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oh0co007\EPRS\pricing\Rate Cases\KPCo\2025 Base Case - TME 5-31-25 TY\Discovery\Staff\Staff Set 2\Coon\Supplemental Response 2-93\"/>
    </mc:Choice>
  </mc:AlternateContent>
  <xr:revisionPtr revIDLastSave="0" documentId="13_ncr:1_{3B096F5B-5107-4BF5-AD06-2419E612184F}" xr6:coauthVersionLast="47" xr6:coauthVersionMax="47" xr10:uidLastSave="{00000000-0000-0000-0000-000000000000}"/>
  <bookViews>
    <workbookView xWindow="28680" yWindow="-120" windowWidth="29040" windowHeight="15720" xr2:uid="{644E3552-AFCA-45BA-9B04-2AA67E5108D4}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  <sheet name="Not Filed Support &gt;&gt;" sheetId="42" r:id="rId7"/>
    <sheet name="Prop Mitigation" sheetId="41" r:id="rId8"/>
    <sheet name="Sch 4" sheetId="38" r:id="rId9"/>
    <sheet name="Sch 5" sheetId="40" r:id="rId10"/>
  </sheets>
  <externalReferences>
    <externalReference r:id="rId11"/>
    <externalReference r:id="rId12"/>
  </externalReferences>
  <definedNames>
    <definedName name="_xlnm._FilterDatabase" localSheetId="1" hidden="1">'Allocation Factors'!#REF!</definedName>
    <definedName name="_xlnm._FilterDatabase" localSheetId="2" hidden="1">Allocators!$A$1:$AO$1032</definedName>
    <definedName name="_xlnm._FilterDatabase" localSheetId="0" hidden="1">COSS!$A$1:$AC$4834</definedName>
    <definedName name="AllocFactorMatrix">'Allocation Factors'!$A$6:$S$522</definedName>
    <definedName name="AllocFactors" localSheetId="9">#REF!</definedName>
    <definedName name="AllocFactors">[1]Table!$G$6:$H$13</definedName>
    <definedName name="Begin_Print1" localSheetId="9">#REF!</definedName>
    <definedName name="Begin_Print1">'[2]Big Sandy Detail'!#REF!</definedName>
    <definedName name="Begin_Print2" localSheetId="9">#REF!</definedName>
    <definedName name="Begin_Print2">'[2]Big Sandy Detail'!#REF!</definedName>
    <definedName name="CSA">#REF!</definedName>
    <definedName name="CSO">#REF!</definedName>
    <definedName name="End_of_Report" localSheetId="9">#REF!</definedName>
    <definedName name="End_of_Report">'[2]Big Sandy Detail'!#REF!</definedName>
    <definedName name="End_Print1" localSheetId="9">#REF!</definedName>
    <definedName name="End_Print1">'[2]Big Sandy Detail'!#REF!</definedName>
    <definedName name="End_Print2" localSheetId="9">#REF!</definedName>
    <definedName name="End_Print2">'[2]Big Sandy Detail'!#REF!</definedName>
    <definedName name="NvsASD" localSheetId="9">"V2013-03-31"</definedName>
    <definedName name="NvsASD">"V2008-12-31"</definedName>
    <definedName name="NvsAutoDrillOk">"VN"</definedName>
    <definedName name="NvsElapsedTime" localSheetId="9">0.000115740738692693</definedName>
    <definedName name="NvsElapsedTime">0.00053240740817273</definedName>
    <definedName name="NvsEndTime" localSheetId="9">41370.633587963</definedName>
    <definedName name="NvsEndTime">40010.6892013889</definedName>
    <definedName name="NvsInstanceHook">"""nvsMacro"""</definedName>
    <definedName name="NvsInstLang">"VENG"</definedName>
    <definedName name="NvsInstSpec" localSheetId="9">"%,FBUSINESS_UNIT,V117"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 localSheetId="9">"%,X,RZF.ACCOUNT.,CNF.."</definedName>
    <definedName name="NvsNplSpec">"%,X,RZF..,CZF.."</definedName>
    <definedName name="NvsPanelBusUnit">"V100"</definedName>
    <definedName name="NvsPanelEffdt" localSheetId="9">"V2099-01-01"</definedName>
    <definedName name="NvsPanelEffdt">"V2020-01-01"</definedName>
    <definedName name="NvsPanelSetid">"VAEP"</definedName>
    <definedName name="NvsReqBU" localSheetId="9">"VX999"</definedName>
    <definedName name="NvsReqBU">"VX993"</definedName>
    <definedName name="NvsReqBUOnly">"VN"</definedName>
    <definedName name="NvsTransLed">"VN"</definedName>
    <definedName name="NvsTreeASD" localSheetId="9">"V2099-01-01"</definedName>
    <definedName name="NvsTreeASD">"V2008-12-31"</definedName>
    <definedName name="NvsValTbl.ACCOUNT">"GL_ACCOUNT_TBL"</definedName>
    <definedName name="NvsValTbl.CURRENCY_CD">"CURRENCY_CD_TBL"</definedName>
    <definedName name="NvsValTbl.STATISTICS_CODE">"STAT_TBL"</definedName>
    <definedName name="_xlnm.Print_Area" localSheetId="1">'Allocation Factors'!$A$1:$S$519</definedName>
    <definedName name="_xlnm.Print_Area" localSheetId="2">Allocators!$A$1:$U$1008</definedName>
    <definedName name="_xlnm.Print_Area" localSheetId="0">COSS!$A$1:$AC$4830</definedName>
    <definedName name="_xlnm.Print_Area" localSheetId="5">'Prop Equal'!$A$1:$AJ$33</definedName>
    <definedName name="_xlnm.Print_Area" localSheetId="8">'Sch 4'!$A$1:$I$530</definedName>
    <definedName name="_xlnm.Print_Area" localSheetId="9">'Sch 5'!$A$1:$BH$517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_xlnm.Print_Titles" localSheetId="8">'Sch 4'!$1:$5</definedName>
    <definedName name="_xlnm.Print_Titles" localSheetId="9">'Sch 5'!$A:$B,'Sch 5'!$1:$4</definedName>
    <definedName name="search_directory_name">"R:\fcm90prd\nvision\rpts\Fin_Reports\"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93" i="1" l="1"/>
  <c r="E308" i="1"/>
  <c r="D4522" i="1"/>
  <c r="D4514" i="1"/>
  <c r="D4506" i="1"/>
  <c r="E3442" i="1" l="1"/>
  <c r="AI13" i="36" l="1"/>
  <c r="AI19" i="36"/>
  <c r="AI21" i="36"/>
  <c r="AI23" i="36"/>
  <c r="AI25" i="36"/>
  <c r="E12" i="41"/>
  <c r="M12" i="41" s="1"/>
  <c r="E14" i="41"/>
  <c r="E15" i="41"/>
  <c r="E18" i="41"/>
  <c r="M18" i="41" s="1"/>
  <c r="E20" i="41"/>
  <c r="M20" i="41" s="1"/>
  <c r="E22" i="41"/>
  <c r="M22" i="41" s="1"/>
  <c r="E24" i="41"/>
  <c r="M24" i="41" s="1"/>
  <c r="E10" i="41"/>
  <c r="M10" i="41" s="1"/>
  <c r="K3" i="41" s="1"/>
  <c r="C11" i="41"/>
  <c r="C17" i="41"/>
  <c r="C19" i="41"/>
  <c r="C21" i="41"/>
  <c r="C23" i="41"/>
  <c r="AG17" i="36"/>
  <c r="E16" i="41" s="1"/>
  <c r="M16" i="41" s="1"/>
  <c r="AG27" i="36" l="1"/>
  <c r="M15" i="41"/>
  <c r="M14" i="41"/>
  <c r="AI17" i="36"/>
  <c r="AI15" i="36" l="1"/>
  <c r="AI16" i="36"/>
  <c r="AI11" i="36" l="1"/>
  <c r="E4450" i="1" l="1"/>
  <c r="E422" i="1" l="1"/>
  <c r="E836" i="1" l="1"/>
  <c r="E4683" i="1"/>
  <c r="E4675" i="1"/>
  <c r="E4667" i="1"/>
  <c r="E4659" i="1"/>
  <c r="E4651" i="1"/>
  <c r="E4634" i="1"/>
  <c r="E4626" i="1"/>
  <c r="E4618" i="1"/>
  <c r="E4610" i="1"/>
  <c r="E4691" i="1" l="1"/>
  <c r="E4642" i="1"/>
  <c r="E4474" i="1"/>
  <c r="E4410" i="1"/>
  <c r="E4466" i="1"/>
  <c r="F4474" i="1"/>
  <c r="E4418" i="1"/>
  <c r="E4402" i="1"/>
  <c r="F4450" i="1"/>
  <c r="E4700" i="1" l="1"/>
  <c r="E3598" i="1"/>
  <c r="E3802" i="1"/>
  <c r="E2813" i="1"/>
  <c r="E2805" i="1"/>
  <c r="E3538" i="1" l="1"/>
  <c r="E3530" i="1"/>
  <c r="E3522" i="1"/>
  <c r="E3514" i="1"/>
  <c r="E2832" i="1" l="1"/>
  <c r="E947" i="1" l="1"/>
  <c r="E939" i="1"/>
  <c r="E3490" i="1" l="1"/>
  <c r="E3474" i="1"/>
  <c r="E3466" i="1"/>
  <c r="E3450" i="1"/>
  <c r="G4651" i="1"/>
  <c r="G4650" i="1"/>
  <c r="F4650" i="1"/>
  <c r="G4649" i="1"/>
  <c r="F4649" i="1"/>
  <c r="G4648" i="1"/>
  <c r="F4648" i="1"/>
  <c r="G4647" i="1"/>
  <c r="F4647" i="1"/>
  <c r="G4646" i="1"/>
  <c r="F4646" i="1"/>
  <c r="G4645" i="1"/>
  <c r="F4645" i="1"/>
  <c r="G4644" i="1"/>
  <c r="F4644" i="1"/>
  <c r="G4659" i="1"/>
  <c r="G4658" i="1"/>
  <c r="F4658" i="1"/>
  <c r="G4657" i="1"/>
  <c r="F4657" i="1"/>
  <c r="G4656" i="1"/>
  <c r="F4656" i="1"/>
  <c r="G4655" i="1"/>
  <c r="F4655" i="1"/>
  <c r="G4654" i="1"/>
  <c r="F4654" i="1"/>
  <c r="G4653" i="1"/>
  <c r="F4653" i="1"/>
  <c r="G4652" i="1"/>
  <c r="F4652" i="1"/>
  <c r="G4667" i="1"/>
  <c r="G4666" i="1"/>
  <c r="F4666" i="1"/>
  <c r="G4665" i="1"/>
  <c r="F4665" i="1"/>
  <c r="G4664" i="1"/>
  <c r="F4664" i="1"/>
  <c r="G4663" i="1"/>
  <c r="F4663" i="1"/>
  <c r="G4662" i="1"/>
  <c r="F4662" i="1"/>
  <c r="G4661" i="1"/>
  <c r="F4661" i="1"/>
  <c r="G4660" i="1"/>
  <c r="F4660" i="1"/>
  <c r="G4675" i="1"/>
  <c r="G4674" i="1"/>
  <c r="F4674" i="1"/>
  <c r="G4673" i="1"/>
  <c r="F4673" i="1"/>
  <c r="G4672" i="1"/>
  <c r="F4672" i="1"/>
  <c r="G4671" i="1"/>
  <c r="F4671" i="1"/>
  <c r="G4670" i="1"/>
  <c r="F4670" i="1"/>
  <c r="G4669" i="1"/>
  <c r="F4669" i="1"/>
  <c r="G4668" i="1"/>
  <c r="F4668" i="1"/>
  <c r="F4676" i="1"/>
  <c r="G4676" i="1"/>
  <c r="F4677" i="1"/>
  <c r="G4677" i="1"/>
  <c r="F4678" i="1"/>
  <c r="G4678" i="1"/>
  <c r="F4679" i="1"/>
  <c r="G4679" i="1"/>
  <c r="F4680" i="1"/>
  <c r="G4680" i="1"/>
  <c r="F4681" i="1"/>
  <c r="G4681" i="1"/>
  <c r="F4682" i="1"/>
  <c r="G4682" i="1"/>
  <c r="G4683" i="1"/>
  <c r="G2752" i="1"/>
  <c r="G2751" i="1"/>
  <c r="F2751" i="1"/>
  <c r="G2750" i="1"/>
  <c r="F2750" i="1"/>
  <c r="G2749" i="1"/>
  <c r="F2749" i="1"/>
  <c r="G2748" i="1"/>
  <c r="F2748" i="1"/>
  <c r="G2747" i="1"/>
  <c r="F2747" i="1"/>
  <c r="G2746" i="1"/>
  <c r="F2746" i="1"/>
  <c r="G2745" i="1"/>
  <c r="F2745" i="1"/>
  <c r="E2760" i="1"/>
  <c r="E2744" i="1"/>
  <c r="E2726" i="1"/>
  <c r="E2619" i="1"/>
  <c r="E2643" i="1"/>
  <c r="E2627" i="1"/>
  <c r="E2595" i="1"/>
  <c r="G2603" i="1"/>
  <c r="G2602" i="1"/>
  <c r="F2602" i="1"/>
  <c r="G2601" i="1"/>
  <c r="F2601" i="1"/>
  <c r="G2600" i="1"/>
  <c r="F2600" i="1"/>
  <c r="G2599" i="1"/>
  <c r="F2599" i="1"/>
  <c r="G2598" i="1"/>
  <c r="F2598" i="1"/>
  <c r="G2597" i="1"/>
  <c r="F2597" i="1"/>
  <c r="G2596" i="1"/>
  <c r="F2596" i="1"/>
  <c r="E2611" i="1"/>
  <c r="E2350" i="1"/>
  <c r="G2350" i="1"/>
  <c r="G2349" i="1"/>
  <c r="F2349" i="1"/>
  <c r="G2348" i="1"/>
  <c r="F2348" i="1"/>
  <c r="G2347" i="1"/>
  <c r="F2347" i="1"/>
  <c r="G2346" i="1"/>
  <c r="F2346" i="1"/>
  <c r="G2345" i="1"/>
  <c r="F2345" i="1"/>
  <c r="G2344" i="1"/>
  <c r="F2344" i="1"/>
  <c r="G2343" i="1"/>
  <c r="F2343" i="1"/>
  <c r="F2351" i="1"/>
  <c r="G2351" i="1"/>
  <c r="F2352" i="1"/>
  <c r="G2352" i="1"/>
  <c r="F2353" i="1"/>
  <c r="G2353" i="1"/>
  <c r="F2354" i="1"/>
  <c r="G2354" i="1"/>
  <c r="F2355" i="1"/>
  <c r="G2355" i="1"/>
  <c r="F2356" i="1"/>
  <c r="G2356" i="1"/>
  <c r="F2357" i="1"/>
  <c r="G2357" i="1"/>
  <c r="E2358" i="1"/>
  <c r="G2358" i="1"/>
  <c r="E2398" i="1"/>
  <c r="E2454" i="1"/>
  <c r="G2454" i="1"/>
  <c r="G2453" i="1"/>
  <c r="F2453" i="1"/>
  <c r="G2452" i="1"/>
  <c r="F2452" i="1"/>
  <c r="G2451" i="1"/>
  <c r="F2451" i="1"/>
  <c r="G2450" i="1"/>
  <c r="F2450" i="1"/>
  <c r="G2449" i="1"/>
  <c r="F2449" i="1"/>
  <c r="G2448" i="1"/>
  <c r="F2448" i="1"/>
  <c r="G2447" i="1"/>
  <c r="F2447" i="1"/>
  <c r="E2382" i="1"/>
  <c r="E2414" i="1"/>
  <c r="E2406" i="1"/>
  <c r="E2390" i="1"/>
  <c r="G2414" i="1"/>
  <c r="G2413" i="1"/>
  <c r="F2413" i="1"/>
  <c r="G2412" i="1"/>
  <c r="F2412" i="1"/>
  <c r="G2411" i="1"/>
  <c r="F2411" i="1"/>
  <c r="G2410" i="1"/>
  <c r="F2410" i="1"/>
  <c r="G2409" i="1"/>
  <c r="F2409" i="1"/>
  <c r="G2408" i="1"/>
  <c r="F2408" i="1"/>
  <c r="G2407" i="1"/>
  <c r="F2407" i="1"/>
  <c r="G2406" i="1"/>
  <c r="G2405" i="1"/>
  <c r="F2405" i="1"/>
  <c r="G2404" i="1"/>
  <c r="F2404" i="1"/>
  <c r="G2403" i="1"/>
  <c r="F2403" i="1"/>
  <c r="G2402" i="1"/>
  <c r="F2402" i="1"/>
  <c r="G2401" i="1"/>
  <c r="F2401" i="1"/>
  <c r="G2400" i="1"/>
  <c r="F2400" i="1"/>
  <c r="G2399" i="1"/>
  <c r="F2399" i="1"/>
  <c r="G2398" i="1"/>
  <c r="G2397" i="1"/>
  <c r="F2397" i="1"/>
  <c r="G2396" i="1"/>
  <c r="F2396" i="1"/>
  <c r="G2395" i="1"/>
  <c r="F2395" i="1"/>
  <c r="G2394" i="1"/>
  <c r="F2394" i="1"/>
  <c r="G2393" i="1"/>
  <c r="F2393" i="1"/>
  <c r="G2392" i="1"/>
  <c r="F2392" i="1"/>
  <c r="G2391" i="1"/>
  <c r="F2391" i="1"/>
  <c r="G2390" i="1"/>
  <c r="G2389" i="1"/>
  <c r="F2389" i="1"/>
  <c r="G2388" i="1"/>
  <c r="F2388" i="1"/>
  <c r="G2387" i="1"/>
  <c r="F2387" i="1"/>
  <c r="G2386" i="1"/>
  <c r="F2386" i="1"/>
  <c r="G2385" i="1"/>
  <c r="F2385" i="1"/>
  <c r="G2384" i="1"/>
  <c r="F2384" i="1"/>
  <c r="G2383" i="1"/>
  <c r="F2383" i="1"/>
  <c r="E2446" i="1"/>
  <c r="E1183" i="1"/>
  <c r="G1183" i="1"/>
  <c r="G1182" i="1"/>
  <c r="F1182" i="1"/>
  <c r="G1181" i="1"/>
  <c r="F1181" i="1"/>
  <c r="G1180" i="1"/>
  <c r="F1180" i="1"/>
  <c r="G1179" i="1"/>
  <c r="F1179" i="1"/>
  <c r="G1178" i="1"/>
  <c r="F1178" i="1"/>
  <c r="G1177" i="1"/>
  <c r="F1177" i="1"/>
  <c r="G1176" i="1"/>
  <c r="F1176" i="1"/>
  <c r="E1215" i="1"/>
  <c r="G1215" i="1"/>
  <c r="G1214" i="1"/>
  <c r="F1214" i="1"/>
  <c r="G1213" i="1"/>
  <c r="F1213" i="1"/>
  <c r="G1212" i="1"/>
  <c r="F1212" i="1"/>
  <c r="G1211" i="1"/>
  <c r="F1211" i="1"/>
  <c r="G1210" i="1"/>
  <c r="F1210" i="1"/>
  <c r="G1209" i="1"/>
  <c r="F1209" i="1"/>
  <c r="G1208" i="1"/>
  <c r="F1208" i="1"/>
  <c r="F1216" i="1"/>
  <c r="G1216" i="1"/>
  <c r="F1217" i="1"/>
  <c r="G1217" i="1"/>
  <c r="F1218" i="1"/>
  <c r="G1218" i="1"/>
  <c r="F1219" i="1"/>
  <c r="G1219" i="1"/>
  <c r="F1220" i="1"/>
  <c r="G1220" i="1"/>
  <c r="F1221" i="1"/>
  <c r="G1221" i="1"/>
  <c r="F1222" i="1"/>
  <c r="G1222" i="1"/>
  <c r="E1223" i="1"/>
  <c r="G1223" i="1"/>
  <c r="E1058" i="1"/>
  <c r="E1207" i="1"/>
  <c r="G1207" i="1"/>
  <c r="G1206" i="1"/>
  <c r="F1206" i="1"/>
  <c r="G1205" i="1"/>
  <c r="F1205" i="1"/>
  <c r="G1204" i="1"/>
  <c r="F1204" i="1"/>
  <c r="G1203" i="1"/>
  <c r="F1203" i="1"/>
  <c r="G1202" i="1"/>
  <c r="F1202" i="1"/>
  <c r="G1201" i="1"/>
  <c r="F1201" i="1"/>
  <c r="G1200" i="1"/>
  <c r="F1200" i="1"/>
  <c r="E923" i="1" l="1"/>
  <c r="G923" i="1"/>
  <c r="G922" i="1"/>
  <c r="F922" i="1"/>
  <c r="G921" i="1"/>
  <c r="F921" i="1"/>
  <c r="G920" i="1"/>
  <c r="F920" i="1"/>
  <c r="G919" i="1"/>
  <c r="F919" i="1"/>
  <c r="G918" i="1"/>
  <c r="F918" i="1"/>
  <c r="G917" i="1"/>
  <c r="F917" i="1"/>
  <c r="G916" i="1"/>
  <c r="F916" i="1"/>
  <c r="G817" i="1"/>
  <c r="G816" i="1"/>
  <c r="F816" i="1"/>
  <c r="G815" i="1"/>
  <c r="F815" i="1"/>
  <c r="G814" i="1"/>
  <c r="F814" i="1"/>
  <c r="G813" i="1"/>
  <c r="F813" i="1"/>
  <c r="G812" i="1"/>
  <c r="F812" i="1"/>
  <c r="G811" i="1"/>
  <c r="F811" i="1"/>
  <c r="G810" i="1"/>
  <c r="F810" i="1"/>
  <c r="E790" i="1"/>
  <c r="E782" i="1"/>
  <c r="E774" i="1"/>
  <c r="G774" i="1"/>
  <c r="G773" i="1"/>
  <c r="F773" i="1"/>
  <c r="G772" i="1"/>
  <c r="F772" i="1"/>
  <c r="G771" i="1"/>
  <c r="F771" i="1"/>
  <c r="G770" i="1"/>
  <c r="F770" i="1"/>
  <c r="G769" i="1"/>
  <c r="F769" i="1"/>
  <c r="G768" i="1"/>
  <c r="F768" i="1"/>
  <c r="G767" i="1"/>
  <c r="F767" i="1"/>
  <c r="G782" i="1"/>
  <c r="G781" i="1"/>
  <c r="F781" i="1"/>
  <c r="G780" i="1"/>
  <c r="F780" i="1"/>
  <c r="G779" i="1"/>
  <c r="F779" i="1"/>
  <c r="G778" i="1"/>
  <c r="F778" i="1"/>
  <c r="G777" i="1"/>
  <c r="F777" i="1"/>
  <c r="G776" i="1"/>
  <c r="F776" i="1"/>
  <c r="G775" i="1"/>
  <c r="F775" i="1"/>
  <c r="E342" i="1" l="1"/>
  <c r="D342" i="1"/>
  <c r="G342" i="1"/>
  <c r="G341" i="1"/>
  <c r="F341" i="1"/>
  <c r="G340" i="1"/>
  <c r="F340" i="1"/>
  <c r="G339" i="1"/>
  <c r="F339" i="1"/>
  <c r="G338" i="1"/>
  <c r="F338" i="1"/>
  <c r="G337" i="1"/>
  <c r="F337" i="1"/>
  <c r="G336" i="1"/>
  <c r="F336" i="1"/>
  <c r="G335" i="1"/>
  <c r="F335" i="1"/>
  <c r="E326" i="1"/>
  <c r="G326" i="1"/>
  <c r="G325" i="1"/>
  <c r="F325" i="1"/>
  <c r="G324" i="1"/>
  <c r="F324" i="1"/>
  <c r="G323" i="1"/>
  <c r="F323" i="1"/>
  <c r="G322" i="1"/>
  <c r="F322" i="1"/>
  <c r="G321" i="1"/>
  <c r="F321" i="1"/>
  <c r="G320" i="1"/>
  <c r="F320" i="1"/>
  <c r="G319" i="1"/>
  <c r="F319" i="1"/>
  <c r="E334" i="1"/>
  <c r="D334" i="1"/>
  <c r="G334" i="1"/>
  <c r="G333" i="1"/>
  <c r="F333" i="1"/>
  <c r="G332" i="1"/>
  <c r="F332" i="1"/>
  <c r="G331" i="1"/>
  <c r="F331" i="1"/>
  <c r="G330" i="1"/>
  <c r="F330" i="1"/>
  <c r="G329" i="1"/>
  <c r="F329" i="1"/>
  <c r="G328" i="1"/>
  <c r="F328" i="1"/>
  <c r="G327" i="1"/>
  <c r="F327" i="1"/>
  <c r="E350" i="1"/>
  <c r="G350" i="1"/>
  <c r="G349" i="1"/>
  <c r="F349" i="1"/>
  <c r="G348" i="1"/>
  <c r="F348" i="1"/>
  <c r="G347" i="1"/>
  <c r="F347" i="1"/>
  <c r="G346" i="1"/>
  <c r="F346" i="1"/>
  <c r="G345" i="1"/>
  <c r="F345" i="1"/>
  <c r="G344" i="1"/>
  <c r="F344" i="1"/>
  <c r="G343" i="1"/>
  <c r="F343" i="1"/>
  <c r="E232" i="1"/>
  <c r="G232" i="1"/>
  <c r="G231" i="1"/>
  <c r="F231" i="1"/>
  <c r="G230" i="1"/>
  <c r="F230" i="1"/>
  <c r="G229" i="1"/>
  <c r="F229" i="1"/>
  <c r="G228" i="1"/>
  <c r="F228" i="1"/>
  <c r="G227" i="1"/>
  <c r="F227" i="1"/>
  <c r="G226" i="1"/>
  <c r="F226" i="1"/>
  <c r="G225" i="1"/>
  <c r="F225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G240" i="1"/>
  <c r="G200" i="1"/>
  <c r="G199" i="1"/>
  <c r="F199" i="1"/>
  <c r="G198" i="1"/>
  <c r="F198" i="1"/>
  <c r="G197" i="1"/>
  <c r="F197" i="1"/>
  <c r="G196" i="1"/>
  <c r="F196" i="1"/>
  <c r="G195" i="1"/>
  <c r="F195" i="1"/>
  <c r="G194" i="1"/>
  <c r="F194" i="1"/>
  <c r="G193" i="1"/>
  <c r="F193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G216" i="1"/>
  <c r="G224" i="1"/>
  <c r="G223" i="1"/>
  <c r="F223" i="1"/>
  <c r="G222" i="1"/>
  <c r="F222" i="1"/>
  <c r="G221" i="1"/>
  <c r="F221" i="1"/>
  <c r="G220" i="1"/>
  <c r="F220" i="1"/>
  <c r="G219" i="1"/>
  <c r="F219" i="1"/>
  <c r="G218" i="1"/>
  <c r="F218" i="1"/>
  <c r="G217" i="1"/>
  <c r="F217" i="1"/>
  <c r="E2438" i="1"/>
  <c r="E2430" i="1"/>
  <c r="E2422" i="1"/>
  <c r="E2462" i="1"/>
  <c r="E2366" i="1"/>
  <c r="E2374" i="1"/>
  <c r="E1231" i="1"/>
  <c r="E1191" i="1"/>
  <c r="E1024" i="1"/>
  <c r="D931" i="1"/>
  <c r="E931" i="1"/>
  <c r="E972" i="1" s="1"/>
  <c r="E766" i="1"/>
  <c r="E798" i="1" s="1"/>
  <c r="D766" i="1"/>
  <c r="E358" i="1"/>
  <c r="D358" i="1"/>
  <c r="E2752" i="1"/>
  <c r="E2768" i="1" s="1"/>
  <c r="E1199" i="1"/>
  <c r="E1016" i="1"/>
  <c r="E817" i="1"/>
  <c r="E200" i="1"/>
  <c r="E208" i="1"/>
  <c r="E240" i="1"/>
  <c r="E216" i="1"/>
  <c r="E224" i="1"/>
  <c r="E1239" i="1" l="1"/>
  <c r="E248" i="1"/>
  <c r="E2603" i="1"/>
  <c r="E2651" i="1" s="1"/>
  <c r="E3458" i="1"/>
  <c r="E3498" i="1"/>
  <c r="E3482" i="1"/>
  <c r="E2470" i="1"/>
  <c r="E366" i="1"/>
  <c r="E3563" i="1" l="1"/>
  <c r="E2105" i="1"/>
  <c r="E2017" i="1"/>
  <c r="E2201" i="1"/>
  <c r="E2081" i="1"/>
  <c r="E2209" i="1"/>
  <c r="E2065" i="1"/>
  <c r="E2233" i="1"/>
  <c r="E2217" i="1"/>
  <c r="E2169" i="1"/>
  <c r="E2137" i="1"/>
  <c r="E2161" i="1"/>
  <c r="E2113" i="1"/>
  <c r="E2145" i="1"/>
  <c r="E2273" i="1"/>
  <c r="E2073" i="1"/>
  <c r="E2057" i="1"/>
  <c r="E2121" i="1"/>
  <c r="E2129" i="1"/>
  <c r="E2025" i="1"/>
  <c r="E2097" i="1"/>
  <c r="E2033" i="1"/>
  <c r="E2177" i="1"/>
  <c r="E2089" i="1"/>
  <c r="E2049" i="1" l="1"/>
  <c r="E2289" i="1" s="1"/>
  <c r="E4151" i="1" l="1"/>
  <c r="E4311" i="1"/>
  <c r="E4327" i="1"/>
  <c r="E3847" i="1"/>
  <c r="F3846" i="1"/>
  <c r="F3845" i="1"/>
  <c r="F3844" i="1"/>
  <c r="F3843" i="1"/>
  <c r="F3842" i="1"/>
  <c r="F3841" i="1"/>
  <c r="F3840" i="1"/>
  <c r="E3839" i="1"/>
  <c r="E3176" i="1"/>
  <c r="E4392" i="1" l="1"/>
  <c r="E2856" i="1"/>
  <c r="E3432" i="1" s="1"/>
  <c r="E3572" i="1" s="1"/>
  <c r="D54" i="33" l="1"/>
  <c r="D44" i="33"/>
  <c r="D34" i="33"/>
  <c r="D14" i="33"/>
  <c r="D4" i="33"/>
  <c r="E2678" i="1" l="1"/>
  <c r="D832" i="33"/>
  <c r="D211" i="33"/>
  <c r="D204" i="33"/>
  <c r="D194" i="33"/>
  <c r="D174" i="33"/>
  <c r="D164" i="33"/>
  <c r="D154" i="33"/>
  <c r="D144" i="33"/>
  <c r="D134" i="33"/>
  <c r="D124" i="33"/>
  <c r="D94" i="33"/>
  <c r="D84" i="33"/>
  <c r="D64" i="33"/>
  <c r="D74" i="33"/>
  <c r="E2710" i="1" l="1"/>
  <c r="E2670" i="1"/>
  <c r="E2561" i="1"/>
  <c r="E2553" i="1"/>
  <c r="E2537" i="1"/>
  <c r="E2521" i="1"/>
  <c r="E1956" i="1"/>
  <c r="E1948" i="1"/>
  <c r="E1733" i="1"/>
  <c r="E1546" i="1"/>
  <c r="E1547" i="1"/>
  <c r="E1559" i="1"/>
  <c r="E1564" i="1"/>
  <c r="E1572" i="1"/>
  <c r="E1575" i="1"/>
  <c r="E1583" i="1"/>
  <c r="E1503" i="1"/>
  <c r="E1487" i="1"/>
  <c r="E1479" i="1"/>
  <c r="E1165" i="1"/>
  <c r="E1157" i="1"/>
  <c r="E1093" i="1"/>
  <c r="E1085" i="1"/>
  <c r="E913" i="1" l="1"/>
  <c r="E905" i="1"/>
  <c r="E897" i="1"/>
  <c r="T261" i="33" l="1"/>
  <c r="E26" i="41" l="1"/>
  <c r="M26" i="41" s="1"/>
  <c r="AI27" i="36"/>
  <c r="F210" i="33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E210" i="33"/>
  <c r="E212" i="33" s="1"/>
  <c r="G4788" i="1"/>
  <c r="G4787" i="1"/>
  <c r="F4787" i="1"/>
  <c r="G4786" i="1"/>
  <c r="F4786" i="1"/>
  <c r="G4785" i="1"/>
  <c r="F4785" i="1"/>
  <c r="G4784" i="1"/>
  <c r="F4784" i="1"/>
  <c r="G4783" i="1"/>
  <c r="F4783" i="1"/>
  <c r="G4782" i="1"/>
  <c r="F4782" i="1"/>
  <c r="G4781" i="1"/>
  <c r="F4781" i="1"/>
  <c r="G4780" i="1"/>
  <c r="G4779" i="1"/>
  <c r="F4779" i="1"/>
  <c r="G4778" i="1"/>
  <c r="F4778" i="1"/>
  <c r="G4777" i="1"/>
  <c r="F4777" i="1"/>
  <c r="G4776" i="1"/>
  <c r="F4776" i="1"/>
  <c r="G4775" i="1"/>
  <c r="F4775" i="1"/>
  <c r="G4774" i="1"/>
  <c r="F4774" i="1"/>
  <c r="G4773" i="1"/>
  <c r="F4773" i="1"/>
  <c r="T282" i="33" l="1"/>
  <c r="T269" i="33"/>
  <c r="A261" i="33"/>
  <c r="T256" i="33"/>
  <c r="E3750" i="1"/>
  <c r="E1066" i="1" l="1"/>
  <c r="E981" i="1" l="1"/>
  <c r="E1032" i="1" l="1"/>
  <c r="G1000" i="1"/>
  <c r="G999" i="1"/>
  <c r="F999" i="1"/>
  <c r="G998" i="1"/>
  <c r="F998" i="1"/>
  <c r="G997" i="1"/>
  <c r="F997" i="1"/>
  <c r="G996" i="1"/>
  <c r="F996" i="1"/>
  <c r="G995" i="1"/>
  <c r="F995" i="1"/>
  <c r="G994" i="1"/>
  <c r="F994" i="1"/>
  <c r="G993" i="1"/>
  <c r="F993" i="1"/>
  <c r="A13" i="35" l="1"/>
  <c r="A13" i="36"/>
  <c r="F4522" i="1" l="1"/>
  <c r="F4514" i="1"/>
  <c r="F4506" i="1"/>
  <c r="E4522" i="1"/>
  <c r="E4514" i="1"/>
  <c r="E4506" i="1"/>
  <c r="E4546" i="1" l="1"/>
  <c r="F4498" i="1"/>
  <c r="F4490" i="1"/>
  <c r="F4482" i="1"/>
  <c r="F4466" i="1"/>
  <c r="F4458" i="1"/>
  <c r="F4418" i="1"/>
  <c r="D4498" i="1"/>
  <c r="D4490" i="1"/>
  <c r="D4482" i="1"/>
  <c r="D4458" i="1"/>
  <c r="E4555" i="1" l="1"/>
  <c r="G704" i="1"/>
  <c r="F697" i="1"/>
  <c r="G703" i="1"/>
  <c r="F703" i="1"/>
  <c r="E703" i="1"/>
  <c r="G702" i="1"/>
  <c r="E702" i="1"/>
  <c r="G701" i="1"/>
  <c r="E701" i="1"/>
  <c r="G700" i="1"/>
  <c r="F700" i="1"/>
  <c r="E700" i="1"/>
  <c r="G699" i="1"/>
  <c r="F699" i="1"/>
  <c r="E699" i="1"/>
  <c r="G698" i="1"/>
  <c r="E698" i="1"/>
  <c r="G697" i="1"/>
  <c r="E697" i="1"/>
  <c r="G2281" i="1"/>
  <c r="G2280" i="1"/>
  <c r="F2280" i="1"/>
  <c r="G2279" i="1"/>
  <c r="F2279" i="1"/>
  <c r="G2278" i="1"/>
  <c r="F2278" i="1"/>
  <c r="G2277" i="1"/>
  <c r="F2277" i="1"/>
  <c r="G2276" i="1"/>
  <c r="F2276" i="1"/>
  <c r="G2275" i="1"/>
  <c r="F2275" i="1"/>
  <c r="G2274" i="1"/>
  <c r="F2274" i="1"/>
  <c r="F698" i="1" l="1"/>
  <c r="F701" i="1"/>
  <c r="F702" i="1"/>
  <c r="G4359" i="1" l="1"/>
  <c r="G4279" i="1"/>
  <c r="G4278" i="1"/>
  <c r="F4278" i="1"/>
  <c r="G4277" i="1"/>
  <c r="F4277" i="1"/>
  <c r="G4276" i="1"/>
  <c r="F4276" i="1"/>
  <c r="G4275" i="1"/>
  <c r="F4275" i="1"/>
  <c r="G4274" i="1"/>
  <c r="F4274" i="1"/>
  <c r="G4273" i="1"/>
  <c r="F4273" i="1"/>
  <c r="G4272" i="1"/>
  <c r="F4272" i="1"/>
  <c r="G1008" i="1" l="1"/>
  <c r="G1007" i="1"/>
  <c r="F1007" i="1"/>
  <c r="G1006" i="1"/>
  <c r="F1006" i="1"/>
  <c r="G1005" i="1"/>
  <c r="F1005" i="1"/>
  <c r="G1004" i="1"/>
  <c r="F1004" i="1"/>
  <c r="G1003" i="1"/>
  <c r="F1003" i="1"/>
  <c r="G1002" i="1"/>
  <c r="F1002" i="1"/>
  <c r="G1001" i="1"/>
  <c r="F1001" i="1"/>
  <c r="D2611" i="1"/>
  <c r="D2366" i="1"/>
  <c r="D2595" i="1" s="1"/>
  <c r="F472" i="1"/>
  <c r="F536" i="1"/>
  <c r="F560" i="1"/>
  <c r="F592" i="1"/>
  <c r="F632" i="1"/>
  <c r="F640" i="1"/>
  <c r="F648" i="1"/>
  <c r="F672" i="1"/>
  <c r="F688" i="1"/>
  <c r="B1043" i="33" l="1"/>
  <c r="B1042" i="33"/>
  <c r="B1041" i="33"/>
  <c r="B1040" i="33"/>
  <c r="B1039" i="33"/>
  <c r="B1038" i="33"/>
  <c r="B1037" i="33"/>
  <c r="A1037" i="33"/>
  <c r="A1038" i="33" s="1"/>
  <c r="A1039" i="33" s="1"/>
  <c r="A1040" i="33" s="1"/>
  <c r="A1041" i="33" s="1"/>
  <c r="A1042" i="33" s="1"/>
  <c r="A1043" i="33" s="1"/>
  <c r="B1036" i="33"/>
  <c r="A53" i="2" s="1"/>
  <c r="A1020" i="33"/>
  <c r="B1035" i="33"/>
  <c r="B1034" i="33"/>
  <c r="B1033" i="33"/>
  <c r="B1032" i="33"/>
  <c r="B1031" i="33"/>
  <c r="B1030" i="33"/>
  <c r="B1029" i="33"/>
  <c r="B1028" i="33"/>
  <c r="B1026" i="33"/>
  <c r="B1025" i="33"/>
  <c r="B1024" i="33"/>
  <c r="B1023" i="33"/>
  <c r="B1022" i="33"/>
  <c r="B1021" i="33"/>
  <c r="B1020" i="33"/>
  <c r="B1019" i="33"/>
  <c r="A44" i="2" s="1"/>
  <c r="B1018" i="33"/>
  <c r="B1017" i="33"/>
  <c r="B1016" i="33"/>
  <c r="B1015" i="33"/>
  <c r="B1014" i="33"/>
  <c r="B1013" i="33"/>
  <c r="B1012" i="33"/>
  <c r="B1011" i="33"/>
  <c r="A60" i="2" l="1"/>
  <c r="A54" i="2"/>
  <c r="A45" i="2"/>
  <c r="A59" i="2"/>
  <c r="A58" i="2"/>
  <c r="A57" i="2"/>
  <c r="A56" i="2"/>
  <c r="A1021" i="33"/>
  <c r="A55" i="2"/>
  <c r="B212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E184" i="33"/>
  <c r="G212" i="33" l="1"/>
  <c r="G1010" i="33" s="1"/>
  <c r="A1022" i="33"/>
  <c r="A46" i="2"/>
  <c r="H212" i="33"/>
  <c r="H1010" i="33" s="1"/>
  <c r="F212" i="33"/>
  <c r="F1010" i="33" s="1"/>
  <c r="U212" i="33"/>
  <c r="U1010" i="33" s="1"/>
  <c r="M212" i="33"/>
  <c r="M1010" i="33" s="1"/>
  <c r="N212" i="33"/>
  <c r="N1010" i="33" s="1"/>
  <c r="O212" i="33"/>
  <c r="O1010" i="33" s="1"/>
  <c r="P212" i="33"/>
  <c r="P1010" i="33" s="1"/>
  <c r="I212" i="33"/>
  <c r="I1010" i="33" s="1"/>
  <c r="Q212" i="33"/>
  <c r="Q1010" i="33" s="1"/>
  <c r="J212" i="33"/>
  <c r="J1010" i="33" s="1"/>
  <c r="R212" i="33"/>
  <c r="R1010" i="33" s="1"/>
  <c r="K212" i="33"/>
  <c r="K1010" i="33" s="1"/>
  <c r="S212" i="33"/>
  <c r="S1010" i="33" s="1"/>
  <c r="L212" i="33"/>
  <c r="L1010" i="33" s="1"/>
  <c r="T212" i="33"/>
  <c r="T1010" i="33" s="1"/>
  <c r="A1023" i="33" l="1"/>
  <c r="A47" i="2"/>
  <c r="D210" i="33"/>
  <c r="D212" i="33" l="1"/>
  <c r="D1010" i="33" s="1"/>
  <c r="E1010" i="33"/>
  <c r="A1024" i="33"/>
  <c r="A48" i="2"/>
  <c r="G963" i="1"/>
  <c r="G962" i="1"/>
  <c r="F962" i="1"/>
  <c r="G961" i="1"/>
  <c r="F961" i="1"/>
  <c r="G960" i="1"/>
  <c r="F960" i="1"/>
  <c r="G959" i="1"/>
  <c r="F959" i="1"/>
  <c r="G958" i="1"/>
  <c r="F958" i="1"/>
  <c r="G957" i="1"/>
  <c r="F957" i="1"/>
  <c r="G956" i="1"/>
  <c r="F956" i="1"/>
  <c r="G955" i="1"/>
  <c r="G954" i="1"/>
  <c r="F954" i="1"/>
  <c r="G953" i="1"/>
  <c r="F953" i="1"/>
  <c r="G952" i="1"/>
  <c r="F952" i="1"/>
  <c r="G951" i="1"/>
  <c r="F951" i="1"/>
  <c r="G950" i="1"/>
  <c r="F950" i="1"/>
  <c r="G949" i="1"/>
  <c r="F949" i="1"/>
  <c r="G948" i="1"/>
  <c r="F948" i="1"/>
  <c r="G939" i="1"/>
  <c r="G938" i="1"/>
  <c r="F938" i="1"/>
  <c r="G937" i="1"/>
  <c r="F937" i="1"/>
  <c r="G936" i="1"/>
  <c r="F936" i="1"/>
  <c r="G935" i="1"/>
  <c r="F935" i="1"/>
  <c r="G934" i="1"/>
  <c r="F934" i="1"/>
  <c r="G933" i="1"/>
  <c r="F933" i="1"/>
  <c r="G932" i="1"/>
  <c r="F932" i="1"/>
  <c r="A1025" i="33" l="1"/>
  <c r="A49" i="2"/>
  <c r="F4799" i="1"/>
  <c r="F4798" i="1"/>
  <c r="F4797" i="1"/>
  <c r="F4796" i="1"/>
  <c r="F4795" i="1"/>
  <c r="F4794" i="1"/>
  <c r="F4793" i="1"/>
  <c r="F4760" i="1"/>
  <c r="F4759" i="1"/>
  <c r="F4758" i="1"/>
  <c r="F4757" i="1"/>
  <c r="F4756" i="1"/>
  <c r="F4755" i="1"/>
  <c r="F4754" i="1"/>
  <c r="F4752" i="1"/>
  <c r="F4751" i="1"/>
  <c r="F4750" i="1"/>
  <c r="F4749" i="1"/>
  <c r="F4748" i="1"/>
  <c r="F4747" i="1"/>
  <c r="F4746" i="1"/>
  <c r="F4744" i="1"/>
  <c r="F4743" i="1"/>
  <c r="F4742" i="1"/>
  <c r="F4741" i="1"/>
  <c r="F4740" i="1"/>
  <c r="F4739" i="1"/>
  <c r="F4738" i="1"/>
  <c r="F4736" i="1"/>
  <c r="F4735" i="1"/>
  <c r="F4734" i="1"/>
  <c r="F4733" i="1"/>
  <c r="F4732" i="1"/>
  <c r="F4731" i="1"/>
  <c r="F4730" i="1"/>
  <c r="F4728" i="1"/>
  <c r="F4727" i="1"/>
  <c r="F4726" i="1"/>
  <c r="F4725" i="1"/>
  <c r="F4724" i="1"/>
  <c r="F4723" i="1"/>
  <c r="F4722" i="1"/>
  <c r="F4720" i="1"/>
  <c r="F4719" i="1"/>
  <c r="F4718" i="1"/>
  <c r="F4717" i="1"/>
  <c r="F4716" i="1"/>
  <c r="F4715" i="1"/>
  <c r="F4714" i="1"/>
  <c r="F4633" i="1"/>
  <c r="F4632" i="1"/>
  <c r="F4631" i="1"/>
  <c r="F4630" i="1"/>
  <c r="F4629" i="1"/>
  <c r="F4628" i="1"/>
  <c r="F4627" i="1"/>
  <c r="F4625" i="1"/>
  <c r="F4624" i="1"/>
  <c r="F4623" i="1"/>
  <c r="F4622" i="1"/>
  <c r="F4621" i="1"/>
  <c r="F4620" i="1"/>
  <c r="F4619" i="1"/>
  <c r="F4617" i="1"/>
  <c r="F4616" i="1"/>
  <c r="F4615" i="1"/>
  <c r="F4614" i="1"/>
  <c r="F4613" i="1"/>
  <c r="F4612" i="1"/>
  <c r="F4611" i="1"/>
  <c r="F4609" i="1"/>
  <c r="F4608" i="1"/>
  <c r="F4607" i="1"/>
  <c r="F4606" i="1"/>
  <c r="F4605" i="1"/>
  <c r="F4604" i="1"/>
  <c r="F4603" i="1"/>
  <c r="F4563" i="1"/>
  <c r="F4562" i="1"/>
  <c r="F4561" i="1"/>
  <c r="F4560" i="1"/>
  <c r="F4559" i="1"/>
  <c r="F4558" i="1"/>
  <c r="F4557" i="1"/>
  <c r="F4537" i="1"/>
  <c r="F4536" i="1"/>
  <c r="F4535" i="1"/>
  <c r="F4534" i="1"/>
  <c r="F4533" i="1"/>
  <c r="F4532" i="1"/>
  <c r="F4531" i="1"/>
  <c r="F4529" i="1"/>
  <c r="F4528" i="1"/>
  <c r="F4527" i="1"/>
  <c r="F4526" i="1"/>
  <c r="F4525" i="1"/>
  <c r="F4524" i="1"/>
  <c r="F4523" i="1"/>
  <c r="F4515" i="1"/>
  <c r="F4507" i="1"/>
  <c r="F4505" i="1"/>
  <c r="F4504" i="1"/>
  <c r="F4503" i="1"/>
  <c r="F4502" i="1"/>
  <c r="F4501" i="1"/>
  <c r="F4500" i="1"/>
  <c r="F4499" i="1"/>
  <c r="F4497" i="1"/>
  <c r="F4496" i="1"/>
  <c r="F4495" i="1"/>
  <c r="F4494" i="1"/>
  <c r="F4493" i="1"/>
  <c r="F4492" i="1"/>
  <c r="F4491" i="1"/>
  <c r="F4489" i="1"/>
  <c r="F4488" i="1"/>
  <c r="F4487" i="1"/>
  <c r="F4486" i="1"/>
  <c r="F4485" i="1"/>
  <c r="F4484" i="1"/>
  <c r="F4483" i="1"/>
  <c r="F4481" i="1"/>
  <c r="F4480" i="1"/>
  <c r="F4479" i="1"/>
  <c r="F4478" i="1"/>
  <c r="F4477" i="1"/>
  <c r="F4476" i="1"/>
  <c r="F4475" i="1"/>
  <c r="F4473" i="1"/>
  <c r="F4472" i="1"/>
  <c r="F4471" i="1"/>
  <c r="F4470" i="1"/>
  <c r="F4469" i="1"/>
  <c r="F4468" i="1"/>
  <c r="F4467" i="1"/>
  <c r="F4462" i="1"/>
  <c r="F4454" i="1"/>
  <c r="F4446" i="1"/>
  <c r="F4438" i="1"/>
  <c r="F4430" i="1"/>
  <c r="F4422" i="1"/>
  <c r="F4414" i="1"/>
  <c r="F4410" i="1"/>
  <c r="F4406" i="1" s="1"/>
  <c r="F4398" i="1"/>
  <c r="F4318" i="1"/>
  <c r="F4317" i="1"/>
  <c r="F4316" i="1"/>
  <c r="F4315" i="1"/>
  <c r="F4314" i="1"/>
  <c r="F4313" i="1"/>
  <c r="F4312" i="1"/>
  <c r="F4310" i="1"/>
  <c r="F4309" i="1"/>
  <c r="F4308" i="1"/>
  <c r="F4307" i="1"/>
  <c r="F4306" i="1"/>
  <c r="F4305" i="1"/>
  <c r="F4304" i="1"/>
  <c r="F4302" i="1"/>
  <c r="F4301" i="1"/>
  <c r="F4300" i="1"/>
  <c r="F4299" i="1"/>
  <c r="F4298" i="1"/>
  <c r="F4297" i="1"/>
  <c r="F4296" i="1"/>
  <c r="F4382" i="1"/>
  <c r="F4381" i="1"/>
  <c r="F4380" i="1"/>
  <c r="F4379" i="1"/>
  <c r="F4378" i="1"/>
  <c r="F4377" i="1"/>
  <c r="F4376" i="1"/>
  <c r="F4374" i="1"/>
  <c r="F4373" i="1"/>
  <c r="F4372" i="1"/>
  <c r="F4371" i="1"/>
  <c r="F4370" i="1"/>
  <c r="F4369" i="1"/>
  <c r="F4368" i="1"/>
  <c r="F4366" i="1"/>
  <c r="F4365" i="1"/>
  <c r="F4364" i="1"/>
  <c r="F4363" i="1"/>
  <c r="F4362" i="1"/>
  <c r="F4361" i="1"/>
  <c r="F4360" i="1"/>
  <c r="F4358" i="1"/>
  <c r="F4357" i="1"/>
  <c r="F4356" i="1"/>
  <c r="F4355" i="1"/>
  <c r="F4354" i="1"/>
  <c r="F4353" i="1"/>
  <c r="F4352" i="1"/>
  <c r="F4350" i="1"/>
  <c r="F4349" i="1"/>
  <c r="F4348" i="1"/>
  <c r="F4347" i="1"/>
  <c r="F4346" i="1"/>
  <c r="F4345" i="1"/>
  <c r="F4344" i="1"/>
  <c r="F4342" i="1"/>
  <c r="F4341" i="1"/>
  <c r="F4340" i="1"/>
  <c r="F4339" i="1"/>
  <c r="F4338" i="1"/>
  <c r="F4337" i="1"/>
  <c r="F4336" i="1"/>
  <c r="F4334" i="1"/>
  <c r="F4333" i="1"/>
  <c r="F4332" i="1"/>
  <c r="F4331" i="1"/>
  <c r="F4330" i="1"/>
  <c r="F4329" i="1"/>
  <c r="F4328" i="1"/>
  <c r="F4326" i="1"/>
  <c r="F4325" i="1"/>
  <c r="F4324" i="1"/>
  <c r="F4323" i="1"/>
  <c r="F4322" i="1"/>
  <c r="F4321" i="1"/>
  <c r="F4320" i="1"/>
  <c r="F4294" i="1"/>
  <c r="F4293" i="1"/>
  <c r="F4292" i="1"/>
  <c r="F4291" i="1"/>
  <c r="F4290" i="1"/>
  <c r="F4289" i="1"/>
  <c r="F4288" i="1"/>
  <c r="F4286" i="1"/>
  <c r="F4285" i="1"/>
  <c r="F4284" i="1"/>
  <c r="F4283" i="1"/>
  <c r="F4282" i="1"/>
  <c r="F4281" i="1"/>
  <c r="F4280" i="1"/>
  <c r="F4270" i="1"/>
  <c r="F4269" i="1"/>
  <c r="F4268" i="1"/>
  <c r="F4267" i="1"/>
  <c r="F4266" i="1"/>
  <c r="F4265" i="1"/>
  <c r="F4264" i="1"/>
  <c r="F4262" i="1"/>
  <c r="F4261" i="1"/>
  <c r="F4260" i="1"/>
  <c r="F4259" i="1"/>
  <c r="F4258" i="1"/>
  <c r="F4257" i="1"/>
  <c r="F4256" i="1"/>
  <c r="F4254" i="1"/>
  <c r="F4253" i="1"/>
  <c r="F4252" i="1"/>
  <c r="F4251" i="1"/>
  <c r="F4250" i="1"/>
  <c r="F4249" i="1"/>
  <c r="F4248" i="1"/>
  <c r="F4246" i="1"/>
  <c r="F4245" i="1"/>
  <c r="F4244" i="1"/>
  <c r="F4243" i="1"/>
  <c r="F4242" i="1"/>
  <c r="F4241" i="1"/>
  <c r="F4240" i="1"/>
  <c r="F4238" i="1"/>
  <c r="F4237" i="1"/>
  <c r="F4236" i="1"/>
  <c r="F4235" i="1"/>
  <c r="F4234" i="1"/>
  <c r="F4233" i="1"/>
  <c r="F4232" i="1"/>
  <c r="F4230" i="1"/>
  <c r="F4229" i="1"/>
  <c r="F4228" i="1"/>
  <c r="F4227" i="1"/>
  <c r="F4226" i="1"/>
  <c r="F4225" i="1"/>
  <c r="F4224" i="1"/>
  <c r="F4222" i="1"/>
  <c r="F4221" i="1"/>
  <c r="F4220" i="1"/>
  <c r="F4219" i="1"/>
  <c r="F4218" i="1"/>
  <c r="F4217" i="1"/>
  <c r="F4216" i="1"/>
  <c r="F4214" i="1"/>
  <c r="F4213" i="1"/>
  <c r="F4212" i="1"/>
  <c r="F4211" i="1"/>
  <c r="F4210" i="1"/>
  <c r="F4209" i="1"/>
  <c r="F4208" i="1"/>
  <c r="F4206" i="1"/>
  <c r="F4205" i="1"/>
  <c r="F4204" i="1"/>
  <c r="F4203" i="1"/>
  <c r="F4202" i="1"/>
  <c r="F4201" i="1"/>
  <c r="F4200" i="1"/>
  <c r="F4198" i="1"/>
  <c r="F4197" i="1"/>
  <c r="F4196" i="1"/>
  <c r="F4195" i="1"/>
  <c r="F4194" i="1"/>
  <c r="F4193" i="1"/>
  <c r="F4192" i="1"/>
  <c r="F4190" i="1"/>
  <c r="F4189" i="1"/>
  <c r="F4188" i="1"/>
  <c r="F4187" i="1"/>
  <c r="F4186" i="1"/>
  <c r="F4185" i="1"/>
  <c r="F4184" i="1"/>
  <c r="F4182" i="1"/>
  <c r="F4181" i="1"/>
  <c r="F4180" i="1"/>
  <c r="F4179" i="1"/>
  <c r="F4178" i="1"/>
  <c r="F4177" i="1"/>
  <c r="F4176" i="1"/>
  <c r="F4174" i="1"/>
  <c r="F4173" i="1"/>
  <c r="F4172" i="1"/>
  <c r="F4171" i="1"/>
  <c r="F4170" i="1"/>
  <c r="F4169" i="1"/>
  <c r="F4168" i="1"/>
  <c r="F4166" i="1"/>
  <c r="F4165" i="1"/>
  <c r="F4164" i="1"/>
  <c r="F4163" i="1"/>
  <c r="F4162" i="1"/>
  <c r="F4161" i="1"/>
  <c r="F4160" i="1"/>
  <c r="F4158" i="1"/>
  <c r="F4157" i="1"/>
  <c r="F4156" i="1"/>
  <c r="F4155" i="1"/>
  <c r="F4154" i="1"/>
  <c r="F4153" i="1"/>
  <c r="F4152" i="1"/>
  <c r="F4150" i="1"/>
  <c r="F4149" i="1"/>
  <c r="F4148" i="1"/>
  <c r="F4147" i="1"/>
  <c r="F4146" i="1"/>
  <c r="F4145" i="1"/>
  <c r="F4144" i="1"/>
  <c r="F4142" i="1"/>
  <c r="F4141" i="1"/>
  <c r="F4140" i="1"/>
  <c r="F4139" i="1"/>
  <c r="F4138" i="1"/>
  <c r="F4137" i="1"/>
  <c r="F4136" i="1"/>
  <c r="F4134" i="1"/>
  <c r="F4133" i="1"/>
  <c r="F4132" i="1"/>
  <c r="F4131" i="1"/>
  <c r="F4130" i="1"/>
  <c r="F4129" i="1"/>
  <c r="F4128" i="1"/>
  <c r="F4126" i="1"/>
  <c r="F4125" i="1"/>
  <c r="F4124" i="1"/>
  <c r="F4123" i="1"/>
  <c r="F4122" i="1"/>
  <c r="F4121" i="1"/>
  <c r="F4120" i="1"/>
  <c r="F4118" i="1"/>
  <c r="F4117" i="1"/>
  <c r="F4116" i="1"/>
  <c r="F4115" i="1"/>
  <c r="F4114" i="1"/>
  <c r="F4113" i="1"/>
  <c r="F4112" i="1"/>
  <c r="F4110" i="1"/>
  <c r="F4109" i="1"/>
  <c r="F4108" i="1"/>
  <c r="F4107" i="1"/>
  <c r="F4106" i="1"/>
  <c r="F4105" i="1"/>
  <c r="F4104" i="1"/>
  <c r="F4102" i="1"/>
  <c r="F4101" i="1"/>
  <c r="F4100" i="1"/>
  <c r="F4099" i="1"/>
  <c r="F4098" i="1"/>
  <c r="F4097" i="1"/>
  <c r="F4096" i="1"/>
  <c r="F4094" i="1"/>
  <c r="F4093" i="1"/>
  <c r="F4092" i="1"/>
  <c r="F4091" i="1"/>
  <c r="F4090" i="1"/>
  <c r="F4089" i="1"/>
  <c r="F4088" i="1"/>
  <c r="F4086" i="1"/>
  <c r="F4085" i="1"/>
  <c r="F4084" i="1"/>
  <c r="F4083" i="1"/>
  <c r="F4082" i="1"/>
  <c r="F4081" i="1"/>
  <c r="F4080" i="1"/>
  <c r="F4078" i="1"/>
  <c r="F4077" i="1"/>
  <c r="F4076" i="1"/>
  <c r="F4075" i="1"/>
  <c r="F4074" i="1"/>
  <c r="F4073" i="1"/>
  <c r="F4072" i="1"/>
  <c r="F4070" i="1"/>
  <c r="F4069" i="1"/>
  <c r="F4068" i="1"/>
  <c r="F4067" i="1"/>
  <c r="F4066" i="1"/>
  <c r="F4065" i="1"/>
  <c r="F4064" i="1"/>
  <c r="F4062" i="1"/>
  <c r="F4061" i="1"/>
  <c r="F4060" i="1"/>
  <c r="F4059" i="1"/>
  <c r="F4058" i="1"/>
  <c r="F4057" i="1"/>
  <c r="F4056" i="1"/>
  <c r="F4054" i="1"/>
  <c r="F4053" i="1"/>
  <c r="F4052" i="1"/>
  <c r="F4051" i="1"/>
  <c r="F4050" i="1"/>
  <c r="F4049" i="1"/>
  <c r="F4048" i="1"/>
  <c r="F4046" i="1"/>
  <c r="F4045" i="1"/>
  <c r="F4044" i="1"/>
  <c r="F4043" i="1"/>
  <c r="F4042" i="1"/>
  <c r="F4041" i="1"/>
  <c r="F4040" i="1"/>
  <c r="F4038" i="1"/>
  <c r="F4037" i="1"/>
  <c r="F4036" i="1"/>
  <c r="F4035" i="1"/>
  <c r="F4034" i="1"/>
  <c r="F4033" i="1"/>
  <c r="F4032" i="1"/>
  <c r="F4030" i="1"/>
  <c r="F4029" i="1"/>
  <c r="F4028" i="1"/>
  <c r="F4027" i="1"/>
  <c r="F4026" i="1"/>
  <c r="F4025" i="1"/>
  <c r="F4024" i="1"/>
  <c r="F4022" i="1"/>
  <c r="F4021" i="1"/>
  <c r="F4020" i="1"/>
  <c r="F4019" i="1"/>
  <c r="F4018" i="1"/>
  <c r="F4017" i="1"/>
  <c r="F4016" i="1"/>
  <c r="F4014" i="1"/>
  <c r="F4013" i="1"/>
  <c r="F4012" i="1"/>
  <c r="F4011" i="1"/>
  <c r="F4010" i="1"/>
  <c r="F4009" i="1"/>
  <c r="F4008" i="1"/>
  <c r="F4006" i="1"/>
  <c r="F4005" i="1"/>
  <c r="F4004" i="1"/>
  <c r="F4003" i="1"/>
  <c r="F4002" i="1"/>
  <c r="F4001" i="1"/>
  <c r="F4000" i="1"/>
  <c r="F3998" i="1"/>
  <c r="F3997" i="1"/>
  <c r="F3996" i="1"/>
  <c r="F3995" i="1"/>
  <c r="F3994" i="1"/>
  <c r="F3993" i="1"/>
  <c r="F3992" i="1"/>
  <c r="F3990" i="1"/>
  <c r="F3989" i="1"/>
  <c r="F3988" i="1"/>
  <c r="F3987" i="1"/>
  <c r="F3986" i="1"/>
  <c r="F3985" i="1"/>
  <c r="F3984" i="1"/>
  <c r="F3982" i="1"/>
  <c r="F3981" i="1"/>
  <c r="F3980" i="1"/>
  <c r="F3979" i="1"/>
  <c r="F3978" i="1"/>
  <c r="F3977" i="1"/>
  <c r="F3976" i="1"/>
  <c r="F3974" i="1"/>
  <c r="F3973" i="1"/>
  <c r="F3972" i="1"/>
  <c r="F3971" i="1"/>
  <c r="F3970" i="1"/>
  <c r="F3969" i="1"/>
  <c r="F3968" i="1"/>
  <c r="F3966" i="1"/>
  <c r="F3965" i="1"/>
  <c r="F3964" i="1"/>
  <c r="F3963" i="1"/>
  <c r="F3962" i="1"/>
  <c r="F3961" i="1"/>
  <c r="F3960" i="1"/>
  <c r="F3958" i="1"/>
  <c r="F3957" i="1"/>
  <c r="F3956" i="1"/>
  <c r="F3955" i="1"/>
  <c r="F3954" i="1"/>
  <c r="F3953" i="1"/>
  <c r="F3952" i="1"/>
  <c r="F3950" i="1"/>
  <c r="F3949" i="1"/>
  <c r="F3948" i="1"/>
  <c r="F3947" i="1"/>
  <c r="F3946" i="1"/>
  <c r="F3945" i="1"/>
  <c r="F3944" i="1"/>
  <c r="F3942" i="1"/>
  <c r="F3941" i="1"/>
  <c r="F3940" i="1"/>
  <c r="F3939" i="1"/>
  <c r="F3938" i="1"/>
  <c r="F3937" i="1"/>
  <c r="F3936" i="1"/>
  <c r="F3934" i="1"/>
  <c r="F3933" i="1"/>
  <c r="F3932" i="1"/>
  <c r="F3931" i="1"/>
  <c r="F3930" i="1"/>
  <c r="F3929" i="1"/>
  <c r="F3928" i="1"/>
  <c r="F3926" i="1"/>
  <c r="F3925" i="1"/>
  <c r="F3924" i="1"/>
  <c r="F3923" i="1"/>
  <c r="F3922" i="1"/>
  <c r="F3921" i="1"/>
  <c r="F3920" i="1"/>
  <c r="F3918" i="1"/>
  <c r="F3917" i="1"/>
  <c r="F3916" i="1"/>
  <c r="F3915" i="1"/>
  <c r="F3914" i="1"/>
  <c r="F3913" i="1"/>
  <c r="F3912" i="1"/>
  <c r="F3910" i="1"/>
  <c r="F3909" i="1"/>
  <c r="F3908" i="1"/>
  <c r="F3907" i="1"/>
  <c r="F3906" i="1"/>
  <c r="F3905" i="1"/>
  <c r="F3904" i="1"/>
  <c r="F3902" i="1"/>
  <c r="F3901" i="1"/>
  <c r="F3900" i="1"/>
  <c r="F3899" i="1"/>
  <c r="F3898" i="1"/>
  <c r="F3897" i="1"/>
  <c r="F3896" i="1"/>
  <c r="F3894" i="1"/>
  <c r="F3893" i="1"/>
  <c r="F3892" i="1"/>
  <c r="F3891" i="1"/>
  <c r="F3890" i="1"/>
  <c r="F3889" i="1"/>
  <c r="F3888" i="1"/>
  <c r="F3886" i="1"/>
  <c r="F3885" i="1"/>
  <c r="F3884" i="1"/>
  <c r="F3883" i="1"/>
  <c r="F3882" i="1"/>
  <c r="F3881" i="1"/>
  <c r="F3880" i="1"/>
  <c r="F3878" i="1"/>
  <c r="F3877" i="1"/>
  <c r="F3876" i="1"/>
  <c r="F3875" i="1"/>
  <c r="F3874" i="1"/>
  <c r="F3873" i="1"/>
  <c r="F3872" i="1"/>
  <c r="F3870" i="1"/>
  <c r="F3869" i="1"/>
  <c r="F3868" i="1"/>
  <c r="F3867" i="1"/>
  <c r="F3866" i="1"/>
  <c r="F3865" i="1"/>
  <c r="F3864" i="1"/>
  <c r="F3862" i="1"/>
  <c r="F3861" i="1"/>
  <c r="F3860" i="1"/>
  <c r="F3859" i="1"/>
  <c r="F3858" i="1"/>
  <c r="F3857" i="1"/>
  <c r="F3856" i="1"/>
  <c r="F3854" i="1"/>
  <c r="F3853" i="1"/>
  <c r="F3852" i="1"/>
  <c r="F3851" i="1"/>
  <c r="F3850" i="1"/>
  <c r="F3849" i="1"/>
  <c r="F3848" i="1"/>
  <c r="F3838" i="1"/>
  <c r="F3837" i="1"/>
  <c r="F3836" i="1"/>
  <c r="F3835" i="1"/>
  <c r="F3834" i="1"/>
  <c r="F3833" i="1"/>
  <c r="F3832" i="1"/>
  <c r="F3792" i="1"/>
  <c r="F3791" i="1"/>
  <c r="F3790" i="1"/>
  <c r="F3789" i="1"/>
  <c r="F3788" i="1"/>
  <c r="F3787" i="1"/>
  <c r="F3786" i="1"/>
  <c r="F3784" i="1"/>
  <c r="F3783" i="1"/>
  <c r="F3782" i="1"/>
  <c r="F3781" i="1"/>
  <c r="F3780" i="1"/>
  <c r="F3779" i="1"/>
  <c r="F3778" i="1"/>
  <c r="F3740" i="1"/>
  <c r="F3739" i="1"/>
  <c r="F3738" i="1"/>
  <c r="F3737" i="1"/>
  <c r="F3736" i="1"/>
  <c r="F3735" i="1"/>
  <c r="F3734" i="1"/>
  <c r="F3706" i="1"/>
  <c r="F3705" i="1"/>
  <c r="F3704" i="1"/>
  <c r="F3703" i="1"/>
  <c r="F3702" i="1"/>
  <c r="F3701" i="1"/>
  <c r="F3700" i="1"/>
  <c r="F3681" i="1"/>
  <c r="F3680" i="1"/>
  <c r="F3679" i="1"/>
  <c r="F3678" i="1"/>
  <c r="F3677" i="1"/>
  <c r="F3676" i="1"/>
  <c r="F3675" i="1"/>
  <c r="F3647" i="1"/>
  <c r="F3646" i="1"/>
  <c r="F3645" i="1"/>
  <c r="F3644" i="1"/>
  <c r="F3643" i="1"/>
  <c r="F3642" i="1"/>
  <c r="F3641" i="1"/>
  <c r="F3622" i="1"/>
  <c r="F3621" i="1"/>
  <c r="F3620" i="1"/>
  <c r="F3619" i="1"/>
  <c r="F3618" i="1"/>
  <c r="F3617" i="1"/>
  <c r="F3616" i="1"/>
  <c r="F3588" i="1"/>
  <c r="F3587" i="1"/>
  <c r="F3586" i="1"/>
  <c r="F3585" i="1"/>
  <c r="F3584" i="1"/>
  <c r="F3583" i="1"/>
  <c r="F3582" i="1"/>
  <c r="F3553" i="1"/>
  <c r="F3552" i="1"/>
  <c r="F3551" i="1"/>
  <c r="F3550" i="1"/>
  <c r="F3549" i="1"/>
  <c r="F3548" i="1"/>
  <c r="F3547" i="1"/>
  <c r="F3545" i="1"/>
  <c r="F3544" i="1"/>
  <c r="F3543" i="1"/>
  <c r="F3542" i="1"/>
  <c r="F3541" i="1"/>
  <c r="F3540" i="1"/>
  <c r="F3539" i="1"/>
  <c r="F3537" i="1"/>
  <c r="F3536" i="1"/>
  <c r="F3535" i="1"/>
  <c r="F3534" i="1"/>
  <c r="F3533" i="1"/>
  <c r="F3532" i="1"/>
  <c r="F3531" i="1"/>
  <c r="F3529" i="1"/>
  <c r="F3528" i="1"/>
  <c r="F3527" i="1"/>
  <c r="F3526" i="1"/>
  <c r="F3525" i="1"/>
  <c r="F3524" i="1"/>
  <c r="F3523" i="1"/>
  <c r="F3521" i="1"/>
  <c r="F3520" i="1"/>
  <c r="F3519" i="1"/>
  <c r="F3518" i="1"/>
  <c r="F3517" i="1"/>
  <c r="F3516" i="1"/>
  <c r="F3515" i="1"/>
  <c r="F3513" i="1"/>
  <c r="F3512" i="1"/>
  <c r="F3511" i="1"/>
  <c r="F3510" i="1"/>
  <c r="F3509" i="1"/>
  <c r="F3508" i="1"/>
  <c r="F3507" i="1"/>
  <c r="F3505" i="1"/>
  <c r="F3504" i="1"/>
  <c r="F3503" i="1"/>
  <c r="F3502" i="1"/>
  <c r="F3501" i="1"/>
  <c r="F3500" i="1"/>
  <c r="F3499" i="1"/>
  <c r="F3497" i="1"/>
  <c r="F3496" i="1"/>
  <c r="F3495" i="1"/>
  <c r="F3494" i="1"/>
  <c r="F3493" i="1"/>
  <c r="F3492" i="1"/>
  <c r="F3491" i="1"/>
  <c r="F3489" i="1"/>
  <c r="F3488" i="1"/>
  <c r="F3487" i="1"/>
  <c r="F3486" i="1"/>
  <c r="F3485" i="1"/>
  <c r="F3484" i="1"/>
  <c r="F3483" i="1"/>
  <c r="F3481" i="1"/>
  <c r="F3480" i="1"/>
  <c r="F3479" i="1"/>
  <c r="F3478" i="1"/>
  <c r="F3477" i="1"/>
  <c r="F3476" i="1"/>
  <c r="F3475" i="1"/>
  <c r="F3473" i="1"/>
  <c r="F3472" i="1"/>
  <c r="F3471" i="1"/>
  <c r="F3470" i="1"/>
  <c r="F3469" i="1"/>
  <c r="F3468" i="1"/>
  <c r="F3467" i="1"/>
  <c r="F3465" i="1"/>
  <c r="F3464" i="1"/>
  <c r="F3463" i="1"/>
  <c r="F3462" i="1"/>
  <c r="F3461" i="1"/>
  <c r="F3460" i="1"/>
  <c r="F3459" i="1"/>
  <c r="F3457" i="1"/>
  <c r="F3456" i="1"/>
  <c r="F3455" i="1"/>
  <c r="F3454" i="1"/>
  <c r="F3453" i="1"/>
  <c r="F3452" i="1"/>
  <c r="F3451" i="1"/>
  <c r="F3449" i="1"/>
  <c r="F3448" i="1"/>
  <c r="F3447" i="1"/>
  <c r="F3446" i="1"/>
  <c r="F3445" i="1"/>
  <c r="F3444" i="1"/>
  <c r="F3443" i="1"/>
  <c r="F3441" i="1"/>
  <c r="F3440" i="1"/>
  <c r="F3439" i="1"/>
  <c r="F3438" i="1"/>
  <c r="F3437" i="1"/>
  <c r="F3436" i="1"/>
  <c r="F3435" i="1"/>
  <c r="F3423" i="1"/>
  <c r="F3422" i="1"/>
  <c r="F3421" i="1"/>
  <c r="F3420" i="1"/>
  <c r="F3419" i="1"/>
  <c r="F3418" i="1"/>
  <c r="F3417" i="1"/>
  <c r="F3415" i="1"/>
  <c r="F3414" i="1"/>
  <c r="F3413" i="1"/>
  <c r="F3412" i="1"/>
  <c r="F3411" i="1"/>
  <c r="F3410" i="1"/>
  <c r="F3409" i="1"/>
  <c r="F3407" i="1"/>
  <c r="F3406" i="1"/>
  <c r="F3405" i="1"/>
  <c r="F3404" i="1"/>
  <c r="F3403" i="1"/>
  <c r="F3402" i="1"/>
  <c r="F3401" i="1"/>
  <c r="F3399" i="1"/>
  <c r="F3398" i="1"/>
  <c r="F3397" i="1"/>
  <c r="F3396" i="1"/>
  <c r="F3395" i="1"/>
  <c r="F3394" i="1"/>
  <c r="F3393" i="1"/>
  <c r="F3391" i="1"/>
  <c r="F3390" i="1"/>
  <c r="F3389" i="1"/>
  <c r="F3388" i="1"/>
  <c r="F3387" i="1"/>
  <c r="F3386" i="1"/>
  <c r="F3385" i="1"/>
  <c r="F3383" i="1"/>
  <c r="F3382" i="1"/>
  <c r="F3381" i="1"/>
  <c r="F3380" i="1"/>
  <c r="F3379" i="1"/>
  <c r="F3378" i="1"/>
  <c r="F3377" i="1"/>
  <c r="F3375" i="1"/>
  <c r="F3374" i="1"/>
  <c r="F3373" i="1"/>
  <c r="F3372" i="1"/>
  <c r="F3371" i="1"/>
  <c r="F3370" i="1"/>
  <c r="F3369" i="1"/>
  <c r="F3367" i="1"/>
  <c r="F3366" i="1"/>
  <c r="F3365" i="1"/>
  <c r="F3364" i="1"/>
  <c r="F3363" i="1"/>
  <c r="F3362" i="1"/>
  <c r="F3361" i="1"/>
  <c r="F3359" i="1"/>
  <c r="F3358" i="1"/>
  <c r="F3357" i="1"/>
  <c r="F3356" i="1"/>
  <c r="F3355" i="1"/>
  <c r="F3354" i="1"/>
  <c r="F3353" i="1"/>
  <c r="F3351" i="1"/>
  <c r="F3350" i="1"/>
  <c r="F3349" i="1"/>
  <c r="F3348" i="1"/>
  <c r="F3347" i="1"/>
  <c r="F3346" i="1"/>
  <c r="F3345" i="1"/>
  <c r="F3343" i="1"/>
  <c r="F3342" i="1"/>
  <c r="F3341" i="1"/>
  <c r="F3340" i="1"/>
  <c r="F3339" i="1"/>
  <c r="F3338" i="1"/>
  <c r="F3337" i="1"/>
  <c r="F3335" i="1"/>
  <c r="F3334" i="1"/>
  <c r="F3333" i="1"/>
  <c r="F3332" i="1"/>
  <c r="F3331" i="1"/>
  <c r="F3330" i="1"/>
  <c r="F3329" i="1"/>
  <c r="F3327" i="1"/>
  <c r="F3326" i="1"/>
  <c r="F3325" i="1"/>
  <c r="F3324" i="1"/>
  <c r="F3323" i="1"/>
  <c r="F3322" i="1"/>
  <c r="F3321" i="1"/>
  <c r="F3319" i="1"/>
  <c r="F3318" i="1"/>
  <c r="F3317" i="1"/>
  <c r="F3316" i="1"/>
  <c r="F3315" i="1"/>
  <c r="F3314" i="1"/>
  <c r="F3313" i="1"/>
  <c r="F3311" i="1"/>
  <c r="F3310" i="1"/>
  <c r="F3309" i="1"/>
  <c r="F3308" i="1"/>
  <c r="F3307" i="1"/>
  <c r="F3306" i="1"/>
  <c r="F3305" i="1"/>
  <c r="F3303" i="1"/>
  <c r="F3302" i="1"/>
  <c r="F3301" i="1"/>
  <c r="F3300" i="1"/>
  <c r="F3299" i="1"/>
  <c r="F3298" i="1"/>
  <c r="F3297" i="1"/>
  <c r="F3295" i="1"/>
  <c r="F3294" i="1"/>
  <c r="F3293" i="1"/>
  <c r="F3292" i="1"/>
  <c r="F3291" i="1"/>
  <c r="F3290" i="1"/>
  <c r="F3289" i="1"/>
  <c r="F3287" i="1"/>
  <c r="F3286" i="1"/>
  <c r="F3285" i="1"/>
  <c r="F3284" i="1"/>
  <c r="F3283" i="1"/>
  <c r="F3282" i="1"/>
  <c r="F3281" i="1"/>
  <c r="F3279" i="1"/>
  <c r="F3278" i="1"/>
  <c r="F3277" i="1"/>
  <c r="F3276" i="1"/>
  <c r="F3275" i="1"/>
  <c r="F3274" i="1"/>
  <c r="F3273" i="1"/>
  <c r="F3271" i="1"/>
  <c r="F3270" i="1"/>
  <c r="F3269" i="1"/>
  <c r="F3268" i="1"/>
  <c r="F3267" i="1"/>
  <c r="F3266" i="1"/>
  <c r="F3265" i="1"/>
  <c r="F3263" i="1"/>
  <c r="F3262" i="1"/>
  <c r="F3261" i="1"/>
  <c r="F3260" i="1"/>
  <c r="F3259" i="1"/>
  <c r="F3258" i="1"/>
  <c r="F3257" i="1"/>
  <c r="F3255" i="1"/>
  <c r="F3254" i="1"/>
  <c r="F3253" i="1"/>
  <c r="F3252" i="1"/>
  <c r="F3251" i="1"/>
  <c r="F3250" i="1"/>
  <c r="F3249" i="1"/>
  <c r="F3247" i="1"/>
  <c r="F3246" i="1"/>
  <c r="F3245" i="1"/>
  <c r="F3244" i="1"/>
  <c r="F3243" i="1"/>
  <c r="F3242" i="1"/>
  <c r="F3241" i="1"/>
  <c r="F3239" i="1"/>
  <c r="F3238" i="1"/>
  <c r="F3237" i="1"/>
  <c r="F3236" i="1"/>
  <c r="F3235" i="1"/>
  <c r="F3234" i="1"/>
  <c r="F3233" i="1"/>
  <c r="F3231" i="1"/>
  <c r="F3230" i="1"/>
  <c r="F3229" i="1"/>
  <c r="F3228" i="1"/>
  <c r="F3227" i="1"/>
  <c r="F3226" i="1"/>
  <c r="F3225" i="1"/>
  <c r="F3223" i="1"/>
  <c r="F3222" i="1"/>
  <c r="F3221" i="1"/>
  <c r="F3220" i="1"/>
  <c r="F3219" i="1"/>
  <c r="F3218" i="1"/>
  <c r="F3217" i="1"/>
  <c r="F3215" i="1"/>
  <c r="F3214" i="1"/>
  <c r="F3213" i="1"/>
  <c r="F3212" i="1"/>
  <c r="F3211" i="1"/>
  <c r="F3210" i="1"/>
  <c r="F3209" i="1"/>
  <c r="F3207" i="1"/>
  <c r="F3206" i="1"/>
  <c r="F3205" i="1"/>
  <c r="F3204" i="1"/>
  <c r="F3203" i="1"/>
  <c r="F3202" i="1"/>
  <c r="F3201" i="1"/>
  <c r="F3199" i="1"/>
  <c r="F3198" i="1"/>
  <c r="F3197" i="1"/>
  <c r="F3196" i="1"/>
  <c r="F3195" i="1"/>
  <c r="F3194" i="1"/>
  <c r="F3193" i="1"/>
  <c r="F3191" i="1"/>
  <c r="F3190" i="1"/>
  <c r="F3189" i="1"/>
  <c r="F3188" i="1"/>
  <c r="F3187" i="1"/>
  <c r="F3186" i="1"/>
  <c r="F3185" i="1"/>
  <c r="F3183" i="1"/>
  <c r="F3182" i="1"/>
  <c r="F3181" i="1"/>
  <c r="F3180" i="1"/>
  <c r="F3179" i="1"/>
  <c r="F3178" i="1"/>
  <c r="F3177" i="1"/>
  <c r="F3175" i="1"/>
  <c r="F3174" i="1"/>
  <c r="F3173" i="1"/>
  <c r="F3172" i="1"/>
  <c r="F3171" i="1"/>
  <c r="F3170" i="1"/>
  <c r="F3169" i="1"/>
  <c r="F3167" i="1"/>
  <c r="F3166" i="1"/>
  <c r="F3165" i="1"/>
  <c r="F3164" i="1"/>
  <c r="F3163" i="1"/>
  <c r="F3162" i="1"/>
  <c r="F3161" i="1"/>
  <c r="F3159" i="1"/>
  <c r="F3158" i="1"/>
  <c r="F3157" i="1"/>
  <c r="F3156" i="1"/>
  <c r="F3155" i="1"/>
  <c r="F3154" i="1"/>
  <c r="F3153" i="1"/>
  <c r="F3151" i="1"/>
  <c r="F3150" i="1"/>
  <c r="F3149" i="1"/>
  <c r="F3148" i="1"/>
  <c r="F3147" i="1"/>
  <c r="F3146" i="1"/>
  <c r="F3145" i="1"/>
  <c r="F3143" i="1"/>
  <c r="F3142" i="1"/>
  <c r="F3141" i="1"/>
  <c r="F3140" i="1"/>
  <c r="F3139" i="1"/>
  <c r="F3138" i="1"/>
  <c r="F3137" i="1"/>
  <c r="F3135" i="1"/>
  <c r="F3134" i="1"/>
  <c r="F3133" i="1"/>
  <c r="F3132" i="1"/>
  <c r="F3131" i="1"/>
  <c r="F3130" i="1"/>
  <c r="F3129" i="1"/>
  <c r="F3127" i="1"/>
  <c r="F3126" i="1"/>
  <c r="F3125" i="1"/>
  <c r="F3124" i="1"/>
  <c r="F3123" i="1"/>
  <c r="F3122" i="1"/>
  <c r="F3121" i="1"/>
  <c r="F3119" i="1"/>
  <c r="F3118" i="1"/>
  <c r="F3117" i="1"/>
  <c r="F3116" i="1"/>
  <c r="F3115" i="1"/>
  <c r="F3114" i="1"/>
  <c r="F3113" i="1"/>
  <c r="F3111" i="1"/>
  <c r="F3110" i="1"/>
  <c r="F3109" i="1"/>
  <c r="F3108" i="1"/>
  <c r="F3107" i="1"/>
  <c r="F3106" i="1"/>
  <c r="F3105" i="1"/>
  <c r="F3103" i="1"/>
  <c r="F3102" i="1"/>
  <c r="F3101" i="1"/>
  <c r="F3100" i="1"/>
  <c r="F3099" i="1"/>
  <c r="F3098" i="1"/>
  <c r="F3097" i="1"/>
  <c r="F3095" i="1"/>
  <c r="F3094" i="1"/>
  <c r="F3093" i="1"/>
  <c r="F3092" i="1"/>
  <c r="F3091" i="1"/>
  <c r="F3090" i="1"/>
  <c r="F3089" i="1"/>
  <c r="F3087" i="1"/>
  <c r="F3086" i="1"/>
  <c r="F3085" i="1"/>
  <c r="F3084" i="1"/>
  <c r="F3083" i="1"/>
  <c r="F3082" i="1"/>
  <c r="F3081" i="1"/>
  <c r="F3079" i="1"/>
  <c r="F3078" i="1"/>
  <c r="F3077" i="1"/>
  <c r="F3076" i="1"/>
  <c r="F3075" i="1"/>
  <c r="F3074" i="1"/>
  <c r="F3073" i="1"/>
  <c r="F3071" i="1"/>
  <c r="F3070" i="1"/>
  <c r="F3069" i="1"/>
  <c r="F3068" i="1"/>
  <c r="F3067" i="1"/>
  <c r="F3066" i="1"/>
  <c r="F3065" i="1"/>
  <c r="F3063" i="1"/>
  <c r="F3062" i="1"/>
  <c r="F3061" i="1"/>
  <c r="F3060" i="1"/>
  <c r="F3059" i="1"/>
  <c r="F3058" i="1"/>
  <c r="F3057" i="1"/>
  <c r="F3055" i="1"/>
  <c r="F3054" i="1"/>
  <c r="F3053" i="1"/>
  <c r="F3052" i="1"/>
  <c r="F3051" i="1"/>
  <c r="F3050" i="1"/>
  <c r="F3049" i="1"/>
  <c r="F3047" i="1"/>
  <c r="F3046" i="1"/>
  <c r="F3045" i="1"/>
  <c r="F3044" i="1"/>
  <c r="F3043" i="1"/>
  <c r="F3042" i="1"/>
  <c r="F3041" i="1"/>
  <c r="F3039" i="1"/>
  <c r="F3038" i="1"/>
  <c r="F3037" i="1"/>
  <c r="F3036" i="1"/>
  <c r="F3035" i="1"/>
  <c r="F3034" i="1"/>
  <c r="F3033" i="1"/>
  <c r="F3031" i="1"/>
  <c r="F3030" i="1"/>
  <c r="F3029" i="1"/>
  <c r="F3028" i="1"/>
  <c r="F3027" i="1"/>
  <c r="F3026" i="1"/>
  <c r="F3025" i="1"/>
  <c r="F3023" i="1"/>
  <c r="F3022" i="1"/>
  <c r="F3021" i="1"/>
  <c r="F3020" i="1"/>
  <c r="F3019" i="1"/>
  <c r="F3018" i="1"/>
  <c r="F3017" i="1"/>
  <c r="F3015" i="1"/>
  <c r="F3014" i="1"/>
  <c r="F3013" i="1"/>
  <c r="F3012" i="1"/>
  <c r="F3011" i="1"/>
  <c r="F3010" i="1"/>
  <c r="F3009" i="1"/>
  <c r="F3007" i="1"/>
  <c r="F3006" i="1"/>
  <c r="F3005" i="1"/>
  <c r="F3004" i="1"/>
  <c r="F3003" i="1"/>
  <c r="F3002" i="1"/>
  <c r="F3001" i="1"/>
  <c r="F2999" i="1"/>
  <c r="F2998" i="1"/>
  <c r="F2997" i="1"/>
  <c r="F2996" i="1"/>
  <c r="F2995" i="1"/>
  <c r="F2994" i="1"/>
  <c r="F2993" i="1"/>
  <c r="F2991" i="1"/>
  <c r="F2990" i="1"/>
  <c r="F2989" i="1"/>
  <c r="F2988" i="1"/>
  <c r="F2987" i="1"/>
  <c r="F2986" i="1"/>
  <c r="F2985" i="1"/>
  <c r="F2983" i="1"/>
  <c r="F2982" i="1"/>
  <c r="F2981" i="1"/>
  <c r="F2980" i="1"/>
  <c r="F2979" i="1"/>
  <c r="F2978" i="1"/>
  <c r="F2977" i="1"/>
  <c r="F2975" i="1"/>
  <c r="F2974" i="1"/>
  <c r="F2973" i="1"/>
  <c r="F2972" i="1"/>
  <c r="F2971" i="1"/>
  <c r="F2970" i="1"/>
  <c r="F2969" i="1"/>
  <c r="F2967" i="1"/>
  <c r="F2966" i="1"/>
  <c r="F2965" i="1"/>
  <c r="F2964" i="1"/>
  <c r="F2963" i="1"/>
  <c r="F2962" i="1"/>
  <c r="F2961" i="1"/>
  <c r="F2959" i="1"/>
  <c r="F2958" i="1"/>
  <c r="F2957" i="1"/>
  <c r="F2956" i="1"/>
  <c r="F2955" i="1"/>
  <c r="F2954" i="1"/>
  <c r="F2953" i="1"/>
  <c r="F2951" i="1"/>
  <c r="F2950" i="1"/>
  <c r="F2949" i="1"/>
  <c r="F2948" i="1"/>
  <c r="F2947" i="1"/>
  <c r="F2946" i="1"/>
  <c r="F2945" i="1"/>
  <c r="F2943" i="1"/>
  <c r="F2942" i="1"/>
  <c r="F2941" i="1"/>
  <c r="F2940" i="1"/>
  <c r="F2939" i="1"/>
  <c r="F2938" i="1"/>
  <c r="F2937" i="1"/>
  <c r="F2935" i="1"/>
  <c r="F2934" i="1"/>
  <c r="F2933" i="1"/>
  <c r="F2932" i="1"/>
  <c r="F2931" i="1"/>
  <c r="F2930" i="1"/>
  <c r="F2929" i="1"/>
  <c r="F2927" i="1"/>
  <c r="F2926" i="1"/>
  <c r="F2925" i="1"/>
  <c r="F2924" i="1"/>
  <c r="F2923" i="1"/>
  <c r="F2922" i="1"/>
  <c r="F2921" i="1"/>
  <c r="F2919" i="1"/>
  <c r="F2918" i="1"/>
  <c r="F2917" i="1"/>
  <c r="F2916" i="1"/>
  <c r="F2915" i="1"/>
  <c r="F2914" i="1"/>
  <c r="F2913" i="1"/>
  <c r="F2911" i="1"/>
  <c r="F2910" i="1"/>
  <c r="F2909" i="1"/>
  <c r="F2908" i="1"/>
  <c r="F2907" i="1"/>
  <c r="F2906" i="1"/>
  <c r="F2905" i="1"/>
  <c r="F2903" i="1"/>
  <c r="F2902" i="1"/>
  <c r="F2901" i="1"/>
  <c r="F2900" i="1"/>
  <c r="F2899" i="1"/>
  <c r="F2898" i="1"/>
  <c r="F2897" i="1"/>
  <c r="F2895" i="1"/>
  <c r="F2894" i="1"/>
  <c r="F2893" i="1"/>
  <c r="F2892" i="1"/>
  <c r="F2891" i="1"/>
  <c r="F2890" i="1"/>
  <c r="F2889" i="1"/>
  <c r="F2887" i="1"/>
  <c r="F2886" i="1"/>
  <c r="F2885" i="1"/>
  <c r="F2884" i="1"/>
  <c r="F2883" i="1"/>
  <c r="F2882" i="1"/>
  <c r="F2881" i="1"/>
  <c r="F2879" i="1"/>
  <c r="F2878" i="1"/>
  <c r="F2877" i="1"/>
  <c r="F2876" i="1"/>
  <c r="F2875" i="1"/>
  <c r="F2874" i="1"/>
  <c r="F2873" i="1"/>
  <c r="F2871" i="1"/>
  <c r="F2870" i="1"/>
  <c r="F2869" i="1"/>
  <c r="F2868" i="1"/>
  <c r="F2867" i="1"/>
  <c r="F2866" i="1"/>
  <c r="F2865" i="1"/>
  <c r="F2863" i="1"/>
  <c r="F2862" i="1"/>
  <c r="F2861" i="1"/>
  <c r="F2860" i="1"/>
  <c r="F2859" i="1"/>
  <c r="F2858" i="1"/>
  <c r="F2857" i="1"/>
  <c r="F2855" i="1"/>
  <c r="F2854" i="1"/>
  <c r="F2853" i="1"/>
  <c r="F2852" i="1"/>
  <c r="F2851" i="1"/>
  <c r="F2850" i="1"/>
  <c r="F2849" i="1"/>
  <c r="F2847" i="1"/>
  <c r="F2846" i="1"/>
  <c r="F2845" i="1"/>
  <c r="F2844" i="1"/>
  <c r="F2843" i="1"/>
  <c r="F2842" i="1"/>
  <c r="F2841" i="1"/>
  <c r="F2839" i="1"/>
  <c r="F2838" i="1"/>
  <c r="F2837" i="1"/>
  <c r="F2836" i="1"/>
  <c r="F2835" i="1"/>
  <c r="F2834" i="1"/>
  <c r="F2833" i="1"/>
  <c r="F2831" i="1"/>
  <c r="F2830" i="1"/>
  <c r="F2829" i="1"/>
  <c r="F2828" i="1"/>
  <c r="F2827" i="1"/>
  <c r="F2826" i="1"/>
  <c r="F2825" i="1"/>
  <c r="F2812" i="1"/>
  <c r="F2811" i="1"/>
  <c r="F2810" i="1"/>
  <c r="F2809" i="1"/>
  <c r="F2808" i="1"/>
  <c r="F2807" i="1"/>
  <c r="F2806" i="1"/>
  <c r="F2804" i="1"/>
  <c r="F2803" i="1"/>
  <c r="F2802" i="1"/>
  <c r="F2801" i="1"/>
  <c r="F2800" i="1"/>
  <c r="F2799" i="1"/>
  <c r="F2798" i="1"/>
  <c r="F2759" i="1"/>
  <c r="F2758" i="1"/>
  <c r="F2757" i="1"/>
  <c r="F2756" i="1"/>
  <c r="F2755" i="1"/>
  <c r="F2754" i="1"/>
  <c r="F2753" i="1"/>
  <c r="F2743" i="1"/>
  <c r="F2742" i="1"/>
  <c r="F2741" i="1"/>
  <c r="F2740" i="1"/>
  <c r="F2739" i="1"/>
  <c r="F2738" i="1"/>
  <c r="F2737" i="1"/>
  <c r="F2725" i="1"/>
  <c r="F2724" i="1"/>
  <c r="F2723" i="1"/>
  <c r="F2722" i="1"/>
  <c r="F2721" i="1"/>
  <c r="F2720" i="1"/>
  <c r="F2719" i="1"/>
  <c r="F2717" i="1"/>
  <c r="F2716" i="1"/>
  <c r="F2715" i="1"/>
  <c r="F2714" i="1"/>
  <c r="F2713" i="1"/>
  <c r="F2712" i="1"/>
  <c r="F2711" i="1"/>
  <c r="F2709" i="1"/>
  <c r="F2708" i="1"/>
  <c r="F2707" i="1"/>
  <c r="F2706" i="1"/>
  <c r="F2705" i="1"/>
  <c r="F2704" i="1"/>
  <c r="F2703" i="1"/>
  <c r="F2701" i="1"/>
  <c r="F2700" i="1"/>
  <c r="F2699" i="1"/>
  <c r="F2698" i="1"/>
  <c r="F2697" i="1"/>
  <c r="F2696" i="1"/>
  <c r="F2695" i="1"/>
  <c r="F2693" i="1"/>
  <c r="F2692" i="1"/>
  <c r="F2691" i="1"/>
  <c r="F2690" i="1"/>
  <c r="F2689" i="1"/>
  <c r="F2688" i="1"/>
  <c r="F2687" i="1"/>
  <c r="F2685" i="1"/>
  <c r="F2684" i="1"/>
  <c r="F2683" i="1"/>
  <c r="F2682" i="1"/>
  <c r="F2681" i="1"/>
  <c r="F2680" i="1"/>
  <c r="F2679" i="1"/>
  <c r="F2677" i="1"/>
  <c r="F2676" i="1"/>
  <c r="F2675" i="1"/>
  <c r="F2674" i="1"/>
  <c r="F2673" i="1"/>
  <c r="F2672" i="1"/>
  <c r="F2671" i="1"/>
  <c r="F2669" i="1"/>
  <c r="F2668" i="1"/>
  <c r="F2667" i="1"/>
  <c r="F2666" i="1"/>
  <c r="F2665" i="1"/>
  <c r="F2664" i="1"/>
  <c r="F2663" i="1"/>
  <c r="F2642" i="1"/>
  <c r="F2641" i="1"/>
  <c r="F2640" i="1"/>
  <c r="F2639" i="1"/>
  <c r="F2638" i="1"/>
  <c r="F2637" i="1"/>
  <c r="F2636" i="1"/>
  <c r="F2634" i="1"/>
  <c r="F2633" i="1"/>
  <c r="F2632" i="1"/>
  <c r="F2631" i="1"/>
  <c r="F2630" i="1"/>
  <c r="F2629" i="1"/>
  <c r="F2628" i="1"/>
  <c r="F2626" i="1"/>
  <c r="F2625" i="1"/>
  <c r="F2624" i="1"/>
  <c r="F2623" i="1"/>
  <c r="F2622" i="1"/>
  <c r="F2621" i="1"/>
  <c r="F2620" i="1"/>
  <c r="F2618" i="1"/>
  <c r="F2617" i="1"/>
  <c r="F2616" i="1"/>
  <c r="F2615" i="1"/>
  <c r="F2614" i="1"/>
  <c r="F2613" i="1"/>
  <c r="F2612" i="1"/>
  <c r="F2610" i="1"/>
  <c r="F2609" i="1"/>
  <c r="F2608" i="1"/>
  <c r="F2607" i="1"/>
  <c r="F2606" i="1"/>
  <c r="F2605" i="1"/>
  <c r="F2604" i="1"/>
  <c r="F2594" i="1"/>
  <c r="F2593" i="1"/>
  <c r="F2592" i="1"/>
  <c r="F2591" i="1"/>
  <c r="F2590" i="1"/>
  <c r="F2589" i="1"/>
  <c r="F2588" i="1"/>
  <c r="F2576" i="1"/>
  <c r="F2575" i="1"/>
  <c r="F2574" i="1"/>
  <c r="F2573" i="1"/>
  <c r="F2572" i="1"/>
  <c r="F2571" i="1"/>
  <c r="F2570" i="1"/>
  <c r="F2568" i="1"/>
  <c r="F2567" i="1"/>
  <c r="F2566" i="1"/>
  <c r="F2565" i="1"/>
  <c r="F2564" i="1"/>
  <c r="F2563" i="1"/>
  <c r="F2562" i="1"/>
  <c r="F2560" i="1"/>
  <c r="F2559" i="1"/>
  <c r="F2558" i="1"/>
  <c r="F2557" i="1"/>
  <c r="F2556" i="1"/>
  <c r="F2555" i="1"/>
  <c r="F2554" i="1"/>
  <c r="F2552" i="1"/>
  <c r="F2551" i="1"/>
  <c r="F2550" i="1"/>
  <c r="F2549" i="1"/>
  <c r="F2548" i="1"/>
  <c r="F2547" i="1"/>
  <c r="F2546" i="1"/>
  <c r="F2544" i="1"/>
  <c r="F2543" i="1"/>
  <c r="F2542" i="1"/>
  <c r="F2541" i="1"/>
  <c r="F2540" i="1"/>
  <c r="F2539" i="1"/>
  <c r="F2538" i="1"/>
  <c r="F2536" i="1"/>
  <c r="F2535" i="1"/>
  <c r="F2534" i="1"/>
  <c r="F2533" i="1"/>
  <c r="F2532" i="1"/>
  <c r="F2531" i="1"/>
  <c r="F2530" i="1"/>
  <c r="F2528" i="1"/>
  <c r="F2527" i="1"/>
  <c r="F2526" i="1"/>
  <c r="F2525" i="1"/>
  <c r="F2524" i="1"/>
  <c r="F2523" i="1"/>
  <c r="F2522" i="1"/>
  <c r="F2520" i="1"/>
  <c r="F2519" i="1"/>
  <c r="F2518" i="1"/>
  <c r="F2517" i="1"/>
  <c r="F2516" i="1"/>
  <c r="F2515" i="1"/>
  <c r="F2514" i="1"/>
  <c r="F2512" i="1"/>
  <c r="F2511" i="1"/>
  <c r="F2510" i="1"/>
  <c r="F2509" i="1"/>
  <c r="F2508" i="1"/>
  <c r="F2507" i="1"/>
  <c r="F2506" i="1"/>
  <c r="F2504" i="1"/>
  <c r="F2503" i="1"/>
  <c r="F2502" i="1"/>
  <c r="F2501" i="1"/>
  <c r="F2500" i="1"/>
  <c r="F2499" i="1"/>
  <c r="F2498" i="1"/>
  <c r="F2496" i="1"/>
  <c r="F2495" i="1"/>
  <c r="F2494" i="1"/>
  <c r="F2493" i="1"/>
  <c r="F2492" i="1"/>
  <c r="F2491" i="1"/>
  <c r="F2490" i="1"/>
  <c r="F2488" i="1"/>
  <c r="F2487" i="1"/>
  <c r="F2486" i="1"/>
  <c r="F2485" i="1"/>
  <c r="F2484" i="1"/>
  <c r="F2483" i="1"/>
  <c r="F2482" i="1"/>
  <c r="F2461" i="1"/>
  <c r="F2460" i="1"/>
  <c r="F2459" i="1"/>
  <c r="F2458" i="1"/>
  <c r="F2457" i="1"/>
  <c r="F2456" i="1"/>
  <c r="F2455" i="1"/>
  <c r="F2445" i="1"/>
  <c r="F2444" i="1"/>
  <c r="F2443" i="1"/>
  <c r="F2442" i="1"/>
  <c r="F2441" i="1"/>
  <c r="F2440" i="1"/>
  <c r="F2439" i="1"/>
  <c r="F2437" i="1"/>
  <c r="F2436" i="1"/>
  <c r="F2435" i="1"/>
  <c r="F2434" i="1"/>
  <c r="F2433" i="1"/>
  <c r="F2432" i="1"/>
  <c r="F2431" i="1"/>
  <c r="F2429" i="1"/>
  <c r="F2428" i="1"/>
  <c r="F2427" i="1"/>
  <c r="F2426" i="1"/>
  <c r="F2425" i="1"/>
  <c r="F2424" i="1"/>
  <c r="F2423" i="1"/>
  <c r="F2421" i="1"/>
  <c r="F2420" i="1"/>
  <c r="F2419" i="1"/>
  <c r="F2418" i="1"/>
  <c r="F2417" i="1"/>
  <c r="F2416" i="1"/>
  <c r="F2415" i="1"/>
  <c r="F2381" i="1"/>
  <c r="F2380" i="1"/>
  <c r="F2379" i="1"/>
  <c r="F2378" i="1"/>
  <c r="F2377" i="1"/>
  <c r="F2376" i="1"/>
  <c r="F2375" i="1"/>
  <c r="F2373" i="1"/>
  <c r="F2372" i="1"/>
  <c r="F2371" i="1"/>
  <c r="F2370" i="1"/>
  <c r="F2369" i="1"/>
  <c r="F2368" i="1"/>
  <c r="F2367" i="1"/>
  <c r="F2365" i="1"/>
  <c r="F2364" i="1"/>
  <c r="F2363" i="1"/>
  <c r="F2362" i="1"/>
  <c r="F2361" i="1"/>
  <c r="F2360" i="1"/>
  <c r="F2359" i="1"/>
  <c r="F2331" i="1"/>
  <c r="F2330" i="1"/>
  <c r="F2329" i="1"/>
  <c r="F2328" i="1"/>
  <c r="F2327" i="1"/>
  <c r="F2326" i="1"/>
  <c r="F2325" i="1"/>
  <c r="F2323" i="1"/>
  <c r="F2322" i="1"/>
  <c r="F2321" i="1"/>
  <c r="F2320" i="1"/>
  <c r="F2319" i="1"/>
  <c r="F2318" i="1"/>
  <c r="F2317" i="1"/>
  <c r="F2315" i="1"/>
  <c r="F2314" i="1"/>
  <c r="F2313" i="1"/>
  <c r="F2312" i="1"/>
  <c r="F2311" i="1"/>
  <c r="F2310" i="1"/>
  <c r="F2309" i="1"/>
  <c r="F2307" i="1"/>
  <c r="F2306" i="1"/>
  <c r="F2305" i="1"/>
  <c r="F2304" i="1"/>
  <c r="F2303" i="1"/>
  <c r="F2302" i="1"/>
  <c r="F2301" i="1"/>
  <c r="F2272" i="1"/>
  <c r="F2271" i="1"/>
  <c r="F2270" i="1"/>
  <c r="F2269" i="1"/>
  <c r="F2268" i="1"/>
  <c r="F2267" i="1"/>
  <c r="F2266" i="1"/>
  <c r="F2264" i="1"/>
  <c r="F2263" i="1"/>
  <c r="F2262" i="1"/>
  <c r="F2261" i="1"/>
  <c r="F2260" i="1"/>
  <c r="F2259" i="1"/>
  <c r="F2258" i="1"/>
  <c r="F2256" i="1"/>
  <c r="F2255" i="1"/>
  <c r="F2254" i="1"/>
  <c r="F2253" i="1"/>
  <c r="F2252" i="1"/>
  <c r="F2251" i="1"/>
  <c r="F2250" i="1"/>
  <c r="F2248" i="1"/>
  <c r="F2247" i="1"/>
  <c r="F2246" i="1"/>
  <c r="F2245" i="1"/>
  <c r="F2244" i="1"/>
  <c r="F2243" i="1"/>
  <c r="F2242" i="1"/>
  <c r="F2240" i="1"/>
  <c r="F2239" i="1"/>
  <c r="F2238" i="1"/>
  <c r="F2237" i="1"/>
  <c r="F2236" i="1"/>
  <c r="F2235" i="1"/>
  <c r="F2234" i="1"/>
  <c r="F2232" i="1"/>
  <c r="F2231" i="1"/>
  <c r="F2230" i="1"/>
  <c r="F2229" i="1"/>
  <c r="F2228" i="1"/>
  <c r="F2227" i="1"/>
  <c r="F2226" i="1"/>
  <c r="F2224" i="1"/>
  <c r="F2223" i="1"/>
  <c r="F2222" i="1"/>
  <c r="F2221" i="1"/>
  <c r="F2220" i="1"/>
  <c r="F2219" i="1"/>
  <c r="F2218" i="1"/>
  <c r="F2216" i="1"/>
  <c r="F2215" i="1"/>
  <c r="F2214" i="1"/>
  <c r="F2213" i="1"/>
  <c r="F2212" i="1"/>
  <c r="F2211" i="1"/>
  <c r="F2210" i="1"/>
  <c r="F2208" i="1"/>
  <c r="F2207" i="1"/>
  <c r="F2206" i="1"/>
  <c r="F2205" i="1"/>
  <c r="F2204" i="1"/>
  <c r="F2203" i="1"/>
  <c r="F2202" i="1"/>
  <c r="F2200" i="1"/>
  <c r="F2199" i="1"/>
  <c r="F2198" i="1"/>
  <c r="F2197" i="1"/>
  <c r="F2196" i="1"/>
  <c r="F2195" i="1"/>
  <c r="F2194" i="1"/>
  <c r="F2192" i="1"/>
  <c r="F2191" i="1"/>
  <c r="F2190" i="1"/>
  <c r="F2189" i="1"/>
  <c r="F2188" i="1"/>
  <c r="F2187" i="1"/>
  <c r="F2186" i="1"/>
  <c r="F2184" i="1"/>
  <c r="F2183" i="1"/>
  <c r="F2182" i="1"/>
  <c r="F2181" i="1"/>
  <c r="F2180" i="1"/>
  <c r="F2179" i="1"/>
  <c r="F2178" i="1"/>
  <c r="F2176" i="1"/>
  <c r="F2175" i="1"/>
  <c r="F2174" i="1"/>
  <c r="F2173" i="1"/>
  <c r="F2172" i="1"/>
  <c r="F2171" i="1"/>
  <c r="F2170" i="1"/>
  <c r="F2168" i="1"/>
  <c r="F2167" i="1"/>
  <c r="F2166" i="1"/>
  <c r="F2165" i="1"/>
  <c r="F2164" i="1"/>
  <c r="F2163" i="1"/>
  <c r="F2162" i="1"/>
  <c r="F2160" i="1"/>
  <c r="F2159" i="1"/>
  <c r="F2158" i="1"/>
  <c r="F2157" i="1"/>
  <c r="F2156" i="1"/>
  <c r="F2155" i="1"/>
  <c r="F2154" i="1"/>
  <c r="F2152" i="1"/>
  <c r="F2151" i="1"/>
  <c r="F2150" i="1"/>
  <c r="F2149" i="1"/>
  <c r="F2148" i="1"/>
  <c r="F2147" i="1"/>
  <c r="F2146" i="1"/>
  <c r="F2144" i="1"/>
  <c r="F2143" i="1"/>
  <c r="F2142" i="1"/>
  <c r="F2141" i="1"/>
  <c r="F2140" i="1"/>
  <c r="F2139" i="1"/>
  <c r="F2138" i="1"/>
  <c r="F2136" i="1"/>
  <c r="F2135" i="1"/>
  <c r="F2134" i="1"/>
  <c r="F2133" i="1"/>
  <c r="F2132" i="1"/>
  <c r="F2131" i="1"/>
  <c r="F2130" i="1"/>
  <c r="F2128" i="1"/>
  <c r="F2127" i="1"/>
  <c r="F2126" i="1"/>
  <c r="F2125" i="1"/>
  <c r="F2124" i="1"/>
  <c r="F2123" i="1"/>
  <c r="F2122" i="1"/>
  <c r="F2120" i="1"/>
  <c r="F2119" i="1"/>
  <c r="F2118" i="1"/>
  <c r="F2117" i="1"/>
  <c r="F2116" i="1"/>
  <c r="F2115" i="1"/>
  <c r="F2114" i="1"/>
  <c r="F2112" i="1"/>
  <c r="F2111" i="1"/>
  <c r="F2110" i="1"/>
  <c r="F2109" i="1"/>
  <c r="F2108" i="1"/>
  <c r="F2107" i="1"/>
  <c r="F2106" i="1"/>
  <c r="F2104" i="1"/>
  <c r="F2103" i="1"/>
  <c r="F2102" i="1"/>
  <c r="F2101" i="1"/>
  <c r="F2100" i="1"/>
  <c r="F2099" i="1"/>
  <c r="F2098" i="1"/>
  <c r="F2096" i="1"/>
  <c r="F2095" i="1"/>
  <c r="F2094" i="1"/>
  <c r="F2093" i="1"/>
  <c r="F2092" i="1"/>
  <c r="F2091" i="1"/>
  <c r="F2090" i="1"/>
  <c r="F2088" i="1"/>
  <c r="F2087" i="1"/>
  <c r="F2086" i="1"/>
  <c r="F2085" i="1"/>
  <c r="F2084" i="1"/>
  <c r="F2083" i="1"/>
  <c r="F2082" i="1"/>
  <c r="F2080" i="1"/>
  <c r="F2079" i="1"/>
  <c r="F2078" i="1"/>
  <c r="F2077" i="1"/>
  <c r="F2076" i="1"/>
  <c r="F2075" i="1"/>
  <c r="F2074" i="1"/>
  <c r="F2072" i="1"/>
  <c r="F2071" i="1"/>
  <c r="F2070" i="1"/>
  <c r="F2069" i="1"/>
  <c r="F2068" i="1"/>
  <c r="F2067" i="1"/>
  <c r="F2066" i="1"/>
  <c r="F2064" i="1"/>
  <c r="F2063" i="1"/>
  <c r="F2062" i="1"/>
  <c r="F2061" i="1"/>
  <c r="F2060" i="1"/>
  <c r="F2059" i="1"/>
  <c r="F2058" i="1"/>
  <c r="F2056" i="1"/>
  <c r="F2055" i="1"/>
  <c r="F2054" i="1"/>
  <c r="F2053" i="1"/>
  <c r="F2052" i="1"/>
  <c r="F2051" i="1"/>
  <c r="F2050" i="1"/>
  <c r="F2048" i="1"/>
  <c r="F2047" i="1"/>
  <c r="F2046" i="1"/>
  <c r="F2045" i="1"/>
  <c r="F2044" i="1"/>
  <c r="F2043" i="1"/>
  <c r="F2042" i="1"/>
  <c r="F2040" i="1"/>
  <c r="F2039" i="1"/>
  <c r="F2038" i="1"/>
  <c r="F2037" i="1"/>
  <c r="F2036" i="1"/>
  <c r="F2035" i="1"/>
  <c r="F2034" i="1"/>
  <c r="F2032" i="1"/>
  <c r="F2031" i="1"/>
  <c r="F2030" i="1"/>
  <c r="F2029" i="1"/>
  <c r="F2028" i="1"/>
  <c r="F2027" i="1"/>
  <c r="F2026" i="1"/>
  <c r="F2024" i="1"/>
  <c r="F2023" i="1"/>
  <c r="F2022" i="1"/>
  <c r="F2021" i="1"/>
  <c r="F2020" i="1"/>
  <c r="F2019" i="1"/>
  <c r="F2018" i="1"/>
  <c r="F2016" i="1"/>
  <c r="F2015" i="1"/>
  <c r="F2014" i="1"/>
  <c r="F2013" i="1"/>
  <c r="F2012" i="1"/>
  <c r="F2011" i="1"/>
  <c r="F2010" i="1"/>
  <c r="F1988" i="1"/>
  <c r="F1987" i="1"/>
  <c r="F1986" i="1"/>
  <c r="F1985" i="1"/>
  <c r="F1984" i="1"/>
  <c r="F1983" i="1"/>
  <c r="F1982" i="1"/>
  <c r="F1971" i="1"/>
  <c r="F1970" i="1"/>
  <c r="F1969" i="1"/>
  <c r="F1968" i="1"/>
  <c r="F1967" i="1"/>
  <c r="F1966" i="1"/>
  <c r="F1965" i="1"/>
  <c r="F1963" i="1"/>
  <c r="F1962" i="1"/>
  <c r="F1961" i="1"/>
  <c r="F1960" i="1"/>
  <c r="F1959" i="1"/>
  <c r="F1958" i="1"/>
  <c r="F1957" i="1"/>
  <c r="F1955" i="1"/>
  <c r="F1954" i="1"/>
  <c r="F1953" i="1"/>
  <c r="F1952" i="1"/>
  <c r="F1951" i="1"/>
  <c r="F1950" i="1"/>
  <c r="F1949" i="1"/>
  <c r="F1947" i="1"/>
  <c r="F1946" i="1"/>
  <c r="F1945" i="1"/>
  <c r="F1944" i="1"/>
  <c r="F1943" i="1"/>
  <c r="F1942" i="1"/>
  <c r="F1941" i="1"/>
  <c r="F1939" i="1"/>
  <c r="F1938" i="1"/>
  <c r="F1937" i="1"/>
  <c r="F1936" i="1"/>
  <c r="F1935" i="1"/>
  <c r="F1934" i="1"/>
  <c r="F1933" i="1"/>
  <c r="F1931" i="1"/>
  <c r="F1930" i="1"/>
  <c r="F1929" i="1"/>
  <c r="F1928" i="1"/>
  <c r="F1927" i="1"/>
  <c r="F1926" i="1"/>
  <c r="F1925" i="1"/>
  <c r="F1923" i="1"/>
  <c r="F1922" i="1"/>
  <c r="F1921" i="1"/>
  <c r="F1920" i="1"/>
  <c r="F1919" i="1"/>
  <c r="F1918" i="1"/>
  <c r="F1917" i="1"/>
  <c r="F1915" i="1"/>
  <c r="F1914" i="1"/>
  <c r="F1913" i="1"/>
  <c r="F1912" i="1"/>
  <c r="F1911" i="1"/>
  <c r="F1910" i="1"/>
  <c r="F1909" i="1"/>
  <c r="F1907" i="1"/>
  <c r="F1906" i="1"/>
  <c r="F1905" i="1"/>
  <c r="F1904" i="1"/>
  <c r="F1903" i="1"/>
  <c r="F1902" i="1"/>
  <c r="F1901" i="1"/>
  <c r="F1899" i="1"/>
  <c r="F1898" i="1"/>
  <c r="F1897" i="1"/>
  <c r="F1896" i="1"/>
  <c r="F1895" i="1"/>
  <c r="F1894" i="1"/>
  <c r="F1893" i="1"/>
  <c r="F1891" i="1"/>
  <c r="F1890" i="1"/>
  <c r="F1889" i="1"/>
  <c r="F1888" i="1"/>
  <c r="F1887" i="1"/>
  <c r="F1886" i="1"/>
  <c r="F1885" i="1"/>
  <c r="F1883" i="1"/>
  <c r="F1882" i="1"/>
  <c r="F1881" i="1"/>
  <c r="F1880" i="1"/>
  <c r="F1879" i="1"/>
  <c r="F1878" i="1"/>
  <c r="F1877" i="1"/>
  <c r="F1875" i="1"/>
  <c r="F1874" i="1"/>
  <c r="F1873" i="1"/>
  <c r="F1872" i="1"/>
  <c r="F1871" i="1"/>
  <c r="F1870" i="1"/>
  <c r="F1869" i="1"/>
  <c r="F1865" i="1"/>
  <c r="F1864" i="1"/>
  <c r="F1863" i="1"/>
  <c r="F1862" i="1"/>
  <c r="F1861" i="1"/>
  <c r="F1860" i="1"/>
  <c r="F1859" i="1"/>
  <c r="F1856" i="1"/>
  <c r="F1855" i="1"/>
  <c r="F1854" i="1"/>
  <c r="F1853" i="1"/>
  <c r="F1852" i="1"/>
  <c r="F1851" i="1"/>
  <c r="F1850" i="1"/>
  <c r="F1839" i="1"/>
  <c r="F1838" i="1"/>
  <c r="F1837" i="1"/>
  <c r="F1836" i="1"/>
  <c r="F1835" i="1"/>
  <c r="F1834" i="1"/>
  <c r="F1833" i="1"/>
  <c r="F1831" i="1"/>
  <c r="F1830" i="1"/>
  <c r="F1829" i="1"/>
  <c r="F1828" i="1"/>
  <c r="F1827" i="1"/>
  <c r="F1826" i="1"/>
  <c r="F1825" i="1"/>
  <c r="F1823" i="1"/>
  <c r="F1822" i="1"/>
  <c r="F1821" i="1"/>
  <c r="F1820" i="1"/>
  <c r="F1819" i="1"/>
  <c r="F1818" i="1"/>
  <c r="F1817" i="1"/>
  <c r="F1815" i="1"/>
  <c r="F1814" i="1"/>
  <c r="F1813" i="1"/>
  <c r="F1812" i="1"/>
  <c r="F1811" i="1"/>
  <c r="F1810" i="1"/>
  <c r="F1809" i="1"/>
  <c r="F1807" i="1"/>
  <c r="F1806" i="1"/>
  <c r="F1805" i="1"/>
  <c r="F1804" i="1"/>
  <c r="F1803" i="1"/>
  <c r="F1802" i="1"/>
  <c r="F1801" i="1"/>
  <c r="F1780" i="1"/>
  <c r="F1779" i="1"/>
  <c r="F1778" i="1"/>
  <c r="F1777" i="1"/>
  <c r="F1776" i="1"/>
  <c r="F1775" i="1"/>
  <c r="F1774" i="1"/>
  <c r="F1772" i="1"/>
  <c r="F1771" i="1"/>
  <c r="F1770" i="1"/>
  <c r="F1769" i="1"/>
  <c r="F1768" i="1"/>
  <c r="F1767" i="1"/>
  <c r="F1766" i="1"/>
  <c r="F1764" i="1"/>
  <c r="F1763" i="1"/>
  <c r="F1762" i="1"/>
  <c r="F1761" i="1"/>
  <c r="F1760" i="1"/>
  <c r="F1759" i="1"/>
  <c r="F1758" i="1"/>
  <c r="F1756" i="1"/>
  <c r="F1755" i="1"/>
  <c r="F1754" i="1"/>
  <c r="F1753" i="1"/>
  <c r="F1752" i="1"/>
  <c r="F1751" i="1"/>
  <c r="F1750" i="1"/>
  <c r="F1748" i="1"/>
  <c r="F1747" i="1"/>
  <c r="F1746" i="1"/>
  <c r="F1745" i="1"/>
  <c r="F1744" i="1"/>
  <c r="F1743" i="1"/>
  <c r="F1742" i="1"/>
  <c r="F1740" i="1"/>
  <c r="F1739" i="1"/>
  <c r="F1738" i="1"/>
  <c r="F1737" i="1"/>
  <c r="F1736" i="1"/>
  <c r="F1735" i="1"/>
  <c r="F1734" i="1"/>
  <c r="F1732" i="1"/>
  <c r="F1731" i="1"/>
  <c r="F1730" i="1"/>
  <c r="F1729" i="1"/>
  <c r="F1728" i="1"/>
  <c r="F1727" i="1"/>
  <c r="F1726" i="1"/>
  <c r="F1724" i="1"/>
  <c r="F1723" i="1"/>
  <c r="F1722" i="1"/>
  <c r="F1721" i="1"/>
  <c r="F1720" i="1"/>
  <c r="F1719" i="1"/>
  <c r="F1718" i="1"/>
  <c r="F1716" i="1"/>
  <c r="F1715" i="1"/>
  <c r="F1714" i="1"/>
  <c r="F1713" i="1"/>
  <c r="F1712" i="1"/>
  <c r="F1711" i="1"/>
  <c r="F1710" i="1"/>
  <c r="F1708" i="1"/>
  <c r="F1707" i="1"/>
  <c r="F1706" i="1"/>
  <c r="F1705" i="1"/>
  <c r="F1704" i="1"/>
  <c r="F1703" i="1"/>
  <c r="F1702" i="1"/>
  <c r="F1700" i="1"/>
  <c r="F1699" i="1"/>
  <c r="F1698" i="1"/>
  <c r="F1697" i="1"/>
  <c r="F1696" i="1"/>
  <c r="F1695" i="1"/>
  <c r="F1694" i="1"/>
  <c r="F1682" i="1"/>
  <c r="F1681" i="1"/>
  <c r="F1680" i="1"/>
  <c r="F1679" i="1"/>
  <c r="F1678" i="1"/>
  <c r="F1677" i="1"/>
  <c r="F1676" i="1"/>
  <c r="F1674" i="1"/>
  <c r="F1673" i="1"/>
  <c r="F1672" i="1"/>
  <c r="F1671" i="1"/>
  <c r="F1670" i="1"/>
  <c r="F1669" i="1"/>
  <c r="F1668" i="1"/>
  <c r="F1666" i="1"/>
  <c r="F1665" i="1"/>
  <c r="F1664" i="1"/>
  <c r="F1663" i="1"/>
  <c r="F1662" i="1"/>
  <c r="F1661" i="1"/>
  <c r="F1660" i="1"/>
  <c r="F1658" i="1"/>
  <c r="F1657" i="1"/>
  <c r="F1656" i="1"/>
  <c r="F1655" i="1"/>
  <c r="F1654" i="1"/>
  <c r="F1653" i="1"/>
  <c r="F1652" i="1"/>
  <c r="F1650" i="1"/>
  <c r="F1649" i="1"/>
  <c r="F1648" i="1"/>
  <c r="F1647" i="1"/>
  <c r="F1646" i="1"/>
  <c r="F1645" i="1"/>
  <c r="F1644" i="1"/>
  <c r="F1642" i="1"/>
  <c r="F1641" i="1"/>
  <c r="F1640" i="1"/>
  <c r="F1639" i="1"/>
  <c r="F1638" i="1"/>
  <c r="F1637" i="1"/>
  <c r="F1636" i="1"/>
  <c r="F1634" i="1"/>
  <c r="F1633" i="1"/>
  <c r="F1632" i="1"/>
  <c r="F1631" i="1"/>
  <c r="F1630" i="1"/>
  <c r="F1629" i="1"/>
  <c r="F1628" i="1"/>
  <c r="F1626" i="1"/>
  <c r="F1625" i="1"/>
  <c r="F1624" i="1"/>
  <c r="F1623" i="1"/>
  <c r="F1622" i="1"/>
  <c r="F1621" i="1"/>
  <c r="F1620" i="1"/>
  <c r="F1618" i="1"/>
  <c r="F1617" i="1"/>
  <c r="F1616" i="1"/>
  <c r="F1615" i="1"/>
  <c r="F1614" i="1"/>
  <c r="F1613" i="1"/>
  <c r="F1612" i="1"/>
  <c r="F1610" i="1"/>
  <c r="F1609" i="1"/>
  <c r="F1608" i="1"/>
  <c r="F1607" i="1"/>
  <c r="F1606" i="1"/>
  <c r="F1605" i="1"/>
  <c r="F1604" i="1"/>
  <c r="F1583" i="1"/>
  <c r="F1582" i="1"/>
  <c r="F1581" i="1"/>
  <c r="F1580" i="1"/>
  <c r="F1579" i="1"/>
  <c r="F1578" i="1"/>
  <c r="F1577" i="1"/>
  <c r="F1575" i="1"/>
  <c r="F1574" i="1"/>
  <c r="F1573" i="1"/>
  <c r="F1572" i="1"/>
  <c r="F1571" i="1"/>
  <c r="F1570" i="1"/>
  <c r="F1569" i="1"/>
  <c r="F1567" i="1"/>
  <c r="F1566" i="1"/>
  <c r="F1565" i="1"/>
  <c r="F1564" i="1"/>
  <c r="F1563" i="1"/>
  <c r="F1562" i="1"/>
  <c r="F1561" i="1"/>
  <c r="F1559" i="1"/>
  <c r="F1558" i="1"/>
  <c r="F1557" i="1"/>
  <c r="F1556" i="1"/>
  <c r="F1555" i="1"/>
  <c r="F1554" i="1"/>
  <c r="F1553" i="1"/>
  <c r="F1551" i="1"/>
  <c r="F1550" i="1"/>
  <c r="F1549" i="1"/>
  <c r="F1548" i="1"/>
  <c r="F1547" i="1"/>
  <c r="F1546" i="1"/>
  <c r="F1545" i="1"/>
  <c r="F1543" i="1"/>
  <c r="F1542" i="1"/>
  <c r="F1541" i="1"/>
  <c r="F1540" i="1"/>
  <c r="F1539" i="1"/>
  <c r="F1538" i="1"/>
  <c r="F1537" i="1"/>
  <c r="F1535" i="1"/>
  <c r="F1534" i="1"/>
  <c r="F1533" i="1"/>
  <c r="F1532" i="1"/>
  <c r="F1531" i="1"/>
  <c r="F1530" i="1"/>
  <c r="F1529" i="1"/>
  <c r="F1518" i="1"/>
  <c r="F1517" i="1"/>
  <c r="F1516" i="1"/>
  <c r="F1515" i="1"/>
  <c r="F1514" i="1"/>
  <c r="F1513" i="1"/>
  <c r="F1512" i="1"/>
  <c r="F1510" i="1"/>
  <c r="F1509" i="1"/>
  <c r="F1508" i="1"/>
  <c r="F1507" i="1"/>
  <c r="F1506" i="1"/>
  <c r="F1505" i="1"/>
  <c r="F1504" i="1"/>
  <c r="F1502" i="1"/>
  <c r="F1501" i="1"/>
  <c r="F1500" i="1"/>
  <c r="F1499" i="1"/>
  <c r="F1498" i="1"/>
  <c r="F1497" i="1"/>
  <c r="F1496" i="1"/>
  <c r="F1494" i="1"/>
  <c r="F1493" i="1"/>
  <c r="F1492" i="1"/>
  <c r="F1491" i="1"/>
  <c r="F1490" i="1"/>
  <c r="F1489" i="1"/>
  <c r="F1488" i="1"/>
  <c r="F1486" i="1"/>
  <c r="F1485" i="1"/>
  <c r="F1484" i="1"/>
  <c r="F1483" i="1"/>
  <c r="F1482" i="1"/>
  <c r="F1481" i="1"/>
  <c r="F1480" i="1"/>
  <c r="F1478" i="1"/>
  <c r="F1477" i="1"/>
  <c r="F1476" i="1"/>
  <c r="F1475" i="1"/>
  <c r="F1474" i="1"/>
  <c r="F1473" i="1"/>
  <c r="F1472" i="1"/>
  <c r="F1470" i="1"/>
  <c r="F1469" i="1"/>
  <c r="F1468" i="1"/>
  <c r="F1467" i="1"/>
  <c r="F1466" i="1"/>
  <c r="F1465" i="1"/>
  <c r="F1464" i="1"/>
  <c r="F1462" i="1"/>
  <c r="F1461" i="1"/>
  <c r="F1460" i="1"/>
  <c r="F1459" i="1"/>
  <c r="F1458" i="1"/>
  <c r="F1457" i="1"/>
  <c r="F1456" i="1"/>
  <c r="F1454" i="1"/>
  <c r="F1453" i="1"/>
  <c r="F1452" i="1"/>
  <c r="F1451" i="1"/>
  <c r="F1450" i="1"/>
  <c r="F1449" i="1"/>
  <c r="F1448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12" i="1"/>
  <c r="F1411" i="1"/>
  <c r="F1410" i="1"/>
  <c r="F1409" i="1"/>
  <c r="F1408" i="1"/>
  <c r="F1407" i="1"/>
  <c r="F1406" i="1"/>
  <c r="F1404" i="1"/>
  <c r="F1403" i="1"/>
  <c r="F1402" i="1"/>
  <c r="F1401" i="1"/>
  <c r="F1400" i="1"/>
  <c r="F1399" i="1"/>
  <c r="F1398" i="1"/>
  <c r="F1396" i="1"/>
  <c r="F1395" i="1"/>
  <c r="F1394" i="1"/>
  <c r="F1393" i="1"/>
  <c r="F1392" i="1"/>
  <c r="F1391" i="1"/>
  <c r="F1390" i="1"/>
  <c r="F1388" i="1"/>
  <c r="F1387" i="1"/>
  <c r="F1386" i="1"/>
  <c r="F1385" i="1"/>
  <c r="F1384" i="1"/>
  <c r="F1383" i="1"/>
  <c r="F1382" i="1"/>
  <c r="F1380" i="1"/>
  <c r="F1379" i="1"/>
  <c r="F1378" i="1"/>
  <c r="F1377" i="1"/>
  <c r="F1376" i="1"/>
  <c r="F1375" i="1"/>
  <c r="F1374" i="1"/>
  <c r="F1372" i="1"/>
  <c r="F1371" i="1"/>
  <c r="F1370" i="1"/>
  <c r="F1369" i="1"/>
  <c r="F1368" i="1"/>
  <c r="F1367" i="1"/>
  <c r="F1366" i="1"/>
  <c r="F1364" i="1"/>
  <c r="F1363" i="1"/>
  <c r="F1362" i="1"/>
  <c r="F1361" i="1"/>
  <c r="F1360" i="1"/>
  <c r="F1359" i="1"/>
  <c r="F1358" i="1"/>
  <c r="F1356" i="1"/>
  <c r="F1355" i="1"/>
  <c r="F1354" i="1"/>
  <c r="F1353" i="1"/>
  <c r="F1352" i="1"/>
  <c r="F1351" i="1"/>
  <c r="F1350" i="1"/>
  <c r="F1348" i="1"/>
  <c r="F1347" i="1"/>
  <c r="F1346" i="1"/>
  <c r="F1345" i="1"/>
  <c r="F1344" i="1"/>
  <c r="F1343" i="1"/>
  <c r="F1342" i="1"/>
  <c r="F1340" i="1"/>
  <c r="F1339" i="1"/>
  <c r="F1338" i="1"/>
  <c r="F1337" i="1"/>
  <c r="F1336" i="1"/>
  <c r="F1335" i="1"/>
  <c r="F1334" i="1"/>
  <c r="F1332" i="1"/>
  <c r="F1331" i="1"/>
  <c r="F1330" i="1"/>
  <c r="F1329" i="1"/>
  <c r="F1328" i="1"/>
  <c r="F1327" i="1"/>
  <c r="F1326" i="1"/>
  <c r="F1324" i="1"/>
  <c r="F1323" i="1"/>
  <c r="F1322" i="1"/>
  <c r="F1321" i="1"/>
  <c r="F1320" i="1"/>
  <c r="F1319" i="1"/>
  <c r="F1318" i="1"/>
  <c r="F1316" i="1"/>
  <c r="F1315" i="1"/>
  <c r="F1314" i="1"/>
  <c r="F1313" i="1"/>
  <c r="F1312" i="1"/>
  <c r="F1311" i="1"/>
  <c r="F1310" i="1"/>
  <c r="F1308" i="1"/>
  <c r="F1307" i="1"/>
  <c r="F1306" i="1"/>
  <c r="F1305" i="1"/>
  <c r="F1304" i="1"/>
  <c r="F1303" i="1"/>
  <c r="F1302" i="1"/>
  <c r="F1300" i="1"/>
  <c r="F1299" i="1"/>
  <c r="F1298" i="1"/>
  <c r="F1297" i="1"/>
  <c r="F1296" i="1"/>
  <c r="F1295" i="1"/>
  <c r="F1294" i="1"/>
  <c r="F1292" i="1"/>
  <c r="F1291" i="1"/>
  <c r="F1290" i="1"/>
  <c r="F1289" i="1"/>
  <c r="F1288" i="1"/>
  <c r="F1287" i="1"/>
  <c r="F1286" i="1"/>
  <c r="F1284" i="1"/>
  <c r="F1283" i="1"/>
  <c r="F1282" i="1"/>
  <c r="F1281" i="1"/>
  <c r="F1280" i="1"/>
  <c r="F1279" i="1"/>
  <c r="F1278" i="1"/>
  <c r="F1276" i="1"/>
  <c r="F1275" i="1"/>
  <c r="F1274" i="1"/>
  <c r="F1273" i="1"/>
  <c r="F1272" i="1"/>
  <c r="F1271" i="1"/>
  <c r="F1270" i="1"/>
  <c r="F1268" i="1"/>
  <c r="F1267" i="1"/>
  <c r="F1266" i="1"/>
  <c r="F1265" i="1"/>
  <c r="F1264" i="1"/>
  <c r="F1263" i="1"/>
  <c r="F1262" i="1"/>
  <c r="F1230" i="1"/>
  <c r="F1229" i="1"/>
  <c r="F1228" i="1"/>
  <c r="F1227" i="1"/>
  <c r="F1226" i="1"/>
  <c r="F1225" i="1"/>
  <c r="F1224" i="1"/>
  <c r="F1198" i="1"/>
  <c r="F1197" i="1"/>
  <c r="F1196" i="1"/>
  <c r="F1195" i="1"/>
  <c r="F1194" i="1"/>
  <c r="F1193" i="1"/>
  <c r="F1192" i="1"/>
  <c r="F1190" i="1"/>
  <c r="F1189" i="1"/>
  <c r="F1188" i="1"/>
  <c r="F1187" i="1"/>
  <c r="F1186" i="1"/>
  <c r="F1185" i="1"/>
  <c r="F1184" i="1"/>
  <c r="F1164" i="1"/>
  <c r="F1163" i="1"/>
  <c r="F1162" i="1"/>
  <c r="F1161" i="1"/>
  <c r="F1160" i="1"/>
  <c r="F1159" i="1"/>
  <c r="F1158" i="1"/>
  <c r="F1156" i="1"/>
  <c r="F1155" i="1"/>
  <c r="F1154" i="1"/>
  <c r="F1153" i="1"/>
  <c r="F1152" i="1"/>
  <c r="F1151" i="1"/>
  <c r="F1150" i="1"/>
  <c r="F1148" i="1"/>
  <c r="F1147" i="1"/>
  <c r="F1146" i="1"/>
  <c r="F1145" i="1"/>
  <c r="F1144" i="1"/>
  <c r="F1143" i="1"/>
  <c r="F1142" i="1"/>
  <c r="F1140" i="1"/>
  <c r="F1139" i="1"/>
  <c r="F1138" i="1"/>
  <c r="F1137" i="1"/>
  <c r="F1136" i="1"/>
  <c r="F1135" i="1"/>
  <c r="F1134" i="1"/>
  <c r="F1132" i="1"/>
  <c r="F1131" i="1"/>
  <c r="F1130" i="1"/>
  <c r="F1129" i="1"/>
  <c r="F1128" i="1"/>
  <c r="F1127" i="1"/>
  <c r="F1126" i="1"/>
  <c r="F1124" i="1"/>
  <c r="F1123" i="1"/>
  <c r="F1122" i="1"/>
  <c r="F1121" i="1"/>
  <c r="F1120" i="1"/>
  <c r="F1119" i="1"/>
  <c r="F1118" i="1"/>
  <c r="F1116" i="1"/>
  <c r="F1115" i="1"/>
  <c r="F1114" i="1"/>
  <c r="F1113" i="1"/>
  <c r="F1112" i="1"/>
  <c r="F1111" i="1"/>
  <c r="F1110" i="1"/>
  <c r="F1108" i="1"/>
  <c r="F1107" i="1"/>
  <c r="F1106" i="1"/>
  <c r="F1105" i="1"/>
  <c r="F1104" i="1"/>
  <c r="F1103" i="1"/>
  <c r="F1102" i="1"/>
  <c r="F1100" i="1"/>
  <c r="F1099" i="1"/>
  <c r="F1098" i="1"/>
  <c r="F1097" i="1"/>
  <c r="F1096" i="1"/>
  <c r="F1095" i="1"/>
  <c r="F1094" i="1"/>
  <c r="F1092" i="1"/>
  <c r="F1091" i="1"/>
  <c r="F1090" i="1"/>
  <c r="F1089" i="1"/>
  <c r="F1088" i="1"/>
  <c r="F1087" i="1"/>
  <c r="F1086" i="1"/>
  <c r="F1084" i="1"/>
  <c r="F1083" i="1"/>
  <c r="F1082" i="1"/>
  <c r="F1081" i="1"/>
  <c r="F1080" i="1"/>
  <c r="F1079" i="1"/>
  <c r="F1078" i="1"/>
  <c r="F1057" i="1"/>
  <c r="F1056" i="1"/>
  <c r="F1055" i="1"/>
  <c r="F1054" i="1"/>
  <c r="F1053" i="1"/>
  <c r="F1052" i="1"/>
  <c r="F1051" i="1"/>
  <c r="F1048" i="1"/>
  <c r="F1047" i="1"/>
  <c r="F1046" i="1"/>
  <c r="F1045" i="1"/>
  <c r="F1044" i="1"/>
  <c r="F1043" i="1"/>
  <c r="F1042" i="1"/>
  <c r="F1040" i="1"/>
  <c r="F1039" i="1"/>
  <c r="F1038" i="1"/>
  <c r="F1037" i="1"/>
  <c r="F1036" i="1"/>
  <c r="F1035" i="1"/>
  <c r="F1034" i="1"/>
  <c r="F1023" i="1"/>
  <c r="F1022" i="1"/>
  <c r="F1021" i="1"/>
  <c r="F1020" i="1"/>
  <c r="F1019" i="1"/>
  <c r="F1018" i="1"/>
  <c r="F1017" i="1"/>
  <c r="F1015" i="1"/>
  <c r="F1014" i="1"/>
  <c r="F1013" i="1"/>
  <c r="F1012" i="1"/>
  <c r="F1011" i="1"/>
  <c r="F1010" i="1"/>
  <c r="F1009" i="1"/>
  <c r="F946" i="1"/>
  <c r="F945" i="1"/>
  <c r="F944" i="1"/>
  <c r="F943" i="1"/>
  <c r="F942" i="1"/>
  <c r="F941" i="1"/>
  <c r="F940" i="1"/>
  <c r="F930" i="1"/>
  <c r="F929" i="1"/>
  <c r="F928" i="1"/>
  <c r="F927" i="1"/>
  <c r="F926" i="1"/>
  <c r="F925" i="1"/>
  <c r="F924" i="1"/>
  <c r="F912" i="1"/>
  <c r="F911" i="1"/>
  <c r="F910" i="1"/>
  <c r="F909" i="1"/>
  <c r="F908" i="1"/>
  <c r="F907" i="1"/>
  <c r="F906" i="1"/>
  <c r="F904" i="1"/>
  <c r="F903" i="1"/>
  <c r="F902" i="1"/>
  <c r="F901" i="1"/>
  <c r="F900" i="1"/>
  <c r="F899" i="1"/>
  <c r="F898" i="1"/>
  <c r="F896" i="1"/>
  <c r="F895" i="1"/>
  <c r="F894" i="1"/>
  <c r="F893" i="1"/>
  <c r="F892" i="1"/>
  <c r="F891" i="1"/>
  <c r="F890" i="1"/>
  <c r="F877" i="1"/>
  <c r="F876" i="1"/>
  <c r="F875" i="1"/>
  <c r="F874" i="1"/>
  <c r="F873" i="1"/>
  <c r="F872" i="1"/>
  <c r="F871" i="1"/>
  <c r="F859" i="1"/>
  <c r="F858" i="1"/>
  <c r="F857" i="1"/>
  <c r="F856" i="1"/>
  <c r="F855" i="1"/>
  <c r="F854" i="1"/>
  <c r="F853" i="1"/>
  <c r="F851" i="1"/>
  <c r="F850" i="1"/>
  <c r="F849" i="1"/>
  <c r="F848" i="1"/>
  <c r="F847" i="1"/>
  <c r="F846" i="1"/>
  <c r="F845" i="1"/>
  <c r="F843" i="1"/>
  <c r="F842" i="1"/>
  <c r="F841" i="1"/>
  <c r="F840" i="1"/>
  <c r="F839" i="1"/>
  <c r="F838" i="1"/>
  <c r="F837" i="1"/>
  <c r="F835" i="1"/>
  <c r="F834" i="1"/>
  <c r="F833" i="1"/>
  <c r="F832" i="1"/>
  <c r="F831" i="1"/>
  <c r="F830" i="1"/>
  <c r="F829" i="1"/>
  <c r="F807" i="1"/>
  <c r="F806" i="1"/>
  <c r="F805" i="1"/>
  <c r="F804" i="1"/>
  <c r="F803" i="1"/>
  <c r="F802" i="1"/>
  <c r="F801" i="1"/>
  <c r="F789" i="1"/>
  <c r="F788" i="1"/>
  <c r="F787" i="1"/>
  <c r="F786" i="1"/>
  <c r="F785" i="1"/>
  <c r="F784" i="1"/>
  <c r="F783" i="1"/>
  <c r="F765" i="1"/>
  <c r="F764" i="1"/>
  <c r="F763" i="1"/>
  <c r="F762" i="1"/>
  <c r="F761" i="1"/>
  <c r="F760" i="1"/>
  <c r="F759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30" i="1"/>
  <c r="F729" i="1"/>
  <c r="F728" i="1"/>
  <c r="F727" i="1"/>
  <c r="F726" i="1"/>
  <c r="F725" i="1"/>
  <c r="F724" i="1"/>
  <c r="F722" i="1"/>
  <c r="F721" i="1"/>
  <c r="F720" i="1"/>
  <c r="F719" i="1"/>
  <c r="F718" i="1"/>
  <c r="F717" i="1"/>
  <c r="F716" i="1"/>
  <c r="F696" i="1"/>
  <c r="F694" i="1" s="1"/>
  <c r="F687" i="1"/>
  <c r="F686" i="1"/>
  <c r="F685" i="1"/>
  <c r="F684" i="1"/>
  <c r="F683" i="1"/>
  <c r="F682" i="1"/>
  <c r="F681" i="1"/>
  <c r="F680" i="1"/>
  <c r="F673" i="1" s="1"/>
  <c r="F671" i="1"/>
  <c r="F670" i="1"/>
  <c r="F669" i="1"/>
  <c r="F668" i="1"/>
  <c r="F667" i="1"/>
  <c r="F666" i="1"/>
  <c r="F665" i="1"/>
  <c r="F664" i="1"/>
  <c r="F659" i="1" s="1"/>
  <c r="F656" i="1"/>
  <c r="F654" i="1" s="1"/>
  <c r="F647" i="1"/>
  <c r="F646" i="1"/>
  <c r="F645" i="1"/>
  <c r="F644" i="1"/>
  <c r="F643" i="1"/>
  <c r="F642" i="1"/>
  <c r="F641" i="1"/>
  <c r="F639" i="1"/>
  <c r="F638" i="1"/>
  <c r="F637" i="1"/>
  <c r="F636" i="1"/>
  <c r="F635" i="1"/>
  <c r="F634" i="1"/>
  <c r="F633" i="1"/>
  <c r="F631" i="1"/>
  <c r="F630" i="1"/>
  <c r="F629" i="1"/>
  <c r="F628" i="1"/>
  <c r="F627" i="1"/>
  <c r="F626" i="1"/>
  <c r="F625" i="1"/>
  <c r="F624" i="1"/>
  <c r="F621" i="1" s="1"/>
  <c r="F616" i="1"/>
  <c r="F613" i="1" s="1"/>
  <c r="F608" i="1"/>
  <c r="F605" i="1" s="1"/>
  <c r="F600" i="1"/>
  <c r="F597" i="1" s="1"/>
  <c r="F591" i="1"/>
  <c r="F590" i="1"/>
  <c r="F589" i="1"/>
  <c r="F588" i="1"/>
  <c r="F587" i="1"/>
  <c r="F586" i="1"/>
  <c r="F585" i="1"/>
  <c r="F584" i="1"/>
  <c r="F583" i="1" s="1"/>
  <c r="F576" i="1"/>
  <c r="F575" i="1" s="1"/>
  <c r="F568" i="1"/>
  <c r="F567" i="1" s="1"/>
  <c r="F559" i="1"/>
  <c r="F558" i="1"/>
  <c r="F557" i="1"/>
  <c r="F556" i="1"/>
  <c r="F555" i="1"/>
  <c r="F554" i="1"/>
  <c r="F553" i="1"/>
  <c r="F552" i="1"/>
  <c r="F550" i="1" s="1"/>
  <c r="F544" i="1"/>
  <c r="F542" i="1" s="1"/>
  <c r="F535" i="1"/>
  <c r="F534" i="1"/>
  <c r="F533" i="1"/>
  <c r="F532" i="1"/>
  <c r="F531" i="1"/>
  <c r="F530" i="1"/>
  <c r="F529" i="1"/>
  <c r="F527" i="1"/>
  <c r="F526" i="1"/>
  <c r="F525" i="1"/>
  <c r="F524" i="1"/>
  <c r="F523" i="1"/>
  <c r="F522" i="1"/>
  <c r="F521" i="1"/>
  <c r="F520" i="1"/>
  <c r="F516" i="1" s="1"/>
  <c r="F512" i="1"/>
  <c r="F508" i="1" s="1"/>
  <c r="F500" i="1"/>
  <c r="F492" i="1"/>
  <c r="F484" i="1"/>
  <c r="F480" i="1"/>
  <c r="F476" i="1" s="1"/>
  <c r="F471" i="1"/>
  <c r="F470" i="1"/>
  <c r="F469" i="1"/>
  <c r="F468" i="1"/>
  <c r="F467" i="1"/>
  <c r="F466" i="1"/>
  <c r="F465" i="1"/>
  <c r="F464" i="1"/>
  <c r="F458" i="1" s="1"/>
  <c r="F456" i="1"/>
  <c r="F451" i="1" s="1"/>
  <c r="F448" i="1"/>
  <c r="F443" i="1" s="1"/>
  <c r="F440" i="1"/>
  <c r="F435" i="1" s="1"/>
  <c r="F421" i="1"/>
  <c r="F420" i="1"/>
  <c r="F419" i="1"/>
  <c r="F418" i="1"/>
  <c r="F417" i="1"/>
  <c r="F416" i="1"/>
  <c r="F415" i="1"/>
  <c r="F400" i="1"/>
  <c r="F399" i="1"/>
  <c r="F398" i="1"/>
  <c r="F397" i="1"/>
  <c r="F396" i="1"/>
  <c r="F395" i="1"/>
  <c r="F394" i="1"/>
  <c r="F392" i="1"/>
  <c r="F391" i="1"/>
  <c r="F390" i="1"/>
  <c r="F389" i="1"/>
  <c r="F388" i="1"/>
  <c r="F387" i="1"/>
  <c r="F386" i="1"/>
  <c r="F357" i="1"/>
  <c r="F356" i="1"/>
  <c r="F355" i="1"/>
  <c r="F354" i="1"/>
  <c r="F353" i="1"/>
  <c r="F352" i="1"/>
  <c r="F351" i="1"/>
  <c r="F307" i="1"/>
  <c r="F306" i="1"/>
  <c r="F305" i="1"/>
  <c r="F304" i="1"/>
  <c r="F303" i="1"/>
  <c r="F302" i="1"/>
  <c r="F301" i="1"/>
  <c r="F298" i="1"/>
  <c r="F297" i="1"/>
  <c r="F296" i="1"/>
  <c r="F295" i="1"/>
  <c r="F294" i="1"/>
  <c r="F293" i="1"/>
  <c r="F292" i="1"/>
  <c r="F290" i="1"/>
  <c r="F289" i="1"/>
  <c r="F288" i="1"/>
  <c r="F287" i="1"/>
  <c r="F286" i="1"/>
  <c r="F285" i="1"/>
  <c r="F284" i="1"/>
  <c r="F282" i="1"/>
  <c r="F281" i="1"/>
  <c r="F280" i="1"/>
  <c r="F279" i="1"/>
  <c r="F278" i="1"/>
  <c r="F277" i="1"/>
  <c r="F276" i="1"/>
  <c r="F274" i="1"/>
  <c r="F273" i="1"/>
  <c r="F272" i="1"/>
  <c r="F271" i="1"/>
  <c r="F270" i="1"/>
  <c r="F269" i="1"/>
  <c r="F268" i="1"/>
  <c r="F266" i="1"/>
  <c r="F265" i="1"/>
  <c r="F264" i="1"/>
  <c r="F263" i="1"/>
  <c r="F262" i="1"/>
  <c r="F261" i="1"/>
  <c r="F260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A1026" i="33" l="1"/>
  <c r="A51" i="2" s="1"/>
  <c r="A50" i="2"/>
  <c r="F436" i="1"/>
  <c r="F4516" i="1"/>
  <c r="F652" i="1"/>
  <c r="F438" i="1"/>
  <c r="F4397" i="1"/>
  <c r="F439" i="1"/>
  <c r="F4453" i="1"/>
  <c r="F4508" i="1"/>
  <c r="F499" i="1"/>
  <c r="F445" i="1"/>
  <c r="F447" i="1"/>
  <c r="F4421" i="1"/>
  <c r="F594" i="1"/>
  <c r="F437" i="1"/>
  <c r="F446" i="1"/>
  <c r="F598" i="1"/>
  <c r="F4413" i="1"/>
  <c r="F4445" i="1"/>
  <c r="F441" i="1"/>
  <c r="F459" i="1"/>
  <c r="F658" i="1"/>
  <c r="F4429" i="1"/>
  <c r="F4459" i="1"/>
  <c r="F433" i="1"/>
  <c r="F442" i="1"/>
  <c r="F460" i="1"/>
  <c r="F660" i="1"/>
  <c r="F4461" i="1"/>
  <c r="F434" i="1"/>
  <c r="F444" i="1"/>
  <c r="F593" i="1"/>
  <c r="F661" i="1"/>
  <c r="F4437" i="1"/>
  <c r="F4463" i="1"/>
  <c r="F4405" i="1"/>
  <c r="F4407" i="1"/>
  <c r="F4423" i="1"/>
  <c r="F4439" i="1"/>
  <c r="F4455" i="1"/>
  <c r="F461" i="1"/>
  <c r="F515" i="1"/>
  <c r="F4395" i="1"/>
  <c r="F4411" i="1"/>
  <c r="F4427" i="1"/>
  <c r="F4443" i="1"/>
  <c r="F450" i="1"/>
  <c r="F462" i="1"/>
  <c r="F517" i="1"/>
  <c r="F452" i="1"/>
  <c r="F518" i="1"/>
  <c r="F541" i="1"/>
  <c r="F602" i="1"/>
  <c r="F674" i="1"/>
  <c r="F4399" i="1"/>
  <c r="F4415" i="1"/>
  <c r="F4431" i="1"/>
  <c r="F4447" i="1"/>
  <c r="F453" i="1"/>
  <c r="F604" i="1"/>
  <c r="F454" i="1"/>
  <c r="F606" i="1"/>
  <c r="F4403" i="1"/>
  <c r="F4419" i="1"/>
  <c r="F4435" i="1"/>
  <c r="F4451" i="1"/>
  <c r="F483" i="1"/>
  <c r="F485" i="1"/>
  <c r="F486" i="1"/>
  <c r="F501" i="1"/>
  <c r="F502" i="1"/>
  <c r="F615" i="1"/>
  <c r="F653" i="1"/>
  <c r="F675" i="1"/>
  <c r="F455" i="1"/>
  <c r="F463" i="1"/>
  <c r="F543" i="1"/>
  <c r="F596" i="1"/>
  <c r="F607" i="1"/>
  <c r="F617" i="1"/>
  <c r="F655" i="1"/>
  <c r="F676" i="1"/>
  <c r="F475" i="1"/>
  <c r="F491" i="1"/>
  <c r="F507" i="1"/>
  <c r="F618" i="1"/>
  <c r="F677" i="1"/>
  <c r="F457" i="1"/>
  <c r="F477" i="1"/>
  <c r="F493" i="1"/>
  <c r="F509" i="1"/>
  <c r="F549" i="1"/>
  <c r="F599" i="1"/>
  <c r="F609" i="1"/>
  <c r="F620" i="1"/>
  <c r="F678" i="1"/>
  <c r="F449" i="1"/>
  <c r="F478" i="1"/>
  <c r="F494" i="1"/>
  <c r="F510" i="1"/>
  <c r="F551" i="1"/>
  <c r="F610" i="1"/>
  <c r="F622" i="1"/>
  <c r="F649" i="1"/>
  <c r="F679" i="1"/>
  <c r="F601" i="1"/>
  <c r="F612" i="1"/>
  <c r="F623" i="1"/>
  <c r="F650" i="1"/>
  <c r="F693" i="1"/>
  <c r="F614" i="1"/>
  <c r="F651" i="1"/>
  <c r="F695" i="1"/>
  <c r="F561" i="1"/>
  <c r="F569" i="1"/>
  <c r="F577" i="1"/>
  <c r="F4400" i="1"/>
  <c r="F4408" i="1"/>
  <c r="F4416" i="1"/>
  <c r="F4424" i="1"/>
  <c r="F4432" i="1"/>
  <c r="F4440" i="1"/>
  <c r="F4448" i="1"/>
  <c r="F4456" i="1"/>
  <c r="F4464" i="1"/>
  <c r="F4509" i="1"/>
  <c r="F4517" i="1"/>
  <c r="F479" i="1"/>
  <c r="F487" i="1"/>
  <c r="F495" i="1"/>
  <c r="F503" i="1"/>
  <c r="F511" i="1"/>
  <c r="F519" i="1"/>
  <c r="F537" i="1"/>
  <c r="F545" i="1"/>
  <c r="F562" i="1"/>
  <c r="F570" i="1"/>
  <c r="F578" i="1"/>
  <c r="F595" i="1"/>
  <c r="F603" i="1"/>
  <c r="F611" i="1"/>
  <c r="F619" i="1"/>
  <c r="F662" i="1"/>
  <c r="F689" i="1"/>
  <c r="F4401" i="1"/>
  <c r="F4409" i="1"/>
  <c r="F4417" i="1"/>
  <c r="F4425" i="1"/>
  <c r="F4433" i="1"/>
  <c r="F4441" i="1"/>
  <c r="F4449" i="1"/>
  <c r="F4457" i="1"/>
  <c r="F4465" i="1"/>
  <c r="F4510" i="1"/>
  <c r="F4518" i="1"/>
  <c r="F538" i="1"/>
  <c r="F546" i="1"/>
  <c r="F563" i="1"/>
  <c r="F571" i="1"/>
  <c r="F579" i="1"/>
  <c r="F690" i="1"/>
  <c r="F4511" i="1"/>
  <c r="F4519" i="1"/>
  <c r="F473" i="1"/>
  <c r="F481" i="1"/>
  <c r="F489" i="1"/>
  <c r="F497" i="1"/>
  <c r="F505" i="1"/>
  <c r="F513" i="1"/>
  <c r="F539" i="1"/>
  <c r="F547" i="1"/>
  <c r="F564" i="1"/>
  <c r="F572" i="1"/>
  <c r="F580" i="1"/>
  <c r="F691" i="1"/>
  <c r="F4512" i="1"/>
  <c r="F4520" i="1"/>
  <c r="F474" i="1"/>
  <c r="F482" i="1"/>
  <c r="F490" i="1"/>
  <c r="F498" i="1"/>
  <c r="F506" i="1"/>
  <c r="F514" i="1"/>
  <c r="F540" i="1"/>
  <c r="F548" i="1"/>
  <c r="F565" i="1"/>
  <c r="F573" i="1"/>
  <c r="F581" i="1"/>
  <c r="F657" i="1"/>
  <c r="F692" i="1"/>
  <c r="F4396" i="1"/>
  <c r="F4404" i="1"/>
  <c r="F4412" i="1"/>
  <c r="F4420" i="1"/>
  <c r="F4428" i="1"/>
  <c r="F4436" i="1"/>
  <c r="F4444" i="1"/>
  <c r="F4452" i="1"/>
  <c r="F4460" i="1"/>
  <c r="F4513" i="1"/>
  <c r="F4521" i="1"/>
  <c r="F566" i="1"/>
  <c r="F574" i="1"/>
  <c r="F582" i="1"/>
  <c r="E713" i="1" l="1"/>
  <c r="G3785" i="1" l="1"/>
  <c r="G3784" i="1"/>
  <c r="G3783" i="1"/>
  <c r="G3782" i="1"/>
  <c r="G3781" i="1"/>
  <c r="G3780" i="1"/>
  <c r="G3779" i="1"/>
  <c r="G3778" i="1"/>
  <c r="G4490" i="1" l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2744" i="1" l="1"/>
  <c r="G2743" i="1"/>
  <c r="G2742" i="1"/>
  <c r="G2741" i="1"/>
  <c r="G2740" i="1"/>
  <c r="G2739" i="1"/>
  <c r="G2738" i="1"/>
  <c r="G2737" i="1"/>
  <c r="G4506" i="1" l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34" i="1"/>
  <c r="G4433" i="1"/>
  <c r="G4432" i="1"/>
  <c r="G4431" i="1"/>
  <c r="G4430" i="1"/>
  <c r="G4429" i="1"/>
  <c r="G4428" i="1"/>
  <c r="G4427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B434" i="33" l="1"/>
  <c r="B433" i="33"/>
  <c r="B432" i="33"/>
  <c r="B431" i="33"/>
  <c r="B430" i="33"/>
  <c r="B429" i="33"/>
  <c r="B428" i="33"/>
  <c r="A428" i="33"/>
  <c r="B427" i="33"/>
  <c r="A350" i="2" s="1"/>
  <c r="B426" i="33"/>
  <c r="B425" i="33"/>
  <c r="B424" i="33"/>
  <c r="B423" i="33"/>
  <c r="B422" i="33"/>
  <c r="B421" i="33"/>
  <c r="B420" i="33"/>
  <c r="B419" i="33"/>
  <c r="B416" i="33"/>
  <c r="B415" i="33"/>
  <c r="B414" i="33"/>
  <c r="B413" i="33"/>
  <c r="B412" i="33"/>
  <c r="B411" i="33"/>
  <c r="B410" i="33"/>
  <c r="A410" i="33"/>
  <c r="B409" i="33"/>
  <c r="A341" i="2" s="1"/>
  <c r="B408" i="33"/>
  <c r="B407" i="33"/>
  <c r="B406" i="33"/>
  <c r="B405" i="33"/>
  <c r="B404" i="33"/>
  <c r="B403" i="33"/>
  <c r="B402" i="33"/>
  <c r="B401" i="33"/>
  <c r="B398" i="33"/>
  <c r="B397" i="33"/>
  <c r="B396" i="33"/>
  <c r="B395" i="33"/>
  <c r="B394" i="33"/>
  <c r="B393" i="33"/>
  <c r="B392" i="33"/>
  <c r="A392" i="33"/>
  <c r="B391" i="33"/>
  <c r="A332" i="2" s="1"/>
  <c r="B390" i="33"/>
  <c r="B389" i="33"/>
  <c r="B388" i="33"/>
  <c r="B387" i="33"/>
  <c r="B386" i="33"/>
  <c r="B385" i="33"/>
  <c r="B384" i="33"/>
  <c r="B383" i="33"/>
  <c r="B380" i="33"/>
  <c r="B379" i="33"/>
  <c r="B378" i="33"/>
  <c r="B377" i="33"/>
  <c r="B376" i="33"/>
  <c r="B375" i="33"/>
  <c r="B374" i="33"/>
  <c r="A374" i="33"/>
  <c r="B373" i="33"/>
  <c r="A323" i="2" s="1"/>
  <c r="B372" i="33"/>
  <c r="B371" i="33"/>
  <c r="B370" i="33"/>
  <c r="B369" i="33"/>
  <c r="B368" i="33"/>
  <c r="B367" i="33"/>
  <c r="B366" i="33"/>
  <c r="B365" i="33"/>
  <c r="A342" i="2" l="1"/>
  <c r="A375" i="33"/>
  <c r="A324" i="2"/>
  <c r="A411" i="33"/>
  <c r="A429" i="33"/>
  <c r="A351" i="2"/>
  <c r="A393" i="33"/>
  <c r="A333" i="2"/>
  <c r="A394" i="33" l="1"/>
  <c r="A334" i="2"/>
  <c r="A376" i="33"/>
  <c r="A325" i="2"/>
  <c r="A430" i="33"/>
  <c r="A352" i="2"/>
  <c r="A412" i="33"/>
  <c r="A343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E24" i="33"/>
  <c r="A431" i="33" l="1"/>
  <c r="A353" i="2"/>
  <c r="A395" i="33"/>
  <c r="A335" i="2"/>
  <c r="A413" i="33"/>
  <c r="A344" i="2"/>
  <c r="A377" i="33"/>
  <c r="A326" i="2"/>
  <c r="G1032" i="1"/>
  <c r="G1031" i="1"/>
  <c r="G1030" i="1"/>
  <c r="G1029" i="1"/>
  <c r="G1028" i="1"/>
  <c r="G1027" i="1"/>
  <c r="G1026" i="1"/>
  <c r="G1025" i="1"/>
  <c r="A378" i="33" l="1"/>
  <c r="A327" i="2"/>
  <c r="A396" i="33"/>
  <c r="A336" i="2"/>
  <c r="A414" i="33"/>
  <c r="A345" i="2"/>
  <c r="A432" i="33"/>
  <c r="A354" i="2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41" i="1"/>
  <c r="G1040" i="1"/>
  <c r="G1039" i="1"/>
  <c r="G1038" i="1"/>
  <c r="G1037" i="1"/>
  <c r="G1036" i="1"/>
  <c r="G1035" i="1"/>
  <c r="G1034" i="1"/>
  <c r="G1049" i="1"/>
  <c r="G1048" i="1"/>
  <c r="G1047" i="1"/>
  <c r="G1046" i="1"/>
  <c r="G1045" i="1"/>
  <c r="G1044" i="1"/>
  <c r="G1043" i="1"/>
  <c r="G1042" i="1"/>
  <c r="G1058" i="1"/>
  <c r="G1057" i="1"/>
  <c r="G1056" i="1"/>
  <c r="G1055" i="1"/>
  <c r="G1054" i="1"/>
  <c r="G1053" i="1"/>
  <c r="G1052" i="1"/>
  <c r="G1051" i="1"/>
  <c r="G1066" i="1"/>
  <c r="G1065" i="1"/>
  <c r="G1064" i="1"/>
  <c r="G1063" i="1"/>
  <c r="G1062" i="1"/>
  <c r="G1061" i="1"/>
  <c r="G1060" i="1"/>
  <c r="G1059" i="1"/>
  <c r="G1075" i="1"/>
  <c r="G1074" i="1"/>
  <c r="G1073" i="1"/>
  <c r="G1072" i="1"/>
  <c r="G1071" i="1"/>
  <c r="G1070" i="1"/>
  <c r="G1069" i="1"/>
  <c r="G1068" i="1"/>
  <c r="G1085" i="1"/>
  <c r="G1084" i="1"/>
  <c r="G1083" i="1"/>
  <c r="G1082" i="1"/>
  <c r="G1081" i="1"/>
  <c r="G1080" i="1"/>
  <c r="G1079" i="1"/>
  <c r="G1078" i="1"/>
  <c r="G1093" i="1"/>
  <c r="G1092" i="1"/>
  <c r="G1091" i="1"/>
  <c r="G1090" i="1"/>
  <c r="G1089" i="1"/>
  <c r="G1088" i="1"/>
  <c r="G1087" i="1"/>
  <c r="G1086" i="1"/>
  <c r="G1101" i="1"/>
  <c r="G1100" i="1"/>
  <c r="G1099" i="1"/>
  <c r="G1098" i="1"/>
  <c r="G1097" i="1"/>
  <c r="G1096" i="1"/>
  <c r="G1095" i="1"/>
  <c r="G1094" i="1"/>
  <c r="G1109" i="1"/>
  <c r="G1108" i="1"/>
  <c r="G1107" i="1"/>
  <c r="G1106" i="1"/>
  <c r="G1105" i="1"/>
  <c r="G1104" i="1"/>
  <c r="G1103" i="1"/>
  <c r="G1102" i="1"/>
  <c r="G1117" i="1"/>
  <c r="G1116" i="1"/>
  <c r="G1115" i="1"/>
  <c r="G1114" i="1"/>
  <c r="G1113" i="1"/>
  <c r="G1112" i="1"/>
  <c r="G1111" i="1"/>
  <c r="G1110" i="1"/>
  <c r="G1125" i="1"/>
  <c r="G1124" i="1"/>
  <c r="G1123" i="1"/>
  <c r="G1122" i="1"/>
  <c r="G1121" i="1"/>
  <c r="G1120" i="1"/>
  <c r="G1119" i="1"/>
  <c r="G1118" i="1"/>
  <c r="G1133" i="1"/>
  <c r="G1132" i="1"/>
  <c r="G1131" i="1"/>
  <c r="G1130" i="1"/>
  <c r="G1129" i="1"/>
  <c r="G1128" i="1"/>
  <c r="G1127" i="1"/>
  <c r="G1126" i="1"/>
  <c r="G1141" i="1"/>
  <c r="G1140" i="1"/>
  <c r="G1139" i="1"/>
  <c r="G1138" i="1"/>
  <c r="G1137" i="1"/>
  <c r="G1136" i="1"/>
  <c r="G1135" i="1"/>
  <c r="G1134" i="1"/>
  <c r="G1149" i="1"/>
  <c r="G1148" i="1"/>
  <c r="G1147" i="1"/>
  <c r="G1146" i="1"/>
  <c r="G1145" i="1"/>
  <c r="G1144" i="1"/>
  <c r="G1143" i="1"/>
  <c r="G1142" i="1"/>
  <c r="G1157" i="1"/>
  <c r="G1156" i="1"/>
  <c r="G1155" i="1"/>
  <c r="G1154" i="1"/>
  <c r="G1153" i="1"/>
  <c r="G1152" i="1"/>
  <c r="G1151" i="1"/>
  <c r="G1150" i="1"/>
  <c r="G1165" i="1"/>
  <c r="G1164" i="1"/>
  <c r="G1163" i="1"/>
  <c r="G1162" i="1"/>
  <c r="G1161" i="1"/>
  <c r="G1160" i="1"/>
  <c r="G1159" i="1"/>
  <c r="G1158" i="1"/>
  <c r="G1173" i="1"/>
  <c r="G1172" i="1"/>
  <c r="G1171" i="1"/>
  <c r="G1170" i="1"/>
  <c r="G1169" i="1"/>
  <c r="G1168" i="1"/>
  <c r="G1167" i="1"/>
  <c r="G1166" i="1"/>
  <c r="G1231" i="1"/>
  <c r="G1230" i="1"/>
  <c r="G1229" i="1"/>
  <c r="G1228" i="1"/>
  <c r="G1227" i="1"/>
  <c r="G1226" i="1"/>
  <c r="G1225" i="1"/>
  <c r="G1224" i="1"/>
  <c r="G1191" i="1"/>
  <c r="G1190" i="1"/>
  <c r="G1189" i="1"/>
  <c r="G1188" i="1"/>
  <c r="G1187" i="1"/>
  <c r="G1186" i="1"/>
  <c r="G1185" i="1"/>
  <c r="G1184" i="1"/>
  <c r="G1199" i="1"/>
  <c r="G1198" i="1"/>
  <c r="G1197" i="1"/>
  <c r="G1196" i="1"/>
  <c r="G1195" i="1"/>
  <c r="G1194" i="1"/>
  <c r="G1193" i="1"/>
  <c r="G1192" i="1"/>
  <c r="G1239" i="1"/>
  <c r="G1238" i="1"/>
  <c r="G1237" i="1"/>
  <c r="G1236" i="1"/>
  <c r="G1235" i="1"/>
  <c r="G1234" i="1"/>
  <c r="G1233" i="1"/>
  <c r="G1232" i="1"/>
  <c r="G1248" i="1"/>
  <c r="G1247" i="1"/>
  <c r="G1246" i="1"/>
  <c r="G1245" i="1"/>
  <c r="G1244" i="1"/>
  <c r="G1243" i="1"/>
  <c r="G1242" i="1"/>
  <c r="G1241" i="1"/>
  <c r="G1257" i="1"/>
  <c r="G1256" i="1"/>
  <c r="G1255" i="1"/>
  <c r="G1254" i="1"/>
  <c r="G1253" i="1"/>
  <c r="G1252" i="1"/>
  <c r="G1251" i="1"/>
  <c r="G1250" i="1"/>
  <c r="G1269" i="1"/>
  <c r="G1268" i="1"/>
  <c r="G1267" i="1"/>
  <c r="G1266" i="1"/>
  <c r="G1265" i="1"/>
  <c r="G1264" i="1"/>
  <c r="G1263" i="1"/>
  <c r="G1262" i="1"/>
  <c r="G1277" i="1"/>
  <c r="G1276" i="1"/>
  <c r="G1275" i="1"/>
  <c r="G1274" i="1"/>
  <c r="G1273" i="1"/>
  <c r="G1272" i="1"/>
  <c r="G1271" i="1"/>
  <c r="G1270" i="1"/>
  <c r="G1285" i="1"/>
  <c r="G1284" i="1"/>
  <c r="G1283" i="1"/>
  <c r="G1282" i="1"/>
  <c r="G1281" i="1"/>
  <c r="G1280" i="1"/>
  <c r="G1279" i="1"/>
  <c r="G1278" i="1"/>
  <c r="G1293" i="1"/>
  <c r="G1292" i="1"/>
  <c r="G1291" i="1"/>
  <c r="G1290" i="1"/>
  <c r="G1289" i="1"/>
  <c r="G1288" i="1"/>
  <c r="G1287" i="1"/>
  <c r="G1286" i="1"/>
  <c r="G1301" i="1"/>
  <c r="G1300" i="1"/>
  <c r="G1299" i="1"/>
  <c r="G1298" i="1"/>
  <c r="G1297" i="1"/>
  <c r="G1296" i="1"/>
  <c r="G1295" i="1"/>
  <c r="G1294" i="1"/>
  <c r="G1309" i="1"/>
  <c r="G1308" i="1"/>
  <c r="G1307" i="1"/>
  <c r="G1306" i="1"/>
  <c r="G1305" i="1"/>
  <c r="G1304" i="1"/>
  <c r="G1303" i="1"/>
  <c r="G1302" i="1"/>
  <c r="G1317" i="1"/>
  <c r="G1316" i="1"/>
  <c r="G1315" i="1"/>
  <c r="G1314" i="1"/>
  <c r="G1313" i="1"/>
  <c r="G1312" i="1"/>
  <c r="G1311" i="1"/>
  <c r="G1310" i="1"/>
  <c r="G1325" i="1"/>
  <c r="G1324" i="1"/>
  <c r="G1323" i="1"/>
  <c r="G1322" i="1"/>
  <c r="G1321" i="1"/>
  <c r="G1320" i="1"/>
  <c r="G1319" i="1"/>
  <c r="G1318" i="1"/>
  <c r="G1333" i="1"/>
  <c r="G1332" i="1"/>
  <c r="G1331" i="1"/>
  <c r="G1330" i="1"/>
  <c r="G1329" i="1"/>
  <c r="G1328" i="1"/>
  <c r="G1327" i="1"/>
  <c r="G1326" i="1"/>
  <c r="G1341" i="1"/>
  <c r="G1340" i="1"/>
  <c r="G1339" i="1"/>
  <c r="G1338" i="1"/>
  <c r="G1337" i="1"/>
  <c r="G1336" i="1"/>
  <c r="G1335" i="1"/>
  <c r="G1334" i="1"/>
  <c r="G1349" i="1"/>
  <c r="G1348" i="1"/>
  <c r="G1347" i="1"/>
  <c r="G1346" i="1"/>
  <c r="G1345" i="1"/>
  <c r="G1344" i="1"/>
  <c r="G1343" i="1"/>
  <c r="G1342" i="1"/>
  <c r="G1357" i="1"/>
  <c r="G1356" i="1"/>
  <c r="G1355" i="1"/>
  <c r="G1354" i="1"/>
  <c r="G1353" i="1"/>
  <c r="G1352" i="1"/>
  <c r="G1351" i="1"/>
  <c r="G1350" i="1"/>
  <c r="G1365" i="1"/>
  <c r="G1364" i="1"/>
  <c r="G1363" i="1"/>
  <c r="G1362" i="1"/>
  <c r="G1361" i="1"/>
  <c r="G1360" i="1"/>
  <c r="G1359" i="1"/>
  <c r="G1358" i="1"/>
  <c r="G1373" i="1"/>
  <c r="G1372" i="1"/>
  <c r="G1371" i="1"/>
  <c r="G1370" i="1"/>
  <c r="G1369" i="1"/>
  <c r="G1368" i="1"/>
  <c r="G1367" i="1"/>
  <c r="G1366" i="1"/>
  <c r="G1381" i="1"/>
  <c r="G1380" i="1"/>
  <c r="G1379" i="1"/>
  <c r="G1378" i="1"/>
  <c r="G1377" i="1"/>
  <c r="G1376" i="1"/>
  <c r="G1375" i="1"/>
  <c r="G1374" i="1"/>
  <c r="G1389" i="1"/>
  <c r="G1388" i="1"/>
  <c r="G1387" i="1"/>
  <c r="G1386" i="1"/>
  <c r="G1385" i="1"/>
  <c r="G1384" i="1"/>
  <c r="G1383" i="1"/>
  <c r="G1382" i="1"/>
  <c r="G1397" i="1"/>
  <c r="G1396" i="1"/>
  <c r="G1395" i="1"/>
  <c r="G1394" i="1"/>
  <c r="G1393" i="1"/>
  <c r="G1392" i="1"/>
  <c r="G1391" i="1"/>
  <c r="G1390" i="1"/>
  <c r="G1405" i="1"/>
  <c r="G1404" i="1"/>
  <c r="G1403" i="1"/>
  <c r="G1402" i="1"/>
  <c r="G1401" i="1"/>
  <c r="G1400" i="1"/>
  <c r="G1399" i="1"/>
  <c r="G1398" i="1"/>
  <c r="G1413" i="1"/>
  <c r="G1412" i="1"/>
  <c r="G1411" i="1"/>
  <c r="G1410" i="1"/>
  <c r="G1409" i="1"/>
  <c r="G1408" i="1"/>
  <c r="G1407" i="1"/>
  <c r="G1406" i="1"/>
  <c r="G1421" i="1"/>
  <c r="G1420" i="1"/>
  <c r="G1419" i="1"/>
  <c r="G1418" i="1"/>
  <c r="G1417" i="1"/>
  <c r="G1416" i="1"/>
  <c r="G1415" i="1"/>
  <c r="G1414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3" i="1"/>
  <c r="G1462" i="1"/>
  <c r="G1461" i="1"/>
  <c r="G1460" i="1"/>
  <c r="G1459" i="1"/>
  <c r="G1458" i="1"/>
  <c r="G1457" i="1"/>
  <c r="G1456" i="1"/>
  <c r="G1471" i="1"/>
  <c r="G1470" i="1"/>
  <c r="G1469" i="1"/>
  <c r="G1468" i="1"/>
  <c r="G1467" i="1"/>
  <c r="G1466" i="1"/>
  <c r="G1465" i="1"/>
  <c r="G1464" i="1"/>
  <c r="G1479" i="1"/>
  <c r="G1478" i="1"/>
  <c r="G1477" i="1"/>
  <c r="G1476" i="1"/>
  <c r="G1475" i="1"/>
  <c r="G1474" i="1"/>
  <c r="G1473" i="1"/>
  <c r="G1472" i="1"/>
  <c r="G1487" i="1"/>
  <c r="G1486" i="1"/>
  <c r="G1485" i="1"/>
  <c r="G1484" i="1"/>
  <c r="G1483" i="1"/>
  <c r="G1482" i="1"/>
  <c r="G1481" i="1"/>
  <c r="G1480" i="1"/>
  <c r="G1495" i="1"/>
  <c r="G1494" i="1"/>
  <c r="G1493" i="1"/>
  <c r="G1492" i="1"/>
  <c r="G1491" i="1"/>
  <c r="G1490" i="1"/>
  <c r="G1489" i="1"/>
  <c r="G1488" i="1"/>
  <c r="G1503" i="1"/>
  <c r="G1502" i="1"/>
  <c r="G1501" i="1"/>
  <c r="G1500" i="1"/>
  <c r="G1499" i="1"/>
  <c r="G1498" i="1"/>
  <c r="G1497" i="1"/>
  <c r="G1496" i="1"/>
  <c r="G1511" i="1"/>
  <c r="G1510" i="1"/>
  <c r="G1509" i="1"/>
  <c r="G1508" i="1"/>
  <c r="G1507" i="1"/>
  <c r="G1506" i="1"/>
  <c r="G1505" i="1"/>
  <c r="G1504" i="1"/>
  <c r="G1519" i="1"/>
  <c r="G1518" i="1"/>
  <c r="G1517" i="1"/>
  <c r="G1516" i="1"/>
  <c r="G1515" i="1"/>
  <c r="G1514" i="1"/>
  <c r="G1513" i="1"/>
  <c r="G1512" i="1"/>
  <c r="G1527" i="1"/>
  <c r="G1526" i="1"/>
  <c r="G1525" i="1"/>
  <c r="G1524" i="1"/>
  <c r="G1523" i="1"/>
  <c r="G1522" i="1"/>
  <c r="G1521" i="1"/>
  <c r="G1520" i="1"/>
  <c r="G1536" i="1"/>
  <c r="G1535" i="1"/>
  <c r="G1534" i="1"/>
  <c r="G1533" i="1"/>
  <c r="G1532" i="1"/>
  <c r="G1531" i="1"/>
  <c r="G1530" i="1"/>
  <c r="G1529" i="1"/>
  <c r="G1544" i="1"/>
  <c r="G1543" i="1"/>
  <c r="G1542" i="1"/>
  <c r="G1541" i="1"/>
  <c r="G1540" i="1"/>
  <c r="G1539" i="1"/>
  <c r="G1538" i="1"/>
  <c r="G1537" i="1"/>
  <c r="G1552" i="1"/>
  <c r="G1551" i="1"/>
  <c r="G1550" i="1"/>
  <c r="G1549" i="1"/>
  <c r="G1548" i="1"/>
  <c r="G1547" i="1"/>
  <c r="G1546" i="1"/>
  <c r="G1545" i="1"/>
  <c r="G1560" i="1"/>
  <c r="G1559" i="1"/>
  <c r="G1558" i="1"/>
  <c r="G1557" i="1"/>
  <c r="G1556" i="1"/>
  <c r="G1555" i="1"/>
  <c r="G1554" i="1"/>
  <c r="G1553" i="1"/>
  <c r="G1568" i="1"/>
  <c r="G1567" i="1"/>
  <c r="G1566" i="1"/>
  <c r="G1565" i="1"/>
  <c r="G1564" i="1"/>
  <c r="G1563" i="1"/>
  <c r="G1562" i="1"/>
  <c r="G1561" i="1"/>
  <c r="G1576" i="1"/>
  <c r="G1575" i="1"/>
  <c r="G1574" i="1"/>
  <c r="G1573" i="1"/>
  <c r="G1572" i="1"/>
  <c r="G1571" i="1"/>
  <c r="G1570" i="1"/>
  <c r="G1569" i="1"/>
  <c r="G1584" i="1"/>
  <c r="G1583" i="1"/>
  <c r="G1582" i="1"/>
  <c r="G1581" i="1"/>
  <c r="G1580" i="1"/>
  <c r="G1579" i="1"/>
  <c r="G1578" i="1"/>
  <c r="G1577" i="1"/>
  <c r="G1592" i="1"/>
  <c r="G1591" i="1"/>
  <c r="G1590" i="1"/>
  <c r="G1589" i="1"/>
  <c r="G1588" i="1"/>
  <c r="G1587" i="1"/>
  <c r="G1586" i="1"/>
  <c r="G1585" i="1"/>
  <c r="G1601" i="1"/>
  <c r="G1600" i="1"/>
  <c r="G1599" i="1"/>
  <c r="G1598" i="1"/>
  <c r="G1597" i="1"/>
  <c r="G1596" i="1"/>
  <c r="G1595" i="1"/>
  <c r="G1594" i="1"/>
  <c r="G1611" i="1"/>
  <c r="G1610" i="1"/>
  <c r="G1609" i="1"/>
  <c r="G1608" i="1"/>
  <c r="G1607" i="1"/>
  <c r="G1606" i="1"/>
  <c r="G1605" i="1"/>
  <c r="G1604" i="1"/>
  <c r="G1619" i="1"/>
  <c r="G1618" i="1"/>
  <c r="G1617" i="1"/>
  <c r="G1616" i="1"/>
  <c r="G1615" i="1"/>
  <c r="G1614" i="1"/>
  <c r="G1613" i="1"/>
  <c r="G1612" i="1"/>
  <c r="G1627" i="1"/>
  <c r="G1626" i="1"/>
  <c r="G1625" i="1"/>
  <c r="G1624" i="1"/>
  <c r="G1623" i="1"/>
  <c r="G1622" i="1"/>
  <c r="G1621" i="1"/>
  <c r="G1620" i="1"/>
  <c r="G1635" i="1"/>
  <c r="G1634" i="1"/>
  <c r="G1633" i="1"/>
  <c r="G1632" i="1"/>
  <c r="G1631" i="1"/>
  <c r="G1630" i="1"/>
  <c r="G1629" i="1"/>
  <c r="G1628" i="1"/>
  <c r="G1643" i="1"/>
  <c r="G1642" i="1"/>
  <c r="G1641" i="1"/>
  <c r="G1640" i="1"/>
  <c r="G1639" i="1"/>
  <c r="G1638" i="1"/>
  <c r="G1637" i="1"/>
  <c r="G1636" i="1"/>
  <c r="G1651" i="1"/>
  <c r="G1650" i="1"/>
  <c r="G1649" i="1"/>
  <c r="G1648" i="1"/>
  <c r="G1647" i="1"/>
  <c r="G1646" i="1"/>
  <c r="G1645" i="1"/>
  <c r="G1644" i="1"/>
  <c r="G1659" i="1"/>
  <c r="G1658" i="1"/>
  <c r="G1657" i="1"/>
  <c r="G1656" i="1"/>
  <c r="G1655" i="1"/>
  <c r="G1654" i="1"/>
  <c r="G1653" i="1"/>
  <c r="G1652" i="1"/>
  <c r="G1667" i="1"/>
  <c r="G1666" i="1"/>
  <c r="G1665" i="1"/>
  <c r="G1664" i="1"/>
  <c r="G1663" i="1"/>
  <c r="G1662" i="1"/>
  <c r="G1661" i="1"/>
  <c r="G1660" i="1"/>
  <c r="G1675" i="1"/>
  <c r="G1674" i="1"/>
  <c r="G1673" i="1"/>
  <c r="G1672" i="1"/>
  <c r="G1671" i="1"/>
  <c r="G1670" i="1"/>
  <c r="G1669" i="1"/>
  <c r="G1668" i="1"/>
  <c r="G1683" i="1"/>
  <c r="G1682" i="1"/>
  <c r="G1681" i="1"/>
  <c r="G1680" i="1"/>
  <c r="G1679" i="1"/>
  <c r="G1678" i="1"/>
  <c r="G1677" i="1"/>
  <c r="G1676" i="1"/>
  <c r="G1691" i="1"/>
  <c r="G1690" i="1"/>
  <c r="G1689" i="1"/>
  <c r="G1688" i="1"/>
  <c r="G1687" i="1"/>
  <c r="G1686" i="1"/>
  <c r="G1685" i="1"/>
  <c r="G1684" i="1"/>
  <c r="G1701" i="1"/>
  <c r="G1700" i="1"/>
  <c r="G1699" i="1"/>
  <c r="G1698" i="1"/>
  <c r="G1697" i="1"/>
  <c r="G1696" i="1"/>
  <c r="G1695" i="1"/>
  <c r="G1694" i="1"/>
  <c r="G1709" i="1"/>
  <c r="G1708" i="1"/>
  <c r="G1707" i="1"/>
  <c r="G1706" i="1"/>
  <c r="G1705" i="1"/>
  <c r="G1704" i="1"/>
  <c r="G1703" i="1"/>
  <c r="G1702" i="1"/>
  <c r="G1717" i="1"/>
  <c r="G1716" i="1"/>
  <c r="G1715" i="1"/>
  <c r="G1714" i="1"/>
  <c r="G1713" i="1"/>
  <c r="G1712" i="1"/>
  <c r="G1711" i="1"/>
  <c r="G1710" i="1"/>
  <c r="G1725" i="1"/>
  <c r="G1724" i="1"/>
  <c r="G1723" i="1"/>
  <c r="G1722" i="1"/>
  <c r="G1721" i="1"/>
  <c r="G1720" i="1"/>
  <c r="G1719" i="1"/>
  <c r="G1718" i="1"/>
  <c r="G1733" i="1"/>
  <c r="G1732" i="1"/>
  <c r="G1731" i="1"/>
  <c r="G1730" i="1"/>
  <c r="G1729" i="1"/>
  <c r="G1728" i="1"/>
  <c r="G1727" i="1"/>
  <c r="G1726" i="1"/>
  <c r="G1741" i="1"/>
  <c r="G1740" i="1"/>
  <c r="G1739" i="1"/>
  <c r="G1738" i="1"/>
  <c r="G1737" i="1"/>
  <c r="G1736" i="1"/>
  <c r="G1735" i="1"/>
  <c r="G1734" i="1"/>
  <c r="G1749" i="1"/>
  <c r="G1748" i="1"/>
  <c r="G1747" i="1"/>
  <c r="G1746" i="1"/>
  <c r="G1745" i="1"/>
  <c r="G1744" i="1"/>
  <c r="G1743" i="1"/>
  <c r="G1742" i="1"/>
  <c r="G1757" i="1"/>
  <c r="G1756" i="1"/>
  <c r="G1755" i="1"/>
  <c r="G1754" i="1"/>
  <c r="G1753" i="1"/>
  <c r="G1752" i="1"/>
  <c r="G1751" i="1"/>
  <c r="G1750" i="1"/>
  <c r="G1765" i="1"/>
  <c r="G1764" i="1"/>
  <c r="G1763" i="1"/>
  <c r="G1762" i="1"/>
  <c r="G1761" i="1"/>
  <c r="G1760" i="1"/>
  <c r="G1759" i="1"/>
  <c r="G1758" i="1"/>
  <c r="G1773" i="1"/>
  <c r="G1772" i="1"/>
  <c r="G1771" i="1"/>
  <c r="G1770" i="1"/>
  <c r="G1769" i="1"/>
  <c r="G1768" i="1"/>
  <c r="G1767" i="1"/>
  <c r="G1766" i="1"/>
  <c r="G1781" i="1"/>
  <c r="G1780" i="1"/>
  <c r="G1779" i="1"/>
  <c r="G1778" i="1"/>
  <c r="G1777" i="1"/>
  <c r="G1776" i="1"/>
  <c r="G1775" i="1"/>
  <c r="G1774" i="1"/>
  <c r="G1789" i="1"/>
  <c r="G1788" i="1"/>
  <c r="G1787" i="1"/>
  <c r="G1786" i="1"/>
  <c r="G1785" i="1"/>
  <c r="G1784" i="1"/>
  <c r="G1783" i="1"/>
  <c r="G1782" i="1"/>
  <c r="G1798" i="1"/>
  <c r="G1797" i="1"/>
  <c r="G1796" i="1"/>
  <c r="G1795" i="1"/>
  <c r="G1794" i="1"/>
  <c r="G1793" i="1"/>
  <c r="G1792" i="1"/>
  <c r="G1791" i="1"/>
  <c r="G1808" i="1"/>
  <c r="G1807" i="1"/>
  <c r="G1806" i="1"/>
  <c r="G1805" i="1"/>
  <c r="G1804" i="1"/>
  <c r="G1803" i="1"/>
  <c r="G1802" i="1"/>
  <c r="G1801" i="1"/>
  <c r="G1816" i="1"/>
  <c r="G1815" i="1"/>
  <c r="G1814" i="1"/>
  <c r="G1813" i="1"/>
  <c r="G1812" i="1"/>
  <c r="G1811" i="1"/>
  <c r="G1810" i="1"/>
  <c r="G1809" i="1"/>
  <c r="G1824" i="1"/>
  <c r="G1823" i="1"/>
  <c r="G1822" i="1"/>
  <c r="G1821" i="1"/>
  <c r="G1820" i="1"/>
  <c r="G1819" i="1"/>
  <c r="G1818" i="1"/>
  <c r="G1817" i="1"/>
  <c r="G1832" i="1"/>
  <c r="G1831" i="1"/>
  <c r="G1830" i="1"/>
  <c r="G1829" i="1"/>
  <c r="G1828" i="1"/>
  <c r="G1827" i="1"/>
  <c r="G1826" i="1"/>
  <c r="G1825" i="1"/>
  <c r="G1840" i="1"/>
  <c r="G1839" i="1"/>
  <c r="G1838" i="1"/>
  <c r="G1837" i="1"/>
  <c r="G1836" i="1"/>
  <c r="G1835" i="1"/>
  <c r="G1834" i="1"/>
  <c r="G1833" i="1"/>
  <c r="G1848" i="1"/>
  <c r="G1847" i="1"/>
  <c r="G1846" i="1"/>
  <c r="G1845" i="1"/>
  <c r="G1844" i="1"/>
  <c r="G1843" i="1"/>
  <c r="G1842" i="1"/>
  <c r="G1841" i="1"/>
  <c r="G1857" i="1"/>
  <c r="G1856" i="1"/>
  <c r="G1855" i="1"/>
  <c r="G1854" i="1"/>
  <c r="G1853" i="1"/>
  <c r="G1852" i="1"/>
  <c r="G1851" i="1"/>
  <c r="G1850" i="1"/>
  <c r="G1866" i="1"/>
  <c r="G1865" i="1"/>
  <c r="G1864" i="1"/>
  <c r="G1863" i="1"/>
  <c r="G1862" i="1"/>
  <c r="G1861" i="1"/>
  <c r="G1860" i="1"/>
  <c r="G1859" i="1"/>
  <c r="G1876" i="1"/>
  <c r="G1875" i="1"/>
  <c r="G1874" i="1"/>
  <c r="G1873" i="1"/>
  <c r="G1872" i="1"/>
  <c r="G1871" i="1"/>
  <c r="G1870" i="1"/>
  <c r="G1869" i="1"/>
  <c r="G1884" i="1"/>
  <c r="G1883" i="1"/>
  <c r="G1882" i="1"/>
  <c r="G1881" i="1"/>
  <c r="G1880" i="1"/>
  <c r="G1879" i="1"/>
  <c r="G1878" i="1"/>
  <c r="G1877" i="1"/>
  <c r="G1892" i="1"/>
  <c r="G1891" i="1"/>
  <c r="G1890" i="1"/>
  <c r="G1889" i="1"/>
  <c r="G1888" i="1"/>
  <c r="G1887" i="1"/>
  <c r="G1886" i="1"/>
  <c r="G1885" i="1"/>
  <c r="G1900" i="1"/>
  <c r="G1899" i="1"/>
  <c r="G1898" i="1"/>
  <c r="G1897" i="1"/>
  <c r="G1896" i="1"/>
  <c r="G1895" i="1"/>
  <c r="G1894" i="1"/>
  <c r="G1893" i="1"/>
  <c r="G1908" i="1"/>
  <c r="G1907" i="1"/>
  <c r="G1906" i="1"/>
  <c r="G1905" i="1"/>
  <c r="G1904" i="1"/>
  <c r="G1903" i="1"/>
  <c r="G1902" i="1"/>
  <c r="G1901" i="1"/>
  <c r="G1916" i="1"/>
  <c r="G1915" i="1"/>
  <c r="G1914" i="1"/>
  <c r="G1913" i="1"/>
  <c r="G1912" i="1"/>
  <c r="G1911" i="1"/>
  <c r="G1910" i="1"/>
  <c r="G1909" i="1"/>
  <c r="G1924" i="1"/>
  <c r="G1923" i="1"/>
  <c r="G1922" i="1"/>
  <c r="G1921" i="1"/>
  <c r="G1920" i="1"/>
  <c r="G1919" i="1"/>
  <c r="G1918" i="1"/>
  <c r="G1917" i="1"/>
  <c r="G1932" i="1"/>
  <c r="G1931" i="1"/>
  <c r="G1930" i="1"/>
  <c r="G1929" i="1"/>
  <c r="G1928" i="1"/>
  <c r="G1927" i="1"/>
  <c r="G1926" i="1"/>
  <c r="G1925" i="1"/>
  <c r="G1940" i="1"/>
  <c r="G1939" i="1"/>
  <c r="G1938" i="1"/>
  <c r="G1937" i="1"/>
  <c r="G1936" i="1"/>
  <c r="G1935" i="1"/>
  <c r="G1934" i="1"/>
  <c r="G1933" i="1"/>
  <c r="G1948" i="1"/>
  <c r="G1947" i="1"/>
  <c r="G1946" i="1"/>
  <c r="G1945" i="1"/>
  <c r="G1944" i="1"/>
  <c r="G1943" i="1"/>
  <c r="G1942" i="1"/>
  <c r="G1941" i="1"/>
  <c r="G1956" i="1"/>
  <c r="G1955" i="1"/>
  <c r="G1954" i="1"/>
  <c r="G1953" i="1"/>
  <c r="G1952" i="1"/>
  <c r="G1951" i="1"/>
  <c r="G1950" i="1"/>
  <c r="G1949" i="1"/>
  <c r="G1964" i="1"/>
  <c r="G1963" i="1"/>
  <c r="G1962" i="1"/>
  <c r="G1961" i="1"/>
  <c r="G1960" i="1"/>
  <c r="G1959" i="1"/>
  <c r="G1958" i="1"/>
  <c r="G1957" i="1"/>
  <c r="G1972" i="1"/>
  <c r="G1971" i="1"/>
  <c r="G1970" i="1"/>
  <c r="G1969" i="1"/>
  <c r="G1968" i="1"/>
  <c r="G1967" i="1"/>
  <c r="G1966" i="1"/>
  <c r="G1965" i="1"/>
  <c r="G1980" i="1"/>
  <c r="G1979" i="1"/>
  <c r="G1978" i="1"/>
  <c r="G1977" i="1"/>
  <c r="G1976" i="1"/>
  <c r="G1975" i="1"/>
  <c r="G1974" i="1"/>
  <c r="G1973" i="1"/>
  <c r="G1989" i="1"/>
  <c r="G1988" i="1"/>
  <c r="G1987" i="1"/>
  <c r="G1986" i="1"/>
  <c r="G1985" i="1"/>
  <c r="G1984" i="1"/>
  <c r="G1983" i="1"/>
  <c r="G1982" i="1"/>
  <c r="G1998" i="1"/>
  <c r="G1997" i="1"/>
  <c r="G1996" i="1"/>
  <c r="G1995" i="1"/>
  <c r="G1994" i="1"/>
  <c r="G1993" i="1"/>
  <c r="G1992" i="1"/>
  <c r="G1991" i="1"/>
  <c r="G2007" i="1"/>
  <c r="G2006" i="1"/>
  <c r="G2005" i="1"/>
  <c r="G2004" i="1"/>
  <c r="G2003" i="1"/>
  <c r="G2002" i="1"/>
  <c r="G2001" i="1"/>
  <c r="G2000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17" i="1"/>
  <c r="G2016" i="1"/>
  <c r="G2015" i="1"/>
  <c r="G2014" i="1"/>
  <c r="G2013" i="1"/>
  <c r="G2012" i="1"/>
  <c r="G2011" i="1"/>
  <c r="G2010" i="1"/>
  <c r="G2065" i="1"/>
  <c r="G2064" i="1"/>
  <c r="G2063" i="1"/>
  <c r="G2062" i="1"/>
  <c r="G2061" i="1"/>
  <c r="G2060" i="1"/>
  <c r="G2059" i="1"/>
  <c r="G2058" i="1"/>
  <c r="G2193" i="1"/>
  <c r="G2192" i="1"/>
  <c r="G2191" i="1"/>
  <c r="G2190" i="1"/>
  <c r="G2189" i="1"/>
  <c r="G2188" i="1"/>
  <c r="G2187" i="1"/>
  <c r="G2186" i="1"/>
  <c r="G2121" i="1"/>
  <c r="G2120" i="1"/>
  <c r="G2119" i="1"/>
  <c r="G2118" i="1"/>
  <c r="G2117" i="1"/>
  <c r="G2116" i="1"/>
  <c r="G2115" i="1"/>
  <c r="G2114" i="1"/>
  <c r="G2129" i="1"/>
  <c r="G2128" i="1"/>
  <c r="G2127" i="1"/>
  <c r="G2126" i="1"/>
  <c r="G2125" i="1"/>
  <c r="G2124" i="1"/>
  <c r="G2123" i="1"/>
  <c r="G2122" i="1"/>
  <c r="G2137" i="1"/>
  <c r="G2136" i="1"/>
  <c r="G2135" i="1"/>
  <c r="G2134" i="1"/>
  <c r="G2133" i="1"/>
  <c r="G2132" i="1"/>
  <c r="G2131" i="1"/>
  <c r="G2130" i="1"/>
  <c r="G2145" i="1"/>
  <c r="G2144" i="1"/>
  <c r="G2143" i="1"/>
  <c r="G2142" i="1"/>
  <c r="G2141" i="1"/>
  <c r="G2140" i="1"/>
  <c r="G2139" i="1"/>
  <c r="G2138" i="1"/>
  <c r="G2153" i="1"/>
  <c r="G2152" i="1"/>
  <c r="G2151" i="1"/>
  <c r="G2150" i="1"/>
  <c r="G2149" i="1"/>
  <c r="G2148" i="1"/>
  <c r="G2147" i="1"/>
  <c r="G2146" i="1"/>
  <c r="G2161" i="1"/>
  <c r="G2160" i="1"/>
  <c r="G2159" i="1"/>
  <c r="G2158" i="1"/>
  <c r="G2157" i="1"/>
  <c r="G2156" i="1"/>
  <c r="G2155" i="1"/>
  <c r="G2154" i="1"/>
  <c r="G2057" i="1"/>
  <c r="G2056" i="1"/>
  <c r="G2055" i="1"/>
  <c r="G2054" i="1"/>
  <c r="G2053" i="1"/>
  <c r="G2052" i="1"/>
  <c r="G2051" i="1"/>
  <c r="G2050" i="1"/>
  <c r="G2177" i="1"/>
  <c r="G2176" i="1"/>
  <c r="G2175" i="1"/>
  <c r="G2174" i="1"/>
  <c r="G2173" i="1"/>
  <c r="G2172" i="1"/>
  <c r="G2171" i="1"/>
  <c r="G2170" i="1"/>
  <c r="G2073" i="1"/>
  <c r="G2072" i="1"/>
  <c r="G2071" i="1"/>
  <c r="G2070" i="1"/>
  <c r="G2069" i="1"/>
  <c r="G2068" i="1"/>
  <c r="G2067" i="1"/>
  <c r="G2066" i="1"/>
  <c r="G2081" i="1"/>
  <c r="G2080" i="1"/>
  <c r="G2079" i="1"/>
  <c r="G2078" i="1"/>
  <c r="G2077" i="1"/>
  <c r="G2076" i="1"/>
  <c r="G2075" i="1"/>
  <c r="G2074" i="1"/>
  <c r="G2089" i="1"/>
  <c r="G2088" i="1"/>
  <c r="G2087" i="1"/>
  <c r="G2086" i="1"/>
  <c r="G2085" i="1"/>
  <c r="G2084" i="1"/>
  <c r="G2083" i="1"/>
  <c r="G2082" i="1"/>
  <c r="G2097" i="1"/>
  <c r="G2096" i="1"/>
  <c r="G2095" i="1"/>
  <c r="G2094" i="1"/>
  <c r="G2093" i="1"/>
  <c r="G2092" i="1"/>
  <c r="G2091" i="1"/>
  <c r="G2090" i="1"/>
  <c r="G2257" i="1"/>
  <c r="G2256" i="1"/>
  <c r="G2255" i="1"/>
  <c r="G2254" i="1"/>
  <c r="G2253" i="1"/>
  <c r="G2252" i="1"/>
  <c r="G2251" i="1"/>
  <c r="G2250" i="1"/>
  <c r="G2201" i="1"/>
  <c r="G2200" i="1"/>
  <c r="G2199" i="1"/>
  <c r="G2198" i="1"/>
  <c r="G2197" i="1"/>
  <c r="G2196" i="1"/>
  <c r="G2195" i="1"/>
  <c r="G2194" i="1"/>
  <c r="G2265" i="1"/>
  <c r="G2264" i="1"/>
  <c r="G2263" i="1"/>
  <c r="G2262" i="1"/>
  <c r="G2261" i="1"/>
  <c r="G2260" i="1"/>
  <c r="G2259" i="1"/>
  <c r="G2258" i="1"/>
  <c r="G2217" i="1"/>
  <c r="G2216" i="1"/>
  <c r="G2215" i="1"/>
  <c r="G2214" i="1"/>
  <c r="G2213" i="1"/>
  <c r="G2212" i="1"/>
  <c r="G2211" i="1"/>
  <c r="G2210" i="1"/>
  <c r="G2225" i="1"/>
  <c r="G2224" i="1"/>
  <c r="G2223" i="1"/>
  <c r="G2222" i="1"/>
  <c r="G2221" i="1"/>
  <c r="G2220" i="1"/>
  <c r="G2219" i="1"/>
  <c r="G2218" i="1"/>
  <c r="G2041" i="1"/>
  <c r="G2040" i="1"/>
  <c r="G2039" i="1"/>
  <c r="G2038" i="1"/>
  <c r="G2037" i="1"/>
  <c r="G2036" i="1"/>
  <c r="G2035" i="1"/>
  <c r="G2034" i="1"/>
  <c r="G2025" i="1"/>
  <c r="G2024" i="1"/>
  <c r="G2023" i="1"/>
  <c r="G2022" i="1"/>
  <c r="G2021" i="1"/>
  <c r="G2020" i="1"/>
  <c r="G2019" i="1"/>
  <c r="G2018" i="1"/>
  <c r="G2033" i="1"/>
  <c r="G2032" i="1"/>
  <c r="G2031" i="1"/>
  <c r="G2030" i="1"/>
  <c r="G2029" i="1"/>
  <c r="G2028" i="1"/>
  <c r="G2027" i="1"/>
  <c r="G2026" i="1"/>
  <c r="G2169" i="1"/>
  <c r="G2168" i="1"/>
  <c r="G2167" i="1"/>
  <c r="G2166" i="1"/>
  <c r="G2165" i="1"/>
  <c r="G2164" i="1"/>
  <c r="G2163" i="1"/>
  <c r="G2162" i="1"/>
  <c r="G2185" i="1"/>
  <c r="G2184" i="1"/>
  <c r="G2183" i="1"/>
  <c r="G2182" i="1"/>
  <c r="G2181" i="1"/>
  <c r="G2180" i="1"/>
  <c r="G2179" i="1"/>
  <c r="G2178" i="1"/>
  <c r="G2233" i="1"/>
  <c r="G2232" i="1"/>
  <c r="G2231" i="1"/>
  <c r="G2230" i="1"/>
  <c r="G2229" i="1"/>
  <c r="G2228" i="1"/>
  <c r="G2227" i="1"/>
  <c r="G2226" i="1"/>
  <c r="G2049" i="1"/>
  <c r="G2048" i="1"/>
  <c r="G2047" i="1"/>
  <c r="G2046" i="1"/>
  <c r="G2045" i="1"/>
  <c r="G2044" i="1"/>
  <c r="G2043" i="1"/>
  <c r="G2042" i="1"/>
  <c r="G2241" i="1"/>
  <c r="G2240" i="1"/>
  <c r="G2239" i="1"/>
  <c r="G2238" i="1"/>
  <c r="G2237" i="1"/>
  <c r="G2236" i="1"/>
  <c r="G2235" i="1"/>
  <c r="G2234" i="1"/>
  <c r="G2249" i="1"/>
  <c r="G2248" i="1"/>
  <c r="G2247" i="1"/>
  <c r="G2246" i="1"/>
  <c r="G2245" i="1"/>
  <c r="G2244" i="1"/>
  <c r="G2243" i="1"/>
  <c r="G2242" i="1"/>
  <c r="G2273" i="1"/>
  <c r="G2272" i="1"/>
  <c r="G2271" i="1"/>
  <c r="G2270" i="1"/>
  <c r="G2269" i="1"/>
  <c r="G2268" i="1"/>
  <c r="G2267" i="1"/>
  <c r="G2266" i="1"/>
  <c r="G2209" i="1"/>
  <c r="G2208" i="1"/>
  <c r="G2207" i="1"/>
  <c r="G2206" i="1"/>
  <c r="G2205" i="1"/>
  <c r="G2204" i="1"/>
  <c r="G2203" i="1"/>
  <c r="G2202" i="1"/>
  <c r="G2289" i="1"/>
  <c r="G2288" i="1"/>
  <c r="G2287" i="1"/>
  <c r="G2286" i="1"/>
  <c r="G2285" i="1"/>
  <c r="G2284" i="1"/>
  <c r="G2283" i="1"/>
  <c r="G2282" i="1"/>
  <c r="G2298" i="1"/>
  <c r="G2297" i="1"/>
  <c r="G2296" i="1"/>
  <c r="G2295" i="1"/>
  <c r="G2294" i="1"/>
  <c r="G2293" i="1"/>
  <c r="G2292" i="1"/>
  <c r="G2291" i="1"/>
  <c r="G2308" i="1"/>
  <c r="G2307" i="1"/>
  <c r="G2306" i="1"/>
  <c r="G2305" i="1"/>
  <c r="G2304" i="1"/>
  <c r="G2303" i="1"/>
  <c r="G2302" i="1"/>
  <c r="G2301" i="1"/>
  <c r="G2316" i="1"/>
  <c r="G2315" i="1"/>
  <c r="G2314" i="1"/>
  <c r="G2313" i="1"/>
  <c r="G2312" i="1"/>
  <c r="G2311" i="1"/>
  <c r="G2310" i="1"/>
  <c r="G2309" i="1"/>
  <c r="G2324" i="1"/>
  <c r="G2323" i="1"/>
  <c r="G2322" i="1"/>
  <c r="G2321" i="1"/>
  <c r="G2320" i="1"/>
  <c r="G2319" i="1"/>
  <c r="G2318" i="1"/>
  <c r="G2317" i="1"/>
  <c r="G2332" i="1"/>
  <c r="G2331" i="1"/>
  <c r="G2330" i="1"/>
  <c r="G2329" i="1"/>
  <c r="G2328" i="1"/>
  <c r="G2327" i="1"/>
  <c r="G2326" i="1"/>
  <c r="G2325" i="1"/>
  <c r="G2340" i="1"/>
  <c r="G2339" i="1"/>
  <c r="G2338" i="1"/>
  <c r="G2337" i="1"/>
  <c r="G2336" i="1"/>
  <c r="G2335" i="1"/>
  <c r="G2334" i="1"/>
  <c r="G2333" i="1"/>
  <c r="G2366" i="1"/>
  <c r="G2365" i="1"/>
  <c r="G2364" i="1"/>
  <c r="G2363" i="1"/>
  <c r="G2362" i="1"/>
  <c r="G2361" i="1"/>
  <c r="G2360" i="1"/>
  <c r="G2359" i="1"/>
  <c r="G2462" i="1"/>
  <c r="G2461" i="1"/>
  <c r="G2460" i="1"/>
  <c r="G2459" i="1"/>
  <c r="G2458" i="1"/>
  <c r="G2457" i="1"/>
  <c r="G2456" i="1"/>
  <c r="G2455" i="1"/>
  <c r="G2430" i="1"/>
  <c r="G2429" i="1"/>
  <c r="G2428" i="1"/>
  <c r="G2427" i="1"/>
  <c r="G2426" i="1"/>
  <c r="G2425" i="1"/>
  <c r="G2424" i="1"/>
  <c r="G2423" i="1"/>
  <c r="G2438" i="1"/>
  <c r="G2437" i="1"/>
  <c r="G2436" i="1"/>
  <c r="G2435" i="1"/>
  <c r="G2434" i="1"/>
  <c r="G2433" i="1"/>
  <c r="G2432" i="1"/>
  <c r="G2431" i="1"/>
  <c r="G2446" i="1"/>
  <c r="G2445" i="1"/>
  <c r="G2444" i="1"/>
  <c r="G2443" i="1"/>
  <c r="G2442" i="1"/>
  <c r="G2441" i="1"/>
  <c r="G2440" i="1"/>
  <c r="G2439" i="1"/>
  <c r="G2374" i="1"/>
  <c r="G2373" i="1"/>
  <c r="G2372" i="1"/>
  <c r="G2371" i="1"/>
  <c r="G2370" i="1"/>
  <c r="G2369" i="1"/>
  <c r="G2368" i="1"/>
  <c r="G2367" i="1"/>
  <c r="G2382" i="1"/>
  <c r="G2381" i="1"/>
  <c r="G2380" i="1"/>
  <c r="G2379" i="1"/>
  <c r="G2378" i="1"/>
  <c r="G2377" i="1"/>
  <c r="G2376" i="1"/>
  <c r="G2375" i="1"/>
  <c r="G2422" i="1"/>
  <c r="G2421" i="1"/>
  <c r="G2420" i="1"/>
  <c r="G2419" i="1"/>
  <c r="G2418" i="1"/>
  <c r="G2417" i="1"/>
  <c r="G2416" i="1"/>
  <c r="G2415" i="1"/>
  <c r="G2470" i="1"/>
  <c r="G2469" i="1"/>
  <c r="G2468" i="1"/>
  <c r="G2467" i="1"/>
  <c r="G2466" i="1"/>
  <c r="G2465" i="1"/>
  <c r="G2464" i="1"/>
  <c r="G2463" i="1"/>
  <c r="G2479" i="1"/>
  <c r="G2478" i="1"/>
  <c r="G2477" i="1"/>
  <c r="G2476" i="1"/>
  <c r="G2475" i="1"/>
  <c r="G2474" i="1"/>
  <c r="G2473" i="1"/>
  <c r="G2472" i="1"/>
  <c r="G2489" i="1"/>
  <c r="G2488" i="1"/>
  <c r="G2487" i="1"/>
  <c r="G2486" i="1"/>
  <c r="G2485" i="1"/>
  <c r="G2484" i="1"/>
  <c r="G2483" i="1"/>
  <c r="G2482" i="1"/>
  <c r="G2497" i="1"/>
  <c r="G2496" i="1"/>
  <c r="G2495" i="1"/>
  <c r="G2494" i="1"/>
  <c r="G2493" i="1"/>
  <c r="G2492" i="1"/>
  <c r="G2491" i="1"/>
  <c r="G2490" i="1"/>
  <c r="G2505" i="1"/>
  <c r="G2504" i="1"/>
  <c r="G2503" i="1"/>
  <c r="G2502" i="1"/>
  <c r="G2501" i="1"/>
  <c r="G2500" i="1"/>
  <c r="G2499" i="1"/>
  <c r="G2498" i="1"/>
  <c r="G2513" i="1"/>
  <c r="G2512" i="1"/>
  <c r="G2511" i="1"/>
  <c r="G2510" i="1"/>
  <c r="G2509" i="1"/>
  <c r="G2508" i="1"/>
  <c r="G2507" i="1"/>
  <c r="G2506" i="1"/>
  <c r="G2521" i="1"/>
  <c r="G2520" i="1"/>
  <c r="G2519" i="1"/>
  <c r="G2518" i="1"/>
  <c r="G2517" i="1"/>
  <c r="G2516" i="1"/>
  <c r="G2515" i="1"/>
  <c r="G2514" i="1"/>
  <c r="G2529" i="1"/>
  <c r="G2528" i="1"/>
  <c r="G2527" i="1"/>
  <c r="G2526" i="1"/>
  <c r="G2525" i="1"/>
  <c r="G2524" i="1"/>
  <c r="G2523" i="1"/>
  <c r="G2522" i="1"/>
  <c r="G2537" i="1"/>
  <c r="G2536" i="1"/>
  <c r="G2535" i="1"/>
  <c r="G2534" i="1"/>
  <c r="G2533" i="1"/>
  <c r="G2532" i="1"/>
  <c r="G2531" i="1"/>
  <c r="G2530" i="1"/>
  <c r="G2545" i="1"/>
  <c r="G2544" i="1"/>
  <c r="G2543" i="1"/>
  <c r="G2542" i="1"/>
  <c r="G2541" i="1"/>
  <c r="G2540" i="1"/>
  <c r="G2539" i="1"/>
  <c r="G2538" i="1"/>
  <c r="G2553" i="1"/>
  <c r="G2552" i="1"/>
  <c r="G2551" i="1"/>
  <c r="G2550" i="1"/>
  <c r="G2549" i="1"/>
  <c r="G2548" i="1"/>
  <c r="G2547" i="1"/>
  <c r="G2546" i="1"/>
  <c r="G2561" i="1"/>
  <c r="G2560" i="1"/>
  <c r="G2559" i="1"/>
  <c r="G2558" i="1"/>
  <c r="G2557" i="1"/>
  <c r="G2556" i="1"/>
  <c r="G2555" i="1"/>
  <c r="G2554" i="1"/>
  <c r="G2569" i="1"/>
  <c r="G2568" i="1"/>
  <c r="G2567" i="1"/>
  <c r="G2566" i="1"/>
  <c r="G2565" i="1"/>
  <c r="G2564" i="1"/>
  <c r="G2563" i="1"/>
  <c r="G2562" i="1"/>
  <c r="G2577" i="1"/>
  <c r="G2576" i="1"/>
  <c r="G2575" i="1"/>
  <c r="G2574" i="1"/>
  <c r="G2573" i="1"/>
  <c r="G2572" i="1"/>
  <c r="G2571" i="1"/>
  <c r="G2570" i="1"/>
  <c r="G2585" i="1"/>
  <c r="G2584" i="1"/>
  <c r="G2583" i="1"/>
  <c r="G2582" i="1"/>
  <c r="G2581" i="1"/>
  <c r="G2580" i="1"/>
  <c r="G2579" i="1"/>
  <c r="G2578" i="1"/>
  <c r="G2619" i="1"/>
  <c r="G2618" i="1"/>
  <c r="G2617" i="1"/>
  <c r="G2616" i="1"/>
  <c r="G2615" i="1"/>
  <c r="G2614" i="1"/>
  <c r="G2613" i="1"/>
  <c r="G2612" i="1"/>
  <c r="G2595" i="1"/>
  <c r="G2594" i="1"/>
  <c r="G2593" i="1"/>
  <c r="G2592" i="1"/>
  <c r="G2591" i="1"/>
  <c r="G2590" i="1"/>
  <c r="G2589" i="1"/>
  <c r="G2588" i="1"/>
  <c r="G2611" i="1"/>
  <c r="G2610" i="1"/>
  <c r="G2609" i="1"/>
  <c r="G2608" i="1"/>
  <c r="G2607" i="1"/>
  <c r="G2606" i="1"/>
  <c r="G2605" i="1"/>
  <c r="G2604" i="1"/>
  <c r="G2627" i="1"/>
  <c r="G2626" i="1"/>
  <c r="G2625" i="1"/>
  <c r="G2624" i="1"/>
  <c r="G2623" i="1"/>
  <c r="G2622" i="1"/>
  <c r="G2621" i="1"/>
  <c r="G2620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51" i="1"/>
  <c r="G2650" i="1"/>
  <c r="G2649" i="1"/>
  <c r="G2648" i="1"/>
  <c r="G2647" i="1"/>
  <c r="G2646" i="1"/>
  <c r="G2645" i="1"/>
  <c r="G2644" i="1"/>
  <c r="G2660" i="1"/>
  <c r="G2659" i="1"/>
  <c r="G2658" i="1"/>
  <c r="G2657" i="1"/>
  <c r="G2656" i="1"/>
  <c r="G2655" i="1"/>
  <c r="G2654" i="1"/>
  <c r="G2653" i="1"/>
  <c r="G2670" i="1"/>
  <c r="G2669" i="1"/>
  <c r="G2668" i="1"/>
  <c r="G2667" i="1"/>
  <c r="G2666" i="1"/>
  <c r="G2665" i="1"/>
  <c r="G2664" i="1"/>
  <c r="G2663" i="1"/>
  <c r="G2678" i="1"/>
  <c r="G2677" i="1"/>
  <c r="G2676" i="1"/>
  <c r="G2675" i="1"/>
  <c r="G2674" i="1"/>
  <c r="G2673" i="1"/>
  <c r="G2672" i="1"/>
  <c r="G2671" i="1"/>
  <c r="G2686" i="1"/>
  <c r="G2685" i="1"/>
  <c r="G2684" i="1"/>
  <c r="G2683" i="1"/>
  <c r="G2682" i="1"/>
  <c r="G2681" i="1"/>
  <c r="G2680" i="1"/>
  <c r="G2679" i="1"/>
  <c r="G2694" i="1"/>
  <c r="G2693" i="1"/>
  <c r="G2692" i="1"/>
  <c r="G2691" i="1"/>
  <c r="G2690" i="1"/>
  <c r="G2689" i="1"/>
  <c r="G2688" i="1"/>
  <c r="G2687" i="1"/>
  <c r="G2702" i="1"/>
  <c r="G2701" i="1"/>
  <c r="G2700" i="1"/>
  <c r="G2699" i="1"/>
  <c r="G2698" i="1"/>
  <c r="G2697" i="1"/>
  <c r="G2696" i="1"/>
  <c r="G2695" i="1"/>
  <c r="G2710" i="1"/>
  <c r="G2709" i="1"/>
  <c r="G2708" i="1"/>
  <c r="G2707" i="1"/>
  <c r="G2706" i="1"/>
  <c r="G2705" i="1"/>
  <c r="G2704" i="1"/>
  <c r="G2703" i="1"/>
  <c r="G2718" i="1"/>
  <c r="G2717" i="1"/>
  <c r="G2716" i="1"/>
  <c r="G2715" i="1"/>
  <c r="G2714" i="1"/>
  <c r="G2713" i="1"/>
  <c r="G2712" i="1"/>
  <c r="G2711" i="1"/>
  <c r="G2726" i="1"/>
  <c r="G2725" i="1"/>
  <c r="G2724" i="1"/>
  <c r="G2723" i="1"/>
  <c r="G2722" i="1"/>
  <c r="G2721" i="1"/>
  <c r="G2720" i="1"/>
  <c r="G2719" i="1"/>
  <c r="G2734" i="1"/>
  <c r="G2733" i="1"/>
  <c r="G2732" i="1"/>
  <c r="G2731" i="1"/>
  <c r="G2730" i="1"/>
  <c r="G2729" i="1"/>
  <c r="G2728" i="1"/>
  <c r="G2727" i="1"/>
  <c r="G2760" i="1"/>
  <c r="G2759" i="1"/>
  <c r="G2758" i="1"/>
  <c r="G2757" i="1"/>
  <c r="G2756" i="1"/>
  <c r="G2755" i="1"/>
  <c r="G2754" i="1"/>
  <c r="G2753" i="1"/>
  <c r="G2768" i="1"/>
  <c r="G2767" i="1"/>
  <c r="G2766" i="1"/>
  <c r="G2765" i="1"/>
  <c r="G2764" i="1"/>
  <c r="G2763" i="1"/>
  <c r="G2762" i="1"/>
  <c r="G2761" i="1"/>
  <c r="G2777" i="1"/>
  <c r="G2776" i="1"/>
  <c r="G2775" i="1"/>
  <c r="G2774" i="1"/>
  <c r="G2773" i="1"/>
  <c r="G2772" i="1"/>
  <c r="G2771" i="1"/>
  <c r="G2770" i="1"/>
  <c r="G2787" i="1"/>
  <c r="G2786" i="1"/>
  <c r="G2785" i="1"/>
  <c r="G2784" i="1"/>
  <c r="G2783" i="1"/>
  <c r="G2782" i="1"/>
  <c r="G2781" i="1"/>
  <c r="G2780" i="1"/>
  <c r="G2796" i="1"/>
  <c r="G2795" i="1"/>
  <c r="G2794" i="1"/>
  <c r="G2793" i="1"/>
  <c r="G2792" i="1"/>
  <c r="G2791" i="1"/>
  <c r="G2790" i="1"/>
  <c r="G2789" i="1"/>
  <c r="G2805" i="1"/>
  <c r="G2804" i="1"/>
  <c r="G2803" i="1"/>
  <c r="G2802" i="1"/>
  <c r="G2801" i="1"/>
  <c r="G2800" i="1"/>
  <c r="G2799" i="1"/>
  <c r="G2798" i="1"/>
  <c r="G2813" i="1"/>
  <c r="G2812" i="1"/>
  <c r="G2811" i="1"/>
  <c r="G2810" i="1"/>
  <c r="G2809" i="1"/>
  <c r="G2808" i="1"/>
  <c r="G2807" i="1"/>
  <c r="G2806" i="1"/>
  <c r="G2822" i="1"/>
  <c r="G2821" i="1"/>
  <c r="G2820" i="1"/>
  <c r="G2819" i="1"/>
  <c r="G2818" i="1"/>
  <c r="G2817" i="1"/>
  <c r="G2816" i="1"/>
  <c r="G2815" i="1"/>
  <c r="G2832" i="1"/>
  <c r="G2831" i="1"/>
  <c r="G2830" i="1"/>
  <c r="G2829" i="1"/>
  <c r="G2828" i="1"/>
  <c r="G2827" i="1"/>
  <c r="G2826" i="1"/>
  <c r="G2825" i="1"/>
  <c r="G2840" i="1"/>
  <c r="G2839" i="1"/>
  <c r="G2838" i="1"/>
  <c r="G2837" i="1"/>
  <c r="G2836" i="1"/>
  <c r="G2835" i="1"/>
  <c r="G2834" i="1"/>
  <c r="G2833" i="1"/>
  <c r="G2848" i="1"/>
  <c r="G2847" i="1"/>
  <c r="G2846" i="1"/>
  <c r="G2845" i="1"/>
  <c r="G2844" i="1"/>
  <c r="G2843" i="1"/>
  <c r="G2842" i="1"/>
  <c r="G2841" i="1"/>
  <c r="G2856" i="1"/>
  <c r="G2855" i="1"/>
  <c r="G2854" i="1"/>
  <c r="G2853" i="1"/>
  <c r="G2852" i="1"/>
  <c r="G2851" i="1"/>
  <c r="G2850" i="1"/>
  <c r="G2849" i="1"/>
  <c r="G2864" i="1"/>
  <c r="G2863" i="1"/>
  <c r="G2862" i="1"/>
  <c r="G2861" i="1"/>
  <c r="G2860" i="1"/>
  <c r="G2859" i="1"/>
  <c r="G2858" i="1"/>
  <c r="G2857" i="1"/>
  <c r="G2872" i="1"/>
  <c r="G2871" i="1"/>
  <c r="G2870" i="1"/>
  <c r="G2869" i="1"/>
  <c r="G2868" i="1"/>
  <c r="G2867" i="1"/>
  <c r="G2866" i="1"/>
  <c r="G2865" i="1"/>
  <c r="G2880" i="1"/>
  <c r="G2879" i="1"/>
  <c r="G2878" i="1"/>
  <c r="G2877" i="1"/>
  <c r="G2876" i="1"/>
  <c r="G2875" i="1"/>
  <c r="G2874" i="1"/>
  <c r="G2873" i="1"/>
  <c r="G2888" i="1"/>
  <c r="G2887" i="1"/>
  <c r="G2886" i="1"/>
  <c r="G2885" i="1"/>
  <c r="G2884" i="1"/>
  <c r="G2883" i="1"/>
  <c r="G2882" i="1"/>
  <c r="G2881" i="1"/>
  <c r="G2896" i="1"/>
  <c r="G2895" i="1"/>
  <c r="G2894" i="1"/>
  <c r="G2893" i="1"/>
  <c r="G2892" i="1"/>
  <c r="G2891" i="1"/>
  <c r="G2890" i="1"/>
  <c r="G2889" i="1"/>
  <c r="G2904" i="1"/>
  <c r="G2903" i="1"/>
  <c r="G2902" i="1"/>
  <c r="G2901" i="1"/>
  <c r="G2900" i="1"/>
  <c r="G2899" i="1"/>
  <c r="G2898" i="1"/>
  <c r="G2897" i="1"/>
  <c r="G2912" i="1"/>
  <c r="G2911" i="1"/>
  <c r="G2910" i="1"/>
  <c r="G2909" i="1"/>
  <c r="G2908" i="1"/>
  <c r="G2907" i="1"/>
  <c r="G2906" i="1"/>
  <c r="G2905" i="1"/>
  <c r="G2920" i="1"/>
  <c r="G2919" i="1"/>
  <c r="G2918" i="1"/>
  <c r="G2917" i="1"/>
  <c r="G2916" i="1"/>
  <c r="G2915" i="1"/>
  <c r="G2914" i="1"/>
  <c r="G2913" i="1"/>
  <c r="G2928" i="1"/>
  <c r="G2927" i="1"/>
  <c r="G2926" i="1"/>
  <c r="G2925" i="1"/>
  <c r="G2924" i="1"/>
  <c r="G2923" i="1"/>
  <c r="G2922" i="1"/>
  <c r="G2921" i="1"/>
  <c r="G2936" i="1"/>
  <c r="G2935" i="1"/>
  <c r="G2934" i="1"/>
  <c r="G2933" i="1"/>
  <c r="G2932" i="1"/>
  <c r="G2931" i="1"/>
  <c r="G2930" i="1"/>
  <c r="G2929" i="1"/>
  <c r="G2944" i="1"/>
  <c r="G2943" i="1"/>
  <c r="G2942" i="1"/>
  <c r="G2941" i="1"/>
  <c r="G2940" i="1"/>
  <c r="G2939" i="1"/>
  <c r="G2938" i="1"/>
  <c r="G2937" i="1"/>
  <c r="G2952" i="1"/>
  <c r="G2951" i="1"/>
  <c r="G2950" i="1"/>
  <c r="G2949" i="1"/>
  <c r="G2948" i="1"/>
  <c r="G2947" i="1"/>
  <c r="G2946" i="1"/>
  <c r="G2945" i="1"/>
  <c r="G2960" i="1"/>
  <c r="G2959" i="1"/>
  <c r="G2958" i="1"/>
  <c r="G2957" i="1"/>
  <c r="G2956" i="1"/>
  <c r="G2955" i="1"/>
  <c r="G2954" i="1"/>
  <c r="G2953" i="1"/>
  <c r="G2968" i="1"/>
  <c r="G2967" i="1"/>
  <c r="G2966" i="1"/>
  <c r="G2965" i="1"/>
  <c r="G2964" i="1"/>
  <c r="G2963" i="1"/>
  <c r="G2962" i="1"/>
  <c r="G2961" i="1"/>
  <c r="G2976" i="1"/>
  <c r="G2975" i="1"/>
  <c r="G2974" i="1"/>
  <c r="G2973" i="1"/>
  <c r="G2972" i="1"/>
  <c r="G2971" i="1"/>
  <c r="G2970" i="1"/>
  <c r="G2969" i="1"/>
  <c r="G2984" i="1"/>
  <c r="G2983" i="1"/>
  <c r="G2982" i="1"/>
  <c r="G2981" i="1"/>
  <c r="G2980" i="1"/>
  <c r="G2979" i="1"/>
  <c r="G2978" i="1"/>
  <c r="G2977" i="1"/>
  <c r="G2992" i="1"/>
  <c r="G2991" i="1"/>
  <c r="G2990" i="1"/>
  <c r="G2989" i="1"/>
  <c r="G2988" i="1"/>
  <c r="G2987" i="1"/>
  <c r="G2986" i="1"/>
  <c r="G2985" i="1"/>
  <c r="G3000" i="1"/>
  <c r="G2999" i="1"/>
  <c r="G2998" i="1"/>
  <c r="G2997" i="1"/>
  <c r="G2996" i="1"/>
  <c r="G2995" i="1"/>
  <c r="G2994" i="1"/>
  <c r="G2993" i="1"/>
  <c r="G3008" i="1"/>
  <c r="G3007" i="1"/>
  <c r="G3006" i="1"/>
  <c r="G3005" i="1"/>
  <c r="G3004" i="1"/>
  <c r="G3003" i="1"/>
  <c r="G3002" i="1"/>
  <c r="G3001" i="1"/>
  <c r="G3016" i="1"/>
  <c r="G3015" i="1"/>
  <c r="G3014" i="1"/>
  <c r="G3013" i="1"/>
  <c r="G3012" i="1"/>
  <c r="G3011" i="1"/>
  <c r="G3010" i="1"/>
  <c r="G3009" i="1"/>
  <c r="G3024" i="1"/>
  <c r="G3023" i="1"/>
  <c r="G3022" i="1"/>
  <c r="G3021" i="1"/>
  <c r="G3020" i="1"/>
  <c r="G3019" i="1"/>
  <c r="G3018" i="1"/>
  <c r="G3017" i="1"/>
  <c r="G3032" i="1"/>
  <c r="G3031" i="1"/>
  <c r="G3030" i="1"/>
  <c r="G3029" i="1"/>
  <c r="G3028" i="1"/>
  <c r="G3027" i="1"/>
  <c r="G3026" i="1"/>
  <c r="G3025" i="1"/>
  <c r="G3040" i="1"/>
  <c r="G3039" i="1"/>
  <c r="G3038" i="1"/>
  <c r="G3037" i="1"/>
  <c r="G3036" i="1"/>
  <c r="G3035" i="1"/>
  <c r="G3034" i="1"/>
  <c r="G3033" i="1"/>
  <c r="G3048" i="1"/>
  <c r="G3047" i="1"/>
  <c r="G3046" i="1"/>
  <c r="G3045" i="1"/>
  <c r="G3044" i="1"/>
  <c r="G3043" i="1"/>
  <c r="G3042" i="1"/>
  <c r="G3041" i="1"/>
  <c r="G3056" i="1"/>
  <c r="G3055" i="1"/>
  <c r="G3054" i="1"/>
  <c r="G3053" i="1"/>
  <c r="G3052" i="1"/>
  <c r="G3051" i="1"/>
  <c r="G3050" i="1"/>
  <c r="G3049" i="1"/>
  <c r="G3064" i="1"/>
  <c r="G3063" i="1"/>
  <c r="G3062" i="1"/>
  <c r="G3061" i="1"/>
  <c r="G3060" i="1"/>
  <c r="G3059" i="1"/>
  <c r="G3058" i="1"/>
  <c r="G3057" i="1"/>
  <c r="G3072" i="1"/>
  <c r="G3071" i="1"/>
  <c r="G3070" i="1"/>
  <c r="G3069" i="1"/>
  <c r="G3068" i="1"/>
  <c r="G3067" i="1"/>
  <c r="G3066" i="1"/>
  <c r="G3065" i="1"/>
  <c r="G3080" i="1"/>
  <c r="G3079" i="1"/>
  <c r="G3078" i="1"/>
  <c r="G3077" i="1"/>
  <c r="G3076" i="1"/>
  <c r="G3075" i="1"/>
  <c r="G3074" i="1"/>
  <c r="G3073" i="1"/>
  <c r="G3088" i="1"/>
  <c r="G3087" i="1"/>
  <c r="G3086" i="1"/>
  <c r="G3085" i="1"/>
  <c r="G3084" i="1"/>
  <c r="G3083" i="1"/>
  <c r="G3082" i="1"/>
  <c r="G3081" i="1"/>
  <c r="G3096" i="1"/>
  <c r="G3095" i="1"/>
  <c r="G3094" i="1"/>
  <c r="G3093" i="1"/>
  <c r="G3092" i="1"/>
  <c r="G3091" i="1"/>
  <c r="G3090" i="1"/>
  <c r="G3089" i="1"/>
  <c r="G3104" i="1"/>
  <c r="G3103" i="1"/>
  <c r="G3102" i="1"/>
  <c r="G3101" i="1"/>
  <c r="G3100" i="1"/>
  <c r="G3099" i="1"/>
  <c r="G3098" i="1"/>
  <c r="G3097" i="1"/>
  <c r="G3112" i="1"/>
  <c r="G3111" i="1"/>
  <c r="G3110" i="1"/>
  <c r="G3109" i="1"/>
  <c r="G3108" i="1"/>
  <c r="G3107" i="1"/>
  <c r="G3106" i="1"/>
  <c r="G3105" i="1"/>
  <c r="G3120" i="1"/>
  <c r="G3119" i="1"/>
  <c r="G3118" i="1"/>
  <c r="G3117" i="1"/>
  <c r="G3116" i="1"/>
  <c r="G3115" i="1"/>
  <c r="G3114" i="1"/>
  <c r="G3113" i="1"/>
  <c r="G3128" i="1"/>
  <c r="G3127" i="1"/>
  <c r="G3126" i="1"/>
  <c r="G3125" i="1"/>
  <c r="G3124" i="1"/>
  <c r="G3123" i="1"/>
  <c r="G3122" i="1"/>
  <c r="G3121" i="1"/>
  <c r="G3136" i="1"/>
  <c r="G3135" i="1"/>
  <c r="G3134" i="1"/>
  <c r="G3133" i="1"/>
  <c r="G3132" i="1"/>
  <c r="G3131" i="1"/>
  <c r="G3130" i="1"/>
  <c r="G3129" i="1"/>
  <c r="G3144" i="1"/>
  <c r="G3143" i="1"/>
  <c r="G3142" i="1"/>
  <c r="G3141" i="1"/>
  <c r="G3140" i="1"/>
  <c r="G3139" i="1"/>
  <c r="G3138" i="1"/>
  <c r="G3137" i="1"/>
  <c r="G3152" i="1"/>
  <c r="G3151" i="1"/>
  <c r="G3150" i="1"/>
  <c r="G3149" i="1"/>
  <c r="G3148" i="1"/>
  <c r="G3147" i="1"/>
  <c r="G3146" i="1"/>
  <c r="G3145" i="1"/>
  <c r="G3160" i="1"/>
  <c r="G3159" i="1"/>
  <c r="G3158" i="1"/>
  <c r="G3157" i="1"/>
  <c r="G3156" i="1"/>
  <c r="G3155" i="1"/>
  <c r="G3154" i="1"/>
  <c r="G3153" i="1"/>
  <c r="G3168" i="1"/>
  <c r="G3167" i="1"/>
  <c r="G3166" i="1"/>
  <c r="G3165" i="1"/>
  <c r="G3164" i="1"/>
  <c r="G3163" i="1"/>
  <c r="G3162" i="1"/>
  <c r="G3161" i="1"/>
  <c r="G3176" i="1"/>
  <c r="G3175" i="1"/>
  <c r="G3174" i="1"/>
  <c r="G3173" i="1"/>
  <c r="G3172" i="1"/>
  <c r="G3171" i="1"/>
  <c r="G3170" i="1"/>
  <c r="G3169" i="1"/>
  <c r="G3184" i="1"/>
  <c r="G3183" i="1"/>
  <c r="G3182" i="1"/>
  <c r="G3181" i="1"/>
  <c r="G3180" i="1"/>
  <c r="G3179" i="1"/>
  <c r="G3178" i="1"/>
  <c r="G3177" i="1"/>
  <c r="G3192" i="1"/>
  <c r="G3191" i="1"/>
  <c r="G3190" i="1"/>
  <c r="G3189" i="1"/>
  <c r="G3188" i="1"/>
  <c r="G3187" i="1"/>
  <c r="G3186" i="1"/>
  <c r="G3185" i="1"/>
  <c r="G3200" i="1"/>
  <c r="G3199" i="1"/>
  <c r="G3198" i="1"/>
  <c r="G3197" i="1"/>
  <c r="G3196" i="1"/>
  <c r="G3195" i="1"/>
  <c r="G3194" i="1"/>
  <c r="G3193" i="1"/>
  <c r="G3208" i="1"/>
  <c r="G3207" i="1"/>
  <c r="G3206" i="1"/>
  <c r="G3205" i="1"/>
  <c r="G3204" i="1"/>
  <c r="G3203" i="1"/>
  <c r="G3202" i="1"/>
  <c r="G3201" i="1"/>
  <c r="G3216" i="1"/>
  <c r="G3215" i="1"/>
  <c r="G3214" i="1"/>
  <c r="G3213" i="1"/>
  <c r="G3212" i="1"/>
  <c r="G3211" i="1"/>
  <c r="G3210" i="1"/>
  <c r="G3209" i="1"/>
  <c r="G3224" i="1"/>
  <c r="G3223" i="1"/>
  <c r="G3222" i="1"/>
  <c r="G3221" i="1"/>
  <c r="G3220" i="1"/>
  <c r="G3219" i="1"/>
  <c r="G3218" i="1"/>
  <c r="G3217" i="1"/>
  <c r="G3232" i="1"/>
  <c r="G3231" i="1"/>
  <c r="G3230" i="1"/>
  <c r="G3229" i="1"/>
  <c r="G3228" i="1"/>
  <c r="G3227" i="1"/>
  <c r="G3226" i="1"/>
  <c r="G3225" i="1"/>
  <c r="G3240" i="1"/>
  <c r="G3239" i="1"/>
  <c r="G3238" i="1"/>
  <c r="G3237" i="1"/>
  <c r="G3236" i="1"/>
  <c r="G3235" i="1"/>
  <c r="G3234" i="1"/>
  <c r="G3233" i="1"/>
  <c r="G3248" i="1"/>
  <c r="G3247" i="1"/>
  <c r="G3246" i="1"/>
  <c r="G3245" i="1"/>
  <c r="G3244" i="1"/>
  <c r="G3243" i="1"/>
  <c r="G3242" i="1"/>
  <c r="G3241" i="1"/>
  <c r="G3256" i="1"/>
  <c r="G3255" i="1"/>
  <c r="G3254" i="1"/>
  <c r="G3253" i="1"/>
  <c r="G3252" i="1"/>
  <c r="G3251" i="1"/>
  <c r="G3250" i="1"/>
  <c r="G3249" i="1"/>
  <c r="G3264" i="1"/>
  <c r="G3263" i="1"/>
  <c r="G3262" i="1"/>
  <c r="G3261" i="1"/>
  <c r="G3260" i="1"/>
  <c r="G3259" i="1"/>
  <c r="G3258" i="1"/>
  <c r="G3257" i="1"/>
  <c r="G3272" i="1"/>
  <c r="G3271" i="1"/>
  <c r="G3270" i="1"/>
  <c r="G3269" i="1"/>
  <c r="G3268" i="1"/>
  <c r="G3267" i="1"/>
  <c r="G3266" i="1"/>
  <c r="G3265" i="1"/>
  <c r="G3280" i="1"/>
  <c r="G3279" i="1"/>
  <c r="G3278" i="1"/>
  <c r="G3277" i="1"/>
  <c r="G3276" i="1"/>
  <c r="G3275" i="1"/>
  <c r="G3274" i="1"/>
  <c r="G3273" i="1"/>
  <c r="G3288" i="1"/>
  <c r="G3287" i="1"/>
  <c r="G3286" i="1"/>
  <c r="G3285" i="1"/>
  <c r="G3284" i="1"/>
  <c r="G3283" i="1"/>
  <c r="G3282" i="1"/>
  <c r="G3281" i="1"/>
  <c r="G3296" i="1"/>
  <c r="G3295" i="1"/>
  <c r="G3294" i="1"/>
  <c r="G3293" i="1"/>
  <c r="G3292" i="1"/>
  <c r="G3291" i="1"/>
  <c r="G3290" i="1"/>
  <c r="G3289" i="1"/>
  <c r="G3304" i="1"/>
  <c r="G3303" i="1"/>
  <c r="G3302" i="1"/>
  <c r="G3301" i="1"/>
  <c r="G3300" i="1"/>
  <c r="G3299" i="1"/>
  <c r="G3298" i="1"/>
  <c r="G3297" i="1"/>
  <c r="G3312" i="1"/>
  <c r="G3311" i="1"/>
  <c r="G3310" i="1"/>
  <c r="G3309" i="1"/>
  <c r="G3308" i="1"/>
  <c r="G3307" i="1"/>
  <c r="G3306" i="1"/>
  <c r="G3305" i="1"/>
  <c r="G3320" i="1"/>
  <c r="G3319" i="1"/>
  <c r="G3318" i="1"/>
  <c r="G3317" i="1"/>
  <c r="G3316" i="1"/>
  <c r="G3315" i="1"/>
  <c r="G3314" i="1"/>
  <c r="G3313" i="1"/>
  <c r="G3328" i="1"/>
  <c r="G3327" i="1"/>
  <c r="G3326" i="1"/>
  <c r="G3325" i="1"/>
  <c r="G3324" i="1"/>
  <c r="G3323" i="1"/>
  <c r="G3322" i="1"/>
  <c r="G3321" i="1"/>
  <c r="G3336" i="1"/>
  <c r="G3335" i="1"/>
  <c r="G3334" i="1"/>
  <c r="G3333" i="1"/>
  <c r="G3332" i="1"/>
  <c r="G3331" i="1"/>
  <c r="G3330" i="1"/>
  <c r="G3329" i="1"/>
  <c r="G3344" i="1"/>
  <c r="G3343" i="1"/>
  <c r="G3342" i="1"/>
  <c r="G3341" i="1"/>
  <c r="G3340" i="1"/>
  <c r="G3339" i="1"/>
  <c r="G3338" i="1"/>
  <c r="G3337" i="1"/>
  <c r="G3352" i="1"/>
  <c r="G3351" i="1"/>
  <c r="G3350" i="1"/>
  <c r="G3349" i="1"/>
  <c r="G3348" i="1"/>
  <c r="G3347" i="1"/>
  <c r="G3346" i="1"/>
  <c r="G3345" i="1"/>
  <c r="G3360" i="1"/>
  <c r="G3359" i="1"/>
  <c r="G3358" i="1"/>
  <c r="G3357" i="1"/>
  <c r="G3356" i="1"/>
  <c r="G3355" i="1"/>
  <c r="G3354" i="1"/>
  <c r="G3353" i="1"/>
  <c r="G3368" i="1"/>
  <c r="G3367" i="1"/>
  <c r="G3366" i="1"/>
  <c r="G3365" i="1"/>
  <c r="G3364" i="1"/>
  <c r="G3363" i="1"/>
  <c r="G3362" i="1"/>
  <c r="G3361" i="1"/>
  <c r="G3376" i="1"/>
  <c r="G3375" i="1"/>
  <c r="G3374" i="1"/>
  <c r="G3373" i="1"/>
  <c r="G3372" i="1"/>
  <c r="G3371" i="1"/>
  <c r="G3370" i="1"/>
  <c r="G3369" i="1"/>
  <c r="G3384" i="1"/>
  <c r="G3383" i="1"/>
  <c r="G3382" i="1"/>
  <c r="G3381" i="1"/>
  <c r="G3380" i="1"/>
  <c r="G3379" i="1"/>
  <c r="G3378" i="1"/>
  <c r="G3377" i="1"/>
  <c r="G3392" i="1"/>
  <c r="G3391" i="1"/>
  <c r="G3390" i="1"/>
  <c r="G3389" i="1"/>
  <c r="G3388" i="1"/>
  <c r="G3387" i="1"/>
  <c r="G3386" i="1"/>
  <c r="G3385" i="1"/>
  <c r="G3400" i="1"/>
  <c r="G3399" i="1"/>
  <c r="G3398" i="1"/>
  <c r="G3397" i="1"/>
  <c r="G3396" i="1"/>
  <c r="G3395" i="1"/>
  <c r="G3394" i="1"/>
  <c r="G3393" i="1"/>
  <c r="G3408" i="1"/>
  <c r="G3407" i="1"/>
  <c r="G3406" i="1"/>
  <c r="G3405" i="1"/>
  <c r="G3404" i="1"/>
  <c r="G3403" i="1"/>
  <c r="G3402" i="1"/>
  <c r="G3401" i="1"/>
  <c r="G3416" i="1"/>
  <c r="G3415" i="1"/>
  <c r="G3414" i="1"/>
  <c r="G3413" i="1"/>
  <c r="G3412" i="1"/>
  <c r="G3411" i="1"/>
  <c r="G3410" i="1"/>
  <c r="G3409" i="1"/>
  <c r="G3424" i="1"/>
  <c r="G3423" i="1"/>
  <c r="G3422" i="1"/>
  <c r="G3421" i="1"/>
  <c r="G3420" i="1"/>
  <c r="G3419" i="1"/>
  <c r="G3418" i="1"/>
  <c r="G3417" i="1"/>
  <c r="G3432" i="1"/>
  <c r="G3431" i="1"/>
  <c r="G3430" i="1"/>
  <c r="G3429" i="1"/>
  <c r="G3428" i="1"/>
  <c r="G3427" i="1"/>
  <c r="G3426" i="1"/>
  <c r="G3425" i="1"/>
  <c r="G3466" i="1"/>
  <c r="G3465" i="1"/>
  <c r="G3464" i="1"/>
  <c r="G3463" i="1"/>
  <c r="G3462" i="1"/>
  <c r="G3461" i="1"/>
  <c r="G3460" i="1"/>
  <c r="G3459" i="1"/>
  <c r="G3490" i="1"/>
  <c r="G3489" i="1"/>
  <c r="G3488" i="1"/>
  <c r="G3487" i="1"/>
  <c r="G3486" i="1"/>
  <c r="G3485" i="1"/>
  <c r="G3484" i="1"/>
  <c r="G3483" i="1"/>
  <c r="G3498" i="1"/>
  <c r="G3497" i="1"/>
  <c r="G3496" i="1"/>
  <c r="G3495" i="1"/>
  <c r="G3494" i="1"/>
  <c r="G3493" i="1"/>
  <c r="G3492" i="1"/>
  <c r="G3491" i="1"/>
  <c r="G3442" i="1"/>
  <c r="G3441" i="1"/>
  <c r="G3440" i="1"/>
  <c r="G3439" i="1"/>
  <c r="G3438" i="1"/>
  <c r="G3437" i="1"/>
  <c r="G3436" i="1"/>
  <c r="G3435" i="1"/>
  <c r="G3450" i="1"/>
  <c r="G3449" i="1"/>
  <c r="G3448" i="1"/>
  <c r="G3447" i="1"/>
  <c r="G3446" i="1"/>
  <c r="G3445" i="1"/>
  <c r="G3444" i="1"/>
  <c r="G3443" i="1"/>
  <c r="G3458" i="1"/>
  <c r="G3457" i="1"/>
  <c r="G3456" i="1"/>
  <c r="G3455" i="1"/>
  <c r="G3454" i="1"/>
  <c r="G3453" i="1"/>
  <c r="G3452" i="1"/>
  <c r="G3451" i="1"/>
  <c r="G3538" i="1"/>
  <c r="G3537" i="1"/>
  <c r="G3536" i="1"/>
  <c r="G3535" i="1"/>
  <c r="G3534" i="1"/>
  <c r="G3533" i="1"/>
  <c r="G3532" i="1"/>
  <c r="G3531" i="1"/>
  <c r="G3546" i="1"/>
  <c r="G3545" i="1"/>
  <c r="G3544" i="1"/>
  <c r="G3543" i="1"/>
  <c r="G3542" i="1"/>
  <c r="G3541" i="1"/>
  <c r="G3540" i="1"/>
  <c r="G3539" i="1"/>
  <c r="G3554" i="1"/>
  <c r="G3553" i="1"/>
  <c r="G3552" i="1"/>
  <c r="G3551" i="1"/>
  <c r="G3550" i="1"/>
  <c r="G3549" i="1"/>
  <c r="G3548" i="1"/>
  <c r="G3547" i="1"/>
  <c r="G3506" i="1"/>
  <c r="G3505" i="1"/>
  <c r="G3504" i="1"/>
  <c r="G3503" i="1"/>
  <c r="G3502" i="1"/>
  <c r="G3501" i="1"/>
  <c r="G3500" i="1"/>
  <c r="G3499" i="1"/>
  <c r="G3474" i="1"/>
  <c r="G3473" i="1"/>
  <c r="G3472" i="1"/>
  <c r="G3471" i="1"/>
  <c r="G3470" i="1"/>
  <c r="G3469" i="1"/>
  <c r="G3468" i="1"/>
  <c r="G3467" i="1"/>
  <c r="G3482" i="1"/>
  <c r="G3481" i="1"/>
  <c r="G3480" i="1"/>
  <c r="G3479" i="1"/>
  <c r="G3478" i="1"/>
  <c r="G3477" i="1"/>
  <c r="G3476" i="1"/>
  <c r="G3475" i="1"/>
  <c r="G3563" i="1"/>
  <c r="G3562" i="1"/>
  <c r="G3561" i="1"/>
  <c r="G3560" i="1"/>
  <c r="G3559" i="1"/>
  <c r="G3558" i="1"/>
  <c r="G3557" i="1"/>
  <c r="G3556" i="1"/>
  <c r="G3572" i="1"/>
  <c r="G3571" i="1"/>
  <c r="G3570" i="1"/>
  <c r="G3569" i="1"/>
  <c r="G3568" i="1"/>
  <c r="G3567" i="1"/>
  <c r="G3566" i="1"/>
  <c r="G3565" i="1"/>
  <c r="G3581" i="1"/>
  <c r="G3580" i="1"/>
  <c r="G3579" i="1"/>
  <c r="G3578" i="1"/>
  <c r="G3577" i="1"/>
  <c r="G3576" i="1"/>
  <c r="G3575" i="1"/>
  <c r="G3574" i="1"/>
  <c r="G3589" i="1"/>
  <c r="G3588" i="1"/>
  <c r="G3587" i="1"/>
  <c r="G3586" i="1"/>
  <c r="G3585" i="1"/>
  <c r="G3584" i="1"/>
  <c r="G3583" i="1"/>
  <c r="G3582" i="1"/>
  <c r="G3597" i="1"/>
  <c r="G3596" i="1"/>
  <c r="G3595" i="1"/>
  <c r="G3594" i="1"/>
  <c r="G3593" i="1"/>
  <c r="G3592" i="1"/>
  <c r="G3591" i="1"/>
  <c r="G3590" i="1"/>
  <c r="G3606" i="1"/>
  <c r="G3605" i="1"/>
  <c r="G3604" i="1"/>
  <c r="G3603" i="1"/>
  <c r="G3602" i="1"/>
  <c r="G3601" i="1"/>
  <c r="G3600" i="1"/>
  <c r="G3599" i="1"/>
  <c r="G3615" i="1"/>
  <c r="G3614" i="1"/>
  <c r="G3613" i="1"/>
  <c r="G3612" i="1"/>
  <c r="G3611" i="1"/>
  <c r="G3610" i="1"/>
  <c r="G3609" i="1"/>
  <c r="G3608" i="1"/>
  <c r="G3623" i="1"/>
  <c r="G3622" i="1"/>
  <c r="G3621" i="1"/>
  <c r="G3620" i="1"/>
  <c r="G3619" i="1"/>
  <c r="G3618" i="1"/>
  <c r="G3617" i="1"/>
  <c r="G3616" i="1"/>
  <c r="G3631" i="1"/>
  <c r="G3630" i="1"/>
  <c r="G3629" i="1"/>
  <c r="G3628" i="1"/>
  <c r="G3627" i="1"/>
  <c r="G3626" i="1"/>
  <c r="G3625" i="1"/>
  <c r="G3624" i="1"/>
  <c r="G3640" i="1"/>
  <c r="G3639" i="1"/>
  <c r="G3638" i="1"/>
  <c r="G3637" i="1"/>
  <c r="G3636" i="1"/>
  <c r="G3635" i="1"/>
  <c r="G3634" i="1"/>
  <c r="G3633" i="1"/>
  <c r="G3648" i="1"/>
  <c r="G3647" i="1"/>
  <c r="G3646" i="1"/>
  <c r="G3645" i="1"/>
  <c r="G3644" i="1"/>
  <c r="G3643" i="1"/>
  <c r="G3642" i="1"/>
  <c r="G3641" i="1"/>
  <c r="G3656" i="1"/>
  <c r="G3655" i="1"/>
  <c r="G3654" i="1"/>
  <c r="G3653" i="1"/>
  <c r="G3652" i="1"/>
  <c r="G3651" i="1"/>
  <c r="G3650" i="1"/>
  <c r="G3649" i="1"/>
  <c r="G3665" i="1"/>
  <c r="G3664" i="1"/>
  <c r="G3663" i="1"/>
  <c r="G3662" i="1"/>
  <c r="G3661" i="1"/>
  <c r="G3660" i="1"/>
  <c r="G3659" i="1"/>
  <c r="G3658" i="1"/>
  <c r="G3674" i="1"/>
  <c r="G3673" i="1"/>
  <c r="G3672" i="1"/>
  <c r="G3671" i="1"/>
  <c r="G3670" i="1"/>
  <c r="G3669" i="1"/>
  <c r="G3668" i="1"/>
  <c r="G3667" i="1"/>
  <c r="G3682" i="1"/>
  <c r="G3681" i="1"/>
  <c r="G3680" i="1"/>
  <c r="G3679" i="1"/>
  <c r="G3678" i="1"/>
  <c r="G3677" i="1"/>
  <c r="G3676" i="1"/>
  <c r="G3675" i="1"/>
  <c r="G3690" i="1"/>
  <c r="G3689" i="1"/>
  <c r="G3688" i="1"/>
  <c r="G3687" i="1"/>
  <c r="G3686" i="1"/>
  <c r="G3685" i="1"/>
  <c r="G3684" i="1"/>
  <c r="G3683" i="1"/>
  <c r="G3699" i="1"/>
  <c r="G3698" i="1"/>
  <c r="G3697" i="1"/>
  <c r="G3696" i="1"/>
  <c r="G3695" i="1"/>
  <c r="G3694" i="1"/>
  <c r="G3693" i="1"/>
  <c r="G3692" i="1"/>
  <c r="G3707" i="1"/>
  <c r="G3706" i="1"/>
  <c r="G3705" i="1"/>
  <c r="G3704" i="1"/>
  <c r="G3703" i="1"/>
  <c r="G3702" i="1"/>
  <c r="G3701" i="1"/>
  <c r="G3700" i="1"/>
  <c r="G3715" i="1"/>
  <c r="G3714" i="1"/>
  <c r="G3713" i="1"/>
  <c r="G3712" i="1"/>
  <c r="G3711" i="1"/>
  <c r="G3710" i="1"/>
  <c r="G3709" i="1"/>
  <c r="G3708" i="1"/>
  <c r="G3724" i="1"/>
  <c r="G3723" i="1"/>
  <c r="G3722" i="1"/>
  <c r="G3721" i="1"/>
  <c r="G3720" i="1"/>
  <c r="G3719" i="1"/>
  <c r="G3718" i="1"/>
  <c r="G3717" i="1"/>
  <c r="G3733" i="1"/>
  <c r="G3732" i="1"/>
  <c r="G3731" i="1"/>
  <c r="G3730" i="1"/>
  <c r="G3729" i="1"/>
  <c r="G3728" i="1"/>
  <c r="G3727" i="1"/>
  <c r="G3726" i="1"/>
  <c r="G3741" i="1"/>
  <c r="G3740" i="1"/>
  <c r="G3739" i="1"/>
  <c r="G3738" i="1"/>
  <c r="G3737" i="1"/>
  <c r="G3736" i="1"/>
  <c r="G3735" i="1"/>
  <c r="G3734" i="1"/>
  <c r="G3749" i="1"/>
  <c r="G3748" i="1"/>
  <c r="G3747" i="1"/>
  <c r="G3746" i="1"/>
  <c r="G3745" i="1"/>
  <c r="G3744" i="1"/>
  <c r="G3743" i="1"/>
  <c r="G3742" i="1"/>
  <c r="G3758" i="1"/>
  <c r="G3757" i="1"/>
  <c r="G3756" i="1"/>
  <c r="G3755" i="1"/>
  <c r="G3754" i="1"/>
  <c r="G3753" i="1"/>
  <c r="G3752" i="1"/>
  <c r="G3751" i="1"/>
  <c r="G3767" i="1"/>
  <c r="G3766" i="1"/>
  <c r="G3765" i="1"/>
  <c r="G3764" i="1"/>
  <c r="G3763" i="1"/>
  <c r="G3762" i="1"/>
  <c r="G3761" i="1"/>
  <c r="G3760" i="1"/>
  <c r="G3777" i="1"/>
  <c r="G3776" i="1"/>
  <c r="G3775" i="1"/>
  <c r="G3774" i="1"/>
  <c r="G3773" i="1"/>
  <c r="G3772" i="1"/>
  <c r="G3771" i="1"/>
  <c r="G3770" i="1"/>
  <c r="G3793" i="1"/>
  <c r="G3792" i="1"/>
  <c r="G3791" i="1"/>
  <c r="G3790" i="1"/>
  <c r="G3789" i="1"/>
  <c r="G3788" i="1"/>
  <c r="G3787" i="1"/>
  <c r="G3786" i="1"/>
  <c r="G3802" i="1"/>
  <c r="G3801" i="1"/>
  <c r="G3800" i="1"/>
  <c r="G3799" i="1"/>
  <c r="G3798" i="1"/>
  <c r="G3797" i="1"/>
  <c r="G3796" i="1"/>
  <c r="G3795" i="1"/>
  <c r="G3811" i="1"/>
  <c r="G3810" i="1"/>
  <c r="G3809" i="1"/>
  <c r="G3808" i="1"/>
  <c r="G3807" i="1"/>
  <c r="G3806" i="1"/>
  <c r="G3805" i="1"/>
  <c r="G3804" i="1"/>
  <c r="G3820" i="1"/>
  <c r="G3819" i="1"/>
  <c r="G3818" i="1"/>
  <c r="G3817" i="1"/>
  <c r="G3816" i="1"/>
  <c r="G3815" i="1"/>
  <c r="G3814" i="1"/>
  <c r="G3813" i="1"/>
  <c r="G3829" i="1"/>
  <c r="G3828" i="1"/>
  <c r="G3827" i="1"/>
  <c r="G3826" i="1"/>
  <c r="G3825" i="1"/>
  <c r="G3824" i="1"/>
  <c r="G3823" i="1"/>
  <c r="G3822" i="1"/>
  <c r="G3839" i="1"/>
  <c r="G3838" i="1"/>
  <c r="G3837" i="1"/>
  <c r="G3836" i="1"/>
  <c r="G3835" i="1"/>
  <c r="G3834" i="1"/>
  <c r="G3833" i="1"/>
  <c r="G3832" i="1"/>
  <c r="G3847" i="1"/>
  <c r="G3846" i="1"/>
  <c r="G3845" i="1"/>
  <c r="G3844" i="1"/>
  <c r="G3843" i="1"/>
  <c r="G3842" i="1"/>
  <c r="G3841" i="1"/>
  <c r="G3840" i="1"/>
  <c r="G3855" i="1"/>
  <c r="G3854" i="1"/>
  <c r="G3853" i="1"/>
  <c r="G3852" i="1"/>
  <c r="G3851" i="1"/>
  <c r="G3850" i="1"/>
  <c r="G3849" i="1"/>
  <c r="G3848" i="1"/>
  <c r="G3863" i="1"/>
  <c r="G3862" i="1"/>
  <c r="G3861" i="1"/>
  <c r="G3860" i="1"/>
  <c r="G3859" i="1"/>
  <c r="G3858" i="1"/>
  <c r="G3857" i="1"/>
  <c r="G3856" i="1"/>
  <c r="G3871" i="1"/>
  <c r="G3870" i="1"/>
  <c r="G3869" i="1"/>
  <c r="G3868" i="1"/>
  <c r="G3867" i="1"/>
  <c r="G3866" i="1"/>
  <c r="G3865" i="1"/>
  <c r="G3864" i="1"/>
  <c r="G3879" i="1"/>
  <c r="G3878" i="1"/>
  <c r="G3877" i="1"/>
  <c r="G3876" i="1"/>
  <c r="G3875" i="1"/>
  <c r="G3874" i="1"/>
  <c r="G3873" i="1"/>
  <c r="G3872" i="1"/>
  <c r="G3887" i="1"/>
  <c r="G3886" i="1"/>
  <c r="G3885" i="1"/>
  <c r="G3884" i="1"/>
  <c r="G3883" i="1"/>
  <c r="G3882" i="1"/>
  <c r="G3881" i="1"/>
  <c r="G3880" i="1"/>
  <c r="G3895" i="1"/>
  <c r="G3894" i="1"/>
  <c r="G3893" i="1"/>
  <c r="G3892" i="1"/>
  <c r="G3891" i="1"/>
  <c r="G3890" i="1"/>
  <c r="G3889" i="1"/>
  <c r="G3888" i="1"/>
  <c r="G3903" i="1"/>
  <c r="G3902" i="1"/>
  <c r="G3901" i="1"/>
  <c r="G3900" i="1"/>
  <c r="G3899" i="1"/>
  <c r="G3898" i="1"/>
  <c r="G3897" i="1"/>
  <c r="G3896" i="1"/>
  <c r="G3911" i="1"/>
  <c r="G3910" i="1"/>
  <c r="G3909" i="1"/>
  <c r="G3908" i="1"/>
  <c r="G3907" i="1"/>
  <c r="G3906" i="1"/>
  <c r="G3905" i="1"/>
  <c r="G3904" i="1"/>
  <c r="G3919" i="1"/>
  <c r="G3918" i="1"/>
  <c r="G3917" i="1"/>
  <c r="G3916" i="1"/>
  <c r="G3915" i="1"/>
  <c r="G3914" i="1"/>
  <c r="G3913" i="1"/>
  <c r="G3912" i="1"/>
  <c r="G3927" i="1"/>
  <c r="G3926" i="1"/>
  <c r="G3925" i="1"/>
  <c r="G3924" i="1"/>
  <c r="G3923" i="1"/>
  <c r="G3922" i="1"/>
  <c r="G3921" i="1"/>
  <c r="G3920" i="1"/>
  <c r="G3935" i="1"/>
  <c r="G3934" i="1"/>
  <c r="G3933" i="1"/>
  <c r="G3932" i="1"/>
  <c r="G3931" i="1"/>
  <c r="G3930" i="1"/>
  <c r="G3929" i="1"/>
  <c r="G3928" i="1"/>
  <c r="G3943" i="1"/>
  <c r="G3942" i="1"/>
  <c r="G3941" i="1"/>
  <c r="G3940" i="1"/>
  <c r="G3939" i="1"/>
  <c r="G3938" i="1"/>
  <c r="G3937" i="1"/>
  <c r="G3936" i="1"/>
  <c r="G3951" i="1"/>
  <c r="G3950" i="1"/>
  <c r="G3949" i="1"/>
  <c r="G3948" i="1"/>
  <c r="G3947" i="1"/>
  <c r="G3946" i="1"/>
  <c r="G3945" i="1"/>
  <c r="G3944" i="1"/>
  <c r="G3959" i="1"/>
  <c r="G3958" i="1"/>
  <c r="G3957" i="1"/>
  <c r="G3956" i="1"/>
  <c r="G3955" i="1"/>
  <c r="G3954" i="1"/>
  <c r="G3953" i="1"/>
  <c r="G3952" i="1"/>
  <c r="G3967" i="1"/>
  <c r="G3966" i="1"/>
  <c r="G3965" i="1"/>
  <c r="G3964" i="1"/>
  <c r="G3963" i="1"/>
  <c r="G3962" i="1"/>
  <c r="G3961" i="1"/>
  <c r="G3960" i="1"/>
  <c r="G3975" i="1"/>
  <c r="G3974" i="1"/>
  <c r="G3973" i="1"/>
  <c r="G3972" i="1"/>
  <c r="G3971" i="1"/>
  <c r="G3970" i="1"/>
  <c r="G3969" i="1"/>
  <c r="G3968" i="1"/>
  <c r="G3983" i="1"/>
  <c r="G3982" i="1"/>
  <c r="G3981" i="1"/>
  <c r="G3980" i="1"/>
  <c r="G3979" i="1"/>
  <c r="G3978" i="1"/>
  <c r="G3977" i="1"/>
  <c r="G3976" i="1"/>
  <c r="G3991" i="1"/>
  <c r="G3990" i="1"/>
  <c r="G3989" i="1"/>
  <c r="G3988" i="1"/>
  <c r="G3987" i="1"/>
  <c r="G3986" i="1"/>
  <c r="G3985" i="1"/>
  <c r="G3984" i="1"/>
  <c r="G3999" i="1"/>
  <c r="G3998" i="1"/>
  <c r="G3997" i="1"/>
  <c r="G3996" i="1"/>
  <c r="G3995" i="1"/>
  <c r="G3994" i="1"/>
  <c r="G3993" i="1"/>
  <c r="G3992" i="1"/>
  <c r="G4007" i="1"/>
  <c r="G4006" i="1"/>
  <c r="G4005" i="1"/>
  <c r="G4004" i="1"/>
  <c r="G4003" i="1"/>
  <c r="G4002" i="1"/>
  <c r="G4001" i="1"/>
  <c r="G4000" i="1"/>
  <c r="G4015" i="1"/>
  <c r="G4014" i="1"/>
  <c r="G4013" i="1"/>
  <c r="G4012" i="1"/>
  <c r="G4011" i="1"/>
  <c r="G4010" i="1"/>
  <c r="G4009" i="1"/>
  <c r="G4008" i="1"/>
  <c r="G4023" i="1"/>
  <c r="G4022" i="1"/>
  <c r="G4021" i="1"/>
  <c r="G4020" i="1"/>
  <c r="G4019" i="1"/>
  <c r="G4018" i="1"/>
  <c r="G4017" i="1"/>
  <c r="G4016" i="1"/>
  <c r="G4031" i="1"/>
  <c r="G4030" i="1"/>
  <c r="G4029" i="1"/>
  <c r="G4028" i="1"/>
  <c r="G4027" i="1"/>
  <c r="G4026" i="1"/>
  <c r="G4025" i="1"/>
  <c r="G4024" i="1"/>
  <c r="G4039" i="1"/>
  <c r="G4038" i="1"/>
  <c r="G4037" i="1"/>
  <c r="G4036" i="1"/>
  <c r="G4035" i="1"/>
  <c r="G4034" i="1"/>
  <c r="G4033" i="1"/>
  <c r="G4032" i="1"/>
  <c r="G4047" i="1"/>
  <c r="G4046" i="1"/>
  <c r="G4045" i="1"/>
  <c r="G4044" i="1"/>
  <c r="G4043" i="1"/>
  <c r="G4042" i="1"/>
  <c r="G4041" i="1"/>
  <c r="G4040" i="1"/>
  <c r="G4055" i="1"/>
  <c r="G4054" i="1"/>
  <c r="G4053" i="1"/>
  <c r="G4052" i="1"/>
  <c r="G4051" i="1"/>
  <c r="G4050" i="1"/>
  <c r="G4049" i="1"/>
  <c r="G4048" i="1"/>
  <c r="G4063" i="1"/>
  <c r="G4062" i="1"/>
  <c r="G4061" i="1"/>
  <c r="G4060" i="1"/>
  <c r="G4059" i="1"/>
  <c r="G4058" i="1"/>
  <c r="G4057" i="1"/>
  <c r="G4056" i="1"/>
  <c r="G4071" i="1"/>
  <c r="G4070" i="1"/>
  <c r="G4069" i="1"/>
  <c r="G4068" i="1"/>
  <c r="G4067" i="1"/>
  <c r="G4066" i="1"/>
  <c r="G4065" i="1"/>
  <c r="G4064" i="1"/>
  <c r="G4079" i="1"/>
  <c r="G4078" i="1"/>
  <c r="G4077" i="1"/>
  <c r="G4076" i="1"/>
  <c r="G4075" i="1"/>
  <c r="G4074" i="1"/>
  <c r="G4073" i="1"/>
  <c r="G4072" i="1"/>
  <c r="G4087" i="1"/>
  <c r="G4086" i="1"/>
  <c r="G4085" i="1"/>
  <c r="G4084" i="1"/>
  <c r="G4083" i="1"/>
  <c r="G4082" i="1"/>
  <c r="G4081" i="1"/>
  <c r="G4080" i="1"/>
  <c r="G4095" i="1"/>
  <c r="G4094" i="1"/>
  <c r="G4093" i="1"/>
  <c r="G4092" i="1"/>
  <c r="G4091" i="1"/>
  <c r="G4090" i="1"/>
  <c r="G4089" i="1"/>
  <c r="G4088" i="1"/>
  <c r="G4103" i="1"/>
  <c r="G4102" i="1"/>
  <c r="G4101" i="1"/>
  <c r="G4100" i="1"/>
  <c r="G4099" i="1"/>
  <c r="G4098" i="1"/>
  <c r="G4097" i="1"/>
  <c r="G4096" i="1"/>
  <c r="G4111" i="1"/>
  <c r="G4110" i="1"/>
  <c r="G4109" i="1"/>
  <c r="G4108" i="1"/>
  <c r="G4107" i="1"/>
  <c r="G4106" i="1"/>
  <c r="G4105" i="1"/>
  <c r="G4104" i="1"/>
  <c r="G4119" i="1"/>
  <c r="G4118" i="1"/>
  <c r="G4117" i="1"/>
  <c r="G4116" i="1"/>
  <c r="G4115" i="1"/>
  <c r="G4114" i="1"/>
  <c r="G4113" i="1"/>
  <c r="G4112" i="1"/>
  <c r="G4127" i="1"/>
  <c r="G4126" i="1"/>
  <c r="G4125" i="1"/>
  <c r="G4124" i="1"/>
  <c r="G4123" i="1"/>
  <c r="G4122" i="1"/>
  <c r="G4121" i="1"/>
  <c r="G4120" i="1"/>
  <c r="G4135" i="1"/>
  <c r="G4134" i="1"/>
  <c r="G4133" i="1"/>
  <c r="G4132" i="1"/>
  <c r="G4131" i="1"/>
  <c r="G4130" i="1"/>
  <c r="G4129" i="1"/>
  <c r="G4128" i="1"/>
  <c r="G4143" i="1"/>
  <c r="G4142" i="1"/>
  <c r="G4141" i="1"/>
  <c r="G4140" i="1"/>
  <c r="G4139" i="1"/>
  <c r="G4138" i="1"/>
  <c r="G4137" i="1"/>
  <c r="G4136" i="1"/>
  <c r="G4151" i="1"/>
  <c r="G4150" i="1"/>
  <c r="G4149" i="1"/>
  <c r="G4148" i="1"/>
  <c r="G4147" i="1"/>
  <c r="G4146" i="1"/>
  <c r="G4145" i="1"/>
  <c r="G4144" i="1"/>
  <c r="G4159" i="1"/>
  <c r="G4158" i="1"/>
  <c r="G4157" i="1"/>
  <c r="G4156" i="1"/>
  <c r="G4155" i="1"/>
  <c r="G4154" i="1"/>
  <c r="G4153" i="1"/>
  <c r="G4152" i="1"/>
  <c r="G4167" i="1"/>
  <c r="G4166" i="1"/>
  <c r="G4165" i="1"/>
  <c r="G4164" i="1"/>
  <c r="G4163" i="1"/>
  <c r="G4162" i="1"/>
  <c r="G4161" i="1"/>
  <c r="G4160" i="1"/>
  <c r="G4175" i="1"/>
  <c r="G4174" i="1"/>
  <c r="G4173" i="1"/>
  <c r="G4172" i="1"/>
  <c r="G4171" i="1"/>
  <c r="G4170" i="1"/>
  <c r="G4169" i="1"/>
  <c r="G4168" i="1"/>
  <c r="G4183" i="1"/>
  <c r="G4182" i="1"/>
  <c r="G4181" i="1"/>
  <c r="G4180" i="1"/>
  <c r="G4179" i="1"/>
  <c r="G4178" i="1"/>
  <c r="G4177" i="1"/>
  <c r="G4176" i="1"/>
  <c r="G4191" i="1"/>
  <c r="G4190" i="1"/>
  <c r="G4189" i="1"/>
  <c r="G4188" i="1"/>
  <c r="G4187" i="1"/>
  <c r="G4186" i="1"/>
  <c r="G4185" i="1"/>
  <c r="G4184" i="1"/>
  <c r="G4199" i="1"/>
  <c r="G4198" i="1"/>
  <c r="G4197" i="1"/>
  <c r="G4196" i="1"/>
  <c r="G4195" i="1"/>
  <c r="G4194" i="1"/>
  <c r="G4193" i="1"/>
  <c r="G4192" i="1"/>
  <c r="G4207" i="1"/>
  <c r="G4206" i="1"/>
  <c r="G4205" i="1"/>
  <c r="G4204" i="1"/>
  <c r="G4203" i="1"/>
  <c r="G4202" i="1"/>
  <c r="G4201" i="1"/>
  <c r="G4200" i="1"/>
  <c r="G4215" i="1"/>
  <c r="G4214" i="1"/>
  <c r="G4213" i="1"/>
  <c r="G4212" i="1"/>
  <c r="G4211" i="1"/>
  <c r="G4210" i="1"/>
  <c r="G4209" i="1"/>
  <c r="G4208" i="1"/>
  <c r="G4223" i="1"/>
  <c r="G4222" i="1"/>
  <c r="G4221" i="1"/>
  <c r="G4220" i="1"/>
  <c r="G4219" i="1"/>
  <c r="G4218" i="1"/>
  <c r="G4217" i="1"/>
  <c r="G4216" i="1"/>
  <c r="G4231" i="1"/>
  <c r="G4230" i="1"/>
  <c r="G4229" i="1"/>
  <c r="G4228" i="1"/>
  <c r="G4227" i="1"/>
  <c r="G4226" i="1"/>
  <c r="G4225" i="1"/>
  <c r="G4224" i="1"/>
  <c r="G4239" i="1"/>
  <c r="G4238" i="1"/>
  <c r="G4237" i="1"/>
  <c r="G4236" i="1"/>
  <c r="G4235" i="1"/>
  <c r="G4234" i="1"/>
  <c r="G4233" i="1"/>
  <c r="G4232" i="1"/>
  <c r="G4247" i="1"/>
  <c r="G4246" i="1"/>
  <c r="G4245" i="1"/>
  <c r="G4244" i="1"/>
  <c r="G4243" i="1"/>
  <c r="G4242" i="1"/>
  <c r="G4241" i="1"/>
  <c r="G4240" i="1"/>
  <c r="G4255" i="1"/>
  <c r="G4254" i="1"/>
  <c r="G4253" i="1"/>
  <c r="G4252" i="1"/>
  <c r="G4251" i="1"/>
  <c r="G4250" i="1"/>
  <c r="G4249" i="1"/>
  <c r="G4248" i="1"/>
  <c r="G4263" i="1"/>
  <c r="G4262" i="1"/>
  <c r="G4261" i="1"/>
  <c r="G4260" i="1"/>
  <c r="G4259" i="1"/>
  <c r="G4258" i="1"/>
  <c r="G4257" i="1"/>
  <c r="G4256" i="1"/>
  <c r="G4271" i="1"/>
  <c r="G4270" i="1"/>
  <c r="G4269" i="1"/>
  <c r="G4268" i="1"/>
  <c r="G4267" i="1"/>
  <c r="G4266" i="1"/>
  <c r="G4265" i="1"/>
  <c r="G4264" i="1"/>
  <c r="G4287" i="1"/>
  <c r="G4286" i="1"/>
  <c r="G4285" i="1"/>
  <c r="G4284" i="1"/>
  <c r="G4283" i="1"/>
  <c r="G4282" i="1"/>
  <c r="G4281" i="1"/>
  <c r="G4280" i="1"/>
  <c r="G4295" i="1"/>
  <c r="G4294" i="1"/>
  <c r="G4293" i="1"/>
  <c r="G4292" i="1"/>
  <c r="G4291" i="1"/>
  <c r="G4290" i="1"/>
  <c r="G4289" i="1"/>
  <c r="G4288" i="1"/>
  <c r="G4327" i="1"/>
  <c r="G4326" i="1"/>
  <c r="G4325" i="1"/>
  <c r="G4324" i="1"/>
  <c r="G4323" i="1"/>
  <c r="G4322" i="1"/>
  <c r="G4321" i="1"/>
  <c r="G4320" i="1"/>
  <c r="G4335" i="1"/>
  <c r="G4334" i="1"/>
  <c r="G4333" i="1"/>
  <c r="G4332" i="1"/>
  <c r="G4331" i="1"/>
  <c r="G4330" i="1"/>
  <c r="G4329" i="1"/>
  <c r="G4328" i="1"/>
  <c r="G4343" i="1"/>
  <c r="G4342" i="1"/>
  <c r="G4341" i="1"/>
  <c r="G4340" i="1"/>
  <c r="G4339" i="1"/>
  <c r="G4338" i="1"/>
  <c r="G4337" i="1"/>
  <c r="G4336" i="1"/>
  <c r="G4351" i="1"/>
  <c r="G4350" i="1"/>
  <c r="G4349" i="1"/>
  <c r="G4348" i="1"/>
  <c r="G4347" i="1"/>
  <c r="G4346" i="1"/>
  <c r="G4345" i="1"/>
  <c r="G4344" i="1"/>
  <c r="G4358" i="1"/>
  <c r="G4357" i="1"/>
  <c r="G4356" i="1"/>
  <c r="G4355" i="1"/>
  <c r="G4354" i="1"/>
  <c r="G4353" i="1"/>
  <c r="G4352" i="1"/>
  <c r="G4367" i="1"/>
  <c r="G4366" i="1"/>
  <c r="G4365" i="1"/>
  <c r="G4364" i="1"/>
  <c r="G4363" i="1"/>
  <c r="G4362" i="1"/>
  <c r="G4361" i="1"/>
  <c r="G4360" i="1"/>
  <c r="G4375" i="1"/>
  <c r="G4374" i="1"/>
  <c r="G4373" i="1"/>
  <c r="G4372" i="1"/>
  <c r="G4371" i="1"/>
  <c r="G4370" i="1"/>
  <c r="G4369" i="1"/>
  <c r="G4368" i="1"/>
  <c r="G4383" i="1"/>
  <c r="G4382" i="1"/>
  <c r="G4381" i="1"/>
  <c r="G4380" i="1"/>
  <c r="G4379" i="1"/>
  <c r="G4378" i="1"/>
  <c r="G4377" i="1"/>
  <c r="G4376" i="1"/>
  <c r="G4303" i="1"/>
  <c r="G4302" i="1"/>
  <c r="G4301" i="1"/>
  <c r="G4300" i="1"/>
  <c r="G4299" i="1"/>
  <c r="G4298" i="1"/>
  <c r="G4297" i="1"/>
  <c r="G4296" i="1"/>
  <c r="G4311" i="1"/>
  <c r="G4310" i="1"/>
  <c r="G4309" i="1"/>
  <c r="G4308" i="1"/>
  <c r="G4307" i="1"/>
  <c r="G4306" i="1"/>
  <c r="G4305" i="1"/>
  <c r="G4304" i="1"/>
  <c r="G4319" i="1"/>
  <c r="G4318" i="1"/>
  <c r="G4317" i="1"/>
  <c r="G4316" i="1"/>
  <c r="G4315" i="1"/>
  <c r="G4314" i="1"/>
  <c r="G4313" i="1"/>
  <c r="G4312" i="1"/>
  <c r="G4426" i="1"/>
  <c r="G4425" i="1"/>
  <c r="G4424" i="1"/>
  <c r="G4423" i="1"/>
  <c r="G4422" i="1"/>
  <c r="G4421" i="1"/>
  <c r="G4420" i="1"/>
  <c r="G4419" i="1"/>
  <c r="G4458" i="1"/>
  <c r="G4457" i="1"/>
  <c r="G4456" i="1"/>
  <c r="G4455" i="1"/>
  <c r="G4454" i="1"/>
  <c r="G4453" i="1"/>
  <c r="G4452" i="1"/>
  <c r="G4451" i="1"/>
  <c r="G4466" i="1"/>
  <c r="G4465" i="1"/>
  <c r="G4464" i="1"/>
  <c r="G4463" i="1"/>
  <c r="G4462" i="1"/>
  <c r="G4461" i="1"/>
  <c r="G4460" i="1"/>
  <c r="G4459" i="1"/>
  <c r="G4402" i="1"/>
  <c r="G4401" i="1"/>
  <c r="G4400" i="1"/>
  <c r="G4399" i="1"/>
  <c r="G4398" i="1"/>
  <c r="G4397" i="1"/>
  <c r="G4396" i="1"/>
  <c r="G4395" i="1"/>
  <c r="G4410" i="1"/>
  <c r="G4409" i="1"/>
  <c r="G4408" i="1"/>
  <c r="G4407" i="1"/>
  <c r="G4406" i="1"/>
  <c r="G4405" i="1"/>
  <c r="G4404" i="1"/>
  <c r="G4403" i="1"/>
  <c r="G4418" i="1"/>
  <c r="G4417" i="1"/>
  <c r="G4416" i="1"/>
  <c r="G4415" i="1"/>
  <c r="G4414" i="1"/>
  <c r="G4413" i="1"/>
  <c r="G4412" i="1"/>
  <c r="G4411" i="1"/>
  <c r="G4442" i="1"/>
  <c r="G4441" i="1"/>
  <c r="G4440" i="1"/>
  <c r="G4439" i="1"/>
  <c r="G4438" i="1"/>
  <c r="G4437" i="1"/>
  <c r="G4436" i="1"/>
  <c r="G4435" i="1"/>
  <c r="G4450" i="1"/>
  <c r="G4449" i="1"/>
  <c r="G4448" i="1"/>
  <c r="G4447" i="1"/>
  <c r="G4446" i="1"/>
  <c r="G4445" i="1"/>
  <c r="G4444" i="1"/>
  <c r="G4443" i="1"/>
  <c r="G4514" i="1"/>
  <c r="G4513" i="1"/>
  <c r="G4512" i="1"/>
  <c r="G4511" i="1"/>
  <c r="G4510" i="1"/>
  <c r="G4509" i="1"/>
  <c r="G4508" i="1"/>
  <c r="G4507" i="1"/>
  <c r="G4522" i="1"/>
  <c r="G4521" i="1"/>
  <c r="G4520" i="1"/>
  <c r="G4519" i="1"/>
  <c r="G4518" i="1"/>
  <c r="G4517" i="1"/>
  <c r="G4516" i="1"/>
  <c r="G4515" i="1"/>
  <c r="G4530" i="1"/>
  <c r="G4529" i="1"/>
  <c r="G4528" i="1"/>
  <c r="G4527" i="1"/>
  <c r="G4526" i="1"/>
  <c r="G4525" i="1"/>
  <c r="G4524" i="1"/>
  <c r="G4523" i="1"/>
  <c r="G4538" i="1"/>
  <c r="G4537" i="1"/>
  <c r="G4536" i="1"/>
  <c r="G4535" i="1"/>
  <c r="G4534" i="1"/>
  <c r="G4533" i="1"/>
  <c r="G4532" i="1"/>
  <c r="G4531" i="1"/>
  <c r="G4546" i="1"/>
  <c r="G4545" i="1"/>
  <c r="G4544" i="1"/>
  <c r="G4543" i="1"/>
  <c r="G4542" i="1"/>
  <c r="G4541" i="1"/>
  <c r="G4540" i="1"/>
  <c r="G4539" i="1"/>
  <c r="G4555" i="1"/>
  <c r="G4554" i="1"/>
  <c r="G4553" i="1"/>
  <c r="G4552" i="1"/>
  <c r="G4551" i="1"/>
  <c r="G4550" i="1"/>
  <c r="G4549" i="1"/>
  <c r="G4548" i="1"/>
  <c r="G4564" i="1"/>
  <c r="G4563" i="1"/>
  <c r="G4562" i="1"/>
  <c r="G4561" i="1"/>
  <c r="G4560" i="1"/>
  <c r="G4559" i="1"/>
  <c r="G4558" i="1"/>
  <c r="G4557" i="1"/>
  <c r="G4573" i="1"/>
  <c r="G4572" i="1"/>
  <c r="G4571" i="1"/>
  <c r="G4570" i="1"/>
  <c r="G4569" i="1"/>
  <c r="G4568" i="1"/>
  <c r="G4567" i="1"/>
  <c r="G4566" i="1"/>
  <c r="G4582" i="1"/>
  <c r="G4581" i="1"/>
  <c r="G4580" i="1"/>
  <c r="G4579" i="1"/>
  <c r="G4578" i="1"/>
  <c r="G4577" i="1"/>
  <c r="G4576" i="1"/>
  <c r="G4575" i="1"/>
  <c r="G4591" i="1"/>
  <c r="G4590" i="1"/>
  <c r="G4589" i="1"/>
  <c r="G4588" i="1"/>
  <c r="G4587" i="1"/>
  <c r="G4586" i="1"/>
  <c r="G4585" i="1"/>
  <c r="G4584" i="1"/>
  <c r="G4600" i="1"/>
  <c r="G4599" i="1"/>
  <c r="G4598" i="1"/>
  <c r="G4597" i="1"/>
  <c r="G4596" i="1"/>
  <c r="G4595" i="1"/>
  <c r="G4594" i="1"/>
  <c r="G4593" i="1"/>
  <c r="G4610" i="1"/>
  <c r="G4609" i="1"/>
  <c r="G4608" i="1"/>
  <c r="G4607" i="1"/>
  <c r="G4606" i="1"/>
  <c r="G4605" i="1"/>
  <c r="G4604" i="1"/>
  <c r="G4603" i="1"/>
  <c r="G4618" i="1"/>
  <c r="G4617" i="1"/>
  <c r="G4616" i="1"/>
  <c r="G4615" i="1"/>
  <c r="G4614" i="1"/>
  <c r="G4613" i="1"/>
  <c r="G4612" i="1"/>
  <c r="G4611" i="1"/>
  <c r="G4626" i="1"/>
  <c r="G4625" i="1"/>
  <c r="G4624" i="1"/>
  <c r="G4623" i="1"/>
  <c r="G4622" i="1"/>
  <c r="G4621" i="1"/>
  <c r="G4620" i="1"/>
  <c r="G4619" i="1"/>
  <c r="G4634" i="1"/>
  <c r="G4633" i="1"/>
  <c r="G4632" i="1"/>
  <c r="G4631" i="1"/>
  <c r="G4630" i="1"/>
  <c r="G4629" i="1"/>
  <c r="G4628" i="1"/>
  <c r="G4627" i="1"/>
  <c r="G4642" i="1"/>
  <c r="G4641" i="1"/>
  <c r="G4640" i="1"/>
  <c r="G4639" i="1"/>
  <c r="G4638" i="1"/>
  <c r="G4637" i="1"/>
  <c r="G4636" i="1"/>
  <c r="G4635" i="1"/>
  <c r="G4691" i="1"/>
  <c r="G4690" i="1"/>
  <c r="G4689" i="1"/>
  <c r="G4688" i="1"/>
  <c r="G4687" i="1"/>
  <c r="G4686" i="1"/>
  <c r="G4685" i="1"/>
  <c r="G4684" i="1"/>
  <c r="G4700" i="1"/>
  <c r="G4699" i="1"/>
  <c r="G4698" i="1"/>
  <c r="G4697" i="1"/>
  <c r="G4696" i="1"/>
  <c r="G4695" i="1"/>
  <c r="G4694" i="1"/>
  <c r="G4693" i="1"/>
  <c r="G4709" i="1"/>
  <c r="G4708" i="1"/>
  <c r="G4707" i="1"/>
  <c r="G4706" i="1"/>
  <c r="G4705" i="1"/>
  <c r="G4704" i="1"/>
  <c r="G4703" i="1"/>
  <c r="G4702" i="1"/>
  <c r="G4721" i="1"/>
  <c r="G4720" i="1"/>
  <c r="G4719" i="1"/>
  <c r="G4718" i="1"/>
  <c r="G4717" i="1"/>
  <c r="G4716" i="1"/>
  <c r="G4715" i="1"/>
  <c r="G4714" i="1"/>
  <c r="G4729" i="1"/>
  <c r="G4728" i="1"/>
  <c r="G4727" i="1"/>
  <c r="G4726" i="1"/>
  <c r="G4725" i="1"/>
  <c r="G4724" i="1"/>
  <c r="G4723" i="1"/>
  <c r="G4722" i="1"/>
  <c r="G4737" i="1"/>
  <c r="G4736" i="1"/>
  <c r="G4735" i="1"/>
  <c r="G4734" i="1"/>
  <c r="G4733" i="1"/>
  <c r="G4732" i="1"/>
  <c r="G4731" i="1"/>
  <c r="G4730" i="1"/>
  <c r="G4745" i="1"/>
  <c r="G4744" i="1"/>
  <c r="G4743" i="1"/>
  <c r="G4742" i="1"/>
  <c r="G4741" i="1"/>
  <c r="G4740" i="1"/>
  <c r="G4739" i="1"/>
  <c r="G4738" i="1"/>
  <c r="G4753" i="1"/>
  <c r="G4752" i="1"/>
  <c r="G4751" i="1"/>
  <c r="G4750" i="1"/>
  <c r="G4749" i="1"/>
  <c r="G4748" i="1"/>
  <c r="G4747" i="1"/>
  <c r="G4746" i="1"/>
  <c r="G4761" i="1"/>
  <c r="G4760" i="1"/>
  <c r="G4759" i="1"/>
  <c r="G4758" i="1"/>
  <c r="G4757" i="1"/>
  <c r="G4756" i="1"/>
  <c r="G4755" i="1"/>
  <c r="G4754" i="1"/>
  <c r="G4769" i="1"/>
  <c r="G4768" i="1"/>
  <c r="G4767" i="1"/>
  <c r="G4766" i="1"/>
  <c r="G4765" i="1"/>
  <c r="G4764" i="1"/>
  <c r="G4763" i="1"/>
  <c r="G4762" i="1"/>
  <c r="G4800" i="1"/>
  <c r="G4799" i="1"/>
  <c r="G4798" i="1"/>
  <c r="G4797" i="1"/>
  <c r="G4796" i="1"/>
  <c r="G4795" i="1"/>
  <c r="G4794" i="1"/>
  <c r="G4793" i="1"/>
  <c r="G4811" i="1"/>
  <c r="G4810" i="1"/>
  <c r="G4809" i="1"/>
  <c r="G4808" i="1"/>
  <c r="G4807" i="1"/>
  <c r="G4806" i="1"/>
  <c r="G4805" i="1"/>
  <c r="G4804" i="1"/>
  <c r="G4820" i="1"/>
  <c r="G4819" i="1"/>
  <c r="G4818" i="1"/>
  <c r="G4817" i="1"/>
  <c r="G4816" i="1"/>
  <c r="G4815" i="1"/>
  <c r="G4814" i="1"/>
  <c r="G4813" i="1"/>
  <c r="G990" i="1"/>
  <c r="G989" i="1"/>
  <c r="G988" i="1"/>
  <c r="G987" i="1"/>
  <c r="G986" i="1"/>
  <c r="G985" i="1"/>
  <c r="G984" i="1"/>
  <c r="G983" i="1"/>
  <c r="G981" i="1"/>
  <c r="G980" i="1"/>
  <c r="G979" i="1"/>
  <c r="G978" i="1"/>
  <c r="G977" i="1"/>
  <c r="G976" i="1"/>
  <c r="G975" i="1"/>
  <c r="G974" i="1"/>
  <c r="G972" i="1"/>
  <c r="G971" i="1"/>
  <c r="G970" i="1"/>
  <c r="G969" i="1"/>
  <c r="G968" i="1"/>
  <c r="G967" i="1"/>
  <c r="G966" i="1"/>
  <c r="G965" i="1"/>
  <c r="G947" i="1"/>
  <c r="G946" i="1"/>
  <c r="G945" i="1"/>
  <c r="G944" i="1"/>
  <c r="G943" i="1"/>
  <c r="G942" i="1"/>
  <c r="G941" i="1"/>
  <c r="G940" i="1"/>
  <c r="G931" i="1"/>
  <c r="G930" i="1"/>
  <c r="G929" i="1"/>
  <c r="G928" i="1"/>
  <c r="G927" i="1"/>
  <c r="G926" i="1"/>
  <c r="G925" i="1"/>
  <c r="G92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7" i="1"/>
  <c r="G886" i="1"/>
  <c r="G885" i="1"/>
  <c r="G884" i="1"/>
  <c r="G883" i="1"/>
  <c r="G882" i="1"/>
  <c r="G881" i="1"/>
  <c r="G880" i="1"/>
  <c r="G878" i="1"/>
  <c r="G877" i="1"/>
  <c r="G876" i="1"/>
  <c r="G875" i="1"/>
  <c r="G874" i="1"/>
  <c r="G873" i="1"/>
  <c r="G872" i="1"/>
  <c r="G871" i="1"/>
  <c r="G869" i="1"/>
  <c r="G868" i="1"/>
  <c r="G867" i="1"/>
  <c r="G866" i="1"/>
  <c r="G865" i="1"/>
  <c r="G864" i="1"/>
  <c r="G863" i="1"/>
  <c r="G862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6" i="1"/>
  <c r="G825" i="1"/>
  <c r="G824" i="1"/>
  <c r="G823" i="1"/>
  <c r="G822" i="1"/>
  <c r="G821" i="1"/>
  <c r="G820" i="1"/>
  <c r="G819" i="1"/>
  <c r="G808" i="1"/>
  <c r="G807" i="1"/>
  <c r="G806" i="1"/>
  <c r="G805" i="1"/>
  <c r="G804" i="1"/>
  <c r="G803" i="1"/>
  <c r="G802" i="1"/>
  <c r="G801" i="1"/>
  <c r="G798" i="1"/>
  <c r="G797" i="1"/>
  <c r="G796" i="1"/>
  <c r="G795" i="1"/>
  <c r="G794" i="1"/>
  <c r="G793" i="1"/>
  <c r="G792" i="1"/>
  <c r="G791" i="1"/>
  <c r="G766" i="1"/>
  <c r="G765" i="1"/>
  <c r="G764" i="1"/>
  <c r="G763" i="1"/>
  <c r="G762" i="1"/>
  <c r="G761" i="1"/>
  <c r="G760" i="1"/>
  <c r="G759" i="1"/>
  <c r="G790" i="1"/>
  <c r="G789" i="1"/>
  <c r="G788" i="1"/>
  <c r="G787" i="1"/>
  <c r="G786" i="1"/>
  <c r="G785" i="1"/>
  <c r="G784" i="1"/>
  <c r="G783" i="1"/>
  <c r="G756" i="1"/>
  <c r="G755" i="1"/>
  <c r="G754" i="1"/>
  <c r="G753" i="1"/>
  <c r="G752" i="1"/>
  <c r="G751" i="1"/>
  <c r="G750" i="1"/>
  <c r="G749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3" i="1"/>
  <c r="G712" i="1"/>
  <c r="G711" i="1"/>
  <c r="G710" i="1"/>
  <c r="G709" i="1"/>
  <c r="G708" i="1"/>
  <c r="G707" i="1"/>
  <c r="G706" i="1"/>
  <c r="G632" i="1"/>
  <c r="G631" i="1"/>
  <c r="G630" i="1"/>
  <c r="G629" i="1"/>
  <c r="G628" i="1"/>
  <c r="G627" i="1"/>
  <c r="G626" i="1"/>
  <c r="G625" i="1"/>
  <c r="G696" i="1"/>
  <c r="G695" i="1"/>
  <c r="G694" i="1"/>
  <c r="G693" i="1"/>
  <c r="G692" i="1"/>
  <c r="G691" i="1"/>
  <c r="G690" i="1"/>
  <c r="G689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472" i="1"/>
  <c r="G471" i="1"/>
  <c r="G470" i="1"/>
  <c r="G469" i="1"/>
  <c r="G468" i="1"/>
  <c r="G467" i="1"/>
  <c r="G466" i="1"/>
  <c r="G465" i="1"/>
  <c r="G656" i="1"/>
  <c r="G655" i="1"/>
  <c r="G654" i="1"/>
  <c r="G653" i="1"/>
  <c r="G652" i="1"/>
  <c r="G651" i="1"/>
  <c r="G650" i="1"/>
  <c r="G649" i="1"/>
  <c r="G608" i="1"/>
  <c r="G607" i="1"/>
  <c r="G606" i="1"/>
  <c r="G605" i="1"/>
  <c r="G604" i="1"/>
  <c r="G603" i="1"/>
  <c r="G602" i="1"/>
  <c r="G601" i="1"/>
  <c r="G592" i="1"/>
  <c r="G591" i="1"/>
  <c r="G590" i="1"/>
  <c r="G589" i="1"/>
  <c r="G588" i="1"/>
  <c r="G587" i="1"/>
  <c r="G586" i="1"/>
  <c r="G585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64" i="1"/>
  <c r="G463" i="1"/>
  <c r="G462" i="1"/>
  <c r="G461" i="1"/>
  <c r="G460" i="1"/>
  <c r="G459" i="1"/>
  <c r="G458" i="1"/>
  <c r="G457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88" i="1"/>
  <c r="G687" i="1"/>
  <c r="G686" i="1"/>
  <c r="G685" i="1"/>
  <c r="G684" i="1"/>
  <c r="G683" i="1"/>
  <c r="G682" i="1"/>
  <c r="G681" i="1"/>
  <c r="G624" i="1"/>
  <c r="G623" i="1"/>
  <c r="G622" i="1"/>
  <c r="G621" i="1"/>
  <c r="G620" i="1"/>
  <c r="G619" i="1"/>
  <c r="G618" i="1"/>
  <c r="G617" i="1"/>
  <c r="G680" i="1"/>
  <c r="G679" i="1"/>
  <c r="G678" i="1"/>
  <c r="G677" i="1"/>
  <c r="G676" i="1"/>
  <c r="G675" i="1"/>
  <c r="G674" i="1"/>
  <c r="G673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600" i="1"/>
  <c r="G599" i="1"/>
  <c r="G598" i="1"/>
  <c r="G597" i="1"/>
  <c r="G596" i="1"/>
  <c r="G595" i="1"/>
  <c r="G594" i="1"/>
  <c r="G593" i="1"/>
  <c r="G480" i="1"/>
  <c r="G479" i="1"/>
  <c r="G478" i="1"/>
  <c r="G477" i="1"/>
  <c r="G476" i="1"/>
  <c r="G475" i="1"/>
  <c r="G474" i="1"/>
  <c r="G473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616" i="1"/>
  <c r="G615" i="1"/>
  <c r="G614" i="1"/>
  <c r="G613" i="1"/>
  <c r="G612" i="1"/>
  <c r="G611" i="1"/>
  <c r="G610" i="1"/>
  <c r="G609" i="1"/>
  <c r="G488" i="1"/>
  <c r="G487" i="1"/>
  <c r="G486" i="1"/>
  <c r="G485" i="1"/>
  <c r="G484" i="1"/>
  <c r="G483" i="1"/>
  <c r="G482" i="1"/>
  <c r="G481" i="1"/>
  <c r="G440" i="1"/>
  <c r="G439" i="1"/>
  <c r="G438" i="1"/>
  <c r="G437" i="1"/>
  <c r="G436" i="1"/>
  <c r="G435" i="1"/>
  <c r="G434" i="1"/>
  <c r="G433" i="1"/>
  <c r="G528" i="1"/>
  <c r="G527" i="1"/>
  <c r="G526" i="1"/>
  <c r="G525" i="1"/>
  <c r="G524" i="1"/>
  <c r="G523" i="1"/>
  <c r="G522" i="1"/>
  <c r="G521" i="1"/>
  <c r="G536" i="1"/>
  <c r="G535" i="1"/>
  <c r="G534" i="1"/>
  <c r="G533" i="1"/>
  <c r="G532" i="1"/>
  <c r="G531" i="1"/>
  <c r="G530" i="1"/>
  <c r="G529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0" i="1"/>
  <c r="G409" i="1"/>
  <c r="G408" i="1"/>
  <c r="G407" i="1"/>
  <c r="G406" i="1"/>
  <c r="G405" i="1"/>
  <c r="G404" i="1"/>
  <c r="G403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4" i="1"/>
  <c r="G383" i="1"/>
  <c r="G382" i="1"/>
  <c r="G381" i="1"/>
  <c r="G380" i="1"/>
  <c r="G379" i="1"/>
  <c r="G378" i="1"/>
  <c r="G377" i="1"/>
  <c r="G375" i="1"/>
  <c r="G374" i="1"/>
  <c r="G373" i="1"/>
  <c r="G372" i="1"/>
  <c r="G371" i="1"/>
  <c r="G370" i="1"/>
  <c r="G369" i="1"/>
  <c r="G368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17" i="1"/>
  <c r="G316" i="1"/>
  <c r="G315" i="1"/>
  <c r="G314" i="1"/>
  <c r="G313" i="1"/>
  <c r="G312" i="1"/>
  <c r="G311" i="1"/>
  <c r="G310" i="1"/>
  <c r="G308" i="1"/>
  <c r="G307" i="1"/>
  <c r="G306" i="1"/>
  <c r="G305" i="1"/>
  <c r="G304" i="1"/>
  <c r="G303" i="1"/>
  <c r="G302" i="1"/>
  <c r="G301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7" i="1"/>
  <c r="G256" i="1"/>
  <c r="G255" i="1"/>
  <c r="G254" i="1"/>
  <c r="G253" i="1"/>
  <c r="G252" i="1"/>
  <c r="G251" i="1"/>
  <c r="G250" i="1"/>
  <c r="G248" i="1"/>
  <c r="G247" i="1"/>
  <c r="G246" i="1"/>
  <c r="G245" i="1"/>
  <c r="G244" i="1"/>
  <c r="G243" i="1"/>
  <c r="G242" i="1"/>
  <c r="G241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33" i="33" l="1"/>
  <c r="A355" i="2"/>
  <c r="A397" i="33"/>
  <c r="A337" i="2"/>
  <c r="A415" i="33"/>
  <c r="A346" i="2"/>
  <c r="A379" i="33"/>
  <c r="A328" i="2"/>
  <c r="A416" i="33" l="1"/>
  <c r="A348" i="2" s="1"/>
  <c r="A347" i="2"/>
  <c r="A434" i="33"/>
  <c r="A357" i="2" s="1"/>
  <c r="A356" i="2"/>
  <c r="A380" i="33"/>
  <c r="A330" i="2" s="1"/>
  <c r="A329" i="2"/>
  <c r="A398" i="33"/>
  <c r="A339" i="2" s="1"/>
  <c r="A338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B293" i="33"/>
  <c r="B292" i="33"/>
  <c r="B291" i="33"/>
  <c r="B290" i="33"/>
  <c r="B289" i="33"/>
  <c r="B288" i="33"/>
  <c r="B287" i="33"/>
  <c r="B286" i="33"/>
  <c r="A485" i="2" s="1"/>
  <c r="A287" i="33"/>
  <c r="A486" i="2" l="1"/>
  <c r="A288" i="33"/>
  <c r="A289" i="33" l="1"/>
  <c r="A487" i="2"/>
  <c r="U9" i="35"/>
  <c r="S9" i="35"/>
  <c r="A290" i="33" l="1"/>
  <c r="A488" i="2"/>
  <c r="B1008" i="33"/>
  <c r="A519" i="2" s="1"/>
  <c r="B1007" i="33"/>
  <c r="A518" i="2" s="1"/>
  <c r="B1006" i="33"/>
  <c r="A517" i="2" s="1"/>
  <c r="B1005" i="33"/>
  <c r="A516" i="2" s="1"/>
  <c r="B1004" i="33"/>
  <c r="A515" i="2" s="1"/>
  <c r="B1003" i="33"/>
  <c r="A514" i="2" s="1"/>
  <c r="B1002" i="33"/>
  <c r="A513" i="2" s="1"/>
  <c r="B1001" i="33"/>
  <c r="A512" i="2" s="1"/>
  <c r="A291" i="33" l="1"/>
  <c r="A489" i="2"/>
  <c r="A292" i="33" l="1"/>
  <c r="A490" i="2"/>
  <c r="A293" i="33" l="1"/>
  <c r="A492" i="2" s="1"/>
  <c r="A491" i="2"/>
  <c r="E4769" i="1"/>
  <c r="Q27" i="36" l="1"/>
  <c r="E657" i="1" l="1"/>
  <c r="E658" i="1"/>
  <c r="E659" i="1"/>
  <c r="E660" i="1"/>
  <c r="E661" i="1"/>
  <c r="E662" i="1"/>
  <c r="E663" i="1"/>
  <c r="E665" i="1"/>
  <c r="E666" i="1"/>
  <c r="E667" i="1"/>
  <c r="E668" i="1"/>
  <c r="E669" i="1"/>
  <c r="E670" i="1"/>
  <c r="E671" i="1"/>
  <c r="E689" i="1"/>
  <c r="E690" i="1"/>
  <c r="E691" i="1"/>
  <c r="E692" i="1"/>
  <c r="E693" i="1"/>
  <c r="E694" i="1"/>
  <c r="E695" i="1"/>
  <c r="E625" i="1"/>
  <c r="E626" i="1"/>
  <c r="E627" i="1"/>
  <c r="E628" i="1"/>
  <c r="E629" i="1"/>
  <c r="E630" i="1"/>
  <c r="E631" i="1"/>
  <c r="E155" i="1" l="1"/>
  <c r="L48" i="33" l="1"/>
  <c r="S3" i="1" l="1"/>
  <c r="D4418" i="1" l="1"/>
  <c r="B222" i="33" l="1"/>
  <c r="B999" i="33" l="1"/>
  <c r="A510" i="2" s="1"/>
  <c r="B998" i="33"/>
  <c r="A509" i="2" s="1"/>
  <c r="B997" i="33"/>
  <c r="A508" i="2" s="1"/>
  <c r="B996" i="33"/>
  <c r="A507" i="2" s="1"/>
  <c r="B995" i="33"/>
  <c r="A506" i="2" s="1"/>
  <c r="B994" i="33"/>
  <c r="A505" i="2" s="1"/>
  <c r="B993" i="33"/>
  <c r="A504" i="2" s="1"/>
  <c r="B992" i="33"/>
  <c r="A503" i="2" s="1"/>
  <c r="B991" i="33"/>
  <c r="B990" i="33"/>
  <c r="B989" i="33"/>
  <c r="B988" i="33"/>
  <c r="B987" i="33"/>
  <c r="B986" i="33"/>
  <c r="B985" i="33"/>
  <c r="B984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U200" i="33"/>
  <c r="U202" i="33" s="1"/>
  <c r="U983" i="33" s="1"/>
  <c r="O200" i="33" l="1"/>
  <c r="O202" i="33" s="1"/>
  <c r="O983" i="33" s="1"/>
  <c r="S200" i="33"/>
  <c r="S202" i="33" s="1"/>
  <c r="S983" i="33" s="1"/>
  <c r="G200" i="33"/>
  <c r="G202" i="33" s="1"/>
  <c r="G983" i="33" s="1"/>
  <c r="K200" i="33"/>
  <c r="K202" i="33" s="1"/>
  <c r="K983" i="33" s="1"/>
  <c r="F200" i="33"/>
  <c r="F202" i="33" s="1"/>
  <c r="F983" i="33" s="1"/>
  <c r="J200" i="33"/>
  <c r="J202" i="33" s="1"/>
  <c r="J983" i="33" s="1"/>
  <c r="N200" i="33"/>
  <c r="N202" i="33" s="1"/>
  <c r="N983" i="33" s="1"/>
  <c r="R200" i="33"/>
  <c r="R202" i="33" s="1"/>
  <c r="R983" i="33" s="1"/>
  <c r="E200" i="33"/>
  <c r="H200" i="33"/>
  <c r="H202" i="33" s="1"/>
  <c r="H983" i="33" s="1"/>
  <c r="L200" i="33"/>
  <c r="L202" i="33" s="1"/>
  <c r="L983" i="33" s="1"/>
  <c r="P200" i="33"/>
  <c r="P202" i="33" s="1"/>
  <c r="P983" i="33" s="1"/>
  <c r="T200" i="33"/>
  <c r="T202" i="33" s="1"/>
  <c r="T983" i="33" s="1"/>
  <c r="I200" i="33"/>
  <c r="I202" i="33" s="1"/>
  <c r="I983" i="33" s="1"/>
  <c r="M200" i="33"/>
  <c r="M202" i="33" s="1"/>
  <c r="M983" i="33" s="1"/>
  <c r="Q200" i="33"/>
  <c r="Q202" i="33" s="1"/>
  <c r="Q983" i="33" s="1"/>
  <c r="E202" i="33" l="1"/>
  <c r="D200" i="33"/>
  <c r="D202" i="33" l="1"/>
  <c r="D983" i="33" s="1"/>
  <c r="E983" i="33"/>
  <c r="Q9" i="35" l="1"/>
  <c r="O9" i="35"/>
  <c r="M9" i="35"/>
  <c r="K9" i="35"/>
  <c r="S8" i="35"/>
  <c r="S7" i="35"/>
  <c r="O8" i="35"/>
  <c r="Z8" i="36"/>
  <c r="Z7" i="36"/>
  <c r="A33" i="36" l="1"/>
  <c r="A25" i="36"/>
  <c r="A23" i="36"/>
  <c r="A21" i="36"/>
  <c r="A15" i="36"/>
  <c r="A19" i="36"/>
  <c r="A16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1" i="36"/>
  <c r="A33" i="35"/>
  <c r="A25" i="35"/>
  <c r="A23" i="35"/>
  <c r="A21" i="35"/>
  <c r="A15" i="35"/>
  <c r="A19" i="35"/>
  <c r="A16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1" i="35"/>
  <c r="G33" i="34"/>
  <c r="G33" i="35" s="1"/>
  <c r="E175" i="33"/>
  <c r="G33" i="36" l="1"/>
  <c r="A788" i="33" l="1"/>
  <c r="B794" i="33"/>
  <c r="B793" i="33"/>
  <c r="B792" i="33"/>
  <c r="B791" i="33"/>
  <c r="B790" i="33"/>
  <c r="B789" i="33"/>
  <c r="B788" i="33"/>
  <c r="B787" i="33"/>
  <c r="A233" i="2" s="1"/>
  <c r="B786" i="33"/>
  <c r="B785" i="33"/>
  <c r="B784" i="33"/>
  <c r="B783" i="33"/>
  <c r="B782" i="33"/>
  <c r="B781" i="33"/>
  <c r="B780" i="33"/>
  <c r="B779" i="33"/>
  <c r="A234" i="2" l="1"/>
  <c r="A789" i="33"/>
  <c r="A235" i="2" l="1"/>
  <c r="A790" i="33"/>
  <c r="A236" i="2" l="1"/>
  <c r="A791" i="33"/>
  <c r="A237" i="2" l="1"/>
  <c r="A792" i="33"/>
  <c r="A793" i="33" l="1"/>
  <c r="A238" i="2"/>
  <c r="A239" i="2" l="1"/>
  <c r="A794" i="33"/>
  <c r="A240" i="2" s="1"/>
  <c r="E165" i="33" l="1"/>
  <c r="E172" i="33" s="1"/>
  <c r="A6" i="33" l="1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E20" i="33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G28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P48" i="33"/>
  <c r="P52" i="33" s="1"/>
  <c r="N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9" i="33" s="1"/>
  <c r="B49" i="33"/>
  <c r="D49" i="33"/>
  <c r="B75" i="2" s="1"/>
  <c r="B50" i="33"/>
  <c r="D50" i="33"/>
  <c r="B76" i="2" s="1"/>
  <c r="B51" i="33"/>
  <c r="D51" i="33"/>
  <c r="B77" i="2" s="1"/>
  <c r="B52" i="33"/>
  <c r="J59" i="33"/>
  <c r="B55" i="33"/>
  <c r="D55" i="33"/>
  <c r="A56" i="33"/>
  <c r="A57" i="33" s="1"/>
  <c r="A58" i="33" s="1"/>
  <c r="A59" i="33" s="1"/>
  <c r="A260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T71" i="33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248" i="33" s="1"/>
  <c r="B261" i="33" s="1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274" i="33" s="1"/>
  <c r="B92" i="33"/>
  <c r="I101" i="33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U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M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G131" i="33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E141" i="33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K151" i="33"/>
  <c r="K152" i="33" s="1"/>
  <c r="K538" i="33" s="1"/>
  <c r="B145" i="33"/>
  <c r="D145" i="33"/>
  <c r="A146" i="33"/>
  <c r="A147" i="33" s="1"/>
  <c r="A148" i="33" s="1"/>
  <c r="A149" i="33" s="1"/>
  <c r="A150" i="33" s="1"/>
  <c r="A151" i="33" s="1"/>
  <c r="A152" i="33" s="1"/>
  <c r="A538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8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7" i="33" s="1"/>
  <c r="B157" i="33"/>
  <c r="D157" i="33"/>
  <c r="D898" i="33" s="1"/>
  <c r="B158" i="33"/>
  <c r="D158" i="33"/>
  <c r="D899" i="33" s="1"/>
  <c r="B159" i="33"/>
  <c r="D159" i="33"/>
  <c r="D900" i="33" s="1"/>
  <c r="B160" i="33"/>
  <c r="D160" i="33"/>
  <c r="D901" i="33" s="1"/>
  <c r="B161" i="33"/>
  <c r="B162" i="33"/>
  <c r="F165" i="33"/>
  <c r="F172" i="33" s="1"/>
  <c r="D555" i="2" s="1"/>
  <c r="B165" i="33"/>
  <c r="H165" i="33"/>
  <c r="H172" i="33" s="1"/>
  <c r="H963" i="33" s="1"/>
  <c r="I165" i="33"/>
  <c r="L165" i="33"/>
  <c r="L172" i="33" s="1"/>
  <c r="L963" i="33" s="1"/>
  <c r="M165" i="33"/>
  <c r="M172" i="33" s="1"/>
  <c r="P165" i="33"/>
  <c r="P172" i="33" s="1"/>
  <c r="P963" i="33" s="1"/>
  <c r="Q165" i="33"/>
  <c r="T165" i="33"/>
  <c r="T172" i="33" s="1"/>
  <c r="T963" i="33" s="1"/>
  <c r="U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F175" i="33"/>
  <c r="F182" i="33" s="1"/>
  <c r="F943" i="33" s="1"/>
  <c r="B175" i="33"/>
  <c r="I175" i="33"/>
  <c r="I182" i="33" s="1"/>
  <c r="M175" i="33"/>
  <c r="M182" i="33" s="1"/>
  <c r="P175" i="33"/>
  <c r="P182" i="33" s="1"/>
  <c r="P923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L190" i="33" s="1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7" i="33"/>
  <c r="A116" i="2" s="1"/>
  <c r="D237" i="33"/>
  <c r="B116" i="2" s="1"/>
  <c r="A238" i="33"/>
  <c r="A239" i="33" s="1"/>
  <c r="B238" i="33"/>
  <c r="D238" i="33"/>
  <c r="B117" i="2" s="1"/>
  <c r="B239" i="33"/>
  <c r="D239" i="33"/>
  <c r="B118" i="2" s="1"/>
  <c r="B240" i="33"/>
  <c r="B241" i="33"/>
  <c r="B242" i="33"/>
  <c r="D242" i="33"/>
  <c r="B121" i="2" s="1"/>
  <c r="B243" i="33"/>
  <c r="D243" i="33"/>
  <c r="B122" i="2" s="1"/>
  <c r="B244" i="33"/>
  <c r="B250" i="33"/>
  <c r="A89" i="2" s="1"/>
  <c r="D250" i="33"/>
  <c r="B89" i="2" s="1"/>
  <c r="A251" i="33"/>
  <c r="A252" i="33" s="1"/>
  <c r="A253" i="33" s="1"/>
  <c r="A254" i="33" s="1"/>
  <c r="A255" i="33" s="1"/>
  <c r="A256" i="33" s="1"/>
  <c r="A257" i="33" s="1"/>
  <c r="B251" i="33"/>
  <c r="D251" i="33"/>
  <c r="B90" i="2" s="1"/>
  <c r="B252" i="33"/>
  <c r="D252" i="33"/>
  <c r="B91" i="2" s="1"/>
  <c r="B253" i="33"/>
  <c r="B254" i="33"/>
  <c r="B255" i="33"/>
  <c r="D255" i="33"/>
  <c r="B94" i="2" s="1"/>
  <c r="B256" i="33"/>
  <c r="B257" i="33"/>
  <c r="B263" i="33"/>
  <c r="A152" i="2" s="1"/>
  <c r="D263" i="33"/>
  <c r="B152" i="2" s="1"/>
  <c r="A264" i="33"/>
  <c r="A265" i="33" s="1"/>
  <c r="B264" i="33"/>
  <c r="D264" i="33"/>
  <c r="B153" i="2" s="1"/>
  <c r="B265" i="33"/>
  <c r="D265" i="33"/>
  <c r="B154" i="2" s="1"/>
  <c r="B266" i="33"/>
  <c r="B267" i="33"/>
  <c r="B268" i="33"/>
  <c r="D268" i="33"/>
  <c r="B157" i="2" s="1"/>
  <c r="B269" i="33"/>
  <c r="B270" i="33"/>
  <c r="B276" i="33"/>
  <c r="A143" i="2" s="1"/>
  <c r="D276" i="33"/>
  <c r="B143" i="2" s="1"/>
  <c r="A277" i="33"/>
  <c r="A278" i="33" s="1"/>
  <c r="A279" i="33" s="1"/>
  <c r="A280" i="33" s="1"/>
  <c r="A281" i="33" s="1"/>
  <c r="A282" i="33" s="1"/>
  <c r="A283" i="33" s="1"/>
  <c r="B277" i="33"/>
  <c r="D277" i="33"/>
  <c r="B144" i="2" s="1"/>
  <c r="B278" i="33"/>
  <c r="D278" i="33"/>
  <c r="B145" i="2" s="1"/>
  <c r="B279" i="33"/>
  <c r="B280" i="33"/>
  <c r="B281" i="33"/>
  <c r="D281" i="33"/>
  <c r="B148" i="2" s="1"/>
  <c r="B282" i="33"/>
  <c r="B283" i="33"/>
  <c r="B296" i="33"/>
  <c r="B297" i="33"/>
  <c r="B298" i="33"/>
  <c r="B299" i="33"/>
  <c r="B300" i="33"/>
  <c r="B301" i="33"/>
  <c r="B302" i="33"/>
  <c r="B303" i="33"/>
  <c r="B304" i="33"/>
  <c r="A305" i="2" s="1"/>
  <c r="A305" i="33"/>
  <c r="A306" i="33" s="1"/>
  <c r="B305" i="33"/>
  <c r="B306" i="33"/>
  <c r="B307" i="33"/>
  <c r="B308" i="33"/>
  <c r="B309" i="33"/>
  <c r="B310" i="33"/>
  <c r="B311" i="33"/>
  <c r="B313" i="33"/>
  <c r="B314" i="33"/>
  <c r="B315" i="33"/>
  <c r="B316" i="33"/>
  <c r="B317" i="33"/>
  <c r="B318" i="33"/>
  <c r="B319" i="33"/>
  <c r="B320" i="33"/>
  <c r="B321" i="33"/>
  <c r="A314" i="2" s="1"/>
  <c r="A322" i="33"/>
  <c r="A323" i="33" s="1"/>
  <c r="B322" i="33"/>
  <c r="B323" i="33"/>
  <c r="B324" i="33"/>
  <c r="B325" i="33"/>
  <c r="B326" i="33"/>
  <c r="B327" i="33"/>
  <c r="B328" i="33"/>
  <c r="B330" i="33"/>
  <c r="B331" i="33"/>
  <c r="B332" i="33"/>
  <c r="B333" i="33"/>
  <c r="B334" i="33"/>
  <c r="B335" i="33"/>
  <c r="B336" i="33"/>
  <c r="B337" i="33"/>
  <c r="B338" i="33"/>
  <c r="B539" i="33" s="1"/>
  <c r="A339" i="33"/>
  <c r="A540" i="33" s="1"/>
  <c r="B339" i="33"/>
  <c r="B540" i="33" s="1"/>
  <c r="B340" i="33"/>
  <c r="B541" i="33" s="1"/>
  <c r="B341" i="33"/>
  <c r="B542" i="33" s="1"/>
  <c r="B342" i="33"/>
  <c r="B543" i="33" s="1"/>
  <c r="B343" i="33"/>
  <c r="B544" i="33" s="1"/>
  <c r="B344" i="33"/>
  <c r="B545" i="33" s="1"/>
  <c r="B345" i="33"/>
  <c r="B546" i="33" s="1"/>
  <c r="B347" i="33"/>
  <c r="B348" i="33"/>
  <c r="B349" i="33"/>
  <c r="B350" i="33"/>
  <c r="B351" i="33"/>
  <c r="B352" i="33"/>
  <c r="B353" i="33"/>
  <c r="B354" i="33"/>
  <c r="B355" i="33"/>
  <c r="A296" i="2" s="1"/>
  <c r="A356" i="33"/>
  <c r="A357" i="33" s="1"/>
  <c r="B356" i="33"/>
  <c r="B357" i="33"/>
  <c r="B358" i="33"/>
  <c r="B359" i="33"/>
  <c r="B360" i="33"/>
  <c r="B361" i="33"/>
  <c r="B362" i="33"/>
  <c r="B436" i="33"/>
  <c r="B437" i="33"/>
  <c r="B438" i="33"/>
  <c r="B439" i="33"/>
  <c r="B440" i="33"/>
  <c r="B441" i="33"/>
  <c r="B442" i="33"/>
  <c r="B443" i="33"/>
  <c r="B444" i="33"/>
  <c r="A278" i="2" s="1"/>
  <c r="A445" i="33"/>
  <c r="A446" i="33" s="1"/>
  <c r="B445" i="33"/>
  <c r="B446" i="33"/>
  <c r="B447" i="33"/>
  <c r="B448" i="33"/>
  <c r="B449" i="33"/>
  <c r="B450" i="33"/>
  <c r="B451" i="33"/>
  <c r="B453" i="33"/>
  <c r="B454" i="33"/>
  <c r="B455" i="33"/>
  <c r="B456" i="33"/>
  <c r="B457" i="33"/>
  <c r="B458" i="33"/>
  <c r="B459" i="33"/>
  <c r="B460" i="33"/>
  <c r="B461" i="33"/>
  <c r="A431" i="2" s="1"/>
  <c r="A462" i="33"/>
  <c r="A463" i="33" s="1"/>
  <c r="A464" i="33" s="1"/>
  <c r="B462" i="33"/>
  <c r="B463" i="33"/>
  <c r="B464" i="33"/>
  <c r="B465" i="33"/>
  <c r="B466" i="33"/>
  <c r="B467" i="33"/>
  <c r="B468" i="33"/>
  <c r="B470" i="33"/>
  <c r="B471" i="33"/>
  <c r="B472" i="33"/>
  <c r="B473" i="33"/>
  <c r="B474" i="33"/>
  <c r="B475" i="33"/>
  <c r="B476" i="33"/>
  <c r="B477" i="33"/>
  <c r="B478" i="33"/>
  <c r="A359" i="2" s="1"/>
  <c r="A479" i="33"/>
  <c r="B479" i="33"/>
  <c r="B480" i="33"/>
  <c r="B481" i="33"/>
  <c r="B482" i="33"/>
  <c r="B483" i="33"/>
  <c r="B484" i="33"/>
  <c r="B485" i="33"/>
  <c r="B487" i="33"/>
  <c r="B488" i="33"/>
  <c r="B489" i="33"/>
  <c r="B490" i="33"/>
  <c r="B491" i="33"/>
  <c r="B492" i="33"/>
  <c r="B493" i="33"/>
  <c r="B494" i="33"/>
  <c r="B495" i="33"/>
  <c r="A368" i="2" s="1"/>
  <c r="A496" i="33"/>
  <c r="A497" i="33" s="1"/>
  <c r="A498" i="33" s="1"/>
  <c r="A499" i="33" s="1"/>
  <c r="A500" i="33" s="1"/>
  <c r="A501" i="33" s="1"/>
  <c r="B496" i="33"/>
  <c r="B497" i="33"/>
  <c r="B498" i="33"/>
  <c r="B499" i="33"/>
  <c r="B500" i="33"/>
  <c r="B501" i="33"/>
  <c r="B502" i="33"/>
  <c r="B504" i="33"/>
  <c r="B505" i="33"/>
  <c r="B506" i="33"/>
  <c r="B507" i="33"/>
  <c r="B508" i="33"/>
  <c r="B509" i="33"/>
  <c r="B510" i="33"/>
  <c r="B511" i="33"/>
  <c r="B512" i="33"/>
  <c r="A513" i="33"/>
  <c r="A514" i="33" s="1"/>
  <c r="A515" i="33" s="1"/>
  <c r="A516" i="33" s="1"/>
  <c r="A517" i="33" s="1"/>
  <c r="A518" i="33" s="1"/>
  <c r="A519" i="33" s="1"/>
  <c r="B513" i="33"/>
  <c r="B514" i="33"/>
  <c r="B515" i="33"/>
  <c r="B516" i="33"/>
  <c r="B517" i="33"/>
  <c r="B518" i="33"/>
  <c r="B519" i="33"/>
  <c r="B521" i="33"/>
  <c r="B522" i="33"/>
  <c r="B523" i="33"/>
  <c r="B524" i="33"/>
  <c r="B525" i="33"/>
  <c r="B526" i="33"/>
  <c r="B527" i="33"/>
  <c r="B528" i="33"/>
  <c r="B529" i="33"/>
  <c r="B837" i="33" s="1"/>
  <c r="A530" i="33"/>
  <c r="A531" i="33" s="1"/>
  <c r="A532" i="33" s="1"/>
  <c r="A840" i="33" s="1"/>
  <c r="B530" i="33"/>
  <c r="B838" i="33" s="1"/>
  <c r="B531" i="33"/>
  <c r="B839" i="33" s="1"/>
  <c r="B532" i="33"/>
  <c r="B840" i="33" s="1"/>
  <c r="B533" i="33"/>
  <c r="B841" i="33" s="1"/>
  <c r="B534" i="33"/>
  <c r="B842" i="33" s="1"/>
  <c r="B535" i="33"/>
  <c r="B843" i="33" s="1"/>
  <c r="B536" i="33"/>
  <c r="B844" i="33" s="1"/>
  <c r="A539" i="33"/>
  <c r="B547" i="33"/>
  <c r="A242" i="2" s="1"/>
  <c r="A548" i="33"/>
  <c r="B548" i="33"/>
  <c r="B549" i="33"/>
  <c r="B550" i="33"/>
  <c r="B551" i="33"/>
  <c r="B552" i="33"/>
  <c r="B553" i="33"/>
  <c r="B554" i="33"/>
  <c r="A557" i="33"/>
  <c r="B557" i="33"/>
  <c r="B558" i="33"/>
  <c r="B559" i="33"/>
  <c r="B560" i="33"/>
  <c r="B561" i="33"/>
  <c r="B562" i="33"/>
  <c r="B563" i="33"/>
  <c r="B564" i="33"/>
  <c r="A565" i="33"/>
  <c r="B565" i="33"/>
  <c r="B566" i="33"/>
  <c r="B567" i="33"/>
  <c r="B568" i="33"/>
  <c r="B569" i="33"/>
  <c r="B570" i="33"/>
  <c r="B571" i="33"/>
  <c r="B572" i="33"/>
  <c r="B573" i="33"/>
  <c r="A449" i="2" s="1"/>
  <c r="A574" i="33"/>
  <c r="B574" i="33"/>
  <c r="B575" i="33"/>
  <c r="B576" i="33"/>
  <c r="B577" i="33"/>
  <c r="B578" i="33"/>
  <c r="B579" i="33"/>
  <c r="B580" i="33"/>
  <c r="A582" i="33"/>
  <c r="B582" i="33"/>
  <c r="B583" i="33"/>
  <c r="B584" i="33"/>
  <c r="B585" i="33"/>
  <c r="B586" i="33"/>
  <c r="B587" i="33"/>
  <c r="B588" i="33"/>
  <c r="B589" i="33"/>
  <c r="A590" i="33"/>
  <c r="B590" i="33"/>
  <c r="B591" i="33"/>
  <c r="B592" i="33"/>
  <c r="B593" i="33"/>
  <c r="B594" i="33"/>
  <c r="B595" i="33"/>
  <c r="B596" i="33"/>
  <c r="B597" i="33"/>
  <c r="B598" i="33"/>
  <c r="A476" i="2" s="1"/>
  <c r="A599" i="33"/>
  <c r="A600" i="33" s="1"/>
  <c r="A601" i="33" s="1"/>
  <c r="A602" i="33" s="1"/>
  <c r="A603" i="33" s="1"/>
  <c r="B599" i="33"/>
  <c r="B600" i="33"/>
  <c r="B601" i="33"/>
  <c r="B602" i="33"/>
  <c r="B603" i="33"/>
  <c r="B604" i="33"/>
  <c r="B605" i="33"/>
  <c r="B607" i="33"/>
  <c r="B608" i="33"/>
  <c r="B609" i="33"/>
  <c r="B610" i="33"/>
  <c r="B611" i="33"/>
  <c r="B612" i="33"/>
  <c r="B613" i="33"/>
  <c r="B614" i="33"/>
  <c r="B615" i="33"/>
  <c r="A467" i="2" s="1"/>
  <c r="A616" i="33"/>
  <c r="B616" i="33"/>
  <c r="B617" i="33"/>
  <c r="B618" i="33"/>
  <c r="B619" i="33"/>
  <c r="B620" i="33"/>
  <c r="B621" i="33"/>
  <c r="B622" i="33"/>
  <c r="B624" i="33"/>
  <c r="B625" i="33"/>
  <c r="B626" i="33"/>
  <c r="B627" i="33"/>
  <c r="B628" i="33"/>
  <c r="B629" i="33"/>
  <c r="B630" i="33"/>
  <c r="B631" i="33"/>
  <c r="B632" i="33"/>
  <c r="A440" i="2" s="1"/>
  <c r="A633" i="33"/>
  <c r="A634" i="33" s="1"/>
  <c r="B633" i="33"/>
  <c r="B634" i="33"/>
  <c r="B635" i="33"/>
  <c r="B636" i="33"/>
  <c r="B637" i="33"/>
  <c r="B638" i="33"/>
  <c r="B639" i="33"/>
  <c r="B641" i="33"/>
  <c r="B642" i="33"/>
  <c r="B643" i="33"/>
  <c r="B644" i="33"/>
  <c r="B645" i="33"/>
  <c r="B646" i="33"/>
  <c r="B647" i="33"/>
  <c r="B648" i="33"/>
  <c r="B649" i="33"/>
  <c r="A188" i="2" s="1"/>
  <c r="A650" i="33"/>
  <c r="A651" i="33" s="1"/>
  <c r="A652" i="33" s="1"/>
  <c r="B650" i="33"/>
  <c r="B651" i="33"/>
  <c r="B652" i="33"/>
  <c r="B653" i="33"/>
  <c r="B654" i="33"/>
  <c r="B655" i="33"/>
  <c r="B656" i="33"/>
  <c r="B658" i="33"/>
  <c r="B659" i="33"/>
  <c r="B660" i="33"/>
  <c r="B661" i="33"/>
  <c r="B662" i="33"/>
  <c r="B663" i="33"/>
  <c r="B664" i="33"/>
  <c r="B665" i="33"/>
  <c r="B666" i="33"/>
  <c r="A179" i="2" s="1"/>
  <c r="A667" i="33"/>
  <c r="B667" i="33"/>
  <c r="B668" i="33"/>
  <c r="B669" i="33"/>
  <c r="B670" i="33"/>
  <c r="B671" i="33"/>
  <c r="B672" i="33"/>
  <c r="B673" i="33"/>
  <c r="B675" i="33"/>
  <c r="B676" i="33"/>
  <c r="B677" i="33"/>
  <c r="B678" i="33"/>
  <c r="B679" i="33"/>
  <c r="B680" i="33"/>
  <c r="B681" i="33"/>
  <c r="B682" i="33"/>
  <c r="B683" i="33"/>
  <c r="A422" i="2" s="1"/>
  <c r="A684" i="33"/>
  <c r="A685" i="33" s="1"/>
  <c r="B684" i="33"/>
  <c r="B685" i="33"/>
  <c r="B686" i="33"/>
  <c r="B687" i="33"/>
  <c r="B688" i="33"/>
  <c r="B689" i="33"/>
  <c r="B690" i="33"/>
  <c r="B692" i="33"/>
  <c r="B693" i="33"/>
  <c r="B694" i="33"/>
  <c r="B695" i="33"/>
  <c r="B696" i="33"/>
  <c r="B697" i="33"/>
  <c r="B698" i="33"/>
  <c r="B699" i="33"/>
  <c r="B700" i="33"/>
  <c r="A458" i="2" s="1"/>
  <c r="A701" i="33"/>
  <c r="A702" i="33" s="1"/>
  <c r="A703" i="33" s="1"/>
  <c r="B701" i="33"/>
  <c r="B702" i="33"/>
  <c r="B703" i="33"/>
  <c r="B704" i="33"/>
  <c r="B705" i="33"/>
  <c r="B706" i="33"/>
  <c r="B707" i="33"/>
  <c r="B709" i="33"/>
  <c r="B710" i="33"/>
  <c r="B711" i="33"/>
  <c r="B712" i="33"/>
  <c r="B713" i="33"/>
  <c r="B714" i="33"/>
  <c r="B715" i="33"/>
  <c r="B716" i="33"/>
  <c r="B717" i="33"/>
  <c r="A161" i="2" s="1"/>
  <c r="A718" i="33"/>
  <c r="A719" i="33" s="1"/>
  <c r="A720" i="33" s="1"/>
  <c r="A721" i="33" s="1"/>
  <c r="A722" i="33" s="1"/>
  <c r="A723" i="33" s="1"/>
  <c r="B718" i="33"/>
  <c r="B719" i="33"/>
  <c r="B720" i="33"/>
  <c r="B721" i="33"/>
  <c r="B722" i="33"/>
  <c r="B723" i="33"/>
  <c r="B724" i="33"/>
  <c r="B728" i="33"/>
  <c r="B729" i="33"/>
  <c r="B730" i="33"/>
  <c r="B731" i="33"/>
  <c r="B732" i="33"/>
  <c r="B733" i="33"/>
  <c r="B734" i="33"/>
  <c r="B735" i="33"/>
  <c r="B736" i="33"/>
  <c r="A170" i="2" s="1"/>
  <c r="A737" i="33"/>
  <c r="B737" i="33"/>
  <c r="B738" i="33"/>
  <c r="B739" i="33"/>
  <c r="B740" i="33"/>
  <c r="B741" i="33"/>
  <c r="B742" i="33"/>
  <c r="B743" i="33"/>
  <c r="B745" i="33"/>
  <c r="B746" i="33"/>
  <c r="B747" i="33"/>
  <c r="B748" i="33"/>
  <c r="B749" i="33"/>
  <c r="B750" i="33"/>
  <c r="B751" i="33"/>
  <c r="B752" i="33"/>
  <c r="B753" i="33"/>
  <c r="A197" i="2" s="1"/>
  <c r="A754" i="33"/>
  <c r="A755" i="33" s="1"/>
  <c r="A756" i="33" s="1"/>
  <c r="A757" i="33" s="1"/>
  <c r="A758" i="33" s="1"/>
  <c r="A759" i="33" s="1"/>
  <c r="A760" i="33" s="1"/>
  <c r="B754" i="33"/>
  <c r="B755" i="33"/>
  <c r="B756" i="33"/>
  <c r="B757" i="33"/>
  <c r="B758" i="33"/>
  <c r="B759" i="33"/>
  <c r="B760" i="33"/>
  <c r="B762" i="33"/>
  <c r="B763" i="33"/>
  <c r="B764" i="33"/>
  <c r="B765" i="33"/>
  <c r="B766" i="33"/>
  <c r="B767" i="33"/>
  <c r="B768" i="33"/>
  <c r="B769" i="33"/>
  <c r="B770" i="33"/>
  <c r="A224" i="2" s="1"/>
  <c r="A771" i="33"/>
  <c r="A772" i="33" s="1"/>
  <c r="A773" i="33" s="1"/>
  <c r="A774" i="33" s="1"/>
  <c r="A775" i="33" s="1"/>
  <c r="B771" i="33"/>
  <c r="B772" i="33"/>
  <c r="B773" i="33"/>
  <c r="B774" i="33"/>
  <c r="B775" i="33"/>
  <c r="B776" i="33"/>
  <c r="B777" i="33"/>
  <c r="B796" i="33"/>
  <c r="B797" i="33"/>
  <c r="B798" i="33"/>
  <c r="B799" i="33"/>
  <c r="B800" i="33"/>
  <c r="B801" i="33"/>
  <c r="B802" i="33"/>
  <c r="B803" i="33"/>
  <c r="B804" i="33"/>
  <c r="A377" i="2" s="1"/>
  <c r="A805" i="33"/>
  <c r="A806" i="33" s="1"/>
  <c r="B805" i="33"/>
  <c r="B806" i="33"/>
  <c r="B807" i="33"/>
  <c r="B808" i="33"/>
  <c r="B809" i="33"/>
  <c r="B810" i="33"/>
  <c r="B811" i="33"/>
  <c r="B813" i="33"/>
  <c r="B814" i="33"/>
  <c r="B815" i="33"/>
  <c r="B816" i="33"/>
  <c r="B817" i="33"/>
  <c r="B818" i="33"/>
  <c r="B819" i="33"/>
  <c r="B820" i="33"/>
  <c r="B821" i="33"/>
  <c r="A386" i="2" s="1"/>
  <c r="A822" i="33"/>
  <c r="A823" i="33" s="1"/>
  <c r="A824" i="33" s="1"/>
  <c r="A825" i="33" s="1"/>
  <c r="A826" i="33" s="1"/>
  <c r="A827" i="33" s="1"/>
  <c r="B822" i="33"/>
  <c r="B823" i="33"/>
  <c r="B824" i="33"/>
  <c r="B825" i="33"/>
  <c r="B826" i="33"/>
  <c r="B827" i="33"/>
  <c r="B828" i="33"/>
  <c r="A836" i="33"/>
  <c r="A837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A395" i="2" s="1"/>
  <c r="A886" i="33"/>
  <c r="B886" i="33"/>
  <c r="B887" i="33"/>
  <c r="B888" i="33"/>
  <c r="B889" i="33"/>
  <c r="B890" i="33"/>
  <c r="B891" i="33"/>
  <c r="B892" i="33"/>
  <c r="B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B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B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B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B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B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B902" i="33"/>
  <c r="B903" i="33"/>
  <c r="B904" i="33"/>
  <c r="B905" i="33"/>
  <c r="B906" i="33"/>
  <c r="B907" i="33"/>
  <c r="B908" i="33"/>
  <c r="B909" i="33"/>
  <c r="B910" i="33"/>
  <c r="B911" i="33"/>
  <c r="B912" i="33"/>
  <c r="A35" i="2" s="1"/>
  <c r="A913" i="33"/>
  <c r="A914" i="33" s="1"/>
  <c r="A915" i="33" s="1"/>
  <c r="B913" i="33"/>
  <c r="B914" i="33"/>
  <c r="B915" i="33"/>
  <c r="B916" i="33"/>
  <c r="B917" i="33"/>
  <c r="B918" i="33"/>
  <c r="B919" i="33"/>
  <c r="B923" i="33"/>
  <c r="B924" i="33"/>
  <c r="B925" i="33"/>
  <c r="B926" i="33"/>
  <c r="B927" i="33"/>
  <c r="B928" i="33"/>
  <c r="B929" i="33"/>
  <c r="B930" i="33"/>
  <c r="B931" i="33"/>
  <c r="B932" i="33"/>
  <c r="A413" i="2" s="1"/>
  <c r="A933" i="33"/>
  <c r="A934" i="33" s="1"/>
  <c r="A935" i="33" s="1"/>
  <c r="B933" i="33"/>
  <c r="B934" i="33"/>
  <c r="B935" i="33"/>
  <c r="B936" i="33"/>
  <c r="B937" i="33"/>
  <c r="B938" i="33"/>
  <c r="B939" i="33"/>
  <c r="B944" i="33"/>
  <c r="B945" i="33"/>
  <c r="B946" i="33"/>
  <c r="B947" i="33"/>
  <c r="B948" i="33"/>
  <c r="B949" i="33"/>
  <c r="B950" i="33"/>
  <c r="B951" i="33"/>
  <c r="B952" i="33"/>
  <c r="A404" i="2" s="1"/>
  <c r="A953" i="33"/>
  <c r="A954" i="33" s="1"/>
  <c r="B953" i="33"/>
  <c r="B954" i="33"/>
  <c r="B955" i="33"/>
  <c r="B956" i="33"/>
  <c r="B957" i="33"/>
  <c r="B958" i="33"/>
  <c r="B959" i="33"/>
  <c r="B964" i="33"/>
  <c r="B965" i="33"/>
  <c r="B966" i="33"/>
  <c r="B967" i="33"/>
  <c r="B968" i="33"/>
  <c r="B969" i="33"/>
  <c r="B970" i="33"/>
  <c r="B971" i="33"/>
  <c r="B972" i="33"/>
  <c r="A206" i="2" s="1"/>
  <c r="A973" i="33"/>
  <c r="A974" i="33" s="1"/>
  <c r="B973" i="33"/>
  <c r="B974" i="33"/>
  <c r="B975" i="33"/>
  <c r="B976" i="33"/>
  <c r="B977" i="33"/>
  <c r="B978" i="33"/>
  <c r="B979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C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R95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R149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R158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A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I3" i="1"/>
  <c r="J3" i="1"/>
  <c r="K3" i="1"/>
  <c r="L3" i="1"/>
  <c r="N3" i="1"/>
  <c r="O3" i="1"/>
  <c r="P3" i="1"/>
  <c r="Q3" i="1"/>
  <c r="T3" i="1"/>
  <c r="U3" i="1"/>
  <c r="V3" i="1"/>
  <c r="X3" i="1"/>
  <c r="Y3" i="1"/>
  <c r="AA3" i="1"/>
  <c r="AB3" i="1"/>
  <c r="AC3" i="1"/>
  <c r="I4" i="1"/>
  <c r="G4823" i="1"/>
  <c r="G4824" i="1"/>
  <c r="G4825" i="1"/>
  <c r="G4826" i="1"/>
  <c r="G4827" i="1"/>
  <c r="G4828" i="1"/>
  <c r="G4829" i="1"/>
  <c r="G4830" i="1"/>
  <c r="B235" i="33" l="1"/>
  <c r="J4" i="1"/>
  <c r="D4" i="2"/>
  <c r="E4" i="2" s="1"/>
  <c r="F4" i="2" s="1"/>
  <c r="G4" i="2" s="1"/>
  <c r="A549" i="33"/>
  <c r="A243" i="2"/>
  <c r="C265" i="2"/>
  <c r="B264" i="2"/>
  <c r="B262" i="2"/>
  <c r="B266" i="2"/>
  <c r="B260" i="2"/>
  <c r="B263" i="2"/>
  <c r="B261" i="2"/>
  <c r="A887" i="33"/>
  <c r="A396" i="2"/>
  <c r="E485" i="2"/>
  <c r="G293" i="33"/>
  <c r="E492" i="2" s="1"/>
  <c r="G5" i="33"/>
  <c r="G12" i="33" s="1"/>
  <c r="E258" i="2" s="1"/>
  <c r="Q5" i="33"/>
  <c r="Q12" i="33" s="1"/>
  <c r="O258" i="2" s="1"/>
  <c r="A15" i="2"/>
  <c r="A13" i="2"/>
  <c r="A11" i="2"/>
  <c r="A390" i="2"/>
  <c r="A33" i="2"/>
  <c r="B273" i="33"/>
  <c r="B549" i="2"/>
  <c r="A287" i="2"/>
  <c r="A378" i="2"/>
  <c r="A96" i="2"/>
  <c r="A297" i="2"/>
  <c r="A149" i="2"/>
  <c r="A146" i="2"/>
  <c r="A144" i="2"/>
  <c r="G111" i="33"/>
  <c r="G112" i="33" s="1"/>
  <c r="E105" i="2" s="1"/>
  <c r="A76" i="2"/>
  <c r="A171" i="2"/>
  <c r="A461" i="2"/>
  <c r="A423" i="2"/>
  <c r="A246" i="33"/>
  <c r="R121" i="33"/>
  <c r="R122" i="33" s="1"/>
  <c r="P141" i="2" s="1"/>
  <c r="A704" i="33"/>
  <c r="A37" i="2"/>
  <c r="A94" i="2"/>
  <c r="H121" i="33"/>
  <c r="H122" i="33" s="1"/>
  <c r="F141" i="2" s="1"/>
  <c r="A99" i="2"/>
  <c r="K548" i="2"/>
  <c r="A140" i="2"/>
  <c r="A136" i="2"/>
  <c r="A270" i="2"/>
  <c r="A199" i="2"/>
  <c r="A478" i="2"/>
  <c r="A433" i="2"/>
  <c r="A315" i="2"/>
  <c r="A162" i="2"/>
  <c r="B551" i="2"/>
  <c r="B260" i="33"/>
  <c r="E59" i="33"/>
  <c r="E260" i="33" s="1"/>
  <c r="N20" i="33"/>
  <c r="A496" i="2"/>
  <c r="A501" i="2"/>
  <c r="A499" i="2"/>
  <c r="A497" i="2"/>
  <c r="A147" i="2"/>
  <c r="E902" i="33"/>
  <c r="A219" i="2"/>
  <c r="U20" i="33"/>
  <c r="A272" i="33"/>
  <c r="K161" i="33"/>
  <c r="K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M141" i="33"/>
  <c r="M142" i="33" s="1"/>
  <c r="K33" i="2" s="1"/>
  <c r="B552" i="2"/>
  <c r="A227" i="2"/>
  <c r="A75" i="2"/>
  <c r="B247" i="33"/>
  <c r="A267" i="2"/>
  <c r="A256" i="2"/>
  <c r="A10" i="2"/>
  <c r="A255" i="2"/>
  <c r="P190" i="33"/>
  <c r="P192" i="33" s="1"/>
  <c r="N222" i="2" s="1"/>
  <c r="H190" i="33"/>
  <c r="F220" i="2" s="1"/>
  <c r="F963" i="33"/>
  <c r="S151" i="33"/>
  <c r="S152" i="33" s="1"/>
  <c r="S538" i="33" s="1"/>
  <c r="I141" i="33"/>
  <c r="I142" i="33" s="1"/>
  <c r="G33" i="2" s="1"/>
  <c r="U141" i="33"/>
  <c r="U142" i="33" s="1"/>
  <c r="S33" i="2" s="1"/>
  <c r="Q141" i="33"/>
  <c r="Q142" i="33" s="1"/>
  <c r="O33" i="2" s="1"/>
  <c r="G132" i="33"/>
  <c r="E24" i="2" s="1"/>
  <c r="E23" i="2"/>
  <c r="O131" i="33"/>
  <c r="O101" i="33"/>
  <c r="O20" i="33"/>
  <c r="F5" i="33"/>
  <c r="A460" i="2"/>
  <c r="A388" i="2"/>
  <c r="A257" i="2"/>
  <c r="A164" i="2"/>
  <c r="A95" i="2"/>
  <c r="A839" i="33"/>
  <c r="A828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U48" i="33"/>
  <c r="U259" i="33" s="1"/>
  <c r="U266" i="33" s="1"/>
  <c r="S155" i="2" s="1"/>
  <c r="A724" i="33"/>
  <c r="A168" i="2" s="1"/>
  <c r="A167" i="2"/>
  <c r="Q111" i="33"/>
  <c r="O104" i="2" s="1"/>
  <c r="R59" i="33"/>
  <c r="R273" i="33" s="1"/>
  <c r="R280" i="33" s="1"/>
  <c r="P147" i="2" s="1"/>
  <c r="M48" i="33"/>
  <c r="K74" i="2" s="1"/>
  <c r="O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6" i="33"/>
  <c r="A191" i="2"/>
  <c r="A441" i="2"/>
  <c r="A369" i="2"/>
  <c r="B272" i="33"/>
  <c r="B246" i="33"/>
  <c r="Q161" i="33"/>
  <c r="A139" i="2"/>
  <c r="A137" i="2"/>
  <c r="A135" i="2"/>
  <c r="M111" i="33"/>
  <c r="K104" i="2" s="1"/>
  <c r="G101" i="33"/>
  <c r="H48" i="33"/>
  <c r="F74" i="2" s="1"/>
  <c r="J26" i="33"/>
  <c r="J20" i="33"/>
  <c r="N5" i="33"/>
  <c r="A480" i="2"/>
  <c r="A271" i="2"/>
  <c r="A216" i="2"/>
  <c r="A165" i="2"/>
  <c r="A138" i="2"/>
  <c r="A92" i="2"/>
  <c r="A838" i="33"/>
  <c r="B233" i="33"/>
  <c r="U172" i="33"/>
  <c r="S555" i="2" s="1"/>
  <c r="F161" i="33"/>
  <c r="U26" i="33"/>
  <c r="A405" i="2"/>
  <c r="A36" i="2"/>
  <c r="F923" i="33"/>
  <c r="G86" i="2"/>
  <c r="I102" i="33"/>
  <c r="G87" i="2" s="1"/>
  <c r="U101" i="33"/>
  <c r="U102" i="33" s="1"/>
  <c r="S87" i="2" s="1"/>
  <c r="M101" i="33"/>
  <c r="M102" i="33" s="1"/>
  <c r="K87" i="2" s="1"/>
  <c r="S101" i="33"/>
  <c r="K101" i="33"/>
  <c r="Q101" i="33"/>
  <c r="O86" i="2" s="1"/>
  <c r="A955" i="33"/>
  <c r="A406" i="2"/>
  <c r="A807" i="33"/>
  <c r="A379" i="2"/>
  <c r="G221" i="33"/>
  <c r="G32" i="33"/>
  <c r="E15" i="2" s="1"/>
  <c r="M122" i="33"/>
  <c r="K141" i="2" s="1"/>
  <c r="K140" i="2"/>
  <c r="E131" i="33"/>
  <c r="C23" i="2" s="1"/>
  <c r="H131" i="33"/>
  <c r="L131" i="33"/>
  <c r="P131" i="33"/>
  <c r="T131" i="33"/>
  <c r="F131" i="33"/>
  <c r="J131" i="33"/>
  <c r="N131" i="33"/>
  <c r="R131" i="33"/>
  <c r="J62" i="33"/>
  <c r="J247" i="33"/>
  <c r="J254" i="33" s="1"/>
  <c r="H93" i="2" s="1"/>
  <c r="A373" i="2"/>
  <c r="A269" i="2"/>
  <c r="A266" i="2"/>
  <c r="A668" i="33"/>
  <c r="E151" i="33"/>
  <c r="E152" i="33" s="1"/>
  <c r="E538" i="33" s="1"/>
  <c r="T151" i="33"/>
  <c r="T152" i="33" s="1"/>
  <c r="T538" i="33" s="1"/>
  <c r="L151" i="33"/>
  <c r="L152" i="33" s="1"/>
  <c r="L538" i="33" s="1"/>
  <c r="U131" i="33"/>
  <c r="M131" i="33"/>
  <c r="P121" i="33"/>
  <c r="A60" i="33"/>
  <c r="A61" i="33" s="1"/>
  <c r="A62" i="33" s="1"/>
  <c r="A234" i="33"/>
  <c r="A273" i="33"/>
  <c r="I59" i="33"/>
  <c r="I62" i="33" s="1"/>
  <c r="H59" i="33"/>
  <c r="H234" i="33" s="1"/>
  <c r="H241" i="33" s="1"/>
  <c r="F120" i="2" s="1"/>
  <c r="U59" i="33"/>
  <c r="U234" i="33" s="1"/>
  <c r="U241" i="33" s="1"/>
  <c r="S120" i="2" s="1"/>
  <c r="N59" i="33"/>
  <c r="N234" i="33" s="1"/>
  <c r="N241" i="33" s="1"/>
  <c r="L120" i="2" s="1"/>
  <c r="G48" i="33"/>
  <c r="G233" i="33" s="1"/>
  <c r="G240" i="33" s="1"/>
  <c r="E119" i="2" s="1"/>
  <c r="O48" i="33"/>
  <c r="O259" i="33" s="1"/>
  <c r="O266" i="33" s="1"/>
  <c r="M155" i="2" s="1"/>
  <c r="I48" i="33"/>
  <c r="I52" i="33" s="1"/>
  <c r="G78" i="2" s="1"/>
  <c r="T48" i="33"/>
  <c r="T52" i="33" s="1"/>
  <c r="R78" i="2" s="1"/>
  <c r="R26" i="33"/>
  <c r="A272" i="2"/>
  <c r="A190" i="2"/>
  <c r="A533" i="33"/>
  <c r="A480" i="33"/>
  <c r="A481" i="33" s="1"/>
  <c r="S131" i="33"/>
  <c r="K131" i="33"/>
  <c r="K37" i="33"/>
  <c r="K222" i="33" s="1"/>
  <c r="E26" i="33"/>
  <c r="I26" i="33"/>
  <c r="N26" i="33"/>
  <c r="N286" i="33" s="1"/>
  <c r="S26" i="33"/>
  <c r="S286" i="33" s="1"/>
  <c r="S293" i="33" s="1"/>
  <c r="F26" i="33"/>
  <c r="K26" i="33"/>
  <c r="Q26" i="33"/>
  <c r="G121" i="33"/>
  <c r="E140" i="2" s="1"/>
  <c r="E121" i="33"/>
  <c r="I121" i="33"/>
  <c r="N121" i="33"/>
  <c r="T121" i="33"/>
  <c r="F121" i="33"/>
  <c r="L121" i="33"/>
  <c r="Q121" i="33"/>
  <c r="S104" i="2"/>
  <c r="U112" i="33"/>
  <c r="S105" i="2" s="1"/>
  <c r="D548" i="2"/>
  <c r="A371" i="2"/>
  <c r="A288" i="2"/>
  <c r="C548" i="2"/>
  <c r="A207" i="2"/>
  <c r="A189" i="2"/>
  <c r="Q131" i="33"/>
  <c r="I131" i="33"/>
  <c r="U121" i="33"/>
  <c r="J121" i="33"/>
  <c r="E111" i="33"/>
  <c r="E112" i="33" s="1"/>
  <c r="C105" i="2" s="1"/>
  <c r="O111" i="33"/>
  <c r="O112" i="33" s="1"/>
  <c r="M105" i="2" s="1"/>
  <c r="K111" i="33"/>
  <c r="S111" i="33"/>
  <c r="E101" i="33"/>
  <c r="H101" i="33"/>
  <c r="L101" i="33"/>
  <c r="P101" i="33"/>
  <c r="T101" i="33"/>
  <c r="F101" i="33"/>
  <c r="J101" i="33"/>
  <c r="N101" i="33"/>
  <c r="R101" i="33"/>
  <c r="M26" i="33"/>
  <c r="A204" i="2"/>
  <c r="A200" i="2"/>
  <c r="A468" i="2"/>
  <c r="A450" i="2"/>
  <c r="U175" i="33"/>
  <c r="U182" i="33" s="1"/>
  <c r="U923" i="33" s="1"/>
  <c r="I172" i="33"/>
  <c r="I963" i="33" s="1"/>
  <c r="A64" i="2"/>
  <c r="A617" i="33"/>
  <c r="A18" i="2"/>
  <c r="A141" i="2"/>
  <c r="A81" i="2"/>
  <c r="A502" i="33"/>
  <c r="A375" i="2" s="1"/>
  <c r="A374" i="2"/>
  <c r="A82" i="33"/>
  <c r="A114" i="2" s="1"/>
  <c r="A113" i="2"/>
  <c r="A465" i="33"/>
  <c r="A434" i="2"/>
  <c r="A324" i="33"/>
  <c r="A316" i="2"/>
  <c r="A266" i="33"/>
  <c r="A154" i="2"/>
  <c r="A240" i="33"/>
  <c r="A118" i="2"/>
  <c r="A169" i="33"/>
  <c r="A52" i="33"/>
  <c r="A78" i="2" s="1"/>
  <c r="A77" i="2"/>
  <c r="A686" i="33"/>
  <c r="A424" i="2"/>
  <c r="A604" i="33"/>
  <c r="A481" i="2"/>
  <c r="A447" i="33"/>
  <c r="A280" i="2"/>
  <c r="A307" i="33"/>
  <c r="A307" i="2"/>
  <c r="A111" i="33"/>
  <c r="A103" i="2"/>
  <c r="A776" i="33"/>
  <c r="A229" i="2"/>
  <c r="A635" i="33"/>
  <c r="A442" i="2"/>
  <c r="A358" i="33"/>
  <c r="A298" i="2"/>
  <c r="A88" i="33"/>
  <c r="A127" i="2"/>
  <c r="A738" i="33"/>
  <c r="A653" i="33"/>
  <c r="A575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J260" i="33"/>
  <c r="J267" i="33" s="1"/>
  <c r="H156" i="2" s="1"/>
  <c r="A259" i="33"/>
  <c r="A247" i="33"/>
  <c r="A233" i="33"/>
  <c r="A190" i="33"/>
  <c r="A177" i="33"/>
  <c r="A127" i="33"/>
  <c r="A97" i="33"/>
  <c r="A68" i="33"/>
  <c r="T59" i="33"/>
  <c r="T234" i="33" s="1"/>
  <c r="T241" i="33" s="1"/>
  <c r="R120" i="2" s="1"/>
  <c r="M59" i="33"/>
  <c r="M234" i="33" s="1"/>
  <c r="M241" i="33" s="1"/>
  <c r="K120" i="2" s="1"/>
  <c r="F37" i="33"/>
  <c r="F42" i="33" s="1"/>
  <c r="S20" i="33"/>
  <c r="I20" i="33"/>
  <c r="A340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J273" i="33"/>
  <c r="J280" i="33" s="1"/>
  <c r="H147" i="2" s="1"/>
  <c r="J234" i="33"/>
  <c r="J241" i="33" s="1"/>
  <c r="H120" i="2" s="1"/>
  <c r="P59" i="33"/>
  <c r="P247" i="33" s="1"/>
  <c r="P254" i="33" s="1"/>
  <c r="N93" i="2" s="1"/>
  <c r="P37" i="33"/>
  <c r="P943" i="33"/>
  <c r="Q175" i="33"/>
  <c r="H175" i="33"/>
  <c r="M923" i="33"/>
  <c r="M943" i="33"/>
  <c r="Q190" i="33"/>
  <c r="J190" i="33"/>
  <c r="U190" i="33"/>
  <c r="M190" i="33"/>
  <c r="F190" i="33"/>
  <c r="R190" i="33"/>
  <c r="K555" i="2"/>
  <c r="M963" i="33"/>
  <c r="I923" i="33"/>
  <c r="I943" i="33"/>
  <c r="S548" i="2"/>
  <c r="G548" i="2"/>
  <c r="T175" i="33"/>
  <c r="L175" i="33"/>
  <c r="O548" i="2"/>
  <c r="Q172" i="33"/>
  <c r="N555" i="2"/>
  <c r="F555" i="2"/>
  <c r="N548" i="2"/>
  <c r="F548" i="2"/>
  <c r="R555" i="2"/>
  <c r="J555" i="2"/>
  <c r="R548" i="2"/>
  <c r="J548" i="2"/>
  <c r="S161" i="33"/>
  <c r="N161" i="33"/>
  <c r="I161" i="33"/>
  <c r="R161" i="33"/>
  <c r="M161" i="33"/>
  <c r="G161" i="33"/>
  <c r="U161" i="33"/>
  <c r="O161" i="33"/>
  <c r="J161" i="33"/>
  <c r="P151" i="33"/>
  <c r="P152" i="33" s="1"/>
  <c r="P538" i="33" s="1"/>
  <c r="H151" i="33"/>
  <c r="H152" i="33" s="1"/>
  <c r="H538" i="33" s="1"/>
  <c r="O151" i="33"/>
  <c r="O152" i="33" s="1"/>
  <c r="O538" i="33" s="1"/>
  <c r="G151" i="33"/>
  <c r="G152" i="33" s="1"/>
  <c r="G538" i="33" s="1"/>
  <c r="R151" i="33"/>
  <c r="R152" i="33" s="1"/>
  <c r="R538" i="33" s="1"/>
  <c r="N151" i="33"/>
  <c r="N152" i="33" s="1"/>
  <c r="N538" i="33" s="1"/>
  <c r="J151" i="33"/>
  <c r="J152" i="33" s="1"/>
  <c r="J538" i="33" s="1"/>
  <c r="F151" i="33"/>
  <c r="F152" i="33" s="1"/>
  <c r="F538" i="33" s="1"/>
  <c r="U151" i="33"/>
  <c r="U152" i="33" s="1"/>
  <c r="U538" i="33" s="1"/>
  <c r="Q151" i="33"/>
  <c r="Q152" i="33" s="1"/>
  <c r="Q538" i="33" s="1"/>
  <c r="M151" i="33"/>
  <c r="M152" i="33" s="1"/>
  <c r="M538" i="33" s="1"/>
  <c r="I151" i="33"/>
  <c r="I152" i="33" s="1"/>
  <c r="I538" i="33" s="1"/>
  <c r="C32" i="2"/>
  <c r="E142" i="33"/>
  <c r="C33" i="2" s="1"/>
  <c r="S141" i="33"/>
  <c r="O141" i="33"/>
  <c r="K141" i="33"/>
  <c r="G141" i="33"/>
  <c r="R141" i="33"/>
  <c r="N141" i="33"/>
  <c r="J141" i="33"/>
  <c r="F141" i="33"/>
  <c r="T141" i="33"/>
  <c r="P141" i="33"/>
  <c r="L141" i="33"/>
  <c r="H141" i="33"/>
  <c r="R111" i="33"/>
  <c r="N111" i="33"/>
  <c r="J111" i="33"/>
  <c r="F111" i="33"/>
  <c r="I111" i="33"/>
  <c r="S121" i="33"/>
  <c r="O121" i="33"/>
  <c r="K121" i="33"/>
  <c r="T111" i="33"/>
  <c r="P111" i="33"/>
  <c r="L111" i="33"/>
  <c r="H111" i="33"/>
  <c r="T72" i="33"/>
  <c r="R69" i="2" s="1"/>
  <c r="R68" i="2"/>
  <c r="F71" i="33"/>
  <c r="G91" i="33"/>
  <c r="S48" i="33"/>
  <c r="Q74" i="2" s="1"/>
  <c r="K48" i="33"/>
  <c r="K233" i="33" s="1"/>
  <c r="K240" i="33" s="1"/>
  <c r="I119" i="2" s="1"/>
  <c r="E48" i="33"/>
  <c r="E233" i="33" s="1"/>
  <c r="E240" i="33" s="1"/>
  <c r="N74" i="2"/>
  <c r="P246" i="33"/>
  <c r="P253" i="33" s="1"/>
  <c r="N92" i="2" s="1"/>
  <c r="Q48" i="33"/>
  <c r="P272" i="33"/>
  <c r="P279" i="33" s="1"/>
  <c r="P259" i="33"/>
  <c r="P266" i="33" s="1"/>
  <c r="P233" i="33"/>
  <c r="P240" i="33" s="1"/>
  <c r="T37" i="33"/>
  <c r="O37" i="33"/>
  <c r="J37" i="33"/>
  <c r="E37" i="33"/>
  <c r="E222" i="33" s="1"/>
  <c r="S37" i="33"/>
  <c r="N37" i="33"/>
  <c r="N42" i="33" s="1"/>
  <c r="H37" i="33"/>
  <c r="R37" i="33"/>
  <c r="L37" i="33"/>
  <c r="G37" i="33"/>
  <c r="U5" i="33"/>
  <c r="U12" i="33" s="1"/>
  <c r="S258" i="2" s="1"/>
  <c r="J5" i="33"/>
  <c r="J12" i="33" s="1"/>
  <c r="H258" i="2" s="1"/>
  <c r="R5" i="33"/>
  <c r="R12" i="33" s="1"/>
  <c r="P258" i="2" s="1"/>
  <c r="I5" i="33"/>
  <c r="I12" i="33" s="1"/>
  <c r="G258" i="2" s="1"/>
  <c r="E9" i="2"/>
  <c r="R20" i="33"/>
  <c r="M20" i="33"/>
  <c r="G20" i="33"/>
  <c r="Q20" i="33"/>
  <c r="K20" i="33"/>
  <c r="F20" i="33"/>
  <c r="S5" i="33"/>
  <c r="M5" i="33"/>
  <c r="A975" i="33"/>
  <c r="A208" i="2"/>
  <c r="A916" i="33"/>
  <c r="A38" i="2"/>
  <c r="A936" i="33"/>
  <c r="A416" i="2"/>
  <c r="G190" i="33"/>
  <c r="K190" i="33"/>
  <c r="O190" i="33"/>
  <c r="S190" i="33"/>
  <c r="E162" i="33"/>
  <c r="T190" i="33"/>
  <c r="N190" i="33"/>
  <c r="I190" i="33"/>
  <c r="E190" i="33"/>
  <c r="I71" i="33"/>
  <c r="M71" i="33"/>
  <c r="H71" i="33"/>
  <c r="N71" i="33"/>
  <c r="R71" i="33"/>
  <c r="E71" i="33"/>
  <c r="J71" i="33"/>
  <c r="O71" i="33"/>
  <c r="S71" i="33"/>
  <c r="G71" i="33"/>
  <c r="L71" i="33"/>
  <c r="Q71" i="33"/>
  <c r="U71" i="33"/>
  <c r="S175" i="33"/>
  <c r="O175" i="33"/>
  <c r="K175" i="33"/>
  <c r="G175" i="33"/>
  <c r="S165" i="33"/>
  <c r="O165" i="33"/>
  <c r="K165" i="33"/>
  <c r="G165" i="33"/>
  <c r="E81" i="33"/>
  <c r="P71" i="33"/>
  <c r="R175" i="33"/>
  <c r="N175" i="33"/>
  <c r="J175" i="33"/>
  <c r="R165" i="33"/>
  <c r="N165" i="33"/>
  <c r="J165" i="33"/>
  <c r="T161" i="33"/>
  <c r="P161" i="33"/>
  <c r="L161" i="33"/>
  <c r="H161" i="33"/>
  <c r="K71" i="33"/>
  <c r="G59" i="33"/>
  <c r="K59" i="33"/>
  <c r="O59" i="33"/>
  <c r="S59" i="33"/>
  <c r="Q59" i="33"/>
  <c r="L59" i="33"/>
  <c r="F59" i="33"/>
  <c r="F48" i="33"/>
  <c r="J48" i="33"/>
  <c r="N48" i="33"/>
  <c r="R48" i="33"/>
  <c r="E22" i="33"/>
  <c r="U37" i="33"/>
  <c r="Q37" i="33"/>
  <c r="M37" i="33"/>
  <c r="I37" i="33"/>
  <c r="T26" i="33"/>
  <c r="T286" i="33" s="1"/>
  <c r="P26" i="33"/>
  <c r="P286" i="33" s="1"/>
  <c r="L26" i="33"/>
  <c r="L286" i="33" s="1"/>
  <c r="H26" i="33"/>
  <c r="H286" i="33" s="1"/>
  <c r="T20" i="33"/>
  <c r="P20" i="33"/>
  <c r="L20" i="33"/>
  <c r="H20" i="33"/>
  <c r="T5" i="33"/>
  <c r="P5" i="33"/>
  <c r="L5" i="33"/>
  <c r="H5" i="33"/>
  <c r="E5" i="33"/>
  <c r="O5" i="33"/>
  <c r="K5" i="33"/>
  <c r="E267" i="33" l="1"/>
  <c r="C156" i="2" s="1"/>
  <c r="A550" i="33"/>
  <c r="A244" i="2"/>
  <c r="S22" i="33"/>
  <c r="J22" i="33"/>
  <c r="N22" i="33"/>
  <c r="C267" i="2"/>
  <c r="U22" i="33"/>
  <c r="I22" i="33"/>
  <c r="O22" i="33"/>
  <c r="A888" i="33"/>
  <c r="A397" i="2"/>
  <c r="F485" i="2"/>
  <c r="H293" i="33"/>
  <c r="F492" i="2" s="1"/>
  <c r="N293" i="33"/>
  <c r="L492" i="2" s="1"/>
  <c r="L485" i="2"/>
  <c r="K221" i="33"/>
  <c r="K286" i="33"/>
  <c r="N485" i="2"/>
  <c r="P293" i="33"/>
  <c r="N492" i="2" s="1"/>
  <c r="R485" i="2"/>
  <c r="T293" i="33"/>
  <c r="R492" i="2" s="1"/>
  <c r="K9" i="2"/>
  <c r="M286" i="33"/>
  <c r="Q485" i="2"/>
  <c r="Q492" i="2"/>
  <c r="S9" i="2"/>
  <c r="U286" i="33"/>
  <c r="O221" i="33"/>
  <c r="O286" i="33"/>
  <c r="O9" i="2"/>
  <c r="Q286" i="33"/>
  <c r="R221" i="33"/>
  <c r="R286" i="33"/>
  <c r="H9" i="2"/>
  <c r="J286" i="33"/>
  <c r="J485" i="2"/>
  <c r="L293" i="33"/>
  <c r="J492" i="2" s="1"/>
  <c r="G9" i="2"/>
  <c r="I286" i="33"/>
  <c r="F221" i="33"/>
  <c r="F286" i="33"/>
  <c r="E32" i="33"/>
  <c r="C15" i="2" s="1"/>
  <c r="E286" i="33"/>
  <c r="E293" i="33" s="1"/>
  <c r="H4" i="2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E251" i="2"/>
  <c r="H246" i="33"/>
  <c r="H253" i="33" s="1"/>
  <c r="F92" i="2" s="1"/>
  <c r="O251" i="2"/>
  <c r="E104" i="2"/>
  <c r="G122" i="33"/>
  <c r="E141" i="2" s="1"/>
  <c r="P140" i="2"/>
  <c r="F140" i="2"/>
  <c r="P234" i="33"/>
  <c r="P241" i="33" s="1"/>
  <c r="N120" i="2" s="1"/>
  <c r="S32" i="2"/>
  <c r="M112" i="33"/>
  <c r="K105" i="2" s="1"/>
  <c r="S265" i="2"/>
  <c r="H260" i="33"/>
  <c r="H267" i="33" s="1"/>
  <c r="F156" i="2" s="1"/>
  <c r="S91" i="33"/>
  <c r="F91" i="33"/>
  <c r="I9" i="2"/>
  <c r="U246" i="33"/>
  <c r="U253" i="33" s="1"/>
  <c r="S92" i="2" s="1"/>
  <c r="U52" i="33"/>
  <c r="S78" i="2" s="1"/>
  <c r="E234" i="33"/>
  <c r="E62" i="33"/>
  <c r="U272" i="33"/>
  <c r="U279" i="33" s="1"/>
  <c r="S146" i="2" s="1"/>
  <c r="E273" i="33"/>
  <c r="E280" i="33" s="1"/>
  <c r="C147" i="2" s="1"/>
  <c r="A705" i="33"/>
  <c r="A462" i="2"/>
  <c r="E247" i="33"/>
  <c r="M52" i="33"/>
  <c r="K78" i="2" s="1"/>
  <c r="M91" i="33"/>
  <c r="S52" i="33"/>
  <c r="Q78" i="2" s="1"/>
  <c r="E91" i="33"/>
  <c r="I234" i="33"/>
  <c r="I241" i="33" s="1"/>
  <c r="G120" i="2" s="1"/>
  <c r="L91" i="33"/>
  <c r="L265" i="2"/>
  <c r="K903" i="33"/>
  <c r="H259" i="33"/>
  <c r="H266" i="33" s="1"/>
  <c r="O233" i="33"/>
  <c r="O240" i="33" s="1"/>
  <c r="M119" i="2" s="1"/>
  <c r="U32" i="33"/>
  <c r="S15" i="2" s="1"/>
  <c r="H52" i="33"/>
  <c r="F78" i="2" s="1"/>
  <c r="G32" i="2"/>
  <c r="N220" i="2"/>
  <c r="U221" i="33"/>
  <c r="K902" i="33"/>
  <c r="N91" i="33"/>
  <c r="K91" i="33"/>
  <c r="N222" i="33"/>
  <c r="M246" i="33"/>
  <c r="M253" i="33" s="1"/>
  <c r="K92" i="2" s="1"/>
  <c r="P9" i="2"/>
  <c r="K32" i="33"/>
  <c r="I15" i="2" s="1"/>
  <c r="F222" i="33"/>
  <c r="K32" i="2"/>
  <c r="H192" i="33"/>
  <c r="F222" i="2" s="1"/>
  <c r="I260" i="33"/>
  <c r="I267" i="33" s="1"/>
  <c r="G156" i="2" s="1"/>
  <c r="M265" i="2"/>
  <c r="U233" i="33"/>
  <c r="U240" i="33" s="1"/>
  <c r="S119" i="2" s="1"/>
  <c r="S74" i="2"/>
  <c r="I272" i="33"/>
  <c r="I279" i="33" s="1"/>
  <c r="G146" i="2" s="1"/>
  <c r="T259" i="33"/>
  <c r="T266" i="33" s="1"/>
  <c r="R155" i="2" s="1"/>
  <c r="U963" i="33"/>
  <c r="O32" i="2"/>
  <c r="O132" i="33"/>
  <c r="M24" i="2" s="1"/>
  <c r="M23" i="2"/>
  <c r="E132" i="33"/>
  <c r="C24" i="2" s="1"/>
  <c r="O102" i="33"/>
  <c r="M87" i="2" s="1"/>
  <c r="M86" i="2"/>
  <c r="G259" i="33"/>
  <c r="G266" i="33" s="1"/>
  <c r="E155" i="2" s="1"/>
  <c r="R74" i="2"/>
  <c r="E74" i="2"/>
  <c r="T233" i="33"/>
  <c r="T240" i="33" s="1"/>
  <c r="R119" i="2" s="1"/>
  <c r="T246" i="33"/>
  <c r="T253" i="33" s="1"/>
  <c r="R92" i="2" s="1"/>
  <c r="G246" i="33"/>
  <c r="G253" i="33" s="1"/>
  <c r="E92" i="2" s="1"/>
  <c r="D9" i="2"/>
  <c r="O32" i="33"/>
  <c r="M15" i="2" s="1"/>
  <c r="R32" i="33"/>
  <c r="P15" i="2" s="1"/>
  <c r="M9" i="2"/>
  <c r="F12" i="33"/>
  <c r="D258" i="2" s="1"/>
  <c r="D251" i="2"/>
  <c r="H233" i="33"/>
  <c r="H240" i="33" s="1"/>
  <c r="H244" i="33" s="1"/>
  <c r="F123" i="2" s="1"/>
  <c r="M259" i="33"/>
  <c r="M266" i="33" s="1"/>
  <c r="K155" i="2" s="1"/>
  <c r="M233" i="33"/>
  <c r="M240" i="33" s="1"/>
  <c r="K119" i="2" s="1"/>
  <c r="H265" i="2"/>
  <c r="G272" i="33"/>
  <c r="G279" i="33" s="1"/>
  <c r="E146" i="2" s="1"/>
  <c r="G52" i="33"/>
  <c r="E78" i="2" s="1"/>
  <c r="I273" i="33"/>
  <c r="I280" i="33" s="1"/>
  <c r="G147" i="2" s="1"/>
  <c r="M247" i="33"/>
  <c r="M254" i="33" s="1"/>
  <c r="K93" i="2" s="1"/>
  <c r="U247" i="33"/>
  <c r="U254" i="33" s="1"/>
  <c r="S93" i="2" s="1"/>
  <c r="H272" i="33"/>
  <c r="H279" i="33" s="1"/>
  <c r="F146" i="2" s="1"/>
  <c r="M272" i="33"/>
  <c r="M279" i="33" s="1"/>
  <c r="K146" i="2" s="1"/>
  <c r="K42" i="33"/>
  <c r="T272" i="33"/>
  <c r="T279" i="33" s="1"/>
  <c r="R146" i="2" s="1"/>
  <c r="I247" i="33"/>
  <c r="I254" i="33" s="1"/>
  <c r="G93" i="2" s="1"/>
  <c r="G102" i="33"/>
  <c r="E87" i="2" s="1"/>
  <c r="E86" i="2"/>
  <c r="M104" i="2"/>
  <c r="N247" i="33"/>
  <c r="N254" i="33" s="1"/>
  <c r="L93" i="2" s="1"/>
  <c r="F162" i="33"/>
  <c r="F902" i="33"/>
  <c r="Q162" i="33"/>
  <c r="Q902" i="33"/>
  <c r="S272" i="33"/>
  <c r="S279" i="33" s="1"/>
  <c r="Q146" i="2" s="1"/>
  <c r="P251" i="2"/>
  <c r="I259" i="33"/>
  <c r="I266" i="33" s="1"/>
  <c r="G155" i="2" s="1"/>
  <c r="G74" i="2"/>
  <c r="M260" i="33"/>
  <c r="M267" i="33" s="1"/>
  <c r="K156" i="2" s="1"/>
  <c r="C104" i="2"/>
  <c r="A361" i="2"/>
  <c r="J32" i="33"/>
  <c r="H15" i="2" s="1"/>
  <c r="J221" i="33"/>
  <c r="L251" i="2"/>
  <c r="N12" i="33"/>
  <c r="L258" i="2" s="1"/>
  <c r="R247" i="33"/>
  <c r="R254" i="33" s="1"/>
  <c r="P93" i="2" s="1"/>
  <c r="R234" i="33"/>
  <c r="R241" i="33" s="1"/>
  <c r="P120" i="2" s="1"/>
  <c r="R260" i="33"/>
  <c r="R267" i="33" s="1"/>
  <c r="P156" i="2" s="1"/>
  <c r="D151" i="33"/>
  <c r="D152" i="33" s="1"/>
  <c r="D538" i="33" s="1"/>
  <c r="S233" i="33"/>
  <c r="S240" i="33" s="1"/>
  <c r="Q119" i="2" s="1"/>
  <c r="S251" i="2"/>
  <c r="F32" i="33"/>
  <c r="D15" i="2" s="1"/>
  <c r="Q112" i="33"/>
  <c r="O105" i="2" s="1"/>
  <c r="R62" i="33"/>
  <c r="S86" i="2"/>
  <c r="U943" i="33"/>
  <c r="K86" i="2"/>
  <c r="Q102" i="33"/>
  <c r="O87" i="2" s="1"/>
  <c r="K102" i="33"/>
  <c r="I87" i="2" s="1"/>
  <c r="I86" i="2"/>
  <c r="S102" i="33"/>
  <c r="Q87" i="2" s="1"/>
  <c r="Q86" i="2"/>
  <c r="T247" i="33"/>
  <c r="T254" i="33" s="1"/>
  <c r="R93" i="2" s="1"/>
  <c r="T62" i="33"/>
  <c r="T273" i="33"/>
  <c r="T280" i="33" s="1"/>
  <c r="R147" i="2" s="1"/>
  <c r="M32" i="33"/>
  <c r="K15" i="2" s="1"/>
  <c r="M221" i="33"/>
  <c r="N102" i="33"/>
  <c r="L87" i="2" s="1"/>
  <c r="L86" i="2"/>
  <c r="P102" i="33"/>
  <c r="N87" i="2" s="1"/>
  <c r="N86" i="2"/>
  <c r="Q104" i="2"/>
  <c r="S112" i="33"/>
  <c r="Q105" i="2" s="1"/>
  <c r="J122" i="33"/>
  <c r="H141" i="2" s="1"/>
  <c r="H140" i="2"/>
  <c r="L122" i="33"/>
  <c r="J141" i="2" s="1"/>
  <c r="J140" i="2"/>
  <c r="I122" i="33"/>
  <c r="G141" i="2" s="1"/>
  <c r="G140" i="2"/>
  <c r="Q9" i="2"/>
  <c r="S221" i="33"/>
  <c r="S32" i="33"/>
  <c r="Q15" i="2" s="1"/>
  <c r="A482" i="33"/>
  <c r="A362" i="2"/>
  <c r="O52" i="33"/>
  <c r="M78" i="2" s="1"/>
  <c r="M74" i="2"/>
  <c r="O246" i="33"/>
  <c r="O253" i="33" s="1"/>
  <c r="M92" i="2" s="1"/>
  <c r="O272" i="33"/>
  <c r="O279" i="33" s="1"/>
  <c r="M146" i="2" s="1"/>
  <c r="U62" i="33"/>
  <c r="U273" i="33"/>
  <c r="U280" i="33" s="1"/>
  <c r="S147" i="2" s="1"/>
  <c r="U260" i="33"/>
  <c r="U267" i="33" s="1"/>
  <c r="N132" i="33"/>
  <c r="L24" i="2" s="1"/>
  <c r="L23" i="2"/>
  <c r="P132" i="33"/>
  <c r="N24" i="2" s="1"/>
  <c r="N23" i="2"/>
  <c r="D131" i="33"/>
  <c r="B23" i="2" s="1"/>
  <c r="G265" i="2"/>
  <c r="T260" i="33"/>
  <c r="T267" i="33" s="1"/>
  <c r="R156" i="2" s="1"/>
  <c r="M62" i="33"/>
  <c r="M273" i="33"/>
  <c r="M280" i="33" s="1"/>
  <c r="K147" i="2" s="1"/>
  <c r="J102" i="33"/>
  <c r="H87" i="2" s="1"/>
  <c r="H86" i="2"/>
  <c r="I104" i="2"/>
  <c r="K112" i="33"/>
  <c r="I105" i="2" s="1"/>
  <c r="F122" i="33"/>
  <c r="D141" i="2" s="1"/>
  <c r="D140" i="2"/>
  <c r="E122" i="33"/>
  <c r="C141" i="2" s="1"/>
  <c r="C140" i="2"/>
  <c r="A273" i="2"/>
  <c r="A841" i="33"/>
  <c r="H62" i="33"/>
  <c r="H273" i="33"/>
  <c r="H280" i="33" s="1"/>
  <c r="F147" i="2" s="1"/>
  <c r="M132" i="33"/>
  <c r="K24" i="2" s="1"/>
  <c r="K23" i="2"/>
  <c r="A669" i="33"/>
  <c r="A181" i="2"/>
  <c r="J132" i="33"/>
  <c r="H24" i="2" s="1"/>
  <c r="H23" i="2"/>
  <c r="J23" i="2"/>
  <c r="L132" i="33"/>
  <c r="J24" i="2" s="1"/>
  <c r="A808" i="33"/>
  <c r="A380" i="2"/>
  <c r="Q221" i="33"/>
  <c r="A534" i="33"/>
  <c r="F102" i="33"/>
  <c r="D87" i="2" s="1"/>
  <c r="D86" i="2"/>
  <c r="H102" i="33"/>
  <c r="F87" i="2" s="1"/>
  <c r="F86" i="2"/>
  <c r="I132" i="33"/>
  <c r="G24" i="2" s="1"/>
  <c r="G23" i="2"/>
  <c r="T122" i="33"/>
  <c r="R141" i="2" s="1"/>
  <c r="R140" i="2"/>
  <c r="I32" i="33"/>
  <c r="G15" i="2" s="1"/>
  <c r="I221" i="33"/>
  <c r="K132" i="33"/>
  <c r="I24" i="2" s="1"/>
  <c r="I23" i="2"/>
  <c r="U132" i="33"/>
  <c r="S24" i="2" s="1"/>
  <c r="S23" i="2"/>
  <c r="F132" i="33"/>
  <c r="D24" i="2" s="1"/>
  <c r="D23" i="2"/>
  <c r="H132" i="33"/>
  <c r="F24" i="2" s="1"/>
  <c r="F23" i="2"/>
  <c r="G555" i="2"/>
  <c r="L102" i="33"/>
  <c r="J87" i="2" s="1"/>
  <c r="J86" i="2"/>
  <c r="U122" i="33"/>
  <c r="S141" i="2" s="1"/>
  <c r="S140" i="2"/>
  <c r="N221" i="33"/>
  <c r="N32" i="33"/>
  <c r="L15" i="2" s="1"/>
  <c r="L9" i="2"/>
  <c r="Q32" i="33"/>
  <c r="O15" i="2" s="1"/>
  <c r="G251" i="2"/>
  <c r="D111" i="33"/>
  <c r="B104" i="2" s="1"/>
  <c r="H247" i="33"/>
  <c r="H254" i="33" s="1"/>
  <c r="A618" i="33"/>
  <c r="A469" i="2"/>
  <c r="R102" i="33"/>
  <c r="P87" i="2" s="1"/>
  <c r="P86" i="2"/>
  <c r="R86" i="2"/>
  <c r="T102" i="33"/>
  <c r="R87" i="2" s="1"/>
  <c r="D101" i="33"/>
  <c r="C86" i="2"/>
  <c r="E102" i="33"/>
  <c r="C87" i="2" s="1"/>
  <c r="O23" i="2"/>
  <c r="Q132" i="33"/>
  <c r="O24" i="2" s="1"/>
  <c r="Q122" i="33"/>
  <c r="O141" i="2" s="1"/>
  <c r="O140" i="2"/>
  <c r="N122" i="33"/>
  <c r="L141" i="2" s="1"/>
  <c r="L140" i="2"/>
  <c r="E221" i="33"/>
  <c r="C9" i="2"/>
  <c r="S132" i="33"/>
  <c r="Q24" i="2" s="1"/>
  <c r="Q23" i="2"/>
  <c r="I233" i="33"/>
  <c r="I240" i="33" s="1"/>
  <c r="G119" i="2" s="1"/>
  <c r="I246" i="33"/>
  <c r="I253" i="33" s="1"/>
  <c r="G92" i="2" s="1"/>
  <c r="N62" i="33"/>
  <c r="N273" i="33"/>
  <c r="N280" i="33" s="1"/>
  <c r="L147" i="2" s="1"/>
  <c r="N260" i="33"/>
  <c r="N267" i="33" s="1"/>
  <c r="L156" i="2" s="1"/>
  <c r="P122" i="33"/>
  <c r="N141" i="2" s="1"/>
  <c r="N140" i="2"/>
  <c r="R132" i="33"/>
  <c r="P24" i="2" s="1"/>
  <c r="P23" i="2"/>
  <c r="T132" i="33"/>
  <c r="R24" i="2" s="1"/>
  <c r="R23" i="2"/>
  <c r="A956" i="33"/>
  <c r="A407" i="2"/>
  <c r="K246" i="33"/>
  <c r="K253" i="33" s="1"/>
  <c r="I92" i="2" s="1"/>
  <c r="K272" i="33"/>
  <c r="K279" i="33" s="1"/>
  <c r="I146" i="2" s="1"/>
  <c r="I74" i="2"/>
  <c r="K52" i="33"/>
  <c r="I78" i="2" s="1"/>
  <c r="K259" i="33"/>
  <c r="K266" i="33" s="1"/>
  <c r="I155" i="2" s="1"/>
  <c r="A178" i="33"/>
  <c r="A739" i="33"/>
  <c r="A172" i="2"/>
  <c r="A359" i="33"/>
  <c r="A299" i="2"/>
  <c r="A636" i="33"/>
  <c r="A443" i="2"/>
  <c r="E42" i="33"/>
  <c r="S246" i="33"/>
  <c r="S253" i="33" s="1"/>
  <c r="Q92" i="2" s="1"/>
  <c r="A341" i="33"/>
  <c r="A541" i="33"/>
  <c r="A289" i="2"/>
  <c r="P62" i="33"/>
  <c r="P260" i="33"/>
  <c r="P267" i="33" s="1"/>
  <c r="N156" i="2" s="1"/>
  <c r="S259" i="33"/>
  <c r="S266" i="33" s="1"/>
  <c r="Q155" i="2" s="1"/>
  <c r="Q265" i="2"/>
  <c r="P273" i="33"/>
  <c r="P280" i="33" s="1"/>
  <c r="N147" i="2" s="1"/>
  <c r="P42" i="33"/>
  <c r="P222" i="33"/>
  <c r="A98" i="33"/>
  <c r="A82" i="2"/>
  <c r="A576" i="33"/>
  <c r="A451" i="2"/>
  <c r="A89" i="33"/>
  <c r="A128" i="2"/>
  <c r="A777" i="33"/>
  <c r="A231" i="2" s="1"/>
  <c r="A230" i="2"/>
  <c r="A69" i="33"/>
  <c r="A65" i="2"/>
  <c r="A220" i="2"/>
  <c r="A191" i="33"/>
  <c r="A308" i="33"/>
  <c r="A308" i="2"/>
  <c r="A687" i="33"/>
  <c r="A425" i="2"/>
  <c r="A241" i="33"/>
  <c r="A119" i="2"/>
  <c r="A325" i="33"/>
  <c r="A317" i="2"/>
  <c r="A128" i="33"/>
  <c r="A19" i="2"/>
  <c r="A654" i="33"/>
  <c r="A192" i="2"/>
  <c r="A112" i="33"/>
  <c r="A105" i="2" s="1"/>
  <c r="A104" i="2"/>
  <c r="A448" i="33"/>
  <c r="A281" i="2"/>
  <c r="A605" i="33"/>
  <c r="A483" i="2" s="1"/>
  <c r="A482" i="2"/>
  <c r="A170" i="33"/>
  <c r="A267" i="33"/>
  <c r="A155" i="2"/>
  <c r="A466" i="33"/>
  <c r="A435" i="2"/>
  <c r="H182" i="33"/>
  <c r="Q182" i="33"/>
  <c r="R192" i="33"/>
  <c r="P222" i="2" s="1"/>
  <c r="P220" i="2"/>
  <c r="J192" i="33"/>
  <c r="H222" i="2" s="1"/>
  <c r="H220" i="2"/>
  <c r="E182" i="33"/>
  <c r="F192" i="33"/>
  <c r="D222" i="2" s="1"/>
  <c r="D220" i="2"/>
  <c r="Q192" i="33"/>
  <c r="O222" i="2" s="1"/>
  <c r="O220" i="2"/>
  <c r="M192" i="33"/>
  <c r="K222" i="2" s="1"/>
  <c r="K220" i="2"/>
  <c r="L192" i="33"/>
  <c r="J222" i="2" s="1"/>
  <c r="J220" i="2"/>
  <c r="U192" i="33"/>
  <c r="S222" i="2" s="1"/>
  <c r="S220" i="2"/>
  <c r="L182" i="33"/>
  <c r="T182" i="33"/>
  <c r="O555" i="2"/>
  <c r="Q963" i="33"/>
  <c r="O162" i="33"/>
  <c r="O902" i="33"/>
  <c r="R162" i="33"/>
  <c r="R902" i="33"/>
  <c r="U162" i="33"/>
  <c r="U902" i="33"/>
  <c r="I902" i="33"/>
  <c r="I162" i="33"/>
  <c r="G162" i="33"/>
  <c r="G902" i="33"/>
  <c r="N162" i="33"/>
  <c r="N902" i="33"/>
  <c r="J162" i="33"/>
  <c r="J902" i="33"/>
  <c r="M162" i="33"/>
  <c r="M902" i="33"/>
  <c r="S162" i="33"/>
  <c r="S902" i="33"/>
  <c r="R32" i="2"/>
  <c r="T142" i="33"/>
  <c r="R33" i="2" s="1"/>
  <c r="R142" i="33"/>
  <c r="P33" i="2" s="1"/>
  <c r="P32" i="2"/>
  <c r="O142" i="33"/>
  <c r="M33" i="2" s="1"/>
  <c r="M32" i="2"/>
  <c r="H142" i="33"/>
  <c r="F33" i="2" s="1"/>
  <c r="F32" i="2"/>
  <c r="F142" i="33"/>
  <c r="D33" i="2" s="1"/>
  <c r="D32" i="2"/>
  <c r="Q32" i="2"/>
  <c r="S142" i="33"/>
  <c r="Q33" i="2" s="1"/>
  <c r="L142" i="33"/>
  <c r="J33" i="2" s="1"/>
  <c r="J32" i="2"/>
  <c r="J142" i="33"/>
  <c r="H33" i="2" s="1"/>
  <c r="H32" i="2"/>
  <c r="G142" i="33"/>
  <c r="E33" i="2" s="1"/>
  <c r="E32" i="2"/>
  <c r="D141" i="33"/>
  <c r="P142" i="33"/>
  <c r="N33" i="2" s="1"/>
  <c r="N32" i="2"/>
  <c r="N142" i="33"/>
  <c r="L33" i="2" s="1"/>
  <c r="L32" i="2"/>
  <c r="I32" i="2"/>
  <c r="K142" i="33"/>
  <c r="I33" i="2" s="1"/>
  <c r="L112" i="33"/>
  <c r="J105" i="2" s="1"/>
  <c r="J104" i="2"/>
  <c r="O122" i="33"/>
  <c r="M141" i="2" s="1"/>
  <c r="M140" i="2"/>
  <c r="F112" i="33"/>
  <c r="D105" i="2" s="1"/>
  <c r="D104" i="2"/>
  <c r="G81" i="33"/>
  <c r="D121" i="33"/>
  <c r="B140" i="2" s="1"/>
  <c r="R91" i="33"/>
  <c r="P91" i="33"/>
  <c r="O91" i="33"/>
  <c r="P112" i="33"/>
  <c r="N105" i="2" s="1"/>
  <c r="N104" i="2"/>
  <c r="Q140" i="2"/>
  <c r="S122" i="33"/>
  <c r="Q141" i="2" s="1"/>
  <c r="J112" i="33"/>
  <c r="H105" i="2" s="1"/>
  <c r="H104" i="2"/>
  <c r="T112" i="33"/>
  <c r="R105" i="2" s="1"/>
  <c r="R104" i="2"/>
  <c r="N112" i="33"/>
  <c r="L105" i="2" s="1"/>
  <c r="L104" i="2"/>
  <c r="I91" i="33"/>
  <c r="T91" i="33"/>
  <c r="T92" i="33" s="1"/>
  <c r="R132" i="2" s="1"/>
  <c r="J91" i="33"/>
  <c r="H91" i="33"/>
  <c r="H112" i="33"/>
  <c r="F105" i="2" s="1"/>
  <c r="F104" i="2"/>
  <c r="I140" i="2"/>
  <c r="K122" i="33"/>
  <c r="I141" i="2" s="1"/>
  <c r="I112" i="33"/>
  <c r="G105" i="2" s="1"/>
  <c r="G104" i="2"/>
  <c r="R112" i="33"/>
  <c r="P105" i="2" s="1"/>
  <c r="P104" i="2"/>
  <c r="S81" i="33"/>
  <c r="T81" i="33"/>
  <c r="T82" i="33" s="1"/>
  <c r="R114" i="2" s="1"/>
  <c r="F72" i="33"/>
  <c r="D69" i="2" s="1"/>
  <c r="D68" i="2"/>
  <c r="U91" i="33"/>
  <c r="Q91" i="33"/>
  <c r="E52" i="33"/>
  <c r="C78" i="2" s="1"/>
  <c r="E259" i="33"/>
  <c r="E272" i="33"/>
  <c r="E246" i="33"/>
  <c r="E253" i="33" s="1"/>
  <c r="C74" i="2"/>
  <c r="L52" i="33"/>
  <c r="J78" i="2" s="1"/>
  <c r="L233" i="33"/>
  <c r="L240" i="33" s="1"/>
  <c r="J119" i="2" s="1"/>
  <c r="J74" i="2"/>
  <c r="L246" i="33"/>
  <c r="L253" i="33" s="1"/>
  <c r="J92" i="2" s="1"/>
  <c r="L259" i="33"/>
  <c r="L266" i="33" s="1"/>
  <c r="J155" i="2" s="1"/>
  <c r="L272" i="33"/>
  <c r="L279" i="33" s="1"/>
  <c r="J146" i="2" s="1"/>
  <c r="Q233" i="33"/>
  <c r="Q240" i="33" s="1"/>
  <c r="O119" i="2" s="1"/>
  <c r="Q246" i="33"/>
  <c r="Q253" i="33" s="1"/>
  <c r="O92" i="2" s="1"/>
  <c r="Q272" i="33"/>
  <c r="Q279" i="33" s="1"/>
  <c r="O146" i="2" s="1"/>
  <c r="Q259" i="33"/>
  <c r="Q266" i="33" s="1"/>
  <c r="O155" i="2" s="1"/>
  <c r="O74" i="2"/>
  <c r="Q52" i="33"/>
  <c r="O78" i="2" s="1"/>
  <c r="N146" i="2"/>
  <c r="N119" i="2"/>
  <c r="N155" i="2"/>
  <c r="G42" i="33"/>
  <c r="G222" i="33"/>
  <c r="H42" i="33"/>
  <c r="H222" i="33"/>
  <c r="J42" i="33"/>
  <c r="J222" i="33"/>
  <c r="L42" i="33"/>
  <c r="L222" i="33"/>
  <c r="O222" i="33"/>
  <c r="O42" i="33"/>
  <c r="R42" i="33"/>
  <c r="R222" i="33"/>
  <c r="S42" i="33"/>
  <c r="S222" i="33"/>
  <c r="T42" i="33"/>
  <c r="T222" i="33"/>
  <c r="H251" i="2"/>
  <c r="D20" i="33"/>
  <c r="Q22" i="33"/>
  <c r="O265" i="2"/>
  <c r="G22" i="33"/>
  <c r="E265" i="2"/>
  <c r="F22" i="33"/>
  <c r="D265" i="2"/>
  <c r="M22" i="33"/>
  <c r="K265" i="2"/>
  <c r="K22" i="33"/>
  <c r="I265" i="2"/>
  <c r="P265" i="2"/>
  <c r="R22" i="33"/>
  <c r="K251" i="2"/>
  <c r="M12" i="33"/>
  <c r="K258" i="2" s="1"/>
  <c r="S12" i="33"/>
  <c r="Q258" i="2" s="1"/>
  <c r="Q251" i="2"/>
  <c r="H12" i="33"/>
  <c r="F258" i="2" s="1"/>
  <c r="F251" i="2"/>
  <c r="L62" i="33"/>
  <c r="L234" i="33"/>
  <c r="L241" i="33" s="1"/>
  <c r="L273" i="33"/>
  <c r="L280" i="33" s="1"/>
  <c r="L247" i="33"/>
  <c r="L254" i="33" s="1"/>
  <c r="L260" i="33"/>
  <c r="L267" i="33" s="1"/>
  <c r="S182" i="33"/>
  <c r="M72" i="33"/>
  <c r="K69" i="2" s="1"/>
  <c r="K68" i="2"/>
  <c r="T192" i="33"/>
  <c r="R222" i="2" s="1"/>
  <c r="R220" i="2"/>
  <c r="E903" i="33"/>
  <c r="L22" i="33"/>
  <c r="J265" i="2"/>
  <c r="M42" i="33"/>
  <c r="M222" i="33"/>
  <c r="O62" i="33"/>
  <c r="O273" i="33"/>
  <c r="O280" i="33" s="1"/>
  <c r="O234" i="33"/>
  <c r="O241" i="33" s="1"/>
  <c r="O260" i="33"/>
  <c r="O267" i="33" s="1"/>
  <c r="O247" i="33"/>
  <c r="O254" i="33" s="1"/>
  <c r="L162" i="33"/>
  <c r="L902" i="33"/>
  <c r="R182" i="33"/>
  <c r="G182" i="33"/>
  <c r="R72" i="33"/>
  <c r="P69" i="2" s="1"/>
  <c r="P68" i="2"/>
  <c r="G92" i="33"/>
  <c r="E132" i="2" s="1"/>
  <c r="E131" i="2"/>
  <c r="H32" i="33"/>
  <c r="F15" i="2" s="1"/>
  <c r="H221" i="33"/>
  <c r="F9" i="2"/>
  <c r="I42" i="33"/>
  <c r="I222" i="33"/>
  <c r="D26" i="33"/>
  <c r="D286" i="33" s="1"/>
  <c r="S62" i="33"/>
  <c r="S273" i="33"/>
  <c r="S280" i="33" s="1"/>
  <c r="Q147" i="2" s="1"/>
  <c r="S247" i="33"/>
  <c r="S254" i="33" s="1"/>
  <c r="Q93" i="2" s="1"/>
  <c r="S234" i="33"/>
  <c r="S241" i="33" s="1"/>
  <c r="Q120" i="2" s="1"/>
  <c r="S260" i="33"/>
  <c r="S267" i="33" s="1"/>
  <c r="Q156" i="2" s="1"/>
  <c r="J172" i="33"/>
  <c r="H548" i="2"/>
  <c r="G72" i="33"/>
  <c r="E69" i="2" s="1"/>
  <c r="E68" i="2"/>
  <c r="G192" i="33"/>
  <c r="E222" i="2" s="1"/>
  <c r="E220" i="2"/>
  <c r="E963" i="33"/>
  <c r="C555" i="2"/>
  <c r="K12" i="33"/>
  <c r="I258" i="2" s="1"/>
  <c r="I251" i="2"/>
  <c r="L12" i="33"/>
  <c r="J258" i="2" s="1"/>
  <c r="J251" i="2"/>
  <c r="L32" i="33"/>
  <c r="J15" i="2" s="1"/>
  <c r="L221" i="33"/>
  <c r="J9" i="2"/>
  <c r="J52" i="33"/>
  <c r="H78" i="2" s="1"/>
  <c r="J246" i="33"/>
  <c r="J253" i="33" s="1"/>
  <c r="J272" i="33"/>
  <c r="J279" i="33" s="1"/>
  <c r="J233" i="33"/>
  <c r="J240" i="33" s="1"/>
  <c r="J259" i="33"/>
  <c r="J266" i="33" s="1"/>
  <c r="H74" i="2"/>
  <c r="Q247" i="33"/>
  <c r="Q254" i="33" s="1"/>
  <c r="Q62" i="33"/>
  <c r="Q260" i="33"/>
  <c r="Q267" i="33" s="1"/>
  <c r="Q234" i="33"/>
  <c r="Q241" i="33" s="1"/>
  <c r="Q273" i="33"/>
  <c r="Q280" i="33" s="1"/>
  <c r="K72" i="33"/>
  <c r="I69" i="2" s="1"/>
  <c r="I68" i="2"/>
  <c r="N172" i="33"/>
  <c r="L548" i="2"/>
  <c r="E82" i="33"/>
  <c r="C114" i="2" s="1"/>
  <c r="C113" i="2"/>
  <c r="G172" i="33"/>
  <c r="E548" i="2"/>
  <c r="U72" i="33"/>
  <c r="S69" i="2" s="1"/>
  <c r="S68" i="2"/>
  <c r="S72" i="33"/>
  <c r="Q69" i="2" s="1"/>
  <c r="Q68" i="2"/>
  <c r="I72" i="33"/>
  <c r="G69" i="2" s="1"/>
  <c r="G68" i="2"/>
  <c r="D190" i="33"/>
  <c r="B220" i="2" s="1"/>
  <c r="E192" i="33"/>
  <c r="C220" i="2"/>
  <c r="S192" i="33"/>
  <c r="Q222" i="2" s="1"/>
  <c r="Q220" i="2"/>
  <c r="D165" i="33"/>
  <c r="A917" i="33"/>
  <c r="A39" i="2"/>
  <c r="O12" i="33"/>
  <c r="M258" i="2" s="1"/>
  <c r="M251" i="2"/>
  <c r="P12" i="33"/>
  <c r="N258" i="2" s="1"/>
  <c r="N251" i="2"/>
  <c r="P22" i="33"/>
  <c r="N265" i="2"/>
  <c r="P32" i="33"/>
  <c r="N15" i="2" s="1"/>
  <c r="P221" i="33"/>
  <c r="N9" i="2"/>
  <c r="Q42" i="33"/>
  <c r="Q222" i="33"/>
  <c r="F52" i="33"/>
  <c r="D78" i="2" s="1"/>
  <c r="F246" i="33"/>
  <c r="F233" i="33"/>
  <c r="F259" i="33"/>
  <c r="F272" i="33"/>
  <c r="D48" i="33"/>
  <c r="D74" i="2"/>
  <c r="K273" i="33"/>
  <c r="K280" i="33" s="1"/>
  <c r="K62" i="33"/>
  <c r="K234" i="33"/>
  <c r="K241" i="33" s="1"/>
  <c r="K247" i="33"/>
  <c r="K254" i="33" s="1"/>
  <c r="K260" i="33"/>
  <c r="K267" i="33" s="1"/>
  <c r="P162" i="33"/>
  <c r="P902" i="33"/>
  <c r="R172" i="33"/>
  <c r="P548" i="2"/>
  <c r="K81" i="33"/>
  <c r="O81" i="33"/>
  <c r="H81" i="33"/>
  <c r="L81" i="33"/>
  <c r="P81" i="33"/>
  <c r="F81" i="33"/>
  <c r="J81" i="33"/>
  <c r="N81" i="33"/>
  <c r="R81" i="33"/>
  <c r="U81" i="33"/>
  <c r="I81" i="33"/>
  <c r="Q81" i="33"/>
  <c r="M81" i="33"/>
  <c r="K172" i="33"/>
  <c r="I548" i="2"/>
  <c r="K182" i="33"/>
  <c r="Q72" i="33"/>
  <c r="O69" i="2" s="1"/>
  <c r="O68" i="2"/>
  <c r="O72" i="33"/>
  <c r="M69" i="2" s="1"/>
  <c r="M68" i="2"/>
  <c r="N72" i="33"/>
  <c r="L69" i="2" s="1"/>
  <c r="L68" i="2"/>
  <c r="I192" i="33"/>
  <c r="G222" i="2" s="1"/>
  <c r="G220" i="2"/>
  <c r="O192" i="33"/>
  <c r="M222" i="2" s="1"/>
  <c r="M220" i="2"/>
  <c r="A937" i="33"/>
  <c r="A417" i="2"/>
  <c r="H22" i="33"/>
  <c r="F265" i="2"/>
  <c r="N52" i="33"/>
  <c r="L78" i="2" s="1"/>
  <c r="N246" i="33"/>
  <c r="N253" i="33" s="1"/>
  <c r="N272" i="33"/>
  <c r="N279" i="33" s="1"/>
  <c r="N233" i="33"/>
  <c r="N240" i="33" s="1"/>
  <c r="N259" i="33"/>
  <c r="N266" i="33" s="1"/>
  <c r="L74" i="2"/>
  <c r="D37" i="33"/>
  <c r="D42" i="33" s="1"/>
  <c r="H162" i="33"/>
  <c r="H902" i="33"/>
  <c r="N182" i="33"/>
  <c r="P72" i="33"/>
  <c r="N69" i="2" s="1"/>
  <c r="N68" i="2"/>
  <c r="S172" i="33"/>
  <c r="Q548" i="2"/>
  <c r="D71" i="33"/>
  <c r="E72" i="33"/>
  <c r="C69" i="2" s="1"/>
  <c r="C68" i="2"/>
  <c r="D175" i="33"/>
  <c r="D5" i="33"/>
  <c r="E12" i="33"/>
  <c r="C258" i="2" s="1"/>
  <c r="C251" i="2"/>
  <c r="T12" i="33"/>
  <c r="R258" i="2" s="1"/>
  <c r="R251" i="2"/>
  <c r="T22" i="33"/>
  <c r="R265" i="2"/>
  <c r="T32" i="33"/>
  <c r="R15" i="2" s="1"/>
  <c r="T221" i="33"/>
  <c r="R9" i="2"/>
  <c r="U42" i="33"/>
  <c r="U222" i="33"/>
  <c r="R246" i="33"/>
  <c r="R253" i="33" s="1"/>
  <c r="R52" i="33"/>
  <c r="P78" i="2" s="1"/>
  <c r="R272" i="33"/>
  <c r="R279" i="33" s="1"/>
  <c r="R233" i="33"/>
  <c r="R240" i="33" s="1"/>
  <c r="R259" i="33"/>
  <c r="R266" i="33" s="1"/>
  <c r="P74" i="2"/>
  <c r="F260" i="33"/>
  <c r="F247" i="33"/>
  <c r="F273" i="33"/>
  <c r="F62" i="33"/>
  <c r="F234" i="33"/>
  <c r="G62" i="33"/>
  <c r="G273" i="33"/>
  <c r="G280" i="33" s="1"/>
  <c r="G234" i="33"/>
  <c r="G241" i="33" s="1"/>
  <c r="G247" i="33"/>
  <c r="G254" i="33" s="1"/>
  <c r="G260" i="33"/>
  <c r="G267" i="33" s="1"/>
  <c r="T162" i="33"/>
  <c r="T902" i="33"/>
  <c r="J182" i="33"/>
  <c r="D59" i="33"/>
  <c r="D62" i="33" s="1"/>
  <c r="O172" i="33"/>
  <c r="M548" i="2"/>
  <c r="O182" i="33"/>
  <c r="L72" i="33"/>
  <c r="J69" i="2" s="1"/>
  <c r="J68" i="2"/>
  <c r="J72" i="33"/>
  <c r="H69" i="2" s="1"/>
  <c r="H68" i="2"/>
  <c r="H72" i="33"/>
  <c r="F69" i="2" s="1"/>
  <c r="F68" i="2"/>
  <c r="N192" i="33"/>
  <c r="L222" i="2" s="1"/>
  <c r="L220" i="2"/>
  <c r="D161" i="33"/>
  <c r="K192" i="33"/>
  <c r="I222" i="2" s="1"/>
  <c r="I220" i="2"/>
  <c r="A976" i="33"/>
  <c r="A209" i="2"/>
  <c r="D260" i="33" l="1"/>
  <c r="E266" i="33"/>
  <c r="D259" i="33"/>
  <c r="E254" i="33"/>
  <c r="C93" i="2" s="1"/>
  <c r="I92" i="33"/>
  <c r="G132" i="2" s="1"/>
  <c r="F131" i="2"/>
  <c r="Q131" i="2"/>
  <c r="S82" i="33"/>
  <c r="Q114" i="2" s="1"/>
  <c r="M131" i="2"/>
  <c r="G82" i="33"/>
  <c r="E114" i="2" s="1"/>
  <c r="K92" i="33"/>
  <c r="I132" i="2" s="1"/>
  <c r="J131" i="2"/>
  <c r="H131" i="2"/>
  <c r="L131" i="2"/>
  <c r="C131" i="2"/>
  <c r="N131" i="2"/>
  <c r="K131" i="2"/>
  <c r="R92" i="33"/>
  <c r="P132" i="2" s="1"/>
  <c r="F92" i="33"/>
  <c r="D132" i="2" s="1"/>
  <c r="E279" i="33"/>
  <c r="C146" i="2" s="1"/>
  <c r="A551" i="33"/>
  <c r="A245" i="2"/>
  <c r="R267" i="2"/>
  <c r="I267" i="2"/>
  <c r="D267" i="2"/>
  <c r="O267" i="2"/>
  <c r="B265" i="2"/>
  <c r="F267" i="2"/>
  <c r="N267" i="2"/>
  <c r="J267" i="2"/>
  <c r="P267" i="2"/>
  <c r="M267" i="2"/>
  <c r="S267" i="2"/>
  <c r="H267" i="2"/>
  <c r="K267" i="2"/>
  <c r="E267" i="2"/>
  <c r="G267" i="2"/>
  <c r="L267" i="2"/>
  <c r="Q267" i="2"/>
  <c r="A889" i="33"/>
  <c r="A398" i="2"/>
  <c r="E241" i="33"/>
  <c r="C120" i="2" s="1"/>
  <c r="M293" i="33"/>
  <c r="K492" i="2" s="1"/>
  <c r="K485" i="2"/>
  <c r="C485" i="2"/>
  <c r="C492" i="2"/>
  <c r="I293" i="33"/>
  <c r="G492" i="2" s="1"/>
  <c r="G485" i="2"/>
  <c r="J293" i="33"/>
  <c r="H492" i="2" s="1"/>
  <c r="H485" i="2"/>
  <c r="Q293" i="33"/>
  <c r="O492" i="2" s="1"/>
  <c r="O485" i="2"/>
  <c r="B485" i="2"/>
  <c r="D293" i="33"/>
  <c r="B492" i="2" s="1"/>
  <c r="U293" i="33"/>
  <c r="S492" i="2" s="1"/>
  <c r="S485" i="2"/>
  <c r="F293" i="33"/>
  <c r="D492" i="2" s="1"/>
  <c r="D485" i="2"/>
  <c r="R293" i="33"/>
  <c r="P492" i="2" s="1"/>
  <c r="P485" i="2"/>
  <c r="M485" i="2"/>
  <c r="O293" i="33"/>
  <c r="M492" i="2" s="1"/>
  <c r="I485" i="2"/>
  <c r="K293" i="33"/>
  <c r="I492" i="2" s="1"/>
  <c r="P244" i="33"/>
  <c r="N123" i="2" s="1"/>
  <c r="L92" i="33"/>
  <c r="J132" i="2" s="1"/>
  <c r="N92" i="33"/>
  <c r="L132" i="2" s="1"/>
  <c r="E92" i="33"/>
  <c r="C132" i="2" s="1"/>
  <c r="S92" i="33"/>
  <c r="Q132" i="2" s="1"/>
  <c r="R131" i="2"/>
  <c r="A706" i="33"/>
  <c r="A463" i="2"/>
  <c r="D131" i="2"/>
  <c r="I131" i="2"/>
  <c r="F155" i="2"/>
  <c r="M92" i="33"/>
  <c r="K132" i="2" s="1"/>
  <c r="J92" i="33"/>
  <c r="H132" i="2" s="1"/>
  <c r="U244" i="33"/>
  <c r="S123" i="2" s="1"/>
  <c r="H92" i="33"/>
  <c r="F132" i="2" s="1"/>
  <c r="T257" i="33"/>
  <c r="R96" i="2" s="1"/>
  <c r="P92" i="33"/>
  <c r="N132" i="2" s="1"/>
  <c r="D112" i="33"/>
  <c r="B105" i="2" s="1"/>
  <c r="F119" i="2"/>
  <c r="T270" i="33"/>
  <c r="R159" i="2" s="1"/>
  <c r="O92" i="33"/>
  <c r="M132" i="2" s="1"/>
  <c r="M244" i="33"/>
  <c r="K123" i="2" s="1"/>
  <c r="T244" i="33"/>
  <c r="R123" i="2" s="1"/>
  <c r="I244" i="33"/>
  <c r="G123" i="2" s="1"/>
  <c r="Q113" i="2"/>
  <c r="E113" i="2"/>
  <c r="F903" i="33"/>
  <c r="P131" i="2"/>
  <c r="G131" i="2"/>
  <c r="T283" i="33"/>
  <c r="R150" i="2" s="1"/>
  <c r="Q903" i="33"/>
  <c r="D132" i="33"/>
  <c r="B24" i="2" s="1"/>
  <c r="B32" i="2"/>
  <c r="D142" i="33"/>
  <c r="B33" i="2" s="1"/>
  <c r="A535" i="33"/>
  <c r="A275" i="2" s="1"/>
  <c r="A274" i="2"/>
  <c r="A809" i="33"/>
  <c r="A381" i="2"/>
  <c r="C92" i="2"/>
  <c r="E923" i="33"/>
  <c r="E943" i="33"/>
  <c r="A842" i="33"/>
  <c r="F93" i="2"/>
  <c r="D22" i="33"/>
  <c r="B86" i="2"/>
  <c r="D102" i="33"/>
  <c r="B87" i="2" s="1"/>
  <c r="A957" i="33"/>
  <c r="A408" i="2"/>
  <c r="A619" i="33"/>
  <c r="A470" i="2"/>
  <c r="A670" i="33"/>
  <c r="A182" i="2"/>
  <c r="S156" i="2"/>
  <c r="A363" i="2"/>
  <c r="A483" i="33"/>
  <c r="K4" i="1"/>
  <c r="A360" i="33"/>
  <c r="A300" i="2"/>
  <c r="A467" i="33"/>
  <c r="A436" i="2"/>
  <c r="A171" i="33"/>
  <c r="A326" i="33"/>
  <c r="A318" i="2"/>
  <c r="A688" i="33"/>
  <c r="A426" i="2"/>
  <c r="A70" i="33"/>
  <c r="A66" i="2"/>
  <c r="A90" i="33"/>
  <c r="A129" i="2"/>
  <c r="A99" i="33"/>
  <c r="A83" i="2"/>
  <c r="A342" i="33"/>
  <c r="A542" i="33"/>
  <c r="A290" i="2"/>
  <c r="A192" i="33"/>
  <c r="A222" i="2" s="1"/>
  <c r="A221" i="2"/>
  <c r="A637" i="33"/>
  <c r="A444" i="2"/>
  <c r="A173" i="2"/>
  <c r="A740" i="33"/>
  <c r="A179" i="33"/>
  <c r="A268" i="33"/>
  <c r="A156" i="2"/>
  <c r="A449" i="33"/>
  <c r="A282" i="2"/>
  <c r="A655" i="33"/>
  <c r="A193" i="2"/>
  <c r="A129" i="33"/>
  <c r="A20" i="2"/>
  <c r="A242" i="33"/>
  <c r="A120" i="2"/>
  <c r="A309" i="2"/>
  <c r="A309" i="33"/>
  <c r="A577" i="33"/>
  <c r="A452" i="2"/>
  <c r="Q923" i="33"/>
  <c r="Q943" i="33"/>
  <c r="H923" i="33"/>
  <c r="H943" i="33"/>
  <c r="T943" i="33"/>
  <c r="T923" i="33"/>
  <c r="L943" i="33"/>
  <c r="L923" i="33"/>
  <c r="D172" i="33"/>
  <c r="N903" i="33"/>
  <c r="I903" i="33"/>
  <c r="J903" i="33"/>
  <c r="M903" i="33"/>
  <c r="O903" i="33"/>
  <c r="S903" i="33"/>
  <c r="G903" i="33"/>
  <c r="U903" i="33"/>
  <c r="R903" i="33"/>
  <c r="D122" i="33"/>
  <c r="B141" i="2" s="1"/>
  <c r="D91" i="33"/>
  <c r="G274" i="33" s="1"/>
  <c r="G282" i="33" s="1"/>
  <c r="E149" i="2" s="1"/>
  <c r="Q92" i="33"/>
  <c r="O132" i="2" s="1"/>
  <c r="O131" i="2"/>
  <c r="R113" i="2"/>
  <c r="U92" i="33"/>
  <c r="S132" i="2" s="1"/>
  <c r="S131" i="2"/>
  <c r="S244" i="33"/>
  <c r="Q123" i="2" s="1"/>
  <c r="C155" i="2"/>
  <c r="C119" i="2"/>
  <c r="O963" i="33"/>
  <c r="M555" i="2"/>
  <c r="T903" i="33"/>
  <c r="R244" i="33"/>
  <c r="P123" i="2" s="1"/>
  <c r="P119" i="2"/>
  <c r="K923" i="33"/>
  <c r="K943" i="33"/>
  <c r="I82" i="33"/>
  <c r="G114" i="2" s="1"/>
  <c r="G113" i="2"/>
  <c r="I147" i="2"/>
  <c r="D192" i="33"/>
  <c r="B222" i="2" s="1"/>
  <c r="C222" i="2"/>
  <c r="Q244" i="33"/>
  <c r="O123" i="2" s="1"/>
  <c r="O120" i="2"/>
  <c r="A977" i="33"/>
  <c r="A210" i="2"/>
  <c r="D902" i="33"/>
  <c r="D162" i="33"/>
  <c r="E147" i="2"/>
  <c r="F280" i="33"/>
  <c r="D273" i="33"/>
  <c r="P155" i="2"/>
  <c r="P92" i="2"/>
  <c r="D12" i="33"/>
  <c r="B258" i="2" s="1"/>
  <c r="B251" i="2"/>
  <c r="B68" i="2"/>
  <c r="D72" i="33"/>
  <c r="B69" i="2" s="1"/>
  <c r="L92" i="2"/>
  <c r="A938" i="33"/>
  <c r="A418" i="2"/>
  <c r="K963" i="33"/>
  <c r="I555" i="2"/>
  <c r="Q82" i="33"/>
  <c r="O114" i="2" s="1"/>
  <c r="O113" i="2"/>
  <c r="R82" i="33"/>
  <c r="P114" i="2" s="1"/>
  <c r="P113" i="2"/>
  <c r="P82" i="33"/>
  <c r="N114" i="2" s="1"/>
  <c r="N113" i="2"/>
  <c r="K82" i="33"/>
  <c r="I114" i="2" s="1"/>
  <c r="I113" i="2"/>
  <c r="F279" i="33"/>
  <c r="D272" i="33"/>
  <c r="D81" i="33"/>
  <c r="E248" i="33" s="1"/>
  <c r="O147" i="2"/>
  <c r="O93" i="2"/>
  <c r="H146" i="2"/>
  <c r="D222" i="33"/>
  <c r="L903" i="33"/>
  <c r="M147" i="2"/>
  <c r="S923" i="33"/>
  <c r="S943" i="33"/>
  <c r="L244" i="33"/>
  <c r="J123" i="2" s="1"/>
  <c r="J120" i="2"/>
  <c r="N82" i="33"/>
  <c r="L114" i="2" s="1"/>
  <c r="L113" i="2"/>
  <c r="N244" i="33"/>
  <c r="L123" i="2" s="1"/>
  <c r="L119" i="2"/>
  <c r="U82" i="33"/>
  <c r="S114" i="2" s="1"/>
  <c r="S113" i="2"/>
  <c r="I93" i="2"/>
  <c r="B548" i="2"/>
  <c r="O156" i="2"/>
  <c r="M156" i="2"/>
  <c r="J93" i="2"/>
  <c r="E156" i="2"/>
  <c r="F254" i="33"/>
  <c r="D247" i="33"/>
  <c r="L155" i="2"/>
  <c r="L82" i="33"/>
  <c r="J114" i="2" s="1"/>
  <c r="J113" i="2"/>
  <c r="I156" i="2"/>
  <c r="F266" i="33"/>
  <c r="A40" i="2"/>
  <c r="A918" i="33"/>
  <c r="H92" i="2"/>
  <c r="J963" i="33"/>
  <c r="H555" i="2"/>
  <c r="R943" i="33"/>
  <c r="R923" i="33"/>
  <c r="M93" i="2"/>
  <c r="J156" i="2"/>
  <c r="O923" i="33"/>
  <c r="O943" i="33"/>
  <c r="J923" i="33"/>
  <c r="J943" i="33"/>
  <c r="E93" i="2"/>
  <c r="F241" i="33"/>
  <c r="D234" i="33"/>
  <c r="F267" i="33"/>
  <c r="P146" i="2"/>
  <c r="H903" i="33"/>
  <c r="J82" i="33"/>
  <c r="H114" i="2" s="1"/>
  <c r="H113" i="2"/>
  <c r="H82" i="33"/>
  <c r="F114" i="2" s="1"/>
  <c r="F113" i="2"/>
  <c r="P903" i="33"/>
  <c r="F240" i="33"/>
  <c r="D240" i="33" s="1"/>
  <c r="D233" i="33"/>
  <c r="H155" i="2"/>
  <c r="D182" i="33"/>
  <c r="E120" i="2"/>
  <c r="G244" i="33"/>
  <c r="E123" i="2" s="1"/>
  <c r="S963" i="33"/>
  <c r="Q555" i="2"/>
  <c r="N923" i="33"/>
  <c r="N943" i="33"/>
  <c r="L146" i="2"/>
  <c r="M82" i="33"/>
  <c r="K114" i="2" s="1"/>
  <c r="K113" i="2"/>
  <c r="F82" i="33"/>
  <c r="D114" i="2" s="1"/>
  <c r="D113" i="2"/>
  <c r="O82" i="33"/>
  <c r="M114" i="2" s="1"/>
  <c r="M113" i="2"/>
  <c r="R963" i="33"/>
  <c r="P555" i="2"/>
  <c r="I120" i="2"/>
  <c r="K244" i="33"/>
  <c r="I123" i="2" s="1"/>
  <c r="D52" i="33"/>
  <c r="B78" i="2" s="1"/>
  <c r="B74" i="2"/>
  <c r="F253" i="33"/>
  <c r="D253" i="33" s="1"/>
  <c r="D246" i="33"/>
  <c r="G963" i="33"/>
  <c r="E555" i="2"/>
  <c r="N963" i="33"/>
  <c r="L555" i="2"/>
  <c r="J244" i="33"/>
  <c r="H123" i="2" s="1"/>
  <c r="H119" i="2"/>
  <c r="D32" i="33"/>
  <c r="B15" i="2" s="1"/>
  <c r="B9" i="2"/>
  <c r="D221" i="33"/>
  <c r="G923" i="33"/>
  <c r="G943" i="33"/>
  <c r="M120" i="2"/>
  <c r="O244" i="33"/>
  <c r="M123" i="2" s="1"/>
  <c r="J147" i="2"/>
  <c r="H248" i="33" l="1"/>
  <c r="H261" i="33" s="1"/>
  <c r="H269" i="33" s="1"/>
  <c r="O248" i="33"/>
  <c r="O261" i="33" s="1"/>
  <c r="O269" i="33" s="1"/>
  <c r="N274" i="33"/>
  <c r="N282" i="33" s="1"/>
  <c r="M274" i="33"/>
  <c r="M282" i="33" s="1"/>
  <c r="S248" i="33"/>
  <c r="U248" i="33"/>
  <c r="L274" i="33"/>
  <c r="L282" i="33" s="1"/>
  <c r="L248" i="33"/>
  <c r="E261" i="33"/>
  <c r="E256" i="33"/>
  <c r="J274" i="33"/>
  <c r="J282" i="33" s="1"/>
  <c r="F274" i="33"/>
  <c r="F282" i="33" s="1"/>
  <c r="D149" i="2" s="1"/>
  <c r="U274" i="33"/>
  <c r="U282" i="33" s="1"/>
  <c r="P274" i="33"/>
  <c r="P282" i="33" s="1"/>
  <c r="S274" i="33"/>
  <c r="S282" i="33" s="1"/>
  <c r="N248" i="33"/>
  <c r="K274" i="33"/>
  <c r="K282" i="33" s="1"/>
  <c r="Q274" i="33"/>
  <c r="Q282" i="33" s="1"/>
  <c r="F248" i="33"/>
  <c r="H274" i="33"/>
  <c r="H282" i="33" s="1"/>
  <c r="R248" i="33"/>
  <c r="P248" i="33"/>
  <c r="G248" i="33"/>
  <c r="Q248" i="33"/>
  <c r="E274" i="33"/>
  <c r="J248" i="33"/>
  <c r="G283" i="33"/>
  <c r="E150" i="2" s="1"/>
  <c r="M248" i="33"/>
  <c r="K248" i="33"/>
  <c r="I274" i="33"/>
  <c r="I282" i="33" s="1"/>
  <c r="R274" i="33"/>
  <c r="R282" i="33" s="1"/>
  <c r="I248" i="33"/>
  <c r="O274" i="33"/>
  <c r="O282" i="33" s="1"/>
  <c r="A552" i="33"/>
  <c r="A246" i="2"/>
  <c r="B267" i="2"/>
  <c r="A890" i="33"/>
  <c r="A399" i="2"/>
  <c r="E244" i="33"/>
  <c r="C123" i="2" s="1"/>
  <c r="A536" i="33"/>
  <c r="A276" i="2" s="1"/>
  <c r="D963" i="33"/>
  <c r="A707" i="33"/>
  <c r="A465" i="2" s="1"/>
  <c r="A464" i="2"/>
  <c r="A843" i="33"/>
  <c r="A484" i="33"/>
  <c r="A364" i="2"/>
  <c r="A810" i="33"/>
  <c r="A382" i="2"/>
  <c r="D92" i="33"/>
  <c r="B132" i="2" s="1"/>
  <c r="B131" i="2"/>
  <c r="A671" i="33"/>
  <c r="A183" i="2"/>
  <c r="A620" i="33"/>
  <c r="A471" i="2"/>
  <c r="A958" i="33"/>
  <c r="A409" i="2"/>
  <c r="L4" i="1"/>
  <c r="A21" i="2"/>
  <c r="A130" i="33"/>
  <c r="A450" i="33"/>
  <c r="A283" i="2"/>
  <c r="A269" i="33"/>
  <c r="A157" i="2"/>
  <c r="A343" i="33"/>
  <c r="A291" i="2"/>
  <c r="A543" i="33"/>
  <c r="A91" i="33"/>
  <c r="A130" i="2"/>
  <c r="A327" i="33"/>
  <c r="A319" i="2"/>
  <c r="A468" i="33"/>
  <c r="A438" i="2" s="1"/>
  <c r="A437" i="2"/>
  <c r="A741" i="33"/>
  <c r="A174" i="2"/>
  <c r="B555" i="2"/>
  <c r="A578" i="33"/>
  <c r="A453" i="2"/>
  <c r="A243" i="33"/>
  <c r="A121" i="2"/>
  <c r="A656" i="33"/>
  <c r="A195" i="2" s="1"/>
  <c r="A194" i="2"/>
  <c r="A100" i="33"/>
  <c r="A84" i="2"/>
  <c r="A71" i="33"/>
  <c r="A235" i="33" s="1"/>
  <c r="A67" i="2"/>
  <c r="A689" i="33"/>
  <c r="A427" i="2"/>
  <c r="A172" i="33"/>
  <c r="A310" i="33"/>
  <c r="A310" i="2"/>
  <c r="A180" i="33"/>
  <c r="A638" i="33"/>
  <c r="A445" i="2"/>
  <c r="A361" i="33"/>
  <c r="A301" i="2"/>
  <c r="D266" i="33"/>
  <c r="B155" i="2" s="1"/>
  <c r="D155" i="2"/>
  <c r="B113" i="2"/>
  <c r="D82" i="33"/>
  <c r="B114" i="2" s="1"/>
  <c r="D92" i="2"/>
  <c r="B92" i="2"/>
  <c r="F244" i="33"/>
  <c r="D119" i="2"/>
  <c r="B119" i="2"/>
  <c r="D120" i="2"/>
  <c r="D241" i="33"/>
  <c r="B120" i="2" s="1"/>
  <c r="A919" i="33"/>
  <c r="A42" i="2" s="1"/>
  <c r="A41" i="2"/>
  <c r="D903" i="33"/>
  <c r="A978" i="33"/>
  <c r="A211" i="2"/>
  <c r="D923" i="33"/>
  <c r="D943" i="33"/>
  <c r="D93" i="2"/>
  <c r="D254" i="33"/>
  <c r="B93" i="2" s="1"/>
  <c r="D279" i="33"/>
  <c r="B146" i="2" s="1"/>
  <c r="D146" i="2"/>
  <c r="A939" i="33"/>
  <c r="A420" i="2" s="1"/>
  <c r="A419" i="2"/>
  <c r="D147" i="2"/>
  <c r="D280" i="33"/>
  <c r="B147" i="2" s="1"/>
  <c r="D267" i="33"/>
  <c r="B156" i="2" s="1"/>
  <c r="D156" i="2"/>
  <c r="O256" i="33" l="1"/>
  <c r="M95" i="2" s="1"/>
  <c r="H256" i="33"/>
  <c r="H257" i="33" s="1"/>
  <c r="F96" i="2" s="1"/>
  <c r="M149" i="2"/>
  <c r="O283" i="33"/>
  <c r="M150" i="2" s="1"/>
  <c r="G261" i="33"/>
  <c r="G269" i="33" s="1"/>
  <c r="G256" i="33"/>
  <c r="S149" i="2"/>
  <c r="U283" i="33"/>
  <c r="S150" i="2" s="1"/>
  <c r="I261" i="33"/>
  <c r="I269" i="33" s="1"/>
  <c r="I256" i="33"/>
  <c r="H149" i="2"/>
  <c r="J283" i="33"/>
  <c r="H150" i="2" s="1"/>
  <c r="C95" i="2"/>
  <c r="E257" i="33"/>
  <c r="C96" i="2" s="1"/>
  <c r="P149" i="2"/>
  <c r="R283" i="33"/>
  <c r="P150" i="2" s="1"/>
  <c r="G149" i="2"/>
  <c r="I283" i="33"/>
  <c r="G150" i="2" s="1"/>
  <c r="K261" i="33"/>
  <c r="K269" i="33" s="1"/>
  <c r="K256" i="33"/>
  <c r="M261" i="33"/>
  <c r="M269" i="33" s="1"/>
  <c r="M256" i="33"/>
  <c r="F149" i="2"/>
  <c r="H283" i="33"/>
  <c r="F150" i="2" s="1"/>
  <c r="E269" i="33"/>
  <c r="D248" i="33"/>
  <c r="F283" i="33"/>
  <c r="D150" i="2" s="1"/>
  <c r="F261" i="33"/>
  <c r="F269" i="33" s="1"/>
  <c r="F256" i="33"/>
  <c r="L261" i="33"/>
  <c r="L269" i="33" s="1"/>
  <c r="L256" i="33"/>
  <c r="R261" i="33"/>
  <c r="R269" i="33" s="1"/>
  <c r="R256" i="33"/>
  <c r="F95" i="2"/>
  <c r="O149" i="2"/>
  <c r="Q283" i="33"/>
  <c r="O150" i="2" s="1"/>
  <c r="J149" i="2"/>
  <c r="L283" i="33"/>
  <c r="J150" i="2" s="1"/>
  <c r="M158" i="2"/>
  <c r="O270" i="33"/>
  <c r="M159" i="2" s="1"/>
  <c r="I149" i="2"/>
  <c r="K283" i="33"/>
  <c r="I150" i="2" s="1"/>
  <c r="U261" i="33"/>
  <c r="U269" i="33" s="1"/>
  <c r="U256" i="33"/>
  <c r="F158" i="2"/>
  <c r="H270" i="33"/>
  <c r="F159" i="2" s="1"/>
  <c r="J261" i="33"/>
  <c r="J269" i="33" s="1"/>
  <c r="J256" i="33"/>
  <c r="N261" i="33"/>
  <c r="N269" i="33" s="1"/>
  <c r="N256" i="33"/>
  <c r="S261" i="33"/>
  <c r="S269" i="33" s="1"/>
  <c r="S256" i="33"/>
  <c r="E282" i="33"/>
  <c r="D274" i="33"/>
  <c r="Q149" i="2"/>
  <c r="S283" i="33"/>
  <c r="Q150" i="2" s="1"/>
  <c r="K149" i="2"/>
  <c r="M283" i="33"/>
  <c r="K150" i="2" s="1"/>
  <c r="P261" i="33"/>
  <c r="P269" i="33" s="1"/>
  <c r="P256" i="33"/>
  <c r="Q261" i="33"/>
  <c r="Q269" i="33" s="1"/>
  <c r="Q256" i="33"/>
  <c r="N149" i="2"/>
  <c r="P283" i="33"/>
  <c r="N150" i="2" s="1"/>
  <c r="L149" i="2"/>
  <c r="N283" i="33"/>
  <c r="L150" i="2" s="1"/>
  <c r="A553" i="33"/>
  <c r="A247" i="2"/>
  <c r="D244" i="33"/>
  <c r="B123" i="2" s="1"/>
  <c r="A891" i="33"/>
  <c r="A400" i="2"/>
  <c r="A844" i="33"/>
  <c r="A959" i="33"/>
  <c r="A411" i="2" s="1"/>
  <c r="A410" i="2"/>
  <c r="A621" i="33"/>
  <c r="A472" i="2"/>
  <c r="A184" i="2"/>
  <c r="A672" i="33"/>
  <c r="A811" i="33"/>
  <c r="A384" i="2" s="1"/>
  <c r="A383" i="2"/>
  <c r="A485" i="33"/>
  <c r="A366" i="2" s="1"/>
  <c r="A365" i="2"/>
  <c r="N4" i="1"/>
  <c r="A175" i="2"/>
  <c r="A742" i="33"/>
  <c r="A544" i="33"/>
  <c r="A292" i="2"/>
  <c r="A344" i="33"/>
  <c r="A451" i="33"/>
  <c r="A285" i="2" s="1"/>
  <c r="A284" i="2"/>
  <c r="A181" i="33"/>
  <c r="A72" i="33"/>
  <c r="A69" i="2" s="1"/>
  <c r="A68" i="2"/>
  <c r="A244" i="33"/>
  <c r="A123" i="2" s="1"/>
  <c r="A122" i="2"/>
  <c r="A328" i="33"/>
  <c r="A321" i="2" s="1"/>
  <c r="A320" i="2"/>
  <c r="A92" i="33"/>
  <c r="A132" i="2" s="1"/>
  <c r="A131" i="2"/>
  <c r="A131" i="33"/>
  <c r="A22" i="2"/>
  <c r="A362" i="33"/>
  <c r="A303" i="2" s="1"/>
  <c r="A302" i="2"/>
  <c r="A270" i="33"/>
  <c r="A159" i="2" s="1"/>
  <c r="A158" i="2"/>
  <c r="A639" i="33"/>
  <c r="A447" i="2" s="1"/>
  <c r="A446" i="2"/>
  <c r="A311" i="33"/>
  <c r="A312" i="2" s="1"/>
  <c r="A311" i="2"/>
  <c r="A690" i="33"/>
  <c r="A429" i="2" s="1"/>
  <c r="A428" i="2"/>
  <c r="A85" i="2"/>
  <c r="A101" i="33"/>
  <c r="A579" i="33"/>
  <c r="A454" i="2"/>
  <c r="A979" i="33"/>
  <c r="A213" i="2" s="1"/>
  <c r="A212" i="2"/>
  <c r="D123" i="2"/>
  <c r="D261" i="33" l="1"/>
  <c r="O257" i="33"/>
  <c r="M96" i="2" s="1"/>
  <c r="D256" i="33"/>
  <c r="B95" i="2" s="1"/>
  <c r="S158" i="2"/>
  <c r="U270" i="33"/>
  <c r="S159" i="2" s="1"/>
  <c r="P95" i="2"/>
  <c r="R257" i="33"/>
  <c r="P96" i="2" s="1"/>
  <c r="Q95" i="2"/>
  <c r="S257" i="33"/>
  <c r="Q96" i="2" s="1"/>
  <c r="J95" i="2"/>
  <c r="L257" i="33"/>
  <c r="J96" i="2" s="1"/>
  <c r="I95" i="2"/>
  <c r="K257" i="33"/>
  <c r="I96" i="2" s="1"/>
  <c r="G158" i="2"/>
  <c r="I270" i="33"/>
  <c r="G159" i="2" s="1"/>
  <c r="S95" i="2"/>
  <c r="U257" i="33"/>
  <c r="S96" i="2" s="1"/>
  <c r="K95" i="2"/>
  <c r="M257" i="33"/>
  <c r="K96" i="2" s="1"/>
  <c r="Q158" i="2"/>
  <c r="S270" i="33"/>
  <c r="Q159" i="2" s="1"/>
  <c r="J158" i="2"/>
  <c r="L270" i="33"/>
  <c r="J159" i="2" s="1"/>
  <c r="I158" i="2"/>
  <c r="K270" i="33"/>
  <c r="I159" i="2" s="1"/>
  <c r="O95" i="2"/>
  <c r="Q257" i="33"/>
  <c r="O96" i="2" s="1"/>
  <c r="L95" i="2"/>
  <c r="N257" i="33"/>
  <c r="L96" i="2" s="1"/>
  <c r="D95" i="2"/>
  <c r="F257" i="33"/>
  <c r="P158" i="2"/>
  <c r="R270" i="33"/>
  <c r="P159" i="2" s="1"/>
  <c r="G95" i="2"/>
  <c r="I257" i="33"/>
  <c r="G96" i="2" s="1"/>
  <c r="N95" i="2"/>
  <c r="P257" i="33"/>
  <c r="N96" i="2" s="1"/>
  <c r="H95" i="2"/>
  <c r="J257" i="33"/>
  <c r="H96" i="2" s="1"/>
  <c r="E158" i="2"/>
  <c r="G270" i="33"/>
  <c r="E159" i="2" s="1"/>
  <c r="D282" i="33"/>
  <c r="B149" i="2" s="1"/>
  <c r="C149" i="2"/>
  <c r="E283" i="33"/>
  <c r="N158" i="2"/>
  <c r="P270" i="33"/>
  <c r="N159" i="2" s="1"/>
  <c r="H158" i="2"/>
  <c r="J270" i="33"/>
  <c r="H159" i="2" s="1"/>
  <c r="K158" i="2"/>
  <c r="M270" i="33"/>
  <c r="K159" i="2" s="1"/>
  <c r="O158" i="2"/>
  <c r="Q270" i="33"/>
  <c r="O159" i="2" s="1"/>
  <c r="L158" i="2"/>
  <c r="N270" i="33"/>
  <c r="L159" i="2" s="1"/>
  <c r="D158" i="2"/>
  <c r="F270" i="33"/>
  <c r="D159" i="2" s="1"/>
  <c r="E95" i="2"/>
  <c r="G257" i="33"/>
  <c r="E96" i="2" s="1"/>
  <c r="C158" i="2"/>
  <c r="D269" i="33"/>
  <c r="B158" i="2" s="1"/>
  <c r="E270" i="33"/>
  <c r="A554" i="33"/>
  <c r="A249" i="2" s="1"/>
  <c r="A248" i="2"/>
  <c r="A892" i="33"/>
  <c r="A402" i="2" s="1"/>
  <c r="A401" i="2"/>
  <c r="I302" i="1"/>
  <c r="I306" i="1"/>
  <c r="K301" i="1"/>
  <c r="J308" i="1"/>
  <c r="I307" i="1"/>
  <c r="K305" i="1"/>
  <c r="K308" i="1"/>
  <c r="K304" i="1"/>
  <c r="L301" i="1"/>
  <c r="L304" i="1"/>
  <c r="J301" i="1"/>
  <c r="J304" i="1"/>
  <c r="I303" i="1"/>
  <c r="J307" i="1"/>
  <c r="K306" i="1"/>
  <c r="I308" i="1"/>
  <c r="K303" i="1"/>
  <c r="L303" i="1"/>
  <c r="L302" i="1"/>
  <c r="L308" i="1"/>
  <c r="J305" i="1"/>
  <c r="K307" i="1"/>
  <c r="N305" i="1"/>
  <c r="A473" i="2"/>
  <c r="A622" i="33"/>
  <c r="A474" i="2" s="1"/>
  <c r="K302" i="1"/>
  <c r="J302" i="1"/>
  <c r="L306" i="1"/>
  <c r="J306" i="1"/>
  <c r="I304" i="1"/>
  <c r="J303" i="1"/>
  <c r="I305" i="1"/>
  <c r="O4" i="1"/>
  <c r="L307" i="1"/>
  <c r="L305" i="1"/>
  <c r="I301" i="1"/>
  <c r="A185" i="2"/>
  <c r="A673" i="33"/>
  <c r="A186" i="2" s="1"/>
  <c r="N308" i="1"/>
  <c r="N306" i="1"/>
  <c r="N304" i="1"/>
  <c r="N302" i="1"/>
  <c r="N301" i="1"/>
  <c r="N303" i="1"/>
  <c r="N307" i="1"/>
  <c r="A743" i="33"/>
  <c r="A177" i="2" s="1"/>
  <c r="A176" i="2"/>
  <c r="A86" i="2"/>
  <c r="A102" i="33"/>
  <c r="A87" i="2" s="1"/>
  <c r="A345" i="33"/>
  <c r="A545" i="33"/>
  <c r="A293" i="2"/>
  <c r="A182" i="33"/>
  <c r="A580" i="33"/>
  <c r="A456" i="2" s="1"/>
  <c r="A455" i="2"/>
  <c r="A132" i="33"/>
  <c r="A24" i="2" s="1"/>
  <c r="A23" i="2"/>
  <c r="N326" i="1" l="1"/>
  <c r="K239" i="1"/>
  <c r="N350" i="1"/>
  <c r="I324" i="1"/>
  <c r="J1214" i="1"/>
  <c r="I777" i="1"/>
  <c r="N320" i="1"/>
  <c r="J4678" i="1"/>
  <c r="L322" i="1"/>
  <c r="L1216" i="1"/>
  <c r="N1218" i="1"/>
  <c r="L232" i="1"/>
  <c r="K235" i="1"/>
  <c r="J325" i="1"/>
  <c r="N2750" i="1"/>
  <c r="I1212" i="1"/>
  <c r="I772" i="1"/>
  <c r="N2749" i="1"/>
  <c r="I780" i="1"/>
  <c r="K1222" i="1"/>
  <c r="N225" i="1"/>
  <c r="I335" i="1"/>
  <c r="K1216" i="1"/>
  <c r="L320" i="1"/>
  <c r="K343" i="1"/>
  <c r="N231" i="1"/>
  <c r="K1220" i="1"/>
  <c r="J230" i="1"/>
  <c r="N210" i="1"/>
  <c r="N344" i="1"/>
  <c r="N339" i="1"/>
  <c r="N919" i="1"/>
  <c r="N1211" i="1"/>
  <c r="N4677" i="1"/>
  <c r="I918" i="1"/>
  <c r="I217" i="1"/>
  <c r="K774" i="1"/>
  <c r="L2745" i="1"/>
  <c r="N222" i="1"/>
  <c r="N769" i="1"/>
  <c r="K238" i="1"/>
  <c r="L1211" i="1"/>
  <c r="K1211" i="1"/>
  <c r="L236" i="1"/>
  <c r="J923" i="1"/>
  <c r="K1208" i="1"/>
  <c r="K773" i="1"/>
  <c r="J237" i="1"/>
  <c r="I237" i="1"/>
  <c r="K224" i="1"/>
  <c r="I2745" i="1"/>
  <c r="L921" i="1"/>
  <c r="J4683" i="1"/>
  <c r="K776" i="1"/>
  <c r="K922" i="1"/>
  <c r="K218" i="1"/>
  <c r="K4675" i="1"/>
  <c r="N224" i="1"/>
  <c r="N775" i="1"/>
  <c r="L4677" i="1"/>
  <c r="J342" i="1"/>
  <c r="N780" i="1"/>
  <c r="N1209" i="1"/>
  <c r="N4675" i="1"/>
  <c r="J2749" i="1"/>
  <c r="L770" i="1"/>
  <c r="J341" i="1"/>
  <c r="N239" i="1"/>
  <c r="N767" i="1"/>
  <c r="N4671" i="1"/>
  <c r="J220" i="1"/>
  <c r="L767" i="1"/>
  <c r="J239" i="1"/>
  <c r="L2750" i="1"/>
  <c r="K347" i="1"/>
  <c r="N211" i="1"/>
  <c r="N236" i="1"/>
  <c r="N335" i="1"/>
  <c r="N917" i="1"/>
  <c r="N1212" i="1"/>
  <c r="N4679" i="1"/>
  <c r="J1211" i="1"/>
  <c r="L350" i="1"/>
  <c r="J233" i="1"/>
  <c r="K4676" i="1"/>
  <c r="K222" i="1"/>
  <c r="K4670" i="1"/>
  <c r="I225" i="1"/>
  <c r="J921" i="1"/>
  <c r="K2751" i="1"/>
  <c r="I211" i="1"/>
  <c r="J920" i="1"/>
  <c r="J344" i="1"/>
  <c r="I339" i="1"/>
  <c r="K230" i="1"/>
  <c r="I232" i="1"/>
  <c r="J776" i="1"/>
  <c r="J918" i="1"/>
  <c r="J916" i="1"/>
  <c r="K342" i="1"/>
  <c r="I224" i="1"/>
  <c r="I210" i="1"/>
  <c r="K325" i="1"/>
  <c r="J234" i="1"/>
  <c r="I240" i="1"/>
  <c r="K1219" i="1"/>
  <c r="J211" i="1"/>
  <c r="I921" i="1"/>
  <c r="K918" i="1"/>
  <c r="I920" i="1"/>
  <c r="I239" i="1"/>
  <c r="K1213" i="1"/>
  <c r="K211" i="1"/>
  <c r="K4672" i="1"/>
  <c r="I4680" i="1"/>
  <c r="K219" i="1"/>
  <c r="K2747" i="1"/>
  <c r="I1218" i="1"/>
  <c r="I213" i="1"/>
  <c r="L2751" i="1"/>
  <c r="L1214" i="1"/>
  <c r="L917" i="1"/>
  <c r="L777" i="1"/>
  <c r="L325" i="1"/>
  <c r="L346" i="1"/>
  <c r="L228" i="1"/>
  <c r="L212" i="1"/>
  <c r="I4671" i="1"/>
  <c r="K338" i="1"/>
  <c r="I4682" i="1"/>
  <c r="K326" i="1"/>
  <c r="J349" i="1"/>
  <c r="J774" i="1"/>
  <c r="L4682" i="1"/>
  <c r="L4672" i="1"/>
  <c r="L1218" i="1"/>
  <c r="L772" i="1"/>
  <c r="L336" i="1"/>
  <c r="L230" i="1"/>
  <c r="L221" i="1"/>
  <c r="K916" i="1"/>
  <c r="K1223" i="1"/>
  <c r="J1210" i="1"/>
  <c r="K240" i="1"/>
  <c r="J4670" i="1"/>
  <c r="K4678" i="1"/>
  <c r="K228" i="1"/>
  <c r="I219" i="1"/>
  <c r="K212" i="1"/>
  <c r="J1218" i="1"/>
  <c r="I774" i="1"/>
  <c r="L4670" i="1"/>
  <c r="L1223" i="1"/>
  <c r="L347" i="1"/>
  <c r="K341" i="1"/>
  <c r="I1208" i="1"/>
  <c r="J321" i="1"/>
  <c r="K780" i="1"/>
  <c r="J235" i="1"/>
  <c r="J240" i="1"/>
  <c r="I2747" i="1"/>
  <c r="I916" i="1"/>
  <c r="I768" i="1"/>
  <c r="L1219" i="1"/>
  <c r="L773" i="1"/>
  <c r="L342" i="1"/>
  <c r="L345" i="1"/>
  <c r="L219" i="1"/>
  <c r="I769" i="1"/>
  <c r="K323" i="1"/>
  <c r="I326" i="1"/>
  <c r="L213" i="1"/>
  <c r="I1211" i="1"/>
  <c r="I229" i="1"/>
  <c r="L4668" i="1"/>
  <c r="K348" i="1"/>
  <c r="I226" i="1"/>
  <c r="L339" i="1"/>
  <c r="L335" i="1"/>
  <c r="K1214" i="1"/>
  <c r="I4668" i="1"/>
  <c r="I340" i="1"/>
  <c r="K768" i="1"/>
  <c r="J350" i="1"/>
  <c r="I1220" i="1"/>
  <c r="I233" i="1"/>
  <c r="K778" i="1"/>
  <c r="J4674" i="1"/>
  <c r="K345" i="1"/>
  <c r="J224" i="1"/>
  <c r="J238" i="1"/>
  <c r="L2749" i="1"/>
  <c r="L1220" i="1"/>
  <c r="L769" i="1"/>
  <c r="L321" i="1"/>
  <c r="L344" i="1"/>
  <c r="L4676" i="1"/>
  <c r="L768" i="1"/>
  <c r="L240" i="1"/>
  <c r="K232" i="1"/>
  <c r="J227" i="1"/>
  <c r="L1210" i="1"/>
  <c r="L226" i="1"/>
  <c r="J213" i="1"/>
  <c r="K337" i="1"/>
  <c r="I337" i="1"/>
  <c r="L780" i="1"/>
  <c r="K4680" i="1"/>
  <c r="L916" i="1"/>
  <c r="L223" i="1"/>
  <c r="L233" i="1"/>
  <c r="I215" i="1"/>
  <c r="J922" i="1"/>
  <c r="J1209" i="1"/>
  <c r="K4669" i="1"/>
  <c r="K217" i="1"/>
  <c r="J336" i="1"/>
  <c r="K771" i="1"/>
  <c r="K339" i="1"/>
  <c r="J2747" i="1"/>
  <c r="L2746" i="1"/>
  <c r="L319" i="1"/>
  <c r="I4673" i="1"/>
  <c r="L4681" i="1"/>
  <c r="J771" i="1"/>
  <c r="J781" i="1"/>
  <c r="L1212" i="1"/>
  <c r="L229" i="1"/>
  <c r="J4671" i="1"/>
  <c r="K2749" i="1"/>
  <c r="J1220" i="1"/>
  <c r="L1215" i="1"/>
  <c r="L239" i="1"/>
  <c r="M239" i="1" s="1"/>
  <c r="L220" i="1"/>
  <c r="J778" i="1"/>
  <c r="J1212" i="1"/>
  <c r="J221" i="1"/>
  <c r="I770" i="1"/>
  <c r="K210" i="1"/>
  <c r="I1216" i="1"/>
  <c r="J769" i="1"/>
  <c r="K4668" i="1"/>
  <c r="I1221" i="1"/>
  <c r="K775" i="1"/>
  <c r="J223" i="1"/>
  <c r="L4680" i="1"/>
  <c r="L2747" i="1"/>
  <c r="L775" i="1"/>
  <c r="L324" i="1"/>
  <c r="L227" i="1"/>
  <c r="L209" i="1"/>
  <c r="J782" i="1"/>
  <c r="J345" i="1"/>
  <c r="J229" i="1"/>
  <c r="L779" i="1"/>
  <c r="J324" i="1"/>
  <c r="K4682" i="1"/>
  <c r="L920" i="1"/>
  <c r="L214" i="1"/>
  <c r="I922" i="1"/>
  <c r="L4675" i="1"/>
  <c r="L923" i="1"/>
  <c r="N217" i="1"/>
  <c r="N213" i="1"/>
  <c r="N227" i="1"/>
  <c r="N233" i="1"/>
  <c r="N345" i="1"/>
  <c r="N325" i="1"/>
  <c r="N341" i="1"/>
  <c r="N771" i="1"/>
  <c r="N778" i="1"/>
  <c r="N916" i="1"/>
  <c r="N1216" i="1"/>
  <c r="N1214" i="1"/>
  <c r="N2751" i="1"/>
  <c r="N4670" i="1"/>
  <c r="N4682" i="1"/>
  <c r="J4673" i="1"/>
  <c r="J777" i="1"/>
  <c r="K917" i="1"/>
  <c r="J2751" i="1"/>
  <c r="K919" i="1"/>
  <c r="J346" i="1"/>
  <c r="L343" i="1"/>
  <c r="I1215" i="1"/>
  <c r="I231" i="1"/>
  <c r="K213" i="1"/>
  <c r="K340" i="1"/>
  <c r="K4679" i="1"/>
  <c r="K220" i="1"/>
  <c r="K2752" i="1"/>
  <c r="K769" i="1"/>
  <c r="J228" i="1"/>
  <c r="K920" i="1"/>
  <c r="L1217" i="1"/>
  <c r="K214" i="1"/>
  <c r="K781" i="1"/>
  <c r="J348" i="1"/>
  <c r="I228" i="1"/>
  <c r="J210" i="1"/>
  <c r="L4683" i="1"/>
  <c r="L781" i="1"/>
  <c r="L210" i="1"/>
  <c r="I2746" i="1"/>
  <c r="I1214" i="1"/>
  <c r="L4679" i="1"/>
  <c r="L778" i="1"/>
  <c r="L211" i="1"/>
  <c r="K236" i="1"/>
  <c r="J767" i="1"/>
  <c r="J4682" i="1"/>
  <c r="K225" i="1"/>
  <c r="N221" i="1"/>
  <c r="N214" i="1"/>
  <c r="N230" i="1"/>
  <c r="N240" i="1"/>
  <c r="N346" i="1"/>
  <c r="N324" i="1"/>
  <c r="N337" i="1"/>
  <c r="N770" i="1"/>
  <c r="N774" i="1"/>
  <c r="N918" i="1"/>
  <c r="N1215" i="1"/>
  <c r="N1213" i="1"/>
  <c r="N2752" i="1"/>
  <c r="N4672" i="1"/>
  <c r="N4680" i="1"/>
  <c r="J4676" i="1"/>
  <c r="K349" i="1"/>
  <c r="J225" i="1"/>
  <c r="J219" i="1"/>
  <c r="L922" i="1"/>
  <c r="L237" i="1"/>
  <c r="J340" i="1"/>
  <c r="K319" i="1"/>
  <c r="K2746" i="1"/>
  <c r="I4678" i="1"/>
  <c r="I230" i="1"/>
  <c r="K350" i="1"/>
  <c r="K344" i="1"/>
  <c r="L1222" i="1"/>
  <c r="K4671" i="1"/>
  <c r="J337" i="1"/>
  <c r="I236" i="1"/>
  <c r="L4669" i="1"/>
  <c r="L338" i="1"/>
  <c r="L224" i="1"/>
  <c r="K782" i="1"/>
  <c r="J772" i="1"/>
  <c r="I4679" i="1"/>
  <c r="I2751" i="1"/>
  <c r="L4674" i="1"/>
  <c r="L337" i="1"/>
  <c r="L222" i="1"/>
  <c r="K923" i="1"/>
  <c r="J212" i="1"/>
  <c r="I348" i="1"/>
  <c r="I4670" i="1"/>
  <c r="N219" i="1"/>
  <c r="N209" i="1"/>
  <c r="N232" i="1"/>
  <c r="N238" i="1"/>
  <c r="N343" i="1"/>
  <c r="N322" i="1"/>
  <c r="N336" i="1"/>
  <c r="N776" i="1"/>
  <c r="N768" i="1"/>
  <c r="N920" i="1"/>
  <c r="N1208" i="1"/>
  <c r="N1219" i="1"/>
  <c r="N2748" i="1"/>
  <c r="N4673" i="1"/>
  <c r="N4678" i="1"/>
  <c r="K1210" i="1"/>
  <c r="J1219" i="1"/>
  <c r="I342" i="1"/>
  <c r="L4673" i="1"/>
  <c r="L341" i="1"/>
  <c r="L215" i="1"/>
  <c r="J222" i="1"/>
  <c r="K4683" i="1"/>
  <c r="I238" i="1"/>
  <c r="J779" i="1"/>
  <c r="K921" i="1"/>
  <c r="J1222" i="1"/>
  <c r="J226" i="1"/>
  <c r="K1212" i="1"/>
  <c r="I343" i="1"/>
  <c r="J214" i="1"/>
  <c r="J320" i="1"/>
  <c r="L771" i="1"/>
  <c r="L225" i="1"/>
  <c r="J4669" i="1"/>
  <c r="L1208" i="1"/>
  <c r="L349" i="1"/>
  <c r="J4680" i="1"/>
  <c r="K324" i="1"/>
  <c r="J1208" i="1"/>
  <c r="K321" i="1"/>
  <c r="J217" i="1"/>
  <c r="L1213" i="1"/>
  <c r="L348" i="1"/>
  <c r="K209" i="1"/>
  <c r="K1218" i="1"/>
  <c r="J216" i="1"/>
  <c r="N220" i="1"/>
  <c r="N216" i="1"/>
  <c r="N228" i="1"/>
  <c r="N237" i="1"/>
  <c r="N349" i="1"/>
  <c r="N319" i="1"/>
  <c r="N342" i="1"/>
  <c r="N773" i="1"/>
  <c r="N782" i="1"/>
  <c r="N921" i="1"/>
  <c r="N1221" i="1"/>
  <c r="N1220" i="1"/>
  <c r="N2746" i="1"/>
  <c r="N4674" i="1"/>
  <c r="N4676" i="1"/>
  <c r="J1213" i="1"/>
  <c r="I4677" i="1"/>
  <c r="K229" i="1"/>
  <c r="L2752" i="1"/>
  <c r="L326" i="1"/>
  <c r="L218" i="1"/>
  <c r="J1215" i="1"/>
  <c r="J1221" i="1"/>
  <c r="J917" i="1"/>
  <c r="I4674" i="1"/>
  <c r="I776" i="1"/>
  <c r="I320" i="1"/>
  <c r="K320" i="1"/>
  <c r="J780" i="1"/>
  <c r="I221" i="1"/>
  <c r="L4678" i="1"/>
  <c r="L776" i="1"/>
  <c r="K223" i="1"/>
  <c r="K1209" i="1"/>
  <c r="I773" i="1"/>
  <c r="K1215" i="1"/>
  <c r="L238" i="1"/>
  <c r="K216" i="1"/>
  <c r="K2750" i="1"/>
  <c r="J768" i="1"/>
  <c r="K2748" i="1"/>
  <c r="L231" i="1"/>
  <c r="J2748" i="1"/>
  <c r="J773" i="1"/>
  <c r="K336" i="1"/>
  <c r="N223" i="1"/>
  <c r="N215" i="1"/>
  <c r="N229" i="1"/>
  <c r="N235" i="1"/>
  <c r="N348" i="1"/>
  <c r="N323" i="1"/>
  <c r="N340" i="1"/>
  <c r="N772" i="1"/>
  <c r="N781" i="1"/>
  <c r="N922" i="1"/>
  <c r="N1223" i="1"/>
  <c r="N1222" i="1"/>
  <c r="N2747" i="1"/>
  <c r="N4669" i="1"/>
  <c r="N4681" i="1"/>
  <c r="K1217" i="1"/>
  <c r="K777" i="1"/>
  <c r="I775" i="1"/>
  <c r="K772" i="1"/>
  <c r="L1209" i="1"/>
  <c r="J215" i="1"/>
  <c r="J335" i="1"/>
  <c r="I1209" i="1"/>
  <c r="K346" i="1"/>
  <c r="J322" i="1"/>
  <c r="J231" i="1"/>
  <c r="K2745" i="1"/>
  <c r="I227" i="1"/>
  <c r="J339" i="1"/>
  <c r="L4671" i="1"/>
  <c r="L340" i="1"/>
  <c r="L216" i="1"/>
  <c r="J775" i="1"/>
  <c r="K335" i="1"/>
  <c r="J4668" i="1"/>
  <c r="J4677" i="1"/>
  <c r="I1210" i="1"/>
  <c r="L919" i="1"/>
  <c r="L235" i="1"/>
  <c r="J4679" i="1"/>
  <c r="K779" i="1"/>
  <c r="J1217" i="1"/>
  <c r="I917" i="1"/>
  <c r="J338" i="1"/>
  <c r="L918" i="1"/>
  <c r="L234" i="1"/>
  <c r="K4677" i="1"/>
  <c r="J2750" i="1"/>
  <c r="J347" i="1"/>
  <c r="K226" i="1"/>
  <c r="N218" i="1"/>
  <c r="N212" i="1"/>
  <c r="N226" i="1"/>
  <c r="N234" i="1"/>
  <c r="N347" i="1"/>
  <c r="N321" i="1"/>
  <c r="N338" i="1"/>
  <c r="N779" i="1"/>
  <c r="N777" i="1"/>
  <c r="N923" i="1"/>
  <c r="N1217" i="1"/>
  <c r="N1210" i="1"/>
  <c r="N2745" i="1"/>
  <c r="N4668" i="1"/>
  <c r="N4683" i="1"/>
  <c r="J4675" i="1"/>
  <c r="J2752" i="1"/>
  <c r="K227" i="1"/>
  <c r="K4673" i="1"/>
  <c r="K231" i="1"/>
  <c r="J2746" i="1"/>
  <c r="L1221" i="1"/>
  <c r="K1221" i="1"/>
  <c r="K233" i="1"/>
  <c r="K770" i="1"/>
  <c r="J218" i="1"/>
  <c r="K322" i="1"/>
  <c r="I782" i="1"/>
  <c r="K234" i="1"/>
  <c r="J2745" i="1"/>
  <c r="K237" i="1"/>
  <c r="L2748" i="1"/>
  <c r="L323" i="1"/>
  <c r="L217" i="1"/>
  <c r="K215" i="1"/>
  <c r="K4681" i="1"/>
  <c r="J323" i="1"/>
  <c r="J343" i="1"/>
  <c r="L774" i="1"/>
  <c r="J209" i="1"/>
  <c r="K4674" i="1"/>
  <c r="J319" i="1"/>
  <c r="J4681" i="1"/>
  <c r="J4672" i="1"/>
  <c r="J919" i="1"/>
  <c r="L782" i="1"/>
  <c r="J770" i="1"/>
  <c r="K767" i="1"/>
  <c r="J1216" i="1"/>
  <c r="J236" i="1"/>
  <c r="K221" i="1"/>
  <c r="O4679" i="1"/>
  <c r="O4682" i="1"/>
  <c r="O4680" i="1"/>
  <c r="O4676" i="1"/>
  <c r="O4678" i="1"/>
  <c r="O4683" i="1"/>
  <c r="O4681" i="1"/>
  <c r="O4677" i="1"/>
  <c r="O4673" i="1"/>
  <c r="O4668" i="1"/>
  <c r="O4669" i="1"/>
  <c r="O4674" i="1"/>
  <c r="O4672" i="1"/>
  <c r="O4675" i="1"/>
  <c r="O4670" i="1"/>
  <c r="O4671" i="1"/>
  <c r="O2752" i="1"/>
  <c r="O2745" i="1"/>
  <c r="O2751" i="1"/>
  <c r="O2746" i="1"/>
  <c r="O2747" i="1"/>
  <c r="O2748" i="1"/>
  <c r="O2749" i="1"/>
  <c r="O2750" i="1"/>
  <c r="O1208" i="1"/>
  <c r="O1214" i="1"/>
  <c r="O1209" i="1"/>
  <c r="O1223" i="1"/>
  <c r="O1210" i="1"/>
  <c r="O1221" i="1"/>
  <c r="O1215" i="1"/>
  <c r="O1217" i="1"/>
  <c r="O1220" i="1"/>
  <c r="O1211" i="1"/>
  <c r="O1222" i="1"/>
  <c r="O1219" i="1"/>
  <c r="O1212" i="1"/>
  <c r="O1216" i="1"/>
  <c r="O1213" i="1"/>
  <c r="O1218" i="1"/>
  <c r="O923" i="1"/>
  <c r="O922" i="1"/>
  <c r="O921" i="1"/>
  <c r="O920" i="1"/>
  <c r="O919" i="1"/>
  <c r="O918" i="1"/>
  <c r="O917" i="1"/>
  <c r="O916" i="1"/>
  <c r="O771" i="1"/>
  <c r="O770" i="1"/>
  <c r="O768" i="1"/>
  <c r="O767" i="1"/>
  <c r="O782" i="1"/>
  <c r="O773" i="1"/>
  <c r="O772" i="1"/>
  <c r="O769" i="1"/>
  <c r="O776" i="1"/>
  <c r="O777" i="1"/>
  <c r="O778" i="1"/>
  <c r="O779" i="1"/>
  <c r="O780" i="1"/>
  <c r="O781" i="1"/>
  <c r="O774" i="1"/>
  <c r="O775" i="1"/>
  <c r="O340" i="1"/>
  <c r="O339" i="1"/>
  <c r="O338" i="1"/>
  <c r="O337" i="1"/>
  <c r="O336" i="1"/>
  <c r="O335" i="1"/>
  <c r="O341" i="1"/>
  <c r="O342" i="1"/>
  <c r="O325" i="1"/>
  <c r="O320" i="1"/>
  <c r="O326" i="1"/>
  <c r="O321" i="1"/>
  <c r="O323" i="1"/>
  <c r="O324" i="1"/>
  <c r="O322" i="1"/>
  <c r="O319" i="1"/>
  <c r="O349" i="1"/>
  <c r="O348" i="1"/>
  <c r="O347" i="1"/>
  <c r="O346" i="1"/>
  <c r="O345" i="1"/>
  <c r="O344" i="1"/>
  <c r="O343" i="1"/>
  <c r="O350" i="1"/>
  <c r="O233" i="1"/>
  <c r="O234" i="1"/>
  <c r="O235" i="1"/>
  <c r="O236" i="1"/>
  <c r="O237" i="1"/>
  <c r="O240" i="1"/>
  <c r="O238" i="1"/>
  <c r="O239" i="1"/>
  <c r="O225" i="1"/>
  <c r="O229" i="1"/>
  <c r="O228" i="1"/>
  <c r="O232" i="1"/>
  <c r="O231" i="1"/>
  <c r="O230" i="1"/>
  <c r="O227" i="1"/>
  <c r="O226" i="1"/>
  <c r="O209" i="1"/>
  <c r="O210" i="1"/>
  <c r="O211" i="1"/>
  <c r="O214" i="1"/>
  <c r="O213" i="1"/>
  <c r="O212" i="1"/>
  <c r="O215" i="1"/>
  <c r="O216" i="1"/>
  <c r="O224" i="1"/>
  <c r="O221" i="1"/>
  <c r="O222" i="1"/>
  <c r="O217" i="1"/>
  <c r="O218" i="1"/>
  <c r="O223" i="1"/>
  <c r="O219" i="1"/>
  <c r="O220" i="1"/>
  <c r="C150" i="2"/>
  <c r="I115" i="1" s="1"/>
  <c r="D283" i="33"/>
  <c r="B150" i="2" s="1"/>
  <c r="D257" i="33"/>
  <c r="B96" i="2" s="1"/>
  <c r="D96" i="2"/>
  <c r="J1223" i="1" s="1"/>
  <c r="C159" i="2"/>
  <c r="I99" i="1" s="1"/>
  <c r="D270" i="33"/>
  <c r="B159" i="2" s="1"/>
  <c r="O308" i="1"/>
  <c r="L4108" i="1"/>
  <c r="L4089" i="1"/>
  <c r="L4119" i="1"/>
  <c r="L4143" i="1"/>
  <c r="I4138" i="1"/>
  <c r="J4131" i="1"/>
  <c r="J4122" i="1"/>
  <c r="K4133" i="1"/>
  <c r="K4131" i="1"/>
  <c r="J4138" i="1"/>
  <c r="J4109" i="1"/>
  <c r="J4129" i="1"/>
  <c r="I4130" i="1"/>
  <c r="K4127" i="1"/>
  <c r="K4117" i="1"/>
  <c r="L4090" i="1"/>
  <c r="L4091" i="1"/>
  <c r="L4188" i="1"/>
  <c r="L4162" i="1"/>
  <c r="L4098" i="1"/>
  <c r="L4122" i="1"/>
  <c r="L4141" i="1"/>
  <c r="I4135" i="1"/>
  <c r="K4189" i="1"/>
  <c r="J4120" i="1"/>
  <c r="I4184" i="1"/>
  <c r="I4117" i="1"/>
  <c r="I4187" i="1"/>
  <c r="I4166" i="1"/>
  <c r="K4115" i="1"/>
  <c r="I4124" i="1"/>
  <c r="J4093" i="1"/>
  <c r="I4104" i="1"/>
  <c r="J4100" i="1"/>
  <c r="J4188" i="1"/>
  <c r="I4110" i="1"/>
  <c r="I4120" i="1"/>
  <c r="J4137" i="1"/>
  <c r="J4184" i="1"/>
  <c r="J4112" i="1"/>
  <c r="J4126" i="1"/>
  <c r="J4105" i="1"/>
  <c r="K4196" i="1"/>
  <c r="K4107" i="1"/>
  <c r="I4121" i="1"/>
  <c r="K4142" i="1"/>
  <c r="K4191" i="1"/>
  <c r="K4122" i="1"/>
  <c r="K4092" i="1"/>
  <c r="K4101" i="1"/>
  <c r="K4100" i="1"/>
  <c r="K4118" i="1"/>
  <c r="K4129" i="1"/>
  <c r="L4125" i="1"/>
  <c r="L4131" i="1"/>
  <c r="L4136" i="1"/>
  <c r="L4100" i="1"/>
  <c r="L4135" i="1"/>
  <c r="I4088" i="1"/>
  <c r="K4094" i="1"/>
  <c r="J4198" i="1"/>
  <c r="I4198" i="1"/>
  <c r="J4121" i="1"/>
  <c r="J4143" i="1"/>
  <c r="K4185" i="1"/>
  <c r="L4113" i="1"/>
  <c r="L4115" i="1"/>
  <c r="L4104" i="1"/>
  <c r="L4160" i="1"/>
  <c r="L4096" i="1"/>
  <c r="L4101" i="1"/>
  <c r="L4121" i="1"/>
  <c r="I4107" i="1"/>
  <c r="J4118" i="1"/>
  <c r="K4139" i="1"/>
  <c r="J4096" i="1"/>
  <c r="I4143" i="1"/>
  <c r="I4197" i="1"/>
  <c r="J4161" i="1"/>
  <c r="J4089" i="1"/>
  <c r="I4112" i="1"/>
  <c r="I4102" i="1"/>
  <c r="K4097" i="1"/>
  <c r="K4126" i="1"/>
  <c r="I4113" i="1"/>
  <c r="J4136" i="1"/>
  <c r="J4133" i="1"/>
  <c r="I4128" i="1"/>
  <c r="I4167" i="1"/>
  <c r="J4108" i="1"/>
  <c r="J4165" i="1"/>
  <c r="J4135" i="1"/>
  <c r="I4199" i="1"/>
  <c r="K4120" i="1"/>
  <c r="K4109" i="1"/>
  <c r="I4164" i="1"/>
  <c r="K4103" i="1"/>
  <c r="K4197" i="1"/>
  <c r="K4134" i="1"/>
  <c r="K4104" i="1"/>
  <c r="K4116" i="1"/>
  <c r="K4193" i="1"/>
  <c r="K4090" i="1"/>
  <c r="K4136" i="1"/>
  <c r="K4167" i="1"/>
  <c r="K4166" i="1"/>
  <c r="K4163" i="1"/>
  <c r="L4117" i="1"/>
  <c r="L4114" i="1"/>
  <c r="L4088" i="1"/>
  <c r="L4134" i="1"/>
  <c r="I4139" i="1"/>
  <c r="J4190" i="1"/>
  <c r="K4135" i="1"/>
  <c r="K4124" i="1"/>
  <c r="J4199" i="1"/>
  <c r="N4188" i="1"/>
  <c r="N4195" i="1"/>
  <c r="N4133" i="1"/>
  <c r="N4104" i="1"/>
  <c r="N4163" i="1"/>
  <c r="N4115" i="1"/>
  <c r="N4094" i="1"/>
  <c r="N4105" i="1"/>
  <c r="N4135" i="1"/>
  <c r="I4192" i="1"/>
  <c r="J4130" i="1"/>
  <c r="J4139" i="1"/>
  <c r="J4186" i="1"/>
  <c r="I4136" i="1"/>
  <c r="L4097" i="1"/>
  <c r="L4199" i="1"/>
  <c r="K4195" i="1"/>
  <c r="I4190" i="1"/>
  <c r="N4138" i="1"/>
  <c r="N4121" i="1"/>
  <c r="N4124" i="1"/>
  <c r="N4198" i="1"/>
  <c r="N4130" i="1"/>
  <c r="N4199" i="1"/>
  <c r="N4090" i="1"/>
  <c r="N4165" i="1"/>
  <c r="N4113" i="1"/>
  <c r="N4143" i="1"/>
  <c r="J4127" i="1"/>
  <c r="K4108" i="1"/>
  <c r="J4103" i="1"/>
  <c r="I4196" i="1"/>
  <c r="L4142" i="1"/>
  <c r="L4186" i="1"/>
  <c r="L4106" i="1"/>
  <c r="K4098" i="1"/>
  <c r="I4100" i="1"/>
  <c r="I4132" i="1"/>
  <c r="N4101" i="1"/>
  <c r="N4186" i="1"/>
  <c r="N4122" i="1"/>
  <c r="N4194" i="1"/>
  <c r="N4193" i="1"/>
  <c r="N4102" i="1"/>
  <c r="N4192" i="1"/>
  <c r="N4161" i="1"/>
  <c r="N4132" i="1"/>
  <c r="N4109" i="1"/>
  <c r="I4141" i="1"/>
  <c r="J4185" i="1"/>
  <c r="K4198" i="1"/>
  <c r="L4130" i="1"/>
  <c r="L4194" i="1"/>
  <c r="L4163" i="1"/>
  <c r="K4088" i="1"/>
  <c r="J4091" i="1"/>
  <c r="N4112" i="1"/>
  <c r="N4136" i="1"/>
  <c r="N4126" i="1"/>
  <c r="N4089" i="1"/>
  <c r="N4139" i="1"/>
  <c r="N4098" i="1"/>
  <c r="N4189" i="1"/>
  <c r="N4092" i="1"/>
  <c r="N4191" i="1"/>
  <c r="N4103" i="1"/>
  <c r="N4119" i="1"/>
  <c r="I4099" i="1"/>
  <c r="J4142" i="1"/>
  <c r="K4112" i="1"/>
  <c r="L4103" i="1"/>
  <c r="L4196" i="1"/>
  <c r="L4192" i="1"/>
  <c r="K4106" i="1"/>
  <c r="I4103" i="1"/>
  <c r="J4193" i="1"/>
  <c r="K4165" i="1"/>
  <c r="L4198" i="1"/>
  <c r="L4161" i="1"/>
  <c r="N4093" i="1"/>
  <c r="N4131" i="1"/>
  <c r="N4108" i="1"/>
  <c r="N4128" i="1"/>
  <c r="N4166" i="1"/>
  <c r="N4099" i="1"/>
  <c r="N4187" i="1"/>
  <c r="N4116" i="1"/>
  <c r="N4091" i="1"/>
  <c r="N4196" i="1"/>
  <c r="N4190" i="1"/>
  <c r="N4162" i="1"/>
  <c r="N4137" i="1"/>
  <c r="N4110" i="1"/>
  <c r="N4096" i="1"/>
  <c r="N4114" i="1"/>
  <c r="N4164" i="1"/>
  <c r="N4185" i="1"/>
  <c r="N4111" i="1"/>
  <c r="N4117" i="1"/>
  <c r="N4127" i="1"/>
  <c r="N4095" i="1"/>
  <c r="N4134" i="1"/>
  <c r="K4114" i="1"/>
  <c r="K4123" i="1"/>
  <c r="J4140" i="1"/>
  <c r="I4111" i="1"/>
  <c r="J4166" i="1"/>
  <c r="J4192" i="1"/>
  <c r="J4094" i="1"/>
  <c r="K4121" i="1"/>
  <c r="J4116" i="1"/>
  <c r="J4090" i="1"/>
  <c r="I4131" i="1"/>
  <c r="I4106" i="1"/>
  <c r="L4127" i="1"/>
  <c r="L4095" i="1"/>
  <c r="L4118" i="1"/>
  <c r="L4190" i="1"/>
  <c r="L4112" i="1"/>
  <c r="K4184" i="1"/>
  <c r="K4137" i="1"/>
  <c r="J4125" i="1"/>
  <c r="J4196" i="1"/>
  <c r="I4142" i="1"/>
  <c r="I4188" i="1"/>
  <c r="J4187" i="1"/>
  <c r="J4134" i="1"/>
  <c r="J4189" i="1"/>
  <c r="K4105" i="1"/>
  <c r="J4115" i="1"/>
  <c r="I4194" i="1"/>
  <c r="L4126" i="1"/>
  <c r="L4167" i="1"/>
  <c r="L4094" i="1"/>
  <c r="L4129" i="1"/>
  <c r="L4165" i="1"/>
  <c r="L4132" i="1"/>
  <c r="K4192" i="1"/>
  <c r="K4164" i="1"/>
  <c r="K4091" i="1"/>
  <c r="K4111" i="1"/>
  <c r="K4125" i="1"/>
  <c r="K4188" i="1"/>
  <c r="K4199" i="1"/>
  <c r="K4143" i="1"/>
  <c r="K4089" i="1"/>
  <c r="K4095" i="1"/>
  <c r="K4138" i="1"/>
  <c r="J4092" i="1"/>
  <c r="J4099" i="1"/>
  <c r="J4195" i="1"/>
  <c r="I4134" i="1"/>
  <c r="I4093" i="1"/>
  <c r="I4122" i="1"/>
  <c r="J4167" i="1"/>
  <c r="J4164" i="1"/>
  <c r="I4189" i="1"/>
  <c r="J4162" i="1"/>
  <c r="J4132" i="1"/>
  <c r="I4163" i="1"/>
  <c r="I4185" i="1"/>
  <c r="J4113" i="1"/>
  <c r="I4105" i="1"/>
  <c r="J4123" i="1"/>
  <c r="L4120" i="1"/>
  <c r="L4184" i="1"/>
  <c r="L4189" i="1"/>
  <c r="L4116" i="1"/>
  <c r="K4110" i="1"/>
  <c r="J4111" i="1"/>
  <c r="I4140" i="1"/>
  <c r="J4191" i="1"/>
  <c r="J4101" i="1"/>
  <c r="I4116" i="1"/>
  <c r="J4197" i="1"/>
  <c r="K4190" i="1"/>
  <c r="L4123" i="1"/>
  <c r="L4197" i="1"/>
  <c r="L4105" i="1"/>
  <c r="L4110" i="1"/>
  <c r="N4129" i="1"/>
  <c r="N4142" i="1"/>
  <c r="N4097" i="1"/>
  <c r="N4197" i="1"/>
  <c r="N4106" i="1"/>
  <c r="N4140" i="1"/>
  <c r="N4120" i="1"/>
  <c r="N4118" i="1"/>
  <c r="N4141" i="1"/>
  <c r="N4123" i="1"/>
  <c r="N4100" i="1"/>
  <c r="N4160" i="1"/>
  <c r="N4167" i="1"/>
  <c r="N4184" i="1"/>
  <c r="N4088" i="1"/>
  <c r="N4107" i="1"/>
  <c r="N4125" i="1"/>
  <c r="K4093" i="1"/>
  <c r="J4095" i="1"/>
  <c r="J4160" i="1"/>
  <c r="J4141" i="1"/>
  <c r="I4091" i="1"/>
  <c r="I4191" i="1"/>
  <c r="J4128" i="1"/>
  <c r="K4113" i="1"/>
  <c r="I4097" i="1"/>
  <c r="L4111" i="1"/>
  <c r="L4195" i="1"/>
  <c r="L4109" i="1"/>
  <c r="L4133" i="1"/>
  <c r="K4161" i="1"/>
  <c r="J4110" i="1"/>
  <c r="J4098" i="1"/>
  <c r="J4107" i="1"/>
  <c r="K4099" i="1"/>
  <c r="J4088" i="1"/>
  <c r="L4138" i="1"/>
  <c r="L4140" i="1"/>
  <c r="L4187" i="1"/>
  <c r="L4164" i="1"/>
  <c r="K4128" i="1"/>
  <c r="K4132" i="1"/>
  <c r="K4119" i="1"/>
  <c r="K4186" i="1"/>
  <c r="K4140" i="1"/>
  <c r="I4129" i="1"/>
  <c r="K4096" i="1"/>
  <c r="K4162" i="1"/>
  <c r="K4187" i="1"/>
  <c r="K4102" i="1"/>
  <c r="I4137" i="1"/>
  <c r="I4133" i="1"/>
  <c r="I4186" i="1"/>
  <c r="I4125" i="1"/>
  <c r="I4115" i="1"/>
  <c r="I4165" i="1"/>
  <c r="I4123" i="1"/>
  <c r="J4119" i="1"/>
  <c r="I4114" i="1"/>
  <c r="I4195" i="1"/>
  <c r="K4141" i="1"/>
  <c r="J4102" i="1"/>
  <c r="J4114" i="1"/>
  <c r="I4162" i="1"/>
  <c r="I4119" i="1"/>
  <c r="I4094" i="1"/>
  <c r="J4194" i="1"/>
  <c r="J4104" i="1"/>
  <c r="J4097" i="1"/>
  <c r="K4160" i="1"/>
  <c r="K4130" i="1"/>
  <c r="J4106" i="1"/>
  <c r="I4101" i="1"/>
  <c r="L4139" i="1"/>
  <c r="L4102" i="1"/>
  <c r="L4191" i="1"/>
  <c r="L4093" i="1"/>
  <c r="L4092" i="1"/>
  <c r="L4128" i="1"/>
  <c r="L4107" i="1"/>
  <c r="K4194" i="1"/>
  <c r="J4117" i="1"/>
  <c r="I4109" i="1"/>
  <c r="I4108" i="1"/>
  <c r="I4098" i="1"/>
  <c r="J4163" i="1"/>
  <c r="J4124" i="1"/>
  <c r="I4193" i="1"/>
  <c r="L4137" i="1"/>
  <c r="L4099" i="1"/>
  <c r="L4166" i="1"/>
  <c r="L4124" i="1"/>
  <c r="L4193" i="1"/>
  <c r="L4185" i="1"/>
  <c r="O4142" i="1"/>
  <c r="O4141" i="1"/>
  <c r="O4140" i="1"/>
  <c r="O4139" i="1"/>
  <c r="O4138" i="1"/>
  <c r="O4137" i="1"/>
  <c r="O4136" i="1"/>
  <c r="O4135" i="1"/>
  <c r="O4143" i="1"/>
  <c r="O4133" i="1"/>
  <c r="O4123" i="1"/>
  <c r="O4122" i="1"/>
  <c r="O4121" i="1"/>
  <c r="O4120" i="1"/>
  <c r="O4131" i="1"/>
  <c r="O4111" i="1"/>
  <c r="O4127" i="1"/>
  <c r="O4103" i="1"/>
  <c r="O4101" i="1"/>
  <c r="O4097" i="1"/>
  <c r="O4119" i="1"/>
  <c r="O4109" i="1"/>
  <c r="O4100" i="1"/>
  <c r="O4098" i="1"/>
  <c r="O4095" i="1"/>
  <c r="O4107" i="1"/>
  <c r="O4105" i="1"/>
  <c r="O4088" i="1"/>
  <c r="O4110" i="1"/>
  <c r="O4096" i="1"/>
  <c r="O4090" i="1"/>
  <c r="O4199" i="1"/>
  <c r="O4092" i="1"/>
  <c r="O4196" i="1"/>
  <c r="O4102" i="1"/>
  <c r="O4094" i="1"/>
  <c r="O4167" i="1"/>
  <c r="O4198" i="1"/>
  <c r="O4194" i="1"/>
  <c r="O4099" i="1"/>
  <c r="O4191" i="1"/>
  <c r="O4184" i="1"/>
  <c r="O4197" i="1"/>
  <c r="O4195" i="1"/>
  <c r="O4193" i="1"/>
  <c r="O4192" i="1"/>
  <c r="O4185" i="1"/>
  <c r="O4164" i="1"/>
  <c r="O4160" i="1"/>
  <c r="O4189" i="1"/>
  <c r="O4106" i="1"/>
  <c r="O4108" i="1"/>
  <c r="O4116" i="1"/>
  <c r="O4113" i="1"/>
  <c r="O4117" i="1"/>
  <c r="O4118" i="1"/>
  <c r="O4186" i="1"/>
  <c r="O4089" i="1"/>
  <c r="O4190" i="1"/>
  <c r="O4114" i="1"/>
  <c r="O4161" i="1"/>
  <c r="O4163" i="1"/>
  <c r="O4165" i="1"/>
  <c r="O4091" i="1"/>
  <c r="O4104" i="1"/>
  <c r="O4112" i="1"/>
  <c r="O4129" i="1"/>
  <c r="O4126" i="1"/>
  <c r="O4132" i="1"/>
  <c r="O4125" i="1"/>
  <c r="O4134" i="1"/>
  <c r="O4187" i="1"/>
  <c r="O4162" i="1"/>
  <c r="O4166" i="1"/>
  <c r="O4124" i="1"/>
  <c r="O4115" i="1"/>
  <c r="O4188" i="1"/>
  <c r="O4093" i="1"/>
  <c r="O4130" i="1"/>
  <c r="O4128" i="1"/>
  <c r="I3156" i="1"/>
  <c r="J3160" i="1"/>
  <c r="K3140" i="1"/>
  <c r="K3168" i="1"/>
  <c r="K3120" i="1"/>
  <c r="K3151" i="1"/>
  <c r="K3159" i="1"/>
  <c r="K3106" i="1"/>
  <c r="J3131" i="1"/>
  <c r="L3117" i="1"/>
  <c r="L3137" i="1"/>
  <c r="L3168" i="1"/>
  <c r="L3161" i="1"/>
  <c r="L3162" i="1"/>
  <c r="L3131" i="1"/>
  <c r="L3133" i="1"/>
  <c r="L3156" i="1"/>
  <c r="I3165" i="1"/>
  <c r="J3190" i="1"/>
  <c r="J3151" i="1"/>
  <c r="K3108" i="1"/>
  <c r="J3105" i="1"/>
  <c r="K3187" i="1"/>
  <c r="J3133" i="1"/>
  <c r="K3186" i="1"/>
  <c r="K3192" i="1"/>
  <c r="K3145" i="1"/>
  <c r="L3119" i="1"/>
  <c r="L3145" i="1"/>
  <c r="L3164" i="1"/>
  <c r="L3126" i="1"/>
  <c r="L3122" i="1"/>
  <c r="L3139" i="1"/>
  <c r="L3125" i="1"/>
  <c r="L3146" i="1"/>
  <c r="K3105" i="1"/>
  <c r="J3125" i="1"/>
  <c r="J3192" i="1"/>
  <c r="I3143" i="1"/>
  <c r="L3189" i="1"/>
  <c r="L3150" i="1"/>
  <c r="J3112" i="1"/>
  <c r="K3134" i="1"/>
  <c r="J3188" i="1"/>
  <c r="K3162" i="1"/>
  <c r="K3188" i="1"/>
  <c r="J3127" i="1"/>
  <c r="J3152" i="1"/>
  <c r="J3143" i="1"/>
  <c r="J3144" i="1"/>
  <c r="L3167" i="1"/>
  <c r="L3141" i="1"/>
  <c r="J3158" i="1"/>
  <c r="K3157" i="1"/>
  <c r="K3161" i="1"/>
  <c r="J3122" i="1"/>
  <c r="J3113" i="1"/>
  <c r="N3112" i="1"/>
  <c r="N3120" i="1"/>
  <c r="N3106" i="1"/>
  <c r="N3123" i="1"/>
  <c r="N3188" i="1"/>
  <c r="I3138" i="1"/>
  <c r="I3187" i="1"/>
  <c r="J3124" i="1"/>
  <c r="J3117" i="1"/>
  <c r="J3157" i="1"/>
  <c r="K3189" i="1"/>
  <c r="K3132" i="1"/>
  <c r="K3152" i="1"/>
  <c r="J3146" i="1"/>
  <c r="K3155" i="1"/>
  <c r="K3133" i="1"/>
  <c r="L3148" i="1"/>
  <c r="L3144" i="1"/>
  <c r="L3108" i="1"/>
  <c r="L3124" i="1"/>
  <c r="L3138" i="1"/>
  <c r="J3115" i="1"/>
  <c r="J3118" i="1"/>
  <c r="J3142" i="1"/>
  <c r="K3124" i="1"/>
  <c r="L3149" i="1"/>
  <c r="L3191" i="1"/>
  <c r="L3123" i="1"/>
  <c r="L3107" i="1"/>
  <c r="I3123" i="1"/>
  <c r="L3165" i="1"/>
  <c r="K3116" i="1"/>
  <c r="L3158" i="1"/>
  <c r="L3154" i="1"/>
  <c r="I3145" i="1"/>
  <c r="J3108" i="1"/>
  <c r="J3141" i="1"/>
  <c r="K3118" i="1"/>
  <c r="J3166" i="1"/>
  <c r="I3113" i="1"/>
  <c r="L3106" i="1"/>
  <c r="L3116" i="1"/>
  <c r="J3155" i="1"/>
  <c r="K3156" i="1"/>
  <c r="K3109" i="1"/>
  <c r="J3128" i="1"/>
  <c r="J3149" i="1"/>
  <c r="K3114" i="1"/>
  <c r="J3130" i="1"/>
  <c r="J3138" i="1"/>
  <c r="L3110" i="1"/>
  <c r="L3155" i="1"/>
  <c r="K3130" i="1"/>
  <c r="J3126" i="1"/>
  <c r="K3122" i="1"/>
  <c r="L3113" i="1"/>
  <c r="L3109" i="1"/>
  <c r="L3152" i="1"/>
  <c r="J3191" i="1"/>
  <c r="K3113" i="1"/>
  <c r="K3141" i="1"/>
  <c r="J3106" i="1"/>
  <c r="N3157" i="1"/>
  <c r="N3160" i="1"/>
  <c r="N3127" i="1"/>
  <c r="N3168" i="1"/>
  <c r="N3107" i="1"/>
  <c r="N3132" i="1"/>
  <c r="N3185" i="1"/>
  <c r="N3146" i="1"/>
  <c r="N3149" i="1"/>
  <c r="N3147" i="1"/>
  <c r="N3156" i="1"/>
  <c r="N3153" i="1"/>
  <c r="N3118" i="1"/>
  <c r="N3110" i="1"/>
  <c r="N3187" i="1"/>
  <c r="N3141" i="1"/>
  <c r="N3139" i="1"/>
  <c r="N3125" i="1"/>
  <c r="N3144" i="1"/>
  <c r="J3140" i="1"/>
  <c r="J3154" i="1"/>
  <c r="K3121" i="1"/>
  <c r="L3112" i="1"/>
  <c r="L3105" i="1"/>
  <c r="J3139" i="1"/>
  <c r="L3160" i="1"/>
  <c r="L3147" i="1"/>
  <c r="K3107" i="1"/>
  <c r="J3120" i="1"/>
  <c r="L3192" i="1"/>
  <c r="K3163" i="1"/>
  <c r="J3168" i="1"/>
  <c r="K3160" i="1"/>
  <c r="L3140" i="1"/>
  <c r="K3125" i="1"/>
  <c r="K3144" i="1"/>
  <c r="K3138" i="1"/>
  <c r="N3119" i="1"/>
  <c r="N3142" i="1"/>
  <c r="N3133" i="1"/>
  <c r="N3145" i="1"/>
  <c r="N3137" i="1"/>
  <c r="N3148" i="1"/>
  <c r="N3161" i="1"/>
  <c r="N3189" i="1"/>
  <c r="N3155" i="1"/>
  <c r="N3114" i="1"/>
  <c r="N3166" i="1"/>
  <c r="N3130" i="1"/>
  <c r="N3186" i="1"/>
  <c r="N3154" i="1"/>
  <c r="N3159" i="1"/>
  <c r="J3187" i="1"/>
  <c r="K3146" i="1"/>
  <c r="K3190" i="1"/>
  <c r="J3161" i="1"/>
  <c r="J3110" i="1"/>
  <c r="J3153" i="1"/>
  <c r="K3147" i="1"/>
  <c r="J3163" i="1"/>
  <c r="L3129" i="1"/>
  <c r="J3186" i="1"/>
  <c r="L3134" i="1"/>
  <c r="L3190" i="1"/>
  <c r="L3188" i="1"/>
  <c r="K3191" i="1"/>
  <c r="K3154" i="1"/>
  <c r="K3142" i="1"/>
  <c r="J3185" i="1"/>
  <c r="K3119" i="1"/>
  <c r="K3185" i="1"/>
  <c r="J3147" i="1"/>
  <c r="J3116" i="1"/>
  <c r="L3159" i="1"/>
  <c r="K3117" i="1"/>
  <c r="I3152" i="1"/>
  <c r="K3167" i="1"/>
  <c r="J3162" i="1"/>
  <c r="K3149" i="1"/>
  <c r="J3165" i="1"/>
  <c r="N3151" i="1"/>
  <c r="N3113" i="1"/>
  <c r="N3126" i="1"/>
  <c r="N3129" i="1"/>
  <c r="N3122" i="1"/>
  <c r="N3108" i="1"/>
  <c r="N3105" i="1"/>
  <c r="N3164" i="1"/>
  <c r="N3140" i="1"/>
  <c r="N3124" i="1"/>
  <c r="N3131" i="1"/>
  <c r="N3116" i="1"/>
  <c r="N3167" i="1"/>
  <c r="N3128" i="1"/>
  <c r="N3134" i="1"/>
  <c r="N3190" i="1"/>
  <c r="N3152" i="1"/>
  <c r="K3126" i="1"/>
  <c r="J3129" i="1"/>
  <c r="L3186" i="1"/>
  <c r="J3150" i="1"/>
  <c r="J3148" i="1"/>
  <c r="K3148" i="1"/>
  <c r="K3131" i="1"/>
  <c r="K3115" i="1"/>
  <c r="L3185" i="1"/>
  <c r="J3145" i="1"/>
  <c r="K3111" i="1"/>
  <c r="L3127" i="1"/>
  <c r="J3123" i="1"/>
  <c r="K3135" i="1"/>
  <c r="K3137" i="1"/>
  <c r="L3111" i="1"/>
  <c r="L3143" i="1"/>
  <c r="J3159" i="1"/>
  <c r="L3157" i="1"/>
  <c r="L3114" i="1"/>
  <c r="L3136" i="1"/>
  <c r="K3139" i="1"/>
  <c r="K3158" i="1"/>
  <c r="K3166" i="1"/>
  <c r="J3119" i="1"/>
  <c r="J3111" i="1"/>
  <c r="J3189" i="1"/>
  <c r="J3114" i="1"/>
  <c r="J3107" i="1"/>
  <c r="L3128" i="1"/>
  <c r="K3127" i="1"/>
  <c r="J3167" i="1"/>
  <c r="K3143" i="1"/>
  <c r="K3136" i="1"/>
  <c r="J3164" i="1"/>
  <c r="J3135" i="1"/>
  <c r="N3121" i="1"/>
  <c r="N3150" i="1"/>
  <c r="N3115" i="1"/>
  <c r="N3135" i="1"/>
  <c r="N3117" i="1"/>
  <c r="N3138" i="1"/>
  <c r="N3162" i="1"/>
  <c r="N3191" i="1"/>
  <c r="N3158" i="1"/>
  <c r="N3163" i="1"/>
  <c r="N3111" i="1"/>
  <c r="N3192" i="1"/>
  <c r="N3165" i="1"/>
  <c r="N3143" i="1"/>
  <c r="N3136" i="1"/>
  <c r="N3109" i="1"/>
  <c r="J3134" i="1"/>
  <c r="K3110" i="1"/>
  <c r="L3115" i="1"/>
  <c r="K3128" i="1"/>
  <c r="J3132" i="1"/>
  <c r="L3163" i="1"/>
  <c r="J3109" i="1"/>
  <c r="K3112" i="1"/>
  <c r="K3129" i="1"/>
  <c r="L3166" i="1"/>
  <c r="L3142" i="1"/>
  <c r="J3121" i="1"/>
  <c r="K3150" i="1"/>
  <c r="L3118" i="1"/>
  <c r="L3153" i="1"/>
  <c r="L3135" i="1"/>
  <c r="L3130" i="1"/>
  <c r="L3121" i="1"/>
  <c r="L3120" i="1"/>
  <c r="J3137" i="1"/>
  <c r="K3153" i="1"/>
  <c r="K3165" i="1"/>
  <c r="J3136" i="1"/>
  <c r="L3132" i="1"/>
  <c r="L3187" i="1"/>
  <c r="L3151" i="1"/>
  <c r="K3164" i="1"/>
  <c r="K3123" i="1"/>
  <c r="J3156" i="1"/>
  <c r="O3120" i="1"/>
  <c r="O3119" i="1"/>
  <c r="O3115" i="1"/>
  <c r="O3117" i="1"/>
  <c r="O3113" i="1"/>
  <c r="O3116" i="1"/>
  <c r="O3114" i="1"/>
  <c r="O3112" i="1"/>
  <c r="O3160" i="1"/>
  <c r="O3152" i="1"/>
  <c r="O3151" i="1"/>
  <c r="O3148" i="1"/>
  <c r="O3144" i="1"/>
  <c r="O3118" i="1"/>
  <c r="O3156" i="1"/>
  <c r="O3149" i="1"/>
  <c r="O3142" i="1"/>
  <c r="O3158" i="1"/>
  <c r="O3157" i="1"/>
  <c r="O3147" i="1"/>
  <c r="O3145" i="1"/>
  <c r="O3143" i="1"/>
  <c r="O3159" i="1"/>
  <c r="O3150" i="1"/>
  <c r="O3128" i="1"/>
  <c r="O3192" i="1"/>
  <c r="O3136" i="1"/>
  <c r="O3126" i="1"/>
  <c r="O3122" i="1"/>
  <c r="O3168" i="1"/>
  <c r="O3162" i="1"/>
  <c r="O3161" i="1"/>
  <c r="O3125" i="1"/>
  <c r="O3146" i="1"/>
  <c r="O3124" i="1"/>
  <c r="O3140" i="1"/>
  <c r="O3127" i="1"/>
  <c r="O3123" i="1"/>
  <c r="O3166" i="1"/>
  <c r="O3163" i="1"/>
  <c r="O3129" i="1"/>
  <c r="O3133" i="1"/>
  <c r="O3188" i="1"/>
  <c r="O3155" i="1"/>
  <c r="O3111" i="1"/>
  <c r="O3167" i="1"/>
  <c r="O3153" i="1"/>
  <c r="O3135" i="1"/>
  <c r="O3165" i="1"/>
  <c r="O3130" i="1"/>
  <c r="O3185" i="1"/>
  <c r="O3187" i="1"/>
  <c r="O3189" i="1"/>
  <c r="O3191" i="1"/>
  <c r="O3107" i="1"/>
  <c r="O3164" i="1"/>
  <c r="O3131" i="1"/>
  <c r="O3141" i="1"/>
  <c r="O3190" i="1"/>
  <c r="O3121" i="1"/>
  <c r="O3138" i="1"/>
  <c r="O3186" i="1"/>
  <c r="O3154" i="1"/>
  <c r="O3139" i="1"/>
  <c r="O3110" i="1"/>
  <c r="O3132" i="1"/>
  <c r="O3105" i="1"/>
  <c r="O3134" i="1"/>
  <c r="O3108" i="1"/>
  <c r="O3109" i="1"/>
  <c r="O3137" i="1"/>
  <c r="O3106" i="1"/>
  <c r="J1052" i="1"/>
  <c r="J1060" i="1" s="1"/>
  <c r="I1051" i="1"/>
  <c r="N1051" i="1"/>
  <c r="N1059" i="1" s="1"/>
  <c r="J1054" i="1"/>
  <c r="J1062" i="1" s="1"/>
  <c r="J1055" i="1"/>
  <c r="J1063" i="1" s="1"/>
  <c r="L1056" i="1"/>
  <c r="L1064" i="1" s="1"/>
  <c r="K1054" i="1"/>
  <c r="K1062" i="1" s="1"/>
  <c r="N1053" i="1"/>
  <c r="N1061" i="1" s="1"/>
  <c r="K1052" i="1"/>
  <c r="K1060" i="1" s="1"/>
  <c r="J1053" i="1"/>
  <c r="J1061" i="1" s="1"/>
  <c r="L1055" i="1"/>
  <c r="L1063" i="1" s="1"/>
  <c r="N1058" i="1"/>
  <c r="N1066" i="1" s="1"/>
  <c r="N1055" i="1"/>
  <c r="N1063" i="1" s="1"/>
  <c r="K1051" i="1"/>
  <c r="K1059" i="1" s="1"/>
  <c r="L1053" i="1"/>
  <c r="L1061" i="1" s="1"/>
  <c r="K1057" i="1"/>
  <c r="K1065" i="1" s="1"/>
  <c r="L1051" i="1"/>
  <c r="L1059" i="1" s="1"/>
  <c r="K1056" i="1"/>
  <c r="K1064" i="1" s="1"/>
  <c r="J1056" i="1"/>
  <c r="J1064" i="1" s="1"/>
  <c r="J1058" i="1"/>
  <c r="J1066" i="1" s="1"/>
  <c r="N1057" i="1"/>
  <c r="N1065" i="1" s="1"/>
  <c r="N1052" i="1"/>
  <c r="N1060" i="1" s="1"/>
  <c r="J1051" i="1"/>
  <c r="J1059" i="1" s="1"/>
  <c r="O1055" i="1"/>
  <c r="O1063" i="1" s="1"/>
  <c r="O1052" i="1"/>
  <c r="O1060" i="1" s="1"/>
  <c r="O1057" i="1"/>
  <c r="O1065" i="1" s="1"/>
  <c r="O1056" i="1"/>
  <c r="O1064" i="1" s="1"/>
  <c r="O1058" i="1"/>
  <c r="O1066" i="1" s="1"/>
  <c r="O1051" i="1"/>
  <c r="O1059" i="1" s="1"/>
  <c r="O1053" i="1"/>
  <c r="O1061" i="1" s="1"/>
  <c r="O1054" i="1"/>
  <c r="O1062" i="1" s="1"/>
  <c r="K1058" i="1"/>
  <c r="K1066" i="1" s="1"/>
  <c r="J1057" i="1"/>
  <c r="J1065" i="1" s="1"/>
  <c r="I1055" i="1"/>
  <c r="K1055" i="1"/>
  <c r="K1063" i="1" s="1"/>
  <c r="N1056" i="1"/>
  <c r="N1064" i="1" s="1"/>
  <c r="N1054" i="1"/>
  <c r="N1062" i="1" s="1"/>
  <c r="L1052" i="1"/>
  <c r="L1060" i="1" s="1"/>
  <c r="L1057" i="1"/>
  <c r="L1065" i="1" s="1"/>
  <c r="K1053" i="1"/>
  <c r="K1061" i="1" s="1"/>
  <c r="L1054" i="1"/>
  <c r="L1062" i="1" s="1"/>
  <c r="L1058" i="1"/>
  <c r="L1066" i="1" s="1"/>
  <c r="O21" i="1"/>
  <c r="O305" i="1"/>
  <c r="P4" i="1"/>
  <c r="O301" i="1"/>
  <c r="O306" i="1"/>
  <c r="O304" i="1"/>
  <c r="O303" i="1"/>
  <c r="O302" i="1"/>
  <c r="O307" i="1"/>
  <c r="L20" i="1"/>
  <c r="L45" i="1"/>
  <c r="L62" i="1"/>
  <c r="M306" i="1"/>
  <c r="M308" i="1"/>
  <c r="O761" i="1"/>
  <c r="O759" i="1"/>
  <c r="K763" i="1"/>
  <c r="K759" i="1"/>
  <c r="L1160" i="1"/>
  <c r="K120" i="1"/>
  <c r="N765" i="1"/>
  <c r="J760" i="1"/>
  <c r="L4717" i="1"/>
  <c r="K4720" i="1"/>
  <c r="L1158" i="1"/>
  <c r="O3902" i="1"/>
  <c r="J4726" i="1"/>
  <c r="O765" i="1"/>
  <c r="N761" i="1"/>
  <c r="L759" i="1"/>
  <c r="K760" i="1"/>
  <c r="O1158" i="1"/>
  <c r="J25" i="1"/>
  <c r="K1160" i="1"/>
  <c r="N4724" i="1"/>
  <c r="O4727" i="1"/>
  <c r="L763" i="1"/>
  <c r="K764" i="1"/>
  <c r="N1164" i="1"/>
  <c r="O18" i="1"/>
  <c r="L1164" i="1"/>
  <c r="K4728" i="1"/>
  <c r="L4723" i="1"/>
  <c r="K3897" i="1"/>
  <c r="I19" i="1"/>
  <c r="J107" i="1"/>
  <c r="F597" i="33" s="1"/>
  <c r="K762" i="1"/>
  <c r="J759" i="1"/>
  <c r="L765" i="1"/>
  <c r="L762" i="1"/>
  <c r="I762" i="1"/>
  <c r="L761" i="1"/>
  <c r="N763" i="1"/>
  <c r="J762" i="1"/>
  <c r="I765" i="1"/>
  <c r="I761" i="1"/>
  <c r="I764" i="1"/>
  <c r="K765" i="1"/>
  <c r="K766" i="1"/>
  <c r="J765" i="1"/>
  <c r="I763" i="1"/>
  <c r="J761" i="1"/>
  <c r="N760" i="1"/>
  <c r="N766" i="1"/>
  <c r="J764" i="1"/>
  <c r="L760" i="1"/>
  <c r="J766" i="1"/>
  <c r="N759" i="1"/>
  <c r="O766" i="1"/>
  <c r="O763" i="1"/>
  <c r="L101" i="1"/>
  <c r="H591" i="33" s="1"/>
  <c r="K142" i="1"/>
  <c r="K128" i="1"/>
  <c r="I67" i="1"/>
  <c r="K109" i="1"/>
  <c r="L129" i="1"/>
  <c r="J99" i="1"/>
  <c r="F589" i="33" s="1"/>
  <c r="N4714" i="1"/>
  <c r="L4718" i="1"/>
  <c r="L4715" i="1"/>
  <c r="J115" i="1"/>
  <c r="I1161" i="1"/>
  <c r="J4717" i="1"/>
  <c r="L3902" i="1"/>
  <c r="O4716" i="1"/>
  <c r="I766" i="1"/>
  <c r="L764" i="1"/>
  <c r="J763" i="1"/>
  <c r="N764" i="1"/>
  <c r="N762" i="1"/>
  <c r="O762" i="1"/>
  <c r="O760" i="1"/>
  <c r="O764" i="1"/>
  <c r="I117" i="1"/>
  <c r="J117" i="1"/>
  <c r="K75" i="1"/>
  <c r="O4718" i="1"/>
  <c r="K1165" i="1"/>
  <c r="I1163" i="1"/>
  <c r="K4729" i="1"/>
  <c r="L4725" i="1"/>
  <c r="I760" i="1"/>
  <c r="I82" i="1"/>
  <c r="K761" i="1"/>
  <c r="L766" i="1"/>
  <c r="M302" i="1"/>
  <c r="M303" i="1"/>
  <c r="M301" i="1"/>
  <c r="M305" i="1"/>
  <c r="M307" i="1"/>
  <c r="M304" i="1"/>
  <c r="A546" i="33"/>
  <c r="A294" i="2"/>
  <c r="J1203" i="1" s="1"/>
  <c r="L1162" i="1"/>
  <c r="I1165" i="1"/>
  <c r="I4728" i="1"/>
  <c r="N1163" i="1"/>
  <c r="O3903" i="1"/>
  <c r="O3897" i="1"/>
  <c r="O4723" i="1"/>
  <c r="N21" i="1"/>
  <c r="J4727" i="1"/>
  <c r="J23" i="1"/>
  <c r="J3896" i="1"/>
  <c r="L4724" i="1"/>
  <c r="K4721" i="1"/>
  <c r="J1161" i="1"/>
  <c r="I4720" i="1"/>
  <c r="K1161" i="1"/>
  <c r="J4723" i="1"/>
  <c r="J18" i="1"/>
  <c r="J3899" i="1"/>
  <c r="O3898" i="1"/>
  <c r="O4714" i="1"/>
  <c r="I3900" i="1"/>
  <c r="K25" i="1"/>
  <c r="L4719" i="1"/>
  <c r="O1162" i="1"/>
  <c r="N4726" i="1"/>
  <c r="N3902" i="1"/>
  <c r="I25" i="1"/>
  <c r="K4725" i="1"/>
  <c r="I3898" i="1"/>
  <c r="O3900" i="1"/>
  <c r="K4722" i="1"/>
  <c r="L4716" i="1"/>
  <c r="N3897" i="1"/>
  <c r="O4722" i="1"/>
  <c r="I4727" i="1"/>
  <c r="L23" i="1"/>
  <c r="L1159" i="1"/>
  <c r="J22" i="1"/>
  <c r="K18" i="1"/>
  <c r="I1158" i="1"/>
  <c r="K4717" i="1"/>
  <c r="L4721" i="1"/>
  <c r="L4720" i="1"/>
  <c r="L4726" i="1"/>
  <c r="K3900" i="1"/>
  <c r="K3896" i="1"/>
  <c r="L1163" i="1"/>
  <c r="J4722" i="1"/>
  <c r="L1161" i="1"/>
  <c r="K1162" i="1"/>
  <c r="K1163" i="1"/>
  <c r="K1164" i="1"/>
  <c r="J4728" i="1"/>
  <c r="J1160" i="1"/>
  <c r="N1159" i="1"/>
  <c r="J20" i="1"/>
  <c r="N18" i="1"/>
  <c r="K90" i="1"/>
  <c r="G571" i="33" s="1"/>
  <c r="L118" i="1"/>
  <c r="L55" i="1"/>
  <c r="L82" i="1"/>
  <c r="H563" i="33" s="1"/>
  <c r="L74" i="1"/>
  <c r="K84" i="1"/>
  <c r="G565" i="33" s="1"/>
  <c r="J73" i="1"/>
  <c r="K77" i="1"/>
  <c r="G558" i="33" s="1"/>
  <c r="K92" i="1"/>
  <c r="G582" i="33" s="1"/>
  <c r="J60" i="1"/>
  <c r="I87" i="1"/>
  <c r="I49" i="1"/>
  <c r="I118" i="1"/>
  <c r="J140" i="1"/>
  <c r="K104" i="1"/>
  <c r="G594" i="33" s="1"/>
  <c r="I84" i="1"/>
  <c r="I104" i="1"/>
  <c r="K139" i="1"/>
  <c r="J112" i="1"/>
  <c r="N63" i="1"/>
  <c r="N104" i="1"/>
  <c r="I594" i="33" s="1"/>
  <c r="N126" i="1"/>
  <c r="N59" i="1"/>
  <c r="N108" i="1"/>
  <c r="N44" i="1"/>
  <c r="K83" i="1"/>
  <c r="G564" i="33" s="1"/>
  <c r="K118" i="1"/>
  <c r="J47" i="1"/>
  <c r="K108" i="1"/>
  <c r="J123" i="1"/>
  <c r="I114" i="1"/>
  <c r="I65" i="1"/>
  <c r="K85" i="1"/>
  <c r="G566" i="33" s="1"/>
  <c r="K100" i="1"/>
  <c r="G590" i="33" s="1"/>
  <c r="I133" i="1"/>
  <c r="I125" i="1"/>
  <c r="K145" i="1"/>
  <c r="J98" i="1"/>
  <c r="I124" i="1"/>
  <c r="I144" i="1"/>
  <c r="I66" i="1"/>
  <c r="I143" i="1"/>
  <c r="L61" i="1"/>
  <c r="L68" i="1"/>
  <c r="L66" i="1"/>
  <c r="L98" i="1"/>
  <c r="H588" i="33" s="1"/>
  <c r="J68" i="1"/>
  <c r="I105" i="1"/>
  <c r="I142" i="1"/>
  <c r="N69" i="1"/>
  <c r="N96" i="1"/>
  <c r="I586" i="33" s="1"/>
  <c r="N68" i="1"/>
  <c r="O83" i="1"/>
  <c r="J564" i="33" s="1"/>
  <c r="O45" i="1"/>
  <c r="O49" i="1"/>
  <c r="O82" i="1"/>
  <c r="J563" i="33" s="1"/>
  <c r="O131" i="1"/>
  <c r="O64" i="1"/>
  <c r="O92" i="1"/>
  <c r="J582" i="33" s="1"/>
  <c r="O107" i="1"/>
  <c r="J597" i="33" s="1"/>
  <c r="O128" i="1"/>
  <c r="O134" i="1"/>
  <c r="O91" i="1"/>
  <c r="J572" i="33" s="1"/>
  <c r="O100" i="1"/>
  <c r="J590" i="33" s="1"/>
  <c r="O68" i="1"/>
  <c r="O141" i="1"/>
  <c r="O109" i="1"/>
  <c r="O61" i="1"/>
  <c r="O116" i="1"/>
  <c r="O58" i="1"/>
  <c r="O101" i="1"/>
  <c r="J591" i="33" s="1"/>
  <c r="O95" i="1"/>
  <c r="J585" i="33" s="1"/>
  <c r="O105" i="1"/>
  <c r="J595" i="33" s="1"/>
  <c r="O122" i="1"/>
  <c r="O89" i="1"/>
  <c r="J570" i="33" s="1"/>
  <c r="O52" i="1"/>
  <c r="O90" i="1"/>
  <c r="J571" i="33" s="1"/>
  <c r="O93" i="1"/>
  <c r="J583" i="33" s="1"/>
  <c r="O103" i="1"/>
  <c r="J593" i="33" s="1"/>
  <c r="O57" i="1"/>
  <c r="N143" i="1"/>
  <c r="N79" i="1"/>
  <c r="I560" i="33" s="1"/>
  <c r="L111" i="1"/>
  <c r="L3896" i="1"/>
  <c r="N95" i="1"/>
  <c r="I585" i="33" s="1"/>
  <c r="N84" i="1"/>
  <c r="I565" i="33" s="1"/>
  <c r="N4719" i="1"/>
  <c r="N3896" i="1"/>
  <c r="N74" i="1"/>
  <c r="N85" i="1"/>
  <c r="I566" i="33" s="1"/>
  <c r="N100" i="1"/>
  <c r="I590" i="33" s="1"/>
  <c r="N123" i="1"/>
  <c r="N110" i="1"/>
  <c r="N46" i="1"/>
  <c r="L47" i="1"/>
  <c r="I72" i="1"/>
  <c r="I136" i="1"/>
  <c r="N93" i="1"/>
  <c r="I583" i="33" s="1"/>
  <c r="N4723" i="1"/>
  <c r="I119" i="1"/>
  <c r="I111" i="1"/>
  <c r="L53" i="1"/>
  <c r="L103" i="1"/>
  <c r="H593" i="33" s="1"/>
  <c r="L147" i="1"/>
  <c r="L96" i="1"/>
  <c r="H586" i="33" s="1"/>
  <c r="L71" i="1"/>
  <c r="K91" i="1"/>
  <c r="G572" i="33" s="1"/>
  <c r="J48" i="1"/>
  <c r="J130" i="1"/>
  <c r="K135" i="1"/>
  <c r="J67" i="1"/>
  <c r="K78" i="1"/>
  <c r="G559" i="33" s="1"/>
  <c r="K50" i="1"/>
  <c r="I138" i="1"/>
  <c r="I147" i="1"/>
  <c r="J92" i="1"/>
  <c r="J120" i="1"/>
  <c r="I50" i="1"/>
  <c r="J55" i="1"/>
  <c r="L123" i="1"/>
  <c r="J72" i="1"/>
  <c r="J111" i="1"/>
  <c r="L132" i="1"/>
  <c r="N65" i="1"/>
  <c r="N73" i="1"/>
  <c r="N118" i="1"/>
  <c r="N72" i="1"/>
  <c r="N53" i="1"/>
  <c r="N83" i="1"/>
  <c r="I564" i="33" s="1"/>
  <c r="N144" i="1"/>
  <c r="N80" i="1"/>
  <c r="I561" i="33" s="1"/>
  <c r="K117" i="1"/>
  <c r="K130" i="1"/>
  <c r="K133" i="1"/>
  <c r="I88" i="1"/>
  <c r="I109" i="1"/>
  <c r="J88" i="1"/>
  <c r="I120" i="1"/>
  <c r="I122" i="1"/>
  <c r="K111" i="1"/>
  <c r="K56" i="1"/>
  <c r="J44" i="1"/>
  <c r="J122" i="1"/>
  <c r="K72" i="1"/>
  <c r="K52" i="1"/>
  <c r="I54" i="1"/>
  <c r="J102" i="1"/>
  <c r="J53" i="1"/>
  <c r="I45" i="1"/>
  <c r="L104" i="1"/>
  <c r="H594" i="33" s="1"/>
  <c r="L116" i="1"/>
  <c r="K54" i="1"/>
  <c r="J108" i="1"/>
  <c r="J141" i="1"/>
  <c r="K59" i="1"/>
  <c r="I98" i="1"/>
  <c r="I75" i="1"/>
  <c r="J71" i="1"/>
  <c r="N58" i="1"/>
  <c r="N105" i="1"/>
  <c r="I595" i="33" s="1"/>
  <c r="N138" i="1"/>
  <c r="N131" i="1"/>
  <c r="O115" i="1"/>
  <c r="O46" i="1"/>
  <c r="O50" i="1"/>
  <c r="O99" i="1"/>
  <c r="J589" i="33" s="1"/>
  <c r="O142" i="1"/>
  <c r="O66" i="1"/>
  <c r="O94" i="1"/>
  <c r="J584" i="33" s="1"/>
  <c r="O111" i="1"/>
  <c r="O130" i="1"/>
  <c r="O72" i="1"/>
  <c r="O108" i="1"/>
  <c r="O138" i="1"/>
  <c r="O106" i="1"/>
  <c r="J596" i="33" s="1"/>
  <c r="O144" i="1"/>
  <c r="O140" i="1"/>
  <c r="O104" i="1"/>
  <c r="J594" i="33" s="1"/>
  <c r="O86" i="1"/>
  <c r="J567" i="33" s="1"/>
  <c r="O88" i="1"/>
  <c r="J569" i="33" s="1"/>
  <c r="O84" i="1"/>
  <c r="J565" i="33" s="1"/>
  <c r="O65" i="1"/>
  <c r="O87" i="1"/>
  <c r="J568" i="33" s="1"/>
  <c r="O125" i="1"/>
  <c r="O56" i="1"/>
  <c r="O121" i="1"/>
  <c r="O53" i="1"/>
  <c r="N139" i="1"/>
  <c r="N75" i="1"/>
  <c r="L56" i="1"/>
  <c r="L1165" i="1"/>
  <c r="L4728" i="1"/>
  <c r="L72" i="1"/>
  <c r="J126" i="1"/>
  <c r="K129" i="1"/>
  <c r="N86" i="1"/>
  <c r="I567" i="33" s="1"/>
  <c r="N128" i="1"/>
  <c r="N62" i="1"/>
  <c r="N24" i="1"/>
  <c r="N146" i="1"/>
  <c r="N82" i="1"/>
  <c r="I563" i="33" s="1"/>
  <c r="L141" i="1"/>
  <c r="J1164" i="1"/>
  <c r="J3900" i="1"/>
  <c r="N54" i="1"/>
  <c r="N4727" i="1"/>
  <c r="N4720" i="1"/>
  <c r="N4715" i="1"/>
  <c r="K116" i="1"/>
  <c r="K81" i="1"/>
  <c r="G562" i="33" s="1"/>
  <c r="L130" i="1"/>
  <c r="L91" i="1"/>
  <c r="H572" i="33" s="1"/>
  <c r="L93" i="1"/>
  <c r="H583" i="33" s="1"/>
  <c r="J61" i="1"/>
  <c r="K87" i="1"/>
  <c r="G568" i="33" s="1"/>
  <c r="K122" i="1"/>
  <c r="J45" i="1"/>
  <c r="J86" i="1"/>
  <c r="K146" i="1"/>
  <c r="L54" i="1"/>
  <c r="N57" i="1"/>
  <c r="N48" i="1"/>
  <c r="K110" i="1"/>
  <c r="J62" i="1"/>
  <c r="J77" i="1"/>
  <c r="K73" i="1"/>
  <c r="J114" i="1"/>
  <c r="I56" i="1"/>
  <c r="L128" i="1"/>
  <c r="K86" i="1"/>
  <c r="G567" i="33" s="1"/>
  <c r="K66" i="1"/>
  <c r="K53" i="1"/>
  <c r="J100" i="1"/>
  <c r="N103" i="1"/>
  <c r="I593" i="33" s="1"/>
  <c r="N89" i="1"/>
  <c r="I570" i="33" s="1"/>
  <c r="O51" i="1"/>
  <c r="O48" i="1"/>
  <c r="O114" i="1"/>
  <c r="O79" i="1"/>
  <c r="J560" i="33" s="1"/>
  <c r="O126" i="1"/>
  <c r="O80" i="1"/>
  <c r="J561" i="33" s="1"/>
  <c r="O123" i="1"/>
  <c r="O81" i="1"/>
  <c r="J562" i="33" s="1"/>
  <c r="O71" i="1"/>
  <c r="O118" i="1"/>
  <c r="O55" i="1"/>
  <c r="O117" i="1"/>
  <c r="O129" i="1"/>
  <c r="N47" i="1"/>
  <c r="J65" i="1"/>
  <c r="I131" i="1"/>
  <c r="N97" i="1"/>
  <c r="I587" i="33" s="1"/>
  <c r="N88" i="1"/>
  <c r="I569" i="33" s="1"/>
  <c r="N4718" i="1"/>
  <c r="N4716" i="1"/>
  <c r="N4722" i="1"/>
  <c r="N4721" i="1"/>
  <c r="L142" i="1"/>
  <c r="L143" i="1"/>
  <c r="J116" i="1"/>
  <c r="L139" i="1"/>
  <c r="J124" i="1"/>
  <c r="K80" i="1"/>
  <c r="G561" i="33" s="1"/>
  <c r="J125" i="1"/>
  <c r="I146" i="1"/>
  <c r="L92" i="1"/>
  <c r="H582" i="33" s="1"/>
  <c r="N116" i="1"/>
  <c r="N102" i="1"/>
  <c r="I592" i="33" s="1"/>
  <c r="N112" i="1"/>
  <c r="L137" i="1"/>
  <c r="I95" i="1"/>
  <c r="K114" i="1"/>
  <c r="J105" i="1"/>
  <c r="K51" i="1"/>
  <c r="I68" i="1"/>
  <c r="K45" i="1"/>
  <c r="J63" i="1"/>
  <c r="K44" i="1"/>
  <c r="I145" i="1"/>
  <c r="J110" i="1"/>
  <c r="I70" i="1"/>
  <c r="L95" i="1"/>
  <c r="H585" i="33" s="1"/>
  <c r="L134" i="1"/>
  <c r="K69" i="1"/>
  <c r="N61" i="1"/>
  <c r="N125" i="1"/>
  <c r="N87" i="1"/>
  <c r="I568" i="33" s="1"/>
  <c r="N115" i="1"/>
  <c r="O44" i="1"/>
  <c r="O78" i="1"/>
  <c r="J559" i="33" s="1"/>
  <c r="O62" i="1"/>
  <c r="O98" i="1"/>
  <c r="J588" i="33" s="1"/>
  <c r="O143" i="1"/>
  <c r="O102" i="1"/>
  <c r="J592" i="33" s="1"/>
  <c r="O132" i="1"/>
  <c r="O76" i="1"/>
  <c r="J557" i="33" s="1"/>
  <c r="O136" i="1"/>
  <c r="O135" i="1"/>
  <c r="O73" i="1"/>
  <c r="O54" i="1"/>
  <c r="O137" i="1"/>
  <c r="N111" i="1"/>
  <c r="N133" i="1"/>
  <c r="N3903" i="1"/>
  <c r="N1162" i="1"/>
  <c r="N99" i="1"/>
  <c r="I589" i="33" s="1"/>
  <c r="N20" i="1"/>
  <c r="N78" i="1"/>
  <c r="I559" i="33" s="1"/>
  <c r="J1162" i="1"/>
  <c r="L102" i="1"/>
  <c r="H592" i="33" s="1"/>
  <c r="J51" i="1"/>
  <c r="N90" i="1"/>
  <c r="I571" i="33" s="1"/>
  <c r="N4717" i="1"/>
  <c r="I121" i="1"/>
  <c r="I93" i="1"/>
  <c r="I52" i="1"/>
  <c r="J59" i="1"/>
  <c r="L99" i="1"/>
  <c r="H589" i="33" s="1"/>
  <c r="K137" i="1"/>
  <c r="K102" i="1"/>
  <c r="G592" i="33" s="1"/>
  <c r="J87" i="1"/>
  <c r="K63" i="1"/>
  <c r="I100" i="1"/>
  <c r="K125" i="1"/>
  <c r="N140" i="1"/>
  <c r="I69" i="1"/>
  <c r="L120" i="1"/>
  <c r="J50" i="1"/>
  <c r="K76" i="1"/>
  <c r="G557" i="33" s="1"/>
  <c r="J101" i="1"/>
  <c r="I134" i="1"/>
  <c r="L87" i="1"/>
  <c r="H568" i="33" s="1"/>
  <c r="J138" i="1"/>
  <c r="J85" i="1"/>
  <c r="I81" i="1"/>
  <c r="K127" i="1"/>
  <c r="I132" i="1"/>
  <c r="L84" i="1"/>
  <c r="H565" i="33" s="1"/>
  <c r="N130" i="1"/>
  <c r="O47" i="1"/>
  <c r="O75" i="1"/>
  <c r="O127" i="1"/>
  <c r="O145" i="1"/>
  <c r="O133" i="1"/>
  <c r="N1158" i="1"/>
  <c r="N136" i="1"/>
  <c r="N114" i="1"/>
  <c r="L69" i="1"/>
  <c r="N122" i="1"/>
  <c r="N119" i="1"/>
  <c r="N117" i="1"/>
  <c r="N67" i="1"/>
  <c r="N19" i="1"/>
  <c r="N141" i="1"/>
  <c r="N77" i="1"/>
  <c r="I558" i="33" s="1"/>
  <c r="L138" i="1"/>
  <c r="L85" i="1"/>
  <c r="H566" i="33" s="1"/>
  <c r="N106" i="1"/>
  <c r="I596" i="33" s="1"/>
  <c r="I62" i="1"/>
  <c r="I90" i="1"/>
  <c r="I73" i="1"/>
  <c r="L90" i="1"/>
  <c r="H571" i="33" s="1"/>
  <c r="K94" i="1"/>
  <c r="G584" i="33" s="1"/>
  <c r="N135" i="1"/>
  <c r="N66" i="1"/>
  <c r="O67" i="1"/>
  <c r="O96" i="1"/>
  <c r="J586" i="33" s="1"/>
  <c r="O112" i="1"/>
  <c r="N107" i="1"/>
  <c r="I597" i="33" s="1"/>
  <c r="I96" i="1"/>
  <c r="L4727" i="1"/>
  <c r="N120" i="1"/>
  <c r="N3900" i="1"/>
  <c r="N60" i="1"/>
  <c r="N50" i="1"/>
  <c r="J4724" i="1"/>
  <c r="N71" i="1"/>
  <c r="N4728" i="1"/>
  <c r="N92" i="1"/>
  <c r="I582" i="33" s="1"/>
  <c r="N98" i="1"/>
  <c r="I588" i="33" s="1"/>
  <c r="N64" i="1"/>
  <c r="N55" i="1"/>
  <c r="N49" i="1"/>
  <c r="L3899" i="1"/>
  <c r="L3898" i="1"/>
  <c r="K58" i="1"/>
  <c r="J79" i="1"/>
  <c r="J97" i="1"/>
  <c r="N134" i="1"/>
  <c r="N52" i="1"/>
  <c r="J82" i="1"/>
  <c r="I101" i="1"/>
  <c r="I135" i="1"/>
  <c r="I126" i="1"/>
  <c r="K136" i="1"/>
  <c r="N129" i="1"/>
  <c r="N51" i="1"/>
  <c r="O110" i="1"/>
  <c r="O124" i="1"/>
  <c r="O70" i="1"/>
  <c r="O113" i="1"/>
  <c r="O120" i="1"/>
  <c r="O97" i="1"/>
  <c r="J587" i="33" s="1"/>
  <c r="O119" i="1"/>
  <c r="L115" i="1"/>
  <c r="N147" i="1"/>
  <c r="I108" i="1"/>
  <c r="N127" i="1"/>
  <c r="N4729" i="1"/>
  <c r="N121" i="1"/>
  <c r="N132" i="1"/>
  <c r="N91" i="1"/>
  <c r="I572" i="33" s="1"/>
  <c r="N109" i="1"/>
  <c r="N45" i="1"/>
  <c r="L77" i="1"/>
  <c r="H558" i="33" s="1"/>
  <c r="I60" i="1"/>
  <c r="L145" i="1"/>
  <c r="K46" i="1"/>
  <c r="J96" i="1"/>
  <c r="N76" i="1"/>
  <c r="I557" i="33" s="1"/>
  <c r="I57" i="1"/>
  <c r="J139" i="1"/>
  <c r="J93" i="1"/>
  <c r="K48" i="1"/>
  <c r="I80" i="1"/>
  <c r="J128" i="1"/>
  <c r="I71" i="1"/>
  <c r="O147" i="1"/>
  <c r="O146" i="1"/>
  <c r="O60" i="1"/>
  <c r="O139" i="1"/>
  <c r="O77" i="1"/>
  <c r="J558" i="33" s="1"/>
  <c r="O59" i="1"/>
  <c r="O74" i="1"/>
  <c r="O63" i="1"/>
  <c r="O69" i="1"/>
  <c r="O85" i="1"/>
  <c r="J566" i="33" s="1"/>
  <c r="N56" i="1"/>
  <c r="N4725" i="1"/>
  <c r="N124" i="1"/>
  <c r="N142" i="1"/>
  <c r="L48" i="1"/>
  <c r="K23" i="1"/>
  <c r="I3899" i="1"/>
  <c r="I112" i="1"/>
  <c r="N101" i="1"/>
  <c r="I591" i="33" s="1"/>
  <c r="N137" i="1"/>
  <c r="N3899" i="1"/>
  <c r="N1161" i="1"/>
  <c r="N70" i="1"/>
  <c r="N94" i="1"/>
  <c r="I584" i="33" s="1"/>
  <c r="N23" i="1"/>
  <c r="N145" i="1"/>
  <c r="N81" i="1"/>
  <c r="I562" i="33" s="1"/>
  <c r="L50" i="1"/>
  <c r="N113" i="1"/>
  <c r="L112" i="1"/>
  <c r="I128" i="1"/>
  <c r="K141" i="1"/>
  <c r="J135" i="1"/>
  <c r="K71" i="1"/>
  <c r="J119" i="1"/>
  <c r="J137" i="1"/>
  <c r="K106" i="1"/>
  <c r="G596" i="33" s="1"/>
  <c r="I110" i="1"/>
  <c r="J132" i="1"/>
  <c r="K143" i="1"/>
  <c r="J133" i="1"/>
  <c r="J144" i="1"/>
  <c r="I77" i="1"/>
  <c r="J109" i="1"/>
  <c r="K47" i="1"/>
  <c r="J118" i="1"/>
  <c r="J113" i="1"/>
  <c r="I44" i="1"/>
  <c r="K96" i="1"/>
  <c r="G586" i="33" s="1"/>
  <c r="K144" i="1"/>
  <c r="L107" i="1"/>
  <c r="H597" i="33" s="1"/>
  <c r="L51" i="1"/>
  <c r="J143" i="1"/>
  <c r="L117" i="1"/>
  <c r="I86" i="1"/>
  <c r="I74" i="1"/>
  <c r="J127" i="1"/>
  <c r="I113" i="1"/>
  <c r="K121" i="1"/>
  <c r="K105" i="1"/>
  <c r="G595" i="33" s="1"/>
  <c r="L106" i="1"/>
  <c r="H596" i="33" s="1"/>
  <c r="J146" i="1"/>
  <c r="L124" i="1"/>
  <c r="L59" i="1"/>
  <c r="L135" i="1"/>
  <c r="L79" i="1"/>
  <c r="H560" i="33" s="1"/>
  <c r="L58" i="1"/>
  <c r="I97" i="1"/>
  <c r="I58" i="1"/>
  <c r="K131" i="1"/>
  <c r="I64" i="1"/>
  <c r="L119" i="1"/>
  <c r="L67" i="1"/>
  <c r="J104" i="1"/>
  <c r="L49" i="1"/>
  <c r="J136" i="1"/>
  <c r="K49" i="1"/>
  <c r="I129" i="1"/>
  <c r="J54" i="1"/>
  <c r="K98" i="1"/>
  <c r="G588" i="33" s="1"/>
  <c r="I91" i="1"/>
  <c r="J121" i="1"/>
  <c r="K93" i="1"/>
  <c r="G583" i="33" s="1"/>
  <c r="K147" i="1"/>
  <c r="K101" i="1"/>
  <c r="G591" i="33" s="1"/>
  <c r="I140" i="1"/>
  <c r="K60" i="1"/>
  <c r="K62" i="1"/>
  <c r="K134" i="1"/>
  <c r="J69" i="1"/>
  <c r="L60" i="1"/>
  <c r="L113" i="1"/>
  <c r="K97" i="1"/>
  <c r="G587" i="33" s="1"/>
  <c r="J64" i="1"/>
  <c r="L78" i="1"/>
  <c r="H559" i="33" s="1"/>
  <c r="L64" i="1"/>
  <c r="L86" i="1"/>
  <c r="H567" i="33" s="1"/>
  <c r="J89" i="1"/>
  <c r="L105" i="1"/>
  <c r="H595" i="33" s="1"/>
  <c r="I47" i="1"/>
  <c r="I123" i="1"/>
  <c r="K115" i="1"/>
  <c r="I130" i="1"/>
  <c r="L88" i="1"/>
  <c r="H569" i="33" s="1"/>
  <c r="J134" i="1"/>
  <c r="L75" i="1"/>
  <c r="K124" i="1"/>
  <c r="J90" i="1"/>
  <c r="I141" i="1"/>
  <c r="J56" i="1"/>
  <c r="K103" i="1"/>
  <c r="G593" i="33" s="1"/>
  <c r="I63" i="1"/>
  <c r="L46" i="1"/>
  <c r="I55" i="1"/>
  <c r="L100" i="1"/>
  <c r="H590" i="33" s="1"/>
  <c r="L114" i="1"/>
  <c r="L131" i="1"/>
  <c r="I106" i="1"/>
  <c r="K70" i="1"/>
  <c r="L126" i="1"/>
  <c r="J74" i="1"/>
  <c r="L140" i="1"/>
  <c r="J58" i="1"/>
  <c r="J80" i="1"/>
  <c r="L108" i="1"/>
  <c r="J83" i="1"/>
  <c r="F564" i="33" s="1"/>
  <c r="O4728" i="1"/>
  <c r="O3901" i="1"/>
  <c r="O1159" i="1"/>
  <c r="O1161" i="1"/>
  <c r="O19" i="1"/>
  <c r="I4722" i="1"/>
  <c r="L18" i="1"/>
  <c r="J1158" i="1"/>
  <c r="O4719" i="1"/>
  <c r="O3899" i="1"/>
  <c r="O3896" i="1"/>
  <c r="O1165" i="1"/>
  <c r="L57" i="1"/>
  <c r="K74" i="1"/>
  <c r="J78" i="1"/>
  <c r="J142" i="1"/>
  <c r="J95" i="1"/>
  <c r="K67" i="1"/>
  <c r="J76" i="1"/>
  <c r="K61" i="1"/>
  <c r="J145" i="1"/>
  <c r="K132" i="1"/>
  <c r="I48" i="1"/>
  <c r="J147" i="1"/>
  <c r="L63" i="1"/>
  <c r="J81" i="1"/>
  <c r="J84" i="1"/>
  <c r="L89" i="1"/>
  <c r="H570" i="33" s="1"/>
  <c r="I53" i="1"/>
  <c r="I79" i="1"/>
  <c r="J57" i="1"/>
  <c r="K64" i="1"/>
  <c r="L144" i="1"/>
  <c r="K95" i="1"/>
  <c r="G585" i="33" s="1"/>
  <c r="L136" i="1"/>
  <c r="J94" i="1"/>
  <c r="I85" i="1"/>
  <c r="L146" i="1"/>
  <c r="J66" i="1"/>
  <c r="L121" i="1"/>
  <c r="I4721" i="1"/>
  <c r="J1163" i="1"/>
  <c r="J3898" i="1"/>
  <c r="L3900" i="1"/>
  <c r="L21" i="1"/>
  <c r="O4729" i="1"/>
  <c r="O1164" i="1"/>
  <c r="O4717" i="1"/>
  <c r="O22" i="1"/>
  <c r="J1159" i="1"/>
  <c r="J4716" i="1"/>
  <c r="K19" i="1"/>
  <c r="K21" i="1"/>
  <c r="J3901" i="1"/>
  <c r="I4715" i="1"/>
  <c r="J4714" i="1"/>
  <c r="K1158" i="1"/>
  <c r="K3902" i="1"/>
  <c r="K3901" i="1"/>
  <c r="I1164" i="1"/>
  <c r="I4724" i="1"/>
  <c r="L4714" i="1"/>
  <c r="I3897" i="1"/>
  <c r="J1165" i="1"/>
  <c r="J4725" i="1"/>
  <c r="I22" i="1"/>
  <c r="J4729" i="1"/>
  <c r="K4719" i="1"/>
  <c r="K4716" i="1"/>
  <c r="L4722" i="1"/>
  <c r="L25" i="1"/>
  <c r="K1159" i="1"/>
  <c r="I24" i="1"/>
  <c r="I4716" i="1"/>
  <c r="J21" i="1"/>
  <c r="I4714" i="1"/>
  <c r="K22" i="1"/>
  <c r="K4723" i="1"/>
  <c r="K4715" i="1"/>
  <c r="I18" i="1"/>
  <c r="J4719" i="1"/>
  <c r="O4720" i="1"/>
  <c r="O23" i="1"/>
  <c r="O25" i="1"/>
  <c r="I3903" i="1"/>
  <c r="I23" i="1"/>
  <c r="L97" i="1"/>
  <c r="H587" i="33" s="1"/>
  <c r="I116" i="1"/>
  <c r="K140" i="1"/>
  <c r="J52" i="1"/>
  <c r="I83" i="1"/>
  <c r="K89" i="1"/>
  <c r="G570" i="33" s="1"/>
  <c r="I59" i="1"/>
  <c r="L125" i="1"/>
  <c r="L127" i="1"/>
  <c r="L24" i="1"/>
  <c r="L70" i="1"/>
  <c r="I46" i="1"/>
  <c r="K99" i="1"/>
  <c r="G589" i="33" s="1"/>
  <c r="K57" i="1"/>
  <c r="K88" i="1"/>
  <c r="G569" i="33" s="1"/>
  <c r="J46" i="1"/>
  <c r="J129" i="1"/>
  <c r="L122" i="1"/>
  <c r="K126" i="1"/>
  <c r="L110" i="1"/>
  <c r="L76" i="1"/>
  <c r="H557" i="33" s="1"/>
  <c r="I92" i="1"/>
  <c r="J106" i="1"/>
  <c r="I137" i="1"/>
  <c r="L94" i="1"/>
  <c r="H584" i="33" s="1"/>
  <c r="I103" i="1"/>
  <c r="I78" i="1"/>
  <c r="L73" i="1"/>
  <c r="K119" i="1"/>
  <c r="L80" i="1"/>
  <c r="H561" i="33" s="1"/>
  <c r="I89" i="1"/>
  <c r="J70" i="1"/>
  <c r="I76" i="1"/>
  <c r="K112" i="1"/>
  <c r="J103" i="1"/>
  <c r="J75" i="1"/>
  <c r="J3903" i="1"/>
  <c r="I4717" i="1"/>
  <c r="J19" i="1"/>
  <c r="J4715" i="1"/>
  <c r="I3896" i="1"/>
  <c r="K3898" i="1"/>
  <c r="N22" i="1"/>
  <c r="O4724" i="1"/>
  <c r="O4725" i="1"/>
  <c r="O1160" i="1"/>
  <c r="O24" i="1"/>
  <c r="K20" i="1"/>
  <c r="N25" i="1"/>
  <c r="N1160" i="1"/>
  <c r="K4727" i="1"/>
  <c r="I21" i="1"/>
  <c r="I4725" i="1"/>
  <c r="L4729" i="1"/>
  <c r="L3897" i="1"/>
  <c r="L22" i="1"/>
  <c r="K3903" i="1"/>
  <c r="K4726" i="1"/>
  <c r="L3901" i="1"/>
  <c r="L3903" i="1"/>
  <c r="I4719" i="1"/>
  <c r="K4724" i="1"/>
  <c r="K4718" i="1"/>
  <c r="I20" i="1"/>
  <c r="I4726" i="1"/>
  <c r="I3902" i="1"/>
  <c r="I1162" i="1"/>
  <c r="I4718" i="1"/>
  <c r="K3899" i="1"/>
  <c r="J3897" i="1"/>
  <c r="I3901" i="1"/>
  <c r="I1159" i="1"/>
  <c r="J4718" i="1"/>
  <c r="J3902" i="1"/>
  <c r="L19" i="1"/>
  <c r="O4726" i="1"/>
  <c r="O4715" i="1"/>
  <c r="O1163" i="1"/>
  <c r="O20" i="1"/>
  <c r="N1165" i="1"/>
  <c r="J4721" i="1"/>
  <c r="N3898" i="1"/>
  <c r="K24" i="1"/>
  <c r="I139" i="1"/>
  <c r="I127" i="1"/>
  <c r="K107" i="1"/>
  <c r="G597" i="33" s="1"/>
  <c r="I61" i="1"/>
  <c r="K55" i="1"/>
  <c r="K82" i="1"/>
  <c r="G563" i="33" s="1"/>
  <c r="I94" i="1"/>
  <c r="K79" i="1"/>
  <c r="G560" i="33" s="1"/>
  <c r="L109" i="1"/>
  <c r="L44" i="1"/>
  <c r="L83" i="1"/>
  <c r="H564" i="33" s="1"/>
  <c r="L133" i="1"/>
  <c r="L81" i="1"/>
  <c r="H562" i="33" s="1"/>
  <c r="J49" i="1"/>
  <c r="J131" i="1"/>
  <c r="L52" i="1"/>
  <c r="O4721" i="1"/>
  <c r="N3901" i="1"/>
  <c r="L65" i="1"/>
  <c r="K65" i="1"/>
  <c r="K68" i="1"/>
  <c r="K123" i="1"/>
  <c r="K113" i="1"/>
  <c r="K138" i="1"/>
  <c r="I102" i="1"/>
  <c r="J91" i="1" l="1"/>
  <c r="F572" i="33" s="1"/>
  <c r="M4676" i="1"/>
  <c r="M323" i="1"/>
  <c r="I107" i="1"/>
  <c r="E597" i="33" s="1"/>
  <c r="M782" i="1"/>
  <c r="M210" i="1"/>
  <c r="M240" i="1"/>
  <c r="M217" i="1"/>
  <c r="M775" i="1"/>
  <c r="M219" i="1"/>
  <c r="M345" i="1"/>
  <c r="M212" i="1"/>
  <c r="M4670" i="1"/>
  <c r="M1216" i="1"/>
  <c r="M776" i="1"/>
  <c r="M337" i="1"/>
  <c r="M2748" i="1"/>
  <c r="M1214" i="1"/>
  <c r="M322" i="1"/>
  <c r="M321" i="1"/>
  <c r="M230" i="1"/>
  <c r="M211" i="1"/>
  <c r="M343" i="1"/>
  <c r="M238" i="1"/>
  <c r="M1208" i="1"/>
  <c r="M347" i="1"/>
  <c r="O1205" i="1"/>
  <c r="M769" i="1"/>
  <c r="M771" i="1"/>
  <c r="M2752" i="1"/>
  <c r="M225" i="1"/>
  <c r="M1215" i="1"/>
  <c r="M1218" i="1"/>
  <c r="M2751" i="1"/>
  <c r="I1204" i="1"/>
  <c r="M218" i="1"/>
  <c r="M1209" i="1"/>
  <c r="M320" i="1"/>
  <c r="M4680" i="1"/>
  <c r="M325" i="1"/>
  <c r="M917" i="1"/>
  <c r="M1222" i="1"/>
  <c r="M4675" i="1"/>
  <c r="M780" i="1"/>
  <c r="M774" i="1"/>
  <c r="M4678" i="1"/>
  <c r="M213" i="1"/>
  <c r="M221" i="1"/>
  <c r="O1204" i="1"/>
  <c r="N1203" i="1"/>
  <c r="M1211" i="1"/>
  <c r="K206" i="1"/>
  <c r="M237" i="1"/>
  <c r="L333" i="1"/>
  <c r="M335" i="1"/>
  <c r="J201" i="1"/>
  <c r="O201" i="1"/>
  <c r="K1206" i="1"/>
  <c r="K1205" i="1"/>
  <c r="N207" i="1"/>
  <c r="K333" i="1"/>
  <c r="J206" i="1"/>
  <c r="I1203" i="1"/>
  <c r="L206" i="1"/>
  <c r="K1203" i="1"/>
  <c r="N1205" i="1"/>
  <c r="L330" i="1"/>
  <c r="N330" i="1"/>
  <c r="N205" i="1"/>
  <c r="O1200" i="1"/>
  <c r="O330" i="1"/>
  <c r="O205" i="1"/>
  <c r="K204" i="1"/>
  <c r="J332" i="1"/>
  <c r="I205" i="1"/>
  <c r="J1200" i="1"/>
  <c r="J207" i="1"/>
  <c r="J330" i="1"/>
  <c r="K1200" i="1"/>
  <c r="L327" i="1"/>
  <c r="O1206" i="1"/>
  <c r="O206" i="1"/>
  <c r="N1206" i="1"/>
  <c r="K1204" i="1"/>
  <c r="J327" i="1"/>
  <c r="N204" i="1"/>
  <c r="N1200" i="1"/>
  <c r="O207" i="1"/>
  <c r="J1205" i="1"/>
  <c r="L1205" i="1"/>
  <c r="J331" i="1"/>
  <c r="K332" i="1"/>
  <c r="L201" i="1"/>
  <c r="L1204" i="1"/>
  <c r="L1200" i="1"/>
  <c r="O331" i="1"/>
  <c r="K330" i="1"/>
  <c r="K327" i="1"/>
  <c r="L1203" i="1"/>
  <c r="N206" i="1"/>
  <c r="N201" i="1"/>
  <c r="N333" i="1"/>
  <c r="K331" i="1"/>
  <c r="K201" i="1"/>
  <c r="K205" i="1"/>
  <c r="N1204" i="1"/>
  <c r="L205" i="1"/>
  <c r="N331" i="1"/>
  <c r="O1203" i="1"/>
  <c r="O327" i="1"/>
  <c r="L332" i="1"/>
  <c r="L207" i="1"/>
  <c r="L1206" i="1"/>
  <c r="O333" i="1"/>
  <c r="O204" i="1"/>
  <c r="O332" i="1"/>
  <c r="L331" i="1"/>
  <c r="K207" i="1"/>
  <c r="L204" i="1"/>
  <c r="N332" i="1"/>
  <c r="N327" i="1"/>
  <c r="J1204" i="1"/>
  <c r="M338" i="1"/>
  <c r="M348" i="1"/>
  <c r="M778" i="1"/>
  <c r="M4668" i="1"/>
  <c r="M772" i="1"/>
  <c r="M236" i="1"/>
  <c r="M923" i="1"/>
  <c r="M324" i="1"/>
  <c r="M781" i="1"/>
  <c r="M2746" i="1"/>
  <c r="J232" i="1"/>
  <c r="M232" i="1" s="1"/>
  <c r="M1210" i="1"/>
  <c r="M344" i="1"/>
  <c r="M222" i="1"/>
  <c r="M779" i="1"/>
  <c r="M227" i="1"/>
  <c r="M339" i="1"/>
  <c r="M2750" i="1"/>
  <c r="M2745" i="1"/>
  <c r="M216" i="1"/>
  <c r="M1213" i="1"/>
  <c r="M4669" i="1"/>
  <c r="M4683" i="1"/>
  <c r="M1217" i="1"/>
  <c r="M2747" i="1"/>
  <c r="M4681" i="1"/>
  <c r="M1220" i="1"/>
  <c r="M342" i="1"/>
  <c r="M1223" i="1"/>
  <c r="M4682" i="1"/>
  <c r="M228" i="1"/>
  <c r="M4672" i="1"/>
  <c r="M340" i="1"/>
  <c r="M231" i="1"/>
  <c r="M215" i="1"/>
  <c r="M4674" i="1"/>
  <c r="M4679" i="1"/>
  <c r="M233" i="1"/>
  <c r="M773" i="1"/>
  <c r="M346" i="1"/>
  <c r="M918" i="1"/>
  <c r="M770" i="1"/>
  <c r="M234" i="1"/>
  <c r="M919" i="1"/>
  <c r="M4671" i="1"/>
  <c r="M226" i="1"/>
  <c r="M341" i="1"/>
  <c r="M4673" i="1"/>
  <c r="M214" i="1"/>
  <c r="M223" i="1"/>
  <c r="M768" i="1"/>
  <c r="M1219" i="1"/>
  <c r="M235" i="1"/>
  <c r="M349" i="1"/>
  <c r="M767" i="1"/>
  <c r="M2749" i="1"/>
  <c r="M4677" i="1"/>
  <c r="M921" i="1"/>
  <c r="M1221" i="1"/>
  <c r="M922" i="1"/>
  <c r="M920" i="1"/>
  <c r="M209" i="1"/>
  <c r="M1212" i="1"/>
  <c r="M229" i="1"/>
  <c r="M319" i="1"/>
  <c r="M336" i="1"/>
  <c r="M916" i="1"/>
  <c r="M224" i="1"/>
  <c r="M777" i="1"/>
  <c r="M350" i="1"/>
  <c r="M220" i="1"/>
  <c r="P4682" i="1"/>
  <c r="P4676" i="1"/>
  <c r="P4679" i="1"/>
  <c r="P4681" i="1"/>
  <c r="P4680" i="1"/>
  <c r="P4678" i="1"/>
  <c r="P4683" i="1"/>
  <c r="P4677" i="1"/>
  <c r="P4672" i="1"/>
  <c r="P4670" i="1"/>
  <c r="P4673" i="1"/>
  <c r="P4668" i="1"/>
  <c r="P4671" i="1"/>
  <c r="P4669" i="1"/>
  <c r="P4674" i="1"/>
  <c r="P4675" i="1"/>
  <c r="P2745" i="1"/>
  <c r="P2746" i="1"/>
  <c r="P2752" i="1"/>
  <c r="P2747" i="1"/>
  <c r="P2748" i="1"/>
  <c r="P2750" i="1"/>
  <c r="P2751" i="1"/>
  <c r="P2749" i="1"/>
  <c r="P1221" i="1"/>
  <c r="P1211" i="1"/>
  <c r="P1219" i="1"/>
  <c r="P1215" i="1"/>
  <c r="P1212" i="1"/>
  <c r="P1223" i="1"/>
  <c r="P1213" i="1"/>
  <c r="P1217" i="1"/>
  <c r="P1208" i="1"/>
  <c r="P1214" i="1"/>
  <c r="P1222" i="1"/>
  <c r="P1218" i="1"/>
  <c r="P1216" i="1"/>
  <c r="P1209" i="1"/>
  <c r="P1210" i="1"/>
  <c r="P1220" i="1"/>
  <c r="P1203" i="1"/>
  <c r="P1204" i="1"/>
  <c r="P1206" i="1"/>
  <c r="P1205" i="1"/>
  <c r="P1200" i="1"/>
  <c r="P922" i="1"/>
  <c r="P921" i="1"/>
  <c r="P920" i="1"/>
  <c r="P919" i="1"/>
  <c r="P918" i="1"/>
  <c r="P917" i="1"/>
  <c r="P916" i="1"/>
  <c r="P923" i="1"/>
  <c r="P774" i="1"/>
  <c r="P776" i="1"/>
  <c r="P775" i="1"/>
  <c r="P769" i="1"/>
  <c r="P777" i="1"/>
  <c r="P770" i="1"/>
  <c r="P778" i="1"/>
  <c r="P771" i="1"/>
  <c r="P782" i="1"/>
  <c r="P772" i="1"/>
  <c r="P780" i="1"/>
  <c r="P779" i="1"/>
  <c r="P767" i="1"/>
  <c r="P773" i="1"/>
  <c r="P781" i="1"/>
  <c r="P768" i="1"/>
  <c r="P341" i="1"/>
  <c r="P340" i="1"/>
  <c r="P339" i="1"/>
  <c r="P338" i="1"/>
  <c r="P337" i="1"/>
  <c r="P336" i="1"/>
  <c r="P335" i="1"/>
  <c r="P342" i="1"/>
  <c r="P321" i="1"/>
  <c r="P323" i="1"/>
  <c r="P324" i="1"/>
  <c r="P326" i="1"/>
  <c r="P325" i="1"/>
  <c r="P322" i="1"/>
  <c r="P320" i="1"/>
  <c r="P319" i="1"/>
  <c r="P331" i="1"/>
  <c r="P332" i="1"/>
  <c r="P330" i="1"/>
  <c r="P327" i="1"/>
  <c r="P333" i="1"/>
  <c r="P350" i="1"/>
  <c r="P346" i="1"/>
  <c r="P344" i="1"/>
  <c r="P347" i="1"/>
  <c r="P348" i="1"/>
  <c r="P349" i="1"/>
  <c r="P343" i="1"/>
  <c r="P345" i="1"/>
  <c r="P233" i="1"/>
  <c r="P234" i="1"/>
  <c r="P235" i="1"/>
  <c r="P239" i="1"/>
  <c r="P240" i="1"/>
  <c r="P236" i="1"/>
  <c r="P237" i="1"/>
  <c r="P238" i="1"/>
  <c r="P229" i="1"/>
  <c r="P225" i="1"/>
  <c r="P228" i="1"/>
  <c r="P232" i="1"/>
  <c r="P231" i="1"/>
  <c r="P230" i="1"/>
  <c r="P227" i="1"/>
  <c r="P226" i="1"/>
  <c r="P201" i="1"/>
  <c r="P205" i="1"/>
  <c r="P206" i="1"/>
  <c r="P207" i="1"/>
  <c r="P204" i="1"/>
  <c r="P212" i="1"/>
  <c r="P215" i="1"/>
  <c r="P209" i="1"/>
  <c r="P211" i="1"/>
  <c r="P214" i="1"/>
  <c r="P210" i="1"/>
  <c r="P213" i="1"/>
  <c r="P216" i="1"/>
  <c r="P224" i="1"/>
  <c r="P219" i="1"/>
  <c r="P222" i="1"/>
  <c r="P218" i="1"/>
  <c r="P220" i="1"/>
  <c r="P221" i="1"/>
  <c r="P217" i="1"/>
  <c r="P223" i="1"/>
  <c r="K4206" i="1"/>
  <c r="J4200" i="1"/>
  <c r="J4203" i="1"/>
  <c r="K4204" i="1"/>
  <c r="N4205" i="1"/>
  <c r="O4200" i="1"/>
  <c r="N4203" i="1"/>
  <c r="K4200" i="1"/>
  <c r="L4206" i="1"/>
  <c r="L4204" i="1"/>
  <c r="L4203" i="1"/>
  <c r="O4205" i="1"/>
  <c r="I4205" i="1"/>
  <c r="K4203" i="1"/>
  <c r="K4205" i="1"/>
  <c r="J4206" i="1"/>
  <c r="N4200" i="1"/>
  <c r="N4204" i="1"/>
  <c r="O4203" i="1"/>
  <c r="N4206" i="1"/>
  <c r="O4206" i="1"/>
  <c r="J4204" i="1"/>
  <c r="L4200" i="1"/>
  <c r="L4205" i="1"/>
  <c r="O4204" i="1"/>
  <c r="G780" i="33"/>
  <c r="J785" i="33"/>
  <c r="I780" i="33"/>
  <c r="F783" i="33"/>
  <c r="E784" i="33"/>
  <c r="E779" i="33"/>
  <c r="J786" i="33"/>
  <c r="F786" i="33"/>
  <c r="J780" i="33"/>
  <c r="I784" i="33"/>
  <c r="G786" i="33"/>
  <c r="J1152" i="1"/>
  <c r="K1150" i="1"/>
  <c r="L1156" i="1"/>
  <c r="K1152" i="1"/>
  <c r="K1156" i="1"/>
  <c r="K1478" i="1"/>
  <c r="K1477" i="1"/>
  <c r="L1475" i="1"/>
  <c r="L1157" i="1"/>
  <c r="O1151" i="1"/>
  <c r="K1475" i="1"/>
  <c r="O1153" i="1"/>
  <c r="J1475" i="1"/>
  <c r="J1153" i="1"/>
  <c r="J1157" i="1"/>
  <c r="J1477" i="1"/>
  <c r="J1476" i="1"/>
  <c r="L1478" i="1"/>
  <c r="J1474" i="1"/>
  <c r="L1476" i="1"/>
  <c r="L1474" i="1"/>
  <c r="L1479" i="1"/>
  <c r="I1472" i="1"/>
  <c r="N1475" i="1"/>
  <c r="K1473" i="1"/>
  <c r="J1478" i="1"/>
  <c r="N1474" i="1"/>
  <c r="J1479" i="1"/>
  <c r="J1472" i="1"/>
  <c r="K1476" i="1"/>
  <c r="O1474" i="1"/>
  <c r="N1478" i="1"/>
  <c r="J1473" i="1"/>
  <c r="L1472" i="1"/>
  <c r="N1477" i="1"/>
  <c r="N1479" i="1"/>
  <c r="O1479" i="1"/>
  <c r="O1476" i="1"/>
  <c r="L1153" i="1"/>
  <c r="L1154" i="1"/>
  <c r="N1157" i="1"/>
  <c r="O1155" i="1"/>
  <c r="O1152" i="1"/>
  <c r="J1154" i="1"/>
  <c r="N1152" i="1"/>
  <c r="J1155" i="1"/>
  <c r="N1150" i="1"/>
  <c r="N1473" i="1"/>
  <c r="L1473" i="1"/>
  <c r="L1477" i="1"/>
  <c r="K1472" i="1"/>
  <c r="K1474" i="1"/>
  <c r="N1476" i="1"/>
  <c r="I1476" i="1"/>
  <c r="O1473" i="1"/>
  <c r="O1475" i="1"/>
  <c r="O1478" i="1"/>
  <c r="K1154" i="1"/>
  <c r="K1151" i="1"/>
  <c r="L1155" i="1"/>
  <c r="N1151" i="1"/>
  <c r="O1156" i="1"/>
  <c r="O1154" i="1"/>
  <c r="K1153" i="1"/>
  <c r="L1151" i="1"/>
  <c r="L1152" i="1"/>
  <c r="J1150" i="1"/>
  <c r="N1156" i="1"/>
  <c r="L1150" i="1"/>
  <c r="O1157" i="1"/>
  <c r="J1156" i="1"/>
  <c r="J1151" i="1"/>
  <c r="O1477" i="1"/>
  <c r="K1479" i="1"/>
  <c r="N1472" i="1"/>
  <c r="N1155" i="1"/>
  <c r="N1153" i="1"/>
  <c r="O1150" i="1"/>
  <c r="K1155" i="1"/>
  <c r="N1154" i="1"/>
  <c r="O1472" i="1"/>
  <c r="I781" i="33"/>
  <c r="I785" i="33"/>
  <c r="H780" i="33"/>
  <c r="F784" i="33"/>
  <c r="F779" i="33"/>
  <c r="I783" i="33"/>
  <c r="H782" i="33"/>
  <c r="J782" i="33"/>
  <c r="F780" i="33"/>
  <c r="E782" i="33"/>
  <c r="E781" i="33"/>
  <c r="G781" i="33"/>
  <c r="J784" i="33"/>
  <c r="H785" i="33"/>
  <c r="J783" i="33"/>
  <c r="I782" i="33"/>
  <c r="E783" i="33"/>
  <c r="F781" i="33"/>
  <c r="G783" i="33"/>
  <c r="G784" i="33"/>
  <c r="I786" i="33"/>
  <c r="H786" i="33"/>
  <c r="G782" i="33"/>
  <c r="H781" i="33"/>
  <c r="H784" i="33"/>
  <c r="E785" i="33"/>
  <c r="J781" i="33"/>
  <c r="F782" i="33"/>
  <c r="H783" i="33"/>
  <c r="G785" i="33"/>
  <c r="I779" i="33"/>
  <c r="H779" i="33"/>
  <c r="J779" i="33"/>
  <c r="M4126" i="1"/>
  <c r="I1063" i="1"/>
  <c r="I1059" i="1"/>
  <c r="I148" i="1"/>
  <c r="I151" i="1"/>
  <c r="J1484" i="1"/>
  <c r="O1481" i="1"/>
  <c r="N1481" i="1"/>
  <c r="L1482" i="1"/>
  <c r="I1483" i="1"/>
  <c r="L1500" i="1"/>
  <c r="L1502" i="1"/>
  <c r="L1485" i="1"/>
  <c r="O1485" i="1"/>
  <c r="L1483" i="1"/>
  <c r="K1486" i="1"/>
  <c r="N1499" i="1"/>
  <c r="K1482" i="1"/>
  <c r="N1500" i="1"/>
  <c r="N1487" i="1"/>
  <c r="O1482" i="1"/>
  <c r="O1499" i="1"/>
  <c r="O1501" i="1"/>
  <c r="O1486" i="1"/>
  <c r="O1487" i="1"/>
  <c r="K1480" i="1"/>
  <c r="K1501" i="1"/>
  <c r="L1496" i="1"/>
  <c r="J1502" i="1"/>
  <c r="K1487" i="1"/>
  <c r="N1483" i="1"/>
  <c r="K1499" i="1"/>
  <c r="K1484" i="1"/>
  <c r="L1501" i="1"/>
  <c r="J1496" i="1"/>
  <c r="J1501" i="1"/>
  <c r="J1485" i="1"/>
  <c r="I1487" i="1"/>
  <c r="L1486" i="1"/>
  <c r="J1499" i="1"/>
  <c r="N1484" i="1"/>
  <c r="O1480" i="1"/>
  <c r="O1496" i="1"/>
  <c r="O1483" i="1"/>
  <c r="O1484" i="1"/>
  <c r="L1484" i="1"/>
  <c r="N1480" i="1"/>
  <c r="J1482" i="1"/>
  <c r="K1481" i="1"/>
  <c r="N1501" i="1"/>
  <c r="L1487" i="1"/>
  <c r="K1500" i="1"/>
  <c r="I1482" i="1"/>
  <c r="L1481" i="1"/>
  <c r="N1502" i="1"/>
  <c r="K1502" i="1"/>
  <c r="I1481" i="1"/>
  <c r="N1485" i="1"/>
  <c r="N1482" i="1"/>
  <c r="J1500" i="1"/>
  <c r="J1480" i="1"/>
  <c r="K1483" i="1"/>
  <c r="O1502" i="1"/>
  <c r="O1500" i="1"/>
  <c r="J1487" i="1"/>
  <c r="L1499" i="1"/>
  <c r="L1480" i="1"/>
  <c r="J1486" i="1"/>
  <c r="J1483" i="1"/>
  <c r="K1485" i="1"/>
  <c r="J1481" i="1"/>
  <c r="K1496" i="1"/>
  <c r="N1486" i="1"/>
  <c r="N1496" i="1"/>
  <c r="P1479" i="1"/>
  <c r="P1487" i="1"/>
  <c r="P1478" i="1"/>
  <c r="P1477" i="1"/>
  <c r="P1502" i="1"/>
  <c r="P1501" i="1"/>
  <c r="P1500" i="1"/>
  <c r="P1499" i="1"/>
  <c r="P1496" i="1"/>
  <c r="P1480" i="1"/>
  <c r="P1475" i="1"/>
  <c r="P1486" i="1"/>
  <c r="P1481" i="1"/>
  <c r="P1473" i="1"/>
  <c r="P1484" i="1"/>
  <c r="P1482" i="1"/>
  <c r="P1474" i="1"/>
  <c r="P1485" i="1"/>
  <c r="P1472" i="1"/>
  <c r="P1476" i="1"/>
  <c r="P1483" i="1"/>
  <c r="M4163" i="1"/>
  <c r="M4164" i="1"/>
  <c r="M4111" i="1"/>
  <c r="M4105" i="1"/>
  <c r="M4133" i="1"/>
  <c r="M4196" i="1"/>
  <c r="M4142" i="1"/>
  <c r="M4113" i="1"/>
  <c r="M4139" i="1"/>
  <c r="M4098" i="1"/>
  <c r="M4099" i="1"/>
  <c r="M4194" i="1"/>
  <c r="M4108" i="1"/>
  <c r="M4186" i="1"/>
  <c r="M4097" i="1"/>
  <c r="M4104" i="1"/>
  <c r="M4143" i="1"/>
  <c r="M4191" i="1"/>
  <c r="M4140" i="1"/>
  <c r="M4094" i="1"/>
  <c r="M4095" i="1"/>
  <c r="M4121" i="1"/>
  <c r="M4189" i="1"/>
  <c r="M4192" i="1"/>
  <c r="M4114" i="1"/>
  <c r="M4137" i="1"/>
  <c r="M4109" i="1"/>
  <c r="M4122" i="1"/>
  <c r="M4117" i="1"/>
  <c r="M4107" i="1"/>
  <c r="M4195" i="1"/>
  <c r="M4184" i="1"/>
  <c r="M4120" i="1"/>
  <c r="M4132" i="1"/>
  <c r="M4118" i="1"/>
  <c r="M4127" i="1"/>
  <c r="M4166" i="1"/>
  <c r="M4130" i="1"/>
  <c r="M4160" i="1"/>
  <c r="M4135" i="1"/>
  <c r="M4125" i="1"/>
  <c r="M4091" i="1"/>
  <c r="M4131" i="1"/>
  <c r="P4200" i="1"/>
  <c r="P4204" i="1"/>
  <c r="P4206" i="1"/>
  <c r="P4205" i="1"/>
  <c r="P4203" i="1"/>
  <c r="M4128" i="1"/>
  <c r="M4110" i="1"/>
  <c r="M4123" i="1"/>
  <c r="M4134" i="1"/>
  <c r="M4165" i="1"/>
  <c r="M4198" i="1"/>
  <c r="M4188" i="1"/>
  <c r="M4090" i="1"/>
  <c r="M4089" i="1"/>
  <c r="M4193" i="1"/>
  <c r="M4124" i="1"/>
  <c r="M4092" i="1"/>
  <c r="M4102" i="1"/>
  <c r="M4119" i="1"/>
  <c r="M4187" i="1"/>
  <c r="M4138" i="1"/>
  <c r="M4197" i="1"/>
  <c r="M4116" i="1"/>
  <c r="M4129" i="1"/>
  <c r="M4167" i="1"/>
  <c r="M4190" i="1"/>
  <c r="M4103" i="1"/>
  <c r="M4185" i="1"/>
  <c r="M4106" i="1"/>
  <c r="M4199" i="1"/>
  <c r="M4088" i="1"/>
  <c r="M4161" i="1"/>
  <c r="M4096" i="1"/>
  <c r="M4101" i="1"/>
  <c r="M4115" i="1"/>
  <c r="M4136" i="1"/>
  <c r="M4112" i="1"/>
  <c r="M4100" i="1"/>
  <c r="M4093" i="1"/>
  <c r="M4141" i="1"/>
  <c r="M4162" i="1"/>
  <c r="P4143" i="1"/>
  <c r="P4140" i="1"/>
  <c r="P4136" i="1"/>
  <c r="P4139" i="1"/>
  <c r="P4135" i="1"/>
  <c r="P4127" i="1"/>
  <c r="P4142" i="1"/>
  <c r="P4138" i="1"/>
  <c r="P4123" i="1"/>
  <c r="P4119" i="1"/>
  <c r="P4121" i="1"/>
  <c r="P4133" i="1"/>
  <c r="P4126" i="1"/>
  <c r="P4111" i="1"/>
  <c r="P4102" i="1"/>
  <c r="P4098" i="1"/>
  <c r="P4101" i="1"/>
  <c r="P4099" i="1"/>
  <c r="P4096" i="1"/>
  <c r="P4167" i="1"/>
  <c r="P4131" i="1"/>
  <c r="P4103" i="1"/>
  <c r="P4095" i="1"/>
  <c r="P4141" i="1"/>
  <c r="P4120" i="1"/>
  <c r="P4097" i="1"/>
  <c r="P4199" i="1"/>
  <c r="P4197" i="1"/>
  <c r="P4137" i="1"/>
  <c r="P4122" i="1"/>
  <c r="P4116" i="1"/>
  <c r="P4112" i="1"/>
  <c r="P4100" i="1"/>
  <c r="P4191" i="1"/>
  <c r="P4195" i="1"/>
  <c r="P4166" i="1"/>
  <c r="P4162" i="1"/>
  <c r="P4198" i="1"/>
  <c r="P4196" i="1"/>
  <c r="P4194" i="1"/>
  <c r="P4188" i="1"/>
  <c r="P4192" i="1"/>
  <c r="P4118" i="1"/>
  <c r="P4088" i="1"/>
  <c r="P4092" i="1"/>
  <c r="P4113" i="1"/>
  <c r="P4117" i="1"/>
  <c r="P4105" i="1"/>
  <c r="P4109" i="1"/>
  <c r="P4130" i="1"/>
  <c r="P4185" i="1"/>
  <c r="P4190" i="1"/>
  <c r="P4106" i="1"/>
  <c r="P4189" i="1"/>
  <c r="P4089" i="1"/>
  <c r="P4184" i="1"/>
  <c r="P4163" i="1"/>
  <c r="P4091" i="1"/>
  <c r="P4129" i="1"/>
  <c r="P4132" i="1"/>
  <c r="P4134" i="1"/>
  <c r="P4193" i="1"/>
  <c r="P4124" i="1"/>
  <c r="P4165" i="1"/>
  <c r="P4128" i="1"/>
  <c r="P4110" i="1"/>
  <c r="P4094" i="1"/>
  <c r="P4125" i="1"/>
  <c r="P4164" i="1"/>
  <c r="P4160" i="1"/>
  <c r="P4090" i="1"/>
  <c r="P4108" i="1"/>
  <c r="P4115" i="1"/>
  <c r="P4107" i="1"/>
  <c r="P4186" i="1"/>
  <c r="P4187" i="1"/>
  <c r="P4114" i="1"/>
  <c r="P4161" i="1"/>
  <c r="P4093" i="1"/>
  <c r="P4104" i="1"/>
  <c r="M3145" i="1"/>
  <c r="M3189" i="1"/>
  <c r="M3150" i="1"/>
  <c r="M3160" i="1"/>
  <c r="M3127" i="1"/>
  <c r="M3133" i="1"/>
  <c r="M3119" i="1"/>
  <c r="M3157" i="1"/>
  <c r="M3185" i="1"/>
  <c r="M3117" i="1"/>
  <c r="M3164" i="1"/>
  <c r="M3190" i="1"/>
  <c r="M3120" i="1"/>
  <c r="M3163" i="1"/>
  <c r="M3148" i="1"/>
  <c r="M3110" i="1"/>
  <c r="M3125" i="1"/>
  <c r="M3161" i="1"/>
  <c r="M3111" i="1"/>
  <c r="M3162" i="1"/>
  <c r="M3153" i="1"/>
  <c r="M3140" i="1"/>
  <c r="M3165" i="1"/>
  <c r="M3146" i="1"/>
  <c r="M3151" i="1"/>
  <c r="M3137" i="1"/>
  <c r="M3135" i="1"/>
  <c r="M3109" i="1"/>
  <c r="M3114" i="1"/>
  <c r="M3116" i="1"/>
  <c r="M3186" i="1"/>
  <c r="M3113" i="1"/>
  <c r="M3155" i="1"/>
  <c r="M3141" i="1"/>
  <c r="M3158" i="1"/>
  <c r="M3191" i="1"/>
  <c r="M3149" i="1"/>
  <c r="M3115" i="1"/>
  <c r="M3124" i="1"/>
  <c r="M3188" i="1"/>
  <c r="M3112" i="1"/>
  <c r="M3126" i="1"/>
  <c r="M3105" i="1"/>
  <c r="M3134" i="1"/>
  <c r="M3147" i="1"/>
  <c r="M3139" i="1"/>
  <c r="M3154" i="1"/>
  <c r="M3107" i="1"/>
  <c r="M3144" i="1"/>
  <c r="M3167" i="1"/>
  <c r="M3143" i="1"/>
  <c r="M3152" i="1"/>
  <c r="M3156" i="1"/>
  <c r="M3187" i="1"/>
  <c r="M3121" i="1"/>
  <c r="M3142" i="1"/>
  <c r="M3132" i="1"/>
  <c r="M3128" i="1"/>
  <c r="M3136" i="1"/>
  <c r="M3123" i="1"/>
  <c r="M3129" i="1"/>
  <c r="M3159" i="1"/>
  <c r="M3192" i="1"/>
  <c r="M3106" i="1"/>
  <c r="M3138" i="1"/>
  <c r="M3130" i="1"/>
  <c r="M3166" i="1"/>
  <c r="M3118" i="1"/>
  <c r="M3108" i="1"/>
  <c r="M3122" i="1"/>
  <c r="M3168" i="1"/>
  <c r="M3131" i="1"/>
  <c r="P3119" i="1"/>
  <c r="P3118" i="1"/>
  <c r="P3117" i="1"/>
  <c r="P3112" i="1"/>
  <c r="P3120" i="1"/>
  <c r="P3151" i="1"/>
  <c r="P3150" i="1"/>
  <c r="P3149" i="1"/>
  <c r="P3152" i="1"/>
  <c r="P3145" i="1"/>
  <c r="P3147" i="1"/>
  <c r="P3144" i="1"/>
  <c r="P3146" i="1"/>
  <c r="P3139" i="1"/>
  <c r="P3136" i="1"/>
  <c r="P3108" i="1"/>
  <c r="P3142" i="1"/>
  <c r="P3192" i="1"/>
  <c r="P3160" i="1"/>
  <c r="P3148" i="1"/>
  <c r="P3128" i="1"/>
  <c r="P3137" i="1"/>
  <c r="P3121" i="1"/>
  <c r="P3190" i="1"/>
  <c r="P3188" i="1"/>
  <c r="P3186" i="1"/>
  <c r="P3133" i="1"/>
  <c r="P3129" i="1"/>
  <c r="P3189" i="1"/>
  <c r="P3161" i="1"/>
  <c r="P3191" i="1"/>
  <c r="P3185" i="1"/>
  <c r="P3168" i="1"/>
  <c r="P3187" i="1"/>
  <c r="P3163" i="1"/>
  <c r="P3130" i="1"/>
  <c r="P3127" i="1"/>
  <c r="P3122" i="1"/>
  <c r="P3126" i="1"/>
  <c r="P3157" i="1"/>
  <c r="P3107" i="1"/>
  <c r="P3156" i="1"/>
  <c r="P3113" i="1"/>
  <c r="P3167" i="1"/>
  <c r="P3165" i="1"/>
  <c r="P3123" i="1"/>
  <c r="P3124" i="1"/>
  <c r="P3110" i="1"/>
  <c r="P3154" i="1"/>
  <c r="P3111" i="1"/>
  <c r="P3158" i="1"/>
  <c r="P3115" i="1"/>
  <c r="P3166" i="1"/>
  <c r="P3164" i="1"/>
  <c r="P3138" i="1"/>
  <c r="P3162" i="1"/>
  <c r="P3105" i="1"/>
  <c r="P3106" i="1"/>
  <c r="P3116" i="1"/>
  <c r="P3134" i="1"/>
  <c r="P3109" i="1"/>
  <c r="P3114" i="1"/>
  <c r="P3159" i="1"/>
  <c r="P3141" i="1"/>
  <c r="P3132" i="1"/>
  <c r="P3125" i="1"/>
  <c r="P3140" i="1"/>
  <c r="P3155" i="1"/>
  <c r="P3153" i="1"/>
  <c r="P3131" i="1"/>
  <c r="P3135" i="1"/>
  <c r="P3143" i="1"/>
  <c r="M1056" i="1"/>
  <c r="M1064" i="1" s="1"/>
  <c r="M1057" i="1"/>
  <c r="M1065" i="1" s="1"/>
  <c r="M1053" i="1"/>
  <c r="M1061" i="1" s="1"/>
  <c r="M1054" i="1"/>
  <c r="M1062" i="1" s="1"/>
  <c r="M1058" i="1"/>
  <c r="M1066" i="1" s="1"/>
  <c r="P1058" i="1"/>
  <c r="P1066" i="1" s="1"/>
  <c r="P1053" i="1"/>
  <c r="P1061" i="1" s="1"/>
  <c r="P1056" i="1"/>
  <c r="P1064" i="1" s="1"/>
  <c r="P1054" i="1"/>
  <c r="P1062" i="1" s="1"/>
  <c r="P1052" i="1"/>
  <c r="P1060" i="1" s="1"/>
  <c r="P1057" i="1"/>
  <c r="P1065" i="1" s="1"/>
  <c r="P1055" i="1"/>
  <c r="P1063" i="1" s="1"/>
  <c r="P1051" i="1"/>
  <c r="P1059" i="1" s="1"/>
  <c r="M1052" i="1"/>
  <c r="M1060" i="1" s="1"/>
  <c r="M1051" i="1"/>
  <c r="M1059" i="1" s="1"/>
  <c r="M1055" i="1"/>
  <c r="M1063" i="1" s="1"/>
  <c r="P1157" i="1"/>
  <c r="P1155" i="1"/>
  <c r="P1150" i="1"/>
  <c r="P1154" i="1"/>
  <c r="P1151" i="1"/>
  <c r="P1152" i="1"/>
  <c r="P1153" i="1"/>
  <c r="P1156" i="1"/>
  <c r="P55" i="1"/>
  <c r="M760" i="1"/>
  <c r="P86" i="1"/>
  <c r="K567" i="33" s="1"/>
  <c r="P124" i="1"/>
  <c r="P92" i="1"/>
  <c r="K582" i="33" s="1"/>
  <c r="P21" i="1"/>
  <c r="P1163" i="1"/>
  <c r="P4718" i="1"/>
  <c r="P45" i="1"/>
  <c r="P4728" i="1"/>
  <c r="P4719" i="1"/>
  <c r="P105" i="1"/>
  <c r="K595" i="33" s="1"/>
  <c r="P4715" i="1"/>
  <c r="P96" i="1"/>
  <c r="K586" i="33" s="1"/>
  <c r="P3902" i="1"/>
  <c r="P110" i="1"/>
  <c r="P3896" i="1"/>
  <c r="N3025" i="1"/>
  <c r="O3028" i="1"/>
  <c r="J3031" i="1"/>
  <c r="N3030" i="1"/>
  <c r="J3025" i="1"/>
  <c r="P61" i="1"/>
  <c r="P146" i="1"/>
  <c r="P93" i="1"/>
  <c r="K583" i="33" s="1"/>
  <c r="P145" i="1"/>
  <c r="P102" i="1"/>
  <c r="K592" i="33" s="1"/>
  <c r="P4726" i="1"/>
  <c r="P130" i="1"/>
  <c r="P85" i="1"/>
  <c r="K566" i="33" s="1"/>
  <c r="P24" i="1"/>
  <c r="P136" i="1"/>
  <c r="P79" i="1"/>
  <c r="K560" i="33" s="1"/>
  <c r="P1159" i="1"/>
  <c r="P48" i="1"/>
  <c r="P116" i="1"/>
  <c r="P4727" i="1"/>
  <c r="P82" i="1"/>
  <c r="K563" i="33" s="1"/>
  <c r="P135" i="1"/>
  <c r="P107" i="1"/>
  <c r="K597" i="33" s="1"/>
  <c r="E559" i="33"/>
  <c r="E596" i="33"/>
  <c r="E571" i="33"/>
  <c r="E589" i="33"/>
  <c r="E584" i="33"/>
  <c r="E557" i="33"/>
  <c r="E570" i="33"/>
  <c r="E587" i="33"/>
  <c r="E590" i="33"/>
  <c r="E588" i="33"/>
  <c r="E565" i="33"/>
  <c r="E582" i="33"/>
  <c r="E564" i="33"/>
  <c r="E558" i="33"/>
  <c r="E562" i="33"/>
  <c r="E593" i="33"/>
  <c r="E586" i="33"/>
  <c r="E594" i="33"/>
  <c r="E568" i="33"/>
  <c r="E567" i="33"/>
  <c r="E561" i="33"/>
  <c r="E591" i="33"/>
  <c r="E569" i="33"/>
  <c r="E592" i="33"/>
  <c r="E566" i="33"/>
  <c r="E560" i="33"/>
  <c r="E572" i="33"/>
  <c r="E583" i="33"/>
  <c r="E585" i="33"/>
  <c r="E595" i="33"/>
  <c r="E563" i="33"/>
  <c r="P139" i="1"/>
  <c r="P90" i="1"/>
  <c r="K571" i="33" s="1"/>
  <c r="P762" i="1"/>
  <c r="P122" i="1"/>
  <c r="P83" i="1"/>
  <c r="K564" i="33" s="1"/>
  <c r="P761" i="1"/>
  <c r="P304" i="1"/>
  <c r="P44" i="1"/>
  <c r="P76" i="1"/>
  <c r="K557" i="33" s="1"/>
  <c r="P53" i="1"/>
  <c r="P115" i="1"/>
  <c r="P4721" i="1"/>
  <c r="P69" i="1"/>
  <c r="P120" i="1"/>
  <c r="P54" i="1"/>
  <c r="P59" i="1"/>
  <c r="P112" i="1"/>
  <c r="P57" i="1"/>
  <c r="P19" i="1"/>
  <c r="P113" i="1"/>
  <c r="P3897" i="1"/>
  <c r="P3900" i="1"/>
  <c r="P58" i="1"/>
  <c r="P104" i="1"/>
  <c r="K594" i="33" s="1"/>
  <c r="P81" i="1"/>
  <c r="K562" i="33" s="1"/>
  <c r="P99" i="1"/>
  <c r="K589" i="33" s="1"/>
  <c r="P126" i="1"/>
  <c r="P143" i="1"/>
  <c r="P144" i="1"/>
  <c r="P131" i="1"/>
  <c r="P1162" i="1"/>
  <c r="P84" i="1"/>
  <c r="K565" i="33" s="1"/>
  <c r="P60" i="1"/>
  <c r="P1164" i="1"/>
  <c r="P47" i="1"/>
  <c r="P20" i="1"/>
  <c r="P108" i="1"/>
  <c r="P4725" i="1"/>
  <c r="P46" i="1"/>
  <c r="P95" i="1"/>
  <c r="K585" i="33" s="1"/>
  <c r="P22" i="1"/>
  <c r="P70" i="1"/>
  <c r="P137" i="1"/>
  <c r="P121" i="1"/>
  <c r="P1165" i="1"/>
  <c r="P4722" i="1"/>
  <c r="P4714" i="1"/>
  <c r="P4717" i="1"/>
  <c r="P52" i="1"/>
  <c r="P56" i="1"/>
  <c r="P1161" i="1"/>
  <c r="P73" i="1"/>
  <c r="P111" i="1"/>
  <c r="P64" i="1"/>
  <c r="P128" i="1"/>
  <c r="P4720" i="1"/>
  <c r="P4724" i="1"/>
  <c r="P71" i="1"/>
  <c r="P134" i="1"/>
  <c r="P123" i="1"/>
  <c r="P98" i="1"/>
  <c r="K588" i="33" s="1"/>
  <c r="P106" i="1"/>
  <c r="K596" i="33" s="1"/>
  <c r="P129" i="1"/>
  <c r="P4729" i="1"/>
  <c r="P109" i="1"/>
  <c r="P75" i="1"/>
  <c r="P88" i="1"/>
  <c r="K569" i="33" s="1"/>
  <c r="P89" i="1"/>
  <c r="K570" i="33" s="1"/>
  <c r="P132" i="1"/>
  <c r="P127" i="1"/>
  <c r="P4723" i="1"/>
  <c r="P23" i="1"/>
  <c r="P74" i="1"/>
  <c r="P97" i="1"/>
  <c r="K587" i="33" s="1"/>
  <c r="P1158" i="1"/>
  <c r="P3901" i="1"/>
  <c r="P3903" i="1"/>
  <c r="P142" i="1"/>
  <c r="P72" i="1"/>
  <c r="P87" i="1"/>
  <c r="K568" i="33" s="1"/>
  <c r="P141" i="1"/>
  <c r="P100" i="1"/>
  <c r="K590" i="33" s="1"/>
  <c r="P147" i="1"/>
  <c r="P18" i="1"/>
  <c r="P765" i="1"/>
  <c r="P78" i="1"/>
  <c r="K559" i="33" s="1"/>
  <c r="P66" i="1"/>
  <c r="P77" i="1"/>
  <c r="K558" i="33" s="1"/>
  <c r="P763" i="1"/>
  <c r="P759" i="1"/>
  <c r="P308" i="1"/>
  <c r="P133" i="1"/>
  <c r="P3898" i="1"/>
  <c r="P303" i="1"/>
  <c r="P80" i="1"/>
  <c r="K561" i="33" s="1"/>
  <c r="P67" i="1"/>
  <c r="Q4" i="1"/>
  <c r="P764" i="1"/>
  <c r="P760" i="1"/>
  <c r="P125" i="1"/>
  <c r="P301" i="1"/>
  <c r="P63" i="1"/>
  <c r="P114" i="1"/>
  <c r="P307" i="1"/>
  <c r="P49" i="1"/>
  <c r="P4716" i="1"/>
  <c r="P306" i="1"/>
  <c r="P118" i="1"/>
  <c r="P51" i="1"/>
  <c r="P766" i="1"/>
  <c r="P138" i="1"/>
  <c r="P1160" i="1"/>
  <c r="P65" i="1"/>
  <c r="P62" i="1"/>
  <c r="P3899" i="1"/>
  <c r="P103" i="1"/>
  <c r="K593" i="33" s="1"/>
  <c r="P119" i="1"/>
  <c r="P117" i="1"/>
  <c r="P140" i="1"/>
  <c r="P68" i="1"/>
  <c r="P91" i="1"/>
  <c r="K572" i="33" s="1"/>
  <c r="P25" i="1"/>
  <c r="P94" i="1"/>
  <c r="K584" i="33" s="1"/>
  <c r="P101" i="1"/>
  <c r="K591" i="33" s="1"/>
  <c r="P302" i="1"/>
  <c r="P50" i="1"/>
  <c r="P305" i="1"/>
  <c r="O3030" i="1"/>
  <c r="P3025" i="1"/>
  <c r="L3031" i="1"/>
  <c r="K3031" i="1"/>
  <c r="L3030" i="1"/>
  <c r="I3029" i="1"/>
  <c r="K3025" i="1"/>
  <c r="J3028" i="1"/>
  <c r="P3030" i="1"/>
  <c r="I3028" i="1"/>
  <c r="I3031" i="1"/>
  <c r="I3030" i="1"/>
  <c r="M1160" i="1"/>
  <c r="M4717" i="1"/>
  <c r="M759" i="1"/>
  <c r="M766" i="1"/>
  <c r="J3029" i="1"/>
  <c r="O3031" i="1"/>
  <c r="L3028" i="1"/>
  <c r="I3025" i="1"/>
  <c r="N3029" i="1"/>
  <c r="K3030" i="1"/>
  <c r="N3028" i="1"/>
  <c r="L3029" i="1"/>
  <c r="P3028" i="1"/>
  <c r="L3025" i="1"/>
  <c r="P3029" i="1"/>
  <c r="J3030" i="1"/>
  <c r="K3028" i="1"/>
  <c r="N3031" i="1"/>
  <c r="O3025" i="1"/>
  <c r="O3029" i="1"/>
  <c r="K3029" i="1"/>
  <c r="P3031" i="1"/>
  <c r="M761" i="1"/>
  <c r="M763" i="1"/>
  <c r="M764" i="1"/>
  <c r="M762" i="1"/>
  <c r="M765" i="1"/>
  <c r="M115" i="1"/>
  <c r="M3902" i="1"/>
  <c r="M1165" i="1"/>
  <c r="M1164" i="1"/>
  <c r="M25" i="1"/>
  <c r="M4723" i="1"/>
  <c r="M4725" i="1"/>
  <c r="M20" i="1"/>
  <c r="M4727" i="1"/>
  <c r="M3898" i="1"/>
  <c r="M107" i="1"/>
  <c r="M1161" i="1"/>
  <c r="M4718" i="1"/>
  <c r="M19" i="1"/>
  <c r="M3900" i="1"/>
  <c r="M4726" i="1"/>
  <c r="M1163" i="1"/>
  <c r="M1162" i="1"/>
  <c r="M3899" i="1"/>
  <c r="M4724" i="1"/>
  <c r="M3903" i="1"/>
  <c r="I150" i="1"/>
  <c r="L148" i="1"/>
  <c r="H330" i="33" s="1"/>
  <c r="H401" i="33" s="1"/>
  <c r="M4729" i="1"/>
  <c r="M21" i="1"/>
  <c r="M131" i="1"/>
  <c r="M3897" i="1"/>
  <c r="M70" i="1"/>
  <c r="M3901" i="1"/>
  <c r="M4716" i="1"/>
  <c r="M57" i="1"/>
  <c r="M147" i="1"/>
  <c r="M83" i="1"/>
  <c r="M3896" i="1"/>
  <c r="M1159" i="1"/>
  <c r="M66" i="1"/>
  <c r="M1158" i="1"/>
  <c r="M58" i="1"/>
  <c r="M143" i="1"/>
  <c r="M109" i="1"/>
  <c r="L154" i="1"/>
  <c r="H336" i="33" s="1"/>
  <c r="H407" i="33" s="1"/>
  <c r="M136" i="1"/>
  <c r="M18" i="1"/>
  <c r="M121" i="1"/>
  <c r="M119" i="1"/>
  <c r="M128" i="1"/>
  <c r="M62" i="1"/>
  <c r="M71" i="1"/>
  <c r="M53" i="1"/>
  <c r="M68" i="1"/>
  <c r="M4721" i="1"/>
  <c r="M129" i="1"/>
  <c r="M72" i="1"/>
  <c r="M4728" i="1"/>
  <c r="M4722" i="1"/>
  <c r="K153" i="1"/>
  <c r="F594" i="33"/>
  <c r="M104" i="1"/>
  <c r="F563" i="33"/>
  <c r="M82" i="1"/>
  <c r="F566" i="33"/>
  <c r="M85" i="1"/>
  <c r="N152" i="1"/>
  <c r="I334" i="33" s="1"/>
  <c r="I405" i="33" s="1"/>
  <c r="M141" i="1"/>
  <c r="N150" i="1"/>
  <c r="M145" i="1"/>
  <c r="M22" i="1"/>
  <c r="F562" i="33"/>
  <c r="M81" i="1"/>
  <c r="M144" i="1"/>
  <c r="M105" i="1"/>
  <c r="F595" i="33"/>
  <c r="L153" i="1"/>
  <c r="F558" i="33"/>
  <c r="M77" i="1"/>
  <c r="M126" i="1"/>
  <c r="O150" i="1"/>
  <c r="J332" i="33" s="1"/>
  <c r="J403" i="33" s="1"/>
  <c r="F592" i="33"/>
  <c r="M102" i="1"/>
  <c r="M130" i="1"/>
  <c r="M142" i="1"/>
  <c r="M113" i="1"/>
  <c r="M127" i="1"/>
  <c r="F567" i="33"/>
  <c r="M86" i="1"/>
  <c r="J148" i="1"/>
  <c r="F330" i="33" s="1"/>
  <c r="F401" i="33" s="1"/>
  <c r="M44" i="1"/>
  <c r="I154" i="1"/>
  <c r="J152" i="1"/>
  <c r="F334" i="33" s="1"/>
  <c r="F405" i="33" s="1"/>
  <c r="M48" i="1"/>
  <c r="O149" i="1"/>
  <c r="J331" i="33" s="1"/>
  <c r="J402" i="33" s="1"/>
  <c r="M61" i="1"/>
  <c r="M47" i="1"/>
  <c r="J151" i="1"/>
  <c r="F333" i="33" s="1"/>
  <c r="F404" i="33" s="1"/>
  <c r="M4715" i="1"/>
  <c r="M23" i="1"/>
  <c r="M49" i="1"/>
  <c r="J153" i="1"/>
  <c r="M106" i="1"/>
  <c r="F596" i="33"/>
  <c r="I152" i="1"/>
  <c r="F557" i="33"/>
  <c r="M76" i="1"/>
  <c r="F585" i="33"/>
  <c r="M95" i="1"/>
  <c r="M78" i="1"/>
  <c r="F559" i="33"/>
  <c r="M56" i="1"/>
  <c r="F571" i="33"/>
  <c r="M90" i="1"/>
  <c r="M69" i="1"/>
  <c r="M146" i="1"/>
  <c r="K151" i="1"/>
  <c r="G333" i="33" s="1"/>
  <c r="G404" i="33" s="1"/>
  <c r="L152" i="1"/>
  <c r="H334" i="33" s="1"/>
  <c r="H405" i="33" s="1"/>
  <c r="F583" i="33"/>
  <c r="M93" i="1"/>
  <c r="N155" i="1"/>
  <c r="I337" i="33" s="1"/>
  <c r="I408" i="33" s="1"/>
  <c r="M97" i="1"/>
  <c r="F587" i="33"/>
  <c r="N153" i="1"/>
  <c r="M138" i="1"/>
  <c r="M51" i="1"/>
  <c r="O148" i="1"/>
  <c r="J330" i="33" s="1"/>
  <c r="M110" i="1"/>
  <c r="K155" i="1"/>
  <c r="G337" i="33" s="1"/>
  <c r="G408" i="33" s="1"/>
  <c r="M124" i="1"/>
  <c r="O155" i="1"/>
  <c r="J337" i="33" s="1"/>
  <c r="J408" i="33" s="1"/>
  <c r="M114" i="1"/>
  <c r="J149" i="1"/>
  <c r="F331" i="33" s="1"/>
  <c r="F402" i="33" s="1"/>
  <c r="M59" i="1"/>
  <c r="M108" i="1"/>
  <c r="M116" i="1"/>
  <c r="I149" i="1"/>
  <c r="M52" i="1"/>
  <c r="M122" i="1"/>
  <c r="M111" i="1"/>
  <c r="M120" i="1"/>
  <c r="K154" i="1"/>
  <c r="G336" i="33" s="1"/>
  <c r="G407" i="33" s="1"/>
  <c r="M118" i="1"/>
  <c r="N148" i="1"/>
  <c r="I330" i="33" s="1"/>
  <c r="I401" i="33" s="1"/>
  <c r="I153" i="1"/>
  <c r="M60" i="1"/>
  <c r="M46" i="1"/>
  <c r="J150" i="1"/>
  <c r="F332" i="33" s="1"/>
  <c r="F403" i="33" s="1"/>
  <c r="L150" i="1"/>
  <c r="H332" i="33" s="1"/>
  <c r="H403" i="33" s="1"/>
  <c r="M64" i="1"/>
  <c r="M50" i="1"/>
  <c r="J154" i="1"/>
  <c r="F336" i="33" s="1"/>
  <c r="F407" i="33" s="1"/>
  <c r="O153" i="1"/>
  <c r="J335" i="33" s="1"/>
  <c r="J406" i="33" s="1"/>
  <c r="M99" i="1"/>
  <c r="M75" i="1"/>
  <c r="F584" i="33"/>
  <c r="M94" i="1"/>
  <c r="K152" i="1"/>
  <c r="G334" i="33" s="1"/>
  <c r="G405" i="33" s="1"/>
  <c r="M96" i="1"/>
  <c r="F586" i="33"/>
  <c r="M101" i="1"/>
  <c r="F591" i="33"/>
  <c r="M125" i="1"/>
  <c r="M63" i="1"/>
  <c r="O152" i="1"/>
  <c r="J334" i="33" s="1"/>
  <c r="J405" i="33" s="1"/>
  <c r="F590" i="33"/>
  <c r="M100" i="1"/>
  <c r="F569" i="33"/>
  <c r="M88" i="1"/>
  <c r="M132" i="1"/>
  <c r="M67" i="1"/>
  <c r="L149" i="1"/>
  <c r="H331" i="33" s="1"/>
  <c r="H402" i="33" s="1"/>
  <c r="M4719" i="1"/>
  <c r="F593" i="33"/>
  <c r="M103" i="1"/>
  <c r="F565" i="33"/>
  <c r="M84" i="1"/>
  <c r="F561" i="33"/>
  <c r="M80" i="1"/>
  <c r="M74" i="1"/>
  <c r="F570" i="33"/>
  <c r="M89" i="1"/>
  <c r="M137" i="1"/>
  <c r="M135" i="1"/>
  <c r="M139" i="1"/>
  <c r="K150" i="1"/>
  <c r="G332" i="33" s="1"/>
  <c r="G403" i="33" s="1"/>
  <c r="N149" i="1"/>
  <c r="L155" i="1"/>
  <c r="H337" i="33" s="1"/>
  <c r="H408" i="33" s="1"/>
  <c r="F560" i="33"/>
  <c r="M79" i="1"/>
  <c r="N154" i="1"/>
  <c r="I336" i="33" s="1"/>
  <c r="I407" i="33" s="1"/>
  <c r="O151" i="1"/>
  <c r="J333" i="33" s="1"/>
  <c r="J404" i="33" s="1"/>
  <c r="F568" i="33"/>
  <c r="M87" i="1"/>
  <c r="M134" i="1"/>
  <c r="K148" i="1"/>
  <c r="G330" i="33" s="1"/>
  <c r="G401" i="33" s="1"/>
  <c r="M45" i="1"/>
  <c r="K149" i="1"/>
  <c r="G331" i="33" s="1"/>
  <c r="G402" i="33" s="1"/>
  <c r="M65" i="1"/>
  <c r="N151" i="1"/>
  <c r="I333" i="33" s="1"/>
  <c r="I404" i="33" s="1"/>
  <c r="M73" i="1"/>
  <c r="O154" i="1"/>
  <c r="J336" i="33" s="1"/>
  <c r="J407" i="33" s="1"/>
  <c r="M54" i="1"/>
  <c r="M133" i="1"/>
  <c r="M117" i="1"/>
  <c r="M55" i="1"/>
  <c r="F582" i="33"/>
  <c r="M92" i="1"/>
  <c r="L151" i="1"/>
  <c r="H333" i="33" s="1"/>
  <c r="H404" i="33" s="1"/>
  <c r="F588" i="33"/>
  <c r="M98" i="1"/>
  <c r="M123" i="1"/>
  <c r="M112" i="1"/>
  <c r="M140" i="1"/>
  <c r="J155" i="1" l="1"/>
  <c r="M91" i="1"/>
  <c r="J401" i="33"/>
  <c r="M332" i="1"/>
  <c r="M206" i="1"/>
  <c r="M201" i="1"/>
  <c r="M330" i="1"/>
  <c r="M207" i="1"/>
  <c r="M1205" i="1"/>
  <c r="M1200" i="1"/>
  <c r="M327" i="1"/>
  <c r="M331" i="1"/>
  <c r="M1203" i="1"/>
  <c r="M1204" i="1"/>
  <c r="Q4676" i="1"/>
  <c r="R4676" i="1" s="1"/>
  <c r="Q4677" i="1"/>
  <c r="R4677" i="1" s="1"/>
  <c r="Q4678" i="1"/>
  <c r="R4678" i="1" s="1"/>
  <c r="Q4679" i="1"/>
  <c r="R4679" i="1" s="1"/>
  <c r="Q4682" i="1"/>
  <c r="R4682" i="1" s="1"/>
  <c r="Q4681" i="1"/>
  <c r="R4681" i="1" s="1"/>
  <c r="Q4680" i="1"/>
  <c r="R4680" i="1" s="1"/>
  <c r="Q4683" i="1"/>
  <c r="R4683" i="1" s="1"/>
  <c r="Q4670" i="1"/>
  <c r="R4670" i="1" s="1"/>
  <c r="Q4668" i="1"/>
  <c r="R4668" i="1" s="1"/>
  <c r="Q4673" i="1"/>
  <c r="R4673" i="1" s="1"/>
  <c r="Q4669" i="1"/>
  <c r="R4669" i="1" s="1"/>
  <c r="Q4674" i="1"/>
  <c r="R4674" i="1" s="1"/>
  <c r="Q4671" i="1"/>
  <c r="R4671" i="1" s="1"/>
  <c r="Q4675" i="1"/>
  <c r="R4675" i="1" s="1"/>
  <c r="Q4672" i="1"/>
  <c r="R4672" i="1" s="1"/>
  <c r="Q2752" i="1"/>
  <c r="R2752" i="1" s="1"/>
  <c r="Q2750" i="1"/>
  <c r="R2750" i="1" s="1"/>
  <c r="Q2751" i="1"/>
  <c r="R2751" i="1" s="1"/>
  <c r="Q2745" i="1"/>
  <c r="R2745" i="1" s="1"/>
  <c r="Q2746" i="1"/>
  <c r="R2746" i="1" s="1"/>
  <c r="Q2748" i="1"/>
  <c r="R2748" i="1" s="1"/>
  <c r="Q2749" i="1"/>
  <c r="R2749" i="1" s="1"/>
  <c r="Q2747" i="1"/>
  <c r="R2747" i="1" s="1"/>
  <c r="Q1221" i="1"/>
  <c r="R1221" i="1" s="1"/>
  <c r="Q1209" i="1"/>
  <c r="R1209" i="1" s="1"/>
  <c r="Q1217" i="1"/>
  <c r="R1217" i="1" s="1"/>
  <c r="Q1223" i="1"/>
  <c r="R1223" i="1" s="1"/>
  <c r="Q1210" i="1"/>
  <c r="R1210" i="1" s="1"/>
  <c r="Q1212" i="1"/>
  <c r="R1212" i="1" s="1"/>
  <c r="Q1213" i="1"/>
  <c r="R1213" i="1" s="1"/>
  <c r="Q1222" i="1"/>
  <c r="R1222" i="1" s="1"/>
  <c r="Q1216" i="1"/>
  <c r="R1216" i="1" s="1"/>
  <c r="Q1214" i="1"/>
  <c r="R1214" i="1" s="1"/>
  <c r="Q1220" i="1"/>
  <c r="R1220" i="1" s="1"/>
  <c r="Q1219" i="1"/>
  <c r="R1219" i="1" s="1"/>
  <c r="Q1211" i="1"/>
  <c r="R1211" i="1" s="1"/>
  <c r="Q1218" i="1"/>
  <c r="Q1215" i="1"/>
  <c r="R1215" i="1" s="1"/>
  <c r="Q1208" i="1"/>
  <c r="R1208" i="1" s="1"/>
  <c r="Q1203" i="1"/>
  <c r="R1203" i="1" s="1"/>
  <c r="Q1200" i="1"/>
  <c r="R1200" i="1" s="1"/>
  <c r="Q1204" i="1"/>
  <c r="R1204" i="1" s="1"/>
  <c r="Q1206" i="1"/>
  <c r="R1206" i="1" s="1"/>
  <c r="Q1205" i="1"/>
  <c r="R1205" i="1" s="1"/>
  <c r="Q922" i="1"/>
  <c r="R922" i="1" s="1"/>
  <c r="Q921" i="1"/>
  <c r="R921" i="1" s="1"/>
  <c r="Q920" i="1"/>
  <c r="R920" i="1" s="1"/>
  <c r="Q919" i="1"/>
  <c r="R919" i="1" s="1"/>
  <c r="Q918" i="1"/>
  <c r="R918" i="1" s="1"/>
  <c r="Q917" i="1"/>
  <c r="R917" i="1" s="1"/>
  <c r="Q916" i="1"/>
  <c r="R916" i="1" s="1"/>
  <c r="Q923" i="1"/>
  <c r="R923" i="1" s="1"/>
  <c r="Q782" i="1"/>
  <c r="R782" i="1" s="1"/>
  <c r="Q767" i="1"/>
  <c r="R767" i="1" s="1"/>
  <c r="Q773" i="1"/>
  <c r="R773" i="1" s="1"/>
  <c r="Q768" i="1"/>
  <c r="R768" i="1" s="1"/>
  <c r="Q769" i="1"/>
  <c r="R769" i="1" s="1"/>
  <c r="Q779" i="1"/>
  <c r="R779" i="1" s="1"/>
  <c r="Q780" i="1"/>
  <c r="R780" i="1" s="1"/>
  <c r="Q770" i="1"/>
  <c r="R770" i="1" s="1"/>
  <c r="Q781" i="1"/>
  <c r="R781" i="1" s="1"/>
  <c r="Q771" i="1"/>
  <c r="R771" i="1" s="1"/>
  <c r="Q776" i="1"/>
  <c r="R776" i="1" s="1"/>
  <c r="Q775" i="1"/>
  <c r="R775" i="1" s="1"/>
  <c r="Q774" i="1"/>
  <c r="R774" i="1" s="1"/>
  <c r="Q772" i="1"/>
  <c r="R772" i="1" s="1"/>
  <c r="Q778" i="1"/>
  <c r="R778" i="1" s="1"/>
  <c r="Q777" i="1"/>
  <c r="R777" i="1" s="1"/>
  <c r="Q342" i="1"/>
  <c r="R342" i="1" s="1"/>
  <c r="Q338" i="1"/>
  <c r="R338" i="1" s="1"/>
  <c r="Q339" i="1"/>
  <c r="R339" i="1" s="1"/>
  <c r="Q340" i="1"/>
  <c r="R340" i="1" s="1"/>
  <c r="Q335" i="1"/>
  <c r="R335" i="1" s="1"/>
  <c r="Q341" i="1"/>
  <c r="R341" i="1" s="1"/>
  <c r="Q336" i="1"/>
  <c r="R336" i="1" s="1"/>
  <c r="Q337" i="1"/>
  <c r="R337" i="1" s="1"/>
  <c r="Q323" i="1"/>
  <c r="Q325" i="1"/>
  <c r="Q324" i="1"/>
  <c r="Q320" i="1"/>
  <c r="Q326" i="1"/>
  <c r="R326" i="1" s="1"/>
  <c r="Q321" i="1"/>
  <c r="Q322" i="1"/>
  <c r="Q319" i="1"/>
  <c r="Q330" i="1"/>
  <c r="R330" i="1" s="1"/>
  <c r="Q331" i="1"/>
  <c r="R331" i="1" s="1"/>
  <c r="Q332" i="1"/>
  <c r="R332" i="1" s="1"/>
  <c r="Q327" i="1"/>
  <c r="R327" i="1" s="1"/>
  <c r="Q333" i="1"/>
  <c r="R333" i="1" s="1"/>
  <c r="Q349" i="1"/>
  <c r="R349" i="1" s="1"/>
  <c r="Q348" i="1"/>
  <c r="R348" i="1" s="1"/>
  <c r="Q347" i="1"/>
  <c r="R347" i="1" s="1"/>
  <c r="Q346" i="1"/>
  <c r="R346" i="1" s="1"/>
  <c r="Q345" i="1"/>
  <c r="R345" i="1" s="1"/>
  <c r="Q344" i="1"/>
  <c r="R344" i="1" s="1"/>
  <c r="Q343" i="1"/>
  <c r="R343" i="1" s="1"/>
  <c r="Q350" i="1"/>
  <c r="R350" i="1" s="1"/>
  <c r="Q240" i="1"/>
  <c r="R240" i="1" s="1"/>
  <c r="Q233" i="1"/>
  <c r="R233" i="1" s="1"/>
  <c r="Q234" i="1"/>
  <c r="R234" i="1" s="1"/>
  <c r="Q235" i="1"/>
  <c r="R235" i="1" s="1"/>
  <c r="Q236" i="1"/>
  <c r="R236" i="1" s="1"/>
  <c r="Q238" i="1"/>
  <c r="R238" i="1" s="1"/>
  <c r="Q239" i="1"/>
  <c r="R239" i="1" s="1"/>
  <c r="Q237" i="1"/>
  <c r="R237" i="1" s="1"/>
  <c r="Q230" i="1"/>
  <c r="R230" i="1" s="1"/>
  <c r="Q228" i="1"/>
  <c r="R228" i="1" s="1"/>
  <c r="Q227" i="1"/>
  <c r="R227" i="1" s="1"/>
  <c r="Q232" i="1"/>
  <c r="R232" i="1" s="1"/>
  <c r="Q225" i="1"/>
  <c r="R225" i="1" s="1"/>
  <c r="Q231" i="1"/>
  <c r="R231" i="1" s="1"/>
  <c r="Q226" i="1"/>
  <c r="R226" i="1" s="1"/>
  <c r="Q229" i="1"/>
  <c r="R229" i="1" s="1"/>
  <c r="Q204" i="1"/>
  <c r="R204" i="1" s="1"/>
  <c r="Q201" i="1"/>
  <c r="R201" i="1" s="1"/>
  <c r="Q207" i="1"/>
  <c r="R207" i="1" s="1"/>
  <c r="Q205" i="1"/>
  <c r="R205" i="1" s="1"/>
  <c r="Q206" i="1"/>
  <c r="R206" i="1" s="1"/>
  <c r="Q214" i="1"/>
  <c r="R214" i="1" s="1"/>
  <c r="Q216" i="1"/>
  <c r="R216" i="1" s="1"/>
  <c r="Q213" i="1"/>
  <c r="R213" i="1" s="1"/>
  <c r="Q212" i="1"/>
  <c r="R212" i="1" s="1"/>
  <c r="Q211" i="1"/>
  <c r="R211" i="1" s="1"/>
  <c r="Q215" i="1"/>
  <c r="R215" i="1" s="1"/>
  <c r="Q210" i="1"/>
  <c r="R210" i="1" s="1"/>
  <c r="Q209" i="1"/>
  <c r="R209" i="1" s="1"/>
  <c r="Q218" i="1"/>
  <c r="R218" i="1" s="1"/>
  <c r="Q224" i="1"/>
  <c r="R224" i="1" s="1"/>
  <c r="Q217" i="1"/>
  <c r="R217" i="1" s="1"/>
  <c r="Q219" i="1"/>
  <c r="R219" i="1" s="1"/>
  <c r="Q220" i="1"/>
  <c r="R220" i="1" s="1"/>
  <c r="Q221" i="1"/>
  <c r="R221" i="1" s="1"/>
  <c r="Q222" i="1"/>
  <c r="R222" i="1" s="1"/>
  <c r="Q223" i="1"/>
  <c r="R223" i="1" s="1"/>
  <c r="M4203" i="1"/>
  <c r="M4200" i="1"/>
  <c r="M4206" i="1"/>
  <c r="M4204" i="1"/>
  <c r="M1475" i="1"/>
  <c r="M1152" i="1"/>
  <c r="M1156" i="1"/>
  <c r="M1154" i="1"/>
  <c r="M1151" i="1"/>
  <c r="M1477" i="1"/>
  <c r="M1472" i="1"/>
  <c r="M1478" i="1"/>
  <c r="M1474" i="1"/>
  <c r="M1155" i="1"/>
  <c r="M1150" i="1"/>
  <c r="M1153" i="1"/>
  <c r="M1473" i="1"/>
  <c r="M1476" i="1"/>
  <c r="M1479" i="1"/>
  <c r="K782" i="33"/>
  <c r="K779" i="33"/>
  <c r="K781" i="33"/>
  <c r="K785" i="33"/>
  <c r="K786" i="33"/>
  <c r="K780" i="33"/>
  <c r="K784" i="33"/>
  <c r="K783" i="33"/>
  <c r="M1482" i="1"/>
  <c r="M1500" i="1"/>
  <c r="M1483" i="1"/>
  <c r="M1481" i="1"/>
  <c r="M1487" i="1"/>
  <c r="M1480" i="1"/>
  <c r="M1484" i="1"/>
  <c r="M1499" i="1"/>
  <c r="M1485" i="1"/>
  <c r="M1502" i="1"/>
  <c r="M1501" i="1"/>
  <c r="M1496" i="1"/>
  <c r="M1486" i="1"/>
  <c r="Q1487" i="1"/>
  <c r="R1487" i="1" s="1"/>
  <c r="Q1483" i="1"/>
  <c r="R1483" i="1" s="1"/>
  <c r="Q1485" i="1"/>
  <c r="R1485" i="1" s="1"/>
  <c r="Q1486" i="1"/>
  <c r="R1486" i="1" s="1"/>
  <c r="Q1473" i="1"/>
  <c r="R1473" i="1" s="1"/>
  <c r="Q1476" i="1"/>
  <c r="R1476" i="1" s="1"/>
  <c r="Q1472" i="1"/>
  <c r="R1472" i="1" s="1"/>
  <c r="Q1484" i="1"/>
  <c r="R1484" i="1" s="1"/>
  <c r="Q1475" i="1"/>
  <c r="R1475" i="1" s="1"/>
  <c r="Q1479" i="1"/>
  <c r="R1479" i="1" s="1"/>
  <c r="Q1474" i="1"/>
  <c r="R1474" i="1" s="1"/>
  <c r="Q1500" i="1"/>
  <c r="R1500" i="1" s="1"/>
  <c r="Q1496" i="1"/>
  <c r="R1496" i="1" s="1"/>
  <c r="Q1499" i="1"/>
  <c r="R1499" i="1" s="1"/>
  <c r="Q1502" i="1"/>
  <c r="R1502" i="1" s="1"/>
  <c r="Q1501" i="1"/>
  <c r="R1501" i="1" s="1"/>
  <c r="Q1480" i="1"/>
  <c r="R1480" i="1" s="1"/>
  <c r="Q1482" i="1"/>
  <c r="R1482" i="1" s="1"/>
  <c r="Q1481" i="1"/>
  <c r="R1481" i="1" s="1"/>
  <c r="Q1477" i="1"/>
  <c r="R1477" i="1" s="1"/>
  <c r="Q1478" i="1"/>
  <c r="R1478" i="1" s="1"/>
  <c r="Q4200" i="1"/>
  <c r="R4200" i="1" s="1"/>
  <c r="Q4204" i="1"/>
  <c r="R4204" i="1" s="1"/>
  <c r="Q4206" i="1"/>
  <c r="R4206" i="1" s="1"/>
  <c r="Q4205" i="1"/>
  <c r="R4205" i="1" s="1"/>
  <c r="Q4203" i="1"/>
  <c r="R4203" i="1" s="1"/>
  <c r="Q4139" i="1"/>
  <c r="R4139" i="1" s="1"/>
  <c r="Q4135" i="1"/>
  <c r="R4135" i="1" s="1"/>
  <c r="Q4142" i="1"/>
  <c r="R4142" i="1" s="1"/>
  <c r="Q4138" i="1"/>
  <c r="R4138" i="1" s="1"/>
  <c r="Q4127" i="1"/>
  <c r="R4127" i="1" s="1"/>
  <c r="Q4111" i="1"/>
  <c r="R4111" i="1" s="1"/>
  <c r="Q4143" i="1"/>
  <c r="R4143" i="1" s="1"/>
  <c r="Q4122" i="1"/>
  <c r="R4122" i="1" s="1"/>
  <c r="Q4141" i="1"/>
  <c r="R4141" i="1" s="1"/>
  <c r="Q4140" i="1"/>
  <c r="R4140" i="1" s="1"/>
  <c r="Q4137" i="1"/>
  <c r="R4137" i="1" s="1"/>
  <c r="Q4136" i="1"/>
  <c r="R4136" i="1" s="1"/>
  <c r="Q4120" i="1"/>
  <c r="R4120" i="1" s="1"/>
  <c r="Q4121" i="1"/>
  <c r="R4121" i="1" s="1"/>
  <c r="Q4103" i="1"/>
  <c r="R4103" i="1" s="1"/>
  <c r="Q4123" i="1"/>
  <c r="R4123" i="1" s="1"/>
  <c r="Q4119" i="1"/>
  <c r="R4119" i="1" s="1"/>
  <c r="Q4099" i="1"/>
  <c r="R4099" i="1" s="1"/>
  <c r="Q4095" i="1"/>
  <c r="R4095" i="1" s="1"/>
  <c r="Q4101" i="1"/>
  <c r="R4101" i="1" s="1"/>
  <c r="Q4096" i="1"/>
  <c r="R4096" i="1" s="1"/>
  <c r="Q4102" i="1"/>
  <c r="R4102" i="1" s="1"/>
  <c r="Q4097" i="1"/>
  <c r="R4097" i="1" s="1"/>
  <c r="Q4100" i="1"/>
  <c r="R4100" i="1" s="1"/>
  <c r="Q4098" i="1"/>
  <c r="R4098" i="1" s="1"/>
  <c r="Q4167" i="1"/>
  <c r="R4167" i="1" s="1"/>
  <c r="Q4191" i="1"/>
  <c r="R4191" i="1" s="1"/>
  <c r="Q4104" i="1"/>
  <c r="R4104" i="1" s="1"/>
  <c r="Q4198" i="1"/>
  <c r="R4198" i="1" s="1"/>
  <c r="Q4194" i="1"/>
  <c r="R4194" i="1" s="1"/>
  <c r="Q4089" i="1"/>
  <c r="R4089" i="1" s="1"/>
  <c r="Q4108" i="1"/>
  <c r="R4108" i="1" s="1"/>
  <c r="Q4196" i="1"/>
  <c r="R4196" i="1" s="1"/>
  <c r="Q4164" i="1"/>
  <c r="R4164" i="1" s="1"/>
  <c r="Q4197" i="1"/>
  <c r="R4197" i="1" s="1"/>
  <c r="Q4195" i="1"/>
  <c r="R4195" i="1" s="1"/>
  <c r="Q4193" i="1"/>
  <c r="R4193" i="1" s="1"/>
  <c r="Q4199" i="1"/>
  <c r="R4199" i="1" s="1"/>
  <c r="Q4192" i="1"/>
  <c r="R4192" i="1" s="1"/>
  <c r="Q4189" i="1"/>
  <c r="R4189" i="1" s="1"/>
  <c r="Q4166" i="1"/>
  <c r="R4166" i="1" s="1"/>
  <c r="Q4114" i="1"/>
  <c r="R4114" i="1" s="1"/>
  <c r="Q4161" i="1"/>
  <c r="R4161" i="1" s="1"/>
  <c r="Q4163" i="1"/>
  <c r="R4163" i="1" s="1"/>
  <c r="Q4165" i="1"/>
  <c r="R4165" i="1" s="1"/>
  <c r="Q4088" i="1"/>
  <c r="R4088" i="1" s="1"/>
  <c r="Q4092" i="1"/>
  <c r="R4092" i="1" s="1"/>
  <c r="Q4112" i="1"/>
  <c r="R4112" i="1" s="1"/>
  <c r="Q4105" i="1"/>
  <c r="R4105" i="1" s="1"/>
  <c r="Q4109" i="1"/>
  <c r="R4109" i="1" s="1"/>
  <c r="Q4133" i="1"/>
  <c r="R4133" i="1" s="1"/>
  <c r="Q4125" i="1"/>
  <c r="R4125" i="1" s="1"/>
  <c r="Q4124" i="1"/>
  <c r="R4124" i="1" s="1"/>
  <c r="Q4185" i="1"/>
  <c r="R4185" i="1" s="1"/>
  <c r="Q4190" i="1"/>
  <c r="R4190" i="1" s="1"/>
  <c r="Q4160" i="1"/>
  <c r="R4160" i="1" s="1"/>
  <c r="Q4184" i="1"/>
  <c r="R4184" i="1" s="1"/>
  <c r="Q4106" i="1"/>
  <c r="R4106" i="1" s="1"/>
  <c r="Q4118" i="1"/>
  <c r="R4118" i="1" s="1"/>
  <c r="Q4093" i="1"/>
  <c r="R4093" i="1" s="1"/>
  <c r="Q4113" i="1"/>
  <c r="R4113" i="1" s="1"/>
  <c r="Q4117" i="1"/>
  <c r="R4117" i="1" s="1"/>
  <c r="Q4186" i="1"/>
  <c r="R4186" i="1" s="1"/>
  <c r="Q4187" i="1"/>
  <c r="R4187" i="1" s="1"/>
  <c r="Q4090" i="1"/>
  <c r="R4090" i="1" s="1"/>
  <c r="Q4129" i="1"/>
  <c r="R4129" i="1" s="1"/>
  <c r="Q4107" i="1"/>
  <c r="R4107" i="1" s="1"/>
  <c r="Q4131" i="1"/>
  <c r="R4131" i="1" s="1"/>
  <c r="Q4134" i="1"/>
  <c r="R4134" i="1" s="1"/>
  <c r="Q4188" i="1"/>
  <c r="R4188" i="1" s="1"/>
  <c r="Q4162" i="1"/>
  <c r="R4162" i="1" s="1"/>
  <c r="Q4091" i="1"/>
  <c r="R4091" i="1" s="1"/>
  <c r="Q4116" i="1"/>
  <c r="R4116" i="1" s="1"/>
  <c r="Q4130" i="1"/>
  <c r="R4130" i="1" s="1"/>
  <c r="Q4126" i="1"/>
  <c r="R4126" i="1" s="1"/>
  <c r="Q4110" i="1"/>
  <c r="R4110" i="1" s="1"/>
  <c r="Q4132" i="1"/>
  <c r="R4132" i="1" s="1"/>
  <c r="Q4128" i="1"/>
  <c r="R4128" i="1" s="1"/>
  <c r="Q4094" i="1"/>
  <c r="R4094" i="1" s="1"/>
  <c r="Q4115" i="1"/>
  <c r="R4115" i="1" s="1"/>
  <c r="Q3120" i="1"/>
  <c r="R3120" i="1" s="1"/>
  <c r="Q3118" i="1"/>
  <c r="R3118" i="1" s="1"/>
  <c r="Q3114" i="1"/>
  <c r="R3114" i="1" s="1"/>
  <c r="Q3160" i="1"/>
  <c r="R3160" i="1" s="1"/>
  <c r="Q3119" i="1"/>
  <c r="R3119" i="1" s="1"/>
  <c r="Q3115" i="1"/>
  <c r="R3115" i="1" s="1"/>
  <c r="Q3152" i="1"/>
  <c r="R3152" i="1" s="1"/>
  <c r="Q3136" i="1"/>
  <c r="R3136" i="1" s="1"/>
  <c r="Q3117" i="1"/>
  <c r="R3117" i="1" s="1"/>
  <c r="Q3113" i="1"/>
  <c r="R3113" i="1" s="1"/>
  <c r="Q3150" i="1"/>
  <c r="R3150" i="1" s="1"/>
  <c r="Q3146" i="1"/>
  <c r="R3146" i="1" s="1"/>
  <c r="Q3112" i="1"/>
  <c r="R3112" i="1" s="1"/>
  <c r="Q3151" i="1"/>
  <c r="R3151" i="1" s="1"/>
  <c r="Q3145" i="1"/>
  <c r="R3145" i="1" s="1"/>
  <c r="Q3148" i="1"/>
  <c r="R3148" i="1" s="1"/>
  <c r="Q3128" i="1"/>
  <c r="R3128" i="1" s="1"/>
  <c r="Q3144" i="1"/>
  <c r="R3144" i="1" s="1"/>
  <c r="Q3116" i="1"/>
  <c r="R3116" i="1" s="1"/>
  <c r="Q3168" i="1"/>
  <c r="R3168" i="1" s="1"/>
  <c r="Q3147" i="1"/>
  <c r="R3147" i="1" s="1"/>
  <c r="Q3149" i="1"/>
  <c r="R3149" i="1" s="1"/>
  <c r="Q3192" i="1"/>
  <c r="R3192" i="1" s="1"/>
  <c r="Q3163" i="1"/>
  <c r="R3163" i="1" s="1"/>
  <c r="Q3162" i="1"/>
  <c r="R3162" i="1" s="1"/>
  <c r="Q3161" i="1"/>
  <c r="R3161" i="1" s="1"/>
  <c r="Q3165" i="1"/>
  <c r="R3165" i="1" s="1"/>
  <c r="Q3167" i="1"/>
  <c r="R3167" i="1" s="1"/>
  <c r="Q3164" i="1"/>
  <c r="R3164" i="1" s="1"/>
  <c r="Q3131" i="1"/>
  <c r="R3131" i="1" s="1"/>
  <c r="Q3186" i="1"/>
  <c r="R3186" i="1" s="1"/>
  <c r="Q3132" i="1"/>
  <c r="R3132" i="1" s="1"/>
  <c r="Q3127" i="1"/>
  <c r="R3127" i="1" s="1"/>
  <c r="Q3122" i="1"/>
  <c r="R3122" i="1" s="1"/>
  <c r="Q3126" i="1"/>
  <c r="R3126" i="1" s="1"/>
  <c r="Q3155" i="1"/>
  <c r="R3155" i="1" s="1"/>
  <c r="Q3106" i="1"/>
  <c r="R3106" i="1" s="1"/>
  <c r="Q3108" i="1"/>
  <c r="R3108" i="1" s="1"/>
  <c r="Q3157" i="1"/>
  <c r="R3157" i="1" s="1"/>
  <c r="Q3156" i="1"/>
  <c r="R3156" i="1" s="1"/>
  <c r="Q3109" i="1"/>
  <c r="R3109" i="1" s="1"/>
  <c r="Q3166" i="1"/>
  <c r="R3166" i="1" s="1"/>
  <c r="Q3153" i="1"/>
  <c r="R3153" i="1" s="1"/>
  <c r="Q3138" i="1"/>
  <c r="R3138" i="1" s="1"/>
  <c r="Q3105" i="1"/>
  <c r="R3105" i="1" s="1"/>
  <c r="Q3190" i="1"/>
  <c r="R3190" i="1" s="1"/>
  <c r="Q3134" i="1"/>
  <c r="R3134" i="1" s="1"/>
  <c r="Q3137" i="1"/>
  <c r="R3137" i="1" s="1"/>
  <c r="Q3123" i="1"/>
  <c r="R3123" i="1" s="1"/>
  <c r="Q3139" i="1"/>
  <c r="R3139" i="1" s="1"/>
  <c r="Q3124" i="1"/>
  <c r="R3124" i="1" s="1"/>
  <c r="Q3140" i="1"/>
  <c r="R3140" i="1" s="1"/>
  <c r="Q3110" i="1"/>
  <c r="R3110" i="1" s="1"/>
  <c r="Q3143" i="1"/>
  <c r="R3143" i="1" s="1"/>
  <c r="Q3158" i="1"/>
  <c r="R3158" i="1" s="1"/>
  <c r="Q3135" i="1"/>
  <c r="R3135" i="1" s="1"/>
  <c r="Q3188" i="1"/>
  <c r="R3188" i="1" s="1"/>
  <c r="Q3121" i="1"/>
  <c r="R3121" i="1" s="1"/>
  <c r="Q3129" i="1"/>
  <c r="R3129" i="1" s="1"/>
  <c r="Q3133" i="1"/>
  <c r="R3133" i="1" s="1"/>
  <c r="Q3130" i="1"/>
  <c r="R3130" i="1" s="1"/>
  <c r="Q3125" i="1"/>
  <c r="R3125" i="1" s="1"/>
  <c r="Q3142" i="1"/>
  <c r="R3142" i="1" s="1"/>
  <c r="Q3107" i="1"/>
  <c r="R3107" i="1" s="1"/>
  <c r="Q3189" i="1"/>
  <c r="R3189" i="1" s="1"/>
  <c r="Q3159" i="1"/>
  <c r="R3159" i="1" s="1"/>
  <c r="Q3141" i="1"/>
  <c r="R3141" i="1" s="1"/>
  <c r="Q3154" i="1"/>
  <c r="R3154" i="1" s="1"/>
  <c r="Q3185" i="1"/>
  <c r="R3185" i="1" s="1"/>
  <c r="Q3187" i="1"/>
  <c r="R3187" i="1" s="1"/>
  <c r="Q3191" i="1"/>
  <c r="R3191" i="1" s="1"/>
  <c r="Q3111" i="1"/>
  <c r="R3111" i="1" s="1"/>
  <c r="Q1056" i="1"/>
  <c r="Q1051" i="1"/>
  <c r="Q1054" i="1"/>
  <c r="Q1052" i="1"/>
  <c r="Q1057" i="1"/>
  <c r="Q1058" i="1"/>
  <c r="Q1053" i="1"/>
  <c r="Q1055" i="1"/>
  <c r="Q1157" i="1"/>
  <c r="R1157" i="1" s="1"/>
  <c r="Q1155" i="1"/>
  <c r="R1155" i="1" s="1"/>
  <c r="Q1150" i="1"/>
  <c r="R1150" i="1" s="1"/>
  <c r="Q1156" i="1"/>
  <c r="R1156" i="1" s="1"/>
  <c r="Q1151" i="1"/>
  <c r="R1151" i="1" s="1"/>
  <c r="Q1152" i="1"/>
  <c r="R1152" i="1" s="1"/>
  <c r="Q1153" i="1"/>
  <c r="R1153" i="1" s="1"/>
  <c r="Q1154" i="1"/>
  <c r="R1154" i="1" s="1"/>
  <c r="Q55" i="1"/>
  <c r="R55" i="1" s="1"/>
  <c r="Q119" i="1"/>
  <c r="R119" i="1" s="1"/>
  <c r="Q4728" i="1"/>
  <c r="R4728" i="1" s="1"/>
  <c r="Q1160" i="1"/>
  <c r="R1160" i="1" s="1"/>
  <c r="Q4720" i="1"/>
  <c r="Q1623" i="1"/>
  <c r="Q77" i="1"/>
  <c r="L558" i="33" s="1"/>
  <c r="Q4714" i="1"/>
  <c r="M3031" i="1"/>
  <c r="Q4715" i="1"/>
  <c r="Q59" i="1"/>
  <c r="R59" i="1" s="1"/>
  <c r="Q1163" i="1"/>
  <c r="R1163" i="1" s="1"/>
  <c r="Q111" i="1"/>
  <c r="R111" i="1" s="1"/>
  <c r="Q106" i="1"/>
  <c r="L596" i="33" s="1"/>
  <c r="E331" i="33"/>
  <c r="E402" i="33" s="1"/>
  <c r="E334" i="33"/>
  <c r="E405" i="33" s="1"/>
  <c r="E332" i="33"/>
  <c r="E403" i="33" s="1"/>
  <c r="E335" i="33"/>
  <c r="E406" i="33" s="1"/>
  <c r="E333" i="33"/>
  <c r="E330" i="33"/>
  <c r="Q1164" i="1"/>
  <c r="R1164" i="1" s="1"/>
  <c r="Q759" i="1"/>
  <c r="Q67" i="1"/>
  <c r="R67" i="1" s="1"/>
  <c r="Q75" i="1"/>
  <c r="R75" i="1" s="1"/>
  <c r="Q1632" i="1"/>
  <c r="Q63" i="1"/>
  <c r="R63" i="1" s="1"/>
  <c r="Q96" i="1"/>
  <c r="E336" i="33"/>
  <c r="Q4723" i="1"/>
  <c r="R4723" i="1" s="1"/>
  <c r="Q3029" i="1"/>
  <c r="R3029" i="1" s="1"/>
  <c r="Q4727" i="1"/>
  <c r="Q112" i="1"/>
  <c r="R112" i="1" s="1"/>
  <c r="Q105" i="1"/>
  <c r="Q129" i="1"/>
  <c r="R129" i="1" s="1"/>
  <c r="Q110" i="1"/>
  <c r="Q1651" i="1"/>
  <c r="Q1617" i="1"/>
  <c r="P149" i="1"/>
  <c r="K331" i="33" s="1"/>
  <c r="K402" i="33" s="1"/>
  <c r="P155" i="1"/>
  <c r="K337" i="33" s="1"/>
  <c r="K408" i="33" s="1"/>
  <c r="P152" i="1"/>
  <c r="K334" i="33" s="1"/>
  <c r="K405" i="33" s="1"/>
  <c r="P154" i="1"/>
  <c r="Q1161" i="1"/>
  <c r="Q4724" i="1"/>
  <c r="R4724" i="1" s="1"/>
  <c r="Q3901" i="1"/>
  <c r="Q4725" i="1"/>
  <c r="R4725" i="1" s="1"/>
  <c r="Q766" i="1"/>
  <c r="Q3898" i="1"/>
  <c r="R3898" i="1" s="1"/>
  <c r="Q3025" i="1"/>
  <c r="R3025" i="1" s="1"/>
  <c r="Q1165" i="1"/>
  <c r="Q4729" i="1"/>
  <c r="R4729" i="1" s="1"/>
  <c r="Q62" i="1"/>
  <c r="R62" i="1" s="1"/>
  <c r="Q93" i="1"/>
  <c r="Q1630" i="1"/>
  <c r="Q1640" i="1"/>
  <c r="Q21" i="1"/>
  <c r="R21" i="1" s="1"/>
  <c r="Q58" i="1"/>
  <c r="R58" i="1" s="1"/>
  <c r="Q141" i="1"/>
  <c r="R141" i="1" s="1"/>
  <c r="Q60" i="1"/>
  <c r="Q4717" i="1"/>
  <c r="Q1159" i="1"/>
  <c r="Q4716" i="1"/>
  <c r="Q761" i="1"/>
  <c r="Q4718" i="1"/>
  <c r="Q4722" i="1"/>
  <c r="R4722" i="1" s="1"/>
  <c r="Q3902" i="1"/>
  <c r="Q763" i="1"/>
  <c r="Q3028" i="1"/>
  <c r="R3028" i="1" s="1"/>
  <c r="Q3903" i="1"/>
  <c r="R3903" i="1" s="1"/>
  <c r="Q89" i="1"/>
  <c r="L570" i="33" s="1"/>
  <c r="Q305" i="1"/>
  <c r="Q125" i="1"/>
  <c r="R125" i="1" s="1"/>
  <c r="Q1637" i="1"/>
  <c r="Q61" i="1"/>
  <c r="Q48" i="1"/>
  <c r="Q80" i="1"/>
  <c r="L561" i="33" s="1"/>
  <c r="Q1621" i="1"/>
  <c r="Q91" i="1"/>
  <c r="Q762" i="1"/>
  <c r="Q131" i="1"/>
  <c r="R131" i="1" s="1"/>
  <c r="Q124" i="1"/>
  <c r="Q87" i="1"/>
  <c r="R87" i="1" s="1"/>
  <c r="Q1619" i="1"/>
  <c r="Q1649" i="1"/>
  <c r="Q70" i="1"/>
  <c r="R70" i="1" s="1"/>
  <c r="Q65" i="1"/>
  <c r="Q68" i="1"/>
  <c r="R68" i="1" s="1"/>
  <c r="Q1618" i="1"/>
  <c r="Q4726" i="1"/>
  <c r="Q3897" i="1"/>
  <c r="R3897" i="1" s="1"/>
  <c r="Q764" i="1"/>
  <c r="Q83" i="1"/>
  <c r="Q117" i="1"/>
  <c r="R117" i="1" s="1"/>
  <c r="Q19" i="1"/>
  <c r="R19" i="1" s="1"/>
  <c r="Q85" i="1"/>
  <c r="Q47" i="1"/>
  <c r="R47" i="1" s="1"/>
  <c r="Q24" i="1"/>
  <c r="R24" i="1" s="1"/>
  <c r="Q86" i="1"/>
  <c r="Q301" i="1"/>
  <c r="R301" i="1" s="1"/>
  <c r="Q1162" i="1"/>
  <c r="Q3900" i="1"/>
  <c r="R3900" i="1" s="1"/>
  <c r="Q765" i="1"/>
  <c r="Q1158" i="1"/>
  <c r="Q3031" i="1"/>
  <c r="R3031" i="1" s="1"/>
  <c r="Q3896" i="1"/>
  <c r="Q144" i="1"/>
  <c r="R144" i="1" s="1"/>
  <c r="Q50" i="1"/>
  <c r="R50" i="1" s="1"/>
  <c r="Q302" i="1"/>
  <c r="R302" i="1" s="1"/>
  <c r="Q1646" i="1"/>
  <c r="Q103" i="1"/>
  <c r="R103" i="1" s="1"/>
  <c r="Q303" i="1"/>
  <c r="R303" i="1" s="1"/>
  <c r="Q107" i="1"/>
  <c r="Q140" i="1"/>
  <c r="Q3030" i="1"/>
  <c r="R3030" i="1" s="1"/>
  <c r="Q82" i="1"/>
  <c r="P148" i="1"/>
  <c r="K330" i="33" s="1"/>
  <c r="P151" i="1"/>
  <c r="P153" i="1"/>
  <c r="K335" i="33" s="1"/>
  <c r="K406" i="33" s="1"/>
  <c r="P150" i="1"/>
  <c r="K332" i="33" s="1"/>
  <c r="K403" i="33" s="1"/>
  <c r="Q126" i="1"/>
  <c r="R126" i="1" s="1"/>
  <c r="Q1641" i="1"/>
  <c r="Q64" i="1"/>
  <c r="Q130" i="1"/>
  <c r="Q54" i="1"/>
  <c r="R54" i="1" s="1"/>
  <c r="Q20" i="1"/>
  <c r="R20" i="1" s="1"/>
  <c r="Q73" i="1"/>
  <c r="R73" i="1" s="1"/>
  <c r="Q137" i="1"/>
  <c r="R137" i="1" s="1"/>
  <c r="Q1635" i="1"/>
  <c r="Q71" i="1"/>
  <c r="Q127" i="1"/>
  <c r="R127" i="1" s="1"/>
  <c r="Q1639" i="1"/>
  <c r="Q307" i="1"/>
  <c r="R307" i="1" s="1"/>
  <c r="Q1638" i="1"/>
  <c r="Q98" i="1"/>
  <c r="Q1634" i="1"/>
  <c r="Q109" i="1"/>
  <c r="R109" i="1" s="1"/>
  <c r="Q1614" i="1"/>
  <c r="Q1645" i="1"/>
  <c r="Q94" i="1"/>
  <c r="R94" i="1" s="1"/>
  <c r="Q113" i="1"/>
  <c r="R113" i="1" s="1"/>
  <c r="Q97" i="1"/>
  <c r="R97" i="1" s="1"/>
  <c r="Q118" i="1"/>
  <c r="R118" i="1" s="1"/>
  <c r="Q114" i="1"/>
  <c r="R114" i="1" s="1"/>
  <c r="Q1648" i="1"/>
  <c r="Q1647" i="1"/>
  <c r="Q22" i="1"/>
  <c r="R22" i="1" s="1"/>
  <c r="Q76" i="1"/>
  <c r="L557" i="33" s="1"/>
  <c r="Q115" i="1"/>
  <c r="R115" i="1" s="1"/>
  <c r="Q123" i="1"/>
  <c r="R123" i="1" s="1"/>
  <c r="Q46" i="1"/>
  <c r="R46" i="1" s="1"/>
  <c r="Q1615" i="1"/>
  <c r="Q122" i="1"/>
  <c r="R122" i="1" s="1"/>
  <c r="Q90" i="1"/>
  <c r="R90" i="1" s="1"/>
  <c r="Q72" i="1"/>
  <c r="R72" i="1" s="1"/>
  <c r="Q136" i="1"/>
  <c r="Q1631" i="1"/>
  <c r="Q1613" i="1"/>
  <c r="Q78" i="1"/>
  <c r="R78" i="1" s="1"/>
  <c r="Q88" i="1"/>
  <c r="Q57" i="1"/>
  <c r="Q92" i="1"/>
  <c r="Q4719" i="1"/>
  <c r="Q3899" i="1"/>
  <c r="Q760" i="1"/>
  <c r="Q101" i="1"/>
  <c r="L591" i="33" s="1"/>
  <c r="Q84" i="1"/>
  <c r="Q95" i="1"/>
  <c r="Q143" i="1"/>
  <c r="R143" i="1" s="1"/>
  <c r="Q23" i="1"/>
  <c r="R23" i="1" s="1"/>
  <c r="Q52" i="1"/>
  <c r="Q4721" i="1"/>
  <c r="Q1622" i="1"/>
  <c r="Q304" i="1"/>
  <c r="R304" i="1" s="1"/>
  <c r="Q18" i="1"/>
  <c r="Q116" i="1"/>
  <c r="Q74" i="1"/>
  <c r="R74" i="1" s="1"/>
  <c r="Q1626" i="1"/>
  <c r="Q1616" i="1"/>
  <c r="Q45" i="1"/>
  <c r="Q53" i="1"/>
  <c r="Q25" i="1"/>
  <c r="R25" i="1" s="1"/>
  <c r="Q1650" i="1"/>
  <c r="Q128" i="1"/>
  <c r="R128" i="1" s="1"/>
  <c r="Q147" i="1"/>
  <c r="R147" i="1" s="1"/>
  <c r="Q79" i="1"/>
  <c r="Q1629" i="1"/>
  <c r="Q1624" i="1"/>
  <c r="Q69" i="1"/>
  <c r="R69" i="1" s="1"/>
  <c r="Q1627" i="1"/>
  <c r="Q142" i="1"/>
  <c r="R142" i="1" s="1"/>
  <c r="Q49" i="1"/>
  <c r="Q133" i="1"/>
  <c r="Q102" i="1"/>
  <c r="Q308" i="1"/>
  <c r="R308" i="1" s="1"/>
  <c r="Q99" i="1"/>
  <c r="Q1625" i="1"/>
  <c r="Q44" i="1"/>
  <c r="Q1642" i="1"/>
  <c r="Q100" i="1"/>
  <c r="Q56" i="1"/>
  <c r="R56" i="1" s="1"/>
  <c r="Q108" i="1"/>
  <c r="R108" i="1" s="1"/>
  <c r="Q121" i="1"/>
  <c r="R121" i="1" s="1"/>
  <c r="Q139" i="1"/>
  <c r="R139" i="1" s="1"/>
  <c r="Q306" i="1"/>
  <c r="R306" i="1" s="1"/>
  <c r="Q51" i="1"/>
  <c r="R51" i="1" s="1"/>
  <c r="Q81" i="1"/>
  <c r="R81" i="1" s="1"/>
  <c r="Q146" i="1"/>
  <c r="Q104" i="1"/>
  <c r="Q132" i="1"/>
  <c r="Q135" i="1"/>
  <c r="Q138" i="1"/>
  <c r="R138" i="1" s="1"/>
  <c r="Q134" i="1"/>
  <c r="R134" i="1" s="1"/>
  <c r="S4" i="1"/>
  <c r="Q66" i="1"/>
  <c r="Q1643" i="1"/>
  <c r="Q120" i="1"/>
  <c r="Q145" i="1"/>
  <c r="Q1633" i="1"/>
  <c r="M3025" i="1"/>
  <c r="M3030" i="1"/>
  <c r="M3028" i="1"/>
  <c r="M3029" i="1"/>
  <c r="F337" i="33"/>
  <c r="F408" i="33" s="1"/>
  <c r="M155" i="1"/>
  <c r="M149" i="1"/>
  <c r="M153" i="1"/>
  <c r="M154" i="1"/>
  <c r="M150" i="1"/>
  <c r="M151" i="1"/>
  <c r="F335" i="33"/>
  <c r="F406" i="33" s="1"/>
  <c r="H335" i="33"/>
  <c r="H406" i="33" s="1"/>
  <c r="I332" i="33"/>
  <c r="I403" i="33" s="1"/>
  <c r="I335" i="33"/>
  <c r="I406" i="33" s="1"/>
  <c r="I331" i="33"/>
  <c r="I402" i="33" s="1"/>
  <c r="M152" i="1"/>
  <c r="M148" i="1"/>
  <c r="G335" i="33"/>
  <c r="G406" i="33" s="1"/>
  <c r="K401" i="33" l="1"/>
  <c r="E401" i="33"/>
  <c r="E404" i="33"/>
  <c r="E407" i="33"/>
  <c r="R762" i="1"/>
  <c r="R761" i="1"/>
  <c r="R759" i="1"/>
  <c r="R325" i="1"/>
  <c r="R323" i="1"/>
  <c r="R319" i="1"/>
  <c r="R760" i="1"/>
  <c r="R322" i="1"/>
  <c r="R764" i="1"/>
  <c r="R763" i="1"/>
  <c r="R321" i="1"/>
  <c r="R320" i="1"/>
  <c r="R324" i="1"/>
  <c r="S4676" i="1"/>
  <c r="S4677" i="1"/>
  <c r="S4678" i="1"/>
  <c r="S4679" i="1"/>
  <c r="S4680" i="1"/>
  <c r="S4681" i="1"/>
  <c r="S4682" i="1"/>
  <c r="S4683" i="1"/>
  <c r="S4673" i="1"/>
  <c r="S4672" i="1"/>
  <c r="S4674" i="1"/>
  <c r="S4668" i="1"/>
  <c r="S4675" i="1"/>
  <c r="S4670" i="1"/>
  <c r="S4671" i="1"/>
  <c r="S4669" i="1"/>
  <c r="S2748" i="1"/>
  <c r="S2751" i="1"/>
  <c r="S2749" i="1"/>
  <c r="S2752" i="1"/>
  <c r="S2746" i="1"/>
  <c r="S2745" i="1"/>
  <c r="S2747" i="1"/>
  <c r="S2750" i="1"/>
  <c r="S1220" i="1"/>
  <c r="S1212" i="1"/>
  <c r="S1208" i="1"/>
  <c r="S1209" i="1"/>
  <c r="S1223" i="1"/>
  <c r="S1222" i="1"/>
  <c r="S1214" i="1"/>
  <c r="S1210" i="1"/>
  <c r="S1211" i="1"/>
  <c r="S1215" i="1"/>
  <c r="S1219" i="1"/>
  <c r="S1218" i="1"/>
  <c r="S1213" i="1"/>
  <c r="S1221" i="1"/>
  <c r="S1217" i="1"/>
  <c r="S1216" i="1"/>
  <c r="R1218" i="1"/>
  <c r="S1203" i="1"/>
  <c r="S1204" i="1"/>
  <c r="S1205" i="1"/>
  <c r="S1206" i="1"/>
  <c r="S1200" i="1"/>
  <c r="S918" i="1"/>
  <c r="S922" i="1"/>
  <c r="S920" i="1"/>
  <c r="S921" i="1"/>
  <c r="S916" i="1"/>
  <c r="S917" i="1"/>
  <c r="S923" i="1"/>
  <c r="S919" i="1"/>
  <c r="S781" i="1"/>
  <c r="S779" i="1"/>
  <c r="S777" i="1"/>
  <c r="S778" i="1"/>
  <c r="S775" i="1"/>
  <c r="S768" i="1"/>
  <c r="S772" i="1"/>
  <c r="S774" i="1"/>
  <c r="S769" i="1"/>
  <c r="S771" i="1"/>
  <c r="S782" i="1"/>
  <c r="S773" i="1"/>
  <c r="S767" i="1"/>
  <c r="S770" i="1"/>
  <c r="S780" i="1"/>
  <c r="S776" i="1"/>
  <c r="S335" i="1"/>
  <c r="S341" i="1"/>
  <c r="S337" i="1"/>
  <c r="S338" i="1"/>
  <c r="S342" i="1"/>
  <c r="S339" i="1"/>
  <c r="S340" i="1"/>
  <c r="S336" i="1"/>
  <c r="S325" i="1"/>
  <c r="S321" i="1"/>
  <c r="S323" i="1"/>
  <c r="S320" i="1"/>
  <c r="S324" i="1"/>
  <c r="S319" i="1"/>
  <c r="S322" i="1"/>
  <c r="S326" i="1"/>
  <c r="S327" i="1"/>
  <c r="S330" i="1"/>
  <c r="S331" i="1"/>
  <c r="S332" i="1"/>
  <c r="S333" i="1"/>
  <c r="S346" i="1"/>
  <c r="S349" i="1"/>
  <c r="S345" i="1"/>
  <c r="S348" i="1"/>
  <c r="S344" i="1"/>
  <c r="S350" i="1"/>
  <c r="S343" i="1"/>
  <c r="S347" i="1"/>
  <c r="S240" i="1"/>
  <c r="S230" i="1"/>
  <c r="S228" i="1"/>
  <c r="S229" i="1"/>
  <c r="S236" i="1"/>
  <c r="S227" i="1"/>
  <c r="S234" i="1"/>
  <c r="S231" i="1"/>
  <c r="S233" i="1"/>
  <c r="S239" i="1"/>
  <c r="S237" i="1"/>
  <c r="S238" i="1"/>
  <c r="S235" i="1"/>
  <c r="S232" i="1"/>
  <c r="S226" i="1"/>
  <c r="S225" i="1"/>
  <c r="S201" i="1"/>
  <c r="S204" i="1"/>
  <c r="S205" i="1"/>
  <c r="S206" i="1"/>
  <c r="S207" i="1"/>
  <c r="S216" i="1"/>
  <c r="S215" i="1"/>
  <c r="S214" i="1"/>
  <c r="S213" i="1"/>
  <c r="S212" i="1"/>
  <c r="S211" i="1"/>
  <c r="S209" i="1"/>
  <c r="S210" i="1"/>
  <c r="S217" i="1"/>
  <c r="S221" i="1"/>
  <c r="S223" i="1"/>
  <c r="S224" i="1"/>
  <c r="S218" i="1"/>
  <c r="S219" i="1"/>
  <c r="S222" i="1"/>
  <c r="S220" i="1"/>
  <c r="L783" i="33"/>
  <c r="R4720" i="1"/>
  <c r="L785" i="33"/>
  <c r="L784" i="33"/>
  <c r="R4715" i="1"/>
  <c r="L780" i="33"/>
  <c r="R4717" i="1"/>
  <c r="L782" i="33"/>
  <c r="R4721" i="1"/>
  <c r="L786" i="33"/>
  <c r="R4716" i="1"/>
  <c r="L781" i="33"/>
  <c r="R4714" i="1"/>
  <c r="L779" i="33"/>
  <c r="R1052" i="1"/>
  <c r="R1060" i="1" s="1"/>
  <c r="Q1060" i="1"/>
  <c r="R1051" i="1"/>
  <c r="R1059" i="1" s="1"/>
  <c r="Q1059" i="1"/>
  <c r="R1057" i="1"/>
  <c r="R1065" i="1" s="1"/>
  <c r="Q1065" i="1"/>
  <c r="R1056" i="1"/>
  <c r="R1064" i="1" s="1"/>
  <c r="Q1064" i="1"/>
  <c r="R1055" i="1"/>
  <c r="R1063" i="1" s="1"/>
  <c r="Q1063" i="1"/>
  <c r="R1053" i="1"/>
  <c r="R1061" i="1" s="1"/>
  <c r="Q1061" i="1"/>
  <c r="R1054" i="1"/>
  <c r="R1062" i="1" s="1"/>
  <c r="Q1062" i="1"/>
  <c r="S1487" i="1"/>
  <c r="S1486" i="1"/>
  <c r="S1484" i="1"/>
  <c r="S1483" i="1"/>
  <c r="S1476" i="1"/>
  <c r="S1472" i="1"/>
  <c r="S1480" i="1"/>
  <c r="S1475" i="1"/>
  <c r="S1485" i="1"/>
  <c r="S1479" i="1"/>
  <c r="S1474" i="1"/>
  <c r="S1473" i="1"/>
  <c r="S1499" i="1"/>
  <c r="S1502" i="1"/>
  <c r="S1501" i="1"/>
  <c r="S1500" i="1"/>
  <c r="S1496" i="1"/>
  <c r="S1482" i="1"/>
  <c r="S1481" i="1"/>
  <c r="S1477" i="1"/>
  <c r="S1478" i="1"/>
  <c r="S4200" i="1"/>
  <c r="S4205" i="1"/>
  <c r="S4204" i="1"/>
  <c r="S4206" i="1"/>
  <c r="S4203" i="1"/>
  <c r="S4142" i="1"/>
  <c r="S4141" i="1"/>
  <c r="S4140" i="1"/>
  <c r="S4139" i="1"/>
  <c r="S4138" i="1"/>
  <c r="S4137" i="1"/>
  <c r="S4136" i="1"/>
  <c r="S4135" i="1"/>
  <c r="S4143" i="1"/>
  <c r="S4123" i="1"/>
  <c r="S4122" i="1"/>
  <c r="S4121" i="1"/>
  <c r="S4120" i="1"/>
  <c r="S4119" i="1"/>
  <c r="S4133" i="1"/>
  <c r="S4109" i="1"/>
  <c r="S4134" i="1"/>
  <c r="S4103" i="1"/>
  <c r="S4100" i="1"/>
  <c r="S4096" i="1"/>
  <c r="S4117" i="1"/>
  <c r="S4113" i="1"/>
  <c r="S4107" i="1"/>
  <c r="S4102" i="1"/>
  <c r="S4099" i="1"/>
  <c r="S4097" i="1"/>
  <c r="S4098" i="1"/>
  <c r="S4090" i="1"/>
  <c r="S4092" i="1"/>
  <c r="S4199" i="1"/>
  <c r="S4115" i="1"/>
  <c r="S4111" i="1"/>
  <c r="S4184" i="1"/>
  <c r="S4195" i="1"/>
  <c r="S4105" i="1"/>
  <c r="S4094" i="1"/>
  <c r="S4088" i="1"/>
  <c r="S4127" i="1"/>
  <c r="S4101" i="1"/>
  <c r="S4095" i="1"/>
  <c r="S4197" i="1"/>
  <c r="S4193" i="1"/>
  <c r="S4192" i="1"/>
  <c r="S4191" i="1"/>
  <c r="S4198" i="1"/>
  <c r="S4196" i="1"/>
  <c r="S4194" i="1"/>
  <c r="S4167" i="1"/>
  <c r="S4089" i="1"/>
  <c r="S4189" i="1"/>
  <c r="S4161" i="1"/>
  <c r="S4163" i="1"/>
  <c r="S4165" i="1"/>
  <c r="S4091" i="1"/>
  <c r="S4131" i="1"/>
  <c r="S4126" i="1"/>
  <c r="S4125" i="1"/>
  <c r="S4166" i="1"/>
  <c r="S4124" i="1"/>
  <c r="S4188" i="1"/>
  <c r="S4162" i="1"/>
  <c r="S4114" i="1"/>
  <c r="S4110" i="1"/>
  <c r="S4130" i="1"/>
  <c r="S4185" i="1"/>
  <c r="S4187" i="1"/>
  <c r="S4106" i="1"/>
  <c r="S4118" i="1"/>
  <c r="S4186" i="1"/>
  <c r="S4128" i="1"/>
  <c r="S4108" i="1"/>
  <c r="S4116" i="1"/>
  <c r="S4190" i="1"/>
  <c r="S4104" i="1"/>
  <c r="S4112" i="1"/>
  <c r="S4093" i="1"/>
  <c r="S4129" i="1"/>
  <c r="S4164" i="1"/>
  <c r="S4160" i="1"/>
  <c r="S4132" i="1"/>
  <c r="S3120" i="1"/>
  <c r="S3119" i="1"/>
  <c r="S3117" i="1"/>
  <c r="S3113" i="1"/>
  <c r="S3116" i="1"/>
  <c r="S3112" i="1"/>
  <c r="S3159" i="1"/>
  <c r="S3157" i="1"/>
  <c r="S3118" i="1"/>
  <c r="S3152" i="1"/>
  <c r="S3115" i="1"/>
  <c r="S3149" i="1"/>
  <c r="S3147" i="1"/>
  <c r="S3106" i="1"/>
  <c r="S3148" i="1"/>
  <c r="S3114" i="1"/>
  <c r="S3150" i="1"/>
  <c r="S3146" i="1"/>
  <c r="S3160" i="1"/>
  <c r="S3145" i="1"/>
  <c r="S3127" i="1"/>
  <c r="S3125" i="1"/>
  <c r="S3123" i="1"/>
  <c r="S3151" i="1"/>
  <c r="S3143" i="1"/>
  <c r="S3140" i="1"/>
  <c r="S3144" i="1"/>
  <c r="S3168" i="1"/>
  <c r="S3136" i="1"/>
  <c r="S3134" i="1"/>
  <c r="S3130" i="1"/>
  <c r="S3192" i="1"/>
  <c r="S3161" i="1"/>
  <c r="S3132" i="1"/>
  <c r="S3128" i="1"/>
  <c r="S3164" i="1"/>
  <c r="S3162" i="1"/>
  <c r="S3165" i="1"/>
  <c r="S3186" i="1"/>
  <c r="S3137" i="1"/>
  <c r="S3126" i="1"/>
  <c r="S3139" i="1"/>
  <c r="S3110" i="1"/>
  <c r="S3156" i="1"/>
  <c r="S3167" i="1"/>
  <c r="S3135" i="1"/>
  <c r="S3138" i="1"/>
  <c r="S3141" i="1"/>
  <c r="S3163" i="1"/>
  <c r="S3129" i="1"/>
  <c r="S3133" i="1"/>
  <c r="S3190" i="1"/>
  <c r="S3121" i="1"/>
  <c r="S3122" i="1"/>
  <c r="S3142" i="1"/>
  <c r="S3154" i="1"/>
  <c r="S3108" i="1"/>
  <c r="S3109" i="1"/>
  <c r="S3166" i="1"/>
  <c r="S3131" i="1"/>
  <c r="S3188" i="1"/>
  <c r="S3124" i="1"/>
  <c r="S3155" i="1"/>
  <c r="S3111" i="1"/>
  <c r="S3185" i="1"/>
  <c r="S3187" i="1"/>
  <c r="S3189" i="1"/>
  <c r="S3191" i="1"/>
  <c r="S3107" i="1"/>
  <c r="S3153" i="1"/>
  <c r="S3105" i="1"/>
  <c r="S3158" i="1"/>
  <c r="R1058" i="1"/>
  <c r="R1066" i="1" s="1"/>
  <c r="Q1066" i="1"/>
  <c r="S1057" i="1"/>
  <c r="S1065" i="1" s="1"/>
  <c r="S1054" i="1"/>
  <c r="S1062" i="1" s="1"/>
  <c r="S1058" i="1"/>
  <c r="S1066" i="1" s="1"/>
  <c r="S1056" i="1"/>
  <c r="S1064" i="1" s="1"/>
  <c r="S1055" i="1"/>
  <c r="S1063" i="1" s="1"/>
  <c r="S1053" i="1"/>
  <c r="S1061" i="1" s="1"/>
  <c r="S1051" i="1"/>
  <c r="S1059" i="1" s="1"/>
  <c r="S1052" i="1"/>
  <c r="S1060" i="1" s="1"/>
  <c r="S1157" i="1"/>
  <c r="S1154" i="1"/>
  <c r="S1156" i="1"/>
  <c r="S1151" i="1"/>
  <c r="S1150" i="1"/>
  <c r="S1153" i="1"/>
  <c r="S1155" i="1"/>
  <c r="S1152" i="1"/>
  <c r="R60" i="1"/>
  <c r="R65" i="1"/>
  <c r="R77" i="1"/>
  <c r="K336" i="33"/>
  <c r="R106" i="1"/>
  <c r="S112" i="1"/>
  <c r="S4720" i="1"/>
  <c r="R146" i="1"/>
  <c r="R45" i="1"/>
  <c r="R4719" i="1"/>
  <c r="R1162" i="1"/>
  <c r="L564" i="33"/>
  <c r="R305" i="1"/>
  <c r="R1165" i="1"/>
  <c r="L586" i="33"/>
  <c r="R145" i="1"/>
  <c r="L569" i="33"/>
  <c r="R136" i="1"/>
  <c r="R71" i="1"/>
  <c r="L563" i="33"/>
  <c r="R107" i="1"/>
  <c r="L567" i="33"/>
  <c r="R124" i="1"/>
  <c r="R105" i="1"/>
  <c r="R4727" i="1"/>
  <c r="S61" i="1"/>
  <c r="S24" i="1"/>
  <c r="R66" i="1"/>
  <c r="R132" i="1"/>
  <c r="R133" i="1"/>
  <c r="R116" i="1"/>
  <c r="R3899" i="1"/>
  <c r="R64" i="1"/>
  <c r="R1158" i="1"/>
  <c r="R48" i="1"/>
  <c r="R3902" i="1"/>
  <c r="R110" i="1"/>
  <c r="R4726" i="1"/>
  <c r="L583" i="33"/>
  <c r="S123" i="1"/>
  <c r="R135" i="1"/>
  <c r="L560" i="33"/>
  <c r="L566" i="33"/>
  <c r="R1159" i="1"/>
  <c r="R766" i="1"/>
  <c r="R3901" i="1"/>
  <c r="R1161" i="1"/>
  <c r="R96" i="1"/>
  <c r="L595" i="33"/>
  <c r="S73" i="1"/>
  <c r="S1158" i="1"/>
  <c r="R44" i="1"/>
  <c r="R49" i="1"/>
  <c r="R53" i="1"/>
  <c r="L582" i="33"/>
  <c r="R130" i="1"/>
  <c r="R140" i="1"/>
  <c r="R3896" i="1"/>
  <c r="L572" i="33"/>
  <c r="R61" i="1"/>
  <c r="R4718" i="1"/>
  <c r="R80" i="1"/>
  <c r="S25" i="1"/>
  <c r="R93" i="1"/>
  <c r="S85" i="1"/>
  <c r="M566" i="33" s="1"/>
  <c r="S4718" i="1"/>
  <c r="S77" i="1"/>
  <c r="S3028" i="1"/>
  <c r="S114" i="1"/>
  <c r="S126" i="1"/>
  <c r="S1159" i="1"/>
  <c r="S134" i="1"/>
  <c r="S1161" i="1"/>
  <c r="S137" i="1"/>
  <c r="L571" i="33"/>
  <c r="R79" i="1"/>
  <c r="R91" i="1"/>
  <c r="R88" i="1"/>
  <c r="R83" i="1"/>
  <c r="L593" i="33"/>
  <c r="L568" i="33"/>
  <c r="R82" i="1"/>
  <c r="R765" i="1"/>
  <c r="S307" i="1"/>
  <c r="S762" i="1"/>
  <c r="S119" i="1"/>
  <c r="S4714" i="1"/>
  <c r="S52" i="1"/>
  <c r="S100" i="1"/>
  <c r="M590" i="33" s="1"/>
  <c r="S4722" i="1"/>
  <c r="R85" i="1"/>
  <c r="K333" i="33"/>
  <c r="K404" i="33" s="1"/>
  <c r="L597" i="33"/>
  <c r="R86" i="1"/>
  <c r="S3031" i="1"/>
  <c r="R89" i="1"/>
  <c r="S304" i="1"/>
  <c r="S84" i="1"/>
  <c r="M565" i="33" s="1"/>
  <c r="S98" i="1"/>
  <c r="M588" i="33" s="1"/>
  <c r="S127" i="1"/>
  <c r="S4721" i="1"/>
  <c r="S72" i="1"/>
  <c r="S759" i="1"/>
  <c r="S92" i="1"/>
  <c r="M582" i="33" s="1"/>
  <c r="S3030" i="1"/>
  <c r="Q154" i="1"/>
  <c r="L336" i="33" s="1"/>
  <c r="S763" i="1"/>
  <c r="S4715" i="1"/>
  <c r="S3029" i="1"/>
  <c r="S4728" i="1"/>
  <c r="S1164" i="1"/>
  <c r="S48" i="1"/>
  <c r="S86" i="1"/>
  <c r="M567" i="33" s="1"/>
  <c r="S18" i="1"/>
  <c r="S139" i="1"/>
  <c r="S106" i="1"/>
  <c r="S301" i="1"/>
  <c r="S93" i="1"/>
  <c r="M583" i="33" s="1"/>
  <c r="Q149" i="1"/>
  <c r="L331" i="33" s="1"/>
  <c r="R92" i="1"/>
  <c r="R76" i="1"/>
  <c r="R101" i="1"/>
  <c r="L562" i="33"/>
  <c r="L559" i="33"/>
  <c r="Q151" i="1"/>
  <c r="L333" i="33" s="1"/>
  <c r="L587" i="33"/>
  <c r="Q155" i="1"/>
  <c r="L337" i="33" s="1"/>
  <c r="L408" i="33" s="1"/>
  <c r="S66" i="1"/>
  <c r="S4723" i="1"/>
  <c r="S95" i="1"/>
  <c r="M585" i="33" s="1"/>
  <c r="S102" i="1"/>
  <c r="M592" i="33" s="1"/>
  <c r="S125" i="1"/>
  <c r="S23" i="1"/>
  <c r="S83" i="1"/>
  <c r="M564" i="33" s="1"/>
  <c r="S120" i="1"/>
  <c r="S103" i="1"/>
  <c r="S53" i="1"/>
  <c r="S64" i="1"/>
  <c r="S49" i="1"/>
  <c r="S68" i="1"/>
  <c r="S129" i="1"/>
  <c r="S1162" i="1"/>
  <c r="S1165" i="1"/>
  <c r="S132" i="1"/>
  <c r="S99" i="1"/>
  <c r="M589" i="33" s="1"/>
  <c r="S115" i="1"/>
  <c r="S764" i="1"/>
  <c r="S133" i="1"/>
  <c r="R57" i="1"/>
  <c r="Q153" i="1"/>
  <c r="L584" i="33"/>
  <c r="Q150" i="1"/>
  <c r="L332" i="33" s="1"/>
  <c r="L588" i="33"/>
  <c r="R98" i="1"/>
  <c r="R120" i="1"/>
  <c r="Q152" i="1"/>
  <c r="S131" i="1"/>
  <c r="S91" i="1"/>
  <c r="M572" i="33" s="1"/>
  <c r="S65" i="1"/>
  <c r="S143" i="1"/>
  <c r="S97" i="1"/>
  <c r="S55" i="1"/>
  <c r="S4729" i="1"/>
  <c r="S147" i="1"/>
  <c r="S87" i="1"/>
  <c r="M568" i="33" s="1"/>
  <c r="S3900" i="1"/>
  <c r="S308" i="1"/>
  <c r="S101" i="1"/>
  <c r="S1163" i="1"/>
  <c r="S78" i="1"/>
  <c r="S766" i="1"/>
  <c r="S46" i="1"/>
  <c r="S142" i="1"/>
  <c r="S107" i="1"/>
  <c r="M597" i="33" s="1"/>
  <c r="S140" i="1"/>
  <c r="S96" i="1"/>
  <c r="M586" i="33" s="1"/>
  <c r="S21" i="1"/>
  <c r="S82" i="1"/>
  <c r="M563" i="33" s="1"/>
  <c r="S111" i="1"/>
  <c r="S108" i="1"/>
  <c r="S144" i="1"/>
  <c r="S4717" i="1"/>
  <c r="S4727" i="1"/>
  <c r="S63" i="1"/>
  <c r="S302" i="1"/>
  <c r="S59" i="1"/>
  <c r="S79" i="1"/>
  <c r="M560" i="33" s="1"/>
  <c r="S60" i="1"/>
  <c r="S51" i="1"/>
  <c r="S19" i="1"/>
  <c r="S54" i="1"/>
  <c r="S70" i="1"/>
  <c r="S760" i="1"/>
  <c r="S116" i="1"/>
  <c r="S113" i="1"/>
  <c r="S3896" i="1"/>
  <c r="S47" i="1"/>
  <c r="S146" i="1"/>
  <c r="S74" i="1"/>
  <c r="S3902" i="1"/>
  <c r="S303" i="1"/>
  <c r="S105" i="1"/>
  <c r="M595" i="33" s="1"/>
  <c r="S20" i="1"/>
  <c r="S62" i="1"/>
  <c r="S3899" i="1"/>
  <c r="S121" i="1"/>
  <c r="S110" i="1"/>
  <c r="S4719" i="1"/>
  <c r="S90" i="1"/>
  <c r="M571" i="33" s="1"/>
  <c r="S141" i="1"/>
  <c r="S80" i="1"/>
  <c r="M561" i="33" s="1"/>
  <c r="S71" i="1"/>
  <c r="S58" i="1"/>
  <c r="S81" i="1"/>
  <c r="S136" i="1"/>
  <c r="S104" i="1"/>
  <c r="S69" i="1"/>
  <c r="S57" i="1"/>
  <c r="S4725" i="1"/>
  <c r="S138" i="1"/>
  <c r="S135" i="1"/>
  <c r="S88" i="1"/>
  <c r="M569" i="33" s="1"/>
  <c r="S117" i="1"/>
  <c r="S3897" i="1"/>
  <c r="S76" i="1"/>
  <c r="M557" i="33" s="1"/>
  <c r="S118" i="1"/>
  <c r="S3025" i="1"/>
  <c r="S765" i="1"/>
  <c r="S22" i="1"/>
  <c r="S94" i="1"/>
  <c r="M584" i="33" s="1"/>
  <c r="S3901" i="1"/>
  <c r="S109" i="1"/>
  <c r="T4" i="1"/>
  <c r="S1160" i="1"/>
  <c r="S3898" i="1"/>
  <c r="R18" i="1"/>
  <c r="R52" i="1"/>
  <c r="Q148" i="1"/>
  <c r="L565" i="33"/>
  <c r="R84" i="1"/>
  <c r="S45" i="1"/>
  <c r="S306" i="1"/>
  <c r="S56" i="1"/>
  <c r="S124" i="1"/>
  <c r="S44" i="1"/>
  <c r="S4716" i="1"/>
  <c r="S67" i="1"/>
  <c r="S3903" i="1"/>
  <c r="S128" i="1"/>
  <c r="S4726" i="1"/>
  <c r="S130" i="1"/>
  <c r="S122" i="1"/>
  <c r="S89" i="1"/>
  <c r="M570" i="33" s="1"/>
  <c r="S4724" i="1"/>
  <c r="S75" i="1"/>
  <c r="S50" i="1"/>
  <c r="S761" i="1"/>
  <c r="S145" i="1"/>
  <c r="S305" i="1"/>
  <c r="R100" i="1"/>
  <c r="L590" i="33"/>
  <c r="L589" i="33"/>
  <c r="R99" i="1"/>
  <c r="L594" i="33"/>
  <c r="R104" i="1"/>
  <c r="L592" i="33"/>
  <c r="R102" i="1"/>
  <c r="R95" i="1"/>
  <c r="L585" i="33"/>
  <c r="K407" i="33" l="1"/>
  <c r="L402" i="33"/>
  <c r="L404" i="33"/>
  <c r="L407" i="33"/>
  <c r="L403" i="33"/>
  <c r="T4676" i="1"/>
  <c r="T4677" i="1"/>
  <c r="T4678" i="1"/>
  <c r="T4679" i="1"/>
  <c r="T4680" i="1"/>
  <c r="T4681" i="1"/>
  <c r="T4682" i="1"/>
  <c r="T4683" i="1"/>
  <c r="T4674" i="1"/>
  <c r="T4672" i="1"/>
  <c r="T4673" i="1"/>
  <c r="T4668" i="1"/>
  <c r="T4671" i="1"/>
  <c r="T4669" i="1"/>
  <c r="T4675" i="1"/>
  <c r="T4670" i="1"/>
  <c r="T2752" i="1"/>
  <c r="T2747" i="1"/>
  <c r="T2749" i="1"/>
  <c r="T2751" i="1"/>
  <c r="T2748" i="1"/>
  <c r="T2750" i="1"/>
  <c r="T2746" i="1"/>
  <c r="T2745" i="1"/>
  <c r="T1220" i="1"/>
  <c r="T1215" i="1"/>
  <c r="T1218" i="1"/>
  <c r="T1217" i="1"/>
  <c r="T1211" i="1"/>
  <c r="T1221" i="1"/>
  <c r="T1208" i="1"/>
  <c r="T1209" i="1"/>
  <c r="T1210" i="1"/>
  <c r="T1212" i="1"/>
  <c r="T1213" i="1"/>
  <c r="T1214" i="1"/>
  <c r="T1216" i="1"/>
  <c r="T1219" i="1"/>
  <c r="T1223" i="1"/>
  <c r="T1222" i="1"/>
  <c r="T1200" i="1"/>
  <c r="T1205" i="1"/>
  <c r="T1204" i="1"/>
  <c r="T1206" i="1"/>
  <c r="T1203" i="1"/>
  <c r="T921" i="1"/>
  <c r="T922" i="1"/>
  <c r="T920" i="1"/>
  <c r="T918" i="1"/>
  <c r="T916" i="1"/>
  <c r="T919" i="1"/>
  <c r="T917" i="1"/>
  <c r="T923" i="1"/>
  <c r="T773" i="1"/>
  <c r="T772" i="1"/>
  <c r="T769" i="1"/>
  <c r="T782" i="1"/>
  <c r="T779" i="1"/>
  <c r="T775" i="1"/>
  <c r="T781" i="1"/>
  <c r="T777" i="1"/>
  <c r="T770" i="1"/>
  <c r="T767" i="1"/>
  <c r="T771" i="1"/>
  <c r="T768" i="1"/>
  <c r="T778" i="1"/>
  <c r="T776" i="1"/>
  <c r="T774" i="1"/>
  <c r="T780" i="1"/>
  <c r="T340" i="1"/>
  <c r="T335" i="1"/>
  <c r="T336" i="1"/>
  <c r="T337" i="1"/>
  <c r="T338" i="1"/>
  <c r="T341" i="1"/>
  <c r="T342" i="1"/>
  <c r="T339" i="1"/>
  <c r="T323" i="1"/>
  <c r="T321" i="1"/>
  <c r="T325" i="1"/>
  <c r="T324" i="1"/>
  <c r="T326" i="1"/>
  <c r="T320" i="1"/>
  <c r="T322" i="1"/>
  <c r="T319" i="1"/>
  <c r="T331" i="1"/>
  <c r="T332" i="1"/>
  <c r="T333" i="1"/>
  <c r="T330" i="1"/>
  <c r="T327" i="1"/>
  <c r="T350" i="1"/>
  <c r="T349" i="1"/>
  <c r="T346" i="1"/>
  <c r="T343" i="1"/>
  <c r="T347" i="1"/>
  <c r="T344" i="1"/>
  <c r="T345" i="1"/>
  <c r="T348" i="1"/>
  <c r="T230" i="1"/>
  <c r="T229" i="1"/>
  <c r="T228" i="1"/>
  <c r="T234" i="1"/>
  <c r="T233" i="1"/>
  <c r="T236" i="1"/>
  <c r="T240" i="1"/>
  <c r="T227" i="1"/>
  <c r="T225" i="1"/>
  <c r="T226" i="1"/>
  <c r="T231" i="1"/>
  <c r="T239" i="1"/>
  <c r="T238" i="1"/>
  <c r="T232" i="1"/>
  <c r="T237" i="1"/>
  <c r="T235" i="1"/>
  <c r="T204" i="1"/>
  <c r="T206" i="1"/>
  <c r="T201" i="1"/>
  <c r="T205" i="1"/>
  <c r="T207" i="1"/>
  <c r="T215" i="1"/>
  <c r="T214" i="1"/>
  <c r="T213" i="1"/>
  <c r="T212" i="1"/>
  <c r="T211" i="1"/>
  <c r="T210" i="1"/>
  <c r="T216" i="1"/>
  <c r="T209" i="1"/>
  <c r="T224" i="1"/>
  <c r="T222" i="1"/>
  <c r="T219" i="1"/>
  <c r="T217" i="1"/>
  <c r="T221" i="1"/>
  <c r="T220" i="1"/>
  <c r="T218" i="1"/>
  <c r="T223" i="1"/>
  <c r="M781" i="33"/>
  <c r="M780" i="33"/>
  <c r="M784" i="33"/>
  <c r="M779" i="33"/>
  <c r="M783" i="33"/>
  <c r="M786" i="33"/>
  <c r="M785" i="33"/>
  <c r="M782" i="33"/>
  <c r="T1479" i="1"/>
  <c r="T1487" i="1"/>
  <c r="T1478" i="1"/>
  <c r="T1502" i="1"/>
  <c r="T1501" i="1"/>
  <c r="T1500" i="1"/>
  <c r="T1499" i="1"/>
  <c r="T1496" i="1"/>
  <c r="T1474" i="1"/>
  <c r="T1485" i="1"/>
  <c r="T1482" i="1"/>
  <c r="T1472" i="1"/>
  <c r="T1476" i="1"/>
  <c r="T1477" i="1"/>
  <c r="T1483" i="1"/>
  <c r="T1480" i="1"/>
  <c r="T1473" i="1"/>
  <c r="T1484" i="1"/>
  <c r="T1481" i="1"/>
  <c r="T1475" i="1"/>
  <c r="T1486" i="1"/>
  <c r="T4204" i="1"/>
  <c r="T4206" i="1"/>
  <c r="T4200" i="1"/>
  <c r="T4203" i="1"/>
  <c r="T4205" i="1"/>
  <c r="T4143" i="1"/>
  <c r="T4142" i="1"/>
  <c r="T4138" i="1"/>
  <c r="T4141" i="1"/>
  <c r="T4137" i="1"/>
  <c r="T4127" i="1"/>
  <c r="T4140" i="1"/>
  <c r="T4139" i="1"/>
  <c r="T4136" i="1"/>
  <c r="T4135" i="1"/>
  <c r="T4121" i="1"/>
  <c r="T4111" i="1"/>
  <c r="T4125" i="1"/>
  <c r="T4123" i="1"/>
  <c r="T4119" i="1"/>
  <c r="T4134" i="1"/>
  <c r="T4122" i="1"/>
  <c r="T4120" i="1"/>
  <c r="T4103" i="1"/>
  <c r="T4101" i="1"/>
  <c r="T4097" i="1"/>
  <c r="T4100" i="1"/>
  <c r="T4098" i="1"/>
  <c r="T4095" i="1"/>
  <c r="T4167" i="1"/>
  <c r="T4096" i="1"/>
  <c r="T4102" i="1"/>
  <c r="T4099" i="1"/>
  <c r="T4161" i="1"/>
  <c r="T4191" i="1"/>
  <c r="T4196" i="1"/>
  <c r="T4165" i="1"/>
  <c r="T4198" i="1"/>
  <c r="T4194" i="1"/>
  <c r="T4129" i="1"/>
  <c r="T4199" i="1"/>
  <c r="T4163" i="1"/>
  <c r="T4197" i="1"/>
  <c r="T4195" i="1"/>
  <c r="T4189" i="1"/>
  <c r="T4089" i="1"/>
  <c r="T4184" i="1"/>
  <c r="T4114" i="1"/>
  <c r="T4091" i="1"/>
  <c r="T4112" i="1"/>
  <c r="T4126" i="1"/>
  <c r="T4132" i="1"/>
  <c r="T4186" i="1"/>
  <c r="T4187" i="1"/>
  <c r="T4185" i="1"/>
  <c r="T4190" i="1"/>
  <c r="T4192" i="1"/>
  <c r="T4162" i="1"/>
  <c r="T4106" i="1"/>
  <c r="T4118" i="1"/>
  <c r="T4128" i="1"/>
  <c r="T4090" i="1"/>
  <c r="T4108" i="1"/>
  <c r="T4115" i="1"/>
  <c r="T4107" i="1"/>
  <c r="T4130" i="1"/>
  <c r="T4110" i="1"/>
  <c r="T4133" i="1"/>
  <c r="T4166" i="1"/>
  <c r="T4124" i="1"/>
  <c r="T4093" i="1"/>
  <c r="T4164" i="1"/>
  <c r="T4160" i="1"/>
  <c r="T4094" i="1"/>
  <c r="T4193" i="1"/>
  <c r="T4088" i="1"/>
  <c r="T4117" i="1"/>
  <c r="T4105" i="1"/>
  <c r="T4188" i="1"/>
  <c r="T4104" i="1"/>
  <c r="T4092" i="1"/>
  <c r="T4116" i="1"/>
  <c r="T4113" i="1"/>
  <c r="T4109" i="1"/>
  <c r="T4131" i="1"/>
  <c r="T3119" i="1"/>
  <c r="T3118" i="1"/>
  <c r="T3112" i="1"/>
  <c r="T3120" i="1"/>
  <c r="T3151" i="1"/>
  <c r="T3150" i="1"/>
  <c r="T3149" i="1"/>
  <c r="T3160" i="1"/>
  <c r="T3148" i="1"/>
  <c r="T3144" i="1"/>
  <c r="T3154" i="1"/>
  <c r="T3146" i="1"/>
  <c r="T3147" i="1"/>
  <c r="T3155" i="1"/>
  <c r="T3136" i="1"/>
  <c r="T3128" i="1"/>
  <c r="T3192" i="1"/>
  <c r="T3190" i="1"/>
  <c r="T3188" i="1"/>
  <c r="T3186" i="1"/>
  <c r="T3152" i="1"/>
  <c r="T3145" i="1"/>
  <c r="T3161" i="1"/>
  <c r="T3143" i="1"/>
  <c r="T3168" i="1"/>
  <c r="T3105" i="1"/>
  <c r="T3189" i="1"/>
  <c r="T3121" i="1"/>
  <c r="T3137" i="1"/>
  <c r="T3132" i="1"/>
  <c r="T3139" i="1"/>
  <c r="T3106" i="1"/>
  <c r="T3159" i="1"/>
  <c r="T3111" i="1"/>
  <c r="T3116" i="1"/>
  <c r="T3167" i="1"/>
  <c r="T3166" i="1"/>
  <c r="T3164" i="1"/>
  <c r="T3131" i="1"/>
  <c r="T3162" i="1"/>
  <c r="T3138" i="1"/>
  <c r="T3185" i="1"/>
  <c r="T3134" i="1"/>
  <c r="T3125" i="1"/>
  <c r="T3142" i="1"/>
  <c r="T3107" i="1"/>
  <c r="T3114" i="1"/>
  <c r="T3117" i="1"/>
  <c r="T3163" i="1"/>
  <c r="T3129" i="1"/>
  <c r="T3133" i="1"/>
  <c r="T3191" i="1"/>
  <c r="T3153" i="1"/>
  <c r="T3165" i="1"/>
  <c r="T3127" i="1"/>
  <c r="T3126" i="1"/>
  <c r="T3140" i="1"/>
  <c r="T3156" i="1"/>
  <c r="T3124" i="1"/>
  <c r="T3130" i="1"/>
  <c r="T3158" i="1"/>
  <c r="T3113" i="1"/>
  <c r="T3187" i="1"/>
  <c r="T3122" i="1"/>
  <c r="T3108" i="1"/>
  <c r="T3157" i="1"/>
  <c r="T3109" i="1"/>
  <c r="T3115" i="1"/>
  <c r="T3135" i="1"/>
  <c r="T3141" i="1"/>
  <c r="T3123" i="1"/>
  <c r="T3110" i="1"/>
  <c r="T1055" i="1"/>
  <c r="T1063" i="1" s="1"/>
  <c r="T1052" i="1"/>
  <c r="T1060" i="1" s="1"/>
  <c r="T1053" i="1"/>
  <c r="T1061" i="1" s="1"/>
  <c r="T1051" i="1"/>
  <c r="T1059" i="1" s="1"/>
  <c r="T1057" i="1"/>
  <c r="T1065" i="1" s="1"/>
  <c r="T1058" i="1"/>
  <c r="T1066" i="1" s="1"/>
  <c r="T1054" i="1"/>
  <c r="T1062" i="1" s="1"/>
  <c r="T1056" i="1"/>
  <c r="T1064" i="1" s="1"/>
  <c r="T1157" i="1"/>
  <c r="T1151" i="1"/>
  <c r="T1152" i="1"/>
  <c r="T1153" i="1"/>
  <c r="T1154" i="1"/>
  <c r="T1156" i="1"/>
  <c r="T1155" i="1"/>
  <c r="T1150" i="1"/>
  <c r="L330" i="33"/>
  <c r="M562" i="33"/>
  <c r="M591" i="33"/>
  <c r="L334" i="33"/>
  <c r="M596" i="33"/>
  <c r="R153" i="1"/>
  <c r="M558" i="33"/>
  <c r="M594" i="33"/>
  <c r="M587" i="33"/>
  <c r="T105" i="1"/>
  <c r="N595" i="33" s="1"/>
  <c r="R151" i="1"/>
  <c r="R150" i="1"/>
  <c r="R152" i="1"/>
  <c r="R155" i="1"/>
  <c r="R154" i="1"/>
  <c r="R149" i="1"/>
  <c r="S154" i="1"/>
  <c r="M336" i="33" s="1"/>
  <c r="M407" i="33" s="1"/>
  <c r="S153" i="1"/>
  <c r="M335" i="33" s="1"/>
  <c r="M406" i="33" s="1"/>
  <c r="S152" i="1"/>
  <c r="M334" i="33" s="1"/>
  <c r="M405" i="33" s="1"/>
  <c r="S155" i="1"/>
  <c r="M337" i="33" s="1"/>
  <c r="M408" i="33" s="1"/>
  <c r="R148" i="1"/>
  <c r="T58" i="1"/>
  <c r="T4720" i="1"/>
  <c r="T67" i="1"/>
  <c r="T76" i="1"/>
  <c r="N557" i="33" s="1"/>
  <c r="T96" i="1"/>
  <c r="T88" i="1"/>
  <c r="N569" i="33" s="1"/>
  <c r="T66" i="1"/>
  <c r="T130" i="1"/>
  <c r="T765" i="1"/>
  <c r="T65" i="1"/>
  <c r="T87" i="1"/>
  <c r="N568" i="33" s="1"/>
  <c r="T137" i="1"/>
  <c r="T21" i="1"/>
  <c r="T116" i="1"/>
  <c r="T64" i="1"/>
  <c r="T762" i="1"/>
  <c r="T48" i="1"/>
  <c r="T760" i="1"/>
  <c r="T91" i="1"/>
  <c r="T134" i="1"/>
  <c r="T23" i="1"/>
  <c r="T77" i="1"/>
  <c r="N558" i="33" s="1"/>
  <c r="T104" i="1"/>
  <c r="N594" i="33" s="1"/>
  <c r="T305" i="1"/>
  <c r="T3031" i="1"/>
  <c r="T4714" i="1"/>
  <c r="T1161" i="1"/>
  <c r="T51" i="1"/>
  <c r="T147" i="1"/>
  <c r="T20" i="1"/>
  <c r="T55" i="1"/>
  <c r="T49" i="1"/>
  <c r="T3903" i="1"/>
  <c r="T3898" i="1"/>
  <c r="T1159" i="1"/>
  <c r="T56" i="1"/>
  <c r="T122" i="1"/>
  <c r="T93" i="1"/>
  <c r="T3029" i="1"/>
  <c r="T118" i="1"/>
  <c r="T90" i="1"/>
  <c r="N571" i="33" s="1"/>
  <c r="T124" i="1"/>
  <c r="T3897" i="1"/>
  <c r="T53" i="1"/>
  <c r="T4717" i="1"/>
  <c r="T133" i="1"/>
  <c r="T132" i="1"/>
  <c r="T1158" i="1"/>
  <c r="T24" i="1"/>
  <c r="T25" i="1"/>
  <c r="T763" i="1"/>
  <c r="T78" i="1"/>
  <c r="N559" i="33" s="1"/>
  <c r="T111" i="1"/>
  <c r="T89" i="1"/>
  <c r="N570" i="33" s="1"/>
  <c r="T22" i="1"/>
  <c r="T75" i="1"/>
  <c r="T141" i="1"/>
  <c r="T140" i="1"/>
  <c r="T4727" i="1"/>
  <c r="T4725" i="1"/>
  <c r="T3028" i="1"/>
  <c r="T79" i="1"/>
  <c r="T85" i="1"/>
  <c r="N566" i="33" s="1"/>
  <c r="T18" i="1"/>
  <c r="T759" i="1"/>
  <c r="T19" i="1"/>
  <c r="T138" i="1"/>
  <c r="T108" i="1"/>
  <c r="T308" i="1"/>
  <c r="T303" i="1"/>
  <c r="T115" i="1"/>
  <c r="T4729" i="1"/>
  <c r="T3901" i="1"/>
  <c r="T125" i="1"/>
  <c r="T307" i="1"/>
  <c r="T301" i="1"/>
  <c r="T114" i="1"/>
  <c r="T68" i="1"/>
  <c r="T101" i="1"/>
  <c r="N591" i="33" s="1"/>
  <c r="T144" i="1"/>
  <c r="T1163" i="1"/>
  <c r="T95" i="1"/>
  <c r="N585" i="33" s="1"/>
  <c r="T4722" i="1"/>
  <c r="T4728" i="1"/>
  <c r="T3902" i="1"/>
  <c r="T100" i="1"/>
  <c r="N590" i="33" s="1"/>
  <c r="T117" i="1"/>
  <c r="T92" i="1"/>
  <c r="N582" i="33" s="1"/>
  <c r="T44" i="1"/>
  <c r="T97" i="1"/>
  <c r="N587" i="33" s="1"/>
  <c r="T1164" i="1"/>
  <c r="T4726" i="1"/>
  <c r="T3900" i="1"/>
  <c r="T52" i="1"/>
  <c r="T57" i="1"/>
  <c r="T82" i="1"/>
  <c r="N563" i="33" s="1"/>
  <c r="T109" i="1"/>
  <c r="T69" i="1"/>
  <c r="T119" i="1"/>
  <c r="T98" i="1"/>
  <c r="T63" i="1"/>
  <c r="T4723" i="1"/>
  <c r="T84" i="1"/>
  <c r="T4716" i="1"/>
  <c r="T81" i="1"/>
  <c r="N562" i="33" s="1"/>
  <c r="T135" i="1"/>
  <c r="T4718" i="1"/>
  <c r="T145" i="1"/>
  <c r="T120" i="1"/>
  <c r="T123" i="1"/>
  <c r="T74" i="1"/>
  <c r="T306" i="1"/>
  <c r="T146" i="1"/>
  <c r="T766" i="1"/>
  <c r="T113" i="1"/>
  <c r="T50" i="1"/>
  <c r="T302" i="1"/>
  <c r="T1160" i="1"/>
  <c r="T4715" i="1"/>
  <c r="T4721" i="1"/>
  <c r="T1162" i="1"/>
  <c r="T60" i="1"/>
  <c r="T136" i="1"/>
  <c r="T143" i="1"/>
  <c r="T99" i="1"/>
  <c r="N589" i="33" s="1"/>
  <c r="T106" i="1"/>
  <c r="N596" i="33" s="1"/>
  <c r="T121" i="1"/>
  <c r="T139" i="1"/>
  <c r="T72" i="1"/>
  <c r="T70" i="1"/>
  <c r="T3896" i="1"/>
  <c r="T4719" i="1"/>
  <c r="T45" i="1"/>
  <c r="T761" i="1"/>
  <c r="U4" i="1"/>
  <c r="T102" i="1"/>
  <c r="N592" i="33" s="1"/>
  <c r="T3030" i="1"/>
  <c r="T129" i="1"/>
  <c r="T54" i="1"/>
  <c r="T126" i="1"/>
  <c r="T94" i="1"/>
  <c r="N584" i="33" s="1"/>
  <c r="T110" i="1"/>
  <c r="T4724" i="1"/>
  <c r="T304" i="1"/>
  <c r="T142" i="1"/>
  <c r="T764" i="1"/>
  <c r="T112" i="1"/>
  <c r="T86" i="1"/>
  <c r="N567" i="33" s="1"/>
  <c r="T73" i="1"/>
  <c r="T61" i="1"/>
  <c r="T59" i="1"/>
  <c r="T3899" i="1"/>
  <c r="T103" i="1"/>
  <c r="N593" i="33" s="1"/>
  <c r="T83" i="1"/>
  <c r="N564" i="33" s="1"/>
  <c r="T1165" i="1"/>
  <c r="T80" i="1"/>
  <c r="T47" i="1"/>
  <c r="T62" i="1"/>
  <c r="T71" i="1"/>
  <c r="T46" i="1"/>
  <c r="T128" i="1"/>
  <c r="T127" i="1"/>
  <c r="T107" i="1"/>
  <c r="N597" i="33" s="1"/>
  <c r="T3025" i="1"/>
  <c r="T131" i="1"/>
  <c r="M559" i="33"/>
  <c r="S150" i="1"/>
  <c r="L335" i="33"/>
  <c r="S148" i="1"/>
  <c r="M330" i="33" s="1"/>
  <c r="M401" i="33" s="1"/>
  <c r="S149" i="1"/>
  <c r="M593" i="33"/>
  <c r="S151" i="1"/>
  <c r="M333" i="33" s="1"/>
  <c r="M404" i="33" s="1"/>
  <c r="L406" i="33" l="1"/>
  <c r="L405" i="33"/>
  <c r="L401" i="33"/>
  <c r="U4676" i="1"/>
  <c r="U4681" i="1"/>
  <c r="U4677" i="1"/>
  <c r="U4678" i="1"/>
  <c r="U4679" i="1"/>
  <c r="U4680" i="1"/>
  <c r="U4683" i="1"/>
  <c r="U4669" i="1"/>
  <c r="U4682" i="1"/>
  <c r="U4668" i="1"/>
  <c r="U4672" i="1"/>
  <c r="U4674" i="1"/>
  <c r="U4675" i="1"/>
  <c r="U4670" i="1"/>
  <c r="U4673" i="1"/>
  <c r="U4671" i="1"/>
  <c r="U2752" i="1"/>
  <c r="U2747" i="1"/>
  <c r="U2748" i="1"/>
  <c r="U2749" i="1"/>
  <c r="U2750" i="1"/>
  <c r="U2751" i="1"/>
  <c r="U2745" i="1"/>
  <c r="U2746" i="1"/>
  <c r="U1215" i="1"/>
  <c r="U1209" i="1"/>
  <c r="U1210" i="1"/>
  <c r="U1223" i="1"/>
  <c r="U1213" i="1"/>
  <c r="U1208" i="1"/>
  <c r="U1219" i="1"/>
  <c r="U1221" i="1"/>
  <c r="U1220" i="1"/>
  <c r="U1211" i="1"/>
  <c r="U1218" i="1"/>
  <c r="U1222" i="1"/>
  <c r="U1216" i="1"/>
  <c r="U1217" i="1"/>
  <c r="U1212" i="1"/>
  <c r="U1214" i="1"/>
  <c r="U1204" i="1"/>
  <c r="U1203" i="1"/>
  <c r="U1200" i="1"/>
  <c r="U1206" i="1"/>
  <c r="U1205" i="1"/>
  <c r="U921" i="1"/>
  <c r="U922" i="1"/>
  <c r="U920" i="1"/>
  <c r="U919" i="1"/>
  <c r="U918" i="1"/>
  <c r="U917" i="1"/>
  <c r="U916" i="1"/>
  <c r="U923" i="1"/>
  <c r="U774" i="1"/>
  <c r="U769" i="1"/>
  <c r="U782" i="1"/>
  <c r="U775" i="1"/>
  <c r="U771" i="1"/>
  <c r="U768" i="1"/>
  <c r="U770" i="1"/>
  <c r="U767" i="1"/>
  <c r="U773" i="1"/>
  <c r="U778" i="1"/>
  <c r="U772" i="1"/>
  <c r="U781" i="1"/>
  <c r="U777" i="1"/>
  <c r="U779" i="1"/>
  <c r="U780" i="1"/>
  <c r="U776" i="1"/>
  <c r="U341" i="1"/>
  <c r="U340" i="1"/>
  <c r="U339" i="1"/>
  <c r="U338" i="1"/>
  <c r="U337" i="1"/>
  <c r="U336" i="1"/>
  <c r="U335" i="1"/>
  <c r="U342" i="1"/>
  <c r="U321" i="1"/>
  <c r="U319" i="1"/>
  <c r="U325" i="1"/>
  <c r="U323" i="1"/>
  <c r="U324" i="1"/>
  <c r="U322" i="1"/>
  <c r="U326" i="1"/>
  <c r="U320" i="1"/>
  <c r="U333" i="1"/>
  <c r="U331" i="1"/>
  <c r="U332" i="1"/>
  <c r="U327" i="1"/>
  <c r="U330" i="1"/>
  <c r="U348" i="1"/>
  <c r="U347" i="1"/>
  <c r="U344" i="1"/>
  <c r="U350" i="1"/>
  <c r="U349" i="1"/>
  <c r="U346" i="1"/>
  <c r="U343" i="1"/>
  <c r="U345" i="1"/>
  <c r="U237" i="1"/>
  <c r="U238" i="1"/>
  <c r="U233" i="1"/>
  <c r="U236" i="1"/>
  <c r="U234" i="1"/>
  <c r="U235" i="1"/>
  <c r="U239" i="1"/>
  <c r="U240" i="1"/>
  <c r="U231" i="1"/>
  <c r="U228" i="1"/>
  <c r="U230" i="1"/>
  <c r="U229" i="1"/>
  <c r="U225" i="1"/>
  <c r="U226" i="1"/>
  <c r="U232" i="1"/>
  <c r="U227" i="1"/>
  <c r="U204" i="1"/>
  <c r="U206" i="1"/>
  <c r="U201" i="1"/>
  <c r="U205" i="1"/>
  <c r="U207" i="1"/>
  <c r="U216" i="1"/>
  <c r="U210" i="1"/>
  <c r="U215" i="1"/>
  <c r="U209" i="1"/>
  <c r="U214" i="1"/>
  <c r="U213" i="1"/>
  <c r="U212" i="1"/>
  <c r="U211" i="1"/>
  <c r="U223" i="1"/>
  <c r="U221" i="1"/>
  <c r="U220" i="1"/>
  <c r="U219" i="1"/>
  <c r="U218" i="1"/>
  <c r="U217" i="1"/>
  <c r="U224" i="1"/>
  <c r="U222" i="1"/>
  <c r="N786" i="33"/>
  <c r="N783" i="33"/>
  <c r="N784" i="33"/>
  <c r="N779" i="33"/>
  <c r="N780" i="33"/>
  <c r="N782" i="33"/>
  <c r="N781" i="33"/>
  <c r="N785" i="33"/>
  <c r="U1487" i="1"/>
  <c r="U1485" i="1"/>
  <c r="U1479" i="1"/>
  <c r="U1483" i="1"/>
  <c r="U1477" i="1"/>
  <c r="U1475" i="1"/>
  <c r="U1484" i="1"/>
  <c r="U1474" i="1"/>
  <c r="U1478" i="1"/>
  <c r="U1473" i="1"/>
  <c r="U1486" i="1"/>
  <c r="U1482" i="1"/>
  <c r="U1476" i="1"/>
  <c r="U1472" i="1"/>
  <c r="U1502" i="1"/>
  <c r="U1501" i="1"/>
  <c r="U1500" i="1"/>
  <c r="U1496" i="1"/>
  <c r="U1499" i="1"/>
  <c r="U1480" i="1"/>
  <c r="U1481" i="1"/>
  <c r="U4200" i="1"/>
  <c r="U4206" i="1"/>
  <c r="U4204" i="1"/>
  <c r="U4203" i="1"/>
  <c r="U4205" i="1"/>
  <c r="U4143" i="1"/>
  <c r="U4141" i="1"/>
  <c r="U4137" i="1"/>
  <c r="U4140" i="1"/>
  <c r="U4136" i="1"/>
  <c r="U4139" i="1"/>
  <c r="U4135" i="1"/>
  <c r="U4111" i="1"/>
  <c r="U4127" i="1"/>
  <c r="U4120" i="1"/>
  <c r="U4122" i="1"/>
  <c r="U4107" i="1"/>
  <c r="U4105" i="1"/>
  <c r="U4102" i="1"/>
  <c r="U4098" i="1"/>
  <c r="U4142" i="1"/>
  <c r="U4138" i="1"/>
  <c r="U4103" i="1"/>
  <c r="U4100" i="1"/>
  <c r="U4097" i="1"/>
  <c r="U4095" i="1"/>
  <c r="U4126" i="1"/>
  <c r="U4123" i="1"/>
  <c r="U4119" i="1"/>
  <c r="U4110" i="1"/>
  <c r="U4109" i="1"/>
  <c r="U4099" i="1"/>
  <c r="U4092" i="1"/>
  <c r="U4101" i="1"/>
  <c r="U4094" i="1"/>
  <c r="U4191" i="1"/>
  <c r="U4088" i="1"/>
  <c r="U4167" i="1"/>
  <c r="U4199" i="1"/>
  <c r="U4197" i="1"/>
  <c r="U4096" i="1"/>
  <c r="U4090" i="1"/>
  <c r="U4195" i="1"/>
  <c r="U4121" i="1"/>
  <c r="U4162" i="1"/>
  <c r="U4192" i="1"/>
  <c r="U4166" i="1"/>
  <c r="U4198" i="1"/>
  <c r="U4196" i="1"/>
  <c r="U4194" i="1"/>
  <c r="U4193" i="1"/>
  <c r="U4185" i="1"/>
  <c r="U4190" i="1"/>
  <c r="U4089" i="1"/>
  <c r="U4124" i="1"/>
  <c r="U4118" i="1"/>
  <c r="U4128" i="1"/>
  <c r="U4091" i="1"/>
  <c r="U4113" i="1"/>
  <c r="U4117" i="1"/>
  <c r="U4188" i="1"/>
  <c r="U4164" i="1"/>
  <c r="U4186" i="1"/>
  <c r="U4187" i="1"/>
  <c r="U4184" i="1"/>
  <c r="U4165" i="1"/>
  <c r="U4108" i="1"/>
  <c r="U4129" i="1"/>
  <c r="U4132" i="1"/>
  <c r="U4131" i="1"/>
  <c r="U4134" i="1"/>
  <c r="U4160" i="1"/>
  <c r="U4189" i="1"/>
  <c r="U4114" i="1"/>
  <c r="U4093" i="1"/>
  <c r="U4104" i="1"/>
  <c r="U4116" i="1"/>
  <c r="U4130" i="1"/>
  <c r="U4125" i="1"/>
  <c r="U4112" i="1"/>
  <c r="U4163" i="1"/>
  <c r="U4115" i="1"/>
  <c r="U4161" i="1"/>
  <c r="U4106" i="1"/>
  <c r="U4133" i="1"/>
  <c r="U3120" i="1"/>
  <c r="U3118" i="1"/>
  <c r="U3116" i="1"/>
  <c r="U3112" i="1"/>
  <c r="U3160" i="1"/>
  <c r="U3114" i="1"/>
  <c r="U3152" i="1"/>
  <c r="U3117" i="1"/>
  <c r="U3115" i="1"/>
  <c r="U3113" i="1"/>
  <c r="U3136" i="1"/>
  <c r="U3145" i="1"/>
  <c r="U3159" i="1"/>
  <c r="U3158" i="1"/>
  <c r="U3150" i="1"/>
  <c r="U3119" i="1"/>
  <c r="U3147" i="1"/>
  <c r="U3144" i="1"/>
  <c r="U3128" i="1"/>
  <c r="U3149" i="1"/>
  <c r="U3148" i="1"/>
  <c r="U3156" i="1"/>
  <c r="U3168" i="1"/>
  <c r="U3151" i="1"/>
  <c r="U3146" i="1"/>
  <c r="U3192" i="1"/>
  <c r="U3125" i="1"/>
  <c r="U3121" i="1"/>
  <c r="U3124" i="1"/>
  <c r="U3191" i="1"/>
  <c r="U3189" i="1"/>
  <c r="U3187" i="1"/>
  <c r="U3185" i="1"/>
  <c r="U3157" i="1"/>
  <c r="U3127" i="1"/>
  <c r="U3123" i="1"/>
  <c r="U3188" i="1"/>
  <c r="U3190" i="1"/>
  <c r="U3126" i="1"/>
  <c r="U3122" i="1"/>
  <c r="U3186" i="1"/>
  <c r="U3161" i="1"/>
  <c r="U3166" i="1"/>
  <c r="U3162" i="1"/>
  <c r="U3141" i="1"/>
  <c r="U3129" i="1"/>
  <c r="U3133" i="1"/>
  <c r="U3130" i="1"/>
  <c r="U3111" i="1"/>
  <c r="U3167" i="1"/>
  <c r="U3135" i="1"/>
  <c r="U3142" i="1"/>
  <c r="U3154" i="1"/>
  <c r="U3107" i="1"/>
  <c r="U3131" i="1"/>
  <c r="U3163" i="1"/>
  <c r="U3164" i="1"/>
  <c r="U3108" i="1"/>
  <c r="U3109" i="1"/>
  <c r="U3106" i="1"/>
  <c r="U3153" i="1"/>
  <c r="U3165" i="1"/>
  <c r="U3105" i="1"/>
  <c r="U3137" i="1"/>
  <c r="U3139" i="1"/>
  <c r="U3140" i="1"/>
  <c r="U3110" i="1"/>
  <c r="U3143" i="1"/>
  <c r="U3138" i="1"/>
  <c r="U3132" i="1"/>
  <c r="U3155" i="1"/>
  <c r="U3134" i="1"/>
  <c r="U1058" i="1"/>
  <c r="U1066" i="1" s="1"/>
  <c r="U1053" i="1"/>
  <c r="U1061" i="1" s="1"/>
  <c r="U1057" i="1"/>
  <c r="U1065" i="1" s="1"/>
  <c r="U1055" i="1"/>
  <c r="U1063" i="1" s="1"/>
  <c r="U1056" i="1"/>
  <c r="U1064" i="1" s="1"/>
  <c r="U1054" i="1"/>
  <c r="U1062" i="1" s="1"/>
  <c r="U1051" i="1"/>
  <c r="U1059" i="1" s="1"/>
  <c r="U1052" i="1"/>
  <c r="U1060" i="1" s="1"/>
  <c r="U1157" i="1"/>
  <c r="U1156" i="1"/>
  <c r="U1154" i="1"/>
  <c r="U1152" i="1"/>
  <c r="U1150" i="1"/>
  <c r="U1155" i="1"/>
  <c r="U1153" i="1"/>
  <c r="U1151" i="1"/>
  <c r="N588" i="33"/>
  <c r="N572" i="33"/>
  <c r="N565" i="33"/>
  <c r="N560" i="33"/>
  <c r="N586" i="33"/>
  <c r="N561" i="33"/>
  <c r="N583" i="33"/>
  <c r="U765" i="1"/>
  <c r="U48" i="1"/>
  <c r="U77" i="1"/>
  <c r="O558" i="33" s="1"/>
  <c r="U147" i="1"/>
  <c r="U83" i="1"/>
  <c r="O564" i="33" s="1"/>
  <c r="U760" i="1"/>
  <c r="U3900" i="1"/>
  <c r="U98" i="1"/>
  <c r="O588" i="33" s="1"/>
  <c r="U766" i="1"/>
  <c r="U85" i="1"/>
  <c r="O566" i="33" s="1"/>
  <c r="U123" i="1"/>
  <c r="U80" i="1"/>
  <c r="O561" i="33" s="1"/>
  <c r="U3896" i="1"/>
  <c r="U115" i="1"/>
  <c r="U97" i="1"/>
  <c r="U111" i="1"/>
  <c r="T154" i="1"/>
  <c r="T149" i="1"/>
  <c r="T150" i="1"/>
  <c r="N332" i="33" s="1"/>
  <c r="N403" i="33" s="1"/>
  <c r="T151" i="1"/>
  <c r="T148" i="1"/>
  <c r="T155" i="1"/>
  <c r="M331" i="33"/>
  <c r="M402" i="33" s="1"/>
  <c r="U764" i="1"/>
  <c r="U759" i="1"/>
  <c r="U67" i="1"/>
  <c r="U75" i="1"/>
  <c r="U143" i="1"/>
  <c r="U64" i="1"/>
  <c r="U94" i="1"/>
  <c r="O584" i="33" s="1"/>
  <c r="U124" i="1"/>
  <c r="U89" i="1"/>
  <c r="O570" i="33" s="1"/>
  <c r="U49" i="1"/>
  <c r="U114" i="1"/>
  <c r="U142" i="1"/>
  <c r="U82" i="1"/>
  <c r="O563" i="33" s="1"/>
  <c r="U110" i="1"/>
  <c r="U55" i="1"/>
  <c r="U117" i="1"/>
  <c r="U304" i="1"/>
  <c r="U305" i="1"/>
  <c r="U1165" i="1"/>
  <c r="U1158" i="1"/>
  <c r="U1164" i="1"/>
  <c r="U3031" i="1"/>
  <c r="U3898" i="1"/>
  <c r="U762" i="1"/>
  <c r="U761" i="1"/>
  <c r="U131" i="1"/>
  <c r="U107" i="1"/>
  <c r="U66" i="1"/>
  <c r="U108" i="1"/>
  <c r="U140" i="1"/>
  <c r="U44" i="1"/>
  <c r="U302" i="1"/>
  <c r="U113" i="1"/>
  <c r="U91" i="1"/>
  <c r="O572" i="33" s="1"/>
  <c r="U303" i="1"/>
  <c r="U59" i="1"/>
  <c r="U145" i="1"/>
  <c r="U308" i="1"/>
  <c r="U3902" i="1"/>
  <c r="U3903" i="1"/>
  <c r="U4717" i="1"/>
  <c r="U4718" i="1"/>
  <c r="U3028" i="1"/>
  <c r="U73" i="1"/>
  <c r="U72" i="1"/>
  <c r="U21" i="1"/>
  <c r="U93" i="1"/>
  <c r="O583" i="33" s="1"/>
  <c r="U70" i="1"/>
  <c r="U103" i="1"/>
  <c r="O593" i="33" s="1"/>
  <c r="U4723" i="1"/>
  <c r="U138" i="1"/>
  <c r="U132" i="1"/>
  <c r="U61" i="1"/>
  <c r="U76" i="1"/>
  <c r="O557" i="33" s="1"/>
  <c r="U128" i="1"/>
  <c r="U306" i="1"/>
  <c r="U129" i="1"/>
  <c r="U87" i="1"/>
  <c r="O568" i="33" s="1"/>
  <c r="U78" i="1"/>
  <c r="O559" i="33" s="1"/>
  <c r="U307" i="1"/>
  <c r="U1161" i="1"/>
  <c r="U146" i="1"/>
  <c r="U104" i="1"/>
  <c r="O594" i="33" s="1"/>
  <c r="U20" i="1"/>
  <c r="U86" i="1"/>
  <c r="U88" i="1"/>
  <c r="O569" i="33" s="1"/>
  <c r="U100" i="1"/>
  <c r="O590" i="33" s="1"/>
  <c r="U122" i="1"/>
  <c r="U137" i="1"/>
  <c r="U101" i="1"/>
  <c r="U60" i="1"/>
  <c r="U65" i="1"/>
  <c r="U1160" i="1"/>
  <c r="U3901" i="1"/>
  <c r="U4727" i="1"/>
  <c r="U136" i="1"/>
  <c r="U120" i="1"/>
  <c r="V4" i="1"/>
  <c r="U79" i="1"/>
  <c r="O560" i="33" s="1"/>
  <c r="U46" i="1"/>
  <c r="U92" i="1"/>
  <c r="O582" i="33" s="1"/>
  <c r="U130" i="1"/>
  <c r="U51" i="1"/>
  <c r="U53" i="1"/>
  <c r="U141" i="1"/>
  <c r="U109" i="1"/>
  <c r="U127" i="1"/>
  <c r="U1162" i="1"/>
  <c r="U4721" i="1"/>
  <c r="U3897" i="1"/>
  <c r="U4715" i="1"/>
  <c r="U4724" i="1"/>
  <c r="U4725" i="1"/>
  <c r="U3030" i="1"/>
  <c r="U135" i="1"/>
  <c r="U133" i="1"/>
  <c r="U24" i="1"/>
  <c r="U19" i="1"/>
  <c r="U84" i="1"/>
  <c r="O565" i="33" s="1"/>
  <c r="U68" i="1"/>
  <c r="U52" i="1"/>
  <c r="U4726" i="1"/>
  <c r="U106" i="1"/>
  <c r="O596" i="33" s="1"/>
  <c r="U25" i="1"/>
  <c r="U90" i="1"/>
  <c r="U22" i="1"/>
  <c r="U105" i="1"/>
  <c r="O595" i="33" s="1"/>
  <c r="U139" i="1"/>
  <c r="U50" i="1"/>
  <c r="U96" i="1"/>
  <c r="O586" i="33" s="1"/>
  <c r="U57" i="1"/>
  <c r="U63" i="1"/>
  <c r="U3025" i="1"/>
  <c r="U3899" i="1"/>
  <c r="U4719" i="1"/>
  <c r="U4716" i="1"/>
  <c r="U4728" i="1"/>
  <c r="U95" i="1"/>
  <c r="U54" i="1"/>
  <c r="U56" i="1"/>
  <c r="U23" i="1"/>
  <c r="U18" i="1"/>
  <c r="U125" i="1"/>
  <c r="U58" i="1"/>
  <c r="U134" i="1"/>
  <c r="U118" i="1"/>
  <c r="U69" i="1"/>
  <c r="U112" i="1"/>
  <c r="U119" i="1"/>
  <c r="U301" i="1"/>
  <c r="U4729" i="1"/>
  <c r="U4720" i="1"/>
  <c r="U4722" i="1"/>
  <c r="U4714" i="1"/>
  <c r="U71" i="1"/>
  <c r="U74" i="1"/>
  <c r="U116" i="1"/>
  <c r="U102" i="1"/>
  <c r="O592" i="33" s="1"/>
  <c r="M332" i="33"/>
  <c r="M403" i="33" s="1"/>
  <c r="T152" i="1"/>
  <c r="U3029" i="1"/>
  <c r="U45" i="1"/>
  <c r="U144" i="1"/>
  <c r="U1163" i="1"/>
  <c r="U81" i="1"/>
  <c r="O562" i="33" s="1"/>
  <c r="U62" i="1"/>
  <c r="U47" i="1"/>
  <c r="U763" i="1"/>
  <c r="T153" i="1"/>
  <c r="U1159" i="1"/>
  <c r="U121" i="1"/>
  <c r="U126" i="1"/>
  <c r="U99" i="1"/>
  <c r="O589" i="33" s="1"/>
  <c r="V4676" i="1" l="1"/>
  <c r="W4676" i="1" s="1"/>
  <c r="V4677" i="1"/>
  <c r="W4677" i="1" s="1"/>
  <c r="V4678" i="1"/>
  <c r="W4678" i="1" s="1"/>
  <c r="V4679" i="1"/>
  <c r="W4679" i="1" s="1"/>
  <c r="V4672" i="1"/>
  <c r="W4672" i="1" s="1"/>
  <c r="V4669" i="1"/>
  <c r="W4669" i="1" s="1"/>
  <c r="V4683" i="1"/>
  <c r="W4683" i="1" s="1"/>
  <c r="V4682" i="1"/>
  <c r="W4682" i="1" s="1"/>
  <c r="V4680" i="1"/>
  <c r="W4680" i="1" s="1"/>
  <c r="V4675" i="1"/>
  <c r="W4675" i="1" s="1"/>
  <c r="V4681" i="1"/>
  <c r="W4681" i="1" s="1"/>
  <c r="V4671" i="1"/>
  <c r="W4671" i="1" s="1"/>
  <c r="V4673" i="1"/>
  <c r="W4673" i="1" s="1"/>
  <c r="V4674" i="1"/>
  <c r="W4674" i="1" s="1"/>
  <c r="V4668" i="1"/>
  <c r="W4668" i="1" s="1"/>
  <c r="V4670" i="1"/>
  <c r="W4670" i="1" s="1"/>
  <c r="V2752" i="1"/>
  <c r="W2752" i="1" s="1"/>
  <c r="V2746" i="1"/>
  <c r="W2746" i="1" s="1"/>
  <c r="V2747" i="1"/>
  <c r="W2747" i="1" s="1"/>
  <c r="V2748" i="1"/>
  <c r="W2748" i="1" s="1"/>
  <c r="V2749" i="1"/>
  <c r="W2749" i="1" s="1"/>
  <c r="V2750" i="1"/>
  <c r="W2750" i="1" s="1"/>
  <c r="V2745" i="1"/>
  <c r="W2745" i="1" s="1"/>
  <c r="V2751" i="1"/>
  <c r="W2751" i="1" s="1"/>
  <c r="V1209" i="1"/>
  <c r="W1209" i="1" s="1"/>
  <c r="V1210" i="1"/>
  <c r="W1210" i="1" s="1"/>
  <c r="V1214" i="1"/>
  <c r="W1214" i="1" s="1"/>
  <c r="V1211" i="1"/>
  <c r="W1211" i="1" s="1"/>
  <c r="V1213" i="1"/>
  <c r="W1213" i="1" s="1"/>
  <c r="V1218" i="1"/>
  <c r="W1218" i="1" s="1"/>
  <c r="V1220" i="1"/>
  <c r="W1220" i="1" s="1"/>
  <c r="V1215" i="1"/>
  <c r="W1215" i="1" s="1"/>
  <c r="V1221" i="1"/>
  <c r="W1221" i="1" s="1"/>
  <c r="V1208" i="1"/>
  <c r="W1208" i="1" s="1"/>
  <c r="V1222" i="1"/>
  <c r="W1222" i="1" s="1"/>
  <c r="V1223" i="1"/>
  <c r="W1223" i="1" s="1"/>
  <c r="V1219" i="1"/>
  <c r="W1219" i="1" s="1"/>
  <c r="V1217" i="1"/>
  <c r="W1217" i="1" s="1"/>
  <c r="V1216" i="1"/>
  <c r="W1216" i="1" s="1"/>
  <c r="V1212" i="1"/>
  <c r="W1212" i="1" s="1"/>
  <c r="V1200" i="1"/>
  <c r="W1200" i="1" s="1"/>
  <c r="V1205" i="1"/>
  <c r="W1205" i="1" s="1"/>
  <c r="V1203" i="1"/>
  <c r="W1203" i="1" s="1"/>
  <c r="V1204" i="1"/>
  <c r="W1204" i="1" s="1"/>
  <c r="V1206" i="1"/>
  <c r="W1206" i="1" s="1"/>
  <c r="V920" i="1"/>
  <c r="W920" i="1" s="1"/>
  <c r="V918" i="1"/>
  <c r="W918" i="1" s="1"/>
  <c r="V922" i="1"/>
  <c r="W922" i="1" s="1"/>
  <c r="V921" i="1"/>
  <c r="W921" i="1" s="1"/>
  <c r="V919" i="1"/>
  <c r="W919" i="1" s="1"/>
  <c r="V917" i="1"/>
  <c r="W917" i="1" s="1"/>
  <c r="V916" i="1"/>
  <c r="W916" i="1" s="1"/>
  <c r="V923" i="1"/>
  <c r="W923" i="1" s="1"/>
  <c r="V772" i="1"/>
  <c r="W772" i="1" s="1"/>
  <c r="V774" i="1"/>
  <c r="W774" i="1" s="1"/>
  <c r="V770" i="1"/>
  <c r="W770" i="1" s="1"/>
  <c r="V767" i="1"/>
  <c r="W767" i="1" s="1"/>
  <c r="V773" i="1"/>
  <c r="W773" i="1" s="1"/>
  <c r="V768" i="1"/>
  <c r="W768" i="1" s="1"/>
  <c r="V778" i="1"/>
  <c r="W778" i="1" s="1"/>
  <c r="V776" i="1"/>
  <c r="W776" i="1" s="1"/>
  <c r="V771" i="1"/>
  <c r="W771" i="1" s="1"/>
  <c r="V769" i="1"/>
  <c r="W769" i="1" s="1"/>
  <c r="V782" i="1"/>
  <c r="W782" i="1" s="1"/>
  <c r="V779" i="1"/>
  <c r="W779" i="1" s="1"/>
  <c r="V775" i="1"/>
  <c r="W775" i="1" s="1"/>
  <c r="V780" i="1"/>
  <c r="W780" i="1" s="1"/>
  <c r="V781" i="1"/>
  <c r="W781" i="1" s="1"/>
  <c r="V777" i="1"/>
  <c r="W777" i="1" s="1"/>
  <c r="V340" i="1"/>
  <c r="W340" i="1" s="1"/>
  <c r="V339" i="1"/>
  <c r="W339" i="1" s="1"/>
  <c r="V338" i="1"/>
  <c r="W338" i="1" s="1"/>
  <c r="V337" i="1"/>
  <c r="W337" i="1" s="1"/>
  <c r="V336" i="1"/>
  <c r="W336" i="1" s="1"/>
  <c r="V335" i="1"/>
  <c r="W335" i="1" s="1"/>
  <c r="V342" i="1"/>
  <c r="W342" i="1" s="1"/>
  <c r="V341" i="1"/>
  <c r="W341" i="1" s="1"/>
  <c r="V324" i="1"/>
  <c r="V319" i="1"/>
  <c r="V322" i="1"/>
  <c r="V325" i="1"/>
  <c r="V323" i="1"/>
  <c r="V326" i="1"/>
  <c r="W326" i="1" s="1"/>
  <c r="V320" i="1"/>
  <c r="V321" i="1"/>
  <c r="V331" i="1"/>
  <c r="W331" i="1" s="1"/>
  <c r="V332" i="1"/>
  <c r="W332" i="1" s="1"/>
  <c r="V327" i="1"/>
  <c r="W327" i="1" s="1"/>
  <c r="V333" i="1"/>
  <c r="W333" i="1" s="1"/>
  <c r="V330" i="1"/>
  <c r="W330" i="1" s="1"/>
  <c r="V347" i="1"/>
  <c r="W347" i="1" s="1"/>
  <c r="V344" i="1"/>
  <c r="W344" i="1" s="1"/>
  <c r="V343" i="1"/>
  <c r="W343" i="1" s="1"/>
  <c r="V350" i="1"/>
  <c r="W350" i="1" s="1"/>
  <c r="V346" i="1"/>
  <c r="W346" i="1" s="1"/>
  <c r="V348" i="1"/>
  <c r="W348" i="1" s="1"/>
  <c r="V345" i="1"/>
  <c r="W345" i="1" s="1"/>
  <c r="V349" i="1"/>
  <c r="W349" i="1" s="1"/>
  <c r="V240" i="1"/>
  <c r="W240" i="1" s="1"/>
  <c r="V238" i="1"/>
  <c r="W238" i="1" s="1"/>
  <c r="V239" i="1"/>
  <c r="W239" i="1" s="1"/>
  <c r="V233" i="1"/>
  <c r="W233" i="1" s="1"/>
  <c r="V234" i="1"/>
  <c r="W234" i="1" s="1"/>
  <c r="V235" i="1"/>
  <c r="W235" i="1" s="1"/>
  <c r="V236" i="1"/>
  <c r="W236" i="1" s="1"/>
  <c r="V237" i="1"/>
  <c r="W237" i="1" s="1"/>
  <c r="V232" i="1"/>
  <c r="W232" i="1" s="1"/>
  <c r="V225" i="1"/>
  <c r="W225" i="1" s="1"/>
  <c r="V231" i="1"/>
  <c r="W231" i="1" s="1"/>
  <c r="V230" i="1"/>
  <c r="W230" i="1" s="1"/>
  <c r="V227" i="1"/>
  <c r="W227" i="1" s="1"/>
  <c r="V226" i="1"/>
  <c r="W226" i="1" s="1"/>
  <c r="V229" i="1"/>
  <c r="W229" i="1" s="1"/>
  <c r="V228" i="1"/>
  <c r="W228" i="1" s="1"/>
  <c r="V205" i="1"/>
  <c r="W205" i="1" s="1"/>
  <c r="V207" i="1"/>
  <c r="W207" i="1" s="1"/>
  <c r="V201" i="1"/>
  <c r="W201" i="1" s="1"/>
  <c r="V206" i="1"/>
  <c r="W206" i="1" s="1"/>
  <c r="V204" i="1"/>
  <c r="W204" i="1" s="1"/>
  <c r="V216" i="1"/>
  <c r="W216" i="1" s="1"/>
  <c r="V210" i="1"/>
  <c r="W210" i="1" s="1"/>
  <c r="V215" i="1"/>
  <c r="W215" i="1" s="1"/>
  <c r="V209" i="1"/>
  <c r="W209" i="1" s="1"/>
  <c r="V214" i="1"/>
  <c r="W214" i="1" s="1"/>
  <c r="V213" i="1"/>
  <c r="W213" i="1" s="1"/>
  <c r="V212" i="1"/>
  <c r="W212" i="1" s="1"/>
  <c r="V211" i="1"/>
  <c r="W211" i="1" s="1"/>
  <c r="V223" i="1"/>
  <c r="W223" i="1" s="1"/>
  <c r="V222" i="1"/>
  <c r="W222" i="1" s="1"/>
  <c r="V221" i="1"/>
  <c r="W221" i="1" s="1"/>
  <c r="V220" i="1"/>
  <c r="W220" i="1" s="1"/>
  <c r="V219" i="1"/>
  <c r="W219" i="1" s="1"/>
  <c r="V218" i="1"/>
  <c r="W218" i="1" s="1"/>
  <c r="V217" i="1"/>
  <c r="W217" i="1" s="1"/>
  <c r="V224" i="1"/>
  <c r="W224" i="1" s="1"/>
  <c r="O786" i="33"/>
  <c r="O785" i="33"/>
  <c r="O784" i="33"/>
  <c r="O780" i="33"/>
  <c r="O781" i="33"/>
  <c r="O782" i="33"/>
  <c r="O783" i="33"/>
  <c r="O779" i="33"/>
  <c r="V1487" i="1"/>
  <c r="W1487" i="1" s="1"/>
  <c r="V1479" i="1"/>
  <c r="W1479" i="1" s="1"/>
  <c r="V1499" i="1"/>
  <c r="W1499" i="1" s="1"/>
  <c r="V1500" i="1"/>
  <c r="W1500" i="1" s="1"/>
  <c r="V1475" i="1"/>
  <c r="W1475" i="1" s="1"/>
  <c r="V1484" i="1"/>
  <c r="W1484" i="1" s="1"/>
  <c r="V1481" i="1"/>
  <c r="W1481" i="1" s="1"/>
  <c r="V1501" i="1"/>
  <c r="W1501" i="1" s="1"/>
  <c r="V1502" i="1"/>
  <c r="W1502" i="1" s="1"/>
  <c r="V1482" i="1"/>
  <c r="W1482" i="1" s="1"/>
  <c r="V1473" i="1"/>
  <c r="W1473" i="1" s="1"/>
  <c r="V1477" i="1"/>
  <c r="W1477" i="1" s="1"/>
  <c r="V1478" i="1"/>
  <c r="W1478" i="1" s="1"/>
  <c r="V1486" i="1"/>
  <c r="W1486" i="1" s="1"/>
  <c r="V1496" i="1"/>
  <c r="W1496" i="1" s="1"/>
  <c r="V1472" i="1"/>
  <c r="W1472" i="1" s="1"/>
  <c r="V1476" i="1"/>
  <c r="W1476" i="1" s="1"/>
  <c r="V1485" i="1"/>
  <c r="W1485" i="1" s="1"/>
  <c r="V1480" i="1"/>
  <c r="W1480" i="1" s="1"/>
  <c r="V1474" i="1"/>
  <c r="W1474" i="1" s="1"/>
  <c r="V1483" i="1"/>
  <c r="W1483" i="1" s="1"/>
  <c r="V4205" i="1"/>
  <c r="W4205" i="1" s="1"/>
  <c r="V4200" i="1"/>
  <c r="W4200" i="1" s="1"/>
  <c r="V4203" i="1"/>
  <c r="W4203" i="1" s="1"/>
  <c r="V4204" i="1"/>
  <c r="W4204" i="1" s="1"/>
  <c r="V4206" i="1"/>
  <c r="W4206" i="1" s="1"/>
  <c r="V4135" i="1"/>
  <c r="W4135" i="1" s="1"/>
  <c r="V4133" i="1"/>
  <c r="W4133" i="1" s="1"/>
  <c r="V4143" i="1"/>
  <c r="W4143" i="1" s="1"/>
  <c r="V4127" i="1"/>
  <c r="W4127" i="1" s="1"/>
  <c r="V4119" i="1"/>
  <c r="W4119" i="1" s="1"/>
  <c r="V4126" i="1"/>
  <c r="W4126" i="1" s="1"/>
  <c r="V4131" i="1"/>
  <c r="W4131" i="1" s="1"/>
  <c r="V4095" i="1"/>
  <c r="W4095" i="1" s="1"/>
  <c r="V4132" i="1"/>
  <c r="W4132" i="1" s="1"/>
  <c r="V4115" i="1"/>
  <c r="W4115" i="1" s="1"/>
  <c r="V4111" i="1"/>
  <c r="W4111" i="1" s="1"/>
  <c r="V4103" i="1"/>
  <c r="W4103" i="1" s="1"/>
  <c r="V4191" i="1"/>
  <c r="W4191" i="1" s="1"/>
  <c r="V4167" i="1"/>
  <c r="W4167" i="1" s="1"/>
  <c r="V4091" i="1"/>
  <c r="W4091" i="1" s="1"/>
  <c r="V4166" i="1"/>
  <c r="W4166" i="1" s="1"/>
  <c r="V4093" i="1"/>
  <c r="W4093" i="1" s="1"/>
  <c r="V4118" i="1"/>
  <c r="W4118" i="1" s="1"/>
  <c r="V4114" i="1"/>
  <c r="W4114" i="1" s="1"/>
  <c r="V4160" i="1"/>
  <c r="W4160" i="1" s="1"/>
  <c r="V4199" i="1"/>
  <c r="W4199" i="1" s="1"/>
  <c r="V4184" i="1"/>
  <c r="W4184" i="1" s="1"/>
  <c r="V4164" i="1"/>
  <c r="W4164" i="1" s="1"/>
  <c r="V4198" i="1"/>
  <c r="W4198" i="1" s="1"/>
  <c r="V4192" i="1"/>
  <c r="W4192" i="1" s="1"/>
  <c r="V4188" i="1"/>
  <c r="W4188" i="1" s="1"/>
  <c r="V4197" i="1"/>
  <c r="W4197" i="1" s="1"/>
  <c r="V4112" i="1"/>
  <c r="W4112" i="1" s="1"/>
  <c r="V4094" i="1"/>
  <c r="W4094" i="1" s="1"/>
  <c r="V4104" i="1"/>
  <c r="W4104" i="1" s="1"/>
  <c r="V4136" i="1"/>
  <c r="W4136" i="1" s="1"/>
  <c r="V4141" i="1"/>
  <c r="W4141" i="1" s="1"/>
  <c r="V4194" i="1"/>
  <c r="W4194" i="1" s="1"/>
  <c r="V4186" i="1"/>
  <c r="W4186" i="1" s="1"/>
  <c r="V4195" i="1"/>
  <c r="W4195" i="1" s="1"/>
  <c r="V4162" i="1"/>
  <c r="W4162" i="1" s="1"/>
  <c r="V4185" i="1"/>
  <c r="W4185" i="1" s="1"/>
  <c r="V4189" i="1"/>
  <c r="W4189" i="1" s="1"/>
  <c r="V4113" i="1"/>
  <c r="W4113" i="1" s="1"/>
  <c r="V4116" i="1"/>
  <c r="W4116" i="1" s="1"/>
  <c r="V4161" i="1"/>
  <c r="W4161" i="1" s="1"/>
  <c r="V4163" i="1"/>
  <c r="W4163" i="1" s="1"/>
  <c r="V4165" i="1"/>
  <c r="W4165" i="1" s="1"/>
  <c r="V4096" i="1"/>
  <c r="W4096" i="1" s="1"/>
  <c r="V4088" i="1"/>
  <c r="W4088" i="1" s="1"/>
  <c r="V4092" i="1"/>
  <c r="W4092" i="1" s="1"/>
  <c r="V4098" i="1"/>
  <c r="W4098" i="1" s="1"/>
  <c r="V4142" i="1"/>
  <c r="W4142" i="1" s="1"/>
  <c r="V4105" i="1"/>
  <c r="W4105" i="1" s="1"/>
  <c r="V4109" i="1"/>
  <c r="W4109" i="1" s="1"/>
  <c r="V4120" i="1"/>
  <c r="W4120" i="1" s="1"/>
  <c r="V4123" i="1"/>
  <c r="W4123" i="1" s="1"/>
  <c r="V4125" i="1"/>
  <c r="W4125" i="1" s="1"/>
  <c r="V4140" i="1"/>
  <c r="W4140" i="1" s="1"/>
  <c r="V4190" i="1"/>
  <c r="W4190" i="1" s="1"/>
  <c r="V4117" i="1"/>
  <c r="W4117" i="1" s="1"/>
  <c r="V4101" i="1"/>
  <c r="W4101" i="1" s="1"/>
  <c r="V4187" i="1"/>
  <c r="W4187" i="1" s="1"/>
  <c r="V4097" i="1"/>
  <c r="W4097" i="1" s="1"/>
  <c r="V4102" i="1"/>
  <c r="W4102" i="1" s="1"/>
  <c r="V4138" i="1"/>
  <c r="W4138" i="1" s="1"/>
  <c r="V4122" i="1"/>
  <c r="W4122" i="1" s="1"/>
  <c r="V4139" i="1"/>
  <c r="W4139" i="1" s="1"/>
  <c r="V4099" i="1"/>
  <c r="W4099" i="1" s="1"/>
  <c r="V4090" i="1"/>
  <c r="W4090" i="1" s="1"/>
  <c r="V4100" i="1"/>
  <c r="W4100" i="1" s="1"/>
  <c r="V4121" i="1"/>
  <c r="W4121" i="1" s="1"/>
  <c r="V4129" i="1"/>
  <c r="W4129" i="1" s="1"/>
  <c r="V4107" i="1"/>
  <c r="W4107" i="1" s="1"/>
  <c r="V4130" i="1"/>
  <c r="W4130" i="1" s="1"/>
  <c r="V4089" i="1"/>
  <c r="W4089" i="1" s="1"/>
  <c r="V4193" i="1"/>
  <c r="W4193" i="1" s="1"/>
  <c r="V4106" i="1"/>
  <c r="W4106" i="1" s="1"/>
  <c r="V4128" i="1"/>
  <c r="W4128" i="1" s="1"/>
  <c r="V4134" i="1"/>
  <c r="W4134" i="1" s="1"/>
  <c r="V4196" i="1"/>
  <c r="W4196" i="1" s="1"/>
  <c r="V4124" i="1"/>
  <c r="W4124" i="1" s="1"/>
  <c r="V4108" i="1"/>
  <c r="W4108" i="1" s="1"/>
  <c r="V4110" i="1"/>
  <c r="W4110" i="1" s="1"/>
  <c r="V4137" i="1"/>
  <c r="W4137" i="1" s="1"/>
  <c r="V3112" i="1"/>
  <c r="W3112" i="1" s="1"/>
  <c r="V3111" i="1"/>
  <c r="W3111" i="1" s="1"/>
  <c r="V3107" i="1"/>
  <c r="W3107" i="1" s="1"/>
  <c r="V3144" i="1"/>
  <c r="W3144" i="1" s="1"/>
  <c r="V3120" i="1"/>
  <c r="W3120" i="1" s="1"/>
  <c r="V3160" i="1"/>
  <c r="W3160" i="1" s="1"/>
  <c r="V3142" i="1"/>
  <c r="W3142" i="1" s="1"/>
  <c r="V3152" i="1"/>
  <c r="W3152" i="1" s="1"/>
  <c r="V3154" i="1"/>
  <c r="W3154" i="1" s="1"/>
  <c r="V3136" i="1"/>
  <c r="W3136" i="1" s="1"/>
  <c r="V3134" i="1"/>
  <c r="W3134" i="1" s="1"/>
  <c r="V3130" i="1"/>
  <c r="W3130" i="1" s="1"/>
  <c r="V3128" i="1"/>
  <c r="W3128" i="1" s="1"/>
  <c r="V3192" i="1"/>
  <c r="W3192" i="1" s="1"/>
  <c r="V3168" i="1"/>
  <c r="W3168" i="1" s="1"/>
  <c r="V3165" i="1"/>
  <c r="W3165" i="1" s="1"/>
  <c r="V3162" i="1"/>
  <c r="W3162" i="1" s="1"/>
  <c r="V3110" i="1"/>
  <c r="W3110" i="1" s="1"/>
  <c r="V3155" i="1"/>
  <c r="W3155" i="1" s="1"/>
  <c r="V3140" i="1"/>
  <c r="W3140" i="1" s="1"/>
  <c r="V3135" i="1"/>
  <c r="W3135" i="1" s="1"/>
  <c r="V3131" i="1"/>
  <c r="W3131" i="1" s="1"/>
  <c r="V3166" i="1"/>
  <c r="W3166" i="1" s="1"/>
  <c r="V3139" i="1"/>
  <c r="W3139" i="1" s="1"/>
  <c r="V3163" i="1"/>
  <c r="W3163" i="1" s="1"/>
  <c r="V3138" i="1"/>
  <c r="W3138" i="1" s="1"/>
  <c r="V3141" i="1"/>
  <c r="W3141" i="1" s="1"/>
  <c r="V3105" i="1"/>
  <c r="W3105" i="1" s="1"/>
  <c r="V3188" i="1"/>
  <c r="W3188" i="1" s="1"/>
  <c r="V3137" i="1"/>
  <c r="W3137" i="1" s="1"/>
  <c r="V3125" i="1"/>
  <c r="W3125" i="1" s="1"/>
  <c r="V3150" i="1"/>
  <c r="W3150" i="1" s="1"/>
  <c r="V3151" i="1"/>
  <c r="W3151" i="1" s="1"/>
  <c r="V3145" i="1"/>
  <c r="W3145" i="1" s="1"/>
  <c r="V3119" i="1"/>
  <c r="W3119" i="1" s="1"/>
  <c r="V3113" i="1"/>
  <c r="W3113" i="1" s="1"/>
  <c r="V3117" i="1"/>
  <c r="W3117" i="1" s="1"/>
  <c r="V3129" i="1"/>
  <c r="W3129" i="1" s="1"/>
  <c r="V3133" i="1"/>
  <c r="W3133" i="1" s="1"/>
  <c r="V3164" i="1"/>
  <c r="W3164" i="1" s="1"/>
  <c r="V3161" i="1"/>
  <c r="W3161" i="1" s="1"/>
  <c r="V3121" i="1"/>
  <c r="W3121" i="1" s="1"/>
  <c r="V3185" i="1"/>
  <c r="W3185" i="1" s="1"/>
  <c r="V3187" i="1"/>
  <c r="W3187" i="1" s="1"/>
  <c r="V3189" i="1"/>
  <c r="W3189" i="1" s="1"/>
  <c r="V3191" i="1"/>
  <c r="W3191" i="1" s="1"/>
  <c r="V3146" i="1"/>
  <c r="W3146" i="1" s="1"/>
  <c r="V3143" i="1"/>
  <c r="W3143" i="1" s="1"/>
  <c r="V3159" i="1"/>
  <c r="W3159" i="1" s="1"/>
  <c r="V3115" i="1"/>
  <c r="W3115" i="1" s="1"/>
  <c r="V3167" i="1"/>
  <c r="W3167" i="1" s="1"/>
  <c r="V3153" i="1"/>
  <c r="W3153" i="1" s="1"/>
  <c r="V3132" i="1"/>
  <c r="W3132" i="1" s="1"/>
  <c r="V3190" i="1"/>
  <c r="W3190" i="1" s="1"/>
  <c r="V3148" i="1"/>
  <c r="W3148" i="1" s="1"/>
  <c r="V3106" i="1"/>
  <c r="W3106" i="1" s="1"/>
  <c r="V3158" i="1"/>
  <c r="W3158" i="1" s="1"/>
  <c r="V3114" i="1"/>
  <c r="W3114" i="1" s="1"/>
  <c r="V3126" i="1"/>
  <c r="W3126" i="1" s="1"/>
  <c r="V3116" i="1"/>
  <c r="W3116" i="1" s="1"/>
  <c r="V3109" i="1"/>
  <c r="W3109" i="1" s="1"/>
  <c r="V3186" i="1"/>
  <c r="W3186" i="1" s="1"/>
  <c r="V3122" i="1"/>
  <c r="W3122" i="1" s="1"/>
  <c r="V3147" i="1"/>
  <c r="W3147" i="1" s="1"/>
  <c r="V3149" i="1"/>
  <c r="W3149" i="1" s="1"/>
  <c r="V3157" i="1"/>
  <c r="W3157" i="1" s="1"/>
  <c r="V3123" i="1"/>
  <c r="W3123" i="1" s="1"/>
  <c r="V3124" i="1"/>
  <c r="W3124" i="1" s="1"/>
  <c r="V3118" i="1"/>
  <c r="W3118" i="1" s="1"/>
  <c r="V3127" i="1"/>
  <c r="W3127" i="1" s="1"/>
  <c r="V3108" i="1"/>
  <c r="W3108" i="1" s="1"/>
  <c r="V3156" i="1"/>
  <c r="W3156" i="1" s="1"/>
  <c r="V1056" i="1"/>
  <c r="V1051" i="1"/>
  <c r="V1054" i="1"/>
  <c r="V1052" i="1"/>
  <c r="V1058" i="1"/>
  <c r="V1053" i="1"/>
  <c r="V1055" i="1"/>
  <c r="V1057" i="1"/>
  <c r="V1157" i="1"/>
  <c r="W1157" i="1" s="1"/>
  <c r="V1153" i="1"/>
  <c r="W1153" i="1" s="1"/>
  <c r="V1154" i="1"/>
  <c r="W1154" i="1" s="1"/>
  <c r="V1156" i="1"/>
  <c r="W1156" i="1" s="1"/>
  <c r="V1155" i="1"/>
  <c r="W1155" i="1" s="1"/>
  <c r="V1150" i="1"/>
  <c r="W1150" i="1" s="1"/>
  <c r="V1152" i="1"/>
  <c r="W1152" i="1" s="1"/>
  <c r="V1151" i="1"/>
  <c r="W1151" i="1" s="1"/>
  <c r="O585" i="33"/>
  <c r="O597" i="33"/>
  <c r="N336" i="33"/>
  <c r="N407" i="33" s="1"/>
  <c r="O587" i="33"/>
  <c r="O591" i="33"/>
  <c r="N333" i="33"/>
  <c r="N404" i="33" s="1"/>
  <c r="N331" i="33"/>
  <c r="N402" i="33" s="1"/>
  <c r="O571" i="33"/>
  <c r="O567" i="33"/>
  <c r="U153" i="1"/>
  <c r="O335" i="33" s="1"/>
  <c r="O406" i="33" s="1"/>
  <c r="N337" i="33"/>
  <c r="N408" i="33" s="1"/>
  <c r="N330" i="33"/>
  <c r="N401" i="33" s="1"/>
  <c r="V762" i="1"/>
  <c r="V764" i="1"/>
  <c r="V45" i="1"/>
  <c r="V49" i="1"/>
  <c r="V77" i="1"/>
  <c r="V81" i="1"/>
  <c r="V109" i="1"/>
  <c r="W109" i="1" s="1"/>
  <c r="V113" i="1"/>
  <c r="W113" i="1" s="1"/>
  <c r="V141" i="1"/>
  <c r="W141" i="1" s="1"/>
  <c r="V145" i="1"/>
  <c r="W145" i="1" s="1"/>
  <c r="V19" i="1"/>
  <c r="V23" i="1"/>
  <c r="V64" i="1"/>
  <c r="W64" i="1" s="1"/>
  <c r="V96" i="1"/>
  <c r="V128" i="1"/>
  <c r="W128" i="1" s="1"/>
  <c r="V51" i="1"/>
  <c r="V68" i="1"/>
  <c r="W68" i="1" s="1"/>
  <c r="V83" i="1"/>
  <c r="V100" i="1"/>
  <c r="V115" i="1"/>
  <c r="W115" i="1" s="1"/>
  <c r="V132" i="1"/>
  <c r="W132" i="1" s="1"/>
  <c r="V147" i="1"/>
  <c r="W147" i="1" s="1"/>
  <c r="V303" i="1"/>
  <c r="W303" i="1" s="1"/>
  <c r="V307" i="1"/>
  <c r="W307" i="1" s="1"/>
  <c r="V67" i="1"/>
  <c r="W67" i="1" s="1"/>
  <c r="V61" i="1"/>
  <c r="W61" i="1" s="1"/>
  <c r="V308" i="1"/>
  <c r="W308" i="1" s="1"/>
  <c r="V86" i="1"/>
  <c r="V131" i="1"/>
  <c r="W131" i="1" s="1"/>
  <c r="V137" i="1"/>
  <c r="W137" i="1" s="1"/>
  <c r="V1161" i="1"/>
  <c r="W1161" i="1" s="1"/>
  <c r="V3897" i="1"/>
  <c r="W3897" i="1" s="1"/>
  <c r="V3901" i="1"/>
  <c r="W3901" i="1" s="1"/>
  <c r="V3903" i="1"/>
  <c r="W3903" i="1" s="1"/>
  <c r="V4728" i="1"/>
  <c r="W4728" i="1" s="1"/>
  <c r="V4718" i="1"/>
  <c r="V4723" i="1"/>
  <c r="W4723" i="1" s="1"/>
  <c r="V84" i="1"/>
  <c r="V116" i="1"/>
  <c r="W116" i="1" s="1"/>
  <c r="V133" i="1"/>
  <c r="W133" i="1" s="1"/>
  <c r="V118" i="1"/>
  <c r="W118" i="1" s="1"/>
  <c r="V766" i="1"/>
  <c r="V760" i="1"/>
  <c r="V46" i="1"/>
  <c r="V78" i="1"/>
  <c r="V82" i="1"/>
  <c r="V114" i="1"/>
  <c r="W114" i="1" s="1"/>
  <c r="V142" i="1"/>
  <c r="W142" i="1" s="1"/>
  <c r="X4" i="1"/>
  <c r="V20" i="1"/>
  <c r="V66" i="1"/>
  <c r="W66" i="1" s="1"/>
  <c r="V98" i="1"/>
  <c r="V70" i="1"/>
  <c r="W70" i="1" s="1"/>
  <c r="V102" i="1"/>
  <c r="V117" i="1"/>
  <c r="W117" i="1" s="1"/>
  <c r="V304" i="1"/>
  <c r="W304" i="1" s="1"/>
  <c r="V93" i="1"/>
  <c r="V73" i="1"/>
  <c r="W73" i="1" s="1"/>
  <c r="V91" i="1"/>
  <c r="V59" i="1"/>
  <c r="W59" i="1" s="1"/>
  <c r="V1158" i="1"/>
  <c r="W1158" i="1" s="1"/>
  <c r="V1162" i="1"/>
  <c r="W1162" i="1" s="1"/>
  <c r="V3029" i="1"/>
  <c r="W3029" i="1" s="1"/>
  <c r="V3902" i="1"/>
  <c r="W3902" i="1" s="1"/>
  <c r="V4715" i="1"/>
  <c r="V4725" i="1"/>
  <c r="W4725" i="1" s="1"/>
  <c r="V4716" i="1"/>
  <c r="V3028" i="1"/>
  <c r="W3028" i="1" s="1"/>
  <c r="V103" i="1"/>
  <c r="V101" i="1"/>
  <c r="V763" i="1"/>
  <c r="V765" i="1"/>
  <c r="V50" i="1"/>
  <c r="V110" i="1"/>
  <c r="W110" i="1" s="1"/>
  <c r="V146" i="1"/>
  <c r="W146" i="1" s="1"/>
  <c r="V24" i="1"/>
  <c r="V130" i="1"/>
  <c r="W130" i="1" s="1"/>
  <c r="V53" i="1"/>
  <c r="W53" i="1" s="1"/>
  <c r="V85" i="1"/>
  <c r="V134" i="1"/>
  <c r="W134" i="1" s="1"/>
  <c r="V52" i="1"/>
  <c r="W52" i="1" s="1"/>
  <c r="V3898" i="1"/>
  <c r="W3898" i="1" s="1"/>
  <c r="V4722" i="1"/>
  <c r="W4722" i="1" s="1"/>
  <c r="V3030" i="1"/>
  <c r="W3030" i="1" s="1"/>
  <c r="V4714" i="1"/>
  <c r="V125" i="1"/>
  <c r="W125" i="1" s="1"/>
  <c r="V759" i="1"/>
  <c r="V25" i="1"/>
  <c r="V44" i="1"/>
  <c r="V48" i="1"/>
  <c r="V76" i="1"/>
  <c r="V80" i="1"/>
  <c r="V108" i="1"/>
  <c r="W108" i="1" s="1"/>
  <c r="V112" i="1"/>
  <c r="W112" i="1" s="1"/>
  <c r="V140" i="1"/>
  <c r="W140" i="1" s="1"/>
  <c r="V144" i="1"/>
  <c r="W144" i="1" s="1"/>
  <c r="V18" i="1"/>
  <c r="V22" i="1"/>
  <c r="V62" i="1"/>
  <c r="W62" i="1" s="1"/>
  <c r="V94" i="1"/>
  <c r="V126" i="1"/>
  <c r="W126" i="1" s="1"/>
  <c r="V57" i="1"/>
  <c r="W57" i="1" s="1"/>
  <c r="V74" i="1"/>
  <c r="W74" i="1" s="1"/>
  <c r="V89" i="1"/>
  <c r="V106" i="1"/>
  <c r="V121" i="1"/>
  <c r="W121" i="1" s="1"/>
  <c r="V138" i="1"/>
  <c r="W138" i="1" s="1"/>
  <c r="V302" i="1"/>
  <c r="W302" i="1" s="1"/>
  <c r="V306" i="1"/>
  <c r="W306" i="1" s="1"/>
  <c r="V58" i="1"/>
  <c r="W58" i="1" s="1"/>
  <c r="V120" i="1"/>
  <c r="W120" i="1" s="1"/>
  <c r="V123" i="1"/>
  <c r="W123" i="1" s="1"/>
  <c r="V71" i="1"/>
  <c r="W71" i="1" s="1"/>
  <c r="V122" i="1"/>
  <c r="W122" i="1" s="1"/>
  <c r="V99" i="1"/>
  <c r="V90" i="1"/>
  <c r="V1160" i="1"/>
  <c r="W1160" i="1" s="1"/>
  <c r="V1164" i="1"/>
  <c r="W1164" i="1" s="1"/>
  <c r="V75" i="1"/>
  <c r="W75" i="1" s="1"/>
  <c r="V139" i="1"/>
  <c r="W139" i="1" s="1"/>
  <c r="V60" i="1"/>
  <c r="W60" i="1" s="1"/>
  <c r="V87" i="1"/>
  <c r="V301" i="1"/>
  <c r="W301" i="1" s="1"/>
  <c r="V88" i="1"/>
  <c r="P569" i="33" s="1"/>
  <c r="V97" i="1"/>
  <c r="V65" i="1"/>
  <c r="W65" i="1" s="1"/>
  <c r="V1163" i="1"/>
  <c r="W1163" i="1" s="1"/>
  <c r="V3031" i="1"/>
  <c r="W3031" i="1" s="1"/>
  <c r="V3899" i="1"/>
  <c r="W3899" i="1" s="1"/>
  <c r="V4724" i="1"/>
  <c r="W4724" i="1" s="1"/>
  <c r="V4727" i="1"/>
  <c r="W4727" i="1" s="1"/>
  <c r="V69" i="1"/>
  <c r="W69" i="1" s="1"/>
  <c r="V63" i="1"/>
  <c r="W63" i="1" s="1"/>
  <c r="V79" i="1"/>
  <c r="V305" i="1"/>
  <c r="W305" i="1" s="1"/>
  <c r="V54" i="1"/>
  <c r="W54" i="1" s="1"/>
  <c r="V4726" i="1"/>
  <c r="W4726" i="1" s="1"/>
  <c r="V47" i="1"/>
  <c r="V21" i="1"/>
  <c r="V105" i="1"/>
  <c r="V4719" i="1"/>
  <c r="V129" i="1"/>
  <c r="W129" i="1" s="1"/>
  <c r="V135" i="1"/>
  <c r="W135" i="1" s="1"/>
  <c r="V761" i="1"/>
  <c r="V143" i="1"/>
  <c r="W143" i="1" s="1"/>
  <c r="V92" i="1"/>
  <c r="V104" i="1"/>
  <c r="V3900" i="1"/>
  <c r="W3900" i="1" s="1"/>
  <c r="V127" i="1"/>
  <c r="W127" i="1" s="1"/>
  <c r="V111" i="1"/>
  <c r="W111" i="1" s="1"/>
  <c r="V72" i="1"/>
  <c r="W72" i="1" s="1"/>
  <c r="V1165" i="1"/>
  <c r="W1165" i="1" s="1"/>
  <c r="V3896" i="1"/>
  <c r="W3896" i="1" s="1"/>
  <c r="V107" i="1"/>
  <c r="V124" i="1"/>
  <c r="W124" i="1" s="1"/>
  <c r="V55" i="1"/>
  <c r="W55" i="1" s="1"/>
  <c r="V119" i="1"/>
  <c r="W119" i="1" s="1"/>
  <c r="V4729" i="1"/>
  <c r="W4729" i="1" s="1"/>
  <c r="V4717" i="1"/>
  <c r="V4720" i="1"/>
  <c r="V95" i="1"/>
  <c r="V136" i="1"/>
  <c r="W136" i="1" s="1"/>
  <c r="V56" i="1"/>
  <c r="W56" i="1" s="1"/>
  <c r="V1159" i="1"/>
  <c r="W1159" i="1" s="1"/>
  <c r="V3025" i="1"/>
  <c r="W3025" i="1" s="1"/>
  <c r="V4721" i="1"/>
  <c r="U148" i="1"/>
  <c r="U152" i="1"/>
  <c r="U149" i="1"/>
  <c r="U150" i="1"/>
  <c r="N334" i="33"/>
  <c r="N405" i="33" s="1"/>
  <c r="U154" i="1"/>
  <c r="N335" i="33"/>
  <c r="N406" i="33" s="1"/>
  <c r="U151" i="1"/>
  <c r="U155" i="1"/>
  <c r="W760" i="1" l="1"/>
  <c r="W322" i="1"/>
  <c r="W766" i="1"/>
  <c r="W764" i="1"/>
  <c r="W319" i="1"/>
  <c r="W762" i="1"/>
  <c r="W324" i="1"/>
  <c r="W761" i="1"/>
  <c r="W765" i="1"/>
  <c r="W321" i="1"/>
  <c r="W759" i="1"/>
  <c r="W763" i="1"/>
  <c r="W320" i="1"/>
  <c r="W325" i="1"/>
  <c r="W323" i="1"/>
  <c r="X4676" i="1"/>
  <c r="X4677" i="1"/>
  <c r="X4681" i="1"/>
  <c r="X4679" i="1"/>
  <c r="X4678" i="1"/>
  <c r="X4682" i="1"/>
  <c r="X4680" i="1"/>
  <c r="X4683" i="1"/>
  <c r="X4668" i="1"/>
  <c r="X4673" i="1"/>
  <c r="X4669" i="1"/>
  <c r="X4674" i="1"/>
  <c r="X4671" i="1"/>
  <c r="X4675" i="1"/>
  <c r="X4672" i="1"/>
  <c r="X4670" i="1"/>
  <c r="X2752" i="1"/>
  <c r="X2748" i="1"/>
  <c r="X2749" i="1"/>
  <c r="X2750" i="1"/>
  <c r="X2745" i="1"/>
  <c r="X2751" i="1"/>
  <c r="X2746" i="1"/>
  <c r="X2747" i="1"/>
  <c r="X1208" i="1"/>
  <c r="X1214" i="1"/>
  <c r="X1223" i="1"/>
  <c r="X1209" i="1"/>
  <c r="X1210" i="1"/>
  <c r="X1216" i="1"/>
  <c r="X1211" i="1"/>
  <c r="X1218" i="1"/>
  <c r="X1215" i="1"/>
  <c r="X1221" i="1"/>
  <c r="X1222" i="1"/>
  <c r="X1212" i="1"/>
  <c r="X1213" i="1"/>
  <c r="X1219" i="1"/>
  <c r="X1220" i="1"/>
  <c r="X1217" i="1"/>
  <c r="X1206" i="1"/>
  <c r="X1200" i="1"/>
  <c r="X1203" i="1"/>
  <c r="X1204" i="1"/>
  <c r="X1205" i="1"/>
  <c r="X922" i="1"/>
  <c r="X921" i="1"/>
  <c r="X920" i="1"/>
  <c r="X919" i="1"/>
  <c r="X918" i="1"/>
  <c r="X917" i="1"/>
  <c r="X916" i="1"/>
  <c r="X923" i="1"/>
  <c r="X773" i="1"/>
  <c r="X771" i="1"/>
  <c r="X768" i="1"/>
  <c r="X782" i="1"/>
  <c r="X769" i="1"/>
  <c r="X767" i="1"/>
  <c r="X772" i="1"/>
  <c r="X770" i="1"/>
  <c r="X774" i="1"/>
  <c r="X781" i="1"/>
  <c r="X776" i="1"/>
  <c r="X775" i="1"/>
  <c r="X778" i="1"/>
  <c r="X779" i="1"/>
  <c r="X780" i="1"/>
  <c r="X777" i="1"/>
  <c r="X341" i="1"/>
  <c r="X340" i="1"/>
  <c r="X339" i="1"/>
  <c r="X338" i="1"/>
  <c r="X337" i="1"/>
  <c r="X336" i="1"/>
  <c r="X335" i="1"/>
  <c r="X342" i="1"/>
  <c r="X320" i="1"/>
  <c r="X324" i="1"/>
  <c r="X319" i="1"/>
  <c r="X323" i="1"/>
  <c r="X325" i="1"/>
  <c r="X322" i="1"/>
  <c r="X326" i="1"/>
  <c r="X321" i="1"/>
  <c r="X327" i="1"/>
  <c r="X333" i="1"/>
  <c r="X332" i="1"/>
  <c r="X330" i="1"/>
  <c r="X331" i="1"/>
  <c r="X349" i="1"/>
  <c r="X344" i="1"/>
  <c r="X348" i="1"/>
  <c r="X345" i="1"/>
  <c r="X347" i="1"/>
  <c r="X343" i="1"/>
  <c r="X346" i="1"/>
  <c r="X350" i="1"/>
  <c r="X240" i="1"/>
  <c r="X231" i="1"/>
  <c r="X230" i="1"/>
  <c r="X227" i="1"/>
  <c r="X226" i="1"/>
  <c r="X237" i="1"/>
  <c r="X233" i="1"/>
  <c r="X236" i="1"/>
  <c r="X228" i="1"/>
  <c r="X239" i="1"/>
  <c r="X232" i="1"/>
  <c r="X225" i="1"/>
  <c r="X229" i="1"/>
  <c r="X235" i="1"/>
  <c r="X234" i="1"/>
  <c r="X238" i="1"/>
  <c r="X204" i="1"/>
  <c r="X207" i="1"/>
  <c r="X201" i="1"/>
  <c r="X205" i="1"/>
  <c r="X206" i="1"/>
  <c r="X209" i="1"/>
  <c r="X210" i="1"/>
  <c r="X211" i="1"/>
  <c r="X212" i="1"/>
  <c r="X213" i="1"/>
  <c r="X214" i="1"/>
  <c r="X215" i="1"/>
  <c r="X216" i="1"/>
  <c r="X222" i="1"/>
  <c r="X223" i="1"/>
  <c r="X221" i="1"/>
  <c r="X220" i="1"/>
  <c r="X219" i="1"/>
  <c r="X218" i="1"/>
  <c r="X217" i="1"/>
  <c r="X224" i="1"/>
  <c r="W4719" i="1"/>
  <c r="P784" i="33"/>
  <c r="W4715" i="1"/>
  <c r="P780" i="33"/>
  <c r="W4720" i="1"/>
  <c r="P785" i="33"/>
  <c r="W4716" i="1"/>
  <c r="P781" i="33"/>
  <c r="W4721" i="1"/>
  <c r="P786" i="33"/>
  <c r="W4717" i="1"/>
  <c r="P782" i="33"/>
  <c r="W4718" i="1"/>
  <c r="P783" i="33"/>
  <c r="W4714" i="1"/>
  <c r="P779" i="33"/>
  <c r="W1057" i="1"/>
  <c r="W1065" i="1" s="1"/>
  <c r="V1065" i="1"/>
  <c r="W1055" i="1"/>
  <c r="W1063" i="1" s="1"/>
  <c r="V1063" i="1"/>
  <c r="W1054" i="1"/>
  <c r="W1062" i="1" s="1"/>
  <c r="V1062" i="1"/>
  <c r="W1056" i="1"/>
  <c r="W1064" i="1" s="1"/>
  <c r="V1064" i="1"/>
  <c r="W1052" i="1"/>
  <c r="W1060" i="1" s="1"/>
  <c r="V1060" i="1"/>
  <c r="W1053" i="1"/>
  <c r="W1061" i="1" s="1"/>
  <c r="V1061" i="1"/>
  <c r="W1051" i="1"/>
  <c r="W1059" i="1" s="1"/>
  <c r="V1059" i="1"/>
  <c r="X1479" i="1"/>
  <c r="X1487" i="1"/>
  <c r="X1478" i="1"/>
  <c r="X1502" i="1"/>
  <c r="X1501" i="1"/>
  <c r="X1500" i="1"/>
  <c r="X1499" i="1"/>
  <c r="X1496" i="1"/>
  <c r="X1477" i="1"/>
  <c r="X1481" i="1"/>
  <c r="X1473" i="1"/>
  <c r="X1484" i="1"/>
  <c r="X1480" i="1"/>
  <c r="X1475" i="1"/>
  <c r="X1486" i="1"/>
  <c r="X1472" i="1"/>
  <c r="X1476" i="1"/>
  <c r="X1483" i="1"/>
  <c r="X1482" i="1"/>
  <c r="X1474" i="1"/>
  <c r="X1485" i="1"/>
  <c r="X4200" i="1"/>
  <c r="X4205" i="1"/>
  <c r="X4204" i="1"/>
  <c r="X4203" i="1"/>
  <c r="X4206" i="1"/>
  <c r="X4143" i="1"/>
  <c r="X4140" i="1"/>
  <c r="X4136" i="1"/>
  <c r="X4139" i="1"/>
  <c r="X4135" i="1"/>
  <c r="X4127" i="1"/>
  <c r="X4141" i="1"/>
  <c r="X4137" i="1"/>
  <c r="X4123" i="1"/>
  <c r="X4119" i="1"/>
  <c r="X4142" i="1"/>
  <c r="X4138" i="1"/>
  <c r="X4121" i="1"/>
  <c r="X4131" i="1"/>
  <c r="X4130" i="1"/>
  <c r="X4125" i="1"/>
  <c r="X4100" i="1"/>
  <c r="X4096" i="1"/>
  <c r="X4101" i="1"/>
  <c r="X4133" i="1"/>
  <c r="X4115" i="1"/>
  <c r="X4111" i="1"/>
  <c r="X4102" i="1"/>
  <c r="X4099" i="1"/>
  <c r="X4167" i="1"/>
  <c r="X4120" i="1"/>
  <c r="X4117" i="1"/>
  <c r="X4113" i="1"/>
  <c r="X4122" i="1"/>
  <c r="X4163" i="1"/>
  <c r="X4195" i="1"/>
  <c r="X4095" i="1"/>
  <c r="X4191" i="1"/>
  <c r="X4199" i="1"/>
  <c r="X4197" i="1"/>
  <c r="X4103" i="1"/>
  <c r="X4098" i="1"/>
  <c r="X4097" i="1"/>
  <c r="X4161" i="1"/>
  <c r="X4165" i="1"/>
  <c r="X4198" i="1"/>
  <c r="X4196" i="1"/>
  <c r="X4194" i="1"/>
  <c r="X4185" i="1"/>
  <c r="X4190" i="1"/>
  <c r="X4193" i="1"/>
  <c r="X4106" i="1"/>
  <c r="X4118" i="1"/>
  <c r="X4090" i="1"/>
  <c r="X4108" i="1"/>
  <c r="X4116" i="1"/>
  <c r="X4129" i="1"/>
  <c r="X4107" i="1"/>
  <c r="X4126" i="1"/>
  <c r="X4110" i="1"/>
  <c r="X4166" i="1"/>
  <c r="X4124" i="1"/>
  <c r="X4186" i="1"/>
  <c r="X4187" i="1"/>
  <c r="X4162" i="1"/>
  <c r="X4093" i="1"/>
  <c r="X4128" i="1"/>
  <c r="X4094" i="1"/>
  <c r="X4104" i="1"/>
  <c r="X4112" i="1"/>
  <c r="X4188" i="1"/>
  <c r="X4192" i="1"/>
  <c r="X4088" i="1"/>
  <c r="X4105" i="1"/>
  <c r="X4164" i="1"/>
  <c r="X4189" i="1"/>
  <c r="X4160" i="1"/>
  <c r="X4132" i="1"/>
  <c r="X4114" i="1"/>
  <c r="X4092" i="1"/>
  <c r="X4109" i="1"/>
  <c r="X4134" i="1"/>
  <c r="X4089" i="1"/>
  <c r="X4184" i="1"/>
  <c r="X4091" i="1"/>
  <c r="X3119" i="1"/>
  <c r="X3118" i="1"/>
  <c r="X3112" i="1"/>
  <c r="X3120" i="1"/>
  <c r="X3151" i="1"/>
  <c r="X3150" i="1"/>
  <c r="X3149" i="1"/>
  <c r="X3111" i="1"/>
  <c r="X3107" i="1"/>
  <c r="X3152" i="1"/>
  <c r="X3147" i="1"/>
  <c r="X3109" i="1"/>
  <c r="X3145" i="1"/>
  <c r="X3143" i="1"/>
  <c r="X3160" i="1"/>
  <c r="X3148" i="1"/>
  <c r="X3136" i="1"/>
  <c r="X3146" i="1"/>
  <c r="X3144" i="1"/>
  <c r="X3192" i="1"/>
  <c r="X3139" i="1"/>
  <c r="X3168" i="1"/>
  <c r="X3191" i="1"/>
  <c r="X3189" i="1"/>
  <c r="X3187" i="1"/>
  <c r="X3185" i="1"/>
  <c r="X3132" i="1"/>
  <c r="X3128" i="1"/>
  <c r="X3161" i="1"/>
  <c r="X3190" i="1"/>
  <c r="X3186" i="1"/>
  <c r="X3134" i="1"/>
  <c r="X3130" i="1"/>
  <c r="X3188" i="1"/>
  <c r="X3167" i="1"/>
  <c r="X3153" i="1"/>
  <c r="X3135" i="1"/>
  <c r="X3138" i="1"/>
  <c r="X3165" i="1"/>
  <c r="X3129" i="1"/>
  <c r="X3133" i="1"/>
  <c r="X3123" i="1"/>
  <c r="X3124" i="1"/>
  <c r="X3158" i="1"/>
  <c r="X3115" i="1"/>
  <c r="X3166" i="1"/>
  <c r="X3141" i="1"/>
  <c r="X3105" i="1"/>
  <c r="X3163" i="1"/>
  <c r="X3137" i="1"/>
  <c r="X3127" i="1"/>
  <c r="X3122" i="1"/>
  <c r="X3126" i="1"/>
  <c r="X3155" i="1"/>
  <c r="X3106" i="1"/>
  <c r="X3108" i="1"/>
  <c r="X3157" i="1"/>
  <c r="X3156" i="1"/>
  <c r="X3113" i="1"/>
  <c r="X3121" i="1"/>
  <c r="X3110" i="1"/>
  <c r="X3159" i="1"/>
  <c r="X3114" i="1"/>
  <c r="X3164" i="1"/>
  <c r="X3131" i="1"/>
  <c r="X3162" i="1"/>
  <c r="X3125" i="1"/>
  <c r="X3142" i="1"/>
  <c r="X3154" i="1"/>
  <c r="X3116" i="1"/>
  <c r="X3117" i="1"/>
  <c r="X3140" i="1"/>
  <c r="W1058" i="1"/>
  <c r="W1066" i="1" s="1"/>
  <c r="V1066" i="1"/>
  <c r="X1057" i="1"/>
  <c r="X1065" i="1" s="1"/>
  <c r="X1054" i="1"/>
  <c r="X1062" i="1" s="1"/>
  <c r="X1052" i="1"/>
  <c r="X1060" i="1" s="1"/>
  <c r="X1055" i="1"/>
  <c r="X1063" i="1" s="1"/>
  <c r="X1058" i="1"/>
  <c r="X1066" i="1" s="1"/>
  <c r="X1056" i="1"/>
  <c r="X1064" i="1" s="1"/>
  <c r="X1051" i="1"/>
  <c r="X1059" i="1" s="1"/>
  <c r="X1053" i="1"/>
  <c r="X1061" i="1" s="1"/>
  <c r="X1157" i="1"/>
  <c r="X1151" i="1"/>
  <c r="X1152" i="1"/>
  <c r="X1153" i="1"/>
  <c r="X1154" i="1"/>
  <c r="X1156" i="1"/>
  <c r="X1155" i="1"/>
  <c r="X1150" i="1"/>
  <c r="W88" i="1"/>
  <c r="W22" i="1"/>
  <c r="O333" i="33"/>
  <c r="O404" i="33" s="1"/>
  <c r="O330" i="33"/>
  <c r="O401" i="33" s="1"/>
  <c r="P585" i="33"/>
  <c r="W95" i="1"/>
  <c r="P582" i="33"/>
  <c r="W92" i="1"/>
  <c r="W89" i="1"/>
  <c r="P570" i="33"/>
  <c r="W24" i="1"/>
  <c r="V154" i="1"/>
  <c r="W50" i="1"/>
  <c r="P572" i="33"/>
  <c r="W91" i="1"/>
  <c r="W78" i="1"/>
  <c r="P559" i="33"/>
  <c r="P567" i="33"/>
  <c r="W86" i="1"/>
  <c r="W83" i="1"/>
  <c r="P564" i="33"/>
  <c r="V153" i="1"/>
  <c r="W49" i="1"/>
  <c r="O336" i="33"/>
  <c r="O407" i="33" s="1"/>
  <c r="W47" i="1"/>
  <c r="V151" i="1"/>
  <c r="P568" i="33"/>
  <c r="W87" i="1"/>
  <c r="W48" i="1"/>
  <c r="V152" i="1"/>
  <c r="P566" i="33"/>
  <c r="W85" i="1"/>
  <c r="W103" i="1"/>
  <c r="P593" i="33"/>
  <c r="W20" i="1"/>
  <c r="W46" i="1"/>
  <c r="V150" i="1"/>
  <c r="W19" i="1"/>
  <c r="V149" i="1"/>
  <c r="W45" i="1"/>
  <c r="W21" i="1"/>
  <c r="P597" i="33"/>
  <c r="W107" i="1"/>
  <c r="P587" i="33"/>
  <c r="W97" i="1"/>
  <c r="W18" i="1"/>
  <c r="W44" i="1"/>
  <c r="V148" i="1"/>
  <c r="P591" i="33"/>
  <c r="W101" i="1"/>
  <c r="X765" i="1"/>
  <c r="X760" i="1"/>
  <c r="X59" i="1"/>
  <c r="X51" i="1"/>
  <c r="X77" i="1"/>
  <c r="X113" i="1"/>
  <c r="X147" i="1"/>
  <c r="X21" i="1"/>
  <c r="X49" i="1"/>
  <c r="X99" i="1"/>
  <c r="X142" i="1"/>
  <c r="X80" i="1"/>
  <c r="X132" i="1"/>
  <c r="X52" i="1"/>
  <c r="X136" i="1"/>
  <c r="X104" i="1"/>
  <c r="X72" i="1"/>
  <c r="X134" i="1"/>
  <c r="X107" i="1"/>
  <c r="X79" i="1"/>
  <c r="X122" i="1"/>
  <c r="X1165" i="1"/>
  <c r="X3025" i="1"/>
  <c r="X3896" i="1"/>
  <c r="X4722" i="1"/>
  <c r="X3898" i="1"/>
  <c r="X4716" i="1"/>
  <c r="X4718" i="1"/>
  <c r="X4720" i="1"/>
  <c r="X4727" i="1"/>
  <c r="X4715" i="1"/>
  <c r="X58" i="1"/>
  <c r="X126" i="1"/>
  <c r="X60" i="1"/>
  <c r="X65" i="1"/>
  <c r="X4714" i="1"/>
  <c r="X71" i="1"/>
  <c r="X73" i="1"/>
  <c r="X98" i="1"/>
  <c r="X128" i="1"/>
  <c r="X117" i="1"/>
  <c r="X1158" i="1"/>
  <c r="X124" i="1"/>
  <c r="X96" i="1"/>
  <c r="X91" i="1"/>
  <c r="X115" i="1"/>
  <c r="X308" i="1"/>
  <c r="X67" i="1"/>
  <c r="X110" i="1"/>
  <c r="X140" i="1"/>
  <c r="X70" i="1"/>
  <c r="X20" i="1"/>
  <c r="X120" i="1"/>
  <c r="X88" i="1"/>
  <c r="X139" i="1"/>
  <c r="X3897" i="1"/>
  <c r="X4724" i="1"/>
  <c r="X3902" i="1"/>
  <c r="X4717" i="1"/>
  <c r="X1164" i="1"/>
  <c r="X127" i="1"/>
  <c r="X119" i="1"/>
  <c r="X97" i="1"/>
  <c r="X4723" i="1"/>
  <c r="X1163" i="1"/>
  <c r="X135" i="1"/>
  <c r="X66" i="1"/>
  <c r="X57" i="1"/>
  <c r="X766" i="1"/>
  <c r="X18" i="1"/>
  <c r="X83" i="1"/>
  <c r="X141" i="1"/>
  <c r="X78" i="1"/>
  <c r="X68" i="1"/>
  <c r="X144" i="1"/>
  <c r="X75" i="1"/>
  <c r="X47" i="1"/>
  <c r="X111" i="1"/>
  <c r="X138" i="1"/>
  <c r="X24" i="1"/>
  <c r="X306" i="1"/>
  <c r="X302" i="1"/>
  <c r="X25" i="1"/>
  <c r="X307" i="1"/>
  <c r="X3029" i="1"/>
  <c r="X4721" i="1"/>
  <c r="X4726" i="1"/>
  <c r="X3028" i="1"/>
  <c r="X90" i="1"/>
  <c r="X129" i="1"/>
  <c r="X85" i="1"/>
  <c r="X1159" i="1"/>
  <c r="X87" i="1"/>
  <c r="X55" i="1"/>
  <c r="X118" i="1"/>
  <c r="X62" i="1"/>
  <c r="X95" i="1"/>
  <c r="X764" i="1"/>
  <c r="Y4" i="1"/>
  <c r="X81" i="1"/>
  <c r="X146" i="1"/>
  <c r="X100" i="1"/>
  <c r="X44" i="1"/>
  <c r="X304" i="1"/>
  <c r="X102" i="1"/>
  <c r="X48" i="1"/>
  <c r="X3900" i="1"/>
  <c r="X125" i="1"/>
  <c r="X94" i="1"/>
  <c r="X1161" i="1"/>
  <c r="X89" i="1"/>
  <c r="X759" i="1"/>
  <c r="X123" i="1"/>
  <c r="X46" i="1"/>
  <c r="X114" i="1"/>
  <c r="X108" i="1"/>
  <c r="X301" i="1"/>
  <c r="X23" i="1"/>
  <c r="X143" i="1"/>
  <c r="X3903" i="1"/>
  <c r="X4729" i="1"/>
  <c r="X3901" i="1"/>
  <c r="X3030" i="1"/>
  <c r="X4725" i="1"/>
  <c r="X1160" i="1"/>
  <c r="X69" i="1"/>
  <c r="X137" i="1"/>
  <c r="X133" i="1"/>
  <c r="X86" i="1"/>
  <c r="X762" i="1"/>
  <c r="X50" i="1"/>
  <c r="X305" i="1"/>
  <c r="X56" i="1"/>
  <c r="X54" i="1"/>
  <c r="X105" i="1"/>
  <c r="X4728" i="1"/>
  <c r="X4719" i="1"/>
  <c r="X101" i="1"/>
  <c r="X93" i="1"/>
  <c r="X103" i="1"/>
  <c r="X82" i="1"/>
  <c r="X116" i="1"/>
  <c r="X22" i="1"/>
  <c r="X131" i="1"/>
  <c r="X74" i="1"/>
  <c r="X53" i="1"/>
  <c r="X109" i="1"/>
  <c r="X45" i="1"/>
  <c r="X76" i="1"/>
  <c r="X106" i="1"/>
  <c r="X1162" i="1"/>
  <c r="X112" i="1"/>
  <c r="X3031" i="1"/>
  <c r="X130" i="1"/>
  <c r="X761" i="1"/>
  <c r="X19" i="1"/>
  <c r="X3899" i="1"/>
  <c r="X61" i="1"/>
  <c r="X763" i="1"/>
  <c r="X145" i="1"/>
  <c r="X84" i="1"/>
  <c r="X92" i="1"/>
  <c r="X121" i="1"/>
  <c r="X63" i="1"/>
  <c r="X303" i="1"/>
  <c r="X64" i="1"/>
  <c r="P565" i="33"/>
  <c r="W84" i="1"/>
  <c r="V155" i="1"/>
  <c r="W51" i="1"/>
  <c r="W96" i="1"/>
  <c r="P586" i="33"/>
  <c r="P562" i="33"/>
  <c r="W81" i="1"/>
  <c r="W76" i="1"/>
  <c r="P557" i="33"/>
  <c r="O337" i="33"/>
  <c r="O408" i="33" s="1"/>
  <c r="O331" i="33"/>
  <c r="O402" i="33" s="1"/>
  <c r="W25" i="1"/>
  <c r="O332" i="33"/>
  <c r="O403" i="33" s="1"/>
  <c r="O334" i="33"/>
  <c r="O405" i="33" s="1"/>
  <c r="P594" i="33"/>
  <c r="W104" i="1"/>
  <c r="P595" i="33"/>
  <c r="W105" i="1"/>
  <c r="W79" i="1"/>
  <c r="P560" i="33"/>
  <c r="P571" i="33"/>
  <c r="W90" i="1"/>
  <c r="W99" i="1"/>
  <c r="P589" i="33"/>
  <c r="W106" i="1"/>
  <c r="P596" i="33"/>
  <c r="P584" i="33"/>
  <c r="W94" i="1"/>
  <c r="P561" i="33"/>
  <c r="W80" i="1"/>
  <c r="W93" i="1"/>
  <c r="P583" i="33"/>
  <c r="P592" i="33"/>
  <c r="W102" i="1"/>
  <c r="P588" i="33"/>
  <c r="W98" i="1"/>
  <c r="P563" i="33"/>
  <c r="W82" i="1"/>
  <c r="P590" i="33"/>
  <c r="W100" i="1"/>
  <c r="P558" i="33"/>
  <c r="W77" i="1"/>
  <c r="W23" i="1"/>
  <c r="Y4683" i="1" l="1"/>
  <c r="Z4683" i="1" s="1"/>
  <c r="Y4676" i="1"/>
  <c r="Z4676" i="1" s="1"/>
  <c r="Y4677" i="1"/>
  <c r="Z4677" i="1" s="1"/>
  <c r="Y4681" i="1"/>
  <c r="Z4681" i="1" s="1"/>
  <c r="Y4678" i="1"/>
  <c r="Z4678" i="1" s="1"/>
  <c r="Y4679" i="1"/>
  <c r="Z4679" i="1" s="1"/>
  <c r="Y4682" i="1"/>
  <c r="Z4682" i="1" s="1"/>
  <c r="Y4680" i="1"/>
  <c r="Z4680" i="1" s="1"/>
  <c r="Y4669" i="1"/>
  <c r="Z4669" i="1" s="1"/>
  <c r="Y4674" i="1"/>
  <c r="Z4674" i="1" s="1"/>
  <c r="Y4671" i="1"/>
  <c r="Z4671" i="1" s="1"/>
  <c r="Y4675" i="1"/>
  <c r="Z4675" i="1" s="1"/>
  <c r="Y4672" i="1"/>
  <c r="Z4672" i="1" s="1"/>
  <c r="Y4673" i="1"/>
  <c r="Z4673" i="1" s="1"/>
  <c r="Y4670" i="1"/>
  <c r="Z4670" i="1" s="1"/>
  <c r="Y4668" i="1"/>
  <c r="Z4668" i="1" s="1"/>
  <c r="Y2751" i="1"/>
  <c r="Z2751" i="1" s="1"/>
  <c r="Y2745" i="1"/>
  <c r="Z2745" i="1" s="1"/>
  <c r="Y2746" i="1"/>
  <c r="Z2746" i="1" s="1"/>
  <c r="Y2747" i="1"/>
  <c r="Z2747" i="1" s="1"/>
  <c r="Y2748" i="1"/>
  <c r="Z2748" i="1" s="1"/>
  <c r="Y2752" i="1"/>
  <c r="Z2752" i="1" s="1"/>
  <c r="Y2749" i="1"/>
  <c r="Z2749" i="1" s="1"/>
  <c r="Y2750" i="1"/>
  <c r="Z2750" i="1" s="1"/>
  <c r="Y1215" i="1"/>
  <c r="Z1215" i="1" s="1"/>
  <c r="Y1223" i="1"/>
  <c r="Z1223" i="1" s="1"/>
  <c r="Y1217" i="1"/>
  <c r="Z1217" i="1" s="1"/>
  <c r="Y1208" i="1"/>
  <c r="Z1208" i="1" s="1"/>
  <c r="Y1209" i="1"/>
  <c r="Z1209" i="1" s="1"/>
  <c r="Y1210" i="1"/>
  <c r="Z1210" i="1" s="1"/>
  <c r="Y1216" i="1"/>
  <c r="Z1216" i="1" s="1"/>
  <c r="Y1211" i="1"/>
  <c r="Z1211" i="1" s="1"/>
  <c r="Y1218" i="1"/>
  <c r="Z1218" i="1" s="1"/>
  <c r="Y1221" i="1"/>
  <c r="Z1221" i="1" s="1"/>
  <c r="Y1222" i="1"/>
  <c r="Z1222" i="1" s="1"/>
  <c r="Y1212" i="1"/>
  <c r="Z1212" i="1" s="1"/>
  <c r="Y1213" i="1"/>
  <c r="Z1213" i="1" s="1"/>
  <c r="Y1219" i="1"/>
  <c r="Z1219" i="1" s="1"/>
  <c r="Y1214" i="1"/>
  <c r="Z1214" i="1" s="1"/>
  <c r="Y1220" i="1"/>
  <c r="Z1220" i="1" s="1"/>
  <c r="Y1206" i="1"/>
  <c r="Z1206" i="1" s="1"/>
  <c r="Y1200" i="1"/>
  <c r="Z1200" i="1" s="1"/>
  <c r="Y1203" i="1"/>
  <c r="Z1203" i="1" s="1"/>
  <c r="Y1204" i="1"/>
  <c r="Z1204" i="1" s="1"/>
  <c r="Y1205" i="1"/>
  <c r="Z1205" i="1" s="1"/>
  <c r="Y923" i="1"/>
  <c r="Z923" i="1" s="1"/>
  <c r="Y919" i="1"/>
  <c r="Z919" i="1" s="1"/>
  <c r="Y918" i="1"/>
  <c r="Z918" i="1" s="1"/>
  <c r="Y917" i="1"/>
  <c r="Z917" i="1" s="1"/>
  <c r="Y922" i="1"/>
  <c r="Z922" i="1" s="1"/>
  <c r="Y921" i="1"/>
  <c r="Z921" i="1" s="1"/>
  <c r="Y920" i="1"/>
  <c r="Z920" i="1" s="1"/>
  <c r="Y916" i="1"/>
  <c r="Z916" i="1" s="1"/>
  <c r="Y774" i="1"/>
  <c r="Z774" i="1" s="1"/>
  <c r="Y773" i="1"/>
  <c r="Z773" i="1" s="1"/>
  <c r="Y772" i="1"/>
  <c r="Z772" i="1" s="1"/>
  <c r="Y771" i="1"/>
  <c r="Z771" i="1" s="1"/>
  <c r="Y770" i="1"/>
  <c r="Z770" i="1" s="1"/>
  <c r="Y769" i="1"/>
  <c r="Z769" i="1" s="1"/>
  <c r="Y768" i="1"/>
  <c r="Z768" i="1" s="1"/>
  <c r="Y767" i="1"/>
  <c r="Z767" i="1" s="1"/>
  <c r="Y782" i="1"/>
  <c r="Z782" i="1" s="1"/>
  <c r="Y775" i="1"/>
  <c r="Z775" i="1" s="1"/>
  <c r="Y776" i="1"/>
  <c r="Z776" i="1" s="1"/>
  <c r="Y777" i="1"/>
  <c r="Z777" i="1" s="1"/>
  <c r="Y778" i="1"/>
  <c r="Z778" i="1" s="1"/>
  <c r="Y779" i="1"/>
  <c r="Z779" i="1" s="1"/>
  <c r="Y780" i="1"/>
  <c r="Z780" i="1" s="1"/>
  <c r="Y781" i="1"/>
  <c r="Z781" i="1" s="1"/>
  <c r="Y342" i="1"/>
  <c r="Z342" i="1" s="1"/>
  <c r="Y339" i="1"/>
  <c r="Z339" i="1" s="1"/>
  <c r="Y341" i="1"/>
  <c r="Z341" i="1" s="1"/>
  <c r="Y336" i="1"/>
  <c r="Z336" i="1" s="1"/>
  <c r="Y335" i="1"/>
  <c r="Z335" i="1" s="1"/>
  <c r="Y337" i="1"/>
  <c r="Z337" i="1" s="1"/>
  <c r="Y338" i="1"/>
  <c r="Z338" i="1" s="1"/>
  <c r="Y340" i="1"/>
  <c r="Z340" i="1" s="1"/>
  <c r="Y320" i="1"/>
  <c r="Y321" i="1"/>
  <c r="Y325" i="1"/>
  <c r="Y324" i="1"/>
  <c r="Y319" i="1"/>
  <c r="Y322" i="1"/>
  <c r="Y326" i="1"/>
  <c r="Z326" i="1" s="1"/>
  <c r="Y323" i="1"/>
  <c r="Y327" i="1"/>
  <c r="Z327" i="1" s="1"/>
  <c r="Y330" i="1"/>
  <c r="Z330" i="1" s="1"/>
  <c r="Y331" i="1"/>
  <c r="Z331" i="1" s="1"/>
  <c r="Y333" i="1"/>
  <c r="Z333" i="1" s="1"/>
  <c r="Y332" i="1"/>
  <c r="Z332" i="1" s="1"/>
  <c r="Y350" i="1"/>
  <c r="Z350" i="1" s="1"/>
  <c r="Y349" i="1"/>
  <c r="Z349" i="1" s="1"/>
  <c r="Y348" i="1"/>
  <c r="Z348" i="1" s="1"/>
  <c r="Y347" i="1"/>
  <c r="Z347" i="1" s="1"/>
  <c r="Y346" i="1"/>
  <c r="Z346" i="1" s="1"/>
  <c r="Y345" i="1"/>
  <c r="Z345" i="1" s="1"/>
  <c r="Y344" i="1"/>
  <c r="Z344" i="1" s="1"/>
  <c r="Y343" i="1"/>
  <c r="Z343" i="1" s="1"/>
  <c r="Y233" i="1"/>
  <c r="Z233" i="1" s="1"/>
  <c r="Y234" i="1"/>
  <c r="Z234" i="1" s="1"/>
  <c r="Y239" i="1"/>
  <c r="Z239" i="1" s="1"/>
  <c r="Y228" i="1"/>
  <c r="Z228" i="1" s="1"/>
  <c r="Y240" i="1"/>
  <c r="Z240" i="1" s="1"/>
  <c r="Y235" i="1"/>
  <c r="Z235" i="1" s="1"/>
  <c r="Y237" i="1"/>
  <c r="Z237" i="1" s="1"/>
  <c r="Y231" i="1"/>
  <c r="Z231" i="1" s="1"/>
  <c r="Y238" i="1"/>
  <c r="Z238" i="1" s="1"/>
  <c r="Y225" i="1"/>
  <c r="Z225" i="1" s="1"/>
  <c r="Y230" i="1"/>
  <c r="Z230" i="1" s="1"/>
  <c r="Y236" i="1"/>
  <c r="Z236" i="1" s="1"/>
  <c r="Y229" i="1"/>
  <c r="Z229" i="1" s="1"/>
  <c r="Y227" i="1"/>
  <c r="Z227" i="1" s="1"/>
  <c r="Y232" i="1"/>
  <c r="Z232" i="1" s="1"/>
  <c r="Y226" i="1"/>
  <c r="Z226" i="1" s="1"/>
  <c r="Y206" i="1"/>
  <c r="Z206" i="1" s="1"/>
  <c r="Y207" i="1"/>
  <c r="Z207" i="1" s="1"/>
  <c r="Y204" i="1"/>
  <c r="Z204" i="1" s="1"/>
  <c r="Y201" i="1"/>
  <c r="Z201" i="1" s="1"/>
  <c r="Y205" i="1"/>
  <c r="Z205" i="1" s="1"/>
  <c r="Y216" i="1"/>
  <c r="Z216" i="1" s="1"/>
  <c r="Y209" i="1"/>
  <c r="Z209" i="1" s="1"/>
  <c r="Y210" i="1"/>
  <c r="Z210" i="1" s="1"/>
  <c r="Y211" i="1"/>
  <c r="Z211" i="1" s="1"/>
  <c r="Y212" i="1"/>
  <c r="Z212" i="1" s="1"/>
  <c r="Y213" i="1"/>
  <c r="Z213" i="1" s="1"/>
  <c r="Y214" i="1"/>
  <c r="Z214" i="1" s="1"/>
  <c r="Y215" i="1"/>
  <c r="Z215" i="1" s="1"/>
  <c r="Y223" i="1"/>
  <c r="Z223" i="1" s="1"/>
  <c r="Y222" i="1"/>
  <c r="Z222" i="1" s="1"/>
  <c r="Y221" i="1"/>
  <c r="Z221" i="1" s="1"/>
  <c r="Y220" i="1"/>
  <c r="Z220" i="1" s="1"/>
  <c r="Y219" i="1"/>
  <c r="Z219" i="1" s="1"/>
  <c r="Y218" i="1"/>
  <c r="Z218" i="1" s="1"/>
  <c r="Y217" i="1"/>
  <c r="Z217" i="1" s="1"/>
  <c r="Y224" i="1"/>
  <c r="Z224" i="1" s="1"/>
  <c r="Q784" i="33"/>
  <c r="Q783" i="33"/>
  <c r="Q780" i="33"/>
  <c r="Q782" i="33"/>
  <c r="Q781" i="33"/>
  <c r="Q786" i="33"/>
  <c r="Q779" i="33"/>
  <c r="Q785" i="33"/>
  <c r="Y1487" i="1"/>
  <c r="Z1487" i="1" s="1"/>
  <c r="Y1483" i="1"/>
  <c r="Z1483" i="1" s="1"/>
  <c r="Y1485" i="1"/>
  <c r="Z1485" i="1" s="1"/>
  <c r="Y1478" i="1"/>
  <c r="Z1478" i="1" s="1"/>
  <c r="Y1484" i="1"/>
  <c r="Z1484" i="1" s="1"/>
  <c r="Y1479" i="1"/>
  <c r="Z1479" i="1" s="1"/>
  <c r="Y1473" i="1"/>
  <c r="Z1473" i="1" s="1"/>
  <c r="Y1476" i="1"/>
  <c r="Z1476" i="1" s="1"/>
  <c r="Y1472" i="1"/>
  <c r="Z1472" i="1" s="1"/>
  <c r="Y1486" i="1"/>
  <c r="Z1486" i="1" s="1"/>
  <c r="Y1482" i="1"/>
  <c r="Z1482" i="1" s="1"/>
  <c r="Y1475" i="1"/>
  <c r="Z1475" i="1" s="1"/>
  <c r="Y1480" i="1"/>
  <c r="Z1480" i="1" s="1"/>
  <c r="Y1474" i="1"/>
  <c r="Z1474" i="1" s="1"/>
  <c r="Y1500" i="1"/>
  <c r="Z1500" i="1" s="1"/>
  <c r="Y1496" i="1"/>
  <c r="Z1496" i="1" s="1"/>
  <c r="Y1499" i="1"/>
  <c r="Z1499" i="1" s="1"/>
  <c r="Y1502" i="1"/>
  <c r="Z1502" i="1" s="1"/>
  <c r="Y1501" i="1"/>
  <c r="Z1501" i="1" s="1"/>
  <c r="Y1481" i="1"/>
  <c r="Z1481" i="1" s="1"/>
  <c r="Y1477" i="1"/>
  <c r="Z1477" i="1" s="1"/>
  <c r="Y4200" i="1"/>
  <c r="Z4200" i="1" s="1"/>
  <c r="Y4204" i="1"/>
  <c r="Z4204" i="1" s="1"/>
  <c r="Y4206" i="1"/>
  <c r="Z4206" i="1" s="1"/>
  <c r="Y4205" i="1"/>
  <c r="Z4205" i="1" s="1"/>
  <c r="Y4203" i="1"/>
  <c r="Z4203" i="1" s="1"/>
  <c r="Y4139" i="1"/>
  <c r="Z4139" i="1" s="1"/>
  <c r="Y4135" i="1"/>
  <c r="Z4135" i="1" s="1"/>
  <c r="Y4142" i="1"/>
  <c r="Z4142" i="1" s="1"/>
  <c r="Y4138" i="1"/>
  <c r="Z4138" i="1" s="1"/>
  <c r="Y4143" i="1"/>
  <c r="Z4143" i="1" s="1"/>
  <c r="Y4141" i="1"/>
  <c r="Z4141" i="1" s="1"/>
  <c r="Y4140" i="1"/>
  <c r="Z4140" i="1" s="1"/>
  <c r="Y4137" i="1"/>
  <c r="Z4137" i="1" s="1"/>
  <c r="Y4136" i="1"/>
  <c r="Z4136" i="1" s="1"/>
  <c r="Y4111" i="1"/>
  <c r="Z4111" i="1" s="1"/>
  <c r="Y4125" i="1"/>
  <c r="Z4125" i="1" s="1"/>
  <c r="Y4122" i="1"/>
  <c r="Z4122" i="1" s="1"/>
  <c r="Y4109" i="1"/>
  <c r="Z4109" i="1" s="1"/>
  <c r="Y4120" i="1"/>
  <c r="Z4120" i="1" s="1"/>
  <c r="Y4127" i="1"/>
  <c r="Z4127" i="1" s="1"/>
  <c r="Y4123" i="1"/>
  <c r="Z4123" i="1" s="1"/>
  <c r="Y4119" i="1"/>
  <c r="Z4119" i="1" s="1"/>
  <c r="Y4121" i="1"/>
  <c r="Z4121" i="1" s="1"/>
  <c r="Y4107" i="1"/>
  <c r="Z4107" i="1" s="1"/>
  <c r="Y4105" i="1"/>
  <c r="Z4105" i="1" s="1"/>
  <c r="Y4103" i="1"/>
  <c r="Z4103" i="1" s="1"/>
  <c r="Y4101" i="1"/>
  <c r="Z4101" i="1" s="1"/>
  <c r="Y4097" i="1"/>
  <c r="Z4097" i="1" s="1"/>
  <c r="Y4102" i="1"/>
  <c r="Z4102" i="1" s="1"/>
  <c r="Y4099" i="1"/>
  <c r="Z4099" i="1" s="1"/>
  <c r="Y4096" i="1"/>
  <c r="Z4096" i="1" s="1"/>
  <c r="Y4095" i="1"/>
  <c r="Z4095" i="1" s="1"/>
  <c r="Y4088" i="1"/>
  <c r="Z4088" i="1" s="1"/>
  <c r="Y4191" i="1"/>
  <c r="Z4191" i="1" s="1"/>
  <c r="Y4165" i="1"/>
  <c r="Z4165" i="1" s="1"/>
  <c r="Y4196" i="1"/>
  <c r="Z4196" i="1" s="1"/>
  <c r="Y4100" i="1"/>
  <c r="Z4100" i="1" s="1"/>
  <c r="Y4090" i="1"/>
  <c r="Z4090" i="1" s="1"/>
  <c r="Y4098" i="1"/>
  <c r="Z4098" i="1" s="1"/>
  <c r="Y4161" i="1"/>
  <c r="Z4161" i="1" s="1"/>
  <c r="Y4198" i="1"/>
  <c r="Z4198" i="1" s="1"/>
  <c r="Y4194" i="1"/>
  <c r="Z4194" i="1" s="1"/>
  <c r="Y4092" i="1"/>
  <c r="Z4092" i="1" s="1"/>
  <c r="Y4167" i="1"/>
  <c r="Z4167" i="1" s="1"/>
  <c r="Y4163" i="1"/>
  <c r="Z4163" i="1" s="1"/>
  <c r="Y4199" i="1"/>
  <c r="Z4199" i="1" s="1"/>
  <c r="Y4197" i="1"/>
  <c r="Z4197" i="1" s="1"/>
  <c r="Y4195" i="1"/>
  <c r="Z4195" i="1" s="1"/>
  <c r="Y4193" i="1"/>
  <c r="Z4193" i="1" s="1"/>
  <c r="Y4192" i="1"/>
  <c r="Z4192" i="1" s="1"/>
  <c r="Y4186" i="1"/>
  <c r="Z4186" i="1" s="1"/>
  <c r="Y4187" i="1"/>
  <c r="Z4187" i="1" s="1"/>
  <c r="Y4184" i="1"/>
  <c r="Z4184" i="1" s="1"/>
  <c r="Y4162" i="1"/>
  <c r="Z4162" i="1" s="1"/>
  <c r="Y4094" i="1"/>
  <c r="Z4094" i="1" s="1"/>
  <c r="Y4129" i="1"/>
  <c r="Z4129" i="1" s="1"/>
  <c r="Y4132" i="1"/>
  <c r="Z4132" i="1" s="1"/>
  <c r="Y4131" i="1"/>
  <c r="Z4131" i="1" s="1"/>
  <c r="Y4134" i="1"/>
  <c r="Z4134" i="1" s="1"/>
  <c r="Y4114" i="1"/>
  <c r="Z4114" i="1" s="1"/>
  <c r="Y4188" i="1"/>
  <c r="Z4188" i="1" s="1"/>
  <c r="Y4166" i="1"/>
  <c r="Z4166" i="1" s="1"/>
  <c r="Y4124" i="1"/>
  <c r="Z4124" i="1" s="1"/>
  <c r="Y4106" i="1"/>
  <c r="Z4106" i="1" s="1"/>
  <c r="Y4093" i="1"/>
  <c r="Z4093" i="1" s="1"/>
  <c r="Y4108" i="1"/>
  <c r="Z4108" i="1" s="1"/>
  <c r="Y4116" i="1"/>
  <c r="Z4116" i="1" s="1"/>
  <c r="Y4115" i="1"/>
  <c r="Z4115" i="1" s="1"/>
  <c r="Y4130" i="1"/>
  <c r="Z4130" i="1" s="1"/>
  <c r="Y4164" i="1"/>
  <c r="Z4164" i="1" s="1"/>
  <c r="Y4189" i="1"/>
  <c r="Z4189" i="1" s="1"/>
  <c r="Y4160" i="1"/>
  <c r="Z4160" i="1" s="1"/>
  <c r="Y4118" i="1"/>
  <c r="Z4118" i="1" s="1"/>
  <c r="Y4104" i="1"/>
  <c r="Z4104" i="1" s="1"/>
  <c r="Y4110" i="1"/>
  <c r="Z4110" i="1" s="1"/>
  <c r="Y4112" i="1"/>
  <c r="Z4112" i="1" s="1"/>
  <c r="Y4089" i="1"/>
  <c r="Z4089" i="1" s="1"/>
  <c r="Y4113" i="1"/>
  <c r="Z4113" i="1" s="1"/>
  <c r="Y4133" i="1"/>
  <c r="Z4133" i="1" s="1"/>
  <c r="Y4185" i="1"/>
  <c r="Z4185" i="1" s="1"/>
  <c r="Y4190" i="1"/>
  <c r="Z4190" i="1" s="1"/>
  <c r="Y4128" i="1"/>
  <c r="Z4128" i="1" s="1"/>
  <c r="Y4091" i="1"/>
  <c r="Z4091" i="1" s="1"/>
  <c r="Y4117" i="1"/>
  <c r="Z4117" i="1" s="1"/>
  <c r="Y4126" i="1"/>
  <c r="Z4126" i="1" s="1"/>
  <c r="Y3120" i="1"/>
  <c r="Z3120" i="1" s="1"/>
  <c r="Y3118" i="1"/>
  <c r="Z3118" i="1" s="1"/>
  <c r="Y3114" i="1"/>
  <c r="Z3114" i="1" s="1"/>
  <c r="Y3160" i="1"/>
  <c r="Z3160" i="1" s="1"/>
  <c r="Y3117" i="1"/>
  <c r="Z3117" i="1" s="1"/>
  <c r="Y3113" i="1"/>
  <c r="Z3113" i="1" s="1"/>
  <c r="Y3159" i="1"/>
  <c r="Z3159" i="1" s="1"/>
  <c r="Y3157" i="1"/>
  <c r="Z3157" i="1" s="1"/>
  <c r="Y3152" i="1"/>
  <c r="Z3152" i="1" s="1"/>
  <c r="Y3119" i="1"/>
  <c r="Z3119" i="1" s="1"/>
  <c r="Y3116" i="1"/>
  <c r="Z3116" i="1" s="1"/>
  <c r="Y3112" i="1"/>
  <c r="Z3112" i="1" s="1"/>
  <c r="Y3136" i="1"/>
  <c r="Z3136" i="1" s="1"/>
  <c r="Y3150" i="1"/>
  <c r="Z3150" i="1" s="1"/>
  <c r="Y3148" i="1"/>
  <c r="Z3148" i="1" s="1"/>
  <c r="Y3144" i="1"/>
  <c r="Z3144" i="1" s="1"/>
  <c r="Y3149" i="1"/>
  <c r="Z3149" i="1" s="1"/>
  <c r="Y3151" i="1"/>
  <c r="Z3151" i="1" s="1"/>
  <c r="Y3146" i="1"/>
  <c r="Z3146" i="1" s="1"/>
  <c r="Y3128" i="1"/>
  <c r="Z3128" i="1" s="1"/>
  <c r="Y3127" i="1"/>
  <c r="Z3127" i="1" s="1"/>
  <c r="Y3125" i="1"/>
  <c r="Z3125" i="1" s="1"/>
  <c r="Y3123" i="1"/>
  <c r="Z3123" i="1" s="1"/>
  <c r="Y3145" i="1"/>
  <c r="Z3145" i="1" s="1"/>
  <c r="Y3168" i="1"/>
  <c r="Z3168" i="1" s="1"/>
  <c r="Y3190" i="1"/>
  <c r="Z3190" i="1" s="1"/>
  <c r="Y3188" i="1"/>
  <c r="Z3188" i="1" s="1"/>
  <c r="Y3186" i="1"/>
  <c r="Z3186" i="1" s="1"/>
  <c r="Y3161" i="1"/>
  <c r="Z3161" i="1" s="1"/>
  <c r="Y3147" i="1"/>
  <c r="Z3147" i="1" s="1"/>
  <c r="Y3115" i="1"/>
  <c r="Z3115" i="1" s="1"/>
  <c r="Y3162" i="1"/>
  <c r="Z3162" i="1" s="1"/>
  <c r="Y3192" i="1"/>
  <c r="Z3192" i="1" s="1"/>
  <c r="Y3165" i="1"/>
  <c r="Z3165" i="1" s="1"/>
  <c r="Y3189" i="1"/>
  <c r="Z3189" i="1" s="1"/>
  <c r="Y3153" i="1"/>
  <c r="Z3153" i="1" s="1"/>
  <c r="Y3126" i="1"/>
  <c r="Z3126" i="1" s="1"/>
  <c r="Y3138" i="1"/>
  <c r="Z3138" i="1" s="1"/>
  <c r="Y3105" i="1"/>
  <c r="Z3105" i="1" s="1"/>
  <c r="Y3134" i="1"/>
  <c r="Z3134" i="1" s="1"/>
  <c r="Y3137" i="1"/>
  <c r="Z3137" i="1" s="1"/>
  <c r="Y3139" i="1"/>
  <c r="Z3139" i="1" s="1"/>
  <c r="Y3140" i="1"/>
  <c r="Z3140" i="1" s="1"/>
  <c r="Y3110" i="1"/>
  <c r="Z3110" i="1" s="1"/>
  <c r="Y3143" i="1"/>
  <c r="Z3143" i="1" s="1"/>
  <c r="Y3106" i="1"/>
  <c r="Z3106" i="1" s="1"/>
  <c r="Y3166" i="1"/>
  <c r="Z3166" i="1" s="1"/>
  <c r="Y3191" i="1"/>
  <c r="Z3191" i="1" s="1"/>
  <c r="Y3167" i="1"/>
  <c r="Z3167" i="1" s="1"/>
  <c r="Y3187" i="1"/>
  <c r="Z3187" i="1" s="1"/>
  <c r="Y3185" i="1"/>
  <c r="Z3185" i="1" s="1"/>
  <c r="Y3131" i="1"/>
  <c r="Z3131" i="1" s="1"/>
  <c r="Y3132" i="1"/>
  <c r="Z3132" i="1" s="1"/>
  <c r="Y3156" i="1"/>
  <c r="Z3156" i="1" s="1"/>
  <c r="Y3155" i="1"/>
  <c r="Z3155" i="1" s="1"/>
  <c r="Y3158" i="1"/>
  <c r="Z3158" i="1" s="1"/>
  <c r="Y3108" i="1"/>
  <c r="Z3108" i="1" s="1"/>
  <c r="Y3109" i="1"/>
  <c r="Z3109" i="1" s="1"/>
  <c r="Y3163" i="1"/>
  <c r="Z3163" i="1" s="1"/>
  <c r="Y3164" i="1"/>
  <c r="Z3164" i="1" s="1"/>
  <c r="Y3122" i="1"/>
  <c r="Z3122" i="1" s="1"/>
  <c r="Y3141" i="1"/>
  <c r="Z3141" i="1" s="1"/>
  <c r="Y3129" i="1"/>
  <c r="Z3129" i="1" s="1"/>
  <c r="Y3133" i="1"/>
  <c r="Z3133" i="1" s="1"/>
  <c r="Y3130" i="1"/>
  <c r="Z3130" i="1" s="1"/>
  <c r="Y3142" i="1"/>
  <c r="Z3142" i="1" s="1"/>
  <c r="Y3121" i="1"/>
  <c r="Z3121" i="1" s="1"/>
  <c r="Y3154" i="1"/>
  <c r="Z3154" i="1" s="1"/>
  <c r="Y3135" i="1"/>
  <c r="Z3135" i="1" s="1"/>
  <c r="Y3111" i="1"/>
  <c r="Z3111" i="1" s="1"/>
  <c r="Y3124" i="1"/>
  <c r="Z3124" i="1" s="1"/>
  <c r="Y3107" i="1"/>
  <c r="Z3107" i="1" s="1"/>
  <c r="Y1055" i="1"/>
  <c r="Y1052" i="1"/>
  <c r="Y1058" i="1"/>
  <c r="Y1056" i="1"/>
  <c r="Y1054" i="1"/>
  <c r="Y1053" i="1"/>
  <c r="Y1051" i="1"/>
  <c r="Y1057" i="1"/>
  <c r="Y1157" i="1"/>
  <c r="Z1157" i="1" s="1"/>
  <c r="Y1154" i="1"/>
  <c r="Z1154" i="1" s="1"/>
  <c r="Y1155" i="1"/>
  <c r="Z1155" i="1" s="1"/>
  <c r="Y1150" i="1"/>
  <c r="Z1150" i="1" s="1"/>
  <c r="Y1156" i="1"/>
  <c r="Z1156" i="1" s="1"/>
  <c r="Y1151" i="1"/>
  <c r="Z1151" i="1" s="1"/>
  <c r="Y1152" i="1"/>
  <c r="Z1152" i="1" s="1"/>
  <c r="Y1153" i="1"/>
  <c r="Z1153" i="1" s="1"/>
  <c r="Q563" i="33"/>
  <c r="Q592" i="33"/>
  <c r="Q586" i="33"/>
  <c r="Q597" i="33"/>
  <c r="Q591" i="33"/>
  <c r="Q590" i="33"/>
  <c r="Q585" i="33"/>
  <c r="Q566" i="33"/>
  <c r="Q565" i="33"/>
  <c r="Q583" i="33"/>
  <c r="Q564" i="33"/>
  <c r="Q561" i="33"/>
  <c r="Q557" i="33"/>
  <c r="Q568" i="33"/>
  <c r="Q569" i="33"/>
  <c r="Q594" i="33"/>
  <c r="Q593" i="33"/>
  <c r="Q595" i="33"/>
  <c r="Q567" i="33"/>
  <c r="Q584" i="33"/>
  <c r="Q562" i="33"/>
  <c r="Q588" i="33"/>
  <c r="Q589" i="33"/>
  <c r="Q582" i="33"/>
  <c r="Q596" i="33"/>
  <c r="Q570" i="33"/>
  <c r="Q571" i="33"/>
  <c r="Q559" i="33"/>
  <c r="Q587" i="33"/>
  <c r="Q572" i="33"/>
  <c r="Q560" i="33"/>
  <c r="Q558" i="33"/>
  <c r="X152" i="1"/>
  <c r="P337" i="33"/>
  <c r="P408" i="33" s="1"/>
  <c r="X150" i="1"/>
  <c r="Y766" i="1"/>
  <c r="Y760" i="1"/>
  <c r="Y762" i="1"/>
  <c r="Y131" i="1"/>
  <c r="Z131" i="1" s="1"/>
  <c r="Y45" i="1"/>
  <c r="Y78" i="1"/>
  <c r="R559" i="33" s="1"/>
  <c r="Y114" i="1"/>
  <c r="Z114" i="1" s="1"/>
  <c r="AA4" i="1"/>
  <c r="Y48" i="1"/>
  <c r="Z48" i="1" s="1"/>
  <c r="Y107" i="1"/>
  <c r="Y62" i="1"/>
  <c r="Z62" i="1" s="1"/>
  <c r="Y126" i="1"/>
  <c r="Z126" i="1" s="1"/>
  <c r="Y25" i="1"/>
  <c r="Y85" i="1"/>
  <c r="Y89" i="1"/>
  <c r="R570" i="33" s="1"/>
  <c r="Y130" i="1"/>
  <c r="Z130" i="1" s="1"/>
  <c r="Y302" i="1"/>
  <c r="Z302" i="1" s="1"/>
  <c r="Y50" i="1"/>
  <c r="Y92" i="1"/>
  <c r="Y140" i="1"/>
  <c r="Z140" i="1" s="1"/>
  <c r="Y60" i="1"/>
  <c r="Z60" i="1" s="1"/>
  <c r="Y80" i="1"/>
  <c r="Y301" i="1"/>
  <c r="Z301" i="1" s="1"/>
  <c r="Y1159" i="1"/>
  <c r="Z1159" i="1" s="1"/>
  <c r="Y1163" i="1"/>
  <c r="Z1163" i="1" s="1"/>
  <c r="Y3897" i="1"/>
  <c r="Z3897" i="1" s="1"/>
  <c r="Y3901" i="1"/>
  <c r="Z3901" i="1" s="1"/>
  <c r="Y4728" i="1"/>
  <c r="Z4728" i="1" s="1"/>
  <c r="Y95" i="1"/>
  <c r="Y54" i="1"/>
  <c r="Z54" i="1" s="1"/>
  <c r="Y61" i="1"/>
  <c r="Z61" i="1" s="1"/>
  <c r="Y74" i="1"/>
  <c r="Z74" i="1" s="1"/>
  <c r="Y68" i="1"/>
  <c r="Z68" i="1" s="1"/>
  <c r="Y21" i="1"/>
  <c r="Y127" i="1"/>
  <c r="Z127" i="1" s="1"/>
  <c r="Y71" i="1"/>
  <c r="Z71" i="1" s="1"/>
  <c r="Y58" i="1"/>
  <c r="Z58" i="1" s="1"/>
  <c r="Y104" i="1"/>
  <c r="Y120" i="1"/>
  <c r="Z120" i="1" s="1"/>
  <c r="Y63" i="1"/>
  <c r="Z63" i="1" s="1"/>
  <c r="Y4725" i="1"/>
  <c r="Z4725" i="1" s="1"/>
  <c r="Y3030" i="1"/>
  <c r="Z3030" i="1" s="1"/>
  <c r="Y134" i="1"/>
  <c r="Z134" i="1" s="1"/>
  <c r="Y761" i="1"/>
  <c r="Y49" i="1"/>
  <c r="Y52" i="1"/>
  <c r="Z52" i="1" s="1"/>
  <c r="Y147" i="1"/>
  <c r="Z147" i="1" s="1"/>
  <c r="Y96" i="1"/>
  <c r="Y113" i="1"/>
  <c r="Z113" i="1" s="1"/>
  <c r="Y307" i="1"/>
  <c r="Z307" i="1" s="1"/>
  <c r="Y57" i="1"/>
  <c r="Z57" i="1" s="1"/>
  <c r="Y1164" i="1"/>
  <c r="Z1164" i="1" s="1"/>
  <c r="Y306" i="1"/>
  <c r="Z306" i="1" s="1"/>
  <c r="Y4721" i="1"/>
  <c r="Y3902" i="1"/>
  <c r="Z3902" i="1" s="1"/>
  <c r="Y3903" i="1"/>
  <c r="Z3903" i="1" s="1"/>
  <c r="Y3025" i="1"/>
  <c r="Z3025" i="1" s="1"/>
  <c r="Y4726" i="1"/>
  <c r="Z4726" i="1" s="1"/>
  <c r="Y4724" i="1"/>
  <c r="Z4724" i="1" s="1"/>
  <c r="Y4727" i="1"/>
  <c r="Z4727" i="1" s="1"/>
  <c r="Y19" i="1"/>
  <c r="Y88" i="1"/>
  <c r="Y84" i="1"/>
  <c r="R565" i="33" s="1"/>
  <c r="Y20" i="1"/>
  <c r="Y118" i="1"/>
  <c r="Z118" i="1" s="1"/>
  <c r="Y137" i="1"/>
  <c r="Z137" i="1" s="1"/>
  <c r="Y759" i="1"/>
  <c r="Y142" i="1"/>
  <c r="Z142" i="1" s="1"/>
  <c r="Y75" i="1"/>
  <c r="Z75" i="1" s="1"/>
  <c r="Y304" i="1"/>
  <c r="Z304" i="1" s="1"/>
  <c r="Y53" i="1"/>
  <c r="Z53" i="1" s="1"/>
  <c r="Y3899" i="1"/>
  <c r="Z3899" i="1" s="1"/>
  <c r="Y4729" i="1"/>
  <c r="Z4729" i="1" s="1"/>
  <c r="Y4719" i="1"/>
  <c r="Y4723" i="1"/>
  <c r="Z4723" i="1" s="1"/>
  <c r="Y4718" i="1"/>
  <c r="Y69" i="1"/>
  <c r="Z69" i="1" s="1"/>
  <c r="Y73" i="1"/>
  <c r="Z73" i="1" s="1"/>
  <c r="Y122" i="1"/>
  <c r="Z122" i="1" s="1"/>
  <c r="Y765" i="1"/>
  <c r="Y146" i="1"/>
  <c r="Z146" i="1" s="1"/>
  <c r="Y143" i="1"/>
  <c r="Z143" i="1" s="1"/>
  <c r="Y308" i="1"/>
  <c r="Z308" i="1" s="1"/>
  <c r="Y124" i="1"/>
  <c r="Z124" i="1" s="1"/>
  <c r="Y47" i="1"/>
  <c r="Y303" i="1"/>
  <c r="Z303" i="1" s="1"/>
  <c r="Y1165" i="1"/>
  <c r="Z1165" i="1" s="1"/>
  <c r="Y4716" i="1"/>
  <c r="Y106" i="1"/>
  <c r="Y22" i="1"/>
  <c r="Y86" i="1"/>
  <c r="Y103" i="1"/>
  <c r="Y763" i="1"/>
  <c r="Y82" i="1"/>
  <c r="R563" i="33" s="1"/>
  <c r="Y123" i="1"/>
  <c r="Z123" i="1" s="1"/>
  <c r="Y111" i="1"/>
  <c r="Z111" i="1" s="1"/>
  <c r="Y83" i="1"/>
  <c r="Y141" i="1"/>
  <c r="Z141" i="1" s="1"/>
  <c r="Y98" i="1"/>
  <c r="Y66" i="1"/>
  <c r="Z66" i="1" s="1"/>
  <c r="Y128" i="1"/>
  <c r="Z128" i="1" s="1"/>
  <c r="Y305" i="1"/>
  <c r="Z305" i="1" s="1"/>
  <c r="Y1160" i="1"/>
  <c r="Z1160" i="1" s="1"/>
  <c r="Y3898" i="1"/>
  <c r="Z3898" i="1" s="1"/>
  <c r="Y4717" i="1"/>
  <c r="Y4715" i="1"/>
  <c r="Y4722" i="1"/>
  <c r="Z4722" i="1" s="1"/>
  <c r="Y90" i="1"/>
  <c r="Y56" i="1"/>
  <c r="Z56" i="1" s="1"/>
  <c r="Y24" i="1"/>
  <c r="Y72" i="1"/>
  <c r="Z72" i="1" s="1"/>
  <c r="Y3028" i="1"/>
  <c r="Z3028" i="1" s="1"/>
  <c r="Y70" i="1"/>
  <c r="Z70" i="1" s="1"/>
  <c r="Y67" i="1"/>
  <c r="Z67" i="1" s="1"/>
  <c r="Y46" i="1"/>
  <c r="Y144" i="1"/>
  <c r="Z144" i="1" s="1"/>
  <c r="Y81" i="1"/>
  <c r="Y1161" i="1"/>
  <c r="Z1161" i="1" s="1"/>
  <c r="Y3031" i="1"/>
  <c r="Z3031" i="1" s="1"/>
  <c r="Y138" i="1"/>
  <c r="Z138" i="1" s="1"/>
  <c r="Y132" i="1"/>
  <c r="Z132" i="1" s="1"/>
  <c r="Y116" i="1"/>
  <c r="Z116" i="1" s="1"/>
  <c r="Y59" i="1"/>
  <c r="Z59" i="1" s="1"/>
  <c r="Y44" i="1"/>
  <c r="Y145" i="1"/>
  <c r="Z145" i="1" s="1"/>
  <c r="Y112" i="1"/>
  <c r="Z112" i="1" s="1"/>
  <c r="Y108" i="1"/>
  <c r="Z108" i="1" s="1"/>
  <c r="Y117" i="1"/>
  <c r="Z117" i="1" s="1"/>
  <c r="Y1162" i="1"/>
  <c r="Z1162" i="1" s="1"/>
  <c r="Y97" i="1"/>
  <c r="R587" i="33" s="1"/>
  <c r="Y136" i="1"/>
  <c r="Z136" i="1" s="1"/>
  <c r="Y764" i="1"/>
  <c r="Y51" i="1"/>
  <c r="Y91" i="1"/>
  <c r="Y139" i="1"/>
  <c r="Z139" i="1" s="1"/>
  <c r="Y94" i="1"/>
  <c r="Y121" i="1"/>
  <c r="Z121" i="1" s="1"/>
  <c r="Y119" i="1"/>
  <c r="Z119" i="1" s="1"/>
  <c r="Y109" i="1"/>
  <c r="Z109" i="1" s="1"/>
  <c r="Y77" i="1"/>
  <c r="R558" i="33" s="1"/>
  <c r="Y55" i="1"/>
  <c r="Z55" i="1" s="1"/>
  <c r="Y3029" i="1"/>
  <c r="Z3029" i="1" s="1"/>
  <c r="Y4720" i="1"/>
  <c r="Y101" i="1"/>
  <c r="Y23" i="1"/>
  <c r="Y133" i="1"/>
  <c r="Z133" i="1" s="1"/>
  <c r="Y102" i="1"/>
  <c r="Y18" i="1"/>
  <c r="Y105" i="1"/>
  <c r="Y99" i="1"/>
  <c r="Y110" i="1"/>
  <c r="Z110" i="1" s="1"/>
  <c r="Y79" i="1"/>
  <c r="R560" i="33" s="1"/>
  <c r="Y115" i="1"/>
  <c r="Z115" i="1" s="1"/>
  <c r="Y76" i="1"/>
  <c r="Y64" i="1"/>
  <c r="Z64" i="1" s="1"/>
  <c r="Y87" i="1"/>
  <c r="Y1158" i="1"/>
  <c r="Z1158" i="1" s="1"/>
  <c r="Y3896" i="1"/>
  <c r="Z3896" i="1" s="1"/>
  <c r="Y3900" i="1"/>
  <c r="Z3900" i="1" s="1"/>
  <c r="Y4714" i="1"/>
  <c r="Y65" i="1"/>
  <c r="Z65" i="1" s="1"/>
  <c r="Y100" i="1"/>
  <c r="Y135" i="1"/>
  <c r="Z135" i="1" s="1"/>
  <c r="Y129" i="1"/>
  <c r="Z129" i="1" s="1"/>
  <c r="Y93" i="1"/>
  <c r="R583" i="33" s="1"/>
  <c r="Y125" i="1"/>
  <c r="Z125" i="1" s="1"/>
  <c r="X151" i="1"/>
  <c r="X153" i="1"/>
  <c r="W148" i="1"/>
  <c r="W149" i="1"/>
  <c r="W152" i="1"/>
  <c r="W151" i="1"/>
  <c r="W153" i="1"/>
  <c r="W154" i="1"/>
  <c r="X148" i="1"/>
  <c r="P332" i="33"/>
  <c r="P403" i="33" s="1"/>
  <c r="X154" i="1"/>
  <c r="P331" i="33"/>
  <c r="P402" i="33" s="1"/>
  <c r="P335" i="33"/>
  <c r="P406" i="33" s="1"/>
  <c r="P336" i="33"/>
  <c r="P407" i="33" s="1"/>
  <c r="W155" i="1"/>
  <c r="X149" i="1"/>
  <c r="X155" i="1"/>
  <c r="P330" i="33"/>
  <c r="P401" i="33" s="1"/>
  <c r="W150" i="1"/>
  <c r="P334" i="33"/>
  <c r="P405" i="33" s="1"/>
  <c r="P333" i="33"/>
  <c r="P404" i="33" s="1"/>
  <c r="Z759" i="1" l="1"/>
  <c r="Z762" i="1"/>
  <c r="Z321" i="1"/>
  <c r="Z325" i="1"/>
  <c r="Z760" i="1"/>
  <c r="Z320" i="1"/>
  <c r="Z766" i="1"/>
  <c r="Z323" i="1"/>
  <c r="Z764" i="1"/>
  <c r="Z765" i="1"/>
  <c r="Z322" i="1"/>
  <c r="Z319" i="1"/>
  <c r="Z761" i="1"/>
  <c r="Z763" i="1"/>
  <c r="Z324" i="1"/>
  <c r="AA4677" i="1"/>
  <c r="AA4681" i="1"/>
  <c r="AA4680" i="1"/>
  <c r="AA4683" i="1"/>
  <c r="AA4676" i="1"/>
  <c r="AA4678" i="1"/>
  <c r="AA4679" i="1"/>
  <c r="AA4682" i="1"/>
  <c r="AA4672" i="1"/>
  <c r="AA4671" i="1"/>
  <c r="AA4669" i="1"/>
  <c r="AA4670" i="1"/>
  <c r="AA4673" i="1"/>
  <c r="AA4668" i="1"/>
  <c r="AA4674" i="1"/>
  <c r="AA4675" i="1"/>
  <c r="AA2752" i="1"/>
  <c r="AA2750" i="1"/>
  <c r="AA2745" i="1"/>
  <c r="AA2751" i="1"/>
  <c r="AA2746" i="1"/>
  <c r="AA2747" i="1"/>
  <c r="AA2748" i="1"/>
  <c r="AA2749" i="1"/>
  <c r="AA1208" i="1"/>
  <c r="AA1214" i="1"/>
  <c r="AA1222" i="1"/>
  <c r="AA1223" i="1"/>
  <c r="AA1209" i="1"/>
  <c r="AA1210" i="1"/>
  <c r="AA1220" i="1"/>
  <c r="AA1215" i="1"/>
  <c r="AA1217" i="1"/>
  <c r="AA1218" i="1"/>
  <c r="AA1211" i="1"/>
  <c r="AA1213" i="1"/>
  <c r="AA1219" i="1"/>
  <c r="AA1221" i="1"/>
  <c r="AA1212" i="1"/>
  <c r="AA1216" i="1"/>
  <c r="AA1203" i="1"/>
  <c r="AA1204" i="1"/>
  <c r="AA1205" i="1"/>
  <c r="AA1200" i="1"/>
  <c r="AA1206" i="1"/>
  <c r="AA922" i="1"/>
  <c r="AA921" i="1"/>
  <c r="AA920" i="1"/>
  <c r="AA919" i="1"/>
  <c r="AA918" i="1"/>
  <c r="AA917" i="1"/>
  <c r="AA916" i="1"/>
  <c r="AA923" i="1"/>
  <c r="AA772" i="1"/>
  <c r="AA769" i="1"/>
  <c r="AA768" i="1"/>
  <c r="AA767" i="1"/>
  <c r="AA773" i="1"/>
  <c r="AA771" i="1"/>
  <c r="AA770" i="1"/>
  <c r="AA782" i="1"/>
  <c r="AA779" i="1"/>
  <c r="AA776" i="1"/>
  <c r="AA780" i="1"/>
  <c r="AA778" i="1"/>
  <c r="AA777" i="1"/>
  <c r="AA781" i="1"/>
  <c r="AA774" i="1"/>
  <c r="AA775" i="1"/>
  <c r="AA339" i="1"/>
  <c r="AA338" i="1"/>
  <c r="AA337" i="1"/>
  <c r="AA336" i="1"/>
  <c r="AA335" i="1"/>
  <c r="AA341" i="1"/>
  <c r="AA340" i="1"/>
  <c r="AA342" i="1"/>
  <c r="AA326" i="1"/>
  <c r="AA324" i="1"/>
  <c r="AA320" i="1"/>
  <c r="AA321" i="1"/>
  <c r="AA323" i="1"/>
  <c r="AA325" i="1"/>
  <c r="AA319" i="1"/>
  <c r="AA322" i="1"/>
  <c r="AA330" i="1"/>
  <c r="AA332" i="1"/>
  <c r="AA327" i="1"/>
  <c r="AA333" i="1"/>
  <c r="AA331" i="1"/>
  <c r="AA349" i="1"/>
  <c r="AA348" i="1"/>
  <c r="AA347" i="1"/>
  <c r="AA346" i="1"/>
  <c r="AA345" i="1"/>
  <c r="AA344" i="1"/>
  <c r="AA343" i="1"/>
  <c r="AA350" i="1"/>
  <c r="AA238" i="1"/>
  <c r="AA239" i="1"/>
  <c r="AA240" i="1"/>
  <c r="AA236" i="1"/>
  <c r="AA237" i="1"/>
  <c r="AA233" i="1"/>
  <c r="AA234" i="1"/>
  <c r="AA235" i="1"/>
  <c r="AA227" i="1"/>
  <c r="AA229" i="1"/>
  <c r="AA232" i="1"/>
  <c r="AA230" i="1"/>
  <c r="AA226" i="1"/>
  <c r="AA228" i="1"/>
  <c r="AA225" i="1"/>
  <c r="AA231" i="1"/>
  <c r="AA201" i="1"/>
  <c r="AA204" i="1"/>
  <c r="AA205" i="1"/>
  <c r="AA206" i="1"/>
  <c r="AA207" i="1"/>
  <c r="AA215" i="1"/>
  <c r="AA212" i="1"/>
  <c r="AA209" i="1"/>
  <c r="AA211" i="1"/>
  <c r="AA214" i="1"/>
  <c r="AA210" i="1"/>
  <c r="AA213" i="1"/>
  <c r="AA216" i="1"/>
  <c r="AA224" i="1"/>
  <c r="AA220" i="1"/>
  <c r="AA221" i="1"/>
  <c r="AA219" i="1"/>
  <c r="AA222" i="1"/>
  <c r="AA217" i="1"/>
  <c r="AA223" i="1"/>
  <c r="AA218" i="1"/>
  <c r="Z4718" i="1"/>
  <c r="R783" i="33"/>
  <c r="Z4721" i="1"/>
  <c r="R786" i="33"/>
  <c r="Z4715" i="1"/>
  <c r="R780" i="33"/>
  <c r="Z4719" i="1"/>
  <c r="R784" i="33"/>
  <c r="Z4720" i="1"/>
  <c r="R785" i="33"/>
  <c r="Z4717" i="1"/>
  <c r="R782" i="33"/>
  <c r="Z4716" i="1"/>
  <c r="R781" i="33"/>
  <c r="Z4714" i="1"/>
  <c r="R779" i="33"/>
  <c r="Z1057" i="1"/>
  <c r="Z1065" i="1" s="1"/>
  <c r="Y1065" i="1"/>
  <c r="Z1056" i="1"/>
  <c r="Z1064" i="1" s="1"/>
  <c r="Y1064" i="1"/>
  <c r="Z1051" i="1"/>
  <c r="Z1059" i="1" s="1"/>
  <c r="Y1059" i="1"/>
  <c r="Z1053" i="1"/>
  <c r="Z1061" i="1" s="1"/>
  <c r="Y1061" i="1"/>
  <c r="Z1052" i="1"/>
  <c r="Z1060" i="1" s="1"/>
  <c r="Y1060" i="1"/>
  <c r="Z1054" i="1"/>
  <c r="Z1062" i="1" s="1"/>
  <c r="Y1062" i="1"/>
  <c r="Z1055" i="1"/>
  <c r="Z1063" i="1" s="1"/>
  <c r="Y1063" i="1"/>
  <c r="AA1487" i="1"/>
  <c r="AA1486" i="1"/>
  <c r="AA1484" i="1"/>
  <c r="AA1485" i="1"/>
  <c r="AA1476" i="1"/>
  <c r="AA1472" i="1"/>
  <c r="AA1475" i="1"/>
  <c r="AA1483" i="1"/>
  <c r="AA1474" i="1"/>
  <c r="AA1479" i="1"/>
  <c r="AA1473" i="1"/>
  <c r="AA1499" i="1"/>
  <c r="AA1502" i="1"/>
  <c r="AA1501" i="1"/>
  <c r="AA1500" i="1"/>
  <c r="AA1496" i="1"/>
  <c r="AA1480" i="1"/>
  <c r="AA1477" i="1"/>
  <c r="AA1478" i="1"/>
  <c r="AA1481" i="1"/>
  <c r="AA1482" i="1"/>
  <c r="AA4200" i="1"/>
  <c r="AA4203" i="1"/>
  <c r="AA4205" i="1"/>
  <c r="AA4204" i="1"/>
  <c r="AA4206" i="1"/>
  <c r="AA4142" i="1"/>
  <c r="AA4141" i="1"/>
  <c r="AA4140" i="1"/>
  <c r="AA4139" i="1"/>
  <c r="AA4138" i="1"/>
  <c r="AA4137" i="1"/>
  <c r="AA4136" i="1"/>
  <c r="AA4135" i="1"/>
  <c r="AA4143" i="1"/>
  <c r="AA4122" i="1"/>
  <c r="AA4121" i="1"/>
  <c r="AA4120" i="1"/>
  <c r="AA4119" i="1"/>
  <c r="AA4134" i="1"/>
  <c r="AA4127" i="1"/>
  <c r="AA4130" i="1"/>
  <c r="AA4103" i="1"/>
  <c r="AA4111" i="1"/>
  <c r="AA4102" i="1"/>
  <c r="AA4098" i="1"/>
  <c r="AA4100" i="1"/>
  <c r="AA4097" i="1"/>
  <c r="AA4095" i="1"/>
  <c r="AA4101" i="1"/>
  <c r="AA4167" i="1"/>
  <c r="AA4199" i="1"/>
  <c r="AA4096" i="1"/>
  <c r="AA4094" i="1"/>
  <c r="AA4184" i="1"/>
  <c r="AA4197" i="1"/>
  <c r="AA4108" i="1"/>
  <c r="AA4099" i="1"/>
  <c r="AA4195" i="1"/>
  <c r="AA4104" i="1"/>
  <c r="AA4198" i="1"/>
  <c r="AA4194" i="1"/>
  <c r="AA4191" i="1"/>
  <c r="AA4192" i="1"/>
  <c r="AA4196" i="1"/>
  <c r="AA4190" i="1"/>
  <c r="AA4162" i="1"/>
  <c r="AA4091" i="1"/>
  <c r="AA4090" i="1"/>
  <c r="AA4107" i="1"/>
  <c r="AA4110" i="1"/>
  <c r="AA4131" i="1"/>
  <c r="AA4164" i="1"/>
  <c r="AA4160" i="1"/>
  <c r="AA4188" i="1"/>
  <c r="AA4118" i="1"/>
  <c r="AA4193" i="1"/>
  <c r="AA4185" i="1"/>
  <c r="AA4089" i="1"/>
  <c r="AA4166" i="1"/>
  <c r="AA4124" i="1"/>
  <c r="AA4189" i="1"/>
  <c r="AA4114" i="1"/>
  <c r="AA4128" i="1"/>
  <c r="AA4113" i="1"/>
  <c r="AA4117" i="1"/>
  <c r="AA4186" i="1"/>
  <c r="AA4106" i="1"/>
  <c r="AA4132" i="1"/>
  <c r="AA4093" i="1"/>
  <c r="AA4088" i="1"/>
  <c r="AA4105" i="1"/>
  <c r="AA4126" i="1"/>
  <c r="AA4092" i="1"/>
  <c r="AA4116" i="1"/>
  <c r="AA4129" i="1"/>
  <c r="AA4109" i="1"/>
  <c r="AA4123" i="1"/>
  <c r="AA4133" i="1"/>
  <c r="AA4187" i="1"/>
  <c r="AA4161" i="1"/>
  <c r="AA4163" i="1"/>
  <c r="AA4165" i="1"/>
  <c r="AA4112" i="1"/>
  <c r="AA4115" i="1"/>
  <c r="AA4125" i="1"/>
  <c r="AA3120" i="1"/>
  <c r="AA3119" i="1"/>
  <c r="AA3117" i="1"/>
  <c r="AA3113" i="1"/>
  <c r="AA3118" i="1"/>
  <c r="AA3115" i="1"/>
  <c r="AA3114" i="1"/>
  <c r="AA3152" i="1"/>
  <c r="AA3116" i="1"/>
  <c r="AA3112" i="1"/>
  <c r="AA3149" i="1"/>
  <c r="AA3145" i="1"/>
  <c r="AA3160" i="1"/>
  <c r="AA3151" i="1"/>
  <c r="AA3148" i="1"/>
  <c r="AA3146" i="1"/>
  <c r="AA3150" i="1"/>
  <c r="AA3147" i="1"/>
  <c r="AA3136" i="1"/>
  <c r="AA3137" i="1"/>
  <c r="AA3128" i="1"/>
  <c r="AA3168" i="1"/>
  <c r="AA3192" i="1"/>
  <c r="AA3138" i="1"/>
  <c r="AA3166" i="1"/>
  <c r="AA3167" i="1"/>
  <c r="AA3144" i="1"/>
  <c r="AA3161" i="1"/>
  <c r="AA3153" i="1"/>
  <c r="AA3105" i="1"/>
  <c r="AA3129" i="1"/>
  <c r="AA3133" i="1"/>
  <c r="AA3185" i="1"/>
  <c r="AA3187" i="1"/>
  <c r="AA3189" i="1"/>
  <c r="AA3191" i="1"/>
  <c r="AA3132" i="1"/>
  <c r="AA3123" i="1"/>
  <c r="AA3124" i="1"/>
  <c r="AA3140" i="1"/>
  <c r="AA3107" i="1"/>
  <c r="AA3158" i="1"/>
  <c r="AA3164" i="1"/>
  <c r="AA3135" i="1"/>
  <c r="AA3188" i="1"/>
  <c r="AA3134" i="1"/>
  <c r="AA3127" i="1"/>
  <c r="AA3122" i="1"/>
  <c r="AA3126" i="1"/>
  <c r="AA3155" i="1"/>
  <c r="AA3106" i="1"/>
  <c r="AA3157" i="1"/>
  <c r="AA3111" i="1"/>
  <c r="AA3156" i="1"/>
  <c r="AA3131" i="1"/>
  <c r="AA3141" i="1"/>
  <c r="AA3163" i="1"/>
  <c r="AA3186" i="1"/>
  <c r="AA3142" i="1"/>
  <c r="AA3143" i="1"/>
  <c r="AA3159" i="1"/>
  <c r="AA3154" i="1"/>
  <c r="AA3190" i="1"/>
  <c r="AA3125" i="1"/>
  <c r="AA3139" i="1"/>
  <c r="AA3108" i="1"/>
  <c r="AA3109" i="1"/>
  <c r="AA3165" i="1"/>
  <c r="AA3121" i="1"/>
  <c r="AA3130" i="1"/>
  <c r="AA3110" i="1"/>
  <c r="AA3162" i="1"/>
  <c r="Z1058" i="1"/>
  <c r="Z1066" i="1" s="1"/>
  <c r="Y1066" i="1"/>
  <c r="AA1053" i="1"/>
  <c r="AA1061" i="1" s="1"/>
  <c r="AA1051" i="1"/>
  <c r="AA1059" i="1" s="1"/>
  <c r="AA1057" i="1"/>
  <c r="AA1065" i="1" s="1"/>
  <c r="AA1055" i="1"/>
  <c r="AA1063" i="1" s="1"/>
  <c r="AA1056" i="1"/>
  <c r="AA1064" i="1" s="1"/>
  <c r="AA1052" i="1"/>
  <c r="AA1060" i="1" s="1"/>
  <c r="AA1058" i="1"/>
  <c r="AA1066" i="1" s="1"/>
  <c r="AA1054" i="1"/>
  <c r="AA1062" i="1" s="1"/>
  <c r="AA1157" i="1"/>
  <c r="AA1151" i="1"/>
  <c r="AA1152" i="1"/>
  <c r="AA1153" i="1"/>
  <c r="AA1154" i="1"/>
  <c r="AA1156" i="1"/>
  <c r="AA1155" i="1"/>
  <c r="AA1150" i="1"/>
  <c r="Z77" i="1"/>
  <c r="Z18" i="1"/>
  <c r="Z97" i="1"/>
  <c r="Z79" i="1"/>
  <c r="Z82" i="1"/>
  <c r="Q334" i="33"/>
  <c r="Q405" i="33" s="1"/>
  <c r="R564" i="33"/>
  <c r="Z83" i="1"/>
  <c r="R561" i="33"/>
  <c r="Z80" i="1"/>
  <c r="R582" i="33"/>
  <c r="Z92" i="1"/>
  <c r="Z25" i="1"/>
  <c r="R597" i="33"/>
  <c r="Z107" i="1"/>
  <c r="Z78" i="1"/>
  <c r="Z23" i="1"/>
  <c r="R557" i="33"/>
  <c r="Z76" i="1"/>
  <c r="Y150" i="1"/>
  <c r="Z46" i="1"/>
  <c r="R586" i="33"/>
  <c r="Z96" i="1"/>
  <c r="Z50" i="1"/>
  <c r="Y154" i="1"/>
  <c r="Q336" i="33"/>
  <c r="Q407" i="33" s="1"/>
  <c r="R584" i="33"/>
  <c r="Z94" i="1"/>
  <c r="Z44" i="1"/>
  <c r="Y148" i="1"/>
  <c r="R568" i="33"/>
  <c r="Z87" i="1"/>
  <c r="Z24" i="1"/>
  <c r="R571" i="33"/>
  <c r="Z90" i="1"/>
  <c r="R567" i="33"/>
  <c r="Z86" i="1"/>
  <c r="Z22" i="1"/>
  <c r="Z20" i="1"/>
  <c r="R569" i="33"/>
  <c r="Z88" i="1"/>
  <c r="Z19" i="1"/>
  <c r="Z49" i="1"/>
  <c r="Y153" i="1"/>
  <c r="R585" i="33"/>
  <c r="Z95" i="1"/>
  <c r="AA761" i="1"/>
  <c r="AA762" i="1"/>
  <c r="AA764" i="1"/>
  <c r="AA147" i="1"/>
  <c r="AA47" i="1"/>
  <c r="AA64" i="1"/>
  <c r="AA92" i="1"/>
  <c r="S582" i="33" s="1"/>
  <c r="AA107" i="1"/>
  <c r="AA128" i="1"/>
  <c r="AA68" i="1"/>
  <c r="AA76" i="1"/>
  <c r="S557" i="33" s="1"/>
  <c r="AA104" i="1"/>
  <c r="S594" i="33" s="1"/>
  <c r="AA132" i="1"/>
  <c r="AA140" i="1"/>
  <c r="AA82" i="1"/>
  <c r="S563" i="33" s="1"/>
  <c r="AA114" i="1"/>
  <c r="AA146" i="1"/>
  <c r="AA77" i="1"/>
  <c r="S558" i="33" s="1"/>
  <c r="AA145" i="1"/>
  <c r="AA67" i="1"/>
  <c r="AA81" i="1"/>
  <c r="S562" i="33" s="1"/>
  <c r="AA101" i="1"/>
  <c r="S591" i="33" s="1"/>
  <c r="AA61" i="1"/>
  <c r="AA1159" i="1"/>
  <c r="AA1158" i="1"/>
  <c r="AA3903" i="1"/>
  <c r="AA3898" i="1"/>
  <c r="AA3902" i="1"/>
  <c r="AA4717" i="1"/>
  <c r="AA4724" i="1"/>
  <c r="AA4720" i="1"/>
  <c r="AA4714" i="1"/>
  <c r="AA4725" i="1"/>
  <c r="AA3031" i="1"/>
  <c r="AA89" i="1"/>
  <c r="AA55" i="1"/>
  <c r="AA303" i="1"/>
  <c r="AA90" i="1"/>
  <c r="S571" i="33" s="1"/>
  <c r="AA135" i="1"/>
  <c r="AA305" i="1"/>
  <c r="AA93" i="1"/>
  <c r="S583" i="33" s="1"/>
  <c r="AA302" i="1"/>
  <c r="AA116" i="1"/>
  <c r="AA51" i="1"/>
  <c r="AA44" i="1"/>
  <c r="AA21" i="1"/>
  <c r="AA66" i="1"/>
  <c r="AA111" i="1"/>
  <c r="AA18" i="1"/>
  <c r="AA80" i="1"/>
  <c r="S561" i="33" s="1"/>
  <c r="AA106" i="1"/>
  <c r="AA144" i="1"/>
  <c r="AA59" i="1"/>
  <c r="AA123" i="1"/>
  <c r="AA19" i="1"/>
  <c r="AA127" i="1"/>
  <c r="AA113" i="1"/>
  <c r="AA97" i="1"/>
  <c r="AA1161" i="1"/>
  <c r="AA4719" i="1"/>
  <c r="AA4716" i="1"/>
  <c r="AA4727" i="1"/>
  <c r="AA3029" i="1"/>
  <c r="AA125" i="1"/>
  <c r="AA121" i="1"/>
  <c r="AA53" i="1"/>
  <c r="AA301" i="1"/>
  <c r="AA86" i="1"/>
  <c r="S567" i="33" s="1"/>
  <c r="AA45" i="1"/>
  <c r="AA75" i="1"/>
  <c r="AA124" i="1"/>
  <c r="AA100" i="1"/>
  <c r="AA108" i="1"/>
  <c r="AA73" i="1"/>
  <c r="AA65" i="1"/>
  <c r="AA765" i="1"/>
  <c r="AA25" i="1"/>
  <c r="AA48" i="1"/>
  <c r="AA94" i="1"/>
  <c r="AA130" i="1"/>
  <c r="AA70" i="1"/>
  <c r="AA134" i="1"/>
  <c r="AA91" i="1"/>
  <c r="S572" i="33" s="1"/>
  <c r="AA109" i="1"/>
  <c r="AA1163" i="1"/>
  <c r="AA1162" i="1"/>
  <c r="AA3899" i="1"/>
  <c r="AA4728" i="1"/>
  <c r="AA4726" i="1"/>
  <c r="AA4729" i="1"/>
  <c r="AA87" i="1"/>
  <c r="S568" i="33" s="1"/>
  <c r="AA133" i="1"/>
  <c r="AA58" i="1"/>
  <c r="AA84" i="1"/>
  <c r="S565" i="33" s="1"/>
  <c r="AA763" i="1"/>
  <c r="AA83" i="1"/>
  <c r="S564" i="33" s="1"/>
  <c r="AA60" i="1"/>
  <c r="AA139" i="1"/>
  <c r="AA72" i="1"/>
  <c r="AA137" i="1"/>
  <c r="AA766" i="1"/>
  <c r="AA760" i="1"/>
  <c r="AA759" i="1"/>
  <c r="AB4" i="1"/>
  <c r="AA115" i="1"/>
  <c r="AA46" i="1"/>
  <c r="AA50" i="1"/>
  <c r="AA62" i="1"/>
  <c r="AA79" i="1"/>
  <c r="S560" i="33" s="1"/>
  <c r="AA98" i="1"/>
  <c r="S588" i="33" s="1"/>
  <c r="AA126" i="1"/>
  <c r="AA143" i="1"/>
  <c r="AA24" i="1"/>
  <c r="AA74" i="1"/>
  <c r="AA102" i="1"/>
  <c r="S592" i="33" s="1"/>
  <c r="AA112" i="1"/>
  <c r="AA138" i="1"/>
  <c r="AA78" i="1"/>
  <c r="S559" i="33" s="1"/>
  <c r="AA110" i="1"/>
  <c r="AA142" i="1"/>
  <c r="AA69" i="1"/>
  <c r="AA99" i="1"/>
  <c r="S589" i="33" s="1"/>
  <c r="AA23" i="1"/>
  <c r="AA71" i="1"/>
  <c r="AA308" i="1"/>
  <c r="AA22" i="1"/>
  <c r="AA1165" i="1"/>
  <c r="AA1164" i="1"/>
  <c r="AA3897" i="1"/>
  <c r="AA3901" i="1"/>
  <c r="AA4715" i="1"/>
  <c r="AA4722" i="1"/>
  <c r="AA4723" i="1"/>
  <c r="AA3025" i="1"/>
  <c r="AA103" i="1"/>
  <c r="S593" i="33" s="1"/>
  <c r="AA117" i="1"/>
  <c r="AA57" i="1"/>
  <c r="AA304" i="1"/>
  <c r="AA307" i="1"/>
  <c r="AA3030" i="1"/>
  <c r="AA56" i="1"/>
  <c r="AA129" i="1"/>
  <c r="AA88" i="1"/>
  <c r="S569" i="33" s="1"/>
  <c r="AA63" i="1"/>
  <c r="AA49" i="1"/>
  <c r="AA96" i="1"/>
  <c r="S586" i="33" s="1"/>
  <c r="AA20" i="1"/>
  <c r="AA136" i="1"/>
  <c r="AA105" i="1"/>
  <c r="S595" i="33" s="1"/>
  <c r="AA131" i="1"/>
  <c r="AA141" i="1"/>
  <c r="AA52" i="1"/>
  <c r="AA4721" i="1"/>
  <c r="AA122" i="1"/>
  <c r="AA54" i="1"/>
  <c r="AA118" i="1"/>
  <c r="AA1160" i="1"/>
  <c r="AA3900" i="1"/>
  <c r="AA3896" i="1"/>
  <c r="AA3028" i="1"/>
  <c r="AA119" i="1"/>
  <c r="AA95" i="1"/>
  <c r="S585" i="33" s="1"/>
  <c r="AA120" i="1"/>
  <c r="AA4718" i="1"/>
  <c r="AA85" i="1"/>
  <c r="AA306" i="1"/>
  <c r="Y149" i="1"/>
  <c r="Z45" i="1"/>
  <c r="Q332" i="33"/>
  <c r="Q403" i="33" s="1"/>
  <c r="R595" i="33"/>
  <c r="Z105" i="1"/>
  <c r="R592" i="33"/>
  <c r="Z102" i="1"/>
  <c r="Z51" i="1"/>
  <c r="Y155" i="1"/>
  <c r="R590" i="33"/>
  <c r="Z100" i="1"/>
  <c r="Y152" i="1"/>
  <c r="Q337" i="33"/>
  <c r="Q408" i="33" s="1"/>
  <c r="Q330" i="33"/>
  <c r="Q401" i="33" s="1"/>
  <c r="Q335" i="33"/>
  <c r="Q406" i="33" s="1"/>
  <c r="Q333" i="33"/>
  <c r="Q404" i="33" s="1"/>
  <c r="R589" i="33"/>
  <c r="Z99" i="1"/>
  <c r="R591" i="33"/>
  <c r="Z101" i="1"/>
  <c r="Q331" i="33"/>
  <c r="Q402" i="33" s="1"/>
  <c r="Z89" i="1"/>
  <c r="Z93" i="1"/>
  <c r="Z84" i="1"/>
  <c r="R572" i="33"/>
  <c r="Z91" i="1"/>
  <c r="R562" i="33"/>
  <c r="Z81" i="1"/>
  <c r="R588" i="33"/>
  <c r="Z98" i="1"/>
  <c r="R593" i="33"/>
  <c r="Z103" i="1"/>
  <c r="R596" i="33"/>
  <c r="Z106" i="1"/>
  <c r="Y151" i="1"/>
  <c r="Z47" i="1"/>
  <c r="R594" i="33"/>
  <c r="Z104" i="1"/>
  <c r="Z21" i="1"/>
  <c r="R566" i="33"/>
  <c r="Z85" i="1"/>
  <c r="AB4680" i="1" l="1"/>
  <c r="AB4677" i="1"/>
  <c r="AB4681" i="1"/>
  <c r="AB4676" i="1"/>
  <c r="AB4683" i="1"/>
  <c r="AB4678" i="1"/>
  <c r="AB4679" i="1"/>
  <c r="AB4682" i="1"/>
  <c r="AB4670" i="1"/>
  <c r="AB4673" i="1"/>
  <c r="AB4668" i="1"/>
  <c r="AB4671" i="1"/>
  <c r="AB4669" i="1"/>
  <c r="AB4674" i="1"/>
  <c r="AB4675" i="1"/>
  <c r="AB4672" i="1"/>
  <c r="AB2747" i="1"/>
  <c r="AB2752" i="1"/>
  <c r="AB2746" i="1"/>
  <c r="AB2748" i="1"/>
  <c r="AB2749" i="1"/>
  <c r="AB2750" i="1"/>
  <c r="AB2751" i="1"/>
  <c r="AB2745" i="1"/>
  <c r="AB1219" i="1"/>
  <c r="AB1211" i="1"/>
  <c r="AB1220" i="1"/>
  <c r="AB1215" i="1"/>
  <c r="AB1212" i="1"/>
  <c r="AB1223" i="1"/>
  <c r="AB1221" i="1"/>
  <c r="AB1222" i="1"/>
  <c r="AB1213" i="1"/>
  <c r="AB1208" i="1"/>
  <c r="AB1214" i="1"/>
  <c r="AB1218" i="1"/>
  <c r="AB1217" i="1"/>
  <c r="AB1216" i="1"/>
  <c r="AB1209" i="1"/>
  <c r="AB1210" i="1"/>
  <c r="AB1206" i="1"/>
  <c r="AB1200" i="1"/>
  <c r="AB1204" i="1"/>
  <c r="AB1205" i="1"/>
  <c r="AB1203" i="1"/>
  <c r="AB922" i="1"/>
  <c r="AB921" i="1"/>
  <c r="AB920" i="1"/>
  <c r="AB919" i="1"/>
  <c r="AB918" i="1"/>
  <c r="AB917" i="1"/>
  <c r="AB916" i="1"/>
  <c r="AB923" i="1"/>
  <c r="AB774" i="1"/>
  <c r="AB778" i="1"/>
  <c r="AB777" i="1"/>
  <c r="AB769" i="1"/>
  <c r="AB771" i="1"/>
  <c r="AB780" i="1"/>
  <c r="AB779" i="1"/>
  <c r="AB782" i="1"/>
  <c r="AB772" i="1"/>
  <c r="AB781" i="1"/>
  <c r="AB767" i="1"/>
  <c r="AB773" i="1"/>
  <c r="AB775" i="1"/>
  <c r="AB776" i="1"/>
  <c r="AB768" i="1"/>
  <c r="AB770" i="1"/>
  <c r="AB342" i="1"/>
  <c r="AB341" i="1"/>
  <c r="AB340" i="1"/>
  <c r="AB339" i="1"/>
  <c r="AB338" i="1"/>
  <c r="AB337" i="1"/>
  <c r="AB336" i="1"/>
  <c r="AB335" i="1"/>
  <c r="AB322" i="1"/>
  <c r="AB321" i="1"/>
  <c r="AB323" i="1"/>
  <c r="AB320" i="1"/>
  <c r="AB325" i="1"/>
  <c r="AB319" i="1"/>
  <c r="AB324" i="1"/>
  <c r="AB326" i="1"/>
  <c r="AB331" i="1"/>
  <c r="AB332" i="1"/>
  <c r="AB327" i="1"/>
  <c r="AB333" i="1"/>
  <c r="AB330" i="1"/>
  <c r="AB350" i="1"/>
  <c r="AB345" i="1"/>
  <c r="AB347" i="1"/>
  <c r="AB346" i="1"/>
  <c r="AB348" i="1"/>
  <c r="AB344" i="1"/>
  <c r="AB343" i="1"/>
  <c r="AB349" i="1"/>
  <c r="AB238" i="1"/>
  <c r="AB236" i="1"/>
  <c r="AB237" i="1"/>
  <c r="AB239" i="1"/>
  <c r="AB240" i="1"/>
  <c r="AB233" i="1"/>
  <c r="AB234" i="1"/>
  <c r="AB235" i="1"/>
  <c r="AB229" i="1"/>
  <c r="AB227" i="1"/>
  <c r="AB228" i="1"/>
  <c r="AB231" i="1"/>
  <c r="AB230" i="1"/>
  <c r="AB226" i="1"/>
  <c r="AB232" i="1"/>
  <c r="AB225" i="1"/>
  <c r="AB204" i="1"/>
  <c r="AB205" i="1"/>
  <c r="AB206" i="1"/>
  <c r="AB207" i="1"/>
  <c r="AB201" i="1"/>
  <c r="AB212" i="1"/>
  <c r="AB215" i="1"/>
  <c r="AB209" i="1"/>
  <c r="AB211" i="1"/>
  <c r="AB214" i="1"/>
  <c r="AB210" i="1"/>
  <c r="AB213" i="1"/>
  <c r="AB216" i="1"/>
  <c r="AB218" i="1"/>
  <c r="AB223" i="1"/>
  <c r="AB219" i="1"/>
  <c r="AB220" i="1"/>
  <c r="AB221" i="1"/>
  <c r="AB224" i="1"/>
  <c r="AB222" i="1"/>
  <c r="AB217" i="1"/>
  <c r="S780" i="33"/>
  <c r="S781" i="33"/>
  <c r="S783" i="33"/>
  <c r="S786" i="33"/>
  <c r="S782" i="33"/>
  <c r="S785" i="33"/>
  <c r="S784" i="33"/>
  <c r="S779" i="33"/>
  <c r="AB1479" i="1"/>
  <c r="AB1487" i="1"/>
  <c r="AB1502" i="1"/>
  <c r="AB1501" i="1"/>
  <c r="AB1500" i="1"/>
  <c r="AB1499" i="1"/>
  <c r="AB1496" i="1"/>
  <c r="AB1473" i="1"/>
  <c r="AB1482" i="1"/>
  <c r="AB1483" i="1"/>
  <c r="AB1485" i="1"/>
  <c r="AB1472" i="1"/>
  <c r="AB1486" i="1"/>
  <c r="AB1474" i="1"/>
  <c r="AB1476" i="1"/>
  <c r="AB1481" i="1"/>
  <c r="AB1484" i="1"/>
  <c r="AB1475" i="1"/>
  <c r="AB1477" i="1"/>
  <c r="AB1478" i="1"/>
  <c r="AB1480" i="1"/>
  <c r="AB4200" i="1"/>
  <c r="AB4203" i="1"/>
  <c r="AB4204" i="1"/>
  <c r="AB4206" i="1"/>
  <c r="AB4205" i="1"/>
  <c r="AB4143" i="1"/>
  <c r="AB4142" i="1"/>
  <c r="AB4138" i="1"/>
  <c r="AB4141" i="1"/>
  <c r="AB4137" i="1"/>
  <c r="AB4127" i="1"/>
  <c r="AB4134" i="1"/>
  <c r="AB4123" i="1"/>
  <c r="AB4103" i="1"/>
  <c r="AB4121" i="1"/>
  <c r="AB4139" i="1"/>
  <c r="AB4135" i="1"/>
  <c r="AB4119" i="1"/>
  <c r="AB4111" i="1"/>
  <c r="AB4120" i="1"/>
  <c r="AB4122" i="1"/>
  <c r="AB4099" i="1"/>
  <c r="AB4095" i="1"/>
  <c r="AB4140" i="1"/>
  <c r="AB4136" i="1"/>
  <c r="AB4132" i="1"/>
  <c r="AB4100" i="1"/>
  <c r="AB4097" i="1"/>
  <c r="AB4098" i="1"/>
  <c r="AB4167" i="1"/>
  <c r="AB4096" i="1"/>
  <c r="AB4191" i="1"/>
  <c r="AB4198" i="1"/>
  <c r="AB4194" i="1"/>
  <c r="AB4102" i="1"/>
  <c r="AB4101" i="1"/>
  <c r="AB4196" i="1"/>
  <c r="AB4197" i="1"/>
  <c r="AB4195" i="1"/>
  <c r="AB4193" i="1"/>
  <c r="AB4199" i="1"/>
  <c r="AB4164" i="1"/>
  <c r="AB4186" i="1"/>
  <c r="AB4187" i="1"/>
  <c r="AB4162" i="1"/>
  <c r="AB4093" i="1"/>
  <c r="AB4104" i="1"/>
  <c r="AB4129" i="1"/>
  <c r="AB4115" i="1"/>
  <c r="AB4131" i="1"/>
  <c r="AB4189" i="1"/>
  <c r="AB4089" i="1"/>
  <c r="AB4188" i="1"/>
  <c r="AB4166" i="1"/>
  <c r="AB4124" i="1"/>
  <c r="AB4128" i="1"/>
  <c r="AB4088" i="1"/>
  <c r="AB4092" i="1"/>
  <c r="AB4094" i="1"/>
  <c r="AB4116" i="1"/>
  <c r="AB4105" i="1"/>
  <c r="AB4109" i="1"/>
  <c r="AB4160" i="1"/>
  <c r="AB4184" i="1"/>
  <c r="AB4114" i="1"/>
  <c r="AB4185" i="1"/>
  <c r="AB4190" i="1"/>
  <c r="AB4192" i="1"/>
  <c r="AB4113" i="1"/>
  <c r="AB4130" i="1"/>
  <c r="AB4133" i="1"/>
  <c r="AB4118" i="1"/>
  <c r="AB4090" i="1"/>
  <c r="AB4108" i="1"/>
  <c r="AB4107" i="1"/>
  <c r="AB4161" i="1"/>
  <c r="AB4163" i="1"/>
  <c r="AB4165" i="1"/>
  <c r="AB4091" i="1"/>
  <c r="AB4112" i="1"/>
  <c r="AB4117" i="1"/>
  <c r="AB4125" i="1"/>
  <c r="AB4106" i="1"/>
  <c r="AB4126" i="1"/>
  <c r="AB4110" i="1"/>
  <c r="AB3119" i="1"/>
  <c r="AB3112" i="1"/>
  <c r="AB3120" i="1"/>
  <c r="AB3160" i="1"/>
  <c r="AB3151" i="1"/>
  <c r="AB3150" i="1"/>
  <c r="AB3149" i="1"/>
  <c r="AB3146" i="1"/>
  <c r="AB3142" i="1"/>
  <c r="AB3147" i="1"/>
  <c r="AB3144" i="1"/>
  <c r="AB3136" i="1"/>
  <c r="AB3152" i="1"/>
  <c r="AB3128" i="1"/>
  <c r="AB3148" i="1"/>
  <c r="AB3192" i="1"/>
  <c r="AB3145" i="1"/>
  <c r="AB3143" i="1"/>
  <c r="AB3168" i="1"/>
  <c r="AB3139" i="1"/>
  <c r="AB3166" i="1"/>
  <c r="AB3164" i="1"/>
  <c r="AB3153" i="1"/>
  <c r="AB3135" i="1"/>
  <c r="AB3138" i="1"/>
  <c r="AB3162" i="1"/>
  <c r="AB3190" i="1"/>
  <c r="AB3134" i="1"/>
  <c r="AB3125" i="1"/>
  <c r="AB3140" i="1"/>
  <c r="AB3110" i="1"/>
  <c r="AB3154" i="1"/>
  <c r="AB3118" i="1"/>
  <c r="AB3117" i="1"/>
  <c r="AB3129" i="1"/>
  <c r="AB3133" i="1"/>
  <c r="AB3186" i="1"/>
  <c r="AB3121" i="1"/>
  <c r="AB3132" i="1"/>
  <c r="AB3106" i="1"/>
  <c r="AB3108" i="1"/>
  <c r="AB3159" i="1"/>
  <c r="AB3109" i="1"/>
  <c r="AB3113" i="1"/>
  <c r="AB3167" i="1"/>
  <c r="AB3165" i="1"/>
  <c r="AB3141" i="1"/>
  <c r="AB3105" i="1"/>
  <c r="AB3161" i="1"/>
  <c r="AB3130" i="1"/>
  <c r="AB3131" i="1"/>
  <c r="AB3188" i="1"/>
  <c r="AB3137" i="1"/>
  <c r="AB3185" i="1"/>
  <c r="AB3187" i="1"/>
  <c r="AB3189" i="1"/>
  <c r="AB3191" i="1"/>
  <c r="AB3111" i="1"/>
  <c r="AB3158" i="1"/>
  <c r="AB3115" i="1"/>
  <c r="AB3127" i="1"/>
  <c r="AB3156" i="1"/>
  <c r="AB3122" i="1"/>
  <c r="AB3155" i="1"/>
  <c r="AB3157" i="1"/>
  <c r="AB3107" i="1"/>
  <c r="AB3116" i="1"/>
  <c r="AB3123" i="1"/>
  <c r="AB3124" i="1"/>
  <c r="AB3114" i="1"/>
  <c r="AB3163" i="1"/>
  <c r="AB3126" i="1"/>
  <c r="AB1056" i="1"/>
  <c r="AB1064" i="1" s="1"/>
  <c r="AB1054" i="1"/>
  <c r="AB1062" i="1" s="1"/>
  <c r="AB1051" i="1"/>
  <c r="AB1059" i="1" s="1"/>
  <c r="AB1057" i="1"/>
  <c r="AB1065" i="1" s="1"/>
  <c r="AB1055" i="1"/>
  <c r="AB1063" i="1" s="1"/>
  <c r="AB1053" i="1"/>
  <c r="AB1061" i="1" s="1"/>
  <c r="AB1058" i="1"/>
  <c r="AB1066" i="1" s="1"/>
  <c r="AB1052" i="1"/>
  <c r="AB1060" i="1" s="1"/>
  <c r="AB1157" i="1"/>
  <c r="AB1153" i="1"/>
  <c r="AB1154" i="1"/>
  <c r="AB1156" i="1"/>
  <c r="AB1155" i="1"/>
  <c r="AB1150" i="1"/>
  <c r="AB1152" i="1"/>
  <c r="AB1151" i="1"/>
  <c r="S584" i="33"/>
  <c r="S590" i="33"/>
  <c r="S587" i="33"/>
  <c r="S570" i="33"/>
  <c r="S597" i="33"/>
  <c r="S566" i="33"/>
  <c r="S596" i="33"/>
  <c r="Z152" i="1"/>
  <c r="Z151" i="1"/>
  <c r="R334" i="33"/>
  <c r="R405" i="33" s="1"/>
  <c r="AA155" i="1"/>
  <c r="AA150" i="1"/>
  <c r="AB766" i="1"/>
  <c r="AB765" i="1"/>
  <c r="AB91" i="1"/>
  <c r="T572" i="33" s="1"/>
  <c r="AB51" i="1"/>
  <c r="AB80" i="1"/>
  <c r="T561" i="33" s="1"/>
  <c r="AB144" i="1"/>
  <c r="AB308" i="1"/>
  <c r="AB23" i="1"/>
  <c r="AB53" i="1"/>
  <c r="AB81" i="1"/>
  <c r="AB89" i="1"/>
  <c r="T570" i="33" s="1"/>
  <c r="AB117" i="1"/>
  <c r="AB145" i="1"/>
  <c r="AB45" i="1"/>
  <c r="AB56" i="1"/>
  <c r="AB120" i="1"/>
  <c r="AB71" i="1"/>
  <c r="AB101" i="1"/>
  <c r="T591" i="33" s="1"/>
  <c r="AB146" i="1"/>
  <c r="AB105" i="1"/>
  <c r="T595" i="33" s="1"/>
  <c r="AB302" i="1"/>
  <c r="AB86" i="1"/>
  <c r="T567" i="33" s="1"/>
  <c r="AB3031" i="1"/>
  <c r="AB4728" i="1"/>
  <c r="AB4724" i="1"/>
  <c r="AB3902" i="1"/>
  <c r="AB4725" i="1"/>
  <c r="AB4716" i="1"/>
  <c r="AB4723" i="1"/>
  <c r="AB97" i="1"/>
  <c r="T587" i="33" s="1"/>
  <c r="AB96" i="1"/>
  <c r="AB135" i="1"/>
  <c r="AB1162" i="1"/>
  <c r="AB90" i="1"/>
  <c r="T571" i="33" s="1"/>
  <c r="AB58" i="1"/>
  <c r="AB126" i="1"/>
  <c r="AB60" i="1"/>
  <c r="AB93" i="1"/>
  <c r="T583" i="33" s="1"/>
  <c r="AB98" i="1"/>
  <c r="AB763" i="1"/>
  <c r="AB760" i="1"/>
  <c r="AB123" i="1"/>
  <c r="AB44" i="1"/>
  <c r="AB108" i="1"/>
  <c r="AB55" i="1"/>
  <c r="AB83" i="1"/>
  <c r="T564" i="33" s="1"/>
  <c r="AB119" i="1"/>
  <c r="AB147" i="1"/>
  <c r="AB46" i="1"/>
  <c r="AB131" i="1"/>
  <c r="AB303" i="1"/>
  <c r="AB107" i="1"/>
  <c r="T597" i="33" s="1"/>
  <c r="AB52" i="1"/>
  <c r="AB114" i="1"/>
  <c r="AB306" i="1"/>
  <c r="AB110" i="1"/>
  <c r="AB73" i="1"/>
  <c r="AB301" i="1"/>
  <c r="AB3897" i="1"/>
  <c r="AB4714" i="1"/>
  <c r="AB4717" i="1"/>
  <c r="AB4719" i="1"/>
  <c r="AB92" i="1"/>
  <c r="T582" i="33" s="1"/>
  <c r="AB69" i="1"/>
  <c r="AB4715" i="1"/>
  <c r="AB1158" i="1"/>
  <c r="AB106" i="1"/>
  <c r="T596" i="33" s="1"/>
  <c r="AB128" i="1"/>
  <c r="AB125" i="1"/>
  <c r="AB1161" i="1"/>
  <c r="AB124" i="1"/>
  <c r="AC4" i="1"/>
  <c r="AB112" i="1"/>
  <c r="AB57" i="1"/>
  <c r="AB121" i="1"/>
  <c r="AB49" i="1"/>
  <c r="AB22" i="1"/>
  <c r="AB79" i="1"/>
  <c r="T560" i="33" s="1"/>
  <c r="AB142" i="1"/>
  <c r="AB307" i="1"/>
  <c r="AB133" i="1"/>
  <c r="AB3901" i="1"/>
  <c r="AB4718" i="1"/>
  <c r="AB95" i="1"/>
  <c r="T585" i="33" s="1"/>
  <c r="AB102" i="1"/>
  <c r="T592" i="33" s="1"/>
  <c r="AB100" i="1"/>
  <c r="T590" i="33" s="1"/>
  <c r="AB74" i="1"/>
  <c r="AB761" i="1"/>
  <c r="AB59" i="1"/>
  <c r="AB76" i="1"/>
  <c r="T557" i="33" s="1"/>
  <c r="AB140" i="1"/>
  <c r="AB47" i="1"/>
  <c r="AB115" i="1"/>
  <c r="AB141" i="1"/>
  <c r="AB50" i="1"/>
  <c r="AB54" i="1"/>
  <c r="AB116" i="1"/>
  <c r="AB304" i="1"/>
  <c r="AB139" i="1"/>
  <c r="AB3899" i="1"/>
  <c r="AB3898" i="1"/>
  <c r="AB4720" i="1"/>
  <c r="AB65" i="1"/>
  <c r="AB134" i="1"/>
  <c r="AB63" i="1"/>
  <c r="AB127" i="1"/>
  <c r="AB130" i="1"/>
  <c r="AB132" i="1"/>
  <c r="AB62" i="1"/>
  <c r="AB759" i="1"/>
  <c r="AB762" i="1"/>
  <c r="AB20" i="1"/>
  <c r="AB25" i="1"/>
  <c r="AB109" i="1"/>
  <c r="AB67" i="1"/>
  <c r="AB78" i="1"/>
  <c r="T559" i="33" s="1"/>
  <c r="AB305" i="1"/>
  <c r="AB103" i="1"/>
  <c r="AB3025" i="1"/>
  <c r="AB3903" i="1"/>
  <c r="AB3028" i="1"/>
  <c r="AB4729" i="1"/>
  <c r="AB61" i="1"/>
  <c r="AB1164" i="1"/>
  <c r="AB94" i="1"/>
  <c r="T584" i="33" s="1"/>
  <c r="AB24" i="1"/>
  <c r="AB85" i="1"/>
  <c r="T566" i="33" s="1"/>
  <c r="AB88" i="1"/>
  <c r="T569" i="33" s="1"/>
  <c r="AB122" i="1"/>
  <c r="AB138" i="1"/>
  <c r="AB1160" i="1"/>
  <c r="AB118" i="1"/>
  <c r="AB4727" i="1"/>
  <c r="AB104" i="1"/>
  <c r="T594" i="33" s="1"/>
  <c r="AB77" i="1"/>
  <c r="T558" i="33" s="1"/>
  <c r="AB99" i="1"/>
  <c r="AB84" i="1"/>
  <c r="AB82" i="1"/>
  <c r="T563" i="33" s="1"/>
  <c r="AB3029" i="1"/>
  <c r="AB3030" i="1"/>
  <c r="AB4726" i="1"/>
  <c r="AB1159" i="1"/>
  <c r="AB48" i="1"/>
  <c r="AB113" i="1"/>
  <c r="AB18" i="1"/>
  <c r="AB75" i="1"/>
  <c r="AB111" i="1"/>
  <c r="AB1165" i="1"/>
  <c r="AB4721" i="1"/>
  <c r="AB3896" i="1"/>
  <c r="AB1163" i="1"/>
  <c r="AB72" i="1"/>
  <c r="AB129" i="1"/>
  <c r="AB136" i="1"/>
  <c r="AB764" i="1"/>
  <c r="AB19" i="1"/>
  <c r="AB87" i="1"/>
  <c r="T568" i="33" s="1"/>
  <c r="AB21" i="1"/>
  <c r="AB137" i="1"/>
  <c r="AB143" i="1"/>
  <c r="AB4722" i="1"/>
  <c r="AB3900" i="1"/>
  <c r="AB68" i="1"/>
  <c r="AB64" i="1"/>
  <c r="AB66" i="1"/>
  <c r="AB70" i="1"/>
  <c r="AA151" i="1"/>
  <c r="R336" i="33"/>
  <c r="R407" i="33" s="1"/>
  <c r="AA154" i="1"/>
  <c r="AA148" i="1"/>
  <c r="R335" i="33"/>
  <c r="R406" i="33" s="1"/>
  <c r="R330" i="33"/>
  <c r="R401" i="33" s="1"/>
  <c r="Z154" i="1"/>
  <c r="R331" i="33"/>
  <c r="R402" i="33" s="1"/>
  <c r="AA152" i="1"/>
  <c r="R332" i="33"/>
  <c r="R403" i="33" s="1"/>
  <c r="R337" i="33"/>
  <c r="R408" i="33" s="1"/>
  <c r="R333" i="33"/>
  <c r="R404" i="33" s="1"/>
  <c r="Z155" i="1"/>
  <c r="Z149" i="1"/>
  <c r="AA153" i="1"/>
  <c r="AA149" i="1"/>
  <c r="Z153" i="1"/>
  <c r="Z148" i="1"/>
  <c r="Z150" i="1"/>
  <c r="AC4680" i="1" l="1"/>
  <c r="H4680" i="1" s="1"/>
  <c r="AC4683" i="1"/>
  <c r="AC4679" i="1"/>
  <c r="H4679" i="1" s="1"/>
  <c r="AC4682" i="1"/>
  <c r="H4682" i="1" s="1"/>
  <c r="AC4676" i="1"/>
  <c r="AC4677" i="1"/>
  <c r="H4677" i="1" s="1"/>
  <c r="AC4681" i="1"/>
  <c r="AC4678" i="1"/>
  <c r="H4678" i="1" s="1"/>
  <c r="AC4670" i="1"/>
  <c r="H4670" i="1" s="1"/>
  <c r="AC4668" i="1"/>
  <c r="H4668" i="1" s="1"/>
  <c r="AC4673" i="1"/>
  <c r="H4673" i="1" s="1"/>
  <c r="AC4672" i="1"/>
  <c r="AC4669" i="1"/>
  <c r="AC4674" i="1"/>
  <c r="H4674" i="1" s="1"/>
  <c r="AC4671" i="1"/>
  <c r="H4671" i="1" s="1"/>
  <c r="AC4675" i="1"/>
  <c r="AC2752" i="1"/>
  <c r="AC2747" i="1"/>
  <c r="H2747" i="1" s="1"/>
  <c r="AC2746" i="1"/>
  <c r="H2746" i="1" s="1"/>
  <c r="AC2748" i="1"/>
  <c r="AC2749" i="1"/>
  <c r="AC2745" i="1"/>
  <c r="H2745" i="1" s="1"/>
  <c r="AC2751" i="1"/>
  <c r="H2751" i="1" s="1"/>
  <c r="AC2750" i="1"/>
  <c r="AC1223" i="1"/>
  <c r="AC1218" i="1"/>
  <c r="H1218" i="1" s="1"/>
  <c r="AC1208" i="1"/>
  <c r="H1208" i="1" s="1"/>
  <c r="AC1210" i="1"/>
  <c r="H1210" i="1" s="1"/>
  <c r="AC1214" i="1"/>
  <c r="H1214" i="1" s="1"/>
  <c r="AC1211" i="1"/>
  <c r="H1211" i="1" s="1"/>
  <c r="AC1209" i="1"/>
  <c r="H1209" i="1" s="1"/>
  <c r="AC1216" i="1"/>
  <c r="H1216" i="1" s="1"/>
  <c r="AC1220" i="1"/>
  <c r="H1220" i="1" s="1"/>
  <c r="AC1212" i="1"/>
  <c r="H1212" i="1" s="1"/>
  <c r="AC1213" i="1"/>
  <c r="AC1221" i="1"/>
  <c r="H1221" i="1" s="1"/>
  <c r="AC1219" i="1"/>
  <c r="AC1222" i="1"/>
  <c r="AC1217" i="1"/>
  <c r="AC1215" i="1"/>
  <c r="H1215" i="1" s="1"/>
  <c r="AC1203" i="1"/>
  <c r="H1203" i="1" s="1"/>
  <c r="AC1200" i="1"/>
  <c r="AC1206" i="1"/>
  <c r="AC1205" i="1"/>
  <c r="AC1204" i="1"/>
  <c r="H1204" i="1" s="1"/>
  <c r="AC922" i="1"/>
  <c r="H922" i="1" s="1"/>
  <c r="AC921" i="1"/>
  <c r="H921" i="1" s="1"/>
  <c r="AC920" i="1"/>
  <c r="H920" i="1" s="1"/>
  <c r="AC919" i="1"/>
  <c r="AC918" i="1"/>
  <c r="H918" i="1" s="1"/>
  <c r="AC917" i="1"/>
  <c r="H917" i="1" s="1"/>
  <c r="AC916" i="1"/>
  <c r="H916" i="1" s="1"/>
  <c r="AC923" i="1"/>
  <c r="AC782" i="1"/>
  <c r="H782" i="1" s="1"/>
  <c r="AC775" i="1"/>
  <c r="H775" i="1" s="1"/>
  <c r="AC768" i="1"/>
  <c r="H768" i="1" s="1"/>
  <c r="AC767" i="1"/>
  <c r="AC773" i="1"/>
  <c r="H773" i="1" s="1"/>
  <c r="AC779" i="1"/>
  <c r="AC780" i="1"/>
  <c r="H780" i="1" s="1"/>
  <c r="AC769" i="1"/>
  <c r="H769" i="1" s="1"/>
  <c r="AC781" i="1"/>
  <c r="AC770" i="1"/>
  <c r="H770" i="1" s="1"/>
  <c r="AC776" i="1"/>
  <c r="H776" i="1" s="1"/>
  <c r="AC771" i="1"/>
  <c r="AC778" i="1"/>
  <c r="AC777" i="1"/>
  <c r="H777" i="1" s="1"/>
  <c r="AC774" i="1"/>
  <c r="H774" i="1" s="1"/>
  <c r="AC772" i="1"/>
  <c r="H772" i="1" s="1"/>
  <c r="AC342" i="1"/>
  <c r="H342" i="1" s="1"/>
  <c r="AC337" i="1"/>
  <c r="H337" i="1" s="1"/>
  <c r="AC339" i="1"/>
  <c r="H339" i="1" s="1"/>
  <c r="AC340" i="1"/>
  <c r="H340" i="1" s="1"/>
  <c r="AC335" i="1"/>
  <c r="H335" i="1" s="1"/>
  <c r="AC341" i="1"/>
  <c r="AC336" i="1"/>
  <c r="AC338" i="1"/>
  <c r="AC325" i="1"/>
  <c r="AC320" i="1"/>
  <c r="AC319" i="1"/>
  <c r="AC323" i="1"/>
  <c r="AC324" i="1"/>
  <c r="AC326" i="1"/>
  <c r="AC322" i="1"/>
  <c r="AC321" i="1"/>
  <c r="AC331" i="1"/>
  <c r="AC330" i="1"/>
  <c r="AC333" i="1"/>
  <c r="AC332" i="1"/>
  <c r="AC327" i="1"/>
  <c r="AC349" i="1"/>
  <c r="AC348" i="1"/>
  <c r="H348" i="1" s="1"/>
  <c r="AC347" i="1"/>
  <c r="AC346" i="1"/>
  <c r="AC345" i="1"/>
  <c r="AC344" i="1"/>
  <c r="AC343" i="1"/>
  <c r="H343" i="1" s="1"/>
  <c r="AC350" i="1"/>
  <c r="AC237" i="1"/>
  <c r="H237" i="1" s="1"/>
  <c r="AC238" i="1"/>
  <c r="H238" i="1" s="1"/>
  <c r="AC239" i="1"/>
  <c r="H239" i="1" s="1"/>
  <c r="AC236" i="1"/>
  <c r="H236" i="1" s="1"/>
  <c r="AC240" i="1"/>
  <c r="H240" i="1" s="1"/>
  <c r="AC233" i="1"/>
  <c r="H233" i="1" s="1"/>
  <c r="AC234" i="1"/>
  <c r="AC235" i="1"/>
  <c r="AC228" i="1"/>
  <c r="H228" i="1" s="1"/>
  <c r="AC232" i="1"/>
  <c r="H232" i="1" s="1"/>
  <c r="AC225" i="1"/>
  <c r="H225" i="1" s="1"/>
  <c r="AC231" i="1"/>
  <c r="H231" i="1" s="1"/>
  <c r="AC230" i="1"/>
  <c r="H230" i="1" s="1"/>
  <c r="AC227" i="1"/>
  <c r="H227" i="1" s="1"/>
  <c r="AC226" i="1"/>
  <c r="H226" i="1" s="1"/>
  <c r="AC229" i="1"/>
  <c r="H229" i="1" s="1"/>
  <c r="AC205" i="1"/>
  <c r="AC204" i="1"/>
  <c r="AC207" i="1"/>
  <c r="AC206" i="1"/>
  <c r="AC201" i="1"/>
  <c r="AC214" i="1"/>
  <c r="AC210" i="1"/>
  <c r="H210" i="1" s="1"/>
  <c r="AC213" i="1"/>
  <c r="H213" i="1" s="1"/>
  <c r="AC216" i="1"/>
  <c r="AC212" i="1"/>
  <c r="AC211" i="1"/>
  <c r="H211" i="1" s="1"/>
  <c r="AC215" i="1"/>
  <c r="H215" i="1" s="1"/>
  <c r="AC209" i="1"/>
  <c r="AC223" i="1"/>
  <c r="AC224" i="1"/>
  <c r="H224" i="1" s="1"/>
  <c r="AC218" i="1"/>
  <c r="AC219" i="1"/>
  <c r="H219" i="1" s="1"/>
  <c r="AC222" i="1"/>
  <c r="AC220" i="1"/>
  <c r="AC217" i="1"/>
  <c r="H217" i="1" s="1"/>
  <c r="AC221" i="1"/>
  <c r="H221" i="1" s="1"/>
  <c r="T786" i="33"/>
  <c r="T780" i="33"/>
  <c r="T784" i="33"/>
  <c r="T785" i="33"/>
  <c r="T783" i="33"/>
  <c r="T782" i="33"/>
  <c r="T781" i="33"/>
  <c r="T779" i="33"/>
  <c r="AC1487" i="1"/>
  <c r="H1487" i="1" s="1"/>
  <c r="AC1485" i="1"/>
  <c r="AC1483" i="1"/>
  <c r="AC1479" i="1"/>
  <c r="AC1475" i="1"/>
  <c r="AC1486" i="1"/>
  <c r="AC1482" i="1"/>
  <c r="AC1477" i="1"/>
  <c r="AC1474" i="1"/>
  <c r="AC1473" i="1"/>
  <c r="AC1484" i="1"/>
  <c r="AC1478" i="1"/>
  <c r="AC1476" i="1"/>
  <c r="H1476" i="1" s="1"/>
  <c r="AC1472" i="1"/>
  <c r="H1472" i="1" s="1"/>
  <c r="AC1502" i="1"/>
  <c r="AC1501" i="1"/>
  <c r="AC1500" i="1"/>
  <c r="AC1496" i="1"/>
  <c r="AC1499" i="1"/>
  <c r="AC1481" i="1"/>
  <c r="H1481" i="1" s="1"/>
  <c r="AC1480" i="1"/>
  <c r="AC4200" i="1"/>
  <c r="AC4205" i="1"/>
  <c r="AC4206" i="1"/>
  <c r="AC4204" i="1"/>
  <c r="AC4203" i="1"/>
  <c r="AC4143" i="1"/>
  <c r="H4143" i="1" s="1"/>
  <c r="AC4141" i="1"/>
  <c r="H4141" i="1" s="1"/>
  <c r="AC4137" i="1"/>
  <c r="H4137" i="1" s="1"/>
  <c r="AC4140" i="1"/>
  <c r="H4140" i="1" s="1"/>
  <c r="AC4136" i="1"/>
  <c r="H4136" i="1" s="1"/>
  <c r="AC4127" i="1"/>
  <c r="AC4142" i="1"/>
  <c r="H4142" i="1" s="1"/>
  <c r="AC4138" i="1"/>
  <c r="H4138" i="1" s="1"/>
  <c r="AC4111" i="1"/>
  <c r="H4111" i="1" s="1"/>
  <c r="AC4120" i="1"/>
  <c r="H4120" i="1" s="1"/>
  <c r="AC4123" i="1"/>
  <c r="H4123" i="1" s="1"/>
  <c r="AC4122" i="1"/>
  <c r="H4122" i="1" s="1"/>
  <c r="AC4139" i="1"/>
  <c r="H4139" i="1" s="1"/>
  <c r="AC4109" i="1"/>
  <c r="H4109" i="1" s="1"/>
  <c r="AC4107" i="1"/>
  <c r="H4107" i="1" s="1"/>
  <c r="AC4105" i="1"/>
  <c r="H4105" i="1" s="1"/>
  <c r="AC4103" i="1"/>
  <c r="H4103" i="1" s="1"/>
  <c r="AC4135" i="1"/>
  <c r="H4135" i="1" s="1"/>
  <c r="AC4110" i="1"/>
  <c r="H4110" i="1" s="1"/>
  <c r="AC4100" i="1"/>
  <c r="H4100" i="1" s="1"/>
  <c r="AC4096" i="1"/>
  <c r="AC4125" i="1"/>
  <c r="H4125" i="1" s="1"/>
  <c r="AC4098" i="1"/>
  <c r="H4098" i="1" s="1"/>
  <c r="AC4095" i="1"/>
  <c r="AC4092" i="1"/>
  <c r="AC4090" i="1"/>
  <c r="AC4088" i="1"/>
  <c r="H4088" i="1" s="1"/>
  <c r="AC4101" i="1"/>
  <c r="H4101" i="1" s="1"/>
  <c r="AC4093" i="1"/>
  <c r="H4093" i="1" s="1"/>
  <c r="AC4167" i="1"/>
  <c r="H4167" i="1" s="1"/>
  <c r="AC4121" i="1"/>
  <c r="H4121" i="1" s="1"/>
  <c r="AC4097" i="1"/>
  <c r="H4097" i="1" s="1"/>
  <c r="AC4191" i="1"/>
  <c r="H4191" i="1" s="1"/>
  <c r="AC4102" i="1"/>
  <c r="H4102" i="1" s="1"/>
  <c r="AC4195" i="1"/>
  <c r="H4195" i="1" s="1"/>
  <c r="AC4099" i="1"/>
  <c r="H4099" i="1" s="1"/>
  <c r="AC4119" i="1"/>
  <c r="H4119" i="1" s="1"/>
  <c r="AC4163" i="1"/>
  <c r="H4163" i="1" s="1"/>
  <c r="AC4199" i="1"/>
  <c r="H4199" i="1" s="1"/>
  <c r="AC4197" i="1"/>
  <c r="H4197" i="1" s="1"/>
  <c r="AC4091" i="1"/>
  <c r="H4091" i="1" s="1"/>
  <c r="AC4165" i="1"/>
  <c r="H4165" i="1" s="1"/>
  <c r="AC4161" i="1"/>
  <c r="AC4192" i="1"/>
  <c r="H4192" i="1" s="1"/>
  <c r="AC4198" i="1"/>
  <c r="H4198" i="1" s="1"/>
  <c r="AC4196" i="1"/>
  <c r="H4196" i="1" s="1"/>
  <c r="AC4194" i="1"/>
  <c r="H4194" i="1" s="1"/>
  <c r="AC4188" i="1"/>
  <c r="H4188" i="1" s="1"/>
  <c r="AC4089" i="1"/>
  <c r="AC4162" i="1"/>
  <c r="H4162" i="1" s="1"/>
  <c r="AC4116" i="1"/>
  <c r="H4116" i="1" s="1"/>
  <c r="AC4115" i="1"/>
  <c r="H4115" i="1" s="1"/>
  <c r="AC4130" i="1"/>
  <c r="H4130" i="1" s="1"/>
  <c r="AC4185" i="1"/>
  <c r="H4185" i="1" s="1"/>
  <c r="AC4164" i="1"/>
  <c r="H4164" i="1" s="1"/>
  <c r="AC4190" i="1"/>
  <c r="H4190" i="1" s="1"/>
  <c r="AC4160" i="1"/>
  <c r="AC4106" i="1"/>
  <c r="H4106" i="1" s="1"/>
  <c r="AC4118" i="1"/>
  <c r="AC4189" i="1"/>
  <c r="H4189" i="1" s="1"/>
  <c r="AC4193" i="1"/>
  <c r="H4193" i="1" s="1"/>
  <c r="AC4166" i="1"/>
  <c r="H4166" i="1" s="1"/>
  <c r="AC4124" i="1"/>
  <c r="H4124" i="1" s="1"/>
  <c r="AC4114" i="1"/>
  <c r="H4114" i="1" s="1"/>
  <c r="AC4112" i="1"/>
  <c r="H4112" i="1" s="1"/>
  <c r="AC4133" i="1"/>
  <c r="H4133" i="1" s="1"/>
  <c r="AC4113" i="1"/>
  <c r="H4113" i="1" s="1"/>
  <c r="AC4186" i="1"/>
  <c r="H4186" i="1" s="1"/>
  <c r="AC4187" i="1"/>
  <c r="H4187" i="1" s="1"/>
  <c r="AC4126" i="1"/>
  <c r="AC4132" i="1"/>
  <c r="H4132" i="1" s="1"/>
  <c r="AC4184" i="1"/>
  <c r="H4184" i="1" s="1"/>
  <c r="AC4128" i="1"/>
  <c r="H4128" i="1" s="1"/>
  <c r="AC4108" i="1"/>
  <c r="H4108" i="1" s="1"/>
  <c r="AC4117" i="1"/>
  <c r="H4117" i="1" s="1"/>
  <c r="AC4094" i="1"/>
  <c r="H4094" i="1" s="1"/>
  <c r="AC4104" i="1"/>
  <c r="H4104" i="1" s="1"/>
  <c r="AC4129" i="1"/>
  <c r="H4129" i="1" s="1"/>
  <c r="AC4131" i="1"/>
  <c r="H4131" i="1" s="1"/>
  <c r="AC4134" i="1"/>
  <c r="H4134" i="1" s="1"/>
  <c r="AC3120" i="1"/>
  <c r="AC3118" i="1"/>
  <c r="AC3116" i="1"/>
  <c r="AC3112" i="1"/>
  <c r="AC3160" i="1"/>
  <c r="AC3152" i="1"/>
  <c r="H3152" i="1" s="1"/>
  <c r="AC3136" i="1"/>
  <c r="AC3114" i="1"/>
  <c r="AC3158" i="1"/>
  <c r="AC3156" i="1"/>
  <c r="H3156" i="1" s="1"/>
  <c r="AC3147" i="1"/>
  <c r="AC3119" i="1"/>
  <c r="AC3113" i="1"/>
  <c r="H3113" i="1" s="1"/>
  <c r="AC3144" i="1"/>
  <c r="AC3115" i="1"/>
  <c r="AC3157" i="1"/>
  <c r="AC3150" i="1"/>
  <c r="AC3145" i="1"/>
  <c r="H3145" i="1" s="1"/>
  <c r="AC3128" i="1"/>
  <c r="AC3151" i="1"/>
  <c r="AC3159" i="1"/>
  <c r="AC3168" i="1"/>
  <c r="AC3127" i="1"/>
  <c r="AC3125" i="1"/>
  <c r="AC3123" i="1"/>
  <c r="H3123" i="1" s="1"/>
  <c r="AC3121" i="1"/>
  <c r="AC3149" i="1"/>
  <c r="AC3148" i="1"/>
  <c r="AC3126" i="1"/>
  <c r="AC3124" i="1"/>
  <c r="AC3122" i="1"/>
  <c r="AC3192" i="1"/>
  <c r="AC3190" i="1"/>
  <c r="AC3188" i="1"/>
  <c r="AC3186" i="1"/>
  <c r="AC3165" i="1"/>
  <c r="H3165" i="1" s="1"/>
  <c r="AC3146" i="1"/>
  <c r="AC3191" i="1"/>
  <c r="AC3187" i="1"/>
  <c r="H3187" i="1" s="1"/>
  <c r="AC3161" i="1"/>
  <c r="AC3189" i="1"/>
  <c r="AC3163" i="1"/>
  <c r="AC3117" i="1"/>
  <c r="AC3185" i="1"/>
  <c r="AC3135" i="1"/>
  <c r="AC3142" i="1"/>
  <c r="AC3154" i="1"/>
  <c r="AC3107" i="1"/>
  <c r="AC3167" i="1"/>
  <c r="AC3166" i="1"/>
  <c r="AC3164" i="1"/>
  <c r="AC3162" i="1"/>
  <c r="AC3141" i="1"/>
  <c r="AC3129" i="1"/>
  <c r="AC3133" i="1"/>
  <c r="AC3130" i="1"/>
  <c r="AC3111" i="1"/>
  <c r="AC3153" i="1"/>
  <c r="AC3138" i="1"/>
  <c r="H3138" i="1" s="1"/>
  <c r="AC3105" i="1"/>
  <c r="AC3134" i="1"/>
  <c r="AC3137" i="1"/>
  <c r="AC3139" i="1"/>
  <c r="AC3140" i="1"/>
  <c r="AC3110" i="1"/>
  <c r="AC3143" i="1"/>
  <c r="H3143" i="1" s="1"/>
  <c r="AC3155" i="1"/>
  <c r="AC3108" i="1"/>
  <c r="AC3132" i="1"/>
  <c r="AC3131" i="1"/>
  <c r="AC3106" i="1"/>
  <c r="AC3109" i="1"/>
  <c r="AC1057" i="1"/>
  <c r="AC1065" i="1" s="1"/>
  <c r="AC1056" i="1"/>
  <c r="AC1064" i="1" s="1"/>
  <c r="AC1058" i="1"/>
  <c r="AC1066" i="1" s="1"/>
  <c r="AC1054" i="1"/>
  <c r="AC1062" i="1" s="1"/>
  <c r="AC1052" i="1"/>
  <c r="AC1060" i="1" s="1"/>
  <c r="AC1051" i="1"/>
  <c r="AC1055" i="1"/>
  <c r="AC1053" i="1"/>
  <c r="AC1061" i="1" s="1"/>
  <c r="AC1157" i="1"/>
  <c r="AC1155" i="1"/>
  <c r="AC1156" i="1"/>
  <c r="AC1153" i="1"/>
  <c r="AC1151" i="1"/>
  <c r="AC1152" i="1"/>
  <c r="AC1150" i="1"/>
  <c r="AC1154" i="1"/>
  <c r="T562" i="33"/>
  <c r="T589" i="33"/>
  <c r="T593" i="33"/>
  <c r="T565" i="33"/>
  <c r="T588" i="33"/>
  <c r="T586" i="33"/>
  <c r="S336" i="33"/>
  <c r="S407" i="33" s="1"/>
  <c r="AB153" i="1"/>
  <c r="AB149" i="1"/>
  <c r="S332" i="33"/>
  <c r="S403" i="33" s="1"/>
  <c r="S337" i="33"/>
  <c r="S408" i="33" s="1"/>
  <c r="S334" i="33"/>
  <c r="S405" i="33" s="1"/>
  <c r="S330" i="33"/>
  <c r="S401" i="33" s="1"/>
  <c r="S333" i="33"/>
  <c r="S404" i="33" s="1"/>
  <c r="AB154" i="1"/>
  <c r="AB151" i="1"/>
  <c r="AB155" i="1"/>
  <c r="S335" i="33"/>
  <c r="S406" i="33" s="1"/>
  <c r="AB152" i="1"/>
  <c r="AC759" i="1"/>
  <c r="AC761" i="1"/>
  <c r="AC763" i="1"/>
  <c r="AC764" i="1"/>
  <c r="AC67" i="1"/>
  <c r="H67" i="1" s="1"/>
  <c r="AC83" i="1"/>
  <c r="H83" i="1" s="1"/>
  <c r="AC141" i="1"/>
  <c r="H141" i="1" s="1"/>
  <c r="AC78" i="1"/>
  <c r="AC114" i="1"/>
  <c r="AC96" i="1"/>
  <c r="AC139" i="1"/>
  <c r="H139" i="1" s="1"/>
  <c r="AC66" i="1"/>
  <c r="AC116" i="1"/>
  <c r="H116" i="1" s="1"/>
  <c r="AC49" i="1"/>
  <c r="AC52" i="1"/>
  <c r="H52" i="1" s="1"/>
  <c r="AC130" i="1"/>
  <c r="H130" i="1" s="1"/>
  <c r="AC45" i="1"/>
  <c r="AC307" i="1"/>
  <c r="H307" i="1" s="1"/>
  <c r="AC118" i="1"/>
  <c r="H118" i="1" s="1"/>
  <c r="AC1161" i="1"/>
  <c r="H1161" i="1" s="1"/>
  <c r="AC3025" i="1"/>
  <c r="H3025" i="1" s="1"/>
  <c r="AC3898" i="1"/>
  <c r="H3898" i="1" s="1"/>
  <c r="AC3902" i="1"/>
  <c r="H3902" i="1" s="1"/>
  <c r="AC3903" i="1"/>
  <c r="H3903" i="1" s="1"/>
  <c r="AC4728" i="1"/>
  <c r="H4728" i="1" s="1"/>
  <c r="AC4726" i="1"/>
  <c r="AC4718" i="1"/>
  <c r="AC132" i="1"/>
  <c r="H132" i="1" s="1"/>
  <c r="AC87" i="1"/>
  <c r="AC4727" i="1"/>
  <c r="H4727" i="1" s="1"/>
  <c r="AC95" i="1"/>
  <c r="AC65" i="1"/>
  <c r="H65" i="1" s="1"/>
  <c r="AC61" i="1"/>
  <c r="H61" i="1" s="1"/>
  <c r="AC74" i="1"/>
  <c r="H74" i="1" s="1"/>
  <c r="AC127" i="1"/>
  <c r="H127" i="1" s="1"/>
  <c r="AC73" i="1"/>
  <c r="AC22" i="1"/>
  <c r="AC18" i="1"/>
  <c r="AC119" i="1"/>
  <c r="AC136" i="1"/>
  <c r="H136" i="1" s="1"/>
  <c r="AC4722" i="1"/>
  <c r="AC765" i="1"/>
  <c r="AC99" i="1"/>
  <c r="AC109" i="1"/>
  <c r="H109" i="1" s="1"/>
  <c r="AC145" i="1"/>
  <c r="AC46" i="1"/>
  <c r="AC123" i="1"/>
  <c r="H123" i="1" s="1"/>
  <c r="AC107" i="1"/>
  <c r="AC143" i="1"/>
  <c r="H143" i="1" s="1"/>
  <c r="AC48" i="1"/>
  <c r="AC80" i="1"/>
  <c r="AC76" i="1"/>
  <c r="AC144" i="1"/>
  <c r="H144" i="1" s="1"/>
  <c r="AC51" i="1"/>
  <c r="AC140" i="1"/>
  <c r="H140" i="1" s="1"/>
  <c r="AC1158" i="1"/>
  <c r="H1158" i="1" s="1"/>
  <c r="AC4715" i="1"/>
  <c r="AC3030" i="1"/>
  <c r="AC100" i="1"/>
  <c r="AC89" i="1"/>
  <c r="AC71" i="1"/>
  <c r="H71" i="1" s="1"/>
  <c r="AC21" i="1"/>
  <c r="AC125" i="1"/>
  <c r="H125" i="1" s="1"/>
  <c r="AC85" i="1"/>
  <c r="AC72" i="1"/>
  <c r="H72" i="1" s="1"/>
  <c r="AC58" i="1"/>
  <c r="H58" i="1" s="1"/>
  <c r="AC762" i="1"/>
  <c r="AC131" i="1"/>
  <c r="H131" i="1" s="1"/>
  <c r="AC147" i="1"/>
  <c r="H147" i="1" s="1"/>
  <c r="AC50" i="1"/>
  <c r="AC142" i="1"/>
  <c r="AC111" i="1"/>
  <c r="H111" i="1" s="1"/>
  <c r="AC86" i="1"/>
  <c r="AC120" i="1"/>
  <c r="H120" i="1" s="1"/>
  <c r="AC304" i="1"/>
  <c r="H304" i="1" s="1"/>
  <c r="AC1165" i="1"/>
  <c r="H1165" i="1" s="1"/>
  <c r="AC305" i="1"/>
  <c r="H305" i="1" s="1"/>
  <c r="AC1159" i="1"/>
  <c r="H1159" i="1" s="1"/>
  <c r="AC3896" i="1"/>
  <c r="H3896" i="1" s="1"/>
  <c r="AC4720" i="1"/>
  <c r="AC4716" i="1"/>
  <c r="AC3028" i="1"/>
  <c r="H3028" i="1" s="1"/>
  <c r="AC68" i="1"/>
  <c r="H68" i="1" s="1"/>
  <c r="AC102" i="1"/>
  <c r="AC101" i="1"/>
  <c r="AC138" i="1"/>
  <c r="AC24" i="1"/>
  <c r="AC766" i="1"/>
  <c r="AC25" i="1"/>
  <c r="AC115" i="1"/>
  <c r="AC59" i="1"/>
  <c r="H59" i="1" s="1"/>
  <c r="AC110" i="1"/>
  <c r="H110" i="1" s="1"/>
  <c r="AC79" i="1"/>
  <c r="AC128" i="1"/>
  <c r="H128" i="1" s="1"/>
  <c r="AC60" i="1"/>
  <c r="H60" i="1" s="1"/>
  <c r="AC108" i="1"/>
  <c r="H108" i="1" s="1"/>
  <c r="AC44" i="1"/>
  <c r="AC303" i="1"/>
  <c r="H303" i="1" s="1"/>
  <c r="AC98" i="1"/>
  <c r="AC1164" i="1"/>
  <c r="AC88" i="1"/>
  <c r="AC3031" i="1"/>
  <c r="AC3901" i="1"/>
  <c r="AC4724" i="1"/>
  <c r="H4724" i="1" s="1"/>
  <c r="AC121" i="1"/>
  <c r="H121" i="1" s="1"/>
  <c r="AC106" i="1"/>
  <c r="AC23" i="1"/>
  <c r="AC19" i="1"/>
  <c r="AC90" i="1"/>
  <c r="AC129" i="1"/>
  <c r="H129" i="1" s="1"/>
  <c r="AC47" i="1"/>
  <c r="AC82" i="1"/>
  <c r="AC64" i="1"/>
  <c r="H64" i="1" s="1"/>
  <c r="AC94" i="1"/>
  <c r="AC1162" i="1"/>
  <c r="AC3899" i="1"/>
  <c r="AC103" i="1"/>
  <c r="AC53" i="1"/>
  <c r="H53" i="1" s="1"/>
  <c r="AC134" i="1"/>
  <c r="H134" i="1" s="1"/>
  <c r="AC54" i="1"/>
  <c r="H54" i="1" s="1"/>
  <c r="AC104" i="1"/>
  <c r="AC135" i="1"/>
  <c r="H135" i="1" s="1"/>
  <c r="AC77" i="1"/>
  <c r="AC302" i="1"/>
  <c r="H302" i="1" s="1"/>
  <c r="AC126" i="1"/>
  <c r="H126" i="1" s="1"/>
  <c r="AC92" i="1"/>
  <c r="AC4714" i="1"/>
  <c r="AC55" i="1"/>
  <c r="H55" i="1" s="1"/>
  <c r="AC20" i="1"/>
  <c r="AC146" i="1"/>
  <c r="H146" i="1" s="1"/>
  <c r="AC306" i="1"/>
  <c r="H306" i="1" s="1"/>
  <c r="AC308" i="1"/>
  <c r="H308" i="1" s="1"/>
  <c r="AC124" i="1"/>
  <c r="H124" i="1" s="1"/>
  <c r="AC62" i="1"/>
  <c r="H62" i="1" s="1"/>
  <c r="AC1160" i="1"/>
  <c r="AC4721" i="1"/>
  <c r="AC3897" i="1"/>
  <c r="H3897" i="1" s="1"/>
  <c r="AC4729" i="1"/>
  <c r="AC137" i="1"/>
  <c r="H137" i="1" s="1"/>
  <c r="AC93" i="1"/>
  <c r="AC69" i="1"/>
  <c r="AC105" i="1"/>
  <c r="AC57" i="1"/>
  <c r="H57" i="1" s="1"/>
  <c r="AC113" i="1"/>
  <c r="H113" i="1" s="1"/>
  <c r="AC91" i="1"/>
  <c r="AC75" i="1"/>
  <c r="H75" i="1" s="1"/>
  <c r="AC56" i="1"/>
  <c r="H56" i="1" s="1"/>
  <c r="AC1163" i="1"/>
  <c r="H1163" i="1" s="1"/>
  <c r="AC3029" i="1"/>
  <c r="AC3900" i="1"/>
  <c r="H3900" i="1" s="1"/>
  <c r="AC4717" i="1"/>
  <c r="AC63" i="1"/>
  <c r="H63" i="1" s="1"/>
  <c r="AC122" i="1"/>
  <c r="H122" i="1" s="1"/>
  <c r="AC84" i="1"/>
  <c r="U565" i="33" s="1"/>
  <c r="AC117" i="1"/>
  <c r="AC760" i="1"/>
  <c r="AC81" i="1"/>
  <c r="AC301" i="1"/>
  <c r="H301" i="1" s="1"/>
  <c r="AC112" i="1"/>
  <c r="AC4719" i="1"/>
  <c r="AC4725" i="1"/>
  <c r="H4725" i="1" s="1"/>
  <c r="AC4723" i="1"/>
  <c r="AC70" i="1"/>
  <c r="H70" i="1" s="1"/>
  <c r="AC97" i="1"/>
  <c r="AC133" i="1"/>
  <c r="H133" i="1" s="1"/>
  <c r="AB150" i="1"/>
  <c r="AB148" i="1"/>
  <c r="S331" i="33"/>
  <c r="S402" i="33" s="1"/>
  <c r="H762" i="1" l="1"/>
  <c r="H763" i="1"/>
  <c r="H320" i="1"/>
  <c r="H765" i="1"/>
  <c r="H761" i="1"/>
  <c r="H766" i="1"/>
  <c r="H764" i="1"/>
  <c r="H324" i="1"/>
  <c r="H760" i="1"/>
  <c r="AC155" i="1"/>
  <c r="U785" i="33"/>
  <c r="U779" i="33"/>
  <c r="H4719" i="1"/>
  <c r="D784" i="33" s="1"/>
  <c r="U784" i="33"/>
  <c r="H4721" i="1"/>
  <c r="U786" i="33"/>
  <c r="H4715" i="1"/>
  <c r="U780" i="33"/>
  <c r="U781" i="33"/>
  <c r="H4717" i="1"/>
  <c r="D782" i="33" s="1"/>
  <c r="U782" i="33"/>
  <c r="H4718" i="1"/>
  <c r="U783" i="33"/>
  <c r="H1055" i="1"/>
  <c r="H1063" i="1" s="1"/>
  <c r="AC1063" i="1"/>
  <c r="H1051" i="1"/>
  <c r="H1059" i="1" s="1"/>
  <c r="AC1059" i="1"/>
  <c r="H1162" i="1"/>
  <c r="H115" i="1"/>
  <c r="H3029" i="1"/>
  <c r="H3899" i="1"/>
  <c r="H3901" i="1"/>
  <c r="H145" i="1"/>
  <c r="H73" i="1"/>
  <c r="H4726" i="1"/>
  <c r="H3031" i="1"/>
  <c r="U569" i="33"/>
  <c r="H1164" i="1"/>
  <c r="H142" i="1"/>
  <c r="H4722" i="1"/>
  <c r="H114" i="1"/>
  <c r="H138" i="1"/>
  <c r="H3030" i="1"/>
  <c r="H119" i="1"/>
  <c r="H112" i="1"/>
  <c r="H117" i="1"/>
  <c r="H69" i="1"/>
  <c r="H66" i="1"/>
  <c r="H92" i="1"/>
  <c r="D582" i="33" s="1"/>
  <c r="U582" i="33"/>
  <c r="U593" i="33"/>
  <c r="H103" i="1"/>
  <c r="D593" i="33" s="1"/>
  <c r="U557" i="33"/>
  <c r="H76" i="1"/>
  <c r="D557" i="33" s="1"/>
  <c r="U597" i="33"/>
  <c r="H107" i="1"/>
  <c r="D597" i="33" s="1"/>
  <c r="H45" i="1"/>
  <c r="AC149" i="1"/>
  <c r="T337" i="33"/>
  <c r="T408" i="33" s="1"/>
  <c r="H23" i="1"/>
  <c r="U572" i="33"/>
  <c r="H91" i="1"/>
  <c r="D572" i="33" s="1"/>
  <c r="H104" i="1"/>
  <c r="D594" i="33" s="1"/>
  <c r="U594" i="33"/>
  <c r="AC151" i="1"/>
  <c r="H47" i="1"/>
  <c r="H90" i="1"/>
  <c r="D571" i="33" s="1"/>
  <c r="U571" i="33"/>
  <c r="U561" i="33"/>
  <c r="H80" i="1"/>
  <c r="D561" i="33" s="1"/>
  <c r="H95" i="1"/>
  <c r="D585" i="33" s="1"/>
  <c r="U585" i="33"/>
  <c r="T330" i="33"/>
  <c r="T401" i="33" s="1"/>
  <c r="H97" i="1"/>
  <c r="D587" i="33" s="1"/>
  <c r="U587" i="33"/>
  <c r="U583" i="33"/>
  <c r="H93" i="1"/>
  <c r="D583" i="33" s="1"/>
  <c r="U588" i="33"/>
  <c r="H98" i="1"/>
  <c r="D588" i="33" s="1"/>
  <c r="AC148" i="1"/>
  <c r="H44" i="1"/>
  <c r="U560" i="33"/>
  <c r="H79" i="1"/>
  <c r="D560" i="33" s="1"/>
  <c r="H25" i="1"/>
  <c r="U591" i="33"/>
  <c r="H101" i="1"/>
  <c r="D591" i="33" s="1"/>
  <c r="U590" i="33"/>
  <c r="H100" i="1"/>
  <c r="D590" i="33" s="1"/>
  <c r="AC152" i="1"/>
  <c r="H48" i="1"/>
  <c r="H99" i="1"/>
  <c r="D589" i="33" s="1"/>
  <c r="U589" i="33"/>
  <c r="U568" i="33"/>
  <c r="H87" i="1"/>
  <c r="D568" i="33" s="1"/>
  <c r="T334" i="33"/>
  <c r="T405" i="33" s="1"/>
  <c r="H88" i="1"/>
  <c r="D569" i="33" s="1"/>
  <c r="T336" i="33"/>
  <c r="T407" i="33" s="1"/>
  <c r="H84" i="1"/>
  <c r="D565" i="33" s="1"/>
  <c r="T331" i="33"/>
  <c r="T402" i="33" s="1"/>
  <c r="U595" i="33"/>
  <c r="H105" i="1"/>
  <c r="D595" i="33" s="1"/>
  <c r="H77" i="1"/>
  <c r="D558" i="33" s="1"/>
  <c r="U558" i="33"/>
  <c r="H106" i="1"/>
  <c r="D596" i="33" s="1"/>
  <c r="U596" i="33"/>
  <c r="H85" i="1"/>
  <c r="D566" i="33" s="1"/>
  <c r="U566" i="33"/>
  <c r="AC153" i="1"/>
  <c r="H49" i="1"/>
  <c r="T333" i="33"/>
  <c r="T404" i="33" s="1"/>
  <c r="T335" i="33"/>
  <c r="T406" i="33" s="1"/>
  <c r="U562" i="33"/>
  <c r="H81" i="1"/>
  <c r="D562" i="33" s="1"/>
  <c r="T332" i="33"/>
  <c r="T403" i="33" s="1"/>
  <c r="H94" i="1"/>
  <c r="D584" i="33" s="1"/>
  <c r="U584" i="33"/>
  <c r="H82" i="1"/>
  <c r="D563" i="33" s="1"/>
  <c r="U563" i="33"/>
  <c r="H19" i="1"/>
  <c r="U592" i="33"/>
  <c r="H102" i="1"/>
  <c r="D592" i="33" s="1"/>
  <c r="H86" i="1"/>
  <c r="D567" i="33" s="1"/>
  <c r="U567" i="33"/>
  <c r="H50" i="1"/>
  <c r="AC154" i="1"/>
  <c r="U570" i="33"/>
  <c r="H89" i="1"/>
  <c r="D570" i="33" s="1"/>
  <c r="AC150" i="1"/>
  <c r="H46" i="1"/>
  <c r="H22" i="1"/>
  <c r="U586" i="33"/>
  <c r="H96" i="1"/>
  <c r="D586" i="33" s="1"/>
  <c r="H78" i="1"/>
  <c r="D559" i="33" s="1"/>
  <c r="U559" i="33"/>
  <c r="D564" i="33"/>
  <c r="U564" i="33"/>
  <c r="P577" i="33" l="1"/>
  <c r="N453" i="2" s="1"/>
  <c r="L574" i="33"/>
  <c r="J450" i="2" s="1"/>
  <c r="D783" i="33"/>
  <c r="AC357" i="1"/>
  <c r="AC365" i="1" s="1"/>
  <c r="U602" i="33"/>
  <c r="S480" i="2" s="1"/>
  <c r="U601" i="33"/>
  <c r="S479" i="2" s="1"/>
  <c r="H149" i="1"/>
  <c r="D331" i="33" s="1"/>
  <c r="D402" i="33" s="1"/>
  <c r="H151" i="1"/>
  <c r="D333" i="33" s="1"/>
  <c r="D404" i="33" s="1"/>
  <c r="H154" i="1"/>
  <c r="D336" i="33" s="1"/>
  <c r="D407" i="33" s="1"/>
  <c r="AC3553" i="1"/>
  <c r="H150" i="1"/>
  <c r="D332" i="33" s="1"/>
  <c r="D403" i="33" s="1"/>
  <c r="U336" i="33"/>
  <c r="U407" i="33" s="1"/>
  <c r="U579" i="33"/>
  <c r="S455" i="2" s="1"/>
  <c r="U578" i="33"/>
  <c r="S454" i="2" s="1"/>
  <c r="H153" i="1"/>
  <c r="H152" i="1"/>
  <c r="H148" i="1"/>
  <c r="D330" i="33" s="1"/>
  <c r="D401" i="33" s="1"/>
  <c r="U331" i="33"/>
  <c r="U402" i="33" s="1"/>
  <c r="U335" i="33"/>
  <c r="U406" i="33" s="1"/>
  <c r="U573" i="33"/>
  <c r="U598" i="33"/>
  <c r="H578" i="33"/>
  <c r="F454" i="2" s="1"/>
  <c r="G578" i="33"/>
  <c r="E454" i="2" s="1"/>
  <c r="H577" i="33"/>
  <c r="F453" i="2" s="1"/>
  <c r="H576" i="33"/>
  <c r="F452" i="2" s="1"/>
  <c r="J573" i="33"/>
  <c r="J577" i="33"/>
  <c r="H453" i="2" s="1"/>
  <c r="J574" i="33"/>
  <c r="H450" i="2" s="1"/>
  <c r="I577" i="33"/>
  <c r="G453" i="2" s="1"/>
  <c r="K577" i="33"/>
  <c r="I453" i="2" s="1"/>
  <c r="K573" i="33"/>
  <c r="I573" i="33"/>
  <c r="I575" i="33"/>
  <c r="G451" i="2" s="1"/>
  <c r="L577" i="33"/>
  <c r="J453" i="2" s="1"/>
  <c r="L573" i="33"/>
  <c r="M577" i="33"/>
  <c r="K453" i="2" s="1"/>
  <c r="N577" i="33"/>
  <c r="L453" i="2" s="1"/>
  <c r="M575" i="33"/>
  <c r="K451" i="2" s="1"/>
  <c r="O575" i="33"/>
  <c r="M451" i="2" s="1"/>
  <c r="O573" i="33"/>
  <c r="P576" i="33"/>
  <c r="N452" i="2" s="1"/>
  <c r="P574" i="33"/>
  <c r="N450" i="2" s="1"/>
  <c r="Q578" i="33"/>
  <c r="O454" i="2" s="1"/>
  <c r="Q577" i="33"/>
  <c r="O453" i="2" s="1"/>
  <c r="R576" i="33"/>
  <c r="P452" i="2" s="1"/>
  <c r="S577" i="33"/>
  <c r="Q453" i="2" s="1"/>
  <c r="S578" i="33"/>
  <c r="Q454" i="2" s="1"/>
  <c r="T579" i="33"/>
  <c r="R455" i="2" s="1"/>
  <c r="T574" i="33"/>
  <c r="R450" i="2" s="1"/>
  <c r="H579" i="33"/>
  <c r="F455" i="2" s="1"/>
  <c r="J576" i="33"/>
  <c r="H452" i="2" s="1"/>
  <c r="J579" i="33"/>
  <c r="H455" i="2" s="1"/>
  <c r="J575" i="33"/>
  <c r="H451" i="2" s="1"/>
  <c r="H573" i="33"/>
  <c r="E575" i="33"/>
  <c r="I576" i="33"/>
  <c r="G452" i="2" s="1"/>
  <c r="I579" i="33"/>
  <c r="G455" i="2" s="1"/>
  <c r="K578" i="33"/>
  <c r="I454" i="2" s="1"/>
  <c r="F579" i="33"/>
  <c r="D455" i="2" s="1"/>
  <c r="K575" i="33"/>
  <c r="I451" i="2" s="1"/>
  <c r="L575" i="33"/>
  <c r="J451" i="2" s="1"/>
  <c r="L578" i="33"/>
  <c r="J454" i="2" s="1"/>
  <c r="M578" i="33"/>
  <c r="K454" i="2" s="1"/>
  <c r="M573" i="33"/>
  <c r="N574" i="33"/>
  <c r="L450" i="2" s="1"/>
  <c r="O574" i="33"/>
  <c r="M450" i="2" s="1"/>
  <c r="N573" i="33"/>
  <c r="P573" i="33"/>
  <c r="Q574" i="33"/>
  <c r="O450" i="2" s="1"/>
  <c r="R575" i="33"/>
  <c r="P451" i="2" s="1"/>
  <c r="Q573" i="33"/>
  <c r="S579" i="33"/>
  <c r="Q455" i="2" s="1"/>
  <c r="S575" i="33"/>
  <c r="Q451" i="2" s="1"/>
  <c r="T578" i="33"/>
  <c r="R454" i="2" s="1"/>
  <c r="T575" i="33"/>
  <c r="R451" i="2" s="1"/>
  <c r="G575" i="33"/>
  <c r="E451" i="2" s="1"/>
  <c r="G574" i="33"/>
  <c r="E450" i="2" s="1"/>
  <c r="J578" i="33"/>
  <c r="H454" i="2" s="1"/>
  <c r="K579" i="33"/>
  <c r="I455" i="2" s="1"/>
  <c r="K576" i="33"/>
  <c r="I452" i="2" s="1"/>
  <c r="N575" i="33"/>
  <c r="L451" i="2" s="1"/>
  <c r="O578" i="33"/>
  <c r="M454" i="2" s="1"/>
  <c r="P579" i="33"/>
  <c r="N455" i="2" s="1"/>
  <c r="Q575" i="33"/>
  <c r="O451" i="2" s="1"/>
  <c r="S574" i="33"/>
  <c r="Q450" i="2" s="1"/>
  <c r="G573" i="33"/>
  <c r="E576" i="33"/>
  <c r="F573" i="33"/>
  <c r="E578" i="33"/>
  <c r="F576" i="33"/>
  <c r="D452" i="2" s="1"/>
  <c r="N576" i="33"/>
  <c r="L452" i="2" s="1"/>
  <c r="O576" i="33"/>
  <c r="M452" i="2" s="1"/>
  <c r="P578" i="33"/>
  <c r="N454" i="2" s="1"/>
  <c r="Q576" i="33"/>
  <c r="O452" i="2" s="1"/>
  <c r="S573" i="33"/>
  <c r="T577" i="33"/>
  <c r="R453" i="2" s="1"/>
  <c r="G577" i="33"/>
  <c r="E453" i="2" s="1"/>
  <c r="H575" i="33"/>
  <c r="F451" i="2" s="1"/>
  <c r="F578" i="33"/>
  <c r="D454" i="2" s="1"/>
  <c r="E574" i="33"/>
  <c r="H574" i="33"/>
  <c r="F450" i="2" s="1"/>
  <c r="I574" i="33"/>
  <c r="G450" i="2" s="1"/>
  <c r="F574" i="33"/>
  <c r="D450" i="2" s="1"/>
  <c r="I578" i="33"/>
  <c r="G454" i="2" s="1"/>
  <c r="M574" i="33"/>
  <c r="K450" i="2" s="1"/>
  <c r="N579" i="33"/>
  <c r="L455" i="2" s="1"/>
  <c r="N578" i="33"/>
  <c r="L454" i="2" s="1"/>
  <c r="O579" i="33"/>
  <c r="M455" i="2" s="1"/>
  <c r="R578" i="33"/>
  <c r="P454" i="2" s="1"/>
  <c r="R573" i="33"/>
  <c r="R577" i="33"/>
  <c r="P453" i="2" s="1"/>
  <c r="S576" i="33"/>
  <c r="Q452" i="2" s="1"/>
  <c r="G576" i="33"/>
  <c r="E452" i="2" s="1"/>
  <c r="G579" i="33"/>
  <c r="E455" i="2" s="1"/>
  <c r="E573" i="33"/>
  <c r="F577" i="33"/>
  <c r="D453" i="2" s="1"/>
  <c r="F575" i="33"/>
  <c r="D451" i="2" s="1"/>
  <c r="E579" i="33"/>
  <c r="K574" i="33"/>
  <c r="I450" i="2" s="1"/>
  <c r="E577" i="33"/>
  <c r="L576" i="33"/>
  <c r="J452" i="2" s="1"/>
  <c r="L579" i="33"/>
  <c r="J455" i="2" s="1"/>
  <c r="M576" i="33"/>
  <c r="K452" i="2" s="1"/>
  <c r="M579" i="33"/>
  <c r="K455" i="2" s="1"/>
  <c r="O577" i="33"/>
  <c r="M453" i="2" s="1"/>
  <c r="P575" i="33"/>
  <c r="N451" i="2" s="1"/>
  <c r="R579" i="33"/>
  <c r="P455" i="2" s="1"/>
  <c r="R574" i="33"/>
  <c r="P450" i="2" s="1"/>
  <c r="Q579" i="33"/>
  <c r="O455" i="2" s="1"/>
  <c r="T573" i="33"/>
  <c r="T576" i="33"/>
  <c r="R452" i="2" s="1"/>
  <c r="U600" i="33"/>
  <c r="S478" i="2" s="1"/>
  <c r="U574" i="33"/>
  <c r="S450" i="2" s="1"/>
  <c r="U603" i="33"/>
  <c r="S481" i="2" s="1"/>
  <c r="U577" i="33"/>
  <c r="S453" i="2" s="1"/>
  <c r="U333" i="33"/>
  <c r="U404" i="33" s="1"/>
  <c r="U332" i="33"/>
  <c r="U403" i="33" s="1"/>
  <c r="U337" i="33"/>
  <c r="U408" i="33" s="1"/>
  <c r="U334" i="33"/>
  <c r="U405" i="33" s="1"/>
  <c r="U330" i="33"/>
  <c r="U401" i="33" s="1"/>
  <c r="U575" i="33"/>
  <c r="S451" i="2" s="1"/>
  <c r="G599" i="33"/>
  <c r="E477" i="2" s="1"/>
  <c r="G601" i="33"/>
  <c r="E479" i="2" s="1"/>
  <c r="E599" i="33"/>
  <c r="J602" i="33"/>
  <c r="H480" i="2" s="1"/>
  <c r="J604" i="33"/>
  <c r="H482" i="2" s="1"/>
  <c r="H601" i="33"/>
  <c r="F479" i="2" s="1"/>
  <c r="E601" i="33"/>
  <c r="I600" i="33"/>
  <c r="G478" i="2" s="1"/>
  <c r="I602" i="33"/>
  <c r="G480" i="2" s="1"/>
  <c r="F603" i="33"/>
  <c r="D481" i="2" s="1"/>
  <c r="E602" i="33"/>
  <c r="L603" i="33"/>
  <c r="J481" i="2" s="1"/>
  <c r="L604" i="33"/>
  <c r="J482" i="2" s="1"/>
  <c r="M601" i="33"/>
  <c r="K479" i="2" s="1"/>
  <c r="N598" i="33"/>
  <c r="M598" i="33"/>
  <c r="O604" i="33"/>
  <c r="M482" i="2" s="1"/>
  <c r="O600" i="33"/>
  <c r="M478" i="2" s="1"/>
  <c r="P604" i="33"/>
  <c r="N482" i="2" s="1"/>
  <c r="P603" i="33"/>
  <c r="N481" i="2" s="1"/>
  <c r="Q600" i="33"/>
  <c r="O478" i="2" s="1"/>
  <c r="Q604" i="33"/>
  <c r="O482" i="2" s="1"/>
  <c r="R603" i="33"/>
  <c r="P481" i="2" s="1"/>
  <c r="Q599" i="33"/>
  <c r="O477" i="2" s="1"/>
  <c r="S600" i="33"/>
  <c r="Q478" i="2" s="1"/>
  <c r="T600" i="33"/>
  <c r="R478" i="2" s="1"/>
  <c r="T599" i="33"/>
  <c r="R477" i="2" s="1"/>
  <c r="H598" i="33"/>
  <c r="G603" i="33"/>
  <c r="E481" i="2" s="1"/>
  <c r="G604" i="33"/>
  <c r="E482" i="2" s="1"/>
  <c r="J599" i="33"/>
  <c r="H477" i="2" s="1"/>
  <c r="E598" i="33"/>
  <c r="J600" i="33"/>
  <c r="H478" i="2" s="1"/>
  <c r="G600" i="33"/>
  <c r="E478" i="2" s="1"/>
  <c r="E603" i="33"/>
  <c r="K604" i="33"/>
  <c r="I482" i="2" s="1"/>
  <c r="F604" i="33"/>
  <c r="D482" i="2" s="1"/>
  <c r="F598" i="33"/>
  <c r="I603" i="33"/>
  <c r="G481" i="2" s="1"/>
  <c r="I599" i="33"/>
  <c r="G477" i="2" s="1"/>
  <c r="L599" i="33"/>
  <c r="J477" i="2" s="1"/>
  <c r="L598" i="33"/>
  <c r="N599" i="33"/>
  <c r="L477" i="2" s="1"/>
  <c r="M600" i="33"/>
  <c r="K478" i="2" s="1"/>
  <c r="M604" i="33"/>
  <c r="K482" i="2" s="1"/>
  <c r="O602" i="33"/>
  <c r="M480" i="2" s="1"/>
  <c r="N600" i="33"/>
  <c r="L478" i="2" s="1"/>
  <c r="P600" i="33"/>
  <c r="N478" i="2" s="1"/>
  <c r="P602" i="33"/>
  <c r="N480" i="2" s="1"/>
  <c r="Q598" i="33"/>
  <c r="Q601" i="33"/>
  <c r="O479" i="2" s="1"/>
  <c r="S603" i="33"/>
  <c r="Q481" i="2" s="1"/>
  <c r="S604" i="33"/>
  <c r="Q482" i="2" s="1"/>
  <c r="T604" i="33"/>
  <c r="R482" i="2" s="1"/>
  <c r="T601" i="33"/>
  <c r="R479" i="2" s="1"/>
  <c r="G602" i="33"/>
  <c r="E480" i="2" s="1"/>
  <c r="G598" i="33"/>
  <c r="J603" i="33"/>
  <c r="H481" i="2" s="1"/>
  <c r="F601" i="33"/>
  <c r="D479" i="2" s="1"/>
  <c r="K603" i="33"/>
  <c r="I481" i="2" s="1"/>
  <c r="K600" i="33"/>
  <c r="I478" i="2" s="1"/>
  <c r="L602" i="33"/>
  <c r="J480" i="2" s="1"/>
  <c r="N602" i="33"/>
  <c r="L480" i="2" s="1"/>
  <c r="P598" i="33"/>
  <c r="R599" i="33"/>
  <c r="P477" i="2" s="1"/>
  <c r="S599" i="33"/>
  <c r="Q477" i="2" s="1"/>
  <c r="T598" i="33"/>
  <c r="R601" i="33"/>
  <c r="P479" i="2" s="1"/>
  <c r="H599" i="33"/>
  <c r="F477" i="2" s="1"/>
  <c r="H604" i="33"/>
  <c r="F482" i="2" s="1"/>
  <c r="H600" i="33"/>
  <c r="F478" i="2" s="1"/>
  <c r="J601" i="33"/>
  <c r="H479" i="2" s="1"/>
  <c r="J598" i="33"/>
  <c r="K601" i="33"/>
  <c r="I479" i="2" s="1"/>
  <c r="F599" i="33"/>
  <c r="D477" i="2" s="1"/>
  <c r="I601" i="33"/>
  <c r="G479" i="2" s="1"/>
  <c r="K598" i="33"/>
  <c r="K602" i="33"/>
  <c r="I480" i="2" s="1"/>
  <c r="I604" i="33"/>
  <c r="G482" i="2" s="1"/>
  <c r="L601" i="33"/>
  <c r="J479" i="2" s="1"/>
  <c r="N603" i="33"/>
  <c r="L481" i="2" s="1"/>
  <c r="M602" i="33"/>
  <c r="K480" i="2" s="1"/>
  <c r="N601" i="33"/>
  <c r="L479" i="2" s="1"/>
  <c r="O599" i="33"/>
  <c r="M477" i="2" s="1"/>
  <c r="O603" i="33"/>
  <c r="M481" i="2" s="1"/>
  <c r="O601" i="33"/>
  <c r="M479" i="2" s="1"/>
  <c r="Q603" i="33"/>
  <c r="O481" i="2" s="1"/>
  <c r="R598" i="33"/>
  <c r="R600" i="33"/>
  <c r="P478" i="2" s="1"/>
  <c r="Q602" i="33"/>
  <c r="O480" i="2" s="1"/>
  <c r="S601" i="33"/>
  <c r="Q479" i="2" s="1"/>
  <c r="S598" i="33"/>
  <c r="T603" i="33"/>
  <c r="R481" i="2" s="1"/>
  <c r="H602" i="33"/>
  <c r="F480" i="2" s="1"/>
  <c r="H603" i="33"/>
  <c r="F481" i="2" s="1"/>
  <c r="E600" i="33"/>
  <c r="F600" i="33"/>
  <c r="D478" i="2" s="1"/>
  <c r="F602" i="33"/>
  <c r="D480" i="2" s="1"/>
  <c r="I598" i="33"/>
  <c r="K599" i="33"/>
  <c r="I477" i="2" s="1"/>
  <c r="E604" i="33"/>
  <c r="L600" i="33"/>
  <c r="J478" i="2" s="1"/>
  <c r="M599" i="33"/>
  <c r="K477" i="2" s="1"/>
  <c r="M603" i="33"/>
  <c r="K481" i="2" s="1"/>
  <c r="N604" i="33"/>
  <c r="L482" i="2" s="1"/>
  <c r="O598" i="33"/>
  <c r="P601" i="33"/>
  <c r="N479" i="2" s="1"/>
  <c r="R604" i="33"/>
  <c r="P482" i="2" s="1"/>
  <c r="R602" i="33"/>
  <c r="P480" i="2" s="1"/>
  <c r="S602" i="33"/>
  <c r="Q480" i="2" s="1"/>
  <c r="T602" i="33"/>
  <c r="R480" i="2" s="1"/>
  <c r="P599" i="33"/>
  <c r="N477" i="2" s="1"/>
  <c r="U576" i="33"/>
  <c r="S452" i="2" s="1"/>
  <c r="U604" i="33"/>
  <c r="S482" i="2" s="1"/>
  <c r="U599" i="33"/>
  <c r="S477" i="2" s="1"/>
  <c r="I759" i="1"/>
  <c r="K4714" i="1"/>
  <c r="G779" i="33" s="1"/>
  <c r="I4723" i="1"/>
  <c r="E780" i="33" s="1"/>
  <c r="I1160" i="1"/>
  <c r="J4720" i="1"/>
  <c r="F785" i="33" s="1"/>
  <c r="J24" i="1"/>
  <c r="L693" i="1" l="1"/>
  <c r="L1727" i="1"/>
  <c r="K694" i="1"/>
  <c r="X695" i="1"/>
  <c r="X1732" i="1"/>
  <c r="U693" i="1"/>
  <c r="U1730" i="1"/>
  <c r="T695" i="1"/>
  <c r="T1732" i="1"/>
  <c r="P692" i="1"/>
  <c r="P1729" i="1"/>
  <c r="AA695" i="1"/>
  <c r="AA1732" i="1"/>
  <c r="Q691" i="1"/>
  <c r="Q1728" i="1"/>
  <c r="N695" i="1"/>
  <c r="N1732" i="1"/>
  <c r="X693" i="1"/>
  <c r="X1730" i="1"/>
  <c r="S693" i="1"/>
  <c r="S1730" i="1"/>
  <c r="O690" i="1"/>
  <c r="O1727" i="1"/>
  <c r="AB692" i="1"/>
  <c r="AB1729" i="1"/>
  <c r="Y695" i="1"/>
  <c r="Y1732" i="1"/>
  <c r="S692" i="1"/>
  <c r="S1729" i="1"/>
  <c r="P690" i="1"/>
  <c r="P1727" i="1"/>
  <c r="AA692" i="1"/>
  <c r="AA1729" i="1"/>
  <c r="U695" i="1"/>
  <c r="U1732" i="1"/>
  <c r="Q690" i="1"/>
  <c r="Q1727" i="1"/>
  <c r="V694" i="1"/>
  <c r="V1731" i="1"/>
  <c r="U694" i="1"/>
  <c r="U1731" i="1"/>
  <c r="O694" i="1"/>
  <c r="O1731" i="1"/>
  <c r="AB694" i="1"/>
  <c r="AB1731" i="1"/>
  <c r="Y691" i="1"/>
  <c r="Y1728" i="1"/>
  <c r="S694" i="1"/>
  <c r="S1731" i="1"/>
  <c r="O692" i="1"/>
  <c r="O1729" i="1"/>
  <c r="L695" i="1"/>
  <c r="L1732" i="1"/>
  <c r="AA693" i="1"/>
  <c r="AA1730" i="1"/>
  <c r="V690" i="1"/>
  <c r="V1727" i="1"/>
  <c r="S691" i="1"/>
  <c r="S1728" i="1"/>
  <c r="Q693" i="1"/>
  <c r="Q1730" i="1"/>
  <c r="P693" i="1"/>
  <c r="P1730" i="1"/>
  <c r="AC695" i="1"/>
  <c r="AC1732" i="1"/>
  <c r="V691" i="1"/>
  <c r="V1728" i="1"/>
  <c r="Q695" i="1"/>
  <c r="Q1732" i="1"/>
  <c r="Y693" i="1"/>
  <c r="Y1730" i="1"/>
  <c r="T694" i="1"/>
  <c r="T1731" i="1"/>
  <c r="N694" i="1"/>
  <c r="N1731" i="1"/>
  <c r="AB693" i="1"/>
  <c r="AB1730" i="1"/>
  <c r="U692" i="1"/>
  <c r="U1729" i="1"/>
  <c r="AA690" i="1"/>
  <c r="AA1727" i="1"/>
  <c r="T691" i="1"/>
  <c r="T1728" i="1"/>
  <c r="AA691" i="1"/>
  <c r="AA1728" i="1"/>
  <c r="X690" i="1"/>
  <c r="X1727" i="1"/>
  <c r="U690" i="1"/>
  <c r="U1727" i="1"/>
  <c r="Q694" i="1"/>
  <c r="Q1731" i="1"/>
  <c r="P694" i="1"/>
  <c r="P1731" i="1"/>
  <c r="AB690" i="1"/>
  <c r="AB1727" i="1"/>
  <c r="Y692" i="1"/>
  <c r="Y1729" i="1"/>
  <c r="V692" i="1"/>
  <c r="V1729" i="1"/>
  <c r="T693" i="1"/>
  <c r="T1730" i="1"/>
  <c r="N691" i="1"/>
  <c r="N1728" i="1"/>
  <c r="N693" i="1"/>
  <c r="N1730" i="1"/>
  <c r="L692" i="1"/>
  <c r="L1729" i="1"/>
  <c r="AC694" i="1"/>
  <c r="AC1731" i="1"/>
  <c r="AC691" i="1"/>
  <c r="AC1728" i="1"/>
  <c r="AC690" i="1"/>
  <c r="AC1727" i="1"/>
  <c r="Q692" i="1"/>
  <c r="Q1729" i="1"/>
  <c r="T692" i="1"/>
  <c r="T1729" i="1"/>
  <c r="X691" i="1"/>
  <c r="X1728" i="1"/>
  <c r="T690" i="1"/>
  <c r="T1727" i="1"/>
  <c r="O691" i="1"/>
  <c r="O1728" i="1"/>
  <c r="AB695" i="1"/>
  <c r="AB1732" i="1"/>
  <c r="AC692" i="1"/>
  <c r="AC1729" i="1"/>
  <c r="AC693" i="1"/>
  <c r="AC1730" i="1"/>
  <c r="Y690" i="1"/>
  <c r="Y1727" i="1"/>
  <c r="S695" i="1"/>
  <c r="S1732" i="1"/>
  <c r="Y694" i="1"/>
  <c r="Y1731" i="1"/>
  <c r="S690" i="1"/>
  <c r="S1727" i="1"/>
  <c r="N690" i="1"/>
  <c r="N1727" i="1"/>
  <c r="L691" i="1"/>
  <c r="L1728" i="1"/>
  <c r="X692" i="1"/>
  <c r="X1729" i="1"/>
  <c r="V695" i="1"/>
  <c r="V1732" i="1"/>
  <c r="P695" i="1"/>
  <c r="P1732" i="1"/>
  <c r="AB691" i="1"/>
  <c r="AB1728" i="1"/>
  <c r="V693" i="1"/>
  <c r="V1730" i="1"/>
  <c r="P691" i="1"/>
  <c r="P1728" i="1"/>
  <c r="N692" i="1"/>
  <c r="N1729" i="1"/>
  <c r="O695" i="1"/>
  <c r="O1732" i="1"/>
  <c r="AA694" i="1"/>
  <c r="AA1731" i="1"/>
  <c r="X694" i="1"/>
  <c r="X1731" i="1"/>
  <c r="U691" i="1"/>
  <c r="U1728" i="1"/>
  <c r="O693" i="1"/>
  <c r="O1730" i="1"/>
  <c r="O3552" i="1"/>
  <c r="O3549" i="1"/>
  <c r="I3547" i="1"/>
  <c r="Q3550" i="1"/>
  <c r="U3551" i="1"/>
  <c r="X3547" i="1"/>
  <c r="AA3553" i="1"/>
  <c r="AC3550" i="1"/>
  <c r="O3548" i="1"/>
  <c r="P3553" i="1"/>
  <c r="I3553" i="1"/>
  <c r="Q3551" i="1"/>
  <c r="U3552" i="1"/>
  <c r="X3549" i="1"/>
  <c r="AA3552" i="1"/>
  <c r="K3550" i="1"/>
  <c r="P3551" i="1"/>
  <c r="L3549" i="1"/>
  <c r="Q3552" i="1"/>
  <c r="T3548" i="1"/>
  <c r="V3552" i="1"/>
  <c r="Y3552" i="1"/>
  <c r="AC3551" i="1"/>
  <c r="P3548" i="1"/>
  <c r="U3548" i="1"/>
  <c r="N3553" i="1"/>
  <c r="V3550" i="1"/>
  <c r="X3551" i="1"/>
  <c r="S3550" i="1"/>
  <c r="T3553" i="1"/>
  <c r="U3553" i="1"/>
  <c r="I3551" i="1"/>
  <c r="X3552" i="1"/>
  <c r="I3550" i="1"/>
  <c r="Y3551" i="1"/>
  <c r="L3547" i="1"/>
  <c r="O3550" i="1"/>
  <c r="I3548" i="1"/>
  <c r="S3551" i="1"/>
  <c r="V3548" i="1"/>
  <c r="Y3548" i="1"/>
  <c r="AB3551" i="1"/>
  <c r="K3551" i="1"/>
  <c r="L3553" i="1"/>
  <c r="V3551" i="1"/>
  <c r="Y3550" i="1"/>
  <c r="AB3553" i="1"/>
  <c r="N3549" i="1"/>
  <c r="N3548" i="1"/>
  <c r="S3547" i="1"/>
  <c r="U3547" i="1"/>
  <c r="X3548" i="1"/>
  <c r="J3550" i="1"/>
  <c r="AA3551" i="1"/>
  <c r="J3548" i="1"/>
  <c r="N3550" i="1"/>
  <c r="K3548" i="1"/>
  <c r="P3552" i="1"/>
  <c r="N3547" i="1"/>
  <c r="S3548" i="1"/>
  <c r="U3549" i="1"/>
  <c r="X3553" i="1"/>
  <c r="AB3548" i="1"/>
  <c r="L3552" i="1"/>
  <c r="L3551" i="1"/>
  <c r="S3553" i="1"/>
  <c r="U3550" i="1"/>
  <c r="Y3553" i="1"/>
  <c r="AB3550" i="1"/>
  <c r="P3550" i="1"/>
  <c r="K3549" i="1"/>
  <c r="O3553" i="1"/>
  <c r="Q3547" i="1"/>
  <c r="T3550" i="1"/>
  <c r="X3550" i="1"/>
  <c r="AA3548" i="1"/>
  <c r="AC3552" i="1"/>
  <c r="AC3547" i="1"/>
  <c r="Y3547" i="1"/>
  <c r="AA3549" i="1"/>
  <c r="AB3547" i="1"/>
  <c r="N3552" i="1"/>
  <c r="J3551" i="1"/>
  <c r="T3552" i="1"/>
  <c r="V3549" i="1"/>
  <c r="AA3550" i="1"/>
  <c r="N3551" i="1"/>
  <c r="L3550" i="1"/>
  <c r="I3549" i="1"/>
  <c r="Q3549" i="1"/>
  <c r="T3549" i="1"/>
  <c r="V3553" i="1"/>
  <c r="AA3547" i="1"/>
  <c r="AC3549" i="1"/>
  <c r="K3553" i="1"/>
  <c r="K3552" i="1"/>
  <c r="J3552" i="1"/>
  <c r="L3548" i="1"/>
  <c r="S3552" i="1"/>
  <c r="V3547" i="1"/>
  <c r="Y3549" i="1"/>
  <c r="AB3549" i="1"/>
  <c r="S3549" i="1"/>
  <c r="O3551" i="1"/>
  <c r="T3551" i="1"/>
  <c r="Q3548" i="1"/>
  <c r="J3549" i="1"/>
  <c r="P3549" i="1"/>
  <c r="U357" i="1"/>
  <c r="U365" i="1" s="1"/>
  <c r="T357" i="1"/>
  <c r="T365" i="1" s="1"/>
  <c r="AC355" i="1"/>
  <c r="AC363" i="1" s="1"/>
  <c r="H1160" i="1"/>
  <c r="J3553" i="1"/>
  <c r="AB355" i="1"/>
  <c r="AB363" i="1" s="1"/>
  <c r="O354" i="1"/>
  <c r="O362" i="1" s="1"/>
  <c r="T355" i="1"/>
  <c r="T363" i="1" s="1"/>
  <c r="Q352" i="1"/>
  <c r="O355" i="1"/>
  <c r="O363" i="1" s="1"/>
  <c r="S353" i="1"/>
  <c r="P353" i="1"/>
  <c r="J353" i="1"/>
  <c r="V352" i="1"/>
  <c r="Y352" i="1"/>
  <c r="Y355" i="1"/>
  <c r="Y363" i="1" s="1"/>
  <c r="S355" i="1"/>
  <c r="S363" i="1" s="1"/>
  <c r="AB354" i="1"/>
  <c r="AB362" i="1" s="1"/>
  <c r="X356" i="1"/>
  <c r="X364" i="1" s="1"/>
  <c r="AA353" i="1"/>
  <c r="S354" i="1"/>
  <c r="S362" i="1" s="1"/>
  <c r="P352" i="1"/>
  <c r="K356" i="1"/>
  <c r="K364" i="1" s="1"/>
  <c r="X355" i="1"/>
  <c r="X363" i="1" s="1"/>
  <c r="J356" i="1"/>
  <c r="J364" i="1" s="1"/>
  <c r="J352" i="1"/>
  <c r="K357" i="1"/>
  <c r="K365" i="1" s="1"/>
  <c r="N354" i="1"/>
  <c r="N362" i="1" s="1"/>
  <c r="J354" i="1"/>
  <c r="J362" i="1" s="1"/>
  <c r="K352" i="1"/>
  <c r="Y353" i="1"/>
  <c r="P356" i="1"/>
  <c r="P364" i="1" s="1"/>
  <c r="AA355" i="1"/>
  <c r="AA363" i="1" s="1"/>
  <c r="AB353" i="1"/>
  <c r="S356" i="1"/>
  <c r="S364" i="1" s="1"/>
  <c r="N357" i="1"/>
  <c r="N365" i="1" s="1"/>
  <c r="V354" i="1"/>
  <c r="V362" i="1" s="1"/>
  <c r="AC356" i="1"/>
  <c r="AC364" i="1" s="1"/>
  <c r="L352" i="1"/>
  <c r="U352" i="1"/>
  <c r="Q355" i="1"/>
  <c r="Q363" i="1" s="1"/>
  <c r="U356" i="1"/>
  <c r="U364" i="1" s="1"/>
  <c r="T354" i="1"/>
  <c r="T362" i="1" s="1"/>
  <c r="O357" i="1"/>
  <c r="O365" i="1" s="1"/>
  <c r="X353" i="1"/>
  <c r="K353" i="1"/>
  <c r="Q354" i="1"/>
  <c r="Q362" i="1" s="1"/>
  <c r="P357" i="1"/>
  <c r="P365" i="1" s="1"/>
  <c r="AA356" i="1"/>
  <c r="AA364" i="1" s="1"/>
  <c r="O352" i="1"/>
  <c r="AC353" i="1"/>
  <c r="O356" i="1"/>
  <c r="O364" i="1" s="1"/>
  <c r="U354" i="1"/>
  <c r="U362" i="1" s="1"/>
  <c r="S357" i="1"/>
  <c r="S365" i="1" s="1"/>
  <c r="Q356" i="1"/>
  <c r="Q364" i="1" s="1"/>
  <c r="K354" i="1"/>
  <c r="K362" i="1" s="1"/>
  <c r="Y356" i="1"/>
  <c r="Y364" i="1" s="1"/>
  <c r="Y357" i="1"/>
  <c r="Y365" i="1" s="1"/>
  <c r="L355" i="1"/>
  <c r="L363" i="1" s="1"/>
  <c r="P355" i="1"/>
  <c r="P363" i="1" s="1"/>
  <c r="T356" i="1"/>
  <c r="T364" i="1" s="1"/>
  <c r="V356" i="1"/>
  <c r="V364" i="1" s="1"/>
  <c r="L353" i="1"/>
  <c r="L356" i="1"/>
  <c r="L364" i="1" s="1"/>
  <c r="T352" i="1"/>
  <c r="AA354" i="1"/>
  <c r="AA362" i="1" s="1"/>
  <c r="V353" i="1"/>
  <c r="N356" i="1"/>
  <c r="N364" i="1" s="1"/>
  <c r="Q3553" i="1"/>
  <c r="Q353" i="1"/>
  <c r="J355" i="1"/>
  <c r="J363" i="1" s="1"/>
  <c r="Q357" i="1"/>
  <c r="Q365" i="1" s="1"/>
  <c r="N353" i="1"/>
  <c r="AB3552" i="1"/>
  <c r="U353" i="1"/>
  <c r="V357" i="1"/>
  <c r="V365" i="1" s="1"/>
  <c r="AB356" i="1"/>
  <c r="AB364" i="1" s="1"/>
  <c r="AB352" i="1"/>
  <c r="N352" i="1"/>
  <c r="N355" i="1"/>
  <c r="N363" i="1" s="1"/>
  <c r="S352" i="1"/>
  <c r="AC354" i="1"/>
  <c r="AC362" i="1" s="1"/>
  <c r="X357" i="1"/>
  <c r="X365" i="1" s="1"/>
  <c r="T353" i="1"/>
  <c r="L354" i="1"/>
  <c r="L362" i="1" s="1"/>
  <c r="X352" i="1"/>
  <c r="P354" i="1"/>
  <c r="P362" i="1" s="1"/>
  <c r="AA352" i="1"/>
  <c r="O605" i="33"/>
  <c r="M483" i="2" s="1"/>
  <c r="M476" i="2"/>
  <c r="E476" i="2"/>
  <c r="G605" i="33"/>
  <c r="E483" i="2" s="1"/>
  <c r="D599" i="33"/>
  <c r="B477" i="2" s="1"/>
  <c r="C477" i="2"/>
  <c r="R449" i="2"/>
  <c r="T580" i="33"/>
  <c r="R456" i="2" s="1"/>
  <c r="D579" i="33"/>
  <c r="B455" i="2" s="1"/>
  <c r="C455" i="2"/>
  <c r="C450" i="2"/>
  <c r="D574" i="33"/>
  <c r="B450" i="2" s="1"/>
  <c r="F580" i="33"/>
  <c r="D456" i="2" s="1"/>
  <c r="D449" i="2"/>
  <c r="H580" i="33"/>
  <c r="F456" i="2" s="1"/>
  <c r="F449" i="2"/>
  <c r="S476" i="2"/>
  <c r="U605" i="33"/>
  <c r="S483" i="2" s="1"/>
  <c r="D335" i="33"/>
  <c r="D406" i="33" s="1"/>
  <c r="D604" i="33"/>
  <c r="B482" i="2" s="1"/>
  <c r="C482" i="2"/>
  <c r="I476" i="2"/>
  <c r="K605" i="33"/>
  <c r="I483" i="2" s="1"/>
  <c r="J605" i="33"/>
  <c r="H483" i="2" s="1"/>
  <c r="H476" i="2"/>
  <c r="P605" i="33"/>
  <c r="N483" i="2" s="1"/>
  <c r="N476" i="2"/>
  <c r="E605" i="33"/>
  <c r="C476" i="2"/>
  <c r="D598" i="33"/>
  <c r="B476" i="2" s="1"/>
  <c r="AC3548" i="1"/>
  <c r="AC352" i="1"/>
  <c r="R580" i="33"/>
  <c r="P456" i="2" s="1"/>
  <c r="P449" i="2"/>
  <c r="S580" i="33"/>
  <c r="Q456" i="2" s="1"/>
  <c r="Q449" i="2"/>
  <c r="C452" i="2"/>
  <c r="D576" i="33"/>
  <c r="B452" i="2" s="1"/>
  <c r="P580" i="33"/>
  <c r="N456" i="2" s="1"/>
  <c r="N449" i="2"/>
  <c r="O580" i="33"/>
  <c r="M456" i="2" s="1"/>
  <c r="M449" i="2"/>
  <c r="G449" i="2"/>
  <c r="I580" i="33"/>
  <c r="G456" i="2" s="1"/>
  <c r="U580" i="33"/>
  <c r="S456" i="2" s="1"/>
  <c r="S449" i="2"/>
  <c r="L357" i="1"/>
  <c r="L365" i="1" s="1"/>
  <c r="V355" i="1"/>
  <c r="V363" i="1" s="1"/>
  <c r="O353" i="1"/>
  <c r="AA357" i="1"/>
  <c r="AA365" i="1" s="1"/>
  <c r="D600" i="33"/>
  <c r="B478" i="2" s="1"/>
  <c r="C478" i="2"/>
  <c r="S605" i="33"/>
  <c r="Q483" i="2" s="1"/>
  <c r="Q476" i="2"/>
  <c r="R605" i="33"/>
  <c r="P483" i="2" s="1"/>
  <c r="P476" i="2"/>
  <c r="T605" i="33"/>
  <c r="R483" i="2" s="1"/>
  <c r="R476" i="2"/>
  <c r="D603" i="33"/>
  <c r="B481" i="2" s="1"/>
  <c r="C481" i="2"/>
  <c r="H605" i="33"/>
  <c r="F483" i="2" s="1"/>
  <c r="F476" i="2"/>
  <c r="M605" i="33"/>
  <c r="K483" i="2" s="1"/>
  <c r="K476" i="2"/>
  <c r="C453" i="2"/>
  <c r="D577" i="33"/>
  <c r="B453" i="2" s="1"/>
  <c r="O449" i="2"/>
  <c r="Q580" i="33"/>
  <c r="O456" i="2" s="1"/>
  <c r="K449" i="2"/>
  <c r="M580" i="33"/>
  <c r="K456" i="2" s="1"/>
  <c r="L580" i="33"/>
  <c r="J456" i="2" s="1"/>
  <c r="J449" i="2"/>
  <c r="K580" i="33"/>
  <c r="I456" i="2" s="1"/>
  <c r="I449" i="2"/>
  <c r="D334" i="33"/>
  <c r="D405" i="33" s="1"/>
  <c r="X354" i="1"/>
  <c r="X362" i="1" s="1"/>
  <c r="U355" i="1"/>
  <c r="U363" i="1" s="1"/>
  <c r="AB357" i="1"/>
  <c r="AB365" i="1" s="1"/>
  <c r="Y354" i="1"/>
  <c r="Y362" i="1" s="1"/>
  <c r="K355" i="1"/>
  <c r="K363" i="1" s="1"/>
  <c r="G476" i="2"/>
  <c r="I605" i="33"/>
  <c r="G483" i="2" s="1"/>
  <c r="O476" i="2"/>
  <c r="Q605" i="33"/>
  <c r="O483" i="2" s="1"/>
  <c r="J476" i="2"/>
  <c r="L605" i="33"/>
  <c r="J483" i="2" s="1"/>
  <c r="D476" i="2"/>
  <c r="F605" i="33"/>
  <c r="D483" i="2" s="1"/>
  <c r="N605" i="33"/>
  <c r="L483" i="2" s="1"/>
  <c r="L476" i="2"/>
  <c r="C480" i="2"/>
  <c r="D602" i="33"/>
  <c r="B480" i="2" s="1"/>
  <c r="D601" i="33"/>
  <c r="B479" i="2" s="1"/>
  <c r="C479" i="2"/>
  <c r="E580" i="33"/>
  <c r="D573" i="33"/>
  <c r="B449" i="2" s="1"/>
  <c r="C449" i="2"/>
  <c r="C454" i="2"/>
  <c r="D578" i="33"/>
  <c r="B454" i="2" s="1"/>
  <c r="E449" i="2"/>
  <c r="G580" i="33"/>
  <c r="E456" i="2" s="1"/>
  <c r="N580" i="33"/>
  <c r="L456" i="2" s="1"/>
  <c r="L449" i="2"/>
  <c r="D575" i="33"/>
  <c r="B451" i="2" s="1"/>
  <c r="C451" i="2"/>
  <c r="J580" i="33"/>
  <c r="H456" i="2" s="1"/>
  <c r="H449" i="2"/>
  <c r="O3547" i="1"/>
  <c r="H759" i="1"/>
  <c r="O351" i="1"/>
  <c r="O359" i="1" s="1"/>
  <c r="AC351" i="1"/>
  <c r="AC359" i="1" s="1"/>
  <c r="I351" i="1"/>
  <c r="I352" i="1"/>
  <c r="AA351" i="1"/>
  <c r="AA359" i="1" s="1"/>
  <c r="S351" i="1"/>
  <c r="S359" i="1" s="1"/>
  <c r="I353" i="1"/>
  <c r="U351" i="1"/>
  <c r="U359" i="1" s="1"/>
  <c r="I357" i="1"/>
  <c r="I355" i="1"/>
  <c r="X351" i="1"/>
  <c r="X359" i="1" s="1"/>
  <c r="N351" i="1"/>
  <c r="N359" i="1" s="1"/>
  <c r="V351" i="1"/>
  <c r="V359" i="1" s="1"/>
  <c r="Q351" i="1"/>
  <c r="Q359" i="1" s="1"/>
  <c r="AB351" i="1"/>
  <c r="AB359" i="1" s="1"/>
  <c r="Y351" i="1"/>
  <c r="Y359" i="1" s="1"/>
  <c r="I354" i="1"/>
  <c r="L351" i="1"/>
  <c r="L359" i="1" s="1"/>
  <c r="H4716" i="1"/>
  <c r="D781" i="33" s="1"/>
  <c r="H20" i="1"/>
  <c r="H18" i="1"/>
  <c r="M4714" i="1"/>
  <c r="M4720" i="1"/>
  <c r="H4720" i="1" s="1"/>
  <c r="D785" i="33" s="1"/>
  <c r="H21" i="1"/>
  <c r="M24" i="1"/>
  <c r="H4723" i="1"/>
  <c r="D780" i="33" s="1"/>
  <c r="Z3552" i="1" l="1"/>
  <c r="L1726" i="1"/>
  <c r="M3548" i="1"/>
  <c r="Z3550" i="1"/>
  <c r="W691" i="1"/>
  <c r="Z695" i="1"/>
  <c r="Z694" i="1"/>
  <c r="Z1728" i="1"/>
  <c r="Z693" i="1"/>
  <c r="Z692" i="1"/>
  <c r="R1727" i="1"/>
  <c r="W690" i="1"/>
  <c r="R1729" i="1"/>
  <c r="R690" i="1"/>
  <c r="R694" i="1"/>
  <c r="W695" i="1"/>
  <c r="W692" i="1"/>
  <c r="R691" i="1"/>
  <c r="W1732" i="1"/>
  <c r="Z690" i="1"/>
  <c r="R692" i="1"/>
  <c r="R1728" i="1"/>
  <c r="W693" i="1"/>
  <c r="Z1727" i="1"/>
  <c r="R695" i="1"/>
  <c r="R693" i="1"/>
  <c r="W1731" i="1"/>
  <c r="Z691" i="1"/>
  <c r="W694" i="1"/>
  <c r="Z1731" i="1"/>
  <c r="Z1729" i="1"/>
  <c r="AA689" i="1"/>
  <c r="AA1726" i="1"/>
  <c r="Y689" i="1"/>
  <c r="Y1726" i="1"/>
  <c r="T689" i="1"/>
  <c r="T1726" i="1"/>
  <c r="S696" i="1"/>
  <c r="S1733" i="1"/>
  <c r="X689" i="1"/>
  <c r="X1726" i="1"/>
  <c r="U696" i="1"/>
  <c r="U1733" i="1"/>
  <c r="P696" i="1"/>
  <c r="P1733" i="1"/>
  <c r="V696" i="1"/>
  <c r="V1733" i="1"/>
  <c r="O689" i="1"/>
  <c r="O1726" i="1"/>
  <c r="Q696" i="1"/>
  <c r="Q1733" i="1"/>
  <c r="AC689" i="1"/>
  <c r="AC1726" i="1"/>
  <c r="N696" i="1"/>
  <c r="N1733" i="1"/>
  <c r="O696" i="1"/>
  <c r="O1733" i="1"/>
  <c r="T696" i="1"/>
  <c r="T1733" i="1"/>
  <c r="P689" i="1"/>
  <c r="P1726" i="1"/>
  <c r="S689" i="1"/>
  <c r="S1726" i="1"/>
  <c r="AC696" i="1"/>
  <c r="AC1733" i="1"/>
  <c r="N689" i="1"/>
  <c r="N1726" i="1"/>
  <c r="V689" i="1"/>
  <c r="V1726" i="1"/>
  <c r="AB696" i="1"/>
  <c r="AB1733" i="1"/>
  <c r="W1727" i="1"/>
  <c r="R1730" i="1"/>
  <c r="W1729" i="1"/>
  <c r="W1730" i="1"/>
  <c r="Z1730" i="1"/>
  <c r="Z1732" i="1"/>
  <c r="R1731" i="1"/>
  <c r="W1728" i="1"/>
  <c r="L696" i="1"/>
  <c r="L1733" i="1"/>
  <c r="AB689" i="1"/>
  <c r="AB1726" i="1"/>
  <c r="Q689" i="1"/>
  <c r="Q1726" i="1"/>
  <c r="X696" i="1"/>
  <c r="X1733" i="1"/>
  <c r="U689" i="1"/>
  <c r="U1726" i="1"/>
  <c r="AA696" i="1"/>
  <c r="AA1733" i="1"/>
  <c r="Y696" i="1"/>
  <c r="Y1733" i="1"/>
  <c r="R1732" i="1"/>
  <c r="W3551" i="1"/>
  <c r="Z3551" i="1"/>
  <c r="R3552" i="1"/>
  <c r="Z3547" i="1"/>
  <c r="W3550" i="1"/>
  <c r="M3551" i="1"/>
  <c r="Z3553" i="1"/>
  <c r="W3548" i="1"/>
  <c r="Z3548" i="1"/>
  <c r="R3550" i="1"/>
  <c r="W3549" i="1"/>
  <c r="M3549" i="1"/>
  <c r="M3550" i="1"/>
  <c r="R3548" i="1"/>
  <c r="R3549" i="1"/>
  <c r="W3553" i="1"/>
  <c r="W3552" i="1"/>
  <c r="M3552" i="1"/>
  <c r="Z3549" i="1"/>
  <c r="R3551" i="1"/>
  <c r="S3554" i="1"/>
  <c r="I3554" i="1"/>
  <c r="Q3554" i="1"/>
  <c r="J3547" i="1"/>
  <c r="P3547" i="1"/>
  <c r="R3547" i="1" s="1"/>
  <c r="X3554" i="1"/>
  <c r="I3552" i="1"/>
  <c r="R3553" i="1"/>
  <c r="Y3554" i="1"/>
  <c r="U3554" i="1"/>
  <c r="M3553" i="1"/>
  <c r="K3554" i="1"/>
  <c r="O3554" i="1"/>
  <c r="T3547" i="1"/>
  <c r="W3547" i="1" s="1"/>
  <c r="AB3554" i="1"/>
  <c r="T3554" i="1"/>
  <c r="K3547" i="1"/>
  <c r="P3554" i="1"/>
  <c r="N3554" i="1"/>
  <c r="AC3554" i="1"/>
  <c r="J3554" i="1"/>
  <c r="V3554" i="1"/>
  <c r="AA3554" i="1"/>
  <c r="M356" i="1"/>
  <c r="M364" i="1" s="1"/>
  <c r="U358" i="1"/>
  <c r="Z353" i="1"/>
  <c r="K351" i="1"/>
  <c r="K359" i="1" s="1"/>
  <c r="AB358" i="1"/>
  <c r="N358" i="1"/>
  <c r="Z355" i="1"/>
  <c r="Z363" i="1" s="1"/>
  <c r="S358" i="1"/>
  <c r="P358" i="1"/>
  <c r="R354" i="1"/>
  <c r="R362" i="1" s="1"/>
  <c r="W357" i="1"/>
  <c r="W365" i="1" s="1"/>
  <c r="M353" i="1"/>
  <c r="T358" i="1"/>
  <c r="Q358" i="1"/>
  <c r="I356" i="1"/>
  <c r="M352" i="1"/>
  <c r="R356" i="1"/>
  <c r="R364" i="1" s="1"/>
  <c r="R355" i="1"/>
  <c r="R363" i="1" s="1"/>
  <c r="Y358" i="1"/>
  <c r="Z352" i="1"/>
  <c r="Z356" i="1"/>
  <c r="Z364" i="1" s="1"/>
  <c r="W354" i="1"/>
  <c r="W362" i="1" s="1"/>
  <c r="M354" i="1"/>
  <c r="M362" i="1" s="1"/>
  <c r="W352" i="1"/>
  <c r="J351" i="1"/>
  <c r="J359" i="1" s="1"/>
  <c r="R352" i="1"/>
  <c r="R357" i="1"/>
  <c r="R365" i="1" s="1"/>
  <c r="W356" i="1"/>
  <c r="W364" i="1" s="1"/>
  <c r="V358" i="1"/>
  <c r="AA358" i="1"/>
  <c r="O358" i="1"/>
  <c r="M355" i="1"/>
  <c r="M363" i="1" s="1"/>
  <c r="X358" i="1"/>
  <c r="W355" i="1"/>
  <c r="W363" i="1" s="1"/>
  <c r="K358" i="1"/>
  <c r="W353" i="1"/>
  <c r="Z357" i="1"/>
  <c r="Z365" i="1" s="1"/>
  <c r="P351" i="1"/>
  <c r="P359" i="1" s="1"/>
  <c r="R353" i="1"/>
  <c r="L3554" i="1"/>
  <c r="L358" i="1"/>
  <c r="Z354" i="1"/>
  <c r="Z362" i="1" s="1"/>
  <c r="AC358" i="1"/>
  <c r="T351" i="1"/>
  <c r="T359" i="1" s="1"/>
  <c r="D580" i="33"/>
  <c r="B456" i="2" s="1"/>
  <c r="C456" i="2"/>
  <c r="D605" i="33"/>
  <c r="B483" i="2" s="1"/>
  <c r="C483" i="2"/>
  <c r="I358" i="1"/>
  <c r="Z351" i="1"/>
  <c r="Z359" i="1" s="1"/>
  <c r="H24" i="1"/>
  <c r="H4714" i="1"/>
  <c r="D779" i="33" s="1"/>
  <c r="W351" i="1" l="1"/>
  <c r="W359" i="1" s="1"/>
  <c r="R351" i="1"/>
  <c r="R359" i="1" s="1"/>
  <c r="W689" i="1"/>
  <c r="Z689" i="1"/>
  <c r="R696" i="1"/>
  <c r="Z696" i="1"/>
  <c r="R689" i="1"/>
  <c r="W696" i="1"/>
  <c r="Z1733" i="1"/>
  <c r="R1726" i="1"/>
  <c r="Z1726" i="1"/>
  <c r="W1733" i="1"/>
  <c r="W1726" i="1"/>
  <c r="R1733" i="1"/>
  <c r="H3548" i="1"/>
  <c r="H3551" i="1"/>
  <c r="H3549" i="1"/>
  <c r="M3554" i="1"/>
  <c r="H3553" i="1"/>
  <c r="Z3554" i="1"/>
  <c r="W3554" i="1"/>
  <c r="R3554" i="1"/>
  <c r="H3552" i="1"/>
  <c r="H3550" i="1"/>
  <c r="M3547" i="1"/>
  <c r="H3547" i="1" s="1"/>
  <c r="M351" i="1"/>
  <c r="M359" i="1" s="1"/>
  <c r="H352" i="1"/>
  <c r="R358" i="1"/>
  <c r="W358" i="1"/>
  <c r="Z358" i="1"/>
  <c r="H356" i="1"/>
  <c r="H355" i="1"/>
  <c r="H3554" i="1" l="1"/>
  <c r="J358" i="1"/>
  <c r="J357" i="1"/>
  <c r="M358" i="1" l="1"/>
  <c r="H353" i="1"/>
  <c r="M357" i="1"/>
  <c r="H351" i="1"/>
  <c r="H354" i="1"/>
  <c r="H358" i="1" l="1"/>
  <c r="H357" i="1"/>
  <c r="K2267" i="1" l="1"/>
  <c r="K2271" i="1"/>
  <c r="J2270" i="1"/>
  <c r="K2266" i="1"/>
  <c r="K2268" i="1"/>
  <c r="Y2268" i="1"/>
  <c r="L2267" i="1"/>
  <c r="Y2269" i="1"/>
  <c r="AA2268" i="1"/>
  <c r="U2267" i="1"/>
  <c r="AC2269" i="1"/>
  <c r="AB2270" i="1"/>
  <c r="T2271" i="1"/>
  <c r="V2271" i="1"/>
  <c r="Q2270" i="1"/>
  <c r="Q2272" i="1"/>
  <c r="O2270" i="1"/>
  <c r="L2270" i="1"/>
  <c r="AB2269" i="1"/>
  <c r="L2271" i="1"/>
  <c r="P2270" i="1"/>
  <c r="P2269" i="1"/>
  <c r="N2271" i="1"/>
  <c r="X2269" i="1"/>
  <c r="N2269" i="1"/>
  <c r="U2268" i="1"/>
  <c r="V2266" i="1"/>
  <c r="AB2268" i="1"/>
  <c r="Q2268" i="1"/>
  <c r="Y2271" i="1"/>
  <c r="O2271" i="1"/>
  <c r="S2272" i="1"/>
  <c r="T2268" i="1"/>
  <c r="P2271" i="1"/>
  <c r="L2269" i="1"/>
  <c r="T2270" i="1"/>
  <c r="Y2272" i="1"/>
  <c r="X2270" i="1"/>
  <c r="U2271" i="1"/>
  <c r="O2268" i="1"/>
  <c r="U2269" i="1"/>
  <c r="AA2270" i="1"/>
  <c r="AC2268" i="1"/>
  <c r="AC2267" i="1"/>
  <c r="Y2267" i="1"/>
  <c r="L2268" i="1"/>
  <c r="T2267" i="1"/>
  <c r="P2272" i="1"/>
  <c r="V2269" i="1"/>
  <c r="AB2272" i="1"/>
  <c r="X2268" i="1"/>
  <c r="V2268" i="1"/>
  <c r="N2267" i="1"/>
  <c r="U2270" i="1"/>
  <c r="AA2267" i="1"/>
  <c r="N2268" i="1"/>
  <c r="Q2271" i="1"/>
  <c r="O2272" i="1"/>
  <c r="X2271" i="1"/>
  <c r="U2272" i="1"/>
  <c r="AA2269" i="1"/>
  <c r="S2267" i="1"/>
  <c r="AC2271" i="1"/>
  <c r="S2270" i="1"/>
  <c r="L2272" i="1"/>
  <c r="O2267" i="1"/>
  <c r="O2269" i="1"/>
  <c r="S2271" i="1"/>
  <c r="AC2270" i="1"/>
  <c r="T2272" i="1"/>
  <c r="AC2272" i="1"/>
  <c r="S2269" i="1"/>
  <c r="N2272" i="1"/>
  <c r="AB2267" i="1"/>
  <c r="S2268" i="1"/>
  <c r="X2272" i="1"/>
  <c r="V2270" i="1"/>
  <c r="Q2267" i="1"/>
  <c r="P2267" i="1"/>
  <c r="X2267" i="1"/>
  <c r="Q2269" i="1"/>
  <c r="P2268" i="1"/>
  <c r="AB2271" i="1"/>
  <c r="N2270" i="1"/>
  <c r="V2272" i="1"/>
  <c r="AA2271" i="1"/>
  <c r="AA2272" i="1"/>
  <c r="Y2270" i="1"/>
  <c r="T2269" i="1"/>
  <c r="Z2269" i="1" l="1"/>
  <c r="Z2268" i="1"/>
  <c r="R2270" i="1"/>
  <c r="J2273" i="1"/>
  <c r="K2273" i="1"/>
  <c r="W2268" i="1"/>
  <c r="Z2267" i="1"/>
  <c r="Z2272" i="1"/>
  <c r="Z2270" i="1"/>
  <c r="W2269" i="1"/>
  <c r="W2271" i="1"/>
  <c r="R2271" i="1"/>
  <c r="R2272" i="1"/>
  <c r="R2269" i="1"/>
  <c r="Z2271" i="1"/>
  <c r="R2267" i="1"/>
  <c r="W2270" i="1"/>
  <c r="W2272" i="1"/>
  <c r="R2268" i="1"/>
  <c r="N2273" i="1"/>
  <c r="V2267" i="1"/>
  <c r="W2267" i="1" s="1"/>
  <c r="O2273" i="1"/>
  <c r="Y2273" i="1"/>
  <c r="S2273" i="1"/>
  <c r="AC2273" i="1"/>
  <c r="N2266" i="1"/>
  <c r="O2266" i="1"/>
  <c r="Y2266" i="1"/>
  <c r="S2266" i="1"/>
  <c r="AC2266" i="1"/>
  <c r="L2266" i="1"/>
  <c r="Q2273" i="1"/>
  <c r="X2273" i="1"/>
  <c r="U2273" i="1"/>
  <c r="AA2273" i="1"/>
  <c r="P2273" i="1"/>
  <c r="AB2273" i="1"/>
  <c r="T2273" i="1"/>
  <c r="L2273" i="1"/>
  <c r="V2273" i="1"/>
  <c r="Q2266" i="1"/>
  <c r="X2266" i="1"/>
  <c r="U2266" i="1"/>
  <c r="AA2266" i="1"/>
  <c r="P2266" i="1"/>
  <c r="AB2266" i="1"/>
  <c r="T2266" i="1"/>
  <c r="Z2273" i="1" l="1"/>
  <c r="M2273" i="1"/>
  <c r="R2273" i="1"/>
  <c r="Z2266" i="1"/>
  <c r="W2273" i="1"/>
  <c r="W2266" i="1"/>
  <c r="R2266" i="1"/>
  <c r="X2138" i="1" l="1"/>
  <c r="X561" i="1"/>
  <c r="K567" i="1"/>
  <c r="K2144" i="1"/>
  <c r="I565" i="1"/>
  <c r="I2142" i="1"/>
  <c r="P2141" i="1"/>
  <c r="P564" i="1"/>
  <c r="O567" i="1"/>
  <c r="O2144" i="1"/>
  <c r="AB562" i="1"/>
  <c r="AB2139" i="1"/>
  <c r="X565" i="1"/>
  <c r="X2142" i="1"/>
  <c r="I2144" i="1"/>
  <c r="I567" i="1"/>
  <c r="AB563" i="1"/>
  <c r="AB2140" i="1"/>
  <c r="AC563" i="1"/>
  <c r="AC2140" i="1"/>
  <c r="AC564" i="1"/>
  <c r="AC2141" i="1"/>
  <c r="X566" i="1"/>
  <c r="X2143" i="1"/>
  <c r="AC566" i="1"/>
  <c r="AC2143" i="1"/>
  <c r="S563" i="1"/>
  <c r="S2140" i="1"/>
  <c r="Q561" i="1"/>
  <c r="Q2138" i="1"/>
  <c r="V2144" i="1"/>
  <c r="V567" i="1"/>
  <c r="AA568" i="1"/>
  <c r="AA2145" i="1"/>
  <c r="T2145" i="1"/>
  <c r="T568" i="1"/>
  <c r="T2141" i="1"/>
  <c r="T564" i="1"/>
  <c r="X567" i="1"/>
  <c r="X2144" i="1"/>
  <c r="N566" i="1"/>
  <c r="N2143" i="1"/>
  <c r="AC561" i="1"/>
  <c r="AC2138" i="1"/>
  <c r="U564" i="1"/>
  <c r="U2141" i="1"/>
  <c r="Y2143" i="1"/>
  <c r="Y566" i="1"/>
  <c r="U2143" i="1"/>
  <c r="U566" i="1"/>
  <c r="P565" i="1"/>
  <c r="P2142" i="1"/>
  <c r="Q565" i="1"/>
  <c r="Q2142" i="1"/>
  <c r="S568" i="1"/>
  <c r="S2145" i="1"/>
  <c r="AB2138" i="1"/>
  <c r="AB561" i="1"/>
  <c r="I564" i="1"/>
  <c r="I2141" i="1"/>
  <c r="AA2139" i="1"/>
  <c r="AA562" i="1"/>
  <c r="AA565" i="1"/>
  <c r="AA2142" i="1"/>
  <c r="N567" i="1"/>
  <c r="N2144" i="1"/>
  <c r="L565" i="1"/>
  <c r="L2142" i="1"/>
  <c r="Q567" i="1"/>
  <c r="Q2144" i="1"/>
  <c r="L568" i="1"/>
  <c r="L2145" i="1"/>
  <c r="X2145" i="1"/>
  <c r="X568" i="1"/>
  <c r="L561" i="1"/>
  <c r="L2138" i="1"/>
  <c r="AA563" i="1"/>
  <c r="AA2140" i="1"/>
  <c r="AA2138" i="1"/>
  <c r="AA561" i="1"/>
  <c r="K2145" i="1"/>
  <c r="K568" i="1"/>
  <c r="L564" i="1"/>
  <c r="L2141" i="1"/>
  <c r="J2140" i="1"/>
  <c r="J563" i="1"/>
  <c r="V562" i="1"/>
  <c r="V2139" i="1"/>
  <c r="T561" i="1"/>
  <c r="T2138" i="1"/>
  <c r="U2142" i="1"/>
  <c r="U565" i="1"/>
  <c r="K565" i="1"/>
  <c r="K2142" i="1"/>
  <c r="AB568" i="1"/>
  <c r="AB2145" i="1"/>
  <c r="V2143" i="1"/>
  <c r="V566" i="1"/>
  <c r="O568" i="1"/>
  <c r="O2145" i="1"/>
  <c r="Y2139" i="1"/>
  <c r="Y562" i="1"/>
  <c r="Q2145" i="1"/>
  <c r="Q568" i="1"/>
  <c r="O2140" i="1"/>
  <c r="O563" i="1"/>
  <c r="Y567" i="1"/>
  <c r="Y2144" i="1"/>
  <c r="Y563" i="1"/>
  <c r="Y2140" i="1"/>
  <c r="N561" i="1"/>
  <c r="N2138" i="1"/>
  <c r="U561" i="1"/>
  <c r="U2138" i="1"/>
  <c r="AB2144" i="1"/>
  <c r="AB567" i="1"/>
  <c r="T2140" i="1"/>
  <c r="T563" i="1"/>
  <c r="Y2141" i="1"/>
  <c r="Y564" i="1"/>
  <c r="K2139" i="1"/>
  <c r="K562" i="1"/>
  <c r="P561" i="1"/>
  <c r="P2138" i="1"/>
  <c r="Y561" i="1"/>
  <c r="Y2138" i="1"/>
  <c r="Q563" i="1"/>
  <c r="Q2140" i="1"/>
  <c r="S566" i="1"/>
  <c r="S2143" i="1"/>
  <c r="P562" i="1"/>
  <c r="P2139" i="1"/>
  <c r="AA564" i="1"/>
  <c r="AA2141" i="1"/>
  <c r="AA566" i="1"/>
  <c r="AA2143" i="1"/>
  <c r="O2141" i="1"/>
  <c r="O564" i="1"/>
  <c r="N564" i="1"/>
  <c r="N2141" i="1"/>
  <c r="Y565" i="1"/>
  <c r="Y2142" i="1"/>
  <c r="AC567" i="1"/>
  <c r="AC2144" i="1"/>
  <c r="I561" i="1"/>
  <c r="I2138" i="1"/>
  <c r="L567" i="1"/>
  <c r="L2144" i="1"/>
  <c r="N563" i="1"/>
  <c r="N2140" i="1"/>
  <c r="Q2141" i="1"/>
  <c r="Q564" i="1"/>
  <c r="I568" i="1"/>
  <c r="I2145" i="1"/>
  <c r="J2138" i="1"/>
  <c r="J561" i="1"/>
  <c r="AB566" i="1"/>
  <c r="AB2143" i="1"/>
  <c r="K563" i="1"/>
  <c r="K2140" i="1"/>
  <c r="V2142" i="1"/>
  <c r="V565" i="1"/>
  <c r="S567" i="1"/>
  <c r="S2144" i="1"/>
  <c r="V561" i="1"/>
  <c r="V2138" i="1"/>
  <c r="O2143" i="1"/>
  <c r="O566" i="1"/>
  <c r="J2139" i="1"/>
  <c r="J562" i="1"/>
  <c r="T2143" i="1"/>
  <c r="T566" i="1"/>
  <c r="U567" i="1"/>
  <c r="U2144" i="1"/>
  <c r="X563" i="1"/>
  <c r="X2140" i="1"/>
  <c r="I2143" i="1"/>
  <c r="I566" i="1"/>
  <c r="P2143" i="1"/>
  <c r="P566" i="1"/>
  <c r="T565" i="1"/>
  <c r="T2142" i="1"/>
  <c r="S564" i="1"/>
  <c r="S2141" i="1"/>
  <c r="AB2141" i="1"/>
  <c r="AB564" i="1"/>
  <c r="L566" i="1"/>
  <c r="L2143" i="1"/>
  <c r="S2142" i="1"/>
  <c r="S565" i="1"/>
  <c r="I2139" i="1"/>
  <c r="I562" i="1"/>
  <c r="O2142" i="1"/>
  <c r="O565" i="1"/>
  <c r="AB2142" i="1"/>
  <c r="AB565" i="1"/>
  <c r="V564" i="1"/>
  <c r="V2141" i="1"/>
  <c r="N2142" i="1"/>
  <c r="N565" i="1"/>
  <c r="S562" i="1"/>
  <c r="S2139" i="1"/>
  <c r="J567" i="1"/>
  <c r="J2144" i="1"/>
  <c r="AC2139" i="1"/>
  <c r="AC562" i="1"/>
  <c r="K564" i="1"/>
  <c r="K2141" i="1"/>
  <c r="J2143" i="1"/>
  <c r="J566" i="1"/>
  <c r="V563" i="1"/>
  <c r="V2140" i="1"/>
  <c r="T2139" i="1"/>
  <c r="T562" i="1"/>
  <c r="U2140" i="1"/>
  <c r="U563" i="1"/>
  <c r="S2138" i="1"/>
  <c r="S561" i="1"/>
  <c r="AA2144" i="1"/>
  <c r="AA567" i="1"/>
  <c r="L562" i="1"/>
  <c r="L2139" i="1"/>
  <c r="AC2145" i="1"/>
  <c r="AC568" i="1"/>
  <c r="L563" i="1"/>
  <c r="L2140" i="1"/>
  <c r="J2142" i="1"/>
  <c r="J565" i="1"/>
  <c r="P567" i="1"/>
  <c r="P2144" i="1"/>
  <c r="P568" i="1"/>
  <c r="P2145" i="1"/>
  <c r="Q566" i="1"/>
  <c r="Q2143" i="1"/>
  <c r="K2143" i="1"/>
  <c r="K566" i="1"/>
  <c r="V568" i="1"/>
  <c r="V2145" i="1"/>
  <c r="X2139" i="1"/>
  <c r="X562" i="1"/>
  <c r="I2140" i="1"/>
  <c r="I563" i="1"/>
  <c r="N568" i="1"/>
  <c r="N2145" i="1"/>
  <c r="Y2145" i="1"/>
  <c r="Y568" i="1"/>
  <c r="P563" i="1"/>
  <c r="P2140" i="1"/>
  <c r="U2145" i="1"/>
  <c r="U568" i="1"/>
  <c r="T2144" i="1"/>
  <c r="T567" i="1"/>
  <c r="J2141" i="1"/>
  <c r="J564" i="1"/>
  <c r="O561" i="1"/>
  <c r="O2138" i="1"/>
  <c r="K561" i="1"/>
  <c r="K2138" i="1"/>
  <c r="O2139" i="1"/>
  <c r="O562" i="1"/>
  <c r="N2139" i="1"/>
  <c r="N562" i="1"/>
  <c r="AC565" i="1"/>
  <c r="AC2142" i="1"/>
  <c r="U562" i="1"/>
  <c r="U2139" i="1"/>
  <c r="Q562" i="1"/>
  <c r="Q2139" i="1"/>
  <c r="J2145" i="1"/>
  <c r="J568" i="1"/>
  <c r="X564" i="1"/>
  <c r="X2141" i="1"/>
  <c r="Z2140" i="1" l="1"/>
  <c r="Z2139" i="1"/>
  <c r="M2144" i="1"/>
  <c r="M2142" i="1"/>
  <c r="Z562" i="1"/>
  <c r="R2145" i="1"/>
  <c r="M565" i="1"/>
  <c r="Z564" i="1"/>
  <c r="W2138" i="1"/>
  <c r="M567" i="1"/>
  <c r="W2142" i="1"/>
  <c r="R565" i="1"/>
  <c r="R2142" i="1"/>
  <c r="W564" i="1"/>
  <c r="Z563" i="1"/>
  <c r="R564" i="1"/>
  <c r="Z567" i="1"/>
  <c r="Z2142" i="1"/>
  <c r="Z2138" i="1"/>
  <c r="Z2141" i="1"/>
  <c r="R568" i="1"/>
  <c r="M568" i="1"/>
  <c r="M2141" i="1"/>
  <c r="R561" i="1"/>
  <c r="W561" i="1"/>
  <c r="W2139" i="1"/>
  <c r="M561" i="1"/>
  <c r="R2140" i="1"/>
  <c r="W2143" i="1"/>
  <c r="R2138" i="1"/>
  <c r="M2140" i="1"/>
  <c r="Z568" i="1"/>
  <c r="R2144" i="1"/>
  <c r="W2140" i="1"/>
  <c r="Z2143" i="1"/>
  <c r="W562" i="1"/>
  <c r="W567" i="1"/>
  <c r="Z2145" i="1"/>
  <c r="M2145" i="1"/>
  <c r="R2139" i="1"/>
  <c r="W565" i="1"/>
  <c r="W2141" i="1"/>
  <c r="M2139" i="1"/>
  <c r="W2144" i="1"/>
  <c r="M2138" i="1"/>
  <c r="R563" i="1"/>
  <c r="R2141" i="1"/>
  <c r="W566" i="1"/>
  <c r="R567" i="1"/>
  <c r="W2145" i="1"/>
  <c r="R2143" i="1"/>
  <c r="Z2144" i="1"/>
  <c r="Z561" i="1"/>
  <c r="M2143" i="1"/>
  <c r="W563" i="1"/>
  <c r="R562" i="1"/>
  <c r="M564" i="1"/>
  <c r="M566" i="1"/>
  <c r="M562" i="1"/>
  <c r="M563" i="1"/>
  <c r="W568" i="1"/>
  <c r="R566" i="1"/>
  <c r="Z566" i="1"/>
  <c r="Z565" i="1"/>
  <c r="H564" i="1" l="1"/>
  <c r="H568" i="1"/>
  <c r="H2141" i="1"/>
  <c r="H567" i="1"/>
  <c r="H2142" i="1"/>
  <c r="H565" i="1"/>
  <c r="H562" i="1"/>
  <c r="H563" i="1"/>
  <c r="H2144" i="1"/>
  <c r="H2145" i="1"/>
  <c r="H566" i="1"/>
  <c r="H2139" i="1"/>
  <c r="H2143" i="1"/>
  <c r="H561" i="1"/>
  <c r="H2140" i="1"/>
  <c r="H2138" i="1"/>
  <c r="L4398" i="1" l="1"/>
  <c r="J4398" i="1"/>
  <c r="S4397" i="1"/>
  <c r="Q4399" i="1"/>
  <c r="AA4399" i="1"/>
  <c r="Q4398" i="1"/>
  <c r="Q4396" i="1"/>
  <c r="Y4400" i="1"/>
  <c r="O4401" i="1"/>
  <c r="Q3445" i="1"/>
  <c r="Q2987" i="1"/>
  <c r="Q3387" i="1"/>
  <c r="Q4405" i="1"/>
  <c r="Q3962" i="1"/>
  <c r="Q4362" i="1"/>
  <c r="Q4354" i="1"/>
  <c r="Q3395" i="1"/>
  <c r="Q4006" i="1"/>
  <c r="Q3966" i="1"/>
  <c r="Q3399" i="1"/>
  <c r="Q4366" i="1"/>
  <c r="Q3449" i="1"/>
  <c r="Q2991" i="1"/>
  <c r="Q4409" i="1"/>
  <c r="Q3391" i="1"/>
  <c r="Q4358" i="1"/>
  <c r="Q4407" i="1"/>
  <c r="Q3389" i="1"/>
  <c r="Q3397" i="1"/>
  <c r="Q4356" i="1"/>
  <c r="Q2989" i="1"/>
  <c r="Q3447" i="1"/>
  <c r="Q4004" i="1"/>
  <c r="Q4364" i="1"/>
  <c r="Q3439" i="1"/>
  <c r="Q3964" i="1"/>
  <c r="Q2988" i="1"/>
  <c r="Q3388" i="1"/>
  <c r="Q3438" i="1"/>
  <c r="Q3446" i="1"/>
  <c r="Q4363" i="1"/>
  <c r="Q4355" i="1"/>
  <c r="Q3963" i="1"/>
  <c r="Q4003" i="1"/>
  <c r="Q4406" i="1"/>
  <c r="Q3396" i="1"/>
  <c r="Q4361" i="1"/>
  <c r="Q3961" i="1"/>
  <c r="Q3386" i="1"/>
  <c r="Q4353" i="1"/>
  <c r="Q3436" i="1"/>
  <c r="Q3444" i="1"/>
  <c r="Q4404" i="1"/>
  <c r="Q2986" i="1"/>
  <c r="Q3394" i="1"/>
  <c r="Q3398" i="1"/>
  <c r="Q3448" i="1"/>
  <c r="Q3390" i="1"/>
  <c r="Q4357" i="1"/>
  <c r="Q4408" i="1"/>
  <c r="Q2990" i="1"/>
  <c r="Q4005" i="1"/>
  <c r="Q4365" i="1"/>
  <c r="Q3965" i="1"/>
  <c r="Q2038" i="1"/>
  <c r="Q461" i="1"/>
  <c r="S2039" i="1"/>
  <c r="L2035" i="1"/>
  <c r="L458" i="1"/>
  <c r="K458" i="1"/>
  <c r="V2040" i="1"/>
  <c r="V463" i="1"/>
  <c r="AA460" i="1"/>
  <c r="AA2037" i="1"/>
  <c r="AA458" i="1"/>
  <c r="AA2035" i="1"/>
  <c r="AC2036" i="1"/>
  <c r="AC459" i="1"/>
  <c r="O458" i="1"/>
  <c r="O2035" i="1"/>
  <c r="S2036" i="1"/>
  <c r="S459" i="1"/>
  <c r="N463" i="1"/>
  <c r="N2040" i="1"/>
  <c r="K2036" i="1"/>
  <c r="K459" i="1"/>
  <c r="Q460" i="1"/>
  <c r="Q2037" i="1"/>
  <c r="P462" i="1"/>
  <c r="P2039" i="1"/>
  <c r="Q2035" i="1"/>
  <c r="Q458" i="1"/>
  <c r="N2037" i="1"/>
  <c r="N460" i="1"/>
  <c r="O463" i="1"/>
  <c r="O2040" i="1"/>
  <c r="P459" i="1"/>
  <c r="P2036" i="1"/>
  <c r="P2035" i="1"/>
  <c r="P458" i="1"/>
  <c r="U2039" i="1"/>
  <c r="U462" i="1"/>
  <c r="J461" i="1"/>
  <c r="J2038" i="1"/>
  <c r="T460" i="1"/>
  <c r="T2037" i="1"/>
  <c r="Q463" i="1"/>
  <c r="Q2040" i="1"/>
  <c r="O460" i="1"/>
  <c r="O2037" i="1"/>
  <c r="L2037" i="1"/>
  <c r="L460" i="1"/>
  <c r="T463" i="1"/>
  <c r="T2040" i="1"/>
  <c r="L461" i="1"/>
  <c r="L2038" i="1"/>
  <c r="AA2038" i="1"/>
  <c r="AA461" i="1"/>
  <c r="S460" i="1"/>
  <c r="S2037" i="1"/>
  <c r="Y461" i="1"/>
  <c r="Y2038" i="1"/>
  <c r="Y462" i="1"/>
  <c r="Y2039" i="1"/>
  <c r="L459" i="1"/>
  <c r="L2036" i="1"/>
  <c r="X458" i="1"/>
  <c r="V460" i="1"/>
  <c r="V2037" i="1"/>
  <c r="U2036" i="1"/>
  <c r="U459" i="1"/>
  <c r="J2035" i="1"/>
  <c r="J458" i="1"/>
  <c r="V2035" i="1"/>
  <c r="V458" i="1"/>
  <c r="S458" i="1"/>
  <c r="S2035" i="1"/>
  <c r="Y2035" i="1"/>
  <c r="Y458" i="1"/>
  <c r="AA2039" i="1"/>
  <c r="AA462" i="1"/>
  <c r="T2035" i="1"/>
  <c r="T458" i="1"/>
  <c r="K2039" i="1"/>
  <c r="K462" i="1"/>
  <c r="T2039" i="1"/>
  <c r="T462" i="1"/>
  <c r="AA2040" i="1"/>
  <c r="AA463" i="1"/>
  <c r="U2037" i="1"/>
  <c r="U460" i="1"/>
  <c r="K2037" i="1"/>
  <c r="K460" i="1"/>
  <c r="Q2039" i="1"/>
  <c r="Q462" i="1"/>
  <c r="N2036" i="1"/>
  <c r="N459" i="1"/>
  <c r="AB2038" i="1"/>
  <c r="AB461" i="1"/>
  <c r="L450" i="1"/>
  <c r="L2027" i="1"/>
  <c r="K2027" i="1"/>
  <c r="K450" i="1"/>
  <c r="V2032" i="1"/>
  <c r="V455" i="1"/>
  <c r="AB454" i="1"/>
  <c r="AB2031" i="1"/>
  <c r="AA2029" i="1"/>
  <c r="AA452" i="1"/>
  <c r="AA2027" i="1"/>
  <c r="AA450" i="1"/>
  <c r="AC2028" i="1"/>
  <c r="AC451" i="1"/>
  <c r="O2027" i="1"/>
  <c r="O450" i="1"/>
  <c r="P2028" i="1"/>
  <c r="P451" i="1"/>
  <c r="P450" i="1"/>
  <c r="P2027" i="1"/>
  <c r="U2031" i="1"/>
  <c r="U454" i="1"/>
  <c r="J2030" i="1"/>
  <c r="J453" i="1"/>
  <c r="T2029" i="1"/>
  <c r="T452" i="1"/>
  <c r="Q2032" i="1"/>
  <c r="Q455" i="1"/>
  <c r="O2029" i="1"/>
  <c r="O452" i="1"/>
  <c r="L2029" i="1"/>
  <c r="L452" i="1"/>
  <c r="T2032" i="1"/>
  <c r="T455" i="1"/>
  <c r="S2028" i="1"/>
  <c r="S451" i="1"/>
  <c r="Q2030" i="1"/>
  <c r="Q453" i="1"/>
  <c r="N2032" i="1"/>
  <c r="N455" i="1"/>
  <c r="L2030" i="1"/>
  <c r="L453" i="1"/>
  <c r="AA2030" i="1"/>
  <c r="AA453" i="1"/>
  <c r="K2028" i="1"/>
  <c r="K451" i="1"/>
  <c r="S2029" i="1"/>
  <c r="S452" i="1"/>
  <c r="Q2029" i="1"/>
  <c r="Q452" i="1"/>
  <c r="S2031" i="1"/>
  <c r="P2031" i="1"/>
  <c r="P454" i="1"/>
  <c r="Y2030" i="1"/>
  <c r="Y453" i="1"/>
  <c r="Q2027" i="1"/>
  <c r="Q450" i="1"/>
  <c r="N2029" i="1"/>
  <c r="N452" i="1"/>
  <c r="Y2031" i="1"/>
  <c r="Y454" i="1"/>
  <c r="L2028" i="1"/>
  <c r="L451" i="1"/>
  <c r="O2032" i="1"/>
  <c r="O455" i="1"/>
  <c r="V2029" i="1"/>
  <c r="V452" i="1"/>
  <c r="U2028" i="1"/>
  <c r="U451" i="1"/>
  <c r="J2027" i="1"/>
  <c r="J450" i="1"/>
  <c r="V2027" i="1"/>
  <c r="V450" i="1"/>
  <c r="S2027" i="1"/>
  <c r="S450" i="1"/>
  <c r="Y2027" i="1"/>
  <c r="Y450" i="1"/>
  <c r="AA2031" i="1"/>
  <c r="AA454" i="1"/>
  <c r="T2027" i="1"/>
  <c r="T450" i="1"/>
  <c r="K454" i="1"/>
  <c r="K2031" i="1"/>
  <c r="T2031" i="1"/>
  <c r="T454" i="1"/>
  <c r="AA2032" i="1"/>
  <c r="AA455" i="1"/>
  <c r="U2029" i="1"/>
  <c r="U452" i="1"/>
  <c r="K2029" i="1"/>
  <c r="K452" i="1"/>
  <c r="Q2031" i="1"/>
  <c r="Q454" i="1"/>
  <c r="N2028" i="1"/>
  <c r="N451" i="1"/>
  <c r="AB2030" i="1"/>
  <c r="AB453" i="1"/>
  <c r="X4407" i="1"/>
  <c r="X3447" i="1"/>
  <c r="X4004" i="1"/>
  <c r="X3397" i="1"/>
  <c r="X2989" i="1"/>
  <c r="X4364" i="1"/>
  <c r="X3964" i="1"/>
  <c r="X4356" i="1"/>
  <c r="X3389" i="1"/>
  <c r="X2991" i="1"/>
  <c r="X3399" i="1"/>
  <c r="X3966" i="1"/>
  <c r="X4358" i="1"/>
  <c r="X4006" i="1"/>
  <c r="X3449" i="1"/>
  <c r="X4366" i="1"/>
  <c r="X4409" i="1"/>
  <c r="X3391" i="1"/>
  <c r="L4404" i="1"/>
  <c r="L4361" i="1"/>
  <c r="L3436" i="1"/>
  <c r="L3444" i="1"/>
  <c r="L3394" i="1"/>
  <c r="L3386" i="1"/>
  <c r="L2986" i="1"/>
  <c r="L4353" i="1"/>
  <c r="L3961" i="1"/>
  <c r="L925" i="1"/>
  <c r="K4353" i="1"/>
  <c r="K2986" i="1"/>
  <c r="K4404" i="1"/>
  <c r="K3386" i="1"/>
  <c r="K4361" i="1"/>
  <c r="K3444" i="1"/>
  <c r="K3961" i="1"/>
  <c r="K3394" i="1"/>
  <c r="X4005" i="1"/>
  <c r="X4365" i="1"/>
  <c r="X3398" i="1"/>
  <c r="X3448" i="1"/>
  <c r="X4408" i="1"/>
  <c r="X4357" i="1"/>
  <c r="X3965" i="1"/>
  <c r="X3390" i="1"/>
  <c r="X2990" i="1"/>
  <c r="Y3399" i="1"/>
  <c r="Y3449" i="1"/>
  <c r="Y4358" i="1"/>
  <c r="Y4366" i="1"/>
  <c r="Y3966" i="1"/>
  <c r="Y2991" i="1"/>
  <c r="Y4409" i="1"/>
  <c r="Y3391" i="1"/>
  <c r="Y4006" i="1"/>
  <c r="V2991" i="1"/>
  <c r="V3441" i="1"/>
  <c r="V4366" i="1"/>
  <c r="V3391" i="1"/>
  <c r="V3449" i="1"/>
  <c r="V4358" i="1"/>
  <c r="V3966" i="1"/>
  <c r="V930" i="1"/>
  <c r="V4409" i="1"/>
  <c r="V4006" i="1"/>
  <c r="V3399" i="1"/>
  <c r="K3389" i="1"/>
  <c r="K4004" i="1"/>
  <c r="K4356" i="1"/>
  <c r="K3447" i="1"/>
  <c r="K3964" i="1"/>
  <c r="K2989" i="1"/>
  <c r="K3397" i="1"/>
  <c r="K4407" i="1"/>
  <c r="K4364" i="1"/>
  <c r="P3447" i="1"/>
  <c r="P4004" i="1"/>
  <c r="P4407" i="1"/>
  <c r="P3397" i="1"/>
  <c r="P3964" i="1"/>
  <c r="P2989" i="1"/>
  <c r="P4364" i="1"/>
  <c r="P3389" i="1"/>
  <c r="P4356" i="1"/>
  <c r="AB3965" i="1"/>
  <c r="AB4408" i="1"/>
  <c r="AB3398" i="1"/>
  <c r="AB4357" i="1"/>
  <c r="AB4365" i="1"/>
  <c r="AB3448" i="1"/>
  <c r="AB2990" i="1"/>
  <c r="AB4005" i="1"/>
  <c r="AB3390" i="1"/>
  <c r="AC3399" i="1"/>
  <c r="AC3391" i="1"/>
  <c r="AC4006" i="1"/>
  <c r="AC4409" i="1"/>
  <c r="AC2991" i="1"/>
  <c r="AC3449" i="1"/>
  <c r="AC3966" i="1"/>
  <c r="AC4358" i="1"/>
  <c r="AC4366" i="1"/>
  <c r="N3964" i="1"/>
  <c r="N3389" i="1"/>
  <c r="N3447" i="1"/>
  <c r="N4356" i="1"/>
  <c r="N3397" i="1"/>
  <c r="N4364" i="1"/>
  <c r="N4407" i="1"/>
  <c r="N4004" i="1"/>
  <c r="N2989" i="1"/>
  <c r="O3447" i="1"/>
  <c r="O4364" i="1"/>
  <c r="O3397" i="1"/>
  <c r="O3389" i="1"/>
  <c r="O4407" i="1"/>
  <c r="O4004" i="1"/>
  <c r="O4356" i="1"/>
  <c r="O3964" i="1"/>
  <c r="O2989" i="1"/>
  <c r="AA3438" i="1"/>
  <c r="AA4003" i="1"/>
  <c r="AA3388" i="1"/>
  <c r="AA4355" i="1"/>
  <c r="AA3446" i="1"/>
  <c r="AA3396" i="1"/>
  <c r="AA2988" i="1"/>
  <c r="AA927" i="1"/>
  <c r="AA4406" i="1"/>
  <c r="AA3963" i="1"/>
  <c r="AA4363" i="1"/>
  <c r="AA3961" i="1"/>
  <c r="AA4361" i="1"/>
  <c r="AA3394" i="1"/>
  <c r="AA3444" i="1"/>
  <c r="AA4353" i="1"/>
  <c r="AA4404" i="1"/>
  <c r="AA3386" i="1"/>
  <c r="AA2986" i="1"/>
  <c r="AB4361" i="1"/>
  <c r="AB3444" i="1"/>
  <c r="AB3394" i="1"/>
  <c r="AB3961" i="1"/>
  <c r="AB3386" i="1"/>
  <c r="AB2986" i="1"/>
  <c r="AB4353" i="1"/>
  <c r="AB4404" i="1"/>
  <c r="AB4006" i="1"/>
  <c r="AB3449" i="1"/>
  <c r="AB4409" i="1"/>
  <c r="AB2991" i="1"/>
  <c r="AB4358" i="1"/>
  <c r="AB3391" i="1"/>
  <c r="AB3399" i="1"/>
  <c r="AB3966" i="1"/>
  <c r="AB4366" i="1"/>
  <c r="X4405" i="1"/>
  <c r="X3445" i="1"/>
  <c r="X3387" i="1"/>
  <c r="X2987" i="1"/>
  <c r="X4362" i="1"/>
  <c r="X3962" i="1"/>
  <c r="X4354" i="1"/>
  <c r="X3395" i="1"/>
  <c r="N4361" i="1"/>
  <c r="N2986" i="1"/>
  <c r="N4353" i="1"/>
  <c r="N3394" i="1"/>
  <c r="N4404" i="1"/>
  <c r="N3961" i="1"/>
  <c r="N3386" i="1"/>
  <c r="N3444" i="1"/>
  <c r="AC3437" i="1"/>
  <c r="AC3387" i="1"/>
  <c r="AC4405" i="1"/>
  <c r="AC926" i="1"/>
  <c r="AC3395" i="1"/>
  <c r="AC2987" i="1"/>
  <c r="AC3962" i="1"/>
  <c r="AC4354" i="1"/>
  <c r="AC4362" i="1"/>
  <c r="AC3445" i="1"/>
  <c r="O3961" i="1"/>
  <c r="O3394" i="1"/>
  <c r="O2986" i="1"/>
  <c r="O4404" i="1"/>
  <c r="O3444" i="1"/>
  <c r="O4353" i="1"/>
  <c r="O3386" i="1"/>
  <c r="O4361" i="1"/>
  <c r="O4357" i="1"/>
  <c r="O4408" i="1"/>
  <c r="O2990" i="1"/>
  <c r="O3965" i="1"/>
  <c r="O4005" i="1"/>
  <c r="O3448" i="1"/>
  <c r="O3390" i="1"/>
  <c r="O4365" i="1"/>
  <c r="O3398" i="1"/>
  <c r="AC3961" i="1"/>
  <c r="AC3394" i="1"/>
  <c r="AC2986" i="1"/>
  <c r="AC4361" i="1"/>
  <c r="AC3386" i="1"/>
  <c r="AC4353" i="1"/>
  <c r="AC3444" i="1"/>
  <c r="AC4404" i="1"/>
  <c r="L2991" i="1"/>
  <c r="L3391" i="1"/>
  <c r="L4409" i="1"/>
  <c r="L3966" i="1"/>
  <c r="L3399" i="1"/>
  <c r="L4366" i="1"/>
  <c r="L4358" i="1"/>
  <c r="L4006" i="1"/>
  <c r="L3449" i="1"/>
  <c r="P2987" i="1"/>
  <c r="P4405" i="1"/>
  <c r="P4362" i="1"/>
  <c r="P3962" i="1"/>
  <c r="P3445" i="1"/>
  <c r="P3387" i="1"/>
  <c r="P4354" i="1"/>
  <c r="P3437" i="1"/>
  <c r="P926" i="1"/>
  <c r="P3395" i="1"/>
  <c r="P4353" i="1"/>
  <c r="P3394" i="1"/>
  <c r="P3961" i="1"/>
  <c r="P2986" i="1"/>
  <c r="P3386" i="1"/>
  <c r="P3444" i="1"/>
  <c r="P4361" i="1"/>
  <c r="P4404" i="1"/>
  <c r="X2988" i="1"/>
  <c r="X4355" i="1"/>
  <c r="X3388" i="1"/>
  <c r="X3446" i="1"/>
  <c r="X3396" i="1"/>
  <c r="X4003" i="1"/>
  <c r="X4406" i="1"/>
  <c r="X4363" i="1"/>
  <c r="X3963" i="1"/>
  <c r="K4366" i="1"/>
  <c r="K3391" i="1"/>
  <c r="K2991" i="1"/>
  <c r="K4358" i="1"/>
  <c r="K4409" i="1"/>
  <c r="K3399" i="1"/>
  <c r="K3449" i="1"/>
  <c r="K3966" i="1"/>
  <c r="K4006" i="1"/>
  <c r="U3391" i="1"/>
  <c r="U4358" i="1"/>
  <c r="U4409" i="1"/>
  <c r="U2991" i="1"/>
  <c r="U4006" i="1"/>
  <c r="U3399" i="1"/>
  <c r="U3449" i="1"/>
  <c r="U3966" i="1"/>
  <c r="U4366" i="1"/>
  <c r="L3448" i="1"/>
  <c r="L3965" i="1"/>
  <c r="L2990" i="1"/>
  <c r="L4005" i="1"/>
  <c r="L4357" i="1"/>
  <c r="L4365" i="1"/>
  <c r="L3398" i="1"/>
  <c r="L3390" i="1"/>
  <c r="L4408" i="1"/>
  <c r="U3440" i="1"/>
  <c r="U929" i="1"/>
  <c r="U4365" i="1"/>
  <c r="U3390" i="1"/>
  <c r="U3448" i="1"/>
  <c r="U2990" i="1"/>
  <c r="U4357" i="1"/>
  <c r="U3965" i="1"/>
  <c r="U3398" i="1"/>
  <c r="U4005" i="1"/>
  <c r="U4408" i="1"/>
  <c r="J4356" i="1"/>
  <c r="J3397" i="1"/>
  <c r="J3964" i="1"/>
  <c r="J3389" i="1"/>
  <c r="J3447" i="1"/>
  <c r="J4364" i="1"/>
  <c r="J4004" i="1"/>
  <c r="J4407" i="1"/>
  <c r="J2989" i="1"/>
  <c r="S3447" i="1"/>
  <c r="S3389" i="1"/>
  <c r="S4004" i="1"/>
  <c r="S4364" i="1"/>
  <c r="S2989" i="1"/>
  <c r="S4356" i="1"/>
  <c r="S4407" i="1"/>
  <c r="S3964" i="1"/>
  <c r="S3397" i="1"/>
  <c r="N4357" i="1"/>
  <c r="N4365" i="1"/>
  <c r="N3448" i="1"/>
  <c r="N4408" i="1"/>
  <c r="N4005" i="1"/>
  <c r="N3398" i="1"/>
  <c r="N929" i="1"/>
  <c r="N2990" i="1"/>
  <c r="N3965" i="1"/>
  <c r="N3390" i="1"/>
  <c r="V3389" i="1"/>
  <c r="V3964" i="1"/>
  <c r="V3397" i="1"/>
  <c r="V3447" i="1"/>
  <c r="V4004" i="1"/>
  <c r="V4356" i="1"/>
  <c r="V2989" i="1"/>
  <c r="V4407" i="1"/>
  <c r="V4364" i="1"/>
  <c r="O4405" i="1"/>
  <c r="O4362" i="1"/>
  <c r="O2987" i="1"/>
  <c r="O3445" i="1"/>
  <c r="O3387" i="1"/>
  <c r="O3437" i="1"/>
  <c r="O3962" i="1"/>
  <c r="O4354" i="1"/>
  <c r="O3395" i="1"/>
  <c r="T3438" i="1"/>
  <c r="T2988" i="1"/>
  <c r="T3963" i="1"/>
  <c r="T4406" i="1"/>
  <c r="T4355" i="1"/>
  <c r="T3446" i="1"/>
  <c r="T4363" i="1"/>
  <c r="T927" i="1"/>
  <c r="T4003" i="1"/>
  <c r="T3388" i="1"/>
  <c r="T3396" i="1"/>
  <c r="P4006" i="1"/>
  <c r="P2991" i="1"/>
  <c r="P3966" i="1"/>
  <c r="P4366" i="1"/>
  <c r="P3391" i="1"/>
  <c r="P3449" i="1"/>
  <c r="P4409" i="1"/>
  <c r="P3399" i="1"/>
  <c r="P4358" i="1"/>
  <c r="J4358" i="1"/>
  <c r="J3399" i="1"/>
  <c r="J4006" i="1"/>
  <c r="J3391" i="1"/>
  <c r="J3441" i="1"/>
  <c r="J4409" i="1"/>
  <c r="J4366" i="1"/>
  <c r="J2991" i="1"/>
  <c r="J3449" i="1"/>
  <c r="J3966" i="1"/>
  <c r="V4362" i="1"/>
  <c r="V3962" i="1"/>
  <c r="V4354" i="1"/>
  <c r="V2987" i="1"/>
  <c r="V3395" i="1"/>
  <c r="V4405" i="1"/>
  <c r="V3387" i="1"/>
  <c r="V3445" i="1"/>
  <c r="O2988" i="1"/>
  <c r="O3963" i="1"/>
  <c r="O4355" i="1"/>
  <c r="O4363" i="1"/>
  <c r="O4003" i="1"/>
  <c r="O3396" i="1"/>
  <c r="O3388" i="1"/>
  <c r="O4406" i="1"/>
  <c r="O3446" i="1"/>
  <c r="T2989" i="1"/>
  <c r="T4407" i="1"/>
  <c r="T4364" i="1"/>
  <c r="T4356" i="1"/>
  <c r="T3964" i="1"/>
  <c r="T3397" i="1"/>
  <c r="T3447" i="1"/>
  <c r="T4004" i="1"/>
  <c r="T3389" i="1"/>
  <c r="L3388" i="1"/>
  <c r="L4003" i="1"/>
  <c r="L4406" i="1"/>
  <c r="L3396" i="1"/>
  <c r="L3446" i="1"/>
  <c r="L2988" i="1"/>
  <c r="L4355" i="1"/>
  <c r="L4363" i="1"/>
  <c r="L3438" i="1"/>
  <c r="L3963" i="1"/>
  <c r="L927" i="1"/>
  <c r="J4003" i="1"/>
  <c r="J3438" i="1"/>
  <c r="J3396" i="1"/>
  <c r="J3388" i="1"/>
  <c r="J4406" i="1"/>
  <c r="J2988" i="1"/>
  <c r="J3963" i="1"/>
  <c r="J3446" i="1"/>
  <c r="J4363" i="1"/>
  <c r="J927" i="1"/>
  <c r="J4355" i="1"/>
  <c r="T4366" i="1"/>
  <c r="T4006" i="1"/>
  <c r="T3399" i="1"/>
  <c r="T3449" i="1"/>
  <c r="T4409" i="1"/>
  <c r="T3966" i="1"/>
  <c r="T4358" i="1"/>
  <c r="T2991" i="1"/>
  <c r="T3391" i="1"/>
  <c r="S3962" i="1"/>
  <c r="S926" i="1"/>
  <c r="S3395" i="1"/>
  <c r="S2987" i="1"/>
  <c r="S3445" i="1"/>
  <c r="S4362" i="1"/>
  <c r="S4354" i="1"/>
  <c r="S3387" i="1"/>
  <c r="S4405" i="1"/>
  <c r="S3437" i="1"/>
  <c r="Q928" i="1"/>
  <c r="N3391" i="1"/>
  <c r="N3966" i="1"/>
  <c r="N4358" i="1"/>
  <c r="N4006" i="1"/>
  <c r="N4366" i="1"/>
  <c r="N4409" i="1"/>
  <c r="N2991" i="1"/>
  <c r="N3399" i="1"/>
  <c r="N3449" i="1"/>
  <c r="L3964" i="1"/>
  <c r="L2989" i="1"/>
  <c r="L3439" i="1"/>
  <c r="L4356" i="1"/>
  <c r="L4407" i="1"/>
  <c r="L3447" i="1"/>
  <c r="L928" i="1"/>
  <c r="L4004" i="1"/>
  <c r="L3389" i="1"/>
  <c r="L4364" i="1"/>
  <c r="L3397" i="1"/>
  <c r="AA3964" i="1"/>
  <c r="AA928" i="1"/>
  <c r="AA3397" i="1"/>
  <c r="AA4356" i="1"/>
  <c r="AA3389" i="1"/>
  <c r="AA3439" i="1"/>
  <c r="AA4407" i="1"/>
  <c r="AA4364" i="1"/>
  <c r="AA2989" i="1"/>
  <c r="AA4004" i="1"/>
  <c r="AA3447" i="1"/>
  <c r="K4354" i="1"/>
  <c r="K3395" i="1"/>
  <c r="K4362" i="1"/>
  <c r="K3445" i="1"/>
  <c r="K926" i="1"/>
  <c r="K2987" i="1"/>
  <c r="K3387" i="1"/>
  <c r="K4405" i="1"/>
  <c r="K3962" i="1"/>
  <c r="K3437" i="1"/>
  <c r="U3389" i="1"/>
  <c r="U3447" i="1"/>
  <c r="U2989" i="1"/>
  <c r="U4356" i="1"/>
  <c r="U4407" i="1"/>
  <c r="U3964" i="1"/>
  <c r="U3397" i="1"/>
  <c r="U4364" i="1"/>
  <c r="U4004" i="1"/>
  <c r="S3963" i="1"/>
  <c r="S3396" i="1"/>
  <c r="S4406" i="1"/>
  <c r="S4003" i="1"/>
  <c r="S3388" i="1"/>
  <c r="S4355" i="1"/>
  <c r="S4363" i="1"/>
  <c r="S3446" i="1"/>
  <c r="S2988" i="1"/>
  <c r="Q927" i="1"/>
  <c r="S2990" i="1"/>
  <c r="S4005" i="1"/>
  <c r="S3398" i="1"/>
  <c r="S4365" i="1"/>
  <c r="S3390" i="1"/>
  <c r="S4408" i="1"/>
  <c r="S3965" i="1"/>
  <c r="S3448" i="1"/>
  <c r="S3440" i="1"/>
  <c r="S4357" i="1"/>
  <c r="P3390" i="1"/>
  <c r="P3965" i="1"/>
  <c r="P4357" i="1"/>
  <c r="P3398" i="1"/>
  <c r="P929" i="1"/>
  <c r="P4365" i="1"/>
  <c r="P4005" i="1"/>
  <c r="P3448" i="1"/>
  <c r="P4408" i="1"/>
  <c r="P2990" i="1"/>
  <c r="P3440" i="1"/>
  <c r="Y2989" i="1"/>
  <c r="Y3397" i="1"/>
  <c r="Y3447" i="1"/>
  <c r="Y4004" i="1"/>
  <c r="Y3439" i="1"/>
  <c r="Y3964" i="1"/>
  <c r="Y928" i="1"/>
  <c r="Y4364" i="1"/>
  <c r="Y4407" i="1"/>
  <c r="Y3389" i="1"/>
  <c r="Y4356" i="1"/>
  <c r="U4353" i="1"/>
  <c r="U3394" i="1"/>
  <c r="U3961" i="1"/>
  <c r="U3386" i="1"/>
  <c r="U3444" i="1"/>
  <c r="U4404" i="1"/>
  <c r="U2986" i="1"/>
  <c r="U4361" i="1"/>
  <c r="Q925" i="1"/>
  <c r="N3446" i="1"/>
  <c r="N3963" i="1"/>
  <c r="N4406" i="1"/>
  <c r="N3388" i="1"/>
  <c r="N4363" i="1"/>
  <c r="N4355" i="1"/>
  <c r="N3396" i="1"/>
  <c r="N4003" i="1"/>
  <c r="N2988" i="1"/>
  <c r="Y3398" i="1"/>
  <c r="Y3390" i="1"/>
  <c r="Y4408" i="1"/>
  <c r="Y3965" i="1"/>
  <c r="Y929" i="1"/>
  <c r="Y4365" i="1"/>
  <c r="Y3440" i="1"/>
  <c r="Y4357" i="1"/>
  <c r="Y2990" i="1"/>
  <c r="Y3448" i="1"/>
  <c r="Y4005" i="1"/>
  <c r="AC4003" i="1"/>
  <c r="AC3396" i="1"/>
  <c r="AC3963" i="1"/>
  <c r="AC4355" i="1"/>
  <c r="AC4363" i="1"/>
  <c r="AC3446" i="1"/>
  <c r="AC4406" i="1"/>
  <c r="AC3388" i="1"/>
  <c r="AC2988" i="1"/>
  <c r="L2987" i="1"/>
  <c r="L4354" i="1"/>
  <c r="L3445" i="1"/>
  <c r="L3395" i="1"/>
  <c r="L4362" i="1"/>
  <c r="L3387" i="1"/>
  <c r="L4405" i="1"/>
  <c r="L3962" i="1"/>
  <c r="T3395" i="1"/>
  <c r="T3437" i="1"/>
  <c r="T4362" i="1"/>
  <c r="T3445" i="1"/>
  <c r="T3387" i="1"/>
  <c r="T926" i="1"/>
  <c r="T2987" i="1"/>
  <c r="T4354" i="1"/>
  <c r="T4405" i="1"/>
  <c r="T3962" i="1"/>
  <c r="AC4364" i="1"/>
  <c r="AC2989" i="1"/>
  <c r="AC3447" i="1"/>
  <c r="AC4004" i="1"/>
  <c r="AC4407" i="1"/>
  <c r="AC3439" i="1"/>
  <c r="AC3389" i="1"/>
  <c r="AC3964" i="1"/>
  <c r="AC3397" i="1"/>
  <c r="AC4356" i="1"/>
  <c r="X4361" i="1"/>
  <c r="X4404" i="1"/>
  <c r="X3444" i="1"/>
  <c r="X4353" i="1"/>
  <c r="X925" i="1"/>
  <c r="X3961" i="1"/>
  <c r="X2986" i="1"/>
  <c r="X3394" i="1"/>
  <c r="X3386" i="1"/>
  <c r="Y3396" i="1"/>
  <c r="Y3963" i="1"/>
  <c r="Y3388" i="1"/>
  <c r="Y4003" i="1"/>
  <c r="Y3438" i="1"/>
  <c r="Y4406" i="1"/>
  <c r="Y4363" i="1"/>
  <c r="Y2988" i="1"/>
  <c r="Y4355" i="1"/>
  <c r="Y3446" i="1"/>
  <c r="AA3445" i="1"/>
  <c r="AA4362" i="1"/>
  <c r="AA2987" i="1"/>
  <c r="AA3395" i="1"/>
  <c r="AA3387" i="1"/>
  <c r="AA3962" i="1"/>
  <c r="AA4354" i="1"/>
  <c r="AA4405" i="1"/>
  <c r="O3449" i="1"/>
  <c r="O4409" i="1"/>
  <c r="O3399" i="1"/>
  <c r="O930" i="1"/>
  <c r="O4358" i="1"/>
  <c r="O2991" i="1"/>
  <c r="O3391" i="1"/>
  <c r="O4006" i="1"/>
  <c r="O4366" i="1"/>
  <c r="O3441" i="1"/>
  <c r="O3966" i="1"/>
  <c r="V2988" i="1"/>
  <c r="V3446" i="1"/>
  <c r="V927" i="1"/>
  <c r="V3438" i="1"/>
  <c r="V4363" i="1"/>
  <c r="V4355" i="1"/>
  <c r="V4406" i="1"/>
  <c r="V3963" i="1"/>
  <c r="V4003" i="1"/>
  <c r="V3396" i="1"/>
  <c r="V3388" i="1"/>
  <c r="U4354" i="1"/>
  <c r="U4362" i="1"/>
  <c r="U3395" i="1"/>
  <c r="U3445" i="1"/>
  <c r="U4405" i="1"/>
  <c r="U3962" i="1"/>
  <c r="U3387" i="1"/>
  <c r="U2987" i="1"/>
  <c r="J3387" i="1"/>
  <c r="J4405" i="1"/>
  <c r="J2987" i="1"/>
  <c r="J3445" i="1"/>
  <c r="J4354" i="1"/>
  <c r="J4362" i="1"/>
  <c r="J3962" i="1"/>
  <c r="J3395" i="1"/>
  <c r="V2990" i="1"/>
  <c r="V4408" i="1"/>
  <c r="V4357" i="1"/>
  <c r="V4005" i="1"/>
  <c r="V4365" i="1"/>
  <c r="V3965" i="1"/>
  <c r="V3390" i="1"/>
  <c r="V3398" i="1"/>
  <c r="V3448" i="1"/>
  <c r="J3444" i="1"/>
  <c r="J4361" i="1"/>
  <c r="J3386" i="1"/>
  <c r="J3394" i="1"/>
  <c r="J2986" i="1"/>
  <c r="J4353" i="1"/>
  <c r="J925" i="1"/>
  <c r="J3961" i="1"/>
  <c r="J3436" i="1"/>
  <c r="J4404" i="1"/>
  <c r="V4361" i="1"/>
  <c r="V3961" i="1"/>
  <c r="V3386" i="1"/>
  <c r="V2986" i="1"/>
  <c r="V3394" i="1"/>
  <c r="V3444" i="1"/>
  <c r="V4353" i="1"/>
  <c r="V4404" i="1"/>
  <c r="S4366" i="1"/>
  <c r="S4358" i="1"/>
  <c r="S3966" i="1"/>
  <c r="S4409" i="1"/>
  <c r="S4006" i="1"/>
  <c r="S3399" i="1"/>
  <c r="S2991" i="1"/>
  <c r="S3391" i="1"/>
  <c r="S3449" i="1"/>
  <c r="S3436" i="1"/>
  <c r="S2986" i="1"/>
  <c r="S4353" i="1"/>
  <c r="S3444" i="1"/>
  <c r="S3386" i="1"/>
  <c r="S3394" i="1"/>
  <c r="S4404" i="1"/>
  <c r="S925" i="1"/>
  <c r="S4361" i="1"/>
  <c r="S3961" i="1"/>
  <c r="Y3394" i="1"/>
  <c r="Y3444" i="1"/>
  <c r="Y4361" i="1"/>
  <c r="Y4353" i="1"/>
  <c r="Y4404" i="1"/>
  <c r="Y3961" i="1"/>
  <c r="Y2986" i="1"/>
  <c r="Y3386" i="1"/>
  <c r="Y3395" i="1"/>
  <c r="Y4362" i="1"/>
  <c r="Y3962" i="1"/>
  <c r="Y2987" i="1"/>
  <c r="Y4405" i="1"/>
  <c r="Y4354" i="1"/>
  <c r="Y3445" i="1"/>
  <c r="Y3387" i="1"/>
  <c r="AA3440" i="1"/>
  <c r="AA4365" i="1"/>
  <c r="AA3965" i="1"/>
  <c r="AA4005" i="1"/>
  <c r="AA2990" i="1"/>
  <c r="AA4357" i="1"/>
  <c r="AA3390" i="1"/>
  <c r="AA3398" i="1"/>
  <c r="AA4408" i="1"/>
  <c r="AA929" i="1"/>
  <c r="AA3448" i="1"/>
  <c r="T3961" i="1"/>
  <c r="T3394" i="1"/>
  <c r="T3386" i="1"/>
  <c r="T4353" i="1"/>
  <c r="T2986" i="1"/>
  <c r="T4361" i="1"/>
  <c r="T3444" i="1"/>
  <c r="T4404" i="1"/>
  <c r="J3398" i="1"/>
  <c r="J4365" i="1"/>
  <c r="J4357" i="1"/>
  <c r="J3448" i="1"/>
  <c r="J4005" i="1"/>
  <c r="J3390" i="1"/>
  <c r="J2990" i="1"/>
  <c r="J3440" i="1"/>
  <c r="J3965" i="1"/>
  <c r="J4408" i="1"/>
  <c r="K4005" i="1"/>
  <c r="K4365" i="1"/>
  <c r="K929" i="1"/>
  <c r="K2990" i="1"/>
  <c r="K3448" i="1"/>
  <c r="K3390" i="1"/>
  <c r="K4357" i="1"/>
  <c r="K3398" i="1"/>
  <c r="K3965" i="1"/>
  <c r="K4408" i="1"/>
  <c r="K3440" i="1"/>
  <c r="T3965" i="1"/>
  <c r="T3398" i="1"/>
  <c r="T4408" i="1"/>
  <c r="T4365" i="1"/>
  <c r="T2990" i="1"/>
  <c r="T4357" i="1"/>
  <c r="T3390" i="1"/>
  <c r="T4005" i="1"/>
  <c r="T3448" i="1"/>
  <c r="AC4408" i="1"/>
  <c r="AC4357" i="1"/>
  <c r="AC2990" i="1"/>
  <c r="AC4005" i="1"/>
  <c r="AC3390" i="1"/>
  <c r="AC3448" i="1"/>
  <c r="AC929" i="1"/>
  <c r="AC4365" i="1"/>
  <c r="AC3398" i="1"/>
  <c r="AC3965" i="1"/>
  <c r="AB2987" i="1"/>
  <c r="AB3387" i="1"/>
  <c r="AB3395" i="1"/>
  <c r="AB3445" i="1"/>
  <c r="AB3962" i="1"/>
  <c r="AB3437" i="1"/>
  <c r="AB4354" i="1"/>
  <c r="AB4405" i="1"/>
  <c r="AB4362" i="1"/>
  <c r="AA2991" i="1"/>
  <c r="AA3966" i="1"/>
  <c r="AA3391" i="1"/>
  <c r="AA3441" i="1"/>
  <c r="AA930" i="1"/>
  <c r="AA4409" i="1"/>
  <c r="AA4358" i="1"/>
  <c r="AA4366" i="1"/>
  <c r="AA3399" i="1"/>
  <c r="AA4006" i="1"/>
  <c r="AA3449" i="1"/>
  <c r="U3388" i="1"/>
  <c r="U3396" i="1"/>
  <c r="U3446" i="1"/>
  <c r="U4355" i="1"/>
  <c r="U2988" i="1"/>
  <c r="U4003" i="1"/>
  <c r="U3963" i="1"/>
  <c r="U4363" i="1"/>
  <c r="U4406" i="1"/>
  <c r="AB3963" i="1"/>
  <c r="AB4355" i="1"/>
  <c r="AB4003" i="1"/>
  <c r="AB4363" i="1"/>
  <c r="AB3388" i="1"/>
  <c r="AB2988" i="1"/>
  <c r="AB4406" i="1"/>
  <c r="AB3446" i="1"/>
  <c r="AB3396" i="1"/>
  <c r="K4003" i="1"/>
  <c r="K4363" i="1"/>
  <c r="K2988" i="1"/>
  <c r="K4406" i="1"/>
  <c r="K4355" i="1"/>
  <c r="K927" i="1"/>
  <c r="K3963" i="1"/>
  <c r="K3396" i="1"/>
  <c r="K3446" i="1"/>
  <c r="K3438" i="1"/>
  <c r="K3388" i="1"/>
  <c r="P3396" i="1"/>
  <c r="P3963" i="1"/>
  <c r="P4363" i="1"/>
  <c r="P4003" i="1"/>
  <c r="P2988" i="1"/>
  <c r="P4406" i="1"/>
  <c r="P4355" i="1"/>
  <c r="P3388" i="1"/>
  <c r="P3446" i="1"/>
  <c r="N4405" i="1"/>
  <c r="N3387" i="1"/>
  <c r="N2987" i="1"/>
  <c r="N3395" i="1"/>
  <c r="N926" i="1"/>
  <c r="N3962" i="1"/>
  <c r="N4354" i="1"/>
  <c r="N4362" i="1"/>
  <c r="N3445" i="1"/>
  <c r="N3437" i="1"/>
  <c r="AB3397" i="1"/>
  <c r="AB4364" i="1"/>
  <c r="AB4356" i="1"/>
  <c r="AB3389" i="1"/>
  <c r="AB3447" i="1"/>
  <c r="AB3964" i="1"/>
  <c r="AB4004" i="1"/>
  <c r="AB2989" i="1"/>
  <c r="AB4407" i="1"/>
  <c r="Q929" i="1" l="1"/>
  <c r="S927" i="1"/>
  <c r="T930" i="1"/>
  <c r="L4399" i="1"/>
  <c r="P4400" i="1"/>
  <c r="T3441" i="1"/>
  <c r="Q930" i="1"/>
  <c r="Y925" i="1"/>
  <c r="O3438" i="1"/>
  <c r="O927" i="1"/>
  <c r="J928" i="1"/>
  <c r="AA3436" i="1"/>
  <c r="AB929" i="1"/>
  <c r="AB3440" i="1"/>
  <c r="U3438" i="1"/>
  <c r="U927" i="1"/>
  <c r="T929" i="1"/>
  <c r="T925" i="1"/>
  <c r="Y3436" i="1"/>
  <c r="V925" i="1"/>
  <c r="U3437" i="1"/>
  <c r="U926" i="1"/>
  <c r="X3436" i="1"/>
  <c r="U3439" i="1"/>
  <c r="U928" i="1"/>
  <c r="AC3438" i="1"/>
  <c r="AC927" i="1"/>
  <c r="N930" i="1"/>
  <c r="N3438" i="1"/>
  <c r="AB928" i="1"/>
  <c r="AB3439" i="1"/>
  <c r="T3440" i="1"/>
  <c r="T3436" i="1"/>
  <c r="V3436" i="1"/>
  <c r="N927" i="1"/>
  <c r="S3438" i="1"/>
  <c r="N3441" i="1"/>
  <c r="J3439" i="1"/>
  <c r="K3436" i="1"/>
  <c r="M3436" i="1" s="1"/>
  <c r="K925" i="1"/>
  <c r="U4397" i="1"/>
  <c r="P925" i="1"/>
  <c r="P3436" i="1"/>
  <c r="O925" i="1"/>
  <c r="AA925" i="1"/>
  <c r="N2039" i="1"/>
  <c r="O3440" i="1"/>
  <c r="Q3440" i="1"/>
  <c r="AB462" i="1"/>
  <c r="K2035" i="1"/>
  <c r="M2035" i="1" s="1"/>
  <c r="Q4400" i="1"/>
  <c r="AB2039" i="1"/>
  <c r="Q3441" i="1"/>
  <c r="K4397" i="1"/>
  <c r="V4398" i="1"/>
  <c r="Y4399" i="1"/>
  <c r="AA4400" i="1"/>
  <c r="T4401" i="1"/>
  <c r="AC3440" i="1"/>
  <c r="J926" i="1"/>
  <c r="Y927" i="1"/>
  <c r="AC928" i="1"/>
  <c r="V451" i="1"/>
  <c r="V4399" i="1"/>
  <c r="AB450" i="1"/>
  <c r="AB925" i="1"/>
  <c r="X2030" i="1"/>
  <c r="Z2030" i="1" s="1"/>
  <c r="U925" i="1"/>
  <c r="AA2028" i="1"/>
  <c r="AA926" i="1"/>
  <c r="J3437" i="1"/>
  <c r="P930" i="1"/>
  <c r="AC925" i="1"/>
  <c r="AC2030" i="1"/>
  <c r="T3439" i="1"/>
  <c r="S928" i="1"/>
  <c r="AA3437" i="1"/>
  <c r="U3436" i="1"/>
  <c r="V928" i="1"/>
  <c r="Y452" i="1"/>
  <c r="Y2037" i="1"/>
  <c r="Y2029" i="1"/>
  <c r="V4401" i="1"/>
  <c r="AC461" i="1"/>
  <c r="U458" i="1"/>
  <c r="W458" i="1" s="1"/>
  <c r="Y460" i="1"/>
  <c r="Y4398" i="1"/>
  <c r="AB4396" i="1"/>
  <c r="O4398" i="1"/>
  <c r="J4399" i="1"/>
  <c r="P4396" i="1"/>
  <c r="O4396" i="1"/>
  <c r="AA4396" i="1"/>
  <c r="AB4400" i="1"/>
  <c r="K4396" i="1"/>
  <c r="U4398" i="1"/>
  <c r="T4400" i="1"/>
  <c r="T4396" i="1"/>
  <c r="Y4396" i="1"/>
  <c r="V4396" i="1"/>
  <c r="S4398" i="1"/>
  <c r="L4397" i="1"/>
  <c r="N4401" i="1"/>
  <c r="N4398" i="1"/>
  <c r="AB4399" i="1"/>
  <c r="U4399" i="1"/>
  <c r="Q4401" i="1"/>
  <c r="K3439" i="1"/>
  <c r="U450" i="1"/>
  <c r="S2030" i="1"/>
  <c r="AC2032" i="1"/>
  <c r="AA459" i="1"/>
  <c r="X460" i="1"/>
  <c r="O461" i="1"/>
  <c r="U2035" i="1"/>
  <c r="W2035" i="1" s="1"/>
  <c r="AA4397" i="1"/>
  <c r="AC4399" i="1"/>
  <c r="K4399" i="1"/>
  <c r="U2027" i="1"/>
  <c r="W2027" i="1" s="1"/>
  <c r="X2029" i="1"/>
  <c r="AA2036" i="1"/>
  <c r="S461" i="1"/>
  <c r="X459" i="1"/>
  <c r="U4396" i="1"/>
  <c r="P4401" i="1"/>
  <c r="O4399" i="1"/>
  <c r="X928" i="1"/>
  <c r="AA451" i="1"/>
  <c r="AC453" i="1"/>
  <c r="Q2028" i="1"/>
  <c r="AC2035" i="1"/>
  <c r="X2039" i="1"/>
  <c r="Z2039" i="1" s="1"/>
  <c r="AC2038" i="1"/>
  <c r="AC4400" i="1"/>
  <c r="X2027" i="1"/>
  <c r="Z2027" i="1" s="1"/>
  <c r="T2028" i="1"/>
  <c r="AC2029" i="1"/>
  <c r="T2036" i="1"/>
  <c r="AC2037" i="1"/>
  <c r="J460" i="1"/>
  <c r="M460" i="1" s="1"/>
  <c r="T4397" i="1"/>
  <c r="U453" i="1"/>
  <c r="J452" i="1"/>
  <c r="T459" i="1"/>
  <c r="U2038" i="1"/>
  <c r="J2037" i="1"/>
  <c r="M2037" i="1" s="1"/>
  <c r="X4396" i="1"/>
  <c r="AC4398" i="1"/>
  <c r="X450" i="1"/>
  <c r="T451" i="1"/>
  <c r="AC452" i="1"/>
  <c r="U2030" i="1"/>
  <c r="J2029" i="1"/>
  <c r="M2029" i="1" s="1"/>
  <c r="O2028" i="1"/>
  <c r="X2035" i="1"/>
  <c r="Z2035" i="1" s="1"/>
  <c r="AC460" i="1"/>
  <c r="U461" i="1"/>
  <c r="S929" i="1"/>
  <c r="T928" i="1"/>
  <c r="V926" i="1"/>
  <c r="V3437" i="1"/>
  <c r="V3439" i="1"/>
  <c r="S3439" i="1"/>
  <c r="Q926" i="1"/>
  <c r="K928" i="1"/>
  <c r="AC2031" i="1"/>
  <c r="J2028" i="1"/>
  <c r="M2028" i="1" s="1"/>
  <c r="T2030" i="1"/>
  <c r="P2032" i="1"/>
  <c r="R2032" i="1" s="1"/>
  <c r="S453" i="1"/>
  <c r="X452" i="1"/>
  <c r="Q451" i="1"/>
  <c r="AB2027" i="1"/>
  <c r="AC455" i="1"/>
  <c r="X453" i="1"/>
  <c r="T2038" i="1"/>
  <c r="V2036" i="1"/>
  <c r="V461" i="1"/>
  <c r="U463" i="1"/>
  <c r="X2036" i="1"/>
  <c r="AB458" i="1"/>
  <c r="AC2040" i="1"/>
  <c r="K2038" i="1"/>
  <c r="M2038" i="1" s="1"/>
  <c r="X2038" i="1"/>
  <c r="Z2038" i="1" s="1"/>
  <c r="S462" i="1"/>
  <c r="J4397" i="1"/>
  <c r="T4399" i="1"/>
  <c r="V4397" i="1"/>
  <c r="Q4397" i="1"/>
  <c r="X4397" i="1"/>
  <c r="X4400" i="1"/>
  <c r="Z4400" i="1" s="1"/>
  <c r="X4399" i="1"/>
  <c r="X3437" i="1"/>
  <c r="O928" i="1"/>
  <c r="AC930" i="1"/>
  <c r="X3440" i="1"/>
  <c r="Z3440" i="1" s="1"/>
  <c r="S454" i="1"/>
  <c r="V2028" i="1"/>
  <c r="V453" i="1"/>
  <c r="U455" i="1"/>
  <c r="AC450" i="1"/>
  <c r="X451" i="1"/>
  <c r="O453" i="1"/>
  <c r="K453" i="1"/>
  <c r="X454" i="1"/>
  <c r="AC2039" i="1"/>
  <c r="J2036" i="1"/>
  <c r="M2036" i="1" s="1"/>
  <c r="T461" i="1"/>
  <c r="V459" i="1"/>
  <c r="P2040" i="1"/>
  <c r="R2040" i="1" s="1"/>
  <c r="S2038" i="1"/>
  <c r="X2037" i="1"/>
  <c r="AC458" i="1"/>
  <c r="Q2036" i="1"/>
  <c r="AC463" i="1"/>
  <c r="X462" i="1"/>
  <c r="Z462" i="1" s="1"/>
  <c r="S4399" i="1"/>
  <c r="U4401" i="1"/>
  <c r="AC4401" i="1"/>
  <c r="P3441" i="1"/>
  <c r="U3441" i="1"/>
  <c r="U930" i="1"/>
  <c r="X927" i="1"/>
  <c r="X3438" i="1"/>
  <c r="Z3438" i="1" s="1"/>
  <c r="AC3436" i="1"/>
  <c r="X926" i="1"/>
  <c r="AB3436" i="1"/>
  <c r="O3439" i="1"/>
  <c r="AC3441" i="1"/>
  <c r="X929" i="1"/>
  <c r="X3439" i="1"/>
  <c r="Z3439" i="1" s="1"/>
  <c r="AC454" i="1"/>
  <c r="J451" i="1"/>
  <c r="T453" i="1"/>
  <c r="P455" i="1"/>
  <c r="V2030" i="1"/>
  <c r="U2032" i="1"/>
  <c r="AC2027" i="1"/>
  <c r="X2028" i="1"/>
  <c r="O2030" i="1"/>
  <c r="K2030" i="1"/>
  <c r="M2030" i="1" s="1"/>
  <c r="X2031" i="1"/>
  <c r="Z2031" i="1" s="1"/>
  <c r="AC462" i="1"/>
  <c r="J459" i="1"/>
  <c r="M459" i="1" s="1"/>
  <c r="P463" i="1"/>
  <c r="R463" i="1" s="1"/>
  <c r="V2038" i="1"/>
  <c r="U2040" i="1"/>
  <c r="Q459" i="1"/>
  <c r="AB2035" i="1"/>
  <c r="O2038" i="1"/>
  <c r="K461" i="1"/>
  <c r="M461" i="1" s="1"/>
  <c r="X461" i="1"/>
  <c r="Z461" i="1" s="1"/>
  <c r="Q3437" i="1"/>
  <c r="R3437" i="1" s="1"/>
  <c r="S4400" i="1"/>
  <c r="X4398" i="1"/>
  <c r="AC4396" i="1"/>
  <c r="AA4401" i="1"/>
  <c r="S4396" i="1"/>
  <c r="L4396" i="1"/>
  <c r="K4398" i="1"/>
  <c r="M4398" i="1" s="1"/>
  <c r="J4396" i="1"/>
  <c r="N4397" i="1"/>
  <c r="K4400" i="1"/>
  <c r="T4398" i="1"/>
  <c r="U4400" i="1"/>
  <c r="P4397" i="1"/>
  <c r="AC4397" i="1"/>
  <c r="AA4398" i="1"/>
  <c r="J455" i="1"/>
  <c r="J2040" i="1"/>
  <c r="J2032" i="1"/>
  <c r="J930" i="1"/>
  <c r="J463" i="1"/>
  <c r="L4400" i="1"/>
  <c r="L462" i="1"/>
  <c r="L454" i="1"/>
  <c r="L3440" i="1"/>
  <c r="M3440" i="1" s="1"/>
  <c r="L2039" i="1"/>
  <c r="L929" i="1"/>
  <c r="L2031" i="1"/>
  <c r="L2040" i="1"/>
  <c r="L455" i="1"/>
  <c r="L463" i="1"/>
  <c r="L930" i="1"/>
  <c r="L3441" i="1"/>
  <c r="P4399" i="1"/>
  <c r="P2038" i="1"/>
  <c r="P461" i="1"/>
  <c r="P453" i="1"/>
  <c r="P928" i="1"/>
  <c r="P3439" i="1"/>
  <c r="P2030" i="1"/>
  <c r="AB2037" i="1"/>
  <c r="AB2029" i="1"/>
  <c r="AB452" i="1"/>
  <c r="J2039" i="1"/>
  <c r="J4400" i="1"/>
  <c r="J454" i="1"/>
  <c r="J2031" i="1"/>
  <c r="N3440" i="1"/>
  <c r="AB460" i="1"/>
  <c r="O451" i="1"/>
  <c r="O926" i="1"/>
  <c r="O2036" i="1"/>
  <c r="O459" i="1"/>
  <c r="AB927" i="1"/>
  <c r="AB3438" i="1"/>
  <c r="AB926" i="1"/>
  <c r="J929" i="1"/>
  <c r="N4400" i="1"/>
  <c r="N462" i="1"/>
  <c r="N454" i="1"/>
  <c r="N2031" i="1"/>
  <c r="K463" i="1"/>
  <c r="K455" i="1"/>
  <c r="K3441" i="1"/>
  <c r="K2040" i="1"/>
  <c r="K2032" i="1"/>
  <c r="K930" i="1"/>
  <c r="O4400" i="1"/>
  <c r="O2039" i="1"/>
  <c r="O462" i="1"/>
  <c r="O454" i="1"/>
  <c r="O2031" i="1"/>
  <c r="O929" i="1"/>
  <c r="AB455" i="1"/>
  <c r="AB463" i="1"/>
  <c r="AB2032" i="1"/>
  <c r="AB3441" i="1"/>
  <c r="AB2040" i="1"/>
  <c r="AB930" i="1"/>
  <c r="N4399" i="1"/>
  <c r="N2038" i="1"/>
  <c r="N3439" i="1"/>
  <c r="N453" i="1"/>
  <c r="N928" i="1"/>
  <c r="N461" i="1"/>
  <c r="N2030" i="1"/>
  <c r="Y463" i="1"/>
  <c r="Y2040" i="1"/>
  <c r="Y2032" i="1"/>
  <c r="Y455" i="1"/>
  <c r="Y3441" i="1"/>
  <c r="Y930" i="1"/>
  <c r="AB459" i="1"/>
  <c r="AB2036" i="1"/>
  <c r="AB451" i="1"/>
  <c r="AB2028" i="1"/>
  <c r="AB4397" i="1"/>
  <c r="L2032" i="1"/>
  <c r="J462" i="1"/>
  <c r="J4401" i="1"/>
  <c r="O4397" i="1"/>
  <c r="K4401" i="1"/>
  <c r="L4401" i="1"/>
  <c r="AB4401" i="1"/>
  <c r="Y4401" i="1"/>
  <c r="AB4398" i="1"/>
  <c r="L4402" i="1"/>
  <c r="O4402" i="1"/>
  <c r="AB4395" i="1"/>
  <c r="AB4402" i="1"/>
  <c r="U4395" i="1"/>
  <c r="I4401" i="1"/>
  <c r="U4402" i="1"/>
  <c r="L4395" i="1"/>
  <c r="O4395" i="1"/>
  <c r="I4398" i="1"/>
  <c r="K4395" i="1"/>
  <c r="J4395" i="1"/>
  <c r="T4395" i="1"/>
  <c r="X4402" i="1"/>
  <c r="I4400" i="1"/>
  <c r="P4395" i="1"/>
  <c r="T4402" i="1"/>
  <c r="I4399" i="1"/>
  <c r="I4396" i="1"/>
  <c r="AA4395" i="1"/>
  <c r="V4395" i="1"/>
  <c r="I4395" i="1"/>
  <c r="Y4395" i="1"/>
  <c r="Q4395" i="1"/>
  <c r="I4397" i="1"/>
  <c r="Q4402" i="1"/>
  <c r="N4395" i="1"/>
  <c r="X4395" i="1"/>
  <c r="S4395" i="1"/>
  <c r="R3395" i="1"/>
  <c r="M4404" i="1"/>
  <c r="Q3960" i="1"/>
  <c r="Q4000" i="1"/>
  <c r="Q3435" i="1"/>
  <c r="Q4403" i="1"/>
  <c r="Q3443" i="1"/>
  <c r="Q4352" i="1"/>
  <c r="Q4360" i="1"/>
  <c r="Q3385" i="1"/>
  <c r="Q3393" i="1"/>
  <c r="Q2985" i="1"/>
  <c r="Q4367" i="1"/>
  <c r="Q3967" i="1"/>
  <c r="Q3400" i="1"/>
  <c r="Q4410" i="1"/>
  <c r="Q3442" i="1"/>
  <c r="Q2992" i="1"/>
  <c r="Q4359" i="1"/>
  <c r="Q3450" i="1"/>
  <c r="Q3392" i="1"/>
  <c r="W3391" i="1"/>
  <c r="M3394" i="1"/>
  <c r="M458" i="1"/>
  <c r="Z458" i="1"/>
  <c r="L457" i="1"/>
  <c r="L2034" i="1"/>
  <c r="I463" i="1"/>
  <c r="I2040" i="1"/>
  <c r="I2037" i="1"/>
  <c r="I460" i="1"/>
  <c r="AB2041" i="1"/>
  <c r="AB464" i="1"/>
  <c r="U464" i="1"/>
  <c r="U2041" i="1"/>
  <c r="V457" i="1"/>
  <c r="V2034" i="1"/>
  <c r="Q464" i="1"/>
  <c r="Q2041" i="1"/>
  <c r="L2041" i="1"/>
  <c r="L464" i="1"/>
  <c r="AA464" i="1"/>
  <c r="AA2041" i="1"/>
  <c r="O457" i="1"/>
  <c r="O2034" i="1"/>
  <c r="AC457" i="1"/>
  <c r="AC2034" i="1"/>
  <c r="K457" i="1"/>
  <c r="K2034" i="1"/>
  <c r="T2041" i="1"/>
  <c r="T464" i="1"/>
  <c r="O2041" i="1"/>
  <c r="O464" i="1"/>
  <c r="AC464" i="1"/>
  <c r="AC2041" i="1"/>
  <c r="AB2034" i="1"/>
  <c r="AB457" i="1"/>
  <c r="K2041" i="1"/>
  <c r="J2034" i="1"/>
  <c r="J457" i="1"/>
  <c r="P457" i="1"/>
  <c r="P2034" i="1"/>
  <c r="Y464" i="1"/>
  <c r="Y2041" i="1"/>
  <c r="X2041" i="1"/>
  <c r="X464" i="1"/>
  <c r="W460" i="1"/>
  <c r="U457" i="1"/>
  <c r="U2034" i="1"/>
  <c r="AA457" i="1"/>
  <c r="AA2034" i="1"/>
  <c r="I2036" i="1"/>
  <c r="I459" i="1"/>
  <c r="J464" i="1"/>
  <c r="J2041" i="1"/>
  <c r="I457" i="1"/>
  <c r="I2034" i="1"/>
  <c r="T2034" i="1"/>
  <c r="T457" i="1"/>
  <c r="Q457" i="1"/>
  <c r="Q2034" i="1"/>
  <c r="N2034" i="1"/>
  <c r="N457" i="1"/>
  <c r="I458" i="1"/>
  <c r="I2035" i="1"/>
  <c r="S2034" i="1"/>
  <c r="S457" i="1"/>
  <c r="W2037" i="1"/>
  <c r="I2039" i="1"/>
  <c r="I462" i="1"/>
  <c r="V2041" i="1"/>
  <c r="P464" i="1"/>
  <c r="P2041" i="1"/>
  <c r="Y457" i="1"/>
  <c r="Y2034" i="1"/>
  <c r="I461" i="1"/>
  <c r="I2038" i="1"/>
  <c r="X2034" i="1"/>
  <c r="X457" i="1"/>
  <c r="M2027" i="1"/>
  <c r="L2026" i="1"/>
  <c r="L449" i="1"/>
  <c r="I2032" i="1"/>
  <c r="I455" i="1"/>
  <c r="I2029" i="1"/>
  <c r="I452" i="1"/>
  <c r="K2033" i="1"/>
  <c r="K456" i="1"/>
  <c r="J2026" i="1"/>
  <c r="J449" i="1"/>
  <c r="P2026" i="1"/>
  <c r="P449" i="1"/>
  <c r="Y2033" i="1"/>
  <c r="X2033" i="1"/>
  <c r="X456" i="1"/>
  <c r="M450" i="1"/>
  <c r="L2033" i="1"/>
  <c r="L456" i="1"/>
  <c r="U2026" i="1"/>
  <c r="U449" i="1"/>
  <c r="AA2026" i="1"/>
  <c r="AA449" i="1"/>
  <c r="I2028" i="1"/>
  <c r="I451" i="1"/>
  <c r="J2033" i="1"/>
  <c r="J456" i="1"/>
  <c r="I2026" i="1"/>
  <c r="I449" i="1"/>
  <c r="T2026" i="1"/>
  <c r="T449" i="1"/>
  <c r="Q2026" i="1"/>
  <c r="Q449" i="1"/>
  <c r="N2026" i="1"/>
  <c r="N449" i="1"/>
  <c r="I2027" i="1"/>
  <c r="I450" i="1"/>
  <c r="O2026" i="1"/>
  <c r="O449" i="1"/>
  <c r="AC2026" i="1"/>
  <c r="AC449" i="1"/>
  <c r="AB2026" i="1"/>
  <c r="AB449" i="1"/>
  <c r="U2033" i="1"/>
  <c r="U456" i="1"/>
  <c r="AA2033" i="1"/>
  <c r="AA456" i="1"/>
  <c r="V2026" i="1"/>
  <c r="V449" i="1"/>
  <c r="T2033" i="1"/>
  <c r="T456" i="1"/>
  <c r="Q2033" i="1"/>
  <c r="Q456" i="1"/>
  <c r="N2033" i="1"/>
  <c r="S2026" i="1"/>
  <c r="S449" i="1"/>
  <c r="W452" i="1"/>
  <c r="O2033" i="1"/>
  <c r="O456" i="1"/>
  <c r="AC2033" i="1"/>
  <c r="AC456" i="1"/>
  <c r="AB2033" i="1"/>
  <c r="AB456" i="1"/>
  <c r="K2026" i="1"/>
  <c r="K449" i="1"/>
  <c r="I2031" i="1"/>
  <c r="I454" i="1"/>
  <c r="V456" i="1"/>
  <c r="P2033" i="1"/>
  <c r="P456" i="1"/>
  <c r="Y2026" i="1"/>
  <c r="Y449" i="1"/>
  <c r="I2030" i="1"/>
  <c r="I453" i="1"/>
  <c r="X2026" i="1"/>
  <c r="X449" i="1"/>
  <c r="S456" i="1"/>
  <c r="W2029" i="1"/>
  <c r="M4358" i="1"/>
  <c r="M4354" i="1"/>
  <c r="W4006" i="1"/>
  <c r="W4366" i="1"/>
  <c r="M4361" i="1"/>
  <c r="W3399" i="1"/>
  <c r="M4405" i="1"/>
  <c r="M4006" i="1"/>
  <c r="R4362" i="1"/>
  <c r="R2987" i="1"/>
  <c r="W4409" i="1"/>
  <c r="M3444" i="1"/>
  <c r="M3966" i="1"/>
  <c r="M3449" i="1"/>
  <c r="M3391" i="1"/>
  <c r="M2986" i="1"/>
  <c r="R4405" i="1"/>
  <c r="W4358" i="1"/>
  <c r="M3445" i="1"/>
  <c r="W3449" i="1"/>
  <c r="R3962" i="1"/>
  <c r="R3387" i="1"/>
  <c r="W3966" i="1"/>
  <c r="M3387" i="1"/>
  <c r="M3386" i="1"/>
  <c r="R4354" i="1"/>
  <c r="M3961" i="1"/>
  <c r="M3395" i="1"/>
  <c r="M3962" i="1"/>
  <c r="M4362" i="1"/>
  <c r="R3445" i="1"/>
  <c r="W2991" i="1"/>
  <c r="M4353" i="1"/>
  <c r="M2987" i="1"/>
  <c r="M4366" i="1"/>
  <c r="M4409" i="1"/>
  <c r="Z3449" i="1"/>
  <c r="Z3966" i="1"/>
  <c r="W4404" i="1"/>
  <c r="AC3392" i="1"/>
  <c r="AC3967" i="1"/>
  <c r="AC3400" i="1"/>
  <c r="AC931" i="1"/>
  <c r="AC3450" i="1"/>
  <c r="AC4410" i="1"/>
  <c r="AC4367" i="1"/>
  <c r="AC3442" i="1"/>
  <c r="AC2992" i="1"/>
  <c r="AC4359" i="1"/>
  <c r="AB2985" i="1"/>
  <c r="AB4360" i="1"/>
  <c r="AB3960" i="1"/>
  <c r="AB4000" i="1"/>
  <c r="AB924" i="1"/>
  <c r="AB3443" i="1"/>
  <c r="AB3393" i="1"/>
  <c r="AB4403" i="1"/>
  <c r="AB4352" i="1"/>
  <c r="AB3385" i="1"/>
  <c r="AB3435" i="1"/>
  <c r="R2988" i="1"/>
  <c r="R4355" i="1"/>
  <c r="R3446" i="1"/>
  <c r="U4000" i="1"/>
  <c r="U3435" i="1"/>
  <c r="U3960" i="1"/>
  <c r="U4352" i="1"/>
  <c r="U4403" i="1"/>
  <c r="U3393" i="1"/>
  <c r="U3443" i="1"/>
  <c r="U3385" i="1"/>
  <c r="U924" i="1"/>
  <c r="U4360" i="1"/>
  <c r="U2985" i="1"/>
  <c r="W3448" i="1"/>
  <c r="W4408" i="1"/>
  <c r="W3446" i="1"/>
  <c r="W3388" i="1"/>
  <c r="W4406" i="1"/>
  <c r="K4352" i="1"/>
  <c r="K3960" i="1"/>
  <c r="K3385" i="1"/>
  <c r="K4360" i="1"/>
  <c r="K3443" i="1"/>
  <c r="K4000" i="1"/>
  <c r="K924" i="1"/>
  <c r="K3435" i="1"/>
  <c r="K2985" i="1"/>
  <c r="K3393" i="1"/>
  <c r="K4403" i="1"/>
  <c r="R4409" i="1"/>
  <c r="R4358" i="1"/>
  <c r="W4354" i="1"/>
  <c r="M927" i="1"/>
  <c r="M4406" i="1"/>
  <c r="M3438" i="1"/>
  <c r="I3395" i="1"/>
  <c r="I3437" i="1"/>
  <c r="I4362" i="1"/>
  <c r="I3445" i="1"/>
  <c r="I3387" i="1"/>
  <c r="I4405" i="1"/>
  <c r="I4354" i="1"/>
  <c r="I2987" i="1"/>
  <c r="I3962" i="1"/>
  <c r="I926" i="1"/>
  <c r="V3400" i="1"/>
  <c r="V3450" i="1"/>
  <c r="V4367" i="1"/>
  <c r="V3967" i="1"/>
  <c r="V3392" i="1"/>
  <c r="V4359" i="1"/>
  <c r="V4410" i="1"/>
  <c r="V2992" i="1"/>
  <c r="I3443" i="1"/>
  <c r="I4000" i="1"/>
  <c r="I4352" i="1"/>
  <c r="I3435" i="1"/>
  <c r="I3960" i="1"/>
  <c r="I4403" i="1"/>
  <c r="I3393" i="1"/>
  <c r="I2985" i="1"/>
  <c r="I924" i="1"/>
  <c r="I4360" i="1"/>
  <c r="I3385" i="1"/>
  <c r="R3448" i="1"/>
  <c r="W3964" i="1"/>
  <c r="W4407" i="1"/>
  <c r="Y3393" i="1"/>
  <c r="Y4360" i="1"/>
  <c r="Y3960" i="1"/>
  <c r="Y924" i="1"/>
  <c r="Y3435" i="1"/>
  <c r="Y4403" i="1"/>
  <c r="Y3443" i="1"/>
  <c r="Y4352" i="1"/>
  <c r="Y4000" i="1"/>
  <c r="Y3385" i="1"/>
  <c r="Y2985" i="1"/>
  <c r="Z4406" i="1"/>
  <c r="Z3388" i="1"/>
  <c r="Q924" i="1"/>
  <c r="R3394" i="1"/>
  <c r="Z4362" i="1"/>
  <c r="Z2987" i="1"/>
  <c r="I3447" i="1"/>
  <c r="I4004" i="1"/>
  <c r="I3389" i="1"/>
  <c r="I928" i="1"/>
  <c r="I4407" i="1"/>
  <c r="I3397" i="1"/>
  <c r="I2989" i="1"/>
  <c r="I3439" i="1"/>
  <c r="I4364" i="1"/>
  <c r="I4356" i="1"/>
  <c r="I3964" i="1"/>
  <c r="I3961" i="1"/>
  <c r="I3444" i="1"/>
  <c r="I3386" i="1"/>
  <c r="I4361" i="1"/>
  <c r="I3436" i="1"/>
  <c r="I3394" i="1"/>
  <c r="I4353" i="1"/>
  <c r="I925" i="1"/>
  <c r="I2986" i="1"/>
  <c r="I4404" i="1"/>
  <c r="R4004" i="1"/>
  <c r="R4364" i="1"/>
  <c r="Z4005" i="1"/>
  <c r="S3393" i="1"/>
  <c r="S4403" i="1"/>
  <c r="S2985" i="1"/>
  <c r="S3385" i="1"/>
  <c r="S3443" i="1"/>
  <c r="S3960" i="1"/>
  <c r="S3435" i="1"/>
  <c r="S4000" i="1"/>
  <c r="S924" i="1"/>
  <c r="S4360" i="1"/>
  <c r="S4352" i="1"/>
  <c r="L4360" i="1"/>
  <c r="L3393" i="1"/>
  <c r="L924" i="1"/>
  <c r="L4000" i="1"/>
  <c r="L2985" i="1"/>
  <c r="L3960" i="1"/>
  <c r="L4352" i="1"/>
  <c r="L3443" i="1"/>
  <c r="L4403" i="1"/>
  <c r="L3385" i="1"/>
  <c r="L3435" i="1"/>
  <c r="M3965" i="1"/>
  <c r="M3390" i="1"/>
  <c r="M4005" i="1"/>
  <c r="O3960" i="1"/>
  <c r="O3393" i="1"/>
  <c r="O4360" i="1"/>
  <c r="O4352" i="1"/>
  <c r="O4000" i="1"/>
  <c r="O4403" i="1"/>
  <c r="O3443" i="1"/>
  <c r="O924" i="1"/>
  <c r="O3385" i="1"/>
  <c r="O2985" i="1"/>
  <c r="O3435" i="1"/>
  <c r="I3388" i="1"/>
  <c r="I3446" i="1"/>
  <c r="I2988" i="1"/>
  <c r="I3438" i="1"/>
  <c r="I927" i="1"/>
  <c r="I4406" i="1"/>
  <c r="I4355" i="1"/>
  <c r="I3396" i="1"/>
  <c r="I4003" i="1"/>
  <c r="I3963" i="1"/>
  <c r="I4363" i="1"/>
  <c r="Z3961" i="1"/>
  <c r="Z3444" i="1"/>
  <c r="Z4404" i="1"/>
  <c r="AB3400" i="1"/>
  <c r="AB2992" i="1"/>
  <c r="AB3967" i="1"/>
  <c r="AB3450" i="1"/>
  <c r="AB4359" i="1"/>
  <c r="AB931" i="1"/>
  <c r="AB4367" i="1"/>
  <c r="AB4410" i="1"/>
  <c r="AB3392" i="1"/>
  <c r="AB3442" i="1"/>
  <c r="R4363" i="1"/>
  <c r="R3388" i="1"/>
  <c r="U2992" i="1"/>
  <c r="U3400" i="1"/>
  <c r="U3442" i="1"/>
  <c r="U3392" i="1"/>
  <c r="U4410" i="1"/>
  <c r="U4359" i="1"/>
  <c r="U3967" i="1"/>
  <c r="U4367" i="1"/>
  <c r="U931" i="1"/>
  <c r="U3450" i="1"/>
  <c r="W3398" i="1"/>
  <c r="W4005" i="1"/>
  <c r="W2988" i="1"/>
  <c r="W4363" i="1"/>
  <c r="W4355" i="1"/>
  <c r="K4359" i="1"/>
  <c r="K3450" i="1"/>
  <c r="K4367" i="1"/>
  <c r="K3400" i="1"/>
  <c r="K931" i="1"/>
  <c r="K3442" i="1"/>
  <c r="K3967" i="1"/>
  <c r="K2992" i="1"/>
  <c r="K4410" i="1"/>
  <c r="K3392" i="1"/>
  <c r="R3399" i="1"/>
  <c r="R4366" i="1"/>
  <c r="R3966" i="1"/>
  <c r="R3391" i="1"/>
  <c r="W4362" i="1"/>
  <c r="W2987" i="1"/>
  <c r="W3962" i="1"/>
  <c r="M4363" i="1"/>
  <c r="M3963" i="1"/>
  <c r="M3388" i="1"/>
  <c r="M3396" i="1"/>
  <c r="J3443" i="1"/>
  <c r="J4403" i="1"/>
  <c r="J2985" i="1"/>
  <c r="J4000" i="1"/>
  <c r="J3960" i="1"/>
  <c r="J4352" i="1"/>
  <c r="J3435" i="1"/>
  <c r="J3393" i="1"/>
  <c r="J4360" i="1"/>
  <c r="J924" i="1"/>
  <c r="J3385" i="1"/>
  <c r="R3965" i="1"/>
  <c r="R2990" i="1"/>
  <c r="R3398" i="1"/>
  <c r="R4408" i="1"/>
  <c r="R4357" i="1"/>
  <c r="W4364" i="1"/>
  <c r="W3447" i="1"/>
  <c r="M2989" i="1"/>
  <c r="M4407" i="1"/>
  <c r="M4004" i="1"/>
  <c r="M3389" i="1"/>
  <c r="M3964" i="1"/>
  <c r="M4356" i="1"/>
  <c r="Y3450" i="1"/>
  <c r="Y3967" i="1"/>
  <c r="Y4367" i="1"/>
  <c r="Y931" i="1"/>
  <c r="Y3442" i="1"/>
  <c r="Y4410" i="1"/>
  <c r="Y4359" i="1"/>
  <c r="Y3400" i="1"/>
  <c r="Y2992" i="1"/>
  <c r="Y3392" i="1"/>
  <c r="Z3963" i="1"/>
  <c r="Z4363" i="1"/>
  <c r="Z4003" i="1"/>
  <c r="Z4355" i="1"/>
  <c r="Q931" i="1"/>
  <c r="R3444" i="1"/>
  <c r="Z3395" i="1"/>
  <c r="Z4354" i="1"/>
  <c r="Z4405" i="1"/>
  <c r="R2989" i="1"/>
  <c r="Z3965" i="1"/>
  <c r="Z4357" i="1"/>
  <c r="Z3398" i="1"/>
  <c r="Z4006" i="1"/>
  <c r="Z3399" i="1"/>
  <c r="Z4364" i="1"/>
  <c r="Z3447" i="1"/>
  <c r="S2992" i="1"/>
  <c r="S3450" i="1"/>
  <c r="S3400" i="1"/>
  <c r="S931" i="1"/>
  <c r="S4359" i="1"/>
  <c r="S3967" i="1"/>
  <c r="S4410" i="1"/>
  <c r="S3442" i="1"/>
  <c r="S3392" i="1"/>
  <c r="S4367" i="1"/>
  <c r="L3400" i="1"/>
  <c r="L3967" i="1"/>
  <c r="L3442" i="1"/>
  <c r="L2992" i="1"/>
  <c r="L3450" i="1"/>
  <c r="L4367" i="1"/>
  <c r="L931" i="1"/>
  <c r="L4359" i="1"/>
  <c r="L3392" i="1"/>
  <c r="L4410" i="1"/>
  <c r="M4408" i="1"/>
  <c r="M2990" i="1"/>
  <c r="M3448" i="1"/>
  <c r="M4365" i="1"/>
  <c r="I3441" i="1"/>
  <c r="I2991" i="1"/>
  <c r="I930" i="1"/>
  <c r="I4006" i="1"/>
  <c r="I4366" i="1"/>
  <c r="I4358" i="1"/>
  <c r="I4409" i="1"/>
  <c r="I3449" i="1"/>
  <c r="I3399" i="1"/>
  <c r="I3966" i="1"/>
  <c r="I3391" i="1"/>
  <c r="W3961" i="1"/>
  <c r="W4361" i="1"/>
  <c r="W3386" i="1"/>
  <c r="W3444" i="1"/>
  <c r="O3967" i="1"/>
  <c r="O4367" i="1"/>
  <c r="O4359" i="1"/>
  <c r="O3392" i="1"/>
  <c r="O3442" i="1"/>
  <c r="O4410" i="1"/>
  <c r="O3450" i="1"/>
  <c r="O931" i="1"/>
  <c r="O2992" i="1"/>
  <c r="O3400" i="1"/>
  <c r="Z3386" i="1"/>
  <c r="R4003" i="1"/>
  <c r="R4406" i="1"/>
  <c r="R3963" i="1"/>
  <c r="W3390" i="1"/>
  <c r="W2990" i="1"/>
  <c r="W3396" i="1"/>
  <c r="AA4403" i="1"/>
  <c r="AA2985" i="1"/>
  <c r="AA4352" i="1"/>
  <c r="AA4000" i="1"/>
  <c r="AA3435" i="1"/>
  <c r="AA4360" i="1"/>
  <c r="AA3443" i="1"/>
  <c r="AA924" i="1"/>
  <c r="AA3960" i="1"/>
  <c r="AA3393" i="1"/>
  <c r="AA3385" i="1"/>
  <c r="R3449" i="1"/>
  <c r="W3395" i="1"/>
  <c r="M3446" i="1"/>
  <c r="M4003" i="1"/>
  <c r="I3448" i="1"/>
  <c r="I3390" i="1"/>
  <c r="I4408" i="1"/>
  <c r="I2990" i="1"/>
  <c r="I3440" i="1"/>
  <c r="I4005" i="1"/>
  <c r="I3965" i="1"/>
  <c r="I929" i="1"/>
  <c r="I3398" i="1"/>
  <c r="I4365" i="1"/>
  <c r="I4357" i="1"/>
  <c r="J3442" i="1"/>
  <c r="J3392" i="1"/>
  <c r="J4359" i="1"/>
  <c r="J931" i="1"/>
  <c r="J3967" i="1"/>
  <c r="J4367" i="1"/>
  <c r="J2992" i="1"/>
  <c r="J4410" i="1"/>
  <c r="J3450" i="1"/>
  <c r="J3400" i="1"/>
  <c r="P4367" i="1"/>
  <c r="P3450" i="1"/>
  <c r="P4359" i="1"/>
  <c r="P3442" i="1"/>
  <c r="P3400" i="1"/>
  <c r="P3392" i="1"/>
  <c r="P931" i="1"/>
  <c r="P2992" i="1"/>
  <c r="P3967" i="1"/>
  <c r="P4410" i="1"/>
  <c r="R3390" i="1"/>
  <c r="R4005" i="1"/>
  <c r="R4365" i="1"/>
  <c r="W4356" i="1"/>
  <c r="W4004" i="1"/>
  <c r="M3447" i="1"/>
  <c r="T4352" i="1"/>
  <c r="T2985" i="1"/>
  <c r="T4403" i="1"/>
  <c r="T3393" i="1"/>
  <c r="T4360" i="1"/>
  <c r="T924" i="1"/>
  <c r="T3960" i="1"/>
  <c r="T3435" i="1"/>
  <c r="T3443" i="1"/>
  <c r="T4000" i="1"/>
  <c r="T3385" i="1"/>
  <c r="Z3396" i="1"/>
  <c r="Z3446" i="1"/>
  <c r="R3386" i="1"/>
  <c r="R4404" i="1"/>
  <c r="R2986" i="1"/>
  <c r="R4361" i="1"/>
  <c r="Z3387" i="1"/>
  <c r="Z3445" i="1"/>
  <c r="N3393" i="1"/>
  <c r="N2985" i="1"/>
  <c r="N4000" i="1"/>
  <c r="N4403" i="1"/>
  <c r="N924" i="1"/>
  <c r="N3385" i="1"/>
  <c r="N4360" i="1"/>
  <c r="N3960" i="1"/>
  <c r="N3443" i="1"/>
  <c r="N3435" i="1"/>
  <c r="N4352" i="1"/>
  <c r="X924" i="1"/>
  <c r="X4360" i="1"/>
  <c r="X4403" i="1"/>
  <c r="X2985" i="1"/>
  <c r="X3393" i="1"/>
  <c r="X3385" i="1"/>
  <c r="X4000" i="1"/>
  <c r="X3435" i="1"/>
  <c r="X3443" i="1"/>
  <c r="X3960" i="1"/>
  <c r="X4352" i="1"/>
  <c r="R3397" i="1"/>
  <c r="R4356" i="1"/>
  <c r="R3447" i="1"/>
  <c r="R3964" i="1"/>
  <c r="Z3390" i="1"/>
  <c r="Z4408" i="1"/>
  <c r="Z3448" i="1"/>
  <c r="Z4365" i="1"/>
  <c r="Z3391" i="1"/>
  <c r="Z4409" i="1"/>
  <c r="Z4356" i="1"/>
  <c r="Z3964" i="1"/>
  <c r="Z2989" i="1"/>
  <c r="Z3397" i="1"/>
  <c r="Z4004" i="1"/>
  <c r="Z4407" i="1"/>
  <c r="M4357" i="1"/>
  <c r="M3398" i="1"/>
  <c r="W3394" i="1"/>
  <c r="W4353" i="1"/>
  <c r="W2986" i="1"/>
  <c r="AC4352" i="1"/>
  <c r="AC924" i="1"/>
  <c r="AC4000" i="1"/>
  <c r="AC3435" i="1"/>
  <c r="AC2985" i="1"/>
  <c r="AC3443" i="1"/>
  <c r="AC3385" i="1"/>
  <c r="AC4360" i="1"/>
  <c r="AC4403" i="1"/>
  <c r="AC3960" i="1"/>
  <c r="AC3393" i="1"/>
  <c r="Z3394" i="1"/>
  <c r="Z2986" i="1"/>
  <c r="Z4353" i="1"/>
  <c r="Z4361" i="1"/>
  <c r="R3396" i="1"/>
  <c r="W4357" i="1"/>
  <c r="W3965" i="1"/>
  <c r="W4365" i="1"/>
  <c r="W4003" i="1"/>
  <c r="W3963" i="1"/>
  <c r="AA4367" i="1"/>
  <c r="AA3400" i="1"/>
  <c r="AA3392" i="1"/>
  <c r="AA3967" i="1"/>
  <c r="AA3442" i="1"/>
  <c r="AA4410" i="1"/>
  <c r="AA3450" i="1"/>
  <c r="AA4359" i="1"/>
  <c r="AA931" i="1"/>
  <c r="AA2992" i="1"/>
  <c r="R2991" i="1"/>
  <c r="R4006" i="1"/>
  <c r="W4405" i="1"/>
  <c r="W3387" i="1"/>
  <c r="W3445" i="1"/>
  <c r="M4355" i="1"/>
  <c r="M2988" i="1"/>
  <c r="V4403" i="1"/>
  <c r="V3435" i="1"/>
  <c r="V4360" i="1"/>
  <c r="V3385" i="1"/>
  <c r="V4000" i="1"/>
  <c r="V3960" i="1"/>
  <c r="V924" i="1"/>
  <c r="V3443" i="1"/>
  <c r="V3393" i="1"/>
  <c r="V4352" i="1"/>
  <c r="V2985" i="1"/>
  <c r="M2991" i="1"/>
  <c r="M3399" i="1"/>
  <c r="P4352" i="1"/>
  <c r="P4000" i="1"/>
  <c r="P3435" i="1"/>
  <c r="P2985" i="1"/>
  <c r="P4360" i="1"/>
  <c r="P3443" i="1"/>
  <c r="P924" i="1"/>
  <c r="P3960" i="1"/>
  <c r="P4403" i="1"/>
  <c r="P3385" i="1"/>
  <c r="P3393" i="1"/>
  <c r="W3397" i="1"/>
  <c r="W2989" i="1"/>
  <c r="W3389" i="1"/>
  <c r="M4364" i="1"/>
  <c r="M3397" i="1"/>
  <c r="T3450" i="1"/>
  <c r="T3392" i="1"/>
  <c r="T2992" i="1"/>
  <c r="T4359" i="1"/>
  <c r="T3400" i="1"/>
  <c r="T4367" i="1"/>
  <c r="T4410" i="1"/>
  <c r="T3442" i="1"/>
  <c r="T931" i="1"/>
  <c r="T3967" i="1"/>
  <c r="Z2988" i="1"/>
  <c r="R3961" i="1"/>
  <c r="R4353" i="1"/>
  <c r="Z3962" i="1"/>
  <c r="N3450" i="1"/>
  <c r="N3442" i="1"/>
  <c r="N931" i="1"/>
  <c r="N3400" i="1"/>
  <c r="N4367" i="1"/>
  <c r="N4359" i="1"/>
  <c r="N2992" i="1"/>
  <c r="N3392" i="1"/>
  <c r="N4410" i="1"/>
  <c r="N3967" i="1"/>
  <c r="X3400" i="1"/>
  <c r="X4410" i="1"/>
  <c r="X4359" i="1"/>
  <c r="X4367" i="1"/>
  <c r="X3442" i="1"/>
  <c r="X3967" i="1"/>
  <c r="X3392" i="1"/>
  <c r="X931" i="1"/>
  <c r="X3450" i="1"/>
  <c r="X2992" i="1"/>
  <c r="R4407" i="1"/>
  <c r="R3389" i="1"/>
  <c r="Z2990" i="1"/>
  <c r="Z4366" i="1"/>
  <c r="Z4358" i="1"/>
  <c r="Z2991" i="1"/>
  <c r="Z3389" i="1"/>
  <c r="W450" i="1" l="1"/>
  <c r="R455" i="1"/>
  <c r="Z453" i="1"/>
  <c r="Z454" i="1"/>
  <c r="M451" i="1"/>
  <c r="M453" i="1"/>
  <c r="Z450" i="1"/>
  <c r="M452" i="1"/>
  <c r="M462" i="1"/>
  <c r="M454" i="1"/>
  <c r="M2039" i="1"/>
  <c r="W3437" i="1"/>
  <c r="W926" i="1"/>
  <c r="M3439" i="1"/>
  <c r="Z3436" i="1"/>
  <c r="R930" i="1"/>
  <c r="Z925" i="1"/>
  <c r="W453" i="1"/>
  <c r="W3436" i="1"/>
  <c r="W459" i="1"/>
  <c r="Z460" i="1"/>
  <c r="Z2037" i="1"/>
  <c r="W2036" i="1"/>
  <c r="Z2029" i="1"/>
  <c r="W2028" i="1"/>
  <c r="W451" i="1"/>
  <c r="R3441" i="1"/>
  <c r="W2038" i="1"/>
  <c r="Z3443" i="1"/>
  <c r="W3438" i="1"/>
  <c r="Z4000" i="1"/>
  <c r="Z3450" i="1"/>
  <c r="R3440" i="1"/>
  <c r="Z2026" i="1"/>
  <c r="W2030" i="1"/>
  <c r="R929" i="1"/>
  <c r="W927" i="1"/>
  <c r="R2036" i="1"/>
  <c r="R2039" i="1"/>
  <c r="R2031" i="1"/>
  <c r="Z4399" i="1"/>
  <c r="Z4396" i="1"/>
  <c r="M4399" i="1"/>
  <c r="M4397" i="1"/>
  <c r="W461" i="1"/>
  <c r="Y4402" i="1"/>
  <c r="Z4402" i="1" s="1"/>
  <c r="N4402" i="1"/>
  <c r="K4402" i="1"/>
  <c r="R2028" i="1"/>
  <c r="W3439" i="1"/>
  <c r="R4401" i="1"/>
  <c r="W4398" i="1"/>
  <c r="W4396" i="1"/>
  <c r="Z4398" i="1"/>
  <c r="Z452" i="1"/>
  <c r="Z929" i="1"/>
  <c r="AA4402" i="1"/>
  <c r="W4397" i="1"/>
  <c r="W4399" i="1"/>
  <c r="M2031" i="1"/>
  <c r="V4400" i="1"/>
  <c r="W4400" i="1" s="1"/>
  <c r="O3436" i="1"/>
  <c r="M463" i="1"/>
  <c r="W928" i="1"/>
  <c r="M925" i="1"/>
  <c r="R926" i="1"/>
  <c r="Z927" i="1"/>
  <c r="Z928" i="1"/>
  <c r="M928" i="1"/>
  <c r="W925" i="1"/>
  <c r="L926" i="1"/>
  <c r="L3437" i="1"/>
  <c r="M3437" i="1" s="1"/>
  <c r="R459" i="1"/>
  <c r="R461" i="1"/>
  <c r="Y4397" i="1"/>
  <c r="Z4397" i="1" s="1"/>
  <c r="J4402" i="1"/>
  <c r="AC4402" i="1"/>
  <c r="R2030" i="1"/>
  <c r="R451" i="1"/>
  <c r="S4401" i="1"/>
  <c r="W4401" i="1" s="1"/>
  <c r="Z3442" i="1"/>
  <c r="P4402" i="1"/>
  <c r="R462" i="1"/>
  <c r="Z2985" i="1"/>
  <c r="R453" i="1"/>
  <c r="M455" i="1"/>
  <c r="M4396" i="1"/>
  <c r="R454" i="1"/>
  <c r="AC4395" i="1"/>
  <c r="R4399" i="1"/>
  <c r="R3439" i="1"/>
  <c r="R2038" i="1"/>
  <c r="M4400" i="1"/>
  <c r="R4397" i="1"/>
  <c r="P4398" i="1"/>
  <c r="R4398" i="1" s="1"/>
  <c r="R928" i="1"/>
  <c r="R4400" i="1"/>
  <c r="M929" i="1"/>
  <c r="V4402" i="1"/>
  <c r="V931" i="1"/>
  <c r="V3442" i="1"/>
  <c r="W3442" i="1" s="1"/>
  <c r="V464" i="1"/>
  <c r="V2033" i="1"/>
  <c r="S2041" i="1"/>
  <c r="W2041" i="1" s="1"/>
  <c r="S4402" i="1"/>
  <c r="S464" i="1"/>
  <c r="S2033" i="1"/>
  <c r="N456" i="1"/>
  <c r="N2041" i="1"/>
  <c r="R2041" i="1" s="1"/>
  <c r="N464" i="1"/>
  <c r="R464" i="1" s="1"/>
  <c r="M2040" i="1"/>
  <c r="M2033" i="1"/>
  <c r="M3441" i="1"/>
  <c r="P2029" i="1"/>
  <c r="R2029" i="1" s="1"/>
  <c r="P452" i="1"/>
  <c r="P460" i="1"/>
  <c r="R460" i="1" s="1"/>
  <c r="P2037" i="1"/>
  <c r="R2037" i="1" s="1"/>
  <c r="P927" i="1"/>
  <c r="P3438" i="1"/>
  <c r="R3438" i="1" s="1"/>
  <c r="M930" i="1"/>
  <c r="Y456" i="1"/>
  <c r="K464" i="1"/>
  <c r="M464" i="1" s="1"/>
  <c r="X4401" i="1"/>
  <c r="Z4401" i="1" s="1"/>
  <c r="V2039" i="1"/>
  <c r="W2039" i="1" s="1"/>
  <c r="V454" i="1"/>
  <c r="V2031" i="1"/>
  <c r="W2031" i="1" s="1"/>
  <c r="V462" i="1"/>
  <c r="W462" i="1" s="1"/>
  <c r="V3440" i="1"/>
  <c r="W3440" i="1" s="1"/>
  <c r="V929" i="1"/>
  <c r="S2040" i="1"/>
  <c r="W2040" i="1" s="1"/>
  <c r="S2032" i="1"/>
  <c r="W2032" i="1" s="1"/>
  <c r="S463" i="1"/>
  <c r="W463" i="1" s="1"/>
  <c r="S455" i="1"/>
  <c r="S930" i="1"/>
  <c r="S3441" i="1"/>
  <c r="W3441" i="1" s="1"/>
  <c r="X2032" i="1"/>
  <c r="Z2032" i="1" s="1"/>
  <c r="X2040" i="1"/>
  <c r="Z2040" i="1" s="1"/>
  <c r="X3441" i="1"/>
  <c r="Z3441" i="1" s="1"/>
  <c r="X463" i="1"/>
  <c r="Z463" i="1" s="1"/>
  <c r="X930" i="1"/>
  <c r="X455" i="1"/>
  <c r="N4396" i="1"/>
  <c r="R4396" i="1" s="1"/>
  <c r="N2035" i="1"/>
  <c r="R2035" i="1" s="1"/>
  <c r="N2027" i="1"/>
  <c r="R2027" i="1" s="1"/>
  <c r="N458" i="1"/>
  <c r="R458" i="1" s="1"/>
  <c r="N925" i="1"/>
  <c r="N450" i="1"/>
  <c r="N3436" i="1"/>
  <c r="Y2028" i="1"/>
  <c r="Z2028" i="1" s="1"/>
  <c r="Y459" i="1"/>
  <c r="Z459" i="1" s="1"/>
  <c r="Y451" i="1"/>
  <c r="Y2036" i="1"/>
  <c r="Z2036" i="1" s="1"/>
  <c r="Y3437" i="1"/>
  <c r="Z3437" i="1" s="1"/>
  <c r="Y926" i="1"/>
  <c r="M2032" i="1"/>
  <c r="M4401" i="1"/>
  <c r="Z4395" i="1"/>
  <c r="R4395" i="1"/>
  <c r="M4395" i="1"/>
  <c r="W4395" i="1"/>
  <c r="I4402" i="1"/>
  <c r="Z4352" i="1"/>
  <c r="Z3400" i="1"/>
  <c r="Z3435" i="1"/>
  <c r="Z4359" i="1"/>
  <c r="Z464" i="1"/>
  <c r="R2034" i="1"/>
  <c r="M2041" i="1"/>
  <c r="M2034" i="1"/>
  <c r="Z457" i="1"/>
  <c r="Z2034" i="1"/>
  <c r="Z2041" i="1"/>
  <c r="M457" i="1"/>
  <c r="I464" i="1"/>
  <c r="I2041" i="1"/>
  <c r="W457" i="1"/>
  <c r="R457" i="1"/>
  <c r="W2034" i="1"/>
  <c r="Z2033" i="1"/>
  <c r="W2026" i="1"/>
  <c r="W456" i="1"/>
  <c r="Z449" i="1"/>
  <c r="R2026" i="1"/>
  <c r="R2033" i="1"/>
  <c r="I2033" i="1"/>
  <c r="I456" i="1"/>
  <c r="W449" i="1"/>
  <c r="M449" i="1"/>
  <c r="R449" i="1"/>
  <c r="M456" i="1"/>
  <c r="M2026" i="1"/>
  <c r="M3967" i="1"/>
  <c r="M3960" i="1"/>
  <c r="M4410" i="1"/>
  <c r="M4360" i="1"/>
  <c r="M4359" i="1"/>
  <c r="M924" i="1"/>
  <c r="Z3960" i="1"/>
  <c r="Z2992" i="1"/>
  <c r="R4410" i="1"/>
  <c r="R3450" i="1"/>
  <c r="Z4367" i="1"/>
  <c r="Z3385" i="1"/>
  <c r="Z924" i="1"/>
  <c r="M3443" i="1"/>
  <c r="R931" i="1"/>
  <c r="M3385" i="1"/>
  <c r="Z931" i="1"/>
  <c r="Z4410" i="1"/>
  <c r="Z4403" i="1"/>
  <c r="Z4360" i="1"/>
  <c r="Z3967" i="1"/>
  <c r="R3400" i="1"/>
  <c r="Z3392" i="1"/>
  <c r="Z3393" i="1"/>
  <c r="M3393" i="1"/>
  <c r="M4352" i="1"/>
  <c r="R2992" i="1"/>
  <c r="M931" i="1"/>
  <c r="M2985" i="1"/>
  <c r="M4403" i="1"/>
  <c r="R3392" i="1"/>
  <c r="M2992" i="1"/>
  <c r="M4000" i="1"/>
  <c r="R3443" i="1"/>
  <c r="R4403" i="1"/>
  <c r="R2985" i="1"/>
  <c r="R3393" i="1"/>
  <c r="H4409" i="1"/>
  <c r="H4006" i="1"/>
  <c r="R924" i="1"/>
  <c r="H3399" i="1"/>
  <c r="H4366" i="1"/>
  <c r="W4367" i="1"/>
  <c r="W4410" i="1"/>
  <c r="W3400" i="1"/>
  <c r="W2992" i="1"/>
  <c r="H2988" i="1"/>
  <c r="W4360" i="1"/>
  <c r="W4000" i="1"/>
  <c r="W3393" i="1"/>
  <c r="H2986" i="1"/>
  <c r="H4353" i="1"/>
  <c r="H3386" i="1"/>
  <c r="H3964" i="1"/>
  <c r="H4364" i="1"/>
  <c r="H4407" i="1"/>
  <c r="H3389" i="1"/>
  <c r="H3447" i="1"/>
  <c r="H3395" i="1"/>
  <c r="H3398" i="1"/>
  <c r="R3967" i="1"/>
  <c r="R3442" i="1"/>
  <c r="R4352" i="1"/>
  <c r="R3960" i="1"/>
  <c r="R4360" i="1"/>
  <c r="M3400" i="1"/>
  <c r="M3392" i="1"/>
  <c r="M3442" i="1"/>
  <c r="H3965" i="1"/>
  <c r="H3390" i="1"/>
  <c r="H3448" i="1"/>
  <c r="W3967" i="1"/>
  <c r="W4359" i="1"/>
  <c r="H3963" i="1"/>
  <c r="H3396" i="1"/>
  <c r="W3435" i="1"/>
  <c r="W3443" i="1"/>
  <c r="H3961" i="1"/>
  <c r="H4004" i="1"/>
  <c r="H2987" i="1"/>
  <c r="H4357" i="1"/>
  <c r="H4005" i="1"/>
  <c r="H2990" i="1"/>
  <c r="H4408" i="1"/>
  <c r="H3391" i="1"/>
  <c r="H4358" i="1"/>
  <c r="I3400" i="1"/>
  <c r="I4367" i="1"/>
  <c r="I931" i="1"/>
  <c r="I4359" i="1"/>
  <c r="I3450" i="1"/>
  <c r="I3392" i="1"/>
  <c r="I2992" i="1"/>
  <c r="I3967" i="1"/>
  <c r="I3442" i="1"/>
  <c r="I4410" i="1"/>
  <c r="H4363" i="1"/>
  <c r="H4003" i="1"/>
  <c r="H3446" i="1"/>
  <c r="W924" i="1"/>
  <c r="W3385" i="1"/>
  <c r="H3394" i="1"/>
  <c r="H4361" i="1"/>
  <c r="H3444" i="1"/>
  <c r="H2989" i="1"/>
  <c r="H3397" i="1"/>
  <c r="H4354" i="1"/>
  <c r="H3445" i="1"/>
  <c r="R4000" i="1"/>
  <c r="R4359" i="1"/>
  <c r="R4367" i="1"/>
  <c r="R3435" i="1"/>
  <c r="R3385" i="1"/>
  <c r="M3450" i="1"/>
  <c r="M4367" i="1"/>
  <c r="H4365" i="1"/>
  <c r="H3966" i="1"/>
  <c r="H3449" i="1"/>
  <c r="H2991" i="1"/>
  <c r="W3392" i="1"/>
  <c r="W3450" i="1"/>
  <c r="M3435" i="1"/>
  <c r="H4355" i="1"/>
  <c r="H4406" i="1"/>
  <c r="H3388" i="1"/>
  <c r="W4352" i="1"/>
  <c r="W3960" i="1"/>
  <c r="W2985" i="1"/>
  <c r="W4403" i="1"/>
  <c r="H4404" i="1"/>
  <c r="H4356" i="1"/>
  <c r="H3962" i="1"/>
  <c r="H4405" i="1"/>
  <c r="H3387" i="1"/>
  <c r="H4362" i="1"/>
  <c r="W455" i="1" l="1"/>
  <c r="Z451" i="1"/>
  <c r="R450" i="1"/>
  <c r="Z455" i="1"/>
  <c r="W454" i="1"/>
  <c r="R452" i="1"/>
  <c r="Z456" i="1"/>
  <c r="R456" i="1"/>
  <c r="W464" i="1"/>
  <c r="H461" i="1"/>
  <c r="H453" i="1"/>
  <c r="H2030" i="1"/>
  <c r="H4399" i="1"/>
  <c r="R3436" i="1"/>
  <c r="H3436" i="1" s="1"/>
  <c r="H2038" i="1"/>
  <c r="R4402" i="1"/>
  <c r="H4397" i="1"/>
  <c r="H3441" i="1"/>
  <c r="H2037" i="1"/>
  <c r="W4402" i="1"/>
  <c r="H3439" i="1"/>
  <c r="M4402" i="1"/>
  <c r="H3437" i="1"/>
  <c r="H3440" i="1"/>
  <c r="H4398" i="1"/>
  <c r="H2028" i="1"/>
  <c r="H460" i="1"/>
  <c r="W931" i="1"/>
  <c r="M926" i="1"/>
  <c r="H2039" i="1"/>
  <c r="H459" i="1"/>
  <c r="H4396" i="1"/>
  <c r="H2029" i="1"/>
  <c r="H462" i="1"/>
  <c r="H2032" i="1"/>
  <c r="H2035" i="1"/>
  <c r="H2031" i="1"/>
  <c r="W2033" i="1"/>
  <c r="H4400" i="1"/>
  <c r="H3438" i="1"/>
  <c r="H2027" i="1"/>
  <c r="H2036" i="1"/>
  <c r="H928" i="1"/>
  <c r="H4401" i="1"/>
  <c r="H3442" i="1"/>
  <c r="H2041" i="1"/>
  <c r="H2026" i="1"/>
  <c r="H458" i="1"/>
  <c r="Z926" i="1"/>
  <c r="R925" i="1"/>
  <c r="W930" i="1"/>
  <c r="R927" i="1"/>
  <c r="Z930" i="1"/>
  <c r="H463" i="1"/>
  <c r="H2040" i="1"/>
  <c r="W929" i="1"/>
  <c r="H4395" i="1"/>
  <c r="H2034" i="1"/>
  <c r="H457" i="1"/>
  <c r="H449" i="1"/>
  <c r="H2985" i="1"/>
  <c r="H3393" i="1"/>
  <c r="H3400" i="1"/>
  <c r="H3967" i="1"/>
  <c r="H3960" i="1"/>
  <c r="H4352" i="1"/>
  <c r="H3443" i="1"/>
  <c r="H4403" i="1"/>
  <c r="H4410" i="1"/>
  <c r="H2992" i="1"/>
  <c r="H924" i="1"/>
  <c r="H4000" i="1"/>
  <c r="H3385" i="1"/>
  <c r="H3450" i="1"/>
  <c r="H3392" i="1"/>
  <c r="H4359" i="1"/>
  <c r="H4367" i="1"/>
  <c r="H4360" i="1"/>
  <c r="H3435" i="1"/>
  <c r="H450" i="1" l="1"/>
  <c r="H452" i="1"/>
  <c r="H451" i="1"/>
  <c r="H454" i="1"/>
  <c r="H455" i="1"/>
  <c r="H456" i="1"/>
  <c r="H464" i="1"/>
  <c r="H4402" i="1"/>
  <c r="H2033" i="1"/>
  <c r="H931" i="1"/>
  <c r="H929" i="1"/>
  <c r="H925" i="1"/>
  <c r="H930" i="1"/>
  <c r="H927" i="1"/>
  <c r="H926" i="1"/>
  <c r="X4445" i="1" l="1"/>
  <c r="Y4444" i="1"/>
  <c r="AB4443" i="1"/>
  <c r="T4446" i="1"/>
  <c r="I4445" i="1"/>
  <c r="P4445" i="1"/>
  <c r="X4448" i="1"/>
  <c r="AC4443" i="1"/>
  <c r="V4445" i="1"/>
  <c r="I4447" i="1"/>
  <c r="AC4449" i="1"/>
  <c r="Y4447" i="1"/>
  <c r="N4449" i="1"/>
  <c r="U4443" i="1"/>
  <c r="AC4444" i="1"/>
  <c r="J4446" i="1"/>
  <c r="I4446" i="1"/>
  <c r="T4447" i="1"/>
  <c r="Y4449" i="1"/>
  <c r="T4445" i="1"/>
  <c r="O4445" i="1"/>
  <c r="K4447" i="1"/>
  <c r="L4448" i="1"/>
  <c r="K4445" i="1"/>
  <c r="N4446" i="1"/>
  <c r="I4443" i="1"/>
  <c r="U4444" i="1"/>
  <c r="S4444" i="1"/>
  <c r="AA4446" i="1"/>
  <c r="Q4444" i="1"/>
  <c r="V4446" i="1"/>
  <c r="Y4445" i="1"/>
  <c r="U4448" i="1"/>
  <c r="O4449" i="1"/>
  <c r="T4443" i="1"/>
  <c r="J4443" i="1"/>
  <c r="N4447" i="1"/>
  <c r="P4448" i="1"/>
  <c r="N4443" i="1"/>
  <c r="L4445" i="1"/>
  <c r="I4448" i="1"/>
  <c r="K4446" i="1"/>
  <c r="AA4447" i="1"/>
  <c r="O4447" i="1"/>
  <c r="O4444" i="1"/>
  <c r="L4443" i="1"/>
  <c r="P4447" i="1"/>
  <c r="AB4449" i="1"/>
  <c r="L4447" i="1"/>
  <c r="O4443" i="1"/>
  <c r="L4449" i="1"/>
  <c r="T4448" i="1"/>
  <c r="S4443" i="1"/>
  <c r="V4448" i="1"/>
  <c r="AC4447" i="1"/>
  <c r="I4449" i="1"/>
  <c r="AC4448" i="1"/>
  <c r="Y4446" i="1"/>
  <c r="K4443" i="1"/>
  <c r="AC4446" i="1"/>
  <c r="Q4448" i="1"/>
  <c r="J4447" i="1"/>
  <c r="O4446" i="1"/>
  <c r="S4445" i="1"/>
  <c r="S4448" i="1"/>
  <c r="J4448" i="1"/>
  <c r="Y4443" i="1"/>
  <c r="S4446" i="1"/>
  <c r="T4449" i="1"/>
  <c r="N4448" i="1"/>
  <c r="AB4447" i="1"/>
  <c r="J4444" i="1"/>
  <c r="U4447" i="1"/>
  <c r="X4449" i="1"/>
  <c r="T4444" i="1"/>
  <c r="AA4448" i="1"/>
  <c r="J4445" i="1"/>
  <c r="V4449" i="1"/>
  <c r="K4449" i="1"/>
  <c r="V4447" i="1"/>
  <c r="U4446" i="1"/>
  <c r="Q4445" i="1"/>
  <c r="X4447" i="1"/>
  <c r="P4446" i="1"/>
  <c r="K4444" i="1"/>
  <c r="Q4447" i="1"/>
  <c r="P4443" i="1"/>
  <c r="AC4445" i="1"/>
  <c r="N4444" i="1"/>
  <c r="X4444" i="1"/>
  <c r="L4444" i="1"/>
  <c r="AB4448" i="1"/>
  <c r="U4449" i="1"/>
  <c r="Y4448" i="1"/>
  <c r="Q4449" i="1"/>
  <c r="O4448" i="1"/>
  <c r="AB4446" i="1"/>
  <c r="Q4446" i="1"/>
  <c r="AA4449" i="1"/>
  <c r="I4444" i="1"/>
  <c r="AA4445" i="1"/>
  <c r="K4448" i="1"/>
  <c r="AA4444" i="1"/>
  <c r="P4444" i="1"/>
  <c r="X4443" i="1"/>
  <c r="Q4443" i="1"/>
  <c r="J4449" i="1"/>
  <c r="L4446" i="1"/>
  <c r="U4445" i="1"/>
  <c r="S4449" i="1"/>
  <c r="V4444" i="1"/>
  <c r="AA4443" i="1"/>
  <c r="X4446" i="1"/>
  <c r="N4445" i="1"/>
  <c r="AB4444" i="1"/>
  <c r="S4447" i="1"/>
  <c r="AB4445" i="1"/>
  <c r="P4449" i="1"/>
  <c r="V4443" i="1"/>
  <c r="Q2838" i="1"/>
  <c r="Q3885" i="1"/>
  <c r="Q4373" i="1"/>
  <c r="Q2926" i="1"/>
  <c r="Q2902" i="1"/>
  <c r="Q3414" i="1"/>
  <c r="Q3413" i="1"/>
  <c r="Q3884" i="1"/>
  <c r="Q2925" i="1"/>
  <c r="Q2837" i="1"/>
  <c r="Q4372" i="1"/>
  <c r="Q2901" i="1"/>
  <c r="Q3415" i="1"/>
  <c r="Q3886" i="1"/>
  <c r="Q2927" i="1"/>
  <c r="Q2839" i="1"/>
  <c r="Q2903" i="1"/>
  <c r="Q4374" i="1"/>
  <c r="Q2836" i="1"/>
  <c r="Q3412" i="1"/>
  <c r="Q4371" i="1"/>
  <c r="Q2900" i="1"/>
  <c r="Q2924" i="1"/>
  <c r="Q3883" i="1"/>
  <c r="Q2835" i="1"/>
  <c r="Q4370" i="1"/>
  <c r="Q2899" i="1"/>
  <c r="Q3882" i="1"/>
  <c r="Q2923" i="1"/>
  <c r="Q3411" i="1"/>
  <c r="Q2897" i="1"/>
  <c r="Q2833" i="1"/>
  <c r="Q2921" i="1"/>
  <c r="Q3409" i="1"/>
  <c r="Q3880" i="1"/>
  <c r="Q4368" i="1"/>
  <c r="Q3410" i="1"/>
  <c r="Q2834" i="1"/>
  <c r="Q2922" i="1"/>
  <c r="Q4369" i="1"/>
  <c r="Q2898" i="1"/>
  <c r="Q3881" i="1"/>
  <c r="V2055" i="1"/>
  <c r="V478" i="1"/>
  <c r="AC2054" i="1"/>
  <c r="AC477" i="1"/>
  <c r="I2056" i="1"/>
  <c r="I479" i="1"/>
  <c r="AC2055" i="1"/>
  <c r="AC478" i="1"/>
  <c r="Y2053" i="1"/>
  <c r="Y476" i="1"/>
  <c r="K2050" i="1"/>
  <c r="K473" i="1"/>
  <c r="AC2053" i="1"/>
  <c r="AC476" i="1"/>
  <c r="Q2055" i="1"/>
  <c r="Q478" i="1"/>
  <c r="J477" i="1"/>
  <c r="J2054" i="1"/>
  <c r="O476" i="1"/>
  <c r="O2053" i="1"/>
  <c r="S475" i="1"/>
  <c r="S2052" i="1"/>
  <c r="S478" i="1"/>
  <c r="S2055" i="1"/>
  <c r="J2055" i="1"/>
  <c r="J478" i="1"/>
  <c r="Y2050" i="1"/>
  <c r="Y473" i="1"/>
  <c r="S476" i="1"/>
  <c r="S2053" i="1"/>
  <c r="T2056" i="1"/>
  <c r="T479" i="1"/>
  <c r="K476" i="1"/>
  <c r="K2053" i="1"/>
  <c r="AA2054" i="1"/>
  <c r="AA477" i="1"/>
  <c r="O477" i="1"/>
  <c r="O2054" i="1"/>
  <c r="O2051" i="1"/>
  <c r="O474" i="1"/>
  <c r="L2050" i="1"/>
  <c r="L473" i="1"/>
  <c r="P477" i="1"/>
  <c r="P2054" i="1"/>
  <c r="AB2056" i="1"/>
  <c r="AB479" i="1"/>
  <c r="L477" i="1"/>
  <c r="L2054" i="1"/>
  <c r="O2050" i="1"/>
  <c r="O473" i="1"/>
  <c r="L479" i="1"/>
  <c r="L2056" i="1"/>
  <c r="T2055" i="1"/>
  <c r="T478" i="1"/>
  <c r="S473" i="1"/>
  <c r="S2050" i="1"/>
  <c r="AA476" i="1"/>
  <c r="AA2053" i="1"/>
  <c r="P476" i="1"/>
  <c r="P2053" i="1"/>
  <c r="K474" i="1"/>
  <c r="K2051" i="1"/>
  <c r="Q477" i="1"/>
  <c r="Q2054" i="1"/>
  <c r="P2050" i="1"/>
  <c r="P473" i="1"/>
  <c r="AC475" i="1"/>
  <c r="AC2052" i="1"/>
  <c r="N2051" i="1"/>
  <c r="N474" i="1"/>
  <c r="X474" i="1"/>
  <c r="X2051" i="1"/>
  <c r="L474" i="1"/>
  <c r="L2051" i="1"/>
  <c r="AB478" i="1"/>
  <c r="AB2055" i="1"/>
  <c r="U2056" i="1"/>
  <c r="U479" i="1"/>
  <c r="Y2055" i="1"/>
  <c r="Y478" i="1"/>
  <c r="Q479" i="1"/>
  <c r="Q2056" i="1"/>
  <c r="O478" i="1"/>
  <c r="O2055" i="1"/>
  <c r="AB2053" i="1"/>
  <c r="AB476" i="1"/>
  <c r="Q476" i="1"/>
  <c r="Q2053" i="1"/>
  <c r="AA479" i="1"/>
  <c r="AA2056" i="1"/>
  <c r="I2051" i="1"/>
  <c r="I474" i="1"/>
  <c r="AA475" i="1"/>
  <c r="AA2052" i="1"/>
  <c r="K478" i="1"/>
  <c r="K2055" i="1"/>
  <c r="N2055" i="1"/>
  <c r="N478" i="1"/>
  <c r="AB477" i="1"/>
  <c r="AB2054" i="1"/>
  <c r="J474" i="1"/>
  <c r="J2051" i="1"/>
  <c r="U2054" i="1"/>
  <c r="U477" i="1"/>
  <c r="X479" i="1"/>
  <c r="X2056" i="1"/>
  <c r="T2051" i="1"/>
  <c r="T474" i="1"/>
  <c r="AA2055" i="1"/>
  <c r="AA478" i="1"/>
  <c r="J2052" i="1"/>
  <c r="J475" i="1"/>
  <c r="V479" i="1"/>
  <c r="V2056" i="1"/>
  <c r="K479" i="1"/>
  <c r="K2056" i="1"/>
  <c r="V2054" i="1"/>
  <c r="V477" i="1"/>
  <c r="U2053" i="1"/>
  <c r="U476" i="1"/>
  <c r="Q2052" i="1"/>
  <c r="Q475" i="1"/>
  <c r="X2054" i="1"/>
  <c r="X477" i="1"/>
  <c r="X475" i="1"/>
  <c r="X2052" i="1"/>
  <c r="Y2051" i="1"/>
  <c r="Y474" i="1"/>
  <c r="AB2050" i="1"/>
  <c r="AB473" i="1"/>
  <c r="T2053" i="1"/>
  <c r="T476" i="1"/>
  <c r="I475" i="1"/>
  <c r="I2052" i="1"/>
  <c r="P2052" i="1"/>
  <c r="P475" i="1"/>
  <c r="X2055" i="1"/>
  <c r="X478" i="1"/>
  <c r="AC2050" i="1"/>
  <c r="AC473" i="1"/>
  <c r="V2052" i="1"/>
  <c r="V475" i="1"/>
  <c r="I477" i="1"/>
  <c r="I2054" i="1"/>
  <c r="AC2056" i="1"/>
  <c r="AC479" i="1"/>
  <c r="Y2054" i="1"/>
  <c r="Y477" i="1"/>
  <c r="N479" i="1"/>
  <c r="N2056" i="1"/>
  <c r="U2050" i="1"/>
  <c r="U473" i="1"/>
  <c r="AA2051" i="1"/>
  <c r="AA474" i="1"/>
  <c r="P2051" i="1"/>
  <c r="P474" i="1"/>
  <c r="X2050" i="1"/>
  <c r="X473" i="1"/>
  <c r="Q473" i="1"/>
  <c r="Q2050" i="1"/>
  <c r="J2056" i="1"/>
  <c r="J479" i="1"/>
  <c r="L2053" i="1"/>
  <c r="L476" i="1"/>
  <c r="U475" i="1"/>
  <c r="U2052" i="1"/>
  <c r="S2056" i="1"/>
  <c r="S479" i="1"/>
  <c r="V2051" i="1"/>
  <c r="V474" i="1"/>
  <c r="AA2050" i="1"/>
  <c r="AA473" i="1"/>
  <c r="X476" i="1"/>
  <c r="X2053" i="1"/>
  <c r="N475" i="1"/>
  <c r="N2052" i="1"/>
  <c r="AB474" i="1"/>
  <c r="AB2051" i="1"/>
  <c r="S477" i="1"/>
  <c r="S2054" i="1"/>
  <c r="AB2052" i="1"/>
  <c r="AB475" i="1"/>
  <c r="P2056" i="1"/>
  <c r="P479" i="1"/>
  <c r="V473" i="1"/>
  <c r="V2050" i="1"/>
  <c r="Q2051" i="1"/>
  <c r="Q474" i="1"/>
  <c r="V2053" i="1"/>
  <c r="V476" i="1"/>
  <c r="Y475" i="1"/>
  <c r="Y2052" i="1"/>
  <c r="U478" i="1"/>
  <c r="U2055" i="1"/>
  <c r="O2056" i="1"/>
  <c r="O479" i="1"/>
  <c r="T473" i="1"/>
  <c r="T2050" i="1"/>
  <c r="J2050" i="1"/>
  <c r="J473" i="1"/>
  <c r="N477" i="1"/>
  <c r="N2054" i="1"/>
  <c r="P2055" i="1"/>
  <c r="P478" i="1"/>
  <c r="N473" i="1"/>
  <c r="N2050" i="1"/>
  <c r="L2052" i="1"/>
  <c r="L475" i="1"/>
  <c r="I478" i="1"/>
  <c r="I2055" i="1"/>
  <c r="AC474" i="1"/>
  <c r="AC2051" i="1"/>
  <c r="J476" i="1"/>
  <c r="J2053" i="1"/>
  <c r="I2053" i="1"/>
  <c r="I476" i="1"/>
  <c r="T477" i="1"/>
  <c r="T2054" i="1"/>
  <c r="Y479" i="1"/>
  <c r="Y2056" i="1"/>
  <c r="T2052" i="1"/>
  <c r="T475" i="1"/>
  <c r="O475" i="1"/>
  <c r="O2052" i="1"/>
  <c r="K2054" i="1"/>
  <c r="K477" i="1"/>
  <c r="L2055" i="1"/>
  <c r="L478" i="1"/>
  <c r="K475" i="1"/>
  <c r="K2052" i="1"/>
  <c r="N2053" i="1"/>
  <c r="N476" i="1"/>
  <c r="I473" i="1"/>
  <c r="I2050" i="1"/>
  <c r="U2051" i="1"/>
  <c r="U474" i="1"/>
  <c r="S2051" i="1"/>
  <c r="S474" i="1"/>
  <c r="V446" i="1"/>
  <c r="V2023" i="1"/>
  <c r="AC445" i="1"/>
  <c r="AC2022" i="1"/>
  <c r="I447" i="1"/>
  <c r="I2024" i="1"/>
  <c r="AC446" i="1"/>
  <c r="AC2023" i="1"/>
  <c r="Y444" i="1"/>
  <c r="Y2021" i="1"/>
  <c r="K441" i="1"/>
  <c r="K2018" i="1"/>
  <c r="AC444" i="1"/>
  <c r="AC2021" i="1"/>
  <c r="Q446" i="1"/>
  <c r="Q2023" i="1"/>
  <c r="J445" i="1"/>
  <c r="J2022" i="1"/>
  <c r="O444" i="1"/>
  <c r="O2021" i="1"/>
  <c r="S443" i="1"/>
  <c r="S2020" i="1"/>
  <c r="S446" i="1"/>
  <c r="S2023" i="1"/>
  <c r="J446" i="1"/>
  <c r="J2023" i="1"/>
  <c r="Y441" i="1"/>
  <c r="Y2018" i="1"/>
  <c r="S444" i="1"/>
  <c r="S2021" i="1"/>
  <c r="T447" i="1"/>
  <c r="T2024" i="1"/>
  <c r="K444" i="1"/>
  <c r="K2021" i="1"/>
  <c r="AA445" i="1"/>
  <c r="AA2022" i="1"/>
  <c r="O445" i="1"/>
  <c r="O2022" i="1"/>
  <c r="O442" i="1"/>
  <c r="O2019" i="1"/>
  <c r="L441" i="1"/>
  <c r="L2018" i="1"/>
  <c r="P445" i="1"/>
  <c r="P2022" i="1"/>
  <c r="AB447" i="1"/>
  <c r="AB2024" i="1"/>
  <c r="L445" i="1"/>
  <c r="L2022" i="1"/>
  <c r="O441" i="1"/>
  <c r="O2018" i="1"/>
  <c r="L447" i="1"/>
  <c r="L2024" i="1"/>
  <c r="T446" i="1"/>
  <c r="T2023" i="1"/>
  <c r="S441" i="1"/>
  <c r="S2018" i="1"/>
  <c r="P444" i="1"/>
  <c r="P2021" i="1"/>
  <c r="K442" i="1"/>
  <c r="K2019" i="1"/>
  <c r="Q445" i="1"/>
  <c r="Q2022" i="1"/>
  <c r="P441" i="1"/>
  <c r="P2018" i="1"/>
  <c r="AC443" i="1"/>
  <c r="AC2020" i="1"/>
  <c r="N442" i="1"/>
  <c r="N2019" i="1"/>
  <c r="X442" i="1"/>
  <c r="X2019" i="1"/>
  <c r="L442" i="1"/>
  <c r="L2019" i="1"/>
  <c r="AB446" i="1"/>
  <c r="AB2023" i="1"/>
  <c r="U447" i="1"/>
  <c r="U2024" i="1"/>
  <c r="Y446" i="1"/>
  <c r="Y2023" i="1"/>
  <c r="Q447" i="1"/>
  <c r="Q2024" i="1"/>
  <c r="O446" i="1"/>
  <c r="O2023" i="1"/>
  <c r="AB444" i="1"/>
  <c r="AB2021" i="1"/>
  <c r="Q444" i="1"/>
  <c r="Q2021" i="1"/>
  <c r="AA447" i="1"/>
  <c r="AA2024" i="1"/>
  <c r="I442" i="1"/>
  <c r="I2019" i="1"/>
  <c r="AA443" i="1"/>
  <c r="AA2020" i="1"/>
  <c r="K446" i="1"/>
  <c r="K2023" i="1"/>
  <c r="N446" i="1"/>
  <c r="N2023" i="1"/>
  <c r="AB445" i="1"/>
  <c r="AB2022" i="1"/>
  <c r="J442" i="1"/>
  <c r="J2019" i="1"/>
  <c r="U445" i="1"/>
  <c r="U2022" i="1"/>
  <c r="X447" i="1"/>
  <c r="X2024" i="1"/>
  <c r="T442" i="1"/>
  <c r="T2019" i="1"/>
  <c r="AA446" i="1"/>
  <c r="AA2023" i="1"/>
  <c r="J443" i="1"/>
  <c r="J2020" i="1"/>
  <c r="V447" i="1"/>
  <c r="V2024" i="1"/>
  <c r="K447" i="1"/>
  <c r="K2024" i="1"/>
  <c r="V445" i="1"/>
  <c r="V2022" i="1"/>
  <c r="U444" i="1"/>
  <c r="U2021" i="1"/>
  <c r="Q443" i="1"/>
  <c r="Q2020" i="1"/>
  <c r="X445" i="1"/>
  <c r="X2022" i="1"/>
  <c r="X443" i="1"/>
  <c r="X2020" i="1"/>
  <c r="Y442" i="1"/>
  <c r="Y2019" i="1"/>
  <c r="AB441" i="1"/>
  <c r="AB2018" i="1"/>
  <c r="T444" i="1"/>
  <c r="T2021" i="1"/>
  <c r="I443" i="1"/>
  <c r="I2020" i="1"/>
  <c r="P443" i="1"/>
  <c r="P2020" i="1"/>
  <c r="X446" i="1"/>
  <c r="X2023" i="1"/>
  <c r="AC441" i="1"/>
  <c r="AC2018" i="1"/>
  <c r="V443" i="1"/>
  <c r="V2020" i="1"/>
  <c r="I445" i="1"/>
  <c r="I2022" i="1"/>
  <c r="AC447" i="1"/>
  <c r="AC2024" i="1"/>
  <c r="Y445" i="1"/>
  <c r="Y2022" i="1"/>
  <c r="N447" i="1"/>
  <c r="N2024" i="1"/>
  <c r="U441" i="1"/>
  <c r="U2018" i="1"/>
  <c r="AA442" i="1"/>
  <c r="AA2019" i="1"/>
  <c r="P442" i="1"/>
  <c r="P2019" i="1"/>
  <c r="X441" i="1"/>
  <c r="X2018" i="1"/>
  <c r="Q441" i="1"/>
  <c r="Q2018" i="1"/>
  <c r="J447" i="1"/>
  <c r="J2024" i="1"/>
  <c r="L444" i="1"/>
  <c r="L2021" i="1"/>
  <c r="U443" i="1"/>
  <c r="U2020" i="1"/>
  <c r="S447" i="1"/>
  <c r="S2024" i="1"/>
  <c r="V442" i="1"/>
  <c r="V2019" i="1"/>
  <c r="AA441" i="1"/>
  <c r="AA2018" i="1"/>
  <c r="X444" i="1"/>
  <c r="X2021" i="1"/>
  <c r="N443" i="1"/>
  <c r="N2020" i="1"/>
  <c r="AB442" i="1"/>
  <c r="AB2019" i="1"/>
  <c r="S445" i="1"/>
  <c r="S2022" i="1"/>
  <c r="AB443" i="1"/>
  <c r="AB2020" i="1"/>
  <c r="P447" i="1"/>
  <c r="P2024" i="1"/>
  <c r="V441" i="1"/>
  <c r="V2018" i="1"/>
  <c r="AA444" i="1"/>
  <c r="AA2021" i="1"/>
  <c r="Q442" i="1"/>
  <c r="Q2019" i="1"/>
  <c r="V444" i="1"/>
  <c r="V2021" i="1"/>
  <c r="Y443" i="1"/>
  <c r="Y2020" i="1"/>
  <c r="U446" i="1"/>
  <c r="U2023" i="1"/>
  <c r="O447" i="1"/>
  <c r="O2024" i="1"/>
  <c r="T441" i="1"/>
  <c r="T2018" i="1"/>
  <c r="J441" i="1"/>
  <c r="J2018" i="1"/>
  <c r="N445" i="1"/>
  <c r="N2022" i="1"/>
  <c r="P446" i="1"/>
  <c r="P2023" i="1"/>
  <c r="N441" i="1"/>
  <c r="N2018" i="1"/>
  <c r="L443" i="1"/>
  <c r="L2020" i="1"/>
  <c r="I446" i="1"/>
  <c r="I2023" i="1"/>
  <c r="AC442" i="1"/>
  <c r="AC2019" i="1"/>
  <c r="J444" i="1"/>
  <c r="J2021" i="1"/>
  <c r="I444" i="1"/>
  <c r="I2021" i="1"/>
  <c r="T445" i="1"/>
  <c r="T2022" i="1"/>
  <c r="Y447" i="1"/>
  <c r="Y2024" i="1"/>
  <c r="T443" i="1"/>
  <c r="T2020" i="1"/>
  <c r="O443" i="1"/>
  <c r="O2020" i="1"/>
  <c r="K445" i="1"/>
  <c r="K2022" i="1"/>
  <c r="L446" i="1"/>
  <c r="L2023" i="1"/>
  <c r="K443" i="1"/>
  <c r="K2020" i="1"/>
  <c r="N444" i="1"/>
  <c r="N2021" i="1"/>
  <c r="I441" i="1"/>
  <c r="I2018" i="1"/>
  <c r="U442" i="1"/>
  <c r="U2019" i="1"/>
  <c r="S442" i="1"/>
  <c r="S2019" i="1"/>
  <c r="AA2836" i="1"/>
  <c r="AA3883" i="1"/>
  <c r="AA2924" i="1"/>
  <c r="AA3412" i="1"/>
  <c r="AA2900" i="1"/>
  <c r="AA4371" i="1"/>
  <c r="V4371" i="1"/>
  <c r="V2900" i="1"/>
  <c r="V3883" i="1"/>
  <c r="V3412" i="1"/>
  <c r="V2924" i="1"/>
  <c r="V2836" i="1"/>
  <c r="Y2923" i="1"/>
  <c r="Y2835" i="1"/>
  <c r="Y2899" i="1"/>
  <c r="Y3882" i="1"/>
  <c r="Y4370" i="1"/>
  <c r="Y3411" i="1"/>
  <c r="U2902" i="1"/>
  <c r="U2838" i="1"/>
  <c r="U3885" i="1"/>
  <c r="U4373" i="1"/>
  <c r="U3414" i="1"/>
  <c r="U2926" i="1"/>
  <c r="O4374" i="1"/>
  <c r="O2927" i="1"/>
  <c r="O2839" i="1"/>
  <c r="O3415" i="1"/>
  <c r="O2903" i="1"/>
  <c r="O3886" i="1"/>
  <c r="T4368" i="1"/>
  <c r="T2833" i="1"/>
  <c r="T3409" i="1"/>
  <c r="T3880" i="1"/>
  <c r="T2921" i="1"/>
  <c r="T2897" i="1"/>
  <c r="J4368" i="1"/>
  <c r="J3880" i="1"/>
  <c r="J2921" i="1"/>
  <c r="J3409" i="1"/>
  <c r="J2897" i="1"/>
  <c r="J2833" i="1"/>
  <c r="N4372" i="1"/>
  <c r="N2925" i="1"/>
  <c r="N2837" i="1"/>
  <c r="N3884" i="1"/>
  <c r="N3413" i="1"/>
  <c r="N2901" i="1"/>
  <c r="P4373" i="1"/>
  <c r="P3885" i="1"/>
  <c r="P2926" i="1"/>
  <c r="P2902" i="1"/>
  <c r="P3414" i="1"/>
  <c r="P2838" i="1"/>
  <c r="N2921" i="1"/>
  <c r="N2897" i="1"/>
  <c r="N3880" i="1"/>
  <c r="N4368" i="1"/>
  <c r="N3409" i="1"/>
  <c r="N2833" i="1"/>
  <c r="L2923" i="1"/>
  <c r="L2835" i="1"/>
  <c r="L2899" i="1"/>
  <c r="L3882" i="1"/>
  <c r="L3411" i="1"/>
  <c r="L4370" i="1"/>
  <c r="I2926" i="1"/>
  <c r="I4373" i="1"/>
  <c r="I2838" i="1"/>
  <c r="I2902" i="1"/>
  <c r="I3885" i="1"/>
  <c r="I3414" i="1"/>
  <c r="AC4369" i="1"/>
  <c r="AC3881" i="1"/>
  <c r="AC2834" i="1"/>
  <c r="AC2922" i="1"/>
  <c r="AC3410" i="1"/>
  <c r="AC2898" i="1"/>
  <c r="J2900" i="1"/>
  <c r="J2836" i="1"/>
  <c r="J4371" i="1"/>
  <c r="J2924" i="1"/>
  <c r="J3412" i="1"/>
  <c r="J3883" i="1"/>
  <c r="I2836" i="1"/>
  <c r="I2900" i="1"/>
  <c r="I3412" i="1"/>
  <c r="I4371" i="1"/>
  <c r="I2924" i="1"/>
  <c r="I3883" i="1"/>
  <c r="T2901" i="1"/>
  <c r="T3884" i="1"/>
  <c r="T2837" i="1"/>
  <c r="T3413" i="1"/>
  <c r="T4372" i="1"/>
  <c r="T2925" i="1"/>
  <c r="Y3415" i="1"/>
  <c r="Y2839" i="1"/>
  <c r="Y2903" i="1"/>
  <c r="Y4374" i="1"/>
  <c r="Y2927" i="1"/>
  <c r="Y3886" i="1"/>
  <c r="T3882" i="1"/>
  <c r="T2835" i="1"/>
  <c r="T2899" i="1"/>
  <c r="T3411" i="1"/>
  <c r="T2923" i="1"/>
  <c r="T4370" i="1"/>
  <c r="O4370" i="1"/>
  <c r="O2835" i="1"/>
  <c r="O2899" i="1"/>
  <c r="O3411" i="1"/>
  <c r="O3882" i="1"/>
  <c r="O2923" i="1"/>
  <c r="K3413" i="1"/>
  <c r="K4372" i="1"/>
  <c r="K2925" i="1"/>
  <c r="K2901" i="1"/>
  <c r="K3884" i="1"/>
  <c r="K2837" i="1"/>
  <c r="L2838" i="1"/>
  <c r="L2926" i="1"/>
  <c r="L4373" i="1"/>
  <c r="L3414" i="1"/>
  <c r="L3885" i="1"/>
  <c r="L2902" i="1"/>
  <c r="K3411" i="1"/>
  <c r="K4370" i="1"/>
  <c r="K2835" i="1"/>
  <c r="K2899" i="1"/>
  <c r="K2923" i="1"/>
  <c r="K3882" i="1"/>
  <c r="N4371" i="1"/>
  <c r="N2836" i="1"/>
  <c r="N3412" i="1"/>
  <c r="N2924" i="1"/>
  <c r="N2900" i="1"/>
  <c r="N3883" i="1"/>
  <c r="I2833" i="1"/>
  <c r="I2921" i="1"/>
  <c r="I3409" i="1"/>
  <c r="I3880" i="1"/>
  <c r="I4368" i="1"/>
  <c r="I2897" i="1"/>
  <c r="U4369" i="1"/>
  <c r="U2922" i="1"/>
  <c r="U3410" i="1"/>
  <c r="U2834" i="1"/>
  <c r="U3881" i="1"/>
  <c r="U2898" i="1"/>
  <c r="S3881" i="1"/>
  <c r="S4369" i="1"/>
  <c r="S2922" i="1"/>
  <c r="S3410" i="1"/>
  <c r="S2898" i="1"/>
  <c r="S2834" i="1"/>
  <c r="V2902" i="1"/>
  <c r="V2926" i="1"/>
  <c r="V3885" i="1"/>
  <c r="V2838" i="1"/>
  <c r="V3414" i="1"/>
  <c r="V4373" i="1"/>
  <c r="AC2925" i="1"/>
  <c r="AC3884" i="1"/>
  <c r="AC2901" i="1"/>
  <c r="AC3413" i="1"/>
  <c r="AC4372" i="1"/>
  <c r="AC2837" i="1"/>
  <c r="I2927" i="1"/>
  <c r="I2903" i="1"/>
  <c r="I3886" i="1"/>
  <c r="I3415" i="1"/>
  <c r="I4374" i="1"/>
  <c r="I2839" i="1"/>
  <c r="AC2902" i="1"/>
  <c r="AC2926" i="1"/>
  <c r="AC3885" i="1"/>
  <c r="AC2838" i="1"/>
  <c r="AC4373" i="1"/>
  <c r="AC3414" i="1"/>
  <c r="Y4371" i="1"/>
  <c r="Y3883" i="1"/>
  <c r="Y2836" i="1"/>
  <c r="Y3412" i="1"/>
  <c r="Y2924" i="1"/>
  <c r="Y2900" i="1"/>
  <c r="K2897" i="1"/>
  <c r="K2833" i="1"/>
  <c r="K3880" i="1"/>
  <c r="K3409" i="1"/>
  <c r="K2921" i="1"/>
  <c r="K4368" i="1"/>
  <c r="AC2900" i="1"/>
  <c r="AC3883" i="1"/>
  <c r="AC3412" i="1"/>
  <c r="AC2836" i="1"/>
  <c r="AC4371" i="1"/>
  <c r="AC2924" i="1"/>
  <c r="J2837" i="1"/>
  <c r="J4372" i="1"/>
  <c r="J2901" i="1"/>
  <c r="J3413" i="1"/>
  <c r="J3884" i="1"/>
  <c r="J2925" i="1"/>
  <c r="O2836" i="1"/>
  <c r="O3412" i="1"/>
  <c r="O2924" i="1"/>
  <c r="O4371" i="1"/>
  <c r="O3883" i="1"/>
  <c r="O2900" i="1"/>
  <c r="S2923" i="1"/>
  <c r="S2835" i="1"/>
  <c r="S2899" i="1"/>
  <c r="S3411" i="1"/>
  <c r="S4370" i="1"/>
  <c r="S3882" i="1"/>
  <c r="S2902" i="1"/>
  <c r="S4373" i="1"/>
  <c r="S3414" i="1"/>
  <c r="S2926" i="1"/>
  <c r="S2838" i="1"/>
  <c r="S3885" i="1"/>
  <c r="J2838" i="1"/>
  <c r="J4373" i="1"/>
  <c r="J2902" i="1"/>
  <c r="J2926" i="1"/>
  <c r="J3885" i="1"/>
  <c r="J3414" i="1"/>
  <c r="Y2897" i="1"/>
  <c r="Y3409" i="1"/>
  <c r="Y3880" i="1"/>
  <c r="Y4368" i="1"/>
  <c r="Y2921" i="1"/>
  <c r="Y2833" i="1"/>
  <c r="S3412" i="1"/>
  <c r="S3883" i="1"/>
  <c r="S2836" i="1"/>
  <c r="S4371" i="1"/>
  <c r="S2900" i="1"/>
  <c r="S2924" i="1"/>
  <c r="T4374" i="1"/>
  <c r="T2839" i="1"/>
  <c r="T2903" i="1"/>
  <c r="T2927" i="1"/>
  <c r="T3415" i="1"/>
  <c r="T3886" i="1"/>
  <c r="K3412" i="1"/>
  <c r="K2900" i="1"/>
  <c r="K2924" i="1"/>
  <c r="K3883" i="1"/>
  <c r="K4371" i="1"/>
  <c r="K2836" i="1"/>
  <c r="AA2837" i="1"/>
  <c r="AA2925" i="1"/>
  <c r="AA3884" i="1"/>
  <c r="AA3413" i="1"/>
  <c r="AA2901" i="1"/>
  <c r="AA4372" i="1"/>
  <c r="O2837" i="1"/>
  <c r="O2901" i="1"/>
  <c r="O3884" i="1"/>
  <c r="O3413" i="1"/>
  <c r="O4372" i="1"/>
  <c r="O2925" i="1"/>
  <c r="O2922" i="1"/>
  <c r="O3881" i="1"/>
  <c r="O3410" i="1"/>
  <c r="O2898" i="1"/>
  <c r="O4369" i="1"/>
  <c r="O2834" i="1"/>
  <c r="L3409" i="1"/>
  <c r="L3880" i="1"/>
  <c r="L2833" i="1"/>
  <c r="L4368" i="1"/>
  <c r="L2897" i="1"/>
  <c r="L2921" i="1"/>
  <c r="P3413" i="1"/>
  <c r="P2837" i="1"/>
  <c r="P4372" i="1"/>
  <c r="P2901" i="1"/>
  <c r="P2925" i="1"/>
  <c r="P3884" i="1"/>
  <c r="AB2927" i="1"/>
  <c r="AB4374" i="1"/>
  <c r="AB2839" i="1"/>
  <c r="AB3415" i="1"/>
  <c r="AB2903" i="1"/>
  <c r="AB3886" i="1"/>
  <c r="L3413" i="1"/>
  <c r="L4372" i="1"/>
  <c r="L2837" i="1"/>
  <c r="L3884" i="1"/>
  <c r="L2925" i="1"/>
  <c r="L2901" i="1"/>
  <c r="O2833" i="1"/>
  <c r="O3880" i="1"/>
  <c r="O3409" i="1"/>
  <c r="O4368" i="1"/>
  <c r="O2897" i="1"/>
  <c r="O2921" i="1"/>
  <c r="L4374" i="1"/>
  <c r="L3886" i="1"/>
  <c r="L3415" i="1"/>
  <c r="L2927" i="1"/>
  <c r="L2903" i="1"/>
  <c r="L2839" i="1"/>
  <c r="T2838" i="1"/>
  <c r="T4373" i="1"/>
  <c r="T3414" i="1"/>
  <c r="T2926" i="1"/>
  <c r="T2902" i="1"/>
  <c r="T3885" i="1"/>
  <c r="S2921" i="1"/>
  <c r="S2833" i="1"/>
  <c r="S4368" i="1"/>
  <c r="S2897" i="1"/>
  <c r="S3880" i="1"/>
  <c r="S3409" i="1"/>
  <c r="P2924" i="1"/>
  <c r="P2836" i="1"/>
  <c r="P4371" i="1"/>
  <c r="P3883" i="1"/>
  <c r="P2900" i="1"/>
  <c r="P3412" i="1"/>
  <c r="K2898" i="1"/>
  <c r="K4369" i="1"/>
  <c r="K3410" i="1"/>
  <c r="K2922" i="1"/>
  <c r="K2834" i="1"/>
  <c r="K3881" i="1"/>
  <c r="P2833" i="1"/>
  <c r="P2921" i="1"/>
  <c r="P3880" i="1"/>
  <c r="P3409" i="1"/>
  <c r="P2897" i="1"/>
  <c r="P4368" i="1"/>
  <c r="AC2835" i="1"/>
  <c r="AC2923" i="1"/>
  <c r="AC3882" i="1"/>
  <c r="AC4370" i="1"/>
  <c r="AC2899" i="1"/>
  <c r="AC3411" i="1"/>
  <c r="N3410" i="1"/>
  <c r="N4369" i="1"/>
  <c r="N2834" i="1"/>
  <c r="N3881" i="1"/>
  <c r="N2898" i="1"/>
  <c r="N2922" i="1"/>
  <c r="X3881" i="1"/>
  <c r="X2922" i="1"/>
  <c r="X3410" i="1"/>
  <c r="X2898" i="1"/>
  <c r="X4369" i="1"/>
  <c r="X2834" i="1"/>
  <c r="L3881" i="1"/>
  <c r="L2898" i="1"/>
  <c r="L2922" i="1"/>
  <c r="L4369" i="1"/>
  <c r="L3410" i="1"/>
  <c r="L2834" i="1"/>
  <c r="AB2926" i="1"/>
  <c r="AB3885" i="1"/>
  <c r="AB2902" i="1"/>
  <c r="AB4373" i="1"/>
  <c r="AB2838" i="1"/>
  <c r="AB3414" i="1"/>
  <c r="U3415" i="1"/>
  <c r="U4374" i="1"/>
  <c r="U2903" i="1"/>
  <c r="U2927" i="1"/>
  <c r="U2839" i="1"/>
  <c r="U3886" i="1"/>
  <c r="Y3414" i="1"/>
  <c r="Y2926" i="1"/>
  <c r="Y4373" i="1"/>
  <c r="Y2902" i="1"/>
  <c r="Y3885" i="1"/>
  <c r="Y2838" i="1"/>
  <c r="O2838" i="1"/>
  <c r="O2902" i="1"/>
  <c r="O3885" i="1"/>
  <c r="O2926" i="1"/>
  <c r="O4373" i="1"/>
  <c r="O3414" i="1"/>
  <c r="AB3883" i="1"/>
  <c r="AB2836" i="1"/>
  <c r="AB2900" i="1"/>
  <c r="AB2924" i="1"/>
  <c r="AB3412" i="1"/>
  <c r="AB4371" i="1"/>
  <c r="AA3415" i="1"/>
  <c r="AA2903" i="1"/>
  <c r="AA2927" i="1"/>
  <c r="AA2839" i="1"/>
  <c r="AA3886" i="1"/>
  <c r="AA4374" i="1"/>
  <c r="I2834" i="1"/>
  <c r="I3881" i="1"/>
  <c r="I2898" i="1"/>
  <c r="I4369" i="1"/>
  <c r="I3410" i="1"/>
  <c r="I2922" i="1"/>
  <c r="AA3411" i="1"/>
  <c r="AA2899" i="1"/>
  <c r="AA2835" i="1"/>
  <c r="AA2923" i="1"/>
  <c r="AA4370" i="1"/>
  <c r="AA3882" i="1"/>
  <c r="K3885" i="1"/>
  <c r="K2902" i="1"/>
  <c r="K4373" i="1"/>
  <c r="K2838" i="1"/>
  <c r="K3414" i="1"/>
  <c r="K2926" i="1"/>
  <c r="N4373" i="1"/>
  <c r="N2902" i="1"/>
  <c r="N3414" i="1"/>
  <c r="N2926" i="1"/>
  <c r="N2838" i="1"/>
  <c r="N3885" i="1"/>
  <c r="AB2901" i="1"/>
  <c r="AB2837" i="1"/>
  <c r="AB4372" i="1"/>
  <c r="AB3413" i="1"/>
  <c r="AB2925" i="1"/>
  <c r="AB3884" i="1"/>
  <c r="J2834" i="1"/>
  <c r="J3410" i="1"/>
  <c r="J2922" i="1"/>
  <c r="J2898" i="1"/>
  <c r="J4369" i="1"/>
  <c r="J3881" i="1"/>
  <c r="U3884" i="1"/>
  <c r="U2925" i="1"/>
  <c r="U3413" i="1"/>
  <c r="U2901" i="1"/>
  <c r="U2837" i="1"/>
  <c r="U4372" i="1"/>
  <c r="X2839" i="1"/>
  <c r="X4374" i="1"/>
  <c r="X2927" i="1"/>
  <c r="X2903" i="1"/>
  <c r="X3886" i="1"/>
  <c r="X3415" i="1"/>
  <c r="T2898" i="1"/>
  <c r="T3410" i="1"/>
  <c r="T3881" i="1"/>
  <c r="T4369" i="1"/>
  <c r="T2834" i="1"/>
  <c r="T2922" i="1"/>
  <c r="AA2838" i="1"/>
  <c r="AA4373" i="1"/>
  <c r="AA3885" i="1"/>
  <c r="AA2902" i="1"/>
  <c r="AA2926" i="1"/>
  <c r="AA3414" i="1"/>
  <c r="J3411" i="1"/>
  <c r="J2835" i="1"/>
  <c r="J2923" i="1"/>
  <c r="J3882" i="1"/>
  <c r="J2899" i="1"/>
  <c r="J4370" i="1"/>
  <c r="V4374" i="1"/>
  <c r="V2927" i="1"/>
  <c r="V2903" i="1"/>
  <c r="V3415" i="1"/>
  <c r="V2839" i="1"/>
  <c r="V3886" i="1"/>
  <c r="K2927" i="1"/>
  <c r="K3886" i="1"/>
  <c r="K2839" i="1"/>
  <c r="K3415" i="1"/>
  <c r="K2903" i="1"/>
  <c r="K4374" i="1"/>
  <c r="V2837" i="1"/>
  <c r="V3413" i="1"/>
  <c r="V2925" i="1"/>
  <c r="V4372" i="1"/>
  <c r="V2901" i="1"/>
  <c r="V3884" i="1"/>
  <c r="U2836" i="1"/>
  <c r="U2900" i="1"/>
  <c r="U2924" i="1"/>
  <c r="U3883" i="1"/>
  <c r="U3412" i="1"/>
  <c r="U4371" i="1"/>
  <c r="X3884" i="1"/>
  <c r="X2925" i="1"/>
  <c r="X3413" i="1"/>
  <c r="X4372" i="1"/>
  <c r="X2901" i="1"/>
  <c r="X2837" i="1"/>
  <c r="X2835" i="1"/>
  <c r="X3882" i="1"/>
  <c r="X4370" i="1"/>
  <c r="X3411" i="1"/>
  <c r="X2923" i="1"/>
  <c r="X2899" i="1"/>
  <c r="Y2922" i="1"/>
  <c r="Y3881" i="1"/>
  <c r="Y2898" i="1"/>
  <c r="Y2834" i="1"/>
  <c r="Y4369" i="1"/>
  <c r="Y3410" i="1"/>
  <c r="AB3880" i="1"/>
  <c r="AB2921" i="1"/>
  <c r="AB2897" i="1"/>
  <c r="AB4368" i="1"/>
  <c r="AB2833" i="1"/>
  <c r="AB3409" i="1"/>
  <c r="T2836" i="1"/>
  <c r="T3412" i="1"/>
  <c r="T2900" i="1"/>
  <c r="T4371" i="1"/>
  <c r="T2924" i="1"/>
  <c r="T3883" i="1"/>
  <c r="I2835" i="1"/>
  <c r="I3882" i="1"/>
  <c r="I3411" i="1"/>
  <c r="I2923" i="1"/>
  <c r="I2899" i="1"/>
  <c r="I4370" i="1"/>
  <c r="P4370" i="1"/>
  <c r="P3411" i="1"/>
  <c r="P2923" i="1"/>
  <c r="P2835" i="1"/>
  <c r="P3882" i="1"/>
  <c r="P2899" i="1"/>
  <c r="X2926" i="1"/>
  <c r="X4373" i="1"/>
  <c r="X3414" i="1"/>
  <c r="X2902" i="1"/>
  <c r="X2838" i="1"/>
  <c r="X3885" i="1"/>
  <c r="AC2833" i="1"/>
  <c r="AC2897" i="1"/>
  <c r="AC3880" i="1"/>
  <c r="AC4368" i="1"/>
  <c r="AC2921" i="1"/>
  <c r="AC3409" i="1"/>
  <c r="V3882" i="1"/>
  <c r="V2835" i="1"/>
  <c r="V2899" i="1"/>
  <c r="V4370" i="1"/>
  <c r="V3411" i="1"/>
  <c r="V2923" i="1"/>
  <c r="I4372" i="1"/>
  <c r="I2837" i="1"/>
  <c r="I2901" i="1"/>
  <c r="I3413" i="1"/>
  <c r="I2925" i="1"/>
  <c r="I3884" i="1"/>
  <c r="AC3886" i="1"/>
  <c r="AC3415" i="1"/>
  <c r="AC2839" i="1"/>
  <c r="AC2903" i="1"/>
  <c r="AC4374" i="1"/>
  <c r="AC2927" i="1"/>
  <c r="Y2925" i="1"/>
  <c r="Y2901" i="1"/>
  <c r="Y3884" i="1"/>
  <c r="Y3413" i="1"/>
  <c r="Y4372" i="1"/>
  <c r="Y2837" i="1"/>
  <c r="N2903" i="1"/>
  <c r="N2839" i="1"/>
  <c r="N3886" i="1"/>
  <c r="N2927" i="1"/>
  <c r="N4374" i="1"/>
  <c r="N3415" i="1"/>
  <c r="U4368" i="1"/>
  <c r="U2921" i="1"/>
  <c r="U2897" i="1"/>
  <c r="U3409" i="1"/>
  <c r="U2833" i="1"/>
  <c r="U3880" i="1"/>
  <c r="AA2834" i="1"/>
  <c r="AA3881" i="1"/>
  <c r="AA4369" i="1"/>
  <c r="AA3410" i="1"/>
  <c r="AA2922" i="1"/>
  <c r="AA2898" i="1"/>
  <c r="P2898" i="1"/>
  <c r="P2922" i="1"/>
  <c r="P3881" i="1"/>
  <c r="P3410" i="1"/>
  <c r="P2834" i="1"/>
  <c r="P4369" i="1"/>
  <c r="X2921" i="1"/>
  <c r="X2897" i="1"/>
  <c r="X4368" i="1"/>
  <c r="X2833" i="1"/>
  <c r="X3880" i="1"/>
  <c r="X3409" i="1"/>
  <c r="J2903" i="1"/>
  <c r="J2927" i="1"/>
  <c r="J3415" i="1"/>
  <c r="J3886" i="1"/>
  <c r="J2839" i="1"/>
  <c r="J4374" i="1"/>
  <c r="L4371" i="1"/>
  <c r="L3412" i="1"/>
  <c r="L3883" i="1"/>
  <c r="L2900" i="1"/>
  <c r="L2924" i="1"/>
  <c r="L2836" i="1"/>
  <c r="U2923" i="1"/>
  <c r="U3882" i="1"/>
  <c r="U3411" i="1"/>
  <c r="U2899" i="1"/>
  <c r="U4370" i="1"/>
  <c r="U2835" i="1"/>
  <c r="S2927" i="1"/>
  <c r="S2903" i="1"/>
  <c r="S2839" i="1"/>
  <c r="S4374" i="1"/>
  <c r="S3415" i="1"/>
  <c r="S3886" i="1"/>
  <c r="V3881" i="1"/>
  <c r="V2898" i="1"/>
  <c r="V3410" i="1"/>
  <c r="V2834" i="1"/>
  <c r="V2922" i="1"/>
  <c r="V4369" i="1"/>
  <c r="AA3880" i="1"/>
  <c r="AA2921" i="1"/>
  <c r="AA4368" i="1"/>
  <c r="AA3409" i="1"/>
  <c r="AA2897" i="1"/>
  <c r="AA2833" i="1"/>
  <c r="X3883" i="1"/>
  <c r="X4371" i="1"/>
  <c r="X2900" i="1"/>
  <c r="X2924" i="1"/>
  <c r="X3412" i="1"/>
  <c r="X2836" i="1"/>
  <c r="N4370" i="1"/>
  <c r="N2923" i="1"/>
  <c r="N3411" i="1"/>
  <c r="N2899" i="1"/>
  <c r="N2835" i="1"/>
  <c r="N3882" i="1"/>
  <c r="AB2898" i="1"/>
  <c r="AB3410" i="1"/>
  <c r="AB4369" i="1"/>
  <c r="AB2834" i="1"/>
  <c r="AB2922" i="1"/>
  <c r="AB3881" i="1"/>
  <c r="S4372" i="1"/>
  <c r="S3413" i="1"/>
  <c r="S2925" i="1"/>
  <c r="S2901" i="1"/>
  <c r="S3884" i="1"/>
  <c r="S2837" i="1"/>
  <c r="AB2899" i="1"/>
  <c r="AB2923" i="1"/>
  <c r="AB3882" i="1"/>
  <c r="AB4370" i="1"/>
  <c r="AB2835" i="1"/>
  <c r="AB3411" i="1"/>
  <c r="P3886" i="1"/>
  <c r="P2927" i="1"/>
  <c r="P2903" i="1"/>
  <c r="P3415" i="1"/>
  <c r="P2839" i="1"/>
  <c r="P4374" i="1"/>
  <c r="V3409" i="1"/>
  <c r="V2833" i="1"/>
  <c r="V3880" i="1"/>
  <c r="V2921" i="1"/>
  <c r="V4368" i="1"/>
  <c r="V2897" i="1"/>
  <c r="Z2024" i="1" l="1"/>
  <c r="Z441" i="1"/>
  <c r="M2051" i="1"/>
  <c r="Z446" i="1"/>
  <c r="Z2020" i="1"/>
  <c r="Z4444" i="1"/>
  <c r="M442" i="1"/>
  <c r="M2019" i="1"/>
  <c r="M4448" i="1"/>
  <c r="M474" i="1"/>
  <c r="Z4446" i="1"/>
  <c r="Z4447" i="1"/>
  <c r="R4446" i="1"/>
  <c r="Z4448" i="1"/>
  <c r="Z4449" i="1"/>
  <c r="M4445" i="1"/>
  <c r="Z2839" i="1"/>
  <c r="Z3411" i="1"/>
  <c r="Z3882" i="1"/>
  <c r="Z2899" i="1"/>
  <c r="M2835" i="1"/>
  <c r="Z2836" i="1"/>
  <c r="Z2927" i="1"/>
  <c r="R4449" i="1"/>
  <c r="W4447" i="1"/>
  <c r="R4445" i="1"/>
  <c r="W4449" i="1"/>
  <c r="W4448" i="1"/>
  <c r="Z4443" i="1"/>
  <c r="M4447" i="1"/>
  <c r="W2839" i="1"/>
  <c r="Z3883" i="1"/>
  <c r="M3411" i="1"/>
  <c r="Z4370" i="1"/>
  <c r="Z2897" i="1"/>
  <c r="Z2924" i="1"/>
  <c r="M4444" i="1"/>
  <c r="W4445" i="1"/>
  <c r="M4443" i="1"/>
  <c r="W4444" i="1"/>
  <c r="R4443" i="1"/>
  <c r="R4447" i="1"/>
  <c r="R4448" i="1"/>
  <c r="M4446" i="1"/>
  <c r="W4443" i="1"/>
  <c r="W4446" i="1"/>
  <c r="M4449" i="1"/>
  <c r="M2050" i="1"/>
  <c r="U4450" i="1"/>
  <c r="V4450" i="1"/>
  <c r="X4450" i="1"/>
  <c r="P4450" i="1"/>
  <c r="S4450" i="1"/>
  <c r="T4450" i="1"/>
  <c r="Q4450" i="1"/>
  <c r="AB4450" i="1"/>
  <c r="O4450" i="1"/>
  <c r="N4450" i="1"/>
  <c r="J4450" i="1"/>
  <c r="I4450" i="1"/>
  <c r="AA4450" i="1"/>
  <c r="L4450" i="1"/>
  <c r="Y4450" i="1"/>
  <c r="AC4450" i="1"/>
  <c r="K4450" i="1"/>
  <c r="R4444" i="1"/>
  <c r="Z4445" i="1"/>
  <c r="W3886" i="1"/>
  <c r="Z4368" i="1"/>
  <c r="M4374" i="1"/>
  <c r="R4373" i="1"/>
  <c r="M2927" i="1"/>
  <c r="Z2833" i="1"/>
  <c r="Z2902" i="1"/>
  <c r="W4372" i="1"/>
  <c r="W2925" i="1"/>
  <c r="Z3409" i="1"/>
  <c r="M3882" i="1"/>
  <c r="Z2051" i="1"/>
  <c r="R2054" i="1"/>
  <c r="M2053" i="1"/>
  <c r="M479" i="1"/>
  <c r="R477" i="1"/>
  <c r="Z2054" i="1"/>
  <c r="R476" i="1"/>
  <c r="Z474" i="1"/>
  <c r="Q4375" i="1"/>
  <c r="Q2904" i="1"/>
  <c r="Q3416" i="1"/>
  <c r="Q2928" i="1"/>
  <c r="Q2840" i="1"/>
  <c r="Q3887" i="1"/>
  <c r="W2021" i="1"/>
  <c r="Z2021" i="1"/>
  <c r="R2050" i="1"/>
  <c r="W476" i="1"/>
  <c r="Z477" i="1"/>
  <c r="M476" i="1"/>
  <c r="M2056" i="1"/>
  <c r="Z479" i="1"/>
  <c r="Z475" i="1"/>
  <c r="R473" i="1"/>
  <c r="W2053" i="1"/>
  <c r="M473" i="1"/>
  <c r="R2053" i="1"/>
  <c r="M441" i="1"/>
  <c r="M447" i="1"/>
  <c r="Z445" i="1"/>
  <c r="Z2056" i="1"/>
  <c r="Z2052" i="1"/>
  <c r="R447" i="1"/>
  <c r="T2057" i="1"/>
  <c r="T480" i="1"/>
  <c r="S480" i="1"/>
  <c r="S2057" i="1"/>
  <c r="W2050" i="1"/>
  <c r="W474" i="1"/>
  <c r="W477" i="1"/>
  <c r="W2056" i="1"/>
  <c r="R478" i="1"/>
  <c r="R474" i="1"/>
  <c r="M478" i="1"/>
  <c r="J480" i="1"/>
  <c r="J2057" i="1"/>
  <c r="I2057" i="1"/>
  <c r="I480" i="1"/>
  <c r="U480" i="1"/>
  <c r="U2057" i="1"/>
  <c r="V2057" i="1"/>
  <c r="V480" i="1"/>
  <c r="X480" i="1"/>
  <c r="X2057" i="1"/>
  <c r="Y480" i="1"/>
  <c r="Y2057" i="1"/>
  <c r="W473" i="1"/>
  <c r="W2051" i="1"/>
  <c r="W2054" i="1"/>
  <c r="W479" i="1"/>
  <c r="R2055" i="1"/>
  <c r="R2051" i="1"/>
  <c r="M2055" i="1"/>
  <c r="AA480" i="1"/>
  <c r="AA2057" i="1"/>
  <c r="Q480" i="1"/>
  <c r="Q2057" i="1"/>
  <c r="P480" i="1"/>
  <c r="P2057" i="1"/>
  <c r="K2057" i="1"/>
  <c r="K480" i="1"/>
  <c r="R2052" i="1"/>
  <c r="R2056" i="1"/>
  <c r="W475" i="1"/>
  <c r="M475" i="1"/>
  <c r="Z478" i="1"/>
  <c r="Z473" i="1"/>
  <c r="M2054" i="1"/>
  <c r="Z476" i="1"/>
  <c r="W478" i="1"/>
  <c r="N2057" i="1"/>
  <c r="N480" i="1"/>
  <c r="AB480" i="1"/>
  <c r="AB2057" i="1"/>
  <c r="O2057" i="1"/>
  <c r="O480" i="1"/>
  <c r="L480" i="1"/>
  <c r="L2057" i="1"/>
  <c r="AC480" i="1"/>
  <c r="AC2057" i="1"/>
  <c r="R475" i="1"/>
  <c r="R479" i="1"/>
  <c r="W2052" i="1"/>
  <c r="M2052" i="1"/>
  <c r="Z2055" i="1"/>
  <c r="Z2050" i="1"/>
  <c r="M477" i="1"/>
  <c r="Z2053" i="1"/>
  <c r="W2055" i="1"/>
  <c r="R443" i="1"/>
  <c r="Z444" i="1"/>
  <c r="W447" i="1"/>
  <c r="M2023" i="1"/>
  <c r="M2018" i="1"/>
  <c r="W2020" i="1"/>
  <c r="Z2022" i="1"/>
  <c r="W442" i="1"/>
  <c r="T448" i="1"/>
  <c r="T2025" i="1"/>
  <c r="S448" i="1"/>
  <c r="S2025" i="1"/>
  <c r="M2021" i="1"/>
  <c r="R2018" i="1"/>
  <c r="R2021" i="1"/>
  <c r="Z2023" i="1"/>
  <c r="Z2019" i="1"/>
  <c r="R2022" i="1"/>
  <c r="R2023" i="1"/>
  <c r="J448" i="1"/>
  <c r="J2025" i="1"/>
  <c r="I448" i="1"/>
  <c r="I2025" i="1"/>
  <c r="U448" i="1"/>
  <c r="U2025" i="1"/>
  <c r="V448" i="1"/>
  <c r="V2025" i="1"/>
  <c r="X448" i="1"/>
  <c r="X2025" i="1"/>
  <c r="Y448" i="1"/>
  <c r="Y2025" i="1"/>
  <c r="W445" i="1"/>
  <c r="M443" i="1"/>
  <c r="R446" i="1"/>
  <c r="Z442" i="1"/>
  <c r="M444" i="1"/>
  <c r="W444" i="1"/>
  <c r="M446" i="1"/>
  <c r="R444" i="1"/>
  <c r="AA448" i="1"/>
  <c r="AA2025" i="1"/>
  <c r="Q448" i="1"/>
  <c r="Q2025" i="1"/>
  <c r="P448" i="1"/>
  <c r="P2025" i="1"/>
  <c r="K448" i="1"/>
  <c r="K2025" i="1"/>
  <c r="M2020" i="1"/>
  <c r="R2019" i="1"/>
  <c r="W2018" i="1"/>
  <c r="W2019" i="1"/>
  <c r="R2020" i="1"/>
  <c r="W2022" i="1"/>
  <c r="W2024" i="1"/>
  <c r="R2024" i="1"/>
  <c r="M2024" i="1"/>
  <c r="Z2018" i="1"/>
  <c r="M2022" i="1"/>
  <c r="W2023" i="1"/>
  <c r="N448" i="1"/>
  <c r="N2025" i="1"/>
  <c r="AB448" i="1"/>
  <c r="AB2025" i="1"/>
  <c r="O448" i="1"/>
  <c r="O2025" i="1"/>
  <c r="L448" i="1"/>
  <c r="L2025" i="1"/>
  <c r="AC448" i="1"/>
  <c r="AC2025" i="1"/>
  <c r="Z443" i="1"/>
  <c r="Z447" i="1"/>
  <c r="R442" i="1"/>
  <c r="R441" i="1"/>
  <c r="W441" i="1"/>
  <c r="M445" i="1"/>
  <c r="R445" i="1"/>
  <c r="W446" i="1"/>
  <c r="W443" i="1"/>
  <c r="M4370" i="1"/>
  <c r="Z4374" i="1"/>
  <c r="Z3414" i="1"/>
  <c r="M3886" i="1"/>
  <c r="R2899" i="1"/>
  <c r="W2903" i="1"/>
  <c r="M2903" i="1"/>
  <c r="Z2926" i="1"/>
  <c r="R3414" i="1"/>
  <c r="W2927" i="1"/>
  <c r="Z2921" i="1"/>
  <c r="Z3885" i="1"/>
  <c r="Z2900" i="1"/>
  <c r="Z3880" i="1"/>
  <c r="Z3412" i="1"/>
  <c r="Z2923" i="1"/>
  <c r="Z2835" i="1"/>
  <c r="W2837" i="1"/>
  <c r="W3884" i="1"/>
  <c r="R3882" i="1"/>
  <c r="R4370" i="1"/>
  <c r="Z4371" i="1"/>
  <c r="M2839" i="1"/>
  <c r="M3415" i="1"/>
  <c r="M2899" i="1"/>
  <c r="Z3415" i="1"/>
  <c r="Z2903" i="1"/>
  <c r="M3881" i="1"/>
  <c r="R2926" i="1"/>
  <c r="R2902" i="1"/>
  <c r="M2923" i="1"/>
  <c r="Z3886" i="1"/>
  <c r="M4369" i="1"/>
  <c r="M2898" i="1"/>
  <c r="M3410" i="1"/>
  <c r="M2834" i="1"/>
  <c r="R3885" i="1"/>
  <c r="Z2838" i="1"/>
  <c r="Z4373" i="1"/>
  <c r="W2901" i="1"/>
  <c r="W3413" i="1"/>
  <c r="R2835" i="1"/>
  <c r="R3411" i="1"/>
  <c r="W3415" i="1"/>
  <c r="R2838" i="1"/>
  <c r="R2923" i="1"/>
  <c r="W4374" i="1"/>
  <c r="M2922" i="1"/>
  <c r="R4374" i="1"/>
  <c r="R2927" i="1"/>
  <c r="J4375" i="1"/>
  <c r="J3416" i="1"/>
  <c r="J2904" i="1"/>
  <c r="J2928" i="1"/>
  <c r="J2840" i="1"/>
  <c r="J3887" i="1"/>
  <c r="Z2901" i="1"/>
  <c r="Z3413" i="1"/>
  <c r="I3887" i="1"/>
  <c r="I3416" i="1"/>
  <c r="I2928" i="1"/>
  <c r="I2840" i="1"/>
  <c r="I2904" i="1"/>
  <c r="I4375" i="1"/>
  <c r="Z2898" i="1"/>
  <c r="R2834" i="1"/>
  <c r="W2833" i="1"/>
  <c r="W4371" i="1"/>
  <c r="M3885" i="1"/>
  <c r="W2926" i="1"/>
  <c r="W3882" i="1"/>
  <c r="W2835" i="1"/>
  <c r="M2901" i="1"/>
  <c r="M2837" i="1"/>
  <c r="W2898" i="1"/>
  <c r="W3881" i="1"/>
  <c r="R3880" i="1"/>
  <c r="R3413" i="1"/>
  <c r="R3884" i="1"/>
  <c r="R2925" i="1"/>
  <c r="AC4375" i="1"/>
  <c r="AC2904" i="1"/>
  <c r="AC2840" i="1"/>
  <c r="AC3416" i="1"/>
  <c r="AC2928" i="1"/>
  <c r="AC3887" i="1"/>
  <c r="R3886" i="1"/>
  <c r="Z4372" i="1"/>
  <c r="Z2925" i="1"/>
  <c r="AA3416" i="1"/>
  <c r="AA2840" i="1"/>
  <c r="AA3887" i="1"/>
  <c r="AA2928" i="1"/>
  <c r="AA2904" i="1"/>
  <c r="AA4375" i="1"/>
  <c r="U4375" i="1"/>
  <c r="U2904" i="1"/>
  <c r="U3416" i="1"/>
  <c r="U3887" i="1"/>
  <c r="U2928" i="1"/>
  <c r="U2840" i="1"/>
  <c r="Z2834" i="1"/>
  <c r="R2922" i="1"/>
  <c r="W2897" i="1"/>
  <c r="W2921" i="1"/>
  <c r="W2836" i="1"/>
  <c r="W3412" i="1"/>
  <c r="M4373" i="1"/>
  <c r="W3414" i="1"/>
  <c r="W4370" i="1"/>
  <c r="W2923" i="1"/>
  <c r="P2928" i="1"/>
  <c r="P4375" i="1"/>
  <c r="P3416" i="1"/>
  <c r="P2904" i="1"/>
  <c r="P3887" i="1"/>
  <c r="P2840" i="1"/>
  <c r="W4369" i="1"/>
  <c r="R2924" i="1"/>
  <c r="M2924" i="1"/>
  <c r="R2833" i="1"/>
  <c r="R3409" i="1"/>
  <c r="R2901" i="1"/>
  <c r="R3415" i="1"/>
  <c r="R2903" i="1"/>
  <c r="N2840" i="1"/>
  <c r="N2928" i="1"/>
  <c r="N4375" i="1"/>
  <c r="N3416" i="1"/>
  <c r="N3887" i="1"/>
  <c r="N2904" i="1"/>
  <c r="Z2837" i="1"/>
  <c r="Z3884" i="1"/>
  <c r="Z4369" i="1"/>
  <c r="Z2922" i="1"/>
  <c r="Z3881" i="1"/>
  <c r="R2898" i="1"/>
  <c r="R4369" i="1"/>
  <c r="R3410" i="1"/>
  <c r="W3409" i="1"/>
  <c r="W3880" i="1"/>
  <c r="W2924" i="1"/>
  <c r="W2900" i="1"/>
  <c r="W3883" i="1"/>
  <c r="M2902" i="1"/>
  <c r="W3885" i="1"/>
  <c r="W2838" i="1"/>
  <c r="W4373" i="1"/>
  <c r="W2902" i="1"/>
  <c r="W3411" i="1"/>
  <c r="W2899" i="1"/>
  <c r="M2925" i="1"/>
  <c r="AB2928" i="1"/>
  <c r="AB4375" i="1"/>
  <c r="AB3416" i="1"/>
  <c r="AB2840" i="1"/>
  <c r="AB2904" i="1"/>
  <c r="AB3887" i="1"/>
  <c r="W2834" i="1"/>
  <c r="W3410" i="1"/>
  <c r="R3883" i="1"/>
  <c r="R3412" i="1"/>
  <c r="R2836" i="1"/>
  <c r="O2928" i="1"/>
  <c r="O3887" i="1"/>
  <c r="O2840" i="1"/>
  <c r="O4375" i="1"/>
  <c r="O2904" i="1"/>
  <c r="O3416" i="1"/>
  <c r="L3416" i="1"/>
  <c r="L3887" i="1"/>
  <c r="L2928" i="1"/>
  <c r="L2840" i="1"/>
  <c r="L4375" i="1"/>
  <c r="L2904" i="1"/>
  <c r="M3883" i="1"/>
  <c r="M3412" i="1"/>
  <c r="M2900" i="1"/>
  <c r="R4368" i="1"/>
  <c r="R2897" i="1"/>
  <c r="R2921" i="1"/>
  <c r="Y4375" i="1"/>
  <c r="Y2928" i="1"/>
  <c r="Y3416" i="1"/>
  <c r="Y2904" i="1"/>
  <c r="Y2840" i="1"/>
  <c r="Y3887" i="1"/>
  <c r="M2897" i="1"/>
  <c r="M2921" i="1"/>
  <c r="M3880" i="1"/>
  <c r="R2839" i="1"/>
  <c r="T2928" i="1"/>
  <c r="T4375" i="1"/>
  <c r="T3887" i="1"/>
  <c r="T2840" i="1"/>
  <c r="T2904" i="1"/>
  <c r="T3416" i="1"/>
  <c r="Z3410" i="1"/>
  <c r="R3881" i="1"/>
  <c r="V2928" i="1"/>
  <c r="V2904" i="1"/>
  <c r="V2840" i="1"/>
  <c r="V4375" i="1"/>
  <c r="V3887" i="1"/>
  <c r="V3416" i="1"/>
  <c r="W4368" i="1"/>
  <c r="X2904" i="1"/>
  <c r="X4375" i="1"/>
  <c r="X3887" i="1"/>
  <c r="X2928" i="1"/>
  <c r="X3416" i="1"/>
  <c r="X2840" i="1"/>
  <c r="M3414" i="1"/>
  <c r="M2926" i="1"/>
  <c r="M2838" i="1"/>
  <c r="M3884" i="1"/>
  <c r="M3413" i="1"/>
  <c r="M4372" i="1"/>
  <c r="W2922" i="1"/>
  <c r="R2900" i="1"/>
  <c r="R4371" i="1"/>
  <c r="S2928" i="1"/>
  <c r="S4375" i="1"/>
  <c r="S3887" i="1"/>
  <c r="S2904" i="1"/>
  <c r="S2840" i="1"/>
  <c r="S3416" i="1"/>
  <c r="M4371" i="1"/>
  <c r="M2836" i="1"/>
  <c r="R2837" i="1"/>
  <c r="R4372" i="1"/>
  <c r="M2833" i="1"/>
  <c r="M3409" i="1"/>
  <c r="M4368" i="1"/>
  <c r="K2840" i="1"/>
  <c r="K4375" i="1"/>
  <c r="K2928" i="1"/>
  <c r="K3887" i="1"/>
  <c r="K2904" i="1"/>
  <c r="K3416" i="1"/>
  <c r="H4448" i="1" l="1"/>
  <c r="H4445" i="1"/>
  <c r="H4449" i="1"/>
  <c r="H4447" i="1"/>
  <c r="H4443" i="1"/>
  <c r="H4444" i="1"/>
  <c r="H4446" i="1"/>
  <c r="R4450" i="1"/>
  <c r="W4450" i="1"/>
  <c r="H2051" i="1"/>
  <c r="H474" i="1"/>
  <c r="Z4450" i="1"/>
  <c r="M4450" i="1"/>
  <c r="H2054" i="1"/>
  <c r="Q2855" i="1"/>
  <c r="Q2850" i="1"/>
  <c r="Q2854" i="1"/>
  <c r="Q2853" i="1"/>
  <c r="Q2851" i="1"/>
  <c r="H2050" i="1"/>
  <c r="H476" i="1"/>
  <c r="H479" i="1"/>
  <c r="H2053" i="1"/>
  <c r="H475" i="1"/>
  <c r="H477" i="1"/>
  <c r="H473" i="1"/>
  <c r="H2056" i="1"/>
  <c r="H447" i="1"/>
  <c r="H2052" i="1"/>
  <c r="Z2057" i="1"/>
  <c r="W480" i="1"/>
  <c r="Z480" i="1"/>
  <c r="W2057" i="1"/>
  <c r="H2055" i="1"/>
  <c r="H478" i="1"/>
  <c r="M2057" i="1"/>
  <c r="R480" i="1"/>
  <c r="M480" i="1"/>
  <c r="R2057" i="1"/>
  <c r="H2021" i="1"/>
  <c r="H2022" i="1"/>
  <c r="H441" i="1"/>
  <c r="H2019" i="1"/>
  <c r="Z2025" i="1"/>
  <c r="H445" i="1"/>
  <c r="H2018" i="1"/>
  <c r="W2025" i="1"/>
  <c r="H2023" i="1"/>
  <c r="H2024" i="1"/>
  <c r="H442" i="1"/>
  <c r="H2020" i="1"/>
  <c r="H444" i="1"/>
  <c r="Z448" i="1"/>
  <c r="H443" i="1"/>
  <c r="H446" i="1"/>
  <c r="M448" i="1"/>
  <c r="W448" i="1"/>
  <c r="R448" i="1"/>
  <c r="R2025" i="1"/>
  <c r="M2025" i="1"/>
  <c r="H2927" i="1"/>
  <c r="H4374" i="1"/>
  <c r="H2926" i="1"/>
  <c r="H2925" i="1"/>
  <c r="H3411" i="1"/>
  <c r="H2922" i="1"/>
  <c r="H2903" i="1"/>
  <c r="H2835" i="1"/>
  <c r="H2839" i="1"/>
  <c r="H2899" i="1"/>
  <c r="H3415" i="1"/>
  <c r="H4370" i="1"/>
  <c r="H3884" i="1"/>
  <c r="H3886" i="1"/>
  <c r="H3882" i="1"/>
  <c r="Z3416" i="1"/>
  <c r="Z2840" i="1"/>
  <c r="Z4375" i="1"/>
  <c r="H2838" i="1"/>
  <c r="Z3887" i="1"/>
  <c r="H2923" i="1"/>
  <c r="H2834" i="1"/>
  <c r="H2921" i="1"/>
  <c r="H2902" i="1"/>
  <c r="W3887" i="1"/>
  <c r="H3413" i="1"/>
  <c r="H3414" i="1"/>
  <c r="H3412" i="1"/>
  <c r="H3885" i="1"/>
  <c r="H2833" i="1"/>
  <c r="H4371" i="1"/>
  <c r="W2840" i="1"/>
  <c r="H2837" i="1"/>
  <c r="H4372" i="1"/>
  <c r="R3416" i="1"/>
  <c r="R2840" i="1"/>
  <c r="H3881" i="1"/>
  <c r="H2900" i="1"/>
  <c r="H4369" i="1"/>
  <c r="H4373" i="1"/>
  <c r="AC2851" i="1"/>
  <c r="S2855" i="1"/>
  <c r="L2851" i="1"/>
  <c r="AC2850" i="1"/>
  <c r="J2854" i="1"/>
  <c r="X2851" i="1"/>
  <c r="V2854" i="1"/>
  <c r="L2854" i="1"/>
  <c r="R4375" i="1"/>
  <c r="H3409" i="1"/>
  <c r="I2852" i="1"/>
  <c r="M2840" i="1"/>
  <c r="M2928" i="1"/>
  <c r="M3416" i="1"/>
  <c r="S2849" i="1"/>
  <c r="W2904" i="1"/>
  <c r="W2928" i="1"/>
  <c r="S2851" i="1"/>
  <c r="AC2855" i="1"/>
  <c r="T2851" i="1"/>
  <c r="AA2850" i="1"/>
  <c r="X2853" i="1"/>
  <c r="X2850" i="1"/>
  <c r="J2850" i="1"/>
  <c r="T2852" i="1"/>
  <c r="V2853" i="1"/>
  <c r="AC2852" i="1"/>
  <c r="U2854" i="1"/>
  <c r="AB2851" i="1"/>
  <c r="N2851" i="1"/>
  <c r="N2853" i="1"/>
  <c r="Y2855" i="1"/>
  <c r="AA2853" i="1"/>
  <c r="P2855" i="1"/>
  <c r="U2851" i="1"/>
  <c r="K2851" i="1"/>
  <c r="H3883" i="1"/>
  <c r="H2898" i="1"/>
  <c r="H4368" i="1"/>
  <c r="W4375" i="1"/>
  <c r="K2853" i="1"/>
  <c r="Y2851" i="1"/>
  <c r="AA2852" i="1"/>
  <c r="K2855" i="1"/>
  <c r="J2852" i="1"/>
  <c r="K2852" i="1"/>
  <c r="T2854" i="1"/>
  <c r="T2850" i="1"/>
  <c r="S2854" i="1"/>
  <c r="AA2855" i="1"/>
  <c r="AB2855" i="1"/>
  <c r="V2855" i="1"/>
  <c r="AA2851" i="1"/>
  <c r="N2852" i="1"/>
  <c r="N2854" i="1"/>
  <c r="K2850" i="1"/>
  <c r="O2852" i="1"/>
  <c r="Y2850" i="1"/>
  <c r="H2897" i="1"/>
  <c r="H3410" i="1"/>
  <c r="R2904" i="1"/>
  <c r="H2901" i="1"/>
  <c r="M2904" i="1"/>
  <c r="M4375" i="1"/>
  <c r="X2855" i="1"/>
  <c r="O2850" i="1"/>
  <c r="X2852" i="1"/>
  <c r="Y2854" i="1"/>
  <c r="P2854" i="1"/>
  <c r="X2854" i="1"/>
  <c r="K2854" i="1"/>
  <c r="L2850" i="1"/>
  <c r="AB2850" i="1"/>
  <c r="W3416" i="1"/>
  <c r="Z2928" i="1"/>
  <c r="Z2904" i="1"/>
  <c r="J2851" i="1"/>
  <c r="P2853" i="1"/>
  <c r="V2852" i="1"/>
  <c r="AB2854" i="1"/>
  <c r="AC2854" i="1"/>
  <c r="S2852" i="1"/>
  <c r="N2855" i="1"/>
  <c r="O2854" i="1"/>
  <c r="V2851" i="1"/>
  <c r="U2850" i="1"/>
  <c r="L2852" i="1"/>
  <c r="U2855" i="1"/>
  <c r="O2855" i="1"/>
  <c r="T2853" i="1"/>
  <c r="AC2853" i="1"/>
  <c r="AA2854" i="1"/>
  <c r="N2850" i="1"/>
  <c r="S2850" i="1"/>
  <c r="L2855" i="1"/>
  <c r="P2850" i="1"/>
  <c r="O2851" i="1"/>
  <c r="U2853" i="1"/>
  <c r="H2924" i="1"/>
  <c r="H3880" i="1"/>
  <c r="R3887" i="1"/>
  <c r="R2928" i="1"/>
  <c r="H2836" i="1"/>
  <c r="M3887" i="1"/>
  <c r="I2854" i="1"/>
  <c r="H4450" i="1" l="1"/>
  <c r="Z2854" i="1"/>
  <c r="J2853" i="1"/>
  <c r="U2852" i="1"/>
  <c r="W2852" i="1" s="1"/>
  <c r="O2853" i="1"/>
  <c r="R2853" i="1" s="1"/>
  <c r="T2855" i="1"/>
  <c r="W2855" i="1" s="1"/>
  <c r="P2852" i="1"/>
  <c r="L2853" i="1"/>
  <c r="AB2853" i="1"/>
  <c r="P2851" i="1"/>
  <c r="R2851" i="1" s="1"/>
  <c r="Y2853" i="1"/>
  <c r="Z2853" i="1" s="1"/>
  <c r="Q2852" i="1"/>
  <c r="AB2852" i="1"/>
  <c r="Y2852" i="1"/>
  <c r="Z2852" i="1" s="1"/>
  <c r="J2855" i="1"/>
  <c r="M2855" i="1" s="1"/>
  <c r="S2853" i="1"/>
  <c r="W2853" i="1" s="1"/>
  <c r="V2850" i="1"/>
  <c r="W2850" i="1" s="1"/>
  <c r="Q2856" i="1"/>
  <c r="Q2849" i="1"/>
  <c r="H2057" i="1"/>
  <c r="H480" i="1"/>
  <c r="H448" i="1"/>
  <c r="H2025" i="1"/>
  <c r="H4375" i="1"/>
  <c r="H3887" i="1"/>
  <c r="H2840" i="1"/>
  <c r="M2851" i="1"/>
  <c r="Z2855" i="1"/>
  <c r="R2850" i="1"/>
  <c r="H2904" i="1"/>
  <c r="W2854" i="1"/>
  <c r="I2851" i="1"/>
  <c r="T2849" i="1"/>
  <c r="I2855" i="1"/>
  <c r="X2856" i="1"/>
  <c r="M2852" i="1"/>
  <c r="P2856" i="1"/>
  <c r="L2849" i="1"/>
  <c r="U2856" i="1"/>
  <c r="K2856" i="1"/>
  <c r="AA2856" i="1"/>
  <c r="M2850" i="1"/>
  <c r="AC2849" i="1"/>
  <c r="W2851" i="1"/>
  <c r="M2854" i="1"/>
  <c r="T2856" i="1"/>
  <c r="I2849" i="1"/>
  <c r="R2855" i="1"/>
  <c r="J2856" i="1"/>
  <c r="X2849" i="1"/>
  <c r="L2856" i="1"/>
  <c r="V2849" i="1"/>
  <c r="Z2850" i="1"/>
  <c r="AC2856" i="1"/>
  <c r="Y2849" i="1"/>
  <c r="H2928" i="1"/>
  <c r="N2856" i="1"/>
  <c r="Z2851" i="1"/>
  <c r="AB2849" i="1"/>
  <c r="J2849" i="1"/>
  <c r="O2856" i="1"/>
  <c r="S2856" i="1"/>
  <c r="V2856" i="1"/>
  <c r="Y2856" i="1"/>
  <c r="H3416" i="1"/>
  <c r="N2849" i="1"/>
  <c r="AB2856" i="1"/>
  <c r="R2854" i="1"/>
  <c r="O2849" i="1"/>
  <c r="I2850" i="1"/>
  <c r="P2849" i="1"/>
  <c r="I2853" i="1"/>
  <c r="U2849" i="1"/>
  <c r="K2849" i="1"/>
  <c r="AA2849" i="1"/>
  <c r="M2853" i="1" l="1"/>
  <c r="H2853" i="1" s="1"/>
  <c r="R2852" i="1"/>
  <c r="H2852" i="1" s="1"/>
  <c r="H2850" i="1"/>
  <c r="M2849" i="1"/>
  <c r="W2849" i="1"/>
  <c r="Z2849" i="1"/>
  <c r="H2854" i="1"/>
  <c r="W2856" i="1"/>
  <c r="R2849" i="1"/>
  <c r="R2856" i="1"/>
  <c r="Z2856" i="1"/>
  <c r="M2856" i="1"/>
  <c r="H2855" i="1"/>
  <c r="I2856" i="1"/>
  <c r="H2851" i="1"/>
  <c r="H2849" i="1" l="1"/>
  <c r="H2856" i="1"/>
  <c r="I3369" i="1" l="1"/>
  <c r="J3369" i="1"/>
  <c r="K3369" i="1"/>
  <c r="L3369" i="1"/>
  <c r="N3369" i="1"/>
  <c r="O3369" i="1"/>
  <c r="P3369" i="1"/>
  <c r="Q3369" i="1"/>
  <c r="S3369" i="1"/>
  <c r="T3369" i="1"/>
  <c r="U3369" i="1"/>
  <c r="V3369" i="1"/>
  <c r="X3369" i="1"/>
  <c r="Y3369" i="1"/>
  <c r="AA3369" i="1"/>
  <c r="AB3369" i="1"/>
  <c r="AC3369" i="1"/>
  <c r="I3370" i="1"/>
  <c r="J3370" i="1"/>
  <c r="K3370" i="1"/>
  <c r="L3370" i="1"/>
  <c r="N3370" i="1"/>
  <c r="O3370" i="1"/>
  <c r="P3370" i="1"/>
  <c r="Q3370" i="1"/>
  <c r="S3370" i="1"/>
  <c r="T3370" i="1"/>
  <c r="U3370" i="1"/>
  <c r="V3370" i="1"/>
  <c r="X3370" i="1"/>
  <c r="Y3370" i="1"/>
  <c r="AA3370" i="1"/>
  <c r="AB3370" i="1"/>
  <c r="AC3370" i="1"/>
  <c r="I3371" i="1"/>
  <c r="J3371" i="1"/>
  <c r="K3371" i="1"/>
  <c r="L3371" i="1"/>
  <c r="N3371" i="1"/>
  <c r="O3371" i="1"/>
  <c r="P3371" i="1"/>
  <c r="Q3371" i="1"/>
  <c r="S3371" i="1"/>
  <c r="T3371" i="1"/>
  <c r="U3371" i="1"/>
  <c r="V3371" i="1"/>
  <c r="X3371" i="1"/>
  <c r="Y3371" i="1"/>
  <c r="AA3371" i="1"/>
  <c r="AB3371" i="1"/>
  <c r="AC3371" i="1"/>
  <c r="I3372" i="1"/>
  <c r="J3372" i="1"/>
  <c r="K3372" i="1"/>
  <c r="L3372" i="1"/>
  <c r="N3372" i="1"/>
  <c r="O3372" i="1"/>
  <c r="P3372" i="1"/>
  <c r="Q3372" i="1"/>
  <c r="S3372" i="1"/>
  <c r="T3372" i="1"/>
  <c r="U3372" i="1"/>
  <c r="V3372" i="1"/>
  <c r="X3372" i="1"/>
  <c r="Y3372" i="1"/>
  <c r="AA3372" i="1"/>
  <c r="AB3372" i="1"/>
  <c r="AC3372" i="1"/>
  <c r="I3373" i="1"/>
  <c r="J3373" i="1"/>
  <c r="K3373" i="1"/>
  <c r="L3373" i="1"/>
  <c r="N3373" i="1"/>
  <c r="O3373" i="1"/>
  <c r="P3373" i="1"/>
  <c r="Q3373" i="1"/>
  <c r="S3373" i="1"/>
  <c r="T3373" i="1"/>
  <c r="U3373" i="1"/>
  <c r="V3373" i="1"/>
  <c r="X3373" i="1"/>
  <c r="Y3373" i="1"/>
  <c r="AA3373" i="1"/>
  <c r="AB3373" i="1"/>
  <c r="AC3373" i="1"/>
  <c r="I3374" i="1"/>
  <c r="J3374" i="1"/>
  <c r="K3374" i="1"/>
  <c r="L3374" i="1"/>
  <c r="N3374" i="1"/>
  <c r="O3374" i="1"/>
  <c r="P3374" i="1"/>
  <c r="Q3374" i="1"/>
  <c r="S3374" i="1"/>
  <c r="T3374" i="1"/>
  <c r="U3374" i="1"/>
  <c r="V3374" i="1"/>
  <c r="X3374" i="1"/>
  <c r="Y3374" i="1"/>
  <c r="AA3374" i="1"/>
  <c r="AB3374" i="1"/>
  <c r="AC3374" i="1"/>
  <c r="I3375" i="1"/>
  <c r="J3375" i="1"/>
  <c r="K3375" i="1"/>
  <c r="L3375" i="1"/>
  <c r="N3375" i="1"/>
  <c r="O3375" i="1"/>
  <c r="P3375" i="1"/>
  <c r="Q3375" i="1"/>
  <c r="S3375" i="1"/>
  <c r="T3375" i="1"/>
  <c r="U3375" i="1"/>
  <c r="V3375" i="1"/>
  <c r="X3375" i="1"/>
  <c r="Y3375" i="1"/>
  <c r="AA3375" i="1"/>
  <c r="AB3375" i="1"/>
  <c r="AC3375" i="1"/>
  <c r="I3376" i="1"/>
  <c r="J3376" i="1"/>
  <c r="K3376" i="1"/>
  <c r="L3376" i="1"/>
  <c r="N3376" i="1"/>
  <c r="O3376" i="1"/>
  <c r="P3376" i="1"/>
  <c r="Q3376" i="1"/>
  <c r="S3376" i="1"/>
  <c r="T3376" i="1"/>
  <c r="U3376" i="1"/>
  <c r="V3376" i="1"/>
  <c r="X3376" i="1"/>
  <c r="Y3376" i="1"/>
  <c r="AA3376" i="1"/>
  <c r="AB3376" i="1"/>
  <c r="AC3376" i="1"/>
  <c r="I3377" i="1"/>
  <c r="J3377" i="1"/>
  <c r="K3377" i="1"/>
  <c r="L3377" i="1"/>
  <c r="N3377" i="1"/>
  <c r="O3377" i="1"/>
  <c r="P3377" i="1"/>
  <c r="Q3377" i="1"/>
  <c r="S3377" i="1"/>
  <c r="T3377" i="1"/>
  <c r="U3377" i="1"/>
  <c r="V3377" i="1"/>
  <c r="X3377" i="1"/>
  <c r="Y3377" i="1"/>
  <c r="AA3377" i="1"/>
  <c r="AB3377" i="1"/>
  <c r="AC3377" i="1"/>
  <c r="I3378" i="1"/>
  <c r="J3378" i="1"/>
  <c r="K3378" i="1"/>
  <c r="L3378" i="1"/>
  <c r="N3378" i="1"/>
  <c r="O3378" i="1"/>
  <c r="P3378" i="1"/>
  <c r="Q3378" i="1"/>
  <c r="S3378" i="1"/>
  <c r="T3378" i="1"/>
  <c r="U3378" i="1"/>
  <c r="V3378" i="1"/>
  <c r="X3378" i="1"/>
  <c r="Y3378" i="1"/>
  <c r="AA3378" i="1"/>
  <c r="AB3378" i="1"/>
  <c r="AC3378" i="1"/>
  <c r="I3379" i="1"/>
  <c r="J3379" i="1"/>
  <c r="K3379" i="1"/>
  <c r="L3379" i="1"/>
  <c r="N3379" i="1"/>
  <c r="O3379" i="1"/>
  <c r="P3379" i="1"/>
  <c r="Q3379" i="1"/>
  <c r="S3379" i="1"/>
  <c r="T3379" i="1"/>
  <c r="U3379" i="1"/>
  <c r="V3379" i="1"/>
  <c r="X3379" i="1"/>
  <c r="Y3379" i="1"/>
  <c r="AA3379" i="1"/>
  <c r="AB3379" i="1"/>
  <c r="AC3379" i="1"/>
  <c r="I3380" i="1"/>
  <c r="J3380" i="1"/>
  <c r="K3380" i="1"/>
  <c r="L3380" i="1"/>
  <c r="N3380" i="1"/>
  <c r="O3380" i="1"/>
  <c r="P3380" i="1"/>
  <c r="Q3380" i="1"/>
  <c r="S3380" i="1"/>
  <c r="T3380" i="1"/>
  <c r="U3380" i="1"/>
  <c r="V3380" i="1"/>
  <c r="X3380" i="1"/>
  <c r="Y3380" i="1"/>
  <c r="AA3380" i="1"/>
  <c r="AB3380" i="1"/>
  <c r="AC3380" i="1"/>
  <c r="I3381" i="1"/>
  <c r="J3381" i="1"/>
  <c r="K3381" i="1"/>
  <c r="L3381" i="1"/>
  <c r="N3381" i="1"/>
  <c r="O3381" i="1"/>
  <c r="P3381" i="1"/>
  <c r="Q3381" i="1"/>
  <c r="S3381" i="1"/>
  <c r="T3381" i="1"/>
  <c r="U3381" i="1"/>
  <c r="V3381" i="1"/>
  <c r="X3381" i="1"/>
  <c r="Y3381" i="1"/>
  <c r="AA3381" i="1"/>
  <c r="AB3381" i="1"/>
  <c r="AC3381" i="1"/>
  <c r="I3382" i="1"/>
  <c r="J3382" i="1"/>
  <c r="K3382" i="1"/>
  <c r="L3382" i="1"/>
  <c r="N3382" i="1"/>
  <c r="O3382" i="1"/>
  <c r="P3382" i="1"/>
  <c r="Q3382" i="1"/>
  <c r="S3382" i="1"/>
  <c r="T3382" i="1"/>
  <c r="U3382" i="1"/>
  <c r="V3382" i="1"/>
  <c r="X3382" i="1"/>
  <c r="Y3382" i="1"/>
  <c r="AA3382" i="1"/>
  <c r="AB3382" i="1"/>
  <c r="AC3382" i="1"/>
  <c r="I3383" i="1"/>
  <c r="J3383" i="1"/>
  <c r="K3383" i="1"/>
  <c r="L3383" i="1"/>
  <c r="N3383" i="1"/>
  <c r="O3383" i="1"/>
  <c r="P3383" i="1"/>
  <c r="Q3383" i="1"/>
  <c r="S3383" i="1"/>
  <c r="T3383" i="1"/>
  <c r="U3383" i="1"/>
  <c r="V3383" i="1"/>
  <c r="X3383" i="1"/>
  <c r="Y3383" i="1"/>
  <c r="AA3383" i="1"/>
  <c r="AB3383" i="1"/>
  <c r="AC3383" i="1"/>
  <c r="I3384" i="1"/>
  <c r="J3384" i="1"/>
  <c r="K3384" i="1"/>
  <c r="L3384" i="1"/>
  <c r="N3384" i="1"/>
  <c r="O3384" i="1"/>
  <c r="P3384" i="1"/>
  <c r="Q3384" i="1"/>
  <c r="S3384" i="1"/>
  <c r="T3384" i="1"/>
  <c r="U3384" i="1"/>
  <c r="V3384" i="1"/>
  <c r="X3384" i="1"/>
  <c r="Y3384" i="1"/>
  <c r="AA3384" i="1"/>
  <c r="AB3384" i="1"/>
  <c r="AC3384" i="1"/>
  <c r="I3401" i="1"/>
  <c r="J3401" i="1"/>
  <c r="K3401" i="1"/>
  <c r="L3401" i="1"/>
  <c r="N3401" i="1"/>
  <c r="O3401" i="1"/>
  <c r="P3401" i="1"/>
  <c r="Q3401" i="1"/>
  <c r="S3401" i="1"/>
  <c r="T3401" i="1"/>
  <c r="U3401" i="1"/>
  <c r="V3401" i="1"/>
  <c r="X3401" i="1"/>
  <c r="Y3401" i="1"/>
  <c r="AA3401" i="1"/>
  <c r="AB3401" i="1"/>
  <c r="AC3401" i="1"/>
  <c r="I3402" i="1"/>
  <c r="J3402" i="1"/>
  <c r="K3402" i="1"/>
  <c r="L3402" i="1"/>
  <c r="N3402" i="1"/>
  <c r="O3402" i="1"/>
  <c r="P3402" i="1"/>
  <c r="Q3402" i="1"/>
  <c r="S3402" i="1"/>
  <c r="T3402" i="1"/>
  <c r="U3402" i="1"/>
  <c r="V3402" i="1"/>
  <c r="X3402" i="1"/>
  <c r="Y3402" i="1"/>
  <c r="AA3402" i="1"/>
  <c r="AB3402" i="1"/>
  <c r="AC3402" i="1"/>
  <c r="I3403" i="1"/>
  <c r="J3403" i="1"/>
  <c r="K3403" i="1"/>
  <c r="L3403" i="1"/>
  <c r="N3403" i="1"/>
  <c r="O3403" i="1"/>
  <c r="P3403" i="1"/>
  <c r="Q3403" i="1"/>
  <c r="S3403" i="1"/>
  <c r="T3403" i="1"/>
  <c r="U3403" i="1"/>
  <c r="V3403" i="1"/>
  <c r="X3403" i="1"/>
  <c r="Y3403" i="1"/>
  <c r="AA3403" i="1"/>
  <c r="AB3403" i="1"/>
  <c r="AC3403" i="1"/>
  <c r="I3404" i="1"/>
  <c r="J3404" i="1"/>
  <c r="K3404" i="1"/>
  <c r="L3404" i="1"/>
  <c r="N3404" i="1"/>
  <c r="O3404" i="1"/>
  <c r="P3404" i="1"/>
  <c r="Q3404" i="1"/>
  <c r="S3404" i="1"/>
  <c r="T3404" i="1"/>
  <c r="U3404" i="1"/>
  <c r="V3404" i="1"/>
  <c r="X3404" i="1"/>
  <c r="Y3404" i="1"/>
  <c r="AA3404" i="1"/>
  <c r="AB3404" i="1"/>
  <c r="AC3404" i="1"/>
  <c r="I3405" i="1"/>
  <c r="J3405" i="1"/>
  <c r="K3405" i="1"/>
  <c r="L3405" i="1"/>
  <c r="N3405" i="1"/>
  <c r="O3405" i="1"/>
  <c r="P3405" i="1"/>
  <c r="Q3405" i="1"/>
  <c r="S3405" i="1"/>
  <c r="T3405" i="1"/>
  <c r="U3405" i="1"/>
  <c r="V3405" i="1"/>
  <c r="X3405" i="1"/>
  <c r="Y3405" i="1"/>
  <c r="AA3405" i="1"/>
  <c r="AB3405" i="1"/>
  <c r="AC3405" i="1"/>
  <c r="I3406" i="1"/>
  <c r="J3406" i="1"/>
  <c r="K3406" i="1"/>
  <c r="L3406" i="1"/>
  <c r="N3406" i="1"/>
  <c r="O3406" i="1"/>
  <c r="P3406" i="1"/>
  <c r="Q3406" i="1"/>
  <c r="S3406" i="1"/>
  <c r="T3406" i="1"/>
  <c r="U3406" i="1"/>
  <c r="V3406" i="1"/>
  <c r="X3406" i="1"/>
  <c r="Y3406" i="1"/>
  <c r="AA3406" i="1"/>
  <c r="AB3406" i="1"/>
  <c r="AC3406" i="1"/>
  <c r="I3407" i="1"/>
  <c r="J3407" i="1"/>
  <c r="K3407" i="1"/>
  <c r="L3407" i="1"/>
  <c r="N3407" i="1"/>
  <c r="O3407" i="1"/>
  <c r="P3407" i="1"/>
  <c r="Q3407" i="1"/>
  <c r="S3407" i="1"/>
  <c r="T3407" i="1"/>
  <c r="U3407" i="1"/>
  <c r="V3407" i="1"/>
  <c r="X3407" i="1"/>
  <c r="Y3407" i="1"/>
  <c r="AA3407" i="1"/>
  <c r="AB3407" i="1"/>
  <c r="AC3407" i="1"/>
  <c r="I3408" i="1"/>
  <c r="J3408" i="1"/>
  <c r="K3408" i="1"/>
  <c r="L3408" i="1"/>
  <c r="N3408" i="1"/>
  <c r="O3408" i="1"/>
  <c r="P3408" i="1"/>
  <c r="Q3408" i="1"/>
  <c r="S3408" i="1"/>
  <c r="T3408" i="1"/>
  <c r="U3408" i="1"/>
  <c r="V3408" i="1"/>
  <c r="X3408" i="1"/>
  <c r="Y3408" i="1"/>
  <c r="AA3408" i="1"/>
  <c r="AB3408" i="1"/>
  <c r="AC3408" i="1"/>
  <c r="R3378" i="1" l="1"/>
  <c r="Z3402" i="1"/>
  <c r="Z3384" i="1"/>
  <c r="Z3382" i="1"/>
  <c r="M3375" i="1"/>
  <c r="M3407" i="1"/>
  <c r="W3405" i="1"/>
  <c r="Z3372" i="1"/>
  <c r="M3371" i="1"/>
  <c r="W3369" i="1"/>
  <c r="R3369" i="1"/>
  <c r="Z3404" i="1"/>
  <c r="Z3378" i="1"/>
  <c r="R3376" i="1"/>
  <c r="M3376" i="1"/>
  <c r="R3374" i="1"/>
  <c r="Z3373" i="1"/>
  <c r="R3384" i="1"/>
  <c r="W3407" i="1"/>
  <c r="R3402" i="1"/>
  <c r="M3401" i="1"/>
  <c r="M3383" i="1"/>
  <c r="W3381" i="1"/>
  <c r="Z3376" i="1"/>
  <c r="R3372" i="1"/>
  <c r="M3372" i="1"/>
  <c r="R3370" i="1"/>
  <c r="Z3369" i="1"/>
  <c r="M3408" i="1"/>
  <c r="W3404" i="1"/>
  <c r="W3383" i="1"/>
  <c r="M3377" i="1"/>
  <c r="Z3408" i="1"/>
  <c r="R3408" i="1"/>
  <c r="Z3406" i="1"/>
  <c r="M3384" i="1"/>
  <c r="Z3380" i="1"/>
  <c r="W3380" i="1"/>
  <c r="W3373" i="1"/>
  <c r="R3373" i="1"/>
  <c r="R3404" i="1"/>
  <c r="W3401" i="1"/>
  <c r="R3380" i="1"/>
  <c r="W3377" i="1"/>
  <c r="M3373" i="1"/>
  <c r="W3372" i="1"/>
  <c r="M3369" i="1"/>
  <c r="M3403" i="1"/>
  <c r="R3382" i="1"/>
  <c r="R3381" i="1"/>
  <c r="W3379" i="1"/>
  <c r="M3379" i="1"/>
  <c r="W3375" i="1"/>
  <c r="W3374" i="1"/>
  <c r="M3374" i="1"/>
  <c r="W3371" i="1"/>
  <c r="W3370" i="1"/>
  <c r="R3406" i="1"/>
  <c r="Z3405" i="1"/>
  <c r="R3405" i="1"/>
  <c r="W3403" i="1"/>
  <c r="Z3381" i="1"/>
  <c r="Z3407" i="1"/>
  <c r="W3406" i="1"/>
  <c r="M3406" i="1"/>
  <c r="Z3403" i="1"/>
  <c r="R3403" i="1"/>
  <c r="Z3383" i="1"/>
  <c r="W3382" i="1"/>
  <c r="M3382" i="1"/>
  <c r="Z3379" i="1"/>
  <c r="R3379" i="1"/>
  <c r="Z3375" i="1"/>
  <c r="Z3374" i="1"/>
  <c r="Z3371" i="1"/>
  <c r="Z3370" i="1"/>
  <c r="M3405" i="1"/>
  <c r="M3404" i="1"/>
  <c r="W3402" i="1"/>
  <c r="Z3401" i="1"/>
  <c r="R3401" i="1"/>
  <c r="M3381" i="1"/>
  <c r="M3380" i="1"/>
  <c r="W3378" i="1"/>
  <c r="Z3377" i="1"/>
  <c r="R3377" i="1"/>
  <c r="R3375" i="1"/>
  <c r="M3370" i="1"/>
  <c r="W3408" i="1"/>
  <c r="R3407" i="1"/>
  <c r="M3402" i="1"/>
  <c r="W3384" i="1"/>
  <c r="R3383" i="1"/>
  <c r="M3378" i="1"/>
  <c r="W3376" i="1"/>
  <c r="R3371" i="1"/>
  <c r="I3417" i="1"/>
  <c r="J3417" i="1"/>
  <c r="K3417" i="1"/>
  <c r="L3417" i="1"/>
  <c r="N3417" i="1"/>
  <c r="O3417" i="1"/>
  <c r="P3417" i="1"/>
  <c r="Q3417" i="1"/>
  <c r="S3417" i="1"/>
  <c r="T3417" i="1"/>
  <c r="U3417" i="1"/>
  <c r="V3417" i="1"/>
  <c r="X3417" i="1"/>
  <c r="Y3417" i="1"/>
  <c r="AA3417" i="1"/>
  <c r="AB3417" i="1"/>
  <c r="AC3417" i="1"/>
  <c r="I3418" i="1"/>
  <c r="J3418" i="1"/>
  <c r="K3418" i="1"/>
  <c r="L3418" i="1"/>
  <c r="N3418" i="1"/>
  <c r="O3418" i="1"/>
  <c r="P3418" i="1"/>
  <c r="Q3418" i="1"/>
  <c r="S3418" i="1"/>
  <c r="T3418" i="1"/>
  <c r="U3418" i="1"/>
  <c r="V3418" i="1"/>
  <c r="X3418" i="1"/>
  <c r="Y3418" i="1"/>
  <c r="AA3418" i="1"/>
  <c r="AB3418" i="1"/>
  <c r="AC3418" i="1"/>
  <c r="I3419" i="1"/>
  <c r="J3419" i="1"/>
  <c r="K3419" i="1"/>
  <c r="L3419" i="1"/>
  <c r="N3419" i="1"/>
  <c r="O3419" i="1"/>
  <c r="P3419" i="1"/>
  <c r="Q3419" i="1"/>
  <c r="S3419" i="1"/>
  <c r="T3419" i="1"/>
  <c r="U3419" i="1"/>
  <c r="V3419" i="1"/>
  <c r="X3419" i="1"/>
  <c r="Y3419" i="1"/>
  <c r="AA3419" i="1"/>
  <c r="AB3419" i="1"/>
  <c r="AC3419" i="1"/>
  <c r="I3420" i="1"/>
  <c r="J3420" i="1"/>
  <c r="K3420" i="1"/>
  <c r="L3420" i="1"/>
  <c r="N3420" i="1"/>
  <c r="O3420" i="1"/>
  <c r="P3420" i="1"/>
  <c r="Q3420" i="1"/>
  <c r="S3420" i="1"/>
  <c r="T3420" i="1"/>
  <c r="U3420" i="1"/>
  <c r="V3420" i="1"/>
  <c r="X3420" i="1"/>
  <c r="Y3420" i="1"/>
  <c r="AA3420" i="1"/>
  <c r="AB3420" i="1"/>
  <c r="AC3420" i="1"/>
  <c r="I3421" i="1"/>
  <c r="J3421" i="1"/>
  <c r="K3421" i="1"/>
  <c r="L3421" i="1"/>
  <c r="N3421" i="1"/>
  <c r="O3421" i="1"/>
  <c r="P3421" i="1"/>
  <c r="Q3421" i="1"/>
  <c r="S3421" i="1"/>
  <c r="T3421" i="1"/>
  <c r="U3421" i="1"/>
  <c r="V3421" i="1"/>
  <c r="X3421" i="1"/>
  <c r="Y3421" i="1"/>
  <c r="AA3421" i="1"/>
  <c r="AB3421" i="1"/>
  <c r="AC3421" i="1"/>
  <c r="I3422" i="1"/>
  <c r="J3422" i="1"/>
  <c r="K3422" i="1"/>
  <c r="L3422" i="1"/>
  <c r="N3422" i="1"/>
  <c r="O3422" i="1"/>
  <c r="P3422" i="1"/>
  <c r="Q3422" i="1"/>
  <c r="S3422" i="1"/>
  <c r="T3422" i="1"/>
  <c r="U3422" i="1"/>
  <c r="V3422" i="1"/>
  <c r="X3422" i="1"/>
  <c r="Y3422" i="1"/>
  <c r="AA3422" i="1"/>
  <c r="AB3422" i="1"/>
  <c r="AC3422" i="1"/>
  <c r="I3423" i="1"/>
  <c r="J3423" i="1"/>
  <c r="K3423" i="1"/>
  <c r="L3423" i="1"/>
  <c r="N3423" i="1"/>
  <c r="O3423" i="1"/>
  <c r="P3423" i="1"/>
  <c r="Q3423" i="1"/>
  <c r="S3423" i="1"/>
  <c r="T3423" i="1"/>
  <c r="U3423" i="1"/>
  <c r="V3423" i="1"/>
  <c r="X3423" i="1"/>
  <c r="Y3423" i="1"/>
  <c r="AA3423" i="1"/>
  <c r="AB3423" i="1"/>
  <c r="AC3423" i="1"/>
  <c r="I3424" i="1"/>
  <c r="J3424" i="1"/>
  <c r="K3424" i="1"/>
  <c r="L3424" i="1"/>
  <c r="N3424" i="1"/>
  <c r="O3424" i="1"/>
  <c r="P3424" i="1"/>
  <c r="Q3424" i="1"/>
  <c r="S3424" i="1"/>
  <c r="T3424" i="1"/>
  <c r="U3424" i="1"/>
  <c r="V3424" i="1"/>
  <c r="X3424" i="1"/>
  <c r="Y3424" i="1"/>
  <c r="AA3424" i="1"/>
  <c r="AB3424" i="1"/>
  <c r="AC3424" i="1"/>
  <c r="H3372" i="1" l="1"/>
  <c r="H3370" i="1"/>
  <c r="H3384" i="1"/>
  <c r="H3408" i="1"/>
  <c r="H3374" i="1"/>
  <c r="H3381" i="1"/>
  <c r="H3404" i="1"/>
  <c r="H3378" i="1"/>
  <c r="Z3422" i="1"/>
  <c r="H3383" i="1"/>
  <c r="H3382" i="1"/>
  <c r="H3406" i="1"/>
  <c r="H3373" i="1"/>
  <c r="H3376" i="1"/>
  <c r="H3369" i="1"/>
  <c r="H3375" i="1"/>
  <c r="H3402" i="1"/>
  <c r="M3417" i="1"/>
  <c r="Z3421" i="1"/>
  <c r="W3421" i="1"/>
  <c r="M3420" i="1"/>
  <c r="W3419" i="1"/>
  <c r="M3418" i="1"/>
  <c r="M3424" i="1"/>
  <c r="Z3424" i="1"/>
  <c r="R3422" i="1"/>
  <c r="W3418" i="1"/>
  <c r="W3423" i="1"/>
  <c r="W3424" i="1"/>
  <c r="Z3423" i="1"/>
  <c r="W3422" i="1"/>
  <c r="R3421" i="1"/>
  <c r="Z3418" i="1"/>
  <c r="Z3417" i="1"/>
  <c r="H3401" i="1"/>
  <c r="R3423" i="1"/>
  <c r="W3420" i="1"/>
  <c r="Z3419" i="1"/>
  <c r="R3419" i="1"/>
  <c r="M3419" i="1"/>
  <c r="R3417" i="1"/>
  <c r="H3380" i="1"/>
  <c r="M3422" i="1"/>
  <c r="M3421" i="1"/>
  <c r="R3418" i="1"/>
  <c r="M3423" i="1"/>
  <c r="Z3420" i="1"/>
  <c r="R3420" i="1"/>
  <c r="R3424" i="1"/>
  <c r="W3417" i="1"/>
  <c r="H3379" i="1"/>
  <c r="H3403" i="1"/>
  <c r="H3405" i="1"/>
  <c r="H3407" i="1"/>
  <c r="H3377" i="1"/>
  <c r="H3371" i="1"/>
  <c r="H3418" i="1" l="1"/>
  <c r="H3417" i="1"/>
  <c r="H3423" i="1"/>
  <c r="H3424" i="1"/>
  <c r="H3421" i="1"/>
  <c r="H3422" i="1"/>
  <c r="H3419" i="1"/>
  <c r="H3420" i="1"/>
  <c r="I4376" i="1"/>
  <c r="J4376" i="1"/>
  <c r="K4376" i="1"/>
  <c r="L4376" i="1"/>
  <c r="N4376" i="1"/>
  <c r="O4376" i="1"/>
  <c r="P4376" i="1"/>
  <c r="Q4376" i="1"/>
  <c r="S4376" i="1"/>
  <c r="T4376" i="1"/>
  <c r="U4376" i="1"/>
  <c r="V4376" i="1"/>
  <c r="X4376" i="1"/>
  <c r="Y4376" i="1"/>
  <c r="AA4376" i="1"/>
  <c r="AB4376" i="1"/>
  <c r="AC4376" i="1"/>
  <c r="I4377" i="1"/>
  <c r="J4377" i="1"/>
  <c r="K4377" i="1"/>
  <c r="L4377" i="1"/>
  <c r="N4377" i="1"/>
  <c r="O4377" i="1"/>
  <c r="P4377" i="1"/>
  <c r="Q4377" i="1"/>
  <c r="S4377" i="1"/>
  <c r="T4377" i="1"/>
  <c r="U4377" i="1"/>
  <c r="V4377" i="1"/>
  <c r="X4377" i="1"/>
  <c r="Y4377" i="1"/>
  <c r="AA4377" i="1"/>
  <c r="AB4377" i="1"/>
  <c r="AC4377" i="1"/>
  <c r="I4378" i="1"/>
  <c r="J4378" i="1"/>
  <c r="K4378" i="1"/>
  <c r="L4378" i="1"/>
  <c r="N4378" i="1"/>
  <c r="O4378" i="1"/>
  <c r="P4378" i="1"/>
  <c r="Q4378" i="1"/>
  <c r="S4378" i="1"/>
  <c r="T4378" i="1"/>
  <c r="U4378" i="1"/>
  <c r="V4378" i="1"/>
  <c r="X4378" i="1"/>
  <c r="Y4378" i="1"/>
  <c r="AA4378" i="1"/>
  <c r="AB4378" i="1"/>
  <c r="AC4378" i="1"/>
  <c r="I4379" i="1"/>
  <c r="J4379" i="1"/>
  <c r="K4379" i="1"/>
  <c r="L4379" i="1"/>
  <c r="N4379" i="1"/>
  <c r="O4379" i="1"/>
  <c r="P4379" i="1"/>
  <c r="Q4379" i="1"/>
  <c r="S4379" i="1"/>
  <c r="T4379" i="1"/>
  <c r="U4379" i="1"/>
  <c r="V4379" i="1"/>
  <c r="X4379" i="1"/>
  <c r="Y4379" i="1"/>
  <c r="AA4379" i="1"/>
  <c r="AB4379" i="1"/>
  <c r="AC4379" i="1"/>
  <c r="I4380" i="1"/>
  <c r="J4380" i="1"/>
  <c r="K4380" i="1"/>
  <c r="L4380" i="1"/>
  <c r="N4380" i="1"/>
  <c r="O4380" i="1"/>
  <c r="P4380" i="1"/>
  <c r="Q4380" i="1"/>
  <c r="S4380" i="1"/>
  <c r="T4380" i="1"/>
  <c r="U4380" i="1"/>
  <c r="V4380" i="1"/>
  <c r="X4380" i="1"/>
  <c r="Y4380" i="1"/>
  <c r="AA4380" i="1"/>
  <c r="AB4380" i="1"/>
  <c r="AC4380" i="1"/>
  <c r="I4381" i="1"/>
  <c r="J4381" i="1"/>
  <c r="K4381" i="1"/>
  <c r="L4381" i="1"/>
  <c r="N4381" i="1"/>
  <c r="O4381" i="1"/>
  <c r="P4381" i="1"/>
  <c r="Q4381" i="1"/>
  <c r="S4381" i="1"/>
  <c r="T4381" i="1"/>
  <c r="U4381" i="1"/>
  <c r="V4381" i="1"/>
  <c r="X4381" i="1"/>
  <c r="Y4381" i="1"/>
  <c r="AA4381" i="1"/>
  <c r="AB4381" i="1"/>
  <c r="AC4381" i="1"/>
  <c r="I4382" i="1"/>
  <c r="J4382" i="1"/>
  <c r="K4382" i="1"/>
  <c r="L4382" i="1"/>
  <c r="N4382" i="1"/>
  <c r="O4382" i="1"/>
  <c r="P4382" i="1"/>
  <c r="Q4382" i="1"/>
  <c r="S4382" i="1"/>
  <c r="T4382" i="1"/>
  <c r="U4382" i="1"/>
  <c r="V4382" i="1"/>
  <c r="X4382" i="1"/>
  <c r="Y4382" i="1"/>
  <c r="AA4382" i="1"/>
  <c r="AB4382" i="1"/>
  <c r="AC4382" i="1"/>
  <c r="I4383" i="1"/>
  <c r="J4383" i="1"/>
  <c r="K4383" i="1"/>
  <c r="L4383" i="1"/>
  <c r="N4383" i="1"/>
  <c r="O4383" i="1"/>
  <c r="P4383" i="1"/>
  <c r="Q4383" i="1"/>
  <c r="S4383" i="1"/>
  <c r="T4383" i="1"/>
  <c r="U4383" i="1"/>
  <c r="V4383" i="1"/>
  <c r="X4383" i="1"/>
  <c r="Y4383" i="1"/>
  <c r="AA4383" i="1"/>
  <c r="AB4383" i="1"/>
  <c r="AC4383" i="1"/>
  <c r="Z4377" i="1" l="1"/>
  <c r="Z4378" i="1"/>
  <c r="Z4376" i="1"/>
  <c r="M4377" i="1"/>
  <c r="Z4382" i="1"/>
  <c r="R4382" i="1"/>
  <c r="Z4380" i="1"/>
  <c r="R4378" i="1"/>
  <c r="Z4381" i="1"/>
  <c r="M4381" i="1"/>
  <c r="W4379" i="1"/>
  <c r="R4383" i="1"/>
  <c r="M4382" i="1"/>
  <c r="R4380" i="1"/>
  <c r="Z4379" i="1"/>
  <c r="R4379" i="1"/>
  <c r="M4378" i="1"/>
  <c r="R4376" i="1"/>
  <c r="Z4383" i="1"/>
  <c r="W4383" i="1"/>
  <c r="W4381" i="1"/>
  <c r="W4380" i="1"/>
  <c r="M4380" i="1"/>
  <c r="W4377" i="1"/>
  <c r="W4376" i="1"/>
  <c r="M4383" i="1"/>
  <c r="M4379" i="1"/>
  <c r="W4378" i="1"/>
  <c r="R4381" i="1"/>
  <c r="M4376" i="1"/>
  <c r="W4382" i="1"/>
  <c r="R4377" i="1"/>
  <c r="H4380" i="1" l="1"/>
  <c r="H4376" i="1"/>
  <c r="H4378" i="1"/>
  <c r="H4377" i="1"/>
  <c r="H4382" i="1"/>
  <c r="H4383" i="1"/>
  <c r="H4379" i="1"/>
  <c r="H4381" i="1"/>
  <c r="I433" i="1"/>
  <c r="J433" i="1"/>
  <c r="K433" i="1"/>
  <c r="L433" i="1"/>
  <c r="N433" i="1"/>
  <c r="O433" i="1"/>
  <c r="P433" i="1"/>
  <c r="Q433" i="1"/>
  <c r="S433" i="1"/>
  <c r="T433" i="1"/>
  <c r="U433" i="1"/>
  <c r="V433" i="1"/>
  <c r="X433" i="1"/>
  <c r="Y433" i="1"/>
  <c r="AA433" i="1"/>
  <c r="AB433" i="1"/>
  <c r="AC433" i="1"/>
  <c r="I434" i="1"/>
  <c r="J434" i="1"/>
  <c r="K434" i="1"/>
  <c r="L434" i="1"/>
  <c r="N434" i="1"/>
  <c r="O434" i="1"/>
  <c r="P434" i="1"/>
  <c r="Q434" i="1"/>
  <c r="S434" i="1"/>
  <c r="T434" i="1"/>
  <c r="U434" i="1"/>
  <c r="V434" i="1"/>
  <c r="X434" i="1"/>
  <c r="Y434" i="1"/>
  <c r="AA434" i="1"/>
  <c r="AB434" i="1"/>
  <c r="AC434" i="1"/>
  <c r="I435" i="1"/>
  <c r="J435" i="1"/>
  <c r="K435" i="1"/>
  <c r="L435" i="1"/>
  <c r="N435" i="1"/>
  <c r="O435" i="1"/>
  <c r="P435" i="1"/>
  <c r="Q435" i="1"/>
  <c r="S435" i="1"/>
  <c r="T435" i="1"/>
  <c r="U435" i="1"/>
  <c r="V435" i="1"/>
  <c r="X435" i="1"/>
  <c r="Y435" i="1"/>
  <c r="AA435" i="1"/>
  <c r="AB435" i="1"/>
  <c r="AC435" i="1"/>
  <c r="I436" i="1"/>
  <c r="J436" i="1"/>
  <c r="K436" i="1"/>
  <c r="L436" i="1"/>
  <c r="N436" i="1"/>
  <c r="O436" i="1"/>
  <c r="P436" i="1"/>
  <c r="Q436" i="1"/>
  <c r="S436" i="1"/>
  <c r="T436" i="1"/>
  <c r="U436" i="1"/>
  <c r="V436" i="1"/>
  <c r="X436" i="1"/>
  <c r="Y436" i="1"/>
  <c r="AA436" i="1"/>
  <c r="AB436" i="1"/>
  <c r="AC436" i="1"/>
  <c r="I437" i="1"/>
  <c r="J437" i="1"/>
  <c r="K437" i="1"/>
  <c r="L437" i="1"/>
  <c r="N437" i="1"/>
  <c r="O437" i="1"/>
  <c r="P437" i="1"/>
  <c r="Q437" i="1"/>
  <c r="S437" i="1"/>
  <c r="T437" i="1"/>
  <c r="U437" i="1"/>
  <c r="V437" i="1"/>
  <c r="X437" i="1"/>
  <c r="Y437" i="1"/>
  <c r="AA437" i="1"/>
  <c r="AB437" i="1"/>
  <c r="AC437" i="1"/>
  <c r="I438" i="1"/>
  <c r="J438" i="1"/>
  <c r="K438" i="1"/>
  <c r="L438" i="1"/>
  <c r="N438" i="1"/>
  <c r="O438" i="1"/>
  <c r="P438" i="1"/>
  <c r="Q438" i="1"/>
  <c r="S438" i="1"/>
  <c r="T438" i="1"/>
  <c r="U438" i="1"/>
  <c r="V438" i="1"/>
  <c r="X438" i="1"/>
  <c r="Y438" i="1"/>
  <c r="AA438" i="1"/>
  <c r="AB438" i="1"/>
  <c r="AC438" i="1"/>
  <c r="I439" i="1"/>
  <c r="J439" i="1"/>
  <c r="K439" i="1"/>
  <c r="L439" i="1"/>
  <c r="N439" i="1"/>
  <c r="O439" i="1"/>
  <c r="P439" i="1"/>
  <c r="Q439" i="1"/>
  <c r="S439" i="1"/>
  <c r="T439" i="1"/>
  <c r="U439" i="1"/>
  <c r="V439" i="1"/>
  <c r="X439" i="1"/>
  <c r="Y439" i="1"/>
  <c r="AA439" i="1"/>
  <c r="AB439" i="1"/>
  <c r="AC439" i="1"/>
  <c r="I440" i="1"/>
  <c r="J440" i="1"/>
  <c r="K440" i="1"/>
  <c r="L440" i="1"/>
  <c r="N440" i="1"/>
  <c r="O440" i="1"/>
  <c r="P440" i="1"/>
  <c r="Q440" i="1"/>
  <c r="S440" i="1"/>
  <c r="T440" i="1"/>
  <c r="U440" i="1"/>
  <c r="V440" i="1"/>
  <c r="X440" i="1"/>
  <c r="Y440" i="1"/>
  <c r="AA440" i="1"/>
  <c r="AB440" i="1"/>
  <c r="AC440" i="1"/>
  <c r="I2010" i="1"/>
  <c r="J2010" i="1"/>
  <c r="K2010" i="1"/>
  <c r="L2010" i="1"/>
  <c r="N2010" i="1"/>
  <c r="O2010" i="1"/>
  <c r="P2010" i="1"/>
  <c r="Q2010" i="1"/>
  <c r="S2010" i="1"/>
  <c r="T2010" i="1"/>
  <c r="U2010" i="1"/>
  <c r="V2010" i="1"/>
  <c r="X2010" i="1"/>
  <c r="Y2010" i="1"/>
  <c r="AA2010" i="1"/>
  <c r="AB2010" i="1"/>
  <c r="AC2010" i="1"/>
  <c r="I2011" i="1"/>
  <c r="J2011" i="1"/>
  <c r="K2011" i="1"/>
  <c r="L2011" i="1"/>
  <c r="N2011" i="1"/>
  <c r="O2011" i="1"/>
  <c r="P2011" i="1"/>
  <c r="Q2011" i="1"/>
  <c r="S2011" i="1"/>
  <c r="T2011" i="1"/>
  <c r="U2011" i="1"/>
  <c r="V2011" i="1"/>
  <c r="X2011" i="1"/>
  <c r="Y2011" i="1"/>
  <c r="AA2011" i="1"/>
  <c r="AB2011" i="1"/>
  <c r="AC2011" i="1"/>
  <c r="I2012" i="1"/>
  <c r="J2012" i="1"/>
  <c r="K2012" i="1"/>
  <c r="L2012" i="1"/>
  <c r="N2012" i="1"/>
  <c r="O2012" i="1"/>
  <c r="P2012" i="1"/>
  <c r="Q2012" i="1"/>
  <c r="S2012" i="1"/>
  <c r="T2012" i="1"/>
  <c r="U2012" i="1"/>
  <c r="V2012" i="1"/>
  <c r="X2012" i="1"/>
  <c r="Y2012" i="1"/>
  <c r="AA2012" i="1"/>
  <c r="AB2012" i="1"/>
  <c r="AC2012" i="1"/>
  <c r="I2013" i="1"/>
  <c r="J2013" i="1"/>
  <c r="K2013" i="1"/>
  <c r="L2013" i="1"/>
  <c r="N2013" i="1"/>
  <c r="O2013" i="1"/>
  <c r="P2013" i="1"/>
  <c r="Q2013" i="1"/>
  <c r="S2013" i="1"/>
  <c r="T2013" i="1"/>
  <c r="U2013" i="1"/>
  <c r="V2013" i="1"/>
  <c r="X2013" i="1"/>
  <c r="Y2013" i="1"/>
  <c r="AA2013" i="1"/>
  <c r="AB2013" i="1"/>
  <c r="AC2013" i="1"/>
  <c r="I2014" i="1"/>
  <c r="J2014" i="1"/>
  <c r="K2014" i="1"/>
  <c r="L2014" i="1"/>
  <c r="N2014" i="1"/>
  <c r="O2014" i="1"/>
  <c r="P2014" i="1"/>
  <c r="Q2014" i="1"/>
  <c r="S2014" i="1"/>
  <c r="T2014" i="1"/>
  <c r="U2014" i="1"/>
  <c r="V2014" i="1"/>
  <c r="X2014" i="1"/>
  <c r="Y2014" i="1"/>
  <c r="AA2014" i="1"/>
  <c r="AB2014" i="1"/>
  <c r="AC2014" i="1"/>
  <c r="I2015" i="1"/>
  <c r="J2015" i="1"/>
  <c r="K2015" i="1"/>
  <c r="L2015" i="1"/>
  <c r="N2015" i="1"/>
  <c r="O2015" i="1"/>
  <c r="P2015" i="1"/>
  <c r="Q2015" i="1"/>
  <c r="S2015" i="1"/>
  <c r="T2015" i="1"/>
  <c r="U2015" i="1"/>
  <c r="V2015" i="1"/>
  <c r="X2015" i="1"/>
  <c r="Y2015" i="1"/>
  <c r="AA2015" i="1"/>
  <c r="AB2015" i="1"/>
  <c r="AC2015" i="1"/>
  <c r="I2016" i="1"/>
  <c r="J2016" i="1"/>
  <c r="K2016" i="1"/>
  <c r="L2016" i="1"/>
  <c r="N2016" i="1"/>
  <c r="O2016" i="1"/>
  <c r="P2016" i="1"/>
  <c r="Q2016" i="1"/>
  <c r="S2016" i="1"/>
  <c r="T2016" i="1"/>
  <c r="U2016" i="1"/>
  <c r="V2016" i="1"/>
  <c r="X2016" i="1"/>
  <c r="Y2016" i="1"/>
  <c r="AA2016" i="1"/>
  <c r="AB2016" i="1"/>
  <c r="AC2016" i="1"/>
  <c r="I2017" i="1"/>
  <c r="J2017" i="1"/>
  <c r="K2017" i="1"/>
  <c r="L2017" i="1"/>
  <c r="N2017" i="1"/>
  <c r="O2017" i="1"/>
  <c r="P2017" i="1"/>
  <c r="Q2017" i="1"/>
  <c r="S2017" i="1"/>
  <c r="T2017" i="1"/>
  <c r="U2017" i="1"/>
  <c r="V2017" i="1"/>
  <c r="X2017" i="1"/>
  <c r="Y2017" i="1"/>
  <c r="AA2017" i="1"/>
  <c r="AB2017" i="1"/>
  <c r="AC2017" i="1"/>
  <c r="M2017" i="1" l="1"/>
  <c r="Z439" i="1"/>
  <c r="Z436" i="1"/>
  <c r="Z434" i="1"/>
  <c r="M2012" i="1"/>
  <c r="Z2012" i="1"/>
  <c r="W440" i="1"/>
  <c r="R440" i="1"/>
  <c r="M438" i="1"/>
  <c r="R2014" i="1"/>
  <c r="R439" i="1"/>
  <c r="M439" i="1"/>
  <c r="R438" i="1"/>
  <c r="R435" i="1"/>
  <c r="Z2016" i="1"/>
  <c r="M2015" i="1"/>
  <c r="Z2014" i="1"/>
  <c r="Z2010" i="1"/>
  <c r="Z435" i="1"/>
  <c r="M2016" i="1"/>
  <c r="Z2013" i="1"/>
  <c r="R2013" i="1"/>
  <c r="R2011" i="1"/>
  <c r="M2011" i="1"/>
  <c r="Z440" i="1"/>
  <c r="W436" i="1"/>
  <c r="M434" i="1"/>
  <c r="W2015" i="1"/>
  <c r="R2015" i="1"/>
  <c r="W437" i="1"/>
  <c r="R437" i="1"/>
  <c r="R436" i="1"/>
  <c r="M436" i="1"/>
  <c r="M435" i="1"/>
  <c r="R434" i="1"/>
  <c r="R433" i="1"/>
  <c r="W2017" i="1"/>
  <c r="Z2015" i="1"/>
  <c r="W2013" i="1"/>
  <c r="R2012" i="1"/>
  <c r="W2010" i="1"/>
  <c r="R2010" i="1"/>
  <c r="M2010" i="1"/>
  <c r="Z438" i="1"/>
  <c r="Z437" i="1"/>
  <c r="W433" i="1"/>
  <c r="Z2017" i="1"/>
  <c r="R2017" i="1"/>
  <c r="M437" i="1"/>
  <c r="Z433" i="1"/>
  <c r="R2016" i="1"/>
  <c r="Z2011" i="1"/>
  <c r="W2014" i="1"/>
  <c r="W2016" i="1"/>
  <c r="M2014" i="1"/>
  <c r="M2013" i="1"/>
  <c r="W2012" i="1"/>
  <c r="W2011" i="1"/>
  <c r="W439" i="1"/>
  <c r="W438" i="1"/>
  <c r="M440" i="1"/>
  <c r="M433" i="1"/>
  <c r="W435" i="1"/>
  <c r="W434" i="1"/>
  <c r="H440" i="1" l="1"/>
  <c r="H438" i="1"/>
  <c r="H2016" i="1"/>
  <c r="H2012" i="1"/>
  <c r="H436" i="1"/>
  <c r="H2011" i="1"/>
  <c r="H2017" i="1"/>
  <c r="H2010" i="1"/>
  <c r="H2015" i="1"/>
  <c r="H2013" i="1"/>
  <c r="H2014" i="1"/>
  <c r="H437" i="1"/>
  <c r="H434" i="1"/>
  <c r="H433" i="1"/>
  <c r="H439" i="1"/>
  <c r="H435" i="1"/>
  <c r="I1042" i="1" l="1"/>
  <c r="J1042" i="1"/>
  <c r="K1042" i="1"/>
  <c r="L1042" i="1"/>
  <c r="N1042" i="1"/>
  <c r="O1042" i="1"/>
  <c r="P1042" i="1"/>
  <c r="Q1042" i="1"/>
  <c r="S1042" i="1"/>
  <c r="T1042" i="1"/>
  <c r="U1042" i="1"/>
  <c r="V1042" i="1"/>
  <c r="X1042" i="1"/>
  <c r="Y1042" i="1"/>
  <c r="AA1042" i="1"/>
  <c r="AB1042" i="1"/>
  <c r="AC1042" i="1"/>
  <c r="I1043" i="1"/>
  <c r="J1043" i="1"/>
  <c r="K1043" i="1"/>
  <c r="L1043" i="1"/>
  <c r="N1043" i="1"/>
  <c r="O1043" i="1"/>
  <c r="P1043" i="1"/>
  <c r="Q1043" i="1"/>
  <c r="S1043" i="1"/>
  <c r="T1043" i="1"/>
  <c r="U1043" i="1"/>
  <c r="V1043" i="1"/>
  <c r="X1043" i="1"/>
  <c r="Y1043" i="1"/>
  <c r="AA1043" i="1"/>
  <c r="AB1043" i="1"/>
  <c r="AC1043" i="1"/>
  <c r="I1044" i="1"/>
  <c r="J1044" i="1"/>
  <c r="K1044" i="1"/>
  <c r="L1044" i="1"/>
  <c r="N1044" i="1"/>
  <c r="O1044" i="1"/>
  <c r="P1044" i="1"/>
  <c r="Q1044" i="1"/>
  <c r="S1044" i="1"/>
  <c r="T1044" i="1"/>
  <c r="U1044" i="1"/>
  <c r="V1044" i="1"/>
  <c r="X1044" i="1"/>
  <c r="Y1044" i="1"/>
  <c r="AA1044" i="1"/>
  <c r="AB1044" i="1"/>
  <c r="AC1044" i="1"/>
  <c r="I1045" i="1"/>
  <c r="J1045" i="1"/>
  <c r="K1045" i="1"/>
  <c r="L1045" i="1"/>
  <c r="N1045" i="1"/>
  <c r="O1045" i="1"/>
  <c r="P1045" i="1"/>
  <c r="Q1045" i="1"/>
  <c r="S1045" i="1"/>
  <c r="T1045" i="1"/>
  <c r="U1045" i="1"/>
  <c r="V1045" i="1"/>
  <c r="X1045" i="1"/>
  <c r="Y1045" i="1"/>
  <c r="AA1045" i="1"/>
  <c r="AB1045" i="1"/>
  <c r="AC1045" i="1"/>
  <c r="I1046" i="1"/>
  <c r="J1046" i="1"/>
  <c r="K1046" i="1"/>
  <c r="L1046" i="1"/>
  <c r="N1046" i="1"/>
  <c r="O1046" i="1"/>
  <c r="P1046" i="1"/>
  <c r="Q1046" i="1"/>
  <c r="S1046" i="1"/>
  <c r="T1046" i="1"/>
  <c r="U1046" i="1"/>
  <c r="V1046" i="1"/>
  <c r="X1046" i="1"/>
  <c r="Y1046" i="1"/>
  <c r="AA1046" i="1"/>
  <c r="AB1046" i="1"/>
  <c r="AC1046" i="1"/>
  <c r="I1047" i="1"/>
  <c r="J1047" i="1"/>
  <c r="K1047" i="1"/>
  <c r="L1047" i="1"/>
  <c r="N1047" i="1"/>
  <c r="O1047" i="1"/>
  <c r="P1047" i="1"/>
  <c r="Q1047" i="1"/>
  <c r="S1047" i="1"/>
  <c r="T1047" i="1"/>
  <c r="U1047" i="1"/>
  <c r="V1047" i="1"/>
  <c r="X1047" i="1"/>
  <c r="Y1047" i="1"/>
  <c r="AA1047" i="1"/>
  <c r="AB1047" i="1"/>
  <c r="AC1047" i="1"/>
  <c r="I1048" i="1"/>
  <c r="J1048" i="1"/>
  <c r="K1048" i="1"/>
  <c r="L1048" i="1"/>
  <c r="N1048" i="1"/>
  <c r="O1048" i="1"/>
  <c r="P1048" i="1"/>
  <c r="Q1048" i="1"/>
  <c r="S1048" i="1"/>
  <c r="T1048" i="1"/>
  <c r="U1048" i="1"/>
  <c r="V1048" i="1"/>
  <c r="X1048" i="1"/>
  <c r="Y1048" i="1"/>
  <c r="AA1048" i="1"/>
  <c r="AB1048" i="1"/>
  <c r="AC1048" i="1"/>
  <c r="I1049" i="1"/>
  <c r="J1049" i="1"/>
  <c r="K1049" i="1"/>
  <c r="L1049" i="1"/>
  <c r="N1049" i="1"/>
  <c r="O1049" i="1"/>
  <c r="P1049" i="1"/>
  <c r="Q1049" i="1"/>
  <c r="S1049" i="1"/>
  <c r="T1049" i="1"/>
  <c r="U1049" i="1"/>
  <c r="V1049" i="1"/>
  <c r="X1049" i="1"/>
  <c r="Y1049" i="1"/>
  <c r="AA1049" i="1"/>
  <c r="AB1049" i="1"/>
  <c r="AC1049" i="1"/>
  <c r="M1043" i="1" l="1"/>
  <c r="Z1049" i="1"/>
  <c r="Z1045" i="1"/>
  <c r="M1047" i="1"/>
  <c r="Z1042" i="1"/>
  <c r="W1042" i="1"/>
  <c r="M1048" i="1"/>
  <c r="Z1044" i="1"/>
  <c r="W1046" i="1"/>
  <c r="R1046" i="1"/>
  <c r="M1046" i="1"/>
  <c r="R1044" i="1"/>
  <c r="Z1048" i="1"/>
  <c r="W1049" i="1"/>
  <c r="R1049" i="1"/>
  <c r="R1045" i="1"/>
  <c r="M1044" i="1"/>
  <c r="R1048" i="1"/>
  <c r="Z1046" i="1"/>
  <c r="W1045" i="1"/>
  <c r="Z1043" i="1"/>
  <c r="W1047" i="1"/>
  <c r="R1047" i="1"/>
  <c r="M1049" i="1"/>
  <c r="W1048" i="1"/>
  <c r="Z1047" i="1"/>
  <c r="M1045" i="1"/>
  <c r="W1044" i="1"/>
  <c r="W1043" i="1"/>
  <c r="R1043" i="1"/>
  <c r="R1042" i="1"/>
  <c r="M1042" i="1"/>
  <c r="H1044" i="1" l="1"/>
  <c r="H1042" i="1"/>
  <c r="H1046" i="1"/>
  <c r="H1043" i="1"/>
  <c r="H1045" i="1"/>
  <c r="H1047" i="1"/>
  <c r="H1048" i="1"/>
  <c r="H1049" i="1"/>
  <c r="I51" i="1" l="1"/>
  <c r="H51" i="1" s="1"/>
  <c r="H155" i="1" s="1"/>
  <c r="I155" i="1" l="1"/>
  <c r="D337" i="33" l="1"/>
  <c r="L344" i="33" s="1"/>
  <c r="E337" i="33"/>
  <c r="E408" i="33" s="1"/>
  <c r="L338" i="33" l="1"/>
  <c r="K344" i="33"/>
  <c r="J338" i="33"/>
  <c r="K338" i="33"/>
  <c r="E344" i="33"/>
  <c r="E338" i="33"/>
  <c r="E341" i="33"/>
  <c r="D408" i="33"/>
  <c r="I409" i="33" s="1"/>
  <c r="G341" i="2" s="1"/>
  <c r="M339" i="33"/>
  <c r="M343" i="33"/>
  <c r="E339" i="33"/>
  <c r="E343" i="33"/>
  <c r="U339" i="33"/>
  <c r="U343" i="33"/>
  <c r="T339" i="33"/>
  <c r="T343" i="33"/>
  <c r="F340" i="33"/>
  <c r="F344" i="33"/>
  <c r="G338" i="33"/>
  <c r="G342" i="33"/>
  <c r="H340" i="33"/>
  <c r="H344" i="33"/>
  <c r="I341" i="33"/>
  <c r="J339" i="33"/>
  <c r="J343" i="33"/>
  <c r="K341" i="33"/>
  <c r="N339" i="33"/>
  <c r="N343" i="33"/>
  <c r="O341" i="33"/>
  <c r="P339" i="33"/>
  <c r="P343" i="33"/>
  <c r="Q340" i="33"/>
  <c r="Q344" i="33"/>
  <c r="R338" i="33"/>
  <c r="R342" i="33"/>
  <c r="S339" i="33"/>
  <c r="S343" i="33"/>
  <c r="M340" i="33"/>
  <c r="M344" i="33"/>
  <c r="E340" i="33"/>
  <c r="U340" i="33"/>
  <c r="U344" i="33"/>
  <c r="T340" i="33"/>
  <c r="T344" i="33"/>
  <c r="F341" i="33"/>
  <c r="G339" i="33"/>
  <c r="G343" i="33"/>
  <c r="H341" i="33"/>
  <c r="I338" i="33"/>
  <c r="I342" i="33"/>
  <c r="J340" i="33"/>
  <c r="J344" i="33"/>
  <c r="K342" i="33"/>
  <c r="N340" i="33"/>
  <c r="N344" i="33"/>
  <c r="O338" i="33"/>
  <c r="O342" i="33"/>
  <c r="P340" i="33"/>
  <c r="P344" i="33"/>
  <c r="Q341" i="33"/>
  <c r="R339" i="33"/>
  <c r="R343" i="33"/>
  <c r="S340" i="33"/>
  <c r="S344" i="33"/>
  <c r="M341" i="33"/>
  <c r="U341" i="33"/>
  <c r="T341" i="33"/>
  <c r="F338" i="33"/>
  <c r="F342" i="33"/>
  <c r="G340" i="33"/>
  <c r="G344" i="33"/>
  <c r="H338" i="33"/>
  <c r="H342" i="33"/>
  <c r="I339" i="33"/>
  <c r="I343" i="33"/>
  <c r="J341" i="33"/>
  <c r="K339" i="33"/>
  <c r="K343" i="33"/>
  <c r="N341" i="33"/>
  <c r="O339" i="33"/>
  <c r="O343" i="33"/>
  <c r="P341" i="33"/>
  <c r="Q338" i="33"/>
  <c r="Q342" i="33"/>
  <c r="R340" i="33"/>
  <c r="R344" i="33"/>
  <c r="S341" i="33"/>
  <c r="M338" i="33"/>
  <c r="E342" i="33"/>
  <c r="F339" i="33"/>
  <c r="I340" i="33"/>
  <c r="P342" i="33"/>
  <c r="S342" i="33"/>
  <c r="M342" i="33"/>
  <c r="T338" i="33"/>
  <c r="F343" i="33"/>
  <c r="H339" i="33"/>
  <c r="I344" i="33"/>
  <c r="K340" i="33"/>
  <c r="O340" i="33"/>
  <c r="R341" i="33"/>
  <c r="U338" i="33"/>
  <c r="T342" i="33"/>
  <c r="H343" i="33"/>
  <c r="N338" i="33"/>
  <c r="O344" i="33"/>
  <c r="Q339" i="33"/>
  <c r="G341" i="33"/>
  <c r="N342" i="33"/>
  <c r="U342" i="33"/>
  <c r="P338" i="33"/>
  <c r="J342" i="33"/>
  <c r="Q343" i="33"/>
  <c r="S338" i="33"/>
  <c r="E345" i="33" l="1"/>
  <c r="N2399" i="1"/>
  <c r="N2447" i="1"/>
  <c r="U415" i="33"/>
  <c r="S347" i="2" s="1"/>
  <c r="AC2453" i="1" s="1"/>
  <c r="T412" i="33"/>
  <c r="R344" i="2" s="1"/>
  <c r="AB2450" i="1" s="1"/>
  <c r="R411" i="33"/>
  <c r="P343" i="2" s="1"/>
  <c r="Y4485" i="1" s="1"/>
  <c r="Q413" i="33"/>
  <c r="O345" i="2" s="1"/>
  <c r="X2451" i="1" s="1"/>
  <c r="P414" i="33"/>
  <c r="N346" i="2" s="1"/>
  <c r="V2452" i="1" s="1"/>
  <c r="O409" i="33"/>
  <c r="M341" i="2" s="1"/>
  <c r="U2447" i="1" s="1"/>
  <c r="O414" i="33"/>
  <c r="M346" i="2" s="1"/>
  <c r="U2452" i="1" s="1"/>
  <c r="E415" i="33"/>
  <c r="C347" i="2" s="1"/>
  <c r="I2453" i="1" s="1"/>
  <c r="E410" i="33"/>
  <c r="C342" i="2" s="1"/>
  <c r="I2448" i="1" s="1"/>
  <c r="E412" i="33"/>
  <c r="C344" i="2" s="1"/>
  <c r="I2450" i="1" s="1"/>
  <c r="F411" i="33"/>
  <c r="D343" i="2" s="1"/>
  <c r="J2449" i="1" s="1"/>
  <c r="H410" i="33"/>
  <c r="F342" i="2" s="1"/>
  <c r="L2448" i="1" s="1"/>
  <c r="G411" i="33"/>
  <c r="E343" i="2" s="1"/>
  <c r="K2449" i="1" s="1"/>
  <c r="J413" i="33"/>
  <c r="H345" i="2" s="1"/>
  <c r="O2451" i="1" s="1"/>
  <c r="G410" i="33"/>
  <c r="E342" i="2" s="1"/>
  <c r="K4484" i="1" s="1"/>
  <c r="I412" i="33"/>
  <c r="G344" i="2" s="1"/>
  <c r="N2450" i="1" s="1"/>
  <c r="U410" i="33"/>
  <c r="S342" i="2" s="1"/>
  <c r="AC4484" i="1" s="1"/>
  <c r="U411" i="33"/>
  <c r="S343" i="2" s="1"/>
  <c r="AC2449" i="1" s="1"/>
  <c r="T409" i="33"/>
  <c r="R341" i="2" s="1"/>
  <c r="AB2447" i="1" s="1"/>
  <c r="S410" i="33"/>
  <c r="Q342" i="2" s="1"/>
  <c r="AA2448" i="1" s="1"/>
  <c r="S412" i="33"/>
  <c r="Q344" i="2" s="1"/>
  <c r="AA2450" i="1" s="1"/>
  <c r="R414" i="33"/>
  <c r="P346" i="2" s="1"/>
  <c r="Y2452" i="1" s="1"/>
  <c r="R415" i="33"/>
  <c r="P347" i="2" s="1"/>
  <c r="Y2453" i="1" s="1"/>
  <c r="Q414" i="33"/>
  <c r="O346" i="2" s="1"/>
  <c r="X2452" i="1" s="1"/>
  <c r="Q415" i="33"/>
  <c r="O347" i="2" s="1"/>
  <c r="X2453" i="1" s="1"/>
  <c r="P413" i="33"/>
  <c r="N345" i="2" s="1"/>
  <c r="V2451" i="1" s="1"/>
  <c r="O413" i="33"/>
  <c r="M345" i="2" s="1"/>
  <c r="U2451" i="1" s="1"/>
  <c r="O411" i="33"/>
  <c r="M343" i="2" s="1"/>
  <c r="U2449" i="1" s="1"/>
  <c r="N413" i="33"/>
  <c r="L345" i="2" s="1"/>
  <c r="T4487" i="1" s="1"/>
  <c r="N412" i="33"/>
  <c r="L344" i="2" s="1"/>
  <c r="T2450" i="1" s="1"/>
  <c r="M409" i="33"/>
  <c r="K341" i="2" s="1"/>
  <c r="S2447" i="1" s="1"/>
  <c r="M413" i="33"/>
  <c r="K345" i="2" s="1"/>
  <c r="S2451" i="1" s="1"/>
  <c r="I414" i="33"/>
  <c r="G346" i="2" s="1"/>
  <c r="N2452" i="1" s="1"/>
  <c r="I410" i="33"/>
  <c r="G342" i="2" s="1"/>
  <c r="N2448" i="1" s="1"/>
  <c r="K409" i="33"/>
  <c r="I341" i="2" s="1"/>
  <c r="P2447" i="1" s="1"/>
  <c r="K410" i="33"/>
  <c r="I342" i="2" s="1"/>
  <c r="P2448" i="1" s="1"/>
  <c r="H414" i="33"/>
  <c r="F346" i="2" s="1"/>
  <c r="L2452" i="1" s="1"/>
  <c r="H411" i="33"/>
  <c r="F343" i="2" s="1"/>
  <c r="L2449" i="1" s="1"/>
  <c r="F410" i="33"/>
  <c r="D342" i="2" s="1"/>
  <c r="J2448" i="1" s="1"/>
  <c r="I413" i="33"/>
  <c r="G345" i="2" s="1"/>
  <c r="N2451" i="1" s="1"/>
  <c r="J410" i="33"/>
  <c r="H342" i="2" s="1"/>
  <c r="O3524" i="1" s="1"/>
  <c r="F413" i="33"/>
  <c r="D345" i="2" s="1"/>
  <c r="J2451" i="1" s="1"/>
  <c r="G415" i="33"/>
  <c r="E347" i="2" s="1"/>
  <c r="K2453" i="1" s="1"/>
  <c r="J414" i="33"/>
  <c r="H346" i="2" s="1"/>
  <c r="O2452" i="1" s="1"/>
  <c r="U413" i="33"/>
  <c r="S345" i="2" s="1"/>
  <c r="AC2451" i="1" s="1"/>
  <c r="T411" i="33"/>
  <c r="R343" i="2" s="1"/>
  <c r="AB2449" i="1" s="1"/>
  <c r="T414" i="33"/>
  <c r="R346" i="2" s="1"/>
  <c r="AB2452" i="1" s="1"/>
  <c r="S409" i="33"/>
  <c r="Q341" i="2" s="1"/>
  <c r="AA2447" i="1" s="1"/>
  <c r="S415" i="33"/>
  <c r="Q347" i="2" s="1"/>
  <c r="AA2453" i="1" s="1"/>
  <c r="R412" i="33"/>
  <c r="P344" i="2" s="1"/>
  <c r="Y2450" i="1" s="1"/>
  <c r="R413" i="33"/>
  <c r="P345" i="2" s="1"/>
  <c r="Y2451" i="1" s="1"/>
  <c r="Q412" i="33"/>
  <c r="O344" i="2" s="1"/>
  <c r="X2450" i="1" s="1"/>
  <c r="P412" i="33"/>
  <c r="N344" i="2" s="1"/>
  <c r="V3526" i="1" s="1"/>
  <c r="P415" i="33"/>
  <c r="N347" i="2" s="1"/>
  <c r="V2453" i="1" s="1"/>
  <c r="O410" i="33"/>
  <c r="M342" i="2" s="1"/>
  <c r="U2448" i="1" s="1"/>
  <c r="O415" i="33"/>
  <c r="M347" i="2" s="1"/>
  <c r="U2453" i="1" s="1"/>
  <c r="N414" i="33"/>
  <c r="L346" i="2" s="1"/>
  <c r="T2452" i="1" s="1"/>
  <c r="M410" i="33"/>
  <c r="K342" i="2" s="1"/>
  <c r="S2448" i="1" s="1"/>
  <c r="M415" i="33"/>
  <c r="K347" i="2" s="1"/>
  <c r="S2453" i="1" s="1"/>
  <c r="K412" i="33"/>
  <c r="I344" i="2" s="1"/>
  <c r="P2450" i="1" s="1"/>
  <c r="I411" i="33"/>
  <c r="G343" i="2" s="1"/>
  <c r="N2449" i="1" s="1"/>
  <c r="E413" i="33"/>
  <c r="C345" i="2" s="1"/>
  <c r="I2451" i="1" s="1"/>
  <c r="E414" i="33"/>
  <c r="C346" i="2" s="1"/>
  <c r="I2452" i="1" s="1"/>
  <c r="E409" i="33"/>
  <c r="C341" i="2" s="1"/>
  <c r="I2447" i="1" s="1"/>
  <c r="J412" i="33"/>
  <c r="H344" i="2" s="1"/>
  <c r="O2450" i="1" s="1"/>
  <c r="J415" i="33"/>
  <c r="H347" i="2" s="1"/>
  <c r="O2453" i="1" s="1"/>
  <c r="H409" i="33"/>
  <c r="F341" i="2" s="1"/>
  <c r="L2447" i="1" s="1"/>
  <c r="F415" i="33"/>
  <c r="D347" i="2" s="1"/>
  <c r="J2453" i="1" s="1"/>
  <c r="I415" i="33"/>
  <c r="G347" i="2" s="1"/>
  <c r="N2453" i="1" s="1"/>
  <c r="H415" i="33"/>
  <c r="F347" i="2" s="1"/>
  <c r="L2453" i="1" s="1"/>
  <c r="H412" i="33"/>
  <c r="F344" i="2" s="1"/>
  <c r="L2450" i="1" s="1"/>
  <c r="F409" i="33"/>
  <c r="D341" i="2" s="1"/>
  <c r="J2447" i="1" s="1"/>
  <c r="U409" i="33"/>
  <c r="S341" i="2" s="1"/>
  <c r="AC2447" i="1" s="1"/>
  <c r="T413" i="33"/>
  <c r="R345" i="2" s="1"/>
  <c r="AB2451" i="1" s="1"/>
  <c r="S411" i="33"/>
  <c r="Q343" i="2" s="1"/>
  <c r="AA2449" i="1" s="1"/>
  <c r="R409" i="33"/>
  <c r="P341" i="2" s="1"/>
  <c r="Y2447" i="1" s="1"/>
  <c r="Q410" i="33"/>
  <c r="O342" i="2" s="1"/>
  <c r="X4484" i="1" s="1"/>
  <c r="P411" i="33"/>
  <c r="N343" i="2" s="1"/>
  <c r="V2449" i="1" s="1"/>
  <c r="N409" i="33"/>
  <c r="L341" i="2" s="1"/>
  <c r="T2447" i="1" s="1"/>
  <c r="M411" i="33"/>
  <c r="K343" i="2" s="1"/>
  <c r="S2449" i="1" s="1"/>
  <c r="M412" i="33"/>
  <c r="K344" i="2" s="1"/>
  <c r="S2450" i="1" s="1"/>
  <c r="E411" i="33"/>
  <c r="C343" i="2" s="1"/>
  <c r="I2449" i="1" s="1"/>
  <c r="F414" i="33"/>
  <c r="D346" i="2" s="1"/>
  <c r="J2452" i="1" s="1"/>
  <c r="F412" i="33"/>
  <c r="D344" i="2" s="1"/>
  <c r="J2450" i="1" s="1"/>
  <c r="U414" i="33"/>
  <c r="S346" i="2" s="1"/>
  <c r="AC2452" i="1" s="1"/>
  <c r="U412" i="33"/>
  <c r="S344" i="2" s="1"/>
  <c r="AC2450" i="1" s="1"/>
  <c r="T415" i="33"/>
  <c r="R347" i="2" s="1"/>
  <c r="AB2453" i="1" s="1"/>
  <c r="T410" i="33"/>
  <c r="R342" i="2" s="1"/>
  <c r="AB2448" i="1" s="1"/>
  <c r="S413" i="33"/>
  <c r="Q345" i="2" s="1"/>
  <c r="AA2451" i="1" s="1"/>
  <c r="S414" i="33"/>
  <c r="Q346" i="2" s="1"/>
  <c r="AA2452" i="1" s="1"/>
  <c r="R410" i="33"/>
  <c r="P342" i="2" s="1"/>
  <c r="Y2448" i="1" s="1"/>
  <c r="Q411" i="33"/>
  <c r="O343" i="2" s="1"/>
  <c r="X2449" i="1" s="1"/>
  <c r="Q409" i="33"/>
  <c r="O341" i="2" s="1"/>
  <c r="X2447" i="1" s="1"/>
  <c r="P410" i="33"/>
  <c r="N342" i="2" s="1"/>
  <c r="V2448" i="1" s="1"/>
  <c r="P409" i="33"/>
  <c r="N341" i="2" s="1"/>
  <c r="V2447" i="1" s="1"/>
  <c r="O412" i="33"/>
  <c r="M344" i="2" s="1"/>
  <c r="U2450" i="1" s="1"/>
  <c r="N415" i="33"/>
  <c r="L347" i="2" s="1"/>
  <c r="T2453" i="1" s="1"/>
  <c r="N410" i="33"/>
  <c r="L342" i="2" s="1"/>
  <c r="T2448" i="1" s="1"/>
  <c r="N411" i="33"/>
  <c r="L343" i="2" s="1"/>
  <c r="T2449" i="1" s="1"/>
  <c r="M414" i="33"/>
  <c r="K346" i="2" s="1"/>
  <c r="S2452" i="1" s="1"/>
  <c r="K415" i="33"/>
  <c r="I347" i="2" s="1"/>
  <c r="P2453" i="1" s="1"/>
  <c r="K413" i="33"/>
  <c r="I345" i="2" s="1"/>
  <c r="P2451" i="1" s="1"/>
  <c r="G414" i="33"/>
  <c r="E346" i="2" s="1"/>
  <c r="K2452" i="1" s="1"/>
  <c r="K411" i="33"/>
  <c r="I343" i="2" s="1"/>
  <c r="P2449" i="1" s="1"/>
  <c r="K414" i="33"/>
  <c r="I346" i="2" s="1"/>
  <c r="P2452" i="1" s="1"/>
  <c r="G409" i="33"/>
  <c r="E341" i="2" s="1"/>
  <c r="K2447" i="1" s="1"/>
  <c r="G413" i="33"/>
  <c r="E345" i="2" s="1"/>
  <c r="K2451" i="1" s="1"/>
  <c r="H413" i="33"/>
  <c r="F345" i="2" s="1"/>
  <c r="L2451" i="1" s="1"/>
  <c r="J411" i="33"/>
  <c r="H343" i="2" s="1"/>
  <c r="O2449" i="1" s="1"/>
  <c r="J409" i="33"/>
  <c r="H341" i="2" s="1"/>
  <c r="O2447" i="1" s="1"/>
  <c r="G412" i="33"/>
  <c r="E344" i="2" s="1"/>
  <c r="K2450" i="1" s="1"/>
  <c r="L410" i="33"/>
  <c r="J342" i="2" s="1"/>
  <c r="Q2448" i="1" s="1"/>
  <c r="L412" i="33"/>
  <c r="J344" i="2" s="1"/>
  <c r="Q2450" i="1" s="1"/>
  <c r="L415" i="33"/>
  <c r="J347" i="2" s="1"/>
  <c r="Q2453" i="1" s="1"/>
  <c r="L411" i="33"/>
  <c r="J343" i="2" s="1"/>
  <c r="Q2449" i="1" s="1"/>
  <c r="L414" i="33"/>
  <c r="J346" i="2" s="1"/>
  <c r="Q2452" i="1" s="1"/>
  <c r="L413" i="33"/>
  <c r="J345" i="2" s="1"/>
  <c r="Q2451" i="1" s="1"/>
  <c r="L409" i="33"/>
  <c r="J341" i="2" s="1"/>
  <c r="Q2447" i="1" s="1"/>
  <c r="N4483" i="1"/>
  <c r="N3523" i="1"/>
  <c r="C287" i="2"/>
  <c r="I4652" i="1" s="1"/>
  <c r="E539" i="33"/>
  <c r="D338" i="33"/>
  <c r="L339" i="33" s="1"/>
  <c r="R291" i="2"/>
  <c r="AB4656" i="1" s="1"/>
  <c r="T543" i="33"/>
  <c r="I289" i="2"/>
  <c r="P4654" i="1" s="1"/>
  <c r="K541" i="33"/>
  <c r="T345" i="33"/>
  <c r="R287" i="2"/>
  <c r="AB4652" i="1" s="1"/>
  <c r="T539" i="33"/>
  <c r="M345" i="33"/>
  <c r="K287" i="2"/>
  <c r="S4652" i="1" s="1"/>
  <c r="M539" i="33"/>
  <c r="O291" i="2"/>
  <c r="X4656" i="1" s="1"/>
  <c r="Q543" i="33"/>
  <c r="M288" i="2"/>
  <c r="U4653" i="1" s="1"/>
  <c r="O540" i="33"/>
  <c r="I288" i="2"/>
  <c r="P4653" i="1" s="1"/>
  <c r="K540" i="33"/>
  <c r="F291" i="2"/>
  <c r="L4656" i="1" s="1"/>
  <c r="H543" i="33"/>
  <c r="D291" i="2"/>
  <c r="J4656" i="1" s="1"/>
  <c r="F543" i="33"/>
  <c r="R290" i="2"/>
  <c r="AB4655" i="1" s="1"/>
  <c r="T542" i="33"/>
  <c r="Q293" i="2"/>
  <c r="AA4658" i="1" s="1"/>
  <c r="S545" i="33"/>
  <c r="O290" i="2"/>
  <c r="X4655" i="1" s="1"/>
  <c r="Q542" i="33"/>
  <c r="O345" i="33"/>
  <c r="M287" i="2"/>
  <c r="U4652" i="1" s="1"/>
  <c r="O539" i="33"/>
  <c r="H289" i="2"/>
  <c r="O4654" i="1" s="1"/>
  <c r="J541" i="33"/>
  <c r="E292" i="2"/>
  <c r="K4657" i="1" s="1"/>
  <c r="G544" i="33"/>
  <c r="S289" i="2"/>
  <c r="AC4654" i="1" s="1"/>
  <c r="U541" i="33"/>
  <c r="K289" i="2"/>
  <c r="S4654" i="1" s="1"/>
  <c r="M541" i="33"/>
  <c r="R345" i="33"/>
  <c r="P287" i="2"/>
  <c r="Y4652" i="1" s="1"/>
  <c r="R539" i="33"/>
  <c r="N288" i="2"/>
  <c r="V4653" i="1" s="1"/>
  <c r="P540" i="33"/>
  <c r="H288" i="2"/>
  <c r="O4653" i="1" s="1"/>
  <c r="J540" i="33"/>
  <c r="E291" i="2"/>
  <c r="K4656" i="1" s="1"/>
  <c r="G543" i="33"/>
  <c r="S292" i="2"/>
  <c r="AC4657" i="1" s="1"/>
  <c r="U544" i="33"/>
  <c r="K292" i="2"/>
  <c r="S4657" i="1" s="1"/>
  <c r="M544" i="33"/>
  <c r="P345" i="33"/>
  <c r="N287" i="2"/>
  <c r="V4652" i="1" s="1"/>
  <c r="P539" i="33"/>
  <c r="O288" i="2"/>
  <c r="X4653" i="1" s="1"/>
  <c r="Q540" i="33"/>
  <c r="G293" i="2"/>
  <c r="N4658" i="1" s="1"/>
  <c r="I545" i="33"/>
  <c r="K291" i="2"/>
  <c r="S4656" i="1" s="1"/>
  <c r="M543" i="33"/>
  <c r="G289" i="2"/>
  <c r="N4654" i="1" s="1"/>
  <c r="I541" i="33"/>
  <c r="Q290" i="2"/>
  <c r="AA4655" i="1" s="1"/>
  <c r="S542" i="33"/>
  <c r="Q345" i="33"/>
  <c r="O287" i="2"/>
  <c r="X4652" i="1" s="1"/>
  <c r="Q539" i="33"/>
  <c r="L290" i="2"/>
  <c r="T4655" i="1" s="1"/>
  <c r="N542" i="33"/>
  <c r="H290" i="2"/>
  <c r="O4655" i="1" s="1"/>
  <c r="J542" i="33"/>
  <c r="H345" i="33"/>
  <c r="F287" i="2"/>
  <c r="L4652" i="1" s="1"/>
  <c r="H539" i="33"/>
  <c r="F345" i="33"/>
  <c r="D287" i="2"/>
  <c r="J4652" i="1" s="1"/>
  <c r="F539" i="33"/>
  <c r="S290" i="2"/>
  <c r="AC4655" i="1" s="1"/>
  <c r="U542" i="33"/>
  <c r="Q289" i="2"/>
  <c r="AA4654" i="1" s="1"/>
  <c r="S541" i="33"/>
  <c r="N293" i="2"/>
  <c r="V4658" i="1" s="1"/>
  <c r="P545" i="33"/>
  <c r="L293" i="2"/>
  <c r="T4658" i="1" s="1"/>
  <c r="N545" i="33"/>
  <c r="I291" i="2"/>
  <c r="P4656" i="1" s="1"/>
  <c r="K543" i="33"/>
  <c r="G291" i="2"/>
  <c r="N4656" i="1" s="1"/>
  <c r="I543" i="33"/>
  <c r="E288" i="2"/>
  <c r="K4653" i="1" s="1"/>
  <c r="G540" i="33"/>
  <c r="R293" i="2"/>
  <c r="AB4658" i="1" s="1"/>
  <c r="T545" i="33"/>
  <c r="C293" i="2"/>
  <c r="I4658" i="1" s="1"/>
  <c r="E545" i="33"/>
  <c r="Q292" i="2"/>
  <c r="AA4657" i="1" s="1"/>
  <c r="S544" i="33"/>
  <c r="O293" i="2"/>
  <c r="X4658" i="1" s="1"/>
  <c r="Q545" i="33"/>
  <c r="M290" i="2"/>
  <c r="U4655" i="1" s="1"/>
  <c r="O542" i="33"/>
  <c r="G290" i="2"/>
  <c r="N4655" i="1" s="1"/>
  <c r="I542" i="33"/>
  <c r="G345" i="33"/>
  <c r="E287" i="2"/>
  <c r="K4652" i="1" s="1"/>
  <c r="G539" i="33"/>
  <c r="S288" i="2"/>
  <c r="AC4653" i="1" s="1"/>
  <c r="U540" i="33"/>
  <c r="K288" i="2"/>
  <c r="S4653" i="1" s="1"/>
  <c r="M540" i="33"/>
  <c r="S345" i="33"/>
  <c r="Q287" i="2"/>
  <c r="AA4652" i="1" s="1"/>
  <c r="S539" i="33"/>
  <c r="J287" i="2"/>
  <c r="Q4652" i="1" s="1"/>
  <c r="L539" i="33"/>
  <c r="U345" i="33"/>
  <c r="S287" i="2"/>
  <c r="AC4652" i="1" s="1"/>
  <c r="U539" i="33"/>
  <c r="O292" i="2"/>
  <c r="X4657" i="1" s="1"/>
  <c r="Q544" i="33"/>
  <c r="M293" i="2"/>
  <c r="U4658" i="1" s="1"/>
  <c r="O545" i="33"/>
  <c r="P290" i="2"/>
  <c r="Y4655" i="1" s="1"/>
  <c r="R542" i="33"/>
  <c r="F288" i="2"/>
  <c r="L4653" i="1" s="1"/>
  <c r="H540" i="33"/>
  <c r="Q291" i="2"/>
  <c r="AA4656" i="1" s="1"/>
  <c r="S543" i="33"/>
  <c r="D288" i="2"/>
  <c r="J4653" i="1" s="1"/>
  <c r="F540" i="33"/>
  <c r="P293" i="2"/>
  <c r="Y4658" i="1" s="1"/>
  <c r="R545" i="33"/>
  <c r="N290" i="2"/>
  <c r="V4655" i="1" s="1"/>
  <c r="P542" i="33"/>
  <c r="G292" i="2"/>
  <c r="N4657" i="1" s="1"/>
  <c r="I544" i="33"/>
  <c r="E293" i="2"/>
  <c r="K4658" i="1" s="1"/>
  <c r="G545" i="33"/>
  <c r="C290" i="2"/>
  <c r="E542" i="33"/>
  <c r="P292" i="2"/>
  <c r="Y4657" i="1" s="1"/>
  <c r="R544" i="33"/>
  <c r="N289" i="2"/>
  <c r="V4654" i="1" s="1"/>
  <c r="P541" i="33"/>
  <c r="L289" i="2"/>
  <c r="T4654" i="1" s="1"/>
  <c r="N541" i="33"/>
  <c r="K345" i="33"/>
  <c r="I287" i="2"/>
  <c r="P4652" i="1" s="1"/>
  <c r="K539" i="33"/>
  <c r="I345" i="33"/>
  <c r="G287" i="2"/>
  <c r="N4652" i="1" s="1"/>
  <c r="I539" i="33"/>
  <c r="D290" i="2"/>
  <c r="J4655" i="1" s="1"/>
  <c r="F542" i="33"/>
  <c r="R289" i="2"/>
  <c r="AB4654" i="1" s="1"/>
  <c r="T541" i="33"/>
  <c r="C289" i="2"/>
  <c r="I4654" i="1" s="1"/>
  <c r="E541" i="33"/>
  <c r="Q288" i="2"/>
  <c r="AA4653" i="1" s="1"/>
  <c r="S540" i="33"/>
  <c r="O289" i="2"/>
  <c r="X4654" i="1" s="1"/>
  <c r="Q541" i="33"/>
  <c r="L292" i="2"/>
  <c r="T4657" i="1" s="1"/>
  <c r="N544" i="33"/>
  <c r="I290" i="2"/>
  <c r="P4655" i="1" s="1"/>
  <c r="K542" i="33"/>
  <c r="F293" i="2"/>
  <c r="L4658" i="1" s="1"/>
  <c r="H545" i="33"/>
  <c r="D293" i="2"/>
  <c r="J4658" i="1" s="1"/>
  <c r="F545" i="33"/>
  <c r="R292" i="2"/>
  <c r="AB4657" i="1" s="1"/>
  <c r="T544" i="33"/>
  <c r="C292" i="2"/>
  <c r="I4657" i="1" s="1"/>
  <c r="E544" i="33"/>
  <c r="I293" i="2"/>
  <c r="P4658" i="1" s="1"/>
  <c r="K545" i="33"/>
  <c r="S291" i="2"/>
  <c r="AC4656" i="1" s="1"/>
  <c r="U543" i="33"/>
  <c r="J345" i="33"/>
  <c r="H287" i="2"/>
  <c r="O4652" i="1" s="1"/>
  <c r="J539" i="33"/>
  <c r="L291" i="2"/>
  <c r="T4656" i="1" s="1"/>
  <c r="N543" i="33"/>
  <c r="F292" i="2"/>
  <c r="L4657" i="1" s="1"/>
  <c r="H544" i="33"/>
  <c r="H291" i="2"/>
  <c r="O4656" i="1" s="1"/>
  <c r="J543" i="33"/>
  <c r="E290" i="2"/>
  <c r="K4655" i="1" s="1"/>
  <c r="G542" i="33"/>
  <c r="N345" i="33"/>
  <c r="L287" i="2"/>
  <c r="T4652" i="1" s="1"/>
  <c r="N539" i="33"/>
  <c r="M289" i="2"/>
  <c r="U4654" i="1" s="1"/>
  <c r="O541" i="33"/>
  <c r="D292" i="2"/>
  <c r="J4657" i="1" s="1"/>
  <c r="F544" i="33"/>
  <c r="N291" i="2"/>
  <c r="V4656" i="1" s="1"/>
  <c r="P543" i="33"/>
  <c r="C291" i="2"/>
  <c r="I4656" i="1" s="1"/>
  <c r="E543" i="33"/>
  <c r="P289" i="2"/>
  <c r="Y4654" i="1" s="1"/>
  <c r="R541" i="33"/>
  <c r="M292" i="2"/>
  <c r="U4657" i="1" s="1"/>
  <c r="O544" i="33"/>
  <c r="I292" i="2"/>
  <c r="P4657" i="1" s="1"/>
  <c r="K544" i="33"/>
  <c r="G288" i="2"/>
  <c r="N4653" i="1" s="1"/>
  <c r="I540" i="33"/>
  <c r="E289" i="2"/>
  <c r="K4654" i="1" s="1"/>
  <c r="G541" i="33"/>
  <c r="K290" i="2"/>
  <c r="S4655" i="1" s="1"/>
  <c r="M542" i="33"/>
  <c r="P288" i="2"/>
  <c r="Y4653" i="1" s="1"/>
  <c r="R540" i="33"/>
  <c r="M291" i="2"/>
  <c r="U4656" i="1" s="1"/>
  <c r="O543" i="33"/>
  <c r="H293" i="2"/>
  <c r="O4658" i="1" s="1"/>
  <c r="J545" i="33"/>
  <c r="F290" i="2"/>
  <c r="L4655" i="1" s="1"/>
  <c r="H542" i="33"/>
  <c r="S293" i="2"/>
  <c r="AC4658" i="1" s="1"/>
  <c r="U545" i="33"/>
  <c r="K293" i="2"/>
  <c r="S4658" i="1" s="1"/>
  <c r="M545" i="33"/>
  <c r="P291" i="2"/>
  <c r="Y4656" i="1" s="1"/>
  <c r="R543" i="33"/>
  <c r="N292" i="2"/>
  <c r="V4657" i="1" s="1"/>
  <c r="P544" i="33"/>
  <c r="L288" i="2"/>
  <c r="T4653" i="1" s="1"/>
  <c r="N540" i="33"/>
  <c r="H292" i="2"/>
  <c r="O4657" i="1" s="1"/>
  <c r="J544" i="33"/>
  <c r="F289" i="2"/>
  <c r="L4654" i="1" s="1"/>
  <c r="H541" i="33"/>
  <c r="D289" i="2"/>
  <c r="J4654" i="1" s="1"/>
  <c r="F541" i="33"/>
  <c r="R288" i="2"/>
  <c r="AB4653" i="1" s="1"/>
  <c r="T540" i="33"/>
  <c r="C288" i="2"/>
  <c r="I4653" i="1" s="1"/>
  <c r="E540" i="33"/>
  <c r="K3524" i="1" l="1"/>
  <c r="O4484" i="1"/>
  <c r="L540" i="33"/>
  <c r="I4655" i="1"/>
  <c r="AC3524" i="1"/>
  <c r="T3527" i="1"/>
  <c r="V4488" i="1"/>
  <c r="U3527" i="1"/>
  <c r="Y3525" i="1"/>
  <c r="Z2451" i="1"/>
  <c r="Z4657" i="1"/>
  <c r="M4653" i="1"/>
  <c r="AA3527" i="1"/>
  <c r="W2447" i="1"/>
  <c r="Z2453" i="1"/>
  <c r="M2449" i="1"/>
  <c r="Z4652" i="1"/>
  <c r="W2448" i="1"/>
  <c r="M2453" i="1"/>
  <c r="Z4653" i="1"/>
  <c r="Z4654" i="1"/>
  <c r="W4652" i="1"/>
  <c r="M4652" i="1"/>
  <c r="Z4655" i="1"/>
  <c r="Z4658" i="1"/>
  <c r="W4654" i="1"/>
  <c r="M4658" i="1"/>
  <c r="W4655" i="1"/>
  <c r="W4653" i="1"/>
  <c r="U3523" i="1"/>
  <c r="R4652" i="1"/>
  <c r="W4657" i="1"/>
  <c r="Z4656" i="1"/>
  <c r="M4654" i="1"/>
  <c r="W4656" i="1"/>
  <c r="M4655" i="1"/>
  <c r="M4657" i="1"/>
  <c r="W4658" i="1"/>
  <c r="M4656" i="1"/>
  <c r="M2450" i="1"/>
  <c r="Z2452" i="1"/>
  <c r="R2450" i="1"/>
  <c r="R2451" i="1"/>
  <c r="Z2450" i="1"/>
  <c r="R2453" i="1"/>
  <c r="M2451" i="1"/>
  <c r="R2452" i="1"/>
  <c r="R2449" i="1"/>
  <c r="M2447" i="1"/>
  <c r="R2447" i="1"/>
  <c r="W2449" i="1"/>
  <c r="W2453" i="1"/>
  <c r="X2400" i="1"/>
  <c r="X2448" i="1"/>
  <c r="Z2448" i="1" s="1"/>
  <c r="V2402" i="1"/>
  <c r="V2450" i="1"/>
  <c r="W2450" i="1" s="1"/>
  <c r="O2400" i="1"/>
  <c r="O2448" i="1"/>
  <c r="R2448" i="1" s="1"/>
  <c r="T2403" i="1"/>
  <c r="T2451" i="1"/>
  <c r="W2451" i="1" s="1"/>
  <c r="AC2400" i="1"/>
  <c r="AC2448" i="1"/>
  <c r="W2452" i="1"/>
  <c r="Z2447" i="1"/>
  <c r="K2400" i="1"/>
  <c r="K2448" i="1"/>
  <c r="M2448" i="1" s="1"/>
  <c r="Y2401" i="1"/>
  <c r="Y2449" i="1"/>
  <c r="Z2449" i="1" s="1"/>
  <c r="M2452" i="1"/>
  <c r="T3529" i="1"/>
  <c r="T2405" i="1"/>
  <c r="AC4483" i="1"/>
  <c r="AC2399" i="1"/>
  <c r="N4485" i="1"/>
  <c r="N2401" i="1"/>
  <c r="L4488" i="1"/>
  <c r="L2404" i="1"/>
  <c r="X4489" i="1"/>
  <c r="X2405" i="1"/>
  <c r="AC3529" i="1"/>
  <c r="AC2405" i="1"/>
  <c r="L4487" i="1"/>
  <c r="L2403" i="1"/>
  <c r="U4486" i="1"/>
  <c r="U2402" i="1"/>
  <c r="J4486" i="1"/>
  <c r="J2402" i="1"/>
  <c r="J3523" i="1"/>
  <c r="J2399" i="1"/>
  <c r="P4486" i="1"/>
  <c r="P2402" i="1"/>
  <c r="AA4483" i="1"/>
  <c r="AA2399" i="1"/>
  <c r="P4484" i="1"/>
  <c r="P2400" i="1"/>
  <c r="X4488" i="1"/>
  <c r="X2404" i="1"/>
  <c r="L4484" i="1"/>
  <c r="L2400" i="1"/>
  <c r="K3527" i="1"/>
  <c r="K2403" i="1"/>
  <c r="V3523" i="1"/>
  <c r="V2399" i="1"/>
  <c r="J4488" i="1"/>
  <c r="J2404" i="1"/>
  <c r="L3526" i="1"/>
  <c r="L2402" i="1"/>
  <c r="S4489" i="1"/>
  <c r="S2405" i="1"/>
  <c r="AB3528" i="1"/>
  <c r="AB2404" i="1"/>
  <c r="P3523" i="1"/>
  <c r="P2399" i="1"/>
  <c r="Y4489" i="1"/>
  <c r="Y2405" i="1"/>
  <c r="J3525" i="1"/>
  <c r="J2401" i="1"/>
  <c r="Q3523" i="1"/>
  <c r="Q2399" i="1"/>
  <c r="K4483" i="1"/>
  <c r="K2399" i="1"/>
  <c r="V3524" i="1"/>
  <c r="V2400" i="1"/>
  <c r="I3525" i="1"/>
  <c r="I2401" i="1"/>
  <c r="L4489" i="1"/>
  <c r="L2405" i="1"/>
  <c r="S4484" i="1"/>
  <c r="S2400" i="1"/>
  <c r="AB4485" i="1"/>
  <c r="AB2401" i="1"/>
  <c r="N4484" i="1"/>
  <c r="N2400" i="1"/>
  <c r="Y4488" i="1"/>
  <c r="Y2404" i="1"/>
  <c r="I3526" i="1"/>
  <c r="I2402" i="1"/>
  <c r="Q3527" i="1"/>
  <c r="Q2403" i="1"/>
  <c r="P3528" i="1"/>
  <c r="P2404" i="1"/>
  <c r="X4483" i="1"/>
  <c r="X2399" i="1"/>
  <c r="S4486" i="1"/>
  <c r="S2402" i="1"/>
  <c r="N3529" i="1"/>
  <c r="N2405" i="1"/>
  <c r="T4488" i="1"/>
  <c r="T2404" i="1"/>
  <c r="AC3527" i="1"/>
  <c r="AC2403" i="1"/>
  <c r="N4488" i="1"/>
  <c r="N2404" i="1"/>
  <c r="AA4486" i="1"/>
  <c r="AA2402" i="1"/>
  <c r="I3524" i="1"/>
  <c r="I2400" i="1"/>
  <c r="Q4488" i="1"/>
  <c r="Q2404" i="1"/>
  <c r="P4485" i="1"/>
  <c r="P2401" i="1"/>
  <c r="X4485" i="1"/>
  <c r="Z4485" i="1" s="1"/>
  <c r="X2401" i="1"/>
  <c r="S4485" i="1"/>
  <c r="S2401" i="1"/>
  <c r="J3529" i="1"/>
  <c r="J2405" i="1"/>
  <c r="U4489" i="1"/>
  <c r="U2405" i="1"/>
  <c r="O3528" i="1"/>
  <c r="O2404" i="1"/>
  <c r="S4487" i="1"/>
  <c r="S2403" i="1"/>
  <c r="AA4484" i="1"/>
  <c r="AA2400" i="1"/>
  <c r="I3529" i="1"/>
  <c r="I2405" i="1"/>
  <c r="Q4485" i="1"/>
  <c r="Q2401" i="1"/>
  <c r="K4488" i="1"/>
  <c r="K2404" i="1"/>
  <c r="Y4484" i="1"/>
  <c r="Z4484" i="1" s="1"/>
  <c r="Y2400" i="1"/>
  <c r="T4483" i="1"/>
  <c r="T2399" i="1"/>
  <c r="L3523" i="1"/>
  <c r="L2399" i="1"/>
  <c r="U3524" i="1"/>
  <c r="U2400" i="1"/>
  <c r="K4489" i="1"/>
  <c r="K2405" i="1"/>
  <c r="S4483" i="1"/>
  <c r="S2399" i="1"/>
  <c r="AB4483" i="1"/>
  <c r="AB2399" i="1"/>
  <c r="U3528" i="1"/>
  <c r="U2404" i="1"/>
  <c r="AC3528" i="1"/>
  <c r="AC2404" i="1"/>
  <c r="V4486" i="1"/>
  <c r="Q4489" i="1"/>
  <c r="Q2405" i="1"/>
  <c r="P3527" i="1"/>
  <c r="P2403" i="1"/>
  <c r="AA4488" i="1"/>
  <c r="AA2404" i="1"/>
  <c r="V4485" i="1"/>
  <c r="V2401" i="1"/>
  <c r="O4489" i="1"/>
  <c r="O2405" i="1"/>
  <c r="V4489" i="1"/>
  <c r="V2405" i="1"/>
  <c r="J3527" i="1"/>
  <c r="J2403" i="1"/>
  <c r="T3526" i="1"/>
  <c r="T2402" i="1"/>
  <c r="AC3525" i="1"/>
  <c r="AC2401" i="1"/>
  <c r="U4483" i="1"/>
  <c r="U2399" i="1"/>
  <c r="K4485" i="1"/>
  <c r="K2401" i="1"/>
  <c r="Q3526" i="1"/>
  <c r="Q2402" i="1"/>
  <c r="P4489" i="1"/>
  <c r="P2405" i="1"/>
  <c r="AA4487" i="1"/>
  <c r="AA2403" i="1"/>
  <c r="O4486" i="1"/>
  <c r="O2402" i="1"/>
  <c r="V3528" i="1"/>
  <c r="V2404" i="1"/>
  <c r="X3524" i="1"/>
  <c r="Q4484" i="1"/>
  <c r="Q2400" i="1"/>
  <c r="S4488" i="1"/>
  <c r="S2404" i="1"/>
  <c r="AB4484" i="1"/>
  <c r="AB2400" i="1"/>
  <c r="Y4483" i="1"/>
  <c r="Y2399" i="1"/>
  <c r="I3523" i="1"/>
  <c r="I2399" i="1"/>
  <c r="X4486" i="1"/>
  <c r="X2402" i="1"/>
  <c r="N4487" i="1"/>
  <c r="N2403" i="1"/>
  <c r="U4485" i="1"/>
  <c r="U2401" i="1"/>
  <c r="N4486" i="1"/>
  <c r="N2402" i="1"/>
  <c r="X4487" i="1"/>
  <c r="X2403" i="1"/>
  <c r="K4486" i="1"/>
  <c r="K2402" i="1"/>
  <c r="T4485" i="1"/>
  <c r="T2401" i="1"/>
  <c r="AB4489" i="1"/>
  <c r="AB2405" i="1"/>
  <c r="AA4485" i="1"/>
  <c r="AA2401" i="1"/>
  <c r="I3528" i="1"/>
  <c r="I2404" i="1"/>
  <c r="Y4487" i="1"/>
  <c r="Y2403" i="1"/>
  <c r="J4484" i="1"/>
  <c r="M4484" i="1" s="1"/>
  <c r="J2400" i="1"/>
  <c r="U4487" i="1"/>
  <c r="U2403" i="1"/>
  <c r="O4485" i="1"/>
  <c r="O2401" i="1"/>
  <c r="AA4489" i="1"/>
  <c r="AA2405" i="1"/>
  <c r="O4483" i="1"/>
  <c r="O2399" i="1"/>
  <c r="T3524" i="1"/>
  <c r="T2400" i="1"/>
  <c r="AC4486" i="1"/>
  <c r="AC2402" i="1"/>
  <c r="AB4487" i="1"/>
  <c r="AB2403" i="1"/>
  <c r="I3527" i="1"/>
  <c r="I2403" i="1"/>
  <c r="Y4486" i="1"/>
  <c r="Y2402" i="1"/>
  <c r="L3525" i="1"/>
  <c r="L2401" i="1"/>
  <c r="V3527" i="1"/>
  <c r="V2403" i="1"/>
  <c r="O3527" i="1"/>
  <c r="O2403" i="1"/>
  <c r="AB3526" i="1"/>
  <c r="AB2402" i="1"/>
  <c r="T4489" i="1"/>
  <c r="X3529" i="1"/>
  <c r="AC3523" i="1"/>
  <c r="AC4488" i="1"/>
  <c r="AA3529" i="1"/>
  <c r="L3528" i="1"/>
  <c r="O4487" i="1"/>
  <c r="AB4486" i="1"/>
  <c r="Y3526" i="1"/>
  <c r="AC4489" i="1"/>
  <c r="O3525" i="1"/>
  <c r="K3525" i="1"/>
  <c r="N3525" i="1"/>
  <c r="L4485" i="1"/>
  <c r="O3526" i="1"/>
  <c r="P3529" i="1"/>
  <c r="AC3526" i="1"/>
  <c r="AC4485" i="1"/>
  <c r="T3525" i="1"/>
  <c r="Q4486" i="1"/>
  <c r="V3529" i="1"/>
  <c r="T4486" i="1"/>
  <c r="T4484" i="1"/>
  <c r="O3523" i="1"/>
  <c r="V4487" i="1"/>
  <c r="AA3525" i="1"/>
  <c r="AB3527" i="1"/>
  <c r="AB3529" i="1"/>
  <c r="K3526" i="1"/>
  <c r="Y3527" i="1"/>
  <c r="J3524" i="1"/>
  <c r="V3525" i="1"/>
  <c r="O3529" i="1"/>
  <c r="J4487" i="1"/>
  <c r="S3523" i="1"/>
  <c r="AA3528" i="1"/>
  <c r="Q3529" i="1"/>
  <c r="J288" i="2"/>
  <c r="P4487" i="1"/>
  <c r="S3528" i="1"/>
  <c r="U4488" i="1"/>
  <c r="X3526" i="1"/>
  <c r="V4484" i="1"/>
  <c r="L4483" i="1"/>
  <c r="N3528" i="1"/>
  <c r="J4483" i="1"/>
  <c r="T3523" i="1"/>
  <c r="X3523" i="1"/>
  <c r="Q4487" i="1"/>
  <c r="L3529" i="1"/>
  <c r="Y3524" i="1"/>
  <c r="P3526" i="1"/>
  <c r="Q416" i="33"/>
  <c r="O348" i="2" s="1"/>
  <c r="X2454" i="1" s="1"/>
  <c r="U4484" i="1"/>
  <c r="N416" i="33"/>
  <c r="L348" i="2" s="1"/>
  <c r="T2454" i="1" s="1"/>
  <c r="S3524" i="1"/>
  <c r="AB3525" i="1"/>
  <c r="I4485" i="1"/>
  <c r="K3523" i="1"/>
  <c r="Y3528" i="1"/>
  <c r="N3524" i="1"/>
  <c r="S3526" i="1"/>
  <c r="Q4483" i="1"/>
  <c r="K3529" i="1"/>
  <c r="P4483" i="1"/>
  <c r="U416" i="33"/>
  <c r="S348" i="2" s="1"/>
  <c r="AC2454" i="1" s="1"/>
  <c r="T3528" i="1"/>
  <c r="AB4488" i="1"/>
  <c r="L4486" i="1"/>
  <c r="N4489" i="1"/>
  <c r="AC4487" i="1"/>
  <c r="K4487" i="1"/>
  <c r="S3529" i="1"/>
  <c r="P4488" i="1"/>
  <c r="V4483" i="1"/>
  <c r="J3528" i="1"/>
  <c r="Y3529" i="1"/>
  <c r="G416" i="33"/>
  <c r="E348" i="2" s="1"/>
  <c r="K2454" i="1" s="1"/>
  <c r="K3528" i="1"/>
  <c r="AA3526" i="1"/>
  <c r="P416" i="33"/>
  <c r="N348" i="2" s="1"/>
  <c r="V2454" i="1" s="1"/>
  <c r="Q3525" i="1"/>
  <c r="AB3523" i="1"/>
  <c r="M416" i="33"/>
  <c r="K348" i="2" s="1"/>
  <c r="S2454" i="1" s="1"/>
  <c r="L3524" i="1"/>
  <c r="J4489" i="1"/>
  <c r="H416" i="33"/>
  <c r="F348" i="2" s="1"/>
  <c r="L2454" i="1" s="1"/>
  <c r="L416" i="33"/>
  <c r="J348" i="2" s="1"/>
  <c r="Q2454" i="1" s="1"/>
  <c r="N3527" i="1"/>
  <c r="P3525" i="1"/>
  <c r="U3529" i="1"/>
  <c r="J3526" i="1"/>
  <c r="X3527" i="1"/>
  <c r="F416" i="33"/>
  <c r="D348" i="2" s="1"/>
  <c r="J2454" i="1" s="1"/>
  <c r="D412" i="33"/>
  <c r="B344" i="2" s="1"/>
  <c r="D410" i="33"/>
  <c r="B342" i="2" s="1"/>
  <c r="J416" i="33"/>
  <c r="H348" i="2" s="1"/>
  <c r="O2454" i="1" s="1"/>
  <c r="S416" i="33"/>
  <c r="Q348" i="2" s="1"/>
  <c r="AA2454" i="1" s="1"/>
  <c r="T416" i="33"/>
  <c r="R348" i="2" s="1"/>
  <c r="AB2454" i="1" s="1"/>
  <c r="S3525" i="1"/>
  <c r="Y3523" i="1"/>
  <c r="N3526" i="1"/>
  <c r="U3525" i="1"/>
  <c r="X3528" i="1"/>
  <c r="AA3524" i="1"/>
  <c r="S3527" i="1"/>
  <c r="I416" i="33"/>
  <c r="G348" i="2" s="1"/>
  <c r="N2454" i="1" s="1"/>
  <c r="K416" i="33"/>
  <c r="I348" i="2" s="1"/>
  <c r="P2454" i="1" s="1"/>
  <c r="D415" i="33"/>
  <c r="B347" i="2" s="1"/>
  <c r="D409" i="33"/>
  <c r="B341" i="2" s="1"/>
  <c r="D414" i="33"/>
  <c r="B346" i="2" s="1"/>
  <c r="L3527" i="1"/>
  <c r="Q3524" i="1"/>
  <c r="AA3523" i="1"/>
  <c r="U3526" i="1"/>
  <c r="X3525" i="1"/>
  <c r="AB3524" i="1"/>
  <c r="O4488" i="1"/>
  <c r="D411" i="33"/>
  <c r="B343" i="2" s="1"/>
  <c r="R416" i="33"/>
  <c r="P348" i="2" s="1"/>
  <c r="Y2454" i="1" s="1"/>
  <c r="E416" i="33"/>
  <c r="C348" i="2" s="1"/>
  <c r="I2454" i="1" s="1"/>
  <c r="D413" i="33"/>
  <c r="B345" i="2" s="1"/>
  <c r="O416" i="33"/>
  <c r="M348" i="2" s="1"/>
  <c r="U2454" i="1" s="1"/>
  <c r="Q3528" i="1"/>
  <c r="P3524" i="1"/>
  <c r="D339" i="33"/>
  <c r="L340" i="33" s="1"/>
  <c r="V1228" i="1"/>
  <c r="V2667" i="1"/>
  <c r="V1188" i="1"/>
  <c r="V1196" i="1"/>
  <c r="V2435" i="1"/>
  <c r="U1186" i="1"/>
  <c r="U1226" i="1"/>
  <c r="U1194" i="1"/>
  <c r="U2665" i="1"/>
  <c r="U2433" i="1"/>
  <c r="T1192" i="1"/>
  <c r="T2663" i="1"/>
  <c r="T1224" i="1"/>
  <c r="T1184" i="1"/>
  <c r="T2431" i="1"/>
  <c r="H294" i="2"/>
  <c r="O4659" i="1" s="1"/>
  <c r="J546" i="33"/>
  <c r="J554" i="33" s="1"/>
  <c r="J555" i="33" s="1"/>
  <c r="P1230" i="1"/>
  <c r="P1190" i="1"/>
  <c r="P1198" i="1"/>
  <c r="P2669" i="1"/>
  <c r="P2437" i="1"/>
  <c r="I1226" i="1"/>
  <c r="I1186" i="1"/>
  <c r="I1194" i="1"/>
  <c r="I2665" i="1"/>
  <c r="I2433" i="1"/>
  <c r="J1195" i="1"/>
  <c r="J1187" i="1"/>
  <c r="J2666" i="1"/>
  <c r="J1227" i="1"/>
  <c r="T1194" i="1"/>
  <c r="T1226" i="1"/>
  <c r="T1186" i="1"/>
  <c r="T2665" i="1"/>
  <c r="T2433" i="1"/>
  <c r="Y1189" i="1"/>
  <c r="Y1229" i="1"/>
  <c r="Y1197" i="1"/>
  <c r="Y2668" i="1"/>
  <c r="Y2436" i="1"/>
  <c r="Q1184" i="1"/>
  <c r="Q2663" i="1"/>
  <c r="Q1192" i="1"/>
  <c r="Q1224" i="1"/>
  <c r="Q2431" i="1"/>
  <c r="Q294" i="2"/>
  <c r="AA4659" i="1" s="1"/>
  <c r="S546" i="33"/>
  <c r="S554" i="33" s="1"/>
  <c r="S1225" i="1"/>
  <c r="S1193" i="1"/>
  <c r="S1185" i="1"/>
  <c r="S2664" i="1"/>
  <c r="S2432" i="1"/>
  <c r="E294" i="2"/>
  <c r="K4659" i="1" s="1"/>
  <c r="G546" i="33"/>
  <c r="G554" i="33" s="1"/>
  <c r="Q1185" i="1"/>
  <c r="Q1225" i="1"/>
  <c r="Q1193" i="1"/>
  <c r="Q2432" i="1"/>
  <c r="X1198" i="1"/>
  <c r="X1190" i="1"/>
  <c r="X2669" i="1"/>
  <c r="X1230" i="1"/>
  <c r="X2437" i="1"/>
  <c r="D294" i="2"/>
  <c r="J4659" i="1" s="1"/>
  <c r="F546" i="33"/>
  <c r="F554" i="33" s="1"/>
  <c r="AA1195" i="1"/>
  <c r="AA2666" i="1"/>
  <c r="AA1227" i="1"/>
  <c r="AA1187" i="1"/>
  <c r="AA2434" i="1"/>
  <c r="S1228" i="1"/>
  <c r="S1188" i="1"/>
  <c r="S1196" i="1"/>
  <c r="S2667" i="1"/>
  <c r="S2435" i="1"/>
  <c r="X1185" i="1"/>
  <c r="X1225" i="1"/>
  <c r="X1193" i="1"/>
  <c r="X2664" i="1"/>
  <c r="X2432" i="1"/>
  <c r="P294" i="2"/>
  <c r="Y4659" i="1" s="1"/>
  <c r="R546" i="33"/>
  <c r="R554" i="33" s="1"/>
  <c r="AC1226" i="1"/>
  <c r="AC1186" i="1"/>
  <c r="AC1194" i="1"/>
  <c r="AC2665" i="1"/>
  <c r="AC2433" i="1"/>
  <c r="K2668" i="1"/>
  <c r="K1189" i="1"/>
  <c r="K1197" i="1"/>
  <c r="K1229" i="1"/>
  <c r="K2436" i="1"/>
  <c r="Q1194" i="1"/>
  <c r="Q1226" i="1"/>
  <c r="Q1186" i="1"/>
  <c r="Q2433" i="1"/>
  <c r="Q1188" i="1"/>
  <c r="Q1196" i="1"/>
  <c r="Q1228" i="1"/>
  <c r="Q2435" i="1"/>
  <c r="B287" i="2"/>
  <c r="D539" i="33"/>
  <c r="AB1225" i="1"/>
  <c r="AB1185" i="1"/>
  <c r="AB1193" i="1"/>
  <c r="AB2664" i="1"/>
  <c r="AB2432" i="1"/>
  <c r="L1226" i="1"/>
  <c r="L1194" i="1"/>
  <c r="L2665" i="1"/>
  <c r="L1186" i="1"/>
  <c r="L2433" i="1"/>
  <c r="T1193" i="1"/>
  <c r="T1225" i="1"/>
  <c r="T1185" i="1"/>
  <c r="T2664" i="1"/>
  <c r="T2432" i="1"/>
  <c r="Y1228" i="1"/>
  <c r="Y1188" i="1"/>
  <c r="Y2667" i="1"/>
  <c r="Y1196" i="1"/>
  <c r="Y2435" i="1"/>
  <c r="AC1190" i="1"/>
  <c r="AC1230" i="1"/>
  <c r="AC2669" i="1"/>
  <c r="AC1198" i="1"/>
  <c r="AC2437" i="1"/>
  <c r="L1227" i="1"/>
  <c r="L1195" i="1"/>
  <c r="L1187" i="1"/>
  <c r="L2666" i="1"/>
  <c r="L2434" i="1"/>
  <c r="Q1198" i="1"/>
  <c r="Q1230" i="1"/>
  <c r="Q1190" i="1"/>
  <c r="Q2437" i="1"/>
  <c r="Y2664" i="1"/>
  <c r="Y1225" i="1"/>
  <c r="Y1193" i="1"/>
  <c r="Y1185" i="1"/>
  <c r="Y2432" i="1"/>
  <c r="N1225" i="1"/>
  <c r="N1193" i="1"/>
  <c r="N2664" i="1"/>
  <c r="N1185" i="1"/>
  <c r="N2432" i="1"/>
  <c r="U1197" i="1"/>
  <c r="U1229" i="1"/>
  <c r="U1189" i="1"/>
  <c r="U2668" i="1"/>
  <c r="U2436" i="1"/>
  <c r="L294" i="2"/>
  <c r="T4659" i="1" s="1"/>
  <c r="N546" i="33"/>
  <c r="N554" i="33" s="1"/>
  <c r="O1228" i="1"/>
  <c r="O1188" i="1"/>
  <c r="O1196" i="1"/>
  <c r="O2667" i="1"/>
  <c r="O2435" i="1"/>
  <c r="T1196" i="1"/>
  <c r="T1228" i="1"/>
  <c r="T1188" i="1"/>
  <c r="T2667" i="1"/>
  <c r="T2435" i="1"/>
  <c r="AB1229" i="1"/>
  <c r="AB1197" i="1"/>
  <c r="AB2668" i="1"/>
  <c r="AB1189" i="1"/>
  <c r="AB2436" i="1"/>
  <c r="L1230" i="1"/>
  <c r="L1198" i="1"/>
  <c r="L2669" i="1"/>
  <c r="L1190" i="1"/>
  <c r="L2437" i="1"/>
  <c r="T1197" i="1"/>
  <c r="T1229" i="1"/>
  <c r="T1189" i="1"/>
  <c r="T2668" i="1"/>
  <c r="T2436" i="1"/>
  <c r="AA1225" i="1"/>
  <c r="AA1193" i="1"/>
  <c r="AA2664" i="1"/>
  <c r="AA1185" i="1"/>
  <c r="AA2432" i="1"/>
  <c r="P1224" i="1"/>
  <c r="P1192" i="1"/>
  <c r="P1184" i="1"/>
  <c r="P2663" i="1"/>
  <c r="P2431" i="1"/>
  <c r="N1229" i="1"/>
  <c r="N1197" i="1"/>
  <c r="N1189" i="1"/>
  <c r="N2668" i="1"/>
  <c r="N2436" i="1"/>
  <c r="V1227" i="1"/>
  <c r="V2666" i="1"/>
  <c r="V1187" i="1"/>
  <c r="V1195" i="1"/>
  <c r="V2434" i="1"/>
  <c r="J1185" i="1"/>
  <c r="J2664" i="1"/>
  <c r="J1225" i="1"/>
  <c r="J1193" i="1"/>
  <c r="L1225" i="1"/>
  <c r="L1193" i="1"/>
  <c r="L1185" i="1"/>
  <c r="L2664" i="1"/>
  <c r="L2432" i="1"/>
  <c r="U1190" i="1"/>
  <c r="U1230" i="1"/>
  <c r="U1198" i="1"/>
  <c r="U2669" i="1"/>
  <c r="U2437" i="1"/>
  <c r="AC2663" i="1"/>
  <c r="AC1192" i="1"/>
  <c r="AC1184" i="1"/>
  <c r="AC1224" i="1"/>
  <c r="AC2431" i="1"/>
  <c r="I1230" i="1"/>
  <c r="I1190" i="1"/>
  <c r="I1198" i="1"/>
  <c r="I2669" i="1"/>
  <c r="K1193" i="1"/>
  <c r="K1185" i="1"/>
  <c r="K2664" i="1"/>
  <c r="K1225" i="1"/>
  <c r="K2432" i="1"/>
  <c r="P1228" i="1"/>
  <c r="P1196" i="1"/>
  <c r="P1188" i="1"/>
  <c r="P2667" i="1"/>
  <c r="P2435" i="1"/>
  <c r="V1198" i="1"/>
  <c r="V2669" i="1"/>
  <c r="V1230" i="1"/>
  <c r="V1190" i="1"/>
  <c r="V2437" i="1"/>
  <c r="AC1195" i="1"/>
  <c r="AC1227" i="1"/>
  <c r="AC1187" i="1"/>
  <c r="AC2666" i="1"/>
  <c r="AC2434" i="1"/>
  <c r="O1227" i="1"/>
  <c r="O1187" i="1"/>
  <c r="O1195" i="1"/>
  <c r="O2666" i="1"/>
  <c r="O2434" i="1"/>
  <c r="X1224" i="1"/>
  <c r="X2663" i="1"/>
  <c r="X1192" i="1"/>
  <c r="X1184" i="1"/>
  <c r="X2431" i="1"/>
  <c r="S2668" i="1"/>
  <c r="S1197" i="1"/>
  <c r="S1189" i="1"/>
  <c r="S1229" i="1"/>
  <c r="S2436" i="1"/>
  <c r="O1225" i="1"/>
  <c r="O1193" i="1"/>
  <c r="O2664" i="1"/>
  <c r="O1185" i="1"/>
  <c r="O2432" i="1"/>
  <c r="V1193" i="1"/>
  <c r="V2664" i="1"/>
  <c r="V1185" i="1"/>
  <c r="V1225" i="1"/>
  <c r="V2432" i="1"/>
  <c r="X1187" i="1"/>
  <c r="X2666" i="1"/>
  <c r="X1227" i="1"/>
  <c r="X1195" i="1"/>
  <c r="X2434" i="1"/>
  <c r="AB1227" i="1"/>
  <c r="AB1187" i="1"/>
  <c r="AB1195" i="1"/>
  <c r="AB2434" i="1"/>
  <c r="AB2666" i="1"/>
  <c r="L1188" i="1"/>
  <c r="L2667" i="1"/>
  <c r="L1196" i="1"/>
  <c r="L1228" i="1"/>
  <c r="L2435" i="1"/>
  <c r="U1185" i="1"/>
  <c r="U2664" i="1"/>
  <c r="U1225" i="1"/>
  <c r="U1193" i="1"/>
  <c r="U2432" i="1"/>
  <c r="S2663" i="1"/>
  <c r="S1224" i="1"/>
  <c r="S1184" i="1"/>
  <c r="S1192" i="1"/>
  <c r="S2431" i="1"/>
  <c r="P1186" i="1"/>
  <c r="P1194" i="1"/>
  <c r="P2665" i="1"/>
  <c r="P1226" i="1"/>
  <c r="P2433" i="1"/>
  <c r="I1196" i="1"/>
  <c r="I1188" i="1"/>
  <c r="I1228" i="1"/>
  <c r="I2667" i="1"/>
  <c r="J1189" i="1"/>
  <c r="J1229" i="1"/>
  <c r="J1197" i="1"/>
  <c r="J2668" i="1"/>
  <c r="AC1196" i="1"/>
  <c r="AC2667" i="1"/>
  <c r="AC1188" i="1"/>
  <c r="AC1228" i="1"/>
  <c r="AC2435" i="1"/>
  <c r="AB1186" i="1"/>
  <c r="AB1226" i="1"/>
  <c r="AB1194" i="1"/>
  <c r="AB2665" i="1"/>
  <c r="AB2433" i="1"/>
  <c r="N1184" i="1"/>
  <c r="N2663" i="1"/>
  <c r="N1224" i="1"/>
  <c r="N1192" i="1"/>
  <c r="N2431" i="1"/>
  <c r="I294" i="2"/>
  <c r="P4659" i="1" s="1"/>
  <c r="K546" i="33"/>
  <c r="K554" i="33" s="1"/>
  <c r="K555" i="33" s="1"/>
  <c r="V1194" i="1"/>
  <c r="V2665" i="1"/>
  <c r="V1226" i="1"/>
  <c r="V1186" i="1"/>
  <c r="V2433" i="1"/>
  <c r="S294" i="2"/>
  <c r="AC4659" i="1" s="1"/>
  <c r="U546" i="33"/>
  <c r="U554" i="33" s="1"/>
  <c r="AC2664" i="1"/>
  <c r="AC1185" i="1"/>
  <c r="AC1225" i="1"/>
  <c r="AC1193" i="1"/>
  <c r="AC2432" i="1"/>
  <c r="N1187" i="1"/>
  <c r="N1227" i="1"/>
  <c r="N2666" i="1"/>
  <c r="N1195" i="1"/>
  <c r="N2434" i="1"/>
  <c r="U1187" i="1"/>
  <c r="U1227" i="1"/>
  <c r="U1195" i="1"/>
  <c r="U2666" i="1"/>
  <c r="U2434" i="1"/>
  <c r="AA1189" i="1"/>
  <c r="AA2668" i="1"/>
  <c r="AA1197" i="1"/>
  <c r="AA1229" i="1"/>
  <c r="AA2436" i="1"/>
  <c r="L1184" i="1"/>
  <c r="L1192" i="1"/>
  <c r="L1224" i="1"/>
  <c r="L2663" i="1"/>
  <c r="L2431" i="1"/>
  <c r="O294" i="2"/>
  <c r="X4659" i="1" s="1"/>
  <c r="Q546" i="33"/>
  <c r="Q554" i="33" s="1"/>
  <c r="N1186" i="1"/>
  <c r="N2665" i="1"/>
  <c r="N1194" i="1"/>
  <c r="N1226" i="1"/>
  <c r="N2433" i="1"/>
  <c r="N1230" i="1"/>
  <c r="N1190" i="1"/>
  <c r="N2669" i="1"/>
  <c r="N1198" i="1"/>
  <c r="N2437" i="1"/>
  <c r="V1224" i="1"/>
  <c r="V2663" i="1"/>
  <c r="V1184" i="1"/>
  <c r="V1192" i="1"/>
  <c r="V2431" i="1"/>
  <c r="S1226" i="1"/>
  <c r="S1194" i="1"/>
  <c r="S2665" i="1"/>
  <c r="S1186" i="1"/>
  <c r="S2433" i="1"/>
  <c r="O1194" i="1"/>
  <c r="O1226" i="1"/>
  <c r="O1186" i="1"/>
  <c r="O2665" i="1"/>
  <c r="O2433" i="1"/>
  <c r="U1184" i="1"/>
  <c r="U2663" i="1"/>
  <c r="U1192" i="1"/>
  <c r="U1224" i="1"/>
  <c r="U2431" i="1"/>
  <c r="K294" i="2"/>
  <c r="S4659" i="1" s="1"/>
  <c r="M546" i="33"/>
  <c r="M554" i="33" s="1"/>
  <c r="M555" i="33" s="1"/>
  <c r="AB1192" i="1"/>
  <c r="AB1184" i="1"/>
  <c r="AB1224" i="1"/>
  <c r="AB2663" i="1"/>
  <c r="AB2431" i="1"/>
  <c r="I1192" i="1"/>
  <c r="I1184" i="1"/>
  <c r="I2663" i="1"/>
  <c r="I1224" i="1"/>
  <c r="I1185" i="1"/>
  <c r="I1225" i="1"/>
  <c r="I1193" i="1"/>
  <c r="I2664" i="1"/>
  <c r="J1194" i="1"/>
  <c r="J2665" i="1"/>
  <c r="J1186" i="1"/>
  <c r="J1226" i="1"/>
  <c r="O1229" i="1"/>
  <c r="O1197" i="1"/>
  <c r="O2668" i="1"/>
  <c r="O1189" i="1"/>
  <c r="O2436" i="1"/>
  <c r="V1229" i="1"/>
  <c r="V1197" i="1"/>
  <c r="V2668" i="1"/>
  <c r="V1189" i="1"/>
  <c r="V2436" i="1"/>
  <c r="S1198" i="1"/>
  <c r="S2669" i="1"/>
  <c r="S1190" i="1"/>
  <c r="S1230" i="1"/>
  <c r="S2437" i="1"/>
  <c r="O1230" i="1"/>
  <c r="O2669" i="1"/>
  <c r="O1198" i="1"/>
  <c r="O1190" i="1"/>
  <c r="O2437" i="1"/>
  <c r="U1188" i="1"/>
  <c r="U1196" i="1"/>
  <c r="U1228" i="1"/>
  <c r="U2667" i="1"/>
  <c r="U2435" i="1"/>
  <c r="S1187" i="1"/>
  <c r="S1195" i="1"/>
  <c r="S2666" i="1"/>
  <c r="S1227" i="1"/>
  <c r="S2434" i="1"/>
  <c r="K1194" i="1"/>
  <c r="K2665" i="1"/>
  <c r="K1186" i="1"/>
  <c r="K1226" i="1"/>
  <c r="P1189" i="1"/>
  <c r="P1197" i="1"/>
  <c r="P1229" i="1"/>
  <c r="P2668" i="1"/>
  <c r="P2436" i="1"/>
  <c r="Y1226" i="1"/>
  <c r="Y1186" i="1"/>
  <c r="Y1194" i="1"/>
  <c r="Y2665" i="1"/>
  <c r="Y2433" i="1"/>
  <c r="K1195" i="1"/>
  <c r="K1227" i="1"/>
  <c r="K1187" i="1"/>
  <c r="K2666" i="1"/>
  <c r="K2434" i="1"/>
  <c r="L1229" i="1"/>
  <c r="L1197" i="1"/>
  <c r="L2668" i="1"/>
  <c r="L1189" i="1"/>
  <c r="L2436" i="1"/>
  <c r="O1224" i="1"/>
  <c r="O1184" i="1"/>
  <c r="O2663" i="1"/>
  <c r="O1192" i="1"/>
  <c r="O2431" i="1"/>
  <c r="I1189" i="1"/>
  <c r="I2668" i="1"/>
  <c r="I1229" i="1"/>
  <c r="I1197" i="1"/>
  <c r="J1190" i="1"/>
  <c r="J1230" i="1"/>
  <c r="J1198" i="1"/>
  <c r="J2669" i="1"/>
  <c r="P1227" i="1"/>
  <c r="P1187" i="1"/>
  <c r="P1195" i="1"/>
  <c r="P2666" i="1"/>
  <c r="P2434" i="1"/>
  <c r="X1186" i="1"/>
  <c r="X1194" i="1"/>
  <c r="X2665" i="1"/>
  <c r="X1226" i="1"/>
  <c r="X2433" i="1"/>
  <c r="G294" i="2"/>
  <c r="N4659" i="1" s="1"/>
  <c r="I546" i="33"/>
  <c r="I554" i="33" s="1"/>
  <c r="I555" i="33" s="1"/>
  <c r="I1187" i="1"/>
  <c r="I1195" i="1"/>
  <c r="I2666" i="1"/>
  <c r="I1227" i="1"/>
  <c r="K2669" i="1"/>
  <c r="K1230" i="1"/>
  <c r="K1190" i="1"/>
  <c r="K1198" i="1"/>
  <c r="K2437" i="1"/>
  <c r="Q1195" i="1"/>
  <c r="Q1227" i="1"/>
  <c r="Q1187" i="1"/>
  <c r="Q2434" i="1"/>
  <c r="Y1230" i="1"/>
  <c r="Y1198" i="1"/>
  <c r="Y2669" i="1"/>
  <c r="Y1190" i="1"/>
  <c r="Y2437" i="1"/>
  <c r="AA1196" i="1"/>
  <c r="AA1228" i="1"/>
  <c r="AA1188" i="1"/>
  <c r="AA2667" i="1"/>
  <c r="AA2435" i="1"/>
  <c r="Y1227" i="1"/>
  <c r="Y1195" i="1"/>
  <c r="Y1187" i="1"/>
  <c r="Y2666" i="1"/>
  <c r="Y2434" i="1"/>
  <c r="X1189" i="1"/>
  <c r="X1229" i="1"/>
  <c r="X1197" i="1"/>
  <c r="X2668" i="1"/>
  <c r="X2436" i="1"/>
  <c r="AA1192" i="1"/>
  <c r="AA1184" i="1"/>
  <c r="AA2663" i="1"/>
  <c r="AA1224" i="1"/>
  <c r="AA2431" i="1"/>
  <c r="K1184" i="1"/>
  <c r="K1192" i="1"/>
  <c r="K2663" i="1"/>
  <c r="K1224" i="1"/>
  <c r="K2431" i="1"/>
  <c r="AB1198" i="1"/>
  <c r="AB1230" i="1"/>
  <c r="AB2669" i="1"/>
  <c r="AB1190" i="1"/>
  <c r="AB2437" i="1"/>
  <c r="N2667" i="1"/>
  <c r="N1188" i="1"/>
  <c r="N1228" i="1"/>
  <c r="N1196" i="1"/>
  <c r="N2435" i="1"/>
  <c r="T1230" i="1"/>
  <c r="T1190" i="1"/>
  <c r="T2669" i="1"/>
  <c r="T1198" i="1"/>
  <c r="T2437" i="1"/>
  <c r="AA1194" i="1"/>
  <c r="AA1226" i="1"/>
  <c r="AA2665" i="1"/>
  <c r="AA1186" i="1"/>
  <c r="AA2433" i="1"/>
  <c r="J1224" i="1"/>
  <c r="J1192" i="1"/>
  <c r="J2663" i="1"/>
  <c r="J1184" i="1"/>
  <c r="F294" i="2"/>
  <c r="L4659" i="1" s="1"/>
  <c r="H546" i="33"/>
  <c r="H554" i="33" s="1"/>
  <c r="H555" i="33" s="1"/>
  <c r="T1195" i="1"/>
  <c r="T1187" i="1"/>
  <c r="T2666" i="1"/>
  <c r="T1227" i="1"/>
  <c r="T2434" i="1"/>
  <c r="N294" i="2"/>
  <c r="V4659" i="1" s="1"/>
  <c r="P546" i="33"/>
  <c r="P554" i="33" s="1"/>
  <c r="AC1229" i="1"/>
  <c r="AC1197" i="1"/>
  <c r="AC1189" i="1"/>
  <c r="AC2668" i="1"/>
  <c r="AC2436" i="1"/>
  <c r="K1188" i="1"/>
  <c r="K1196" i="1"/>
  <c r="K1228" i="1"/>
  <c r="K2667" i="1"/>
  <c r="K2435" i="1"/>
  <c r="Q1189" i="1"/>
  <c r="Q1229" i="1"/>
  <c r="Q1197" i="1"/>
  <c r="Q2436" i="1"/>
  <c r="Y1224" i="1"/>
  <c r="Y2663" i="1"/>
  <c r="Y1184" i="1"/>
  <c r="Y1192" i="1"/>
  <c r="Y2431" i="1"/>
  <c r="M294" i="2"/>
  <c r="U4659" i="1" s="1"/>
  <c r="O546" i="33"/>
  <c r="O554" i="33" s="1"/>
  <c r="O555" i="33" s="1"/>
  <c r="AA1230" i="1"/>
  <c r="AA2669" i="1"/>
  <c r="AA1198" i="1"/>
  <c r="AA1190" i="1"/>
  <c r="AA2437" i="1"/>
  <c r="J1228" i="1"/>
  <c r="J2667" i="1"/>
  <c r="J1196" i="1"/>
  <c r="J1188" i="1"/>
  <c r="P1225" i="1"/>
  <c r="P1185" i="1"/>
  <c r="P1193" i="1"/>
  <c r="P2664" i="1"/>
  <c r="P2432" i="1"/>
  <c r="X1228" i="1"/>
  <c r="X2667" i="1"/>
  <c r="X1196" i="1"/>
  <c r="X1188" i="1"/>
  <c r="X2435" i="1"/>
  <c r="R294" i="2"/>
  <c r="AB4659" i="1" s="1"/>
  <c r="T546" i="33"/>
  <c r="T554" i="33" s="1"/>
  <c r="AB1196" i="1"/>
  <c r="AB2667" i="1"/>
  <c r="AB1188" i="1"/>
  <c r="AB1228" i="1"/>
  <c r="AB2435" i="1"/>
  <c r="C294" i="2"/>
  <c r="I4659" i="1" s="1"/>
  <c r="E546" i="33"/>
  <c r="E554" i="33" s="1"/>
  <c r="Z3525" i="1" l="1"/>
  <c r="Z2401" i="1"/>
  <c r="M2400" i="1"/>
  <c r="H4652" i="1"/>
  <c r="W4659" i="1"/>
  <c r="Z4659" i="1"/>
  <c r="Q2664" i="1"/>
  <c r="R2664" i="1" s="1"/>
  <c r="Q4653" i="1"/>
  <c r="M4659" i="1"/>
  <c r="H2449" i="1"/>
  <c r="H2453" i="1"/>
  <c r="H2447" i="1"/>
  <c r="Z4486" i="1"/>
  <c r="Z4488" i="1"/>
  <c r="M2454" i="1"/>
  <c r="Z2454" i="1"/>
  <c r="M4488" i="1"/>
  <c r="H2452" i="1"/>
  <c r="H2451" i="1"/>
  <c r="W3527" i="1"/>
  <c r="H2450" i="1"/>
  <c r="M4486" i="1"/>
  <c r="Z2400" i="1"/>
  <c r="H2448" i="1"/>
  <c r="R4485" i="1"/>
  <c r="R4484" i="1"/>
  <c r="W2454" i="1"/>
  <c r="R2454" i="1"/>
  <c r="Z4483" i="1"/>
  <c r="Z2402" i="1"/>
  <c r="W4489" i="1"/>
  <c r="Z4489" i="1"/>
  <c r="M3523" i="1"/>
  <c r="R2403" i="1"/>
  <c r="W4485" i="1"/>
  <c r="M3525" i="1"/>
  <c r="R4489" i="1"/>
  <c r="R3523" i="1"/>
  <c r="M3527" i="1"/>
  <c r="Z4487" i="1"/>
  <c r="W4483" i="1"/>
  <c r="R2399" i="1"/>
  <c r="Z2399" i="1"/>
  <c r="W4487" i="1"/>
  <c r="W2404" i="1"/>
  <c r="M2403" i="1"/>
  <c r="Y3530" i="1"/>
  <c r="Y2406" i="1"/>
  <c r="P3530" i="1"/>
  <c r="P2406" i="1"/>
  <c r="S4490" i="1"/>
  <c r="S2406" i="1"/>
  <c r="W2401" i="1"/>
  <c r="R2404" i="1"/>
  <c r="W2400" i="1"/>
  <c r="M2401" i="1"/>
  <c r="M2404" i="1"/>
  <c r="N4490" i="1"/>
  <c r="N2406" i="1"/>
  <c r="W4486" i="1"/>
  <c r="Z2405" i="1"/>
  <c r="V4490" i="1"/>
  <c r="V2406" i="1"/>
  <c r="W3524" i="1"/>
  <c r="R4486" i="1"/>
  <c r="W2403" i="1"/>
  <c r="M2399" i="1"/>
  <c r="T4490" i="1"/>
  <c r="T2406" i="1"/>
  <c r="J3530" i="1"/>
  <c r="J2406" i="1"/>
  <c r="K3530" i="1"/>
  <c r="K2406" i="1"/>
  <c r="AC4490" i="1"/>
  <c r="AC2406" i="1"/>
  <c r="R2405" i="1"/>
  <c r="M2402" i="1"/>
  <c r="R2401" i="1"/>
  <c r="R3527" i="1"/>
  <c r="Z3529" i="1"/>
  <c r="X4490" i="1"/>
  <c r="X2406" i="1"/>
  <c r="W4488" i="1"/>
  <c r="Z2403" i="1"/>
  <c r="Q4490" i="1"/>
  <c r="Q2406" i="1"/>
  <c r="W2399" i="1"/>
  <c r="W2402" i="1"/>
  <c r="R2400" i="1"/>
  <c r="W2405" i="1"/>
  <c r="Z2404" i="1"/>
  <c r="U4490" i="1"/>
  <c r="U2406" i="1"/>
  <c r="AB4490" i="1"/>
  <c r="AB2406" i="1"/>
  <c r="L4490" i="1"/>
  <c r="L2406" i="1"/>
  <c r="Z3524" i="1"/>
  <c r="R2402" i="1"/>
  <c r="AA4490" i="1"/>
  <c r="AA2406" i="1"/>
  <c r="M4489" i="1"/>
  <c r="M2405" i="1"/>
  <c r="I3530" i="1"/>
  <c r="I2406" i="1"/>
  <c r="O4490" i="1"/>
  <c r="O2406" i="1"/>
  <c r="Z3526" i="1"/>
  <c r="W3523" i="1"/>
  <c r="M3526" i="1"/>
  <c r="Z3527" i="1"/>
  <c r="M3524" i="1"/>
  <c r="M4487" i="1"/>
  <c r="R3529" i="1"/>
  <c r="W3528" i="1"/>
  <c r="M4483" i="1"/>
  <c r="R4487" i="1"/>
  <c r="R3528" i="1"/>
  <c r="Z3528" i="1"/>
  <c r="S3530" i="1"/>
  <c r="R3525" i="1"/>
  <c r="Z3523" i="1"/>
  <c r="M3529" i="1"/>
  <c r="W4484" i="1"/>
  <c r="Y4490" i="1"/>
  <c r="R3526" i="1"/>
  <c r="R3524" i="1"/>
  <c r="R4483" i="1"/>
  <c r="AA3530" i="1"/>
  <c r="P4490" i="1"/>
  <c r="Q3530" i="1"/>
  <c r="W3526" i="1"/>
  <c r="M3528" i="1"/>
  <c r="X3530" i="1"/>
  <c r="T3530" i="1"/>
  <c r="V3530" i="1"/>
  <c r="AC3530" i="1"/>
  <c r="R4488" i="1"/>
  <c r="K4490" i="1"/>
  <c r="W3525" i="1"/>
  <c r="W3529" i="1"/>
  <c r="D540" i="33"/>
  <c r="L3530" i="1"/>
  <c r="B288" i="2"/>
  <c r="N3530" i="1"/>
  <c r="U3530" i="1"/>
  <c r="AB3530" i="1"/>
  <c r="O3530" i="1"/>
  <c r="D416" i="33"/>
  <c r="B348" i="2" s="1"/>
  <c r="O552" i="33"/>
  <c r="M247" i="2" s="1"/>
  <c r="U1181" i="1" s="1"/>
  <c r="U1237" i="1" s="1"/>
  <c r="Q553" i="33"/>
  <c r="O248" i="2" s="1"/>
  <c r="X1182" i="1" s="1"/>
  <c r="X1238" i="1" s="1"/>
  <c r="S551" i="33"/>
  <c r="Q246" i="2" s="1"/>
  <c r="AA1180" i="1" s="1"/>
  <c r="AA1236" i="1" s="1"/>
  <c r="R552" i="33"/>
  <c r="P247" i="2" s="1"/>
  <c r="Y1181" i="1" s="1"/>
  <c r="Y1237" i="1" s="1"/>
  <c r="N552" i="33"/>
  <c r="L247" i="2" s="1"/>
  <c r="T1181" i="1" s="1"/>
  <c r="T1237" i="1" s="1"/>
  <c r="P551" i="33"/>
  <c r="N246" i="2" s="1"/>
  <c r="V1180" i="1" s="1"/>
  <c r="V1236" i="1" s="1"/>
  <c r="M548" i="33"/>
  <c r="M553" i="33"/>
  <c r="M547" i="33"/>
  <c r="K242" i="2" s="1"/>
  <c r="S1176" i="1" s="1"/>
  <c r="S1232" i="1" s="1"/>
  <c r="M549" i="33"/>
  <c r="M552" i="33"/>
  <c r="M551" i="33"/>
  <c r="M550" i="33"/>
  <c r="P553" i="33"/>
  <c r="N248" i="2" s="1"/>
  <c r="V1182" i="1" s="1"/>
  <c r="V1238" i="1" s="1"/>
  <c r="K550" i="33"/>
  <c r="I245" i="2" s="1"/>
  <c r="P1179" i="1" s="1"/>
  <c r="P1235" i="1" s="1"/>
  <c r="J553" i="33"/>
  <c r="H248" i="2" s="1"/>
  <c r="O1182" i="1" s="1"/>
  <c r="O1238" i="1" s="1"/>
  <c r="I553" i="33"/>
  <c r="G248" i="2" s="1"/>
  <c r="N1182" i="1" s="1"/>
  <c r="N1238" i="1" s="1"/>
  <c r="J550" i="33"/>
  <c r="H245" i="2" s="1"/>
  <c r="O1179" i="1" s="1"/>
  <c r="O1235" i="1" s="1"/>
  <c r="K549" i="33"/>
  <c r="I244" i="2" s="1"/>
  <c r="P1178" i="1" s="1"/>
  <c r="I547" i="33"/>
  <c r="G242" i="2" s="1"/>
  <c r="N1176" i="1" s="1"/>
  <c r="N1232" i="1" s="1"/>
  <c r="I551" i="33"/>
  <c r="G246" i="2" s="1"/>
  <c r="N1180" i="1" s="1"/>
  <c r="N1236" i="1" s="1"/>
  <c r="J552" i="33"/>
  <c r="H247" i="2" s="1"/>
  <c r="O1181" i="1" s="1"/>
  <c r="O1237" i="1" s="1"/>
  <c r="D340" i="33"/>
  <c r="L341" i="33" s="1"/>
  <c r="J289" i="2"/>
  <c r="Q4654" i="1" s="1"/>
  <c r="R4654" i="1" s="1"/>
  <c r="L541" i="33"/>
  <c r="L249" i="2"/>
  <c r="T1183" i="1" s="1"/>
  <c r="N555" i="33"/>
  <c r="S249" i="2"/>
  <c r="AC1183" i="1" s="1"/>
  <c r="U555" i="33"/>
  <c r="I249" i="2"/>
  <c r="P1183" i="1" s="1"/>
  <c r="H249" i="2"/>
  <c r="O1183" i="1" s="1"/>
  <c r="G249" i="2"/>
  <c r="N1183" i="1" s="1"/>
  <c r="E249" i="2"/>
  <c r="K1183" i="1" s="1"/>
  <c r="G555" i="33"/>
  <c r="Q249" i="2"/>
  <c r="AA1183" i="1" s="1"/>
  <c r="S555" i="33"/>
  <c r="P249" i="2"/>
  <c r="Y1183" i="1" s="1"/>
  <c r="R555" i="33"/>
  <c r="R249" i="2"/>
  <c r="AB1183" i="1" s="1"/>
  <c r="T555" i="33"/>
  <c r="N249" i="2"/>
  <c r="V1183" i="1" s="1"/>
  <c r="P555" i="33"/>
  <c r="F249" i="2"/>
  <c r="L1183" i="1" s="1"/>
  <c r="O249" i="2"/>
  <c r="X1183" i="1" s="1"/>
  <c r="Q555" i="33"/>
  <c r="D249" i="2"/>
  <c r="J1183" i="1" s="1"/>
  <c r="F555" i="33"/>
  <c r="C249" i="2"/>
  <c r="I1183" i="1" s="1"/>
  <c r="E555" i="33"/>
  <c r="M249" i="2"/>
  <c r="U1183" i="1" s="1"/>
  <c r="F551" i="33"/>
  <c r="D246" i="2" s="1"/>
  <c r="J1180" i="1" s="1"/>
  <c r="J1236" i="1" s="1"/>
  <c r="E552" i="33"/>
  <c r="C247" i="2" s="1"/>
  <c r="I1181" i="1" s="1"/>
  <c r="Z1188" i="1"/>
  <c r="F547" i="33"/>
  <c r="D242" i="2" s="1"/>
  <c r="J1176" i="1" s="1"/>
  <c r="J1232" i="1" s="1"/>
  <c r="F552" i="33"/>
  <c r="D247" i="2" s="1"/>
  <c r="J1181" i="1" s="1"/>
  <c r="J1237" i="1" s="1"/>
  <c r="R549" i="33"/>
  <c r="P244" i="2" s="1"/>
  <c r="Y1178" i="1" s="1"/>
  <c r="R550" i="33"/>
  <c r="P245" i="2" s="1"/>
  <c r="Y1179" i="1" s="1"/>
  <c r="Y1235" i="1" s="1"/>
  <c r="S547" i="33"/>
  <c r="Q242" i="2" s="1"/>
  <c r="AA1176" i="1" s="1"/>
  <c r="AA1232" i="1" s="1"/>
  <c r="J549" i="33"/>
  <c r="H244" i="2" s="1"/>
  <c r="O1178" i="1" s="1"/>
  <c r="S549" i="33"/>
  <c r="Q244" i="2" s="1"/>
  <c r="AA1178" i="1" s="1"/>
  <c r="J547" i="33"/>
  <c r="H242" i="2" s="1"/>
  <c r="O1176" i="1" s="1"/>
  <c r="O1232" i="1" s="1"/>
  <c r="J548" i="33"/>
  <c r="H243" i="2" s="1"/>
  <c r="O1177" i="1" s="1"/>
  <c r="U552" i="33"/>
  <c r="S247" i="2" s="1"/>
  <c r="AC1181" i="1" s="1"/>
  <c r="AC1237" i="1" s="1"/>
  <c r="Q551" i="33"/>
  <c r="O246" i="2" s="1"/>
  <c r="X1180" i="1" s="1"/>
  <c r="X1236" i="1" s="1"/>
  <c r="Z1194" i="1"/>
  <c r="R1188" i="1"/>
  <c r="Q548" i="33"/>
  <c r="O243" i="2" s="1"/>
  <c r="X1177" i="1" s="1"/>
  <c r="F550" i="33"/>
  <c r="D245" i="2" s="1"/>
  <c r="J1179" i="1" s="1"/>
  <c r="J1235" i="1" s="1"/>
  <c r="G547" i="33"/>
  <c r="E242" i="2" s="1"/>
  <c r="K1176" i="1" s="1"/>
  <c r="K1232" i="1" s="1"/>
  <c r="G553" i="33"/>
  <c r="E248" i="2" s="1"/>
  <c r="K1182" i="1" s="1"/>
  <c r="K1238" i="1" s="1"/>
  <c r="R547" i="33"/>
  <c r="P242" i="2" s="1"/>
  <c r="Y1176" i="1" s="1"/>
  <c r="Y1232" i="1" s="1"/>
  <c r="F553" i="33"/>
  <c r="D248" i="2" s="1"/>
  <c r="J1182" i="1" s="1"/>
  <c r="G549" i="33"/>
  <c r="E244" i="2" s="1"/>
  <c r="K1178" i="1" s="1"/>
  <c r="Z1197" i="1"/>
  <c r="G552" i="33"/>
  <c r="E247" i="2" s="1"/>
  <c r="K1181" i="1" s="1"/>
  <c r="K1237" i="1" s="1"/>
  <c r="G551" i="33"/>
  <c r="E246" i="2" s="1"/>
  <c r="K1180" i="1" s="1"/>
  <c r="K1236" i="1" s="1"/>
  <c r="R553" i="33"/>
  <c r="P248" i="2" s="1"/>
  <c r="Y1182" i="1" s="1"/>
  <c r="Y1238" i="1" s="1"/>
  <c r="G550" i="33"/>
  <c r="E245" i="2" s="1"/>
  <c r="K1179" i="1" s="1"/>
  <c r="K1235" i="1" s="1"/>
  <c r="F549" i="33"/>
  <c r="D244" i="2" s="1"/>
  <c r="J1178" i="1" s="1"/>
  <c r="S550" i="33"/>
  <c r="Q245" i="2" s="1"/>
  <c r="AA1179" i="1" s="1"/>
  <c r="AA1235" i="1" s="1"/>
  <c r="S552" i="33"/>
  <c r="Q247" i="2" s="1"/>
  <c r="AA1181" i="1" s="1"/>
  <c r="AA1237" i="1" s="1"/>
  <c r="S553" i="33"/>
  <c r="Q248" i="2" s="1"/>
  <c r="AA1182" i="1" s="1"/>
  <c r="AA1238" i="1" s="1"/>
  <c r="M1188" i="1"/>
  <c r="N550" i="33"/>
  <c r="L245" i="2" s="1"/>
  <c r="T1179" i="1" s="1"/>
  <c r="T1235" i="1" s="1"/>
  <c r="U549" i="33"/>
  <c r="S244" i="2" s="1"/>
  <c r="AC1178" i="1" s="1"/>
  <c r="Z2435" i="1"/>
  <c r="W2433" i="1"/>
  <c r="W1194" i="1"/>
  <c r="R2435" i="1"/>
  <c r="M1184" i="1"/>
  <c r="Z2433" i="1"/>
  <c r="Z1186" i="1"/>
  <c r="W1186" i="1"/>
  <c r="K553" i="33"/>
  <c r="I248" i="2" s="1"/>
  <c r="P1182" i="1" s="1"/>
  <c r="P1238" i="1" s="1"/>
  <c r="R1196" i="1"/>
  <c r="N553" i="33"/>
  <c r="L248" i="2" s="1"/>
  <c r="T1182" i="1" s="1"/>
  <c r="T1238" i="1" s="1"/>
  <c r="Z2436" i="1"/>
  <c r="Z1189" i="1"/>
  <c r="M1192" i="1"/>
  <c r="N549" i="33"/>
  <c r="L244" i="2" s="1"/>
  <c r="T1178" i="1" s="1"/>
  <c r="N547" i="33"/>
  <c r="L242" i="2" s="1"/>
  <c r="T1176" i="1" s="1"/>
  <c r="T1232" i="1" s="1"/>
  <c r="G548" i="33"/>
  <c r="E243" i="2" s="1"/>
  <c r="K1177" i="1" s="1"/>
  <c r="Z1196" i="1"/>
  <c r="K548" i="33"/>
  <c r="I243" i="2" s="1"/>
  <c r="P1177" i="1" s="1"/>
  <c r="AB1231" i="1"/>
  <c r="AB1191" i="1"/>
  <c r="AB1199" i="1"/>
  <c r="AB2670" i="1"/>
  <c r="AB2438" i="1"/>
  <c r="Z2667" i="1"/>
  <c r="M1228" i="1"/>
  <c r="M2663" i="1"/>
  <c r="Z2668" i="1"/>
  <c r="Z2665" i="1"/>
  <c r="M1190" i="1"/>
  <c r="W2434" i="1"/>
  <c r="W2666" i="1"/>
  <c r="W1190" i="1"/>
  <c r="M1226" i="1"/>
  <c r="T551" i="33"/>
  <c r="R246" i="2" s="1"/>
  <c r="AB1180" i="1" s="1"/>
  <c r="AB1236" i="1" s="1"/>
  <c r="W1226" i="1"/>
  <c r="R2433" i="1"/>
  <c r="R1227" i="1"/>
  <c r="AC1231" i="1"/>
  <c r="AC1191" i="1"/>
  <c r="AC1199" i="1"/>
  <c r="AC2670" i="1"/>
  <c r="AC2438" i="1"/>
  <c r="R1184" i="1"/>
  <c r="Q549" i="33"/>
  <c r="O244" i="2" s="1"/>
  <c r="X1178" i="1" s="1"/>
  <c r="H552" i="33"/>
  <c r="F247" i="2" s="1"/>
  <c r="L1181" i="1" s="1"/>
  <c r="L1237" i="1" s="1"/>
  <c r="M1229" i="1"/>
  <c r="K552" i="33"/>
  <c r="I247" i="2" s="1"/>
  <c r="P1181" i="1" s="1"/>
  <c r="P1237" i="1" s="1"/>
  <c r="E548" i="33"/>
  <c r="C243" i="2" s="1"/>
  <c r="I1177" i="1" s="1"/>
  <c r="W2663" i="1"/>
  <c r="Z2434" i="1"/>
  <c r="Z1187" i="1"/>
  <c r="W1229" i="1"/>
  <c r="W2668" i="1"/>
  <c r="I549" i="33"/>
  <c r="G244" i="2" s="1"/>
  <c r="N1178" i="1" s="1"/>
  <c r="Z2663" i="1"/>
  <c r="O550" i="33"/>
  <c r="M245" i="2" s="1"/>
  <c r="U1179" i="1" s="1"/>
  <c r="U1235" i="1" s="1"/>
  <c r="M1185" i="1"/>
  <c r="R1189" i="1"/>
  <c r="R2432" i="1"/>
  <c r="H551" i="33"/>
  <c r="F246" i="2" s="1"/>
  <c r="L1180" i="1" s="1"/>
  <c r="L1236" i="1" s="1"/>
  <c r="Z1225" i="1"/>
  <c r="W1228" i="1"/>
  <c r="K551" i="33"/>
  <c r="I246" i="2" s="1"/>
  <c r="P1180" i="1" s="1"/>
  <c r="P1236" i="1" s="1"/>
  <c r="Z1230" i="1"/>
  <c r="O553" i="33"/>
  <c r="M248" i="2" s="1"/>
  <c r="U1182" i="1" s="1"/>
  <c r="U1238" i="1" s="1"/>
  <c r="I552" i="33"/>
  <c r="G247" i="2" s="1"/>
  <c r="N1181" i="1" s="1"/>
  <c r="N1237" i="1" s="1"/>
  <c r="K547" i="33"/>
  <c r="I242" i="2" s="1"/>
  <c r="P1176" i="1" s="1"/>
  <c r="P1232" i="1" s="1"/>
  <c r="M1187" i="1"/>
  <c r="N551" i="33"/>
  <c r="L246" i="2" s="1"/>
  <c r="T1180" i="1" s="1"/>
  <c r="T1236" i="1" s="1"/>
  <c r="H550" i="33"/>
  <c r="F245" i="2" s="1"/>
  <c r="L1179" i="1" s="1"/>
  <c r="L1235" i="1" s="1"/>
  <c r="H549" i="33"/>
  <c r="F244" i="2" s="1"/>
  <c r="L1178" i="1" s="1"/>
  <c r="Z1228" i="1"/>
  <c r="M1196" i="1"/>
  <c r="L1199" i="1"/>
  <c r="L1231" i="1"/>
  <c r="L1191" i="1"/>
  <c r="L2670" i="1"/>
  <c r="L2438" i="1"/>
  <c r="R1228" i="1"/>
  <c r="E549" i="33"/>
  <c r="C244" i="2" s="1"/>
  <c r="I1178" i="1" s="1"/>
  <c r="M2669" i="1"/>
  <c r="W1195" i="1"/>
  <c r="W2437" i="1"/>
  <c r="M1186" i="1"/>
  <c r="S1231" i="1"/>
  <c r="S1191" i="1"/>
  <c r="S1199" i="1"/>
  <c r="S2670" i="1"/>
  <c r="S2438" i="1"/>
  <c r="W2665" i="1"/>
  <c r="R1190" i="1"/>
  <c r="R1186" i="1"/>
  <c r="X1191" i="1"/>
  <c r="X1199" i="1"/>
  <c r="X1231" i="1"/>
  <c r="X2670" i="1"/>
  <c r="X2438" i="1"/>
  <c r="R2434" i="1"/>
  <c r="Q552" i="33"/>
  <c r="O247" i="2" s="1"/>
  <c r="X1181" i="1" s="1"/>
  <c r="X1237" i="1" s="1"/>
  <c r="R1192" i="1"/>
  <c r="M1189" i="1"/>
  <c r="P552" i="33"/>
  <c r="N247" i="2" s="1"/>
  <c r="V1181" i="1" s="1"/>
  <c r="V1237" i="1" s="1"/>
  <c r="W1192" i="1"/>
  <c r="Z1195" i="1"/>
  <c r="W1189" i="1"/>
  <c r="Z2431" i="1"/>
  <c r="Z1224" i="1"/>
  <c r="I550" i="33"/>
  <c r="G245" i="2" s="1"/>
  <c r="N1179" i="1" s="1"/>
  <c r="N1235" i="1" s="1"/>
  <c r="U548" i="33"/>
  <c r="S243" i="2" s="1"/>
  <c r="AC1177" i="1" s="1"/>
  <c r="M1193" i="1"/>
  <c r="R2436" i="1"/>
  <c r="R1197" i="1"/>
  <c r="U551" i="33"/>
  <c r="S246" i="2" s="1"/>
  <c r="AC1180" i="1" s="1"/>
  <c r="AC1236" i="1" s="1"/>
  <c r="T1231" i="1"/>
  <c r="T1191" i="1"/>
  <c r="T1199" i="1"/>
  <c r="T2670" i="1"/>
  <c r="T2438" i="1"/>
  <c r="R1193" i="1"/>
  <c r="T550" i="33"/>
  <c r="R245" i="2" s="1"/>
  <c r="AB1179" i="1" s="1"/>
  <c r="AB1235" i="1" s="1"/>
  <c r="Y1199" i="1"/>
  <c r="Y1231" i="1"/>
  <c r="Y1191" i="1"/>
  <c r="Y2670" i="1"/>
  <c r="Y2438" i="1"/>
  <c r="Z2432" i="1"/>
  <c r="W2667" i="1"/>
  <c r="J1191" i="1"/>
  <c r="J1199" i="1"/>
  <c r="J1231" i="1"/>
  <c r="J2670" i="1"/>
  <c r="Z2437" i="1"/>
  <c r="Z2669" i="1"/>
  <c r="W2432" i="1"/>
  <c r="W1193" i="1"/>
  <c r="H548" i="33"/>
  <c r="F243" i="2" s="1"/>
  <c r="L1177" i="1" s="1"/>
  <c r="H553" i="33"/>
  <c r="F248" i="2" s="1"/>
  <c r="L1182" i="1" s="1"/>
  <c r="L1238" i="1" s="1"/>
  <c r="J551" i="33"/>
  <c r="H246" i="2" s="1"/>
  <c r="O1180" i="1" s="1"/>
  <c r="O1236" i="1" s="1"/>
  <c r="I548" i="33"/>
  <c r="G243" i="2" s="1"/>
  <c r="N1177" i="1" s="1"/>
  <c r="U553" i="33"/>
  <c r="S248" i="2" s="1"/>
  <c r="AC1182" i="1" s="1"/>
  <c r="AC1238" i="1" s="1"/>
  <c r="T548" i="33"/>
  <c r="R243" i="2" s="1"/>
  <c r="AB1177" i="1" s="1"/>
  <c r="U1231" i="1"/>
  <c r="U1191" i="1"/>
  <c r="U1199" i="1"/>
  <c r="U2670" i="1"/>
  <c r="U2438" i="1"/>
  <c r="V1191" i="1"/>
  <c r="V1199" i="1"/>
  <c r="V1231" i="1"/>
  <c r="V2670" i="1"/>
  <c r="V2438" i="1"/>
  <c r="Z1229" i="1"/>
  <c r="M1198" i="1"/>
  <c r="W1187" i="1"/>
  <c r="W2669" i="1"/>
  <c r="M2665" i="1"/>
  <c r="R1230" i="1"/>
  <c r="R1226" i="1"/>
  <c r="T553" i="33"/>
  <c r="R248" i="2" s="1"/>
  <c r="AB1182" i="1" s="1"/>
  <c r="AB1238" i="1" s="1"/>
  <c r="R1195" i="1"/>
  <c r="R1187" i="1"/>
  <c r="E550" i="33"/>
  <c r="C245" i="2" s="1"/>
  <c r="I1179" i="1" s="1"/>
  <c r="R1224" i="1"/>
  <c r="M2668" i="1"/>
  <c r="O551" i="33"/>
  <c r="M246" i="2" s="1"/>
  <c r="U1180" i="1" s="1"/>
  <c r="U1236" i="1" s="1"/>
  <c r="W1184" i="1"/>
  <c r="Z1227" i="1"/>
  <c r="W1197" i="1"/>
  <c r="P547" i="33"/>
  <c r="N242" i="2" s="1"/>
  <c r="V1176" i="1" s="1"/>
  <c r="V1232" i="1" s="1"/>
  <c r="Z1184" i="1"/>
  <c r="Q1231" i="1"/>
  <c r="Q1191" i="1"/>
  <c r="Q1199" i="1"/>
  <c r="Q2438" i="1"/>
  <c r="M1225" i="1"/>
  <c r="R1229" i="1"/>
  <c r="P549" i="33"/>
  <c r="N244" i="2" s="1"/>
  <c r="V1178" i="1" s="1"/>
  <c r="R1185" i="1"/>
  <c r="R1225" i="1"/>
  <c r="Q550" i="33"/>
  <c r="O245" i="2" s="1"/>
  <c r="X1179" i="1" s="1"/>
  <c r="X1235" i="1" s="1"/>
  <c r="P548" i="33"/>
  <c r="N243" i="2" s="1"/>
  <c r="V1177" i="1" s="1"/>
  <c r="Z2664" i="1"/>
  <c r="Z1185" i="1"/>
  <c r="W1196" i="1"/>
  <c r="Q547" i="33"/>
  <c r="O242" i="2" s="1"/>
  <c r="X1176" i="1" s="1"/>
  <c r="X1232" i="1" s="1"/>
  <c r="U550" i="33"/>
  <c r="S245" i="2" s="1"/>
  <c r="AC1179" i="1" s="1"/>
  <c r="AC1235" i="1" s="1"/>
  <c r="E553" i="33"/>
  <c r="C248" i="2" s="1"/>
  <c r="I1182" i="1" s="1"/>
  <c r="Z1190" i="1"/>
  <c r="K1231" i="1"/>
  <c r="K1191" i="1"/>
  <c r="K1199" i="1"/>
  <c r="K2670" i="1"/>
  <c r="W2664" i="1"/>
  <c r="W1225" i="1"/>
  <c r="F548" i="33"/>
  <c r="D243" i="2" s="1"/>
  <c r="J1177" i="1" s="1"/>
  <c r="M1227" i="1"/>
  <c r="M1195" i="1"/>
  <c r="T552" i="33"/>
  <c r="R247" i="2" s="1"/>
  <c r="AB1181" i="1" s="1"/>
  <c r="AB1237" i="1" s="1"/>
  <c r="R551" i="33"/>
  <c r="P246" i="2" s="1"/>
  <c r="Y1180" i="1" s="1"/>
  <c r="Y1236" i="1" s="1"/>
  <c r="I1231" i="1"/>
  <c r="I1191" i="1"/>
  <c r="I1199" i="1"/>
  <c r="I2670" i="1"/>
  <c r="M2667" i="1"/>
  <c r="M1224" i="1"/>
  <c r="N1199" i="1"/>
  <c r="N1231" i="1"/>
  <c r="N1191" i="1"/>
  <c r="N2670" i="1"/>
  <c r="N2438" i="1"/>
  <c r="Z1226" i="1"/>
  <c r="M1230" i="1"/>
  <c r="O549" i="33"/>
  <c r="M244" i="2" s="1"/>
  <c r="U1178" i="1" s="1"/>
  <c r="W1227" i="1"/>
  <c r="W1230" i="1"/>
  <c r="W1198" i="1"/>
  <c r="M1194" i="1"/>
  <c r="R2437" i="1"/>
  <c r="R1198" i="1"/>
  <c r="R1194" i="1"/>
  <c r="P1191" i="1"/>
  <c r="P1199" i="1"/>
  <c r="P1231" i="1"/>
  <c r="P2670" i="1"/>
  <c r="P2438" i="1"/>
  <c r="R2431" i="1"/>
  <c r="R2663" i="1"/>
  <c r="M1197" i="1"/>
  <c r="E547" i="33"/>
  <c r="C242" i="2" s="1"/>
  <c r="I1176" i="1" s="1"/>
  <c r="T547" i="33"/>
  <c r="R242" i="2" s="1"/>
  <c r="AB1176" i="1" s="1"/>
  <c r="AB1232" i="1" s="1"/>
  <c r="W2431" i="1"/>
  <c r="W1224" i="1"/>
  <c r="Z2666" i="1"/>
  <c r="O547" i="33"/>
  <c r="M242" i="2" s="1"/>
  <c r="U1176" i="1" s="1"/>
  <c r="U1232" i="1" s="1"/>
  <c r="W2436" i="1"/>
  <c r="Z1192" i="1"/>
  <c r="H547" i="33"/>
  <c r="F242" i="2" s="1"/>
  <c r="L1176" i="1" s="1"/>
  <c r="L1232" i="1" s="1"/>
  <c r="M2664" i="1"/>
  <c r="T549" i="33"/>
  <c r="R244" i="2" s="1"/>
  <c r="AB1178" i="1" s="1"/>
  <c r="O548" i="33"/>
  <c r="M243" i="2" s="1"/>
  <c r="U1177" i="1" s="1"/>
  <c r="Z1193" i="1"/>
  <c r="W2435" i="1"/>
  <c r="W1188" i="1"/>
  <c r="Z1198" i="1"/>
  <c r="W1185" i="1"/>
  <c r="AA1231" i="1"/>
  <c r="AA1191" i="1"/>
  <c r="AA1199" i="1"/>
  <c r="AA2670" i="1"/>
  <c r="AA2438" i="1"/>
  <c r="U547" i="33"/>
  <c r="S242" i="2" s="1"/>
  <c r="AC1176" i="1" s="1"/>
  <c r="AC1232" i="1" s="1"/>
  <c r="P550" i="33"/>
  <c r="N245" i="2" s="1"/>
  <c r="V1179" i="1" s="1"/>
  <c r="V1235" i="1" s="1"/>
  <c r="M2666" i="1"/>
  <c r="S548" i="33"/>
  <c r="Q243" i="2" s="1"/>
  <c r="AA1177" i="1" s="1"/>
  <c r="O1231" i="1"/>
  <c r="O1191" i="1"/>
  <c r="O1199" i="1"/>
  <c r="O2670" i="1"/>
  <c r="O2438" i="1"/>
  <c r="E551" i="33"/>
  <c r="C246" i="2" s="1"/>
  <c r="I1180" i="1" s="1"/>
  <c r="I1236" i="1" s="1"/>
  <c r="R548" i="33"/>
  <c r="P243" i="2" s="1"/>
  <c r="Y1177" i="1" s="1"/>
  <c r="N548" i="33"/>
  <c r="L243" i="2" s="1"/>
  <c r="T1177" i="1" s="1"/>
  <c r="H4654" i="1" l="1"/>
  <c r="R4653" i="1"/>
  <c r="H4653" i="1" s="1"/>
  <c r="Z3530" i="1"/>
  <c r="H2454" i="1"/>
  <c r="H2400" i="1"/>
  <c r="M3530" i="1"/>
  <c r="W4490" i="1"/>
  <c r="H2401" i="1"/>
  <c r="H2405" i="1"/>
  <c r="H2399" i="1"/>
  <c r="Z1182" i="1"/>
  <c r="Z1238" i="1" s="1"/>
  <c r="Z2406" i="1"/>
  <c r="R4490" i="1"/>
  <c r="H2402" i="1"/>
  <c r="H2403" i="1"/>
  <c r="M1183" i="1"/>
  <c r="H2404" i="1"/>
  <c r="Z1180" i="1"/>
  <c r="Z1236" i="1" s="1"/>
  <c r="Z4490" i="1"/>
  <c r="Z1179" i="1"/>
  <c r="Z1235" i="1" s="1"/>
  <c r="H3523" i="1"/>
  <c r="M2406" i="1"/>
  <c r="W2406" i="1"/>
  <c r="W1176" i="1"/>
  <c r="W1232" i="1" s="1"/>
  <c r="M1182" i="1"/>
  <c r="Z1178" i="1"/>
  <c r="Z1181" i="1"/>
  <c r="Z1237" i="1" s="1"/>
  <c r="Z1183" i="1"/>
  <c r="H3527" i="1"/>
  <c r="R2406" i="1"/>
  <c r="M1177" i="1"/>
  <c r="Z1177" i="1"/>
  <c r="Z1176" i="1"/>
  <c r="Z1232" i="1" s="1"/>
  <c r="M1179" i="1"/>
  <c r="M1235" i="1" s="1"/>
  <c r="M1181" i="1"/>
  <c r="M1237" i="1" s="1"/>
  <c r="M1176" i="1"/>
  <c r="M1232" i="1" s="1"/>
  <c r="M1178" i="1"/>
  <c r="M1180" i="1"/>
  <c r="M1236" i="1" s="1"/>
  <c r="H3524" i="1"/>
  <c r="H3525" i="1"/>
  <c r="H3528" i="1"/>
  <c r="H3526" i="1"/>
  <c r="H3529" i="1"/>
  <c r="W3530" i="1"/>
  <c r="R3530" i="1"/>
  <c r="Q2665" i="1"/>
  <c r="R2665" i="1" s="1"/>
  <c r="D541" i="33"/>
  <c r="B289" i="2"/>
  <c r="K243" i="2"/>
  <c r="S1177" i="1" s="1"/>
  <c r="W1177" i="1" s="1"/>
  <c r="H1195" i="1"/>
  <c r="H1192" i="1"/>
  <c r="H1186" i="1"/>
  <c r="H1188" i="1"/>
  <c r="H1185" i="1"/>
  <c r="H1228" i="1"/>
  <c r="H1197" i="1"/>
  <c r="H1190" i="1"/>
  <c r="H1198" i="1"/>
  <c r="H1187" i="1"/>
  <c r="H1226" i="1"/>
  <c r="H1194" i="1"/>
  <c r="H1230" i="1"/>
  <c r="H1193" i="1"/>
  <c r="H1196" i="1"/>
  <c r="H1184" i="1"/>
  <c r="H1189" i="1"/>
  <c r="M1231" i="1"/>
  <c r="Z2438" i="1"/>
  <c r="Z1199" i="1"/>
  <c r="W2438" i="1"/>
  <c r="H1227" i="1"/>
  <c r="M1199" i="1"/>
  <c r="Z1191" i="1"/>
  <c r="W1199" i="1"/>
  <c r="H1229" i="1"/>
  <c r="H2663" i="1"/>
  <c r="H2664" i="1"/>
  <c r="R1231" i="1"/>
  <c r="H1224" i="1"/>
  <c r="M1191" i="1"/>
  <c r="Z2670" i="1"/>
  <c r="W2670" i="1"/>
  <c r="W1191" i="1"/>
  <c r="R2438" i="1"/>
  <c r="R1191" i="1"/>
  <c r="R1199" i="1"/>
  <c r="M2670" i="1"/>
  <c r="Z1231" i="1"/>
  <c r="W1231" i="1"/>
  <c r="H1225" i="1"/>
  <c r="H3530" i="1" l="1"/>
  <c r="H2406" i="1"/>
  <c r="H2665" i="1"/>
  <c r="J290" i="2"/>
  <c r="Q4655" i="1" s="1"/>
  <c r="D341" i="33"/>
  <c r="L342" i="33" s="1"/>
  <c r="L542" i="33"/>
  <c r="K244" i="2"/>
  <c r="S1178" i="1" s="1"/>
  <c r="W1178" i="1" s="1"/>
  <c r="H1191" i="1"/>
  <c r="H1199" i="1"/>
  <c r="H1231" i="1"/>
  <c r="R4655" i="1" l="1"/>
  <c r="H4655" i="1" s="1"/>
  <c r="Q2666" i="1"/>
  <c r="D542" i="33"/>
  <c r="B290" i="2"/>
  <c r="K245" i="2"/>
  <c r="S1179" i="1" s="1"/>
  <c r="W1179" i="1" l="1"/>
  <c r="W1235" i="1" s="1"/>
  <c r="S1235" i="1"/>
  <c r="R2666" i="1"/>
  <c r="H2666" i="1" s="1"/>
  <c r="D342" i="33"/>
  <c r="L343" i="33" s="1"/>
  <c r="L345" i="33" s="1"/>
  <c r="J291" i="2"/>
  <c r="Q4656" i="1" s="1"/>
  <c r="L543" i="33"/>
  <c r="K246" i="2"/>
  <c r="S1180" i="1" s="1"/>
  <c r="W1180" i="1" l="1"/>
  <c r="W1236" i="1" s="1"/>
  <c r="S1236" i="1"/>
  <c r="R4656" i="1"/>
  <c r="H4656" i="1" s="1"/>
  <c r="Q2667" i="1"/>
  <c r="B291" i="2"/>
  <c r="D543" i="33"/>
  <c r="K247" i="2"/>
  <c r="S1181" i="1" s="1"/>
  <c r="W1181" i="1" l="1"/>
  <c r="W1237" i="1" s="1"/>
  <c r="S1237" i="1"/>
  <c r="R2667" i="1"/>
  <c r="H2667" i="1" s="1"/>
  <c r="J292" i="2"/>
  <c r="Q4657" i="1" s="1"/>
  <c r="D343" i="33"/>
  <c r="L544" i="33"/>
  <c r="K248" i="2"/>
  <c r="S1182" i="1" s="1"/>
  <c r="W1182" i="1" l="1"/>
  <c r="W1238" i="1" s="1"/>
  <c r="S1238" i="1"/>
  <c r="R4657" i="1"/>
  <c r="H4657" i="1" s="1"/>
  <c r="D544" i="33"/>
  <c r="B292" i="2"/>
  <c r="Q2668" i="1"/>
  <c r="K249" i="2"/>
  <c r="S1183" i="1" s="1"/>
  <c r="W1183" i="1" s="1"/>
  <c r="R2668" i="1" l="1"/>
  <c r="H2668" i="1" s="1"/>
  <c r="J293" i="2"/>
  <c r="Q4658" i="1" s="1"/>
  <c r="L545" i="33"/>
  <c r="D344" i="33"/>
  <c r="D345" i="33"/>
  <c r="R4658" i="1" l="1"/>
  <c r="H4658" i="1" s="1"/>
  <c r="Q2669" i="1"/>
  <c r="J294" i="2"/>
  <c r="Q4659" i="1" s="1"/>
  <c r="L546" i="33"/>
  <c r="B293" i="2"/>
  <c r="D545" i="33"/>
  <c r="N617" i="1"/>
  <c r="N2194" i="1"/>
  <c r="V617" i="1"/>
  <c r="V2194" i="1"/>
  <c r="U617" i="1"/>
  <c r="U2194" i="1"/>
  <c r="K617" i="1"/>
  <c r="K2194" i="1"/>
  <c r="Y617" i="1"/>
  <c r="Y2194" i="1"/>
  <c r="X617" i="1"/>
  <c r="X2194" i="1"/>
  <c r="Q624" i="1"/>
  <c r="Q2201" i="1"/>
  <c r="Q617" i="1"/>
  <c r="Q2194" i="1"/>
  <c r="J624" i="1"/>
  <c r="J2201" i="1"/>
  <c r="X623" i="1"/>
  <c r="X2200" i="1"/>
  <c r="T619" i="1"/>
  <c r="T2196" i="1"/>
  <c r="O622" i="1"/>
  <c r="O2199" i="1"/>
  <c r="T621" i="1"/>
  <c r="T2198" i="1"/>
  <c r="J623" i="1"/>
  <c r="J2200" i="1"/>
  <c r="P619" i="1"/>
  <c r="P2196" i="1"/>
  <c r="Q618" i="1"/>
  <c r="Q2195" i="1"/>
  <c r="U622" i="1"/>
  <c r="U2199" i="1"/>
  <c r="K623" i="1"/>
  <c r="K2200" i="1"/>
  <c r="AC619" i="1"/>
  <c r="AC2196" i="1"/>
  <c r="L619" i="1"/>
  <c r="L2196" i="1"/>
  <c r="N620" i="1"/>
  <c r="N2197" i="1"/>
  <c r="K621" i="1"/>
  <c r="K2198" i="1"/>
  <c r="Y618" i="1"/>
  <c r="Y2195" i="1"/>
  <c r="S620" i="1"/>
  <c r="S2197" i="1"/>
  <c r="X618" i="1"/>
  <c r="X2195" i="1"/>
  <c r="V620" i="1"/>
  <c r="V2197" i="1"/>
  <c r="Y620" i="1"/>
  <c r="Y2197" i="1"/>
  <c r="U619" i="1"/>
  <c r="U2196" i="1"/>
  <c r="X622" i="1"/>
  <c r="X2199" i="1"/>
  <c r="S618" i="1"/>
  <c r="S2195" i="1"/>
  <c r="AA620" i="1"/>
  <c r="AA2197" i="1"/>
  <c r="AA621" i="1"/>
  <c r="AA2198" i="1"/>
  <c r="V618" i="1"/>
  <c r="V2195" i="1"/>
  <c r="U624" i="1"/>
  <c r="U2201" i="1"/>
  <c r="T617" i="1"/>
  <c r="T2194" i="1"/>
  <c r="AB624" i="1"/>
  <c r="AB2201" i="1"/>
  <c r="J617" i="1"/>
  <c r="J2194" i="1"/>
  <c r="L622" i="1"/>
  <c r="L2199" i="1"/>
  <c r="J618" i="1"/>
  <c r="J2195" i="1"/>
  <c r="N618" i="1"/>
  <c r="N2195" i="1"/>
  <c r="AB623" i="1"/>
  <c r="AB2200" i="1"/>
  <c r="V621" i="1"/>
  <c r="V2198" i="1"/>
  <c r="J619" i="1"/>
  <c r="J2196" i="1"/>
  <c r="L621" i="1"/>
  <c r="L2198" i="1"/>
  <c r="U621" i="1"/>
  <c r="U2198" i="1"/>
  <c r="P618" i="1"/>
  <c r="P2195" i="1"/>
  <c r="S619" i="1"/>
  <c r="S2196" i="1"/>
  <c r="P623" i="1"/>
  <c r="P2200" i="1"/>
  <c r="O620" i="1"/>
  <c r="O2197" i="1"/>
  <c r="AA618" i="1"/>
  <c r="AA2195" i="1"/>
  <c r="L618" i="1"/>
  <c r="L2195" i="1"/>
  <c r="O621" i="1"/>
  <c r="O2198" i="1"/>
  <c r="Q619" i="1"/>
  <c r="Q2196" i="1"/>
  <c r="N621" i="1"/>
  <c r="N2198" i="1"/>
  <c r="K620" i="1"/>
  <c r="K2197" i="1"/>
  <c r="Q622" i="1"/>
  <c r="Q2199" i="1"/>
  <c r="K622" i="1"/>
  <c r="K2199" i="1"/>
  <c r="AA619" i="1"/>
  <c r="AA2196" i="1"/>
  <c r="J676" i="1"/>
  <c r="AC678" i="1"/>
  <c r="AC2255" i="1"/>
  <c r="AB677" i="1"/>
  <c r="AB2254" i="1"/>
  <c r="AA675" i="1"/>
  <c r="AA2252" i="1"/>
  <c r="AB617" i="1"/>
  <c r="AB2194" i="1"/>
  <c r="X624" i="1"/>
  <c r="X2201" i="1"/>
  <c r="AA624" i="1"/>
  <c r="AA2201" i="1"/>
  <c r="Y624" i="1"/>
  <c r="Y2201" i="1"/>
  <c r="AC624" i="1"/>
  <c r="AC2201" i="1"/>
  <c r="L624" i="1"/>
  <c r="L2201" i="1"/>
  <c r="N624" i="1"/>
  <c r="N2201" i="1"/>
  <c r="AC617" i="1"/>
  <c r="AC2194" i="1"/>
  <c r="S624" i="1"/>
  <c r="S2201" i="1"/>
  <c r="T618" i="1"/>
  <c r="T2195" i="1"/>
  <c r="AB620" i="1"/>
  <c r="AB2197" i="1"/>
  <c r="T622" i="1"/>
  <c r="T2199" i="1"/>
  <c r="P621" i="1"/>
  <c r="P2198" i="1"/>
  <c r="T620" i="1"/>
  <c r="T2197" i="1"/>
  <c r="AB621" i="1"/>
  <c r="AB2198" i="1"/>
  <c r="V623" i="1"/>
  <c r="V2200" i="1"/>
  <c r="U623" i="1"/>
  <c r="U2200" i="1"/>
  <c r="S622" i="1"/>
  <c r="S2199" i="1"/>
  <c r="U618" i="1"/>
  <c r="U2195" i="1"/>
  <c r="Y619" i="1"/>
  <c r="Y2196" i="1"/>
  <c r="Y623" i="1"/>
  <c r="Y2200" i="1"/>
  <c r="V622" i="1"/>
  <c r="V2199" i="1"/>
  <c r="AA622" i="1"/>
  <c r="AA2199" i="1"/>
  <c r="X620" i="1"/>
  <c r="X2197" i="1"/>
  <c r="Q620" i="1"/>
  <c r="Q2197" i="1"/>
  <c r="AC618" i="1"/>
  <c r="AC2195" i="1"/>
  <c r="K619" i="1"/>
  <c r="K2196" i="1"/>
  <c r="S623" i="1"/>
  <c r="S2200" i="1"/>
  <c r="AC621" i="1"/>
  <c r="AC2198" i="1"/>
  <c r="J621" i="1"/>
  <c r="J2198" i="1"/>
  <c r="K618" i="1"/>
  <c r="K2195" i="1"/>
  <c r="P620" i="1"/>
  <c r="P2197" i="1"/>
  <c r="Q623" i="1"/>
  <c r="Q2200" i="1"/>
  <c r="T623" i="1"/>
  <c r="T2200" i="1"/>
  <c r="Q621" i="1"/>
  <c r="Q2198" i="1"/>
  <c r="K677" i="1"/>
  <c r="K2254" i="1"/>
  <c r="K676" i="1"/>
  <c r="K2253" i="1"/>
  <c r="T676" i="1"/>
  <c r="T2253" i="1"/>
  <c r="AA674" i="1"/>
  <c r="AA2251" i="1"/>
  <c r="AA679" i="1"/>
  <c r="AA2256" i="1"/>
  <c r="X678" i="1"/>
  <c r="X2255" i="1"/>
  <c r="AA676" i="1"/>
  <c r="AA2253" i="1"/>
  <c r="K679" i="1"/>
  <c r="K2256" i="1"/>
  <c r="O676" i="1"/>
  <c r="O2253" i="1"/>
  <c r="X677" i="1"/>
  <c r="X2254" i="1"/>
  <c r="V679" i="1"/>
  <c r="V2256" i="1"/>
  <c r="O679" i="1"/>
  <c r="O2256" i="1"/>
  <c r="L677" i="1"/>
  <c r="L2254" i="1"/>
  <c r="AB674" i="1"/>
  <c r="AB2251" i="1"/>
  <c r="Y675" i="1"/>
  <c r="Y2252" i="1"/>
  <c r="L674" i="1"/>
  <c r="L2251" i="1"/>
  <c r="S675" i="1"/>
  <c r="S2252" i="1"/>
  <c r="T678" i="1"/>
  <c r="T2255" i="1"/>
  <c r="Q677" i="1"/>
  <c r="Q2254" i="1"/>
  <c r="AC677" i="1"/>
  <c r="AC2254" i="1"/>
  <c r="P624" i="1"/>
  <c r="P2201" i="1"/>
  <c r="AA617" i="1"/>
  <c r="AA2194" i="1"/>
  <c r="P617" i="1"/>
  <c r="P2194" i="1"/>
  <c r="S617" i="1"/>
  <c r="S2194" i="1"/>
  <c r="K624" i="1"/>
  <c r="K2201" i="1"/>
  <c r="T624" i="1"/>
  <c r="T2201" i="1"/>
  <c r="O617" i="1"/>
  <c r="O2194" i="1"/>
  <c r="O624" i="1"/>
  <c r="O2201" i="1"/>
  <c r="V624" i="1"/>
  <c r="V2201" i="1"/>
  <c r="L617" i="1"/>
  <c r="L2194" i="1"/>
  <c r="AC620" i="1"/>
  <c r="AC2197" i="1"/>
  <c r="O623" i="1"/>
  <c r="O2200" i="1"/>
  <c r="L620" i="1"/>
  <c r="L2197" i="1"/>
  <c r="AC623" i="1"/>
  <c r="AC2200" i="1"/>
  <c r="Y621" i="1"/>
  <c r="Y2198" i="1"/>
  <c r="AB619" i="1"/>
  <c r="AB2196" i="1"/>
  <c r="L623" i="1"/>
  <c r="L2200" i="1"/>
  <c r="J622" i="1"/>
  <c r="J2199" i="1"/>
  <c r="N619" i="1"/>
  <c r="N2196" i="1"/>
  <c r="N622" i="1"/>
  <c r="N2199" i="1"/>
  <c r="X621" i="1"/>
  <c r="X2198" i="1"/>
  <c r="N623" i="1"/>
  <c r="N2200" i="1"/>
  <c r="P622" i="1"/>
  <c r="P2199" i="1"/>
  <c r="AC622" i="1"/>
  <c r="AC2199" i="1"/>
  <c r="S621" i="1"/>
  <c r="S2198" i="1"/>
  <c r="J620" i="1"/>
  <c r="J2197" i="1"/>
  <c r="O618" i="1"/>
  <c r="O2195" i="1"/>
  <c r="U620" i="1"/>
  <c r="U2197" i="1"/>
  <c r="X619" i="1"/>
  <c r="X2196" i="1"/>
  <c r="AA623" i="1"/>
  <c r="AA2200" i="1"/>
  <c r="O619" i="1"/>
  <c r="O2196" i="1"/>
  <c r="Y622" i="1"/>
  <c r="Y2199" i="1"/>
  <c r="AB622" i="1"/>
  <c r="AB2199" i="1"/>
  <c r="AB618" i="1"/>
  <c r="AB2195" i="1"/>
  <c r="V619" i="1"/>
  <c r="V2196" i="1"/>
  <c r="P679" i="1"/>
  <c r="P2256" i="1"/>
  <c r="Y674" i="1"/>
  <c r="Y2251" i="1"/>
  <c r="AB678" i="1"/>
  <c r="AB2255" i="1"/>
  <c r="U674" i="1"/>
  <c r="U2251" i="1"/>
  <c r="K675" i="1"/>
  <c r="K2252" i="1"/>
  <c r="V677" i="1"/>
  <c r="V2254" i="1"/>
  <c r="J677" i="1"/>
  <c r="J2254" i="1"/>
  <c r="N677" i="1"/>
  <c r="N2254" i="1"/>
  <c r="Q678" i="1"/>
  <c r="Q2255" i="1"/>
  <c r="U677" i="1"/>
  <c r="U2254" i="1"/>
  <c r="AC674" i="1"/>
  <c r="AC2251" i="1"/>
  <c r="L675" i="1"/>
  <c r="L2252" i="1"/>
  <c r="L679" i="1"/>
  <c r="L2256" i="1"/>
  <c r="L678" i="1"/>
  <c r="L2255" i="1"/>
  <c r="O678" i="1"/>
  <c r="O2255" i="1"/>
  <c r="Q676" i="1"/>
  <c r="Q2253" i="1"/>
  <c r="V674" i="1"/>
  <c r="V2251" i="1"/>
  <c r="U676" i="1"/>
  <c r="U2253" i="1"/>
  <c r="S679" i="1"/>
  <c r="S2256" i="1"/>
  <c r="J675" i="1"/>
  <c r="J2252" i="1"/>
  <c r="S674" i="1"/>
  <c r="S2251" i="1"/>
  <c r="P677" i="1"/>
  <c r="P2254" i="1"/>
  <c r="Y677" i="1"/>
  <c r="Y2254" i="1"/>
  <c r="P2252" i="1"/>
  <c r="N2253" i="1"/>
  <c r="I624" i="1"/>
  <c r="I2201" i="1"/>
  <c r="R4659" i="1" l="1"/>
  <c r="H4659" i="1" s="1"/>
  <c r="L554" i="33"/>
  <c r="L555" i="33" s="1"/>
  <c r="L548" i="33"/>
  <c r="L547" i="33"/>
  <c r="L549" i="33"/>
  <c r="L550" i="33"/>
  <c r="L551" i="33"/>
  <c r="L552" i="33"/>
  <c r="L553" i="33"/>
  <c r="R2669" i="1"/>
  <c r="H2669" i="1" s="1"/>
  <c r="B294" i="2"/>
  <c r="D546" i="33"/>
  <c r="Q2670" i="1"/>
  <c r="N676" i="1"/>
  <c r="Y2253" i="1"/>
  <c r="P2251" i="1"/>
  <c r="M2199" i="1"/>
  <c r="Y676" i="1"/>
  <c r="N2256" i="1"/>
  <c r="N679" i="1"/>
  <c r="X674" i="1"/>
  <c r="Z674" i="1" s="1"/>
  <c r="X2251" i="1"/>
  <c r="Z2251" i="1" s="1"/>
  <c r="T675" i="1"/>
  <c r="T677" i="1"/>
  <c r="J679" i="1"/>
  <c r="M679" i="1" s="1"/>
  <c r="J2256" i="1"/>
  <c r="M2256" i="1" s="1"/>
  <c r="T2251" i="1"/>
  <c r="W2251" i="1" s="1"/>
  <c r="P2253" i="1"/>
  <c r="R2253" i="1" s="1"/>
  <c r="P676" i="1"/>
  <c r="O675" i="1"/>
  <c r="S2254" i="1"/>
  <c r="T2254" i="1"/>
  <c r="P675" i="1"/>
  <c r="S677" i="1"/>
  <c r="P674" i="1"/>
  <c r="Q675" i="1"/>
  <c r="J2251" i="1"/>
  <c r="J674" i="1"/>
  <c r="V675" i="1"/>
  <c r="U675" i="1"/>
  <c r="M2198" i="1"/>
  <c r="J2253" i="1"/>
  <c r="X2253" i="1"/>
  <c r="X676" i="1"/>
  <c r="K2255" i="1"/>
  <c r="O677" i="1"/>
  <c r="R677" i="1" s="1"/>
  <c r="Y2256" i="1"/>
  <c r="Y679" i="1"/>
  <c r="L676" i="1"/>
  <c r="M676" i="1" s="1"/>
  <c r="L2253" i="1"/>
  <c r="AC675" i="1"/>
  <c r="AC2252" i="1"/>
  <c r="AC2253" i="1"/>
  <c r="AC676" i="1"/>
  <c r="AA677" i="1"/>
  <c r="AA2254" i="1"/>
  <c r="X2252" i="1"/>
  <c r="Z2252" i="1" s="1"/>
  <c r="N2255" i="1"/>
  <c r="O2254" i="1"/>
  <c r="R2254" i="1" s="1"/>
  <c r="Z2197" i="1"/>
  <c r="T674" i="1"/>
  <c r="W674" i="1" s="1"/>
  <c r="O674" i="1"/>
  <c r="O2251" i="1"/>
  <c r="O2252" i="1"/>
  <c r="AC679" i="1"/>
  <c r="AC2256" i="1"/>
  <c r="V2253" i="1"/>
  <c r="V676" i="1"/>
  <c r="K678" i="1"/>
  <c r="K674" i="1"/>
  <c r="K2251" i="1"/>
  <c r="N674" i="1"/>
  <c r="N2251" i="1"/>
  <c r="X679" i="1"/>
  <c r="X2256" i="1"/>
  <c r="AB679" i="1"/>
  <c r="AB2256" i="1"/>
  <c r="W2198" i="1"/>
  <c r="V2252" i="1"/>
  <c r="AB676" i="1"/>
  <c r="AB2253" i="1"/>
  <c r="N675" i="1"/>
  <c r="N2252" i="1"/>
  <c r="U678" i="1"/>
  <c r="U2252" i="1"/>
  <c r="S2255" i="1"/>
  <c r="S678" i="1"/>
  <c r="S676" i="1"/>
  <c r="Q2251" i="1"/>
  <c r="Q674" i="1"/>
  <c r="Q679" i="1"/>
  <c r="Q2256" i="1"/>
  <c r="W2194" i="1"/>
  <c r="Q2252" i="1"/>
  <c r="U2255" i="1"/>
  <c r="S2253" i="1"/>
  <c r="Y2255" i="1"/>
  <c r="Z2255" i="1" s="1"/>
  <c r="N678" i="1"/>
  <c r="V678" i="1"/>
  <c r="Y678" i="1"/>
  <c r="Z678" i="1" s="1"/>
  <c r="V2255" i="1"/>
  <c r="X675" i="1"/>
  <c r="Z675" i="1" s="1"/>
  <c r="Z2194" i="1"/>
  <c r="Z2196" i="1"/>
  <c r="M2197" i="1"/>
  <c r="R2200" i="1"/>
  <c r="Z2198" i="1"/>
  <c r="R2196" i="1"/>
  <c r="W2200" i="1"/>
  <c r="R2201" i="1"/>
  <c r="Z2195" i="1"/>
  <c r="M2252" i="1"/>
  <c r="M675" i="1"/>
  <c r="O2257" i="1"/>
  <c r="S680" i="1"/>
  <c r="S2257" i="1"/>
  <c r="R619" i="1"/>
  <c r="Z2254" i="1"/>
  <c r="Y673" i="1"/>
  <c r="Y2250" i="1"/>
  <c r="N680" i="1"/>
  <c r="N2257" i="1"/>
  <c r="P673" i="1"/>
  <c r="P2250" i="1"/>
  <c r="W2199" i="1"/>
  <c r="W624" i="1"/>
  <c r="Z2201" i="1"/>
  <c r="K680" i="1"/>
  <c r="K2257" i="1"/>
  <c r="I676" i="1"/>
  <c r="I2253" i="1"/>
  <c r="I677" i="1"/>
  <c r="I2254" i="1"/>
  <c r="R2198" i="1"/>
  <c r="W619" i="1"/>
  <c r="R618" i="1"/>
  <c r="L673" i="1"/>
  <c r="L2250" i="1"/>
  <c r="Z622" i="1"/>
  <c r="Z618" i="1"/>
  <c r="M623" i="1"/>
  <c r="Z623" i="1"/>
  <c r="Z617" i="1"/>
  <c r="I621" i="1"/>
  <c r="I2198" i="1"/>
  <c r="J673" i="1"/>
  <c r="J2250" i="1"/>
  <c r="X673" i="1"/>
  <c r="X2250" i="1"/>
  <c r="Y680" i="1"/>
  <c r="Y2257" i="1"/>
  <c r="N673" i="1"/>
  <c r="N2250" i="1"/>
  <c r="P680" i="1"/>
  <c r="P2257" i="1"/>
  <c r="W622" i="1"/>
  <c r="Z624" i="1"/>
  <c r="AA673" i="1"/>
  <c r="AA2250" i="1"/>
  <c r="AC673" i="1"/>
  <c r="AC2250" i="1"/>
  <c r="AB673" i="1"/>
  <c r="AB2250" i="1"/>
  <c r="R621" i="1"/>
  <c r="M2195" i="1"/>
  <c r="M2194" i="1"/>
  <c r="I678" i="1"/>
  <c r="I2255" i="1"/>
  <c r="W618" i="1"/>
  <c r="W2197" i="1"/>
  <c r="R2197" i="1"/>
  <c r="R622" i="1"/>
  <c r="Z677" i="1"/>
  <c r="M621" i="1"/>
  <c r="M2254" i="1"/>
  <c r="M677" i="1"/>
  <c r="I679" i="1"/>
  <c r="I2256" i="1"/>
  <c r="J680" i="1"/>
  <c r="J2257" i="1"/>
  <c r="X680" i="1"/>
  <c r="X2257" i="1"/>
  <c r="Z619" i="1"/>
  <c r="W621" i="1"/>
  <c r="Z621" i="1"/>
  <c r="I622" i="1"/>
  <c r="I2199" i="1"/>
  <c r="I619" i="1"/>
  <c r="I2196" i="1"/>
  <c r="V673" i="1"/>
  <c r="V2250" i="1"/>
  <c r="Q673" i="1"/>
  <c r="Q2250" i="1"/>
  <c r="R624" i="1"/>
  <c r="AA2257" i="1"/>
  <c r="AC680" i="1"/>
  <c r="AB680" i="1"/>
  <c r="AB2257" i="1"/>
  <c r="W2196" i="1"/>
  <c r="M2196" i="1"/>
  <c r="R2195" i="1"/>
  <c r="M617" i="1"/>
  <c r="I673" i="1"/>
  <c r="I2250" i="1"/>
  <c r="T673" i="1"/>
  <c r="T2250" i="1"/>
  <c r="U673" i="1"/>
  <c r="U2250" i="1"/>
  <c r="M2200" i="1"/>
  <c r="M2201" i="1"/>
  <c r="I618" i="1"/>
  <c r="I2195" i="1"/>
  <c r="R2194" i="1"/>
  <c r="I620" i="1"/>
  <c r="I2197" i="1"/>
  <c r="O673" i="1"/>
  <c r="O2250" i="1"/>
  <c r="S673" i="1"/>
  <c r="S2250" i="1"/>
  <c r="M620" i="1"/>
  <c r="R623" i="1"/>
  <c r="R2199" i="1"/>
  <c r="M622" i="1"/>
  <c r="I623" i="1"/>
  <c r="I2200" i="1"/>
  <c r="W617" i="1"/>
  <c r="I675" i="1"/>
  <c r="I2252" i="1"/>
  <c r="Q680" i="1"/>
  <c r="Q2257" i="1"/>
  <c r="W623" i="1"/>
  <c r="Z620" i="1"/>
  <c r="W2201" i="1"/>
  <c r="K673" i="1"/>
  <c r="K2250" i="1"/>
  <c r="M619" i="1"/>
  <c r="M618" i="1"/>
  <c r="I617" i="1"/>
  <c r="I2194" i="1"/>
  <c r="T680" i="1"/>
  <c r="T2257" i="1"/>
  <c r="U680" i="1"/>
  <c r="U2257" i="1"/>
  <c r="W2195" i="1"/>
  <c r="Z2199" i="1"/>
  <c r="W620" i="1"/>
  <c r="R620" i="1"/>
  <c r="Z2200" i="1"/>
  <c r="M624" i="1"/>
  <c r="R617" i="1"/>
  <c r="J243" i="2" l="1"/>
  <c r="Q1177" i="1" s="1"/>
  <c r="D548" i="33"/>
  <c r="B243" i="2" s="1"/>
  <c r="J242" i="2"/>
  <c r="Q1176" i="1" s="1"/>
  <c r="Q1232" i="1" s="1"/>
  <c r="D547" i="33"/>
  <c r="B242" i="2" s="1"/>
  <c r="J245" i="2"/>
  <c r="Q1179" i="1" s="1"/>
  <c r="Q1235" i="1" s="1"/>
  <c r="D550" i="33"/>
  <c r="B245" i="2" s="1"/>
  <c r="R2670" i="1"/>
  <c r="H2670" i="1" s="1"/>
  <c r="J244" i="2"/>
  <c r="Q1178" i="1" s="1"/>
  <c r="D549" i="33"/>
  <c r="B244" i="2" s="1"/>
  <c r="T2252" i="1"/>
  <c r="W2252" i="1" s="1"/>
  <c r="R2256" i="1"/>
  <c r="Z676" i="1"/>
  <c r="W675" i="1"/>
  <c r="M2251" i="1"/>
  <c r="W2255" i="1"/>
  <c r="R2251" i="1"/>
  <c r="M674" i="1"/>
  <c r="W678" i="1"/>
  <c r="W2253" i="1"/>
  <c r="W676" i="1"/>
  <c r="R675" i="1"/>
  <c r="R679" i="1"/>
  <c r="W677" i="1"/>
  <c r="H677" i="1" s="1"/>
  <c r="Z2257" i="1"/>
  <c r="W2254" i="1"/>
  <c r="H2254" i="1" s="1"/>
  <c r="R676" i="1"/>
  <c r="R2252" i="1"/>
  <c r="Z2256" i="1"/>
  <c r="Z680" i="1"/>
  <c r="Z679" i="1"/>
  <c r="Z2253" i="1"/>
  <c r="V2257" i="1"/>
  <c r="W2257" i="1" s="1"/>
  <c r="AA680" i="1"/>
  <c r="L680" i="1"/>
  <c r="M680" i="1" s="1"/>
  <c r="O680" i="1"/>
  <c r="R680" i="1" s="1"/>
  <c r="V680" i="1"/>
  <c r="W680" i="1" s="1"/>
  <c r="L2257" i="1"/>
  <c r="M2257" i="1" s="1"/>
  <c r="M2253" i="1"/>
  <c r="AC2257" i="1"/>
  <c r="R674" i="1"/>
  <c r="P678" i="1"/>
  <c r="R678" i="1" s="1"/>
  <c r="P2255" i="1"/>
  <c r="R2255" i="1" s="1"/>
  <c r="AB675" i="1"/>
  <c r="AB2252" i="1"/>
  <c r="I2251" i="1"/>
  <c r="Z2250" i="1"/>
  <c r="AA678" i="1"/>
  <c r="AA2255" i="1"/>
  <c r="I674" i="1"/>
  <c r="T679" i="1"/>
  <c r="T2256" i="1"/>
  <c r="U679" i="1"/>
  <c r="U2256" i="1"/>
  <c r="J678" i="1"/>
  <c r="M678" i="1" s="1"/>
  <c r="J2255" i="1"/>
  <c r="M2255" i="1" s="1"/>
  <c r="Z673" i="1"/>
  <c r="H2198" i="1"/>
  <c r="H2194" i="1"/>
  <c r="W2250" i="1"/>
  <c r="H2197" i="1"/>
  <c r="W673" i="1"/>
  <c r="H2201" i="1"/>
  <c r="H623" i="1"/>
  <c r="H2195" i="1"/>
  <c r="H2196" i="1"/>
  <c r="H622" i="1"/>
  <c r="H621" i="1"/>
  <c r="R2257" i="1"/>
  <c r="H620" i="1"/>
  <c r="H618" i="1"/>
  <c r="H619" i="1"/>
  <c r="R2250" i="1"/>
  <c r="R673" i="1"/>
  <c r="M673" i="1"/>
  <c r="H617" i="1"/>
  <c r="I680" i="1"/>
  <c r="I2257" i="1"/>
  <c r="H2200" i="1"/>
  <c r="H2199" i="1"/>
  <c r="M2250" i="1"/>
  <c r="H624" i="1"/>
  <c r="R1178" i="1" l="1"/>
  <c r="H1178" i="1" s="1"/>
  <c r="R1177" i="1"/>
  <c r="H1177" i="1" s="1"/>
  <c r="R1176" i="1"/>
  <c r="R1179" i="1"/>
  <c r="J247" i="2"/>
  <c r="Q1181" i="1" s="1"/>
  <c r="Q1237" i="1" s="1"/>
  <c r="D552" i="33"/>
  <c r="B247" i="2" s="1"/>
  <c r="J248" i="2"/>
  <c r="Q1182" i="1" s="1"/>
  <c r="Q1238" i="1" s="1"/>
  <c r="D553" i="33"/>
  <c r="B248" i="2" s="1"/>
  <c r="D554" i="33"/>
  <c r="B249" i="2" s="1"/>
  <c r="J249" i="2"/>
  <c r="Q1183" i="1" s="1"/>
  <c r="J246" i="2"/>
  <c r="Q1180" i="1" s="1"/>
  <c r="Q1236" i="1" s="1"/>
  <c r="D551" i="33"/>
  <c r="B246" i="2" s="1"/>
  <c r="H2251" i="1"/>
  <c r="H676" i="1"/>
  <c r="H674" i="1"/>
  <c r="H2252" i="1"/>
  <c r="H675" i="1"/>
  <c r="H2253" i="1"/>
  <c r="H678" i="1"/>
  <c r="H2250" i="1"/>
  <c r="H2255" i="1"/>
  <c r="W679" i="1"/>
  <c r="H679" i="1" s="1"/>
  <c r="W2256" i="1"/>
  <c r="H2256" i="1" s="1"/>
  <c r="H2257" i="1"/>
  <c r="H673" i="1"/>
  <c r="H680" i="1"/>
  <c r="H1179" i="1" l="1"/>
  <c r="R1235" i="1"/>
  <c r="H1176" i="1"/>
  <c r="R1232" i="1"/>
  <c r="R1182" i="1"/>
  <c r="R1181" i="1"/>
  <c r="R1180" i="1"/>
  <c r="R1183" i="1"/>
  <c r="H1183" i="1" s="1"/>
  <c r="H1180" i="1" l="1"/>
  <c r="H1236" i="1" s="1"/>
  <c r="R1236" i="1"/>
  <c r="H1181" i="1"/>
  <c r="R1237" i="1"/>
  <c r="H1182" i="1"/>
  <c r="R1238" i="1"/>
  <c r="K2270" i="1" l="1"/>
  <c r="M2270" i="1" s="1"/>
  <c r="J2268" i="1"/>
  <c r="M2268" i="1" s="1"/>
  <c r="J2267" i="1"/>
  <c r="M2267" i="1" s="1"/>
  <c r="K2272" i="1"/>
  <c r="J2269" i="1"/>
  <c r="J2272" i="1"/>
  <c r="K2269" i="1"/>
  <c r="I2267" i="1"/>
  <c r="J2266" i="1"/>
  <c r="M2266" i="1" s="1"/>
  <c r="J2271" i="1"/>
  <c r="M2271" i="1" s="1"/>
  <c r="I2273" i="1"/>
  <c r="I2271" i="1"/>
  <c r="I2266" i="1"/>
  <c r="I2268" i="1"/>
  <c r="I2269" i="1"/>
  <c r="I2272" i="1"/>
  <c r="I2270" i="1"/>
  <c r="H2273" i="1" l="1"/>
  <c r="H2267" i="1"/>
  <c r="H2268" i="1"/>
  <c r="H2271" i="1"/>
  <c r="H2266" i="1"/>
  <c r="M2269" i="1"/>
  <c r="H2269" i="1" s="1"/>
  <c r="M2272" i="1"/>
  <c r="H2272" i="1" s="1"/>
  <c r="H2270" i="1"/>
  <c r="L689" i="1"/>
  <c r="L694" i="1"/>
  <c r="L690" i="1"/>
  <c r="K696" i="1"/>
  <c r="K692" i="1"/>
  <c r="J691" i="1"/>
  <c r="J696" i="1"/>
  <c r="K691" i="1"/>
  <c r="K690" i="1"/>
  <c r="J693" i="1"/>
  <c r="J695" i="1"/>
  <c r="K689" i="1"/>
  <c r="K695" i="1"/>
  <c r="J694" i="1"/>
  <c r="J690" i="1"/>
  <c r="J689" i="1"/>
  <c r="J692" i="1"/>
  <c r="I692" i="1"/>
  <c r="I694" i="1"/>
  <c r="I696" i="1"/>
  <c r="K693" i="1"/>
  <c r="I690" i="1"/>
  <c r="I689" i="1"/>
  <c r="I695" i="1"/>
  <c r="I691" i="1"/>
  <c r="I693" i="1"/>
  <c r="M694" i="1" l="1"/>
  <c r="H694" i="1" s="1"/>
  <c r="M693" i="1"/>
  <c r="H693" i="1" s="1"/>
  <c r="M695" i="1"/>
  <c r="H695" i="1" s="1"/>
  <c r="M692" i="1"/>
  <c r="H692" i="1" s="1"/>
  <c r="M690" i="1"/>
  <c r="H690" i="1" s="1"/>
  <c r="M689" i="1"/>
  <c r="H689" i="1" s="1"/>
  <c r="M691" i="1"/>
  <c r="H691" i="1" s="1"/>
  <c r="M696" i="1"/>
  <c r="H696" i="1" s="1"/>
  <c r="K1157" i="1"/>
  <c r="M1157" i="1" s="1"/>
  <c r="I1157" i="1"/>
  <c r="I1154" i="1"/>
  <c r="I1156" i="1"/>
  <c r="I1150" i="1"/>
  <c r="I1153" i="1"/>
  <c r="I1151" i="1"/>
  <c r="I1152" i="1"/>
  <c r="I1155" i="1"/>
  <c r="H1155" i="1" l="1"/>
  <c r="H1153" i="1"/>
  <c r="H1156" i="1"/>
  <c r="H1152" i="1"/>
  <c r="H1154" i="1"/>
  <c r="H1151" i="1"/>
  <c r="H1150" i="1"/>
  <c r="H1157" i="1"/>
  <c r="I1058" i="1"/>
  <c r="I1066" i="1" s="1"/>
  <c r="I1052" i="1"/>
  <c r="I1053" i="1"/>
  <c r="I1057" i="1"/>
  <c r="I1054" i="1"/>
  <c r="I1056" i="1"/>
  <c r="I1062" i="1" l="1"/>
  <c r="H1057" i="1"/>
  <c r="H1065" i="1" s="1"/>
  <c r="I1065" i="1"/>
  <c r="H1056" i="1"/>
  <c r="H1064" i="1" s="1"/>
  <c r="I1064" i="1"/>
  <c r="H1053" i="1"/>
  <c r="H1061" i="1" s="1"/>
  <c r="I1061" i="1"/>
  <c r="H1052" i="1"/>
  <c r="H1060" i="1" s="1"/>
  <c r="I1060" i="1"/>
  <c r="H1058" i="1"/>
  <c r="H1066" i="1" s="1"/>
  <c r="H1054" i="1"/>
  <c r="H1062" i="1" s="1"/>
  <c r="I3120" i="1" l="1"/>
  <c r="I3159" i="1"/>
  <c r="I3191" i="1"/>
  <c r="I3164" i="1"/>
  <c r="I3153" i="1"/>
  <c r="I3118" i="1"/>
  <c r="I3124" i="1"/>
  <c r="I3117" i="1"/>
  <c r="I3167" i="1"/>
  <c r="I3129" i="1"/>
  <c r="I3106" i="1"/>
  <c r="I3148" i="1"/>
  <c r="I3109" i="1"/>
  <c r="I3115" i="1"/>
  <c r="I3149" i="1"/>
  <c r="I3155" i="1"/>
  <c r="I3157" i="1"/>
  <c r="I3163" i="1"/>
  <c r="I3130" i="1"/>
  <c r="I3112" i="1"/>
  <c r="I3158" i="1"/>
  <c r="I3186" i="1"/>
  <c r="I3142" i="1"/>
  <c r="I3141" i="1"/>
  <c r="I3110" i="1"/>
  <c r="I3137" i="1"/>
  <c r="I3151" i="1"/>
  <c r="I3134" i="1"/>
  <c r="I3136" i="1"/>
  <c r="I3168" i="1"/>
  <c r="I3107" i="1"/>
  <c r="I3140" i="1"/>
  <c r="I3160" i="1"/>
  <c r="I3125" i="1"/>
  <c r="I3144" i="1"/>
  <c r="I3192" i="1"/>
  <c r="I3185" i="1"/>
  <c r="I3105" i="1"/>
  <c r="I3114" i="1"/>
  <c r="I3135" i="1"/>
  <c r="I3116" i="1"/>
  <c r="I3128" i="1"/>
  <c r="I3122" i="1"/>
  <c r="I3131" i="1"/>
  <c r="I3150" i="1"/>
  <c r="I3126" i="1"/>
  <c r="I3146" i="1"/>
  <c r="I3166" i="1"/>
  <c r="I3111" i="1"/>
  <c r="I3189" i="1"/>
  <c r="I3154" i="1"/>
  <c r="I3162" i="1"/>
  <c r="I3132" i="1"/>
  <c r="I3127" i="1"/>
  <c r="I3161" i="1"/>
  <c r="I3108" i="1"/>
  <c r="I3147" i="1"/>
  <c r="I3121" i="1"/>
  <c r="I3190" i="1"/>
  <c r="I3133" i="1"/>
  <c r="I3139" i="1"/>
  <c r="I3119" i="1"/>
  <c r="I3188" i="1"/>
  <c r="H3188" i="1" l="1"/>
  <c r="H3108" i="1"/>
  <c r="H3132" i="1"/>
  <c r="H3111" i="1"/>
  <c r="H3126" i="1"/>
  <c r="H3122" i="1"/>
  <c r="H3114" i="1"/>
  <c r="H3192" i="1"/>
  <c r="H3140" i="1"/>
  <c r="H3168" i="1"/>
  <c r="H3137" i="1"/>
  <c r="H3112" i="1"/>
  <c r="H3155" i="1"/>
  <c r="H3115" i="1"/>
  <c r="H3106" i="1"/>
  <c r="H3124" i="1"/>
  <c r="H3120" i="1"/>
  <c r="H3119" i="1"/>
  <c r="H3190" i="1"/>
  <c r="H3162" i="1"/>
  <c r="H3166" i="1"/>
  <c r="H3150" i="1"/>
  <c r="H3131" i="1"/>
  <c r="H3128" i="1"/>
  <c r="H3105" i="1"/>
  <c r="H3144" i="1"/>
  <c r="H3125" i="1"/>
  <c r="H3136" i="1"/>
  <c r="H3110" i="1"/>
  <c r="H3186" i="1"/>
  <c r="H3130" i="1"/>
  <c r="H3109" i="1"/>
  <c r="H3129" i="1"/>
  <c r="H3118" i="1"/>
  <c r="H3191" i="1"/>
  <c r="H3139" i="1"/>
  <c r="H3121" i="1"/>
  <c r="H3161" i="1"/>
  <c r="H3154" i="1"/>
  <c r="H3116" i="1"/>
  <c r="H3160" i="1"/>
  <c r="H3134" i="1"/>
  <c r="H3141" i="1"/>
  <c r="H3158" i="1"/>
  <c r="H3163" i="1"/>
  <c r="H3167" i="1"/>
  <c r="H3153" i="1"/>
  <c r="H3133" i="1"/>
  <c r="H3147" i="1"/>
  <c r="H3127" i="1"/>
  <c r="H3189" i="1"/>
  <c r="H3146" i="1"/>
  <c r="H3135" i="1"/>
  <c r="H3185" i="1"/>
  <c r="H3107" i="1"/>
  <c r="H3151" i="1"/>
  <c r="H3142" i="1"/>
  <c r="H3157" i="1"/>
  <c r="H3149" i="1"/>
  <c r="H3148" i="1"/>
  <c r="H3117" i="1"/>
  <c r="H3164" i="1"/>
  <c r="H3159" i="1"/>
  <c r="I4160" i="1"/>
  <c r="I4090" i="1"/>
  <c r="I4096" i="1"/>
  <c r="I4126" i="1"/>
  <c r="I4161" i="1"/>
  <c r="I4118" i="1"/>
  <c r="I4127" i="1"/>
  <c r="I4092" i="1"/>
  <c r="I4089" i="1"/>
  <c r="I4095" i="1"/>
  <c r="J4205" i="1"/>
  <c r="M4205" i="1" s="1"/>
  <c r="I4206" i="1"/>
  <c r="I4203" i="1"/>
  <c r="I4200" i="1"/>
  <c r="I4204" i="1"/>
  <c r="H4089" i="1" l="1"/>
  <c r="H4118" i="1"/>
  <c r="H4160" i="1"/>
  <c r="H4206" i="1"/>
  <c r="H4200" i="1"/>
  <c r="H4161" i="1"/>
  <c r="H4092" i="1"/>
  <c r="H4126" i="1"/>
  <c r="H4204" i="1"/>
  <c r="H4095" i="1"/>
  <c r="H4127" i="1"/>
  <c r="H4096" i="1"/>
  <c r="H4090" i="1"/>
  <c r="H4203" i="1"/>
  <c r="H4205" i="1"/>
  <c r="I1479" i="1" l="1"/>
  <c r="I1499" i="1"/>
  <c r="I1475" i="1"/>
  <c r="H1482" i="1"/>
  <c r="I1477" i="1"/>
  <c r="I1474" i="1"/>
  <c r="I1486" i="1"/>
  <c r="I1501" i="1"/>
  <c r="I1485" i="1"/>
  <c r="I1484" i="1"/>
  <c r="I1478" i="1"/>
  <c r="I1473" i="1"/>
  <c r="H1483" i="1"/>
  <c r="I1502" i="1"/>
  <c r="I1480" i="1"/>
  <c r="I1500" i="1"/>
  <c r="I1496" i="1"/>
  <c r="H1479" i="1" l="1"/>
  <c r="H1473" i="1"/>
  <c r="H1478" i="1"/>
  <c r="H1477" i="1"/>
  <c r="H1480" i="1"/>
  <c r="H1475" i="1"/>
  <c r="H1500" i="1"/>
  <c r="H1474" i="1"/>
  <c r="H1496" i="1"/>
  <c r="H1484" i="1"/>
  <c r="H1485" i="1"/>
  <c r="H1502" i="1"/>
  <c r="H1501" i="1"/>
  <c r="H1499" i="1"/>
  <c r="H1486" i="1"/>
  <c r="I1733" i="1" l="1"/>
  <c r="J1733" i="1"/>
  <c r="K1733" i="1"/>
  <c r="L1730" i="1"/>
  <c r="L1731" i="1"/>
  <c r="K1728" i="1"/>
  <c r="K1726" i="1"/>
  <c r="K1727" i="1"/>
  <c r="K1730" i="1"/>
  <c r="K1732" i="1"/>
  <c r="K1729" i="1"/>
  <c r="J1731" i="1"/>
  <c r="K1731" i="1"/>
  <c r="J1728" i="1"/>
  <c r="J1732" i="1"/>
  <c r="J1729" i="1"/>
  <c r="J1727" i="1"/>
  <c r="I1726" i="1"/>
  <c r="J1730" i="1"/>
  <c r="J1726" i="1"/>
  <c r="I1727" i="1"/>
  <c r="I1731" i="1"/>
  <c r="I1732" i="1"/>
  <c r="I1730" i="1"/>
  <c r="I1728" i="1"/>
  <c r="I1729" i="1"/>
  <c r="M1726" i="1" l="1"/>
  <c r="H1726" i="1" s="1"/>
  <c r="M1728" i="1"/>
  <c r="H1728" i="1" s="1"/>
  <c r="M1732" i="1"/>
  <c r="H1732" i="1" s="1"/>
  <c r="M1730" i="1"/>
  <c r="H1730" i="1" s="1"/>
  <c r="M1729" i="1"/>
  <c r="H1729" i="1" s="1"/>
  <c r="M1731" i="1"/>
  <c r="H1731" i="1" s="1"/>
  <c r="M1733" i="1"/>
  <c r="H1733" i="1" s="1"/>
  <c r="M1727" i="1"/>
  <c r="H1727" i="1" s="1"/>
  <c r="S2222" i="1" l="1"/>
  <c r="S645" i="1"/>
  <c r="P647" i="1"/>
  <c r="P2224" i="1"/>
  <c r="O647" i="1"/>
  <c r="O2224" i="1"/>
  <c r="AA645" i="1"/>
  <c r="AA2222" i="1"/>
  <c r="Y647" i="1"/>
  <c r="Y2224" i="1"/>
  <c r="U2224" i="1"/>
  <c r="U647" i="1"/>
  <c r="X644" i="1"/>
  <c r="X2221" i="1"/>
  <c r="AC647" i="1"/>
  <c r="AC2224" i="1"/>
  <c r="Y644" i="1"/>
  <c r="Y2221" i="1"/>
  <c r="P2222" i="1"/>
  <c r="P645" i="1"/>
  <c r="AC2222" i="1"/>
  <c r="AC645" i="1"/>
  <c r="Q646" i="1"/>
  <c r="Q2223" i="1"/>
  <c r="V2223" i="1"/>
  <c r="V646" i="1"/>
  <c r="P2221" i="1"/>
  <c r="P644" i="1"/>
  <c r="AA647" i="1"/>
  <c r="AA2224" i="1"/>
  <c r="K647" i="1"/>
  <c r="K2224" i="1"/>
  <c r="K646" i="1"/>
  <c r="K2223" i="1"/>
  <c r="J645" i="1"/>
  <c r="J2222" i="1"/>
  <c r="L2222" i="1"/>
  <c r="L645" i="1"/>
  <c r="AC644" i="1"/>
  <c r="AC2221" i="1"/>
  <c r="N2221" i="1"/>
  <c r="N644" i="1"/>
  <c r="S647" i="1"/>
  <c r="S2224" i="1"/>
  <c r="U646" i="1"/>
  <c r="U2223" i="1"/>
  <c r="AB2221" i="1"/>
  <c r="AB644" i="1"/>
  <c r="O646" i="1"/>
  <c r="O2223" i="1"/>
  <c r="V2222" i="1"/>
  <c r="V645" i="1"/>
  <c r="N646" i="1"/>
  <c r="N2223" i="1"/>
  <c r="T2224" i="1"/>
  <c r="T647" i="1"/>
  <c r="AB2222" i="1"/>
  <c r="AB645" i="1"/>
  <c r="AC646" i="1"/>
  <c r="AC2223" i="1"/>
  <c r="Q645" i="1"/>
  <c r="Q2222" i="1"/>
  <c r="AB646" i="1"/>
  <c r="AB2223" i="1"/>
  <c r="U644" i="1"/>
  <c r="U2221" i="1"/>
  <c r="V2224" i="1"/>
  <c r="V647" i="1"/>
  <c r="Y2223" i="1"/>
  <c r="Y646" i="1"/>
  <c r="L644" i="1"/>
  <c r="L2221" i="1"/>
  <c r="K2222" i="1"/>
  <c r="K645" i="1"/>
  <c r="K2221" i="1"/>
  <c r="K644" i="1"/>
  <c r="L646" i="1"/>
  <c r="L2223" i="1"/>
  <c r="J2224" i="1"/>
  <c r="J647" i="1"/>
  <c r="U2222" i="1"/>
  <c r="U645" i="1"/>
  <c r="X647" i="1"/>
  <c r="X2224" i="1"/>
  <c r="Q644" i="1"/>
  <c r="Q2221" i="1"/>
  <c r="AB2224" i="1"/>
  <c r="AB647" i="1"/>
  <c r="T644" i="1"/>
  <c r="T2221" i="1"/>
  <c r="S2221" i="1"/>
  <c r="S644" i="1"/>
  <c r="N2224" i="1"/>
  <c r="N647" i="1"/>
  <c r="N2222" i="1"/>
  <c r="N645" i="1"/>
  <c r="Q647" i="1"/>
  <c r="Q2224" i="1"/>
  <c r="S646" i="1"/>
  <c r="S2223" i="1"/>
  <c r="AA2221" i="1"/>
  <c r="AA644" i="1"/>
  <c r="V644" i="1"/>
  <c r="V2221" i="1"/>
  <c r="J644" i="1"/>
  <c r="J2221" i="1"/>
  <c r="T646" i="1"/>
  <c r="T2223" i="1"/>
  <c r="O645" i="1"/>
  <c r="O2222" i="1"/>
  <c r="Y645" i="1"/>
  <c r="Y2222" i="1"/>
  <c r="X645" i="1"/>
  <c r="X2222" i="1"/>
  <c r="T2222" i="1"/>
  <c r="T645" i="1"/>
  <c r="AA2223" i="1"/>
  <c r="AA646" i="1"/>
  <c r="O2221" i="1"/>
  <c r="O644" i="1"/>
  <c r="X2223" i="1"/>
  <c r="X646" i="1"/>
  <c r="P2223" i="1"/>
  <c r="P646" i="1"/>
  <c r="L647" i="1"/>
  <c r="L2224" i="1"/>
  <c r="J2223" i="1"/>
  <c r="J646" i="1"/>
  <c r="M646" i="1" l="1"/>
  <c r="Z645" i="1"/>
  <c r="Z2222" i="1"/>
  <c r="Z2223" i="1"/>
  <c r="Z2224" i="1"/>
  <c r="Z646" i="1"/>
  <c r="Z647" i="1"/>
  <c r="M644" i="1"/>
  <c r="M2223" i="1"/>
  <c r="M2221" i="1"/>
  <c r="T2218" i="1"/>
  <c r="T641" i="1"/>
  <c r="V641" i="1"/>
  <c r="V2218" i="1"/>
  <c r="L641" i="1"/>
  <c r="L2218" i="1"/>
  <c r="R2222" i="1"/>
  <c r="W2221" i="1"/>
  <c r="X641" i="1"/>
  <c r="X2218" i="1"/>
  <c r="N2218" i="1"/>
  <c r="N641" i="1"/>
  <c r="M2224" i="1"/>
  <c r="Y2218" i="1"/>
  <c r="Y641" i="1"/>
  <c r="R646" i="1"/>
  <c r="Z2221" i="1"/>
  <c r="W2222" i="1"/>
  <c r="I2218" i="1"/>
  <c r="I641" i="1"/>
  <c r="W2223" i="1"/>
  <c r="U641" i="1"/>
  <c r="U2218" i="1"/>
  <c r="R644" i="1"/>
  <c r="M2222" i="1"/>
  <c r="I2223" i="1"/>
  <c r="I646" i="1"/>
  <c r="Z644" i="1"/>
  <c r="Q641" i="1"/>
  <c r="Q2218" i="1"/>
  <c r="K641" i="1"/>
  <c r="K2218" i="1"/>
  <c r="AC641" i="1"/>
  <c r="AC2218" i="1"/>
  <c r="I2224" i="1"/>
  <c r="I647" i="1"/>
  <c r="W646" i="1"/>
  <c r="R647" i="1"/>
  <c r="W2224" i="1"/>
  <c r="R2221" i="1"/>
  <c r="S641" i="1"/>
  <c r="S2218" i="1"/>
  <c r="J641" i="1"/>
  <c r="J2218" i="1"/>
  <c r="M645" i="1"/>
  <c r="I644" i="1"/>
  <c r="I2221" i="1"/>
  <c r="O2218" i="1"/>
  <c r="O641" i="1"/>
  <c r="I645" i="1"/>
  <c r="I2222" i="1"/>
  <c r="R645" i="1"/>
  <c r="R2224" i="1"/>
  <c r="W644" i="1"/>
  <c r="M647" i="1"/>
  <c r="R2223" i="1"/>
  <c r="W647" i="1"/>
  <c r="AA641" i="1"/>
  <c r="AA2218" i="1"/>
  <c r="P641" i="1"/>
  <c r="P2218" i="1"/>
  <c r="AB641" i="1"/>
  <c r="AB2218" i="1"/>
  <c r="W645" i="1"/>
  <c r="W641" i="1" l="1"/>
  <c r="M641" i="1"/>
  <c r="H646" i="1"/>
  <c r="H2222" i="1"/>
  <c r="W2218" i="1"/>
  <c r="H2221" i="1"/>
  <c r="M2218" i="1"/>
  <c r="H2224" i="1"/>
  <c r="H2223" i="1"/>
  <c r="R2218" i="1"/>
  <c r="Z2218" i="1"/>
  <c r="H645" i="1"/>
  <c r="Z641" i="1"/>
  <c r="H644" i="1"/>
  <c r="H647" i="1"/>
  <c r="R641" i="1"/>
  <c r="H2218" i="1" l="1"/>
  <c r="H641" i="1"/>
  <c r="X3485" i="1" l="1"/>
  <c r="J3485" i="1"/>
  <c r="N3488" i="1"/>
  <c r="N4456" i="1"/>
  <c r="X4456" i="1"/>
  <c r="X3488" i="1"/>
  <c r="N3485" i="1"/>
  <c r="J4454" i="1"/>
  <c r="J3486" i="1"/>
  <c r="U4457" i="1"/>
  <c r="U3489" i="1"/>
  <c r="AA4457" i="1"/>
  <c r="AA3489" i="1"/>
  <c r="AC3488" i="1"/>
  <c r="AC4456" i="1"/>
  <c r="V4454" i="1"/>
  <c r="V3486" i="1"/>
  <c r="Y4454" i="1"/>
  <c r="Y3486" i="1"/>
  <c r="U4454" i="1"/>
  <c r="U3486" i="1"/>
  <c r="O4454" i="1"/>
  <c r="O3486" i="1"/>
  <c r="U3484" i="1"/>
  <c r="O3484" i="1"/>
  <c r="Y3484" i="1"/>
  <c r="L3485" i="1"/>
  <c r="Q3485" i="1"/>
  <c r="V3485" i="1"/>
  <c r="AA3486" i="1"/>
  <c r="AA4454" i="1"/>
  <c r="AB3485" i="1"/>
  <c r="V3484" i="1"/>
  <c r="Q4454" i="1"/>
  <c r="Q3486" i="1"/>
  <c r="AB3487" i="1"/>
  <c r="AB4455" i="1"/>
  <c r="AC3486" i="1"/>
  <c r="AC4454" i="1"/>
  <c r="I3485" i="1"/>
  <c r="I3483" i="1"/>
  <c r="I4451" i="1"/>
  <c r="J4457" i="1"/>
  <c r="J3489" i="1"/>
  <c r="S4454" i="1"/>
  <c r="S3486" i="1"/>
  <c r="N4454" i="1"/>
  <c r="N3486" i="1"/>
  <c r="J4456" i="1"/>
  <c r="J3488" i="1"/>
  <c r="J3484" i="1"/>
  <c r="S3485" i="1"/>
  <c r="N3484" i="1"/>
  <c r="T3487" i="1"/>
  <c r="T4455" i="1"/>
  <c r="O4455" i="1"/>
  <c r="O3487" i="1"/>
  <c r="AB3488" i="1"/>
  <c r="AB4456" i="1"/>
  <c r="K4456" i="1"/>
  <c r="K3488" i="1"/>
  <c r="U3487" i="1"/>
  <c r="U4455" i="1"/>
  <c r="U3488" i="1"/>
  <c r="U4456" i="1"/>
  <c r="T3488" i="1"/>
  <c r="T4456" i="1"/>
  <c r="T3484" i="1"/>
  <c r="L3484" i="1"/>
  <c r="Q3488" i="1"/>
  <c r="Q4456" i="1"/>
  <c r="K3489" i="1"/>
  <c r="K4457" i="1"/>
  <c r="T3489" i="1"/>
  <c r="T4457" i="1"/>
  <c r="L4457" i="1"/>
  <c r="L3489" i="1"/>
  <c r="AB4457" i="1"/>
  <c r="AB3489" i="1"/>
  <c r="L3486" i="1"/>
  <c r="L4454" i="1"/>
  <c r="T3485" i="1"/>
  <c r="K3486" i="1"/>
  <c r="K4454" i="1"/>
  <c r="J4451" i="1"/>
  <c r="J3483" i="1"/>
  <c r="S3483" i="1"/>
  <c r="S4451" i="1"/>
  <c r="X3484" i="1"/>
  <c r="X3487" i="1"/>
  <c r="X4455" i="1"/>
  <c r="S4456" i="1"/>
  <c r="S3488" i="1"/>
  <c r="X4457" i="1"/>
  <c r="X3489" i="1"/>
  <c r="S4457" i="1"/>
  <c r="S3489" i="1"/>
  <c r="N4457" i="1"/>
  <c r="N3489" i="1"/>
  <c r="P3484" i="1"/>
  <c r="K3484" i="1"/>
  <c r="U3485" i="1"/>
  <c r="Q4455" i="1"/>
  <c r="Q3487" i="1"/>
  <c r="O4456" i="1"/>
  <c r="O3488" i="1"/>
  <c r="Y4455" i="1"/>
  <c r="Y3487" i="1"/>
  <c r="AC3489" i="1"/>
  <c r="AC4457" i="1"/>
  <c r="AB3484" i="1"/>
  <c r="L3487" i="1"/>
  <c r="L4455" i="1"/>
  <c r="O4457" i="1"/>
  <c r="O3489" i="1"/>
  <c r="T4454" i="1"/>
  <c r="T3486" i="1"/>
  <c r="Q4457" i="1"/>
  <c r="Q3489" i="1"/>
  <c r="V4457" i="1"/>
  <c r="V3489" i="1"/>
  <c r="K4455" i="1"/>
  <c r="K3487" i="1"/>
  <c r="AC4455" i="1"/>
  <c r="AC3487" i="1"/>
  <c r="AA3484" i="1"/>
  <c r="Y3488" i="1"/>
  <c r="Y4456" i="1"/>
  <c r="AC3485" i="1"/>
  <c r="I4455" i="1"/>
  <c r="I3487" i="1"/>
  <c r="X3486" i="1"/>
  <c r="X4454" i="1"/>
  <c r="J3487" i="1"/>
  <c r="J4455" i="1"/>
  <c r="S4455" i="1"/>
  <c r="S3487" i="1"/>
  <c r="N3487" i="1"/>
  <c r="N4455" i="1"/>
  <c r="S3484" i="1"/>
  <c r="Y3489" i="1"/>
  <c r="Y4457" i="1"/>
  <c r="K3485" i="1"/>
  <c r="AA4455" i="1"/>
  <c r="AA3487" i="1"/>
  <c r="P4457" i="1"/>
  <c r="P3489" i="1"/>
  <c r="P4454" i="1"/>
  <c r="P3486" i="1"/>
  <c r="O3485" i="1"/>
  <c r="AA3488" i="1"/>
  <c r="AA4456" i="1"/>
  <c r="P3485" i="1"/>
  <c r="V4455" i="1"/>
  <c r="V3487" i="1"/>
  <c r="AB4454" i="1"/>
  <c r="AB3486" i="1"/>
  <c r="V3488" i="1"/>
  <c r="V4456" i="1"/>
  <c r="P3488" i="1"/>
  <c r="P4456" i="1"/>
  <c r="Y3485" i="1"/>
  <c r="Q3484" i="1"/>
  <c r="P4455" i="1"/>
  <c r="P3487" i="1"/>
  <c r="AC3484" i="1"/>
  <c r="AA3485" i="1"/>
  <c r="L4456" i="1"/>
  <c r="L3488" i="1"/>
  <c r="I3488" i="1"/>
  <c r="I4456" i="1"/>
  <c r="N3483" i="1"/>
  <c r="N4451" i="1"/>
  <c r="I4457" i="1"/>
  <c r="I3489" i="1"/>
  <c r="I4454" i="1"/>
  <c r="I3486" i="1"/>
  <c r="X3483" i="1" l="1"/>
  <c r="X4451" i="1"/>
  <c r="Z4454" i="1"/>
  <c r="Z3484" i="1"/>
  <c r="M4455" i="1"/>
  <c r="Z3487" i="1"/>
  <c r="Z3486" i="1"/>
  <c r="W3484" i="1"/>
  <c r="M3487" i="1"/>
  <c r="K3490" i="1"/>
  <c r="R4455" i="1"/>
  <c r="R3487" i="1"/>
  <c r="R3489" i="1"/>
  <c r="Z4457" i="1"/>
  <c r="W3488" i="1"/>
  <c r="P3483" i="1"/>
  <c r="P4451" i="1"/>
  <c r="AA3490" i="1"/>
  <c r="R3484" i="1"/>
  <c r="W3485" i="1"/>
  <c r="M3488" i="1"/>
  <c r="R3486" i="1"/>
  <c r="R4454" i="1"/>
  <c r="J3490" i="1"/>
  <c r="Y3490" i="1"/>
  <c r="R3485" i="1"/>
  <c r="M3485" i="1"/>
  <c r="K4451" i="1"/>
  <c r="K3483" i="1"/>
  <c r="AB3490" i="1"/>
  <c r="W4455" i="1"/>
  <c r="AC3490" i="1"/>
  <c r="R4457" i="1"/>
  <c r="W4456" i="1"/>
  <c r="AA3483" i="1"/>
  <c r="AA4451" i="1"/>
  <c r="M4456" i="1"/>
  <c r="L3490" i="1"/>
  <c r="W4454" i="1"/>
  <c r="Y3483" i="1"/>
  <c r="Y4451" i="1"/>
  <c r="M4454" i="1"/>
  <c r="Q3490" i="1"/>
  <c r="Z3485" i="1"/>
  <c r="X3490" i="1"/>
  <c r="AB4451" i="1"/>
  <c r="AB3483" i="1"/>
  <c r="W3487" i="1"/>
  <c r="V3490" i="1"/>
  <c r="AC4451" i="1"/>
  <c r="AC3483" i="1"/>
  <c r="Z3489" i="1"/>
  <c r="O3490" i="1"/>
  <c r="T3490" i="1"/>
  <c r="M3484" i="1"/>
  <c r="L3483" i="1"/>
  <c r="L4451" i="1"/>
  <c r="U3490" i="1"/>
  <c r="M3486" i="1"/>
  <c r="Q4451" i="1"/>
  <c r="Q3483" i="1"/>
  <c r="Z3488" i="1"/>
  <c r="R4456" i="1"/>
  <c r="I3484" i="1"/>
  <c r="V4451" i="1"/>
  <c r="V3483" i="1"/>
  <c r="N3490" i="1"/>
  <c r="W3489" i="1"/>
  <c r="W4457" i="1"/>
  <c r="Z4455" i="1"/>
  <c r="O4451" i="1"/>
  <c r="O3483" i="1"/>
  <c r="P3490" i="1"/>
  <c r="T3483" i="1"/>
  <c r="T4451" i="1"/>
  <c r="W3486" i="1"/>
  <c r="M3489" i="1"/>
  <c r="M4457" i="1"/>
  <c r="S3490" i="1"/>
  <c r="U4451" i="1"/>
  <c r="U3483" i="1"/>
  <c r="Z4456" i="1"/>
  <c r="R3488" i="1"/>
  <c r="Z3483" i="1" l="1"/>
  <c r="R3483" i="1"/>
  <c r="Z4451" i="1"/>
  <c r="H4456" i="1"/>
  <c r="H3487" i="1"/>
  <c r="Z3490" i="1"/>
  <c r="R4451" i="1"/>
  <c r="H3488" i="1"/>
  <c r="W3490" i="1"/>
  <c r="H3484" i="1"/>
  <c r="H4454" i="1"/>
  <c r="M4451" i="1"/>
  <c r="H3485" i="1"/>
  <c r="H3489" i="1"/>
  <c r="H4457" i="1"/>
  <c r="W4451" i="1"/>
  <c r="M3483" i="1"/>
  <c r="W3483" i="1"/>
  <c r="H4455" i="1"/>
  <c r="H3486" i="1"/>
  <c r="R3490" i="1"/>
  <c r="I3490" i="1"/>
  <c r="M3490" i="1"/>
  <c r="I4729" i="1"/>
  <c r="E786" i="33" s="1"/>
  <c r="H4451" i="1" l="1"/>
  <c r="H3483" i="1"/>
  <c r="H3490" i="1"/>
  <c r="H4729" i="1"/>
  <c r="D786" i="33" s="1"/>
  <c r="K794" i="33" l="1"/>
  <c r="I240" i="2" s="1"/>
  <c r="L794" i="33"/>
  <c r="J240" i="2" s="1"/>
  <c r="E789" i="33"/>
  <c r="L793" i="33"/>
  <c r="J239" i="2" s="1"/>
  <c r="L789" i="33"/>
  <c r="J235" i="2" s="1"/>
  <c r="L787" i="33"/>
  <c r="J233" i="2" s="1"/>
  <c r="L790" i="33"/>
  <c r="J236" i="2" s="1"/>
  <c r="L788" i="33"/>
  <c r="J234" i="2" s="1"/>
  <c r="L792" i="33"/>
  <c r="J238" i="2" s="1"/>
  <c r="L791" i="33"/>
  <c r="J237" i="2" s="1"/>
  <c r="I791" i="33"/>
  <c r="G237" i="2" s="1"/>
  <c r="G788" i="33"/>
  <c r="E234" i="2" s="1"/>
  <c r="H793" i="33"/>
  <c r="F239" i="2" s="1"/>
  <c r="G787" i="33"/>
  <c r="E233" i="2" s="1"/>
  <c r="E793" i="33"/>
  <c r="I788" i="33"/>
  <c r="G234" i="2" s="1"/>
  <c r="G793" i="33"/>
  <c r="E239" i="2" s="1"/>
  <c r="H788" i="33"/>
  <c r="F234" i="2" s="1"/>
  <c r="G794" i="33"/>
  <c r="E240" i="2" s="1"/>
  <c r="J793" i="33"/>
  <c r="H239" i="2" s="1"/>
  <c r="I790" i="33"/>
  <c r="G236" i="2" s="1"/>
  <c r="H794" i="33"/>
  <c r="F240" i="2" s="1"/>
  <c r="I787" i="33"/>
  <c r="G233" i="2" s="1"/>
  <c r="I793" i="33"/>
  <c r="G239" i="2" s="1"/>
  <c r="M792" i="33"/>
  <c r="K238" i="2" s="1"/>
  <c r="M793" i="33"/>
  <c r="K239" i="2" s="1"/>
  <c r="N794" i="33"/>
  <c r="L240" i="2" s="1"/>
  <c r="N787" i="33"/>
  <c r="L233" i="2" s="1"/>
  <c r="O788" i="33"/>
  <c r="M234" i="2" s="1"/>
  <c r="O793" i="33"/>
  <c r="M239" i="2" s="1"/>
  <c r="P788" i="33"/>
  <c r="N234" i="2" s="1"/>
  <c r="P794" i="33"/>
  <c r="N240" i="2" s="1"/>
  <c r="Q787" i="33"/>
  <c r="O233" i="2" s="1"/>
  <c r="Q793" i="33"/>
  <c r="O239" i="2" s="1"/>
  <c r="R791" i="33"/>
  <c r="P237" i="2" s="1"/>
  <c r="R789" i="33"/>
  <c r="P235" i="2" s="1"/>
  <c r="S792" i="33"/>
  <c r="Q238" i="2" s="1"/>
  <c r="S794" i="33"/>
  <c r="Q240" i="2" s="1"/>
  <c r="S787" i="33"/>
  <c r="Q233" i="2" s="1"/>
  <c r="T793" i="33"/>
  <c r="R239" i="2" s="1"/>
  <c r="U793" i="33"/>
  <c r="S239" i="2" s="1"/>
  <c r="U790" i="33"/>
  <c r="S236" i="2" s="1"/>
  <c r="G791" i="33"/>
  <c r="E237" i="2" s="1"/>
  <c r="F794" i="33"/>
  <c r="D240" i="2" s="1"/>
  <c r="K787" i="33"/>
  <c r="I233" i="2" s="1"/>
  <c r="I789" i="33"/>
  <c r="G235" i="2" s="1"/>
  <c r="J788" i="33"/>
  <c r="H234" i="2" s="1"/>
  <c r="K792" i="33"/>
  <c r="I238" i="2" s="1"/>
  <c r="G789" i="33"/>
  <c r="E235" i="2" s="1"/>
  <c r="M788" i="33"/>
  <c r="K234" i="2" s="1"/>
  <c r="N792" i="33"/>
  <c r="L238" i="2" s="1"/>
  <c r="O791" i="33"/>
  <c r="M237" i="2" s="1"/>
  <c r="P789" i="33"/>
  <c r="N235" i="2" s="1"/>
  <c r="Q789" i="33"/>
  <c r="O235" i="2" s="1"/>
  <c r="R792" i="33"/>
  <c r="P238" i="2" s="1"/>
  <c r="S790" i="33"/>
  <c r="Q236" i="2" s="1"/>
  <c r="U794" i="33"/>
  <c r="S240" i="2" s="1"/>
  <c r="U789" i="33"/>
  <c r="S235" i="2" s="1"/>
  <c r="I794" i="33"/>
  <c r="G240" i="2" s="1"/>
  <c r="K788" i="33"/>
  <c r="I234" i="2" s="1"/>
  <c r="F793" i="33"/>
  <c r="D239" i="2" s="1"/>
  <c r="H787" i="33"/>
  <c r="F233" i="2" s="1"/>
  <c r="H791" i="33"/>
  <c r="F237" i="2" s="1"/>
  <c r="E788" i="33"/>
  <c r="F791" i="33"/>
  <c r="D237" i="2" s="1"/>
  <c r="G792" i="33"/>
  <c r="E238" i="2" s="1"/>
  <c r="J787" i="33"/>
  <c r="H233" i="2" s="1"/>
  <c r="K791" i="33"/>
  <c r="I237" i="2" s="1"/>
  <c r="E787" i="33"/>
  <c r="F789" i="33"/>
  <c r="D235" i="2" s="1"/>
  <c r="J790" i="33"/>
  <c r="H236" i="2" s="1"/>
  <c r="F787" i="33"/>
  <c r="D233" i="2" s="1"/>
  <c r="M791" i="33"/>
  <c r="K237" i="2" s="1"/>
  <c r="M790" i="33"/>
  <c r="K236" i="2" s="1"/>
  <c r="N789" i="33"/>
  <c r="L235" i="2" s="1"/>
  <c r="N790" i="33"/>
  <c r="L236" i="2" s="1"/>
  <c r="O794" i="33"/>
  <c r="M240" i="2" s="1"/>
  <c r="O790" i="33"/>
  <c r="M236" i="2" s="1"/>
  <c r="P791" i="33"/>
  <c r="N237" i="2" s="1"/>
  <c r="P793" i="33"/>
  <c r="N239" i="2" s="1"/>
  <c r="Q791" i="33"/>
  <c r="O237" i="2" s="1"/>
  <c r="Q794" i="33"/>
  <c r="O240" i="2" s="1"/>
  <c r="R787" i="33"/>
  <c r="P233" i="2" s="1"/>
  <c r="R793" i="33"/>
  <c r="P239" i="2" s="1"/>
  <c r="S793" i="33"/>
  <c r="Q239" i="2" s="1"/>
  <c r="S791" i="33"/>
  <c r="Q237" i="2" s="1"/>
  <c r="T792" i="33"/>
  <c r="R238" i="2" s="1"/>
  <c r="T794" i="33"/>
  <c r="R240" i="2" s="1"/>
  <c r="U788" i="33"/>
  <c r="S234" i="2" s="1"/>
  <c r="U792" i="33"/>
  <c r="S238" i="2" s="1"/>
  <c r="E790" i="33"/>
  <c r="H790" i="33"/>
  <c r="F236" i="2" s="1"/>
  <c r="J794" i="33"/>
  <c r="H240" i="2" s="1"/>
  <c r="H792" i="33"/>
  <c r="F238" i="2" s="1"/>
  <c r="J789" i="33"/>
  <c r="H235" i="2" s="1"/>
  <c r="F792" i="33"/>
  <c r="D238" i="2" s="1"/>
  <c r="K793" i="33"/>
  <c r="I239" i="2" s="1"/>
  <c r="M787" i="33"/>
  <c r="K233" i="2" s="1"/>
  <c r="N788" i="33"/>
  <c r="L234" i="2" s="1"/>
  <c r="P792" i="33"/>
  <c r="N238" i="2" s="1"/>
  <c r="Q792" i="33"/>
  <c r="O238" i="2" s="1"/>
  <c r="R790" i="33"/>
  <c r="P236" i="2" s="1"/>
  <c r="T787" i="33"/>
  <c r="R233" i="2" s="1"/>
  <c r="T791" i="33"/>
  <c r="R237" i="2" s="1"/>
  <c r="T789" i="33"/>
  <c r="R235" i="2" s="1"/>
  <c r="K789" i="33"/>
  <c r="I235" i="2" s="1"/>
  <c r="I792" i="33"/>
  <c r="G238" i="2" s="1"/>
  <c r="K790" i="33"/>
  <c r="I236" i="2" s="1"/>
  <c r="J792" i="33"/>
  <c r="H238" i="2" s="1"/>
  <c r="E792" i="33"/>
  <c r="E791" i="33"/>
  <c r="F788" i="33"/>
  <c r="D234" i="2" s="1"/>
  <c r="F790" i="33"/>
  <c r="D236" i="2" s="1"/>
  <c r="J791" i="33"/>
  <c r="H237" i="2" s="1"/>
  <c r="G790" i="33"/>
  <c r="E236" i="2" s="1"/>
  <c r="H789" i="33"/>
  <c r="F235" i="2" s="1"/>
  <c r="M794" i="33"/>
  <c r="K240" i="2" s="1"/>
  <c r="M789" i="33"/>
  <c r="K235" i="2" s="1"/>
  <c r="N791" i="33"/>
  <c r="L237" i="2" s="1"/>
  <c r="N793" i="33"/>
  <c r="L239" i="2" s="1"/>
  <c r="O792" i="33"/>
  <c r="M238" i="2" s="1"/>
  <c r="O787" i="33"/>
  <c r="M233" i="2" s="1"/>
  <c r="P787" i="33"/>
  <c r="N233" i="2" s="1"/>
  <c r="P790" i="33"/>
  <c r="N236" i="2" s="1"/>
  <c r="Q788" i="33"/>
  <c r="O234" i="2" s="1"/>
  <c r="Q790" i="33"/>
  <c r="O236" i="2" s="1"/>
  <c r="R788" i="33"/>
  <c r="P234" i="2" s="1"/>
  <c r="R794" i="33"/>
  <c r="P240" i="2" s="1"/>
  <c r="S789" i="33"/>
  <c r="Q235" i="2" s="1"/>
  <c r="S788" i="33"/>
  <c r="Q234" i="2" s="1"/>
  <c r="T788" i="33"/>
  <c r="R234" i="2" s="1"/>
  <c r="T790" i="33"/>
  <c r="R236" i="2" s="1"/>
  <c r="U791" i="33"/>
  <c r="S237" i="2" s="1"/>
  <c r="U787" i="33"/>
  <c r="S233" i="2" s="1"/>
  <c r="O789" i="33"/>
  <c r="M235" i="2" s="1"/>
  <c r="E794" i="33"/>
  <c r="D794" i="33" l="1"/>
  <c r="B240" i="2" s="1"/>
  <c r="C240" i="2"/>
  <c r="AB652" i="1"/>
  <c r="AB2229" i="1"/>
  <c r="Y656" i="1"/>
  <c r="Y2233" i="1"/>
  <c r="V652" i="1"/>
  <c r="V2229" i="1"/>
  <c r="T655" i="1"/>
  <c r="T2232" i="1"/>
  <c r="Q2229" i="1"/>
  <c r="Q652" i="1"/>
  <c r="K652" i="1"/>
  <c r="K2229" i="1"/>
  <c r="O654" i="1"/>
  <c r="O2231" i="1"/>
  <c r="P2228" i="1"/>
  <c r="P651" i="1"/>
  <c r="AB2226" i="1"/>
  <c r="AB649" i="1"/>
  <c r="T650" i="1"/>
  <c r="T2227" i="1"/>
  <c r="P2232" i="1"/>
  <c r="P655" i="1"/>
  <c r="L2231" i="1"/>
  <c r="L654" i="1"/>
  <c r="AC2231" i="1"/>
  <c r="AC654" i="1"/>
  <c r="AA653" i="1"/>
  <c r="AA2230" i="1"/>
  <c r="X656" i="1"/>
  <c r="X2233" i="1"/>
  <c r="U652" i="1"/>
  <c r="U2229" i="1"/>
  <c r="S2229" i="1"/>
  <c r="S652" i="1"/>
  <c r="J649" i="1"/>
  <c r="J2226" i="1"/>
  <c r="P2230" i="1"/>
  <c r="P653" i="1"/>
  <c r="C234" i="2"/>
  <c r="D788" i="33"/>
  <c r="B234" i="2" s="1"/>
  <c r="J655" i="1"/>
  <c r="J2232" i="1"/>
  <c r="AC651" i="1"/>
  <c r="AC2228" i="1"/>
  <c r="X651" i="1"/>
  <c r="X2228" i="1"/>
  <c r="S2227" i="1"/>
  <c r="S650" i="1"/>
  <c r="O2227" i="1"/>
  <c r="O650" i="1"/>
  <c r="K2230" i="1"/>
  <c r="K653" i="1"/>
  <c r="AB655" i="1"/>
  <c r="AB2232" i="1"/>
  <c r="Y2228" i="1"/>
  <c r="Y651" i="1"/>
  <c r="V656" i="1"/>
  <c r="V2233" i="1"/>
  <c r="T2226" i="1"/>
  <c r="T649" i="1"/>
  <c r="Q651" i="1"/>
  <c r="Q2228" i="1"/>
  <c r="N2229" i="1"/>
  <c r="N652" i="1"/>
  <c r="L650" i="1"/>
  <c r="L2227" i="1"/>
  <c r="K2226" i="1"/>
  <c r="K649" i="1"/>
  <c r="U651" i="1"/>
  <c r="U2228" i="1"/>
  <c r="AB650" i="1"/>
  <c r="AB2227" i="1"/>
  <c r="Y650" i="1"/>
  <c r="Y2227" i="1"/>
  <c r="V649" i="1"/>
  <c r="V2226" i="1"/>
  <c r="T2230" i="1"/>
  <c r="T653" i="1"/>
  <c r="L651" i="1"/>
  <c r="L2228" i="1"/>
  <c r="O2230" i="1"/>
  <c r="O653" i="1"/>
  <c r="C237" i="2"/>
  <c r="D791" i="33"/>
  <c r="B237" i="2" s="1"/>
  <c r="P2229" i="1"/>
  <c r="P652" i="1"/>
  <c r="Y2229" i="1"/>
  <c r="Y652" i="1"/>
  <c r="S649" i="1"/>
  <c r="S2226" i="1"/>
  <c r="J654" i="1"/>
  <c r="J2231" i="1"/>
  <c r="O656" i="1"/>
  <c r="O2233" i="1"/>
  <c r="AC650" i="1"/>
  <c r="AC2227" i="1"/>
  <c r="AA655" i="1"/>
  <c r="AA2232" i="1"/>
  <c r="X653" i="1"/>
  <c r="X2230" i="1"/>
  <c r="U656" i="1"/>
  <c r="U2233" i="1"/>
  <c r="S2230" i="1"/>
  <c r="S653" i="1"/>
  <c r="O2229" i="1"/>
  <c r="O652" i="1"/>
  <c r="O2226" i="1"/>
  <c r="O649" i="1"/>
  <c r="P2227" i="1"/>
  <c r="P650" i="1"/>
  <c r="AC656" i="1"/>
  <c r="AC2233" i="1"/>
  <c r="V2228" i="1"/>
  <c r="V651" i="1"/>
  <c r="Q2226" i="1"/>
  <c r="Q649" i="1"/>
  <c r="N651" i="1"/>
  <c r="N2228" i="1"/>
  <c r="AA649" i="1"/>
  <c r="AA2226" i="1"/>
  <c r="Y653" i="1"/>
  <c r="Y2230" i="1"/>
  <c r="V2227" i="1"/>
  <c r="V650" i="1"/>
  <c r="T656" i="1"/>
  <c r="T2233" i="1"/>
  <c r="N2232" i="1"/>
  <c r="N655" i="1"/>
  <c r="O655" i="1"/>
  <c r="O2232" i="1"/>
  <c r="K2232" i="1"/>
  <c r="K655" i="1"/>
  <c r="L655" i="1"/>
  <c r="L2232" i="1"/>
  <c r="AC2226" i="1"/>
  <c r="AC649" i="1"/>
  <c r="AA650" i="1"/>
  <c r="AA2227" i="1"/>
  <c r="X652" i="1"/>
  <c r="X2229" i="1"/>
  <c r="U649" i="1"/>
  <c r="U2226" i="1"/>
  <c r="S2228" i="1"/>
  <c r="S651" i="1"/>
  <c r="Q655" i="1"/>
  <c r="Q2232" i="1"/>
  <c r="J2229" i="1"/>
  <c r="J652" i="1"/>
  <c r="C238" i="2"/>
  <c r="D792" i="33"/>
  <c r="B238" i="2" s="1"/>
  <c r="N2231" i="1"/>
  <c r="N654" i="1"/>
  <c r="AB2228" i="1"/>
  <c r="AB651" i="1"/>
  <c r="X654" i="1"/>
  <c r="X2231" i="1"/>
  <c r="Q654" i="1"/>
  <c r="Q2231" i="1"/>
  <c r="L652" i="1"/>
  <c r="L2229" i="1"/>
  <c r="AB656" i="1"/>
  <c r="AB2233" i="1"/>
  <c r="Y655" i="1"/>
  <c r="Y2232" i="1"/>
  <c r="V655" i="1"/>
  <c r="V2232" i="1"/>
  <c r="T2229" i="1"/>
  <c r="T652" i="1"/>
  <c r="Q653" i="1"/>
  <c r="Q2230" i="1"/>
  <c r="J651" i="1"/>
  <c r="J2228" i="1"/>
  <c r="K654" i="1"/>
  <c r="K2231" i="1"/>
  <c r="L653" i="1"/>
  <c r="L2230" i="1"/>
  <c r="N656" i="1"/>
  <c r="N2233" i="1"/>
  <c r="AA652" i="1"/>
  <c r="AA2229" i="1"/>
  <c r="U653" i="1"/>
  <c r="U2230" i="1"/>
  <c r="K651" i="1"/>
  <c r="K2228" i="1"/>
  <c r="P649" i="1"/>
  <c r="P2226" i="1"/>
  <c r="AC2229" i="1"/>
  <c r="AC652" i="1"/>
  <c r="AA2233" i="1"/>
  <c r="AA656" i="1"/>
  <c r="X2232" i="1"/>
  <c r="X655" i="1"/>
  <c r="U2232" i="1"/>
  <c r="U655" i="1"/>
  <c r="S655" i="1"/>
  <c r="S2232" i="1"/>
  <c r="N649" i="1"/>
  <c r="N2226" i="1"/>
  <c r="N2227" i="1"/>
  <c r="N650" i="1"/>
  <c r="K650" i="1"/>
  <c r="K2227" i="1"/>
  <c r="AC2230" i="1"/>
  <c r="AC653" i="1"/>
  <c r="AA651" i="1"/>
  <c r="AA2228" i="1"/>
  <c r="X650" i="1"/>
  <c r="X2227" i="1"/>
  <c r="U2231" i="1"/>
  <c r="U654" i="1"/>
  <c r="S2233" i="1"/>
  <c r="S656" i="1"/>
  <c r="D789" i="33"/>
  <c r="B235" i="2" s="1"/>
  <c r="C235" i="2"/>
  <c r="J650" i="1"/>
  <c r="J2227" i="1"/>
  <c r="P2233" i="1"/>
  <c r="P656" i="1"/>
  <c r="AB653" i="1"/>
  <c r="AB2230" i="1"/>
  <c r="V2231" i="1"/>
  <c r="V654" i="1"/>
  <c r="Q2227" i="1"/>
  <c r="Q650" i="1"/>
  <c r="O651" i="1"/>
  <c r="O2228" i="1"/>
  <c r="D790" i="33"/>
  <c r="B236" i="2" s="1"/>
  <c r="C236" i="2"/>
  <c r="AB654" i="1"/>
  <c r="AB2231" i="1"/>
  <c r="Y2226" i="1"/>
  <c r="Y649" i="1"/>
  <c r="V653" i="1"/>
  <c r="V2230" i="1"/>
  <c r="T651" i="1"/>
  <c r="T2228" i="1"/>
  <c r="Q656" i="1"/>
  <c r="Q2233" i="1"/>
  <c r="C233" i="2"/>
  <c r="D787" i="33"/>
  <c r="B233" i="2" s="1"/>
  <c r="J653" i="1"/>
  <c r="J2230" i="1"/>
  <c r="L2226" i="1"/>
  <c r="L649" i="1"/>
  <c r="Y2231" i="1"/>
  <c r="Y654" i="1"/>
  <c r="T2231" i="1"/>
  <c r="T654" i="1"/>
  <c r="P2231" i="1"/>
  <c r="P654" i="1"/>
  <c r="J656" i="1"/>
  <c r="J2233" i="1"/>
  <c r="AC655" i="1"/>
  <c r="AC2232" i="1"/>
  <c r="AA2231" i="1"/>
  <c r="AA654" i="1"/>
  <c r="X2226" i="1"/>
  <c r="X649" i="1"/>
  <c r="U650" i="1"/>
  <c r="U2227" i="1"/>
  <c r="S654" i="1"/>
  <c r="S2231" i="1"/>
  <c r="L2233" i="1"/>
  <c r="L656" i="1"/>
  <c r="K2233" i="1"/>
  <c r="K656" i="1"/>
  <c r="D793" i="33"/>
  <c r="B239" i="2" s="1"/>
  <c r="C239" i="2"/>
  <c r="N653" i="1"/>
  <c r="N2230" i="1"/>
  <c r="W654" i="1" l="1"/>
  <c r="M2227" i="1"/>
  <c r="Z2227" i="1"/>
  <c r="Z656" i="1"/>
  <c r="Z652" i="1"/>
  <c r="Z650" i="1"/>
  <c r="M650" i="1"/>
  <c r="R653" i="1"/>
  <c r="W656" i="1"/>
  <c r="Z2233" i="1"/>
  <c r="Z2232" i="1"/>
  <c r="Z649" i="1"/>
  <c r="M2230" i="1"/>
  <c r="W2232" i="1"/>
  <c r="R649" i="1"/>
  <c r="Z655" i="1"/>
  <c r="W2231" i="1"/>
  <c r="M656" i="1"/>
  <c r="R650" i="1"/>
  <c r="R2233" i="1"/>
  <c r="Z2231" i="1"/>
  <c r="M2229" i="1"/>
  <c r="Z2228" i="1"/>
  <c r="I649" i="1"/>
  <c r="I2226" i="1"/>
  <c r="I652" i="1"/>
  <c r="I2229" i="1"/>
  <c r="R651" i="1"/>
  <c r="W2230" i="1"/>
  <c r="W2226" i="1"/>
  <c r="I653" i="1"/>
  <c r="I2230" i="1"/>
  <c r="R2230" i="1"/>
  <c r="R2227" i="1"/>
  <c r="R656" i="1"/>
  <c r="M2228" i="1"/>
  <c r="Z654" i="1"/>
  <c r="I2231" i="1"/>
  <c r="I654" i="1"/>
  <c r="W651" i="1"/>
  <c r="R655" i="1"/>
  <c r="Z2230" i="1"/>
  <c r="M2231" i="1"/>
  <c r="W649" i="1"/>
  <c r="R652" i="1"/>
  <c r="W650" i="1"/>
  <c r="Z651" i="1"/>
  <c r="I650" i="1"/>
  <c r="I2227" i="1"/>
  <c r="W652" i="1"/>
  <c r="M653" i="1"/>
  <c r="R2226" i="1"/>
  <c r="W655" i="1"/>
  <c r="M651" i="1"/>
  <c r="R654" i="1"/>
  <c r="W2228" i="1"/>
  <c r="R2232" i="1"/>
  <c r="Z653" i="1"/>
  <c r="M654" i="1"/>
  <c r="R2229" i="1"/>
  <c r="W2227" i="1"/>
  <c r="M2232" i="1"/>
  <c r="M2226" i="1"/>
  <c r="W2229" i="1"/>
  <c r="I656" i="1"/>
  <c r="I2233" i="1"/>
  <c r="I655" i="1"/>
  <c r="I2232" i="1"/>
  <c r="Z2226" i="1"/>
  <c r="M2233" i="1"/>
  <c r="I651" i="1"/>
  <c r="I2228" i="1"/>
  <c r="W2233" i="1"/>
  <c r="R2231" i="1"/>
  <c r="M652" i="1"/>
  <c r="Z2229" i="1"/>
  <c r="R2228" i="1"/>
  <c r="W653" i="1"/>
  <c r="M655" i="1"/>
  <c r="M649" i="1"/>
  <c r="H650" i="1" l="1"/>
  <c r="H2232" i="1"/>
  <c r="H656" i="1"/>
  <c r="H651" i="1"/>
  <c r="H2228" i="1"/>
  <c r="H2231" i="1"/>
  <c r="H2230" i="1"/>
  <c r="H652" i="1"/>
  <c r="H653" i="1"/>
  <c r="H2233" i="1"/>
  <c r="H2226" i="1"/>
  <c r="H655" i="1"/>
  <c r="H2227" i="1"/>
  <c r="H654" i="1"/>
  <c r="H2229" i="1"/>
  <c r="H649" i="1"/>
  <c r="I2436" i="1" l="1"/>
  <c r="I2435" i="1"/>
  <c r="I2434" i="1"/>
  <c r="I2431" i="1"/>
  <c r="J2434" i="1"/>
  <c r="M2434" i="1" s="1"/>
  <c r="J2432" i="1"/>
  <c r="M2432" i="1" s="1"/>
  <c r="J2437" i="1"/>
  <c r="M2437" i="1" s="1"/>
  <c r="J2431" i="1"/>
  <c r="M2431" i="1" s="1"/>
  <c r="J2436" i="1"/>
  <c r="M2436" i="1" s="1"/>
  <c r="I4488" i="1"/>
  <c r="I4487" i="1"/>
  <c r="I4486" i="1"/>
  <c r="I4483" i="1"/>
  <c r="H2434" i="1" l="1"/>
  <c r="I2432" i="1"/>
  <c r="H2432" i="1" s="1"/>
  <c r="I2437" i="1"/>
  <c r="H2437" i="1" s="1"/>
  <c r="H2431" i="1"/>
  <c r="H2436" i="1"/>
  <c r="J2433" i="1"/>
  <c r="K2433" i="1"/>
  <c r="J2435" i="1"/>
  <c r="M2435" i="1" s="1"/>
  <c r="H4483" i="1"/>
  <c r="H4486" i="1"/>
  <c r="I4489" i="1"/>
  <c r="H4489" i="1" s="1"/>
  <c r="I4484" i="1"/>
  <c r="H4484" i="1" s="1"/>
  <c r="J4485" i="1"/>
  <c r="M4485" i="1" s="1"/>
  <c r="H4487" i="1"/>
  <c r="H4488" i="1"/>
  <c r="I2438" i="1" l="1"/>
  <c r="M2433" i="1"/>
  <c r="H2433" i="1" s="1"/>
  <c r="J2438" i="1"/>
  <c r="K2438" i="1"/>
  <c r="H2435" i="1"/>
  <c r="H4485" i="1"/>
  <c r="J4490" i="1"/>
  <c r="M4490" i="1" s="1"/>
  <c r="I4490" i="1"/>
  <c r="M2438" i="1" l="1"/>
  <c r="H2438" i="1" s="1"/>
  <c r="H4490" i="1"/>
  <c r="X4530" i="1" l="1"/>
  <c r="N4530" i="1"/>
  <c r="J4530" i="1"/>
  <c r="I4530" i="1" l="1"/>
  <c r="L4526" i="1"/>
  <c r="V4523" i="1"/>
  <c r="T4529" i="1"/>
  <c r="P4526" i="1"/>
  <c r="Q4523" i="1"/>
  <c r="U4529" i="1"/>
  <c r="L4529" i="1"/>
  <c r="V4525" i="1"/>
  <c r="P4523" i="1"/>
  <c r="T4527" i="1"/>
  <c r="L4523" i="1"/>
  <c r="X4523" i="1"/>
  <c r="Y4523" i="1"/>
  <c r="Q4528" i="1"/>
  <c r="U4523" i="1"/>
  <c r="Y4524" i="1"/>
  <c r="O4527" i="1"/>
  <c r="AC4524" i="1"/>
  <c r="K4524" i="1"/>
  <c r="Q4529" i="1"/>
  <c r="O4526" i="1"/>
  <c r="I4523" i="1"/>
  <c r="U4528" i="1"/>
  <c r="AB4523" i="1"/>
  <c r="AA4525" i="1"/>
  <c r="AC4529" i="1"/>
  <c r="AC4526" i="1"/>
  <c r="AA4527" i="1"/>
  <c r="O4525" i="1"/>
  <c r="AA4524" i="1"/>
  <c r="U4526" i="1"/>
  <c r="Q4527" i="1"/>
  <c r="V4526" i="1"/>
  <c r="Y4529" i="1"/>
  <c r="Q4526" i="1"/>
  <c r="O4523" i="1"/>
  <c r="V4524" i="1"/>
  <c r="P4527" i="1"/>
  <c r="T4528" i="1"/>
  <c r="L4525" i="1"/>
  <c r="AB4526" i="1"/>
  <c r="V4527" i="1"/>
  <c r="S4523" i="1"/>
  <c r="V4528" i="1"/>
  <c r="U4524" i="1"/>
  <c r="P4525" i="1"/>
  <c r="Y4528" i="1"/>
  <c r="K4528" i="1"/>
  <c r="O4529" i="1"/>
  <c r="Y4525" i="1"/>
  <c r="AA4529" i="1"/>
  <c r="AB4529" i="1"/>
  <c r="K4525" i="1"/>
  <c r="AC4527" i="1"/>
  <c r="Y4526" i="1"/>
  <c r="O4528" i="1"/>
  <c r="K4529" i="1"/>
  <c r="AA4526" i="1"/>
  <c r="P4524" i="1"/>
  <c r="U4527" i="1"/>
  <c r="AC4523" i="1"/>
  <c r="T4523" i="1"/>
  <c r="AB4525" i="1"/>
  <c r="K4523" i="1"/>
  <c r="P4529" i="1"/>
  <c r="AB4524" i="1"/>
  <c r="I4524" i="1"/>
  <c r="Q4524" i="1"/>
  <c r="AB4528" i="1"/>
  <c r="U4525" i="1"/>
  <c r="K4526" i="1"/>
  <c r="Q4525" i="1"/>
  <c r="T4524" i="1"/>
  <c r="AC4528" i="1"/>
  <c r="AA4528" i="1"/>
  <c r="AA4523" i="1"/>
  <c r="P4528" i="1"/>
  <c r="AC4525" i="1"/>
  <c r="Y4527" i="1"/>
  <c r="O4524" i="1"/>
  <c r="T4526" i="1"/>
  <c r="T4525" i="1"/>
  <c r="K4527" i="1"/>
  <c r="L4524" i="1"/>
  <c r="L4528" i="1"/>
  <c r="V4529" i="1"/>
  <c r="L4527" i="1"/>
  <c r="AB4527" i="1"/>
  <c r="S4524" i="1"/>
  <c r="J4523" i="1"/>
  <c r="S4529" i="1"/>
  <c r="I4527" i="1"/>
  <c r="U4530" i="1"/>
  <c r="P4530" i="1"/>
  <c r="K4530" i="1"/>
  <c r="I4528" i="1"/>
  <c r="N4527" i="1"/>
  <c r="Q4530" i="1"/>
  <c r="AB4530" i="1"/>
  <c r="S4530" i="1"/>
  <c r="S4527" i="1"/>
  <c r="X4525" i="1"/>
  <c r="J4528" i="1"/>
  <c r="O4530" i="1"/>
  <c r="N4524" i="1"/>
  <c r="J4525" i="1"/>
  <c r="Y4530" i="1"/>
  <c r="Z4530" i="1" s="1"/>
  <c r="I4529" i="1"/>
  <c r="J4526" i="1"/>
  <c r="T4530" i="1"/>
  <c r="X4524" i="1"/>
  <c r="X4526" i="1"/>
  <c r="N4525" i="1"/>
  <c r="J4527" i="1"/>
  <c r="N4528" i="1"/>
  <c r="N4523" i="1"/>
  <c r="AC4530" i="1"/>
  <c r="X4529" i="1"/>
  <c r="S4526" i="1"/>
  <c r="S4525" i="1"/>
  <c r="S4528" i="1"/>
  <c r="I4525" i="1"/>
  <c r="L4530" i="1"/>
  <c r="I4526" i="1"/>
  <c r="N4529" i="1"/>
  <c r="N4526" i="1"/>
  <c r="J4529" i="1"/>
  <c r="X4528" i="1"/>
  <c r="X4527" i="1"/>
  <c r="V4530" i="1"/>
  <c r="AA4530" i="1"/>
  <c r="J4524" i="1"/>
  <c r="Z4525" i="1" l="1"/>
  <c r="R4527" i="1"/>
  <c r="M4527" i="1"/>
  <c r="Z4527" i="1"/>
  <c r="M4529" i="1"/>
  <c r="R4523" i="1"/>
  <c r="W4527" i="1"/>
  <c r="Z4526" i="1"/>
  <c r="R4528" i="1"/>
  <c r="Z4528" i="1"/>
  <c r="R4526" i="1"/>
  <c r="W4526" i="1"/>
  <c r="R4529" i="1"/>
  <c r="W4528" i="1"/>
  <c r="Z4529" i="1"/>
  <c r="Z4524" i="1"/>
  <c r="M4524" i="1"/>
  <c r="M4526" i="1"/>
  <c r="M4530" i="1"/>
  <c r="R4530" i="1"/>
  <c r="W4524" i="1"/>
  <c r="Z4523" i="1"/>
  <c r="W4525" i="1"/>
  <c r="R4525" i="1"/>
  <c r="R4524" i="1"/>
  <c r="M4523" i="1"/>
  <c r="W4530" i="1"/>
  <c r="M4525" i="1"/>
  <c r="M4528" i="1"/>
  <c r="W4529" i="1"/>
  <c r="W4523" i="1"/>
  <c r="H4527" i="1" l="1"/>
  <c r="H4529" i="1"/>
  <c r="H4524" i="1"/>
  <c r="H4523" i="1"/>
  <c r="H4526" i="1"/>
  <c r="H4528" i="1"/>
  <c r="H4525" i="1"/>
  <c r="H4530" i="1"/>
  <c r="I4032" i="1" l="1"/>
  <c r="J4032" i="1"/>
  <c r="K4032" i="1"/>
  <c r="L4032" i="1"/>
  <c r="N4032" i="1"/>
  <c r="O4032" i="1"/>
  <c r="P4032" i="1"/>
  <c r="Q4032" i="1"/>
  <c r="S4032" i="1"/>
  <c r="T4032" i="1"/>
  <c r="U4032" i="1"/>
  <c r="V4032" i="1"/>
  <c r="X4032" i="1"/>
  <c r="Y4032" i="1"/>
  <c r="AA4032" i="1"/>
  <c r="AB4032" i="1"/>
  <c r="AC4032" i="1"/>
  <c r="I4033" i="1"/>
  <c r="J4033" i="1"/>
  <c r="K4033" i="1"/>
  <c r="L4033" i="1"/>
  <c r="N4033" i="1"/>
  <c r="O4033" i="1"/>
  <c r="P4033" i="1"/>
  <c r="Q4033" i="1"/>
  <c r="S4033" i="1"/>
  <c r="T4033" i="1"/>
  <c r="U4033" i="1"/>
  <c r="V4033" i="1"/>
  <c r="X4033" i="1"/>
  <c r="Y4033" i="1"/>
  <c r="AA4033" i="1"/>
  <c r="AB4033" i="1"/>
  <c r="AC4033" i="1"/>
  <c r="I4034" i="1"/>
  <c r="J4034" i="1"/>
  <c r="K4034" i="1"/>
  <c r="L4034" i="1"/>
  <c r="N4034" i="1"/>
  <c r="O4034" i="1"/>
  <c r="P4034" i="1"/>
  <c r="Q4034" i="1"/>
  <c r="S4034" i="1"/>
  <c r="T4034" i="1"/>
  <c r="U4034" i="1"/>
  <c r="V4034" i="1"/>
  <c r="X4034" i="1"/>
  <c r="Y4034" i="1"/>
  <c r="AA4034" i="1"/>
  <c r="AB4034" i="1"/>
  <c r="AC4034" i="1"/>
  <c r="I4035" i="1"/>
  <c r="J4035" i="1"/>
  <c r="K4035" i="1"/>
  <c r="L4035" i="1"/>
  <c r="N4035" i="1"/>
  <c r="O4035" i="1"/>
  <c r="P4035" i="1"/>
  <c r="Q4035" i="1"/>
  <c r="S4035" i="1"/>
  <c r="T4035" i="1"/>
  <c r="U4035" i="1"/>
  <c r="V4035" i="1"/>
  <c r="X4035" i="1"/>
  <c r="Y4035" i="1"/>
  <c r="AA4035" i="1"/>
  <c r="AB4035" i="1"/>
  <c r="AC4035" i="1"/>
  <c r="I4036" i="1"/>
  <c r="J4036" i="1"/>
  <c r="K4036" i="1"/>
  <c r="L4036" i="1"/>
  <c r="N4036" i="1"/>
  <c r="O4036" i="1"/>
  <c r="P4036" i="1"/>
  <c r="Q4036" i="1"/>
  <c r="S4036" i="1"/>
  <c r="T4036" i="1"/>
  <c r="U4036" i="1"/>
  <c r="V4036" i="1"/>
  <c r="X4036" i="1"/>
  <c r="Y4036" i="1"/>
  <c r="AA4036" i="1"/>
  <c r="AB4036" i="1"/>
  <c r="AC4036" i="1"/>
  <c r="I4037" i="1"/>
  <c r="J4037" i="1"/>
  <c r="K4037" i="1"/>
  <c r="L4037" i="1"/>
  <c r="N4037" i="1"/>
  <c r="O4037" i="1"/>
  <c r="P4037" i="1"/>
  <c r="Q4037" i="1"/>
  <c r="S4037" i="1"/>
  <c r="T4037" i="1"/>
  <c r="U4037" i="1"/>
  <c r="V4037" i="1"/>
  <c r="X4037" i="1"/>
  <c r="Y4037" i="1"/>
  <c r="AA4037" i="1"/>
  <c r="AB4037" i="1"/>
  <c r="AC4037" i="1"/>
  <c r="I4038" i="1"/>
  <c r="J4038" i="1"/>
  <c r="K4038" i="1"/>
  <c r="L4038" i="1"/>
  <c r="N4038" i="1"/>
  <c r="O4038" i="1"/>
  <c r="P4038" i="1"/>
  <c r="Q4038" i="1"/>
  <c r="S4038" i="1"/>
  <c r="T4038" i="1"/>
  <c r="U4038" i="1"/>
  <c r="V4038" i="1"/>
  <c r="X4038" i="1"/>
  <c r="Y4038" i="1"/>
  <c r="AA4038" i="1"/>
  <c r="AB4038" i="1"/>
  <c r="AC4038" i="1"/>
  <c r="I4039" i="1"/>
  <c r="J4039" i="1"/>
  <c r="K4039" i="1"/>
  <c r="L4039" i="1"/>
  <c r="N4039" i="1"/>
  <c r="O4039" i="1"/>
  <c r="P4039" i="1"/>
  <c r="Q4039" i="1"/>
  <c r="S4039" i="1"/>
  <c r="T4039" i="1"/>
  <c r="U4039" i="1"/>
  <c r="V4039" i="1"/>
  <c r="X4039" i="1"/>
  <c r="Y4039" i="1"/>
  <c r="AA4039" i="1"/>
  <c r="AB4039" i="1"/>
  <c r="AC4039" i="1"/>
  <c r="Z4036" i="1" l="1"/>
  <c r="Z4032" i="1"/>
  <c r="Z4033" i="1"/>
  <c r="M4035" i="1"/>
  <c r="Z4034" i="1"/>
  <c r="M4039" i="1"/>
  <c r="W4037" i="1"/>
  <c r="Z4035" i="1"/>
  <c r="R4039" i="1"/>
  <c r="Z4037" i="1"/>
  <c r="W4033" i="1"/>
  <c r="R4036" i="1"/>
  <c r="R4035" i="1"/>
  <c r="R4032" i="1"/>
  <c r="Z4039" i="1"/>
  <c r="Z4038" i="1"/>
  <c r="R4037" i="1"/>
  <c r="W4038" i="1"/>
  <c r="R4038" i="1"/>
  <c r="W4036" i="1"/>
  <c r="W4034" i="1"/>
  <c r="R4034" i="1"/>
  <c r="W4032" i="1"/>
  <c r="W4039" i="1"/>
  <c r="W4035" i="1"/>
  <c r="M4038" i="1"/>
  <c r="M4034" i="1"/>
  <c r="M4037" i="1"/>
  <c r="R4033" i="1"/>
  <c r="M4033" i="1"/>
  <c r="M4036" i="1"/>
  <c r="M4032" i="1"/>
  <c r="H4035" i="1" l="1"/>
  <c r="H4032" i="1"/>
  <c r="H4038" i="1"/>
  <c r="H4033" i="1"/>
  <c r="H4034" i="1"/>
  <c r="H4037" i="1"/>
  <c r="H4039" i="1"/>
  <c r="H4036" i="1"/>
  <c r="I2042" i="1"/>
  <c r="J2042" i="1"/>
  <c r="K2042" i="1"/>
  <c r="L2042" i="1"/>
  <c r="N2042" i="1"/>
  <c r="O2042" i="1"/>
  <c r="P2042" i="1"/>
  <c r="Q2042" i="1"/>
  <c r="S2042" i="1"/>
  <c r="T2042" i="1"/>
  <c r="U2042" i="1"/>
  <c r="V2042" i="1"/>
  <c r="X2042" i="1"/>
  <c r="Y2042" i="1"/>
  <c r="AA2042" i="1"/>
  <c r="AB2042" i="1"/>
  <c r="AC2042" i="1"/>
  <c r="I2043" i="1"/>
  <c r="J2043" i="1"/>
  <c r="K2043" i="1"/>
  <c r="L2043" i="1"/>
  <c r="N2043" i="1"/>
  <c r="O2043" i="1"/>
  <c r="P2043" i="1"/>
  <c r="Q2043" i="1"/>
  <c r="S2043" i="1"/>
  <c r="T2043" i="1"/>
  <c r="U2043" i="1"/>
  <c r="V2043" i="1"/>
  <c r="X2043" i="1"/>
  <c r="Y2043" i="1"/>
  <c r="AA2043" i="1"/>
  <c r="AB2043" i="1"/>
  <c r="AC2043" i="1"/>
  <c r="I2044" i="1"/>
  <c r="J2044" i="1"/>
  <c r="K2044" i="1"/>
  <c r="L2044" i="1"/>
  <c r="N2044" i="1"/>
  <c r="O2044" i="1"/>
  <c r="P2044" i="1"/>
  <c r="Q2044" i="1"/>
  <c r="S2044" i="1"/>
  <c r="T2044" i="1"/>
  <c r="U2044" i="1"/>
  <c r="V2044" i="1"/>
  <c r="X2044" i="1"/>
  <c r="Y2044" i="1"/>
  <c r="AA2044" i="1"/>
  <c r="AB2044" i="1"/>
  <c r="AC2044" i="1"/>
  <c r="I2045" i="1"/>
  <c r="J2045" i="1"/>
  <c r="K2045" i="1"/>
  <c r="L2045" i="1"/>
  <c r="N2045" i="1"/>
  <c r="O2045" i="1"/>
  <c r="P2045" i="1"/>
  <c r="Q2045" i="1"/>
  <c r="S2045" i="1"/>
  <c r="T2045" i="1"/>
  <c r="U2045" i="1"/>
  <c r="V2045" i="1"/>
  <c r="X2045" i="1"/>
  <c r="Y2045" i="1"/>
  <c r="AA2045" i="1"/>
  <c r="AB2045" i="1"/>
  <c r="AC2045" i="1"/>
  <c r="I2046" i="1"/>
  <c r="J2046" i="1"/>
  <c r="K2046" i="1"/>
  <c r="L2046" i="1"/>
  <c r="N2046" i="1"/>
  <c r="O2046" i="1"/>
  <c r="P2046" i="1"/>
  <c r="Q2046" i="1"/>
  <c r="S2046" i="1"/>
  <c r="T2046" i="1"/>
  <c r="U2046" i="1"/>
  <c r="V2046" i="1"/>
  <c r="X2046" i="1"/>
  <c r="Y2046" i="1"/>
  <c r="AA2046" i="1"/>
  <c r="AB2046" i="1"/>
  <c r="AC2046" i="1"/>
  <c r="I2047" i="1"/>
  <c r="J2047" i="1"/>
  <c r="K2047" i="1"/>
  <c r="L2047" i="1"/>
  <c r="N2047" i="1"/>
  <c r="O2047" i="1"/>
  <c r="P2047" i="1"/>
  <c r="Q2047" i="1"/>
  <c r="S2047" i="1"/>
  <c r="T2047" i="1"/>
  <c r="U2047" i="1"/>
  <c r="V2047" i="1"/>
  <c r="X2047" i="1"/>
  <c r="Y2047" i="1"/>
  <c r="AA2047" i="1"/>
  <c r="AB2047" i="1"/>
  <c r="AC2047" i="1"/>
  <c r="I2048" i="1"/>
  <c r="J2048" i="1"/>
  <c r="K2048" i="1"/>
  <c r="L2048" i="1"/>
  <c r="N2048" i="1"/>
  <c r="O2048" i="1"/>
  <c r="P2048" i="1"/>
  <c r="Q2048" i="1"/>
  <c r="S2048" i="1"/>
  <c r="T2048" i="1"/>
  <c r="U2048" i="1"/>
  <c r="V2048" i="1"/>
  <c r="X2048" i="1"/>
  <c r="Y2048" i="1"/>
  <c r="AA2048" i="1"/>
  <c r="AB2048" i="1"/>
  <c r="AC2048" i="1"/>
  <c r="I2049" i="1"/>
  <c r="J2049" i="1"/>
  <c r="K2049" i="1"/>
  <c r="L2049" i="1"/>
  <c r="N2049" i="1"/>
  <c r="O2049" i="1"/>
  <c r="P2049" i="1"/>
  <c r="Q2049" i="1"/>
  <c r="S2049" i="1"/>
  <c r="T2049" i="1"/>
  <c r="U2049" i="1"/>
  <c r="V2049" i="1"/>
  <c r="X2049" i="1"/>
  <c r="Y2049" i="1"/>
  <c r="AA2049" i="1"/>
  <c r="AB2049" i="1"/>
  <c r="AC2049" i="1"/>
  <c r="Z2042" i="1" l="1"/>
  <c r="Z2049" i="1"/>
  <c r="M2043" i="1"/>
  <c r="R2048" i="1"/>
  <c r="W2045" i="1"/>
  <c r="R2044" i="1"/>
  <c r="W2042" i="1"/>
  <c r="Z2045" i="1"/>
  <c r="Z2048" i="1"/>
  <c r="M2048" i="1"/>
  <c r="M2047" i="1"/>
  <c r="Z2044" i="1"/>
  <c r="R2049" i="1"/>
  <c r="W2049" i="1"/>
  <c r="W2047" i="1"/>
  <c r="R2047" i="1"/>
  <c r="Z2046" i="1"/>
  <c r="W2048" i="1"/>
  <c r="R2042" i="1"/>
  <c r="M2042" i="1"/>
  <c r="W2046" i="1"/>
  <c r="R2045" i="1"/>
  <c r="M2044" i="1"/>
  <c r="M2049" i="1"/>
  <c r="Z2047" i="1"/>
  <c r="W2043" i="1"/>
  <c r="R2043" i="1"/>
  <c r="R2046" i="1"/>
  <c r="M2046" i="1"/>
  <c r="M2045" i="1"/>
  <c r="W2044" i="1"/>
  <c r="Z2043" i="1"/>
  <c r="K472" i="1"/>
  <c r="Y470" i="1"/>
  <c r="P469" i="1"/>
  <c r="U466" i="1"/>
  <c r="L465" i="1"/>
  <c r="AA472" i="1"/>
  <c r="N467" i="1"/>
  <c r="AB465" i="1"/>
  <c r="AC472" i="1"/>
  <c r="T471" i="1"/>
  <c r="AA470" i="1"/>
  <c r="K470" i="1"/>
  <c r="Y468" i="1"/>
  <c r="P467" i="1"/>
  <c r="N465" i="1"/>
  <c r="U472" i="1"/>
  <c r="AB471" i="1"/>
  <c r="L471" i="1"/>
  <c r="S470" i="1"/>
  <c r="J469" i="1"/>
  <c r="Q468" i="1"/>
  <c r="X467" i="1"/>
  <c r="I467" i="1"/>
  <c r="O466" i="1"/>
  <c r="V465" i="1"/>
  <c r="S472" i="1"/>
  <c r="J471" i="1"/>
  <c r="Q470" i="1"/>
  <c r="X469" i="1"/>
  <c r="I469" i="1"/>
  <c r="O468" i="1"/>
  <c r="V467" i="1"/>
  <c r="AC466" i="1"/>
  <c r="T465" i="1"/>
  <c r="Y472" i="1"/>
  <c r="Q472" i="1"/>
  <c r="X471" i="1"/>
  <c r="P471" i="1"/>
  <c r="I471" i="1"/>
  <c r="O470" i="1"/>
  <c r="V469" i="1"/>
  <c r="N469" i="1"/>
  <c r="AC468" i="1"/>
  <c r="U468" i="1"/>
  <c r="AB467" i="1"/>
  <c r="T467" i="1"/>
  <c r="L467" i="1"/>
  <c r="AA466" i="1"/>
  <c r="S466" i="1"/>
  <c r="K466" i="1"/>
  <c r="J465" i="1"/>
  <c r="O472" i="1"/>
  <c r="V471" i="1"/>
  <c r="N471" i="1"/>
  <c r="AC470" i="1"/>
  <c r="U470" i="1"/>
  <c r="AB469" i="1"/>
  <c r="T469" i="1"/>
  <c r="L469" i="1"/>
  <c r="AA468" i="1"/>
  <c r="S468" i="1"/>
  <c r="K468" i="1"/>
  <c r="J467" i="1"/>
  <c r="Y466" i="1"/>
  <c r="Q466" i="1"/>
  <c r="X465" i="1"/>
  <c r="P465" i="1"/>
  <c r="I465" i="1"/>
  <c r="AB472" i="1"/>
  <c r="X472" i="1"/>
  <c r="T472" i="1"/>
  <c r="P472" i="1"/>
  <c r="L472" i="1"/>
  <c r="I472" i="1"/>
  <c r="AA471" i="1"/>
  <c r="S471" i="1"/>
  <c r="O471" i="1"/>
  <c r="K471" i="1"/>
  <c r="V470" i="1"/>
  <c r="N470" i="1"/>
  <c r="J470" i="1"/>
  <c r="AC469" i="1"/>
  <c r="Y469" i="1"/>
  <c r="U469" i="1"/>
  <c r="Q469" i="1"/>
  <c r="AB468" i="1"/>
  <c r="X468" i="1"/>
  <c r="T468" i="1"/>
  <c r="P468" i="1"/>
  <c r="L468" i="1"/>
  <c r="I468" i="1"/>
  <c r="AA467" i="1"/>
  <c r="S467" i="1"/>
  <c r="O467" i="1"/>
  <c r="K467" i="1"/>
  <c r="V466" i="1"/>
  <c r="N466" i="1"/>
  <c r="J466" i="1"/>
  <c r="AC465" i="1"/>
  <c r="Y465" i="1"/>
  <c r="U465" i="1"/>
  <c r="Q465" i="1"/>
  <c r="V472" i="1"/>
  <c r="N472" i="1"/>
  <c r="J472" i="1"/>
  <c r="AC471" i="1"/>
  <c r="Y471" i="1"/>
  <c r="U471" i="1"/>
  <c r="Q471" i="1"/>
  <c r="AB470" i="1"/>
  <c r="X470" i="1"/>
  <c r="T470" i="1"/>
  <c r="P470" i="1"/>
  <c r="L470" i="1"/>
  <c r="I470" i="1"/>
  <c r="AA469" i="1"/>
  <c r="S469" i="1"/>
  <c r="O469" i="1"/>
  <c r="K469" i="1"/>
  <c r="V468" i="1"/>
  <c r="N468" i="1"/>
  <c r="J468" i="1"/>
  <c r="AC467" i="1"/>
  <c r="Y467" i="1"/>
  <c r="U467" i="1"/>
  <c r="Q467" i="1"/>
  <c r="AB466" i="1"/>
  <c r="X466" i="1"/>
  <c r="T466" i="1"/>
  <c r="P466" i="1"/>
  <c r="L466" i="1"/>
  <c r="I466" i="1"/>
  <c r="AA465" i="1"/>
  <c r="S465" i="1"/>
  <c r="O465" i="1"/>
  <c r="K465" i="1"/>
  <c r="Z470" i="1" l="1"/>
  <c r="M469" i="1"/>
  <c r="M468" i="1"/>
  <c r="H2047" i="1"/>
  <c r="H2048" i="1"/>
  <c r="Z466" i="1"/>
  <c r="R472" i="1"/>
  <c r="M472" i="1"/>
  <c r="H2044" i="1"/>
  <c r="Z472" i="1"/>
  <c r="H2043" i="1"/>
  <c r="H2045" i="1"/>
  <c r="H2042" i="1"/>
  <c r="H2046" i="1"/>
  <c r="Z468" i="1"/>
  <c r="H2049" i="1"/>
  <c r="R468" i="1"/>
  <c r="W469" i="1"/>
  <c r="W465" i="1"/>
  <c r="W471" i="1"/>
  <c r="M466" i="1"/>
  <c r="R466" i="1"/>
  <c r="W467" i="1"/>
  <c r="R470" i="1"/>
  <c r="M465" i="1"/>
  <c r="W466" i="1"/>
  <c r="R469" i="1"/>
  <c r="Z465" i="1"/>
  <c r="M467" i="1"/>
  <c r="W468" i="1"/>
  <c r="R471" i="1"/>
  <c r="Z469" i="1"/>
  <c r="M471" i="1"/>
  <c r="W472" i="1"/>
  <c r="R465" i="1"/>
  <c r="M470" i="1"/>
  <c r="Z471" i="1"/>
  <c r="Z467" i="1"/>
  <c r="W470" i="1"/>
  <c r="R467" i="1"/>
  <c r="H472" i="1" l="1"/>
  <c r="H468" i="1"/>
  <c r="H469" i="1"/>
  <c r="H465" i="1"/>
  <c r="H471" i="1"/>
  <c r="H467" i="1"/>
  <c r="H470" i="1"/>
  <c r="H466" i="1"/>
  <c r="I4176" i="1" l="1"/>
  <c r="J4176" i="1"/>
  <c r="K4176" i="1"/>
  <c r="L4176" i="1"/>
  <c r="N4176" i="1"/>
  <c r="O4176" i="1"/>
  <c r="P4176" i="1"/>
  <c r="Q4176" i="1"/>
  <c r="S4176" i="1"/>
  <c r="T4176" i="1"/>
  <c r="U4176" i="1"/>
  <c r="V4176" i="1"/>
  <c r="X4176" i="1"/>
  <c r="Y4176" i="1"/>
  <c r="AA4176" i="1"/>
  <c r="AB4176" i="1"/>
  <c r="AC4176" i="1"/>
  <c r="I4177" i="1"/>
  <c r="J4177" i="1"/>
  <c r="K4177" i="1"/>
  <c r="L4177" i="1"/>
  <c r="N4177" i="1"/>
  <c r="O4177" i="1"/>
  <c r="P4177" i="1"/>
  <c r="Q4177" i="1"/>
  <c r="S4177" i="1"/>
  <c r="T4177" i="1"/>
  <c r="U4177" i="1"/>
  <c r="V4177" i="1"/>
  <c r="X4177" i="1"/>
  <c r="Y4177" i="1"/>
  <c r="AA4177" i="1"/>
  <c r="AB4177" i="1"/>
  <c r="AC4177" i="1"/>
  <c r="I4178" i="1"/>
  <c r="J4178" i="1"/>
  <c r="K4178" i="1"/>
  <c r="L4178" i="1"/>
  <c r="N4178" i="1"/>
  <c r="O4178" i="1"/>
  <c r="P4178" i="1"/>
  <c r="Q4178" i="1"/>
  <c r="S4178" i="1"/>
  <c r="T4178" i="1"/>
  <c r="U4178" i="1"/>
  <c r="V4178" i="1"/>
  <c r="X4178" i="1"/>
  <c r="Y4178" i="1"/>
  <c r="AA4178" i="1"/>
  <c r="AB4178" i="1"/>
  <c r="AC4178" i="1"/>
  <c r="I4179" i="1"/>
  <c r="J4179" i="1"/>
  <c r="K4179" i="1"/>
  <c r="L4179" i="1"/>
  <c r="N4179" i="1"/>
  <c r="O4179" i="1"/>
  <c r="P4179" i="1"/>
  <c r="Q4179" i="1"/>
  <c r="S4179" i="1"/>
  <c r="T4179" i="1"/>
  <c r="U4179" i="1"/>
  <c r="V4179" i="1"/>
  <c r="X4179" i="1"/>
  <c r="Y4179" i="1"/>
  <c r="AA4179" i="1"/>
  <c r="AB4179" i="1"/>
  <c r="AC4179" i="1"/>
  <c r="I4180" i="1"/>
  <c r="J4180" i="1"/>
  <c r="K4180" i="1"/>
  <c r="L4180" i="1"/>
  <c r="N4180" i="1"/>
  <c r="O4180" i="1"/>
  <c r="P4180" i="1"/>
  <c r="Q4180" i="1"/>
  <c r="S4180" i="1"/>
  <c r="T4180" i="1"/>
  <c r="U4180" i="1"/>
  <c r="V4180" i="1"/>
  <c r="X4180" i="1"/>
  <c r="Y4180" i="1"/>
  <c r="AA4180" i="1"/>
  <c r="AB4180" i="1"/>
  <c r="AC4180" i="1"/>
  <c r="I4181" i="1"/>
  <c r="J4181" i="1"/>
  <c r="K4181" i="1"/>
  <c r="L4181" i="1"/>
  <c r="N4181" i="1"/>
  <c r="O4181" i="1"/>
  <c r="P4181" i="1"/>
  <c r="Q4181" i="1"/>
  <c r="S4181" i="1"/>
  <c r="T4181" i="1"/>
  <c r="U4181" i="1"/>
  <c r="V4181" i="1"/>
  <c r="X4181" i="1"/>
  <c r="Y4181" i="1"/>
  <c r="AA4181" i="1"/>
  <c r="AB4181" i="1"/>
  <c r="AC4181" i="1"/>
  <c r="I4182" i="1"/>
  <c r="J4182" i="1"/>
  <c r="K4182" i="1"/>
  <c r="L4182" i="1"/>
  <c r="N4182" i="1"/>
  <c r="O4182" i="1"/>
  <c r="P4182" i="1"/>
  <c r="Q4182" i="1"/>
  <c r="S4182" i="1"/>
  <c r="T4182" i="1"/>
  <c r="U4182" i="1"/>
  <c r="V4182" i="1"/>
  <c r="X4182" i="1"/>
  <c r="Y4182" i="1"/>
  <c r="AA4182" i="1"/>
  <c r="AB4182" i="1"/>
  <c r="AC4182" i="1"/>
  <c r="I4183" i="1"/>
  <c r="J4183" i="1"/>
  <c r="K4183" i="1"/>
  <c r="L4183" i="1"/>
  <c r="N4183" i="1"/>
  <c r="O4183" i="1"/>
  <c r="P4183" i="1"/>
  <c r="Q4183" i="1"/>
  <c r="S4183" i="1"/>
  <c r="T4183" i="1"/>
  <c r="U4183" i="1"/>
  <c r="V4183" i="1"/>
  <c r="X4183" i="1"/>
  <c r="Y4183" i="1"/>
  <c r="AA4183" i="1"/>
  <c r="AB4183" i="1"/>
  <c r="AC4183" i="1"/>
  <c r="Z4183" i="1" l="1"/>
  <c r="Z4176" i="1"/>
  <c r="R4183" i="1"/>
  <c r="R4182" i="1"/>
  <c r="W4180" i="1"/>
  <c r="Z4178" i="1"/>
  <c r="W4183" i="1"/>
  <c r="Z4182" i="1"/>
  <c r="M4181" i="1"/>
  <c r="W4176" i="1"/>
  <c r="R4176" i="1"/>
  <c r="Z4179" i="1"/>
  <c r="M4179" i="1"/>
  <c r="M4178" i="1"/>
  <c r="W4181" i="1"/>
  <c r="Z4180" i="1"/>
  <c r="R4180" i="1"/>
  <c r="M4180" i="1"/>
  <c r="R4179" i="1"/>
  <c r="R4178" i="1"/>
  <c r="Z4177" i="1"/>
  <c r="M4182" i="1"/>
  <c r="W4179" i="1"/>
  <c r="W4178" i="1"/>
  <c r="W4182" i="1"/>
  <c r="W4177" i="1"/>
  <c r="R4177" i="1"/>
  <c r="M4183" i="1"/>
  <c r="Z4181" i="1"/>
  <c r="R4181" i="1"/>
  <c r="M4177" i="1"/>
  <c r="M4176" i="1"/>
  <c r="H4182" i="1" l="1"/>
  <c r="H4183" i="1"/>
  <c r="H4178" i="1"/>
  <c r="H4176" i="1"/>
  <c r="H4177" i="1"/>
  <c r="H4179" i="1"/>
  <c r="H4180" i="1"/>
  <c r="H4181" i="1"/>
  <c r="K684" i="1" l="1"/>
  <c r="K2261" i="1"/>
  <c r="T684" i="1"/>
  <c r="T2261" i="1"/>
  <c r="K682" i="1"/>
  <c r="K2259" i="1"/>
  <c r="X687" i="1" l="1"/>
  <c r="X2264" i="1"/>
  <c r="Q688" i="1"/>
  <c r="Q2265" i="1"/>
  <c r="S681" i="1"/>
  <c r="S2258" i="1"/>
  <c r="L686" i="1"/>
  <c r="L2263" i="1"/>
  <c r="AA687" i="1"/>
  <c r="AA2264" i="1"/>
  <c r="P683" i="1"/>
  <c r="P2260" i="1"/>
  <c r="T682" i="1"/>
  <c r="T2259" i="1"/>
  <c r="N681" i="1"/>
  <c r="N2258" i="1"/>
  <c r="U686" i="1"/>
  <c r="U2263" i="1"/>
  <c r="U684" i="1"/>
  <c r="U2261" i="1"/>
  <c r="T686" i="1"/>
  <c r="T2263" i="1"/>
  <c r="Y686" i="1"/>
  <c r="Y2263" i="1"/>
  <c r="P684" i="1"/>
  <c r="P2261" i="1"/>
  <c r="J684" i="1"/>
  <c r="J2261" i="1"/>
  <c r="AA681" i="1"/>
  <c r="AA2258" i="1"/>
  <c r="Q685" i="1"/>
  <c r="Q2262" i="1"/>
  <c r="S682" i="1"/>
  <c r="S2259" i="1"/>
  <c r="N686" i="1"/>
  <c r="N2263" i="1"/>
  <c r="J685" i="1"/>
  <c r="J2262" i="1"/>
  <c r="Y683" i="1"/>
  <c r="Y2260" i="1"/>
  <c r="AC686" i="1"/>
  <c r="AC2263" i="1"/>
  <c r="S688" i="1"/>
  <c r="S2265" i="1"/>
  <c r="K688" i="1"/>
  <c r="K2265" i="1"/>
  <c r="AA683" i="1"/>
  <c r="AA2260" i="1"/>
  <c r="Q683" i="1"/>
  <c r="Q2260" i="1"/>
  <c r="AC682" i="1"/>
  <c r="AC2259" i="1"/>
  <c r="V682" i="1"/>
  <c r="V2259" i="1"/>
  <c r="X685" i="1"/>
  <c r="X2262" i="1"/>
  <c r="J681" i="1"/>
  <c r="J2258" i="1"/>
  <c r="Y685" i="1"/>
  <c r="Y2262" i="1"/>
  <c r="AB686" i="1"/>
  <c r="AB2263" i="1"/>
  <c r="T683" i="1"/>
  <c r="T2260" i="1"/>
  <c r="O684" i="1"/>
  <c r="O2261" i="1"/>
  <c r="X681" i="1"/>
  <c r="X2258" i="1"/>
  <c r="L684" i="1"/>
  <c r="L2261" i="1"/>
  <c r="Y687" i="1"/>
  <c r="Y2264" i="1"/>
  <c r="J687" i="1"/>
  <c r="J2264" i="1"/>
  <c r="I684" i="1"/>
  <c r="I2261" i="1"/>
  <c r="K683" i="1"/>
  <c r="K2260" i="1"/>
  <c r="N684" i="1"/>
  <c r="N2261" i="1"/>
  <c r="P685" i="1"/>
  <c r="P2262" i="1"/>
  <c r="Q681" i="1"/>
  <c r="Q2258" i="1"/>
  <c r="P681" i="1"/>
  <c r="P2258" i="1"/>
  <c r="V685" i="1"/>
  <c r="V2262" i="1"/>
  <c r="AB685" i="1"/>
  <c r="AB2262" i="1"/>
  <c r="U681" i="1"/>
  <c r="U2258" i="1"/>
  <c r="J688" i="1"/>
  <c r="J2265" i="1"/>
  <c r="I685" i="1"/>
  <c r="I2262" i="1"/>
  <c r="L683" i="1"/>
  <c r="L2260" i="1"/>
  <c r="P686" i="1"/>
  <c r="P2263" i="1"/>
  <c r="Y684" i="1"/>
  <c r="Y2261" i="1"/>
  <c r="Y681" i="1"/>
  <c r="Y2258" i="1"/>
  <c r="V688" i="1"/>
  <c r="V2265" i="1"/>
  <c r="Q687" i="1"/>
  <c r="Q2264" i="1"/>
  <c r="S687" i="1"/>
  <c r="S2264" i="1"/>
  <c r="N687" i="1"/>
  <c r="N2264" i="1"/>
  <c r="K681" i="1"/>
  <c r="K2258" i="1"/>
  <c r="T685" i="1"/>
  <c r="T2262" i="1"/>
  <c r="P688" i="1"/>
  <c r="P2265" i="1"/>
  <c r="AC688" i="1"/>
  <c r="AC2265" i="1"/>
  <c r="S685" i="1"/>
  <c r="S2262" i="1"/>
  <c r="L687" i="1"/>
  <c r="L2264" i="1"/>
  <c r="X683" i="1"/>
  <c r="X2260" i="1"/>
  <c r="AB681" i="1"/>
  <c r="AB2258" i="1"/>
  <c r="X684" i="1"/>
  <c r="X2261" i="1"/>
  <c r="N682" i="1"/>
  <c r="N2259" i="1"/>
  <c r="J683" i="1"/>
  <c r="J2260" i="1"/>
  <c r="K686" i="1"/>
  <c r="K2263" i="1"/>
  <c r="AB682" i="1"/>
  <c r="AB2259" i="1"/>
  <c r="Y688" i="1"/>
  <c r="Y2265" i="1"/>
  <c r="AC685" i="1"/>
  <c r="AC2262" i="1"/>
  <c r="S686" i="1"/>
  <c r="S2263" i="1"/>
  <c r="N683" i="1"/>
  <c r="N2260" i="1"/>
  <c r="V684" i="1"/>
  <c r="V2261" i="1"/>
  <c r="X688" i="1"/>
  <c r="X2265" i="1"/>
  <c r="AB688" i="1"/>
  <c r="AB2265" i="1"/>
  <c r="T688" i="1"/>
  <c r="T2265" i="1"/>
  <c r="O682" i="1"/>
  <c r="O2259" i="1"/>
  <c r="AA685" i="1"/>
  <c r="AA2262" i="1"/>
  <c r="U688" i="1"/>
  <c r="U2265" i="1"/>
  <c r="AA684" i="1"/>
  <c r="AA2261" i="1"/>
  <c r="AA682" i="1"/>
  <c r="AA2259" i="1"/>
  <c r="O685" i="1"/>
  <c r="O2262" i="1"/>
  <c r="I686" i="1"/>
  <c r="I2263" i="1"/>
  <c r="V687" i="1"/>
  <c r="V2264" i="1"/>
  <c r="U687" i="1"/>
  <c r="U2264" i="1"/>
  <c r="V686" i="1"/>
  <c r="V2263" i="1"/>
  <c r="AA688" i="1"/>
  <c r="AA2265" i="1"/>
  <c r="T681" i="1"/>
  <c r="T2258" i="1"/>
  <c r="AA686" i="1"/>
  <c r="AA2263" i="1"/>
  <c r="X686" i="1"/>
  <c r="X2263" i="1"/>
  <c r="Y682" i="1"/>
  <c r="Y2259" i="1"/>
  <c r="V681" i="1"/>
  <c r="V2258" i="1"/>
  <c r="I683" i="1"/>
  <c r="I2260" i="1"/>
  <c r="O681" i="1"/>
  <c r="O2258" i="1"/>
  <c r="L682" i="1"/>
  <c r="L2259" i="1"/>
  <c r="O683" i="1"/>
  <c r="O2260" i="1"/>
  <c r="I682" i="1"/>
  <c r="I2259" i="1"/>
  <c r="AB687" i="1"/>
  <c r="AB2264" i="1"/>
  <c r="I688" i="1"/>
  <c r="I2265" i="1"/>
  <c r="O687" i="1"/>
  <c r="O2264" i="1"/>
  <c r="AC684" i="1"/>
  <c r="AC2261" i="1"/>
  <c r="U685" i="1"/>
  <c r="U2262" i="1"/>
  <c r="L681" i="1"/>
  <c r="L2258" i="1"/>
  <c r="AC683" i="1"/>
  <c r="AC2260" i="1"/>
  <c r="AB684" i="1"/>
  <c r="AB2261" i="1"/>
  <c r="U682" i="1"/>
  <c r="U2259" i="1"/>
  <c r="N688" i="1"/>
  <c r="N2265" i="1"/>
  <c r="T687" i="1"/>
  <c r="T2264" i="1"/>
  <c r="Q686" i="1"/>
  <c r="Q2263" i="1"/>
  <c r="Q682" i="1"/>
  <c r="Q2259" i="1"/>
  <c r="U683" i="1"/>
  <c r="U2260" i="1"/>
  <c r="AC681" i="1"/>
  <c r="AC2258" i="1"/>
  <c r="I687" i="1"/>
  <c r="I2264" i="1"/>
  <c r="S684" i="1"/>
  <c r="S2261" i="1"/>
  <c r="P682" i="1"/>
  <c r="P2259" i="1"/>
  <c r="L685" i="1"/>
  <c r="L2262" i="1"/>
  <c r="O686" i="1"/>
  <c r="O2263" i="1"/>
  <c r="X682" i="1"/>
  <c r="X2259" i="1"/>
  <c r="O688" i="1"/>
  <c r="O2265" i="1"/>
  <c r="J686" i="1"/>
  <c r="J2263" i="1"/>
  <c r="J682" i="1"/>
  <c r="J2259" i="1"/>
  <c r="AB683" i="1"/>
  <c r="AB2260" i="1"/>
  <c r="L688" i="1"/>
  <c r="L2265" i="1"/>
  <c r="AC687" i="1"/>
  <c r="AC2264" i="1"/>
  <c r="K687" i="1"/>
  <c r="K2264" i="1"/>
  <c r="Q684" i="1"/>
  <c r="Q2261" i="1"/>
  <c r="I681" i="1"/>
  <c r="I2258" i="1"/>
  <c r="K685" i="1"/>
  <c r="K2262" i="1"/>
  <c r="P687" i="1"/>
  <c r="P2264" i="1"/>
  <c r="V683" i="1"/>
  <c r="V2260" i="1"/>
  <c r="S683" i="1"/>
  <c r="S2260" i="1"/>
  <c r="N685" i="1"/>
  <c r="N2262" i="1"/>
  <c r="M2259" i="1" l="1"/>
  <c r="Z2259" i="1"/>
  <c r="M2261" i="1"/>
  <c r="Z2265" i="1"/>
  <c r="M2260" i="1"/>
  <c r="Z2261" i="1"/>
  <c r="W2260" i="1"/>
  <c r="Z2263" i="1"/>
  <c r="W2261" i="1"/>
  <c r="R2262" i="1"/>
  <c r="M2263" i="1"/>
  <c r="Z2260" i="1"/>
  <c r="Z2258" i="1"/>
  <c r="R2260" i="1"/>
  <c r="W685" i="1"/>
  <c r="R2261" i="1"/>
  <c r="W2265" i="1"/>
  <c r="R2263" i="1"/>
  <c r="R2258" i="1"/>
  <c r="W683" i="1"/>
  <c r="M682" i="1"/>
  <c r="R2259" i="1"/>
  <c r="W687" i="1"/>
  <c r="M688" i="1"/>
  <c r="R684" i="1"/>
  <c r="Z681" i="1"/>
  <c r="Z685" i="1"/>
  <c r="Z686" i="1"/>
  <c r="Z688" i="1"/>
  <c r="R683" i="1"/>
  <c r="M683" i="1"/>
  <c r="W688" i="1"/>
  <c r="R686" i="1"/>
  <c r="M684" i="1"/>
  <c r="R681" i="1"/>
  <c r="W684" i="1"/>
  <c r="R682" i="1"/>
  <c r="R2264" i="1"/>
  <c r="M2264" i="1"/>
  <c r="M2258" i="1"/>
  <c r="R2265" i="1"/>
  <c r="W2263" i="1"/>
  <c r="M2262" i="1"/>
  <c r="W2259" i="1"/>
  <c r="W2258" i="1"/>
  <c r="Z2264" i="1"/>
  <c r="M686" i="1"/>
  <c r="Z682" i="1"/>
  <c r="R687" i="1"/>
  <c r="M687" i="1"/>
  <c r="M681" i="1"/>
  <c r="R685" i="1"/>
  <c r="R688" i="1"/>
  <c r="W686" i="1"/>
  <c r="W2262" i="1"/>
  <c r="M685" i="1"/>
  <c r="W682" i="1"/>
  <c r="Z687" i="1"/>
  <c r="Z684" i="1"/>
  <c r="Z683" i="1"/>
  <c r="W2264" i="1"/>
  <c r="M2265" i="1"/>
  <c r="Z2262" i="1"/>
  <c r="W681" i="1"/>
  <c r="H2261" i="1" l="1"/>
  <c r="H2259" i="1"/>
  <c r="H2260" i="1"/>
  <c r="H686" i="1"/>
  <c r="H688" i="1"/>
  <c r="H2265" i="1"/>
  <c r="H2263" i="1"/>
  <c r="H2258" i="1"/>
  <c r="H684" i="1"/>
  <c r="H2262" i="1"/>
  <c r="H2264" i="1"/>
  <c r="J575" i="1"/>
  <c r="J607" i="1"/>
  <c r="J2152" i="1"/>
  <c r="J2184" i="1"/>
  <c r="J3497" i="1"/>
  <c r="I569" i="1"/>
  <c r="I601" i="1"/>
  <c r="I2146" i="1"/>
  <c r="I2178" i="1"/>
  <c r="I3491" i="1"/>
  <c r="S569" i="1"/>
  <c r="S601" i="1"/>
  <c r="S2146" i="1"/>
  <c r="S2178" i="1"/>
  <c r="S3491" i="1"/>
  <c r="N575" i="1"/>
  <c r="N607" i="1"/>
  <c r="N2152" i="1"/>
  <c r="N2184" i="1"/>
  <c r="N3497" i="1"/>
  <c r="I573" i="1"/>
  <c r="I605" i="1"/>
  <c r="I2150" i="1"/>
  <c r="I2182" i="1"/>
  <c r="I3495" i="1"/>
  <c r="S571" i="1"/>
  <c r="S603" i="1"/>
  <c r="S2148" i="1"/>
  <c r="S2180" i="1"/>
  <c r="X574" i="1"/>
  <c r="X606" i="1"/>
  <c r="X2151" i="1"/>
  <c r="X2183" i="1"/>
  <c r="X3496" i="1"/>
  <c r="S574" i="1"/>
  <c r="S606" i="1"/>
  <c r="S2151" i="1"/>
  <c r="S2183" i="1"/>
  <c r="S3496" i="1"/>
  <c r="S572" i="1"/>
  <c r="S604" i="1"/>
  <c r="S2149" i="1"/>
  <c r="S2181" i="1"/>
  <c r="S3494" i="1"/>
  <c r="I575" i="1"/>
  <c r="I607" i="1"/>
  <c r="I2152" i="1"/>
  <c r="I2184" i="1"/>
  <c r="I3497" i="1"/>
  <c r="H683" i="1"/>
  <c r="I571" i="1"/>
  <c r="I603" i="1"/>
  <c r="I2148" i="1"/>
  <c r="I2180" i="1"/>
  <c r="N569" i="1"/>
  <c r="N601" i="1"/>
  <c r="N2146" i="1"/>
  <c r="N2178" i="1"/>
  <c r="N3491" i="1"/>
  <c r="H687" i="1"/>
  <c r="H685" i="1"/>
  <c r="I572" i="1"/>
  <c r="I604" i="1"/>
  <c r="I2149" i="1"/>
  <c r="I2181" i="1"/>
  <c r="I3494" i="1"/>
  <c r="H682" i="1"/>
  <c r="H681" i="1"/>
  <c r="L573" i="1" l="1"/>
  <c r="L605" i="1"/>
  <c r="L2150" i="1"/>
  <c r="L2182" i="1"/>
  <c r="L3495" i="1"/>
  <c r="AA572" i="1"/>
  <c r="AA604" i="1"/>
  <c r="AA2149" i="1"/>
  <c r="AA2181" i="1"/>
  <c r="AA3494" i="1"/>
  <c r="O574" i="1"/>
  <c r="O606" i="1"/>
  <c r="O2151" i="1"/>
  <c r="O2183" i="1"/>
  <c r="O3496" i="1"/>
  <c r="AA570" i="1"/>
  <c r="AA602" i="1"/>
  <c r="AA2147" i="1"/>
  <c r="AA2179" i="1"/>
  <c r="Q573" i="1"/>
  <c r="Q605" i="1"/>
  <c r="Q2150" i="1"/>
  <c r="Q2182" i="1"/>
  <c r="Q3495" i="1"/>
  <c r="U573" i="1"/>
  <c r="U605" i="1"/>
  <c r="U2150" i="1"/>
  <c r="U2182" i="1"/>
  <c r="U3495" i="1"/>
  <c r="X572" i="1"/>
  <c r="X604" i="1"/>
  <c r="X2149" i="1"/>
  <c r="X2181" i="1"/>
  <c r="X3494" i="1"/>
  <c r="Y574" i="1"/>
  <c r="Z574" i="1" s="1"/>
  <c r="Y606" i="1"/>
  <c r="Z606" i="1" s="1"/>
  <c r="Y2151" i="1"/>
  <c r="Z2151" i="1" s="1"/>
  <c r="Y2183" i="1"/>
  <c r="Z2183" i="1" s="1"/>
  <c r="Y3496" i="1"/>
  <c r="Z3496" i="1" s="1"/>
  <c r="AB573" i="1"/>
  <c r="AB605" i="1"/>
  <c r="AB2150" i="1"/>
  <c r="AB2182" i="1"/>
  <c r="AB3495" i="1"/>
  <c r="P569" i="1"/>
  <c r="P601" i="1"/>
  <c r="P2146" i="1"/>
  <c r="P2178" i="1"/>
  <c r="P3491" i="1"/>
  <c r="K570" i="1"/>
  <c r="K602" i="1"/>
  <c r="K2147" i="1"/>
  <c r="K2179" i="1"/>
  <c r="U569" i="1"/>
  <c r="U601" i="1"/>
  <c r="U2146" i="1"/>
  <c r="U2178" i="1"/>
  <c r="U3491" i="1"/>
  <c r="AC574" i="1"/>
  <c r="AC606" i="1"/>
  <c r="AC2151" i="1"/>
  <c r="AC2183" i="1"/>
  <c r="AC3496" i="1"/>
  <c r="AA571" i="1"/>
  <c r="AA603" i="1"/>
  <c r="AA2148" i="1"/>
  <c r="AA2180" i="1"/>
  <c r="L574" i="1"/>
  <c r="L606" i="1"/>
  <c r="L2151" i="1"/>
  <c r="L2183" i="1"/>
  <c r="L3496" i="1"/>
  <c r="T571" i="1"/>
  <c r="T603" i="1"/>
  <c r="T2148" i="1"/>
  <c r="T2180" i="1"/>
  <c r="K571" i="1"/>
  <c r="K603" i="1"/>
  <c r="K2148" i="1"/>
  <c r="K2180" i="1"/>
  <c r="P575" i="1"/>
  <c r="P607" i="1"/>
  <c r="P2152" i="1"/>
  <c r="P2184" i="1"/>
  <c r="P3497" i="1"/>
  <c r="AC573" i="1"/>
  <c r="AC605" i="1"/>
  <c r="AC2150" i="1"/>
  <c r="AC2182" i="1"/>
  <c r="AC3495" i="1"/>
  <c r="Q571" i="1"/>
  <c r="Q603" i="1"/>
  <c r="Q2148" i="1"/>
  <c r="Q2180" i="1"/>
  <c r="Y571" i="1"/>
  <c r="Y603" i="1"/>
  <c r="Y2148" i="1"/>
  <c r="Y2180" i="1"/>
  <c r="O569" i="1"/>
  <c r="O601" i="1"/>
  <c r="O2146" i="1"/>
  <c r="O2178" i="1"/>
  <c r="O3491" i="1"/>
  <c r="AB569" i="1"/>
  <c r="AB601" i="1"/>
  <c r="AB2146" i="1"/>
  <c r="AB2178" i="1"/>
  <c r="AB3491" i="1"/>
  <c r="Y569" i="1"/>
  <c r="Y601" i="1"/>
  <c r="Y2146" i="1"/>
  <c r="Y2178" i="1"/>
  <c r="Y3491" i="1"/>
  <c r="V575" i="1"/>
  <c r="V607" i="1"/>
  <c r="V2152" i="1"/>
  <c r="V2184" i="1"/>
  <c r="V3497" i="1"/>
  <c r="Q574" i="1"/>
  <c r="Q606" i="1"/>
  <c r="Q2151" i="1"/>
  <c r="Q2183" i="1"/>
  <c r="Q3496" i="1"/>
  <c r="K569" i="1"/>
  <c r="K601" i="1"/>
  <c r="K2146" i="1"/>
  <c r="K2178" i="1"/>
  <c r="K3491" i="1"/>
  <c r="AA601" i="1"/>
  <c r="AA569" i="1"/>
  <c r="AA2146" i="1"/>
  <c r="AA2178" i="1"/>
  <c r="AA3491" i="1"/>
  <c r="L571" i="1"/>
  <c r="L603" i="1"/>
  <c r="L2148" i="1"/>
  <c r="L2180" i="1"/>
  <c r="Q572" i="1"/>
  <c r="Q604" i="1"/>
  <c r="Q2149" i="1"/>
  <c r="Q2181" i="1"/>
  <c r="Q3494" i="1"/>
  <c r="P572" i="1"/>
  <c r="P604" i="1"/>
  <c r="P2149" i="1"/>
  <c r="P2181" i="1"/>
  <c r="P3494" i="1"/>
  <c r="AB575" i="1"/>
  <c r="AB607" i="1"/>
  <c r="AB2152" i="1"/>
  <c r="AB2184" i="1"/>
  <c r="AB3497" i="1"/>
  <c r="T573" i="1"/>
  <c r="T605" i="1"/>
  <c r="T2150" i="1"/>
  <c r="T2182" i="1"/>
  <c r="T3495" i="1"/>
  <c r="AB574" i="1"/>
  <c r="AB606" i="1"/>
  <c r="AB2151" i="1"/>
  <c r="AB2183" i="1"/>
  <c r="AB3496" i="1"/>
  <c r="N572" i="1"/>
  <c r="N604" i="1"/>
  <c r="N2149" i="1"/>
  <c r="N2181" i="1"/>
  <c r="N3494" i="1"/>
  <c r="J570" i="1"/>
  <c r="J602" i="1"/>
  <c r="J2147" i="1"/>
  <c r="J2179" i="1"/>
  <c r="N576" i="1"/>
  <c r="N608" i="1"/>
  <c r="N2185" i="1"/>
  <c r="N2153" i="1"/>
  <c r="T572" i="1"/>
  <c r="T604" i="1"/>
  <c r="T2149" i="1"/>
  <c r="T2181" i="1"/>
  <c r="T3494" i="1"/>
  <c r="Y570" i="1"/>
  <c r="Y602" i="1"/>
  <c r="Y2147" i="1"/>
  <c r="Y2179" i="1"/>
  <c r="X570" i="1"/>
  <c r="X602" i="1"/>
  <c r="X2147" i="1"/>
  <c r="X2179" i="1"/>
  <c r="AA575" i="1"/>
  <c r="AA607" i="1"/>
  <c r="AA2152" i="1"/>
  <c r="AA2184" i="1"/>
  <c r="AA3497" i="1"/>
  <c r="AB572" i="1"/>
  <c r="AB604" i="1"/>
  <c r="AB2149" i="1"/>
  <c r="AB2181" i="1"/>
  <c r="AB3494" i="1"/>
  <c r="T575" i="1"/>
  <c r="T607" i="1"/>
  <c r="T2152" i="1"/>
  <c r="T2184" i="1"/>
  <c r="T3497" i="1"/>
  <c r="J573" i="1"/>
  <c r="J605" i="1"/>
  <c r="J2150" i="1"/>
  <c r="J2182" i="1"/>
  <c r="J3495" i="1"/>
  <c r="Y604" i="1"/>
  <c r="Y572" i="1"/>
  <c r="Y2149" i="1"/>
  <c r="Y2181" i="1"/>
  <c r="Y3494" i="1"/>
  <c r="L570" i="1"/>
  <c r="L602" i="1"/>
  <c r="L2147" i="1"/>
  <c r="L2179" i="1"/>
  <c r="V572" i="1"/>
  <c r="V604" i="1"/>
  <c r="V2149" i="1"/>
  <c r="V2181" i="1"/>
  <c r="V3494" i="1"/>
  <c r="K574" i="1"/>
  <c r="K606" i="1"/>
  <c r="K2151" i="1"/>
  <c r="K2183" i="1"/>
  <c r="K3496" i="1"/>
  <c r="AC569" i="1"/>
  <c r="AC601" i="1"/>
  <c r="AC2146" i="1"/>
  <c r="AC2178" i="1"/>
  <c r="AC3491" i="1"/>
  <c r="J571" i="1"/>
  <c r="J603" i="1"/>
  <c r="J2148" i="1"/>
  <c r="J2180" i="1"/>
  <c r="N573" i="1"/>
  <c r="N605" i="1"/>
  <c r="N2150" i="1"/>
  <c r="N2182" i="1"/>
  <c r="N3495" i="1"/>
  <c r="N570" i="1"/>
  <c r="N602" i="1"/>
  <c r="N2147" i="1"/>
  <c r="N2179" i="1"/>
  <c r="P570" i="1"/>
  <c r="P602" i="1"/>
  <c r="P2147" i="1"/>
  <c r="P2179" i="1"/>
  <c r="K575" i="1"/>
  <c r="K607" i="1"/>
  <c r="K2152" i="1"/>
  <c r="K2184" i="1"/>
  <c r="K3497" i="1"/>
  <c r="Y573" i="1"/>
  <c r="Y605" i="1"/>
  <c r="Y2150" i="1"/>
  <c r="Y2182" i="1"/>
  <c r="Y3495" i="1"/>
  <c r="I574" i="1"/>
  <c r="I606" i="1"/>
  <c r="I2151" i="1"/>
  <c r="I2183" i="1"/>
  <c r="I3496" i="1"/>
  <c r="AC570" i="1"/>
  <c r="AC602" i="1"/>
  <c r="AC2147" i="1"/>
  <c r="AC2179" i="1"/>
  <c r="T569" i="1"/>
  <c r="T601" i="1"/>
  <c r="T2146" i="1"/>
  <c r="T2178" i="1"/>
  <c r="T3491" i="1"/>
  <c r="Q569" i="1"/>
  <c r="Q601" i="1"/>
  <c r="Q2146" i="1"/>
  <c r="Q2178" i="1"/>
  <c r="Q3491" i="1"/>
  <c r="X573" i="1"/>
  <c r="X605" i="1"/>
  <c r="X2182" i="1"/>
  <c r="X2150" i="1"/>
  <c r="X3495" i="1"/>
  <c r="O570" i="1"/>
  <c r="O602" i="1"/>
  <c r="O2147" i="1"/>
  <c r="O2179" i="1"/>
  <c r="J572" i="1"/>
  <c r="J604" i="1"/>
  <c r="J2149" i="1"/>
  <c r="J2181" i="1"/>
  <c r="J3494" i="1"/>
  <c r="T570" i="1"/>
  <c r="T602" i="1"/>
  <c r="T2147" i="1"/>
  <c r="T2179" i="1"/>
  <c r="U571" i="1"/>
  <c r="U603" i="1"/>
  <c r="U2148" i="1"/>
  <c r="U2180" i="1"/>
  <c r="AC571" i="1"/>
  <c r="AC603" i="1"/>
  <c r="AC2148" i="1"/>
  <c r="AC2180" i="1"/>
  <c r="P574" i="1"/>
  <c r="P606" i="1"/>
  <c r="P2151" i="1"/>
  <c r="P2183" i="1"/>
  <c r="P3496" i="1"/>
  <c r="T574" i="1"/>
  <c r="T606" i="1"/>
  <c r="T2151" i="1"/>
  <c r="T2183" i="1"/>
  <c r="T3496" i="1"/>
  <c r="X575" i="1"/>
  <c r="X607" i="1"/>
  <c r="X2152" i="1"/>
  <c r="X2184" i="1"/>
  <c r="X3497" i="1"/>
  <c r="X571" i="1"/>
  <c r="X603" i="1"/>
  <c r="X2148" i="1"/>
  <c r="X2180" i="1"/>
  <c r="K605" i="1"/>
  <c r="K573" i="1"/>
  <c r="K2150" i="1"/>
  <c r="K2182" i="1"/>
  <c r="K3495" i="1"/>
  <c r="U602" i="1"/>
  <c r="U570" i="1"/>
  <c r="U2147" i="1"/>
  <c r="U2179" i="1"/>
  <c r="Q575" i="1"/>
  <c r="Q607" i="1"/>
  <c r="Q2152" i="1"/>
  <c r="Q2184" i="1"/>
  <c r="Q3497" i="1"/>
  <c r="V570" i="1"/>
  <c r="V602" i="1"/>
  <c r="V2147" i="1"/>
  <c r="V2179" i="1"/>
  <c r="U575" i="1"/>
  <c r="U607" i="1"/>
  <c r="U2152" i="1"/>
  <c r="U2184" i="1"/>
  <c r="U3497" i="1"/>
  <c r="I570" i="1"/>
  <c r="I602" i="1"/>
  <c r="I2147" i="1"/>
  <c r="I2179" i="1"/>
  <c r="L575" i="1"/>
  <c r="L607" i="1"/>
  <c r="L2152" i="1"/>
  <c r="L2184" i="1"/>
  <c r="L3497" i="1"/>
  <c r="AC575" i="1"/>
  <c r="AC607" i="1"/>
  <c r="AC2152" i="1"/>
  <c r="AC2184" i="1"/>
  <c r="AC3497" i="1"/>
  <c r="AC572" i="1"/>
  <c r="AC604" i="1"/>
  <c r="AC2149" i="1"/>
  <c r="AC2181" i="1"/>
  <c r="AC3494" i="1"/>
  <c r="AA574" i="1"/>
  <c r="AA606" i="1"/>
  <c r="AA2151" i="1"/>
  <c r="AA2183" i="1"/>
  <c r="AA3496" i="1"/>
  <c r="V574" i="1"/>
  <c r="V606" i="1"/>
  <c r="V2151" i="1"/>
  <c r="V2183" i="1"/>
  <c r="V3496" i="1"/>
  <c r="O575" i="1"/>
  <c r="O607" i="1"/>
  <c r="O2152" i="1"/>
  <c r="O2184" i="1"/>
  <c r="O3497" i="1"/>
  <c r="S605" i="1"/>
  <c r="S573" i="1"/>
  <c r="S2150" i="1"/>
  <c r="S2182" i="1"/>
  <c r="S3495" i="1"/>
  <c r="K572" i="1"/>
  <c r="K604" i="1"/>
  <c r="K2149" i="1"/>
  <c r="K2181" i="1"/>
  <c r="K3494" i="1"/>
  <c r="Y575" i="1"/>
  <c r="Y607" i="1"/>
  <c r="Y2152" i="1"/>
  <c r="Y2184" i="1"/>
  <c r="Y3497" i="1"/>
  <c r="S576" i="1"/>
  <c r="S608" i="1"/>
  <c r="S2153" i="1"/>
  <c r="S2185" i="1"/>
  <c r="AA573" i="1"/>
  <c r="AA605" i="1"/>
  <c r="AA2150" i="1"/>
  <c r="AA2182" i="1"/>
  <c r="AA3495" i="1"/>
  <c r="U572" i="1"/>
  <c r="U604" i="1"/>
  <c r="U2149" i="1"/>
  <c r="U2181" i="1"/>
  <c r="U3494" i="1"/>
  <c r="N571" i="1"/>
  <c r="N603" i="1"/>
  <c r="N2148" i="1"/>
  <c r="N2180" i="1"/>
  <c r="U574" i="1"/>
  <c r="U606" i="1"/>
  <c r="U2151" i="1"/>
  <c r="U2183" i="1"/>
  <c r="U3496" i="1"/>
  <c r="Q570" i="1"/>
  <c r="Q602" i="1"/>
  <c r="Q2147" i="1"/>
  <c r="Q2179" i="1"/>
  <c r="V573" i="1"/>
  <c r="V605" i="1"/>
  <c r="V2150" i="1"/>
  <c r="V2182" i="1"/>
  <c r="V3495" i="1"/>
  <c r="N574" i="1"/>
  <c r="N606" i="1"/>
  <c r="N2151" i="1"/>
  <c r="N2183" i="1"/>
  <c r="N3496" i="1"/>
  <c r="J569" i="1"/>
  <c r="J601" i="1"/>
  <c r="J2146" i="1"/>
  <c r="J2178" i="1"/>
  <c r="J3491" i="1"/>
  <c r="O571" i="1"/>
  <c r="O603" i="1"/>
  <c r="O2148" i="1"/>
  <c r="O2180" i="1"/>
  <c r="V569" i="1"/>
  <c r="V601" i="1"/>
  <c r="V2146" i="1"/>
  <c r="V2178" i="1"/>
  <c r="V3491" i="1"/>
  <c r="L569" i="1"/>
  <c r="L601" i="1"/>
  <c r="L2146" i="1"/>
  <c r="L2178" i="1"/>
  <c r="L3491" i="1"/>
  <c r="J574" i="1"/>
  <c r="J606" i="1"/>
  <c r="J2151" i="1"/>
  <c r="J2183" i="1"/>
  <c r="J3496" i="1"/>
  <c r="O573" i="1"/>
  <c r="O605" i="1"/>
  <c r="O2150" i="1"/>
  <c r="O2182" i="1"/>
  <c r="O3495" i="1"/>
  <c r="L572" i="1"/>
  <c r="L604" i="1"/>
  <c r="L2149" i="1"/>
  <c r="L2181" i="1"/>
  <c r="L3494" i="1"/>
  <c r="P571" i="1"/>
  <c r="P603" i="1"/>
  <c r="P2148" i="1"/>
  <c r="P2180" i="1"/>
  <c r="V571" i="1"/>
  <c r="V603" i="1"/>
  <c r="V2148" i="1"/>
  <c r="V2180" i="1"/>
  <c r="X569" i="1"/>
  <c r="X601" i="1"/>
  <c r="X2146" i="1"/>
  <c r="X2178" i="1"/>
  <c r="X3491" i="1"/>
  <c r="O572" i="1"/>
  <c r="O604" i="1"/>
  <c r="O2149" i="1"/>
  <c r="O2181" i="1"/>
  <c r="O3494" i="1"/>
  <c r="P573" i="1"/>
  <c r="P605" i="1"/>
  <c r="P2182" i="1"/>
  <c r="P2150" i="1"/>
  <c r="P3495" i="1"/>
  <c r="AB571" i="1"/>
  <c r="AB603" i="1"/>
  <c r="AB2148" i="1"/>
  <c r="AB2180" i="1"/>
  <c r="S575" i="1"/>
  <c r="S607" i="1"/>
  <c r="S2152" i="1"/>
  <c r="S2184" i="1"/>
  <c r="S3497" i="1"/>
  <c r="S570" i="1"/>
  <c r="S602" i="1"/>
  <c r="S2147" i="1"/>
  <c r="S2179" i="1"/>
  <c r="AB570" i="1"/>
  <c r="AB602" i="1"/>
  <c r="AB2147" i="1"/>
  <c r="AB2179" i="1"/>
  <c r="Z569" i="1" l="1"/>
  <c r="Z601" i="1"/>
  <c r="Z603" i="1"/>
  <c r="W571" i="1"/>
  <c r="M606" i="1"/>
  <c r="W2148" i="1"/>
  <c r="Z2178" i="1"/>
  <c r="M607" i="1"/>
  <c r="M2184" i="1"/>
  <c r="W2149" i="1"/>
  <c r="Z2180" i="1"/>
  <c r="M2180" i="1"/>
  <c r="Z602" i="1"/>
  <c r="R2152" i="1"/>
  <c r="R2146" i="1"/>
  <c r="W3494" i="1"/>
  <c r="W2180" i="1"/>
  <c r="R574" i="1"/>
  <c r="W607" i="1"/>
  <c r="W601" i="1"/>
  <c r="W604" i="1"/>
  <c r="W572" i="1"/>
  <c r="R569" i="1"/>
  <c r="W575" i="1"/>
  <c r="M603" i="1"/>
  <c r="Z605" i="1"/>
  <c r="R2184" i="1"/>
  <c r="Z570" i="1"/>
  <c r="R2178" i="1"/>
  <c r="W569" i="1"/>
  <c r="R607" i="1"/>
  <c r="W570" i="1"/>
  <c r="W606" i="1"/>
  <c r="W603" i="1"/>
  <c r="R3491" i="1"/>
  <c r="Z2179" i="1"/>
  <c r="W602" i="1"/>
  <c r="R606" i="1"/>
  <c r="W574" i="1"/>
  <c r="R601" i="1"/>
  <c r="M3497" i="1"/>
  <c r="M2152" i="1"/>
  <c r="M575" i="1"/>
  <c r="W2179" i="1"/>
  <c r="Z573" i="1"/>
  <c r="W2178" i="1"/>
  <c r="Z571" i="1"/>
  <c r="Z2182" i="1"/>
  <c r="M2178" i="1"/>
  <c r="W2146" i="1"/>
  <c r="M2183" i="1"/>
  <c r="R2183" i="1"/>
  <c r="W2181" i="1"/>
  <c r="W2182" i="1"/>
  <c r="W3491" i="1"/>
  <c r="R575" i="1"/>
  <c r="W2183" i="1"/>
  <c r="M571" i="1"/>
  <c r="W2184" i="1"/>
  <c r="M574" i="1"/>
  <c r="Z2146" i="1"/>
  <c r="R3496" i="1"/>
  <c r="R2151" i="1"/>
  <c r="W605" i="1"/>
  <c r="R2179" i="1"/>
  <c r="R602" i="1"/>
  <c r="AC576" i="1"/>
  <c r="AC608" i="1"/>
  <c r="AC2153" i="1"/>
  <c r="AC2185" i="1"/>
  <c r="Y576" i="1"/>
  <c r="Y608" i="1"/>
  <c r="Y2153" i="1"/>
  <c r="Y2185" i="1"/>
  <c r="AB576" i="1"/>
  <c r="AB608" i="1"/>
  <c r="AB2153" i="1"/>
  <c r="AB2185" i="1"/>
  <c r="W3495" i="1"/>
  <c r="W2150" i="1"/>
  <c r="W2151" i="1"/>
  <c r="R2149" i="1"/>
  <c r="K576" i="1"/>
  <c r="K608" i="1"/>
  <c r="K2153" i="1"/>
  <c r="K2185" i="1"/>
  <c r="Q608" i="1"/>
  <c r="Q576" i="1"/>
  <c r="Q2153" i="1"/>
  <c r="Q2185" i="1"/>
  <c r="O576" i="1"/>
  <c r="O608" i="1"/>
  <c r="O2153" i="1"/>
  <c r="O2185" i="1"/>
  <c r="M601" i="1"/>
  <c r="Z2148" i="1"/>
  <c r="J576" i="1"/>
  <c r="J608" i="1"/>
  <c r="J2153" i="1"/>
  <c r="J2185" i="1"/>
  <c r="Z2184" i="1"/>
  <c r="Z607" i="1"/>
  <c r="R2147" i="1"/>
  <c r="R570" i="1"/>
  <c r="M602" i="1"/>
  <c r="W2147" i="1"/>
  <c r="R3497" i="1"/>
  <c r="W3496" i="1"/>
  <c r="R2182" i="1"/>
  <c r="R605" i="1"/>
  <c r="R604" i="1"/>
  <c r="T576" i="1"/>
  <c r="T608" i="1"/>
  <c r="T2153" i="1"/>
  <c r="T2185" i="1"/>
  <c r="Z3491" i="1"/>
  <c r="M569" i="1"/>
  <c r="X576" i="1"/>
  <c r="X608" i="1"/>
  <c r="X2153" i="1"/>
  <c r="X2185" i="1"/>
  <c r="Z3497" i="1"/>
  <c r="Z2152" i="1"/>
  <c r="Z575" i="1"/>
  <c r="Z3495" i="1"/>
  <c r="M605" i="1"/>
  <c r="M570" i="1"/>
  <c r="U576" i="1"/>
  <c r="U608" i="1"/>
  <c r="U2153" i="1"/>
  <c r="U2185" i="1"/>
  <c r="M3491" i="1"/>
  <c r="M2146" i="1"/>
  <c r="R2180" i="1"/>
  <c r="R603" i="1"/>
  <c r="L576" i="1"/>
  <c r="L608" i="1"/>
  <c r="L2153" i="1"/>
  <c r="L2185" i="1"/>
  <c r="M2181" i="1"/>
  <c r="M604" i="1"/>
  <c r="R3495" i="1"/>
  <c r="R2150" i="1"/>
  <c r="R573" i="1"/>
  <c r="AA576" i="1"/>
  <c r="AA608" i="1"/>
  <c r="AA2153" i="1"/>
  <c r="AA2185" i="1"/>
  <c r="M2182" i="1"/>
  <c r="M2179" i="1"/>
  <c r="R3494" i="1"/>
  <c r="R572" i="1"/>
  <c r="Z2181" i="1"/>
  <c r="Z604" i="1"/>
  <c r="W3497" i="1"/>
  <c r="W2152" i="1"/>
  <c r="P576" i="1"/>
  <c r="P608" i="1"/>
  <c r="P2153" i="1"/>
  <c r="P2185" i="1"/>
  <c r="M3496" i="1"/>
  <c r="M2151" i="1"/>
  <c r="W573" i="1"/>
  <c r="Z2150" i="1"/>
  <c r="M2148" i="1"/>
  <c r="I608" i="1"/>
  <c r="I576" i="1"/>
  <c r="I2153" i="1"/>
  <c r="I2185" i="1"/>
  <c r="M3495" i="1"/>
  <c r="M573" i="1"/>
  <c r="Z2147" i="1"/>
  <c r="R2148" i="1"/>
  <c r="R571" i="1"/>
  <c r="V576" i="1"/>
  <c r="V608" i="1"/>
  <c r="V2185" i="1"/>
  <c r="V2153" i="1"/>
  <c r="M3494" i="1"/>
  <c r="M2149" i="1"/>
  <c r="M572" i="1"/>
  <c r="M2150" i="1"/>
  <c r="M2147" i="1"/>
  <c r="R2181" i="1"/>
  <c r="Z3494" i="1"/>
  <c r="Z2149" i="1"/>
  <c r="Z572" i="1"/>
  <c r="H602" i="1" l="1"/>
  <c r="H574" i="1"/>
  <c r="H2184" i="1"/>
  <c r="H601" i="1"/>
  <c r="H607" i="1"/>
  <c r="H569" i="1"/>
  <c r="H2180" i="1"/>
  <c r="Z2185" i="1"/>
  <c r="H570" i="1"/>
  <c r="H3495" i="1"/>
  <c r="Z608" i="1"/>
  <c r="H603" i="1"/>
  <c r="H606" i="1"/>
  <c r="R2185" i="1"/>
  <c r="H2183" i="1"/>
  <c r="H2178" i="1"/>
  <c r="H2179" i="1"/>
  <c r="R608" i="1"/>
  <c r="H573" i="1"/>
  <c r="H2151" i="1"/>
  <c r="H3497" i="1"/>
  <c r="H2147" i="1"/>
  <c r="Z576" i="1"/>
  <c r="H571" i="1"/>
  <c r="H604" i="1"/>
  <c r="H605" i="1"/>
  <c r="W2153" i="1"/>
  <c r="W576" i="1"/>
  <c r="H2181" i="1"/>
  <c r="H575" i="1"/>
  <c r="H2182" i="1"/>
  <c r="H3494" i="1"/>
  <c r="R576" i="1"/>
  <c r="W2185" i="1"/>
  <c r="W608" i="1"/>
  <c r="H2150" i="1"/>
  <c r="H3491" i="1"/>
  <c r="Z2153" i="1"/>
  <c r="M2185" i="1"/>
  <c r="M608" i="1"/>
  <c r="H2148" i="1"/>
  <c r="M2153" i="1"/>
  <c r="M576" i="1"/>
  <c r="H572" i="1"/>
  <c r="R2153" i="1"/>
  <c r="H3496" i="1"/>
  <c r="H2152" i="1"/>
  <c r="H2146" i="1"/>
  <c r="H2149" i="1"/>
  <c r="H2185" i="1" l="1"/>
  <c r="H608" i="1"/>
  <c r="H576" i="1"/>
  <c r="H2153" i="1"/>
  <c r="Q671" i="1" l="1"/>
  <c r="Q2248" i="1"/>
  <c r="Q3183" i="1"/>
  <c r="Q4158" i="1"/>
  <c r="Q4174" i="1"/>
  <c r="Q4350" i="1"/>
  <c r="K665" i="1"/>
  <c r="K2242" i="1"/>
  <c r="K3177" i="1"/>
  <c r="K4152" i="1"/>
  <c r="K4168" i="1"/>
  <c r="K4344" i="1"/>
  <c r="O666" i="1"/>
  <c r="O2243" i="1"/>
  <c r="O3178" i="1"/>
  <c r="O4153" i="1"/>
  <c r="O4169" i="1"/>
  <c r="O4345" i="1"/>
  <c r="V670" i="1"/>
  <c r="V2247" i="1"/>
  <c r="V3182" i="1"/>
  <c r="V4157" i="1"/>
  <c r="V4173" i="1"/>
  <c r="V4349" i="1"/>
  <c r="V668" i="1"/>
  <c r="V2245" i="1"/>
  <c r="V3180" i="1"/>
  <c r="V4155" i="1"/>
  <c r="V4171" i="1"/>
  <c r="V4347" i="1"/>
  <c r="P665" i="1"/>
  <c r="P2242" i="1"/>
  <c r="P3177" i="1"/>
  <c r="P4152" i="1"/>
  <c r="P4168" i="1"/>
  <c r="P4344" i="1"/>
  <c r="AC671" i="1"/>
  <c r="AC2248" i="1"/>
  <c r="AC3183" i="1"/>
  <c r="AC4158" i="1"/>
  <c r="AC4174" i="1"/>
  <c r="AC4350" i="1"/>
  <c r="AB671" i="1"/>
  <c r="AB2248" i="1"/>
  <c r="AB3183" i="1"/>
  <c r="AB4158" i="1"/>
  <c r="AB4174" i="1"/>
  <c r="AB4350" i="1"/>
  <c r="S669" i="1"/>
  <c r="S2246" i="1"/>
  <c r="S3181" i="1"/>
  <c r="S4156" i="1"/>
  <c r="S4172" i="1"/>
  <c r="S4348" i="1"/>
  <c r="U671" i="1"/>
  <c r="U2248" i="1"/>
  <c r="U3183" i="1"/>
  <c r="U4158" i="1"/>
  <c r="U4174" i="1"/>
  <c r="U4350" i="1"/>
  <c r="L668" i="1"/>
  <c r="L2245" i="1"/>
  <c r="L3180" i="1"/>
  <c r="L4155" i="1"/>
  <c r="L4171" i="1"/>
  <c r="L4347" i="1"/>
  <c r="S671" i="1"/>
  <c r="S2248" i="1"/>
  <c r="S3183" i="1"/>
  <c r="S4158" i="1"/>
  <c r="S4174" i="1"/>
  <c r="S4350" i="1"/>
  <c r="AB669" i="1"/>
  <c r="AB2246" i="1"/>
  <c r="AB3181" i="1"/>
  <c r="AB4156" i="1"/>
  <c r="AB4172" i="1"/>
  <c r="AB4348" i="1"/>
  <c r="Q665" i="1"/>
  <c r="Q2242" i="1"/>
  <c r="Q3177" i="1"/>
  <c r="Q4152" i="1"/>
  <c r="Q4168" i="1"/>
  <c r="Q4344" i="1"/>
  <c r="T669" i="1"/>
  <c r="T2246" i="1"/>
  <c r="T3181" i="1"/>
  <c r="T4156" i="1"/>
  <c r="T4172" i="1"/>
  <c r="T4348" i="1"/>
  <c r="AA670" i="1"/>
  <c r="AA2247" i="1"/>
  <c r="AA3182" i="1"/>
  <c r="AA4157" i="1"/>
  <c r="AA4173" i="1"/>
  <c r="AA4349" i="1"/>
  <c r="N671" i="1"/>
  <c r="N2248" i="1"/>
  <c r="N3183" i="1"/>
  <c r="N4158" i="1"/>
  <c r="N4174" i="1"/>
  <c r="N4350" i="1"/>
  <c r="Q670" i="1"/>
  <c r="Q2247" i="1"/>
  <c r="Q3182" i="1"/>
  <c r="Q4157" i="1"/>
  <c r="Q4173" i="1"/>
  <c r="Q4349" i="1"/>
  <c r="K670" i="1"/>
  <c r="K2247" i="1"/>
  <c r="K3182" i="1"/>
  <c r="K4157" i="1"/>
  <c r="K4173" i="1"/>
  <c r="K4349" i="1"/>
  <c r="AC668" i="1"/>
  <c r="AC2245" i="1"/>
  <c r="AC3180" i="1"/>
  <c r="AC4155" i="1"/>
  <c r="AC4171" i="1"/>
  <c r="AC4347" i="1"/>
  <c r="L667" i="1"/>
  <c r="L2244" i="1"/>
  <c r="L3179" i="1"/>
  <c r="L4154" i="1"/>
  <c r="L4170" i="1"/>
  <c r="L4346" i="1"/>
  <c r="O667" i="1"/>
  <c r="O2244" i="1"/>
  <c r="O3179" i="1"/>
  <c r="O4154" i="1"/>
  <c r="O4170" i="1"/>
  <c r="O4346" i="1"/>
  <c r="S668" i="1"/>
  <c r="S2245" i="1"/>
  <c r="S3180" i="1"/>
  <c r="S4155" i="1"/>
  <c r="S4171" i="1"/>
  <c r="S4347" i="1"/>
  <c r="U668" i="1"/>
  <c r="U2245" i="1"/>
  <c r="U3180" i="1"/>
  <c r="U4155" i="1"/>
  <c r="U4171" i="1"/>
  <c r="U4347" i="1"/>
  <c r="AC665" i="1"/>
  <c r="AC2242" i="1"/>
  <c r="AC3177" i="1"/>
  <c r="AC4152" i="1"/>
  <c r="AC4168" i="1"/>
  <c r="AC4344" i="1"/>
  <c r="Y668" i="1"/>
  <c r="Y2245" i="1"/>
  <c r="Y3180" i="1"/>
  <c r="Y4155" i="1"/>
  <c r="Y4171" i="1"/>
  <c r="Y4347" i="1"/>
  <c r="N665" i="1"/>
  <c r="N2242" i="1"/>
  <c r="N3177" i="1"/>
  <c r="N4152" i="1"/>
  <c r="N4168" i="1"/>
  <c r="N4344" i="1"/>
  <c r="I668" i="1"/>
  <c r="I2245" i="1"/>
  <c r="I3180" i="1"/>
  <c r="I4155" i="1"/>
  <c r="I4171" i="1"/>
  <c r="I4347" i="1"/>
  <c r="X669" i="1"/>
  <c r="X2246" i="1"/>
  <c r="X3181" i="1"/>
  <c r="X4156" i="1"/>
  <c r="X4172" i="1"/>
  <c r="X4348" i="1"/>
  <c r="T671" i="1"/>
  <c r="T2248" i="1"/>
  <c r="T3183" i="1"/>
  <c r="T4158" i="1"/>
  <c r="T4174" i="1"/>
  <c r="T4350" i="1"/>
  <c r="N669" i="1"/>
  <c r="N2246" i="1"/>
  <c r="N3181" i="1"/>
  <c r="N4156" i="1"/>
  <c r="N4172" i="1"/>
  <c r="N4348" i="1"/>
  <c r="K671" i="1"/>
  <c r="K2248" i="1"/>
  <c r="K3183" i="1"/>
  <c r="K4158" i="1"/>
  <c r="K4174" i="1"/>
  <c r="K4350" i="1"/>
  <c r="S667" i="1"/>
  <c r="S2244" i="1"/>
  <c r="S3179" i="1"/>
  <c r="S4154" i="1"/>
  <c r="S4170" i="1"/>
  <c r="S4346" i="1"/>
  <c r="AA667" i="1"/>
  <c r="AA2244" i="1"/>
  <c r="AA3179" i="1"/>
  <c r="AA4154" i="1"/>
  <c r="AA4170" i="1"/>
  <c r="AA4346" i="1"/>
  <c r="V667" i="1"/>
  <c r="V2244" i="1"/>
  <c r="V3179" i="1"/>
  <c r="V4154" i="1"/>
  <c r="V4170" i="1"/>
  <c r="V4346" i="1"/>
  <c r="AA669" i="1"/>
  <c r="AA2246" i="1"/>
  <c r="AA3181" i="1"/>
  <c r="AA4156" i="1"/>
  <c r="AA4172" i="1"/>
  <c r="AA4348" i="1"/>
  <c r="U667" i="1"/>
  <c r="U2244" i="1"/>
  <c r="U3179" i="1"/>
  <c r="U4154" i="1"/>
  <c r="U4170" i="1"/>
  <c r="U4346" i="1"/>
  <c r="T667" i="1"/>
  <c r="T2244" i="1"/>
  <c r="T3179" i="1"/>
  <c r="T4154" i="1"/>
  <c r="T4170" i="1"/>
  <c r="T4346" i="1"/>
  <c r="I666" i="1"/>
  <c r="I2243" i="1"/>
  <c r="I3178" i="1"/>
  <c r="I4153" i="1"/>
  <c r="I4169" i="1"/>
  <c r="I4345" i="1"/>
  <c r="Y669" i="1"/>
  <c r="Y2246" i="1"/>
  <c r="Y3181" i="1"/>
  <c r="Y4156" i="1"/>
  <c r="Y4172" i="1"/>
  <c r="Y4348" i="1"/>
  <c r="V669" i="1"/>
  <c r="V2246" i="1"/>
  <c r="V3181" i="1"/>
  <c r="V4156" i="1"/>
  <c r="V4172" i="1"/>
  <c r="V4348" i="1"/>
  <c r="J666" i="1"/>
  <c r="J2243" i="1"/>
  <c r="J3178" i="1"/>
  <c r="J4153" i="1"/>
  <c r="J4169" i="1"/>
  <c r="J4345" i="1"/>
  <c r="Y667" i="1"/>
  <c r="Y2244" i="1"/>
  <c r="Y3179" i="1"/>
  <c r="Y4154" i="1"/>
  <c r="Y4170" i="1"/>
  <c r="Y4346" i="1"/>
  <c r="AC669" i="1"/>
  <c r="AC2246" i="1"/>
  <c r="AC3181" i="1"/>
  <c r="AC4156" i="1"/>
  <c r="AC4172" i="1"/>
  <c r="AC4348" i="1"/>
  <c r="U669" i="1"/>
  <c r="U2246" i="1"/>
  <c r="U3181" i="1"/>
  <c r="U4156" i="1"/>
  <c r="U4172" i="1"/>
  <c r="U4348" i="1"/>
  <c r="T665" i="1"/>
  <c r="T2242" i="1"/>
  <c r="T3177" i="1"/>
  <c r="T4152" i="1"/>
  <c r="T4168" i="1"/>
  <c r="T4344" i="1"/>
  <c r="L669" i="1"/>
  <c r="L2246" i="1"/>
  <c r="L3181" i="1"/>
  <c r="L4156" i="1"/>
  <c r="L4172" i="1"/>
  <c r="L4348" i="1"/>
  <c r="U665" i="1"/>
  <c r="U2242" i="1"/>
  <c r="U3177" i="1"/>
  <c r="U4152" i="1"/>
  <c r="U4168" i="1"/>
  <c r="U4344" i="1"/>
  <c r="I669" i="1"/>
  <c r="I2246" i="1"/>
  <c r="I3181" i="1"/>
  <c r="I4156" i="1"/>
  <c r="I4172" i="1"/>
  <c r="I4348" i="1"/>
  <c r="Y670" i="1"/>
  <c r="Y2247" i="1"/>
  <c r="Y3182" i="1"/>
  <c r="Y4157" i="1"/>
  <c r="Y4173" i="1"/>
  <c r="Y4349" i="1"/>
  <c r="Y665" i="1"/>
  <c r="Y2242" i="1"/>
  <c r="Y3177" i="1"/>
  <c r="Y4152" i="1"/>
  <c r="Y4168" i="1"/>
  <c r="Y4344" i="1"/>
  <c r="I670" i="1"/>
  <c r="I2247" i="1"/>
  <c r="I3182" i="1"/>
  <c r="I4157" i="1"/>
  <c r="I4173" i="1"/>
  <c r="I4349" i="1"/>
  <c r="I667" i="1"/>
  <c r="I2244" i="1"/>
  <c r="I3179" i="1"/>
  <c r="I4154" i="1"/>
  <c r="I4170" i="1"/>
  <c r="I4346" i="1"/>
  <c r="AC667" i="1"/>
  <c r="AC2244" i="1"/>
  <c r="AC3179" i="1"/>
  <c r="AC4154" i="1"/>
  <c r="AC4170" i="1"/>
  <c r="AC4346" i="1"/>
  <c r="AB667" i="1"/>
  <c r="AB2244" i="1"/>
  <c r="AB3179" i="1"/>
  <c r="AB4154" i="1"/>
  <c r="AB4170" i="1"/>
  <c r="AB4346" i="1"/>
  <c r="AB666" i="1"/>
  <c r="AB2243" i="1"/>
  <c r="AB3178" i="1"/>
  <c r="AB4153" i="1"/>
  <c r="AB4169" i="1"/>
  <c r="AB4345" i="1"/>
  <c r="N668" i="1"/>
  <c r="N2245" i="1"/>
  <c r="N3180" i="1"/>
  <c r="N4155" i="1"/>
  <c r="N4171" i="1"/>
  <c r="N4347" i="1"/>
  <c r="P666" i="1"/>
  <c r="P2243" i="1"/>
  <c r="P3178" i="1"/>
  <c r="P4153" i="1"/>
  <c r="P4169" i="1"/>
  <c r="P4345" i="1"/>
  <c r="AA666" i="1"/>
  <c r="AA2243" i="1"/>
  <c r="AA3178" i="1"/>
  <c r="AA4153" i="1"/>
  <c r="AA4169" i="1"/>
  <c r="AA4345" i="1"/>
  <c r="S666" i="1"/>
  <c r="S2243" i="1"/>
  <c r="S3178" i="1"/>
  <c r="S4153" i="1"/>
  <c r="S4169" i="1"/>
  <c r="S4345" i="1"/>
  <c r="X668" i="1"/>
  <c r="X2245" i="1"/>
  <c r="X3180" i="1"/>
  <c r="X4155" i="1"/>
  <c r="X4171" i="1"/>
  <c r="X4347" i="1"/>
  <c r="K669" i="1"/>
  <c r="K2246" i="1"/>
  <c r="K3181" i="1"/>
  <c r="K4156" i="1"/>
  <c r="K4172" i="1"/>
  <c r="K4348" i="1"/>
  <c r="AB670" i="1"/>
  <c r="AB2247" i="1"/>
  <c r="AB3182" i="1"/>
  <c r="AB4157" i="1"/>
  <c r="AB4173" i="1"/>
  <c r="AB4349" i="1"/>
  <c r="X666" i="1"/>
  <c r="X2243" i="1"/>
  <c r="X3178" i="1"/>
  <c r="X4153" i="1"/>
  <c r="X4169" i="1"/>
  <c r="X4345" i="1"/>
  <c r="V665" i="1"/>
  <c r="V2242" i="1"/>
  <c r="V3177" i="1"/>
  <c r="V4152" i="1"/>
  <c r="V4168" i="1"/>
  <c r="V4344" i="1"/>
  <c r="J669" i="1"/>
  <c r="J2246" i="1"/>
  <c r="J3181" i="1"/>
  <c r="J4156" i="1"/>
  <c r="J4172" i="1"/>
  <c r="J4348" i="1"/>
  <c r="X670" i="1"/>
  <c r="X2247" i="1"/>
  <c r="X3182" i="1"/>
  <c r="X4157" i="1"/>
  <c r="X4173" i="1"/>
  <c r="X4349" i="1"/>
  <c r="Q669" i="1"/>
  <c r="Q2246" i="1"/>
  <c r="Q3181" i="1"/>
  <c r="Q4156" i="1"/>
  <c r="Q4172" i="1"/>
  <c r="Q4348" i="1"/>
  <c r="L665" i="1"/>
  <c r="L2242" i="1"/>
  <c r="L3177" i="1"/>
  <c r="L4152" i="1"/>
  <c r="L4168" i="1"/>
  <c r="L4344" i="1"/>
  <c r="X671" i="1"/>
  <c r="X2248" i="1"/>
  <c r="X3183" i="1"/>
  <c r="X4158" i="1"/>
  <c r="X4174" i="1"/>
  <c r="X4350" i="1"/>
  <c r="T670" i="1"/>
  <c r="T2247" i="1"/>
  <c r="T3182" i="1"/>
  <c r="T4157" i="1"/>
  <c r="T4173" i="1"/>
  <c r="T4349" i="1"/>
  <c r="Y671" i="1"/>
  <c r="Y2248" i="1"/>
  <c r="Y3183" i="1"/>
  <c r="Y4158" i="1"/>
  <c r="Y4174" i="1"/>
  <c r="Y4350" i="1"/>
  <c r="L671" i="1"/>
  <c r="L2248" i="1"/>
  <c r="L3183" i="1"/>
  <c r="L4158" i="1"/>
  <c r="L4174" i="1"/>
  <c r="L4350" i="1"/>
  <c r="V666" i="1"/>
  <c r="V2243" i="1"/>
  <c r="V3178" i="1"/>
  <c r="V4153" i="1"/>
  <c r="V4169" i="1"/>
  <c r="V4345" i="1"/>
  <c r="O665" i="1"/>
  <c r="O2242" i="1"/>
  <c r="O3177" i="1"/>
  <c r="O4152" i="1"/>
  <c r="O4168" i="1"/>
  <c r="O4344" i="1"/>
  <c r="AC670" i="1"/>
  <c r="AC2247" i="1"/>
  <c r="AC3182" i="1"/>
  <c r="AC4157" i="1"/>
  <c r="AC4173" i="1"/>
  <c r="AC4349" i="1"/>
  <c r="T666" i="1"/>
  <c r="T2243" i="1"/>
  <c r="T3178" i="1"/>
  <c r="T4153" i="1"/>
  <c r="T4169" i="1"/>
  <c r="T4345" i="1"/>
  <c r="K667" i="1"/>
  <c r="K2244" i="1"/>
  <c r="K3179" i="1"/>
  <c r="K4154" i="1"/>
  <c r="K4170" i="1"/>
  <c r="K4346" i="1"/>
  <c r="J671" i="1"/>
  <c r="J2248" i="1"/>
  <c r="J3183" i="1"/>
  <c r="J4158" i="1"/>
  <c r="J4174" i="1"/>
  <c r="J4350" i="1"/>
  <c r="N667" i="1"/>
  <c r="N2244" i="1"/>
  <c r="N3179" i="1"/>
  <c r="N4154" i="1"/>
  <c r="N4170" i="1"/>
  <c r="N4346" i="1"/>
  <c r="U666" i="1"/>
  <c r="U2243" i="1"/>
  <c r="U3178" i="1"/>
  <c r="U4153" i="1"/>
  <c r="U4169" i="1"/>
  <c r="U4345" i="1"/>
  <c r="J665" i="1"/>
  <c r="J2242" i="1"/>
  <c r="J3177" i="1"/>
  <c r="J4152" i="1"/>
  <c r="J4168" i="1"/>
  <c r="J4344" i="1"/>
  <c r="K668" i="1"/>
  <c r="K2245" i="1"/>
  <c r="K3180" i="1"/>
  <c r="K4155" i="1"/>
  <c r="K4171" i="1"/>
  <c r="K4347" i="1"/>
  <c r="P670" i="1"/>
  <c r="P2247" i="1"/>
  <c r="P3182" i="1"/>
  <c r="P4157" i="1"/>
  <c r="P4173" i="1"/>
  <c r="P4349" i="1"/>
  <c r="P669" i="1"/>
  <c r="P2246" i="1"/>
  <c r="P3181" i="1"/>
  <c r="P4156" i="1"/>
  <c r="P4172" i="1"/>
  <c r="P4348" i="1"/>
  <c r="Q666" i="1"/>
  <c r="Q2243" i="1"/>
  <c r="Q3178" i="1"/>
  <c r="Q4153" i="1"/>
  <c r="Q4169" i="1"/>
  <c r="Q4345" i="1"/>
  <c r="L670" i="1"/>
  <c r="L2247" i="1"/>
  <c r="L3182" i="1"/>
  <c r="L4157" i="1"/>
  <c r="L4173" i="1"/>
  <c r="L4349" i="1"/>
  <c r="J667" i="1"/>
  <c r="J2244" i="1"/>
  <c r="J3179" i="1"/>
  <c r="J4154" i="1"/>
  <c r="J4170" i="1"/>
  <c r="J4346" i="1"/>
  <c r="I665" i="1"/>
  <c r="I2242" i="1"/>
  <c r="I3177" i="1"/>
  <c r="I4152" i="1"/>
  <c r="I4168" i="1"/>
  <c r="I4344" i="1"/>
  <c r="X665" i="1"/>
  <c r="X2242" i="1"/>
  <c r="X3177" i="1"/>
  <c r="X4152" i="1"/>
  <c r="X4168" i="1"/>
  <c r="X4344" i="1"/>
  <c r="P668" i="1"/>
  <c r="P2245" i="1"/>
  <c r="P3180" i="1"/>
  <c r="P4155" i="1"/>
  <c r="P4171" i="1"/>
  <c r="P4347" i="1"/>
  <c r="S665" i="1"/>
  <c r="S2242" i="1"/>
  <c r="S3177" i="1"/>
  <c r="S4152" i="1"/>
  <c r="S4168" i="1"/>
  <c r="S4344" i="1"/>
  <c r="O670" i="1"/>
  <c r="O2247" i="1"/>
  <c r="O3182" i="1"/>
  <c r="O4157" i="1"/>
  <c r="O4173" i="1"/>
  <c r="O4349" i="1"/>
  <c r="Q667" i="1"/>
  <c r="Q2244" i="1"/>
  <c r="Q3179" i="1"/>
  <c r="Q4154" i="1"/>
  <c r="Q4170" i="1"/>
  <c r="Q4346" i="1"/>
  <c r="O668" i="1"/>
  <c r="O2245" i="1"/>
  <c r="O3180" i="1"/>
  <c r="O4155" i="1"/>
  <c r="O4171" i="1"/>
  <c r="O4347" i="1"/>
  <c r="AA671" i="1"/>
  <c r="AA2248" i="1"/>
  <c r="AA3183" i="1"/>
  <c r="AA4158" i="1"/>
  <c r="AA4174" i="1"/>
  <c r="AA4350" i="1"/>
  <c r="I671" i="1"/>
  <c r="I2248" i="1"/>
  <c r="I3183" i="1"/>
  <c r="I4158" i="1"/>
  <c r="I4174" i="1"/>
  <c r="I4350" i="1"/>
  <c r="AA668" i="1"/>
  <c r="AA2245" i="1"/>
  <c r="AA3180" i="1"/>
  <c r="AA4155" i="1"/>
  <c r="AA4171" i="1"/>
  <c r="AA4347" i="1"/>
  <c r="O671" i="1"/>
  <c r="O2248" i="1"/>
  <c r="O3183" i="1"/>
  <c r="O4158" i="1"/>
  <c r="O4174" i="1"/>
  <c r="O4350" i="1"/>
  <c r="J668" i="1"/>
  <c r="J2245" i="1"/>
  <c r="J3180" i="1"/>
  <c r="J4155" i="1"/>
  <c r="J4171" i="1"/>
  <c r="J4347" i="1"/>
  <c r="AB665" i="1"/>
  <c r="AB2242" i="1"/>
  <c r="AB3177" i="1"/>
  <c r="AB4152" i="1"/>
  <c r="AB4168" i="1"/>
  <c r="AB4344" i="1"/>
  <c r="J670" i="1"/>
  <c r="J2247" i="1"/>
  <c r="J3182" i="1"/>
  <c r="J4157" i="1"/>
  <c r="J4173" i="1"/>
  <c r="J4349" i="1"/>
  <c r="O669" i="1"/>
  <c r="O2246" i="1"/>
  <c r="O3181" i="1"/>
  <c r="O4156" i="1"/>
  <c r="O4172" i="1"/>
  <c r="O4348" i="1"/>
  <c r="N666" i="1"/>
  <c r="N2243" i="1"/>
  <c r="N3178" i="1"/>
  <c r="N4153" i="1"/>
  <c r="N4169" i="1"/>
  <c r="N4345" i="1"/>
  <c r="P671" i="1"/>
  <c r="P2248" i="1"/>
  <c r="P3183" i="1"/>
  <c r="P4158" i="1"/>
  <c r="P4174" i="1"/>
  <c r="P4350" i="1"/>
  <c r="L666" i="1"/>
  <c r="L2243" i="1"/>
  <c r="L3178" i="1"/>
  <c r="L4153" i="1"/>
  <c r="L4169" i="1"/>
  <c r="L4345" i="1"/>
  <c r="T668" i="1"/>
  <c r="T2245" i="1"/>
  <c r="T3180" i="1"/>
  <c r="T4155" i="1"/>
  <c r="T4171" i="1"/>
  <c r="T4347" i="1"/>
  <c r="AA665" i="1"/>
  <c r="AA2242" i="1"/>
  <c r="AA3177" i="1"/>
  <c r="AA4152" i="1"/>
  <c r="AA4168" i="1"/>
  <c r="AA4344" i="1"/>
  <c r="Q668" i="1"/>
  <c r="Q2245" i="1"/>
  <c r="Q3180" i="1"/>
  <c r="Q4155" i="1"/>
  <c r="Q4171" i="1"/>
  <c r="Q4347" i="1"/>
  <c r="X667" i="1"/>
  <c r="X2244" i="1"/>
  <c r="X3179" i="1"/>
  <c r="X4154" i="1"/>
  <c r="X4170" i="1"/>
  <c r="X4346" i="1"/>
  <c r="AB668" i="1"/>
  <c r="AB2245" i="1"/>
  <c r="AB3180" i="1"/>
  <c r="AB4155" i="1"/>
  <c r="AB4171" i="1"/>
  <c r="AB4347" i="1"/>
  <c r="N670" i="1"/>
  <c r="N2247" i="1"/>
  <c r="N3182" i="1"/>
  <c r="N4157" i="1"/>
  <c r="N4173" i="1"/>
  <c r="N4349" i="1"/>
  <c r="Y666" i="1"/>
  <c r="Y2243" i="1"/>
  <c r="Y3178" i="1"/>
  <c r="Y4153" i="1"/>
  <c r="Y4169" i="1"/>
  <c r="Y4345" i="1"/>
  <c r="V671" i="1"/>
  <c r="V2248" i="1"/>
  <c r="V3183" i="1"/>
  <c r="V4158" i="1"/>
  <c r="V4174" i="1"/>
  <c r="V4350" i="1"/>
  <c r="S670" i="1"/>
  <c r="S2247" i="1"/>
  <c r="S3182" i="1"/>
  <c r="S4157" i="1"/>
  <c r="S4173" i="1"/>
  <c r="S4349" i="1"/>
  <c r="K666" i="1"/>
  <c r="K2243" i="1"/>
  <c r="K3178" i="1"/>
  <c r="K4153" i="1"/>
  <c r="K4169" i="1"/>
  <c r="K4345" i="1"/>
  <c r="U670" i="1"/>
  <c r="U2247" i="1"/>
  <c r="U3182" i="1"/>
  <c r="U4157" i="1"/>
  <c r="U4173" i="1"/>
  <c r="U4349" i="1"/>
  <c r="AC666" i="1"/>
  <c r="AC2243" i="1"/>
  <c r="AC3178" i="1"/>
  <c r="AC4153" i="1"/>
  <c r="AC4169" i="1"/>
  <c r="AC4345" i="1"/>
  <c r="P667" i="1"/>
  <c r="P2244" i="1"/>
  <c r="P3179" i="1"/>
  <c r="P4154" i="1"/>
  <c r="P4170" i="1"/>
  <c r="P4346" i="1"/>
  <c r="Z4155" i="1" l="1"/>
  <c r="Z2242" i="1"/>
  <c r="Z4157" i="1"/>
  <c r="Z4173" i="1"/>
  <c r="Z2247" i="1"/>
  <c r="Z4154" i="1"/>
  <c r="Z2245" i="1"/>
  <c r="Z4152" i="1"/>
  <c r="Z4347" i="1"/>
  <c r="M4155" i="1"/>
  <c r="M4152" i="1"/>
  <c r="Z4170" i="1"/>
  <c r="M3179" i="1"/>
  <c r="W4152" i="1"/>
  <c r="Z3180" i="1"/>
  <c r="M2248" i="1"/>
  <c r="M4158" i="1"/>
  <c r="M4157" i="1"/>
  <c r="Z4171" i="1"/>
  <c r="M2245" i="1"/>
  <c r="R2243" i="1"/>
  <c r="M2244" i="1"/>
  <c r="R4153" i="1"/>
  <c r="Z3179" i="1"/>
  <c r="M4344" i="1"/>
  <c r="M4168" i="1"/>
  <c r="Z4168" i="1"/>
  <c r="Z4349" i="1"/>
  <c r="M3177" i="1"/>
  <c r="M4154" i="1"/>
  <c r="Z4346" i="1"/>
  <c r="R3178" i="1"/>
  <c r="Z3177" i="1"/>
  <c r="M3183" i="1"/>
  <c r="Z3182" i="1"/>
  <c r="M3181" i="1"/>
  <c r="W2247" i="1"/>
  <c r="M2242" i="1"/>
  <c r="M3180" i="1"/>
  <c r="Z2244" i="1"/>
  <c r="W4344" i="1"/>
  <c r="M2246" i="1"/>
  <c r="W4168" i="1"/>
  <c r="Z4344" i="1"/>
  <c r="R3182" i="1"/>
  <c r="M3182" i="1"/>
  <c r="R4349" i="1"/>
  <c r="R4173" i="1"/>
  <c r="M4349" i="1"/>
  <c r="M4173" i="1"/>
  <c r="M4172" i="1"/>
  <c r="W4170" i="1"/>
  <c r="W2242" i="1"/>
  <c r="M4346" i="1"/>
  <c r="M4170" i="1"/>
  <c r="W4157" i="1"/>
  <c r="R4157" i="1"/>
  <c r="M2247" i="1"/>
  <c r="M4348" i="1"/>
  <c r="R2247" i="1"/>
  <c r="R4169" i="1"/>
  <c r="W3177" i="1"/>
  <c r="Z4350" i="1"/>
  <c r="Z4174" i="1"/>
  <c r="M4156" i="1"/>
  <c r="M4347" i="1"/>
  <c r="M4171" i="1"/>
  <c r="M4350" i="1"/>
  <c r="M4174" i="1"/>
  <c r="Z667" i="1"/>
  <c r="R4345" i="1"/>
  <c r="W665" i="1"/>
  <c r="R4154" i="1"/>
  <c r="AB672" i="1"/>
  <c r="AB2249" i="1"/>
  <c r="AB3184" i="1"/>
  <c r="AB4159" i="1"/>
  <c r="AB4175" i="1"/>
  <c r="AB4351" i="1"/>
  <c r="Z2243" i="1"/>
  <c r="R4347" i="1"/>
  <c r="R4171" i="1"/>
  <c r="Y672" i="1"/>
  <c r="Y2249" i="1"/>
  <c r="Y3184" i="1"/>
  <c r="Y4159" i="1"/>
  <c r="Y4175" i="1"/>
  <c r="Y4351" i="1"/>
  <c r="U672" i="1"/>
  <c r="U2249" i="1"/>
  <c r="U3184" i="1"/>
  <c r="U4159" i="1"/>
  <c r="U4175" i="1"/>
  <c r="U4351" i="1"/>
  <c r="R4348" i="1"/>
  <c r="R4172" i="1"/>
  <c r="R3183" i="1"/>
  <c r="R671" i="1"/>
  <c r="W4174" i="1"/>
  <c r="W4156" i="1"/>
  <c r="M671" i="1"/>
  <c r="Z4158" i="1"/>
  <c r="Z670" i="1"/>
  <c r="W2243" i="1"/>
  <c r="R4155" i="1"/>
  <c r="V672" i="1"/>
  <c r="V2249" i="1"/>
  <c r="V3184" i="1"/>
  <c r="V4159" i="1"/>
  <c r="V4175" i="1"/>
  <c r="V4351" i="1"/>
  <c r="W2244" i="1"/>
  <c r="R4156" i="1"/>
  <c r="R4174" i="1"/>
  <c r="W4158" i="1"/>
  <c r="W2248" i="1"/>
  <c r="AA672" i="1"/>
  <c r="AA2249" i="1"/>
  <c r="AA3184" i="1"/>
  <c r="AA4159" i="1"/>
  <c r="AA4175" i="1"/>
  <c r="AA4351" i="1"/>
  <c r="R2244" i="1"/>
  <c r="O672" i="1"/>
  <c r="O2249" i="1"/>
  <c r="O3184" i="1"/>
  <c r="O4159" i="1"/>
  <c r="O4175" i="1"/>
  <c r="O4351" i="1"/>
  <c r="I672" i="1"/>
  <c r="I2249" i="1"/>
  <c r="I3184" i="1"/>
  <c r="I4159" i="1"/>
  <c r="I4175" i="1"/>
  <c r="I4351" i="1"/>
  <c r="T672" i="1"/>
  <c r="T2249" i="1"/>
  <c r="T3184" i="1"/>
  <c r="T4159" i="1"/>
  <c r="T4175" i="1"/>
  <c r="T4351" i="1"/>
  <c r="R665" i="1"/>
  <c r="W4347" i="1"/>
  <c r="R4158" i="1"/>
  <c r="W2246" i="1"/>
  <c r="W4349" i="1"/>
  <c r="M670" i="1"/>
  <c r="Z665" i="1"/>
  <c r="M667" i="1"/>
  <c r="M665" i="1"/>
  <c r="X672" i="1"/>
  <c r="X2249" i="1"/>
  <c r="X3184" i="1"/>
  <c r="X4159" i="1"/>
  <c r="X4175" i="1"/>
  <c r="X4351" i="1"/>
  <c r="Z2248" i="1"/>
  <c r="Z666" i="1"/>
  <c r="Z668" i="1"/>
  <c r="R2245" i="1"/>
  <c r="R2246" i="1"/>
  <c r="R3177" i="1"/>
  <c r="W3180" i="1"/>
  <c r="W668" i="1"/>
  <c r="AC672" i="1"/>
  <c r="AC2249" i="1"/>
  <c r="AC3184" i="1"/>
  <c r="AC4159" i="1"/>
  <c r="AC4175" i="1"/>
  <c r="AC4351" i="1"/>
  <c r="J672" i="1"/>
  <c r="J2249" i="1"/>
  <c r="J3184" i="1"/>
  <c r="J4159" i="1"/>
  <c r="J4175" i="1"/>
  <c r="J4351" i="1"/>
  <c r="W3182" i="1"/>
  <c r="W670" i="1"/>
  <c r="P672" i="1"/>
  <c r="P2249" i="1"/>
  <c r="P3184" i="1"/>
  <c r="P4159" i="1"/>
  <c r="P4175" i="1"/>
  <c r="P4351" i="1"/>
  <c r="S672" i="1"/>
  <c r="S2249" i="1"/>
  <c r="S3184" i="1"/>
  <c r="S4159" i="1"/>
  <c r="S4175" i="1"/>
  <c r="S4351" i="1"/>
  <c r="Z3178" i="1"/>
  <c r="W4345" i="1"/>
  <c r="Z3181" i="1"/>
  <c r="Z669" i="1"/>
  <c r="R4344" i="1"/>
  <c r="R4168" i="1"/>
  <c r="W4171" i="1"/>
  <c r="R2248" i="1"/>
  <c r="Q672" i="1"/>
  <c r="Q2249" i="1"/>
  <c r="Q3184" i="1"/>
  <c r="Q4159" i="1"/>
  <c r="Q4175" i="1"/>
  <c r="Q4351" i="1"/>
  <c r="W4173" i="1"/>
  <c r="N672" i="1"/>
  <c r="N2249" i="1"/>
  <c r="N3184" i="1"/>
  <c r="N4159" i="1"/>
  <c r="N4175" i="1"/>
  <c r="N4351" i="1"/>
  <c r="Z4345" i="1"/>
  <c r="Z4169" i="1"/>
  <c r="W3178" i="1"/>
  <c r="W666" i="1"/>
  <c r="L672" i="1"/>
  <c r="L2249" i="1"/>
  <c r="L3184" i="1"/>
  <c r="L4159" i="1"/>
  <c r="L4175" i="1"/>
  <c r="L4351" i="1"/>
  <c r="M3178" i="1"/>
  <c r="M666" i="1"/>
  <c r="W3179" i="1"/>
  <c r="W667" i="1"/>
  <c r="Z4348" i="1"/>
  <c r="Z4172" i="1"/>
  <c r="R4152" i="1"/>
  <c r="W4155" i="1"/>
  <c r="W3183" i="1"/>
  <c r="W671" i="1"/>
  <c r="R670" i="1"/>
  <c r="R3179" i="1"/>
  <c r="R667" i="1"/>
  <c r="Z4153" i="1"/>
  <c r="W4169" i="1"/>
  <c r="M4345" i="1"/>
  <c r="M4169" i="1"/>
  <c r="R669" i="1"/>
  <c r="Z4156" i="1"/>
  <c r="Z2246" i="1"/>
  <c r="W4350" i="1"/>
  <c r="W3181" i="1"/>
  <c r="W669" i="1"/>
  <c r="K672" i="1"/>
  <c r="K2249" i="1"/>
  <c r="K3184" i="1"/>
  <c r="K4159" i="1"/>
  <c r="K4175" i="1"/>
  <c r="K4351" i="1"/>
  <c r="R666" i="1"/>
  <c r="M668" i="1"/>
  <c r="R4346" i="1"/>
  <c r="R4170" i="1"/>
  <c r="Z3183" i="1"/>
  <c r="Z671" i="1"/>
  <c r="M669" i="1"/>
  <c r="W4153" i="1"/>
  <c r="R3180" i="1"/>
  <c r="R668" i="1"/>
  <c r="M4153" i="1"/>
  <c r="M2243" i="1"/>
  <c r="W4346" i="1"/>
  <c r="W4154" i="1"/>
  <c r="R3181" i="1"/>
  <c r="R2242" i="1"/>
  <c r="W2245" i="1"/>
  <c r="R4350" i="1"/>
  <c r="W4348" i="1"/>
  <c r="W4172" i="1"/>
  <c r="Z4159" i="1" l="1"/>
  <c r="H4152" i="1"/>
  <c r="H4168" i="1"/>
  <c r="H4158" i="1"/>
  <c r="H4349" i="1"/>
  <c r="H2247" i="1"/>
  <c r="R3184" i="1"/>
  <c r="H4173" i="1"/>
  <c r="H2242" i="1"/>
  <c r="H4170" i="1"/>
  <c r="H4350" i="1"/>
  <c r="H3182" i="1"/>
  <c r="H3177" i="1"/>
  <c r="H4345" i="1"/>
  <c r="H2243" i="1"/>
  <c r="H4348" i="1"/>
  <c r="W4159" i="1"/>
  <c r="H2244" i="1"/>
  <c r="H3178" i="1"/>
  <c r="H4157" i="1"/>
  <c r="H667" i="1"/>
  <c r="H3179" i="1"/>
  <c r="W3184" i="1"/>
  <c r="H4347" i="1"/>
  <c r="H4154" i="1"/>
  <c r="H4174" i="1"/>
  <c r="H4156" i="1"/>
  <c r="H3180" i="1"/>
  <c r="H4153" i="1"/>
  <c r="H3181" i="1"/>
  <c r="W4351" i="1"/>
  <c r="H4155" i="1"/>
  <c r="W4175" i="1"/>
  <c r="H4172" i="1"/>
  <c r="Z4175" i="1"/>
  <c r="W2249" i="1"/>
  <c r="R4175" i="1"/>
  <c r="R4159" i="1"/>
  <c r="H4344" i="1"/>
  <c r="Z2249" i="1"/>
  <c r="H4171" i="1"/>
  <c r="R4351" i="1"/>
  <c r="H4169" i="1"/>
  <c r="H3183" i="1"/>
  <c r="H2245" i="1"/>
  <c r="H4346" i="1"/>
  <c r="H2248" i="1"/>
  <c r="H2246" i="1"/>
  <c r="Z4351" i="1"/>
  <c r="H665" i="1"/>
  <c r="Z3184" i="1"/>
  <c r="U2754" i="1"/>
  <c r="Y2756" i="1"/>
  <c r="R672" i="1"/>
  <c r="K2758" i="1"/>
  <c r="L2757" i="1"/>
  <c r="N2756" i="1"/>
  <c r="S2754" i="1"/>
  <c r="P2760" i="1"/>
  <c r="J2753" i="1"/>
  <c r="AC2755" i="1"/>
  <c r="X2756" i="1"/>
  <c r="T2759" i="1"/>
  <c r="O2760" i="1"/>
  <c r="AA2754" i="1"/>
  <c r="V2754" i="1"/>
  <c r="Q2753" i="1"/>
  <c r="U2760" i="1"/>
  <c r="H666" i="1"/>
  <c r="K2754" i="1"/>
  <c r="L2759" i="1"/>
  <c r="N2755" i="1"/>
  <c r="M3184" i="1"/>
  <c r="M672" i="1"/>
  <c r="S2753" i="1"/>
  <c r="P2756" i="1"/>
  <c r="J2759" i="1"/>
  <c r="AC2760" i="1"/>
  <c r="X2758" i="1"/>
  <c r="T2755" i="1"/>
  <c r="O2758" i="1"/>
  <c r="AA2757" i="1"/>
  <c r="V2757" i="1"/>
  <c r="Q2760" i="1"/>
  <c r="AB2756" i="1"/>
  <c r="Y2759" i="1"/>
  <c r="AB2759" i="1"/>
  <c r="U2759" i="1"/>
  <c r="Y2755" i="1"/>
  <c r="AB2755" i="1"/>
  <c r="H668" i="1"/>
  <c r="R2249" i="1"/>
  <c r="K2756" i="1"/>
  <c r="L2753" i="1"/>
  <c r="N2758" i="1"/>
  <c r="M4351" i="1"/>
  <c r="M4175" i="1"/>
  <c r="S2756" i="1"/>
  <c r="P2758" i="1"/>
  <c r="J2755" i="1"/>
  <c r="AC2757" i="1"/>
  <c r="X2754" i="1"/>
  <c r="T2756" i="1"/>
  <c r="O2754" i="1"/>
  <c r="AA2753" i="1"/>
  <c r="V2759" i="1"/>
  <c r="Q2756" i="1"/>
  <c r="U2756" i="1"/>
  <c r="Y2757" i="1"/>
  <c r="AB2757" i="1"/>
  <c r="H670" i="1"/>
  <c r="K2760" i="1"/>
  <c r="L2760" i="1"/>
  <c r="W672" i="1"/>
  <c r="N2754" i="1"/>
  <c r="M4159" i="1"/>
  <c r="S2759" i="1"/>
  <c r="P2759" i="1"/>
  <c r="J2756" i="1"/>
  <c r="AC2758" i="1"/>
  <c r="X2757" i="1"/>
  <c r="T2760" i="1"/>
  <c r="O2759" i="1"/>
  <c r="AA2756" i="1"/>
  <c r="V2755" i="1"/>
  <c r="Q2757" i="1"/>
  <c r="Y2753" i="1"/>
  <c r="K2757" i="1"/>
  <c r="L2756" i="1"/>
  <c r="N2757" i="1"/>
  <c r="Z672" i="1"/>
  <c r="S2755" i="1"/>
  <c r="P2755" i="1"/>
  <c r="J2758" i="1"/>
  <c r="AC2754" i="1"/>
  <c r="X2753" i="1"/>
  <c r="T2758" i="1"/>
  <c r="O2755" i="1"/>
  <c r="AA2758" i="1"/>
  <c r="V2753" i="1"/>
  <c r="Q2759" i="1"/>
  <c r="AB2754" i="1"/>
  <c r="H669" i="1"/>
  <c r="K2753" i="1"/>
  <c r="L2758" i="1"/>
  <c r="N2753" i="1"/>
  <c r="M2249" i="1"/>
  <c r="S2757" i="1"/>
  <c r="P2754" i="1"/>
  <c r="J2754" i="1"/>
  <c r="AC2753" i="1"/>
  <c r="X2759" i="1"/>
  <c r="T2754" i="1"/>
  <c r="O2757" i="1"/>
  <c r="AA2760" i="1"/>
  <c r="V2760" i="1"/>
  <c r="Q2755" i="1"/>
  <c r="U2753" i="1"/>
  <c r="Y2760" i="1"/>
  <c r="U2755" i="1"/>
  <c r="Y2758" i="1"/>
  <c r="AB2753" i="1"/>
  <c r="K2759" i="1"/>
  <c r="L2754" i="1"/>
  <c r="N2759" i="1"/>
  <c r="H671" i="1"/>
  <c r="S2760" i="1"/>
  <c r="P2757" i="1"/>
  <c r="J2760" i="1"/>
  <c r="AC2756" i="1"/>
  <c r="X2755" i="1"/>
  <c r="T2757" i="1"/>
  <c r="O2753" i="1"/>
  <c r="AA2759" i="1"/>
  <c r="V2756" i="1"/>
  <c r="Q2758" i="1"/>
  <c r="U2757" i="1"/>
  <c r="AB2758" i="1"/>
  <c r="U2758" i="1"/>
  <c r="Y2754" i="1"/>
  <c r="AB2760" i="1"/>
  <c r="K2755" i="1"/>
  <c r="L2755" i="1"/>
  <c r="N2760" i="1"/>
  <c r="S2758" i="1"/>
  <c r="P2753" i="1"/>
  <c r="J2757" i="1"/>
  <c r="AC2759" i="1"/>
  <c r="X2760" i="1"/>
  <c r="T2753" i="1"/>
  <c r="O2756" i="1"/>
  <c r="AA2755" i="1"/>
  <c r="V2758" i="1"/>
  <c r="Q2754" i="1"/>
  <c r="H3184" i="1" l="1"/>
  <c r="H4159" i="1"/>
  <c r="H4175" i="1"/>
  <c r="H2249" i="1"/>
  <c r="H672" i="1"/>
  <c r="H4351" i="1"/>
  <c r="R2760" i="1"/>
  <c r="R2753" i="1"/>
  <c r="W2759" i="1"/>
  <c r="Z2760" i="1"/>
  <c r="W2758" i="1"/>
  <c r="M2760" i="1"/>
  <c r="I2759" i="1"/>
  <c r="I2756" i="1"/>
  <c r="R2758" i="1"/>
  <c r="I2754" i="1"/>
  <c r="M2757" i="1"/>
  <c r="I2757" i="1"/>
  <c r="W2760" i="1"/>
  <c r="W2757" i="1"/>
  <c r="Z2753" i="1"/>
  <c r="W2755" i="1"/>
  <c r="Z2754" i="1"/>
  <c r="M2759" i="1"/>
  <c r="I2758" i="1"/>
  <c r="Z2756" i="1"/>
  <c r="Z2755" i="1"/>
  <c r="R2756" i="1"/>
  <c r="M2754" i="1"/>
  <c r="Z2759" i="1"/>
  <c r="R2757" i="1"/>
  <c r="M2756" i="1"/>
  <c r="I2760" i="1"/>
  <c r="M2758" i="1"/>
  <c r="Z2757" i="1"/>
  <c r="R2754" i="1"/>
  <c r="I2753" i="1"/>
  <c r="W2756" i="1"/>
  <c r="Z2758" i="1"/>
  <c r="W2753" i="1"/>
  <c r="M2753" i="1"/>
  <c r="W2754" i="1"/>
  <c r="R2759" i="1"/>
  <c r="I2755" i="1"/>
  <c r="M2755" i="1"/>
  <c r="R2755" i="1"/>
  <c r="H2756" i="1" l="1"/>
  <c r="H2754" i="1"/>
  <c r="H2753" i="1"/>
  <c r="H2760" i="1"/>
  <c r="H2758" i="1"/>
  <c r="H2757" i="1"/>
  <c r="H2759" i="1"/>
  <c r="H2755" i="1"/>
  <c r="I3201" i="1" l="1"/>
  <c r="J3201" i="1"/>
  <c r="K3201" i="1"/>
  <c r="L3201" i="1"/>
  <c r="N3201" i="1"/>
  <c r="O3201" i="1"/>
  <c r="P3201" i="1"/>
  <c r="Q3201" i="1"/>
  <c r="S3201" i="1"/>
  <c r="T3201" i="1"/>
  <c r="U3201" i="1"/>
  <c r="V3201" i="1"/>
  <c r="X3201" i="1"/>
  <c r="Y3201" i="1"/>
  <c r="AA3201" i="1"/>
  <c r="AB3201" i="1"/>
  <c r="AC3201" i="1"/>
  <c r="I3202" i="1"/>
  <c r="J3202" i="1"/>
  <c r="K3202" i="1"/>
  <c r="L3202" i="1"/>
  <c r="N3202" i="1"/>
  <c r="O3202" i="1"/>
  <c r="P3202" i="1"/>
  <c r="Q3202" i="1"/>
  <c r="S3202" i="1"/>
  <c r="T3202" i="1"/>
  <c r="U3202" i="1"/>
  <c r="V3202" i="1"/>
  <c r="X3202" i="1"/>
  <c r="Y3202" i="1"/>
  <c r="AA3202" i="1"/>
  <c r="AB3202" i="1"/>
  <c r="AC3202" i="1"/>
  <c r="I3203" i="1"/>
  <c r="J3203" i="1"/>
  <c r="K3203" i="1"/>
  <c r="L3203" i="1"/>
  <c r="N3203" i="1"/>
  <c r="O3203" i="1"/>
  <c r="P3203" i="1"/>
  <c r="Q3203" i="1"/>
  <c r="S3203" i="1"/>
  <c r="T3203" i="1"/>
  <c r="U3203" i="1"/>
  <c r="V3203" i="1"/>
  <c r="X3203" i="1"/>
  <c r="Y3203" i="1"/>
  <c r="AA3203" i="1"/>
  <c r="AB3203" i="1"/>
  <c r="AC3203" i="1"/>
  <c r="I3204" i="1"/>
  <c r="J3204" i="1"/>
  <c r="K3204" i="1"/>
  <c r="L3204" i="1"/>
  <c r="N3204" i="1"/>
  <c r="O3204" i="1"/>
  <c r="P3204" i="1"/>
  <c r="Q3204" i="1"/>
  <c r="S3204" i="1"/>
  <c r="T3204" i="1"/>
  <c r="U3204" i="1"/>
  <c r="V3204" i="1"/>
  <c r="X3204" i="1"/>
  <c r="Y3204" i="1"/>
  <c r="AA3204" i="1"/>
  <c r="AB3204" i="1"/>
  <c r="AC3204" i="1"/>
  <c r="I3205" i="1"/>
  <c r="J3205" i="1"/>
  <c r="K3205" i="1"/>
  <c r="L3205" i="1"/>
  <c r="N3205" i="1"/>
  <c r="O3205" i="1"/>
  <c r="P3205" i="1"/>
  <c r="Q3205" i="1"/>
  <c r="S3205" i="1"/>
  <c r="T3205" i="1"/>
  <c r="U3205" i="1"/>
  <c r="V3205" i="1"/>
  <c r="X3205" i="1"/>
  <c r="Y3205" i="1"/>
  <c r="AA3205" i="1"/>
  <c r="AB3205" i="1"/>
  <c r="AC3205" i="1"/>
  <c r="I3206" i="1"/>
  <c r="J3206" i="1"/>
  <c r="K3206" i="1"/>
  <c r="L3206" i="1"/>
  <c r="N3206" i="1"/>
  <c r="O3206" i="1"/>
  <c r="P3206" i="1"/>
  <c r="Q3206" i="1"/>
  <c r="S3206" i="1"/>
  <c r="T3206" i="1"/>
  <c r="U3206" i="1"/>
  <c r="V3206" i="1"/>
  <c r="X3206" i="1"/>
  <c r="Y3206" i="1"/>
  <c r="AA3206" i="1"/>
  <c r="AB3206" i="1"/>
  <c r="AC3206" i="1"/>
  <c r="I3207" i="1"/>
  <c r="J3207" i="1"/>
  <c r="K3207" i="1"/>
  <c r="L3207" i="1"/>
  <c r="N3207" i="1"/>
  <c r="O3207" i="1"/>
  <c r="P3207" i="1"/>
  <c r="Q3207" i="1"/>
  <c r="S3207" i="1"/>
  <c r="T3207" i="1"/>
  <c r="U3207" i="1"/>
  <c r="V3207" i="1"/>
  <c r="X3207" i="1"/>
  <c r="Y3207" i="1"/>
  <c r="AA3207" i="1"/>
  <c r="AB3207" i="1"/>
  <c r="AC3207" i="1"/>
  <c r="I3208" i="1"/>
  <c r="J3208" i="1"/>
  <c r="K3208" i="1"/>
  <c r="L3208" i="1"/>
  <c r="N3208" i="1"/>
  <c r="O3208" i="1"/>
  <c r="P3208" i="1"/>
  <c r="Q3208" i="1"/>
  <c r="S3208" i="1"/>
  <c r="T3208" i="1"/>
  <c r="U3208" i="1"/>
  <c r="V3208" i="1"/>
  <c r="X3208" i="1"/>
  <c r="Y3208" i="1"/>
  <c r="AA3208" i="1"/>
  <c r="AB3208" i="1"/>
  <c r="AC3208" i="1"/>
  <c r="I3209" i="1"/>
  <c r="J3209" i="1"/>
  <c r="K3209" i="1"/>
  <c r="L3209" i="1"/>
  <c r="N3209" i="1"/>
  <c r="O3209" i="1"/>
  <c r="P3209" i="1"/>
  <c r="Q3209" i="1"/>
  <c r="S3209" i="1"/>
  <c r="T3209" i="1"/>
  <c r="U3209" i="1"/>
  <c r="V3209" i="1"/>
  <c r="X3209" i="1"/>
  <c r="Y3209" i="1"/>
  <c r="AA3209" i="1"/>
  <c r="AB3209" i="1"/>
  <c r="AC3209" i="1"/>
  <c r="I3212" i="1"/>
  <c r="J3212" i="1"/>
  <c r="K3212" i="1"/>
  <c r="L3212" i="1"/>
  <c r="N3212" i="1"/>
  <c r="O3212" i="1"/>
  <c r="P3212" i="1"/>
  <c r="Q3212" i="1"/>
  <c r="S3212" i="1"/>
  <c r="T3212" i="1"/>
  <c r="U3212" i="1"/>
  <c r="V3212" i="1"/>
  <c r="X3212" i="1"/>
  <c r="Y3212" i="1"/>
  <c r="AA3212" i="1"/>
  <c r="AB3212" i="1"/>
  <c r="AC3212" i="1"/>
  <c r="I3213" i="1"/>
  <c r="J3213" i="1"/>
  <c r="K3213" i="1"/>
  <c r="L3213" i="1"/>
  <c r="N3213" i="1"/>
  <c r="O3213" i="1"/>
  <c r="P3213" i="1"/>
  <c r="Q3213" i="1"/>
  <c r="S3213" i="1"/>
  <c r="T3213" i="1"/>
  <c r="U3213" i="1"/>
  <c r="V3213" i="1"/>
  <c r="X3213" i="1"/>
  <c r="Y3213" i="1"/>
  <c r="AA3213" i="1"/>
  <c r="AB3213" i="1"/>
  <c r="AC3213" i="1"/>
  <c r="I3214" i="1"/>
  <c r="J3214" i="1"/>
  <c r="K3214" i="1"/>
  <c r="L3214" i="1"/>
  <c r="N3214" i="1"/>
  <c r="O3214" i="1"/>
  <c r="P3214" i="1"/>
  <c r="Q3214" i="1"/>
  <c r="S3214" i="1"/>
  <c r="T3214" i="1"/>
  <c r="U3214" i="1"/>
  <c r="V3214" i="1"/>
  <c r="X3214" i="1"/>
  <c r="Y3214" i="1"/>
  <c r="AA3214" i="1"/>
  <c r="AB3214" i="1"/>
  <c r="AC3214" i="1"/>
  <c r="I3215" i="1"/>
  <c r="J3215" i="1"/>
  <c r="K3215" i="1"/>
  <c r="L3215" i="1"/>
  <c r="N3215" i="1"/>
  <c r="O3215" i="1"/>
  <c r="P3215" i="1"/>
  <c r="Q3215" i="1"/>
  <c r="S3215" i="1"/>
  <c r="T3215" i="1"/>
  <c r="U3215" i="1"/>
  <c r="V3215" i="1"/>
  <c r="X3215" i="1"/>
  <c r="Y3215" i="1"/>
  <c r="AA3215" i="1"/>
  <c r="AB3215" i="1"/>
  <c r="AC3215" i="1"/>
  <c r="Z3202" i="1" l="1"/>
  <c r="Z3201" i="1"/>
  <c r="Z3212" i="1"/>
  <c r="M3209" i="1"/>
  <c r="Z3208" i="1"/>
  <c r="R3208" i="1"/>
  <c r="W3203" i="1"/>
  <c r="M3202" i="1"/>
  <c r="M3215" i="1"/>
  <c r="Z3213" i="1"/>
  <c r="R3213" i="1"/>
  <c r="W3201" i="1"/>
  <c r="W3215" i="1"/>
  <c r="W3214" i="1"/>
  <c r="R3212" i="1"/>
  <c r="Z3204" i="1"/>
  <c r="R3204" i="1"/>
  <c r="W3207" i="1"/>
  <c r="M3206" i="1"/>
  <c r="W3205" i="1"/>
  <c r="R3203" i="1"/>
  <c r="W3213" i="1"/>
  <c r="W3209" i="1"/>
  <c r="R3207" i="1"/>
  <c r="Z3203" i="1"/>
  <c r="M3213" i="1"/>
  <c r="Z3207" i="1"/>
  <c r="R3202" i="1"/>
  <c r="Z3215" i="1"/>
  <c r="R3215" i="1"/>
  <c r="Z3206" i="1"/>
  <c r="R3206" i="1"/>
  <c r="W3204" i="1"/>
  <c r="M3204" i="1"/>
  <c r="M3203" i="1"/>
  <c r="W3202" i="1"/>
  <c r="Z3214" i="1"/>
  <c r="R3214" i="1"/>
  <c r="W3208" i="1"/>
  <c r="M3208" i="1"/>
  <c r="M3207" i="1"/>
  <c r="W3206" i="1"/>
  <c r="Z3205" i="1"/>
  <c r="R3201" i="1"/>
  <c r="M3214" i="1"/>
  <c r="W3212" i="1"/>
  <c r="M3212" i="1"/>
  <c r="Z3209" i="1"/>
  <c r="R3205" i="1"/>
  <c r="M3201" i="1"/>
  <c r="R3209" i="1"/>
  <c r="M3205" i="1"/>
  <c r="H3208" i="1" l="1"/>
  <c r="H3212" i="1"/>
  <c r="H3207" i="1"/>
  <c r="H3203" i="1"/>
  <c r="H3204" i="1"/>
  <c r="H3202" i="1"/>
  <c r="H3209" i="1"/>
  <c r="H3206" i="1"/>
  <c r="H3213" i="1"/>
  <c r="H3214" i="1"/>
  <c r="H3215" i="1"/>
  <c r="H3205" i="1"/>
  <c r="H3201" i="1"/>
  <c r="I3193" i="1" l="1"/>
  <c r="J3193" i="1"/>
  <c r="K3193" i="1"/>
  <c r="L3193" i="1"/>
  <c r="N3193" i="1"/>
  <c r="O3193" i="1"/>
  <c r="P3193" i="1"/>
  <c r="Q3193" i="1"/>
  <c r="S3193" i="1"/>
  <c r="T3193" i="1"/>
  <c r="U3193" i="1"/>
  <c r="V3193" i="1"/>
  <c r="X3193" i="1"/>
  <c r="Y3193" i="1"/>
  <c r="AA3193" i="1"/>
  <c r="AB3193" i="1"/>
  <c r="AC3193" i="1"/>
  <c r="I3194" i="1"/>
  <c r="J3194" i="1"/>
  <c r="K3194" i="1"/>
  <c r="L3194" i="1"/>
  <c r="N3194" i="1"/>
  <c r="O3194" i="1"/>
  <c r="P3194" i="1"/>
  <c r="Q3194" i="1"/>
  <c r="S3194" i="1"/>
  <c r="T3194" i="1"/>
  <c r="U3194" i="1"/>
  <c r="V3194" i="1"/>
  <c r="X3194" i="1"/>
  <c r="Y3194" i="1"/>
  <c r="AA3194" i="1"/>
  <c r="AB3194" i="1"/>
  <c r="AC3194" i="1"/>
  <c r="I3195" i="1"/>
  <c r="J3195" i="1"/>
  <c r="K3195" i="1"/>
  <c r="L3195" i="1"/>
  <c r="N3195" i="1"/>
  <c r="O3195" i="1"/>
  <c r="P3195" i="1"/>
  <c r="Q3195" i="1"/>
  <c r="S3195" i="1"/>
  <c r="T3195" i="1"/>
  <c r="U3195" i="1"/>
  <c r="V3195" i="1"/>
  <c r="X3195" i="1"/>
  <c r="Y3195" i="1"/>
  <c r="AA3195" i="1"/>
  <c r="AB3195" i="1"/>
  <c r="AC3195" i="1"/>
  <c r="I3196" i="1"/>
  <c r="J3196" i="1"/>
  <c r="K3196" i="1"/>
  <c r="L3196" i="1"/>
  <c r="N3196" i="1"/>
  <c r="O3196" i="1"/>
  <c r="P3196" i="1"/>
  <c r="Q3196" i="1"/>
  <c r="S3196" i="1"/>
  <c r="T3196" i="1"/>
  <c r="U3196" i="1"/>
  <c r="V3196" i="1"/>
  <c r="X3196" i="1"/>
  <c r="Y3196" i="1"/>
  <c r="AA3196" i="1"/>
  <c r="AB3196" i="1"/>
  <c r="AC3196" i="1"/>
  <c r="I3197" i="1"/>
  <c r="J3197" i="1"/>
  <c r="K3197" i="1"/>
  <c r="L3197" i="1"/>
  <c r="N3197" i="1"/>
  <c r="O3197" i="1"/>
  <c r="P3197" i="1"/>
  <c r="Q3197" i="1"/>
  <c r="S3197" i="1"/>
  <c r="T3197" i="1"/>
  <c r="U3197" i="1"/>
  <c r="V3197" i="1"/>
  <c r="X3197" i="1"/>
  <c r="Y3197" i="1"/>
  <c r="AA3197" i="1"/>
  <c r="AB3197" i="1"/>
  <c r="AC3197" i="1"/>
  <c r="I3198" i="1"/>
  <c r="J3198" i="1"/>
  <c r="K3198" i="1"/>
  <c r="L3198" i="1"/>
  <c r="N3198" i="1"/>
  <c r="O3198" i="1"/>
  <c r="P3198" i="1"/>
  <c r="Q3198" i="1"/>
  <c r="S3198" i="1"/>
  <c r="T3198" i="1"/>
  <c r="U3198" i="1"/>
  <c r="V3198" i="1"/>
  <c r="X3198" i="1"/>
  <c r="Y3198" i="1"/>
  <c r="AA3198" i="1"/>
  <c r="AB3198" i="1"/>
  <c r="AC3198" i="1"/>
  <c r="I3199" i="1"/>
  <c r="J3199" i="1"/>
  <c r="K3199" i="1"/>
  <c r="L3199" i="1"/>
  <c r="N3199" i="1"/>
  <c r="O3199" i="1"/>
  <c r="P3199" i="1"/>
  <c r="Q3199" i="1"/>
  <c r="S3199" i="1"/>
  <c r="T3199" i="1"/>
  <c r="U3199" i="1"/>
  <c r="V3199" i="1"/>
  <c r="X3199" i="1"/>
  <c r="Y3199" i="1"/>
  <c r="AA3199" i="1"/>
  <c r="AB3199" i="1"/>
  <c r="AC3199" i="1"/>
  <c r="I3200" i="1"/>
  <c r="J3200" i="1"/>
  <c r="K3200" i="1"/>
  <c r="L3200" i="1"/>
  <c r="N3200" i="1"/>
  <c r="O3200" i="1"/>
  <c r="P3200" i="1"/>
  <c r="Q3200" i="1"/>
  <c r="S3200" i="1"/>
  <c r="T3200" i="1"/>
  <c r="U3200" i="1"/>
  <c r="V3200" i="1"/>
  <c r="X3200" i="1"/>
  <c r="Y3200" i="1"/>
  <c r="AA3200" i="1"/>
  <c r="AB3200" i="1"/>
  <c r="AC3200" i="1"/>
  <c r="Z3193" i="1" l="1"/>
  <c r="Z3198" i="1"/>
  <c r="M3193" i="1"/>
  <c r="R3199" i="1"/>
  <c r="M3194" i="1"/>
  <c r="Z3197" i="1"/>
  <c r="W3194" i="1"/>
  <c r="R3195" i="1"/>
  <c r="W3199" i="1"/>
  <c r="M3198" i="1"/>
  <c r="W3198" i="1"/>
  <c r="M3197" i="1"/>
  <c r="W3195" i="1"/>
  <c r="Z3199" i="1"/>
  <c r="Z3195" i="1"/>
  <c r="M3200" i="1"/>
  <c r="W3197" i="1"/>
  <c r="M3196" i="1"/>
  <c r="W3193" i="1"/>
  <c r="Z3194" i="1"/>
  <c r="W3200" i="1"/>
  <c r="M3199" i="1"/>
  <c r="R3198" i="1"/>
  <c r="W3196" i="1"/>
  <c r="M3195" i="1"/>
  <c r="R3194" i="1"/>
  <c r="R3197" i="1"/>
  <c r="R3193" i="1"/>
  <c r="Z3200" i="1"/>
  <c r="R3200" i="1"/>
  <c r="Z3196" i="1"/>
  <c r="R3196" i="1"/>
  <c r="H3194" i="1" l="1"/>
  <c r="H3197" i="1"/>
  <c r="H3193" i="1"/>
  <c r="H3198" i="1"/>
  <c r="H3196" i="1"/>
  <c r="H3195" i="1"/>
  <c r="H3199" i="1"/>
  <c r="H3200" i="1"/>
  <c r="E1019" i="33" l="1"/>
  <c r="C44" i="2" s="1"/>
  <c r="F1019" i="33"/>
  <c r="D44" i="2" s="1"/>
  <c r="G1019" i="33"/>
  <c r="E44" i="2" s="1"/>
  <c r="H1019" i="33"/>
  <c r="F44" i="2" s="1"/>
  <c r="I1019" i="33"/>
  <c r="G44" i="2" s="1"/>
  <c r="K1019" i="33"/>
  <c r="I44" i="2" s="1"/>
  <c r="L1019" i="33"/>
  <c r="J44" i="2" s="1"/>
  <c r="M1019" i="33"/>
  <c r="K44" i="2" s="1"/>
  <c r="N1019" i="33"/>
  <c r="L44" i="2" s="1"/>
  <c r="O1019" i="33"/>
  <c r="M44" i="2" s="1"/>
  <c r="Q1019" i="33"/>
  <c r="O44" i="2" s="1"/>
  <c r="R1019" i="33"/>
  <c r="P44" i="2" s="1"/>
  <c r="S1019" i="33"/>
  <c r="Q44" i="2" s="1"/>
  <c r="T1019" i="33"/>
  <c r="R44" i="2" s="1"/>
  <c r="U1019" i="33"/>
  <c r="S44" i="2" s="1"/>
  <c r="E1020" i="33"/>
  <c r="C45" i="2" s="1"/>
  <c r="F1020" i="33"/>
  <c r="D45" i="2" s="1"/>
  <c r="G1020" i="33"/>
  <c r="E45" i="2" s="1"/>
  <c r="H1020" i="33"/>
  <c r="F45" i="2" s="1"/>
  <c r="I1020" i="33"/>
  <c r="G45" i="2" s="1"/>
  <c r="K1020" i="33"/>
  <c r="I45" i="2" s="1"/>
  <c r="L1020" i="33"/>
  <c r="J45" i="2" s="1"/>
  <c r="M1020" i="33"/>
  <c r="K45" i="2" s="1"/>
  <c r="N1020" i="33"/>
  <c r="L45" i="2" s="1"/>
  <c r="O1020" i="33"/>
  <c r="M45" i="2" s="1"/>
  <c r="Q1020" i="33"/>
  <c r="O45" i="2" s="1"/>
  <c r="R1020" i="33"/>
  <c r="P45" i="2" s="1"/>
  <c r="S1020" i="33"/>
  <c r="Q45" i="2" s="1"/>
  <c r="T1020" i="33"/>
  <c r="R45" i="2" s="1"/>
  <c r="U1020" i="33"/>
  <c r="S45" i="2" s="1"/>
  <c r="E1021" i="33"/>
  <c r="C46" i="2" s="1"/>
  <c r="F1021" i="33"/>
  <c r="D46" i="2" s="1"/>
  <c r="G1021" i="33"/>
  <c r="E46" i="2" s="1"/>
  <c r="H1021" i="33"/>
  <c r="F46" i="2" s="1"/>
  <c r="I1021" i="33"/>
  <c r="G46" i="2" s="1"/>
  <c r="K1021" i="33"/>
  <c r="I46" i="2" s="1"/>
  <c r="L1021" i="33"/>
  <c r="J46" i="2" s="1"/>
  <c r="M1021" i="33"/>
  <c r="K46" i="2" s="1"/>
  <c r="N1021" i="33"/>
  <c r="L46" i="2" s="1"/>
  <c r="O1021" i="33"/>
  <c r="M46" i="2" s="1"/>
  <c r="Q1021" i="33"/>
  <c r="O46" i="2" s="1"/>
  <c r="R1021" i="33"/>
  <c r="P46" i="2" s="1"/>
  <c r="S1021" i="33"/>
  <c r="Q46" i="2" s="1"/>
  <c r="T1021" i="33"/>
  <c r="R46" i="2" s="1"/>
  <c r="U1021" i="33"/>
  <c r="S46" i="2" s="1"/>
  <c r="E1022" i="33"/>
  <c r="C47" i="2" s="1"/>
  <c r="F1022" i="33"/>
  <c r="D47" i="2" s="1"/>
  <c r="G1022" i="33"/>
  <c r="E47" i="2" s="1"/>
  <c r="H1022" i="33"/>
  <c r="F47" i="2" s="1"/>
  <c r="I1022" i="33"/>
  <c r="G47" i="2" s="1"/>
  <c r="K1022" i="33"/>
  <c r="I47" i="2" s="1"/>
  <c r="L1022" i="33"/>
  <c r="J47" i="2" s="1"/>
  <c r="M1022" i="33"/>
  <c r="K47" i="2" s="1"/>
  <c r="N1022" i="33"/>
  <c r="L47" i="2" s="1"/>
  <c r="O1022" i="33"/>
  <c r="M47" i="2" s="1"/>
  <c r="Q1022" i="33"/>
  <c r="O47" i="2" s="1"/>
  <c r="R1022" i="33"/>
  <c r="P47" i="2" s="1"/>
  <c r="S1022" i="33"/>
  <c r="Q47" i="2" s="1"/>
  <c r="T1022" i="33"/>
  <c r="R47" i="2" s="1"/>
  <c r="U1022" i="33"/>
  <c r="S47" i="2" s="1"/>
  <c r="E1023" i="33"/>
  <c r="C48" i="2" s="1"/>
  <c r="F1023" i="33"/>
  <c r="D48" i="2" s="1"/>
  <c r="G1023" i="33"/>
  <c r="E48" i="2" s="1"/>
  <c r="H1023" i="33"/>
  <c r="F48" i="2" s="1"/>
  <c r="I1023" i="33"/>
  <c r="G48" i="2" s="1"/>
  <c r="K1023" i="33"/>
  <c r="I48" i="2" s="1"/>
  <c r="L1023" i="33"/>
  <c r="J48" i="2" s="1"/>
  <c r="M1023" i="33"/>
  <c r="K48" i="2" s="1"/>
  <c r="N1023" i="33"/>
  <c r="L48" i="2" s="1"/>
  <c r="O1023" i="33"/>
  <c r="M48" i="2" s="1"/>
  <c r="Q1023" i="33"/>
  <c r="O48" i="2" s="1"/>
  <c r="R1023" i="33"/>
  <c r="P48" i="2" s="1"/>
  <c r="S1023" i="33"/>
  <c r="Q48" i="2" s="1"/>
  <c r="T1023" i="33"/>
  <c r="R48" i="2" s="1"/>
  <c r="U1023" i="33"/>
  <c r="S48" i="2" s="1"/>
  <c r="E1024" i="33"/>
  <c r="C49" i="2" s="1"/>
  <c r="F1024" i="33"/>
  <c r="D49" i="2" s="1"/>
  <c r="G1024" i="33"/>
  <c r="E49" i="2" s="1"/>
  <c r="H1024" i="33"/>
  <c r="F49" i="2" s="1"/>
  <c r="I1024" i="33"/>
  <c r="G49" i="2" s="1"/>
  <c r="K1024" i="33"/>
  <c r="I49" i="2" s="1"/>
  <c r="L1024" i="33"/>
  <c r="J49" i="2" s="1"/>
  <c r="M1024" i="33"/>
  <c r="K49" i="2" s="1"/>
  <c r="N1024" i="33"/>
  <c r="L49" i="2" s="1"/>
  <c r="O1024" i="33"/>
  <c r="M49" i="2" s="1"/>
  <c r="Q1024" i="33"/>
  <c r="O49" i="2" s="1"/>
  <c r="R1024" i="33"/>
  <c r="P49" i="2" s="1"/>
  <c r="S1024" i="33"/>
  <c r="Q49" i="2" s="1"/>
  <c r="T1024" i="33"/>
  <c r="R49" i="2" s="1"/>
  <c r="U1024" i="33"/>
  <c r="S49" i="2" s="1"/>
  <c r="E1025" i="33"/>
  <c r="C50" i="2" s="1"/>
  <c r="F1025" i="33"/>
  <c r="D50" i="2" s="1"/>
  <c r="G1025" i="33"/>
  <c r="E50" i="2" s="1"/>
  <c r="H1025" i="33"/>
  <c r="F50" i="2" s="1"/>
  <c r="I1025" i="33"/>
  <c r="G50" i="2" s="1"/>
  <c r="K1025" i="33"/>
  <c r="I50" i="2" s="1"/>
  <c r="L1025" i="33"/>
  <c r="J50" i="2" s="1"/>
  <c r="M1025" i="33"/>
  <c r="K50" i="2" s="1"/>
  <c r="N1025" i="33"/>
  <c r="L50" i="2" s="1"/>
  <c r="O1025" i="33"/>
  <c r="M50" i="2" s="1"/>
  <c r="Q1025" i="33"/>
  <c r="O50" i="2" s="1"/>
  <c r="R1025" i="33"/>
  <c r="P50" i="2" s="1"/>
  <c r="S1025" i="33"/>
  <c r="Q50" i="2" s="1"/>
  <c r="T1025" i="33"/>
  <c r="R50" i="2" s="1"/>
  <c r="U1025" i="33"/>
  <c r="S50" i="2" s="1"/>
  <c r="E1026" i="33"/>
  <c r="C51" i="2" s="1"/>
  <c r="F1026" i="33"/>
  <c r="D51" i="2" s="1"/>
  <c r="G1026" i="33"/>
  <c r="E51" i="2" s="1"/>
  <c r="H1026" i="33"/>
  <c r="F51" i="2" s="1"/>
  <c r="I1026" i="33"/>
  <c r="G51" i="2" s="1"/>
  <c r="K1026" i="33"/>
  <c r="I51" i="2" s="1"/>
  <c r="L1026" i="33"/>
  <c r="J51" i="2" s="1"/>
  <c r="M1026" i="33"/>
  <c r="K51" i="2" s="1"/>
  <c r="N1026" i="33"/>
  <c r="L51" i="2" s="1"/>
  <c r="O1026" i="33"/>
  <c r="M51" i="2" s="1"/>
  <c r="Q1026" i="33"/>
  <c r="O51" i="2" s="1"/>
  <c r="R1026" i="33"/>
  <c r="P51" i="2" s="1"/>
  <c r="S1026" i="33"/>
  <c r="Q51" i="2" s="1"/>
  <c r="T1026" i="33"/>
  <c r="R51" i="2" s="1"/>
  <c r="U1026" i="33"/>
  <c r="S51" i="2" s="1"/>
  <c r="E1036" i="33"/>
  <c r="C53" i="2" s="1"/>
  <c r="F1036" i="33"/>
  <c r="D53" i="2" s="1"/>
  <c r="G1036" i="33"/>
  <c r="E53" i="2" s="1"/>
  <c r="H1036" i="33"/>
  <c r="F53" i="2" s="1"/>
  <c r="I1036" i="33"/>
  <c r="G53" i="2" s="1"/>
  <c r="K1036" i="33"/>
  <c r="I53" i="2" s="1"/>
  <c r="L1036" i="33"/>
  <c r="J53" i="2" s="1"/>
  <c r="M1036" i="33"/>
  <c r="K53" i="2" s="1"/>
  <c r="N1036" i="33"/>
  <c r="L53" i="2" s="1"/>
  <c r="O1036" i="33"/>
  <c r="M53" i="2" s="1"/>
  <c r="Q1036" i="33"/>
  <c r="O53" i="2" s="1"/>
  <c r="R1036" i="33"/>
  <c r="P53" i="2" s="1"/>
  <c r="S1036" i="33"/>
  <c r="Q53" i="2" s="1"/>
  <c r="T1036" i="33"/>
  <c r="R53" i="2" s="1"/>
  <c r="U1036" i="33"/>
  <c r="S53" i="2" s="1"/>
  <c r="E1037" i="33"/>
  <c r="C54" i="2" s="1"/>
  <c r="F1037" i="33"/>
  <c r="D54" i="2" s="1"/>
  <c r="G1037" i="33"/>
  <c r="E54" i="2" s="1"/>
  <c r="H1037" i="33"/>
  <c r="F54" i="2" s="1"/>
  <c r="I1037" i="33"/>
  <c r="G54" i="2" s="1"/>
  <c r="K1037" i="33"/>
  <c r="I54" i="2" s="1"/>
  <c r="L1037" i="33"/>
  <c r="J54" i="2" s="1"/>
  <c r="M1037" i="33"/>
  <c r="K54" i="2" s="1"/>
  <c r="N1037" i="33"/>
  <c r="L54" i="2" s="1"/>
  <c r="O1037" i="33"/>
  <c r="M54" i="2" s="1"/>
  <c r="Q1037" i="33"/>
  <c r="O54" i="2" s="1"/>
  <c r="R1037" i="33"/>
  <c r="P54" i="2" s="1"/>
  <c r="S1037" i="33"/>
  <c r="Q54" i="2" s="1"/>
  <c r="T1037" i="33"/>
  <c r="R54" i="2" s="1"/>
  <c r="U1037" i="33"/>
  <c r="S54" i="2" s="1"/>
  <c r="E1038" i="33"/>
  <c r="C55" i="2" s="1"/>
  <c r="F1038" i="33"/>
  <c r="D55" i="2" s="1"/>
  <c r="G1038" i="33"/>
  <c r="E55" i="2" s="1"/>
  <c r="H1038" i="33"/>
  <c r="F55" i="2" s="1"/>
  <c r="I1038" i="33"/>
  <c r="G55" i="2" s="1"/>
  <c r="K1038" i="33"/>
  <c r="I55" i="2" s="1"/>
  <c r="L1038" i="33"/>
  <c r="J55" i="2" s="1"/>
  <c r="M1038" i="33"/>
  <c r="K55" i="2" s="1"/>
  <c r="N1038" i="33"/>
  <c r="L55" i="2" s="1"/>
  <c r="O1038" i="33"/>
  <c r="M55" i="2" s="1"/>
  <c r="Q1038" i="33"/>
  <c r="O55" i="2" s="1"/>
  <c r="R1038" i="33"/>
  <c r="P55" i="2" s="1"/>
  <c r="S1038" i="33"/>
  <c r="Q55" i="2" s="1"/>
  <c r="T1038" i="33"/>
  <c r="R55" i="2" s="1"/>
  <c r="U1038" i="33"/>
  <c r="S55" i="2" s="1"/>
  <c r="E1039" i="33"/>
  <c r="C56" i="2" s="1"/>
  <c r="F1039" i="33"/>
  <c r="D56" i="2" s="1"/>
  <c r="G1039" i="33"/>
  <c r="E56" i="2" s="1"/>
  <c r="H1039" i="33"/>
  <c r="F56" i="2" s="1"/>
  <c r="I1039" i="33"/>
  <c r="G56" i="2" s="1"/>
  <c r="K1039" i="33"/>
  <c r="I56" i="2" s="1"/>
  <c r="L1039" i="33"/>
  <c r="J56" i="2" s="1"/>
  <c r="M1039" i="33"/>
  <c r="K56" i="2" s="1"/>
  <c r="N1039" i="33"/>
  <c r="L56" i="2" s="1"/>
  <c r="O1039" i="33"/>
  <c r="M56" i="2" s="1"/>
  <c r="Q1039" i="33"/>
  <c r="O56" i="2" s="1"/>
  <c r="R1039" i="33"/>
  <c r="P56" i="2" s="1"/>
  <c r="S1039" i="33"/>
  <c r="Q56" i="2" s="1"/>
  <c r="T1039" i="33"/>
  <c r="R56" i="2" s="1"/>
  <c r="U1039" i="33"/>
  <c r="S56" i="2" s="1"/>
  <c r="E1040" i="33"/>
  <c r="C57" i="2" s="1"/>
  <c r="F1040" i="33"/>
  <c r="D57" i="2" s="1"/>
  <c r="G1040" i="33"/>
  <c r="E57" i="2" s="1"/>
  <c r="H1040" i="33"/>
  <c r="F57" i="2" s="1"/>
  <c r="I1040" i="33"/>
  <c r="G57" i="2" s="1"/>
  <c r="K1040" i="33"/>
  <c r="I57" i="2" s="1"/>
  <c r="L1040" i="33"/>
  <c r="J57" i="2" s="1"/>
  <c r="M1040" i="33"/>
  <c r="K57" i="2" s="1"/>
  <c r="N1040" i="33"/>
  <c r="L57" i="2" s="1"/>
  <c r="O1040" i="33"/>
  <c r="M57" i="2" s="1"/>
  <c r="Q1040" i="33"/>
  <c r="O57" i="2" s="1"/>
  <c r="R1040" i="33"/>
  <c r="P57" i="2" s="1"/>
  <c r="S1040" i="33"/>
  <c r="Q57" i="2" s="1"/>
  <c r="T1040" i="33"/>
  <c r="R57" i="2" s="1"/>
  <c r="U1040" i="33"/>
  <c r="S57" i="2" s="1"/>
  <c r="E1041" i="33"/>
  <c r="C58" i="2" s="1"/>
  <c r="F1041" i="33"/>
  <c r="D58" i="2" s="1"/>
  <c r="G1041" i="33"/>
  <c r="E58" i="2" s="1"/>
  <c r="H1041" i="33"/>
  <c r="F58" i="2" s="1"/>
  <c r="I1041" i="33"/>
  <c r="G58" i="2" s="1"/>
  <c r="K1041" i="33"/>
  <c r="I58" i="2" s="1"/>
  <c r="L1041" i="33"/>
  <c r="J58" i="2" s="1"/>
  <c r="M1041" i="33"/>
  <c r="K58" i="2" s="1"/>
  <c r="N1041" i="33"/>
  <c r="L58" i="2" s="1"/>
  <c r="O1041" i="33"/>
  <c r="M58" i="2" s="1"/>
  <c r="Q1041" i="33"/>
  <c r="O58" i="2" s="1"/>
  <c r="R1041" i="33"/>
  <c r="P58" i="2" s="1"/>
  <c r="S1041" i="33"/>
  <c r="Q58" i="2" s="1"/>
  <c r="T1041" i="33"/>
  <c r="R58" i="2" s="1"/>
  <c r="U1041" i="33"/>
  <c r="S58" i="2" s="1"/>
  <c r="E1042" i="33"/>
  <c r="C59" i="2" s="1"/>
  <c r="F1042" i="33"/>
  <c r="D59" i="2" s="1"/>
  <c r="G1042" i="33"/>
  <c r="E59" i="2" s="1"/>
  <c r="H1042" i="33"/>
  <c r="F59" i="2" s="1"/>
  <c r="I1042" i="33"/>
  <c r="G59" i="2" s="1"/>
  <c r="K1042" i="33"/>
  <c r="I59" i="2" s="1"/>
  <c r="L1042" i="33"/>
  <c r="J59" i="2" s="1"/>
  <c r="M1042" i="33"/>
  <c r="K59" i="2" s="1"/>
  <c r="N1042" i="33"/>
  <c r="L59" i="2" s="1"/>
  <c r="O1042" i="33"/>
  <c r="M59" i="2" s="1"/>
  <c r="Q1042" i="33"/>
  <c r="O59" i="2" s="1"/>
  <c r="R1042" i="33"/>
  <c r="P59" i="2" s="1"/>
  <c r="S1042" i="33"/>
  <c r="Q59" i="2" s="1"/>
  <c r="T1042" i="33"/>
  <c r="R59" i="2" s="1"/>
  <c r="U1042" i="33"/>
  <c r="S59" i="2" s="1"/>
  <c r="E1043" i="33"/>
  <c r="C60" i="2" s="1"/>
  <c r="F1043" i="33"/>
  <c r="D60" i="2" s="1"/>
  <c r="G1043" i="33"/>
  <c r="E60" i="2" s="1"/>
  <c r="H1043" i="33"/>
  <c r="F60" i="2" s="1"/>
  <c r="I1043" i="33"/>
  <c r="G60" i="2" s="1"/>
  <c r="K1043" i="33"/>
  <c r="I60" i="2" s="1"/>
  <c r="L1043" i="33"/>
  <c r="J60" i="2" s="1"/>
  <c r="M1043" i="33"/>
  <c r="K60" i="2" s="1"/>
  <c r="N1043" i="33"/>
  <c r="L60" i="2" s="1"/>
  <c r="O1043" i="33"/>
  <c r="M60" i="2" s="1"/>
  <c r="Q1043" i="33"/>
  <c r="O60" i="2" s="1"/>
  <c r="R1043" i="33"/>
  <c r="P60" i="2" s="1"/>
  <c r="S1043" i="33"/>
  <c r="Q60" i="2" s="1"/>
  <c r="T1043" i="33"/>
  <c r="R60" i="2" s="1"/>
  <c r="U1043" i="33"/>
  <c r="S60" i="2" s="1"/>
  <c r="I1086" i="1" l="1"/>
  <c r="J1086" i="1"/>
  <c r="K1086" i="1"/>
  <c r="L1086" i="1"/>
  <c r="N1086" i="1"/>
  <c r="O1086" i="1"/>
  <c r="P1086" i="1"/>
  <c r="Q1086" i="1"/>
  <c r="S1086" i="1"/>
  <c r="T1086" i="1"/>
  <c r="U1086" i="1"/>
  <c r="V1086" i="1"/>
  <c r="X1086" i="1"/>
  <c r="Y1086" i="1"/>
  <c r="AA1086" i="1"/>
  <c r="AB1086" i="1"/>
  <c r="AC1086" i="1"/>
  <c r="I1087" i="1"/>
  <c r="J1087" i="1"/>
  <c r="K1087" i="1"/>
  <c r="L1087" i="1"/>
  <c r="N1087" i="1"/>
  <c r="O1087" i="1"/>
  <c r="P1087" i="1"/>
  <c r="Q1087" i="1"/>
  <c r="S1087" i="1"/>
  <c r="T1087" i="1"/>
  <c r="U1087" i="1"/>
  <c r="V1087" i="1"/>
  <c r="X1087" i="1"/>
  <c r="Y1087" i="1"/>
  <c r="AA1087" i="1"/>
  <c r="AB1087" i="1"/>
  <c r="AC1087" i="1"/>
  <c r="I1088" i="1"/>
  <c r="J1088" i="1"/>
  <c r="K1088" i="1"/>
  <c r="L1088" i="1"/>
  <c r="N1088" i="1"/>
  <c r="O1088" i="1"/>
  <c r="P1088" i="1"/>
  <c r="Q1088" i="1"/>
  <c r="S1088" i="1"/>
  <c r="T1088" i="1"/>
  <c r="U1088" i="1"/>
  <c r="V1088" i="1"/>
  <c r="X1088" i="1"/>
  <c r="Y1088" i="1"/>
  <c r="AA1088" i="1"/>
  <c r="AB1088" i="1"/>
  <c r="AC1088" i="1"/>
  <c r="I1089" i="1"/>
  <c r="J1089" i="1"/>
  <c r="K1089" i="1"/>
  <c r="L1089" i="1"/>
  <c r="N1089" i="1"/>
  <c r="O1089" i="1"/>
  <c r="P1089" i="1"/>
  <c r="Q1089" i="1"/>
  <c r="S1089" i="1"/>
  <c r="T1089" i="1"/>
  <c r="U1089" i="1"/>
  <c r="V1089" i="1"/>
  <c r="X1089" i="1"/>
  <c r="Y1089" i="1"/>
  <c r="AA1089" i="1"/>
  <c r="AB1089" i="1"/>
  <c r="AC1089" i="1"/>
  <c r="I1090" i="1"/>
  <c r="J1090" i="1"/>
  <c r="K1090" i="1"/>
  <c r="L1090" i="1"/>
  <c r="N1090" i="1"/>
  <c r="O1090" i="1"/>
  <c r="P1090" i="1"/>
  <c r="Q1090" i="1"/>
  <c r="S1090" i="1"/>
  <c r="T1090" i="1"/>
  <c r="U1090" i="1"/>
  <c r="V1090" i="1"/>
  <c r="X1090" i="1"/>
  <c r="Y1090" i="1"/>
  <c r="AA1090" i="1"/>
  <c r="AB1090" i="1"/>
  <c r="AC1090" i="1"/>
  <c r="I1091" i="1"/>
  <c r="J1091" i="1"/>
  <c r="K1091" i="1"/>
  <c r="L1091" i="1"/>
  <c r="N1091" i="1"/>
  <c r="O1091" i="1"/>
  <c r="P1091" i="1"/>
  <c r="Q1091" i="1"/>
  <c r="S1091" i="1"/>
  <c r="T1091" i="1"/>
  <c r="U1091" i="1"/>
  <c r="V1091" i="1"/>
  <c r="X1091" i="1"/>
  <c r="Y1091" i="1"/>
  <c r="AA1091" i="1"/>
  <c r="AB1091" i="1"/>
  <c r="AC1091" i="1"/>
  <c r="I1092" i="1"/>
  <c r="J1092" i="1"/>
  <c r="K1092" i="1"/>
  <c r="L1092" i="1"/>
  <c r="N1092" i="1"/>
  <c r="O1092" i="1"/>
  <c r="P1092" i="1"/>
  <c r="Q1092" i="1"/>
  <c r="S1092" i="1"/>
  <c r="T1092" i="1"/>
  <c r="U1092" i="1"/>
  <c r="V1092" i="1"/>
  <c r="X1092" i="1"/>
  <c r="Y1092" i="1"/>
  <c r="AA1092" i="1"/>
  <c r="AB1092" i="1"/>
  <c r="AC1092" i="1"/>
  <c r="I1093" i="1"/>
  <c r="J1093" i="1"/>
  <c r="K1093" i="1"/>
  <c r="L1093" i="1"/>
  <c r="N1093" i="1"/>
  <c r="O1093" i="1"/>
  <c r="P1093" i="1"/>
  <c r="Q1093" i="1"/>
  <c r="S1093" i="1"/>
  <c r="T1093" i="1"/>
  <c r="U1093" i="1"/>
  <c r="V1093" i="1"/>
  <c r="X1093" i="1"/>
  <c r="Y1093" i="1"/>
  <c r="AA1093" i="1"/>
  <c r="AB1093" i="1"/>
  <c r="AC1093" i="1"/>
  <c r="R1086" i="1" l="1"/>
  <c r="W1086" i="1"/>
  <c r="M1087" i="1"/>
  <c r="M1089" i="1"/>
  <c r="M1093" i="1"/>
  <c r="M1091" i="1"/>
  <c r="W1093" i="1"/>
  <c r="W1090" i="1"/>
  <c r="R1090" i="1"/>
  <c r="W1089" i="1"/>
  <c r="Z1086" i="1"/>
  <c r="M1086" i="1"/>
  <c r="Z1093" i="1"/>
  <c r="W1092" i="1"/>
  <c r="R1092" i="1"/>
  <c r="W1091" i="1"/>
  <c r="W1088" i="1"/>
  <c r="R1088" i="1"/>
  <c r="M1088" i="1"/>
  <c r="W1087" i="1"/>
  <c r="Z1091" i="1"/>
  <c r="Z1089" i="1"/>
  <c r="Z1087" i="1"/>
  <c r="Z1092" i="1"/>
  <c r="M1092" i="1"/>
  <c r="Z1090" i="1"/>
  <c r="M1090" i="1"/>
  <c r="Z1088" i="1"/>
  <c r="R1093" i="1"/>
  <c r="R1091" i="1"/>
  <c r="R1089" i="1"/>
  <c r="R1087" i="1"/>
  <c r="H1087" i="1" l="1"/>
  <c r="H1089" i="1"/>
  <c r="H1093" i="1"/>
  <c r="H1088" i="1"/>
  <c r="H1091" i="1"/>
  <c r="H1086" i="1"/>
  <c r="H1090" i="1"/>
  <c r="H1092" i="1"/>
  <c r="E430" i="1" l="1"/>
  <c r="I3840" i="1" l="1"/>
  <c r="J3840" i="1"/>
  <c r="K3840" i="1"/>
  <c r="L3840" i="1"/>
  <c r="N3840" i="1"/>
  <c r="O3840" i="1"/>
  <c r="P3840" i="1"/>
  <c r="Q3840" i="1"/>
  <c r="S3840" i="1"/>
  <c r="T3840" i="1"/>
  <c r="U3840" i="1"/>
  <c r="V3840" i="1"/>
  <c r="X3840" i="1"/>
  <c r="Y3840" i="1"/>
  <c r="AA3840" i="1"/>
  <c r="AB3840" i="1"/>
  <c r="AC3840" i="1"/>
  <c r="I3841" i="1"/>
  <c r="J3841" i="1"/>
  <c r="K3841" i="1"/>
  <c r="L3841" i="1"/>
  <c r="N3841" i="1"/>
  <c r="O3841" i="1"/>
  <c r="P3841" i="1"/>
  <c r="Q3841" i="1"/>
  <c r="S3841" i="1"/>
  <c r="T3841" i="1"/>
  <c r="U3841" i="1"/>
  <c r="V3841" i="1"/>
  <c r="X3841" i="1"/>
  <c r="Y3841" i="1"/>
  <c r="AA3841" i="1"/>
  <c r="AB3841" i="1"/>
  <c r="AC3841" i="1"/>
  <c r="I3842" i="1"/>
  <c r="J3842" i="1"/>
  <c r="K3842" i="1"/>
  <c r="L3842" i="1"/>
  <c r="N3842" i="1"/>
  <c r="O3842" i="1"/>
  <c r="P3842" i="1"/>
  <c r="Q3842" i="1"/>
  <c r="S3842" i="1"/>
  <c r="T3842" i="1"/>
  <c r="U3842" i="1"/>
  <c r="V3842" i="1"/>
  <c r="X3842" i="1"/>
  <c r="Y3842" i="1"/>
  <c r="AA3842" i="1"/>
  <c r="AB3842" i="1"/>
  <c r="AC3842" i="1"/>
  <c r="I3843" i="1"/>
  <c r="J3843" i="1"/>
  <c r="K3843" i="1"/>
  <c r="L3843" i="1"/>
  <c r="N3843" i="1"/>
  <c r="O3843" i="1"/>
  <c r="P3843" i="1"/>
  <c r="Q3843" i="1"/>
  <c r="S3843" i="1"/>
  <c r="T3843" i="1"/>
  <c r="U3843" i="1"/>
  <c r="V3843" i="1"/>
  <c r="X3843" i="1"/>
  <c r="Y3843" i="1"/>
  <c r="AA3843" i="1"/>
  <c r="AB3843" i="1"/>
  <c r="AC3843" i="1"/>
  <c r="I3844" i="1"/>
  <c r="J3844" i="1"/>
  <c r="K3844" i="1"/>
  <c r="L3844" i="1"/>
  <c r="N3844" i="1"/>
  <c r="O3844" i="1"/>
  <c r="P3844" i="1"/>
  <c r="Q3844" i="1"/>
  <c r="S3844" i="1"/>
  <c r="T3844" i="1"/>
  <c r="U3844" i="1"/>
  <c r="V3844" i="1"/>
  <c r="X3844" i="1"/>
  <c r="Y3844" i="1"/>
  <c r="AA3844" i="1"/>
  <c r="AB3844" i="1"/>
  <c r="AC3844" i="1"/>
  <c r="I3845" i="1"/>
  <c r="J3845" i="1"/>
  <c r="K3845" i="1"/>
  <c r="L3845" i="1"/>
  <c r="N3845" i="1"/>
  <c r="O3845" i="1"/>
  <c r="P3845" i="1"/>
  <c r="Q3845" i="1"/>
  <c r="S3845" i="1"/>
  <c r="T3845" i="1"/>
  <c r="U3845" i="1"/>
  <c r="V3845" i="1"/>
  <c r="X3845" i="1"/>
  <c r="Y3845" i="1"/>
  <c r="AA3845" i="1"/>
  <c r="AB3845" i="1"/>
  <c r="AC3845" i="1"/>
  <c r="I3846" i="1"/>
  <c r="J3846" i="1"/>
  <c r="K3846" i="1"/>
  <c r="L3846" i="1"/>
  <c r="N3846" i="1"/>
  <c r="O3846" i="1"/>
  <c r="P3846" i="1"/>
  <c r="Q3846" i="1"/>
  <c r="S3846" i="1"/>
  <c r="T3846" i="1"/>
  <c r="U3846" i="1"/>
  <c r="V3846" i="1"/>
  <c r="X3846" i="1"/>
  <c r="Y3846" i="1"/>
  <c r="AA3846" i="1"/>
  <c r="AB3846" i="1"/>
  <c r="AC3846" i="1"/>
  <c r="I3847" i="1"/>
  <c r="J3847" i="1"/>
  <c r="K3847" i="1"/>
  <c r="L3847" i="1"/>
  <c r="N3847" i="1"/>
  <c r="O3847" i="1"/>
  <c r="P3847" i="1"/>
  <c r="Q3847" i="1"/>
  <c r="S3847" i="1"/>
  <c r="T3847" i="1"/>
  <c r="U3847" i="1"/>
  <c r="V3847" i="1"/>
  <c r="X3847" i="1"/>
  <c r="Y3847" i="1"/>
  <c r="AA3847" i="1"/>
  <c r="AB3847" i="1"/>
  <c r="AC3847" i="1"/>
  <c r="Z3840" i="1" l="1"/>
  <c r="M3845" i="1"/>
  <c r="W3847" i="1"/>
  <c r="R3847" i="1"/>
  <c r="Z3845" i="1"/>
  <c r="W3840" i="1"/>
  <c r="Z3846" i="1"/>
  <c r="Z3843" i="1"/>
  <c r="M3847" i="1"/>
  <c r="W3841" i="1"/>
  <c r="M3840" i="1"/>
  <c r="W3846" i="1"/>
  <c r="W3844" i="1"/>
  <c r="R3844" i="1"/>
  <c r="R3842" i="1"/>
  <c r="R3846" i="1"/>
  <c r="Z3844" i="1"/>
  <c r="Z3842" i="1"/>
  <c r="W3845" i="1"/>
  <c r="R3841" i="1"/>
  <c r="Z3841" i="1"/>
  <c r="M3846" i="1"/>
  <c r="R3845" i="1"/>
  <c r="W3843" i="1"/>
  <c r="M3844" i="1"/>
  <c r="M3842" i="1"/>
  <c r="R3840" i="1"/>
  <c r="Z3847" i="1"/>
  <c r="R3843" i="1"/>
  <c r="M3843" i="1"/>
  <c r="W3842" i="1"/>
  <c r="M3841" i="1"/>
  <c r="H3840" i="1" l="1"/>
  <c r="H3841" i="1"/>
  <c r="H3846" i="1"/>
  <c r="H3844" i="1"/>
  <c r="H3847" i="1"/>
  <c r="H3845" i="1"/>
  <c r="H3843" i="1"/>
  <c r="H3842" i="1"/>
  <c r="E878" i="1" l="1"/>
  <c r="E1832" i="1" l="1"/>
  <c r="E1579" i="1"/>
  <c r="E1824" i="1"/>
  <c r="E1578" i="1"/>
  <c r="E1808" i="1"/>
  <c r="E1816" i="1"/>
  <c r="E1577" i="1"/>
  <c r="E1580" i="1"/>
  <c r="E1581" i="1"/>
  <c r="E1840" i="1"/>
  <c r="E1582" i="1" l="1"/>
  <c r="E1857" i="1"/>
  <c r="I1810" i="1"/>
  <c r="L1813" i="1"/>
  <c r="N1811" i="1"/>
  <c r="I1811" i="1"/>
  <c r="I1814" i="1"/>
  <c r="J1812" i="1"/>
  <c r="I1809" i="1"/>
  <c r="N1814" i="1"/>
  <c r="L1811" i="1"/>
  <c r="J1814" i="1"/>
  <c r="K1814" i="1"/>
  <c r="K1812" i="1"/>
  <c r="L1809" i="1"/>
  <c r="N1812" i="1"/>
  <c r="L1814" i="1"/>
  <c r="K1813" i="1"/>
  <c r="L1812" i="1"/>
  <c r="N1810" i="1"/>
  <c r="J1809" i="1"/>
  <c r="N1809" i="1"/>
  <c r="I1813" i="1"/>
  <c r="K1809" i="1"/>
  <c r="J1810" i="1"/>
  <c r="N1813" i="1"/>
  <c r="J1811" i="1"/>
  <c r="L1810" i="1"/>
  <c r="J1813" i="1"/>
  <c r="K1811" i="1"/>
  <c r="K1810" i="1"/>
  <c r="I1812" i="1"/>
  <c r="O1810" i="1"/>
  <c r="O1814" i="1"/>
  <c r="O1809" i="1"/>
  <c r="O1811" i="1"/>
  <c r="O1812" i="1"/>
  <c r="L1816" i="1"/>
  <c r="O1813" i="1"/>
  <c r="J1816" i="1"/>
  <c r="L1815" i="1"/>
  <c r="I1816" i="1"/>
  <c r="O1816" i="1"/>
  <c r="N1815" i="1"/>
  <c r="I1815" i="1"/>
  <c r="K1816" i="1"/>
  <c r="O1815" i="1"/>
  <c r="K1815" i="1"/>
  <c r="N1816" i="1"/>
  <c r="J1815" i="1"/>
  <c r="P1812" i="1"/>
  <c r="P1810" i="1"/>
  <c r="P1816" i="1"/>
  <c r="P1813" i="1"/>
  <c r="P1811" i="1"/>
  <c r="P1814" i="1"/>
  <c r="P1809" i="1"/>
  <c r="P1815" i="1"/>
  <c r="Q1809" i="1"/>
  <c r="Q1813" i="1"/>
  <c r="Q1812" i="1"/>
  <c r="Q1815" i="1"/>
  <c r="Q1810" i="1"/>
  <c r="Q1811" i="1"/>
  <c r="Q1814" i="1"/>
  <c r="Q1816" i="1"/>
  <c r="S1812" i="1"/>
  <c r="S1815" i="1"/>
  <c r="S1810" i="1"/>
  <c r="S1816" i="1"/>
  <c r="S1811" i="1"/>
  <c r="S1813" i="1"/>
  <c r="S1814" i="1"/>
  <c r="S1809" i="1"/>
  <c r="T1816" i="1"/>
  <c r="T1812" i="1"/>
  <c r="T1811" i="1"/>
  <c r="T1813" i="1"/>
  <c r="T1815" i="1"/>
  <c r="T1814" i="1"/>
  <c r="T1810" i="1"/>
  <c r="T1809" i="1"/>
  <c r="U1810" i="1"/>
  <c r="U1813" i="1"/>
  <c r="U1814" i="1"/>
  <c r="U1811" i="1"/>
  <c r="U1809" i="1"/>
  <c r="U1816" i="1"/>
  <c r="U1815" i="1"/>
  <c r="U1812" i="1"/>
  <c r="V1816" i="1"/>
  <c r="V1809" i="1"/>
  <c r="V1812" i="1"/>
  <c r="V1813" i="1"/>
  <c r="V1815" i="1"/>
  <c r="V1814" i="1"/>
  <c r="V1810" i="1"/>
  <c r="V1811" i="1"/>
  <c r="X1815" i="1"/>
  <c r="X1810" i="1"/>
  <c r="X1814" i="1"/>
  <c r="X1811" i="1"/>
  <c r="X1812" i="1"/>
  <c r="X1813" i="1"/>
  <c r="X1809" i="1"/>
  <c r="X1816" i="1"/>
  <c r="Y1815" i="1"/>
  <c r="Y1811" i="1"/>
  <c r="Y1812" i="1"/>
  <c r="Y1814" i="1"/>
  <c r="Y1810" i="1"/>
  <c r="Y1809" i="1"/>
  <c r="Y1813" i="1"/>
  <c r="Y1816" i="1"/>
  <c r="AA1812" i="1"/>
  <c r="AA1810" i="1"/>
  <c r="AA1809" i="1"/>
  <c r="AA1811" i="1"/>
  <c r="AA1814" i="1"/>
  <c r="AA1815" i="1"/>
  <c r="AA1816" i="1"/>
  <c r="AA1813" i="1"/>
  <c r="AB1816" i="1"/>
  <c r="AB1809" i="1"/>
  <c r="AB1814" i="1"/>
  <c r="AB1815" i="1"/>
  <c r="AB1811" i="1"/>
  <c r="AB1810" i="1"/>
  <c r="AB1813" i="1"/>
  <c r="AB1812" i="1"/>
  <c r="AC1810" i="1"/>
  <c r="AC1815" i="1"/>
  <c r="AC1812" i="1"/>
  <c r="AC1814" i="1"/>
  <c r="AC1809" i="1"/>
  <c r="AC1811" i="1"/>
  <c r="AC1813" i="1"/>
  <c r="AC1816" i="1"/>
  <c r="O1820" i="1"/>
  <c r="L1817" i="1"/>
  <c r="O1824" i="1"/>
  <c r="K1819" i="1"/>
  <c r="J1824" i="1"/>
  <c r="O1818" i="1"/>
  <c r="K1823" i="1"/>
  <c r="O1822" i="1"/>
  <c r="L1820" i="1"/>
  <c r="I1817" i="1"/>
  <c r="N1823" i="1"/>
  <c r="L1822" i="1"/>
  <c r="I1821" i="1"/>
  <c r="L1819" i="1"/>
  <c r="K1822" i="1"/>
  <c r="J1818" i="1"/>
  <c r="O1821" i="1"/>
  <c r="I1824" i="1"/>
  <c r="N1824" i="1"/>
  <c r="O1823" i="1"/>
  <c r="K1820" i="1"/>
  <c r="N1821" i="1"/>
  <c r="J1821" i="1"/>
  <c r="O1817" i="1"/>
  <c r="L1821" i="1"/>
  <c r="N1820" i="1"/>
  <c r="L1824" i="1"/>
  <c r="I1820" i="1"/>
  <c r="J1823" i="1"/>
  <c r="I1818" i="1"/>
  <c r="K1817" i="1"/>
  <c r="J1817" i="1"/>
  <c r="O1819" i="1"/>
  <c r="K1821" i="1"/>
  <c r="J1822" i="1"/>
  <c r="N1817" i="1"/>
  <c r="I1819" i="1"/>
  <c r="N1819" i="1"/>
  <c r="K1818" i="1"/>
  <c r="I1822" i="1"/>
  <c r="L1823" i="1"/>
  <c r="I1823" i="1"/>
  <c r="K1824" i="1"/>
  <c r="N1818" i="1"/>
  <c r="J1820" i="1"/>
  <c r="J1819" i="1"/>
  <c r="N1822" i="1"/>
  <c r="L1818" i="1"/>
  <c r="P1824" i="1"/>
  <c r="P1820" i="1"/>
  <c r="P1817" i="1"/>
  <c r="P1823" i="1"/>
  <c r="P1821" i="1"/>
  <c r="P1818" i="1"/>
  <c r="P1819" i="1"/>
  <c r="P1822" i="1"/>
  <c r="Q1823" i="1"/>
  <c r="Q1819" i="1"/>
  <c r="Q1821" i="1"/>
  <c r="Q1820" i="1"/>
  <c r="Q1817" i="1"/>
  <c r="Q1822" i="1"/>
  <c r="Q1818" i="1"/>
  <c r="Q1824" i="1"/>
  <c r="S1818" i="1"/>
  <c r="S1822" i="1"/>
  <c r="S1817" i="1"/>
  <c r="S1823" i="1"/>
  <c r="S1821" i="1"/>
  <c r="S1824" i="1"/>
  <c r="S1820" i="1"/>
  <c r="S1819" i="1"/>
  <c r="T1822" i="1"/>
  <c r="T1818" i="1"/>
  <c r="T1819" i="1"/>
  <c r="T1821" i="1"/>
  <c r="T1824" i="1"/>
  <c r="T1820" i="1"/>
  <c r="T1823" i="1"/>
  <c r="T1817" i="1"/>
  <c r="U1822" i="1"/>
  <c r="U1817" i="1"/>
  <c r="U1824" i="1"/>
  <c r="U1823" i="1"/>
  <c r="U1820" i="1"/>
  <c r="U1818" i="1"/>
  <c r="U1819" i="1"/>
  <c r="U1821" i="1"/>
  <c r="V1817" i="1"/>
  <c r="V1822" i="1"/>
  <c r="V1818" i="1"/>
  <c r="V1821" i="1"/>
  <c r="V1823" i="1"/>
  <c r="V1820" i="1"/>
  <c r="V1819" i="1"/>
  <c r="V1824" i="1"/>
  <c r="X1818" i="1"/>
  <c r="X1817" i="1"/>
  <c r="X1819" i="1"/>
  <c r="X1822" i="1"/>
  <c r="X1821" i="1"/>
  <c r="X1824" i="1"/>
  <c r="X1823" i="1"/>
  <c r="X1820" i="1"/>
  <c r="Y1824" i="1"/>
  <c r="Y1822" i="1"/>
  <c r="Y1819" i="1"/>
  <c r="Y1820" i="1"/>
  <c r="Y1817" i="1"/>
  <c r="Y1818" i="1"/>
  <c r="Y1821" i="1"/>
  <c r="Y1823" i="1"/>
  <c r="AA1822" i="1"/>
  <c r="AA1819" i="1"/>
  <c r="AA1820" i="1"/>
  <c r="AA1821" i="1"/>
  <c r="AA1824" i="1"/>
  <c r="AA1817" i="1"/>
  <c r="AA1823" i="1"/>
  <c r="AA1818" i="1"/>
  <c r="AB1817" i="1"/>
  <c r="AB1819" i="1"/>
  <c r="AB1821" i="1"/>
  <c r="AB1824" i="1"/>
  <c r="AB1818" i="1"/>
  <c r="AB1820" i="1"/>
  <c r="AB1822" i="1"/>
  <c r="AB1823" i="1"/>
  <c r="AC1817" i="1"/>
  <c r="AC1821" i="1"/>
  <c r="AC1823" i="1"/>
  <c r="AC1822" i="1"/>
  <c r="AC1819" i="1"/>
  <c r="AC1824" i="1"/>
  <c r="AC1820" i="1"/>
  <c r="AC1818" i="1"/>
  <c r="J1828" i="1"/>
  <c r="O1829" i="1"/>
  <c r="I1827" i="1"/>
  <c r="N1831" i="1"/>
  <c r="L1829" i="1"/>
  <c r="I1829" i="1"/>
  <c r="K1825" i="1"/>
  <c r="I1828" i="1"/>
  <c r="O1830" i="1"/>
  <c r="N1826" i="1"/>
  <c r="K1829" i="1"/>
  <c r="N1828" i="1"/>
  <c r="O1828" i="1"/>
  <c r="L1830" i="1"/>
  <c r="I1825" i="1"/>
  <c r="L1828" i="1"/>
  <c r="J1832" i="1"/>
  <c r="J1831" i="1"/>
  <c r="L1825" i="1"/>
  <c r="J1825" i="1"/>
  <c r="I1830" i="1"/>
  <c r="I1831" i="1"/>
  <c r="O1832" i="1"/>
  <c r="K1830" i="1"/>
  <c r="N1825" i="1"/>
  <c r="K1831" i="1"/>
  <c r="L1831" i="1"/>
  <c r="K1828" i="1"/>
  <c r="O1831" i="1"/>
  <c r="O1825" i="1"/>
  <c r="N1827" i="1"/>
  <c r="I1832" i="1"/>
  <c r="L1832" i="1"/>
  <c r="K1827" i="1"/>
  <c r="I1826" i="1"/>
  <c r="N1829" i="1"/>
  <c r="J1827" i="1"/>
  <c r="J1830" i="1"/>
  <c r="J1829" i="1"/>
  <c r="N1832" i="1"/>
  <c r="J1826" i="1"/>
  <c r="O1826" i="1"/>
  <c r="N1830" i="1"/>
  <c r="K1826" i="1"/>
  <c r="L1826" i="1"/>
  <c r="K1832" i="1"/>
  <c r="O1827" i="1"/>
  <c r="L1827" i="1"/>
  <c r="P1831" i="1"/>
  <c r="P1832" i="1"/>
  <c r="P1828" i="1"/>
  <c r="P1827" i="1"/>
  <c r="P1826" i="1"/>
  <c r="P1825" i="1"/>
  <c r="P1830" i="1"/>
  <c r="P1829" i="1"/>
  <c r="Q1831" i="1"/>
  <c r="Q1829" i="1"/>
  <c r="Q1828" i="1"/>
  <c r="Q1830" i="1"/>
  <c r="Q1832" i="1"/>
  <c r="Q1826" i="1"/>
  <c r="Q1827" i="1"/>
  <c r="Q1825" i="1"/>
  <c r="S1827" i="1"/>
  <c r="S1829" i="1"/>
  <c r="S1831" i="1"/>
  <c r="S1830" i="1"/>
  <c r="S1825" i="1"/>
  <c r="S1832" i="1"/>
  <c r="S1826" i="1"/>
  <c r="S1828" i="1"/>
  <c r="T1830" i="1"/>
  <c r="T1827" i="1"/>
  <c r="T1829" i="1"/>
  <c r="T1826" i="1"/>
  <c r="T1828" i="1"/>
  <c r="T1825" i="1"/>
  <c r="T1832" i="1"/>
  <c r="T1831" i="1"/>
  <c r="U1828" i="1"/>
  <c r="U1825" i="1"/>
  <c r="U1829" i="1"/>
  <c r="U1832" i="1"/>
  <c r="U1826" i="1"/>
  <c r="U1831" i="1"/>
  <c r="U1830" i="1"/>
  <c r="U1827" i="1"/>
  <c r="V1828" i="1"/>
  <c r="V1827" i="1"/>
  <c r="V1832" i="1"/>
  <c r="V1825" i="1"/>
  <c r="V1831" i="1"/>
  <c r="V1829" i="1"/>
  <c r="V1826" i="1"/>
  <c r="V1830" i="1"/>
  <c r="X1826" i="1"/>
  <c r="X1827" i="1"/>
  <c r="X1831" i="1"/>
  <c r="X1832" i="1"/>
  <c r="X1825" i="1"/>
  <c r="X1828" i="1"/>
  <c r="X1830" i="1"/>
  <c r="X1829" i="1"/>
  <c r="Y1830" i="1"/>
  <c r="Y1826" i="1"/>
  <c r="Y1825" i="1"/>
  <c r="Y1829" i="1"/>
  <c r="Y1828" i="1"/>
  <c r="Y1832" i="1"/>
  <c r="Y1831" i="1"/>
  <c r="Y1827" i="1"/>
  <c r="AA1828" i="1"/>
  <c r="AA1831" i="1"/>
  <c r="AA1827" i="1"/>
  <c r="AA1829" i="1"/>
  <c r="AA1826" i="1"/>
  <c r="AA1825" i="1"/>
  <c r="AA1832" i="1"/>
  <c r="AA1830" i="1"/>
  <c r="AB1832" i="1"/>
  <c r="AB1831" i="1"/>
  <c r="AB1826" i="1"/>
  <c r="AB1830" i="1"/>
  <c r="AB1829" i="1"/>
  <c r="AB1828" i="1"/>
  <c r="AB1827" i="1"/>
  <c r="AB1825" i="1"/>
  <c r="AC1827" i="1"/>
  <c r="AC1826" i="1"/>
  <c r="AC1829" i="1"/>
  <c r="AC1831" i="1"/>
  <c r="AC1830" i="1"/>
  <c r="AC1828" i="1"/>
  <c r="AC1832" i="1"/>
  <c r="AC1825" i="1"/>
  <c r="E1848" i="1"/>
  <c r="E1866" i="1"/>
  <c r="U697" i="33" l="1"/>
  <c r="R695" i="33"/>
  <c r="P693" i="33"/>
  <c r="O699" i="33"/>
  <c r="U694" i="33"/>
  <c r="S699" i="33"/>
  <c r="N694" i="33"/>
  <c r="T699" i="33"/>
  <c r="N697" i="33"/>
  <c r="K698" i="33"/>
  <c r="I692" i="33"/>
  <c r="Z1815" i="1"/>
  <c r="O695" i="33"/>
  <c r="S695" i="33"/>
  <c r="H699" i="33"/>
  <c r="J697" i="33"/>
  <c r="I694" i="33"/>
  <c r="G699" i="33"/>
  <c r="P695" i="33"/>
  <c r="P698" i="33"/>
  <c r="S692" i="33"/>
  <c r="O692" i="33"/>
  <c r="G694" i="33"/>
  <c r="K696" i="33"/>
  <c r="G692" i="33"/>
  <c r="R1823" i="1"/>
  <c r="J698" i="33"/>
  <c r="Z1813" i="1"/>
  <c r="P696" i="33"/>
  <c r="N696" i="33"/>
  <c r="I693" i="33"/>
  <c r="Z1819" i="1"/>
  <c r="T694" i="33"/>
  <c r="Z1821" i="1"/>
  <c r="R1818" i="1"/>
  <c r="Z1816" i="1"/>
  <c r="M1819" i="1"/>
  <c r="G695" i="33"/>
  <c r="T693" i="33"/>
  <c r="R692" i="33"/>
  <c r="Z1812" i="1"/>
  <c r="R693" i="33"/>
  <c r="M1811" i="1"/>
  <c r="R697" i="33"/>
  <c r="W1817" i="1"/>
  <c r="R694" i="33"/>
  <c r="P697" i="33"/>
  <c r="W1811" i="1"/>
  <c r="N695" i="33"/>
  <c r="K693" i="33"/>
  <c r="Z1817" i="1"/>
  <c r="Z1810" i="1"/>
  <c r="U698" i="33"/>
  <c r="I695" i="33"/>
  <c r="I698" i="33"/>
  <c r="S694" i="33"/>
  <c r="H692" i="33"/>
  <c r="W1816" i="1"/>
  <c r="W1824" i="1"/>
  <c r="W1813" i="1"/>
  <c r="R1809" i="1"/>
  <c r="Z1811" i="1"/>
  <c r="U699" i="33"/>
  <c r="R698" i="33"/>
  <c r="N699" i="33"/>
  <c r="K697" i="33"/>
  <c r="J699" i="33"/>
  <c r="W1819" i="1"/>
  <c r="R1814" i="1"/>
  <c r="T695" i="33"/>
  <c r="N692" i="33"/>
  <c r="S693" i="33"/>
  <c r="H693" i="33"/>
  <c r="R1817" i="1"/>
  <c r="S696" i="33"/>
  <c r="I696" i="33"/>
  <c r="Z1820" i="1"/>
  <c r="W1821" i="1"/>
  <c r="R1815" i="1"/>
  <c r="O696" i="33"/>
  <c r="G696" i="33"/>
  <c r="M1813" i="1"/>
  <c r="T698" i="33"/>
  <c r="Z1822" i="1"/>
  <c r="W1809" i="1"/>
  <c r="R1813" i="1"/>
  <c r="U692" i="33"/>
  <c r="T692" i="33"/>
  <c r="S697" i="33"/>
  <c r="O694" i="33"/>
  <c r="N698" i="33"/>
  <c r="H694" i="33"/>
  <c r="I699" i="33"/>
  <c r="G697" i="33"/>
  <c r="H695" i="33"/>
  <c r="R1816" i="1"/>
  <c r="U695" i="33"/>
  <c r="R699" i="33"/>
  <c r="O698" i="33"/>
  <c r="K692" i="33"/>
  <c r="J692" i="33"/>
  <c r="H697" i="33"/>
  <c r="Z1818" i="1"/>
  <c r="W1820" i="1"/>
  <c r="Z1809" i="1"/>
  <c r="W1814" i="1"/>
  <c r="M1816" i="1"/>
  <c r="W1810" i="1"/>
  <c r="T696" i="33"/>
  <c r="O693" i="33"/>
  <c r="J695" i="33"/>
  <c r="H696" i="33"/>
  <c r="W1823" i="1"/>
  <c r="M1820" i="1"/>
  <c r="W1815" i="1"/>
  <c r="R1810" i="1"/>
  <c r="O697" i="33"/>
  <c r="J694" i="33"/>
  <c r="T697" i="33"/>
  <c r="R696" i="33"/>
  <c r="P692" i="33"/>
  <c r="N693" i="33"/>
  <c r="K694" i="33"/>
  <c r="G693" i="33"/>
  <c r="U696" i="33"/>
  <c r="P699" i="33"/>
  <c r="K695" i="33"/>
  <c r="I697" i="33"/>
  <c r="H698" i="33"/>
  <c r="W1818" i="1"/>
  <c r="M1822" i="1"/>
  <c r="W1812" i="1"/>
  <c r="U693" i="33"/>
  <c r="S698" i="33"/>
  <c r="P694" i="33"/>
  <c r="K699" i="33"/>
  <c r="J693" i="33"/>
  <c r="G698" i="33"/>
  <c r="J696" i="33"/>
  <c r="W1822" i="1"/>
  <c r="Q698" i="33"/>
  <c r="Z1831" i="1"/>
  <c r="M698" i="33"/>
  <c r="W1831" i="1"/>
  <c r="R1828" i="1"/>
  <c r="L695" i="33"/>
  <c r="E693" i="33"/>
  <c r="E694" i="33"/>
  <c r="R1824" i="1"/>
  <c r="M1809" i="1"/>
  <c r="R1811" i="1"/>
  <c r="Q694" i="33"/>
  <c r="Z1827" i="1"/>
  <c r="M696" i="33"/>
  <c r="W1829" i="1"/>
  <c r="R1829" i="1"/>
  <c r="L696" i="33"/>
  <c r="M1831" i="1"/>
  <c r="F698" i="33"/>
  <c r="R1820" i="1"/>
  <c r="M1814" i="1"/>
  <c r="Q695" i="33"/>
  <c r="Z1828" i="1"/>
  <c r="J1861" i="1"/>
  <c r="O1865" i="1"/>
  <c r="K1866" i="1"/>
  <c r="O1861" i="1"/>
  <c r="I1859" i="1"/>
  <c r="L1860" i="1"/>
  <c r="I1865" i="1"/>
  <c r="N1860" i="1"/>
  <c r="J1865" i="1"/>
  <c r="J1866" i="1"/>
  <c r="L1861" i="1"/>
  <c r="J1859" i="1"/>
  <c r="L1859" i="1"/>
  <c r="N1862" i="1"/>
  <c r="L1863" i="1"/>
  <c r="O1862" i="1"/>
  <c r="L1864" i="1"/>
  <c r="J1862" i="1"/>
  <c r="K1864" i="1"/>
  <c r="L1866" i="1"/>
  <c r="N1864" i="1"/>
  <c r="I1863" i="1"/>
  <c r="K1860" i="1"/>
  <c r="L1862" i="1"/>
  <c r="O1860" i="1"/>
  <c r="N1866" i="1"/>
  <c r="N1863" i="1"/>
  <c r="K1859" i="1"/>
  <c r="O1866" i="1"/>
  <c r="J1864" i="1"/>
  <c r="K1863" i="1"/>
  <c r="I1862" i="1"/>
  <c r="N1865" i="1"/>
  <c r="O1859" i="1"/>
  <c r="O1864" i="1"/>
  <c r="O1863" i="1"/>
  <c r="L1865" i="1"/>
  <c r="K1862" i="1"/>
  <c r="J1863" i="1"/>
  <c r="N1859" i="1"/>
  <c r="I1866" i="1"/>
  <c r="I1861" i="1"/>
  <c r="I1860" i="1"/>
  <c r="N1861" i="1"/>
  <c r="J1860" i="1"/>
  <c r="K1865" i="1"/>
  <c r="K1861" i="1"/>
  <c r="I1864" i="1"/>
  <c r="P1863" i="1"/>
  <c r="P1865" i="1"/>
  <c r="P1860" i="1"/>
  <c r="P1859" i="1"/>
  <c r="P1864" i="1"/>
  <c r="P1861" i="1"/>
  <c r="P1866" i="1"/>
  <c r="P1862" i="1"/>
  <c r="Q1866" i="1"/>
  <c r="Q1863" i="1"/>
  <c r="Q1860" i="1"/>
  <c r="Q1865" i="1"/>
  <c r="Q1864" i="1"/>
  <c r="Q1862" i="1"/>
  <c r="Q1859" i="1"/>
  <c r="Q1861" i="1"/>
  <c r="S1864" i="1"/>
  <c r="S1865" i="1"/>
  <c r="S1859" i="1"/>
  <c r="S1862" i="1"/>
  <c r="S1866" i="1"/>
  <c r="S1860" i="1"/>
  <c r="S1861" i="1"/>
  <c r="S1863" i="1"/>
  <c r="T1865" i="1"/>
  <c r="T1859" i="1"/>
  <c r="T1866" i="1"/>
  <c r="T1862" i="1"/>
  <c r="T1860" i="1"/>
  <c r="T1863" i="1"/>
  <c r="T1861" i="1"/>
  <c r="T1864" i="1"/>
  <c r="U1865" i="1"/>
  <c r="U1860" i="1"/>
  <c r="U1863" i="1"/>
  <c r="U1861" i="1"/>
  <c r="U1864" i="1"/>
  <c r="U1866" i="1"/>
  <c r="U1862" i="1"/>
  <c r="U1859" i="1"/>
  <c r="V1865" i="1"/>
  <c r="V1862" i="1"/>
  <c r="V1863" i="1"/>
  <c r="V1864" i="1"/>
  <c r="V1860" i="1"/>
  <c r="V1861" i="1"/>
  <c r="V1859" i="1"/>
  <c r="V1866" i="1"/>
  <c r="X1861" i="1"/>
  <c r="X1863" i="1"/>
  <c r="X1860" i="1"/>
  <c r="X1862" i="1"/>
  <c r="X1859" i="1"/>
  <c r="X1866" i="1"/>
  <c r="X1865" i="1"/>
  <c r="X1864" i="1"/>
  <c r="Y1859" i="1"/>
  <c r="Y1866" i="1"/>
  <c r="Y1864" i="1"/>
  <c r="Y1865" i="1"/>
  <c r="Y1863" i="1"/>
  <c r="Y1860" i="1"/>
  <c r="Y1862" i="1"/>
  <c r="Y1861" i="1"/>
  <c r="AA1859" i="1"/>
  <c r="AA1863" i="1"/>
  <c r="AA1860" i="1"/>
  <c r="AA1865" i="1"/>
  <c r="AA1862" i="1"/>
  <c r="AA1864" i="1"/>
  <c r="AA1861" i="1"/>
  <c r="AA1866" i="1"/>
  <c r="AB1865" i="1"/>
  <c r="AB1862" i="1"/>
  <c r="AB1864" i="1"/>
  <c r="AB1859" i="1"/>
  <c r="AB1861" i="1"/>
  <c r="AB1866" i="1"/>
  <c r="AB1863" i="1"/>
  <c r="AB1860" i="1"/>
  <c r="AC1859" i="1"/>
  <c r="AC1866" i="1"/>
  <c r="AC1865" i="1"/>
  <c r="AC1862" i="1"/>
  <c r="AC1863" i="1"/>
  <c r="AC1860" i="1"/>
  <c r="AC1861" i="1"/>
  <c r="AC1864" i="1"/>
  <c r="Q693" i="33"/>
  <c r="Z1826" i="1"/>
  <c r="M694" i="33"/>
  <c r="W1827" i="1"/>
  <c r="R1831" i="1"/>
  <c r="L698" i="33"/>
  <c r="F693" i="33"/>
  <c r="M1826" i="1"/>
  <c r="M1832" i="1"/>
  <c r="F699" i="33"/>
  <c r="F695" i="33"/>
  <c r="M1828" i="1"/>
  <c r="Z1824" i="1"/>
  <c r="M699" i="33"/>
  <c r="W1832" i="1"/>
  <c r="Q696" i="33"/>
  <c r="Z1829" i="1"/>
  <c r="M695" i="33"/>
  <c r="W1828" i="1"/>
  <c r="R1825" i="1"/>
  <c r="L692" i="33"/>
  <c r="E699" i="33"/>
  <c r="E695" i="33"/>
  <c r="Z1823" i="1"/>
  <c r="M1817" i="1"/>
  <c r="M1818" i="1"/>
  <c r="M1815" i="1"/>
  <c r="O1852" i="1"/>
  <c r="J730" i="33" s="1"/>
  <c r="N1850" i="1"/>
  <c r="J1851" i="1"/>
  <c r="L1855" i="1"/>
  <c r="H733" i="33" s="1"/>
  <c r="L1854" i="1"/>
  <c r="H732" i="33" s="1"/>
  <c r="I1854" i="1"/>
  <c r="O1854" i="1"/>
  <c r="J732" i="33" s="1"/>
  <c r="K1850" i="1"/>
  <c r="G728" i="33" s="1"/>
  <c r="L1850" i="1"/>
  <c r="H728" i="33" s="1"/>
  <c r="I1855" i="1"/>
  <c r="E733" i="33" s="1"/>
  <c r="N1851" i="1"/>
  <c r="I729" i="33" s="1"/>
  <c r="O1857" i="1"/>
  <c r="J735" i="33" s="1"/>
  <c r="J1856" i="1"/>
  <c r="I1853" i="1"/>
  <c r="O1856" i="1"/>
  <c r="J734" i="33" s="1"/>
  <c r="J1853" i="1"/>
  <c r="I1852" i="1"/>
  <c r="J1850" i="1"/>
  <c r="L1851" i="1"/>
  <c r="H729" i="33" s="1"/>
  <c r="I1851" i="1"/>
  <c r="N1852" i="1"/>
  <c r="N1855" i="1"/>
  <c r="O1853" i="1"/>
  <c r="J731" i="33" s="1"/>
  <c r="J1857" i="1"/>
  <c r="O1855" i="1"/>
  <c r="J733" i="33" s="1"/>
  <c r="N1853" i="1"/>
  <c r="N1857" i="1"/>
  <c r="K1853" i="1"/>
  <c r="G731" i="33" s="1"/>
  <c r="L1856" i="1"/>
  <c r="H734" i="33" s="1"/>
  <c r="L1853" i="1"/>
  <c r="H731" i="33" s="1"/>
  <c r="N1854" i="1"/>
  <c r="O1851" i="1"/>
  <c r="J729" i="33" s="1"/>
  <c r="K1854" i="1"/>
  <c r="G732" i="33" s="1"/>
  <c r="L1857" i="1"/>
  <c r="H735" i="33" s="1"/>
  <c r="I1856" i="1"/>
  <c r="K1852" i="1"/>
  <c r="G730" i="33" s="1"/>
  <c r="I1850" i="1"/>
  <c r="K1851" i="1"/>
  <c r="G729" i="33" s="1"/>
  <c r="L1852" i="1"/>
  <c r="H730" i="33" s="1"/>
  <c r="N1856" i="1"/>
  <c r="K1857" i="1"/>
  <c r="G735" i="33" s="1"/>
  <c r="J1854" i="1"/>
  <c r="J1855" i="1"/>
  <c r="K1855" i="1"/>
  <c r="G733" i="33" s="1"/>
  <c r="J1852" i="1"/>
  <c r="K1856" i="1"/>
  <c r="G734" i="33" s="1"/>
  <c r="O1850" i="1"/>
  <c r="J728" i="33" s="1"/>
  <c r="P1854" i="1"/>
  <c r="K732" i="33" s="1"/>
  <c r="P1855" i="1"/>
  <c r="K733" i="33" s="1"/>
  <c r="P1857" i="1"/>
  <c r="K735" i="33" s="1"/>
  <c r="P1852" i="1"/>
  <c r="K730" i="33" s="1"/>
  <c r="P1853" i="1"/>
  <c r="K731" i="33" s="1"/>
  <c r="P1856" i="1"/>
  <c r="K734" i="33" s="1"/>
  <c r="P1850" i="1"/>
  <c r="K728" i="33" s="1"/>
  <c r="P1851" i="1"/>
  <c r="K729" i="33" s="1"/>
  <c r="Q1855" i="1"/>
  <c r="L733" i="33" s="1"/>
  <c r="Q1856" i="1"/>
  <c r="L734" i="33" s="1"/>
  <c r="Q1853" i="1"/>
  <c r="L731" i="33" s="1"/>
  <c r="Q1854" i="1"/>
  <c r="L732" i="33" s="1"/>
  <c r="Q1850" i="1"/>
  <c r="L728" i="33" s="1"/>
  <c r="Q1852" i="1"/>
  <c r="L730" i="33" s="1"/>
  <c r="Q1857" i="1"/>
  <c r="L735" i="33" s="1"/>
  <c r="Q1851" i="1"/>
  <c r="S1856" i="1"/>
  <c r="S1851" i="1"/>
  <c r="S1850" i="1"/>
  <c r="S1852" i="1"/>
  <c r="S1857" i="1"/>
  <c r="S1853" i="1"/>
  <c r="S1854" i="1"/>
  <c r="S1855" i="1"/>
  <c r="T1853" i="1"/>
  <c r="N731" i="33" s="1"/>
  <c r="T1852" i="1"/>
  <c r="N730" i="33" s="1"/>
  <c r="T1854" i="1"/>
  <c r="N732" i="33" s="1"/>
  <c r="T1856" i="1"/>
  <c r="N734" i="33" s="1"/>
  <c r="T1857" i="1"/>
  <c r="N735" i="33" s="1"/>
  <c r="T1855" i="1"/>
  <c r="N733" i="33" s="1"/>
  <c r="T1851" i="1"/>
  <c r="N729" i="33" s="1"/>
  <c r="T1850" i="1"/>
  <c r="N728" i="33" s="1"/>
  <c r="U1856" i="1"/>
  <c r="O734" i="33" s="1"/>
  <c r="U1851" i="1"/>
  <c r="O729" i="33" s="1"/>
  <c r="U1854" i="1"/>
  <c r="O732" i="33" s="1"/>
  <c r="U1857" i="1"/>
  <c r="O735" i="33" s="1"/>
  <c r="U1852" i="1"/>
  <c r="O730" i="33" s="1"/>
  <c r="U1855" i="1"/>
  <c r="O733" i="33" s="1"/>
  <c r="U1853" i="1"/>
  <c r="O731" i="33" s="1"/>
  <c r="U1850" i="1"/>
  <c r="O728" i="33" s="1"/>
  <c r="V1857" i="1"/>
  <c r="P735" i="33" s="1"/>
  <c r="V1854" i="1"/>
  <c r="P732" i="33" s="1"/>
  <c r="V1852" i="1"/>
  <c r="P730" i="33" s="1"/>
  <c r="V1851" i="1"/>
  <c r="P729" i="33" s="1"/>
  <c r="V1853" i="1"/>
  <c r="P731" i="33" s="1"/>
  <c r="V1855" i="1"/>
  <c r="P733" i="33" s="1"/>
  <c r="V1850" i="1"/>
  <c r="P728" i="33" s="1"/>
  <c r="V1856" i="1"/>
  <c r="P734" i="33" s="1"/>
  <c r="X1855" i="1"/>
  <c r="X1856" i="1"/>
  <c r="X1851" i="1"/>
  <c r="X1850" i="1"/>
  <c r="X1852" i="1"/>
  <c r="X1854" i="1"/>
  <c r="X1853" i="1"/>
  <c r="X1857" i="1"/>
  <c r="Y1855" i="1"/>
  <c r="R733" i="33" s="1"/>
  <c r="Y1854" i="1"/>
  <c r="R732" i="33" s="1"/>
  <c r="Y1851" i="1"/>
  <c r="R729" i="33" s="1"/>
  <c r="Y1850" i="1"/>
  <c r="R728" i="33" s="1"/>
  <c r="Y1853" i="1"/>
  <c r="R731" i="33" s="1"/>
  <c r="Y1857" i="1"/>
  <c r="R735" i="33" s="1"/>
  <c r="Y1852" i="1"/>
  <c r="R730" i="33" s="1"/>
  <c r="Y1856" i="1"/>
  <c r="R734" i="33" s="1"/>
  <c r="AA1857" i="1"/>
  <c r="S735" i="33" s="1"/>
  <c r="AA1852" i="1"/>
  <c r="S730" i="33" s="1"/>
  <c r="AA1855" i="1"/>
  <c r="S733" i="33" s="1"/>
  <c r="AA1851" i="1"/>
  <c r="S729" i="33" s="1"/>
  <c r="AA1853" i="1"/>
  <c r="S731" i="33" s="1"/>
  <c r="AA1856" i="1"/>
  <c r="S734" i="33" s="1"/>
  <c r="AA1850" i="1"/>
  <c r="S728" i="33" s="1"/>
  <c r="AA1854" i="1"/>
  <c r="S732" i="33" s="1"/>
  <c r="AB1857" i="1"/>
  <c r="T735" i="33" s="1"/>
  <c r="AB1851" i="1"/>
  <c r="T729" i="33" s="1"/>
  <c r="AB1856" i="1"/>
  <c r="T734" i="33" s="1"/>
  <c r="AB1853" i="1"/>
  <c r="T731" i="33" s="1"/>
  <c r="AB1854" i="1"/>
  <c r="T732" i="33" s="1"/>
  <c r="AB1850" i="1"/>
  <c r="T728" i="33" s="1"/>
  <c r="AB1852" i="1"/>
  <c r="T730" i="33" s="1"/>
  <c r="AB1855" i="1"/>
  <c r="T733" i="33" s="1"/>
  <c r="AC1857" i="1"/>
  <c r="U735" i="33" s="1"/>
  <c r="AC1850" i="1"/>
  <c r="U728" i="33" s="1"/>
  <c r="AC1855" i="1"/>
  <c r="AC1856" i="1"/>
  <c r="U734" i="33" s="1"/>
  <c r="AC1852" i="1"/>
  <c r="U730" i="33" s="1"/>
  <c r="AC1853" i="1"/>
  <c r="U731" i="33" s="1"/>
  <c r="AC1851" i="1"/>
  <c r="U729" i="33" s="1"/>
  <c r="AC1854" i="1"/>
  <c r="U732" i="33" s="1"/>
  <c r="I1857" i="1"/>
  <c r="R1826" i="1"/>
  <c r="L693" i="33"/>
  <c r="Q697" i="33"/>
  <c r="Z1830" i="1"/>
  <c r="M693" i="33"/>
  <c r="W1826" i="1"/>
  <c r="R1827" i="1"/>
  <c r="L694" i="33"/>
  <c r="M1829" i="1"/>
  <c r="F696" i="33"/>
  <c r="E692" i="33"/>
  <c r="R1822" i="1"/>
  <c r="M1821" i="1"/>
  <c r="M1810" i="1"/>
  <c r="E698" i="33"/>
  <c r="E696" i="33"/>
  <c r="R1819" i="1"/>
  <c r="R1821" i="1"/>
  <c r="R1812" i="1"/>
  <c r="M1812" i="1"/>
  <c r="F697" i="33"/>
  <c r="M1830" i="1"/>
  <c r="Q692" i="33"/>
  <c r="Z1825" i="1"/>
  <c r="M692" i="33"/>
  <c r="W1825" i="1"/>
  <c r="R1832" i="1"/>
  <c r="L699" i="33"/>
  <c r="M1827" i="1"/>
  <c r="F694" i="33"/>
  <c r="E697" i="33"/>
  <c r="M1823" i="1"/>
  <c r="M1824" i="1"/>
  <c r="Q699" i="33"/>
  <c r="Z1832" i="1"/>
  <c r="M697" i="33"/>
  <c r="W1830" i="1"/>
  <c r="R1830" i="1"/>
  <c r="L697" i="33"/>
  <c r="F692" i="33"/>
  <c r="M1825" i="1"/>
  <c r="Z1814" i="1"/>
  <c r="M1863" i="1" l="1"/>
  <c r="H1828" i="1"/>
  <c r="H1817" i="1"/>
  <c r="Z1859" i="1"/>
  <c r="H1818" i="1"/>
  <c r="R1861" i="1"/>
  <c r="Z1862" i="1"/>
  <c r="H1813" i="1"/>
  <c r="H1811" i="1"/>
  <c r="H1831" i="1"/>
  <c r="H1819" i="1"/>
  <c r="Z1866" i="1"/>
  <c r="M1862" i="1"/>
  <c r="H1809" i="1"/>
  <c r="H1820" i="1"/>
  <c r="H1832" i="1"/>
  <c r="H1816" i="1"/>
  <c r="H1814" i="1"/>
  <c r="H1824" i="1"/>
  <c r="Z1861" i="1"/>
  <c r="H1829" i="1"/>
  <c r="H1823" i="1"/>
  <c r="H1827" i="1"/>
  <c r="H1810" i="1"/>
  <c r="H1822" i="1"/>
  <c r="W1865" i="1"/>
  <c r="H1830" i="1"/>
  <c r="W1859" i="1"/>
  <c r="R1859" i="1"/>
  <c r="H1812" i="1"/>
  <c r="H1821" i="1"/>
  <c r="H1815" i="1"/>
  <c r="W1864" i="1"/>
  <c r="R1865" i="1"/>
  <c r="H1826" i="1"/>
  <c r="H1825" i="1"/>
  <c r="Z1864" i="1"/>
  <c r="W1863" i="1"/>
  <c r="R1860" i="1"/>
  <c r="Q729" i="33"/>
  <c r="Z1851" i="1"/>
  <c r="Q735" i="33"/>
  <c r="Z1857" i="1"/>
  <c r="M733" i="33"/>
  <c r="W1855" i="1"/>
  <c r="R1851" i="1"/>
  <c r="L729" i="33"/>
  <c r="I732" i="33"/>
  <c r="R1854" i="1"/>
  <c r="Z1865" i="1"/>
  <c r="M1859" i="1"/>
  <c r="Q731" i="33"/>
  <c r="Z1853" i="1"/>
  <c r="M732" i="33"/>
  <c r="W1854" i="1"/>
  <c r="I733" i="33"/>
  <c r="R1855" i="1"/>
  <c r="E731" i="33"/>
  <c r="E732" i="33"/>
  <c r="R1863" i="1"/>
  <c r="Q732" i="33"/>
  <c r="Z1854" i="1"/>
  <c r="M731" i="33"/>
  <c r="W1853" i="1"/>
  <c r="F730" i="33"/>
  <c r="M1852" i="1"/>
  <c r="E728" i="33"/>
  <c r="I730" i="33"/>
  <c r="R1852" i="1"/>
  <c r="F734" i="33"/>
  <c r="M1856" i="1"/>
  <c r="W1862" i="1"/>
  <c r="M1866" i="1"/>
  <c r="Q730" i="33"/>
  <c r="Z1852" i="1"/>
  <c r="M735" i="33"/>
  <c r="W1857" i="1"/>
  <c r="E729" i="33"/>
  <c r="R1866" i="1"/>
  <c r="M1865" i="1"/>
  <c r="M1861" i="1"/>
  <c r="Q728" i="33"/>
  <c r="Z1850" i="1"/>
  <c r="M730" i="33"/>
  <c r="W1852" i="1"/>
  <c r="F733" i="33"/>
  <c r="M1855" i="1"/>
  <c r="E734" i="33"/>
  <c r="I735" i="33"/>
  <c r="R1857" i="1"/>
  <c r="F729" i="33"/>
  <c r="M1851" i="1"/>
  <c r="W1866" i="1"/>
  <c r="U733" i="33"/>
  <c r="M728" i="33"/>
  <c r="W1850" i="1"/>
  <c r="F732" i="33"/>
  <c r="M1854" i="1"/>
  <c r="I731" i="33"/>
  <c r="R1853" i="1"/>
  <c r="M1850" i="1"/>
  <c r="F728" i="33"/>
  <c r="I728" i="33"/>
  <c r="R1850" i="1"/>
  <c r="Q734" i="33"/>
  <c r="Z1856" i="1"/>
  <c r="M729" i="33"/>
  <c r="W1851" i="1"/>
  <c r="E730" i="33"/>
  <c r="Z1860" i="1"/>
  <c r="W1861" i="1"/>
  <c r="M1864" i="1"/>
  <c r="R1862" i="1"/>
  <c r="E735" i="33"/>
  <c r="Q733" i="33"/>
  <c r="Z1855" i="1"/>
  <c r="M734" i="33"/>
  <c r="W1856" i="1"/>
  <c r="I734" i="33"/>
  <c r="R1856" i="1"/>
  <c r="M1857" i="1"/>
  <c r="F735" i="33"/>
  <c r="M1853" i="1"/>
  <c r="F731" i="33"/>
  <c r="Z1863" i="1"/>
  <c r="W1860" i="1"/>
  <c r="R1864" i="1"/>
  <c r="M1860" i="1"/>
  <c r="D696" i="33" l="1"/>
  <c r="D694" i="33"/>
  <c r="D695" i="33"/>
  <c r="H1859" i="1"/>
  <c r="D692" i="33"/>
  <c r="D699" i="33"/>
  <c r="N700" i="33" s="1"/>
  <c r="H1852" i="1"/>
  <c r="D730" i="33" s="1"/>
  <c r="H1857" i="1"/>
  <c r="D735" i="33" s="1"/>
  <c r="N737" i="33" s="1"/>
  <c r="L171" i="2" s="1"/>
  <c r="T4755" i="1" s="1"/>
  <c r="D698" i="33"/>
  <c r="H1855" i="1"/>
  <c r="D733" i="33" s="1"/>
  <c r="H1862" i="1"/>
  <c r="H1864" i="1"/>
  <c r="H1856" i="1"/>
  <c r="D734" i="33" s="1"/>
  <c r="H1861" i="1"/>
  <c r="D693" i="33"/>
  <c r="H1850" i="1"/>
  <c r="D728" i="33" s="1"/>
  <c r="H1853" i="1"/>
  <c r="D731" i="33" s="1"/>
  <c r="D697" i="33"/>
  <c r="H1851" i="1"/>
  <c r="D729" i="33" s="1"/>
  <c r="H1866" i="1"/>
  <c r="H1860" i="1"/>
  <c r="H1854" i="1"/>
  <c r="D732" i="33" s="1"/>
  <c r="H1863" i="1"/>
  <c r="H1865" i="1"/>
  <c r="H700" i="33" l="1"/>
  <c r="J705" i="33"/>
  <c r="H463" i="2" s="1"/>
  <c r="O1806" i="1" s="1"/>
  <c r="Q738" i="33"/>
  <c r="O172" i="2" s="1"/>
  <c r="X4756" i="1" s="1"/>
  <c r="S736" i="33"/>
  <c r="H742" i="33"/>
  <c r="F176" i="2" s="1"/>
  <c r="L4760" i="1" s="1"/>
  <c r="S737" i="33"/>
  <c r="Q171" i="2" s="1"/>
  <c r="AA4755" i="1" s="1"/>
  <c r="N736" i="33"/>
  <c r="L170" i="2" s="1"/>
  <c r="T4754" i="1" s="1"/>
  <c r="M740" i="33"/>
  <c r="K174" i="2" s="1"/>
  <c r="S4758" i="1" s="1"/>
  <c r="J738" i="33"/>
  <c r="H172" i="2" s="1"/>
  <c r="O4756" i="1" s="1"/>
  <c r="K741" i="33"/>
  <c r="I175" i="2" s="1"/>
  <c r="P4759" i="1" s="1"/>
  <c r="M738" i="33"/>
  <c r="K172" i="2" s="1"/>
  <c r="S4756" i="1" s="1"/>
  <c r="N742" i="33"/>
  <c r="L176" i="2" s="1"/>
  <c r="T4760" i="1" s="1"/>
  <c r="M741" i="33"/>
  <c r="K175" i="2" s="1"/>
  <c r="S4759" i="1" s="1"/>
  <c r="L736" i="33"/>
  <c r="J170" i="2" s="1"/>
  <c r="Q4754" i="1" s="1"/>
  <c r="S741" i="33"/>
  <c r="Q175" i="2" s="1"/>
  <c r="AA4759" i="1" s="1"/>
  <c r="E740" i="33"/>
  <c r="C174" i="2" s="1"/>
  <c r="I4758" i="1" s="1"/>
  <c r="G742" i="33"/>
  <c r="E176" i="2" s="1"/>
  <c r="K4760" i="1" s="1"/>
  <c r="P741" i="33"/>
  <c r="N175" i="2" s="1"/>
  <c r="V4759" i="1" s="1"/>
  <c r="Q737" i="33"/>
  <c r="O171" i="2" s="1"/>
  <c r="X4755" i="1" s="1"/>
  <c r="H738" i="33"/>
  <c r="F172" i="2" s="1"/>
  <c r="L4756" i="1" s="1"/>
  <c r="K736" i="33"/>
  <c r="I170" i="2" s="1"/>
  <c r="P4754" i="1" s="1"/>
  <c r="F739" i="33"/>
  <c r="D173" i="2" s="1"/>
  <c r="J4757" i="1" s="1"/>
  <c r="U741" i="33"/>
  <c r="S175" i="2" s="1"/>
  <c r="AC4759" i="1" s="1"/>
  <c r="G740" i="33"/>
  <c r="E174" i="2" s="1"/>
  <c r="K4758" i="1" s="1"/>
  <c r="N701" i="33"/>
  <c r="L459" i="2" s="1"/>
  <c r="T1802" i="1" s="1"/>
  <c r="P736" i="33"/>
  <c r="J741" i="33"/>
  <c r="H175" i="2" s="1"/>
  <c r="O4759" i="1" s="1"/>
  <c r="I740" i="33"/>
  <c r="G174" i="2" s="1"/>
  <c r="N4758" i="1" s="1"/>
  <c r="M737" i="33"/>
  <c r="K171" i="2" s="1"/>
  <c r="S4755" i="1" s="1"/>
  <c r="M739" i="33"/>
  <c r="K173" i="2" s="1"/>
  <c r="S4757" i="1" s="1"/>
  <c r="F738" i="33"/>
  <c r="D172" i="2" s="1"/>
  <c r="J4756" i="1" s="1"/>
  <c r="H740" i="33"/>
  <c r="F174" i="2" s="1"/>
  <c r="L4758" i="1" s="1"/>
  <c r="N738" i="33"/>
  <c r="L172" i="2" s="1"/>
  <c r="T4756" i="1" s="1"/>
  <c r="S739" i="33"/>
  <c r="Q173" i="2" s="1"/>
  <c r="AA4757" i="1" s="1"/>
  <c r="U739" i="33"/>
  <c r="S173" i="2" s="1"/>
  <c r="AC4757" i="1" s="1"/>
  <c r="N741" i="33"/>
  <c r="L175" i="2" s="1"/>
  <c r="T4759" i="1" s="1"/>
  <c r="J737" i="33"/>
  <c r="H171" i="2" s="1"/>
  <c r="O4755" i="1" s="1"/>
  <c r="U740" i="33"/>
  <c r="S174" i="2" s="1"/>
  <c r="AC4758" i="1" s="1"/>
  <c r="U737" i="33"/>
  <c r="S171" i="2" s="1"/>
  <c r="AC4755" i="1" s="1"/>
  <c r="E739" i="33"/>
  <c r="C173" i="2" s="1"/>
  <c r="I4757" i="1" s="1"/>
  <c r="Q739" i="33"/>
  <c r="O173" i="2" s="1"/>
  <c r="X4757" i="1" s="1"/>
  <c r="T739" i="33"/>
  <c r="R173" i="2" s="1"/>
  <c r="AB4757" i="1" s="1"/>
  <c r="H736" i="33"/>
  <c r="F170" i="2" s="1"/>
  <c r="L4754" i="1" s="1"/>
  <c r="J742" i="33"/>
  <c r="H176" i="2" s="1"/>
  <c r="O4760" i="1" s="1"/>
  <c r="J739" i="33"/>
  <c r="H173" i="2" s="1"/>
  <c r="O4757" i="1" s="1"/>
  <c r="T741" i="33"/>
  <c r="R175" i="2" s="1"/>
  <c r="AB4759" i="1" s="1"/>
  <c r="N740" i="33"/>
  <c r="L174" i="2" s="1"/>
  <c r="T4758" i="1" s="1"/>
  <c r="K737" i="33"/>
  <c r="I171" i="2" s="1"/>
  <c r="P4755" i="1" s="1"/>
  <c r="O736" i="33"/>
  <c r="M170" i="2" s="1"/>
  <c r="U4754" i="1" s="1"/>
  <c r="E736" i="33"/>
  <c r="F741" i="33"/>
  <c r="D175" i="2" s="1"/>
  <c r="J4759" i="1" s="1"/>
  <c r="I738" i="33"/>
  <c r="G172" i="2" s="1"/>
  <c r="N4756" i="1" s="1"/>
  <c r="I742" i="33"/>
  <c r="G176" i="2" s="1"/>
  <c r="N4760" i="1" s="1"/>
  <c r="G738" i="33"/>
  <c r="E172" i="2" s="1"/>
  <c r="K4756" i="1" s="1"/>
  <c r="S742" i="33"/>
  <c r="Q176" i="2" s="1"/>
  <c r="AA4760" i="1" s="1"/>
  <c r="R742" i="33"/>
  <c r="P176" i="2" s="1"/>
  <c r="Y4760" i="1" s="1"/>
  <c r="S740" i="33"/>
  <c r="Q174" i="2" s="1"/>
  <c r="AA4758" i="1" s="1"/>
  <c r="K740" i="33"/>
  <c r="I174" i="2" s="1"/>
  <c r="P4758" i="1" s="1"/>
  <c r="I737" i="33"/>
  <c r="G171" i="2" s="1"/>
  <c r="N4755" i="1" s="1"/>
  <c r="E741" i="33"/>
  <c r="C175" i="2" s="1"/>
  <c r="I4759" i="1" s="1"/>
  <c r="Q736" i="33"/>
  <c r="O170" i="2" s="1"/>
  <c r="X4754" i="1" s="1"/>
  <c r="Q741" i="33"/>
  <c r="O175" i="2" s="1"/>
  <c r="X4759" i="1" s="1"/>
  <c r="M742" i="33"/>
  <c r="K176" i="2" s="1"/>
  <c r="S4760" i="1" s="1"/>
  <c r="F737" i="33"/>
  <c r="D171" i="2" s="1"/>
  <c r="J4755" i="1" s="1"/>
  <c r="E742" i="33"/>
  <c r="C176" i="2" s="1"/>
  <c r="I4760" i="1" s="1"/>
  <c r="P738" i="33"/>
  <c r="N172" i="2" s="1"/>
  <c r="V4756" i="1" s="1"/>
  <c r="O739" i="33"/>
  <c r="M173" i="2" s="1"/>
  <c r="U4757" i="1" s="1"/>
  <c r="O737" i="33"/>
  <c r="M171" i="2" s="1"/>
  <c r="U4755" i="1" s="1"/>
  <c r="G741" i="33"/>
  <c r="E175" i="2" s="1"/>
  <c r="K4759" i="1" s="1"/>
  <c r="K742" i="33"/>
  <c r="I176" i="2" s="1"/>
  <c r="P4760" i="1" s="1"/>
  <c r="T737" i="33"/>
  <c r="R171" i="2" s="1"/>
  <c r="AB4755" i="1" s="1"/>
  <c r="R736" i="33"/>
  <c r="P170" i="2" s="1"/>
  <c r="Y4754" i="1" s="1"/>
  <c r="H737" i="33"/>
  <c r="F171" i="2" s="1"/>
  <c r="L4755" i="1" s="1"/>
  <c r="M736" i="33"/>
  <c r="P740" i="33"/>
  <c r="N174" i="2" s="1"/>
  <c r="V4758" i="1" s="1"/>
  <c r="M702" i="33"/>
  <c r="K460" i="2" s="1"/>
  <c r="S1803" i="1" s="1"/>
  <c r="E737" i="33"/>
  <c r="C171" i="2" s="1"/>
  <c r="I4755" i="1" s="1"/>
  <c r="Q740" i="33"/>
  <c r="O174" i="2" s="1"/>
  <c r="X4758" i="1" s="1"/>
  <c r="Q742" i="33"/>
  <c r="O176" i="2" s="1"/>
  <c r="X4760" i="1" s="1"/>
  <c r="E738" i="33"/>
  <c r="C172" i="2" s="1"/>
  <c r="I4756" i="1" s="1"/>
  <c r="L742" i="33"/>
  <c r="J176" i="2" s="1"/>
  <c r="Q4760" i="1" s="1"/>
  <c r="P742" i="33"/>
  <c r="N176" i="2" s="1"/>
  <c r="V4760" i="1" s="1"/>
  <c r="R737" i="33"/>
  <c r="P171" i="2" s="1"/>
  <c r="Y4755" i="1" s="1"/>
  <c r="G737" i="33"/>
  <c r="E171" i="2" s="1"/>
  <c r="K4755" i="1" s="1"/>
  <c r="L741" i="33"/>
  <c r="J175" i="2" s="1"/>
  <c r="Q4759" i="1" s="1"/>
  <c r="O738" i="33"/>
  <c r="M172" i="2" s="1"/>
  <c r="U4756" i="1" s="1"/>
  <c r="G739" i="33"/>
  <c r="E173" i="2" s="1"/>
  <c r="K4757" i="1" s="1"/>
  <c r="F742" i="33"/>
  <c r="D176" i="2" s="1"/>
  <c r="J4760" i="1" s="1"/>
  <c r="L737" i="33"/>
  <c r="J171" i="2" s="1"/>
  <c r="Q4755" i="1" s="1"/>
  <c r="F736" i="33"/>
  <c r="F740" i="33"/>
  <c r="D174" i="2" s="1"/>
  <c r="J4758" i="1" s="1"/>
  <c r="R740" i="33"/>
  <c r="P174" i="2" s="1"/>
  <c r="Y4758" i="1" s="1"/>
  <c r="U742" i="33"/>
  <c r="S176" i="2" s="1"/>
  <c r="AC4760" i="1" s="1"/>
  <c r="P737" i="33"/>
  <c r="N171" i="2" s="1"/>
  <c r="V4755" i="1" s="1"/>
  <c r="H741" i="33"/>
  <c r="F175" i="2" s="1"/>
  <c r="L4759" i="1" s="1"/>
  <c r="N739" i="33"/>
  <c r="L173" i="2" s="1"/>
  <c r="T4757" i="1" s="1"/>
  <c r="J740" i="33"/>
  <c r="H174" i="2" s="1"/>
  <c r="O4758" i="1" s="1"/>
  <c r="O741" i="33"/>
  <c r="M175" i="2" s="1"/>
  <c r="U4759" i="1" s="1"/>
  <c r="P739" i="33"/>
  <c r="N173" i="2" s="1"/>
  <c r="V4757" i="1" s="1"/>
  <c r="I706" i="33"/>
  <c r="G464" i="2" s="1"/>
  <c r="N1839" i="1" s="1"/>
  <c r="E705" i="33"/>
  <c r="C463" i="2" s="1"/>
  <c r="I1806" i="1" s="1"/>
  <c r="N706" i="33"/>
  <c r="L464" i="2" s="1"/>
  <c r="T1839" i="1" s="1"/>
  <c r="P702" i="33"/>
  <c r="N460" i="2" s="1"/>
  <c r="V1835" i="1" s="1"/>
  <c r="T702" i="33"/>
  <c r="R460" i="2" s="1"/>
  <c r="AB1803" i="1" s="1"/>
  <c r="K705" i="33"/>
  <c r="I463" i="2" s="1"/>
  <c r="L701" i="33"/>
  <c r="J459" i="2" s="1"/>
  <c r="F706" i="33"/>
  <c r="D464" i="2" s="1"/>
  <c r="J1807" i="1" s="1"/>
  <c r="P700" i="33"/>
  <c r="N458" i="2" s="1"/>
  <c r="V1801" i="1" s="1"/>
  <c r="U706" i="33"/>
  <c r="S464" i="2" s="1"/>
  <c r="AC1807" i="1" s="1"/>
  <c r="I703" i="33"/>
  <c r="G461" i="2" s="1"/>
  <c r="K704" i="33"/>
  <c r="I462" i="2" s="1"/>
  <c r="P1837" i="1" s="1"/>
  <c r="F705" i="33"/>
  <c r="D463" i="2" s="1"/>
  <c r="J1838" i="1" s="1"/>
  <c r="P706" i="33"/>
  <c r="N464" i="2" s="1"/>
  <c r="S705" i="33"/>
  <c r="Q463" i="2" s="1"/>
  <c r="AA1806" i="1" s="1"/>
  <c r="R700" i="33"/>
  <c r="P458" i="2" s="1"/>
  <c r="Y1801" i="1" s="1"/>
  <c r="O1838" i="1"/>
  <c r="O1846" i="1" s="1"/>
  <c r="J714" i="33" s="1"/>
  <c r="E702" i="33"/>
  <c r="C460" i="2" s="1"/>
  <c r="I1835" i="1" s="1"/>
  <c r="S701" i="33"/>
  <c r="Q459" i="2" s="1"/>
  <c r="T701" i="33"/>
  <c r="R459" i="2" s="1"/>
  <c r="AB1834" i="1" s="1"/>
  <c r="R702" i="33"/>
  <c r="P460" i="2" s="1"/>
  <c r="Y1835" i="1" s="1"/>
  <c r="F701" i="33"/>
  <c r="D459" i="2" s="1"/>
  <c r="J1802" i="1" s="1"/>
  <c r="J704" i="33"/>
  <c r="H462" i="2" s="1"/>
  <c r="O1837" i="1" s="1"/>
  <c r="G706" i="33"/>
  <c r="E464" i="2" s="1"/>
  <c r="O702" i="33"/>
  <c r="M460" i="2" s="1"/>
  <c r="U705" i="33"/>
  <c r="S463" i="2" s="1"/>
  <c r="AC1806" i="1" s="1"/>
  <c r="Q702" i="33"/>
  <c r="O460" i="2" s="1"/>
  <c r="X1803" i="1" s="1"/>
  <c r="I704" i="33"/>
  <c r="G462" i="2" s="1"/>
  <c r="N1837" i="1" s="1"/>
  <c r="K702" i="33"/>
  <c r="I460" i="2" s="1"/>
  <c r="P1835" i="1" s="1"/>
  <c r="J703" i="33"/>
  <c r="H461" i="2" s="1"/>
  <c r="O1804" i="1" s="1"/>
  <c r="T705" i="33"/>
  <c r="R463" i="2" s="1"/>
  <c r="I702" i="33"/>
  <c r="G460" i="2" s="1"/>
  <c r="H706" i="33"/>
  <c r="F464" i="2" s="1"/>
  <c r="L700" i="33"/>
  <c r="J458" i="2" s="1"/>
  <c r="Q1833" i="1" s="1"/>
  <c r="T704" i="33"/>
  <c r="R462" i="2" s="1"/>
  <c r="AB1805" i="1" s="1"/>
  <c r="U702" i="33"/>
  <c r="S460" i="2" s="1"/>
  <c r="AC1835" i="1" s="1"/>
  <c r="E706" i="33"/>
  <c r="C464" i="2" s="1"/>
  <c r="I1839" i="1" s="1"/>
  <c r="R704" i="33"/>
  <c r="P462" i="2" s="1"/>
  <c r="N703" i="33"/>
  <c r="L461" i="2" s="1"/>
  <c r="S700" i="33"/>
  <c r="Q458" i="2" s="1"/>
  <c r="AA1801" i="1" s="1"/>
  <c r="U704" i="33"/>
  <c r="S462" i="2" s="1"/>
  <c r="AC1837" i="1" s="1"/>
  <c r="M706" i="33"/>
  <c r="K464" i="2" s="1"/>
  <c r="S1839" i="1" s="1"/>
  <c r="L702" i="33"/>
  <c r="J460" i="2" s="1"/>
  <c r="O701" i="33"/>
  <c r="M459" i="2" s="1"/>
  <c r="U1802" i="1" s="1"/>
  <c r="G705" i="33"/>
  <c r="E463" i="2" s="1"/>
  <c r="K1838" i="1" s="1"/>
  <c r="G700" i="33"/>
  <c r="E458" i="2" s="1"/>
  <c r="K1833" i="1" s="1"/>
  <c r="T706" i="33"/>
  <c r="R464" i="2" s="1"/>
  <c r="AB1839" i="1" s="1"/>
  <c r="S703" i="33"/>
  <c r="Q461" i="2" s="1"/>
  <c r="AA1836" i="1" s="1"/>
  <c r="J706" i="33"/>
  <c r="H464" i="2" s="1"/>
  <c r="O1807" i="1" s="1"/>
  <c r="Q701" i="33"/>
  <c r="O459" i="2" s="1"/>
  <c r="Q705" i="33"/>
  <c r="O463" i="2" s="1"/>
  <c r="X1806" i="1" s="1"/>
  <c r="I705" i="33"/>
  <c r="G463" i="2" s="1"/>
  <c r="T703" i="33"/>
  <c r="R461" i="2" s="1"/>
  <c r="O703" i="33"/>
  <c r="M461" i="2" s="1"/>
  <c r="U1836" i="1" s="1"/>
  <c r="L704" i="33"/>
  <c r="J462" i="2" s="1"/>
  <c r="L705" i="33"/>
  <c r="J463" i="2" s="1"/>
  <c r="Q1806" i="1" s="1"/>
  <c r="P701" i="33"/>
  <c r="N459" i="2" s="1"/>
  <c r="V1802" i="1" s="1"/>
  <c r="E701" i="33"/>
  <c r="C459" i="2" s="1"/>
  <c r="I1834" i="1" s="1"/>
  <c r="U703" i="33"/>
  <c r="S461" i="2" s="1"/>
  <c r="M703" i="33"/>
  <c r="K461" i="2" s="1"/>
  <c r="G704" i="33"/>
  <c r="E462" i="2" s="1"/>
  <c r="F703" i="33"/>
  <c r="D461" i="2" s="1"/>
  <c r="K706" i="33"/>
  <c r="I464" i="2" s="1"/>
  <c r="U700" i="33"/>
  <c r="S458" i="2" s="1"/>
  <c r="AC1833" i="1" s="1"/>
  <c r="F700" i="33"/>
  <c r="D458" i="2" s="1"/>
  <c r="J1833" i="1" s="1"/>
  <c r="H701" i="33"/>
  <c r="F459" i="2" s="1"/>
  <c r="H703" i="33"/>
  <c r="F461" i="2" s="1"/>
  <c r="J702" i="33"/>
  <c r="H460" i="2" s="1"/>
  <c r="O705" i="33"/>
  <c r="M463" i="2" s="1"/>
  <c r="H705" i="33"/>
  <c r="F463" i="2" s="1"/>
  <c r="G702" i="33"/>
  <c r="E460" i="2" s="1"/>
  <c r="Q700" i="33"/>
  <c r="O458" i="2" s="1"/>
  <c r="X1801" i="1" s="1"/>
  <c r="S702" i="33"/>
  <c r="Q460" i="2" s="1"/>
  <c r="M701" i="33"/>
  <c r="K459" i="2" s="1"/>
  <c r="G701" i="33"/>
  <c r="E459" i="2" s="1"/>
  <c r="K1834" i="1" s="1"/>
  <c r="N704" i="33"/>
  <c r="L462" i="2" s="1"/>
  <c r="H702" i="33"/>
  <c r="F460" i="2" s="1"/>
  <c r="Q703" i="33"/>
  <c r="O461" i="2" s="1"/>
  <c r="O700" i="33"/>
  <c r="M458" i="2" s="1"/>
  <c r="U1833" i="1" s="1"/>
  <c r="L706" i="33"/>
  <c r="J464" i="2" s="1"/>
  <c r="G703" i="33"/>
  <c r="E461" i="2" s="1"/>
  <c r="T700" i="33"/>
  <c r="R458" i="2" s="1"/>
  <c r="AB1801" i="1" s="1"/>
  <c r="N705" i="33"/>
  <c r="L463" i="2" s="1"/>
  <c r="Q706" i="33"/>
  <c r="O464" i="2" s="1"/>
  <c r="I700" i="33"/>
  <c r="G458" i="2" s="1"/>
  <c r="N1833" i="1" s="1"/>
  <c r="E700" i="33"/>
  <c r="C458" i="2" s="1"/>
  <c r="I1833" i="1" s="1"/>
  <c r="N702" i="33"/>
  <c r="L460" i="2" s="1"/>
  <c r="F702" i="33"/>
  <c r="D460" i="2" s="1"/>
  <c r="Q704" i="33"/>
  <c r="O462" i="2" s="1"/>
  <c r="O704" i="33"/>
  <c r="M462" i="2" s="1"/>
  <c r="F704" i="33"/>
  <c r="D462" i="2" s="1"/>
  <c r="U701" i="33"/>
  <c r="S459" i="2" s="1"/>
  <c r="M700" i="33"/>
  <c r="K458" i="2" s="1"/>
  <c r="S1833" i="1" s="1"/>
  <c r="S706" i="33"/>
  <c r="Q464" i="2" s="1"/>
  <c r="AA1807" i="1" s="1"/>
  <c r="P705" i="33"/>
  <c r="N463" i="2" s="1"/>
  <c r="H704" i="33"/>
  <c r="F462" i="2" s="1"/>
  <c r="R705" i="33"/>
  <c r="P463" i="2" s="1"/>
  <c r="O706" i="33"/>
  <c r="M464" i="2" s="1"/>
  <c r="R701" i="33"/>
  <c r="P459" i="2" s="1"/>
  <c r="R706" i="33"/>
  <c r="P464" i="2" s="1"/>
  <c r="L703" i="33"/>
  <c r="J461" i="2" s="1"/>
  <c r="S704" i="33"/>
  <c r="Q462" i="2" s="1"/>
  <c r="M704" i="33"/>
  <c r="K462" i="2" s="1"/>
  <c r="P704" i="33"/>
  <c r="N462" i="2" s="1"/>
  <c r="K703" i="33"/>
  <c r="I461" i="2" s="1"/>
  <c r="K700" i="33"/>
  <c r="I458" i="2" s="1"/>
  <c r="P1801" i="1" s="1"/>
  <c r="R703" i="33"/>
  <c r="P461" i="2" s="1"/>
  <c r="P703" i="33"/>
  <c r="N461" i="2" s="1"/>
  <c r="E703" i="33"/>
  <c r="C461" i="2" s="1"/>
  <c r="I1804" i="1" s="1"/>
  <c r="M705" i="33"/>
  <c r="K463" i="2" s="1"/>
  <c r="S1838" i="1" s="1"/>
  <c r="I741" i="33"/>
  <c r="G175" i="2" s="1"/>
  <c r="N4759" i="1" s="1"/>
  <c r="O740" i="33"/>
  <c r="M174" i="2" s="1"/>
  <c r="U4758" i="1" s="1"/>
  <c r="J736" i="33"/>
  <c r="H170" i="2" s="1"/>
  <c r="O4754" i="1" s="1"/>
  <c r="R739" i="33"/>
  <c r="P173" i="2" s="1"/>
  <c r="Y4757" i="1" s="1"/>
  <c r="T736" i="33"/>
  <c r="R170" i="2" s="1"/>
  <c r="AB4754" i="1" s="1"/>
  <c r="T740" i="33"/>
  <c r="R174" i="2" s="1"/>
  <c r="AB4758" i="1" s="1"/>
  <c r="T742" i="33"/>
  <c r="R176" i="2" s="1"/>
  <c r="AB4760" i="1" s="1"/>
  <c r="G736" i="33"/>
  <c r="O742" i="33"/>
  <c r="M176" i="2" s="1"/>
  <c r="U4760" i="1" s="1"/>
  <c r="T738" i="33"/>
  <c r="R172" i="2" s="1"/>
  <c r="AB4756" i="1" s="1"/>
  <c r="L740" i="33"/>
  <c r="J174" i="2" s="1"/>
  <c r="Q4758" i="1" s="1"/>
  <c r="J700" i="33"/>
  <c r="H458" i="2" s="1"/>
  <c r="O1833" i="1" s="1"/>
  <c r="E704" i="33"/>
  <c r="C462" i="2" s="1"/>
  <c r="I1805" i="1" s="1"/>
  <c r="I736" i="33"/>
  <c r="G170" i="2" s="1"/>
  <c r="N4754" i="1" s="1"/>
  <c r="I739" i="33"/>
  <c r="G173" i="2" s="1"/>
  <c r="N4757" i="1" s="1"/>
  <c r="K739" i="33"/>
  <c r="I173" i="2" s="1"/>
  <c r="P4757" i="1" s="1"/>
  <c r="S738" i="33"/>
  <c r="Q172" i="2" s="1"/>
  <c r="AA4756" i="1" s="1"/>
  <c r="U736" i="33"/>
  <c r="S170" i="2" s="1"/>
  <c r="AC4754" i="1" s="1"/>
  <c r="L739" i="33"/>
  <c r="J173" i="2" s="1"/>
  <c r="Q4757" i="1" s="1"/>
  <c r="R741" i="33"/>
  <c r="P175" i="2" s="1"/>
  <c r="Y4759" i="1" s="1"/>
  <c r="R738" i="33"/>
  <c r="P172" i="2" s="1"/>
  <c r="Y4756" i="1" s="1"/>
  <c r="Z4756" i="1" s="1"/>
  <c r="U738" i="33"/>
  <c r="S172" i="2" s="1"/>
  <c r="AC4756" i="1" s="1"/>
  <c r="L738" i="33"/>
  <c r="J172" i="2" s="1"/>
  <c r="Q4756" i="1" s="1"/>
  <c r="K738" i="33"/>
  <c r="I172" i="2" s="1"/>
  <c r="P4756" i="1" s="1"/>
  <c r="H739" i="33"/>
  <c r="F173" i="2" s="1"/>
  <c r="L4757" i="1" s="1"/>
  <c r="J701" i="33"/>
  <c r="H459" i="2" s="1"/>
  <c r="K701" i="33"/>
  <c r="I459" i="2" s="1"/>
  <c r="I701" i="33"/>
  <c r="G459" i="2" s="1"/>
  <c r="L458" i="2"/>
  <c r="T1801" i="1" s="1"/>
  <c r="F458" i="2"/>
  <c r="L1833" i="1" s="1"/>
  <c r="Q170" i="2"/>
  <c r="AA4754" i="1" s="1"/>
  <c r="N1807" i="1" l="1"/>
  <c r="N1847" i="1" s="1"/>
  <c r="I715" i="33" s="1"/>
  <c r="S1835" i="1"/>
  <c r="S1843" i="1" s="1"/>
  <c r="M711" i="33" s="1"/>
  <c r="I1838" i="1"/>
  <c r="AC1805" i="1"/>
  <c r="AC1845" i="1" s="1"/>
  <c r="U713" i="33" s="1"/>
  <c r="Z4755" i="1"/>
  <c r="Y1833" i="1"/>
  <c r="AA1833" i="1"/>
  <c r="AA1841" i="1" s="1"/>
  <c r="S709" i="33" s="1"/>
  <c r="W4755" i="1"/>
  <c r="V1833" i="1"/>
  <c r="V1841" i="1" s="1"/>
  <c r="P709" i="33" s="1"/>
  <c r="J1839" i="1"/>
  <c r="J1847" i="1" s="1"/>
  <c r="F715" i="33" s="1"/>
  <c r="W4759" i="1"/>
  <c r="P1805" i="1"/>
  <c r="P1845" i="1" s="1"/>
  <c r="K713" i="33" s="1"/>
  <c r="M4760" i="1"/>
  <c r="AA1839" i="1"/>
  <c r="AA1847" i="1" s="1"/>
  <c r="S715" i="33" s="1"/>
  <c r="I1801" i="1"/>
  <c r="I1841" i="1" s="1"/>
  <c r="E709" i="33" s="1"/>
  <c r="M4756" i="1"/>
  <c r="K1801" i="1"/>
  <c r="K1841" i="1" s="1"/>
  <c r="G709" i="33" s="1"/>
  <c r="U1804" i="1"/>
  <c r="U1844" i="1" s="1"/>
  <c r="O712" i="33" s="1"/>
  <c r="W4757" i="1"/>
  <c r="M4755" i="1"/>
  <c r="S1801" i="1"/>
  <c r="S1841" i="1" s="1"/>
  <c r="M709" i="33" s="1"/>
  <c r="N1801" i="1"/>
  <c r="N1841" i="1" s="1"/>
  <c r="I709" i="33" s="1"/>
  <c r="K1806" i="1"/>
  <c r="K1846" i="1" s="1"/>
  <c r="G714" i="33" s="1"/>
  <c r="Y1803" i="1"/>
  <c r="Z1803" i="1" s="1"/>
  <c r="Z4758" i="1"/>
  <c r="X1835" i="1"/>
  <c r="Z1835" i="1" s="1"/>
  <c r="AB1837" i="1"/>
  <c r="AB1845" i="1" s="1"/>
  <c r="T713" i="33" s="1"/>
  <c r="T1807" i="1"/>
  <c r="T1847" i="1" s="1"/>
  <c r="N715" i="33" s="1"/>
  <c r="Z4759" i="1"/>
  <c r="R4760" i="1"/>
  <c r="M4759" i="1"/>
  <c r="G743" i="33"/>
  <c r="E177" i="2" s="1"/>
  <c r="K4761" i="1" s="1"/>
  <c r="I1802" i="1"/>
  <c r="I1842" i="1" s="1"/>
  <c r="E710" i="33" s="1"/>
  <c r="I1807" i="1"/>
  <c r="I1847" i="1" s="1"/>
  <c r="E715" i="33" s="1"/>
  <c r="AC1839" i="1"/>
  <c r="AC1847" i="1" s="1"/>
  <c r="U715" i="33" s="1"/>
  <c r="R4755" i="1"/>
  <c r="M4758" i="1"/>
  <c r="S1807" i="1"/>
  <c r="S1847" i="1" s="1"/>
  <c r="M715" i="33" s="1"/>
  <c r="AC1838" i="1"/>
  <c r="AC1846" i="1" s="1"/>
  <c r="U714" i="33" s="1"/>
  <c r="Q1801" i="1"/>
  <c r="Q1841" i="1" s="1"/>
  <c r="L709" i="33" s="1"/>
  <c r="P1833" i="1"/>
  <c r="R1833" i="1" s="1"/>
  <c r="P1803" i="1"/>
  <c r="P1843" i="1" s="1"/>
  <c r="K711" i="33" s="1"/>
  <c r="AB1835" i="1"/>
  <c r="AB1843" i="1" s="1"/>
  <c r="T711" i="33" s="1"/>
  <c r="Z4760" i="1"/>
  <c r="J1801" i="1"/>
  <c r="J1841" i="1" s="1"/>
  <c r="F709" i="33" s="1"/>
  <c r="J1806" i="1"/>
  <c r="J1846" i="1" s="1"/>
  <c r="F714" i="33" s="1"/>
  <c r="AB1807" i="1"/>
  <c r="AB1847" i="1" s="1"/>
  <c r="T715" i="33" s="1"/>
  <c r="Q743" i="33"/>
  <c r="O177" i="2" s="1"/>
  <c r="X4761" i="1" s="1"/>
  <c r="N743" i="33"/>
  <c r="L177" i="2" s="1"/>
  <c r="T4761" i="1" s="1"/>
  <c r="Z4757" i="1"/>
  <c r="H743" i="33"/>
  <c r="F177" i="2" s="1"/>
  <c r="L4761" i="1" s="1"/>
  <c r="T1834" i="1"/>
  <c r="T1842" i="1" s="1"/>
  <c r="N710" i="33" s="1"/>
  <c r="D737" i="33"/>
  <c r="B171" i="2" s="1"/>
  <c r="V1803" i="1"/>
  <c r="V1843" i="1" s="1"/>
  <c r="P711" i="33" s="1"/>
  <c r="M4757" i="1"/>
  <c r="W4758" i="1"/>
  <c r="J743" i="33"/>
  <c r="H177" i="2" s="1"/>
  <c r="O4761" i="1" s="1"/>
  <c r="F743" i="33"/>
  <c r="D177" i="2" s="1"/>
  <c r="J4761" i="1" s="1"/>
  <c r="W4760" i="1"/>
  <c r="M743" i="33"/>
  <c r="K177" i="2" s="1"/>
  <c r="S4761" i="1" s="1"/>
  <c r="W4756" i="1"/>
  <c r="E743" i="33"/>
  <c r="C177" i="2" s="1"/>
  <c r="I4761" i="1" s="1"/>
  <c r="P743" i="33"/>
  <c r="N177" i="2" s="1"/>
  <c r="V4761" i="1" s="1"/>
  <c r="R4759" i="1"/>
  <c r="K743" i="33"/>
  <c r="I177" i="2" s="1"/>
  <c r="P4761" i="1" s="1"/>
  <c r="AA1838" i="1"/>
  <c r="AA1846" i="1" s="1"/>
  <c r="S714" i="33" s="1"/>
  <c r="O1805" i="1"/>
  <c r="O1845" i="1" s="1"/>
  <c r="J713" i="33" s="1"/>
  <c r="N170" i="2"/>
  <c r="V4754" i="1" s="1"/>
  <c r="K1802" i="1"/>
  <c r="K1842" i="1" s="1"/>
  <c r="G710" i="33" s="1"/>
  <c r="U1834" i="1"/>
  <c r="U1842" i="1" s="1"/>
  <c r="O710" i="33" s="1"/>
  <c r="K170" i="2"/>
  <c r="S4754" i="1" s="1"/>
  <c r="C170" i="2"/>
  <c r="I4754" i="1" s="1"/>
  <c r="E170" i="2"/>
  <c r="K4754" i="1" s="1"/>
  <c r="R4758" i="1"/>
  <c r="S743" i="33"/>
  <c r="Q177" i="2" s="1"/>
  <c r="AA4761" i="1" s="1"/>
  <c r="D170" i="2"/>
  <c r="J4754" i="1" s="1"/>
  <c r="D742" i="33"/>
  <c r="B176" i="2" s="1"/>
  <c r="X1833" i="1"/>
  <c r="X1841" i="1" s="1"/>
  <c r="Q709" i="33" s="1"/>
  <c r="U707" i="33"/>
  <c r="S465" i="2" s="1"/>
  <c r="AC1840" i="1" s="1"/>
  <c r="V1834" i="1"/>
  <c r="V1842" i="1" s="1"/>
  <c r="P710" i="33" s="1"/>
  <c r="O1801" i="1"/>
  <c r="O1841" i="1" s="1"/>
  <c r="J709" i="33" s="1"/>
  <c r="AC1803" i="1"/>
  <c r="AC1843" i="1" s="1"/>
  <c r="U711" i="33" s="1"/>
  <c r="AB1802" i="1"/>
  <c r="AB1842" i="1" s="1"/>
  <c r="T710" i="33" s="1"/>
  <c r="N1805" i="1"/>
  <c r="N1845" i="1" s="1"/>
  <c r="I713" i="33" s="1"/>
  <c r="AC1801" i="1"/>
  <c r="AC1841" i="1" s="1"/>
  <c r="U709" i="33" s="1"/>
  <c r="O1839" i="1"/>
  <c r="O1847" i="1" s="1"/>
  <c r="J715" i="33" s="1"/>
  <c r="I707" i="33"/>
  <c r="G465" i="2" s="1"/>
  <c r="N1840" i="1" s="1"/>
  <c r="D741" i="33"/>
  <c r="B175" i="2" s="1"/>
  <c r="D705" i="33"/>
  <c r="B463" i="2" s="1"/>
  <c r="K1839" i="1"/>
  <c r="K1807" i="1"/>
  <c r="D706" i="33"/>
  <c r="B464" i="2" s="1"/>
  <c r="J1834" i="1"/>
  <c r="J1842" i="1" s="1"/>
  <c r="F710" i="33" s="1"/>
  <c r="Q1834" i="1"/>
  <c r="Q1802" i="1"/>
  <c r="V1839" i="1"/>
  <c r="V1807" i="1"/>
  <c r="P1806" i="1"/>
  <c r="P1838" i="1"/>
  <c r="AB1833" i="1"/>
  <c r="AB1841" i="1" s="1"/>
  <c r="T709" i="33" s="1"/>
  <c r="I1837" i="1"/>
  <c r="I1845" i="1" s="1"/>
  <c r="E713" i="33" s="1"/>
  <c r="R707" i="33"/>
  <c r="P465" i="2" s="1"/>
  <c r="Y1840" i="1" s="1"/>
  <c r="X1838" i="1"/>
  <c r="X1846" i="1" s="1"/>
  <c r="Q714" i="33" s="1"/>
  <c r="F707" i="33"/>
  <c r="D465" i="2" s="1"/>
  <c r="J1840" i="1" s="1"/>
  <c r="AA1834" i="1"/>
  <c r="AA1802" i="1"/>
  <c r="N1804" i="1"/>
  <c r="N1836" i="1"/>
  <c r="Q707" i="33"/>
  <c r="O465" i="2" s="1"/>
  <c r="X1808" i="1" s="1"/>
  <c r="O1836" i="1"/>
  <c r="O1844" i="1" s="1"/>
  <c r="J712" i="33" s="1"/>
  <c r="S1806" i="1"/>
  <c r="S1846" i="1" s="1"/>
  <c r="M714" i="33" s="1"/>
  <c r="U1803" i="1"/>
  <c r="U1835" i="1"/>
  <c r="Y1805" i="1"/>
  <c r="Y1837" i="1"/>
  <c r="Q1803" i="1"/>
  <c r="Q1835" i="1"/>
  <c r="L1807" i="1"/>
  <c r="L1839" i="1"/>
  <c r="N1803" i="1"/>
  <c r="N1835" i="1"/>
  <c r="T1836" i="1"/>
  <c r="T1804" i="1"/>
  <c r="AB1838" i="1"/>
  <c r="AB1806" i="1"/>
  <c r="D700" i="33"/>
  <c r="B458" i="2" s="1"/>
  <c r="Q1837" i="1"/>
  <c r="R1837" i="1" s="1"/>
  <c r="Q1805" i="1"/>
  <c r="AA1804" i="1"/>
  <c r="AA1844" i="1" s="1"/>
  <c r="S712" i="33" s="1"/>
  <c r="Q1838" i="1"/>
  <c r="Q1846" i="1" s="1"/>
  <c r="L714" i="33" s="1"/>
  <c r="AB1804" i="1"/>
  <c r="AB1836" i="1"/>
  <c r="I1836" i="1"/>
  <c r="I1844" i="1" s="1"/>
  <c r="E712" i="33" s="1"/>
  <c r="U1801" i="1"/>
  <c r="U1841" i="1" s="1"/>
  <c r="O709" i="33" s="1"/>
  <c r="S707" i="33"/>
  <c r="Q465" i="2" s="1"/>
  <c r="AA1808" i="1" s="1"/>
  <c r="S1836" i="1"/>
  <c r="S1804" i="1"/>
  <c r="N1806" i="1"/>
  <c r="N1838" i="1"/>
  <c r="O743" i="33"/>
  <c r="M177" i="2" s="1"/>
  <c r="U4761" i="1" s="1"/>
  <c r="D702" i="33"/>
  <c r="B460" i="2" s="1"/>
  <c r="G707" i="33"/>
  <c r="E465" i="2" s="1"/>
  <c r="K1840" i="1" s="1"/>
  <c r="D703" i="33"/>
  <c r="B461" i="2" s="1"/>
  <c r="AC1836" i="1"/>
  <c r="AC1804" i="1"/>
  <c r="N707" i="33"/>
  <c r="L465" i="2" s="1"/>
  <c r="T1840" i="1" s="1"/>
  <c r="X1802" i="1"/>
  <c r="X1834" i="1"/>
  <c r="L1834" i="1"/>
  <c r="L1802" i="1"/>
  <c r="R743" i="33"/>
  <c r="P177" i="2" s="1"/>
  <c r="Y4761" i="1" s="1"/>
  <c r="T707" i="33"/>
  <c r="R465" i="2" s="1"/>
  <c r="AB1808" i="1" s="1"/>
  <c r="S1837" i="1"/>
  <c r="S1805" i="1"/>
  <c r="Y1806" i="1"/>
  <c r="Y1838" i="1"/>
  <c r="X1805" i="1"/>
  <c r="X1837" i="1"/>
  <c r="K1836" i="1"/>
  <c r="K1804" i="1"/>
  <c r="AA1835" i="1"/>
  <c r="AA1803" i="1"/>
  <c r="I1803" i="1"/>
  <c r="I1843" i="1" s="1"/>
  <c r="E711" i="33" s="1"/>
  <c r="D704" i="33"/>
  <c r="B462" i="2" s="1"/>
  <c r="AA1805" i="1"/>
  <c r="AA1837" i="1"/>
  <c r="L1837" i="1"/>
  <c r="L1805" i="1"/>
  <c r="J1803" i="1"/>
  <c r="J1835" i="1"/>
  <c r="Q1839" i="1"/>
  <c r="Q1807" i="1"/>
  <c r="V1805" i="1"/>
  <c r="V1837" i="1"/>
  <c r="U1805" i="1"/>
  <c r="U1837" i="1"/>
  <c r="S1802" i="1"/>
  <c r="S1834" i="1"/>
  <c r="L743" i="33"/>
  <c r="J177" i="2" s="1"/>
  <c r="Q4761" i="1" s="1"/>
  <c r="Q1804" i="1"/>
  <c r="Q1836" i="1"/>
  <c r="V1838" i="1"/>
  <c r="V1806" i="1"/>
  <c r="T1835" i="1"/>
  <c r="T1803" i="1"/>
  <c r="K1803" i="1"/>
  <c r="K1835" i="1"/>
  <c r="P1839" i="1"/>
  <c r="P1807" i="1"/>
  <c r="P707" i="33"/>
  <c r="N465" i="2" s="1"/>
  <c r="V1840" i="1" s="1"/>
  <c r="H707" i="33"/>
  <c r="F465" i="2" s="1"/>
  <c r="M707" i="33"/>
  <c r="K465" i="2" s="1"/>
  <c r="V1804" i="1"/>
  <c r="V1836" i="1"/>
  <c r="Y1839" i="1"/>
  <c r="Y1807" i="1"/>
  <c r="X1836" i="1"/>
  <c r="X1804" i="1"/>
  <c r="L1806" i="1"/>
  <c r="L1838" i="1"/>
  <c r="M1838" i="1" s="1"/>
  <c r="J1804" i="1"/>
  <c r="J1836" i="1"/>
  <c r="I743" i="33"/>
  <c r="G177" i="2" s="1"/>
  <c r="N4761" i="1" s="1"/>
  <c r="E707" i="33"/>
  <c r="C465" i="2" s="1"/>
  <c r="I1840" i="1" s="1"/>
  <c r="U743" i="33"/>
  <c r="S177" i="2" s="1"/>
  <c r="AC4761" i="1" s="1"/>
  <c r="Y1804" i="1"/>
  <c r="Y1836" i="1"/>
  <c r="Y1802" i="1"/>
  <c r="Y1834" i="1"/>
  <c r="L1835" i="1"/>
  <c r="L1803" i="1"/>
  <c r="U1838" i="1"/>
  <c r="U1806" i="1"/>
  <c r="K1837" i="1"/>
  <c r="K1805" i="1"/>
  <c r="O707" i="33"/>
  <c r="M465" i="2" s="1"/>
  <c r="U1840" i="1" s="1"/>
  <c r="U1839" i="1"/>
  <c r="U1807" i="1"/>
  <c r="AC1834" i="1"/>
  <c r="AC1802" i="1"/>
  <c r="X1807" i="1"/>
  <c r="X1839" i="1"/>
  <c r="T1837" i="1"/>
  <c r="T1805" i="1"/>
  <c r="O1803" i="1"/>
  <c r="O1835" i="1"/>
  <c r="R4756" i="1"/>
  <c r="R4757" i="1"/>
  <c r="P1804" i="1"/>
  <c r="P1836" i="1"/>
  <c r="J1805" i="1"/>
  <c r="J1837" i="1"/>
  <c r="T1806" i="1"/>
  <c r="T1838" i="1"/>
  <c r="L1836" i="1"/>
  <c r="L1804" i="1"/>
  <c r="L707" i="33"/>
  <c r="J465" i="2" s="1"/>
  <c r="O1834" i="1"/>
  <c r="O1802" i="1"/>
  <c r="D701" i="33"/>
  <c r="B459" i="2" s="1"/>
  <c r="D736" i="33"/>
  <c r="B170" i="2" s="1"/>
  <c r="D738" i="33"/>
  <c r="B172" i="2" s="1"/>
  <c r="D740" i="33"/>
  <c r="B174" i="2" s="1"/>
  <c r="T743" i="33"/>
  <c r="R177" i="2" s="1"/>
  <c r="AB4761" i="1" s="1"/>
  <c r="D739" i="33"/>
  <c r="B173" i="2" s="1"/>
  <c r="N1802" i="1"/>
  <c r="N1834" i="1"/>
  <c r="J707" i="33"/>
  <c r="H465" i="2" s="1"/>
  <c r="O1808" i="1" s="1"/>
  <c r="P1834" i="1"/>
  <c r="P1802" i="1"/>
  <c r="K707" i="33"/>
  <c r="I465" i="2" s="1"/>
  <c r="T1833" i="1"/>
  <c r="L1801" i="1"/>
  <c r="L1841" i="1" s="1"/>
  <c r="H709" i="33" s="1"/>
  <c r="M1833" i="1"/>
  <c r="Z4754" i="1"/>
  <c r="Y1841" i="1"/>
  <c r="R709" i="33" s="1"/>
  <c r="I1846" i="1"/>
  <c r="E714" i="33" s="1"/>
  <c r="Z1801" i="1"/>
  <c r="R4754" i="1"/>
  <c r="W1833" i="1" l="1"/>
  <c r="Z1833" i="1"/>
  <c r="AA1840" i="1"/>
  <c r="AA1848" i="1" s="1"/>
  <c r="S716" i="33" s="1"/>
  <c r="H4755" i="1"/>
  <c r="M1834" i="1"/>
  <c r="Z4761" i="1"/>
  <c r="Z1843" i="1"/>
  <c r="R1801" i="1"/>
  <c r="R1841" i="1" s="1"/>
  <c r="W1835" i="1"/>
  <c r="X1843" i="1"/>
  <c r="Q711" i="33" s="1"/>
  <c r="H4760" i="1"/>
  <c r="W1807" i="1"/>
  <c r="W1804" i="1"/>
  <c r="M4754" i="1"/>
  <c r="W4754" i="1"/>
  <c r="O1840" i="1"/>
  <c r="O1848" i="1" s="1"/>
  <c r="J716" i="33" s="1"/>
  <c r="W1839" i="1"/>
  <c r="AB1840" i="1"/>
  <c r="AB1848" i="1" s="1"/>
  <c r="T716" i="33" s="1"/>
  <c r="J1808" i="1"/>
  <c r="J1848" i="1" s="1"/>
  <c r="F716" i="33" s="1"/>
  <c r="H4756" i="1"/>
  <c r="Y1843" i="1"/>
  <c r="R711" i="33" s="1"/>
  <c r="H4759" i="1"/>
  <c r="M4761" i="1"/>
  <c r="P1841" i="1"/>
  <c r="K709" i="33" s="1"/>
  <c r="W1803" i="1"/>
  <c r="X1840" i="1"/>
  <c r="Z1840" i="1" s="1"/>
  <c r="M1806" i="1"/>
  <c r="M1846" i="1" s="1"/>
  <c r="Z1834" i="1"/>
  <c r="Z1839" i="1"/>
  <c r="M1839" i="1"/>
  <c r="H4758" i="1"/>
  <c r="K1808" i="1"/>
  <c r="K1848" i="1" s="1"/>
  <c r="G716" i="33" s="1"/>
  <c r="Z1838" i="1"/>
  <c r="W4761" i="1"/>
  <c r="V1847" i="1"/>
  <c r="P715" i="33" s="1"/>
  <c r="AC1808" i="1"/>
  <c r="AC1848" i="1" s="1"/>
  <c r="U716" i="33" s="1"/>
  <c r="H4757" i="1"/>
  <c r="W1838" i="1"/>
  <c r="W1801" i="1"/>
  <c r="W1834" i="1"/>
  <c r="N1844" i="1"/>
  <c r="I712" i="33" s="1"/>
  <c r="N1808" i="1"/>
  <c r="N1848" i="1" s="1"/>
  <c r="I716" i="33" s="1"/>
  <c r="I1808" i="1"/>
  <c r="I1848" i="1" s="1"/>
  <c r="E716" i="33" s="1"/>
  <c r="AC1844" i="1"/>
  <c r="U712" i="33" s="1"/>
  <c r="AA1842" i="1"/>
  <c r="S710" i="33" s="1"/>
  <c r="K1847" i="1"/>
  <c r="G715" i="33" s="1"/>
  <c r="R1836" i="1"/>
  <c r="Y1808" i="1"/>
  <c r="Y1848" i="1" s="1"/>
  <c r="R716" i="33" s="1"/>
  <c r="AC1842" i="1"/>
  <c r="U710" i="33" s="1"/>
  <c r="U1846" i="1"/>
  <c r="O714" i="33" s="1"/>
  <c r="L1842" i="1"/>
  <c r="H710" i="33" s="1"/>
  <c r="P1846" i="1"/>
  <c r="K714" i="33" s="1"/>
  <c r="T1808" i="1"/>
  <c r="T1848" i="1" s="1"/>
  <c r="N716" i="33" s="1"/>
  <c r="Z1837" i="1"/>
  <c r="Q1842" i="1"/>
  <c r="L710" i="33" s="1"/>
  <c r="D707" i="33"/>
  <c r="B465" i="2" s="1"/>
  <c r="R1838" i="1"/>
  <c r="V1846" i="1"/>
  <c r="P714" i="33" s="1"/>
  <c r="Q1845" i="1"/>
  <c r="L713" i="33" s="1"/>
  <c r="N1843" i="1"/>
  <c r="I711" i="33" s="1"/>
  <c r="U1843" i="1"/>
  <c r="O711" i="33" s="1"/>
  <c r="V1808" i="1"/>
  <c r="V1848" i="1" s="1"/>
  <c r="P716" i="33" s="1"/>
  <c r="R1805" i="1"/>
  <c r="R1845" i="1" s="1"/>
  <c r="M1807" i="1"/>
  <c r="L1847" i="1"/>
  <c r="H715" i="33" s="1"/>
  <c r="W1806" i="1"/>
  <c r="R1803" i="1"/>
  <c r="W1836" i="1"/>
  <c r="AB1846" i="1"/>
  <c r="T714" i="33" s="1"/>
  <c r="T1845" i="1"/>
  <c r="N713" i="33" s="1"/>
  <c r="R4761" i="1"/>
  <c r="T1844" i="1"/>
  <c r="N712" i="33" s="1"/>
  <c r="Q1843" i="1"/>
  <c r="L711" i="33" s="1"/>
  <c r="S1844" i="1"/>
  <c r="M712" i="33" s="1"/>
  <c r="Y1845" i="1"/>
  <c r="R713" i="33" s="1"/>
  <c r="K1843" i="1"/>
  <c r="G711" i="33" s="1"/>
  <c r="X1842" i="1"/>
  <c r="Q710" i="33" s="1"/>
  <c r="D743" i="33"/>
  <c r="B177" i="2" s="1"/>
  <c r="L1846" i="1"/>
  <c r="H714" i="33" s="1"/>
  <c r="AB1844" i="1"/>
  <c r="T712" i="33" s="1"/>
  <c r="Y1844" i="1"/>
  <c r="R712" i="33" s="1"/>
  <c r="L1845" i="1"/>
  <c r="H713" i="33" s="1"/>
  <c r="K1844" i="1"/>
  <c r="G712" i="33" s="1"/>
  <c r="M1802" i="1"/>
  <c r="R1806" i="1"/>
  <c r="N1846" i="1"/>
  <c r="I714" i="33" s="1"/>
  <c r="U1808" i="1"/>
  <c r="U1848" i="1" s="1"/>
  <c r="O716" i="33" s="1"/>
  <c r="Z1836" i="1"/>
  <c r="O1842" i="1"/>
  <c r="J710" i="33" s="1"/>
  <c r="R1839" i="1"/>
  <c r="Q1847" i="1"/>
  <c r="L715" i="33" s="1"/>
  <c r="T1841" i="1"/>
  <c r="N709" i="33" s="1"/>
  <c r="L1844" i="1"/>
  <c r="H712" i="33" s="1"/>
  <c r="Z1802" i="1"/>
  <c r="Y1842" i="1"/>
  <c r="R710" i="33" s="1"/>
  <c r="M1835" i="1"/>
  <c r="Z1806" i="1"/>
  <c r="Y1846" i="1"/>
  <c r="R714" i="33" s="1"/>
  <c r="P1842" i="1"/>
  <c r="K710" i="33" s="1"/>
  <c r="X1847" i="1"/>
  <c r="Q715" i="33" s="1"/>
  <c r="Z1807" i="1"/>
  <c r="K1845" i="1"/>
  <c r="G713" i="33" s="1"/>
  <c r="S1840" i="1"/>
  <c r="W1840" i="1" s="1"/>
  <c r="S1808" i="1"/>
  <c r="T1843" i="1"/>
  <c r="N711" i="33" s="1"/>
  <c r="W1802" i="1"/>
  <c r="S1842" i="1"/>
  <c r="M710" i="33" s="1"/>
  <c r="J1843" i="1"/>
  <c r="F711" i="33" s="1"/>
  <c r="M1803" i="1"/>
  <c r="AA1843" i="1"/>
  <c r="S711" i="33" s="1"/>
  <c r="S1845" i="1"/>
  <c r="M713" i="33" s="1"/>
  <c r="W1805" i="1"/>
  <c r="T1846" i="1"/>
  <c r="N714" i="33" s="1"/>
  <c r="U1845" i="1"/>
  <c r="O713" i="33" s="1"/>
  <c r="M1837" i="1"/>
  <c r="O1843" i="1"/>
  <c r="J711" i="33" s="1"/>
  <c r="R1835" i="1"/>
  <c r="U1847" i="1"/>
  <c r="O715" i="33" s="1"/>
  <c r="Y1847" i="1"/>
  <c r="R715" i="33" s="1"/>
  <c r="X1844" i="1"/>
  <c r="Q712" i="33" s="1"/>
  <c r="Z1804" i="1"/>
  <c r="L1840" i="1"/>
  <c r="M1840" i="1" s="1"/>
  <c r="L1808" i="1"/>
  <c r="R1834" i="1"/>
  <c r="M1805" i="1"/>
  <c r="J1845" i="1"/>
  <c r="F713" i="33" s="1"/>
  <c r="L1843" i="1"/>
  <c r="H711" i="33" s="1"/>
  <c r="P1847" i="1"/>
  <c r="K715" i="33" s="1"/>
  <c r="R1807" i="1"/>
  <c r="V1845" i="1"/>
  <c r="P713" i="33" s="1"/>
  <c r="AA1845" i="1"/>
  <c r="S713" i="33" s="1"/>
  <c r="M1836" i="1"/>
  <c r="Q1844" i="1"/>
  <c r="L712" i="33" s="1"/>
  <c r="X1845" i="1"/>
  <c r="Q713" i="33" s="1"/>
  <c r="Z1805" i="1"/>
  <c r="W1837" i="1"/>
  <c r="Q1840" i="1"/>
  <c r="Q1808" i="1"/>
  <c r="R1804" i="1"/>
  <c r="P1844" i="1"/>
  <c r="K712" i="33" s="1"/>
  <c r="J1844" i="1"/>
  <c r="F712" i="33" s="1"/>
  <c r="M1804" i="1"/>
  <c r="V1844" i="1"/>
  <c r="P712" i="33" s="1"/>
  <c r="P1840" i="1"/>
  <c r="P1808" i="1"/>
  <c r="N1842" i="1"/>
  <c r="I710" i="33" s="1"/>
  <c r="R1802" i="1"/>
  <c r="M1801" i="1"/>
  <c r="M1841" i="1" s="1"/>
  <c r="H1833" i="1" l="1"/>
  <c r="Z1841" i="1"/>
  <c r="M1842" i="1"/>
  <c r="W1841" i="1"/>
  <c r="H4754" i="1"/>
  <c r="W1843" i="1"/>
  <c r="R1844" i="1"/>
  <c r="W1844" i="1"/>
  <c r="W1847" i="1"/>
  <c r="H1839" i="1"/>
  <c r="Z1847" i="1"/>
  <c r="H4761" i="1"/>
  <c r="X1848" i="1"/>
  <c r="Q716" i="33" s="1"/>
  <c r="M1847" i="1"/>
  <c r="H1834" i="1"/>
  <c r="Z1842" i="1"/>
  <c r="W1842" i="1"/>
  <c r="Z1846" i="1"/>
  <c r="W1846" i="1"/>
  <c r="Z1845" i="1"/>
  <c r="H1838" i="1"/>
  <c r="Q1848" i="1"/>
  <c r="L716" i="33" s="1"/>
  <c r="H1836" i="1"/>
  <c r="Z1808" i="1"/>
  <c r="Z1848" i="1" s="1"/>
  <c r="H1806" i="1"/>
  <c r="R1846" i="1"/>
  <c r="R1842" i="1"/>
  <c r="R1843" i="1"/>
  <c r="H1837" i="1"/>
  <c r="Z1844" i="1"/>
  <c r="M1845" i="1"/>
  <c r="W1808" i="1"/>
  <c r="W1848" i="1" s="1"/>
  <c r="W1845" i="1"/>
  <c r="L1848" i="1"/>
  <c r="H716" i="33" s="1"/>
  <c r="M1808" i="1"/>
  <c r="M1848" i="1" s="1"/>
  <c r="H1835" i="1"/>
  <c r="H1802" i="1"/>
  <c r="H1803" i="1"/>
  <c r="M1843" i="1"/>
  <c r="R1840" i="1"/>
  <c r="H1840" i="1" s="1"/>
  <c r="R1847" i="1"/>
  <c r="H1807" i="1"/>
  <c r="H1805" i="1"/>
  <c r="H1804" i="1"/>
  <c r="M1844" i="1"/>
  <c r="S1848" i="1"/>
  <c r="M716" i="33" s="1"/>
  <c r="P1848" i="1"/>
  <c r="K716" i="33" s="1"/>
  <c r="R1808" i="1"/>
  <c r="H1801" i="1"/>
  <c r="H1841" i="1" l="1"/>
  <c r="D709" i="33" s="1"/>
  <c r="H1847" i="1"/>
  <c r="D715" i="33" s="1"/>
  <c r="H1842" i="1"/>
  <c r="D710" i="33" s="1"/>
  <c r="H1846" i="1"/>
  <c r="D714" i="33" s="1"/>
  <c r="H1844" i="1"/>
  <c r="D712" i="33" s="1"/>
  <c r="H1845" i="1"/>
  <c r="D713" i="33" s="1"/>
  <c r="H1843" i="1"/>
  <c r="D711" i="33" s="1"/>
  <c r="R1848" i="1"/>
  <c r="H1808" i="1"/>
  <c r="H1848" i="1" s="1"/>
  <c r="D716" i="33" s="1"/>
  <c r="Q717" i="33" l="1"/>
  <c r="P717" i="33"/>
  <c r="O718" i="33"/>
  <c r="M162" i="2" s="1"/>
  <c r="U4747" i="1" s="1"/>
  <c r="S720" i="33"/>
  <c r="Q164" i="2" s="1"/>
  <c r="AA4749" i="1" s="1"/>
  <c r="T720" i="33"/>
  <c r="R164" i="2" s="1"/>
  <c r="AB4749" i="1" s="1"/>
  <c r="H723" i="33"/>
  <c r="F167" i="2" s="1"/>
  <c r="L4752" i="1" s="1"/>
  <c r="G719" i="33"/>
  <c r="E163" i="2" s="1"/>
  <c r="K4748" i="1" s="1"/>
  <c r="U720" i="33"/>
  <c r="S164" i="2" s="1"/>
  <c r="AC4749" i="1" s="1"/>
  <c r="T718" i="33"/>
  <c r="R162" i="2" s="1"/>
  <c r="AB4747" i="1" s="1"/>
  <c r="I719" i="33"/>
  <c r="G163" i="2" s="1"/>
  <c r="N4748" i="1" s="1"/>
  <c r="H718" i="33"/>
  <c r="F162" i="2" s="1"/>
  <c r="L4747" i="1" s="1"/>
  <c r="Q720" i="33"/>
  <c r="O164" i="2" s="1"/>
  <c r="X4749" i="1" s="1"/>
  <c r="Q722" i="33"/>
  <c r="O166" i="2" s="1"/>
  <c r="X4751" i="1" s="1"/>
  <c r="S718" i="33"/>
  <c r="Q162" i="2" s="1"/>
  <c r="AA4747" i="1" s="1"/>
  <c r="F718" i="33"/>
  <c r="D162" i="2" s="1"/>
  <c r="J4747" i="1" s="1"/>
  <c r="F717" i="33"/>
  <c r="S723" i="33"/>
  <c r="Q167" i="2" s="1"/>
  <c r="AA4752" i="1" s="1"/>
  <c r="K718" i="33"/>
  <c r="I162" i="2" s="1"/>
  <c r="P4747" i="1" s="1"/>
  <c r="H722" i="33"/>
  <c r="F166" i="2" s="1"/>
  <c r="L4751" i="1" s="1"/>
  <c r="J722" i="33"/>
  <c r="H166" i="2" s="1"/>
  <c r="O4751" i="1" s="1"/>
  <c r="M720" i="33"/>
  <c r="K164" i="2" s="1"/>
  <c r="S4749" i="1" s="1"/>
  <c r="N722" i="33"/>
  <c r="L166" i="2" s="1"/>
  <c r="T4751" i="1" s="1"/>
  <c r="T722" i="33"/>
  <c r="R166" i="2" s="1"/>
  <c r="AB4751" i="1" s="1"/>
  <c r="O723" i="33"/>
  <c r="M167" i="2" s="1"/>
  <c r="U4752" i="1" s="1"/>
  <c r="M717" i="33"/>
  <c r="S719" i="33"/>
  <c r="Q163" i="2" s="1"/>
  <c r="AA4748" i="1" s="1"/>
  <c r="J719" i="33"/>
  <c r="H163" i="2" s="1"/>
  <c r="O4748" i="1" s="1"/>
  <c r="R723" i="33"/>
  <c r="P167" i="2" s="1"/>
  <c r="Y4752" i="1" s="1"/>
  <c r="L719" i="33"/>
  <c r="J163" i="2" s="1"/>
  <c r="Q4748" i="1" s="1"/>
  <c r="P722" i="33"/>
  <c r="N166" i="2" s="1"/>
  <c r="V4751" i="1" s="1"/>
  <c r="I720" i="33"/>
  <c r="G164" i="2" s="1"/>
  <c r="N4749" i="1" s="1"/>
  <c r="L722" i="33"/>
  <c r="J166" i="2" s="1"/>
  <c r="Q4751" i="1" s="1"/>
  <c r="Q721" i="33"/>
  <c r="O165" i="2" s="1"/>
  <c r="X4750" i="1" s="1"/>
  <c r="P723" i="33"/>
  <c r="N167" i="2" s="1"/>
  <c r="V4752" i="1" s="1"/>
  <c r="F722" i="33"/>
  <c r="D166" i="2" s="1"/>
  <c r="J4751" i="1" s="1"/>
  <c r="R717" i="33"/>
  <c r="M722" i="33"/>
  <c r="K166" i="2" s="1"/>
  <c r="S4751" i="1" s="1"/>
  <c r="J717" i="33"/>
  <c r="L717" i="33"/>
  <c r="S721" i="33"/>
  <c r="Q165" i="2" s="1"/>
  <c r="AA4750" i="1" s="1"/>
  <c r="I718" i="33"/>
  <c r="G162" i="2" s="1"/>
  <c r="N4747" i="1" s="1"/>
  <c r="E720" i="33"/>
  <c r="K722" i="33"/>
  <c r="I166" i="2" s="1"/>
  <c r="P4751" i="1" s="1"/>
  <c r="R718" i="33"/>
  <c r="P162" i="2" s="1"/>
  <c r="Y4747" i="1" s="1"/>
  <c r="G723" i="33"/>
  <c r="E167" i="2" s="1"/>
  <c r="K4752" i="1" s="1"/>
  <c r="T721" i="33"/>
  <c r="R165" i="2" s="1"/>
  <c r="AB4750" i="1" s="1"/>
  <c r="G721" i="33"/>
  <c r="E165" i="2" s="1"/>
  <c r="K4750" i="1" s="1"/>
  <c r="M723" i="33"/>
  <c r="K167" i="2" s="1"/>
  <c r="S4752" i="1" s="1"/>
  <c r="F719" i="33"/>
  <c r="D163" i="2" s="1"/>
  <c r="J4748" i="1" s="1"/>
  <c r="S717" i="33"/>
  <c r="Q718" i="33"/>
  <c r="O162" i="2" s="1"/>
  <c r="X4747" i="1" s="1"/>
  <c r="J721" i="33"/>
  <c r="H165" i="2" s="1"/>
  <c r="O4750" i="1" s="1"/>
  <c r="R721" i="33"/>
  <c r="P165" i="2" s="1"/>
  <c r="Y4750" i="1" s="1"/>
  <c r="M718" i="33"/>
  <c r="K162" i="2" s="1"/>
  <c r="S4747" i="1" s="1"/>
  <c r="J718" i="33"/>
  <c r="H162" i="2" s="1"/>
  <c r="O4747" i="1" s="1"/>
  <c r="E722" i="33"/>
  <c r="I717" i="33"/>
  <c r="F720" i="33"/>
  <c r="D164" i="2" s="1"/>
  <c r="J4749" i="1" s="1"/>
  <c r="E723" i="33"/>
  <c r="N719" i="33"/>
  <c r="L163" i="2" s="1"/>
  <c r="T4748" i="1" s="1"/>
  <c r="N718" i="33"/>
  <c r="L162" i="2" s="1"/>
  <c r="T4747" i="1" s="1"/>
  <c r="H719" i="33"/>
  <c r="F163" i="2" s="1"/>
  <c r="L4748" i="1" s="1"/>
  <c r="O721" i="33"/>
  <c r="M165" i="2" s="1"/>
  <c r="U4750" i="1" s="1"/>
  <c r="L718" i="33"/>
  <c r="J162" i="2" s="1"/>
  <c r="Q4747" i="1" s="1"/>
  <c r="J720" i="33"/>
  <c r="H164" i="2" s="1"/>
  <c r="O4749" i="1" s="1"/>
  <c r="F721" i="33"/>
  <c r="D165" i="2" s="1"/>
  <c r="J4750" i="1" s="1"/>
  <c r="I721" i="33"/>
  <c r="G165" i="2" s="1"/>
  <c r="N4750" i="1" s="1"/>
  <c r="G717" i="33"/>
  <c r="G720" i="33"/>
  <c r="E164" i="2" s="1"/>
  <c r="K4749" i="1" s="1"/>
  <c r="H721" i="33"/>
  <c r="F165" i="2" s="1"/>
  <c r="L4750" i="1" s="1"/>
  <c r="K717" i="33"/>
  <c r="N717" i="33"/>
  <c r="E717" i="33"/>
  <c r="E719" i="33"/>
  <c r="L720" i="33"/>
  <c r="J164" i="2" s="1"/>
  <c r="Q4749" i="1" s="1"/>
  <c r="P720" i="33"/>
  <c r="N164" i="2" s="1"/>
  <c r="V4749" i="1" s="1"/>
  <c r="O722" i="33"/>
  <c r="M166" i="2" s="1"/>
  <c r="U4751" i="1" s="1"/>
  <c r="L721" i="33"/>
  <c r="J165" i="2" s="1"/>
  <c r="Q4750" i="1" s="1"/>
  <c r="G718" i="33"/>
  <c r="E162" i="2" s="1"/>
  <c r="K4747" i="1" s="1"/>
  <c r="U721" i="33"/>
  <c r="S165" i="2" s="1"/>
  <c r="AC4750" i="1" s="1"/>
  <c r="R722" i="33"/>
  <c r="P166" i="2" s="1"/>
  <c r="Y4751" i="1" s="1"/>
  <c r="O720" i="33"/>
  <c r="M164" i="2" s="1"/>
  <c r="U4749" i="1" s="1"/>
  <c r="U723" i="33"/>
  <c r="S167" i="2" s="1"/>
  <c r="AC4752" i="1" s="1"/>
  <c r="M719" i="33"/>
  <c r="K163" i="2" s="1"/>
  <c r="S4748" i="1" s="1"/>
  <c r="U722" i="33"/>
  <c r="S166" i="2" s="1"/>
  <c r="AC4751" i="1" s="1"/>
  <c r="T717" i="33"/>
  <c r="E718" i="33"/>
  <c r="T719" i="33"/>
  <c r="R163" i="2" s="1"/>
  <c r="AB4748" i="1" s="1"/>
  <c r="P719" i="33"/>
  <c r="N163" i="2" s="1"/>
  <c r="V4748" i="1" s="1"/>
  <c r="L723" i="33"/>
  <c r="J167" i="2" s="1"/>
  <c r="Q4752" i="1" s="1"/>
  <c r="U719" i="33"/>
  <c r="S163" i="2" s="1"/>
  <c r="AC4748" i="1" s="1"/>
  <c r="N721" i="33"/>
  <c r="L165" i="2" s="1"/>
  <c r="T4750" i="1" s="1"/>
  <c r="P718" i="33"/>
  <c r="N162" i="2" s="1"/>
  <c r="V4747" i="1" s="1"/>
  <c r="K723" i="33"/>
  <c r="I167" i="2" s="1"/>
  <c r="P4752" i="1" s="1"/>
  <c r="K719" i="33"/>
  <c r="I163" i="2" s="1"/>
  <c r="P4748" i="1" s="1"/>
  <c r="F723" i="33"/>
  <c r="D167" i="2" s="1"/>
  <c r="J4752" i="1" s="1"/>
  <c r="J723" i="33"/>
  <c r="H167" i="2" s="1"/>
  <c r="O4752" i="1" s="1"/>
  <c r="I722" i="33"/>
  <c r="G166" i="2" s="1"/>
  <c r="N4751" i="1" s="1"/>
  <c r="Q723" i="33"/>
  <c r="O167" i="2" s="1"/>
  <c r="X4752" i="1" s="1"/>
  <c r="O717" i="33"/>
  <c r="N720" i="33"/>
  <c r="L164" i="2" s="1"/>
  <c r="T4749" i="1" s="1"/>
  <c r="T723" i="33"/>
  <c r="R167" i="2" s="1"/>
  <c r="AB4752" i="1" s="1"/>
  <c r="E721" i="33"/>
  <c r="U718" i="33"/>
  <c r="S162" i="2" s="1"/>
  <c r="AC4747" i="1" s="1"/>
  <c r="P721" i="33"/>
  <c r="N165" i="2" s="1"/>
  <c r="V4750" i="1" s="1"/>
  <c r="N723" i="33"/>
  <c r="L167" i="2" s="1"/>
  <c r="T4752" i="1" s="1"/>
  <c r="H720" i="33"/>
  <c r="F164" i="2" s="1"/>
  <c r="L4749" i="1" s="1"/>
  <c r="R719" i="33"/>
  <c r="P163" i="2" s="1"/>
  <c r="Y4748" i="1" s="1"/>
  <c r="G722" i="33"/>
  <c r="E166" i="2" s="1"/>
  <c r="K4751" i="1" s="1"/>
  <c r="S722" i="33"/>
  <c r="Q166" i="2" s="1"/>
  <c r="AA4751" i="1" s="1"/>
  <c r="U717" i="33"/>
  <c r="M721" i="33"/>
  <c r="K165" i="2" s="1"/>
  <c r="S4750" i="1" s="1"/>
  <c r="K721" i="33"/>
  <c r="I165" i="2" s="1"/>
  <c r="P4750" i="1" s="1"/>
  <c r="R720" i="33"/>
  <c r="P164" i="2" s="1"/>
  <c r="Y4749" i="1" s="1"/>
  <c r="O719" i="33"/>
  <c r="M163" i="2" s="1"/>
  <c r="U4748" i="1" s="1"/>
  <c r="Q719" i="33"/>
  <c r="O163" i="2" s="1"/>
  <c r="X4748" i="1" s="1"/>
  <c r="H717" i="33"/>
  <c r="I723" i="33"/>
  <c r="G167" i="2" s="1"/>
  <c r="N4752" i="1" s="1"/>
  <c r="K720" i="33"/>
  <c r="I164" i="2" s="1"/>
  <c r="P4749" i="1" s="1"/>
  <c r="Z4752" i="1" l="1"/>
  <c r="R4752" i="1"/>
  <c r="Z4748" i="1"/>
  <c r="W4750" i="1"/>
  <c r="M4752" i="1"/>
  <c r="Z4747" i="1"/>
  <c r="W4752" i="1"/>
  <c r="D161" i="2"/>
  <c r="J4746" i="1" s="1"/>
  <c r="F724" i="33"/>
  <c r="D168" i="2" s="1"/>
  <c r="J4753" i="1" s="1"/>
  <c r="S161" i="2"/>
  <c r="AC4746" i="1" s="1"/>
  <c r="U724" i="33"/>
  <c r="S168" i="2" s="1"/>
  <c r="AC4753" i="1" s="1"/>
  <c r="C165" i="2"/>
  <c r="I4750" i="1" s="1"/>
  <c r="D721" i="33"/>
  <c r="B165" i="2" s="1"/>
  <c r="D718" i="33"/>
  <c r="B162" i="2" s="1"/>
  <c r="C162" i="2"/>
  <c r="I4747" i="1" s="1"/>
  <c r="I161" i="2"/>
  <c r="P4746" i="1" s="1"/>
  <c r="K724" i="33"/>
  <c r="I168" i="2" s="1"/>
  <c r="P4753" i="1" s="1"/>
  <c r="L724" i="33"/>
  <c r="J168" i="2" s="1"/>
  <c r="Q4753" i="1" s="1"/>
  <c r="J161" i="2"/>
  <c r="Q4746" i="1" s="1"/>
  <c r="R4749" i="1"/>
  <c r="M4747" i="1"/>
  <c r="L161" i="2"/>
  <c r="T4746" i="1" s="1"/>
  <c r="N724" i="33"/>
  <c r="L168" i="2" s="1"/>
  <c r="T4753" i="1" s="1"/>
  <c r="D722" i="33"/>
  <c r="B166" i="2" s="1"/>
  <c r="C166" i="2"/>
  <c r="I4751" i="1" s="1"/>
  <c r="R161" i="2"/>
  <c r="AB4746" i="1" s="1"/>
  <c r="T724" i="33"/>
  <c r="R168" i="2" s="1"/>
  <c r="AB4753" i="1" s="1"/>
  <c r="W4747" i="1"/>
  <c r="J724" i="33"/>
  <c r="H168" i="2" s="1"/>
  <c r="O4753" i="1" s="1"/>
  <c r="H161" i="2"/>
  <c r="O4746" i="1" s="1"/>
  <c r="F161" i="2"/>
  <c r="L4746" i="1" s="1"/>
  <c r="H724" i="33"/>
  <c r="F168" i="2" s="1"/>
  <c r="L4753" i="1" s="1"/>
  <c r="W4751" i="1"/>
  <c r="W4749" i="1"/>
  <c r="Z4751" i="1"/>
  <c r="M161" i="2"/>
  <c r="U4746" i="1" s="1"/>
  <c r="O724" i="33"/>
  <c r="M168" i="2" s="1"/>
  <c r="U4753" i="1" s="1"/>
  <c r="W4748" i="1"/>
  <c r="E161" i="2"/>
  <c r="K4746" i="1" s="1"/>
  <c r="G724" i="33"/>
  <c r="E168" i="2" s="1"/>
  <c r="K4753" i="1" s="1"/>
  <c r="P161" i="2"/>
  <c r="Y4746" i="1" s="1"/>
  <c r="R724" i="33"/>
  <c r="P168" i="2" s="1"/>
  <c r="Y4753" i="1" s="1"/>
  <c r="Z4749" i="1"/>
  <c r="R4750" i="1"/>
  <c r="C167" i="2"/>
  <c r="I4752" i="1" s="1"/>
  <c r="D723" i="33"/>
  <c r="B167" i="2" s="1"/>
  <c r="M4751" i="1"/>
  <c r="R4751" i="1"/>
  <c r="C163" i="2"/>
  <c r="I4748" i="1" s="1"/>
  <c r="D719" i="33"/>
  <c r="B163" i="2" s="1"/>
  <c r="M4750" i="1"/>
  <c r="M4749" i="1"/>
  <c r="S724" i="33"/>
  <c r="Q168" i="2" s="1"/>
  <c r="AA4753" i="1" s="1"/>
  <c r="Q161" i="2"/>
  <c r="AA4746" i="1" s="1"/>
  <c r="C164" i="2"/>
  <c r="I4749" i="1" s="1"/>
  <c r="D720" i="33"/>
  <c r="B164" i="2" s="1"/>
  <c r="R4748" i="1"/>
  <c r="N161" i="2"/>
  <c r="V4746" i="1" s="1"/>
  <c r="P724" i="33"/>
  <c r="N168" i="2" s="1"/>
  <c r="V4753" i="1" s="1"/>
  <c r="E724" i="33"/>
  <c r="D717" i="33"/>
  <c r="B161" i="2" s="1"/>
  <c r="C161" i="2"/>
  <c r="I4746" i="1" s="1"/>
  <c r="G161" i="2"/>
  <c r="N4746" i="1" s="1"/>
  <c r="I724" i="33"/>
  <c r="G168" i="2" s="1"/>
  <c r="N4753" i="1" s="1"/>
  <c r="M4748" i="1"/>
  <c r="R4747" i="1"/>
  <c r="Z4750" i="1"/>
  <c r="K161" i="2"/>
  <c r="S4746" i="1" s="1"/>
  <c r="M724" i="33"/>
  <c r="K168" i="2" s="1"/>
  <c r="S4753" i="1" s="1"/>
  <c r="O161" i="2"/>
  <c r="X4746" i="1" s="1"/>
  <c r="Q724" i="33"/>
  <c r="O168" i="2" s="1"/>
  <c r="X4753" i="1" s="1"/>
  <c r="H4749" i="1" l="1"/>
  <c r="Z4753" i="1"/>
  <c r="W4753" i="1"/>
  <c r="H4752" i="1"/>
  <c r="H4747" i="1"/>
  <c r="R4746" i="1"/>
  <c r="W4746" i="1"/>
  <c r="C168" i="2"/>
  <c r="I4753" i="1" s="1"/>
  <c r="D724" i="33"/>
  <c r="B168" i="2" s="1"/>
  <c r="H4750" i="1"/>
  <c r="H4748" i="1"/>
  <c r="Z4746" i="1"/>
  <c r="H4751" i="1"/>
  <c r="M4753" i="1"/>
  <c r="R4753" i="1"/>
  <c r="M4746" i="1"/>
  <c r="H4753" i="1" l="1"/>
  <c r="H4746" i="1"/>
  <c r="E1549" i="1" l="1"/>
  <c r="E1619" i="1"/>
  <c r="E1571" i="1"/>
  <c r="E1701" i="1"/>
  <c r="E1675" i="1"/>
  <c r="E1556" i="1"/>
  <c r="E1557" i="1"/>
  <c r="E1683" i="1"/>
  <c r="E1773" i="1"/>
  <c r="E1569" i="1"/>
  <c r="E1567" i="1"/>
  <c r="E1757" i="1"/>
  <c r="E1562" i="1"/>
  <c r="E1717" i="1"/>
  <c r="E1651" i="1"/>
  <c r="E1553" i="1"/>
  <c r="E1781" i="1"/>
  <c r="E1570" i="1"/>
  <c r="E1149" i="1"/>
  <c r="E291" i="1"/>
  <c r="E1749" i="1"/>
  <c r="E1566" i="1"/>
  <c r="E1565" i="1"/>
  <c r="E1741" i="1"/>
  <c r="E852" i="1"/>
  <c r="I848" i="1" s="1"/>
  <c r="E1125" i="1"/>
  <c r="E1635" i="1"/>
  <c r="E1551" i="1"/>
  <c r="E1765" i="1"/>
  <c r="E401" i="1"/>
  <c r="E1101" i="1"/>
  <c r="E1667" i="1"/>
  <c r="E1555" i="1"/>
  <c r="E1725" i="1"/>
  <c r="E1563" i="1"/>
  <c r="E1550" i="1"/>
  <c r="E1627" i="1"/>
  <c r="E1709" i="1"/>
  <c r="E1561" i="1"/>
  <c r="E1611" i="1"/>
  <c r="E1548" i="1"/>
  <c r="E1659" i="1"/>
  <c r="E1554" i="1"/>
  <c r="E2324" i="1"/>
  <c r="E1643" i="1"/>
  <c r="I1636" i="1" l="1"/>
  <c r="K1642" i="1"/>
  <c r="J1641" i="1"/>
  <c r="K1643" i="1"/>
  <c r="L1643" i="1"/>
  <c r="I1643" i="1"/>
  <c r="O1638" i="1"/>
  <c r="N1641" i="1"/>
  <c r="O1637" i="1"/>
  <c r="O1640" i="1"/>
  <c r="O1636" i="1"/>
  <c r="O1643" i="1"/>
  <c r="I1638" i="1"/>
  <c r="L1642" i="1"/>
  <c r="O1639" i="1"/>
  <c r="K1640" i="1"/>
  <c r="I1637" i="1"/>
  <c r="N1638" i="1"/>
  <c r="N1642" i="1"/>
  <c r="J1638" i="1"/>
  <c r="N1639" i="1"/>
  <c r="J1642" i="1"/>
  <c r="L1637" i="1"/>
  <c r="I1642" i="1"/>
  <c r="I1639" i="1"/>
  <c r="J1636" i="1"/>
  <c r="N1636" i="1"/>
  <c r="K1637" i="1"/>
  <c r="O1642" i="1"/>
  <c r="I1641" i="1"/>
  <c r="K1636" i="1"/>
  <c r="L1638" i="1"/>
  <c r="I1640" i="1"/>
  <c r="O1641" i="1"/>
  <c r="J1639" i="1"/>
  <c r="N1637" i="1"/>
  <c r="N1643" i="1"/>
  <c r="J1637" i="1"/>
  <c r="K1641" i="1"/>
  <c r="J1640" i="1"/>
  <c r="K1638" i="1"/>
  <c r="L1641" i="1"/>
  <c r="L1639" i="1"/>
  <c r="K1639" i="1"/>
  <c r="L1640" i="1"/>
  <c r="N1640" i="1"/>
  <c r="L1636" i="1"/>
  <c r="J1643" i="1"/>
  <c r="P1642" i="1"/>
  <c r="P1641" i="1"/>
  <c r="P1640" i="1"/>
  <c r="P1638" i="1"/>
  <c r="P1643" i="1"/>
  <c r="P1637" i="1"/>
  <c r="P1636" i="1"/>
  <c r="P1639" i="1"/>
  <c r="Q1636" i="1"/>
  <c r="S1636" i="1"/>
  <c r="S1643" i="1"/>
  <c r="S1638" i="1"/>
  <c r="S1640" i="1"/>
  <c r="S1639" i="1"/>
  <c r="S1637" i="1"/>
  <c r="S1641" i="1"/>
  <c r="S1642" i="1"/>
  <c r="T1643" i="1"/>
  <c r="T1642" i="1"/>
  <c r="T1636" i="1"/>
  <c r="T1639" i="1"/>
  <c r="T1638" i="1"/>
  <c r="T1641" i="1"/>
  <c r="T1640" i="1"/>
  <c r="T1637" i="1"/>
  <c r="U1643" i="1"/>
  <c r="U1639" i="1"/>
  <c r="U1640" i="1"/>
  <c r="U1637" i="1"/>
  <c r="U1641" i="1"/>
  <c r="U1642" i="1"/>
  <c r="U1638" i="1"/>
  <c r="U1636" i="1"/>
  <c r="V1642" i="1"/>
  <c r="V1636" i="1"/>
  <c r="V1637" i="1"/>
  <c r="V1640" i="1"/>
  <c r="V1638" i="1"/>
  <c r="V1641" i="1"/>
  <c r="V1639" i="1"/>
  <c r="V1643" i="1"/>
  <c r="X1641" i="1"/>
  <c r="X1636" i="1"/>
  <c r="X1643" i="1"/>
  <c r="X1638" i="1"/>
  <c r="X1637" i="1"/>
  <c r="X1640" i="1"/>
  <c r="X1639" i="1"/>
  <c r="X1642" i="1"/>
  <c r="Y1642" i="1"/>
  <c r="Y1639" i="1"/>
  <c r="Y1643" i="1"/>
  <c r="Y1641" i="1"/>
  <c r="Y1637" i="1"/>
  <c r="Y1640" i="1"/>
  <c r="Y1638" i="1"/>
  <c r="Y1636" i="1"/>
  <c r="AA1641" i="1"/>
  <c r="AA1638" i="1"/>
  <c r="AA1643" i="1"/>
  <c r="AA1642" i="1"/>
  <c r="AA1637" i="1"/>
  <c r="AA1636" i="1"/>
  <c r="AA1639" i="1"/>
  <c r="AA1640" i="1"/>
  <c r="AB1636" i="1"/>
  <c r="AB1641" i="1"/>
  <c r="AB1643" i="1"/>
  <c r="AB1642" i="1"/>
  <c r="AB1639" i="1"/>
  <c r="AB1640" i="1"/>
  <c r="AB1637" i="1"/>
  <c r="AB1638" i="1"/>
  <c r="AC1642" i="1"/>
  <c r="AC1639" i="1"/>
  <c r="AC1638" i="1"/>
  <c r="AC1643" i="1"/>
  <c r="AC1637" i="1"/>
  <c r="AC1640" i="1"/>
  <c r="AC1636" i="1"/>
  <c r="AC1641" i="1"/>
  <c r="N1663" i="1"/>
  <c r="I1667" i="1"/>
  <c r="J1662" i="1"/>
  <c r="O1660" i="1"/>
  <c r="O1666" i="1"/>
  <c r="K1665" i="1"/>
  <c r="J1667" i="1"/>
  <c r="I1661" i="1"/>
  <c r="O1661" i="1"/>
  <c r="O1662" i="1"/>
  <c r="N1667" i="1"/>
  <c r="N1666" i="1"/>
  <c r="N1664" i="1"/>
  <c r="L1661" i="1"/>
  <c r="K1667" i="1"/>
  <c r="L1667" i="1"/>
  <c r="I1664" i="1"/>
  <c r="O1667" i="1"/>
  <c r="J1664" i="1"/>
  <c r="O1664" i="1"/>
  <c r="N1661" i="1"/>
  <c r="K1664" i="1"/>
  <c r="I1662" i="1"/>
  <c r="O1663" i="1"/>
  <c r="L1664" i="1"/>
  <c r="I1660" i="1"/>
  <c r="I1663" i="1"/>
  <c r="K1660" i="1"/>
  <c r="L1663" i="1"/>
  <c r="L1666" i="1"/>
  <c r="K1666" i="1"/>
  <c r="L1665" i="1"/>
  <c r="L1660" i="1"/>
  <c r="N1662" i="1"/>
  <c r="N1660" i="1"/>
  <c r="J1661" i="1"/>
  <c r="J1665" i="1"/>
  <c r="J1663" i="1"/>
  <c r="I1665" i="1"/>
  <c r="N1665" i="1"/>
  <c r="K1663" i="1"/>
  <c r="I1666" i="1"/>
  <c r="L1662" i="1"/>
  <c r="J1660" i="1"/>
  <c r="O1665" i="1"/>
  <c r="K1662" i="1"/>
  <c r="K1661" i="1"/>
  <c r="J1666" i="1"/>
  <c r="P1667" i="1"/>
  <c r="P1663" i="1"/>
  <c r="P1666" i="1"/>
  <c r="P1665" i="1"/>
  <c r="P1662" i="1"/>
  <c r="P1661" i="1"/>
  <c r="P1660" i="1"/>
  <c r="P1664" i="1"/>
  <c r="Q1667" i="1"/>
  <c r="Q1663" i="1"/>
  <c r="Q1662" i="1"/>
  <c r="Q1665" i="1"/>
  <c r="Q1664" i="1"/>
  <c r="Q1666" i="1"/>
  <c r="Q1660" i="1"/>
  <c r="Q1661" i="1"/>
  <c r="S1665" i="1"/>
  <c r="S1666" i="1"/>
  <c r="S1662" i="1"/>
  <c r="S1667" i="1"/>
  <c r="S1664" i="1"/>
  <c r="S1663" i="1"/>
  <c r="S1661" i="1"/>
  <c r="S1660" i="1"/>
  <c r="T1661" i="1"/>
  <c r="T1667" i="1"/>
  <c r="T1664" i="1"/>
  <c r="T1662" i="1"/>
  <c r="T1660" i="1"/>
  <c r="T1663" i="1"/>
  <c r="T1665" i="1"/>
  <c r="T1666" i="1"/>
  <c r="U1661" i="1"/>
  <c r="U1666" i="1"/>
  <c r="U1662" i="1"/>
  <c r="U1660" i="1"/>
  <c r="U1665" i="1"/>
  <c r="U1667" i="1"/>
  <c r="U1664" i="1"/>
  <c r="U1663" i="1"/>
  <c r="V1664" i="1"/>
  <c r="V1661" i="1"/>
  <c r="V1663" i="1"/>
  <c r="V1666" i="1"/>
  <c r="V1667" i="1"/>
  <c r="V1665" i="1"/>
  <c r="V1660" i="1"/>
  <c r="V1662" i="1"/>
  <c r="X1662" i="1"/>
  <c r="X1666" i="1"/>
  <c r="X1667" i="1"/>
  <c r="X1660" i="1"/>
  <c r="X1661" i="1"/>
  <c r="X1664" i="1"/>
  <c r="X1665" i="1"/>
  <c r="X1663" i="1"/>
  <c r="Y1661" i="1"/>
  <c r="Y1663" i="1"/>
  <c r="Y1662" i="1"/>
  <c r="Y1667" i="1"/>
  <c r="Y1664" i="1"/>
  <c r="Y1665" i="1"/>
  <c r="Y1666" i="1"/>
  <c r="Y1660" i="1"/>
  <c r="AA1664" i="1"/>
  <c r="AA1663" i="1"/>
  <c r="AA1666" i="1"/>
  <c r="AA1661" i="1"/>
  <c r="AA1665" i="1"/>
  <c r="AA1662" i="1"/>
  <c r="AA1667" i="1"/>
  <c r="AA1660" i="1"/>
  <c r="AB1666" i="1"/>
  <c r="AB1663" i="1"/>
  <c r="AB1665" i="1"/>
  <c r="AB1661" i="1"/>
  <c r="AB1662" i="1"/>
  <c r="AB1664" i="1"/>
  <c r="AB1667" i="1"/>
  <c r="AB1660" i="1"/>
  <c r="AC1661" i="1"/>
  <c r="AC1664" i="1"/>
  <c r="AC1663" i="1"/>
  <c r="AC1662" i="1"/>
  <c r="AC1667" i="1"/>
  <c r="AC1660" i="1"/>
  <c r="AC1665" i="1"/>
  <c r="AC1666" i="1"/>
  <c r="N1761" i="1"/>
  <c r="I1762" i="1"/>
  <c r="O1762" i="1"/>
  <c r="I1758" i="1"/>
  <c r="O1759" i="1"/>
  <c r="L1758" i="1"/>
  <c r="L1764" i="1"/>
  <c r="O1763" i="1"/>
  <c r="J1764" i="1"/>
  <c r="J1759" i="1"/>
  <c r="J1763" i="1"/>
  <c r="O1761" i="1"/>
  <c r="N1765" i="1"/>
  <c r="N1762" i="1"/>
  <c r="L1759" i="1"/>
  <c r="K1758" i="1"/>
  <c r="J1758" i="1"/>
  <c r="K1765" i="1"/>
  <c r="K1763" i="1"/>
  <c r="I1760" i="1"/>
  <c r="L1765" i="1"/>
  <c r="N1763" i="1"/>
  <c r="L1763" i="1"/>
  <c r="O1760" i="1"/>
  <c r="K1759" i="1"/>
  <c r="L1760" i="1"/>
  <c r="K1760" i="1"/>
  <c r="N1760" i="1"/>
  <c r="N1764" i="1"/>
  <c r="L1761" i="1"/>
  <c r="I1761" i="1"/>
  <c r="I1764" i="1"/>
  <c r="J1762" i="1"/>
  <c r="J1761" i="1"/>
  <c r="I1759" i="1"/>
  <c r="I1765" i="1"/>
  <c r="J1765" i="1"/>
  <c r="I1763" i="1"/>
  <c r="K1762" i="1"/>
  <c r="K1764" i="1"/>
  <c r="O1765" i="1"/>
  <c r="N1758" i="1"/>
  <c r="L1762" i="1"/>
  <c r="O1764" i="1"/>
  <c r="N1759" i="1"/>
  <c r="O1758" i="1"/>
  <c r="J1760" i="1"/>
  <c r="K1761" i="1"/>
  <c r="P1763" i="1"/>
  <c r="P1762" i="1"/>
  <c r="P1759" i="1"/>
  <c r="P1764" i="1"/>
  <c r="P1758" i="1"/>
  <c r="P1765" i="1"/>
  <c r="P1761" i="1"/>
  <c r="P1760" i="1"/>
  <c r="Q1758" i="1"/>
  <c r="Q1765" i="1"/>
  <c r="Q1762" i="1"/>
  <c r="Q1761" i="1"/>
  <c r="Q1760" i="1"/>
  <c r="Q1759" i="1"/>
  <c r="Q1763" i="1"/>
  <c r="Q1764" i="1"/>
  <c r="S1758" i="1"/>
  <c r="S1762" i="1"/>
  <c r="S1760" i="1"/>
  <c r="S1761" i="1"/>
  <c r="S1764" i="1"/>
  <c r="S1763" i="1"/>
  <c r="S1759" i="1"/>
  <c r="S1765" i="1"/>
  <c r="T1761" i="1"/>
  <c r="T1762" i="1"/>
  <c r="T1763" i="1"/>
  <c r="T1758" i="1"/>
  <c r="T1759" i="1"/>
  <c r="T1760" i="1"/>
  <c r="T1764" i="1"/>
  <c r="T1765" i="1"/>
  <c r="U1762" i="1"/>
  <c r="U1765" i="1"/>
  <c r="U1759" i="1"/>
  <c r="U1764" i="1"/>
  <c r="U1763" i="1"/>
  <c r="U1761" i="1"/>
  <c r="U1760" i="1"/>
  <c r="U1758" i="1"/>
  <c r="V1760" i="1"/>
  <c r="V1764" i="1"/>
  <c r="V1763" i="1"/>
  <c r="V1758" i="1"/>
  <c r="V1762" i="1"/>
  <c r="V1759" i="1"/>
  <c r="V1761" i="1"/>
  <c r="V1765" i="1"/>
  <c r="X1762" i="1"/>
  <c r="X1760" i="1"/>
  <c r="X1764" i="1"/>
  <c r="X1765" i="1"/>
  <c r="X1758" i="1"/>
  <c r="X1763" i="1"/>
  <c r="X1761" i="1"/>
  <c r="X1759" i="1"/>
  <c r="Y1765" i="1"/>
  <c r="Y1762" i="1"/>
  <c r="Y1764" i="1"/>
  <c r="Y1759" i="1"/>
  <c r="Y1758" i="1"/>
  <c r="Y1760" i="1"/>
  <c r="Y1763" i="1"/>
  <c r="Y1761" i="1"/>
  <c r="AA1765" i="1"/>
  <c r="AA1764" i="1"/>
  <c r="AA1758" i="1"/>
  <c r="AA1762" i="1"/>
  <c r="AA1763" i="1"/>
  <c r="AA1761" i="1"/>
  <c r="AA1760" i="1"/>
  <c r="AA1759" i="1"/>
  <c r="AB1765" i="1"/>
  <c r="AB1764" i="1"/>
  <c r="AB1759" i="1"/>
  <c r="AB1758" i="1"/>
  <c r="AB1761" i="1"/>
  <c r="AB1763" i="1"/>
  <c r="AB1760" i="1"/>
  <c r="AB1762" i="1"/>
  <c r="AC1760" i="1"/>
  <c r="AC1761" i="1"/>
  <c r="AC1764" i="1"/>
  <c r="AC1759" i="1"/>
  <c r="AC1758" i="1"/>
  <c r="AC1762" i="1"/>
  <c r="AC1765" i="1"/>
  <c r="AC1763" i="1"/>
  <c r="K289" i="1"/>
  <c r="Q288" i="1"/>
  <c r="Y288" i="1"/>
  <c r="Y285" i="1"/>
  <c r="T289" i="1"/>
  <c r="V287" i="1"/>
  <c r="I290" i="1"/>
  <c r="X287" i="1"/>
  <c r="S284" i="1"/>
  <c r="I288" i="1"/>
  <c r="O290" i="1"/>
  <c r="K284" i="1"/>
  <c r="AA286" i="1"/>
  <c r="K288" i="1"/>
  <c r="V288" i="1"/>
  <c r="T286" i="1"/>
  <c r="X285" i="1"/>
  <c r="U290" i="1"/>
  <c r="V290" i="1"/>
  <c r="N284" i="1"/>
  <c r="V286" i="1"/>
  <c r="N287" i="1"/>
  <c r="N290" i="1"/>
  <c r="O286" i="1"/>
  <c r="J286" i="1"/>
  <c r="L289" i="1"/>
  <c r="J290" i="1"/>
  <c r="K290" i="1"/>
  <c r="Y287" i="1"/>
  <c r="K286" i="1"/>
  <c r="AC286" i="1"/>
  <c r="Q286" i="1"/>
  <c r="T285" i="1"/>
  <c r="T288" i="1"/>
  <c r="L290" i="1"/>
  <c r="N289" i="1"/>
  <c r="V285" i="1"/>
  <c r="U285" i="1"/>
  <c r="AC288" i="1"/>
  <c r="S290" i="1"/>
  <c r="Q285" i="1"/>
  <c r="S288" i="1"/>
  <c r="L285" i="1"/>
  <c r="P288" i="1"/>
  <c r="X284" i="1"/>
  <c r="AB286" i="1"/>
  <c r="AC285" i="1"/>
  <c r="L284" i="1"/>
  <c r="N286" i="1"/>
  <c r="S286" i="1"/>
  <c r="K287" i="1"/>
  <c r="Q287" i="1"/>
  <c r="AA288" i="1"/>
  <c r="J287" i="1"/>
  <c r="L286" i="1"/>
  <c r="L287" i="1"/>
  <c r="U289" i="1"/>
  <c r="O288" i="1"/>
  <c r="AB289" i="1"/>
  <c r="P284" i="1"/>
  <c r="O285" i="1"/>
  <c r="L288" i="1"/>
  <c r="I285" i="1"/>
  <c r="V289" i="1"/>
  <c r="S287" i="1"/>
  <c r="I289" i="1"/>
  <c r="X286" i="1"/>
  <c r="I287" i="1"/>
  <c r="N288" i="1"/>
  <c r="Y284" i="1"/>
  <c r="AA290" i="1"/>
  <c r="I284" i="1"/>
  <c r="T287" i="1"/>
  <c r="T284" i="1"/>
  <c r="P290" i="1"/>
  <c r="Q284" i="1"/>
  <c r="X290" i="1"/>
  <c r="AA287" i="1"/>
  <c r="K285" i="1"/>
  <c r="O287" i="1"/>
  <c r="J289" i="1"/>
  <c r="AA289" i="1"/>
  <c r="Y286" i="1"/>
  <c r="Y290" i="1"/>
  <c r="AA284" i="1"/>
  <c r="I286" i="1"/>
  <c r="AB285" i="1"/>
  <c r="AC290" i="1"/>
  <c r="Q290" i="1"/>
  <c r="N285" i="1"/>
  <c r="AA285" i="1"/>
  <c r="J285" i="1"/>
  <c r="S289" i="1"/>
  <c r="AB287" i="1"/>
  <c r="P286" i="1"/>
  <c r="O289" i="1"/>
  <c r="U288" i="1"/>
  <c r="P287" i="1"/>
  <c r="AB290" i="1"/>
  <c r="J284" i="1"/>
  <c r="U286" i="1"/>
  <c r="Y289" i="1"/>
  <c r="P289" i="1"/>
  <c r="U284" i="1"/>
  <c r="T290" i="1"/>
  <c r="Q289" i="1"/>
  <c r="AC289" i="1"/>
  <c r="J288" i="1"/>
  <c r="P285" i="1"/>
  <c r="X288" i="1"/>
  <c r="AB284" i="1"/>
  <c r="AC284" i="1"/>
  <c r="AC287" i="1"/>
  <c r="U287" i="1"/>
  <c r="O284" i="1"/>
  <c r="S285" i="1"/>
  <c r="V284" i="1"/>
  <c r="X289" i="1"/>
  <c r="AB288" i="1"/>
  <c r="T291" i="1"/>
  <c r="AA291" i="1"/>
  <c r="AB291" i="1"/>
  <c r="AC291" i="1"/>
  <c r="V291" i="1"/>
  <c r="K291" i="1"/>
  <c r="P291" i="1"/>
  <c r="O291" i="1"/>
  <c r="Q291" i="1"/>
  <c r="U291" i="1"/>
  <c r="S291" i="1"/>
  <c r="X291" i="1"/>
  <c r="Y291" i="1"/>
  <c r="J291" i="1"/>
  <c r="I291" i="1"/>
  <c r="L291" i="1"/>
  <c r="N291" i="1"/>
  <c r="O1710" i="1"/>
  <c r="N1717" i="1"/>
  <c r="O1713" i="1"/>
  <c r="L1713" i="1"/>
  <c r="K1711" i="1"/>
  <c r="N1716" i="1"/>
  <c r="N1712" i="1"/>
  <c r="J1717" i="1"/>
  <c r="K1712" i="1"/>
  <c r="N1715" i="1"/>
  <c r="L1711" i="1"/>
  <c r="J1711" i="1"/>
  <c r="L1717" i="1"/>
  <c r="O1711" i="1"/>
  <c r="N1714" i="1"/>
  <c r="O1716" i="1"/>
  <c r="K1717" i="1"/>
  <c r="K1714" i="1"/>
  <c r="L1714" i="1"/>
  <c r="I1717" i="1"/>
  <c r="O1712" i="1"/>
  <c r="L1710" i="1"/>
  <c r="N1710" i="1"/>
  <c r="O1717" i="1"/>
  <c r="L1715" i="1"/>
  <c r="J1715" i="1"/>
  <c r="N1711" i="1"/>
  <c r="K1713" i="1"/>
  <c r="I1715" i="1"/>
  <c r="J1710" i="1"/>
  <c r="O1714" i="1"/>
  <c r="I1710" i="1"/>
  <c r="K1716" i="1"/>
  <c r="L1716" i="1"/>
  <c r="I1713" i="1"/>
  <c r="I1712" i="1"/>
  <c r="J1713" i="1"/>
  <c r="I1716" i="1"/>
  <c r="J1712" i="1"/>
  <c r="J1716" i="1"/>
  <c r="O1715" i="1"/>
  <c r="N1713" i="1"/>
  <c r="L1712" i="1"/>
  <c r="I1714" i="1"/>
  <c r="K1710" i="1"/>
  <c r="J1714" i="1"/>
  <c r="K1715" i="1"/>
  <c r="I1711" i="1"/>
  <c r="P1710" i="1"/>
  <c r="P1711" i="1"/>
  <c r="P1712" i="1"/>
  <c r="P1716" i="1"/>
  <c r="P1717" i="1"/>
  <c r="P1714" i="1"/>
  <c r="P1715" i="1"/>
  <c r="P1713" i="1"/>
  <c r="Q1717" i="1"/>
  <c r="Q1715" i="1"/>
  <c r="Q1710" i="1"/>
  <c r="Q1712" i="1"/>
  <c r="Q1713" i="1"/>
  <c r="Q1711" i="1"/>
  <c r="Q1716" i="1"/>
  <c r="Q1714" i="1"/>
  <c r="S1714" i="1"/>
  <c r="S1710" i="1"/>
  <c r="S1717" i="1"/>
  <c r="S1711" i="1"/>
  <c r="S1716" i="1"/>
  <c r="S1713" i="1"/>
  <c r="S1712" i="1"/>
  <c r="S1715" i="1"/>
  <c r="T1717" i="1"/>
  <c r="T1710" i="1"/>
  <c r="T1715" i="1"/>
  <c r="T1716" i="1"/>
  <c r="T1711" i="1"/>
  <c r="T1714" i="1"/>
  <c r="T1713" i="1"/>
  <c r="T1712" i="1"/>
  <c r="U1712" i="1"/>
  <c r="U1717" i="1"/>
  <c r="U1715" i="1"/>
  <c r="U1710" i="1"/>
  <c r="U1714" i="1"/>
  <c r="U1713" i="1"/>
  <c r="U1716" i="1"/>
  <c r="U1711" i="1"/>
  <c r="V1715" i="1"/>
  <c r="V1710" i="1"/>
  <c r="V1713" i="1"/>
  <c r="V1714" i="1"/>
  <c r="V1711" i="1"/>
  <c r="V1712" i="1"/>
  <c r="V1716" i="1"/>
  <c r="V1717" i="1"/>
  <c r="X1710" i="1"/>
  <c r="X1712" i="1"/>
  <c r="X1716" i="1"/>
  <c r="X1715" i="1"/>
  <c r="X1717" i="1"/>
  <c r="X1714" i="1"/>
  <c r="X1711" i="1"/>
  <c r="X1713" i="1"/>
  <c r="Y1717" i="1"/>
  <c r="Y1713" i="1"/>
  <c r="Y1712" i="1"/>
  <c r="Y1716" i="1"/>
  <c r="Y1711" i="1"/>
  <c r="Y1715" i="1"/>
  <c r="Y1710" i="1"/>
  <c r="Y1714" i="1"/>
  <c r="AA1711" i="1"/>
  <c r="AA1716" i="1"/>
  <c r="AA1714" i="1"/>
  <c r="AA1715" i="1"/>
  <c r="AA1717" i="1"/>
  <c r="AA1710" i="1"/>
  <c r="AA1712" i="1"/>
  <c r="AA1713" i="1"/>
  <c r="AB1714" i="1"/>
  <c r="AB1716" i="1"/>
  <c r="AB1712" i="1"/>
  <c r="AB1715" i="1"/>
  <c r="AB1713" i="1"/>
  <c r="AB1711" i="1"/>
  <c r="AB1717" i="1"/>
  <c r="AB1710" i="1"/>
  <c r="AC1714" i="1"/>
  <c r="AC1713" i="1"/>
  <c r="AC1716" i="1"/>
  <c r="AC1717" i="1"/>
  <c r="AC1711" i="1"/>
  <c r="AC1712" i="1"/>
  <c r="AC1710" i="1"/>
  <c r="AC1715" i="1"/>
  <c r="E1789" i="1"/>
  <c r="K1777" i="1"/>
  <c r="I1775" i="1"/>
  <c r="K1781" i="1"/>
  <c r="I1777" i="1"/>
  <c r="O1776" i="1"/>
  <c r="L1775" i="1"/>
  <c r="K1776" i="1"/>
  <c r="K1774" i="1"/>
  <c r="L1774" i="1"/>
  <c r="O1778" i="1"/>
  <c r="L1781" i="1"/>
  <c r="N1777" i="1"/>
  <c r="I1774" i="1"/>
  <c r="K1780" i="1"/>
  <c r="L1778" i="1"/>
  <c r="O1781" i="1"/>
  <c r="I1776" i="1"/>
  <c r="O1779" i="1"/>
  <c r="N1776" i="1"/>
  <c r="J1775" i="1"/>
  <c r="I1779" i="1"/>
  <c r="N1780" i="1"/>
  <c r="L1780" i="1"/>
  <c r="O1777" i="1"/>
  <c r="N1774" i="1"/>
  <c r="N1775" i="1"/>
  <c r="J1781" i="1"/>
  <c r="I1780" i="1"/>
  <c r="J1776" i="1"/>
  <c r="O1780" i="1"/>
  <c r="J1774" i="1"/>
  <c r="O1775" i="1"/>
  <c r="N1778" i="1"/>
  <c r="J1780" i="1"/>
  <c r="L1776" i="1"/>
  <c r="N1779" i="1"/>
  <c r="J1777" i="1"/>
  <c r="J1779" i="1"/>
  <c r="K1775" i="1"/>
  <c r="N1781" i="1"/>
  <c r="K1779" i="1"/>
  <c r="L1779" i="1"/>
  <c r="I1778" i="1"/>
  <c r="I1781" i="1"/>
  <c r="O1774" i="1"/>
  <c r="L1777" i="1"/>
  <c r="J1778" i="1"/>
  <c r="K1778" i="1"/>
  <c r="P1776" i="1"/>
  <c r="P1779" i="1"/>
  <c r="P1781" i="1"/>
  <c r="P1775" i="1"/>
  <c r="P1780" i="1"/>
  <c r="P1777" i="1"/>
  <c r="P1774" i="1"/>
  <c r="P1778" i="1"/>
  <c r="Q1776" i="1"/>
  <c r="Q1774" i="1"/>
  <c r="Q1781" i="1"/>
  <c r="Q1778" i="1"/>
  <c r="Q1775" i="1"/>
  <c r="Q1780" i="1"/>
  <c r="Q1777" i="1"/>
  <c r="Q1779" i="1"/>
  <c r="S1777" i="1"/>
  <c r="S1774" i="1"/>
  <c r="S1781" i="1"/>
  <c r="S1778" i="1"/>
  <c r="S1780" i="1"/>
  <c r="S1776" i="1"/>
  <c r="S1775" i="1"/>
  <c r="S1779" i="1"/>
  <c r="T1781" i="1"/>
  <c r="T1774" i="1"/>
  <c r="T1779" i="1"/>
  <c r="T1780" i="1"/>
  <c r="T1778" i="1"/>
  <c r="T1775" i="1"/>
  <c r="T1777" i="1"/>
  <c r="T1776" i="1"/>
  <c r="U1781" i="1"/>
  <c r="U1774" i="1"/>
  <c r="U1780" i="1"/>
  <c r="U1778" i="1"/>
  <c r="U1777" i="1"/>
  <c r="U1776" i="1"/>
  <c r="U1775" i="1"/>
  <c r="U1779" i="1"/>
  <c r="V1777" i="1"/>
  <c r="V1774" i="1"/>
  <c r="V1781" i="1"/>
  <c r="V1775" i="1"/>
  <c r="V1776" i="1"/>
  <c r="V1778" i="1"/>
  <c r="V1780" i="1"/>
  <c r="V1779" i="1"/>
  <c r="X1781" i="1"/>
  <c r="X1776" i="1"/>
  <c r="X1780" i="1"/>
  <c r="X1775" i="1"/>
  <c r="X1778" i="1"/>
  <c r="X1774" i="1"/>
  <c r="X1777" i="1"/>
  <c r="X1779" i="1"/>
  <c r="Y1781" i="1"/>
  <c r="Y1779" i="1"/>
  <c r="Y1776" i="1"/>
  <c r="Y1775" i="1"/>
  <c r="Y1774" i="1"/>
  <c r="Y1777" i="1"/>
  <c r="Y1780" i="1"/>
  <c r="Y1778" i="1"/>
  <c r="AA1776" i="1"/>
  <c r="AA1781" i="1"/>
  <c r="AA1774" i="1"/>
  <c r="AA1777" i="1"/>
  <c r="AA1780" i="1"/>
  <c r="AA1775" i="1"/>
  <c r="AA1778" i="1"/>
  <c r="AA1779" i="1"/>
  <c r="AB1776" i="1"/>
  <c r="AB1780" i="1"/>
  <c r="AB1775" i="1"/>
  <c r="AB1781" i="1"/>
  <c r="AB1777" i="1"/>
  <c r="AB1779" i="1"/>
  <c r="AB1774" i="1"/>
  <c r="AB1778" i="1"/>
  <c r="AC1775" i="1"/>
  <c r="AC1776" i="1"/>
  <c r="AC1774" i="1"/>
  <c r="AC1779" i="1"/>
  <c r="AC1778" i="1"/>
  <c r="AC1777" i="1"/>
  <c r="AC1781" i="1"/>
  <c r="AC1780" i="1"/>
  <c r="J1704" i="1"/>
  <c r="J1708" i="1"/>
  <c r="J1706" i="1"/>
  <c r="O1708" i="1"/>
  <c r="O1706" i="1"/>
  <c r="K1708" i="1"/>
  <c r="O1707" i="1"/>
  <c r="N1704" i="1"/>
  <c r="N1708" i="1"/>
  <c r="K1709" i="1"/>
  <c r="I1706" i="1"/>
  <c r="N1709" i="1"/>
  <c r="N1707" i="1"/>
  <c r="I1707" i="1"/>
  <c r="O1704" i="1"/>
  <c r="J1702" i="1"/>
  <c r="O1705" i="1"/>
  <c r="J1705" i="1"/>
  <c r="L1708" i="1"/>
  <c r="I1709" i="1"/>
  <c r="L1703" i="1"/>
  <c r="L1702" i="1"/>
  <c r="L1704" i="1"/>
  <c r="N1702" i="1"/>
  <c r="J1709" i="1"/>
  <c r="I1703" i="1"/>
  <c r="K1707" i="1"/>
  <c r="I1702" i="1"/>
  <c r="I1708" i="1"/>
  <c r="K1702" i="1"/>
  <c r="K1703" i="1"/>
  <c r="I1705" i="1"/>
  <c r="I1704" i="1"/>
  <c r="N1705" i="1"/>
  <c r="K1706" i="1"/>
  <c r="N1706" i="1"/>
  <c r="K1705" i="1"/>
  <c r="J1703" i="1"/>
  <c r="J1707" i="1"/>
  <c r="L1706" i="1"/>
  <c r="O1702" i="1"/>
  <c r="N1703" i="1"/>
  <c r="K1704" i="1"/>
  <c r="L1705" i="1"/>
  <c r="L1707" i="1"/>
  <c r="O1709" i="1"/>
  <c r="O1703" i="1"/>
  <c r="L1709" i="1"/>
  <c r="P1703" i="1"/>
  <c r="P1705" i="1"/>
  <c r="P1706" i="1"/>
  <c r="P1707" i="1"/>
  <c r="P1704" i="1"/>
  <c r="P1702" i="1"/>
  <c r="P1709" i="1"/>
  <c r="P1708" i="1"/>
  <c r="Q1705" i="1"/>
  <c r="Q1709" i="1"/>
  <c r="Q1707" i="1"/>
  <c r="Q1702" i="1"/>
  <c r="Q1704" i="1"/>
  <c r="Q1706" i="1"/>
  <c r="Q1703" i="1"/>
  <c r="Q1708" i="1"/>
  <c r="S1702" i="1"/>
  <c r="S1706" i="1"/>
  <c r="S1705" i="1"/>
  <c r="S1704" i="1"/>
  <c r="S1709" i="1"/>
  <c r="S1703" i="1"/>
  <c r="S1708" i="1"/>
  <c r="S1707" i="1"/>
  <c r="T1702" i="1"/>
  <c r="T1707" i="1"/>
  <c r="T1703" i="1"/>
  <c r="T1706" i="1"/>
  <c r="T1708" i="1"/>
  <c r="T1704" i="1"/>
  <c r="T1705" i="1"/>
  <c r="T1709" i="1"/>
  <c r="U1705" i="1"/>
  <c r="U1709" i="1"/>
  <c r="U1708" i="1"/>
  <c r="U1704" i="1"/>
  <c r="U1706" i="1"/>
  <c r="U1702" i="1"/>
  <c r="U1703" i="1"/>
  <c r="U1707" i="1"/>
  <c r="V1707" i="1"/>
  <c r="V1702" i="1"/>
  <c r="V1705" i="1"/>
  <c r="V1706" i="1"/>
  <c r="V1709" i="1"/>
  <c r="V1704" i="1"/>
  <c r="V1708" i="1"/>
  <c r="V1703" i="1"/>
  <c r="X1702" i="1"/>
  <c r="X1709" i="1"/>
  <c r="X1708" i="1"/>
  <c r="X1707" i="1"/>
  <c r="X1705" i="1"/>
  <c r="X1704" i="1"/>
  <c r="X1706" i="1"/>
  <c r="X1703" i="1"/>
  <c r="Y1709" i="1"/>
  <c r="Y1702" i="1"/>
  <c r="Y1706" i="1"/>
  <c r="Y1705" i="1"/>
  <c r="Y1704" i="1"/>
  <c r="Y1708" i="1"/>
  <c r="Y1703" i="1"/>
  <c r="Y1707" i="1"/>
  <c r="AA1702" i="1"/>
  <c r="AA1703" i="1"/>
  <c r="AA1709" i="1"/>
  <c r="AA1704" i="1"/>
  <c r="AA1705" i="1"/>
  <c r="AA1708" i="1"/>
  <c r="AA1707" i="1"/>
  <c r="AA1706" i="1"/>
  <c r="AB1702" i="1"/>
  <c r="AB1704" i="1"/>
  <c r="AB1709" i="1"/>
  <c r="AB1705" i="1"/>
  <c r="AB1703" i="1"/>
  <c r="AB1708" i="1"/>
  <c r="AB1706" i="1"/>
  <c r="AB1707" i="1"/>
  <c r="AC1705" i="1"/>
  <c r="AC1706" i="1"/>
  <c r="AC1707" i="1"/>
  <c r="AC1704" i="1"/>
  <c r="AC1703" i="1"/>
  <c r="AC1702" i="1"/>
  <c r="AC1709" i="1"/>
  <c r="AC1708" i="1"/>
  <c r="N1724" i="1"/>
  <c r="AA1721" i="1"/>
  <c r="O1723" i="1"/>
  <c r="Y1721" i="1"/>
  <c r="AC1723" i="1"/>
  <c r="X1720" i="1"/>
  <c r="Y1723" i="1"/>
  <c r="U1720" i="1"/>
  <c r="O1719" i="1"/>
  <c r="S1723" i="1"/>
  <c r="AA1722" i="1"/>
  <c r="Y1722" i="1"/>
  <c r="X1719" i="1"/>
  <c r="N1720" i="1"/>
  <c r="AB1724" i="1"/>
  <c r="P1724" i="1"/>
  <c r="U1722" i="1"/>
  <c r="S1721" i="1"/>
  <c r="V1723" i="1"/>
  <c r="Q1722" i="1"/>
  <c r="AB1722" i="1"/>
  <c r="P1723" i="1"/>
  <c r="Q1721" i="1"/>
  <c r="T1719" i="1"/>
  <c r="Y1719" i="1"/>
  <c r="S1719" i="1"/>
  <c r="P1720" i="1"/>
  <c r="AA1723" i="1"/>
  <c r="Q1719" i="1"/>
  <c r="AA1719" i="1"/>
  <c r="AA1724" i="1"/>
  <c r="U1724" i="1"/>
  <c r="AB1723" i="1"/>
  <c r="O1721" i="1"/>
  <c r="V1719" i="1"/>
  <c r="V1720" i="1"/>
  <c r="T1720" i="1"/>
  <c r="V1721" i="1"/>
  <c r="AC1720" i="1"/>
  <c r="AC1721" i="1"/>
  <c r="X1721" i="1"/>
  <c r="P1721" i="1"/>
  <c r="Y1724" i="1"/>
  <c r="N1723" i="1"/>
  <c r="V1722" i="1"/>
  <c r="X1722" i="1"/>
  <c r="U1723" i="1"/>
  <c r="T1723" i="1"/>
  <c r="U1721" i="1"/>
  <c r="U1719" i="1"/>
  <c r="AB1719" i="1"/>
  <c r="N1722" i="1"/>
  <c r="T1721" i="1"/>
  <c r="AB1720" i="1"/>
  <c r="O1722" i="1"/>
  <c r="T1724" i="1"/>
  <c r="Q1720" i="1"/>
  <c r="AB1721" i="1"/>
  <c r="P1719" i="1"/>
  <c r="Y1720" i="1"/>
  <c r="P1722" i="1"/>
  <c r="Q1724" i="1"/>
  <c r="T1722" i="1"/>
  <c r="S1724" i="1"/>
  <c r="N1721" i="1"/>
  <c r="X1723" i="1"/>
  <c r="X1724" i="1"/>
  <c r="Z1724" i="1" s="1"/>
  <c r="S1722" i="1"/>
  <c r="AA1720" i="1"/>
  <c r="Q1723" i="1"/>
  <c r="AC1719" i="1"/>
  <c r="O1720" i="1"/>
  <c r="AC1722" i="1"/>
  <c r="N1719" i="1"/>
  <c r="V1724" i="1"/>
  <c r="S1720" i="1"/>
  <c r="AC1724" i="1"/>
  <c r="O1724" i="1"/>
  <c r="T1718" i="1"/>
  <c r="U1725" i="1"/>
  <c r="V1725" i="1"/>
  <c r="AC1718" i="1"/>
  <c r="V1718" i="1"/>
  <c r="AB1718" i="1"/>
  <c r="X1725" i="1"/>
  <c r="AA1718" i="1"/>
  <c r="O1718" i="1"/>
  <c r="T1725" i="1"/>
  <c r="AC1725" i="1"/>
  <c r="U1718" i="1"/>
  <c r="S1725" i="1"/>
  <c r="N1725" i="1"/>
  <c r="Y1718" i="1"/>
  <c r="P1718" i="1"/>
  <c r="AB1725" i="1"/>
  <c r="Q1718" i="1"/>
  <c r="X1718" i="1"/>
  <c r="P1725" i="1"/>
  <c r="Q1725" i="1"/>
  <c r="N1718" i="1"/>
  <c r="AA1725" i="1"/>
  <c r="L1725" i="1"/>
  <c r="Y1725" i="1"/>
  <c r="O1725" i="1"/>
  <c r="S1718" i="1"/>
  <c r="I1725" i="1"/>
  <c r="J1722" i="1"/>
  <c r="L1722" i="1"/>
  <c r="K1720" i="1"/>
  <c r="I1724" i="1"/>
  <c r="K1719" i="1"/>
  <c r="K1724" i="1"/>
  <c r="I1720" i="1"/>
  <c r="J1725" i="1"/>
  <c r="J1721" i="1"/>
  <c r="L1721" i="1"/>
  <c r="K1723" i="1"/>
  <c r="J1719" i="1"/>
  <c r="I1718" i="1"/>
  <c r="L1720" i="1"/>
  <c r="L1719" i="1"/>
  <c r="K1725" i="1"/>
  <c r="L1718" i="1"/>
  <c r="L1724" i="1"/>
  <c r="K1718" i="1"/>
  <c r="L1723" i="1"/>
  <c r="J1718" i="1"/>
  <c r="K1721" i="1"/>
  <c r="J1724" i="1"/>
  <c r="J1723" i="1"/>
  <c r="I1722" i="1"/>
  <c r="I1719" i="1"/>
  <c r="I1723" i="1"/>
  <c r="I1721" i="1"/>
  <c r="J1720" i="1"/>
  <c r="K1722" i="1"/>
  <c r="V849" i="1"/>
  <c r="AC847" i="1"/>
  <c r="T846" i="1"/>
  <c r="T849" i="1"/>
  <c r="L851" i="1"/>
  <c r="N850" i="1"/>
  <c r="V846" i="1"/>
  <c r="U846" i="1"/>
  <c r="AC849" i="1"/>
  <c r="S851" i="1"/>
  <c r="K847" i="1"/>
  <c r="T851" i="1"/>
  <c r="J849" i="1"/>
  <c r="X847" i="1"/>
  <c r="S849" i="1"/>
  <c r="L846" i="1"/>
  <c r="P849" i="1"/>
  <c r="X845" i="1"/>
  <c r="AB847" i="1"/>
  <c r="AC846" i="1"/>
  <c r="L845" i="1"/>
  <c r="N847" i="1"/>
  <c r="S847" i="1"/>
  <c r="K848" i="1"/>
  <c r="AA849" i="1"/>
  <c r="AC850" i="1"/>
  <c r="S848" i="1"/>
  <c r="J848" i="1"/>
  <c r="L847" i="1"/>
  <c r="L848" i="1"/>
  <c r="O849" i="1"/>
  <c r="P845" i="1"/>
  <c r="O846" i="1"/>
  <c r="L849" i="1"/>
  <c r="I846" i="1"/>
  <c r="T845" i="1"/>
  <c r="P851" i="1"/>
  <c r="Q845" i="1"/>
  <c r="X851" i="1"/>
  <c r="AA848" i="1"/>
  <c r="U850" i="1"/>
  <c r="AB850" i="1"/>
  <c r="K846" i="1"/>
  <c r="O848" i="1"/>
  <c r="J850" i="1"/>
  <c r="AA850" i="1"/>
  <c r="I845" i="1"/>
  <c r="V850" i="1"/>
  <c r="Y847" i="1"/>
  <c r="I850" i="1"/>
  <c r="Y851" i="1"/>
  <c r="AA845" i="1"/>
  <c r="T848" i="1"/>
  <c r="AB849" i="1"/>
  <c r="I847" i="1"/>
  <c r="AB846" i="1"/>
  <c r="AC851" i="1"/>
  <c r="N846" i="1"/>
  <c r="AA846" i="1"/>
  <c r="J846" i="1"/>
  <c r="S850" i="1"/>
  <c r="AB848" i="1"/>
  <c r="P847" i="1"/>
  <c r="O850" i="1"/>
  <c r="U849" i="1"/>
  <c r="P848" i="1"/>
  <c r="J845" i="1"/>
  <c r="X849" i="1"/>
  <c r="P850" i="1"/>
  <c r="X850" i="1"/>
  <c r="U847" i="1"/>
  <c r="Y850" i="1"/>
  <c r="S846" i="1"/>
  <c r="AC845" i="1"/>
  <c r="AC848" i="1"/>
  <c r="U848" i="1"/>
  <c r="V845" i="1"/>
  <c r="U845" i="1"/>
  <c r="AB845" i="1"/>
  <c r="O845" i="1"/>
  <c r="AB851" i="1"/>
  <c r="K850" i="1"/>
  <c r="Y846" i="1"/>
  <c r="T850" i="1"/>
  <c r="V848" i="1"/>
  <c r="I851" i="1"/>
  <c r="X848" i="1"/>
  <c r="S845" i="1"/>
  <c r="I849" i="1"/>
  <c r="O851" i="1"/>
  <c r="K845" i="1"/>
  <c r="AA847" i="1"/>
  <c r="K849" i="1"/>
  <c r="Y849" i="1"/>
  <c r="J851" i="1"/>
  <c r="K851" i="1"/>
  <c r="N849" i="1"/>
  <c r="AA851" i="1"/>
  <c r="T847" i="1"/>
  <c r="O847" i="1"/>
  <c r="P846" i="1"/>
  <c r="U851" i="1"/>
  <c r="N845" i="1"/>
  <c r="J847" i="1"/>
  <c r="V847" i="1"/>
  <c r="N848" i="1"/>
  <c r="N851" i="1"/>
  <c r="Y848" i="1"/>
  <c r="Y845" i="1"/>
  <c r="X846" i="1"/>
  <c r="V851" i="1"/>
  <c r="L850" i="1"/>
  <c r="L852" i="1"/>
  <c r="X852" i="1"/>
  <c r="AA852" i="1"/>
  <c r="P852" i="1"/>
  <c r="Y852" i="1"/>
  <c r="J852" i="1"/>
  <c r="AB852" i="1"/>
  <c r="AC852" i="1"/>
  <c r="T852" i="1"/>
  <c r="V852" i="1"/>
  <c r="K852" i="1"/>
  <c r="N852" i="1"/>
  <c r="U852" i="1"/>
  <c r="I852" i="1"/>
  <c r="Q846" i="1"/>
  <c r="S852" i="1"/>
  <c r="O852" i="1"/>
  <c r="Q847" i="1"/>
  <c r="Q848" i="1"/>
  <c r="Q849" i="1"/>
  <c r="Q850" i="1"/>
  <c r="Q851" i="1"/>
  <c r="Q852" i="1"/>
  <c r="T2319" i="1"/>
  <c r="Q2318" i="1"/>
  <c r="X2318" i="1"/>
  <c r="AC2319" i="1"/>
  <c r="L2323" i="1"/>
  <c r="N2322" i="1"/>
  <c r="V2318" i="1"/>
  <c r="AC2321" i="1"/>
  <c r="N2320" i="1"/>
  <c r="S2323" i="1"/>
  <c r="K2319" i="1"/>
  <c r="L2322" i="1"/>
  <c r="Q2320" i="1"/>
  <c r="Y2320" i="1"/>
  <c r="T2323" i="1"/>
  <c r="J2321" i="1"/>
  <c r="S2321" i="1"/>
  <c r="T2318" i="1"/>
  <c r="T2321" i="1"/>
  <c r="U2318" i="1"/>
  <c r="N2319" i="1"/>
  <c r="S2319" i="1"/>
  <c r="AA2321" i="1"/>
  <c r="AC2318" i="1"/>
  <c r="I2320" i="1"/>
  <c r="J2320" i="1"/>
  <c r="Q2323" i="1"/>
  <c r="O2321" i="1"/>
  <c r="L2318" i="1"/>
  <c r="P2321" i="1"/>
  <c r="V2323" i="1"/>
  <c r="X2317" i="1"/>
  <c r="L2317" i="1"/>
  <c r="I2318" i="1"/>
  <c r="V2322" i="1"/>
  <c r="I2322" i="1"/>
  <c r="P2323" i="1"/>
  <c r="Q2317" i="1"/>
  <c r="X2323" i="1"/>
  <c r="L2320" i="1"/>
  <c r="AB2322" i="1"/>
  <c r="P2317" i="1"/>
  <c r="O2318" i="1"/>
  <c r="L2321" i="1"/>
  <c r="J2322" i="1"/>
  <c r="AB2319" i="1"/>
  <c r="AA2322" i="1"/>
  <c r="I2317" i="1"/>
  <c r="Y2319" i="1"/>
  <c r="K2320" i="1"/>
  <c r="Y2323" i="1"/>
  <c r="AA2317" i="1"/>
  <c r="T2317" i="1"/>
  <c r="Q2321" i="1"/>
  <c r="L2319" i="1"/>
  <c r="AC2323" i="1"/>
  <c r="N2318" i="1"/>
  <c r="U2322" i="1"/>
  <c r="J2318" i="1"/>
  <c r="K2318" i="1"/>
  <c r="O2320" i="1"/>
  <c r="AB2320" i="1"/>
  <c r="O2322" i="1"/>
  <c r="U2321" i="1"/>
  <c r="S2320" i="1"/>
  <c r="X2319" i="1"/>
  <c r="AB2323" i="1"/>
  <c r="J2317" i="1"/>
  <c r="T2320" i="1"/>
  <c r="X2321" i="1"/>
  <c r="AB2321" i="1"/>
  <c r="U2319" i="1"/>
  <c r="AA2320" i="1"/>
  <c r="AB2318" i="1"/>
  <c r="AA2318" i="1"/>
  <c r="AC2317" i="1"/>
  <c r="S2322" i="1"/>
  <c r="V2317" i="1"/>
  <c r="U2317" i="1"/>
  <c r="O2317" i="1"/>
  <c r="P2320" i="1"/>
  <c r="I2319" i="1"/>
  <c r="Y2322" i="1"/>
  <c r="S2318" i="1"/>
  <c r="K2322" i="1"/>
  <c r="Q2319" i="1"/>
  <c r="Y2321" i="1"/>
  <c r="I2323" i="1"/>
  <c r="AC2320" i="1"/>
  <c r="S2317" i="1"/>
  <c r="P2319" i="1"/>
  <c r="I2321" i="1"/>
  <c r="U2320" i="1"/>
  <c r="AB2317" i="1"/>
  <c r="O2323" i="1"/>
  <c r="P2322" i="1"/>
  <c r="X2322" i="1"/>
  <c r="K2317" i="1"/>
  <c r="AA2319" i="1"/>
  <c r="K2321" i="1"/>
  <c r="P2318" i="1"/>
  <c r="AC2322" i="1"/>
  <c r="N2323" i="1"/>
  <c r="T2322" i="1"/>
  <c r="V2320" i="1"/>
  <c r="U2323" i="1"/>
  <c r="N2317" i="1"/>
  <c r="J2319" i="1"/>
  <c r="V2319" i="1"/>
  <c r="Y2318" i="1"/>
  <c r="Y2317" i="1"/>
  <c r="J2323" i="1"/>
  <c r="Q2322" i="1"/>
  <c r="O2319" i="1"/>
  <c r="AA2323" i="1"/>
  <c r="V2321" i="1"/>
  <c r="X2320" i="1"/>
  <c r="K2323" i="1"/>
  <c r="N2321" i="1"/>
  <c r="U2324" i="1"/>
  <c r="Q2324" i="1"/>
  <c r="I2324" i="1"/>
  <c r="Y2324" i="1"/>
  <c r="P2324" i="1"/>
  <c r="J2324" i="1"/>
  <c r="L2324" i="1"/>
  <c r="O2324" i="1"/>
  <c r="AC2324" i="1"/>
  <c r="T2324" i="1"/>
  <c r="S2324" i="1"/>
  <c r="AA2324" i="1"/>
  <c r="X2324" i="1"/>
  <c r="K2324" i="1"/>
  <c r="AB2324" i="1"/>
  <c r="V2324" i="1"/>
  <c r="N2324" i="1"/>
  <c r="L1100" i="1"/>
  <c r="I1100" i="1"/>
  <c r="O1099" i="1"/>
  <c r="K1101" i="1"/>
  <c r="K1099" i="1"/>
  <c r="N1094" i="1"/>
  <c r="K1095" i="1"/>
  <c r="L1098" i="1"/>
  <c r="O1096" i="1"/>
  <c r="O1101" i="1"/>
  <c r="K1094" i="1"/>
  <c r="I1097" i="1"/>
  <c r="O1097" i="1"/>
  <c r="N1097" i="1"/>
  <c r="J1098" i="1"/>
  <c r="J1096" i="1"/>
  <c r="J1095" i="1"/>
  <c r="O1095" i="1"/>
  <c r="I1101" i="1"/>
  <c r="O1098" i="1"/>
  <c r="N1101" i="1"/>
  <c r="J1100" i="1"/>
  <c r="I1099" i="1"/>
  <c r="O1094" i="1"/>
  <c r="I1098" i="1"/>
  <c r="N1098" i="1"/>
  <c r="K1097" i="1"/>
  <c r="K1098" i="1"/>
  <c r="J1099" i="1"/>
  <c r="I1095" i="1"/>
  <c r="N1096" i="1"/>
  <c r="J1097" i="1"/>
  <c r="L1101" i="1"/>
  <c r="I1096" i="1"/>
  <c r="N1100" i="1"/>
  <c r="L1099" i="1"/>
  <c r="I1094" i="1"/>
  <c r="J1101" i="1"/>
  <c r="L1096" i="1"/>
  <c r="N1095" i="1"/>
  <c r="L1095" i="1"/>
  <c r="L1097" i="1"/>
  <c r="J1094" i="1"/>
  <c r="K1096" i="1"/>
  <c r="N1099" i="1"/>
  <c r="O1100" i="1"/>
  <c r="L1094" i="1"/>
  <c r="K1100" i="1"/>
  <c r="P1098" i="1"/>
  <c r="P1101" i="1"/>
  <c r="P1100" i="1"/>
  <c r="P1096" i="1"/>
  <c r="P1099" i="1"/>
  <c r="P1094" i="1"/>
  <c r="P1095" i="1"/>
  <c r="P1097" i="1"/>
  <c r="Q1098" i="1"/>
  <c r="Q1101" i="1"/>
  <c r="Q1100" i="1"/>
  <c r="Q1097" i="1"/>
  <c r="Q1094" i="1"/>
  <c r="Q1096" i="1"/>
  <c r="Q1099" i="1"/>
  <c r="Q1095" i="1"/>
  <c r="S1098" i="1"/>
  <c r="S1100" i="1"/>
  <c r="S1099" i="1"/>
  <c r="S1097" i="1"/>
  <c r="S1095" i="1"/>
  <c r="S1101" i="1"/>
  <c r="S1094" i="1"/>
  <c r="S1096" i="1"/>
  <c r="T1097" i="1"/>
  <c r="T1094" i="1"/>
  <c r="T1099" i="1"/>
  <c r="T1100" i="1"/>
  <c r="T1098" i="1"/>
  <c r="T1095" i="1"/>
  <c r="T1101" i="1"/>
  <c r="T1096" i="1"/>
  <c r="U1099" i="1"/>
  <c r="U1096" i="1"/>
  <c r="U1100" i="1"/>
  <c r="U1098" i="1"/>
  <c r="U1094" i="1"/>
  <c r="U1097" i="1"/>
  <c r="U1101" i="1"/>
  <c r="U1095" i="1"/>
  <c r="V1099" i="1"/>
  <c r="V1096" i="1"/>
  <c r="V1097" i="1"/>
  <c r="V1095" i="1"/>
  <c r="V1100" i="1"/>
  <c r="V1101" i="1"/>
  <c r="V1098" i="1"/>
  <c r="V1094" i="1"/>
  <c r="X1095" i="1"/>
  <c r="X1098" i="1"/>
  <c r="X1101" i="1"/>
  <c r="X1094" i="1"/>
  <c r="X1097" i="1"/>
  <c r="X1100" i="1"/>
  <c r="X1096" i="1"/>
  <c r="X1099" i="1"/>
  <c r="Y1097" i="1"/>
  <c r="Y1100" i="1"/>
  <c r="Y1098" i="1"/>
  <c r="Y1099" i="1"/>
  <c r="Y1095" i="1"/>
  <c r="Y1101" i="1"/>
  <c r="Y1096" i="1"/>
  <c r="Y1094" i="1"/>
  <c r="AA1096" i="1"/>
  <c r="AA1098" i="1"/>
  <c r="AA1097" i="1"/>
  <c r="AA1094" i="1"/>
  <c r="AA1100" i="1"/>
  <c r="AA1095" i="1"/>
  <c r="AA1101" i="1"/>
  <c r="AA1099" i="1"/>
  <c r="AB1094" i="1"/>
  <c r="AB1097" i="1"/>
  <c r="AB1098" i="1"/>
  <c r="AB1100" i="1"/>
  <c r="AB1101" i="1"/>
  <c r="AB1095" i="1"/>
  <c r="AB1099" i="1"/>
  <c r="AB1096" i="1"/>
  <c r="AC1094" i="1"/>
  <c r="AC1100" i="1"/>
  <c r="AC1098" i="1"/>
  <c r="AC1095" i="1"/>
  <c r="AC1101" i="1"/>
  <c r="AC1099" i="1"/>
  <c r="AC1097" i="1"/>
  <c r="AC1096" i="1"/>
  <c r="T4621" i="1"/>
  <c r="X4620" i="1"/>
  <c r="U4625" i="1"/>
  <c r="V4625" i="1"/>
  <c r="N4619" i="1"/>
  <c r="V4621" i="1"/>
  <c r="N4622" i="1"/>
  <c r="N4625" i="1"/>
  <c r="O4621" i="1"/>
  <c r="J4621" i="1"/>
  <c r="L4624" i="1"/>
  <c r="J4625" i="1"/>
  <c r="K4625" i="1"/>
  <c r="Y4622" i="1"/>
  <c r="AC4624" i="1"/>
  <c r="K4622" i="1"/>
  <c r="AC4621" i="1"/>
  <c r="T4620" i="1"/>
  <c r="T4623" i="1"/>
  <c r="L4625" i="1"/>
  <c r="N4624" i="1"/>
  <c r="V4620" i="1"/>
  <c r="U4620" i="1"/>
  <c r="AC4623" i="1"/>
  <c r="S4625" i="1"/>
  <c r="K4621" i="1"/>
  <c r="T4625" i="1"/>
  <c r="J4623" i="1"/>
  <c r="AB4621" i="1"/>
  <c r="AC4620" i="1"/>
  <c r="S4621" i="1"/>
  <c r="S4623" i="1"/>
  <c r="U4624" i="1"/>
  <c r="AB4624" i="1"/>
  <c r="L4620" i="1"/>
  <c r="P4623" i="1"/>
  <c r="X4619" i="1"/>
  <c r="L4619" i="1"/>
  <c r="N4621" i="1"/>
  <c r="V4624" i="1"/>
  <c r="I4624" i="1"/>
  <c r="AA4623" i="1"/>
  <c r="J4622" i="1"/>
  <c r="L4621" i="1"/>
  <c r="L4622" i="1"/>
  <c r="O4623" i="1"/>
  <c r="P4619" i="1"/>
  <c r="O4620" i="1"/>
  <c r="L4623" i="1"/>
  <c r="I4620" i="1"/>
  <c r="S4622" i="1"/>
  <c r="X4621" i="1"/>
  <c r="I4622" i="1"/>
  <c r="N4623" i="1"/>
  <c r="Y4619" i="1"/>
  <c r="AA4625" i="1"/>
  <c r="X4623" i="1"/>
  <c r="T4619" i="1"/>
  <c r="P4625" i="1"/>
  <c r="Q4619" i="1"/>
  <c r="X4625" i="1"/>
  <c r="AA4622" i="1"/>
  <c r="K4620" i="1"/>
  <c r="O4622" i="1"/>
  <c r="J4624" i="1"/>
  <c r="AA4624" i="1"/>
  <c r="I4619" i="1"/>
  <c r="Y4621" i="1"/>
  <c r="Y4625" i="1"/>
  <c r="AA4619" i="1"/>
  <c r="AB4625" i="1"/>
  <c r="T4622" i="1"/>
  <c r="AB4623" i="1"/>
  <c r="O4624" i="1"/>
  <c r="U4623" i="1"/>
  <c r="J4619" i="1"/>
  <c r="I4621" i="1"/>
  <c r="AB4620" i="1"/>
  <c r="AC4625" i="1"/>
  <c r="N4620" i="1"/>
  <c r="AA4620" i="1"/>
  <c r="J4620" i="1"/>
  <c r="S4624" i="1"/>
  <c r="AB4622" i="1"/>
  <c r="P4621" i="1"/>
  <c r="P4622" i="1"/>
  <c r="U4621" i="1"/>
  <c r="Y4624" i="1"/>
  <c r="S4620" i="1"/>
  <c r="Y4623" i="1"/>
  <c r="AC4619" i="1"/>
  <c r="AC4622" i="1"/>
  <c r="U4622" i="1"/>
  <c r="V4619" i="1"/>
  <c r="U4619" i="1"/>
  <c r="AB4619" i="1"/>
  <c r="P4624" i="1"/>
  <c r="O4619" i="1"/>
  <c r="X4624" i="1"/>
  <c r="P4620" i="1"/>
  <c r="X4622" i="1"/>
  <c r="S4619" i="1"/>
  <c r="AA4621" i="1"/>
  <c r="V4623" i="1"/>
  <c r="K4623" i="1"/>
  <c r="T4624" i="1"/>
  <c r="V4622" i="1"/>
  <c r="I4625" i="1"/>
  <c r="K4619" i="1"/>
  <c r="K4624" i="1"/>
  <c r="O4625" i="1"/>
  <c r="Y4620" i="1"/>
  <c r="I4623" i="1"/>
  <c r="Y4626" i="1"/>
  <c r="AA4626" i="1"/>
  <c r="K4626" i="1"/>
  <c r="O4626" i="1"/>
  <c r="X4626" i="1"/>
  <c r="V4626" i="1"/>
  <c r="N4626" i="1"/>
  <c r="Q4620" i="1"/>
  <c r="AB4626" i="1"/>
  <c r="AC4626" i="1"/>
  <c r="T4626" i="1"/>
  <c r="P4626" i="1"/>
  <c r="I4626" i="1"/>
  <c r="S4626" i="1"/>
  <c r="J4626" i="1"/>
  <c r="U4626" i="1"/>
  <c r="L4626" i="1"/>
  <c r="Q4621" i="1"/>
  <c r="Q4622" i="1"/>
  <c r="Q4623" i="1"/>
  <c r="Q4624" i="1"/>
  <c r="Q4625" i="1"/>
  <c r="Q4626" i="1"/>
  <c r="K1767" i="1"/>
  <c r="I1773" i="1"/>
  <c r="L1767" i="1"/>
  <c r="J1770" i="1"/>
  <c r="L1769" i="1"/>
  <c r="N1771" i="1"/>
  <c r="N1773" i="1"/>
  <c r="I1768" i="1"/>
  <c r="O1767" i="1"/>
  <c r="J1773" i="1"/>
  <c r="K1770" i="1"/>
  <c r="J1769" i="1"/>
  <c r="O1772" i="1"/>
  <c r="K1773" i="1"/>
  <c r="L1766" i="1"/>
  <c r="N1767" i="1"/>
  <c r="O1769" i="1"/>
  <c r="I1767" i="1"/>
  <c r="N1769" i="1"/>
  <c r="L1773" i="1"/>
  <c r="K1768" i="1"/>
  <c r="N1770" i="1"/>
  <c r="L1772" i="1"/>
  <c r="I1766" i="1"/>
  <c r="N1766" i="1"/>
  <c r="J1771" i="1"/>
  <c r="J1767" i="1"/>
  <c r="K1772" i="1"/>
  <c r="L1770" i="1"/>
  <c r="L1768" i="1"/>
  <c r="K1771" i="1"/>
  <c r="O1771" i="1"/>
  <c r="J1766" i="1"/>
  <c r="J1772" i="1"/>
  <c r="I1772" i="1"/>
  <c r="I1770" i="1"/>
  <c r="O1766" i="1"/>
  <c r="K1766" i="1"/>
  <c r="I1771" i="1"/>
  <c r="O1770" i="1"/>
  <c r="I1769" i="1"/>
  <c r="O1773" i="1"/>
  <c r="O1768" i="1"/>
  <c r="N1768" i="1"/>
  <c r="N1772" i="1"/>
  <c r="L1771" i="1"/>
  <c r="K1769" i="1"/>
  <c r="J1768" i="1"/>
  <c r="P1771" i="1"/>
  <c r="P1767" i="1"/>
  <c r="P1769" i="1"/>
  <c r="P1772" i="1"/>
  <c r="P1768" i="1"/>
  <c r="P1773" i="1"/>
  <c r="P1766" i="1"/>
  <c r="P1770" i="1"/>
  <c r="Q1770" i="1"/>
  <c r="Q1773" i="1"/>
  <c r="Q1772" i="1"/>
  <c r="Q1768" i="1"/>
  <c r="Q1769" i="1"/>
  <c r="Q1766" i="1"/>
  <c r="Q1767" i="1"/>
  <c r="Q1771" i="1"/>
  <c r="S1772" i="1"/>
  <c r="S1768" i="1"/>
  <c r="S1773" i="1"/>
  <c r="S1769" i="1"/>
  <c r="S1770" i="1"/>
  <c r="S1767" i="1"/>
  <c r="S1766" i="1"/>
  <c r="S1771" i="1"/>
  <c r="T1771" i="1"/>
  <c r="T1767" i="1"/>
  <c r="T1769" i="1"/>
  <c r="T1772" i="1"/>
  <c r="T1770" i="1"/>
  <c r="T1766" i="1"/>
  <c r="T1768" i="1"/>
  <c r="T1773" i="1"/>
  <c r="U1770" i="1"/>
  <c r="U1773" i="1"/>
  <c r="U1771" i="1"/>
  <c r="U1772" i="1"/>
  <c r="U1768" i="1"/>
  <c r="U1767" i="1"/>
  <c r="U1766" i="1"/>
  <c r="U1769" i="1"/>
  <c r="V1766" i="1"/>
  <c r="V1768" i="1"/>
  <c r="V1771" i="1"/>
  <c r="V1773" i="1"/>
  <c r="V1770" i="1"/>
  <c r="V1767" i="1"/>
  <c r="V1769" i="1"/>
  <c r="V1772" i="1"/>
  <c r="X1769" i="1"/>
  <c r="X1771" i="1"/>
  <c r="X1772" i="1"/>
  <c r="X1768" i="1"/>
  <c r="X1766" i="1"/>
  <c r="X1767" i="1"/>
  <c r="X1773" i="1"/>
  <c r="X1770" i="1"/>
  <c r="Y1773" i="1"/>
  <c r="Y1768" i="1"/>
  <c r="Y1772" i="1"/>
  <c r="Y1767" i="1"/>
  <c r="Y1769" i="1"/>
  <c r="Y1771" i="1"/>
  <c r="Y1766" i="1"/>
  <c r="Y1770" i="1"/>
  <c r="AA1768" i="1"/>
  <c r="AA1769" i="1"/>
  <c r="AA1766" i="1"/>
  <c r="AA1770" i="1"/>
  <c r="AA1767" i="1"/>
  <c r="AA1773" i="1"/>
  <c r="AA1771" i="1"/>
  <c r="AA1772" i="1"/>
  <c r="AB1768" i="1"/>
  <c r="AB1766" i="1"/>
  <c r="AB1767" i="1"/>
  <c r="AB1772" i="1"/>
  <c r="AB1771" i="1"/>
  <c r="AB1769" i="1"/>
  <c r="AB1773" i="1"/>
  <c r="AB1770" i="1"/>
  <c r="AC1766" i="1"/>
  <c r="AC1772" i="1"/>
  <c r="AC1767" i="1"/>
  <c r="AC1768" i="1"/>
  <c r="AC1773" i="1"/>
  <c r="AC1770" i="1"/>
  <c r="AC1769" i="1"/>
  <c r="AC1771" i="1"/>
  <c r="J1671" i="1"/>
  <c r="L1670" i="1"/>
  <c r="L1671" i="1"/>
  <c r="U1673" i="1"/>
  <c r="AB1673" i="1"/>
  <c r="P1668" i="1"/>
  <c r="L1669" i="1"/>
  <c r="O1669" i="1"/>
  <c r="L1672" i="1"/>
  <c r="AB1670" i="1"/>
  <c r="N1670" i="1"/>
  <c r="I1669" i="1"/>
  <c r="V1673" i="1"/>
  <c r="K1671" i="1"/>
  <c r="I1673" i="1"/>
  <c r="X1670" i="1"/>
  <c r="AA1672" i="1"/>
  <c r="N1672" i="1"/>
  <c r="Y1668" i="1"/>
  <c r="U1672" i="1"/>
  <c r="AA1668" i="1"/>
  <c r="T1668" i="1"/>
  <c r="X1674" i="1"/>
  <c r="AA1671" i="1"/>
  <c r="O1672" i="1"/>
  <c r="K1669" i="1"/>
  <c r="O1671" i="1"/>
  <c r="AA1673" i="1"/>
  <c r="I1668" i="1"/>
  <c r="S1671" i="1"/>
  <c r="Y1670" i="1"/>
  <c r="I1671" i="1"/>
  <c r="Y1674" i="1"/>
  <c r="T1671" i="1"/>
  <c r="AA1674" i="1"/>
  <c r="X1672" i="1"/>
  <c r="P1674" i="1"/>
  <c r="I1670" i="1"/>
  <c r="Q1668" i="1"/>
  <c r="AB1669" i="1"/>
  <c r="N1669" i="1"/>
  <c r="AA1669" i="1"/>
  <c r="S1673" i="1"/>
  <c r="J1673" i="1"/>
  <c r="O1673" i="1"/>
  <c r="P1671" i="1"/>
  <c r="Y1673" i="1"/>
  <c r="S1669" i="1"/>
  <c r="AC1674" i="1"/>
  <c r="J1669" i="1"/>
  <c r="AC1668" i="1"/>
  <c r="AC1671" i="1"/>
  <c r="AB1671" i="1"/>
  <c r="P1670" i="1"/>
  <c r="U1671" i="1"/>
  <c r="U1668" i="1"/>
  <c r="P1673" i="1"/>
  <c r="J1668" i="1"/>
  <c r="P1669" i="1"/>
  <c r="U1670" i="1"/>
  <c r="K1673" i="1"/>
  <c r="Y1672" i="1"/>
  <c r="Y1669" i="1"/>
  <c r="T1673" i="1"/>
  <c r="V1671" i="1"/>
  <c r="I1674" i="1"/>
  <c r="X1671" i="1"/>
  <c r="S1668" i="1"/>
  <c r="I1672" i="1"/>
  <c r="V1668" i="1"/>
  <c r="AB1668" i="1"/>
  <c r="O1674" i="1"/>
  <c r="O1668" i="1"/>
  <c r="X1673" i="1"/>
  <c r="K1668" i="1"/>
  <c r="AA1670" i="1"/>
  <c r="K1672" i="1"/>
  <c r="J1674" i="1"/>
  <c r="T1670" i="1"/>
  <c r="V1674" i="1"/>
  <c r="N1668" i="1"/>
  <c r="V1670" i="1"/>
  <c r="N1671" i="1"/>
  <c r="O1670" i="1"/>
  <c r="J1670" i="1"/>
  <c r="K1674" i="1"/>
  <c r="V1672" i="1"/>
  <c r="X1669" i="1"/>
  <c r="L1674" i="1"/>
  <c r="N1673" i="1"/>
  <c r="U1674" i="1"/>
  <c r="V1669" i="1"/>
  <c r="U1669" i="1"/>
  <c r="N1674" i="1"/>
  <c r="S1674" i="1"/>
  <c r="K1670" i="1"/>
  <c r="L1673" i="1"/>
  <c r="Y1671" i="1"/>
  <c r="T1674" i="1"/>
  <c r="J1672" i="1"/>
  <c r="S1672" i="1"/>
  <c r="P1672" i="1"/>
  <c r="X1668" i="1"/>
  <c r="AC1672" i="1"/>
  <c r="AC1669" i="1"/>
  <c r="L1668" i="1"/>
  <c r="AB1674" i="1"/>
  <c r="AC1673" i="1"/>
  <c r="T1672" i="1"/>
  <c r="T1669" i="1"/>
  <c r="S1670" i="1"/>
  <c r="AB1672" i="1"/>
  <c r="AC1670" i="1"/>
  <c r="Q1669" i="1"/>
  <c r="AB1675" i="1"/>
  <c r="Y1675" i="1"/>
  <c r="J1675" i="1"/>
  <c r="L1675" i="1"/>
  <c r="S1675" i="1"/>
  <c r="I1675" i="1"/>
  <c r="U1675" i="1"/>
  <c r="O1675" i="1"/>
  <c r="AA1675" i="1"/>
  <c r="V1675" i="1"/>
  <c r="K1675" i="1"/>
  <c r="N1675" i="1"/>
  <c r="P1675" i="1"/>
  <c r="AC1675" i="1"/>
  <c r="X1675" i="1"/>
  <c r="T1675" i="1"/>
  <c r="Q1670" i="1"/>
  <c r="Q1671" i="1"/>
  <c r="Q1672" i="1"/>
  <c r="Q1673" i="1"/>
  <c r="Q1674" i="1"/>
  <c r="Q1675" i="1"/>
  <c r="N1634" i="1"/>
  <c r="O1635" i="1"/>
  <c r="O1631" i="1"/>
  <c r="I1633" i="1"/>
  <c r="N1630" i="1"/>
  <c r="I1634" i="1"/>
  <c r="K1629" i="1"/>
  <c r="I1628" i="1"/>
  <c r="O1628" i="1"/>
  <c r="L1633" i="1"/>
  <c r="I1635" i="1"/>
  <c r="N1635" i="1"/>
  <c r="N1633" i="1"/>
  <c r="O1632" i="1"/>
  <c r="L1630" i="1"/>
  <c r="O1629" i="1"/>
  <c r="L1635" i="1"/>
  <c r="N1632" i="1"/>
  <c r="K1632" i="1"/>
  <c r="K1635" i="1"/>
  <c r="N1631" i="1"/>
  <c r="K1633" i="1"/>
  <c r="J1628" i="1"/>
  <c r="L1634" i="1"/>
  <c r="L1628" i="1"/>
  <c r="J1632" i="1"/>
  <c r="L1629" i="1"/>
  <c r="J1629" i="1"/>
  <c r="J1633" i="1"/>
  <c r="I1631" i="1"/>
  <c r="K1628" i="1"/>
  <c r="J1635" i="1"/>
  <c r="I1632" i="1"/>
  <c r="L1631" i="1"/>
  <c r="J1634" i="1"/>
  <c r="O1633" i="1"/>
  <c r="I1630" i="1"/>
  <c r="L1632" i="1"/>
  <c r="I1629" i="1"/>
  <c r="J1630" i="1"/>
  <c r="K1631" i="1"/>
  <c r="J1631" i="1"/>
  <c r="K1630" i="1"/>
  <c r="N1628" i="1"/>
  <c r="O1634" i="1"/>
  <c r="N1629" i="1"/>
  <c r="K1634" i="1"/>
  <c r="O1630" i="1"/>
  <c r="P1633" i="1"/>
  <c r="P1628" i="1"/>
  <c r="P1629" i="1"/>
  <c r="P1635" i="1"/>
  <c r="P1632" i="1"/>
  <c r="P1630" i="1"/>
  <c r="P1634" i="1"/>
  <c r="P1631" i="1"/>
  <c r="Q1628" i="1"/>
  <c r="S1633" i="1"/>
  <c r="S1628" i="1"/>
  <c r="S1631" i="1"/>
  <c r="S1630" i="1"/>
  <c r="S1632" i="1"/>
  <c r="S1634" i="1"/>
  <c r="S1629" i="1"/>
  <c r="S1635" i="1"/>
  <c r="T1635" i="1"/>
  <c r="T1633" i="1"/>
  <c r="T1634" i="1"/>
  <c r="T1631" i="1"/>
  <c r="T1632" i="1"/>
  <c r="T1629" i="1"/>
  <c r="T1628" i="1"/>
  <c r="T1630" i="1"/>
  <c r="U1629" i="1"/>
  <c r="U1634" i="1"/>
  <c r="U1630" i="1"/>
  <c r="U1635" i="1"/>
  <c r="U1631" i="1"/>
  <c r="U1633" i="1"/>
  <c r="U1628" i="1"/>
  <c r="U1632" i="1"/>
  <c r="V1631" i="1"/>
  <c r="V1633" i="1"/>
  <c r="V1634" i="1"/>
  <c r="V1629" i="1"/>
  <c r="V1628" i="1"/>
  <c r="V1630" i="1"/>
  <c r="V1632" i="1"/>
  <c r="V1635" i="1"/>
  <c r="X1631" i="1"/>
  <c r="X1632" i="1"/>
  <c r="X1633" i="1"/>
  <c r="X1635" i="1"/>
  <c r="X1628" i="1"/>
  <c r="X1629" i="1"/>
  <c r="X1634" i="1"/>
  <c r="X1630" i="1"/>
  <c r="Y1632" i="1"/>
  <c r="Y1628" i="1"/>
  <c r="Y1630" i="1"/>
  <c r="Y1629" i="1"/>
  <c r="Y1634" i="1"/>
  <c r="Y1633" i="1"/>
  <c r="Y1635" i="1"/>
  <c r="Y1631" i="1"/>
  <c r="AA1633" i="1"/>
  <c r="AA1634" i="1"/>
  <c r="AA1628" i="1"/>
  <c r="AA1632" i="1"/>
  <c r="AA1630" i="1"/>
  <c r="AA1635" i="1"/>
  <c r="AA1631" i="1"/>
  <c r="AA1629" i="1"/>
  <c r="AB1629" i="1"/>
  <c r="AB1628" i="1"/>
  <c r="AB1633" i="1"/>
  <c r="AB1630" i="1"/>
  <c r="AB1634" i="1"/>
  <c r="AB1632" i="1"/>
  <c r="AB1631" i="1"/>
  <c r="AB1635" i="1"/>
  <c r="AC1632" i="1"/>
  <c r="AC1631" i="1"/>
  <c r="AC1629" i="1"/>
  <c r="AC1628" i="1"/>
  <c r="AC1630" i="1"/>
  <c r="AC1635" i="1"/>
  <c r="AC1633" i="1"/>
  <c r="AC1634" i="1"/>
  <c r="I1617" i="1"/>
  <c r="I1618" i="1"/>
  <c r="O1616" i="1"/>
  <c r="J1613" i="1"/>
  <c r="J1616" i="1"/>
  <c r="K1618" i="1"/>
  <c r="L1619" i="1"/>
  <c r="L1613" i="1"/>
  <c r="N1616" i="1"/>
  <c r="N1618" i="1"/>
  <c r="J1618" i="1"/>
  <c r="N1617" i="1"/>
  <c r="N1619" i="1"/>
  <c r="O1613" i="1"/>
  <c r="O1612" i="1"/>
  <c r="I1619" i="1"/>
  <c r="K1616" i="1"/>
  <c r="O1614" i="1"/>
  <c r="K1617" i="1"/>
  <c r="K1613" i="1"/>
  <c r="L1617" i="1"/>
  <c r="I1612" i="1"/>
  <c r="I1613" i="1"/>
  <c r="O1619" i="1"/>
  <c r="N1612" i="1"/>
  <c r="L1615" i="1"/>
  <c r="L1616" i="1"/>
  <c r="O1617" i="1"/>
  <c r="O1615" i="1"/>
  <c r="K1612" i="1"/>
  <c r="J1619" i="1"/>
  <c r="I1614" i="1"/>
  <c r="K1619" i="1"/>
  <c r="L1618" i="1"/>
  <c r="L1614" i="1"/>
  <c r="J1612" i="1"/>
  <c r="J1617" i="1"/>
  <c r="J1614" i="1"/>
  <c r="L1612" i="1"/>
  <c r="N1615" i="1"/>
  <c r="K1615" i="1"/>
  <c r="O1618" i="1"/>
  <c r="K1614" i="1"/>
  <c r="J1615" i="1"/>
  <c r="N1613" i="1"/>
  <c r="N1614" i="1"/>
  <c r="I1615" i="1"/>
  <c r="I1616" i="1"/>
  <c r="P1619" i="1"/>
  <c r="P1614" i="1"/>
  <c r="P1615" i="1"/>
  <c r="P1618" i="1"/>
  <c r="P1612" i="1"/>
  <c r="P1617" i="1"/>
  <c r="P1613" i="1"/>
  <c r="P1616" i="1"/>
  <c r="Q1612" i="1"/>
  <c r="S1616" i="1"/>
  <c r="S1617" i="1"/>
  <c r="S1614" i="1"/>
  <c r="S1619" i="1"/>
  <c r="S1618" i="1"/>
  <c r="S1615" i="1"/>
  <c r="S1612" i="1"/>
  <c r="S1613" i="1"/>
  <c r="T1615" i="1"/>
  <c r="T1619" i="1"/>
  <c r="T1617" i="1"/>
  <c r="T1613" i="1"/>
  <c r="T1616" i="1"/>
  <c r="T1612" i="1"/>
  <c r="T1614" i="1"/>
  <c r="T1618" i="1"/>
  <c r="U1617" i="1"/>
  <c r="U1616" i="1"/>
  <c r="U1613" i="1"/>
  <c r="U1618" i="1"/>
  <c r="U1619" i="1"/>
  <c r="U1614" i="1"/>
  <c r="U1615" i="1"/>
  <c r="U1612" i="1"/>
  <c r="V1616" i="1"/>
  <c r="V1613" i="1"/>
  <c r="V1617" i="1"/>
  <c r="V1614" i="1"/>
  <c r="V1619" i="1"/>
  <c r="V1615" i="1"/>
  <c r="V1618" i="1"/>
  <c r="V1612" i="1"/>
  <c r="X1615" i="1"/>
  <c r="X1613" i="1"/>
  <c r="X1617" i="1"/>
  <c r="X1616" i="1"/>
  <c r="X1614" i="1"/>
  <c r="X1618" i="1"/>
  <c r="X1612" i="1"/>
  <c r="X1619" i="1"/>
  <c r="Y1617" i="1"/>
  <c r="Y1613" i="1"/>
  <c r="Y1614" i="1"/>
  <c r="Y1619" i="1"/>
  <c r="Y1618" i="1"/>
  <c r="Y1615" i="1"/>
  <c r="Y1616" i="1"/>
  <c r="Y1612" i="1"/>
  <c r="AA1616" i="1"/>
  <c r="AA1614" i="1"/>
  <c r="AA1615" i="1"/>
  <c r="AA1612" i="1"/>
  <c r="AA1617" i="1"/>
  <c r="AA1613" i="1"/>
  <c r="AA1618" i="1"/>
  <c r="AA1619" i="1"/>
  <c r="AB1618" i="1"/>
  <c r="AB1615" i="1"/>
  <c r="AB1612" i="1"/>
  <c r="AB1619" i="1"/>
  <c r="AB1616" i="1"/>
  <c r="AB1617" i="1"/>
  <c r="AB1613" i="1"/>
  <c r="AB1614" i="1"/>
  <c r="AC1616" i="1"/>
  <c r="AC1619" i="1"/>
  <c r="AC1618" i="1"/>
  <c r="AC1615" i="1"/>
  <c r="AC1617" i="1"/>
  <c r="AC1612" i="1"/>
  <c r="AC1614" i="1"/>
  <c r="AC1613" i="1"/>
  <c r="E1691" i="1"/>
  <c r="I1624" i="1"/>
  <c r="K1626" i="1"/>
  <c r="O1625" i="1"/>
  <c r="O1621" i="1"/>
  <c r="N1620" i="1"/>
  <c r="L1624" i="1"/>
  <c r="I1622" i="1"/>
  <c r="N1624" i="1"/>
  <c r="J1620" i="1"/>
  <c r="K1623" i="1"/>
  <c r="L1621" i="1"/>
  <c r="I1623" i="1"/>
  <c r="N1627" i="1"/>
  <c r="O1623" i="1"/>
  <c r="J1627" i="1"/>
  <c r="L1625" i="1"/>
  <c r="I1621" i="1"/>
  <c r="O1626" i="1"/>
  <c r="K1624" i="1"/>
  <c r="O1627" i="1"/>
  <c r="O1624" i="1"/>
  <c r="J1626" i="1"/>
  <c r="O1620" i="1"/>
  <c r="L1626" i="1"/>
  <c r="N1622" i="1"/>
  <c r="N1621" i="1"/>
  <c r="I1626" i="1"/>
  <c r="N1623" i="1"/>
  <c r="K1625" i="1"/>
  <c r="L1620" i="1"/>
  <c r="L1623" i="1"/>
  <c r="L1622" i="1"/>
  <c r="I1625" i="1"/>
  <c r="K1621" i="1"/>
  <c r="J1623" i="1"/>
  <c r="I1620" i="1"/>
  <c r="O1622" i="1"/>
  <c r="K1620" i="1"/>
  <c r="J1622" i="1"/>
  <c r="L1627" i="1"/>
  <c r="N1626" i="1"/>
  <c r="K1622" i="1"/>
  <c r="J1625" i="1"/>
  <c r="I1627" i="1"/>
  <c r="K1627" i="1"/>
  <c r="J1621" i="1"/>
  <c r="J1624" i="1"/>
  <c r="N1625" i="1"/>
  <c r="P1627" i="1"/>
  <c r="P1620" i="1"/>
  <c r="P1624" i="1"/>
  <c r="P1625" i="1"/>
  <c r="P1626" i="1"/>
  <c r="P1623" i="1"/>
  <c r="P1621" i="1"/>
  <c r="P1622" i="1"/>
  <c r="Q1620" i="1"/>
  <c r="S1624" i="1"/>
  <c r="S1623" i="1"/>
  <c r="S1622" i="1"/>
  <c r="S1626" i="1"/>
  <c r="S1620" i="1"/>
  <c r="S1621" i="1"/>
  <c r="S1627" i="1"/>
  <c r="S1625" i="1"/>
  <c r="T1627" i="1"/>
  <c r="T1624" i="1"/>
  <c r="T1620" i="1"/>
  <c r="T1622" i="1"/>
  <c r="T1626" i="1"/>
  <c r="T1625" i="1"/>
  <c r="T1621" i="1"/>
  <c r="T1623" i="1"/>
  <c r="U1622" i="1"/>
  <c r="U1623" i="1"/>
  <c r="U1624" i="1"/>
  <c r="U1625" i="1"/>
  <c r="U1620" i="1"/>
  <c r="U1621" i="1"/>
  <c r="U1627" i="1"/>
  <c r="U1626" i="1"/>
  <c r="V1621" i="1"/>
  <c r="V1625" i="1"/>
  <c r="V1626" i="1"/>
  <c r="V1620" i="1"/>
  <c r="V1624" i="1"/>
  <c r="V1623" i="1"/>
  <c r="V1622" i="1"/>
  <c r="V1627" i="1"/>
  <c r="X1622" i="1"/>
  <c r="X1625" i="1"/>
  <c r="X1620" i="1"/>
  <c r="X1624" i="1"/>
  <c r="X1621" i="1"/>
  <c r="X1627" i="1"/>
  <c r="X1626" i="1"/>
  <c r="X1623" i="1"/>
  <c r="Y1624" i="1"/>
  <c r="Y1626" i="1"/>
  <c r="Y1620" i="1"/>
  <c r="Y1622" i="1"/>
  <c r="Y1625" i="1"/>
  <c r="Y1623" i="1"/>
  <c r="Y1621" i="1"/>
  <c r="Y1627" i="1"/>
  <c r="AA1625" i="1"/>
  <c r="AA1620" i="1"/>
  <c r="AA1621" i="1"/>
  <c r="AA1626" i="1"/>
  <c r="AA1627" i="1"/>
  <c r="AA1624" i="1"/>
  <c r="AA1622" i="1"/>
  <c r="AA1623" i="1"/>
  <c r="AB1621" i="1"/>
  <c r="AB1624" i="1"/>
  <c r="AB1620" i="1"/>
  <c r="AB1626" i="1"/>
  <c r="AB1623" i="1"/>
  <c r="AB1627" i="1"/>
  <c r="AB1625" i="1"/>
  <c r="AB1622" i="1"/>
  <c r="AC1622" i="1"/>
  <c r="AC1624" i="1"/>
  <c r="AC1625" i="1"/>
  <c r="AC1623" i="1"/>
  <c r="AC1627" i="1"/>
  <c r="AC1621" i="1"/>
  <c r="AC1620" i="1"/>
  <c r="AC1626" i="1"/>
  <c r="Q1744" i="1"/>
  <c r="L1748" i="1"/>
  <c r="O1744" i="1"/>
  <c r="AC1744" i="1"/>
  <c r="Y1746" i="1"/>
  <c r="P1747" i="1"/>
  <c r="X1744" i="1"/>
  <c r="U1743" i="1"/>
  <c r="X1745" i="1"/>
  <c r="N1744" i="1"/>
  <c r="AC1743" i="1"/>
  <c r="N1748" i="1"/>
  <c r="K1744" i="1"/>
  <c r="AC1745" i="1"/>
  <c r="J1746" i="1"/>
  <c r="Y1743" i="1"/>
  <c r="K1747" i="1"/>
  <c r="T1748" i="1"/>
  <c r="K1746" i="1"/>
  <c r="U1748" i="1"/>
  <c r="Q1745" i="1"/>
  <c r="T1744" i="1"/>
  <c r="K1745" i="1"/>
  <c r="AB1746" i="1"/>
  <c r="J1743" i="1"/>
  <c r="K1748" i="1"/>
  <c r="L1746" i="1"/>
  <c r="P1744" i="1"/>
  <c r="AB1744" i="1"/>
  <c r="J1744" i="1"/>
  <c r="AA1747" i="1"/>
  <c r="Q1748" i="1"/>
  <c r="N1745" i="1"/>
  <c r="T1743" i="1"/>
  <c r="V1745" i="1"/>
  <c r="L1744" i="1"/>
  <c r="AB1743" i="1"/>
  <c r="P1745" i="1"/>
  <c r="J1748" i="1"/>
  <c r="Y1745" i="1"/>
  <c r="P1743" i="1"/>
  <c r="Q1747" i="1"/>
  <c r="X1746" i="1"/>
  <c r="AA1748" i="1"/>
  <c r="X1748" i="1"/>
  <c r="AC1746" i="1"/>
  <c r="AB1747" i="1"/>
  <c r="V1744" i="1"/>
  <c r="N1746" i="1"/>
  <c r="O1745" i="1"/>
  <c r="N1747" i="1"/>
  <c r="S1743" i="1"/>
  <c r="AA1743" i="1"/>
  <c r="Y1747" i="1"/>
  <c r="AA1746" i="1"/>
  <c r="L1745" i="1"/>
  <c r="AA1744" i="1"/>
  <c r="T1745" i="1"/>
  <c r="U1745" i="1"/>
  <c r="V1746" i="1"/>
  <c r="U1744" i="1"/>
  <c r="Y1744" i="1"/>
  <c r="S1744" i="1"/>
  <c r="O1748" i="1"/>
  <c r="V1743" i="1"/>
  <c r="L1743" i="1"/>
  <c r="O1743" i="1"/>
  <c r="L1747" i="1"/>
  <c r="Q1746" i="1"/>
  <c r="V1748" i="1"/>
  <c r="S1746" i="1"/>
  <c r="S1748" i="1"/>
  <c r="S1745" i="1"/>
  <c r="U1747" i="1"/>
  <c r="N1743" i="1"/>
  <c r="AC1747" i="1"/>
  <c r="Y1748" i="1"/>
  <c r="T1746" i="1"/>
  <c r="X1743" i="1"/>
  <c r="AA1745" i="1"/>
  <c r="O1747" i="1"/>
  <c r="O1746" i="1"/>
  <c r="AB1745" i="1"/>
  <c r="U1746" i="1"/>
  <c r="AC1748" i="1"/>
  <c r="P1746" i="1"/>
  <c r="Q1743" i="1"/>
  <c r="J1747" i="1"/>
  <c r="T1747" i="1"/>
  <c r="P1748" i="1"/>
  <c r="S1747" i="1"/>
  <c r="J1745" i="1"/>
  <c r="V1747" i="1"/>
  <c r="X1747" i="1"/>
  <c r="AB1748" i="1"/>
  <c r="K1743" i="1"/>
  <c r="J1742" i="1"/>
  <c r="I1742" i="1"/>
  <c r="S1742" i="1"/>
  <c r="U1749" i="1"/>
  <c r="I1747" i="1"/>
  <c r="S1749" i="1"/>
  <c r="X1742" i="1"/>
  <c r="V1749" i="1"/>
  <c r="L1749" i="1"/>
  <c r="AB1742" i="1"/>
  <c r="N1742" i="1"/>
  <c r="P1742" i="1"/>
  <c r="Y1742" i="1"/>
  <c r="Y1749" i="1"/>
  <c r="K1742" i="1"/>
  <c r="AB1749" i="1"/>
  <c r="I1745" i="1"/>
  <c r="K1749" i="1"/>
  <c r="I1744" i="1"/>
  <c r="O1749" i="1"/>
  <c r="AA1749" i="1"/>
  <c r="AA1742" i="1"/>
  <c r="T1742" i="1"/>
  <c r="U1742" i="1"/>
  <c r="O1742" i="1"/>
  <c r="J1749" i="1"/>
  <c r="AC1742" i="1"/>
  <c r="I1746" i="1"/>
  <c r="V1742" i="1"/>
  <c r="Q1749" i="1"/>
  <c r="I1748" i="1"/>
  <c r="X1749" i="1"/>
  <c r="AC1749" i="1"/>
  <c r="Q1742" i="1"/>
  <c r="P1749" i="1"/>
  <c r="L1742" i="1"/>
  <c r="T1749" i="1"/>
  <c r="I1743" i="1"/>
  <c r="N1749" i="1"/>
  <c r="I1749" i="1"/>
  <c r="Y1147" i="1"/>
  <c r="S1143" i="1"/>
  <c r="T1147" i="1"/>
  <c r="AC1142" i="1"/>
  <c r="V1148" i="1"/>
  <c r="N1148" i="1"/>
  <c r="AB1142" i="1"/>
  <c r="P1147" i="1"/>
  <c r="O1142" i="1"/>
  <c r="J1148" i="1"/>
  <c r="K1142" i="1"/>
  <c r="K1148" i="1"/>
  <c r="T1144" i="1"/>
  <c r="X1143" i="1"/>
  <c r="K1147" i="1"/>
  <c r="Y1146" i="1"/>
  <c r="Y1143" i="1"/>
  <c r="V1145" i="1"/>
  <c r="X1145" i="1"/>
  <c r="S1142" i="1"/>
  <c r="N1142" i="1"/>
  <c r="V1144" i="1"/>
  <c r="J1144" i="1"/>
  <c r="O1148" i="1"/>
  <c r="L1147" i="1"/>
  <c r="Y1145" i="1"/>
  <c r="AA1144" i="1"/>
  <c r="K1146" i="1"/>
  <c r="AB1144" i="1"/>
  <c r="K1144" i="1"/>
  <c r="V1146" i="1"/>
  <c r="AC1144" i="1"/>
  <c r="T1143" i="1"/>
  <c r="T1146" i="1"/>
  <c r="L1148" i="1"/>
  <c r="U1148" i="1"/>
  <c r="N1145" i="1"/>
  <c r="O1144" i="1"/>
  <c r="S1148" i="1"/>
  <c r="L1144" i="1"/>
  <c r="N1147" i="1"/>
  <c r="L1143" i="1"/>
  <c r="P1146" i="1"/>
  <c r="V1143" i="1"/>
  <c r="U1143" i="1"/>
  <c r="AC1146" i="1"/>
  <c r="N1144" i="1"/>
  <c r="I1143" i="1"/>
  <c r="I1147" i="1"/>
  <c r="X1144" i="1"/>
  <c r="T1148" i="1"/>
  <c r="AC1147" i="1"/>
  <c r="J1145" i="1"/>
  <c r="S1146" i="1"/>
  <c r="AB1147" i="1"/>
  <c r="X1142" i="1"/>
  <c r="L1146" i="1"/>
  <c r="J1147" i="1"/>
  <c r="AC1143" i="1"/>
  <c r="L1142" i="1"/>
  <c r="S1144" i="1"/>
  <c r="K1145" i="1"/>
  <c r="I1145" i="1"/>
  <c r="AA1146" i="1"/>
  <c r="I1142" i="1"/>
  <c r="J1142" i="1"/>
  <c r="I1144" i="1"/>
  <c r="Q1142" i="1"/>
  <c r="X1148" i="1"/>
  <c r="L1145" i="1"/>
  <c r="U1147" i="1"/>
  <c r="O1146" i="1"/>
  <c r="P1142" i="1"/>
  <c r="K1143" i="1"/>
  <c r="O1143" i="1"/>
  <c r="P1144" i="1"/>
  <c r="V1147" i="1"/>
  <c r="S1145" i="1"/>
  <c r="Y1144" i="1"/>
  <c r="AA1142" i="1"/>
  <c r="N1146" i="1"/>
  <c r="T1142" i="1"/>
  <c r="P1148" i="1"/>
  <c r="AA1145" i="1"/>
  <c r="AB1143" i="1"/>
  <c r="AC1148" i="1"/>
  <c r="J1143" i="1"/>
  <c r="O1145" i="1"/>
  <c r="AA1147" i="1"/>
  <c r="P1145" i="1"/>
  <c r="Y1148" i="1"/>
  <c r="AB1148" i="1"/>
  <c r="T1145" i="1"/>
  <c r="O1147" i="1"/>
  <c r="U1146" i="1"/>
  <c r="I1146" i="1"/>
  <c r="V1142" i="1"/>
  <c r="X1147" i="1"/>
  <c r="I1148" i="1"/>
  <c r="AA1148" i="1"/>
  <c r="J1146" i="1"/>
  <c r="P1143" i="1"/>
  <c r="X1146" i="1"/>
  <c r="AB1146" i="1"/>
  <c r="N1143" i="1"/>
  <c r="AC1145" i="1"/>
  <c r="U1145" i="1"/>
  <c r="AA1143" i="1"/>
  <c r="S1147" i="1"/>
  <c r="AB1145" i="1"/>
  <c r="Y1142" i="1"/>
  <c r="U1142" i="1"/>
  <c r="U1144" i="1"/>
  <c r="X1149" i="1"/>
  <c r="V1149" i="1"/>
  <c r="U1149" i="1"/>
  <c r="I1149" i="1"/>
  <c r="S1149" i="1"/>
  <c r="J1149" i="1"/>
  <c r="P1149" i="1"/>
  <c r="K1149" i="1"/>
  <c r="AB1149" i="1"/>
  <c r="AC1149" i="1"/>
  <c r="Y1149" i="1"/>
  <c r="N1149" i="1"/>
  <c r="O1149" i="1"/>
  <c r="AA1149" i="1"/>
  <c r="T1149" i="1"/>
  <c r="Q1143" i="1"/>
  <c r="L1149" i="1"/>
  <c r="Q1144" i="1"/>
  <c r="Q1145" i="1"/>
  <c r="Q1146" i="1"/>
  <c r="Q1147" i="1"/>
  <c r="Q1148" i="1"/>
  <c r="Q1149" i="1"/>
  <c r="K1645" i="1"/>
  <c r="L1650" i="1"/>
  <c r="N1646" i="1"/>
  <c r="I1645" i="1"/>
  <c r="O1645" i="1"/>
  <c r="J1651" i="1"/>
  <c r="J1650" i="1"/>
  <c r="I1647" i="1"/>
  <c r="O1649" i="1"/>
  <c r="K1644" i="1"/>
  <c r="N1645" i="1"/>
  <c r="J1645" i="1"/>
  <c r="L1647" i="1"/>
  <c r="I1648" i="1"/>
  <c r="O1644" i="1"/>
  <c r="K1647" i="1"/>
  <c r="L1646" i="1"/>
  <c r="K1651" i="1"/>
  <c r="I1646" i="1"/>
  <c r="O1651" i="1"/>
  <c r="K1650" i="1"/>
  <c r="O1650" i="1"/>
  <c r="N1651" i="1"/>
  <c r="O1648" i="1"/>
  <c r="N1649" i="1"/>
  <c r="N1647" i="1"/>
  <c r="N1644" i="1"/>
  <c r="L1644" i="1"/>
  <c r="I1651" i="1"/>
  <c r="N1650" i="1"/>
  <c r="O1646" i="1"/>
  <c r="N1648" i="1"/>
  <c r="K1649" i="1"/>
  <c r="L1651" i="1"/>
  <c r="J1648" i="1"/>
  <c r="L1648" i="1"/>
  <c r="I1649" i="1"/>
  <c r="I1650" i="1"/>
  <c r="J1644" i="1"/>
  <c r="K1648" i="1"/>
  <c r="L1649" i="1"/>
  <c r="J1649" i="1"/>
  <c r="J1646" i="1"/>
  <c r="L1645" i="1"/>
  <c r="O1647" i="1"/>
  <c r="I1644" i="1"/>
  <c r="K1646" i="1"/>
  <c r="J1647" i="1"/>
  <c r="P1648" i="1"/>
  <c r="P1650" i="1"/>
  <c r="P1651" i="1"/>
  <c r="P1647" i="1"/>
  <c r="P1646" i="1"/>
  <c r="P1649" i="1"/>
  <c r="P1645" i="1"/>
  <c r="P1644" i="1"/>
  <c r="Q1644" i="1"/>
  <c r="S1647" i="1"/>
  <c r="S1650" i="1"/>
  <c r="S1648" i="1"/>
  <c r="S1649" i="1"/>
  <c r="S1645" i="1"/>
  <c r="S1651" i="1"/>
  <c r="S1646" i="1"/>
  <c r="S1644" i="1"/>
  <c r="T1644" i="1"/>
  <c r="T1647" i="1"/>
  <c r="T1651" i="1"/>
  <c r="T1650" i="1"/>
  <c r="T1649" i="1"/>
  <c r="T1645" i="1"/>
  <c r="T1648" i="1"/>
  <c r="T1646" i="1"/>
  <c r="U1651" i="1"/>
  <c r="U1647" i="1"/>
  <c r="U1650" i="1"/>
  <c r="U1644" i="1"/>
  <c r="U1646" i="1"/>
  <c r="U1645" i="1"/>
  <c r="U1648" i="1"/>
  <c r="U1649" i="1"/>
  <c r="V1648" i="1"/>
  <c r="V1644" i="1"/>
  <c r="V1649" i="1"/>
  <c r="V1646" i="1"/>
  <c r="V1647" i="1"/>
  <c r="V1651" i="1"/>
  <c r="V1645" i="1"/>
  <c r="V1650" i="1"/>
  <c r="X1645" i="1"/>
  <c r="X1646" i="1"/>
  <c r="X1644" i="1"/>
  <c r="X1651" i="1"/>
  <c r="X1648" i="1"/>
  <c r="X1650" i="1"/>
  <c r="X1647" i="1"/>
  <c r="X1649" i="1"/>
  <c r="Y1648" i="1"/>
  <c r="Y1645" i="1"/>
  <c r="Y1649" i="1"/>
  <c r="Y1647" i="1"/>
  <c r="Y1644" i="1"/>
  <c r="Y1646" i="1"/>
  <c r="Y1650" i="1"/>
  <c r="Y1651" i="1"/>
  <c r="AA1645" i="1"/>
  <c r="AA1651" i="1"/>
  <c r="AA1650" i="1"/>
  <c r="AA1648" i="1"/>
  <c r="AA1644" i="1"/>
  <c r="AA1647" i="1"/>
  <c r="AA1649" i="1"/>
  <c r="AA1646" i="1"/>
  <c r="AB1648" i="1"/>
  <c r="AB1650" i="1"/>
  <c r="AB1647" i="1"/>
  <c r="AB1645" i="1"/>
  <c r="AB1644" i="1"/>
  <c r="AB1649" i="1"/>
  <c r="AB1646" i="1"/>
  <c r="AB1651" i="1"/>
  <c r="AC1647" i="1"/>
  <c r="AC1651" i="1"/>
  <c r="AC1644" i="1"/>
  <c r="AC1649" i="1"/>
  <c r="AC1645" i="1"/>
  <c r="AC1646" i="1"/>
  <c r="AC1650" i="1"/>
  <c r="AC1648" i="1"/>
  <c r="E1558" i="1"/>
  <c r="Y399" i="1"/>
  <c r="Q394" i="1"/>
  <c r="AB395" i="1"/>
  <c r="AC400" i="1"/>
  <c r="AA395" i="1"/>
  <c r="S399" i="1"/>
  <c r="AB397" i="1"/>
  <c r="AA399" i="1"/>
  <c r="AB394" i="1"/>
  <c r="U398" i="1"/>
  <c r="P399" i="1"/>
  <c r="Y400" i="1"/>
  <c r="AB400" i="1"/>
  <c r="J394" i="1"/>
  <c r="T397" i="1"/>
  <c r="Y394" i="1"/>
  <c r="P395" i="1"/>
  <c r="K394" i="1"/>
  <c r="U396" i="1"/>
  <c r="Y395" i="1"/>
  <c r="N395" i="1"/>
  <c r="AC394" i="1"/>
  <c r="AC397" i="1"/>
  <c r="X397" i="1"/>
  <c r="S394" i="1"/>
  <c r="I398" i="1"/>
  <c r="U397" i="1"/>
  <c r="V394" i="1"/>
  <c r="O394" i="1"/>
  <c r="X399" i="1"/>
  <c r="N394" i="1"/>
  <c r="V396" i="1"/>
  <c r="S395" i="1"/>
  <c r="K399" i="1"/>
  <c r="Y398" i="1"/>
  <c r="V397" i="1"/>
  <c r="I400" i="1"/>
  <c r="V400" i="1"/>
  <c r="N400" i="1"/>
  <c r="U394" i="1"/>
  <c r="J396" i="1"/>
  <c r="O399" i="1"/>
  <c r="J400" i="1"/>
  <c r="T396" i="1"/>
  <c r="X395" i="1"/>
  <c r="AC396" i="1"/>
  <c r="T398" i="1"/>
  <c r="L400" i="1"/>
  <c r="T399" i="1"/>
  <c r="N399" i="1"/>
  <c r="U400" i="1"/>
  <c r="U395" i="1"/>
  <c r="AC398" i="1"/>
  <c r="N397" i="1"/>
  <c r="O400" i="1"/>
  <c r="K396" i="1"/>
  <c r="L399" i="1"/>
  <c r="K400" i="1"/>
  <c r="Y397" i="1"/>
  <c r="T400" i="1"/>
  <c r="AC399" i="1"/>
  <c r="V398" i="1"/>
  <c r="S398" i="1"/>
  <c r="T395" i="1"/>
  <c r="P398" i="1"/>
  <c r="X394" i="1"/>
  <c r="V395" i="1"/>
  <c r="AC395" i="1"/>
  <c r="N396" i="1"/>
  <c r="O396" i="1"/>
  <c r="K397" i="1"/>
  <c r="L396" i="1"/>
  <c r="L397" i="1"/>
  <c r="U399" i="1"/>
  <c r="L395" i="1"/>
  <c r="O395" i="1"/>
  <c r="L398" i="1"/>
  <c r="AB396" i="1"/>
  <c r="L394" i="1"/>
  <c r="S396" i="1"/>
  <c r="S400" i="1"/>
  <c r="S397" i="1"/>
  <c r="X396" i="1"/>
  <c r="I397" i="1"/>
  <c r="AA398" i="1"/>
  <c r="J397" i="1"/>
  <c r="X400" i="1"/>
  <c r="AA397" i="1"/>
  <c r="O398" i="1"/>
  <c r="P394" i="1"/>
  <c r="O397" i="1"/>
  <c r="J399" i="1"/>
  <c r="I395" i="1"/>
  <c r="I399" i="1"/>
  <c r="N398" i="1"/>
  <c r="X398" i="1"/>
  <c r="AB398" i="1"/>
  <c r="T394" i="1"/>
  <c r="P400" i="1"/>
  <c r="AA396" i="1"/>
  <c r="K395" i="1"/>
  <c r="Y396" i="1"/>
  <c r="AB399" i="1"/>
  <c r="J395" i="1"/>
  <c r="I394" i="1"/>
  <c r="V399" i="1"/>
  <c r="I396" i="1"/>
  <c r="K398" i="1"/>
  <c r="AA400" i="1"/>
  <c r="AA394" i="1"/>
  <c r="P396" i="1"/>
  <c r="J398" i="1"/>
  <c r="P397" i="1"/>
  <c r="N401" i="1"/>
  <c r="T401" i="1"/>
  <c r="AA401" i="1"/>
  <c r="AB401" i="1"/>
  <c r="AC401" i="1"/>
  <c r="U401" i="1"/>
  <c r="I401" i="1"/>
  <c r="O401" i="1"/>
  <c r="X401" i="1"/>
  <c r="K401" i="1"/>
  <c r="Q395" i="1"/>
  <c r="P401" i="1"/>
  <c r="S401" i="1"/>
  <c r="Y401" i="1"/>
  <c r="J401" i="1"/>
  <c r="L401" i="1"/>
  <c r="V401" i="1"/>
  <c r="Q396" i="1"/>
  <c r="Q397" i="1"/>
  <c r="Q398" i="1"/>
  <c r="Q399" i="1"/>
  <c r="Q400" i="1"/>
  <c r="Q401" i="1"/>
  <c r="Y1738" i="1"/>
  <c r="P1739" i="1"/>
  <c r="N1738" i="1"/>
  <c r="K1740" i="1"/>
  <c r="T1735" i="1"/>
  <c r="S1738" i="1"/>
  <c r="X1737" i="1"/>
  <c r="J1735" i="1"/>
  <c r="V1735" i="1"/>
  <c r="T1739" i="1"/>
  <c r="AA1735" i="1"/>
  <c r="L1737" i="1"/>
  <c r="Q1736" i="1"/>
  <c r="AC1739" i="1"/>
  <c r="J1737" i="1"/>
  <c r="S1736" i="1"/>
  <c r="L1736" i="1"/>
  <c r="N1739" i="1"/>
  <c r="T1736" i="1"/>
  <c r="X1736" i="1"/>
  <c r="N1740" i="1"/>
  <c r="J1738" i="1"/>
  <c r="V1740" i="1"/>
  <c r="P1736" i="1"/>
  <c r="S1739" i="1"/>
  <c r="Q1738" i="1"/>
  <c r="U1737" i="1"/>
  <c r="T1738" i="1"/>
  <c r="Q1737" i="1"/>
  <c r="K1738" i="1"/>
  <c r="K1735" i="1"/>
  <c r="AB1735" i="1"/>
  <c r="AC1735" i="1"/>
  <c r="T1740" i="1"/>
  <c r="P1737" i="1"/>
  <c r="O1736" i="1"/>
  <c r="O1735" i="1"/>
  <c r="K1737" i="1"/>
  <c r="P1740" i="1"/>
  <c r="N1737" i="1"/>
  <c r="AA1737" i="1"/>
  <c r="P1738" i="1"/>
  <c r="Y1735" i="1"/>
  <c r="N1735" i="1"/>
  <c r="X1739" i="1"/>
  <c r="S1737" i="1"/>
  <c r="L1740" i="1"/>
  <c r="K1739" i="1"/>
  <c r="L1739" i="1"/>
  <c r="AC1740" i="1"/>
  <c r="V1739" i="1"/>
  <c r="J1740" i="1"/>
  <c r="V1736" i="1"/>
  <c r="AA1736" i="1"/>
  <c r="Y1737" i="1"/>
  <c r="X1740" i="1"/>
  <c r="J1739" i="1"/>
  <c r="K1736" i="1"/>
  <c r="AB1740" i="1"/>
  <c r="AC1736" i="1"/>
  <c r="Y1739" i="1"/>
  <c r="AB1736" i="1"/>
  <c r="O1740" i="1"/>
  <c r="O1738" i="1"/>
  <c r="AB1737" i="1"/>
  <c r="U1740" i="1"/>
  <c r="U1739" i="1"/>
  <c r="U1735" i="1"/>
  <c r="L1735" i="1"/>
  <c r="N1736" i="1"/>
  <c r="T1737" i="1"/>
  <c r="V1738" i="1"/>
  <c r="P1735" i="1"/>
  <c r="Y1736" i="1"/>
  <c r="Q1740" i="1"/>
  <c r="AB1738" i="1"/>
  <c r="X1735" i="1"/>
  <c r="V1737" i="1"/>
  <c r="AC1737" i="1"/>
  <c r="U1738" i="1"/>
  <c r="AA1740" i="1"/>
  <c r="X1738" i="1"/>
  <c r="AC1738" i="1"/>
  <c r="S1735" i="1"/>
  <c r="AA1739" i="1"/>
  <c r="L1738" i="1"/>
  <c r="Y1740" i="1"/>
  <c r="Q1735" i="1"/>
  <c r="O1739" i="1"/>
  <c r="O1737" i="1"/>
  <c r="Q1739" i="1"/>
  <c r="S1740" i="1"/>
  <c r="U1736" i="1"/>
  <c r="AA1738" i="1"/>
  <c r="AB1739" i="1"/>
  <c r="J1736" i="1"/>
  <c r="T1734" i="1"/>
  <c r="U1734" i="1"/>
  <c r="I1736" i="1"/>
  <c r="X1741" i="1"/>
  <c r="K1741" i="1"/>
  <c r="S1741" i="1"/>
  <c r="Y1741" i="1"/>
  <c r="T1741" i="1"/>
  <c r="I1737" i="1"/>
  <c r="P1734" i="1"/>
  <c r="I1738" i="1"/>
  <c r="I1739" i="1"/>
  <c r="AA1734" i="1"/>
  <c r="AC1741" i="1"/>
  <c r="O1741" i="1"/>
  <c r="N1741" i="1"/>
  <c r="Q1734" i="1"/>
  <c r="O1734" i="1"/>
  <c r="L1734" i="1"/>
  <c r="Q1741" i="1"/>
  <c r="V1734" i="1"/>
  <c r="K1734" i="1"/>
  <c r="AC1734" i="1"/>
  <c r="X1734" i="1"/>
  <c r="J1741" i="1"/>
  <c r="Y1734" i="1"/>
  <c r="AB1741" i="1"/>
  <c r="P1741" i="1"/>
  <c r="AB1734" i="1"/>
  <c r="U1741" i="1"/>
  <c r="L1741" i="1"/>
  <c r="J1734" i="1"/>
  <c r="AA1741" i="1"/>
  <c r="I1734" i="1"/>
  <c r="V1741" i="1"/>
  <c r="I1740" i="1"/>
  <c r="N1734" i="1"/>
  <c r="S1734" i="1"/>
  <c r="I1735" i="1"/>
  <c r="I1741" i="1"/>
  <c r="N1754" i="1"/>
  <c r="L1753" i="1"/>
  <c r="N1751" i="1"/>
  <c r="I1756" i="1"/>
  <c r="O1756" i="1"/>
  <c r="N1752" i="1"/>
  <c r="O1750" i="1"/>
  <c r="L1756" i="1"/>
  <c r="O1752" i="1"/>
  <c r="I1754" i="1"/>
  <c r="L1754" i="1"/>
  <c r="I1751" i="1"/>
  <c r="I1752" i="1"/>
  <c r="O1757" i="1"/>
  <c r="I1757" i="1"/>
  <c r="J1750" i="1"/>
  <c r="L1752" i="1"/>
  <c r="K1751" i="1"/>
  <c r="O1754" i="1"/>
  <c r="I1753" i="1"/>
  <c r="O1751" i="1"/>
  <c r="L1751" i="1"/>
  <c r="N1753" i="1"/>
  <c r="K1750" i="1"/>
  <c r="L1755" i="1"/>
  <c r="L1757" i="1"/>
  <c r="O1753" i="1"/>
  <c r="I1750" i="1"/>
  <c r="K1756" i="1"/>
  <c r="O1755" i="1"/>
  <c r="J1757" i="1"/>
  <c r="N1757" i="1"/>
  <c r="J1751" i="1"/>
  <c r="L1750" i="1"/>
  <c r="J1754" i="1"/>
  <c r="J1756" i="1"/>
  <c r="N1756" i="1"/>
  <c r="J1752" i="1"/>
  <c r="J1755" i="1"/>
  <c r="I1755" i="1"/>
  <c r="K1757" i="1"/>
  <c r="K1754" i="1"/>
  <c r="K1755" i="1"/>
  <c r="K1752" i="1"/>
  <c r="N1755" i="1"/>
  <c r="J1753" i="1"/>
  <c r="K1753" i="1"/>
  <c r="N1750" i="1"/>
  <c r="P1756" i="1"/>
  <c r="P1757" i="1"/>
  <c r="P1755" i="1"/>
  <c r="P1751" i="1"/>
  <c r="P1750" i="1"/>
  <c r="P1754" i="1"/>
  <c r="P1752" i="1"/>
  <c r="P1753" i="1"/>
  <c r="Q1757" i="1"/>
  <c r="Q1751" i="1"/>
  <c r="Q1756" i="1"/>
  <c r="Q1753" i="1"/>
  <c r="Q1750" i="1"/>
  <c r="Q1752" i="1"/>
  <c r="Q1755" i="1"/>
  <c r="Q1754" i="1"/>
  <c r="S1750" i="1"/>
  <c r="S1752" i="1"/>
  <c r="S1751" i="1"/>
  <c r="S1757" i="1"/>
  <c r="S1753" i="1"/>
  <c r="S1755" i="1"/>
  <c r="S1756" i="1"/>
  <c r="S1754" i="1"/>
  <c r="T1755" i="1"/>
  <c r="T1757" i="1"/>
  <c r="T1750" i="1"/>
  <c r="T1756" i="1"/>
  <c r="T1751" i="1"/>
  <c r="T1754" i="1"/>
  <c r="T1752" i="1"/>
  <c r="T1753" i="1"/>
  <c r="U1751" i="1"/>
  <c r="U1753" i="1"/>
  <c r="U1756" i="1"/>
  <c r="U1755" i="1"/>
  <c r="U1750" i="1"/>
  <c r="U1754" i="1"/>
  <c r="U1757" i="1"/>
  <c r="U1752" i="1"/>
  <c r="V1752" i="1"/>
  <c r="V1750" i="1"/>
  <c r="V1755" i="1"/>
  <c r="V1754" i="1"/>
  <c r="V1751" i="1"/>
  <c r="V1756" i="1"/>
  <c r="V1757" i="1"/>
  <c r="V1753" i="1"/>
  <c r="X1754" i="1"/>
  <c r="X1757" i="1"/>
  <c r="X1750" i="1"/>
  <c r="X1752" i="1"/>
  <c r="X1755" i="1"/>
  <c r="X1756" i="1"/>
  <c r="X1753" i="1"/>
  <c r="X1751" i="1"/>
  <c r="Y1754" i="1"/>
  <c r="Y1753" i="1"/>
  <c r="Y1756" i="1"/>
  <c r="Y1755" i="1"/>
  <c r="Y1752" i="1"/>
  <c r="Y1750" i="1"/>
  <c r="Y1757" i="1"/>
  <c r="Y1751" i="1"/>
  <c r="AA1751" i="1"/>
  <c r="AA1756" i="1"/>
  <c r="AA1753" i="1"/>
  <c r="AA1752" i="1"/>
  <c r="AA1750" i="1"/>
  <c r="AA1757" i="1"/>
  <c r="AA1755" i="1"/>
  <c r="AA1754" i="1"/>
  <c r="AB1753" i="1"/>
  <c r="AB1754" i="1"/>
  <c r="AB1756" i="1"/>
  <c r="AB1752" i="1"/>
  <c r="AB1757" i="1"/>
  <c r="AB1755" i="1"/>
  <c r="AB1751" i="1"/>
  <c r="AB1750" i="1"/>
  <c r="AC1751" i="1"/>
  <c r="AC1750" i="1"/>
  <c r="AC1756" i="1"/>
  <c r="AC1757" i="1"/>
  <c r="AC1755" i="1"/>
  <c r="AC1753" i="1"/>
  <c r="AC1754" i="1"/>
  <c r="AC1752" i="1"/>
  <c r="S1680" i="1"/>
  <c r="O1680" i="1"/>
  <c r="P1680" i="1"/>
  <c r="X1676" i="1"/>
  <c r="AC1677" i="1"/>
  <c r="L1676" i="1"/>
  <c r="S1678" i="1"/>
  <c r="S1679" i="1"/>
  <c r="I1679" i="1"/>
  <c r="AA1682" i="1"/>
  <c r="Y1682" i="1"/>
  <c r="P1682" i="1"/>
  <c r="J1679" i="1"/>
  <c r="Q1676" i="1"/>
  <c r="L1678" i="1"/>
  <c r="L1679" i="1"/>
  <c r="U1681" i="1"/>
  <c r="AB1681" i="1"/>
  <c r="P1676" i="1"/>
  <c r="O1677" i="1"/>
  <c r="L1680" i="1"/>
  <c r="J1681" i="1"/>
  <c r="I1677" i="1"/>
  <c r="V1681" i="1"/>
  <c r="I1681" i="1"/>
  <c r="X1678" i="1"/>
  <c r="AA1676" i="1"/>
  <c r="N1680" i="1"/>
  <c r="Y1676" i="1"/>
  <c r="AB1680" i="1"/>
  <c r="I1676" i="1"/>
  <c r="Y1678" i="1"/>
  <c r="T1676" i="1"/>
  <c r="X1682" i="1"/>
  <c r="AA1679" i="1"/>
  <c r="AC1682" i="1"/>
  <c r="J1677" i="1"/>
  <c r="K1677" i="1"/>
  <c r="O1679" i="1"/>
  <c r="AB1679" i="1"/>
  <c r="P1678" i="1"/>
  <c r="AA1681" i="1"/>
  <c r="U1678" i="1"/>
  <c r="I1678" i="1"/>
  <c r="AB1677" i="1"/>
  <c r="N1677" i="1"/>
  <c r="AA1677" i="1"/>
  <c r="S1681" i="1"/>
  <c r="V1676" i="1"/>
  <c r="AB1676" i="1"/>
  <c r="O1681" i="1"/>
  <c r="U1680" i="1"/>
  <c r="O1676" i="1"/>
  <c r="P1679" i="1"/>
  <c r="X1681" i="1"/>
  <c r="AB1682" i="1"/>
  <c r="AA1678" i="1"/>
  <c r="Y1681" i="1"/>
  <c r="S1677" i="1"/>
  <c r="AC1676" i="1"/>
  <c r="AC1679" i="1"/>
  <c r="U1679" i="1"/>
  <c r="U1676" i="1"/>
  <c r="P1681" i="1"/>
  <c r="P1677" i="1"/>
  <c r="L1681" i="1"/>
  <c r="V1680" i="1"/>
  <c r="X1677" i="1"/>
  <c r="K1681" i="1"/>
  <c r="Y1680" i="1"/>
  <c r="Y1677" i="1"/>
  <c r="T1681" i="1"/>
  <c r="V1679" i="1"/>
  <c r="U1682" i="1"/>
  <c r="I1682" i="1"/>
  <c r="X1679" i="1"/>
  <c r="S1676" i="1"/>
  <c r="I1680" i="1"/>
  <c r="N1682" i="1"/>
  <c r="O1682" i="1"/>
  <c r="Y1679" i="1"/>
  <c r="K1676" i="1"/>
  <c r="T1678" i="1"/>
  <c r="AC1678" i="1"/>
  <c r="T1677" i="1"/>
  <c r="T1680" i="1"/>
  <c r="V1682" i="1"/>
  <c r="AC1680" i="1"/>
  <c r="N1676" i="1"/>
  <c r="V1678" i="1"/>
  <c r="N1679" i="1"/>
  <c r="O1678" i="1"/>
  <c r="J1678" i="1"/>
  <c r="J1682" i="1"/>
  <c r="K1682" i="1"/>
  <c r="AC1681" i="1"/>
  <c r="N1678" i="1"/>
  <c r="K1679" i="1"/>
  <c r="T1682" i="1"/>
  <c r="AA1680" i="1"/>
  <c r="K1680" i="1"/>
  <c r="V1677" i="1"/>
  <c r="U1677" i="1"/>
  <c r="J1680" i="1"/>
  <c r="X1680" i="1"/>
  <c r="L1677" i="1"/>
  <c r="T1679" i="1"/>
  <c r="L1682" i="1"/>
  <c r="N1681" i="1"/>
  <c r="AB1678" i="1"/>
  <c r="S1682" i="1"/>
  <c r="J1676" i="1"/>
  <c r="K1678" i="1"/>
  <c r="O1683" i="1"/>
  <c r="AA1683" i="1"/>
  <c r="P1683" i="1"/>
  <c r="Y1683" i="1"/>
  <c r="S1683" i="1"/>
  <c r="AC1683" i="1"/>
  <c r="J1683" i="1"/>
  <c r="L1683" i="1"/>
  <c r="X1683" i="1"/>
  <c r="I1683" i="1"/>
  <c r="Q1677" i="1"/>
  <c r="V1683" i="1"/>
  <c r="K1683" i="1"/>
  <c r="N1683" i="1"/>
  <c r="AB1683" i="1"/>
  <c r="T1683" i="1"/>
  <c r="U1683" i="1"/>
  <c r="Q1678" i="1"/>
  <c r="Q1679" i="1"/>
  <c r="Q1680" i="1"/>
  <c r="Q1681" i="1"/>
  <c r="Q1682" i="1"/>
  <c r="Q1683" i="1"/>
  <c r="I1653" i="1"/>
  <c r="O1658" i="1"/>
  <c r="O1655" i="1"/>
  <c r="N1655" i="1"/>
  <c r="L1657" i="1"/>
  <c r="I1654" i="1"/>
  <c r="L1658" i="1"/>
  <c r="J1652" i="1"/>
  <c r="J1655" i="1"/>
  <c r="L1656" i="1"/>
  <c r="N1657" i="1"/>
  <c r="K1652" i="1"/>
  <c r="I1655" i="1"/>
  <c r="O1656" i="1"/>
  <c r="J1654" i="1"/>
  <c r="K1657" i="1"/>
  <c r="O1653" i="1"/>
  <c r="J1659" i="1"/>
  <c r="K1655" i="1"/>
  <c r="O1657" i="1"/>
  <c r="I1652" i="1"/>
  <c r="J1656" i="1"/>
  <c r="N1653" i="1"/>
  <c r="N1658" i="1"/>
  <c r="K1654" i="1"/>
  <c r="K1653" i="1"/>
  <c r="J1657" i="1"/>
  <c r="L1659" i="1"/>
  <c r="I1659" i="1"/>
  <c r="L1653" i="1"/>
  <c r="N1659" i="1"/>
  <c r="I1657" i="1"/>
  <c r="O1659" i="1"/>
  <c r="N1654" i="1"/>
  <c r="I1658" i="1"/>
  <c r="L1655" i="1"/>
  <c r="L1654" i="1"/>
  <c r="N1652" i="1"/>
  <c r="K1656" i="1"/>
  <c r="N1656" i="1"/>
  <c r="I1656" i="1"/>
  <c r="K1659" i="1"/>
  <c r="O1652" i="1"/>
  <c r="K1658" i="1"/>
  <c r="L1652" i="1"/>
  <c r="J1653" i="1"/>
  <c r="O1654" i="1"/>
  <c r="J1658" i="1"/>
  <c r="P1654" i="1"/>
  <c r="P1659" i="1"/>
  <c r="P1658" i="1"/>
  <c r="P1652" i="1"/>
  <c r="P1655" i="1"/>
  <c r="P1653" i="1"/>
  <c r="P1656" i="1"/>
  <c r="P1657" i="1"/>
  <c r="Q1655" i="1"/>
  <c r="Q1658" i="1"/>
  <c r="Q1659" i="1"/>
  <c r="Q1654" i="1"/>
  <c r="Q1652" i="1"/>
  <c r="Q1653" i="1"/>
  <c r="Q1657" i="1"/>
  <c r="Q1656" i="1"/>
  <c r="S1657" i="1"/>
  <c r="S1652" i="1"/>
  <c r="S1654" i="1"/>
  <c r="S1655" i="1"/>
  <c r="S1658" i="1"/>
  <c r="S1659" i="1"/>
  <c r="S1656" i="1"/>
  <c r="S1653" i="1"/>
  <c r="T1655" i="1"/>
  <c r="T1658" i="1"/>
  <c r="T1656" i="1"/>
  <c r="T1652" i="1"/>
  <c r="T1659" i="1"/>
  <c r="T1654" i="1"/>
  <c r="T1657" i="1"/>
  <c r="T1653" i="1"/>
  <c r="U1657" i="1"/>
  <c r="U1658" i="1"/>
  <c r="U1659" i="1"/>
  <c r="U1654" i="1"/>
  <c r="U1652" i="1"/>
  <c r="U1656" i="1"/>
  <c r="U1655" i="1"/>
  <c r="U1653" i="1"/>
  <c r="V1657" i="1"/>
  <c r="V1658" i="1"/>
  <c r="V1654" i="1"/>
  <c r="V1659" i="1"/>
  <c r="V1652" i="1"/>
  <c r="V1653" i="1"/>
  <c r="V1656" i="1"/>
  <c r="V1655" i="1"/>
  <c r="X1653" i="1"/>
  <c r="X1652" i="1"/>
  <c r="X1656" i="1"/>
  <c r="X1657" i="1"/>
  <c r="X1658" i="1"/>
  <c r="X1659" i="1"/>
  <c r="X1655" i="1"/>
  <c r="X1654" i="1"/>
  <c r="Y1655" i="1"/>
  <c r="Y1657" i="1"/>
  <c r="Y1652" i="1"/>
  <c r="Y1658" i="1"/>
  <c r="Y1654" i="1"/>
  <c r="Y1659" i="1"/>
  <c r="Y1653" i="1"/>
  <c r="Y1656" i="1"/>
  <c r="AA1655" i="1"/>
  <c r="AA1653" i="1"/>
  <c r="AA1658" i="1"/>
  <c r="AA1652" i="1"/>
  <c r="AA1659" i="1"/>
  <c r="AA1657" i="1"/>
  <c r="AA1654" i="1"/>
  <c r="AA1656" i="1"/>
  <c r="AB1657" i="1"/>
  <c r="AB1652" i="1"/>
  <c r="AB1656" i="1"/>
  <c r="AB1655" i="1"/>
  <c r="AB1653" i="1"/>
  <c r="AB1654" i="1"/>
  <c r="AB1659" i="1"/>
  <c r="AB1658" i="1"/>
  <c r="AC1658" i="1"/>
  <c r="AC1656" i="1"/>
  <c r="AC1659" i="1"/>
  <c r="AC1657" i="1"/>
  <c r="AC1654" i="1"/>
  <c r="AC1655" i="1"/>
  <c r="AC1652" i="1"/>
  <c r="AC1653" i="1"/>
  <c r="U1120" i="1"/>
  <c r="K1123" i="1"/>
  <c r="Y1122" i="1"/>
  <c r="Y1119" i="1"/>
  <c r="V1121" i="1"/>
  <c r="I1124" i="1"/>
  <c r="AC1121" i="1"/>
  <c r="X1121" i="1"/>
  <c r="S1118" i="1"/>
  <c r="I1122" i="1"/>
  <c r="U1121" i="1"/>
  <c r="V1118" i="1"/>
  <c r="U1118" i="1"/>
  <c r="J1120" i="1"/>
  <c r="O1124" i="1"/>
  <c r="X1123" i="1"/>
  <c r="AA1120" i="1"/>
  <c r="K1122" i="1"/>
  <c r="P1119" i="1"/>
  <c r="L1123" i="1"/>
  <c r="V1122" i="1"/>
  <c r="T1123" i="1"/>
  <c r="U1124" i="1"/>
  <c r="V1124" i="1"/>
  <c r="N1121" i="1"/>
  <c r="N1124" i="1"/>
  <c r="O1120" i="1"/>
  <c r="K1120" i="1"/>
  <c r="K1121" i="1"/>
  <c r="J1124" i="1"/>
  <c r="K1124" i="1"/>
  <c r="K1118" i="1"/>
  <c r="AC1123" i="1"/>
  <c r="J1122" i="1"/>
  <c r="N1118" i="1"/>
  <c r="V1120" i="1"/>
  <c r="S1121" i="1"/>
  <c r="Y1121" i="1"/>
  <c r="T1120" i="1"/>
  <c r="X1119" i="1"/>
  <c r="N1123" i="1"/>
  <c r="V1119" i="1"/>
  <c r="U1119" i="1"/>
  <c r="AC1122" i="1"/>
  <c r="J1121" i="1"/>
  <c r="AA1121" i="1"/>
  <c r="S1122" i="1"/>
  <c r="AC1120" i="1"/>
  <c r="T1119" i="1"/>
  <c r="U1123" i="1"/>
  <c r="T1122" i="1"/>
  <c r="L1124" i="1"/>
  <c r="O1121" i="1"/>
  <c r="X1118" i="1"/>
  <c r="AC1119" i="1"/>
  <c r="L1118" i="1"/>
  <c r="S1120" i="1"/>
  <c r="S1124" i="1"/>
  <c r="I1121" i="1"/>
  <c r="AA1122" i="1"/>
  <c r="L1121" i="1"/>
  <c r="O1122" i="1"/>
  <c r="P1118" i="1"/>
  <c r="L1119" i="1"/>
  <c r="P1122" i="1"/>
  <c r="O1119" i="1"/>
  <c r="AB1120" i="1"/>
  <c r="N1120" i="1"/>
  <c r="I1118" i="1"/>
  <c r="I1119" i="1"/>
  <c r="V1123" i="1"/>
  <c r="I1123" i="1"/>
  <c r="N1122" i="1"/>
  <c r="Y1118" i="1"/>
  <c r="AA1124" i="1"/>
  <c r="T1118" i="1"/>
  <c r="P1124" i="1"/>
  <c r="L1120" i="1"/>
  <c r="AB1123" i="1"/>
  <c r="J1119" i="1"/>
  <c r="L1122" i="1"/>
  <c r="J1123" i="1"/>
  <c r="AA1123" i="1"/>
  <c r="X1120" i="1"/>
  <c r="Y1124" i="1"/>
  <c r="Q1118" i="1"/>
  <c r="X1124" i="1"/>
  <c r="N1119" i="1"/>
  <c r="AA1119" i="1"/>
  <c r="K1119" i="1"/>
  <c r="S1123" i="1"/>
  <c r="AB1121" i="1"/>
  <c r="O1123" i="1"/>
  <c r="U1122" i="1"/>
  <c r="Y1120" i="1"/>
  <c r="AA1118" i="1"/>
  <c r="J1118" i="1"/>
  <c r="X1122" i="1"/>
  <c r="AB1122" i="1"/>
  <c r="AB1118" i="1"/>
  <c r="AB1124" i="1"/>
  <c r="P1123" i="1"/>
  <c r="AC1118" i="1"/>
  <c r="O1118" i="1"/>
  <c r="AC1124" i="1"/>
  <c r="P1120" i="1"/>
  <c r="T1121" i="1"/>
  <c r="I1120" i="1"/>
  <c r="S1119" i="1"/>
  <c r="AB1119" i="1"/>
  <c r="P1121" i="1"/>
  <c r="Y1123" i="1"/>
  <c r="T1124" i="1"/>
  <c r="V1125" i="1"/>
  <c r="I1125" i="1"/>
  <c r="AB1125" i="1"/>
  <c r="AC1125" i="1"/>
  <c r="T1125" i="1"/>
  <c r="J1125" i="1"/>
  <c r="P1125" i="1"/>
  <c r="N1125" i="1"/>
  <c r="U1125" i="1"/>
  <c r="O1125" i="1"/>
  <c r="K1125" i="1"/>
  <c r="X1125" i="1"/>
  <c r="S1125" i="1"/>
  <c r="L1125" i="1"/>
  <c r="Y1125" i="1"/>
  <c r="Q1119" i="1"/>
  <c r="AA1125" i="1"/>
  <c r="Q1120" i="1"/>
  <c r="Q1121" i="1"/>
  <c r="Q1122" i="1"/>
  <c r="Q1123" i="1"/>
  <c r="Q1124" i="1"/>
  <c r="Q1125" i="1"/>
  <c r="Z1764" i="1" l="1"/>
  <c r="Z1620" i="1"/>
  <c r="Z1781" i="1"/>
  <c r="Z1751" i="1"/>
  <c r="Z1770" i="1"/>
  <c r="M1781" i="1"/>
  <c r="Z1758" i="1"/>
  <c r="W1774" i="1"/>
  <c r="Z1772" i="1"/>
  <c r="Z1643" i="1"/>
  <c r="Z289" i="1"/>
  <c r="Z1754" i="1"/>
  <c r="Z1775" i="1"/>
  <c r="Z1659" i="1"/>
  <c r="Z1747" i="1"/>
  <c r="Z1640" i="1"/>
  <c r="Z2319" i="1"/>
  <c r="Z1637" i="1"/>
  <c r="Z1122" i="1"/>
  <c r="Z1760" i="1"/>
  <c r="W1710" i="1"/>
  <c r="Z285" i="1"/>
  <c r="Z1765" i="1"/>
  <c r="Z1638" i="1"/>
  <c r="M1643" i="1"/>
  <c r="Z1715" i="1"/>
  <c r="M1642" i="1"/>
  <c r="Z400" i="1"/>
  <c r="R1660" i="1"/>
  <c r="M1118" i="1"/>
  <c r="M1631" i="1"/>
  <c r="Z1768" i="1"/>
  <c r="R4621" i="1"/>
  <c r="Z1723" i="1"/>
  <c r="R1721" i="1"/>
  <c r="Z1710" i="1"/>
  <c r="R1725" i="1"/>
  <c r="M1663" i="1"/>
  <c r="Z1683" i="1"/>
  <c r="W1658" i="1"/>
  <c r="Z1713" i="1"/>
  <c r="M1660" i="1"/>
  <c r="Z1641" i="1"/>
  <c r="Z1662" i="1"/>
  <c r="Z1146" i="1"/>
  <c r="Z1743" i="1"/>
  <c r="Z4622" i="1"/>
  <c r="Z2320" i="1"/>
  <c r="R1764" i="1"/>
  <c r="W1716" i="1"/>
  <c r="M1712" i="1"/>
  <c r="W1660" i="1"/>
  <c r="M1640" i="1"/>
  <c r="L610" i="33"/>
  <c r="Z1680" i="1"/>
  <c r="M1751" i="1"/>
  <c r="M1739" i="1"/>
  <c r="Z1649" i="1"/>
  <c r="M1745" i="1"/>
  <c r="Z1625" i="1"/>
  <c r="Z1675" i="1"/>
  <c r="Z1776" i="1"/>
  <c r="W1711" i="1"/>
  <c r="M1713" i="1"/>
  <c r="R288" i="1"/>
  <c r="M1765" i="1"/>
  <c r="Z1124" i="1"/>
  <c r="M1676" i="1"/>
  <c r="M1680" i="1"/>
  <c r="W1753" i="1"/>
  <c r="Z1734" i="1"/>
  <c r="M398" i="1"/>
  <c r="Z1746" i="1"/>
  <c r="M284" i="1"/>
  <c r="L612" i="33"/>
  <c r="Z1681" i="1"/>
  <c r="Z1757" i="1"/>
  <c r="W1757" i="1"/>
  <c r="M1737" i="1"/>
  <c r="W398" i="1"/>
  <c r="R394" i="1"/>
  <c r="M1649" i="1"/>
  <c r="Z1147" i="1"/>
  <c r="M1147" i="1"/>
  <c r="Z1144" i="1"/>
  <c r="M1749" i="1"/>
  <c r="Z291" i="1"/>
  <c r="R1662" i="1"/>
  <c r="Z1651" i="1"/>
  <c r="M1653" i="1"/>
  <c r="M1647" i="1"/>
  <c r="M289" i="1"/>
  <c r="Z1658" i="1"/>
  <c r="Z1627" i="1"/>
  <c r="Z1767" i="1"/>
  <c r="W1765" i="1"/>
  <c r="Z1636" i="1"/>
  <c r="W1643" i="1"/>
  <c r="M1123" i="1"/>
  <c r="M1122" i="1"/>
  <c r="Z1652" i="1"/>
  <c r="M1754" i="1"/>
  <c r="Z1143" i="1"/>
  <c r="Z1628" i="1"/>
  <c r="R1772" i="1"/>
  <c r="Z2324" i="1"/>
  <c r="M2319" i="1"/>
  <c r="W2318" i="1"/>
  <c r="M2317" i="1"/>
  <c r="R852" i="1"/>
  <c r="Z849" i="1"/>
  <c r="M848" i="1"/>
  <c r="M849" i="1"/>
  <c r="Z1725" i="1"/>
  <c r="Z1719" i="1"/>
  <c r="L626" i="33"/>
  <c r="Z1774" i="1"/>
  <c r="W1776" i="1"/>
  <c r="M1777" i="1"/>
  <c r="M1776" i="1"/>
  <c r="R1710" i="1"/>
  <c r="R1712" i="1"/>
  <c r="R290" i="1"/>
  <c r="Z1763" i="1"/>
  <c r="W1761" i="1"/>
  <c r="M1760" i="1"/>
  <c r="Z1666" i="1"/>
  <c r="W1639" i="1"/>
  <c r="R1641" i="1"/>
  <c r="H625" i="33"/>
  <c r="R1125" i="1"/>
  <c r="Z1682" i="1"/>
  <c r="Z1632" i="1"/>
  <c r="W1631" i="1"/>
  <c r="M1632" i="1"/>
  <c r="R1632" i="1"/>
  <c r="R1669" i="1"/>
  <c r="R1673" i="1"/>
  <c r="Z1673" i="1"/>
  <c r="M1669" i="1"/>
  <c r="R1672" i="1"/>
  <c r="R1773" i="1"/>
  <c r="M1772" i="1"/>
  <c r="M1771" i="1"/>
  <c r="M1773" i="1"/>
  <c r="Z4624" i="1"/>
  <c r="W4624" i="1"/>
  <c r="M4622" i="1"/>
  <c r="R2317" i="1"/>
  <c r="Z2318" i="1"/>
  <c r="R851" i="1"/>
  <c r="R1718" i="1"/>
  <c r="W1720" i="1"/>
  <c r="W1722" i="1"/>
  <c r="R1722" i="1"/>
  <c r="R1723" i="1"/>
  <c r="W1775" i="1"/>
  <c r="R1778" i="1"/>
  <c r="R1779" i="1"/>
  <c r="M1775" i="1"/>
  <c r="R1777" i="1"/>
  <c r="R1711" i="1"/>
  <c r="M1714" i="1"/>
  <c r="M1710" i="1"/>
  <c r="Z288" i="1"/>
  <c r="M287" i="1"/>
  <c r="R287" i="1"/>
  <c r="R1759" i="1"/>
  <c r="R1666" i="1"/>
  <c r="Z1655" i="1"/>
  <c r="W1657" i="1"/>
  <c r="M1655" i="1"/>
  <c r="R1676" i="1"/>
  <c r="W1680" i="1"/>
  <c r="W1752" i="1"/>
  <c r="M1741" i="1"/>
  <c r="W1739" i="1"/>
  <c r="W400" i="1"/>
  <c r="M396" i="1"/>
  <c r="W395" i="1"/>
  <c r="W394" i="1"/>
  <c r="W1649" i="1"/>
  <c r="W1142" i="1"/>
  <c r="W1743" i="1"/>
  <c r="R1748" i="1"/>
  <c r="W1624" i="1"/>
  <c r="M1621" i="1"/>
  <c r="M1626" i="1"/>
  <c r="T608" i="33"/>
  <c r="O610" i="33"/>
  <c r="N609" i="33"/>
  <c r="K611" i="33"/>
  <c r="E609" i="33"/>
  <c r="E614" i="33"/>
  <c r="R1634" i="1"/>
  <c r="R1668" i="1"/>
  <c r="M1671" i="1"/>
  <c r="Z1773" i="1"/>
  <c r="W1766" i="1"/>
  <c r="M1766" i="1"/>
  <c r="Z4620" i="1"/>
  <c r="W2324" i="1"/>
  <c r="W2317" i="1"/>
  <c r="Z852" i="1"/>
  <c r="W1725" i="1"/>
  <c r="W1781" i="1"/>
  <c r="W289" i="1"/>
  <c r="Z290" i="1"/>
  <c r="W1762" i="1"/>
  <c r="M1125" i="1"/>
  <c r="W1122" i="1"/>
  <c r="Z1656" i="1"/>
  <c r="M1658" i="1"/>
  <c r="M1652" i="1"/>
  <c r="R1750" i="1"/>
  <c r="M1734" i="1"/>
  <c r="R1741" i="1"/>
  <c r="Z1740" i="1"/>
  <c r="R1737" i="1"/>
  <c r="W1736" i="1"/>
  <c r="M1735" i="1"/>
  <c r="M395" i="1"/>
  <c r="Z398" i="1"/>
  <c r="W396" i="1"/>
  <c r="Z397" i="1"/>
  <c r="Z1645" i="1"/>
  <c r="W1644" i="1"/>
  <c r="M1646" i="1"/>
  <c r="R1644" i="1"/>
  <c r="R1645" i="1"/>
  <c r="R1646" i="1"/>
  <c r="Z1145" i="1"/>
  <c r="W1742" i="1"/>
  <c r="W1747" i="1"/>
  <c r="R1743" i="1"/>
  <c r="R1747" i="1"/>
  <c r="Z1622" i="1"/>
  <c r="R1627" i="1"/>
  <c r="R1620" i="1"/>
  <c r="Q613" i="33"/>
  <c r="O609" i="33"/>
  <c r="J607" i="33"/>
  <c r="Z1635" i="1"/>
  <c r="M1630" i="1"/>
  <c r="Z1669" i="1"/>
  <c r="W1669" i="1"/>
  <c r="Z1670" i="1"/>
  <c r="M1768" i="1"/>
  <c r="R4620" i="1"/>
  <c r="M1780" i="1"/>
  <c r="Z1716" i="1"/>
  <c r="Z1667" i="1"/>
  <c r="Z1118" i="1"/>
  <c r="R1755" i="1"/>
  <c r="Z1648" i="1"/>
  <c r="Z1668" i="1"/>
  <c r="W1656" i="1"/>
  <c r="W1678" i="1"/>
  <c r="Z1125" i="1"/>
  <c r="W1119" i="1"/>
  <c r="W1121" i="1"/>
  <c r="M1681" i="1"/>
  <c r="Z1750" i="1"/>
  <c r="R1649" i="1"/>
  <c r="R845" i="1"/>
  <c r="W291" i="1"/>
  <c r="Z1762" i="1"/>
  <c r="W1125" i="1"/>
  <c r="W1682" i="1"/>
  <c r="Z1735" i="1"/>
  <c r="Z1749" i="1"/>
  <c r="W1621" i="1"/>
  <c r="Z850" i="1"/>
  <c r="W1659" i="1"/>
  <c r="L609" i="33"/>
  <c r="R1680" i="1"/>
  <c r="Z1676" i="1"/>
  <c r="Z1755" i="1"/>
  <c r="W1740" i="1"/>
  <c r="Z1736" i="1"/>
  <c r="M1144" i="1"/>
  <c r="Z1742" i="1"/>
  <c r="W1744" i="1"/>
  <c r="Z1744" i="1"/>
  <c r="W1627" i="1"/>
  <c r="W1634" i="1"/>
  <c r="M1629" i="1"/>
  <c r="Z1777" i="1"/>
  <c r="W1717" i="1"/>
  <c r="M1716" i="1"/>
  <c r="Z1660" i="1"/>
  <c r="W1662" i="1"/>
  <c r="Q607" i="33"/>
  <c r="M1668" i="1"/>
  <c r="W1768" i="1"/>
  <c r="W4622" i="1"/>
  <c r="Z1101" i="1"/>
  <c r="W1099" i="1"/>
  <c r="M1094" i="1"/>
  <c r="R1100" i="1"/>
  <c r="M846" i="1"/>
  <c r="E629" i="33"/>
  <c r="G624" i="33"/>
  <c r="G629" i="33"/>
  <c r="U625" i="33"/>
  <c r="T625" i="33"/>
  <c r="S627" i="33"/>
  <c r="R626" i="33"/>
  <c r="Z1705" i="1"/>
  <c r="Q627" i="33"/>
  <c r="P631" i="33"/>
  <c r="O628" i="33"/>
  <c r="N630" i="33"/>
  <c r="W1709" i="1"/>
  <c r="M631" i="33"/>
  <c r="K626" i="33"/>
  <c r="R1707" i="1"/>
  <c r="I629" i="33"/>
  <c r="J628" i="33"/>
  <c r="R1714" i="1"/>
  <c r="M1667" i="1"/>
  <c r="U626" i="33"/>
  <c r="T627" i="33"/>
  <c r="S626" i="33"/>
  <c r="R627" i="33"/>
  <c r="Z1707" i="1"/>
  <c r="Q629" i="33"/>
  <c r="P628" i="33"/>
  <c r="O626" i="33"/>
  <c r="N628" i="33"/>
  <c r="W1704" i="1"/>
  <c r="M626" i="33"/>
  <c r="L624" i="33"/>
  <c r="K629" i="33"/>
  <c r="H627" i="33"/>
  <c r="R1706" i="1"/>
  <c r="I628" i="33"/>
  <c r="R1709" i="1"/>
  <c r="I631" i="33"/>
  <c r="J630" i="33"/>
  <c r="W1712" i="1"/>
  <c r="R1716" i="1"/>
  <c r="W1759" i="1"/>
  <c r="R1763" i="1"/>
  <c r="Z1665" i="1"/>
  <c r="W1665" i="1"/>
  <c r="W1641" i="1"/>
  <c r="R1615" i="1"/>
  <c r="I610" i="33"/>
  <c r="M1736" i="1"/>
  <c r="R1144" i="1"/>
  <c r="H607" i="33"/>
  <c r="Z1631" i="1"/>
  <c r="M4620" i="1"/>
  <c r="R1098" i="1"/>
  <c r="E625" i="33"/>
  <c r="H628" i="33"/>
  <c r="M1755" i="1"/>
  <c r="M1757" i="1"/>
  <c r="R1753" i="1"/>
  <c r="Z1737" i="1"/>
  <c r="R398" i="1"/>
  <c r="R400" i="1"/>
  <c r="E1573" i="1"/>
  <c r="W1648" i="1"/>
  <c r="R1647" i="1"/>
  <c r="Z1149" i="1"/>
  <c r="M1142" i="1"/>
  <c r="M1148" i="1"/>
  <c r="W1143" i="1"/>
  <c r="R1744" i="1"/>
  <c r="W1626" i="1"/>
  <c r="R1623" i="1"/>
  <c r="U612" i="33"/>
  <c r="T611" i="33"/>
  <c r="S612" i="33"/>
  <c r="Z1618" i="1"/>
  <c r="R613" i="33"/>
  <c r="Q609" i="33"/>
  <c r="W1619" i="1"/>
  <c r="P614" i="33"/>
  <c r="O614" i="33"/>
  <c r="N611" i="33"/>
  <c r="M613" i="33"/>
  <c r="K612" i="33"/>
  <c r="R1614" i="1"/>
  <c r="I609" i="33"/>
  <c r="M1614" i="1"/>
  <c r="F609" i="33"/>
  <c r="G607" i="33"/>
  <c r="E607" i="33"/>
  <c r="J608" i="33"/>
  <c r="G613" i="33"/>
  <c r="W1632" i="1"/>
  <c r="M1635" i="1"/>
  <c r="W1772" i="1"/>
  <c r="W4620" i="1"/>
  <c r="M4624" i="1"/>
  <c r="Z4623" i="1"/>
  <c r="W4625" i="1"/>
  <c r="Z1095" i="1"/>
  <c r="W1098" i="1"/>
  <c r="M1095" i="1"/>
  <c r="M2320" i="1"/>
  <c r="W2323" i="1"/>
  <c r="R847" i="1"/>
  <c r="R848" i="1"/>
  <c r="W848" i="1"/>
  <c r="E628" i="33"/>
  <c r="F627" i="33"/>
  <c r="M1721" i="1"/>
  <c r="F628" i="33"/>
  <c r="M1722" i="1"/>
  <c r="U629" i="33"/>
  <c r="T631" i="33"/>
  <c r="S631" i="33"/>
  <c r="R628" i="33"/>
  <c r="Z1708" i="1"/>
  <c r="Q630" i="33"/>
  <c r="P627" i="33"/>
  <c r="O630" i="33"/>
  <c r="N625" i="33"/>
  <c r="W1705" i="1"/>
  <c r="M627" i="33"/>
  <c r="L629" i="33"/>
  <c r="K628" i="33"/>
  <c r="G626" i="33"/>
  <c r="H630" i="33"/>
  <c r="M1706" i="1"/>
  <c r="Z1711" i="1"/>
  <c r="M291" i="1"/>
  <c r="Z284" i="1"/>
  <c r="R1760" i="1"/>
  <c r="Z1664" i="1"/>
  <c r="W1667" i="1"/>
  <c r="M1665" i="1"/>
  <c r="R1664" i="1"/>
  <c r="W1638" i="1"/>
  <c r="R1640" i="1"/>
  <c r="M1637" i="1"/>
  <c r="M1124" i="1"/>
  <c r="W1620" i="1"/>
  <c r="T612" i="33"/>
  <c r="W1615" i="1"/>
  <c r="P610" i="33"/>
  <c r="M4621" i="1"/>
  <c r="Z1098" i="1"/>
  <c r="M1654" i="1"/>
  <c r="R1683" i="1"/>
  <c r="Z1120" i="1"/>
  <c r="R1120" i="1"/>
  <c r="W1653" i="1"/>
  <c r="R1653" i="1"/>
  <c r="L608" i="33"/>
  <c r="M1656" i="1"/>
  <c r="W1683" i="1"/>
  <c r="M1682" i="1"/>
  <c r="W1756" i="1"/>
  <c r="R1752" i="1"/>
  <c r="M1753" i="1"/>
  <c r="M1752" i="1"/>
  <c r="W1734" i="1"/>
  <c r="W1741" i="1"/>
  <c r="R1736" i="1"/>
  <c r="W1737" i="1"/>
  <c r="M1738" i="1"/>
  <c r="W1738" i="1"/>
  <c r="W401" i="1"/>
  <c r="M397" i="1"/>
  <c r="R397" i="1"/>
  <c r="Z399" i="1"/>
  <c r="M394" i="1"/>
  <c r="W399" i="1"/>
  <c r="W1650" i="1"/>
  <c r="R1143" i="1"/>
  <c r="R1146" i="1"/>
  <c r="R1147" i="1"/>
  <c r="M1742" i="1"/>
  <c r="W1745" i="1"/>
  <c r="R1746" i="1"/>
  <c r="R1745" i="1"/>
  <c r="M1743" i="1"/>
  <c r="Z1745" i="1"/>
  <c r="Z1626" i="1"/>
  <c r="W1625" i="1"/>
  <c r="M1625" i="1"/>
  <c r="M1623" i="1"/>
  <c r="U610" i="33"/>
  <c r="T614" i="33"/>
  <c r="S607" i="33"/>
  <c r="Z1619" i="1"/>
  <c r="R614" i="33"/>
  <c r="Q611" i="33"/>
  <c r="W1614" i="1"/>
  <c r="P609" i="33"/>
  <c r="O613" i="33"/>
  <c r="N608" i="33"/>
  <c r="M614" i="33"/>
  <c r="K607" i="33"/>
  <c r="R1613" i="1"/>
  <c r="I608" i="33"/>
  <c r="M1617" i="1"/>
  <c r="F612" i="33"/>
  <c r="J610" i="33"/>
  <c r="H612" i="33"/>
  <c r="R1619" i="1"/>
  <c r="I614" i="33"/>
  <c r="M1616" i="1"/>
  <c r="F611" i="33"/>
  <c r="Z1633" i="1"/>
  <c r="W1630" i="1"/>
  <c r="M1628" i="1"/>
  <c r="W1675" i="1"/>
  <c r="W1670" i="1"/>
  <c r="W1674" i="1"/>
  <c r="Z1674" i="1"/>
  <c r="Z1766" i="1"/>
  <c r="W1769" i="1"/>
  <c r="R1767" i="1"/>
  <c r="M4626" i="1"/>
  <c r="R4626" i="1"/>
  <c r="W4623" i="1"/>
  <c r="R4625" i="1"/>
  <c r="Z1099" i="1"/>
  <c r="W1096" i="1"/>
  <c r="R1095" i="1"/>
  <c r="M1097" i="1"/>
  <c r="M1096" i="1"/>
  <c r="Z2322" i="1"/>
  <c r="W2320" i="1"/>
  <c r="R2318" i="1"/>
  <c r="W2321" i="1"/>
  <c r="R2320" i="1"/>
  <c r="R849" i="1"/>
  <c r="W846" i="1"/>
  <c r="Z845" i="1"/>
  <c r="W851" i="1"/>
  <c r="F629" i="33"/>
  <c r="M1723" i="1"/>
  <c r="G631" i="33"/>
  <c r="F631" i="33"/>
  <c r="M1725" i="1"/>
  <c r="E631" i="33"/>
  <c r="R1719" i="1"/>
  <c r="W1719" i="1"/>
  <c r="W1721" i="1"/>
  <c r="W1723" i="1"/>
  <c r="U628" i="33"/>
  <c r="T626" i="33"/>
  <c r="S625" i="33"/>
  <c r="R624" i="33"/>
  <c r="Z1709" i="1"/>
  <c r="Q631" i="33"/>
  <c r="P624" i="33"/>
  <c r="O631" i="33"/>
  <c r="N629" i="33"/>
  <c r="W1706" i="1"/>
  <c r="M628" i="33"/>
  <c r="L631" i="33"/>
  <c r="K627" i="33"/>
  <c r="R1703" i="1"/>
  <c r="I625" i="33"/>
  <c r="R1705" i="1"/>
  <c r="I627" i="33"/>
  <c r="M1705" i="1"/>
  <c r="M1708" i="1"/>
  <c r="Z1779" i="1"/>
  <c r="R1774" i="1"/>
  <c r="R1775" i="1"/>
  <c r="W1714" i="1"/>
  <c r="M1711" i="1"/>
  <c r="W285" i="1"/>
  <c r="M288" i="1"/>
  <c r="M285" i="1"/>
  <c r="R289" i="1"/>
  <c r="R284" i="1"/>
  <c r="Z1759" i="1"/>
  <c r="W1758" i="1"/>
  <c r="W1666" i="1"/>
  <c r="M1661" i="1"/>
  <c r="W1640" i="1"/>
  <c r="R1643" i="1"/>
  <c r="R1639" i="1"/>
  <c r="S613" i="33"/>
  <c r="M607" i="33"/>
  <c r="H608" i="33"/>
  <c r="W1681" i="1"/>
  <c r="R1757" i="1"/>
  <c r="U607" i="33"/>
  <c r="E610" i="33"/>
  <c r="R1628" i="1"/>
  <c r="M2318" i="1"/>
  <c r="M1121" i="1"/>
  <c r="Z1653" i="1"/>
  <c r="R1682" i="1"/>
  <c r="W1123" i="1"/>
  <c r="R1118" i="1"/>
  <c r="Z1654" i="1"/>
  <c r="W1652" i="1"/>
  <c r="R1652" i="1"/>
  <c r="R1681" i="1"/>
  <c r="M1678" i="1"/>
  <c r="W1676" i="1"/>
  <c r="M1677" i="1"/>
  <c r="M1679" i="1"/>
  <c r="Z1752" i="1"/>
  <c r="W1751" i="1"/>
  <c r="R1756" i="1"/>
  <c r="R1734" i="1"/>
  <c r="Z1739" i="1"/>
  <c r="R1740" i="1"/>
  <c r="Z395" i="1"/>
  <c r="R395" i="1"/>
  <c r="Z1650" i="1"/>
  <c r="W1645" i="1"/>
  <c r="R1648" i="1"/>
  <c r="Z1142" i="1"/>
  <c r="M1747" i="1"/>
  <c r="W1748" i="1"/>
  <c r="Z1624" i="1"/>
  <c r="R1621" i="1"/>
  <c r="U613" i="33"/>
  <c r="T607" i="33"/>
  <c r="S610" i="33"/>
  <c r="Z1614" i="1"/>
  <c r="R609" i="33"/>
  <c r="Q612" i="33"/>
  <c r="W1617" i="1"/>
  <c r="P612" i="33"/>
  <c r="O608" i="33"/>
  <c r="N612" i="33"/>
  <c r="M609" i="33"/>
  <c r="K613" i="33"/>
  <c r="M1615" i="1"/>
  <c r="F610" i="33"/>
  <c r="M1612" i="1"/>
  <c r="F607" i="33"/>
  <c r="J612" i="33"/>
  <c r="G608" i="33"/>
  <c r="R1617" i="1"/>
  <c r="I612" i="33"/>
  <c r="M1613" i="1"/>
  <c r="F608" i="33"/>
  <c r="Z1634" i="1"/>
  <c r="W1628" i="1"/>
  <c r="R1629" i="1"/>
  <c r="R1675" i="1"/>
  <c r="R1674" i="1"/>
  <c r="M1674" i="1"/>
  <c r="W1671" i="1"/>
  <c r="Z1771" i="1"/>
  <c r="W1767" i="1"/>
  <c r="R1766" i="1"/>
  <c r="R1770" i="1"/>
  <c r="R1771" i="1"/>
  <c r="W4626" i="1"/>
  <c r="W4621" i="1"/>
  <c r="R4622" i="1"/>
  <c r="Z1096" i="1"/>
  <c r="W1094" i="1"/>
  <c r="R1096" i="1"/>
  <c r="M1098" i="1"/>
  <c r="R2324" i="1"/>
  <c r="M2323" i="1"/>
  <c r="Z2317" i="1"/>
  <c r="M2321" i="1"/>
  <c r="W852" i="1"/>
  <c r="M847" i="1"/>
  <c r="W845" i="1"/>
  <c r="F630" i="33"/>
  <c r="M1724" i="1"/>
  <c r="E626" i="33"/>
  <c r="W1718" i="1"/>
  <c r="Z1718" i="1"/>
  <c r="Z1721" i="1"/>
  <c r="R1724" i="1"/>
  <c r="U627" i="33"/>
  <c r="T624" i="33"/>
  <c r="S624" i="33"/>
  <c r="R631" i="33"/>
  <c r="Z1702" i="1"/>
  <c r="Q624" i="33"/>
  <c r="P629" i="33"/>
  <c r="O627" i="33"/>
  <c r="N624" i="33"/>
  <c r="W1702" i="1"/>
  <c r="M624" i="33"/>
  <c r="L627" i="33"/>
  <c r="K625" i="33"/>
  <c r="J624" i="33"/>
  <c r="M1709" i="1"/>
  <c r="J627" i="33"/>
  <c r="R1708" i="1"/>
  <c r="I630" i="33"/>
  <c r="M1704" i="1"/>
  <c r="W1777" i="1"/>
  <c r="R1776" i="1"/>
  <c r="Z1712" i="1"/>
  <c r="W1713" i="1"/>
  <c r="Z286" i="1"/>
  <c r="M290" i="1"/>
  <c r="W1763" i="1"/>
  <c r="R1762" i="1"/>
  <c r="M1763" i="1"/>
  <c r="W1663" i="1"/>
  <c r="M1664" i="1"/>
  <c r="R1667" i="1"/>
  <c r="M1662" i="1"/>
  <c r="W1637" i="1"/>
  <c r="R1637" i="1"/>
  <c r="M1638" i="1"/>
  <c r="E611" i="33"/>
  <c r="M1120" i="1"/>
  <c r="W1655" i="1"/>
  <c r="M1683" i="1"/>
  <c r="W1679" i="1"/>
  <c r="M401" i="1"/>
  <c r="Z1615" i="1"/>
  <c r="R610" i="33"/>
  <c r="M610" i="33"/>
  <c r="H614" i="33"/>
  <c r="W1754" i="1"/>
  <c r="M1756" i="1"/>
  <c r="Z1741" i="1"/>
  <c r="W1735" i="1"/>
  <c r="M1740" i="1"/>
  <c r="R1735" i="1"/>
  <c r="M399" i="1"/>
  <c r="Z1646" i="1"/>
  <c r="W1651" i="1"/>
  <c r="M1644" i="1"/>
  <c r="R1651" i="1"/>
  <c r="M1650" i="1"/>
  <c r="M1149" i="1"/>
  <c r="M1143" i="1"/>
  <c r="W1148" i="1"/>
  <c r="R1749" i="1"/>
  <c r="W1746" i="1"/>
  <c r="M1748" i="1"/>
  <c r="M1746" i="1"/>
  <c r="R1626" i="1"/>
  <c r="R1622" i="1"/>
  <c r="M1620" i="1"/>
  <c r="U614" i="33"/>
  <c r="T610" i="33"/>
  <c r="S609" i="33"/>
  <c r="Z1613" i="1"/>
  <c r="R608" i="33"/>
  <c r="Q608" i="33"/>
  <c r="W1613" i="1"/>
  <c r="P608" i="33"/>
  <c r="O611" i="33"/>
  <c r="N614" i="33"/>
  <c r="M612" i="33"/>
  <c r="K610" i="33"/>
  <c r="G609" i="33"/>
  <c r="H609" i="33"/>
  <c r="H611" i="33"/>
  <c r="G612" i="33"/>
  <c r="M1618" i="1"/>
  <c r="F613" i="33"/>
  <c r="J611" i="33"/>
  <c r="Z1629" i="1"/>
  <c r="W1629" i="1"/>
  <c r="M1633" i="1"/>
  <c r="R1631" i="1"/>
  <c r="R1633" i="1"/>
  <c r="R1630" i="1"/>
  <c r="M1675" i="1"/>
  <c r="W1672" i="1"/>
  <c r="M1670" i="1"/>
  <c r="Z1769" i="1"/>
  <c r="W1770" i="1"/>
  <c r="Z4626" i="1"/>
  <c r="W4619" i="1"/>
  <c r="R4623" i="1"/>
  <c r="Z1100" i="1"/>
  <c r="W1101" i="1"/>
  <c r="M1101" i="1"/>
  <c r="M1100" i="1"/>
  <c r="R1097" i="1"/>
  <c r="R1094" i="1"/>
  <c r="R2321" i="1"/>
  <c r="R2323" i="1"/>
  <c r="Z2323" i="1"/>
  <c r="R846" i="1"/>
  <c r="M851" i="1"/>
  <c r="Z848" i="1"/>
  <c r="Z851" i="1"/>
  <c r="G628" i="33"/>
  <c r="G627" i="33"/>
  <c r="W1724" i="1"/>
  <c r="U630" i="33"/>
  <c r="T629" i="33"/>
  <c r="S628" i="33"/>
  <c r="R629" i="33"/>
  <c r="Z1703" i="1"/>
  <c r="Q625" i="33"/>
  <c r="P625" i="33"/>
  <c r="O629" i="33"/>
  <c r="N631" i="33"/>
  <c r="W1707" i="1"/>
  <c r="M629" i="33"/>
  <c r="L630" i="33"/>
  <c r="K630" i="33"/>
  <c r="H631" i="33"/>
  <c r="R1702" i="1"/>
  <c r="I624" i="33"/>
  <c r="M1702" i="1"/>
  <c r="R1704" i="1"/>
  <c r="I626" i="33"/>
  <c r="Z1778" i="1"/>
  <c r="W1779" i="1"/>
  <c r="R1781" i="1"/>
  <c r="E1798" i="1"/>
  <c r="R1713" i="1"/>
  <c r="M1715" i="1"/>
  <c r="R1715" i="1"/>
  <c r="R1717" i="1"/>
  <c r="R285" i="1"/>
  <c r="W286" i="1"/>
  <c r="W288" i="1"/>
  <c r="W1764" i="1"/>
  <c r="R1765" i="1"/>
  <c r="M1761" i="1"/>
  <c r="M1759" i="1"/>
  <c r="Z1663" i="1"/>
  <c r="W1661" i="1"/>
  <c r="Z1639" i="1"/>
  <c r="W1636" i="1"/>
  <c r="M1639" i="1"/>
  <c r="R1642" i="1"/>
  <c r="M1641" i="1"/>
  <c r="Z1616" i="1"/>
  <c r="R611" i="33"/>
  <c r="R1656" i="1"/>
  <c r="L611" i="33"/>
  <c r="R1754" i="1"/>
  <c r="M1750" i="1"/>
  <c r="S608" i="33"/>
  <c r="K608" i="33"/>
  <c r="M1619" i="1"/>
  <c r="F614" i="33"/>
  <c r="W1635" i="1"/>
  <c r="W1100" i="1"/>
  <c r="M845" i="1"/>
  <c r="R1124" i="1"/>
  <c r="R1655" i="1"/>
  <c r="Z1679" i="1"/>
  <c r="R1122" i="1"/>
  <c r="W1120" i="1"/>
  <c r="R1123" i="1"/>
  <c r="R1121" i="1"/>
  <c r="W1118" i="1"/>
  <c r="W1654" i="1"/>
  <c r="R1659" i="1"/>
  <c r="L614" i="33"/>
  <c r="M1657" i="1"/>
  <c r="R1657" i="1"/>
  <c r="R1678" i="1"/>
  <c r="R1679" i="1"/>
  <c r="W1677" i="1"/>
  <c r="Z1756" i="1"/>
  <c r="W1755" i="1"/>
  <c r="R1738" i="1"/>
  <c r="R396" i="1"/>
  <c r="Z396" i="1"/>
  <c r="M400" i="1"/>
  <c r="Z1644" i="1"/>
  <c r="W1647" i="1"/>
  <c r="R1650" i="1"/>
  <c r="M1651" i="1"/>
  <c r="W1149" i="1"/>
  <c r="W1145" i="1"/>
  <c r="W1146" i="1"/>
  <c r="R1148" i="1"/>
  <c r="W1749" i="1"/>
  <c r="M1744" i="1"/>
  <c r="Z1621" i="1"/>
  <c r="W1622" i="1"/>
  <c r="R1625" i="1"/>
  <c r="R1624" i="1"/>
  <c r="U611" i="33"/>
  <c r="T613" i="33"/>
  <c r="S611" i="33"/>
  <c r="Z1617" i="1"/>
  <c r="R612" i="33"/>
  <c r="Q610" i="33"/>
  <c r="W1616" i="1"/>
  <c r="P611" i="33"/>
  <c r="O612" i="33"/>
  <c r="N610" i="33"/>
  <c r="M611" i="33"/>
  <c r="K609" i="33"/>
  <c r="J613" i="33"/>
  <c r="H613" i="33"/>
  <c r="H610" i="33"/>
  <c r="J609" i="33"/>
  <c r="R1618" i="1"/>
  <c r="I613" i="33"/>
  <c r="E613" i="33"/>
  <c r="Z1630" i="1"/>
  <c r="R1635" i="1"/>
  <c r="M1672" i="1"/>
  <c r="W1668" i="1"/>
  <c r="M1673" i="1"/>
  <c r="Z1672" i="1"/>
  <c r="W1773" i="1"/>
  <c r="R1768" i="1"/>
  <c r="M1769" i="1"/>
  <c r="M1770" i="1"/>
  <c r="Z4625" i="1"/>
  <c r="Z4619" i="1"/>
  <c r="R4624" i="1"/>
  <c r="R4619" i="1"/>
  <c r="Z1097" i="1"/>
  <c r="W1095" i="1"/>
  <c r="R1099" i="1"/>
  <c r="M1099" i="1"/>
  <c r="R1101" i="1"/>
  <c r="Z2321" i="1"/>
  <c r="W2319" i="1"/>
  <c r="R2322" i="1"/>
  <c r="M852" i="1"/>
  <c r="Z846" i="1"/>
  <c r="W847" i="1"/>
  <c r="W849" i="1"/>
  <c r="F626" i="33"/>
  <c r="M1720" i="1"/>
  <c r="F624" i="33"/>
  <c r="M1718" i="1"/>
  <c r="E624" i="33"/>
  <c r="U631" i="33"/>
  <c r="T628" i="33"/>
  <c r="S629" i="33"/>
  <c r="R625" i="33"/>
  <c r="Z1706" i="1"/>
  <c r="Q628" i="33"/>
  <c r="P630" i="33"/>
  <c r="O625" i="33"/>
  <c r="N627" i="33"/>
  <c r="W1708" i="1"/>
  <c r="M630" i="33"/>
  <c r="L625" i="33"/>
  <c r="K631" i="33"/>
  <c r="J625" i="33"/>
  <c r="M1707" i="1"/>
  <c r="G625" i="33"/>
  <c r="H626" i="33"/>
  <c r="J626" i="33"/>
  <c r="J629" i="33"/>
  <c r="Z1780" i="1"/>
  <c r="W1780" i="1"/>
  <c r="M1778" i="1"/>
  <c r="M1774" i="1"/>
  <c r="Z1717" i="1"/>
  <c r="W1715" i="1"/>
  <c r="W287" i="1"/>
  <c r="R286" i="1"/>
  <c r="M286" i="1"/>
  <c r="W284" i="1"/>
  <c r="W1760" i="1"/>
  <c r="R1758" i="1"/>
  <c r="M1762" i="1"/>
  <c r="M1758" i="1"/>
  <c r="M1764" i="1"/>
  <c r="R1761" i="1"/>
  <c r="Z1661" i="1"/>
  <c r="W1664" i="1"/>
  <c r="R1663" i="1"/>
  <c r="Z1642" i="1"/>
  <c r="W1642" i="1"/>
  <c r="M1636" i="1"/>
  <c r="R1638" i="1"/>
  <c r="M1645" i="1"/>
  <c r="U609" i="33"/>
  <c r="W1618" i="1"/>
  <c r="P613" i="33"/>
  <c r="J614" i="33"/>
  <c r="M1648" i="1"/>
  <c r="R1742" i="1"/>
  <c r="N607" i="33"/>
  <c r="E608" i="33"/>
  <c r="W1124" i="1"/>
  <c r="R1677" i="1"/>
  <c r="Z1677" i="1"/>
  <c r="R1119" i="1"/>
  <c r="M1119" i="1"/>
  <c r="Z1119" i="1"/>
  <c r="Z1123" i="1"/>
  <c r="Z1121" i="1"/>
  <c r="Z1657" i="1"/>
  <c r="R1658" i="1"/>
  <c r="L613" i="33"/>
  <c r="R1654" i="1"/>
  <c r="M1659" i="1"/>
  <c r="Z1678" i="1"/>
  <c r="Z1753" i="1"/>
  <c r="W1750" i="1"/>
  <c r="R1751" i="1"/>
  <c r="Z1738" i="1"/>
  <c r="R1739" i="1"/>
  <c r="Z401" i="1"/>
  <c r="R401" i="1"/>
  <c r="W397" i="1"/>
  <c r="Z394" i="1"/>
  <c r="R399" i="1"/>
  <c r="Z1647" i="1"/>
  <c r="W1646" i="1"/>
  <c r="R1149" i="1"/>
  <c r="W1147" i="1"/>
  <c r="M1146" i="1"/>
  <c r="Z1148" i="1"/>
  <c r="W1144" i="1"/>
  <c r="M1145" i="1"/>
  <c r="R1145" i="1"/>
  <c r="R1142" i="1"/>
  <c r="Z1748" i="1"/>
  <c r="Z1623" i="1"/>
  <c r="W1623" i="1"/>
  <c r="M1624" i="1"/>
  <c r="M1622" i="1"/>
  <c r="M1627" i="1"/>
  <c r="U608" i="33"/>
  <c r="T609" i="33"/>
  <c r="S614" i="33"/>
  <c r="Z1612" i="1"/>
  <c r="R607" i="33"/>
  <c r="Q614" i="33"/>
  <c r="W1612" i="1"/>
  <c r="P607" i="33"/>
  <c r="O607" i="33"/>
  <c r="N613" i="33"/>
  <c r="M608" i="33"/>
  <c r="R1612" i="1"/>
  <c r="L607" i="33"/>
  <c r="K614" i="33"/>
  <c r="G610" i="33"/>
  <c r="G614" i="33"/>
  <c r="I607" i="33"/>
  <c r="G611" i="33"/>
  <c r="R1616" i="1"/>
  <c r="I611" i="33"/>
  <c r="E612" i="33"/>
  <c r="W1633" i="1"/>
  <c r="M1634" i="1"/>
  <c r="R1671" i="1"/>
  <c r="Z1671" i="1"/>
  <c r="W1673" i="1"/>
  <c r="R1670" i="1"/>
  <c r="W1771" i="1"/>
  <c r="M1767" i="1"/>
  <c r="R1769" i="1"/>
  <c r="M4619" i="1"/>
  <c r="Z4621" i="1"/>
  <c r="M4623" i="1"/>
  <c r="M4625" i="1"/>
  <c r="Z1094" i="1"/>
  <c r="W1097" i="1"/>
  <c r="M2324" i="1"/>
  <c r="W2322" i="1"/>
  <c r="M2322" i="1"/>
  <c r="R2319" i="1"/>
  <c r="W850" i="1"/>
  <c r="M850" i="1"/>
  <c r="Z847" i="1"/>
  <c r="R850" i="1"/>
  <c r="E627" i="33"/>
  <c r="H629" i="33"/>
  <c r="F625" i="33"/>
  <c r="M1719" i="1"/>
  <c r="E630" i="33"/>
  <c r="Z1722" i="1"/>
  <c r="R1720" i="1"/>
  <c r="Z1720" i="1"/>
  <c r="U624" i="33"/>
  <c r="T630" i="33"/>
  <c r="S630" i="33"/>
  <c r="R630" i="33"/>
  <c r="Z1704" i="1"/>
  <c r="Q626" i="33"/>
  <c r="P626" i="33"/>
  <c r="O624" i="33"/>
  <c r="N626" i="33"/>
  <c r="W1703" i="1"/>
  <c r="M625" i="33"/>
  <c r="L628" i="33"/>
  <c r="K624" i="33"/>
  <c r="J631" i="33"/>
  <c r="M1703" i="1"/>
  <c r="H624" i="33"/>
  <c r="G630" i="33"/>
  <c r="W1778" i="1"/>
  <c r="M1779" i="1"/>
  <c r="R1780" i="1"/>
  <c r="Z1714" i="1"/>
  <c r="M1717" i="1"/>
  <c r="R291" i="1"/>
  <c r="W290" i="1"/>
  <c r="Z287" i="1"/>
  <c r="Z1761" i="1"/>
  <c r="R1661" i="1"/>
  <c r="M1666" i="1"/>
  <c r="R1665" i="1"/>
  <c r="R1636" i="1"/>
  <c r="H848" i="1" l="1"/>
  <c r="H852" i="1"/>
  <c r="H1755" i="1"/>
  <c r="H2317" i="1"/>
  <c r="H1772" i="1"/>
  <c r="H1641" i="1"/>
  <c r="H1768" i="1"/>
  <c r="H1676" i="1"/>
  <c r="H1680" i="1"/>
  <c r="H1754" i="1"/>
  <c r="H1619" i="1"/>
  <c r="H1653" i="1"/>
  <c r="H1143" i="1"/>
  <c r="H289" i="1"/>
  <c r="H1744" i="1"/>
  <c r="H1643" i="1"/>
  <c r="H1682" i="1"/>
  <c r="H1095" i="1"/>
  <c r="H1764" i="1"/>
  <c r="H1640" i="1"/>
  <c r="H1663" i="1"/>
  <c r="H1659" i="1"/>
  <c r="H1627" i="1"/>
  <c r="H1750" i="1"/>
  <c r="H1759" i="1"/>
  <c r="H1712" i="1"/>
  <c r="H1743" i="1"/>
  <c r="H1775" i="1"/>
  <c r="H1648" i="1"/>
  <c r="H1781" i="1"/>
  <c r="H1725" i="1"/>
  <c r="H1734" i="1"/>
  <c r="H1632" i="1"/>
  <c r="H1710" i="1"/>
  <c r="H1658" i="1"/>
  <c r="H1662" i="1"/>
  <c r="H1774" i="1"/>
  <c r="H1721" i="1"/>
  <c r="H2319" i="1"/>
  <c r="H4621" i="1"/>
  <c r="H1773" i="1"/>
  <c r="H1753" i="1"/>
  <c r="H4622" i="1"/>
  <c r="H1770" i="1"/>
  <c r="H1635" i="1"/>
  <c r="H1651" i="1"/>
  <c r="H398" i="1"/>
  <c r="H1616" i="1"/>
  <c r="H1620" i="1"/>
  <c r="H1649" i="1"/>
  <c r="H1716" i="1"/>
  <c r="H1097" i="1"/>
  <c r="H1752" i="1"/>
  <c r="H1717" i="1"/>
  <c r="H1615" i="1"/>
  <c r="H1747" i="1"/>
  <c r="H1655" i="1"/>
  <c r="H1765" i="1"/>
  <c r="H1660" i="1"/>
  <c r="H399" i="1"/>
  <c r="H1751" i="1"/>
  <c r="H1657" i="1"/>
  <c r="H1767" i="1"/>
  <c r="H1667" i="1"/>
  <c r="H1622" i="1"/>
  <c r="H1724" i="1"/>
  <c r="H1705" i="1"/>
  <c r="H1723" i="1"/>
  <c r="H1149" i="1"/>
  <c r="H2323" i="1"/>
  <c r="H395" i="1"/>
  <c r="H1760" i="1"/>
  <c r="H1631" i="1"/>
  <c r="H1125" i="1"/>
  <c r="H2324" i="1"/>
  <c r="H1769" i="1"/>
  <c r="H1634" i="1"/>
  <c r="H1713" i="1"/>
  <c r="H1709" i="1"/>
  <c r="H1757" i="1"/>
  <c r="H1708" i="1"/>
  <c r="H1625" i="1"/>
  <c r="H1613" i="1"/>
  <c r="H1714" i="1"/>
  <c r="H1624" i="1"/>
  <c r="H1763" i="1"/>
  <c r="H1776" i="1"/>
  <c r="H1722" i="1"/>
  <c r="H1736" i="1"/>
  <c r="H1621" i="1"/>
  <c r="H1656" i="1"/>
  <c r="H1777" i="1"/>
  <c r="H1669" i="1"/>
  <c r="H1715" i="1"/>
  <c r="H1623" i="1"/>
  <c r="H4624" i="1"/>
  <c r="H1681" i="1"/>
  <c r="H1120" i="1"/>
  <c r="H1642" i="1"/>
  <c r="H1779" i="1"/>
  <c r="H1645" i="1"/>
  <c r="H286" i="1"/>
  <c r="H1668" i="1"/>
  <c r="H1122" i="1"/>
  <c r="H1740" i="1"/>
  <c r="H2318" i="1"/>
  <c r="H2320" i="1"/>
  <c r="H1738" i="1"/>
  <c r="H1638" i="1"/>
  <c r="H1650" i="1"/>
  <c r="H1098" i="1"/>
  <c r="H1745" i="1"/>
  <c r="H1646" i="1"/>
  <c r="H1654" i="1"/>
  <c r="H1119" i="1"/>
  <c r="H1758" i="1"/>
  <c r="H1761" i="1"/>
  <c r="H1704" i="1"/>
  <c r="H851" i="1"/>
  <c r="H1101" i="1"/>
  <c r="H1629" i="1"/>
  <c r="H1766" i="1"/>
  <c r="H1639" i="1"/>
  <c r="H1719" i="1"/>
  <c r="H1673" i="1"/>
  <c r="H845" i="1"/>
  <c r="H1702" i="1"/>
  <c r="H846" i="1"/>
  <c r="H1746" i="1"/>
  <c r="H1628" i="1"/>
  <c r="H1737" i="1"/>
  <c r="H1665" i="1"/>
  <c r="H1636" i="1"/>
  <c r="H287" i="1"/>
  <c r="H1099" i="1"/>
  <c r="H396" i="1"/>
  <c r="H1678" i="1"/>
  <c r="H1123" i="1"/>
  <c r="H1644" i="1"/>
  <c r="H290" i="1"/>
  <c r="H1674" i="1"/>
  <c r="H285" i="1"/>
  <c r="H394" i="1"/>
  <c r="H4620" i="1"/>
  <c r="H1118" i="1"/>
  <c r="H2322" i="1"/>
  <c r="H1762" i="1"/>
  <c r="H1672" i="1"/>
  <c r="H1756" i="1"/>
  <c r="H1771" i="1"/>
  <c r="H288" i="1"/>
  <c r="H1617" i="1"/>
  <c r="H1742" i="1"/>
  <c r="H1741" i="1"/>
  <c r="H1144" i="1"/>
  <c r="H1720" i="1"/>
  <c r="H4619" i="1"/>
  <c r="H1671" i="1"/>
  <c r="H1661" i="1"/>
  <c r="H1749" i="1"/>
  <c r="H1652" i="1"/>
  <c r="H2321" i="1"/>
  <c r="H1706" i="1"/>
  <c r="H1703" i="1"/>
  <c r="H1630" i="1"/>
  <c r="H1618" i="1"/>
  <c r="H1666" i="1"/>
  <c r="H1626" i="1"/>
  <c r="H1637" i="1"/>
  <c r="H1614" i="1"/>
  <c r="H850" i="1"/>
  <c r="H1142" i="1"/>
  <c r="H1739" i="1"/>
  <c r="H1664" i="1"/>
  <c r="H1707" i="1"/>
  <c r="H1718" i="1"/>
  <c r="H1647" i="1"/>
  <c r="H1633" i="1"/>
  <c r="H1735" i="1"/>
  <c r="H847" i="1"/>
  <c r="H1094" i="1"/>
  <c r="H1612" i="1"/>
  <c r="H291" i="1"/>
  <c r="H1677" i="1"/>
  <c r="H1780" i="1"/>
  <c r="H1145" i="1"/>
  <c r="H284" i="1"/>
  <c r="H1778" i="1"/>
  <c r="H1100" i="1"/>
  <c r="H1096" i="1"/>
  <c r="H1748" i="1"/>
  <c r="H1711" i="1"/>
  <c r="H1148" i="1"/>
  <c r="H1124" i="1"/>
  <c r="H1675" i="1"/>
  <c r="H4626" i="1"/>
  <c r="H1147" i="1"/>
  <c r="H401" i="1"/>
  <c r="H1683" i="1"/>
  <c r="H849" i="1"/>
  <c r="H1146" i="1"/>
  <c r="H1670" i="1"/>
  <c r="H4623" i="1"/>
  <c r="H397" i="1"/>
  <c r="H1679" i="1"/>
  <c r="H1121" i="1"/>
  <c r="H4625" i="1"/>
  <c r="H400" i="1"/>
  <c r="D631" i="33" l="1"/>
  <c r="G634" i="33" s="1"/>
  <c r="E442" i="2" s="1"/>
  <c r="K1696" i="1" s="1"/>
  <c r="K1784" i="1" s="1"/>
  <c r="D626" i="33"/>
  <c r="D630" i="33"/>
  <c r="D609" i="33"/>
  <c r="D629" i="33"/>
  <c r="D608" i="33"/>
  <c r="D614" i="33"/>
  <c r="E621" i="33" s="1"/>
  <c r="D624" i="33"/>
  <c r="D611" i="33"/>
  <c r="D610" i="33"/>
  <c r="D628" i="33"/>
  <c r="D607" i="33"/>
  <c r="D627" i="33"/>
  <c r="D612" i="33"/>
  <c r="D613" i="33"/>
  <c r="D625" i="33"/>
  <c r="E1373" i="1"/>
  <c r="E1109" i="1"/>
  <c r="E1405" i="1"/>
  <c r="E1269" i="1"/>
  <c r="E1317" i="1"/>
  <c r="E393" i="1"/>
  <c r="E267" i="1"/>
  <c r="E731" i="1"/>
  <c r="E2694" i="1"/>
  <c r="E1381" i="1"/>
  <c r="E1133" i="1"/>
  <c r="E1389" i="1"/>
  <c r="E2545" i="1"/>
  <c r="E1413" i="1"/>
  <c r="E1325" i="1"/>
  <c r="E1357" i="1"/>
  <c r="E1333" i="1"/>
  <c r="E1349" i="1"/>
  <c r="E1301" i="1"/>
  <c r="E1293" i="1"/>
  <c r="L634" i="33" l="1"/>
  <c r="J442" i="2" s="1"/>
  <c r="Q1696" i="1" s="1"/>
  <c r="Q1784" i="1" s="1"/>
  <c r="R635" i="33"/>
  <c r="P443" i="2" s="1"/>
  <c r="Y1697" i="1" s="1"/>
  <c r="Y1785" i="1" s="1"/>
  <c r="N635" i="33"/>
  <c r="L443" i="2" s="1"/>
  <c r="T1697" i="1" s="1"/>
  <c r="T1785" i="1" s="1"/>
  <c r="O637" i="33"/>
  <c r="M445" i="2" s="1"/>
  <c r="U1699" i="1" s="1"/>
  <c r="U1787" i="1" s="1"/>
  <c r="G633" i="33"/>
  <c r="E441" i="2" s="1"/>
  <c r="K1695" i="1" s="1"/>
  <c r="K1783" i="1" s="1"/>
  <c r="Q636" i="33"/>
  <c r="O444" i="2" s="1"/>
  <c r="X1698" i="1" s="1"/>
  <c r="X1786" i="1" s="1"/>
  <c r="L637" i="33"/>
  <c r="J445" i="2" s="1"/>
  <c r="Q1699" i="1" s="1"/>
  <c r="Q1787" i="1" s="1"/>
  <c r="E634" i="33"/>
  <c r="C442" i="2" s="1"/>
  <c r="I1696" i="1" s="1"/>
  <c r="I1784" i="1" s="1"/>
  <c r="K634" i="33"/>
  <c r="I442" i="2" s="1"/>
  <c r="P1696" i="1" s="1"/>
  <c r="P1784" i="1" s="1"/>
  <c r="H633" i="33"/>
  <c r="F441" i="2" s="1"/>
  <c r="L1695" i="1" s="1"/>
  <c r="L1783" i="1" s="1"/>
  <c r="R636" i="33"/>
  <c r="P444" i="2" s="1"/>
  <c r="Y1698" i="1" s="1"/>
  <c r="Y1786" i="1" s="1"/>
  <c r="P637" i="33"/>
  <c r="N445" i="2" s="1"/>
  <c r="V1699" i="1" s="1"/>
  <c r="V1787" i="1" s="1"/>
  <c r="I632" i="33"/>
  <c r="G440" i="2" s="1"/>
  <c r="N1694" i="1" s="1"/>
  <c r="K635" i="33"/>
  <c r="I443" i="2" s="1"/>
  <c r="P1697" i="1" s="1"/>
  <c r="P1785" i="1" s="1"/>
  <c r="I634" i="33"/>
  <c r="G442" i="2" s="1"/>
  <c r="N1696" i="1" s="1"/>
  <c r="N1784" i="1" s="1"/>
  <c r="F633" i="33"/>
  <c r="D441" i="2" s="1"/>
  <c r="J1695" i="1" s="1"/>
  <c r="J1783" i="1" s="1"/>
  <c r="P634" i="33"/>
  <c r="N442" i="2" s="1"/>
  <c r="V1696" i="1" s="1"/>
  <c r="V1784" i="1" s="1"/>
  <c r="M635" i="33"/>
  <c r="K443" i="2" s="1"/>
  <c r="S1697" i="1" s="1"/>
  <c r="S1785" i="1" s="1"/>
  <c r="K637" i="33"/>
  <c r="I445" i="2" s="1"/>
  <c r="P1699" i="1" s="1"/>
  <c r="P1787" i="1" s="1"/>
  <c r="P632" i="33"/>
  <c r="N440" i="2" s="1"/>
  <c r="V1694" i="1" s="1"/>
  <c r="V1782" i="1" s="1"/>
  <c r="P638" i="33"/>
  <c r="N446" i="2" s="1"/>
  <c r="V1700" i="1" s="1"/>
  <c r="V1788" i="1" s="1"/>
  <c r="Q632" i="33"/>
  <c r="O440" i="2" s="1"/>
  <c r="X1694" i="1" s="1"/>
  <c r="X1782" i="1" s="1"/>
  <c r="S638" i="33"/>
  <c r="Q446" i="2" s="1"/>
  <c r="AA1700" i="1" s="1"/>
  <c r="AA1788" i="1" s="1"/>
  <c r="T637" i="33"/>
  <c r="R445" i="2" s="1"/>
  <c r="AB1699" i="1" s="1"/>
  <c r="AB1787" i="1" s="1"/>
  <c r="J638" i="33"/>
  <c r="H446" i="2" s="1"/>
  <c r="O1700" i="1" s="1"/>
  <c r="O1788" i="1" s="1"/>
  <c r="G637" i="33"/>
  <c r="E445" i="2" s="1"/>
  <c r="K1699" i="1" s="1"/>
  <c r="K1787" i="1" s="1"/>
  <c r="Q618" i="33"/>
  <c r="O470" i="2" s="1"/>
  <c r="X1607" i="1" s="1"/>
  <c r="X1687" i="1" s="1"/>
  <c r="Q634" i="33"/>
  <c r="O442" i="2" s="1"/>
  <c r="X1696" i="1" s="1"/>
  <c r="X1784" i="1" s="1"/>
  <c r="Q633" i="33"/>
  <c r="O441" i="2" s="1"/>
  <c r="X1695" i="1" s="1"/>
  <c r="X1783" i="1" s="1"/>
  <c r="I638" i="33"/>
  <c r="G446" i="2" s="1"/>
  <c r="N1700" i="1" s="1"/>
  <c r="N1788" i="1" s="1"/>
  <c r="N636" i="33"/>
  <c r="L444" i="2" s="1"/>
  <c r="T1698" i="1" s="1"/>
  <c r="T1786" i="1" s="1"/>
  <c r="T633" i="33"/>
  <c r="R441" i="2" s="1"/>
  <c r="AB1695" i="1" s="1"/>
  <c r="AB1783" i="1" s="1"/>
  <c r="K638" i="33"/>
  <c r="I446" i="2" s="1"/>
  <c r="P1700" i="1" s="1"/>
  <c r="P1788" i="1" s="1"/>
  <c r="I617" i="33"/>
  <c r="G469" i="2" s="1"/>
  <c r="N1606" i="1" s="1"/>
  <c r="N1686" i="1" s="1"/>
  <c r="L621" i="33"/>
  <c r="J473" i="2" s="1"/>
  <c r="Q1610" i="1" s="1"/>
  <c r="Q1690" i="1" s="1"/>
  <c r="F616" i="33"/>
  <c r="D468" i="2" s="1"/>
  <c r="J1605" i="1" s="1"/>
  <c r="P619" i="33"/>
  <c r="N471" i="2" s="1"/>
  <c r="V1608" i="1" s="1"/>
  <c r="V1688" i="1" s="1"/>
  <c r="I621" i="33"/>
  <c r="G473" i="2" s="1"/>
  <c r="N1610" i="1" s="1"/>
  <c r="N1690" i="1" s="1"/>
  <c r="E619" i="33"/>
  <c r="C471" i="2" s="1"/>
  <c r="I1608" i="1" s="1"/>
  <c r="S632" i="33"/>
  <c r="Q440" i="2" s="1"/>
  <c r="AA1694" i="1" s="1"/>
  <c r="AA1782" i="1" s="1"/>
  <c r="I615" i="33"/>
  <c r="G467" i="2" s="1"/>
  <c r="N1604" i="1" s="1"/>
  <c r="F638" i="33"/>
  <c r="D446" i="2" s="1"/>
  <c r="J1700" i="1" s="1"/>
  <c r="J1788" i="1" s="1"/>
  <c r="L632" i="33"/>
  <c r="J440" i="2" s="1"/>
  <c r="Q1694" i="1" s="1"/>
  <c r="Q1782" i="1" s="1"/>
  <c r="J632" i="33"/>
  <c r="H440" i="2" s="1"/>
  <c r="O1694" i="1" s="1"/>
  <c r="O1782" i="1" s="1"/>
  <c r="G617" i="33"/>
  <c r="E469" i="2" s="1"/>
  <c r="K1606" i="1" s="1"/>
  <c r="K1686" i="1" s="1"/>
  <c r="K1793" i="1" s="1"/>
  <c r="J618" i="33"/>
  <c r="H470" i="2" s="1"/>
  <c r="O1607" i="1" s="1"/>
  <c r="O1687" i="1" s="1"/>
  <c r="M621" i="33"/>
  <c r="K473" i="2" s="1"/>
  <c r="S1610" i="1" s="1"/>
  <c r="S1690" i="1" s="1"/>
  <c r="E632" i="33"/>
  <c r="C440" i="2" s="1"/>
  <c r="I1694" i="1" s="1"/>
  <c r="I1782" i="1" s="1"/>
  <c r="M636" i="33"/>
  <c r="K444" i="2" s="1"/>
  <c r="S1698" i="1" s="1"/>
  <c r="S1786" i="1" s="1"/>
  <c r="U636" i="33"/>
  <c r="S444" i="2" s="1"/>
  <c r="AC1698" i="1" s="1"/>
  <c r="AC1786" i="1" s="1"/>
  <c r="J636" i="33"/>
  <c r="H444" i="2" s="1"/>
  <c r="O1698" i="1" s="1"/>
  <c r="O1786" i="1" s="1"/>
  <c r="K632" i="33"/>
  <c r="I440" i="2" s="1"/>
  <c r="P1694" i="1" s="1"/>
  <c r="P1782" i="1" s="1"/>
  <c r="M637" i="33"/>
  <c r="K445" i="2" s="1"/>
  <c r="S1699" i="1" s="1"/>
  <c r="S1787" i="1" s="1"/>
  <c r="N637" i="33"/>
  <c r="L445" i="2" s="1"/>
  <c r="T1699" i="1" s="1"/>
  <c r="T1787" i="1" s="1"/>
  <c r="Q635" i="33"/>
  <c r="O443" i="2" s="1"/>
  <c r="X1697" i="1" s="1"/>
  <c r="X1785" i="1" s="1"/>
  <c r="E636" i="33"/>
  <c r="C444" i="2" s="1"/>
  <c r="I1698" i="1" s="1"/>
  <c r="E620" i="33"/>
  <c r="C472" i="2" s="1"/>
  <c r="I1609" i="1" s="1"/>
  <c r="J617" i="33"/>
  <c r="H469" i="2" s="1"/>
  <c r="O1606" i="1" s="1"/>
  <c r="O1686" i="1" s="1"/>
  <c r="S615" i="33"/>
  <c r="Q467" i="2" s="1"/>
  <c r="AA1604" i="1" s="1"/>
  <c r="AA1684" i="1" s="1"/>
  <c r="T635" i="33"/>
  <c r="R443" i="2" s="1"/>
  <c r="AB1697" i="1" s="1"/>
  <c r="AB1785" i="1" s="1"/>
  <c r="S634" i="33"/>
  <c r="Q442" i="2" s="1"/>
  <c r="AA1696" i="1" s="1"/>
  <c r="AA1784" i="1" s="1"/>
  <c r="I637" i="33"/>
  <c r="G445" i="2" s="1"/>
  <c r="N1699" i="1" s="1"/>
  <c r="N1787" i="1" s="1"/>
  <c r="U634" i="33"/>
  <c r="S442" i="2" s="1"/>
  <c r="AC1696" i="1" s="1"/>
  <c r="AC1784" i="1" s="1"/>
  <c r="R633" i="33"/>
  <c r="P441" i="2" s="1"/>
  <c r="Y1695" i="1" s="1"/>
  <c r="Y1783" i="1" s="1"/>
  <c r="H634" i="33"/>
  <c r="F442" i="2" s="1"/>
  <c r="L1696" i="1" s="1"/>
  <c r="L1784" i="1" s="1"/>
  <c r="T634" i="33"/>
  <c r="R442" i="2" s="1"/>
  <c r="AB1696" i="1" s="1"/>
  <c r="AB1784" i="1" s="1"/>
  <c r="F632" i="33"/>
  <c r="D440" i="2" s="1"/>
  <c r="J1694" i="1" s="1"/>
  <c r="J1782" i="1" s="1"/>
  <c r="G635" i="33"/>
  <c r="E443" i="2" s="1"/>
  <c r="K1697" i="1" s="1"/>
  <c r="K1785" i="1" s="1"/>
  <c r="U637" i="33"/>
  <c r="S445" i="2" s="1"/>
  <c r="AC1699" i="1" s="1"/>
  <c r="AC1787" i="1" s="1"/>
  <c r="E637" i="33"/>
  <c r="C445" i="2" s="1"/>
  <c r="I1699" i="1" s="1"/>
  <c r="M617" i="33"/>
  <c r="K469" i="2" s="1"/>
  <c r="S1606" i="1" s="1"/>
  <c r="S1686" i="1" s="1"/>
  <c r="G615" i="33"/>
  <c r="E467" i="2" s="1"/>
  <c r="K1604" i="1" s="1"/>
  <c r="K1684" i="1" s="1"/>
  <c r="L617" i="33"/>
  <c r="J469" i="2" s="1"/>
  <c r="Q1606" i="1" s="1"/>
  <c r="Q1686" i="1" s="1"/>
  <c r="S633" i="33"/>
  <c r="Q441" i="2" s="1"/>
  <c r="AA1695" i="1" s="1"/>
  <c r="AA1783" i="1" s="1"/>
  <c r="O636" i="33"/>
  <c r="M444" i="2" s="1"/>
  <c r="U1698" i="1" s="1"/>
  <c r="U1786" i="1" s="1"/>
  <c r="L633" i="33"/>
  <c r="J441" i="2" s="1"/>
  <c r="Q1695" i="1" s="1"/>
  <c r="Q1783" i="1" s="1"/>
  <c r="H638" i="33"/>
  <c r="F446" i="2" s="1"/>
  <c r="L1700" i="1" s="1"/>
  <c r="L1788" i="1" s="1"/>
  <c r="K636" i="33"/>
  <c r="I444" i="2" s="1"/>
  <c r="P1698" i="1" s="1"/>
  <c r="P1786" i="1" s="1"/>
  <c r="I636" i="33"/>
  <c r="G444" i="2" s="1"/>
  <c r="N1698" i="1" s="1"/>
  <c r="N1786" i="1" s="1"/>
  <c r="N633" i="33"/>
  <c r="L441" i="2" s="1"/>
  <c r="T1695" i="1" s="1"/>
  <c r="T1783" i="1" s="1"/>
  <c r="H636" i="33"/>
  <c r="F444" i="2" s="1"/>
  <c r="L1698" i="1" s="1"/>
  <c r="L1786" i="1" s="1"/>
  <c r="M634" i="33"/>
  <c r="K442" i="2" s="1"/>
  <c r="S1696" i="1" s="1"/>
  <c r="S1784" i="1" s="1"/>
  <c r="K633" i="33"/>
  <c r="I441" i="2" s="1"/>
  <c r="P1695" i="1" s="1"/>
  <c r="P1783" i="1" s="1"/>
  <c r="M615" i="33"/>
  <c r="K467" i="2" s="1"/>
  <c r="S1604" i="1" s="1"/>
  <c r="N620" i="33"/>
  <c r="L472" i="2" s="1"/>
  <c r="T1609" i="1" s="1"/>
  <c r="T1689" i="1" s="1"/>
  <c r="K619" i="33"/>
  <c r="I471" i="2" s="1"/>
  <c r="P1608" i="1" s="1"/>
  <c r="P1688" i="1" s="1"/>
  <c r="R632" i="33"/>
  <c r="P440" i="2" s="1"/>
  <c r="Y1694" i="1" s="1"/>
  <c r="Y1782" i="1" s="1"/>
  <c r="R634" i="33"/>
  <c r="P442" i="2" s="1"/>
  <c r="Y1696" i="1" s="1"/>
  <c r="Y1784" i="1" s="1"/>
  <c r="J634" i="33"/>
  <c r="H442" i="2" s="1"/>
  <c r="O1696" i="1" s="1"/>
  <c r="O1784" i="1" s="1"/>
  <c r="N638" i="33"/>
  <c r="L446" i="2" s="1"/>
  <c r="T1700" i="1" s="1"/>
  <c r="T1788" i="1" s="1"/>
  <c r="J637" i="33"/>
  <c r="H445" i="2" s="1"/>
  <c r="O1699" i="1" s="1"/>
  <c r="O1787" i="1" s="1"/>
  <c r="L636" i="33"/>
  <c r="J444" i="2" s="1"/>
  <c r="Q1698" i="1" s="1"/>
  <c r="Q1786" i="1" s="1"/>
  <c r="L635" i="33"/>
  <c r="J443" i="2" s="1"/>
  <c r="Q1697" i="1" s="1"/>
  <c r="Q1785" i="1" s="1"/>
  <c r="P633" i="33"/>
  <c r="N441" i="2" s="1"/>
  <c r="V1695" i="1" s="1"/>
  <c r="V1783" i="1" s="1"/>
  <c r="O633" i="33"/>
  <c r="M441" i="2" s="1"/>
  <c r="U1695" i="1" s="1"/>
  <c r="U1783" i="1" s="1"/>
  <c r="H617" i="33"/>
  <c r="F469" i="2" s="1"/>
  <c r="L1606" i="1" s="1"/>
  <c r="L1686" i="1" s="1"/>
  <c r="I619" i="33"/>
  <c r="G471" i="2" s="1"/>
  <c r="N1608" i="1" s="1"/>
  <c r="N1688" i="1" s="1"/>
  <c r="U638" i="33"/>
  <c r="S446" i="2" s="1"/>
  <c r="AC1700" i="1" s="1"/>
  <c r="AC1788" i="1" s="1"/>
  <c r="S635" i="33"/>
  <c r="Q443" i="2" s="1"/>
  <c r="AA1697" i="1" s="1"/>
  <c r="AA1785" i="1" s="1"/>
  <c r="G632" i="33"/>
  <c r="E440" i="2" s="1"/>
  <c r="K1694" i="1" s="1"/>
  <c r="K1782" i="1" s="1"/>
  <c r="J635" i="33"/>
  <c r="H443" i="2" s="1"/>
  <c r="O1697" i="1" s="1"/>
  <c r="O1785" i="1" s="1"/>
  <c r="M632" i="33"/>
  <c r="K440" i="2" s="1"/>
  <c r="S1694" i="1" s="1"/>
  <c r="S1782" i="1" s="1"/>
  <c r="F636" i="33"/>
  <c r="D444" i="2" s="1"/>
  <c r="J1698" i="1" s="1"/>
  <c r="J1786" i="1" s="1"/>
  <c r="H637" i="33"/>
  <c r="F445" i="2" s="1"/>
  <c r="L1699" i="1" s="1"/>
  <c r="L1787" i="1" s="1"/>
  <c r="E633" i="33"/>
  <c r="C441" i="2" s="1"/>
  <c r="I1695" i="1" s="1"/>
  <c r="I1783" i="1" s="1"/>
  <c r="F635" i="33"/>
  <c r="D443" i="2" s="1"/>
  <c r="J1697" i="1" s="1"/>
  <c r="J1785" i="1" s="1"/>
  <c r="O638" i="33"/>
  <c r="M446" i="2" s="1"/>
  <c r="U1700" i="1" s="1"/>
  <c r="U1788" i="1" s="1"/>
  <c r="K621" i="33"/>
  <c r="I473" i="2" s="1"/>
  <c r="P1610" i="1" s="1"/>
  <c r="P1690" i="1" s="1"/>
  <c r="J621" i="33"/>
  <c r="H473" i="2" s="1"/>
  <c r="O1610" i="1" s="1"/>
  <c r="O1690" i="1" s="1"/>
  <c r="E616" i="33"/>
  <c r="C468" i="2" s="1"/>
  <c r="I1605" i="1" s="1"/>
  <c r="S621" i="33"/>
  <c r="Q473" i="2" s="1"/>
  <c r="AA1610" i="1" s="1"/>
  <c r="AA1690" i="1" s="1"/>
  <c r="R617" i="33"/>
  <c r="P469" i="2" s="1"/>
  <c r="Y1606" i="1" s="1"/>
  <c r="Y1686" i="1" s="1"/>
  <c r="J620" i="33"/>
  <c r="H472" i="2" s="1"/>
  <c r="O1609" i="1" s="1"/>
  <c r="O1689" i="1" s="1"/>
  <c r="S620" i="33"/>
  <c r="Q472" i="2" s="1"/>
  <c r="AA1609" i="1" s="1"/>
  <c r="AA1689" i="1" s="1"/>
  <c r="S616" i="33"/>
  <c r="Q468" i="2" s="1"/>
  <c r="AA1605" i="1" s="1"/>
  <c r="AA1685" i="1" s="1"/>
  <c r="N616" i="33"/>
  <c r="L468" i="2" s="1"/>
  <c r="T1605" i="1" s="1"/>
  <c r="T1685" i="1" s="1"/>
  <c r="G616" i="33"/>
  <c r="E468" i="2" s="1"/>
  <c r="K1605" i="1" s="1"/>
  <c r="K1685" i="1" s="1"/>
  <c r="O617" i="33"/>
  <c r="M469" i="2" s="1"/>
  <c r="U1606" i="1" s="1"/>
  <c r="U1686" i="1" s="1"/>
  <c r="J619" i="33"/>
  <c r="H471" i="2" s="1"/>
  <c r="O1608" i="1" s="1"/>
  <c r="O1688" i="1" s="1"/>
  <c r="M620" i="33"/>
  <c r="K472" i="2" s="1"/>
  <c r="S1609" i="1" s="1"/>
  <c r="N619" i="33"/>
  <c r="L471" i="2" s="1"/>
  <c r="T1608" i="1" s="1"/>
  <c r="U621" i="33"/>
  <c r="S473" i="2" s="1"/>
  <c r="AC1610" i="1" s="1"/>
  <c r="AC1690" i="1" s="1"/>
  <c r="U615" i="33"/>
  <c r="S467" i="2" s="1"/>
  <c r="AC1604" i="1" s="1"/>
  <c r="AC1684" i="1" s="1"/>
  <c r="N621" i="33"/>
  <c r="L473" i="2" s="1"/>
  <c r="T1610" i="1" s="1"/>
  <c r="T1690" i="1" s="1"/>
  <c r="K615" i="33"/>
  <c r="I467" i="2" s="1"/>
  <c r="P1604" i="1" s="1"/>
  <c r="P1684" i="1" s="1"/>
  <c r="N615" i="33"/>
  <c r="L467" i="2" s="1"/>
  <c r="T1604" i="1" s="1"/>
  <c r="T1684" i="1" s="1"/>
  <c r="I618" i="33"/>
  <c r="G470" i="2" s="1"/>
  <c r="N1607" i="1" s="1"/>
  <c r="F621" i="33"/>
  <c r="D473" i="2" s="1"/>
  <c r="J1610" i="1" s="1"/>
  <c r="P616" i="33"/>
  <c r="N468" i="2" s="1"/>
  <c r="V1605" i="1" s="1"/>
  <c r="V1685" i="1" s="1"/>
  <c r="N617" i="33"/>
  <c r="L469" i="2" s="1"/>
  <c r="T1606" i="1" s="1"/>
  <c r="T1686" i="1" s="1"/>
  <c r="M616" i="33"/>
  <c r="K468" i="2" s="1"/>
  <c r="S1605" i="1" s="1"/>
  <c r="S1685" i="1" s="1"/>
  <c r="U616" i="33"/>
  <c r="S468" i="2" s="1"/>
  <c r="AC1605" i="1" s="1"/>
  <c r="AC1685" i="1" s="1"/>
  <c r="H620" i="33"/>
  <c r="F472" i="2" s="1"/>
  <c r="L1609" i="1" s="1"/>
  <c r="L1689" i="1" s="1"/>
  <c r="O615" i="33"/>
  <c r="M467" i="2" s="1"/>
  <c r="U1604" i="1" s="1"/>
  <c r="U1684" i="1" s="1"/>
  <c r="Q616" i="33"/>
  <c r="O468" i="2" s="1"/>
  <c r="X1605" i="1" s="1"/>
  <c r="X1685" i="1" s="1"/>
  <c r="U617" i="33"/>
  <c r="S469" i="2" s="1"/>
  <c r="AC1606" i="1" s="1"/>
  <c r="AC1686" i="1" s="1"/>
  <c r="L616" i="33"/>
  <c r="J468" i="2" s="1"/>
  <c r="Q1605" i="1" s="1"/>
  <c r="Q1685" i="1" s="1"/>
  <c r="M618" i="33"/>
  <c r="K470" i="2" s="1"/>
  <c r="S1607" i="1" s="1"/>
  <c r="S1687" i="1" s="1"/>
  <c r="R616" i="33"/>
  <c r="P468" i="2" s="1"/>
  <c r="Y1605" i="1" s="1"/>
  <c r="Y1685" i="1" s="1"/>
  <c r="N618" i="33"/>
  <c r="L470" i="2" s="1"/>
  <c r="T1607" i="1" s="1"/>
  <c r="T1687" i="1" s="1"/>
  <c r="T616" i="33"/>
  <c r="R468" i="2" s="1"/>
  <c r="AB1605" i="1" s="1"/>
  <c r="AB1685" i="1" s="1"/>
  <c r="I616" i="33"/>
  <c r="G468" i="2" s="1"/>
  <c r="N1605" i="1" s="1"/>
  <c r="N1685" i="1" s="1"/>
  <c r="K618" i="33"/>
  <c r="I470" i="2" s="1"/>
  <c r="P1607" i="1" s="1"/>
  <c r="P1687" i="1" s="1"/>
  <c r="H618" i="33"/>
  <c r="F470" i="2" s="1"/>
  <c r="L1607" i="1" s="1"/>
  <c r="L1687" i="1" s="1"/>
  <c r="J616" i="33"/>
  <c r="H468" i="2" s="1"/>
  <c r="O1605" i="1" s="1"/>
  <c r="O1685" i="1" s="1"/>
  <c r="R621" i="33"/>
  <c r="P473" i="2" s="1"/>
  <c r="Y1610" i="1" s="1"/>
  <c r="Y1690" i="1" s="1"/>
  <c r="P617" i="33"/>
  <c r="N469" i="2" s="1"/>
  <c r="V1606" i="1" s="1"/>
  <c r="V1686" i="1" s="1"/>
  <c r="R618" i="33"/>
  <c r="P470" i="2" s="1"/>
  <c r="Y1607" i="1" s="1"/>
  <c r="Y1687" i="1" s="1"/>
  <c r="H616" i="33"/>
  <c r="F468" i="2" s="1"/>
  <c r="L1605" i="1" s="1"/>
  <c r="L1685" i="1" s="1"/>
  <c r="R620" i="33"/>
  <c r="P472" i="2" s="1"/>
  <c r="Y1609" i="1" s="1"/>
  <c r="Y1689" i="1" s="1"/>
  <c r="T617" i="33"/>
  <c r="R469" i="2" s="1"/>
  <c r="AB1606" i="1" s="1"/>
  <c r="AB1686" i="1" s="1"/>
  <c r="E617" i="33"/>
  <c r="S619" i="33"/>
  <c r="Q471" i="2" s="1"/>
  <c r="AA1608" i="1" s="1"/>
  <c r="AA1688" i="1" s="1"/>
  <c r="P618" i="33"/>
  <c r="N470" i="2" s="1"/>
  <c r="V1607" i="1" s="1"/>
  <c r="V1687" i="1" s="1"/>
  <c r="G618" i="33"/>
  <c r="E470" i="2" s="1"/>
  <c r="K1607" i="1" s="1"/>
  <c r="K1687" i="1" s="1"/>
  <c r="G620" i="33"/>
  <c r="E472" i="2" s="1"/>
  <c r="K1609" i="1" s="1"/>
  <c r="F619" i="33"/>
  <c r="D471" i="2" s="1"/>
  <c r="J1608" i="1" s="1"/>
  <c r="J1688" i="1" s="1"/>
  <c r="K616" i="33"/>
  <c r="I468" i="2" s="1"/>
  <c r="P1605" i="1" s="1"/>
  <c r="P1685" i="1" s="1"/>
  <c r="T620" i="33"/>
  <c r="R472" i="2" s="1"/>
  <c r="AB1609" i="1" s="1"/>
  <c r="AB1689" i="1" s="1"/>
  <c r="S617" i="33"/>
  <c r="Q469" i="2" s="1"/>
  <c r="AA1606" i="1" s="1"/>
  <c r="AA1686" i="1" s="1"/>
  <c r="L615" i="33"/>
  <c r="J467" i="2" s="1"/>
  <c r="Q1604" i="1" s="1"/>
  <c r="Q1684" i="1" s="1"/>
  <c r="E615" i="33"/>
  <c r="C467" i="2" s="1"/>
  <c r="I1604" i="1" s="1"/>
  <c r="Q621" i="33"/>
  <c r="O473" i="2" s="1"/>
  <c r="X1610" i="1" s="1"/>
  <c r="X1690" i="1" s="1"/>
  <c r="Q638" i="33"/>
  <c r="O446" i="2" s="1"/>
  <c r="X1700" i="1" s="1"/>
  <c r="X1788" i="1" s="1"/>
  <c r="S636" i="33"/>
  <c r="Q444" i="2" s="1"/>
  <c r="AA1698" i="1" s="1"/>
  <c r="AA1786" i="1" s="1"/>
  <c r="I633" i="33"/>
  <c r="G441" i="2" s="1"/>
  <c r="N1695" i="1" s="1"/>
  <c r="N1783" i="1" s="1"/>
  <c r="O616" i="33"/>
  <c r="M468" i="2" s="1"/>
  <c r="U1605" i="1" s="1"/>
  <c r="U1685" i="1" s="1"/>
  <c r="F615" i="33"/>
  <c r="D467" i="2" s="1"/>
  <c r="J1604" i="1" s="1"/>
  <c r="K620" i="33"/>
  <c r="I472" i="2" s="1"/>
  <c r="P1609" i="1" s="1"/>
  <c r="P1689" i="1" s="1"/>
  <c r="U620" i="33"/>
  <c r="S472" i="2" s="1"/>
  <c r="AC1609" i="1" s="1"/>
  <c r="AC1689" i="1" s="1"/>
  <c r="U619" i="33"/>
  <c r="S471" i="2" s="1"/>
  <c r="AC1608" i="1" s="1"/>
  <c r="AC1688" i="1" s="1"/>
  <c r="R615" i="33"/>
  <c r="P467" i="2" s="1"/>
  <c r="Y1604" i="1" s="1"/>
  <c r="Y1684" i="1" s="1"/>
  <c r="P621" i="33"/>
  <c r="N473" i="2" s="1"/>
  <c r="V1610" i="1" s="1"/>
  <c r="V1690" i="1" s="1"/>
  <c r="O619" i="33"/>
  <c r="M471" i="2" s="1"/>
  <c r="U1608" i="1" s="1"/>
  <c r="U1688" i="1" s="1"/>
  <c r="T619" i="33"/>
  <c r="R471" i="2" s="1"/>
  <c r="AB1608" i="1" s="1"/>
  <c r="AB1688" i="1" s="1"/>
  <c r="T618" i="33"/>
  <c r="R470" i="2" s="1"/>
  <c r="AB1607" i="1" s="1"/>
  <c r="AB1687" i="1" s="1"/>
  <c r="J615" i="33"/>
  <c r="H467" i="2" s="1"/>
  <c r="O1604" i="1" s="1"/>
  <c r="O1684" i="1" s="1"/>
  <c r="O635" i="33"/>
  <c r="M443" i="2" s="1"/>
  <c r="U1697" i="1" s="1"/>
  <c r="U1785" i="1" s="1"/>
  <c r="L638" i="33"/>
  <c r="J446" i="2" s="1"/>
  <c r="Q1700" i="1" s="1"/>
  <c r="Q1788" i="1" s="1"/>
  <c r="L664" i="33" s="1"/>
  <c r="R638" i="33"/>
  <c r="P446" i="2" s="1"/>
  <c r="Y1700" i="1" s="1"/>
  <c r="Y1788" i="1" s="1"/>
  <c r="E635" i="33"/>
  <c r="C443" i="2" s="1"/>
  <c r="I1697" i="1" s="1"/>
  <c r="I1785" i="1" s="1"/>
  <c r="U633" i="33"/>
  <c r="S441" i="2" s="1"/>
  <c r="AC1695" i="1" s="1"/>
  <c r="AC1783" i="1" s="1"/>
  <c r="P635" i="33"/>
  <c r="N443" i="2" s="1"/>
  <c r="V1697" i="1" s="1"/>
  <c r="V1785" i="1" s="1"/>
  <c r="O632" i="33"/>
  <c r="M440" i="2" s="1"/>
  <c r="U1694" i="1" s="1"/>
  <c r="U1782" i="1" s="1"/>
  <c r="E638" i="33"/>
  <c r="C446" i="2" s="1"/>
  <c r="I1700" i="1" s="1"/>
  <c r="I1788" i="1" s="1"/>
  <c r="U632" i="33"/>
  <c r="S440" i="2" s="1"/>
  <c r="AC1694" i="1" s="1"/>
  <c r="AC1782" i="1" s="1"/>
  <c r="O634" i="33"/>
  <c r="M442" i="2" s="1"/>
  <c r="U1696" i="1" s="1"/>
  <c r="U1784" i="1" s="1"/>
  <c r="P636" i="33"/>
  <c r="N444" i="2" s="1"/>
  <c r="V1698" i="1" s="1"/>
  <c r="V1786" i="1" s="1"/>
  <c r="Q617" i="33"/>
  <c r="O469" i="2" s="1"/>
  <c r="X1606" i="1" s="1"/>
  <c r="X1686" i="1" s="1"/>
  <c r="K617" i="33"/>
  <c r="I469" i="2" s="1"/>
  <c r="P1606" i="1" s="1"/>
  <c r="P1686" i="1" s="1"/>
  <c r="U618" i="33"/>
  <c r="S470" i="2" s="1"/>
  <c r="AC1607" i="1" s="1"/>
  <c r="AC1687" i="1" s="1"/>
  <c r="M619" i="33"/>
  <c r="K471" i="2" s="1"/>
  <c r="S1608" i="1" s="1"/>
  <c r="M662" i="33" s="1"/>
  <c r="O621" i="33"/>
  <c r="M473" i="2" s="1"/>
  <c r="U1610" i="1" s="1"/>
  <c r="U1690" i="1" s="1"/>
  <c r="T615" i="33"/>
  <c r="R467" i="2" s="1"/>
  <c r="AB1604" i="1" s="1"/>
  <c r="AB1684" i="1" s="1"/>
  <c r="Q620" i="33"/>
  <c r="O472" i="2" s="1"/>
  <c r="X1609" i="1" s="1"/>
  <c r="H619" i="33"/>
  <c r="F471" i="2" s="1"/>
  <c r="L1608" i="1" s="1"/>
  <c r="L1688" i="1" s="1"/>
  <c r="Q619" i="33"/>
  <c r="O471" i="2" s="1"/>
  <c r="X1608" i="1" s="1"/>
  <c r="X1688" i="1" s="1"/>
  <c r="G619" i="33"/>
  <c r="E471" i="2" s="1"/>
  <c r="K1608" i="1" s="1"/>
  <c r="K1688" i="1" s="1"/>
  <c r="F620" i="33"/>
  <c r="D472" i="2" s="1"/>
  <c r="J1609" i="1" s="1"/>
  <c r="J1689" i="1" s="1"/>
  <c r="S618" i="33"/>
  <c r="Q470" i="2" s="1"/>
  <c r="AA1607" i="1" s="1"/>
  <c r="AA1687" i="1" s="1"/>
  <c r="H621" i="33"/>
  <c r="F473" i="2" s="1"/>
  <c r="L1610" i="1" s="1"/>
  <c r="L1690" i="1" s="1"/>
  <c r="O618" i="33"/>
  <c r="M470" i="2" s="1"/>
  <c r="U1607" i="1" s="1"/>
  <c r="U1687" i="1" s="1"/>
  <c r="L618" i="33"/>
  <c r="J470" i="2" s="1"/>
  <c r="Q1607" i="1" s="1"/>
  <c r="Q1687" i="1" s="1"/>
  <c r="T638" i="33"/>
  <c r="R446" i="2" s="1"/>
  <c r="AB1700" i="1" s="1"/>
  <c r="AB1788" i="1" s="1"/>
  <c r="T636" i="33"/>
  <c r="R444" i="2" s="1"/>
  <c r="AB1698" i="1" s="1"/>
  <c r="AB1786" i="1" s="1"/>
  <c r="N632" i="33"/>
  <c r="L440" i="2" s="1"/>
  <c r="T1694" i="1" s="1"/>
  <c r="T1782" i="1" s="1"/>
  <c r="M638" i="33"/>
  <c r="K446" i="2" s="1"/>
  <c r="S1700" i="1" s="1"/>
  <c r="S1788" i="1" s="1"/>
  <c r="J633" i="33"/>
  <c r="H441" i="2" s="1"/>
  <c r="O1695" i="1" s="1"/>
  <c r="O1783" i="1" s="1"/>
  <c r="M633" i="33"/>
  <c r="K441" i="2" s="1"/>
  <c r="S1695" i="1" s="1"/>
  <c r="S1783" i="1" s="1"/>
  <c r="H635" i="33"/>
  <c r="F443" i="2" s="1"/>
  <c r="L1697" i="1" s="1"/>
  <c r="L1785" i="1" s="1"/>
  <c r="F634" i="33"/>
  <c r="D442" i="2" s="1"/>
  <c r="J1696" i="1" s="1"/>
  <c r="J1784" i="1" s="1"/>
  <c r="Q637" i="33"/>
  <c r="O445" i="2" s="1"/>
  <c r="X1699" i="1" s="1"/>
  <c r="X1787" i="1" s="1"/>
  <c r="T632" i="33"/>
  <c r="R440" i="2" s="1"/>
  <c r="AB1694" i="1" s="1"/>
  <c r="AB1782" i="1" s="1"/>
  <c r="T621" i="33"/>
  <c r="R473" i="2" s="1"/>
  <c r="AB1610" i="1" s="1"/>
  <c r="AB1690" i="1" s="1"/>
  <c r="H615" i="33"/>
  <c r="Q615" i="33"/>
  <c r="O467" i="2" s="1"/>
  <c r="X1604" i="1" s="1"/>
  <c r="F617" i="33"/>
  <c r="D469" i="2" s="1"/>
  <c r="J1606" i="1" s="1"/>
  <c r="J1686" i="1" s="1"/>
  <c r="G621" i="33"/>
  <c r="E473" i="2" s="1"/>
  <c r="K1610" i="1" s="1"/>
  <c r="K1690" i="1" s="1"/>
  <c r="P615" i="33"/>
  <c r="N467" i="2" s="1"/>
  <c r="V1604" i="1" s="1"/>
  <c r="V1684" i="1" s="1"/>
  <c r="R619" i="33"/>
  <c r="P471" i="2" s="1"/>
  <c r="Y1608" i="1" s="1"/>
  <c r="Y1688" i="1" s="1"/>
  <c r="E618" i="33"/>
  <c r="C470" i="2" s="1"/>
  <c r="I1607" i="1" s="1"/>
  <c r="I620" i="33"/>
  <c r="G472" i="2" s="1"/>
  <c r="N1609" i="1" s="1"/>
  <c r="F618" i="33"/>
  <c r="D470" i="2" s="1"/>
  <c r="J1607" i="1" s="1"/>
  <c r="J1687" i="1" s="1"/>
  <c r="P620" i="33"/>
  <c r="N472" i="2" s="1"/>
  <c r="V1609" i="1" s="1"/>
  <c r="V1689" i="1" s="1"/>
  <c r="L619" i="33"/>
  <c r="J471" i="2" s="1"/>
  <c r="Q1608" i="1" s="1"/>
  <c r="O620" i="33"/>
  <c r="M472" i="2" s="1"/>
  <c r="U1609" i="1" s="1"/>
  <c r="U1689" i="1" s="1"/>
  <c r="L620" i="33"/>
  <c r="J472" i="2" s="1"/>
  <c r="Q1609" i="1" s="1"/>
  <c r="Q1689" i="1" s="1"/>
  <c r="R637" i="33"/>
  <c r="P445" i="2" s="1"/>
  <c r="Y1699" i="1" s="1"/>
  <c r="Y1787" i="1" s="1"/>
  <c r="G636" i="33"/>
  <c r="E444" i="2" s="1"/>
  <c r="K1698" i="1" s="1"/>
  <c r="K1786" i="1" s="1"/>
  <c r="F637" i="33"/>
  <c r="D445" i="2" s="1"/>
  <c r="J1699" i="1" s="1"/>
  <c r="J1787" i="1" s="1"/>
  <c r="H632" i="33"/>
  <c r="F440" i="2" s="1"/>
  <c r="L1694" i="1" s="1"/>
  <c r="L1782" i="1" s="1"/>
  <c r="U635" i="33"/>
  <c r="S443" i="2" s="1"/>
  <c r="AC1697" i="1" s="1"/>
  <c r="AC1785" i="1" s="1"/>
  <c r="S637" i="33"/>
  <c r="Q445" i="2" s="1"/>
  <c r="AA1699" i="1" s="1"/>
  <c r="AA1787" i="1" s="1"/>
  <c r="I635" i="33"/>
  <c r="G443" i="2" s="1"/>
  <c r="N1697" i="1" s="1"/>
  <c r="N1785" i="1" s="1"/>
  <c r="G638" i="33"/>
  <c r="E446" i="2" s="1"/>
  <c r="K1700" i="1" s="1"/>
  <c r="K1788" i="1" s="1"/>
  <c r="N634" i="33"/>
  <c r="L442" i="2" s="1"/>
  <c r="T1696" i="1" s="1"/>
  <c r="T1784" i="1" s="1"/>
  <c r="N1294" i="1"/>
  <c r="K1299" i="1"/>
  <c r="K1298" i="1"/>
  <c r="I1298" i="1"/>
  <c r="K1297" i="1"/>
  <c r="L1300" i="1"/>
  <c r="O1297" i="1"/>
  <c r="K1300" i="1"/>
  <c r="J1297" i="1"/>
  <c r="K1296" i="1"/>
  <c r="I1294" i="1"/>
  <c r="K1301" i="1"/>
  <c r="L1294" i="1"/>
  <c r="J1301" i="1"/>
  <c r="I1295" i="1"/>
  <c r="L1295" i="1"/>
  <c r="N1300" i="1"/>
  <c r="L1299" i="1"/>
  <c r="J1298" i="1"/>
  <c r="O1298" i="1"/>
  <c r="N1295" i="1"/>
  <c r="O1296" i="1"/>
  <c r="O1299" i="1"/>
  <c r="O1294" i="1"/>
  <c r="O1300" i="1"/>
  <c r="N1299" i="1"/>
  <c r="N1301" i="1"/>
  <c r="N1296" i="1"/>
  <c r="O1301" i="1"/>
  <c r="I1296" i="1"/>
  <c r="J1300" i="1"/>
  <c r="J1299" i="1"/>
  <c r="L1297" i="1"/>
  <c r="K1294" i="1"/>
  <c r="J1294" i="1"/>
  <c r="L1296" i="1"/>
  <c r="J1295" i="1"/>
  <c r="L1298" i="1"/>
  <c r="K1295" i="1"/>
  <c r="N1298" i="1"/>
  <c r="O1295" i="1"/>
  <c r="I1300" i="1"/>
  <c r="J1296" i="1"/>
  <c r="I1299" i="1"/>
  <c r="I1301" i="1"/>
  <c r="N1297" i="1"/>
  <c r="I1297" i="1"/>
  <c r="L1301" i="1"/>
  <c r="P1299" i="1"/>
  <c r="P1294" i="1"/>
  <c r="P1296" i="1"/>
  <c r="P1301" i="1"/>
  <c r="P1300" i="1"/>
  <c r="P1298" i="1"/>
  <c r="P1297" i="1"/>
  <c r="P1295" i="1"/>
  <c r="Q1294" i="1"/>
  <c r="Q1296" i="1"/>
  <c r="Q1301" i="1"/>
  <c r="Q1300" i="1"/>
  <c r="Q1297" i="1"/>
  <c r="Q1299" i="1"/>
  <c r="Q1295" i="1"/>
  <c r="Q1298" i="1"/>
  <c r="S1295" i="1"/>
  <c r="S1300" i="1"/>
  <c r="S1297" i="1"/>
  <c r="S1299" i="1"/>
  <c r="S1301" i="1"/>
  <c r="S1298" i="1"/>
  <c r="S1296" i="1"/>
  <c r="S1294" i="1"/>
  <c r="T1297" i="1"/>
  <c r="T1295" i="1"/>
  <c r="T1301" i="1"/>
  <c r="T1294" i="1"/>
  <c r="T1299" i="1"/>
  <c r="T1298" i="1"/>
  <c r="T1300" i="1"/>
  <c r="T1296" i="1"/>
  <c r="U1296" i="1"/>
  <c r="U1301" i="1"/>
  <c r="U1297" i="1"/>
  <c r="U1299" i="1"/>
  <c r="U1300" i="1"/>
  <c r="U1295" i="1"/>
  <c r="U1298" i="1"/>
  <c r="U1294" i="1"/>
  <c r="V1294" i="1"/>
  <c r="V1298" i="1"/>
  <c r="V1301" i="1"/>
  <c r="V1299" i="1"/>
  <c r="V1297" i="1"/>
  <c r="V1300" i="1"/>
  <c r="V1295" i="1"/>
  <c r="V1296" i="1"/>
  <c r="X1294" i="1"/>
  <c r="X1296" i="1"/>
  <c r="X1298" i="1"/>
  <c r="X1295" i="1"/>
  <c r="X1300" i="1"/>
  <c r="X1297" i="1"/>
  <c r="X1299" i="1"/>
  <c r="X1301" i="1"/>
  <c r="Y1294" i="1"/>
  <c r="Y1300" i="1"/>
  <c r="Y1299" i="1"/>
  <c r="Y1296" i="1"/>
  <c r="Y1295" i="1"/>
  <c r="Y1297" i="1"/>
  <c r="Y1298" i="1"/>
  <c r="Y1301" i="1"/>
  <c r="AA1297" i="1"/>
  <c r="AA1298" i="1"/>
  <c r="AA1296" i="1"/>
  <c r="AA1300" i="1"/>
  <c r="AA1301" i="1"/>
  <c r="AA1299" i="1"/>
  <c r="AA1295" i="1"/>
  <c r="AA1294" i="1"/>
  <c r="AB1300" i="1"/>
  <c r="AB1299" i="1"/>
  <c r="AB1294" i="1"/>
  <c r="AB1297" i="1"/>
  <c r="AB1295" i="1"/>
  <c r="AB1301" i="1"/>
  <c r="AB1296" i="1"/>
  <c r="AB1298" i="1"/>
  <c r="AC1300" i="1"/>
  <c r="AC1295" i="1"/>
  <c r="AC1298" i="1"/>
  <c r="AC1299" i="1"/>
  <c r="AC1297" i="1"/>
  <c r="AC1296" i="1"/>
  <c r="AC1294" i="1"/>
  <c r="AC1301" i="1"/>
  <c r="L2694" i="1"/>
  <c r="J2693" i="1"/>
  <c r="I2691" i="1"/>
  <c r="J2690" i="1"/>
  <c r="O2689" i="1"/>
  <c r="N2687" i="1"/>
  <c r="J2687" i="1"/>
  <c r="L2687" i="1"/>
  <c r="O2688" i="1"/>
  <c r="I2689" i="1"/>
  <c r="I2688" i="1"/>
  <c r="K2690" i="1"/>
  <c r="J2694" i="1"/>
  <c r="L2691" i="1"/>
  <c r="K2691" i="1"/>
  <c r="O2687" i="1"/>
  <c r="N2688" i="1"/>
  <c r="J2692" i="1"/>
  <c r="L2692" i="1"/>
  <c r="J2688" i="1"/>
  <c r="L2689" i="1"/>
  <c r="N2692" i="1"/>
  <c r="K2687" i="1"/>
  <c r="O2694" i="1"/>
  <c r="J2691" i="1"/>
  <c r="I2690" i="1"/>
  <c r="L2688" i="1"/>
  <c r="J2689" i="1"/>
  <c r="N2694" i="1"/>
  <c r="O2691" i="1"/>
  <c r="N2691" i="1"/>
  <c r="K2694" i="1"/>
  <c r="I2694" i="1"/>
  <c r="K2689" i="1"/>
  <c r="O2690" i="1"/>
  <c r="N2693" i="1"/>
  <c r="O2692" i="1"/>
  <c r="K2688" i="1"/>
  <c r="L2693" i="1"/>
  <c r="L2690" i="1"/>
  <c r="K2692" i="1"/>
  <c r="I2687" i="1"/>
  <c r="N2690" i="1"/>
  <c r="K2693" i="1"/>
  <c r="O2693" i="1"/>
  <c r="N2689" i="1"/>
  <c r="P2688" i="1"/>
  <c r="P2691" i="1"/>
  <c r="P2694" i="1"/>
  <c r="P2690" i="1"/>
  <c r="P2693" i="1"/>
  <c r="P2692" i="1"/>
  <c r="P2689" i="1"/>
  <c r="P2687" i="1"/>
  <c r="Q2693" i="1"/>
  <c r="Q2690" i="1"/>
  <c r="Q2689" i="1"/>
  <c r="Q2691" i="1"/>
  <c r="Q2694" i="1"/>
  <c r="Q2692" i="1"/>
  <c r="Q2688" i="1"/>
  <c r="Q2687" i="1"/>
  <c r="S2690" i="1"/>
  <c r="S2689" i="1"/>
  <c r="S2693" i="1"/>
  <c r="S2692" i="1"/>
  <c r="S2688" i="1"/>
  <c r="S2694" i="1"/>
  <c r="S2687" i="1"/>
  <c r="S2691" i="1"/>
  <c r="T2689" i="1"/>
  <c r="T2694" i="1"/>
  <c r="T2692" i="1"/>
  <c r="T2691" i="1"/>
  <c r="T2687" i="1"/>
  <c r="T2690" i="1"/>
  <c r="T2688" i="1"/>
  <c r="T2693" i="1"/>
  <c r="U2690" i="1"/>
  <c r="U2691" i="1"/>
  <c r="U2693" i="1"/>
  <c r="U2689" i="1"/>
  <c r="U2694" i="1"/>
  <c r="U2688" i="1"/>
  <c r="U2692" i="1"/>
  <c r="U2687" i="1"/>
  <c r="V2688" i="1"/>
  <c r="V2694" i="1"/>
  <c r="V2691" i="1"/>
  <c r="V2689" i="1"/>
  <c r="V2692" i="1"/>
  <c r="V2687" i="1"/>
  <c r="V2690" i="1"/>
  <c r="V2693" i="1"/>
  <c r="X2693" i="1"/>
  <c r="X2690" i="1"/>
  <c r="X2692" i="1"/>
  <c r="X2687" i="1"/>
  <c r="X2689" i="1"/>
  <c r="X2688" i="1"/>
  <c r="X2694" i="1"/>
  <c r="X2691" i="1"/>
  <c r="Y2687" i="1"/>
  <c r="Y2690" i="1"/>
  <c r="Y2693" i="1"/>
  <c r="Y2689" i="1"/>
  <c r="Y2694" i="1"/>
  <c r="Y2688" i="1"/>
  <c r="Y2692" i="1"/>
  <c r="Y2691" i="1"/>
  <c r="AA2690" i="1"/>
  <c r="AA2689" i="1"/>
  <c r="AA2688" i="1"/>
  <c r="AA2687" i="1"/>
  <c r="AA2694" i="1"/>
  <c r="AA2693" i="1"/>
  <c r="AA2691" i="1"/>
  <c r="AA2692" i="1"/>
  <c r="AB2690" i="1"/>
  <c r="AB2693" i="1"/>
  <c r="AB2687" i="1"/>
  <c r="AB2689" i="1"/>
  <c r="AB2692" i="1"/>
  <c r="AB2691" i="1"/>
  <c r="AB2694" i="1"/>
  <c r="AB2688" i="1"/>
  <c r="AC2689" i="1"/>
  <c r="AC2694" i="1"/>
  <c r="AC2692" i="1"/>
  <c r="AC2688" i="1"/>
  <c r="AC2687" i="1"/>
  <c r="AC2691" i="1"/>
  <c r="AC2693" i="1"/>
  <c r="AC2690" i="1"/>
  <c r="I2693" i="1"/>
  <c r="I2692" i="1"/>
  <c r="E1277" i="1"/>
  <c r="K1366" i="1"/>
  <c r="K1373" i="1"/>
  <c r="L1367" i="1"/>
  <c r="K1372" i="1"/>
  <c r="O1373" i="1"/>
  <c r="I1372" i="1"/>
  <c r="N1372" i="1"/>
  <c r="K1369" i="1"/>
  <c r="J1366" i="1"/>
  <c r="O1366" i="1"/>
  <c r="K1368" i="1"/>
  <c r="O1370" i="1"/>
  <c r="L1372" i="1"/>
  <c r="J1372" i="1"/>
  <c r="K1370" i="1"/>
  <c r="N1371" i="1"/>
  <c r="O1371" i="1"/>
  <c r="I1367" i="1"/>
  <c r="K1371" i="1"/>
  <c r="I1366" i="1"/>
  <c r="N1373" i="1"/>
  <c r="L1368" i="1"/>
  <c r="O1369" i="1"/>
  <c r="J1371" i="1"/>
  <c r="I1368" i="1"/>
  <c r="L1370" i="1"/>
  <c r="N1367" i="1"/>
  <c r="J1369" i="1"/>
  <c r="N1366" i="1"/>
  <c r="O1367" i="1"/>
  <c r="N1370" i="1"/>
  <c r="K1367" i="1"/>
  <c r="N1368" i="1"/>
  <c r="J1367" i="1"/>
  <c r="J1370" i="1"/>
  <c r="N1369" i="1"/>
  <c r="L1371" i="1"/>
  <c r="J1368" i="1"/>
  <c r="J1373" i="1"/>
  <c r="L1373" i="1"/>
  <c r="I1371" i="1"/>
  <c r="O1368" i="1"/>
  <c r="I1370" i="1"/>
  <c r="O1372" i="1"/>
  <c r="I1369" i="1"/>
  <c r="L1366" i="1"/>
  <c r="L1369" i="1"/>
  <c r="P1372" i="1"/>
  <c r="P1368" i="1"/>
  <c r="P1369" i="1"/>
  <c r="P1367" i="1"/>
  <c r="P1373" i="1"/>
  <c r="P1371" i="1"/>
  <c r="P1366" i="1"/>
  <c r="P1370" i="1"/>
  <c r="Q1366" i="1"/>
  <c r="Q1372" i="1"/>
  <c r="Q1373" i="1"/>
  <c r="Q1367" i="1"/>
  <c r="Q1371" i="1"/>
  <c r="Q1369" i="1"/>
  <c r="Q1370" i="1"/>
  <c r="Q1368" i="1"/>
  <c r="S1370" i="1"/>
  <c r="S1366" i="1"/>
  <c r="S1367" i="1"/>
  <c r="S1368" i="1"/>
  <c r="S1369" i="1"/>
  <c r="S1371" i="1"/>
  <c r="S1373" i="1"/>
  <c r="S1372" i="1"/>
  <c r="T1370" i="1"/>
  <c r="T1373" i="1"/>
  <c r="T1371" i="1"/>
  <c r="T1367" i="1"/>
  <c r="T1369" i="1"/>
  <c r="T1366" i="1"/>
  <c r="T1372" i="1"/>
  <c r="T1368" i="1"/>
  <c r="U1373" i="1"/>
  <c r="U1369" i="1"/>
  <c r="U1370" i="1"/>
  <c r="U1371" i="1"/>
  <c r="U1368" i="1"/>
  <c r="U1372" i="1"/>
  <c r="U1366" i="1"/>
  <c r="U1367" i="1"/>
  <c r="V1367" i="1"/>
  <c r="V1369" i="1"/>
  <c r="V1371" i="1"/>
  <c r="V1372" i="1"/>
  <c r="V1366" i="1"/>
  <c r="V1368" i="1"/>
  <c r="V1373" i="1"/>
  <c r="V1370" i="1"/>
  <c r="X1373" i="1"/>
  <c r="X1372" i="1"/>
  <c r="X1368" i="1"/>
  <c r="X1371" i="1"/>
  <c r="X1370" i="1"/>
  <c r="X1366" i="1"/>
  <c r="X1367" i="1"/>
  <c r="X1369" i="1"/>
  <c r="Y1370" i="1"/>
  <c r="Y1368" i="1"/>
  <c r="Y1366" i="1"/>
  <c r="Y1371" i="1"/>
  <c r="Y1367" i="1"/>
  <c r="Y1373" i="1"/>
  <c r="Y1369" i="1"/>
  <c r="Y1372" i="1"/>
  <c r="AA1373" i="1"/>
  <c r="AA1370" i="1"/>
  <c r="AA1371" i="1"/>
  <c r="AA1368" i="1"/>
  <c r="AA1366" i="1"/>
  <c r="AA1369" i="1"/>
  <c r="AA1367" i="1"/>
  <c r="AA1372" i="1"/>
  <c r="AB1368" i="1"/>
  <c r="AB1370" i="1"/>
  <c r="AB1373" i="1"/>
  <c r="AB1372" i="1"/>
  <c r="AB1369" i="1"/>
  <c r="AB1371" i="1"/>
  <c r="AB1366" i="1"/>
  <c r="AB1367" i="1"/>
  <c r="AC1373" i="1"/>
  <c r="AC1368" i="1"/>
  <c r="AC1372" i="1"/>
  <c r="AC1370" i="1"/>
  <c r="AC1367" i="1"/>
  <c r="AC1371" i="1"/>
  <c r="AC1366" i="1"/>
  <c r="AC1369" i="1"/>
  <c r="I1373" i="1"/>
  <c r="I1331" i="1"/>
  <c r="J1328" i="1"/>
  <c r="K1330" i="1"/>
  <c r="J1329" i="1"/>
  <c r="J1327" i="1"/>
  <c r="N1326" i="1"/>
  <c r="J1333" i="1"/>
  <c r="K1326" i="1"/>
  <c r="J1331" i="1"/>
  <c r="I1330" i="1"/>
  <c r="I1328" i="1"/>
  <c r="L1331" i="1"/>
  <c r="O1327" i="1"/>
  <c r="O1326" i="1"/>
  <c r="N1332" i="1"/>
  <c r="L1332" i="1"/>
  <c r="I1326" i="1"/>
  <c r="L1333" i="1"/>
  <c r="O1333" i="1"/>
  <c r="L1327" i="1"/>
  <c r="N1329" i="1"/>
  <c r="N1331" i="1"/>
  <c r="I1332" i="1"/>
  <c r="O1331" i="1"/>
  <c r="N1330" i="1"/>
  <c r="K1327" i="1"/>
  <c r="J1330" i="1"/>
  <c r="N1327" i="1"/>
  <c r="K1333" i="1"/>
  <c r="J1326" i="1"/>
  <c r="J1332" i="1"/>
  <c r="L1329" i="1"/>
  <c r="L1328" i="1"/>
  <c r="O1328" i="1"/>
  <c r="O1330" i="1"/>
  <c r="I1329" i="1"/>
  <c r="L1326" i="1"/>
  <c r="I1333" i="1"/>
  <c r="O1329" i="1"/>
  <c r="L1330" i="1"/>
  <c r="I1327" i="1"/>
  <c r="K1331" i="1"/>
  <c r="K1328" i="1"/>
  <c r="N1333" i="1"/>
  <c r="O1332" i="1"/>
  <c r="K1329" i="1"/>
  <c r="N1328" i="1"/>
  <c r="K1332" i="1"/>
  <c r="P1329" i="1"/>
  <c r="P1331" i="1"/>
  <c r="P1332" i="1"/>
  <c r="P1327" i="1"/>
  <c r="P1330" i="1"/>
  <c r="P1328" i="1"/>
  <c r="P1333" i="1"/>
  <c r="P1326" i="1"/>
  <c r="Q1332" i="1"/>
  <c r="Q1327" i="1"/>
  <c r="Q1328" i="1"/>
  <c r="Q1333" i="1"/>
  <c r="Q1329" i="1"/>
  <c r="Q1330" i="1"/>
  <c r="Q1326" i="1"/>
  <c r="Q1331" i="1"/>
  <c r="S1332" i="1"/>
  <c r="S1333" i="1"/>
  <c r="S1329" i="1"/>
  <c r="S1328" i="1"/>
  <c r="S1331" i="1"/>
  <c r="S1326" i="1"/>
  <c r="S1330" i="1"/>
  <c r="S1327" i="1"/>
  <c r="T1327" i="1"/>
  <c r="T1326" i="1"/>
  <c r="T1332" i="1"/>
  <c r="T1329" i="1"/>
  <c r="T1330" i="1"/>
  <c r="T1331" i="1"/>
  <c r="T1328" i="1"/>
  <c r="T1333" i="1"/>
  <c r="U1333" i="1"/>
  <c r="U1329" i="1"/>
  <c r="U1331" i="1"/>
  <c r="U1327" i="1"/>
  <c r="U1328" i="1"/>
  <c r="U1332" i="1"/>
  <c r="U1326" i="1"/>
  <c r="U1330" i="1"/>
  <c r="V1331" i="1"/>
  <c r="V1333" i="1"/>
  <c r="V1328" i="1"/>
  <c r="V1329" i="1"/>
  <c r="V1326" i="1"/>
  <c r="V1330" i="1"/>
  <c r="V1332" i="1"/>
  <c r="V1327" i="1"/>
  <c r="X1327" i="1"/>
  <c r="X1333" i="1"/>
  <c r="X1326" i="1"/>
  <c r="X1330" i="1"/>
  <c r="X1331" i="1"/>
  <c r="X1328" i="1"/>
  <c r="X1329" i="1"/>
  <c r="X1332" i="1"/>
  <c r="Y1326" i="1"/>
  <c r="Y1331" i="1"/>
  <c r="Y1332" i="1"/>
  <c r="Y1327" i="1"/>
  <c r="Y1329" i="1"/>
  <c r="Y1333" i="1"/>
  <c r="Y1328" i="1"/>
  <c r="Y1330" i="1"/>
  <c r="AA1326" i="1"/>
  <c r="AA1330" i="1"/>
  <c r="AA1329" i="1"/>
  <c r="AA1328" i="1"/>
  <c r="AA1333" i="1"/>
  <c r="AA1332" i="1"/>
  <c r="AA1331" i="1"/>
  <c r="AA1327" i="1"/>
  <c r="AB1331" i="1"/>
  <c r="AB1333" i="1"/>
  <c r="AB1326" i="1"/>
  <c r="AB1327" i="1"/>
  <c r="AB1332" i="1"/>
  <c r="AB1328" i="1"/>
  <c r="AB1330" i="1"/>
  <c r="AB1329" i="1"/>
  <c r="AC1333" i="1"/>
  <c r="AC1332" i="1"/>
  <c r="AC1330" i="1"/>
  <c r="AC1328" i="1"/>
  <c r="AC1327" i="1"/>
  <c r="AC1331" i="1"/>
  <c r="AC1326" i="1"/>
  <c r="AC1329" i="1"/>
  <c r="J1128" i="1"/>
  <c r="L1128" i="1"/>
  <c r="O1133" i="1"/>
  <c r="P1132" i="1"/>
  <c r="K1126" i="1"/>
  <c r="L1130" i="1"/>
  <c r="I1128" i="1"/>
  <c r="N1128" i="1"/>
  <c r="P1129" i="1"/>
  <c r="I1132" i="1"/>
  <c r="K1131" i="1"/>
  <c r="L1127" i="1"/>
  <c r="P1131" i="1"/>
  <c r="O1132" i="1"/>
  <c r="O1126" i="1"/>
  <c r="N1127" i="1"/>
  <c r="O1127" i="1"/>
  <c r="K1129" i="1"/>
  <c r="L1132" i="1"/>
  <c r="L1129" i="1"/>
  <c r="P1130" i="1"/>
  <c r="K1130" i="1"/>
  <c r="J1132" i="1"/>
  <c r="J1130" i="1"/>
  <c r="O1130" i="1"/>
  <c r="N1132" i="1"/>
  <c r="N1126" i="1"/>
  <c r="N1129" i="1"/>
  <c r="P1127" i="1"/>
  <c r="K1132" i="1"/>
  <c r="O1131" i="1"/>
  <c r="L1133" i="1"/>
  <c r="N1133" i="1"/>
  <c r="L1131" i="1"/>
  <c r="P1128" i="1"/>
  <c r="N1131" i="1"/>
  <c r="K1127" i="1"/>
  <c r="K1133" i="1"/>
  <c r="P1126" i="1"/>
  <c r="N1130" i="1"/>
  <c r="J1131" i="1"/>
  <c r="I1126" i="1"/>
  <c r="I1133" i="1"/>
  <c r="J1127" i="1"/>
  <c r="O1129" i="1"/>
  <c r="J1129" i="1"/>
  <c r="L1126" i="1"/>
  <c r="O1128" i="1"/>
  <c r="K1128" i="1"/>
  <c r="P1133" i="1"/>
  <c r="Q1127" i="1"/>
  <c r="Q1129" i="1"/>
  <c r="Q1132" i="1"/>
  <c r="Q1133" i="1"/>
  <c r="Q1126" i="1"/>
  <c r="Q1131" i="1"/>
  <c r="Q1130" i="1"/>
  <c r="Q1128" i="1"/>
  <c r="S1126" i="1"/>
  <c r="S1128" i="1"/>
  <c r="S1133" i="1"/>
  <c r="S1127" i="1"/>
  <c r="S1131" i="1"/>
  <c r="S1130" i="1"/>
  <c r="S1129" i="1"/>
  <c r="S1132" i="1"/>
  <c r="T1128" i="1"/>
  <c r="T1133" i="1"/>
  <c r="T1130" i="1"/>
  <c r="T1132" i="1"/>
  <c r="T1131" i="1"/>
  <c r="T1127" i="1"/>
  <c r="T1129" i="1"/>
  <c r="T1126" i="1"/>
  <c r="U1129" i="1"/>
  <c r="U1132" i="1"/>
  <c r="U1127" i="1"/>
  <c r="U1131" i="1"/>
  <c r="U1126" i="1"/>
  <c r="U1130" i="1"/>
  <c r="U1128" i="1"/>
  <c r="U1133" i="1"/>
  <c r="V1127" i="1"/>
  <c r="V1129" i="1"/>
  <c r="V1130" i="1"/>
  <c r="V1132" i="1"/>
  <c r="V1128" i="1"/>
  <c r="V1133" i="1"/>
  <c r="V1131" i="1"/>
  <c r="V1126" i="1"/>
  <c r="X1131" i="1"/>
  <c r="X1130" i="1"/>
  <c r="X1126" i="1"/>
  <c r="X1128" i="1"/>
  <c r="X1133" i="1"/>
  <c r="X1129" i="1"/>
  <c r="X1127" i="1"/>
  <c r="X1132" i="1"/>
  <c r="Y1127" i="1"/>
  <c r="Y1126" i="1"/>
  <c r="Y1128" i="1"/>
  <c r="Y1133" i="1"/>
  <c r="Y1131" i="1"/>
  <c r="Y1130" i="1"/>
  <c r="Y1132" i="1"/>
  <c r="Y1129" i="1"/>
  <c r="AA1132" i="1"/>
  <c r="AA1131" i="1"/>
  <c r="AA1129" i="1"/>
  <c r="AA1130" i="1"/>
  <c r="AA1133" i="1"/>
  <c r="AA1128" i="1"/>
  <c r="AA1126" i="1"/>
  <c r="AA1127" i="1"/>
  <c r="AB1128" i="1"/>
  <c r="AB1127" i="1"/>
  <c r="AB1126" i="1"/>
  <c r="AB1129" i="1"/>
  <c r="AB1133" i="1"/>
  <c r="AB1130" i="1"/>
  <c r="AB1132" i="1"/>
  <c r="AB1131" i="1"/>
  <c r="AC1133" i="1"/>
  <c r="AC1130" i="1"/>
  <c r="AC1126" i="1"/>
  <c r="AC1129" i="1"/>
  <c r="AC1127" i="1"/>
  <c r="AC1128" i="1"/>
  <c r="AC1131" i="1"/>
  <c r="AC1132" i="1"/>
  <c r="I1127" i="1"/>
  <c r="I1130" i="1"/>
  <c r="J1133" i="1"/>
  <c r="J1126" i="1"/>
  <c r="I1129" i="1"/>
  <c r="I1131" i="1"/>
  <c r="E1341" i="1"/>
  <c r="O1383" i="1"/>
  <c r="L1388" i="1"/>
  <c r="N1387" i="1"/>
  <c r="L1384" i="1"/>
  <c r="J1389" i="1"/>
  <c r="J1386" i="1"/>
  <c r="O1387" i="1"/>
  <c r="L1383" i="1"/>
  <c r="K1382" i="1"/>
  <c r="N1388" i="1"/>
  <c r="O1384" i="1"/>
  <c r="K1386" i="1"/>
  <c r="J1384" i="1"/>
  <c r="L1385" i="1"/>
  <c r="L1386" i="1"/>
  <c r="N1385" i="1"/>
  <c r="L1387" i="1"/>
  <c r="O1388" i="1"/>
  <c r="O1382" i="1"/>
  <c r="N1384" i="1"/>
  <c r="N1389" i="1"/>
  <c r="K1384" i="1"/>
  <c r="O1385" i="1"/>
  <c r="J1388" i="1"/>
  <c r="K1387" i="1"/>
  <c r="L1382" i="1"/>
  <c r="K1388" i="1"/>
  <c r="N1386" i="1"/>
  <c r="K1385" i="1"/>
  <c r="L1389" i="1"/>
  <c r="K1389" i="1"/>
  <c r="K1383" i="1"/>
  <c r="N1382" i="1"/>
  <c r="O1389" i="1"/>
  <c r="N1383" i="1"/>
  <c r="O1386" i="1"/>
  <c r="J1383" i="1"/>
  <c r="P1389" i="1"/>
  <c r="P1385" i="1"/>
  <c r="P1384" i="1"/>
  <c r="P1383" i="1"/>
  <c r="P1382" i="1"/>
  <c r="P1387" i="1"/>
  <c r="P1388" i="1"/>
  <c r="P1386" i="1"/>
  <c r="Q1385" i="1"/>
  <c r="Q1383" i="1"/>
  <c r="Q1387" i="1"/>
  <c r="Q1382" i="1"/>
  <c r="Q1386" i="1"/>
  <c r="Q1384" i="1"/>
  <c r="Q1388" i="1"/>
  <c r="Q1389" i="1"/>
  <c r="S1384" i="1"/>
  <c r="S1382" i="1"/>
  <c r="S1389" i="1"/>
  <c r="S1388" i="1"/>
  <c r="S1386" i="1"/>
  <c r="S1385" i="1"/>
  <c r="S1383" i="1"/>
  <c r="S1387" i="1"/>
  <c r="T1387" i="1"/>
  <c r="T1386" i="1"/>
  <c r="T1385" i="1"/>
  <c r="T1382" i="1"/>
  <c r="T1384" i="1"/>
  <c r="T1383" i="1"/>
  <c r="T1389" i="1"/>
  <c r="T1388" i="1"/>
  <c r="U1384" i="1"/>
  <c r="U1387" i="1"/>
  <c r="U1388" i="1"/>
  <c r="U1383" i="1"/>
  <c r="U1382" i="1"/>
  <c r="U1386" i="1"/>
  <c r="U1389" i="1"/>
  <c r="U1385" i="1"/>
  <c r="V1389" i="1"/>
  <c r="V1383" i="1"/>
  <c r="V1386" i="1"/>
  <c r="V1387" i="1"/>
  <c r="V1388" i="1"/>
  <c r="V1385" i="1"/>
  <c r="V1384" i="1"/>
  <c r="V1382" i="1"/>
  <c r="X1386" i="1"/>
  <c r="X1385" i="1"/>
  <c r="X1387" i="1"/>
  <c r="X1384" i="1"/>
  <c r="X1389" i="1"/>
  <c r="X1383" i="1"/>
  <c r="X1382" i="1"/>
  <c r="X1388" i="1"/>
  <c r="Y1384" i="1"/>
  <c r="Y1389" i="1"/>
  <c r="Y1385" i="1"/>
  <c r="Y1382" i="1"/>
  <c r="Y1383" i="1"/>
  <c r="Y1387" i="1"/>
  <c r="Y1388" i="1"/>
  <c r="Y1386" i="1"/>
  <c r="AA1387" i="1"/>
  <c r="AA1383" i="1"/>
  <c r="AA1385" i="1"/>
  <c r="AA1389" i="1"/>
  <c r="AA1382" i="1"/>
  <c r="AA1384" i="1"/>
  <c r="AA1386" i="1"/>
  <c r="AA1388" i="1"/>
  <c r="AB1389" i="1"/>
  <c r="AB1387" i="1"/>
  <c r="AB1386" i="1"/>
  <c r="AB1385" i="1"/>
  <c r="AB1384" i="1"/>
  <c r="AB1388" i="1"/>
  <c r="AB1383" i="1"/>
  <c r="AB1382" i="1"/>
  <c r="AC1384" i="1"/>
  <c r="AC1388" i="1"/>
  <c r="AC1389" i="1"/>
  <c r="AC1383" i="1"/>
  <c r="AC1385" i="1"/>
  <c r="AC1387" i="1"/>
  <c r="AC1386" i="1"/>
  <c r="AC1382" i="1"/>
  <c r="I1387" i="1"/>
  <c r="I1389" i="1"/>
  <c r="I1382" i="1"/>
  <c r="J1385" i="1"/>
  <c r="I1386" i="1"/>
  <c r="I1383" i="1"/>
  <c r="J1382" i="1"/>
  <c r="J1387" i="1"/>
  <c r="I1385" i="1"/>
  <c r="I1388" i="1"/>
  <c r="I1384" i="1"/>
  <c r="J1288" i="1"/>
  <c r="J1290" i="1"/>
  <c r="K1288" i="1"/>
  <c r="O1293" i="1"/>
  <c r="O1289" i="1"/>
  <c r="L1287" i="1"/>
  <c r="I1289" i="1"/>
  <c r="I1288" i="1"/>
  <c r="O1290" i="1"/>
  <c r="J1289" i="1"/>
  <c r="L1290" i="1"/>
  <c r="I1292" i="1"/>
  <c r="N1289" i="1"/>
  <c r="L1286" i="1"/>
  <c r="O1291" i="1"/>
  <c r="J1287" i="1"/>
  <c r="N1292" i="1"/>
  <c r="J1293" i="1"/>
  <c r="N1293" i="1"/>
  <c r="K1286" i="1"/>
  <c r="O1292" i="1"/>
  <c r="L1289" i="1"/>
  <c r="N1291" i="1"/>
  <c r="K1293" i="1"/>
  <c r="O1287" i="1"/>
  <c r="K1289" i="1"/>
  <c r="N1286" i="1"/>
  <c r="I1286" i="1"/>
  <c r="L1293" i="1"/>
  <c r="J1286" i="1"/>
  <c r="I1291" i="1"/>
  <c r="L1292" i="1"/>
  <c r="K1287" i="1"/>
  <c r="N1290" i="1"/>
  <c r="O1288" i="1"/>
  <c r="I1293" i="1"/>
  <c r="L1288" i="1"/>
  <c r="K1291" i="1"/>
  <c r="K1290" i="1"/>
  <c r="N1288" i="1"/>
  <c r="O1286" i="1"/>
  <c r="L1291" i="1"/>
  <c r="J1292" i="1"/>
  <c r="N1287" i="1"/>
  <c r="J1291" i="1"/>
  <c r="K1292" i="1"/>
  <c r="P1286" i="1"/>
  <c r="P1292" i="1"/>
  <c r="P1293" i="1"/>
  <c r="P1291" i="1"/>
  <c r="P1288" i="1"/>
  <c r="P1287" i="1"/>
  <c r="P1289" i="1"/>
  <c r="P1290" i="1"/>
  <c r="Q1293" i="1"/>
  <c r="Q1288" i="1"/>
  <c r="Q1287" i="1"/>
  <c r="Q1291" i="1"/>
  <c r="Q1292" i="1"/>
  <c r="Q1290" i="1"/>
  <c r="Q1286" i="1"/>
  <c r="Q1289" i="1"/>
  <c r="S1288" i="1"/>
  <c r="S1287" i="1"/>
  <c r="S1290" i="1"/>
  <c r="S1292" i="1"/>
  <c r="S1286" i="1"/>
  <c r="S1289" i="1"/>
  <c r="S1291" i="1"/>
  <c r="S1293" i="1"/>
  <c r="T1286" i="1"/>
  <c r="T1288" i="1"/>
  <c r="T1291" i="1"/>
  <c r="T1287" i="1"/>
  <c r="T1293" i="1"/>
  <c r="T1289" i="1"/>
  <c r="T1292" i="1"/>
  <c r="T1290" i="1"/>
  <c r="U1288" i="1"/>
  <c r="U1289" i="1"/>
  <c r="U1293" i="1"/>
  <c r="U1290" i="1"/>
  <c r="U1291" i="1"/>
  <c r="U1287" i="1"/>
  <c r="U1292" i="1"/>
  <c r="U1286" i="1"/>
  <c r="V1288" i="1"/>
  <c r="V1292" i="1"/>
  <c r="V1293" i="1"/>
  <c r="V1287" i="1"/>
  <c r="V1286" i="1"/>
  <c r="V1291" i="1"/>
  <c r="V1289" i="1"/>
  <c r="V1290" i="1"/>
  <c r="X1291" i="1"/>
  <c r="X1287" i="1"/>
  <c r="X1290" i="1"/>
  <c r="X1292" i="1"/>
  <c r="X1288" i="1"/>
  <c r="X1286" i="1"/>
  <c r="X1289" i="1"/>
  <c r="X1293" i="1"/>
  <c r="Y1292" i="1"/>
  <c r="Y1293" i="1"/>
  <c r="Y1289" i="1"/>
  <c r="Y1286" i="1"/>
  <c r="Y1287" i="1"/>
  <c r="Y1288" i="1"/>
  <c r="Y1290" i="1"/>
  <c r="Y1291" i="1"/>
  <c r="AA1293" i="1"/>
  <c r="AA1287" i="1"/>
  <c r="AA1286" i="1"/>
  <c r="AA1288" i="1"/>
  <c r="AA1289" i="1"/>
  <c r="AA1290" i="1"/>
  <c r="AA1291" i="1"/>
  <c r="AA1292" i="1"/>
  <c r="AB1290" i="1"/>
  <c r="AB1286" i="1"/>
  <c r="AB1292" i="1"/>
  <c r="AB1288" i="1"/>
  <c r="AB1287" i="1"/>
  <c r="AB1289" i="1"/>
  <c r="AB1291" i="1"/>
  <c r="AB1293" i="1"/>
  <c r="AC1291" i="1"/>
  <c r="AC1289" i="1"/>
  <c r="AC1287" i="1"/>
  <c r="AC1290" i="1"/>
  <c r="AC1292" i="1"/>
  <c r="AC1293" i="1"/>
  <c r="AC1286" i="1"/>
  <c r="AC1288" i="1"/>
  <c r="I1290" i="1"/>
  <c r="I1287" i="1"/>
  <c r="K1357" i="1"/>
  <c r="K1356" i="1"/>
  <c r="J1353" i="1"/>
  <c r="J1351" i="1"/>
  <c r="K1353" i="1"/>
  <c r="I1350" i="1"/>
  <c r="N1354" i="1"/>
  <c r="I1353" i="1"/>
  <c r="N1351" i="1"/>
  <c r="O1357" i="1"/>
  <c r="O1353" i="1"/>
  <c r="O1350" i="1"/>
  <c r="N1352" i="1"/>
  <c r="L1357" i="1"/>
  <c r="N1353" i="1"/>
  <c r="K1354" i="1"/>
  <c r="I1356" i="1"/>
  <c r="K1351" i="1"/>
  <c r="J1352" i="1"/>
  <c r="O1356" i="1"/>
  <c r="N1350" i="1"/>
  <c r="L1351" i="1"/>
  <c r="L1356" i="1"/>
  <c r="L1352" i="1"/>
  <c r="O1351" i="1"/>
  <c r="L1350" i="1"/>
  <c r="L1355" i="1"/>
  <c r="K1355" i="1"/>
  <c r="K1350" i="1"/>
  <c r="J1357" i="1"/>
  <c r="O1355" i="1"/>
  <c r="N1355" i="1"/>
  <c r="L1354" i="1"/>
  <c r="O1352" i="1"/>
  <c r="I1357" i="1"/>
  <c r="L1353" i="1"/>
  <c r="K1352" i="1"/>
  <c r="J1350" i="1"/>
  <c r="J1356" i="1"/>
  <c r="J1355" i="1"/>
  <c r="O1354" i="1"/>
  <c r="I1351" i="1"/>
  <c r="N1357" i="1"/>
  <c r="N1356" i="1"/>
  <c r="J1354" i="1"/>
  <c r="P1357" i="1"/>
  <c r="P1353" i="1"/>
  <c r="P1355" i="1"/>
  <c r="P1351" i="1"/>
  <c r="P1350" i="1"/>
  <c r="P1352" i="1"/>
  <c r="P1356" i="1"/>
  <c r="P1354" i="1"/>
  <c r="Q1350" i="1"/>
  <c r="Q1352" i="1"/>
  <c r="Q1357" i="1"/>
  <c r="Q1351" i="1"/>
  <c r="Q1353" i="1"/>
  <c r="Q1356" i="1"/>
  <c r="Q1355" i="1"/>
  <c r="Q1354" i="1"/>
  <c r="S1357" i="1"/>
  <c r="S1353" i="1"/>
  <c r="S1355" i="1"/>
  <c r="S1352" i="1"/>
  <c r="S1351" i="1"/>
  <c r="S1354" i="1"/>
  <c r="S1356" i="1"/>
  <c r="S1350" i="1"/>
  <c r="T1357" i="1"/>
  <c r="T1356" i="1"/>
  <c r="T1352" i="1"/>
  <c r="T1351" i="1"/>
  <c r="T1355" i="1"/>
  <c r="T1350" i="1"/>
  <c r="T1353" i="1"/>
  <c r="T1354" i="1"/>
  <c r="U1356" i="1"/>
  <c r="U1351" i="1"/>
  <c r="U1355" i="1"/>
  <c r="U1350" i="1"/>
  <c r="U1354" i="1"/>
  <c r="U1357" i="1"/>
  <c r="U1353" i="1"/>
  <c r="U1352" i="1"/>
  <c r="V1351" i="1"/>
  <c r="V1353" i="1"/>
  <c r="V1350" i="1"/>
  <c r="V1355" i="1"/>
  <c r="V1354" i="1"/>
  <c r="V1357" i="1"/>
  <c r="V1356" i="1"/>
  <c r="V1352" i="1"/>
  <c r="X1350" i="1"/>
  <c r="X1357" i="1"/>
  <c r="X1354" i="1"/>
  <c r="X1352" i="1"/>
  <c r="X1355" i="1"/>
  <c r="X1351" i="1"/>
  <c r="X1353" i="1"/>
  <c r="X1356" i="1"/>
  <c r="Y1353" i="1"/>
  <c r="Y1356" i="1"/>
  <c r="Y1350" i="1"/>
  <c r="Y1357" i="1"/>
  <c r="Y1352" i="1"/>
  <c r="Y1351" i="1"/>
  <c r="Y1355" i="1"/>
  <c r="Y1354" i="1"/>
  <c r="AA1357" i="1"/>
  <c r="AA1356" i="1"/>
  <c r="AA1350" i="1"/>
  <c r="AA1355" i="1"/>
  <c r="AA1353" i="1"/>
  <c r="AA1351" i="1"/>
  <c r="AA1354" i="1"/>
  <c r="AA1352" i="1"/>
  <c r="AB1354" i="1"/>
  <c r="AB1357" i="1"/>
  <c r="AB1351" i="1"/>
  <c r="AB1356" i="1"/>
  <c r="AB1355" i="1"/>
  <c r="AB1350" i="1"/>
  <c r="AB1352" i="1"/>
  <c r="AB1353" i="1"/>
  <c r="AC1355" i="1"/>
  <c r="AC1354" i="1"/>
  <c r="AC1353" i="1"/>
  <c r="AC1352" i="1"/>
  <c r="AC1351" i="1"/>
  <c r="AC1350" i="1"/>
  <c r="AC1356" i="1"/>
  <c r="AC1357" i="1"/>
  <c r="I1355" i="1"/>
  <c r="I1352" i="1"/>
  <c r="I1354" i="1"/>
  <c r="E1365" i="1"/>
  <c r="O1410" i="1"/>
  <c r="L1408" i="1"/>
  <c r="K1409" i="1"/>
  <c r="K1407" i="1"/>
  <c r="N1413" i="1"/>
  <c r="N1412" i="1"/>
  <c r="O1406" i="1"/>
  <c r="K1411" i="1"/>
  <c r="N1408" i="1"/>
  <c r="K1412" i="1"/>
  <c r="L1409" i="1"/>
  <c r="O1412" i="1"/>
  <c r="N1410" i="1"/>
  <c r="K1410" i="1"/>
  <c r="J1410" i="1"/>
  <c r="O1408" i="1"/>
  <c r="J1407" i="1"/>
  <c r="K1413" i="1"/>
  <c r="O1407" i="1"/>
  <c r="N1407" i="1"/>
  <c r="L1406" i="1"/>
  <c r="N1406" i="1"/>
  <c r="L1407" i="1"/>
  <c r="O1413" i="1"/>
  <c r="N1409" i="1"/>
  <c r="L1412" i="1"/>
  <c r="K1406" i="1"/>
  <c r="J1411" i="1"/>
  <c r="K1408" i="1"/>
  <c r="L1410" i="1"/>
  <c r="O1411" i="1"/>
  <c r="L1413" i="1"/>
  <c r="O1409" i="1"/>
  <c r="L1411" i="1"/>
  <c r="N1411" i="1"/>
  <c r="J1413" i="1"/>
  <c r="J1406" i="1"/>
  <c r="P1412" i="1"/>
  <c r="P1413" i="1"/>
  <c r="P1410" i="1"/>
  <c r="P1411" i="1"/>
  <c r="P1408" i="1"/>
  <c r="P1407" i="1"/>
  <c r="P1406" i="1"/>
  <c r="P1409" i="1"/>
  <c r="Q1411" i="1"/>
  <c r="Q1412" i="1"/>
  <c r="Q1409" i="1"/>
  <c r="Q1408" i="1"/>
  <c r="Q1407" i="1"/>
  <c r="Q1410" i="1"/>
  <c r="Q1406" i="1"/>
  <c r="Q1413" i="1"/>
  <c r="S1410" i="1"/>
  <c r="S1411" i="1"/>
  <c r="S1407" i="1"/>
  <c r="S1412" i="1"/>
  <c r="S1413" i="1"/>
  <c r="S1408" i="1"/>
  <c r="S1409" i="1"/>
  <c r="S1406" i="1"/>
  <c r="T1411" i="1"/>
  <c r="T1410" i="1"/>
  <c r="T1409" i="1"/>
  <c r="T1406" i="1"/>
  <c r="T1407" i="1"/>
  <c r="T1412" i="1"/>
  <c r="T1408" i="1"/>
  <c r="T1413" i="1"/>
  <c r="U1411" i="1"/>
  <c r="U1407" i="1"/>
  <c r="U1409" i="1"/>
  <c r="U1406" i="1"/>
  <c r="U1412" i="1"/>
  <c r="U1410" i="1"/>
  <c r="U1413" i="1"/>
  <c r="U1408" i="1"/>
  <c r="V1413" i="1"/>
  <c r="V1409" i="1"/>
  <c r="V1411" i="1"/>
  <c r="V1412" i="1"/>
  <c r="V1406" i="1"/>
  <c r="V1408" i="1"/>
  <c r="V1410" i="1"/>
  <c r="V1407" i="1"/>
  <c r="X1413" i="1"/>
  <c r="X1412" i="1"/>
  <c r="X1411" i="1"/>
  <c r="X1410" i="1"/>
  <c r="X1407" i="1"/>
  <c r="X1408" i="1"/>
  <c r="X1406" i="1"/>
  <c r="X1409" i="1"/>
  <c r="Y1409" i="1"/>
  <c r="Y1407" i="1"/>
  <c r="Y1412" i="1"/>
  <c r="Y1410" i="1"/>
  <c r="Y1413" i="1"/>
  <c r="Y1406" i="1"/>
  <c r="Y1408" i="1"/>
  <c r="Y1411" i="1"/>
  <c r="AA1413" i="1"/>
  <c r="AA1410" i="1"/>
  <c r="AA1411" i="1"/>
  <c r="AA1408" i="1"/>
  <c r="AA1407" i="1"/>
  <c r="AA1406" i="1"/>
  <c r="AA1409" i="1"/>
  <c r="AA1412" i="1"/>
  <c r="AB1413" i="1"/>
  <c r="AB1411" i="1"/>
  <c r="AB1412" i="1"/>
  <c r="AB1409" i="1"/>
  <c r="AB1408" i="1"/>
  <c r="AB1407" i="1"/>
  <c r="AB1410" i="1"/>
  <c r="AB1406" i="1"/>
  <c r="AC1413" i="1"/>
  <c r="AC1411" i="1"/>
  <c r="AC1407" i="1"/>
  <c r="AC1412" i="1"/>
  <c r="AC1410" i="1"/>
  <c r="AC1406" i="1"/>
  <c r="AC1409" i="1"/>
  <c r="AC1408" i="1"/>
  <c r="I1410" i="1"/>
  <c r="I1412" i="1"/>
  <c r="J1412" i="1"/>
  <c r="J1409" i="1"/>
  <c r="I1408" i="1"/>
  <c r="I1406" i="1"/>
  <c r="I1411" i="1"/>
  <c r="I1413" i="1"/>
  <c r="I1409" i="1"/>
  <c r="J1408" i="1"/>
  <c r="I1407" i="1"/>
  <c r="E4780" i="1"/>
  <c r="I730" i="1"/>
  <c r="K726" i="1"/>
  <c r="J727" i="1"/>
  <c r="J725" i="1"/>
  <c r="J731" i="1"/>
  <c r="K727" i="1"/>
  <c r="O726" i="1"/>
  <c r="J724" i="1"/>
  <c r="K731" i="1"/>
  <c r="L724" i="1"/>
  <c r="J729" i="1"/>
  <c r="J730" i="1"/>
  <c r="I731" i="1"/>
  <c r="N725" i="1"/>
  <c r="J728" i="1"/>
  <c r="N731" i="1"/>
  <c r="K729" i="1"/>
  <c r="L727" i="1"/>
  <c r="K730" i="1"/>
  <c r="I726" i="1"/>
  <c r="L726" i="1"/>
  <c r="L728" i="1"/>
  <c r="I729" i="1"/>
  <c r="N727" i="1"/>
  <c r="O725" i="1"/>
  <c r="O728" i="1"/>
  <c r="O729" i="1"/>
  <c r="N726" i="1"/>
  <c r="N724" i="1"/>
  <c r="L730" i="1"/>
  <c r="N730" i="1"/>
  <c r="K728" i="1"/>
  <c r="L729" i="1"/>
  <c r="O724" i="1"/>
  <c r="K725" i="1"/>
  <c r="I725" i="1"/>
  <c r="I727" i="1"/>
  <c r="K724" i="1"/>
  <c r="N728" i="1"/>
  <c r="O731" i="1"/>
  <c r="O730" i="1"/>
  <c r="N729" i="1"/>
  <c r="L725" i="1"/>
  <c r="O727" i="1"/>
  <c r="J726" i="1"/>
  <c r="I728" i="1"/>
  <c r="I724" i="1"/>
  <c r="L731" i="1"/>
  <c r="P727" i="1"/>
  <c r="P731" i="1"/>
  <c r="P725" i="1"/>
  <c r="P728" i="1"/>
  <c r="P729" i="1"/>
  <c r="P724" i="1"/>
  <c r="P726" i="1"/>
  <c r="P730" i="1"/>
  <c r="Q725" i="1"/>
  <c r="Q728" i="1"/>
  <c r="Q729" i="1"/>
  <c r="Q726" i="1"/>
  <c r="Q731" i="1"/>
  <c r="Q727" i="1"/>
  <c r="Q730" i="1"/>
  <c r="Q724" i="1"/>
  <c r="S731" i="1"/>
  <c r="S726" i="1"/>
  <c r="S729" i="1"/>
  <c r="S727" i="1"/>
  <c r="S724" i="1"/>
  <c r="S725" i="1"/>
  <c r="S730" i="1"/>
  <c r="S728" i="1"/>
  <c r="T728" i="1"/>
  <c r="T724" i="1"/>
  <c r="T726" i="1"/>
  <c r="T729" i="1"/>
  <c r="T730" i="1"/>
  <c r="T731" i="1"/>
  <c r="T727" i="1"/>
  <c r="T725" i="1"/>
  <c r="U726" i="1"/>
  <c r="U727" i="1"/>
  <c r="U725" i="1"/>
  <c r="U728" i="1"/>
  <c r="U729" i="1"/>
  <c r="U730" i="1"/>
  <c r="U724" i="1"/>
  <c r="U731" i="1"/>
  <c r="V731" i="1"/>
  <c r="V727" i="1"/>
  <c r="V728" i="1"/>
  <c r="V726" i="1"/>
  <c r="V730" i="1"/>
  <c r="V725" i="1"/>
  <c r="V729" i="1"/>
  <c r="V724" i="1"/>
  <c r="X724" i="1"/>
  <c r="X728" i="1"/>
  <c r="X725" i="1"/>
  <c r="X726" i="1"/>
  <c r="X731" i="1"/>
  <c r="X729" i="1"/>
  <c r="X730" i="1"/>
  <c r="X727" i="1"/>
  <c r="Y730" i="1"/>
  <c r="Y728" i="1"/>
  <c r="Y729" i="1"/>
  <c r="Y731" i="1"/>
  <c r="Y726" i="1"/>
  <c r="Y724" i="1"/>
  <c r="Y725" i="1"/>
  <c r="Y727" i="1"/>
  <c r="AA724" i="1"/>
  <c r="AA725" i="1"/>
  <c r="AA729" i="1"/>
  <c r="AA731" i="1"/>
  <c r="AA728" i="1"/>
  <c r="AA730" i="1"/>
  <c r="AA726" i="1"/>
  <c r="AA727" i="1"/>
  <c r="AB727" i="1"/>
  <c r="AB728" i="1"/>
  <c r="AB726" i="1"/>
  <c r="AB730" i="1"/>
  <c r="AB724" i="1"/>
  <c r="AB731" i="1"/>
  <c r="AB725" i="1"/>
  <c r="AB729" i="1"/>
  <c r="AC727" i="1"/>
  <c r="AC728" i="1"/>
  <c r="AC725" i="1"/>
  <c r="AC724" i="1"/>
  <c r="AC731" i="1"/>
  <c r="AC730" i="1"/>
  <c r="AC726" i="1"/>
  <c r="AC729" i="1"/>
  <c r="E1397" i="1"/>
  <c r="E739" i="1"/>
  <c r="E15" i="1"/>
  <c r="J1321" i="1"/>
  <c r="N1325" i="1"/>
  <c r="L1323" i="1"/>
  <c r="N1324" i="1"/>
  <c r="I1319" i="1"/>
  <c r="L1319" i="1"/>
  <c r="L1322" i="1"/>
  <c r="N1323" i="1"/>
  <c r="K1321" i="1"/>
  <c r="K1325" i="1"/>
  <c r="J1325" i="1"/>
  <c r="I1324" i="1"/>
  <c r="L1321" i="1"/>
  <c r="O1319" i="1"/>
  <c r="J1318" i="1"/>
  <c r="L1318" i="1"/>
  <c r="J1320" i="1"/>
  <c r="L1320" i="1"/>
  <c r="J1319" i="1"/>
  <c r="O1321" i="1"/>
  <c r="N1322" i="1"/>
  <c r="O1318" i="1"/>
  <c r="J1324" i="1"/>
  <c r="K1320" i="1"/>
  <c r="L1324" i="1"/>
  <c r="J1322" i="1"/>
  <c r="N1318" i="1"/>
  <c r="O1320" i="1"/>
  <c r="K1318" i="1"/>
  <c r="I1318" i="1"/>
  <c r="N1320" i="1"/>
  <c r="N1321" i="1"/>
  <c r="I1325" i="1"/>
  <c r="I1323" i="1"/>
  <c r="N1319" i="1"/>
  <c r="O1324" i="1"/>
  <c r="K1323" i="1"/>
  <c r="K1322" i="1"/>
  <c r="O1322" i="1"/>
  <c r="J1323" i="1"/>
  <c r="I1320" i="1"/>
  <c r="I1322" i="1"/>
  <c r="I1321" i="1"/>
  <c r="O1325" i="1"/>
  <c r="K1324" i="1"/>
  <c r="L1325" i="1"/>
  <c r="O1323" i="1"/>
  <c r="P1320" i="1"/>
  <c r="P1323" i="1"/>
  <c r="P1324" i="1"/>
  <c r="P1318" i="1"/>
  <c r="P1325" i="1"/>
  <c r="P1321" i="1"/>
  <c r="P1319" i="1"/>
  <c r="P1322" i="1"/>
  <c r="Q1324" i="1"/>
  <c r="Q1323" i="1"/>
  <c r="Q1325" i="1"/>
  <c r="Q1319" i="1"/>
  <c r="Q1321" i="1"/>
  <c r="Q1322" i="1"/>
  <c r="Q1318" i="1"/>
  <c r="Q1320" i="1"/>
  <c r="S1321" i="1"/>
  <c r="S1325" i="1"/>
  <c r="S1322" i="1"/>
  <c r="S1319" i="1"/>
  <c r="S1320" i="1"/>
  <c r="S1323" i="1"/>
  <c r="S1318" i="1"/>
  <c r="S1324" i="1"/>
  <c r="T1325" i="1"/>
  <c r="T1320" i="1"/>
  <c r="T1322" i="1"/>
  <c r="T1319" i="1"/>
  <c r="T1323" i="1"/>
  <c r="T1318" i="1"/>
  <c r="T1321" i="1"/>
  <c r="T1324" i="1"/>
  <c r="U1323" i="1"/>
  <c r="U1319" i="1"/>
  <c r="U1322" i="1"/>
  <c r="U1318" i="1"/>
  <c r="U1325" i="1"/>
  <c r="U1324" i="1"/>
  <c r="U1320" i="1"/>
  <c r="U1321" i="1"/>
  <c r="V1322" i="1"/>
  <c r="V1323" i="1"/>
  <c r="V1324" i="1"/>
  <c r="V1321" i="1"/>
  <c r="V1325" i="1"/>
  <c r="V1320" i="1"/>
  <c r="V1318" i="1"/>
  <c r="V1319" i="1"/>
  <c r="X1323" i="1"/>
  <c r="X1322" i="1"/>
  <c r="X1320" i="1"/>
  <c r="X1318" i="1"/>
  <c r="X1325" i="1"/>
  <c r="X1319" i="1"/>
  <c r="X1321" i="1"/>
  <c r="X1324" i="1"/>
  <c r="Y1321" i="1"/>
  <c r="Y1320" i="1"/>
  <c r="Y1319" i="1"/>
  <c r="Y1322" i="1"/>
  <c r="Y1318" i="1"/>
  <c r="Y1325" i="1"/>
  <c r="Y1324" i="1"/>
  <c r="Y1323" i="1"/>
  <c r="AA1322" i="1"/>
  <c r="AA1325" i="1"/>
  <c r="AA1323" i="1"/>
  <c r="AA1319" i="1"/>
  <c r="AA1318" i="1"/>
  <c r="AA1324" i="1"/>
  <c r="AA1321" i="1"/>
  <c r="AA1320" i="1"/>
  <c r="AB1322" i="1"/>
  <c r="AB1318" i="1"/>
  <c r="AB1325" i="1"/>
  <c r="AB1321" i="1"/>
  <c r="AB1323" i="1"/>
  <c r="AB1320" i="1"/>
  <c r="AB1324" i="1"/>
  <c r="AB1319" i="1"/>
  <c r="AC1318" i="1"/>
  <c r="AC1323" i="1"/>
  <c r="AC1322" i="1"/>
  <c r="AC1321" i="1"/>
  <c r="AC1320" i="1"/>
  <c r="AC1324" i="1"/>
  <c r="AC1325" i="1"/>
  <c r="AC1319" i="1"/>
  <c r="K1319" i="1"/>
  <c r="E1041" i="1"/>
  <c r="AC1266" i="1"/>
  <c r="S1269" i="1"/>
  <c r="AB1262" i="1"/>
  <c r="AC1267" i="1"/>
  <c r="S1265" i="1"/>
  <c r="AC1264" i="1"/>
  <c r="K1266" i="1"/>
  <c r="T1262" i="1"/>
  <c r="K1262" i="1"/>
  <c r="T1268" i="1"/>
  <c r="Y1265" i="1"/>
  <c r="AC1263" i="1"/>
  <c r="S1266" i="1"/>
  <c r="AC1269" i="1"/>
  <c r="AA1262" i="1"/>
  <c r="N1268" i="1"/>
  <c r="U1264" i="1"/>
  <c r="T1266" i="1"/>
  <c r="AB1264" i="1"/>
  <c r="AB1269" i="1"/>
  <c r="Q1266" i="1"/>
  <c r="N1269" i="1"/>
  <c r="P1262" i="1"/>
  <c r="U1268" i="1"/>
  <c r="K1263" i="1"/>
  <c r="U1262" i="1"/>
  <c r="P1269" i="1"/>
  <c r="O1264" i="1"/>
  <c r="T1264" i="1"/>
  <c r="Y1267" i="1"/>
  <c r="AC1268" i="1"/>
  <c r="S1267" i="1"/>
  <c r="AA1264" i="1"/>
  <c r="K1265" i="1"/>
  <c r="T1263" i="1"/>
  <c r="AA1266" i="1"/>
  <c r="J1262" i="1"/>
  <c r="X1264" i="1"/>
  <c r="AB1268" i="1"/>
  <c r="Q1264" i="1"/>
  <c r="AB1265" i="1"/>
  <c r="Q1265" i="1"/>
  <c r="S1262" i="1"/>
  <c r="AA1268" i="1"/>
  <c r="O1265" i="1"/>
  <c r="V1264" i="1"/>
  <c r="Y1266" i="1"/>
  <c r="O1268" i="1"/>
  <c r="AB1263" i="1"/>
  <c r="L1264" i="1"/>
  <c r="X1267" i="1"/>
  <c r="Y1268" i="1"/>
  <c r="J1264" i="1"/>
  <c r="AA1265" i="1"/>
  <c r="AC1265" i="1"/>
  <c r="S1268" i="1"/>
  <c r="AC1262" i="1"/>
  <c r="S1264" i="1"/>
  <c r="AB1266" i="1"/>
  <c r="AB1267" i="1"/>
  <c r="Q1269" i="1"/>
  <c r="T1267" i="1"/>
  <c r="AA1267" i="1"/>
  <c r="L1269" i="1"/>
  <c r="X1263" i="1"/>
  <c r="O1267" i="1"/>
  <c r="P1268" i="1"/>
  <c r="X1269" i="1"/>
  <c r="P1266" i="1"/>
  <c r="S1263" i="1"/>
  <c r="Y1264" i="1"/>
  <c r="N1265" i="1"/>
  <c r="Y1269" i="1"/>
  <c r="O1266" i="1"/>
  <c r="J1267" i="1"/>
  <c r="X1266" i="1"/>
  <c r="O1262" i="1"/>
  <c r="Q1262" i="1"/>
  <c r="V1263" i="1"/>
  <c r="K1268" i="1"/>
  <c r="Y1263" i="1"/>
  <c r="J1265" i="1"/>
  <c r="Q1267" i="1"/>
  <c r="V1268" i="1"/>
  <c r="K1267" i="1"/>
  <c r="U1266" i="1"/>
  <c r="AA1269" i="1"/>
  <c r="N1262" i="1"/>
  <c r="AA1263" i="1"/>
  <c r="Q1268" i="1"/>
  <c r="V1267" i="1"/>
  <c r="Y1262" i="1"/>
  <c r="J1266" i="1"/>
  <c r="P1267" i="1"/>
  <c r="X1262" i="1"/>
  <c r="K1269" i="1"/>
  <c r="U1267" i="1"/>
  <c r="P1264" i="1"/>
  <c r="L1267" i="1"/>
  <c r="U1265" i="1"/>
  <c r="J1268" i="1"/>
  <c r="O1263" i="1"/>
  <c r="V1269" i="1"/>
  <c r="L1263" i="1"/>
  <c r="V1265" i="1"/>
  <c r="P1265" i="1"/>
  <c r="O1269" i="1"/>
  <c r="U1269" i="1"/>
  <c r="P1263" i="1"/>
  <c r="N1264" i="1"/>
  <c r="T1269" i="1"/>
  <c r="L1268" i="1"/>
  <c r="V1262" i="1"/>
  <c r="N1267" i="1"/>
  <c r="L1265" i="1"/>
  <c r="T1265" i="1"/>
  <c r="L1266" i="1"/>
  <c r="K1264" i="1"/>
  <c r="X1268" i="1"/>
  <c r="N1263" i="1"/>
  <c r="X1265" i="1"/>
  <c r="J1263" i="1"/>
  <c r="Q1263" i="1"/>
  <c r="V1266" i="1"/>
  <c r="L1262" i="1"/>
  <c r="J1269" i="1"/>
  <c r="U1263" i="1"/>
  <c r="N1266" i="1"/>
  <c r="I1269" i="1"/>
  <c r="I1265" i="1"/>
  <c r="I1267" i="1"/>
  <c r="I1268" i="1"/>
  <c r="I1266" i="1"/>
  <c r="I1263" i="1"/>
  <c r="I1264" i="1"/>
  <c r="I1262" i="1"/>
  <c r="C473" i="2"/>
  <c r="I1610" i="1" s="1"/>
  <c r="Q1793" i="1"/>
  <c r="L4608" i="1"/>
  <c r="N4605" i="1"/>
  <c r="L4603" i="1"/>
  <c r="N4606" i="1"/>
  <c r="N4609" i="1"/>
  <c r="I4603" i="1"/>
  <c r="L4609" i="1"/>
  <c r="O4606" i="1"/>
  <c r="K4609" i="1"/>
  <c r="J4604" i="1"/>
  <c r="K4604" i="1"/>
  <c r="I4608" i="1"/>
  <c r="J4609" i="1"/>
  <c r="L4604" i="1"/>
  <c r="J4605" i="1"/>
  <c r="O4608" i="1"/>
  <c r="O4607" i="1"/>
  <c r="I4604" i="1"/>
  <c r="K4606" i="1"/>
  <c r="O4605" i="1"/>
  <c r="I4607" i="1"/>
  <c r="L4605" i="1"/>
  <c r="N4610" i="1"/>
  <c r="J4610" i="1"/>
  <c r="J4603" i="1"/>
  <c r="J4608" i="1"/>
  <c r="J4607" i="1"/>
  <c r="O4610" i="1"/>
  <c r="K4608" i="1"/>
  <c r="K4607" i="1"/>
  <c r="J4606" i="1"/>
  <c r="L4607" i="1"/>
  <c r="L4610" i="1"/>
  <c r="I4609" i="1"/>
  <c r="K4605" i="1"/>
  <c r="I4610" i="1"/>
  <c r="N4607" i="1"/>
  <c r="I4606" i="1"/>
  <c r="K4603" i="1"/>
  <c r="N4603" i="1"/>
  <c r="K4610" i="1"/>
  <c r="O4604" i="1"/>
  <c r="O4603" i="1"/>
  <c r="O4609" i="1"/>
  <c r="N4604" i="1"/>
  <c r="L4606" i="1"/>
  <c r="N4608" i="1"/>
  <c r="P4610" i="1"/>
  <c r="P4608" i="1"/>
  <c r="P4609" i="1"/>
  <c r="P4605" i="1"/>
  <c r="P4604" i="1"/>
  <c r="P4603" i="1"/>
  <c r="P4606" i="1"/>
  <c r="P4607" i="1"/>
  <c r="Q4607" i="1"/>
  <c r="Q4605" i="1"/>
  <c r="Q4603" i="1"/>
  <c r="Q4610" i="1"/>
  <c r="Q4604" i="1"/>
  <c r="Q4609" i="1"/>
  <c r="Q4606" i="1"/>
  <c r="Q4608" i="1"/>
  <c r="S4604" i="1"/>
  <c r="S4607" i="1"/>
  <c r="S4603" i="1"/>
  <c r="S4610" i="1"/>
  <c r="S4609" i="1"/>
  <c r="S4605" i="1"/>
  <c r="S4608" i="1"/>
  <c r="S4606" i="1"/>
  <c r="T4606" i="1"/>
  <c r="T4610" i="1"/>
  <c r="T4604" i="1"/>
  <c r="T4608" i="1"/>
  <c r="T4609" i="1"/>
  <c r="T4605" i="1"/>
  <c r="T4603" i="1"/>
  <c r="T4607" i="1"/>
  <c r="U4609" i="1"/>
  <c r="U4606" i="1"/>
  <c r="U4608" i="1"/>
  <c r="U4607" i="1"/>
  <c r="U4603" i="1"/>
  <c r="U4604" i="1"/>
  <c r="U4610" i="1"/>
  <c r="U4605" i="1"/>
  <c r="V4609" i="1"/>
  <c r="V4606" i="1"/>
  <c r="V4610" i="1"/>
  <c r="V4607" i="1"/>
  <c r="V4608" i="1"/>
  <c r="V4603" i="1"/>
  <c r="V4605" i="1"/>
  <c r="V4604" i="1"/>
  <c r="X4606" i="1"/>
  <c r="X4608" i="1"/>
  <c r="X4604" i="1"/>
  <c r="X4610" i="1"/>
  <c r="X4607" i="1"/>
  <c r="X4605" i="1"/>
  <c r="X4609" i="1"/>
  <c r="X4603" i="1"/>
  <c r="Y4606" i="1"/>
  <c r="Y4609" i="1"/>
  <c r="Y4603" i="1"/>
  <c r="Y4608" i="1"/>
  <c r="Y4607" i="1"/>
  <c r="Y4605" i="1"/>
  <c r="Y4610" i="1"/>
  <c r="Y4604" i="1"/>
  <c r="AA4605" i="1"/>
  <c r="AA4607" i="1"/>
  <c r="AA4603" i="1"/>
  <c r="AA4604" i="1"/>
  <c r="AA4609" i="1"/>
  <c r="AA4608" i="1"/>
  <c r="AA4606" i="1"/>
  <c r="AA4610" i="1"/>
  <c r="AB4607" i="1"/>
  <c r="AB4608" i="1"/>
  <c r="AB4604" i="1"/>
  <c r="AB4603" i="1"/>
  <c r="AB4610" i="1"/>
  <c r="AB4605" i="1"/>
  <c r="AB4606" i="1"/>
  <c r="AB4609" i="1"/>
  <c r="AC4608" i="1"/>
  <c r="AC4607" i="1"/>
  <c r="AC4610" i="1"/>
  <c r="AC4606" i="1"/>
  <c r="AC4603" i="1"/>
  <c r="AC4609" i="1"/>
  <c r="AC4605" i="1"/>
  <c r="AC4604" i="1"/>
  <c r="I4605" i="1"/>
  <c r="J1380" i="1"/>
  <c r="N1377" i="1"/>
  <c r="L1375" i="1"/>
  <c r="I1380" i="1"/>
  <c r="O1375" i="1"/>
  <c r="I1378" i="1"/>
  <c r="N1375" i="1"/>
  <c r="N1380" i="1"/>
  <c r="O1381" i="1"/>
  <c r="O1380" i="1"/>
  <c r="J1378" i="1"/>
  <c r="O1379" i="1"/>
  <c r="K1377" i="1"/>
  <c r="N1378" i="1"/>
  <c r="L1378" i="1"/>
  <c r="J1381" i="1"/>
  <c r="J1379" i="1"/>
  <c r="L1379" i="1"/>
  <c r="O1378" i="1"/>
  <c r="L1380" i="1"/>
  <c r="N1379" i="1"/>
  <c r="K1379" i="1"/>
  <c r="O1377" i="1"/>
  <c r="I1374" i="1"/>
  <c r="J1377" i="1"/>
  <c r="L1374" i="1"/>
  <c r="I1377" i="1"/>
  <c r="N1381" i="1"/>
  <c r="I1381" i="1"/>
  <c r="O1376" i="1"/>
  <c r="K1376" i="1"/>
  <c r="I1379" i="1"/>
  <c r="L1376" i="1"/>
  <c r="K1378" i="1"/>
  <c r="I1376" i="1"/>
  <c r="O1374" i="1"/>
  <c r="J1376" i="1"/>
  <c r="I1375" i="1"/>
  <c r="L1381" i="1"/>
  <c r="K1381" i="1"/>
  <c r="L1377" i="1"/>
  <c r="J1375" i="1"/>
  <c r="N1374" i="1"/>
  <c r="N1376" i="1"/>
  <c r="J1374" i="1"/>
  <c r="K1374" i="1"/>
  <c r="K1375" i="1"/>
  <c r="P1378" i="1"/>
  <c r="P1381" i="1"/>
  <c r="P1377" i="1"/>
  <c r="P1375" i="1"/>
  <c r="P1380" i="1"/>
  <c r="P1374" i="1"/>
  <c r="P1376" i="1"/>
  <c r="P1379" i="1"/>
  <c r="Q1379" i="1"/>
  <c r="Q1378" i="1"/>
  <c r="Q1376" i="1"/>
  <c r="Q1377" i="1"/>
  <c r="Q1381" i="1"/>
  <c r="Q1380" i="1"/>
  <c r="Q1374" i="1"/>
  <c r="Q1375" i="1"/>
  <c r="S1376" i="1"/>
  <c r="S1377" i="1"/>
  <c r="S1380" i="1"/>
  <c r="S1379" i="1"/>
  <c r="S1381" i="1"/>
  <c r="S1378" i="1"/>
  <c r="S1374" i="1"/>
  <c r="S1375" i="1"/>
  <c r="T1381" i="1"/>
  <c r="T1376" i="1"/>
  <c r="T1378" i="1"/>
  <c r="T1379" i="1"/>
  <c r="T1377" i="1"/>
  <c r="T1374" i="1"/>
  <c r="T1375" i="1"/>
  <c r="T1380" i="1"/>
  <c r="U1377" i="1"/>
  <c r="U1380" i="1"/>
  <c r="U1376" i="1"/>
  <c r="U1375" i="1"/>
  <c r="U1381" i="1"/>
  <c r="U1374" i="1"/>
  <c r="U1378" i="1"/>
  <c r="U1379" i="1"/>
  <c r="V1378" i="1"/>
  <c r="V1374" i="1"/>
  <c r="V1379" i="1"/>
  <c r="V1375" i="1"/>
  <c r="V1376" i="1"/>
  <c r="V1377" i="1"/>
  <c r="V1381" i="1"/>
  <c r="V1380" i="1"/>
  <c r="X1380" i="1"/>
  <c r="X1378" i="1"/>
  <c r="X1379" i="1"/>
  <c r="X1376" i="1"/>
  <c r="X1381" i="1"/>
  <c r="X1377" i="1"/>
  <c r="X1375" i="1"/>
  <c r="X1374" i="1"/>
  <c r="Y1380" i="1"/>
  <c r="Y1376" i="1"/>
  <c r="Y1381" i="1"/>
  <c r="Y1374" i="1"/>
  <c r="Y1378" i="1"/>
  <c r="Y1377" i="1"/>
  <c r="Y1379" i="1"/>
  <c r="Y1375" i="1"/>
  <c r="AA1374" i="1"/>
  <c r="AA1377" i="1"/>
  <c r="AA1375" i="1"/>
  <c r="AA1381" i="1"/>
  <c r="AA1376" i="1"/>
  <c r="AA1379" i="1"/>
  <c r="AA1378" i="1"/>
  <c r="AA1380" i="1"/>
  <c r="AB1379" i="1"/>
  <c r="AB1378" i="1"/>
  <c r="AB1380" i="1"/>
  <c r="AB1375" i="1"/>
  <c r="AB1381" i="1"/>
  <c r="AB1374" i="1"/>
  <c r="AB1376" i="1"/>
  <c r="AB1377" i="1"/>
  <c r="AC1379" i="1"/>
  <c r="AC1378" i="1"/>
  <c r="AC1377" i="1"/>
  <c r="AC1374" i="1"/>
  <c r="AC1375" i="1"/>
  <c r="AC1380" i="1"/>
  <c r="AC1381" i="1"/>
  <c r="AC1376" i="1"/>
  <c r="K1380" i="1"/>
  <c r="E723" i="1"/>
  <c r="E33" i="1"/>
  <c r="E1285" i="1"/>
  <c r="E1309" i="1"/>
  <c r="J1404" i="1"/>
  <c r="K1404" i="1"/>
  <c r="O1399" i="1"/>
  <c r="O1402" i="1"/>
  <c r="L1399" i="1"/>
  <c r="K1398" i="1"/>
  <c r="N1405" i="1"/>
  <c r="K1399" i="1"/>
  <c r="O1398" i="1"/>
  <c r="L1401" i="1"/>
  <c r="K1401" i="1"/>
  <c r="L1403" i="1"/>
  <c r="N1398" i="1"/>
  <c r="L1402" i="1"/>
  <c r="N1400" i="1"/>
  <c r="O1403" i="1"/>
  <c r="O1400" i="1"/>
  <c r="L1398" i="1"/>
  <c r="L1404" i="1"/>
  <c r="K1402" i="1"/>
  <c r="J1402" i="1"/>
  <c r="N1403" i="1"/>
  <c r="O1405" i="1"/>
  <c r="O1404" i="1"/>
  <c r="J1405" i="1"/>
  <c r="K1405" i="1"/>
  <c r="K1400" i="1"/>
  <c r="N1401" i="1"/>
  <c r="O1401" i="1"/>
  <c r="L1405" i="1"/>
  <c r="N1399" i="1"/>
  <c r="L1400" i="1"/>
  <c r="K1403" i="1"/>
  <c r="N1402" i="1"/>
  <c r="N1404" i="1"/>
  <c r="P1401" i="1"/>
  <c r="P1400" i="1"/>
  <c r="P1404" i="1"/>
  <c r="P1399" i="1"/>
  <c r="P1398" i="1"/>
  <c r="P1405" i="1"/>
  <c r="P1402" i="1"/>
  <c r="P1403" i="1"/>
  <c r="Q1398" i="1"/>
  <c r="Q1404" i="1"/>
  <c r="Q1402" i="1"/>
  <c r="Q1399" i="1"/>
  <c r="Q1405" i="1"/>
  <c r="Q1403" i="1"/>
  <c r="Q1401" i="1"/>
  <c r="Q1400" i="1"/>
  <c r="S1405" i="1"/>
  <c r="S1402" i="1"/>
  <c r="S1398" i="1"/>
  <c r="S1403" i="1"/>
  <c r="S1399" i="1"/>
  <c r="S1404" i="1"/>
  <c r="S1400" i="1"/>
  <c r="S1401" i="1"/>
  <c r="T1402" i="1"/>
  <c r="T1404" i="1"/>
  <c r="T1401" i="1"/>
  <c r="T1405" i="1"/>
  <c r="T1399" i="1"/>
  <c r="T1400" i="1"/>
  <c r="T1403" i="1"/>
  <c r="T1398" i="1"/>
  <c r="U1398" i="1"/>
  <c r="U1402" i="1"/>
  <c r="U1405" i="1"/>
  <c r="U1401" i="1"/>
  <c r="U1403" i="1"/>
  <c r="U1404" i="1"/>
  <c r="U1399" i="1"/>
  <c r="U1400" i="1"/>
  <c r="V1398" i="1"/>
  <c r="V1402" i="1"/>
  <c r="V1399" i="1"/>
  <c r="V1403" i="1"/>
  <c r="V1405" i="1"/>
  <c r="V1404" i="1"/>
  <c r="V1400" i="1"/>
  <c r="V1401" i="1"/>
  <c r="X1405" i="1"/>
  <c r="X1399" i="1"/>
  <c r="X1400" i="1"/>
  <c r="X1401" i="1"/>
  <c r="X1402" i="1"/>
  <c r="X1403" i="1"/>
  <c r="X1404" i="1"/>
  <c r="X1398" i="1"/>
  <c r="Y1404" i="1"/>
  <c r="Y1400" i="1"/>
  <c r="Y1399" i="1"/>
  <c r="Y1405" i="1"/>
  <c r="Y1402" i="1"/>
  <c r="Y1398" i="1"/>
  <c r="Y1401" i="1"/>
  <c r="Y1403" i="1"/>
  <c r="AA1403" i="1"/>
  <c r="AA1401" i="1"/>
  <c r="AA1400" i="1"/>
  <c r="AA1404" i="1"/>
  <c r="AA1405" i="1"/>
  <c r="AA1399" i="1"/>
  <c r="AA1398" i="1"/>
  <c r="AA1402" i="1"/>
  <c r="AB1399" i="1"/>
  <c r="AB1403" i="1"/>
  <c r="AB1404" i="1"/>
  <c r="AB1398" i="1"/>
  <c r="AB1400" i="1"/>
  <c r="AB1405" i="1"/>
  <c r="AB1402" i="1"/>
  <c r="AB1401" i="1"/>
  <c r="AC1403" i="1"/>
  <c r="AC1401" i="1"/>
  <c r="AC1398" i="1"/>
  <c r="AC1400" i="1"/>
  <c r="AC1404" i="1"/>
  <c r="AC1399" i="1"/>
  <c r="AC1405" i="1"/>
  <c r="AC1402" i="1"/>
  <c r="I1402" i="1"/>
  <c r="J1401" i="1"/>
  <c r="I1398" i="1"/>
  <c r="J1398" i="1"/>
  <c r="J1399" i="1"/>
  <c r="J1400" i="1"/>
  <c r="I1405" i="1"/>
  <c r="I1403" i="1"/>
  <c r="J1403" i="1"/>
  <c r="I1401" i="1"/>
  <c r="I1399" i="1"/>
  <c r="I1400" i="1"/>
  <c r="I1404" i="1"/>
  <c r="AC1346" i="1"/>
  <c r="S1349" i="1"/>
  <c r="AB1342" i="1"/>
  <c r="AC1347" i="1"/>
  <c r="S1345" i="1"/>
  <c r="AC1344" i="1"/>
  <c r="K1346" i="1"/>
  <c r="T1342" i="1"/>
  <c r="K1342" i="1"/>
  <c r="T1348" i="1"/>
  <c r="Y1345" i="1"/>
  <c r="AC1343" i="1"/>
  <c r="S1346" i="1"/>
  <c r="AC1349" i="1"/>
  <c r="AA1342" i="1"/>
  <c r="N1348" i="1"/>
  <c r="U1344" i="1"/>
  <c r="T1346" i="1"/>
  <c r="AB1344" i="1"/>
  <c r="AB1349" i="1"/>
  <c r="Q1346" i="1"/>
  <c r="N1349" i="1"/>
  <c r="P1342" i="1"/>
  <c r="U1348" i="1"/>
  <c r="K1343" i="1"/>
  <c r="U1342" i="1"/>
  <c r="P1349" i="1"/>
  <c r="O1344" i="1"/>
  <c r="T1344" i="1"/>
  <c r="Y1347" i="1"/>
  <c r="AC1348" i="1"/>
  <c r="S1347" i="1"/>
  <c r="AA1344" i="1"/>
  <c r="K1345" i="1"/>
  <c r="T1343" i="1"/>
  <c r="AA1346" i="1"/>
  <c r="J1342" i="1"/>
  <c r="X1344" i="1"/>
  <c r="AB1348" i="1"/>
  <c r="Q1344" i="1"/>
  <c r="AB1345" i="1"/>
  <c r="Q1345" i="1"/>
  <c r="S1342" i="1"/>
  <c r="AA1348" i="1"/>
  <c r="O1345" i="1"/>
  <c r="V1344" i="1"/>
  <c r="Y1346" i="1"/>
  <c r="O1348" i="1"/>
  <c r="AB1343" i="1"/>
  <c r="L1344" i="1"/>
  <c r="X1347" i="1"/>
  <c r="Y1348" i="1"/>
  <c r="J1344" i="1"/>
  <c r="AA1345" i="1"/>
  <c r="AC1345" i="1"/>
  <c r="S1348" i="1"/>
  <c r="AC1342" i="1"/>
  <c r="S1344" i="1"/>
  <c r="AB1346" i="1"/>
  <c r="AB1347" i="1"/>
  <c r="Q1349" i="1"/>
  <c r="T1347" i="1"/>
  <c r="AA1347" i="1"/>
  <c r="L1349" i="1"/>
  <c r="V1342" i="1"/>
  <c r="X1343" i="1"/>
  <c r="O1347" i="1"/>
  <c r="P1348" i="1"/>
  <c r="X1349" i="1"/>
  <c r="P1346" i="1"/>
  <c r="S1343" i="1"/>
  <c r="Y1344" i="1"/>
  <c r="N1345" i="1"/>
  <c r="Y1349" i="1"/>
  <c r="O1346" i="1"/>
  <c r="J1347" i="1"/>
  <c r="X1346" i="1"/>
  <c r="O1342" i="1"/>
  <c r="Q1342" i="1"/>
  <c r="V1343" i="1"/>
  <c r="K1348" i="1"/>
  <c r="Y1343" i="1"/>
  <c r="J1345" i="1"/>
  <c r="Q1347" i="1"/>
  <c r="V1348" i="1"/>
  <c r="K1347" i="1"/>
  <c r="U1346" i="1"/>
  <c r="AA1349" i="1"/>
  <c r="N1342" i="1"/>
  <c r="AA1343" i="1"/>
  <c r="Q1348" i="1"/>
  <c r="V1347" i="1"/>
  <c r="Y1342" i="1"/>
  <c r="J1346" i="1"/>
  <c r="P1347" i="1"/>
  <c r="X1342" i="1"/>
  <c r="K1349" i="1"/>
  <c r="O1343" i="1"/>
  <c r="J1343" i="1"/>
  <c r="J1349" i="1"/>
  <c r="N1346" i="1"/>
  <c r="U1347" i="1"/>
  <c r="P1344" i="1"/>
  <c r="L1347" i="1"/>
  <c r="U1345" i="1"/>
  <c r="J1348" i="1"/>
  <c r="V1349" i="1"/>
  <c r="L1343" i="1"/>
  <c r="V1345" i="1"/>
  <c r="P1345" i="1"/>
  <c r="O1349" i="1"/>
  <c r="U1349" i="1"/>
  <c r="P1343" i="1"/>
  <c r="N1344" i="1"/>
  <c r="T1349" i="1"/>
  <c r="L1348" i="1"/>
  <c r="N1347" i="1"/>
  <c r="L1345" i="1"/>
  <c r="T1345" i="1"/>
  <c r="L1346" i="1"/>
  <c r="K1344" i="1"/>
  <c r="X1348" i="1"/>
  <c r="N1343" i="1"/>
  <c r="X1345" i="1"/>
  <c r="Q1343" i="1"/>
  <c r="V1346" i="1"/>
  <c r="L1342" i="1"/>
  <c r="U1343" i="1"/>
  <c r="I1349" i="1"/>
  <c r="I1345" i="1"/>
  <c r="I1347" i="1"/>
  <c r="I1348" i="1"/>
  <c r="I1346" i="1"/>
  <c r="I1343" i="1"/>
  <c r="I1344" i="1"/>
  <c r="I1342" i="1"/>
  <c r="E2686" i="1"/>
  <c r="E410" i="1"/>
  <c r="L1315" i="1"/>
  <c r="L1312" i="1"/>
  <c r="K1314" i="1"/>
  <c r="O1315" i="1"/>
  <c r="I1313" i="1"/>
  <c r="J1312" i="1"/>
  <c r="L1313" i="1"/>
  <c r="J1310" i="1"/>
  <c r="O1314" i="1"/>
  <c r="K1311" i="1"/>
  <c r="I1317" i="1"/>
  <c r="I1315" i="1"/>
  <c r="N1317" i="1"/>
  <c r="K1310" i="1"/>
  <c r="K1316" i="1"/>
  <c r="N1310" i="1"/>
  <c r="J1311" i="1"/>
  <c r="O1312" i="1"/>
  <c r="O1316" i="1"/>
  <c r="N1311" i="1"/>
  <c r="K1313" i="1"/>
  <c r="O1313" i="1"/>
  <c r="L1316" i="1"/>
  <c r="L1314" i="1"/>
  <c r="L1310" i="1"/>
  <c r="K1317" i="1"/>
  <c r="O1310" i="1"/>
  <c r="N1316" i="1"/>
  <c r="K1315" i="1"/>
  <c r="N1314" i="1"/>
  <c r="N1313" i="1"/>
  <c r="J1317" i="1"/>
  <c r="I1312" i="1"/>
  <c r="N1315" i="1"/>
  <c r="J1315" i="1"/>
  <c r="I1310" i="1"/>
  <c r="I1314" i="1"/>
  <c r="L1317" i="1"/>
  <c r="N1312" i="1"/>
  <c r="K1312" i="1"/>
  <c r="J1313" i="1"/>
  <c r="J1316" i="1"/>
  <c r="I1316" i="1"/>
  <c r="O1311" i="1"/>
  <c r="L1311" i="1"/>
  <c r="O1317" i="1"/>
  <c r="J1314" i="1"/>
  <c r="I1311" i="1"/>
  <c r="P1313" i="1"/>
  <c r="P1310" i="1"/>
  <c r="P1312" i="1"/>
  <c r="P1315" i="1"/>
  <c r="P1316" i="1"/>
  <c r="P1311" i="1"/>
  <c r="P1317" i="1"/>
  <c r="P1314" i="1"/>
  <c r="Q1317" i="1"/>
  <c r="Q1311" i="1"/>
  <c r="Q1312" i="1"/>
  <c r="Q1313" i="1"/>
  <c r="Q1314" i="1"/>
  <c r="Q1316" i="1"/>
  <c r="Q1310" i="1"/>
  <c r="Q1315" i="1"/>
  <c r="S1316" i="1"/>
  <c r="S1313" i="1"/>
  <c r="S1312" i="1"/>
  <c r="S1317" i="1"/>
  <c r="S1315" i="1"/>
  <c r="S1310" i="1"/>
  <c r="S1311" i="1"/>
  <c r="S1314" i="1"/>
  <c r="T1311" i="1"/>
  <c r="T1310" i="1"/>
  <c r="T1317" i="1"/>
  <c r="T1316" i="1"/>
  <c r="T1314" i="1"/>
  <c r="T1312" i="1"/>
  <c r="T1313" i="1"/>
  <c r="T1315" i="1"/>
  <c r="U1316" i="1"/>
  <c r="U1317" i="1"/>
  <c r="U1310" i="1"/>
  <c r="U1315" i="1"/>
  <c r="U1311" i="1"/>
  <c r="U1313" i="1"/>
  <c r="U1314" i="1"/>
  <c r="U1312" i="1"/>
  <c r="V1317" i="1"/>
  <c r="V1315" i="1"/>
  <c r="V1313" i="1"/>
  <c r="V1314" i="1"/>
  <c r="V1312" i="1"/>
  <c r="V1310" i="1"/>
  <c r="V1311" i="1"/>
  <c r="V1316" i="1"/>
  <c r="X1312" i="1"/>
  <c r="X1311" i="1"/>
  <c r="X1317" i="1"/>
  <c r="X1314" i="1"/>
  <c r="X1313" i="1"/>
  <c r="X1315" i="1"/>
  <c r="X1316" i="1"/>
  <c r="X1310" i="1"/>
  <c r="Y1317" i="1"/>
  <c r="Y1315" i="1"/>
  <c r="Y1310" i="1"/>
  <c r="Y1314" i="1"/>
  <c r="Y1312" i="1"/>
  <c r="Y1316" i="1"/>
  <c r="Y1313" i="1"/>
  <c r="Y1311" i="1"/>
  <c r="AA1313" i="1"/>
  <c r="AA1315" i="1"/>
  <c r="AA1311" i="1"/>
  <c r="AA1316" i="1"/>
  <c r="AA1314" i="1"/>
  <c r="AA1310" i="1"/>
  <c r="AA1317" i="1"/>
  <c r="AA1312" i="1"/>
  <c r="AB1316" i="1"/>
  <c r="AB1310" i="1"/>
  <c r="AB1312" i="1"/>
  <c r="AB1313" i="1"/>
  <c r="AB1311" i="1"/>
  <c r="AB1315" i="1"/>
  <c r="AB1317" i="1"/>
  <c r="AB1314" i="1"/>
  <c r="AC1312" i="1"/>
  <c r="AC1315" i="1"/>
  <c r="AC1311" i="1"/>
  <c r="AC1314" i="1"/>
  <c r="AC1316" i="1"/>
  <c r="AC1317" i="1"/>
  <c r="AC1310" i="1"/>
  <c r="AC1313" i="1"/>
  <c r="U1796" i="1" l="1"/>
  <c r="AC1795" i="1"/>
  <c r="P662" i="33"/>
  <c r="Z2690" i="1"/>
  <c r="AC1797" i="1"/>
  <c r="N1793" i="1"/>
  <c r="K1792" i="1"/>
  <c r="T1794" i="1"/>
  <c r="Y1794" i="1"/>
  <c r="V1793" i="1"/>
  <c r="I659" i="33"/>
  <c r="L1792" i="1"/>
  <c r="I660" i="33"/>
  <c r="N662" i="33"/>
  <c r="Z1698" i="1"/>
  <c r="Z1786" i="1" s="1"/>
  <c r="Z1371" i="1"/>
  <c r="Z1351" i="1"/>
  <c r="S1688" i="1"/>
  <c r="S1795" i="1" s="1"/>
  <c r="Z728" i="1"/>
  <c r="X1795" i="1"/>
  <c r="R1351" i="1"/>
  <c r="Y1795" i="1"/>
  <c r="V1796" i="1"/>
  <c r="AA1797" i="1"/>
  <c r="N1797" i="1"/>
  <c r="Z1402" i="1"/>
  <c r="Z1380" i="1"/>
  <c r="Q1796" i="1"/>
  <c r="P1793" i="1"/>
  <c r="Z2691" i="1"/>
  <c r="V1797" i="1"/>
  <c r="V1791" i="1"/>
  <c r="Z1377" i="1"/>
  <c r="Z727" i="1"/>
  <c r="P663" i="33"/>
  <c r="Z2688" i="1"/>
  <c r="P1796" i="1"/>
  <c r="P1794" i="1"/>
  <c r="T1796" i="1"/>
  <c r="M1695" i="1"/>
  <c r="M1783" i="1" s="1"/>
  <c r="AB1796" i="1"/>
  <c r="AB1792" i="1"/>
  <c r="F659" i="33"/>
  <c r="M659" i="33"/>
  <c r="Z1610" i="1"/>
  <c r="Z1690" i="1" s="1"/>
  <c r="L1793" i="1"/>
  <c r="O1797" i="1"/>
  <c r="P1797" i="1"/>
  <c r="S1792" i="1"/>
  <c r="AC1791" i="1"/>
  <c r="Q1797" i="1"/>
  <c r="S659" i="33"/>
  <c r="O663" i="33"/>
  <c r="P660" i="33"/>
  <c r="W1609" i="1"/>
  <c r="W1689" i="1" s="1"/>
  <c r="U662" i="33"/>
  <c r="Q664" i="33"/>
  <c r="K1794" i="1"/>
  <c r="G661" i="33"/>
  <c r="N661" i="33"/>
  <c r="Z1607" i="1"/>
  <c r="Z1687" i="1" s="1"/>
  <c r="X1797" i="1"/>
  <c r="Z1700" i="1"/>
  <c r="Z1788" i="1" s="1"/>
  <c r="X1793" i="1"/>
  <c r="J1685" i="1"/>
  <c r="J1792" i="1" s="1"/>
  <c r="P1791" i="1"/>
  <c r="U663" i="33"/>
  <c r="Q659" i="33"/>
  <c r="R662" i="33"/>
  <c r="L1797" i="1"/>
  <c r="O664" i="33"/>
  <c r="AC1796" i="1"/>
  <c r="AA1794" i="1"/>
  <c r="O1796" i="1"/>
  <c r="G660" i="33"/>
  <c r="M1605" i="1"/>
  <c r="M1685" i="1" s="1"/>
  <c r="O1795" i="1"/>
  <c r="H659" i="33"/>
  <c r="U1797" i="1"/>
  <c r="U1795" i="1"/>
  <c r="P1792" i="1"/>
  <c r="Q1794" i="1"/>
  <c r="AA1793" i="1"/>
  <c r="M663" i="33"/>
  <c r="X1792" i="1"/>
  <c r="U1791" i="1"/>
  <c r="N663" i="33"/>
  <c r="I664" i="33"/>
  <c r="N1792" i="1"/>
  <c r="R1699" i="1"/>
  <c r="R1787" i="1" s="1"/>
  <c r="Q662" i="33"/>
  <c r="P1795" i="1"/>
  <c r="W1699" i="1"/>
  <c r="W1787" i="1" s="1"/>
  <c r="Z1608" i="1"/>
  <c r="Z1688" i="1" s="1"/>
  <c r="Q660" i="33"/>
  <c r="J661" i="33"/>
  <c r="K639" i="33"/>
  <c r="I447" i="2" s="1"/>
  <c r="P1701" i="1" s="1"/>
  <c r="P1789" i="1" s="1"/>
  <c r="Z1609" i="1"/>
  <c r="Z1689" i="1" s="1"/>
  <c r="K659" i="33"/>
  <c r="R1700" i="1"/>
  <c r="R1788" i="1" s="1"/>
  <c r="U664" i="33"/>
  <c r="T1797" i="1"/>
  <c r="AA1792" i="1"/>
  <c r="J1794" i="1"/>
  <c r="F664" i="33"/>
  <c r="AB1793" i="1"/>
  <c r="R664" i="33"/>
  <c r="Y1797" i="1"/>
  <c r="L639" i="33"/>
  <c r="J447" i="2" s="1"/>
  <c r="Q1701" i="1" s="1"/>
  <c r="Q1789" i="1" s="1"/>
  <c r="R2687" i="1"/>
  <c r="K664" i="33"/>
  <c r="M1700" i="1"/>
  <c r="M1788" i="1" s="1"/>
  <c r="Q1792" i="1"/>
  <c r="J660" i="33"/>
  <c r="N664" i="33"/>
  <c r="H664" i="33"/>
  <c r="P661" i="33"/>
  <c r="AB1794" i="1"/>
  <c r="AB1797" i="1"/>
  <c r="AC1792" i="1"/>
  <c r="V1795" i="1"/>
  <c r="R661" i="33"/>
  <c r="W1607" i="1"/>
  <c r="W1687" i="1" s="1"/>
  <c r="K1795" i="1"/>
  <c r="I661" i="33"/>
  <c r="F662" i="33"/>
  <c r="I662" i="33"/>
  <c r="U1794" i="1"/>
  <c r="N659" i="33"/>
  <c r="K1791" i="1"/>
  <c r="R659" i="33"/>
  <c r="Z1697" i="1"/>
  <c r="Z1785" i="1" s="1"/>
  <c r="T663" i="33"/>
  <c r="T1791" i="1"/>
  <c r="W1694" i="1"/>
  <c r="W1782" i="1" s="1"/>
  <c r="U1792" i="1"/>
  <c r="H660" i="33"/>
  <c r="W1610" i="1"/>
  <c r="W1690" i="1" s="1"/>
  <c r="T1792" i="1"/>
  <c r="Z1696" i="1"/>
  <c r="Z1784" i="1" s="1"/>
  <c r="R622" i="33"/>
  <c r="P474" i="2" s="1"/>
  <c r="Y1611" i="1" s="1"/>
  <c r="Y1691" i="1" s="1"/>
  <c r="Y1791" i="1"/>
  <c r="T664" i="33"/>
  <c r="F660" i="33"/>
  <c r="S1689" i="1"/>
  <c r="S1796" i="1" s="1"/>
  <c r="O622" i="33"/>
  <c r="M474" i="2" s="1"/>
  <c r="U1611" i="1" s="1"/>
  <c r="U1691" i="1" s="1"/>
  <c r="P639" i="33"/>
  <c r="N447" i="2" s="1"/>
  <c r="V1701" i="1" s="1"/>
  <c r="V1789" i="1" s="1"/>
  <c r="Z1694" i="1"/>
  <c r="Z1782" i="1" s="1"/>
  <c r="M1698" i="1"/>
  <c r="M1786" i="1" s="1"/>
  <c r="U622" i="33"/>
  <c r="S474" i="2" s="1"/>
  <c r="AC1611" i="1" s="1"/>
  <c r="AC1691" i="1" s="1"/>
  <c r="M1610" i="1"/>
  <c r="M1690" i="1" s="1"/>
  <c r="R660" i="33"/>
  <c r="J1690" i="1"/>
  <c r="J1797" i="1" s="1"/>
  <c r="N1687" i="1"/>
  <c r="N1794" i="1" s="1"/>
  <c r="AB1795" i="1"/>
  <c r="I639" i="33"/>
  <c r="G447" i="2" s="1"/>
  <c r="N1701" i="1" s="1"/>
  <c r="N1789" i="1" s="1"/>
  <c r="AA1791" i="1"/>
  <c r="S664" i="33"/>
  <c r="R639" i="33"/>
  <c r="P447" i="2" s="1"/>
  <c r="Y1701" i="1" s="1"/>
  <c r="Y1789" i="1" s="1"/>
  <c r="AB1791" i="1"/>
  <c r="Z1373" i="1"/>
  <c r="O662" i="33"/>
  <c r="S661" i="33"/>
  <c r="Y1796" i="1"/>
  <c r="K662" i="33"/>
  <c r="E639" i="33"/>
  <c r="C447" i="2" s="1"/>
  <c r="I1701" i="1" s="1"/>
  <c r="I1789" i="1" s="1"/>
  <c r="Z1695" i="1"/>
  <c r="Z1783" i="1" s="1"/>
  <c r="Z1410" i="1"/>
  <c r="Y1793" i="1"/>
  <c r="Q639" i="33"/>
  <c r="O447" i="2" s="1"/>
  <c r="X1701" i="1" s="1"/>
  <c r="X1789" i="1" s="1"/>
  <c r="G622" i="33"/>
  <c r="E474" i="2" s="1"/>
  <c r="K1611" i="1" s="1"/>
  <c r="K1691" i="1" s="1"/>
  <c r="O639" i="33"/>
  <c r="M447" i="2" s="1"/>
  <c r="U1701" i="1" s="1"/>
  <c r="U1789" i="1" s="1"/>
  <c r="Z1605" i="1"/>
  <c r="Z1685" i="1" s="1"/>
  <c r="Q663" i="33"/>
  <c r="U1793" i="1"/>
  <c r="U659" i="33"/>
  <c r="D621" i="33"/>
  <c r="B473" i="2" s="1"/>
  <c r="W1695" i="1"/>
  <c r="W1783" i="1" s="1"/>
  <c r="K661" i="33"/>
  <c r="T660" i="33"/>
  <c r="J662" i="33"/>
  <c r="AC1793" i="1"/>
  <c r="N1795" i="1"/>
  <c r="W1606" i="1"/>
  <c r="W1686" i="1" s="1"/>
  <c r="J1795" i="1"/>
  <c r="Z1606" i="1"/>
  <c r="Z1686" i="1" s="1"/>
  <c r="O659" i="33"/>
  <c r="D633" i="33"/>
  <c r="B441" i="2" s="1"/>
  <c r="R1695" i="1"/>
  <c r="R1783" i="1" s="1"/>
  <c r="Y1792" i="1"/>
  <c r="O661" i="33"/>
  <c r="M664" i="33"/>
  <c r="U660" i="33"/>
  <c r="W1696" i="1"/>
  <c r="W1784" i="1" s="1"/>
  <c r="R1608" i="1"/>
  <c r="R1688" i="1" s="1"/>
  <c r="L661" i="33"/>
  <c r="O1794" i="1"/>
  <c r="R1698" i="1"/>
  <c r="R1786" i="1" s="1"/>
  <c r="O660" i="33"/>
  <c r="J1793" i="1"/>
  <c r="X1689" i="1"/>
  <c r="X1796" i="1" s="1"/>
  <c r="R1607" i="1"/>
  <c r="R1687" i="1" s="1"/>
  <c r="L663" i="33"/>
  <c r="T659" i="33"/>
  <c r="Z1699" i="1"/>
  <c r="Z1787" i="1" s="1"/>
  <c r="Q622" i="33"/>
  <c r="O474" i="2" s="1"/>
  <c r="X1611" i="1" s="1"/>
  <c r="X1691" i="1" s="1"/>
  <c r="P664" i="33"/>
  <c r="Z1314" i="1"/>
  <c r="R1610" i="1"/>
  <c r="R1690" i="1" s="1"/>
  <c r="J664" i="33"/>
  <c r="V1792" i="1"/>
  <c r="G659" i="33"/>
  <c r="I663" i="33"/>
  <c r="E622" i="33"/>
  <c r="C474" i="2" s="1"/>
  <c r="I1611" i="1" s="1"/>
  <c r="H663" i="33"/>
  <c r="M1606" i="1"/>
  <c r="M1686" i="1" s="1"/>
  <c r="L1795" i="1"/>
  <c r="N1689" i="1"/>
  <c r="N1796" i="1" s="1"/>
  <c r="W1698" i="1"/>
  <c r="W1786" i="1" s="1"/>
  <c r="L1796" i="1"/>
  <c r="U639" i="33"/>
  <c r="S447" i="2" s="1"/>
  <c r="AC1701" i="1" s="1"/>
  <c r="AC1789" i="1" s="1"/>
  <c r="D636" i="33"/>
  <c r="B444" i="2" s="1"/>
  <c r="F639" i="33"/>
  <c r="D447" i="2" s="1"/>
  <c r="J1701" i="1" s="1"/>
  <c r="J1789" i="1" s="1"/>
  <c r="T622" i="33"/>
  <c r="R474" i="2" s="1"/>
  <c r="AB1611" i="1" s="1"/>
  <c r="AB1691" i="1" s="1"/>
  <c r="D617" i="33"/>
  <c r="B469" i="2" s="1"/>
  <c r="D634" i="33"/>
  <c r="B442" i="2" s="1"/>
  <c r="M1697" i="1"/>
  <c r="M1785" i="1" s="1"/>
  <c r="T662" i="33"/>
  <c r="C469" i="2"/>
  <c r="I1606" i="1" s="1"/>
  <c r="E660" i="33" s="1"/>
  <c r="M1696" i="1"/>
  <c r="M1784" i="1" s="1"/>
  <c r="M1608" i="1"/>
  <c r="M1688" i="1" s="1"/>
  <c r="D637" i="33"/>
  <c r="B445" i="2" s="1"/>
  <c r="G662" i="33"/>
  <c r="T661" i="33"/>
  <c r="J639" i="33"/>
  <c r="H447" i="2" s="1"/>
  <c r="O1701" i="1" s="1"/>
  <c r="O1789" i="1" s="1"/>
  <c r="H662" i="33"/>
  <c r="O1793" i="1"/>
  <c r="K660" i="33"/>
  <c r="L660" i="33"/>
  <c r="R1606" i="1"/>
  <c r="R1686" i="1" s="1"/>
  <c r="M622" i="33"/>
  <c r="K474" i="2" s="1"/>
  <c r="S1611" i="1" s="1"/>
  <c r="S1691" i="1" s="1"/>
  <c r="R1696" i="1"/>
  <c r="R1784" i="1" s="1"/>
  <c r="G639" i="33"/>
  <c r="E447" i="2" s="1"/>
  <c r="K1701" i="1" s="1"/>
  <c r="K1789" i="1" s="1"/>
  <c r="L1794" i="1"/>
  <c r="H661" i="33"/>
  <c r="I622" i="33"/>
  <c r="G474" i="2" s="1"/>
  <c r="N1611" i="1" s="1"/>
  <c r="N1691" i="1" s="1"/>
  <c r="W2693" i="1"/>
  <c r="N639" i="33"/>
  <c r="L447" i="2" s="1"/>
  <c r="T1701" i="1" s="1"/>
  <c r="T1789" i="1" s="1"/>
  <c r="Z2692" i="1"/>
  <c r="S660" i="33"/>
  <c r="D615" i="33"/>
  <c r="B467" i="2" s="1"/>
  <c r="J1796" i="1"/>
  <c r="AC1794" i="1"/>
  <c r="AA1795" i="1"/>
  <c r="W1608" i="1"/>
  <c r="W1688" i="1" s="1"/>
  <c r="W1605" i="1"/>
  <c r="W1685" i="1" s="1"/>
  <c r="K622" i="33"/>
  <c r="I474" i="2" s="1"/>
  <c r="P1611" i="1" s="1"/>
  <c r="P1691" i="1" s="1"/>
  <c r="K663" i="33"/>
  <c r="R1609" i="1"/>
  <c r="R1689" i="1" s="1"/>
  <c r="T1688" i="1"/>
  <c r="T1795" i="1" s="1"/>
  <c r="L659" i="33"/>
  <c r="S662" i="33"/>
  <c r="S622" i="33"/>
  <c r="Q474" i="2" s="1"/>
  <c r="AA1611" i="1" s="1"/>
  <c r="AA1691" i="1" s="1"/>
  <c r="F663" i="33"/>
  <c r="S1797" i="1"/>
  <c r="J663" i="33"/>
  <c r="N622" i="33"/>
  <c r="L474" i="2" s="1"/>
  <c r="T1611" i="1" s="1"/>
  <c r="T1691" i="1" s="1"/>
  <c r="R1605" i="1"/>
  <c r="R1685" i="1" s="1"/>
  <c r="D620" i="33"/>
  <c r="B472" i="2" s="1"/>
  <c r="T658" i="33"/>
  <c r="L622" i="33"/>
  <c r="J474" i="2" s="1"/>
  <c r="Q1611" i="1" s="1"/>
  <c r="Q1691" i="1" s="1"/>
  <c r="M1694" i="1"/>
  <c r="M1782" i="1" s="1"/>
  <c r="J622" i="33"/>
  <c r="H474" i="2" s="1"/>
  <c r="O1611" i="1" s="1"/>
  <c r="O1691" i="1" s="1"/>
  <c r="P622" i="33"/>
  <c r="N474" i="2" s="1"/>
  <c r="V1611" i="1" s="1"/>
  <c r="V1691" i="1" s="1"/>
  <c r="K1689" i="1"/>
  <c r="K1796" i="1" s="1"/>
  <c r="G663" i="33"/>
  <c r="D635" i="33"/>
  <c r="B443" i="2" s="1"/>
  <c r="F661" i="33"/>
  <c r="D616" i="33"/>
  <c r="B468" i="2" s="1"/>
  <c r="AA1796" i="1"/>
  <c r="D619" i="33"/>
  <c r="B471" i="2" s="1"/>
  <c r="F622" i="33"/>
  <c r="D474" i="2" s="1"/>
  <c r="J1611" i="1" s="1"/>
  <c r="J1691" i="1" s="1"/>
  <c r="V1794" i="1"/>
  <c r="R1697" i="1"/>
  <c r="R1785" i="1" s="1"/>
  <c r="P659" i="33"/>
  <c r="U661" i="33"/>
  <c r="J659" i="33"/>
  <c r="M1607" i="1"/>
  <c r="M1687" i="1" s="1"/>
  <c r="D638" i="33"/>
  <c r="B446" i="2" s="1"/>
  <c r="O1792" i="1"/>
  <c r="M1609" i="1"/>
  <c r="M1689" i="1" s="1"/>
  <c r="Z1129" i="1"/>
  <c r="R1128" i="1"/>
  <c r="Z1287" i="1"/>
  <c r="Z1389" i="1"/>
  <c r="N660" i="33"/>
  <c r="T1793" i="1"/>
  <c r="W1697" i="1"/>
  <c r="W1785" i="1" s="1"/>
  <c r="S639" i="33"/>
  <c r="Q447" i="2" s="1"/>
  <c r="AA1701" i="1" s="1"/>
  <c r="AA1789" i="1" s="1"/>
  <c r="H639" i="33"/>
  <c r="F447" i="2" s="1"/>
  <c r="L1701" i="1" s="1"/>
  <c r="L1789" i="1" s="1"/>
  <c r="T639" i="33"/>
  <c r="R447" i="2" s="1"/>
  <c r="AB1701" i="1" s="1"/>
  <c r="AB1789" i="1" s="1"/>
  <c r="M1699" i="1"/>
  <c r="M1787" i="1" s="1"/>
  <c r="G664" i="33"/>
  <c r="K1797" i="1"/>
  <c r="D618" i="33"/>
  <c r="B470" i="2" s="1"/>
  <c r="H622" i="33"/>
  <c r="F474" i="2" s="1"/>
  <c r="L1611" i="1" s="1"/>
  <c r="L1691" i="1" s="1"/>
  <c r="S663" i="33"/>
  <c r="R663" i="33"/>
  <c r="W1700" i="1"/>
  <c r="W1788" i="1" s="1"/>
  <c r="F467" i="2"/>
  <c r="L1604" i="1" s="1"/>
  <c r="L1684" i="1" s="1"/>
  <c r="L1791" i="1" s="1"/>
  <c r="D632" i="33"/>
  <c r="B440" i="2" s="1"/>
  <c r="M639" i="33"/>
  <c r="K447" i="2" s="1"/>
  <c r="S1701" i="1" s="1"/>
  <c r="S1789" i="1" s="1"/>
  <c r="R1388" i="1"/>
  <c r="Q1688" i="1"/>
  <c r="Q1795" i="1" s="1"/>
  <c r="L662" i="33"/>
  <c r="M1133" i="1"/>
  <c r="M1292" i="1"/>
  <c r="R1367" i="1"/>
  <c r="W1369" i="1"/>
  <c r="M1406" i="1"/>
  <c r="Z1131" i="1"/>
  <c r="M1132" i="1"/>
  <c r="Z1328" i="1"/>
  <c r="M1400" i="1"/>
  <c r="Z1408" i="1"/>
  <c r="M1409" i="1"/>
  <c r="W1127" i="1"/>
  <c r="R1327" i="1"/>
  <c r="M1313" i="1"/>
  <c r="Z1370" i="1"/>
  <c r="R1399" i="1"/>
  <c r="P658" i="33"/>
  <c r="R1130" i="1"/>
  <c r="M1368" i="1"/>
  <c r="Z1368" i="1"/>
  <c r="R1292" i="1"/>
  <c r="R2690" i="1"/>
  <c r="Z1379" i="1"/>
  <c r="Z1265" i="1"/>
  <c r="W1370" i="1"/>
  <c r="Z2687" i="1"/>
  <c r="Z1398" i="1"/>
  <c r="W1404" i="1"/>
  <c r="R1330" i="1"/>
  <c r="R1370" i="1"/>
  <c r="W1128" i="1"/>
  <c r="M1326" i="1"/>
  <c r="W1368" i="1"/>
  <c r="Z1348" i="1"/>
  <c r="M1370" i="1"/>
  <c r="Z1286" i="1"/>
  <c r="W1287" i="1"/>
  <c r="R1385" i="1"/>
  <c r="R1287" i="1"/>
  <c r="M1383" i="1"/>
  <c r="Z1347" i="1"/>
  <c r="R1344" i="1"/>
  <c r="M1348" i="1"/>
  <c r="W1288" i="1"/>
  <c r="Z1387" i="1"/>
  <c r="W1385" i="1"/>
  <c r="R1384" i="1"/>
  <c r="Z1413" i="1"/>
  <c r="R1407" i="1"/>
  <c r="W1130" i="1"/>
  <c r="R1379" i="1"/>
  <c r="Z1269" i="1"/>
  <c r="R1322" i="1"/>
  <c r="W1354" i="1"/>
  <c r="Z1382" i="1"/>
  <c r="W1333" i="1"/>
  <c r="W1316" i="1"/>
  <c r="M1315" i="1"/>
  <c r="R1347" i="1"/>
  <c r="R1346" i="1"/>
  <c r="Z1346" i="1"/>
  <c r="M1403" i="1"/>
  <c r="R1398" i="1"/>
  <c r="Z1374" i="1"/>
  <c r="W1375" i="1"/>
  <c r="R1377" i="1"/>
  <c r="Z1268" i="1"/>
  <c r="W731" i="1"/>
  <c r="R725" i="1"/>
  <c r="W1410" i="1"/>
  <c r="R1406" i="1"/>
  <c r="R1350" i="1"/>
  <c r="M1350" i="1"/>
  <c r="M1357" i="1"/>
  <c r="M1401" i="1"/>
  <c r="M1316" i="1"/>
  <c r="Z1345" i="1"/>
  <c r="Z1381" i="1"/>
  <c r="M1269" i="1"/>
  <c r="Z1369" i="1"/>
  <c r="M1310" i="1"/>
  <c r="R1342" i="1"/>
  <c r="M1399" i="1"/>
  <c r="Z726" i="1"/>
  <c r="W730" i="1"/>
  <c r="Z1316" i="1"/>
  <c r="W1403" i="1"/>
  <c r="W1381" i="1"/>
  <c r="M1263" i="1"/>
  <c r="R1267" i="1"/>
  <c r="Z1322" i="1"/>
  <c r="R1319" i="1"/>
  <c r="Z1126" i="1"/>
  <c r="M1127" i="1"/>
  <c r="R1373" i="1"/>
  <c r="R1126" i="1"/>
  <c r="W1399" i="1"/>
  <c r="Z729" i="1"/>
  <c r="R1411" i="1"/>
  <c r="W1350" i="1"/>
  <c r="M1355" i="1"/>
  <c r="W1286" i="1"/>
  <c r="W727" i="1"/>
  <c r="Z1411" i="1"/>
  <c r="R1413" i="1"/>
  <c r="M1356" i="1"/>
  <c r="R1291" i="1"/>
  <c r="W1367" i="1"/>
  <c r="W2694" i="1"/>
  <c r="Z1342" i="1"/>
  <c r="Z1399" i="1"/>
  <c r="R1402" i="1"/>
  <c r="R1380" i="1"/>
  <c r="Z1319" i="1"/>
  <c r="W1324" i="1"/>
  <c r="Z731" i="1"/>
  <c r="Z1357" i="1"/>
  <c r="Z1385" i="1"/>
  <c r="Z1326" i="1"/>
  <c r="Z1366" i="1"/>
  <c r="W1371" i="1"/>
  <c r="M1367" i="1"/>
  <c r="Z2689" i="1"/>
  <c r="W1402" i="1"/>
  <c r="R729" i="1"/>
  <c r="M727" i="1"/>
  <c r="R1372" i="1"/>
  <c r="M1366" i="1"/>
  <c r="W2691" i="1"/>
  <c r="R2689" i="1"/>
  <c r="Z1315" i="1"/>
  <c r="W1315" i="1"/>
  <c r="R1311" i="1"/>
  <c r="W1379" i="1"/>
  <c r="R1376" i="1"/>
  <c r="R1264" i="1"/>
  <c r="Z1323" i="1"/>
  <c r="W1319" i="1"/>
  <c r="Z730" i="1"/>
  <c r="Z1353" i="1"/>
  <c r="W1351" i="1"/>
  <c r="Z1386" i="1"/>
  <c r="R1389" i="1"/>
  <c r="M1384" i="1"/>
  <c r="Z1132" i="1"/>
  <c r="M1131" i="1"/>
  <c r="W2688" i="1"/>
  <c r="R2693" i="1"/>
  <c r="Z1317" i="1"/>
  <c r="R1317" i="1"/>
  <c r="M1343" i="1"/>
  <c r="Z1401" i="1"/>
  <c r="W1400" i="1"/>
  <c r="R1401" i="1"/>
  <c r="Z1376" i="1"/>
  <c r="W1374" i="1"/>
  <c r="M1379" i="1"/>
  <c r="M1380" i="1"/>
  <c r="M1268" i="1"/>
  <c r="M1264" i="1"/>
  <c r="W1266" i="1"/>
  <c r="W1265" i="1"/>
  <c r="Z1324" i="1"/>
  <c r="W1318" i="1"/>
  <c r="R1318" i="1"/>
  <c r="W724" i="1"/>
  <c r="R724" i="1"/>
  <c r="R1410" i="1"/>
  <c r="R1354" i="1"/>
  <c r="M1354" i="1"/>
  <c r="W1384" i="1"/>
  <c r="Z1130" i="1"/>
  <c r="Z1329" i="1"/>
  <c r="M1333" i="1"/>
  <c r="M1372" i="1"/>
  <c r="W1349" i="1"/>
  <c r="W1378" i="1"/>
  <c r="Z1266" i="1"/>
  <c r="W1406" i="1"/>
  <c r="Z1292" i="1"/>
  <c r="W1326" i="1"/>
  <c r="R1331" i="1"/>
  <c r="W1344" i="1"/>
  <c r="Z1375" i="1"/>
  <c r="R1375" i="1"/>
  <c r="Z1267" i="1"/>
  <c r="Z1318" i="1"/>
  <c r="W1325" i="1"/>
  <c r="R1321" i="1"/>
  <c r="R1356" i="1"/>
  <c r="Z1291" i="1"/>
  <c r="W1290" i="1"/>
  <c r="M1286" i="1"/>
  <c r="M1129" i="1"/>
  <c r="W2687" i="1"/>
  <c r="R2692" i="1"/>
  <c r="M2689" i="1"/>
  <c r="Z1405" i="1"/>
  <c r="W1321" i="1"/>
  <c r="M726" i="1"/>
  <c r="Z1412" i="1"/>
  <c r="Z1352" i="1"/>
  <c r="R1353" i="1"/>
  <c r="Z1290" i="1"/>
  <c r="W1289" i="1"/>
  <c r="M1291" i="1"/>
  <c r="M1385" i="1"/>
  <c r="W1387" i="1"/>
  <c r="R1382" i="1"/>
  <c r="Z1327" i="1"/>
  <c r="Z1311" i="1"/>
  <c r="R1315" i="1"/>
  <c r="M1317" i="1"/>
  <c r="R1310" i="1"/>
  <c r="W1348" i="1"/>
  <c r="W1347" i="1"/>
  <c r="R1348" i="1"/>
  <c r="E1908" i="1"/>
  <c r="E1924" i="1"/>
  <c r="E661" i="33"/>
  <c r="Z1404" i="1"/>
  <c r="W1398" i="1"/>
  <c r="W1380" i="1"/>
  <c r="Z4608" i="1"/>
  <c r="W4607" i="1"/>
  <c r="R4610" i="1"/>
  <c r="M4607" i="1"/>
  <c r="M1267" i="1"/>
  <c r="W1262" i="1"/>
  <c r="R1325" i="1"/>
  <c r="M1322" i="1"/>
  <c r="K8" i="1"/>
  <c r="K11" i="1"/>
  <c r="J10" i="1"/>
  <c r="O9" i="1"/>
  <c r="J14" i="1"/>
  <c r="N14" i="1"/>
  <c r="I8" i="1"/>
  <c r="K10" i="1"/>
  <c r="O10" i="1"/>
  <c r="I10" i="1"/>
  <c r="I15" i="1"/>
  <c r="O11" i="1"/>
  <c r="L12" i="1"/>
  <c r="I9" i="1"/>
  <c r="L13" i="1"/>
  <c r="L11" i="1"/>
  <c r="L9" i="1"/>
  <c r="I14" i="1"/>
  <c r="N8" i="1"/>
  <c r="L15" i="1"/>
  <c r="K14" i="1"/>
  <c r="L14" i="1"/>
  <c r="N15" i="1"/>
  <c r="N13" i="1"/>
  <c r="L10" i="1"/>
  <c r="N10" i="1"/>
  <c r="K9" i="1"/>
  <c r="O12" i="1"/>
  <c r="I13" i="1"/>
  <c r="N9" i="1"/>
  <c r="I11" i="1"/>
  <c r="J13" i="1"/>
  <c r="N11" i="1"/>
  <c r="J9" i="1"/>
  <c r="O15" i="1"/>
  <c r="N12" i="1"/>
  <c r="J11" i="1"/>
  <c r="O8" i="1"/>
  <c r="K15" i="1"/>
  <c r="O14" i="1"/>
  <c r="I12" i="1"/>
  <c r="J15" i="1"/>
  <c r="K13" i="1"/>
  <c r="J12" i="1"/>
  <c r="O13" i="1"/>
  <c r="J8" i="1"/>
  <c r="L8" i="1"/>
  <c r="K12" i="1"/>
  <c r="P8" i="1"/>
  <c r="P10" i="1"/>
  <c r="P11" i="1"/>
  <c r="P9" i="1"/>
  <c r="P13" i="1"/>
  <c r="P14" i="1"/>
  <c r="P15" i="1"/>
  <c r="P12" i="1"/>
  <c r="Q13" i="1"/>
  <c r="Q15" i="1"/>
  <c r="Q9" i="1"/>
  <c r="Q12" i="1"/>
  <c r="Q10" i="1"/>
  <c r="Q8" i="1"/>
  <c r="Q11" i="1"/>
  <c r="Q14" i="1"/>
  <c r="S13" i="1"/>
  <c r="S12" i="1"/>
  <c r="S15" i="1"/>
  <c r="S8" i="1"/>
  <c r="S14" i="1"/>
  <c r="S9" i="1"/>
  <c r="S10" i="1"/>
  <c r="S11" i="1"/>
  <c r="T14" i="1"/>
  <c r="T8" i="1"/>
  <c r="T15" i="1"/>
  <c r="T10" i="1"/>
  <c r="T9" i="1"/>
  <c r="T12" i="1"/>
  <c r="T11" i="1"/>
  <c r="T13" i="1"/>
  <c r="U12" i="1"/>
  <c r="U14" i="1"/>
  <c r="U11" i="1"/>
  <c r="U10" i="1"/>
  <c r="U13" i="1"/>
  <c r="U8" i="1"/>
  <c r="U15" i="1"/>
  <c r="U9" i="1"/>
  <c r="V14" i="1"/>
  <c r="V15" i="1"/>
  <c r="V12" i="1"/>
  <c r="V9" i="1"/>
  <c r="V8" i="1"/>
  <c r="V13" i="1"/>
  <c r="V11" i="1"/>
  <c r="V10" i="1"/>
  <c r="X13" i="1"/>
  <c r="X11" i="1"/>
  <c r="X12" i="1"/>
  <c r="X9" i="1"/>
  <c r="X10" i="1"/>
  <c r="X14" i="1"/>
  <c r="X15" i="1"/>
  <c r="X8" i="1"/>
  <c r="Y8" i="1"/>
  <c r="Y9" i="1"/>
  <c r="Y15" i="1"/>
  <c r="Y12" i="1"/>
  <c r="Y10" i="1"/>
  <c r="Y14" i="1"/>
  <c r="Y13" i="1"/>
  <c r="Y11" i="1"/>
  <c r="AA11" i="1"/>
  <c r="AA9" i="1"/>
  <c r="AA13" i="1"/>
  <c r="AA8" i="1"/>
  <c r="AA10" i="1"/>
  <c r="AA12" i="1"/>
  <c r="AA15" i="1"/>
  <c r="AA14" i="1"/>
  <c r="AB13" i="1"/>
  <c r="AB12" i="1"/>
  <c r="AB15" i="1"/>
  <c r="AB11" i="1"/>
  <c r="AB10" i="1"/>
  <c r="AB14" i="1"/>
  <c r="AB9" i="1"/>
  <c r="AB8" i="1"/>
  <c r="AC14" i="1"/>
  <c r="AC8" i="1"/>
  <c r="AC11" i="1"/>
  <c r="AC13" i="1"/>
  <c r="AC10" i="1"/>
  <c r="AC15" i="1"/>
  <c r="AC9" i="1"/>
  <c r="AC12" i="1"/>
  <c r="I1687" i="1"/>
  <c r="I1794" i="1" s="1"/>
  <c r="Z725" i="1"/>
  <c r="W729" i="1"/>
  <c r="R730" i="1"/>
  <c r="M728" i="1"/>
  <c r="S1793" i="1"/>
  <c r="M660" i="33"/>
  <c r="M1412" i="1"/>
  <c r="W1411" i="1"/>
  <c r="R1409" i="1"/>
  <c r="O1365" i="1"/>
  <c r="O1362" i="1"/>
  <c r="L1363" i="1"/>
  <c r="K1359" i="1"/>
  <c r="J1361" i="1"/>
  <c r="I1362" i="1"/>
  <c r="N1360" i="1"/>
  <c r="O1363" i="1"/>
  <c r="L1364" i="1"/>
  <c r="N1365" i="1"/>
  <c r="I1359" i="1"/>
  <c r="K1365" i="1"/>
  <c r="N1364" i="1"/>
  <c r="K1361" i="1"/>
  <c r="O1361" i="1"/>
  <c r="I1364" i="1"/>
  <c r="K1358" i="1"/>
  <c r="N1362" i="1"/>
  <c r="N1358" i="1"/>
  <c r="N1361" i="1"/>
  <c r="L1365" i="1"/>
  <c r="K1362" i="1"/>
  <c r="I1358" i="1"/>
  <c r="L1362" i="1"/>
  <c r="O1364" i="1"/>
  <c r="O1360" i="1"/>
  <c r="I1360" i="1"/>
  <c r="L1361" i="1"/>
  <c r="K1363" i="1"/>
  <c r="L1359" i="1"/>
  <c r="J1360" i="1"/>
  <c r="N1359" i="1"/>
  <c r="J1362" i="1"/>
  <c r="L1360" i="1"/>
  <c r="O1359" i="1"/>
  <c r="J1364" i="1"/>
  <c r="O1358" i="1"/>
  <c r="I1365" i="1"/>
  <c r="J1363" i="1"/>
  <c r="J1365" i="1"/>
  <c r="J1359" i="1"/>
  <c r="L1358" i="1"/>
  <c r="I1361" i="1"/>
  <c r="K1360" i="1"/>
  <c r="K1364" i="1"/>
  <c r="J1358" i="1"/>
  <c r="N1363" i="1"/>
  <c r="P1360" i="1"/>
  <c r="P1365" i="1"/>
  <c r="P1364" i="1"/>
  <c r="P1362" i="1"/>
  <c r="P1358" i="1"/>
  <c r="P1361" i="1"/>
  <c r="P1359" i="1"/>
  <c r="P1363" i="1"/>
  <c r="Q1360" i="1"/>
  <c r="Q1364" i="1"/>
  <c r="Q1361" i="1"/>
  <c r="Q1358" i="1"/>
  <c r="Q1365" i="1"/>
  <c r="Q1359" i="1"/>
  <c r="Q1362" i="1"/>
  <c r="Q1363" i="1"/>
  <c r="S1358" i="1"/>
  <c r="S1359" i="1"/>
  <c r="S1363" i="1"/>
  <c r="S1365" i="1"/>
  <c r="S1364" i="1"/>
  <c r="S1362" i="1"/>
  <c r="S1360" i="1"/>
  <c r="S1361" i="1"/>
  <c r="T1363" i="1"/>
  <c r="T1362" i="1"/>
  <c r="T1359" i="1"/>
  <c r="T1361" i="1"/>
  <c r="T1358" i="1"/>
  <c r="T1364" i="1"/>
  <c r="T1365" i="1"/>
  <c r="T1360" i="1"/>
  <c r="U1364" i="1"/>
  <c r="U1363" i="1"/>
  <c r="U1360" i="1"/>
  <c r="U1358" i="1"/>
  <c r="U1361" i="1"/>
  <c r="U1359" i="1"/>
  <c r="U1362" i="1"/>
  <c r="U1365" i="1"/>
  <c r="V1359" i="1"/>
  <c r="V1360" i="1"/>
  <c r="V1365" i="1"/>
  <c r="V1364" i="1"/>
  <c r="V1361" i="1"/>
  <c r="V1362" i="1"/>
  <c r="V1358" i="1"/>
  <c r="V1363" i="1"/>
  <c r="X1361" i="1"/>
  <c r="X1359" i="1"/>
  <c r="X1363" i="1"/>
  <c r="X1360" i="1"/>
  <c r="X1362" i="1"/>
  <c r="X1364" i="1"/>
  <c r="X1365" i="1"/>
  <c r="X1358" i="1"/>
  <c r="Y1361" i="1"/>
  <c r="Y1359" i="1"/>
  <c r="Y1363" i="1"/>
  <c r="Y1362" i="1"/>
  <c r="Y1358" i="1"/>
  <c r="Y1360" i="1"/>
  <c r="Y1364" i="1"/>
  <c r="Y1365" i="1"/>
  <c r="AA1360" i="1"/>
  <c r="AA1365" i="1"/>
  <c r="AA1358" i="1"/>
  <c r="AA1361" i="1"/>
  <c r="AA1362" i="1"/>
  <c r="AA1363" i="1"/>
  <c r="AA1364" i="1"/>
  <c r="AA1359" i="1"/>
  <c r="AB1361" i="1"/>
  <c r="AB1358" i="1"/>
  <c r="AB1364" i="1"/>
  <c r="AB1363" i="1"/>
  <c r="AB1359" i="1"/>
  <c r="AB1360" i="1"/>
  <c r="AB1362" i="1"/>
  <c r="AB1365" i="1"/>
  <c r="AC1358" i="1"/>
  <c r="AC1359" i="1"/>
  <c r="AC1362" i="1"/>
  <c r="AC1364" i="1"/>
  <c r="AC1363" i="1"/>
  <c r="AC1365" i="1"/>
  <c r="AC1361" i="1"/>
  <c r="AC1360" i="1"/>
  <c r="I1363" i="1"/>
  <c r="Z1355" i="1"/>
  <c r="W1356" i="1"/>
  <c r="R1355" i="1"/>
  <c r="M1351" i="1"/>
  <c r="Z1289" i="1"/>
  <c r="W1293" i="1"/>
  <c r="M1288" i="1"/>
  <c r="W1383" i="1"/>
  <c r="R1383" i="1"/>
  <c r="Z1128" i="1"/>
  <c r="R1132" i="1"/>
  <c r="Z1333" i="1"/>
  <c r="M1328" i="1"/>
  <c r="R1369" i="1"/>
  <c r="Z2694" i="1"/>
  <c r="W2692" i="1"/>
  <c r="R2694" i="1"/>
  <c r="Z1300" i="1"/>
  <c r="W1301" i="1"/>
  <c r="M1295" i="1"/>
  <c r="R1295" i="1"/>
  <c r="Z1313" i="1"/>
  <c r="W1311" i="1"/>
  <c r="M1314" i="1"/>
  <c r="W1343" i="1"/>
  <c r="E1940" i="1"/>
  <c r="Z1403" i="1"/>
  <c r="W1401" i="1"/>
  <c r="R1400" i="1"/>
  <c r="E41" i="1"/>
  <c r="C219" i="33" s="1"/>
  <c r="C217" i="33" s="1"/>
  <c r="C221" i="33" s="1"/>
  <c r="O31" i="1"/>
  <c r="O39" i="1" s="1"/>
  <c r="O26" i="1"/>
  <c r="O34" i="1" s="1"/>
  <c r="O29" i="1"/>
  <c r="O37" i="1" s="1"/>
  <c r="L31" i="1"/>
  <c r="L39" i="1" s="1"/>
  <c r="K26" i="1"/>
  <c r="K34" i="1" s="1"/>
  <c r="J26" i="1"/>
  <c r="J31" i="1"/>
  <c r="L32" i="1"/>
  <c r="L40" i="1" s="1"/>
  <c r="P32" i="1"/>
  <c r="P40" i="1" s="1"/>
  <c r="N26" i="1"/>
  <c r="N34" i="1" s="1"/>
  <c r="O32" i="1"/>
  <c r="O40" i="1" s="1"/>
  <c r="N30" i="1"/>
  <c r="N38" i="1" s="1"/>
  <c r="J29" i="1"/>
  <c r="P26" i="1"/>
  <c r="P34" i="1" s="1"/>
  <c r="L26" i="1"/>
  <c r="L34" i="1" s="1"/>
  <c r="L29" i="1"/>
  <c r="L37" i="1" s="1"/>
  <c r="P30" i="1"/>
  <c r="P38" i="1" s="1"/>
  <c r="N32" i="1"/>
  <c r="N40" i="1" s="1"/>
  <c r="L30" i="1"/>
  <c r="L38" i="1" s="1"/>
  <c r="N31" i="1"/>
  <c r="N39" i="1" s="1"/>
  <c r="K31" i="1"/>
  <c r="K39" i="1" s="1"/>
  <c r="P29" i="1"/>
  <c r="P37" i="1" s="1"/>
  <c r="K29" i="1"/>
  <c r="K37" i="1" s="1"/>
  <c r="J30" i="1"/>
  <c r="K30" i="1"/>
  <c r="K38" i="1" s="1"/>
  <c r="O30" i="1"/>
  <c r="O38" i="1" s="1"/>
  <c r="J32" i="1"/>
  <c r="N29" i="1"/>
  <c r="N37" i="1" s="1"/>
  <c r="K32" i="1"/>
  <c r="K40" i="1" s="1"/>
  <c r="P31" i="1"/>
  <c r="P39" i="1" s="1"/>
  <c r="Q30" i="1"/>
  <c r="Q32" i="1"/>
  <c r="Q29" i="1"/>
  <c r="Q31" i="1"/>
  <c r="Q26" i="1"/>
  <c r="S31" i="1"/>
  <c r="S39" i="1" s="1"/>
  <c r="S29" i="1"/>
  <c r="S37" i="1" s="1"/>
  <c r="S30" i="1"/>
  <c r="S38" i="1" s="1"/>
  <c r="S26" i="1"/>
  <c r="S34" i="1" s="1"/>
  <c r="S32" i="1"/>
  <c r="S40" i="1" s="1"/>
  <c r="T32" i="1"/>
  <c r="T40" i="1" s="1"/>
  <c r="T26" i="1"/>
  <c r="T34" i="1" s="1"/>
  <c r="T30" i="1"/>
  <c r="T38" i="1" s="1"/>
  <c r="T29" i="1"/>
  <c r="T37" i="1" s="1"/>
  <c r="T31" i="1"/>
  <c r="T39" i="1" s="1"/>
  <c r="U29" i="1"/>
  <c r="U37" i="1" s="1"/>
  <c r="U30" i="1"/>
  <c r="U38" i="1" s="1"/>
  <c r="U32" i="1"/>
  <c r="U40" i="1" s="1"/>
  <c r="U31" i="1"/>
  <c r="U39" i="1" s="1"/>
  <c r="U26" i="1"/>
  <c r="U34" i="1" s="1"/>
  <c r="V32" i="1"/>
  <c r="V31" i="1"/>
  <c r="V30" i="1"/>
  <c r="V29" i="1"/>
  <c r="V26" i="1"/>
  <c r="X30" i="1"/>
  <c r="X38" i="1" s="1"/>
  <c r="X26" i="1"/>
  <c r="X34" i="1" s="1"/>
  <c r="X32" i="1"/>
  <c r="X40" i="1" s="1"/>
  <c r="X31" i="1"/>
  <c r="X39" i="1" s="1"/>
  <c r="X29" i="1"/>
  <c r="X37" i="1" s="1"/>
  <c r="Y32" i="1"/>
  <c r="Y26" i="1"/>
  <c r="Y29" i="1"/>
  <c r="Y31" i="1"/>
  <c r="Y30" i="1"/>
  <c r="AA26" i="1"/>
  <c r="AA34" i="1" s="1"/>
  <c r="AA32" i="1"/>
  <c r="AA40" i="1" s="1"/>
  <c r="AA30" i="1"/>
  <c r="AA38" i="1" s="1"/>
  <c r="AA31" i="1"/>
  <c r="AA39" i="1" s="1"/>
  <c r="AA29" i="1"/>
  <c r="AA37" i="1" s="1"/>
  <c r="AB31" i="1"/>
  <c r="AB39" i="1" s="1"/>
  <c r="AB29" i="1"/>
  <c r="AB37" i="1" s="1"/>
  <c r="AB32" i="1"/>
  <c r="AB40" i="1" s="1"/>
  <c r="AB26" i="1"/>
  <c r="AB34" i="1" s="1"/>
  <c r="AB30" i="1"/>
  <c r="AB38" i="1" s="1"/>
  <c r="AC31" i="1"/>
  <c r="AC39" i="1" s="1"/>
  <c r="AC32" i="1"/>
  <c r="AC40" i="1" s="1"/>
  <c r="AC26" i="1"/>
  <c r="AC34" i="1" s="1"/>
  <c r="AC30" i="1"/>
  <c r="AC38" i="1" s="1"/>
  <c r="AC29" i="1"/>
  <c r="AC37" i="1" s="1"/>
  <c r="I26" i="1"/>
  <c r="I32" i="1"/>
  <c r="I29" i="1"/>
  <c r="I30" i="1"/>
  <c r="I31" i="1"/>
  <c r="J1684" i="1"/>
  <c r="J1791" i="1" s="1"/>
  <c r="K722" i="1"/>
  <c r="L717" i="1"/>
  <c r="K717" i="1"/>
  <c r="J716" i="1"/>
  <c r="O717" i="1"/>
  <c r="I718" i="1"/>
  <c r="K720" i="1"/>
  <c r="I720" i="1"/>
  <c r="I721" i="1"/>
  <c r="J720" i="1"/>
  <c r="J718" i="1"/>
  <c r="J719" i="1"/>
  <c r="J723" i="1"/>
  <c r="K721" i="1"/>
  <c r="L718" i="1"/>
  <c r="J721" i="1"/>
  <c r="K719" i="1"/>
  <c r="N722" i="1"/>
  <c r="J722" i="1"/>
  <c r="L721" i="1"/>
  <c r="I723" i="1"/>
  <c r="O718" i="1"/>
  <c r="N716" i="1"/>
  <c r="I717" i="1"/>
  <c r="L723" i="1"/>
  <c r="K718" i="1"/>
  <c r="L716" i="1"/>
  <c r="N719" i="1"/>
  <c r="N718" i="1"/>
  <c r="N721" i="1"/>
  <c r="K716" i="1"/>
  <c r="K723" i="1"/>
  <c r="O722" i="1"/>
  <c r="L722" i="1"/>
  <c r="N717" i="1"/>
  <c r="O723" i="1"/>
  <c r="J717" i="1"/>
  <c r="O721" i="1"/>
  <c r="O720" i="1"/>
  <c r="O716" i="1"/>
  <c r="I722" i="1"/>
  <c r="L719" i="1"/>
  <c r="N723" i="1"/>
  <c r="O719" i="1"/>
  <c r="L720" i="1"/>
  <c r="I716" i="1"/>
  <c r="N720" i="1"/>
  <c r="P716" i="1"/>
  <c r="P718" i="1"/>
  <c r="P720" i="1"/>
  <c r="P723" i="1"/>
  <c r="P722" i="1"/>
  <c r="P719" i="1"/>
  <c r="P717" i="1"/>
  <c r="P721" i="1"/>
  <c r="Q723" i="1"/>
  <c r="Q717" i="1"/>
  <c r="Q716" i="1"/>
  <c r="Q720" i="1"/>
  <c r="Q722" i="1"/>
  <c r="Q719" i="1"/>
  <c r="Q721" i="1"/>
  <c r="Q718" i="1"/>
  <c r="S722" i="1"/>
  <c r="S718" i="1"/>
  <c r="S721" i="1"/>
  <c r="S719" i="1"/>
  <c r="S717" i="1"/>
  <c r="S723" i="1"/>
  <c r="S720" i="1"/>
  <c r="S716" i="1"/>
  <c r="T717" i="1"/>
  <c r="T722" i="1"/>
  <c r="T721" i="1"/>
  <c r="T718" i="1"/>
  <c r="T719" i="1"/>
  <c r="T720" i="1"/>
  <c r="T716" i="1"/>
  <c r="T723" i="1"/>
  <c r="U716" i="1"/>
  <c r="U723" i="1"/>
  <c r="U722" i="1"/>
  <c r="U719" i="1"/>
  <c r="U721" i="1"/>
  <c r="U717" i="1"/>
  <c r="U720" i="1"/>
  <c r="U718" i="1"/>
  <c r="V720" i="1"/>
  <c r="V719" i="1"/>
  <c r="V718" i="1"/>
  <c r="V723" i="1"/>
  <c r="V721" i="1"/>
  <c r="V717" i="1"/>
  <c r="V716" i="1"/>
  <c r="V722" i="1"/>
  <c r="X723" i="1"/>
  <c r="X720" i="1"/>
  <c r="X721" i="1"/>
  <c r="X716" i="1"/>
  <c r="X719" i="1"/>
  <c r="X722" i="1"/>
  <c r="X718" i="1"/>
  <c r="X717" i="1"/>
  <c r="Y718" i="1"/>
  <c r="Y721" i="1"/>
  <c r="Y719" i="1"/>
  <c r="Y716" i="1"/>
  <c r="Y722" i="1"/>
  <c r="Y720" i="1"/>
  <c r="Y723" i="1"/>
  <c r="Y717" i="1"/>
  <c r="AA721" i="1"/>
  <c r="AA723" i="1"/>
  <c r="AA722" i="1"/>
  <c r="AA720" i="1"/>
  <c r="AA718" i="1"/>
  <c r="AA717" i="1"/>
  <c r="AA719" i="1"/>
  <c r="AA716" i="1"/>
  <c r="AB719" i="1"/>
  <c r="AB716" i="1"/>
  <c r="AB718" i="1"/>
  <c r="AB720" i="1"/>
  <c r="AB723" i="1"/>
  <c r="AB722" i="1"/>
  <c r="AB721" i="1"/>
  <c r="AB717" i="1"/>
  <c r="AC721" i="1"/>
  <c r="AC717" i="1"/>
  <c r="AC722" i="1"/>
  <c r="AC719" i="1"/>
  <c r="AC720" i="1"/>
  <c r="AC718" i="1"/>
  <c r="AC723" i="1"/>
  <c r="AC716" i="1"/>
  <c r="I719" i="1"/>
  <c r="R1378" i="1"/>
  <c r="Q658" i="33"/>
  <c r="Z4603" i="1"/>
  <c r="W4610" i="1"/>
  <c r="M4608" i="1"/>
  <c r="M4604" i="1"/>
  <c r="I1690" i="1"/>
  <c r="I1797" i="1" s="1"/>
  <c r="M1265" i="1"/>
  <c r="W1264" i="1"/>
  <c r="W1269" i="1"/>
  <c r="Z1320" i="1"/>
  <c r="W1323" i="1"/>
  <c r="M1320" i="1"/>
  <c r="M1321" i="1"/>
  <c r="Q1791" i="1"/>
  <c r="L658" i="33"/>
  <c r="Z724" i="1"/>
  <c r="W725" i="1"/>
  <c r="M1408" i="1"/>
  <c r="Z1407" i="1"/>
  <c r="W1409" i="1"/>
  <c r="R1412" i="1"/>
  <c r="M1410" i="1"/>
  <c r="W1357" i="1"/>
  <c r="M1352" i="1"/>
  <c r="M1353" i="1"/>
  <c r="Z1293" i="1"/>
  <c r="W1292" i="1"/>
  <c r="R1288" i="1"/>
  <c r="M1287" i="1"/>
  <c r="Z1384" i="1"/>
  <c r="W1389" i="1"/>
  <c r="M1386" i="1"/>
  <c r="W1129" i="1"/>
  <c r="R1129" i="1"/>
  <c r="W1332" i="1"/>
  <c r="R1332" i="1"/>
  <c r="M1331" i="1"/>
  <c r="Z1367" i="1"/>
  <c r="W1366" i="1"/>
  <c r="R1371" i="1"/>
  <c r="M1369" i="1"/>
  <c r="W2689" i="1"/>
  <c r="R2691" i="1"/>
  <c r="M2692" i="1"/>
  <c r="M2693" i="1"/>
  <c r="Z1295" i="1"/>
  <c r="W1299" i="1"/>
  <c r="R1296" i="1"/>
  <c r="W1310" i="1"/>
  <c r="R1314" i="1"/>
  <c r="M1312" i="1"/>
  <c r="K2685" i="1"/>
  <c r="L2685" i="1"/>
  <c r="L2686" i="1"/>
  <c r="K2680" i="1"/>
  <c r="I2680" i="1"/>
  <c r="O2683" i="1"/>
  <c r="J2679" i="1"/>
  <c r="L2684" i="1"/>
  <c r="L2683" i="1"/>
  <c r="L2681" i="1"/>
  <c r="J2686" i="1"/>
  <c r="I2682" i="1"/>
  <c r="L2679" i="1"/>
  <c r="O2684" i="1"/>
  <c r="N2684" i="1"/>
  <c r="K2679" i="1"/>
  <c r="N2682" i="1"/>
  <c r="L2680" i="1"/>
  <c r="O2680" i="1"/>
  <c r="N2681" i="1"/>
  <c r="N2680" i="1"/>
  <c r="I2685" i="1"/>
  <c r="O2679" i="1"/>
  <c r="I2683" i="1"/>
  <c r="N2683" i="1"/>
  <c r="J2680" i="1"/>
  <c r="J2682" i="1"/>
  <c r="O2685" i="1"/>
  <c r="I2681" i="1"/>
  <c r="K2681" i="1"/>
  <c r="K2682" i="1"/>
  <c r="J2681" i="1"/>
  <c r="L2682" i="1"/>
  <c r="O2681" i="1"/>
  <c r="J2684" i="1"/>
  <c r="K2683" i="1"/>
  <c r="N2686" i="1"/>
  <c r="O2686" i="1"/>
  <c r="K2686" i="1"/>
  <c r="O2682" i="1"/>
  <c r="N2685" i="1"/>
  <c r="K2684" i="1"/>
  <c r="J2683" i="1"/>
  <c r="N2679" i="1"/>
  <c r="J2685" i="1"/>
  <c r="P2682" i="1"/>
  <c r="P2685" i="1"/>
  <c r="P2686" i="1"/>
  <c r="P2684" i="1"/>
  <c r="P2680" i="1"/>
  <c r="P2683" i="1"/>
  <c r="P2681" i="1"/>
  <c r="P2679" i="1"/>
  <c r="Q2684" i="1"/>
  <c r="Q2682" i="1"/>
  <c r="Q2686" i="1"/>
  <c r="Q2681" i="1"/>
  <c r="Q2679" i="1"/>
  <c r="Q2680" i="1"/>
  <c r="Q2683" i="1"/>
  <c r="Q2685" i="1"/>
  <c r="S2679" i="1"/>
  <c r="S2681" i="1"/>
  <c r="S2682" i="1"/>
  <c r="S2683" i="1"/>
  <c r="S2685" i="1"/>
  <c r="S2686" i="1"/>
  <c r="S2684" i="1"/>
  <c r="S2680" i="1"/>
  <c r="T2680" i="1"/>
  <c r="T2686" i="1"/>
  <c r="T2681" i="1"/>
  <c r="T2683" i="1"/>
  <c r="T2685" i="1"/>
  <c r="T2682" i="1"/>
  <c r="T2679" i="1"/>
  <c r="T2684" i="1"/>
  <c r="U2684" i="1"/>
  <c r="U2685" i="1"/>
  <c r="U2679" i="1"/>
  <c r="U2682" i="1"/>
  <c r="U2683" i="1"/>
  <c r="U2686" i="1"/>
  <c r="U2680" i="1"/>
  <c r="U2681" i="1"/>
  <c r="V2683" i="1"/>
  <c r="V2685" i="1"/>
  <c r="V2680" i="1"/>
  <c r="V2684" i="1"/>
  <c r="V2682" i="1"/>
  <c r="V2681" i="1"/>
  <c r="V2686" i="1"/>
  <c r="V2679" i="1"/>
  <c r="X2686" i="1"/>
  <c r="X2679" i="1"/>
  <c r="X2682" i="1"/>
  <c r="X2684" i="1"/>
  <c r="X2680" i="1"/>
  <c r="X2685" i="1"/>
  <c r="X2683" i="1"/>
  <c r="X2681" i="1"/>
  <c r="Y2679" i="1"/>
  <c r="Y2685" i="1"/>
  <c r="Y2681" i="1"/>
  <c r="Y2686" i="1"/>
  <c r="Y2680" i="1"/>
  <c r="Y2682" i="1"/>
  <c r="Y2683" i="1"/>
  <c r="Y2684" i="1"/>
  <c r="AA2682" i="1"/>
  <c r="AA2685" i="1"/>
  <c r="AA2684" i="1"/>
  <c r="AA2683" i="1"/>
  <c r="AA2680" i="1"/>
  <c r="AA2679" i="1"/>
  <c r="AA2686" i="1"/>
  <c r="AA2681" i="1"/>
  <c r="AB2683" i="1"/>
  <c r="AB2686" i="1"/>
  <c r="AB2682" i="1"/>
  <c r="AB2681" i="1"/>
  <c r="AB2684" i="1"/>
  <c r="AB2680" i="1"/>
  <c r="AB2679" i="1"/>
  <c r="AB2685" i="1"/>
  <c r="AC2682" i="1"/>
  <c r="AC2685" i="1"/>
  <c r="AC2680" i="1"/>
  <c r="AC2683" i="1"/>
  <c r="AC2681" i="1"/>
  <c r="AC2679" i="1"/>
  <c r="AC2686" i="1"/>
  <c r="AC2684" i="1"/>
  <c r="I2684" i="1"/>
  <c r="I2686" i="1"/>
  <c r="I2679" i="1"/>
  <c r="M1346" i="1"/>
  <c r="Z1344" i="1"/>
  <c r="R1349" i="1"/>
  <c r="J1304" i="1"/>
  <c r="J1303" i="1"/>
  <c r="N1304" i="1"/>
  <c r="I1309" i="1"/>
  <c r="J1305" i="1"/>
  <c r="J1307" i="1"/>
  <c r="L1309" i="1"/>
  <c r="I1302" i="1"/>
  <c r="L1306" i="1"/>
  <c r="I1303" i="1"/>
  <c r="O1304" i="1"/>
  <c r="O1303" i="1"/>
  <c r="N1308" i="1"/>
  <c r="N1307" i="1"/>
  <c r="N1305" i="1"/>
  <c r="K1309" i="1"/>
  <c r="L1308" i="1"/>
  <c r="K1306" i="1"/>
  <c r="K1303" i="1"/>
  <c r="K1305" i="1"/>
  <c r="L1304" i="1"/>
  <c r="L1303" i="1"/>
  <c r="O1308" i="1"/>
  <c r="N1306" i="1"/>
  <c r="O1302" i="1"/>
  <c r="L1305" i="1"/>
  <c r="K1304" i="1"/>
  <c r="N1309" i="1"/>
  <c r="L1302" i="1"/>
  <c r="I1308" i="1"/>
  <c r="I1306" i="1"/>
  <c r="I1307" i="1"/>
  <c r="L1307" i="1"/>
  <c r="K1307" i="1"/>
  <c r="J1302" i="1"/>
  <c r="K1308" i="1"/>
  <c r="O1305" i="1"/>
  <c r="N1303" i="1"/>
  <c r="I1304" i="1"/>
  <c r="J1308" i="1"/>
  <c r="O1309" i="1"/>
  <c r="N1302" i="1"/>
  <c r="J1306" i="1"/>
  <c r="O1306" i="1"/>
  <c r="J1309" i="1"/>
  <c r="O1307" i="1"/>
  <c r="P1302" i="1"/>
  <c r="P1303" i="1"/>
  <c r="P1307" i="1"/>
  <c r="P1309" i="1"/>
  <c r="P1304" i="1"/>
  <c r="P1306" i="1"/>
  <c r="P1308" i="1"/>
  <c r="P1305" i="1"/>
  <c r="Q1307" i="1"/>
  <c r="Q1305" i="1"/>
  <c r="Q1303" i="1"/>
  <c r="Q1308" i="1"/>
  <c r="Q1302" i="1"/>
  <c r="Q1309" i="1"/>
  <c r="Q1306" i="1"/>
  <c r="Q1304" i="1"/>
  <c r="S1305" i="1"/>
  <c r="S1309" i="1"/>
  <c r="S1306" i="1"/>
  <c r="S1303" i="1"/>
  <c r="S1307" i="1"/>
  <c r="S1304" i="1"/>
  <c r="S1308" i="1"/>
  <c r="S1302" i="1"/>
  <c r="T1307" i="1"/>
  <c r="T1302" i="1"/>
  <c r="T1303" i="1"/>
  <c r="T1304" i="1"/>
  <c r="T1306" i="1"/>
  <c r="T1309" i="1"/>
  <c r="T1308" i="1"/>
  <c r="T1305" i="1"/>
  <c r="U1303" i="1"/>
  <c r="U1306" i="1"/>
  <c r="U1308" i="1"/>
  <c r="U1305" i="1"/>
  <c r="U1304" i="1"/>
  <c r="U1309" i="1"/>
  <c r="U1307" i="1"/>
  <c r="U1302" i="1"/>
  <c r="V1304" i="1"/>
  <c r="V1305" i="1"/>
  <c r="V1302" i="1"/>
  <c r="V1308" i="1"/>
  <c r="V1309" i="1"/>
  <c r="V1303" i="1"/>
  <c r="V1307" i="1"/>
  <c r="V1306" i="1"/>
  <c r="X1304" i="1"/>
  <c r="X1307" i="1"/>
  <c r="X1308" i="1"/>
  <c r="X1302" i="1"/>
  <c r="X1309" i="1"/>
  <c r="X1303" i="1"/>
  <c r="X1305" i="1"/>
  <c r="X1306" i="1"/>
  <c r="Y1308" i="1"/>
  <c r="Y1307" i="1"/>
  <c r="Y1309" i="1"/>
  <c r="Y1304" i="1"/>
  <c r="Y1303" i="1"/>
  <c r="Y1306" i="1"/>
  <c r="Y1302" i="1"/>
  <c r="Y1305" i="1"/>
  <c r="AA1309" i="1"/>
  <c r="AA1302" i="1"/>
  <c r="AA1304" i="1"/>
  <c r="AA1307" i="1"/>
  <c r="AA1308" i="1"/>
  <c r="AA1306" i="1"/>
  <c r="AA1303" i="1"/>
  <c r="AA1305" i="1"/>
  <c r="AB1307" i="1"/>
  <c r="AB1302" i="1"/>
  <c r="AB1305" i="1"/>
  <c r="AB1308" i="1"/>
  <c r="AB1304" i="1"/>
  <c r="AB1309" i="1"/>
  <c r="AB1306" i="1"/>
  <c r="AB1303" i="1"/>
  <c r="AC1306" i="1"/>
  <c r="AC1307" i="1"/>
  <c r="AC1305" i="1"/>
  <c r="AC1304" i="1"/>
  <c r="AC1309" i="1"/>
  <c r="AC1308" i="1"/>
  <c r="AC1303" i="1"/>
  <c r="AC1302" i="1"/>
  <c r="K1302" i="1"/>
  <c r="I1305" i="1"/>
  <c r="W1377" i="1"/>
  <c r="M1374" i="1"/>
  <c r="M1376" i="1"/>
  <c r="Z4609" i="1"/>
  <c r="W4606" i="1"/>
  <c r="R4605" i="1"/>
  <c r="M4603" i="1"/>
  <c r="Z1263" i="1"/>
  <c r="M658" i="33"/>
  <c r="Z1321" i="1"/>
  <c r="W1322" i="1"/>
  <c r="R1324" i="1"/>
  <c r="M1323" i="1"/>
  <c r="R1323" i="1"/>
  <c r="O1397" i="1"/>
  <c r="O1395" i="1"/>
  <c r="J1391" i="1"/>
  <c r="N1390" i="1"/>
  <c r="K1391" i="1"/>
  <c r="N1391" i="1"/>
  <c r="J1395" i="1"/>
  <c r="J1392" i="1"/>
  <c r="O1396" i="1"/>
  <c r="K1390" i="1"/>
  <c r="N1393" i="1"/>
  <c r="J1397" i="1"/>
  <c r="N1392" i="1"/>
  <c r="O1391" i="1"/>
  <c r="J1396" i="1"/>
  <c r="L1392" i="1"/>
  <c r="K1394" i="1"/>
  <c r="L1391" i="1"/>
  <c r="K1396" i="1"/>
  <c r="N1396" i="1"/>
  <c r="L1393" i="1"/>
  <c r="O1394" i="1"/>
  <c r="J1394" i="1"/>
  <c r="L1395" i="1"/>
  <c r="N1395" i="1"/>
  <c r="L1394" i="1"/>
  <c r="K1395" i="1"/>
  <c r="L1390" i="1"/>
  <c r="J1393" i="1"/>
  <c r="O1390" i="1"/>
  <c r="K1397" i="1"/>
  <c r="N1394" i="1"/>
  <c r="O1393" i="1"/>
  <c r="N1397" i="1"/>
  <c r="L1397" i="1"/>
  <c r="O1392" i="1"/>
  <c r="L1396" i="1"/>
  <c r="K1392" i="1"/>
  <c r="K1393" i="1"/>
  <c r="P1394" i="1"/>
  <c r="P1393" i="1"/>
  <c r="P1395" i="1"/>
  <c r="P1392" i="1"/>
  <c r="P1391" i="1"/>
  <c r="P1397" i="1"/>
  <c r="P1396" i="1"/>
  <c r="P1390" i="1"/>
  <c r="Q1392" i="1"/>
  <c r="Q1391" i="1"/>
  <c r="Q1393" i="1"/>
  <c r="Q1396" i="1"/>
  <c r="Q1394" i="1"/>
  <c r="Q1397" i="1"/>
  <c r="Q1395" i="1"/>
  <c r="Q1390" i="1"/>
  <c r="S1397" i="1"/>
  <c r="S1393" i="1"/>
  <c r="S1392" i="1"/>
  <c r="S1394" i="1"/>
  <c r="S1395" i="1"/>
  <c r="S1391" i="1"/>
  <c r="S1390" i="1"/>
  <c r="S1396" i="1"/>
  <c r="T1390" i="1"/>
  <c r="T1392" i="1"/>
  <c r="T1394" i="1"/>
  <c r="T1397" i="1"/>
  <c r="T1391" i="1"/>
  <c r="T1393" i="1"/>
  <c r="T1395" i="1"/>
  <c r="T1396" i="1"/>
  <c r="U1397" i="1"/>
  <c r="U1395" i="1"/>
  <c r="U1391" i="1"/>
  <c r="U1394" i="1"/>
  <c r="U1390" i="1"/>
  <c r="U1396" i="1"/>
  <c r="U1392" i="1"/>
  <c r="U1393" i="1"/>
  <c r="V1393" i="1"/>
  <c r="V1391" i="1"/>
  <c r="V1390" i="1"/>
  <c r="V1397" i="1"/>
  <c r="V1392" i="1"/>
  <c r="V1395" i="1"/>
  <c r="V1396" i="1"/>
  <c r="V1394" i="1"/>
  <c r="X1395" i="1"/>
  <c r="X1391" i="1"/>
  <c r="X1392" i="1"/>
  <c r="X1393" i="1"/>
  <c r="X1397" i="1"/>
  <c r="X1394" i="1"/>
  <c r="X1396" i="1"/>
  <c r="X1390" i="1"/>
  <c r="Y1395" i="1"/>
  <c r="Y1397" i="1"/>
  <c r="Y1393" i="1"/>
  <c r="Y1391" i="1"/>
  <c r="Y1394" i="1"/>
  <c r="Y1396" i="1"/>
  <c r="Y1392" i="1"/>
  <c r="Y1390" i="1"/>
  <c r="AA1394" i="1"/>
  <c r="AA1392" i="1"/>
  <c r="AA1396" i="1"/>
  <c r="AA1395" i="1"/>
  <c r="AA1397" i="1"/>
  <c r="AA1391" i="1"/>
  <c r="AA1390" i="1"/>
  <c r="AA1393" i="1"/>
  <c r="AB1391" i="1"/>
  <c r="AB1396" i="1"/>
  <c r="AB1394" i="1"/>
  <c r="AB1395" i="1"/>
  <c r="AB1390" i="1"/>
  <c r="AB1397" i="1"/>
  <c r="AB1392" i="1"/>
  <c r="AB1393" i="1"/>
  <c r="AC1397" i="1"/>
  <c r="AC1395" i="1"/>
  <c r="AC1391" i="1"/>
  <c r="AC1390" i="1"/>
  <c r="AC1392" i="1"/>
  <c r="AC1396" i="1"/>
  <c r="AC1393" i="1"/>
  <c r="AC1394" i="1"/>
  <c r="I1391" i="1"/>
  <c r="I1392" i="1"/>
  <c r="I1393" i="1"/>
  <c r="I1390" i="1"/>
  <c r="I1397" i="1"/>
  <c r="I1396" i="1"/>
  <c r="I1394" i="1"/>
  <c r="I1395" i="1"/>
  <c r="J1390" i="1"/>
  <c r="M731" i="1"/>
  <c r="Z1409" i="1"/>
  <c r="W1413" i="1"/>
  <c r="R1293" i="1"/>
  <c r="M1387" i="1"/>
  <c r="W1382" i="1"/>
  <c r="M1389" i="1"/>
  <c r="I1685" i="1"/>
  <c r="I1792" i="1" s="1"/>
  <c r="Z1127" i="1"/>
  <c r="R1127" i="1"/>
  <c r="Z1332" i="1"/>
  <c r="W1327" i="1"/>
  <c r="I1684" i="1"/>
  <c r="I1791" i="1" s="1"/>
  <c r="I1689" i="1"/>
  <c r="W1372" i="1"/>
  <c r="J1270" i="1"/>
  <c r="I1270" i="1"/>
  <c r="J1277" i="1"/>
  <c r="L1271" i="1"/>
  <c r="I1275" i="1"/>
  <c r="N1275" i="1"/>
  <c r="O1271" i="1"/>
  <c r="N1271" i="1"/>
  <c r="L1270" i="1"/>
  <c r="L1276" i="1"/>
  <c r="J1276" i="1"/>
  <c r="I1274" i="1"/>
  <c r="L1273" i="1"/>
  <c r="K1270" i="1"/>
  <c r="L1274" i="1"/>
  <c r="J1275" i="1"/>
  <c r="N1272" i="1"/>
  <c r="N1274" i="1"/>
  <c r="J1274" i="1"/>
  <c r="K1271" i="1"/>
  <c r="K1273" i="1"/>
  <c r="I1272" i="1"/>
  <c r="N1270" i="1"/>
  <c r="L1275" i="1"/>
  <c r="J1272" i="1"/>
  <c r="O1276" i="1"/>
  <c r="K1274" i="1"/>
  <c r="N1276" i="1"/>
  <c r="N1273" i="1"/>
  <c r="L1277" i="1"/>
  <c r="I1273" i="1"/>
  <c r="I1276" i="1"/>
  <c r="I1271" i="1"/>
  <c r="O1275" i="1"/>
  <c r="L1272" i="1"/>
  <c r="K1276" i="1"/>
  <c r="N1277" i="1"/>
  <c r="J1273" i="1"/>
  <c r="O1273" i="1"/>
  <c r="K1272" i="1"/>
  <c r="O1277" i="1"/>
  <c r="J1271" i="1"/>
  <c r="O1272" i="1"/>
  <c r="K1277" i="1"/>
  <c r="O1274" i="1"/>
  <c r="K1275" i="1"/>
  <c r="O1270" i="1"/>
  <c r="I1277" i="1"/>
  <c r="P1274" i="1"/>
  <c r="P1271" i="1"/>
  <c r="P1275" i="1"/>
  <c r="P1276" i="1"/>
  <c r="P1277" i="1"/>
  <c r="P1270" i="1"/>
  <c r="P1273" i="1"/>
  <c r="P1272" i="1"/>
  <c r="Q1276" i="1"/>
  <c r="Q1271" i="1"/>
  <c r="Q1274" i="1"/>
  <c r="Q1277" i="1"/>
  <c r="Q1270" i="1"/>
  <c r="Q1273" i="1"/>
  <c r="Q1275" i="1"/>
  <c r="Q1272" i="1"/>
  <c r="S1271" i="1"/>
  <c r="S1272" i="1"/>
  <c r="S1274" i="1"/>
  <c r="S1273" i="1"/>
  <c r="S1270" i="1"/>
  <c r="S1277" i="1"/>
  <c r="S1276" i="1"/>
  <c r="S1275" i="1"/>
  <c r="T1276" i="1"/>
  <c r="T1273" i="1"/>
  <c r="T1274" i="1"/>
  <c r="T1270" i="1"/>
  <c r="T1275" i="1"/>
  <c r="T1277" i="1"/>
  <c r="T1271" i="1"/>
  <c r="T1272" i="1"/>
  <c r="U1271" i="1"/>
  <c r="U1276" i="1"/>
  <c r="U1277" i="1"/>
  <c r="U1272" i="1"/>
  <c r="U1275" i="1"/>
  <c r="U1273" i="1"/>
  <c r="U1270" i="1"/>
  <c r="U1274" i="1"/>
  <c r="V1270" i="1"/>
  <c r="V1275" i="1"/>
  <c r="V1273" i="1"/>
  <c r="V1272" i="1"/>
  <c r="V1274" i="1"/>
  <c r="V1271" i="1"/>
  <c r="V1276" i="1"/>
  <c r="V1277" i="1"/>
  <c r="X1270" i="1"/>
  <c r="X1271" i="1"/>
  <c r="X1274" i="1"/>
  <c r="X1276" i="1"/>
  <c r="X1275" i="1"/>
  <c r="X1272" i="1"/>
  <c r="X1277" i="1"/>
  <c r="X1273" i="1"/>
  <c r="Y1272" i="1"/>
  <c r="Y1273" i="1"/>
  <c r="Y1277" i="1"/>
  <c r="Y1274" i="1"/>
  <c r="Y1276" i="1"/>
  <c r="Y1270" i="1"/>
  <c r="Y1275" i="1"/>
  <c r="Y1271" i="1"/>
  <c r="AA1274" i="1"/>
  <c r="AA1272" i="1"/>
  <c r="AA1277" i="1"/>
  <c r="AA1273" i="1"/>
  <c r="AA1275" i="1"/>
  <c r="AA1270" i="1"/>
  <c r="AA1271" i="1"/>
  <c r="AA1276" i="1"/>
  <c r="AB1270" i="1"/>
  <c r="AB1276" i="1"/>
  <c r="AB1271" i="1"/>
  <c r="AB1272" i="1"/>
  <c r="AB1277" i="1"/>
  <c r="AB1275" i="1"/>
  <c r="AB1273" i="1"/>
  <c r="AB1274" i="1"/>
  <c r="AC1276" i="1"/>
  <c r="AC1273" i="1"/>
  <c r="AC1270" i="1"/>
  <c r="AC1275" i="1"/>
  <c r="AC1271" i="1"/>
  <c r="AC1277" i="1"/>
  <c r="AC1274" i="1"/>
  <c r="AC1272" i="1"/>
  <c r="Z2693" i="1"/>
  <c r="M2691" i="1"/>
  <c r="Z1298" i="1"/>
  <c r="W1297" i="1"/>
  <c r="M1296" i="1"/>
  <c r="M1294" i="1"/>
  <c r="R1301" i="1"/>
  <c r="M1298" i="1"/>
  <c r="Z1312" i="1"/>
  <c r="W1312" i="1"/>
  <c r="E659" i="33"/>
  <c r="Z1349" i="1"/>
  <c r="M1344" i="1"/>
  <c r="M1342" i="1"/>
  <c r="W1346" i="1"/>
  <c r="W1345" i="1"/>
  <c r="E1972" i="1"/>
  <c r="R1403" i="1"/>
  <c r="M1405" i="1"/>
  <c r="M1404" i="1"/>
  <c r="Z1378" i="1"/>
  <c r="W1376" i="1"/>
  <c r="R1381" i="1"/>
  <c r="Z4606" i="1"/>
  <c r="W4609" i="1"/>
  <c r="R4607" i="1"/>
  <c r="R4603" i="1"/>
  <c r="M4610" i="1"/>
  <c r="R1266" i="1"/>
  <c r="R1263" i="1"/>
  <c r="R1262" i="1"/>
  <c r="R1265" i="1"/>
  <c r="W1268" i="1"/>
  <c r="W1267" i="1"/>
  <c r="R1268" i="1"/>
  <c r="R658" i="33"/>
  <c r="R1320" i="1"/>
  <c r="M1324" i="1"/>
  <c r="M1318" i="1"/>
  <c r="E664" i="33"/>
  <c r="W726" i="1"/>
  <c r="R726" i="1"/>
  <c r="M730" i="1"/>
  <c r="M725" i="1"/>
  <c r="W1407" i="1"/>
  <c r="S1794" i="1"/>
  <c r="M661" i="33"/>
  <c r="W1355" i="1"/>
  <c r="R1289" i="1"/>
  <c r="M1382" i="1"/>
  <c r="Z1388" i="1"/>
  <c r="W1126" i="1"/>
  <c r="W1330" i="1"/>
  <c r="M1332" i="1"/>
  <c r="E4788" i="1"/>
  <c r="Z1296" i="1"/>
  <c r="W1300" i="1"/>
  <c r="R1299" i="1"/>
  <c r="W1314" i="1"/>
  <c r="R1313" i="1"/>
  <c r="R1316" i="1"/>
  <c r="N658" i="33"/>
  <c r="M1349" i="1"/>
  <c r="M1347" i="1"/>
  <c r="E1989" i="1"/>
  <c r="E1892" i="1"/>
  <c r="I1688" i="1"/>
  <c r="W1405" i="1"/>
  <c r="R1405" i="1"/>
  <c r="F658" i="33"/>
  <c r="R1374" i="1"/>
  <c r="M1378" i="1"/>
  <c r="Z4604" i="1"/>
  <c r="W4604" i="1"/>
  <c r="R4608" i="1"/>
  <c r="M4606" i="1"/>
  <c r="M4605" i="1"/>
  <c r="Z1262" i="1"/>
  <c r="W728" i="1"/>
  <c r="M729" i="1"/>
  <c r="M1413" i="1"/>
  <c r="M1411" i="1"/>
  <c r="G658" i="33"/>
  <c r="Z1350" i="1"/>
  <c r="R1357" i="1"/>
  <c r="R1286" i="1"/>
  <c r="E658" i="33"/>
  <c r="W1131" i="1"/>
  <c r="M1128" i="1"/>
  <c r="R1326" i="1"/>
  <c r="X1794" i="1"/>
  <c r="Q661" i="33"/>
  <c r="N1684" i="1"/>
  <c r="R1604" i="1"/>
  <c r="R1684" i="1" s="1"/>
  <c r="M2687" i="1"/>
  <c r="O1791" i="1"/>
  <c r="J658" i="33"/>
  <c r="Z1294" i="1"/>
  <c r="W1295" i="1"/>
  <c r="R1300" i="1"/>
  <c r="M1297" i="1"/>
  <c r="R1294" i="1"/>
  <c r="Z1310" i="1"/>
  <c r="W1313" i="1"/>
  <c r="R1312" i="1"/>
  <c r="R1343" i="1"/>
  <c r="M1345" i="1"/>
  <c r="W1342" i="1"/>
  <c r="E1900" i="1"/>
  <c r="E1916" i="1"/>
  <c r="M1398" i="1"/>
  <c r="S658" i="33"/>
  <c r="M1375" i="1"/>
  <c r="Z4610" i="1"/>
  <c r="W4605" i="1"/>
  <c r="R4606" i="1"/>
  <c r="U658" i="33"/>
  <c r="W1263" i="1"/>
  <c r="Z1264" i="1"/>
  <c r="R1269" i="1"/>
  <c r="E1075" i="1"/>
  <c r="K1037" i="1"/>
  <c r="J1037" i="1"/>
  <c r="N1040" i="1"/>
  <c r="N1037" i="1"/>
  <c r="I1041" i="1"/>
  <c r="O1036" i="1"/>
  <c r="I1039" i="1"/>
  <c r="I1034" i="1"/>
  <c r="J1038" i="1"/>
  <c r="N1036" i="1"/>
  <c r="O1040" i="1"/>
  <c r="J1039" i="1"/>
  <c r="J1041" i="1"/>
  <c r="I1037" i="1"/>
  <c r="K1041" i="1"/>
  <c r="O1038" i="1"/>
  <c r="N1039" i="1"/>
  <c r="I1035" i="1"/>
  <c r="L1040" i="1"/>
  <c r="L1037" i="1"/>
  <c r="I1040" i="1"/>
  <c r="O1041" i="1"/>
  <c r="L1036" i="1"/>
  <c r="K1034" i="1"/>
  <c r="I1038" i="1"/>
  <c r="L1041" i="1"/>
  <c r="K1038" i="1"/>
  <c r="O1039" i="1"/>
  <c r="L1038" i="1"/>
  <c r="L1035" i="1"/>
  <c r="L1034" i="1"/>
  <c r="N1041" i="1"/>
  <c r="I1036" i="1"/>
  <c r="J1036" i="1"/>
  <c r="O1035" i="1"/>
  <c r="K1035" i="1"/>
  <c r="K1040" i="1"/>
  <c r="K1039" i="1"/>
  <c r="J1034" i="1"/>
  <c r="K1036" i="1"/>
  <c r="L1039" i="1"/>
  <c r="J1035" i="1"/>
  <c r="O1037" i="1"/>
  <c r="N1034" i="1"/>
  <c r="N1035" i="1"/>
  <c r="J1040" i="1"/>
  <c r="N1038" i="1"/>
  <c r="O1034" i="1"/>
  <c r="P1041" i="1"/>
  <c r="P1035" i="1"/>
  <c r="P1039" i="1"/>
  <c r="P1034" i="1"/>
  <c r="P1036" i="1"/>
  <c r="P1040" i="1"/>
  <c r="P1037" i="1"/>
  <c r="P1038" i="1"/>
  <c r="Q1040" i="1"/>
  <c r="Q1041" i="1"/>
  <c r="Q1034" i="1"/>
  <c r="Q1035" i="1"/>
  <c r="Q1039" i="1"/>
  <c r="Q1036" i="1"/>
  <c r="Q1037" i="1"/>
  <c r="Q1038" i="1"/>
  <c r="S1040" i="1"/>
  <c r="S1041" i="1"/>
  <c r="S1035" i="1"/>
  <c r="S1034" i="1"/>
  <c r="S1038" i="1"/>
  <c r="S1039" i="1"/>
  <c r="S1036" i="1"/>
  <c r="S1037" i="1"/>
  <c r="T1038" i="1"/>
  <c r="T1035" i="1"/>
  <c r="T1037" i="1"/>
  <c r="T1039" i="1"/>
  <c r="T1041" i="1"/>
  <c r="T1034" i="1"/>
  <c r="T1040" i="1"/>
  <c r="T1036" i="1"/>
  <c r="U1035" i="1"/>
  <c r="U1036" i="1"/>
  <c r="U1037" i="1"/>
  <c r="U1038" i="1"/>
  <c r="U1040" i="1"/>
  <c r="U1034" i="1"/>
  <c r="U1039" i="1"/>
  <c r="U1041" i="1"/>
  <c r="V1034" i="1"/>
  <c r="V1038" i="1"/>
  <c r="V1041" i="1"/>
  <c r="V1039" i="1"/>
  <c r="V1040" i="1"/>
  <c r="V1035" i="1"/>
  <c r="V1037" i="1"/>
  <c r="V1036" i="1"/>
  <c r="X1037" i="1"/>
  <c r="X1036" i="1"/>
  <c r="X1039" i="1"/>
  <c r="X1035" i="1"/>
  <c r="X1041" i="1"/>
  <c r="X1034" i="1"/>
  <c r="X1038" i="1"/>
  <c r="X1040" i="1"/>
  <c r="Y1036" i="1"/>
  <c r="Y1039" i="1"/>
  <c r="Y1038" i="1"/>
  <c r="Y1040" i="1"/>
  <c r="Y1035" i="1"/>
  <c r="Y1037" i="1"/>
  <c r="Y1041" i="1"/>
  <c r="Y1034" i="1"/>
  <c r="AA1034" i="1"/>
  <c r="AA1035" i="1"/>
  <c r="AA1040" i="1"/>
  <c r="AA1037" i="1"/>
  <c r="AA1041" i="1"/>
  <c r="AA1038" i="1"/>
  <c r="AA1036" i="1"/>
  <c r="AA1039" i="1"/>
  <c r="AB1041" i="1"/>
  <c r="AB1038" i="1"/>
  <c r="AB1035" i="1"/>
  <c r="AB1037" i="1"/>
  <c r="AB1039" i="1"/>
  <c r="AB1034" i="1"/>
  <c r="AB1036" i="1"/>
  <c r="AB1040" i="1"/>
  <c r="AC1040" i="1"/>
  <c r="AC1038" i="1"/>
  <c r="AC1039" i="1"/>
  <c r="AC1037" i="1"/>
  <c r="AC1036" i="1"/>
  <c r="AC1034" i="1"/>
  <c r="AC1041" i="1"/>
  <c r="AC1035" i="1"/>
  <c r="Z1325" i="1"/>
  <c r="W1320" i="1"/>
  <c r="R728" i="1"/>
  <c r="Z1406" i="1"/>
  <c r="W1408" i="1"/>
  <c r="Z1356" i="1"/>
  <c r="W1353" i="1"/>
  <c r="R1352" i="1"/>
  <c r="Z1288" i="1"/>
  <c r="W1291" i="1"/>
  <c r="R1290" i="1"/>
  <c r="Z1383" i="1"/>
  <c r="W1388" i="1"/>
  <c r="R1386" i="1"/>
  <c r="N1334" i="1"/>
  <c r="J1338" i="1"/>
  <c r="L1340" i="1"/>
  <c r="N1336" i="1"/>
  <c r="O1339" i="1"/>
  <c r="I1340" i="1"/>
  <c r="J1334" i="1"/>
  <c r="K1341" i="1"/>
  <c r="O1335" i="1"/>
  <c r="K1337" i="1"/>
  <c r="N1337" i="1"/>
  <c r="J1340" i="1"/>
  <c r="N1339" i="1"/>
  <c r="I1338" i="1"/>
  <c r="L1336" i="1"/>
  <c r="N1335" i="1"/>
  <c r="L1335" i="1"/>
  <c r="O1340" i="1"/>
  <c r="L1337" i="1"/>
  <c r="J1339" i="1"/>
  <c r="K1340" i="1"/>
  <c r="J1337" i="1"/>
  <c r="N1340" i="1"/>
  <c r="L1334" i="1"/>
  <c r="O1341" i="1"/>
  <c r="K1336" i="1"/>
  <c r="I1337" i="1"/>
  <c r="L1341" i="1"/>
  <c r="O1336" i="1"/>
  <c r="L1338" i="1"/>
  <c r="I1335" i="1"/>
  <c r="N1341" i="1"/>
  <c r="J1336" i="1"/>
  <c r="N1338" i="1"/>
  <c r="I1341" i="1"/>
  <c r="K1338" i="1"/>
  <c r="O1338" i="1"/>
  <c r="K1339" i="1"/>
  <c r="K1334" i="1"/>
  <c r="J1341" i="1"/>
  <c r="O1337" i="1"/>
  <c r="I1334" i="1"/>
  <c r="I1336" i="1"/>
  <c r="O1334" i="1"/>
  <c r="I1339" i="1"/>
  <c r="J1335" i="1"/>
  <c r="L1339" i="1"/>
  <c r="K1335" i="1"/>
  <c r="P1338" i="1"/>
  <c r="P1340" i="1"/>
  <c r="P1337" i="1"/>
  <c r="P1336" i="1"/>
  <c r="P1339" i="1"/>
  <c r="P1341" i="1"/>
  <c r="P1334" i="1"/>
  <c r="P1335" i="1"/>
  <c r="Q1335" i="1"/>
  <c r="Q1334" i="1"/>
  <c r="Q1341" i="1"/>
  <c r="Q1336" i="1"/>
  <c r="Q1337" i="1"/>
  <c r="Q1338" i="1"/>
  <c r="Q1340" i="1"/>
  <c r="Q1339" i="1"/>
  <c r="S1335" i="1"/>
  <c r="S1338" i="1"/>
  <c r="S1340" i="1"/>
  <c r="S1341" i="1"/>
  <c r="S1334" i="1"/>
  <c r="S1337" i="1"/>
  <c r="S1339" i="1"/>
  <c r="S1336" i="1"/>
  <c r="T1337" i="1"/>
  <c r="T1336" i="1"/>
  <c r="T1341" i="1"/>
  <c r="T1335" i="1"/>
  <c r="T1340" i="1"/>
  <c r="T1338" i="1"/>
  <c r="T1334" i="1"/>
  <c r="T1339" i="1"/>
  <c r="U1334" i="1"/>
  <c r="U1336" i="1"/>
  <c r="U1339" i="1"/>
  <c r="U1338" i="1"/>
  <c r="U1335" i="1"/>
  <c r="U1341" i="1"/>
  <c r="U1340" i="1"/>
  <c r="U1337" i="1"/>
  <c r="V1339" i="1"/>
  <c r="V1336" i="1"/>
  <c r="V1335" i="1"/>
  <c r="V1337" i="1"/>
  <c r="V1341" i="1"/>
  <c r="V1334" i="1"/>
  <c r="V1338" i="1"/>
  <c r="V1340" i="1"/>
  <c r="X1339" i="1"/>
  <c r="X1334" i="1"/>
  <c r="X1337" i="1"/>
  <c r="X1338" i="1"/>
  <c r="X1341" i="1"/>
  <c r="X1340" i="1"/>
  <c r="X1335" i="1"/>
  <c r="X1336" i="1"/>
  <c r="Y1338" i="1"/>
  <c r="Y1337" i="1"/>
  <c r="Y1340" i="1"/>
  <c r="Y1334" i="1"/>
  <c r="Y1335" i="1"/>
  <c r="Y1341" i="1"/>
  <c r="Y1336" i="1"/>
  <c r="Y1339" i="1"/>
  <c r="AA1334" i="1"/>
  <c r="AA1339" i="1"/>
  <c r="AA1341" i="1"/>
  <c r="AA1336" i="1"/>
  <c r="AA1340" i="1"/>
  <c r="AA1337" i="1"/>
  <c r="AA1335" i="1"/>
  <c r="AA1338" i="1"/>
  <c r="AB1340" i="1"/>
  <c r="AB1339" i="1"/>
  <c r="AB1334" i="1"/>
  <c r="AB1338" i="1"/>
  <c r="AB1336" i="1"/>
  <c r="AB1335" i="1"/>
  <c r="AB1341" i="1"/>
  <c r="AB1337" i="1"/>
  <c r="AC1340" i="1"/>
  <c r="AC1338" i="1"/>
  <c r="AC1339" i="1"/>
  <c r="AC1335" i="1"/>
  <c r="AC1336" i="1"/>
  <c r="AC1337" i="1"/>
  <c r="AC1341" i="1"/>
  <c r="AC1334" i="1"/>
  <c r="W1133" i="1"/>
  <c r="R1131" i="1"/>
  <c r="M1130" i="1"/>
  <c r="Z1331" i="1"/>
  <c r="W1331" i="1"/>
  <c r="R1329" i="1"/>
  <c r="M1327" i="1"/>
  <c r="R1366" i="1"/>
  <c r="M1371" i="1"/>
  <c r="Z1301" i="1"/>
  <c r="W1294" i="1"/>
  <c r="R1298" i="1"/>
  <c r="M1299" i="1"/>
  <c r="E1421" i="1"/>
  <c r="Z1343" i="1"/>
  <c r="E1876" i="1"/>
  <c r="E1964" i="1"/>
  <c r="L1281" i="1"/>
  <c r="K1282" i="1"/>
  <c r="N1283" i="1"/>
  <c r="L1283" i="1"/>
  <c r="J1281" i="1"/>
  <c r="N1279" i="1"/>
  <c r="K1285" i="1"/>
  <c r="O1278" i="1"/>
  <c r="I1279" i="1"/>
  <c r="K1279" i="1"/>
  <c r="L1285" i="1"/>
  <c r="N1285" i="1"/>
  <c r="L1282" i="1"/>
  <c r="K1284" i="1"/>
  <c r="J1278" i="1"/>
  <c r="J1284" i="1"/>
  <c r="J1283" i="1"/>
  <c r="J1279" i="1"/>
  <c r="K1281" i="1"/>
  <c r="O1279" i="1"/>
  <c r="O1280" i="1"/>
  <c r="I1280" i="1"/>
  <c r="K1283" i="1"/>
  <c r="L1284" i="1"/>
  <c r="N1281" i="1"/>
  <c r="O1283" i="1"/>
  <c r="J1285" i="1"/>
  <c r="K1278" i="1"/>
  <c r="N1282" i="1"/>
  <c r="N1278" i="1"/>
  <c r="O1284" i="1"/>
  <c r="J1282" i="1"/>
  <c r="J1280" i="1"/>
  <c r="I1278" i="1"/>
  <c r="O1281" i="1"/>
  <c r="L1279" i="1"/>
  <c r="K1280" i="1"/>
  <c r="L1278" i="1"/>
  <c r="I1283" i="1"/>
  <c r="L1280" i="1"/>
  <c r="N1280" i="1"/>
  <c r="I1281" i="1"/>
  <c r="O1285" i="1"/>
  <c r="O1282" i="1"/>
  <c r="N1284" i="1"/>
  <c r="P1279" i="1"/>
  <c r="P1278" i="1"/>
  <c r="P1284" i="1"/>
  <c r="P1283" i="1"/>
  <c r="P1281" i="1"/>
  <c r="P1282" i="1"/>
  <c r="P1280" i="1"/>
  <c r="P1285" i="1"/>
  <c r="Q1285" i="1"/>
  <c r="Q1281" i="1"/>
  <c r="Q1280" i="1"/>
  <c r="Q1284" i="1"/>
  <c r="Q1279" i="1"/>
  <c r="Q1283" i="1"/>
  <c r="Q1282" i="1"/>
  <c r="Q1278" i="1"/>
  <c r="S1283" i="1"/>
  <c r="S1278" i="1"/>
  <c r="S1279" i="1"/>
  <c r="S1281" i="1"/>
  <c r="S1284" i="1"/>
  <c r="S1280" i="1"/>
  <c r="S1282" i="1"/>
  <c r="S1285" i="1"/>
  <c r="T1283" i="1"/>
  <c r="T1282" i="1"/>
  <c r="T1281" i="1"/>
  <c r="T1280" i="1"/>
  <c r="T1279" i="1"/>
  <c r="T1285" i="1"/>
  <c r="T1278" i="1"/>
  <c r="T1284" i="1"/>
  <c r="U1284" i="1"/>
  <c r="U1281" i="1"/>
  <c r="U1283" i="1"/>
  <c r="U1282" i="1"/>
  <c r="U1280" i="1"/>
  <c r="U1279" i="1"/>
  <c r="U1285" i="1"/>
  <c r="U1278" i="1"/>
  <c r="V1285" i="1"/>
  <c r="V1278" i="1"/>
  <c r="V1280" i="1"/>
  <c r="V1282" i="1"/>
  <c r="V1279" i="1"/>
  <c r="V1283" i="1"/>
  <c r="V1281" i="1"/>
  <c r="V1284" i="1"/>
  <c r="X1284" i="1"/>
  <c r="X1283" i="1"/>
  <c r="X1278" i="1"/>
  <c r="X1279" i="1"/>
  <c r="X1282" i="1"/>
  <c r="X1285" i="1"/>
  <c r="X1281" i="1"/>
  <c r="X1280" i="1"/>
  <c r="Y1281" i="1"/>
  <c r="Y1284" i="1"/>
  <c r="Y1285" i="1"/>
  <c r="Y1280" i="1"/>
  <c r="Y1278" i="1"/>
  <c r="Y1279" i="1"/>
  <c r="Y1283" i="1"/>
  <c r="Y1282" i="1"/>
  <c r="AA1279" i="1"/>
  <c r="AA1282" i="1"/>
  <c r="AA1281" i="1"/>
  <c r="AA1284" i="1"/>
  <c r="AA1283" i="1"/>
  <c r="AA1280" i="1"/>
  <c r="AA1285" i="1"/>
  <c r="AA1278" i="1"/>
  <c r="AB1284" i="1"/>
  <c r="AB1283" i="1"/>
  <c r="AB1282" i="1"/>
  <c r="AB1281" i="1"/>
  <c r="AB1278" i="1"/>
  <c r="AB1280" i="1"/>
  <c r="AB1279" i="1"/>
  <c r="AB1285" i="1"/>
  <c r="AC1280" i="1"/>
  <c r="AC1278" i="1"/>
  <c r="AC1279" i="1"/>
  <c r="AC1285" i="1"/>
  <c r="AC1282" i="1"/>
  <c r="AC1283" i="1"/>
  <c r="AC1281" i="1"/>
  <c r="AC1284" i="1"/>
  <c r="I1282" i="1"/>
  <c r="I1285" i="1"/>
  <c r="I1284" i="1"/>
  <c r="M1377" i="1"/>
  <c r="Z4605" i="1"/>
  <c r="W4603" i="1"/>
  <c r="R4609" i="1"/>
  <c r="M4609" i="1"/>
  <c r="M1266" i="1"/>
  <c r="M1262" i="1"/>
  <c r="I1787" i="1"/>
  <c r="X1684" i="1"/>
  <c r="X1791" i="1" s="1"/>
  <c r="Z1604" i="1"/>
  <c r="Z1684" i="1" s="1"/>
  <c r="I736" i="1"/>
  <c r="L738" i="1"/>
  <c r="J737" i="1"/>
  <c r="O738" i="1"/>
  <c r="O734" i="1"/>
  <c r="L736" i="1"/>
  <c r="K737" i="1"/>
  <c r="J738" i="1"/>
  <c r="K735" i="1"/>
  <c r="K739" i="1"/>
  <c r="I739" i="1"/>
  <c r="N738" i="1"/>
  <c r="O732" i="1"/>
  <c r="J735" i="1"/>
  <c r="I737" i="1"/>
  <c r="I735" i="1"/>
  <c r="L732" i="1"/>
  <c r="J733" i="1"/>
  <c r="K733" i="1"/>
  <c r="L734" i="1"/>
  <c r="I732" i="1"/>
  <c r="I738" i="1"/>
  <c r="N739" i="1"/>
  <c r="N732" i="1"/>
  <c r="L737" i="1"/>
  <c r="N733" i="1"/>
  <c r="K732" i="1"/>
  <c r="N737" i="1"/>
  <c r="N735" i="1"/>
  <c r="O736" i="1"/>
  <c r="J734" i="1"/>
  <c r="O737" i="1"/>
  <c r="N734" i="1"/>
  <c r="J732" i="1"/>
  <c r="O735" i="1"/>
  <c r="L739" i="1"/>
  <c r="K734" i="1"/>
  <c r="K738" i="1"/>
  <c r="L735" i="1"/>
  <c r="K736" i="1"/>
  <c r="J736" i="1"/>
  <c r="O733" i="1"/>
  <c r="I734" i="1"/>
  <c r="O739" i="1"/>
  <c r="I733" i="1"/>
  <c r="L733" i="1"/>
  <c r="J739" i="1"/>
  <c r="N736" i="1"/>
  <c r="P732" i="1"/>
  <c r="P738" i="1"/>
  <c r="P736" i="1"/>
  <c r="P734" i="1"/>
  <c r="P735" i="1"/>
  <c r="P737" i="1"/>
  <c r="P733" i="1"/>
  <c r="P739" i="1"/>
  <c r="Q733" i="1"/>
  <c r="Q734" i="1"/>
  <c r="Q738" i="1"/>
  <c r="Q732" i="1"/>
  <c r="Q735" i="1"/>
  <c r="Q736" i="1"/>
  <c r="Q739" i="1"/>
  <c r="Q737" i="1"/>
  <c r="S733" i="1"/>
  <c r="S734" i="1"/>
  <c r="S739" i="1"/>
  <c r="S737" i="1"/>
  <c r="S736" i="1"/>
  <c r="S738" i="1"/>
  <c r="S735" i="1"/>
  <c r="S732" i="1"/>
  <c r="T737" i="1"/>
  <c r="T738" i="1"/>
  <c r="T735" i="1"/>
  <c r="T739" i="1"/>
  <c r="T733" i="1"/>
  <c r="T732" i="1"/>
  <c r="T736" i="1"/>
  <c r="T734" i="1"/>
  <c r="U738" i="1"/>
  <c r="U735" i="1"/>
  <c r="U734" i="1"/>
  <c r="U737" i="1"/>
  <c r="U739" i="1"/>
  <c r="U733" i="1"/>
  <c r="U736" i="1"/>
  <c r="U732" i="1"/>
  <c r="V737" i="1"/>
  <c r="V733" i="1"/>
  <c r="V735" i="1"/>
  <c r="V736" i="1"/>
  <c r="V734" i="1"/>
  <c r="V732" i="1"/>
  <c r="V739" i="1"/>
  <c r="V738" i="1"/>
  <c r="X736" i="1"/>
  <c r="X739" i="1"/>
  <c r="X733" i="1"/>
  <c r="X735" i="1"/>
  <c r="X737" i="1"/>
  <c r="X732" i="1"/>
  <c r="X738" i="1"/>
  <c r="X734" i="1"/>
  <c r="Y733" i="1"/>
  <c r="Y735" i="1"/>
  <c r="Y736" i="1"/>
  <c r="Y739" i="1"/>
  <c r="Y732" i="1"/>
  <c r="Y738" i="1"/>
  <c r="Y737" i="1"/>
  <c r="Y734" i="1"/>
  <c r="AA733" i="1"/>
  <c r="AA737" i="1"/>
  <c r="AA739" i="1"/>
  <c r="AA732" i="1"/>
  <c r="AA735" i="1"/>
  <c r="AA738" i="1"/>
  <c r="AA734" i="1"/>
  <c r="AA736" i="1"/>
  <c r="AB737" i="1"/>
  <c r="AB736" i="1"/>
  <c r="AB735" i="1"/>
  <c r="AB738" i="1"/>
  <c r="AB734" i="1"/>
  <c r="AB739" i="1"/>
  <c r="AB733" i="1"/>
  <c r="AB732" i="1"/>
  <c r="AC734" i="1"/>
  <c r="AC735" i="1"/>
  <c r="AC739" i="1"/>
  <c r="AC732" i="1"/>
  <c r="AC736" i="1"/>
  <c r="AC738" i="1"/>
  <c r="AC737" i="1"/>
  <c r="AC733" i="1"/>
  <c r="I4779" i="1"/>
  <c r="I4778" i="1"/>
  <c r="I4775" i="1"/>
  <c r="I4777" i="1"/>
  <c r="I4774" i="1"/>
  <c r="I4776" i="1"/>
  <c r="J4778" i="1"/>
  <c r="J4777" i="1"/>
  <c r="J4774" i="1"/>
  <c r="J4779" i="1"/>
  <c r="J4775" i="1"/>
  <c r="J4776" i="1"/>
  <c r="I4780" i="1"/>
  <c r="J4773" i="1"/>
  <c r="J4780" i="1"/>
  <c r="I4773" i="1"/>
  <c r="K4775" i="1"/>
  <c r="K4778" i="1"/>
  <c r="K4774" i="1"/>
  <c r="K4780" i="1"/>
  <c r="K4773" i="1"/>
  <c r="K4779" i="1"/>
  <c r="K4776" i="1"/>
  <c r="K4777" i="1"/>
  <c r="L4780" i="1"/>
  <c r="L4773" i="1"/>
  <c r="L4774" i="1"/>
  <c r="L4776" i="1"/>
  <c r="L4777" i="1"/>
  <c r="L4779" i="1"/>
  <c r="L4778" i="1"/>
  <c r="L4775" i="1"/>
  <c r="N4774" i="1"/>
  <c r="N4779" i="1"/>
  <c r="N4773" i="1"/>
  <c r="N4775" i="1"/>
  <c r="N4776" i="1"/>
  <c r="N4778" i="1"/>
  <c r="N4780" i="1"/>
  <c r="N4777" i="1"/>
  <c r="O4779" i="1"/>
  <c r="O4775" i="1"/>
  <c r="O4773" i="1"/>
  <c r="O4778" i="1"/>
  <c r="O4777" i="1"/>
  <c r="O4774" i="1"/>
  <c r="O4776" i="1"/>
  <c r="O4780" i="1"/>
  <c r="P4775" i="1"/>
  <c r="P4773" i="1"/>
  <c r="P4776" i="1"/>
  <c r="P4777" i="1"/>
  <c r="P4778" i="1"/>
  <c r="P4780" i="1"/>
  <c r="P4774" i="1"/>
  <c r="P4779" i="1"/>
  <c r="Q4777" i="1"/>
  <c r="Q4778" i="1"/>
  <c r="Q4779" i="1"/>
  <c r="Q4773" i="1"/>
  <c r="Q4776" i="1"/>
  <c r="Q4780" i="1"/>
  <c r="Q4775" i="1"/>
  <c r="Q4774" i="1"/>
  <c r="S4778" i="1"/>
  <c r="S4780" i="1"/>
  <c r="S4773" i="1"/>
  <c r="S4777" i="1"/>
  <c r="S4776" i="1"/>
  <c r="S4779" i="1"/>
  <c r="S4775" i="1"/>
  <c r="S4774" i="1"/>
  <c r="T4780" i="1"/>
  <c r="T4773" i="1"/>
  <c r="T4778" i="1"/>
  <c r="T4774" i="1"/>
  <c r="T4777" i="1"/>
  <c r="T4775" i="1"/>
  <c r="T4776" i="1"/>
  <c r="T4779" i="1"/>
  <c r="U4775" i="1"/>
  <c r="U4776" i="1"/>
  <c r="U4773" i="1"/>
  <c r="U4780" i="1"/>
  <c r="U4774" i="1"/>
  <c r="U4777" i="1"/>
  <c r="U4779" i="1"/>
  <c r="U4778" i="1"/>
  <c r="V4778" i="1"/>
  <c r="V4777" i="1"/>
  <c r="V4773" i="1"/>
  <c r="V4775" i="1"/>
  <c r="V4776" i="1"/>
  <c r="V4779" i="1"/>
  <c r="V4780" i="1"/>
  <c r="V4774" i="1"/>
  <c r="X4779" i="1"/>
  <c r="X4775" i="1"/>
  <c r="X4774" i="1"/>
  <c r="X4778" i="1"/>
  <c r="X4773" i="1"/>
  <c r="X4776" i="1"/>
  <c r="X4777" i="1"/>
  <c r="X4780" i="1"/>
  <c r="Y4779" i="1"/>
  <c r="Y4775" i="1"/>
  <c r="Y4778" i="1"/>
  <c r="Y4774" i="1"/>
  <c r="Y4776" i="1"/>
  <c r="Y4777" i="1"/>
  <c r="Y4780" i="1"/>
  <c r="Y4773" i="1"/>
  <c r="AA4774" i="1"/>
  <c r="AA4780" i="1"/>
  <c r="AA4776" i="1"/>
  <c r="AA4779" i="1"/>
  <c r="AA4777" i="1"/>
  <c r="AA4773" i="1"/>
  <c r="AA4778" i="1"/>
  <c r="AA4775" i="1"/>
  <c r="AB4774" i="1"/>
  <c r="AB4779" i="1"/>
  <c r="AB4775" i="1"/>
  <c r="AB4777" i="1"/>
  <c r="AB4778" i="1"/>
  <c r="AB4773" i="1"/>
  <c r="AB4776" i="1"/>
  <c r="AB4780" i="1"/>
  <c r="AC4774" i="1"/>
  <c r="AC4776" i="1"/>
  <c r="AC4778" i="1"/>
  <c r="AC4773" i="1"/>
  <c r="AC4780" i="1"/>
  <c r="AC4777" i="1"/>
  <c r="AC4775" i="1"/>
  <c r="AC4779" i="1"/>
  <c r="I1786" i="1"/>
  <c r="Z1330" i="1"/>
  <c r="R1333" i="1"/>
  <c r="M1329" i="1"/>
  <c r="Z1372" i="1"/>
  <c r="R1368" i="1"/>
  <c r="M1373" i="1"/>
  <c r="W2690" i="1"/>
  <c r="R2688" i="1"/>
  <c r="M2694" i="1"/>
  <c r="Z1299" i="1"/>
  <c r="W1296" i="1"/>
  <c r="M1300" i="1"/>
  <c r="W1317" i="1"/>
  <c r="M1311" i="1"/>
  <c r="R1694" i="1"/>
  <c r="R1782" i="1" s="1"/>
  <c r="N1782" i="1"/>
  <c r="R1345" i="1"/>
  <c r="E1884" i="1"/>
  <c r="E1932" i="1"/>
  <c r="Z1400" i="1"/>
  <c r="R1404" i="1"/>
  <c r="M1402" i="1"/>
  <c r="M1381" i="1"/>
  <c r="Z4607" i="1"/>
  <c r="W4608" i="1"/>
  <c r="R4604" i="1"/>
  <c r="S1684" i="1"/>
  <c r="S1791" i="1" s="1"/>
  <c r="W1604" i="1"/>
  <c r="W1684" i="1" s="1"/>
  <c r="K658" i="33"/>
  <c r="M1319" i="1"/>
  <c r="M1325" i="1"/>
  <c r="O658" i="33"/>
  <c r="R727" i="1"/>
  <c r="R731" i="1"/>
  <c r="M724" i="1"/>
  <c r="W1412" i="1"/>
  <c r="R1408" i="1"/>
  <c r="M1407" i="1"/>
  <c r="Z1354" i="1"/>
  <c r="W1352" i="1"/>
  <c r="M1293" i="1"/>
  <c r="M1289" i="1"/>
  <c r="M1290" i="1"/>
  <c r="W1386" i="1"/>
  <c r="R1387" i="1"/>
  <c r="M1388" i="1"/>
  <c r="M1126" i="1"/>
  <c r="Z1133" i="1"/>
  <c r="W1132" i="1"/>
  <c r="R1133" i="1"/>
  <c r="W1328" i="1"/>
  <c r="W1329" i="1"/>
  <c r="R1328" i="1"/>
  <c r="M1330" i="1"/>
  <c r="W1373" i="1"/>
  <c r="M2688" i="1"/>
  <c r="M2690" i="1"/>
  <c r="Z1297" i="1"/>
  <c r="W1298" i="1"/>
  <c r="R1297" i="1"/>
  <c r="M1301" i="1"/>
  <c r="M1792" i="1" l="1"/>
  <c r="Z1791" i="1"/>
  <c r="Z1795" i="1"/>
  <c r="Z2683" i="1"/>
  <c r="H727" i="1"/>
  <c r="Z717" i="1"/>
  <c r="I1686" i="1"/>
  <c r="I1793" i="1" s="1"/>
  <c r="Z716" i="1"/>
  <c r="Z1395" i="1"/>
  <c r="Z1363" i="1"/>
  <c r="P1798" i="1"/>
  <c r="Z1307" i="1"/>
  <c r="Z4775" i="1"/>
  <c r="H1406" i="1"/>
  <c r="Z1361" i="1"/>
  <c r="AC1798" i="1"/>
  <c r="Z734" i="1"/>
  <c r="Z4779" i="1"/>
  <c r="Z2680" i="1"/>
  <c r="Z1611" i="1"/>
  <c r="Z1691" i="1" s="1"/>
  <c r="Z1359" i="1"/>
  <c r="Z1794" i="1"/>
  <c r="U665" i="33"/>
  <c r="Q1798" i="1"/>
  <c r="M1795" i="1"/>
  <c r="Y1798" i="1"/>
  <c r="Z1797" i="1"/>
  <c r="L1798" i="1"/>
  <c r="H1319" i="1"/>
  <c r="R665" i="33"/>
  <c r="W1796" i="1"/>
  <c r="J1798" i="1"/>
  <c r="W1791" i="1"/>
  <c r="H1379" i="1"/>
  <c r="H1351" i="1"/>
  <c r="H1698" i="1"/>
  <c r="H1786" i="1" s="1"/>
  <c r="O1798" i="1"/>
  <c r="M1794" i="1"/>
  <c r="H1317" i="1"/>
  <c r="G665" i="33"/>
  <c r="J665" i="33"/>
  <c r="R1796" i="1"/>
  <c r="H1370" i="1"/>
  <c r="F665" i="33"/>
  <c r="Z1793" i="1"/>
  <c r="T1798" i="1"/>
  <c r="R1797" i="1"/>
  <c r="H1264" i="1"/>
  <c r="H1398" i="1"/>
  <c r="H2689" i="1"/>
  <c r="H1369" i="1"/>
  <c r="H1401" i="1"/>
  <c r="M1701" i="1"/>
  <c r="M1789" i="1" s="1"/>
  <c r="AB1798" i="1"/>
  <c r="M1797" i="1"/>
  <c r="M1793" i="1"/>
  <c r="T665" i="33"/>
  <c r="R1795" i="1"/>
  <c r="W1793" i="1"/>
  <c r="W1792" i="1"/>
  <c r="U1798" i="1"/>
  <c r="K665" i="33"/>
  <c r="W1611" i="1"/>
  <c r="W1691" i="1" s="1"/>
  <c r="H1366" i="1"/>
  <c r="H1608" i="1"/>
  <c r="H1688" i="1" s="1"/>
  <c r="H1347" i="1"/>
  <c r="N665" i="33"/>
  <c r="H1610" i="1"/>
  <c r="H1690" i="1" s="1"/>
  <c r="W1797" i="1"/>
  <c r="O665" i="33"/>
  <c r="Z1701" i="1"/>
  <c r="Z1789" i="1" s="1"/>
  <c r="W1701" i="1"/>
  <c r="W1789" i="1" s="1"/>
  <c r="H1411" i="1"/>
  <c r="H1605" i="1"/>
  <c r="H1685" i="1" s="1"/>
  <c r="R1794" i="1"/>
  <c r="D639" i="33"/>
  <c r="B447" i="2" s="1"/>
  <c r="H1377" i="1"/>
  <c r="H1609" i="1"/>
  <c r="H1689" i="1" s="1"/>
  <c r="H1696" i="1"/>
  <c r="H1784" i="1" s="1"/>
  <c r="H1606" i="1"/>
  <c r="H1686" i="1" s="1"/>
  <c r="H1695" i="1"/>
  <c r="H1783" i="1" s="1"/>
  <c r="Z1796" i="1"/>
  <c r="V1798" i="1"/>
  <c r="H1372" i="1"/>
  <c r="P665" i="33"/>
  <c r="R1792" i="1"/>
  <c r="H1349" i="1"/>
  <c r="H1367" i="1"/>
  <c r="W1794" i="1"/>
  <c r="H1384" i="1"/>
  <c r="H1410" i="1"/>
  <c r="H1607" i="1"/>
  <c r="H1687" i="1" s="1"/>
  <c r="R1701" i="1"/>
  <c r="R1789" i="1" s="1"/>
  <c r="M1796" i="1"/>
  <c r="R1793" i="1"/>
  <c r="W1795" i="1"/>
  <c r="K1798" i="1"/>
  <c r="Z1792" i="1"/>
  <c r="AA1798" i="1"/>
  <c r="M1611" i="1"/>
  <c r="M1691" i="1" s="1"/>
  <c r="H1295" i="1"/>
  <c r="H1128" i="1"/>
  <c r="H1697" i="1"/>
  <c r="H1785" i="1" s="1"/>
  <c r="R1363" i="1"/>
  <c r="S665" i="33"/>
  <c r="L1420" i="1"/>
  <c r="H658" i="33"/>
  <c r="H724" i="1"/>
  <c r="R1611" i="1"/>
  <c r="R1691" i="1" s="1"/>
  <c r="L665" i="33"/>
  <c r="H665" i="33"/>
  <c r="H1699" i="1"/>
  <c r="H1787" i="1" s="1"/>
  <c r="H1383" i="1"/>
  <c r="H1321" i="1"/>
  <c r="D622" i="33"/>
  <c r="B474" i="2" s="1"/>
  <c r="M1604" i="1"/>
  <c r="M1684" i="1" s="1"/>
  <c r="M1791" i="1" s="1"/>
  <c r="H1291" i="1"/>
  <c r="H1326" i="1"/>
  <c r="H1346" i="1"/>
  <c r="H1131" i="1"/>
  <c r="H728" i="1"/>
  <c r="H1348" i="1"/>
  <c r="H1700" i="1"/>
  <c r="H1788" i="1" s="1"/>
  <c r="H1355" i="1"/>
  <c r="H1374" i="1"/>
  <c r="H1385" i="1"/>
  <c r="H731" i="1"/>
  <c r="H1311" i="1"/>
  <c r="H1327" i="1"/>
  <c r="H1344" i="1"/>
  <c r="H1389" i="1"/>
  <c r="M1390" i="1"/>
  <c r="H1316" i="1"/>
  <c r="H1376" i="1"/>
  <c r="H1357" i="1"/>
  <c r="W1358" i="1"/>
  <c r="H2692" i="1"/>
  <c r="R1791" i="1"/>
  <c r="H1266" i="1"/>
  <c r="H1409" i="1"/>
  <c r="H1132" i="1"/>
  <c r="H2687" i="1"/>
  <c r="H1403" i="1"/>
  <c r="H1287" i="1"/>
  <c r="H1368" i="1"/>
  <c r="I1416" i="1"/>
  <c r="H1126" i="1"/>
  <c r="R2680" i="1"/>
  <c r="H1408" i="1"/>
  <c r="H1130" i="1"/>
  <c r="H1412" i="1"/>
  <c r="Z1360" i="1"/>
  <c r="O1419" i="1"/>
  <c r="H1268" i="1"/>
  <c r="Z1272" i="1"/>
  <c r="AA1419" i="1"/>
  <c r="H1292" i="1"/>
  <c r="H1315" i="1"/>
  <c r="O1417" i="1"/>
  <c r="H1288" i="1"/>
  <c r="H1350" i="1"/>
  <c r="P1416" i="1"/>
  <c r="H1333" i="1"/>
  <c r="H1325" i="1"/>
  <c r="H4604" i="1"/>
  <c r="O1420" i="1"/>
  <c r="H1314" i="1"/>
  <c r="Z723" i="1"/>
  <c r="H1402" i="1"/>
  <c r="N1417" i="1"/>
  <c r="H1353" i="1"/>
  <c r="S1416" i="1"/>
  <c r="Z1302" i="1"/>
  <c r="H2693" i="1"/>
  <c r="R1309" i="1"/>
  <c r="W721" i="1"/>
  <c r="H1300" i="1"/>
  <c r="H1290" i="1"/>
  <c r="H1381" i="1"/>
  <c r="H1296" i="1"/>
  <c r="R4778" i="1"/>
  <c r="Z739" i="1"/>
  <c r="H4609" i="1"/>
  <c r="R1340" i="1"/>
  <c r="W1037" i="1"/>
  <c r="M1034" i="1"/>
  <c r="H1269" i="1"/>
  <c r="H1318" i="1"/>
  <c r="H1342" i="1"/>
  <c r="H1388" i="1"/>
  <c r="T1416" i="1"/>
  <c r="I1415" i="1"/>
  <c r="Y1418" i="1"/>
  <c r="X1419" i="1"/>
  <c r="Q1415" i="1"/>
  <c r="P1418" i="1"/>
  <c r="N1414" i="1"/>
  <c r="Z1397" i="1"/>
  <c r="W2685" i="1"/>
  <c r="W1362" i="1"/>
  <c r="R1359" i="1"/>
  <c r="H1289" i="1"/>
  <c r="V1416" i="1"/>
  <c r="J1418" i="1"/>
  <c r="Z1390" i="1"/>
  <c r="W4778" i="1"/>
  <c r="M4774" i="1"/>
  <c r="Y1417" i="1"/>
  <c r="P1415" i="1"/>
  <c r="K1420" i="1"/>
  <c r="H1312" i="1"/>
  <c r="W1270" i="1"/>
  <c r="U1415" i="1"/>
  <c r="R1276" i="1"/>
  <c r="H1127" i="1"/>
  <c r="AB1416" i="1"/>
  <c r="Z1392" i="1"/>
  <c r="R1395" i="1"/>
  <c r="H1324" i="1"/>
  <c r="AA1415" i="1"/>
  <c r="X1417" i="1"/>
  <c r="T1420" i="1"/>
  <c r="J1421" i="1"/>
  <c r="H1129" i="1"/>
  <c r="W717" i="1"/>
  <c r="R719" i="1"/>
  <c r="O1416" i="1"/>
  <c r="H1378" i="1"/>
  <c r="H2691" i="1"/>
  <c r="H1380" i="1"/>
  <c r="H1263" i="1"/>
  <c r="Z1271" i="1"/>
  <c r="M1359" i="1"/>
  <c r="M1362" i="1"/>
  <c r="AB1421" i="1"/>
  <c r="Z4780" i="1"/>
  <c r="Z1283" i="1"/>
  <c r="S1418" i="1"/>
  <c r="Z1334" i="1"/>
  <c r="J1420" i="1"/>
  <c r="H1329" i="1"/>
  <c r="H1262" i="1"/>
  <c r="X1421" i="1"/>
  <c r="R1273" i="1"/>
  <c r="M1273" i="1"/>
  <c r="Z1365" i="1"/>
  <c r="H1330" i="1"/>
  <c r="Z738" i="1"/>
  <c r="Z1279" i="1"/>
  <c r="M1285" i="1"/>
  <c r="AB1414" i="1"/>
  <c r="T1421" i="1"/>
  <c r="S1420" i="1"/>
  <c r="Q1421" i="1"/>
  <c r="L1417" i="1"/>
  <c r="H729" i="1"/>
  <c r="H726" i="1"/>
  <c r="H4607" i="1"/>
  <c r="H1293" i="1"/>
  <c r="O1415" i="1"/>
  <c r="AC1415" i="1"/>
  <c r="Q1419" i="1"/>
  <c r="H1354" i="1"/>
  <c r="H2694" i="1"/>
  <c r="Z4778" i="1"/>
  <c r="Z732" i="1"/>
  <c r="K1415" i="1"/>
  <c r="H1371" i="1"/>
  <c r="AB1419" i="1"/>
  <c r="X1414" i="1"/>
  <c r="W1336" i="1"/>
  <c r="U1416" i="1"/>
  <c r="H1286" i="1"/>
  <c r="Z1305" i="1"/>
  <c r="W1306" i="1"/>
  <c r="R1304" i="1"/>
  <c r="N1419" i="1"/>
  <c r="M1307" i="1"/>
  <c r="M2685" i="1"/>
  <c r="H1407" i="1"/>
  <c r="R4777" i="1"/>
  <c r="M737" i="1"/>
  <c r="Z1339" i="1"/>
  <c r="H1356" i="1"/>
  <c r="Z1036" i="1"/>
  <c r="R1397" i="1"/>
  <c r="H1322" i="1"/>
  <c r="H2688" i="1"/>
  <c r="H1400" i="1"/>
  <c r="M4780" i="1"/>
  <c r="Z736" i="1"/>
  <c r="Z4773" i="1"/>
  <c r="W4774" i="1"/>
  <c r="Z1284" i="1"/>
  <c r="S1414" i="1"/>
  <c r="H1375" i="1"/>
  <c r="Z1303" i="1"/>
  <c r="M1306" i="1"/>
  <c r="H725" i="1"/>
  <c r="H1320" i="1"/>
  <c r="H1294" i="1"/>
  <c r="Z1391" i="1"/>
  <c r="H1399" i="1"/>
  <c r="Z1041" i="1"/>
  <c r="H4605" i="1"/>
  <c r="AC1420" i="1"/>
  <c r="AA1414" i="1"/>
  <c r="U1414" i="1"/>
  <c r="N1418" i="1"/>
  <c r="Z1037" i="1"/>
  <c r="H1382" i="1"/>
  <c r="H730" i="1"/>
  <c r="Z2681" i="1"/>
  <c r="Z721" i="1"/>
  <c r="W719" i="1"/>
  <c r="L1415" i="1"/>
  <c r="N1421" i="1"/>
  <c r="T1415" i="1"/>
  <c r="M1361" i="1"/>
  <c r="H1133" i="1"/>
  <c r="M732" i="1"/>
  <c r="M733" i="1"/>
  <c r="Z1337" i="1"/>
  <c r="I1414" i="1"/>
  <c r="K1416" i="1"/>
  <c r="H1352" i="1"/>
  <c r="H1313" i="1"/>
  <c r="W1277" i="1"/>
  <c r="U1418" i="1"/>
  <c r="R1272" i="1"/>
  <c r="M1275" i="1"/>
  <c r="Z1396" i="1"/>
  <c r="W1395" i="1"/>
  <c r="T1417" i="1"/>
  <c r="M1393" i="1"/>
  <c r="P1420" i="1"/>
  <c r="L1414" i="1"/>
  <c r="W716" i="1"/>
  <c r="R721" i="1"/>
  <c r="H1299" i="1"/>
  <c r="AB1420" i="1"/>
  <c r="V1419" i="1"/>
  <c r="S1415" i="1"/>
  <c r="H1413" i="1"/>
  <c r="X1415" i="1"/>
  <c r="O1418" i="1"/>
  <c r="K1417" i="1"/>
  <c r="I1421" i="1"/>
  <c r="W2686" i="1"/>
  <c r="R2683" i="1"/>
  <c r="Z720" i="1"/>
  <c r="Z1362" i="1"/>
  <c r="H1373" i="1"/>
  <c r="W1284" i="1"/>
  <c r="R1278" i="1"/>
  <c r="M1281" i="1"/>
  <c r="AA1418" i="1"/>
  <c r="U1417" i="1"/>
  <c r="H1386" i="1"/>
  <c r="W1397" i="1"/>
  <c r="AA1420" i="1"/>
  <c r="W1309" i="1"/>
  <c r="S1419" i="1"/>
  <c r="N1416" i="1"/>
  <c r="Z2682" i="1"/>
  <c r="W2681" i="1"/>
  <c r="M2684" i="1"/>
  <c r="M2682" i="1"/>
  <c r="M2686" i="1"/>
  <c r="W1365" i="1"/>
  <c r="R1361" i="1"/>
  <c r="R1362" i="1"/>
  <c r="R1365" i="1"/>
  <c r="Z4776" i="1"/>
  <c r="W1281" i="1"/>
  <c r="R1282" i="1"/>
  <c r="AC1421" i="1"/>
  <c r="Z1336" i="1"/>
  <c r="L1419" i="1"/>
  <c r="N1420" i="1"/>
  <c r="L1416" i="1"/>
  <c r="Y1416" i="1"/>
  <c r="W1308" i="1"/>
  <c r="Q1420" i="1"/>
  <c r="P1421" i="1"/>
  <c r="J1415" i="1"/>
  <c r="W723" i="1"/>
  <c r="Z4774" i="1"/>
  <c r="W1283" i="1"/>
  <c r="H1331" i="1"/>
  <c r="Z1341" i="1"/>
  <c r="W1334" i="1"/>
  <c r="U1421" i="1"/>
  <c r="T1418" i="1"/>
  <c r="S1417" i="1"/>
  <c r="R1338" i="1"/>
  <c r="M1335" i="1"/>
  <c r="K1419" i="1"/>
  <c r="L1418" i="1"/>
  <c r="M1337" i="1"/>
  <c r="I1420" i="1"/>
  <c r="R1037" i="1"/>
  <c r="H4606" i="1"/>
  <c r="Z1274" i="1"/>
  <c r="AC1417" i="1"/>
  <c r="AB1417" i="1"/>
  <c r="X1420" i="1"/>
  <c r="U1420" i="1"/>
  <c r="O1421" i="1"/>
  <c r="Z2686" i="1"/>
  <c r="W734" i="1"/>
  <c r="R735" i="1"/>
  <c r="Z1278" i="1"/>
  <c r="W1279" i="1"/>
  <c r="P1417" i="1"/>
  <c r="I1417" i="1"/>
  <c r="R1337" i="1"/>
  <c r="P1419" i="1"/>
  <c r="I1419" i="1"/>
  <c r="H4608" i="1"/>
  <c r="H1404" i="1"/>
  <c r="H1387" i="1"/>
  <c r="V1417" i="1"/>
  <c r="T1414" i="1"/>
  <c r="S1421" i="1"/>
  <c r="Q1417" i="1"/>
  <c r="K1421" i="1"/>
  <c r="R2686" i="1"/>
  <c r="M2681" i="1"/>
  <c r="H1265" i="1"/>
  <c r="H1267" i="1"/>
  <c r="H1328" i="1"/>
  <c r="H2690" i="1"/>
  <c r="W4777" i="1"/>
  <c r="W736" i="1"/>
  <c r="R732" i="1"/>
  <c r="H1343" i="1"/>
  <c r="AB1418" i="1"/>
  <c r="AA1416" i="1"/>
  <c r="X1418" i="1"/>
  <c r="O1414" i="1"/>
  <c r="K1418" i="1"/>
  <c r="L1421" i="1"/>
  <c r="M1340" i="1"/>
  <c r="R1039" i="1"/>
  <c r="R1035" i="1"/>
  <c r="H1345" i="1"/>
  <c r="H1405" i="1"/>
  <c r="H1332" i="1"/>
  <c r="H1323" i="1"/>
  <c r="K1414" i="1"/>
  <c r="AA1421" i="1"/>
  <c r="Z1308" i="1"/>
  <c r="X1416" i="1"/>
  <c r="W1304" i="1"/>
  <c r="T1419" i="1"/>
  <c r="P1414" i="1"/>
  <c r="I1418" i="1"/>
  <c r="R2682" i="1"/>
  <c r="M2679" i="1"/>
  <c r="U1419" i="1"/>
  <c r="AC1414" i="1"/>
  <c r="AB1415" i="1"/>
  <c r="AA1417" i="1"/>
  <c r="N1415" i="1"/>
  <c r="H1310" i="1"/>
  <c r="E1980" i="1"/>
  <c r="E1998" i="1" s="1"/>
  <c r="N1791" i="1"/>
  <c r="I658" i="33"/>
  <c r="E182" i="1"/>
  <c r="E1141" i="1"/>
  <c r="E1538" i="1"/>
  <c r="E1552" i="1"/>
  <c r="Z1282" i="1"/>
  <c r="W1338" i="1"/>
  <c r="M1334" i="1"/>
  <c r="W1036" i="1"/>
  <c r="R1038" i="1"/>
  <c r="M1272" i="1"/>
  <c r="M1270" i="1"/>
  <c r="W1396" i="1"/>
  <c r="I34" i="1"/>
  <c r="I157" i="1" s="1"/>
  <c r="Z32" i="1"/>
  <c r="Z40" i="1" s="1"/>
  <c r="Y40" i="1"/>
  <c r="Y163" i="1" s="1"/>
  <c r="W32" i="1"/>
  <c r="W40" i="1" s="1"/>
  <c r="V40" i="1"/>
  <c r="V163" i="1" s="1"/>
  <c r="R30" i="1"/>
  <c r="R38" i="1" s="1"/>
  <c r="Q38" i="1"/>
  <c r="Q161" i="1" s="1"/>
  <c r="Y1415" i="1"/>
  <c r="AC163" i="1"/>
  <c r="AB162" i="1"/>
  <c r="AA160" i="1"/>
  <c r="X162" i="1"/>
  <c r="Z13" i="1"/>
  <c r="U161" i="1"/>
  <c r="T163" i="1"/>
  <c r="S162" i="1"/>
  <c r="W13" i="1"/>
  <c r="P157" i="1"/>
  <c r="N160" i="1"/>
  <c r="R11" i="1"/>
  <c r="K157" i="1"/>
  <c r="R1307" i="1"/>
  <c r="M2683" i="1"/>
  <c r="M717" i="1"/>
  <c r="M723" i="1"/>
  <c r="Z30" i="1"/>
  <c r="Z38" i="1" s="1"/>
  <c r="Y38" i="1"/>
  <c r="Y161" i="1" s="1"/>
  <c r="R26" i="1"/>
  <c r="R34" i="1" s="1"/>
  <c r="Q34" i="1"/>
  <c r="Q157" i="1" s="1"/>
  <c r="W1360" i="1"/>
  <c r="AC161" i="1"/>
  <c r="AB157" i="1"/>
  <c r="AA163" i="1"/>
  <c r="Z8" i="1"/>
  <c r="X157" i="1"/>
  <c r="T162" i="1"/>
  <c r="S160" i="1"/>
  <c r="W11" i="1"/>
  <c r="P161" i="1"/>
  <c r="K161" i="1"/>
  <c r="O163" i="1"/>
  <c r="M13" i="1"/>
  <c r="N162" i="1"/>
  <c r="R13" i="1"/>
  <c r="L160" i="1"/>
  <c r="E164" i="1"/>
  <c r="N1798" i="1"/>
  <c r="I665" i="33"/>
  <c r="E1495" i="1"/>
  <c r="I1796" i="1"/>
  <c r="E663" i="33"/>
  <c r="X1798" i="1"/>
  <c r="Q665" i="33"/>
  <c r="E1511" i="1"/>
  <c r="E1471" i="1"/>
  <c r="E1431" i="1"/>
  <c r="E2308" i="1"/>
  <c r="R4774" i="1"/>
  <c r="M4775" i="1"/>
  <c r="W735" i="1"/>
  <c r="R738" i="1"/>
  <c r="R1283" i="1"/>
  <c r="Z1335" i="1"/>
  <c r="W1341" i="1"/>
  <c r="Z1034" i="1"/>
  <c r="R1036" i="1"/>
  <c r="M1040" i="1"/>
  <c r="V1414" i="1"/>
  <c r="Y1419" i="1"/>
  <c r="Z1275" i="1"/>
  <c r="W1276" i="1"/>
  <c r="R1275" i="1"/>
  <c r="Z1394" i="1"/>
  <c r="W1392" i="1"/>
  <c r="R1394" i="1"/>
  <c r="M1397" i="1"/>
  <c r="W1307" i="1"/>
  <c r="M1309" i="1"/>
  <c r="M1305" i="1"/>
  <c r="W2682" i="1"/>
  <c r="R2679" i="1"/>
  <c r="M2680" i="1"/>
  <c r="Z722" i="1"/>
  <c r="M719" i="1"/>
  <c r="M716" i="1"/>
  <c r="R31" i="1"/>
  <c r="R39" i="1" s="1"/>
  <c r="Q39" i="1"/>
  <c r="J39" i="1"/>
  <c r="J162" i="1" s="1"/>
  <c r="M31" i="1"/>
  <c r="M39" i="1" s="1"/>
  <c r="C222" i="33"/>
  <c r="G225" i="33"/>
  <c r="I225" i="33"/>
  <c r="Q225" i="33"/>
  <c r="M225" i="33"/>
  <c r="L225" i="33"/>
  <c r="U225" i="33"/>
  <c r="F225" i="33"/>
  <c r="N225" i="33"/>
  <c r="J225" i="33"/>
  <c r="E225" i="33"/>
  <c r="O225" i="33"/>
  <c r="R225" i="33"/>
  <c r="K225" i="33"/>
  <c r="S225" i="33"/>
  <c r="H225" i="33"/>
  <c r="P225" i="33"/>
  <c r="T225" i="33"/>
  <c r="W1359" i="1"/>
  <c r="M1365" i="1"/>
  <c r="Z15" i="1"/>
  <c r="T160" i="1"/>
  <c r="W10" i="1"/>
  <c r="L157" i="1"/>
  <c r="R15" i="1"/>
  <c r="L162" i="1"/>
  <c r="R4775" i="1"/>
  <c r="R1279" i="1"/>
  <c r="M1279" i="1"/>
  <c r="W1337" i="1"/>
  <c r="M1339" i="1"/>
  <c r="R1336" i="1"/>
  <c r="M1041" i="1"/>
  <c r="V1418" i="1"/>
  <c r="H1694" i="1"/>
  <c r="H1782" i="1" s="1"/>
  <c r="Z1270" i="1"/>
  <c r="W1271" i="1"/>
  <c r="R1396" i="1"/>
  <c r="M1391" i="1"/>
  <c r="Z1306" i="1"/>
  <c r="W1303" i="1"/>
  <c r="W2684" i="1"/>
  <c r="R2681" i="1"/>
  <c r="H1298" i="1"/>
  <c r="R723" i="1"/>
  <c r="R717" i="1"/>
  <c r="M722" i="1"/>
  <c r="M718" i="1"/>
  <c r="I39" i="1"/>
  <c r="I162" i="1" s="1"/>
  <c r="Z31" i="1"/>
  <c r="Z39" i="1" s="1"/>
  <c r="Y39" i="1"/>
  <c r="Y162" i="1" s="1"/>
  <c r="W26" i="1"/>
  <c r="W34" i="1" s="1"/>
  <c r="V34" i="1"/>
  <c r="V157" i="1" s="1"/>
  <c r="J38" i="1"/>
  <c r="J161" i="1" s="1"/>
  <c r="M30" i="1"/>
  <c r="M38" i="1" s="1"/>
  <c r="J37" i="1"/>
  <c r="J160" i="1" s="1"/>
  <c r="M29" i="1"/>
  <c r="M37" i="1" s="1"/>
  <c r="W1363" i="1"/>
  <c r="M1363" i="1"/>
  <c r="M1360" i="1"/>
  <c r="R1360" i="1"/>
  <c r="AB163" i="1"/>
  <c r="AA161" i="1"/>
  <c r="X163" i="1"/>
  <c r="Z14" i="1"/>
  <c r="U157" i="1"/>
  <c r="T161" i="1"/>
  <c r="W9" i="1"/>
  <c r="P163" i="1"/>
  <c r="M8" i="1"/>
  <c r="O157" i="1"/>
  <c r="R9" i="1"/>
  <c r="L163" i="1"/>
  <c r="R14" i="1"/>
  <c r="N163" i="1"/>
  <c r="E844" i="1"/>
  <c r="W4780" i="1"/>
  <c r="Z735" i="1"/>
  <c r="R734" i="1"/>
  <c r="E1584" i="1"/>
  <c r="E1542" i="1"/>
  <c r="E1536" i="1"/>
  <c r="I1795" i="1"/>
  <c r="E662" i="33"/>
  <c r="Z4777" i="1"/>
  <c r="W4779" i="1"/>
  <c r="R4780" i="1"/>
  <c r="M4779" i="1"/>
  <c r="M4773" i="1"/>
  <c r="S1798" i="1"/>
  <c r="M665" i="33"/>
  <c r="Z733" i="1"/>
  <c r="W737" i="1"/>
  <c r="R733" i="1"/>
  <c r="M736" i="1"/>
  <c r="Z1280" i="1"/>
  <c r="W1282" i="1"/>
  <c r="R1284" i="1"/>
  <c r="M1280" i="1"/>
  <c r="M1283" i="1"/>
  <c r="Q1418" i="1"/>
  <c r="Y1421" i="1"/>
  <c r="Z1340" i="1"/>
  <c r="W1335" i="1"/>
  <c r="Z1040" i="1"/>
  <c r="Z1035" i="1"/>
  <c r="W1039" i="1"/>
  <c r="W1034" i="1"/>
  <c r="R1034" i="1"/>
  <c r="M1039" i="1"/>
  <c r="Z1276" i="1"/>
  <c r="W1274" i="1"/>
  <c r="R1270" i="1"/>
  <c r="Z1393" i="1"/>
  <c r="W1390" i="1"/>
  <c r="R1393" i="1"/>
  <c r="R1302" i="1"/>
  <c r="M1302" i="1"/>
  <c r="W2680" i="1"/>
  <c r="I1691" i="1"/>
  <c r="I1798" i="1" s="1"/>
  <c r="Z719" i="1"/>
  <c r="W718" i="1"/>
  <c r="R722" i="1"/>
  <c r="M720" i="1"/>
  <c r="I38" i="1"/>
  <c r="M26" i="1"/>
  <c r="M34" i="1" s="1"/>
  <c r="J34" i="1"/>
  <c r="Z1364" i="1"/>
  <c r="M1358" i="1"/>
  <c r="Z10" i="1"/>
  <c r="U162" i="1"/>
  <c r="S163" i="1"/>
  <c r="W14" i="1"/>
  <c r="P162" i="1"/>
  <c r="O162" i="1"/>
  <c r="M11" i="1"/>
  <c r="K163" i="1"/>
  <c r="L161" i="1"/>
  <c r="M14" i="1"/>
  <c r="E747" i="1"/>
  <c r="E283" i="1"/>
  <c r="W733" i="1"/>
  <c r="AC1416" i="1"/>
  <c r="E1447" i="1"/>
  <c r="E2316" i="1"/>
  <c r="E1463" i="1"/>
  <c r="E665" i="33"/>
  <c r="V1415" i="1"/>
  <c r="W4776" i="1"/>
  <c r="R4776" i="1"/>
  <c r="M4777" i="1"/>
  <c r="W738" i="1"/>
  <c r="R737" i="1"/>
  <c r="M738" i="1"/>
  <c r="Z1285" i="1"/>
  <c r="W1280" i="1"/>
  <c r="R1280" i="1"/>
  <c r="M1282" i="1"/>
  <c r="M1284" i="1"/>
  <c r="R1334" i="1"/>
  <c r="M1338" i="1"/>
  <c r="Z1038" i="1"/>
  <c r="W1041" i="1"/>
  <c r="W1035" i="1"/>
  <c r="J1417" i="1"/>
  <c r="Q1414" i="1"/>
  <c r="Y1414" i="1"/>
  <c r="J1414" i="1"/>
  <c r="AC1418" i="1"/>
  <c r="W1272" i="1"/>
  <c r="R1277" i="1"/>
  <c r="W1391" i="1"/>
  <c r="R1391" i="1"/>
  <c r="Z1304" i="1"/>
  <c r="R1308" i="1"/>
  <c r="M1303" i="1"/>
  <c r="Z2685" i="1"/>
  <c r="I37" i="1"/>
  <c r="I160" i="1" s="1"/>
  <c r="Z29" i="1"/>
  <c r="Z37" i="1" s="1"/>
  <c r="Y37" i="1"/>
  <c r="W29" i="1"/>
  <c r="W37" i="1" s="1"/>
  <c r="V37" i="1"/>
  <c r="R1364" i="1"/>
  <c r="AC162" i="1"/>
  <c r="AB160" i="1"/>
  <c r="AA157" i="1"/>
  <c r="Z9" i="1"/>
  <c r="S157" i="1"/>
  <c r="W8" i="1"/>
  <c r="M12" i="1"/>
  <c r="N161" i="1"/>
  <c r="R12" i="1"/>
  <c r="O161" i="1"/>
  <c r="O160" i="1"/>
  <c r="E1576" i="1"/>
  <c r="E1541" i="1"/>
  <c r="M4778" i="1"/>
  <c r="E1544" i="1"/>
  <c r="E1537" i="1"/>
  <c r="E1540" i="1"/>
  <c r="E1568" i="1"/>
  <c r="E1519" i="1"/>
  <c r="H1297" i="1"/>
  <c r="W4775" i="1"/>
  <c r="R4773" i="1"/>
  <c r="M4776" i="1"/>
  <c r="Z737" i="1"/>
  <c r="W739" i="1"/>
  <c r="M739" i="1"/>
  <c r="M734" i="1"/>
  <c r="R739" i="1"/>
  <c r="W1278" i="1"/>
  <c r="R1281" i="1"/>
  <c r="M1278" i="1"/>
  <c r="J1419" i="1"/>
  <c r="Z1338" i="1"/>
  <c r="W1339" i="1"/>
  <c r="R1335" i="1"/>
  <c r="M1336" i="1"/>
  <c r="Z1039" i="1"/>
  <c r="W1038" i="1"/>
  <c r="R1041" i="1"/>
  <c r="M1035" i="1"/>
  <c r="M1036" i="1"/>
  <c r="M1037" i="1"/>
  <c r="Q1416" i="1"/>
  <c r="Y1420" i="1"/>
  <c r="Z1277" i="1"/>
  <c r="W1273" i="1"/>
  <c r="R1274" i="1"/>
  <c r="M1274" i="1"/>
  <c r="M1276" i="1"/>
  <c r="M1277" i="1"/>
  <c r="W1393" i="1"/>
  <c r="R1392" i="1"/>
  <c r="M1392" i="1"/>
  <c r="Z1309" i="1"/>
  <c r="W1302" i="1"/>
  <c r="R1303" i="1"/>
  <c r="M1304" i="1"/>
  <c r="Z2679" i="1"/>
  <c r="W2683" i="1"/>
  <c r="R2684" i="1"/>
  <c r="Z718" i="1"/>
  <c r="W720" i="1"/>
  <c r="M721" i="1"/>
  <c r="I40" i="1"/>
  <c r="I163" i="1" s="1"/>
  <c r="W30" i="1"/>
  <c r="W38" i="1" s="1"/>
  <c r="V38" i="1"/>
  <c r="R29" i="1"/>
  <c r="R37" i="1" s="1"/>
  <c r="Q37" i="1"/>
  <c r="M32" i="1"/>
  <c r="M40" i="1" s="1"/>
  <c r="J40" i="1"/>
  <c r="H1301" i="1"/>
  <c r="Z1358" i="1"/>
  <c r="W1361" i="1"/>
  <c r="M1364" i="1"/>
  <c r="AC160" i="1"/>
  <c r="AA162" i="1"/>
  <c r="X161" i="1"/>
  <c r="Z12" i="1"/>
  <c r="U160" i="1"/>
  <c r="W15" i="1"/>
  <c r="P160" i="1"/>
  <c r="K162" i="1"/>
  <c r="N157" i="1"/>
  <c r="R8" i="1"/>
  <c r="M10" i="1"/>
  <c r="V1420" i="1"/>
  <c r="E1439" i="1"/>
  <c r="E1117" i="1"/>
  <c r="E1455" i="1"/>
  <c r="E1539" i="1"/>
  <c r="E1560" i="1"/>
  <c r="W4773" i="1"/>
  <c r="R4779" i="1"/>
  <c r="W732" i="1"/>
  <c r="R736" i="1"/>
  <c r="M735" i="1"/>
  <c r="Z1281" i="1"/>
  <c r="W1285" i="1"/>
  <c r="R1285" i="1"/>
  <c r="W1340" i="1"/>
  <c r="R1339" i="1"/>
  <c r="M1341" i="1"/>
  <c r="R1341" i="1"/>
  <c r="W1040" i="1"/>
  <c r="R1040" i="1"/>
  <c r="M1038" i="1"/>
  <c r="H4603" i="1"/>
  <c r="I4785" i="1"/>
  <c r="I4787" i="1"/>
  <c r="I4781" i="1"/>
  <c r="I4783" i="1"/>
  <c r="I4782" i="1"/>
  <c r="I4784" i="1"/>
  <c r="J4782" i="1"/>
  <c r="J4783" i="1"/>
  <c r="J4781" i="1"/>
  <c r="J4787" i="1"/>
  <c r="I4786" i="1"/>
  <c r="J4785" i="1"/>
  <c r="J4784" i="1"/>
  <c r="J4786" i="1"/>
  <c r="I4788" i="1"/>
  <c r="K4781" i="1"/>
  <c r="J4788" i="1"/>
  <c r="K4783" i="1"/>
  <c r="K4785" i="1"/>
  <c r="K4786" i="1"/>
  <c r="K4787" i="1"/>
  <c r="K4782" i="1"/>
  <c r="K4788" i="1"/>
  <c r="K4784" i="1"/>
  <c r="L4787" i="1"/>
  <c r="L4784" i="1"/>
  <c r="L4786" i="1"/>
  <c r="L4788" i="1"/>
  <c r="L4783" i="1"/>
  <c r="L4781" i="1"/>
  <c r="L4782" i="1"/>
  <c r="L4785" i="1"/>
  <c r="N4787" i="1"/>
  <c r="N4788" i="1"/>
  <c r="N4782" i="1"/>
  <c r="N4783" i="1"/>
  <c r="N4781" i="1"/>
  <c r="N4784" i="1"/>
  <c r="N4785" i="1"/>
  <c r="N4786" i="1"/>
  <c r="O4785" i="1"/>
  <c r="O4788" i="1"/>
  <c r="O4782" i="1"/>
  <c r="O4781" i="1"/>
  <c r="O4786" i="1"/>
  <c r="O4787" i="1"/>
  <c r="O4783" i="1"/>
  <c r="O4784" i="1"/>
  <c r="P4783" i="1"/>
  <c r="P4788" i="1"/>
  <c r="P4784" i="1"/>
  <c r="P4785" i="1"/>
  <c r="P4786" i="1"/>
  <c r="P4787" i="1"/>
  <c r="P4781" i="1"/>
  <c r="P4782" i="1"/>
  <c r="Q4781" i="1"/>
  <c r="Q4782" i="1"/>
  <c r="Q4783" i="1"/>
  <c r="Q4784" i="1"/>
  <c r="Q4786" i="1"/>
  <c r="Q4785" i="1"/>
  <c r="Q4787" i="1"/>
  <c r="Q4788" i="1"/>
  <c r="S4787" i="1"/>
  <c r="S4782" i="1"/>
  <c r="S4784" i="1"/>
  <c r="S4781" i="1"/>
  <c r="S4783" i="1"/>
  <c r="S4786" i="1"/>
  <c r="S4785" i="1"/>
  <c r="S4788" i="1"/>
  <c r="T4783" i="1"/>
  <c r="T4784" i="1"/>
  <c r="T4786" i="1"/>
  <c r="T4785" i="1"/>
  <c r="T4787" i="1"/>
  <c r="T4788" i="1"/>
  <c r="T4781" i="1"/>
  <c r="T4782" i="1"/>
  <c r="U4786" i="1"/>
  <c r="U4787" i="1"/>
  <c r="U4781" i="1"/>
  <c r="U4782" i="1"/>
  <c r="U4788" i="1"/>
  <c r="U4783" i="1"/>
  <c r="U4785" i="1"/>
  <c r="U4784" i="1"/>
  <c r="V4781" i="1"/>
  <c r="V4784" i="1"/>
  <c r="V4788" i="1"/>
  <c r="V4783" i="1"/>
  <c r="V4782" i="1"/>
  <c r="V4786" i="1"/>
  <c r="V4785" i="1"/>
  <c r="V4787" i="1"/>
  <c r="X4788" i="1"/>
  <c r="X4787" i="1"/>
  <c r="X4781" i="1"/>
  <c r="X4783" i="1"/>
  <c r="X4784" i="1"/>
  <c r="X4782" i="1"/>
  <c r="X4786" i="1"/>
  <c r="X4785" i="1"/>
  <c r="Y4787" i="1"/>
  <c r="Y4781" i="1"/>
  <c r="Y4782" i="1"/>
  <c r="Y4783" i="1"/>
  <c r="Y4784" i="1"/>
  <c r="Y4786" i="1"/>
  <c r="Y4788" i="1"/>
  <c r="Y4785" i="1"/>
  <c r="AA4788" i="1"/>
  <c r="AA4783" i="1"/>
  <c r="AA4785" i="1"/>
  <c r="AA4784" i="1"/>
  <c r="AA4782" i="1"/>
  <c r="AA4787" i="1"/>
  <c r="AA4781" i="1"/>
  <c r="AA4786" i="1"/>
  <c r="AB4784" i="1"/>
  <c r="AB4781" i="1"/>
  <c r="AB4786" i="1"/>
  <c r="AB4782" i="1"/>
  <c r="AB4788" i="1"/>
  <c r="AB4783" i="1"/>
  <c r="AB4785" i="1"/>
  <c r="AB4787" i="1"/>
  <c r="AC4786" i="1"/>
  <c r="AC4787" i="1"/>
  <c r="AC4781" i="1"/>
  <c r="AC4782" i="1"/>
  <c r="AC4783" i="1"/>
  <c r="AC4784" i="1"/>
  <c r="AC4785" i="1"/>
  <c r="AC4788" i="1"/>
  <c r="J1416" i="1"/>
  <c r="V1421" i="1"/>
  <c r="Z1273" i="1"/>
  <c r="W1275" i="1"/>
  <c r="R1271" i="1"/>
  <c r="M1271" i="1"/>
  <c r="W1394" i="1"/>
  <c r="R1390" i="1"/>
  <c r="M1394" i="1"/>
  <c r="M1396" i="1"/>
  <c r="M1395" i="1"/>
  <c r="W1305" i="1"/>
  <c r="R1305" i="1"/>
  <c r="M1308" i="1"/>
  <c r="R1306" i="1"/>
  <c r="Z2684" i="1"/>
  <c r="W2679" i="1"/>
  <c r="R2685" i="1"/>
  <c r="AC1419" i="1"/>
  <c r="H4610" i="1"/>
  <c r="W722" i="1"/>
  <c r="R718" i="1"/>
  <c r="R720" i="1"/>
  <c r="R716" i="1"/>
  <c r="Z26" i="1"/>
  <c r="Z34" i="1" s="1"/>
  <c r="Y34" i="1"/>
  <c r="W31" i="1"/>
  <c r="W39" i="1" s="1"/>
  <c r="V39" i="1"/>
  <c r="V162" i="1" s="1"/>
  <c r="R32" i="1"/>
  <c r="R40" i="1" s="1"/>
  <c r="Q40" i="1"/>
  <c r="Q163" i="1" s="1"/>
  <c r="W1364" i="1"/>
  <c r="R1358" i="1"/>
  <c r="AC157" i="1"/>
  <c r="AB161" i="1"/>
  <c r="X160" i="1"/>
  <c r="Z11" i="1"/>
  <c r="Z160" i="1" s="1"/>
  <c r="U163" i="1"/>
  <c r="T157" i="1"/>
  <c r="S161" i="1"/>
  <c r="W12" i="1"/>
  <c r="M15" i="1"/>
  <c r="M9" i="1"/>
  <c r="R10" i="1"/>
  <c r="K160" i="1"/>
  <c r="Z1798" i="1" l="1"/>
  <c r="Z4784" i="1"/>
  <c r="M1798" i="1"/>
  <c r="D659" i="33"/>
  <c r="H1795" i="1"/>
  <c r="H1793" i="1"/>
  <c r="W1798" i="1"/>
  <c r="D660" i="33"/>
  <c r="Z4785" i="1"/>
  <c r="D664" i="33"/>
  <c r="D662" i="33"/>
  <c r="H1701" i="1"/>
  <c r="H1789" i="1" s="1"/>
  <c r="R1798" i="1"/>
  <c r="W161" i="1"/>
  <c r="H1792" i="1"/>
  <c r="H1796" i="1"/>
  <c r="H1794" i="1"/>
  <c r="H1604" i="1"/>
  <c r="H1684" i="1" s="1"/>
  <c r="H1791" i="1" s="1"/>
  <c r="D661" i="33"/>
  <c r="R4786" i="1"/>
  <c r="Z1415" i="1"/>
  <c r="D663" i="33"/>
  <c r="H2683" i="1"/>
  <c r="H734" i="1"/>
  <c r="H1270" i="1"/>
  <c r="W157" i="1"/>
  <c r="H1276" i="1"/>
  <c r="H2682" i="1"/>
  <c r="H1365" i="1"/>
  <c r="H13" i="1"/>
  <c r="H14" i="1"/>
  <c r="H2685" i="1"/>
  <c r="H1037" i="1"/>
  <c r="H1611" i="1"/>
  <c r="H1691" i="1" s="1"/>
  <c r="Z1414" i="1"/>
  <c r="H716" i="1"/>
  <c r="H1302" i="1"/>
  <c r="H2684" i="1"/>
  <c r="H1306" i="1"/>
  <c r="H721" i="1"/>
  <c r="H1279" i="1"/>
  <c r="H717" i="1"/>
  <c r="H1334" i="1"/>
  <c r="H1282" i="1"/>
  <c r="H4778" i="1"/>
  <c r="Z1416" i="1"/>
  <c r="H1284" i="1"/>
  <c r="M163" i="1"/>
  <c r="H1307" i="1"/>
  <c r="H1797" i="1"/>
  <c r="H2680" i="1"/>
  <c r="W163" i="1"/>
  <c r="H1396" i="1"/>
  <c r="R1419" i="1"/>
  <c r="H2681" i="1"/>
  <c r="H1359" i="1"/>
  <c r="H1397" i="1"/>
  <c r="H732" i="1"/>
  <c r="H4775" i="1"/>
  <c r="W1417" i="1"/>
  <c r="Z163" i="1"/>
  <c r="H1275" i="1"/>
  <c r="H1277" i="1"/>
  <c r="H1362" i="1"/>
  <c r="M1417" i="1"/>
  <c r="M1419" i="1"/>
  <c r="H1273" i="1"/>
  <c r="H735" i="1"/>
  <c r="H9" i="1"/>
  <c r="W1415" i="1"/>
  <c r="H2686" i="1"/>
  <c r="H4774" i="1"/>
  <c r="Z1419" i="1"/>
  <c r="H4780" i="1"/>
  <c r="Z4786" i="1"/>
  <c r="H719" i="1"/>
  <c r="H1036" i="1"/>
  <c r="H1272" i="1"/>
  <c r="H1390" i="1"/>
  <c r="H1035" i="1"/>
  <c r="R161" i="1"/>
  <c r="H1041" i="1"/>
  <c r="H4776" i="1"/>
  <c r="H15" i="1"/>
  <c r="R157" i="1"/>
  <c r="H1039" i="1"/>
  <c r="H1283" i="1"/>
  <c r="H1360" i="1"/>
  <c r="Z4782" i="1"/>
  <c r="H1335" i="1"/>
  <c r="H738" i="1"/>
  <c r="H1337" i="1"/>
  <c r="H1361" i="1"/>
  <c r="Z1420" i="1"/>
  <c r="H1278" i="1"/>
  <c r="Z4781" i="1"/>
  <c r="M1421" i="1"/>
  <c r="H1393" i="1"/>
  <c r="R1420" i="1"/>
  <c r="H1336" i="1"/>
  <c r="M161" i="1"/>
  <c r="H1391" i="1"/>
  <c r="R1417" i="1"/>
  <c r="H1395" i="1"/>
  <c r="R1415" i="1"/>
  <c r="H1280" i="1"/>
  <c r="H4779" i="1"/>
  <c r="M4781" i="1"/>
  <c r="H1038" i="1"/>
  <c r="W1414" i="1"/>
  <c r="H739" i="1"/>
  <c r="H1040" i="1"/>
  <c r="H4773" i="1"/>
  <c r="Z1421" i="1"/>
  <c r="Z1418" i="1"/>
  <c r="H2679" i="1"/>
  <c r="W4783" i="1"/>
  <c r="R4784" i="1"/>
  <c r="M4788" i="1"/>
  <c r="M4785" i="1"/>
  <c r="H1392" i="1"/>
  <c r="M1420" i="1"/>
  <c r="W1418" i="1"/>
  <c r="H31" i="1"/>
  <c r="H39" i="1" s="1"/>
  <c r="W1421" i="1"/>
  <c r="M1415" i="1"/>
  <c r="H1271" i="1"/>
  <c r="Z4788" i="1"/>
  <c r="W1420" i="1"/>
  <c r="M1416" i="1"/>
  <c r="M1418" i="1"/>
  <c r="H1339" i="1"/>
  <c r="H736" i="1"/>
  <c r="H718" i="1"/>
  <c r="H720" i="1"/>
  <c r="R1414" i="1"/>
  <c r="H1034" i="1"/>
  <c r="H733" i="1"/>
  <c r="H723" i="1"/>
  <c r="H1285" i="1"/>
  <c r="H1274" i="1"/>
  <c r="H722" i="1"/>
  <c r="R1416" i="1"/>
  <c r="H1363" i="1"/>
  <c r="H1394" i="1"/>
  <c r="W4788" i="1"/>
  <c r="Z1417" i="1"/>
  <c r="H1364" i="1"/>
  <c r="H4777" i="1"/>
  <c r="H1358" i="1"/>
  <c r="Z4783" i="1"/>
  <c r="W4784" i="1"/>
  <c r="R4782" i="1"/>
  <c r="R1421" i="1"/>
  <c r="H737" i="1"/>
  <c r="W1416" i="1"/>
  <c r="H1281" i="1"/>
  <c r="E756" i="1"/>
  <c r="W4785" i="1"/>
  <c r="R4787" i="1"/>
  <c r="M4782" i="1"/>
  <c r="W1419" i="1"/>
  <c r="N1566" i="1"/>
  <c r="O1564" i="1"/>
  <c r="N1565" i="1"/>
  <c r="L1564" i="1"/>
  <c r="K1565" i="1"/>
  <c r="L1565" i="1"/>
  <c r="O1567" i="1"/>
  <c r="K1564" i="1"/>
  <c r="K1566" i="1"/>
  <c r="P1561" i="1"/>
  <c r="O1566" i="1"/>
  <c r="O1565" i="1"/>
  <c r="J1566" i="1"/>
  <c r="N1561" i="1"/>
  <c r="N1567" i="1"/>
  <c r="K1567" i="1"/>
  <c r="L1561" i="1"/>
  <c r="P1567" i="1"/>
  <c r="P1566" i="1"/>
  <c r="O1561" i="1"/>
  <c r="K1561" i="1"/>
  <c r="L1566" i="1"/>
  <c r="P1565" i="1"/>
  <c r="P1564" i="1"/>
  <c r="J1564" i="1"/>
  <c r="N1564" i="1"/>
  <c r="L1567" i="1"/>
  <c r="Q1564" i="1"/>
  <c r="Q1566" i="1"/>
  <c r="Q1565" i="1"/>
  <c r="Q1567" i="1"/>
  <c r="Q1561" i="1"/>
  <c r="S1561" i="1"/>
  <c r="S1565" i="1"/>
  <c r="S1566" i="1"/>
  <c r="S1567" i="1"/>
  <c r="S1564" i="1"/>
  <c r="T1561" i="1"/>
  <c r="T1566" i="1"/>
  <c r="T1565" i="1"/>
  <c r="T1564" i="1"/>
  <c r="T1567" i="1"/>
  <c r="U1564" i="1"/>
  <c r="U1566" i="1"/>
  <c r="U1561" i="1"/>
  <c r="U1565" i="1"/>
  <c r="U1567" i="1"/>
  <c r="V1566" i="1"/>
  <c r="V1565" i="1"/>
  <c r="V1567" i="1"/>
  <c r="V1564" i="1"/>
  <c r="V1561" i="1"/>
  <c r="X1564" i="1"/>
  <c r="X1565" i="1"/>
  <c r="X1561" i="1"/>
  <c r="X1566" i="1"/>
  <c r="X1567" i="1"/>
  <c r="Y1564" i="1"/>
  <c r="Y1565" i="1"/>
  <c r="Y1567" i="1"/>
  <c r="Y1561" i="1"/>
  <c r="Y1566" i="1"/>
  <c r="AA1564" i="1"/>
  <c r="AA1566" i="1"/>
  <c r="AA1565" i="1"/>
  <c r="AA1567" i="1"/>
  <c r="AA1561" i="1"/>
  <c r="AB1564" i="1"/>
  <c r="AB1566" i="1"/>
  <c r="AB1567" i="1"/>
  <c r="AB1561" i="1"/>
  <c r="AB1565" i="1"/>
  <c r="AC1565" i="1"/>
  <c r="AC1567" i="1"/>
  <c r="AC1564" i="1"/>
  <c r="AC1561" i="1"/>
  <c r="AC1566" i="1"/>
  <c r="I1566" i="1"/>
  <c r="I1565" i="1"/>
  <c r="I1564" i="1"/>
  <c r="I1561" i="1"/>
  <c r="J1567" i="1"/>
  <c r="I1567" i="1"/>
  <c r="J1565" i="1"/>
  <c r="J1561" i="1"/>
  <c r="H1304" i="1"/>
  <c r="H1338" i="1"/>
  <c r="J163" i="1"/>
  <c r="H1309" i="1"/>
  <c r="H1341" i="1"/>
  <c r="H1308" i="1"/>
  <c r="C495" i="2"/>
  <c r="I1505" i="1" s="1"/>
  <c r="D225" i="33"/>
  <c r="B495" i="2" s="1"/>
  <c r="G495" i="2"/>
  <c r="N1505" i="1" s="1"/>
  <c r="H1303" i="1"/>
  <c r="E1527" i="1"/>
  <c r="I1510" i="1"/>
  <c r="I1508" i="1"/>
  <c r="O1508" i="1"/>
  <c r="N1504" i="1"/>
  <c r="K1510" i="1"/>
  <c r="I1509" i="1"/>
  <c r="K1509" i="1"/>
  <c r="K1508" i="1"/>
  <c r="L1504" i="1"/>
  <c r="O1507" i="1"/>
  <c r="N1510" i="1"/>
  <c r="J1510" i="1"/>
  <c r="K1507" i="1"/>
  <c r="J1507" i="1"/>
  <c r="N1508" i="1"/>
  <c r="J1504" i="1"/>
  <c r="L1510" i="1"/>
  <c r="L1508" i="1"/>
  <c r="O1509" i="1"/>
  <c r="K1504" i="1"/>
  <c r="N1507" i="1"/>
  <c r="N1509" i="1"/>
  <c r="L1507" i="1"/>
  <c r="O1504" i="1"/>
  <c r="P1507" i="1"/>
  <c r="L1509" i="1"/>
  <c r="P1504" i="1"/>
  <c r="P1509" i="1"/>
  <c r="P1510" i="1"/>
  <c r="P1508" i="1"/>
  <c r="I1507" i="1"/>
  <c r="I1504" i="1"/>
  <c r="J1509" i="1"/>
  <c r="O1510" i="1"/>
  <c r="J1508" i="1"/>
  <c r="Q1508" i="1"/>
  <c r="Q1510" i="1"/>
  <c r="Q1507" i="1"/>
  <c r="Q1504" i="1"/>
  <c r="Q1509" i="1"/>
  <c r="S1504" i="1"/>
  <c r="S1510" i="1"/>
  <c r="S1507" i="1"/>
  <c r="S1509" i="1"/>
  <c r="S1508" i="1"/>
  <c r="T1510" i="1"/>
  <c r="T1508" i="1"/>
  <c r="T1507" i="1"/>
  <c r="T1509" i="1"/>
  <c r="T1504" i="1"/>
  <c r="U1504" i="1"/>
  <c r="U1508" i="1"/>
  <c r="U1510" i="1"/>
  <c r="U1507" i="1"/>
  <c r="U1509" i="1"/>
  <c r="V1510" i="1"/>
  <c r="V1504" i="1"/>
  <c r="V1508" i="1"/>
  <c r="V1507" i="1"/>
  <c r="V1509" i="1"/>
  <c r="X1507" i="1"/>
  <c r="X1509" i="1"/>
  <c r="X1510" i="1"/>
  <c r="X1508" i="1"/>
  <c r="X1504" i="1"/>
  <c r="Y1509" i="1"/>
  <c r="Y1510" i="1"/>
  <c r="Y1507" i="1"/>
  <c r="Y1508" i="1"/>
  <c r="Y1504" i="1"/>
  <c r="AA1508" i="1"/>
  <c r="AA1507" i="1"/>
  <c r="AA1510" i="1"/>
  <c r="AA1509" i="1"/>
  <c r="AA1504" i="1"/>
  <c r="AB1510" i="1"/>
  <c r="AB1507" i="1"/>
  <c r="AB1504" i="1"/>
  <c r="AB1509" i="1"/>
  <c r="AB1508" i="1"/>
  <c r="AC1504" i="1"/>
  <c r="AC1508" i="1"/>
  <c r="AC1510" i="1"/>
  <c r="AC1509" i="1"/>
  <c r="AC1507" i="1"/>
  <c r="R162" i="1"/>
  <c r="Z157" i="1"/>
  <c r="Z162" i="1"/>
  <c r="N1550" i="1"/>
  <c r="K1548" i="1"/>
  <c r="K1550" i="1"/>
  <c r="L1550" i="1"/>
  <c r="O1545" i="1"/>
  <c r="L1549" i="1"/>
  <c r="P1550" i="1"/>
  <c r="N1545" i="1"/>
  <c r="L1548" i="1"/>
  <c r="N1551" i="1"/>
  <c r="L1545" i="1"/>
  <c r="K1545" i="1"/>
  <c r="N1548" i="1"/>
  <c r="L1551" i="1"/>
  <c r="K1551" i="1"/>
  <c r="P1551" i="1"/>
  <c r="K1549" i="1"/>
  <c r="O1551" i="1"/>
  <c r="P1549" i="1"/>
  <c r="O1548" i="1"/>
  <c r="O1549" i="1"/>
  <c r="O1550" i="1"/>
  <c r="P1545" i="1"/>
  <c r="N1549" i="1"/>
  <c r="P1548" i="1"/>
  <c r="Q1549" i="1"/>
  <c r="Q1545" i="1"/>
  <c r="Q1551" i="1"/>
  <c r="Q1550" i="1"/>
  <c r="Q1548" i="1"/>
  <c r="S1545" i="1"/>
  <c r="S1549" i="1"/>
  <c r="S1550" i="1"/>
  <c r="S1551" i="1"/>
  <c r="S1548" i="1"/>
  <c r="T1548" i="1"/>
  <c r="T1545" i="1"/>
  <c r="T1551" i="1"/>
  <c r="T1550" i="1"/>
  <c r="T1549" i="1"/>
  <c r="U1550" i="1"/>
  <c r="U1545" i="1"/>
  <c r="U1548" i="1"/>
  <c r="U1549" i="1"/>
  <c r="U1551" i="1"/>
  <c r="V1550" i="1"/>
  <c r="V1548" i="1"/>
  <c r="V1549" i="1"/>
  <c r="V1545" i="1"/>
  <c r="V1551" i="1"/>
  <c r="X1551" i="1"/>
  <c r="X1545" i="1"/>
  <c r="X1548" i="1"/>
  <c r="X1550" i="1"/>
  <c r="X1549" i="1"/>
  <c r="Y1545" i="1"/>
  <c r="Y1550" i="1"/>
  <c r="Y1548" i="1"/>
  <c r="Y1551" i="1"/>
  <c r="Y1549" i="1"/>
  <c r="AA1550" i="1"/>
  <c r="AA1551" i="1"/>
  <c r="AA1548" i="1"/>
  <c r="AA1545" i="1"/>
  <c r="AA1549" i="1"/>
  <c r="AB1548" i="1"/>
  <c r="AB1545" i="1"/>
  <c r="AB1549" i="1"/>
  <c r="AB1550" i="1"/>
  <c r="AB1551" i="1"/>
  <c r="AC1550" i="1"/>
  <c r="AC1549" i="1"/>
  <c r="AC1548" i="1"/>
  <c r="AC1551" i="1"/>
  <c r="AC1545" i="1"/>
  <c r="J1551" i="1"/>
  <c r="J1549" i="1"/>
  <c r="J1548" i="1"/>
  <c r="I1550" i="1"/>
  <c r="I1549" i="1"/>
  <c r="I1548" i="1"/>
  <c r="J1550" i="1"/>
  <c r="J1545" i="1"/>
  <c r="I1551" i="1"/>
  <c r="I1545" i="1"/>
  <c r="K175" i="1"/>
  <c r="L178" i="1"/>
  <c r="J176" i="1"/>
  <c r="N176" i="1"/>
  <c r="N178" i="1"/>
  <c r="J177" i="1"/>
  <c r="K176" i="1"/>
  <c r="L180" i="1"/>
  <c r="J180" i="1"/>
  <c r="F458" i="33" s="1"/>
  <c r="I181" i="1"/>
  <c r="E459" i="33" s="1"/>
  <c r="N177" i="1"/>
  <c r="I177" i="1"/>
  <c r="K178" i="1"/>
  <c r="J182" i="1"/>
  <c r="K182" i="1"/>
  <c r="J178" i="1"/>
  <c r="F316" i="33" s="1"/>
  <c r="L177" i="1"/>
  <c r="L182" i="1"/>
  <c r="I178" i="1"/>
  <c r="E456" i="33" s="1"/>
  <c r="N175" i="1"/>
  <c r="N182" i="1"/>
  <c r="I175" i="1"/>
  <c r="E313" i="33" s="1"/>
  <c r="I180" i="1"/>
  <c r="E318" i="33" s="1"/>
  <c r="N181" i="1"/>
  <c r="J181" i="1"/>
  <c r="F319" i="33" s="1"/>
  <c r="K177" i="1"/>
  <c r="I179" i="1"/>
  <c r="E457" i="33" s="1"/>
  <c r="K179" i="1"/>
  <c r="L175" i="1"/>
  <c r="I176" i="1"/>
  <c r="J179" i="1"/>
  <c r="F317" i="33" s="1"/>
  <c r="K181" i="1"/>
  <c r="L179" i="1"/>
  <c r="L181" i="1"/>
  <c r="L176" i="1"/>
  <c r="J175" i="1"/>
  <c r="F453" i="33" s="1"/>
  <c r="N180" i="1"/>
  <c r="K180" i="1"/>
  <c r="I182" i="1"/>
  <c r="N179" i="1"/>
  <c r="O180" i="1"/>
  <c r="O175" i="1"/>
  <c r="O178" i="1"/>
  <c r="O179" i="1"/>
  <c r="O176" i="1"/>
  <c r="O181" i="1"/>
  <c r="O177" i="1"/>
  <c r="O182" i="1"/>
  <c r="P179" i="1"/>
  <c r="P180" i="1"/>
  <c r="P178" i="1"/>
  <c r="P181" i="1"/>
  <c r="P176" i="1"/>
  <c r="P177" i="1"/>
  <c r="P175" i="1"/>
  <c r="P182" i="1"/>
  <c r="Q180" i="1"/>
  <c r="L318" i="33" s="1"/>
  <c r="Q182" i="1"/>
  <c r="Q175" i="1"/>
  <c r="L313" i="33" s="1"/>
  <c r="Q179" i="1"/>
  <c r="L457" i="33" s="1"/>
  <c r="Q177" i="1"/>
  <c r="Q178" i="1"/>
  <c r="L456" i="33" s="1"/>
  <c r="Q176" i="1"/>
  <c r="Q181" i="1"/>
  <c r="L459" i="33" s="1"/>
  <c r="S177" i="1"/>
  <c r="S175" i="1"/>
  <c r="S181" i="1"/>
  <c r="S182" i="1"/>
  <c r="S176" i="1"/>
  <c r="S180" i="1"/>
  <c r="S178" i="1"/>
  <c r="S179" i="1"/>
  <c r="T178" i="1"/>
  <c r="T175" i="1"/>
  <c r="T176" i="1"/>
  <c r="T182" i="1"/>
  <c r="T180" i="1"/>
  <c r="T177" i="1"/>
  <c r="T179" i="1"/>
  <c r="T181" i="1"/>
  <c r="U180" i="1"/>
  <c r="U177" i="1"/>
  <c r="U182" i="1"/>
  <c r="U181" i="1"/>
  <c r="U179" i="1"/>
  <c r="U178" i="1"/>
  <c r="U176" i="1"/>
  <c r="U175" i="1"/>
  <c r="V179" i="1"/>
  <c r="P457" i="33" s="1"/>
  <c r="V178" i="1"/>
  <c r="P316" i="33" s="1"/>
  <c r="V176" i="1"/>
  <c r="V180" i="1"/>
  <c r="P318" i="33" s="1"/>
  <c r="V182" i="1"/>
  <c r="V177" i="1"/>
  <c r="V181" i="1"/>
  <c r="P319" i="33" s="1"/>
  <c r="V175" i="1"/>
  <c r="P313" i="33" s="1"/>
  <c r="X177" i="1"/>
  <c r="X175" i="1"/>
  <c r="X176" i="1"/>
  <c r="X178" i="1"/>
  <c r="X180" i="1"/>
  <c r="X179" i="1"/>
  <c r="X182" i="1"/>
  <c r="X181" i="1"/>
  <c r="Y177" i="1"/>
  <c r="Y179" i="1"/>
  <c r="Y181" i="1"/>
  <c r="R319" i="33" s="1"/>
  <c r="Y178" i="1"/>
  <c r="Y182" i="1"/>
  <c r="Y175" i="1"/>
  <c r="R313" i="33" s="1"/>
  <c r="Y176" i="1"/>
  <c r="Y180" i="1"/>
  <c r="R318" i="33" s="1"/>
  <c r="AA182" i="1"/>
  <c r="AA180" i="1"/>
  <c r="AA175" i="1"/>
  <c r="AA176" i="1"/>
  <c r="AA177" i="1"/>
  <c r="AA179" i="1"/>
  <c r="AA178" i="1"/>
  <c r="AA181" i="1"/>
  <c r="AB181" i="1"/>
  <c r="AB176" i="1"/>
  <c r="AB180" i="1"/>
  <c r="AB179" i="1"/>
  <c r="AB178" i="1"/>
  <c r="AB177" i="1"/>
  <c r="AB182" i="1"/>
  <c r="AB175" i="1"/>
  <c r="AC176" i="1"/>
  <c r="AC177" i="1"/>
  <c r="AC182" i="1"/>
  <c r="AC180" i="1"/>
  <c r="AC178" i="1"/>
  <c r="AC179" i="1"/>
  <c r="AC175" i="1"/>
  <c r="AC181" i="1"/>
  <c r="W4786" i="1"/>
  <c r="R4785" i="1"/>
  <c r="M4786" i="1"/>
  <c r="L1435" i="1"/>
  <c r="L1438" i="1"/>
  <c r="K1438" i="1"/>
  <c r="L1436" i="1"/>
  <c r="N1438" i="1"/>
  <c r="P1432" i="1"/>
  <c r="P1435" i="1"/>
  <c r="K1437" i="1"/>
  <c r="O1436" i="1"/>
  <c r="J1437" i="1"/>
  <c r="P1436" i="1"/>
  <c r="K1435" i="1"/>
  <c r="L1432" i="1"/>
  <c r="O1438" i="1"/>
  <c r="N1436" i="1"/>
  <c r="L1437" i="1"/>
  <c r="J1438" i="1"/>
  <c r="K1432" i="1"/>
  <c r="P1438" i="1"/>
  <c r="J1432" i="1"/>
  <c r="N1435" i="1"/>
  <c r="K1436" i="1"/>
  <c r="N1432" i="1"/>
  <c r="O1432" i="1"/>
  <c r="O1435" i="1"/>
  <c r="J1436" i="1"/>
  <c r="O1437" i="1"/>
  <c r="J1435" i="1"/>
  <c r="P1437" i="1"/>
  <c r="N1437" i="1"/>
  <c r="Q1432" i="1"/>
  <c r="Q1435" i="1"/>
  <c r="Q1437" i="1"/>
  <c r="Q1438" i="1"/>
  <c r="Q1436" i="1"/>
  <c r="S1438" i="1"/>
  <c r="S1437" i="1"/>
  <c r="S1432" i="1"/>
  <c r="S1436" i="1"/>
  <c r="S1435" i="1"/>
  <c r="T1437" i="1"/>
  <c r="T1432" i="1"/>
  <c r="T1435" i="1"/>
  <c r="T1436" i="1"/>
  <c r="T1438" i="1"/>
  <c r="U1432" i="1"/>
  <c r="U1437" i="1"/>
  <c r="U1436" i="1"/>
  <c r="U1438" i="1"/>
  <c r="U1435" i="1"/>
  <c r="V1437" i="1"/>
  <c r="V1438" i="1"/>
  <c r="V1436" i="1"/>
  <c r="V1435" i="1"/>
  <c r="V1432" i="1"/>
  <c r="X1435" i="1"/>
  <c r="X1438" i="1"/>
  <c r="X1436" i="1"/>
  <c r="X1437" i="1"/>
  <c r="X1432" i="1"/>
  <c r="Y1438" i="1"/>
  <c r="Y1437" i="1"/>
  <c r="Y1432" i="1"/>
  <c r="Y1436" i="1"/>
  <c r="Y1435" i="1"/>
  <c r="AA1435" i="1"/>
  <c r="AA1432" i="1"/>
  <c r="AA1438" i="1"/>
  <c r="AA1437" i="1"/>
  <c r="AA1436" i="1"/>
  <c r="AB1435" i="1"/>
  <c r="AB1438" i="1"/>
  <c r="AB1436" i="1"/>
  <c r="AB1432" i="1"/>
  <c r="AB1437" i="1"/>
  <c r="AC1435" i="1"/>
  <c r="AC1432" i="1"/>
  <c r="AC1437" i="1"/>
  <c r="AC1436" i="1"/>
  <c r="AC1438" i="1"/>
  <c r="I1435" i="1"/>
  <c r="I1432" i="1"/>
  <c r="I1437" i="1"/>
  <c r="I1438" i="1"/>
  <c r="I1436" i="1"/>
  <c r="Z161" i="1"/>
  <c r="R163" i="1"/>
  <c r="R495" i="2"/>
  <c r="AB1570" i="1" s="1"/>
  <c r="H495" i="2"/>
  <c r="O1505" i="1" s="1"/>
  <c r="E495" i="2"/>
  <c r="K1546" i="1" s="1"/>
  <c r="R1418" i="1"/>
  <c r="H12" i="1"/>
  <c r="H26" i="1"/>
  <c r="H34" i="1" s="1"/>
  <c r="W4782" i="1"/>
  <c r="M4784" i="1"/>
  <c r="I1451" i="1"/>
  <c r="L1448" i="1"/>
  <c r="O1453" i="1"/>
  <c r="K1448" i="1"/>
  <c r="J1448" i="1"/>
  <c r="L1452" i="1"/>
  <c r="L1453" i="1"/>
  <c r="K1452" i="1"/>
  <c r="O1451" i="1"/>
  <c r="K1451" i="1"/>
  <c r="L1454" i="1"/>
  <c r="N1451" i="1"/>
  <c r="L1451" i="1"/>
  <c r="J1452" i="1"/>
  <c r="N1453" i="1"/>
  <c r="K1454" i="1"/>
  <c r="J1454" i="1"/>
  <c r="K1453" i="1"/>
  <c r="N1452" i="1"/>
  <c r="N1454" i="1"/>
  <c r="J1453" i="1"/>
  <c r="P1452" i="1"/>
  <c r="O1448" i="1"/>
  <c r="N1448" i="1"/>
  <c r="P1448" i="1"/>
  <c r="O1452" i="1"/>
  <c r="P1454" i="1"/>
  <c r="P1451" i="1"/>
  <c r="J1451" i="1"/>
  <c r="O1454" i="1"/>
  <c r="P1453" i="1"/>
  <c r="Q1453" i="1"/>
  <c r="Q1448" i="1"/>
  <c r="Q1454" i="1"/>
  <c r="Q1452" i="1"/>
  <c r="Q1451" i="1"/>
  <c r="S1454" i="1"/>
  <c r="S1453" i="1"/>
  <c r="S1448" i="1"/>
  <c r="S1452" i="1"/>
  <c r="S1451" i="1"/>
  <c r="T1448" i="1"/>
  <c r="T1453" i="1"/>
  <c r="T1451" i="1"/>
  <c r="T1454" i="1"/>
  <c r="T1452" i="1"/>
  <c r="U1448" i="1"/>
  <c r="U1452" i="1"/>
  <c r="U1451" i="1"/>
  <c r="U1454" i="1"/>
  <c r="U1453" i="1"/>
  <c r="V1454" i="1"/>
  <c r="V1451" i="1"/>
  <c r="V1448" i="1"/>
  <c r="V1452" i="1"/>
  <c r="V1453" i="1"/>
  <c r="X1454" i="1"/>
  <c r="X1448" i="1"/>
  <c r="X1452" i="1"/>
  <c r="X1451" i="1"/>
  <c r="X1453" i="1"/>
  <c r="Y1454" i="1"/>
  <c r="Y1448" i="1"/>
  <c r="Y1452" i="1"/>
  <c r="Y1451" i="1"/>
  <c r="Y1453" i="1"/>
  <c r="AA1453" i="1"/>
  <c r="AA1452" i="1"/>
  <c r="AA1454" i="1"/>
  <c r="AA1451" i="1"/>
  <c r="AA1448" i="1"/>
  <c r="AB1453" i="1"/>
  <c r="AB1454" i="1"/>
  <c r="AB1452" i="1"/>
  <c r="AB1451" i="1"/>
  <c r="AB1448" i="1"/>
  <c r="AC1454" i="1"/>
  <c r="AC1453" i="1"/>
  <c r="AC1448" i="1"/>
  <c r="AC1452" i="1"/>
  <c r="AC1451" i="1"/>
  <c r="I1454" i="1"/>
  <c r="I1453" i="1"/>
  <c r="I1448" i="1"/>
  <c r="I1452" i="1"/>
  <c r="H32" i="1"/>
  <c r="H40" i="1" s="1"/>
  <c r="E1543" i="1"/>
  <c r="E1574" i="1"/>
  <c r="N495" i="2"/>
  <c r="V1433" i="1" s="1"/>
  <c r="L495" i="2"/>
  <c r="T1505" i="1" s="1"/>
  <c r="E226" i="33"/>
  <c r="E231" i="33" s="1"/>
  <c r="K226" i="33"/>
  <c r="I496" i="2" s="1"/>
  <c r="P1547" i="1" s="1"/>
  <c r="R226" i="33"/>
  <c r="P496" i="2" s="1"/>
  <c r="Y1514" i="1" s="1"/>
  <c r="G226" i="33"/>
  <c r="E496" i="2" s="1"/>
  <c r="K1547" i="1" s="1"/>
  <c r="N226" i="33"/>
  <c r="L496" i="2" s="1"/>
  <c r="T1434" i="1" s="1"/>
  <c r="H226" i="33"/>
  <c r="F496" i="2" s="1"/>
  <c r="L1514" i="1" s="1"/>
  <c r="T226" i="33"/>
  <c r="R496" i="2" s="1"/>
  <c r="AB1506" i="1" s="1"/>
  <c r="P226" i="33"/>
  <c r="N496" i="2" s="1"/>
  <c r="V1547" i="1" s="1"/>
  <c r="M226" i="33"/>
  <c r="K496" i="2" s="1"/>
  <c r="S1547" i="1" s="1"/>
  <c r="L226" i="33"/>
  <c r="J496" i="2" s="1"/>
  <c r="Q1514" i="1" s="1"/>
  <c r="I226" i="33"/>
  <c r="G496" i="2" s="1"/>
  <c r="N1571" i="1" s="1"/>
  <c r="O226" i="33"/>
  <c r="M496" i="2" s="1"/>
  <c r="U1506" i="1" s="1"/>
  <c r="Q226" i="33"/>
  <c r="O496" i="2" s="1"/>
  <c r="X1434" i="1" s="1"/>
  <c r="U226" i="33"/>
  <c r="S496" i="2" s="1"/>
  <c r="AC1563" i="1" s="1"/>
  <c r="S226" i="33"/>
  <c r="Q496" i="2" s="1"/>
  <c r="AA1450" i="1" s="1"/>
  <c r="F226" i="33"/>
  <c r="D496" i="2" s="1"/>
  <c r="J1547" i="1" s="1"/>
  <c r="J226" i="33"/>
  <c r="H496" i="2" s="1"/>
  <c r="O1450" i="1" s="1"/>
  <c r="Y160" i="1"/>
  <c r="F495" i="2"/>
  <c r="L1433" i="1" s="1"/>
  <c r="D495" i="2"/>
  <c r="J1433" i="1" s="1"/>
  <c r="Y157" i="1"/>
  <c r="R4783" i="1"/>
  <c r="O1440" i="1"/>
  <c r="L1443" i="1"/>
  <c r="O1442" i="1"/>
  <c r="I1447" i="1"/>
  <c r="N1443" i="1"/>
  <c r="K1440" i="1"/>
  <c r="P1447" i="1"/>
  <c r="P1444" i="1"/>
  <c r="P1445" i="1"/>
  <c r="L1447" i="1"/>
  <c r="L1440" i="1"/>
  <c r="J1447" i="1"/>
  <c r="J1441" i="1"/>
  <c r="J1446" i="1"/>
  <c r="N1446" i="1"/>
  <c r="P1442" i="1"/>
  <c r="L1445" i="1"/>
  <c r="K1441" i="1"/>
  <c r="J1444" i="1"/>
  <c r="K1444" i="1"/>
  <c r="N1441" i="1"/>
  <c r="P1446" i="1"/>
  <c r="K1447" i="1"/>
  <c r="L1446" i="1"/>
  <c r="L1442" i="1"/>
  <c r="O1445" i="1"/>
  <c r="P1440" i="1"/>
  <c r="K1445" i="1"/>
  <c r="K1443" i="1"/>
  <c r="L1441" i="1"/>
  <c r="O1447" i="1"/>
  <c r="J1442" i="1"/>
  <c r="J1440" i="1"/>
  <c r="O1443" i="1"/>
  <c r="K1446" i="1"/>
  <c r="L1444" i="1"/>
  <c r="P1443" i="1"/>
  <c r="O1444" i="1"/>
  <c r="N1444" i="1"/>
  <c r="O1446" i="1"/>
  <c r="N1442" i="1"/>
  <c r="N1440" i="1"/>
  <c r="O1441" i="1"/>
  <c r="J1445" i="1"/>
  <c r="N1445" i="1"/>
  <c r="K1442" i="1"/>
  <c r="J1443" i="1"/>
  <c r="N1447" i="1"/>
  <c r="P1441" i="1"/>
  <c r="Q1440" i="1"/>
  <c r="Q1443" i="1"/>
  <c r="Q1447" i="1"/>
  <c r="Q1444" i="1"/>
  <c r="Q1446" i="1"/>
  <c r="Q1442" i="1"/>
  <c r="Q1445" i="1"/>
  <c r="Q1441" i="1"/>
  <c r="S1444" i="1"/>
  <c r="S1441" i="1"/>
  <c r="S1442" i="1"/>
  <c r="S1446" i="1"/>
  <c r="S1440" i="1"/>
  <c r="S1445" i="1"/>
  <c r="S1447" i="1"/>
  <c r="S1443" i="1"/>
  <c r="T1446" i="1"/>
  <c r="T1442" i="1"/>
  <c r="T1440" i="1"/>
  <c r="T1443" i="1"/>
  <c r="T1445" i="1"/>
  <c r="T1447" i="1"/>
  <c r="T1444" i="1"/>
  <c r="T1441" i="1"/>
  <c r="U1446" i="1"/>
  <c r="U1440" i="1"/>
  <c r="U1445" i="1"/>
  <c r="U1443" i="1"/>
  <c r="U1444" i="1"/>
  <c r="U1441" i="1"/>
  <c r="U1442" i="1"/>
  <c r="U1447" i="1"/>
  <c r="V1442" i="1"/>
  <c r="V1443" i="1"/>
  <c r="V1440" i="1"/>
  <c r="V1444" i="1"/>
  <c r="V1446" i="1"/>
  <c r="V1447" i="1"/>
  <c r="V1441" i="1"/>
  <c r="V1445" i="1"/>
  <c r="X1443" i="1"/>
  <c r="X1447" i="1"/>
  <c r="X1444" i="1"/>
  <c r="X1441" i="1"/>
  <c r="X1442" i="1"/>
  <c r="X1445" i="1"/>
  <c r="X1446" i="1"/>
  <c r="X1440" i="1"/>
  <c r="Y1443" i="1"/>
  <c r="Y1445" i="1"/>
  <c r="Y1447" i="1"/>
  <c r="Y1440" i="1"/>
  <c r="Y1446" i="1"/>
  <c r="Y1441" i="1"/>
  <c r="Y1444" i="1"/>
  <c r="Y1442" i="1"/>
  <c r="AA1447" i="1"/>
  <c r="AA1446" i="1"/>
  <c r="AA1440" i="1"/>
  <c r="AA1441" i="1"/>
  <c r="AA1443" i="1"/>
  <c r="AA1445" i="1"/>
  <c r="AA1444" i="1"/>
  <c r="AA1442" i="1"/>
  <c r="AB1441" i="1"/>
  <c r="AB1445" i="1"/>
  <c r="AB1443" i="1"/>
  <c r="AB1440" i="1"/>
  <c r="AB1442" i="1"/>
  <c r="AB1444" i="1"/>
  <c r="AB1446" i="1"/>
  <c r="AB1447" i="1"/>
  <c r="AC1442" i="1"/>
  <c r="AC1441" i="1"/>
  <c r="AC1440" i="1"/>
  <c r="AC1445" i="1"/>
  <c r="AC1447" i="1"/>
  <c r="AC1444" i="1"/>
  <c r="AC1446" i="1"/>
  <c r="AC1443" i="1"/>
  <c r="I1445" i="1"/>
  <c r="I1441" i="1"/>
  <c r="I1440" i="1"/>
  <c r="I1443" i="1"/>
  <c r="I1444" i="1"/>
  <c r="I1446" i="1"/>
  <c r="I1442" i="1"/>
  <c r="M160" i="1"/>
  <c r="J157" i="1"/>
  <c r="Q495" i="2"/>
  <c r="AA1433" i="1" s="1"/>
  <c r="S495" i="2"/>
  <c r="AC1562" i="1" s="1"/>
  <c r="K1493" i="1"/>
  <c r="P1491" i="1"/>
  <c r="K1492" i="1"/>
  <c r="O1493" i="1"/>
  <c r="N1488" i="1"/>
  <c r="I1491" i="1"/>
  <c r="N1491" i="1"/>
  <c r="K1491" i="1"/>
  <c r="N1493" i="1"/>
  <c r="O1488" i="1"/>
  <c r="L1494" i="1"/>
  <c r="L1493" i="1"/>
  <c r="O1491" i="1"/>
  <c r="N1492" i="1"/>
  <c r="O1492" i="1"/>
  <c r="L1491" i="1"/>
  <c r="P1488" i="1"/>
  <c r="J1492" i="1"/>
  <c r="J1491" i="1"/>
  <c r="L1488" i="1"/>
  <c r="J1488" i="1"/>
  <c r="N1494" i="1"/>
  <c r="K1488" i="1"/>
  <c r="I1492" i="1"/>
  <c r="K1494" i="1"/>
  <c r="P1493" i="1"/>
  <c r="P1492" i="1"/>
  <c r="P1494" i="1"/>
  <c r="I1494" i="1"/>
  <c r="I1493" i="1"/>
  <c r="J1494" i="1"/>
  <c r="L1492" i="1"/>
  <c r="O1494" i="1"/>
  <c r="J1493" i="1"/>
  <c r="Q1491" i="1"/>
  <c r="Q1493" i="1"/>
  <c r="Q1494" i="1"/>
  <c r="Q1488" i="1"/>
  <c r="Q1492" i="1"/>
  <c r="S1492" i="1"/>
  <c r="S1494" i="1"/>
  <c r="S1493" i="1"/>
  <c r="S1491" i="1"/>
  <c r="S1488" i="1"/>
  <c r="T1488" i="1"/>
  <c r="T1494" i="1"/>
  <c r="T1493" i="1"/>
  <c r="T1492" i="1"/>
  <c r="T1491" i="1"/>
  <c r="U1492" i="1"/>
  <c r="U1488" i="1"/>
  <c r="U1491" i="1"/>
  <c r="U1494" i="1"/>
  <c r="U1493" i="1"/>
  <c r="V1488" i="1"/>
  <c r="V1492" i="1"/>
  <c r="V1493" i="1"/>
  <c r="V1491" i="1"/>
  <c r="V1494" i="1"/>
  <c r="X1492" i="1"/>
  <c r="X1488" i="1"/>
  <c r="X1494" i="1"/>
  <c r="X1493" i="1"/>
  <c r="X1491" i="1"/>
  <c r="Y1488" i="1"/>
  <c r="Y1494" i="1"/>
  <c r="Y1492" i="1"/>
  <c r="Y1491" i="1"/>
  <c r="Y1493" i="1"/>
  <c r="AA1488" i="1"/>
  <c r="AA1492" i="1"/>
  <c r="AA1493" i="1"/>
  <c r="AA1494" i="1"/>
  <c r="AA1491" i="1"/>
  <c r="AB1491" i="1"/>
  <c r="AB1488" i="1"/>
  <c r="AB1493" i="1"/>
  <c r="AB1492" i="1"/>
  <c r="AB1494" i="1"/>
  <c r="AC1488" i="1"/>
  <c r="AC1491" i="1"/>
  <c r="AC1492" i="1"/>
  <c r="AC1494" i="1"/>
  <c r="AC1493" i="1"/>
  <c r="I1488" i="1"/>
  <c r="M162" i="1"/>
  <c r="J1518" i="1"/>
  <c r="K1517" i="1"/>
  <c r="N1518" i="1"/>
  <c r="J1512" i="1"/>
  <c r="N1512" i="1"/>
  <c r="O1517" i="1"/>
  <c r="L1512" i="1"/>
  <c r="L1515" i="1"/>
  <c r="O1512" i="1"/>
  <c r="J1516" i="1"/>
  <c r="O1516" i="1"/>
  <c r="K1512" i="1"/>
  <c r="K1518" i="1"/>
  <c r="K1515" i="1"/>
  <c r="J1515" i="1"/>
  <c r="L1517" i="1"/>
  <c r="L1516" i="1"/>
  <c r="O1515" i="1"/>
  <c r="L1518" i="1"/>
  <c r="P1518" i="1"/>
  <c r="N1516" i="1"/>
  <c r="I1512" i="1"/>
  <c r="K1516" i="1"/>
  <c r="O1518" i="1"/>
  <c r="P1516" i="1"/>
  <c r="J1517" i="1"/>
  <c r="N1517" i="1"/>
  <c r="P1517" i="1"/>
  <c r="N1513" i="1"/>
  <c r="P1512" i="1"/>
  <c r="N1515" i="1"/>
  <c r="P1515" i="1"/>
  <c r="Q1516" i="1"/>
  <c r="Q1517" i="1"/>
  <c r="Q1518" i="1"/>
  <c r="Q1515" i="1"/>
  <c r="Q1512" i="1"/>
  <c r="S1518" i="1"/>
  <c r="S1516" i="1"/>
  <c r="S1512" i="1"/>
  <c r="S1515" i="1"/>
  <c r="S1517" i="1"/>
  <c r="T1516" i="1"/>
  <c r="T1515" i="1"/>
  <c r="T1517" i="1"/>
  <c r="T1512" i="1"/>
  <c r="T1518" i="1"/>
  <c r="U1517" i="1"/>
  <c r="U1512" i="1"/>
  <c r="U1515" i="1"/>
  <c r="U1516" i="1"/>
  <c r="U1518" i="1"/>
  <c r="V1515" i="1"/>
  <c r="V1517" i="1"/>
  <c r="V1518" i="1"/>
  <c r="V1512" i="1"/>
  <c r="V1516" i="1"/>
  <c r="X1518" i="1"/>
  <c r="X1512" i="1"/>
  <c r="X1515" i="1"/>
  <c r="X1516" i="1"/>
  <c r="X1517" i="1"/>
  <c r="Y1516" i="1"/>
  <c r="Y1512" i="1"/>
  <c r="Y1518" i="1"/>
  <c r="Y1515" i="1"/>
  <c r="Y1517" i="1"/>
  <c r="AA1512" i="1"/>
  <c r="AA1517" i="1"/>
  <c r="AA1518" i="1"/>
  <c r="AA1516" i="1"/>
  <c r="AA1515" i="1"/>
  <c r="AB1518" i="1"/>
  <c r="AB1517" i="1"/>
  <c r="AB1515" i="1"/>
  <c r="AB1512" i="1"/>
  <c r="AB1516" i="1"/>
  <c r="AC1518" i="1"/>
  <c r="AC1512" i="1"/>
  <c r="AC1515" i="1"/>
  <c r="AC1517" i="1"/>
  <c r="AC1516" i="1"/>
  <c r="I1517" i="1"/>
  <c r="I1515" i="1"/>
  <c r="I1518" i="1"/>
  <c r="I1516" i="1"/>
  <c r="M1414" i="1"/>
  <c r="P1540" i="1"/>
  <c r="P1543" i="1"/>
  <c r="L1542" i="1"/>
  <c r="O1541" i="1"/>
  <c r="L1537" i="1"/>
  <c r="K1542" i="1"/>
  <c r="N1542" i="1"/>
  <c r="O1537" i="1"/>
  <c r="L1541" i="1"/>
  <c r="P1542" i="1"/>
  <c r="P1541" i="1"/>
  <c r="N1537" i="1"/>
  <c r="O1542" i="1"/>
  <c r="N1540" i="1"/>
  <c r="K1540" i="1"/>
  <c r="O1540" i="1"/>
  <c r="L1543" i="1"/>
  <c r="N1541" i="1"/>
  <c r="P1537" i="1"/>
  <c r="N1543" i="1"/>
  <c r="L1540" i="1"/>
  <c r="O1543" i="1"/>
  <c r="Q1537" i="1"/>
  <c r="Q1541" i="1"/>
  <c r="Q1542" i="1"/>
  <c r="Q1543" i="1"/>
  <c r="Q1540" i="1"/>
  <c r="S1537" i="1"/>
  <c r="S1543" i="1"/>
  <c r="S1540" i="1"/>
  <c r="S1542" i="1"/>
  <c r="S1541" i="1"/>
  <c r="T1542" i="1"/>
  <c r="T1541" i="1"/>
  <c r="T1543" i="1"/>
  <c r="T1537" i="1"/>
  <c r="T1540" i="1"/>
  <c r="U1537" i="1"/>
  <c r="U1542" i="1"/>
  <c r="U1543" i="1"/>
  <c r="U1541" i="1"/>
  <c r="U1540" i="1"/>
  <c r="V1543" i="1"/>
  <c r="V1540" i="1"/>
  <c r="V1541" i="1"/>
  <c r="V1542" i="1"/>
  <c r="V1537" i="1"/>
  <c r="X1543" i="1"/>
  <c r="X1542" i="1"/>
  <c r="X1537" i="1"/>
  <c r="X1540" i="1"/>
  <c r="X1541" i="1"/>
  <c r="Y1543" i="1"/>
  <c r="Y1542" i="1"/>
  <c r="Y1537" i="1"/>
  <c r="Y1540" i="1"/>
  <c r="Y1541" i="1"/>
  <c r="AA1537" i="1"/>
  <c r="AA1541" i="1"/>
  <c r="AA1540" i="1"/>
  <c r="AA1543" i="1"/>
  <c r="AA1542" i="1"/>
  <c r="AB1540" i="1"/>
  <c r="AB1542" i="1"/>
  <c r="AB1541" i="1"/>
  <c r="AB1543" i="1"/>
  <c r="AB1537" i="1"/>
  <c r="AC1541" i="1"/>
  <c r="AC1537" i="1"/>
  <c r="AC1542" i="1"/>
  <c r="AC1540" i="1"/>
  <c r="AC1543" i="1"/>
  <c r="I1540" i="1"/>
  <c r="I1537" i="1"/>
  <c r="K1541" i="1"/>
  <c r="J1542" i="1"/>
  <c r="K1543" i="1"/>
  <c r="J1543" i="1"/>
  <c r="I1543" i="1"/>
  <c r="J1537" i="1"/>
  <c r="J1540" i="1"/>
  <c r="J1541" i="1"/>
  <c r="I1542" i="1"/>
  <c r="I1541" i="1"/>
  <c r="K1537" i="1"/>
  <c r="H29" i="1"/>
  <c r="H37" i="1" s="1"/>
  <c r="I1460" i="1"/>
  <c r="O1461" i="1"/>
  <c r="K1461" i="1"/>
  <c r="N1459" i="1"/>
  <c r="O1462" i="1"/>
  <c r="L1456" i="1"/>
  <c r="J1460" i="1"/>
  <c r="P1459" i="1"/>
  <c r="K1462" i="1"/>
  <c r="J1462" i="1"/>
  <c r="L1459" i="1"/>
  <c r="P1461" i="1"/>
  <c r="L1462" i="1"/>
  <c r="J1459" i="1"/>
  <c r="P1458" i="1"/>
  <c r="K1456" i="1"/>
  <c r="J1461" i="1"/>
  <c r="O1459" i="1"/>
  <c r="N1460" i="1"/>
  <c r="P1462" i="1"/>
  <c r="L1460" i="1"/>
  <c r="O1460" i="1"/>
  <c r="N1461" i="1"/>
  <c r="I1461" i="1"/>
  <c r="O1456" i="1"/>
  <c r="N1456" i="1"/>
  <c r="J1456" i="1"/>
  <c r="K1459" i="1"/>
  <c r="P1456" i="1"/>
  <c r="L1461" i="1"/>
  <c r="P1460" i="1"/>
  <c r="N1462" i="1"/>
  <c r="K1460" i="1"/>
  <c r="Q1459" i="1"/>
  <c r="Q1461" i="1"/>
  <c r="Q1456" i="1"/>
  <c r="Q1460" i="1"/>
  <c r="Q1462" i="1"/>
  <c r="S1460" i="1"/>
  <c r="S1456" i="1"/>
  <c r="S1461" i="1"/>
  <c r="S1462" i="1"/>
  <c r="S1459" i="1"/>
  <c r="T1456" i="1"/>
  <c r="T1462" i="1"/>
  <c r="T1461" i="1"/>
  <c r="T1460" i="1"/>
  <c r="T1459" i="1"/>
  <c r="U1456" i="1"/>
  <c r="U1462" i="1"/>
  <c r="U1459" i="1"/>
  <c r="U1461" i="1"/>
  <c r="U1460" i="1"/>
  <c r="V1460" i="1"/>
  <c r="V1461" i="1"/>
  <c r="V1456" i="1"/>
  <c r="V1459" i="1"/>
  <c r="V1462" i="1"/>
  <c r="X1460" i="1"/>
  <c r="X1462" i="1"/>
  <c r="X1459" i="1"/>
  <c r="X1461" i="1"/>
  <c r="X1456" i="1"/>
  <c r="Y1459" i="1"/>
  <c r="Y1456" i="1"/>
  <c r="Y1462" i="1"/>
  <c r="Y1460" i="1"/>
  <c r="Y1461" i="1"/>
  <c r="AA1462" i="1"/>
  <c r="AA1459" i="1"/>
  <c r="AA1461" i="1"/>
  <c r="AA1456" i="1"/>
  <c r="AA1460" i="1"/>
  <c r="AB1462" i="1"/>
  <c r="AB1456" i="1"/>
  <c r="AB1460" i="1"/>
  <c r="AB1459" i="1"/>
  <c r="AB1461" i="1"/>
  <c r="AC1461" i="1"/>
  <c r="AC1462" i="1"/>
  <c r="AC1456" i="1"/>
  <c r="AC1459" i="1"/>
  <c r="AC1460" i="1"/>
  <c r="I1456" i="1"/>
  <c r="I1459" i="1"/>
  <c r="I1462" i="1"/>
  <c r="M157" i="1"/>
  <c r="I495" i="2"/>
  <c r="P1538" i="1" s="1"/>
  <c r="J495" i="2"/>
  <c r="Q1505" i="1" s="1"/>
  <c r="N1467" i="1"/>
  <c r="K1467" i="1"/>
  <c r="P1464" i="1"/>
  <c r="L1469" i="1"/>
  <c r="K1464" i="1"/>
  <c r="P1468" i="1"/>
  <c r="K1469" i="1"/>
  <c r="J1468" i="1"/>
  <c r="J1467" i="1"/>
  <c r="O1469" i="1"/>
  <c r="J1469" i="1"/>
  <c r="L1468" i="1"/>
  <c r="N1470" i="1"/>
  <c r="O1470" i="1"/>
  <c r="N1469" i="1"/>
  <c r="N1464" i="1"/>
  <c r="K1468" i="1"/>
  <c r="P1470" i="1"/>
  <c r="P1467" i="1"/>
  <c r="L1470" i="1"/>
  <c r="O1468" i="1"/>
  <c r="L1464" i="1"/>
  <c r="O1467" i="1"/>
  <c r="O1464" i="1"/>
  <c r="J1470" i="1"/>
  <c r="N1468" i="1"/>
  <c r="K1470" i="1"/>
  <c r="P1469" i="1"/>
  <c r="J1464" i="1"/>
  <c r="L1467" i="1"/>
  <c r="Q1467" i="1"/>
  <c r="Q1468" i="1"/>
  <c r="Q1464" i="1"/>
  <c r="Q1470" i="1"/>
  <c r="Q1469" i="1"/>
  <c r="S1470" i="1"/>
  <c r="S1464" i="1"/>
  <c r="S1468" i="1"/>
  <c r="S1467" i="1"/>
  <c r="S1469" i="1"/>
  <c r="T1464" i="1"/>
  <c r="T1468" i="1"/>
  <c r="T1470" i="1"/>
  <c r="T1469" i="1"/>
  <c r="T1467" i="1"/>
  <c r="U1469" i="1"/>
  <c r="U1468" i="1"/>
  <c r="U1467" i="1"/>
  <c r="U1470" i="1"/>
  <c r="U1464" i="1"/>
  <c r="V1470" i="1"/>
  <c r="V1469" i="1"/>
  <c r="V1464" i="1"/>
  <c r="V1468" i="1"/>
  <c r="V1467" i="1"/>
  <c r="X1467" i="1"/>
  <c r="X1464" i="1"/>
  <c r="X1469" i="1"/>
  <c r="X1468" i="1"/>
  <c r="X1470" i="1"/>
  <c r="Y1464" i="1"/>
  <c r="Y1468" i="1"/>
  <c r="Y1470" i="1"/>
  <c r="Y1467" i="1"/>
  <c r="Y1469" i="1"/>
  <c r="AA1467" i="1"/>
  <c r="AA1469" i="1"/>
  <c r="AA1464" i="1"/>
  <c r="AA1468" i="1"/>
  <c r="AA1470" i="1"/>
  <c r="AB1470" i="1"/>
  <c r="AB1469" i="1"/>
  <c r="AB1464" i="1"/>
  <c r="AB1467" i="1"/>
  <c r="AB1468" i="1"/>
  <c r="AC1464" i="1"/>
  <c r="AC1469" i="1"/>
  <c r="AC1468" i="1"/>
  <c r="AC1467" i="1"/>
  <c r="AC1470" i="1"/>
  <c r="I1467" i="1"/>
  <c r="I1468" i="1"/>
  <c r="I1464" i="1"/>
  <c r="I1469" i="1"/>
  <c r="I1470" i="1"/>
  <c r="R160" i="1"/>
  <c r="Q162" i="1"/>
  <c r="P1137" i="1"/>
  <c r="I1134" i="1"/>
  <c r="J1138" i="1"/>
  <c r="K1140" i="1"/>
  <c r="P1138" i="1"/>
  <c r="J1134" i="1"/>
  <c r="P1134" i="1"/>
  <c r="O1139" i="1"/>
  <c r="K1138" i="1"/>
  <c r="I1137" i="1"/>
  <c r="K1134" i="1"/>
  <c r="L1137" i="1"/>
  <c r="N1138" i="1"/>
  <c r="O1137" i="1"/>
  <c r="L1140" i="1"/>
  <c r="O1134" i="1"/>
  <c r="N1134" i="1"/>
  <c r="L1139" i="1"/>
  <c r="O1138" i="1"/>
  <c r="P1140" i="1"/>
  <c r="J1139" i="1"/>
  <c r="N1139" i="1"/>
  <c r="J1137" i="1"/>
  <c r="P1139" i="1"/>
  <c r="O1140" i="1"/>
  <c r="L1134" i="1"/>
  <c r="I1139" i="1"/>
  <c r="K1139" i="1"/>
  <c r="K1137" i="1"/>
  <c r="I1140" i="1"/>
  <c r="N1140" i="1"/>
  <c r="L1138" i="1"/>
  <c r="N1137" i="1"/>
  <c r="I1138" i="1"/>
  <c r="J1140" i="1"/>
  <c r="Q1137" i="1"/>
  <c r="Q1140" i="1"/>
  <c r="Q1138" i="1"/>
  <c r="Q1134" i="1"/>
  <c r="Q1139" i="1"/>
  <c r="S1137" i="1"/>
  <c r="S1140" i="1"/>
  <c r="S1138" i="1"/>
  <c r="S1139" i="1"/>
  <c r="S1134" i="1"/>
  <c r="T1139" i="1"/>
  <c r="T1134" i="1"/>
  <c r="T1137" i="1"/>
  <c r="T1138" i="1"/>
  <c r="T1140" i="1"/>
  <c r="U1137" i="1"/>
  <c r="U1134" i="1"/>
  <c r="U1139" i="1"/>
  <c r="U1138" i="1"/>
  <c r="U1140" i="1"/>
  <c r="V1140" i="1"/>
  <c r="V1134" i="1"/>
  <c r="V1137" i="1"/>
  <c r="V1139" i="1"/>
  <c r="V1138" i="1"/>
  <c r="X1134" i="1"/>
  <c r="X1138" i="1"/>
  <c r="X1137" i="1"/>
  <c r="X1140" i="1"/>
  <c r="X1139" i="1"/>
  <c r="Y1137" i="1"/>
  <c r="Y1139" i="1"/>
  <c r="Y1140" i="1"/>
  <c r="Y1134" i="1"/>
  <c r="Y1138" i="1"/>
  <c r="AA1137" i="1"/>
  <c r="AA1139" i="1"/>
  <c r="AA1140" i="1"/>
  <c r="AA1138" i="1"/>
  <c r="AA1135" i="1"/>
  <c r="AA1134" i="1"/>
  <c r="AB1138" i="1"/>
  <c r="AB1137" i="1"/>
  <c r="AB1134" i="1"/>
  <c r="AB1139" i="1"/>
  <c r="AB1140" i="1"/>
  <c r="AC1140" i="1"/>
  <c r="AC1134" i="1"/>
  <c r="AC1139" i="1"/>
  <c r="AC1138" i="1"/>
  <c r="AC1137" i="1"/>
  <c r="K1572" i="1"/>
  <c r="K1574" i="1"/>
  <c r="P1574" i="1"/>
  <c r="O1572" i="1"/>
  <c r="N1575" i="1"/>
  <c r="O1575" i="1"/>
  <c r="N1573" i="1"/>
  <c r="L1572" i="1"/>
  <c r="O1574" i="1"/>
  <c r="P1575" i="1"/>
  <c r="P1573" i="1"/>
  <c r="O1573" i="1"/>
  <c r="L1574" i="1"/>
  <c r="K1575" i="1"/>
  <c r="N1569" i="1"/>
  <c r="P1569" i="1"/>
  <c r="P1572" i="1"/>
  <c r="L1569" i="1"/>
  <c r="O1569" i="1"/>
  <c r="K1573" i="1"/>
  <c r="N1572" i="1"/>
  <c r="N1574" i="1"/>
  <c r="K1569" i="1"/>
  <c r="L1573" i="1"/>
  <c r="L1575" i="1"/>
  <c r="Q1573" i="1"/>
  <c r="Q1569" i="1"/>
  <c r="Q1575" i="1"/>
  <c r="Q1572" i="1"/>
  <c r="Q1574" i="1"/>
  <c r="S1573" i="1"/>
  <c r="S1569" i="1"/>
  <c r="S1575" i="1"/>
  <c r="S1572" i="1"/>
  <c r="S1574" i="1"/>
  <c r="T1569" i="1"/>
  <c r="T1574" i="1"/>
  <c r="T1572" i="1"/>
  <c r="T1573" i="1"/>
  <c r="T1575" i="1"/>
  <c r="U1574" i="1"/>
  <c r="U1569" i="1"/>
  <c r="U1572" i="1"/>
  <c r="U1575" i="1"/>
  <c r="U1573" i="1"/>
  <c r="V1575" i="1"/>
  <c r="V1574" i="1"/>
  <c r="V1573" i="1"/>
  <c r="V1572" i="1"/>
  <c r="V1569" i="1"/>
  <c r="X1572" i="1"/>
  <c r="X1574" i="1"/>
  <c r="X1573" i="1"/>
  <c r="X1575" i="1"/>
  <c r="X1569" i="1"/>
  <c r="Y1574" i="1"/>
  <c r="Y1572" i="1"/>
  <c r="Y1573" i="1"/>
  <c r="Y1569" i="1"/>
  <c r="Y1575" i="1"/>
  <c r="AA1572" i="1"/>
  <c r="AA1574" i="1"/>
  <c r="AA1573" i="1"/>
  <c r="AA1569" i="1"/>
  <c r="AA1575" i="1"/>
  <c r="AB1575" i="1"/>
  <c r="AB1569" i="1"/>
  <c r="AB1574" i="1"/>
  <c r="AB1572" i="1"/>
  <c r="AB1573" i="1"/>
  <c r="AC1572" i="1"/>
  <c r="AC1573" i="1"/>
  <c r="AC1569" i="1"/>
  <c r="AC1575" i="1"/>
  <c r="AC1571" i="1"/>
  <c r="AC1574" i="1"/>
  <c r="J1573" i="1"/>
  <c r="J1572" i="1"/>
  <c r="J1575" i="1"/>
  <c r="I1569" i="1"/>
  <c r="I1574" i="1"/>
  <c r="J1569" i="1"/>
  <c r="J1574" i="1"/>
  <c r="I1572" i="1"/>
  <c r="I1573" i="1"/>
  <c r="I1575" i="1"/>
  <c r="H10" i="1"/>
  <c r="H1305" i="1"/>
  <c r="Z4787" i="1"/>
  <c r="W4781" i="1"/>
  <c r="R4781" i="1"/>
  <c r="M4787" i="1"/>
  <c r="P1556" i="1"/>
  <c r="O1557" i="1"/>
  <c r="N1556" i="1"/>
  <c r="K1553" i="1"/>
  <c r="N1557" i="1"/>
  <c r="P1559" i="1"/>
  <c r="L1559" i="1"/>
  <c r="O1556" i="1"/>
  <c r="J1557" i="1"/>
  <c r="L1558" i="1"/>
  <c r="O1559" i="1"/>
  <c r="L1557" i="1"/>
  <c r="P1557" i="1"/>
  <c r="N1559" i="1"/>
  <c r="N1553" i="1"/>
  <c r="N1558" i="1"/>
  <c r="L1553" i="1"/>
  <c r="K1558" i="1"/>
  <c r="P1553" i="1"/>
  <c r="L1556" i="1"/>
  <c r="P1558" i="1"/>
  <c r="O1553" i="1"/>
  <c r="O1558" i="1"/>
  <c r="Q1559" i="1"/>
  <c r="Q1557" i="1"/>
  <c r="Q1556" i="1"/>
  <c r="Q1558" i="1"/>
  <c r="Q1553" i="1"/>
  <c r="S1558" i="1"/>
  <c r="S1553" i="1"/>
  <c r="S1557" i="1"/>
  <c r="S1559" i="1"/>
  <c r="S1556" i="1"/>
  <c r="T1556" i="1"/>
  <c r="T1559" i="1"/>
  <c r="T1558" i="1"/>
  <c r="T1553" i="1"/>
  <c r="T1557" i="1"/>
  <c r="U1559" i="1"/>
  <c r="U1557" i="1"/>
  <c r="U1558" i="1"/>
  <c r="U1556" i="1"/>
  <c r="U1553" i="1"/>
  <c r="V1553" i="1"/>
  <c r="V1558" i="1"/>
  <c r="V1557" i="1"/>
  <c r="V1559" i="1"/>
  <c r="V1556" i="1"/>
  <c r="X1559" i="1"/>
  <c r="X1558" i="1"/>
  <c r="X1556" i="1"/>
  <c r="X1557" i="1"/>
  <c r="X1553" i="1"/>
  <c r="Y1557" i="1"/>
  <c r="Y1558" i="1"/>
  <c r="Y1553" i="1"/>
  <c r="Y1556" i="1"/>
  <c r="Y1559" i="1"/>
  <c r="AA1558" i="1"/>
  <c r="AA1557" i="1"/>
  <c r="AA1559" i="1"/>
  <c r="AA1553" i="1"/>
  <c r="AA1556" i="1"/>
  <c r="AB1556" i="1"/>
  <c r="AB1558" i="1"/>
  <c r="AB1553" i="1"/>
  <c r="AB1557" i="1"/>
  <c r="AB1559" i="1"/>
  <c r="AC1558" i="1"/>
  <c r="AC1559" i="1"/>
  <c r="AC1556" i="1"/>
  <c r="AC1553" i="1"/>
  <c r="AC1557" i="1"/>
  <c r="K1556" i="1"/>
  <c r="J1559" i="1"/>
  <c r="J1556" i="1"/>
  <c r="I1553" i="1"/>
  <c r="I1559" i="1"/>
  <c r="I1556" i="1"/>
  <c r="I1557" i="1"/>
  <c r="K1557" i="1"/>
  <c r="J1558" i="1"/>
  <c r="K1559" i="1"/>
  <c r="J1553" i="1"/>
  <c r="I1558" i="1"/>
  <c r="T1116" i="1"/>
  <c r="K1114" i="1"/>
  <c r="J1114" i="1"/>
  <c r="K1116" i="1"/>
  <c r="J1115" i="1"/>
  <c r="K1115" i="1"/>
  <c r="P1115" i="1"/>
  <c r="L1114" i="1"/>
  <c r="L1116" i="1"/>
  <c r="J1113" i="1"/>
  <c r="X1114" i="1"/>
  <c r="V1113" i="1"/>
  <c r="X1116" i="1"/>
  <c r="AB1116" i="1"/>
  <c r="P1116" i="1"/>
  <c r="T1115" i="1"/>
  <c r="AC1115" i="1"/>
  <c r="N1110" i="1"/>
  <c r="O1114" i="1"/>
  <c r="V1116" i="1"/>
  <c r="O1116" i="1"/>
  <c r="N1116" i="1"/>
  <c r="V1114" i="1"/>
  <c r="AC1110" i="1"/>
  <c r="Q1116" i="1"/>
  <c r="Q1115" i="1"/>
  <c r="AC1113" i="1"/>
  <c r="U1113" i="1"/>
  <c r="AC1114" i="1"/>
  <c r="X1113" i="1"/>
  <c r="N1115" i="1"/>
  <c r="V1110" i="1"/>
  <c r="L1115" i="1"/>
  <c r="Q1110" i="1"/>
  <c r="O1110" i="1"/>
  <c r="Y1115" i="1"/>
  <c r="X1110" i="1"/>
  <c r="L1113" i="1"/>
  <c r="U1116" i="1"/>
  <c r="T1114" i="1"/>
  <c r="U1114" i="1"/>
  <c r="AA1113" i="1"/>
  <c r="AB1115" i="1"/>
  <c r="L1110" i="1"/>
  <c r="J1110" i="1"/>
  <c r="Y1113" i="1"/>
  <c r="S1113" i="1"/>
  <c r="N1113" i="1"/>
  <c r="P1114" i="1"/>
  <c r="T1110" i="1"/>
  <c r="S1114" i="1"/>
  <c r="X1115" i="1"/>
  <c r="AA1114" i="1"/>
  <c r="P1113" i="1"/>
  <c r="AC1116" i="1"/>
  <c r="Q1113" i="1"/>
  <c r="T1113" i="1"/>
  <c r="K1113" i="1"/>
  <c r="N1114" i="1"/>
  <c r="AB1110" i="1"/>
  <c r="AA1110" i="1"/>
  <c r="Y1114" i="1"/>
  <c r="S1115" i="1"/>
  <c r="K1110" i="1"/>
  <c r="Y1116" i="1"/>
  <c r="O1113" i="1"/>
  <c r="AA1116" i="1"/>
  <c r="P1110" i="1"/>
  <c r="Q1114" i="1"/>
  <c r="S1110" i="1"/>
  <c r="U1115" i="1"/>
  <c r="V1115" i="1"/>
  <c r="AA1115" i="1"/>
  <c r="AB1114" i="1"/>
  <c r="AB1113" i="1"/>
  <c r="S1116" i="1"/>
  <c r="O1115" i="1"/>
  <c r="U1110" i="1"/>
  <c r="Y1110" i="1"/>
  <c r="J1116" i="1"/>
  <c r="I1116" i="1"/>
  <c r="I1110" i="1"/>
  <c r="I1115" i="1"/>
  <c r="I1113" i="1"/>
  <c r="I1114" i="1"/>
  <c r="E1173" i="1"/>
  <c r="E1248" i="1" s="1"/>
  <c r="E1257" i="1" s="1"/>
  <c r="H1340" i="1"/>
  <c r="H30" i="1"/>
  <c r="H38" i="1" s="1"/>
  <c r="E1592" i="1"/>
  <c r="L1579" i="1"/>
  <c r="I1580" i="1"/>
  <c r="I1582" i="1"/>
  <c r="O1582" i="1"/>
  <c r="J1579" i="1"/>
  <c r="P1583" i="1"/>
  <c r="L1577" i="1"/>
  <c r="N1584" i="1"/>
  <c r="J1582" i="1"/>
  <c r="O1583" i="1"/>
  <c r="I1583" i="1"/>
  <c r="P1582" i="1"/>
  <c r="O1581" i="1"/>
  <c r="J1583" i="1"/>
  <c r="L1578" i="1"/>
  <c r="O1577" i="1"/>
  <c r="I1584" i="1"/>
  <c r="L1582" i="1"/>
  <c r="L1581" i="1"/>
  <c r="P1581" i="1"/>
  <c r="O1578" i="1"/>
  <c r="N1580" i="1"/>
  <c r="O1579" i="1"/>
  <c r="I1577" i="1"/>
  <c r="O1580" i="1"/>
  <c r="K1581" i="1"/>
  <c r="N1581" i="1"/>
  <c r="P1577" i="1"/>
  <c r="J1581" i="1"/>
  <c r="K1577" i="1"/>
  <c r="O1584" i="1"/>
  <c r="J1580" i="1"/>
  <c r="I1579" i="1"/>
  <c r="N1577" i="1"/>
  <c r="K1580" i="1"/>
  <c r="N1582" i="1"/>
  <c r="J1584" i="1"/>
  <c r="J1577" i="1"/>
  <c r="N1583" i="1"/>
  <c r="N1579" i="1"/>
  <c r="N1578" i="1"/>
  <c r="P1580" i="1"/>
  <c r="K1583" i="1"/>
  <c r="K1582" i="1"/>
  <c r="K1579" i="1"/>
  <c r="L1580" i="1"/>
  <c r="P1584" i="1"/>
  <c r="L1583" i="1"/>
  <c r="I1581" i="1"/>
  <c r="J1578" i="1"/>
  <c r="I1578" i="1"/>
  <c r="K1578" i="1"/>
  <c r="K1584" i="1"/>
  <c r="P1579" i="1"/>
  <c r="L1584" i="1"/>
  <c r="P1578" i="1"/>
  <c r="Q1577" i="1"/>
  <c r="Q1583" i="1"/>
  <c r="Q1582" i="1"/>
  <c r="Q1584" i="1"/>
  <c r="Q1580" i="1"/>
  <c r="Q1579" i="1"/>
  <c r="Q1578" i="1"/>
  <c r="Q1581" i="1"/>
  <c r="S1578" i="1"/>
  <c r="S1582" i="1"/>
  <c r="S1581" i="1"/>
  <c r="S1577" i="1"/>
  <c r="S1580" i="1"/>
  <c r="S1584" i="1"/>
  <c r="S1583" i="1"/>
  <c r="S1579" i="1"/>
  <c r="T1579" i="1"/>
  <c r="T1583" i="1"/>
  <c r="T1577" i="1"/>
  <c r="T1578" i="1"/>
  <c r="T1582" i="1"/>
  <c r="T1581" i="1"/>
  <c r="T1580" i="1"/>
  <c r="T1584" i="1"/>
  <c r="U1584" i="1"/>
  <c r="U1577" i="1"/>
  <c r="U1580" i="1"/>
  <c r="U1582" i="1"/>
  <c r="U1578" i="1"/>
  <c r="U1579" i="1"/>
  <c r="U1581" i="1"/>
  <c r="U1583" i="1"/>
  <c r="V1579" i="1"/>
  <c r="V1584" i="1"/>
  <c r="V1577" i="1"/>
  <c r="V1582" i="1"/>
  <c r="V1581" i="1"/>
  <c r="V1580" i="1"/>
  <c r="V1578" i="1"/>
  <c r="V1583" i="1"/>
  <c r="X1579" i="1"/>
  <c r="X1580" i="1"/>
  <c r="X1582" i="1"/>
  <c r="X1584" i="1"/>
  <c r="X1577" i="1"/>
  <c r="X1583" i="1"/>
  <c r="X1578" i="1"/>
  <c r="X1581" i="1"/>
  <c r="Y1578" i="1"/>
  <c r="Y1583" i="1"/>
  <c r="Y1582" i="1"/>
  <c r="Y1580" i="1"/>
  <c r="Y1577" i="1"/>
  <c r="Y1584" i="1"/>
  <c r="Y1581" i="1"/>
  <c r="Y1579" i="1"/>
  <c r="AA1581" i="1"/>
  <c r="AA1583" i="1"/>
  <c r="AA1579" i="1"/>
  <c r="AA1577" i="1"/>
  <c r="AA1580" i="1"/>
  <c r="AA1584" i="1"/>
  <c r="AA1578" i="1"/>
  <c r="AA1582" i="1"/>
  <c r="AB1584" i="1"/>
  <c r="AB1577" i="1"/>
  <c r="AB1581" i="1"/>
  <c r="AB1583" i="1"/>
  <c r="AB1580" i="1"/>
  <c r="AB1582" i="1"/>
  <c r="AB1579" i="1"/>
  <c r="AB1578" i="1"/>
  <c r="AC1583" i="1"/>
  <c r="AC1584" i="1"/>
  <c r="AC1577" i="1"/>
  <c r="AC1582" i="1"/>
  <c r="AC1580" i="1"/>
  <c r="AC1578" i="1"/>
  <c r="AC1579" i="1"/>
  <c r="AC1581" i="1"/>
  <c r="H8" i="1"/>
  <c r="H11" i="1"/>
  <c r="Q160" i="1"/>
  <c r="P495" i="2"/>
  <c r="Y1513" i="1" s="1"/>
  <c r="K495" i="2"/>
  <c r="S1135" i="1" s="1"/>
  <c r="W160" i="1"/>
  <c r="W4787" i="1"/>
  <c r="R4788" i="1"/>
  <c r="M4783" i="1"/>
  <c r="V161" i="1"/>
  <c r="V160" i="1"/>
  <c r="M495" i="2"/>
  <c r="U1465" i="1" s="1"/>
  <c r="O495" i="2"/>
  <c r="X1562" i="1" s="1"/>
  <c r="I161" i="1"/>
  <c r="W162" i="1"/>
  <c r="Z178" i="1" l="1"/>
  <c r="N1111" i="1"/>
  <c r="N1465" i="1"/>
  <c r="N1554" i="1"/>
  <c r="N1538" i="1"/>
  <c r="N1135" i="1"/>
  <c r="N1570" i="1"/>
  <c r="N1457" i="1"/>
  <c r="P458" i="33"/>
  <c r="AB1513" i="1"/>
  <c r="AB1489" i="1"/>
  <c r="Q1466" i="1"/>
  <c r="L317" i="33"/>
  <c r="Q1111" i="1"/>
  <c r="Q1554" i="1"/>
  <c r="Q1570" i="1"/>
  <c r="AB1554" i="1"/>
  <c r="Z1551" i="1"/>
  <c r="AB1111" i="1"/>
  <c r="Q1555" i="1"/>
  <c r="AB1538" i="1"/>
  <c r="AB1465" i="1"/>
  <c r="U1466" i="1"/>
  <c r="AB1449" i="1"/>
  <c r="AB1135" i="1"/>
  <c r="O1457" i="1"/>
  <c r="O1111" i="1"/>
  <c r="AB1457" i="1"/>
  <c r="X1539" i="1"/>
  <c r="Z1138" i="1"/>
  <c r="Z177" i="1"/>
  <c r="Z1443" i="1"/>
  <c r="P453" i="33"/>
  <c r="L319" i="33"/>
  <c r="L389" i="33" s="1"/>
  <c r="R458" i="33"/>
  <c r="E299" i="1"/>
  <c r="E317" i="1" s="1"/>
  <c r="E375" i="1" s="1"/>
  <c r="O1555" i="1"/>
  <c r="O1112" i="1"/>
  <c r="X1458" i="1"/>
  <c r="Q231" i="33"/>
  <c r="O501" i="2" s="1"/>
  <c r="X1471" i="1" s="1"/>
  <c r="X1571" i="1"/>
  <c r="X1466" i="1"/>
  <c r="X1555" i="1"/>
  <c r="AC1135" i="1"/>
  <c r="T1466" i="1"/>
  <c r="T1458" i="1"/>
  <c r="E2577" i="1"/>
  <c r="T1555" i="1"/>
  <c r="T1571" i="1"/>
  <c r="X1112" i="1"/>
  <c r="T1112" i="1"/>
  <c r="X1136" i="1"/>
  <c r="T1136" i="1"/>
  <c r="AA1555" i="1"/>
  <c r="V1570" i="1"/>
  <c r="H1798" i="1"/>
  <c r="Z1461" i="1"/>
  <c r="P1112" i="1"/>
  <c r="Q1136" i="1"/>
  <c r="Q1458" i="1"/>
  <c r="P1539" i="1"/>
  <c r="Q1112" i="1"/>
  <c r="Q1571" i="1"/>
  <c r="P1571" i="1"/>
  <c r="P1466" i="1"/>
  <c r="L231" i="33"/>
  <c r="J501" i="2" s="1"/>
  <c r="Q1519" i="1" s="1"/>
  <c r="D658" i="33"/>
  <c r="K231" i="33"/>
  <c r="I501" i="2" s="1"/>
  <c r="P1207" i="1" s="1"/>
  <c r="P1239" i="1" s="1"/>
  <c r="Q1539" i="1"/>
  <c r="P1136" i="1"/>
  <c r="P1514" i="1"/>
  <c r="P1555" i="1"/>
  <c r="Q1490" i="1"/>
  <c r="P1490" i="1"/>
  <c r="J1570" i="1"/>
  <c r="Z1462" i="1"/>
  <c r="Y1466" i="1"/>
  <c r="E2007" i="1"/>
  <c r="E2298" i="1" s="1"/>
  <c r="J1489" i="1"/>
  <c r="J1554" i="1"/>
  <c r="D665" i="33"/>
  <c r="P670" i="33" s="1"/>
  <c r="N183" i="2" s="1"/>
  <c r="R231" i="33"/>
  <c r="P501" i="2" s="1"/>
  <c r="Y1568" i="1" s="1"/>
  <c r="J1465" i="1"/>
  <c r="J1457" i="1"/>
  <c r="J1538" i="1"/>
  <c r="N1514" i="1"/>
  <c r="F313" i="33"/>
  <c r="F383" i="33" s="1"/>
  <c r="Y1136" i="1"/>
  <c r="N1466" i="1"/>
  <c r="AA1513" i="1"/>
  <c r="N1490" i="1"/>
  <c r="N1458" i="1"/>
  <c r="J1513" i="1"/>
  <c r="Y1458" i="1"/>
  <c r="Y1490" i="1"/>
  <c r="P317" i="33"/>
  <c r="P387" i="33" s="1"/>
  <c r="J1111" i="1"/>
  <c r="Y1112" i="1"/>
  <c r="N1112" i="1"/>
  <c r="Y1571" i="1"/>
  <c r="N1136" i="1"/>
  <c r="N1555" i="1"/>
  <c r="Y1539" i="1"/>
  <c r="N1539" i="1"/>
  <c r="H163" i="1"/>
  <c r="Y1555" i="1"/>
  <c r="J1135" i="1"/>
  <c r="R456" i="33"/>
  <c r="E317" i="33"/>
  <c r="E387" i="33" s="1"/>
  <c r="AB1112" i="1"/>
  <c r="I1554" i="1"/>
  <c r="AB1458" i="1"/>
  <c r="I1449" i="1"/>
  <c r="E316" i="33"/>
  <c r="E386" i="33" s="1"/>
  <c r="AB1555" i="1"/>
  <c r="I1570" i="1"/>
  <c r="V1554" i="1"/>
  <c r="I1135" i="1"/>
  <c r="AA1112" i="1"/>
  <c r="AB1571" i="1"/>
  <c r="AA1571" i="1"/>
  <c r="AB1136" i="1"/>
  <c r="V1135" i="1"/>
  <c r="V1465" i="1"/>
  <c r="I1465" i="1"/>
  <c r="I1538" i="1"/>
  <c r="I1489" i="1"/>
  <c r="V1111" i="1"/>
  <c r="I1513" i="1"/>
  <c r="I1457" i="1"/>
  <c r="I1111" i="1"/>
  <c r="V1457" i="1"/>
  <c r="I1433" i="1"/>
  <c r="T1554" i="1"/>
  <c r="V1539" i="1"/>
  <c r="L316" i="33"/>
  <c r="L386" i="33" s="1"/>
  <c r="E453" i="33"/>
  <c r="AB1514" i="1"/>
  <c r="AA1539" i="1"/>
  <c r="AB1490" i="1"/>
  <c r="AA1490" i="1"/>
  <c r="AB1539" i="1"/>
  <c r="N1489" i="1"/>
  <c r="AA1466" i="1"/>
  <c r="AA1136" i="1"/>
  <c r="AA1458" i="1"/>
  <c r="AA1514" i="1"/>
  <c r="AB1466" i="1"/>
  <c r="Z1110" i="1"/>
  <c r="E458" i="33"/>
  <c r="H162" i="1"/>
  <c r="Z1518" i="1"/>
  <c r="K1513" i="1"/>
  <c r="E860" i="1"/>
  <c r="L1111" i="1"/>
  <c r="L1570" i="1"/>
  <c r="F318" i="33"/>
  <c r="F388" i="33" s="1"/>
  <c r="E2332" i="1"/>
  <c r="E2340" i="1" s="1"/>
  <c r="E2479" i="1" s="1"/>
  <c r="R316" i="33"/>
  <c r="R386" i="33" s="1"/>
  <c r="L1554" i="1"/>
  <c r="L1465" i="1"/>
  <c r="L458" i="33"/>
  <c r="T1539" i="1"/>
  <c r="T1490" i="1"/>
  <c r="H4784" i="1"/>
  <c r="H1414" i="1"/>
  <c r="L1457" i="1"/>
  <c r="X1514" i="1"/>
  <c r="Z1514" i="1" s="1"/>
  <c r="X1490" i="1"/>
  <c r="Q1135" i="1"/>
  <c r="L1135" i="1"/>
  <c r="T1514" i="1"/>
  <c r="F456" i="33"/>
  <c r="L1538" i="1"/>
  <c r="L1489" i="1"/>
  <c r="M1550" i="1"/>
  <c r="N1449" i="1"/>
  <c r="K1514" i="1"/>
  <c r="R1567" i="1"/>
  <c r="L1513" i="1"/>
  <c r="N1433" i="1"/>
  <c r="N1546" i="1"/>
  <c r="L1112" i="1"/>
  <c r="L1555" i="1"/>
  <c r="AC1466" i="1"/>
  <c r="I1546" i="1"/>
  <c r="Z1115" i="1"/>
  <c r="AC1136" i="1"/>
  <c r="K1570" i="1"/>
  <c r="M1140" i="1"/>
  <c r="L453" i="33"/>
  <c r="AC1555" i="1"/>
  <c r="L1136" i="1"/>
  <c r="R459" i="33"/>
  <c r="AC1112" i="1"/>
  <c r="L1571" i="1"/>
  <c r="H4785" i="1"/>
  <c r="AC1554" i="1"/>
  <c r="O1458" i="1"/>
  <c r="Z1561" i="1"/>
  <c r="AC1111" i="1"/>
  <c r="S1136" i="1"/>
  <c r="S1458" i="1"/>
  <c r="S1539" i="1"/>
  <c r="R453" i="33"/>
  <c r="Z1550" i="1"/>
  <c r="O1136" i="1"/>
  <c r="O1466" i="1"/>
  <c r="M1542" i="1"/>
  <c r="S231" i="33"/>
  <c r="Q501" i="2" s="1"/>
  <c r="AA648" i="1" s="1"/>
  <c r="M1445" i="1"/>
  <c r="M1567" i="1"/>
  <c r="S1555" i="1"/>
  <c r="S1571" i="1"/>
  <c r="O1539" i="1"/>
  <c r="AC1489" i="1"/>
  <c r="H1418" i="1"/>
  <c r="M231" i="33"/>
  <c r="K501" i="2" s="1"/>
  <c r="S1568" i="1" s="1"/>
  <c r="AC1570" i="1"/>
  <c r="AC1513" i="1"/>
  <c r="O1514" i="1"/>
  <c r="W1566" i="1"/>
  <c r="S1112" i="1"/>
  <c r="O1571" i="1"/>
  <c r="AC1465" i="1"/>
  <c r="S1466" i="1"/>
  <c r="AC1457" i="1"/>
  <c r="S1514" i="1"/>
  <c r="O1490" i="1"/>
  <c r="AC1538" i="1"/>
  <c r="S1490" i="1"/>
  <c r="Z1566" i="1"/>
  <c r="R1565" i="1"/>
  <c r="M1461" i="1"/>
  <c r="Z1569" i="1"/>
  <c r="Z1134" i="1"/>
  <c r="Z1464" i="1"/>
  <c r="Q1465" i="1"/>
  <c r="Z1543" i="1"/>
  <c r="W1447" i="1"/>
  <c r="M1116" i="1"/>
  <c r="Z181" i="1"/>
  <c r="Z1440" i="1"/>
  <c r="Z1448" i="1"/>
  <c r="R1438" i="1"/>
  <c r="H1415" i="1"/>
  <c r="H1419" i="1"/>
  <c r="R1561" i="1"/>
  <c r="M1545" i="1"/>
  <c r="AC1458" i="1"/>
  <c r="L1539" i="1"/>
  <c r="Z1573" i="1"/>
  <c r="Z1469" i="1"/>
  <c r="L1458" i="1"/>
  <c r="H4788" i="1"/>
  <c r="H1421" i="1"/>
  <c r="W1113" i="1"/>
  <c r="P1570" i="1"/>
  <c r="H4786" i="1"/>
  <c r="P1111" i="1"/>
  <c r="AC1539" i="1"/>
  <c r="Z1556" i="1"/>
  <c r="R1559" i="1"/>
  <c r="M1575" i="1"/>
  <c r="P1135" i="1"/>
  <c r="L1466" i="1"/>
  <c r="AC1514" i="1"/>
  <c r="P1554" i="1"/>
  <c r="Z1540" i="1"/>
  <c r="J1112" i="1"/>
  <c r="M1553" i="1"/>
  <c r="Z1572" i="1"/>
  <c r="O1570" i="1"/>
  <c r="R1139" i="1"/>
  <c r="J1136" i="1"/>
  <c r="J1539" i="1"/>
  <c r="Z1557" i="1"/>
  <c r="O1554" i="1"/>
  <c r="V1571" i="1"/>
  <c r="R1134" i="1"/>
  <c r="V1466" i="1"/>
  <c r="Z1447" i="1"/>
  <c r="W1440" i="1"/>
  <c r="R1432" i="1"/>
  <c r="R181" i="1"/>
  <c r="S1111" i="1"/>
  <c r="M1557" i="1"/>
  <c r="M1572" i="1"/>
  <c r="R1572" i="1"/>
  <c r="W1134" i="1"/>
  <c r="W1467" i="1"/>
  <c r="T1465" i="1"/>
  <c r="V1514" i="1"/>
  <c r="J1514" i="1"/>
  <c r="R1440" i="1"/>
  <c r="Z1454" i="1"/>
  <c r="M1551" i="1"/>
  <c r="Z1549" i="1"/>
  <c r="H1416" i="1"/>
  <c r="F457" i="33"/>
  <c r="T1457" i="1"/>
  <c r="M1512" i="1"/>
  <c r="V1490" i="1"/>
  <c r="R1488" i="1"/>
  <c r="J1490" i="1"/>
  <c r="M1440" i="1"/>
  <c r="F231" i="33"/>
  <c r="D501" i="2" s="1"/>
  <c r="J1207" i="1" s="1"/>
  <c r="J1239" i="1" s="1"/>
  <c r="W1451" i="1"/>
  <c r="Z182" i="1"/>
  <c r="R1545" i="1"/>
  <c r="T1111" i="1"/>
  <c r="V1555" i="1"/>
  <c r="V1136" i="1"/>
  <c r="T1135" i="1"/>
  <c r="V1458" i="1"/>
  <c r="O1538" i="1"/>
  <c r="O1449" i="1"/>
  <c r="P459" i="33"/>
  <c r="Z1548" i="1"/>
  <c r="V1112" i="1"/>
  <c r="J1555" i="1"/>
  <c r="J1571" i="1"/>
  <c r="J1466" i="1"/>
  <c r="W1456" i="1"/>
  <c r="T1538" i="1"/>
  <c r="T1513" i="1"/>
  <c r="T1489" i="1"/>
  <c r="O1489" i="1"/>
  <c r="R1442" i="1"/>
  <c r="M1451" i="1"/>
  <c r="M1436" i="1"/>
  <c r="W176" i="1"/>
  <c r="M1561" i="1"/>
  <c r="R1566" i="1"/>
  <c r="H4782" i="1"/>
  <c r="M1569" i="1"/>
  <c r="T1570" i="1"/>
  <c r="O1135" i="1"/>
  <c r="O1465" i="1"/>
  <c r="J1458" i="1"/>
  <c r="R1543" i="1"/>
  <c r="O1513" i="1"/>
  <c r="Z1435" i="1"/>
  <c r="Z179" i="1"/>
  <c r="W1549" i="1"/>
  <c r="U1112" i="1"/>
  <c r="AA1111" i="1"/>
  <c r="Z1553" i="1"/>
  <c r="U1571" i="1"/>
  <c r="R1575" i="1"/>
  <c r="W1464" i="1"/>
  <c r="R1467" i="1"/>
  <c r="M1467" i="1"/>
  <c r="W1459" i="1"/>
  <c r="R1459" i="1"/>
  <c r="K1458" i="1"/>
  <c r="M1543" i="1"/>
  <c r="Z1542" i="1"/>
  <c r="R1492" i="1"/>
  <c r="K1490" i="1"/>
  <c r="V1450" i="1"/>
  <c r="Z1436" i="1"/>
  <c r="R1435" i="1"/>
  <c r="R180" i="1"/>
  <c r="W1548" i="1"/>
  <c r="M1565" i="1"/>
  <c r="W1561" i="1"/>
  <c r="R1564" i="1"/>
  <c r="O231" i="33"/>
  <c r="M501" i="2" s="1"/>
  <c r="U1568" i="1" s="1"/>
  <c r="P456" i="33"/>
  <c r="M1114" i="1"/>
  <c r="R1557" i="1"/>
  <c r="R1569" i="1"/>
  <c r="Z1140" i="1"/>
  <c r="AA1465" i="1"/>
  <c r="R1469" i="1"/>
  <c r="U1539" i="1"/>
  <c r="W1442" i="1"/>
  <c r="Z1453" i="1"/>
  <c r="S1450" i="1"/>
  <c r="L1449" i="1"/>
  <c r="M1454" i="1"/>
  <c r="W1432" i="1"/>
  <c r="W175" i="1"/>
  <c r="M1548" i="1"/>
  <c r="W1550" i="1"/>
  <c r="R1548" i="1"/>
  <c r="Z1565" i="1"/>
  <c r="W1564" i="1"/>
  <c r="K1111" i="1"/>
  <c r="W1556" i="1"/>
  <c r="H1417" i="1"/>
  <c r="U1570" i="1"/>
  <c r="Z1139" i="1"/>
  <c r="K1135" i="1"/>
  <c r="AA1457" i="1"/>
  <c r="W1542" i="1"/>
  <c r="K1538" i="1"/>
  <c r="Z1517" i="1"/>
  <c r="U1514" i="1"/>
  <c r="AA1489" i="1"/>
  <c r="Z1493" i="1"/>
  <c r="W1492" i="1"/>
  <c r="Z1442" i="1"/>
  <c r="R457" i="33"/>
  <c r="Z1451" i="1"/>
  <c r="R1451" i="1"/>
  <c r="Z1437" i="1"/>
  <c r="Z176" i="1"/>
  <c r="M1549" i="1"/>
  <c r="Z1564" i="1"/>
  <c r="H4783" i="1"/>
  <c r="W1573" i="1"/>
  <c r="Y1135" i="1"/>
  <c r="U1136" i="1"/>
  <c r="R1140" i="1"/>
  <c r="Y1465" i="1"/>
  <c r="K1465" i="1"/>
  <c r="P1465" i="1"/>
  <c r="U1458" i="1"/>
  <c r="R1462" i="1"/>
  <c r="M1459" i="1"/>
  <c r="K1457" i="1"/>
  <c r="AA1538" i="1"/>
  <c r="W1518" i="1"/>
  <c r="M1442" i="1"/>
  <c r="R317" i="33"/>
  <c r="R387" i="33" s="1"/>
  <c r="N231" i="33"/>
  <c r="L501" i="2" s="1"/>
  <c r="T1503" i="1" s="1"/>
  <c r="Z1452" i="1"/>
  <c r="W1453" i="1"/>
  <c r="T1450" i="1"/>
  <c r="R1452" i="1"/>
  <c r="Z1438" i="1"/>
  <c r="W1436" i="1"/>
  <c r="Z175" i="1"/>
  <c r="W177" i="1"/>
  <c r="R1551" i="1"/>
  <c r="W1565" i="1"/>
  <c r="M1564" i="1"/>
  <c r="M1110" i="1"/>
  <c r="K1554" i="1"/>
  <c r="U1555" i="1"/>
  <c r="K1571" i="1"/>
  <c r="Z1460" i="1"/>
  <c r="M1456" i="1"/>
  <c r="W1540" i="1"/>
  <c r="Z1441" i="1"/>
  <c r="W1452" i="1"/>
  <c r="E319" i="33"/>
  <c r="E389" i="33" s="1"/>
  <c r="M1435" i="1"/>
  <c r="M1432" i="1"/>
  <c r="W182" i="1"/>
  <c r="R177" i="1"/>
  <c r="K1112" i="1"/>
  <c r="Z1559" i="1"/>
  <c r="W1557" i="1"/>
  <c r="H4787" i="1"/>
  <c r="AA1570" i="1"/>
  <c r="R1468" i="1"/>
  <c r="K1466" i="1"/>
  <c r="M1453" i="1"/>
  <c r="W1437" i="1"/>
  <c r="R1436" i="1"/>
  <c r="W180" i="1"/>
  <c r="R179" i="1"/>
  <c r="M175" i="1"/>
  <c r="K1555" i="1"/>
  <c r="AA1554" i="1"/>
  <c r="X1554" i="1"/>
  <c r="H4781" i="1"/>
  <c r="Y1570" i="1"/>
  <c r="W1137" i="1"/>
  <c r="K1136" i="1"/>
  <c r="M1537" i="1"/>
  <c r="K1539" i="1"/>
  <c r="U1490" i="1"/>
  <c r="M1493" i="1"/>
  <c r="R175" i="1"/>
  <c r="C501" i="2"/>
  <c r="F389" i="33"/>
  <c r="F387" i="33"/>
  <c r="M1581" i="1"/>
  <c r="M1556" i="1"/>
  <c r="W1575" i="1"/>
  <c r="H160" i="1"/>
  <c r="Z1580" i="1"/>
  <c r="W1582" i="1"/>
  <c r="M1578" i="1"/>
  <c r="R1577" i="1"/>
  <c r="Y1111" i="1"/>
  <c r="R1110" i="1"/>
  <c r="S1554" i="1"/>
  <c r="X1457" i="1"/>
  <c r="M1462" i="1"/>
  <c r="M1540" i="1"/>
  <c r="Z1512" i="1"/>
  <c r="P1513" i="1"/>
  <c r="V1489" i="1"/>
  <c r="P1489" i="1"/>
  <c r="U231" i="33"/>
  <c r="S501" i="2" s="1"/>
  <c r="M1443" i="1"/>
  <c r="N4202" i="1"/>
  <c r="N329" i="1"/>
  <c r="N361" i="1" s="1"/>
  <c r="N1498" i="1"/>
  <c r="N3027" i="1"/>
  <c r="N203" i="1"/>
  <c r="N1202" i="1"/>
  <c r="N1234" i="1" s="1"/>
  <c r="N4002" i="1"/>
  <c r="N643" i="1"/>
  <c r="N2220" i="1"/>
  <c r="N4453" i="1"/>
  <c r="N3493" i="1"/>
  <c r="N3211" i="1"/>
  <c r="N28" i="1"/>
  <c r="N36" i="1" s="1"/>
  <c r="Y4202" i="1"/>
  <c r="Y203" i="1"/>
  <c r="Y329" i="1"/>
  <c r="Y361" i="1" s="1"/>
  <c r="Y1498" i="1"/>
  <c r="Y3027" i="1"/>
  <c r="Y1202" i="1"/>
  <c r="Y1234" i="1" s="1"/>
  <c r="Y4002" i="1"/>
  <c r="Y2220" i="1"/>
  <c r="Y643" i="1"/>
  <c r="Y4453" i="1"/>
  <c r="Y3493" i="1"/>
  <c r="Y3211" i="1"/>
  <c r="Y28" i="1"/>
  <c r="AB1450" i="1"/>
  <c r="U1449" i="1"/>
  <c r="K1449" i="1"/>
  <c r="J1450" i="1"/>
  <c r="AB202" i="1"/>
  <c r="AB3026" i="1"/>
  <c r="AB1497" i="1"/>
  <c r="AB1201" i="1"/>
  <c r="AB1233" i="1" s="1"/>
  <c r="AB4201" i="1"/>
  <c r="AB328" i="1"/>
  <c r="AB360" i="1" s="1"/>
  <c r="AB4001" i="1"/>
  <c r="AB2219" i="1"/>
  <c r="AB642" i="1"/>
  <c r="AB4452" i="1"/>
  <c r="AB3492" i="1"/>
  <c r="AB3210" i="1"/>
  <c r="AB27" i="1"/>
  <c r="AB35" i="1" s="1"/>
  <c r="AB1434" i="1"/>
  <c r="AA1434" i="1"/>
  <c r="Z1432" i="1"/>
  <c r="X1433" i="1"/>
  <c r="O1433" i="1"/>
  <c r="U319" i="33"/>
  <c r="U459" i="33"/>
  <c r="T313" i="33"/>
  <c r="T453" i="33"/>
  <c r="S459" i="33"/>
  <c r="S319" i="33"/>
  <c r="Z180" i="1"/>
  <c r="Q319" i="33"/>
  <c r="Q459" i="33"/>
  <c r="O313" i="33"/>
  <c r="O453" i="33"/>
  <c r="N459" i="33"/>
  <c r="N319" i="33"/>
  <c r="M317" i="33"/>
  <c r="M457" i="33"/>
  <c r="I317" i="33"/>
  <c r="I457" i="33"/>
  <c r="G319" i="33"/>
  <c r="G459" i="33"/>
  <c r="I319" i="33"/>
  <c r="I459" i="33"/>
  <c r="M178" i="1"/>
  <c r="H318" i="33"/>
  <c r="H458" i="33"/>
  <c r="T1546" i="1"/>
  <c r="R1550" i="1"/>
  <c r="AC1506" i="1"/>
  <c r="Y1505" i="1"/>
  <c r="X1506" i="1"/>
  <c r="V1505" i="1"/>
  <c r="U1505" i="1"/>
  <c r="T1506" i="1"/>
  <c r="M1510" i="1"/>
  <c r="J1563" i="1"/>
  <c r="Z1567" i="1"/>
  <c r="W1567" i="1"/>
  <c r="T1563" i="1"/>
  <c r="L1563" i="1"/>
  <c r="W1583" i="1"/>
  <c r="R1583" i="1"/>
  <c r="M1579" i="1"/>
  <c r="M1137" i="1"/>
  <c r="W1470" i="1"/>
  <c r="H157" i="1"/>
  <c r="Z1579" i="1"/>
  <c r="W1578" i="1"/>
  <c r="R1578" i="1"/>
  <c r="M1582" i="1"/>
  <c r="W1114" i="1"/>
  <c r="M1559" i="1"/>
  <c r="W1559" i="1"/>
  <c r="R1558" i="1"/>
  <c r="P383" i="33"/>
  <c r="W1139" i="1"/>
  <c r="X1465" i="1"/>
  <c r="Z1456" i="1"/>
  <c r="U1457" i="1"/>
  <c r="R1461" i="1"/>
  <c r="W1543" i="1"/>
  <c r="U1538" i="1"/>
  <c r="R1542" i="1"/>
  <c r="W1517" i="1"/>
  <c r="U1513" i="1"/>
  <c r="W1516" i="1"/>
  <c r="R1517" i="1"/>
  <c r="M1515" i="1"/>
  <c r="M1516" i="1"/>
  <c r="R1518" i="1"/>
  <c r="L383" i="33"/>
  <c r="Y1489" i="1"/>
  <c r="W1494" i="1"/>
  <c r="M1491" i="1"/>
  <c r="AC1497" i="1"/>
  <c r="AC4201" i="1"/>
  <c r="AC1201" i="1"/>
  <c r="AC1233" i="1" s="1"/>
  <c r="AC202" i="1"/>
  <c r="AC3026" i="1"/>
  <c r="AC328" i="1"/>
  <c r="AC360" i="1" s="1"/>
  <c r="AC4001" i="1"/>
  <c r="AC642" i="1"/>
  <c r="AC2219" i="1"/>
  <c r="AC4452" i="1"/>
  <c r="AC3492" i="1"/>
  <c r="AC3210" i="1"/>
  <c r="AC27" i="1"/>
  <c r="AC35" i="1" s="1"/>
  <c r="Z1446" i="1"/>
  <c r="W1446" i="1"/>
  <c r="R1446" i="1"/>
  <c r="M1446" i="1"/>
  <c r="J202" i="1"/>
  <c r="J1201" i="1"/>
  <c r="J1233" i="1" s="1"/>
  <c r="J1497" i="1"/>
  <c r="J328" i="1"/>
  <c r="J360" i="1" s="1"/>
  <c r="J3026" i="1"/>
  <c r="J4001" i="1"/>
  <c r="J4201" i="1"/>
  <c r="J2219" i="1"/>
  <c r="J642" i="1"/>
  <c r="J4452" i="1"/>
  <c r="J3492" i="1"/>
  <c r="J3210" i="1"/>
  <c r="J27" i="1"/>
  <c r="E383" i="33"/>
  <c r="E1545" i="1"/>
  <c r="Q203" i="1"/>
  <c r="Q1498" i="1"/>
  <c r="Q1202" i="1"/>
  <c r="Q1234" i="1" s="1"/>
  <c r="Q3027" i="1"/>
  <c r="Q329" i="1"/>
  <c r="Q361" i="1" s="1"/>
  <c r="Q4202" i="1"/>
  <c r="Q4002" i="1"/>
  <c r="Q643" i="1"/>
  <c r="Q2220" i="1"/>
  <c r="Q4453" i="1"/>
  <c r="Q3493" i="1"/>
  <c r="Q3211" i="1"/>
  <c r="Q28" i="1"/>
  <c r="P329" i="1"/>
  <c r="P361" i="1" s="1"/>
  <c r="P203" i="1"/>
  <c r="P4202" i="1"/>
  <c r="P3027" i="1"/>
  <c r="P1202" i="1"/>
  <c r="P1234" i="1" s="1"/>
  <c r="P1498" i="1"/>
  <c r="P4002" i="1"/>
  <c r="P2220" i="1"/>
  <c r="P643" i="1"/>
  <c r="P4453" i="1"/>
  <c r="P3493" i="1"/>
  <c r="P3211" i="1"/>
  <c r="P28" i="1"/>
  <c r="P36" i="1" s="1"/>
  <c r="Y1449" i="1"/>
  <c r="V1449" i="1"/>
  <c r="U1450" i="1"/>
  <c r="T1449" i="1"/>
  <c r="R1454" i="1"/>
  <c r="M1448" i="1"/>
  <c r="P389" i="33"/>
  <c r="T231" i="33"/>
  <c r="R501" i="2" s="1"/>
  <c r="AC1434" i="1"/>
  <c r="AB1433" i="1"/>
  <c r="W1438" i="1"/>
  <c r="U1434" i="1"/>
  <c r="M1438" i="1"/>
  <c r="L1434" i="1"/>
  <c r="U313" i="33"/>
  <c r="U453" i="33"/>
  <c r="S456" i="33"/>
  <c r="S316" i="33"/>
  <c r="W181" i="1"/>
  <c r="N317" i="33"/>
  <c r="N457" i="33"/>
  <c r="M316" i="33"/>
  <c r="M456" i="33"/>
  <c r="R176" i="1"/>
  <c r="K313" i="33"/>
  <c r="K453" i="33"/>
  <c r="M179" i="1"/>
  <c r="Y1546" i="1"/>
  <c r="W1545" i="1"/>
  <c r="U1546" i="1"/>
  <c r="T1547" i="1"/>
  <c r="O1546" i="1"/>
  <c r="L1547" i="1"/>
  <c r="M1547" i="1" s="1"/>
  <c r="J1546" i="1"/>
  <c r="AA1506" i="1"/>
  <c r="Z1509" i="1"/>
  <c r="W1504" i="1"/>
  <c r="R1510" i="1"/>
  <c r="I1201" i="1"/>
  <c r="I1497" i="1"/>
  <c r="I328" i="1"/>
  <c r="I202" i="1"/>
  <c r="I3026" i="1"/>
  <c r="I4001" i="1"/>
  <c r="I4201" i="1"/>
  <c r="I642" i="1"/>
  <c r="I2219" i="1"/>
  <c r="I4452" i="1"/>
  <c r="I3492" i="1"/>
  <c r="I3210" i="1"/>
  <c r="I27" i="1"/>
  <c r="AA1563" i="1"/>
  <c r="U1563" i="1"/>
  <c r="K1562" i="1"/>
  <c r="F459" i="33"/>
  <c r="Z1574" i="1"/>
  <c r="S328" i="1"/>
  <c r="S360" i="1" s="1"/>
  <c r="S4201" i="1"/>
  <c r="S3026" i="1"/>
  <c r="S1497" i="1"/>
  <c r="S1201" i="1"/>
  <c r="S1233" i="1" s="1"/>
  <c r="S202" i="1"/>
  <c r="S4001" i="1"/>
  <c r="S2219" i="1"/>
  <c r="S642" i="1"/>
  <c r="S4452" i="1"/>
  <c r="S3492" i="1"/>
  <c r="S3210" i="1"/>
  <c r="S27" i="1"/>
  <c r="S35" i="1" s="1"/>
  <c r="Z1581" i="1"/>
  <c r="W1579" i="1"/>
  <c r="R1579" i="1"/>
  <c r="M1580" i="1"/>
  <c r="R1584" i="1"/>
  <c r="W1110" i="1"/>
  <c r="M1115" i="1"/>
  <c r="R1116" i="1"/>
  <c r="Z1114" i="1"/>
  <c r="R1556" i="1"/>
  <c r="M1574" i="1"/>
  <c r="M1573" i="1"/>
  <c r="X1570" i="1"/>
  <c r="W1572" i="1"/>
  <c r="X1135" i="1"/>
  <c r="R1138" i="1"/>
  <c r="M1138" i="1"/>
  <c r="Z1467" i="1"/>
  <c r="W1468" i="1"/>
  <c r="M1464" i="1"/>
  <c r="M1469" i="1"/>
  <c r="P1201" i="1"/>
  <c r="P1233" i="1" s="1"/>
  <c r="P1497" i="1"/>
  <c r="P202" i="1"/>
  <c r="P4201" i="1"/>
  <c r="P328" i="1"/>
  <c r="P360" i="1" s="1"/>
  <c r="P3026" i="1"/>
  <c r="P4001" i="1"/>
  <c r="P2219" i="1"/>
  <c r="P642" i="1"/>
  <c r="P4452" i="1"/>
  <c r="P3492" i="1"/>
  <c r="P3210" i="1"/>
  <c r="P27" i="1"/>
  <c r="P35" i="1" s="1"/>
  <c r="R388" i="33"/>
  <c r="Z1459" i="1"/>
  <c r="W1461" i="1"/>
  <c r="P1457" i="1"/>
  <c r="Y1538" i="1"/>
  <c r="R1541" i="1"/>
  <c r="W1515" i="1"/>
  <c r="Z1491" i="1"/>
  <c r="R1494" i="1"/>
  <c r="K1489" i="1"/>
  <c r="W1444" i="1"/>
  <c r="R1444" i="1"/>
  <c r="M1441" i="1"/>
  <c r="L1201" i="1"/>
  <c r="L1233" i="1" s="1"/>
  <c r="L328" i="1"/>
  <c r="L360" i="1" s="1"/>
  <c r="L202" i="1"/>
  <c r="L1497" i="1"/>
  <c r="L3026" i="1"/>
  <c r="L4201" i="1"/>
  <c r="L4001" i="1"/>
  <c r="L642" i="1"/>
  <c r="L2219" i="1"/>
  <c r="L4452" i="1"/>
  <c r="L3492" i="1"/>
  <c r="L3210" i="1"/>
  <c r="L27" i="1"/>
  <c r="L35" i="1" s="1"/>
  <c r="O329" i="1"/>
  <c r="O361" i="1" s="1"/>
  <c r="O1498" i="1"/>
  <c r="O203" i="1"/>
  <c r="O4202" i="1"/>
  <c r="O1202" i="1"/>
  <c r="O1234" i="1" s="1"/>
  <c r="O3027" i="1"/>
  <c r="O4002" i="1"/>
  <c r="O643" i="1"/>
  <c r="O2220" i="1"/>
  <c r="O4453" i="1"/>
  <c r="O3493" i="1"/>
  <c r="O3211" i="1"/>
  <c r="O28" i="1"/>
  <c r="O36" i="1" s="1"/>
  <c r="S203" i="1"/>
  <c r="S1202" i="1"/>
  <c r="S1234" i="1" s="1"/>
  <c r="S329" i="1"/>
  <c r="S361" i="1" s="1"/>
  <c r="S1498" i="1"/>
  <c r="S4202" i="1"/>
  <c r="S3027" i="1"/>
  <c r="S4002" i="1"/>
  <c r="S2220" i="1"/>
  <c r="S643" i="1"/>
  <c r="S4453" i="1"/>
  <c r="S3493" i="1"/>
  <c r="S3211" i="1"/>
  <c r="S28" i="1"/>
  <c r="S36" i="1" s="1"/>
  <c r="D226" i="33"/>
  <c r="B496" i="2" s="1"/>
  <c r="C496" i="2"/>
  <c r="W1448" i="1"/>
  <c r="R1448" i="1"/>
  <c r="J1449" i="1"/>
  <c r="Y1434" i="1"/>
  <c r="Z1434" i="1" s="1"/>
  <c r="Q1434" i="1"/>
  <c r="U317" i="33"/>
  <c r="U457" i="33"/>
  <c r="S317" i="33"/>
  <c r="S457" i="33"/>
  <c r="Q317" i="33"/>
  <c r="Q457" i="33"/>
  <c r="O456" i="33"/>
  <c r="O316" i="33"/>
  <c r="M318" i="33"/>
  <c r="M458" i="33"/>
  <c r="R178" i="1"/>
  <c r="J319" i="33"/>
  <c r="J459" i="33"/>
  <c r="G318" i="33"/>
  <c r="G458" i="33"/>
  <c r="M182" i="1"/>
  <c r="M177" i="1"/>
  <c r="AC1547" i="1"/>
  <c r="Y1547" i="1"/>
  <c r="X1547" i="1"/>
  <c r="S1546" i="1"/>
  <c r="Y1506" i="1"/>
  <c r="Z1507" i="1"/>
  <c r="S1506" i="1"/>
  <c r="M1507" i="1"/>
  <c r="J1505" i="1"/>
  <c r="Q1562" i="1"/>
  <c r="S1465" i="1"/>
  <c r="R1470" i="1"/>
  <c r="W1460" i="1"/>
  <c r="R1537" i="1"/>
  <c r="S1513" i="1"/>
  <c r="R1516" i="1"/>
  <c r="M1518" i="1"/>
  <c r="AC1490" i="1"/>
  <c r="Z1492" i="1"/>
  <c r="W1491" i="1"/>
  <c r="U1489" i="1"/>
  <c r="R1493" i="1"/>
  <c r="M1492" i="1"/>
  <c r="AA202" i="1"/>
  <c r="AA1497" i="1"/>
  <c r="AA3026" i="1"/>
  <c r="AA4201" i="1"/>
  <c r="AA328" i="1"/>
  <c r="AA360" i="1" s="1"/>
  <c r="AA1201" i="1"/>
  <c r="AA1233" i="1" s="1"/>
  <c r="AA4001" i="1"/>
  <c r="AA2219" i="1"/>
  <c r="AA642" i="1"/>
  <c r="AA4452" i="1"/>
  <c r="AA3492" i="1"/>
  <c r="AA3210" i="1"/>
  <c r="AA27" i="1"/>
  <c r="AA35" i="1" s="1"/>
  <c r="R1447" i="1"/>
  <c r="M1447" i="1"/>
  <c r="H231" i="33"/>
  <c r="F501" i="2" s="1"/>
  <c r="J203" i="1"/>
  <c r="J1498" i="1"/>
  <c r="J3027" i="1"/>
  <c r="J4202" i="1"/>
  <c r="J4002" i="1"/>
  <c r="J643" i="1"/>
  <c r="J2220" i="1"/>
  <c r="J4453" i="1"/>
  <c r="J3493" i="1"/>
  <c r="J3211" i="1"/>
  <c r="J28" i="1"/>
  <c r="V4202" i="1"/>
  <c r="V3027" i="1"/>
  <c r="V329" i="1"/>
  <c r="V361" i="1" s="1"/>
  <c r="V1498" i="1"/>
  <c r="V1202" i="1"/>
  <c r="V1234" i="1" s="1"/>
  <c r="V203" i="1"/>
  <c r="V4002" i="1"/>
  <c r="V643" i="1"/>
  <c r="V2220" i="1"/>
  <c r="V4453" i="1"/>
  <c r="V3493" i="1"/>
  <c r="V3211" i="1"/>
  <c r="V28" i="1"/>
  <c r="AA1449" i="1"/>
  <c r="X1450" i="1"/>
  <c r="S1449" i="1"/>
  <c r="R1453" i="1"/>
  <c r="P1449" i="1"/>
  <c r="V1434" i="1"/>
  <c r="Q1433" i="1"/>
  <c r="N1434" i="1"/>
  <c r="P1433" i="1"/>
  <c r="P1434" i="1"/>
  <c r="R383" i="33"/>
  <c r="U316" i="33"/>
  <c r="U456" i="33"/>
  <c r="T456" i="33"/>
  <c r="T316" i="33"/>
  <c r="Q318" i="33"/>
  <c r="Q458" i="33"/>
  <c r="O317" i="33"/>
  <c r="O457" i="33"/>
  <c r="N318" i="33"/>
  <c r="N458" i="33"/>
  <c r="I458" i="33"/>
  <c r="I318" i="33"/>
  <c r="H313" i="33"/>
  <c r="H453" i="33"/>
  <c r="G316" i="33"/>
  <c r="G456" i="33"/>
  <c r="I456" i="33"/>
  <c r="I316" i="33"/>
  <c r="AC1546" i="1"/>
  <c r="AB1547" i="1"/>
  <c r="AA1546" i="1"/>
  <c r="O1547" i="1"/>
  <c r="Z1504" i="1"/>
  <c r="W1508" i="1"/>
  <c r="J1506" i="1"/>
  <c r="P1506" i="1"/>
  <c r="L1505" i="1"/>
  <c r="R1504" i="1"/>
  <c r="E1601" i="1"/>
  <c r="H1420" i="1"/>
  <c r="V1563" i="1"/>
  <c r="S1562" i="1"/>
  <c r="L1562" i="1"/>
  <c r="P1563" i="1"/>
  <c r="X3026" i="1"/>
  <c r="X1201" i="1"/>
  <c r="X1233" i="1" s="1"/>
  <c r="X4201" i="1"/>
  <c r="X328" i="1"/>
  <c r="X360" i="1" s="1"/>
  <c r="X202" i="1"/>
  <c r="X1497" i="1"/>
  <c r="X4001" i="1"/>
  <c r="X642" i="1"/>
  <c r="X2219" i="1"/>
  <c r="X4452" i="1"/>
  <c r="X3492" i="1"/>
  <c r="X3210" i="1"/>
  <c r="X27" i="1"/>
  <c r="X35" i="1" s="1"/>
  <c r="Y1201" i="1"/>
  <c r="Y1233" i="1" s="1"/>
  <c r="Y328" i="1"/>
  <c r="Y360" i="1" s="1"/>
  <c r="Y1497" i="1"/>
  <c r="Y4201" i="1"/>
  <c r="Y3026" i="1"/>
  <c r="Y202" i="1"/>
  <c r="Y4001" i="1"/>
  <c r="Y642" i="1"/>
  <c r="Y2219" i="1"/>
  <c r="Y4452" i="1"/>
  <c r="Y3492" i="1"/>
  <c r="Y3210" i="1"/>
  <c r="Y27" i="1"/>
  <c r="Z1583" i="1"/>
  <c r="W1584" i="1"/>
  <c r="M1577" i="1"/>
  <c r="R1580" i="1"/>
  <c r="M1583" i="1"/>
  <c r="R1113" i="1"/>
  <c r="R1115" i="1"/>
  <c r="Z1558" i="1"/>
  <c r="W1558" i="1"/>
  <c r="W1574" i="1"/>
  <c r="W1140" i="1"/>
  <c r="R1137" i="1"/>
  <c r="Z1470" i="1"/>
  <c r="W1469" i="1"/>
  <c r="R1464" i="1"/>
  <c r="M1470" i="1"/>
  <c r="W1462" i="1"/>
  <c r="Q1457" i="1"/>
  <c r="Z1541" i="1"/>
  <c r="X1538" i="1"/>
  <c r="W1537" i="1"/>
  <c r="Q1538" i="1"/>
  <c r="Z1516" i="1"/>
  <c r="W1512" i="1"/>
  <c r="R1515" i="1"/>
  <c r="M1517" i="1"/>
  <c r="Z1494" i="1"/>
  <c r="W1493" i="1"/>
  <c r="S1489" i="1"/>
  <c r="M1494" i="1"/>
  <c r="Z1445" i="1"/>
  <c r="W1443" i="1"/>
  <c r="R1443" i="1"/>
  <c r="M1444" i="1"/>
  <c r="L387" i="33"/>
  <c r="AA1202" i="1"/>
  <c r="AA1234" i="1" s="1"/>
  <c r="AA203" i="1"/>
  <c r="AA4202" i="1"/>
  <c r="AA3027" i="1"/>
  <c r="AA329" i="1"/>
  <c r="AA361" i="1" s="1"/>
  <c r="AA1498" i="1"/>
  <c r="AA4002" i="1"/>
  <c r="AA643" i="1"/>
  <c r="AA2220" i="1"/>
  <c r="AA4453" i="1"/>
  <c r="AA3493" i="1"/>
  <c r="AA3211" i="1"/>
  <c r="AA28" i="1"/>
  <c r="AA36" i="1" s="1"/>
  <c r="AB203" i="1"/>
  <c r="AB3027" i="1"/>
  <c r="AB1202" i="1"/>
  <c r="AB1234" i="1" s="1"/>
  <c r="AB329" i="1"/>
  <c r="AB361" i="1" s="1"/>
  <c r="AB4202" i="1"/>
  <c r="AB1498" i="1"/>
  <c r="AB4002" i="1"/>
  <c r="AB2220" i="1"/>
  <c r="AB643" i="1"/>
  <c r="AB4453" i="1"/>
  <c r="AB3493" i="1"/>
  <c r="AB3211" i="1"/>
  <c r="AB28" i="1"/>
  <c r="AB36" i="1" s="1"/>
  <c r="T1497" i="1"/>
  <c r="T4201" i="1"/>
  <c r="T1201" i="1"/>
  <c r="T1233" i="1" s="1"/>
  <c r="T328" i="1"/>
  <c r="T360" i="1" s="1"/>
  <c r="T202" i="1"/>
  <c r="T3026" i="1"/>
  <c r="T4001" i="1"/>
  <c r="T2219" i="1"/>
  <c r="T642" i="1"/>
  <c r="T4452" i="1"/>
  <c r="T3492" i="1"/>
  <c r="T3210" i="1"/>
  <c r="T27" i="1"/>
  <c r="T35" i="1" s="1"/>
  <c r="AC1449" i="1"/>
  <c r="W1454" i="1"/>
  <c r="Q1450" i="1"/>
  <c r="P1450" i="1"/>
  <c r="G231" i="33"/>
  <c r="E501" i="2" s="1"/>
  <c r="T1433" i="1"/>
  <c r="J1434" i="1"/>
  <c r="U458" i="33"/>
  <c r="U318" i="33"/>
  <c r="T317" i="33"/>
  <c r="T457" i="33"/>
  <c r="Q456" i="33"/>
  <c r="Q316" i="33"/>
  <c r="O459" i="33"/>
  <c r="O319" i="33"/>
  <c r="K319" i="33"/>
  <c r="K459" i="33"/>
  <c r="J457" i="33"/>
  <c r="J317" i="33"/>
  <c r="G317" i="33"/>
  <c r="G457" i="33"/>
  <c r="I453" i="33"/>
  <c r="I313" i="33"/>
  <c r="AB1546" i="1"/>
  <c r="X1546" i="1"/>
  <c r="Q1547" i="1"/>
  <c r="L1546" i="1"/>
  <c r="AC1505" i="1"/>
  <c r="Z1508" i="1"/>
  <c r="S1505" i="1"/>
  <c r="M1508" i="1"/>
  <c r="M1504" i="1"/>
  <c r="AB1562" i="1"/>
  <c r="Y1562" i="1"/>
  <c r="Z1562" i="1" s="1"/>
  <c r="S1563" i="1"/>
  <c r="Q1563" i="1"/>
  <c r="O1562" i="1"/>
  <c r="O1563" i="1"/>
  <c r="J1562" i="1"/>
  <c r="Z1578" i="1"/>
  <c r="M1584" i="1"/>
  <c r="R1573" i="1"/>
  <c r="S1538" i="1"/>
  <c r="E388" i="33"/>
  <c r="AC329" i="1"/>
  <c r="AC361" i="1" s="1"/>
  <c r="AC4202" i="1"/>
  <c r="AC3027" i="1"/>
  <c r="AC1202" i="1"/>
  <c r="AC1234" i="1" s="1"/>
  <c r="AC203" i="1"/>
  <c r="AC1498" i="1"/>
  <c r="AC4002" i="1"/>
  <c r="AC643" i="1"/>
  <c r="AC2220" i="1"/>
  <c r="AC4453" i="1"/>
  <c r="AC3493" i="1"/>
  <c r="AC3211" i="1"/>
  <c r="AC28" i="1"/>
  <c r="AC36" i="1" s="1"/>
  <c r="L1498" i="1"/>
  <c r="L329" i="1"/>
  <c r="L361" i="1" s="1"/>
  <c r="L4202" i="1"/>
  <c r="L203" i="1"/>
  <c r="L1202" i="1"/>
  <c r="L1234" i="1" s="1"/>
  <c r="L3027" i="1"/>
  <c r="L4002" i="1"/>
  <c r="L643" i="1"/>
  <c r="L2220" i="1"/>
  <c r="L4453" i="1"/>
  <c r="L3493" i="1"/>
  <c r="L3211" i="1"/>
  <c r="L28" i="1"/>
  <c r="L36" i="1" s="1"/>
  <c r="V1201" i="1"/>
  <c r="V1233" i="1" s="1"/>
  <c r="V4201" i="1"/>
  <c r="V1497" i="1"/>
  <c r="V328" i="1"/>
  <c r="V360" i="1" s="1"/>
  <c r="V3026" i="1"/>
  <c r="V202" i="1"/>
  <c r="V4001" i="1"/>
  <c r="V2219" i="1"/>
  <c r="V642" i="1"/>
  <c r="V4452" i="1"/>
  <c r="V3492" i="1"/>
  <c r="V3210" i="1"/>
  <c r="V27" i="1"/>
  <c r="X1449" i="1"/>
  <c r="Q1449" i="1"/>
  <c r="L1450" i="1"/>
  <c r="K4201" i="1"/>
  <c r="K328" i="1"/>
  <c r="K360" i="1" s="1"/>
  <c r="K1497" i="1"/>
  <c r="K202" i="1"/>
  <c r="K3026" i="1"/>
  <c r="K1201" i="1"/>
  <c r="K1233" i="1" s="1"/>
  <c r="K4001" i="1"/>
  <c r="K2219" i="1"/>
  <c r="K642" i="1"/>
  <c r="K4452" i="1"/>
  <c r="K3492" i="1"/>
  <c r="K3210" i="1"/>
  <c r="K27" i="1"/>
  <c r="K35" i="1" s="1"/>
  <c r="AC1433" i="1"/>
  <c r="Y1433" i="1"/>
  <c r="S1433" i="1"/>
  <c r="M1437" i="1"/>
  <c r="T318" i="33"/>
  <c r="T458" i="33"/>
  <c r="S453" i="33"/>
  <c r="S313" i="33"/>
  <c r="M319" i="33"/>
  <c r="M459" i="33"/>
  <c r="K456" i="33"/>
  <c r="K316" i="33"/>
  <c r="J316" i="33"/>
  <c r="J456" i="33"/>
  <c r="M176" i="1"/>
  <c r="AA1547" i="1"/>
  <c r="Z1545" i="1"/>
  <c r="R1549" i="1"/>
  <c r="W1509" i="1"/>
  <c r="Q1506" i="1"/>
  <c r="R1509" i="1"/>
  <c r="O1506" i="1"/>
  <c r="I231" i="33"/>
  <c r="G501" i="2" s="1"/>
  <c r="AB1563" i="1"/>
  <c r="Y1563" i="1"/>
  <c r="P1562" i="1"/>
  <c r="N1563" i="1"/>
  <c r="K1563" i="1"/>
  <c r="Z1577" i="1"/>
  <c r="W1580" i="1"/>
  <c r="U202" i="1"/>
  <c r="U1497" i="1"/>
  <c r="U4201" i="1"/>
  <c r="U1201" i="1"/>
  <c r="U1233" i="1" s="1"/>
  <c r="U3026" i="1"/>
  <c r="U328" i="1"/>
  <c r="U360" i="1" s="1"/>
  <c r="U4001" i="1"/>
  <c r="U642" i="1"/>
  <c r="U2219" i="1"/>
  <c r="U4452" i="1"/>
  <c r="U3492" i="1"/>
  <c r="U3210" i="1"/>
  <c r="U27" i="1"/>
  <c r="U35" i="1" s="1"/>
  <c r="Z1584" i="1"/>
  <c r="W1577" i="1"/>
  <c r="R1582" i="1"/>
  <c r="R1114" i="1"/>
  <c r="X1111" i="1"/>
  <c r="Z1113" i="1"/>
  <c r="M1113" i="1"/>
  <c r="Y1554" i="1"/>
  <c r="W1553" i="1"/>
  <c r="W1569" i="1"/>
  <c r="S1570" i="1"/>
  <c r="Z1137" i="1"/>
  <c r="Z1468" i="1"/>
  <c r="M1468" i="1"/>
  <c r="L388" i="33"/>
  <c r="Y1457" i="1"/>
  <c r="R1460" i="1"/>
  <c r="Z1537" i="1"/>
  <c r="V1538" i="1"/>
  <c r="Z1515" i="1"/>
  <c r="V1513" i="1"/>
  <c r="Q1513" i="1"/>
  <c r="R1512" i="1"/>
  <c r="Z1488" i="1"/>
  <c r="X1489" i="1"/>
  <c r="Q1489" i="1"/>
  <c r="M1488" i="1"/>
  <c r="W1445" i="1"/>
  <c r="R1441" i="1"/>
  <c r="X3027" i="1"/>
  <c r="X1202" i="1"/>
  <c r="X1234" i="1" s="1"/>
  <c r="X4202" i="1"/>
  <c r="X329" i="1"/>
  <c r="X361" i="1" s="1"/>
  <c r="X1498" i="1"/>
  <c r="X203" i="1"/>
  <c r="X4002" i="1"/>
  <c r="X2220" i="1"/>
  <c r="X643" i="1"/>
  <c r="X4453" i="1"/>
  <c r="X3493" i="1"/>
  <c r="X3211" i="1"/>
  <c r="X28" i="1"/>
  <c r="X36" i="1" s="1"/>
  <c r="T1498" i="1"/>
  <c r="T3027" i="1"/>
  <c r="T329" i="1"/>
  <c r="T361" i="1" s="1"/>
  <c r="T203" i="1"/>
  <c r="T4202" i="1"/>
  <c r="T1202" i="1"/>
  <c r="T1234" i="1" s="1"/>
  <c r="T4002" i="1"/>
  <c r="T643" i="1"/>
  <c r="T2220" i="1"/>
  <c r="T4453" i="1"/>
  <c r="T3493" i="1"/>
  <c r="T3211" i="1"/>
  <c r="T28" i="1"/>
  <c r="T36" i="1" s="1"/>
  <c r="P231" i="33"/>
  <c r="N501" i="2" s="1"/>
  <c r="AC1450" i="1"/>
  <c r="Y1450" i="1"/>
  <c r="K1450" i="1"/>
  <c r="M1452" i="1"/>
  <c r="H161" i="1"/>
  <c r="J231" i="33"/>
  <c r="H501" i="2" s="1"/>
  <c r="W1435" i="1"/>
  <c r="R1437" i="1"/>
  <c r="K1434" i="1"/>
  <c r="K1433" i="1"/>
  <c r="M1433" i="1" s="1"/>
  <c r="S318" i="33"/>
  <c r="S458" i="33"/>
  <c r="Q453" i="33"/>
  <c r="Q313" i="33"/>
  <c r="W178" i="1"/>
  <c r="N313" i="33"/>
  <c r="N453" i="33"/>
  <c r="M453" i="33"/>
  <c r="M313" i="33"/>
  <c r="R182" i="1"/>
  <c r="K458" i="33"/>
  <c r="K318" i="33"/>
  <c r="J453" i="33"/>
  <c r="J313" i="33"/>
  <c r="H319" i="33"/>
  <c r="H459" i="33"/>
  <c r="H456" i="33"/>
  <c r="H316" i="33"/>
  <c r="W1551" i="1"/>
  <c r="U1547" i="1"/>
  <c r="Q1546" i="1"/>
  <c r="N1547" i="1"/>
  <c r="AB1505" i="1"/>
  <c r="AA1505" i="1"/>
  <c r="Z1510" i="1"/>
  <c r="W1507" i="1"/>
  <c r="L1506" i="1"/>
  <c r="R1507" i="1"/>
  <c r="R1508" i="1"/>
  <c r="N4201" i="1"/>
  <c r="N1201" i="1"/>
  <c r="N1233" i="1" s="1"/>
  <c r="N328" i="1"/>
  <c r="N360" i="1" s="1"/>
  <c r="N366" i="1" s="1"/>
  <c r="N1497" i="1"/>
  <c r="N202" i="1"/>
  <c r="N3026" i="1"/>
  <c r="N4001" i="1"/>
  <c r="N642" i="1"/>
  <c r="N2219" i="1"/>
  <c r="N4452" i="1"/>
  <c r="N3492" i="1"/>
  <c r="N3210" i="1"/>
  <c r="N27" i="1"/>
  <c r="N35" i="1" s="1"/>
  <c r="I1562" i="1"/>
  <c r="AA1562" i="1"/>
  <c r="X1563" i="1"/>
  <c r="U1562" i="1"/>
  <c r="T1562" i="1"/>
  <c r="P386" i="33"/>
  <c r="P388" i="33"/>
  <c r="Z1582" i="1"/>
  <c r="W1581" i="1"/>
  <c r="R1581" i="1"/>
  <c r="W1116" i="1"/>
  <c r="W1115" i="1"/>
  <c r="U1111" i="1"/>
  <c r="Z1116" i="1"/>
  <c r="M1558" i="1"/>
  <c r="U1554" i="1"/>
  <c r="R1553" i="1"/>
  <c r="Z1575" i="1"/>
  <c r="R1574" i="1"/>
  <c r="W1138" i="1"/>
  <c r="U1135" i="1"/>
  <c r="M1139" i="1"/>
  <c r="M1134" i="1"/>
  <c r="R389" i="33"/>
  <c r="Q328" i="1"/>
  <c r="Q360" i="1" s="1"/>
  <c r="Q1497" i="1"/>
  <c r="Q202" i="1"/>
  <c r="Q4201" i="1"/>
  <c r="Q1201" i="1"/>
  <c r="Q1233" i="1" s="1"/>
  <c r="Q3026" i="1"/>
  <c r="Q4001" i="1"/>
  <c r="Q2219" i="1"/>
  <c r="Q642" i="1"/>
  <c r="Q4452" i="1"/>
  <c r="Q3492" i="1"/>
  <c r="Q3210" i="1"/>
  <c r="Q27" i="1"/>
  <c r="S1457" i="1"/>
  <c r="R1456" i="1"/>
  <c r="M1460" i="1"/>
  <c r="M1541" i="1"/>
  <c r="W1541" i="1"/>
  <c r="R1540" i="1"/>
  <c r="X1513" i="1"/>
  <c r="Z1513" i="1" s="1"/>
  <c r="W1488" i="1"/>
  <c r="R1491" i="1"/>
  <c r="L1490" i="1"/>
  <c r="F386" i="33"/>
  <c r="Z1444" i="1"/>
  <c r="W1441" i="1"/>
  <c r="R1445" i="1"/>
  <c r="U1202" i="1"/>
  <c r="U1234" i="1" s="1"/>
  <c r="U4202" i="1"/>
  <c r="U329" i="1"/>
  <c r="U361" i="1" s="1"/>
  <c r="U3027" i="1"/>
  <c r="U1498" i="1"/>
  <c r="U203" i="1"/>
  <c r="U4002" i="1"/>
  <c r="U643" i="1"/>
  <c r="U2220" i="1"/>
  <c r="U4453" i="1"/>
  <c r="U3493" i="1"/>
  <c r="U3211" i="1"/>
  <c r="U28" i="1"/>
  <c r="U36" i="1" s="1"/>
  <c r="K1202" i="1"/>
  <c r="K1234" i="1" s="1"/>
  <c r="K1498" i="1"/>
  <c r="K329" i="1"/>
  <c r="K361" i="1" s="1"/>
  <c r="K4202" i="1"/>
  <c r="K3027" i="1"/>
  <c r="K203" i="1"/>
  <c r="K4002" i="1"/>
  <c r="K2220" i="1"/>
  <c r="K643" i="1"/>
  <c r="K4453" i="1"/>
  <c r="K3493" i="1"/>
  <c r="K3211" i="1"/>
  <c r="K28" i="1"/>
  <c r="K36" i="1" s="1"/>
  <c r="N1450" i="1"/>
  <c r="O3026" i="1"/>
  <c r="O328" i="1"/>
  <c r="O360" i="1" s="1"/>
  <c r="O202" i="1"/>
  <c r="O4201" i="1"/>
  <c r="O1201" i="1"/>
  <c r="O1233" i="1" s="1"/>
  <c r="O1497" i="1"/>
  <c r="O4001" i="1"/>
  <c r="O2219" i="1"/>
  <c r="O642" i="1"/>
  <c r="O4452" i="1"/>
  <c r="O3492" i="1"/>
  <c r="O3210" i="1"/>
  <c r="O27" i="1"/>
  <c r="O35" i="1" s="1"/>
  <c r="U1433" i="1"/>
  <c r="S1434" i="1"/>
  <c r="O1434" i="1"/>
  <c r="T459" i="33"/>
  <c r="T319" i="33"/>
  <c r="W179" i="1"/>
  <c r="O318" i="33"/>
  <c r="O458" i="33"/>
  <c r="N316" i="33"/>
  <c r="N456" i="33"/>
  <c r="K317" i="33"/>
  <c r="K457" i="33"/>
  <c r="J318" i="33"/>
  <c r="J458" i="33"/>
  <c r="H317" i="33"/>
  <c r="H457" i="33"/>
  <c r="M181" i="1"/>
  <c r="M180" i="1"/>
  <c r="G453" i="33"/>
  <c r="G313" i="33"/>
  <c r="V1546" i="1"/>
  <c r="P1546" i="1"/>
  <c r="X1505" i="1"/>
  <c r="V1506" i="1"/>
  <c r="W1510" i="1"/>
  <c r="M1509" i="1"/>
  <c r="N1506" i="1"/>
  <c r="K1505" i="1"/>
  <c r="P1505" i="1"/>
  <c r="R1505" i="1" s="1"/>
  <c r="K1506" i="1"/>
  <c r="V1562" i="1"/>
  <c r="N1562" i="1"/>
  <c r="M1566" i="1"/>
  <c r="P648" i="1" l="1"/>
  <c r="P334" i="1"/>
  <c r="X334" i="1"/>
  <c r="Z1554" i="1"/>
  <c r="Y1471" i="1"/>
  <c r="Z1471" i="1" s="1"/>
  <c r="Y1576" i="1"/>
  <c r="S1495" i="1"/>
  <c r="Y1560" i="1"/>
  <c r="Y1552" i="1"/>
  <c r="Y33" i="1"/>
  <c r="Y41" i="1" s="1"/>
  <c r="Q1568" i="1"/>
  <c r="Y1511" i="1"/>
  <c r="Y1455" i="1"/>
  <c r="Y1503" i="1"/>
  <c r="Q1511" i="1"/>
  <c r="Q1544" i="1"/>
  <c r="Y1207" i="1"/>
  <c r="Y1239" i="1" s="1"/>
  <c r="Q1463" i="1"/>
  <c r="Q208" i="1"/>
  <c r="Y334" i="1"/>
  <c r="Q334" i="1"/>
  <c r="Y1495" i="1"/>
  <c r="Y1439" i="1"/>
  <c r="Z1539" i="1"/>
  <c r="Q1576" i="1"/>
  <c r="F669" i="33"/>
  <c r="D182" i="2" s="1"/>
  <c r="J3052" i="1" s="1"/>
  <c r="G668" i="33"/>
  <c r="E181" i="2" s="1"/>
  <c r="K4026" i="1" s="1"/>
  <c r="R670" i="33"/>
  <c r="P183" i="2" s="1"/>
  <c r="Y4742" i="1" s="1"/>
  <c r="S672" i="33"/>
  <c r="Q185" i="2" s="1"/>
  <c r="AA3055" i="1" s="1"/>
  <c r="L669" i="33"/>
  <c r="J182" i="2" s="1"/>
  <c r="L668" i="33"/>
  <c r="J181" i="2" s="1"/>
  <c r="Q4740" i="1" s="1"/>
  <c r="G671" i="33"/>
  <c r="E184" i="2" s="1"/>
  <c r="K4743" i="1" s="1"/>
  <c r="Q666" i="33"/>
  <c r="O179" i="2" s="1"/>
  <c r="F666" i="33"/>
  <c r="D179" i="2" s="1"/>
  <c r="O670" i="33"/>
  <c r="M183" i="2" s="1"/>
  <c r="U4742" i="1" s="1"/>
  <c r="P667" i="33"/>
  <c r="N180" i="2" s="1"/>
  <c r="V4025" i="1" s="1"/>
  <c r="J672" i="33"/>
  <c r="H185" i="2" s="1"/>
  <c r="O3055" i="1" s="1"/>
  <c r="O667" i="33"/>
  <c r="M180" i="2" s="1"/>
  <c r="U3050" i="1" s="1"/>
  <c r="T3216" i="1"/>
  <c r="T668" i="33"/>
  <c r="R181" i="2" s="1"/>
  <c r="AB4740" i="1" s="1"/>
  <c r="J667" i="33"/>
  <c r="H180" i="2" s="1"/>
  <c r="O3050" i="1" s="1"/>
  <c r="E669" i="33"/>
  <c r="C182" i="2" s="1"/>
  <c r="N671" i="33"/>
  <c r="L184" i="2" s="1"/>
  <c r="T4029" i="1" s="1"/>
  <c r="I670" i="33"/>
  <c r="G183" i="2" s="1"/>
  <c r="N3053" i="1" s="1"/>
  <c r="H668" i="33"/>
  <c r="F181" i="2" s="1"/>
  <c r="L4026" i="1" s="1"/>
  <c r="O666" i="33"/>
  <c r="M179" i="2" s="1"/>
  <c r="J670" i="33"/>
  <c r="H183" i="2" s="1"/>
  <c r="O3053" i="1" s="1"/>
  <c r="H672" i="33"/>
  <c r="F185" i="2" s="1"/>
  <c r="L4744" i="1" s="1"/>
  <c r="I667" i="33"/>
  <c r="G180" i="2" s="1"/>
  <c r="N4025" i="1" s="1"/>
  <c r="I669" i="33"/>
  <c r="G182" i="2" s="1"/>
  <c r="N4741" i="1" s="1"/>
  <c r="R666" i="33"/>
  <c r="P179" i="2" s="1"/>
  <c r="P666" i="33"/>
  <c r="N179" i="2" s="1"/>
  <c r="H669" i="33"/>
  <c r="F182" i="2" s="1"/>
  <c r="L4741" i="1" s="1"/>
  <c r="T671" i="33"/>
  <c r="R184" i="2" s="1"/>
  <c r="J668" i="33"/>
  <c r="H181" i="2" s="1"/>
  <c r="O4026" i="1" s="1"/>
  <c r="P1552" i="1"/>
  <c r="Q1503" i="1"/>
  <c r="Q4207" i="1"/>
  <c r="Q33" i="1"/>
  <c r="Q41" i="1" s="1"/>
  <c r="Q3032" i="1"/>
  <c r="Q3216" i="1"/>
  <c r="Q1560" i="1"/>
  <c r="Q3498" i="1"/>
  <c r="Q1455" i="1"/>
  <c r="Q1439" i="1"/>
  <c r="Q4458" i="1"/>
  <c r="Q1552" i="1"/>
  <c r="Q1495" i="1"/>
  <c r="S1471" i="1"/>
  <c r="Q2225" i="1"/>
  <c r="S33" i="1"/>
  <c r="S41" i="1" s="1"/>
  <c r="M460" i="33" s="1"/>
  <c r="Q648" i="1"/>
  <c r="S4207" i="1"/>
  <c r="Q4007" i="1"/>
  <c r="Q1471" i="1"/>
  <c r="Q1117" i="1"/>
  <c r="Q1207" i="1"/>
  <c r="Q1239" i="1" s="1"/>
  <c r="E666" i="33"/>
  <c r="C179" i="2" s="1"/>
  <c r="E672" i="33"/>
  <c r="C185" i="2" s="1"/>
  <c r="Q668" i="33"/>
  <c r="O181" i="2" s="1"/>
  <c r="X4026" i="1" s="1"/>
  <c r="Q671" i="33"/>
  <c r="O184" i="2" s="1"/>
  <c r="X4743" i="1" s="1"/>
  <c r="H667" i="33"/>
  <c r="F180" i="2" s="1"/>
  <c r="L3050" i="1" s="1"/>
  <c r="M670" i="33"/>
  <c r="K183" i="2" s="1"/>
  <c r="S3053" i="1" s="1"/>
  <c r="K670" i="33"/>
  <c r="I183" i="2" s="1"/>
  <c r="P4028" i="1" s="1"/>
  <c r="N668" i="33"/>
  <c r="L181" i="2" s="1"/>
  <c r="T4740" i="1" s="1"/>
  <c r="T667" i="33"/>
  <c r="R180" i="2" s="1"/>
  <c r="AB4025" i="1" s="1"/>
  <c r="M668" i="33"/>
  <c r="K181" i="2" s="1"/>
  <c r="S4740" i="1" s="1"/>
  <c r="I668" i="33"/>
  <c r="G181" i="2" s="1"/>
  <c r="N4026" i="1" s="1"/>
  <c r="P669" i="33"/>
  <c r="N182" i="2" s="1"/>
  <c r="V3052" i="1" s="1"/>
  <c r="U670" i="33"/>
  <c r="S183" i="2" s="1"/>
  <c r="AC4742" i="1" s="1"/>
  <c r="G667" i="33"/>
  <c r="E180" i="2" s="1"/>
  <c r="K4025" i="1" s="1"/>
  <c r="F670" i="33"/>
  <c r="D183" i="2" s="1"/>
  <c r="J4028" i="1" s="1"/>
  <c r="H671" i="33"/>
  <c r="F184" i="2" s="1"/>
  <c r="L3054" i="1" s="1"/>
  <c r="N672" i="33"/>
  <c r="L185" i="2" s="1"/>
  <c r="T3055" i="1" s="1"/>
  <c r="R667" i="33"/>
  <c r="P180" i="2" s="1"/>
  <c r="Y4025" i="1" s="1"/>
  <c r="U667" i="33"/>
  <c r="S180" i="2" s="1"/>
  <c r="AC3050" i="1" s="1"/>
  <c r="P668" i="33"/>
  <c r="N181" i="2" s="1"/>
  <c r="V3051" i="1" s="1"/>
  <c r="S671" i="33"/>
  <c r="Q184" i="2" s="1"/>
  <c r="AA4029" i="1" s="1"/>
  <c r="S666" i="33"/>
  <c r="O671" i="33"/>
  <c r="M184" i="2" s="1"/>
  <c r="U4743" i="1" s="1"/>
  <c r="K671" i="33"/>
  <c r="I184" i="2" s="1"/>
  <c r="P4743" i="1" s="1"/>
  <c r="U672" i="33"/>
  <c r="S185" i="2" s="1"/>
  <c r="AC3055" i="1" s="1"/>
  <c r="J669" i="33"/>
  <c r="H182" i="2" s="1"/>
  <c r="O4027" i="1" s="1"/>
  <c r="J666" i="33"/>
  <c r="H179" i="2" s="1"/>
  <c r="E668" i="33"/>
  <c r="C181" i="2" s="1"/>
  <c r="F668" i="33"/>
  <c r="D181" i="2" s="1"/>
  <c r="J3051" i="1" s="1"/>
  <c r="F667" i="33"/>
  <c r="D180" i="2" s="1"/>
  <c r="J4739" i="1" s="1"/>
  <c r="O672" i="33"/>
  <c r="M185" i="2" s="1"/>
  <c r="U4030" i="1" s="1"/>
  <c r="F671" i="33"/>
  <c r="D184" i="2" s="1"/>
  <c r="J4743" i="1" s="1"/>
  <c r="R671" i="33"/>
  <c r="P184" i="2" s="1"/>
  <c r="Y4029" i="1" s="1"/>
  <c r="R672" i="33"/>
  <c r="P185" i="2" s="1"/>
  <c r="Y4030" i="1" s="1"/>
  <c r="P672" i="33"/>
  <c r="N185" i="2" s="1"/>
  <c r="V4744" i="1" s="1"/>
  <c r="R669" i="33"/>
  <c r="P182" i="2" s="1"/>
  <c r="Y4741" i="1" s="1"/>
  <c r="G672" i="33"/>
  <c r="E185" i="2" s="1"/>
  <c r="K3055" i="1" s="1"/>
  <c r="E671" i="33"/>
  <c r="C184" i="2" s="1"/>
  <c r="K667" i="33"/>
  <c r="I180" i="2" s="1"/>
  <c r="P3050" i="1" s="1"/>
  <c r="H666" i="33"/>
  <c r="F179" i="2" s="1"/>
  <c r="Q669" i="33"/>
  <c r="O182" i="2" s="1"/>
  <c r="X3052" i="1" s="1"/>
  <c r="I671" i="33"/>
  <c r="G184" i="2" s="1"/>
  <c r="N4029" i="1" s="1"/>
  <c r="Q670" i="33"/>
  <c r="O183" i="2" s="1"/>
  <c r="X4028" i="1" s="1"/>
  <c r="N667" i="33"/>
  <c r="L180" i="2" s="1"/>
  <c r="T3050" i="1" s="1"/>
  <c r="K672" i="33"/>
  <c r="I185" i="2" s="1"/>
  <c r="P3055" i="1" s="1"/>
  <c r="L671" i="33"/>
  <c r="J184" i="2" s="1"/>
  <c r="Q4743" i="1" s="1"/>
  <c r="M666" i="33"/>
  <c r="K179" i="2" s="1"/>
  <c r="K666" i="33"/>
  <c r="I179" i="2" s="1"/>
  <c r="H670" i="33"/>
  <c r="F183" i="2" s="1"/>
  <c r="L3053" i="1" s="1"/>
  <c r="T666" i="33"/>
  <c r="R179" i="2" s="1"/>
  <c r="R668" i="33"/>
  <c r="P181" i="2" s="1"/>
  <c r="Y4026" i="1" s="1"/>
  <c r="K668" i="33"/>
  <c r="I181" i="2" s="1"/>
  <c r="P4026" i="1" s="1"/>
  <c r="G670" i="33"/>
  <c r="E183" i="2" s="1"/>
  <c r="K3053" i="1" s="1"/>
  <c r="U669" i="33"/>
  <c r="S182" i="2" s="1"/>
  <c r="AC3052" i="1" s="1"/>
  <c r="O669" i="33"/>
  <c r="M182" i="2" s="1"/>
  <c r="U4741" i="1" s="1"/>
  <c r="N666" i="33"/>
  <c r="L179" i="2" s="1"/>
  <c r="G666" i="33"/>
  <c r="E179" i="2" s="1"/>
  <c r="L672" i="33"/>
  <c r="J185" i="2" s="1"/>
  <c r="Q3055" i="1" s="1"/>
  <c r="U671" i="33"/>
  <c r="S184" i="2" s="1"/>
  <c r="AC4743" i="1" s="1"/>
  <c r="M671" i="33"/>
  <c r="K184" i="2" s="1"/>
  <c r="S4029" i="1" s="1"/>
  <c r="N669" i="33"/>
  <c r="L182" i="2" s="1"/>
  <c r="T4027" i="1" s="1"/>
  <c r="M667" i="33"/>
  <c r="K180" i="2" s="1"/>
  <c r="S4025" i="1" s="1"/>
  <c r="S669" i="33"/>
  <c r="Q182" i="2" s="1"/>
  <c r="AA3052" i="1" s="1"/>
  <c r="L667" i="33"/>
  <c r="J180" i="2" s="1"/>
  <c r="Q3050" i="1" s="1"/>
  <c r="T670" i="33"/>
  <c r="R183" i="2" s="1"/>
  <c r="AB4028" i="1" s="1"/>
  <c r="L666" i="33"/>
  <c r="J179" i="2" s="1"/>
  <c r="E667" i="33"/>
  <c r="C180" i="2" s="1"/>
  <c r="F672" i="33"/>
  <c r="D185" i="2" s="1"/>
  <c r="J4030" i="1" s="1"/>
  <c r="I672" i="33"/>
  <c r="G185" i="2" s="1"/>
  <c r="N4744" i="1" s="1"/>
  <c r="N670" i="33"/>
  <c r="L183" i="2" s="1"/>
  <c r="T4028" i="1" s="1"/>
  <c r="P671" i="33"/>
  <c r="N184" i="2" s="1"/>
  <c r="V4029" i="1" s="1"/>
  <c r="T669" i="33"/>
  <c r="R182" i="2" s="1"/>
  <c r="AB4027" i="1" s="1"/>
  <c r="S670" i="33"/>
  <c r="Q183" i="2" s="1"/>
  <c r="AA4028" i="1" s="1"/>
  <c r="O668" i="33"/>
  <c r="M181" i="2" s="1"/>
  <c r="U3051" i="1" s="1"/>
  <c r="L670" i="33"/>
  <c r="J183" i="2" s="1"/>
  <c r="Q4742" i="1" s="1"/>
  <c r="R1538" i="1"/>
  <c r="T672" i="33"/>
  <c r="R185" i="2" s="1"/>
  <c r="AB4030" i="1" s="1"/>
  <c r="U668" i="33"/>
  <c r="S181" i="2" s="1"/>
  <c r="AC4026" i="1" s="1"/>
  <c r="J671" i="33"/>
  <c r="H184" i="2" s="1"/>
  <c r="O3054" i="1" s="1"/>
  <c r="U666" i="33"/>
  <c r="S179" i="2" s="1"/>
  <c r="M669" i="33"/>
  <c r="K182" i="2" s="1"/>
  <c r="S4027" i="1" s="1"/>
  <c r="Q672" i="33"/>
  <c r="O185" i="2" s="1"/>
  <c r="X4030" i="1" s="1"/>
  <c r="S667" i="33"/>
  <c r="Q180" i="2" s="1"/>
  <c r="AA4739" i="1" s="1"/>
  <c r="Q667" i="33"/>
  <c r="O180" i="2" s="1"/>
  <c r="X4025" i="1" s="1"/>
  <c r="M672" i="33"/>
  <c r="K185" i="2" s="1"/>
  <c r="S4744" i="1" s="1"/>
  <c r="G669" i="33"/>
  <c r="E182" i="2" s="1"/>
  <c r="K4027" i="1" s="1"/>
  <c r="K669" i="33"/>
  <c r="I182" i="2" s="1"/>
  <c r="P4741" i="1" s="1"/>
  <c r="S668" i="33"/>
  <c r="Q181" i="2" s="1"/>
  <c r="AA4740" i="1" s="1"/>
  <c r="Y208" i="1"/>
  <c r="Y3216" i="1"/>
  <c r="Y1544" i="1"/>
  <c r="Y3498" i="1"/>
  <c r="Y4458" i="1"/>
  <c r="Y2225" i="1"/>
  <c r="Y1117" i="1"/>
  <c r="T334" i="1"/>
  <c r="Y648" i="1"/>
  <c r="Y4007" i="1"/>
  <c r="J2225" i="1"/>
  <c r="Y3032" i="1"/>
  <c r="R1112" i="1"/>
  <c r="T3498" i="1"/>
  <c r="Y1463" i="1"/>
  <c r="Y4207" i="1"/>
  <c r="Y1519" i="1"/>
  <c r="Y1141" i="1"/>
  <c r="Z1112" i="1"/>
  <c r="Z1555" i="1"/>
  <c r="O366" i="1"/>
  <c r="T208" i="1"/>
  <c r="U334" i="1"/>
  <c r="T1439" i="1"/>
  <c r="M1111" i="1"/>
  <c r="X648" i="1"/>
  <c r="R1111" i="1"/>
  <c r="X33" i="1"/>
  <c r="X41" i="1" s="1"/>
  <c r="Q320" i="33" s="1"/>
  <c r="Q390" i="33" s="1"/>
  <c r="T1552" i="1"/>
  <c r="X3216" i="1"/>
  <c r="X1511" i="1"/>
  <c r="X1544" i="1"/>
  <c r="X4007" i="1"/>
  <c r="U1439" i="1"/>
  <c r="X1117" i="1"/>
  <c r="X4458" i="1"/>
  <c r="P366" i="1"/>
  <c r="X1141" i="1"/>
  <c r="E869" i="1"/>
  <c r="E887" i="1" s="1"/>
  <c r="X3498" i="1"/>
  <c r="X2225" i="1"/>
  <c r="X1568" i="1"/>
  <c r="Z1568" i="1" s="1"/>
  <c r="X1552" i="1"/>
  <c r="X3032" i="1"/>
  <c r="X1439" i="1"/>
  <c r="X1503" i="1"/>
  <c r="X1463" i="1"/>
  <c r="X208" i="1"/>
  <c r="X1576" i="1"/>
  <c r="X1207" i="1"/>
  <c r="X1239" i="1" s="1"/>
  <c r="X1519" i="1"/>
  <c r="X1560" i="1"/>
  <c r="X1495" i="1"/>
  <c r="X1455" i="1"/>
  <c r="H1578" i="1"/>
  <c r="X4207" i="1"/>
  <c r="U4458" i="1"/>
  <c r="Q1141" i="1"/>
  <c r="Q366" i="1"/>
  <c r="Y366" i="1"/>
  <c r="V366" i="1"/>
  <c r="K366" i="1"/>
  <c r="L366" i="1"/>
  <c r="Z1466" i="1"/>
  <c r="S366" i="1"/>
  <c r="T366" i="1"/>
  <c r="AA366" i="1"/>
  <c r="AC366" i="1"/>
  <c r="U366" i="1"/>
  <c r="X366" i="1"/>
  <c r="AB366" i="1"/>
  <c r="R1571" i="1"/>
  <c r="R1490" i="1"/>
  <c r="M1457" i="1"/>
  <c r="W1554" i="1"/>
  <c r="Z1433" i="1"/>
  <c r="Z1136" i="1"/>
  <c r="P1455" i="1"/>
  <c r="P1495" i="1"/>
  <c r="P2225" i="1"/>
  <c r="P1519" i="1"/>
  <c r="P1463" i="1"/>
  <c r="W1465" i="1"/>
  <c r="P4007" i="1"/>
  <c r="Z1458" i="1"/>
  <c r="P208" i="1"/>
  <c r="M1465" i="1"/>
  <c r="P1471" i="1"/>
  <c r="P1560" i="1"/>
  <c r="P1544" i="1"/>
  <c r="P33" i="1"/>
  <c r="P41" i="1" s="1"/>
  <c r="K320" i="33" s="1"/>
  <c r="K390" i="33" s="1"/>
  <c r="P3032" i="1"/>
  <c r="P3216" i="1"/>
  <c r="P4207" i="1"/>
  <c r="P1568" i="1"/>
  <c r="P1439" i="1"/>
  <c r="P3498" i="1"/>
  <c r="P1503" i="1"/>
  <c r="P1141" i="1"/>
  <c r="P4458" i="1"/>
  <c r="R1539" i="1"/>
  <c r="H177" i="1"/>
  <c r="M1570" i="1"/>
  <c r="Z1571" i="1"/>
  <c r="M1489" i="1"/>
  <c r="R1555" i="1"/>
  <c r="AA4007" i="1"/>
  <c r="Z1135" i="1"/>
  <c r="R1466" i="1"/>
  <c r="H1459" i="1"/>
  <c r="P1511" i="1"/>
  <c r="P1576" i="1"/>
  <c r="P1117" i="1"/>
  <c r="H1435" i="1"/>
  <c r="Z2220" i="1"/>
  <c r="R1458" i="1"/>
  <c r="H1583" i="1"/>
  <c r="R1136" i="1"/>
  <c r="R1465" i="1"/>
  <c r="M1514" i="1"/>
  <c r="W1458" i="1"/>
  <c r="H1432" i="1"/>
  <c r="AA3032" i="1"/>
  <c r="H1512" i="1"/>
  <c r="T4458" i="1"/>
  <c r="T1207" i="1"/>
  <c r="T1239" i="1" s="1"/>
  <c r="AA33" i="1"/>
  <c r="AA41" i="1" s="1"/>
  <c r="AA164" i="1" s="1"/>
  <c r="AA208" i="1"/>
  <c r="R1514" i="1"/>
  <c r="Z1490" i="1"/>
  <c r="AA1511" i="1"/>
  <c r="T648" i="1"/>
  <c r="T4207" i="1"/>
  <c r="AA3216" i="1"/>
  <c r="AA1503" i="1"/>
  <c r="Z1570" i="1"/>
  <c r="H1540" i="1"/>
  <c r="H1462" i="1"/>
  <c r="T2225" i="1"/>
  <c r="AA3498" i="1"/>
  <c r="AA1207" i="1"/>
  <c r="AA1239" i="1" s="1"/>
  <c r="W1539" i="1"/>
  <c r="R1135" i="1"/>
  <c r="AA1455" i="1"/>
  <c r="AA1568" i="1"/>
  <c r="T1511" i="1"/>
  <c r="AA1439" i="1"/>
  <c r="T4007" i="1"/>
  <c r="AA4458" i="1"/>
  <c r="AA4207" i="1"/>
  <c r="Z3211" i="1"/>
  <c r="T1568" i="1"/>
  <c r="T1455" i="1"/>
  <c r="T3032" i="1"/>
  <c r="AA2225" i="1"/>
  <c r="AA334" i="1"/>
  <c r="Z3493" i="1"/>
  <c r="T33" i="1"/>
  <c r="T41" i="1" s="1"/>
  <c r="N320" i="33" s="1"/>
  <c r="N390" i="33" s="1"/>
  <c r="H1542" i="1"/>
  <c r="I666" i="33"/>
  <c r="G179" i="2" s="1"/>
  <c r="N4024" i="1" s="1"/>
  <c r="E670" i="33"/>
  <c r="C183" i="2" s="1"/>
  <c r="I4742" i="1" s="1"/>
  <c r="M1112" i="1"/>
  <c r="W1514" i="1"/>
  <c r="M1513" i="1"/>
  <c r="W1450" i="1"/>
  <c r="H1451" i="1"/>
  <c r="H1567" i="1"/>
  <c r="U1117" i="1"/>
  <c r="U1519" i="1"/>
  <c r="U2225" i="1"/>
  <c r="U1207" i="1"/>
  <c r="U1239" i="1" s="1"/>
  <c r="J4007" i="1"/>
  <c r="H1467" i="1"/>
  <c r="U1560" i="1"/>
  <c r="U648" i="1"/>
  <c r="J3032" i="1"/>
  <c r="U1544" i="1"/>
  <c r="U1455" i="1"/>
  <c r="U1495" i="1"/>
  <c r="U4007" i="1"/>
  <c r="J33" i="1"/>
  <c r="J41" i="1" s="1"/>
  <c r="J4207" i="1"/>
  <c r="J1552" i="1"/>
  <c r="H1140" i="1"/>
  <c r="U1463" i="1"/>
  <c r="J1568" i="1"/>
  <c r="U1503" i="1"/>
  <c r="J3216" i="1"/>
  <c r="J334" i="1"/>
  <c r="J1511" i="1"/>
  <c r="J1455" i="1"/>
  <c r="U1141" i="1"/>
  <c r="U33" i="1"/>
  <c r="U41" i="1" s="1"/>
  <c r="O320" i="33" s="1"/>
  <c r="O390" i="33" s="1"/>
  <c r="U208" i="1"/>
  <c r="J3498" i="1"/>
  <c r="J208" i="1"/>
  <c r="M1135" i="1"/>
  <c r="W1135" i="1"/>
  <c r="U1511" i="1"/>
  <c r="U1471" i="1"/>
  <c r="U3216" i="1"/>
  <c r="U4207" i="1"/>
  <c r="J4458" i="1"/>
  <c r="J1503" i="1"/>
  <c r="M1554" i="1"/>
  <c r="U1576" i="1"/>
  <c r="U1552" i="1"/>
  <c r="J1439" i="1"/>
  <c r="U3498" i="1"/>
  <c r="U3032" i="1"/>
  <c r="J648" i="1"/>
  <c r="Z643" i="1"/>
  <c r="H1115" i="1"/>
  <c r="H175" i="1"/>
  <c r="D453" i="33" s="1"/>
  <c r="R1554" i="1"/>
  <c r="R1570" i="1"/>
  <c r="M1571" i="1"/>
  <c r="W1571" i="1"/>
  <c r="M1555" i="1"/>
  <c r="H1440" i="1"/>
  <c r="W1136" i="1"/>
  <c r="M1538" i="1"/>
  <c r="W1490" i="1"/>
  <c r="S1576" i="1"/>
  <c r="S3216" i="1"/>
  <c r="S334" i="1"/>
  <c r="S1519" i="1"/>
  <c r="W1111" i="1"/>
  <c r="Z1450" i="1"/>
  <c r="H1572" i="1"/>
  <c r="S3498" i="1"/>
  <c r="S208" i="1"/>
  <c r="S1511" i="1"/>
  <c r="S1141" i="1"/>
  <c r="S4458" i="1"/>
  <c r="S1207" i="1"/>
  <c r="S1239" i="1" s="1"/>
  <c r="S648" i="1"/>
  <c r="S1503" i="1"/>
  <c r="S1455" i="1"/>
  <c r="S1544" i="1"/>
  <c r="R1457" i="1"/>
  <c r="S1439" i="1"/>
  <c r="S2225" i="1"/>
  <c r="S1560" i="1"/>
  <c r="Z4201" i="1"/>
  <c r="S4007" i="1"/>
  <c r="S1463" i="1"/>
  <c r="H1550" i="1"/>
  <c r="H1454" i="1"/>
  <c r="S1117" i="1"/>
  <c r="S3032" i="1"/>
  <c r="S1552" i="1"/>
  <c r="M1466" i="1"/>
  <c r="H1518" i="1"/>
  <c r="H1442" i="1"/>
  <c r="H1569" i="1"/>
  <c r="H1558" i="1"/>
  <c r="R1449" i="1"/>
  <c r="M1539" i="1"/>
  <c r="M1490" i="1"/>
  <c r="W1457" i="1"/>
  <c r="R1513" i="1"/>
  <c r="H176" i="1"/>
  <c r="E173" i="1"/>
  <c r="E191" i="1" s="1"/>
  <c r="E257" i="1" s="1"/>
  <c r="E384" i="1" s="1"/>
  <c r="H1445" i="1"/>
  <c r="H1517" i="1"/>
  <c r="H1566" i="1"/>
  <c r="H181" i="1"/>
  <c r="D319" i="33" s="1"/>
  <c r="D389" i="33" s="1"/>
  <c r="W1112" i="1"/>
  <c r="M1449" i="1"/>
  <c r="H1565" i="1"/>
  <c r="W1466" i="1"/>
  <c r="H1460" i="1"/>
  <c r="H1436" i="1"/>
  <c r="H1575" i="1"/>
  <c r="AA1552" i="1"/>
  <c r="AA1519" i="1"/>
  <c r="AA1471" i="1"/>
  <c r="AA1141" i="1"/>
  <c r="AA1544" i="1"/>
  <c r="AA1576" i="1"/>
  <c r="AA1117" i="1"/>
  <c r="AA1495" i="1"/>
  <c r="AA1463" i="1"/>
  <c r="AA1560" i="1"/>
  <c r="H1516" i="1"/>
  <c r="H1448" i="1"/>
  <c r="M1562" i="1"/>
  <c r="H1114" i="1"/>
  <c r="H1491" i="1"/>
  <c r="Z1457" i="1"/>
  <c r="Z3026" i="1"/>
  <c r="H1438" i="1"/>
  <c r="W1562" i="1"/>
  <c r="H1553" i="1"/>
  <c r="Z1497" i="1"/>
  <c r="Z1465" i="1"/>
  <c r="H1564" i="1"/>
  <c r="H1492" i="1"/>
  <c r="H1548" i="1"/>
  <c r="H1557" i="1"/>
  <c r="M1458" i="1"/>
  <c r="H1543" i="1"/>
  <c r="H1561" i="1"/>
  <c r="W1555" i="1"/>
  <c r="H1549" i="1"/>
  <c r="H1488" i="1"/>
  <c r="H1452" i="1"/>
  <c r="R1489" i="1"/>
  <c r="H1453" i="1"/>
  <c r="M1136" i="1"/>
  <c r="H178" i="1"/>
  <c r="D456" i="33" s="1"/>
  <c r="H1447" i="1"/>
  <c r="H1574" i="1"/>
  <c r="Z4002" i="1"/>
  <c r="H1116" i="1"/>
  <c r="Z1201" i="1"/>
  <c r="Z1233" i="1" s="1"/>
  <c r="H1461" i="1"/>
  <c r="H179" i="1"/>
  <c r="D317" i="33" s="1"/>
  <c r="D387" i="33" s="1"/>
  <c r="H1134" i="1"/>
  <c r="H1443" i="1"/>
  <c r="H1468" i="1"/>
  <c r="H1464" i="1"/>
  <c r="H1582" i="1"/>
  <c r="J1471" i="1"/>
  <c r="J1495" i="1"/>
  <c r="J1544" i="1"/>
  <c r="J1576" i="1"/>
  <c r="J1463" i="1"/>
  <c r="J1117" i="1"/>
  <c r="J1560" i="1"/>
  <c r="J1519" i="1"/>
  <c r="J1141" i="1"/>
  <c r="H1441" i="1"/>
  <c r="H1139" i="1"/>
  <c r="H182" i="1"/>
  <c r="Z1111" i="1"/>
  <c r="H180" i="1"/>
  <c r="D458" i="33" s="1"/>
  <c r="H1456" i="1"/>
  <c r="H1469" i="1"/>
  <c r="H1545" i="1"/>
  <c r="H1110" i="1"/>
  <c r="H1138" i="1"/>
  <c r="H1581" i="1"/>
  <c r="Z4453" i="1"/>
  <c r="H1470" i="1"/>
  <c r="H1580" i="1"/>
  <c r="T1471" i="1"/>
  <c r="T1560" i="1"/>
  <c r="T1141" i="1"/>
  <c r="T1519" i="1"/>
  <c r="T1463" i="1"/>
  <c r="T1576" i="1"/>
  <c r="T1117" i="1"/>
  <c r="T1544" i="1"/>
  <c r="T1495" i="1"/>
  <c r="W1546" i="1"/>
  <c r="W1538" i="1"/>
  <c r="H1437" i="1"/>
  <c r="H1515" i="1"/>
  <c r="Z328" i="1"/>
  <c r="Z360" i="1" s="1"/>
  <c r="H1493" i="1"/>
  <c r="H1446" i="1"/>
  <c r="H1509" i="1"/>
  <c r="H1551" i="1"/>
  <c r="H1113" i="1"/>
  <c r="W1433" i="1"/>
  <c r="H1444" i="1"/>
  <c r="H1494" i="1"/>
  <c r="H1537" i="1"/>
  <c r="H1508" i="1"/>
  <c r="W1547" i="1"/>
  <c r="H1137" i="1"/>
  <c r="H387" i="33"/>
  <c r="O388" i="33"/>
  <c r="V4742" i="1"/>
  <c r="V3053" i="1"/>
  <c r="V4028" i="1"/>
  <c r="R4201" i="1"/>
  <c r="R642" i="1"/>
  <c r="H386" i="33"/>
  <c r="O314" i="33"/>
  <c r="O454" i="33"/>
  <c r="U158" i="1"/>
  <c r="K386" i="33"/>
  <c r="W328" i="1"/>
  <c r="W360" i="1" s="1"/>
  <c r="U388" i="33"/>
  <c r="M1434" i="1"/>
  <c r="R1450" i="1"/>
  <c r="Z4452" i="1"/>
  <c r="I388" i="33"/>
  <c r="T386" i="33"/>
  <c r="W329" i="1"/>
  <c r="W361" i="1" s="1"/>
  <c r="M643" i="1"/>
  <c r="W1506" i="1"/>
  <c r="M388" i="33"/>
  <c r="U387" i="33"/>
  <c r="I1202" i="1"/>
  <c r="I1234" i="1" s="1"/>
  <c r="I203" i="1"/>
  <c r="I329" i="1"/>
  <c r="I1498" i="1"/>
  <c r="I3027" i="1"/>
  <c r="I4002" i="1"/>
  <c r="I4202" i="1"/>
  <c r="I2220" i="1"/>
  <c r="I643" i="1"/>
  <c r="I4453" i="1"/>
  <c r="I3493" i="1"/>
  <c r="I3211" i="1"/>
  <c r="I28" i="1"/>
  <c r="I1490" i="1"/>
  <c r="I1514" i="1"/>
  <c r="I1563" i="1"/>
  <c r="I1506" i="1"/>
  <c r="I1450" i="1"/>
  <c r="I1466" i="1"/>
  <c r="I1571" i="1"/>
  <c r="I1434" i="1"/>
  <c r="I1539" i="1"/>
  <c r="I1458" i="1"/>
  <c r="I1136" i="1"/>
  <c r="I1547" i="1"/>
  <c r="I1555" i="1"/>
  <c r="I1112" i="1"/>
  <c r="W4002" i="1"/>
  <c r="M202" i="1"/>
  <c r="M314" i="33"/>
  <c r="M454" i="33"/>
  <c r="S158" i="1"/>
  <c r="I35" i="1"/>
  <c r="K383" i="33"/>
  <c r="R203" i="1"/>
  <c r="J35" i="1"/>
  <c r="M27" i="1"/>
  <c r="M35" i="1" s="1"/>
  <c r="M158" i="1" s="1"/>
  <c r="M3026" i="1"/>
  <c r="W1570" i="1"/>
  <c r="M1563" i="1"/>
  <c r="I389" i="33"/>
  <c r="I315" i="33"/>
  <c r="I455" i="33"/>
  <c r="N159" i="1"/>
  <c r="D231" i="33"/>
  <c r="B501" i="2" s="1"/>
  <c r="R1506" i="1"/>
  <c r="R202" i="1"/>
  <c r="R4001" i="1"/>
  <c r="M383" i="33"/>
  <c r="S388" i="33"/>
  <c r="W1497" i="1"/>
  <c r="U315" i="33"/>
  <c r="U455" i="33"/>
  <c r="AC159" i="1"/>
  <c r="W1505" i="1"/>
  <c r="K389" i="33"/>
  <c r="Z2219" i="1"/>
  <c r="W3027" i="1"/>
  <c r="M4002" i="1"/>
  <c r="O386" i="33"/>
  <c r="M328" i="1"/>
  <c r="M360" i="1" s="1"/>
  <c r="W3210" i="1"/>
  <c r="M3210" i="1"/>
  <c r="H1584" i="1"/>
  <c r="T383" i="33"/>
  <c r="R3211" i="1"/>
  <c r="I1207" i="1"/>
  <c r="I334" i="1"/>
  <c r="I1503" i="1"/>
  <c r="I208" i="1"/>
  <c r="I3032" i="1"/>
  <c r="I4007" i="1"/>
  <c r="I4207" i="1"/>
  <c r="I2225" i="1"/>
  <c r="I648" i="1"/>
  <c r="I4458" i="1"/>
  <c r="I3498" i="1"/>
  <c r="I3216" i="1"/>
  <c r="I33" i="1"/>
  <c r="I41" i="1" s="1"/>
  <c r="I1495" i="1"/>
  <c r="I1560" i="1"/>
  <c r="I1552" i="1"/>
  <c r="I1544" i="1"/>
  <c r="I1471" i="1"/>
  <c r="I1141" i="1"/>
  <c r="I1439" i="1"/>
  <c r="I1568" i="1"/>
  <c r="I1463" i="1"/>
  <c r="I1455" i="1"/>
  <c r="I1117" i="1"/>
  <c r="I1576" i="1"/>
  <c r="I1511" i="1"/>
  <c r="I1519" i="1"/>
  <c r="Z1505" i="1"/>
  <c r="J388" i="33"/>
  <c r="T389" i="33"/>
  <c r="G315" i="33"/>
  <c r="G455" i="33"/>
  <c r="K159" i="1"/>
  <c r="Q4741" i="1"/>
  <c r="Q3052" i="1"/>
  <c r="Q4027" i="1"/>
  <c r="L3052" i="1"/>
  <c r="R1497" i="1"/>
  <c r="Q315" i="33"/>
  <c r="Q455" i="33"/>
  <c r="X159" i="1"/>
  <c r="N1207" i="1"/>
  <c r="N1239" i="1" s="1"/>
  <c r="N4207" i="1"/>
  <c r="N1503" i="1"/>
  <c r="N334" i="1"/>
  <c r="N208" i="1"/>
  <c r="N3032" i="1"/>
  <c r="N4007" i="1"/>
  <c r="N648" i="1"/>
  <c r="N2225" i="1"/>
  <c r="N4458" i="1"/>
  <c r="N3498" i="1"/>
  <c r="N3216" i="1"/>
  <c r="N33" i="1"/>
  <c r="N41" i="1" s="1"/>
  <c r="N1519" i="1"/>
  <c r="N1463" i="1"/>
  <c r="N1141" i="1"/>
  <c r="N1552" i="1"/>
  <c r="N1495" i="1"/>
  <c r="N1544" i="1"/>
  <c r="N1471" i="1"/>
  <c r="N1576" i="1"/>
  <c r="N1560" i="1"/>
  <c r="N1117" i="1"/>
  <c r="N1455" i="1"/>
  <c r="N1568" i="1"/>
  <c r="N1511" i="1"/>
  <c r="N1439" i="1"/>
  <c r="W4201" i="1"/>
  <c r="R1563" i="1"/>
  <c r="I383" i="33"/>
  <c r="O389" i="33"/>
  <c r="N454" i="33"/>
  <c r="N314" i="33"/>
  <c r="T158" i="1"/>
  <c r="Z642" i="1"/>
  <c r="W1563" i="1"/>
  <c r="I386" i="33"/>
  <c r="R1433" i="1"/>
  <c r="W4202" i="1"/>
  <c r="M4202" i="1"/>
  <c r="M455" i="33"/>
  <c r="M315" i="33"/>
  <c r="S159" i="1"/>
  <c r="M1201" i="1"/>
  <c r="M1233" i="1" s="1"/>
  <c r="W3492" i="1"/>
  <c r="U383" i="33"/>
  <c r="W1449" i="1"/>
  <c r="M3492" i="1"/>
  <c r="M1497" i="1"/>
  <c r="G389" i="33"/>
  <c r="O383" i="33"/>
  <c r="M1450" i="1"/>
  <c r="Z1202" i="1"/>
  <c r="Z1234" i="1" s="1"/>
  <c r="R3493" i="1"/>
  <c r="G383" i="33"/>
  <c r="R328" i="1"/>
  <c r="R360" i="1" s="1"/>
  <c r="I314" i="33"/>
  <c r="I454" i="33"/>
  <c r="N158" i="1"/>
  <c r="H389" i="33"/>
  <c r="M389" i="33"/>
  <c r="G314" i="33"/>
  <c r="G454" i="33"/>
  <c r="K158" i="1"/>
  <c r="W1201" i="1"/>
  <c r="W1233" i="1" s="1"/>
  <c r="Z4001" i="1"/>
  <c r="N388" i="33"/>
  <c r="U386" i="33"/>
  <c r="W1434" i="1"/>
  <c r="M28" i="1"/>
  <c r="M36" i="1" s="1"/>
  <c r="M159" i="1" s="1"/>
  <c r="J36" i="1"/>
  <c r="M3027" i="1"/>
  <c r="G388" i="33"/>
  <c r="W3211" i="1"/>
  <c r="K314" i="33"/>
  <c r="K454" i="33"/>
  <c r="P158" i="1"/>
  <c r="H1573" i="1"/>
  <c r="W4452" i="1"/>
  <c r="M386" i="33"/>
  <c r="Z1449" i="1"/>
  <c r="R4202" i="1"/>
  <c r="M4452" i="1"/>
  <c r="U389" i="33"/>
  <c r="T454" i="33"/>
  <c r="T314" i="33"/>
  <c r="AB158" i="1"/>
  <c r="Z28" i="1"/>
  <c r="Z36" i="1" s="1"/>
  <c r="Z159" i="1" s="1"/>
  <c r="Y36" i="1"/>
  <c r="Z3027" i="1"/>
  <c r="R4453" i="1"/>
  <c r="AC3498" i="1"/>
  <c r="AC1207" i="1"/>
  <c r="AC1239" i="1" s="1"/>
  <c r="AC208" i="1"/>
  <c r="AC3032" i="1"/>
  <c r="AC4207" i="1"/>
  <c r="AC334" i="1"/>
  <c r="AC1503" i="1"/>
  <c r="AC4007" i="1"/>
  <c r="AC2225" i="1"/>
  <c r="AC648" i="1"/>
  <c r="AC4458" i="1"/>
  <c r="AC3216" i="1"/>
  <c r="AC33" i="1"/>
  <c r="AC1576" i="1"/>
  <c r="AC1141" i="1"/>
  <c r="AC1117" i="1"/>
  <c r="AC1495" i="1"/>
  <c r="AC1471" i="1"/>
  <c r="AC1568" i="1"/>
  <c r="AC1544" i="1"/>
  <c r="AC1463" i="1"/>
  <c r="AC1511" i="1"/>
  <c r="AC1439" i="1"/>
  <c r="AC1519" i="1"/>
  <c r="AC1552" i="1"/>
  <c r="AC1455" i="1"/>
  <c r="AC1560" i="1"/>
  <c r="K387" i="33"/>
  <c r="N4742" i="1"/>
  <c r="R3210" i="1"/>
  <c r="R1546" i="1"/>
  <c r="J383" i="33"/>
  <c r="N383" i="33"/>
  <c r="V1207" i="1"/>
  <c r="V1239" i="1" s="1"/>
  <c r="V334" i="1"/>
  <c r="V1503" i="1"/>
  <c r="V208" i="1"/>
  <c r="V4207" i="1"/>
  <c r="V3032" i="1"/>
  <c r="V4007" i="1"/>
  <c r="V648" i="1"/>
  <c r="V2225" i="1"/>
  <c r="V4458" i="1"/>
  <c r="V3498" i="1"/>
  <c r="V3216" i="1"/>
  <c r="V33" i="1"/>
  <c r="V1576" i="1"/>
  <c r="V1560" i="1"/>
  <c r="V1568" i="1"/>
  <c r="V1455" i="1"/>
  <c r="V1495" i="1"/>
  <c r="V1511" i="1"/>
  <c r="V1519" i="1"/>
  <c r="V1544" i="1"/>
  <c r="V1141" i="1"/>
  <c r="V1117" i="1"/>
  <c r="V1463" i="1"/>
  <c r="V1552" i="1"/>
  <c r="V1439" i="1"/>
  <c r="V1471" i="1"/>
  <c r="S383" i="33"/>
  <c r="H455" i="33"/>
  <c r="H315" i="33"/>
  <c r="L159" i="1"/>
  <c r="Q386" i="33"/>
  <c r="S315" i="33"/>
  <c r="S455" i="33"/>
  <c r="AA159" i="1"/>
  <c r="Z202" i="1"/>
  <c r="M3211" i="1"/>
  <c r="M1498" i="1"/>
  <c r="L208" i="1"/>
  <c r="L1207" i="1"/>
  <c r="L1239" i="1" s="1"/>
  <c r="L3032" i="1"/>
  <c r="L4207" i="1"/>
  <c r="L1503" i="1"/>
  <c r="L334" i="1"/>
  <c r="L4007" i="1"/>
  <c r="L2225" i="1"/>
  <c r="L648" i="1"/>
  <c r="L4458" i="1"/>
  <c r="L3498" i="1"/>
  <c r="L3216" i="1"/>
  <c r="L33" i="1"/>
  <c r="L41" i="1" s="1"/>
  <c r="L1519" i="1"/>
  <c r="L1463" i="1"/>
  <c r="L1141" i="1"/>
  <c r="L1552" i="1"/>
  <c r="L1511" i="1"/>
  <c r="L1439" i="1"/>
  <c r="L1568" i="1"/>
  <c r="L1455" i="1"/>
  <c r="L1495" i="1"/>
  <c r="L1544" i="1"/>
  <c r="L1576" i="1"/>
  <c r="L1471" i="1"/>
  <c r="L1117" i="1"/>
  <c r="L1560" i="1"/>
  <c r="S314" i="33"/>
  <c r="S454" i="33"/>
  <c r="AA158" i="1"/>
  <c r="W1513" i="1"/>
  <c r="Z1547" i="1"/>
  <c r="Q387" i="33"/>
  <c r="R1434" i="1"/>
  <c r="W3493" i="1"/>
  <c r="H1577" i="1"/>
  <c r="W642" i="1"/>
  <c r="R28" i="1"/>
  <c r="R36" i="1" s="1"/>
  <c r="R159" i="1" s="1"/>
  <c r="Q36" i="1"/>
  <c r="R329" i="1"/>
  <c r="R361" i="1" s="1"/>
  <c r="M642" i="1"/>
  <c r="H1579" i="1"/>
  <c r="I387" i="33"/>
  <c r="Q389" i="33"/>
  <c r="Z1498" i="1"/>
  <c r="R2220" i="1"/>
  <c r="AB4029" i="1"/>
  <c r="AB4743" i="1"/>
  <c r="AB3054" i="1"/>
  <c r="R3492" i="1"/>
  <c r="N315" i="33"/>
  <c r="N455" i="33"/>
  <c r="T159" i="1"/>
  <c r="Z1563" i="1"/>
  <c r="M203" i="1"/>
  <c r="G387" i="33"/>
  <c r="K208" i="1"/>
  <c r="K1207" i="1"/>
  <c r="K1239" i="1" s="1"/>
  <c r="K334" i="1"/>
  <c r="K3032" i="1"/>
  <c r="K4207" i="1"/>
  <c r="K1503" i="1"/>
  <c r="K4007" i="1"/>
  <c r="K648" i="1"/>
  <c r="K2225" i="1"/>
  <c r="K4458" i="1"/>
  <c r="K3498" i="1"/>
  <c r="K3216" i="1"/>
  <c r="K33" i="1"/>
  <c r="K41" i="1" s="1"/>
  <c r="K1511" i="1"/>
  <c r="K1495" i="1"/>
  <c r="K1519" i="1"/>
  <c r="K1117" i="1"/>
  <c r="K1544" i="1"/>
  <c r="K1471" i="1"/>
  <c r="K1463" i="1"/>
  <c r="K1568" i="1"/>
  <c r="K1455" i="1"/>
  <c r="K1560" i="1"/>
  <c r="K1552" i="1"/>
  <c r="K1439" i="1"/>
  <c r="K1141" i="1"/>
  <c r="K1576" i="1"/>
  <c r="Z27" i="1"/>
  <c r="Z35" i="1" s="1"/>
  <c r="Z158" i="1" s="1"/>
  <c r="Y35" i="1"/>
  <c r="Q314" i="33"/>
  <c r="Q454" i="33"/>
  <c r="X158" i="1"/>
  <c r="G386" i="33"/>
  <c r="O387" i="33"/>
  <c r="W203" i="1"/>
  <c r="M3493" i="1"/>
  <c r="J389" i="33"/>
  <c r="W4453" i="1"/>
  <c r="W2219" i="1"/>
  <c r="Z1546" i="1"/>
  <c r="N387" i="33"/>
  <c r="AB334" i="1"/>
  <c r="AB1207" i="1"/>
  <c r="AB1239" i="1" s="1"/>
  <c r="AB1503" i="1"/>
  <c r="AB4207" i="1"/>
  <c r="AB208" i="1"/>
  <c r="AB3032" i="1"/>
  <c r="AB4007" i="1"/>
  <c r="AB2225" i="1"/>
  <c r="AB648" i="1"/>
  <c r="AB4458" i="1"/>
  <c r="AB3498" i="1"/>
  <c r="AB3216" i="1"/>
  <c r="AB33" i="1"/>
  <c r="AB41" i="1" s="1"/>
  <c r="AB1471" i="1"/>
  <c r="AB1439" i="1"/>
  <c r="AB1495" i="1"/>
  <c r="AB1519" i="1"/>
  <c r="AB1544" i="1"/>
  <c r="AB1576" i="1"/>
  <c r="AB1463" i="1"/>
  <c r="AB1511" i="1"/>
  <c r="AB1455" i="1"/>
  <c r="AB1560" i="1"/>
  <c r="AB1117" i="1"/>
  <c r="AB1568" i="1"/>
  <c r="AB1552" i="1"/>
  <c r="AB1141" i="1"/>
  <c r="R3027" i="1"/>
  <c r="M2219" i="1"/>
  <c r="Z1506" i="1"/>
  <c r="H388" i="33"/>
  <c r="Z329" i="1"/>
  <c r="Z361" i="1" s="1"/>
  <c r="R643" i="1"/>
  <c r="W1489" i="1"/>
  <c r="J454" i="33"/>
  <c r="J314" i="33"/>
  <c r="O158" i="1"/>
  <c r="N386" i="33"/>
  <c r="R3026" i="1"/>
  <c r="R4452" i="1"/>
  <c r="K388" i="33"/>
  <c r="Q383" i="33"/>
  <c r="W202" i="1"/>
  <c r="R1547" i="1"/>
  <c r="J387" i="33"/>
  <c r="Z3210" i="1"/>
  <c r="M1506" i="1"/>
  <c r="W28" i="1"/>
  <c r="W36" i="1" s="1"/>
  <c r="W159" i="1" s="1"/>
  <c r="V36" i="1"/>
  <c r="W1202" i="1"/>
  <c r="W1234" i="1" s="1"/>
  <c r="M4453" i="1"/>
  <c r="R1562" i="1"/>
  <c r="S387" i="33"/>
  <c r="W643" i="1"/>
  <c r="H314" i="33"/>
  <c r="H454" i="33"/>
  <c r="L158" i="1"/>
  <c r="W4001" i="1"/>
  <c r="H1510" i="1"/>
  <c r="H1507" i="1"/>
  <c r="M1546" i="1"/>
  <c r="R1202" i="1"/>
  <c r="R1234" i="1" s="1"/>
  <c r="M4201" i="1"/>
  <c r="M387" i="33"/>
  <c r="S389" i="33"/>
  <c r="Z203" i="1"/>
  <c r="R4002" i="1"/>
  <c r="H1556" i="1"/>
  <c r="O455" i="33"/>
  <c r="O315" i="33"/>
  <c r="U159" i="1"/>
  <c r="H1541" i="1"/>
  <c r="R27" i="1"/>
  <c r="R35" i="1" s="1"/>
  <c r="R158" i="1" s="1"/>
  <c r="Q35" i="1"/>
  <c r="R1201" i="1"/>
  <c r="R1233" i="1" s="1"/>
  <c r="R2219" i="1"/>
  <c r="O208" i="1"/>
  <c r="O334" i="1"/>
  <c r="O1207" i="1"/>
  <c r="O1239" i="1" s="1"/>
  <c r="O4207" i="1"/>
  <c r="O1503" i="1"/>
  <c r="O3032" i="1"/>
  <c r="O4007" i="1"/>
  <c r="O2225" i="1"/>
  <c r="O648" i="1"/>
  <c r="O4458" i="1"/>
  <c r="O3498" i="1"/>
  <c r="O3216" i="1"/>
  <c r="O33" i="1"/>
  <c r="O41" i="1" s="1"/>
  <c r="O1568" i="1"/>
  <c r="O1544" i="1"/>
  <c r="O1576" i="1"/>
  <c r="O1552" i="1"/>
  <c r="O1495" i="1"/>
  <c r="O1141" i="1"/>
  <c r="O1560" i="1"/>
  <c r="O1455" i="1"/>
  <c r="O1519" i="1"/>
  <c r="O1471" i="1"/>
  <c r="O1463" i="1"/>
  <c r="O1511" i="1"/>
  <c r="O1439" i="1"/>
  <c r="O1117" i="1"/>
  <c r="J386" i="33"/>
  <c r="T388" i="33"/>
  <c r="W27" i="1"/>
  <c r="W35" i="1" s="1"/>
  <c r="W158" i="1" s="1"/>
  <c r="V35" i="1"/>
  <c r="W3026" i="1"/>
  <c r="T387" i="33"/>
  <c r="T455" i="33"/>
  <c r="T315" i="33"/>
  <c r="AB159" i="1"/>
  <c r="Z3492" i="1"/>
  <c r="H383" i="33"/>
  <c r="Q388" i="33"/>
  <c r="W1498" i="1"/>
  <c r="M2220" i="1"/>
  <c r="M1505" i="1"/>
  <c r="W2220" i="1"/>
  <c r="J315" i="33"/>
  <c r="J455" i="33"/>
  <c r="O159" i="1"/>
  <c r="Z1538" i="1"/>
  <c r="S386" i="33"/>
  <c r="K315" i="33"/>
  <c r="K455" i="33"/>
  <c r="P159" i="1"/>
  <c r="R1498" i="1"/>
  <c r="M4001" i="1"/>
  <c r="U314" i="33"/>
  <c r="U454" i="33"/>
  <c r="AC158" i="1"/>
  <c r="Z1489" i="1"/>
  <c r="H1559" i="1"/>
  <c r="H1504" i="1"/>
  <c r="N389" i="33"/>
  <c r="Z4202" i="1"/>
  <c r="AA4027" i="1" l="1"/>
  <c r="Z1495" i="1"/>
  <c r="Z1503" i="1"/>
  <c r="Z1576" i="1"/>
  <c r="Z1511" i="1"/>
  <c r="O4741" i="1"/>
  <c r="Y3055" i="1"/>
  <c r="U4740" i="1"/>
  <c r="L3055" i="1"/>
  <c r="L4030" i="1"/>
  <c r="Z1560" i="1"/>
  <c r="AB4026" i="1"/>
  <c r="AC4025" i="1"/>
  <c r="AB3051" i="1"/>
  <c r="AA3050" i="1"/>
  <c r="X4740" i="1"/>
  <c r="AC4739" i="1"/>
  <c r="Z1552" i="1"/>
  <c r="AA4744" i="1"/>
  <c r="U4026" i="1"/>
  <c r="O3052" i="1"/>
  <c r="O3051" i="1"/>
  <c r="O4740" i="1"/>
  <c r="Q3051" i="1"/>
  <c r="Q4026" i="1"/>
  <c r="R4026" i="1" s="1"/>
  <c r="Z1439" i="1"/>
  <c r="Z334" i="1"/>
  <c r="O4739" i="1"/>
  <c r="O4025" i="1"/>
  <c r="J4027" i="1"/>
  <c r="J4741" i="1"/>
  <c r="Z3498" i="1"/>
  <c r="AA4741" i="1"/>
  <c r="V4739" i="1"/>
  <c r="P4025" i="1"/>
  <c r="V3050" i="1"/>
  <c r="Y3053" i="1"/>
  <c r="Y4028" i="1"/>
  <c r="Z4028" i="1" s="1"/>
  <c r="N4028" i="1"/>
  <c r="U3052" i="1"/>
  <c r="U4027" i="1"/>
  <c r="K4740" i="1"/>
  <c r="K3051" i="1"/>
  <c r="T3054" i="1"/>
  <c r="K4741" i="1"/>
  <c r="S4739" i="1"/>
  <c r="K3052" i="1"/>
  <c r="M3052" i="1" s="1"/>
  <c r="S3050" i="1"/>
  <c r="K4739" i="1"/>
  <c r="K3050" i="1"/>
  <c r="Z2225" i="1"/>
  <c r="T4743" i="1"/>
  <c r="AA4030" i="1"/>
  <c r="Z1455" i="1"/>
  <c r="L4027" i="1"/>
  <c r="P4739" i="1"/>
  <c r="P3052" i="1"/>
  <c r="AA4025" i="1"/>
  <c r="K4029" i="1"/>
  <c r="J3053" i="1"/>
  <c r="M3053" i="1" s="1"/>
  <c r="K3054" i="1"/>
  <c r="X3051" i="1"/>
  <c r="P4027" i="1"/>
  <c r="J4742" i="1"/>
  <c r="Z208" i="1"/>
  <c r="AA3051" i="1"/>
  <c r="Q4025" i="1"/>
  <c r="Q4739" i="1"/>
  <c r="X4741" i="1"/>
  <c r="Z4741" i="1" s="1"/>
  <c r="X3054" i="1"/>
  <c r="Y3051" i="1"/>
  <c r="X4029" i="1"/>
  <c r="Z4029" i="1" s="1"/>
  <c r="Y4740" i="1"/>
  <c r="K4028" i="1"/>
  <c r="L3051" i="1"/>
  <c r="L4740" i="1"/>
  <c r="P3051" i="1"/>
  <c r="Q3053" i="1"/>
  <c r="P4740" i="1"/>
  <c r="Q4028" i="1"/>
  <c r="L4029" i="1"/>
  <c r="AA4026" i="1"/>
  <c r="L4743" i="1"/>
  <c r="M4743" i="1" s="1"/>
  <c r="U164" i="1"/>
  <c r="O4028" i="1"/>
  <c r="O4742" i="1"/>
  <c r="J4025" i="1"/>
  <c r="U4744" i="1"/>
  <c r="J3050" i="1"/>
  <c r="AC4741" i="1"/>
  <c r="AC4740" i="1"/>
  <c r="U3055" i="1"/>
  <c r="AC4027" i="1"/>
  <c r="AC3051" i="1"/>
  <c r="P4742" i="1"/>
  <c r="P3053" i="1"/>
  <c r="X3053" i="1"/>
  <c r="O4029" i="1"/>
  <c r="X4742" i="1"/>
  <c r="Z4742" i="1" s="1"/>
  <c r="J673" i="33"/>
  <c r="H186" i="2" s="1"/>
  <c r="O3056" i="1" s="1"/>
  <c r="Z3216" i="1"/>
  <c r="J3055" i="1"/>
  <c r="O4743" i="1"/>
  <c r="J4744" i="1"/>
  <c r="U4739" i="1"/>
  <c r="N3052" i="1"/>
  <c r="S164" i="1"/>
  <c r="S4742" i="1"/>
  <c r="Y3050" i="1"/>
  <c r="N4027" i="1"/>
  <c r="N3054" i="1"/>
  <c r="M320" i="33"/>
  <c r="M390" i="33" s="1"/>
  <c r="O4030" i="1"/>
  <c r="T673" i="33"/>
  <c r="R186" i="2" s="1"/>
  <c r="AB4745" i="1" s="1"/>
  <c r="X4027" i="1"/>
  <c r="S4028" i="1"/>
  <c r="Y4739" i="1"/>
  <c r="N4743" i="1"/>
  <c r="J4029" i="1"/>
  <c r="O4744" i="1"/>
  <c r="Y4743" i="1"/>
  <c r="Z4743" i="1" s="1"/>
  <c r="J3054" i="1"/>
  <c r="AB3055" i="1"/>
  <c r="U4025" i="1"/>
  <c r="V4026" i="1"/>
  <c r="T4025" i="1"/>
  <c r="J4740" i="1"/>
  <c r="N3050" i="1"/>
  <c r="R3050" i="1" s="1"/>
  <c r="V4740" i="1"/>
  <c r="L4025" i="1"/>
  <c r="J4026" i="1"/>
  <c r="M4026" i="1" s="1"/>
  <c r="AB4742" i="1"/>
  <c r="U4028" i="1"/>
  <c r="AB4744" i="1"/>
  <c r="AB3053" i="1"/>
  <c r="L4739" i="1"/>
  <c r="T4744" i="1"/>
  <c r="K4742" i="1"/>
  <c r="U3053" i="1"/>
  <c r="N4739" i="1"/>
  <c r="Z1544" i="1"/>
  <c r="T4739" i="1"/>
  <c r="T4030" i="1"/>
  <c r="P4030" i="1"/>
  <c r="T4741" i="1"/>
  <c r="K4030" i="1"/>
  <c r="S3055" i="1"/>
  <c r="K4744" i="1"/>
  <c r="S3054" i="1"/>
  <c r="S4030" i="1"/>
  <c r="AA3053" i="1"/>
  <c r="AC4744" i="1"/>
  <c r="X3050" i="1"/>
  <c r="AA4742" i="1"/>
  <c r="AC4030" i="1"/>
  <c r="L4028" i="1"/>
  <c r="Z1141" i="1"/>
  <c r="L4742" i="1"/>
  <c r="AC4028" i="1"/>
  <c r="AC3053" i="1"/>
  <c r="H673" i="33"/>
  <c r="F186" i="2" s="1"/>
  <c r="L3056" i="1" s="1"/>
  <c r="T3052" i="1"/>
  <c r="P3054" i="1"/>
  <c r="S673" i="33"/>
  <c r="Q186" i="2" s="1"/>
  <c r="AA3056" i="1" s="1"/>
  <c r="P4744" i="1"/>
  <c r="Y3054" i="1"/>
  <c r="Z3054" i="1" s="1"/>
  <c r="N4740" i="1"/>
  <c r="Y4744" i="1"/>
  <c r="Z1519" i="1"/>
  <c r="T4742" i="1"/>
  <c r="G673" i="33"/>
  <c r="E186" i="2" s="1"/>
  <c r="K4031" i="1" s="1"/>
  <c r="D671" i="33"/>
  <c r="B184" i="2" s="1"/>
  <c r="Q3054" i="1"/>
  <c r="N4030" i="1"/>
  <c r="Q179" i="2"/>
  <c r="AA3049" i="1" s="1"/>
  <c r="S4026" i="1"/>
  <c r="T3053" i="1"/>
  <c r="Q4029" i="1"/>
  <c r="N3055" i="1"/>
  <c r="R3055" i="1" s="1"/>
  <c r="AA4743" i="1"/>
  <c r="M673" i="33"/>
  <c r="K186" i="2" s="1"/>
  <c r="S4031" i="1" s="1"/>
  <c r="Q460" i="33"/>
  <c r="Y4027" i="1"/>
  <c r="S3051" i="1"/>
  <c r="N3051" i="1"/>
  <c r="R673" i="33"/>
  <c r="P186" i="2" s="1"/>
  <c r="Y4031" i="1" s="1"/>
  <c r="V3055" i="1"/>
  <c r="U673" i="33"/>
  <c r="S186" i="2" s="1"/>
  <c r="AC4031" i="1" s="1"/>
  <c r="T4026" i="1"/>
  <c r="V3054" i="1"/>
  <c r="Q4744" i="1"/>
  <c r="AA3054" i="1"/>
  <c r="Y3052" i="1"/>
  <c r="Z3052" i="1" s="1"/>
  <c r="Z1207" i="1"/>
  <c r="Z1239" i="1" s="1"/>
  <c r="AB3050" i="1"/>
  <c r="X3055" i="1"/>
  <c r="T3051" i="1"/>
  <c r="V4743" i="1"/>
  <c r="Q4030" i="1"/>
  <c r="U3054" i="1"/>
  <c r="S4741" i="1"/>
  <c r="Z1463" i="1"/>
  <c r="Z4458" i="1"/>
  <c r="X4739" i="1"/>
  <c r="AC4029" i="1"/>
  <c r="Q673" i="33"/>
  <c r="O186" i="2" s="1"/>
  <c r="X4031" i="1" s="1"/>
  <c r="AB4739" i="1"/>
  <c r="P673" i="33"/>
  <c r="N186" i="2" s="1"/>
  <c r="V4745" i="1" s="1"/>
  <c r="U4029" i="1"/>
  <c r="W4029" i="1" s="1"/>
  <c r="V4027" i="1"/>
  <c r="S3052" i="1"/>
  <c r="Z1117" i="1"/>
  <c r="D668" i="33"/>
  <c r="B181" i="2" s="1"/>
  <c r="D669" i="33"/>
  <c r="B182" i="2" s="1"/>
  <c r="AB3052" i="1"/>
  <c r="AB4741" i="1"/>
  <c r="O673" i="33"/>
  <c r="M186" i="2" s="1"/>
  <c r="U4031" i="1" s="1"/>
  <c r="V4741" i="1"/>
  <c r="D667" i="33"/>
  <c r="B180" i="2" s="1"/>
  <c r="P4029" i="1"/>
  <c r="V4030" i="1"/>
  <c r="N673" i="33"/>
  <c r="L186" i="2" s="1"/>
  <c r="T3056" i="1" s="1"/>
  <c r="L673" i="33"/>
  <c r="J186" i="2" s="1"/>
  <c r="Q4031" i="1" s="1"/>
  <c r="K673" i="33"/>
  <c r="I186" i="2" s="1"/>
  <c r="P3056" i="1" s="1"/>
  <c r="AC3054" i="1"/>
  <c r="X4744" i="1"/>
  <c r="S4743" i="1"/>
  <c r="D672" i="33"/>
  <c r="B185" i="2" s="1"/>
  <c r="F673" i="33"/>
  <c r="D186" i="2" s="1"/>
  <c r="J3056" i="1" s="1"/>
  <c r="Z4207" i="1"/>
  <c r="Z3032" i="1"/>
  <c r="Z648" i="1"/>
  <c r="Z4007" i="1"/>
  <c r="R1503" i="1"/>
  <c r="Z33" i="1"/>
  <c r="Z41" i="1" s="1"/>
  <c r="Z164" i="1" s="1"/>
  <c r="Z4025" i="1"/>
  <c r="X164" i="1"/>
  <c r="S460" i="33"/>
  <c r="W334" i="1"/>
  <c r="S320" i="33"/>
  <c r="S390" i="33" s="1"/>
  <c r="W1568" i="1"/>
  <c r="P164" i="1"/>
  <c r="K460" i="33"/>
  <c r="R366" i="1"/>
  <c r="W366" i="1"/>
  <c r="Z366" i="1"/>
  <c r="R1495" i="1"/>
  <c r="R4207" i="1"/>
  <c r="D313" i="33"/>
  <c r="D383" i="33" s="1"/>
  <c r="O460" i="33"/>
  <c r="H1112" i="1"/>
  <c r="W1471" i="1"/>
  <c r="W1495" i="1"/>
  <c r="R1463" i="1"/>
  <c r="H1136" i="1"/>
  <c r="W3498" i="1"/>
  <c r="W1503" i="1"/>
  <c r="I3053" i="1"/>
  <c r="H1111" i="1"/>
  <c r="I673" i="33"/>
  <c r="G186" i="2" s="1"/>
  <c r="N4745" i="1" s="1"/>
  <c r="H1433" i="1"/>
  <c r="W3216" i="1"/>
  <c r="H1465" i="1"/>
  <c r="R1568" i="1"/>
  <c r="W1455" i="1"/>
  <c r="M208" i="1"/>
  <c r="R1207" i="1"/>
  <c r="R1239" i="1" s="1"/>
  <c r="W3032" i="1"/>
  <c r="H1135" i="1"/>
  <c r="T164" i="1"/>
  <c r="W1552" i="1"/>
  <c r="N460" i="33"/>
  <c r="W648" i="1"/>
  <c r="W4458" i="1"/>
  <c r="D670" i="33"/>
  <c r="B183" i="2" s="1"/>
  <c r="W1439" i="1"/>
  <c r="Z4026" i="1"/>
  <c r="E673" i="33"/>
  <c r="C186" i="2" s="1"/>
  <c r="I4028" i="1"/>
  <c r="H1570" i="1"/>
  <c r="H1555" i="1"/>
  <c r="H1554" i="1"/>
  <c r="W4007" i="1"/>
  <c r="Z4030" i="1"/>
  <c r="H1514" i="1"/>
  <c r="H1539" i="1"/>
  <c r="W1544" i="1"/>
  <c r="W4207" i="1"/>
  <c r="W1519" i="1"/>
  <c r="N3049" i="1"/>
  <c r="N4738" i="1"/>
  <c r="R334" i="1"/>
  <c r="D666" i="33"/>
  <c r="B179" i="2" s="1"/>
  <c r="W2225" i="1"/>
  <c r="R3032" i="1"/>
  <c r="H1513" i="1"/>
  <c r="D459" i="33"/>
  <c r="W1207" i="1"/>
  <c r="W1239" i="1" s="1"/>
  <c r="M1552" i="1"/>
  <c r="M2225" i="1"/>
  <c r="H642" i="1"/>
  <c r="W1117" i="1"/>
  <c r="W1560" i="1"/>
  <c r="W1141" i="1"/>
  <c r="H1458" i="1"/>
  <c r="R1455" i="1"/>
  <c r="H1490" i="1"/>
  <c r="H1505" i="1"/>
  <c r="H4201" i="1"/>
  <c r="W208" i="1"/>
  <c r="M1463" i="1"/>
  <c r="H1466" i="1"/>
  <c r="H1457" i="1"/>
  <c r="H1434" i="1"/>
  <c r="M1455" i="1"/>
  <c r="M1503" i="1"/>
  <c r="D316" i="33"/>
  <c r="D386" i="33" s="1"/>
  <c r="H3026" i="1"/>
  <c r="M1568" i="1"/>
  <c r="M4207" i="1"/>
  <c r="M3216" i="1"/>
  <c r="M1471" i="1"/>
  <c r="H1562" i="1"/>
  <c r="M1141" i="1"/>
  <c r="H1201" i="1"/>
  <c r="W1463" i="1"/>
  <c r="D457" i="33"/>
  <c r="M648" i="1"/>
  <c r="M3032" i="1"/>
  <c r="H328" i="1"/>
  <c r="H4001" i="1"/>
  <c r="M4007" i="1"/>
  <c r="M1519" i="1"/>
  <c r="R208" i="1"/>
  <c r="H2219" i="1"/>
  <c r="M1495" i="1"/>
  <c r="M1511" i="1"/>
  <c r="H1538" i="1"/>
  <c r="M3498" i="1"/>
  <c r="M1544" i="1"/>
  <c r="M4458" i="1"/>
  <c r="M1207" i="1"/>
  <c r="M1239" i="1" s="1"/>
  <c r="M1439" i="1"/>
  <c r="M1117" i="1"/>
  <c r="H1489" i="1"/>
  <c r="H3492" i="1"/>
  <c r="R1552" i="1"/>
  <c r="D318" i="33"/>
  <c r="D388" i="33" s="1"/>
  <c r="H202" i="1"/>
  <c r="H203" i="1"/>
  <c r="H3210" i="1"/>
  <c r="H4452" i="1"/>
  <c r="R1439" i="1"/>
  <c r="R1544" i="1"/>
  <c r="H1497" i="1"/>
  <c r="U384" i="33"/>
  <c r="J320" i="33"/>
  <c r="J390" i="33" s="1"/>
  <c r="J460" i="33"/>
  <c r="O164" i="1"/>
  <c r="O385" i="33"/>
  <c r="P314" i="33"/>
  <c r="P454" i="33"/>
  <c r="V158" i="1"/>
  <c r="Q4024" i="1"/>
  <c r="Q4738" i="1"/>
  <c r="Q3049" i="1"/>
  <c r="R320" i="33"/>
  <c r="R390" i="33" s="1"/>
  <c r="R460" i="33"/>
  <c r="Y164" i="1"/>
  <c r="R314" i="33"/>
  <c r="R454" i="33"/>
  <c r="Y158" i="1"/>
  <c r="L315" i="33"/>
  <c r="L455" i="33"/>
  <c r="Q159" i="1"/>
  <c r="I3051" i="1"/>
  <c r="I4026" i="1"/>
  <c r="I4740" i="1"/>
  <c r="G384" i="33"/>
  <c r="T3049" i="1"/>
  <c r="T4024" i="1"/>
  <c r="T4738" i="1"/>
  <c r="R2225" i="1"/>
  <c r="M384" i="33"/>
  <c r="I36" i="1"/>
  <c r="H28" i="1"/>
  <c r="H36" i="1" s="1"/>
  <c r="H3027" i="1"/>
  <c r="O384" i="33"/>
  <c r="T385" i="33"/>
  <c r="J384" i="33"/>
  <c r="T320" i="33"/>
  <c r="T390" i="33" s="1"/>
  <c r="T460" i="33"/>
  <c r="AB164" i="1"/>
  <c r="G320" i="33"/>
  <c r="G390" i="33" s="1"/>
  <c r="G460" i="33"/>
  <c r="K164" i="1"/>
  <c r="M334" i="1"/>
  <c r="T384" i="33"/>
  <c r="F315" i="33"/>
  <c r="F455" i="33"/>
  <c r="J159" i="1"/>
  <c r="R1141" i="1"/>
  <c r="R648" i="1"/>
  <c r="V4738" i="1"/>
  <c r="V3049" i="1"/>
  <c r="V4024" i="1"/>
  <c r="W1511" i="1"/>
  <c r="H27" i="1"/>
  <c r="H35" i="1" s="1"/>
  <c r="H1571" i="1"/>
  <c r="H3211" i="1"/>
  <c r="H1498" i="1"/>
  <c r="H1546" i="1"/>
  <c r="S384" i="33"/>
  <c r="H460" i="33"/>
  <c r="H320" i="33"/>
  <c r="H390" i="33" s="1"/>
  <c r="L164" i="1"/>
  <c r="AC4024" i="1"/>
  <c r="AC4738" i="1"/>
  <c r="AC3049" i="1"/>
  <c r="L320" i="33"/>
  <c r="L390" i="33" s="1"/>
  <c r="L460" i="33"/>
  <c r="Q164" i="1"/>
  <c r="AC41" i="1"/>
  <c r="K384" i="33"/>
  <c r="R1117" i="1"/>
  <c r="R4007" i="1"/>
  <c r="Y3049" i="1"/>
  <c r="Y4738" i="1"/>
  <c r="Y4024" i="1"/>
  <c r="M33" i="1"/>
  <c r="M41" i="1" s="1"/>
  <c r="M164" i="1" s="1"/>
  <c r="E314" i="33"/>
  <c r="E454" i="33"/>
  <c r="I158" i="1"/>
  <c r="H3493" i="1"/>
  <c r="J385" i="33"/>
  <c r="K4024" i="1"/>
  <c r="K3049" i="1"/>
  <c r="K4738" i="1"/>
  <c r="H384" i="33"/>
  <c r="P315" i="33"/>
  <c r="P455" i="33"/>
  <c r="V159" i="1"/>
  <c r="M1576" i="1"/>
  <c r="S385" i="33"/>
  <c r="H385" i="33"/>
  <c r="R33" i="1"/>
  <c r="R41" i="1" s="1"/>
  <c r="R164" i="1" s="1"/>
  <c r="I384" i="33"/>
  <c r="N384" i="33"/>
  <c r="R1560" i="1"/>
  <c r="R1519" i="1"/>
  <c r="G385" i="33"/>
  <c r="E320" i="33"/>
  <c r="E390" i="33" s="1"/>
  <c r="E460" i="33"/>
  <c r="I164" i="1"/>
  <c r="U385" i="33"/>
  <c r="F320" i="33"/>
  <c r="F390" i="33" s="1"/>
  <c r="F460" i="33"/>
  <c r="J164" i="1"/>
  <c r="F454" i="33"/>
  <c r="F314" i="33"/>
  <c r="J158" i="1"/>
  <c r="H1450" i="1"/>
  <c r="H4453" i="1"/>
  <c r="J4024" i="1"/>
  <c r="J4738" i="1"/>
  <c r="J3049" i="1"/>
  <c r="L454" i="33"/>
  <c r="L314" i="33"/>
  <c r="Q158" i="1"/>
  <c r="AB4024" i="1"/>
  <c r="AB4738" i="1"/>
  <c r="AB3049" i="1"/>
  <c r="P4024" i="1"/>
  <c r="P4738" i="1"/>
  <c r="P3049" i="1"/>
  <c r="Q384" i="33"/>
  <c r="R1576" i="1"/>
  <c r="I460" i="33"/>
  <c r="I320" i="33"/>
  <c r="I390" i="33" s="1"/>
  <c r="N164" i="1"/>
  <c r="Q385" i="33"/>
  <c r="L4738" i="1"/>
  <c r="L3049" i="1"/>
  <c r="L4024" i="1"/>
  <c r="H1547" i="1"/>
  <c r="H1506" i="1"/>
  <c r="H643" i="1"/>
  <c r="I4029" i="1"/>
  <c r="I4743" i="1"/>
  <c r="I3054" i="1"/>
  <c r="N385" i="33"/>
  <c r="X4024" i="1"/>
  <c r="X3049" i="1"/>
  <c r="X4738" i="1"/>
  <c r="W1576" i="1"/>
  <c r="R315" i="33"/>
  <c r="R455" i="33"/>
  <c r="Y159" i="1"/>
  <c r="I4030" i="1"/>
  <c r="I3055" i="1"/>
  <c r="I4744" i="1"/>
  <c r="H1449" i="1"/>
  <c r="M385" i="33"/>
  <c r="R1471" i="1"/>
  <c r="R3216" i="1"/>
  <c r="H1563" i="1"/>
  <c r="H2220" i="1"/>
  <c r="O3049" i="1"/>
  <c r="O4024" i="1"/>
  <c r="O4738" i="1"/>
  <c r="I4738" i="1"/>
  <c r="I3049" i="1"/>
  <c r="I4024" i="1"/>
  <c r="U4024" i="1"/>
  <c r="U4738" i="1"/>
  <c r="U3049" i="1"/>
  <c r="W33" i="1"/>
  <c r="W41" i="1" s="1"/>
  <c r="W164" i="1" s="1"/>
  <c r="V41" i="1"/>
  <c r="I4739" i="1"/>
  <c r="I4025" i="1"/>
  <c r="I3050" i="1"/>
  <c r="R3498" i="1"/>
  <c r="S3049" i="1"/>
  <c r="S4738" i="1"/>
  <c r="S4024" i="1"/>
  <c r="R4741" i="1"/>
  <c r="I385" i="33"/>
  <c r="H4202" i="1"/>
  <c r="K385" i="33"/>
  <c r="M1560" i="1"/>
  <c r="R1511" i="1"/>
  <c r="R4458" i="1"/>
  <c r="I4027" i="1"/>
  <c r="I4741" i="1"/>
  <c r="I3052" i="1"/>
  <c r="H4002" i="1"/>
  <c r="M4030" i="1" l="1"/>
  <c r="M4027" i="1"/>
  <c r="Z3051" i="1"/>
  <c r="M3055" i="1"/>
  <c r="Z3055" i="1"/>
  <c r="W4740" i="1"/>
  <c r="M4741" i="1"/>
  <c r="M3051" i="1"/>
  <c r="Z4740" i="1"/>
  <c r="R3051" i="1"/>
  <c r="M3050" i="1"/>
  <c r="W4027" i="1"/>
  <c r="R3052" i="1"/>
  <c r="Z3053" i="1"/>
  <c r="R4025" i="1"/>
  <c r="M4739" i="1"/>
  <c r="W3050" i="1"/>
  <c r="R4739" i="1"/>
  <c r="M4740" i="1"/>
  <c r="W4025" i="1"/>
  <c r="N3056" i="1"/>
  <c r="M3054" i="1"/>
  <c r="O4745" i="1"/>
  <c r="O4031" i="1"/>
  <c r="R4743" i="1"/>
  <c r="M4029" i="1"/>
  <c r="U3056" i="1"/>
  <c r="W4742" i="1"/>
  <c r="R4027" i="1"/>
  <c r="AA4031" i="1"/>
  <c r="AA4745" i="1"/>
  <c r="M4744" i="1"/>
  <c r="M4025" i="1"/>
  <c r="AC3056" i="1"/>
  <c r="P4031" i="1"/>
  <c r="R4028" i="1"/>
  <c r="M4028" i="1"/>
  <c r="R3053" i="1"/>
  <c r="R4740" i="1"/>
  <c r="R4742" i="1"/>
  <c r="W4028" i="1"/>
  <c r="W3052" i="1"/>
  <c r="W4739" i="1"/>
  <c r="AC4745" i="1"/>
  <c r="W4744" i="1"/>
  <c r="N4031" i="1"/>
  <c r="R3054" i="1"/>
  <c r="Z4739" i="1"/>
  <c r="K3056" i="1"/>
  <c r="M3056" i="1" s="1"/>
  <c r="Z4744" i="1"/>
  <c r="K4745" i="1"/>
  <c r="J4031" i="1"/>
  <c r="J4745" i="1"/>
  <c r="W3055" i="1"/>
  <c r="Z4027" i="1"/>
  <c r="W4030" i="1"/>
  <c r="M4742" i="1"/>
  <c r="U4745" i="1"/>
  <c r="S3056" i="1"/>
  <c r="S4745" i="1"/>
  <c r="W3051" i="1"/>
  <c r="X4745" i="1"/>
  <c r="AB3056" i="1"/>
  <c r="L4031" i="1"/>
  <c r="AB4031" i="1"/>
  <c r="Q4745" i="1"/>
  <c r="W4741" i="1"/>
  <c r="H4741" i="1" s="1"/>
  <c r="W3053" i="1"/>
  <c r="R4744" i="1"/>
  <c r="Z3050" i="1"/>
  <c r="L4745" i="1"/>
  <c r="Q3056" i="1"/>
  <c r="AA4024" i="1"/>
  <c r="T4745" i="1"/>
  <c r="W4743" i="1"/>
  <c r="R4030" i="1"/>
  <c r="T4031" i="1"/>
  <c r="V4031" i="1"/>
  <c r="P4745" i="1"/>
  <c r="V3056" i="1"/>
  <c r="W3054" i="1"/>
  <c r="R4029" i="1"/>
  <c r="W4026" i="1"/>
  <c r="H4026" i="1" s="1"/>
  <c r="Y4745" i="1"/>
  <c r="Y3056" i="1"/>
  <c r="AA4738" i="1"/>
  <c r="X3056" i="1"/>
  <c r="D673" i="33"/>
  <c r="B186" i="2" s="1"/>
  <c r="H1495" i="1"/>
  <c r="H1552" i="1"/>
  <c r="H1503" i="1"/>
  <c r="H208" i="1"/>
  <c r="H1207" i="1"/>
  <c r="H334" i="1"/>
  <c r="H4207" i="1"/>
  <c r="H1568" i="1"/>
  <c r="H1455" i="1"/>
  <c r="H2225" i="1"/>
  <c r="H648" i="1"/>
  <c r="H3216" i="1"/>
  <c r="H3032" i="1"/>
  <c r="Z4031" i="1"/>
  <c r="Z3049" i="1"/>
  <c r="H1117" i="1"/>
  <c r="Z4738" i="1"/>
  <c r="H1544" i="1"/>
  <c r="H1519" i="1"/>
  <c r="H1471" i="1"/>
  <c r="R3049" i="1"/>
  <c r="H1463" i="1"/>
  <c r="H1141" i="1"/>
  <c r="H4458" i="1"/>
  <c r="R4024" i="1"/>
  <c r="W3049" i="1"/>
  <c r="H3498" i="1"/>
  <c r="H1560" i="1"/>
  <c r="H1439" i="1"/>
  <c r="H4007" i="1"/>
  <c r="H1576" i="1"/>
  <c r="W4738" i="1"/>
  <c r="R4738" i="1"/>
  <c r="W4024" i="1"/>
  <c r="P320" i="33"/>
  <c r="P390" i="33" s="1"/>
  <c r="P460" i="33"/>
  <c r="V164" i="1"/>
  <c r="Z4024" i="1"/>
  <c r="M3049" i="1"/>
  <c r="E384" i="33"/>
  <c r="U320" i="33"/>
  <c r="U390" i="33" s="1"/>
  <c r="U460" i="33"/>
  <c r="AC164" i="1"/>
  <c r="M4738" i="1"/>
  <c r="H33" i="1"/>
  <c r="H41" i="1" s="1"/>
  <c r="L384" i="33"/>
  <c r="M4024" i="1"/>
  <c r="D314" i="33"/>
  <c r="D384" i="33" s="1"/>
  <c r="D454" i="33"/>
  <c r="H158" i="1"/>
  <c r="F385" i="33"/>
  <c r="D315" i="33"/>
  <c r="D385" i="33" s="1"/>
  <c r="D455" i="33"/>
  <c r="H159" i="1"/>
  <c r="H1511" i="1"/>
  <c r="R385" i="33"/>
  <c r="F384" i="33"/>
  <c r="E315" i="33"/>
  <c r="E455" i="33"/>
  <c r="I159" i="1"/>
  <c r="L385" i="33"/>
  <c r="I4745" i="1"/>
  <c r="I4031" i="1"/>
  <c r="I3056" i="1"/>
  <c r="P385" i="33"/>
  <c r="R384" i="33"/>
  <c r="P384" i="33"/>
  <c r="H3055" i="1" l="1"/>
  <c r="H3051" i="1"/>
  <c r="H4740" i="1"/>
  <c r="H3052" i="1"/>
  <c r="H3050" i="1"/>
  <c r="H4743" i="1"/>
  <c r="H4025" i="1"/>
  <c r="R3056" i="1"/>
  <c r="H4029" i="1"/>
  <c r="H3053" i="1"/>
  <c r="H4027" i="1"/>
  <c r="H4739" i="1"/>
  <c r="H4742" i="1"/>
  <c r="M4031" i="1"/>
  <c r="H4028" i="1"/>
  <c r="R4031" i="1"/>
  <c r="H4030" i="1"/>
  <c r="Z4745" i="1"/>
  <c r="Z3056" i="1"/>
  <c r="W4745" i="1"/>
  <c r="M4745" i="1"/>
  <c r="H3054" i="1"/>
  <c r="H4744" i="1"/>
  <c r="W3056" i="1"/>
  <c r="R4745" i="1"/>
  <c r="W4031" i="1"/>
  <c r="H3049" i="1"/>
  <c r="H4738" i="1"/>
  <c r="H4024" i="1"/>
  <c r="E2513" i="1"/>
  <c r="E2529" i="1"/>
  <c r="E2702" i="1"/>
  <c r="E2718" i="1"/>
  <c r="D320" i="33"/>
  <c r="E323" i="33" s="1"/>
  <c r="C316" i="2" s="1"/>
  <c r="D460" i="33"/>
  <c r="E463" i="33" s="1"/>
  <c r="H164" i="1"/>
  <c r="E385" i="33"/>
  <c r="H3056" i="1" l="1"/>
  <c r="H4031" i="1"/>
  <c r="H4745" i="1"/>
  <c r="C433" i="2"/>
  <c r="I2524" i="1" s="1"/>
  <c r="E465" i="33"/>
  <c r="L461" i="33"/>
  <c r="E461" i="33"/>
  <c r="F465" i="33"/>
  <c r="D435" i="2" s="1"/>
  <c r="R461" i="33"/>
  <c r="P464" i="33"/>
  <c r="N434" i="2" s="1"/>
  <c r="R465" i="33"/>
  <c r="P435" i="2" s="1"/>
  <c r="P466" i="33"/>
  <c r="N436" i="2" s="1"/>
  <c r="F466" i="33"/>
  <c r="D436" i="2" s="1"/>
  <c r="J4440" i="1" s="1"/>
  <c r="E464" i="33"/>
  <c r="F461" i="33"/>
  <c r="P461" i="33"/>
  <c r="R466" i="33"/>
  <c r="P436" i="2" s="1"/>
  <c r="Y4440" i="1" s="1"/>
  <c r="L466" i="33"/>
  <c r="J436" i="2" s="1"/>
  <c r="R467" i="33"/>
  <c r="P437" i="2" s="1"/>
  <c r="Y4441" i="1" s="1"/>
  <c r="F464" i="33"/>
  <c r="D434" i="2" s="1"/>
  <c r="J4438" i="1" s="1"/>
  <c r="E466" i="33"/>
  <c r="P467" i="33"/>
  <c r="N437" i="2" s="1"/>
  <c r="V4441" i="1" s="1"/>
  <c r="L467" i="33"/>
  <c r="J437" i="2" s="1"/>
  <c r="Q4441" i="1" s="1"/>
  <c r="E467" i="33"/>
  <c r="P465" i="33"/>
  <c r="N435" i="2" s="1"/>
  <c r="V4439" i="1" s="1"/>
  <c r="L464" i="33"/>
  <c r="J434" i="2" s="1"/>
  <c r="Q4438" i="1" s="1"/>
  <c r="L465" i="33"/>
  <c r="J435" i="2" s="1"/>
  <c r="R464" i="33"/>
  <c r="P434" i="2" s="1"/>
  <c r="S466" i="33"/>
  <c r="Q436" i="2" s="1"/>
  <c r="H464" i="33"/>
  <c r="F434" i="2" s="1"/>
  <c r="L4438" i="1" s="1"/>
  <c r="F467" i="33"/>
  <c r="D437" i="2" s="1"/>
  <c r="J4441" i="1" s="1"/>
  <c r="M461" i="33"/>
  <c r="U464" i="33"/>
  <c r="S434" i="2" s="1"/>
  <c r="AC4438" i="1" s="1"/>
  <c r="O467" i="33"/>
  <c r="M437" i="2" s="1"/>
  <c r="J467" i="33"/>
  <c r="H437" i="2" s="1"/>
  <c r="J464" i="33"/>
  <c r="H434" i="2" s="1"/>
  <c r="O4438" i="1" s="1"/>
  <c r="K464" i="33"/>
  <c r="I434" i="2" s="1"/>
  <c r="P4438" i="1" s="1"/>
  <c r="G467" i="33"/>
  <c r="E437" i="2" s="1"/>
  <c r="K4441" i="1" s="1"/>
  <c r="I465" i="33"/>
  <c r="G435" i="2" s="1"/>
  <c r="N4439" i="1" s="1"/>
  <c r="T466" i="33"/>
  <c r="R436" i="2" s="1"/>
  <c r="AB4440" i="1" s="1"/>
  <c r="H461" i="33"/>
  <c r="I467" i="33"/>
  <c r="G437" i="2" s="1"/>
  <c r="Q466" i="33"/>
  <c r="O436" i="2" s="1"/>
  <c r="S464" i="33"/>
  <c r="Q434" i="2" s="1"/>
  <c r="AA4438" i="1" s="1"/>
  <c r="I466" i="33"/>
  <c r="G436" i="2" s="1"/>
  <c r="O461" i="33"/>
  <c r="M467" i="33"/>
  <c r="K437" i="2" s="1"/>
  <c r="G466" i="33"/>
  <c r="E436" i="2" s="1"/>
  <c r="N461" i="33"/>
  <c r="I464" i="33"/>
  <c r="G434" i="2" s="1"/>
  <c r="N4438" i="1" s="1"/>
  <c r="Q467" i="33"/>
  <c r="O437" i="2" s="1"/>
  <c r="G464" i="33"/>
  <c r="E434" i="2" s="1"/>
  <c r="K4438" i="1" s="1"/>
  <c r="T464" i="33"/>
  <c r="R434" i="2" s="1"/>
  <c r="AB4438" i="1" s="1"/>
  <c r="O464" i="33"/>
  <c r="M434" i="2" s="1"/>
  <c r="U4438" i="1" s="1"/>
  <c r="K465" i="33"/>
  <c r="I435" i="2" s="1"/>
  <c r="P4439" i="1" s="1"/>
  <c r="O465" i="33"/>
  <c r="M435" i="2" s="1"/>
  <c r="U4439" i="1" s="1"/>
  <c r="T465" i="33"/>
  <c r="R435" i="2" s="1"/>
  <c r="AB4439" i="1" s="1"/>
  <c r="N467" i="33"/>
  <c r="L437" i="2" s="1"/>
  <c r="U461" i="33"/>
  <c r="U467" i="33"/>
  <c r="S437" i="2" s="1"/>
  <c r="T467" i="33"/>
  <c r="R437" i="2" s="1"/>
  <c r="S465" i="33"/>
  <c r="Q435" i="2" s="1"/>
  <c r="AA4439" i="1" s="1"/>
  <c r="N464" i="33"/>
  <c r="L434" i="2" s="1"/>
  <c r="T4438" i="1" s="1"/>
  <c r="J465" i="33"/>
  <c r="H435" i="2" s="1"/>
  <c r="O4439" i="1" s="1"/>
  <c r="K461" i="33"/>
  <c r="S467" i="33"/>
  <c r="Q437" i="2" s="1"/>
  <c r="H465" i="33"/>
  <c r="F435" i="2" s="1"/>
  <c r="K466" i="33"/>
  <c r="I436" i="2" s="1"/>
  <c r="K467" i="33"/>
  <c r="I437" i="2" s="1"/>
  <c r="P4441" i="1" s="1"/>
  <c r="T461" i="33"/>
  <c r="M464" i="33"/>
  <c r="K434" i="2" s="1"/>
  <c r="S4438" i="1" s="1"/>
  <c r="G465" i="33"/>
  <c r="E435" i="2" s="1"/>
  <c r="K4439" i="1" s="1"/>
  <c r="J461" i="33"/>
  <c r="S461" i="33"/>
  <c r="M465" i="33"/>
  <c r="K435" i="2" s="1"/>
  <c r="J466" i="33"/>
  <c r="H436" i="2" s="1"/>
  <c r="Q465" i="33"/>
  <c r="O435" i="2" s="1"/>
  <c r="N465" i="33"/>
  <c r="L435" i="2" s="1"/>
  <c r="O466" i="33"/>
  <c r="M436" i="2" s="1"/>
  <c r="U4440" i="1" s="1"/>
  <c r="Q461" i="33"/>
  <c r="U465" i="33"/>
  <c r="S435" i="2" s="1"/>
  <c r="AC4439" i="1" s="1"/>
  <c r="M466" i="33"/>
  <c r="K436" i="2" s="1"/>
  <c r="S4440" i="1" s="1"/>
  <c r="U466" i="33"/>
  <c r="S436" i="2" s="1"/>
  <c r="H467" i="33"/>
  <c r="F437" i="2" s="1"/>
  <c r="N466" i="33"/>
  <c r="L436" i="2" s="1"/>
  <c r="I461" i="33"/>
  <c r="G461" i="33"/>
  <c r="H466" i="33"/>
  <c r="F436" i="2" s="1"/>
  <c r="L4440" i="1" s="1"/>
  <c r="Q464" i="33"/>
  <c r="O434" i="2" s="1"/>
  <c r="X4438" i="1" s="1"/>
  <c r="G463" i="33"/>
  <c r="E433" i="2" s="1"/>
  <c r="Q463" i="33"/>
  <c r="O433" i="2" s="1"/>
  <c r="X4437" i="1" s="1"/>
  <c r="M463" i="33"/>
  <c r="K433" i="2" s="1"/>
  <c r="I463" i="33"/>
  <c r="G433" i="2" s="1"/>
  <c r="S462" i="33"/>
  <c r="Q432" i="2" s="1"/>
  <c r="N463" i="33"/>
  <c r="L433" i="2" s="1"/>
  <c r="T4437" i="1" s="1"/>
  <c r="O462" i="33"/>
  <c r="M432" i="2" s="1"/>
  <c r="U4436" i="1" s="1"/>
  <c r="K462" i="33"/>
  <c r="I432" i="2" s="1"/>
  <c r="P4436" i="1" s="1"/>
  <c r="I462" i="33"/>
  <c r="G432" i="2" s="1"/>
  <c r="T463" i="33"/>
  <c r="R433" i="2" s="1"/>
  <c r="AB4437" i="1" s="1"/>
  <c r="O463" i="33"/>
  <c r="M433" i="2" s="1"/>
  <c r="H463" i="33"/>
  <c r="F433" i="2" s="1"/>
  <c r="J463" i="33"/>
  <c r="H433" i="2" s="1"/>
  <c r="O4437" i="1" s="1"/>
  <c r="U463" i="33"/>
  <c r="S433" i="2" s="1"/>
  <c r="K463" i="33"/>
  <c r="I433" i="2" s="1"/>
  <c r="P4437" i="1" s="1"/>
  <c r="U462" i="33"/>
  <c r="S432" i="2" s="1"/>
  <c r="AC4436" i="1" s="1"/>
  <c r="H462" i="33"/>
  <c r="F432" i="2" s="1"/>
  <c r="Q462" i="33"/>
  <c r="O432" i="2" s="1"/>
  <c r="M462" i="33"/>
  <c r="K432" i="2" s="1"/>
  <c r="N462" i="33"/>
  <c r="L432" i="2" s="1"/>
  <c r="G462" i="33"/>
  <c r="E432" i="2" s="1"/>
  <c r="K4436" i="1" s="1"/>
  <c r="S463" i="33"/>
  <c r="Q433" i="2" s="1"/>
  <c r="AA4437" i="1" s="1"/>
  <c r="T462" i="33"/>
  <c r="R432" i="2" s="1"/>
  <c r="J462" i="33"/>
  <c r="H432" i="2" s="1"/>
  <c r="O4436" i="1" s="1"/>
  <c r="E462" i="33"/>
  <c r="R462" i="33"/>
  <c r="P432" i="2" s="1"/>
  <c r="P463" i="33"/>
  <c r="N433" i="2" s="1"/>
  <c r="P462" i="33"/>
  <c r="N432" i="2" s="1"/>
  <c r="L462" i="33"/>
  <c r="J432" i="2" s="1"/>
  <c r="R463" i="33"/>
  <c r="P433" i="2" s="1"/>
  <c r="Y4437" i="1" s="1"/>
  <c r="F463" i="33"/>
  <c r="D433" i="2" s="1"/>
  <c r="J4437" i="1" s="1"/>
  <c r="L463" i="33"/>
  <c r="J433" i="2" s="1"/>
  <c r="Q4437" i="1" s="1"/>
  <c r="F462" i="33"/>
  <c r="D432" i="2" s="1"/>
  <c r="E808" i="1"/>
  <c r="E826" i="1" s="1"/>
  <c r="D390" i="33"/>
  <c r="E321" i="33"/>
  <c r="E324" i="33"/>
  <c r="E327" i="33"/>
  <c r="F321" i="33"/>
  <c r="D314" i="2" s="1"/>
  <c r="P325" i="33"/>
  <c r="N318" i="2" s="1"/>
  <c r="R324" i="33"/>
  <c r="P317" i="2" s="1"/>
  <c r="R321" i="33"/>
  <c r="E326" i="33"/>
  <c r="P324" i="33"/>
  <c r="N317" i="2" s="1"/>
  <c r="F327" i="33"/>
  <c r="D320" i="2" s="1"/>
  <c r="R325" i="33"/>
  <c r="P318" i="2" s="1"/>
  <c r="F326" i="33"/>
  <c r="D319" i="2" s="1"/>
  <c r="R327" i="33"/>
  <c r="P320" i="2" s="1"/>
  <c r="F324" i="33"/>
  <c r="D317" i="2" s="1"/>
  <c r="P326" i="33"/>
  <c r="N319" i="2" s="1"/>
  <c r="F325" i="33"/>
  <c r="D318" i="2" s="1"/>
  <c r="P321" i="33"/>
  <c r="P327" i="33"/>
  <c r="N320" i="2" s="1"/>
  <c r="E325" i="33"/>
  <c r="R326" i="33"/>
  <c r="P319" i="2" s="1"/>
  <c r="L321" i="33"/>
  <c r="J326" i="33"/>
  <c r="H319" i="2" s="1"/>
  <c r="O327" i="33"/>
  <c r="M320" i="2" s="1"/>
  <c r="N325" i="33"/>
  <c r="L318" i="2" s="1"/>
  <c r="S325" i="33"/>
  <c r="Q318" i="2" s="1"/>
  <c r="T326" i="33"/>
  <c r="R319" i="2" s="1"/>
  <c r="K324" i="33"/>
  <c r="I317" i="2" s="1"/>
  <c r="K321" i="33"/>
  <c r="G327" i="33"/>
  <c r="E320" i="2" s="1"/>
  <c r="H327" i="33"/>
  <c r="F320" i="2" s="1"/>
  <c r="M327" i="33"/>
  <c r="K320" i="2" s="1"/>
  <c r="K325" i="33"/>
  <c r="I318" i="2" s="1"/>
  <c r="N321" i="33"/>
  <c r="I325" i="33"/>
  <c r="G318" i="2" s="1"/>
  <c r="O325" i="33"/>
  <c r="M318" i="2" s="1"/>
  <c r="M321" i="33"/>
  <c r="T327" i="33"/>
  <c r="R320" i="2" s="1"/>
  <c r="Q325" i="33"/>
  <c r="O318" i="2" s="1"/>
  <c r="J325" i="33"/>
  <c r="H318" i="2" s="1"/>
  <c r="H321" i="33"/>
  <c r="I327" i="33"/>
  <c r="G320" i="2" s="1"/>
  <c r="O321" i="33"/>
  <c r="Q327" i="33"/>
  <c r="O320" i="2" s="1"/>
  <c r="J327" i="33"/>
  <c r="H320" i="2" s="1"/>
  <c r="M325" i="33"/>
  <c r="K318" i="2" s="1"/>
  <c r="N327" i="33"/>
  <c r="L320" i="2" s="1"/>
  <c r="H325" i="33"/>
  <c r="F318" i="2" s="1"/>
  <c r="S326" i="33"/>
  <c r="Q319" i="2" s="1"/>
  <c r="T321" i="33"/>
  <c r="N326" i="33"/>
  <c r="L319" i="2" s="1"/>
  <c r="M324" i="33"/>
  <c r="K317" i="2" s="1"/>
  <c r="U327" i="33"/>
  <c r="S320" i="2" s="1"/>
  <c r="H326" i="33"/>
  <c r="F319" i="2" s="1"/>
  <c r="K326" i="33"/>
  <c r="I319" i="2" s="1"/>
  <c r="I326" i="33"/>
  <c r="G319" i="2" s="1"/>
  <c r="M326" i="33"/>
  <c r="K319" i="2" s="1"/>
  <c r="G326" i="33"/>
  <c r="E319" i="2" s="1"/>
  <c r="S321" i="33"/>
  <c r="S327" i="33"/>
  <c r="Q320" i="2" s="1"/>
  <c r="O326" i="33"/>
  <c r="M319" i="2" s="1"/>
  <c r="U326" i="33"/>
  <c r="S319" i="2" s="1"/>
  <c r="K327" i="33"/>
  <c r="I320" i="2" s="1"/>
  <c r="O324" i="33"/>
  <c r="M317" i="2" s="1"/>
  <c r="I321" i="33"/>
  <c r="I324" i="33"/>
  <c r="G317" i="2" s="1"/>
  <c r="U321" i="33"/>
  <c r="U324" i="33"/>
  <c r="S317" i="2" s="1"/>
  <c r="G325" i="33"/>
  <c r="E318" i="2" s="1"/>
  <c r="N324" i="33"/>
  <c r="L317" i="2" s="1"/>
  <c r="J324" i="33"/>
  <c r="H317" i="2" s="1"/>
  <c r="T325" i="33"/>
  <c r="R318" i="2" s="1"/>
  <c r="S324" i="33"/>
  <c r="Q317" i="2" s="1"/>
  <c r="H324" i="33"/>
  <c r="F317" i="2" s="1"/>
  <c r="T324" i="33"/>
  <c r="R317" i="2" s="1"/>
  <c r="U325" i="33"/>
  <c r="S318" i="2" s="1"/>
  <c r="G321" i="33"/>
  <c r="J321" i="33"/>
  <c r="Q324" i="33"/>
  <c r="O317" i="2" s="1"/>
  <c r="G324" i="33"/>
  <c r="E317" i="2" s="1"/>
  <c r="Q321" i="33"/>
  <c r="Q326" i="33"/>
  <c r="O319" i="2" s="1"/>
  <c r="M322" i="33"/>
  <c r="K315" i="2" s="1"/>
  <c r="T322" i="33"/>
  <c r="R315" i="2" s="1"/>
  <c r="K322" i="33"/>
  <c r="I315" i="2" s="1"/>
  <c r="Q323" i="33"/>
  <c r="O316" i="2" s="1"/>
  <c r="S322" i="33"/>
  <c r="Q315" i="2" s="1"/>
  <c r="J323" i="33"/>
  <c r="H316" i="2" s="1"/>
  <c r="H323" i="33"/>
  <c r="F316" i="2" s="1"/>
  <c r="G323" i="33"/>
  <c r="E316" i="2" s="1"/>
  <c r="U322" i="33"/>
  <c r="S315" i="2" s="1"/>
  <c r="M323" i="33"/>
  <c r="K316" i="2" s="1"/>
  <c r="O323" i="33"/>
  <c r="M316" i="2" s="1"/>
  <c r="I322" i="33"/>
  <c r="G315" i="2" s="1"/>
  <c r="N322" i="33"/>
  <c r="L315" i="2" s="1"/>
  <c r="U323" i="33"/>
  <c r="S316" i="2" s="1"/>
  <c r="G322" i="33"/>
  <c r="E315" i="2" s="1"/>
  <c r="Q322" i="33"/>
  <c r="O315" i="2" s="1"/>
  <c r="T323" i="33"/>
  <c r="R316" i="2" s="1"/>
  <c r="N323" i="33"/>
  <c r="L316" i="2" s="1"/>
  <c r="I323" i="33"/>
  <c r="G316" i="2" s="1"/>
  <c r="K323" i="33"/>
  <c r="I316" i="2" s="1"/>
  <c r="J322" i="33"/>
  <c r="H315" i="2" s="1"/>
  <c r="O322" i="33"/>
  <c r="M315" i="2" s="1"/>
  <c r="H322" i="33"/>
  <c r="F315" i="2" s="1"/>
  <c r="S323" i="33"/>
  <c r="Q316" i="2" s="1"/>
  <c r="R322" i="33"/>
  <c r="P315" i="2" s="1"/>
  <c r="P323" i="33"/>
  <c r="N316" i="2" s="1"/>
  <c r="L322" i="33"/>
  <c r="J315" i="2" s="1"/>
  <c r="R323" i="33"/>
  <c r="P316" i="2" s="1"/>
  <c r="P322" i="33"/>
  <c r="N315" i="2" s="1"/>
  <c r="E322" i="33"/>
  <c r="F323" i="33"/>
  <c r="F322" i="33"/>
  <c r="D315" i="2" s="1"/>
  <c r="E2734" i="1"/>
  <c r="E2777" i="1" s="1"/>
  <c r="I4662" i="1"/>
  <c r="I388" i="1"/>
  <c r="I839" i="1"/>
  <c r="I4613" i="1"/>
  <c r="R4438" i="1" l="1"/>
  <c r="T2528" i="1"/>
  <c r="T4441" i="1"/>
  <c r="N2528" i="1"/>
  <c r="N4441" i="1"/>
  <c r="Q2527" i="1"/>
  <c r="Q4440" i="1"/>
  <c r="K2527" i="1"/>
  <c r="K4440" i="1"/>
  <c r="M4440" i="1" s="1"/>
  <c r="J2526" i="1"/>
  <c r="J4439" i="1"/>
  <c r="AC2524" i="1"/>
  <c r="AC4437" i="1"/>
  <c r="S2528" i="1"/>
  <c r="S4441" i="1"/>
  <c r="AB2523" i="1"/>
  <c r="AB4436" i="1"/>
  <c r="Q2523" i="1"/>
  <c r="Q4436" i="1"/>
  <c r="AA2523" i="1"/>
  <c r="AA4436" i="1"/>
  <c r="T2526" i="1"/>
  <c r="T4439" i="1"/>
  <c r="V2523" i="1"/>
  <c r="V4436" i="1"/>
  <c r="T2523" i="1"/>
  <c r="T4436" i="1"/>
  <c r="L2524" i="1"/>
  <c r="L4437" i="1"/>
  <c r="N2524" i="1"/>
  <c r="N4437" i="1"/>
  <c r="R4437" i="1" s="1"/>
  <c r="T2527" i="1"/>
  <c r="T4440" i="1"/>
  <c r="X2526" i="1"/>
  <c r="X4439" i="1"/>
  <c r="AB2528" i="1"/>
  <c r="AB4441" i="1"/>
  <c r="N2527" i="1"/>
  <c r="N4440" i="1"/>
  <c r="AA2527" i="1"/>
  <c r="AA4440" i="1"/>
  <c r="J2523" i="1"/>
  <c r="J4436" i="1"/>
  <c r="L2523" i="1"/>
  <c r="L4436" i="1"/>
  <c r="N2523" i="1"/>
  <c r="N4436" i="1"/>
  <c r="K2524" i="1"/>
  <c r="K4437" i="1"/>
  <c r="AA2528" i="1"/>
  <c r="AA4441" i="1"/>
  <c r="U2528" i="1"/>
  <c r="U4441" i="1"/>
  <c r="V2524" i="1"/>
  <c r="V4437" i="1"/>
  <c r="S2524" i="1"/>
  <c r="S4437" i="1"/>
  <c r="L2528" i="1"/>
  <c r="L4441" i="1"/>
  <c r="M4441" i="1" s="1"/>
  <c r="O2527" i="1"/>
  <c r="O4440" i="1"/>
  <c r="AC2528" i="1"/>
  <c r="AC4441" i="1"/>
  <c r="Y2525" i="1"/>
  <c r="Y4438" i="1"/>
  <c r="Z4438" i="1" s="1"/>
  <c r="M4438" i="1"/>
  <c r="V2527" i="1"/>
  <c r="V4440" i="1"/>
  <c r="V2525" i="1"/>
  <c r="V4438" i="1"/>
  <c r="W4438" i="1" s="1"/>
  <c r="S2523" i="1"/>
  <c r="S4436" i="1"/>
  <c r="U2524" i="1"/>
  <c r="U4437" i="1"/>
  <c r="P2527" i="1"/>
  <c r="P4440" i="1"/>
  <c r="Y2523" i="1"/>
  <c r="Y4436" i="1"/>
  <c r="X2523" i="1"/>
  <c r="X4436" i="1"/>
  <c r="Z4437" i="1"/>
  <c r="AC2527" i="1"/>
  <c r="AC4440" i="1"/>
  <c r="S2526" i="1"/>
  <c r="S4439" i="1"/>
  <c r="L2526" i="1"/>
  <c r="L4439" i="1"/>
  <c r="X2528" i="1"/>
  <c r="X4441" i="1"/>
  <c r="Z4441" i="1" s="1"/>
  <c r="X2527" i="1"/>
  <c r="X4440" i="1"/>
  <c r="Z4440" i="1" s="1"/>
  <c r="O2528" i="1"/>
  <c r="O4441" i="1"/>
  <c r="Q2526" i="1"/>
  <c r="Q4439" i="1"/>
  <c r="R4439" i="1" s="1"/>
  <c r="Y2526" i="1"/>
  <c r="Y4439" i="1"/>
  <c r="I405" i="1"/>
  <c r="Q4661" i="1"/>
  <c r="Q387" i="1"/>
  <c r="Q404" i="1" s="1"/>
  <c r="Q4612" i="1"/>
  <c r="Q838" i="1"/>
  <c r="N4662" i="1"/>
  <c r="N388" i="1"/>
  <c r="N839" i="1"/>
  <c r="N4613" i="1"/>
  <c r="U4662" i="1"/>
  <c r="U388" i="1"/>
  <c r="U405" i="1" s="1"/>
  <c r="U839" i="1"/>
  <c r="U4613" i="1"/>
  <c r="P4661" i="1"/>
  <c r="P387" i="1"/>
  <c r="P404" i="1" s="1"/>
  <c r="P4612" i="1"/>
  <c r="P838" i="1"/>
  <c r="E314" i="2"/>
  <c r="G328" i="33"/>
  <c r="E321" i="2" s="1"/>
  <c r="K4664" i="1"/>
  <c r="K390" i="1"/>
  <c r="K407" i="1" s="1"/>
  <c r="K841" i="1"/>
  <c r="K4615" i="1"/>
  <c r="U4665" i="1"/>
  <c r="U391" i="1"/>
  <c r="U408" i="1" s="1"/>
  <c r="U842" i="1"/>
  <c r="U4616" i="1"/>
  <c r="AC4666" i="1"/>
  <c r="AC392" i="1"/>
  <c r="AC409" i="1" s="1"/>
  <c r="AC843" i="1"/>
  <c r="AC4617" i="1"/>
  <c r="O4666" i="1"/>
  <c r="O392" i="1"/>
  <c r="O409" i="1" s="1"/>
  <c r="O843" i="1"/>
  <c r="O4617" i="1"/>
  <c r="K314" i="2"/>
  <c r="M328" i="33"/>
  <c r="K321" i="2" s="1"/>
  <c r="I314" i="2"/>
  <c r="K328" i="33"/>
  <c r="I321" i="2" s="1"/>
  <c r="Y4665" i="1"/>
  <c r="Y391" i="1"/>
  <c r="Y408" i="1" s="1"/>
  <c r="Y4616" i="1"/>
  <c r="Y842" i="1"/>
  <c r="J4665" i="1"/>
  <c r="J391" i="1"/>
  <c r="J842" i="1"/>
  <c r="J4616" i="1"/>
  <c r="J4660" i="1"/>
  <c r="J386" i="1"/>
  <c r="J837" i="1"/>
  <c r="J4611" i="1"/>
  <c r="Q785" i="1"/>
  <c r="Q793" i="1" s="1"/>
  <c r="Q900" i="1"/>
  <c r="Q3035" i="1"/>
  <c r="Q4010" i="1"/>
  <c r="Q2630" i="1"/>
  <c r="Q3283" i="1"/>
  <c r="Q742" i="1"/>
  <c r="Q751" i="1" s="1"/>
  <c r="O784" i="1"/>
  <c r="O792" i="1" s="1"/>
  <c r="O899" i="1"/>
  <c r="O3034" i="1"/>
  <c r="O4009" i="1"/>
  <c r="O2629" i="1"/>
  <c r="O3282" i="1"/>
  <c r="O741" i="1"/>
  <c r="O750" i="1" s="1"/>
  <c r="AC784" i="1"/>
  <c r="AC792" i="1" s="1"/>
  <c r="AC899" i="1"/>
  <c r="AC4009" i="1"/>
  <c r="AC3034" i="1"/>
  <c r="AC2629" i="1"/>
  <c r="AC3282" i="1"/>
  <c r="AC741" i="1"/>
  <c r="AC750" i="1" s="1"/>
  <c r="P784" i="1"/>
  <c r="P792" i="1" s="1"/>
  <c r="P899" i="1"/>
  <c r="P4009" i="1"/>
  <c r="P3034" i="1"/>
  <c r="P2629" i="1"/>
  <c r="P3282" i="1"/>
  <c r="P741" i="1"/>
  <c r="P750" i="1" s="1"/>
  <c r="X786" i="1"/>
  <c r="X794" i="1" s="1"/>
  <c r="X901" i="1"/>
  <c r="X4011" i="1"/>
  <c r="X3036" i="1"/>
  <c r="X2631" i="1"/>
  <c r="X3284" i="1"/>
  <c r="X743" i="1"/>
  <c r="AC787" i="1"/>
  <c r="AC795" i="1" s="1"/>
  <c r="AC4012" i="1"/>
  <c r="AC3037" i="1"/>
  <c r="AC902" i="1"/>
  <c r="AC2632" i="1"/>
  <c r="AC3285" i="1"/>
  <c r="AC744" i="1"/>
  <c r="AC753" i="1" s="1"/>
  <c r="H431" i="2"/>
  <c r="O4435" i="1" s="1"/>
  <c r="J468" i="33"/>
  <c r="H438" i="2" s="1"/>
  <c r="O4442" i="1" s="1"/>
  <c r="K468" i="33"/>
  <c r="I438" i="2" s="1"/>
  <c r="P4442" i="1" s="1"/>
  <c r="I431" i="2"/>
  <c r="P4435" i="1" s="1"/>
  <c r="AB787" i="1"/>
  <c r="AB795" i="1" s="1"/>
  <c r="AB902" i="1"/>
  <c r="AB4012" i="1"/>
  <c r="AB3037" i="1"/>
  <c r="AB2632" i="1"/>
  <c r="AB3285" i="1"/>
  <c r="AB744" i="1"/>
  <c r="AB753" i="1" s="1"/>
  <c r="N468" i="33"/>
  <c r="L438" i="2" s="1"/>
  <c r="T4442" i="1" s="1"/>
  <c r="L431" i="2"/>
  <c r="T4435" i="1" s="1"/>
  <c r="H468" i="33"/>
  <c r="F438" i="2" s="1"/>
  <c r="L4442" i="1" s="1"/>
  <c r="F431" i="2"/>
  <c r="L4435" i="1" s="1"/>
  <c r="AC786" i="1"/>
  <c r="AC794" i="1" s="1"/>
  <c r="AC901" i="1"/>
  <c r="AC4011" i="1"/>
  <c r="AC3036" i="1"/>
  <c r="AC2631" i="1"/>
  <c r="AC3284" i="1"/>
  <c r="AC743" i="1"/>
  <c r="AC752" i="1" s="1"/>
  <c r="V787" i="1"/>
  <c r="V795" i="1" s="1"/>
  <c r="V902" i="1"/>
  <c r="V3037" i="1"/>
  <c r="V4012" i="1"/>
  <c r="V2632" i="1"/>
  <c r="V3285" i="1"/>
  <c r="V744" i="1"/>
  <c r="V753" i="1" s="1"/>
  <c r="Y788" i="1"/>
  <c r="Y796" i="1" s="1"/>
  <c r="Y3038" i="1"/>
  <c r="Y4013" i="1"/>
  <c r="Y903" i="1"/>
  <c r="Y2633" i="1"/>
  <c r="Y3286" i="1"/>
  <c r="Y745" i="1"/>
  <c r="Y754" i="1" s="1"/>
  <c r="R468" i="33"/>
  <c r="P438" i="2" s="1"/>
  <c r="Y4442" i="1" s="1"/>
  <c r="P431" i="2"/>
  <c r="Y4435" i="1" s="1"/>
  <c r="Q2524" i="1"/>
  <c r="V4662" i="1"/>
  <c r="V388" i="1"/>
  <c r="V405" i="1" s="1"/>
  <c r="V839" i="1"/>
  <c r="V4613" i="1"/>
  <c r="T4662" i="1"/>
  <c r="T388" i="1"/>
  <c r="T405" i="1" s="1"/>
  <c r="T4613" i="1"/>
  <c r="T839" i="1"/>
  <c r="S4662" i="1"/>
  <c r="S388" i="1"/>
  <c r="S839" i="1"/>
  <c r="S4613" i="1"/>
  <c r="AB4661" i="1"/>
  <c r="AB387" i="1"/>
  <c r="AB404" i="1" s="1"/>
  <c r="AB838" i="1"/>
  <c r="AB4612" i="1"/>
  <c r="AC4664" i="1"/>
  <c r="AC390" i="1"/>
  <c r="AC407" i="1" s="1"/>
  <c r="AC4615" i="1"/>
  <c r="AC841" i="1"/>
  <c r="AC4663" i="1"/>
  <c r="AC389" i="1"/>
  <c r="AC406" i="1" s="1"/>
  <c r="AC4614" i="1"/>
  <c r="AC840" i="1"/>
  <c r="AA4666" i="1"/>
  <c r="AA392" i="1"/>
  <c r="AA409" i="1" s="1"/>
  <c r="AA4617" i="1"/>
  <c r="AA843" i="1"/>
  <c r="S4663" i="1"/>
  <c r="S389" i="1"/>
  <c r="S4614" i="1"/>
  <c r="S840" i="1"/>
  <c r="X4666" i="1"/>
  <c r="X392" i="1"/>
  <c r="X843" i="1"/>
  <c r="X4617" i="1"/>
  <c r="U4664" i="1"/>
  <c r="U390" i="1"/>
  <c r="U407" i="1" s="1"/>
  <c r="U841" i="1"/>
  <c r="U4615" i="1"/>
  <c r="P4663" i="1"/>
  <c r="P389" i="1"/>
  <c r="P406" i="1" s="1"/>
  <c r="P4614" i="1"/>
  <c r="P840" i="1"/>
  <c r="C318" i="2"/>
  <c r="Y4664" i="1"/>
  <c r="Y390" i="1"/>
  <c r="Y407" i="1" s="1"/>
  <c r="Y841" i="1"/>
  <c r="Y4615" i="1"/>
  <c r="C320" i="2"/>
  <c r="J785" i="1"/>
  <c r="J793" i="1" s="1"/>
  <c r="J4010" i="1"/>
  <c r="J900" i="1"/>
  <c r="J3035" i="1"/>
  <c r="J2630" i="1"/>
  <c r="J3283" i="1"/>
  <c r="J742" i="1"/>
  <c r="AB784" i="1"/>
  <c r="AB792" i="1" s="1"/>
  <c r="AB3034" i="1"/>
  <c r="AB899" i="1"/>
  <c r="AB4009" i="1"/>
  <c r="AB2629" i="1"/>
  <c r="AB3282" i="1"/>
  <c r="AB741" i="1"/>
  <c r="AB750" i="1" s="1"/>
  <c r="P785" i="1"/>
  <c r="P793" i="1" s="1"/>
  <c r="P900" i="1"/>
  <c r="P4010" i="1"/>
  <c r="P3035" i="1"/>
  <c r="P2630" i="1"/>
  <c r="P3283" i="1"/>
  <c r="P742" i="1"/>
  <c r="P751" i="1" s="1"/>
  <c r="U784" i="1"/>
  <c r="U792" i="1" s="1"/>
  <c r="U899" i="1"/>
  <c r="U4009" i="1"/>
  <c r="U3034" i="1"/>
  <c r="U2629" i="1"/>
  <c r="U3282" i="1"/>
  <c r="U741" i="1"/>
  <c r="U750" i="1" s="1"/>
  <c r="L788" i="1"/>
  <c r="L796" i="1" s="1"/>
  <c r="L4013" i="1"/>
  <c r="L3038" i="1"/>
  <c r="L903" i="1"/>
  <c r="L2633" i="1"/>
  <c r="L3286" i="1"/>
  <c r="L745" i="1"/>
  <c r="L754" i="1" s="1"/>
  <c r="O431" i="2"/>
  <c r="X4435" i="1" s="1"/>
  <c r="Q468" i="33"/>
  <c r="O438" i="2" s="1"/>
  <c r="X4442" i="1" s="1"/>
  <c r="K787" i="1"/>
  <c r="K795" i="1" s="1"/>
  <c r="K902" i="1"/>
  <c r="K4012" i="1"/>
  <c r="K3037" i="1"/>
  <c r="K2632" i="1"/>
  <c r="K3285" i="1"/>
  <c r="K744" i="1"/>
  <c r="K753" i="1" s="1"/>
  <c r="O787" i="1"/>
  <c r="O795" i="1" s="1"/>
  <c r="O902" i="1"/>
  <c r="O4012" i="1"/>
  <c r="O3037" i="1"/>
  <c r="O2632" i="1"/>
  <c r="O3285" i="1"/>
  <c r="O744" i="1"/>
  <c r="O753" i="1" s="1"/>
  <c r="U787" i="1"/>
  <c r="U795" i="1" s="1"/>
  <c r="U902" i="1"/>
  <c r="U3037" i="1"/>
  <c r="U4012" i="1"/>
  <c r="U2632" i="1"/>
  <c r="U3285" i="1"/>
  <c r="U744" i="1"/>
  <c r="U753" i="1" s="1"/>
  <c r="K788" i="1"/>
  <c r="K796" i="1" s="1"/>
  <c r="K903" i="1"/>
  <c r="K4013" i="1"/>
  <c r="K3038" i="1"/>
  <c r="K2633" i="1"/>
  <c r="K3286" i="1"/>
  <c r="K745" i="1"/>
  <c r="K754" i="1" s="1"/>
  <c r="AB788" i="1"/>
  <c r="AB796" i="1" s="1"/>
  <c r="AB903" i="1"/>
  <c r="AB3038" i="1"/>
  <c r="AB4013" i="1"/>
  <c r="AB2633" i="1"/>
  <c r="AB3286" i="1"/>
  <c r="AB745" i="1"/>
  <c r="AB754" i="1" s="1"/>
  <c r="M468" i="33"/>
  <c r="K438" i="2" s="1"/>
  <c r="S4442" i="1" s="1"/>
  <c r="K431" i="2"/>
  <c r="S4435" i="1" s="1"/>
  <c r="D467" i="33"/>
  <c r="B437" i="2" s="1"/>
  <c r="C437" i="2"/>
  <c r="I4441" i="1" s="1"/>
  <c r="P468" i="33"/>
  <c r="N438" i="2" s="1"/>
  <c r="V4442" i="1" s="1"/>
  <c r="N431" i="2"/>
  <c r="V4435" i="1" s="1"/>
  <c r="J787" i="1"/>
  <c r="J795" i="1" s="1"/>
  <c r="J902" i="1"/>
  <c r="J3037" i="1"/>
  <c r="J4012" i="1"/>
  <c r="J2632" i="1"/>
  <c r="J3285" i="1"/>
  <c r="J744" i="1"/>
  <c r="AC2525" i="1"/>
  <c r="AB2527" i="1"/>
  <c r="AC2523" i="1"/>
  <c r="K2526" i="1"/>
  <c r="L2527" i="1"/>
  <c r="Y4661" i="1"/>
  <c r="Y387" i="1"/>
  <c r="Y404" i="1" s="1"/>
  <c r="Y4612" i="1"/>
  <c r="Y838" i="1"/>
  <c r="AB4662" i="1"/>
  <c r="AB388" i="1"/>
  <c r="AB405" i="1" s="1"/>
  <c r="AB839" i="1"/>
  <c r="AB4613" i="1"/>
  <c r="AC4661" i="1"/>
  <c r="AC387" i="1"/>
  <c r="AC404" i="1" s="1"/>
  <c r="AC4612" i="1"/>
  <c r="AC838" i="1"/>
  <c r="S4661" i="1"/>
  <c r="S387" i="1"/>
  <c r="S4612" i="1"/>
  <c r="S838" i="1"/>
  <c r="AB4663" i="1"/>
  <c r="AB389" i="1"/>
  <c r="AB406" i="1" s="1"/>
  <c r="AB840" i="1"/>
  <c r="AB4614" i="1"/>
  <c r="S314" i="2"/>
  <c r="U328" i="33"/>
  <c r="S321" i="2" s="1"/>
  <c r="Q314" i="2"/>
  <c r="S328" i="33"/>
  <c r="Q321" i="2" s="1"/>
  <c r="T4665" i="1"/>
  <c r="T391" i="1"/>
  <c r="T408" i="1" s="1"/>
  <c r="T842" i="1"/>
  <c r="T4616" i="1"/>
  <c r="M314" i="2"/>
  <c r="O328" i="33"/>
  <c r="M321" i="2" s="1"/>
  <c r="N4664" i="1"/>
  <c r="N390" i="1"/>
  <c r="N841" i="1"/>
  <c r="N4615" i="1"/>
  <c r="AB4665" i="1"/>
  <c r="AB391" i="1"/>
  <c r="AB408" i="1" s="1"/>
  <c r="AB842" i="1"/>
  <c r="AB4616" i="1"/>
  <c r="V4666" i="1"/>
  <c r="V392" i="1"/>
  <c r="V409" i="1" s="1"/>
  <c r="V4617" i="1"/>
  <c r="V843" i="1"/>
  <c r="J4666" i="1"/>
  <c r="J392" i="1"/>
  <c r="J4617" i="1"/>
  <c r="J843" i="1"/>
  <c r="C317" i="2"/>
  <c r="Y785" i="1"/>
  <c r="Y793" i="1" s="1"/>
  <c r="Y900" i="1"/>
  <c r="Y3035" i="1"/>
  <c r="Y4010" i="1"/>
  <c r="Y2630" i="1"/>
  <c r="Y3283" i="1"/>
  <c r="Y742" i="1"/>
  <c r="Y751" i="1" s="1"/>
  <c r="AA785" i="1"/>
  <c r="AA793" i="1" s="1"/>
  <c r="AA900" i="1"/>
  <c r="AA3035" i="1"/>
  <c r="AA4010" i="1"/>
  <c r="AA2630" i="1"/>
  <c r="AA3283" i="1"/>
  <c r="AA742" i="1"/>
  <c r="AA751" i="1" s="1"/>
  <c r="AC785" i="1"/>
  <c r="AC793" i="1" s="1"/>
  <c r="AC900" i="1"/>
  <c r="AC3035" i="1"/>
  <c r="AC4010" i="1"/>
  <c r="AC2630" i="1"/>
  <c r="AC3283" i="1"/>
  <c r="AC742" i="1"/>
  <c r="AC751" i="1" s="1"/>
  <c r="T785" i="1"/>
  <c r="T793" i="1" s="1"/>
  <c r="T3035" i="1"/>
  <c r="T4010" i="1"/>
  <c r="T900" i="1"/>
  <c r="T2630" i="1"/>
  <c r="T3283" i="1"/>
  <c r="T742" i="1"/>
  <c r="T751" i="1" s="1"/>
  <c r="E431" i="2"/>
  <c r="K4435" i="1" s="1"/>
  <c r="G468" i="33"/>
  <c r="E438" i="2" s="1"/>
  <c r="K4442" i="1" s="1"/>
  <c r="U788" i="1"/>
  <c r="U796" i="1" s="1"/>
  <c r="U903" i="1"/>
  <c r="U4013" i="1"/>
  <c r="U3038" i="1"/>
  <c r="U2633" i="1"/>
  <c r="U3286" i="1"/>
  <c r="U745" i="1"/>
  <c r="U754" i="1" s="1"/>
  <c r="S786" i="1"/>
  <c r="S794" i="1" s="1"/>
  <c r="S901" i="1"/>
  <c r="S4011" i="1"/>
  <c r="S3036" i="1"/>
  <c r="S2631" i="1"/>
  <c r="S3284" i="1"/>
  <c r="S743" i="1"/>
  <c r="T786" i="1"/>
  <c r="T794" i="1" s="1"/>
  <c r="T3036" i="1"/>
  <c r="T4011" i="1"/>
  <c r="T901" i="1"/>
  <c r="T2631" i="1"/>
  <c r="T3284" i="1"/>
  <c r="T743" i="1"/>
  <c r="T752" i="1" s="1"/>
  <c r="P787" i="1"/>
  <c r="P795" i="1" s="1"/>
  <c r="P902" i="1"/>
  <c r="P4012" i="1"/>
  <c r="P3037" i="1"/>
  <c r="P2632" i="1"/>
  <c r="P3285" i="1"/>
  <c r="P744" i="1"/>
  <c r="P753" i="1" s="1"/>
  <c r="S789" i="1"/>
  <c r="S797" i="1" s="1"/>
  <c r="S4014" i="1"/>
  <c r="S904" i="1"/>
  <c r="S3039" i="1"/>
  <c r="S2634" i="1"/>
  <c r="S3287" i="1"/>
  <c r="S746" i="1"/>
  <c r="N787" i="1"/>
  <c r="N795" i="1" s="1"/>
  <c r="N902" i="1"/>
  <c r="N3037" i="1"/>
  <c r="N4012" i="1"/>
  <c r="N2632" i="1"/>
  <c r="N3285" i="1"/>
  <c r="N744" i="1"/>
  <c r="J789" i="1"/>
  <c r="J797" i="1" s="1"/>
  <c r="J4014" i="1"/>
  <c r="J904" i="1"/>
  <c r="J3039" i="1"/>
  <c r="J2634" i="1"/>
  <c r="J3287" i="1"/>
  <c r="J746" i="1"/>
  <c r="Q789" i="1"/>
  <c r="Q797" i="1" s="1"/>
  <c r="Q904" i="1"/>
  <c r="Q4014" i="1"/>
  <c r="Q3039" i="1"/>
  <c r="Q2634" i="1"/>
  <c r="Q3287" i="1"/>
  <c r="Q746" i="1"/>
  <c r="Q755" i="1" s="1"/>
  <c r="D431" i="2"/>
  <c r="J4435" i="1" s="1"/>
  <c r="F468" i="33"/>
  <c r="D438" i="2" s="1"/>
  <c r="J4442" i="1" s="1"/>
  <c r="C431" i="2"/>
  <c r="I4435" i="1" s="1"/>
  <c r="D461" i="33"/>
  <c r="B431" i="2" s="1"/>
  <c r="E468" i="33"/>
  <c r="U2526" i="1"/>
  <c r="S2525" i="1"/>
  <c r="J4661" i="1"/>
  <c r="J387" i="1"/>
  <c r="J4612" i="1"/>
  <c r="J838" i="1"/>
  <c r="AA4662" i="1"/>
  <c r="AA388" i="1"/>
  <c r="AA405" i="1" s="1"/>
  <c r="AA839" i="1"/>
  <c r="AA4613" i="1"/>
  <c r="X4661" i="1"/>
  <c r="X387" i="1"/>
  <c r="X838" i="1"/>
  <c r="X4612" i="1"/>
  <c r="K4662" i="1"/>
  <c r="K388" i="1"/>
  <c r="K405" i="1" s="1"/>
  <c r="K4613" i="1"/>
  <c r="K839" i="1"/>
  <c r="X4665" i="1"/>
  <c r="Z4665" i="1" s="1"/>
  <c r="X391" i="1"/>
  <c r="X4616" i="1"/>
  <c r="X842" i="1"/>
  <c r="L4663" i="1"/>
  <c r="L389" i="1"/>
  <c r="L406" i="1" s="1"/>
  <c r="L4614" i="1"/>
  <c r="L840" i="1"/>
  <c r="N4663" i="1"/>
  <c r="N389" i="1"/>
  <c r="N4614" i="1"/>
  <c r="N840" i="1"/>
  <c r="K4665" i="1"/>
  <c r="K391" i="1"/>
  <c r="K408" i="1" s="1"/>
  <c r="K842" i="1"/>
  <c r="K4616" i="1"/>
  <c r="R314" i="2"/>
  <c r="T328" i="33"/>
  <c r="R321" i="2" s="1"/>
  <c r="N4666" i="1"/>
  <c r="N392" i="1"/>
  <c r="N843" i="1"/>
  <c r="N4617" i="1"/>
  <c r="L314" i="2"/>
  <c r="N328" i="33"/>
  <c r="L321" i="2" s="1"/>
  <c r="AA4664" i="1"/>
  <c r="AA390" i="1"/>
  <c r="AA407" i="1" s="1"/>
  <c r="AA4615" i="1"/>
  <c r="AA841" i="1"/>
  <c r="N314" i="2"/>
  <c r="P328" i="33"/>
  <c r="N321" i="2" s="1"/>
  <c r="V4663" i="1"/>
  <c r="V389" i="1"/>
  <c r="V406" i="1" s="1"/>
  <c r="V840" i="1"/>
  <c r="V4614" i="1"/>
  <c r="C314" i="2"/>
  <c r="D321" i="33"/>
  <c r="E328" i="33"/>
  <c r="Q784" i="1"/>
  <c r="Q792" i="1" s="1"/>
  <c r="Q899" i="1"/>
  <c r="Q4009" i="1"/>
  <c r="Q3034" i="1"/>
  <c r="Q2629" i="1"/>
  <c r="Q3282" i="1"/>
  <c r="Q741" i="1"/>
  <c r="Q750" i="1" s="1"/>
  <c r="K784" i="1"/>
  <c r="K792" i="1" s="1"/>
  <c r="K899" i="1"/>
  <c r="K3034" i="1"/>
  <c r="K4009" i="1"/>
  <c r="K2629" i="1"/>
  <c r="K3282" i="1"/>
  <c r="K741" i="1"/>
  <c r="K750" i="1" s="1"/>
  <c r="O785" i="1"/>
  <c r="O793" i="1" s="1"/>
  <c r="O900" i="1"/>
  <c r="O3035" i="1"/>
  <c r="O4010" i="1"/>
  <c r="O2630" i="1"/>
  <c r="O3283" i="1"/>
  <c r="O742" i="1"/>
  <c r="O751" i="1" s="1"/>
  <c r="AA784" i="1"/>
  <c r="AA792" i="1" s="1"/>
  <c r="AA899" i="1"/>
  <c r="AA3034" i="1"/>
  <c r="AA4009" i="1"/>
  <c r="AA2629" i="1"/>
  <c r="AA3282" i="1"/>
  <c r="AA741" i="1"/>
  <c r="AA750" i="1" s="1"/>
  <c r="G431" i="2"/>
  <c r="N4435" i="1" s="1"/>
  <c r="I468" i="33"/>
  <c r="G438" i="2" s="1"/>
  <c r="N4442" i="1" s="1"/>
  <c r="T787" i="1"/>
  <c r="T795" i="1" s="1"/>
  <c r="T902" i="1"/>
  <c r="T4012" i="1"/>
  <c r="T3037" i="1"/>
  <c r="T2632" i="1"/>
  <c r="T3285" i="1"/>
  <c r="T744" i="1"/>
  <c r="T753" i="1" s="1"/>
  <c r="T468" i="33"/>
  <c r="R438" i="2" s="1"/>
  <c r="AB4442" i="1" s="1"/>
  <c r="R431" i="2"/>
  <c r="AB4435" i="1" s="1"/>
  <c r="AA787" i="1"/>
  <c r="AA795" i="1" s="1"/>
  <c r="AA902" i="1"/>
  <c r="AA4012" i="1"/>
  <c r="AA3037" i="1"/>
  <c r="AA2632" i="1"/>
  <c r="AA3285" i="1"/>
  <c r="AA744" i="1"/>
  <c r="AA753" i="1" s="1"/>
  <c r="U786" i="1"/>
  <c r="U794" i="1" s="1"/>
  <c r="U3036" i="1"/>
  <c r="U901" i="1"/>
  <c r="U4011" i="1"/>
  <c r="U2631" i="1"/>
  <c r="U3284" i="1"/>
  <c r="U743" i="1"/>
  <c r="U752" i="1" s="1"/>
  <c r="O468" i="33"/>
  <c r="M438" i="2" s="1"/>
  <c r="U4442" i="1" s="1"/>
  <c r="M431" i="2"/>
  <c r="U4435" i="1" s="1"/>
  <c r="K789" i="1"/>
  <c r="K797" i="1" s="1"/>
  <c r="K4014" i="1"/>
  <c r="K904" i="1"/>
  <c r="K3039" i="1"/>
  <c r="K2634" i="1"/>
  <c r="K3287" i="1"/>
  <c r="K746" i="1"/>
  <c r="K755" i="1" s="1"/>
  <c r="L786" i="1"/>
  <c r="L794" i="1" s="1"/>
  <c r="L3036" i="1"/>
  <c r="L901" i="1"/>
  <c r="L4011" i="1"/>
  <c r="L2631" i="1"/>
  <c r="L3284" i="1"/>
  <c r="L743" i="1"/>
  <c r="L752" i="1" s="1"/>
  <c r="V789" i="1"/>
  <c r="V797" i="1" s="1"/>
  <c r="V904" i="1"/>
  <c r="V4014" i="1"/>
  <c r="V3039" i="1"/>
  <c r="V2634" i="1"/>
  <c r="V3287" i="1"/>
  <c r="V746" i="1"/>
  <c r="V755" i="1" s="1"/>
  <c r="D464" i="33"/>
  <c r="B434" i="2" s="1"/>
  <c r="C434" i="2"/>
  <c r="I4438" i="1" s="1"/>
  <c r="L468" i="33"/>
  <c r="J438" i="2" s="1"/>
  <c r="Q4442" i="1" s="1"/>
  <c r="J431" i="2"/>
  <c r="Q4435" i="1" s="1"/>
  <c r="X2525" i="1"/>
  <c r="O2523" i="1"/>
  <c r="U2525" i="1"/>
  <c r="V2526" i="1"/>
  <c r="Y2527" i="1"/>
  <c r="P2526" i="1"/>
  <c r="N2526" i="1"/>
  <c r="F328" i="33"/>
  <c r="D321" i="2" s="1"/>
  <c r="D316" i="2"/>
  <c r="L4661" i="1"/>
  <c r="L387" i="1"/>
  <c r="L404" i="1" s="1"/>
  <c r="L4612" i="1"/>
  <c r="L838" i="1"/>
  <c r="K4661" i="1"/>
  <c r="K387" i="1"/>
  <c r="K404" i="1" s="1"/>
  <c r="K838" i="1"/>
  <c r="K4612" i="1"/>
  <c r="L4662" i="1"/>
  <c r="L388" i="1"/>
  <c r="L405" i="1" s="1"/>
  <c r="L839" i="1"/>
  <c r="L4613" i="1"/>
  <c r="O314" i="2"/>
  <c r="Q328" i="33"/>
  <c r="O321" i="2" s="1"/>
  <c r="AA4663" i="1"/>
  <c r="AA389" i="1"/>
  <c r="AA406" i="1" s="1"/>
  <c r="AA840" i="1"/>
  <c r="AA4614" i="1"/>
  <c r="G314" i="2"/>
  <c r="I328" i="33"/>
  <c r="G321" i="2" s="1"/>
  <c r="S4665" i="1"/>
  <c r="S391" i="1"/>
  <c r="S842" i="1"/>
  <c r="S4616" i="1"/>
  <c r="AA4665" i="1"/>
  <c r="AA391" i="1"/>
  <c r="AA408" i="1" s="1"/>
  <c r="AA4616" i="1"/>
  <c r="AA842" i="1"/>
  <c r="F314" i="2"/>
  <c r="H328" i="33"/>
  <c r="F321" i="2" s="1"/>
  <c r="P4664" i="1"/>
  <c r="P390" i="1"/>
  <c r="P407" i="1" s="1"/>
  <c r="P841" i="1"/>
  <c r="P4615" i="1"/>
  <c r="T4664" i="1"/>
  <c r="T390" i="1"/>
  <c r="T407" i="1" s="1"/>
  <c r="T4615" i="1"/>
  <c r="T841" i="1"/>
  <c r="J4664" i="1"/>
  <c r="J390" i="1"/>
  <c r="J841" i="1"/>
  <c r="J4615" i="1"/>
  <c r="C319" i="2"/>
  <c r="P396" i="33"/>
  <c r="N337" i="2" s="1"/>
  <c r="E396" i="33"/>
  <c r="R395" i="33"/>
  <c r="P336" i="2" s="1"/>
  <c r="P394" i="33"/>
  <c r="N335" i="2" s="1"/>
  <c r="E391" i="33"/>
  <c r="R396" i="33"/>
  <c r="P337" i="2" s="1"/>
  <c r="P397" i="33"/>
  <c r="N338" i="2" s="1"/>
  <c r="F394" i="33"/>
  <c r="D335" i="2" s="1"/>
  <c r="F396" i="33"/>
  <c r="D337" i="2" s="1"/>
  <c r="L397" i="33"/>
  <c r="J338" i="2" s="1"/>
  <c r="F397" i="33"/>
  <c r="D338" i="2" s="1"/>
  <c r="R391" i="33"/>
  <c r="E394" i="33"/>
  <c r="L394" i="33"/>
  <c r="J335" i="2" s="1"/>
  <c r="E395" i="33"/>
  <c r="L391" i="33"/>
  <c r="R397" i="33"/>
  <c r="P338" i="2" s="1"/>
  <c r="L395" i="33"/>
  <c r="J336" i="2" s="1"/>
  <c r="P395" i="33"/>
  <c r="N336" i="2" s="1"/>
  <c r="F391" i="33"/>
  <c r="E397" i="33"/>
  <c r="P391" i="33"/>
  <c r="F395" i="33"/>
  <c r="D336" i="2" s="1"/>
  <c r="L396" i="33"/>
  <c r="J337" i="2" s="1"/>
  <c r="R394" i="33"/>
  <c r="P335" i="2" s="1"/>
  <c r="O397" i="33"/>
  <c r="M338" i="2" s="1"/>
  <c r="U395" i="33"/>
  <c r="S336" i="2" s="1"/>
  <c r="G395" i="33"/>
  <c r="E336" i="2" s="1"/>
  <c r="U397" i="33"/>
  <c r="S338" i="2" s="1"/>
  <c r="J397" i="33"/>
  <c r="H338" i="2" s="1"/>
  <c r="Q395" i="33"/>
  <c r="O336" i="2" s="1"/>
  <c r="M397" i="33"/>
  <c r="K338" i="2" s="1"/>
  <c r="M391" i="33"/>
  <c r="M394" i="33"/>
  <c r="K335" i="2" s="1"/>
  <c r="U394" i="33"/>
  <c r="S335" i="2" s="1"/>
  <c r="O394" i="33"/>
  <c r="M335" i="2" s="1"/>
  <c r="O396" i="33"/>
  <c r="M337" i="2" s="1"/>
  <c r="H396" i="33"/>
  <c r="F337" i="2" s="1"/>
  <c r="Q397" i="33"/>
  <c r="O338" i="2" s="1"/>
  <c r="K394" i="33"/>
  <c r="I335" i="2" s="1"/>
  <c r="J396" i="33"/>
  <c r="H337" i="2" s="1"/>
  <c r="S394" i="33"/>
  <c r="Q335" i="2" s="1"/>
  <c r="T394" i="33"/>
  <c r="R335" i="2" s="1"/>
  <c r="I394" i="33"/>
  <c r="G335" i="2" s="1"/>
  <c r="Q396" i="33"/>
  <c r="O337" i="2" s="1"/>
  <c r="S397" i="33"/>
  <c r="Q338" i="2" s="1"/>
  <c r="S391" i="33"/>
  <c r="G396" i="33"/>
  <c r="E337" i="2" s="1"/>
  <c r="I395" i="33"/>
  <c r="G336" i="2" s="1"/>
  <c r="T396" i="33"/>
  <c r="R337" i="2" s="1"/>
  <c r="J391" i="33"/>
  <c r="N394" i="33"/>
  <c r="L335" i="2" s="1"/>
  <c r="K397" i="33"/>
  <c r="I338" i="2" s="1"/>
  <c r="J394" i="33"/>
  <c r="H335" i="2" s="1"/>
  <c r="S396" i="33"/>
  <c r="Q337" i="2" s="1"/>
  <c r="G397" i="33"/>
  <c r="E338" i="2" s="1"/>
  <c r="N395" i="33"/>
  <c r="L336" i="2" s="1"/>
  <c r="T397" i="33"/>
  <c r="R338" i="2" s="1"/>
  <c r="N397" i="33"/>
  <c r="L338" i="2" s="1"/>
  <c r="K395" i="33"/>
  <c r="I336" i="2" s="1"/>
  <c r="M395" i="33"/>
  <c r="K336" i="2" s="1"/>
  <c r="U396" i="33"/>
  <c r="S337" i="2" s="1"/>
  <c r="Q391" i="33"/>
  <c r="G394" i="33"/>
  <c r="E335" i="2" s="1"/>
  <c r="Q394" i="33"/>
  <c r="O335" i="2" s="1"/>
  <c r="H394" i="33"/>
  <c r="F335" i="2" s="1"/>
  <c r="N396" i="33"/>
  <c r="L337" i="2" s="1"/>
  <c r="H395" i="33"/>
  <c r="F336" i="2" s="1"/>
  <c r="I397" i="33"/>
  <c r="G338" i="2" s="1"/>
  <c r="J395" i="33"/>
  <c r="H336" i="2" s="1"/>
  <c r="O395" i="33"/>
  <c r="M336" i="2" s="1"/>
  <c r="K391" i="33"/>
  <c r="S395" i="33"/>
  <c r="Q336" i="2" s="1"/>
  <c r="U391" i="33"/>
  <c r="I391" i="33"/>
  <c r="T395" i="33"/>
  <c r="R336" i="2" s="1"/>
  <c r="O391" i="33"/>
  <c r="N391" i="33"/>
  <c r="H397" i="33"/>
  <c r="F338" i="2" s="1"/>
  <c r="I396" i="33"/>
  <c r="G337" i="2" s="1"/>
  <c r="H391" i="33"/>
  <c r="G391" i="33"/>
  <c r="K396" i="33"/>
  <c r="I337" i="2" s="1"/>
  <c r="M396" i="33"/>
  <c r="K337" i="2" s="1"/>
  <c r="T391" i="33"/>
  <c r="K392" i="33"/>
  <c r="I333" i="2" s="1"/>
  <c r="H392" i="33"/>
  <c r="F333" i="2" s="1"/>
  <c r="I393" i="33"/>
  <c r="G334" i="2" s="1"/>
  <c r="U392" i="33"/>
  <c r="S333" i="2" s="1"/>
  <c r="I392" i="33"/>
  <c r="G333" i="2" s="1"/>
  <c r="J393" i="33"/>
  <c r="H334" i="2" s="1"/>
  <c r="M393" i="33"/>
  <c r="K334" i="2" s="1"/>
  <c r="H393" i="33"/>
  <c r="F334" i="2" s="1"/>
  <c r="G392" i="33"/>
  <c r="E333" i="2" s="1"/>
  <c r="J392" i="33"/>
  <c r="H333" i="2" s="1"/>
  <c r="M392" i="33"/>
  <c r="K333" i="2" s="1"/>
  <c r="O392" i="33"/>
  <c r="M333" i="2" s="1"/>
  <c r="S392" i="33"/>
  <c r="Q333" i="2" s="1"/>
  <c r="Q393" i="33"/>
  <c r="O334" i="2" s="1"/>
  <c r="O393" i="33"/>
  <c r="M334" i="2" s="1"/>
  <c r="K393" i="33"/>
  <c r="I334" i="2" s="1"/>
  <c r="G393" i="33"/>
  <c r="E334" i="2" s="1"/>
  <c r="N392" i="33"/>
  <c r="L333" i="2" s="1"/>
  <c r="Q392" i="33"/>
  <c r="O333" i="2" s="1"/>
  <c r="T392" i="33"/>
  <c r="R333" i="2" s="1"/>
  <c r="S393" i="33"/>
  <c r="Q334" i="2" s="1"/>
  <c r="N393" i="33"/>
  <c r="L334" i="2" s="1"/>
  <c r="U393" i="33"/>
  <c r="S334" i="2" s="1"/>
  <c r="T393" i="33"/>
  <c r="R334" i="2" s="1"/>
  <c r="P393" i="33"/>
  <c r="N334" i="2" s="1"/>
  <c r="L392" i="33"/>
  <c r="J333" i="2" s="1"/>
  <c r="P392" i="33"/>
  <c r="N333" i="2" s="1"/>
  <c r="R392" i="33"/>
  <c r="P333" i="2" s="1"/>
  <c r="L393" i="33"/>
  <c r="J334" i="2" s="1"/>
  <c r="E392" i="33"/>
  <c r="F392" i="33"/>
  <c r="D333" i="2" s="1"/>
  <c r="F393" i="33"/>
  <c r="D334" i="2" s="1"/>
  <c r="R393" i="33"/>
  <c r="P334" i="2" s="1"/>
  <c r="V784" i="1"/>
  <c r="V792" i="1" s="1"/>
  <c r="V899" i="1"/>
  <c r="V4009" i="1"/>
  <c r="V3034" i="1"/>
  <c r="V2629" i="1"/>
  <c r="V3282" i="1"/>
  <c r="V741" i="1"/>
  <c r="V750" i="1" s="1"/>
  <c r="T784" i="1"/>
  <c r="T792" i="1" s="1"/>
  <c r="T899" i="1"/>
  <c r="T4009" i="1"/>
  <c r="T3034" i="1"/>
  <c r="T2629" i="1"/>
  <c r="T3282" i="1"/>
  <c r="T741" i="1"/>
  <c r="T750" i="1" s="1"/>
  <c r="L785" i="1"/>
  <c r="L793" i="1" s="1"/>
  <c r="L900" i="1"/>
  <c r="L4010" i="1"/>
  <c r="L3035" i="1"/>
  <c r="L2630" i="1"/>
  <c r="L3283" i="1"/>
  <c r="L742" i="1"/>
  <c r="L751" i="1" s="1"/>
  <c r="N785" i="1"/>
  <c r="N793" i="1" s="1"/>
  <c r="N900" i="1"/>
  <c r="N3035" i="1"/>
  <c r="N4010" i="1"/>
  <c r="N2630" i="1"/>
  <c r="N3283" i="1"/>
  <c r="N742" i="1"/>
  <c r="T788" i="1"/>
  <c r="T796" i="1" s="1"/>
  <c r="T903" i="1"/>
  <c r="T3038" i="1"/>
  <c r="T4013" i="1"/>
  <c r="T2633" i="1"/>
  <c r="T3286" i="1"/>
  <c r="T745" i="1"/>
  <c r="T754" i="1" s="1"/>
  <c r="X787" i="1"/>
  <c r="X795" i="1" s="1"/>
  <c r="X902" i="1"/>
  <c r="X4012" i="1"/>
  <c r="X3037" i="1"/>
  <c r="X2632" i="1"/>
  <c r="X3285" i="1"/>
  <c r="X744" i="1"/>
  <c r="P789" i="1"/>
  <c r="P797" i="1" s="1"/>
  <c r="P904" i="1"/>
  <c r="P3039" i="1"/>
  <c r="P4014" i="1"/>
  <c r="P2634" i="1"/>
  <c r="P3287" i="1"/>
  <c r="P746" i="1"/>
  <c r="P755" i="1" s="1"/>
  <c r="AB789" i="1"/>
  <c r="AB797" i="1" s="1"/>
  <c r="AB904" i="1"/>
  <c r="AB4014" i="1"/>
  <c r="AB3039" i="1"/>
  <c r="AB2634" i="1"/>
  <c r="AB3287" i="1"/>
  <c r="AB746" i="1"/>
  <c r="AB755" i="1" s="1"/>
  <c r="AB786" i="1"/>
  <c r="AB794" i="1" s="1"/>
  <c r="AB3036" i="1"/>
  <c r="AB4011" i="1"/>
  <c r="AB901" i="1"/>
  <c r="AB2631" i="1"/>
  <c r="AB3284" i="1"/>
  <c r="AB743" i="1"/>
  <c r="AB752" i="1" s="1"/>
  <c r="N788" i="1"/>
  <c r="N796" i="1" s="1"/>
  <c r="N903" i="1"/>
  <c r="N3038" i="1"/>
  <c r="N4013" i="1"/>
  <c r="N2633" i="1"/>
  <c r="N3286" i="1"/>
  <c r="N745" i="1"/>
  <c r="P786" i="1"/>
  <c r="P794" i="1" s="1"/>
  <c r="P3036" i="1"/>
  <c r="P4011" i="1"/>
  <c r="P901" i="1"/>
  <c r="P2631" i="1"/>
  <c r="P3284" i="1"/>
  <c r="P743" i="1"/>
  <c r="P752" i="1" s="1"/>
  <c r="AA788" i="1"/>
  <c r="AA796" i="1" s="1"/>
  <c r="AA903" i="1"/>
  <c r="AA4013" i="1"/>
  <c r="AA3038" i="1"/>
  <c r="AA2633" i="1"/>
  <c r="AA3286" i="1"/>
  <c r="AA745" i="1"/>
  <c r="AA754" i="1" s="1"/>
  <c r="C436" i="2"/>
  <c r="I4440" i="1" s="1"/>
  <c r="D466" i="33"/>
  <c r="B436" i="2" s="1"/>
  <c r="J788" i="1"/>
  <c r="J796" i="1" s="1"/>
  <c r="J903" i="1"/>
  <c r="J3038" i="1"/>
  <c r="J4013" i="1"/>
  <c r="J2633" i="1"/>
  <c r="J3286" i="1"/>
  <c r="J745" i="1"/>
  <c r="C435" i="2"/>
  <c r="I4439" i="1" s="1"/>
  <c r="D465" i="33"/>
  <c r="B435" i="2" s="1"/>
  <c r="L2525" i="1"/>
  <c r="T2524" i="1"/>
  <c r="Q2528" i="1"/>
  <c r="AB2525" i="1"/>
  <c r="O2526" i="1"/>
  <c r="C315" i="2"/>
  <c r="D322" i="33"/>
  <c r="U4661" i="1"/>
  <c r="U387" i="1"/>
  <c r="U404" i="1" s="1"/>
  <c r="U838" i="1"/>
  <c r="U4612" i="1"/>
  <c r="AC4662" i="1"/>
  <c r="AC388" i="1"/>
  <c r="AC405" i="1" s="1"/>
  <c r="AC839" i="1"/>
  <c r="AC4613" i="1"/>
  <c r="O4662" i="1"/>
  <c r="O388" i="1"/>
  <c r="O405" i="1" s="1"/>
  <c r="O4613" i="1"/>
  <c r="O839" i="1"/>
  <c r="K4663" i="1"/>
  <c r="K389" i="1"/>
  <c r="K406" i="1" s="1"/>
  <c r="K840" i="1"/>
  <c r="K4614" i="1"/>
  <c r="AB4664" i="1"/>
  <c r="AB390" i="1"/>
  <c r="AB407" i="1" s="1"/>
  <c r="AB4615" i="1"/>
  <c r="AB841" i="1"/>
  <c r="U4663" i="1"/>
  <c r="U389" i="1"/>
  <c r="U406" i="1" s="1"/>
  <c r="U4614" i="1"/>
  <c r="U840" i="1"/>
  <c r="N4665" i="1"/>
  <c r="N391" i="1"/>
  <c r="N842" i="1"/>
  <c r="N4616" i="1"/>
  <c r="L4664" i="1"/>
  <c r="L390" i="1"/>
  <c r="L407" i="1" s="1"/>
  <c r="L841" i="1"/>
  <c r="L4615" i="1"/>
  <c r="O4664" i="1"/>
  <c r="O390" i="1"/>
  <c r="O407" i="1" s="1"/>
  <c r="O4615" i="1"/>
  <c r="O841" i="1"/>
  <c r="S4666" i="1"/>
  <c r="S392" i="1"/>
  <c r="S843" i="1"/>
  <c r="S4617" i="1"/>
  <c r="U4666" i="1"/>
  <c r="U392" i="1"/>
  <c r="U409" i="1" s="1"/>
  <c r="U843" i="1"/>
  <c r="U4617" i="1"/>
  <c r="V4665" i="1"/>
  <c r="V391" i="1"/>
  <c r="V408" i="1" s="1"/>
  <c r="V842" i="1"/>
  <c r="V4616" i="1"/>
  <c r="P314" i="2"/>
  <c r="R328" i="33"/>
  <c r="P321" i="2" s="1"/>
  <c r="V785" i="1"/>
  <c r="V793" i="1" s="1"/>
  <c r="V900" i="1"/>
  <c r="V3035" i="1"/>
  <c r="V4010" i="1"/>
  <c r="V2630" i="1"/>
  <c r="V3283" i="1"/>
  <c r="V742" i="1"/>
  <c r="V751" i="1" s="1"/>
  <c r="S784" i="1"/>
  <c r="S792" i="1" s="1"/>
  <c r="S899" i="1"/>
  <c r="S3034" i="1"/>
  <c r="S4009" i="1"/>
  <c r="S2629" i="1"/>
  <c r="S3282" i="1"/>
  <c r="S741" i="1"/>
  <c r="U785" i="1"/>
  <c r="U793" i="1" s="1"/>
  <c r="U900" i="1"/>
  <c r="U4010" i="1"/>
  <c r="U3035" i="1"/>
  <c r="U2630" i="1"/>
  <c r="U3283" i="1"/>
  <c r="U742" i="1"/>
  <c r="U751" i="1" s="1"/>
  <c r="S785" i="1"/>
  <c r="S793" i="1" s="1"/>
  <c r="S900" i="1"/>
  <c r="S3035" i="1"/>
  <c r="S4010" i="1"/>
  <c r="S2630" i="1"/>
  <c r="S3283" i="1"/>
  <c r="S742" i="1"/>
  <c r="L789" i="1"/>
  <c r="L797" i="1" s="1"/>
  <c r="L4014" i="1"/>
  <c r="L904" i="1"/>
  <c r="L3039" i="1"/>
  <c r="L2634" i="1"/>
  <c r="L3287" i="1"/>
  <c r="L746" i="1"/>
  <c r="L755" i="1" s="1"/>
  <c r="O788" i="1"/>
  <c r="O796" i="1" s="1"/>
  <c r="O903" i="1"/>
  <c r="O4013" i="1"/>
  <c r="O3038" i="1"/>
  <c r="O2633" i="1"/>
  <c r="O3286" i="1"/>
  <c r="O745" i="1"/>
  <c r="O754" i="1" s="1"/>
  <c r="P788" i="1"/>
  <c r="P796" i="1" s="1"/>
  <c r="P903" i="1"/>
  <c r="P3038" i="1"/>
  <c r="P4013" i="1"/>
  <c r="P2633" i="1"/>
  <c r="P3286" i="1"/>
  <c r="P745" i="1"/>
  <c r="P754" i="1" s="1"/>
  <c r="AC789" i="1"/>
  <c r="AC797" i="1" s="1"/>
  <c r="AC904" i="1"/>
  <c r="AC4014" i="1"/>
  <c r="AC3039" i="1"/>
  <c r="AC2634" i="1"/>
  <c r="AC3287" i="1"/>
  <c r="AC746" i="1"/>
  <c r="AC755" i="1" s="1"/>
  <c r="K786" i="1"/>
  <c r="K794" i="1" s="1"/>
  <c r="K901" i="1"/>
  <c r="K4011" i="1"/>
  <c r="K3036" i="1"/>
  <c r="K2631" i="1"/>
  <c r="K3284" i="1"/>
  <c r="K743" i="1"/>
  <c r="K752" i="1" s="1"/>
  <c r="AA786" i="1"/>
  <c r="AA794" i="1" s="1"/>
  <c r="AA901" i="1"/>
  <c r="AA4011" i="1"/>
  <c r="AA3036" i="1"/>
  <c r="AA2631" i="1"/>
  <c r="AA3284" i="1"/>
  <c r="AA743" i="1"/>
  <c r="AA752" i="1" s="1"/>
  <c r="O786" i="1"/>
  <c r="O794" i="1" s="1"/>
  <c r="O901" i="1"/>
  <c r="O4011" i="1"/>
  <c r="O3036" i="1"/>
  <c r="O2631" i="1"/>
  <c r="O3284" i="1"/>
  <c r="O743" i="1"/>
  <c r="O752" i="1" s="1"/>
  <c r="Y786" i="1"/>
  <c r="Y794" i="1" s="1"/>
  <c r="Y901" i="1"/>
  <c r="Y4011" i="1"/>
  <c r="Y3036" i="1"/>
  <c r="Y2631" i="1"/>
  <c r="Y3284" i="1"/>
  <c r="Y743" i="1"/>
  <c r="Y752" i="1" s="1"/>
  <c r="J786" i="1"/>
  <c r="J794" i="1" s="1"/>
  <c r="J3036" i="1"/>
  <c r="J901" i="1"/>
  <c r="J4011" i="1"/>
  <c r="J2631" i="1"/>
  <c r="J3284" i="1"/>
  <c r="J743" i="1"/>
  <c r="V788" i="1"/>
  <c r="V796" i="1" s="1"/>
  <c r="V3038" i="1"/>
  <c r="V4013" i="1"/>
  <c r="V903" i="1"/>
  <c r="V2633" i="1"/>
  <c r="V3286" i="1"/>
  <c r="V745" i="1"/>
  <c r="V754" i="1" s="1"/>
  <c r="J2524" i="1"/>
  <c r="J2527" i="1"/>
  <c r="K2525" i="1"/>
  <c r="AA2525" i="1"/>
  <c r="O2525" i="1"/>
  <c r="E393" i="33"/>
  <c r="V4661" i="1"/>
  <c r="V387" i="1"/>
  <c r="V404" i="1" s="1"/>
  <c r="V838" i="1"/>
  <c r="V4612" i="1"/>
  <c r="O4661" i="1"/>
  <c r="O387" i="1"/>
  <c r="O404" i="1" s="1"/>
  <c r="O838" i="1"/>
  <c r="O4612" i="1"/>
  <c r="T4661" i="1"/>
  <c r="T387" i="1"/>
  <c r="T404" i="1" s="1"/>
  <c r="T4612" i="1"/>
  <c r="T838" i="1"/>
  <c r="AA4661" i="1"/>
  <c r="AA387" i="1"/>
  <c r="AA404" i="1" s="1"/>
  <c r="AA4612" i="1"/>
  <c r="AA838" i="1"/>
  <c r="X4663" i="1"/>
  <c r="X389" i="1"/>
  <c r="X840" i="1"/>
  <c r="X4614" i="1"/>
  <c r="O4663" i="1"/>
  <c r="O389" i="1"/>
  <c r="O406" i="1" s="1"/>
  <c r="O840" i="1"/>
  <c r="O4614" i="1"/>
  <c r="P4666" i="1"/>
  <c r="P392" i="1"/>
  <c r="P409" i="1" s="1"/>
  <c r="P4617" i="1"/>
  <c r="P843" i="1"/>
  <c r="P4665" i="1"/>
  <c r="P391" i="1"/>
  <c r="P408" i="1" s="1"/>
  <c r="P4616" i="1"/>
  <c r="P842" i="1"/>
  <c r="T4666" i="1"/>
  <c r="T392" i="1"/>
  <c r="T409" i="1" s="1"/>
  <c r="T843" i="1"/>
  <c r="T4617" i="1"/>
  <c r="X4664" i="1"/>
  <c r="X390" i="1"/>
  <c r="X841" i="1"/>
  <c r="X4615" i="1"/>
  <c r="L4666" i="1"/>
  <c r="L392" i="1"/>
  <c r="L409" i="1" s="1"/>
  <c r="L843" i="1"/>
  <c r="L4617" i="1"/>
  <c r="O4665" i="1"/>
  <c r="O391" i="1"/>
  <c r="O408" i="1" s="1"/>
  <c r="O842" i="1"/>
  <c r="O4616" i="1"/>
  <c r="J4663" i="1"/>
  <c r="J389" i="1"/>
  <c r="J4614" i="1"/>
  <c r="J840" i="1"/>
  <c r="Y4663" i="1"/>
  <c r="Y389" i="1"/>
  <c r="Y406" i="1" s="1"/>
  <c r="Y4614" i="1"/>
  <c r="Y840" i="1"/>
  <c r="E990" i="1"/>
  <c r="Y784" i="1"/>
  <c r="Y792" i="1" s="1"/>
  <c r="Y899" i="1"/>
  <c r="Y4009" i="1"/>
  <c r="Y3034" i="1"/>
  <c r="Y2629" i="1"/>
  <c r="Y3282" i="1"/>
  <c r="Y741" i="1"/>
  <c r="Y750" i="1" s="1"/>
  <c r="X784" i="1"/>
  <c r="X792" i="1" s="1"/>
  <c r="X3034" i="1"/>
  <c r="X4009" i="1"/>
  <c r="X899" i="1"/>
  <c r="X2629" i="1"/>
  <c r="X3282" i="1"/>
  <c r="X741" i="1"/>
  <c r="AB785" i="1"/>
  <c r="AB793" i="1" s="1"/>
  <c r="AB900" i="1"/>
  <c r="AB4010" i="1"/>
  <c r="AB3035" i="1"/>
  <c r="AB2630" i="1"/>
  <c r="AB3283" i="1"/>
  <c r="AB742" i="1"/>
  <c r="AB751" i="1" s="1"/>
  <c r="X785" i="1"/>
  <c r="X793" i="1" s="1"/>
  <c r="X900" i="1"/>
  <c r="X4010" i="1"/>
  <c r="X3035" i="1"/>
  <c r="X2630" i="1"/>
  <c r="X3283" i="1"/>
  <c r="X742" i="1"/>
  <c r="AC788" i="1"/>
  <c r="AC796" i="1" s="1"/>
  <c r="AC3038" i="1"/>
  <c r="AC903" i="1"/>
  <c r="AC4013" i="1"/>
  <c r="AC2633" i="1"/>
  <c r="AC3286" i="1"/>
  <c r="AC745" i="1"/>
  <c r="AC754" i="1" s="1"/>
  <c r="S787" i="1"/>
  <c r="S795" i="1" s="1"/>
  <c r="S902" i="1"/>
  <c r="S4012" i="1"/>
  <c r="S3037" i="1"/>
  <c r="S2632" i="1"/>
  <c r="S3285" i="1"/>
  <c r="S744" i="1"/>
  <c r="L787" i="1"/>
  <c r="L795" i="1" s="1"/>
  <c r="L902" i="1"/>
  <c r="L4012" i="1"/>
  <c r="L3037" i="1"/>
  <c r="L2632" i="1"/>
  <c r="L3285" i="1"/>
  <c r="L744" i="1"/>
  <c r="L753" i="1" s="1"/>
  <c r="S431" i="2"/>
  <c r="AC4435" i="1" s="1"/>
  <c r="U468" i="33"/>
  <c r="S438" i="2" s="1"/>
  <c r="AC4442" i="1" s="1"/>
  <c r="X789" i="1"/>
  <c r="X797" i="1" s="1"/>
  <c r="X4014" i="1"/>
  <c r="X904" i="1"/>
  <c r="X3039" i="1"/>
  <c r="X2634" i="1"/>
  <c r="X3287" i="1"/>
  <c r="X746" i="1"/>
  <c r="X788" i="1"/>
  <c r="X796" i="1" s="1"/>
  <c r="X903" i="1"/>
  <c r="X3038" i="1"/>
  <c r="X4013" i="1"/>
  <c r="X2633" i="1"/>
  <c r="X3286" i="1"/>
  <c r="X745" i="1"/>
  <c r="O789" i="1"/>
  <c r="O797" i="1" s="1"/>
  <c r="O904" i="1"/>
  <c r="O3039" i="1"/>
  <c r="O4014" i="1"/>
  <c r="O2634" i="1"/>
  <c r="O3287" i="1"/>
  <c r="O746" i="1"/>
  <c r="O755" i="1" s="1"/>
  <c r="Q787" i="1"/>
  <c r="Q795" i="1" s="1"/>
  <c r="Q902" i="1"/>
  <c r="Q3037" i="1"/>
  <c r="Q4012" i="1"/>
  <c r="Q2632" i="1"/>
  <c r="Q3285" i="1"/>
  <c r="Q744" i="1"/>
  <c r="Q753" i="1" s="1"/>
  <c r="Y789" i="1"/>
  <c r="Y797" i="1" s="1"/>
  <c r="Y904" i="1"/>
  <c r="Y4014" i="1"/>
  <c r="Y3039" i="1"/>
  <c r="Y2634" i="1"/>
  <c r="Y3287" i="1"/>
  <c r="Y746" i="1"/>
  <c r="Y755" i="1" s="1"/>
  <c r="Y787" i="1"/>
  <c r="Y795" i="1" s="1"/>
  <c r="Y902" i="1"/>
  <c r="Y3037" i="1"/>
  <c r="Y4012" i="1"/>
  <c r="Y2632" i="1"/>
  <c r="Y3285" i="1"/>
  <c r="Y744" i="1"/>
  <c r="Y753" i="1" s="1"/>
  <c r="Y2524" i="1"/>
  <c r="Y2528" i="1"/>
  <c r="U2523" i="1"/>
  <c r="AA2526" i="1"/>
  <c r="P2528" i="1"/>
  <c r="P2525" i="1"/>
  <c r="J2528" i="1"/>
  <c r="T2525" i="1"/>
  <c r="AA2524" i="1"/>
  <c r="D463" i="33"/>
  <c r="B433" i="2" s="1"/>
  <c r="Y4662" i="1"/>
  <c r="Y388" i="1"/>
  <c r="Y405" i="1" s="1"/>
  <c r="Y839" i="1"/>
  <c r="Y4613" i="1"/>
  <c r="P4662" i="1"/>
  <c r="P388" i="1"/>
  <c r="P405" i="1" s="1"/>
  <c r="P839" i="1"/>
  <c r="P4613" i="1"/>
  <c r="N4661" i="1"/>
  <c r="N387" i="1"/>
  <c r="N838" i="1"/>
  <c r="N4612" i="1"/>
  <c r="X4662" i="1"/>
  <c r="X388" i="1"/>
  <c r="X4613" i="1"/>
  <c r="X839" i="1"/>
  <c r="H314" i="2"/>
  <c r="J328" i="33"/>
  <c r="H321" i="2" s="1"/>
  <c r="T4663" i="1"/>
  <c r="T389" i="1"/>
  <c r="T406" i="1" s="1"/>
  <c r="T840" i="1"/>
  <c r="T4614" i="1"/>
  <c r="AC4665" i="1"/>
  <c r="AC391" i="1"/>
  <c r="AC408" i="1" s="1"/>
  <c r="AC4616" i="1"/>
  <c r="AC842" i="1"/>
  <c r="L4665" i="1"/>
  <c r="L391" i="1"/>
  <c r="L408" i="1" s="1"/>
  <c r="L842" i="1"/>
  <c r="L4616" i="1"/>
  <c r="S4664" i="1"/>
  <c r="S390" i="1"/>
  <c r="S841" i="1"/>
  <c r="S4615" i="1"/>
  <c r="AB4666" i="1"/>
  <c r="AB392" i="1"/>
  <c r="AB409" i="1" s="1"/>
  <c r="AB4617" i="1"/>
  <c r="AB843" i="1"/>
  <c r="K4666" i="1"/>
  <c r="K392" i="1"/>
  <c r="K409" i="1" s="1"/>
  <c r="K4617" i="1"/>
  <c r="K843" i="1"/>
  <c r="J314" i="2"/>
  <c r="Y4666" i="1"/>
  <c r="Y392" i="1"/>
  <c r="Y409" i="1" s="1"/>
  <c r="Y843" i="1"/>
  <c r="Y4617" i="1"/>
  <c r="V4664" i="1"/>
  <c r="V390" i="1"/>
  <c r="V407" i="1" s="1"/>
  <c r="V841" i="1"/>
  <c r="V4615" i="1"/>
  <c r="J784" i="1"/>
  <c r="J792" i="1" s="1"/>
  <c r="J3034" i="1"/>
  <c r="J4009" i="1"/>
  <c r="J899" i="1"/>
  <c r="J2629" i="1"/>
  <c r="J3282" i="1"/>
  <c r="J741" i="1"/>
  <c r="C432" i="2"/>
  <c r="D462" i="33"/>
  <c r="B432" i="2" s="1"/>
  <c r="L784" i="1"/>
  <c r="L792" i="1" s="1"/>
  <c r="L899" i="1"/>
  <c r="L4009" i="1"/>
  <c r="L3034" i="1"/>
  <c r="L2629" i="1"/>
  <c r="L3282" i="1"/>
  <c r="L741" i="1"/>
  <c r="L750" i="1" s="1"/>
  <c r="N784" i="1"/>
  <c r="N792" i="1" s="1"/>
  <c r="N899" i="1"/>
  <c r="N4009" i="1"/>
  <c r="N3034" i="1"/>
  <c r="N2629" i="1"/>
  <c r="N3282" i="1"/>
  <c r="N741" i="1"/>
  <c r="K785" i="1"/>
  <c r="K793" i="1" s="1"/>
  <c r="K900" i="1"/>
  <c r="K3035" i="1"/>
  <c r="K4010" i="1"/>
  <c r="K2630" i="1"/>
  <c r="K3283" i="1"/>
  <c r="K742" i="1"/>
  <c r="K751" i="1" s="1"/>
  <c r="S788" i="1"/>
  <c r="S796" i="1" s="1"/>
  <c r="S903" i="1"/>
  <c r="S4013" i="1"/>
  <c r="S3038" i="1"/>
  <c r="S2633" i="1"/>
  <c r="S3286" i="1"/>
  <c r="S745" i="1"/>
  <c r="S468" i="33"/>
  <c r="Q438" i="2" s="1"/>
  <c r="AA4442" i="1" s="1"/>
  <c r="Q431" i="2"/>
  <c r="AA4435" i="1" s="1"/>
  <c r="AA789" i="1"/>
  <c r="AA797" i="1" s="1"/>
  <c r="AA4014" i="1"/>
  <c r="AA3039" i="1"/>
  <c r="AA904" i="1"/>
  <c r="AA2634" i="1"/>
  <c r="AA3287" i="1"/>
  <c r="AA746" i="1"/>
  <c r="AA755" i="1" s="1"/>
  <c r="T789" i="1"/>
  <c r="T797" i="1" s="1"/>
  <c r="T904" i="1"/>
  <c r="T4014" i="1"/>
  <c r="T3039" i="1"/>
  <c r="T2634" i="1"/>
  <c r="T3287" i="1"/>
  <c r="T746" i="1"/>
  <c r="T755" i="1" s="1"/>
  <c r="N786" i="1"/>
  <c r="N794" i="1" s="1"/>
  <c r="N3036" i="1"/>
  <c r="N901" i="1"/>
  <c r="N4011" i="1"/>
  <c r="N2631" i="1"/>
  <c r="N3284" i="1"/>
  <c r="N743" i="1"/>
  <c r="N789" i="1"/>
  <c r="N797" i="1" s="1"/>
  <c r="N904" i="1"/>
  <c r="N4014" i="1"/>
  <c r="N3039" i="1"/>
  <c r="N2634" i="1"/>
  <c r="N3287" i="1"/>
  <c r="N746" i="1"/>
  <c r="U789" i="1"/>
  <c r="U797" i="1" s="1"/>
  <c r="U904" i="1"/>
  <c r="U4014" i="1"/>
  <c r="U3039" i="1"/>
  <c r="U2634" i="1"/>
  <c r="U3287" i="1"/>
  <c r="U746" i="1"/>
  <c r="U755" i="1" s="1"/>
  <c r="Q786" i="1"/>
  <c r="Q794" i="1" s="1"/>
  <c r="Q3036" i="1"/>
  <c r="Q4011" i="1"/>
  <c r="Q901" i="1"/>
  <c r="Q2631" i="1"/>
  <c r="Q3284" i="1"/>
  <c r="Q743" i="1"/>
  <c r="Q752" i="1" s="1"/>
  <c r="Q788" i="1"/>
  <c r="Q796" i="1" s="1"/>
  <c r="Q903" i="1"/>
  <c r="Q4013" i="1"/>
  <c r="Q3038" i="1"/>
  <c r="Q2633" i="1"/>
  <c r="Q3286" i="1"/>
  <c r="Q745" i="1"/>
  <c r="Q754" i="1" s="1"/>
  <c r="V786" i="1"/>
  <c r="V794" i="1" s="1"/>
  <c r="V3036" i="1"/>
  <c r="V901" i="1"/>
  <c r="V4011" i="1"/>
  <c r="V2631" i="1"/>
  <c r="V3284" i="1"/>
  <c r="V743" i="1"/>
  <c r="V752" i="1" s="1"/>
  <c r="P2523" i="1"/>
  <c r="X2524" i="1"/>
  <c r="J2525" i="1"/>
  <c r="N2525" i="1"/>
  <c r="AB2526" i="1"/>
  <c r="K2523" i="1"/>
  <c r="S2527" i="1"/>
  <c r="Q2525" i="1"/>
  <c r="U2527" i="1"/>
  <c r="AC2526" i="1"/>
  <c r="V2528" i="1"/>
  <c r="AB2524" i="1"/>
  <c r="O2524" i="1"/>
  <c r="K2528" i="1"/>
  <c r="P2524" i="1"/>
  <c r="I785" i="1"/>
  <c r="I793" i="1" s="1"/>
  <c r="I900" i="1"/>
  <c r="I4010" i="1"/>
  <c r="I3035" i="1"/>
  <c r="I2630" i="1"/>
  <c r="I3283" i="1"/>
  <c r="I742" i="1"/>
  <c r="W2528" i="1" l="1"/>
  <c r="Z2527" i="1"/>
  <c r="M2523" i="1"/>
  <c r="Z900" i="1"/>
  <c r="W3038" i="1"/>
  <c r="M2527" i="1"/>
  <c r="Z4661" i="1"/>
  <c r="W2629" i="1"/>
  <c r="Z3286" i="1"/>
  <c r="R4014" i="1"/>
  <c r="Z3035" i="1"/>
  <c r="W4435" i="1"/>
  <c r="Z4442" i="1"/>
  <c r="Z4664" i="1"/>
  <c r="W903" i="1"/>
  <c r="W3285" i="1"/>
  <c r="W4439" i="1"/>
  <c r="Z2528" i="1"/>
  <c r="Z2526" i="1"/>
  <c r="M2526" i="1"/>
  <c r="M4435" i="1"/>
  <c r="M4436" i="1"/>
  <c r="Z2523" i="1"/>
  <c r="W4441" i="1"/>
  <c r="R2527" i="1"/>
  <c r="M4437" i="1"/>
  <c r="Z4436" i="1"/>
  <c r="W4440" i="1"/>
  <c r="H4438" i="1"/>
  <c r="Z2525" i="1"/>
  <c r="Z4435" i="1"/>
  <c r="R4436" i="1"/>
  <c r="R4441" i="1"/>
  <c r="R4440" i="1"/>
  <c r="M4439" i="1"/>
  <c r="R4442" i="1"/>
  <c r="W4442" i="1"/>
  <c r="M2524" i="1"/>
  <c r="R4435" i="1"/>
  <c r="M4442" i="1"/>
  <c r="Z4439" i="1"/>
  <c r="W2523" i="1"/>
  <c r="Z4010" i="1"/>
  <c r="W2524" i="1"/>
  <c r="R4010" i="1"/>
  <c r="W4436" i="1"/>
  <c r="W4437" i="1"/>
  <c r="M2631" i="1"/>
  <c r="Z3283" i="1"/>
  <c r="M2633" i="1"/>
  <c r="R2528" i="1"/>
  <c r="Z2524" i="1"/>
  <c r="R3039" i="1"/>
  <c r="W3282" i="1"/>
  <c r="W4009" i="1"/>
  <c r="R3283" i="1"/>
  <c r="R2634" i="1"/>
  <c r="M3284" i="1"/>
  <c r="R901" i="1"/>
  <c r="Z2630" i="1"/>
  <c r="M4013" i="1"/>
  <c r="R2630" i="1"/>
  <c r="W2633" i="1"/>
  <c r="Z3038" i="1"/>
  <c r="M2525" i="1"/>
  <c r="R3287" i="1"/>
  <c r="R899" i="1"/>
  <c r="Z2629" i="1"/>
  <c r="W4013" i="1"/>
  <c r="R904" i="1"/>
  <c r="R3282" i="1"/>
  <c r="M3282" i="1"/>
  <c r="R4661" i="1"/>
  <c r="Z4662" i="1"/>
  <c r="Z2634" i="1"/>
  <c r="W2632" i="1"/>
  <c r="M4663" i="1"/>
  <c r="Z4663" i="1"/>
  <c r="W4010" i="1"/>
  <c r="W899" i="1"/>
  <c r="M3038" i="1"/>
  <c r="W3034" i="1"/>
  <c r="R2629" i="1"/>
  <c r="M2629" i="1"/>
  <c r="W4664" i="1"/>
  <c r="W3037" i="1"/>
  <c r="M4011" i="1"/>
  <c r="W3035" i="1"/>
  <c r="M903" i="1"/>
  <c r="R3035" i="1"/>
  <c r="R2523" i="1"/>
  <c r="W2526" i="1"/>
  <c r="R2524" i="1"/>
  <c r="W3286" i="1"/>
  <c r="R3034" i="1"/>
  <c r="Z4013" i="1"/>
  <c r="Z904" i="1"/>
  <c r="W4012" i="1"/>
  <c r="M901" i="1"/>
  <c r="W900" i="1"/>
  <c r="R900" i="1"/>
  <c r="R2525" i="1"/>
  <c r="R3284" i="1"/>
  <c r="R4009" i="1"/>
  <c r="M4009" i="1"/>
  <c r="W902" i="1"/>
  <c r="R2631" i="1"/>
  <c r="Z903" i="1"/>
  <c r="Z899" i="1"/>
  <c r="M3286" i="1"/>
  <c r="I784" i="1"/>
  <c r="I792" i="1" s="1"/>
  <c r="I899" i="1"/>
  <c r="I4009" i="1"/>
  <c r="I3034" i="1"/>
  <c r="I2629" i="1"/>
  <c r="I3282" i="1"/>
  <c r="I741" i="1"/>
  <c r="I2523" i="1"/>
  <c r="R4612" i="1"/>
  <c r="Z788" i="1"/>
  <c r="Z796" i="1" s="1"/>
  <c r="AC790" i="1"/>
  <c r="AC798" i="1" s="1"/>
  <c r="AC905" i="1"/>
  <c r="AC4015" i="1"/>
  <c r="AC3040" i="1"/>
  <c r="AC2635" i="1"/>
  <c r="AC3288" i="1"/>
  <c r="AC747" i="1"/>
  <c r="AC756" i="1" s="1"/>
  <c r="AC2529" i="1"/>
  <c r="M840" i="1"/>
  <c r="Z4614" i="1"/>
  <c r="W742" i="1"/>
  <c r="W751" i="1" s="1"/>
  <c r="S751" i="1"/>
  <c r="W392" i="1"/>
  <c r="W409" i="1" s="1"/>
  <c r="S409" i="1"/>
  <c r="M745" i="1"/>
  <c r="M754" i="1" s="1"/>
  <c r="J754" i="1"/>
  <c r="I788" i="1"/>
  <c r="I796" i="1" s="1"/>
  <c r="I4013" i="1"/>
  <c r="I903" i="1"/>
  <c r="I3038" i="1"/>
  <c r="I2633" i="1"/>
  <c r="I3286" i="1"/>
  <c r="I745" i="1"/>
  <c r="I2527" i="1"/>
  <c r="R3286" i="1"/>
  <c r="Z902" i="1"/>
  <c r="C333" i="2"/>
  <c r="D392" i="33"/>
  <c r="B333" i="2" s="1"/>
  <c r="T2393" i="1"/>
  <c r="T3517" i="1"/>
  <c r="T4477" i="1"/>
  <c r="T2425" i="1"/>
  <c r="T2311" i="1"/>
  <c r="T278" i="1"/>
  <c r="X2393" i="1"/>
  <c r="X4477" i="1"/>
  <c r="X3517" i="1"/>
  <c r="X2425" i="1"/>
  <c r="X278" i="1"/>
  <c r="X2311" i="1"/>
  <c r="O2393" i="1"/>
  <c r="O4477" i="1"/>
  <c r="O3517" i="1"/>
  <c r="O2425" i="1"/>
  <c r="O278" i="1"/>
  <c r="O2311" i="1"/>
  <c r="P2396" i="1"/>
  <c r="P3520" i="1"/>
  <c r="P4480" i="1"/>
  <c r="P2428" i="1"/>
  <c r="P281" i="1"/>
  <c r="P2314" i="1"/>
  <c r="G332" i="2"/>
  <c r="I398" i="33"/>
  <c r="G339" i="2" s="1"/>
  <c r="T2396" i="1"/>
  <c r="T4480" i="1"/>
  <c r="T3520" i="1"/>
  <c r="T2428" i="1"/>
  <c r="T281" i="1"/>
  <c r="T2314" i="1"/>
  <c r="T2397" i="1"/>
  <c r="T3521" i="1"/>
  <c r="T4481" i="1"/>
  <c r="T2429" i="1"/>
  <c r="T2315" i="1"/>
  <c r="T282" i="1"/>
  <c r="H332" i="2"/>
  <c r="J398" i="33"/>
  <c r="H339" i="2" s="1"/>
  <c r="AB2394" i="1"/>
  <c r="AB3518" i="1"/>
  <c r="AB4478" i="1"/>
  <c r="AB2426" i="1"/>
  <c r="AB279" i="1"/>
  <c r="AB2312" i="1"/>
  <c r="AC2394" i="1"/>
  <c r="AC3518" i="1"/>
  <c r="AC4478" i="1"/>
  <c r="AC2426" i="1"/>
  <c r="AC2312" i="1"/>
  <c r="AC279" i="1"/>
  <c r="AC2395" i="1"/>
  <c r="AC3519" i="1"/>
  <c r="AC4479" i="1"/>
  <c r="AC2427" i="1"/>
  <c r="AC280" i="1"/>
  <c r="AC2313" i="1"/>
  <c r="V2395" i="1"/>
  <c r="V3519" i="1"/>
  <c r="V4479" i="1"/>
  <c r="V2427" i="1"/>
  <c r="V2313" i="1"/>
  <c r="V280" i="1"/>
  <c r="J2397" i="1"/>
  <c r="J2429" i="1"/>
  <c r="J3521" i="1"/>
  <c r="J4481" i="1"/>
  <c r="J282" i="1"/>
  <c r="J2315" i="1"/>
  <c r="Y2395" i="1"/>
  <c r="Y3519" i="1"/>
  <c r="Y4479" i="1"/>
  <c r="Y2427" i="1"/>
  <c r="Y280" i="1"/>
  <c r="Y2313" i="1"/>
  <c r="M4664" i="1"/>
  <c r="W842" i="1"/>
  <c r="J4667" i="1"/>
  <c r="J393" i="1"/>
  <c r="J844" i="1"/>
  <c r="J4618" i="1"/>
  <c r="Q783" i="1"/>
  <c r="Q791" i="1" s="1"/>
  <c r="Q898" i="1"/>
  <c r="Q3033" i="1"/>
  <c r="Q4008" i="1"/>
  <c r="Q2628" i="1"/>
  <c r="Q3281" i="1"/>
  <c r="Q740" i="1"/>
  <c r="Q749" i="1" s="1"/>
  <c r="Q2522" i="1"/>
  <c r="C321" i="2"/>
  <c r="V4660" i="1"/>
  <c r="V386" i="1"/>
  <c r="V403" i="1" s="1"/>
  <c r="V4611" i="1"/>
  <c r="V837" i="1"/>
  <c r="M3039" i="1"/>
  <c r="R3037" i="1"/>
  <c r="W4014" i="1"/>
  <c r="W743" i="1"/>
  <c r="W752" i="1" s="1"/>
  <c r="S752" i="1"/>
  <c r="M392" i="1"/>
  <c r="M409" i="1" s="1"/>
  <c r="J409" i="1"/>
  <c r="M787" i="1"/>
  <c r="M795" i="1" s="1"/>
  <c r="M742" i="1"/>
  <c r="M751" i="1" s="1"/>
  <c r="J751" i="1"/>
  <c r="I4666" i="1"/>
  <c r="I392" i="1"/>
  <c r="I4617" i="1"/>
  <c r="I843" i="1"/>
  <c r="Z843" i="1"/>
  <c r="W839" i="1"/>
  <c r="P790" i="1"/>
  <c r="P798" i="1" s="1"/>
  <c r="P905" i="1"/>
  <c r="P4015" i="1"/>
  <c r="P3040" i="1"/>
  <c r="P2635" i="1"/>
  <c r="P3288" i="1"/>
  <c r="P747" i="1"/>
  <c r="P756" i="1" s="1"/>
  <c r="P2529" i="1"/>
  <c r="Z786" i="1"/>
  <c r="Z794" i="1" s="1"/>
  <c r="R3036" i="1"/>
  <c r="AA783" i="1"/>
  <c r="AA791" i="1" s="1"/>
  <c r="AA898" i="1"/>
  <c r="AA4008" i="1"/>
  <c r="AA3033" i="1"/>
  <c r="AA2628" i="1"/>
  <c r="AA3281" i="1"/>
  <c r="AA740" i="1"/>
  <c r="AA749" i="1" s="1"/>
  <c r="AA2522" i="1"/>
  <c r="W788" i="1"/>
  <c r="W796" i="1" s="1"/>
  <c r="R741" i="1"/>
  <c r="R750" i="1" s="1"/>
  <c r="N750" i="1"/>
  <c r="M741" i="1"/>
  <c r="M750" i="1" s="1"/>
  <c r="J750" i="1"/>
  <c r="Q4660" i="1"/>
  <c r="Q386" i="1"/>
  <c r="Q403" i="1" s="1"/>
  <c r="Q4611" i="1"/>
  <c r="Q837" i="1"/>
  <c r="R838" i="1"/>
  <c r="Z746" i="1"/>
  <c r="Z755" i="1" s="1"/>
  <c r="X755" i="1"/>
  <c r="AC783" i="1"/>
  <c r="AC791" i="1" s="1"/>
  <c r="AC3033" i="1"/>
  <c r="AC4008" i="1"/>
  <c r="AC898" i="1"/>
  <c r="AC2628" i="1"/>
  <c r="AC3281" i="1"/>
  <c r="AC740" i="1"/>
  <c r="AC749" i="1" s="1"/>
  <c r="AC2522" i="1"/>
  <c r="W744" i="1"/>
  <c r="W753" i="1" s="1"/>
  <c r="S753" i="1"/>
  <c r="Z4009" i="1"/>
  <c r="M4614" i="1"/>
  <c r="Z840" i="1"/>
  <c r="M743" i="1"/>
  <c r="M752" i="1" s="1"/>
  <c r="J752" i="1"/>
  <c r="W3283" i="1"/>
  <c r="W4666" i="1"/>
  <c r="R2633" i="1"/>
  <c r="Z787" i="1"/>
  <c r="Z795" i="1" s="1"/>
  <c r="R742" i="1"/>
  <c r="R751" i="1" s="1"/>
  <c r="N751" i="1"/>
  <c r="Q2393" i="1"/>
  <c r="Q4477" i="1"/>
  <c r="Q3517" i="1"/>
  <c r="Q2425" i="1"/>
  <c r="Q2311" i="1"/>
  <c r="Q278" i="1"/>
  <c r="AA2393" i="1"/>
  <c r="AA4477" i="1"/>
  <c r="AA3517" i="1"/>
  <c r="AA2425" i="1"/>
  <c r="AA2311" i="1"/>
  <c r="AA278" i="1"/>
  <c r="AA2392" i="1"/>
  <c r="AA4476" i="1"/>
  <c r="AA3516" i="1"/>
  <c r="AA2424" i="1"/>
  <c r="AA2310" i="1"/>
  <c r="AA277" i="1"/>
  <c r="N2392" i="1"/>
  <c r="N4476" i="1"/>
  <c r="N3516" i="1"/>
  <c r="N2424" i="1"/>
  <c r="N2310" i="1"/>
  <c r="N277" i="1"/>
  <c r="E332" i="2"/>
  <c r="G398" i="33"/>
  <c r="E339" i="2" s="1"/>
  <c r="S332" i="2"/>
  <c r="U398" i="33"/>
  <c r="S339" i="2" s="1"/>
  <c r="L2394" i="1"/>
  <c r="L4478" i="1"/>
  <c r="L3518" i="1"/>
  <c r="L2426" i="1"/>
  <c r="L2312" i="1"/>
  <c r="L279" i="1"/>
  <c r="AB2397" i="1"/>
  <c r="AB3521" i="1"/>
  <c r="AB4481" i="1"/>
  <c r="AB2429" i="1"/>
  <c r="AB282" i="1"/>
  <c r="AB2315" i="1"/>
  <c r="AB2396" i="1"/>
  <c r="AB4480" i="1"/>
  <c r="AB3520" i="1"/>
  <c r="AB2428" i="1"/>
  <c r="AB2314" i="1"/>
  <c r="AB281" i="1"/>
  <c r="AA2394" i="1"/>
  <c r="AA3518" i="1"/>
  <c r="AA4478" i="1"/>
  <c r="AA2426" i="1"/>
  <c r="AA2312" i="1"/>
  <c r="AA279" i="1"/>
  <c r="S2394" i="1"/>
  <c r="S3518" i="1"/>
  <c r="S4478" i="1"/>
  <c r="S2426" i="1"/>
  <c r="S2312" i="1"/>
  <c r="S279" i="1"/>
  <c r="U2397" i="1"/>
  <c r="U4481" i="1"/>
  <c r="U3521" i="1"/>
  <c r="U2429" i="1"/>
  <c r="U2315" i="1"/>
  <c r="U282" i="1"/>
  <c r="Q2395" i="1"/>
  <c r="Q4479" i="1"/>
  <c r="Q3519" i="1"/>
  <c r="Q2427" i="1"/>
  <c r="Q2313" i="1"/>
  <c r="Q280" i="1"/>
  <c r="Q2397" i="1"/>
  <c r="Q4481" i="1"/>
  <c r="Q3521" i="1"/>
  <c r="Q2429" i="1"/>
  <c r="Q2315" i="1"/>
  <c r="Q282" i="1"/>
  <c r="C337" i="2"/>
  <c r="D396" i="33"/>
  <c r="B337" i="2" s="1"/>
  <c r="L4667" i="1"/>
  <c r="L393" i="1"/>
  <c r="L410" i="1" s="1"/>
  <c r="L844" i="1"/>
  <c r="L4618" i="1"/>
  <c r="W391" i="1"/>
  <c r="W408" i="1" s="1"/>
  <c r="S408" i="1"/>
  <c r="X4667" i="1"/>
  <c r="X393" i="1"/>
  <c r="X4618" i="1"/>
  <c r="X844" i="1"/>
  <c r="R2526" i="1"/>
  <c r="Q790" i="1"/>
  <c r="Q798" i="1" s="1"/>
  <c r="Q4015" i="1"/>
  <c r="Q3040" i="1"/>
  <c r="Q905" i="1"/>
  <c r="Q2635" i="1"/>
  <c r="Q3288" i="1"/>
  <c r="Q747" i="1"/>
  <c r="Q756" i="1" s="1"/>
  <c r="Q2529" i="1"/>
  <c r="U783" i="1"/>
  <c r="U791" i="1" s="1"/>
  <c r="U3033" i="1"/>
  <c r="U4008" i="1"/>
  <c r="U898" i="1"/>
  <c r="U2628" i="1"/>
  <c r="U3281" i="1"/>
  <c r="U740" i="1"/>
  <c r="U749" i="1" s="1"/>
  <c r="U2522" i="1"/>
  <c r="AB783" i="1"/>
  <c r="AB791" i="1" s="1"/>
  <c r="AB898" i="1"/>
  <c r="AB4008" i="1"/>
  <c r="AB3033" i="1"/>
  <c r="AB2628" i="1"/>
  <c r="AB3281" i="1"/>
  <c r="AB740" i="1"/>
  <c r="AB749" i="1" s="1"/>
  <c r="AB2522" i="1"/>
  <c r="B314" i="2"/>
  <c r="L323" i="33"/>
  <c r="N409" i="1"/>
  <c r="Z842" i="1"/>
  <c r="Z4612" i="1"/>
  <c r="M838" i="1"/>
  <c r="C438" i="2"/>
  <c r="D468" i="33"/>
  <c r="B438" i="2" s="1"/>
  <c r="M904" i="1"/>
  <c r="R902" i="1"/>
  <c r="W789" i="1"/>
  <c r="W797" i="1" s="1"/>
  <c r="W3284" i="1"/>
  <c r="M4666" i="1"/>
  <c r="V783" i="1"/>
  <c r="V791" i="1" s="1"/>
  <c r="V898" i="1"/>
  <c r="V4008" i="1"/>
  <c r="V3033" i="1"/>
  <c r="V2628" i="1"/>
  <c r="V3281" i="1"/>
  <c r="V740" i="1"/>
  <c r="V749" i="1" s="1"/>
  <c r="V2522" i="1"/>
  <c r="M3283" i="1"/>
  <c r="Z392" i="1"/>
  <c r="Z409" i="1" s="1"/>
  <c r="X409" i="1"/>
  <c r="W388" i="1"/>
  <c r="W405" i="1" s="1"/>
  <c r="S405" i="1"/>
  <c r="Z2633" i="1"/>
  <c r="O790" i="1"/>
  <c r="O798" i="1" s="1"/>
  <c r="O905" i="1"/>
  <c r="O4015" i="1"/>
  <c r="O3040" i="1"/>
  <c r="O2635" i="1"/>
  <c r="O3288" i="1"/>
  <c r="O747" i="1"/>
  <c r="O756" i="1" s="1"/>
  <c r="O2529" i="1"/>
  <c r="M4616" i="1"/>
  <c r="P4667" i="1"/>
  <c r="P393" i="1"/>
  <c r="P410" i="1" s="1"/>
  <c r="P844" i="1"/>
  <c r="P4618" i="1"/>
  <c r="N405" i="1"/>
  <c r="W745" i="1"/>
  <c r="W754" i="1" s="1"/>
  <c r="S754" i="1"/>
  <c r="W2527" i="1"/>
  <c r="R786" i="1"/>
  <c r="R794" i="1" s="1"/>
  <c r="AA790" i="1"/>
  <c r="AA798" i="1" s="1"/>
  <c r="AA905" i="1"/>
  <c r="AA4015" i="1"/>
  <c r="AA3040" i="1"/>
  <c r="AA2635" i="1"/>
  <c r="AA3288" i="1"/>
  <c r="AA747" i="1"/>
  <c r="AA756" i="1" s="1"/>
  <c r="AA2529" i="1"/>
  <c r="W4615" i="1"/>
  <c r="O4667" i="1"/>
  <c r="O393" i="1"/>
  <c r="O410" i="1" s="1"/>
  <c r="O844" i="1"/>
  <c r="O4618" i="1"/>
  <c r="R387" i="1"/>
  <c r="R404" i="1" s="1"/>
  <c r="N404" i="1"/>
  <c r="Z745" i="1"/>
  <c r="Z754" i="1" s="1"/>
  <c r="X754" i="1"/>
  <c r="Z3287" i="1"/>
  <c r="Z3034" i="1"/>
  <c r="J406" i="1"/>
  <c r="M389" i="1"/>
  <c r="M406" i="1" s="1"/>
  <c r="Z389" i="1"/>
  <c r="Z406" i="1" s="1"/>
  <c r="X406" i="1"/>
  <c r="W2630" i="1"/>
  <c r="R4013" i="1"/>
  <c r="Y2392" i="1"/>
  <c r="Y3516" i="1"/>
  <c r="Y4476" i="1"/>
  <c r="Y2424" i="1"/>
  <c r="Y2310" i="1"/>
  <c r="Y277" i="1"/>
  <c r="AB2392" i="1"/>
  <c r="AB3516" i="1"/>
  <c r="AB4476" i="1"/>
  <c r="AB2424" i="1"/>
  <c r="AB277" i="1"/>
  <c r="AB2310" i="1"/>
  <c r="U2392" i="1"/>
  <c r="U4476" i="1"/>
  <c r="U3516" i="1"/>
  <c r="U2424" i="1"/>
  <c r="U277" i="1"/>
  <c r="U2310" i="1"/>
  <c r="AC2392" i="1"/>
  <c r="AC4476" i="1"/>
  <c r="AC3516" i="1"/>
  <c r="AC2424" i="1"/>
  <c r="AC2310" i="1"/>
  <c r="AC277" i="1"/>
  <c r="F332" i="2"/>
  <c r="H398" i="33"/>
  <c r="F339" i="2" s="1"/>
  <c r="AA2395" i="1"/>
  <c r="AA3519" i="1"/>
  <c r="AA4479" i="1"/>
  <c r="AA2427" i="1"/>
  <c r="AA280" i="1"/>
  <c r="AA2313" i="1"/>
  <c r="X2394" i="1"/>
  <c r="X3518" i="1"/>
  <c r="X4478" i="1"/>
  <c r="X2426" i="1"/>
  <c r="X2312" i="1"/>
  <c r="X279" i="1"/>
  <c r="T2395" i="1"/>
  <c r="T4479" i="1"/>
  <c r="T3519" i="1"/>
  <c r="T2427" i="1"/>
  <c r="T2313" i="1"/>
  <c r="T280" i="1"/>
  <c r="N2395" i="1"/>
  <c r="N4479" i="1"/>
  <c r="N3519" i="1"/>
  <c r="N2427" i="1"/>
  <c r="N280" i="1"/>
  <c r="N2313" i="1"/>
  <c r="O2396" i="1"/>
  <c r="O4480" i="1"/>
  <c r="O3520" i="1"/>
  <c r="O2428" i="1"/>
  <c r="O281" i="1"/>
  <c r="O2314" i="1"/>
  <c r="K332" i="2"/>
  <c r="M398" i="33"/>
  <c r="K339" i="2" s="1"/>
  <c r="Y2394" i="1"/>
  <c r="Y3518" i="1"/>
  <c r="Y4478" i="1"/>
  <c r="Y2426" i="1"/>
  <c r="Y279" i="1"/>
  <c r="Y2312" i="1"/>
  <c r="Y2397" i="1"/>
  <c r="Y3521" i="1"/>
  <c r="Y4481" i="1"/>
  <c r="Y2429" i="1"/>
  <c r="Y2315" i="1"/>
  <c r="Y282" i="1"/>
  <c r="J2396" i="1"/>
  <c r="J2428" i="1"/>
  <c r="J4480" i="1"/>
  <c r="J3520" i="1"/>
  <c r="J2314" i="1"/>
  <c r="J281" i="1"/>
  <c r="V2396" i="1"/>
  <c r="V3520" i="1"/>
  <c r="V4480" i="1"/>
  <c r="V2428" i="1"/>
  <c r="V281" i="1"/>
  <c r="V2314" i="1"/>
  <c r="L4660" i="1"/>
  <c r="L386" i="1"/>
  <c r="L403" i="1" s="1"/>
  <c r="L837" i="1"/>
  <c r="L4611" i="1"/>
  <c r="W4665" i="1"/>
  <c r="X4660" i="1"/>
  <c r="X386" i="1"/>
  <c r="X403" i="1" s="1"/>
  <c r="X837" i="1"/>
  <c r="X4611" i="1"/>
  <c r="I786" i="1"/>
  <c r="I901" i="1"/>
  <c r="I4011" i="1"/>
  <c r="I3036" i="1"/>
  <c r="I2631" i="1"/>
  <c r="I3284" i="1"/>
  <c r="I743" i="1"/>
  <c r="I2525" i="1"/>
  <c r="U790" i="1"/>
  <c r="U798" i="1" s="1"/>
  <c r="U905" i="1"/>
  <c r="U4015" i="1"/>
  <c r="U3040" i="1"/>
  <c r="U2635" i="1"/>
  <c r="U3288" i="1"/>
  <c r="U747" i="1"/>
  <c r="U756" i="1" s="1"/>
  <c r="U2529" i="1"/>
  <c r="AB790" i="1"/>
  <c r="AB798" i="1" s="1"/>
  <c r="AB905" i="1"/>
  <c r="AB4015" i="1"/>
  <c r="AB3040" i="1"/>
  <c r="AB2635" i="1"/>
  <c r="AB3288" i="1"/>
  <c r="AB747" i="1"/>
  <c r="AB756" i="1" s="1"/>
  <c r="AB2529" i="1"/>
  <c r="N790" i="1"/>
  <c r="N798" i="1" s="1"/>
  <c r="N3040" i="1"/>
  <c r="N4015" i="1"/>
  <c r="N905" i="1"/>
  <c r="N2635" i="1"/>
  <c r="N3288" i="1"/>
  <c r="N747" i="1"/>
  <c r="N2529" i="1"/>
  <c r="I4660" i="1"/>
  <c r="I386" i="1"/>
  <c r="I837" i="1"/>
  <c r="I4611" i="1"/>
  <c r="Z4616" i="1"/>
  <c r="Z838" i="1"/>
  <c r="M4612" i="1"/>
  <c r="M4014" i="1"/>
  <c r="R787" i="1"/>
  <c r="R795" i="1" s="1"/>
  <c r="W2631" i="1"/>
  <c r="M744" i="1"/>
  <c r="M753" i="1" s="1"/>
  <c r="J753" i="1"/>
  <c r="V790" i="1"/>
  <c r="V798" i="1" s="1"/>
  <c r="V905" i="1"/>
  <c r="V3040" i="1"/>
  <c r="V4015" i="1"/>
  <c r="V2635" i="1"/>
  <c r="V3288" i="1"/>
  <c r="V747" i="1"/>
  <c r="V756" i="1" s="1"/>
  <c r="V2529" i="1"/>
  <c r="X790" i="1"/>
  <c r="X798" i="1" s="1"/>
  <c r="X905" i="1"/>
  <c r="X4015" i="1"/>
  <c r="X3040" i="1"/>
  <c r="X2635" i="1"/>
  <c r="X3288" i="1"/>
  <c r="X747" i="1"/>
  <c r="X2529" i="1"/>
  <c r="M2630" i="1"/>
  <c r="Z4666" i="1"/>
  <c r="O783" i="1"/>
  <c r="O791" i="1" s="1"/>
  <c r="O898" i="1"/>
  <c r="O4008" i="1"/>
  <c r="O3033" i="1"/>
  <c r="O2628" i="1"/>
  <c r="O3281" i="1"/>
  <c r="O740" i="1"/>
  <c r="O749" i="1" s="1"/>
  <c r="O2522" i="1"/>
  <c r="Z743" i="1"/>
  <c r="Z752" i="1" s="1"/>
  <c r="X752" i="1"/>
  <c r="M842" i="1"/>
  <c r="P4660" i="1"/>
  <c r="P386" i="1"/>
  <c r="P403" i="1" s="1"/>
  <c r="P837" i="1"/>
  <c r="P4611" i="1"/>
  <c r="W841" i="1"/>
  <c r="O4660" i="1"/>
  <c r="O386" i="1"/>
  <c r="O403" i="1" s="1"/>
  <c r="O4611" i="1"/>
  <c r="O837" i="1"/>
  <c r="Z784" i="1"/>
  <c r="Z792" i="1" s="1"/>
  <c r="R3038" i="1"/>
  <c r="Z744" i="1"/>
  <c r="Z753" i="1" s="1"/>
  <c r="X753" i="1"/>
  <c r="V2392" i="1"/>
  <c r="V4476" i="1"/>
  <c r="V3516" i="1"/>
  <c r="V2424" i="1"/>
  <c r="V2310" i="1"/>
  <c r="V277" i="1"/>
  <c r="X2392" i="1"/>
  <c r="X4476" i="1"/>
  <c r="X3516" i="1"/>
  <c r="X2424" i="1"/>
  <c r="X277" i="1"/>
  <c r="X2310" i="1"/>
  <c r="S2392" i="1"/>
  <c r="S4476" i="1"/>
  <c r="S3516" i="1"/>
  <c r="S2424" i="1"/>
  <c r="S2310" i="1"/>
  <c r="S277" i="1"/>
  <c r="N2393" i="1"/>
  <c r="N3517" i="1"/>
  <c r="N4477" i="1"/>
  <c r="N2425" i="1"/>
  <c r="N278" i="1"/>
  <c r="N2311" i="1"/>
  <c r="N2396" i="1"/>
  <c r="N3520" i="1"/>
  <c r="N4480" i="1"/>
  <c r="N2428" i="1"/>
  <c r="N281" i="1"/>
  <c r="N2314" i="1"/>
  <c r="I332" i="2"/>
  <c r="K398" i="33"/>
  <c r="I339" i="2" s="1"/>
  <c r="K2394" i="1"/>
  <c r="K4478" i="1"/>
  <c r="K3518" i="1"/>
  <c r="K2426" i="1"/>
  <c r="K2312" i="1"/>
  <c r="K279" i="1"/>
  <c r="K2397" i="1"/>
  <c r="K4481" i="1"/>
  <c r="K3521" i="1"/>
  <c r="K2429" i="1"/>
  <c r="K2315" i="1"/>
  <c r="K282" i="1"/>
  <c r="K2396" i="1"/>
  <c r="K4480" i="1"/>
  <c r="K3520" i="1"/>
  <c r="K2428" i="1"/>
  <c r="K2314" i="1"/>
  <c r="K281" i="1"/>
  <c r="P2394" i="1"/>
  <c r="P4478" i="1"/>
  <c r="P3518" i="1"/>
  <c r="P2426" i="1"/>
  <c r="P2312" i="1"/>
  <c r="P279" i="1"/>
  <c r="S2397" i="1"/>
  <c r="S4481" i="1"/>
  <c r="S3521" i="1"/>
  <c r="S2429" i="1"/>
  <c r="S282" i="1"/>
  <c r="S2315" i="1"/>
  <c r="Q2396" i="1"/>
  <c r="Q4480" i="1"/>
  <c r="Q3520" i="1"/>
  <c r="Q2428" i="1"/>
  <c r="Q281" i="1"/>
  <c r="Q2314" i="1"/>
  <c r="J332" i="2"/>
  <c r="L398" i="33"/>
  <c r="J339" i="2" s="1"/>
  <c r="J2394" i="1"/>
  <c r="J2426" i="1"/>
  <c r="J3518" i="1"/>
  <c r="J4478" i="1"/>
  <c r="J2312" i="1"/>
  <c r="J279" i="1"/>
  <c r="N4667" i="1"/>
  <c r="N393" i="1"/>
  <c r="N844" i="1"/>
  <c r="N4618" i="1"/>
  <c r="N783" i="1"/>
  <c r="N791" i="1" s="1"/>
  <c r="N898" i="1"/>
  <c r="N4008" i="1"/>
  <c r="N3033" i="1"/>
  <c r="N2628" i="1"/>
  <c r="N3281" i="1"/>
  <c r="N740" i="1"/>
  <c r="N2522" i="1"/>
  <c r="AB4667" i="1"/>
  <c r="AB393" i="1"/>
  <c r="AB410" i="1" s="1"/>
  <c r="AB844" i="1"/>
  <c r="AB4618" i="1"/>
  <c r="N406" i="1"/>
  <c r="Z391" i="1"/>
  <c r="Z408" i="1" s="1"/>
  <c r="X408" i="1"/>
  <c r="Z387" i="1"/>
  <c r="Z404" i="1" s="1"/>
  <c r="X404" i="1"/>
  <c r="M387" i="1"/>
  <c r="M404" i="1" s="1"/>
  <c r="J404" i="1"/>
  <c r="I783" i="1"/>
  <c r="I898" i="1"/>
  <c r="I4008" i="1"/>
  <c r="I3033" i="1"/>
  <c r="I2628" i="1"/>
  <c r="I3281" i="1"/>
  <c r="I740" i="1"/>
  <c r="I2522" i="1"/>
  <c r="M789" i="1"/>
  <c r="M797" i="1" s="1"/>
  <c r="W746" i="1"/>
  <c r="W755" i="1" s="1"/>
  <c r="S755" i="1"/>
  <c r="W3036" i="1"/>
  <c r="M3285" i="1"/>
  <c r="I789" i="1"/>
  <c r="I4014" i="1"/>
  <c r="I904" i="1"/>
  <c r="I3039" i="1"/>
  <c r="I2634" i="1"/>
  <c r="I3287" i="1"/>
  <c r="I746" i="1"/>
  <c r="I2528" i="1"/>
  <c r="X783" i="1"/>
  <c r="X791" i="1" s="1"/>
  <c r="X898" i="1"/>
  <c r="X4008" i="1"/>
  <c r="X3033" i="1"/>
  <c r="X2628" i="1"/>
  <c r="X3281" i="1"/>
  <c r="X740" i="1"/>
  <c r="X2522" i="1"/>
  <c r="M3035" i="1"/>
  <c r="W840" i="1"/>
  <c r="Z3284" i="1"/>
  <c r="J408" i="1"/>
  <c r="M391" i="1"/>
  <c r="M408" i="1" s="1"/>
  <c r="S4667" i="1"/>
  <c r="S393" i="1"/>
  <c r="S4618" i="1"/>
  <c r="S844" i="1"/>
  <c r="R743" i="1"/>
  <c r="R752" i="1" s="1"/>
  <c r="N752" i="1"/>
  <c r="M899" i="1"/>
  <c r="W390" i="1"/>
  <c r="W407" i="1" s="1"/>
  <c r="S407" i="1"/>
  <c r="Z839" i="1"/>
  <c r="Z3039" i="1"/>
  <c r="Z4615" i="1"/>
  <c r="C334" i="2"/>
  <c r="D393" i="33"/>
  <c r="B334" i="2" s="1"/>
  <c r="W784" i="1"/>
  <c r="W792" i="1" s="1"/>
  <c r="Y4667" i="1"/>
  <c r="Y393" i="1"/>
  <c r="Y410" i="1" s="1"/>
  <c r="Y844" i="1"/>
  <c r="Y4618" i="1"/>
  <c r="N408" i="1"/>
  <c r="R903" i="1"/>
  <c r="Z3285" i="1"/>
  <c r="Q2392" i="1"/>
  <c r="Q4476" i="1"/>
  <c r="Q3516" i="1"/>
  <c r="Q2424" i="1"/>
  <c r="Q277" i="1"/>
  <c r="Q2310" i="1"/>
  <c r="T2392" i="1"/>
  <c r="T3516" i="1"/>
  <c r="T4476" i="1"/>
  <c r="T2424" i="1"/>
  <c r="T2310" i="1"/>
  <c r="T277" i="1"/>
  <c r="O2392" i="1"/>
  <c r="O4476" i="1"/>
  <c r="O3516" i="1"/>
  <c r="O2424" i="1"/>
  <c r="O2310" i="1"/>
  <c r="O277" i="1"/>
  <c r="L2392" i="1"/>
  <c r="L3516" i="1"/>
  <c r="L4476" i="1"/>
  <c r="L2424" i="1"/>
  <c r="L2310" i="1"/>
  <c r="L277" i="1"/>
  <c r="L2397" i="1"/>
  <c r="L3521" i="1"/>
  <c r="L4481" i="1"/>
  <c r="L2429" i="1"/>
  <c r="L2315" i="1"/>
  <c r="L282" i="1"/>
  <c r="U2395" i="1"/>
  <c r="U4479" i="1"/>
  <c r="U3519" i="1"/>
  <c r="U2427" i="1"/>
  <c r="U2313" i="1"/>
  <c r="U280" i="1"/>
  <c r="O332" i="2"/>
  <c r="Q398" i="33"/>
  <c r="O339" i="2" s="1"/>
  <c r="AA2396" i="1"/>
  <c r="AA4480" i="1"/>
  <c r="AA3520" i="1"/>
  <c r="AA2428" i="1"/>
  <c r="AA281" i="1"/>
  <c r="AA2314" i="1"/>
  <c r="Q332" i="2"/>
  <c r="S398" i="33"/>
  <c r="Q339" i="2" s="1"/>
  <c r="X2397" i="1"/>
  <c r="X4481" i="1"/>
  <c r="X3521" i="1"/>
  <c r="X2429" i="1"/>
  <c r="X2315" i="1"/>
  <c r="X282" i="1"/>
  <c r="X2395" i="1"/>
  <c r="X4479" i="1"/>
  <c r="X3519" i="1"/>
  <c r="X2427" i="1"/>
  <c r="X2313" i="1"/>
  <c r="X280" i="1"/>
  <c r="J2395" i="1"/>
  <c r="J2427" i="1"/>
  <c r="J3519" i="1"/>
  <c r="J4479" i="1"/>
  <c r="J2313" i="1"/>
  <c r="J280" i="1"/>
  <c r="C336" i="2"/>
  <c r="D395" i="33"/>
  <c r="B336" i="2" s="1"/>
  <c r="V2397" i="1"/>
  <c r="V4481" i="1"/>
  <c r="V3521" i="1"/>
  <c r="V2429" i="1"/>
  <c r="V2315" i="1"/>
  <c r="V282" i="1"/>
  <c r="I4665" i="1"/>
  <c r="I391" i="1"/>
  <c r="I842" i="1"/>
  <c r="I4616" i="1"/>
  <c r="N4660" i="1"/>
  <c r="N386" i="1"/>
  <c r="N4611" i="1"/>
  <c r="N837" i="1"/>
  <c r="AB4660" i="1"/>
  <c r="AB386" i="1"/>
  <c r="AB403" i="1" s="1"/>
  <c r="AB4611" i="1"/>
  <c r="AB837" i="1"/>
  <c r="M4661" i="1"/>
  <c r="J790" i="1"/>
  <c r="J798" i="1" s="1"/>
  <c r="J905" i="1"/>
  <c r="J4015" i="1"/>
  <c r="J3040" i="1"/>
  <c r="J2635" i="1"/>
  <c r="J3288" i="1"/>
  <c r="J747" i="1"/>
  <c r="J2529" i="1"/>
  <c r="R744" i="1"/>
  <c r="R753" i="1" s="1"/>
  <c r="N753" i="1"/>
  <c r="W3287" i="1"/>
  <c r="W4011" i="1"/>
  <c r="N407" i="1"/>
  <c r="AA4667" i="1"/>
  <c r="AA393" i="1"/>
  <c r="AA410" i="1" s="1"/>
  <c r="AA844" i="1"/>
  <c r="AA4618" i="1"/>
  <c r="W838" i="1"/>
  <c r="M2632" i="1"/>
  <c r="M900" i="1"/>
  <c r="W4614" i="1"/>
  <c r="L783" i="1"/>
  <c r="L791" i="1" s="1"/>
  <c r="L898" i="1"/>
  <c r="L4008" i="1"/>
  <c r="L3033" i="1"/>
  <c r="L2628" i="1"/>
  <c r="L3281" i="1"/>
  <c r="L740" i="1"/>
  <c r="L749" i="1" s="1"/>
  <c r="L2522" i="1"/>
  <c r="Z2631" i="1"/>
  <c r="M4665" i="1"/>
  <c r="S4660" i="1"/>
  <c r="S386" i="1"/>
  <c r="S403" i="1" s="1"/>
  <c r="S4611" i="1"/>
  <c r="S837" i="1"/>
  <c r="Z4613" i="1"/>
  <c r="Z785" i="1"/>
  <c r="Z793" i="1" s="1"/>
  <c r="Z741" i="1"/>
  <c r="Z750" i="1" s="1"/>
  <c r="X750" i="1"/>
  <c r="Z841" i="1"/>
  <c r="Y4660" i="1"/>
  <c r="Y386" i="1"/>
  <c r="Y837" i="1"/>
  <c r="Y4611" i="1"/>
  <c r="W4661" i="1"/>
  <c r="R788" i="1"/>
  <c r="R796" i="1" s="1"/>
  <c r="Z2632" i="1"/>
  <c r="Y2393" i="1"/>
  <c r="Y3517" i="1"/>
  <c r="Y4477" i="1"/>
  <c r="Y2425" i="1"/>
  <c r="Y2311" i="1"/>
  <c r="Y278" i="1"/>
  <c r="V2393" i="1"/>
  <c r="V3517" i="1"/>
  <c r="V4477" i="1"/>
  <c r="V2425" i="1"/>
  <c r="V2311" i="1"/>
  <c r="V278" i="1"/>
  <c r="K2393" i="1"/>
  <c r="K2425" i="1"/>
  <c r="K4477" i="1"/>
  <c r="K3517" i="1"/>
  <c r="K2311" i="1"/>
  <c r="K278" i="1"/>
  <c r="K2392" i="1"/>
  <c r="K4476" i="1"/>
  <c r="K3516" i="1"/>
  <c r="K2424" i="1"/>
  <c r="K2310" i="1"/>
  <c r="K277" i="1"/>
  <c r="P2392" i="1"/>
  <c r="P4476" i="1"/>
  <c r="P3516" i="1"/>
  <c r="P2424" i="1"/>
  <c r="P2310" i="1"/>
  <c r="P277" i="1"/>
  <c r="L332" i="2"/>
  <c r="N398" i="33"/>
  <c r="L339" i="2" s="1"/>
  <c r="O2395" i="1"/>
  <c r="O4479" i="1"/>
  <c r="O3519" i="1"/>
  <c r="O2427" i="1"/>
  <c r="O280" i="1"/>
  <c r="O2313" i="1"/>
  <c r="AC2396" i="1"/>
  <c r="AC4480" i="1"/>
  <c r="AC3520" i="1"/>
  <c r="AC2428" i="1"/>
  <c r="AC2314" i="1"/>
  <c r="AC281" i="1"/>
  <c r="O2394" i="1"/>
  <c r="O4478" i="1"/>
  <c r="O3518" i="1"/>
  <c r="O2426" i="1"/>
  <c r="O279" i="1"/>
  <c r="O2312" i="1"/>
  <c r="AA2397" i="1"/>
  <c r="AA3521" i="1"/>
  <c r="AA4481" i="1"/>
  <c r="AA2429" i="1"/>
  <c r="AA2315" i="1"/>
  <c r="AA282" i="1"/>
  <c r="L2396" i="1"/>
  <c r="L3520" i="1"/>
  <c r="L4480" i="1"/>
  <c r="L2428" i="1"/>
  <c r="L281" i="1"/>
  <c r="L2314" i="1"/>
  <c r="O2397" i="1"/>
  <c r="O3521" i="1"/>
  <c r="O4481" i="1"/>
  <c r="O2429" i="1"/>
  <c r="O2315" i="1"/>
  <c r="O282" i="1"/>
  <c r="N332" i="2"/>
  <c r="P398" i="33"/>
  <c r="N339" i="2" s="1"/>
  <c r="Q2394" i="1"/>
  <c r="Q3518" i="1"/>
  <c r="Q4478" i="1"/>
  <c r="Q2426" i="1"/>
  <c r="Q2312" i="1"/>
  <c r="Q279" i="1"/>
  <c r="Y2396" i="1"/>
  <c r="Y3520" i="1"/>
  <c r="Y4480" i="1"/>
  <c r="Y2428" i="1"/>
  <c r="Y281" i="1"/>
  <c r="Y2314" i="1"/>
  <c r="M4615" i="1"/>
  <c r="T4667" i="1"/>
  <c r="T393" i="1"/>
  <c r="T410" i="1" s="1"/>
  <c r="T4618" i="1"/>
  <c r="T844" i="1"/>
  <c r="J783" i="1"/>
  <c r="J791" i="1" s="1"/>
  <c r="J898" i="1"/>
  <c r="J4008" i="1"/>
  <c r="J3033" i="1"/>
  <c r="J2628" i="1"/>
  <c r="J3281" i="1"/>
  <c r="J740" i="1"/>
  <c r="J2522" i="1"/>
  <c r="M746" i="1"/>
  <c r="M755" i="1" s="1"/>
  <c r="J755" i="1"/>
  <c r="R3285" i="1"/>
  <c r="W2634" i="1"/>
  <c r="W901" i="1"/>
  <c r="I4663" i="1"/>
  <c r="I389" i="1"/>
  <c r="I840" i="1"/>
  <c r="I4614" i="1"/>
  <c r="AA4660" i="1"/>
  <c r="AA386" i="1"/>
  <c r="AA403" i="1" s="1"/>
  <c r="AA837" i="1"/>
  <c r="AA4611" i="1"/>
  <c r="W4612" i="1"/>
  <c r="M4012" i="1"/>
  <c r="S783" i="1"/>
  <c r="S791" i="1" s="1"/>
  <c r="S898" i="1"/>
  <c r="S4008" i="1"/>
  <c r="S3033" i="1"/>
  <c r="S2628" i="1"/>
  <c r="S3281" i="1"/>
  <c r="S740" i="1"/>
  <c r="S2522" i="1"/>
  <c r="M4010" i="1"/>
  <c r="W389" i="1"/>
  <c r="W406" i="1" s="1"/>
  <c r="S406" i="1"/>
  <c r="Y783" i="1"/>
  <c r="Y791" i="1" s="1"/>
  <c r="Y898" i="1"/>
  <c r="Y3033" i="1"/>
  <c r="Y4008" i="1"/>
  <c r="Y2628" i="1"/>
  <c r="Y3281" i="1"/>
  <c r="Y740" i="1"/>
  <c r="Y749" i="1" s="1"/>
  <c r="Y2522" i="1"/>
  <c r="L790" i="1"/>
  <c r="L798" i="1" s="1"/>
  <c r="L905" i="1"/>
  <c r="L4015" i="1"/>
  <c r="L3040" i="1"/>
  <c r="L2635" i="1"/>
  <c r="L3288" i="1"/>
  <c r="L747" i="1"/>
  <c r="L756" i="1" s="1"/>
  <c r="L2529" i="1"/>
  <c r="Z3036" i="1"/>
  <c r="K4667" i="1"/>
  <c r="K393" i="1"/>
  <c r="K410" i="1" s="1"/>
  <c r="K844" i="1"/>
  <c r="K4618" i="1"/>
  <c r="I751" i="1"/>
  <c r="R746" i="1"/>
  <c r="R755" i="1" s="1"/>
  <c r="N755" i="1"/>
  <c r="M3034" i="1"/>
  <c r="Z388" i="1"/>
  <c r="Z405" i="1" s="1"/>
  <c r="X405" i="1"/>
  <c r="Z4014" i="1"/>
  <c r="Z3282" i="1"/>
  <c r="Z390" i="1"/>
  <c r="Z407" i="1" s="1"/>
  <c r="X407" i="1"/>
  <c r="M3036" i="1"/>
  <c r="W785" i="1"/>
  <c r="W793" i="1" s="1"/>
  <c r="W741" i="1"/>
  <c r="W750" i="1" s="1"/>
  <c r="S750" i="1"/>
  <c r="W4617" i="1"/>
  <c r="B315" i="2"/>
  <c r="L324" i="33"/>
  <c r="M788" i="1"/>
  <c r="M796" i="1" s="1"/>
  <c r="Z3037" i="1"/>
  <c r="J2393" i="1"/>
  <c r="J4477" i="1"/>
  <c r="J3517" i="1"/>
  <c r="J2425" i="1"/>
  <c r="J278" i="1"/>
  <c r="J2311" i="1"/>
  <c r="AB2393" i="1"/>
  <c r="AB4477" i="1"/>
  <c r="AB3517" i="1"/>
  <c r="AB2425" i="1"/>
  <c r="AB2311" i="1"/>
  <c r="AB278" i="1"/>
  <c r="P2393" i="1"/>
  <c r="P3517" i="1"/>
  <c r="P4477" i="1"/>
  <c r="P2425" i="1"/>
  <c r="P2311" i="1"/>
  <c r="P278" i="1"/>
  <c r="L2393" i="1"/>
  <c r="L4477" i="1"/>
  <c r="L3517" i="1"/>
  <c r="L2425" i="1"/>
  <c r="L278" i="1"/>
  <c r="L2311" i="1"/>
  <c r="R332" i="2"/>
  <c r="T398" i="33"/>
  <c r="R339" i="2" s="1"/>
  <c r="M332" i="2"/>
  <c r="O398" i="33"/>
  <c r="M339" i="2" s="1"/>
  <c r="N2397" i="1"/>
  <c r="N3521" i="1"/>
  <c r="N4481" i="1"/>
  <c r="N2429" i="1"/>
  <c r="N2315" i="1"/>
  <c r="N282" i="1"/>
  <c r="S2395" i="1"/>
  <c r="S4479" i="1"/>
  <c r="S3519" i="1"/>
  <c r="S2427" i="1"/>
  <c r="S280" i="1"/>
  <c r="S2313" i="1"/>
  <c r="P2397" i="1"/>
  <c r="P3521" i="1"/>
  <c r="P4481" i="1"/>
  <c r="P2429" i="1"/>
  <c r="P282" i="1"/>
  <c r="P2315" i="1"/>
  <c r="X2396" i="1"/>
  <c r="X3520" i="1"/>
  <c r="X4480" i="1"/>
  <c r="X2428" i="1"/>
  <c r="X281" i="1"/>
  <c r="X2314" i="1"/>
  <c r="U2396" i="1"/>
  <c r="U3520" i="1"/>
  <c r="U4480" i="1"/>
  <c r="U2428" i="1"/>
  <c r="U281" i="1"/>
  <c r="U2314" i="1"/>
  <c r="AC2397" i="1"/>
  <c r="AC4481" i="1"/>
  <c r="AC3521" i="1"/>
  <c r="AC2429" i="1"/>
  <c r="AC282" i="1"/>
  <c r="AC2315" i="1"/>
  <c r="C338" i="2"/>
  <c r="D397" i="33"/>
  <c r="B338" i="2" s="1"/>
  <c r="C335" i="2"/>
  <c r="D394" i="33"/>
  <c r="B335" i="2" s="1"/>
  <c r="C332" i="2"/>
  <c r="D391" i="33"/>
  <c r="B332" i="2" s="1"/>
  <c r="E398" i="33"/>
  <c r="M841" i="1"/>
  <c r="T4660" i="1"/>
  <c r="T386" i="1"/>
  <c r="T403" i="1" s="1"/>
  <c r="T837" i="1"/>
  <c r="T4611" i="1"/>
  <c r="M3287" i="1"/>
  <c r="R2632" i="1"/>
  <c r="W3039" i="1"/>
  <c r="W786" i="1"/>
  <c r="W794" i="1" s="1"/>
  <c r="K790" i="1"/>
  <c r="K798" i="1" s="1"/>
  <c r="K905" i="1"/>
  <c r="K4015" i="1"/>
  <c r="K3040" i="1"/>
  <c r="K2635" i="1"/>
  <c r="K3288" i="1"/>
  <c r="K747" i="1"/>
  <c r="K756" i="1" s="1"/>
  <c r="K2529" i="1"/>
  <c r="M843" i="1"/>
  <c r="U4667" i="1"/>
  <c r="U393" i="1"/>
  <c r="U410" i="1" s="1"/>
  <c r="U4618" i="1"/>
  <c r="U844" i="1"/>
  <c r="AC4667" i="1"/>
  <c r="AC393" i="1"/>
  <c r="AC410" i="1" s="1"/>
  <c r="AC4618" i="1"/>
  <c r="AC844" i="1"/>
  <c r="W387" i="1"/>
  <c r="W404" i="1" s="1"/>
  <c r="S404" i="1"/>
  <c r="M3037" i="1"/>
  <c r="S790" i="1"/>
  <c r="S798" i="1" s="1"/>
  <c r="S3040" i="1"/>
  <c r="S905" i="1"/>
  <c r="S4015" i="1"/>
  <c r="S2635" i="1"/>
  <c r="S3288" i="1"/>
  <c r="S747" i="1"/>
  <c r="S2529" i="1"/>
  <c r="M785" i="1"/>
  <c r="M793" i="1" s="1"/>
  <c r="I4664" i="1"/>
  <c r="I390" i="1"/>
  <c r="I4615" i="1"/>
  <c r="I841" i="1"/>
  <c r="W4663" i="1"/>
  <c r="Y790" i="1"/>
  <c r="Y798" i="1" s="1"/>
  <c r="Y4015" i="1"/>
  <c r="Y3040" i="1"/>
  <c r="Y905" i="1"/>
  <c r="Y2635" i="1"/>
  <c r="Y3288" i="1"/>
  <c r="Y747" i="1"/>
  <c r="Y756" i="1" s="1"/>
  <c r="Y2529" i="1"/>
  <c r="T783" i="1"/>
  <c r="T791" i="1" s="1"/>
  <c r="T898" i="1"/>
  <c r="T4008" i="1"/>
  <c r="T3033" i="1"/>
  <c r="T2628" i="1"/>
  <c r="T3281" i="1"/>
  <c r="T740" i="1"/>
  <c r="T749" i="1" s="1"/>
  <c r="T2522" i="1"/>
  <c r="Z4011" i="1"/>
  <c r="K4660" i="1"/>
  <c r="K386" i="1"/>
  <c r="K403" i="1" s="1"/>
  <c r="K4611" i="1"/>
  <c r="K837" i="1"/>
  <c r="W4662" i="1"/>
  <c r="R789" i="1"/>
  <c r="R797" i="1" s="1"/>
  <c r="R4011" i="1"/>
  <c r="R784" i="1"/>
  <c r="R792" i="1" s="1"/>
  <c r="M784" i="1"/>
  <c r="M792" i="1" s="1"/>
  <c r="M2528" i="1"/>
  <c r="Z789" i="1"/>
  <c r="Z797" i="1" s="1"/>
  <c r="W787" i="1"/>
  <c r="W795" i="1" s="1"/>
  <c r="Z742" i="1"/>
  <c r="Z751" i="1" s="1"/>
  <c r="X751" i="1"/>
  <c r="M786" i="1"/>
  <c r="M794" i="1" s="1"/>
  <c r="W843" i="1"/>
  <c r="I4661" i="1"/>
  <c r="I387" i="1"/>
  <c r="I4612" i="1"/>
  <c r="I838" i="1"/>
  <c r="I787" i="1"/>
  <c r="I902" i="1"/>
  <c r="I3037" i="1"/>
  <c r="I4012" i="1"/>
  <c r="I2632" i="1"/>
  <c r="I3285" i="1"/>
  <c r="I744" i="1"/>
  <c r="I2526" i="1"/>
  <c r="R745" i="1"/>
  <c r="R754" i="1" s="1"/>
  <c r="N754" i="1"/>
  <c r="Z4012" i="1"/>
  <c r="R785" i="1"/>
  <c r="R793" i="1" s="1"/>
  <c r="J2392" i="1"/>
  <c r="J2424" i="1"/>
  <c r="J4476" i="1"/>
  <c r="J3516" i="1"/>
  <c r="J2310" i="1"/>
  <c r="J277" i="1"/>
  <c r="AC2393" i="1"/>
  <c r="AC3517" i="1"/>
  <c r="AC4477" i="1"/>
  <c r="AC2425" i="1"/>
  <c r="AC278" i="1"/>
  <c r="AC2311" i="1"/>
  <c r="U2393" i="1"/>
  <c r="U4477" i="1"/>
  <c r="U3517" i="1"/>
  <c r="U2425" i="1"/>
  <c r="U278" i="1"/>
  <c r="U2311" i="1"/>
  <c r="S2393" i="1"/>
  <c r="S3517" i="1"/>
  <c r="S4477" i="1"/>
  <c r="S2425" i="1"/>
  <c r="S278" i="1"/>
  <c r="S2311" i="1"/>
  <c r="S2396" i="1"/>
  <c r="S3520" i="1"/>
  <c r="S4480" i="1"/>
  <c r="S2428" i="1"/>
  <c r="S281" i="1"/>
  <c r="S2314" i="1"/>
  <c r="AB2395" i="1"/>
  <c r="AB4479" i="1"/>
  <c r="AB3519" i="1"/>
  <c r="AB2427" i="1"/>
  <c r="AB2313" i="1"/>
  <c r="AB280" i="1"/>
  <c r="L2395" i="1"/>
  <c r="L4479" i="1"/>
  <c r="L3519" i="1"/>
  <c r="L2427" i="1"/>
  <c r="L2313" i="1"/>
  <c r="L280" i="1"/>
  <c r="P2395" i="1"/>
  <c r="P3519" i="1"/>
  <c r="P4479" i="1"/>
  <c r="P2427" i="1"/>
  <c r="P2313" i="1"/>
  <c r="P280" i="1"/>
  <c r="T2394" i="1"/>
  <c r="T4478" i="1"/>
  <c r="T3518" i="1"/>
  <c r="T2426" i="1"/>
  <c r="T2312" i="1"/>
  <c r="T279" i="1"/>
  <c r="N2394" i="1"/>
  <c r="N3518" i="1"/>
  <c r="N4478" i="1"/>
  <c r="N2426" i="1"/>
  <c r="N2312" i="1"/>
  <c r="N279" i="1"/>
  <c r="U2394" i="1"/>
  <c r="U4478" i="1"/>
  <c r="U3518" i="1"/>
  <c r="U2426" i="1"/>
  <c r="U279" i="1"/>
  <c r="U2312" i="1"/>
  <c r="K2395" i="1"/>
  <c r="K3519" i="1"/>
  <c r="K4479" i="1"/>
  <c r="K2427" i="1"/>
  <c r="K280" i="1"/>
  <c r="K2313" i="1"/>
  <c r="D332" i="2"/>
  <c r="F398" i="33"/>
  <c r="D339" i="2" s="1"/>
  <c r="P332" i="2"/>
  <c r="R398" i="33"/>
  <c r="P339" i="2" s="1"/>
  <c r="V2394" i="1"/>
  <c r="V3518" i="1"/>
  <c r="V4478" i="1"/>
  <c r="V2426" i="1"/>
  <c r="V279" i="1"/>
  <c r="V2312" i="1"/>
  <c r="M390" i="1"/>
  <c r="M407" i="1" s="1"/>
  <c r="J407" i="1"/>
  <c r="W4616" i="1"/>
  <c r="J4662" i="1"/>
  <c r="J388" i="1"/>
  <c r="J839" i="1"/>
  <c r="J4613" i="1"/>
  <c r="V4667" i="1"/>
  <c r="V393" i="1"/>
  <c r="V410" i="1" s="1"/>
  <c r="V844" i="1"/>
  <c r="V4618" i="1"/>
  <c r="W2525" i="1"/>
  <c r="M2634" i="1"/>
  <c r="R4012" i="1"/>
  <c r="W904" i="1"/>
  <c r="K783" i="1"/>
  <c r="K791" i="1" s="1"/>
  <c r="K898" i="1"/>
  <c r="K4008" i="1"/>
  <c r="K3033" i="1"/>
  <c r="K2628" i="1"/>
  <c r="K3281" i="1"/>
  <c r="K740" i="1"/>
  <c r="K749" i="1" s="1"/>
  <c r="K2522" i="1"/>
  <c r="M4617" i="1"/>
  <c r="U4660" i="1"/>
  <c r="U386" i="1"/>
  <c r="U4611" i="1"/>
  <c r="U837" i="1"/>
  <c r="AC4660" i="1"/>
  <c r="AC386" i="1"/>
  <c r="AC403" i="1" s="1"/>
  <c r="AC837" i="1"/>
  <c r="AC4611" i="1"/>
  <c r="M902" i="1"/>
  <c r="Z4617" i="1"/>
  <c r="W4613" i="1"/>
  <c r="T790" i="1"/>
  <c r="T798" i="1" s="1"/>
  <c r="T905" i="1"/>
  <c r="T4015" i="1"/>
  <c r="T3040" i="1"/>
  <c r="T2635" i="1"/>
  <c r="T3288" i="1"/>
  <c r="T747" i="1"/>
  <c r="T756" i="1" s="1"/>
  <c r="T2529" i="1"/>
  <c r="P783" i="1"/>
  <c r="P791" i="1" s="1"/>
  <c r="P898" i="1"/>
  <c r="P4008" i="1"/>
  <c r="P3033" i="1"/>
  <c r="P2628" i="1"/>
  <c r="P3281" i="1"/>
  <c r="P740" i="1"/>
  <c r="P749" i="1" s="1"/>
  <c r="P2522" i="1"/>
  <c r="Z901" i="1"/>
  <c r="J403" i="1"/>
  <c r="Z3519" i="1" l="1"/>
  <c r="M4478" i="1"/>
  <c r="H4441" i="1"/>
  <c r="Z2397" i="1"/>
  <c r="Z4479" i="1"/>
  <c r="H4440" i="1"/>
  <c r="Z2392" i="1"/>
  <c r="H4439" i="1"/>
  <c r="H4435" i="1"/>
  <c r="Z3521" i="1"/>
  <c r="Z4660" i="1"/>
  <c r="H3283" i="1"/>
  <c r="H2524" i="1"/>
  <c r="Z2395" i="1"/>
  <c r="M4611" i="1"/>
  <c r="H2523" i="1"/>
  <c r="H4010" i="1"/>
  <c r="W4480" i="1"/>
  <c r="M386" i="1"/>
  <c r="M403" i="1" s="1"/>
  <c r="R4478" i="1"/>
  <c r="H2632" i="1"/>
  <c r="H2629" i="1"/>
  <c r="Z4476" i="1"/>
  <c r="H2630" i="1"/>
  <c r="M3518" i="1"/>
  <c r="R2635" i="1"/>
  <c r="H3285" i="1"/>
  <c r="H3035" i="1"/>
  <c r="Z3516" i="1"/>
  <c r="M4476" i="1"/>
  <c r="Z4481" i="1"/>
  <c r="R3288" i="1"/>
  <c r="M4660" i="1"/>
  <c r="W2396" i="1"/>
  <c r="R4660" i="1"/>
  <c r="R4015" i="1"/>
  <c r="M4477" i="1"/>
  <c r="Z4480" i="1"/>
  <c r="W4660" i="1"/>
  <c r="M2392" i="1"/>
  <c r="W3519" i="1"/>
  <c r="W3517" i="1"/>
  <c r="Z3520" i="1"/>
  <c r="R3521" i="1"/>
  <c r="R3518" i="1"/>
  <c r="H4661" i="1"/>
  <c r="R2397" i="1"/>
  <c r="R905" i="1"/>
  <c r="R2394" i="1"/>
  <c r="W4479" i="1"/>
  <c r="H3037" i="1"/>
  <c r="W2395" i="1"/>
  <c r="R3040" i="1"/>
  <c r="M3516" i="1"/>
  <c r="R2529" i="1"/>
  <c r="W2393" i="1"/>
  <c r="H2526" i="1"/>
  <c r="H838" i="1"/>
  <c r="H900" i="1"/>
  <c r="M2394" i="1"/>
  <c r="W3520" i="1"/>
  <c r="Z2396" i="1"/>
  <c r="M839" i="1"/>
  <c r="J2398" i="1"/>
  <c r="J4482" i="1"/>
  <c r="J3522" i="1"/>
  <c r="J2430" i="1"/>
  <c r="J2316" i="1"/>
  <c r="J283" i="1"/>
  <c r="R2426" i="1"/>
  <c r="M2424" i="1"/>
  <c r="H744" i="1"/>
  <c r="H753" i="1" s="1"/>
  <c r="I753" i="1"/>
  <c r="H4612" i="1"/>
  <c r="W747" i="1"/>
  <c r="W756" i="1" s="1"/>
  <c r="S756" i="1"/>
  <c r="W2427" i="1"/>
  <c r="M2311" i="1"/>
  <c r="W898" i="1"/>
  <c r="M3033" i="1"/>
  <c r="Z837" i="1"/>
  <c r="M2529" i="1"/>
  <c r="I408" i="1"/>
  <c r="Z280" i="1"/>
  <c r="Z2429" i="1"/>
  <c r="Z783" i="1"/>
  <c r="Z791" i="1" s="1"/>
  <c r="H789" i="1"/>
  <c r="R740" i="1"/>
  <c r="R749" i="1" s="1"/>
  <c r="N749" i="1"/>
  <c r="W4481" i="1"/>
  <c r="R3520" i="1"/>
  <c r="W277" i="1"/>
  <c r="Z2424" i="1"/>
  <c r="Z4015" i="1"/>
  <c r="I403" i="1"/>
  <c r="H901" i="1"/>
  <c r="R4479" i="1"/>
  <c r="Z279" i="1"/>
  <c r="W279" i="1"/>
  <c r="K2398" i="1"/>
  <c r="K2430" i="1"/>
  <c r="K3522" i="1"/>
  <c r="K4482" i="1"/>
  <c r="K2316" i="1"/>
  <c r="K283" i="1"/>
  <c r="H785" i="1"/>
  <c r="H793" i="1" s="1"/>
  <c r="O2391" i="1"/>
  <c r="O3515" i="1"/>
  <c r="O4475" i="1"/>
  <c r="O2423" i="1"/>
  <c r="O276" i="1"/>
  <c r="O2309" i="1"/>
  <c r="Z2393" i="1"/>
  <c r="I2392" i="1"/>
  <c r="I3516" i="1"/>
  <c r="I4476" i="1"/>
  <c r="I2424" i="1"/>
  <c r="I2310" i="1"/>
  <c r="I277" i="1"/>
  <c r="H903" i="1"/>
  <c r="J405" i="1"/>
  <c r="M388" i="1"/>
  <c r="M405" i="1" s="1"/>
  <c r="I404" i="1"/>
  <c r="H387" i="1"/>
  <c r="H404" i="1" s="1"/>
  <c r="W3288" i="1"/>
  <c r="I2391" i="1"/>
  <c r="I3515" i="1"/>
  <c r="I4475" i="1"/>
  <c r="I2423" i="1"/>
  <c r="I2309" i="1"/>
  <c r="I276" i="1"/>
  <c r="M278" i="1"/>
  <c r="J317" i="2"/>
  <c r="D324" i="33"/>
  <c r="W783" i="1"/>
  <c r="W791" i="1" s="1"/>
  <c r="M4008" i="1"/>
  <c r="Z386" i="1"/>
  <c r="Z403" i="1" s="1"/>
  <c r="Y403" i="1"/>
  <c r="M747" i="1"/>
  <c r="M756" i="1" s="1"/>
  <c r="J756" i="1"/>
  <c r="R837" i="1"/>
  <c r="I2395" i="1"/>
  <c r="I2427" i="1"/>
  <c r="I3519" i="1"/>
  <c r="I4479" i="1"/>
  <c r="I280" i="1"/>
  <c r="I2313" i="1"/>
  <c r="Z2313" i="1"/>
  <c r="Z2522" i="1"/>
  <c r="H2528" i="1"/>
  <c r="R3281" i="1"/>
  <c r="W2397" i="1"/>
  <c r="R2396" i="1"/>
  <c r="W2310" i="1"/>
  <c r="Z905" i="1"/>
  <c r="R790" i="1"/>
  <c r="R798" i="1" s="1"/>
  <c r="H786" i="1"/>
  <c r="R2395" i="1"/>
  <c r="Z2312" i="1"/>
  <c r="Z844" i="1"/>
  <c r="W2312" i="1"/>
  <c r="K2391" i="1"/>
  <c r="K4475" i="1"/>
  <c r="K3515" i="1"/>
  <c r="K2423" i="1"/>
  <c r="K276" i="1"/>
  <c r="K2309" i="1"/>
  <c r="M2315" i="1"/>
  <c r="H4013" i="1"/>
  <c r="H741" i="1"/>
  <c r="H750" i="1" s="1"/>
  <c r="I750" i="1"/>
  <c r="J2391" i="1"/>
  <c r="J2423" i="1"/>
  <c r="J4475" i="1"/>
  <c r="J3515" i="1"/>
  <c r="J276" i="1"/>
  <c r="J2309" i="1"/>
  <c r="M4662" i="1"/>
  <c r="W2311" i="1"/>
  <c r="W2635" i="1"/>
  <c r="Z2314" i="1"/>
  <c r="U2398" i="1"/>
  <c r="U4482" i="1"/>
  <c r="U3522" i="1"/>
  <c r="U2430" i="1"/>
  <c r="U283" i="1"/>
  <c r="U2316" i="1"/>
  <c r="M2425" i="1"/>
  <c r="W2522" i="1"/>
  <c r="M898" i="1"/>
  <c r="T2398" i="1"/>
  <c r="T3522" i="1"/>
  <c r="T4482" i="1"/>
  <c r="T2430" i="1"/>
  <c r="T283" i="1"/>
  <c r="T2316" i="1"/>
  <c r="M3288" i="1"/>
  <c r="R4611" i="1"/>
  <c r="M280" i="1"/>
  <c r="Z2427" i="1"/>
  <c r="Z740" i="1"/>
  <c r="Z749" i="1" s="1"/>
  <c r="X749" i="1"/>
  <c r="I755" i="1"/>
  <c r="H746" i="1"/>
  <c r="H755" i="1" s="1"/>
  <c r="R2628" i="1"/>
  <c r="M2426" i="1"/>
  <c r="P2398" i="1"/>
  <c r="P4482" i="1"/>
  <c r="P3522" i="1"/>
  <c r="P2430" i="1"/>
  <c r="P2316" i="1"/>
  <c r="P283" i="1"/>
  <c r="R2311" i="1"/>
  <c r="W2424" i="1"/>
  <c r="Z790" i="1"/>
  <c r="Z798" i="1" s="1"/>
  <c r="H2525" i="1"/>
  <c r="M281" i="1"/>
  <c r="Z2426" i="1"/>
  <c r="I790" i="1"/>
  <c r="I798" i="1" s="1"/>
  <c r="I4015" i="1"/>
  <c r="I905" i="1"/>
  <c r="I3040" i="1"/>
  <c r="I2635" i="1"/>
  <c r="I3288" i="1"/>
  <c r="I747" i="1"/>
  <c r="I2529" i="1"/>
  <c r="Z4618" i="1"/>
  <c r="W2426" i="1"/>
  <c r="R277" i="1"/>
  <c r="I409" i="1"/>
  <c r="I4667" i="1"/>
  <c r="I393" i="1"/>
  <c r="I844" i="1"/>
  <c r="I4618" i="1"/>
  <c r="M282" i="1"/>
  <c r="H788" i="1"/>
  <c r="H796" i="1" s="1"/>
  <c r="H3282" i="1"/>
  <c r="W278" i="1"/>
  <c r="H4012" i="1"/>
  <c r="I407" i="1"/>
  <c r="W4015" i="1"/>
  <c r="I2394" i="1"/>
  <c r="I3518" i="1"/>
  <c r="I4478" i="1"/>
  <c r="I2426" i="1"/>
  <c r="I279" i="1"/>
  <c r="I2312" i="1"/>
  <c r="Z281" i="1"/>
  <c r="U2391" i="1"/>
  <c r="U3515" i="1"/>
  <c r="U4475" i="1"/>
  <c r="U2423" i="1"/>
  <c r="U276" i="1"/>
  <c r="U2309" i="1"/>
  <c r="M3517" i="1"/>
  <c r="W740" i="1"/>
  <c r="W749" i="1" s="1"/>
  <c r="S749" i="1"/>
  <c r="M783" i="1"/>
  <c r="M791" i="1" s="1"/>
  <c r="T2391" i="1"/>
  <c r="T4475" i="1"/>
  <c r="T3515" i="1"/>
  <c r="T2423" i="1"/>
  <c r="T2309" i="1"/>
  <c r="T276" i="1"/>
  <c r="M2635" i="1"/>
  <c r="R386" i="1"/>
  <c r="R403" i="1" s="1"/>
  <c r="N403" i="1"/>
  <c r="M2313" i="1"/>
  <c r="W844" i="1"/>
  <c r="Z3281" i="1"/>
  <c r="H3287" i="1"/>
  <c r="I749" i="1"/>
  <c r="R3033" i="1"/>
  <c r="N410" i="1"/>
  <c r="P2391" i="1"/>
  <c r="P3515" i="1"/>
  <c r="P4475" i="1"/>
  <c r="P2423" i="1"/>
  <c r="P276" i="1"/>
  <c r="P2309" i="1"/>
  <c r="R278" i="1"/>
  <c r="W3516" i="1"/>
  <c r="Z2529" i="1"/>
  <c r="R747" i="1"/>
  <c r="R756" i="1" s="1"/>
  <c r="N756" i="1"/>
  <c r="H743" i="1"/>
  <c r="H752" i="1" s="1"/>
  <c r="I752" i="1"/>
  <c r="M2314" i="1"/>
  <c r="Z4478" i="1"/>
  <c r="Z393" i="1"/>
  <c r="Z410" i="1" s="1"/>
  <c r="X410" i="1"/>
  <c r="W4478" i="1"/>
  <c r="R2310" i="1"/>
  <c r="M4618" i="1"/>
  <c r="M4481" i="1"/>
  <c r="Z2311" i="1"/>
  <c r="H2527" i="1"/>
  <c r="W2314" i="1"/>
  <c r="W2425" i="1"/>
  <c r="M277" i="1"/>
  <c r="W905" i="1"/>
  <c r="Z2428" i="1"/>
  <c r="R282" i="1"/>
  <c r="AB2398" i="1"/>
  <c r="AB4482" i="1"/>
  <c r="AB3522" i="1"/>
  <c r="AB2430" i="1"/>
  <c r="AB283" i="1"/>
  <c r="AB2316" i="1"/>
  <c r="H742" i="1"/>
  <c r="H751" i="1" s="1"/>
  <c r="W3281" i="1"/>
  <c r="M2522" i="1"/>
  <c r="V2398" i="1"/>
  <c r="V3522" i="1"/>
  <c r="V4482" i="1"/>
  <c r="V2430" i="1"/>
  <c r="V2316" i="1"/>
  <c r="V283" i="1"/>
  <c r="M3040" i="1"/>
  <c r="M4479" i="1"/>
  <c r="AA2398" i="1"/>
  <c r="AA3522" i="1"/>
  <c r="AA4482" i="1"/>
  <c r="AA2430" i="1"/>
  <c r="AA2316" i="1"/>
  <c r="AA283" i="1"/>
  <c r="X2398" i="1"/>
  <c r="X3522" i="1"/>
  <c r="X4482" i="1"/>
  <c r="X2430" i="1"/>
  <c r="X2316" i="1"/>
  <c r="X283" i="1"/>
  <c r="W4618" i="1"/>
  <c r="Z2628" i="1"/>
  <c r="H2634" i="1"/>
  <c r="R4008" i="1"/>
  <c r="Q2398" i="1"/>
  <c r="Q4482" i="1"/>
  <c r="Q3522" i="1"/>
  <c r="Q2430" i="1"/>
  <c r="Q283" i="1"/>
  <c r="Q2316" i="1"/>
  <c r="W2315" i="1"/>
  <c r="R2314" i="1"/>
  <c r="R2425" i="1"/>
  <c r="W4476" i="1"/>
  <c r="Z747" i="1"/>
  <c r="Z756" i="1" s="1"/>
  <c r="X756" i="1"/>
  <c r="H3284" i="1"/>
  <c r="M3520" i="1"/>
  <c r="S2398" i="1"/>
  <c r="S4482" i="1"/>
  <c r="S3522" i="1"/>
  <c r="S2430" i="1"/>
  <c r="S2316" i="1"/>
  <c r="S283" i="1"/>
  <c r="R2313" i="1"/>
  <c r="Z3518" i="1"/>
  <c r="L2398" i="1"/>
  <c r="L3522" i="1"/>
  <c r="L4482" i="1"/>
  <c r="L2430" i="1"/>
  <c r="L2316" i="1"/>
  <c r="L283" i="1"/>
  <c r="Z4667" i="1"/>
  <c r="W3518" i="1"/>
  <c r="R2424" i="1"/>
  <c r="M844" i="1"/>
  <c r="M3521" i="1"/>
  <c r="Z278" i="1"/>
  <c r="H745" i="1"/>
  <c r="H754" i="1" s="1"/>
  <c r="I754" i="1"/>
  <c r="H3034" i="1"/>
  <c r="W281" i="1"/>
  <c r="W4477" i="1"/>
  <c r="M2310" i="1"/>
  <c r="H902" i="1"/>
  <c r="W3040" i="1"/>
  <c r="I2397" i="1"/>
  <c r="I3521" i="1"/>
  <c r="I4481" i="1"/>
  <c r="I2429" i="1"/>
  <c r="I282" i="1"/>
  <c r="I2315" i="1"/>
  <c r="R2315" i="1"/>
  <c r="AB2391" i="1"/>
  <c r="AB3515" i="1"/>
  <c r="AB4475" i="1"/>
  <c r="AB2423" i="1"/>
  <c r="AB276" i="1"/>
  <c r="AB2309" i="1"/>
  <c r="M2393" i="1"/>
  <c r="W2628" i="1"/>
  <c r="I406" i="1"/>
  <c r="M740" i="1"/>
  <c r="M749" i="1" s="1"/>
  <c r="J749" i="1"/>
  <c r="V2391" i="1"/>
  <c r="V3515" i="1"/>
  <c r="V4475" i="1"/>
  <c r="V2423" i="1"/>
  <c r="V2309" i="1"/>
  <c r="V276" i="1"/>
  <c r="M4015" i="1"/>
  <c r="M3519" i="1"/>
  <c r="AA2391" i="1"/>
  <c r="AA3515" i="1"/>
  <c r="AA4475" i="1"/>
  <c r="AA2423" i="1"/>
  <c r="AA276" i="1"/>
  <c r="AA2309" i="1"/>
  <c r="X3515" i="1"/>
  <c r="X4475" i="1"/>
  <c r="X2391" i="1"/>
  <c r="X2423" i="1"/>
  <c r="X2309" i="1"/>
  <c r="X276" i="1"/>
  <c r="I2393" i="1"/>
  <c r="I4477" i="1"/>
  <c r="I3517" i="1"/>
  <c r="I2425" i="1"/>
  <c r="I278" i="1"/>
  <c r="I2311" i="1"/>
  <c r="W393" i="1"/>
  <c r="W410" i="1" s="1"/>
  <c r="S410" i="1"/>
  <c r="Z3033" i="1"/>
  <c r="H3039" i="1"/>
  <c r="R898" i="1"/>
  <c r="Q2391" i="1"/>
  <c r="Q4475" i="1"/>
  <c r="Q3515" i="1"/>
  <c r="Q2423" i="1"/>
  <c r="Q276" i="1"/>
  <c r="Q2309" i="1"/>
  <c r="W282" i="1"/>
  <c r="R281" i="1"/>
  <c r="R4477" i="1"/>
  <c r="W2392" i="1"/>
  <c r="Z3288" i="1"/>
  <c r="H2631" i="1"/>
  <c r="M4480" i="1"/>
  <c r="S2391" i="1"/>
  <c r="S3515" i="1"/>
  <c r="S4475" i="1"/>
  <c r="S2423" i="1"/>
  <c r="S276" i="1"/>
  <c r="S2309" i="1"/>
  <c r="R280" i="1"/>
  <c r="Z2394" i="1"/>
  <c r="L2391" i="1"/>
  <c r="L3515" i="1"/>
  <c r="L4475" i="1"/>
  <c r="L2423" i="1"/>
  <c r="L2309" i="1"/>
  <c r="L276" i="1"/>
  <c r="I2396" i="1"/>
  <c r="I2428" i="1"/>
  <c r="I3520" i="1"/>
  <c r="I4480" i="1"/>
  <c r="I281" i="1"/>
  <c r="I2314" i="1"/>
  <c r="W2394" i="1"/>
  <c r="R3516" i="1"/>
  <c r="J410" i="1"/>
  <c r="M393" i="1"/>
  <c r="M410" i="1" s="1"/>
  <c r="M2429" i="1"/>
  <c r="N2398" i="1"/>
  <c r="N3522" i="1"/>
  <c r="N4482" i="1"/>
  <c r="N2430" i="1"/>
  <c r="N283" i="1"/>
  <c r="N2316" i="1"/>
  <c r="Z2425" i="1"/>
  <c r="H3286" i="1"/>
  <c r="H4009" i="1"/>
  <c r="W386" i="1"/>
  <c r="W403" i="1" s="1"/>
  <c r="U403" i="1"/>
  <c r="W837" i="1"/>
  <c r="Y2398" i="1"/>
  <c r="Y4482" i="1"/>
  <c r="Y3522" i="1"/>
  <c r="Y2430" i="1"/>
  <c r="Y2316" i="1"/>
  <c r="Y283" i="1"/>
  <c r="R279" i="1"/>
  <c r="W2428" i="1"/>
  <c r="H787" i="1"/>
  <c r="M837" i="1"/>
  <c r="W790" i="1"/>
  <c r="W798" i="1" s="1"/>
  <c r="W2313" i="1"/>
  <c r="R2429" i="1"/>
  <c r="W3033" i="1"/>
  <c r="M3281" i="1"/>
  <c r="M905" i="1"/>
  <c r="M2427" i="1"/>
  <c r="Z282" i="1"/>
  <c r="W4667" i="1"/>
  <c r="Z4008" i="1"/>
  <c r="H904" i="1"/>
  <c r="R783" i="1"/>
  <c r="R791" i="1" s="1"/>
  <c r="M279" i="1"/>
  <c r="W2429" i="1"/>
  <c r="R2428" i="1"/>
  <c r="R3517" i="1"/>
  <c r="Z2310" i="1"/>
  <c r="Z2635" i="1"/>
  <c r="H3036" i="1"/>
  <c r="M2428" i="1"/>
  <c r="R2427" i="1"/>
  <c r="D323" i="33"/>
  <c r="J316" i="2"/>
  <c r="AC2398" i="1"/>
  <c r="AC4482" i="1"/>
  <c r="AC3522" i="1"/>
  <c r="AC2430" i="1"/>
  <c r="AC2316" i="1"/>
  <c r="AC283" i="1"/>
  <c r="R4476" i="1"/>
  <c r="M4667" i="1"/>
  <c r="M2397" i="1"/>
  <c r="N2391" i="1"/>
  <c r="N4475" i="1"/>
  <c r="N3515" i="1"/>
  <c r="N2423" i="1"/>
  <c r="N2309" i="1"/>
  <c r="N276" i="1"/>
  <c r="Z3517" i="1"/>
  <c r="H2633" i="1"/>
  <c r="H899" i="1"/>
  <c r="W4611" i="1"/>
  <c r="M4613" i="1"/>
  <c r="Y2391" i="1"/>
  <c r="Y4475" i="1"/>
  <c r="Y3515" i="1"/>
  <c r="Y2423" i="1"/>
  <c r="Y2309" i="1"/>
  <c r="Y276" i="1"/>
  <c r="R2312" i="1"/>
  <c r="W2529" i="1"/>
  <c r="C339" i="2"/>
  <c r="D398" i="33"/>
  <c r="B339" i="2" s="1"/>
  <c r="W280" i="1"/>
  <c r="R4481" i="1"/>
  <c r="W4008" i="1"/>
  <c r="M2628" i="1"/>
  <c r="Z4611" i="1"/>
  <c r="M790" i="1"/>
  <c r="M798" i="1" s="1"/>
  <c r="M2395" i="1"/>
  <c r="Z2315" i="1"/>
  <c r="Z898" i="1"/>
  <c r="H4014" i="1"/>
  <c r="R2522" i="1"/>
  <c r="M2312" i="1"/>
  <c r="W3521" i="1"/>
  <c r="R4480" i="1"/>
  <c r="R2393" i="1"/>
  <c r="Z277" i="1"/>
  <c r="Z3040" i="1"/>
  <c r="H4011" i="1"/>
  <c r="M2396" i="1"/>
  <c r="R3519" i="1"/>
  <c r="AC2391" i="1"/>
  <c r="AC3515" i="1"/>
  <c r="AC4475" i="1"/>
  <c r="AC2423" i="1"/>
  <c r="AC2309" i="1"/>
  <c r="AC276" i="1"/>
  <c r="R2392" i="1"/>
  <c r="O2398" i="1"/>
  <c r="O3522" i="1"/>
  <c r="O4482" i="1"/>
  <c r="O2430" i="1"/>
  <c r="O283" i="1"/>
  <c r="O2316" i="1"/>
  <c r="Z4477" i="1"/>
  <c r="H3038" i="1"/>
  <c r="H784" i="1"/>
  <c r="H792" i="1" s="1"/>
  <c r="H3520" i="1" l="1"/>
  <c r="R4475" i="1"/>
  <c r="H905" i="1"/>
  <c r="H4660" i="1"/>
  <c r="W2391" i="1"/>
  <c r="H837" i="1"/>
  <c r="R3515" i="1"/>
  <c r="R2391" i="1"/>
  <c r="H4477" i="1"/>
  <c r="H2522" i="1"/>
  <c r="W2398" i="1"/>
  <c r="H3281" i="1"/>
  <c r="H2311" i="1"/>
  <c r="W3522" i="1"/>
  <c r="H3033" i="1"/>
  <c r="H278" i="1"/>
  <c r="H2628" i="1"/>
  <c r="H4008" i="1"/>
  <c r="R3522" i="1"/>
  <c r="H4015" i="1"/>
  <c r="H898" i="1"/>
  <c r="R4482" i="1"/>
  <c r="H4481" i="1"/>
  <c r="Z2316" i="1"/>
  <c r="H3518" i="1"/>
  <c r="I410" i="1"/>
  <c r="H747" i="1"/>
  <c r="H756" i="1" s="1"/>
  <c r="I756" i="1"/>
  <c r="M4475" i="1"/>
  <c r="H2395" i="1"/>
  <c r="Q4663" i="1"/>
  <c r="R4663" i="1" s="1"/>
  <c r="H4663" i="1" s="1"/>
  <c r="Q389" i="1"/>
  <c r="Q840" i="1"/>
  <c r="Q4614" i="1"/>
  <c r="H3516" i="1"/>
  <c r="H386" i="1"/>
  <c r="H403" i="1" s="1"/>
  <c r="M3522" i="1"/>
  <c r="H2314" i="1"/>
  <c r="W2309" i="1"/>
  <c r="H3521" i="1"/>
  <c r="W283" i="1"/>
  <c r="Z2430" i="1"/>
  <c r="H2394" i="1"/>
  <c r="H3288" i="1"/>
  <c r="M2423" i="1"/>
  <c r="H2392" i="1"/>
  <c r="M4482" i="1"/>
  <c r="R2398" i="1"/>
  <c r="H281" i="1"/>
  <c r="W276" i="1"/>
  <c r="Z2309" i="1"/>
  <c r="H2393" i="1"/>
  <c r="H2397" i="1"/>
  <c r="W2316" i="1"/>
  <c r="Z4482" i="1"/>
  <c r="H3517" i="1"/>
  <c r="H2635" i="1"/>
  <c r="M2391" i="1"/>
  <c r="M2398" i="1"/>
  <c r="I2398" i="1"/>
  <c r="I4482" i="1"/>
  <c r="I3522" i="1"/>
  <c r="I2430" i="1"/>
  <c r="I2316" i="1"/>
  <c r="I283" i="1"/>
  <c r="Z276" i="1"/>
  <c r="H4480" i="1"/>
  <c r="W2423" i="1"/>
  <c r="H2425" i="1"/>
  <c r="Z2423" i="1"/>
  <c r="W2430" i="1"/>
  <c r="Z3522" i="1"/>
  <c r="H2313" i="1"/>
  <c r="R276" i="1"/>
  <c r="W4475" i="1"/>
  <c r="Z2391" i="1"/>
  <c r="Z2398" i="1"/>
  <c r="H2312" i="1"/>
  <c r="H783" i="1"/>
  <c r="H280" i="1"/>
  <c r="H277" i="1"/>
  <c r="R2309" i="1"/>
  <c r="H4611" i="1"/>
  <c r="R2316" i="1"/>
  <c r="H2428" i="1"/>
  <c r="W3515" i="1"/>
  <c r="Z4475" i="1"/>
  <c r="H2315" i="1"/>
  <c r="W4482" i="1"/>
  <c r="H3040" i="1"/>
  <c r="H279" i="1"/>
  <c r="M2309" i="1"/>
  <c r="H4479" i="1"/>
  <c r="H2310" i="1"/>
  <c r="M283" i="1"/>
  <c r="R2423" i="1"/>
  <c r="Q4662" i="1"/>
  <c r="Q388" i="1"/>
  <c r="Q839" i="1"/>
  <c r="Q4613" i="1"/>
  <c r="R283" i="1"/>
  <c r="H2396" i="1"/>
  <c r="Z3515" i="1"/>
  <c r="H282" i="1"/>
  <c r="H2426" i="1"/>
  <c r="H790" i="1"/>
  <c r="H798" i="1" s="1"/>
  <c r="M276" i="1"/>
  <c r="H3519" i="1"/>
  <c r="H2424" i="1"/>
  <c r="M2316" i="1"/>
  <c r="B316" i="2"/>
  <c r="L325" i="33"/>
  <c r="R2430" i="1"/>
  <c r="H2429" i="1"/>
  <c r="Z283" i="1"/>
  <c r="H740" i="1"/>
  <c r="H749" i="1" s="1"/>
  <c r="H4478" i="1"/>
  <c r="H2529" i="1"/>
  <c r="M3515" i="1"/>
  <c r="H2427" i="1"/>
  <c r="B317" i="2"/>
  <c r="L326" i="33"/>
  <c r="H4476" i="1"/>
  <c r="M2430" i="1"/>
  <c r="H4475" i="1" l="1"/>
  <c r="H2309" i="1"/>
  <c r="H2391" i="1"/>
  <c r="H2423" i="1"/>
  <c r="H3515" i="1"/>
  <c r="H276" i="1"/>
  <c r="H283" i="1"/>
  <c r="H2316" i="1"/>
  <c r="R4614" i="1"/>
  <c r="R4613" i="1"/>
  <c r="H2430" i="1"/>
  <c r="H4482" i="1"/>
  <c r="R840" i="1"/>
  <c r="H3522" i="1"/>
  <c r="Q406" i="1"/>
  <c r="R389" i="1"/>
  <c r="R406" i="1" s="1"/>
  <c r="J319" i="2"/>
  <c r="D326" i="33"/>
  <c r="B319" i="2" s="1"/>
  <c r="R839" i="1"/>
  <c r="H2398" i="1"/>
  <c r="R4662" i="1"/>
  <c r="H4662" i="1" s="1"/>
  <c r="Q405" i="1"/>
  <c r="R388" i="1"/>
  <c r="R405" i="1" s="1"/>
  <c r="J318" i="2"/>
  <c r="D325" i="33"/>
  <c r="H388" i="1" l="1"/>
  <c r="H405" i="1" s="1"/>
  <c r="H389" i="1"/>
  <c r="H406" i="1" s="1"/>
  <c r="H4614" i="1"/>
  <c r="B318" i="2"/>
  <c r="L327" i="33"/>
  <c r="Q4664" i="1"/>
  <c r="R4664" i="1" s="1"/>
  <c r="H4664" i="1" s="1"/>
  <c r="Q390" i="1"/>
  <c r="Q841" i="1"/>
  <c r="Q4615" i="1"/>
  <c r="H839" i="1"/>
  <c r="H4613" i="1"/>
  <c r="Q4665" i="1"/>
  <c r="R4665" i="1" s="1"/>
  <c r="H4665" i="1" s="1"/>
  <c r="Q391" i="1"/>
  <c r="Q4616" i="1"/>
  <c r="Q842" i="1"/>
  <c r="H840" i="1"/>
  <c r="R4616" i="1" l="1"/>
  <c r="R4615" i="1"/>
  <c r="Q408" i="1"/>
  <c r="R391" i="1"/>
  <c r="R408" i="1" s="1"/>
  <c r="R841" i="1"/>
  <c r="J320" i="2"/>
  <c r="D327" i="33"/>
  <c r="B320" i="2" s="1"/>
  <c r="L328" i="33"/>
  <c r="R842" i="1"/>
  <c r="Q407" i="1"/>
  <c r="R390" i="1"/>
  <c r="R407" i="1" s="1"/>
  <c r="H390" i="1" l="1"/>
  <c r="H407" i="1" s="1"/>
  <c r="J321" i="2"/>
  <c r="D328" i="33"/>
  <c r="B321" i="2" s="1"/>
  <c r="H4615" i="1"/>
  <c r="H841" i="1"/>
  <c r="H4616" i="1"/>
  <c r="Q4666" i="1"/>
  <c r="R4666" i="1" s="1"/>
  <c r="H4666" i="1" s="1"/>
  <c r="Q392" i="1"/>
  <c r="Q843" i="1"/>
  <c r="Q4617" i="1"/>
  <c r="H842" i="1"/>
  <c r="H391" i="1"/>
  <c r="H408" i="1" s="1"/>
  <c r="R4617" i="1" l="1"/>
  <c r="R843" i="1"/>
  <c r="Q409" i="1"/>
  <c r="R392" i="1"/>
  <c r="R409" i="1" s="1"/>
  <c r="Q4667" i="1"/>
  <c r="Q393" i="1"/>
  <c r="Q4618" i="1"/>
  <c r="Q844" i="1"/>
  <c r="H392" i="1" l="1"/>
  <c r="H409" i="1" s="1"/>
  <c r="R4618" i="1"/>
  <c r="R844" i="1"/>
  <c r="H843" i="1"/>
  <c r="R4667" i="1"/>
  <c r="H4667" i="1" s="1"/>
  <c r="Q410" i="1"/>
  <c r="R393" i="1"/>
  <c r="R410" i="1" s="1"/>
  <c r="H4617" i="1"/>
  <c r="H844" i="1" l="1"/>
  <c r="H393" i="1"/>
  <c r="H410" i="1" s="1"/>
  <c r="H4618" i="1"/>
  <c r="E2505" i="1" l="1"/>
  <c r="E2497" i="1"/>
  <c r="E2569" i="1"/>
  <c r="E2489" i="1"/>
  <c r="E2585" i="1" l="1"/>
  <c r="E2660" i="1" s="1"/>
  <c r="E2787" i="1" s="1"/>
  <c r="E2796" i="1" l="1"/>
  <c r="E2822" i="1" s="1"/>
  <c r="E3581" i="1" s="1"/>
  <c r="E3597" i="1" s="1"/>
  <c r="E3606" i="1" l="1"/>
  <c r="E3733" i="1" l="1"/>
  <c r="E3749" i="1" s="1"/>
  <c r="E3758" i="1" s="1"/>
  <c r="E3674" i="1"/>
  <c r="E3690" i="1" s="1"/>
  <c r="E3699" i="1" s="1"/>
  <c r="E3715" i="1" s="1"/>
  <c r="E3724" i="1" s="1"/>
  <c r="E3615" i="1"/>
  <c r="E3631" i="1" s="1"/>
  <c r="E3640" i="1" s="1"/>
  <c r="E3656" i="1" s="1"/>
  <c r="E3665" i="1" s="1"/>
  <c r="E3767" i="1" l="1"/>
  <c r="E3811" i="1" l="1"/>
  <c r="E3820" i="1"/>
  <c r="E3829" i="1" s="1"/>
  <c r="E4573" i="1" s="1"/>
  <c r="E4582" i="1" l="1"/>
  <c r="E4591" i="1"/>
  <c r="E4600" i="1"/>
  <c r="E4709" i="1" l="1"/>
  <c r="E4811" i="1" s="1"/>
  <c r="E4820" i="1" s="1"/>
  <c r="E4830" i="1" s="1"/>
  <c r="I234" i="1" l="1"/>
  <c r="H234" i="1" s="1"/>
  <c r="I235" i="1"/>
  <c r="J1202" i="1"/>
  <c r="J329" i="1"/>
  <c r="I4683" i="1"/>
  <c r="I4681" i="1"/>
  <c r="H4681" i="1" s="1"/>
  <c r="I4676" i="1"/>
  <c r="H4676" i="1" s="1"/>
  <c r="I331" i="1"/>
  <c r="H331" i="1" s="1"/>
  <c r="I1213" i="1"/>
  <c r="H1213" i="1" s="1"/>
  <c r="I919" i="1"/>
  <c r="H919" i="1" s="1"/>
  <c r="I206" i="1"/>
  <c r="H206" i="1" s="1"/>
  <c r="I344" i="1"/>
  <c r="H344" i="1" s="1"/>
  <c r="I2750" i="1"/>
  <c r="H2750" i="1" s="1"/>
  <c r="I349" i="1"/>
  <c r="H349" i="1" s="1"/>
  <c r="I319" i="1"/>
  <c r="I767" i="1"/>
  <c r="I4669" i="1"/>
  <c r="H4669" i="1" s="1"/>
  <c r="I212" i="1"/>
  <c r="H212" i="1" s="1"/>
  <c r="I220" i="1"/>
  <c r="H220" i="1" s="1"/>
  <c r="I923" i="1"/>
  <c r="H923" i="1" s="1"/>
  <c r="I330" i="1"/>
  <c r="H330" i="1" s="1"/>
  <c r="I771" i="1"/>
  <c r="I2749" i="1"/>
  <c r="H2749" i="1" s="1"/>
  <c r="I222" i="1"/>
  <c r="H222" i="1" s="1"/>
  <c r="I338" i="1"/>
  <c r="H338" i="1" s="1"/>
  <c r="I214" i="1"/>
  <c r="H214" i="1" s="1"/>
  <c r="I347" i="1"/>
  <c r="H347" i="1" s="1"/>
  <c r="I323" i="1"/>
  <c r="I1219" i="1"/>
  <c r="I1222" i="1"/>
  <c r="H1222" i="1" s="1"/>
  <c r="I1217" i="1"/>
  <c r="I321" i="1"/>
  <c r="I2752" i="1"/>
  <c r="H2752" i="1" s="1"/>
  <c r="I223" i="1"/>
  <c r="H223" i="1" s="1"/>
  <c r="I218" i="1"/>
  <c r="H218" i="1" s="1"/>
  <c r="I333" i="1"/>
  <c r="J333" i="1"/>
  <c r="I1205" i="1"/>
  <c r="I779" i="1"/>
  <c r="H779" i="1" s="1"/>
  <c r="I336" i="1"/>
  <c r="I350" i="1"/>
  <c r="H350" i="1" s="1"/>
  <c r="I1223" i="1"/>
  <c r="I4672" i="1"/>
  <c r="H4672" i="1" s="1"/>
  <c r="I346" i="1"/>
  <c r="H346" i="1" s="1"/>
  <c r="I778" i="1"/>
  <c r="I341" i="1"/>
  <c r="H341" i="1" s="1"/>
  <c r="I322" i="1"/>
  <c r="I781" i="1"/>
  <c r="I1200" i="1"/>
  <c r="I2748" i="1"/>
  <c r="H2748" i="1" s="1"/>
  <c r="I207" i="1"/>
  <c r="H207" i="1" s="1"/>
  <c r="I332" i="1"/>
  <c r="I201" i="1"/>
  <c r="H201" i="1" s="1"/>
  <c r="I325" i="1"/>
  <c r="I204" i="1"/>
  <c r="J204" i="1"/>
  <c r="M204" i="1" s="1"/>
  <c r="I1206" i="1"/>
  <c r="J1206" i="1"/>
  <c r="I216" i="1"/>
  <c r="H216" i="1" s="1"/>
  <c r="I345" i="1"/>
  <c r="H345" i="1" s="1"/>
  <c r="I327" i="1"/>
  <c r="H327" i="1" s="1"/>
  <c r="I4675" i="1"/>
  <c r="H4675" i="1" s="1"/>
  <c r="I209" i="1"/>
  <c r="H209" i="1" s="1"/>
  <c r="J205" i="1"/>
  <c r="M205" i="1" s="1"/>
  <c r="J326" i="1"/>
  <c r="M326" i="1" s="1"/>
  <c r="H326" i="1" s="1"/>
  <c r="M1206" i="1" l="1"/>
  <c r="M1238" i="1" s="1"/>
  <c r="J1238" i="1"/>
  <c r="I1238" i="1"/>
  <c r="H1219" i="1"/>
  <c r="H1235" i="1" s="1"/>
  <c r="I1235" i="1"/>
  <c r="H1217" i="1"/>
  <c r="H1233" i="1" s="1"/>
  <c r="I1233" i="1"/>
  <c r="M1202" i="1"/>
  <c r="M1234" i="1" s="1"/>
  <c r="J1234" i="1"/>
  <c r="H1223" i="1"/>
  <c r="H1239" i="1" s="1"/>
  <c r="I1239" i="1"/>
  <c r="H1205" i="1"/>
  <c r="H1237" i="1" s="1"/>
  <c r="I1237" i="1"/>
  <c r="H1200" i="1"/>
  <c r="H1232" i="1" s="1"/>
  <c r="I1232" i="1"/>
  <c r="H781" i="1"/>
  <c r="H797" i="1" s="1"/>
  <c r="I797" i="1"/>
  <c r="H336" i="1"/>
  <c r="H360" i="1" s="1"/>
  <c r="I360" i="1"/>
  <c r="H321" i="1"/>
  <c r="I361" i="1"/>
  <c r="H767" i="1"/>
  <c r="H791" i="1" s="1"/>
  <c r="I791" i="1"/>
  <c r="H322" i="1"/>
  <c r="H362" i="1" s="1"/>
  <c r="I362" i="1"/>
  <c r="H319" i="1"/>
  <c r="H359" i="1" s="1"/>
  <c r="I359" i="1"/>
  <c r="H325" i="1"/>
  <c r="I365" i="1"/>
  <c r="H771" i="1"/>
  <c r="H795" i="1" s="1"/>
  <c r="I795" i="1"/>
  <c r="H778" i="1"/>
  <c r="H794" i="1" s="1"/>
  <c r="I794" i="1"/>
  <c r="M333" i="1"/>
  <c r="M365" i="1" s="1"/>
  <c r="J365" i="1"/>
  <c r="H332" i="1"/>
  <c r="H364" i="1" s="1"/>
  <c r="I364" i="1"/>
  <c r="H323" i="1"/>
  <c r="H363" i="1" s="1"/>
  <c r="I363" i="1"/>
  <c r="M329" i="1"/>
  <c r="M361" i="1" s="1"/>
  <c r="J361" i="1"/>
  <c r="H4683" i="1"/>
  <c r="H235" i="1"/>
  <c r="H205" i="1"/>
  <c r="H204" i="1"/>
  <c r="H1202" i="1" l="1"/>
  <c r="H1234" i="1" s="1"/>
  <c r="H329" i="1"/>
  <c r="H361" i="1" s="1"/>
  <c r="H1206" i="1"/>
  <c r="H1238" i="1" s="1"/>
  <c r="H333" i="1"/>
  <c r="H365" i="1" s="1"/>
  <c r="I366" i="1"/>
  <c r="J366" i="1"/>
  <c r="M366" i="1"/>
  <c r="I4437" i="1"/>
  <c r="H4437" i="1" s="1"/>
  <c r="I4436" i="1"/>
  <c r="H4436" i="1" s="1"/>
  <c r="H366" i="1" l="1"/>
  <c r="I4442" i="1"/>
  <c r="H4442" i="1" s="1"/>
  <c r="I4427" i="1" l="1"/>
  <c r="J4427" i="1"/>
  <c r="K4427" i="1"/>
  <c r="L4427" i="1"/>
  <c r="N4427" i="1"/>
  <c r="O4427" i="1"/>
  <c r="P4427" i="1"/>
  <c r="Q4427" i="1"/>
  <c r="S4427" i="1"/>
  <c r="T4427" i="1"/>
  <c r="U4427" i="1"/>
  <c r="V4427" i="1"/>
  <c r="X4427" i="1"/>
  <c r="Y4427" i="1"/>
  <c r="AA4427" i="1"/>
  <c r="AB4427" i="1"/>
  <c r="AC4427" i="1"/>
  <c r="I4428" i="1"/>
  <c r="J4428" i="1"/>
  <c r="K4428" i="1"/>
  <c r="L4428" i="1"/>
  <c r="N4428" i="1"/>
  <c r="O4428" i="1"/>
  <c r="P4428" i="1"/>
  <c r="Q4428" i="1"/>
  <c r="S4428" i="1"/>
  <c r="T4428" i="1"/>
  <c r="U4428" i="1"/>
  <c r="V4428" i="1"/>
  <c r="X4428" i="1"/>
  <c r="Y4428" i="1"/>
  <c r="AA4428" i="1"/>
  <c r="AB4428" i="1"/>
  <c r="AC4428" i="1"/>
  <c r="I4429" i="1"/>
  <c r="J4429" i="1"/>
  <c r="K4429" i="1"/>
  <c r="L4429" i="1"/>
  <c r="N4429" i="1"/>
  <c r="O4429" i="1"/>
  <c r="P4429" i="1"/>
  <c r="Q4429" i="1"/>
  <c r="S4429" i="1"/>
  <c r="T4429" i="1"/>
  <c r="U4429" i="1"/>
  <c r="V4429" i="1"/>
  <c r="X4429" i="1"/>
  <c r="Y4429" i="1"/>
  <c r="AA4429" i="1"/>
  <c r="AB4429" i="1"/>
  <c r="AC4429" i="1"/>
  <c r="I4430" i="1"/>
  <c r="J4430" i="1"/>
  <c r="K4430" i="1"/>
  <c r="L4430" i="1"/>
  <c r="N4430" i="1"/>
  <c r="O4430" i="1"/>
  <c r="P4430" i="1"/>
  <c r="Q4430" i="1"/>
  <c r="S4430" i="1"/>
  <c r="T4430" i="1"/>
  <c r="U4430" i="1"/>
  <c r="V4430" i="1"/>
  <c r="X4430" i="1"/>
  <c r="Y4430" i="1"/>
  <c r="AA4430" i="1"/>
  <c r="AB4430" i="1"/>
  <c r="AC4430" i="1"/>
  <c r="I4431" i="1"/>
  <c r="J4431" i="1"/>
  <c r="K4431" i="1"/>
  <c r="L4431" i="1"/>
  <c r="N4431" i="1"/>
  <c r="O4431" i="1"/>
  <c r="P4431" i="1"/>
  <c r="Q4431" i="1"/>
  <c r="S4431" i="1"/>
  <c r="T4431" i="1"/>
  <c r="U4431" i="1"/>
  <c r="V4431" i="1"/>
  <c r="X4431" i="1"/>
  <c r="Y4431" i="1"/>
  <c r="AA4431" i="1"/>
  <c r="AB4431" i="1"/>
  <c r="AC4431" i="1"/>
  <c r="I4432" i="1"/>
  <c r="J4432" i="1"/>
  <c r="K4432" i="1"/>
  <c r="L4432" i="1"/>
  <c r="N4432" i="1"/>
  <c r="O4432" i="1"/>
  <c r="P4432" i="1"/>
  <c r="Q4432" i="1"/>
  <c r="S4432" i="1"/>
  <c r="T4432" i="1"/>
  <c r="U4432" i="1"/>
  <c r="V4432" i="1"/>
  <c r="X4432" i="1"/>
  <c r="Y4432" i="1"/>
  <c r="AA4432" i="1"/>
  <c r="AB4432" i="1"/>
  <c r="AC4432" i="1"/>
  <c r="I4433" i="1"/>
  <c r="J4433" i="1"/>
  <c r="K4433" i="1"/>
  <c r="L4433" i="1"/>
  <c r="N4433" i="1"/>
  <c r="O4433" i="1"/>
  <c r="P4433" i="1"/>
  <c r="Q4433" i="1"/>
  <c r="S4433" i="1"/>
  <c r="T4433" i="1"/>
  <c r="U4433" i="1"/>
  <c r="V4433" i="1"/>
  <c r="X4433" i="1"/>
  <c r="Y4433" i="1"/>
  <c r="AA4433" i="1"/>
  <c r="AB4433" i="1"/>
  <c r="AC4433" i="1"/>
  <c r="I4434" i="1"/>
  <c r="J4434" i="1"/>
  <c r="K4434" i="1"/>
  <c r="L4434" i="1"/>
  <c r="N4434" i="1"/>
  <c r="O4434" i="1"/>
  <c r="P4434" i="1"/>
  <c r="Q4434" i="1"/>
  <c r="S4434" i="1"/>
  <c r="T4434" i="1"/>
  <c r="U4434" i="1"/>
  <c r="V4434" i="1"/>
  <c r="X4434" i="1"/>
  <c r="Y4434" i="1"/>
  <c r="AA4434" i="1"/>
  <c r="AB4434" i="1"/>
  <c r="AC4434" i="1"/>
  <c r="Z4427" i="1" l="1"/>
  <c r="R4427" i="1"/>
  <c r="Z4434" i="1"/>
  <c r="W4430" i="1"/>
  <c r="M4427" i="1"/>
  <c r="M4434" i="1"/>
  <c r="M4433" i="1"/>
  <c r="M4432" i="1"/>
  <c r="W4427" i="1"/>
  <c r="M4431" i="1"/>
  <c r="W4432" i="1"/>
  <c r="R4434" i="1"/>
  <c r="Z4428" i="1"/>
  <c r="M4429" i="1"/>
  <c r="W4434" i="1"/>
  <c r="W4431" i="1"/>
  <c r="Z4429" i="1"/>
  <c r="R4429" i="1"/>
  <c r="Z4433" i="1"/>
  <c r="R4433" i="1"/>
  <c r="M4430" i="1"/>
  <c r="W4429" i="1"/>
  <c r="R4428" i="1"/>
  <c r="W4433" i="1"/>
  <c r="Z4432" i="1"/>
  <c r="R4432" i="1"/>
  <c r="Z4431" i="1"/>
  <c r="M4428" i="1"/>
  <c r="Z4430" i="1"/>
  <c r="R4430" i="1"/>
  <c r="W4428" i="1"/>
  <c r="R4431" i="1"/>
  <c r="H4427" i="1" l="1"/>
  <c r="H4430" i="1"/>
  <c r="H4433" i="1"/>
  <c r="H4434" i="1"/>
  <c r="H4432" i="1"/>
  <c r="H4429" i="1"/>
  <c r="H4428" i="1"/>
  <c r="H4431" i="1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B44" i="2"/>
  <c r="H44" i="2"/>
  <c r="N44" i="2"/>
  <c r="B45" i="2"/>
  <c r="H45" i="2"/>
  <c r="N45" i="2"/>
  <c r="B46" i="2"/>
  <c r="H46" i="2"/>
  <c r="N46" i="2"/>
  <c r="B47" i="2"/>
  <c r="H47" i="2"/>
  <c r="N47" i="2"/>
  <c r="B48" i="2"/>
  <c r="H48" i="2"/>
  <c r="N48" i="2"/>
  <c r="B49" i="2"/>
  <c r="H49" i="2"/>
  <c r="N49" i="2"/>
  <c r="B50" i="2"/>
  <c r="H50" i="2"/>
  <c r="N50" i="2"/>
  <c r="B51" i="2"/>
  <c r="H51" i="2"/>
  <c r="N51" i="2"/>
  <c r="B53" i="2"/>
  <c r="H53" i="2"/>
  <c r="N53" i="2"/>
  <c r="B54" i="2"/>
  <c r="H54" i="2"/>
  <c r="N54" i="2"/>
  <c r="B55" i="2"/>
  <c r="H55" i="2"/>
  <c r="N55" i="2"/>
  <c r="B56" i="2"/>
  <c r="H56" i="2"/>
  <c r="N56" i="2"/>
  <c r="B57" i="2"/>
  <c r="H57" i="2"/>
  <c r="N57" i="2"/>
  <c r="B58" i="2"/>
  <c r="H58" i="2"/>
  <c r="N58" i="2"/>
  <c r="B59" i="2"/>
  <c r="H59" i="2"/>
  <c r="N59" i="2"/>
  <c r="B60" i="2"/>
  <c r="H60" i="2"/>
  <c r="N60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D296" i="33"/>
  <c r="E296" i="33"/>
  <c r="F296" i="33"/>
  <c r="G296" i="33"/>
  <c r="H296" i="33"/>
  <c r="I296" i="33"/>
  <c r="J296" i="33"/>
  <c r="K296" i="33"/>
  <c r="L296" i="33"/>
  <c r="M296" i="33"/>
  <c r="N296" i="33"/>
  <c r="O296" i="33"/>
  <c r="P296" i="33"/>
  <c r="Q296" i="33"/>
  <c r="R296" i="33"/>
  <c r="S296" i="33"/>
  <c r="T296" i="33"/>
  <c r="U296" i="33"/>
  <c r="D297" i="33"/>
  <c r="E297" i="33"/>
  <c r="F297" i="33"/>
  <c r="G297" i="33"/>
  <c r="H297" i="33"/>
  <c r="I297" i="33"/>
  <c r="J297" i="33"/>
  <c r="K297" i="33"/>
  <c r="L297" i="33"/>
  <c r="M297" i="33"/>
  <c r="N297" i="33"/>
  <c r="O297" i="33"/>
  <c r="P297" i="33"/>
  <c r="Q297" i="33"/>
  <c r="R297" i="33"/>
  <c r="S297" i="33"/>
  <c r="T297" i="33"/>
  <c r="U297" i="33"/>
  <c r="D298" i="33"/>
  <c r="E298" i="33"/>
  <c r="F298" i="33"/>
  <c r="G298" i="33"/>
  <c r="H298" i="33"/>
  <c r="I298" i="33"/>
  <c r="J298" i="33"/>
  <c r="K298" i="33"/>
  <c r="L298" i="33"/>
  <c r="M298" i="33"/>
  <c r="N298" i="33"/>
  <c r="O298" i="33"/>
  <c r="P298" i="33"/>
  <c r="Q298" i="33"/>
  <c r="R298" i="33"/>
  <c r="S298" i="33"/>
  <c r="T298" i="33"/>
  <c r="U298" i="33"/>
  <c r="D299" i="33"/>
  <c r="E299" i="33"/>
  <c r="F299" i="33"/>
  <c r="G299" i="33"/>
  <c r="H299" i="33"/>
  <c r="I299" i="33"/>
  <c r="J299" i="33"/>
  <c r="K299" i="33"/>
  <c r="L299" i="33"/>
  <c r="M299" i="33"/>
  <c r="N299" i="33"/>
  <c r="O299" i="33"/>
  <c r="P299" i="33"/>
  <c r="Q299" i="33"/>
  <c r="R299" i="33"/>
  <c r="S299" i="33"/>
  <c r="T299" i="33"/>
  <c r="U299" i="33"/>
  <c r="D300" i="33"/>
  <c r="E300" i="33"/>
  <c r="F300" i="33"/>
  <c r="G300" i="33"/>
  <c r="H300" i="33"/>
  <c r="I300" i="33"/>
  <c r="J300" i="33"/>
  <c r="K300" i="33"/>
  <c r="L300" i="33"/>
  <c r="M300" i="33"/>
  <c r="N300" i="33"/>
  <c r="O300" i="33"/>
  <c r="P300" i="33"/>
  <c r="Q300" i="33"/>
  <c r="R300" i="33"/>
  <c r="S300" i="33"/>
  <c r="T300" i="33"/>
  <c r="U300" i="33"/>
  <c r="D301" i="33"/>
  <c r="E301" i="33"/>
  <c r="F301" i="33"/>
  <c r="G301" i="33"/>
  <c r="H301" i="33"/>
  <c r="I301" i="33"/>
  <c r="J301" i="33"/>
  <c r="K301" i="33"/>
  <c r="L301" i="33"/>
  <c r="M301" i="33"/>
  <c r="N301" i="33"/>
  <c r="O301" i="33"/>
  <c r="P301" i="33"/>
  <c r="Q301" i="33"/>
  <c r="R301" i="33"/>
  <c r="S301" i="33"/>
  <c r="T301" i="33"/>
  <c r="U301" i="33"/>
  <c r="D302" i="33"/>
  <c r="E302" i="33"/>
  <c r="F302" i="33"/>
  <c r="G302" i="33"/>
  <c r="H302" i="33"/>
  <c r="I302" i="33"/>
  <c r="J302" i="33"/>
  <c r="K302" i="33"/>
  <c r="L302" i="33"/>
  <c r="M302" i="33"/>
  <c r="N302" i="33"/>
  <c r="O302" i="33"/>
  <c r="P302" i="33"/>
  <c r="Q302" i="33"/>
  <c r="R302" i="33"/>
  <c r="S302" i="33"/>
  <c r="T302" i="33"/>
  <c r="U302" i="33"/>
  <c r="D303" i="33"/>
  <c r="E303" i="33"/>
  <c r="F303" i="33"/>
  <c r="G303" i="33"/>
  <c r="H303" i="33"/>
  <c r="I303" i="33"/>
  <c r="J303" i="33"/>
  <c r="K303" i="33"/>
  <c r="L303" i="33"/>
  <c r="M303" i="33"/>
  <c r="N303" i="33"/>
  <c r="O303" i="33"/>
  <c r="P303" i="33"/>
  <c r="Q303" i="33"/>
  <c r="R303" i="33"/>
  <c r="S303" i="33"/>
  <c r="T303" i="33"/>
  <c r="U303" i="33"/>
  <c r="D304" i="33"/>
  <c r="E304" i="33"/>
  <c r="F304" i="33"/>
  <c r="G304" i="33"/>
  <c r="H304" i="33"/>
  <c r="I304" i="33"/>
  <c r="J304" i="33"/>
  <c r="K304" i="33"/>
  <c r="L304" i="33"/>
  <c r="M304" i="33"/>
  <c r="N304" i="33"/>
  <c r="O304" i="33"/>
  <c r="P304" i="33"/>
  <c r="Q304" i="33"/>
  <c r="R304" i="33"/>
  <c r="S304" i="33"/>
  <c r="T304" i="33"/>
  <c r="U304" i="33"/>
  <c r="D305" i="33"/>
  <c r="E305" i="33"/>
  <c r="F305" i="33"/>
  <c r="G305" i="33"/>
  <c r="H305" i="33"/>
  <c r="I305" i="33"/>
  <c r="J305" i="33"/>
  <c r="K305" i="33"/>
  <c r="L305" i="33"/>
  <c r="M305" i="33"/>
  <c r="N305" i="33"/>
  <c r="O305" i="33"/>
  <c r="P305" i="33"/>
  <c r="Q305" i="33"/>
  <c r="R305" i="33"/>
  <c r="S305" i="33"/>
  <c r="T305" i="33"/>
  <c r="U305" i="33"/>
  <c r="D306" i="33"/>
  <c r="E306" i="33"/>
  <c r="F306" i="33"/>
  <c r="G306" i="33"/>
  <c r="H306" i="33"/>
  <c r="I306" i="33"/>
  <c r="J306" i="33"/>
  <c r="K306" i="33"/>
  <c r="L306" i="33"/>
  <c r="M306" i="33"/>
  <c r="N306" i="33"/>
  <c r="O306" i="33"/>
  <c r="P306" i="33"/>
  <c r="Q306" i="33"/>
  <c r="R306" i="33"/>
  <c r="S306" i="33"/>
  <c r="T306" i="33"/>
  <c r="U306" i="33"/>
  <c r="D307" i="33"/>
  <c r="E307" i="33"/>
  <c r="F307" i="33"/>
  <c r="G307" i="33"/>
  <c r="H307" i="33"/>
  <c r="I307" i="33"/>
  <c r="J307" i="33"/>
  <c r="K307" i="33"/>
  <c r="L307" i="33"/>
  <c r="M307" i="33"/>
  <c r="N307" i="33"/>
  <c r="O307" i="33"/>
  <c r="P307" i="33"/>
  <c r="Q307" i="33"/>
  <c r="R307" i="33"/>
  <c r="S307" i="33"/>
  <c r="T307" i="33"/>
  <c r="U307" i="33"/>
  <c r="D308" i="33"/>
  <c r="E308" i="33"/>
  <c r="F308" i="33"/>
  <c r="G308" i="33"/>
  <c r="H308" i="33"/>
  <c r="I308" i="33"/>
  <c r="J308" i="33"/>
  <c r="K308" i="33"/>
  <c r="L308" i="33"/>
  <c r="M308" i="33"/>
  <c r="N308" i="33"/>
  <c r="O308" i="33"/>
  <c r="P308" i="33"/>
  <c r="Q308" i="33"/>
  <c r="R308" i="33"/>
  <c r="S308" i="33"/>
  <c r="T308" i="33"/>
  <c r="U308" i="33"/>
  <c r="D309" i="33"/>
  <c r="E309" i="33"/>
  <c r="F309" i="33"/>
  <c r="G309" i="33"/>
  <c r="H309" i="33"/>
  <c r="I309" i="33"/>
  <c r="J309" i="33"/>
  <c r="K309" i="33"/>
  <c r="L309" i="33"/>
  <c r="M309" i="33"/>
  <c r="N309" i="33"/>
  <c r="O309" i="33"/>
  <c r="P309" i="33"/>
  <c r="Q309" i="33"/>
  <c r="R309" i="33"/>
  <c r="S309" i="33"/>
  <c r="T309" i="33"/>
  <c r="U309" i="33"/>
  <c r="D310" i="33"/>
  <c r="E310" i="33"/>
  <c r="F310" i="33"/>
  <c r="G310" i="33"/>
  <c r="H310" i="33"/>
  <c r="I310" i="33"/>
  <c r="J310" i="33"/>
  <c r="K310" i="33"/>
  <c r="L310" i="33"/>
  <c r="M310" i="33"/>
  <c r="N310" i="33"/>
  <c r="O310" i="33"/>
  <c r="P310" i="33"/>
  <c r="Q310" i="33"/>
  <c r="R310" i="33"/>
  <c r="S310" i="33"/>
  <c r="T310" i="33"/>
  <c r="U310" i="33"/>
  <c r="D311" i="33"/>
  <c r="E311" i="33"/>
  <c r="F311" i="33"/>
  <c r="G311" i="33"/>
  <c r="H311" i="33"/>
  <c r="I311" i="33"/>
  <c r="J311" i="33"/>
  <c r="K311" i="33"/>
  <c r="L311" i="33"/>
  <c r="M311" i="33"/>
  <c r="N311" i="33"/>
  <c r="O311" i="33"/>
  <c r="P311" i="33"/>
  <c r="Q311" i="33"/>
  <c r="R311" i="33"/>
  <c r="S311" i="33"/>
  <c r="T311" i="33"/>
  <c r="U311" i="33"/>
  <c r="D347" i="33"/>
  <c r="E347" i="33"/>
  <c r="F347" i="33"/>
  <c r="G347" i="33"/>
  <c r="H347" i="33"/>
  <c r="I347" i="33"/>
  <c r="J347" i="33"/>
  <c r="K347" i="33"/>
  <c r="L347" i="33"/>
  <c r="M347" i="33"/>
  <c r="N347" i="33"/>
  <c r="O347" i="33"/>
  <c r="P347" i="33"/>
  <c r="Q347" i="33"/>
  <c r="R347" i="33"/>
  <c r="S347" i="33"/>
  <c r="T347" i="33"/>
  <c r="U347" i="33"/>
  <c r="D348" i="33"/>
  <c r="E348" i="33"/>
  <c r="F348" i="33"/>
  <c r="G348" i="33"/>
  <c r="H348" i="33"/>
  <c r="I348" i="33"/>
  <c r="J348" i="33"/>
  <c r="K348" i="33"/>
  <c r="L348" i="33"/>
  <c r="M348" i="33"/>
  <c r="N348" i="33"/>
  <c r="O348" i="33"/>
  <c r="P348" i="33"/>
  <c r="Q348" i="33"/>
  <c r="R348" i="33"/>
  <c r="S348" i="33"/>
  <c r="T348" i="33"/>
  <c r="U348" i="33"/>
  <c r="D349" i="33"/>
  <c r="E349" i="33"/>
  <c r="F349" i="33"/>
  <c r="G349" i="33"/>
  <c r="H349" i="33"/>
  <c r="I349" i="33"/>
  <c r="J349" i="33"/>
  <c r="K349" i="33"/>
  <c r="L349" i="33"/>
  <c r="M349" i="33"/>
  <c r="N349" i="33"/>
  <c r="O349" i="33"/>
  <c r="P349" i="33"/>
  <c r="Q349" i="33"/>
  <c r="R349" i="33"/>
  <c r="S349" i="33"/>
  <c r="T349" i="33"/>
  <c r="U349" i="33"/>
  <c r="D350" i="33"/>
  <c r="E350" i="33"/>
  <c r="F350" i="33"/>
  <c r="G350" i="33"/>
  <c r="H350" i="33"/>
  <c r="I350" i="33"/>
  <c r="J350" i="33"/>
  <c r="K350" i="33"/>
  <c r="L350" i="33"/>
  <c r="M350" i="33"/>
  <c r="N350" i="33"/>
  <c r="O350" i="33"/>
  <c r="P350" i="33"/>
  <c r="Q350" i="33"/>
  <c r="R350" i="33"/>
  <c r="S350" i="33"/>
  <c r="T350" i="33"/>
  <c r="U350" i="33"/>
  <c r="D351" i="33"/>
  <c r="E351" i="33"/>
  <c r="F351" i="33"/>
  <c r="G351" i="33"/>
  <c r="H351" i="33"/>
  <c r="I351" i="33"/>
  <c r="J351" i="33"/>
  <c r="K351" i="33"/>
  <c r="L351" i="33"/>
  <c r="M351" i="33"/>
  <c r="N351" i="33"/>
  <c r="O351" i="33"/>
  <c r="P351" i="33"/>
  <c r="Q351" i="33"/>
  <c r="R351" i="33"/>
  <c r="S351" i="33"/>
  <c r="T351" i="33"/>
  <c r="U351" i="33"/>
  <c r="D352" i="33"/>
  <c r="E352" i="33"/>
  <c r="F352" i="33"/>
  <c r="G352" i="33"/>
  <c r="H352" i="33"/>
  <c r="I352" i="33"/>
  <c r="J352" i="33"/>
  <c r="K352" i="33"/>
  <c r="L352" i="33"/>
  <c r="M352" i="33"/>
  <c r="N352" i="33"/>
  <c r="O352" i="33"/>
  <c r="P352" i="33"/>
  <c r="Q352" i="33"/>
  <c r="R352" i="33"/>
  <c r="S352" i="33"/>
  <c r="T352" i="33"/>
  <c r="U352" i="33"/>
  <c r="D353" i="33"/>
  <c r="E353" i="33"/>
  <c r="F353" i="33"/>
  <c r="G353" i="33"/>
  <c r="H353" i="33"/>
  <c r="I353" i="33"/>
  <c r="J353" i="33"/>
  <c r="K353" i="33"/>
  <c r="L353" i="33"/>
  <c r="M353" i="33"/>
  <c r="N353" i="33"/>
  <c r="O353" i="33"/>
  <c r="P353" i="33"/>
  <c r="Q353" i="33"/>
  <c r="R353" i="33"/>
  <c r="S353" i="33"/>
  <c r="T353" i="33"/>
  <c r="U353" i="33"/>
  <c r="D354" i="33"/>
  <c r="E354" i="33"/>
  <c r="F354" i="33"/>
  <c r="G354" i="33"/>
  <c r="H354" i="33"/>
  <c r="I354" i="33"/>
  <c r="J354" i="33"/>
  <c r="K354" i="33"/>
  <c r="L354" i="33"/>
  <c r="M354" i="33"/>
  <c r="N354" i="33"/>
  <c r="O354" i="33"/>
  <c r="P354" i="33"/>
  <c r="Q354" i="33"/>
  <c r="R354" i="33"/>
  <c r="S354" i="33"/>
  <c r="T354" i="33"/>
  <c r="U354" i="33"/>
  <c r="D355" i="33"/>
  <c r="E355" i="33"/>
  <c r="F355" i="33"/>
  <c r="G355" i="33"/>
  <c r="H355" i="33"/>
  <c r="I355" i="33"/>
  <c r="J355" i="33"/>
  <c r="K355" i="33"/>
  <c r="L355" i="33"/>
  <c r="M355" i="33"/>
  <c r="N355" i="33"/>
  <c r="O355" i="33"/>
  <c r="P355" i="33"/>
  <c r="Q355" i="33"/>
  <c r="R355" i="33"/>
  <c r="S355" i="33"/>
  <c r="T355" i="33"/>
  <c r="U355" i="33"/>
  <c r="D356" i="33"/>
  <c r="E356" i="33"/>
  <c r="F356" i="33"/>
  <c r="G356" i="33"/>
  <c r="H356" i="33"/>
  <c r="I356" i="33"/>
  <c r="J356" i="33"/>
  <c r="K356" i="33"/>
  <c r="L356" i="33"/>
  <c r="M356" i="33"/>
  <c r="N356" i="33"/>
  <c r="O356" i="33"/>
  <c r="P356" i="33"/>
  <c r="Q356" i="33"/>
  <c r="R356" i="33"/>
  <c r="S356" i="33"/>
  <c r="T356" i="33"/>
  <c r="U356" i="33"/>
  <c r="D357" i="33"/>
  <c r="E357" i="33"/>
  <c r="F357" i="33"/>
  <c r="G357" i="33"/>
  <c r="H357" i="33"/>
  <c r="I357" i="33"/>
  <c r="J357" i="33"/>
  <c r="K357" i="33"/>
  <c r="L357" i="33"/>
  <c r="M357" i="33"/>
  <c r="N357" i="33"/>
  <c r="O357" i="33"/>
  <c r="P357" i="33"/>
  <c r="Q357" i="33"/>
  <c r="R357" i="33"/>
  <c r="S357" i="33"/>
  <c r="T357" i="33"/>
  <c r="U357" i="33"/>
  <c r="D358" i="33"/>
  <c r="E358" i="33"/>
  <c r="F358" i="33"/>
  <c r="G358" i="33"/>
  <c r="H358" i="33"/>
  <c r="I358" i="33"/>
  <c r="J358" i="33"/>
  <c r="K358" i="33"/>
  <c r="L358" i="33"/>
  <c r="M358" i="33"/>
  <c r="N358" i="33"/>
  <c r="O358" i="33"/>
  <c r="P358" i="33"/>
  <c r="Q358" i="33"/>
  <c r="R358" i="33"/>
  <c r="S358" i="33"/>
  <c r="T358" i="33"/>
  <c r="U358" i="33"/>
  <c r="D359" i="33"/>
  <c r="E359" i="33"/>
  <c r="F359" i="33"/>
  <c r="G359" i="33"/>
  <c r="H359" i="33"/>
  <c r="I359" i="33"/>
  <c r="J359" i="33"/>
  <c r="K359" i="33"/>
  <c r="L359" i="33"/>
  <c r="M359" i="33"/>
  <c r="N359" i="33"/>
  <c r="O359" i="33"/>
  <c r="P359" i="33"/>
  <c r="Q359" i="33"/>
  <c r="R359" i="33"/>
  <c r="S359" i="33"/>
  <c r="T359" i="33"/>
  <c r="U359" i="33"/>
  <c r="D360" i="33"/>
  <c r="E360" i="33"/>
  <c r="F360" i="33"/>
  <c r="G360" i="33"/>
  <c r="H360" i="33"/>
  <c r="I360" i="33"/>
  <c r="J360" i="33"/>
  <c r="K360" i="33"/>
  <c r="L360" i="33"/>
  <c r="M360" i="33"/>
  <c r="N360" i="33"/>
  <c r="O360" i="33"/>
  <c r="P360" i="33"/>
  <c r="Q360" i="33"/>
  <c r="R360" i="33"/>
  <c r="S360" i="33"/>
  <c r="T360" i="33"/>
  <c r="U360" i="33"/>
  <c r="D361" i="33"/>
  <c r="E361" i="33"/>
  <c r="F361" i="33"/>
  <c r="G361" i="33"/>
  <c r="H361" i="33"/>
  <c r="I361" i="33"/>
  <c r="J361" i="33"/>
  <c r="K361" i="33"/>
  <c r="L361" i="33"/>
  <c r="M361" i="33"/>
  <c r="N361" i="33"/>
  <c r="O361" i="33"/>
  <c r="P361" i="33"/>
  <c r="Q361" i="33"/>
  <c r="R361" i="33"/>
  <c r="S361" i="33"/>
  <c r="T361" i="33"/>
  <c r="U361" i="33"/>
  <c r="D362" i="33"/>
  <c r="E362" i="33"/>
  <c r="F362" i="33"/>
  <c r="G362" i="33"/>
  <c r="H362" i="33"/>
  <c r="I362" i="33"/>
  <c r="J362" i="33"/>
  <c r="K362" i="33"/>
  <c r="L362" i="33"/>
  <c r="M362" i="33"/>
  <c r="N362" i="33"/>
  <c r="O362" i="33"/>
  <c r="P362" i="33"/>
  <c r="Q362" i="33"/>
  <c r="R362" i="33"/>
  <c r="S362" i="33"/>
  <c r="T362" i="33"/>
  <c r="U362" i="33"/>
  <c r="D365" i="33"/>
  <c r="E365" i="33"/>
  <c r="F365" i="33"/>
  <c r="G365" i="33"/>
  <c r="H365" i="33"/>
  <c r="I365" i="33"/>
  <c r="J365" i="33"/>
  <c r="K365" i="33"/>
  <c r="L365" i="33"/>
  <c r="M365" i="33"/>
  <c r="N365" i="33"/>
  <c r="O365" i="33"/>
  <c r="P365" i="33"/>
  <c r="Q365" i="33"/>
  <c r="R365" i="33"/>
  <c r="S365" i="33"/>
  <c r="T365" i="33"/>
  <c r="U365" i="33"/>
  <c r="D366" i="33"/>
  <c r="E366" i="33"/>
  <c r="F366" i="33"/>
  <c r="G366" i="33"/>
  <c r="H366" i="33"/>
  <c r="I366" i="33"/>
  <c r="J366" i="33"/>
  <c r="K366" i="33"/>
  <c r="L366" i="33"/>
  <c r="M366" i="33"/>
  <c r="N366" i="33"/>
  <c r="O366" i="33"/>
  <c r="P366" i="33"/>
  <c r="Q366" i="33"/>
  <c r="R366" i="33"/>
  <c r="S366" i="33"/>
  <c r="T366" i="33"/>
  <c r="U366" i="33"/>
  <c r="D367" i="33"/>
  <c r="E367" i="33"/>
  <c r="F367" i="33"/>
  <c r="G367" i="33"/>
  <c r="H367" i="33"/>
  <c r="I367" i="33"/>
  <c r="J367" i="33"/>
  <c r="K367" i="33"/>
  <c r="L367" i="33"/>
  <c r="M367" i="33"/>
  <c r="N367" i="33"/>
  <c r="O367" i="33"/>
  <c r="P367" i="33"/>
  <c r="Q367" i="33"/>
  <c r="R367" i="33"/>
  <c r="S367" i="33"/>
  <c r="T367" i="33"/>
  <c r="U367" i="33"/>
  <c r="D368" i="33"/>
  <c r="E368" i="33"/>
  <c r="F368" i="33"/>
  <c r="G368" i="33"/>
  <c r="H368" i="33"/>
  <c r="I368" i="33"/>
  <c r="J368" i="33"/>
  <c r="K368" i="33"/>
  <c r="L368" i="33"/>
  <c r="M368" i="33"/>
  <c r="N368" i="33"/>
  <c r="O368" i="33"/>
  <c r="P368" i="33"/>
  <c r="Q368" i="33"/>
  <c r="R368" i="33"/>
  <c r="S368" i="33"/>
  <c r="T368" i="33"/>
  <c r="U368" i="33"/>
  <c r="D369" i="33"/>
  <c r="E369" i="33"/>
  <c r="F369" i="33"/>
  <c r="G369" i="33"/>
  <c r="H369" i="33"/>
  <c r="I369" i="33"/>
  <c r="J369" i="33"/>
  <c r="K369" i="33"/>
  <c r="L369" i="33"/>
  <c r="M369" i="33"/>
  <c r="N369" i="33"/>
  <c r="O369" i="33"/>
  <c r="P369" i="33"/>
  <c r="Q369" i="33"/>
  <c r="R369" i="33"/>
  <c r="S369" i="33"/>
  <c r="T369" i="33"/>
  <c r="U369" i="33"/>
  <c r="D370" i="33"/>
  <c r="E370" i="33"/>
  <c r="F370" i="33"/>
  <c r="G370" i="33"/>
  <c r="H370" i="33"/>
  <c r="I370" i="33"/>
  <c r="J370" i="33"/>
  <c r="K370" i="33"/>
  <c r="L370" i="33"/>
  <c r="M370" i="33"/>
  <c r="N370" i="33"/>
  <c r="O370" i="33"/>
  <c r="P370" i="33"/>
  <c r="Q370" i="33"/>
  <c r="R370" i="33"/>
  <c r="S370" i="33"/>
  <c r="T370" i="33"/>
  <c r="U370" i="33"/>
  <c r="D371" i="33"/>
  <c r="E371" i="33"/>
  <c r="F371" i="33"/>
  <c r="G371" i="33"/>
  <c r="H371" i="33"/>
  <c r="I371" i="33"/>
  <c r="J371" i="33"/>
  <c r="K371" i="33"/>
  <c r="L371" i="33"/>
  <c r="M371" i="33"/>
  <c r="N371" i="33"/>
  <c r="O371" i="33"/>
  <c r="P371" i="33"/>
  <c r="Q371" i="33"/>
  <c r="R371" i="33"/>
  <c r="S371" i="33"/>
  <c r="T371" i="33"/>
  <c r="U371" i="33"/>
  <c r="D372" i="33"/>
  <c r="E372" i="33"/>
  <c r="F372" i="33"/>
  <c r="G372" i="33"/>
  <c r="H372" i="33"/>
  <c r="I372" i="33"/>
  <c r="J372" i="33"/>
  <c r="K372" i="33"/>
  <c r="L372" i="33"/>
  <c r="M372" i="33"/>
  <c r="N372" i="33"/>
  <c r="O372" i="33"/>
  <c r="P372" i="33"/>
  <c r="Q372" i="33"/>
  <c r="R372" i="33"/>
  <c r="S372" i="33"/>
  <c r="T372" i="33"/>
  <c r="U372" i="33"/>
  <c r="D373" i="33"/>
  <c r="E373" i="33"/>
  <c r="F373" i="33"/>
  <c r="G373" i="33"/>
  <c r="H373" i="33"/>
  <c r="I373" i="33"/>
  <c r="J373" i="33"/>
  <c r="K373" i="33"/>
  <c r="L373" i="33"/>
  <c r="M373" i="33"/>
  <c r="N373" i="33"/>
  <c r="O373" i="33"/>
  <c r="P373" i="33"/>
  <c r="Q373" i="33"/>
  <c r="R373" i="33"/>
  <c r="S373" i="33"/>
  <c r="T373" i="33"/>
  <c r="U373" i="33"/>
  <c r="D374" i="33"/>
  <c r="E374" i="33"/>
  <c r="F374" i="33"/>
  <c r="G374" i="33"/>
  <c r="H374" i="33"/>
  <c r="I374" i="33"/>
  <c r="J374" i="33"/>
  <c r="K374" i="33"/>
  <c r="L374" i="33"/>
  <c r="M374" i="33"/>
  <c r="N374" i="33"/>
  <c r="O374" i="33"/>
  <c r="P374" i="33"/>
  <c r="Q374" i="33"/>
  <c r="R374" i="33"/>
  <c r="S374" i="33"/>
  <c r="T374" i="33"/>
  <c r="U374" i="33"/>
  <c r="D375" i="33"/>
  <c r="E375" i="33"/>
  <c r="F375" i="33"/>
  <c r="G375" i="33"/>
  <c r="H375" i="33"/>
  <c r="I375" i="33"/>
  <c r="J375" i="33"/>
  <c r="K375" i="33"/>
  <c r="L375" i="33"/>
  <c r="M375" i="33"/>
  <c r="N375" i="33"/>
  <c r="O375" i="33"/>
  <c r="P375" i="33"/>
  <c r="Q375" i="33"/>
  <c r="R375" i="33"/>
  <c r="S375" i="33"/>
  <c r="T375" i="33"/>
  <c r="U375" i="33"/>
  <c r="D376" i="33"/>
  <c r="E376" i="33"/>
  <c r="F376" i="33"/>
  <c r="G376" i="33"/>
  <c r="H376" i="33"/>
  <c r="I376" i="33"/>
  <c r="J376" i="33"/>
  <c r="K376" i="33"/>
  <c r="L376" i="33"/>
  <c r="M376" i="33"/>
  <c r="N376" i="33"/>
  <c r="O376" i="33"/>
  <c r="P376" i="33"/>
  <c r="Q376" i="33"/>
  <c r="R376" i="33"/>
  <c r="S376" i="33"/>
  <c r="T376" i="33"/>
  <c r="U376" i="33"/>
  <c r="D377" i="33"/>
  <c r="E377" i="33"/>
  <c r="F377" i="33"/>
  <c r="G377" i="33"/>
  <c r="H377" i="33"/>
  <c r="I377" i="33"/>
  <c r="J377" i="33"/>
  <c r="K377" i="33"/>
  <c r="L377" i="33"/>
  <c r="M377" i="33"/>
  <c r="N377" i="33"/>
  <c r="O377" i="33"/>
  <c r="P377" i="33"/>
  <c r="Q377" i="33"/>
  <c r="R377" i="33"/>
  <c r="S377" i="33"/>
  <c r="T377" i="33"/>
  <c r="U377" i="33"/>
  <c r="D378" i="33"/>
  <c r="E378" i="33"/>
  <c r="F378" i="33"/>
  <c r="G378" i="33"/>
  <c r="H378" i="33"/>
  <c r="I378" i="33"/>
  <c r="J378" i="33"/>
  <c r="K378" i="33"/>
  <c r="L378" i="33"/>
  <c r="M378" i="33"/>
  <c r="N378" i="33"/>
  <c r="O378" i="33"/>
  <c r="P378" i="33"/>
  <c r="Q378" i="33"/>
  <c r="R378" i="33"/>
  <c r="S378" i="33"/>
  <c r="T378" i="33"/>
  <c r="U378" i="33"/>
  <c r="D379" i="33"/>
  <c r="E379" i="33"/>
  <c r="F379" i="33"/>
  <c r="G379" i="33"/>
  <c r="H379" i="33"/>
  <c r="I379" i="33"/>
  <c r="J379" i="33"/>
  <c r="K379" i="33"/>
  <c r="L379" i="33"/>
  <c r="M379" i="33"/>
  <c r="N379" i="33"/>
  <c r="O379" i="33"/>
  <c r="P379" i="33"/>
  <c r="Q379" i="33"/>
  <c r="R379" i="33"/>
  <c r="S379" i="33"/>
  <c r="T379" i="33"/>
  <c r="U379" i="33"/>
  <c r="D380" i="33"/>
  <c r="E380" i="33"/>
  <c r="F380" i="33"/>
  <c r="G380" i="33"/>
  <c r="H380" i="33"/>
  <c r="I380" i="33"/>
  <c r="J380" i="33"/>
  <c r="K380" i="33"/>
  <c r="L380" i="33"/>
  <c r="M380" i="33"/>
  <c r="N380" i="33"/>
  <c r="O380" i="33"/>
  <c r="P380" i="33"/>
  <c r="Q380" i="33"/>
  <c r="R380" i="33"/>
  <c r="S380" i="33"/>
  <c r="T380" i="33"/>
  <c r="U380" i="33"/>
  <c r="D419" i="33"/>
  <c r="E419" i="33"/>
  <c r="F419" i="33"/>
  <c r="G419" i="33"/>
  <c r="H419" i="33"/>
  <c r="I419" i="33"/>
  <c r="J419" i="33"/>
  <c r="K419" i="33"/>
  <c r="L419" i="33"/>
  <c r="M419" i="33"/>
  <c r="N419" i="33"/>
  <c r="O419" i="33"/>
  <c r="P419" i="33"/>
  <c r="Q419" i="33"/>
  <c r="R419" i="33"/>
  <c r="S419" i="33"/>
  <c r="T419" i="33"/>
  <c r="U419" i="33"/>
  <c r="D420" i="33"/>
  <c r="E420" i="33"/>
  <c r="F420" i="33"/>
  <c r="G420" i="33"/>
  <c r="H420" i="33"/>
  <c r="I420" i="33"/>
  <c r="J420" i="33"/>
  <c r="K420" i="33"/>
  <c r="L420" i="33"/>
  <c r="M420" i="33"/>
  <c r="N420" i="33"/>
  <c r="O420" i="33"/>
  <c r="P420" i="33"/>
  <c r="Q420" i="33"/>
  <c r="R420" i="33"/>
  <c r="S420" i="33"/>
  <c r="T420" i="33"/>
  <c r="U420" i="33"/>
  <c r="D421" i="33"/>
  <c r="E421" i="33"/>
  <c r="F421" i="33"/>
  <c r="G421" i="33"/>
  <c r="H421" i="33"/>
  <c r="I421" i="33"/>
  <c r="J421" i="33"/>
  <c r="K421" i="33"/>
  <c r="L421" i="33"/>
  <c r="M421" i="33"/>
  <c r="N421" i="33"/>
  <c r="O421" i="33"/>
  <c r="P421" i="33"/>
  <c r="Q421" i="33"/>
  <c r="R421" i="33"/>
  <c r="S421" i="33"/>
  <c r="T421" i="33"/>
  <c r="U421" i="33"/>
  <c r="D422" i="33"/>
  <c r="E422" i="33"/>
  <c r="F422" i="33"/>
  <c r="G422" i="33"/>
  <c r="H422" i="33"/>
  <c r="I422" i="33"/>
  <c r="J422" i="33"/>
  <c r="K422" i="33"/>
  <c r="L422" i="33"/>
  <c r="M422" i="33"/>
  <c r="N422" i="33"/>
  <c r="O422" i="33"/>
  <c r="P422" i="33"/>
  <c r="Q422" i="33"/>
  <c r="R422" i="33"/>
  <c r="S422" i="33"/>
  <c r="T422" i="33"/>
  <c r="U422" i="33"/>
  <c r="D423" i="33"/>
  <c r="E423" i="33"/>
  <c r="F423" i="33"/>
  <c r="G423" i="33"/>
  <c r="H423" i="33"/>
  <c r="I423" i="33"/>
  <c r="J423" i="33"/>
  <c r="K423" i="33"/>
  <c r="L423" i="33"/>
  <c r="M423" i="33"/>
  <c r="N423" i="33"/>
  <c r="O423" i="33"/>
  <c r="P423" i="33"/>
  <c r="Q423" i="33"/>
  <c r="R423" i="33"/>
  <c r="S423" i="33"/>
  <c r="T423" i="33"/>
  <c r="U423" i="33"/>
  <c r="D424" i="33"/>
  <c r="E424" i="33"/>
  <c r="F424" i="33"/>
  <c r="G424" i="33"/>
  <c r="H424" i="33"/>
  <c r="I424" i="33"/>
  <c r="J424" i="33"/>
  <c r="K424" i="33"/>
  <c r="L424" i="33"/>
  <c r="M424" i="33"/>
  <c r="N424" i="33"/>
  <c r="O424" i="33"/>
  <c r="P424" i="33"/>
  <c r="Q424" i="33"/>
  <c r="R424" i="33"/>
  <c r="S424" i="33"/>
  <c r="T424" i="33"/>
  <c r="U424" i="33"/>
  <c r="D425" i="33"/>
  <c r="E425" i="33"/>
  <c r="F425" i="33"/>
  <c r="G425" i="33"/>
  <c r="H425" i="33"/>
  <c r="I425" i="33"/>
  <c r="J425" i="33"/>
  <c r="K425" i="33"/>
  <c r="L425" i="33"/>
  <c r="M425" i="33"/>
  <c r="N425" i="33"/>
  <c r="O425" i="33"/>
  <c r="P425" i="33"/>
  <c r="Q425" i="33"/>
  <c r="R425" i="33"/>
  <c r="S425" i="33"/>
  <c r="T425" i="33"/>
  <c r="U425" i="33"/>
  <c r="D426" i="33"/>
  <c r="E426" i="33"/>
  <c r="F426" i="33"/>
  <c r="G426" i="33"/>
  <c r="H426" i="33"/>
  <c r="I426" i="33"/>
  <c r="J426" i="33"/>
  <c r="K426" i="33"/>
  <c r="L426" i="33"/>
  <c r="M426" i="33"/>
  <c r="N426" i="33"/>
  <c r="O426" i="33"/>
  <c r="P426" i="33"/>
  <c r="Q426" i="33"/>
  <c r="R426" i="33"/>
  <c r="S426" i="33"/>
  <c r="T426" i="33"/>
  <c r="U426" i="33"/>
  <c r="D427" i="33"/>
  <c r="E427" i="33"/>
  <c r="F427" i="33"/>
  <c r="G427" i="33"/>
  <c r="H427" i="33"/>
  <c r="I427" i="33"/>
  <c r="J427" i="33"/>
  <c r="K427" i="33"/>
  <c r="L427" i="33"/>
  <c r="M427" i="33"/>
  <c r="N427" i="33"/>
  <c r="O427" i="33"/>
  <c r="P427" i="33"/>
  <c r="Q427" i="33"/>
  <c r="R427" i="33"/>
  <c r="S427" i="33"/>
  <c r="T427" i="33"/>
  <c r="U427" i="33"/>
  <c r="D428" i="33"/>
  <c r="E428" i="33"/>
  <c r="F428" i="33"/>
  <c r="G428" i="33"/>
  <c r="H428" i="33"/>
  <c r="I428" i="33"/>
  <c r="J428" i="33"/>
  <c r="K428" i="33"/>
  <c r="L428" i="33"/>
  <c r="M428" i="33"/>
  <c r="N428" i="33"/>
  <c r="O428" i="33"/>
  <c r="P428" i="33"/>
  <c r="Q428" i="33"/>
  <c r="R428" i="33"/>
  <c r="S428" i="33"/>
  <c r="T428" i="33"/>
  <c r="U428" i="33"/>
  <c r="D429" i="33"/>
  <c r="E429" i="33"/>
  <c r="F429" i="33"/>
  <c r="G429" i="33"/>
  <c r="H429" i="33"/>
  <c r="I429" i="33"/>
  <c r="J429" i="33"/>
  <c r="K429" i="33"/>
  <c r="L429" i="33"/>
  <c r="M429" i="33"/>
  <c r="N429" i="33"/>
  <c r="O429" i="33"/>
  <c r="P429" i="33"/>
  <c r="Q429" i="33"/>
  <c r="R429" i="33"/>
  <c r="S429" i="33"/>
  <c r="T429" i="33"/>
  <c r="U429" i="33"/>
  <c r="D430" i="33"/>
  <c r="E430" i="33"/>
  <c r="F430" i="33"/>
  <c r="G430" i="33"/>
  <c r="H430" i="33"/>
  <c r="I430" i="33"/>
  <c r="J430" i="33"/>
  <c r="K430" i="33"/>
  <c r="L430" i="33"/>
  <c r="M430" i="33"/>
  <c r="N430" i="33"/>
  <c r="O430" i="33"/>
  <c r="P430" i="33"/>
  <c r="Q430" i="33"/>
  <c r="R430" i="33"/>
  <c r="S430" i="33"/>
  <c r="T430" i="33"/>
  <c r="U430" i="33"/>
  <c r="D431" i="33"/>
  <c r="E431" i="33"/>
  <c r="F431" i="33"/>
  <c r="G431" i="33"/>
  <c r="H431" i="33"/>
  <c r="I431" i="33"/>
  <c r="J431" i="33"/>
  <c r="K431" i="33"/>
  <c r="L431" i="33"/>
  <c r="M431" i="33"/>
  <c r="N431" i="33"/>
  <c r="O431" i="33"/>
  <c r="P431" i="33"/>
  <c r="Q431" i="33"/>
  <c r="R431" i="33"/>
  <c r="S431" i="33"/>
  <c r="T431" i="33"/>
  <c r="U431" i="33"/>
  <c r="D432" i="33"/>
  <c r="E432" i="33"/>
  <c r="F432" i="33"/>
  <c r="G432" i="33"/>
  <c r="H432" i="33"/>
  <c r="I432" i="33"/>
  <c r="J432" i="33"/>
  <c r="K432" i="33"/>
  <c r="L432" i="33"/>
  <c r="M432" i="33"/>
  <c r="N432" i="33"/>
  <c r="O432" i="33"/>
  <c r="P432" i="33"/>
  <c r="Q432" i="33"/>
  <c r="R432" i="33"/>
  <c r="S432" i="33"/>
  <c r="T432" i="33"/>
  <c r="U432" i="33"/>
  <c r="D433" i="33"/>
  <c r="E433" i="33"/>
  <c r="F433" i="33"/>
  <c r="G433" i="33"/>
  <c r="H433" i="33"/>
  <c r="I433" i="33"/>
  <c r="J433" i="33"/>
  <c r="K433" i="33"/>
  <c r="L433" i="33"/>
  <c r="M433" i="33"/>
  <c r="N433" i="33"/>
  <c r="O433" i="33"/>
  <c r="P433" i="33"/>
  <c r="Q433" i="33"/>
  <c r="R433" i="33"/>
  <c r="S433" i="33"/>
  <c r="T433" i="33"/>
  <c r="U433" i="33"/>
  <c r="D434" i="33"/>
  <c r="E434" i="33"/>
  <c r="F434" i="33"/>
  <c r="G434" i="33"/>
  <c r="H434" i="33"/>
  <c r="I434" i="33"/>
  <c r="J434" i="33"/>
  <c r="K434" i="33"/>
  <c r="L434" i="33"/>
  <c r="M434" i="33"/>
  <c r="N434" i="33"/>
  <c r="O434" i="33"/>
  <c r="P434" i="33"/>
  <c r="Q434" i="33"/>
  <c r="R434" i="33"/>
  <c r="S434" i="33"/>
  <c r="T434" i="33"/>
  <c r="U434" i="33"/>
  <c r="D436" i="33"/>
  <c r="E436" i="33"/>
  <c r="F436" i="33"/>
  <c r="G436" i="33"/>
  <c r="H436" i="33"/>
  <c r="I436" i="33"/>
  <c r="J436" i="33"/>
  <c r="K436" i="33"/>
  <c r="L436" i="33"/>
  <c r="M436" i="33"/>
  <c r="N436" i="33"/>
  <c r="O436" i="33"/>
  <c r="P436" i="33"/>
  <c r="Q436" i="33"/>
  <c r="R436" i="33"/>
  <c r="S436" i="33"/>
  <c r="T436" i="33"/>
  <c r="U436" i="33"/>
  <c r="D437" i="33"/>
  <c r="E437" i="33"/>
  <c r="F437" i="33"/>
  <c r="G437" i="33"/>
  <c r="H437" i="33"/>
  <c r="I437" i="33"/>
  <c r="J437" i="33"/>
  <c r="K437" i="33"/>
  <c r="L437" i="33"/>
  <c r="M437" i="33"/>
  <c r="N437" i="33"/>
  <c r="O437" i="33"/>
  <c r="P437" i="33"/>
  <c r="Q437" i="33"/>
  <c r="R437" i="33"/>
  <c r="S437" i="33"/>
  <c r="T437" i="33"/>
  <c r="U437" i="33"/>
  <c r="D438" i="33"/>
  <c r="E438" i="33"/>
  <c r="F438" i="33"/>
  <c r="G438" i="33"/>
  <c r="H438" i="33"/>
  <c r="I438" i="33"/>
  <c r="J438" i="33"/>
  <c r="K438" i="33"/>
  <c r="L438" i="33"/>
  <c r="M438" i="33"/>
  <c r="N438" i="33"/>
  <c r="O438" i="33"/>
  <c r="P438" i="33"/>
  <c r="Q438" i="33"/>
  <c r="R438" i="33"/>
  <c r="S438" i="33"/>
  <c r="T438" i="33"/>
  <c r="U438" i="33"/>
  <c r="D439" i="33"/>
  <c r="E439" i="33"/>
  <c r="F439" i="33"/>
  <c r="G439" i="33"/>
  <c r="H439" i="33"/>
  <c r="I439" i="33"/>
  <c r="J439" i="33"/>
  <c r="K439" i="33"/>
  <c r="L439" i="33"/>
  <c r="M439" i="33"/>
  <c r="N439" i="33"/>
  <c r="O439" i="33"/>
  <c r="P439" i="33"/>
  <c r="Q439" i="33"/>
  <c r="R439" i="33"/>
  <c r="S439" i="33"/>
  <c r="T439" i="33"/>
  <c r="U439" i="33"/>
  <c r="D440" i="33"/>
  <c r="E440" i="33"/>
  <c r="F440" i="33"/>
  <c r="G440" i="33"/>
  <c r="H440" i="33"/>
  <c r="I440" i="33"/>
  <c r="J440" i="33"/>
  <c r="K440" i="33"/>
  <c r="L440" i="33"/>
  <c r="M440" i="33"/>
  <c r="N440" i="33"/>
  <c r="O440" i="33"/>
  <c r="P440" i="33"/>
  <c r="Q440" i="33"/>
  <c r="R440" i="33"/>
  <c r="S440" i="33"/>
  <c r="T440" i="33"/>
  <c r="U440" i="33"/>
  <c r="D441" i="33"/>
  <c r="E441" i="33"/>
  <c r="F441" i="33"/>
  <c r="G441" i="33"/>
  <c r="H441" i="33"/>
  <c r="I441" i="33"/>
  <c r="J441" i="33"/>
  <c r="K441" i="33"/>
  <c r="L441" i="33"/>
  <c r="M441" i="33"/>
  <c r="N441" i="33"/>
  <c r="O441" i="33"/>
  <c r="P441" i="33"/>
  <c r="Q441" i="33"/>
  <c r="R441" i="33"/>
  <c r="S441" i="33"/>
  <c r="T441" i="33"/>
  <c r="U441" i="33"/>
  <c r="D442" i="33"/>
  <c r="E442" i="33"/>
  <c r="F442" i="33"/>
  <c r="G442" i="33"/>
  <c r="H442" i="33"/>
  <c r="I442" i="33"/>
  <c r="J442" i="33"/>
  <c r="K442" i="33"/>
  <c r="L442" i="33"/>
  <c r="M442" i="33"/>
  <c r="N442" i="33"/>
  <c r="O442" i="33"/>
  <c r="P442" i="33"/>
  <c r="Q442" i="33"/>
  <c r="R442" i="33"/>
  <c r="S442" i="33"/>
  <c r="T442" i="33"/>
  <c r="U442" i="33"/>
  <c r="D443" i="33"/>
  <c r="E443" i="33"/>
  <c r="F443" i="33"/>
  <c r="G443" i="33"/>
  <c r="H443" i="33"/>
  <c r="I443" i="33"/>
  <c r="J443" i="33"/>
  <c r="K443" i="33"/>
  <c r="L443" i="33"/>
  <c r="M443" i="33"/>
  <c r="N443" i="33"/>
  <c r="O443" i="33"/>
  <c r="P443" i="33"/>
  <c r="Q443" i="33"/>
  <c r="R443" i="33"/>
  <c r="S443" i="33"/>
  <c r="T443" i="33"/>
  <c r="U443" i="33"/>
  <c r="D444" i="33"/>
  <c r="E444" i="33"/>
  <c r="F444" i="33"/>
  <c r="G444" i="33"/>
  <c r="H444" i="33"/>
  <c r="I444" i="33"/>
  <c r="J444" i="33"/>
  <c r="K444" i="33"/>
  <c r="L444" i="33"/>
  <c r="M444" i="33"/>
  <c r="N444" i="33"/>
  <c r="O444" i="33"/>
  <c r="P444" i="33"/>
  <c r="Q444" i="33"/>
  <c r="R444" i="33"/>
  <c r="S444" i="33"/>
  <c r="T444" i="33"/>
  <c r="U444" i="33"/>
  <c r="D445" i="33"/>
  <c r="E445" i="33"/>
  <c r="F445" i="33"/>
  <c r="G445" i="33"/>
  <c r="H445" i="33"/>
  <c r="I445" i="33"/>
  <c r="J445" i="33"/>
  <c r="K445" i="33"/>
  <c r="L445" i="33"/>
  <c r="M445" i="33"/>
  <c r="N445" i="33"/>
  <c r="O445" i="33"/>
  <c r="P445" i="33"/>
  <c r="Q445" i="33"/>
  <c r="R445" i="33"/>
  <c r="S445" i="33"/>
  <c r="T445" i="33"/>
  <c r="U445" i="33"/>
  <c r="D446" i="33"/>
  <c r="E446" i="33"/>
  <c r="F446" i="33"/>
  <c r="G446" i="33"/>
  <c r="H446" i="33"/>
  <c r="I446" i="33"/>
  <c r="J446" i="33"/>
  <c r="K446" i="33"/>
  <c r="L446" i="33"/>
  <c r="M446" i="33"/>
  <c r="N446" i="33"/>
  <c r="O446" i="33"/>
  <c r="P446" i="33"/>
  <c r="Q446" i="33"/>
  <c r="R446" i="33"/>
  <c r="S446" i="33"/>
  <c r="T446" i="33"/>
  <c r="U446" i="33"/>
  <c r="D447" i="33"/>
  <c r="E447" i="33"/>
  <c r="F447" i="33"/>
  <c r="G447" i="33"/>
  <c r="H447" i="33"/>
  <c r="I447" i="33"/>
  <c r="J447" i="33"/>
  <c r="K447" i="33"/>
  <c r="L447" i="33"/>
  <c r="M447" i="33"/>
  <c r="N447" i="33"/>
  <c r="O447" i="33"/>
  <c r="P447" i="33"/>
  <c r="Q447" i="33"/>
  <c r="R447" i="33"/>
  <c r="S447" i="33"/>
  <c r="T447" i="33"/>
  <c r="U447" i="33"/>
  <c r="D448" i="33"/>
  <c r="E448" i="33"/>
  <c r="F448" i="33"/>
  <c r="G448" i="33"/>
  <c r="H448" i="33"/>
  <c r="I448" i="33"/>
  <c r="J448" i="33"/>
  <c r="K448" i="33"/>
  <c r="L448" i="33"/>
  <c r="M448" i="33"/>
  <c r="N448" i="33"/>
  <c r="O448" i="33"/>
  <c r="P448" i="33"/>
  <c r="Q448" i="33"/>
  <c r="R448" i="33"/>
  <c r="S448" i="33"/>
  <c r="T448" i="33"/>
  <c r="U448" i="33"/>
  <c r="D449" i="33"/>
  <c r="E449" i="33"/>
  <c r="F449" i="33"/>
  <c r="G449" i="33"/>
  <c r="H449" i="33"/>
  <c r="I449" i="33"/>
  <c r="J449" i="33"/>
  <c r="K449" i="33"/>
  <c r="L449" i="33"/>
  <c r="M449" i="33"/>
  <c r="N449" i="33"/>
  <c r="O449" i="33"/>
  <c r="P449" i="33"/>
  <c r="Q449" i="33"/>
  <c r="R449" i="33"/>
  <c r="S449" i="33"/>
  <c r="T449" i="33"/>
  <c r="U449" i="33"/>
  <c r="D450" i="33"/>
  <c r="E450" i="33"/>
  <c r="F450" i="33"/>
  <c r="G450" i="33"/>
  <c r="H450" i="33"/>
  <c r="I450" i="33"/>
  <c r="J450" i="33"/>
  <c r="K450" i="33"/>
  <c r="L450" i="33"/>
  <c r="M450" i="33"/>
  <c r="N450" i="33"/>
  <c r="O450" i="33"/>
  <c r="P450" i="33"/>
  <c r="Q450" i="33"/>
  <c r="R450" i="33"/>
  <c r="S450" i="33"/>
  <c r="T450" i="33"/>
  <c r="U450" i="33"/>
  <c r="D451" i="33"/>
  <c r="E451" i="33"/>
  <c r="F451" i="33"/>
  <c r="G451" i="33"/>
  <c r="H451" i="33"/>
  <c r="I451" i="33"/>
  <c r="J451" i="33"/>
  <c r="K451" i="33"/>
  <c r="L451" i="33"/>
  <c r="M451" i="33"/>
  <c r="N451" i="33"/>
  <c r="O451" i="33"/>
  <c r="P451" i="33"/>
  <c r="Q451" i="33"/>
  <c r="R451" i="33"/>
  <c r="S451" i="33"/>
  <c r="T451" i="33"/>
  <c r="U451" i="33"/>
  <c r="D470" i="33"/>
  <c r="E470" i="33"/>
  <c r="F470" i="33"/>
  <c r="G470" i="33"/>
  <c r="H470" i="33"/>
  <c r="I470" i="33"/>
  <c r="J470" i="33"/>
  <c r="K470" i="33"/>
  <c r="L470" i="33"/>
  <c r="M470" i="33"/>
  <c r="N470" i="33"/>
  <c r="O470" i="33"/>
  <c r="P470" i="33"/>
  <c r="Q470" i="33"/>
  <c r="R470" i="33"/>
  <c r="S470" i="33"/>
  <c r="T470" i="33"/>
  <c r="U470" i="33"/>
  <c r="D471" i="33"/>
  <c r="E471" i="33"/>
  <c r="F471" i="33"/>
  <c r="G471" i="33"/>
  <c r="H471" i="33"/>
  <c r="I471" i="33"/>
  <c r="J471" i="33"/>
  <c r="K471" i="33"/>
  <c r="L471" i="33"/>
  <c r="M471" i="33"/>
  <c r="N471" i="33"/>
  <c r="O471" i="33"/>
  <c r="P471" i="33"/>
  <c r="Q471" i="33"/>
  <c r="R471" i="33"/>
  <c r="S471" i="33"/>
  <c r="T471" i="33"/>
  <c r="U471" i="33"/>
  <c r="D472" i="33"/>
  <c r="E472" i="33"/>
  <c r="F472" i="33"/>
  <c r="G472" i="33"/>
  <c r="H472" i="33"/>
  <c r="I472" i="33"/>
  <c r="J472" i="33"/>
  <c r="K472" i="33"/>
  <c r="L472" i="33"/>
  <c r="M472" i="33"/>
  <c r="N472" i="33"/>
  <c r="O472" i="33"/>
  <c r="P472" i="33"/>
  <c r="Q472" i="33"/>
  <c r="R472" i="33"/>
  <c r="S472" i="33"/>
  <c r="T472" i="33"/>
  <c r="U472" i="33"/>
  <c r="D473" i="33"/>
  <c r="E473" i="33"/>
  <c r="F473" i="33"/>
  <c r="G473" i="33"/>
  <c r="H473" i="33"/>
  <c r="I473" i="33"/>
  <c r="J473" i="33"/>
  <c r="K473" i="33"/>
  <c r="L473" i="33"/>
  <c r="M473" i="33"/>
  <c r="N473" i="33"/>
  <c r="O473" i="33"/>
  <c r="P473" i="33"/>
  <c r="Q473" i="33"/>
  <c r="R473" i="33"/>
  <c r="S473" i="33"/>
  <c r="T473" i="33"/>
  <c r="U473" i="33"/>
  <c r="D474" i="33"/>
  <c r="E474" i="33"/>
  <c r="F474" i="33"/>
  <c r="G474" i="33"/>
  <c r="H474" i="33"/>
  <c r="I474" i="33"/>
  <c r="J474" i="33"/>
  <c r="K474" i="33"/>
  <c r="L474" i="33"/>
  <c r="M474" i="33"/>
  <c r="N474" i="33"/>
  <c r="O474" i="33"/>
  <c r="P474" i="33"/>
  <c r="Q474" i="33"/>
  <c r="R474" i="33"/>
  <c r="S474" i="33"/>
  <c r="T474" i="33"/>
  <c r="U474" i="33"/>
  <c r="D475" i="33"/>
  <c r="E475" i="33"/>
  <c r="F475" i="33"/>
  <c r="G475" i="33"/>
  <c r="H475" i="33"/>
  <c r="I475" i="33"/>
  <c r="J475" i="33"/>
  <c r="K475" i="33"/>
  <c r="L475" i="33"/>
  <c r="M475" i="33"/>
  <c r="N475" i="33"/>
  <c r="O475" i="33"/>
  <c r="P475" i="33"/>
  <c r="Q475" i="33"/>
  <c r="R475" i="33"/>
  <c r="S475" i="33"/>
  <c r="T475" i="33"/>
  <c r="U475" i="33"/>
  <c r="D476" i="33"/>
  <c r="E476" i="33"/>
  <c r="F476" i="33"/>
  <c r="G476" i="33"/>
  <c r="H476" i="33"/>
  <c r="I476" i="33"/>
  <c r="J476" i="33"/>
  <c r="K476" i="33"/>
  <c r="L476" i="33"/>
  <c r="M476" i="33"/>
  <c r="N476" i="33"/>
  <c r="O476" i="33"/>
  <c r="P476" i="33"/>
  <c r="Q476" i="33"/>
  <c r="R476" i="33"/>
  <c r="S476" i="33"/>
  <c r="T476" i="33"/>
  <c r="U476" i="33"/>
  <c r="D477" i="33"/>
  <c r="E477" i="33"/>
  <c r="F477" i="33"/>
  <c r="G477" i="33"/>
  <c r="H477" i="33"/>
  <c r="I477" i="33"/>
  <c r="J477" i="33"/>
  <c r="K477" i="33"/>
  <c r="L477" i="33"/>
  <c r="M477" i="33"/>
  <c r="N477" i="33"/>
  <c r="O477" i="33"/>
  <c r="P477" i="33"/>
  <c r="Q477" i="33"/>
  <c r="R477" i="33"/>
  <c r="S477" i="33"/>
  <c r="T477" i="33"/>
  <c r="U477" i="33"/>
  <c r="D478" i="33"/>
  <c r="E478" i="33"/>
  <c r="F478" i="33"/>
  <c r="G478" i="33"/>
  <c r="H478" i="33"/>
  <c r="I478" i="33"/>
  <c r="J478" i="33"/>
  <c r="K478" i="33"/>
  <c r="L478" i="33"/>
  <c r="M478" i="33"/>
  <c r="N478" i="33"/>
  <c r="O478" i="33"/>
  <c r="P478" i="33"/>
  <c r="Q478" i="33"/>
  <c r="R478" i="33"/>
  <c r="S478" i="33"/>
  <c r="T478" i="33"/>
  <c r="U478" i="33"/>
  <c r="D479" i="33"/>
  <c r="E479" i="33"/>
  <c r="F479" i="33"/>
  <c r="G479" i="33"/>
  <c r="H479" i="33"/>
  <c r="I479" i="33"/>
  <c r="J479" i="33"/>
  <c r="K479" i="33"/>
  <c r="L479" i="33"/>
  <c r="M479" i="33"/>
  <c r="N479" i="33"/>
  <c r="O479" i="33"/>
  <c r="P479" i="33"/>
  <c r="Q479" i="33"/>
  <c r="R479" i="33"/>
  <c r="S479" i="33"/>
  <c r="T479" i="33"/>
  <c r="U479" i="33"/>
  <c r="D480" i="33"/>
  <c r="E480" i="33"/>
  <c r="F480" i="33"/>
  <c r="G480" i="33"/>
  <c r="H480" i="33"/>
  <c r="I480" i="33"/>
  <c r="J480" i="33"/>
  <c r="K480" i="33"/>
  <c r="L480" i="33"/>
  <c r="M480" i="33"/>
  <c r="N480" i="33"/>
  <c r="O480" i="33"/>
  <c r="P480" i="33"/>
  <c r="Q480" i="33"/>
  <c r="R480" i="33"/>
  <c r="S480" i="33"/>
  <c r="T480" i="33"/>
  <c r="U480" i="33"/>
  <c r="D481" i="33"/>
  <c r="E481" i="33"/>
  <c r="F481" i="33"/>
  <c r="G481" i="33"/>
  <c r="H481" i="33"/>
  <c r="I481" i="33"/>
  <c r="J481" i="33"/>
  <c r="K481" i="33"/>
  <c r="L481" i="33"/>
  <c r="M481" i="33"/>
  <c r="N481" i="33"/>
  <c r="O481" i="33"/>
  <c r="P481" i="33"/>
  <c r="Q481" i="33"/>
  <c r="R481" i="33"/>
  <c r="S481" i="33"/>
  <c r="T481" i="33"/>
  <c r="U481" i="33"/>
  <c r="D482" i="33"/>
  <c r="E482" i="33"/>
  <c r="F482" i="33"/>
  <c r="G482" i="33"/>
  <c r="H482" i="33"/>
  <c r="I482" i="33"/>
  <c r="J482" i="33"/>
  <c r="K482" i="33"/>
  <c r="L482" i="33"/>
  <c r="M482" i="33"/>
  <c r="N482" i="33"/>
  <c r="O482" i="33"/>
  <c r="P482" i="33"/>
  <c r="Q482" i="33"/>
  <c r="R482" i="33"/>
  <c r="S482" i="33"/>
  <c r="T482" i="33"/>
  <c r="U482" i="33"/>
  <c r="D483" i="33"/>
  <c r="E483" i="33"/>
  <c r="F483" i="33"/>
  <c r="G483" i="33"/>
  <c r="H483" i="33"/>
  <c r="I483" i="33"/>
  <c r="J483" i="33"/>
  <c r="K483" i="33"/>
  <c r="L483" i="33"/>
  <c r="M483" i="33"/>
  <c r="N483" i="33"/>
  <c r="O483" i="33"/>
  <c r="P483" i="33"/>
  <c r="Q483" i="33"/>
  <c r="R483" i="33"/>
  <c r="S483" i="33"/>
  <c r="T483" i="33"/>
  <c r="U483" i="33"/>
  <c r="D484" i="33"/>
  <c r="E484" i="33"/>
  <c r="F484" i="33"/>
  <c r="G484" i="33"/>
  <c r="H484" i="33"/>
  <c r="I484" i="33"/>
  <c r="J484" i="33"/>
  <c r="K484" i="33"/>
  <c r="L484" i="33"/>
  <c r="M484" i="33"/>
  <c r="N484" i="33"/>
  <c r="O484" i="33"/>
  <c r="P484" i="33"/>
  <c r="Q484" i="33"/>
  <c r="R484" i="33"/>
  <c r="S484" i="33"/>
  <c r="T484" i="33"/>
  <c r="U484" i="33"/>
  <c r="D485" i="33"/>
  <c r="E485" i="33"/>
  <c r="F485" i="33"/>
  <c r="G485" i="33"/>
  <c r="H485" i="33"/>
  <c r="I485" i="33"/>
  <c r="J485" i="33"/>
  <c r="K485" i="33"/>
  <c r="L485" i="33"/>
  <c r="M485" i="33"/>
  <c r="N485" i="33"/>
  <c r="O485" i="33"/>
  <c r="P485" i="33"/>
  <c r="Q485" i="33"/>
  <c r="R485" i="33"/>
  <c r="S485" i="33"/>
  <c r="T485" i="33"/>
  <c r="U485" i="33"/>
  <c r="D487" i="33"/>
  <c r="E487" i="33"/>
  <c r="F487" i="33"/>
  <c r="G487" i="33"/>
  <c r="H487" i="33"/>
  <c r="I487" i="33"/>
  <c r="J487" i="33"/>
  <c r="K487" i="33"/>
  <c r="L487" i="33"/>
  <c r="M487" i="33"/>
  <c r="N487" i="33"/>
  <c r="O487" i="33"/>
  <c r="P487" i="33"/>
  <c r="Q487" i="33"/>
  <c r="R487" i="33"/>
  <c r="S487" i="33"/>
  <c r="T487" i="33"/>
  <c r="U487" i="33"/>
  <c r="D488" i="33"/>
  <c r="E488" i="33"/>
  <c r="F488" i="33"/>
  <c r="G488" i="33"/>
  <c r="H488" i="33"/>
  <c r="I488" i="33"/>
  <c r="J488" i="33"/>
  <c r="K488" i="33"/>
  <c r="L488" i="33"/>
  <c r="M488" i="33"/>
  <c r="N488" i="33"/>
  <c r="O488" i="33"/>
  <c r="P488" i="33"/>
  <c r="Q488" i="33"/>
  <c r="R488" i="33"/>
  <c r="S488" i="33"/>
  <c r="T488" i="33"/>
  <c r="U488" i="33"/>
  <c r="D489" i="33"/>
  <c r="E489" i="33"/>
  <c r="F489" i="33"/>
  <c r="G489" i="33"/>
  <c r="H489" i="33"/>
  <c r="I489" i="33"/>
  <c r="J489" i="33"/>
  <c r="K489" i="33"/>
  <c r="L489" i="33"/>
  <c r="M489" i="33"/>
  <c r="N489" i="33"/>
  <c r="O489" i="33"/>
  <c r="P489" i="33"/>
  <c r="Q489" i="33"/>
  <c r="R489" i="33"/>
  <c r="S489" i="33"/>
  <c r="T489" i="33"/>
  <c r="U489" i="33"/>
  <c r="D490" i="33"/>
  <c r="E490" i="33"/>
  <c r="F490" i="33"/>
  <c r="G490" i="33"/>
  <c r="H490" i="33"/>
  <c r="I490" i="33"/>
  <c r="J490" i="33"/>
  <c r="K490" i="33"/>
  <c r="L490" i="33"/>
  <c r="M490" i="33"/>
  <c r="N490" i="33"/>
  <c r="O490" i="33"/>
  <c r="P490" i="33"/>
  <c r="Q490" i="33"/>
  <c r="R490" i="33"/>
  <c r="S490" i="33"/>
  <c r="T490" i="33"/>
  <c r="U490" i="33"/>
  <c r="D491" i="33"/>
  <c r="E491" i="33"/>
  <c r="F491" i="33"/>
  <c r="G491" i="33"/>
  <c r="H491" i="33"/>
  <c r="I491" i="33"/>
  <c r="J491" i="33"/>
  <c r="K491" i="33"/>
  <c r="L491" i="33"/>
  <c r="M491" i="33"/>
  <c r="N491" i="33"/>
  <c r="O491" i="33"/>
  <c r="P491" i="33"/>
  <c r="Q491" i="33"/>
  <c r="R491" i="33"/>
  <c r="S491" i="33"/>
  <c r="T491" i="33"/>
  <c r="U491" i="33"/>
  <c r="D492" i="33"/>
  <c r="E492" i="33"/>
  <c r="F492" i="33"/>
  <c r="G492" i="33"/>
  <c r="H492" i="33"/>
  <c r="I492" i="33"/>
  <c r="J492" i="33"/>
  <c r="K492" i="33"/>
  <c r="L492" i="33"/>
  <c r="M492" i="33"/>
  <c r="N492" i="33"/>
  <c r="O492" i="33"/>
  <c r="P492" i="33"/>
  <c r="Q492" i="33"/>
  <c r="R492" i="33"/>
  <c r="S492" i="33"/>
  <c r="T492" i="33"/>
  <c r="U492" i="33"/>
  <c r="D493" i="33"/>
  <c r="E493" i="33"/>
  <c r="F493" i="33"/>
  <c r="G493" i="33"/>
  <c r="H493" i="33"/>
  <c r="I493" i="33"/>
  <c r="J493" i="33"/>
  <c r="K493" i="33"/>
  <c r="L493" i="33"/>
  <c r="M493" i="33"/>
  <c r="N493" i="33"/>
  <c r="O493" i="33"/>
  <c r="P493" i="33"/>
  <c r="Q493" i="33"/>
  <c r="R493" i="33"/>
  <c r="S493" i="33"/>
  <c r="T493" i="33"/>
  <c r="U493" i="33"/>
  <c r="D494" i="33"/>
  <c r="E494" i="33"/>
  <c r="F494" i="33"/>
  <c r="G494" i="33"/>
  <c r="H494" i="33"/>
  <c r="I494" i="33"/>
  <c r="J494" i="33"/>
  <c r="K494" i="33"/>
  <c r="L494" i="33"/>
  <c r="M494" i="33"/>
  <c r="N494" i="33"/>
  <c r="O494" i="33"/>
  <c r="P494" i="33"/>
  <c r="Q494" i="33"/>
  <c r="R494" i="33"/>
  <c r="S494" i="33"/>
  <c r="T494" i="33"/>
  <c r="U494" i="33"/>
  <c r="D495" i="33"/>
  <c r="E495" i="33"/>
  <c r="F495" i="33"/>
  <c r="G495" i="33"/>
  <c r="H495" i="33"/>
  <c r="I495" i="33"/>
  <c r="J495" i="33"/>
  <c r="K495" i="33"/>
  <c r="L495" i="33"/>
  <c r="M495" i="33"/>
  <c r="N495" i="33"/>
  <c r="O495" i="33"/>
  <c r="P495" i="33"/>
  <c r="Q495" i="33"/>
  <c r="R495" i="33"/>
  <c r="S495" i="33"/>
  <c r="T495" i="33"/>
  <c r="U495" i="33"/>
  <c r="D496" i="33"/>
  <c r="E496" i="33"/>
  <c r="F496" i="33"/>
  <c r="G496" i="33"/>
  <c r="H496" i="33"/>
  <c r="I496" i="33"/>
  <c r="J496" i="33"/>
  <c r="K496" i="33"/>
  <c r="L496" i="33"/>
  <c r="M496" i="33"/>
  <c r="N496" i="33"/>
  <c r="O496" i="33"/>
  <c r="P496" i="33"/>
  <c r="Q496" i="33"/>
  <c r="R496" i="33"/>
  <c r="S496" i="33"/>
  <c r="T496" i="33"/>
  <c r="U496" i="33"/>
  <c r="D497" i="33"/>
  <c r="E497" i="33"/>
  <c r="F497" i="33"/>
  <c r="G497" i="33"/>
  <c r="H497" i="33"/>
  <c r="I497" i="33"/>
  <c r="J497" i="33"/>
  <c r="K497" i="33"/>
  <c r="L497" i="33"/>
  <c r="M497" i="33"/>
  <c r="N497" i="33"/>
  <c r="O497" i="33"/>
  <c r="P497" i="33"/>
  <c r="Q497" i="33"/>
  <c r="R497" i="33"/>
  <c r="S497" i="33"/>
  <c r="T497" i="33"/>
  <c r="U497" i="33"/>
  <c r="D498" i="33"/>
  <c r="E498" i="33"/>
  <c r="F498" i="33"/>
  <c r="G498" i="33"/>
  <c r="H498" i="33"/>
  <c r="I498" i="33"/>
  <c r="J498" i="33"/>
  <c r="K498" i="33"/>
  <c r="L498" i="33"/>
  <c r="M498" i="33"/>
  <c r="N498" i="33"/>
  <c r="O498" i="33"/>
  <c r="P498" i="33"/>
  <c r="Q498" i="33"/>
  <c r="R498" i="33"/>
  <c r="S498" i="33"/>
  <c r="T498" i="33"/>
  <c r="U498" i="33"/>
  <c r="D499" i="33"/>
  <c r="E499" i="33"/>
  <c r="F499" i="33"/>
  <c r="G499" i="33"/>
  <c r="H499" i="33"/>
  <c r="I499" i="33"/>
  <c r="J499" i="33"/>
  <c r="K499" i="33"/>
  <c r="L499" i="33"/>
  <c r="M499" i="33"/>
  <c r="N499" i="33"/>
  <c r="O499" i="33"/>
  <c r="P499" i="33"/>
  <c r="Q499" i="33"/>
  <c r="R499" i="33"/>
  <c r="S499" i="33"/>
  <c r="T499" i="33"/>
  <c r="U499" i="33"/>
  <c r="D500" i="33"/>
  <c r="E500" i="33"/>
  <c r="F500" i="33"/>
  <c r="G500" i="33"/>
  <c r="H500" i="33"/>
  <c r="I500" i="33"/>
  <c r="J500" i="33"/>
  <c r="K500" i="33"/>
  <c r="L500" i="33"/>
  <c r="M500" i="33"/>
  <c r="N500" i="33"/>
  <c r="O500" i="33"/>
  <c r="P500" i="33"/>
  <c r="Q500" i="33"/>
  <c r="R500" i="33"/>
  <c r="S500" i="33"/>
  <c r="T500" i="33"/>
  <c r="U500" i="33"/>
  <c r="D501" i="33"/>
  <c r="E501" i="33"/>
  <c r="F501" i="33"/>
  <c r="G501" i="33"/>
  <c r="H501" i="33"/>
  <c r="I501" i="33"/>
  <c r="J501" i="33"/>
  <c r="K501" i="33"/>
  <c r="L501" i="33"/>
  <c r="M501" i="33"/>
  <c r="N501" i="33"/>
  <c r="O501" i="33"/>
  <c r="P501" i="33"/>
  <c r="Q501" i="33"/>
  <c r="R501" i="33"/>
  <c r="S501" i="33"/>
  <c r="T501" i="33"/>
  <c r="U501" i="33"/>
  <c r="D502" i="33"/>
  <c r="E502" i="33"/>
  <c r="F502" i="33"/>
  <c r="G502" i="33"/>
  <c r="H502" i="33"/>
  <c r="I502" i="33"/>
  <c r="J502" i="33"/>
  <c r="K502" i="33"/>
  <c r="L502" i="33"/>
  <c r="M502" i="33"/>
  <c r="N502" i="33"/>
  <c r="O502" i="33"/>
  <c r="P502" i="33"/>
  <c r="Q502" i="33"/>
  <c r="R502" i="33"/>
  <c r="S502" i="33"/>
  <c r="T502" i="33"/>
  <c r="U502" i="33"/>
  <c r="D504" i="33"/>
  <c r="E504" i="33"/>
  <c r="F504" i="33"/>
  <c r="G504" i="33"/>
  <c r="H504" i="33"/>
  <c r="I504" i="33"/>
  <c r="J504" i="33"/>
  <c r="K504" i="33"/>
  <c r="L504" i="33"/>
  <c r="M504" i="33"/>
  <c r="N504" i="33"/>
  <c r="O504" i="33"/>
  <c r="P504" i="33"/>
  <c r="Q504" i="33"/>
  <c r="R504" i="33"/>
  <c r="S504" i="33"/>
  <c r="T504" i="33"/>
  <c r="U504" i="33"/>
  <c r="D505" i="33"/>
  <c r="E505" i="33"/>
  <c r="F505" i="33"/>
  <c r="G505" i="33"/>
  <c r="H505" i="33"/>
  <c r="I505" i="33"/>
  <c r="J505" i="33"/>
  <c r="K505" i="33"/>
  <c r="L505" i="33"/>
  <c r="M505" i="33"/>
  <c r="N505" i="33"/>
  <c r="O505" i="33"/>
  <c r="P505" i="33"/>
  <c r="Q505" i="33"/>
  <c r="R505" i="33"/>
  <c r="S505" i="33"/>
  <c r="T505" i="33"/>
  <c r="U505" i="33"/>
  <c r="D506" i="33"/>
  <c r="E506" i="33"/>
  <c r="F506" i="33"/>
  <c r="G506" i="33"/>
  <c r="H506" i="33"/>
  <c r="I506" i="33"/>
  <c r="J506" i="33"/>
  <c r="K506" i="33"/>
  <c r="L506" i="33"/>
  <c r="M506" i="33"/>
  <c r="N506" i="33"/>
  <c r="O506" i="33"/>
  <c r="P506" i="33"/>
  <c r="Q506" i="33"/>
  <c r="R506" i="33"/>
  <c r="S506" i="33"/>
  <c r="T506" i="33"/>
  <c r="U506" i="33"/>
  <c r="D507" i="33"/>
  <c r="E507" i="33"/>
  <c r="F507" i="33"/>
  <c r="G507" i="33"/>
  <c r="H507" i="33"/>
  <c r="I507" i="33"/>
  <c r="J507" i="33"/>
  <c r="K507" i="33"/>
  <c r="L507" i="33"/>
  <c r="M507" i="33"/>
  <c r="N507" i="33"/>
  <c r="O507" i="33"/>
  <c r="P507" i="33"/>
  <c r="Q507" i="33"/>
  <c r="R507" i="33"/>
  <c r="S507" i="33"/>
  <c r="T507" i="33"/>
  <c r="U507" i="33"/>
  <c r="D508" i="33"/>
  <c r="E508" i="33"/>
  <c r="F508" i="33"/>
  <c r="G508" i="33"/>
  <c r="H508" i="33"/>
  <c r="I508" i="33"/>
  <c r="J508" i="33"/>
  <c r="K508" i="33"/>
  <c r="L508" i="33"/>
  <c r="M508" i="33"/>
  <c r="N508" i="33"/>
  <c r="O508" i="33"/>
  <c r="P508" i="33"/>
  <c r="Q508" i="33"/>
  <c r="R508" i="33"/>
  <c r="S508" i="33"/>
  <c r="T508" i="33"/>
  <c r="U508" i="33"/>
  <c r="D509" i="33"/>
  <c r="E509" i="33"/>
  <c r="F509" i="33"/>
  <c r="G509" i="33"/>
  <c r="H509" i="33"/>
  <c r="I509" i="33"/>
  <c r="J509" i="33"/>
  <c r="K509" i="33"/>
  <c r="L509" i="33"/>
  <c r="M509" i="33"/>
  <c r="N509" i="33"/>
  <c r="O509" i="33"/>
  <c r="P509" i="33"/>
  <c r="Q509" i="33"/>
  <c r="R509" i="33"/>
  <c r="S509" i="33"/>
  <c r="T509" i="33"/>
  <c r="U509" i="33"/>
  <c r="D510" i="33"/>
  <c r="E510" i="33"/>
  <c r="F510" i="33"/>
  <c r="G510" i="33"/>
  <c r="H510" i="33"/>
  <c r="I510" i="33"/>
  <c r="J510" i="33"/>
  <c r="K510" i="33"/>
  <c r="L510" i="33"/>
  <c r="M510" i="33"/>
  <c r="N510" i="33"/>
  <c r="O510" i="33"/>
  <c r="P510" i="33"/>
  <c r="Q510" i="33"/>
  <c r="R510" i="33"/>
  <c r="S510" i="33"/>
  <c r="T510" i="33"/>
  <c r="U510" i="33"/>
  <c r="D511" i="33"/>
  <c r="E511" i="33"/>
  <c r="F511" i="33"/>
  <c r="G511" i="33"/>
  <c r="H511" i="33"/>
  <c r="I511" i="33"/>
  <c r="J511" i="33"/>
  <c r="K511" i="33"/>
  <c r="L511" i="33"/>
  <c r="M511" i="33"/>
  <c r="N511" i="33"/>
  <c r="O511" i="33"/>
  <c r="P511" i="33"/>
  <c r="Q511" i="33"/>
  <c r="R511" i="33"/>
  <c r="S511" i="33"/>
  <c r="T511" i="33"/>
  <c r="U511" i="33"/>
  <c r="D512" i="33"/>
  <c r="E512" i="33"/>
  <c r="F512" i="33"/>
  <c r="G512" i="33"/>
  <c r="H512" i="33"/>
  <c r="I512" i="33"/>
  <c r="J512" i="33"/>
  <c r="K512" i="33"/>
  <c r="L512" i="33"/>
  <c r="M512" i="33"/>
  <c r="N512" i="33"/>
  <c r="O512" i="33"/>
  <c r="P512" i="33"/>
  <c r="Q512" i="33"/>
  <c r="R512" i="33"/>
  <c r="S512" i="33"/>
  <c r="T512" i="33"/>
  <c r="U512" i="33"/>
  <c r="D513" i="33"/>
  <c r="E513" i="33"/>
  <c r="F513" i="33"/>
  <c r="G513" i="33"/>
  <c r="H513" i="33"/>
  <c r="I513" i="33"/>
  <c r="J513" i="33"/>
  <c r="K513" i="33"/>
  <c r="L513" i="33"/>
  <c r="M513" i="33"/>
  <c r="N513" i="33"/>
  <c r="O513" i="33"/>
  <c r="P513" i="33"/>
  <c r="Q513" i="33"/>
  <c r="R513" i="33"/>
  <c r="S513" i="33"/>
  <c r="T513" i="33"/>
  <c r="U513" i="33"/>
  <c r="D514" i="33"/>
  <c r="E514" i="33"/>
  <c r="F514" i="33"/>
  <c r="G514" i="33"/>
  <c r="H514" i="33"/>
  <c r="I514" i="33"/>
  <c r="J514" i="33"/>
  <c r="K514" i="33"/>
  <c r="L514" i="33"/>
  <c r="M514" i="33"/>
  <c r="N514" i="33"/>
  <c r="O514" i="33"/>
  <c r="P514" i="33"/>
  <c r="Q514" i="33"/>
  <c r="R514" i="33"/>
  <c r="S514" i="33"/>
  <c r="T514" i="33"/>
  <c r="U514" i="33"/>
  <c r="D515" i="33"/>
  <c r="E515" i="33"/>
  <c r="F515" i="33"/>
  <c r="G515" i="33"/>
  <c r="H515" i="33"/>
  <c r="I515" i="33"/>
  <c r="J515" i="33"/>
  <c r="K515" i="33"/>
  <c r="L515" i="33"/>
  <c r="M515" i="33"/>
  <c r="N515" i="33"/>
  <c r="O515" i="33"/>
  <c r="P515" i="33"/>
  <c r="Q515" i="33"/>
  <c r="R515" i="33"/>
  <c r="S515" i="33"/>
  <c r="T515" i="33"/>
  <c r="U515" i="33"/>
  <c r="D516" i="33"/>
  <c r="E516" i="33"/>
  <c r="F516" i="33"/>
  <c r="G516" i="33"/>
  <c r="H516" i="33"/>
  <c r="I516" i="33"/>
  <c r="J516" i="33"/>
  <c r="K516" i="33"/>
  <c r="L516" i="33"/>
  <c r="M516" i="33"/>
  <c r="N516" i="33"/>
  <c r="O516" i="33"/>
  <c r="P516" i="33"/>
  <c r="Q516" i="33"/>
  <c r="R516" i="33"/>
  <c r="S516" i="33"/>
  <c r="T516" i="33"/>
  <c r="U516" i="33"/>
  <c r="D517" i="33"/>
  <c r="E517" i="33"/>
  <c r="F517" i="33"/>
  <c r="G517" i="33"/>
  <c r="H517" i="33"/>
  <c r="I517" i="33"/>
  <c r="J517" i="33"/>
  <c r="K517" i="33"/>
  <c r="L517" i="33"/>
  <c r="M517" i="33"/>
  <c r="N517" i="33"/>
  <c r="O517" i="33"/>
  <c r="P517" i="33"/>
  <c r="Q517" i="33"/>
  <c r="R517" i="33"/>
  <c r="S517" i="33"/>
  <c r="T517" i="33"/>
  <c r="U517" i="33"/>
  <c r="D518" i="33"/>
  <c r="E518" i="33"/>
  <c r="F518" i="33"/>
  <c r="G518" i="33"/>
  <c r="H518" i="33"/>
  <c r="I518" i="33"/>
  <c r="J518" i="33"/>
  <c r="K518" i="33"/>
  <c r="L518" i="33"/>
  <c r="M518" i="33"/>
  <c r="N518" i="33"/>
  <c r="O518" i="33"/>
  <c r="P518" i="33"/>
  <c r="Q518" i="33"/>
  <c r="R518" i="33"/>
  <c r="S518" i="33"/>
  <c r="T518" i="33"/>
  <c r="U518" i="33"/>
  <c r="D519" i="33"/>
  <c r="E519" i="33"/>
  <c r="F519" i="33"/>
  <c r="G519" i="33"/>
  <c r="H519" i="33"/>
  <c r="I519" i="33"/>
  <c r="J519" i="33"/>
  <c r="K519" i="33"/>
  <c r="L519" i="33"/>
  <c r="M519" i="33"/>
  <c r="N519" i="33"/>
  <c r="O519" i="33"/>
  <c r="P519" i="33"/>
  <c r="Q519" i="33"/>
  <c r="R519" i="33"/>
  <c r="S519" i="33"/>
  <c r="T519" i="33"/>
  <c r="U519" i="33"/>
  <c r="D521" i="33"/>
  <c r="E521" i="33"/>
  <c r="F521" i="33"/>
  <c r="G521" i="33"/>
  <c r="H521" i="33"/>
  <c r="I521" i="33"/>
  <c r="J521" i="33"/>
  <c r="K521" i="33"/>
  <c r="L521" i="33"/>
  <c r="M521" i="33"/>
  <c r="N521" i="33"/>
  <c r="O521" i="33"/>
  <c r="P521" i="33"/>
  <c r="Q521" i="33"/>
  <c r="R521" i="33"/>
  <c r="S521" i="33"/>
  <c r="T521" i="33"/>
  <c r="U521" i="33"/>
  <c r="D522" i="33"/>
  <c r="E522" i="33"/>
  <c r="F522" i="33"/>
  <c r="G522" i="33"/>
  <c r="H522" i="33"/>
  <c r="I522" i="33"/>
  <c r="J522" i="33"/>
  <c r="K522" i="33"/>
  <c r="L522" i="33"/>
  <c r="M522" i="33"/>
  <c r="N522" i="33"/>
  <c r="O522" i="33"/>
  <c r="P522" i="33"/>
  <c r="Q522" i="33"/>
  <c r="R522" i="33"/>
  <c r="S522" i="33"/>
  <c r="T522" i="33"/>
  <c r="U522" i="33"/>
  <c r="D523" i="33"/>
  <c r="E523" i="33"/>
  <c r="F523" i="33"/>
  <c r="G523" i="33"/>
  <c r="H523" i="33"/>
  <c r="I523" i="33"/>
  <c r="J523" i="33"/>
  <c r="K523" i="33"/>
  <c r="L523" i="33"/>
  <c r="M523" i="33"/>
  <c r="N523" i="33"/>
  <c r="O523" i="33"/>
  <c r="P523" i="33"/>
  <c r="Q523" i="33"/>
  <c r="R523" i="33"/>
  <c r="S523" i="33"/>
  <c r="T523" i="33"/>
  <c r="U523" i="33"/>
  <c r="D524" i="33"/>
  <c r="E524" i="33"/>
  <c r="F524" i="33"/>
  <c r="G524" i="33"/>
  <c r="H524" i="33"/>
  <c r="I524" i="33"/>
  <c r="J524" i="33"/>
  <c r="K524" i="33"/>
  <c r="L524" i="33"/>
  <c r="M524" i="33"/>
  <c r="N524" i="33"/>
  <c r="O524" i="33"/>
  <c r="P524" i="33"/>
  <c r="Q524" i="33"/>
  <c r="R524" i="33"/>
  <c r="S524" i="33"/>
  <c r="T524" i="33"/>
  <c r="U524" i="33"/>
  <c r="D525" i="33"/>
  <c r="E525" i="33"/>
  <c r="F525" i="33"/>
  <c r="G525" i="33"/>
  <c r="H525" i="33"/>
  <c r="I525" i="33"/>
  <c r="J525" i="33"/>
  <c r="K525" i="33"/>
  <c r="L525" i="33"/>
  <c r="M525" i="33"/>
  <c r="N525" i="33"/>
  <c r="O525" i="33"/>
  <c r="P525" i="33"/>
  <c r="Q525" i="33"/>
  <c r="R525" i="33"/>
  <c r="S525" i="33"/>
  <c r="T525" i="33"/>
  <c r="U525" i="33"/>
  <c r="D526" i="33"/>
  <c r="E526" i="33"/>
  <c r="F526" i="33"/>
  <c r="G526" i="33"/>
  <c r="H526" i="33"/>
  <c r="I526" i="33"/>
  <c r="J526" i="33"/>
  <c r="K526" i="33"/>
  <c r="L526" i="33"/>
  <c r="M526" i="33"/>
  <c r="N526" i="33"/>
  <c r="O526" i="33"/>
  <c r="P526" i="33"/>
  <c r="Q526" i="33"/>
  <c r="R526" i="33"/>
  <c r="S526" i="33"/>
  <c r="T526" i="33"/>
  <c r="U526" i="33"/>
  <c r="D527" i="33"/>
  <c r="E527" i="33"/>
  <c r="F527" i="33"/>
  <c r="G527" i="33"/>
  <c r="H527" i="33"/>
  <c r="I527" i="33"/>
  <c r="J527" i="33"/>
  <c r="K527" i="33"/>
  <c r="L527" i="33"/>
  <c r="M527" i="33"/>
  <c r="N527" i="33"/>
  <c r="O527" i="33"/>
  <c r="P527" i="33"/>
  <c r="Q527" i="33"/>
  <c r="R527" i="33"/>
  <c r="S527" i="33"/>
  <c r="T527" i="33"/>
  <c r="U527" i="33"/>
  <c r="D528" i="33"/>
  <c r="E528" i="33"/>
  <c r="F528" i="33"/>
  <c r="G528" i="33"/>
  <c r="H528" i="33"/>
  <c r="I528" i="33"/>
  <c r="J528" i="33"/>
  <c r="K528" i="33"/>
  <c r="L528" i="33"/>
  <c r="M528" i="33"/>
  <c r="N528" i="33"/>
  <c r="O528" i="33"/>
  <c r="P528" i="33"/>
  <c r="Q528" i="33"/>
  <c r="R528" i="33"/>
  <c r="S528" i="33"/>
  <c r="T528" i="33"/>
  <c r="U528" i="33"/>
  <c r="D529" i="33"/>
  <c r="E529" i="33"/>
  <c r="F529" i="33"/>
  <c r="G529" i="33"/>
  <c r="H529" i="33"/>
  <c r="I529" i="33"/>
  <c r="J529" i="33"/>
  <c r="K529" i="33"/>
  <c r="L529" i="33"/>
  <c r="M529" i="33"/>
  <c r="N529" i="33"/>
  <c r="O529" i="33"/>
  <c r="P529" i="33"/>
  <c r="Q529" i="33"/>
  <c r="R529" i="33"/>
  <c r="S529" i="33"/>
  <c r="T529" i="33"/>
  <c r="U529" i="33"/>
  <c r="D530" i="33"/>
  <c r="E530" i="33"/>
  <c r="F530" i="33"/>
  <c r="G530" i="33"/>
  <c r="H530" i="33"/>
  <c r="I530" i="33"/>
  <c r="J530" i="33"/>
  <c r="K530" i="33"/>
  <c r="L530" i="33"/>
  <c r="M530" i="33"/>
  <c r="N530" i="33"/>
  <c r="O530" i="33"/>
  <c r="P530" i="33"/>
  <c r="Q530" i="33"/>
  <c r="R530" i="33"/>
  <c r="S530" i="33"/>
  <c r="T530" i="33"/>
  <c r="U530" i="33"/>
  <c r="D531" i="33"/>
  <c r="E531" i="33"/>
  <c r="F531" i="33"/>
  <c r="G531" i="33"/>
  <c r="H531" i="33"/>
  <c r="I531" i="33"/>
  <c r="J531" i="33"/>
  <c r="K531" i="33"/>
  <c r="L531" i="33"/>
  <c r="M531" i="33"/>
  <c r="N531" i="33"/>
  <c r="O531" i="33"/>
  <c r="P531" i="33"/>
  <c r="Q531" i="33"/>
  <c r="R531" i="33"/>
  <c r="S531" i="33"/>
  <c r="T531" i="33"/>
  <c r="U531" i="33"/>
  <c r="D532" i="33"/>
  <c r="E532" i="33"/>
  <c r="F532" i="33"/>
  <c r="G532" i="33"/>
  <c r="H532" i="33"/>
  <c r="I532" i="33"/>
  <c r="J532" i="33"/>
  <c r="K532" i="33"/>
  <c r="L532" i="33"/>
  <c r="M532" i="33"/>
  <c r="N532" i="33"/>
  <c r="O532" i="33"/>
  <c r="P532" i="33"/>
  <c r="Q532" i="33"/>
  <c r="R532" i="33"/>
  <c r="S532" i="33"/>
  <c r="T532" i="33"/>
  <c r="U532" i="33"/>
  <c r="D533" i="33"/>
  <c r="E533" i="33"/>
  <c r="F533" i="33"/>
  <c r="G533" i="33"/>
  <c r="H533" i="33"/>
  <c r="I533" i="33"/>
  <c r="J533" i="33"/>
  <c r="K533" i="33"/>
  <c r="L533" i="33"/>
  <c r="M533" i="33"/>
  <c r="N533" i="33"/>
  <c r="O533" i="33"/>
  <c r="P533" i="33"/>
  <c r="Q533" i="33"/>
  <c r="R533" i="33"/>
  <c r="S533" i="33"/>
  <c r="T533" i="33"/>
  <c r="U533" i="33"/>
  <c r="D534" i="33"/>
  <c r="E534" i="33"/>
  <c r="F534" i="33"/>
  <c r="G534" i="33"/>
  <c r="H534" i="33"/>
  <c r="I534" i="33"/>
  <c r="J534" i="33"/>
  <c r="K534" i="33"/>
  <c r="L534" i="33"/>
  <c r="M534" i="33"/>
  <c r="N534" i="33"/>
  <c r="O534" i="33"/>
  <c r="P534" i="33"/>
  <c r="Q534" i="33"/>
  <c r="R534" i="33"/>
  <c r="S534" i="33"/>
  <c r="T534" i="33"/>
  <c r="U534" i="33"/>
  <c r="D535" i="33"/>
  <c r="E535" i="33"/>
  <c r="F535" i="33"/>
  <c r="G535" i="33"/>
  <c r="H535" i="33"/>
  <c r="I535" i="33"/>
  <c r="J535" i="33"/>
  <c r="K535" i="33"/>
  <c r="L535" i="33"/>
  <c r="M535" i="33"/>
  <c r="N535" i="33"/>
  <c r="O535" i="33"/>
  <c r="P535" i="33"/>
  <c r="Q535" i="33"/>
  <c r="R535" i="33"/>
  <c r="S535" i="33"/>
  <c r="T535" i="33"/>
  <c r="U535" i="33"/>
  <c r="D536" i="33"/>
  <c r="E536" i="33"/>
  <c r="F536" i="33"/>
  <c r="G536" i="33"/>
  <c r="H536" i="33"/>
  <c r="I536" i="33"/>
  <c r="J536" i="33"/>
  <c r="K536" i="33"/>
  <c r="L536" i="33"/>
  <c r="M536" i="33"/>
  <c r="N536" i="33"/>
  <c r="O536" i="33"/>
  <c r="P536" i="33"/>
  <c r="Q536" i="33"/>
  <c r="R536" i="33"/>
  <c r="S536" i="33"/>
  <c r="T536" i="33"/>
  <c r="U536" i="33"/>
  <c r="D641" i="33"/>
  <c r="E641" i="33"/>
  <c r="F641" i="33"/>
  <c r="G641" i="33"/>
  <c r="H641" i="33"/>
  <c r="I641" i="33"/>
  <c r="J641" i="33"/>
  <c r="K641" i="33"/>
  <c r="L641" i="33"/>
  <c r="M641" i="33"/>
  <c r="N641" i="33"/>
  <c r="O641" i="33"/>
  <c r="P641" i="33"/>
  <c r="Q641" i="33"/>
  <c r="R641" i="33"/>
  <c r="S641" i="33"/>
  <c r="T641" i="33"/>
  <c r="U641" i="33"/>
  <c r="D642" i="33"/>
  <c r="E642" i="33"/>
  <c r="F642" i="33"/>
  <c r="G642" i="33"/>
  <c r="H642" i="33"/>
  <c r="I642" i="33"/>
  <c r="J642" i="33"/>
  <c r="K642" i="33"/>
  <c r="L642" i="33"/>
  <c r="M642" i="33"/>
  <c r="N642" i="33"/>
  <c r="O642" i="33"/>
  <c r="P642" i="33"/>
  <c r="Q642" i="33"/>
  <c r="R642" i="33"/>
  <c r="S642" i="33"/>
  <c r="T642" i="33"/>
  <c r="U642" i="33"/>
  <c r="D643" i="33"/>
  <c r="E643" i="33"/>
  <c r="F643" i="33"/>
  <c r="G643" i="33"/>
  <c r="H643" i="33"/>
  <c r="I643" i="33"/>
  <c r="J643" i="33"/>
  <c r="K643" i="33"/>
  <c r="L643" i="33"/>
  <c r="M643" i="33"/>
  <c r="N643" i="33"/>
  <c r="O643" i="33"/>
  <c r="P643" i="33"/>
  <c r="Q643" i="33"/>
  <c r="R643" i="33"/>
  <c r="S643" i="33"/>
  <c r="T643" i="33"/>
  <c r="U643" i="33"/>
  <c r="D644" i="33"/>
  <c r="E644" i="33"/>
  <c r="F644" i="33"/>
  <c r="G644" i="33"/>
  <c r="H644" i="33"/>
  <c r="I644" i="33"/>
  <c r="J644" i="33"/>
  <c r="K644" i="33"/>
  <c r="L644" i="33"/>
  <c r="M644" i="33"/>
  <c r="N644" i="33"/>
  <c r="O644" i="33"/>
  <c r="P644" i="33"/>
  <c r="Q644" i="33"/>
  <c r="R644" i="33"/>
  <c r="S644" i="33"/>
  <c r="T644" i="33"/>
  <c r="U644" i="33"/>
  <c r="D645" i="33"/>
  <c r="E645" i="33"/>
  <c r="F645" i="33"/>
  <c r="G645" i="33"/>
  <c r="H645" i="33"/>
  <c r="I645" i="33"/>
  <c r="J645" i="33"/>
  <c r="K645" i="33"/>
  <c r="L645" i="33"/>
  <c r="M645" i="33"/>
  <c r="N645" i="33"/>
  <c r="O645" i="33"/>
  <c r="P645" i="33"/>
  <c r="Q645" i="33"/>
  <c r="R645" i="33"/>
  <c r="S645" i="33"/>
  <c r="T645" i="33"/>
  <c r="U645" i="33"/>
  <c r="D646" i="33"/>
  <c r="E646" i="33"/>
  <c r="F646" i="33"/>
  <c r="G646" i="33"/>
  <c r="H646" i="33"/>
  <c r="I646" i="33"/>
  <c r="J646" i="33"/>
  <c r="K646" i="33"/>
  <c r="L646" i="33"/>
  <c r="M646" i="33"/>
  <c r="N646" i="33"/>
  <c r="O646" i="33"/>
  <c r="P646" i="33"/>
  <c r="Q646" i="33"/>
  <c r="R646" i="33"/>
  <c r="S646" i="33"/>
  <c r="T646" i="33"/>
  <c r="U646" i="33"/>
  <c r="D647" i="33"/>
  <c r="E647" i="33"/>
  <c r="F647" i="33"/>
  <c r="G647" i="33"/>
  <c r="H647" i="33"/>
  <c r="I647" i="33"/>
  <c r="J647" i="33"/>
  <c r="K647" i="33"/>
  <c r="L647" i="33"/>
  <c r="M647" i="33"/>
  <c r="N647" i="33"/>
  <c r="O647" i="33"/>
  <c r="P647" i="33"/>
  <c r="Q647" i="33"/>
  <c r="R647" i="33"/>
  <c r="S647" i="33"/>
  <c r="T647" i="33"/>
  <c r="U647" i="33"/>
  <c r="D648" i="33"/>
  <c r="E648" i="33"/>
  <c r="F648" i="33"/>
  <c r="G648" i="33"/>
  <c r="H648" i="33"/>
  <c r="I648" i="33"/>
  <c r="J648" i="33"/>
  <c r="K648" i="33"/>
  <c r="L648" i="33"/>
  <c r="M648" i="33"/>
  <c r="N648" i="33"/>
  <c r="O648" i="33"/>
  <c r="P648" i="33"/>
  <c r="Q648" i="33"/>
  <c r="R648" i="33"/>
  <c r="S648" i="33"/>
  <c r="T648" i="33"/>
  <c r="U648" i="33"/>
  <c r="D649" i="33"/>
  <c r="E649" i="33"/>
  <c r="F649" i="33"/>
  <c r="G649" i="33"/>
  <c r="H649" i="33"/>
  <c r="I649" i="33"/>
  <c r="J649" i="33"/>
  <c r="K649" i="33"/>
  <c r="L649" i="33"/>
  <c r="M649" i="33"/>
  <c r="N649" i="33"/>
  <c r="O649" i="33"/>
  <c r="P649" i="33"/>
  <c r="Q649" i="33"/>
  <c r="R649" i="33"/>
  <c r="S649" i="33"/>
  <c r="T649" i="33"/>
  <c r="U649" i="33"/>
  <c r="D650" i="33"/>
  <c r="E650" i="33"/>
  <c r="F650" i="33"/>
  <c r="G650" i="33"/>
  <c r="H650" i="33"/>
  <c r="I650" i="33"/>
  <c r="J650" i="33"/>
  <c r="K650" i="33"/>
  <c r="L650" i="33"/>
  <c r="M650" i="33"/>
  <c r="N650" i="33"/>
  <c r="O650" i="33"/>
  <c r="P650" i="33"/>
  <c r="Q650" i="33"/>
  <c r="R650" i="33"/>
  <c r="S650" i="33"/>
  <c r="T650" i="33"/>
  <c r="U650" i="33"/>
  <c r="D651" i="33"/>
  <c r="E651" i="33"/>
  <c r="F651" i="33"/>
  <c r="G651" i="33"/>
  <c r="H651" i="33"/>
  <c r="I651" i="33"/>
  <c r="J651" i="33"/>
  <c r="K651" i="33"/>
  <c r="L651" i="33"/>
  <c r="M651" i="33"/>
  <c r="N651" i="33"/>
  <c r="O651" i="33"/>
  <c r="P651" i="33"/>
  <c r="Q651" i="33"/>
  <c r="R651" i="33"/>
  <c r="S651" i="33"/>
  <c r="T651" i="33"/>
  <c r="U651" i="33"/>
  <c r="D652" i="33"/>
  <c r="E652" i="33"/>
  <c r="F652" i="33"/>
  <c r="G652" i="33"/>
  <c r="H652" i="33"/>
  <c r="I652" i="33"/>
  <c r="J652" i="33"/>
  <c r="K652" i="33"/>
  <c r="L652" i="33"/>
  <c r="M652" i="33"/>
  <c r="N652" i="33"/>
  <c r="O652" i="33"/>
  <c r="P652" i="33"/>
  <c r="Q652" i="33"/>
  <c r="R652" i="33"/>
  <c r="S652" i="33"/>
  <c r="T652" i="33"/>
  <c r="U652" i="33"/>
  <c r="D653" i="33"/>
  <c r="E653" i="33"/>
  <c r="F653" i="33"/>
  <c r="G653" i="33"/>
  <c r="H653" i="33"/>
  <c r="I653" i="33"/>
  <c r="J653" i="33"/>
  <c r="K653" i="33"/>
  <c r="L653" i="33"/>
  <c r="M653" i="33"/>
  <c r="N653" i="33"/>
  <c r="O653" i="33"/>
  <c r="P653" i="33"/>
  <c r="Q653" i="33"/>
  <c r="R653" i="33"/>
  <c r="S653" i="33"/>
  <c r="T653" i="33"/>
  <c r="U653" i="33"/>
  <c r="D654" i="33"/>
  <c r="E654" i="33"/>
  <c r="F654" i="33"/>
  <c r="G654" i="33"/>
  <c r="H654" i="33"/>
  <c r="I654" i="33"/>
  <c r="J654" i="33"/>
  <c r="K654" i="33"/>
  <c r="L654" i="33"/>
  <c r="M654" i="33"/>
  <c r="N654" i="33"/>
  <c r="O654" i="33"/>
  <c r="P654" i="33"/>
  <c r="Q654" i="33"/>
  <c r="R654" i="33"/>
  <c r="S654" i="33"/>
  <c r="T654" i="33"/>
  <c r="U654" i="33"/>
  <c r="D655" i="33"/>
  <c r="E655" i="33"/>
  <c r="F655" i="33"/>
  <c r="G655" i="33"/>
  <c r="H655" i="33"/>
  <c r="I655" i="33"/>
  <c r="J655" i="33"/>
  <c r="K655" i="33"/>
  <c r="L655" i="33"/>
  <c r="M655" i="33"/>
  <c r="N655" i="33"/>
  <c r="O655" i="33"/>
  <c r="P655" i="33"/>
  <c r="Q655" i="33"/>
  <c r="R655" i="33"/>
  <c r="S655" i="33"/>
  <c r="T655" i="33"/>
  <c r="U655" i="33"/>
  <c r="D656" i="33"/>
  <c r="E656" i="33"/>
  <c r="F656" i="33"/>
  <c r="G656" i="33"/>
  <c r="H656" i="33"/>
  <c r="I656" i="33"/>
  <c r="J656" i="33"/>
  <c r="K656" i="33"/>
  <c r="L656" i="33"/>
  <c r="M656" i="33"/>
  <c r="N656" i="33"/>
  <c r="O656" i="33"/>
  <c r="P656" i="33"/>
  <c r="Q656" i="33"/>
  <c r="R656" i="33"/>
  <c r="S656" i="33"/>
  <c r="T656" i="33"/>
  <c r="U656" i="33"/>
  <c r="D675" i="33"/>
  <c r="E675" i="33"/>
  <c r="F675" i="33"/>
  <c r="G675" i="33"/>
  <c r="H675" i="33"/>
  <c r="I675" i="33"/>
  <c r="J675" i="33"/>
  <c r="K675" i="33"/>
  <c r="L675" i="33"/>
  <c r="M675" i="33"/>
  <c r="N675" i="33"/>
  <c r="O675" i="33"/>
  <c r="P675" i="33"/>
  <c r="Q675" i="33"/>
  <c r="R675" i="33"/>
  <c r="S675" i="33"/>
  <c r="T675" i="33"/>
  <c r="U675" i="33"/>
  <c r="D676" i="33"/>
  <c r="E676" i="33"/>
  <c r="F676" i="33"/>
  <c r="G676" i="33"/>
  <c r="H676" i="33"/>
  <c r="I676" i="33"/>
  <c r="J676" i="33"/>
  <c r="K676" i="33"/>
  <c r="L676" i="33"/>
  <c r="M676" i="33"/>
  <c r="N676" i="33"/>
  <c r="O676" i="33"/>
  <c r="P676" i="33"/>
  <c r="Q676" i="33"/>
  <c r="R676" i="33"/>
  <c r="S676" i="33"/>
  <c r="T676" i="33"/>
  <c r="U676" i="33"/>
  <c r="D677" i="33"/>
  <c r="E677" i="33"/>
  <c r="F677" i="33"/>
  <c r="G677" i="33"/>
  <c r="H677" i="33"/>
  <c r="I677" i="33"/>
  <c r="J677" i="33"/>
  <c r="K677" i="33"/>
  <c r="L677" i="33"/>
  <c r="M677" i="33"/>
  <c r="N677" i="33"/>
  <c r="O677" i="33"/>
  <c r="P677" i="33"/>
  <c r="Q677" i="33"/>
  <c r="R677" i="33"/>
  <c r="S677" i="33"/>
  <c r="T677" i="33"/>
  <c r="U677" i="33"/>
  <c r="D678" i="33"/>
  <c r="E678" i="33"/>
  <c r="F678" i="33"/>
  <c r="G678" i="33"/>
  <c r="H678" i="33"/>
  <c r="I678" i="33"/>
  <c r="J678" i="33"/>
  <c r="K678" i="33"/>
  <c r="L678" i="33"/>
  <c r="M678" i="33"/>
  <c r="N678" i="33"/>
  <c r="O678" i="33"/>
  <c r="P678" i="33"/>
  <c r="Q678" i="33"/>
  <c r="R678" i="33"/>
  <c r="S678" i="33"/>
  <c r="T678" i="33"/>
  <c r="U678" i="33"/>
  <c r="D679" i="33"/>
  <c r="E679" i="33"/>
  <c r="F679" i="33"/>
  <c r="G679" i="33"/>
  <c r="H679" i="33"/>
  <c r="I679" i="33"/>
  <c r="J679" i="33"/>
  <c r="K679" i="33"/>
  <c r="L679" i="33"/>
  <c r="M679" i="33"/>
  <c r="N679" i="33"/>
  <c r="O679" i="33"/>
  <c r="P679" i="33"/>
  <c r="Q679" i="33"/>
  <c r="R679" i="33"/>
  <c r="S679" i="33"/>
  <c r="T679" i="33"/>
  <c r="U679" i="33"/>
  <c r="D680" i="33"/>
  <c r="E680" i="33"/>
  <c r="F680" i="33"/>
  <c r="G680" i="33"/>
  <c r="H680" i="33"/>
  <c r="I680" i="33"/>
  <c r="J680" i="33"/>
  <c r="K680" i="33"/>
  <c r="L680" i="33"/>
  <c r="M680" i="33"/>
  <c r="N680" i="33"/>
  <c r="O680" i="33"/>
  <c r="P680" i="33"/>
  <c r="Q680" i="33"/>
  <c r="R680" i="33"/>
  <c r="S680" i="33"/>
  <c r="T680" i="33"/>
  <c r="U680" i="33"/>
  <c r="D681" i="33"/>
  <c r="E681" i="33"/>
  <c r="F681" i="33"/>
  <c r="G681" i="33"/>
  <c r="H681" i="33"/>
  <c r="I681" i="33"/>
  <c r="J681" i="33"/>
  <c r="K681" i="33"/>
  <c r="L681" i="33"/>
  <c r="M681" i="33"/>
  <c r="N681" i="33"/>
  <c r="O681" i="33"/>
  <c r="P681" i="33"/>
  <c r="Q681" i="33"/>
  <c r="R681" i="33"/>
  <c r="S681" i="33"/>
  <c r="T681" i="33"/>
  <c r="U681" i="33"/>
  <c r="D682" i="33"/>
  <c r="E682" i="33"/>
  <c r="F682" i="33"/>
  <c r="G682" i="33"/>
  <c r="H682" i="33"/>
  <c r="I682" i="33"/>
  <c r="J682" i="33"/>
  <c r="K682" i="33"/>
  <c r="L682" i="33"/>
  <c r="M682" i="33"/>
  <c r="N682" i="33"/>
  <c r="O682" i="33"/>
  <c r="P682" i="33"/>
  <c r="Q682" i="33"/>
  <c r="R682" i="33"/>
  <c r="S682" i="33"/>
  <c r="T682" i="33"/>
  <c r="U682" i="33"/>
  <c r="D683" i="33"/>
  <c r="E683" i="33"/>
  <c r="F683" i="33"/>
  <c r="G683" i="33"/>
  <c r="H683" i="33"/>
  <c r="I683" i="33"/>
  <c r="J683" i="33"/>
  <c r="K683" i="33"/>
  <c r="L683" i="33"/>
  <c r="M683" i="33"/>
  <c r="N683" i="33"/>
  <c r="O683" i="33"/>
  <c r="P683" i="33"/>
  <c r="Q683" i="33"/>
  <c r="R683" i="33"/>
  <c r="S683" i="33"/>
  <c r="T683" i="33"/>
  <c r="U683" i="33"/>
  <c r="D684" i="33"/>
  <c r="E684" i="33"/>
  <c r="F684" i="33"/>
  <c r="G684" i="33"/>
  <c r="H684" i="33"/>
  <c r="I684" i="33"/>
  <c r="J684" i="33"/>
  <c r="K684" i="33"/>
  <c r="L684" i="33"/>
  <c r="M684" i="33"/>
  <c r="N684" i="33"/>
  <c r="O684" i="33"/>
  <c r="P684" i="33"/>
  <c r="Q684" i="33"/>
  <c r="R684" i="33"/>
  <c r="S684" i="33"/>
  <c r="T684" i="33"/>
  <c r="U684" i="33"/>
  <c r="D685" i="33"/>
  <c r="E685" i="33"/>
  <c r="F685" i="33"/>
  <c r="G685" i="33"/>
  <c r="H685" i="33"/>
  <c r="I685" i="33"/>
  <c r="J685" i="33"/>
  <c r="K685" i="33"/>
  <c r="L685" i="33"/>
  <c r="M685" i="33"/>
  <c r="N685" i="33"/>
  <c r="O685" i="33"/>
  <c r="P685" i="33"/>
  <c r="Q685" i="33"/>
  <c r="R685" i="33"/>
  <c r="S685" i="33"/>
  <c r="T685" i="33"/>
  <c r="U685" i="33"/>
  <c r="D686" i="33"/>
  <c r="E686" i="33"/>
  <c r="F686" i="33"/>
  <c r="G686" i="33"/>
  <c r="H686" i="33"/>
  <c r="I686" i="33"/>
  <c r="J686" i="33"/>
  <c r="K686" i="33"/>
  <c r="L686" i="33"/>
  <c r="M686" i="33"/>
  <c r="N686" i="33"/>
  <c r="O686" i="33"/>
  <c r="P686" i="33"/>
  <c r="Q686" i="33"/>
  <c r="R686" i="33"/>
  <c r="S686" i="33"/>
  <c r="T686" i="33"/>
  <c r="U686" i="33"/>
  <c r="D687" i="33"/>
  <c r="E687" i="33"/>
  <c r="F687" i="33"/>
  <c r="G687" i="33"/>
  <c r="H687" i="33"/>
  <c r="I687" i="33"/>
  <c r="J687" i="33"/>
  <c r="K687" i="33"/>
  <c r="L687" i="33"/>
  <c r="M687" i="33"/>
  <c r="N687" i="33"/>
  <c r="O687" i="33"/>
  <c r="P687" i="33"/>
  <c r="Q687" i="33"/>
  <c r="R687" i="33"/>
  <c r="S687" i="33"/>
  <c r="T687" i="33"/>
  <c r="U687" i="33"/>
  <c r="D688" i="33"/>
  <c r="E688" i="33"/>
  <c r="F688" i="33"/>
  <c r="G688" i="33"/>
  <c r="H688" i="33"/>
  <c r="I688" i="33"/>
  <c r="J688" i="33"/>
  <c r="K688" i="33"/>
  <c r="L688" i="33"/>
  <c r="M688" i="33"/>
  <c r="N688" i="33"/>
  <c r="O688" i="33"/>
  <c r="P688" i="33"/>
  <c r="Q688" i="33"/>
  <c r="R688" i="33"/>
  <c r="S688" i="33"/>
  <c r="T688" i="33"/>
  <c r="U688" i="33"/>
  <c r="D689" i="33"/>
  <c r="E689" i="33"/>
  <c r="F689" i="33"/>
  <c r="G689" i="33"/>
  <c r="H689" i="33"/>
  <c r="I689" i="33"/>
  <c r="J689" i="33"/>
  <c r="K689" i="33"/>
  <c r="L689" i="33"/>
  <c r="M689" i="33"/>
  <c r="N689" i="33"/>
  <c r="O689" i="33"/>
  <c r="P689" i="33"/>
  <c r="Q689" i="33"/>
  <c r="R689" i="33"/>
  <c r="S689" i="33"/>
  <c r="T689" i="33"/>
  <c r="U689" i="33"/>
  <c r="D690" i="33"/>
  <c r="E690" i="33"/>
  <c r="F690" i="33"/>
  <c r="G690" i="33"/>
  <c r="H690" i="33"/>
  <c r="I690" i="33"/>
  <c r="J690" i="33"/>
  <c r="K690" i="33"/>
  <c r="L690" i="33"/>
  <c r="M690" i="33"/>
  <c r="N690" i="33"/>
  <c r="O690" i="33"/>
  <c r="P690" i="33"/>
  <c r="Q690" i="33"/>
  <c r="R690" i="33"/>
  <c r="S690" i="33"/>
  <c r="T690" i="33"/>
  <c r="U690" i="33"/>
  <c r="D745" i="33"/>
  <c r="E745" i="33"/>
  <c r="F745" i="33"/>
  <c r="G745" i="33"/>
  <c r="H745" i="33"/>
  <c r="I745" i="33"/>
  <c r="J745" i="33"/>
  <c r="K745" i="33"/>
  <c r="L745" i="33"/>
  <c r="M745" i="33"/>
  <c r="N745" i="33"/>
  <c r="O745" i="33"/>
  <c r="P745" i="33"/>
  <c r="Q745" i="33"/>
  <c r="R745" i="33"/>
  <c r="S745" i="33"/>
  <c r="T745" i="33"/>
  <c r="U745" i="33"/>
  <c r="D746" i="33"/>
  <c r="E746" i="33"/>
  <c r="F746" i="33"/>
  <c r="G746" i="33"/>
  <c r="H746" i="33"/>
  <c r="I746" i="33"/>
  <c r="J746" i="33"/>
  <c r="K746" i="33"/>
  <c r="L746" i="33"/>
  <c r="M746" i="33"/>
  <c r="N746" i="33"/>
  <c r="O746" i="33"/>
  <c r="P746" i="33"/>
  <c r="Q746" i="33"/>
  <c r="R746" i="33"/>
  <c r="S746" i="33"/>
  <c r="T746" i="33"/>
  <c r="U746" i="33"/>
  <c r="D747" i="33"/>
  <c r="E747" i="33"/>
  <c r="F747" i="33"/>
  <c r="G747" i="33"/>
  <c r="H747" i="33"/>
  <c r="I747" i="33"/>
  <c r="J747" i="33"/>
  <c r="K747" i="33"/>
  <c r="L747" i="33"/>
  <c r="M747" i="33"/>
  <c r="N747" i="33"/>
  <c r="O747" i="33"/>
  <c r="P747" i="33"/>
  <c r="Q747" i="33"/>
  <c r="R747" i="33"/>
  <c r="S747" i="33"/>
  <c r="T747" i="33"/>
  <c r="U747" i="33"/>
  <c r="D748" i="33"/>
  <c r="E748" i="33"/>
  <c r="F748" i="33"/>
  <c r="G748" i="33"/>
  <c r="H748" i="33"/>
  <c r="I748" i="33"/>
  <c r="J748" i="33"/>
  <c r="K748" i="33"/>
  <c r="L748" i="33"/>
  <c r="M748" i="33"/>
  <c r="N748" i="33"/>
  <c r="O748" i="33"/>
  <c r="P748" i="33"/>
  <c r="Q748" i="33"/>
  <c r="R748" i="33"/>
  <c r="S748" i="33"/>
  <c r="T748" i="33"/>
  <c r="U748" i="33"/>
  <c r="D749" i="33"/>
  <c r="E749" i="33"/>
  <c r="F749" i="33"/>
  <c r="G749" i="33"/>
  <c r="H749" i="33"/>
  <c r="I749" i="33"/>
  <c r="J749" i="33"/>
  <c r="K749" i="33"/>
  <c r="L749" i="33"/>
  <c r="M749" i="33"/>
  <c r="N749" i="33"/>
  <c r="O749" i="33"/>
  <c r="P749" i="33"/>
  <c r="Q749" i="33"/>
  <c r="R749" i="33"/>
  <c r="S749" i="33"/>
  <c r="T749" i="33"/>
  <c r="U749" i="33"/>
  <c r="D750" i="33"/>
  <c r="E750" i="33"/>
  <c r="F750" i="33"/>
  <c r="G750" i="33"/>
  <c r="H750" i="33"/>
  <c r="I750" i="33"/>
  <c r="J750" i="33"/>
  <c r="K750" i="33"/>
  <c r="L750" i="33"/>
  <c r="M750" i="33"/>
  <c r="N750" i="33"/>
  <c r="O750" i="33"/>
  <c r="P750" i="33"/>
  <c r="Q750" i="33"/>
  <c r="R750" i="33"/>
  <c r="S750" i="33"/>
  <c r="T750" i="33"/>
  <c r="U750" i="33"/>
  <c r="D751" i="33"/>
  <c r="E751" i="33"/>
  <c r="F751" i="33"/>
  <c r="G751" i="33"/>
  <c r="H751" i="33"/>
  <c r="I751" i="33"/>
  <c r="J751" i="33"/>
  <c r="K751" i="33"/>
  <c r="L751" i="33"/>
  <c r="M751" i="33"/>
  <c r="N751" i="33"/>
  <c r="O751" i="33"/>
  <c r="P751" i="33"/>
  <c r="Q751" i="33"/>
  <c r="R751" i="33"/>
  <c r="S751" i="33"/>
  <c r="T751" i="33"/>
  <c r="U751" i="33"/>
  <c r="D752" i="33"/>
  <c r="E752" i="33"/>
  <c r="F752" i="33"/>
  <c r="G752" i="33"/>
  <c r="H752" i="33"/>
  <c r="I752" i="33"/>
  <c r="J752" i="33"/>
  <c r="K752" i="33"/>
  <c r="L752" i="33"/>
  <c r="M752" i="33"/>
  <c r="N752" i="33"/>
  <c r="O752" i="33"/>
  <c r="P752" i="33"/>
  <c r="Q752" i="33"/>
  <c r="R752" i="33"/>
  <c r="S752" i="33"/>
  <c r="T752" i="33"/>
  <c r="U752" i="33"/>
  <c r="D753" i="33"/>
  <c r="E753" i="33"/>
  <c r="F753" i="33"/>
  <c r="G753" i="33"/>
  <c r="H753" i="33"/>
  <c r="I753" i="33"/>
  <c r="J753" i="33"/>
  <c r="K753" i="33"/>
  <c r="L753" i="33"/>
  <c r="M753" i="33"/>
  <c r="N753" i="33"/>
  <c r="O753" i="33"/>
  <c r="P753" i="33"/>
  <c r="Q753" i="33"/>
  <c r="R753" i="33"/>
  <c r="S753" i="33"/>
  <c r="T753" i="33"/>
  <c r="U753" i="33"/>
  <c r="D754" i="33"/>
  <c r="E754" i="33"/>
  <c r="F754" i="33"/>
  <c r="G754" i="33"/>
  <c r="H754" i="33"/>
  <c r="I754" i="33"/>
  <c r="J754" i="33"/>
  <c r="K754" i="33"/>
  <c r="L754" i="33"/>
  <c r="M754" i="33"/>
  <c r="N754" i="33"/>
  <c r="O754" i="33"/>
  <c r="P754" i="33"/>
  <c r="Q754" i="33"/>
  <c r="R754" i="33"/>
  <c r="S754" i="33"/>
  <c r="T754" i="33"/>
  <c r="U754" i="33"/>
  <c r="D755" i="33"/>
  <c r="E755" i="33"/>
  <c r="F755" i="33"/>
  <c r="G755" i="33"/>
  <c r="H755" i="33"/>
  <c r="I755" i="33"/>
  <c r="J755" i="33"/>
  <c r="K755" i="33"/>
  <c r="L755" i="33"/>
  <c r="M755" i="33"/>
  <c r="N755" i="33"/>
  <c r="O755" i="33"/>
  <c r="P755" i="33"/>
  <c r="Q755" i="33"/>
  <c r="R755" i="33"/>
  <c r="S755" i="33"/>
  <c r="T755" i="33"/>
  <c r="U755" i="33"/>
  <c r="D756" i="33"/>
  <c r="E756" i="33"/>
  <c r="F756" i="33"/>
  <c r="G756" i="33"/>
  <c r="H756" i="33"/>
  <c r="I756" i="33"/>
  <c r="J756" i="33"/>
  <c r="K756" i="33"/>
  <c r="L756" i="33"/>
  <c r="M756" i="33"/>
  <c r="N756" i="33"/>
  <c r="O756" i="33"/>
  <c r="P756" i="33"/>
  <c r="Q756" i="33"/>
  <c r="R756" i="33"/>
  <c r="S756" i="33"/>
  <c r="T756" i="33"/>
  <c r="U756" i="33"/>
  <c r="D757" i="33"/>
  <c r="E757" i="33"/>
  <c r="F757" i="33"/>
  <c r="G757" i="33"/>
  <c r="H757" i="33"/>
  <c r="I757" i="33"/>
  <c r="J757" i="33"/>
  <c r="K757" i="33"/>
  <c r="L757" i="33"/>
  <c r="M757" i="33"/>
  <c r="N757" i="33"/>
  <c r="O757" i="33"/>
  <c r="P757" i="33"/>
  <c r="Q757" i="33"/>
  <c r="R757" i="33"/>
  <c r="S757" i="33"/>
  <c r="T757" i="33"/>
  <c r="U757" i="33"/>
  <c r="D758" i="33"/>
  <c r="E758" i="33"/>
  <c r="F758" i="33"/>
  <c r="G758" i="33"/>
  <c r="H758" i="33"/>
  <c r="I758" i="33"/>
  <c r="J758" i="33"/>
  <c r="K758" i="33"/>
  <c r="L758" i="33"/>
  <c r="M758" i="33"/>
  <c r="N758" i="33"/>
  <c r="O758" i="33"/>
  <c r="P758" i="33"/>
  <c r="Q758" i="33"/>
  <c r="R758" i="33"/>
  <c r="S758" i="33"/>
  <c r="T758" i="33"/>
  <c r="U758" i="33"/>
  <c r="D759" i="33"/>
  <c r="E759" i="33"/>
  <c r="F759" i="33"/>
  <c r="G759" i="33"/>
  <c r="H759" i="33"/>
  <c r="I759" i="33"/>
  <c r="J759" i="33"/>
  <c r="K759" i="33"/>
  <c r="L759" i="33"/>
  <c r="M759" i="33"/>
  <c r="N759" i="33"/>
  <c r="O759" i="33"/>
  <c r="P759" i="33"/>
  <c r="Q759" i="33"/>
  <c r="R759" i="33"/>
  <c r="S759" i="33"/>
  <c r="T759" i="33"/>
  <c r="U759" i="33"/>
  <c r="D760" i="33"/>
  <c r="E760" i="33"/>
  <c r="F760" i="33"/>
  <c r="G760" i="33"/>
  <c r="H760" i="33"/>
  <c r="I760" i="33"/>
  <c r="J760" i="33"/>
  <c r="K760" i="33"/>
  <c r="L760" i="33"/>
  <c r="M760" i="33"/>
  <c r="N760" i="33"/>
  <c r="O760" i="33"/>
  <c r="P760" i="33"/>
  <c r="Q760" i="33"/>
  <c r="R760" i="33"/>
  <c r="S760" i="33"/>
  <c r="T760" i="33"/>
  <c r="U760" i="33"/>
  <c r="D762" i="33"/>
  <c r="E762" i="33"/>
  <c r="F762" i="33"/>
  <c r="G762" i="33"/>
  <c r="H762" i="33"/>
  <c r="I762" i="33"/>
  <c r="J762" i="33"/>
  <c r="K762" i="33"/>
  <c r="L762" i="33"/>
  <c r="M762" i="33"/>
  <c r="N762" i="33"/>
  <c r="O762" i="33"/>
  <c r="P762" i="33"/>
  <c r="Q762" i="33"/>
  <c r="R762" i="33"/>
  <c r="S762" i="33"/>
  <c r="T762" i="33"/>
  <c r="U762" i="33"/>
  <c r="D763" i="33"/>
  <c r="E763" i="33"/>
  <c r="F763" i="33"/>
  <c r="G763" i="33"/>
  <c r="H763" i="33"/>
  <c r="I763" i="33"/>
  <c r="J763" i="33"/>
  <c r="K763" i="33"/>
  <c r="L763" i="33"/>
  <c r="M763" i="33"/>
  <c r="N763" i="33"/>
  <c r="O763" i="33"/>
  <c r="P763" i="33"/>
  <c r="Q763" i="33"/>
  <c r="R763" i="33"/>
  <c r="S763" i="33"/>
  <c r="T763" i="33"/>
  <c r="U763" i="33"/>
  <c r="D764" i="33"/>
  <c r="E764" i="33"/>
  <c r="F764" i="33"/>
  <c r="G764" i="33"/>
  <c r="H764" i="33"/>
  <c r="I764" i="33"/>
  <c r="J764" i="33"/>
  <c r="K764" i="33"/>
  <c r="L764" i="33"/>
  <c r="M764" i="33"/>
  <c r="N764" i="33"/>
  <c r="O764" i="33"/>
  <c r="P764" i="33"/>
  <c r="Q764" i="33"/>
  <c r="R764" i="33"/>
  <c r="S764" i="33"/>
  <c r="T764" i="33"/>
  <c r="U764" i="33"/>
  <c r="D765" i="33"/>
  <c r="E765" i="33"/>
  <c r="F765" i="33"/>
  <c r="G765" i="33"/>
  <c r="H765" i="33"/>
  <c r="I765" i="33"/>
  <c r="J765" i="33"/>
  <c r="K765" i="33"/>
  <c r="L765" i="33"/>
  <c r="M765" i="33"/>
  <c r="N765" i="33"/>
  <c r="O765" i="33"/>
  <c r="P765" i="33"/>
  <c r="Q765" i="33"/>
  <c r="R765" i="33"/>
  <c r="S765" i="33"/>
  <c r="T765" i="33"/>
  <c r="U765" i="33"/>
  <c r="D766" i="33"/>
  <c r="E766" i="33"/>
  <c r="F766" i="33"/>
  <c r="G766" i="33"/>
  <c r="H766" i="33"/>
  <c r="I766" i="33"/>
  <c r="J766" i="33"/>
  <c r="K766" i="33"/>
  <c r="L766" i="33"/>
  <c r="M766" i="33"/>
  <c r="N766" i="33"/>
  <c r="O766" i="33"/>
  <c r="P766" i="33"/>
  <c r="Q766" i="33"/>
  <c r="R766" i="33"/>
  <c r="S766" i="33"/>
  <c r="T766" i="33"/>
  <c r="U766" i="33"/>
  <c r="D767" i="33"/>
  <c r="E767" i="33"/>
  <c r="F767" i="33"/>
  <c r="G767" i="33"/>
  <c r="H767" i="33"/>
  <c r="I767" i="33"/>
  <c r="J767" i="33"/>
  <c r="K767" i="33"/>
  <c r="L767" i="33"/>
  <c r="M767" i="33"/>
  <c r="N767" i="33"/>
  <c r="O767" i="33"/>
  <c r="P767" i="33"/>
  <c r="Q767" i="33"/>
  <c r="R767" i="33"/>
  <c r="S767" i="33"/>
  <c r="T767" i="33"/>
  <c r="U767" i="33"/>
  <c r="D768" i="33"/>
  <c r="E768" i="33"/>
  <c r="F768" i="33"/>
  <c r="G768" i="33"/>
  <c r="H768" i="33"/>
  <c r="I768" i="33"/>
  <c r="J768" i="33"/>
  <c r="K768" i="33"/>
  <c r="L768" i="33"/>
  <c r="M768" i="33"/>
  <c r="N768" i="33"/>
  <c r="O768" i="33"/>
  <c r="P768" i="33"/>
  <c r="Q768" i="33"/>
  <c r="R768" i="33"/>
  <c r="S768" i="33"/>
  <c r="T768" i="33"/>
  <c r="U768" i="33"/>
  <c r="D769" i="33"/>
  <c r="E769" i="33"/>
  <c r="F769" i="33"/>
  <c r="G769" i="33"/>
  <c r="H769" i="33"/>
  <c r="I769" i="33"/>
  <c r="J769" i="33"/>
  <c r="K769" i="33"/>
  <c r="L769" i="33"/>
  <c r="M769" i="33"/>
  <c r="N769" i="33"/>
  <c r="O769" i="33"/>
  <c r="P769" i="33"/>
  <c r="Q769" i="33"/>
  <c r="R769" i="33"/>
  <c r="S769" i="33"/>
  <c r="T769" i="33"/>
  <c r="U769" i="33"/>
  <c r="D770" i="33"/>
  <c r="E770" i="33"/>
  <c r="F770" i="33"/>
  <c r="G770" i="33"/>
  <c r="H770" i="33"/>
  <c r="I770" i="33"/>
  <c r="J770" i="33"/>
  <c r="K770" i="33"/>
  <c r="L770" i="33"/>
  <c r="M770" i="33"/>
  <c r="N770" i="33"/>
  <c r="O770" i="33"/>
  <c r="P770" i="33"/>
  <c r="Q770" i="33"/>
  <c r="R770" i="33"/>
  <c r="S770" i="33"/>
  <c r="T770" i="33"/>
  <c r="U770" i="33"/>
  <c r="D771" i="33"/>
  <c r="E771" i="33"/>
  <c r="F771" i="33"/>
  <c r="G771" i="33"/>
  <c r="H771" i="33"/>
  <c r="I771" i="33"/>
  <c r="J771" i="33"/>
  <c r="K771" i="33"/>
  <c r="L771" i="33"/>
  <c r="M771" i="33"/>
  <c r="N771" i="33"/>
  <c r="O771" i="33"/>
  <c r="P771" i="33"/>
  <c r="Q771" i="33"/>
  <c r="R771" i="33"/>
  <c r="S771" i="33"/>
  <c r="T771" i="33"/>
  <c r="U771" i="33"/>
  <c r="D772" i="33"/>
  <c r="E772" i="33"/>
  <c r="F772" i="33"/>
  <c r="G772" i="33"/>
  <c r="H772" i="33"/>
  <c r="I772" i="33"/>
  <c r="J772" i="33"/>
  <c r="K772" i="33"/>
  <c r="L772" i="33"/>
  <c r="M772" i="33"/>
  <c r="N772" i="33"/>
  <c r="O772" i="33"/>
  <c r="P772" i="33"/>
  <c r="Q772" i="33"/>
  <c r="R772" i="33"/>
  <c r="S772" i="33"/>
  <c r="T772" i="33"/>
  <c r="U772" i="33"/>
  <c r="D773" i="33"/>
  <c r="E773" i="33"/>
  <c r="F773" i="33"/>
  <c r="G773" i="33"/>
  <c r="H773" i="33"/>
  <c r="I773" i="33"/>
  <c r="J773" i="33"/>
  <c r="K773" i="33"/>
  <c r="L773" i="33"/>
  <c r="M773" i="33"/>
  <c r="N773" i="33"/>
  <c r="O773" i="33"/>
  <c r="P773" i="33"/>
  <c r="Q773" i="33"/>
  <c r="R773" i="33"/>
  <c r="S773" i="33"/>
  <c r="T773" i="33"/>
  <c r="U773" i="33"/>
  <c r="D774" i="33"/>
  <c r="E774" i="33"/>
  <c r="F774" i="33"/>
  <c r="G774" i="33"/>
  <c r="H774" i="33"/>
  <c r="I774" i="33"/>
  <c r="J774" i="33"/>
  <c r="K774" i="33"/>
  <c r="L774" i="33"/>
  <c r="M774" i="33"/>
  <c r="N774" i="33"/>
  <c r="O774" i="33"/>
  <c r="P774" i="33"/>
  <c r="Q774" i="33"/>
  <c r="R774" i="33"/>
  <c r="S774" i="33"/>
  <c r="T774" i="33"/>
  <c r="U774" i="33"/>
  <c r="D775" i="33"/>
  <c r="E775" i="33"/>
  <c r="F775" i="33"/>
  <c r="G775" i="33"/>
  <c r="H775" i="33"/>
  <c r="I775" i="33"/>
  <c r="J775" i="33"/>
  <c r="K775" i="33"/>
  <c r="L775" i="33"/>
  <c r="M775" i="33"/>
  <c r="N775" i="33"/>
  <c r="O775" i="33"/>
  <c r="P775" i="33"/>
  <c r="Q775" i="33"/>
  <c r="R775" i="33"/>
  <c r="S775" i="33"/>
  <c r="T775" i="33"/>
  <c r="U775" i="33"/>
  <c r="D776" i="33"/>
  <c r="E776" i="33"/>
  <c r="F776" i="33"/>
  <c r="G776" i="33"/>
  <c r="H776" i="33"/>
  <c r="I776" i="33"/>
  <c r="J776" i="33"/>
  <c r="K776" i="33"/>
  <c r="L776" i="33"/>
  <c r="M776" i="33"/>
  <c r="N776" i="33"/>
  <c r="O776" i="33"/>
  <c r="P776" i="33"/>
  <c r="Q776" i="33"/>
  <c r="R776" i="33"/>
  <c r="S776" i="33"/>
  <c r="T776" i="33"/>
  <c r="U776" i="33"/>
  <c r="D777" i="33"/>
  <c r="E777" i="33"/>
  <c r="F777" i="33"/>
  <c r="G777" i="33"/>
  <c r="H777" i="33"/>
  <c r="I777" i="33"/>
  <c r="J777" i="33"/>
  <c r="K777" i="33"/>
  <c r="L777" i="33"/>
  <c r="M777" i="33"/>
  <c r="N777" i="33"/>
  <c r="O777" i="33"/>
  <c r="P777" i="33"/>
  <c r="Q777" i="33"/>
  <c r="R777" i="33"/>
  <c r="S777" i="33"/>
  <c r="T777" i="33"/>
  <c r="U777" i="33"/>
  <c r="D796" i="33"/>
  <c r="E796" i="33"/>
  <c r="F796" i="33"/>
  <c r="G796" i="33"/>
  <c r="H796" i="33"/>
  <c r="I796" i="33"/>
  <c r="J796" i="33"/>
  <c r="K796" i="33"/>
  <c r="L796" i="33"/>
  <c r="M796" i="33"/>
  <c r="N796" i="33"/>
  <c r="O796" i="33"/>
  <c r="P796" i="33"/>
  <c r="Q796" i="33"/>
  <c r="R796" i="33"/>
  <c r="S796" i="33"/>
  <c r="T796" i="33"/>
  <c r="U796" i="33"/>
  <c r="D797" i="33"/>
  <c r="E797" i="33"/>
  <c r="F797" i="33"/>
  <c r="G797" i="33"/>
  <c r="H797" i="33"/>
  <c r="I797" i="33"/>
  <c r="J797" i="33"/>
  <c r="K797" i="33"/>
  <c r="L797" i="33"/>
  <c r="M797" i="33"/>
  <c r="N797" i="33"/>
  <c r="O797" i="33"/>
  <c r="P797" i="33"/>
  <c r="Q797" i="33"/>
  <c r="R797" i="33"/>
  <c r="S797" i="33"/>
  <c r="T797" i="33"/>
  <c r="U797" i="33"/>
  <c r="D798" i="33"/>
  <c r="E798" i="33"/>
  <c r="F798" i="33"/>
  <c r="G798" i="33"/>
  <c r="H798" i="33"/>
  <c r="I798" i="33"/>
  <c r="J798" i="33"/>
  <c r="K798" i="33"/>
  <c r="L798" i="33"/>
  <c r="M798" i="33"/>
  <c r="N798" i="33"/>
  <c r="O798" i="33"/>
  <c r="P798" i="33"/>
  <c r="Q798" i="33"/>
  <c r="R798" i="33"/>
  <c r="S798" i="33"/>
  <c r="T798" i="33"/>
  <c r="U798" i="33"/>
  <c r="D799" i="33"/>
  <c r="E799" i="33"/>
  <c r="F799" i="33"/>
  <c r="G799" i="33"/>
  <c r="H799" i="33"/>
  <c r="I799" i="33"/>
  <c r="J799" i="33"/>
  <c r="K799" i="33"/>
  <c r="L799" i="33"/>
  <c r="M799" i="33"/>
  <c r="N799" i="33"/>
  <c r="O799" i="33"/>
  <c r="P799" i="33"/>
  <c r="Q799" i="33"/>
  <c r="R799" i="33"/>
  <c r="S799" i="33"/>
  <c r="T799" i="33"/>
  <c r="U799" i="33"/>
  <c r="D800" i="33"/>
  <c r="E800" i="33"/>
  <c r="F800" i="33"/>
  <c r="G800" i="33"/>
  <c r="H800" i="33"/>
  <c r="I800" i="33"/>
  <c r="J800" i="33"/>
  <c r="K800" i="33"/>
  <c r="L800" i="33"/>
  <c r="M800" i="33"/>
  <c r="N800" i="33"/>
  <c r="O800" i="33"/>
  <c r="P800" i="33"/>
  <c r="Q800" i="33"/>
  <c r="R800" i="33"/>
  <c r="S800" i="33"/>
  <c r="T800" i="33"/>
  <c r="U800" i="33"/>
  <c r="D801" i="33"/>
  <c r="E801" i="33"/>
  <c r="F801" i="33"/>
  <c r="G801" i="33"/>
  <c r="H801" i="33"/>
  <c r="I801" i="33"/>
  <c r="J801" i="33"/>
  <c r="K801" i="33"/>
  <c r="L801" i="33"/>
  <c r="M801" i="33"/>
  <c r="N801" i="33"/>
  <c r="O801" i="33"/>
  <c r="P801" i="33"/>
  <c r="Q801" i="33"/>
  <c r="R801" i="33"/>
  <c r="S801" i="33"/>
  <c r="T801" i="33"/>
  <c r="U801" i="33"/>
  <c r="D802" i="33"/>
  <c r="E802" i="33"/>
  <c r="F802" i="33"/>
  <c r="G802" i="33"/>
  <c r="H802" i="33"/>
  <c r="I802" i="33"/>
  <c r="J802" i="33"/>
  <c r="K802" i="33"/>
  <c r="L802" i="33"/>
  <c r="M802" i="33"/>
  <c r="N802" i="33"/>
  <c r="O802" i="33"/>
  <c r="P802" i="33"/>
  <c r="Q802" i="33"/>
  <c r="R802" i="33"/>
  <c r="S802" i="33"/>
  <c r="T802" i="33"/>
  <c r="U802" i="33"/>
  <c r="D803" i="33"/>
  <c r="E803" i="33"/>
  <c r="F803" i="33"/>
  <c r="G803" i="33"/>
  <c r="H803" i="33"/>
  <c r="I803" i="33"/>
  <c r="J803" i="33"/>
  <c r="K803" i="33"/>
  <c r="L803" i="33"/>
  <c r="M803" i="33"/>
  <c r="N803" i="33"/>
  <c r="O803" i="33"/>
  <c r="P803" i="33"/>
  <c r="Q803" i="33"/>
  <c r="R803" i="33"/>
  <c r="S803" i="33"/>
  <c r="T803" i="33"/>
  <c r="U803" i="33"/>
  <c r="D804" i="33"/>
  <c r="E804" i="33"/>
  <c r="F804" i="33"/>
  <c r="G804" i="33"/>
  <c r="H804" i="33"/>
  <c r="I804" i="33"/>
  <c r="J804" i="33"/>
  <c r="K804" i="33"/>
  <c r="L804" i="33"/>
  <c r="M804" i="33"/>
  <c r="N804" i="33"/>
  <c r="O804" i="33"/>
  <c r="P804" i="33"/>
  <c r="Q804" i="33"/>
  <c r="R804" i="33"/>
  <c r="S804" i="33"/>
  <c r="T804" i="33"/>
  <c r="U804" i="33"/>
  <c r="D805" i="33"/>
  <c r="E805" i="33"/>
  <c r="F805" i="33"/>
  <c r="G805" i="33"/>
  <c r="H805" i="33"/>
  <c r="I805" i="33"/>
  <c r="J805" i="33"/>
  <c r="K805" i="33"/>
  <c r="L805" i="33"/>
  <c r="M805" i="33"/>
  <c r="N805" i="33"/>
  <c r="O805" i="33"/>
  <c r="P805" i="33"/>
  <c r="Q805" i="33"/>
  <c r="R805" i="33"/>
  <c r="S805" i="33"/>
  <c r="T805" i="33"/>
  <c r="U805" i="33"/>
  <c r="D806" i="33"/>
  <c r="E806" i="33"/>
  <c r="F806" i="33"/>
  <c r="G806" i="33"/>
  <c r="H806" i="33"/>
  <c r="I806" i="33"/>
  <c r="J806" i="33"/>
  <c r="K806" i="33"/>
  <c r="L806" i="33"/>
  <c r="M806" i="33"/>
  <c r="N806" i="33"/>
  <c r="O806" i="33"/>
  <c r="P806" i="33"/>
  <c r="Q806" i="33"/>
  <c r="R806" i="33"/>
  <c r="S806" i="33"/>
  <c r="T806" i="33"/>
  <c r="U806" i="33"/>
  <c r="D807" i="33"/>
  <c r="E807" i="33"/>
  <c r="F807" i="33"/>
  <c r="G807" i="33"/>
  <c r="H807" i="33"/>
  <c r="I807" i="33"/>
  <c r="J807" i="33"/>
  <c r="K807" i="33"/>
  <c r="L807" i="33"/>
  <c r="M807" i="33"/>
  <c r="N807" i="33"/>
  <c r="O807" i="33"/>
  <c r="P807" i="33"/>
  <c r="Q807" i="33"/>
  <c r="R807" i="33"/>
  <c r="S807" i="33"/>
  <c r="T807" i="33"/>
  <c r="U807" i="33"/>
  <c r="D808" i="33"/>
  <c r="E808" i="33"/>
  <c r="F808" i="33"/>
  <c r="G808" i="33"/>
  <c r="H808" i="33"/>
  <c r="I808" i="33"/>
  <c r="J808" i="33"/>
  <c r="K808" i="33"/>
  <c r="L808" i="33"/>
  <c r="M808" i="33"/>
  <c r="N808" i="33"/>
  <c r="O808" i="33"/>
  <c r="P808" i="33"/>
  <c r="Q808" i="33"/>
  <c r="R808" i="33"/>
  <c r="S808" i="33"/>
  <c r="T808" i="33"/>
  <c r="U808" i="33"/>
  <c r="D809" i="33"/>
  <c r="E809" i="33"/>
  <c r="F809" i="33"/>
  <c r="G809" i="33"/>
  <c r="H809" i="33"/>
  <c r="I809" i="33"/>
  <c r="J809" i="33"/>
  <c r="K809" i="33"/>
  <c r="L809" i="33"/>
  <c r="M809" i="33"/>
  <c r="N809" i="33"/>
  <c r="O809" i="33"/>
  <c r="P809" i="33"/>
  <c r="Q809" i="33"/>
  <c r="R809" i="33"/>
  <c r="S809" i="33"/>
  <c r="T809" i="33"/>
  <c r="U809" i="33"/>
  <c r="D810" i="33"/>
  <c r="E810" i="33"/>
  <c r="F810" i="33"/>
  <c r="G810" i="33"/>
  <c r="H810" i="33"/>
  <c r="I810" i="33"/>
  <c r="J810" i="33"/>
  <c r="K810" i="33"/>
  <c r="L810" i="33"/>
  <c r="M810" i="33"/>
  <c r="N810" i="33"/>
  <c r="O810" i="33"/>
  <c r="P810" i="33"/>
  <c r="Q810" i="33"/>
  <c r="R810" i="33"/>
  <c r="S810" i="33"/>
  <c r="T810" i="33"/>
  <c r="U810" i="33"/>
  <c r="D811" i="33"/>
  <c r="E811" i="33"/>
  <c r="F811" i="33"/>
  <c r="G811" i="33"/>
  <c r="H811" i="33"/>
  <c r="I811" i="33"/>
  <c r="J811" i="33"/>
  <c r="K811" i="33"/>
  <c r="L811" i="33"/>
  <c r="M811" i="33"/>
  <c r="N811" i="33"/>
  <c r="O811" i="33"/>
  <c r="P811" i="33"/>
  <c r="Q811" i="33"/>
  <c r="R811" i="33"/>
  <c r="S811" i="33"/>
  <c r="T811" i="33"/>
  <c r="U811" i="33"/>
  <c r="D813" i="33"/>
  <c r="E813" i="33"/>
  <c r="F813" i="33"/>
  <c r="G813" i="33"/>
  <c r="H813" i="33"/>
  <c r="I813" i="33"/>
  <c r="J813" i="33"/>
  <c r="K813" i="33"/>
  <c r="L813" i="33"/>
  <c r="M813" i="33"/>
  <c r="N813" i="33"/>
  <c r="O813" i="33"/>
  <c r="P813" i="33"/>
  <c r="Q813" i="33"/>
  <c r="R813" i="33"/>
  <c r="S813" i="33"/>
  <c r="T813" i="33"/>
  <c r="U813" i="33"/>
  <c r="D814" i="33"/>
  <c r="E814" i="33"/>
  <c r="F814" i="33"/>
  <c r="G814" i="33"/>
  <c r="H814" i="33"/>
  <c r="I814" i="33"/>
  <c r="J814" i="33"/>
  <c r="K814" i="33"/>
  <c r="L814" i="33"/>
  <c r="M814" i="33"/>
  <c r="N814" i="33"/>
  <c r="O814" i="33"/>
  <c r="P814" i="33"/>
  <c r="Q814" i="33"/>
  <c r="R814" i="33"/>
  <c r="S814" i="33"/>
  <c r="T814" i="33"/>
  <c r="U814" i="33"/>
  <c r="D815" i="33"/>
  <c r="E815" i="33"/>
  <c r="F815" i="33"/>
  <c r="G815" i="33"/>
  <c r="H815" i="33"/>
  <c r="I815" i="33"/>
  <c r="J815" i="33"/>
  <c r="K815" i="33"/>
  <c r="L815" i="33"/>
  <c r="M815" i="33"/>
  <c r="N815" i="33"/>
  <c r="O815" i="33"/>
  <c r="P815" i="33"/>
  <c r="Q815" i="33"/>
  <c r="R815" i="33"/>
  <c r="S815" i="33"/>
  <c r="T815" i="33"/>
  <c r="U815" i="33"/>
  <c r="D816" i="33"/>
  <c r="E816" i="33"/>
  <c r="F816" i="33"/>
  <c r="G816" i="33"/>
  <c r="H816" i="33"/>
  <c r="I816" i="33"/>
  <c r="J816" i="33"/>
  <c r="K816" i="33"/>
  <c r="L816" i="33"/>
  <c r="M816" i="33"/>
  <c r="N816" i="33"/>
  <c r="O816" i="33"/>
  <c r="P816" i="33"/>
  <c r="Q816" i="33"/>
  <c r="R816" i="33"/>
  <c r="S816" i="33"/>
  <c r="T816" i="33"/>
  <c r="U816" i="33"/>
  <c r="D817" i="33"/>
  <c r="E817" i="33"/>
  <c r="F817" i="33"/>
  <c r="G817" i="33"/>
  <c r="H817" i="33"/>
  <c r="I817" i="33"/>
  <c r="J817" i="33"/>
  <c r="K817" i="33"/>
  <c r="L817" i="33"/>
  <c r="M817" i="33"/>
  <c r="N817" i="33"/>
  <c r="O817" i="33"/>
  <c r="P817" i="33"/>
  <c r="Q817" i="33"/>
  <c r="R817" i="33"/>
  <c r="S817" i="33"/>
  <c r="T817" i="33"/>
  <c r="U817" i="33"/>
  <c r="D818" i="33"/>
  <c r="E818" i="33"/>
  <c r="F818" i="33"/>
  <c r="G818" i="33"/>
  <c r="H818" i="33"/>
  <c r="I818" i="33"/>
  <c r="J818" i="33"/>
  <c r="K818" i="33"/>
  <c r="L818" i="33"/>
  <c r="M818" i="33"/>
  <c r="N818" i="33"/>
  <c r="O818" i="33"/>
  <c r="P818" i="33"/>
  <c r="Q818" i="33"/>
  <c r="R818" i="33"/>
  <c r="S818" i="33"/>
  <c r="T818" i="33"/>
  <c r="U818" i="33"/>
  <c r="D819" i="33"/>
  <c r="E819" i="33"/>
  <c r="F819" i="33"/>
  <c r="G819" i="33"/>
  <c r="H819" i="33"/>
  <c r="I819" i="33"/>
  <c r="J819" i="33"/>
  <c r="K819" i="33"/>
  <c r="L819" i="33"/>
  <c r="M819" i="33"/>
  <c r="N819" i="33"/>
  <c r="O819" i="33"/>
  <c r="P819" i="33"/>
  <c r="Q819" i="33"/>
  <c r="R819" i="33"/>
  <c r="S819" i="33"/>
  <c r="T819" i="33"/>
  <c r="U819" i="33"/>
  <c r="D820" i="33"/>
  <c r="E820" i="33"/>
  <c r="F820" i="33"/>
  <c r="G820" i="33"/>
  <c r="H820" i="33"/>
  <c r="I820" i="33"/>
  <c r="J820" i="33"/>
  <c r="K820" i="33"/>
  <c r="L820" i="33"/>
  <c r="M820" i="33"/>
  <c r="N820" i="33"/>
  <c r="O820" i="33"/>
  <c r="P820" i="33"/>
  <c r="Q820" i="33"/>
  <c r="R820" i="33"/>
  <c r="S820" i="33"/>
  <c r="T820" i="33"/>
  <c r="U820" i="33"/>
  <c r="D821" i="33"/>
  <c r="E821" i="33"/>
  <c r="F821" i="33"/>
  <c r="G821" i="33"/>
  <c r="H821" i="33"/>
  <c r="I821" i="33"/>
  <c r="J821" i="33"/>
  <c r="K821" i="33"/>
  <c r="L821" i="33"/>
  <c r="M821" i="33"/>
  <c r="N821" i="33"/>
  <c r="O821" i="33"/>
  <c r="P821" i="33"/>
  <c r="Q821" i="33"/>
  <c r="R821" i="33"/>
  <c r="S821" i="33"/>
  <c r="T821" i="33"/>
  <c r="U821" i="33"/>
  <c r="D822" i="33"/>
  <c r="E822" i="33"/>
  <c r="F822" i="33"/>
  <c r="G822" i="33"/>
  <c r="H822" i="33"/>
  <c r="I822" i="33"/>
  <c r="J822" i="33"/>
  <c r="K822" i="33"/>
  <c r="L822" i="33"/>
  <c r="M822" i="33"/>
  <c r="N822" i="33"/>
  <c r="O822" i="33"/>
  <c r="P822" i="33"/>
  <c r="Q822" i="33"/>
  <c r="R822" i="33"/>
  <c r="S822" i="33"/>
  <c r="T822" i="33"/>
  <c r="U822" i="33"/>
  <c r="D823" i="33"/>
  <c r="E823" i="33"/>
  <c r="F823" i="33"/>
  <c r="G823" i="33"/>
  <c r="H823" i="33"/>
  <c r="I823" i="33"/>
  <c r="J823" i="33"/>
  <c r="K823" i="33"/>
  <c r="L823" i="33"/>
  <c r="M823" i="33"/>
  <c r="N823" i="33"/>
  <c r="O823" i="33"/>
  <c r="P823" i="33"/>
  <c r="Q823" i="33"/>
  <c r="R823" i="33"/>
  <c r="S823" i="33"/>
  <c r="T823" i="33"/>
  <c r="U823" i="33"/>
  <c r="D824" i="33"/>
  <c r="E824" i="33"/>
  <c r="F824" i="33"/>
  <c r="G824" i="33"/>
  <c r="H824" i="33"/>
  <c r="I824" i="33"/>
  <c r="J824" i="33"/>
  <c r="K824" i="33"/>
  <c r="L824" i="33"/>
  <c r="M824" i="33"/>
  <c r="N824" i="33"/>
  <c r="O824" i="33"/>
  <c r="P824" i="33"/>
  <c r="Q824" i="33"/>
  <c r="R824" i="33"/>
  <c r="S824" i="33"/>
  <c r="T824" i="33"/>
  <c r="U824" i="33"/>
  <c r="D825" i="33"/>
  <c r="E825" i="33"/>
  <c r="F825" i="33"/>
  <c r="G825" i="33"/>
  <c r="H825" i="33"/>
  <c r="I825" i="33"/>
  <c r="J825" i="33"/>
  <c r="K825" i="33"/>
  <c r="L825" i="33"/>
  <c r="M825" i="33"/>
  <c r="N825" i="33"/>
  <c r="O825" i="33"/>
  <c r="P825" i="33"/>
  <c r="Q825" i="33"/>
  <c r="R825" i="33"/>
  <c r="S825" i="33"/>
  <c r="T825" i="33"/>
  <c r="U825" i="33"/>
  <c r="D826" i="33"/>
  <c r="E826" i="33"/>
  <c r="F826" i="33"/>
  <c r="G826" i="33"/>
  <c r="H826" i="33"/>
  <c r="I826" i="33"/>
  <c r="J826" i="33"/>
  <c r="K826" i="33"/>
  <c r="L826" i="33"/>
  <c r="M826" i="33"/>
  <c r="N826" i="33"/>
  <c r="O826" i="33"/>
  <c r="P826" i="33"/>
  <c r="Q826" i="33"/>
  <c r="R826" i="33"/>
  <c r="S826" i="33"/>
  <c r="T826" i="33"/>
  <c r="U826" i="33"/>
  <c r="D827" i="33"/>
  <c r="E827" i="33"/>
  <c r="F827" i="33"/>
  <c r="G827" i="33"/>
  <c r="H827" i="33"/>
  <c r="I827" i="33"/>
  <c r="J827" i="33"/>
  <c r="K827" i="33"/>
  <c r="L827" i="33"/>
  <c r="M827" i="33"/>
  <c r="N827" i="33"/>
  <c r="O827" i="33"/>
  <c r="P827" i="33"/>
  <c r="Q827" i="33"/>
  <c r="R827" i="33"/>
  <c r="S827" i="33"/>
  <c r="T827" i="33"/>
  <c r="U827" i="33"/>
  <c r="D828" i="33"/>
  <c r="E828" i="33"/>
  <c r="F828" i="33"/>
  <c r="G828" i="33"/>
  <c r="H828" i="33"/>
  <c r="I828" i="33"/>
  <c r="J828" i="33"/>
  <c r="K828" i="33"/>
  <c r="L828" i="33"/>
  <c r="M828" i="33"/>
  <c r="N828" i="33"/>
  <c r="O828" i="33"/>
  <c r="P828" i="33"/>
  <c r="Q828" i="33"/>
  <c r="R828" i="33"/>
  <c r="S828" i="33"/>
  <c r="T828" i="33"/>
  <c r="U828" i="33"/>
  <c r="D833" i="33"/>
  <c r="E833" i="33"/>
  <c r="F833" i="33"/>
  <c r="G833" i="33"/>
  <c r="H833" i="33"/>
  <c r="I833" i="33"/>
  <c r="J833" i="33"/>
  <c r="K833" i="33"/>
  <c r="L833" i="33"/>
  <c r="M833" i="33"/>
  <c r="N833" i="33"/>
  <c r="O833" i="33"/>
  <c r="P833" i="33"/>
  <c r="Q833" i="33"/>
  <c r="R833" i="33"/>
  <c r="S833" i="33"/>
  <c r="T833" i="33"/>
  <c r="U833" i="33"/>
  <c r="D834" i="33"/>
  <c r="E834" i="33"/>
  <c r="F834" i="33"/>
  <c r="G834" i="33"/>
  <c r="H834" i="33"/>
  <c r="I834" i="33"/>
  <c r="J834" i="33"/>
  <c r="K834" i="33"/>
  <c r="L834" i="33"/>
  <c r="M834" i="33"/>
  <c r="N834" i="33"/>
  <c r="O834" i="33"/>
  <c r="P834" i="33"/>
  <c r="Q834" i="33"/>
  <c r="R834" i="33"/>
  <c r="S834" i="33"/>
  <c r="T834" i="33"/>
  <c r="U834" i="33"/>
  <c r="D836" i="33"/>
  <c r="E836" i="33"/>
  <c r="F836" i="33"/>
  <c r="G836" i="33"/>
  <c r="H836" i="33"/>
  <c r="I836" i="33"/>
  <c r="J836" i="33"/>
  <c r="K836" i="33"/>
  <c r="L836" i="33"/>
  <c r="M836" i="33"/>
  <c r="N836" i="33"/>
  <c r="O836" i="33"/>
  <c r="P836" i="33"/>
  <c r="Q836" i="33"/>
  <c r="R836" i="33"/>
  <c r="S836" i="33"/>
  <c r="T836" i="33"/>
  <c r="U836" i="33"/>
  <c r="D837" i="33"/>
  <c r="E837" i="33"/>
  <c r="F837" i="33"/>
  <c r="G837" i="33"/>
  <c r="H837" i="33"/>
  <c r="I837" i="33"/>
  <c r="J837" i="33"/>
  <c r="K837" i="33"/>
  <c r="L837" i="33"/>
  <c r="M837" i="33"/>
  <c r="N837" i="33"/>
  <c r="O837" i="33"/>
  <c r="P837" i="33"/>
  <c r="Q837" i="33"/>
  <c r="R837" i="33"/>
  <c r="S837" i="33"/>
  <c r="T837" i="33"/>
  <c r="U837" i="33"/>
  <c r="D838" i="33"/>
  <c r="E838" i="33"/>
  <c r="F838" i="33"/>
  <c r="G838" i="33"/>
  <c r="H838" i="33"/>
  <c r="I838" i="33"/>
  <c r="J838" i="33"/>
  <c r="K838" i="33"/>
  <c r="L838" i="33"/>
  <c r="M838" i="33"/>
  <c r="N838" i="33"/>
  <c r="O838" i="33"/>
  <c r="P838" i="33"/>
  <c r="Q838" i="33"/>
  <c r="R838" i="33"/>
  <c r="S838" i="33"/>
  <c r="T838" i="33"/>
  <c r="U838" i="33"/>
  <c r="D839" i="33"/>
  <c r="E839" i="33"/>
  <c r="F839" i="33"/>
  <c r="G839" i="33"/>
  <c r="H839" i="33"/>
  <c r="I839" i="33"/>
  <c r="J839" i="33"/>
  <c r="K839" i="33"/>
  <c r="L839" i="33"/>
  <c r="M839" i="33"/>
  <c r="N839" i="33"/>
  <c r="O839" i="33"/>
  <c r="P839" i="33"/>
  <c r="Q839" i="33"/>
  <c r="R839" i="33"/>
  <c r="S839" i="33"/>
  <c r="T839" i="33"/>
  <c r="U839" i="33"/>
  <c r="D840" i="33"/>
  <c r="E840" i="33"/>
  <c r="F840" i="33"/>
  <c r="G840" i="33"/>
  <c r="H840" i="33"/>
  <c r="I840" i="33"/>
  <c r="J840" i="33"/>
  <c r="K840" i="33"/>
  <c r="L840" i="33"/>
  <c r="M840" i="33"/>
  <c r="N840" i="33"/>
  <c r="O840" i="33"/>
  <c r="P840" i="33"/>
  <c r="Q840" i="33"/>
  <c r="R840" i="33"/>
  <c r="S840" i="33"/>
  <c r="T840" i="33"/>
  <c r="U840" i="33"/>
  <c r="D841" i="33"/>
  <c r="E841" i="33"/>
  <c r="F841" i="33"/>
  <c r="G841" i="33"/>
  <c r="H841" i="33"/>
  <c r="I841" i="33"/>
  <c r="J841" i="33"/>
  <c r="K841" i="33"/>
  <c r="L841" i="33"/>
  <c r="M841" i="33"/>
  <c r="N841" i="33"/>
  <c r="O841" i="33"/>
  <c r="P841" i="33"/>
  <c r="Q841" i="33"/>
  <c r="R841" i="33"/>
  <c r="S841" i="33"/>
  <c r="T841" i="33"/>
  <c r="U841" i="33"/>
  <c r="D842" i="33"/>
  <c r="E842" i="33"/>
  <c r="F842" i="33"/>
  <c r="G842" i="33"/>
  <c r="H842" i="33"/>
  <c r="I842" i="33"/>
  <c r="J842" i="33"/>
  <c r="K842" i="33"/>
  <c r="L842" i="33"/>
  <c r="M842" i="33"/>
  <c r="N842" i="33"/>
  <c r="O842" i="33"/>
  <c r="P842" i="33"/>
  <c r="Q842" i="33"/>
  <c r="R842" i="33"/>
  <c r="S842" i="33"/>
  <c r="T842" i="33"/>
  <c r="U842" i="33"/>
  <c r="D843" i="33"/>
  <c r="E843" i="33"/>
  <c r="F843" i="33"/>
  <c r="G843" i="33"/>
  <c r="H843" i="33"/>
  <c r="I843" i="33"/>
  <c r="J843" i="33"/>
  <c r="K843" i="33"/>
  <c r="L843" i="33"/>
  <c r="M843" i="33"/>
  <c r="N843" i="33"/>
  <c r="O843" i="33"/>
  <c r="P843" i="33"/>
  <c r="Q843" i="33"/>
  <c r="R843" i="33"/>
  <c r="S843" i="33"/>
  <c r="T843" i="33"/>
  <c r="U843" i="33"/>
  <c r="D844" i="33"/>
  <c r="E844" i="33"/>
  <c r="F844" i="33"/>
  <c r="G844" i="33"/>
  <c r="H844" i="33"/>
  <c r="I844" i="33"/>
  <c r="J844" i="33"/>
  <c r="K844" i="33"/>
  <c r="L844" i="33"/>
  <c r="M844" i="33"/>
  <c r="N844" i="33"/>
  <c r="O844" i="33"/>
  <c r="P844" i="33"/>
  <c r="Q844" i="33"/>
  <c r="R844" i="33"/>
  <c r="S844" i="33"/>
  <c r="T844" i="33"/>
  <c r="U844" i="33"/>
  <c r="D845" i="33"/>
  <c r="E845" i="33"/>
  <c r="F845" i="33"/>
  <c r="G845" i="33"/>
  <c r="H845" i="33"/>
  <c r="I845" i="33"/>
  <c r="J845" i="33"/>
  <c r="K845" i="33"/>
  <c r="L845" i="33"/>
  <c r="M845" i="33"/>
  <c r="N845" i="33"/>
  <c r="O845" i="33"/>
  <c r="P845" i="33"/>
  <c r="Q845" i="33"/>
  <c r="R845" i="33"/>
  <c r="S845" i="33"/>
  <c r="T845" i="33"/>
  <c r="U845" i="33"/>
  <c r="D846" i="33"/>
  <c r="E846" i="33"/>
  <c r="F846" i="33"/>
  <c r="G846" i="33"/>
  <c r="H846" i="33"/>
  <c r="I846" i="33"/>
  <c r="J846" i="33"/>
  <c r="K846" i="33"/>
  <c r="L846" i="33"/>
  <c r="M846" i="33"/>
  <c r="N846" i="33"/>
  <c r="O846" i="33"/>
  <c r="P846" i="33"/>
  <c r="Q846" i="33"/>
  <c r="R846" i="33"/>
  <c r="S846" i="33"/>
  <c r="T846" i="33"/>
  <c r="U846" i="33"/>
  <c r="D847" i="33"/>
  <c r="E847" i="33"/>
  <c r="F847" i="33"/>
  <c r="G847" i="33"/>
  <c r="H847" i="33"/>
  <c r="I847" i="33"/>
  <c r="J847" i="33"/>
  <c r="K847" i="33"/>
  <c r="L847" i="33"/>
  <c r="M847" i="33"/>
  <c r="N847" i="33"/>
  <c r="O847" i="33"/>
  <c r="P847" i="33"/>
  <c r="Q847" i="33"/>
  <c r="R847" i="33"/>
  <c r="S847" i="33"/>
  <c r="T847" i="33"/>
  <c r="U847" i="33"/>
  <c r="D848" i="33"/>
  <c r="E848" i="33"/>
  <c r="F848" i="33"/>
  <c r="G848" i="33"/>
  <c r="H848" i="33"/>
  <c r="I848" i="33"/>
  <c r="J848" i="33"/>
  <c r="K848" i="33"/>
  <c r="L848" i="33"/>
  <c r="M848" i="33"/>
  <c r="N848" i="33"/>
  <c r="O848" i="33"/>
  <c r="P848" i="33"/>
  <c r="Q848" i="33"/>
  <c r="R848" i="33"/>
  <c r="S848" i="33"/>
  <c r="T848" i="33"/>
  <c r="U848" i="33"/>
  <c r="D849" i="33"/>
  <c r="E849" i="33"/>
  <c r="F849" i="33"/>
  <c r="G849" i="33"/>
  <c r="H849" i="33"/>
  <c r="I849" i="33"/>
  <c r="J849" i="33"/>
  <c r="K849" i="33"/>
  <c r="L849" i="33"/>
  <c r="M849" i="33"/>
  <c r="N849" i="33"/>
  <c r="O849" i="33"/>
  <c r="P849" i="33"/>
  <c r="Q849" i="33"/>
  <c r="R849" i="33"/>
  <c r="S849" i="33"/>
  <c r="T849" i="33"/>
  <c r="U849" i="33"/>
  <c r="D850" i="33"/>
  <c r="E850" i="33"/>
  <c r="F850" i="33"/>
  <c r="G850" i="33"/>
  <c r="H850" i="33"/>
  <c r="I850" i="33"/>
  <c r="J850" i="33"/>
  <c r="K850" i="33"/>
  <c r="L850" i="33"/>
  <c r="M850" i="33"/>
  <c r="N850" i="33"/>
  <c r="O850" i="33"/>
  <c r="P850" i="33"/>
  <c r="Q850" i="33"/>
  <c r="R850" i="33"/>
  <c r="S850" i="33"/>
  <c r="T850" i="33"/>
  <c r="U850" i="33"/>
  <c r="D851" i="33"/>
  <c r="E851" i="33"/>
  <c r="F851" i="33"/>
  <c r="G851" i="33"/>
  <c r="H851" i="33"/>
  <c r="I851" i="33"/>
  <c r="J851" i="33"/>
  <c r="K851" i="33"/>
  <c r="L851" i="33"/>
  <c r="M851" i="33"/>
  <c r="N851" i="33"/>
  <c r="O851" i="33"/>
  <c r="P851" i="33"/>
  <c r="Q851" i="33"/>
  <c r="R851" i="33"/>
  <c r="S851" i="33"/>
  <c r="T851" i="33"/>
  <c r="U851" i="33"/>
  <c r="D852" i="33"/>
  <c r="E852" i="33"/>
  <c r="F852" i="33"/>
  <c r="G852" i="33"/>
  <c r="H852" i="33"/>
  <c r="I852" i="33"/>
  <c r="J852" i="33"/>
  <c r="K852" i="33"/>
  <c r="L852" i="33"/>
  <c r="M852" i="33"/>
  <c r="N852" i="33"/>
  <c r="O852" i="33"/>
  <c r="P852" i="33"/>
  <c r="Q852" i="33"/>
  <c r="R852" i="33"/>
  <c r="S852" i="33"/>
  <c r="T852" i="33"/>
  <c r="U852" i="33"/>
  <c r="D853" i="33"/>
  <c r="E853" i="33"/>
  <c r="F853" i="33"/>
  <c r="G853" i="33"/>
  <c r="H853" i="33"/>
  <c r="I853" i="33"/>
  <c r="J853" i="33"/>
  <c r="K853" i="33"/>
  <c r="L853" i="33"/>
  <c r="M853" i="33"/>
  <c r="N853" i="33"/>
  <c r="O853" i="33"/>
  <c r="P853" i="33"/>
  <c r="Q853" i="33"/>
  <c r="R853" i="33"/>
  <c r="S853" i="33"/>
  <c r="T853" i="33"/>
  <c r="U853" i="33"/>
  <c r="D854" i="33"/>
  <c r="E854" i="33"/>
  <c r="F854" i="33"/>
  <c r="G854" i="33"/>
  <c r="H854" i="33"/>
  <c r="I854" i="33"/>
  <c r="J854" i="33"/>
  <c r="K854" i="33"/>
  <c r="L854" i="33"/>
  <c r="M854" i="33"/>
  <c r="N854" i="33"/>
  <c r="O854" i="33"/>
  <c r="P854" i="33"/>
  <c r="Q854" i="33"/>
  <c r="R854" i="33"/>
  <c r="S854" i="33"/>
  <c r="T854" i="33"/>
  <c r="U854" i="33"/>
  <c r="D855" i="33"/>
  <c r="E855" i="33"/>
  <c r="F855" i="33"/>
  <c r="G855" i="33"/>
  <c r="H855" i="33"/>
  <c r="I855" i="33"/>
  <c r="J855" i="33"/>
  <c r="K855" i="33"/>
  <c r="L855" i="33"/>
  <c r="M855" i="33"/>
  <c r="N855" i="33"/>
  <c r="O855" i="33"/>
  <c r="P855" i="33"/>
  <c r="Q855" i="33"/>
  <c r="R855" i="33"/>
  <c r="S855" i="33"/>
  <c r="T855" i="33"/>
  <c r="U855" i="33"/>
  <c r="D856" i="33"/>
  <c r="E856" i="33"/>
  <c r="F856" i="33"/>
  <c r="G856" i="33"/>
  <c r="H856" i="33"/>
  <c r="I856" i="33"/>
  <c r="J856" i="33"/>
  <c r="K856" i="33"/>
  <c r="L856" i="33"/>
  <c r="M856" i="33"/>
  <c r="N856" i="33"/>
  <c r="O856" i="33"/>
  <c r="P856" i="33"/>
  <c r="Q856" i="33"/>
  <c r="R856" i="33"/>
  <c r="S856" i="33"/>
  <c r="T856" i="33"/>
  <c r="U856" i="33"/>
  <c r="D857" i="33"/>
  <c r="E857" i="33"/>
  <c r="F857" i="33"/>
  <c r="G857" i="33"/>
  <c r="H857" i="33"/>
  <c r="I857" i="33"/>
  <c r="J857" i="33"/>
  <c r="K857" i="33"/>
  <c r="L857" i="33"/>
  <c r="M857" i="33"/>
  <c r="N857" i="33"/>
  <c r="O857" i="33"/>
  <c r="P857" i="33"/>
  <c r="Q857" i="33"/>
  <c r="R857" i="33"/>
  <c r="S857" i="33"/>
  <c r="T857" i="33"/>
  <c r="U857" i="33"/>
  <c r="D858" i="33"/>
  <c r="E858" i="33"/>
  <c r="F858" i="33"/>
  <c r="G858" i="33"/>
  <c r="H858" i="33"/>
  <c r="I858" i="33"/>
  <c r="J858" i="33"/>
  <c r="K858" i="33"/>
  <c r="L858" i="33"/>
  <c r="M858" i="33"/>
  <c r="N858" i="33"/>
  <c r="O858" i="33"/>
  <c r="P858" i="33"/>
  <c r="Q858" i="33"/>
  <c r="R858" i="33"/>
  <c r="S858" i="33"/>
  <c r="T858" i="33"/>
  <c r="U858" i="33"/>
  <c r="D859" i="33"/>
  <c r="E859" i="33"/>
  <c r="F859" i="33"/>
  <c r="G859" i="33"/>
  <c r="H859" i="33"/>
  <c r="I859" i="33"/>
  <c r="J859" i="33"/>
  <c r="K859" i="33"/>
  <c r="L859" i="33"/>
  <c r="M859" i="33"/>
  <c r="N859" i="33"/>
  <c r="O859" i="33"/>
  <c r="P859" i="33"/>
  <c r="Q859" i="33"/>
  <c r="R859" i="33"/>
  <c r="S859" i="33"/>
  <c r="T859" i="33"/>
  <c r="U859" i="33"/>
  <c r="D860" i="33"/>
  <c r="E860" i="33"/>
  <c r="F860" i="33"/>
  <c r="G860" i="33"/>
  <c r="H860" i="33"/>
  <c r="I860" i="33"/>
  <c r="J860" i="33"/>
  <c r="K860" i="33"/>
  <c r="L860" i="33"/>
  <c r="M860" i="33"/>
  <c r="N860" i="33"/>
  <c r="O860" i="33"/>
  <c r="P860" i="33"/>
  <c r="Q860" i="33"/>
  <c r="R860" i="33"/>
  <c r="S860" i="33"/>
  <c r="T860" i="33"/>
  <c r="U860" i="33"/>
  <c r="D861" i="33"/>
  <c r="E861" i="33"/>
  <c r="F861" i="33"/>
  <c r="G861" i="33"/>
  <c r="H861" i="33"/>
  <c r="I861" i="33"/>
  <c r="J861" i="33"/>
  <c r="K861" i="33"/>
  <c r="L861" i="33"/>
  <c r="M861" i="33"/>
  <c r="N861" i="33"/>
  <c r="O861" i="33"/>
  <c r="P861" i="33"/>
  <c r="Q861" i="33"/>
  <c r="R861" i="33"/>
  <c r="S861" i="33"/>
  <c r="T861" i="33"/>
  <c r="U861" i="33"/>
  <c r="D862" i="33"/>
  <c r="E862" i="33"/>
  <c r="F862" i="33"/>
  <c r="G862" i="33"/>
  <c r="H862" i="33"/>
  <c r="I862" i="33"/>
  <c r="J862" i="33"/>
  <c r="K862" i="33"/>
  <c r="L862" i="33"/>
  <c r="M862" i="33"/>
  <c r="N862" i="33"/>
  <c r="O862" i="33"/>
  <c r="P862" i="33"/>
  <c r="Q862" i="33"/>
  <c r="R862" i="33"/>
  <c r="S862" i="33"/>
  <c r="T862" i="33"/>
  <c r="U862" i="33"/>
  <c r="D863" i="33"/>
  <c r="E863" i="33"/>
  <c r="F863" i="33"/>
  <c r="G863" i="33"/>
  <c r="H863" i="33"/>
  <c r="I863" i="33"/>
  <c r="J863" i="33"/>
  <c r="K863" i="33"/>
  <c r="L863" i="33"/>
  <c r="M863" i="33"/>
  <c r="N863" i="33"/>
  <c r="O863" i="33"/>
  <c r="P863" i="33"/>
  <c r="Q863" i="33"/>
  <c r="R863" i="33"/>
  <c r="S863" i="33"/>
  <c r="T863" i="33"/>
  <c r="U863" i="33"/>
  <c r="D864" i="33"/>
  <c r="E864" i="33"/>
  <c r="F864" i="33"/>
  <c r="G864" i="33"/>
  <c r="H864" i="33"/>
  <c r="I864" i="33"/>
  <c r="J864" i="33"/>
  <c r="K864" i="33"/>
  <c r="L864" i="33"/>
  <c r="M864" i="33"/>
  <c r="N864" i="33"/>
  <c r="O864" i="33"/>
  <c r="P864" i="33"/>
  <c r="Q864" i="33"/>
  <c r="R864" i="33"/>
  <c r="S864" i="33"/>
  <c r="T864" i="33"/>
  <c r="U864" i="33"/>
  <c r="D865" i="33"/>
  <c r="E865" i="33"/>
  <c r="F865" i="33"/>
  <c r="G865" i="33"/>
  <c r="H865" i="33"/>
  <c r="I865" i="33"/>
  <c r="J865" i="33"/>
  <c r="K865" i="33"/>
  <c r="L865" i="33"/>
  <c r="M865" i="33"/>
  <c r="N865" i="33"/>
  <c r="O865" i="33"/>
  <c r="P865" i="33"/>
  <c r="Q865" i="33"/>
  <c r="R865" i="33"/>
  <c r="S865" i="33"/>
  <c r="T865" i="33"/>
  <c r="U865" i="33"/>
  <c r="D866" i="33"/>
  <c r="E866" i="33"/>
  <c r="F866" i="33"/>
  <c r="G866" i="33"/>
  <c r="H866" i="33"/>
  <c r="I866" i="33"/>
  <c r="J866" i="33"/>
  <c r="K866" i="33"/>
  <c r="L866" i="33"/>
  <c r="M866" i="33"/>
  <c r="N866" i="33"/>
  <c r="O866" i="33"/>
  <c r="P866" i="33"/>
  <c r="Q866" i="33"/>
  <c r="R866" i="33"/>
  <c r="S866" i="33"/>
  <c r="T866" i="33"/>
  <c r="U866" i="33"/>
  <c r="D867" i="33"/>
  <c r="E867" i="33"/>
  <c r="F867" i="33"/>
  <c r="G867" i="33"/>
  <c r="H867" i="33"/>
  <c r="I867" i="33"/>
  <c r="J867" i="33"/>
  <c r="K867" i="33"/>
  <c r="L867" i="33"/>
  <c r="M867" i="33"/>
  <c r="N867" i="33"/>
  <c r="O867" i="33"/>
  <c r="P867" i="33"/>
  <c r="Q867" i="33"/>
  <c r="R867" i="33"/>
  <c r="S867" i="33"/>
  <c r="T867" i="33"/>
  <c r="U867" i="33"/>
  <c r="D868" i="33"/>
  <c r="E868" i="33"/>
  <c r="F868" i="33"/>
  <c r="G868" i="33"/>
  <c r="H868" i="33"/>
  <c r="I868" i="33"/>
  <c r="J868" i="33"/>
  <c r="K868" i="33"/>
  <c r="L868" i="33"/>
  <c r="M868" i="33"/>
  <c r="N868" i="33"/>
  <c r="O868" i="33"/>
  <c r="P868" i="33"/>
  <c r="Q868" i="33"/>
  <c r="R868" i="33"/>
  <c r="S868" i="33"/>
  <c r="T868" i="33"/>
  <c r="U868" i="33"/>
  <c r="D869" i="33"/>
  <c r="E869" i="33"/>
  <c r="F869" i="33"/>
  <c r="G869" i="33"/>
  <c r="H869" i="33"/>
  <c r="I869" i="33"/>
  <c r="J869" i="33"/>
  <c r="K869" i="33"/>
  <c r="L869" i="33"/>
  <c r="M869" i="33"/>
  <c r="N869" i="33"/>
  <c r="O869" i="33"/>
  <c r="P869" i="33"/>
  <c r="Q869" i="33"/>
  <c r="R869" i="33"/>
  <c r="S869" i="33"/>
  <c r="T869" i="33"/>
  <c r="U869" i="33"/>
  <c r="D870" i="33"/>
  <c r="E870" i="33"/>
  <c r="F870" i="33"/>
  <c r="G870" i="33"/>
  <c r="H870" i="33"/>
  <c r="I870" i="33"/>
  <c r="J870" i="33"/>
  <c r="K870" i="33"/>
  <c r="L870" i="33"/>
  <c r="M870" i="33"/>
  <c r="N870" i="33"/>
  <c r="O870" i="33"/>
  <c r="P870" i="33"/>
  <c r="Q870" i="33"/>
  <c r="R870" i="33"/>
  <c r="S870" i="33"/>
  <c r="T870" i="33"/>
  <c r="U870" i="33"/>
  <c r="D871" i="33"/>
  <c r="E871" i="33"/>
  <c r="F871" i="33"/>
  <c r="G871" i="33"/>
  <c r="H871" i="33"/>
  <c r="I871" i="33"/>
  <c r="J871" i="33"/>
  <c r="K871" i="33"/>
  <c r="L871" i="33"/>
  <c r="M871" i="33"/>
  <c r="N871" i="33"/>
  <c r="O871" i="33"/>
  <c r="P871" i="33"/>
  <c r="Q871" i="33"/>
  <c r="R871" i="33"/>
  <c r="S871" i="33"/>
  <c r="T871" i="33"/>
  <c r="U871" i="33"/>
  <c r="D872" i="33"/>
  <c r="E872" i="33"/>
  <c r="F872" i="33"/>
  <c r="G872" i="33"/>
  <c r="H872" i="33"/>
  <c r="I872" i="33"/>
  <c r="J872" i="33"/>
  <c r="K872" i="33"/>
  <c r="L872" i="33"/>
  <c r="M872" i="33"/>
  <c r="N872" i="33"/>
  <c r="O872" i="33"/>
  <c r="P872" i="33"/>
  <c r="Q872" i="33"/>
  <c r="R872" i="33"/>
  <c r="S872" i="33"/>
  <c r="T872" i="33"/>
  <c r="U872" i="33"/>
  <c r="D873" i="33"/>
  <c r="E873" i="33"/>
  <c r="F873" i="33"/>
  <c r="G873" i="33"/>
  <c r="H873" i="33"/>
  <c r="I873" i="33"/>
  <c r="J873" i="33"/>
  <c r="K873" i="33"/>
  <c r="L873" i="33"/>
  <c r="M873" i="33"/>
  <c r="N873" i="33"/>
  <c r="O873" i="33"/>
  <c r="P873" i="33"/>
  <c r="Q873" i="33"/>
  <c r="R873" i="33"/>
  <c r="S873" i="33"/>
  <c r="T873" i="33"/>
  <c r="U873" i="33"/>
  <c r="D874" i="33"/>
  <c r="E874" i="33"/>
  <c r="F874" i="33"/>
  <c r="G874" i="33"/>
  <c r="H874" i="33"/>
  <c r="I874" i="33"/>
  <c r="J874" i="33"/>
  <c r="K874" i="33"/>
  <c r="L874" i="33"/>
  <c r="M874" i="33"/>
  <c r="N874" i="33"/>
  <c r="O874" i="33"/>
  <c r="P874" i="33"/>
  <c r="Q874" i="33"/>
  <c r="R874" i="33"/>
  <c r="S874" i="33"/>
  <c r="T874" i="33"/>
  <c r="U874" i="33"/>
  <c r="D875" i="33"/>
  <c r="E875" i="33"/>
  <c r="F875" i="33"/>
  <c r="G875" i="33"/>
  <c r="H875" i="33"/>
  <c r="I875" i="33"/>
  <c r="J875" i="33"/>
  <c r="K875" i="33"/>
  <c r="L875" i="33"/>
  <c r="M875" i="33"/>
  <c r="N875" i="33"/>
  <c r="O875" i="33"/>
  <c r="P875" i="33"/>
  <c r="Q875" i="33"/>
  <c r="R875" i="33"/>
  <c r="S875" i="33"/>
  <c r="T875" i="33"/>
  <c r="U875" i="33"/>
  <c r="C876" i="33"/>
  <c r="D876" i="33"/>
  <c r="E876" i="33"/>
  <c r="F876" i="33"/>
  <c r="G876" i="33"/>
  <c r="H876" i="33"/>
  <c r="I876" i="33"/>
  <c r="J876" i="33"/>
  <c r="K876" i="33"/>
  <c r="L876" i="33"/>
  <c r="M876" i="33"/>
  <c r="N876" i="33"/>
  <c r="O876" i="33"/>
  <c r="P876" i="33"/>
  <c r="Q876" i="33"/>
  <c r="R876" i="33"/>
  <c r="S876" i="33"/>
  <c r="T876" i="33"/>
  <c r="U876" i="33"/>
  <c r="D877" i="33"/>
  <c r="E877" i="33"/>
  <c r="F877" i="33"/>
  <c r="G877" i="33"/>
  <c r="H877" i="33"/>
  <c r="I877" i="33"/>
  <c r="J877" i="33"/>
  <c r="K877" i="33"/>
  <c r="L877" i="33"/>
  <c r="M877" i="33"/>
  <c r="N877" i="33"/>
  <c r="O877" i="33"/>
  <c r="P877" i="33"/>
  <c r="Q877" i="33"/>
  <c r="R877" i="33"/>
  <c r="S877" i="33"/>
  <c r="T877" i="33"/>
  <c r="U877" i="33"/>
  <c r="D878" i="33"/>
  <c r="E878" i="33"/>
  <c r="F878" i="33"/>
  <c r="G878" i="33"/>
  <c r="H878" i="33"/>
  <c r="I878" i="33"/>
  <c r="J878" i="33"/>
  <c r="K878" i="33"/>
  <c r="L878" i="33"/>
  <c r="M878" i="33"/>
  <c r="N878" i="33"/>
  <c r="O878" i="33"/>
  <c r="P878" i="33"/>
  <c r="Q878" i="33"/>
  <c r="R878" i="33"/>
  <c r="S878" i="33"/>
  <c r="T878" i="33"/>
  <c r="U878" i="33"/>
  <c r="D879" i="33"/>
  <c r="E879" i="33"/>
  <c r="F879" i="33"/>
  <c r="G879" i="33"/>
  <c r="H879" i="33"/>
  <c r="I879" i="33"/>
  <c r="J879" i="33"/>
  <c r="K879" i="33"/>
  <c r="L879" i="33"/>
  <c r="M879" i="33"/>
  <c r="N879" i="33"/>
  <c r="O879" i="33"/>
  <c r="P879" i="33"/>
  <c r="Q879" i="33"/>
  <c r="R879" i="33"/>
  <c r="S879" i="33"/>
  <c r="T879" i="33"/>
  <c r="U879" i="33"/>
  <c r="D880" i="33"/>
  <c r="E880" i="33"/>
  <c r="F880" i="33"/>
  <c r="G880" i="33"/>
  <c r="H880" i="33"/>
  <c r="I880" i="33"/>
  <c r="J880" i="33"/>
  <c r="K880" i="33"/>
  <c r="L880" i="33"/>
  <c r="M880" i="33"/>
  <c r="N880" i="33"/>
  <c r="O880" i="33"/>
  <c r="P880" i="33"/>
  <c r="Q880" i="33"/>
  <c r="R880" i="33"/>
  <c r="S880" i="33"/>
  <c r="T880" i="33"/>
  <c r="U880" i="33"/>
  <c r="D881" i="33"/>
  <c r="E881" i="33"/>
  <c r="F881" i="33"/>
  <c r="G881" i="33"/>
  <c r="H881" i="33"/>
  <c r="I881" i="33"/>
  <c r="J881" i="33"/>
  <c r="K881" i="33"/>
  <c r="L881" i="33"/>
  <c r="M881" i="33"/>
  <c r="N881" i="33"/>
  <c r="O881" i="33"/>
  <c r="P881" i="33"/>
  <c r="Q881" i="33"/>
  <c r="R881" i="33"/>
  <c r="S881" i="33"/>
  <c r="T881" i="33"/>
  <c r="U881" i="33"/>
  <c r="D882" i="33"/>
  <c r="E882" i="33"/>
  <c r="F882" i="33"/>
  <c r="G882" i="33"/>
  <c r="H882" i="33"/>
  <c r="I882" i="33"/>
  <c r="J882" i="33"/>
  <c r="K882" i="33"/>
  <c r="L882" i="33"/>
  <c r="M882" i="33"/>
  <c r="N882" i="33"/>
  <c r="O882" i="33"/>
  <c r="P882" i="33"/>
  <c r="Q882" i="33"/>
  <c r="R882" i="33"/>
  <c r="S882" i="33"/>
  <c r="T882" i="33"/>
  <c r="U882" i="33"/>
  <c r="D883" i="33"/>
  <c r="E883" i="33"/>
  <c r="F883" i="33"/>
  <c r="G883" i="33"/>
  <c r="H883" i="33"/>
  <c r="I883" i="33"/>
  <c r="J883" i="33"/>
  <c r="K883" i="33"/>
  <c r="L883" i="33"/>
  <c r="M883" i="33"/>
  <c r="N883" i="33"/>
  <c r="O883" i="33"/>
  <c r="P883" i="33"/>
  <c r="Q883" i="33"/>
  <c r="R883" i="33"/>
  <c r="S883" i="33"/>
  <c r="T883" i="33"/>
  <c r="U883" i="33"/>
  <c r="D884" i="33"/>
  <c r="E884" i="33"/>
  <c r="F884" i="33"/>
  <c r="G884" i="33"/>
  <c r="H884" i="33"/>
  <c r="I884" i="33"/>
  <c r="J884" i="33"/>
  <c r="K884" i="33"/>
  <c r="L884" i="33"/>
  <c r="M884" i="33"/>
  <c r="N884" i="33"/>
  <c r="O884" i="33"/>
  <c r="P884" i="33"/>
  <c r="Q884" i="33"/>
  <c r="R884" i="33"/>
  <c r="S884" i="33"/>
  <c r="T884" i="33"/>
  <c r="U884" i="33"/>
  <c r="D885" i="33"/>
  <c r="E885" i="33"/>
  <c r="F885" i="33"/>
  <c r="G885" i="33"/>
  <c r="H885" i="33"/>
  <c r="I885" i="33"/>
  <c r="J885" i="33"/>
  <c r="K885" i="33"/>
  <c r="L885" i="33"/>
  <c r="M885" i="33"/>
  <c r="N885" i="33"/>
  <c r="O885" i="33"/>
  <c r="P885" i="33"/>
  <c r="Q885" i="33"/>
  <c r="R885" i="33"/>
  <c r="S885" i="33"/>
  <c r="T885" i="33"/>
  <c r="U885" i="33"/>
  <c r="D886" i="33"/>
  <c r="E886" i="33"/>
  <c r="F886" i="33"/>
  <c r="G886" i="33"/>
  <c r="H886" i="33"/>
  <c r="I886" i="33"/>
  <c r="J886" i="33"/>
  <c r="K886" i="33"/>
  <c r="L886" i="33"/>
  <c r="M886" i="33"/>
  <c r="N886" i="33"/>
  <c r="O886" i="33"/>
  <c r="P886" i="33"/>
  <c r="Q886" i="33"/>
  <c r="R886" i="33"/>
  <c r="S886" i="33"/>
  <c r="T886" i="33"/>
  <c r="U886" i="33"/>
  <c r="D887" i="33"/>
  <c r="E887" i="33"/>
  <c r="F887" i="33"/>
  <c r="G887" i="33"/>
  <c r="H887" i="33"/>
  <c r="I887" i="33"/>
  <c r="J887" i="33"/>
  <c r="K887" i="33"/>
  <c r="L887" i="33"/>
  <c r="M887" i="33"/>
  <c r="N887" i="33"/>
  <c r="O887" i="33"/>
  <c r="P887" i="33"/>
  <c r="Q887" i="33"/>
  <c r="R887" i="33"/>
  <c r="S887" i="33"/>
  <c r="T887" i="33"/>
  <c r="U887" i="33"/>
  <c r="D888" i="33"/>
  <c r="E888" i="33"/>
  <c r="F888" i="33"/>
  <c r="G888" i="33"/>
  <c r="H888" i="33"/>
  <c r="I888" i="33"/>
  <c r="J888" i="33"/>
  <c r="K888" i="33"/>
  <c r="L888" i="33"/>
  <c r="M888" i="33"/>
  <c r="N888" i="33"/>
  <c r="O888" i="33"/>
  <c r="P888" i="33"/>
  <c r="Q888" i="33"/>
  <c r="R888" i="33"/>
  <c r="S888" i="33"/>
  <c r="T888" i="33"/>
  <c r="U888" i="33"/>
  <c r="D889" i="33"/>
  <c r="E889" i="33"/>
  <c r="F889" i="33"/>
  <c r="G889" i="33"/>
  <c r="H889" i="33"/>
  <c r="I889" i="33"/>
  <c r="J889" i="33"/>
  <c r="K889" i="33"/>
  <c r="L889" i="33"/>
  <c r="M889" i="33"/>
  <c r="N889" i="33"/>
  <c r="O889" i="33"/>
  <c r="P889" i="33"/>
  <c r="Q889" i="33"/>
  <c r="R889" i="33"/>
  <c r="S889" i="33"/>
  <c r="T889" i="33"/>
  <c r="U889" i="33"/>
  <c r="D890" i="33"/>
  <c r="E890" i="33"/>
  <c r="F890" i="33"/>
  <c r="G890" i="33"/>
  <c r="H890" i="33"/>
  <c r="I890" i="33"/>
  <c r="J890" i="33"/>
  <c r="K890" i="33"/>
  <c r="L890" i="33"/>
  <c r="M890" i="33"/>
  <c r="N890" i="33"/>
  <c r="O890" i="33"/>
  <c r="P890" i="33"/>
  <c r="Q890" i="33"/>
  <c r="R890" i="33"/>
  <c r="S890" i="33"/>
  <c r="T890" i="33"/>
  <c r="U890" i="33"/>
  <c r="D891" i="33"/>
  <c r="E891" i="33"/>
  <c r="F891" i="33"/>
  <c r="G891" i="33"/>
  <c r="H891" i="33"/>
  <c r="I891" i="33"/>
  <c r="J891" i="33"/>
  <c r="K891" i="33"/>
  <c r="L891" i="33"/>
  <c r="M891" i="33"/>
  <c r="N891" i="33"/>
  <c r="O891" i="33"/>
  <c r="P891" i="33"/>
  <c r="Q891" i="33"/>
  <c r="R891" i="33"/>
  <c r="S891" i="33"/>
  <c r="T891" i="33"/>
  <c r="U891" i="33"/>
  <c r="D892" i="33"/>
  <c r="E892" i="33"/>
  <c r="F892" i="33"/>
  <c r="G892" i="33"/>
  <c r="H892" i="33"/>
  <c r="I892" i="33"/>
  <c r="J892" i="33"/>
  <c r="K892" i="33"/>
  <c r="L892" i="33"/>
  <c r="M892" i="33"/>
  <c r="N892" i="33"/>
  <c r="O892" i="33"/>
  <c r="P892" i="33"/>
  <c r="Q892" i="33"/>
  <c r="R892" i="33"/>
  <c r="S892" i="33"/>
  <c r="T892" i="33"/>
  <c r="U892" i="33"/>
  <c r="D904" i="33"/>
  <c r="E904" i="33"/>
  <c r="F904" i="33"/>
  <c r="G904" i="33"/>
  <c r="H904" i="33"/>
  <c r="I904" i="33"/>
  <c r="J904" i="33"/>
  <c r="K904" i="33"/>
  <c r="L904" i="33"/>
  <c r="M904" i="33"/>
  <c r="N904" i="33"/>
  <c r="O904" i="33"/>
  <c r="P904" i="33"/>
  <c r="Q904" i="33"/>
  <c r="R904" i="33"/>
  <c r="S904" i="33"/>
  <c r="T904" i="33"/>
  <c r="U904" i="33"/>
  <c r="D905" i="33"/>
  <c r="E905" i="33"/>
  <c r="F905" i="33"/>
  <c r="G905" i="33"/>
  <c r="H905" i="33"/>
  <c r="I905" i="33"/>
  <c r="J905" i="33"/>
  <c r="K905" i="33"/>
  <c r="L905" i="33"/>
  <c r="M905" i="33"/>
  <c r="N905" i="33"/>
  <c r="O905" i="33"/>
  <c r="P905" i="33"/>
  <c r="Q905" i="33"/>
  <c r="R905" i="33"/>
  <c r="S905" i="33"/>
  <c r="T905" i="33"/>
  <c r="U905" i="33"/>
  <c r="D906" i="33"/>
  <c r="E906" i="33"/>
  <c r="F906" i="33"/>
  <c r="G906" i="33"/>
  <c r="H906" i="33"/>
  <c r="I906" i="33"/>
  <c r="J906" i="33"/>
  <c r="K906" i="33"/>
  <c r="L906" i="33"/>
  <c r="M906" i="33"/>
  <c r="N906" i="33"/>
  <c r="O906" i="33"/>
  <c r="P906" i="33"/>
  <c r="Q906" i="33"/>
  <c r="R906" i="33"/>
  <c r="S906" i="33"/>
  <c r="T906" i="33"/>
  <c r="U906" i="33"/>
  <c r="D907" i="33"/>
  <c r="E907" i="33"/>
  <c r="F907" i="33"/>
  <c r="G907" i="33"/>
  <c r="H907" i="33"/>
  <c r="I907" i="33"/>
  <c r="J907" i="33"/>
  <c r="K907" i="33"/>
  <c r="L907" i="33"/>
  <c r="M907" i="33"/>
  <c r="N907" i="33"/>
  <c r="O907" i="33"/>
  <c r="P907" i="33"/>
  <c r="Q907" i="33"/>
  <c r="R907" i="33"/>
  <c r="S907" i="33"/>
  <c r="T907" i="33"/>
  <c r="U907" i="33"/>
  <c r="D908" i="33"/>
  <c r="E908" i="33"/>
  <c r="F908" i="33"/>
  <c r="G908" i="33"/>
  <c r="H908" i="33"/>
  <c r="I908" i="33"/>
  <c r="J908" i="33"/>
  <c r="K908" i="33"/>
  <c r="L908" i="33"/>
  <c r="M908" i="33"/>
  <c r="N908" i="33"/>
  <c r="O908" i="33"/>
  <c r="P908" i="33"/>
  <c r="Q908" i="33"/>
  <c r="R908" i="33"/>
  <c r="S908" i="33"/>
  <c r="T908" i="33"/>
  <c r="U908" i="33"/>
  <c r="D909" i="33"/>
  <c r="E909" i="33"/>
  <c r="F909" i="33"/>
  <c r="G909" i="33"/>
  <c r="H909" i="33"/>
  <c r="I909" i="33"/>
  <c r="J909" i="33"/>
  <c r="K909" i="33"/>
  <c r="L909" i="33"/>
  <c r="M909" i="33"/>
  <c r="N909" i="33"/>
  <c r="O909" i="33"/>
  <c r="P909" i="33"/>
  <c r="Q909" i="33"/>
  <c r="R909" i="33"/>
  <c r="S909" i="33"/>
  <c r="T909" i="33"/>
  <c r="U909" i="33"/>
  <c r="D910" i="33"/>
  <c r="E910" i="33"/>
  <c r="F910" i="33"/>
  <c r="G910" i="33"/>
  <c r="H910" i="33"/>
  <c r="I910" i="33"/>
  <c r="J910" i="33"/>
  <c r="K910" i="33"/>
  <c r="L910" i="33"/>
  <c r="M910" i="33"/>
  <c r="N910" i="33"/>
  <c r="O910" i="33"/>
  <c r="P910" i="33"/>
  <c r="Q910" i="33"/>
  <c r="R910" i="33"/>
  <c r="S910" i="33"/>
  <c r="T910" i="33"/>
  <c r="U910" i="33"/>
  <c r="D911" i="33"/>
  <c r="E911" i="33"/>
  <c r="F911" i="33"/>
  <c r="G911" i="33"/>
  <c r="H911" i="33"/>
  <c r="I911" i="33"/>
  <c r="J911" i="33"/>
  <c r="K911" i="33"/>
  <c r="L911" i="33"/>
  <c r="M911" i="33"/>
  <c r="N911" i="33"/>
  <c r="O911" i="33"/>
  <c r="P911" i="33"/>
  <c r="Q911" i="33"/>
  <c r="R911" i="33"/>
  <c r="S911" i="33"/>
  <c r="T911" i="33"/>
  <c r="U911" i="33"/>
  <c r="D912" i="33"/>
  <c r="E912" i="33"/>
  <c r="F912" i="33"/>
  <c r="G912" i="33"/>
  <c r="H912" i="33"/>
  <c r="I912" i="33"/>
  <c r="J912" i="33"/>
  <c r="K912" i="33"/>
  <c r="L912" i="33"/>
  <c r="M912" i="33"/>
  <c r="N912" i="33"/>
  <c r="O912" i="33"/>
  <c r="P912" i="33"/>
  <c r="Q912" i="33"/>
  <c r="R912" i="33"/>
  <c r="S912" i="33"/>
  <c r="T912" i="33"/>
  <c r="U912" i="33"/>
  <c r="D913" i="33"/>
  <c r="E913" i="33"/>
  <c r="F913" i="33"/>
  <c r="G913" i="33"/>
  <c r="H913" i="33"/>
  <c r="I913" i="33"/>
  <c r="J913" i="33"/>
  <c r="K913" i="33"/>
  <c r="L913" i="33"/>
  <c r="M913" i="33"/>
  <c r="N913" i="33"/>
  <c r="O913" i="33"/>
  <c r="P913" i="33"/>
  <c r="Q913" i="33"/>
  <c r="R913" i="33"/>
  <c r="S913" i="33"/>
  <c r="T913" i="33"/>
  <c r="U913" i="33"/>
  <c r="D914" i="33"/>
  <c r="E914" i="33"/>
  <c r="F914" i="33"/>
  <c r="G914" i="33"/>
  <c r="H914" i="33"/>
  <c r="I914" i="33"/>
  <c r="J914" i="33"/>
  <c r="K914" i="33"/>
  <c r="L914" i="33"/>
  <c r="M914" i="33"/>
  <c r="N914" i="33"/>
  <c r="O914" i="33"/>
  <c r="P914" i="33"/>
  <c r="Q914" i="33"/>
  <c r="R914" i="33"/>
  <c r="S914" i="33"/>
  <c r="T914" i="33"/>
  <c r="U914" i="33"/>
  <c r="D915" i="33"/>
  <c r="E915" i="33"/>
  <c r="F915" i="33"/>
  <c r="G915" i="33"/>
  <c r="H915" i="33"/>
  <c r="I915" i="33"/>
  <c r="J915" i="33"/>
  <c r="K915" i="33"/>
  <c r="L915" i="33"/>
  <c r="M915" i="33"/>
  <c r="N915" i="33"/>
  <c r="O915" i="33"/>
  <c r="P915" i="33"/>
  <c r="Q915" i="33"/>
  <c r="R915" i="33"/>
  <c r="S915" i="33"/>
  <c r="T915" i="33"/>
  <c r="U915" i="33"/>
  <c r="D916" i="33"/>
  <c r="E916" i="33"/>
  <c r="F916" i="33"/>
  <c r="G916" i="33"/>
  <c r="H916" i="33"/>
  <c r="I916" i="33"/>
  <c r="J916" i="33"/>
  <c r="K916" i="33"/>
  <c r="L916" i="33"/>
  <c r="M916" i="33"/>
  <c r="N916" i="33"/>
  <c r="O916" i="33"/>
  <c r="P916" i="33"/>
  <c r="Q916" i="33"/>
  <c r="R916" i="33"/>
  <c r="S916" i="33"/>
  <c r="T916" i="33"/>
  <c r="U916" i="33"/>
  <c r="D917" i="33"/>
  <c r="E917" i="33"/>
  <c r="F917" i="33"/>
  <c r="G917" i="33"/>
  <c r="H917" i="33"/>
  <c r="I917" i="33"/>
  <c r="J917" i="33"/>
  <c r="K917" i="33"/>
  <c r="L917" i="33"/>
  <c r="M917" i="33"/>
  <c r="N917" i="33"/>
  <c r="O917" i="33"/>
  <c r="P917" i="33"/>
  <c r="Q917" i="33"/>
  <c r="R917" i="33"/>
  <c r="S917" i="33"/>
  <c r="T917" i="33"/>
  <c r="U917" i="33"/>
  <c r="D918" i="33"/>
  <c r="E918" i="33"/>
  <c r="F918" i="33"/>
  <c r="G918" i="33"/>
  <c r="H918" i="33"/>
  <c r="I918" i="33"/>
  <c r="J918" i="33"/>
  <c r="K918" i="33"/>
  <c r="L918" i="33"/>
  <c r="M918" i="33"/>
  <c r="N918" i="33"/>
  <c r="O918" i="33"/>
  <c r="P918" i="33"/>
  <c r="Q918" i="33"/>
  <c r="R918" i="33"/>
  <c r="S918" i="33"/>
  <c r="T918" i="33"/>
  <c r="U918" i="33"/>
  <c r="D919" i="33"/>
  <c r="E919" i="33"/>
  <c r="F919" i="33"/>
  <c r="G919" i="33"/>
  <c r="H919" i="33"/>
  <c r="I919" i="33"/>
  <c r="J919" i="33"/>
  <c r="K919" i="33"/>
  <c r="L919" i="33"/>
  <c r="M919" i="33"/>
  <c r="N919" i="33"/>
  <c r="O919" i="33"/>
  <c r="P919" i="33"/>
  <c r="Q919" i="33"/>
  <c r="R919" i="33"/>
  <c r="S919" i="33"/>
  <c r="T919" i="33"/>
  <c r="U919" i="33"/>
  <c r="D924" i="33"/>
  <c r="E924" i="33"/>
  <c r="F924" i="33"/>
  <c r="G924" i="33"/>
  <c r="H924" i="33"/>
  <c r="I924" i="33"/>
  <c r="J924" i="33"/>
  <c r="K924" i="33"/>
  <c r="L924" i="33"/>
  <c r="M924" i="33"/>
  <c r="N924" i="33"/>
  <c r="O924" i="33"/>
  <c r="P924" i="33"/>
  <c r="Q924" i="33"/>
  <c r="R924" i="33"/>
  <c r="S924" i="33"/>
  <c r="T924" i="33"/>
  <c r="U924" i="33"/>
  <c r="D925" i="33"/>
  <c r="E925" i="33"/>
  <c r="F925" i="33"/>
  <c r="G925" i="33"/>
  <c r="H925" i="33"/>
  <c r="I925" i="33"/>
  <c r="J925" i="33"/>
  <c r="K925" i="33"/>
  <c r="L925" i="33"/>
  <c r="M925" i="33"/>
  <c r="N925" i="33"/>
  <c r="O925" i="33"/>
  <c r="P925" i="33"/>
  <c r="Q925" i="33"/>
  <c r="R925" i="33"/>
  <c r="S925" i="33"/>
  <c r="T925" i="33"/>
  <c r="U925" i="33"/>
  <c r="D926" i="33"/>
  <c r="E926" i="33"/>
  <c r="F926" i="33"/>
  <c r="G926" i="33"/>
  <c r="H926" i="33"/>
  <c r="I926" i="33"/>
  <c r="J926" i="33"/>
  <c r="K926" i="33"/>
  <c r="L926" i="33"/>
  <c r="M926" i="33"/>
  <c r="N926" i="33"/>
  <c r="O926" i="33"/>
  <c r="P926" i="33"/>
  <c r="Q926" i="33"/>
  <c r="R926" i="33"/>
  <c r="S926" i="33"/>
  <c r="T926" i="33"/>
  <c r="U926" i="33"/>
  <c r="D927" i="33"/>
  <c r="E927" i="33"/>
  <c r="F927" i="33"/>
  <c r="G927" i="33"/>
  <c r="H927" i="33"/>
  <c r="I927" i="33"/>
  <c r="J927" i="33"/>
  <c r="K927" i="33"/>
  <c r="L927" i="33"/>
  <c r="M927" i="33"/>
  <c r="N927" i="33"/>
  <c r="O927" i="33"/>
  <c r="P927" i="33"/>
  <c r="Q927" i="33"/>
  <c r="R927" i="33"/>
  <c r="S927" i="33"/>
  <c r="T927" i="33"/>
  <c r="U927" i="33"/>
  <c r="D928" i="33"/>
  <c r="E928" i="33"/>
  <c r="F928" i="33"/>
  <c r="G928" i="33"/>
  <c r="H928" i="33"/>
  <c r="I928" i="33"/>
  <c r="J928" i="33"/>
  <c r="K928" i="33"/>
  <c r="L928" i="33"/>
  <c r="M928" i="33"/>
  <c r="N928" i="33"/>
  <c r="O928" i="33"/>
  <c r="P928" i="33"/>
  <c r="Q928" i="33"/>
  <c r="R928" i="33"/>
  <c r="S928" i="33"/>
  <c r="T928" i="33"/>
  <c r="U928" i="33"/>
  <c r="D929" i="33"/>
  <c r="E929" i="33"/>
  <c r="F929" i="33"/>
  <c r="G929" i="33"/>
  <c r="H929" i="33"/>
  <c r="I929" i="33"/>
  <c r="J929" i="33"/>
  <c r="K929" i="33"/>
  <c r="L929" i="33"/>
  <c r="M929" i="33"/>
  <c r="N929" i="33"/>
  <c r="O929" i="33"/>
  <c r="P929" i="33"/>
  <c r="Q929" i="33"/>
  <c r="R929" i="33"/>
  <c r="S929" i="33"/>
  <c r="T929" i="33"/>
  <c r="U929" i="33"/>
  <c r="D930" i="33"/>
  <c r="E930" i="33"/>
  <c r="F930" i="33"/>
  <c r="G930" i="33"/>
  <c r="H930" i="33"/>
  <c r="I930" i="33"/>
  <c r="J930" i="33"/>
  <c r="K930" i="33"/>
  <c r="L930" i="33"/>
  <c r="M930" i="33"/>
  <c r="N930" i="33"/>
  <c r="O930" i="33"/>
  <c r="P930" i="33"/>
  <c r="Q930" i="33"/>
  <c r="R930" i="33"/>
  <c r="S930" i="33"/>
  <c r="T930" i="33"/>
  <c r="U930" i="33"/>
  <c r="D931" i="33"/>
  <c r="E931" i="33"/>
  <c r="F931" i="33"/>
  <c r="G931" i="33"/>
  <c r="H931" i="33"/>
  <c r="I931" i="33"/>
  <c r="J931" i="33"/>
  <c r="K931" i="33"/>
  <c r="L931" i="33"/>
  <c r="M931" i="33"/>
  <c r="N931" i="33"/>
  <c r="O931" i="33"/>
  <c r="P931" i="33"/>
  <c r="Q931" i="33"/>
  <c r="R931" i="33"/>
  <c r="S931" i="33"/>
  <c r="T931" i="33"/>
  <c r="U931" i="33"/>
  <c r="D932" i="33"/>
  <c r="E932" i="33"/>
  <c r="F932" i="33"/>
  <c r="G932" i="33"/>
  <c r="H932" i="33"/>
  <c r="I932" i="33"/>
  <c r="J932" i="33"/>
  <c r="K932" i="33"/>
  <c r="L932" i="33"/>
  <c r="M932" i="33"/>
  <c r="N932" i="33"/>
  <c r="O932" i="33"/>
  <c r="P932" i="33"/>
  <c r="Q932" i="33"/>
  <c r="R932" i="33"/>
  <c r="S932" i="33"/>
  <c r="T932" i="33"/>
  <c r="U932" i="33"/>
  <c r="D933" i="33"/>
  <c r="E933" i="33"/>
  <c r="F933" i="33"/>
  <c r="G933" i="33"/>
  <c r="H933" i="33"/>
  <c r="I933" i="33"/>
  <c r="J933" i="33"/>
  <c r="K933" i="33"/>
  <c r="L933" i="33"/>
  <c r="M933" i="33"/>
  <c r="N933" i="33"/>
  <c r="O933" i="33"/>
  <c r="P933" i="33"/>
  <c r="Q933" i="33"/>
  <c r="R933" i="33"/>
  <c r="S933" i="33"/>
  <c r="T933" i="33"/>
  <c r="U933" i="33"/>
  <c r="D934" i="33"/>
  <c r="E934" i="33"/>
  <c r="F934" i="33"/>
  <c r="G934" i="33"/>
  <c r="H934" i="33"/>
  <c r="I934" i="33"/>
  <c r="J934" i="33"/>
  <c r="K934" i="33"/>
  <c r="L934" i="33"/>
  <c r="M934" i="33"/>
  <c r="N934" i="33"/>
  <c r="O934" i="33"/>
  <c r="P934" i="33"/>
  <c r="Q934" i="33"/>
  <c r="R934" i="33"/>
  <c r="S934" i="33"/>
  <c r="T934" i="33"/>
  <c r="U934" i="33"/>
  <c r="D935" i="33"/>
  <c r="E935" i="33"/>
  <c r="F935" i="33"/>
  <c r="G935" i="33"/>
  <c r="H935" i="33"/>
  <c r="I935" i="33"/>
  <c r="J935" i="33"/>
  <c r="K935" i="33"/>
  <c r="L935" i="33"/>
  <c r="M935" i="33"/>
  <c r="N935" i="33"/>
  <c r="O935" i="33"/>
  <c r="P935" i="33"/>
  <c r="Q935" i="33"/>
  <c r="R935" i="33"/>
  <c r="S935" i="33"/>
  <c r="T935" i="33"/>
  <c r="U935" i="33"/>
  <c r="D936" i="33"/>
  <c r="E936" i="33"/>
  <c r="F936" i="33"/>
  <c r="G936" i="33"/>
  <c r="H936" i="33"/>
  <c r="I936" i="33"/>
  <c r="J936" i="33"/>
  <c r="K936" i="33"/>
  <c r="L936" i="33"/>
  <c r="M936" i="33"/>
  <c r="N936" i="33"/>
  <c r="O936" i="33"/>
  <c r="P936" i="33"/>
  <c r="Q936" i="33"/>
  <c r="R936" i="33"/>
  <c r="S936" i="33"/>
  <c r="T936" i="33"/>
  <c r="U936" i="33"/>
  <c r="D937" i="33"/>
  <c r="E937" i="33"/>
  <c r="F937" i="33"/>
  <c r="G937" i="33"/>
  <c r="H937" i="33"/>
  <c r="I937" i="33"/>
  <c r="J937" i="33"/>
  <c r="K937" i="33"/>
  <c r="L937" i="33"/>
  <c r="M937" i="33"/>
  <c r="N937" i="33"/>
  <c r="O937" i="33"/>
  <c r="P937" i="33"/>
  <c r="Q937" i="33"/>
  <c r="R937" i="33"/>
  <c r="S937" i="33"/>
  <c r="T937" i="33"/>
  <c r="U937" i="33"/>
  <c r="D938" i="33"/>
  <c r="E938" i="33"/>
  <c r="F938" i="33"/>
  <c r="G938" i="33"/>
  <c r="H938" i="33"/>
  <c r="I938" i="33"/>
  <c r="J938" i="33"/>
  <c r="K938" i="33"/>
  <c r="L938" i="33"/>
  <c r="M938" i="33"/>
  <c r="N938" i="33"/>
  <c r="O938" i="33"/>
  <c r="P938" i="33"/>
  <c r="Q938" i="33"/>
  <c r="R938" i="33"/>
  <c r="S938" i="33"/>
  <c r="T938" i="33"/>
  <c r="U938" i="33"/>
  <c r="D939" i="33"/>
  <c r="E939" i="33"/>
  <c r="F939" i="33"/>
  <c r="G939" i="33"/>
  <c r="H939" i="33"/>
  <c r="I939" i="33"/>
  <c r="J939" i="33"/>
  <c r="K939" i="33"/>
  <c r="L939" i="33"/>
  <c r="M939" i="33"/>
  <c r="N939" i="33"/>
  <c r="O939" i="33"/>
  <c r="P939" i="33"/>
  <c r="Q939" i="33"/>
  <c r="R939" i="33"/>
  <c r="S939" i="33"/>
  <c r="T939" i="33"/>
  <c r="U939" i="33"/>
  <c r="D944" i="33"/>
  <c r="E944" i="33"/>
  <c r="F944" i="33"/>
  <c r="G944" i="33"/>
  <c r="H944" i="33"/>
  <c r="I944" i="33"/>
  <c r="J944" i="33"/>
  <c r="K944" i="33"/>
  <c r="L944" i="33"/>
  <c r="M944" i="33"/>
  <c r="N944" i="33"/>
  <c r="O944" i="33"/>
  <c r="P944" i="33"/>
  <c r="Q944" i="33"/>
  <c r="R944" i="33"/>
  <c r="S944" i="33"/>
  <c r="T944" i="33"/>
  <c r="U944" i="33"/>
  <c r="D945" i="33"/>
  <c r="E945" i="33"/>
  <c r="F945" i="33"/>
  <c r="G945" i="33"/>
  <c r="H945" i="33"/>
  <c r="I945" i="33"/>
  <c r="J945" i="33"/>
  <c r="K945" i="33"/>
  <c r="L945" i="33"/>
  <c r="M945" i="33"/>
  <c r="N945" i="33"/>
  <c r="O945" i="33"/>
  <c r="P945" i="33"/>
  <c r="Q945" i="33"/>
  <c r="R945" i="33"/>
  <c r="S945" i="33"/>
  <c r="T945" i="33"/>
  <c r="U945" i="33"/>
  <c r="D946" i="33"/>
  <c r="E946" i="33"/>
  <c r="F946" i="33"/>
  <c r="G946" i="33"/>
  <c r="H946" i="33"/>
  <c r="I946" i="33"/>
  <c r="J946" i="33"/>
  <c r="K946" i="33"/>
  <c r="L946" i="33"/>
  <c r="M946" i="33"/>
  <c r="N946" i="33"/>
  <c r="O946" i="33"/>
  <c r="P946" i="33"/>
  <c r="Q946" i="33"/>
  <c r="R946" i="33"/>
  <c r="S946" i="33"/>
  <c r="T946" i="33"/>
  <c r="U946" i="33"/>
  <c r="D947" i="33"/>
  <c r="E947" i="33"/>
  <c r="F947" i="33"/>
  <c r="G947" i="33"/>
  <c r="H947" i="33"/>
  <c r="I947" i="33"/>
  <c r="J947" i="33"/>
  <c r="K947" i="33"/>
  <c r="L947" i="33"/>
  <c r="M947" i="33"/>
  <c r="N947" i="33"/>
  <c r="O947" i="33"/>
  <c r="P947" i="33"/>
  <c r="Q947" i="33"/>
  <c r="R947" i="33"/>
  <c r="S947" i="33"/>
  <c r="T947" i="33"/>
  <c r="U947" i="33"/>
  <c r="D948" i="33"/>
  <c r="E948" i="33"/>
  <c r="F948" i="33"/>
  <c r="G948" i="33"/>
  <c r="H948" i="33"/>
  <c r="I948" i="33"/>
  <c r="J948" i="33"/>
  <c r="K948" i="33"/>
  <c r="L948" i="33"/>
  <c r="M948" i="33"/>
  <c r="N948" i="33"/>
  <c r="O948" i="33"/>
  <c r="P948" i="33"/>
  <c r="Q948" i="33"/>
  <c r="R948" i="33"/>
  <c r="S948" i="33"/>
  <c r="T948" i="33"/>
  <c r="U948" i="33"/>
  <c r="D949" i="33"/>
  <c r="E949" i="33"/>
  <c r="F949" i="33"/>
  <c r="G949" i="33"/>
  <c r="H949" i="33"/>
  <c r="I949" i="33"/>
  <c r="J949" i="33"/>
  <c r="K949" i="33"/>
  <c r="L949" i="33"/>
  <c r="M949" i="33"/>
  <c r="N949" i="33"/>
  <c r="O949" i="33"/>
  <c r="P949" i="33"/>
  <c r="Q949" i="33"/>
  <c r="R949" i="33"/>
  <c r="S949" i="33"/>
  <c r="T949" i="33"/>
  <c r="U949" i="33"/>
  <c r="D950" i="33"/>
  <c r="E950" i="33"/>
  <c r="F950" i="33"/>
  <c r="G950" i="33"/>
  <c r="H950" i="33"/>
  <c r="I950" i="33"/>
  <c r="J950" i="33"/>
  <c r="K950" i="33"/>
  <c r="L950" i="33"/>
  <c r="M950" i="33"/>
  <c r="N950" i="33"/>
  <c r="O950" i="33"/>
  <c r="P950" i="33"/>
  <c r="Q950" i="33"/>
  <c r="R950" i="33"/>
  <c r="S950" i="33"/>
  <c r="T950" i="33"/>
  <c r="U950" i="33"/>
  <c r="D951" i="33"/>
  <c r="E951" i="33"/>
  <c r="F951" i="33"/>
  <c r="G951" i="33"/>
  <c r="H951" i="33"/>
  <c r="I951" i="33"/>
  <c r="J951" i="33"/>
  <c r="K951" i="33"/>
  <c r="L951" i="33"/>
  <c r="M951" i="33"/>
  <c r="N951" i="33"/>
  <c r="O951" i="33"/>
  <c r="P951" i="33"/>
  <c r="Q951" i="33"/>
  <c r="R951" i="33"/>
  <c r="S951" i="33"/>
  <c r="T951" i="33"/>
  <c r="U951" i="33"/>
  <c r="D952" i="33"/>
  <c r="E952" i="33"/>
  <c r="F952" i="33"/>
  <c r="G952" i="33"/>
  <c r="H952" i="33"/>
  <c r="I952" i="33"/>
  <c r="J952" i="33"/>
  <c r="K952" i="33"/>
  <c r="L952" i="33"/>
  <c r="M952" i="33"/>
  <c r="N952" i="33"/>
  <c r="O952" i="33"/>
  <c r="P952" i="33"/>
  <c r="Q952" i="33"/>
  <c r="R952" i="33"/>
  <c r="S952" i="33"/>
  <c r="T952" i="33"/>
  <c r="U952" i="33"/>
  <c r="D953" i="33"/>
  <c r="E953" i="33"/>
  <c r="F953" i="33"/>
  <c r="G953" i="33"/>
  <c r="H953" i="33"/>
  <c r="I953" i="33"/>
  <c r="J953" i="33"/>
  <c r="K953" i="33"/>
  <c r="L953" i="33"/>
  <c r="M953" i="33"/>
  <c r="N953" i="33"/>
  <c r="O953" i="33"/>
  <c r="P953" i="33"/>
  <c r="Q953" i="33"/>
  <c r="R953" i="33"/>
  <c r="S953" i="33"/>
  <c r="T953" i="33"/>
  <c r="U953" i="33"/>
  <c r="D954" i="33"/>
  <c r="E954" i="33"/>
  <c r="F954" i="33"/>
  <c r="G954" i="33"/>
  <c r="H954" i="33"/>
  <c r="I954" i="33"/>
  <c r="J954" i="33"/>
  <c r="K954" i="33"/>
  <c r="L954" i="33"/>
  <c r="M954" i="33"/>
  <c r="N954" i="33"/>
  <c r="O954" i="33"/>
  <c r="P954" i="33"/>
  <c r="Q954" i="33"/>
  <c r="R954" i="33"/>
  <c r="S954" i="33"/>
  <c r="T954" i="33"/>
  <c r="U954" i="33"/>
  <c r="D955" i="33"/>
  <c r="E955" i="33"/>
  <c r="F955" i="33"/>
  <c r="G955" i="33"/>
  <c r="H955" i="33"/>
  <c r="I955" i="33"/>
  <c r="J955" i="33"/>
  <c r="K955" i="33"/>
  <c r="L955" i="33"/>
  <c r="M955" i="33"/>
  <c r="N955" i="33"/>
  <c r="O955" i="33"/>
  <c r="P955" i="33"/>
  <c r="Q955" i="33"/>
  <c r="R955" i="33"/>
  <c r="S955" i="33"/>
  <c r="T955" i="33"/>
  <c r="U955" i="33"/>
  <c r="D956" i="33"/>
  <c r="E956" i="33"/>
  <c r="F956" i="33"/>
  <c r="G956" i="33"/>
  <c r="H956" i="33"/>
  <c r="I956" i="33"/>
  <c r="J956" i="33"/>
  <c r="K956" i="33"/>
  <c r="L956" i="33"/>
  <c r="M956" i="33"/>
  <c r="N956" i="33"/>
  <c r="O956" i="33"/>
  <c r="P956" i="33"/>
  <c r="Q956" i="33"/>
  <c r="R956" i="33"/>
  <c r="S956" i="33"/>
  <c r="T956" i="33"/>
  <c r="U956" i="33"/>
  <c r="D957" i="33"/>
  <c r="E957" i="33"/>
  <c r="F957" i="33"/>
  <c r="G957" i="33"/>
  <c r="H957" i="33"/>
  <c r="I957" i="33"/>
  <c r="J957" i="33"/>
  <c r="K957" i="33"/>
  <c r="L957" i="33"/>
  <c r="M957" i="33"/>
  <c r="N957" i="33"/>
  <c r="O957" i="33"/>
  <c r="P957" i="33"/>
  <c r="Q957" i="33"/>
  <c r="R957" i="33"/>
  <c r="S957" i="33"/>
  <c r="T957" i="33"/>
  <c r="U957" i="33"/>
  <c r="D958" i="33"/>
  <c r="E958" i="33"/>
  <c r="F958" i="33"/>
  <c r="G958" i="33"/>
  <c r="H958" i="33"/>
  <c r="I958" i="33"/>
  <c r="J958" i="33"/>
  <c r="K958" i="33"/>
  <c r="L958" i="33"/>
  <c r="M958" i="33"/>
  <c r="N958" i="33"/>
  <c r="O958" i="33"/>
  <c r="P958" i="33"/>
  <c r="Q958" i="33"/>
  <c r="R958" i="33"/>
  <c r="S958" i="33"/>
  <c r="T958" i="33"/>
  <c r="U958" i="33"/>
  <c r="D959" i="33"/>
  <c r="E959" i="33"/>
  <c r="F959" i="33"/>
  <c r="G959" i="33"/>
  <c r="H959" i="33"/>
  <c r="I959" i="33"/>
  <c r="J959" i="33"/>
  <c r="K959" i="33"/>
  <c r="L959" i="33"/>
  <c r="M959" i="33"/>
  <c r="N959" i="33"/>
  <c r="O959" i="33"/>
  <c r="P959" i="33"/>
  <c r="Q959" i="33"/>
  <c r="R959" i="33"/>
  <c r="S959" i="33"/>
  <c r="T959" i="33"/>
  <c r="U959" i="33"/>
  <c r="D964" i="33"/>
  <c r="E964" i="33"/>
  <c r="F964" i="33"/>
  <c r="G964" i="33"/>
  <c r="H964" i="33"/>
  <c r="I964" i="33"/>
  <c r="J964" i="33"/>
  <c r="K964" i="33"/>
  <c r="L964" i="33"/>
  <c r="M964" i="33"/>
  <c r="N964" i="33"/>
  <c r="O964" i="33"/>
  <c r="P964" i="33"/>
  <c r="Q964" i="33"/>
  <c r="R964" i="33"/>
  <c r="S964" i="33"/>
  <c r="T964" i="33"/>
  <c r="U964" i="33"/>
  <c r="D965" i="33"/>
  <c r="E965" i="33"/>
  <c r="F965" i="33"/>
  <c r="G965" i="33"/>
  <c r="H965" i="33"/>
  <c r="I965" i="33"/>
  <c r="J965" i="33"/>
  <c r="K965" i="33"/>
  <c r="L965" i="33"/>
  <c r="M965" i="33"/>
  <c r="N965" i="33"/>
  <c r="O965" i="33"/>
  <c r="P965" i="33"/>
  <c r="Q965" i="33"/>
  <c r="R965" i="33"/>
  <c r="S965" i="33"/>
  <c r="T965" i="33"/>
  <c r="U965" i="33"/>
  <c r="D966" i="33"/>
  <c r="E966" i="33"/>
  <c r="F966" i="33"/>
  <c r="G966" i="33"/>
  <c r="H966" i="33"/>
  <c r="I966" i="33"/>
  <c r="J966" i="33"/>
  <c r="K966" i="33"/>
  <c r="L966" i="33"/>
  <c r="M966" i="33"/>
  <c r="N966" i="33"/>
  <c r="O966" i="33"/>
  <c r="P966" i="33"/>
  <c r="Q966" i="33"/>
  <c r="R966" i="33"/>
  <c r="S966" i="33"/>
  <c r="T966" i="33"/>
  <c r="U966" i="33"/>
  <c r="D967" i="33"/>
  <c r="E967" i="33"/>
  <c r="F967" i="33"/>
  <c r="G967" i="33"/>
  <c r="H967" i="33"/>
  <c r="I967" i="33"/>
  <c r="J967" i="33"/>
  <c r="K967" i="33"/>
  <c r="L967" i="33"/>
  <c r="M967" i="33"/>
  <c r="N967" i="33"/>
  <c r="O967" i="33"/>
  <c r="P967" i="33"/>
  <c r="Q967" i="33"/>
  <c r="R967" i="33"/>
  <c r="S967" i="33"/>
  <c r="T967" i="33"/>
  <c r="U967" i="33"/>
  <c r="D968" i="33"/>
  <c r="E968" i="33"/>
  <c r="F968" i="33"/>
  <c r="G968" i="33"/>
  <c r="H968" i="33"/>
  <c r="I968" i="33"/>
  <c r="J968" i="33"/>
  <c r="K968" i="33"/>
  <c r="L968" i="33"/>
  <c r="M968" i="33"/>
  <c r="N968" i="33"/>
  <c r="O968" i="33"/>
  <c r="P968" i="33"/>
  <c r="Q968" i="33"/>
  <c r="R968" i="33"/>
  <c r="S968" i="33"/>
  <c r="T968" i="33"/>
  <c r="U968" i="33"/>
  <c r="D969" i="33"/>
  <c r="E969" i="33"/>
  <c r="F969" i="33"/>
  <c r="G969" i="33"/>
  <c r="H969" i="33"/>
  <c r="I969" i="33"/>
  <c r="J969" i="33"/>
  <c r="K969" i="33"/>
  <c r="L969" i="33"/>
  <c r="M969" i="33"/>
  <c r="N969" i="33"/>
  <c r="O969" i="33"/>
  <c r="P969" i="33"/>
  <c r="Q969" i="33"/>
  <c r="R969" i="33"/>
  <c r="S969" i="33"/>
  <c r="T969" i="33"/>
  <c r="U969" i="33"/>
  <c r="D970" i="33"/>
  <c r="E970" i="33"/>
  <c r="F970" i="33"/>
  <c r="G970" i="33"/>
  <c r="H970" i="33"/>
  <c r="I970" i="33"/>
  <c r="J970" i="33"/>
  <c r="K970" i="33"/>
  <c r="L970" i="33"/>
  <c r="M970" i="33"/>
  <c r="N970" i="33"/>
  <c r="O970" i="33"/>
  <c r="P970" i="33"/>
  <c r="Q970" i="33"/>
  <c r="R970" i="33"/>
  <c r="S970" i="33"/>
  <c r="T970" i="33"/>
  <c r="U970" i="33"/>
  <c r="D971" i="33"/>
  <c r="E971" i="33"/>
  <c r="F971" i="33"/>
  <c r="G971" i="33"/>
  <c r="H971" i="33"/>
  <c r="I971" i="33"/>
  <c r="J971" i="33"/>
  <c r="K971" i="33"/>
  <c r="L971" i="33"/>
  <c r="M971" i="33"/>
  <c r="N971" i="33"/>
  <c r="O971" i="33"/>
  <c r="P971" i="33"/>
  <c r="Q971" i="33"/>
  <c r="R971" i="33"/>
  <c r="S971" i="33"/>
  <c r="T971" i="33"/>
  <c r="U971" i="33"/>
  <c r="D972" i="33"/>
  <c r="E972" i="33"/>
  <c r="F972" i="33"/>
  <c r="G972" i="33"/>
  <c r="H972" i="33"/>
  <c r="I972" i="33"/>
  <c r="J972" i="33"/>
  <c r="K972" i="33"/>
  <c r="L972" i="33"/>
  <c r="M972" i="33"/>
  <c r="N972" i="33"/>
  <c r="O972" i="33"/>
  <c r="P972" i="33"/>
  <c r="Q972" i="33"/>
  <c r="R972" i="33"/>
  <c r="S972" i="33"/>
  <c r="T972" i="33"/>
  <c r="U972" i="33"/>
  <c r="D973" i="33"/>
  <c r="E973" i="33"/>
  <c r="F973" i="33"/>
  <c r="G973" i="33"/>
  <c r="H973" i="33"/>
  <c r="I973" i="33"/>
  <c r="J973" i="33"/>
  <c r="K973" i="33"/>
  <c r="L973" i="33"/>
  <c r="M973" i="33"/>
  <c r="N973" i="33"/>
  <c r="O973" i="33"/>
  <c r="P973" i="33"/>
  <c r="Q973" i="33"/>
  <c r="R973" i="33"/>
  <c r="S973" i="33"/>
  <c r="T973" i="33"/>
  <c r="U973" i="33"/>
  <c r="D974" i="33"/>
  <c r="E974" i="33"/>
  <c r="F974" i="33"/>
  <c r="G974" i="33"/>
  <c r="H974" i="33"/>
  <c r="I974" i="33"/>
  <c r="J974" i="33"/>
  <c r="K974" i="33"/>
  <c r="L974" i="33"/>
  <c r="M974" i="33"/>
  <c r="N974" i="33"/>
  <c r="O974" i="33"/>
  <c r="P974" i="33"/>
  <c r="Q974" i="33"/>
  <c r="R974" i="33"/>
  <c r="S974" i="33"/>
  <c r="T974" i="33"/>
  <c r="U974" i="33"/>
  <c r="D975" i="33"/>
  <c r="E975" i="33"/>
  <c r="F975" i="33"/>
  <c r="G975" i="33"/>
  <c r="H975" i="33"/>
  <c r="I975" i="33"/>
  <c r="J975" i="33"/>
  <c r="K975" i="33"/>
  <c r="L975" i="33"/>
  <c r="M975" i="33"/>
  <c r="N975" i="33"/>
  <c r="O975" i="33"/>
  <c r="P975" i="33"/>
  <c r="Q975" i="33"/>
  <c r="R975" i="33"/>
  <c r="S975" i="33"/>
  <c r="T975" i="33"/>
  <c r="U975" i="33"/>
  <c r="D976" i="33"/>
  <c r="E976" i="33"/>
  <c r="F976" i="33"/>
  <c r="G976" i="33"/>
  <c r="H976" i="33"/>
  <c r="I976" i="33"/>
  <c r="J976" i="33"/>
  <c r="K976" i="33"/>
  <c r="L976" i="33"/>
  <c r="M976" i="33"/>
  <c r="N976" i="33"/>
  <c r="O976" i="33"/>
  <c r="P976" i="33"/>
  <c r="Q976" i="33"/>
  <c r="R976" i="33"/>
  <c r="S976" i="33"/>
  <c r="T976" i="33"/>
  <c r="U976" i="33"/>
  <c r="D977" i="33"/>
  <c r="E977" i="33"/>
  <c r="F977" i="33"/>
  <c r="G977" i="33"/>
  <c r="H977" i="33"/>
  <c r="I977" i="33"/>
  <c r="J977" i="33"/>
  <c r="K977" i="33"/>
  <c r="L977" i="33"/>
  <c r="M977" i="33"/>
  <c r="N977" i="33"/>
  <c r="O977" i="33"/>
  <c r="P977" i="33"/>
  <c r="Q977" i="33"/>
  <c r="R977" i="33"/>
  <c r="S977" i="33"/>
  <c r="T977" i="33"/>
  <c r="U977" i="33"/>
  <c r="D978" i="33"/>
  <c r="E978" i="33"/>
  <c r="F978" i="33"/>
  <c r="G978" i="33"/>
  <c r="H978" i="33"/>
  <c r="I978" i="33"/>
  <c r="J978" i="33"/>
  <c r="K978" i="33"/>
  <c r="L978" i="33"/>
  <c r="M978" i="33"/>
  <c r="N978" i="33"/>
  <c r="O978" i="33"/>
  <c r="P978" i="33"/>
  <c r="Q978" i="33"/>
  <c r="R978" i="33"/>
  <c r="S978" i="33"/>
  <c r="T978" i="33"/>
  <c r="U978" i="33"/>
  <c r="D979" i="33"/>
  <c r="E979" i="33"/>
  <c r="F979" i="33"/>
  <c r="G979" i="33"/>
  <c r="H979" i="33"/>
  <c r="I979" i="33"/>
  <c r="J979" i="33"/>
  <c r="K979" i="33"/>
  <c r="L979" i="33"/>
  <c r="M979" i="33"/>
  <c r="N979" i="33"/>
  <c r="O979" i="33"/>
  <c r="P979" i="33"/>
  <c r="Q979" i="33"/>
  <c r="R979" i="33"/>
  <c r="S979" i="33"/>
  <c r="T979" i="33"/>
  <c r="U979" i="33"/>
  <c r="D984" i="33"/>
  <c r="E984" i="33"/>
  <c r="F984" i="33"/>
  <c r="G984" i="33"/>
  <c r="H984" i="33"/>
  <c r="I984" i="33"/>
  <c r="J984" i="33"/>
  <c r="K984" i="33"/>
  <c r="L984" i="33"/>
  <c r="M984" i="33"/>
  <c r="N984" i="33"/>
  <c r="O984" i="33"/>
  <c r="P984" i="33"/>
  <c r="Q984" i="33"/>
  <c r="R984" i="33"/>
  <c r="S984" i="33"/>
  <c r="T984" i="33"/>
  <c r="U984" i="33"/>
  <c r="D985" i="33"/>
  <c r="E985" i="33"/>
  <c r="F985" i="33"/>
  <c r="G985" i="33"/>
  <c r="H985" i="33"/>
  <c r="I985" i="33"/>
  <c r="J985" i="33"/>
  <c r="K985" i="33"/>
  <c r="L985" i="33"/>
  <c r="M985" i="33"/>
  <c r="N985" i="33"/>
  <c r="O985" i="33"/>
  <c r="P985" i="33"/>
  <c r="Q985" i="33"/>
  <c r="R985" i="33"/>
  <c r="S985" i="33"/>
  <c r="T985" i="33"/>
  <c r="U985" i="33"/>
  <c r="D986" i="33"/>
  <c r="E986" i="33"/>
  <c r="F986" i="33"/>
  <c r="G986" i="33"/>
  <c r="H986" i="33"/>
  <c r="I986" i="33"/>
  <c r="J986" i="33"/>
  <c r="K986" i="33"/>
  <c r="L986" i="33"/>
  <c r="M986" i="33"/>
  <c r="N986" i="33"/>
  <c r="O986" i="33"/>
  <c r="P986" i="33"/>
  <c r="Q986" i="33"/>
  <c r="R986" i="33"/>
  <c r="S986" i="33"/>
  <c r="T986" i="33"/>
  <c r="U986" i="33"/>
  <c r="D987" i="33"/>
  <c r="E987" i="33"/>
  <c r="F987" i="33"/>
  <c r="G987" i="33"/>
  <c r="H987" i="33"/>
  <c r="I987" i="33"/>
  <c r="J987" i="33"/>
  <c r="K987" i="33"/>
  <c r="L987" i="33"/>
  <c r="M987" i="33"/>
  <c r="N987" i="33"/>
  <c r="O987" i="33"/>
  <c r="P987" i="33"/>
  <c r="Q987" i="33"/>
  <c r="R987" i="33"/>
  <c r="S987" i="33"/>
  <c r="T987" i="33"/>
  <c r="U987" i="33"/>
  <c r="D988" i="33"/>
  <c r="E988" i="33"/>
  <c r="F988" i="33"/>
  <c r="G988" i="33"/>
  <c r="H988" i="33"/>
  <c r="I988" i="33"/>
  <c r="J988" i="33"/>
  <c r="K988" i="33"/>
  <c r="L988" i="33"/>
  <c r="M988" i="33"/>
  <c r="N988" i="33"/>
  <c r="O988" i="33"/>
  <c r="P988" i="33"/>
  <c r="Q988" i="33"/>
  <c r="R988" i="33"/>
  <c r="S988" i="33"/>
  <c r="T988" i="33"/>
  <c r="U988" i="33"/>
  <c r="D989" i="33"/>
  <c r="E989" i="33"/>
  <c r="F989" i="33"/>
  <c r="G989" i="33"/>
  <c r="H989" i="33"/>
  <c r="I989" i="33"/>
  <c r="J989" i="33"/>
  <c r="K989" i="33"/>
  <c r="L989" i="33"/>
  <c r="M989" i="33"/>
  <c r="N989" i="33"/>
  <c r="O989" i="33"/>
  <c r="P989" i="33"/>
  <c r="Q989" i="33"/>
  <c r="R989" i="33"/>
  <c r="S989" i="33"/>
  <c r="T989" i="33"/>
  <c r="U989" i="33"/>
  <c r="D990" i="33"/>
  <c r="E990" i="33"/>
  <c r="F990" i="33"/>
  <c r="G990" i="33"/>
  <c r="H990" i="33"/>
  <c r="I990" i="33"/>
  <c r="J990" i="33"/>
  <c r="K990" i="33"/>
  <c r="L990" i="33"/>
  <c r="M990" i="33"/>
  <c r="N990" i="33"/>
  <c r="O990" i="33"/>
  <c r="P990" i="33"/>
  <c r="Q990" i="33"/>
  <c r="R990" i="33"/>
  <c r="S990" i="33"/>
  <c r="T990" i="33"/>
  <c r="U990" i="33"/>
  <c r="D991" i="33"/>
  <c r="E991" i="33"/>
  <c r="F991" i="33"/>
  <c r="G991" i="33"/>
  <c r="H991" i="33"/>
  <c r="I991" i="33"/>
  <c r="J991" i="33"/>
  <c r="K991" i="33"/>
  <c r="L991" i="33"/>
  <c r="M991" i="33"/>
  <c r="N991" i="33"/>
  <c r="O991" i="33"/>
  <c r="P991" i="33"/>
  <c r="Q991" i="33"/>
  <c r="R991" i="33"/>
  <c r="S991" i="33"/>
  <c r="T991" i="33"/>
  <c r="U991" i="33"/>
  <c r="D992" i="33"/>
  <c r="E992" i="33"/>
  <c r="F992" i="33"/>
  <c r="G992" i="33"/>
  <c r="H992" i="33"/>
  <c r="I992" i="33"/>
  <c r="J992" i="33"/>
  <c r="K992" i="33"/>
  <c r="L992" i="33"/>
  <c r="M992" i="33"/>
  <c r="N992" i="33"/>
  <c r="O992" i="33"/>
  <c r="P992" i="33"/>
  <c r="Q992" i="33"/>
  <c r="R992" i="33"/>
  <c r="S992" i="33"/>
  <c r="T992" i="33"/>
  <c r="U992" i="33"/>
  <c r="D993" i="33"/>
  <c r="E993" i="33"/>
  <c r="F993" i="33"/>
  <c r="G993" i="33"/>
  <c r="H993" i="33"/>
  <c r="I993" i="33"/>
  <c r="J993" i="33"/>
  <c r="K993" i="33"/>
  <c r="L993" i="33"/>
  <c r="M993" i="33"/>
  <c r="N993" i="33"/>
  <c r="O993" i="33"/>
  <c r="P993" i="33"/>
  <c r="Q993" i="33"/>
  <c r="R993" i="33"/>
  <c r="S993" i="33"/>
  <c r="T993" i="33"/>
  <c r="U993" i="33"/>
  <c r="D994" i="33"/>
  <c r="E994" i="33"/>
  <c r="F994" i="33"/>
  <c r="G994" i="33"/>
  <c r="H994" i="33"/>
  <c r="I994" i="33"/>
  <c r="J994" i="33"/>
  <c r="K994" i="33"/>
  <c r="L994" i="33"/>
  <c r="M994" i="33"/>
  <c r="N994" i="33"/>
  <c r="O994" i="33"/>
  <c r="P994" i="33"/>
  <c r="Q994" i="33"/>
  <c r="R994" i="33"/>
  <c r="S994" i="33"/>
  <c r="T994" i="33"/>
  <c r="U994" i="33"/>
  <c r="D995" i="33"/>
  <c r="E995" i="33"/>
  <c r="F995" i="33"/>
  <c r="G995" i="33"/>
  <c r="H995" i="33"/>
  <c r="I995" i="33"/>
  <c r="J995" i="33"/>
  <c r="K995" i="33"/>
  <c r="L995" i="33"/>
  <c r="M995" i="33"/>
  <c r="N995" i="33"/>
  <c r="O995" i="33"/>
  <c r="P995" i="33"/>
  <c r="Q995" i="33"/>
  <c r="R995" i="33"/>
  <c r="S995" i="33"/>
  <c r="T995" i="33"/>
  <c r="U995" i="33"/>
  <c r="D996" i="33"/>
  <c r="E996" i="33"/>
  <c r="F996" i="33"/>
  <c r="G996" i="33"/>
  <c r="H996" i="33"/>
  <c r="I996" i="33"/>
  <c r="J996" i="33"/>
  <c r="K996" i="33"/>
  <c r="L996" i="33"/>
  <c r="M996" i="33"/>
  <c r="N996" i="33"/>
  <c r="O996" i="33"/>
  <c r="P996" i="33"/>
  <c r="Q996" i="33"/>
  <c r="R996" i="33"/>
  <c r="S996" i="33"/>
  <c r="T996" i="33"/>
  <c r="U996" i="33"/>
  <c r="D997" i="33"/>
  <c r="E997" i="33"/>
  <c r="F997" i="33"/>
  <c r="G997" i="33"/>
  <c r="H997" i="33"/>
  <c r="I997" i="33"/>
  <c r="J997" i="33"/>
  <c r="K997" i="33"/>
  <c r="L997" i="33"/>
  <c r="M997" i="33"/>
  <c r="N997" i="33"/>
  <c r="O997" i="33"/>
  <c r="P997" i="33"/>
  <c r="Q997" i="33"/>
  <c r="R997" i="33"/>
  <c r="S997" i="33"/>
  <c r="T997" i="33"/>
  <c r="U997" i="33"/>
  <c r="D998" i="33"/>
  <c r="E998" i="33"/>
  <c r="F998" i="33"/>
  <c r="G998" i="33"/>
  <c r="H998" i="33"/>
  <c r="I998" i="33"/>
  <c r="J998" i="33"/>
  <c r="K998" i="33"/>
  <c r="L998" i="33"/>
  <c r="M998" i="33"/>
  <c r="N998" i="33"/>
  <c r="O998" i="33"/>
  <c r="P998" i="33"/>
  <c r="Q998" i="33"/>
  <c r="R998" i="33"/>
  <c r="S998" i="33"/>
  <c r="T998" i="33"/>
  <c r="U998" i="33"/>
  <c r="D999" i="33"/>
  <c r="E999" i="33"/>
  <c r="F999" i="33"/>
  <c r="G999" i="33"/>
  <c r="H999" i="33"/>
  <c r="I999" i="33"/>
  <c r="J999" i="33"/>
  <c r="K999" i="33"/>
  <c r="L999" i="33"/>
  <c r="M999" i="33"/>
  <c r="N999" i="33"/>
  <c r="O999" i="33"/>
  <c r="P999" i="33"/>
  <c r="Q999" i="33"/>
  <c r="R999" i="33"/>
  <c r="S999" i="33"/>
  <c r="T999" i="33"/>
  <c r="U999" i="33"/>
  <c r="D1001" i="33"/>
  <c r="E1001" i="33"/>
  <c r="F1001" i="33"/>
  <c r="G1001" i="33"/>
  <c r="H1001" i="33"/>
  <c r="I1001" i="33"/>
  <c r="J1001" i="33"/>
  <c r="K1001" i="33"/>
  <c r="L1001" i="33"/>
  <c r="M1001" i="33"/>
  <c r="N1001" i="33"/>
  <c r="O1001" i="33"/>
  <c r="P1001" i="33"/>
  <c r="Q1001" i="33"/>
  <c r="R1001" i="33"/>
  <c r="S1001" i="33"/>
  <c r="T1001" i="33"/>
  <c r="U1001" i="33"/>
  <c r="D1002" i="33"/>
  <c r="E1002" i="33"/>
  <c r="F1002" i="33"/>
  <c r="G1002" i="33"/>
  <c r="H1002" i="33"/>
  <c r="I1002" i="33"/>
  <c r="J1002" i="33"/>
  <c r="K1002" i="33"/>
  <c r="L1002" i="33"/>
  <c r="M1002" i="33"/>
  <c r="N1002" i="33"/>
  <c r="O1002" i="33"/>
  <c r="P1002" i="33"/>
  <c r="Q1002" i="33"/>
  <c r="R1002" i="33"/>
  <c r="S1002" i="33"/>
  <c r="T1002" i="33"/>
  <c r="U1002" i="33"/>
  <c r="D1003" i="33"/>
  <c r="E1003" i="33"/>
  <c r="F1003" i="33"/>
  <c r="G1003" i="33"/>
  <c r="H1003" i="33"/>
  <c r="I1003" i="33"/>
  <c r="J1003" i="33"/>
  <c r="K1003" i="33"/>
  <c r="L1003" i="33"/>
  <c r="M1003" i="33"/>
  <c r="N1003" i="33"/>
  <c r="O1003" i="33"/>
  <c r="P1003" i="33"/>
  <c r="Q1003" i="33"/>
  <c r="R1003" i="33"/>
  <c r="S1003" i="33"/>
  <c r="T1003" i="33"/>
  <c r="U1003" i="33"/>
  <c r="D1004" i="33"/>
  <c r="E1004" i="33"/>
  <c r="F1004" i="33"/>
  <c r="G1004" i="33"/>
  <c r="H1004" i="33"/>
  <c r="I1004" i="33"/>
  <c r="J1004" i="33"/>
  <c r="K1004" i="33"/>
  <c r="L1004" i="33"/>
  <c r="M1004" i="33"/>
  <c r="N1004" i="33"/>
  <c r="O1004" i="33"/>
  <c r="P1004" i="33"/>
  <c r="Q1004" i="33"/>
  <c r="R1004" i="33"/>
  <c r="S1004" i="33"/>
  <c r="T1004" i="33"/>
  <c r="U1004" i="33"/>
  <c r="D1005" i="33"/>
  <c r="E1005" i="33"/>
  <c r="F1005" i="33"/>
  <c r="G1005" i="33"/>
  <c r="H1005" i="33"/>
  <c r="I1005" i="33"/>
  <c r="J1005" i="33"/>
  <c r="K1005" i="33"/>
  <c r="L1005" i="33"/>
  <c r="M1005" i="33"/>
  <c r="N1005" i="33"/>
  <c r="O1005" i="33"/>
  <c r="P1005" i="33"/>
  <c r="Q1005" i="33"/>
  <c r="R1005" i="33"/>
  <c r="S1005" i="33"/>
  <c r="T1005" i="33"/>
  <c r="U1005" i="33"/>
  <c r="D1006" i="33"/>
  <c r="E1006" i="33"/>
  <c r="F1006" i="33"/>
  <c r="G1006" i="33"/>
  <c r="H1006" i="33"/>
  <c r="I1006" i="33"/>
  <c r="J1006" i="33"/>
  <c r="K1006" i="33"/>
  <c r="L1006" i="33"/>
  <c r="M1006" i="33"/>
  <c r="N1006" i="33"/>
  <c r="O1006" i="33"/>
  <c r="P1006" i="33"/>
  <c r="Q1006" i="33"/>
  <c r="R1006" i="33"/>
  <c r="S1006" i="33"/>
  <c r="T1006" i="33"/>
  <c r="U1006" i="33"/>
  <c r="D1007" i="33"/>
  <c r="E1007" i="33"/>
  <c r="F1007" i="33"/>
  <c r="G1007" i="33"/>
  <c r="H1007" i="33"/>
  <c r="I1007" i="33"/>
  <c r="J1007" i="33"/>
  <c r="K1007" i="33"/>
  <c r="L1007" i="33"/>
  <c r="M1007" i="33"/>
  <c r="N1007" i="33"/>
  <c r="O1007" i="33"/>
  <c r="P1007" i="33"/>
  <c r="Q1007" i="33"/>
  <c r="R1007" i="33"/>
  <c r="S1007" i="33"/>
  <c r="T1007" i="33"/>
  <c r="U1007" i="33"/>
  <c r="D1008" i="33"/>
  <c r="E1008" i="33"/>
  <c r="F1008" i="33"/>
  <c r="G1008" i="33"/>
  <c r="H1008" i="33"/>
  <c r="I1008" i="33"/>
  <c r="J1008" i="33"/>
  <c r="K1008" i="33"/>
  <c r="L1008" i="33"/>
  <c r="M1008" i="33"/>
  <c r="N1008" i="33"/>
  <c r="O1008" i="33"/>
  <c r="P1008" i="33"/>
  <c r="Q1008" i="33"/>
  <c r="R1008" i="33"/>
  <c r="S1008" i="33"/>
  <c r="T1008" i="33"/>
  <c r="U1008" i="33"/>
  <c r="D1011" i="33"/>
  <c r="E1011" i="33"/>
  <c r="F1011" i="33"/>
  <c r="G1011" i="33"/>
  <c r="H1011" i="33"/>
  <c r="I1011" i="33"/>
  <c r="J1011" i="33"/>
  <c r="K1011" i="33"/>
  <c r="L1011" i="33"/>
  <c r="M1011" i="33"/>
  <c r="N1011" i="33"/>
  <c r="O1011" i="33"/>
  <c r="P1011" i="33"/>
  <c r="Q1011" i="33"/>
  <c r="R1011" i="33"/>
  <c r="S1011" i="33"/>
  <c r="T1011" i="33"/>
  <c r="U1011" i="33"/>
  <c r="D1012" i="33"/>
  <c r="E1012" i="33"/>
  <c r="F1012" i="33"/>
  <c r="G1012" i="33"/>
  <c r="H1012" i="33"/>
  <c r="I1012" i="33"/>
  <c r="J1012" i="33"/>
  <c r="K1012" i="33"/>
  <c r="L1012" i="33"/>
  <c r="M1012" i="33"/>
  <c r="N1012" i="33"/>
  <c r="O1012" i="33"/>
  <c r="P1012" i="33"/>
  <c r="Q1012" i="33"/>
  <c r="R1012" i="33"/>
  <c r="S1012" i="33"/>
  <c r="T1012" i="33"/>
  <c r="U1012" i="33"/>
  <c r="D1013" i="33"/>
  <c r="E1013" i="33"/>
  <c r="F1013" i="33"/>
  <c r="G1013" i="33"/>
  <c r="H1013" i="33"/>
  <c r="I1013" i="33"/>
  <c r="J1013" i="33"/>
  <c r="K1013" i="33"/>
  <c r="L1013" i="33"/>
  <c r="M1013" i="33"/>
  <c r="N1013" i="33"/>
  <c r="O1013" i="33"/>
  <c r="P1013" i="33"/>
  <c r="Q1013" i="33"/>
  <c r="R1013" i="33"/>
  <c r="S1013" i="33"/>
  <c r="T1013" i="33"/>
  <c r="U1013" i="33"/>
  <c r="D1014" i="33"/>
  <c r="E1014" i="33"/>
  <c r="F1014" i="33"/>
  <c r="G1014" i="33"/>
  <c r="H1014" i="33"/>
  <c r="I1014" i="33"/>
  <c r="J1014" i="33"/>
  <c r="K1014" i="33"/>
  <c r="L1014" i="33"/>
  <c r="M1014" i="33"/>
  <c r="N1014" i="33"/>
  <c r="O1014" i="33"/>
  <c r="P1014" i="33"/>
  <c r="Q1014" i="33"/>
  <c r="R1014" i="33"/>
  <c r="S1014" i="33"/>
  <c r="T1014" i="33"/>
  <c r="U1014" i="33"/>
  <c r="D1015" i="33"/>
  <c r="E1015" i="33"/>
  <c r="F1015" i="33"/>
  <c r="G1015" i="33"/>
  <c r="H1015" i="33"/>
  <c r="I1015" i="33"/>
  <c r="J1015" i="33"/>
  <c r="K1015" i="33"/>
  <c r="L1015" i="33"/>
  <c r="M1015" i="33"/>
  <c r="N1015" i="33"/>
  <c r="O1015" i="33"/>
  <c r="P1015" i="33"/>
  <c r="Q1015" i="33"/>
  <c r="R1015" i="33"/>
  <c r="S1015" i="33"/>
  <c r="T1015" i="33"/>
  <c r="U1015" i="33"/>
  <c r="D1016" i="33"/>
  <c r="E1016" i="33"/>
  <c r="F1016" i="33"/>
  <c r="G1016" i="33"/>
  <c r="H1016" i="33"/>
  <c r="I1016" i="33"/>
  <c r="J1016" i="33"/>
  <c r="K1016" i="33"/>
  <c r="L1016" i="33"/>
  <c r="M1016" i="33"/>
  <c r="N1016" i="33"/>
  <c r="O1016" i="33"/>
  <c r="P1016" i="33"/>
  <c r="Q1016" i="33"/>
  <c r="R1016" i="33"/>
  <c r="S1016" i="33"/>
  <c r="T1016" i="33"/>
  <c r="U1016" i="33"/>
  <c r="D1017" i="33"/>
  <c r="E1017" i="33"/>
  <c r="F1017" i="33"/>
  <c r="G1017" i="33"/>
  <c r="H1017" i="33"/>
  <c r="I1017" i="33"/>
  <c r="J1017" i="33"/>
  <c r="K1017" i="33"/>
  <c r="L1017" i="33"/>
  <c r="M1017" i="33"/>
  <c r="N1017" i="33"/>
  <c r="O1017" i="33"/>
  <c r="P1017" i="33"/>
  <c r="Q1017" i="33"/>
  <c r="R1017" i="33"/>
  <c r="S1017" i="33"/>
  <c r="T1017" i="33"/>
  <c r="U1017" i="33"/>
  <c r="D1018" i="33"/>
  <c r="E1018" i="33"/>
  <c r="F1018" i="33"/>
  <c r="G1018" i="33"/>
  <c r="H1018" i="33"/>
  <c r="I1018" i="33"/>
  <c r="J1018" i="33"/>
  <c r="K1018" i="33"/>
  <c r="L1018" i="33"/>
  <c r="M1018" i="33"/>
  <c r="N1018" i="33"/>
  <c r="O1018" i="33"/>
  <c r="P1018" i="33"/>
  <c r="Q1018" i="33"/>
  <c r="R1018" i="33"/>
  <c r="S1018" i="33"/>
  <c r="T1018" i="33"/>
  <c r="U1018" i="33"/>
  <c r="D1019" i="33"/>
  <c r="J1019" i="33"/>
  <c r="P1019" i="33"/>
  <c r="D1020" i="33"/>
  <c r="J1020" i="33"/>
  <c r="P1020" i="33"/>
  <c r="D1021" i="33"/>
  <c r="J1021" i="33"/>
  <c r="P1021" i="33"/>
  <c r="D1022" i="33"/>
  <c r="J1022" i="33"/>
  <c r="P1022" i="33"/>
  <c r="D1023" i="33"/>
  <c r="J1023" i="33"/>
  <c r="P1023" i="33"/>
  <c r="D1024" i="33"/>
  <c r="J1024" i="33"/>
  <c r="P1024" i="33"/>
  <c r="D1025" i="33"/>
  <c r="J1025" i="33"/>
  <c r="P1025" i="33"/>
  <c r="D1026" i="33"/>
  <c r="J1026" i="33"/>
  <c r="P1026" i="33"/>
  <c r="D1028" i="33"/>
  <c r="E1028" i="33"/>
  <c r="F1028" i="33"/>
  <c r="G1028" i="33"/>
  <c r="H1028" i="33"/>
  <c r="I1028" i="33"/>
  <c r="J1028" i="33"/>
  <c r="K1028" i="33"/>
  <c r="L1028" i="33"/>
  <c r="M1028" i="33"/>
  <c r="N1028" i="33"/>
  <c r="O1028" i="33"/>
  <c r="P1028" i="33"/>
  <c r="Q1028" i="33"/>
  <c r="R1028" i="33"/>
  <c r="S1028" i="33"/>
  <c r="T1028" i="33"/>
  <c r="U1028" i="33"/>
  <c r="D1029" i="33"/>
  <c r="E1029" i="33"/>
  <c r="F1029" i="33"/>
  <c r="G1029" i="33"/>
  <c r="H1029" i="33"/>
  <c r="I1029" i="33"/>
  <c r="J1029" i="33"/>
  <c r="K1029" i="33"/>
  <c r="L1029" i="33"/>
  <c r="M1029" i="33"/>
  <c r="N1029" i="33"/>
  <c r="O1029" i="33"/>
  <c r="P1029" i="33"/>
  <c r="Q1029" i="33"/>
  <c r="R1029" i="33"/>
  <c r="S1029" i="33"/>
  <c r="T1029" i="33"/>
  <c r="U1029" i="33"/>
  <c r="D1030" i="33"/>
  <c r="E1030" i="33"/>
  <c r="F1030" i="33"/>
  <c r="G1030" i="33"/>
  <c r="H1030" i="33"/>
  <c r="I1030" i="33"/>
  <c r="J1030" i="33"/>
  <c r="K1030" i="33"/>
  <c r="L1030" i="33"/>
  <c r="M1030" i="33"/>
  <c r="N1030" i="33"/>
  <c r="O1030" i="33"/>
  <c r="P1030" i="33"/>
  <c r="Q1030" i="33"/>
  <c r="R1030" i="33"/>
  <c r="S1030" i="33"/>
  <c r="T1030" i="33"/>
  <c r="U1030" i="33"/>
  <c r="D1031" i="33"/>
  <c r="E1031" i="33"/>
  <c r="F1031" i="33"/>
  <c r="G1031" i="33"/>
  <c r="H1031" i="33"/>
  <c r="I1031" i="33"/>
  <c r="J1031" i="33"/>
  <c r="K1031" i="33"/>
  <c r="L1031" i="33"/>
  <c r="M1031" i="33"/>
  <c r="N1031" i="33"/>
  <c r="O1031" i="33"/>
  <c r="P1031" i="33"/>
  <c r="Q1031" i="33"/>
  <c r="R1031" i="33"/>
  <c r="S1031" i="33"/>
  <c r="T1031" i="33"/>
  <c r="U1031" i="33"/>
  <c r="D1032" i="33"/>
  <c r="E1032" i="33"/>
  <c r="F1032" i="33"/>
  <c r="G1032" i="33"/>
  <c r="H1032" i="33"/>
  <c r="I1032" i="33"/>
  <c r="J1032" i="33"/>
  <c r="K1032" i="33"/>
  <c r="L1032" i="33"/>
  <c r="M1032" i="33"/>
  <c r="N1032" i="33"/>
  <c r="O1032" i="33"/>
  <c r="P1032" i="33"/>
  <c r="Q1032" i="33"/>
  <c r="R1032" i="33"/>
  <c r="S1032" i="33"/>
  <c r="T1032" i="33"/>
  <c r="U1032" i="33"/>
  <c r="D1033" i="33"/>
  <c r="E1033" i="33"/>
  <c r="F1033" i="33"/>
  <c r="G1033" i="33"/>
  <c r="H1033" i="33"/>
  <c r="I1033" i="33"/>
  <c r="J1033" i="33"/>
  <c r="K1033" i="33"/>
  <c r="L1033" i="33"/>
  <c r="M1033" i="33"/>
  <c r="N1033" i="33"/>
  <c r="O1033" i="33"/>
  <c r="P1033" i="33"/>
  <c r="Q1033" i="33"/>
  <c r="R1033" i="33"/>
  <c r="S1033" i="33"/>
  <c r="T1033" i="33"/>
  <c r="U1033" i="33"/>
  <c r="D1034" i="33"/>
  <c r="E1034" i="33"/>
  <c r="F1034" i="33"/>
  <c r="G1034" i="33"/>
  <c r="H1034" i="33"/>
  <c r="I1034" i="33"/>
  <c r="J1034" i="33"/>
  <c r="K1034" i="33"/>
  <c r="L1034" i="33"/>
  <c r="M1034" i="33"/>
  <c r="N1034" i="33"/>
  <c r="O1034" i="33"/>
  <c r="P1034" i="33"/>
  <c r="Q1034" i="33"/>
  <c r="R1034" i="33"/>
  <c r="S1034" i="33"/>
  <c r="T1034" i="33"/>
  <c r="U1034" i="33"/>
  <c r="D1035" i="33"/>
  <c r="E1035" i="33"/>
  <c r="F1035" i="33"/>
  <c r="G1035" i="33"/>
  <c r="H1035" i="33"/>
  <c r="I1035" i="33"/>
  <c r="J1035" i="33"/>
  <c r="K1035" i="33"/>
  <c r="L1035" i="33"/>
  <c r="M1035" i="33"/>
  <c r="N1035" i="33"/>
  <c r="O1035" i="33"/>
  <c r="P1035" i="33"/>
  <c r="Q1035" i="33"/>
  <c r="R1035" i="33"/>
  <c r="S1035" i="33"/>
  <c r="T1035" i="33"/>
  <c r="U1035" i="33"/>
  <c r="D1036" i="33"/>
  <c r="J1036" i="33"/>
  <c r="P1036" i="33"/>
  <c r="D1037" i="33"/>
  <c r="J1037" i="33"/>
  <c r="P1037" i="33"/>
  <c r="D1038" i="33"/>
  <c r="J1038" i="33"/>
  <c r="P1038" i="33"/>
  <c r="D1039" i="33"/>
  <c r="J1039" i="33"/>
  <c r="P1039" i="33"/>
  <c r="D1040" i="33"/>
  <c r="J1040" i="33"/>
  <c r="P1040" i="33"/>
  <c r="D1041" i="33"/>
  <c r="J1041" i="33"/>
  <c r="P1041" i="33"/>
  <c r="D1042" i="33"/>
  <c r="J1042" i="33"/>
  <c r="P1042" i="33"/>
  <c r="D1043" i="33"/>
  <c r="J1043" i="33"/>
  <c r="P1043" i="33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Z491" i="1"/>
  <c r="AA491" i="1"/>
  <c r="AB491" i="1"/>
  <c r="AC491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A492" i="1"/>
  <c r="AB492" i="1"/>
  <c r="AC492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A493" i="1"/>
  <c r="AB493" i="1"/>
  <c r="AC493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A494" i="1"/>
  <c r="AB494" i="1"/>
  <c r="AC494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Z495" i="1"/>
  <c r="AA495" i="1"/>
  <c r="AB495" i="1"/>
  <c r="AC495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A496" i="1"/>
  <c r="AB496" i="1"/>
  <c r="AC496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A506" i="1"/>
  <c r="AB506" i="1"/>
  <c r="AC506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Z507" i="1"/>
  <c r="AA507" i="1"/>
  <c r="AB507" i="1"/>
  <c r="AC507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A508" i="1"/>
  <c r="AB508" i="1"/>
  <c r="AC508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Z509" i="1"/>
  <c r="AA509" i="1"/>
  <c r="AB509" i="1"/>
  <c r="AC509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AA511" i="1"/>
  <c r="AB511" i="1"/>
  <c r="AC511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A512" i="1"/>
  <c r="AB512" i="1"/>
  <c r="AC512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A549" i="1"/>
  <c r="AB549" i="1"/>
  <c r="AC549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AC551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Z552" i="1"/>
  <c r="AA552" i="1"/>
  <c r="AB552" i="1"/>
  <c r="AC552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H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Y697" i="1"/>
  <c r="Z697" i="1"/>
  <c r="AA697" i="1"/>
  <c r="AB697" i="1"/>
  <c r="AC697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H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Y699" i="1"/>
  <c r="Z699" i="1"/>
  <c r="AA699" i="1"/>
  <c r="AB699" i="1"/>
  <c r="AC699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H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Y701" i="1"/>
  <c r="Z701" i="1"/>
  <c r="AA701" i="1"/>
  <c r="AB701" i="1"/>
  <c r="AC701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H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Y703" i="1"/>
  <c r="Z703" i="1"/>
  <c r="AA703" i="1"/>
  <c r="AB703" i="1"/>
  <c r="AC703" i="1"/>
  <c r="H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A704" i="1"/>
  <c r="AB704" i="1"/>
  <c r="AC704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H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A801" i="1"/>
  <c r="AB801" i="1"/>
  <c r="AC801" i="1"/>
  <c r="H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A802" i="1"/>
  <c r="AB802" i="1"/>
  <c r="AC802" i="1"/>
  <c r="H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H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H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H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H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H817" i="1"/>
  <c r="I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Y817" i="1"/>
  <c r="Z817" i="1"/>
  <c r="AA817" i="1"/>
  <c r="AB817" i="1"/>
  <c r="AC817" i="1"/>
  <c r="H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Y819" i="1"/>
  <c r="Z819" i="1"/>
  <c r="AA819" i="1"/>
  <c r="AB819" i="1"/>
  <c r="AC819" i="1"/>
  <c r="H820" i="1"/>
  <c r="I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Y820" i="1"/>
  <c r="Z820" i="1"/>
  <c r="AA820" i="1"/>
  <c r="AB820" i="1"/>
  <c r="AC820" i="1"/>
  <c r="H821" i="1"/>
  <c r="I821" i="1"/>
  <c r="J821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W821" i="1"/>
  <c r="X821" i="1"/>
  <c r="Y821" i="1"/>
  <c r="Z821" i="1"/>
  <c r="AA821" i="1"/>
  <c r="AB821" i="1"/>
  <c r="AC821" i="1"/>
  <c r="H822" i="1"/>
  <c r="I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Y822" i="1"/>
  <c r="Z822" i="1"/>
  <c r="AA822" i="1"/>
  <c r="AB822" i="1"/>
  <c r="AC822" i="1"/>
  <c r="H823" i="1"/>
  <c r="I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Y823" i="1"/>
  <c r="Z823" i="1"/>
  <c r="AA823" i="1"/>
  <c r="AB823" i="1"/>
  <c r="AC823" i="1"/>
  <c r="H824" i="1"/>
  <c r="I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Y824" i="1"/>
  <c r="Z824" i="1"/>
  <c r="AA824" i="1"/>
  <c r="AB824" i="1"/>
  <c r="AC824" i="1"/>
  <c r="H825" i="1"/>
  <c r="I825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Y825" i="1"/>
  <c r="Z825" i="1"/>
  <c r="AA825" i="1"/>
  <c r="AB825" i="1"/>
  <c r="AC825" i="1"/>
  <c r="H826" i="1"/>
  <c r="I826" i="1"/>
  <c r="J826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W826" i="1"/>
  <c r="X826" i="1"/>
  <c r="Y826" i="1"/>
  <c r="Z826" i="1"/>
  <c r="AA826" i="1"/>
  <c r="AB826" i="1"/>
  <c r="AC826" i="1"/>
  <c r="H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A829" i="1"/>
  <c r="AB829" i="1"/>
  <c r="AC829" i="1"/>
  <c r="H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Y830" i="1"/>
  <c r="Z830" i="1"/>
  <c r="AA830" i="1"/>
  <c r="AB830" i="1"/>
  <c r="AC830" i="1"/>
  <c r="H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A831" i="1"/>
  <c r="AB831" i="1"/>
  <c r="AC831" i="1"/>
  <c r="H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A832" i="1"/>
  <c r="AB832" i="1"/>
  <c r="AC832" i="1"/>
  <c r="H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A833" i="1"/>
  <c r="AB833" i="1"/>
  <c r="AC833" i="1"/>
  <c r="H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A834" i="1"/>
  <c r="AB834" i="1"/>
  <c r="AC834" i="1"/>
  <c r="H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H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Y836" i="1"/>
  <c r="Z836" i="1"/>
  <c r="AA836" i="1"/>
  <c r="AB836" i="1"/>
  <c r="AC836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H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Y854" i="1"/>
  <c r="Z854" i="1"/>
  <c r="AA854" i="1"/>
  <c r="AB854" i="1"/>
  <c r="AC854" i="1"/>
  <c r="H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Y855" i="1"/>
  <c r="Z855" i="1"/>
  <c r="AA855" i="1"/>
  <c r="AB855" i="1"/>
  <c r="AC855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H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H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A868" i="1"/>
  <c r="AB868" i="1"/>
  <c r="AC868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H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A877" i="1"/>
  <c r="AB877" i="1"/>
  <c r="AC877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H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H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A891" i="1"/>
  <c r="AB891" i="1"/>
  <c r="AC891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Y894" i="1"/>
  <c r="Z894" i="1"/>
  <c r="AA894" i="1"/>
  <c r="AB894" i="1"/>
  <c r="AC894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H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A896" i="1"/>
  <c r="AB896" i="1"/>
  <c r="AC896" i="1"/>
  <c r="H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A897" i="1"/>
  <c r="AB897" i="1"/>
  <c r="AC897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A908" i="1"/>
  <c r="AB908" i="1"/>
  <c r="AC908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H932" i="1"/>
  <c r="I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Y932" i="1"/>
  <c r="Z932" i="1"/>
  <c r="AA932" i="1"/>
  <c r="AB932" i="1"/>
  <c r="AC932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A948" i="1"/>
  <c r="AB948" i="1"/>
  <c r="AC948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A951" i="1"/>
  <c r="AB951" i="1"/>
  <c r="AC951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A957" i="1"/>
  <c r="AB957" i="1"/>
  <c r="AC957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A958" i="1"/>
  <c r="AB958" i="1"/>
  <c r="AC958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A959" i="1"/>
  <c r="AB959" i="1"/>
  <c r="AC959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A961" i="1"/>
  <c r="AB961" i="1"/>
  <c r="AC961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H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Y971" i="1"/>
  <c r="Z971" i="1"/>
  <c r="AA971" i="1"/>
  <c r="AB971" i="1"/>
  <c r="AC971" i="1"/>
  <c r="H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Y972" i="1"/>
  <c r="Z972" i="1"/>
  <c r="AA972" i="1"/>
  <c r="AB972" i="1"/>
  <c r="AC972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H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Y981" i="1"/>
  <c r="Z981" i="1"/>
  <c r="AA981" i="1"/>
  <c r="AB981" i="1"/>
  <c r="AC981" i="1"/>
  <c r="H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Y983" i="1"/>
  <c r="Z983" i="1"/>
  <c r="AA983" i="1"/>
  <c r="AB983" i="1"/>
  <c r="AC983" i="1"/>
  <c r="H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Y984" i="1"/>
  <c r="Z984" i="1"/>
  <c r="AA984" i="1"/>
  <c r="AB984" i="1"/>
  <c r="AC984" i="1"/>
  <c r="H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Y985" i="1"/>
  <c r="Z985" i="1"/>
  <c r="AA985" i="1"/>
  <c r="AB985" i="1"/>
  <c r="AC985" i="1"/>
  <c r="H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Y986" i="1"/>
  <c r="Z986" i="1"/>
  <c r="AA986" i="1"/>
  <c r="AB986" i="1"/>
  <c r="AC986" i="1"/>
  <c r="H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Y987" i="1"/>
  <c r="Z987" i="1"/>
  <c r="AA987" i="1"/>
  <c r="AB987" i="1"/>
  <c r="AC987" i="1"/>
  <c r="H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Y988" i="1"/>
  <c r="Z988" i="1"/>
  <c r="AA988" i="1"/>
  <c r="AB988" i="1"/>
  <c r="AC988" i="1"/>
  <c r="H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A989" i="1"/>
  <c r="AB989" i="1"/>
  <c r="AC989" i="1"/>
  <c r="H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Y990" i="1"/>
  <c r="Z990" i="1"/>
  <c r="AA990" i="1"/>
  <c r="AB990" i="1"/>
  <c r="AC990" i="1"/>
  <c r="H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Y993" i="1"/>
  <c r="Z993" i="1"/>
  <c r="AA993" i="1"/>
  <c r="AB993" i="1"/>
  <c r="AC993" i="1"/>
  <c r="H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V994" i="1"/>
  <c r="W994" i="1"/>
  <c r="X994" i="1"/>
  <c r="Y994" i="1"/>
  <c r="Z994" i="1"/>
  <c r="AA994" i="1"/>
  <c r="AB994" i="1"/>
  <c r="AC994" i="1"/>
  <c r="H995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Y995" i="1"/>
  <c r="Z995" i="1"/>
  <c r="AA995" i="1"/>
  <c r="AB995" i="1"/>
  <c r="AC995" i="1"/>
  <c r="H996" i="1"/>
  <c r="I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Y996" i="1"/>
  <c r="Z996" i="1"/>
  <c r="AA996" i="1"/>
  <c r="AB996" i="1"/>
  <c r="AC996" i="1"/>
  <c r="H997" i="1"/>
  <c r="I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W997" i="1"/>
  <c r="X997" i="1"/>
  <c r="Y997" i="1"/>
  <c r="Z997" i="1"/>
  <c r="AA997" i="1"/>
  <c r="AB997" i="1"/>
  <c r="AC997" i="1"/>
  <c r="H998" i="1"/>
  <c r="I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W998" i="1"/>
  <c r="X998" i="1"/>
  <c r="Y998" i="1"/>
  <c r="Z998" i="1"/>
  <c r="AA998" i="1"/>
  <c r="AB998" i="1"/>
  <c r="AC998" i="1"/>
  <c r="H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Y999" i="1"/>
  <c r="Z999" i="1"/>
  <c r="AA999" i="1"/>
  <c r="AB999" i="1"/>
  <c r="AC999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Y1000" i="1"/>
  <c r="Z1000" i="1"/>
  <c r="AA1000" i="1"/>
  <c r="AB1000" i="1"/>
  <c r="AC1000" i="1"/>
  <c r="H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Y1001" i="1"/>
  <c r="Z1001" i="1"/>
  <c r="AA1001" i="1"/>
  <c r="AB1001" i="1"/>
  <c r="AC1001" i="1"/>
  <c r="H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Y1002" i="1"/>
  <c r="Z1002" i="1"/>
  <c r="AA1002" i="1"/>
  <c r="AB1002" i="1"/>
  <c r="AC1002" i="1"/>
  <c r="H1003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W1003" i="1"/>
  <c r="X1003" i="1"/>
  <c r="Y1003" i="1"/>
  <c r="Z1003" i="1"/>
  <c r="AA1003" i="1"/>
  <c r="AB1003" i="1"/>
  <c r="AC1003" i="1"/>
  <c r="H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Y1004" i="1"/>
  <c r="Z1004" i="1"/>
  <c r="AA1004" i="1"/>
  <c r="AB1004" i="1"/>
  <c r="AC1004" i="1"/>
  <c r="H1005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Y1005" i="1"/>
  <c r="Z1005" i="1"/>
  <c r="AA1005" i="1"/>
  <c r="AB1005" i="1"/>
  <c r="AC1005" i="1"/>
  <c r="H1006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Y1006" i="1"/>
  <c r="Z1006" i="1"/>
  <c r="AA1006" i="1"/>
  <c r="AB1006" i="1"/>
  <c r="AC1006" i="1"/>
  <c r="H1007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Y1007" i="1"/>
  <c r="Z1007" i="1"/>
  <c r="AA1007" i="1"/>
  <c r="AB1007" i="1"/>
  <c r="AC1007" i="1"/>
  <c r="H1008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W1008" i="1"/>
  <c r="X1008" i="1"/>
  <c r="Y1008" i="1"/>
  <c r="Z1008" i="1"/>
  <c r="AA1008" i="1"/>
  <c r="AB1008" i="1"/>
  <c r="AC1008" i="1"/>
  <c r="H1009" i="1"/>
  <c r="I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W1009" i="1"/>
  <c r="X1009" i="1"/>
  <c r="Y1009" i="1"/>
  <c r="Z1009" i="1"/>
  <c r="AA1009" i="1"/>
  <c r="AB1009" i="1"/>
  <c r="AC1009" i="1"/>
  <c r="H1010" i="1"/>
  <c r="I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W1010" i="1"/>
  <c r="X1010" i="1"/>
  <c r="Y1010" i="1"/>
  <c r="Z1010" i="1"/>
  <c r="AA1010" i="1"/>
  <c r="AB1010" i="1"/>
  <c r="AC1010" i="1"/>
  <c r="H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Y1011" i="1"/>
  <c r="Z1011" i="1"/>
  <c r="AA1011" i="1"/>
  <c r="AB1011" i="1"/>
  <c r="AC1011" i="1"/>
  <c r="H1012" i="1"/>
  <c r="I1012" i="1"/>
  <c r="J1012" i="1"/>
  <c r="K1012" i="1"/>
  <c r="L1012" i="1"/>
  <c r="M1012" i="1"/>
  <c r="N1012" i="1"/>
  <c r="O1012" i="1"/>
  <c r="P1012" i="1"/>
  <c r="Q1012" i="1"/>
  <c r="R1012" i="1"/>
  <c r="S1012" i="1"/>
  <c r="T1012" i="1"/>
  <c r="U1012" i="1"/>
  <c r="V1012" i="1"/>
  <c r="W1012" i="1"/>
  <c r="X1012" i="1"/>
  <c r="Y1012" i="1"/>
  <c r="Z1012" i="1"/>
  <c r="AA1012" i="1"/>
  <c r="AB1012" i="1"/>
  <c r="AC1012" i="1"/>
  <c r="H1013" i="1"/>
  <c r="I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W1013" i="1"/>
  <c r="X1013" i="1"/>
  <c r="Y1013" i="1"/>
  <c r="Z1013" i="1"/>
  <c r="AA1013" i="1"/>
  <c r="AB1013" i="1"/>
  <c r="AC1013" i="1"/>
  <c r="H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W1014" i="1"/>
  <c r="X1014" i="1"/>
  <c r="Y1014" i="1"/>
  <c r="Z1014" i="1"/>
  <c r="AA1014" i="1"/>
  <c r="AB1014" i="1"/>
  <c r="AC1014" i="1"/>
  <c r="H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Y1015" i="1"/>
  <c r="Z1015" i="1"/>
  <c r="AA1015" i="1"/>
  <c r="AB1015" i="1"/>
  <c r="AC1015" i="1"/>
  <c r="H1016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Y1016" i="1"/>
  <c r="Z1016" i="1"/>
  <c r="AA1016" i="1"/>
  <c r="AB1016" i="1"/>
  <c r="AC1016" i="1"/>
  <c r="H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Y1017" i="1"/>
  <c r="Z1017" i="1"/>
  <c r="AA1017" i="1"/>
  <c r="AB1017" i="1"/>
  <c r="AC1017" i="1"/>
  <c r="H1018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W1018" i="1"/>
  <c r="X1018" i="1"/>
  <c r="Y1018" i="1"/>
  <c r="Z1018" i="1"/>
  <c r="AA1018" i="1"/>
  <c r="AB1018" i="1"/>
  <c r="AC1018" i="1"/>
  <c r="H1019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Y1019" i="1"/>
  <c r="Z1019" i="1"/>
  <c r="AA1019" i="1"/>
  <c r="AB1019" i="1"/>
  <c r="AC1019" i="1"/>
  <c r="H1020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Y1020" i="1"/>
  <c r="Z1020" i="1"/>
  <c r="AA1020" i="1"/>
  <c r="AB1020" i="1"/>
  <c r="AC1020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A1022" i="1"/>
  <c r="AB1022" i="1"/>
  <c r="AC1022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A1023" i="1"/>
  <c r="AB1023" i="1"/>
  <c r="AC1023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A1024" i="1"/>
  <c r="AB1024" i="1"/>
  <c r="AC1024" i="1"/>
  <c r="H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Y1025" i="1"/>
  <c r="Z1025" i="1"/>
  <c r="AA1025" i="1"/>
  <c r="AB1025" i="1"/>
  <c r="AC1025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A1026" i="1"/>
  <c r="AB1026" i="1"/>
  <c r="AC1026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A1027" i="1"/>
  <c r="AB1027" i="1"/>
  <c r="AC1027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H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Y1029" i="1"/>
  <c r="Z1029" i="1"/>
  <c r="AA1029" i="1"/>
  <c r="AB1029" i="1"/>
  <c r="AC1029" i="1"/>
  <c r="H1030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W1030" i="1"/>
  <c r="X1030" i="1"/>
  <c r="Y1030" i="1"/>
  <c r="Z1030" i="1"/>
  <c r="AA1030" i="1"/>
  <c r="AB1030" i="1"/>
  <c r="AC1030" i="1"/>
  <c r="H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Y1031" i="1"/>
  <c r="Z1031" i="1"/>
  <c r="AA1031" i="1"/>
  <c r="AB1031" i="1"/>
  <c r="AC1031" i="1"/>
  <c r="H1032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Y1032" i="1"/>
  <c r="Z1032" i="1"/>
  <c r="AA1032" i="1"/>
  <c r="AB1032" i="1"/>
  <c r="AC1032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H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H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A1081" i="1"/>
  <c r="AB1081" i="1"/>
  <c r="AC1081" i="1"/>
  <c r="H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A1082" i="1"/>
  <c r="AB1082" i="1"/>
  <c r="AC1082" i="1"/>
  <c r="H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A1083" i="1"/>
  <c r="AB1083" i="1"/>
  <c r="AC1083" i="1"/>
  <c r="H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A1084" i="1"/>
  <c r="AB1084" i="1"/>
  <c r="AC1084" i="1"/>
  <c r="H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Y1085" i="1"/>
  <c r="Z1085" i="1"/>
  <c r="AA1085" i="1"/>
  <c r="AB1085" i="1"/>
  <c r="AC1085" i="1"/>
  <c r="H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Y1102" i="1"/>
  <c r="Z1102" i="1"/>
  <c r="AA1102" i="1"/>
  <c r="AB1102" i="1"/>
  <c r="AC1102" i="1"/>
  <c r="H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Y1103" i="1"/>
  <c r="Z1103" i="1"/>
  <c r="AA1103" i="1"/>
  <c r="AB1103" i="1"/>
  <c r="AC1103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H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A1166" i="1"/>
  <c r="AB1166" i="1"/>
  <c r="AC1166" i="1"/>
  <c r="H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Y1167" i="1"/>
  <c r="Z1167" i="1"/>
  <c r="AA1167" i="1"/>
  <c r="AB1167" i="1"/>
  <c r="AC1167" i="1"/>
  <c r="H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W1168" i="1"/>
  <c r="X1168" i="1"/>
  <c r="Y1168" i="1"/>
  <c r="Z1168" i="1"/>
  <c r="AA1168" i="1"/>
  <c r="AB1168" i="1"/>
  <c r="AC1168" i="1"/>
  <c r="H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Y1169" i="1"/>
  <c r="Z1169" i="1"/>
  <c r="AA1169" i="1"/>
  <c r="AB1169" i="1"/>
  <c r="AC1169" i="1"/>
  <c r="H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Y1170" i="1"/>
  <c r="Z1170" i="1"/>
  <c r="AA1170" i="1"/>
  <c r="AB1170" i="1"/>
  <c r="AC1170" i="1"/>
  <c r="H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W1171" i="1"/>
  <c r="X1171" i="1"/>
  <c r="Y1171" i="1"/>
  <c r="Z1171" i="1"/>
  <c r="AA1171" i="1"/>
  <c r="AB1171" i="1"/>
  <c r="AC1171" i="1"/>
  <c r="H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A1172" i="1"/>
  <c r="AB1172" i="1"/>
  <c r="AC1172" i="1"/>
  <c r="H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A1173" i="1"/>
  <c r="AB1173" i="1"/>
  <c r="AC1173" i="1"/>
  <c r="H1241" i="1"/>
  <c r="I1241" i="1"/>
  <c r="J1241" i="1"/>
  <c r="K1241" i="1"/>
  <c r="L1241" i="1"/>
  <c r="M1241" i="1"/>
  <c r="N1241" i="1"/>
  <c r="O1241" i="1"/>
  <c r="P1241" i="1"/>
  <c r="Q1241" i="1"/>
  <c r="R1241" i="1"/>
  <c r="S1241" i="1"/>
  <c r="T1241" i="1"/>
  <c r="U1241" i="1"/>
  <c r="V1241" i="1"/>
  <c r="W1241" i="1"/>
  <c r="X1241" i="1"/>
  <c r="Y1241" i="1"/>
  <c r="Z1241" i="1"/>
  <c r="AA1241" i="1"/>
  <c r="AB1241" i="1"/>
  <c r="AC1241" i="1"/>
  <c r="H1242" i="1"/>
  <c r="I1242" i="1"/>
  <c r="J1242" i="1"/>
  <c r="K1242" i="1"/>
  <c r="L1242" i="1"/>
  <c r="M1242" i="1"/>
  <c r="N1242" i="1"/>
  <c r="O1242" i="1"/>
  <c r="P1242" i="1"/>
  <c r="Q1242" i="1"/>
  <c r="R1242" i="1"/>
  <c r="S1242" i="1"/>
  <c r="T1242" i="1"/>
  <c r="U1242" i="1"/>
  <c r="V1242" i="1"/>
  <c r="W1242" i="1"/>
  <c r="X1242" i="1"/>
  <c r="Y1242" i="1"/>
  <c r="Z1242" i="1"/>
  <c r="AA1242" i="1"/>
  <c r="AB1242" i="1"/>
  <c r="AC1242" i="1"/>
  <c r="H1243" i="1"/>
  <c r="I1243" i="1"/>
  <c r="J1243" i="1"/>
  <c r="K1243" i="1"/>
  <c r="L1243" i="1"/>
  <c r="M1243" i="1"/>
  <c r="N1243" i="1"/>
  <c r="O1243" i="1"/>
  <c r="P1243" i="1"/>
  <c r="Q1243" i="1"/>
  <c r="R1243" i="1"/>
  <c r="S1243" i="1"/>
  <c r="T1243" i="1"/>
  <c r="U1243" i="1"/>
  <c r="V1243" i="1"/>
  <c r="W1243" i="1"/>
  <c r="X1243" i="1"/>
  <c r="Y1243" i="1"/>
  <c r="Z1243" i="1"/>
  <c r="AA1243" i="1"/>
  <c r="AB1243" i="1"/>
  <c r="AC1243" i="1"/>
  <c r="H1244" i="1"/>
  <c r="I1244" i="1"/>
  <c r="J1244" i="1"/>
  <c r="K1244" i="1"/>
  <c r="L1244" i="1"/>
  <c r="M1244" i="1"/>
  <c r="N1244" i="1"/>
  <c r="O1244" i="1"/>
  <c r="P1244" i="1"/>
  <c r="Q1244" i="1"/>
  <c r="R1244" i="1"/>
  <c r="S1244" i="1"/>
  <c r="T1244" i="1"/>
  <c r="U1244" i="1"/>
  <c r="V1244" i="1"/>
  <c r="W1244" i="1"/>
  <c r="X1244" i="1"/>
  <c r="Y1244" i="1"/>
  <c r="Z1244" i="1"/>
  <c r="AA1244" i="1"/>
  <c r="AB1244" i="1"/>
  <c r="AC1244" i="1"/>
  <c r="H1245" i="1"/>
  <c r="I1245" i="1"/>
  <c r="J1245" i="1"/>
  <c r="K1245" i="1"/>
  <c r="L1245" i="1"/>
  <c r="M1245" i="1"/>
  <c r="N1245" i="1"/>
  <c r="O1245" i="1"/>
  <c r="P1245" i="1"/>
  <c r="Q1245" i="1"/>
  <c r="R1245" i="1"/>
  <c r="S1245" i="1"/>
  <c r="T1245" i="1"/>
  <c r="U1245" i="1"/>
  <c r="V1245" i="1"/>
  <c r="W1245" i="1"/>
  <c r="X1245" i="1"/>
  <c r="Y1245" i="1"/>
  <c r="Z1245" i="1"/>
  <c r="AA1245" i="1"/>
  <c r="AB1245" i="1"/>
  <c r="AC1245" i="1"/>
  <c r="H1246" i="1"/>
  <c r="I1246" i="1"/>
  <c r="J1246" i="1"/>
  <c r="K1246" i="1"/>
  <c r="L1246" i="1"/>
  <c r="M1246" i="1"/>
  <c r="N1246" i="1"/>
  <c r="O1246" i="1"/>
  <c r="P1246" i="1"/>
  <c r="Q1246" i="1"/>
  <c r="R1246" i="1"/>
  <c r="S1246" i="1"/>
  <c r="T1246" i="1"/>
  <c r="U1246" i="1"/>
  <c r="V1246" i="1"/>
  <c r="W1246" i="1"/>
  <c r="X1246" i="1"/>
  <c r="Y1246" i="1"/>
  <c r="Z1246" i="1"/>
  <c r="AA1246" i="1"/>
  <c r="AB1246" i="1"/>
  <c r="AC1246" i="1"/>
  <c r="H1247" i="1"/>
  <c r="I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W1247" i="1"/>
  <c r="X1247" i="1"/>
  <c r="Y1247" i="1"/>
  <c r="Z1247" i="1"/>
  <c r="AA1247" i="1"/>
  <c r="AB1247" i="1"/>
  <c r="AC1247" i="1"/>
  <c r="H1248" i="1"/>
  <c r="I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W1248" i="1"/>
  <c r="X1248" i="1"/>
  <c r="Y1248" i="1"/>
  <c r="Z1248" i="1"/>
  <c r="AA1248" i="1"/>
  <c r="AB1248" i="1"/>
  <c r="AC1248" i="1"/>
  <c r="H1250" i="1"/>
  <c r="I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W1250" i="1"/>
  <c r="X1250" i="1"/>
  <c r="Y1250" i="1"/>
  <c r="Z1250" i="1"/>
  <c r="AA1250" i="1"/>
  <c r="AB1250" i="1"/>
  <c r="AC1250" i="1"/>
  <c r="H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W1251" i="1"/>
  <c r="X1251" i="1"/>
  <c r="Y1251" i="1"/>
  <c r="Z1251" i="1"/>
  <c r="AA1251" i="1"/>
  <c r="AB1251" i="1"/>
  <c r="AC1251" i="1"/>
  <c r="H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Y1252" i="1"/>
  <c r="Z1252" i="1"/>
  <c r="AA1252" i="1"/>
  <c r="AB1252" i="1"/>
  <c r="AC1252" i="1"/>
  <c r="H1253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Y1253" i="1"/>
  <c r="Z1253" i="1"/>
  <c r="AA1253" i="1"/>
  <c r="AB1253" i="1"/>
  <c r="AC1253" i="1"/>
  <c r="H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W1254" i="1"/>
  <c r="X1254" i="1"/>
  <c r="Y1254" i="1"/>
  <c r="Z1254" i="1"/>
  <c r="AA1254" i="1"/>
  <c r="AB1254" i="1"/>
  <c r="AC1254" i="1"/>
  <c r="H1255" i="1"/>
  <c r="I1255" i="1"/>
  <c r="J1255" i="1"/>
  <c r="K1255" i="1"/>
  <c r="L1255" i="1"/>
  <c r="M1255" i="1"/>
  <c r="N1255" i="1"/>
  <c r="O1255" i="1"/>
  <c r="P1255" i="1"/>
  <c r="Q1255" i="1"/>
  <c r="R1255" i="1"/>
  <c r="S1255" i="1"/>
  <c r="T1255" i="1"/>
  <c r="U1255" i="1"/>
  <c r="V1255" i="1"/>
  <c r="W1255" i="1"/>
  <c r="X1255" i="1"/>
  <c r="Y1255" i="1"/>
  <c r="Z1255" i="1"/>
  <c r="AA1255" i="1"/>
  <c r="AB1255" i="1"/>
  <c r="AC1255" i="1"/>
  <c r="H1256" i="1"/>
  <c r="I1256" i="1"/>
  <c r="J1256" i="1"/>
  <c r="K1256" i="1"/>
  <c r="L1256" i="1"/>
  <c r="M1256" i="1"/>
  <c r="N1256" i="1"/>
  <c r="O1256" i="1"/>
  <c r="P1256" i="1"/>
  <c r="Q1256" i="1"/>
  <c r="R1256" i="1"/>
  <c r="S1256" i="1"/>
  <c r="T1256" i="1"/>
  <c r="U1256" i="1"/>
  <c r="V1256" i="1"/>
  <c r="W1256" i="1"/>
  <c r="X1256" i="1"/>
  <c r="Y1256" i="1"/>
  <c r="Z1256" i="1"/>
  <c r="AA1256" i="1"/>
  <c r="AB1256" i="1"/>
  <c r="AC1256" i="1"/>
  <c r="H1257" i="1"/>
  <c r="I1257" i="1"/>
  <c r="J1257" i="1"/>
  <c r="K1257" i="1"/>
  <c r="L1257" i="1"/>
  <c r="M1257" i="1"/>
  <c r="N1257" i="1"/>
  <c r="O1257" i="1"/>
  <c r="P1257" i="1"/>
  <c r="Q1257" i="1"/>
  <c r="R1257" i="1"/>
  <c r="S1257" i="1"/>
  <c r="T1257" i="1"/>
  <c r="U1257" i="1"/>
  <c r="V1257" i="1"/>
  <c r="W1257" i="1"/>
  <c r="X1257" i="1"/>
  <c r="Y1257" i="1"/>
  <c r="Z1257" i="1"/>
  <c r="AA1257" i="1"/>
  <c r="AB1257" i="1"/>
  <c r="AC1257" i="1"/>
  <c r="H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Y1424" i="1"/>
  <c r="Z1424" i="1"/>
  <c r="AA1424" i="1"/>
  <c r="AB1424" i="1"/>
  <c r="AC1424" i="1"/>
  <c r="H1425" i="1"/>
  <c r="I1425" i="1"/>
  <c r="J1425" i="1"/>
  <c r="K1425" i="1"/>
  <c r="L1425" i="1"/>
  <c r="M1425" i="1"/>
  <c r="N1425" i="1"/>
  <c r="O1425" i="1"/>
  <c r="P1425" i="1"/>
  <c r="Q1425" i="1"/>
  <c r="R1425" i="1"/>
  <c r="S1425" i="1"/>
  <c r="T1425" i="1"/>
  <c r="U1425" i="1"/>
  <c r="V1425" i="1"/>
  <c r="W1425" i="1"/>
  <c r="X1425" i="1"/>
  <c r="Y1425" i="1"/>
  <c r="Z1425" i="1"/>
  <c r="AA1425" i="1"/>
  <c r="AB1425" i="1"/>
  <c r="AC1425" i="1"/>
  <c r="H1426" i="1"/>
  <c r="I1426" i="1"/>
  <c r="J1426" i="1"/>
  <c r="K1426" i="1"/>
  <c r="L1426" i="1"/>
  <c r="M1426" i="1"/>
  <c r="N1426" i="1"/>
  <c r="O1426" i="1"/>
  <c r="P1426" i="1"/>
  <c r="Q1426" i="1"/>
  <c r="R1426" i="1"/>
  <c r="S1426" i="1"/>
  <c r="T1426" i="1"/>
  <c r="U1426" i="1"/>
  <c r="V1426" i="1"/>
  <c r="W1426" i="1"/>
  <c r="X1426" i="1"/>
  <c r="Y1426" i="1"/>
  <c r="Z1426" i="1"/>
  <c r="AA1426" i="1"/>
  <c r="AB1426" i="1"/>
  <c r="AC1426" i="1"/>
  <c r="H1427" i="1"/>
  <c r="I1427" i="1"/>
  <c r="J1427" i="1"/>
  <c r="K1427" i="1"/>
  <c r="L1427" i="1"/>
  <c r="M1427" i="1"/>
  <c r="N1427" i="1"/>
  <c r="O1427" i="1"/>
  <c r="P1427" i="1"/>
  <c r="Q1427" i="1"/>
  <c r="R1427" i="1"/>
  <c r="S1427" i="1"/>
  <c r="T1427" i="1"/>
  <c r="U1427" i="1"/>
  <c r="V1427" i="1"/>
  <c r="W1427" i="1"/>
  <c r="X1427" i="1"/>
  <c r="Y1427" i="1"/>
  <c r="Z1427" i="1"/>
  <c r="AA1427" i="1"/>
  <c r="AB1427" i="1"/>
  <c r="AC1427" i="1"/>
  <c r="H1428" i="1"/>
  <c r="I1428" i="1"/>
  <c r="J1428" i="1"/>
  <c r="K1428" i="1"/>
  <c r="L1428" i="1"/>
  <c r="M1428" i="1"/>
  <c r="N1428" i="1"/>
  <c r="O1428" i="1"/>
  <c r="P1428" i="1"/>
  <c r="Q1428" i="1"/>
  <c r="R1428" i="1"/>
  <c r="S1428" i="1"/>
  <c r="T1428" i="1"/>
  <c r="U1428" i="1"/>
  <c r="V1428" i="1"/>
  <c r="W1428" i="1"/>
  <c r="X1428" i="1"/>
  <c r="Y1428" i="1"/>
  <c r="Z1428" i="1"/>
  <c r="AA1428" i="1"/>
  <c r="AB1428" i="1"/>
  <c r="AC1428" i="1"/>
  <c r="H1429" i="1"/>
  <c r="I1429" i="1"/>
  <c r="J1429" i="1"/>
  <c r="K1429" i="1"/>
  <c r="L1429" i="1"/>
  <c r="M1429" i="1"/>
  <c r="N1429" i="1"/>
  <c r="O1429" i="1"/>
  <c r="P1429" i="1"/>
  <c r="Q1429" i="1"/>
  <c r="R1429" i="1"/>
  <c r="S1429" i="1"/>
  <c r="T1429" i="1"/>
  <c r="U1429" i="1"/>
  <c r="V1429" i="1"/>
  <c r="W1429" i="1"/>
  <c r="X1429" i="1"/>
  <c r="Y1429" i="1"/>
  <c r="Z1429" i="1"/>
  <c r="AA1429" i="1"/>
  <c r="AB1429" i="1"/>
  <c r="AC1429" i="1"/>
  <c r="H1430" i="1"/>
  <c r="I1430" i="1"/>
  <c r="J1430" i="1"/>
  <c r="K1430" i="1"/>
  <c r="L1430" i="1"/>
  <c r="M1430" i="1"/>
  <c r="N1430" i="1"/>
  <c r="O1430" i="1"/>
  <c r="P1430" i="1"/>
  <c r="Q1430" i="1"/>
  <c r="R1430" i="1"/>
  <c r="S1430" i="1"/>
  <c r="T1430" i="1"/>
  <c r="U1430" i="1"/>
  <c r="V1430" i="1"/>
  <c r="W1430" i="1"/>
  <c r="X1430" i="1"/>
  <c r="Y1430" i="1"/>
  <c r="Z1430" i="1"/>
  <c r="AA1430" i="1"/>
  <c r="AB1430" i="1"/>
  <c r="AC1430" i="1"/>
  <c r="H1431" i="1"/>
  <c r="I1431" i="1"/>
  <c r="J1431" i="1"/>
  <c r="K1431" i="1"/>
  <c r="L1431" i="1"/>
  <c r="M1431" i="1"/>
  <c r="N1431" i="1"/>
  <c r="O1431" i="1"/>
  <c r="P1431" i="1"/>
  <c r="Q1431" i="1"/>
  <c r="R1431" i="1"/>
  <c r="S1431" i="1"/>
  <c r="T1431" i="1"/>
  <c r="U1431" i="1"/>
  <c r="V1431" i="1"/>
  <c r="W1431" i="1"/>
  <c r="X1431" i="1"/>
  <c r="Y1431" i="1"/>
  <c r="Z1431" i="1"/>
  <c r="AA1431" i="1"/>
  <c r="AB1431" i="1"/>
  <c r="AC1431" i="1"/>
  <c r="H1520" i="1"/>
  <c r="I1520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W1520" i="1"/>
  <c r="X1520" i="1"/>
  <c r="Y1520" i="1"/>
  <c r="Z1520" i="1"/>
  <c r="AA1520" i="1"/>
  <c r="AB1520" i="1"/>
  <c r="AC1520" i="1"/>
  <c r="H1521" i="1"/>
  <c r="I1521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W1521" i="1"/>
  <c r="X1521" i="1"/>
  <c r="Y1521" i="1"/>
  <c r="Z1521" i="1"/>
  <c r="AA1521" i="1"/>
  <c r="AB1521" i="1"/>
  <c r="AC1521" i="1"/>
  <c r="H1522" i="1"/>
  <c r="I1522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W1522" i="1"/>
  <c r="X1522" i="1"/>
  <c r="Y1522" i="1"/>
  <c r="Z1522" i="1"/>
  <c r="AA1522" i="1"/>
  <c r="AB1522" i="1"/>
  <c r="AC1522" i="1"/>
  <c r="H1523" i="1"/>
  <c r="I1523" i="1"/>
  <c r="J1523" i="1"/>
  <c r="K1523" i="1"/>
  <c r="L1523" i="1"/>
  <c r="M1523" i="1"/>
  <c r="N1523" i="1"/>
  <c r="O1523" i="1"/>
  <c r="P1523" i="1"/>
  <c r="Q1523" i="1"/>
  <c r="R1523" i="1"/>
  <c r="S1523" i="1"/>
  <c r="T1523" i="1"/>
  <c r="U1523" i="1"/>
  <c r="V1523" i="1"/>
  <c r="W1523" i="1"/>
  <c r="X1523" i="1"/>
  <c r="Y1523" i="1"/>
  <c r="Z1523" i="1"/>
  <c r="AA1523" i="1"/>
  <c r="AB1523" i="1"/>
  <c r="AC1523" i="1"/>
  <c r="H1524" i="1"/>
  <c r="I1524" i="1"/>
  <c r="J1524" i="1"/>
  <c r="K1524" i="1"/>
  <c r="L1524" i="1"/>
  <c r="M1524" i="1"/>
  <c r="N1524" i="1"/>
  <c r="O1524" i="1"/>
  <c r="P1524" i="1"/>
  <c r="Q1524" i="1"/>
  <c r="R1524" i="1"/>
  <c r="S1524" i="1"/>
  <c r="T1524" i="1"/>
  <c r="U1524" i="1"/>
  <c r="V1524" i="1"/>
  <c r="W1524" i="1"/>
  <c r="X1524" i="1"/>
  <c r="Y1524" i="1"/>
  <c r="Z1524" i="1"/>
  <c r="AA1524" i="1"/>
  <c r="AB1524" i="1"/>
  <c r="AC1524" i="1"/>
  <c r="H1525" i="1"/>
  <c r="I1525" i="1"/>
  <c r="J1525" i="1"/>
  <c r="K1525" i="1"/>
  <c r="L1525" i="1"/>
  <c r="M1525" i="1"/>
  <c r="N1525" i="1"/>
  <c r="O1525" i="1"/>
  <c r="P1525" i="1"/>
  <c r="Q1525" i="1"/>
  <c r="R1525" i="1"/>
  <c r="S1525" i="1"/>
  <c r="T1525" i="1"/>
  <c r="U1525" i="1"/>
  <c r="V1525" i="1"/>
  <c r="W1525" i="1"/>
  <c r="X1525" i="1"/>
  <c r="Y1525" i="1"/>
  <c r="Z1525" i="1"/>
  <c r="AA1525" i="1"/>
  <c r="AB1525" i="1"/>
  <c r="AC1525" i="1"/>
  <c r="H1526" i="1"/>
  <c r="I1526" i="1"/>
  <c r="J1526" i="1"/>
  <c r="K1526" i="1"/>
  <c r="L1526" i="1"/>
  <c r="M1526" i="1"/>
  <c r="N1526" i="1"/>
  <c r="O1526" i="1"/>
  <c r="P1526" i="1"/>
  <c r="Q1526" i="1"/>
  <c r="R1526" i="1"/>
  <c r="S1526" i="1"/>
  <c r="T1526" i="1"/>
  <c r="U1526" i="1"/>
  <c r="V1526" i="1"/>
  <c r="W1526" i="1"/>
  <c r="X1526" i="1"/>
  <c r="Y1526" i="1"/>
  <c r="Z1526" i="1"/>
  <c r="AA1526" i="1"/>
  <c r="AB1526" i="1"/>
  <c r="AC1526" i="1"/>
  <c r="H1527" i="1"/>
  <c r="I1527" i="1"/>
  <c r="J1527" i="1"/>
  <c r="K1527" i="1"/>
  <c r="L1527" i="1"/>
  <c r="M1527" i="1"/>
  <c r="N1527" i="1"/>
  <c r="O1527" i="1"/>
  <c r="P1527" i="1"/>
  <c r="Q1527" i="1"/>
  <c r="R1527" i="1"/>
  <c r="S1527" i="1"/>
  <c r="T1527" i="1"/>
  <c r="U1527" i="1"/>
  <c r="V1527" i="1"/>
  <c r="W1527" i="1"/>
  <c r="X1527" i="1"/>
  <c r="Y1527" i="1"/>
  <c r="Z1527" i="1"/>
  <c r="AA1527" i="1"/>
  <c r="AB1527" i="1"/>
  <c r="AC1527" i="1"/>
  <c r="H1529" i="1"/>
  <c r="I1529" i="1"/>
  <c r="J1529" i="1"/>
  <c r="K1529" i="1"/>
  <c r="L1529" i="1"/>
  <c r="M1529" i="1"/>
  <c r="N1529" i="1"/>
  <c r="O1529" i="1"/>
  <c r="P1529" i="1"/>
  <c r="Q1529" i="1"/>
  <c r="R1529" i="1"/>
  <c r="S1529" i="1"/>
  <c r="T1529" i="1"/>
  <c r="U1529" i="1"/>
  <c r="V1529" i="1"/>
  <c r="W1529" i="1"/>
  <c r="X1529" i="1"/>
  <c r="Y1529" i="1"/>
  <c r="Z1529" i="1"/>
  <c r="AA1529" i="1"/>
  <c r="AB1529" i="1"/>
  <c r="AC1529" i="1"/>
  <c r="H1530" i="1"/>
  <c r="I1530" i="1"/>
  <c r="J1530" i="1"/>
  <c r="K1530" i="1"/>
  <c r="L1530" i="1"/>
  <c r="M1530" i="1"/>
  <c r="N1530" i="1"/>
  <c r="O1530" i="1"/>
  <c r="P1530" i="1"/>
  <c r="Q1530" i="1"/>
  <c r="R1530" i="1"/>
  <c r="S1530" i="1"/>
  <c r="T1530" i="1"/>
  <c r="U1530" i="1"/>
  <c r="V1530" i="1"/>
  <c r="W1530" i="1"/>
  <c r="X1530" i="1"/>
  <c r="Y1530" i="1"/>
  <c r="Z1530" i="1"/>
  <c r="AA1530" i="1"/>
  <c r="AB1530" i="1"/>
  <c r="AC1530" i="1"/>
  <c r="H1531" i="1"/>
  <c r="I1531" i="1"/>
  <c r="J1531" i="1"/>
  <c r="K1531" i="1"/>
  <c r="L1531" i="1"/>
  <c r="M1531" i="1"/>
  <c r="N1531" i="1"/>
  <c r="O1531" i="1"/>
  <c r="P1531" i="1"/>
  <c r="Q1531" i="1"/>
  <c r="R1531" i="1"/>
  <c r="S1531" i="1"/>
  <c r="T1531" i="1"/>
  <c r="U1531" i="1"/>
  <c r="V1531" i="1"/>
  <c r="W1531" i="1"/>
  <c r="X1531" i="1"/>
  <c r="Y1531" i="1"/>
  <c r="Z1531" i="1"/>
  <c r="AA1531" i="1"/>
  <c r="AB1531" i="1"/>
  <c r="AC1531" i="1"/>
  <c r="H1532" i="1"/>
  <c r="I1532" i="1"/>
  <c r="J1532" i="1"/>
  <c r="K1532" i="1"/>
  <c r="L1532" i="1"/>
  <c r="M1532" i="1"/>
  <c r="N1532" i="1"/>
  <c r="O1532" i="1"/>
  <c r="P1532" i="1"/>
  <c r="Q1532" i="1"/>
  <c r="R1532" i="1"/>
  <c r="S1532" i="1"/>
  <c r="T1532" i="1"/>
  <c r="U1532" i="1"/>
  <c r="V1532" i="1"/>
  <c r="W1532" i="1"/>
  <c r="X1532" i="1"/>
  <c r="Y1532" i="1"/>
  <c r="Z1532" i="1"/>
  <c r="AA1532" i="1"/>
  <c r="AB1532" i="1"/>
  <c r="AC1532" i="1"/>
  <c r="H1533" i="1"/>
  <c r="I1533" i="1"/>
  <c r="J1533" i="1"/>
  <c r="K1533" i="1"/>
  <c r="L1533" i="1"/>
  <c r="M1533" i="1"/>
  <c r="N1533" i="1"/>
  <c r="O1533" i="1"/>
  <c r="P1533" i="1"/>
  <c r="Q1533" i="1"/>
  <c r="R1533" i="1"/>
  <c r="S1533" i="1"/>
  <c r="T1533" i="1"/>
  <c r="U1533" i="1"/>
  <c r="V1533" i="1"/>
  <c r="W1533" i="1"/>
  <c r="X1533" i="1"/>
  <c r="Y1533" i="1"/>
  <c r="Z1533" i="1"/>
  <c r="AA1533" i="1"/>
  <c r="AB1533" i="1"/>
  <c r="AC1533" i="1"/>
  <c r="H1534" i="1"/>
  <c r="I1534" i="1"/>
  <c r="J1534" i="1"/>
  <c r="K1534" i="1"/>
  <c r="L1534" i="1"/>
  <c r="M1534" i="1"/>
  <c r="N1534" i="1"/>
  <c r="O1534" i="1"/>
  <c r="P1534" i="1"/>
  <c r="Q1534" i="1"/>
  <c r="R1534" i="1"/>
  <c r="S1534" i="1"/>
  <c r="T1534" i="1"/>
  <c r="U1534" i="1"/>
  <c r="V1534" i="1"/>
  <c r="W1534" i="1"/>
  <c r="X1534" i="1"/>
  <c r="Y1534" i="1"/>
  <c r="Z1534" i="1"/>
  <c r="AA1534" i="1"/>
  <c r="AB1534" i="1"/>
  <c r="AC1534" i="1"/>
  <c r="H1535" i="1"/>
  <c r="I1535" i="1"/>
  <c r="J1535" i="1"/>
  <c r="K1535" i="1"/>
  <c r="L1535" i="1"/>
  <c r="M1535" i="1"/>
  <c r="N1535" i="1"/>
  <c r="O1535" i="1"/>
  <c r="P1535" i="1"/>
  <c r="Q1535" i="1"/>
  <c r="R1535" i="1"/>
  <c r="S1535" i="1"/>
  <c r="T1535" i="1"/>
  <c r="U1535" i="1"/>
  <c r="V1535" i="1"/>
  <c r="W1535" i="1"/>
  <c r="X1535" i="1"/>
  <c r="Y1535" i="1"/>
  <c r="Z1535" i="1"/>
  <c r="AA1535" i="1"/>
  <c r="AB1535" i="1"/>
  <c r="AC1535" i="1"/>
  <c r="H1536" i="1"/>
  <c r="I1536" i="1"/>
  <c r="J1536" i="1"/>
  <c r="K1536" i="1"/>
  <c r="L1536" i="1"/>
  <c r="M1536" i="1"/>
  <c r="N1536" i="1"/>
  <c r="O1536" i="1"/>
  <c r="P1536" i="1"/>
  <c r="Q1536" i="1"/>
  <c r="R1536" i="1"/>
  <c r="S1536" i="1"/>
  <c r="T1536" i="1"/>
  <c r="U1536" i="1"/>
  <c r="V1536" i="1"/>
  <c r="W1536" i="1"/>
  <c r="X1536" i="1"/>
  <c r="Y1536" i="1"/>
  <c r="Z1536" i="1"/>
  <c r="AA1536" i="1"/>
  <c r="AB1536" i="1"/>
  <c r="AC1536" i="1"/>
  <c r="H1585" i="1"/>
  <c r="I1585" i="1"/>
  <c r="J1585" i="1"/>
  <c r="K1585" i="1"/>
  <c r="L1585" i="1"/>
  <c r="M1585" i="1"/>
  <c r="N1585" i="1"/>
  <c r="O1585" i="1"/>
  <c r="P1585" i="1"/>
  <c r="Q1585" i="1"/>
  <c r="R1585" i="1"/>
  <c r="S1585" i="1"/>
  <c r="T1585" i="1"/>
  <c r="U1585" i="1"/>
  <c r="V1585" i="1"/>
  <c r="W1585" i="1"/>
  <c r="X1585" i="1"/>
  <c r="Y1585" i="1"/>
  <c r="Z1585" i="1"/>
  <c r="AA1585" i="1"/>
  <c r="AB1585" i="1"/>
  <c r="AC1585" i="1"/>
  <c r="H1586" i="1"/>
  <c r="I1586" i="1"/>
  <c r="J1586" i="1"/>
  <c r="K1586" i="1"/>
  <c r="L1586" i="1"/>
  <c r="M1586" i="1"/>
  <c r="N1586" i="1"/>
  <c r="O1586" i="1"/>
  <c r="P1586" i="1"/>
  <c r="Q1586" i="1"/>
  <c r="R1586" i="1"/>
  <c r="S1586" i="1"/>
  <c r="T1586" i="1"/>
  <c r="U1586" i="1"/>
  <c r="V1586" i="1"/>
  <c r="W1586" i="1"/>
  <c r="X1586" i="1"/>
  <c r="Y1586" i="1"/>
  <c r="Z1586" i="1"/>
  <c r="AA1586" i="1"/>
  <c r="AB1586" i="1"/>
  <c r="AC1586" i="1"/>
  <c r="H1587" i="1"/>
  <c r="I1587" i="1"/>
  <c r="J1587" i="1"/>
  <c r="K1587" i="1"/>
  <c r="L1587" i="1"/>
  <c r="M1587" i="1"/>
  <c r="N1587" i="1"/>
  <c r="O1587" i="1"/>
  <c r="P1587" i="1"/>
  <c r="Q1587" i="1"/>
  <c r="R1587" i="1"/>
  <c r="S1587" i="1"/>
  <c r="T1587" i="1"/>
  <c r="U1587" i="1"/>
  <c r="V1587" i="1"/>
  <c r="W1587" i="1"/>
  <c r="X1587" i="1"/>
  <c r="Y1587" i="1"/>
  <c r="Z1587" i="1"/>
  <c r="AA1587" i="1"/>
  <c r="AB1587" i="1"/>
  <c r="AC1587" i="1"/>
  <c r="H1588" i="1"/>
  <c r="I1588" i="1"/>
  <c r="J1588" i="1"/>
  <c r="K1588" i="1"/>
  <c r="L1588" i="1"/>
  <c r="M1588" i="1"/>
  <c r="N1588" i="1"/>
  <c r="O1588" i="1"/>
  <c r="P1588" i="1"/>
  <c r="Q1588" i="1"/>
  <c r="R1588" i="1"/>
  <c r="S1588" i="1"/>
  <c r="T1588" i="1"/>
  <c r="U1588" i="1"/>
  <c r="V1588" i="1"/>
  <c r="W1588" i="1"/>
  <c r="X1588" i="1"/>
  <c r="Y1588" i="1"/>
  <c r="Z1588" i="1"/>
  <c r="AA1588" i="1"/>
  <c r="AB1588" i="1"/>
  <c r="AC1588" i="1"/>
  <c r="H1589" i="1"/>
  <c r="I1589" i="1"/>
  <c r="J1589" i="1"/>
  <c r="K1589" i="1"/>
  <c r="L1589" i="1"/>
  <c r="M1589" i="1"/>
  <c r="N1589" i="1"/>
  <c r="O1589" i="1"/>
  <c r="P1589" i="1"/>
  <c r="Q1589" i="1"/>
  <c r="R1589" i="1"/>
  <c r="S1589" i="1"/>
  <c r="T1589" i="1"/>
  <c r="U1589" i="1"/>
  <c r="V1589" i="1"/>
  <c r="W1589" i="1"/>
  <c r="X1589" i="1"/>
  <c r="Y1589" i="1"/>
  <c r="Z1589" i="1"/>
  <c r="AA1589" i="1"/>
  <c r="AB1589" i="1"/>
  <c r="AC1589" i="1"/>
  <c r="H1590" i="1"/>
  <c r="I1590" i="1"/>
  <c r="J1590" i="1"/>
  <c r="K1590" i="1"/>
  <c r="L1590" i="1"/>
  <c r="M1590" i="1"/>
  <c r="N1590" i="1"/>
  <c r="O1590" i="1"/>
  <c r="P1590" i="1"/>
  <c r="Q1590" i="1"/>
  <c r="R1590" i="1"/>
  <c r="S1590" i="1"/>
  <c r="T1590" i="1"/>
  <c r="U1590" i="1"/>
  <c r="V1590" i="1"/>
  <c r="W1590" i="1"/>
  <c r="X1590" i="1"/>
  <c r="Y1590" i="1"/>
  <c r="Z1590" i="1"/>
  <c r="AA1590" i="1"/>
  <c r="AB1590" i="1"/>
  <c r="AC1590" i="1"/>
  <c r="H1591" i="1"/>
  <c r="I1591" i="1"/>
  <c r="J1591" i="1"/>
  <c r="K1591" i="1"/>
  <c r="L1591" i="1"/>
  <c r="M1591" i="1"/>
  <c r="N1591" i="1"/>
  <c r="O1591" i="1"/>
  <c r="P1591" i="1"/>
  <c r="Q1591" i="1"/>
  <c r="R1591" i="1"/>
  <c r="S1591" i="1"/>
  <c r="T1591" i="1"/>
  <c r="U1591" i="1"/>
  <c r="V1591" i="1"/>
  <c r="W1591" i="1"/>
  <c r="X1591" i="1"/>
  <c r="Y1591" i="1"/>
  <c r="Z1591" i="1"/>
  <c r="AA1591" i="1"/>
  <c r="AB1591" i="1"/>
  <c r="AC1591" i="1"/>
  <c r="H1592" i="1"/>
  <c r="I1592" i="1"/>
  <c r="J1592" i="1"/>
  <c r="K1592" i="1"/>
  <c r="L1592" i="1"/>
  <c r="M1592" i="1"/>
  <c r="N1592" i="1"/>
  <c r="O1592" i="1"/>
  <c r="P1592" i="1"/>
  <c r="Q1592" i="1"/>
  <c r="R1592" i="1"/>
  <c r="S1592" i="1"/>
  <c r="T1592" i="1"/>
  <c r="U1592" i="1"/>
  <c r="V1592" i="1"/>
  <c r="W1592" i="1"/>
  <c r="X1592" i="1"/>
  <c r="Y1592" i="1"/>
  <c r="Z1592" i="1"/>
  <c r="AA1592" i="1"/>
  <c r="AB1592" i="1"/>
  <c r="AC1592" i="1"/>
  <c r="H1594" i="1"/>
  <c r="I1594" i="1"/>
  <c r="J1594" i="1"/>
  <c r="K1594" i="1"/>
  <c r="L1594" i="1"/>
  <c r="M1594" i="1"/>
  <c r="N1594" i="1"/>
  <c r="O1594" i="1"/>
  <c r="P1594" i="1"/>
  <c r="Q1594" i="1"/>
  <c r="R1594" i="1"/>
  <c r="S1594" i="1"/>
  <c r="T1594" i="1"/>
  <c r="U1594" i="1"/>
  <c r="V1594" i="1"/>
  <c r="W1594" i="1"/>
  <c r="X1594" i="1"/>
  <c r="Y1594" i="1"/>
  <c r="Z1594" i="1"/>
  <c r="AA1594" i="1"/>
  <c r="AB1594" i="1"/>
  <c r="AC1594" i="1"/>
  <c r="H1595" i="1"/>
  <c r="I1595" i="1"/>
  <c r="J1595" i="1"/>
  <c r="K1595" i="1"/>
  <c r="L1595" i="1"/>
  <c r="M1595" i="1"/>
  <c r="N1595" i="1"/>
  <c r="O1595" i="1"/>
  <c r="P1595" i="1"/>
  <c r="Q1595" i="1"/>
  <c r="R1595" i="1"/>
  <c r="S1595" i="1"/>
  <c r="T1595" i="1"/>
  <c r="U1595" i="1"/>
  <c r="V1595" i="1"/>
  <c r="W1595" i="1"/>
  <c r="X1595" i="1"/>
  <c r="Y1595" i="1"/>
  <c r="Z1595" i="1"/>
  <c r="AA1595" i="1"/>
  <c r="AB1595" i="1"/>
  <c r="AC1595" i="1"/>
  <c r="H1596" i="1"/>
  <c r="I1596" i="1"/>
  <c r="J1596" i="1"/>
  <c r="K1596" i="1"/>
  <c r="L1596" i="1"/>
  <c r="M1596" i="1"/>
  <c r="N1596" i="1"/>
  <c r="O1596" i="1"/>
  <c r="P1596" i="1"/>
  <c r="Q1596" i="1"/>
  <c r="R1596" i="1"/>
  <c r="S1596" i="1"/>
  <c r="T1596" i="1"/>
  <c r="U1596" i="1"/>
  <c r="V1596" i="1"/>
  <c r="W1596" i="1"/>
  <c r="X1596" i="1"/>
  <c r="Y1596" i="1"/>
  <c r="Z1596" i="1"/>
  <c r="AA1596" i="1"/>
  <c r="AB1596" i="1"/>
  <c r="AC1596" i="1"/>
  <c r="H1597" i="1"/>
  <c r="I1597" i="1"/>
  <c r="J1597" i="1"/>
  <c r="K1597" i="1"/>
  <c r="L1597" i="1"/>
  <c r="M1597" i="1"/>
  <c r="N1597" i="1"/>
  <c r="O1597" i="1"/>
  <c r="P1597" i="1"/>
  <c r="Q1597" i="1"/>
  <c r="R1597" i="1"/>
  <c r="S1597" i="1"/>
  <c r="T1597" i="1"/>
  <c r="U1597" i="1"/>
  <c r="V1597" i="1"/>
  <c r="W1597" i="1"/>
  <c r="X1597" i="1"/>
  <c r="Y1597" i="1"/>
  <c r="Z1597" i="1"/>
  <c r="AA1597" i="1"/>
  <c r="AB1597" i="1"/>
  <c r="AC1597" i="1"/>
  <c r="H1598" i="1"/>
  <c r="I1598" i="1"/>
  <c r="J1598" i="1"/>
  <c r="K1598" i="1"/>
  <c r="L1598" i="1"/>
  <c r="M1598" i="1"/>
  <c r="N1598" i="1"/>
  <c r="O1598" i="1"/>
  <c r="P1598" i="1"/>
  <c r="Q1598" i="1"/>
  <c r="R1598" i="1"/>
  <c r="S1598" i="1"/>
  <c r="T1598" i="1"/>
  <c r="U1598" i="1"/>
  <c r="V1598" i="1"/>
  <c r="W1598" i="1"/>
  <c r="X1598" i="1"/>
  <c r="Y1598" i="1"/>
  <c r="Z1598" i="1"/>
  <c r="AA1598" i="1"/>
  <c r="AB1598" i="1"/>
  <c r="AC1598" i="1"/>
  <c r="H1599" i="1"/>
  <c r="I1599" i="1"/>
  <c r="J1599" i="1"/>
  <c r="K1599" i="1"/>
  <c r="L1599" i="1"/>
  <c r="M1599" i="1"/>
  <c r="N1599" i="1"/>
  <c r="O1599" i="1"/>
  <c r="P1599" i="1"/>
  <c r="Q1599" i="1"/>
  <c r="R1599" i="1"/>
  <c r="S1599" i="1"/>
  <c r="T1599" i="1"/>
  <c r="U1599" i="1"/>
  <c r="V1599" i="1"/>
  <c r="W1599" i="1"/>
  <c r="X1599" i="1"/>
  <c r="Y1599" i="1"/>
  <c r="Z1599" i="1"/>
  <c r="AA1599" i="1"/>
  <c r="AB1599" i="1"/>
  <c r="AC1599" i="1"/>
  <c r="H1600" i="1"/>
  <c r="I1600" i="1"/>
  <c r="J1600" i="1"/>
  <c r="K1600" i="1"/>
  <c r="L1600" i="1"/>
  <c r="M1600" i="1"/>
  <c r="N1600" i="1"/>
  <c r="O1600" i="1"/>
  <c r="P1600" i="1"/>
  <c r="Q1600" i="1"/>
  <c r="R1600" i="1"/>
  <c r="S1600" i="1"/>
  <c r="T1600" i="1"/>
  <c r="U1600" i="1"/>
  <c r="V1600" i="1"/>
  <c r="W1600" i="1"/>
  <c r="X1600" i="1"/>
  <c r="Y1600" i="1"/>
  <c r="Z1600" i="1"/>
  <c r="AA1600" i="1"/>
  <c r="AB1600" i="1"/>
  <c r="AC1600" i="1"/>
  <c r="H1601" i="1"/>
  <c r="I1601" i="1"/>
  <c r="J1601" i="1"/>
  <c r="K1601" i="1"/>
  <c r="L1601" i="1"/>
  <c r="M1601" i="1"/>
  <c r="N1601" i="1"/>
  <c r="O1601" i="1"/>
  <c r="P1601" i="1"/>
  <c r="Q1601" i="1"/>
  <c r="R1601" i="1"/>
  <c r="S1601" i="1"/>
  <c r="T1601" i="1"/>
  <c r="U1601" i="1"/>
  <c r="V1601" i="1"/>
  <c r="W1601" i="1"/>
  <c r="X1601" i="1"/>
  <c r="Y1601" i="1"/>
  <c r="Z1601" i="1"/>
  <c r="AA1601" i="1"/>
  <c r="AB1601" i="1"/>
  <c r="AC1601" i="1"/>
  <c r="H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Y1869" i="1"/>
  <c r="Z1869" i="1"/>
  <c r="AA1869" i="1"/>
  <c r="AB1869" i="1"/>
  <c r="AC1869" i="1"/>
  <c r="H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Y1870" i="1"/>
  <c r="Z1870" i="1"/>
  <c r="AA1870" i="1"/>
  <c r="AB1870" i="1"/>
  <c r="AC1870" i="1"/>
  <c r="H1871" i="1"/>
  <c r="I1871" i="1"/>
  <c r="J1871" i="1"/>
  <c r="K1871" i="1"/>
  <c r="L1871" i="1"/>
  <c r="M1871" i="1"/>
  <c r="N1871" i="1"/>
  <c r="O1871" i="1"/>
  <c r="P1871" i="1"/>
  <c r="Q1871" i="1"/>
  <c r="R1871" i="1"/>
  <c r="S1871" i="1"/>
  <c r="T1871" i="1"/>
  <c r="U1871" i="1"/>
  <c r="V1871" i="1"/>
  <c r="W1871" i="1"/>
  <c r="X1871" i="1"/>
  <c r="Y1871" i="1"/>
  <c r="Z1871" i="1"/>
  <c r="AA1871" i="1"/>
  <c r="AB1871" i="1"/>
  <c r="AC1871" i="1"/>
  <c r="H1872" i="1"/>
  <c r="I1872" i="1"/>
  <c r="J1872" i="1"/>
  <c r="K1872" i="1"/>
  <c r="L1872" i="1"/>
  <c r="M1872" i="1"/>
  <c r="N1872" i="1"/>
  <c r="O1872" i="1"/>
  <c r="P1872" i="1"/>
  <c r="Q1872" i="1"/>
  <c r="R1872" i="1"/>
  <c r="S1872" i="1"/>
  <c r="T1872" i="1"/>
  <c r="U1872" i="1"/>
  <c r="V1872" i="1"/>
  <c r="W1872" i="1"/>
  <c r="X1872" i="1"/>
  <c r="Y1872" i="1"/>
  <c r="Z1872" i="1"/>
  <c r="AA1872" i="1"/>
  <c r="AB1872" i="1"/>
  <c r="AC1872" i="1"/>
  <c r="H1873" i="1"/>
  <c r="I1873" i="1"/>
  <c r="J1873" i="1"/>
  <c r="K1873" i="1"/>
  <c r="L1873" i="1"/>
  <c r="M1873" i="1"/>
  <c r="N1873" i="1"/>
  <c r="O1873" i="1"/>
  <c r="P1873" i="1"/>
  <c r="Q1873" i="1"/>
  <c r="R1873" i="1"/>
  <c r="S1873" i="1"/>
  <c r="T1873" i="1"/>
  <c r="U1873" i="1"/>
  <c r="V1873" i="1"/>
  <c r="W1873" i="1"/>
  <c r="X1873" i="1"/>
  <c r="Y1873" i="1"/>
  <c r="Z1873" i="1"/>
  <c r="AA1873" i="1"/>
  <c r="AB1873" i="1"/>
  <c r="AC1873" i="1"/>
  <c r="H1874" i="1"/>
  <c r="I1874" i="1"/>
  <c r="J1874" i="1"/>
  <c r="K1874" i="1"/>
  <c r="L1874" i="1"/>
  <c r="M1874" i="1"/>
  <c r="N1874" i="1"/>
  <c r="O1874" i="1"/>
  <c r="P1874" i="1"/>
  <c r="Q1874" i="1"/>
  <c r="R1874" i="1"/>
  <c r="S1874" i="1"/>
  <c r="T1874" i="1"/>
  <c r="U1874" i="1"/>
  <c r="V1874" i="1"/>
  <c r="W1874" i="1"/>
  <c r="X1874" i="1"/>
  <c r="Y1874" i="1"/>
  <c r="Z1874" i="1"/>
  <c r="AA1874" i="1"/>
  <c r="AB1874" i="1"/>
  <c r="AC1874" i="1"/>
  <c r="H1875" i="1"/>
  <c r="I1875" i="1"/>
  <c r="J1875" i="1"/>
  <c r="K1875" i="1"/>
  <c r="L1875" i="1"/>
  <c r="M1875" i="1"/>
  <c r="N1875" i="1"/>
  <c r="O1875" i="1"/>
  <c r="P1875" i="1"/>
  <c r="Q1875" i="1"/>
  <c r="R1875" i="1"/>
  <c r="S1875" i="1"/>
  <c r="T1875" i="1"/>
  <c r="U1875" i="1"/>
  <c r="V1875" i="1"/>
  <c r="W1875" i="1"/>
  <c r="X1875" i="1"/>
  <c r="Y1875" i="1"/>
  <c r="Z1875" i="1"/>
  <c r="AA1875" i="1"/>
  <c r="AB1875" i="1"/>
  <c r="AC1875" i="1"/>
  <c r="H1876" i="1"/>
  <c r="I1876" i="1"/>
  <c r="J1876" i="1"/>
  <c r="K1876" i="1"/>
  <c r="L1876" i="1"/>
  <c r="M1876" i="1"/>
  <c r="N1876" i="1"/>
  <c r="O1876" i="1"/>
  <c r="P1876" i="1"/>
  <c r="Q1876" i="1"/>
  <c r="R1876" i="1"/>
  <c r="S1876" i="1"/>
  <c r="T1876" i="1"/>
  <c r="U1876" i="1"/>
  <c r="V1876" i="1"/>
  <c r="W1876" i="1"/>
  <c r="X1876" i="1"/>
  <c r="Y1876" i="1"/>
  <c r="Z1876" i="1"/>
  <c r="AA1876" i="1"/>
  <c r="AB1876" i="1"/>
  <c r="AC1876" i="1"/>
  <c r="H1877" i="1"/>
  <c r="I1877" i="1"/>
  <c r="J1877" i="1"/>
  <c r="K1877" i="1"/>
  <c r="L1877" i="1"/>
  <c r="M1877" i="1"/>
  <c r="N1877" i="1"/>
  <c r="O1877" i="1"/>
  <c r="P1877" i="1"/>
  <c r="Q1877" i="1"/>
  <c r="R1877" i="1"/>
  <c r="S1877" i="1"/>
  <c r="T1877" i="1"/>
  <c r="U1877" i="1"/>
  <c r="V1877" i="1"/>
  <c r="W1877" i="1"/>
  <c r="X1877" i="1"/>
  <c r="Y1877" i="1"/>
  <c r="Z1877" i="1"/>
  <c r="AA1877" i="1"/>
  <c r="AB1877" i="1"/>
  <c r="AC1877" i="1"/>
  <c r="H1878" i="1"/>
  <c r="I1878" i="1"/>
  <c r="J1878" i="1"/>
  <c r="K1878" i="1"/>
  <c r="L1878" i="1"/>
  <c r="M1878" i="1"/>
  <c r="N1878" i="1"/>
  <c r="O1878" i="1"/>
  <c r="P1878" i="1"/>
  <c r="Q1878" i="1"/>
  <c r="R1878" i="1"/>
  <c r="S1878" i="1"/>
  <c r="T1878" i="1"/>
  <c r="U1878" i="1"/>
  <c r="V1878" i="1"/>
  <c r="W1878" i="1"/>
  <c r="X1878" i="1"/>
  <c r="Y1878" i="1"/>
  <c r="Z1878" i="1"/>
  <c r="AA1878" i="1"/>
  <c r="AB1878" i="1"/>
  <c r="AC1878" i="1"/>
  <c r="H1879" i="1"/>
  <c r="I1879" i="1"/>
  <c r="J1879" i="1"/>
  <c r="K1879" i="1"/>
  <c r="L1879" i="1"/>
  <c r="M1879" i="1"/>
  <c r="N1879" i="1"/>
  <c r="O1879" i="1"/>
  <c r="P1879" i="1"/>
  <c r="Q1879" i="1"/>
  <c r="R1879" i="1"/>
  <c r="S1879" i="1"/>
  <c r="T1879" i="1"/>
  <c r="U1879" i="1"/>
  <c r="V1879" i="1"/>
  <c r="W1879" i="1"/>
  <c r="X1879" i="1"/>
  <c r="Y1879" i="1"/>
  <c r="Z1879" i="1"/>
  <c r="AA1879" i="1"/>
  <c r="AB1879" i="1"/>
  <c r="AC1879" i="1"/>
  <c r="H1880" i="1"/>
  <c r="I1880" i="1"/>
  <c r="J1880" i="1"/>
  <c r="K1880" i="1"/>
  <c r="L1880" i="1"/>
  <c r="M1880" i="1"/>
  <c r="N1880" i="1"/>
  <c r="O1880" i="1"/>
  <c r="P1880" i="1"/>
  <c r="Q1880" i="1"/>
  <c r="R1880" i="1"/>
  <c r="S1880" i="1"/>
  <c r="T1880" i="1"/>
  <c r="U1880" i="1"/>
  <c r="V1880" i="1"/>
  <c r="W1880" i="1"/>
  <c r="X1880" i="1"/>
  <c r="Y1880" i="1"/>
  <c r="Z1880" i="1"/>
  <c r="AA1880" i="1"/>
  <c r="AB1880" i="1"/>
  <c r="AC1880" i="1"/>
  <c r="H1881" i="1"/>
  <c r="I1881" i="1"/>
  <c r="J1881" i="1"/>
  <c r="K1881" i="1"/>
  <c r="L1881" i="1"/>
  <c r="M1881" i="1"/>
  <c r="N1881" i="1"/>
  <c r="O1881" i="1"/>
  <c r="P1881" i="1"/>
  <c r="Q1881" i="1"/>
  <c r="R1881" i="1"/>
  <c r="S1881" i="1"/>
  <c r="T1881" i="1"/>
  <c r="U1881" i="1"/>
  <c r="V1881" i="1"/>
  <c r="W1881" i="1"/>
  <c r="X1881" i="1"/>
  <c r="Y1881" i="1"/>
  <c r="Z1881" i="1"/>
  <c r="AA1881" i="1"/>
  <c r="AB1881" i="1"/>
  <c r="AC1881" i="1"/>
  <c r="H1882" i="1"/>
  <c r="I1882" i="1"/>
  <c r="J1882" i="1"/>
  <c r="K1882" i="1"/>
  <c r="L1882" i="1"/>
  <c r="M1882" i="1"/>
  <c r="N1882" i="1"/>
  <c r="O1882" i="1"/>
  <c r="P1882" i="1"/>
  <c r="Q1882" i="1"/>
  <c r="R1882" i="1"/>
  <c r="S1882" i="1"/>
  <c r="T1882" i="1"/>
  <c r="U1882" i="1"/>
  <c r="V1882" i="1"/>
  <c r="W1882" i="1"/>
  <c r="X1882" i="1"/>
  <c r="Y1882" i="1"/>
  <c r="Z1882" i="1"/>
  <c r="AA1882" i="1"/>
  <c r="AB1882" i="1"/>
  <c r="AC1882" i="1"/>
  <c r="H1883" i="1"/>
  <c r="I1883" i="1"/>
  <c r="J1883" i="1"/>
  <c r="K1883" i="1"/>
  <c r="L1883" i="1"/>
  <c r="M1883" i="1"/>
  <c r="N1883" i="1"/>
  <c r="O1883" i="1"/>
  <c r="P1883" i="1"/>
  <c r="Q1883" i="1"/>
  <c r="R1883" i="1"/>
  <c r="S1883" i="1"/>
  <c r="T1883" i="1"/>
  <c r="U1883" i="1"/>
  <c r="V1883" i="1"/>
  <c r="W1883" i="1"/>
  <c r="X1883" i="1"/>
  <c r="Y1883" i="1"/>
  <c r="Z1883" i="1"/>
  <c r="AA1883" i="1"/>
  <c r="AB1883" i="1"/>
  <c r="AC1883" i="1"/>
  <c r="H1884" i="1"/>
  <c r="I1884" i="1"/>
  <c r="J1884" i="1"/>
  <c r="K1884" i="1"/>
  <c r="L1884" i="1"/>
  <c r="M1884" i="1"/>
  <c r="N1884" i="1"/>
  <c r="O1884" i="1"/>
  <c r="P1884" i="1"/>
  <c r="Q1884" i="1"/>
  <c r="R1884" i="1"/>
  <c r="S1884" i="1"/>
  <c r="T1884" i="1"/>
  <c r="U1884" i="1"/>
  <c r="V1884" i="1"/>
  <c r="W1884" i="1"/>
  <c r="X1884" i="1"/>
  <c r="Y1884" i="1"/>
  <c r="Z1884" i="1"/>
  <c r="AA1884" i="1"/>
  <c r="AB1884" i="1"/>
  <c r="AC1884" i="1"/>
  <c r="H1885" i="1"/>
  <c r="I1885" i="1"/>
  <c r="J1885" i="1"/>
  <c r="K1885" i="1"/>
  <c r="L1885" i="1"/>
  <c r="M1885" i="1"/>
  <c r="N1885" i="1"/>
  <c r="O1885" i="1"/>
  <c r="P1885" i="1"/>
  <c r="Q1885" i="1"/>
  <c r="R1885" i="1"/>
  <c r="S1885" i="1"/>
  <c r="T1885" i="1"/>
  <c r="U1885" i="1"/>
  <c r="V1885" i="1"/>
  <c r="W1885" i="1"/>
  <c r="X1885" i="1"/>
  <c r="Y1885" i="1"/>
  <c r="Z1885" i="1"/>
  <c r="AA1885" i="1"/>
  <c r="AB1885" i="1"/>
  <c r="AC1885" i="1"/>
  <c r="H1886" i="1"/>
  <c r="I1886" i="1"/>
  <c r="J1886" i="1"/>
  <c r="K1886" i="1"/>
  <c r="L1886" i="1"/>
  <c r="M1886" i="1"/>
  <c r="N1886" i="1"/>
  <c r="O1886" i="1"/>
  <c r="P1886" i="1"/>
  <c r="Q1886" i="1"/>
  <c r="R1886" i="1"/>
  <c r="S1886" i="1"/>
  <c r="T1886" i="1"/>
  <c r="U1886" i="1"/>
  <c r="V1886" i="1"/>
  <c r="W1886" i="1"/>
  <c r="X1886" i="1"/>
  <c r="Y1886" i="1"/>
  <c r="Z1886" i="1"/>
  <c r="AA1886" i="1"/>
  <c r="AB1886" i="1"/>
  <c r="AC1886" i="1"/>
  <c r="H1887" i="1"/>
  <c r="I1887" i="1"/>
  <c r="J1887" i="1"/>
  <c r="K1887" i="1"/>
  <c r="L1887" i="1"/>
  <c r="M1887" i="1"/>
  <c r="N1887" i="1"/>
  <c r="O1887" i="1"/>
  <c r="P1887" i="1"/>
  <c r="Q1887" i="1"/>
  <c r="R1887" i="1"/>
  <c r="S1887" i="1"/>
  <c r="T1887" i="1"/>
  <c r="U1887" i="1"/>
  <c r="V1887" i="1"/>
  <c r="W1887" i="1"/>
  <c r="X1887" i="1"/>
  <c r="Y1887" i="1"/>
  <c r="Z1887" i="1"/>
  <c r="AA1887" i="1"/>
  <c r="AB1887" i="1"/>
  <c r="AC1887" i="1"/>
  <c r="H1888" i="1"/>
  <c r="I1888" i="1"/>
  <c r="J1888" i="1"/>
  <c r="K1888" i="1"/>
  <c r="L1888" i="1"/>
  <c r="M1888" i="1"/>
  <c r="N1888" i="1"/>
  <c r="O1888" i="1"/>
  <c r="P1888" i="1"/>
  <c r="Q1888" i="1"/>
  <c r="R1888" i="1"/>
  <c r="S1888" i="1"/>
  <c r="T1888" i="1"/>
  <c r="U1888" i="1"/>
  <c r="V1888" i="1"/>
  <c r="W1888" i="1"/>
  <c r="X1888" i="1"/>
  <c r="Y1888" i="1"/>
  <c r="Z1888" i="1"/>
  <c r="AA1888" i="1"/>
  <c r="AB1888" i="1"/>
  <c r="AC1888" i="1"/>
  <c r="H1889" i="1"/>
  <c r="I1889" i="1"/>
  <c r="J1889" i="1"/>
  <c r="K1889" i="1"/>
  <c r="L1889" i="1"/>
  <c r="M1889" i="1"/>
  <c r="N1889" i="1"/>
  <c r="O1889" i="1"/>
  <c r="P1889" i="1"/>
  <c r="Q1889" i="1"/>
  <c r="R1889" i="1"/>
  <c r="S1889" i="1"/>
  <c r="T1889" i="1"/>
  <c r="U1889" i="1"/>
  <c r="V1889" i="1"/>
  <c r="W1889" i="1"/>
  <c r="X1889" i="1"/>
  <c r="Y1889" i="1"/>
  <c r="Z1889" i="1"/>
  <c r="AA1889" i="1"/>
  <c r="AB1889" i="1"/>
  <c r="AC1889" i="1"/>
  <c r="H1890" i="1"/>
  <c r="I1890" i="1"/>
  <c r="J1890" i="1"/>
  <c r="K1890" i="1"/>
  <c r="L1890" i="1"/>
  <c r="M1890" i="1"/>
  <c r="N1890" i="1"/>
  <c r="O1890" i="1"/>
  <c r="P1890" i="1"/>
  <c r="Q1890" i="1"/>
  <c r="R1890" i="1"/>
  <c r="S1890" i="1"/>
  <c r="T1890" i="1"/>
  <c r="U1890" i="1"/>
  <c r="V1890" i="1"/>
  <c r="W1890" i="1"/>
  <c r="X1890" i="1"/>
  <c r="Y1890" i="1"/>
  <c r="Z1890" i="1"/>
  <c r="AA1890" i="1"/>
  <c r="AB1890" i="1"/>
  <c r="AC1890" i="1"/>
  <c r="H1891" i="1"/>
  <c r="I1891" i="1"/>
  <c r="J1891" i="1"/>
  <c r="K1891" i="1"/>
  <c r="L1891" i="1"/>
  <c r="M1891" i="1"/>
  <c r="N1891" i="1"/>
  <c r="O1891" i="1"/>
  <c r="P1891" i="1"/>
  <c r="Q1891" i="1"/>
  <c r="R1891" i="1"/>
  <c r="S1891" i="1"/>
  <c r="T1891" i="1"/>
  <c r="U1891" i="1"/>
  <c r="V1891" i="1"/>
  <c r="W1891" i="1"/>
  <c r="X1891" i="1"/>
  <c r="Y1891" i="1"/>
  <c r="Z1891" i="1"/>
  <c r="AA1891" i="1"/>
  <c r="AB1891" i="1"/>
  <c r="AC1891" i="1"/>
  <c r="H1892" i="1"/>
  <c r="I1892" i="1"/>
  <c r="J1892" i="1"/>
  <c r="K1892" i="1"/>
  <c r="L1892" i="1"/>
  <c r="M1892" i="1"/>
  <c r="N1892" i="1"/>
  <c r="O1892" i="1"/>
  <c r="P1892" i="1"/>
  <c r="Q1892" i="1"/>
  <c r="R1892" i="1"/>
  <c r="S1892" i="1"/>
  <c r="T1892" i="1"/>
  <c r="U1892" i="1"/>
  <c r="V1892" i="1"/>
  <c r="W1892" i="1"/>
  <c r="X1892" i="1"/>
  <c r="Y1892" i="1"/>
  <c r="Z1892" i="1"/>
  <c r="AA1892" i="1"/>
  <c r="AB1892" i="1"/>
  <c r="AC1892" i="1"/>
  <c r="H1893" i="1"/>
  <c r="I1893" i="1"/>
  <c r="J1893" i="1"/>
  <c r="K1893" i="1"/>
  <c r="L1893" i="1"/>
  <c r="M1893" i="1"/>
  <c r="N1893" i="1"/>
  <c r="O1893" i="1"/>
  <c r="P1893" i="1"/>
  <c r="Q1893" i="1"/>
  <c r="R1893" i="1"/>
  <c r="S1893" i="1"/>
  <c r="T1893" i="1"/>
  <c r="U1893" i="1"/>
  <c r="V1893" i="1"/>
  <c r="W1893" i="1"/>
  <c r="X1893" i="1"/>
  <c r="Y1893" i="1"/>
  <c r="Z1893" i="1"/>
  <c r="AA1893" i="1"/>
  <c r="AB1893" i="1"/>
  <c r="AC1893" i="1"/>
  <c r="H1894" i="1"/>
  <c r="I1894" i="1"/>
  <c r="J1894" i="1"/>
  <c r="K1894" i="1"/>
  <c r="L1894" i="1"/>
  <c r="M1894" i="1"/>
  <c r="N1894" i="1"/>
  <c r="O1894" i="1"/>
  <c r="P1894" i="1"/>
  <c r="Q1894" i="1"/>
  <c r="R1894" i="1"/>
  <c r="S1894" i="1"/>
  <c r="T1894" i="1"/>
  <c r="U1894" i="1"/>
  <c r="V1894" i="1"/>
  <c r="W1894" i="1"/>
  <c r="X1894" i="1"/>
  <c r="Y1894" i="1"/>
  <c r="Z1894" i="1"/>
  <c r="AA1894" i="1"/>
  <c r="AB1894" i="1"/>
  <c r="AC1894" i="1"/>
  <c r="H1895" i="1"/>
  <c r="I1895" i="1"/>
  <c r="J1895" i="1"/>
  <c r="K1895" i="1"/>
  <c r="L1895" i="1"/>
  <c r="M1895" i="1"/>
  <c r="N1895" i="1"/>
  <c r="O1895" i="1"/>
  <c r="P1895" i="1"/>
  <c r="Q1895" i="1"/>
  <c r="R1895" i="1"/>
  <c r="S1895" i="1"/>
  <c r="T1895" i="1"/>
  <c r="U1895" i="1"/>
  <c r="V1895" i="1"/>
  <c r="W1895" i="1"/>
  <c r="X1895" i="1"/>
  <c r="Y1895" i="1"/>
  <c r="Z1895" i="1"/>
  <c r="AA1895" i="1"/>
  <c r="AB1895" i="1"/>
  <c r="AC1895" i="1"/>
  <c r="H1896" i="1"/>
  <c r="I1896" i="1"/>
  <c r="J1896" i="1"/>
  <c r="K1896" i="1"/>
  <c r="L1896" i="1"/>
  <c r="M1896" i="1"/>
  <c r="N1896" i="1"/>
  <c r="O1896" i="1"/>
  <c r="P1896" i="1"/>
  <c r="Q1896" i="1"/>
  <c r="R1896" i="1"/>
  <c r="S1896" i="1"/>
  <c r="T1896" i="1"/>
  <c r="U1896" i="1"/>
  <c r="V1896" i="1"/>
  <c r="W1896" i="1"/>
  <c r="X1896" i="1"/>
  <c r="Y1896" i="1"/>
  <c r="Z1896" i="1"/>
  <c r="AA1896" i="1"/>
  <c r="AB1896" i="1"/>
  <c r="AC1896" i="1"/>
  <c r="H1897" i="1"/>
  <c r="I1897" i="1"/>
  <c r="J1897" i="1"/>
  <c r="K1897" i="1"/>
  <c r="L1897" i="1"/>
  <c r="M1897" i="1"/>
  <c r="N1897" i="1"/>
  <c r="O1897" i="1"/>
  <c r="P1897" i="1"/>
  <c r="Q1897" i="1"/>
  <c r="R1897" i="1"/>
  <c r="S1897" i="1"/>
  <c r="T1897" i="1"/>
  <c r="U1897" i="1"/>
  <c r="V1897" i="1"/>
  <c r="W1897" i="1"/>
  <c r="X1897" i="1"/>
  <c r="Y1897" i="1"/>
  <c r="Z1897" i="1"/>
  <c r="AA1897" i="1"/>
  <c r="AB1897" i="1"/>
  <c r="AC1897" i="1"/>
  <c r="H1898" i="1"/>
  <c r="I1898" i="1"/>
  <c r="J1898" i="1"/>
  <c r="K1898" i="1"/>
  <c r="L1898" i="1"/>
  <c r="M1898" i="1"/>
  <c r="N1898" i="1"/>
  <c r="O1898" i="1"/>
  <c r="P1898" i="1"/>
  <c r="Q1898" i="1"/>
  <c r="R1898" i="1"/>
  <c r="S1898" i="1"/>
  <c r="T1898" i="1"/>
  <c r="U1898" i="1"/>
  <c r="V1898" i="1"/>
  <c r="W1898" i="1"/>
  <c r="X1898" i="1"/>
  <c r="Y1898" i="1"/>
  <c r="Z1898" i="1"/>
  <c r="AA1898" i="1"/>
  <c r="AB1898" i="1"/>
  <c r="AC1898" i="1"/>
  <c r="H1899" i="1"/>
  <c r="I1899" i="1"/>
  <c r="J1899" i="1"/>
  <c r="K1899" i="1"/>
  <c r="L1899" i="1"/>
  <c r="M1899" i="1"/>
  <c r="N1899" i="1"/>
  <c r="O1899" i="1"/>
  <c r="P1899" i="1"/>
  <c r="Q1899" i="1"/>
  <c r="R1899" i="1"/>
  <c r="S1899" i="1"/>
  <c r="T1899" i="1"/>
  <c r="U1899" i="1"/>
  <c r="V1899" i="1"/>
  <c r="W1899" i="1"/>
  <c r="X1899" i="1"/>
  <c r="Y1899" i="1"/>
  <c r="Z1899" i="1"/>
  <c r="AA1899" i="1"/>
  <c r="AB1899" i="1"/>
  <c r="AC1899" i="1"/>
  <c r="H1900" i="1"/>
  <c r="I1900" i="1"/>
  <c r="J1900" i="1"/>
  <c r="K1900" i="1"/>
  <c r="L1900" i="1"/>
  <c r="M1900" i="1"/>
  <c r="N1900" i="1"/>
  <c r="O1900" i="1"/>
  <c r="P1900" i="1"/>
  <c r="Q1900" i="1"/>
  <c r="R1900" i="1"/>
  <c r="S1900" i="1"/>
  <c r="T1900" i="1"/>
  <c r="U1900" i="1"/>
  <c r="V1900" i="1"/>
  <c r="W1900" i="1"/>
  <c r="X1900" i="1"/>
  <c r="Y1900" i="1"/>
  <c r="Z1900" i="1"/>
  <c r="AA1900" i="1"/>
  <c r="AB1900" i="1"/>
  <c r="AC1900" i="1"/>
  <c r="H1901" i="1"/>
  <c r="I1901" i="1"/>
  <c r="J1901" i="1"/>
  <c r="K1901" i="1"/>
  <c r="L1901" i="1"/>
  <c r="M1901" i="1"/>
  <c r="N1901" i="1"/>
  <c r="O1901" i="1"/>
  <c r="P1901" i="1"/>
  <c r="Q1901" i="1"/>
  <c r="R1901" i="1"/>
  <c r="S1901" i="1"/>
  <c r="T1901" i="1"/>
  <c r="U1901" i="1"/>
  <c r="V1901" i="1"/>
  <c r="W1901" i="1"/>
  <c r="X1901" i="1"/>
  <c r="Y1901" i="1"/>
  <c r="Z1901" i="1"/>
  <c r="AA1901" i="1"/>
  <c r="AB1901" i="1"/>
  <c r="AC1901" i="1"/>
  <c r="H1902" i="1"/>
  <c r="I1902" i="1"/>
  <c r="J1902" i="1"/>
  <c r="K1902" i="1"/>
  <c r="L1902" i="1"/>
  <c r="M1902" i="1"/>
  <c r="N1902" i="1"/>
  <c r="O1902" i="1"/>
  <c r="P1902" i="1"/>
  <c r="Q1902" i="1"/>
  <c r="R1902" i="1"/>
  <c r="S1902" i="1"/>
  <c r="T1902" i="1"/>
  <c r="U1902" i="1"/>
  <c r="V1902" i="1"/>
  <c r="W1902" i="1"/>
  <c r="X1902" i="1"/>
  <c r="Y1902" i="1"/>
  <c r="Z1902" i="1"/>
  <c r="AA1902" i="1"/>
  <c r="AB1902" i="1"/>
  <c r="AC1902" i="1"/>
  <c r="H1903" i="1"/>
  <c r="I1903" i="1"/>
  <c r="J1903" i="1"/>
  <c r="K1903" i="1"/>
  <c r="L1903" i="1"/>
  <c r="M1903" i="1"/>
  <c r="N1903" i="1"/>
  <c r="O1903" i="1"/>
  <c r="P1903" i="1"/>
  <c r="Q1903" i="1"/>
  <c r="R1903" i="1"/>
  <c r="S1903" i="1"/>
  <c r="T1903" i="1"/>
  <c r="U1903" i="1"/>
  <c r="V1903" i="1"/>
  <c r="W1903" i="1"/>
  <c r="X1903" i="1"/>
  <c r="Y1903" i="1"/>
  <c r="Z1903" i="1"/>
  <c r="AA1903" i="1"/>
  <c r="AB1903" i="1"/>
  <c r="AC1903" i="1"/>
  <c r="H1904" i="1"/>
  <c r="I1904" i="1"/>
  <c r="J1904" i="1"/>
  <c r="K1904" i="1"/>
  <c r="L1904" i="1"/>
  <c r="M1904" i="1"/>
  <c r="N1904" i="1"/>
  <c r="O1904" i="1"/>
  <c r="P1904" i="1"/>
  <c r="Q1904" i="1"/>
  <c r="R1904" i="1"/>
  <c r="S1904" i="1"/>
  <c r="T1904" i="1"/>
  <c r="U1904" i="1"/>
  <c r="V1904" i="1"/>
  <c r="W1904" i="1"/>
  <c r="X1904" i="1"/>
  <c r="Y1904" i="1"/>
  <c r="Z1904" i="1"/>
  <c r="AA1904" i="1"/>
  <c r="AB1904" i="1"/>
  <c r="AC1904" i="1"/>
  <c r="H1905" i="1"/>
  <c r="I1905" i="1"/>
  <c r="J1905" i="1"/>
  <c r="K1905" i="1"/>
  <c r="L1905" i="1"/>
  <c r="M1905" i="1"/>
  <c r="N1905" i="1"/>
  <c r="O1905" i="1"/>
  <c r="P1905" i="1"/>
  <c r="Q1905" i="1"/>
  <c r="R1905" i="1"/>
  <c r="S1905" i="1"/>
  <c r="T1905" i="1"/>
  <c r="U1905" i="1"/>
  <c r="V1905" i="1"/>
  <c r="W1905" i="1"/>
  <c r="X1905" i="1"/>
  <c r="Y1905" i="1"/>
  <c r="Z1905" i="1"/>
  <c r="AA1905" i="1"/>
  <c r="AB1905" i="1"/>
  <c r="AC1905" i="1"/>
  <c r="H1906" i="1"/>
  <c r="I1906" i="1"/>
  <c r="J1906" i="1"/>
  <c r="K1906" i="1"/>
  <c r="L1906" i="1"/>
  <c r="M1906" i="1"/>
  <c r="N1906" i="1"/>
  <c r="O1906" i="1"/>
  <c r="P1906" i="1"/>
  <c r="Q1906" i="1"/>
  <c r="R1906" i="1"/>
  <c r="S1906" i="1"/>
  <c r="T1906" i="1"/>
  <c r="U1906" i="1"/>
  <c r="V1906" i="1"/>
  <c r="W1906" i="1"/>
  <c r="X1906" i="1"/>
  <c r="Y1906" i="1"/>
  <c r="Z1906" i="1"/>
  <c r="AA1906" i="1"/>
  <c r="AB1906" i="1"/>
  <c r="AC1906" i="1"/>
  <c r="H1907" i="1"/>
  <c r="I1907" i="1"/>
  <c r="J1907" i="1"/>
  <c r="K1907" i="1"/>
  <c r="L1907" i="1"/>
  <c r="M1907" i="1"/>
  <c r="N1907" i="1"/>
  <c r="O1907" i="1"/>
  <c r="P1907" i="1"/>
  <c r="Q1907" i="1"/>
  <c r="R1907" i="1"/>
  <c r="S1907" i="1"/>
  <c r="T1907" i="1"/>
  <c r="U1907" i="1"/>
  <c r="V1907" i="1"/>
  <c r="W1907" i="1"/>
  <c r="X1907" i="1"/>
  <c r="Y1907" i="1"/>
  <c r="Z1907" i="1"/>
  <c r="AA1907" i="1"/>
  <c r="AB1907" i="1"/>
  <c r="AC1907" i="1"/>
  <c r="H1908" i="1"/>
  <c r="I1908" i="1"/>
  <c r="J1908" i="1"/>
  <c r="K1908" i="1"/>
  <c r="L1908" i="1"/>
  <c r="M1908" i="1"/>
  <c r="N1908" i="1"/>
  <c r="O1908" i="1"/>
  <c r="P1908" i="1"/>
  <c r="Q1908" i="1"/>
  <c r="R1908" i="1"/>
  <c r="S1908" i="1"/>
  <c r="T1908" i="1"/>
  <c r="U1908" i="1"/>
  <c r="V1908" i="1"/>
  <c r="W1908" i="1"/>
  <c r="X1908" i="1"/>
  <c r="Y1908" i="1"/>
  <c r="Z1908" i="1"/>
  <c r="AA1908" i="1"/>
  <c r="AB1908" i="1"/>
  <c r="AC1908" i="1"/>
  <c r="H1909" i="1"/>
  <c r="I1909" i="1"/>
  <c r="J1909" i="1"/>
  <c r="K1909" i="1"/>
  <c r="L1909" i="1"/>
  <c r="M1909" i="1"/>
  <c r="N1909" i="1"/>
  <c r="O1909" i="1"/>
  <c r="P1909" i="1"/>
  <c r="Q1909" i="1"/>
  <c r="R1909" i="1"/>
  <c r="S1909" i="1"/>
  <c r="T1909" i="1"/>
  <c r="U1909" i="1"/>
  <c r="V1909" i="1"/>
  <c r="W1909" i="1"/>
  <c r="X1909" i="1"/>
  <c r="Y1909" i="1"/>
  <c r="Z1909" i="1"/>
  <c r="AA1909" i="1"/>
  <c r="AB1909" i="1"/>
  <c r="AC1909" i="1"/>
  <c r="H1910" i="1"/>
  <c r="I1910" i="1"/>
  <c r="J1910" i="1"/>
  <c r="K1910" i="1"/>
  <c r="L1910" i="1"/>
  <c r="M1910" i="1"/>
  <c r="N1910" i="1"/>
  <c r="O1910" i="1"/>
  <c r="P1910" i="1"/>
  <c r="Q1910" i="1"/>
  <c r="R1910" i="1"/>
  <c r="S1910" i="1"/>
  <c r="T1910" i="1"/>
  <c r="U1910" i="1"/>
  <c r="V1910" i="1"/>
  <c r="W1910" i="1"/>
  <c r="X1910" i="1"/>
  <c r="Y1910" i="1"/>
  <c r="Z1910" i="1"/>
  <c r="AA1910" i="1"/>
  <c r="AB1910" i="1"/>
  <c r="AC1910" i="1"/>
  <c r="H1911" i="1"/>
  <c r="I1911" i="1"/>
  <c r="J1911" i="1"/>
  <c r="K1911" i="1"/>
  <c r="L1911" i="1"/>
  <c r="M1911" i="1"/>
  <c r="N1911" i="1"/>
  <c r="O1911" i="1"/>
  <c r="P1911" i="1"/>
  <c r="Q1911" i="1"/>
  <c r="R1911" i="1"/>
  <c r="S1911" i="1"/>
  <c r="T1911" i="1"/>
  <c r="U1911" i="1"/>
  <c r="V1911" i="1"/>
  <c r="W1911" i="1"/>
  <c r="X1911" i="1"/>
  <c r="Y1911" i="1"/>
  <c r="Z1911" i="1"/>
  <c r="AA1911" i="1"/>
  <c r="AB1911" i="1"/>
  <c r="AC1911" i="1"/>
  <c r="H1912" i="1"/>
  <c r="I1912" i="1"/>
  <c r="J1912" i="1"/>
  <c r="K1912" i="1"/>
  <c r="L1912" i="1"/>
  <c r="M1912" i="1"/>
  <c r="N1912" i="1"/>
  <c r="O1912" i="1"/>
  <c r="P1912" i="1"/>
  <c r="Q1912" i="1"/>
  <c r="R1912" i="1"/>
  <c r="S1912" i="1"/>
  <c r="T1912" i="1"/>
  <c r="U1912" i="1"/>
  <c r="V1912" i="1"/>
  <c r="W1912" i="1"/>
  <c r="X1912" i="1"/>
  <c r="Y1912" i="1"/>
  <c r="Z1912" i="1"/>
  <c r="AA1912" i="1"/>
  <c r="AB1912" i="1"/>
  <c r="AC1912" i="1"/>
  <c r="H1913" i="1"/>
  <c r="I1913" i="1"/>
  <c r="J1913" i="1"/>
  <c r="K1913" i="1"/>
  <c r="L1913" i="1"/>
  <c r="M1913" i="1"/>
  <c r="N1913" i="1"/>
  <c r="O1913" i="1"/>
  <c r="P1913" i="1"/>
  <c r="Q1913" i="1"/>
  <c r="R1913" i="1"/>
  <c r="S1913" i="1"/>
  <c r="T1913" i="1"/>
  <c r="U1913" i="1"/>
  <c r="V1913" i="1"/>
  <c r="W1913" i="1"/>
  <c r="X1913" i="1"/>
  <c r="Y1913" i="1"/>
  <c r="Z1913" i="1"/>
  <c r="AA1913" i="1"/>
  <c r="AB1913" i="1"/>
  <c r="AC1913" i="1"/>
  <c r="H1914" i="1"/>
  <c r="I1914" i="1"/>
  <c r="J1914" i="1"/>
  <c r="K1914" i="1"/>
  <c r="L1914" i="1"/>
  <c r="M1914" i="1"/>
  <c r="N1914" i="1"/>
  <c r="O1914" i="1"/>
  <c r="P1914" i="1"/>
  <c r="Q1914" i="1"/>
  <c r="R1914" i="1"/>
  <c r="S1914" i="1"/>
  <c r="T1914" i="1"/>
  <c r="U1914" i="1"/>
  <c r="V1914" i="1"/>
  <c r="W1914" i="1"/>
  <c r="X1914" i="1"/>
  <c r="Y1914" i="1"/>
  <c r="Z1914" i="1"/>
  <c r="AA1914" i="1"/>
  <c r="AB1914" i="1"/>
  <c r="AC1914" i="1"/>
  <c r="H1915" i="1"/>
  <c r="I1915" i="1"/>
  <c r="J1915" i="1"/>
  <c r="K1915" i="1"/>
  <c r="L1915" i="1"/>
  <c r="M1915" i="1"/>
  <c r="N1915" i="1"/>
  <c r="O1915" i="1"/>
  <c r="P1915" i="1"/>
  <c r="Q1915" i="1"/>
  <c r="R1915" i="1"/>
  <c r="S1915" i="1"/>
  <c r="T1915" i="1"/>
  <c r="U1915" i="1"/>
  <c r="V1915" i="1"/>
  <c r="W1915" i="1"/>
  <c r="X1915" i="1"/>
  <c r="Y1915" i="1"/>
  <c r="Z1915" i="1"/>
  <c r="AA1915" i="1"/>
  <c r="AB1915" i="1"/>
  <c r="AC1915" i="1"/>
  <c r="H1916" i="1"/>
  <c r="I1916" i="1"/>
  <c r="J1916" i="1"/>
  <c r="K1916" i="1"/>
  <c r="L1916" i="1"/>
  <c r="M1916" i="1"/>
  <c r="N1916" i="1"/>
  <c r="O1916" i="1"/>
  <c r="P1916" i="1"/>
  <c r="Q1916" i="1"/>
  <c r="R1916" i="1"/>
  <c r="S1916" i="1"/>
  <c r="T1916" i="1"/>
  <c r="U1916" i="1"/>
  <c r="V1916" i="1"/>
  <c r="W1916" i="1"/>
  <c r="X1916" i="1"/>
  <c r="Y1916" i="1"/>
  <c r="Z1916" i="1"/>
  <c r="AA1916" i="1"/>
  <c r="AB1916" i="1"/>
  <c r="AC1916" i="1"/>
  <c r="H1917" i="1"/>
  <c r="I1917" i="1"/>
  <c r="J1917" i="1"/>
  <c r="K1917" i="1"/>
  <c r="L1917" i="1"/>
  <c r="M1917" i="1"/>
  <c r="N1917" i="1"/>
  <c r="O1917" i="1"/>
  <c r="P1917" i="1"/>
  <c r="Q1917" i="1"/>
  <c r="R1917" i="1"/>
  <c r="S1917" i="1"/>
  <c r="T1917" i="1"/>
  <c r="U1917" i="1"/>
  <c r="V1917" i="1"/>
  <c r="W1917" i="1"/>
  <c r="X1917" i="1"/>
  <c r="Y1917" i="1"/>
  <c r="Z1917" i="1"/>
  <c r="AA1917" i="1"/>
  <c r="AB1917" i="1"/>
  <c r="AC1917" i="1"/>
  <c r="H1918" i="1"/>
  <c r="I1918" i="1"/>
  <c r="J1918" i="1"/>
  <c r="K1918" i="1"/>
  <c r="L1918" i="1"/>
  <c r="M1918" i="1"/>
  <c r="N1918" i="1"/>
  <c r="O1918" i="1"/>
  <c r="P1918" i="1"/>
  <c r="Q1918" i="1"/>
  <c r="R1918" i="1"/>
  <c r="S1918" i="1"/>
  <c r="T1918" i="1"/>
  <c r="U1918" i="1"/>
  <c r="V1918" i="1"/>
  <c r="W1918" i="1"/>
  <c r="X1918" i="1"/>
  <c r="Y1918" i="1"/>
  <c r="Z1918" i="1"/>
  <c r="AA1918" i="1"/>
  <c r="AB1918" i="1"/>
  <c r="AC1918" i="1"/>
  <c r="H1919" i="1"/>
  <c r="I1919" i="1"/>
  <c r="J1919" i="1"/>
  <c r="K1919" i="1"/>
  <c r="L1919" i="1"/>
  <c r="M1919" i="1"/>
  <c r="N1919" i="1"/>
  <c r="O1919" i="1"/>
  <c r="P1919" i="1"/>
  <c r="Q1919" i="1"/>
  <c r="R1919" i="1"/>
  <c r="S1919" i="1"/>
  <c r="T1919" i="1"/>
  <c r="U1919" i="1"/>
  <c r="V1919" i="1"/>
  <c r="W1919" i="1"/>
  <c r="X1919" i="1"/>
  <c r="Y1919" i="1"/>
  <c r="Z1919" i="1"/>
  <c r="AA1919" i="1"/>
  <c r="AB1919" i="1"/>
  <c r="AC1919" i="1"/>
  <c r="H1920" i="1"/>
  <c r="I1920" i="1"/>
  <c r="J1920" i="1"/>
  <c r="K1920" i="1"/>
  <c r="L1920" i="1"/>
  <c r="M1920" i="1"/>
  <c r="N1920" i="1"/>
  <c r="O1920" i="1"/>
  <c r="P1920" i="1"/>
  <c r="Q1920" i="1"/>
  <c r="R1920" i="1"/>
  <c r="S1920" i="1"/>
  <c r="T1920" i="1"/>
  <c r="U1920" i="1"/>
  <c r="V1920" i="1"/>
  <c r="W1920" i="1"/>
  <c r="X1920" i="1"/>
  <c r="Y1920" i="1"/>
  <c r="Z1920" i="1"/>
  <c r="AA1920" i="1"/>
  <c r="AB1920" i="1"/>
  <c r="AC1920" i="1"/>
  <c r="H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A1921" i="1"/>
  <c r="AB1921" i="1"/>
  <c r="AC1921" i="1"/>
  <c r="H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A1922" i="1"/>
  <c r="AB1922" i="1"/>
  <c r="AC1922" i="1"/>
  <c r="H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A1923" i="1"/>
  <c r="AB1923" i="1"/>
  <c r="AC1923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Y1924" i="1"/>
  <c r="Z1924" i="1"/>
  <c r="AA1924" i="1"/>
  <c r="AB1924" i="1"/>
  <c r="AC1924" i="1"/>
  <c r="H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C1925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A1926" i="1"/>
  <c r="AB1926" i="1"/>
  <c r="AC1926" i="1"/>
  <c r="H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Y1927" i="1"/>
  <c r="Z1927" i="1"/>
  <c r="AA1927" i="1"/>
  <c r="AB1927" i="1"/>
  <c r="AC1927" i="1"/>
  <c r="H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A1928" i="1"/>
  <c r="AB1928" i="1"/>
  <c r="AC1928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H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W1945" i="1"/>
  <c r="X1945" i="1"/>
  <c r="Y1945" i="1"/>
  <c r="Z1945" i="1"/>
  <c r="AA1945" i="1"/>
  <c r="AB1945" i="1"/>
  <c r="AC1945" i="1"/>
  <c r="H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Y1946" i="1"/>
  <c r="Z1946" i="1"/>
  <c r="AA1946" i="1"/>
  <c r="AB1946" i="1"/>
  <c r="AC1946" i="1"/>
  <c r="H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Y1947" i="1"/>
  <c r="Z1947" i="1"/>
  <c r="AA1947" i="1"/>
  <c r="AB1947" i="1"/>
  <c r="AC1947" i="1"/>
  <c r="H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Y1948" i="1"/>
  <c r="Z1948" i="1"/>
  <c r="AA1948" i="1"/>
  <c r="AB1948" i="1"/>
  <c r="AC1948" i="1"/>
  <c r="H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Y1949" i="1"/>
  <c r="Z1949" i="1"/>
  <c r="AA1949" i="1"/>
  <c r="AB1949" i="1"/>
  <c r="AC1949" i="1"/>
  <c r="H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Y1950" i="1"/>
  <c r="Z1950" i="1"/>
  <c r="AA1950" i="1"/>
  <c r="AB1950" i="1"/>
  <c r="AC1950" i="1"/>
  <c r="H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Y1951" i="1"/>
  <c r="Z1951" i="1"/>
  <c r="AA1951" i="1"/>
  <c r="AB1951" i="1"/>
  <c r="AC1951" i="1"/>
  <c r="H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Y1952" i="1"/>
  <c r="Z1952" i="1"/>
  <c r="AA1952" i="1"/>
  <c r="AB1952" i="1"/>
  <c r="AC1952" i="1"/>
  <c r="H1953" i="1"/>
  <c r="I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W1953" i="1"/>
  <c r="X1953" i="1"/>
  <c r="Y1953" i="1"/>
  <c r="Z1953" i="1"/>
  <c r="AA1953" i="1"/>
  <c r="AB1953" i="1"/>
  <c r="AC1953" i="1"/>
  <c r="H1954" i="1"/>
  <c r="I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W1954" i="1"/>
  <c r="X1954" i="1"/>
  <c r="Y1954" i="1"/>
  <c r="Z1954" i="1"/>
  <c r="AA1954" i="1"/>
  <c r="AB1954" i="1"/>
  <c r="AC1954" i="1"/>
  <c r="H1955" i="1"/>
  <c r="I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W1955" i="1"/>
  <c r="X1955" i="1"/>
  <c r="Y1955" i="1"/>
  <c r="Z1955" i="1"/>
  <c r="AA1955" i="1"/>
  <c r="AB1955" i="1"/>
  <c r="AC1955" i="1"/>
  <c r="H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Y1956" i="1"/>
  <c r="Z1956" i="1"/>
  <c r="AA1956" i="1"/>
  <c r="AB1956" i="1"/>
  <c r="AC1956" i="1"/>
  <c r="H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Y1957" i="1"/>
  <c r="Z1957" i="1"/>
  <c r="AA1957" i="1"/>
  <c r="AB1957" i="1"/>
  <c r="AC1957" i="1"/>
  <c r="H1958" i="1"/>
  <c r="I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W1958" i="1"/>
  <c r="X1958" i="1"/>
  <c r="Y1958" i="1"/>
  <c r="Z1958" i="1"/>
  <c r="AA1958" i="1"/>
  <c r="AB1958" i="1"/>
  <c r="AC1958" i="1"/>
  <c r="H1959" i="1"/>
  <c r="I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W1959" i="1"/>
  <c r="X1959" i="1"/>
  <c r="Y1959" i="1"/>
  <c r="Z1959" i="1"/>
  <c r="AA1959" i="1"/>
  <c r="AB1959" i="1"/>
  <c r="AC1959" i="1"/>
  <c r="H1960" i="1"/>
  <c r="I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W1960" i="1"/>
  <c r="X1960" i="1"/>
  <c r="Y1960" i="1"/>
  <c r="Z1960" i="1"/>
  <c r="AA1960" i="1"/>
  <c r="AB1960" i="1"/>
  <c r="AC1960" i="1"/>
  <c r="H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Y1961" i="1"/>
  <c r="Z1961" i="1"/>
  <c r="AA1961" i="1"/>
  <c r="AB1961" i="1"/>
  <c r="AC1961" i="1"/>
  <c r="H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Y1962" i="1"/>
  <c r="Z1962" i="1"/>
  <c r="AA1962" i="1"/>
  <c r="AB1962" i="1"/>
  <c r="AC1962" i="1"/>
  <c r="H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W1963" i="1"/>
  <c r="X1963" i="1"/>
  <c r="Y1963" i="1"/>
  <c r="Z1963" i="1"/>
  <c r="AA1963" i="1"/>
  <c r="AB1963" i="1"/>
  <c r="AC1963" i="1"/>
  <c r="H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Y1964" i="1"/>
  <c r="Z1964" i="1"/>
  <c r="AA1964" i="1"/>
  <c r="AB1964" i="1"/>
  <c r="AC1964" i="1"/>
  <c r="H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Y1965" i="1"/>
  <c r="Z1965" i="1"/>
  <c r="AA1965" i="1"/>
  <c r="AB1965" i="1"/>
  <c r="AC1965" i="1"/>
  <c r="H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Y1966" i="1"/>
  <c r="Z1966" i="1"/>
  <c r="AA1966" i="1"/>
  <c r="AB1966" i="1"/>
  <c r="AC1966" i="1"/>
  <c r="H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Y1967" i="1"/>
  <c r="Z1967" i="1"/>
  <c r="AA1967" i="1"/>
  <c r="AB1967" i="1"/>
  <c r="AC1967" i="1"/>
  <c r="H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Y1968" i="1"/>
  <c r="Z1968" i="1"/>
  <c r="AA1968" i="1"/>
  <c r="AB1968" i="1"/>
  <c r="AC1968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H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Y1977" i="1"/>
  <c r="Z1977" i="1"/>
  <c r="AA1977" i="1"/>
  <c r="AB1977" i="1"/>
  <c r="AC1977" i="1"/>
  <c r="H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Y1978" i="1"/>
  <c r="Z1978" i="1"/>
  <c r="AA1978" i="1"/>
  <c r="AB1978" i="1"/>
  <c r="AC1978" i="1"/>
  <c r="H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W1979" i="1"/>
  <c r="X1979" i="1"/>
  <c r="Y1979" i="1"/>
  <c r="Z1979" i="1"/>
  <c r="AA1979" i="1"/>
  <c r="AB1979" i="1"/>
  <c r="AC1979" i="1"/>
  <c r="H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Y1980" i="1"/>
  <c r="Z1980" i="1"/>
  <c r="AA1980" i="1"/>
  <c r="AB1980" i="1"/>
  <c r="AC1980" i="1"/>
  <c r="H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Y1982" i="1"/>
  <c r="Z1982" i="1"/>
  <c r="AA1982" i="1"/>
  <c r="AB1982" i="1"/>
  <c r="AC1982" i="1"/>
  <c r="H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Y1983" i="1"/>
  <c r="Z1983" i="1"/>
  <c r="AA1983" i="1"/>
  <c r="AB1983" i="1"/>
  <c r="AC1983" i="1"/>
  <c r="H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Y1984" i="1"/>
  <c r="Z1984" i="1"/>
  <c r="AA1984" i="1"/>
  <c r="AB1984" i="1"/>
  <c r="AC1984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H2001" i="1"/>
  <c r="I2001" i="1"/>
  <c r="J2001" i="1"/>
  <c r="K2001" i="1"/>
  <c r="L2001" i="1"/>
  <c r="M2001" i="1"/>
  <c r="N2001" i="1"/>
  <c r="O2001" i="1"/>
  <c r="P2001" i="1"/>
  <c r="Q2001" i="1"/>
  <c r="R2001" i="1"/>
  <c r="S2001" i="1"/>
  <c r="T2001" i="1"/>
  <c r="U2001" i="1"/>
  <c r="V2001" i="1"/>
  <c r="W2001" i="1"/>
  <c r="X2001" i="1"/>
  <c r="Y2001" i="1"/>
  <c r="Z2001" i="1"/>
  <c r="AA2001" i="1"/>
  <c r="AB2001" i="1"/>
  <c r="AC2001" i="1"/>
  <c r="H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/>
  <c r="W2002" i="1"/>
  <c r="X2002" i="1"/>
  <c r="Y2002" i="1"/>
  <c r="Z2002" i="1"/>
  <c r="AA2002" i="1"/>
  <c r="AB2002" i="1"/>
  <c r="AC2002" i="1"/>
  <c r="H2003" i="1"/>
  <c r="I2003" i="1"/>
  <c r="J2003" i="1"/>
  <c r="K2003" i="1"/>
  <c r="L2003" i="1"/>
  <c r="M2003" i="1"/>
  <c r="N2003" i="1"/>
  <c r="O2003" i="1"/>
  <c r="P2003" i="1"/>
  <c r="Q2003" i="1"/>
  <c r="R2003" i="1"/>
  <c r="S2003" i="1"/>
  <c r="T2003" i="1"/>
  <c r="U2003" i="1"/>
  <c r="V2003" i="1"/>
  <c r="W2003" i="1"/>
  <c r="X2003" i="1"/>
  <c r="Y2003" i="1"/>
  <c r="Z2003" i="1"/>
  <c r="AA2003" i="1"/>
  <c r="AB2003" i="1"/>
  <c r="AC2003" i="1"/>
  <c r="H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W2004" i="1"/>
  <c r="X2004" i="1"/>
  <c r="Y2004" i="1"/>
  <c r="Z2004" i="1"/>
  <c r="AA2004" i="1"/>
  <c r="AB2004" i="1"/>
  <c r="AC2004" i="1"/>
  <c r="H2005" i="1"/>
  <c r="I2005" i="1"/>
  <c r="J2005" i="1"/>
  <c r="K2005" i="1"/>
  <c r="L2005" i="1"/>
  <c r="M2005" i="1"/>
  <c r="N2005" i="1"/>
  <c r="O2005" i="1"/>
  <c r="P2005" i="1"/>
  <c r="Q2005" i="1"/>
  <c r="R2005" i="1"/>
  <c r="S2005" i="1"/>
  <c r="T2005" i="1"/>
  <c r="U2005" i="1"/>
  <c r="V2005" i="1"/>
  <c r="W2005" i="1"/>
  <c r="X2005" i="1"/>
  <c r="Y2005" i="1"/>
  <c r="Z2005" i="1"/>
  <c r="AA2005" i="1"/>
  <c r="AB2005" i="1"/>
  <c r="AC2005" i="1"/>
  <c r="H2006" i="1"/>
  <c r="I2006" i="1"/>
  <c r="J2006" i="1"/>
  <c r="K2006" i="1"/>
  <c r="L2006" i="1"/>
  <c r="M2006" i="1"/>
  <c r="N2006" i="1"/>
  <c r="O2006" i="1"/>
  <c r="P2006" i="1"/>
  <c r="Q2006" i="1"/>
  <c r="R2006" i="1"/>
  <c r="S2006" i="1"/>
  <c r="T2006" i="1"/>
  <c r="U2006" i="1"/>
  <c r="V2006" i="1"/>
  <c r="W2006" i="1"/>
  <c r="X2006" i="1"/>
  <c r="Y2006" i="1"/>
  <c r="Z2006" i="1"/>
  <c r="AA2006" i="1"/>
  <c r="AB2006" i="1"/>
  <c r="AC2006" i="1"/>
  <c r="H2007" i="1"/>
  <c r="I2007" i="1"/>
  <c r="J2007" i="1"/>
  <c r="K2007" i="1"/>
  <c r="L2007" i="1"/>
  <c r="M2007" i="1"/>
  <c r="N2007" i="1"/>
  <c r="O2007" i="1"/>
  <c r="P2007" i="1"/>
  <c r="Q2007" i="1"/>
  <c r="R2007" i="1"/>
  <c r="S2007" i="1"/>
  <c r="T2007" i="1"/>
  <c r="U2007" i="1"/>
  <c r="V2007" i="1"/>
  <c r="W2007" i="1"/>
  <c r="X2007" i="1"/>
  <c r="Y2007" i="1"/>
  <c r="Z2007" i="1"/>
  <c r="AA2007" i="1"/>
  <c r="AB2007" i="1"/>
  <c r="AC2007" i="1"/>
  <c r="H2058" i="1"/>
  <c r="I2058" i="1"/>
  <c r="J2058" i="1"/>
  <c r="K2058" i="1"/>
  <c r="L2058" i="1"/>
  <c r="M2058" i="1"/>
  <c r="N2058" i="1"/>
  <c r="O2058" i="1"/>
  <c r="P2058" i="1"/>
  <c r="Q2058" i="1"/>
  <c r="R2058" i="1"/>
  <c r="S2058" i="1"/>
  <c r="T2058" i="1"/>
  <c r="U2058" i="1"/>
  <c r="V2058" i="1"/>
  <c r="W2058" i="1"/>
  <c r="X2058" i="1"/>
  <c r="Y2058" i="1"/>
  <c r="Z2058" i="1"/>
  <c r="AA2058" i="1"/>
  <c r="AB2058" i="1"/>
  <c r="AC2058" i="1"/>
  <c r="H2059" i="1"/>
  <c r="I2059" i="1"/>
  <c r="J2059" i="1"/>
  <c r="K2059" i="1"/>
  <c r="L2059" i="1"/>
  <c r="M2059" i="1"/>
  <c r="N2059" i="1"/>
  <c r="O2059" i="1"/>
  <c r="P2059" i="1"/>
  <c r="Q2059" i="1"/>
  <c r="R2059" i="1"/>
  <c r="S2059" i="1"/>
  <c r="T2059" i="1"/>
  <c r="U2059" i="1"/>
  <c r="V2059" i="1"/>
  <c r="W2059" i="1"/>
  <c r="X2059" i="1"/>
  <c r="Y2059" i="1"/>
  <c r="Z2059" i="1"/>
  <c r="AA2059" i="1"/>
  <c r="AB2059" i="1"/>
  <c r="AC2059" i="1"/>
  <c r="H2060" i="1"/>
  <c r="I2060" i="1"/>
  <c r="J2060" i="1"/>
  <c r="K2060" i="1"/>
  <c r="L2060" i="1"/>
  <c r="M2060" i="1"/>
  <c r="N2060" i="1"/>
  <c r="O2060" i="1"/>
  <c r="P2060" i="1"/>
  <c r="Q2060" i="1"/>
  <c r="R2060" i="1"/>
  <c r="S2060" i="1"/>
  <c r="T2060" i="1"/>
  <c r="U2060" i="1"/>
  <c r="V2060" i="1"/>
  <c r="W2060" i="1"/>
  <c r="X2060" i="1"/>
  <c r="Y2060" i="1"/>
  <c r="Z2060" i="1"/>
  <c r="AA2060" i="1"/>
  <c r="AB2060" i="1"/>
  <c r="AC2060" i="1"/>
  <c r="H2061" i="1"/>
  <c r="I2061" i="1"/>
  <c r="J2061" i="1"/>
  <c r="K2061" i="1"/>
  <c r="L2061" i="1"/>
  <c r="M2061" i="1"/>
  <c r="N2061" i="1"/>
  <c r="O2061" i="1"/>
  <c r="P2061" i="1"/>
  <c r="Q2061" i="1"/>
  <c r="R2061" i="1"/>
  <c r="S2061" i="1"/>
  <c r="T2061" i="1"/>
  <c r="U2061" i="1"/>
  <c r="V2061" i="1"/>
  <c r="W2061" i="1"/>
  <c r="X2061" i="1"/>
  <c r="Y2061" i="1"/>
  <c r="Z2061" i="1"/>
  <c r="AA2061" i="1"/>
  <c r="AB2061" i="1"/>
  <c r="AC2061" i="1"/>
  <c r="H2062" i="1"/>
  <c r="I2062" i="1"/>
  <c r="J2062" i="1"/>
  <c r="K2062" i="1"/>
  <c r="L2062" i="1"/>
  <c r="M2062" i="1"/>
  <c r="N2062" i="1"/>
  <c r="O2062" i="1"/>
  <c r="P2062" i="1"/>
  <c r="Q2062" i="1"/>
  <c r="R2062" i="1"/>
  <c r="S2062" i="1"/>
  <c r="T2062" i="1"/>
  <c r="U2062" i="1"/>
  <c r="V2062" i="1"/>
  <c r="W2062" i="1"/>
  <c r="X2062" i="1"/>
  <c r="Y2062" i="1"/>
  <c r="Z2062" i="1"/>
  <c r="AA2062" i="1"/>
  <c r="AB2062" i="1"/>
  <c r="AC2062" i="1"/>
  <c r="H2063" i="1"/>
  <c r="I2063" i="1"/>
  <c r="J2063" i="1"/>
  <c r="K2063" i="1"/>
  <c r="L2063" i="1"/>
  <c r="M2063" i="1"/>
  <c r="N2063" i="1"/>
  <c r="O2063" i="1"/>
  <c r="P2063" i="1"/>
  <c r="Q2063" i="1"/>
  <c r="R2063" i="1"/>
  <c r="S2063" i="1"/>
  <c r="T2063" i="1"/>
  <c r="U2063" i="1"/>
  <c r="V2063" i="1"/>
  <c r="W2063" i="1"/>
  <c r="X2063" i="1"/>
  <c r="Y2063" i="1"/>
  <c r="Z2063" i="1"/>
  <c r="AA2063" i="1"/>
  <c r="AB2063" i="1"/>
  <c r="AC2063" i="1"/>
  <c r="H2064" i="1"/>
  <c r="I2064" i="1"/>
  <c r="J2064" i="1"/>
  <c r="K2064" i="1"/>
  <c r="L2064" i="1"/>
  <c r="M2064" i="1"/>
  <c r="N2064" i="1"/>
  <c r="O2064" i="1"/>
  <c r="P2064" i="1"/>
  <c r="Q2064" i="1"/>
  <c r="R2064" i="1"/>
  <c r="S2064" i="1"/>
  <c r="T2064" i="1"/>
  <c r="U2064" i="1"/>
  <c r="V2064" i="1"/>
  <c r="W2064" i="1"/>
  <c r="X2064" i="1"/>
  <c r="Y2064" i="1"/>
  <c r="Z2064" i="1"/>
  <c r="AA2064" i="1"/>
  <c r="AB2064" i="1"/>
  <c r="AC2064" i="1"/>
  <c r="H2065" i="1"/>
  <c r="I2065" i="1"/>
  <c r="J2065" i="1"/>
  <c r="K2065" i="1"/>
  <c r="L2065" i="1"/>
  <c r="M2065" i="1"/>
  <c r="N2065" i="1"/>
  <c r="O2065" i="1"/>
  <c r="P2065" i="1"/>
  <c r="Q2065" i="1"/>
  <c r="R2065" i="1"/>
  <c r="S2065" i="1"/>
  <c r="T2065" i="1"/>
  <c r="U2065" i="1"/>
  <c r="V2065" i="1"/>
  <c r="W2065" i="1"/>
  <c r="X2065" i="1"/>
  <c r="Y2065" i="1"/>
  <c r="Z2065" i="1"/>
  <c r="AA2065" i="1"/>
  <c r="AB2065" i="1"/>
  <c r="AC2065" i="1"/>
  <c r="H2066" i="1"/>
  <c r="I2066" i="1"/>
  <c r="J2066" i="1"/>
  <c r="K2066" i="1"/>
  <c r="L2066" i="1"/>
  <c r="M2066" i="1"/>
  <c r="N2066" i="1"/>
  <c r="O2066" i="1"/>
  <c r="P2066" i="1"/>
  <c r="Q2066" i="1"/>
  <c r="R2066" i="1"/>
  <c r="S2066" i="1"/>
  <c r="T2066" i="1"/>
  <c r="U2066" i="1"/>
  <c r="V2066" i="1"/>
  <c r="W2066" i="1"/>
  <c r="X2066" i="1"/>
  <c r="Y2066" i="1"/>
  <c r="Z2066" i="1"/>
  <c r="AA2066" i="1"/>
  <c r="AB2066" i="1"/>
  <c r="AC2066" i="1"/>
  <c r="H2067" i="1"/>
  <c r="I2067" i="1"/>
  <c r="J2067" i="1"/>
  <c r="K2067" i="1"/>
  <c r="L2067" i="1"/>
  <c r="M2067" i="1"/>
  <c r="N2067" i="1"/>
  <c r="O2067" i="1"/>
  <c r="P2067" i="1"/>
  <c r="Q2067" i="1"/>
  <c r="R2067" i="1"/>
  <c r="S2067" i="1"/>
  <c r="T2067" i="1"/>
  <c r="U2067" i="1"/>
  <c r="V2067" i="1"/>
  <c r="W2067" i="1"/>
  <c r="X2067" i="1"/>
  <c r="Y2067" i="1"/>
  <c r="Z2067" i="1"/>
  <c r="AA2067" i="1"/>
  <c r="AB2067" i="1"/>
  <c r="AC2067" i="1"/>
  <c r="H2068" i="1"/>
  <c r="I2068" i="1"/>
  <c r="J2068" i="1"/>
  <c r="K2068" i="1"/>
  <c r="L2068" i="1"/>
  <c r="M2068" i="1"/>
  <c r="N2068" i="1"/>
  <c r="O2068" i="1"/>
  <c r="P2068" i="1"/>
  <c r="Q2068" i="1"/>
  <c r="R2068" i="1"/>
  <c r="S2068" i="1"/>
  <c r="T2068" i="1"/>
  <c r="U2068" i="1"/>
  <c r="V2068" i="1"/>
  <c r="W2068" i="1"/>
  <c r="X2068" i="1"/>
  <c r="Y2068" i="1"/>
  <c r="Z2068" i="1"/>
  <c r="AA2068" i="1"/>
  <c r="AB2068" i="1"/>
  <c r="AC2068" i="1"/>
  <c r="H2069" i="1"/>
  <c r="I2069" i="1"/>
  <c r="J2069" i="1"/>
  <c r="K2069" i="1"/>
  <c r="L2069" i="1"/>
  <c r="M2069" i="1"/>
  <c r="N2069" i="1"/>
  <c r="O2069" i="1"/>
  <c r="P2069" i="1"/>
  <c r="Q2069" i="1"/>
  <c r="R2069" i="1"/>
  <c r="S2069" i="1"/>
  <c r="T2069" i="1"/>
  <c r="U2069" i="1"/>
  <c r="V2069" i="1"/>
  <c r="W2069" i="1"/>
  <c r="X2069" i="1"/>
  <c r="Y2069" i="1"/>
  <c r="Z2069" i="1"/>
  <c r="AA2069" i="1"/>
  <c r="AB2069" i="1"/>
  <c r="AC2069" i="1"/>
  <c r="H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U2070" i="1"/>
  <c r="V2070" i="1"/>
  <c r="W2070" i="1"/>
  <c r="X2070" i="1"/>
  <c r="Y2070" i="1"/>
  <c r="Z2070" i="1"/>
  <c r="AA2070" i="1"/>
  <c r="AB2070" i="1"/>
  <c r="AC2070" i="1"/>
  <c r="H2071" i="1"/>
  <c r="I2071" i="1"/>
  <c r="J2071" i="1"/>
  <c r="K2071" i="1"/>
  <c r="L2071" i="1"/>
  <c r="M2071" i="1"/>
  <c r="N2071" i="1"/>
  <c r="O2071" i="1"/>
  <c r="P2071" i="1"/>
  <c r="Q2071" i="1"/>
  <c r="R2071" i="1"/>
  <c r="S2071" i="1"/>
  <c r="T2071" i="1"/>
  <c r="U2071" i="1"/>
  <c r="V2071" i="1"/>
  <c r="W2071" i="1"/>
  <c r="X2071" i="1"/>
  <c r="Y2071" i="1"/>
  <c r="Z2071" i="1"/>
  <c r="AA2071" i="1"/>
  <c r="AB2071" i="1"/>
  <c r="AC2071" i="1"/>
  <c r="H2072" i="1"/>
  <c r="I2072" i="1"/>
  <c r="J2072" i="1"/>
  <c r="K2072" i="1"/>
  <c r="L2072" i="1"/>
  <c r="M2072" i="1"/>
  <c r="N2072" i="1"/>
  <c r="O2072" i="1"/>
  <c r="P2072" i="1"/>
  <c r="Q2072" i="1"/>
  <c r="R2072" i="1"/>
  <c r="S2072" i="1"/>
  <c r="T2072" i="1"/>
  <c r="U2072" i="1"/>
  <c r="V2072" i="1"/>
  <c r="W2072" i="1"/>
  <c r="X2072" i="1"/>
  <c r="Y2072" i="1"/>
  <c r="Z2072" i="1"/>
  <c r="AA2072" i="1"/>
  <c r="AB2072" i="1"/>
  <c r="AC2072" i="1"/>
  <c r="H2073" i="1"/>
  <c r="I2073" i="1"/>
  <c r="J2073" i="1"/>
  <c r="K2073" i="1"/>
  <c r="L2073" i="1"/>
  <c r="M2073" i="1"/>
  <c r="N2073" i="1"/>
  <c r="O2073" i="1"/>
  <c r="P2073" i="1"/>
  <c r="Q2073" i="1"/>
  <c r="R2073" i="1"/>
  <c r="S2073" i="1"/>
  <c r="T2073" i="1"/>
  <c r="U2073" i="1"/>
  <c r="V2073" i="1"/>
  <c r="W2073" i="1"/>
  <c r="X2073" i="1"/>
  <c r="Y2073" i="1"/>
  <c r="Z2073" i="1"/>
  <c r="AA2073" i="1"/>
  <c r="AB2073" i="1"/>
  <c r="AC2073" i="1"/>
  <c r="H2074" i="1"/>
  <c r="I2074" i="1"/>
  <c r="J2074" i="1"/>
  <c r="K2074" i="1"/>
  <c r="L2074" i="1"/>
  <c r="M2074" i="1"/>
  <c r="N2074" i="1"/>
  <c r="O2074" i="1"/>
  <c r="P2074" i="1"/>
  <c r="Q2074" i="1"/>
  <c r="R2074" i="1"/>
  <c r="S2074" i="1"/>
  <c r="T2074" i="1"/>
  <c r="U2074" i="1"/>
  <c r="V2074" i="1"/>
  <c r="W2074" i="1"/>
  <c r="X2074" i="1"/>
  <c r="Y2074" i="1"/>
  <c r="Z2074" i="1"/>
  <c r="AA2074" i="1"/>
  <c r="AB2074" i="1"/>
  <c r="AC2074" i="1"/>
  <c r="H2075" i="1"/>
  <c r="I2075" i="1"/>
  <c r="J2075" i="1"/>
  <c r="K2075" i="1"/>
  <c r="L2075" i="1"/>
  <c r="M2075" i="1"/>
  <c r="N2075" i="1"/>
  <c r="O2075" i="1"/>
  <c r="P2075" i="1"/>
  <c r="Q2075" i="1"/>
  <c r="R2075" i="1"/>
  <c r="S2075" i="1"/>
  <c r="T2075" i="1"/>
  <c r="U2075" i="1"/>
  <c r="V2075" i="1"/>
  <c r="W2075" i="1"/>
  <c r="X2075" i="1"/>
  <c r="Y2075" i="1"/>
  <c r="Z2075" i="1"/>
  <c r="AA2075" i="1"/>
  <c r="AB2075" i="1"/>
  <c r="AC2075" i="1"/>
  <c r="H2076" i="1"/>
  <c r="I2076" i="1"/>
  <c r="J2076" i="1"/>
  <c r="K2076" i="1"/>
  <c r="L2076" i="1"/>
  <c r="M2076" i="1"/>
  <c r="N2076" i="1"/>
  <c r="O2076" i="1"/>
  <c r="P2076" i="1"/>
  <c r="Q2076" i="1"/>
  <c r="R2076" i="1"/>
  <c r="S2076" i="1"/>
  <c r="T2076" i="1"/>
  <c r="U2076" i="1"/>
  <c r="V2076" i="1"/>
  <c r="W2076" i="1"/>
  <c r="X2076" i="1"/>
  <c r="Y2076" i="1"/>
  <c r="Z2076" i="1"/>
  <c r="AA2076" i="1"/>
  <c r="AB2076" i="1"/>
  <c r="AC2076" i="1"/>
  <c r="H2077" i="1"/>
  <c r="I2077" i="1"/>
  <c r="J2077" i="1"/>
  <c r="K2077" i="1"/>
  <c r="L2077" i="1"/>
  <c r="M2077" i="1"/>
  <c r="N2077" i="1"/>
  <c r="O2077" i="1"/>
  <c r="P2077" i="1"/>
  <c r="Q2077" i="1"/>
  <c r="R2077" i="1"/>
  <c r="S2077" i="1"/>
  <c r="T2077" i="1"/>
  <c r="U2077" i="1"/>
  <c r="V2077" i="1"/>
  <c r="W2077" i="1"/>
  <c r="X2077" i="1"/>
  <c r="Y2077" i="1"/>
  <c r="Z2077" i="1"/>
  <c r="AA2077" i="1"/>
  <c r="AB2077" i="1"/>
  <c r="AC2077" i="1"/>
  <c r="H2078" i="1"/>
  <c r="I2078" i="1"/>
  <c r="J2078" i="1"/>
  <c r="K2078" i="1"/>
  <c r="L2078" i="1"/>
  <c r="M2078" i="1"/>
  <c r="N2078" i="1"/>
  <c r="O2078" i="1"/>
  <c r="P2078" i="1"/>
  <c r="Q2078" i="1"/>
  <c r="R2078" i="1"/>
  <c r="S2078" i="1"/>
  <c r="T2078" i="1"/>
  <c r="U2078" i="1"/>
  <c r="V2078" i="1"/>
  <c r="W2078" i="1"/>
  <c r="X2078" i="1"/>
  <c r="Y2078" i="1"/>
  <c r="Z2078" i="1"/>
  <c r="AA2078" i="1"/>
  <c r="AB2078" i="1"/>
  <c r="AC2078" i="1"/>
  <c r="H2079" i="1"/>
  <c r="I2079" i="1"/>
  <c r="J2079" i="1"/>
  <c r="K2079" i="1"/>
  <c r="L2079" i="1"/>
  <c r="M2079" i="1"/>
  <c r="N2079" i="1"/>
  <c r="O2079" i="1"/>
  <c r="P2079" i="1"/>
  <c r="Q2079" i="1"/>
  <c r="R2079" i="1"/>
  <c r="S2079" i="1"/>
  <c r="T2079" i="1"/>
  <c r="U2079" i="1"/>
  <c r="V2079" i="1"/>
  <c r="W2079" i="1"/>
  <c r="X2079" i="1"/>
  <c r="Y2079" i="1"/>
  <c r="Z2079" i="1"/>
  <c r="AA2079" i="1"/>
  <c r="AB2079" i="1"/>
  <c r="AC2079" i="1"/>
  <c r="H2080" i="1"/>
  <c r="I2080" i="1"/>
  <c r="J2080" i="1"/>
  <c r="K2080" i="1"/>
  <c r="L2080" i="1"/>
  <c r="M2080" i="1"/>
  <c r="N2080" i="1"/>
  <c r="O2080" i="1"/>
  <c r="P2080" i="1"/>
  <c r="Q2080" i="1"/>
  <c r="R2080" i="1"/>
  <c r="S2080" i="1"/>
  <c r="T2080" i="1"/>
  <c r="U2080" i="1"/>
  <c r="V2080" i="1"/>
  <c r="W2080" i="1"/>
  <c r="X2080" i="1"/>
  <c r="Y2080" i="1"/>
  <c r="Z2080" i="1"/>
  <c r="AA2080" i="1"/>
  <c r="AB2080" i="1"/>
  <c r="AC2080" i="1"/>
  <c r="H2081" i="1"/>
  <c r="I2081" i="1"/>
  <c r="J2081" i="1"/>
  <c r="K2081" i="1"/>
  <c r="L2081" i="1"/>
  <c r="M2081" i="1"/>
  <c r="N2081" i="1"/>
  <c r="O2081" i="1"/>
  <c r="P2081" i="1"/>
  <c r="Q2081" i="1"/>
  <c r="R2081" i="1"/>
  <c r="S2081" i="1"/>
  <c r="T2081" i="1"/>
  <c r="U2081" i="1"/>
  <c r="V2081" i="1"/>
  <c r="W2081" i="1"/>
  <c r="X2081" i="1"/>
  <c r="Y2081" i="1"/>
  <c r="Z2081" i="1"/>
  <c r="AA2081" i="1"/>
  <c r="AB2081" i="1"/>
  <c r="AC2081" i="1"/>
  <c r="H2082" i="1"/>
  <c r="I2082" i="1"/>
  <c r="J2082" i="1"/>
  <c r="K2082" i="1"/>
  <c r="L2082" i="1"/>
  <c r="M2082" i="1"/>
  <c r="N2082" i="1"/>
  <c r="O2082" i="1"/>
  <c r="P2082" i="1"/>
  <c r="Q2082" i="1"/>
  <c r="R2082" i="1"/>
  <c r="S2082" i="1"/>
  <c r="T2082" i="1"/>
  <c r="U2082" i="1"/>
  <c r="V2082" i="1"/>
  <c r="W2082" i="1"/>
  <c r="X2082" i="1"/>
  <c r="Y2082" i="1"/>
  <c r="Z2082" i="1"/>
  <c r="AA2082" i="1"/>
  <c r="AB2082" i="1"/>
  <c r="AC2082" i="1"/>
  <c r="H2083" i="1"/>
  <c r="I2083" i="1"/>
  <c r="J2083" i="1"/>
  <c r="K2083" i="1"/>
  <c r="L2083" i="1"/>
  <c r="M2083" i="1"/>
  <c r="N2083" i="1"/>
  <c r="O2083" i="1"/>
  <c r="P2083" i="1"/>
  <c r="Q2083" i="1"/>
  <c r="R2083" i="1"/>
  <c r="S2083" i="1"/>
  <c r="T2083" i="1"/>
  <c r="U2083" i="1"/>
  <c r="V2083" i="1"/>
  <c r="W2083" i="1"/>
  <c r="X2083" i="1"/>
  <c r="Y2083" i="1"/>
  <c r="Z2083" i="1"/>
  <c r="AA2083" i="1"/>
  <c r="AB2083" i="1"/>
  <c r="AC2083" i="1"/>
  <c r="H2084" i="1"/>
  <c r="I2084" i="1"/>
  <c r="J2084" i="1"/>
  <c r="K2084" i="1"/>
  <c r="L2084" i="1"/>
  <c r="M2084" i="1"/>
  <c r="N2084" i="1"/>
  <c r="O2084" i="1"/>
  <c r="P2084" i="1"/>
  <c r="Q2084" i="1"/>
  <c r="R2084" i="1"/>
  <c r="S2084" i="1"/>
  <c r="T2084" i="1"/>
  <c r="U2084" i="1"/>
  <c r="V2084" i="1"/>
  <c r="W2084" i="1"/>
  <c r="X2084" i="1"/>
  <c r="Y2084" i="1"/>
  <c r="Z2084" i="1"/>
  <c r="AA2084" i="1"/>
  <c r="AB2084" i="1"/>
  <c r="AC2084" i="1"/>
  <c r="H2085" i="1"/>
  <c r="I2085" i="1"/>
  <c r="J2085" i="1"/>
  <c r="K2085" i="1"/>
  <c r="L2085" i="1"/>
  <c r="M2085" i="1"/>
  <c r="N2085" i="1"/>
  <c r="O2085" i="1"/>
  <c r="P2085" i="1"/>
  <c r="Q2085" i="1"/>
  <c r="R2085" i="1"/>
  <c r="S2085" i="1"/>
  <c r="T2085" i="1"/>
  <c r="U2085" i="1"/>
  <c r="V2085" i="1"/>
  <c r="W2085" i="1"/>
  <c r="X2085" i="1"/>
  <c r="Y2085" i="1"/>
  <c r="Z2085" i="1"/>
  <c r="AA2085" i="1"/>
  <c r="AB2085" i="1"/>
  <c r="AC2085" i="1"/>
  <c r="H2086" i="1"/>
  <c r="I2086" i="1"/>
  <c r="J2086" i="1"/>
  <c r="K2086" i="1"/>
  <c r="L2086" i="1"/>
  <c r="M2086" i="1"/>
  <c r="N2086" i="1"/>
  <c r="O2086" i="1"/>
  <c r="P2086" i="1"/>
  <c r="Q2086" i="1"/>
  <c r="R2086" i="1"/>
  <c r="S2086" i="1"/>
  <c r="T2086" i="1"/>
  <c r="U2086" i="1"/>
  <c r="V2086" i="1"/>
  <c r="W2086" i="1"/>
  <c r="X2086" i="1"/>
  <c r="Y2086" i="1"/>
  <c r="Z2086" i="1"/>
  <c r="AA2086" i="1"/>
  <c r="AB2086" i="1"/>
  <c r="AC2086" i="1"/>
  <c r="H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W2087" i="1"/>
  <c r="X2087" i="1"/>
  <c r="Y2087" i="1"/>
  <c r="Z2087" i="1"/>
  <c r="AA2087" i="1"/>
  <c r="AB2087" i="1"/>
  <c r="AC2087" i="1"/>
  <c r="H2088" i="1"/>
  <c r="I2088" i="1"/>
  <c r="J2088" i="1"/>
  <c r="K2088" i="1"/>
  <c r="L2088" i="1"/>
  <c r="M2088" i="1"/>
  <c r="N2088" i="1"/>
  <c r="O2088" i="1"/>
  <c r="P2088" i="1"/>
  <c r="Q2088" i="1"/>
  <c r="R2088" i="1"/>
  <c r="S2088" i="1"/>
  <c r="T2088" i="1"/>
  <c r="U2088" i="1"/>
  <c r="V2088" i="1"/>
  <c r="W2088" i="1"/>
  <c r="X2088" i="1"/>
  <c r="Y2088" i="1"/>
  <c r="Z2088" i="1"/>
  <c r="AA2088" i="1"/>
  <c r="AB2088" i="1"/>
  <c r="AC2088" i="1"/>
  <c r="H2089" i="1"/>
  <c r="I2089" i="1"/>
  <c r="J2089" i="1"/>
  <c r="K2089" i="1"/>
  <c r="L2089" i="1"/>
  <c r="M2089" i="1"/>
  <c r="N2089" i="1"/>
  <c r="O2089" i="1"/>
  <c r="P2089" i="1"/>
  <c r="Q2089" i="1"/>
  <c r="R2089" i="1"/>
  <c r="S2089" i="1"/>
  <c r="T2089" i="1"/>
  <c r="U2089" i="1"/>
  <c r="V2089" i="1"/>
  <c r="W2089" i="1"/>
  <c r="X2089" i="1"/>
  <c r="Y2089" i="1"/>
  <c r="Z2089" i="1"/>
  <c r="AA2089" i="1"/>
  <c r="AB2089" i="1"/>
  <c r="AC2089" i="1"/>
  <c r="H2090" i="1"/>
  <c r="I2090" i="1"/>
  <c r="J2090" i="1"/>
  <c r="K2090" i="1"/>
  <c r="L2090" i="1"/>
  <c r="M2090" i="1"/>
  <c r="N2090" i="1"/>
  <c r="O2090" i="1"/>
  <c r="P2090" i="1"/>
  <c r="Q2090" i="1"/>
  <c r="R2090" i="1"/>
  <c r="S2090" i="1"/>
  <c r="T2090" i="1"/>
  <c r="U2090" i="1"/>
  <c r="V2090" i="1"/>
  <c r="W2090" i="1"/>
  <c r="X2090" i="1"/>
  <c r="Y2090" i="1"/>
  <c r="Z2090" i="1"/>
  <c r="AA2090" i="1"/>
  <c r="AB2090" i="1"/>
  <c r="AC2090" i="1"/>
  <c r="H2091" i="1"/>
  <c r="I2091" i="1"/>
  <c r="J2091" i="1"/>
  <c r="K2091" i="1"/>
  <c r="L2091" i="1"/>
  <c r="M2091" i="1"/>
  <c r="N2091" i="1"/>
  <c r="O2091" i="1"/>
  <c r="P2091" i="1"/>
  <c r="Q2091" i="1"/>
  <c r="R2091" i="1"/>
  <c r="S2091" i="1"/>
  <c r="T2091" i="1"/>
  <c r="U2091" i="1"/>
  <c r="V2091" i="1"/>
  <c r="W2091" i="1"/>
  <c r="X2091" i="1"/>
  <c r="Y2091" i="1"/>
  <c r="Z2091" i="1"/>
  <c r="AA2091" i="1"/>
  <c r="AB2091" i="1"/>
  <c r="AC2091" i="1"/>
  <c r="H2092" i="1"/>
  <c r="I2092" i="1"/>
  <c r="J2092" i="1"/>
  <c r="K2092" i="1"/>
  <c r="L2092" i="1"/>
  <c r="M2092" i="1"/>
  <c r="N2092" i="1"/>
  <c r="O2092" i="1"/>
  <c r="P2092" i="1"/>
  <c r="Q2092" i="1"/>
  <c r="R2092" i="1"/>
  <c r="S2092" i="1"/>
  <c r="T2092" i="1"/>
  <c r="U2092" i="1"/>
  <c r="V2092" i="1"/>
  <c r="W2092" i="1"/>
  <c r="X2092" i="1"/>
  <c r="Y2092" i="1"/>
  <c r="Z2092" i="1"/>
  <c r="AA2092" i="1"/>
  <c r="AB2092" i="1"/>
  <c r="AC2092" i="1"/>
  <c r="H2093" i="1"/>
  <c r="I2093" i="1"/>
  <c r="J2093" i="1"/>
  <c r="K2093" i="1"/>
  <c r="L2093" i="1"/>
  <c r="M2093" i="1"/>
  <c r="N2093" i="1"/>
  <c r="O2093" i="1"/>
  <c r="P2093" i="1"/>
  <c r="Q2093" i="1"/>
  <c r="R2093" i="1"/>
  <c r="S2093" i="1"/>
  <c r="T2093" i="1"/>
  <c r="U2093" i="1"/>
  <c r="V2093" i="1"/>
  <c r="W2093" i="1"/>
  <c r="X2093" i="1"/>
  <c r="Y2093" i="1"/>
  <c r="Z2093" i="1"/>
  <c r="AA2093" i="1"/>
  <c r="AB2093" i="1"/>
  <c r="AC2093" i="1"/>
  <c r="H2094" i="1"/>
  <c r="I2094" i="1"/>
  <c r="J2094" i="1"/>
  <c r="K2094" i="1"/>
  <c r="L2094" i="1"/>
  <c r="M2094" i="1"/>
  <c r="N2094" i="1"/>
  <c r="O2094" i="1"/>
  <c r="P2094" i="1"/>
  <c r="Q2094" i="1"/>
  <c r="R2094" i="1"/>
  <c r="S2094" i="1"/>
  <c r="T2094" i="1"/>
  <c r="U2094" i="1"/>
  <c r="V2094" i="1"/>
  <c r="W2094" i="1"/>
  <c r="X2094" i="1"/>
  <c r="Y2094" i="1"/>
  <c r="Z2094" i="1"/>
  <c r="AA2094" i="1"/>
  <c r="AB2094" i="1"/>
  <c r="AC2094" i="1"/>
  <c r="H2095" i="1"/>
  <c r="I2095" i="1"/>
  <c r="J2095" i="1"/>
  <c r="K2095" i="1"/>
  <c r="L2095" i="1"/>
  <c r="M2095" i="1"/>
  <c r="N2095" i="1"/>
  <c r="O2095" i="1"/>
  <c r="P2095" i="1"/>
  <c r="Q2095" i="1"/>
  <c r="R2095" i="1"/>
  <c r="S2095" i="1"/>
  <c r="T2095" i="1"/>
  <c r="U2095" i="1"/>
  <c r="V2095" i="1"/>
  <c r="W2095" i="1"/>
  <c r="X2095" i="1"/>
  <c r="Y2095" i="1"/>
  <c r="Z2095" i="1"/>
  <c r="AA2095" i="1"/>
  <c r="AB2095" i="1"/>
  <c r="AC2095" i="1"/>
  <c r="H2096" i="1"/>
  <c r="I2096" i="1"/>
  <c r="J2096" i="1"/>
  <c r="K2096" i="1"/>
  <c r="L2096" i="1"/>
  <c r="M2096" i="1"/>
  <c r="N2096" i="1"/>
  <c r="O2096" i="1"/>
  <c r="P2096" i="1"/>
  <c r="Q2096" i="1"/>
  <c r="R2096" i="1"/>
  <c r="S2096" i="1"/>
  <c r="T2096" i="1"/>
  <c r="U2096" i="1"/>
  <c r="V2096" i="1"/>
  <c r="W2096" i="1"/>
  <c r="X2096" i="1"/>
  <c r="Y2096" i="1"/>
  <c r="Z2096" i="1"/>
  <c r="AA2096" i="1"/>
  <c r="AB2096" i="1"/>
  <c r="AC2096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H2105" i="1"/>
  <c r="I2105" i="1"/>
  <c r="J2105" i="1"/>
  <c r="K2105" i="1"/>
  <c r="L2105" i="1"/>
  <c r="M2105" i="1"/>
  <c r="N2105" i="1"/>
  <c r="O2105" i="1"/>
  <c r="P2105" i="1"/>
  <c r="Q2105" i="1"/>
  <c r="R2105" i="1"/>
  <c r="S2105" i="1"/>
  <c r="T2105" i="1"/>
  <c r="U2105" i="1"/>
  <c r="V2105" i="1"/>
  <c r="W2105" i="1"/>
  <c r="X2105" i="1"/>
  <c r="Y2105" i="1"/>
  <c r="Z2105" i="1"/>
  <c r="AA2105" i="1"/>
  <c r="AB2105" i="1"/>
  <c r="AC2105" i="1"/>
  <c r="H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U2106" i="1"/>
  <c r="V2106" i="1"/>
  <c r="W2106" i="1"/>
  <c r="X2106" i="1"/>
  <c r="Y2106" i="1"/>
  <c r="Z2106" i="1"/>
  <c r="AA2106" i="1"/>
  <c r="AB2106" i="1"/>
  <c r="AC2106" i="1"/>
  <c r="H2107" i="1"/>
  <c r="I2107" i="1"/>
  <c r="J2107" i="1"/>
  <c r="K2107" i="1"/>
  <c r="L2107" i="1"/>
  <c r="M2107" i="1"/>
  <c r="N2107" i="1"/>
  <c r="O2107" i="1"/>
  <c r="P2107" i="1"/>
  <c r="Q2107" i="1"/>
  <c r="R2107" i="1"/>
  <c r="S2107" i="1"/>
  <c r="T2107" i="1"/>
  <c r="U2107" i="1"/>
  <c r="V2107" i="1"/>
  <c r="W2107" i="1"/>
  <c r="X2107" i="1"/>
  <c r="Y2107" i="1"/>
  <c r="Z2107" i="1"/>
  <c r="AA2107" i="1"/>
  <c r="AB2107" i="1"/>
  <c r="AC2107" i="1"/>
  <c r="H2108" i="1"/>
  <c r="I2108" i="1"/>
  <c r="J2108" i="1"/>
  <c r="K2108" i="1"/>
  <c r="L2108" i="1"/>
  <c r="M2108" i="1"/>
  <c r="N2108" i="1"/>
  <c r="O2108" i="1"/>
  <c r="P2108" i="1"/>
  <c r="Q2108" i="1"/>
  <c r="R2108" i="1"/>
  <c r="S2108" i="1"/>
  <c r="T2108" i="1"/>
  <c r="U2108" i="1"/>
  <c r="V2108" i="1"/>
  <c r="W2108" i="1"/>
  <c r="X2108" i="1"/>
  <c r="Y2108" i="1"/>
  <c r="Z2108" i="1"/>
  <c r="AA2108" i="1"/>
  <c r="AB2108" i="1"/>
  <c r="AC2108" i="1"/>
  <c r="H2109" i="1"/>
  <c r="I2109" i="1"/>
  <c r="J2109" i="1"/>
  <c r="K2109" i="1"/>
  <c r="L2109" i="1"/>
  <c r="M2109" i="1"/>
  <c r="N2109" i="1"/>
  <c r="O2109" i="1"/>
  <c r="P2109" i="1"/>
  <c r="Q2109" i="1"/>
  <c r="R2109" i="1"/>
  <c r="S2109" i="1"/>
  <c r="T2109" i="1"/>
  <c r="U2109" i="1"/>
  <c r="V2109" i="1"/>
  <c r="W2109" i="1"/>
  <c r="X2109" i="1"/>
  <c r="Y2109" i="1"/>
  <c r="Z2109" i="1"/>
  <c r="AA2109" i="1"/>
  <c r="AB2109" i="1"/>
  <c r="AC2109" i="1"/>
  <c r="H2110" i="1"/>
  <c r="I2110" i="1"/>
  <c r="J2110" i="1"/>
  <c r="K2110" i="1"/>
  <c r="L2110" i="1"/>
  <c r="M2110" i="1"/>
  <c r="N2110" i="1"/>
  <c r="O2110" i="1"/>
  <c r="P2110" i="1"/>
  <c r="Q2110" i="1"/>
  <c r="R2110" i="1"/>
  <c r="S2110" i="1"/>
  <c r="T2110" i="1"/>
  <c r="U2110" i="1"/>
  <c r="V2110" i="1"/>
  <c r="W2110" i="1"/>
  <c r="X2110" i="1"/>
  <c r="Y2110" i="1"/>
  <c r="Z2110" i="1"/>
  <c r="AA2110" i="1"/>
  <c r="AB2110" i="1"/>
  <c r="AC2110" i="1"/>
  <c r="H2111" i="1"/>
  <c r="I2111" i="1"/>
  <c r="J2111" i="1"/>
  <c r="K2111" i="1"/>
  <c r="L2111" i="1"/>
  <c r="M2111" i="1"/>
  <c r="N2111" i="1"/>
  <c r="O2111" i="1"/>
  <c r="P2111" i="1"/>
  <c r="Q2111" i="1"/>
  <c r="R2111" i="1"/>
  <c r="S2111" i="1"/>
  <c r="T2111" i="1"/>
  <c r="U2111" i="1"/>
  <c r="V2111" i="1"/>
  <c r="W2111" i="1"/>
  <c r="X2111" i="1"/>
  <c r="Y2111" i="1"/>
  <c r="Z2111" i="1"/>
  <c r="AA2111" i="1"/>
  <c r="AB2111" i="1"/>
  <c r="AC2111" i="1"/>
  <c r="H2112" i="1"/>
  <c r="I2112" i="1"/>
  <c r="J2112" i="1"/>
  <c r="K2112" i="1"/>
  <c r="L2112" i="1"/>
  <c r="M2112" i="1"/>
  <c r="N2112" i="1"/>
  <c r="O2112" i="1"/>
  <c r="P2112" i="1"/>
  <c r="Q2112" i="1"/>
  <c r="R2112" i="1"/>
  <c r="S2112" i="1"/>
  <c r="T2112" i="1"/>
  <c r="U2112" i="1"/>
  <c r="V2112" i="1"/>
  <c r="W2112" i="1"/>
  <c r="X2112" i="1"/>
  <c r="Y2112" i="1"/>
  <c r="Z2112" i="1"/>
  <c r="AA2112" i="1"/>
  <c r="AB2112" i="1"/>
  <c r="AC2112" i="1"/>
  <c r="H2113" i="1"/>
  <c r="I2113" i="1"/>
  <c r="J2113" i="1"/>
  <c r="K2113" i="1"/>
  <c r="L2113" i="1"/>
  <c r="M2113" i="1"/>
  <c r="N2113" i="1"/>
  <c r="O2113" i="1"/>
  <c r="P2113" i="1"/>
  <c r="Q2113" i="1"/>
  <c r="R2113" i="1"/>
  <c r="S2113" i="1"/>
  <c r="T2113" i="1"/>
  <c r="U2113" i="1"/>
  <c r="V2113" i="1"/>
  <c r="W2113" i="1"/>
  <c r="X2113" i="1"/>
  <c r="Y2113" i="1"/>
  <c r="Z2113" i="1"/>
  <c r="AA2113" i="1"/>
  <c r="AB2113" i="1"/>
  <c r="AC2113" i="1"/>
  <c r="H2114" i="1"/>
  <c r="I2114" i="1"/>
  <c r="J2114" i="1"/>
  <c r="K2114" i="1"/>
  <c r="L2114" i="1"/>
  <c r="M2114" i="1"/>
  <c r="N2114" i="1"/>
  <c r="O2114" i="1"/>
  <c r="P2114" i="1"/>
  <c r="Q2114" i="1"/>
  <c r="R2114" i="1"/>
  <c r="S2114" i="1"/>
  <c r="T2114" i="1"/>
  <c r="U2114" i="1"/>
  <c r="V2114" i="1"/>
  <c r="W2114" i="1"/>
  <c r="X2114" i="1"/>
  <c r="Y2114" i="1"/>
  <c r="Z2114" i="1"/>
  <c r="AA2114" i="1"/>
  <c r="AB2114" i="1"/>
  <c r="AC2114" i="1"/>
  <c r="H2115" i="1"/>
  <c r="I2115" i="1"/>
  <c r="J2115" i="1"/>
  <c r="K2115" i="1"/>
  <c r="L2115" i="1"/>
  <c r="M2115" i="1"/>
  <c r="N2115" i="1"/>
  <c r="O2115" i="1"/>
  <c r="P2115" i="1"/>
  <c r="Q2115" i="1"/>
  <c r="R2115" i="1"/>
  <c r="S2115" i="1"/>
  <c r="T2115" i="1"/>
  <c r="U2115" i="1"/>
  <c r="V2115" i="1"/>
  <c r="W2115" i="1"/>
  <c r="X2115" i="1"/>
  <c r="Y2115" i="1"/>
  <c r="Z2115" i="1"/>
  <c r="AA2115" i="1"/>
  <c r="AB2115" i="1"/>
  <c r="AC2115" i="1"/>
  <c r="H2116" i="1"/>
  <c r="I2116" i="1"/>
  <c r="J2116" i="1"/>
  <c r="K2116" i="1"/>
  <c r="L2116" i="1"/>
  <c r="M2116" i="1"/>
  <c r="N2116" i="1"/>
  <c r="O2116" i="1"/>
  <c r="P2116" i="1"/>
  <c r="Q2116" i="1"/>
  <c r="R2116" i="1"/>
  <c r="S2116" i="1"/>
  <c r="T2116" i="1"/>
  <c r="U2116" i="1"/>
  <c r="V2116" i="1"/>
  <c r="W2116" i="1"/>
  <c r="X2116" i="1"/>
  <c r="Y2116" i="1"/>
  <c r="Z2116" i="1"/>
  <c r="AA2116" i="1"/>
  <c r="AB2116" i="1"/>
  <c r="AC2116" i="1"/>
  <c r="H2117" i="1"/>
  <c r="I2117" i="1"/>
  <c r="J2117" i="1"/>
  <c r="K2117" i="1"/>
  <c r="L2117" i="1"/>
  <c r="M2117" i="1"/>
  <c r="N2117" i="1"/>
  <c r="O2117" i="1"/>
  <c r="P2117" i="1"/>
  <c r="Q2117" i="1"/>
  <c r="R2117" i="1"/>
  <c r="S2117" i="1"/>
  <c r="T2117" i="1"/>
  <c r="U2117" i="1"/>
  <c r="V2117" i="1"/>
  <c r="W2117" i="1"/>
  <c r="X2117" i="1"/>
  <c r="Y2117" i="1"/>
  <c r="Z2117" i="1"/>
  <c r="AA2117" i="1"/>
  <c r="AB2117" i="1"/>
  <c r="AC2117" i="1"/>
  <c r="H2118" i="1"/>
  <c r="I2118" i="1"/>
  <c r="J2118" i="1"/>
  <c r="K2118" i="1"/>
  <c r="L2118" i="1"/>
  <c r="M2118" i="1"/>
  <c r="N2118" i="1"/>
  <c r="O2118" i="1"/>
  <c r="P2118" i="1"/>
  <c r="Q2118" i="1"/>
  <c r="R2118" i="1"/>
  <c r="S2118" i="1"/>
  <c r="T2118" i="1"/>
  <c r="U2118" i="1"/>
  <c r="V2118" i="1"/>
  <c r="W2118" i="1"/>
  <c r="X2118" i="1"/>
  <c r="Y2118" i="1"/>
  <c r="Z2118" i="1"/>
  <c r="AA2118" i="1"/>
  <c r="AB2118" i="1"/>
  <c r="AC2118" i="1"/>
  <c r="H2119" i="1"/>
  <c r="I2119" i="1"/>
  <c r="J2119" i="1"/>
  <c r="K2119" i="1"/>
  <c r="L2119" i="1"/>
  <c r="M2119" i="1"/>
  <c r="N2119" i="1"/>
  <c r="O2119" i="1"/>
  <c r="P2119" i="1"/>
  <c r="Q2119" i="1"/>
  <c r="R2119" i="1"/>
  <c r="S2119" i="1"/>
  <c r="T2119" i="1"/>
  <c r="U2119" i="1"/>
  <c r="V2119" i="1"/>
  <c r="W2119" i="1"/>
  <c r="X2119" i="1"/>
  <c r="Y2119" i="1"/>
  <c r="Z2119" i="1"/>
  <c r="AA2119" i="1"/>
  <c r="AB2119" i="1"/>
  <c r="AC2119" i="1"/>
  <c r="H2120" i="1"/>
  <c r="I2120" i="1"/>
  <c r="J2120" i="1"/>
  <c r="K2120" i="1"/>
  <c r="L2120" i="1"/>
  <c r="M2120" i="1"/>
  <c r="N2120" i="1"/>
  <c r="O2120" i="1"/>
  <c r="P2120" i="1"/>
  <c r="Q2120" i="1"/>
  <c r="R2120" i="1"/>
  <c r="S2120" i="1"/>
  <c r="T2120" i="1"/>
  <c r="U2120" i="1"/>
  <c r="V2120" i="1"/>
  <c r="W2120" i="1"/>
  <c r="X2120" i="1"/>
  <c r="Y2120" i="1"/>
  <c r="Z2120" i="1"/>
  <c r="AA2120" i="1"/>
  <c r="AB2120" i="1"/>
  <c r="AC2120" i="1"/>
  <c r="H2121" i="1"/>
  <c r="I2121" i="1"/>
  <c r="J2121" i="1"/>
  <c r="K2121" i="1"/>
  <c r="L2121" i="1"/>
  <c r="M2121" i="1"/>
  <c r="N2121" i="1"/>
  <c r="O2121" i="1"/>
  <c r="P2121" i="1"/>
  <c r="Q2121" i="1"/>
  <c r="R2121" i="1"/>
  <c r="S2121" i="1"/>
  <c r="T2121" i="1"/>
  <c r="U2121" i="1"/>
  <c r="V2121" i="1"/>
  <c r="W2121" i="1"/>
  <c r="X2121" i="1"/>
  <c r="Y2121" i="1"/>
  <c r="Z2121" i="1"/>
  <c r="AA2121" i="1"/>
  <c r="AB2121" i="1"/>
  <c r="AC2121" i="1"/>
  <c r="H2122" i="1"/>
  <c r="I2122" i="1"/>
  <c r="J2122" i="1"/>
  <c r="K2122" i="1"/>
  <c r="L2122" i="1"/>
  <c r="M2122" i="1"/>
  <c r="N2122" i="1"/>
  <c r="O2122" i="1"/>
  <c r="P2122" i="1"/>
  <c r="Q2122" i="1"/>
  <c r="R2122" i="1"/>
  <c r="S2122" i="1"/>
  <c r="T2122" i="1"/>
  <c r="U2122" i="1"/>
  <c r="V2122" i="1"/>
  <c r="W2122" i="1"/>
  <c r="X2122" i="1"/>
  <c r="Y2122" i="1"/>
  <c r="Z2122" i="1"/>
  <c r="AA2122" i="1"/>
  <c r="AB2122" i="1"/>
  <c r="AC2122" i="1"/>
  <c r="H2123" i="1"/>
  <c r="I2123" i="1"/>
  <c r="J2123" i="1"/>
  <c r="K2123" i="1"/>
  <c r="L2123" i="1"/>
  <c r="M2123" i="1"/>
  <c r="N2123" i="1"/>
  <c r="O2123" i="1"/>
  <c r="P2123" i="1"/>
  <c r="Q2123" i="1"/>
  <c r="R2123" i="1"/>
  <c r="S2123" i="1"/>
  <c r="T2123" i="1"/>
  <c r="U2123" i="1"/>
  <c r="V2123" i="1"/>
  <c r="W2123" i="1"/>
  <c r="X2123" i="1"/>
  <c r="Y2123" i="1"/>
  <c r="Z2123" i="1"/>
  <c r="AA2123" i="1"/>
  <c r="AB2123" i="1"/>
  <c r="AC2123" i="1"/>
  <c r="H2124" i="1"/>
  <c r="I2124" i="1"/>
  <c r="J2124" i="1"/>
  <c r="K2124" i="1"/>
  <c r="L2124" i="1"/>
  <c r="M2124" i="1"/>
  <c r="N2124" i="1"/>
  <c r="O2124" i="1"/>
  <c r="P2124" i="1"/>
  <c r="Q2124" i="1"/>
  <c r="R2124" i="1"/>
  <c r="S2124" i="1"/>
  <c r="T2124" i="1"/>
  <c r="U2124" i="1"/>
  <c r="V2124" i="1"/>
  <c r="W2124" i="1"/>
  <c r="X2124" i="1"/>
  <c r="Y2124" i="1"/>
  <c r="Z2124" i="1"/>
  <c r="AA2124" i="1"/>
  <c r="AB2124" i="1"/>
  <c r="AC2124" i="1"/>
  <c r="H2125" i="1"/>
  <c r="I2125" i="1"/>
  <c r="J2125" i="1"/>
  <c r="K2125" i="1"/>
  <c r="L2125" i="1"/>
  <c r="M2125" i="1"/>
  <c r="N2125" i="1"/>
  <c r="O2125" i="1"/>
  <c r="P2125" i="1"/>
  <c r="Q2125" i="1"/>
  <c r="R2125" i="1"/>
  <c r="S2125" i="1"/>
  <c r="T2125" i="1"/>
  <c r="U2125" i="1"/>
  <c r="V2125" i="1"/>
  <c r="W2125" i="1"/>
  <c r="X2125" i="1"/>
  <c r="Y2125" i="1"/>
  <c r="Z2125" i="1"/>
  <c r="AA2125" i="1"/>
  <c r="AB2125" i="1"/>
  <c r="AC2125" i="1"/>
  <c r="H2126" i="1"/>
  <c r="I2126" i="1"/>
  <c r="J2126" i="1"/>
  <c r="K2126" i="1"/>
  <c r="L2126" i="1"/>
  <c r="M2126" i="1"/>
  <c r="N2126" i="1"/>
  <c r="O2126" i="1"/>
  <c r="P2126" i="1"/>
  <c r="Q2126" i="1"/>
  <c r="R2126" i="1"/>
  <c r="S2126" i="1"/>
  <c r="T2126" i="1"/>
  <c r="U2126" i="1"/>
  <c r="V2126" i="1"/>
  <c r="W2126" i="1"/>
  <c r="X2126" i="1"/>
  <c r="Y2126" i="1"/>
  <c r="Z2126" i="1"/>
  <c r="AA2126" i="1"/>
  <c r="AB2126" i="1"/>
  <c r="AC2126" i="1"/>
  <c r="H2127" i="1"/>
  <c r="I2127" i="1"/>
  <c r="J2127" i="1"/>
  <c r="K2127" i="1"/>
  <c r="L2127" i="1"/>
  <c r="M2127" i="1"/>
  <c r="N2127" i="1"/>
  <c r="O2127" i="1"/>
  <c r="P2127" i="1"/>
  <c r="Q2127" i="1"/>
  <c r="R2127" i="1"/>
  <c r="S2127" i="1"/>
  <c r="T2127" i="1"/>
  <c r="U2127" i="1"/>
  <c r="V2127" i="1"/>
  <c r="W2127" i="1"/>
  <c r="X2127" i="1"/>
  <c r="Y2127" i="1"/>
  <c r="Z2127" i="1"/>
  <c r="AA2127" i="1"/>
  <c r="AB2127" i="1"/>
  <c r="AC2127" i="1"/>
  <c r="H2128" i="1"/>
  <c r="I2128" i="1"/>
  <c r="J2128" i="1"/>
  <c r="K2128" i="1"/>
  <c r="L2128" i="1"/>
  <c r="M2128" i="1"/>
  <c r="N2128" i="1"/>
  <c r="O2128" i="1"/>
  <c r="P2128" i="1"/>
  <c r="Q2128" i="1"/>
  <c r="R2128" i="1"/>
  <c r="S2128" i="1"/>
  <c r="T2128" i="1"/>
  <c r="U2128" i="1"/>
  <c r="V2128" i="1"/>
  <c r="W2128" i="1"/>
  <c r="X2128" i="1"/>
  <c r="Y2128" i="1"/>
  <c r="Z2128" i="1"/>
  <c r="AA2128" i="1"/>
  <c r="AB2128" i="1"/>
  <c r="AC2128" i="1"/>
  <c r="H2129" i="1"/>
  <c r="I2129" i="1"/>
  <c r="J2129" i="1"/>
  <c r="K2129" i="1"/>
  <c r="L2129" i="1"/>
  <c r="M2129" i="1"/>
  <c r="N2129" i="1"/>
  <c r="O2129" i="1"/>
  <c r="P2129" i="1"/>
  <c r="Q2129" i="1"/>
  <c r="R2129" i="1"/>
  <c r="S2129" i="1"/>
  <c r="T2129" i="1"/>
  <c r="U2129" i="1"/>
  <c r="V2129" i="1"/>
  <c r="W2129" i="1"/>
  <c r="X2129" i="1"/>
  <c r="Y2129" i="1"/>
  <c r="Z2129" i="1"/>
  <c r="AA2129" i="1"/>
  <c r="AB2129" i="1"/>
  <c r="AC2129" i="1"/>
  <c r="H2130" i="1"/>
  <c r="I2130" i="1"/>
  <c r="J2130" i="1"/>
  <c r="K2130" i="1"/>
  <c r="L2130" i="1"/>
  <c r="M2130" i="1"/>
  <c r="N2130" i="1"/>
  <c r="O2130" i="1"/>
  <c r="P2130" i="1"/>
  <c r="Q2130" i="1"/>
  <c r="R2130" i="1"/>
  <c r="S2130" i="1"/>
  <c r="T2130" i="1"/>
  <c r="U2130" i="1"/>
  <c r="V2130" i="1"/>
  <c r="W2130" i="1"/>
  <c r="X2130" i="1"/>
  <c r="Y2130" i="1"/>
  <c r="Z2130" i="1"/>
  <c r="AA2130" i="1"/>
  <c r="AB2130" i="1"/>
  <c r="AC2130" i="1"/>
  <c r="H2131" i="1"/>
  <c r="I2131" i="1"/>
  <c r="J2131" i="1"/>
  <c r="K2131" i="1"/>
  <c r="L2131" i="1"/>
  <c r="M2131" i="1"/>
  <c r="N2131" i="1"/>
  <c r="O2131" i="1"/>
  <c r="P2131" i="1"/>
  <c r="Q2131" i="1"/>
  <c r="R2131" i="1"/>
  <c r="S2131" i="1"/>
  <c r="T2131" i="1"/>
  <c r="U2131" i="1"/>
  <c r="V2131" i="1"/>
  <c r="W2131" i="1"/>
  <c r="X2131" i="1"/>
  <c r="Y2131" i="1"/>
  <c r="Z2131" i="1"/>
  <c r="AA2131" i="1"/>
  <c r="AB2131" i="1"/>
  <c r="AC2131" i="1"/>
  <c r="H2132" i="1"/>
  <c r="I2132" i="1"/>
  <c r="J2132" i="1"/>
  <c r="K2132" i="1"/>
  <c r="L2132" i="1"/>
  <c r="M2132" i="1"/>
  <c r="N2132" i="1"/>
  <c r="O2132" i="1"/>
  <c r="P2132" i="1"/>
  <c r="Q2132" i="1"/>
  <c r="R2132" i="1"/>
  <c r="S2132" i="1"/>
  <c r="T2132" i="1"/>
  <c r="U2132" i="1"/>
  <c r="V2132" i="1"/>
  <c r="W2132" i="1"/>
  <c r="X2132" i="1"/>
  <c r="Y2132" i="1"/>
  <c r="Z2132" i="1"/>
  <c r="AA2132" i="1"/>
  <c r="AB2132" i="1"/>
  <c r="AC2132" i="1"/>
  <c r="H2133" i="1"/>
  <c r="I2133" i="1"/>
  <c r="J2133" i="1"/>
  <c r="K2133" i="1"/>
  <c r="L2133" i="1"/>
  <c r="M2133" i="1"/>
  <c r="N2133" i="1"/>
  <c r="O2133" i="1"/>
  <c r="P2133" i="1"/>
  <c r="Q2133" i="1"/>
  <c r="R2133" i="1"/>
  <c r="S2133" i="1"/>
  <c r="T2133" i="1"/>
  <c r="U2133" i="1"/>
  <c r="V2133" i="1"/>
  <c r="W2133" i="1"/>
  <c r="X2133" i="1"/>
  <c r="Y2133" i="1"/>
  <c r="Z2133" i="1"/>
  <c r="AA2133" i="1"/>
  <c r="AB2133" i="1"/>
  <c r="AC2133" i="1"/>
  <c r="H2134" i="1"/>
  <c r="I2134" i="1"/>
  <c r="J2134" i="1"/>
  <c r="K2134" i="1"/>
  <c r="L2134" i="1"/>
  <c r="M2134" i="1"/>
  <c r="N2134" i="1"/>
  <c r="O2134" i="1"/>
  <c r="P2134" i="1"/>
  <c r="Q2134" i="1"/>
  <c r="R2134" i="1"/>
  <c r="S2134" i="1"/>
  <c r="T2134" i="1"/>
  <c r="U2134" i="1"/>
  <c r="V2134" i="1"/>
  <c r="W2134" i="1"/>
  <c r="X2134" i="1"/>
  <c r="Y2134" i="1"/>
  <c r="Z2134" i="1"/>
  <c r="AA2134" i="1"/>
  <c r="AB2134" i="1"/>
  <c r="AC2134" i="1"/>
  <c r="H2135" i="1"/>
  <c r="I2135" i="1"/>
  <c r="J2135" i="1"/>
  <c r="K2135" i="1"/>
  <c r="L2135" i="1"/>
  <c r="M2135" i="1"/>
  <c r="N2135" i="1"/>
  <c r="O2135" i="1"/>
  <c r="P2135" i="1"/>
  <c r="Q2135" i="1"/>
  <c r="R2135" i="1"/>
  <c r="S2135" i="1"/>
  <c r="T2135" i="1"/>
  <c r="U2135" i="1"/>
  <c r="V2135" i="1"/>
  <c r="W2135" i="1"/>
  <c r="X2135" i="1"/>
  <c r="Y2135" i="1"/>
  <c r="Z2135" i="1"/>
  <c r="AA2135" i="1"/>
  <c r="AB2135" i="1"/>
  <c r="AC2135" i="1"/>
  <c r="H2136" i="1"/>
  <c r="I2136" i="1"/>
  <c r="J2136" i="1"/>
  <c r="K2136" i="1"/>
  <c r="L2136" i="1"/>
  <c r="M2136" i="1"/>
  <c r="N2136" i="1"/>
  <c r="O2136" i="1"/>
  <c r="P2136" i="1"/>
  <c r="Q2136" i="1"/>
  <c r="R2136" i="1"/>
  <c r="S2136" i="1"/>
  <c r="T2136" i="1"/>
  <c r="U2136" i="1"/>
  <c r="V2136" i="1"/>
  <c r="W2136" i="1"/>
  <c r="X2136" i="1"/>
  <c r="Y2136" i="1"/>
  <c r="Z2136" i="1"/>
  <c r="AA2136" i="1"/>
  <c r="AB2136" i="1"/>
  <c r="AC2136" i="1"/>
  <c r="H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W2137" i="1"/>
  <c r="X2137" i="1"/>
  <c r="Y2137" i="1"/>
  <c r="Z2137" i="1"/>
  <c r="AA2137" i="1"/>
  <c r="AB2137" i="1"/>
  <c r="AC2137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H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W2156" i="1"/>
  <c r="X2156" i="1"/>
  <c r="Y2156" i="1"/>
  <c r="Z2156" i="1"/>
  <c r="AA2156" i="1"/>
  <c r="AB2156" i="1"/>
  <c r="AC2156" i="1"/>
  <c r="H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W2157" i="1"/>
  <c r="X2157" i="1"/>
  <c r="Y2157" i="1"/>
  <c r="Z2157" i="1"/>
  <c r="AA2157" i="1"/>
  <c r="AB2157" i="1"/>
  <c r="AC2157" i="1"/>
  <c r="H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W2158" i="1"/>
  <c r="X2158" i="1"/>
  <c r="Y2158" i="1"/>
  <c r="Z2158" i="1"/>
  <c r="AA2158" i="1"/>
  <c r="AB2158" i="1"/>
  <c r="AC2158" i="1"/>
  <c r="H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W2159" i="1"/>
  <c r="X2159" i="1"/>
  <c r="Y2159" i="1"/>
  <c r="Z2159" i="1"/>
  <c r="AA2159" i="1"/>
  <c r="AB2159" i="1"/>
  <c r="AC2159" i="1"/>
  <c r="H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W2160" i="1"/>
  <c r="X2160" i="1"/>
  <c r="Y2160" i="1"/>
  <c r="Z2160" i="1"/>
  <c r="AA2160" i="1"/>
  <c r="AB2160" i="1"/>
  <c r="AC2160" i="1"/>
  <c r="H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W2161" i="1"/>
  <c r="X2161" i="1"/>
  <c r="Y2161" i="1"/>
  <c r="Z2161" i="1"/>
  <c r="AA2161" i="1"/>
  <c r="AB2161" i="1"/>
  <c r="AC2161" i="1"/>
  <c r="H2162" i="1"/>
  <c r="I2162" i="1"/>
  <c r="J2162" i="1"/>
  <c r="K2162" i="1"/>
  <c r="L2162" i="1"/>
  <c r="M2162" i="1"/>
  <c r="N2162" i="1"/>
  <c r="O2162" i="1"/>
  <c r="P2162" i="1"/>
  <c r="Q2162" i="1"/>
  <c r="R2162" i="1"/>
  <c r="S2162" i="1"/>
  <c r="T2162" i="1"/>
  <c r="U2162" i="1"/>
  <c r="V2162" i="1"/>
  <c r="W2162" i="1"/>
  <c r="X2162" i="1"/>
  <c r="Y2162" i="1"/>
  <c r="Z2162" i="1"/>
  <c r="AA2162" i="1"/>
  <c r="AB2162" i="1"/>
  <c r="AC2162" i="1"/>
  <c r="H2163" i="1"/>
  <c r="I2163" i="1"/>
  <c r="J2163" i="1"/>
  <c r="K2163" i="1"/>
  <c r="L2163" i="1"/>
  <c r="M2163" i="1"/>
  <c r="N2163" i="1"/>
  <c r="O2163" i="1"/>
  <c r="P2163" i="1"/>
  <c r="Q2163" i="1"/>
  <c r="R2163" i="1"/>
  <c r="S2163" i="1"/>
  <c r="T2163" i="1"/>
  <c r="U2163" i="1"/>
  <c r="V2163" i="1"/>
  <c r="W2163" i="1"/>
  <c r="X2163" i="1"/>
  <c r="Y2163" i="1"/>
  <c r="Z2163" i="1"/>
  <c r="AA2163" i="1"/>
  <c r="AB2163" i="1"/>
  <c r="AC2163" i="1"/>
  <c r="H2164" i="1"/>
  <c r="I2164" i="1"/>
  <c r="J2164" i="1"/>
  <c r="K2164" i="1"/>
  <c r="L2164" i="1"/>
  <c r="M2164" i="1"/>
  <c r="N2164" i="1"/>
  <c r="O2164" i="1"/>
  <c r="P2164" i="1"/>
  <c r="Q2164" i="1"/>
  <c r="R2164" i="1"/>
  <c r="S2164" i="1"/>
  <c r="T2164" i="1"/>
  <c r="U2164" i="1"/>
  <c r="V2164" i="1"/>
  <c r="W2164" i="1"/>
  <c r="X2164" i="1"/>
  <c r="Y2164" i="1"/>
  <c r="Z2164" i="1"/>
  <c r="AA2164" i="1"/>
  <c r="AB2164" i="1"/>
  <c r="AC2164" i="1"/>
  <c r="H2165" i="1"/>
  <c r="I2165" i="1"/>
  <c r="J2165" i="1"/>
  <c r="K2165" i="1"/>
  <c r="L2165" i="1"/>
  <c r="M2165" i="1"/>
  <c r="N2165" i="1"/>
  <c r="O2165" i="1"/>
  <c r="P2165" i="1"/>
  <c r="Q2165" i="1"/>
  <c r="R2165" i="1"/>
  <c r="S2165" i="1"/>
  <c r="T2165" i="1"/>
  <c r="U2165" i="1"/>
  <c r="V2165" i="1"/>
  <c r="W2165" i="1"/>
  <c r="X2165" i="1"/>
  <c r="Y2165" i="1"/>
  <c r="Z2165" i="1"/>
  <c r="AA2165" i="1"/>
  <c r="AB2165" i="1"/>
  <c r="AC2165" i="1"/>
  <c r="H2166" i="1"/>
  <c r="I2166" i="1"/>
  <c r="J2166" i="1"/>
  <c r="K2166" i="1"/>
  <c r="L2166" i="1"/>
  <c r="M2166" i="1"/>
  <c r="N2166" i="1"/>
  <c r="O2166" i="1"/>
  <c r="P2166" i="1"/>
  <c r="Q2166" i="1"/>
  <c r="R2166" i="1"/>
  <c r="S2166" i="1"/>
  <c r="T2166" i="1"/>
  <c r="U2166" i="1"/>
  <c r="V2166" i="1"/>
  <c r="W2166" i="1"/>
  <c r="X2166" i="1"/>
  <c r="Y2166" i="1"/>
  <c r="Z2166" i="1"/>
  <c r="AA2166" i="1"/>
  <c r="AB2166" i="1"/>
  <c r="AC2166" i="1"/>
  <c r="H2167" i="1"/>
  <c r="I2167" i="1"/>
  <c r="J2167" i="1"/>
  <c r="K2167" i="1"/>
  <c r="L2167" i="1"/>
  <c r="M2167" i="1"/>
  <c r="N2167" i="1"/>
  <c r="O2167" i="1"/>
  <c r="P2167" i="1"/>
  <c r="Q2167" i="1"/>
  <c r="R2167" i="1"/>
  <c r="S2167" i="1"/>
  <c r="T2167" i="1"/>
  <c r="U2167" i="1"/>
  <c r="V2167" i="1"/>
  <c r="W2167" i="1"/>
  <c r="X2167" i="1"/>
  <c r="Y2167" i="1"/>
  <c r="Z2167" i="1"/>
  <c r="AA2167" i="1"/>
  <c r="AB2167" i="1"/>
  <c r="AC2167" i="1"/>
  <c r="H2168" i="1"/>
  <c r="I2168" i="1"/>
  <c r="J2168" i="1"/>
  <c r="K2168" i="1"/>
  <c r="L2168" i="1"/>
  <c r="M2168" i="1"/>
  <c r="N2168" i="1"/>
  <c r="O2168" i="1"/>
  <c r="P2168" i="1"/>
  <c r="Q2168" i="1"/>
  <c r="R2168" i="1"/>
  <c r="S2168" i="1"/>
  <c r="T2168" i="1"/>
  <c r="U2168" i="1"/>
  <c r="V2168" i="1"/>
  <c r="W2168" i="1"/>
  <c r="X2168" i="1"/>
  <c r="Y2168" i="1"/>
  <c r="Z2168" i="1"/>
  <c r="AA2168" i="1"/>
  <c r="AB2168" i="1"/>
  <c r="AC2168" i="1"/>
  <c r="H2169" i="1"/>
  <c r="I2169" i="1"/>
  <c r="J2169" i="1"/>
  <c r="K2169" i="1"/>
  <c r="L2169" i="1"/>
  <c r="M2169" i="1"/>
  <c r="N2169" i="1"/>
  <c r="O2169" i="1"/>
  <c r="P2169" i="1"/>
  <c r="Q2169" i="1"/>
  <c r="R2169" i="1"/>
  <c r="S2169" i="1"/>
  <c r="T2169" i="1"/>
  <c r="U2169" i="1"/>
  <c r="V2169" i="1"/>
  <c r="W2169" i="1"/>
  <c r="X2169" i="1"/>
  <c r="Y2169" i="1"/>
  <c r="Z2169" i="1"/>
  <c r="AA2169" i="1"/>
  <c r="AB2169" i="1"/>
  <c r="AC2169" i="1"/>
  <c r="H2170" i="1"/>
  <c r="I2170" i="1"/>
  <c r="J2170" i="1"/>
  <c r="K2170" i="1"/>
  <c r="L2170" i="1"/>
  <c r="M2170" i="1"/>
  <c r="N2170" i="1"/>
  <c r="O2170" i="1"/>
  <c r="P2170" i="1"/>
  <c r="Q2170" i="1"/>
  <c r="R2170" i="1"/>
  <c r="S2170" i="1"/>
  <c r="T2170" i="1"/>
  <c r="U2170" i="1"/>
  <c r="V2170" i="1"/>
  <c r="W2170" i="1"/>
  <c r="X2170" i="1"/>
  <c r="Y2170" i="1"/>
  <c r="Z2170" i="1"/>
  <c r="AA2170" i="1"/>
  <c r="AB2170" i="1"/>
  <c r="AC2170" i="1"/>
  <c r="H2171" i="1"/>
  <c r="I2171" i="1"/>
  <c r="J2171" i="1"/>
  <c r="K2171" i="1"/>
  <c r="L2171" i="1"/>
  <c r="M2171" i="1"/>
  <c r="N2171" i="1"/>
  <c r="O2171" i="1"/>
  <c r="P2171" i="1"/>
  <c r="Q2171" i="1"/>
  <c r="R2171" i="1"/>
  <c r="S2171" i="1"/>
  <c r="T2171" i="1"/>
  <c r="U2171" i="1"/>
  <c r="V2171" i="1"/>
  <c r="W2171" i="1"/>
  <c r="X2171" i="1"/>
  <c r="Y2171" i="1"/>
  <c r="Z2171" i="1"/>
  <c r="AA2171" i="1"/>
  <c r="AB2171" i="1"/>
  <c r="AC2171" i="1"/>
  <c r="H2172" i="1"/>
  <c r="I2172" i="1"/>
  <c r="J2172" i="1"/>
  <c r="K2172" i="1"/>
  <c r="L2172" i="1"/>
  <c r="M2172" i="1"/>
  <c r="N2172" i="1"/>
  <c r="O2172" i="1"/>
  <c r="P2172" i="1"/>
  <c r="Q2172" i="1"/>
  <c r="R2172" i="1"/>
  <c r="S2172" i="1"/>
  <c r="T2172" i="1"/>
  <c r="U2172" i="1"/>
  <c r="V2172" i="1"/>
  <c r="W2172" i="1"/>
  <c r="X2172" i="1"/>
  <c r="Y2172" i="1"/>
  <c r="Z2172" i="1"/>
  <c r="AA2172" i="1"/>
  <c r="AB2172" i="1"/>
  <c r="AC2172" i="1"/>
  <c r="H2173" i="1"/>
  <c r="I2173" i="1"/>
  <c r="J2173" i="1"/>
  <c r="K2173" i="1"/>
  <c r="L2173" i="1"/>
  <c r="M2173" i="1"/>
  <c r="N2173" i="1"/>
  <c r="O2173" i="1"/>
  <c r="P2173" i="1"/>
  <c r="Q2173" i="1"/>
  <c r="R2173" i="1"/>
  <c r="S2173" i="1"/>
  <c r="T2173" i="1"/>
  <c r="U2173" i="1"/>
  <c r="V2173" i="1"/>
  <c r="W2173" i="1"/>
  <c r="X2173" i="1"/>
  <c r="Y2173" i="1"/>
  <c r="Z2173" i="1"/>
  <c r="AA2173" i="1"/>
  <c r="AB2173" i="1"/>
  <c r="AC2173" i="1"/>
  <c r="H2174" i="1"/>
  <c r="I2174" i="1"/>
  <c r="J2174" i="1"/>
  <c r="K2174" i="1"/>
  <c r="L2174" i="1"/>
  <c r="M2174" i="1"/>
  <c r="N2174" i="1"/>
  <c r="O2174" i="1"/>
  <c r="P2174" i="1"/>
  <c r="Q2174" i="1"/>
  <c r="R2174" i="1"/>
  <c r="S2174" i="1"/>
  <c r="T2174" i="1"/>
  <c r="U2174" i="1"/>
  <c r="V2174" i="1"/>
  <c r="W2174" i="1"/>
  <c r="X2174" i="1"/>
  <c r="Y2174" i="1"/>
  <c r="Z2174" i="1"/>
  <c r="AA2174" i="1"/>
  <c r="AB2174" i="1"/>
  <c r="AC2174" i="1"/>
  <c r="H2175" i="1"/>
  <c r="I2175" i="1"/>
  <c r="J2175" i="1"/>
  <c r="K2175" i="1"/>
  <c r="L2175" i="1"/>
  <c r="M2175" i="1"/>
  <c r="N2175" i="1"/>
  <c r="O2175" i="1"/>
  <c r="P2175" i="1"/>
  <c r="Q2175" i="1"/>
  <c r="R2175" i="1"/>
  <c r="S2175" i="1"/>
  <c r="T2175" i="1"/>
  <c r="U2175" i="1"/>
  <c r="V2175" i="1"/>
  <c r="W2175" i="1"/>
  <c r="X2175" i="1"/>
  <c r="Y2175" i="1"/>
  <c r="Z2175" i="1"/>
  <c r="AA2175" i="1"/>
  <c r="AB2175" i="1"/>
  <c r="AC2175" i="1"/>
  <c r="H2176" i="1"/>
  <c r="I2176" i="1"/>
  <c r="J2176" i="1"/>
  <c r="K2176" i="1"/>
  <c r="L2176" i="1"/>
  <c r="M2176" i="1"/>
  <c r="N2176" i="1"/>
  <c r="O2176" i="1"/>
  <c r="P2176" i="1"/>
  <c r="Q2176" i="1"/>
  <c r="R2176" i="1"/>
  <c r="S2176" i="1"/>
  <c r="T2176" i="1"/>
  <c r="U2176" i="1"/>
  <c r="V2176" i="1"/>
  <c r="W2176" i="1"/>
  <c r="X2176" i="1"/>
  <c r="Y2176" i="1"/>
  <c r="Z2176" i="1"/>
  <c r="AA2176" i="1"/>
  <c r="AB2176" i="1"/>
  <c r="AC2176" i="1"/>
  <c r="H2177" i="1"/>
  <c r="I2177" i="1"/>
  <c r="J2177" i="1"/>
  <c r="K2177" i="1"/>
  <c r="L2177" i="1"/>
  <c r="M2177" i="1"/>
  <c r="N2177" i="1"/>
  <c r="O2177" i="1"/>
  <c r="P2177" i="1"/>
  <c r="Q2177" i="1"/>
  <c r="R2177" i="1"/>
  <c r="S2177" i="1"/>
  <c r="T2177" i="1"/>
  <c r="U2177" i="1"/>
  <c r="V2177" i="1"/>
  <c r="W2177" i="1"/>
  <c r="X2177" i="1"/>
  <c r="Y2177" i="1"/>
  <c r="Z2177" i="1"/>
  <c r="AA2177" i="1"/>
  <c r="AB2177" i="1"/>
  <c r="AC2177" i="1"/>
  <c r="H2186" i="1"/>
  <c r="I2186" i="1"/>
  <c r="J2186" i="1"/>
  <c r="K2186" i="1"/>
  <c r="L2186" i="1"/>
  <c r="M2186" i="1"/>
  <c r="N2186" i="1"/>
  <c r="O2186" i="1"/>
  <c r="P2186" i="1"/>
  <c r="Q2186" i="1"/>
  <c r="R2186" i="1"/>
  <c r="S2186" i="1"/>
  <c r="T2186" i="1"/>
  <c r="U2186" i="1"/>
  <c r="V2186" i="1"/>
  <c r="W2186" i="1"/>
  <c r="X2186" i="1"/>
  <c r="Y2186" i="1"/>
  <c r="Z2186" i="1"/>
  <c r="AA2186" i="1"/>
  <c r="AB2186" i="1"/>
  <c r="AC2186" i="1"/>
  <c r="H2187" i="1"/>
  <c r="I2187" i="1"/>
  <c r="J2187" i="1"/>
  <c r="K2187" i="1"/>
  <c r="L2187" i="1"/>
  <c r="M2187" i="1"/>
  <c r="N2187" i="1"/>
  <c r="O2187" i="1"/>
  <c r="P2187" i="1"/>
  <c r="Q2187" i="1"/>
  <c r="R2187" i="1"/>
  <c r="S2187" i="1"/>
  <c r="T2187" i="1"/>
  <c r="U2187" i="1"/>
  <c r="V2187" i="1"/>
  <c r="W2187" i="1"/>
  <c r="X2187" i="1"/>
  <c r="Y2187" i="1"/>
  <c r="Z2187" i="1"/>
  <c r="AA2187" i="1"/>
  <c r="AB2187" i="1"/>
  <c r="AC2187" i="1"/>
  <c r="H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W2188" i="1"/>
  <c r="X2188" i="1"/>
  <c r="Y2188" i="1"/>
  <c r="Z2188" i="1"/>
  <c r="AA2188" i="1"/>
  <c r="AB2188" i="1"/>
  <c r="AC2188" i="1"/>
  <c r="H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W2189" i="1"/>
  <c r="X2189" i="1"/>
  <c r="Y2189" i="1"/>
  <c r="Z2189" i="1"/>
  <c r="AA2189" i="1"/>
  <c r="AB2189" i="1"/>
  <c r="AC2189" i="1"/>
  <c r="H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W2190" i="1"/>
  <c r="X2190" i="1"/>
  <c r="Y2190" i="1"/>
  <c r="Z2190" i="1"/>
  <c r="AA2190" i="1"/>
  <c r="AB2190" i="1"/>
  <c r="AC2190" i="1"/>
  <c r="H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W2191" i="1"/>
  <c r="X2191" i="1"/>
  <c r="Y2191" i="1"/>
  <c r="Z2191" i="1"/>
  <c r="AA2191" i="1"/>
  <c r="AB2191" i="1"/>
  <c r="AC2191" i="1"/>
  <c r="H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W2192" i="1"/>
  <c r="X2192" i="1"/>
  <c r="Y2192" i="1"/>
  <c r="Z2192" i="1"/>
  <c r="AA2192" i="1"/>
  <c r="AB2192" i="1"/>
  <c r="AC2192" i="1"/>
  <c r="H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W2193" i="1"/>
  <c r="X2193" i="1"/>
  <c r="Y2193" i="1"/>
  <c r="Z2193" i="1"/>
  <c r="AA2193" i="1"/>
  <c r="AB2193" i="1"/>
  <c r="AC2193" i="1"/>
  <c r="H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W2202" i="1"/>
  <c r="X2202" i="1"/>
  <c r="Y2202" i="1"/>
  <c r="Z2202" i="1"/>
  <c r="AA2202" i="1"/>
  <c r="AB2202" i="1"/>
  <c r="AC2202" i="1"/>
  <c r="H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W2203" i="1"/>
  <c r="X2203" i="1"/>
  <c r="Y2203" i="1"/>
  <c r="Z2203" i="1"/>
  <c r="AA2203" i="1"/>
  <c r="AB2203" i="1"/>
  <c r="AC2203" i="1"/>
  <c r="H2204" i="1"/>
  <c r="I2204" i="1"/>
  <c r="J2204" i="1"/>
  <c r="K2204" i="1"/>
  <c r="L2204" i="1"/>
  <c r="M2204" i="1"/>
  <c r="N2204" i="1"/>
  <c r="O2204" i="1"/>
  <c r="P2204" i="1"/>
  <c r="Q2204" i="1"/>
  <c r="R2204" i="1"/>
  <c r="S2204" i="1"/>
  <c r="T2204" i="1"/>
  <c r="U2204" i="1"/>
  <c r="V2204" i="1"/>
  <c r="W2204" i="1"/>
  <c r="X2204" i="1"/>
  <c r="Y2204" i="1"/>
  <c r="Z2204" i="1"/>
  <c r="AA2204" i="1"/>
  <c r="AB2204" i="1"/>
  <c r="AC2204" i="1"/>
  <c r="H2205" i="1"/>
  <c r="I2205" i="1"/>
  <c r="J2205" i="1"/>
  <c r="K2205" i="1"/>
  <c r="L2205" i="1"/>
  <c r="M2205" i="1"/>
  <c r="N2205" i="1"/>
  <c r="O2205" i="1"/>
  <c r="P2205" i="1"/>
  <c r="Q2205" i="1"/>
  <c r="R2205" i="1"/>
  <c r="S2205" i="1"/>
  <c r="T2205" i="1"/>
  <c r="U2205" i="1"/>
  <c r="V2205" i="1"/>
  <c r="W2205" i="1"/>
  <c r="X2205" i="1"/>
  <c r="Y2205" i="1"/>
  <c r="Z2205" i="1"/>
  <c r="AA2205" i="1"/>
  <c r="AB2205" i="1"/>
  <c r="AC2205" i="1"/>
  <c r="H2206" i="1"/>
  <c r="I2206" i="1"/>
  <c r="J2206" i="1"/>
  <c r="K2206" i="1"/>
  <c r="L2206" i="1"/>
  <c r="M2206" i="1"/>
  <c r="N2206" i="1"/>
  <c r="O2206" i="1"/>
  <c r="P2206" i="1"/>
  <c r="Q2206" i="1"/>
  <c r="R2206" i="1"/>
  <c r="S2206" i="1"/>
  <c r="T2206" i="1"/>
  <c r="U2206" i="1"/>
  <c r="V2206" i="1"/>
  <c r="W2206" i="1"/>
  <c r="X2206" i="1"/>
  <c r="Y2206" i="1"/>
  <c r="Z2206" i="1"/>
  <c r="AA2206" i="1"/>
  <c r="AB2206" i="1"/>
  <c r="AC2206" i="1"/>
  <c r="H2207" i="1"/>
  <c r="I2207" i="1"/>
  <c r="J2207" i="1"/>
  <c r="K2207" i="1"/>
  <c r="L2207" i="1"/>
  <c r="M2207" i="1"/>
  <c r="N2207" i="1"/>
  <c r="O2207" i="1"/>
  <c r="P2207" i="1"/>
  <c r="Q2207" i="1"/>
  <c r="R2207" i="1"/>
  <c r="S2207" i="1"/>
  <c r="T2207" i="1"/>
  <c r="U2207" i="1"/>
  <c r="V2207" i="1"/>
  <c r="W2207" i="1"/>
  <c r="X2207" i="1"/>
  <c r="Y2207" i="1"/>
  <c r="Z2207" i="1"/>
  <c r="AA2207" i="1"/>
  <c r="AB2207" i="1"/>
  <c r="AC2207" i="1"/>
  <c r="H2208" i="1"/>
  <c r="I2208" i="1"/>
  <c r="J2208" i="1"/>
  <c r="K2208" i="1"/>
  <c r="L2208" i="1"/>
  <c r="M2208" i="1"/>
  <c r="N2208" i="1"/>
  <c r="O2208" i="1"/>
  <c r="P2208" i="1"/>
  <c r="Q2208" i="1"/>
  <c r="R2208" i="1"/>
  <c r="S2208" i="1"/>
  <c r="T2208" i="1"/>
  <c r="U2208" i="1"/>
  <c r="V2208" i="1"/>
  <c r="W2208" i="1"/>
  <c r="X2208" i="1"/>
  <c r="Y2208" i="1"/>
  <c r="Z2208" i="1"/>
  <c r="AA2208" i="1"/>
  <c r="AB2208" i="1"/>
  <c r="AC2208" i="1"/>
  <c r="H2209" i="1"/>
  <c r="I2209" i="1"/>
  <c r="J2209" i="1"/>
  <c r="K2209" i="1"/>
  <c r="L2209" i="1"/>
  <c r="M2209" i="1"/>
  <c r="N2209" i="1"/>
  <c r="O2209" i="1"/>
  <c r="P2209" i="1"/>
  <c r="Q2209" i="1"/>
  <c r="R2209" i="1"/>
  <c r="S2209" i="1"/>
  <c r="T2209" i="1"/>
  <c r="U2209" i="1"/>
  <c r="V2209" i="1"/>
  <c r="W2209" i="1"/>
  <c r="X2209" i="1"/>
  <c r="Y2209" i="1"/>
  <c r="Z2209" i="1"/>
  <c r="AA2209" i="1"/>
  <c r="AB2209" i="1"/>
  <c r="AC2209" i="1"/>
  <c r="H2210" i="1"/>
  <c r="I2210" i="1"/>
  <c r="J2210" i="1"/>
  <c r="K2210" i="1"/>
  <c r="L2210" i="1"/>
  <c r="M2210" i="1"/>
  <c r="N2210" i="1"/>
  <c r="O2210" i="1"/>
  <c r="P2210" i="1"/>
  <c r="Q2210" i="1"/>
  <c r="R2210" i="1"/>
  <c r="S2210" i="1"/>
  <c r="T2210" i="1"/>
  <c r="U2210" i="1"/>
  <c r="V2210" i="1"/>
  <c r="W2210" i="1"/>
  <c r="X2210" i="1"/>
  <c r="Y2210" i="1"/>
  <c r="Z2210" i="1"/>
  <c r="AA2210" i="1"/>
  <c r="AB2210" i="1"/>
  <c r="AC2210" i="1"/>
  <c r="H2211" i="1"/>
  <c r="I2211" i="1"/>
  <c r="J2211" i="1"/>
  <c r="K2211" i="1"/>
  <c r="L2211" i="1"/>
  <c r="M2211" i="1"/>
  <c r="N2211" i="1"/>
  <c r="O2211" i="1"/>
  <c r="P2211" i="1"/>
  <c r="Q2211" i="1"/>
  <c r="R2211" i="1"/>
  <c r="S2211" i="1"/>
  <c r="T2211" i="1"/>
  <c r="U2211" i="1"/>
  <c r="V2211" i="1"/>
  <c r="W2211" i="1"/>
  <c r="X2211" i="1"/>
  <c r="Y2211" i="1"/>
  <c r="Z2211" i="1"/>
  <c r="AA2211" i="1"/>
  <c r="AB2211" i="1"/>
  <c r="AC2211" i="1"/>
  <c r="H2212" i="1"/>
  <c r="I2212" i="1"/>
  <c r="J2212" i="1"/>
  <c r="K2212" i="1"/>
  <c r="L2212" i="1"/>
  <c r="M2212" i="1"/>
  <c r="N2212" i="1"/>
  <c r="O2212" i="1"/>
  <c r="P2212" i="1"/>
  <c r="Q2212" i="1"/>
  <c r="R2212" i="1"/>
  <c r="S2212" i="1"/>
  <c r="T2212" i="1"/>
  <c r="U2212" i="1"/>
  <c r="V2212" i="1"/>
  <c r="W2212" i="1"/>
  <c r="X2212" i="1"/>
  <c r="Y2212" i="1"/>
  <c r="Z2212" i="1"/>
  <c r="AA2212" i="1"/>
  <c r="AB2212" i="1"/>
  <c r="AC2212" i="1"/>
  <c r="H2213" i="1"/>
  <c r="I2213" i="1"/>
  <c r="J2213" i="1"/>
  <c r="K2213" i="1"/>
  <c r="L2213" i="1"/>
  <c r="M2213" i="1"/>
  <c r="N2213" i="1"/>
  <c r="O2213" i="1"/>
  <c r="P2213" i="1"/>
  <c r="Q2213" i="1"/>
  <c r="R2213" i="1"/>
  <c r="S2213" i="1"/>
  <c r="T2213" i="1"/>
  <c r="U2213" i="1"/>
  <c r="V2213" i="1"/>
  <c r="W2213" i="1"/>
  <c r="X2213" i="1"/>
  <c r="Y2213" i="1"/>
  <c r="Z2213" i="1"/>
  <c r="AA2213" i="1"/>
  <c r="AB2213" i="1"/>
  <c r="AC2213" i="1"/>
  <c r="H2214" i="1"/>
  <c r="I2214" i="1"/>
  <c r="J2214" i="1"/>
  <c r="K2214" i="1"/>
  <c r="L2214" i="1"/>
  <c r="M2214" i="1"/>
  <c r="N2214" i="1"/>
  <c r="O2214" i="1"/>
  <c r="P2214" i="1"/>
  <c r="Q2214" i="1"/>
  <c r="R2214" i="1"/>
  <c r="S2214" i="1"/>
  <c r="T2214" i="1"/>
  <c r="U2214" i="1"/>
  <c r="V2214" i="1"/>
  <c r="W2214" i="1"/>
  <c r="X2214" i="1"/>
  <c r="Y2214" i="1"/>
  <c r="Z2214" i="1"/>
  <c r="AA2214" i="1"/>
  <c r="AB2214" i="1"/>
  <c r="AC2214" i="1"/>
  <c r="H2215" i="1"/>
  <c r="I2215" i="1"/>
  <c r="J2215" i="1"/>
  <c r="K2215" i="1"/>
  <c r="L2215" i="1"/>
  <c r="M2215" i="1"/>
  <c r="N2215" i="1"/>
  <c r="O2215" i="1"/>
  <c r="P2215" i="1"/>
  <c r="Q2215" i="1"/>
  <c r="R2215" i="1"/>
  <c r="S2215" i="1"/>
  <c r="T2215" i="1"/>
  <c r="U2215" i="1"/>
  <c r="V2215" i="1"/>
  <c r="W2215" i="1"/>
  <c r="X2215" i="1"/>
  <c r="Y2215" i="1"/>
  <c r="Z2215" i="1"/>
  <c r="AA2215" i="1"/>
  <c r="AB2215" i="1"/>
  <c r="AC2215" i="1"/>
  <c r="H2216" i="1"/>
  <c r="I2216" i="1"/>
  <c r="J2216" i="1"/>
  <c r="K2216" i="1"/>
  <c r="L2216" i="1"/>
  <c r="M2216" i="1"/>
  <c r="N2216" i="1"/>
  <c r="O2216" i="1"/>
  <c r="P2216" i="1"/>
  <c r="Q2216" i="1"/>
  <c r="R2216" i="1"/>
  <c r="S2216" i="1"/>
  <c r="T2216" i="1"/>
  <c r="U2216" i="1"/>
  <c r="V2216" i="1"/>
  <c r="W2216" i="1"/>
  <c r="X2216" i="1"/>
  <c r="Y2216" i="1"/>
  <c r="Z2216" i="1"/>
  <c r="AA2216" i="1"/>
  <c r="AB2216" i="1"/>
  <c r="AC2216" i="1"/>
  <c r="H2217" i="1"/>
  <c r="I2217" i="1"/>
  <c r="J2217" i="1"/>
  <c r="K2217" i="1"/>
  <c r="L2217" i="1"/>
  <c r="M2217" i="1"/>
  <c r="N2217" i="1"/>
  <c r="O2217" i="1"/>
  <c r="P2217" i="1"/>
  <c r="Q2217" i="1"/>
  <c r="R2217" i="1"/>
  <c r="S2217" i="1"/>
  <c r="T2217" i="1"/>
  <c r="U2217" i="1"/>
  <c r="V2217" i="1"/>
  <c r="W2217" i="1"/>
  <c r="X2217" i="1"/>
  <c r="Y2217" i="1"/>
  <c r="Z2217" i="1"/>
  <c r="AA2217" i="1"/>
  <c r="AB2217" i="1"/>
  <c r="AC2217" i="1"/>
  <c r="H2234" i="1"/>
  <c r="I2234" i="1"/>
  <c r="J2234" i="1"/>
  <c r="K2234" i="1"/>
  <c r="L2234" i="1"/>
  <c r="M2234" i="1"/>
  <c r="N2234" i="1"/>
  <c r="O2234" i="1"/>
  <c r="P2234" i="1"/>
  <c r="Q2234" i="1"/>
  <c r="R2234" i="1"/>
  <c r="S2234" i="1"/>
  <c r="T2234" i="1"/>
  <c r="U2234" i="1"/>
  <c r="V2234" i="1"/>
  <c r="W2234" i="1"/>
  <c r="X2234" i="1"/>
  <c r="Y2234" i="1"/>
  <c r="Z2234" i="1"/>
  <c r="AA2234" i="1"/>
  <c r="AB2234" i="1"/>
  <c r="AC2234" i="1"/>
  <c r="H2235" i="1"/>
  <c r="I2235" i="1"/>
  <c r="J2235" i="1"/>
  <c r="K2235" i="1"/>
  <c r="L2235" i="1"/>
  <c r="M2235" i="1"/>
  <c r="N2235" i="1"/>
  <c r="O2235" i="1"/>
  <c r="P2235" i="1"/>
  <c r="Q2235" i="1"/>
  <c r="R2235" i="1"/>
  <c r="S2235" i="1"/>
  <c r="T2235" i="1"/>
  <c r="U2235" i="1"/>
  <c r="V2235" i="1"/>
  <c r="W2235" i="1"/>
  <c r="X2235" i="1"/>
  <c r="Y2235" i="1"/>
  <c r="Z2235" i="1"/>
  <c r="AA2235" i="1"/>
  <c r="AB2235" i="1"/>
  <c r="AC2235" i="1"/>
  <c r="H2236" i="1"/>
  <c r="I2236" i="1"/>
  <c r="J2236" i="1"/>
  <c r="K2236" i="1"/>
  <c r="L2236" i="1"/>
  <c r="M2236" i="1"/>
  <c r="N2236" i="1"/>
  <c r="O2236" i="1"/>
  <c r="P2236" i="1"/>
  <c r="Q2236" i="1"/>
  <c r="R2236" i="1"/>
  <c r="S2236" i="1"/>
  <c r="T2236" i="1"/>
  <c r="U2236" i="1"/>
  <c r="V2236" i="1"/>
  <c r="W2236" i="1"/>
  <c r="X2236" i="1"/>
  <c r="Y2236" i="1"/>
  <c r="Z2236" i="1"/>
  <c r="AA2236" i="1"/>
  <c r="AB2236" i="1"/>
  <c r="AC2236" i="1"/>
  <c r="H2237" i="1"/>
  <c r="I2237" i="1"/>
  <c r="J2237" i="1"/>
  <c r="K2237" i="1"/>
  <c r="L2237" i="1"/>
  <c r="M2237" i="1"/>
  <c r="N2237" i="1"/>
  <c r="O2237" i="1"/>
  <c r="P2237" i="1"/>
  <c r="Q2237" i="1"/>
  <c r="R2237" i="1"/>
  <c r="S2237" i="1"/>
  <c r="T2237" i="1"/>
  <c r="U2237" i="1"/>
  <c r="V2237" i="1"/>
  <c r="W2237" i="1"/>
  <c r="X2237" i="1"/>
  <c r="Y2237" i="1"/>
  <c r="Z2237" i="1"/>
  <c r="AA2237" i="1"/>
  <c r="AB2237" i="1"/>
  <c r="AC2237" i="1"/>
  <c r="H2238" i="1"/>
  <c r="I2238" i="1"/>
  <c r="J2238" i="1"/>
  <c r="K2238" i="1"/>
  <c r="L2238" i="1"/>
  <c r="M2238" i="1"/>
  <c r="N2238" i="1"/>
  <c r="O2238" i="1"/>
  <c r="P2238" i="1"/>
  <c r="Q2238" i="1"/>
  <c r="R2238" i="1"/>
  <c r="S2238" i="1"/>
  <c r="T2238" i="1"/>
  <c r="U2238" i="1"/>
  <c r="V2238" i="1"/>
  <c r="W2238" i="1"/>
  <c r="X2238" i="1"/>
  <c r="Y2238" i="1"/>
  <c r="Z2238" i="1"/>
  <c r="AA2238" i="1"/>
  <c r="AB2238" i="1"/>
  <c r="AC2238" i="1"/>
  <c r="H2239" i="1"/>
  <c r="I2239" i="1"/>
  <c r="J2239" i="1"/>
  <c r="K2239" i="1"/>
  <c r="L2239" i="1"/>
  <c r="M2239" i="1"/>
  <c r="N2239" i="1"/>
  <c r="O2239" i="1"/>
  <c r="P2239" i="1"/>
  <c r="Q2239" i="1"/>
  <c r="R2239" i="1"/>
  <c r="S2239" i="1"/>
  <c r="T2239" i="1"/>
  <c r="U2239" i="1"/>
  <c r="V2239" i="1"/>
  <c r="W2239" i="1"/>
  <c r="X2239" i="1"/>
  <c r="Y2239" i="1"/>
  <c r="Z2239" i="1"/>
  <c r="AA2239" i="1"/>
  <c r="AB2239" i="1"/>
  <c r="AC2239" i="1"/>
  <c r="H2240" i="1"/>
  <c r="I2240" i="1"/>
  <c r="J2240" i="1"/>
  <c r="K2240" i="1"/>
  <c r="L2240" i="1"/>
  <c r="M2240" i="1"/>
  <c r="N2240" i="1"/>
  <c r="O2240" i="1"/>
  <c r="P2240" i="1"/>
  <c r="Q2240" i="1"/>
  <c r="R2240" i="1"/>
  <c r="S2240" i="1"/>
  <c r="T2240" i="1"/>
  <c r="U2240" i="1"/>
  <c r="V2240" i="1"/>
  <c r="W2240" i="1"/>
  <c r="X2240" i="1"/>
  <c r="Y2240" i="1"/>
  <c r="Z2240" i="1"/>
  <c r="AA2240" i="1"/>
  <c r="AB2240" i="1"/>
  <c r="AC2240" i="1"/>
  <c r="H2241" i="1"/>
  <c r="I2241" i="1"/>
  <c r="J2241" i="1"/>
  <c r="K2241" i="1"/>
  <c r="L2241" i="1"/>
  <c r="M2241" i="1"/>
  <c r="N2241" i="1"/>
  <c r="O2241" i="1"/>
  <c r="P2241" i="1"/>
  <c r="Q2241" i="1"/>
  <c r="R2241" i="1"/>
  <c r="S2241" i="1"/>
  <c r="T2241" i="1"/>
  <c r="U2241" i="1"/>
  <c r="V2241" i="1"/>
  <c r="W2241" i="1"/>
  <c r="X2241" i="1"/>
  <c r="Y2241" i="1"/>
  <c r="Z2241" i="1"/>
  <c r="AA2241" i="1"/>
  <c r="AB2241" i="1"/>
  <c r="AC2241" i="1"/>
  <c r="H2274" i="1"/>
  <c r="I2274" i="1"/>
  <c r="J2274" i="1"/>
  <c r="K2274" i="1"/>
  <c r="L2274" i="1"/>
  <c r="M2274" i="1"/>
  <c r="N2274" i="1"/>
  <c r="O2274" i="1"/>
  <c r="P2274" i="1"/>
  <c r="Q2274" i="1"/>
  <c r="R2274" i="1"/>
  <c r="S2274" i="1"/>
  <c r="T2274" i="1"/>
  <c r="U2274" i="1"/>
  <c r="V2274" i="1"/>
  <c r="W2274" i="1"/>
  <c r="X2274" i="1"/>
  <c r="Y2274" i="1"/>
  <c r="Z2274" i="1"/>
  <c r="AA2274" i="1"/>
  <c r="AB2274" i="1"/>
  <c r="AC2274" i="1"/>
  <c r="H2275" i="1"/>
  <c r="I2275" i="1"/>
  <c r="J2275" i="1"/>
  <c r="K2275" i="1"/>
  <c r="L2275" i="1"/>
  <c r="M2275" i="1"/>
  <c r="N2275" i="1"/>
  <c r="O2275" i="1"/>
  <c r="P2275" i="1"/>
  <c r="Q2275" i="1"/>
  <c r="R2275" i="1"/>
  <c r="S2275" i="1"/>
  <c r="T2275" i="1"/>
  <c r="U2275" i="1"/>
  <c r="V2275" i="1"/>
  <c r="W2275" i="1"/>
  <c r="X2275" i="1"/>
  <c r="Y2275" i="1"/>
  <c r="Z2275" i="1"/>
  <c r="AA2275" i="1"/>
  <c r="AB2275" i="1"/>
  <c r="AC2275" i="1"/>
  <c r="H2276" i="1"/>
  <c r="I2276" i="1"/>
  <c r="J2276" i="1"/>
  <c r="K2276" i="1"/>
  <c r="L2276" i="1"/>
  <c r="M2276" i="1"/>
  <c r="N2276" i="1"/>
  <c r="O2276" i="1"/>
  <c r="P2276" i="1"/>
  <c r="Q2276" i="1"/>
  <c r="R2276" i="1"/>
  <c r="S2276" i="1"/>
  <c r="T2276" i="1"/>
  <c r="U2276" i="1"/>
  <c r="V2276" i="1"/>
  <c r="W2276" i="1"/>
  <c r="X2276" i="1"/>
  <c r="Y2276" i="1"/>
  <c r="Z2276" i="1"/>
  <c r="AA2276" i="1"/>
  <c r="AB2276" i="1"/>
  <c r="AC2276" i="1"/>
  <c r="H2277" i="1"/>
  <c r="I2277" i="1"/>
  <c r="J2277" i="1"/>
  <c r="K2277" i="1"/>
  <c r="L2277" i="1"/>
  <c r="M2277" i="1"/>
  <c r="N2277" i="1"/>
  <c r="O2277" i="1"/>
  <c r="P2277" i="1"/>
  <c r="Q2277" i="1"/>
  <c r="R2277" i="1"/>
  <c r="S2277" i="1"/>
  <c r="T2277" i="1"/>
  <c r="U2277" i="1"/>
  <c r="V2277" i="1"/>
  <c r="W2277" i="1"/>
  <c r="X2277" i="1"/>
  <c r="Y2277" i="1"/>
  <c r="Z2277" i="1"/>
  <c r="AA2277" i="1"/>
  <c r="AB2277" i="1"/>
  <c r="AC2277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H2286" i="1"/>
  <c r="I2286" i="1"/>
  <c r="J2286" i="1"/>
  <c r="K2286" i="1"/>
  <c r="L2286" i="1"/>
  <c r="M2286" i="1"/>
  <c r="N2286" i="1"/>
  <c r="O2286" i="1"/>
  <c r="P2286" i="1"/>
  <c r="Q2286" i="1"/>
  <c r="R2286" i="1"/>
  <c r="S2286" i="1"/>
  <c r="T2286" i="1"/>
  <c r="U2286" i="1"/>
  <c r="V2286" i="1"/>
  <c r="W2286" i="1"/>
  <c r="X2286" i="1"/>
  <c r="Y2286" i="1"/>
  <c r="Z2286" i="1"/>
  <c r="AA2286" i="1"/>
  <c r="AB2286" i="1"/>
  <c r="AC2286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H2295" i="1"/>
  <c r="I2295" i="1"/>
  <c r="J2295" i="1"/>
  <c r="K2295" i="1"/>
  <c r="L2295" i="1"/>
  <c r="M2295" i="1"/>
  <c r="N2295" i="1"/>
  <c r="O2295" i="1"/>
  <c r="P2295" i="1"/>
  <c r="Q2295" i="1"/>
  <c r="R2295" i="1"/>
  <c r="S2295" i="1"/>
  <c r="T2295" i="1"/>
  <c r="U2295" i="1"/>
  <c r="V2295" i="1"/>
  <c r="W2295" i="1"/>
  <c r="X2295" i="1"/>
  <c r="Y2295" i="1"/>
  <c r="Z2295" i="1"/>
  <c r="AA2295" i="1"/>
  <c r="AB2295" i="1"/>
  <c r="AC2295" i="1"/>
  <c r="H2296" i="1"/>
  <c r="I2296" i="1"/>
  <c r="J2296" i="1"/>
  <c r="K2296" i="1"/>
  <c r="L2296" i="1"/>
  <c r="M2296" i="1"/>
  <c r="N2296" i="1"/>
  <c r="O2296" i="1"/>
  <c r="P2296" i="1"/>
  <c r="Q2296" i="1"/>
  <c r="R2296" i="1"/>
  <c r="S2296" i="1"/>
  <c r="T2296" i="1"/>
  <c r="U2296" i="1"/>
  <c r="V2296" i="1"/>
  <c r="W2296" i="1"/>
  <c r="X2296" i="1"/>
  <c r="Y2296" i="1"/>
  <c r="Z2296" i="1"/>
  <c r="AA2296" i="1"/>
  <c r="AB2296" i="1"/>
  <c r="AC2296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H2337" i="1"/>
  <c r="I2337" i="1"/>
  <c r="J2337" i="1"/>
  <c r="K2337" i="1"/>
  <c r="L2337" i="1"/>
  <c r="M2337" i="1"/>
  <c r="N2337" i="1"/>
  <c r="O2337" i="1"/>
  <c r="P2337" i="1"/>
  <c r="Q2337" i="1"/>
  <c r="R2337" i="1"/>
  <c r="S2337" i="1"/>
  <c r="T2337" i="1"/>
  <c r="U2337" i="1"/>
  <c r="V2337" i="1"/>
  <c r="W2337" i="1"/>
  <c r="X2337" i="1"/>
  <c r="Y2337" i="1"/>
  <c r="Z2337" i="1"/>
  <c r="AA2337" i="1"/>
  <c r="AB2337" i="1"/>
  <c r="AC2337" i="1"/>
  <c r="H2338" i="1"/>
  <c r="I2338" i="1"/>
  <c r="J2338" i="1"/>
  <c r="K2338" i="1"/>
  <c r="L2338" i="1"/>
  <c r="M2338" i="1"/>
  <c r="N2338" i="1"/>
  <c r="O2338" i="1"/>
  <c r="P2338" i="1"/>
  <c r="Q2338" i="1"/>
  <c r="R2338" i="1"/>
  <c r="S2338" i="1"/>
  <c r="T2338" i="1"/>
  <c r="U2338" i="1"/>
  <c r="V2338" i="1"/>
  <c r="W2338" i="1"/>
  <c r="X2338" i="1"/>
  <c r="Y2338" i="1"/>
  <c r="Z2338" i="1"/>
  <c r="AA2338" i="1"/>
  <c r="AB2338" i="1"/>
  <c r="AC2338" i="1"/>
  <c r="H2339" i="1"/>
  <c r="I2339" i="1"/>
  <c r="J2339" i="1"/>
  <c r="K2339" i="1"/>
  <c r="L2339" i="1"/>
  <c r="M2339" i="1"/>
  <c r="N2339" i="1"/>
  <c r="O2339" i="1"/>
  <c r="P2339" i="1"/>
  <c r="Q2339" i="1"/>
  <c r="R2339" i="1"/>
  <c r="S2339" i="1"/>
  <c r="T2339" i="1"/>
  <c r="U2339" i="1"/>
  <c r="V2339" i="1"/>
  <c r="W2339" i="1"/>
  <c r="X2339" i="1"/>
  <c r="Y2339" i="1"/>
  <c r="Z2339" i="1"/>
  <c r="AA2339" i="1"/>
  <c r="AB2339" i="1"/>
  <c r="AC2339" i="1"/>
  <c r="H2340" i="1"/>
  <c r="I2340" i="1"/>
  <c r="J2340" i="1"/>
  <c r="K2340" i="1"/>
  <c r="L2340" i="1"/>
  <c r="M2340" i="1"/>
  <c r="N2340" i="1"/>
  <c r="O2340" i="1"/>
  <c r="P2340" i="1"/>
  <c r="Q2340" i="1"/>
  <c r="R2340" i="1"/>
  <c r="S2340" i="1"/>
  <c r="T2340" i="1"/>
  <c r="U2340" i="1"/>
  <c r="V2340" i="1"/>
  <c r="W2340" i="1"/>
  <c r="X2340" i="1"/>
  <c r="Y2340" i="1"/>
  <c r="Z2340" i="1"/>
  <c r="AA2340" i="1"/>
  <c r="AB2340" i="1"/>
  <c r="AC2340" i="1"/>
  <c r="H2343" i="1"/>
  <c r="I2343" i="1"/>
  <c r="J2343" i="1"/>
  <c r="K2343" i="1"/>
  <c r="L2343" i="1"/>
  <c r="M2343" i="1"/>
  <c r="N2343" i="1"/>
  <c r="O2343" i="1"/>
  <c r="P2343" i="1"/>
  <c r="Q2343" i="1"/>
  <c r="R2343" i="1"/>
  <c r="S2343" i="1"/>
  <c r="T2343" i="1"/>
  <c r="U2343" i="1"/>
  <c r="V2343" i="1"/>
  <c r="W2343" i="1"/>
  <c r="X2343" i="1"/>
  <c r="Y2343" i="1"/>
  <c r="Z2343" i="1"/>
  <c r="AA2343" i="1"/>
  <c r="AB2343" i="1"/>
  <c r="AC2343" i="1"/>
  <c r="H2344" i="1"/>
  <c r="I2344" i="1"/>
  <c r="J2344" i="1"/>
  <c r="K2344" i="1"/>
  <c r="L2344" i="1"/>
  <c r="M2344" i="1"/>
  <c r="N2344" i="1"/>
  <c r="O2344" i="1"/>
  <c r="P2344" i="1"/>
  <c r="Q2344" i="1"/>
  <c r="R2344" i="1"/>
  <c r="S2344" i="1"/>
  <c r="T2344" i="1"/>
  <c r="U2344" i="1"/>
  <c r="V2344" i="1"/>
  <c r="W2344" i="1"/>
  <c r="X2344" i="1"/>
  <c r="Y2344" i="1"/>
  <c r="Z2344" i="1"/>
  <c r="AA2344" i="1"/>
  <c r="AB2344" i="1"/>
  <c r="AC2344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H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W2369" i="1"/>
  <c r="X2369" i="1"/>
  <c r="Y2369" i="1"/>
  <c r="Z2369" i="1"/>
  <c r="AA2369" i="1"/>
  <c r="AB2369" i="1"/>
  <c r="AC2369" i="1"/>
  <c r="H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W2370" i="1"/>
  <c r="X2370" i="1"/>
  <c r="Y2370" i="1"/>
  <c r="Z2370" i="1"/>
  <c r="AA2370" i="1"/>
  <c r="AB2370" i="1"/>
  <c r="AC2370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H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W2419" i="1"/>
  <c r="X2419" i="1"/>
  <c r="Y2419" i="1"/>
  <c r="Z2419" i="1"/>
  <c r="AA2419" i="1"/>
  <c r="AB2419" i="1"/>
  <c r="AC2419" i="1"/>
  <c r="H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A2420" i="1"/>
  <c r="AB2420" i="1"/>
  <c r="AC2420" i="1"/>
  <c r="H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W2421" i="1"/>
  <c r="X2421" i="1"/>
  <c r="Y2421" i="1"/>
  <c r="Z2421" i="1"/>
  <c r="AA2421" i="1"/>
  <c r="AB2421" i="1"/>
  <c r="AC2421" i="1"/>
  <c r="H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A2422" i="1"/>
  <c r="AB2422" i="1"/>
  <c r="AC2422" i="1"/>
  <c r="H2439" i="1"/>
  <c r="I2439" i="1"/>
  <c r="J2439" i="1"/>
  <c r="K2439" i="1"/>
  <c r="L2439" i="1"/>
  <c r="M2439" i="1"/>
  <c r="N2439" i="1"/>
  <c r="O2439" i="1"/>
  <c r="P2439" i="1"/>
  <c r="Q2439" i="1"/>
  <c r="R2439" i="1"/>
  <c r="S2439" i="1"/>
  <c r="T2439" i="1"/>
  <c r="U2439" i="1"/>
  <c r="V2439" i="1"/>
  <c r="W2439" i="1"/>
  <c r="X2439" i="1"/>
  <c r="Y2439" i="1"/>
  <c r="Z2439" i="1"/>
  <c r="AA2439" i="1"/>
  <c r="AB2439" i="1"/>
  <c r="AC2439" i="1"/>
  <c r="H2440" i="1"/>
  <c r="I2440" i="1"/>
  <c r="J2440" i="1"/>
  <c r="K2440" i="1"/>
  <c r="L2440" i="1"/>
  <c r="M2440" i="1"/>
  <c r="N2440" i="1"/>
  <c r="O2440" i="1"/>
  <c r="P2440" i="1"/>
  <c r="Q2440" i="1"/>
  <c r="R2440" i="1"/>
  <c r="S2440" i="1"/>
  <c r="T2440" i="1"/>
  <c r="U2440" i="1"/>
  <c r="V2440" i="1"/>
  <c r="W2440" i="1"/>
  <c r="X2440" i="1"/>
  <c r="Y2440" i="1"/>
  <c r="Z2440" i="1"/>
  <c r="AA2440" i="1"/>
  <c r="AB2440" i="1"/>
  <c r="AC2440" i="1"/>
  <c r="H2441" i="1"/>
  <c r="I2441" i="1"/>
  <c r="J2441" i="1"/>
  <c r="K2441" i="1"/>
  <c r="L2441" i="1"/>
  <c r="M2441" i="1"/>
  <c r="N2441" i="1"/>
  <c r="O2441" i="1"/>
  <c r="P2441" i="1"/>
  <c r="Q2441" i="1"/>
  <c r="R2441" i="1"/>
  <c r="S2441" i="1"/>
  <c r="T2441" i="1"/>
  <c r="U2441" i="1"/>
  <c r="V2441" i="1"/>
  <c r="W2441" i="1"/>
  <c r="X2441" i="1"/>
  <c r="Y2441" i="1"/>
  <c r="Z2441" i="1"/>
  <c r="AA2441" i="1"/>
  <c r="AB2441" i="1"/>
  <c r="AC2441" i="1"/>
  <c r="H2442" i="1"/>
  <c r="I2442" i="1"/>
  <c r="J2442" i="1"/>
  <c r="K2442" i="1"/>
  <c r="L2442" i="1"/>
  <c r="M2442" i="1"/>
  <c r="N2442" i="1"/>
  <c r="O2442" i="1"/>
  <c r="P2442" i="1"/>
  <c r="Q2442" i="1"/>
  <c r="R2442" i="1"/>
  <c r="S2442" i="1"/>
  <c r="T2442" i="1"/>
  <c r="U2442" i="1"/>
  <c r="V2442" i="1"/>
  <c r="W2442" i="1"/>
  <c r="X2442" i="1"/>
  <c r="Y2442" i="1"/>
  <c r="Z2442" i="1"/>
  <c r="AA2442" i="1"/>
  <c r="AB2442" i="1"/>
  <c r="AC2442" i="1"/>
  <c r="H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W2443" i="1"/>
  <c r="X2443" i="1"/>
  <c r="Y2443" i="1"/>
  <c r="Z2443" i="1"/>
  <c r="AA2443" i="1"/>
  <c r="AB2443" i="1"/>
  <c r="AC2443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Y2455" i="1"/>
  <c r="Z2455" i="1"/>
  <c r="AA2455" i="1"/>
  <c r="AB2455" i="1"/>
  <c r="AC2455" i="1"/>
  <c r="H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W2456" i="1"/>
  <c r="X2456" i="1"/>
  <c r="Y2456" i="1"/>
  <c r="Z2456" i="1"/>
  <c r="AA2456" i="1"/>
  <c r="AB2456" i="1"/>
  <c r="AC2456" i="1"/>
  <c r="H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W2457" i="1"/>
  <c r="X2457" i="1"/>
  <c r="Y2457" i="1"/>
  <c r="Z2457" i="1"/>
  <c r="AA2457" i="1"/>
  <c r="AB2457" i="1"/>
  <c r="AC2457" i="1"/>
  <c r="H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W2458" i="1"/>
  <c r="X2458" i="1"/>
  <c r="Y2458" i="1"/>
  <c r="Z2458" i="1"/>
  <c r="AA2458" i="1"/>
  <c r="AB2458" i="1"/>
  <c r="AC2458" i="1"/>
  <c r="H2459" i="1"/>
  <c r="I2459" i="1"/>
  <c r="J2459" i="1"/>
  <c r="K2459" i="1"/>
  <c r="L2459" i="1"/>
  <c r="M2459" i="1"/>
  <c r="N2459" i="1"/>
  <c r="O2459" i="1"/>
  <c r="P2459" i="1"/>
  <c r="Q2459" i="1"/>
  <c r="R2459" i="1"/>
  <c r="S2459" i="1"/>
  <c r="T2459" i="1"/>
  <c r="U2459" i="1"/>
  <c r="V2459" i="1"/>
  <c r="W2459" i="1"/>
  <c r="X2459" i="1"/>
  <c r="Y2459" i="1"/>
  <c r="Z2459" i="1"/>
  <c r="AA2459" i="1"/>
  <c r="AB2459" i="1"/>
  <c r="AC2459" i="1"/>
  <c r="H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Y2460" i="1"/>
  <c r="Z2460" i="1"/>
  <c r="AA2460" i="1"/>
  <c r="AB2460" i="1"/>
  <c r="AC2460" i="1"/>
  <c r="H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Y2461" i="1"/>
  <c r="Z2461" i="1"/>
  <c r="AA2461" i="1"/>
  <c r="AB2461" i="1"/>
  <c r="AC2461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H2468" i="1"/>
  <c r="I2468" i="1"/>
  <c r="J2468" i="1"/>
  <c r="K2468" i="1"/>
  <c r="L2468" i="1"/>
  <c r="M2468" i="1"/>
  <c r="N2468" i="1"/>
  <c r="O2468" i="1"/>
  <c r="P2468" i="1"/>
  <c r="Q2468" i="1"/>
  <c r="R2468" i="1"/>
  <c r="S2468" i="1"/>
  <c r="T2468" i="1"/>
  <c r="U2468" i="1"/>
  <c r="V2468" i="1"/>
  <c r="W2468" i="1"/>
  <c r="X2468" i="1"/>
  <c r="Y2468" i="1"/>
  <c r="Z2468" i="1"/>
  <c r="AA2468" i="1"/>
  <c r="AB2468" i="1"/>
  <c r="AC2468" i="1"/>
  <c r="H2469" i="1"/>
  <c r="I2469" i="1"/>
  <c r="J2469" i="1"/>
  <c r="K2469" i="1"/>
  <c r="L2469" i="1"/>
  <c r="M2469" i="1"/>
  <c r="N2469" i="1"/>
  <c r="O2469" i="1"/>
  <c r="P2469" i="1"/>
  <c r="Q2469" i="1"/>
  <c r="R2469" i="1"/>
  <c r="S2469" i="1"/>
  <c r="T2469" i="1"/>
  <c r="U2469" i="1"/>
  <c r="V2469" i="1"/>
  <c r="W2469" i="1"/>
  <c r="X2469" i="1"/>
  <c r="Y2469" i="1"/>
  <c r="Z2469" i="1"/>
  <c r="AA2469" i="1"/>
  <c r="AB2469" i="1"/>
  <c r="AC2469" i="1"/>
  <c r="H2470" i="1"/>
  <c r="I2470" i="1"/>
  <c r="J2470" i="1"/>
  <c r="K2470" i="1"/>
  <c r="L2470" i="1"/>
  <c r="M2470" i="1"/>
  <c r="N2470" i="1"/>
  <c r="O2470" i="1"/>
  <c r="P2470" i="1"/>
  <c r="Q2470" i="1"/>
  <c r="R2470" i="1"/>
  <c r="S2470" i="1"/>
  <c r="T2470" i="1"/>
  <c r="U2470" i="1"/>
  <c r="V2470" i="1"/>
  <c r="W2470" i="1"/>
  <c r="X2470" i="1"/>
  <c r="Y2470" i="1"/>
  <c r="Z2470" i="1"/>
  <c r="AA2470" i="1"/>
  <c r="AB2470" i="1"/>
  <c r="AC2470" i="1"/>
  <c r="H2472" i="1"/>
  <c r="I2472" i="1"/>
  <c r="J2472" i="1"/>
  <c r="K2472" i="1"/>
  <c r="L2472" i="1"/>
  <c r="M2472" i="1"/>
  <c r="N2472" i="1"/>
  <c r="O2472" i="1"/>
  <c r="P2472" i="1"/>
  <c r="Q2472" i="1"/>
  <c r="R2472" i="1"/>
  <c r="S2472" i="1"/>
  <c r="T2472" i="1"/>
  <c r="U2472" i="1"/>
  <c r="V2472" i="1"/>
  <c r="W2472" i="1"/>
  <c r="X2472" i="1"/>
  <c r="Y2472" i="1"/>
  <c r="Z2472" i="1"/>
  <c r="AA2472" i="1"/>
  <c r="AB2472" i="1"/>
  <c r="AC2472" i="1"/>
  <c r="H2473" i="1"/>
  <c r="I2473" i="1"/>
  <c r="J2473" i="1"/>
  <c r="K2473" i="1"/>
  <c r="L2473" i="1"/>
  <c r="M2473" i="1"/>
  <c r="N2473" i="1"/>
  <c r="O2473" i="1"/>
  <c r="P2473" i="1"/>
  <c r="Q2473" i="1"/>
  <c r="R2473" i="1"/>
  <c r="S2473" i="1"/>
  <c r="T2473" i="1"/>
  <c r="U2473" i="1"/>
  <c r="V2473" i="1"/>
  <c r="W2473" i="1"/>
  <c r="X2473" i="1"/>
  <c r="Y2473" i="1"/>
  <c r="Z2473" i="1"/>
  <c r="AA2473" i="1"/>
  <c r="AB2473" i="1"/>
  <c r="AC2473" i="1"/>
  <c r="H2474" i="1"/>
  <c r="I2474" i="1"/>
  <c r="J2474" i="1"/>
  <c r="K2474" i="1"/>
  <c r="L2474" i="1"/>
  <c r="M2474" i="1"/>
  <c r="N2474" i="1"/>
  <c r="O2474" i="1"/>
  <c r="P2474" i="1"/>
  <c r="Q2474" i="1"/>
  <c r="R2474" i="1"/>
  <c r="S2474" i="1"/>
  <c r="T2474" i="1"/>
  <c r="U2474" i="1"/>
  <c r="V2474" i="1"/>
  <c r="W2474" i="1"/>
  <c r="X2474" i="1"/>
  <c r="Y2474" i="1"/>
  <c r="Z2474" i="1"/>
  <c r="AA2474" i="1"/>
  <c r="AB2474" i="1"/>
  <c r="AC2474" i="1"/>
  <c r="H2475" i="1"/>
  <c r="I2475" i="1"/>
  <c r="J2475" i="1"/>
  <c r="K2475" i="1"/>
  <c r="L2475" i="1"/>
  <c r="M2475" i="1"/>
  <c r="N2475" i="1"/>
  <c r="O2475" i="1"/>
  <c r="P2475" i="1"/>
  <c r="Q2475" i="1"/>
  <c r="R2475" i="1"/>
  <c r="S2475" i="1"/>
  <c r="T2475" i="1"/>
  <c r="U2475" i="1"/>
  <c r="V2475" i="1"/>
  <c r="W2475" i="1"/>
  <c r="X2475" i="1"/>
  <c r="Y2475" i="1"/>
  <c r="Z2475" i="1"/>
  <c r="AA2475" i="1"/>
  <c r="AB2475" i="1"/>
  <c r="AC2475" i="1"/>
  <c r="H2476" i="1"/>
  <c r="I2476" i="1"/>
  <c r="J2476" i="1"/>
  <c r="K2476" i="1"/>
  <c r="L2476" i="1"/>
  <c r="M2476" i="1"/>
  <c r="N2476" i="1"/>
  <c r="O2476" i="1"/>
  <c r="P2476" i="1"/>
  <c r="Q2476" i="1"/>
  <c r="R2476" i="1"/>
  <c r="S2476" i="1"/>
  <c r="T2476" i="1"/>
  <c r="U2476" i="1"/>
  <c r="V2476" i="1"/>
  <c r="W2476" i="1"/>
  <c r="X2476" i="1"/>
  <c r="Y2476" i="1"/>
  <c r="Z2476" i="1"/>
  <c r="AA2476" i="1"/>
  <c r="AB2476" i="1"/>
  <c r="AC2476" i="1"/>
  <c r="H2477" i="1"/>
  <c r="I2477" i="1"/>
  <c r="J2477" i="1"/>
  <c r="K2477" i="1"/>
  <c r="L2477" i="1"/>
  <c r="M2477" i="1"/>
  <c r="N2477" i="1"/>
  <c r="O2477" i="1"/>
  <c r="P2477" i="1"/>
  <c r="Q2477" i="1"/>
  <c r="R2477" i="1"/>
  <c r="S2477" i="1"/>
  <c r="T2477" i="1"/>
  <c r="U2477" i="1"/>
  <c r="V2477" i="1"/>
  <c r="W2477" i="1"/>
  <c r="X2477" i="1"/>
  <c r="Y2477" i="1"/>
  <c r="Z2477" i="1"/>
  <c r="AA2477" i="1"/>
  <c r="AB2477" i="1"/>
  <c r="AC2477" i="1"/>
  <c r="H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W2478" i="1"/>
  <c r="X2478" i="1"/>
  <c r="Y2478" i="1"/>
  <c r="Z2478" i="1"/>
  <c r="AA2478" i="1"/>
  <c r="AB2478" i="1"/>
  <c r="AC2478" i="1"/>
  <c r="H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W2479" i="1"/>
  <c r="X2479" i="1"/>
  <c r="Y2479" i="1"/>
  <c r="Z2479" i="1"/>
  <c r="AA2479" i="1"/>
  <c r="AB2479" i="1"/>
  <c r="AC2479" i="1"/>
  <c r="H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W2482" i="1"/>
  <c r="X2482" i="1"/>
  <c r="Y2482" i="1"/>
  <c r="Z2482" i="1"/>
  <c r="AA2482" i="1"/>
  <c r="AB2482" i="1"/>
  <c r="AC2482" i="1"/>
  <c r="H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W2483" i="1"/>
  <c r="X2483" i="1"/>
  <c r="Y2483" i="1"/>
  <c r="Z2483" i="1"/>
  <c r="AA2483" i="1"/>
  <c r="AB2483" i="1"/>
  <c r="AC2483" i="1"/>
  <c r="H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W2484" i="1"/>
  <c r="X2484" i="1"/>
  <c r="Y2484" i="1"/>
  <c r="Z2484" i="1"/>
  <c r="AA2484" i="1"/>
  <c r="AB2484" i="1"/>
  <c r="AC2484" i="1"/>
  <c r="H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W2485" i="1"/>
  <c r="X2485" i="1"/>
  <c r="Y2485" i="1"/>
  <c r="Z2485" i="1"/>
  <c r="AA2485" i="1"/>
  <c r="AB2485" i="1"/>
  <c r="AC2485" i="1"/>
  <c r="H2486" i="1"/>
  <c r="I2486" i="1"/>
  <c r="J2486" i="1"/>
  <c r="K2486" i="1"/>
  <c r="L2486" i="1"/>
  <c r="M2486" i="1"/>
  <c r="N2486" i="1"/>
  <c r="O2486" i="1"/>
  <c r="P2486" i="1"/>
  <c r="Q2486" i="1"/>
  <c r="R2486" i="1"/>
  <c r="S2486" i="1"/>
  <c r="T2486" i="1"/>
  <c r="U2486" i="1"/>
  <c r="V2486" i="1"/>
  <c r="W2486" i="1"/>
  <c r="X2486" i="1"/>
  <c r="Y2486" i="1"/>
  <c r="Z2486" i="1"/>
  <c r="AA2486" i="1"/>
  <c r="AB2486" i="1"/>
  <c r="AC2486" i="1"/>
  <c r="H2487" i="1"/>
  <c r="I2487" i="1"/>
  <c r="J2487" i="1"/>
  <c r="K2487" i="1"/>
  <c r="L2487" i="1"/>
  <c r="M2487" i="1"/>
  <c r="N2487" i="1"/>
  <c r="O2487" i="1"/>
  <c r="P2487" i="1"/>
  <c r="Q2487" i="1"/>
  <c r="R2487" i="1"/>
  <c r="S2487" i="1"/>
  <c r="T2487" i="1"/>
  <c r="U2487" i="1"/>
  <c r="V2487" i="1"/>
  <c r="W2487" i="1"/>
  <c r="X2487" i="1"/>
  <c r="Y2487" i="1"/>
  <c r="Z2487" i="1"/>
  <c r="AA2487" i="1"/>
  <c r="AB2487" i="1"/>
  <c r="AC2487" i="1"/>
  <c r="H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/>
  <c r="W2488" i="1"/>
  <c r="X2488" i="1"/>
  <c r="Y2488" i="1"/>
  <c r="Z2488" i="1"/>
  <c r="AA2488" i="1"/>
  <c r="AB2488" i="1"/>
  <c r="AC2488" i="1"/>
  <c r="H2489" i="1"/>
  <c r="I2489" i="1"/>
  <c r="J2489" i="1"/>
  <c r="K2489" i="1"/>
  <c r="L2489" i="1"/>
  <c r="M2489" i="1"/>
  <c r="N2489" i="1"/>
  <c r="O2489" i="1"/>
  <c r="P2489" i="1"/>
  <c r="Q2489" i="1"/>
  <c r="R2489" i="1"/>
  <c r="S2489" i="1"/>
  <c r="T2489" i="1"/>
  <c r="U2489" i="1"/>
  <c r="V2489" i="1"/>
  <c r="W2489" i="1"/>
  <c r="X2489" i="1"/>
  <c r="Y2489" i="1"/>
  <c r="Z2489" i="1"/>
  <c r="AA2489" i="1"/>
  <c r="AB2489" i="1"/>
  <c r="AC2489" i="1"/>
  <c r="H2490" i="1"/>
  <c r="I2490" i="1"/>
  <c r="J2490" i="1"/>
  <c r="K2490" i="1"/>
  <c r="L2490" i="1"/>
  <c r="M2490" i="1"/>
  <c r="N2490" i="1"/>
  <c r="O2490" i="1"/>
  <c r="P2490" i="1"/>
  <c r="Q2490" i="1"/>
  <c r="R2490" i="1"/>
  <c r="S2490" i="1"/>
  <c r="T2490" i="1"/>
  <c r="U2490" i="1"/>
  <c r="V2490" i="1"/>
  <c r="W2490" i="1"/>
  <c r="X2490" i="1"/>
  <c r="Y2490" i="1"/>
  <c r="Z2490" i="1"/>
  <c r="AA2490" i="1"/>
  <c r="AB2490" i="1"/>
  <c r="AC2490" i="1"/>
  <c r="H2491" i="1"/>
  <c r="I2491" i="1"/>
  <c r="J2491" i="1"/>
  <c r="K2491" i="1"/>
  <c r="L2491" i="1"/>
  <c r="M2491" i="1"/>
  <c r="N2491" i="1"/>
  <c r="O2491" i="1"/>
  <c r="P2491" i="1"/>
  <c r="Q2491" i="1"/>
  <c r="R2491" i="1"/>
  <c r="S2491" i="1"/>
  <c r="T2491" i="1"/>
  <c r="U2491" i="1"/>
  <c r="V2491" i="1"/>
  <c r="W2491" i="1"/>
  <c r="X2491" i="1"/>
  <c r="Y2491" i="1"/>
  <c r="Z2491" i="1"/>
  <c r="AA2491" i="1"/>
  <c r="AB2491" i="1"/>
  <c r="AC2491" i="1"/>
  <c r="H2492" i="1"/>
  <c r="I2492" i="1"/>
  <c r="J2492" i="1"/>
  <c r="K2492" i="1"/>
  <c r="L2492" i="1"/>
  <c r="M2492" i="1"/>
  <c r="N2492" i="1"/>
  <c r="O2492" i="1"/>
  <c r="P2492" i="1"/>
  <c r="Q2492" i="1"/>
  <c r="R2492" i="1"/>
  <c r="S2492" i="1"/>
  <c r="T2492" i="1"/>
  <c r="U2492" i="1"/>
  <c r="V2492" i="1"/>
  <c r="W2492" i="1"/>
  <c r="X2492" i="1"/>
  <c r="Y2492" i="1"/>
  <c r="Z2492" i="1"/>
  <c r="AA2492" i="1"/>
  <c r="AB2492" i="1"/>
  <c r="AC2492" i="1"/>
  <c r="H2493" i="1"/>
  <c r="I2493" i="1"/>
  <c r="J2493" i="1"/>
  <c r="K2493" i="1"/>
  <c r="L2493" i="1"/>
  <c r="M2493" i="1"/>
  <c r="N2493" i="1"/>
  <c r="O2493" i="1"/>
  <c r="P2493" i="1"/>
  <c r="Q2493" i="1"/>
  <c r="R2493" i="1"/>
  <c r="S2493" i="1"/>
  <c r="T2493" i="1"/>
  <c r="U2493" i="1"/>
  <c r="V2493" i="1"/>
  <c r="W2493" i="1"/>
  <c r="X2493" i="1"/>
  <c r="Y2493" i="1"/>
  <c r="Z2493" i="1"/>
  <c r="AA2493" i="1"/>
  <c r="AB2493" i="1"/>
  <c r="AC2493" i="1"/>
  <c r="H2494" i="1"/>
  <c r="I2494" i="1"/>
  <c r="J2494" i="1"/>
  <c r="K2494" i="1"/>
  <c r="L2494" i="1"/>
  <c r="M2494" i="1"/>
  <c r="N2494" i="1"/>
  <c r="O2494" i="1"/>
  <c r="P2494" i="1"/>
  <c r="Q2494" i="1"/>
  <c r="R2494" i="1"/>
  <c r="S2494" i="1"/>
  <c r="T2494" i="1"/>
  <c r="U2494" i="1"/>
  <c r="V2494" i="1"/>
  <c r="W2494" i="1"/>
  <c r="X2494" i="1"/>
  <c r="Y2494" i="1"/>
  <c r="Z2494" i="1"/>
  <c r="AA2494" i="1"/>
  <c r="AB2494" i="1"/>
  <c r="AC2494" i="1"/>
  <c r="H2495" i="1"/>
  <c r="I2495" i="1"/>
  <c r="J2495" i="1"/>
  <c r="K2495" i="1"/>
  <c r="L2495" i="1"/>
  <c r="M2495" i="1"/>
  <c r="N2495" i="1"/>
  <c r="O2495" i="1"/>
  <c r="P2495" i="1"/>
  <c r="Q2495" i="1"/>
  <c r="R2495" i="1"/>
  <c r="S2495" i="1"/>
  <c r="T2495" i="1"/>
  <c r="U2495" i="1"/>
  <c r="V2495" i="1"/>
  <c r="W2495" i="1"/>
  <c r="X2495" i="1"/>
  <c r="Y2495" i="1"/>
  <c r="Z2495" i="1"/>
  <c r="AA2495" i="1"/>
  <c r="AB2495" i="1"/>
  <c r="AC2495" i="1"/>
  <c r="H2496" i="1"/>
  <c r="I2496" i="1"/>
  <c r="J2496" i="1"/>
  <c r="K2496" i="1"/>
  <c r="L2496" i="1"/>
  <c r="M2496" i="1"/>
  <c r="N2496" i="1"/>
  <c r="O2496" i="1"/>
  <c r="P2496" i="1"/>
  <c r="Q2496" i="1"/>
  <c r="R2496" i="1"/>
  <c r="S2496" i="1"/>
  <c r="T2496" i="1"/>
  <c r="U2496" i="1"/>
  <c r="V2496" i="1"/>
  <c r="W2496" i="1"/>
  <c r="X2496" i="1"/>
  <c r="Y2496" i="1"/>
  <c r="Z2496" i="1"/>
  <c r="AA2496" i="1"/>
  <c r="AB2496" i="1"/>
  <c r="AC2496" i="1"/>
  <c r="H2497" i="1"/>
  <c r="I2497" i="1"/>
  <c r="J2497" i="1"/>
  <c r="K2497" i="1"/>
  <c r="L2497" i="1"/>
  <c r="M2497" i="1"/>
  <c r="N2497" i="1"/>
  <c r="O2497" i="1"/>
  <c r="P2497" i="1"/>
  <c r="Q2497" i="1"/>
  <c r="R2497" i="1"/>
  <c r="S2497" i="1"/>
  <c r="T2497" i="1"/>
  <c r="U2497" i="1"/>
  <c r="V2497" i="1"/>
  <c r="W2497" i="1"/>
  <c r="X2497" i="1"/>
  <c r="Y2497" i="1"/>
  <c r="Z2497" i="1"/>
  <c r="AA2497" i="1"/>
  <c r="AB2497" i="1"/>
  <c r="AC2497" i="1"/>
  <c r="H2498" i="1"/>
  <c r="I2498" i="1"/>
  <c r="J2498" i="1"/>
  <c r="K2498" i="1"/>
  <c r="L2498" i="1"/>
  <c r="M2498" i="1"/>
  <c r="N2498" i="1"/>
  <c r="O2498" i="1"/>
  <c r="P2498" i="1"/>
  <c r="Q2498" i="1"/>
  <c r="R2498" i="1"/>
  <c r="S2498" i="1"/>
  <c r="T2498" i="1"/>
  <c r="U2498" i="1"/>
  <c r="V2498" i="1"/>
  <c r="W2498" i="1"/>
  <c r="X2498" i="1"/>
  <c r="Y2498" i="1"/>
  <c r="Z2498" i="1"/>
  <c r="AA2498" i="1"/>
  <c r="AB2498" i="1"/>
  <c r="AC2498" i="1"/>
  <c r="H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W2499" i="1"/>
  <c r="X2499" i="1"/>
  <c r="Y2499" i="1"/>
  <c r="Z2499" i="1"/>
  <c r="AA2499" i="1"/>
  <c r="AB2499" i="1"/>
  <c r="AC2499" i="1"/>
  <c r="H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W2500" i="1"/>
  <c r="X2500" i="1"/>
  <c r="Y2500" i="1"/>
  <c r="Z2500" i="1"/>
  <c r="AA2500" i="1"/>
  <c r="AB2500" i="1"/>
  <c r="AC2500" i="1"/>
  <c r="H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W2501" i="1"/>
  <c r="X2501" i="1"/>
  <c r="Y2501" i="1"/>
  <c r="Z2501" i="1"/>
  <c r="AA2501" i="1"/>
  <c r="AB2501" i="1"/>
  <c r="AC2501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H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W2530" i="1"/>
  <c r="X2530" i="1"/>
  <c r="Y2530" i="1"/>
  <c r="Z2530" i="1"/>
  <c r="AA2530" i="1"/>
  <c r="AB2530" i="1"/>
  <c r="AC2530" i="1"/>
  <c r="H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W2531" i="1"/>
  <c r="X2531" i="1"/>
  <c r="Y2531" i="1"/>
  <c r="Z2531" i="1"/>
  <c r="AA2531" i="1"/>
  <c r="AB2531" i="1"/>
  <c r="AC2531" i="1"/>
  <c r="H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W2532" i="1"/>
  <c r="X2532" i="1"/>
  <c r="Y2532" i="1"/>
  <c r="Z2532" i="1"/>
  <c r="AA2532" i="1"/>
  <c r="AB2532" i="1"/>
  <c r="AC2532" i="1"/>
  <c r="H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W2533" i="1"/>
  <c r="X2533" i="1"/>
  <c r="Y2533" i="1"/>
  <c r="Z2533" i="1"/>
  <c r="AA2533" i="1"/>
  <c r="AB2533" i="1"/>
  <c r="AC2533" i="1"/>
  <c r="H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W2534" i="1"/>
  <c r="X2534" i="1"/>
  <c r="Y2534" i="1"/>
  <c r="Z2534" i="1"/>
  <c r="AA2534" i="1"/>
  <c r="AB2534" i="1"/>
  <c r="AC2534" i="1"/>
  <c r="H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W2535" i="1"/>
  <c r="X2535" i="1"/>
  <c r="Y2535" i="1"/>
  <c r="Z2535" i="1"/>
  <c r="AA2535" i="1"/>
  <c r="AB2535" i="1"/>
  <c r="AC2535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H2542" i="1"/>
  <c r="I2542" i="1"/>
  <c r="J2542" i="1"/>
  <c r="K2542" i="1"/>
  <c r="L2542" i="1"/>
  <c r="M2542" i="1"/>
  <c r="N2542" i="1"/>
  <c r="O2542" i="1"/>
  <c r="P2542" i="1"/>
  <c r="Q2542" i="1"/>
  <c r="R2542" i="1"/>
  <c r="S2542" i="1"/>
  <c r="T2542" i="1"/>
  <c r="U2542" i="1"/>
  <c r="V2542" i="1"/>
  <c r="W2542" i="1"/>
  <c r="X2542" i="1"/>
  <c r="Y2542" i="1"/>
  <c r="Z2542" i="1"/>
  <c r="AA2542" i="1"/>
  <c r="AB2542" i="1"/>
  <c r="AC2542" i="1"/>
  <c r="H2543" i="1"/>
  <c r="I2543" i="1"/>
  <c r="J2543" i="1"/>
  <c r="K2543" i="1"/>
  <c r="L2543" i="1"/>
  <c r="M2543" i="1"/>
  <c r="N2543" i="1"/>
  <c r="O2543" i="1"/>
  <c r="P2543" i="1"/>
  <c r="Q2543" i="1"/>
  <c r="R2543" i="1"/>
  <c r="S2543" i="1"/>
  <c r="T2543" i="1"/>
  <c r="U2543" i="1"/>
  <c r="V2543" i="1"/>
  <c r="W2543" i="1"/>
  <c r="X2543" i="1"/>
  <c r="Y2543" i="1"/>
  <c r="Z2543" i="1"/>
  <c r="AA2543" i="1"/>
  <c r="AB2543" i="1"/>
  <c r="AC2543" i="1"/>
  <c r="H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W2544" i="1"/>
  <c r="X2544" i="1"/>
  <c r="Y2544" i="1"/>
  <c r="Z2544" i="1"/>
  <c r="AA2544" i="1"/>
  <c r="AB2544" i="1"/>
  <c r="AC2544" i="1"/>
  <c r="H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W2545" i="1"/>
  <c r="X2545" i="1"/>
  <c r="Y2545" i="1"/>
  <c r="Z2545" i="1"/>
  <c r="AA2545" i="1"/>
  <c r="AB2545" i="1"/>
  <c r="AC2545" i="1"/>
  <c r="H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W2546" i="1"/>
  <c r="X2546" i="1"/>
  <c r="Y2546" i="1"/>
  <c r="Z2546" i="1"/>
  <c r="AA2546" i="1"/>
  <c r="AB2546" i="1"/>
  <c r="AC2546" i="1"/>
  <c r="H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W2547" i="1"/>
  <c r="X2547" i="1"/>
  <c r="Y2547" i="1"/>
  <c r="Z2547" i="1"/>
  <c r="AA2547" i="1"/>
  <c r="AB2547" i="1"/>
  <c r="AC2547" i="1"/>
  <c r="H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W2548" i="1"/>
  <c r="X2548" i="1"/>
  <c r="Y2548" i="1"/>
  <c r="Z2548" i="1"/>
  <c r="AA2548" i="1"/>
  <c r="AB2548" i="1"/>
  <c r="AC2548" i="1"/>
  <c r="H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W2549" i="1"/>
  <c r="X2549" i="1"/>
  <c r="Y2549" i="1"/>
  <c r="Z2549" i="1"/>
  <c r="AA2549" i="1"/>
  <c r="AB2549" i="1"/>
  <c r="AC2549" i="1"/>
  <c r="H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W2550" i="1"/>
  <c r="X2550" i="1"/>
  <c r="Y2550" i="1"/>
  <c r="Z2550" i="1"/>
  <c r="AA2550" i="1"/>
  <c r="AB2550" i="1"/>
  <c r="AC2550" i="1"/>
  <c r="H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W2551" i="1"/>
  <c r="X2551" i="1"/>
  <c r="Y2551" i="1"/>
  <c r="Z2551" i="1"/>
  <c r="AA2551" i="1"/>
  <c r="AB2551" i="1"/>
  <c r="AC2551" i="1"/>
  <c r="H2552" i="1"/>
  <c r="I2552" i="1"/>
  <c r="J2552" i="1"/>
  <c r="K2552" i="1"/>
  <c r="L2552" i="1"/>
  <c r="M2552" i="1"/>
  <c r="N2552" i="1"/>
  <c r="O2552" i="1"/>
  <c r="P2552" i="1"/>
  <c r="Q2552" i="1"/>
  <c r="R2552" i="1"/>
  <c r="S2552" i="1"/>
  <c r="T2552" i="1"/>
  <c r="U2552" i="1"/>
  <c r="V2552" i="1"/>
  <c r="W2552" i="1"/>
  <c r="X2552" i="1"/>
  <c r="Y2552" i="1"/>
  <c r="Z2552" i="1"/>
  <c r="AA2552" i="1"/>
  <c r="AB2552" i="1"/>
  <c r="AC2552" i="1"/>
  <c r="H2553" i="1"/>
  <c r="I2553" i="1"/>
  <c r="J2553" i="1"/>
  <c r="K2553" i="1"/>
  <c r="L2553" i="1"/>
  <c r="M2553" i="1"/>
  <c r="N2553" i="1"/>
  <c r="O2553" i="1"/>
  <c r="P2553" i="1"/>
  <c r="Q2553" i="1"/>
  <c r="R2553" i="1"/>
  <c r="S2553" i="1"/>
  <c r="T2553" i="1"/>
  <c r="U2553" i="1"/>
  <c r="V2553" i="1"/>
  <c r="W2553" i="1"/>
  <c r="X2553" i="1"/>
  <c r="Y2553" i="1"/>
  <c r="Z2553" i="1"/>
  <c r="AA2553" i="1"/>
  <c r="AB2553" i="1"/>
  <c r="AC2553" i="1"/>
  <c r="H2554" i="1"/>
  <c r="I2554" i="1"/>
  <c r="J2554" i="1"/>
  <c r="K2554" i="1"/>
  <c r="L2554" i="1"/>
  <c r="M2554" i="1"/>
  <c r="N2554" i="1"/>
  <c r="O2554" i="1"/>
  <c r="P2554" i="1"/>
  <c r="Q2554" i="1"/>
  <c r="R2554" i="1"/>
  <c r="S2554" i="1"/>
  <c r="T2554" i="1"/>
  <c r="U2554" i="1"/>
  <c r="V2554" i="1"/>
  <c r="W2554" i="1"/>
  <c r="X2554" i="1"/>
  <c r="Y2554" i="1"/>
  <c r="Z2554" i="1"/>
  <c r="AA2554" i="1"/>
  <c r="AB2554" i="1"/>
  <c r="AC2554" i="1"/>
  <c r="H2555" i="1"/>
  <c r="I2555" i="1"/>
  <c r="J2555" i="1"/>
  <c r="K2555" i="1"/>
  <c r="L2555" i="1"/>
  <c r="M2555" i="1"/>
  <c r="N2555" i="1"/>
  <c r="O2555" i="1"/>
  <c r="P2555" i="1"/>
  <c r="Q2555" i="1"/>
  <c r="R2555" i="1"/>
  <c r="S2555" i="1"/>
  <c r="T2555" i="1"/>
  <c r="U2555" i="1"/>
  <c r="V2555" i="1"/>
  <c r="W2555" i="1"/>
  <c r="X2555" i="1"/>
  <c r="Y2555" i="1"/>
  <c r="Z2555" i="1"/>
  <c r="AA2555" i="1"/>
  <c r="AB2555" i="1"/>
  <c r="AC2555" i="1"/>
  <c r="H2556" i="1"/>
  <c r="I2556" i="1"/>
  <c r="J2556" i="1"/>
  <c r="K2556" i="1"/>
  <c r="L2556" i="1"/>
  <c r="M2556" i="1"/>
  <c r="N2556" i="1"/>
  <c r="O2556" i="1"/>
  <c r="P2556" i="1"/>
  <c r="Q2556" i="1"/>
  <c r="R2556" i="1"/>
  <c r="S2556" i="1"/>
  <c r="T2556" i="1"/>
  <c r="U2556" i="1"/>
  <c r="V2556" i="1"/>
  <c r="W2556" i="1"/>
  <c r="X2556" i="1"/>
  <c r="Y2556" i="1"/>
  <c r="Z2556" i="1"/>
  <c r="AA2556" i="1"/>
  <c r="AB2556" i="1"/>
  <c r="AC2556" i="1"/>
  <c r="H2557" i="1"/>
  <c r="I2557" i="1"/>
  <c r="J2557" i="1"/>
  <c r="K2557" i="1"/>
  <c r="L2557" i="1"/>
  <c r="M2557" i="1"/>
  <c r="N2557" i="1"/>
  <c r="O2557" i="1"/>
  <c r="P2557" i="1"/>
  <c r="Q2557" i="1"/>
  <c r="R2557" i="1"/>
  <c r="S2557" i="1"/>
  <c r="T2557" i="1"/>
  <c r="U2557" i="1"/>
  <c r="V2557" i="1"/>
  <c r="W2557" i="1"/>
  <c r="X2557" i="1"/>
  <c r="Y2557" i="1"/>
  <c r="Z2557" i="1"/>
  <c r="AA2557" i="1"/>
  <c r="AB2557" i="1"/>
  <c r="AC2557" i="1"/>
  <c r="H2558" i="1"/>
  <c r="I2558" i="1"/>
  <c r="J2558" i="1"/>
  <c r="K2558" i="1"/>
  <c r="L2558" i="1"/>
  <c r="M2558" i="1"/>
  <c r="N2558" i="1"/>
  <c r="O2558" i="1"/>
  <c r="P2558" i="1"/>
  <c r="Q2558" i="1"/>
  <c r="R2558" i="1"/>
  <c r="S2558" i="1"/>
  <c r="T2558" i="1"/>
  <c r="U2558" i="1"/>
  <c r="V2558" i="1"/>
  <c r="W2558" i="1"/>
  <c r="X2558" i="1"/>
  <c r="Y2558" i="1"/>
  <c r="Z2558" i="1"/>
  <c r="AA2558" i="1"/>
  <c r="AB2558" i="1"/>
  <c r="AC2558" i="1"/>
  <c r="H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W2559" i="1"/>
  <c r="X2559" i="1"/>
  <c r="Y2559" i="1"/>
  <c r="Z2559" i="1"/>
  <c r="AA2559" i="1"/>
  <c r="AB2559" i="1"/>
  <c r="AC2559" i="1"/>
  <c r="H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W2560" i="1"/>
  <c r="X2560" i="1"/>
  <c r="Y2560" i="1"/>
  <c r="Z2560" i="1"/>
  <c r="AA2560" i="1"/>
  <c r="AB2560" i="1"/>
  <c r="AC2560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H2568" i="1"/>
  <c r="I2568" i="1"/>
  <c r="J2568" i="1"/>
  <c r="K2568" i="1"/>
  <c r="L2568" i="1"/>
  <c r="M2568" i="1"/>
  <c r="N2568" i="1"/>
  <c r="O2568" i="1"/>
  <c r="P2568" i="1"/>
  <c r="Q2568" i="1"/>
  <c r="R2568" i="1"/>
  <c r="S2568" i="1"/>
  <c r="T2568" i="1"/>
  <c r="U2568" i="1"/>
  <c r="V2568" i="1"/>
  <c r="W2568" i="1"/>
  <c r="X2568" i="1"/>
  <c r="Y2568" i="1"/>
  <c r="Z2568" i="1"/>
  <c r="AA2568" i="1"/>
  <c r="AB2568" i="1"/>
  <c r="AC2568" i="1"/>
  <c r="H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W2569" i="1"/>
  <c r="X2569" i="1"/>
  <c r="Y2569" i="1"/>
  <c r="Z2569" i="1"/>
  <c r="AA2569" i="1"/>
  <c r="AB2569" i="1"/>
  <c r="AC2569" i="1"/>
  <c r="H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Y2570" i="1"/>
  <c r="Z2570" i="1"/>
  <c r="AA2570" i="1"/>
  <c r="AB2570" i="1"/>
  <c r="AC2570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H2577" i="1"/>
  <c r="I2577" i="1"/>
  <c r="J2577" i="1"/>
  <c r="K2577" i="1"/>
  <c r="L2577" i="1"/>
  <c r="M2577" i="1"/>
  <c r="N2577" i="1"/>
  <c r="O2577" i="1"/>
  <c r="P2577" i="1"/>
  <c r="Q2577" i="1"/>
  <c r="R2577" i="1"/>
  <c r="S2577" i="1"/>
  <c r="T2577" i="1"/>
  <c r="U2577" i="1"/>
  <c r="V2577" i="1"/>
  <c r="W2577" i="1"/>
  <c r="X2577" i="1"/>
  <c r="Y2577" i="1"/>
  <c r="Z2577" i="1"/>
  <c r="AA2577" i="1"/>
  <c r="AB2577" i="1"/>
  <c r="AC2577" i="1"/>
  <c r="H2578" i="1"/>
  <c r="I2578" i="1"/>
  <c r="J2578" i="1"/>
  <c r="K2578" i="1"/>
  <c r="L2578" i="1"/>
  <c r="M2578" i="1"/>
  <c r="N2578" i="1"/>
  <c r="O2578" i="1"/>
  <c r="P2578" i="1"/>
  <c r="Q2578" i="1"/>
  <c r="R2578" i="1"/>
  <c r="S2578" i="1"/>
  <c r="T2578" i="1"/>
  <c r="U2578" i="1"/>
  <c r="V2578" i="1"/>
  <c r="W2578" i="1"/>
  <c r="X2578" i="1"/>
  <c r="Y2578" i="1"/>
  <c r="Z2578" i="1"/>
  <c r="AA2578" i="1"/>
  <c r="AB2578" i="1"/>
  <c r="AC2578" i="1"/>
  <c r="H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W2579" i="1"/>
  <c r="X2579" i="1"/>
  <c r="Y2579" i="1"/>
  <c r="Z2579" i="1"/>
  <c r="AA2579" i="1"/>
  <c r="AB2579" i="1"/>
  <c r="AC2579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H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W2588" i="1"/>
  <c r="X2588" i="1"/>
  <c r="Y2588" i="1"/>
  <c r="Z2588" i="1"/>
  <c r="AA2588" i="1"/>
  <c r="AB2588" i="1"/>
  <c r="AC2588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H2596" i="1"/>
  <c r="I2596" i="1"/>
  <c r="J2596" i="1"/>
  <c r="K2596" i="1"/>
  <c r="L2596" i="1"/>
  <c r="M2596" i="1"/>
  <c r="N2596" i="1"/>
  <c r="O2596" i="1"/>
  <c r="P2596" i="1"/>
  <c r="Q2596" i="1"/>
  <c r="R2596" i="1"/>
  <c r="S2596" i="1"/>
  <c r="T2596" i="1"/>
  <c r="U2596" i="1"/>
  <c r="V2596" i="1"/>
  <c r="W2596" i="1"/>
  <c r="X2596" i="1"/>
  <c r="Y2596" i="1"/>
  <c r="Z2596" i="1"/>
  <c r="AA2596" i="1"/>
  <c r="AB2596" i="1"/>
  <c r="AC2596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H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W2605" i="1"/>
  <c r="X2605" i="1"/>
  <c r="Y2605" i="1"/>
  <c r="Z2605" i="1"/>
  <c r="AA2605" i="1"/>
  <c r="AB2605" i="1"/>
  <c r="AC2605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H2613" i="1"/>
  <c r="I2613" i="1"/>
  <c r="J2613" i="1"/>
  <c r="K2613" i="1"/>
  <c r="L2613" i="1"/>
  <c r="M2613" i="1"/>
  <c r="N2613" i="1"/>
  <c r="O2613" i="1"/>
  <c r="P2613" i="1"/>
  <c r="Q2613" i="1"/>
  <c r="R2613" i="1"/>
  <c r="S2613" i="1"/>
  <c r="T2613" i="1"/>
  <c r="U2613" i="1"/>
  <c r="V2613" i="1"/>
  <c r="W2613" i="1"/>
  <c r="X2613" i="1"/>
  <c r="Y2613" i="1"/>
  <c r="Z2613" i="1"/>
  <c r="AA2613" i="1"/>
  <c r="AB2613" i="1"/>
  <c r="AC2613" i="1"/>
  <c r="H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W2614" i="1"/>
  <c r="X2614" i="1"/>
  <c r="Y2614" i="1"/>
  <c r="Z2614" i="1"/>
  <c r="AA2614" i="1"/>
  <c r="AB2614" i="1"/>
  <c r="AC2614" i="1"/>
  <c r="H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W2615" i="1"/>
  <c r="X2615" i="1"/>
  <c r="Y2615" i="1"/>
  <c r="Z2615" i="1"/>
  <c r="AA2615" i="1"/>
  <c r="AB2615" i="1"/>
  <c r="AC2615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H2622" i="1"/>
  <c r="I2622" i="1"/>
  <c r="J2622" i="1"/>
  <c r="K2622" i="1"/>
  <c r="L2622" i="1"/>
  <c r="M2622" i="1"/>
  <c r="N2622" i="1"/>
  <c r="O2622" i="1"/>
  <c r="P2622" i="1"/>
  <c r="Q2622" i="1"/>
  <c r="R2622" i="1"/>
  <c r="S2622" i="1"/>
  <c r="T2622" i="1"/>
  <c r="U2622" i="1"/>
  <c r="V2622" i="1"/>
  <c r="W2622" i="1"/>
  <c r="X2622" i="1"/>
  <c r="Y2622" i="1"/>
  <c r="Z2622" i="1"/>
  <c r="AA2622" i="1"/>
  <c r="AB2622" i="1"/>
  <c r="AC2622" i="1"/>
  <c r="H2623" i="1"/>
  <c r="I2623" i="1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Y2623" i="1"/>
  <c r="Z2623" i="1"/>
  <c r="AA2623" i="1"/>
  <c r="AB2623" i="1"/>
  <c r="AC2623" i="1"/>
  <c r="H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W2624" i="1"/>
  <c r="X2624" i="1"/>
  <c r="Y2624" i="1"/>
  <c r="Z2624" i="1"/>
  <c r="AA2624" i="1"/>
  <c r="AB2624" i="1"/>
  <c r="AC2624" i="1"/>
  <c r="H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W2625" i="1"/>
  <c r="X2625" i="1"/>
  <c r="Y2625" i="1"/>
  <c r="Z2625" i="1"/>
  <c r="AA2625" i="1"/>
  <c r="AB2625" i="1"/>
  <c r="AC2625" i="1"/>
  <c r="H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W2626" i="1"/>
  <c r="X2626" i="1"/>
  <c r="Y2626" i="1"/>
  <c r="Z2626" i="1"/>
  <c r="AA2626" i="1"/>
  <c r="AB2626" i="1"/>
  <c r="AC2626" i="1"/>
  <c r="H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W2627" i="1"/>
  <c r="X2627" i="1"/>
  <c r="Y2627" i="1"/>
  <c r="Z2627" i="1"/>
  <c r="AA2627" i="1"/>
  <c r="AB2627" i="1"/>
  <c r="AC2627" i="1"/>
  <c r="H2636" i="1"/>
  <c r="I2636" i="1"/>
  <c r="J2636" i="1"/>
  <c r="K2636" i="1"/>
  <c r="L2636" i="1"/>
  <c r="M2636" i="1"/>
  <c r="N2636" i="1"/>
  <c r="O2636" i="1"/>
  <c r="P2636" i="1"/>
  <c r="Q2636" i="1"/>
  <c r="R2636" i="1"/>
  <c r="S2636" i="1"/>
  <c r="T2636" i="1"/>
  <c r="U2636" i="1"/>
  <c r="V2636" i="1"/>
  <c r="W2636" i="1"/>
  <c r="X2636" i="1"/>
  <c r="Y2636" i="1"/>
  <c r="Z2636" i="1"/>
  <c r="AA2636" i="1"/>
  <c r="AB2636" i="1"/>
  <c r="AC2636" i="1"/>
  <c r="H2637" i="1"/>
  <c r="I2637" i="1"/>
  <c r="J2637" i="1"/>
  <c r="K2637" i="1"/>
  <c r="L2637" i="1"/>
  <c r="M2637" i="1"/>
  <c r="N2637" i="1"/>
  <c r="O2637" i="1"/>
  <c r="P2637" i="1"/>
  <c r="Q2637" i="1"/>
  <c r="R2637" i="1"/>
  <c r="S2637" i="1"/>
  <c r="T2637" i="1"/>
  <c r="U2637" i="1"/>
  <c r="V2637" i="1"/>
  <c r="W2637" i="1"/>
  <c r="X2637" i="1"/>
  <c r="Y2637" i="1"/>
  <c r="Z2637" i="1"/>
  <c r="AA2637" i="1"/>
  <c r="AB2637" i="1"/>
  <c r="AC2637" i="1"/>
  <c r="H2638" i="1"/>
  <c r="I2638" i="1"/>
  <c r="J2638" i="1"/>
  <c r="K2638" i="1"/>
  <c r="L2638" i="1"/>
  <c r="M2638" i="1"/>
  <c r="N2638" i="1"/>
  <c r="O2638" i="1"/>
  <c r="P2638" i="1"/>
  <c r="Q2638" i="1"/>
  <c r="R2638" i="1"/>
  <c r="S2638" i="1"/>
  <c r="T2638" i="1"/>
  <c r="U2638" i="1"/>
  <c r="V2638" i="1"/>
  <c r="W2638" i="1"/>
  <c r="X2638" i="1"/>
  <c r="Y2638" i="1"/>
  <c r="Z2638" i="1"/>
  <c r="AA2638" i="1"/>
  <c r="AB2638" i="1"/>
  <c r="AC2638" i="1"/>
  <c r="H2639" i="1"/>
  <c r="I2639" i="1"/>
  <c r="J2639" i="1"/>
  <c r="K2639" i="1"/>
  <c r="L2639" i="1"/>
  <c r="M2639" i="1"/>
  <c r="N2639" i="1"/>
  <c r="O2639" i="1"/>
  <c r="P2639" i="1"/>
  <c r="Q2639" i="1"/>
  <c r="R2639" i="1"/>
  <c r="S2639" i="1"/>
  <c r="T2639" i="1"/>
  <c r="U2639" i="1"/>
  <c r="V2639" i="1"/>
  <c r="W2639" i="1"/>
  <c r="X2639" i="1"/>
  <c r="Y2639" i="1"/>
  <c r="Z2639" i="1"/>
  <c r="AA2639" i="1"/>
  <c r="AB2639" i="1"/>
  <c r="AC2639" i="1"/>
  <c r="H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W2640" i="1"/>
  <c r="X2640" i="1"/>
  <c r="Y2640" i="1"/>
  <c r="Z2640" i="1"/>
  <c r="AA2640" i="1"/>
  <c r="AB2640" i="1"/>
  <c r="AC2640" i="1"/>
  <c r="H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W2641" i="1"/>
  <c r="X2641" i="1"/>
  <c r="Y2641" i="1"/>
  <c r="Z2641" i="1"/>
  <c r="AA2641" i="1"/>
  <c r="AB2641" i="1"/>
  <c r="AC2641" i="1"/>
  <c r="H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W2642" i="1"/>
  <c r="X2642" i="1"/>
  <c r="Y2642" i="1"/>
  <c r="Z2642" i="1"/>
  <c r="AA2642" i="1"/>
  <c r="AB2642" i="1"/>
  <c r="AC2642" i="1"/>
  <c r="H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W2643" i="1"/>
  <c r="X2643" i="1"/>
  <c r="Y2643" i="1"/>
  <c r="Z2643" i="1"/>
  <c r="AA2643" i="1"/>
  <c r="AB2643" i="1"/>
  <c r="AC2643" i="1"/>
  <c r="H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W2644" i="1"/>
  <c r="X2644" i="1"/>
  <c r="Y2644" i="1"/>
  <c r="Z2644" i="1"/>
  <c r="AA2644" i="1"/>
  <c r="AB2644" i="1"/>
  <c r="AC2644" i="1"/>
  <c r="H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W2645" i="1"/>
  <c r="X2645" i="1"/>
  <c r="Y2645" i="1"/>
  <c r="Z2645" i="1"/>
  <c r="AA2645" i="1"/>
  <c r="AB2645" i="1"/>
  <c r="AC2645" i="1"/>
  <c r="H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W2646" i="1"/>
  <c r="X2646" i="1"/>
  <c r="Y2646" i="1"/>
  <c r="Z2646" i="1"/>
  <c r="AA2646" i="1"/>
  <c r="AB2646" i="1"/>
  <c r="AC2646" i="1"/>
  <c r="H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W2647" i="1"/>
  <c r="X2647" i="1"/>
  <c r="Y2647" i="1"/>
  <c r="Z2647" i="1"/>
  <c r="AA2647" i="1"/>
  <c r="AB2647" i="1"/>
  <c r="AC2647" i="1"/>
  <c r="H2648" i="1"/>
  <c r="I2648" i="1"/>
  <c r="J2648" i="1"/>
  <c r="K2648" i="1"/>
  <c r="L2648" i="1"/>
  <c r="M2648" i="1"/>
  <c r="N2648" i="1"/>
  <c r="O2648" i="1"/>
  <c r="P2648" i="1"/>
  <c r="Q2648" i="1"/>
  <c r="R2648" i="1"/>
  <c r="S2648" i="1"/>
  <c r="T2648" i="1"/>
  <c r="U2648" i="1"/>
  <c r="V2648" i="1"/>
  <c r="W2648" i="1"/>
  <c r="X2648" i="1"/>
  <c r="Y2648" i="1"/>
  <c r="Z2648" i="1"/>
  <c r="AA2648" i="1"/>
  <c r="AB2648" i="1"/>
  <c r="AC2648" i="1"/>
  <c r="H2649" i="1"/>
  <c r="I2649" i="1"/>
  <c r="J2649" i="1"/>
  <c r="K2649" i="1"/>
  <c r="L2649" i="1"/>
  <c r="M2649" i="1"/>
  <c r="N2649" i="1"/>
  <c r="O2649" i="1"/>
  <c r="P2649" i="1"/>
  <c r="Q2649" i="1"/>
  <c r="R2649" i="1"/>
  <c r="S2649" i="1"/>
  <c r="T2649" i="1"/>
  <c r="U2649" i="1"/>
  <c r="V2649" i="1"/>
  <c r="W2649" i="1"/>
  <c r="X2649" i="1"/>
  <c r="Y2649" i="1"/>
  <c r="Z2649" i="1"/>
  <c r="AA2649" i="1"/>
  <c r="AB2649" i="1"/>
  <c r="AC2649" i="1"/>
  <c r="H2650" i="1"/>
  <c r="I2650" i="1"/>
  <c r="J2650" i="1"/>
  <c r="K2650" i="1"/>
  <c r="L2650" i="1"/>
  <c r="M2650" i="1"/>
  <c r="N2650" i="1"/>
  <c r="O2650" i="1"/>
  <c r="P2650" i="1"/>
  <c r="Q2650" i="1"/>
  <c r="R2650" i="1"/>
  <c r="S2650" i="1"/>
  <c r="T2650" i="1"/>
  <c r="U2650" i="1"/>
  <c r="V2650" i="1"/>
  <c r="W2650" i="1"/>
  <c r="X2650" i="1"/>
  <c r="Y2650" i="1"/>
  <c r="Z2650" i="1"/>
  <c r="AA2650" i="1"/>
  <c r="AB2650" i="1"/>
  <c r="AC2650" i="1"/>
  <c r="H2651" i="1"/>
  <c r="I2651" i="1"/>
  <c r="J2651" i="1"/>
  <c r="K2651" i="1"/>
  <c r="L2651" i="1"/>
  <c r="M2651" i="1"/>
  <c r="N2651" i="1"/>
  <c r="O2651" i="1"/>
  <c r="P2651" i="1"/>
  <c r="Q2651" i="1"/>
  <c r="R2651" i="1"/>
  <c r="S2651" i="1"/>
  <c r="T2651" i="1"/>
  <c r="U2651" i="1"/>
  <c r="V2651" i="1"/>
  <c r="W2651" i="1"/>
  <c r="X2651" i="1"/>
  <c r="Y2651" i="1"/>
  <c r="Z2651" i="1"/>
  <c r="AA2651" i="1"/>
  <c r="AB2651" i="1"/>
  <c r="AC2651" i="1"/>
  <c r="H2653" i="1"/>
  <c r="I2653" i="1"/>
  <c r="J2653" i="1"/>
  <c r="K2653" i="1"/>
  <c r="L2653" i="1"/>
  <c r="M2653" i="1"/>
  <c r="N2653" i="1"/>
  <c r="O2653" i="1"/>
  <c r="P2653" i="1"/>
  <c r="Q2653" i="1"/>
  <c r="R2653" i="1"/>
  <c r="S2653" i="1"/>
  <c r="T2653" i="1"/>
  <c r="U2653" i="1"/>
  <c r="V2653" i="1"/>
  <c r="W2653" i="1"/>
  <c r="X2653" i="1"/>
  <c r="Y2653" i="1"/>
  <c r="Z2653" i="1"/>
  <c r="AA2653" i="1"/>
  <c r="AB2653" i="1"/>
  <c r="AC2653" i="1"/>
  <c r="H2654" i="1"/>
  <c r="I2654" i="1"/>
  <c r="J2654" i="1"/>
  <c r="K2654" i="1"/>
  <c r="L2654" i="1"/>
  <c r="M2654" i="1"/>
  <c r="N2654" i="1"/>
  <c r="O2654" i="1"/>
  <c r="P2654" i="1"/>
  <c r="Q2654" i="1"/>
  <c r="R2654" i="1"/>
  <c r="S2654" i="1"/>
  <c r="T2654" i="1"/>
  <c r="U2654" i="1"/>
  <c r="V2654" i="1"/>
  <c r="W2654" i="1"/>
  <c r="X2654" i="1"/>
  <c r="Y2654" i="1"/>
  <c r="Z2654" i="1"/>
  <c r="AA2654" i="1"/>
  <c r="AB2654" i="1"/>
  <c r="AC2654" i="1"/>
  <c r="H2655" i="1"/>
  <c r="I2655" i="1"/>
  <c r="J2655" i="1"/>
  <c r="K2655" i="1"/>
  <c r="L2655" i="1"/>
  <c r="M2655" i="1"/>
  <c r="N2655" i="1"/>
  <c r="O2655" i="1"/>
  <c r="P2655" i="1"/>
  <c r="Q2655" i="1"/>
  <c r="R2655" i="1"/>
  <c r="S2655" i="1"/>
  <c r="T2655" i="1"/>
  <c r="U2655" i="1"/>
  <c r="V2655" i="1"/>
  <c r="W2655" i="1"/>
  <c r="X2655" i="1"/>
  <c r="Y2655" i="1"/>
  <c r="Z2655" i="1"/>
  <c r="AA2655" i="1"/>
  <c r="AB2655" i="1"/>
  <c r="AC2655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H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W2695" i="1"/>
  <c r="X2695" i="1"/>
  <c r="Y2695" i="1"/>
  <c r="Z2695" i="1"/>
  <c r="AA2695" i="1"/>
  <c r="AB2695" i="1"/>
  <c r="AC2695" i="1"/>
  <c r="H2696" i="1"/>
  <c r="I2696" i="1"/>
  <c r="J2696" i="1"/>
  <c r="K2696" i="1"/>
  <c r="L2696" i="1"/>
  <c r="M2696" i="1"/>
  <c r="N2696" i="1"/>
  <c r="O2696" i="1"/>
  <c r="P2696" i="1"/>
  <c r="Q2696" i="1"/>
  <c r="R2696" i="1"/>
  <c r="S2696" i="1"/>
  <c r="T2696" i="1"/>
  <c r="U2696" i="1"/>
  <c r="V2696" i="1"/>
  <c r="W2696" i="1"/>
  <c r="X2696" i="1"/>
  <c r="Y2696" i="1"/>
  <c r="Z2696" i="1"/>
  <c r="AA2696" i="1"/>
  <c r="AB2696" i="1"/>
  <c r="AC2696" i="1"/>
  <c r="H2697" i="1"/>
  <c r="I2697" i="1"/>
  <c r="J2697" i="1"/>
  <c r="K2697" i="1"/>
  <c r="L2697" i="1"/>
  <c r="M2697" i="1"/>
  <c r="N2697" i="1"/>
  <c r="O2697" i="1"/>
  <c r="P2697" i="1"/>
  <c r="Q2697" i="1"/>
  <c r="R2697" i="1"/>
  <c r="S2697" i="1"/>
  <c r="T2697" i="1"/>
  <c r="U2697" i="1"/>
  <c r="V2697" i="1"/>
  <c r="W2697" i="1"/>
  <c r="X2697" i="1"/>
  <c r="Y2697" i="1"/>
  <c r="Z2697" i="1"/>
  <c r="AA2697" i="1"/>
  <c r="AB2697" i="1"/>
  <c r="AC2697" i="1"/>
  <c r="H2698" i="1"/>
  <c r="I2698" i="1"/>
  <c r="J2698" i="1"/>
  <c r="K2698" i="1"/>
  <c r="L2698" i="1"/>
  <c r="M2698" i="1"/>
  <c r="N2698" i="1"/>
  <c r="O2698" i="1"/>
  <c r="P2698" i="1"/>
  <c r="Q2698" i="1"/>
  <c r="R2698" i="1"/>
  <c r="S2698" i="1"/>
  <c r="T2698" i="1"/>
  <c r="U2698" i="1"/>
  <c r="V2698" i="1"/>
  <c r="W2698" i="1"/>
  <c r="X2698" i="1"/>
  <c r="Y2698" i="1"/>
  <c r="Z2698" i="1"/>
  <c r="AA2698" i="1"/>
  <c r="AB2698" i="1"/>
  <c r="AC2698" i="1"/>
  <c r="H2699" i="1"/>
  <c r="I2699" i="1"/>
  <c r="J2699" i="1"/>
  <c r="K2699" i="1"/>
  <c r="L2699" i="1"/>
  <c r="M2699" i="1"/>
  <c r="N2699" i="1"/>
  <c r="O2699" i="1"/>
  <c r="P2699" i="1"/>
  <c r="Q2699" i="1"/>
  <c r="R2699" i="1"/>
  <c r="S2699" i="1"/>
  <c r="T2699" i="1"/>
  <c r="U2699" i="1"/>
  <c r="V2699" i="1"/>
  <c r="W2699" i="1"/>
  <c r="X2699" i="1"/>
  <c r="Y2699" i="1"/>
  <c r="Z2699" i="1"/>
  <c r="AA2699" i="1"/>
  <c r="AB2699" i="1"/>
  <c r="AC2699" i="1"/>
  <c r="H2700" i="1"/>
  <c r="I2700" i="1"/>
  <c r="J2700" i="1"/>
  <c r="K2700" i="1"/>
  <c r="L2700" i="1"/>
  <c r="M2700" i="1"/>
  <c r="N2700" i="1"/>
  <c r="O2700" i="1"/>
  <c r="P2700" i="1"/>
  <c r="Q2700" i="1"/>
  <c r="R2700" i="1"/>
  <c r="S2700" i="1"/>
  <c r="T2700" i="1"/>
  <c r="U2700" i="1"/>
  <c r="V2700" i="1"/>
  <c r="W2700" i="1"/>
  <c r="X2700" i="1"/>
  <c r="Y2700" i="1"/>
  <c r="Z2700" i="1"/>
  <c r="AA2700" i="1"/>
  <c r="AB2700" i="1"/>
  <c r="AC2700" i="1"/>
  <c r="H2701" i="1"/>
  <c r="I2701" i="1"/>
  <c r="J2701" i="1"/>
  <c r="K2701" i="1"/>
  <c r="L2701" i="1"/>
  <c r="M2701" i="1"/>
  <c r="N2701" i="1"/>
  <c r="O2701" i="1"/>
  <c r="P2701" i="1"/>
  <c r="Q2701" i="1"/>
  <c r="R2701" i="1"/>
  <c r="S2701" i="1"/>
  <c r="T2701" i="1"/>
  <c r="U2701" i="1"/>
  <c r="V2701" i="1"/>
  <c r="W2701" i="1"/>
  <c r="X2701" i="1"/>
  <c r="Y2701" i="1"/>
  <c r="Z2701" i="1"/>
  <c r="AA2701" i="1"/>
  <c r="AB2701" i="1"/>
  <c r="AC2701" i="1"/>
  <c r="H2702" i="1"/>
  <c r="I2702" i="1"/>
  <c r="J2702" i="1"/>
  <c r="K2702" i="1"/>
  <c r="L2702" i="1"/>
  <c r="M2702" i="1"/>
  <c r="N2702" i="1"/>
  <c r="O2702" i="1"/>
  <c r="P2702" i="1"/>
  <c r="Q2702" i="1"/>
  <c r="R2702" i="1"/>
  <c r="S2702" i="1"/>
  <c r="T2702" i="1"/>
  <c r="U2702" i="1"/>
  <c r="V2702" i="1"/>
  <c r="W2702" i="1"/>
  <c r="X2702" i="1"/>
  <c r="Y2702" i="1"/>
  <c r="Z2702" i="1"/>
  <c r="AA2702" i="1"/>
  <c r="AB2702" i="1"/>
  <c r="AC2702" i="1"/>
  <c r="H2703" i="1"/>
  <c r="I2703" i="1"/>
  <c r="J2703" i="1"/>
  <c r="K2703" i="1"/>
  <c r="L2703" i="1"/>
  <c r="M2703" i="1"/>
  <c r="N2703" i="1"/>
  <c r="O2703" i="1"/>
  <c r="P2703" i="1"/>
  <c r="Q2703" i="1"/>
  <c r="R2703" i="1"/>
  <c r="S2703" i="1"/>
  <c r="T2703" i="1"/>
  <c r="U2703" i="1"/>
  <c r="V2703" i="1"/>
  <c r="W2703" i="1"/>
  <c r="X2703" i="1"/>
  <c r="Y2703" i="1"/>
  <c r="Z2703" i="1"/>
  <c r="AA2703" i="1"/>
  <c r="AB2703" i="1"/>
  <c r="AC2703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H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W2712" i="1"/>
  <c r="X2712" i="1"/>
  <c r="Y2712" i="1"/>
  <c r="Z2712" i="1"/>
  <c r="AA2712" i="1"/>
  <c r="AB2712" i="1"/>
  <c r="AC2712" i="1"/>
  <c r="H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W2713" i="1"/>
  <c r="X2713" i="1"/>
  <c r="Y2713" i="1"/>
  <c r="Z2713" i="1"/>
  <c r="AA2713" i="1"/>
  <c r="AB2713" i="1"/>
  <c r="AC2713" i="1"/>
  <c r="H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W2714" i="1"/>
  <c r="X2714" i="1"/>
  <c r="Y2714" i="1"/>
  <c r="Z2714" i="1"/>
  <c r="AA2714" i="1"/>
  <c r="AB2714" i="1"/>
  <c r="AC2714" i="1"/>
  <c r="H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W2715" i="1"/>
  <c r="X2715" i="1"/>
  <c r="Y2715" i="1"/>
  <c r="Z2715" i="1"/>
  <c r="AA2715" i="1"/>
  <c r="AB2715" i="1"/>
  <c r="AC2715" i="1"/>
  <c r="H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W2716" i="1"/>
  <c r="X2716" i="1"/>
  <c r="Y2716" i="1"/>
  <c r="Z2716" i="1"/>
  <c r="AA2716" i="1"/>
  <c r="AB2716" i="1"/>
  <c r="AC2716" i="1"/>
  <c r="H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W2717" i="1"/>
  <c r="X2717" i="1"/>
  <c r="Y2717" i="1"/>
  <c r="Z2717" i="1"/>
  <c r="AA2717" i="1"/>
  <c r="AB2717" i="1"/>
  <c r="AC2717" i="1"/>
  <c r="H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W2718" i="1"/>
  <c r="X2718" i="1"/>
  <c r="Y2718" i="1"/>
  <c r="Z2718" i="1"/>
  <c r="AA2718" i="1"/>
  <c r="AB2718" i="1"/>
  <c r="AC2718" i="1"/>
  <c r="H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W2719" i="1"/>
  <c r="X2719" i="1"/>
  <c r="Y2719" i="1"/>
  <c r="Z2719" i="1"/>
  <c r="AA2719" i="1"/>
  <c r="AB2719" i="1"/>
  <c r="AC2719" i="1"/>
  <c r="H2720" i="1"/>
  <c r="I2720" i="1"/>
  <c r="J2720" i="1"/>
  <c r="K2720" i="1"/>
  <c r="L2720" i="1"/>
  <c r="M2720" i="1"/>
  <c r="N2720" i="1"/>
  <c r="O2720" i="1"/>
  <c r="P2720" i="1"/>
  <c r="Q2720" i="1"/>
  <c r="R2720" i="1"/>
  <c r="S2720" i="1"/>
  <c r="T2720" i="1"/>
  <c r="U2720" i="1"/>
  <c r="V2720" i="1"/>
  <c r="W2720" i="1"/>
  <c r="X2720" i="1"/>
  <c r="Y2720" i="1"/>
  <c r="Z2720" i="1"/>
  <c r="AA2720" i="1"/>
  <c r="AB2720" i="1"/>
  <c r="AC2720" i="1"/>
  <c r="H2721" i="1"/>
  <c r="I2721" i="1"/>
  <c r="J2721" i="1"/>
  <c r="K2721" i="1"/>
  <c r="L2721" i="1"/>
  <c r="M2721" i="1"/>
  <c r="N2721" i="1"/>
  <c r="O2721" i="1"/>
  <c r="P2721" i="1"/>
  <c r="Q2721" i="1"/>
  <c r="R2721" i="1"/>
  <c r="S2721" i="1"/>
  <c r="T2721" i="1"/>
  <c r="U2721" i="1"/>
  <c r="V2721" i="1"/>
  <c r="W2721" i="1"/>
  <c r="X2721" i="1"/>
  <c r="Y2721" i="1"/>
  <c r="Z2721" i="1"/>
  <c r="AA2721" i="1"/>
  <c r="AB2721" i="1"/>
  <c r="AC2721" i="1"/>
  <c r="H2722" i="1"/>
  <c r="I2722" i="1"/>
  <c r="J2722" i="1"/>
  <c r="K2722" i="1"/>
  <c r="L2722" i="1"/>
  <c r="M2722" i="1"/>
  <c r="N2722" i="1"/>
  <c r="O2722" i="1"/>
  <c r="P2722" i="1"/>
  <c r="Q2722" i="1"/>
  <c r="R2722" i="1"/>
  <c r="S2722" i="1"/>
  <c r="T2722" i="1"/>
  <c r="U2722" i="1"/>
  <c r="V2722" i="1"/>
  <c r="W2722" i="1"/>
  <c r="X2722" i="1"/>
  <c r="Y2722" i="1"/>
  <c r="Z2722" i="1"/>
  <c r="AA2722" i="1"/>
  <c r="AB2722" i="1"/>
  <c r="AC2722" i="1"/>
  <c r="H2723" i="1"/>
  <c r="I2723" i="1"/>
  <c r="J2723" i="1"/>
  <c r="K2723" i="1"/>
  <c r="L2723" i="1"/>
  <c r="M2723" i="1"/>
  <c r="N2723" i="1"/>
  <c r="O2723" i="1"/>
  <c r="P2723" i="1"/>
  <c r="Q2723" i="1"/>
  <c r="R2723" i="1"/>
  <c r="S2723" i="1"/>
  <c r="T2723" i="1"/>
  <c r="U2723" i="1"/>
  <c r="V2723" i="1"/>
  <c r="W2723" i="1"/>
  <c r="X2723" i="1"/>
  <c r="Y2723" i="1"/>
  <c r="Z2723" i="1"/>
  <c r="AA2723" i="1"/>
  <c r="AB2723" i="1"/>
  <c r="AC2723" i="1"/>
  <c r="H2724" i="1"/>
  <c r="I2724" i="1"/>
  <c r="J2724" i="1"/>
  <c r="K2724" i="1"/>
  <c r="L2724" i="1"/>
  <c r="M2724" i="1"/>
  <c r="N2724" i="1"/>
  <c r="O2724" i="1"/>
  <c r="P2724" i="1"/>
  <c r="Q2724" i="1"/>
  <c r="R2724" i="1"/>
  <c r="S2724" i="1"/>
  <c r="T2724" i="1"/>
  <c r="U2724" i="1"/>
  <c r="V2724" i="1"/>
  <c r="W2724" i="1"/>
  <c r="X2724" i="1"/>
  <c r="Y2724" i="1"/>
  <c r="Z2724" i="1"/>
  <c r="AA2724" i="1"/>
  <c r="AB2724" i="1"/>
  <c r="AC2724" i="1"/>
  <c r="H2725" i="1"/>
  <c r="I2725" i="1"/>
  <c r="J2725" i="1"/>
  <c r="K2725" i="1"/>
  <c r="L2725" i="1"/>
  <c r="M2725" i="1"/>
  <c r="N2725" i="1"/>
  <c r="O2725" i="1"/>
  <c r="P2725" i="1"/>
  <c r="Q2725" i="1"/>
  <c r="R2725" i="1"/>
  <c r="S2725" i="1"/>
  <c r="T2725" i="1"/>
  <c r="U2725" i="1"/>
  <c r="V2725" i="1"/>
  <c r="W2725" i="1"/>
  <c r="X2725" i="1"/>
  <c r="Y2725" i="1"/>
  <c r="Z2725" i="1"/>
  <c r="AA2725" i="1"/>
  <c r="AB2725" i="1"/>
  <c r="AC2725" i="1"/>
  <c r="H2726" i="1"/>
  <c r="I2726" i="1"/>
  <c r="J2726" i="1"/>
  <c r="K2726" i="1"/>
  <c r="L2726" i="1"/>
  <c r="M2726" i="1"/>
  <c r="N2726" i="1"/>
  <c r="O2726" i="1"/>
  <c r="P2726" i="1"/>
  <c r="Q2726" i="1"/>
  <c r="R2726" i="1"/>
  <c r="S2726" i="1"/>
  <c r="T2726" i="1"/>
  <c r="U2726" i="1"/>
  <c r="V2726" i="1"/>
  <c r="W2726" i="1"/>
  <c r="X2726" i="1"/>
  <c r="Y2726" i="1"/>
  <c r="Z2726" i="1"/>
  <c r="AA2726" i="1"/>
  <c r="AB2726" i="1"/>
  <c r="AC2726" i="1"/>
  <c r="H2727" i="1"/>
  <c r="I2727" i="1"/>
  <c r="J2727" i="1"/>
  <c r="K2727" i="1"/>
  <c r="L2727" i="1"/>
  <c r="M2727" i="1"/>
  <c r="N2727" i="1"/>
  <c r="O2727" i="1"/>
  <c r="P2727" i="1"/>
  <c r="Q2727" i="1"/>
  <c r="R2727" i="1"/>
  <c r="S2727" i="1"/>
  <c r="T2727" i="1"/>
  <c r="U2727" i="1"/>
  <c r="V2727" i="1"/>
  <c r="W2727" i="1"/>
  <c r="X2727" i="1"/>
  <c r="Y2727" i="1"/>
  <c r="Z2727" i="1"/>
  <c r="AA2727" i="1"/>
  <c r="AB2727" i="1"/>
  <c r="AC2727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H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W2776" i="1"/>
  <c r="X2776" i="1"/>
  <c r="Y2776" i="1"/>
  <c r="Z2776" i="1"/>
  <c r="AA2776" i="1"/>
  <c r="AB2776" i="1"/>
  <c r="AC2776" i="1"/>
  <c r="H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W2777" i="1"/>
  <c r="X2777" i="1"/>
  <c r="Y2777" i="1"/>
  <c r="Z2777" i="1"/>
  <c r="AA2777" i="1"/>
  <c r="AB2777" i="1"/>
  <c r="AC2777" i="1"/>
  <c r="H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W2780" i="1"/>
  <c r="X2780" i="1"/>
  <c r="Y2780" i="1"/>
  <c r="Z2780" i="1"/>
  <c r="AA2780" i="1"/>
  <c r="AB2780" i="1"/>
  <c r="AC2780" i="1"/>
  <c r="H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W2781" i="1"/>
  <c r="X2781" i="1"/>
  <c r="Y2781" i="1"/>
  <c r="Z2781" i="1"/>
  <c r="AA2781" i="1"/>
  <c r="AB2781" i="1"/>
  <c r="AC2781" i="1"/>
  <c r="H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W2782" i="1"/>
  <c r="X2782" i="1"/>
  <c r="Y2782" i="1"/>
  <c r="Z2782" i="1"/>
  <c r="AA2782" i="1"/>
  <c r="AB2782" i="1"/>
  <c r="AC2782" i="1"/>
  <c r="H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W2783" i="1"/>
  <c r="X2783" i="1"/>
  <c r="Y2783" i="1"/>
  <c r="Z2783" i="1"/>
  <c r="AA2783" i="1"/>
  <c r="AB2783" i="1"/>
  <c r="AC2783" i="1"/>
  <c r="H2784" i="1"/>
  <c r="I2784" i="1"/>
  <c r="J2784" i="1"/>
  <c r="K2784" i="1"/>
  <c r="L2784" i="1"/>
  <c r="M2784" i="1"/>
  <c r="N2784" i="1"/>
  <c r="O2784" i="1"/>
  <c r="P2784" i="1"/>
  <c r="Q2784" i="1"/>
  <c r="R2784" i="1"/>
  <c r="S2784" i="1"/>
  <c r="T2784" i="1"/>
  <c r="U2784" i="1"/>
  <c r="V2784" i="1"/>
  <c r="W2784" i="1"/>
  <c r="X2784" i="1"/>
  <c r="Y2784" i="1"/>
  <c r="Z2784" i="1"/>
  <c r="AA2784" i="1"/>
  <c r="AB2784" i="1"/>
  <c r="AC2784" i="1"/>
  <c r="H2785" i="1"/>
  <c r="I2785" i="1"/>
  <c r="J2785" i="1"/>
  <c r="K2785" i="1"/>
  <c r="L2785" i="1"/>
  <c r="M2785" i="1"/>
  <c r="N2785" i="1"/>
  <c r="O2785" i="1"/>
  <c r="P2785" i="1"/>
  <c r="Q2785" i="1"/>
  <c r="R2785" i="1"/>
  <c r="S2785" i="1"/>
  <c r="T2785" i="1"/>
  <c r="U2785" i="1"/>
  <c r="V2785" i="1"/>
  <c r="W2785" i="1"/>
  <c r="X2785" i="1"/>
  <c r="Y2785" i="1"/>
  <c r="Z2785" i="1"/>
  <c r="AA2785" i="1"/>
  <c r="AB2785" i="1"/>
  <c r="AC2785" i="1"/>
  <c r="H2786" i="1"/>
  <c r="I2786" i="1"/>
  <c r="J2786" i="1"/>
  <c r="K2786" i="1"/>
  <c r="L2786" i="1"/>
  <c r="M2786" i="1"/>
  <c r="N2786" i="1"/>
  <c r="O2786" i="1"/>
  <c r="P2786" i="1"/>
  <c r="Q2786" i="1"/>
  <c r="R2786" i="1"/>
  <c r="S2786" i="1"/>
  <c r="T2786" i="1"/>
  <c r="U2786" i="1"/>
  <c r="V2786" i="1"/>
  <c r="W2786" i="1"/>
  <c r="X2786" i="1"/>
  <c r="Y2786" i="1"/>
  <c r="Z2786" i="1"/>
  <c r="AA2786" i="1"/>
  <c r="AB2786" i="1"/>
  <c r="AC2786" i="1"/>
  <c r="H2787" i="1"/>
  <c r="I2787" i="1"/>
  <c r="J2787" i="1"/>
  <c r="K2787" i="1"/>
  <c r="L2787" i="1"/>
  <c r="M2787" i="1"/>
  <c r="N2787" i="1"/>
  <c r="O2787" i="1"/>
  <c r="P2787" i="1"/>
  <c r="Q2787" i="1"/>
  <c r="R2787" i="1"/>
  <c r="S2787" i="1"/>
  <c r="T2787" i="1"/>
  <c r="U2787" i="1"/>
  <c r="V2787" i="1"/>
  <c r="W2787" i="1"/>
  <c r="X2787" i="1"/>
  <c r="Y2787" i="1"/>
  <c r="Z2787" i="1"/>
  <c r="AA2787" i="1"/>
  <c r="AB2787" i="1"/>
  <c r="AC2787" i="1"/>
  <c r="H2789" i="1"/>
  <c r="I2789" i="1"/>
  <c r="J2789" i="1"/>
  <c r="K2789" i="1"/>
  <c r="L2789" i="1"/>
  <c r="M2789" i="1"/>
  <c r="N2789" i="1"/>
  <c r="O2789" i="1"/>
  <c r="P2789" i="1"/>
  <c r="Q2789" i="1"/>
  <c r="R2789" i="1"/>
  <c r="S2789" i="1"/>
  <c r="T2789" i="1"/>
  <c r="U2789" i="1"/>
  <c r="V2789" i="1"/>
  <c r="W2789" i="1"/>
  <c r="X2789" i="1"/>
  <c r="Y2789" i="1"/>
  <c r="Z2789" i="1"/>
  <c r="AA2789" i="1"/>
  <c r="AB2789" i="1"/>
  <c r="AC2789" i="1"/>
  <c r="H2790" i="1"/>
  <c r="I2790" i="1"/>
  <c r="J2790" i="1"/>
  <c r="K2790" i="1"/>
  <c r="L2790" i="1"/>
  <c r="M2790" i="1"/>
  <c r="N2790" i="1"/>
  <c r="O2790" i="1"/>
  <c r="P2790" i="1"/>
  <c r="Q2790" i="1"/>
  <c r="R2790" i="1"/>
  <c r="S2790" i="1"/>
  <c r="T2790" i="1"/>
  <c r="U2790" i="1"/>
  <c r="V2790" i="1"/>
  <c r="W2790" i="1"/>
  <c r="X2790" i="1"/>
  <c r="Y2790" i="1"/>
  <c r="Z2790" i="1"/>
  <c r="AA2790" i="1"/>
  <c r="AB2790" i="1"/>
  <c r="AC2790" i="1"/>
  <c r="H2791" i="1"/>
  <c r="I2791" i="1"/>
  <c r="J2791" i="1"/>
  <c r="K2791" i="1"/>
  <c r="L2791" i="1"/>
  <c r="M2791" i="1"/>
  <c r="N2791" i="1"/>
  <c r="O2791" i="1"/>
  <c r="P2791" i="1"/>
  <c r="Q2791" i="1"/>
  <c r="R2791" i="1"/>
  <c r="S2791" i="1"/>
  <c r="T2791" i="1"/>
  <c r="U2791" i="1"/>
  <c r="V2791" i="1"/>
  <c r="W2791" i="1"/>
  <c r="X2791" i="1"/>
  <c r="Y2791" i="1"/>
  <c r="Z2791" i="1"/>
  <c r="AA2791" i="1"/>
  <c r="AB2791" i="1"/>
  <c r="AC2791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H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W2816" i="1"/>
  <c r="X2816" i="1"/>
  <c r="Y2816" i="1"/>
  <c r="Z2816" i="1"/>
  <c r="AA2816" i="1"/>
  <c r="AB2816" i="1"/>
  <c r="AC2816" i="1"/>
  <c r="H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W2817" i="1"/>
  <c r="X2817" i="1"/>
  <c r="Y2817" i="1"/>
  <c r="Z2817" i="1"/>
  <c r="AA2817" i="1"/>
  <c r="AB2817" i="1"/>
  <c r="AC2817" i="1"/>
  <c r="H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W2818" i="1"/>
  <c r="X2818" i="1"/>
  <c r="Y2818" i="1"/>
  <c r="Z2818" i="1"/>
  <c r="AA2818" i="1"/>
  <c r="AB2818" i="1"/>
  <c r="AC2818" i="1"/>
  <c r="H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W2819" i="1"/>
  <c r="X2819" i="1"/>
  <c r="Y2819" i="1"/>
  <c r="Z2819" i="1"/>
  <c r="AA2819" i="1"/>
  <c r="AB2819" i="1"/>
  <c r="AC2819" i="1"/>
  <c r="H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W2820" i="1"/>
  <c r="X2820" i="1"/>
  <c r="Y2820" i="1"/>
  <c r="Z2820" i="1"/>
  <c r="AA2820" i="1"/>
  <c r="AB2820" i="1"/>
  <c r="AC2820" i="1"/>
  <c r="H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W2821" i="1"/>
  <c r="X2821" i="1"/>
  <c r="Y2821" i="1"/>
  <c r="Z2821" i="1"/>
  <c r="AA2821" i="1"/>
  <c r="AB2821" i="1"/>
  <c r="AC2821" i="1"/>
  <c r="H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W2822" i="1"/>
  <c r="X2822" i="1"/>
  <c r="Y2822" i="1"/>
  <c r="Z2822" i="1"/>
  <c r="AA2822" i="1"/>
  <c r="AB2822" i="1"/>
  <c r="AC2822" i="1"/>
  <c r="H2825" i="1"/>
  <c r="I2825" i="1"/>
  <c r="J2825" i="1"/>
  <c r="K2825" i="1"/>
  <c r="L2825" i="1"/>
  <c r="M2825" i="1"/>
  <c r="N2825" i="1"/>
  <c r="O2825" i="1"/>
  <c r="P2825" i="1"/>
  <c r="Q2825" i="1"/>
  <c r="R2825" i="1"/>
  <c r="S2825" i="1"/>
  <c r="T2825" i="1"/>
  <c r="U2825" i="1"/>
  <c r="V2825" i="1"/>
  <c r="W2825" i="1"/>
  <c r="X2825" i="1"/>
  <c r="Y2825" i="1"/>
  <c r="Z2825" i="1"/>
  <c r="AA2825" i="1"/>
  <c r="AB2825" i="1"/>
  <c r="AC2825" i="1"/>
  <c r="H2826" i="1"/>
  <c r="I2826" i="1"/>
  <c r="J2826" i="1"/>
  <c r="K2826" i="1"/>
  <c r="L2826" i="1"/>
  <c r="M2826" i="1"/>
  <c r="N2826" i="1"/>
  <c r="O2826" i="1"/>
  <c r="P2826" i="1"/>
  <c r="Q2826" i="1"/>
  <c r="R2826" i="1"/>
  <c r="S2826" i="1"/>
  <c r="T2826" i="1"/>
  <c r="U2826" i="1"/>
  <c r="V2826" i="1"/>
  <c r="W2826" i="1"/>
  <c r="X2826" i="1"/>
  <c r="Y2826" i="1"/>
  <c r="Z2826" i="1"/>
  <c r="AA2826" i="1"/>
  <c r="AB2826" i="1"/>
  <c r="AC2826" i="1"/>
  <c r="H2827" i="1"/>
  <c r="I2827" i="1"/>
  <c r="J2827" i="1"/>
  <c r="K2827" i="1"/>
  <c r="L2827" i="1"/>
  <c r="M2827" i="1"/>
  <c r="N2827" i="1"/>
  <c r="O2827" i="1"/>
  <c r="P2827" i="1"/>
  <c r="Q2827" i="1"/>
  <c r="R2827" i="1"/>
  <c r="S2827" i="1"/>
  <c r="T2827" i="1"/>
  <c r="U2827" i="1"/>
  <c r="V2827" i="1"/>
  <c r="W2827" i="1"/>
  <c r="X2827" i="1"/>
  <c r="Y2827" i="1"/>
  <c r="Z2827" i="1"/>
  <c r="AA2827" i="1"/>
  <c r="AB2827" i="1"/>
  <c r="AC2827" i="1"/>
  <c r="H2828" i="1"/>
  <c r="I2828" i="1"/>
  <c r="J2828" i="1"/>
  <c r="K2828" i="1"/>
  <c r="L2828" i="1"/>
  <c r="M2828" i="1"/>
  <c r="N2828" i="1"/>
  <c r="O2828" i="1"/>
  <c r="P2828" i="1"/>
  <c r="Q2828" i="1"/>
  <c r="R2828" i="1"/>
  <c r="S2828" i="1"/>
  <c r="T2828" i="1"/>
  <c r="U2828" i="1"/>
  <c r="V2828" i="1"/>
  <c r="W2828" i="1"/>
  <c r="X2828" i="1"/>
  <c r="Y2828" i="1"/>
  <c r="Z2828" i="1"/>
  <c r="AA2828" i="1"/>
  <c r="AB2828" i="1"/>
  <c r="AC2828" i="1"/>
  <c r="H2829" i="1"/>
  <c r="I2829" i="1"/>
  <c r="J2829" i="1"/>
  <c r="K2829" i="1"/>
  <c r="L2829" i="1"/>
  <c r="M2829" i="1"/>
  <c r="N2829" i="1"/>
  <c r="O2829" i="1"/>
  <c r="P2829" i="1"/>
  <c r="Q2829" i="1"/>
  <c r="R2829" i="1"/>
  <c r="S2829" i="1"/>
  <c r="T2829" i="1"/>
  <c r="U2829" i="1"/>
  <c r="V2829" i="1"/>
  <c r="W2829" i="1"/>
  <c r="X2829" i="1"/>
  <c r="Y2829" i="1"/>
  <c r="Z2829" i="1"/>
  <c r="AA2829" i="1"/>
  <c r="AB2829" i="1"/>
  <c r="AC2829" i="1"/>
  <c r="H2830" i="1"/>
  <c r="I2830" i="1"/>
  <c r="J2830" i="1"/>
  <c r="K2830" i="1"/>
  <c r="L2830" i="1"/>
  <c r="M2830" i="1"/>
  <c r="N2830" i="1"/>
  <c r="O2830" i="1"/>
  <c r="P2830" i="1"/>
  <c r="Q2830" i="1"/>
  <c r="R2830" i="1"/>
  <c r="S2830" i="1"/>
  <c r="T2830" i="1"/>
  <c r="U2830" i="1"/>
  <c r="V2830" i="1"/>
  <c r="W2830" i="1"/>
  <c r="X2830" i="1"/>
  <c r="Y2830" i="1"/>
  <c r="Z2830" i="1"/>
  <c r="AA2830" i="1"/>
  <c r="AB2830" i="1"/>
  <c r="AC2830" i="1"/>
  <c r="H2831" i="1"/>
  <c r="I2831" i="1"/>
  <c r="J2831" i="1"/>
  <c r="K2831" i="1"/>
  <c r="L2831" i="1"/>
  <c r="M2831" i="1"/>
  <c r="N2831" i="1"/>
  <c r="O2831" i="1"/>
  <c r="P2831" i="1"/>
  <c r="Q2831" i="1"/>
  <c r="R2831" i="1"/>
  <c r="S2831" i="1"/>
  <c r="T2831" i="1"/>
  <c r="U2831" i="1"/>
  <c r="V2831" i="1"/>
  <c r="W2831" i="1"/>
  <c r="X2831" i="1"/>
  <c r="Y2831" i="1"/>
  <c r="Z2831" i="1"/>
  <c r="AA2831" i="1"/>
  <c r="AB2831" i="1"/>
  <c r="AC2831" i="1"/>
  <c r="H2832" i="1"/>
  <c r="I2832" i="1"/>
  <c r="J2832" i="1"/>
  <c r="K2832" i="1"/>
  <c r="L2832" i="1"/>
  <c r="M2832" i="1"/>
  <c r="N2832" i="1"/>
  <c r="O2832" i="1"/>
  <c r="P2832" i="1"/>
  <c r="Q2832" i="1"/>
  <c r="R2832" i="1"/>
  <c r="S2832" i="1"/>
  <c r="T2832" i="1"/>
  <c r="U2832" i="1"/>
  <c r="V2832" i="1"/>
  <c r="W2832" i="1"/>
  <c r="X2832" i="1"/>
  <c r="Y2832" i="1"/>
  <c r="Z2832" i="1"/>
  <c r="AA2832" i="1"/>
  <c r="AB2832" i="1"/>
  <c r="AC2832" i="1"/>
  <c r="H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W2841" i="1"/>
  <c r="X2841" i="1"/>
  <c r="Y2841" i="1"/>
  <c r="Z2841" i="1"/>
  <c r="AA2841" i="1"/>
  <c r="AB2841" i="1"/>
  <c r="AC2841" i="1"/>
  <c r="H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W2842" i="1"/>
  <c r="X2842" i="1"/>
  <c r="Y2842" i="1"/>
  <c r="Z2842" i="1"/>
  <c r="AA2842" i="1"/>
  <c r="AB2842" i="1"/>
  <c r="AC2842" i="1"/>
  <c r="H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W2843" i="1"/>
  <c r="X2843" i="1"/>
  <c r="Y2843" i="1"/>
  <c r="Z2843" i="1"/>
  <c r="AA2843" i="1"/>
  <c r="AB2843" i="1"/>
  <c r="AC2843" i="1"/>
  <c r="H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W2844" i="1"/>
  <c r="X2844" i="1"/>
  <c r="Y2844" i="1"/>
  <c r="Z2844" i="1"/>
  <c r="AA2844" i="1"/>
  <c r="AB2844" i="1"/>
  <c r="AC2844" i="1"/>
  <c r="H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W2845" i="1"/>
  <c r="X2845" i="1"/>
  <c r="Y2845" i="1"/>
  <c r="Z2845" i="1"/>
  <c r="AA2845" i="1"/>
  <c r="AB2845" i="1"/>
  <c r="AC2845" i="1"/>
  <c r="H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W2846" i="1"/>
  <c r="X2846" i="1"/>
  <c r="Y2846" i="1"/>
  <c r="Z2846" i="1"/>
  <c r="AA2846" i="1"/>
  <c r="AB2846" i="1"/>
  <c r="AC2846" i="1"/>
  <c r="H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W2847" i="1"/>
  <c r="X2847" i="1"/>
  <c r="Y2847" i="1"/>
  <c r="Z2847" i="1"/>
  <c r="AA2847" i="1"/>
  <c r="AB2847" i="1"/>
  <c r="AC2847" i="1"/>
  <c r="H2848" i="1"/>
  <c r="I2848" i="1"/>
  <c r="J2848" i="1"/>
  <c r="K2848" i="1"/>
  <c r="L2848" i="1"/>
  <c r="M2848" i="1"/>
  <c r="N2848" i="1"/>
  <c r="O2848" i="1"/>
  <c r="P2848" i="1"/>
  <c r="Q2848" i="1"/>
  <c r="R2848" i="1"/>
  <c r="S2848" i="1"/>
  <c r="T2848" i="1"/>
  <c r="U2848" i="1"/>
  <c r="V2848" i="1"/>
  <c r="W2848" i="1"/>
  <c r="X2848" i="1"/>
  <c r="Y2848" i="1"/>
  <c r="Z2848" i="1"/>
  <c r="AA2848" i="1"/>
  <c r="AB2848" i="1"/>
  <c r="AC2848" i="1"/>
  <c r="H2857" i="1"/>
  <c r="I2857" i="1"/>
  <c r="J2857" i="1"/>
  <c r="K2857" i="1"/>
  <c r="L2857" i="1"/>
  <c r="M2857" i="1"/>
  <c r="N2857" i="1"/>
  <c r="O2857" i="1"/>
  <c r="P2857" i="1"/>
  <c r="Q2857" i="1"/>
  <c r="R2857" i="1"/>
  <c r="S2857" i="1"/>
  <c r="T2857" i="1"/>
  <c r="U2857" i="1"/>
  <c r="V2857" i="1"/>
  <c r="W2857" i="1"/>
  <c r="X2857" i="1"/>
  <c r="Y2857" i="1"/>
  <c r="Z2857" i="1"/>
  <c r="AA2857" i="1"/>
  <c r="AB2857" i="1"/>
  <c r="AC2857" i="1"/>
  <c r="H2858" i="1"/>
  <c r="I2858" i="1"/>
  <c r="J2858" i="1"/>
  <c r="K2858" i="1"/>
  <c r="L2858" i="1"/>
  <c r="M2858" i="1"/>
  <c r="N2858" i="1"/>
  <c r="O2858" i="1"/>
  <c r="P2858" i="1"/>
  <c r="Q2858" i="1"/>
  <c r="R2858" i="1"/>
  <c r="S2858" i="1"/>
  <c r="T2858" i="1"/>
  <c r="U2858" i="1"/>
  <c r="V2858" i="1"/>
  <c r="W2858" i="1"/>
  <c r="X2858" i="1"/>
  <c r="Y2858" i="1"/>
  <c r="Z2858" i="1"/>
  <c r="AA2858" i="1"/>
  <c r="AB2858" i="1"/>
  <c r="AC2858" i="1"/>
  <c r="H2859" i="1"/>
  <c r="I2859" i="1"/>
  <c r="J2859" i="1"/>
  <c r="K2859" i="1"/>
  <c r="L2859" i="1"/>
  <c r="M2859" i="1"/>
  <c r="N2859" i="1"/>
  <c r="O2859" i="1"/>
  <c r="P2859" i="1"/>
  <c r="Q2859" i="1"/>
  <c r="R2859" i="1"/>
  <c r="S2859" i="1"/>
  <c r="T2859" i="1"/>
  <c r="U2859" i="1"/>
  <c r="V2859" i="1"/>
  <c r="W2859" i="1"/>
  <c r="X2859" i="1"/>
  <c r="Y2859" i="1"/>
  <c r="Z2859" i="1"/>
  <c r="AA2859" i="1"/>
  <c r="AB2859" i="1"/>
  <c r="AC2859" i="1"/>
  <c r="H2860" i="1"/>
  <c r="I2860" i="1"/>
  <c r="J2860" i="1"/>
  <c r="K2860" i="1"/>
  <c r="L2860" i="1"/>
  <c r="M2860" i="1"/>
  <c r="N2860" i="1"/>
  <c r="O2860" i="1"/>
  <c r="P2860" i="1"/>
  <c r="Q2860" i="1"/>
  <c r="R2860" i="1"/>
  <c r="S2860" i="1"/>
  <c r="T2860" i="1"/>
  <c r="U2860" i="1"/>
  <c r="V2860" i="1"/>
  <c r="W2860" i="1"/>
  <c r="X2860" i="1"/>
  <c r="Y2860" i="1"/>
  <c r="Z2860" i="1"/>
  <c r="AA2860" i="1"/>
  <c r="AB2860" i="1"/>
  <c r="AC2860" i="1"/>
  <c r="H2861" i="1"/>
  <c r="I2861" i="1"/>
  <c r="J2861" i="1"/>
  <c r="K2861" i="1"/>
  <c r="L2861" i="1"/>
  <c r="M2861" i="1"/>
  <c r="N2861" i="1"/>
  <c r="O2861" i="1"/>
  <c r="P2861" i="1"/>
  <c r="Q2861" i="1"/>
  <c r="R2861" i="1"/>
  <c r="S2861" i="1"/>
  <c r="T2861" i="1"/>
  <c r="U2861" i="1"/>
  <c r="V2861" i="1"/>
  <c r="W2861" i="1"/>
  <c r="X2861" i="1"/>
  <c r="Y2861" i="1"/>
  <c r="Z2861" i="1"/>
  <c r="AA2861" i="1"/>
  <c r="AB2861" i="1"/>
  <c r="AC2861" i="1"/>
  <c r="H2862" i="1"/>
  <c r="I2862" i="1"/>
  <c r="J2862" i="1"/>
  <c r="K2862" i="1"/>
  <c r="L2862" i="1"/>
  <c r="M2862" i="1"/>
  <c r="N2862" i="1"/>
  <c r="O2862" i="1"/>
  <c r="P2862" i="1"/>
  <c r="Q2862" i="1"/>
  <c r="R2862" i="1"/>
  <c r="S2862" i="1"/>
  <c r="T2862" i="1"/>
  <c r="U2862" i="1"/>
  <c r="V2862" i="1"/>
  <c r="W2862" i="1"/>
  <c r="X2862" i="1"/>
  <c r="Y2862" i="1"/>
  <c r="Z2862" i="1"/>
  <c r="AA2862" i="1"/>
  <c r="AB2862" i="1"/>
  <c r="AC2862" i="1"/>
  <c r="H2863" i="1"/>
  <c r="I2863" i="1"/>
  <c r="J2863" i="1"/>
  <c r="K2863" i="1"/>
  <c r="L2863" i="1"/>
  <c r="M2863" i="1"/>
  <c r="N2863" i="1"/>
  <c r="O2863" i="1"/>
  <c r="P2863" i="1"/>
  <c r="Q2863" i="1"/>
  <c r="R2863" i="1"/>
  <c r="S2863" i="1"/>
  <c r="T2863" i="1"/>
  <c r="U2863" i="1"/>
  <c r="V2863" i="1"/>
  <c r="W2863" i="1"/>
  <c r="X2863" i="1"/>
  <c r="Y2863" i="1"/>
  <c r="Z2863" i="1"/>
  <c r="AA2863" i="1"/>
  <c r="AB2863" i="1"/>
  <c r="AC2863" i="1"/>
  <c r="H2864" i="1"/>
  <c r="I2864" i="1"/>
  <c r="J2864" i="1"/>
  <c r="K2864" i="1"/>
  <c r="L2864" i="1"/>
  <c r="M2864" i="1"/>
  <c r="N2864" i="1"/>
  <c r="O2864" i="1"/>
  <c r="P2864" i="1"/>
  <c r="Q2864" i="1"/>
  <c r="R2864" i="1"/>
  <c r="S2864" i="1"/>
  <c r="T2864" i="1"/>
  <c r="U2864" i="1"/>
  <c r="V2864" i="1"/>
  <c r="W2864" i="1"/>
  <c r="X2864" i="1"/>
  <c r="Y2864" i="1"/>
  <c r="Z2864" i="1"/>
  <c r="AA2864" i="1"/>
  <c r="AB2864" i="1"/>
  <c r="AC2864" i="1"/>
  <c r="H2865" i="1"/>
  <c r="I2865" i="1"/>
  <c r="J2865" i="1"/>
  <c r="K2865" i="1"/>
  <c r="L2865" i="1"/>
  <c r="M2865" i="1"/>
  <c r="N2865" i="1"/>
  <c r="O2865" i="1"/>
  <c r="P2865" i="1"/>
  <c r="Q2865" i="1"/>
  <c r="R2865" i="1"/>
  <c r="S2865" i="1"/>
  <c r="T2865" i="1"/>
  <c r="U2865" i="1"/>
  <c r="V2865" i="1"/>
  <c r="W2865" i="1"/>
  <c r="X2865" i="1"/>
  <c r="Y2865" i="1"/>
  <c r="Z2865" i="1"/>
  <c r="AA2865" i="1"/>
  <c r="AB2865" i="1"/>
  <c r="AC2865" i="1"/>
  <c r="H2866" i="1"/>
  <c r="I2866" i="1"/>
  <c r="J2866" i="1"/>
  <c r="K2866" i="1"/>
  <c r="L2866" i="1"/>
  <c r="M2866" i="1"/>
  <c r="N2866" i="1"/>
  <c r="O2866" i="1"/>
  <c r="P2866" i="1"/>
  <c r="Q2866" i="1"/>
  <c r="R2866" i="1"/>
  <c r="S2866" i="1"/>
  <c r="T2866" i="1"/>
  <c r="U2866" i="1"/>
  <c r="V2866" i="1"/>
  <c r="W2866" i="1"/>
  <c r="X2866" i="1"/>
  <c r="Y2866" i="1"/>
  <c r="Z2866" i="1"/>
  <c r="AA2866" i="1"/>
  <c r="AB2866" i="1"/>
  <c r="AC2866" i="1"/>
  <c r="H2867" i="1"/>
  <c r="I2867" i="1"/>
  <c r="J2867" i="1"/>
  <c r="K2867" i="1"/>
  <c r="L2867" i="1"/>
  <c r="M2867" i="1"/>
  <c r="N2867" i="1"/>
  <c r="O2867" i="1"/>
  <c r="P2867" i="1"/>
  <c r="Q2867" i="1"/>
  <c r="R2867" i="1"/>
  <c r="S2867" i="1"/>
  <c r="T2867" i="1"/>
  <c r="U2867" i="1"/>
  <c r="V2867" i="1"/>
  <c r="W2867" i="1"/>
  <c r="X2867" i="1"/>
  <c r="Y2867" i="1"/>
  <c r="Z2867" i="1"/>
  <c r="AA2867" i="1"/>
  <c r="AB2867" i="1"/>
  <c r="AC2867" i="1"/>
  <c r="H2868" i="1"/>
  <c r="I2868" i="1"/>
  <c r="J2868" i="1"/>
  <c r="K2868" i="1"/>
  <c r="L2868" i="1"/>
  <c r="M2868" i="1"/>
  <c r="N2868" i="1"/>
  <c r="O2868" i="1"/>
  <c r="P2868" i="1"/>
  <c r="Q2868" i="1"/>
  <c r="R2868" i="1"/>
  <c r="S2868" i="1"/>
  <c r="T2868" i="1"/>
  <c r="U2868" i="1"/>
  <c r="V2868" i="1"/>
  <c r="W2868" i="1"/>
  <c r="X2868" i="1"/>
  <c r="Y2868" i="1"/>
  <c r="Z2868" i="1"/>
  <c r="AA2868" i="1"/>
  <c r="AB2868" i="1"/>
  <c r="AC2868" i="1"/>
  <c r="H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W2869" i="1"/>
  <c r="X2869" i="1"/>
  <c r="Y2869" i="1"/>
  <c r="Z2869" i="1"/>
  <c r="AA2869" i="1"/>
  <c r="AB2869" i="1"/>
  <c r="AC2869" i="1"/>
  <c r="H2870" i="1"/>
  <c r="I2870" i="1"/>
  <c r="J2870" i="1"/>
  <c r="K2870" i="1"/>
  <c r="L2870" i="1"/>
  <c r="M2870" i="1"/>
  <c r="N2870" i="1"/>
  <c r="O2870" i="1"/>
  <c r="P2870" i="1"/>
  <c r="Q2870" i="1"/>
  <c r="R2870" i="1"/>
  <c r="S2870" i="1"/>
  <c r="T2870" i="1"/>
  <c r="U2870" i="1"/>
  <c r="V2870" i="1"/>
  <c r="W2870" i="1"/>
  <c r="X2870" i="1"/>
  <c r="Y2870" i="1"/>
  <c r="Z2870" i="1"/>
  <c r="AA2870" i="1"/>
  <c r="AB2870" i="1"/>
  <c r="AC2870" i="1"/>
  <c r="H2871" i="1"/>
  <c r="I2871" i="1"/>
  <c r="J2871" i="1"/>
  <c r="K2871" i="1"/>
  <c r="L2871" i="1"/>
  <c r="M2871" i="1"/>
  <c r="N2871" i="1"/>
  <c r="O2871" i="1"/>
  <c r="P2871" i="1"/>
  <c r="Q2871" i="1"/>
  <c r="R2871" i="1"/>
  <c r="S2871" i="1"/>
  <c r="T2871" i="1"/>
  <c r="U2871" i="1"/>
  <c r="V2871" i="1"/>
  <c r="W2871" i="1"/>
  <c r="X2871" i="1"/>
  <c r="Y2871" i="1"/>
  <c r="Z2871" i="1"/>
  <c r="AA2871" i="1"/>
  <c r="AB2871" i="1"/>
  <c r="AC2871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H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W2896" i="1"/>
  <c r="X2896" i="1"/>
  <c r="Y2896" i="1"/>
  <c r="Z2896" i="1"/>
  <c r="AA2896" i="1"/>
  <c r="AB2896" i="1"/>
  <c r="AC2896" i="1"/>
  <c r="H2905" i="1"/>
  <c r="I2905" i="1"/>
  <c r="J2905" i="1"/>
  <c r="K2905" i="1"/>
  <c r="L2905" i="1"/>
  <c r="M2905" i="1"/>
  <c r="N2905" i="1"/>
  <c r="O2905" i="1"/>
  <c r="P2905" i="1"/>
  <c r="Q2905" i="1"/>
  <c r="R2905" i="1"/>
  <c r="S2905" i="1"/>
  <c r="T2905" i="1"/>
  <c r="U2905" i="1"/>
  <c r="V2905" i="1"/>
  <c r="W2905" i="1"/>
  <c r="X2905" i="1"/>
  <c r="Y2905" i="1"/>
  <c r="Z2905" i="1"/>
  <c r="AA2905" i="1"/>
  <c r="AB2905" i="1"/>
  <c r="AC2905" i="1"/>
  <c r="H2906" i="1"/>
  <c r="I2906" i="1"/>
  <c r="J2906" i="1"/>
  <c r="K2906" i="1"/>
  <c r="L2906" i="1"/>
  <c r="M2906" i="1"/>
  <c r="N2906" i="1"/>
  <c r="O2906" i="1"/>
  <c r="P2906" i="1"/>
  <c r="Q2906" i="1"/>
  <c r="R2906" i="1"/>
  <c r="S2906" i="1"/>
  <c r="T2906" i="1"/>
  <c r="U2906" i="1"/>
  <c r="V2906" i="1"/>
  <c r="W2906" i="1"/>
  <c r="X2906" i="1"/>
  <c r="Y2906" i="1"/>
  <c r="Z2906" i="1"/>
  <c r="AA2906" i="1"/>
  <c r="AB2906" i="1"/>
  <c r="AC2906" i="1"/>
  <c r="H2907" i="1"/>
  <c r="I2907" i="1"/>
  <c r="J2907" i="1"/>
  <c r="K2907" i="1"/>
  <c r="L2907" i="1"/>
  <c r="M2907" i="1"/>
  <c r="N2907" i="1"/>
  <c r="O2907" i="1"/>
  <c r="P2907" i="1"/>
  <c r="Q2907" i="1"/>
  <c r="R2907" i="1"/>
  <c r="S2907" i="1"/>
  <c r="T2907" i="1"/>
  <c r="U2907" i="1"/>
  <c r="V2907" i="1"/>
  <c r="W2907" i="1"/>
  <c r="X2907" i="1"/>
  <c r="Y2907" i="1"/>
  <c r="Z2907" i="1"/>
  <c r="AA2907" i="1"/>
  <c r="AB2907" i="1"/>
  <c r="AC2907" i="1"/>
  <c r="H2908" i="1"/>
  <c r="I2908" i="1"/>
  <c r="J2908" i="1"/>
  <c r="K2908" i="1"/>
  <c r="L2908" i="1"/>
  <c r="M2908" i="1"/>
  <c r="N2908" i="1"/>
  <c r="O2908" i="1"/>
  <c r="P2908" i="1"/>
  <c r="Q2908" i="1"/>
  <c r="R2908" i="1"/>
  <c r="S2908" i="1"/>
  <c r="T2908" i="1"/>
  <c r="U2908" i="1"/>
  <c r="V2908" i="1"/>
  <c r="W2908" i="1"/>
  <c r="X2908" i="1"/>
  <c r="Y2908" i="1"/>
  <c r="Z2908" i="1"/>
  <c r="AA2908" i="1"/>
  <c r="AB2908" i="1"/>
  <c r="AC2908" i="1"/>
  <c r="H2909" i="1"/>
  <c r="I2909" i="1"/>
  <c r="J2909" i="1"/>
  <c r="K2909" i="1"/>
  <c r="L2909" i="1"/>
  <c r="M2909" i="1"/>
  <c r="N2909" i="1"/>
  <c r="O2909" i="1"/>
  <c r="P2909" i="1"/>
  <c r="Q2909" i="1"/>
  <c r="R2909" i="1"/>
  <c r="S2909" i="1"/>
  <c r="T2909" i="1"/>
  <c r="U2909" i="1"/>
  <c r="V2909" i="1"/>
  <c r="W2909" i="1"/>
  <c r="X2909" i="1"/>
  <c r="Y2909" i="1"/>
  <c r="Z2909" i="1"/>
  <c r="AA2909" i="1"/>
  <c r="AB2909" i="1"/>
  <c r="AC2909" i="1"/>
  <c r="H2910" i="1"/>
  <c r="I2910" i="1"/>
  <c r="J2910" i="1"/>
  <c r="K2910" i="1"/>
  <c r="L2910" i="1"/>
  <c r="M2910" i="1"/>
  <c r="N2910" i="1"/>
  <c r="O2910" i="1"/>
  <c r="P2910" i="1"/>
  <c r="Q2910" i="1"/>
  <c r="R2910" i="1"/>
  <c r="S2910" i="1"/>
  <c r="T2910" i="1"/>
  <c r="U2910" i="1"/>
  <c r="V2910" i="1"/>
  <c r="W2910" i="1"/>
  <c r="X2910" i="1"/>
  <c r="Y2910" i="1"/>
  <c r="Z2910" i="1"/>
  <c r="AA2910" i="1"/>
  <c r="AB2910" i="1"/>
  <c r="AC2910" i="1"/>
  <c r="H2911" i="1"/>
  <c r="I2911" i="1"/>
  <c r="J2911" i="1"/>
  <c r="K2911" i="1"/>
  <c r="L2911" i="1"/>
  <c r="M2911" i="1"/>
  <c r="N2911" i="1"/>
  <c r="O2911" i="1"/>
  <c r="P2911" i="1"/>
  <c r="Q2911" i="1"/>
  <c r="R2911" i="1"/>
  <c r="S2911" i="1"/>
  <c r="T2911" i="1"/>
  <c r="U2911" i="1"/>
  <c r="V2911" i="1"/>
  <c r="W2911" i="1"/>
  <c r="X2911" i="1"/>
  <c r="Y2911" i="1"/>
  <c r="Z2911" i="1"/>
  <c r="AA2911" i="1"/>
  <c r="AB2911" i="1"/>
  <c r="AC2911" i="1"/>
  <c r="H2912" i="1"/>
  <c r="I2912" i="1"/>
  <c r="J2912" i="1"/>
  <c r="K2912" i="1"/>
  <c r="L2912" i="1"/>
  <c r="M2912" i="1"/>
  <c r="N2912" i="1"/>
  <c r="O2912" i="1"/>
  <c r="P2912" i="1"/>
  <c r="Q2912" i="1"/>
  <c r="R2912" i="1"/>
  <c r="S2912" i="1"/>
  <c r="T2912" i="1"/>
  <c r="U2912" i="1"/>
  <c r="V2912" i="1"/>
  <c r="W2912" i="1"/>
  <c r="X2912" i="1"/>
  <c r="Y2912" i="1"/>
  <c r="Z2912" i="1"/>
  <c r="AA2912" i="1"/>
  <c r="AB2912" i="1"/>
  <c r="AC2912" i="1"/>
  <c r="H2913" i="1"/>
  <c r="I2913" i="1"/>
  <c r="J2913" i="1"/>
  <c r="K2913" i="1"/>
  <c r="L2913" i="1"/>
  <c r="M2913" i="1"/>
  <c r="N2913" i="1"/>
  <c r="O2913" i="1"/>
  <c r="P2913" i="1"/>
  <c r="Q2913" i="1"/>
  <c r="R2913" i="1"/>
  <c r="S2913" i="1"/>
  <c r="T2913" i="1"/>
  <c r="U2913" i="1"/>
  <c r="V2913" i="1"/>
  <c r="W2913" i="1"/>
  <c r="X2913" i="1"/>
  <c r="Y2913" i="1"/>
  <c r="Z2913" i="1"/>
  <c r="AA2913" i="1"/>
  <c r="AB2913" i="1"/>
  <c r="AC2913" i="1"/>
  <c r="H2914" i="1"/>
  <c r="I2914" i="1"/>
  <c r="J2914" i="1"/>
  <c r="K2914" i="1"/>
  <c r="L2914" i="1"/>
  <c r="M2914" i="1"/>
  <c r="N2914" i="1"/>
  <c r="O2914" i="1"/>
  <c r="P2914" i="1"/>
  <c r="Q2914" i="1"/>
  <c r="R2914" i="1"/>
  <c r="S2914" i="1"/>
  <c r="T2914" i="1"/>
  <c r="U2914" i="1"/>
  <c r="V2914" i="1"/>
  <c r="W2914" i="1"/>
  <c r="X2914" i="1"/>
  <c r="Y2914" i="1"/>
  <c r="Z2914" i="1"/>
  <c r="AA2914" i="1"/>
  <c r="AB2914" i="1"/>
  <c r="AC2914" i="1"/>
  <c r="H2915" i="1"/>
  <c r="I2915" i="1"/>
  <c r="J2915" i="1"/>
  <c r="K2915" i="1"/>
  <c r="L2915" i="1"/>
  <c r="M2915" i="1"/>
  <c r="N2915" i="1"/>
  <c r="O2915" i="1"/>
  <c r="P2915" i="1"/>
  <c r="Q2915" i="1"/>
  <c r="R2915" i="1"/>
  <c r="S2915" i="1"/>
  <c r="T2915" i="1"/>
  <c r="U2915" i="1"/>
  <c r="V2915" i="1"/>
  <c r="W2915" i="1"/>
  <c r="X2915" i="1"/>
  <c r="Y2915" i="1"/>
  <c r="Z2915" i="1"/>
  <c r="AA2915" i="1"/>
  <c r="AB2915" i="1"/>
  <c r="AC2915" i="1"/>
  <c r="H2916" i="1"/>
  <c r="I2916" i="1"/>
  <c r="J2916" i="1"/>
  <c r="K2916" i="1"/>
  <c r="L2916" i="1"/>
  <c r="M2916" i="1"/>
  <c r="N2916" i="1"/>
  <c r="O2916" i="1"/>
  <c r="P2916" i="1"/>
  <c r="Q2916" i="1"/>
  <c r="R2916" i="1"/>
  <c r="S2916" i="1"/>
  <c r="T2916" i="1"/>
  <c r="U2916" i="1"/>
  <c r="V2916" i="1"/>
  <c r="W2916" i="1"/>
  <c r="X2916" i="1"/>
  <c r="Y2916" i="1"/>
  <c r="Z2916" i="1"/>
  <c r="AA2916" i="1"/>
  <c r="AB2916" i="1"/>
  <c r="AC2916" i="1"/>
  <c r="H2917" i="1"/>
  <c r="I2917" i="1"/>
  <c r="J2917" i="1"/>
  <c r="K2917" i="1"/>
  <c r="L2917" i="1"/>
  <c r="M2917" i="1"/>
  <c r="N2917" i="1"/>
  <c r="O2917" i="1"/>
  <c r="P2917" i="1"/>
  <c r="Q2917" i="1"/>
  <c r="R2917" i="1"/>
  <c r="S2917" i="1"/>
  <c r="T2917" i="1"/>
  <c r="U2917" i="1"/>
  <c r="V2917" i="1"/>
  <c r="W2917" i="1"/>
  <c r="X2917" i="1"/>
  <c r="Y2917" i="1"/>
  <c r="Z2917" i="1"/>
  <c r="AA2917" i="1"/>
  <c r="AB2917" i="1"/>
  <c r="AC2917" i="1"/>
  <c r="H2918" i="1"/>
  <c r="I2918" i="1"/>
  <c r="J2918" i="1"/>
  <c r="K2918" i="1"/>
  <c r="L2918" i="1"/>
  <c r="M2918" i="1"/>
  <c r="N2918" i="1"/>
  <c r="O2918" i="1"/>
  <c r="P2918" i="1"/>
  <c r="Q2918" i="1"/>
  <c r="R2918" i="1"/>
  <c r="S2918" i="1"/>
  <c r="T2918" i="1"/>
  <c r="U2918" i="1"/>
  <c r="V2918" i="1"/>
  <c r="W2918" i="1"/>
  <c r="X2918" i="1"/>
  <c r="Y2918" i="1"/>
  <c r="Z2918" i="1"/>
  <c r="AA2918" i="1"/>
  <c r="AB2918" i="1"/>
  <c r="AC2918" i="1"/>
  <c r="H2919" i="1"/>
  <c r="I2919" i="1"/>
  <c r="J2919" i="1"/>
  <c r="K2919" i="1"/>
  <c r="L2919" i="1"/>
  <c r="M2919" i="1"/>
  <c r="N2919" i="1"/>
  <c r="O2919" i="1"/>
  <c r="P2919" i="1"/>
  <c r="Q2919" i="1"/>
  <c r="R2919" i="1"/>
  <c r="S2919" i="1"/>
  <c r="T2919" i="1"/>
  <c r="U2919" i="1"/>
  <c r="V2919" i="1"/>
  <c r="W2919" i="1"/>
  <c r="X2919" i="1"/>
  <c r="Y2919" i="1"/>
  <c r="Z2919" i="1"/>
  <c r="AA2919" i="1"/>
  <c r="AB2919" i="1"/>
  <c r="AC2919" i="1"/>
  <c r="H2920" i="1"/>
  <c r="I2920" i="1"/>
  <c r="J2920" i="1"/>
  <c r="K2920" i="1"/>
  <c r="L2920" i="1"/>
  <c r="M2920" i="1"/>
  <c r="N2920" i="1"/>
  <c r="O2920" i="1"/>
  <c r="P2920" i="1"/>
  <c r="Q2920" i="1"/>
  <c r="R2920" i="1"/>
  <c r="S2920" i="1"/>
  <c r="T2920" i="1"/>
  <c r="U2920" i="1"/>
  <c r="V2920" i="1"/>
  <c r="W2920" i="1"/>
  <c r="X2920" i="1"/>
  <c r="Y2920" i="1"/>
  <c r="Z2920" i="1"/>
  <c r="AA2920" i="1"/>
  <c r="AB2920" i="1"/>
  <c r="AC2920" i="1"/>
  <c r="H2929" i="1"/>
  <c r="I2929" i="1"/>
  <c r="J2929" i="1"/>
  <c r="K2929" i="1"/>
  <c r="L2929" i="1"/>
  <c r="M2929" i="1"/>
  <c r="N2929" i="1"/>
  <c r="O2929" i="1"/>
  <c r="P2929" i="1"/>
  <c r="Q2929" i="1"/>
  <c r="R2929" i="1"/>
  <c r="S2929" i="1"/>
  <c r="T2929" i="1"/>
  <c r="U2929" i="1"/>
  <c r="V2929" i="1"/>
  <c r="W2929" i="1"/>
  <c r="X2929" i="1"/>
  <c r="Y2929" i="1"/>
  <c r="Z2929" i="1"/>
  <c r="AA2929" i="1"/>
  <c r="AB2929" i="1"/>
  <c r="AC2929" i="1"/>
  <c r="H2930" i="1"/>
  <c r="I2930" i="1"/>
  <c r="J2930" i="1"/>
  <c r="K2930" i="1"/>
  <c r="L2930" i="1"/>
  <c r="M2930" i="1"/>
  <c r="N2930" i="1"/>
  <c r="O2930" i="1"/>
  <c r="P2930" i="1"/>
  <c r="Q2930" i="1"/>
  <c r="R2930" i="1"/>
  <c r="S2930" i="1"/>
  <c r="T2930" i="1"/>
  <c r="U2930" i="1"/>
  <c r="V2930" i="1"/>
  <c r="W2930" i="1"/>
  <c r="X2930" i="1"/>
  <c r="Y2930" i="1"/>
  <c r="Z2930" i="1"/>
  <c r="AA2930" i="1"/>
  <c r="AB2930" i="1"/>
  <c r="AC2930" i="1"/>
  <c r="H2931" i="1"/>
  <c r="I2931" i="1"/>
  <c r="J2931" i="1"/>
  <c r="K2931" i="1"/>
  <c r="L2931" i="1"/>
  <c r="M2931" i="1"/>
  <c r="N2931" i="1"/>
  <c r="O2931" i="1"/>
  <c r="P2931" i="1"/>
  <c r="Q2931" i="1"/>
  <c r="R2931" i="1"/>
  <c r="S2931" i="1"/>
  <c r="T2931" i="1"/>
  <c r="U2931" i="1"/>
  <c r="V2931" i="1"/>
  <c r="W2931" i="1"/>
  <c r="X2931" i="1"/>
  <c r="Y2931" i="1"/>
  <c r="Z2931" i="1"/>
  <c r="AA2931" i="1"/>
  <c r="AB2931" i="1"/>
  <c r="AC2931" i="1"/>
  <c r="H2932" i="1"/>
  <c r="I2932" i="1"/>
  <c r="J2932" i="1"/>
  <c r="K2932" i="1"/>
  <c r="L2932" i="1"/>
  <c r="M2932" i="1"/>
  <c r="N2932" i="1"/>
  <c r="O2932" i="1"/>
  <c r="P2932" i="1"/>
  <c r="Q2932" i="1"/>
  <c r="R2932" i="1"/>
  <c r="S2932" i="1"/>
  <c r="T2932" i="1"/>
  <c r="U2932" i="1"/>
  <c r="V2932" i="1"/>
  <c r="W2932" i="1"/>
  <c r="X2932" i="1"/>
  <c r="Y2932" i="1"/>
  <c r="Z2932" i="1"/>
  <c r="AA2932" i="1"/>
  <c r="AB2932" i="1"/>
  <c r="AC2932" i="1"/>
  <c r="H2933" i="1"/>
  <c r="I2933" i="1"/>
  <c r="J2933" i="1"/>
  <c r="K2933" i="1"/>
  <c r="L2933" i="1"/>
  <c r="M2933" i="1"/>
  <c r="N2933" i="1"/>
  <c r="O2933" i="1"/>
  <c r="P2933" i="1"/>
  <c r="Q2933" i="1"/>
  <c r="R2933" i="1"/>
  <c r="S2933" i="1"/>
  <c r="T2933" i="1"/>
  <c r="U2933" i="1"/>
  <c r="V2933" i="1"/>
  <c r="W2933" i="1"/>
  <c r="X2933" i="1"/>
  <c r="Y2933" i="1"/>
  <c r="Z2933" i="1"/>
  <c r="AA2933" i="1"/>
  <c r="AB2933" i="1"/>
  <c r="AC2933" i="1"/>
  <c r="H2934" i="1"/>
  <c r="I2934" i="1"/>
  <c r="J2934" i="1"/>
  <c r="K2934" i="1"/>
  <c r="L2934" i="1"/>
  <c r="M2934" i="1"/>
  <c r="N2934" i="1"/>
  <c r="O2934" i="1"/>
  <c r="P2934" i="1"/>
  <c r="Q2934" i="1"/>
  <c r="R2934" i="1"/>
  <c r="S2934" i="1"/>
  <c r="T2934" i="1"/>
  <c r="U2934" i="1"/>
  <c r="V2934" i="1"/>
  <c r="W2934" i="1"/>
  <c r="X2934" i="1"/>
  <c r="Y2934" i="1"/>
  <c r="Z2934" i="1"/>
  <c r="AA2934" i="1"/>
  <c r="AB2934" i="1"/>
  <c r="AC2934" i="1"/>
  <c r="H2935" i="1"/>
  <c r="I2935" i="1"/>
  <c r="J2935" i="1"/>
  <c r="K2935" i="1"/>
  <c r="L2935" i="1"/>
  <c r="M2935" i="1"/>
  <c r="N2935" i="1"/>
  <c r="O2935" i="1"/>
  <c r="P2935" i="1"/>
  <c r="Q2935" i="1"/>
  <c r="R2935" i="1"/>
  <c r="S2935" i="1"/>
  <c r="T2935" i="1"/>
  <c r="U2935" i="1"/>
  <c r="V2935" i="1"/>
  <c r="W2935" i="1"/>
  <c r="X2935" i="1"/>
  <c r="Y2935" i="1"/>
  <c r="Z2935" i="1"/>
  <c r="AA2935" i="1"/>
  <c r="AB2935" i="1"/>
  <c r="AC2935" i="1"/>
  <c r="H2936" i="1"/>
  <c r="I2936" i="1"/>
  <c r="J2936" i="1"/>
  <c r="K2936" i="1"/>
  <c r="L2936" i="1"/>
  <c r="M2936" i="1"/>
  <c r="N2936" i="1"/>
  <c r="O2936" i="1"/>
  <c r="P2936" i="1"/>
  <c r="Q2936" i="1"/>
  <c r="R2936" i="1"/>
  <c r="S2936" i="1"/>
  <c r="T2936" i="1"/>
  <c r="U2936" i="1"/>
  <c r="V2936" i="1"/>
  <c r="W2936" i="1"/>
  <c r="X2936" i="1"/>
  <c r="Y2936" i="1"/>
  <c r="Z2936" i="1"/>
  <c r="AA2936" i="1"/>
  <c r="AB2936" i="1"/>
  <c r="AC2936" i="1"/>
  <c r="H2937" i="1"/>
  <c r="I2937" i="1"/>
  <c r="J2937" i="1"/>
  <c r="K2937" i="1"/>
  <c r="L2937" i="1"/>
  <c r="M2937" i="1"/>
  <c r="N2937" i="1"/>
  <c r="O2937" i="1"/>
  <c r="P2937" i="1"/>
  <c r="Q2937" i="1"/>
  <c r="R2937" i="1"/>
  <c r="S2937" i="1"/>
  <c r="T2937" i="1"/>
  <c r="U2937" i="1"/>
  <c r="V2937" i="1"/>
  <c r="W2937" i="1"/>
  <c r="X2937" i="1"/>
  <c r="Y2937" i="1"/>
  <c r="Z2937" i="1"/>
  <c r="AA2937" i="1"/>
  <c r="AB2937" i="1"/>
  <c r="AC2937" i="1"/>
  <c r="H2938" i="1"/>
  <c r="I2938" i="1"/>
  <c r="J2938" i="1"/>
  <c r="K2938" i="1"/>
  <c r="L2938" i="1"/>
  <c r="M2938" i="1"/>
  <c r="N2938" i="1"/>
  <c r="O2938" i="1"/>
  <c r="P2938" i="1"/>
  <c r="Q2938" i="1"/>
  <c r="R2938" i="1"/>
  <c r="S2938" i="1"/>
  <c r="T2938" i="1"/>
  <c r="U2938" i="1"/>
  <c r="V2938" i="1"/>
  <c r="W2938" i="1"/>
  <c r="X2938" i="1"/>
  <c r="Y2938" i="1"/>
  <c r="Z2938" i="1"/>
  <c r="AA2938" i="1"/>
  <c r="AB2938" i="1"/>
  <c r="AC2938" i="1"/>
  <c r="H2939" i="1"/>
  <c r="I2939" i="1"/>
  <c r="J2939" i="1"/>
  <c r="K2939" i="1"/>
  <c r="L2939" i="1"/>
  <c r="M2939" i="1"/>
  <c r="N2939" i="1"/>
  <c r="O2939" i="1"/>
  <c r="P2939" i="1"/>
  <c r="Q2939" i="1"/>
  <c r="R2939" i="1"/>
  <c r="S2939" i="1"/>
  <c r="T2939" i="1"/>
  <c r="U2939" i="1"/>
  <c r="V2939" i="1"/>
  <c r="W2939" i="1"/>
  <c r="X2939" i="1"/>
  <c r="Y2939" i="1"/>
  <c r="Z2939" i="1"/>
  <c r="AA2939" i="1"/>
  <c r="AB2939" i="1"/>
  <c r="AC2939" i="1"/>
  <c r="H2940" i="1"/>
  <c r="I2940" i="1"/>
  <c r="J2940" i="1"/>
  <c r="K2940" i="1"/>
  <c r="L2940" i="1"/>
  <c r="M2940" i="1"/>
  <c r="N2940" i="1"/>
  <c r="O2940" i="1"/>
  <c r="P2940" i="1"/>
  <c r="Q2940" i="1"/>
  <c r="R2940" i="1"/>
  <c r="S2940" i="1"/>
  <c r="T2940" i="1"/>
  <c r="U2940" i="1"/>
  <c r="V2940" i="1"/>
  <c r="W2940" i="1"/>
  <c r="X2940" i="1"/>
  <c r="Y2940" i="1"/>
  <c r="Z2940" i="1"/>
  <c r="AA2940" i="1"/>
  <c r="AB2940" i="1"/>
  <c r="AC2940" i="1"/>
  <c r="H2941" i="1"/>
  <c r="I2941" i="1"/>
  <c r="J2941" i="1"/>
  <c r="K2941" i="1"/>
  <c r="L2941" i="1"/>
  <c r="M2941" i="1"/>
  <c r="N2941" i="1"/>
  <c r="O2941" i="1"/>
  <c r="P2941" i="1"/>
  <c r="Q2941" i="1"/>
  <c r="R2941" i="1"/>
  <c r="S2941" i="1"/>
  <c r="T2941" i="1"/>
  <c r="U2941" i="1"/>
  <c r="V2941" i="1"/>
  <c r="W2941" i="1"/>
  <c r="X2941" i="1"/>
  <c r="Y2941" i="1"/>
  <c r="Z2941" i="1"/>
  <c r="AA2941" i="1"/>
  <c r="AB2941" i="1"/>
  <c r="AC2941" i="1"/>
  <c r="H2942" i="1"/>
  <c r="I2942" i="1"/>
  <c r="J2942" i="1"/>
  <c r="K2942" i="1"/>
  <c r="L2942" i="1"/>
  <c r="M2942" i="1"/>
  <c r="N2942" i="1"/>
  <c r="O2942" i="1"/>
  <c r="P2942" i="1"/>
  <c r="Q2942" i="1"/>
  <c r="R2942" i="1"/>
  <c r="S2942" i="1"/>
  <c r="T2942" i="1"/>
  <c r="U2942" i="1"/>
  <c r="V2942" i="1"/>
  <c r="W2942" i="1"/>
  <c r="X2942" i="1"/>
  <c r="Y2942" i="1"/>
  <c r="Z2942" i="1"/>
  <c r="AA2942" i="1"/>
  <c r="AB2942" i="1"/>
  <c r="AC2942" i="1"/>
  <c r="H2943" i="1"/>
  <c r="I2943" i="1"/>
  <c r="J2943" i="1"/>
  <c r="K2943" i="1"/>
  <c r="L2943" i="1"/>
  <c r="M2943" i="1"/>
  <c r="N2943" i="1"/>
  <c r="O2943" i="1"/>
  <c r="P2943" i="1"/>
  <c r="Q2943" i="1"/>
  <c r="R2943" i="1"/>
  <c r="S2943" i="1"/>
  <c r="T2943" i="1"/>
  <c r="U2943" i="1"/>
  <c r="V2943" i="1"/>
  <c r="W2943" i="1"/>
  <c r="X2943" i="1"/>
  <c r="Y2943" i="1"/>
  <c r="Z2943" i="1"/>
  <c r="AA2943" i="1"/>
  <c r="AB2943" i="1"/>
  <c r="AC2943" i="1"/>
  <c r="H2944" i="1"/>
  <c r="I2944" i="1"/>
  <c r="J2944" i="1"/>
  <c r="K2944" i="1"/>
  <c r="L2944" i="1"/>
  <c r="M2944" i="1"/>
  <c r="N2944" i="1"/>
  <c r="O2944" i="1"/>
  <c r="P2944" i="1"/>
  <c r="Q2944" i="1"/>
  <c r="R2944" i="1"/>
  <c r="S2944" i="1"/>
  <c r="T2944" i="1"/>
  <c r="U2944" i="1"/>
  <c r="V2944" i="1"/>
  <c r="W2944" i="1"/>
  <c r="X2944" i="1"/>
  <c r="Y2944" i="1"/>
  <c r="Z2944" i="1"/>
  <c r="AA2944" i="1"/>
  <c r="AB2944" i="1"/>
  <c r="AC2944" i="1"/>
  <c r="H2945" i="1"/>
  <c r="I2945" i="1"/>
  <c r="J2945" i="1"/>
  <c r="K2945" i="1"/>
  <c r="L2945" i="1"/>
  <c r="M2945" i="1"/>
  <c r="N2945" i="1"/>
  <c r="O2945" i="1"/>
  <c r="P2945" i="1"/>
  <c r="Q2945" i="1"/>
  <c r="R2945" i="1"/>
  <c r="S2945" i="1"/>
  <c r="T2945" i="1"/>
  <c r="U2945" i="1"/>
  <c r="V2945" i="1"/>
  <c r="W2945" i="1"/>
  <c r="X2945" i="1"/>
  <c r="Y2945" i="1"/>
  <c r="Z2945" i="1"/>
  <c r="AA2945" i="1"/>
  <c r="AB2945" i="1"/>
  <c r="AC2945" i="1"/>
  <c r="H2946" i="1"/>
  <c r="I2946" i="1"/>
  <c r="J2946" i="1"/>
  <c r="K2946" i="1"/>
  <c r="L2946" i="1"/>
  <c r="M2946" i="1"/>
  <c r="N2946" i="1"/>
  <c r="O2946" i="1"/>
  <c r="P2946" i="1"/>
  <c r="Q2946" i="1"/>
  <c r="R2946" i="1"/>
  <c r="S2946" i="1"/>
  <c r="T2946" i="1"/>
  <c r="U2946" i="1"/>
  <c r="V2946" i="1"/>
  <c r="W2946" i="1"/>
  <c r="X2946" i="1"/>
  <c r="Y2946" i="1"/>
  <c r="Z2946" i="1"/>
  <c r="AA2946" i="1"/>
  <c r="AB2946" i="1"/>
  <c r="AC2946" i="1"/>
  <c r="H2947" i="1"/>
  <c r="I2947" i="1"/>
  <c r="J2947" i="1"/>
  <c r="K2947" i="1"/>
  <c r="L2947" i="1"/>
  <c r="M2947" i="1"/>
  <c r="N2947" i="1"/>
  <c r="O2947" i="1"/>
  <c r="P2947" i="1"/>
  <c r="Q2947" i="1"/>
  <c r="R2947" i="1"/>
  <c r="S2947" i="1"/>
  <c r="T2947" i="1"/>
  <c r="U2947" i="1"/>
  <c r="V2947" i="1"/>
  <c r="W2947" i="1"/>
  <c r="X2947" i="1"/>
  <c r="Y2947" i="1"/>
  <c r="Z2947" i="1"/>
  <c r="AA2947" i="1"/>
  <c r="AB2947" i="1"/>
  <c r="AC2947" i="1"/>
  <c r="H2948" i="1"/>
  <c r="I2948" i="1"/>
  <c r="J2948" i="1"/>
  <c r="K2948" i="1"/>
  <c r="L2948" i="1"/>
  <c r="M2948" i="1"/>
  <c r="N2948" i="1"/>
  <c r="O2948" i="1"/>
  <c r="P2948" i="1"/>
  <c r="Q2948" i="1"/>
  <c r="R2948" i="1"/>
  <c r="S2948" i="1"/>
  <c r="T2948" i="1"/>
  <c r="U2948" i="1"/>
  <c r="V2948" i="1"/>
  <c r="W2948" i="1"/>
  <c r="X2948" i="1"/>
  <c r="Y2948" i="1"/>
  <c r="Z2948" i="1"/>
  <c r="AA2948" i="1"/>
  <c r="AB2948" i="1"/>
  <c r="AC2948" i="1"/>
  <c r="H2949" i="1"/>
  <c r="I2949" i="1"/>
  <c r="J2949" i="1"/>
  <c r="K2949" i="1"/>
  <c r="L2949" i="1"/>
  <c r="M2949" i="1"/>
  <c r="N2949" i="1"/>
  <c r="O2949" i="1"/>
  <c r="P2949" i="1"/>
  <c r="Q2949" i="1"/>
  <c r="R2949" i="1"/>
  <c r="S2949" i="1"/>
  <c r="T2949" i="1"/>
  <c r="U2949" i="1"/>
  <c r="V2949" i="1"/>
  <c r="W2949" i="1"/>
  <c r="X2949" i="1"/>
  <c r="Y2949" i="1"/>
  <c r="Z2949" i="1"/>
  <c r="AA2949" i="1"/>
  <c r="AB2949" i="1"/>
  <c r="AC2949" i="1"/>
  <c r="H2950" i="1"/>
  <c r="I2950" i="1"/>
  <c r="J2950" i="1"/>
  <c r="K2950" i="1"/>
  <c r="L2950" i="1"/>
  <c r="M2950" i="1"/>
  <c r="N2950" i="1"/>
  <c r="O2950" i="1"/>
  <c r="P2950" i="1"/>
  <c r="Q2950" i="1"/>
  <c r="R2950" i="1"/>
  <c r="S2950" i="1"/>
  <c r="T2950" i="1"/>
  <c r="U2950" i="1"/>
  <c r="V2950" i="1"/>
  <c r="W2950" i="1"/>
  <c r="X2950" i="1"/>
  <c r="Y2950" i="1"/>
  <c r="Z2950" i="1"/>
  <c r="AA2950" i="1"/>
  <c r="AB2950" i="1"/>
  <c r="AC2950" i="1"/>
  <c r="H2951" i="1"/>
  <c r="I2951" i="1"/>
  <c r="J2951" i="1"/>
  <c r="K2951" i="1"/>
  <c r="L2951" i="1"/>
  <c r="M2951" i="1"/>
  <c r="N2951" i="1"/>
  <c r="O2951" i="1"/>
  <c r="P2951" i="1"/>
  <c r="Q2951" i="1"/>
  <c r="R2951" i="1"/>
  <c r="S2951" i="1"/>
  <c r="T2951" i="1"/>
  <c r="U2951" i="1"/>
  <c r="V2951" i="1"/>
  <c r="W2951" i="1"/>
  <c r="X2951" i="1"/>
  <c r="Y2951" i="1"/>
  <c r="Z2951" i="1"/>
  <c r="AA2951" i="1"/>
  <c r="AB2951" i="1"/>
  <c r="AC2951" i="1"/>
  <c r="H2952" i="1"/>
  <c r="I2952" i="1"/>
  <c r="J2952" i="1"/>
  <c r="K2952" i="1"/>
  <c r="L2952" i="1"/>
  <c r="M2952" i="1"/>
  <c r="N2952" i="1"/>
  <c r="O2952" i="1"/>
  <c r="P2952" i="1"/>
  <c r="Q2952" i="1"/>
  <c r="R2952" i="1"/>
  <c r="S2952" i="1"/>
  <c r="T2952" i="1"/>
  <c r="U2952" i="1"/>
  <c r="V2952" i="1"/>
  <c r="W2952" i="1"/>
  <c r="X2952" i="1"/>
  <c r="Y2952" i="1"/>
  <c r="Z2952" i="1"/>
  <c r="AA2952" i="1"/>
  <c r="AB2952" i="1"/>
  <c r="AC2952" i="1"/>
  <c r="H2953" i="1"/>
  <c r="I2953" i="1"/>
  <c r="J2953" i="1"/>
  <c r="K2953" i="1"/>
  <c r="L2953" i="1"/>
  <c r="M2953" i="1"/>
  <c r="N2953" i="1"/>
  <c r="O2953" i="1"/>
  <c r="P2953" i="1"/>
  <c r="Q2953" i="1"/>
  <c r="R2953" i="1"/>
  <c r="S2953" i="1"/>
  <c r="T2953" i="1"/>
  <c r="U2953" i="1"/>
  <c r="V2953" i="1"/>
  <c r="W2953" i="1"/>
  <c r="X2953" i="1"/>
  <c r="Y2953" i="1"/>
  <c r="Z2953" i="1"/>
  <c r="AA2953" i="1"/>
  <c r="AB2953" i="1"/>
  <c r="AC2953" i="1"/>
  <c r="H2954" i="1"/>
  <c r="I2954" i="1"/>
  <c r="J2954" i="1"/>
  <c r="K2954" i="1"/>
  <c r="L2954" i="1"/>
  <c r="M2954" i="1"/>
  <c r="N2954" i="1"/>
  <c r="O2954" i="1"/>
  <c r="P2954" i="1"/>
  <c r="Q2954" i="1"/>
  <c r="R2954" i="1"/>
  <c r="S2954" i="1"/>
  <c r="T2954" i="1"/>
  <c r="U2954" i="1"/>
  <c r="V2954" i="1"/>
  <c r="W2954" i="1"/>
  <c r="X2954" i="1"/>
  <c r="Y2954" i="1"/>
  <c r="Z2954" i="1"/>
  <c r="AA2954" i="1"/>
  <c r="AB2954" i="1"/>
  <c r="AC2954" i="1"/>
  <c r="H2955" i="1"/>
  <c r="I2955" i="1"/>
  <c r="J2955" i="1"/>
  <c r="K2955" i="1"/>
  <c r="L2955" i="1"/>
  <c r="M2955" i="1"/>
  <c r="N2955" i="1"/>
  <c r="O2955" i="1"/>
  <c r="P2955" i="1"/>
  <c r="Q2955" i="1"/>
  <c r="R2955" i="1"/>
  <c r="S2955" i="1"/>
  <c r="T2955" i="1"/>
  <c r="U2955" i="1"/>
  <c r="V2955" i="1"/>
  <c r="W2955" i="1"/>
  <c r="X2955" i="1"/>
  <c r="Y2955" i="1"/>
  <c r="Z2955" i="1"/>
  <c r="AA2955" i="1"/>
  <c r="AB2955" i="1"/>
  <c r="AC2955" i="1"/>
  <c r="H2956" i="1"/>
  <c r="I2956" i="1"/>
  <c r="J2956" i="1"/>
  <c r="K2956" i="1"/>
  <c r="L2956" i="1"/>
  <c r="M2956" i="1"/>
  <c r="N2956" i="1"/>
  <c r="O2956" i="1"/>
  <c r="P2956" i="1"/>
  <c r="Q2956" i="1"/>
  <c r="R2956" i="1"/>
  <c r="S2956" i="1"/>
  <c r="T2956" i="1"/>
  <c r="U2956" i="1"/>
  <c r="V2956" i="1"/>
  <c r="W2956" i="1"/>
  <c r="X2956" i="1"/>
  <c r="Y2956" i="1"/>
  <c r="Z2956" i="1"/>
  <c r="AA2956" i="1"/>
  <c r="AB2956" i="1"/>
  <c r="AC2956" i="1"/>
  <c r="H2957" i="1"/>
  <c r="I2957" i="1"/>
  <c r="J2957" i="1"/>
  <c r="K2957" i="1"/>
  <c r="L2957" i="1"/>
  <c r="M2957" i="1"/>
  <c r="N2957" i="1"/>
  <c r="O2957" i="1"/>
  <c r="P2957" i="1"/>
  <c r="Q2957" i="1"/>
  <c r="R2957" i="1"/>
  <c r="S2957" i="1"/>
  <c r="T2957" i="1"/>
  <c r="U2957" i="1"/>
  <c r="V2957" i="1"/>
  <c r="W2957" i="1"/>
  <c r="X2957" i="1"/>
  <c r="Y2957" i="1"/>
  <c r="Z2957" i="1"/>
  <c r="AA2957" i="1"/>
  <c r="AB2957" i="1"/>
  <c r="AC2957" i="1"/>
  <c r="H2958" i="1"/>
  <c r="I2958" i="1"/>
  <c r="J2958" i="1"/>
  <c r="K2958" i="1"/>
  <c r="L2958" i="1"/>
  <c r="M2958" i="1"/>
  <c r="N2958" i="1"/>
  <c r="O2958" i="1"/>
  <c r="P2958" i="1"/>
  <c r="Q2958" i="1"/>
  <c r="R2958" i="1"/>
  <c r="S2958" i="1"/>
  <c r="T2958" i="1"/>
  <c r="U2958" i="1"/>
  <c r="V2958" i="1"/>
  <c r="W2958" i="1"/>
  <c r="X2958" i="1"/>
  <c r="Y2958" i="1"/>
  <c r="Z2958" i="1"/>
  <c r="AA2958" i="1"/>
  <c r="AB2958" i="1"/>
  <c r="AC2958" i="1"/>
  <c r="H2959" i="1"/>
  <c r="I2959" i="1"/>
  <c r="J2959" i="1"/>
  <c r="K2959" i="1"/>
  <c r="L2959" i="1"/>
  <c r="M2959" i="1"/>
  <c r="N2959" i="1"/>
  <c r="O2959" i="1"/>
  <c r="P2959" i="1"/>
  <c r="Q2959" i="1"/>
  <c r="R2959" i="1"/>
  <c r="S2959" i="1"/>
  <c r="T2959" i="1"/>
  <c r="U2959" i="1"/>
  <c r="V2959" i="1"/>
  <c r="W2959" i="1"/>
  <c r="X2959" i="1"/>
  <c r="Y2959" i="1"/>
  <c r="Z2959" i="1"/>
  <c r="AA2959" i="1"/>
  <c r="AB2959" i="1"/>
  <c r="AC2959" i="1"/>
  <c r="H2960" i="1"/>
  <c r="I2960" i="1"/>
  <c r="J2960" i="1"/>
  <c r="K2960" i="1"/>
  <c r="L2960" i="1"/>
  <c r="M2960" i="1"/>
  <c r="N2960" i="1"/>
  <c r="O2960" i="1"/>
  <c r="P2960" i="1"/>
  <c r="Q2960" i="1"/>
  <c r="R2960" i="1"/>
  <c r="S2960" i="1"/>
  <c r="T2960" i="1"/>
  <c r="U2960" i="1"/>
  <c r="V2960" i="1"/>
  <c r="W2960" i="1"/>
  <c r="X2960" i="1"/>
  <c r="Y2960" i="1"/>
  <c r="Z2960" i="1"/>
  <c r="AA2960" i="1"/>
  <c r="AB2960" i="1"/>
  <c r="AC2960" i="1"/>
  <c r="H2961" i="1"/>
  <c r="I2961" i="1"/>
  <c r="J2961" i="1"/>
  <c r="K2961" i="1"/>
  <c r="L2961" i="1"/>
  <c r="M2961" i="1"/>
  <c r="N2961" i="1"/>
  <c r="O2961" i="1"/>
  <c r="P2961" i="1"/>
  <c r="Q2961" i="1"/>
  <c r="R2961" i="1"/>
  <c r="S2961" i="1"/>
  <c r="T2961" i="1"/>
  <c r="U2961" i="1"/>
  <c r="V2961" i="1"/>
  <c r="W2961" i="1"/>
  <c r="X2961" i="1"/>
  <c r="Y2961" i="1"/>
  <c r="Z2961" i="1"/>
  <c r="AA2961" i="1"/>
  <c r="AB2961" i="1"/>
  <c r="AC2961" i="1"/>
  <c r="H2962" i="1"/>
  <c r="I2962" i="1"/>
  <c r="J2962" i="1"/>
  <c r="K2962" i="1"/>
  <c r="L2962" i="1"/>
  <c r="M2962" i="1"/>
  <c r="N2962" i="1"/>
  <c r="O2962" i="1"/>
  <c r="P2962" i="1"/>
  <c r="Q2962" i="1"/>
  <c r="R2962" i="1"/>
  <c r="S2962" i="1"/>
  <c r="T2962" i="1"/>
  <c r="U2962" i="1"/>
  <c r="V2962" i="1"/>
  <c r="W2962" i="1"/>
  <c r="X2962" i="1"/>
  <c r="Y2962" i="1"/>
  <c r="Z2962" i="1"/>
  <c r="AA2962" i="1"/>
  <c r="AB2962" i="1"/>
  <c r="AC2962" i="1"/>
  <c r="H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V2963" i="1"/>
  <c r="W2963" i="1"/>
  <c r="X2963" i="1"/>
  <c r="Y2963" i="1"/>
  <c r="Z2963" i="1"/>
  <c r="AA2963" i="1"/>
  <c r="AB2963" i="1"/>
  <c r="AC2963" i="1"/>
  <c r="H2964" i="1"/>
  <c r="I2964" i="1"/>
  <c r="J2964" i="1"/>
  <c r="K2964" i="1"/>
  <c r="L2964" i="1"/>
  <c r="M2964" i="1"/>
  <c r="N2964" i="1"/>
  <c r="O2964" i="1"/>
  <c r="P2964" i="1"/>
  <c r="Q2964" i="1"/>
  <c r="R2964" i="1"/>
  <c r="S2964" i="1"/>
  <c r="T2964" i="1"/>
  <c r="U2964" i="1"/>
  <c r="V2964" i="1"/>
  <c r="W2964" i="1"/>
  <c r="X2964" i="1"/>
  <c r="Y2964" i="1"/>
  <c r="Z2964" i="1"/>
  <c r="AA2964" i="1"/>
  <c r="AB2964" i="1"/>
  <c r="AC2964" i="1"/>
  <c r="H2965" i="1"/>
  <c r="I2965" i="1"/>
  <c r="J2965" i="1"/>
  <c r="K2965" i="1"/>
  <c r="L2965" i="1"/>
  <c r="M2965" i="1"/>
  <c r="N2965" i="1"/>
  <c r="O2965" i="1"/>
  <c r="P2965" i="1"/>
  <c r="Q2965" i="1"/>
  <c r="R2965" i="1"/>
  <c r="S2965" i="1"/>
  <c r="T2965" i="1"/>
  <c r="U2965" i="1"/>
  <c r="V2965" i="1"/>
  <c r="W2965" i="1"/>
  <c r="X2965" i="1"/>
  <c r="Y2965" i="1"/>
  <c r="Z2965" i="1"/>
  <c r="AA2965" i="1"/>
  <c r="AB2965" i="1"/>
  <c r="AC2965" i="1"/>
  <c r="H2966" i="1"/>
  <c r="I2966" i="1"/>
  <c r="J2966" i="1"/>
  <c r="K2966" i="1"/>
  <c r="L2966" i="1"/>
  <c r="M2966" i="1"/>
  <c r="N2966" i="1"/>
  <c r="O2966" i="1"/>
  <c r="P2966" i="1"/>
  <c r="Q2966" i="1"/>
  <c r="R2966" i="1"/>
  <c r="S2966" i="1"/>
  <c r="T2966" i="1"/>
  <c r="U2966" i="1"/>
  <c r="V2966" i="1"/>
  <c r="W2966" i="1"/>
  <c r="X2966" i="1"/>
  <c r="Y2966" i="1"/>
  <c r="Z2966" i="1"/>
  <c r="AA2966" i="1"/>
  <c r="AB2966" i="1"/>
  <c r="AC2966" i="1"/>
  <c r="H2967" i="1"/>
  <c r="I2967" i="1"/>
  <c r="J2967" i="1"/>
  <c r="K2967" i="1"/>
  <c r="L2967" i="1"/>
  <c r="M2967" i="1"/>
  <c r="N2967" i="1"/>
  <c r="O2967" i="1"/>
  <c r="P2967" i="1"/>
  <c r="Q2967" i="1"/>
  <c r="R2967" i="1"/>
  <c r="S2967" i="1"/>
  <c r="T2967" i="1"/>
  <c r="U2967" i="1"/>
  <c r="V2967" i="1"/>
  <c r="W2967" i="1"/>
  <c r="X2967" i="1"/>
  <c r="Y2967" i="1"/>
  <c r="Z2967" i="1"/>
  <c r="AA2967" i="1"/>
  <c r="AB2967" i="1"/>
  <c r="AC2967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H2976" i="1"/>
  <c r="I2976" i="1"/>
  <c r="J2976" i="1"/>
  <c r="K2976" i="1"/>
  <c r="L2976" i="1"/>
  <c r="M2976" i="1"/>
  <c r="N2976" i="1"/>
  <c r="O2976" i="1"/>
  <c r="P2976" i="1"/>
  <c r="Q2976" i="1"/>
  <c r="R2976" i="1"/>
  <c r="S2976" i="1"/>
  <c r="T2976" i="1"/>
  <c r="U2976" i="1"/>
  <c r="V2976" i="1"/>
  <c r="W2976" i="1"/>
  <c r="X2976" i="1"/>
  <c r="Y2976" i="1"/>
  <c r="Z2976" i="1"/>
  <c r="AA2976" i="1"/>
  <c r="AB2976" i="1"/>
  <c r="AC2976" i="1"/>
  <c r="H2977" i="1"/>
  <c r="I2977" i="1"/>
  <c r="J2977" i="1"/>
  <c r="K2977" i="1"/>
  <c r="L2977" i="1"/>
  <c r="M2977" i="1"/>
  <c r="N2977" i="1"/>
  <c r="O2977" i="1"/>
  <c r="P2977" i="1"/>
  <c r="Q2977" i="1"/>
  <c r="R2977" i="1"/>
  <c r="S2977" i="1"/>
  <c r="T2977" i="1"/>
  <c r="U2977" i="1"/>
  <c r="V2977" i="1"/>
  <c r="W2977" i="1"/>
  <c r="X2977" i="1"/>
  <c r="Y2977" i="1"/>
  <c r="Z2977" i="1"/>
  <c r="AA2977" i="1"/>
  <c r="AB2977" i="1"/>
  <c r="AC2977" i="1"/>
  <c r="H2978" i="1"/>
  <c r="I2978" i="1"/>
  <c r="J2978" i="1"/>
  <c r="K2978" i="1"/>
  <c r="L2978" i="1"/>
  <c r="M2978" i="1"/>
  <c r="N2978" i="1"/>
  <c r="O2978" i="1"/>
  <c r="P2978" i="1"/>
  <c r="Q2978" i="1"/>
  <c r="R2978" i="1"/>
  <c r="S2978" i="1"/>
  <c r="T2978" i="1"/>
  <c r="U2978" i="1"/>
  <c r="V2978" i="1"/>
  <c r="W2978" i="1"/>
  <c r="X2978" i="1"/>
  <c r="Y2978" i="1"/>
  <c r="Z2978" i="1"/>
  <c r="AA2978" i="1"/>
  <c r="AB2978" i="1"/>
  <c r="AC2978" i="1"/>
  <c r="H2979" i="1"/>
  <c r="I2979" i="1"/>
  <c r="J2979" i="1"/>
  <c r="K2979" i="1"/>
  <c r="L2979" i="1"/>
  <c r="M2979" i="1"/>
  <c r="N2979" i="1"/>
  <c r="O2979" i="1"/>
  <c r="P2979" i="1"/>
  <c r="Q2979" i="1"/>
  <c r="R2979" i="1"/>
  <c r="S2979" i="1"/>
  <c r="T2979" i="1"/>
  <c r="U2979" i="1"/>
  <c r="V2979" i="1"/>
  <c r="W2979" i="1"/>
  <c r="X2979" i="1"/>
  <c r="Y2979" i="1"/>
  <c r="Z2979" i="1"/>
  <c r="AA2979" i="1"/>
  <c r="AB2979" i="1"/>
  <c r="AC2979" i="1"/>
  <c r="H2980" i="1"/>
  <c r="I2980" i="1"/>
  <c r="J2980" i="1"/>
  <c r="K2980" i="1"/>
  <c r="L2980" i="1"/>
  <c r="M2980" i="1"/>
  <c r="N2980" i="1"/>
  <c r="O2980" i="1"/>
  <c r="P2980" i="1"/>
  <c r="Q2980" i="1"/>
  <c r="R2980" i="1"/>
  <c r="S2980" i="1"/>
  <c r="T2980" i="1"/>
  <c r="U2980" i="1"/>
  <c r="V2980" i="1"/>
  <c r="W2980" i="1"/>
  <c r="X2980" i="1"/>
  <c r="Y2980" i="1"/>
  <c r="Z2980" i="1"/>
  <c r="AA2980" i="1"/>
  <c r="AB2980" i="1"/>
  <c r="AC2980" i="1"/>
  <c r="H2981" i="1"/>
  <c r="I2981" i="1"/>
  <c r="J2981" i="1"/>
  <c r="K2981" i="1"/>
  <c r="L2981" i="1"/>
  <c r="M2981" i="1"/>
  <c r="N2981" i="1"/>
  <c r="O2981" i="1"/>
  <c r="P2981" i="1"/>
  <c r="Q2981" i="1"/>
  <c r="R2981" i="1"/>
  <c r="S2981" i="1"/>
  <c r="T2981" i="1"/>
  <c r="U2981" i="1"/>
  <c r="V2981" i="1"/>
  <c r="W2981" i="1"/>
  <c r="X2981" i="1"/>
  <c r="Y2981" i="1"/>
  <c r="Z2981" i="1"/>
  <c r="AA2981" i="1"/>
  <c r="AB2981" i="1"/>
  <c r="AC2981" i="1"/>
  <c r="H2982" i="1"/>
  <c r="I2982" i="1"/>
  <c r="J2982" i="1"/>
  <c r="K2982" i="1"/>
  <c r="L2982" i="1"/>
  <c r="M2982" i="1"/>
  <c r="N2982" i="1"/>
  <c r="O2982" i="1"/>
  <c r="P2982" i="1"/>
  <c r="Q2982" i="1"/>
  <c r="R2982" i="1"/>
  <c r="S2982" i="1"/>
  <c r="T2982" i="1"/>
  <c r="U2982" i="1"/>
  <c r="V2982" i="1"/>
  <c r="W2982" i="1"/>
  <c r="X2982" i="1"/>
  <c r="Y2982" i="1"/>
  <c r="Z2982" i="1"/>
  <c r="AA2982" i="1"/>
  <c r="AB2982" i="1"/>
  <c r="AC2982" i="1"/>
  <c r="H2983" i="1"/>
  <c r="I2983" i="1"/>
  <c r="J2983" i="1"/>
  <c r="K2983" i="1"/>
  <c r="L2983" i="1"/>
  <c r="M2983" i="1"/>
  <c r="N2983" i="1"/>
  <c r="O2983" i="1"/>
  <c r="P2983" i="1"/>
  <c r="Q2983" i="1"/>
  <c r="R2983" i="1"/>
  <c r="S2983" i="1"/>
  <c r="T2983" i="1"/>
  <c r="U2983" i="1"/>
  <c r="V2983" i="1"/>
  <c r="W2983" i="1"/>
  <c r="X2983" i="1"/>
  <c r="Y2983" i="1"/>
  <c r="Z2983" i="1"/>
  <c r="AA2983" i="1"/>
  <c r="AB2983" i="1"/>
  <c r="AC2983" i="1"/>
  <c r="H2984" i="1"/>
  <c r="I2984" i="1"/>
  <c r="J2984" i="1"/>
  <c r="K2984" i="1"/>
  <c r="L2984" i="1"/>
  <c r="M2984" i="1"/>
  <c r="N2984" i="1"/>
  <c r="O2984" i="1"/>
  <c r="P2984" i="1"/>
  <c r="Q2984" i="1"/>
  <c r="R2984" i="1"/>
  <c r="S2984" i="1"/>
  <c r="T2984" i="1"/>
  <c r="U2984" i="1"/>
  <c r="V2984" i="1"/>
  <c r="W2984" i="1"/>
  <c r="X2984" i="1"/>
  <c r="Y2984" i="1"/>
  <c r="Z2984" i="1"/>
  <c r="AA2984" i="1"/>
  <c r="AB2984" i="1"/>
  <c r="AC2984" i="1"/>
  <c r="H2993" i="1"/>
  <c r="I2993" i="1"/>
  <c r="J2993" i="1"/>
  <c r="K2993" i="1"/>
  <c r="L2993" i="1"/>
  <c r="M2993" i="1"/>
  <c r="N2993" i="1"/>
  <c r="O2993" i="1"/>
  <c r="P2993" i="1"/>
  <c r="Q2993" i="1"/>
  <c r="R2993" i="1"/>
  <c r="S2993" i="1"/>
  <c r="T2993" i="1"/>
  <c r="U2993" i="1"/>
  <c r="V2993" i="1"/>
  <c r="W2993" i="1"/>
  <c r="X2993" i="1"/>
  <c r="Y2993" i="1"/>
  <c r="Z2993" i="1"/>
  <c r="AA2993" i="1"/>
  <c r="AB2993" i="1"/>
  <c r="AC2993" i="1"/>
  <c r="H2994" i="1"/>
  <c r="I2994" i="1"/>
  <c r="J2994" i="1"/>
  <c r="K2994" i="1"/>
  <c r="L2994" i="1"/>
  <c r="M2994" i="1"/>
  <c r="N2994" i="1"/>
  <c r="O2994" i="1"/>
  <c r="P2994" i="1"/>
  <c r="Q2994" i="1"/>
  <c r="R2994" i="1"/>
  <c r="S2994" i="1"/>
  <c r="T2994" i="1"/>
  <c r="U2994" i="1"/>
  <c r="V2994" i="1"/>
  <c r="W2994" i="1"/>
  <c r="X2994" i="1"/>
  <c r="Y2994" i="1"/>
  <c r="Z2994" i="1"/>
  <c r="AA2994" i="1"/>
  <c r="AB2994" i="1"/>
  <c r="AC2994" i="1"/>
  <c r="H2995" i="1"/>
  <c r="I2995" i="1"/>
  <c r="J2995" i="1"/>
  <c r="K2995" i="1"/>
  <c r="L2995" i="1"/>
  <c r="M2995" i="1"/>
  <c r="N2995" i="1"/>
  <c r="O2995" i="1"/>
  <c r="P2995" i="1"/>
  <c r="Q2995" i="1"/>
  <c r="R2995" i="1"/>
  <c r="S2995" i="1"/>
  <c r="T2995" i="1"/>
  <c r="U2995" i="1"/>
  <c r="V2995" i="1"/>
  <c r="W2995" i="1"/>
  <c r="X2995" i="1"/>
  <c r="Y2995" i="1"/>
  <c r="Z2995" i="1"/>
  <c r="AA2995" i="1"/>
  <c r="AB2995" i="1"/>
  <c r="AC2995" i="1"/>
  <c r="H2996" i="1"/>
  <c r="I2996" i="1"/>
  <c r="J2996" i="1"/>
  <c r="K2996" i="1"/>
  <c r="L2996" i="1"/>
  <c r="M2996" i="1"/>
  <c r="N2996" i="1"/>
  <c r="O2996" i="1"/>
  <c r="P2996" i="1"/>
  <c r="Q2996" i="1"/>
  <c r="R2996" i="1"/>
  <c r="S2996" i="1"/>
  <c r="T2996" i="1"/>
  <c r="U2996" i="1"/>
  <c r="V2996" i="1"/>
  <c r="W2996" i="1"/>
  <c r="X2996" i="1"/>
  <c r="Y2996" i="1"/>
  <c r="Z2996" i="1"/>
  <c r="AA2996" i="1"/>
  <c r="AB2996" i="1"/>
  <c r="AC2996" i="1"/>
  <c r="H2997" i="1"/>
  <c r="I2997" i="1"/>
  <c r="J2997" i="1"/>
  <c r="K2997" i="1"/>
  <c r="L2997" i="1"/>
  <c r="M2997" i="1"/>
  <c r="N2997" i="1"/>
  <c r="O2997" i="1"/>
  <c r="P2997" i="1"/>
  <c r="Q2997" i="1"/>
  <c r="R2997" i="1"/>
  <c r="S2997" i="1"/>
  <c r="T2997" i="1"/>
  <c r="U2997" i="1"/>
  <c r="V2997" i="1"/>
  <c r="W2997" i="1"/>
  <c r="X2997" i="1"/>
  <c r="Y2997" i="1"/>
  <c r="Z2997" i="1"/>
  <c r="AA2997" i="1"/>
  <c r="AB2997" i="1"/>
  <c r="AC2997" i="1"/>
  <c r="H2998" i="1"/>
  <c r="I2998" i="1"/>
  <c r="J2998" i="1"/>
  <c r="K2998" i="1"/>
  <c r="L2998" i="1"/>
  <c r="M2998" i="1"/>
  <c r="N2998" i="1"/>
  <c r="O2998" i="1"/>
  <c r="P2998" i="1"/>
  <c r="Q2998" i="1"/>
  <c r="R2998" i="1"/>
  <c r="S2998" i="1"/>
  <c r="T2998" i="1"/>
  <c r="U2998" i="1"/>
  <c r="V2998" i="1"/>
  <c r="W2998" i="1"/>
  <c r="X2998" i="1"/>
  <c r="Y2998" i="1"/>
  <c r="Z2998" i="1"/>
  <c r="AA2998" i="1"/>
  <c r="AB2998" i="1"/>
  <c r="AC2998" i="1"/>
  <c r="H2999" i="1"/>
  <c r="I2999" i="1"/>
  <c r="J2999" i="1"/>
  <c r="K2999" i="1"/>
  <c r="L2999" i="1"/>
  <c r="M2999" i="1"/>
  <c r="N2999" i="1"/>
  <c r="O2999" i="1"/>
  <c r="P2999" i="1"/>
  <c r="Q2999" i="1"/>
  <c r="R2999" i="1"/>
  <c r="S2999" i="1"/>
  <c r="T2999" i="1"/>
  <c r="U2999" i="1"/>
  <c r="V2999" i="1"/>
  <c r="W2999" i="1"/>
  <c r="X2999" i="1"/>
  <c r="Y2999" i="1"/>
  <c r="Z2999" i="1"/>
  <c r="AA2999" i="1"/>
  <c r="AB2999" i="1"/>
  <c r="AC2999" i="1"/>
  <c r="H3000" i="1"/>
  <c r="I3000" i="1"/>
  <c r="J3000" i="1"/>
  <c r="K3000" i="1"/>
  <c r="L3000" i="1"/>
  <c r="M3000" i="1"/>
  <c r="N3000" i="1"/>
  <c r="O3000" i="1"/>
  <c r="P3000" i="1"/>
  <c r="Q3000" i="1"/>
  <c r="R3000" i="1"/>
  <c r="S3000" i="1"/>
  <c r="T3000" i="1"/>
  <c r="U3000" i="1"/>
  <c r="V3000" i="1"/>
  <c r="W3000" i="1"/>
  <c r="X3000" i="1"/>
  <c r="Y3000" i="1"/>
  <c r="Z3000" i="1"/>
  <c r="AA3000" i="1"/>
  <c r="AB3000" i="1"/>
  <c r="AC3000" i="1"/>
  <c r="H3001" i="1"/>
  <c r="I3001" i="1"/>
  <c r="J3001" i="1"/>
  <c r="K3001" i="1"/>
  <c r="L3001" i="1"/>
  <c r="M3001" i="1"/>
  <c r="N3001" i="1"/>
  <c r="O3001" i="1"/>
  <c r="P3001" i="1"/>
  <c r="Q3001" i="1"/>
  <c r="R3001" i="1"/>
  <c r="S3001" i="1"/>
  <c r="T3001" i="1"/>
  <c r="U3001" i="1"/>
  <c r="V3001" i="1"/>
  <c r="W3001" i="1"/>
  <c r="X3001" i="1"/>
  <c r="Y3001" i="1"/>
  <c r="Z3001" i="1"/>
  <c r="AA3001" i="1"/>
  <c r="AB3001" i="1"/>
  <c r="AC3001" i="1"/>
  <c r="H3002" i="1"/>
  <c r="I3002" i="1"/>
  <c r="J3002" i="1"/>
  <c r="K3002" i="1"/>
  <c r="L3002" i="1"/>
  <c r="M3002" i="1"/>
  <c r="N3002" i="1"/>
  <c r="O3002" i="1"/>
  <c r="P3002" i="1"/>
  <c r="Q3002" i="1"/>
  <c r="R3002" i="1"/>
  <c r="S3002" i="1"/>
  <c r="T3002" i="1"/>
  <c r="U3002" i="1"/>
  <c r="V3002" i="1"/>
  <c r="W3002" i="1"/>
  <c r="X3002" i="1"/>
  <c r="Y3002" i="1"/>
  <c r="Z3002" i="1"/>
  <c r="AA3002" i="1"/>
  <c r="AB3002" i="1"/>
  <c r="AC3002" i="1"/>
  <c r="H3003" i="1"/>
  <c r="I3003" i="1"/>
  <c r="J3003" i="1"/>
  <c r="K3003" i="1"/>
  <c r="L3003" i="1"/>
  <c r="M3003" i="1"/>
  <c r="N3003" i="1"/>
  <c r="O3003" i="1"/>
  <c r="P3003" i="1"/>
  <c r="Q3003" i="1"/>
  <c r="R3003" i="1"/>
  <c r="S3003" i="1"/>
  <c r="T3003" i="1"/>
  <c r="U3003" i="1"/>
  <c r="V3003" i="1"/>
  <c r="W3003" i="1"/>
  <c r="X3003" i="1"/>
  <c r="Y3003" i="1"/>
  <c r="Z3003" i="1"/>
  <c r="AA3003" i="1"/>
  <c r="AB3003" i="1"/>
  <c r="AC3003" i="1"/>
  <c r="H3004" i="1"/>
  <c r="I3004" i="1"/>
  <c r="J3004" i="1"/>
  <c r="K3004" i="1"/>
  <c r="L3004" i="1"/>
  <c r="M3004" i="1"/>
  <c r="N3004" i="1"/>
  <c r="O3004" i="1"/>
  <c r="P3004" i="1"/>
  <c r="Q3004" i="1"/>
  <c r="R3004" i="1"/>
  <c r="S3004" i="1"/>
  <c r="T3004" i="1"/>
  <c r="U3004" i="1"/>
  <c r="V3004" i="1"/>
  <c r="W3004" i="1"/>
  <c r="X3004" i="1"/>
  <c r="Y3004" i="1"/>
  <c r="Z3004" i="1"/>
  <c r="AA3004" i="1"/>
  <c r="AB3004" i="1"/>
  <c r="AC3004" i="1"/>
  <c r="H3005" i="1"/>
  <c r="I3005" i="1"/>
  <c r="J3005" i="1"/>
  <c r="K3005" i="1"/>
  <c r="L3005" i="1"/>
  <c r="M3005" i="1"/>
  <c r="N3005" i="1"/>
  <c r="O3005" i="1"/>
  <c r="P3005" i="1"/>
  <c r="Q3005" i="1"/>
  <c r="R3005" i="1"/>
  <c r="S3005" i="1"/>
  <c r="T3005" i="1"/>
  <c r="U3005" i="1"/>
  <c r="V3005" i="1"/>
  <c r="W3005" i="1"/>
  <c r="X3005" i="1"/>
  <c r="Y3005" i="1"/>
  <c r="Z3005" i="1"/>
  <c r="AA3005" i="1"/>
  <c r="AB3005" i="1"/>
  <c r="AC3005" i="1"/>
  <c r="H3006" i="1"/>
  <c r="I3006" i="1"/>
  <c r="J3006" i="1"/>
  <c r="K3006" i="1"/>
  <c r="L3006" i="1"/>
  <c r="M3006" i="1"/>
  <c r="N3006" i="1"/>
  <c r="O3006" i="1"/>
  <c r="P3006" i="1"/>
  <c r="Q3006" i="1"/>
  <c r="R3006" i="1"/>
  <c r="S3006" i="1"/>
  <c r="T3006" i="1"/>
  <c r="U3006" i="1"/>
  <c r="V3006" i="1"/>
  <c r="W3006" i="1"/>
  <c r="X3006" i="1"/>
  <c r="Y3006" i="1"/>
  <c r="Z3006" i="1"/>
  <c r="AA3006" i="1"/>
  <c r="AB3006" i="1"/>
  <c r="AC3006" i="1"/>
  <c r="H3007" i="1"/>
  <c r="I3007" i="1"/>
  <c r="J3007" i="1"/>
  <c r="K3007" i="1"/>
  <c r="L3007" i="1"/>
  <c r="M3007" i="1"/>
  <c r="N3007" i="1"/>
  <c r="O3007" i="1"/>
  <c r="P3007" i="1"/>
  <c r="Q3007" i="1"/>
  <c r="R3007" i="1"/>
  <c r="S3007" i="1"/>
  <c r="T3007" i="1"/>
  <c r="U3007" i="1"/>
  <c r="V3007" i="1"/>
  <c r="W3007" i="1"/>
  <c r="X3007" i="1"/>
  <c r="Y3007" i="1"/>
  <c r="Z3007" i="1"/>
  <c r="AA3007" i="1"/>
  <c r="AB3007" i="1"/>
  <c r="AC3007" i="1"/>
  <c r="H3008" i="1"/>
  <c r="I3008" i="1"/>
  <c r="J3008" i="1"/>
  <c r="K3008" i="1"/>
  <c r="L3008" i="1"/>
  <c r="M3008" i="1"/>
  <c r="N3008" i="1"/>
  <c r="O3008" i="1"/>
  <c r="P3008" i="1"/>
  <c r="Q3008" i="1"/>
  <c r="R3008" i="1"/>
  <c r="S3008" i="1"/>
  <c r="T3008" i="1"/>
  <c r="U3008" i="1"/>
  <c r="V3008" i="1"/>
  <c r="W3008" i="1"/>
  <c r="X3008" i="1"/>
  <c r="Y3008" i="1"/>
  <c r="Z3008" i="1"/>
  <c r="AA3008" i="1"/>
  <c r="AB3008" i="1"/>
  <c r="AC3008" i="1"/>
  <c r="H3009" i="1"/>
  <c r="I3009" i="1"/>
  <c r="J3009" i="1"/>
  <c r="K3009" i="1"/>
  <c r="L3009" i="1"/>
  <c r="M3009" i="1"/>
  <c r="N3009" i="1"/>
  <c r="O3009" i="1"/>
  <c r="P3009" i="1"/>
  <c r="Q3009" i="1"/>
  <c r="R3009" i="1"/>
  <c r="S3009" i="1"/>
  <c r="T3009" i="1"/>
  <c r="U3009" i="1"/>
  <c r="V3009" i="1"/>
  <c r="W3009" i="1"/>
  <c r="X3009" i="1"/>
  <c r="Y3009" i="1"/>
  <c r="Z3009" i="1"/>
  <c r="AA3009" i="1"/>
  <c r="AB3009" i="1"/>
  <c r="AC3009" i="1"/>
  <c r="H3010" i="1"/>
  <c r="I3010" i="1"/>
  <c r="J3010" i="1"/>
  <c r="K3010" i="1"/>
  <c r="L3010" i="1"/>
  <c r="M3010" i="1"/>
  <c r="N3010" i="1"/>
  <c r="O3010" i="1"/>
  <c r="P3010" i="1"/>
  <c r="Q3010" i="1"/>
  <c r="R3010" i="1"/>
  <c r="S3010" i="1"/>
  <c r="T3010" i="1"/>
  <c r="U3010" i="1"/>
  <c r="V3010" i="1"/>
  <c r="W3010" i="1"/>
  <c r="X3010" i="1"/>
  <c r="Y3010" i="1"/>
  <c r="Z3010" i="1"/>
  <c r="AA3010" i="1"/>
  <c r="AB3010" i="1"/>
  <c r="AC3010" i="1"/>
  <c r="H3011" i="1"/>
  <c r="I3011" i="1"/>
  <c r="J3011" i="1"/>
  <c r="K3011" i="1"/>
  <c r="L3011" i="1"/>
  <c r="M3011" i="1"/>
  <c r="N3011" i="1"/>
  <c r="O3011" i="1"/>
  <c r="P3011" i="1"/>
  <c r="Q3011" i="1"/>
  <c r="R3011" i="1"/>
  <c r="S3011" i="1"/>
  <c r="T3011" i="1"/>
  <c r="U3011" i="1"/>
  <c r="V3011" i="1"/>
  <c r="W3011" i="1"/>
  <c r="X3011" i="1"/>
  <c r="Y3011" i="1"/>
  <c r="Z3011" i="1"/>
  <c r="AA3011" i="1"/>
  <c r="AB3011" i="1"/>
  <c r="AC3011" i="1"/>
  <c r="H3012" i="1"/>
  <c r="I3012" i="1"/>
  <c r="J3012" i="1"/>
  <c r="K3012" i="1"/>
  <c r="L3012" i="1"/>
  <c r="M3012" i="1"/>
  <c r="N3012" i="1"/>
  <c r="O3012" i="1"/>
  <c r="P3012" i="1"/>
  <c r="Q3012" i="1"/>
  <c r="R3012" i="1"/>
  <c r="S3012" i="1"/>
  <c r="T3012" i="1"/>
  <c r="U3012" i="1"/>
  <c r="V3012" i="1"/>
  <c r="W3012" i="1"/>
  <c r="X3012" i="1"/>
  <c r="Y3012" i="1"/>
  <c r="Z3012" i="1"/>
  <c r="AA3012" i="1"/>
  <c r="AB3012" i="1"/>
  <c r="AC3012" i="1"/>
  <c r="H3013" i="1"/>
  <c r="I3013" i="1"/>
  <c r="J3013" i="1"/>
  <c r="K3013" i="1"/>
  <c r="L3013" i="1"/>
  <c r="M3013" i="1"/>
  <c r="N3013" i="1"/>
  <c r="O3013" i="1"/>
  <c r="P3013" i="1"/>
  <c r="Q3013" i="1"/>
  <c r="R3013" i="1"/>
  <c r="S3013" i="1"/>
  <c r="T3013" i="1"/>
  <c r="U3013" i="1"/>
  <c r="V3013" i="1"/>
  <c r="W3013" i="1"/>
  <c r="X3013" i="1"/>
  <c r="Y3013" i="1"/>
  <c r="Z3013" i="1"/>
  <c r="AA3013" i="1"/>
  <c r="AB3013" i="1"/>
  <c r="AC3013" i="1"/>
  <c r="H3014" i="1"/>
  <c r="I3014" i="1"/>
  <c r="J3014" i="1"/>
  <c r="K3014" i="1"/>
  <c r="L3014" i="1"/>
  <c r="M3014" i="1"/>
  <c r="N3014" i="1"/>
  <c r="O3014" i="1"/>
  <c r="P3014" i="1"/>
  <c r="Q3014" i="1"/>
  <c r="R3014" i="1"/>
  <c r="S3014" i="1"/>
  <c r="T3014" i="1"/>
  <c r="U3014" i="1"/>
  <c r="V3014" i="1"/>
  <c r="W3014" i="1"/>
  <c r="X3014" i="1"/>
  <c r="Y3014" i="1"/>
  <c r="Z3014" i="1"/>
  <c r="AA3014" i="1"/>
  <c r="AB3014" i="1"/>
  <c r="AC3014" i="1"/>
  <c r="H3015" i="1"/>
  <c r="I3015" i="1"/>
  <c r="J3015" i="1"/>
  <c r="K3015" i="1"/>
  <c r="L3015" i="1"/>
  <c r="M3015" i="1"/>
  <c r="N3015" i="1"/>
  <c r="O3015" i="1"/>
  <c r="P3015" i="1"/>
  <c r="Q3015" i="1"/>
  <c r="R3015" i="1"/>
  <c r="S3015" i="1"/>
  <c r="T3015" i="1"/>
  <c r="U3015" i="1"/>
  <c r="V3015" i="1"/>
  <c r="W3015" i="1"/>
  <c r="X3015" i="1"/>
  <c r="Y3015" i="1"/>
  <c r="Z3015" i="1"/>
  <c r="AA3015" i="1"/>
  <c r="AB3015" i="1"/>
  <c r="AC3015" i="1"/>
  <c r="H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Y3016" i="1"/>
  <c r="Z3016" i="1"/>
  <c r="AA3016" i="1"/>
  <c r="AB3016" i="1"/>
  <c r="AC3016" i="1"/>
  <c r="H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W3017" i="1"/>
  <c r="X3017" i="1"/>
  <c r="Y3017" i="1"/>
  <c r="Z3017" i="1"/>
  <c r="AA3017" i="1"/>
  <c r="AB3017" i="1"/>
  <c r="AC3017" i="1"/>
  <c r="H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W3018" i="1"/>
  <c r="X3018" i="1"/>
  <c r="Y3018" i="1"/>
  <c r="Z3018" i="1"/>
  <c r="AA3018" i="1"/>
  <c r="AB3018" i="1"/>
  <c r="AC3018" i="1"/>
  <c r="H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W3019" i="1"/>
  <c r="X3019" i="1"/>
  <c r="Y3019" i="1"/>
  <c r="Z3019" i="1"/>
  <c r="AA3019" i="1"/>
  <c r="AB3019" i="1"/>
  <c r="AC3019" i="1"/>
  <c r="H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W3020" i="1"/>
  <c r="X3020" i="1"/>
  <c r="Y3020" i="1"/>
  <c r="Z3020" i="1"/>
  <c r="AA3020" i="1"/>
  <c r="AB3020" i="1"/>
  <c r="AC3020" i="1"/>
  <c r="H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W3021" i="1"/>
  <c r="X3021" i="1"/>
  <c r="Y3021" i="1"/>
  <c r="Z3021" i="1"/>
  <c r="AA3021" i="1"/>
  <c r="AB3021" i="1"/>
  <c r="AC3021" i="1"/>
  <c r="H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W3022" i="1"/>
  <c r="X3022" i="1"/>
  <c r="Y3022" i="1"/>
  <c r="Z3022" i="1"/>
  <c r="AA3022" i="1"/>
  <c r="AB3022" i="1"/>
  <c r="AC3022" i="1"/>
  <c r="H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W3023" i="1"/>
  <c r="X3023" i="1"/>
  <c r="Y3023" i="1"/>
  <c r="Z3023" i="1"/>
  <c r="AA3023" i="1"/>
  <c r="AB3023" i="1"/>
  <c r="AC3023" i="1"/>
  <c r="H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W3024" i="1"/>
  <c r="X3024" i="1"/>
  <c r="Y3024" i="1"/>
  <c r="Z3024" i="1"/>
  <c r="AA3024" i="1"/>
  <c r="AB3024" i="1"/>
  <c r="AC3024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H3080" i="1"/>
  <c r="I3080" i="1"/>
  <c r="J3080" i="1"/>
  <c r="K3080" i="1"/>
  <c r="L3080" i="1"/>
  <c r="M3080" i="1"/>
  <c r="N3080" i="1"/>
  <c r="O3080" i="1"/>
  <c r="P3080" i="1"/>
  <c r="Q3080" i="1"/>
  <c r="R3080" i="1"/>
  <c r="S3080" i="1"/>
  <c r="T3080" i="1"/>
  <c r="U3080" i="1"/>
  <c r="V3080" i="1"/>
  <c r="W3080" i="1"/>
  <c r="X3080" i="1"/>
  <c r="Y3080" i="1"/>
  <c r="Z3080" i="1"/>
  <c r="AA3080" i="1"/>
  <c r="AB3080" i="1"/>
  <c r="AC3080" i="1"/>
  <c r="H3081" i="1"/>
  <c r="I3081" i="1"/>
  <c r="J3081" i="1"/>
  <c r="K3081" i="1"/>
  <c r="L3081" i="1"/>
  <c r="M3081" i="1"/>
  <c r="N3081" i="1"/>
  <c r="O3081" i="1"/>
  <c r="P3081" i="1"/>
  <c r="Q3081" i="1"/>
  <c r="R3081" i="1"/>
  <c r="S3081" i="1"/>
  <c r="T3081" i="1"/>
  <c r="U3081" i="1"/>
  <c r="V3081" i="1"/>
  <c r="W3081" i="1"/>
  <c r="X3081" i="1"/>
  <c r="Y3081" i="1"/>
  <c r="Z3081" i="1"/>
  <c r="AA3081" i="1"/>
  <c r="AB3081" i="1"/>
  <c r="AC3081" i="1"/>
  <c r="H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U3082" i="1"/>
  <c r="V3082" i="1"/>
  <c r="W3082" i="1"/>
  <c r="X3082" i="1"/>
  <c r="Y3082" i="1"/>
  <c r="Z3082" i="1"/>
  <c r="AA3082" i="1"/>
  <c r="AB3082" i="1"/>
  <c r="AC3082" i="1"/>
  <c r="H3083" i="1"/>
  <c r="I3083" i="1"/>
  <c r="J3083" i="1"/>
  <c r="K3083" i="1"/>
  <c r="L3083" i="1"/>
  <c r="M3083" i="1"/>
  <c r="N3083" i="1"/>
  <c r="O3083" i="1"/>
  <c r="P3083" i="1"/>
  <c r="Q3083" i="1"/>
  <c r="R3083" i="1"/>
  <c r="S3083" i="1"/>
  <c r="T3083" i="1"/>
  <c r="U3083" i="1"/>
  <c r="V3083" i="1"/>
  <c r="W3083" i="1"/>
  <c r="X3083" i="1"/>
  <c r="Y3083" i="1"/>
  <c r="Z3083" i="1"/>
  <c r="AA3083" i="1"/>
  <c r="AB3083" i="1"/>
  <c r="AC3083" i="1"/>
  <c r="H3084" i="1"/>
  <c r="I3084" i="1"/>
  <c r="J3084" i="1"/>
  <c r="K3084" i="1"/>
  <c r="L3084" i="1"/>
  <c r="M3084" i="1"/>
  <c r="N3084" i="1"/>
  <c r="O3084" i="1"/>
  <c r="P3084" i="1"/>
  <c r="Q3084" i="1"/>
  <c r="R3084" i="1"/>
  <c r="S3084" i="1"/>
  <c r="T3084" i="1"/>
  <c r="U3084" i="1"/>
  <c r="V3084" i="1"/>
  <c r="W3084" i="1"/>
  <c r="X3084" i="1"/>
  <c r="Y3084" i="1"/>
  <c r="Z3084" i="1"/>
  <c r="AA3084" i="1"/>
  <c r="AB3084" i="1"/>
  <c r="AC3084" i="1"/>
  <c r="H3085" i="1"/>
  <c r="I3085" i="1"/>
  <c r="J3085" i="1"/>
  <c r="K3085" i="1"/>
  <c r="L3085" i="1"/>
  <c r="M3085" i="1"/>
  <c r="N3085" i="1"/>
  <c r="O3085" i="1"/>
  <c r="P3085" i="1"/>
  <c r="Q3085" i="1"/>
  <c r="R3085" i="1"/>
  <c r="S3085" i="1"/>
  <c r="T3085" i="1"/>
  <c r="U3085" i="1"/>
  <c r="V3085" i="1"/>
  <c r="W3085" i="1"/>
  <c r="X3085" i="1"/>
  <c r="Y3085" i="1"/>
  <c r="Z3085" i="1"/>
  <c r="AA3085" i="1"/>
  <c r="AB3085" i="1"/>
  <c r="AC3085" i="1"/>
  <c r="H3086" i="1"/>
  <c r="I3086" i="1"/>
  <c r="J3086" i="1"/>
  <c r="K3086" i="1"/>
  <c r="L3086" i="1"/>
  <c r="M3086" i="1"/>
  <c r="N3086" i="1"/>
  <c r="O3086" i="1"/>
  <c r="P3086" i="1"/>
  <c r="Q3086" i="1"/>
  <c r="R3086" i="1"/>
  <c r="S3086" i="1"/>
  <c r="T3086" i="1"/>
  <c r="U3086" i="1"/>
  <c r="V3086" i="1"/>
  <c r="W3086" i="1"/>
  <c r="X3086" i="1"/>
  <c r="Y3086" i="1"/>
  <c r="Z3086" i="1"/>
  <c r="AA3086" i="1"/>
  <c r="AB3086" i="1"/>
  <c r="AC3086" i="1"/>
  <c r="H3087" i="1"/>
  <c r="I3087" i="1"/>
  <c r="J3087" i="1"/>
  <c r="K3087" i="1"/>
  <c r="L3087" i="1"/>
  <c r="M3087" i="1"/>
  <c r="N3087" i="1"/>
  <c r="O3087" i="1"/>
  <c r="P3087" i="1"/>
  <c r="Q3087" i="1"/>
  <c r="R3087" i="1"/>
  <c r="S3087" i="1"/>
  <c r="T3087" i="1"/>
  <c r="U3087" i="1"/>
  <c r="V3087" i="1"/>
  <c r="W3087" i="1"/>
  <c r="X3087" i="1"/>
  <c r="Y3087" i="1"/>
  <c r="Z3087" i="1"/>
  <c r="AA3087" i="1"/>
  <c r="AB3087" i="1"/>
  <c r="AC3087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H3169" i="1"/>
  <c r="I3169" i="1"/>
  <c r="J3169" i="1"/>
  <c r="K3169" i="1"/>
  <c r="L3169" i="1"/>
  <c r="M3169" i="1"/>
  <c r="N3169" i="1"/>
  <c r="O3169" i="1"/>
  <c r="P3169" i="1"/>
  <c r="Q3169" i="1"/>
  <c r="R3169" i="1"/>
  <c r="S3169" i="1"/>
  <c r="T3169" i="1"/>
  <c r="U3169" i="1"/>
  <c r="V3169" i="1"/>
  <c r="W3169" i="1"/>
  <c r="X3169" i="1"/>
  <c r="Y3169" i="1"/>
  <c r="Z3169" i="1"/>
  <c r="AA3169" i="1"/>
  <c r="AB3169" i="1"/>
  <c r="AC3169" i="1"/>
  <c r="H3170" i="1"/>
  <c r="I3170" i="1"/>
  <c r="J3170" i="1"/>
  <c r="K3170" i="1"/>
  <c r="L3170" i="1"/>
  <c r="M3170" i="1"/>
  <c r="N3170" i="1"/>
  <c r="O3170" i="1"/>
  <c r="P3170" i="1"/>
  <c r="Q3170" i="1"/>
  <c r="R3170" i="1"/>
  <c r="S3170" i="1"/>
  <c r="T3170" i="1"/>
  <c r="U3170" i="1"/>
  <c r="V3170" i="1"/>
  <c r="W3170" i="1"/>
  <c r="X3170" i="1"/>
  <c r="Y3170" i="1"/>
  <c r="Z3170" i="1"/>
  <c r="AA3170" i="1"/>
  <c r="AB3170" i="1"/>
  <c r="AC3170" i="1"/>
  <c r="H3171" i="1"/>
  <c r="I3171" i="1"/>
  <c r="J3171" i="1"/>
  <c r="K3171" i="1"/>
  <c r="L3171" i="1"/>
  <c r="M3171" i="1"/>
  <c r="N3171" i="1"/>
  <c r="O3171" i="1"/>
  <c r="P3171" i="1"/>
  <c r="Q3171" i="1"/>
  <c r="R3171" i="1"/>
  <c r="S3171" i="1"/>
  <c r="T3171" i="1"/>
  <c r="U3171" i="1"/>
  <c r="V3171" i="1"/>
  <c r="W3171" i="1"/>
  <c r="X3171" i="1"/>
  <c r="Y3171" i="1"/>
  <c r="Z3171" i="1"/>
  <c r="AA3171" i="1"/>
  <c r="AB3171" i="1"/>
  <c r="AC3171" i="1"/>
  <c r="H3172" i="1"/>
  <c r="I3172" i="1"/>
  <c r="J3172" i="1"/>
  <c r="K3172" i="1"/>
  <c r="L3172" i="1"/>
  <c r="M3172" i="1"/>
  <c r="N3172" i="1"/>
  <c r="O3172" i="1"/>
  <c r="P3172" i="1"/>
  <c r="Q3172" i="1"/>
  <c r="R3172" i="1"/>
  <c r="S3172" i="1"/>
  <c r="T3172" i="1"/>
  <c r="U3172" i="1"/>
  <c r="V3172" i="1"/>
  <c r="W3172" i="1"/>
  <c r="X3172" i="1"/>
  <c r="Y3172" i="1"/>
  <c r="Z3172" i="1"/>
  <c r="AA3172" i="1"/>
  <c r="AB3172" i="1"/>
  <c r="AC3172" i="1"/>
  <c r="H3173" i="1"/>
  <c r="I3173" i="1"/>
  <c r="J3173" i="1"/>
  <c r="K3173" i="1"/>
  <c r="L3173" i="1"/>
  <c r="M3173" i="1"/>
  <c r="N3173" i="1"/>
  <c r="O3173" i="1"/>
  <c r="P3173" i="1"/>
  <c r="Q3173" i="1"/>
  <c r="R3173" i="1"/>
  <c r="S3173" i="1"/>
  <c r="T3173" i="1"/>
  <c r="U3173" i="1"/>
  <c r="V3173" i="1"/>
  <c r="W3173" i="1"/>
  <c r="X3173" i="1"/>
  <c r="Y3173" i="1"/>
  <c r="Z3173" i="1"/>
  <c r="AA3173" i="1"/>
  <c r="AB3173" i="1"/>
  <c r="AC3173" i="1"/>
  <c r="H3174" i="1"/>
  <c r="I3174" i="1"/>
  <c r="J3174" i="1"/>
  <c r="K3174" i="1"/>
  <c r="L3174" i="1"/>
  <c r="M3174" i="1"/>
  <c r="N3174" i="1"/>
  <c r="O3174" i="1"/>
  <c r="P3174" i="1"/>
  <c r="Q3174" i="1"/>
  <c r="R3174" i="1"/>
  <c r="S3174" i="1"/>
  <c r="T3174" i="1"/>
  <c r="U3174" i="1"/>
  <c r="V3174" i="1"/>
  <c r="W3174" i="1"/>
  <c r="X3174" i="1"/>
  <c r="Y3174" i="1"/>
  <c r="Z3174" i="1"/>
  <c r="AA3174" i="1"/>
  <c r="AB3174" i="1"/>
  <c r="AC3174" i="1"/>
  <c r="H3175" i="1"/>
  <c r="I3175" i="1"/>
  <c r="J3175" i="1"/>
  <c r="K3175" i="1"/>
  <c r="L3175" i="1"/>
  <c r="M3175" i="1"/>
  <c r="N3175" i="1"/>
  <c r="O3175" i="1"/>
  <c r="P3175" i="1"/>
  <c r="Q3175" i="1"/>
  <c r="R3175" i="1"/>
  <c r="S3175" i="1"/>
  <c r="T3175" i="1"/>
  <c r="U3175" i="1"/>
  <c r="V3175" i="1"/>
  <c r="W3175" i="1"/>
  <c r="X3175" i="1"/>
  <c r="Y3175" i="1"/>
  <c r="Z3175" i="1"/>
  <c r="AA3175" i="1"/>
  <c r="AB3175" i="1"/>
  <c r="AC3175" i="1"/>
  <c r="H3176" i="1"/>
  <c r="I3176" i="1"/>
  <c r="J3176" i="1"/>
  <c r="K3176" i="1"/>
  <c r="L3176" i="1"/>
  <c r="M3176" i="1"/>
  <c r="N3176" i="1"/>
  <c r="O3176" i="1"/>
  <c r="P3176" i="1"/>
  <c r="Q3176" i="1"/>
  <c r="R3176" i="1"/>
  <c r="S3176" i="1"/>
  <c r="T3176" i="1"/>
  <c r="U3176" i="1"/>
  <c r="V3176" i="1"/>
  <c r="W3176" i="1"/>
  <c r="X3176" i="1"/>
  <c r="Y3176" i="1"/>
  <c r="Z3176" i="1"/>
  <c r="AA3176" i="1"/>
  <c r="AB3176" i="1"/>
  <c r="AC3176" i="1"/>
  <c r="H3217" i="1"/>
  <c r="I3217" i="1"/>
  <c r="J3217" i="1"/>
  <c r="K3217" i="1"/>
  <c r="L3217" i="1"/>
  <c r="M3217" i="1"/>
  <c r="N3217" i="1"/>
  <c r="O3217" i="1"/>
  <c r="P3217" i="1"/>
  <c r="Q3217" i="1"/>
  <c r="R3217" i="1"/>
  <c r="S3217" i="1"/>
  <c r="T3217" i="1"/>
  <c r="U3217" i="1"/>
  <c r="V3217" i="1"/>
  <c r="W3217" i="1"/>
  <c r="X3217" i="1"/>
  <c r="Y3217" i="1"/>
  <c r="Z3217" i="1"/>
  <c r="AA3217" i="1"/>
  <c r="AB3217" i="1"/>
  <c r="AC3217" i="1"/>
  <c r="H3218" i="1"/>
  <c r="I3218" i="1"/>
  <c r="J3218" i="1"/>
  <c r="K3218" i="1"/>
  <c r="L3218" i="1"/>
  <c r="M3218" i="1"/>
  <c r="N3218" i="1"/>
  <c r="O3218" i="1"/>
  <c r="P3218" i="1"/>
  <c r="Q3218" i="1"/>
  <c r="R3218" i="1"/>
  <c r="S3218" i="1"/>
  <c r="T3218" i="1"/>
  <c r="U3218" i="1"/>
  <c r="V3218" i="1"/>
  <c r="W3218" i="1"/>
  <c r="X3218" i="1"/>
  <c r="Y3218" i="1"/>
  <c r="Z3218" i="1"/>
  <c r="AA3218" i="1"/>
  <c r="AB3218" i="1"/>
  <c r="AC3218" i="1"/>
  <c r="H3219" i="1"/>
  <c r="I3219" i="1"/>
  <c r="J3219" i="1"/>
  <c r="K3219" i="1"/>
  <c r="L3219" i="1"/>
  <c r="M3219" i="1"/>
  <c r="N3219" i="1"/>
  <c r="O3219" i="1"/>
  <c r="P3219" i="1"/>
  <c r="Q3219" i="1"/>
  <c r="R3219" i="1"/>
  <c r="S3219" i="1"/>
  <c r="T3219" i="1"/>
  <c r="U3219" i="1"/>
  <c r="V3219" i="1"/>
  <c r="W3219" i="1"/>
  <c r="X3219" i="1"/>
  <c r="Y3219" i="1"/>
  <c r="Z3219" i="1"/>
  <c r="AA3219" i="1"/>
  <c r="AB3219" i="1"/>
  <c r="AC3219" i="1"/>
  <c r="H3220" i="1"/>
  <c r="I3220" i="1"/>
  <c r="J3220" i="1"/>
  <c r="K3220" i="1"/>
  <c r="L3220" i="1"/>
  <c r="M3220" i="1"/>
  <c r="N3220" i="1"/>
  <c r="O3220" i="1"/>
  <c r="P3220" i="1"/>
  <c r="Q3220" i="1"/>
  <c r="R3220" i="1"/>
  <c r="S3220" i="1"/>
  <c r="T3220" i="1"/>
  <c r="U3220" i="1"/>
  <c r="V3220" i="1"/>
  <c r="W3220" i="1"/>
  <c r="X3220" i="1"/>
  <c r="Y3220" i="1"/>
  <c r="Z3220" i="1"/>
  <c r="AA3220" i="1"/>
  <c r="AB3220" i="1"/>
  <c r="AC3220" i="1"/>
  <c r="H3221" i="1"/>
  <c r="I3221" i="1"/>
  <c r="J3221" i="1"/>
  <c r="K3221" i="1"/>
  <c r="L3221" i="1"/>
  <c r="M3221" i="1"/>
  <c r="N3221" i="1"/>
  <c r="O3221" i="1"/>
  <c r="P3221" i="1"/>
  <c r="Q3221" i="1"/>
  <c r="R3221" i="1"/>
  <c r="S3221" i="1"/>
  <c r="T3221" i="1"/>
  <c r="U3221" i="1"/>
  <c r="V3221" i="1"/>
  <c r="W3221" i="1"/>
  <c r="X3221" i="1"/>
  <c r="Y3221" i="1"/>
  <c r="Z3221" i="1"/>
  <c r="AA3221" i="1"/>
  <c r="AB3221" i="1"/>
  <c r="AC3221" i="1"/>
  <c r="H3222" i="1"/>
  <c r="I3222" i="1"/>
  <c r="J3222" i="1"/>
  <c r="K3222" i="1"/>
  <c r="L3222" i="1"/>
  <c r="M3222" i="1"/>
  <c r="N3222" i="1"/>
  <c r="O3222" i="1"/>
  <c r="P3222" i="1"/>
  <c r="Q3222" i="1"/>
  <c r="R3222" i="1"/>
  <c r="S3222" i="1"/>
  <c r="T3222" i="1"/>
  <c r="U3222" i="1"/>
  <c r="V3222" i="1"/>
  <c r="W3222" i="1"/>
  <c r="X3222" i="1"/>
  <c r="Y3222" i="1"/>
  <c r="Z3222" i="1"/>
  <c r="AA3222" i="1"/>
  <c r="AB3222" i="1"/>
  <c r="AC3222" i="1"/>
  <c r="H3223" i="1"/>
  <c r="I3223" i="1"/>
  <c r="J3223" i="1"/>
  <c r="K3223" i="1"/>
  <c r="L3223" i="1"/>
  <c r="M3223" i="1"/>
  <c r="N3223" i="1"/>
  <c r="O3223" i="1"/>
  <c r="P3223" i="1"/>
  <c r="Q3223" i="1"/>
  <c r="R3223" i="1"/>
  <c r="S3223" i="1"/>
  <c r="T3223" i="1"/>
  <c r="U3223" i="1"/>
  <c r="V3223" i="1"/>
  <c r="W3223" i="1"/>
  <c r="X3223" i="1"/>
  <c r="Y3223" i="1"/>
  <c r="Z3223" i="1"/>
  <c r="AA3223" i="1"/>
  <c r="AB3223" i="1"/>
  <c r="AC3223" i="1"/>
  <c r="H3224" i="1"/>
  <c r="I3224" i="1"/>
  <c r="J3224" i="1"/>
  <c r="K3224" i="1"/>
  <c r="L3224" i="1"/>
  <c r="M3224" i="1"/>
  <c r="N3224" i="1"/>
  <c r="O3224" i="1"/>
  <c r="P3224" i="1"/>
  <c r="Q3224" i="1"/>
  <c r="R3224" i="1"/>
  <c r="S3224" i="1"/>
  <c r="T3224" i="1"/>
  <c r="U3224" i="1"/>
  <c r="V3224" i="1"/>
  <c r="W3224" i="1"/>
  <c r="X3224" i="1"/>
  <c r="Y3224" i="1"/>
  <c r="Z3224" i="1"/>
  <c r="AA3224" i="1"/>
  <c r="AB3224" i="1"/>
  <c r="AC3224" i="1"/>
  <c r="H3225" i="1"/>
  <c r="I3225" i="1"/>
  <c r="J3225" i="1"/>
  <c r="K3225" i="1"/>
  <c r="L3225" i="1"/>
  <c r="M3225" i="1"/>
  <c r="N3225" i="1"/>
  <c r="O3225" i="1"/>
  <c r="P3225" i="1"/>
  <c r="Q3225" i="1"/>
  <c r="R3225" i="1"/>
  <c r="S3225" i="1"/>
  <c r="T3225" i="1"/>
  <c r="U3225" i="1"/>
  <c r="V3225" i="1"/>
  <c r="W3225" i="1"/>
  <c r="X3225" i="1"/>
  <c r="Y3225" i="1"/>
  <c r="Z3225" i="1"/>
  <c r="AA3225" i="1"/>
  <c r="AB3225" i="1"/>
  <c r="AC3225" i="1"/>
  <c r="H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U3226" i="1"/>
  <c r="V3226" i="1"/>
  <c r="W3226" i="1"/>
  <c r="X3226" i="1"/>
  <c r="Y3226" i="1"/>
  <c r="Z3226" i="1"/>
  <c r="AA3226" i="1"/>
  <c r="AB3226" i="1"/>
  <c r="AC3226" i="1"/>
  <c r="H3227" i="1"/>
  <c r="I3227" i="1"/>
  <c r="J3227" i="1"/>
  <c r="K3227" i="1"/>
  <c r="L3227" i="1"/>
  <c r="M3227" i="1"/>
  <c r="N3227" i="1"/>
  <c r="O3227" i="1"/>
  <c r="P3227" i="1"/>
  <c r="Q3227" i="1"/>
  <c r="R3227" i="1"/>
  <c r="S3227" i="1"/>
  <c r="T3227" i="1"/>
  <c r="U3227" i="1"/>
  <c r="V3227" i="1"/>
  <c r="W3227" i="1"/>
  <c r="X3227" i="1"/>
  <c r="Y3227" i="1"/>
  <c r="Z3227" i="1"/>
  <c r="AA3227" i="1"/>
  <c r="AB3227" i="1"/>
  <c r="AC3227" i="1"/>
  <c r="H3228" i="1"/>
  <c r="I3228" i="1"/>
  <c r="J3228" i="1"/>
  <c r="K3228" i="1"/>
  <c r="L3228" i="1"/>
  <c r="M3228" i="1"/>
  <c r="N3228" i="1"/>
  <c r="O3228" i="1"/>
  <c r="P3228" i="1"/>
  <c r="Q3228" i="1"/>
  <c r="R3228" i="1"/>
  <c r="S3228" i="1"/>
  <c r="T3228" i="1"/>
  <c r="U3228" i="1"/>
  <c r="V3228" i="1"/>
  <c r="W3228" i="1"/>
  <c r="X3228" i="1"/>
  <c r="Y3228" i="1"/>
  <c r="Z3228" i="1"/>
  <c r="AA3228" i="1"/>
  <c r="AB3228" i="1"/>
  <c r="AC3228" i="1"/>
  <c r="H3229" i="1"/>
  <c r="I3229" i="1"/>
  <c r="J3229" i="1"/>
  <c r="K3229" i="1"/>
  <c r="L3229" i="1"/>
  <c r="M3229" i="1"/>
  <c r="N3229" i="1"/>
  <c r="O3229" i="1"/>
  <c r="P3229" i="1"/>
  <c r="Q3229" i="1"/>
  <c r="R3229" i="1"/>
  <c r="S3229" i="1"/>
  <c r="T3229" i="1"/>
  <c r="U3229" i="1"/>
  <c r="V3229" i="1"/>
  <c r="W3229" i="1"/>
  <c r="X3229" i="1"/>
  <c r="Y3229" i="1"/>
  <c r="Z3229" i="1"/>
  <c r="AA3229" i="1"/>
  <c r="AB3229" i="1"/>
  <c r="AC3229" i="1"/>
  <c r="H3230" i="1"/>
  <c r="I3230" i="1"/>
  <c r="J3230" i="1"/>
  <c r="K3230" i="1"/>
  <c r="L3230" i="1"/>
  <c r="M3230" i="1"/>
  <c r="N3230" i="1"/>
  <c r="O3230" i="1"/>
  <c r="P3230" i="1"/>
  <c r="Q3230" i="1"/>
  <c r="R3230" i="1"/>
  <c r="S3230" i="1"/>
  <c r="T3230" i="1"/>
  <c r="U3230" i="1"/>
  <c r="V3230" i="1"/>
  <c r="W3230" i="1"/>
  <c r="X3230" i="1"/>
  <c r="Y3230" i="1"/>
  <c r="Z3230" i="1"/>
  <c r="AA3230" i="1"/>
  <c r="AB3230" i="1"/>
  <c r="AC3230" i="1"/>
  <c r="H3231" i="1"/>
  <c r="I3231" i="1"/>
  <c r="J3231" i="1"/>
  <c r="K3231" i="1"/>
  <c r="L3231" i="1"/>
  <c r="M3231" i="1"/>
  <c r="N3231" i="1"/>
  <c r="O3231" i="1"/>
  <c r="P3231" i="1"/>
  <c r="Q3231" i="1"/>
  <c r="R3231" i="1"/>
  <c r="S3231" i="1"/>
  <c r="T3231" i="1"/>
  <c r="U3231" i="1"/>
  <c r="V3231" i="1"/>
  <c r="W3231" i="1"/>
  <c r="X3231" i="1"/>
  <c r="Y3231" i="1"/>
  <c r="Z3231" i="1"/>
  <c r="AA3231" i="1"/>
  <c r="AB3231" i="1"/>
  <c r="AC3231" i="1"/>
  <c r="H3232" i="1"/>
  <c r="I3232" i="1"/>
  <c r="J3232" i="1"/>
  <c r="K3232" i="1"/>
  <c r="L3232" i="1"/>
  <c r="M3232" i="1"/>
  <c r="N3232" i="1"/>
  <c r="O3232" i="1"/>
  <c r="P3232" i="1"/>
  <c r="Q3232" i="1"/>
  <c r="R3232" i="1"/>
  <c r="S3232" i="1"/>
  <c r="T3232" i="1"/>
  <c r="U3232" i="1"/>
  <c r="V3232" i="1"/>
  <c r="W3232" i="1"/>
  <c r="X3232" i="1"/>
  <c r="Y3232" i="1"/>
  <c r="Z3232" i="1"/>
  <c r="AA3232" i="1"/>
  <c r="AB3232" i="1"/>
  <c r="AC3232" i="1"/>
  <c r="H3233" i="1"/>
  <c r="I3233" i="1"/>
  <c r="J3233" i="1"/>
  <c r="K3233" i="1"/>
  <c r="L3233" i="1"/>
  <c r="M3233" i="1"/>
  <c r="N3233" i="1"/>
  <c r="O3233" i="1"/>
  <c r="P3233" i="1"/>
  <c r="Q3233" i="1"/>
  <c r="R3233" i="1"/>
  <c r="S3233" i="1"/>
  <c r="T3233" i="1"/>
  <c r="U3233" i="1"/>
  <c r="V3233" i="1"/>
  <c r="W3233" i="1"/>
  <c r="X3233" i="1"/>
  <c r="Y3233" i="1"/>
  <c r="Z3233" i="1"/>
  <c r="AA3233" i="1"/>
  <c r="AB3233" i="1"/>
  <c r="AC3233" i="1"/>
  <c r="H3234" i="1"/>
  <c r="I3234" i="1"/>
  <c r="J3234" i="1"/>
  <c r="K3234" i="1"/>
  <c r="L3234" i="1"/>
  <c r="M3234" i="1"/>
  <c r="N3234" i="1"/>
  <c r="O3234" i="1"/>
  <c r="P3234" i="1"/>
  <c r="Q3234" i="1"/>
  <c r="R3234" i="1"/>
  <c r="S3234" i="1"/>
  <c r="T3234" i="1"/>
  <c r="U3234" i="1"/>
  <c r="V3234" i="1"/>
  <c r="W3234" i="1"/>
  <c r="X3234" i="1"/>
  <c r="Y3234" i="1"/>
  <c r="Z3234" i="1"/>
  <c r="AA3234" i="1"/>
  <c r="AB3234" i="1"/>
  <c r="AC3234" i="1"/>
  <c r="H3235" i="1"/>
  <c r="I3235" i="1"/>
  <c r="J3235" i="1"/>
  <c r="K3235" i="1"/>
  <c r="L3235" i="1"/>
  <c r="M3235" i="1"/>
  <c r="N3235" i="1"/>
  <c r="O3235" i="1"/>
  <c r="P3235" i="1"/>
  <c r="Q3235" i="1"/>
  <c r="R3235" i="1"/>
  <c r="S3235" i="1"/>
  <c r="T3235" i="1"/>
  <c r="U3235" i="1"/>
  <c r="V3235" i="1"/>
  <c r="W3235" i="1"/>
  <c r="X3235" i="1"/>
  <c r="Y3235" i="1"/>
  <c r="Z3235" i="1"/>
  <c r="AA3235" i="1"/>
  <c r="AB3235" i="1"/>
  <c r="AC3235" i="1"/>
  <c r="H3236" i="1"/>
  <c r="I3236" i="1"/>
  <c r="J3236" i="1"/>
  <c r="K3236" i="1"/>
  <c r="L3236" i="1"/>
  <c r="M3236" i="1"/>
  <c r="N3236" i="1"/>
  <c r="O3236" i="1"/>
  <c r="P3236" i="1"/>
  <c r="Q3236" i="1"/>
  <c r="R3236" i="1"/>
  <c r="S3236" i="1"/>
  <c r="T3236" i="1"/>
  <c r="U3236" i="1"/>
  <c r="V3236" i="1"/>
  <c r="W3236" i="1"/>
  <c r="X3236" i="1"/>
  <c r="Y3236" i="1"/>
  <c r="Z3236" i="1"/>
  <c r="AA3236" i="1"/>
  <c r="AB3236" i="1"/>
  <c r="AC3236" i="1"/>
  <c r="H3237" i="1"/>
  <c r="I3237" i="1"/>
  <c r="J3237" i="1"/>
  <c r="K3237" i="1"/>
  <c r="L3237" i="1"/>
  <c r="M3237" i="1"/>
  <c r="N3237" i="1"/>
  <c r="O3237" i="1"/>
  <c r="P3237" i="1"/>
  <c r="Q3237" i="1"/>
  <c r="R3237" i="1"/>
  <c r="S3237" i="1"/>
  <c r="T3237" i="1"/>
  <c r="U3237" i="1"/>
  <c r="V3237" i="1"/>
  <c r="W3237" i="1"/>
  <c r="X3237" i="1"/>
  <c r="Y3237" i="1"/>
  <c r="Z3237" i="1"/>
  <c r="AA3237" i="1"/>
  <c r="AB3237" i="1"/>
  <c r="AC3237" i="1"/>
  <c r="H3238" i="1"/>
  <c r="I3238" i="1"/>
  <c r="J3238" i="1"/>
  <c r="K3238" i="1"/>
  <c r="L3238" i="1"/>
  <c r="M3238" i="1"/>
  <c r="N3238" i="1"/>
  <c r="O3238" i="1"/>
  <c r="P3238" i="1"/>
  <c r="Q3238" i="1"/>
  <c r="R3238" i="1"/>
  <c r="S3238" i="1"/>
  <c r="T3238" i="1"/>
  <c r="U3238" i="1"/>
  <c r="V3238" i="1"/>
  <c r="W3238" i="1"/>
  <c r="X3238" i="1"/>
  <c r="Y3238" i="1"/>
  <c r="Z3238" i="1"/>
  <c r="AA3238" i="1"/>
  <c r="AB3238" i="1"/>
  <c r="AC3238" i="1"/>
  <c r="H3239" i="1"/>
  <c r="I3239" i="1"/>
  <c r="J3239" i="1"/>
  <c r="K3239" i="1"/>
  <c r="L3239" i="1"/>
  <c r="M3239" i="1"/>
  <c r="N3239" i="1"/>
  <c r="O3239" i="1"/>
  <c r="P3239" i="1"/>
  <c r="Q3239" i="1"/>
  <c r="R3239" i="1"/>
  <c r="S3239" i="1"/>
  <c r="T3239" i="1"/>
  <c r="U3239" i="1"/>
  <c r="V3239" i="1"/>
  <c r="W3239" i="1"/>
  <c r="X3239" i="1"/>
  <c r="Y3239" i="1"/>
  <c r="Z3239" i="1"/>
  <c r="AA3239" i="1"/>
  <c r="AB3239" i="1"/>
  <c r="AC3239" i="1"/>
  <c r="H3240" i="1"/>
  <c r="I3240" i="1"/>
  <c r="J3240" i="1"/>
  <c r="K3240" i="1"/>
  <c r="L3240" i="1"/>
  <c r="M3240" i="1"/>
  <c r="N3240" i="1"/>
  <c r="O3240" i="1"/>
  <c r="P3240" i="1"/>
  <c r="Q3240" i="1"/>
  <c r="R3240" i="1"/>
  <c r="S3240" i="1"/>
  <c r="T3240" i="1"/>
  <c r="U3240" i="1"/>
  <c r="V3240" i="1"/>
  <c r="W3240" i="1"/>
  <c r="X3240" i="1"/>
  <c r="Y3240" i="1"/>
  <c r="Z3240" i="1"/>
  <c r="AA3240" i="1"/>
  <c r="AB3240" i="1"/>
  <c r="AC3240" i="1"/>
  <c r="H3241" i="1"/>
  <c r="I3241" i="1"/>
  <c r="J3241" i="1"/>
  <c r="K3241" i="1"/>
  <c r="L3241" i="1"/>
  <c r="M3241" i="1"/>
  <c r="N3241" i="1"/>
  <c r="O3241" i="1"/>
  <c r="P3241" i="1"/>
  <c r="Q3241" i="1"/>
  <c r="R3241" i="1"/>
  <c r="S3241" i="1"/>
  <c r="T3241" i="1"/>
  <c r="U3241" i="1"/>
  <c r="V3241" i="1"/>
  <c r="W3241" i="1"/>
  <c r="X3241" i="1"/>
  <c r="Y3241" i="1"/>
  <c r="Z3241" i="1"/>
  <c r="AA3241" i="1"/>
  <c r="AB3241" i="1"/>
  <c r="AC3241" i="1"/>
  <c r="H3242" i="1"/>
  <c r="I3242" i="1"/>
  <c r="J3242" i="1"/>
  <c r="K3242" i="1"/>
  <c r="L3242" i="1"/>
  <c r="M3242" i="1"/>
  <c r="N3242" i="1"/>
  <c r="O3242" i="1"/>
  <c r="P3242" i="1"/>
  <c r="Q3242" i="1"/>
  <c r="R3242" i="1"/>
  <c r="S3242" i="1"/>
  <c r="T3242" i="1"/>
  <c r="U3242" i="1"/>
  <c r="V3242" i="1"/>
  <c r="W3242" i="1"/>
  <c r="X3242" i="1"/>
  <c r="Y3242" i="1"/>
  <c r="Z3242" i="1"/>
  <c r="AA3242" i="1"/>
  <c r="AB3242" i="1"/>
  <c r="AC3242" i="1"/>
  <c r="H3243" i="1"/>
  <c r="I3243" i="1"/>
  <c r="J3243" i="1"/>
  <c r="K3243" i="1"/>
  <c r="L3243" i="1"/>
  <c r="M3243" i="1"/>
  <c r="N3243" i="1"/>
  <c r="O3243" i="1"/>
  <c r="P3243" i="1"/>
  <c r="Q3243" i="1"/>
  <c r="R3243" i="1"/>
  <c r="S3243" i="1"/>
  <c r="T3243" i="1"/>
  <c r="U3243" i="1"/>
  <c r="V3243" i="1"/>
  <c r="W3243" i="1"/>
  <c r="X3243" i="1"/>
  <c r="Y3243" i="1"/>
  <c r="Z3243" i="1"/>
  <c r="AA3243" i="1"/>
  <c r="AB3243" i="1"/>
  <c r="AC3243" i="1"/>
  <c r="H3244" i="1"/>
  <c r="I3244" i="1"/>
  <c r="J3244" i="1"/>
  <c r="K3244" i="1"/>
  <c r="L3244" i="1"/>
  <c r="M3244" i="1"/>
  <c r="N3244" i="1"/>
  <c r="O3244" i="1"/>
  <c r="P3244" i="1"/>
  <c r="Q3244" i="1"/>
  <c r="R3244" i="1"/>
  <c r="S3244" i="1"/>
  <c r="T3244" i="1"/>
  <c r="U3244" i="1"/>
  <c r="V3244" i="1"/>
  <c r="W3244" i="1"/>
  <c r="X3244" i="1"/>
  <c r="Y3244" i="1"/>
  <c r="Z3244" i="1"/>
  <c r="AA3244" i="1"/>
  <c r="AB3244" i="1"/>
  <c r="AC3244" i="1"/>
  <c r="H3245" i="1"/>
  <c r="I3245" i="1"/>
  <c r="J3245" i="1"/>
  <c r="K3245" i="1"/>
  <c r="L3245" i="1"/>
  <c r="M3245" i="1"/>
  <c r="N3245" i="1"/>
  <c r="O3245" i="1"/>
  <c r="P3245" i="1"/>
  <c r="Q3245" i="1"/>
  <c r="R3245" i="1"/>
  <c r="S3245" i="1"/>
  <c r="T3245" i="1"/>
  <c r="U3245" i="1"/>
  <c r="V3245" i="1"/>
  <c r="W3245" i="1"/>
  <c r="X3245" i="1"/>
  <c r="Y3245" i="1"/>
  <c r="Z3245" i="1"/>
  <c r="AA3245" i="1"/>
  <c r="AB3245" i="1"/>
  <c r="AC3245" i="1"/>
  <c r="H3246" i="1"/>
  <c r="I3246" i="1"/>
  <c r="J3246" i="1"/>
  <c r="K3246" i="1"/>
  <c r="L3246" i="1"/>
  <c r="M3246" i="1"/>
  <c r="N3246" i="1"/>
  <c r="O3246" i="1"/>
  <c r="P3246" i="1"/>
  <c r="Q3246" i="1"/>
  <c r="R3246" i="1"/>
  <c r="S3246" i="1"/>
  <c r="T3246" i="1"/>
  <c r="U3246" i="1"/>
  <c r="V3246" i="1"/>
  <c r="W3246" i="1"/>
  <c r="X3246" i="1"/>
  <c r="Y3246" i="1"/>
  <c r="Z3246" i="1"/>
  <c r="AA3246" i="1"/>
  <c r="AB3246" i="1"/>
  <c r="AC3246" i="1"/>
  <c r="H3247" i="1"/>
  <c r="I3247" i="1"/>
  <c r="J3247" i="1"/>
  <c r="K3247" i="1"/>
  <c r="L3247" i="1"/>
  <c r="M3247" i="1"/>
  <c r="N3247" i="1"/>
  <c r="O3247" i="1"/>
  <c r="P3247" i="1"/>
  <c r="Q3247" i="1"/>
  <c r="R3247" i="1"/>
  <c r="S3247" i="1"/>
  <c r="T3247" i="1"/>
  <c r="U3247" i="1"/>
  <c r="V3247" i="1"/>
  <c r="W3247" i="1"/>
  <c r="X3247" i="1"/>
  <c r="Y3247" i="1"/>
  <c r="Z3247" i="1"/>
  <c r="AA3247" i="1"/>
  <c r="AB3247" i="1"/>
  <c r="AC3247" i="1"/>
  <c r="H3248" i="1"/>
  <c r="I3248" i="1"/>
  <c r="J3248" i="1"/>
  <c r="K3248" i="1"/>
  <c r="L3248" i="1"/>
  <c r="M3248" i="1"/>
  <c r="N3248" i="1"/>
  <c r="O3248" i="1"/>
  <c r="P3248" i="1"/>
  <c r="Q3248" i="1"/>
  <c r="R3248" i="1"/>
  <c r="S3248" i="1"/>
  <c r="T3248" i="1"/>
  <c r="U3248" i="1"/>
  <c r="V3248" i="1"/>
  <c r="W3248" i="1"/>
  <c r="X3248" i="1"/>
  <c r="Y3248" i="1"/>
  <c r="Z3248" i="1"/>
  <c r="AA3248" i="1"/>
  <c r="AB3248" i="1"/>
  <c r="AC3248" i="1"/>
  <c r="H3249" i="1"/>
  <c r="I3249" i="1"/>
  <c r="J3249" i="1"/>
  <c r="K3249" i="1"/>
  <c r="L3249" i="1"/>
  <c r="M3249" i="1"/>
  <c r="N3249" i="1"/>
  <c r="O3249" i="1"/>
  <c r="P3249" i="1"/>
  <c r="Q3249" i="1"/>
  <c r="R3249" i="1"/>
  <c r="S3249" i="1"/>
  <c r="T3249" i="1"/>
  <c r="U3249" i="1"/>
  <c r="V3249" i="1"/>
  <c r="W3249" i="1"/>
  <c r="X3249" i="1"/>
  <c r="Y3249" i="1"/>
  <c r="Z3249" i="1"/>
  <c r="AA3249" i="1"/>
  <c r="AB3249" i="1"/>
  <c r="AC3249" i="1"/>
  <c r="H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U3250" i="1"/>
  <c r="V3250" i="1"/>
  <c r="W3250" i="1"/>
  <c r="X3250" i="1"/>
  <c r="Y3250" i="1"/>
  <c r="Z3250" i="1"/>
  <c r="AA3250" i="1"/>
  <c r="AB3250" i="1"/>
  <c r="AC3250" i="1"/>
  <c r="H3251" i="1"/>
  <c r="I3251" i="1"/>
  <c r="J3251" i="1"/>
  <c r="K3251" i="1"/>
  <c r="L3251" i="1"/>
  <c r="M3251" i="1"/>
  <c r="N3251" i="1"/>
  <c r="O3251" i="1"/>
  <c r="P3251" i="1"/>
  <c r="Q3251" i="1"/>
  <c r="R3251" i="1"/>
  <c r="S3251" i="1"/>
  <c r="T3251" i="1"/>
  <c r="U3251" i="1"/>
  <c r="V3251" i="1"/>
  <c r="W3251" i="1"/>
  <c r="X3251" i="1"/>
  <c r="Y3251" i="1"/>
  <c r="Z3251" i="1"/>
  <c r="AA3251" i="1"/>
  <c r="AB3251" i="1"/>
  <c r="AC3251" i="1"/>
  <c r="H3252" i="1"/>
  <c r="I3252" i="1"/>
  <c r="J3252" i="1"/>
  <c r="K3252" i="1"/>
  <c r="L3252" i="1"/>
  <c r="M3252" i="1"/>
  <c r="N3252" i="1"/>
  <c r="O3252" i="1"/>
  <c r="P3252" i="1"/>
  <c r="Q3252" i="1"/>
  <c r="R3252" i="1"/>
  <c r="S3252" i="1"/>
  <c r="T3252" i="1"/>
  <c r="U3252" i="1"/>
  <c r="V3252" i="1"/>
  <c r="W3252" i="1"/>
  <c r="X3252" i="1"/>
  <c r="Y3252" i="1"/>
  <c r="Z3252" i="1"/>
  <c r="AA3252" i="1"/>
  <c r="AB3252" i="1"/>
  <c r="AC3252" i="1"/>
  <c r="H3253" i="1"/>
  <c r="I3253" i="1"/>
  <c r="J3253" i="1"/>
  <c r="K3253" i="1"/>
  <c r="L3253" i="1"/>
  <c r="M3253" i="1"/>
  <c r="N3253" i="1"/>
  <c r="O3253" i="1"/>
  <c r="P3253" i="1"/>
  <c r="Q3253" i="1"/>
  <c r="R3253" i="1"/>
  <c r="S3253" i="1"/>
  <c r="T3253" i="1"/>
  <c r="U3253" i="1"/>
  <c r="V3253" i="1"/>
  <c r="W3253" i="1"/>
  <c r="X3253" i="1"/>
  <c r="Y3253" i="1"/>
  <c r="Z3253" i="1"/>
  <c r="AA3253" i="1"/>
  <c r="AB3253" i="1"/>
  <c r="AC3253" i="1"/>
  <c r="H3254" i="1"/>
  <c r="I3254" i="1"/>
  <c r="J3254" i="1"/>
  <c r="K3254" i="1"/>
  <c r="L3254" i="1"/>
  <c r="M3254" i="1"/>
  <c r="N3254" i="1"/>
  <c r="O3254" i="1"/>
  <c r="P3254" i="1"/>
  <c r="Q3254" i="1"/>
  <c r="R3254" i="1"/>
  <c r="S3254" i="1"/>
  <c r="T3254" i="1"/>
  <c r="U3254" i="1"/>
  <c r="V3254" i="1"/>
  <c r="W3254" i="1"/>
  <c r="X3254" i="1"/>
  <c r="Y3254" i="1"/>
  <c r="Z3254" i="1"/>
  <c r="AA3254" i="1"/>
  <c r="AB3254" i="1"/>
  <c r="AC3254" i="1"/>
  <c r="H3255" i="1"/>
  <c r="I3255" i="1"/>
  <c r="J3255" i="1"/>
  <c r="K3255" i="1"/>
  <c r="L3255" i="1"/>
  <c r="M3255" i="1"/>
  <c r="N3255" i="1"/>
  <c r="O3255" i="1"/>
  <c r="P3255" i="1"/>
  <c r="Q3255" i="1"/>
  <c r="R3255" i="1"/>
  <c r="S3255" i="1"/>
  <c r="T3255" i="1"/>
  <c r="U3255" i="1"/>
  <c r="V3255" i="1"/>
  <c r="W3255" i="1"/>
  <c r="X3255" i="1"/>
  <c r="Y3255" i="1"/>
  <c r="Z3255" i="1"/>
  <c r="AA3255" i="1"/>
  <c r="AB3255" i="1"/>
  <c r="AC3255" i="1"/>
  <c r="H3256" i="1"/>
  <c r="I3256" i="1"/>
  <c r="J3256" i="1"/>
  <c r="K3256" i="1"/>
  <c r="L3256" i="1"/>
  <c r="M3256" i="1"/>
  <c r="N3256" i="1"/>
  <c r="O3256" i="1"/>
  <c r="P3256" i="1"/>
  <c r="Q3256" i="1"/>
  <c r="R3256" i="1"/>
  <c r="S3256" i="1"/>
  <c r="T3256" i="1"/>
  <c r="U3256" i="1"/>
  <c r="V3256" i="1"/>
  <c r="W3256" i="1"/>
  <c r="X3256" i="1"/>
  <c r="Y3256" i="1"/>
  <c r="Z3256" i="1"/>
  <c r="AA3256" i="1"/>
  <c r="AB3256" i="1"/>
  <c r="AC3256" i="1"/>
  <c r="H3257" i="1"/>
  <c r="I3257" i="1"/>
  <c r="J3257" i="1"/>
  <c r="K3257" i="1"/>
  <c r="L3257" i="1"/>
  <c r="M3257" i="1"/>
  <c r="N3257" i="1"/>
  <c r="O3257" i="1"/>
  <c r="P3257" i="1"/>
  <c r="Q3257" i="1"/>
  <c r="R3257" i="1"/>
  <c r="S3257" i="1"/>
  <c r="T3257" i="1"/>
  <c r="U3257" i="1"/>
  <c r="V3257" i="1"/>
  <c r="W3257" i="1"/>
  <c r="X3257" i="1"/>
  <c r="Y3257" i="1"/>
  <c r="Z3257" i="1"/>
  <c r="AA3257" i="1"/>
  <c r="AB3257" i="1"/>
  <c r="AC3257" i="1"/>
  <c r="H3258" i="1"/>
  <c r="I3258" i="1"/>
  <c r="J3258" i="1"/>
  <c r="K3258" i="1"/>
  <c r="L3258" i="1"/>
  <c r="M3258" i="1"/>
  <c r="N3258" i="1"/>
  <c r="O3258" i="1"/>
  <c r="P3258" i="1"/>
  <c r="Q3258" i="1"/>
  <c r="R3258" i="1"/>
  <c r="S3258" i="1"/>
  <c r="T3258" i="1"/>
  <c r="U3258" i="1"/>
  <c r="V3258" i="1"/>
  <c r="W3258" i="1"/>
  <c r="X3258" i="1"/>
  <c r="Y3258" i="1"/>
  <c r="Z3258" i="1"/>
  <c r="AA3258" i="1"/>
  <c r="AB3258" i="1"/>
  <c r="AC3258" i="1"/>
  <c r="H3259" i="1"/>
  <c r="I3259" i="1"/>
  <c r="J3259" i="1"/>
  <c r="K3259" i="1"/>
  <c r="L3259" i="1"/>
  <c r="M3259" i="1"/>
  <c r="N3259" i="1"/>
  <c r="O3259" i="1"/>
  <c r="P3259" i="1"/>
  <c r="Q3259" i="1"/>
  <c r="R3259" i="1"/>
  <c r="S3259" i="1"/>
  <c r="T3259" i="1"/>
  <c r="U3259" i="1"/>
  <c r="V3259" i="1"/>
  <c r="W3259" i="1"/>
  <c r="X3259" i="1"/>
  <c r="Y3259" i="1"/>
  <c r="Z3259" i="1"/>
  <c r="AA3259" i="1"/>
  <c r="AB3259" i="1"/>
  <c r="AC3259" i="1"/>
  <c r="H3260" i="1"/>
  <c r="I3260" i="1"/>
  <c r="J3260" i="1"/>
  <c r="K3260" i="1"/>
  <c r="L3260" i="1"/>
  <c r="M3260" i="1"/>
  <c r="N3260" i="1"/>
  <c r="O3260" i="1"/>
  <c r="P3260" i="1"/>
  <c r="Q3260" i="1"/>
  <c r="R3260" i="1"/>
  <c r="S3260" i="1"/>
  <c r="T3260" i="1"/>
  <c r="U3260" i="1"/>
  <c r="V3260" i="1"/>
  <c r="W3260" i="1"/>
  <c r="X3260" i="1"/>
  <c r="Y3260" i="1"/>
  <c r="Z3260" i="1"/>
  <c r="AA3260" i="1"/>
  <c r="AB3260" i="1"/>
  <c r="AC3260" i="1"/>
  <c r="H3261" i="1"/>
  <c r="I3261" i="1"/>
  <c r="J3261" i="1"/>
  <c r="K3261" i="1"/>
  <c r="L3261" i="1"/>
  <c r="M3261" i="1"/>
  <c r="N3261" i="1"/>
  <c r="O3261" i="1"/>
  <c r="P3261" i="1"/>
  <c r="Q3261" i="1"/>
  <c r="R3261" i="1"/>
  <c r="S3261" i="1"/>
  <c r="T3261" i="1"/>
  <c r="U3261" i="1"/>
  <c r="V3261" i="1"/>
  <c r="W3261" i="1"/>
  <c r="X3261" i="1"/>
  <c r="Y3261" i="1"/>
  <c r="Z3261" i="1"/>
  <c r="AA3261" i="1"/>
  <c r="AB3261" i="1"/>
  <c r="AC3261" i="1"/>
  <c r="H3262" i="1"/>
  <c r="I3262" i="1"/>
  <c r="J3262" i="1"/>
  <c r="K3262" i="1"/>
  <c r="L3262" i="1"/>
  <c r="M3262" i="1"/>
  <c r="N3262" i="1"/>
  <c r="O3262" i="1"/>
  <c r="P3262" i="1"/>
  <c r="Q3262" i="1"/>
  <c r="R3262" i="1"/>
  <c r="S3262" i="1"/>
  <c r="T3262" i="1"/>
  <c r="U3262" i="1"/>
  <c r="V3262" i="1"/>
  <c r="W3262" i="1"/>
  <c r="X3262" i="1"/>
  <c r="Y3262" i="1"/>
  <c r="Z3262" i="1"/>
  <c r="AA3262" i="1"/>
  <c r="AB3262" i="1"/>
  <c r="AC3262" i="1"/>
  <c r="H3263" i="1"/>
  <c r="I3263" i="1"/>
  <c r="J3263" i="1"/>
  <c r="K3263" i="1"/>
  <c r="L3263" i="1"/>
  <c r="M3263" i="1"/>
  <c r="N3263" i="1"/>
  <c r="O3263" i="1"/>
  <c r="P3263" i="1"/>
  <c r="Q3263" i="1"/>
  <c r="R3263" i="1"/>
  <c r="S3263" i="1"/>
  <c r="T3263" i="1"/>
  <c r="U3263" i="1"/>
  <c r="V3263" i="1"/>
  <c r="W3263" i="1"/>
  <c r="X3263" i="1"/>
  <c r="Y3263" i="1"/>
  <c r="Z3263" i="1"/>
  <c r="AA3263" i="1"/>
  <c r="AB3263" i="1"/>
  <c r="AC3263" i="1"/>
  <c r="H3264" i="1"/>
  <c r="I3264" i="1"/>
  <c r="J3264" i="1"/>
  <c r="K3264" i="1"/>
  <c r="L3264" i="1"/>
  <c r="M3264" i="1"/>
  <c r="N3264" i="1"/>
  <c r="O3264" i="1"/>
  <c r="P3264" i="1"/>
  <c r="Q3264" i="1"/>
  <c r="R3264" i="1"/>
  <c r="S3264" i="1"/>
  <c r="T3264" i="1"/>
  <c r="U3264" i="1"/>
  <c r="V3264" i="1"/>
  <c r="W3264" i="1"/>
  <c r="X3264" i="1"/>
  <c r="Y3264" i="1"/>
  <c r="Z3264" i="1"/>
  <c r="AA3264" i="1"/>
  <c r="AB3264" i="1"/>
  <c r="AC3264" i="1"/>
  <c r="H3265" i="1"/>
  <c r="I3265" i="1"/>
  <c r="J3265" i="1"/>
  <c r="K3265" i="1"/>
  <c r="L3265" i="1"/>
  <c r="M3265" i="1"/>
  <c r="N3265" i="1"/>
  <c r="O3265" i="1"/>
  <c r="P3265" i="1"/>
  <c r="Q3265" i="1"/>
  <c r="R3265" i="1"/>
  <c r="S3265" i="1"/>
  <c r="T3265" i="1"/>
  <c r="U3265" i="1"/>
  <c r="V3265" i="1"/>
  <c r="W3265" i="1"/>
  <c r="X3265" i="1"/>
  <c r="Y3265" i="1"/>
  <c r="Z3265" i="1"/>
  <c r="AA3265" i="1"/>
  <c r="AB3265" i="1"/>
  <c r="AC3265" i="1"/>
  <c r="H3266" i="1"/>
  <c r="I3266" i="1"/>
  <c r="J3266" i="1"/>
  <c r="K3266" i="1"/>
  <c r="L3266" i="1"/>
  <c r="M3266" i="1"/>
  <c r="N3266" i="1"/>
  <c r="O3266" i="1"/>
  <c r="P3266" i="1"/>
  <c r="Q3266" i="1"/>
  <c r="R3266" i="1"/>
  <c r="S3266" i="1"/>
  <c r="T3266" i="1"/>
  <c r="U3266" i="1"/>
  <c r="V3266" i="1"/>
  <c r="W3266" i="1"/>
  <c r="X3266" i="1"/>
  <c r="Y3266" i="1"/>
  <c r="Z3266" i="1"/>
  <c r="AA3266" i="1"/>
  <c r="AB3266" i="1"/>
  <c r="AC3266" i="1"/>
  <c r="H3267" i="1"/>
  <c r="I3267" i="1"/>
  <c r="J3267" i="1"/>
  <c r="K3267" i="1"/>
  <c r="L3267" i="1"/>
  <c r="M3267" i="1"/>
  <c r="N3267" i="1"/>
  <c r="O3267" i="1"/>
  <c r="P3267" i="1"/>
  <c r="Q3267" i="1"/>
  <c r="R3267" i="1"/>
  <c r="S3267" i="1"/>
  <c r="T3267" i="1"/>
  <c r="U3267" i="1"/>
  <c r="V3267" i="1"/>
  <c r="W3267" i="1"/>
  <c r="X3267" i="1"/>
  <c r="Y3267" i="1"/>
  <c r="Z3267" i="1"/>
  <c r="AA3267" i="1"/>
  <c r="AB3267" i="1"/>
  <c r="AC3267" i="1"/>
  <c r="H3268" i="1"/>
  <c r="I3268" i="1"/>
  <c r="J3268" i="1"/>
  <c r="K3268" i="1"/>
  <c r="L3268" i="1"/>
  <c r="M3268" i="1"/>
  <c r="N3268" i="1"/>
  <c r="O3268" i="1"/>
  <c r="P3268" i="1"/>
  <c r="Q3268" i="1"/>
  <c r="R3268" i="1"/>
  <c r="S3268" i="1"/>
  <c r="T3268" i="1"/>
  <c r="U3268" i="1"/>
  <c r="V3268" i="1"/>
  <c r="W3268" i="1"/>
  <c r="X3268" i="1"/>
  <c r="Y3268" i="1"/>
  <c r="Z3268" i="1"/>
  <c r="AA3268" i="1"/>
  <c r="AB3268" i="1"/>
  <c r="AC3268" i="1"/>
  <c r="H3269" i="1"/>
  <c r="I3269" i="1"/>
  <c r="J3269" i="1"/>
  <c r="K3269" i="1"/>
  <c r="L3269" i="1"/>
  <c r="M3269" i="1"/>
  <c r="N3269" i="1"/>
  <c r="O3269" i="1"/>
  <c r="P3269" i="1"/>
  <c r="Q3269" i="1"/>
  <c r="R3269" i="1"/>
  <c r="S3269" i="1"/>
  <c r="T3269" i="1"/>
  <c r="U3269" i="1"/>
  <c r="V3269" i="1"/>
  <c r="W3269" i="1"/>
  <c r="X3269" i="1"/>
  <c r="Y3269" i="1"/>
  <c r="Z3269" i="1"/>
  <c r="AA3269" i="1"/>
  <c r="AB3269" i="1"/>
  <c r="AC3269" i="1"/>
  <c r="H3270" i="1"/>
  <c r="I3270" i="1"/>
  <c r="J3270" i="1"/>
  <c r="K3270" i="1"/>
  <c r="L3270" i="1"/>
  <c r="M3270" i="1"/>
  <c r="N3270" i="1"/>
  <c r="O3270" i="1"/>
  <c r="P3270" i="1"/>
  <c r="Q3270" i="1"/>
  <c r="R3270" i="1"/>
  <c r="S3270" i="1"/>
  <c r="T3270" i="1"/>
  <c r="U3270" i="1"/>
  <c r="V3270" i="1"/>
  <c r="W3270" i="1"/>
  <c r="X3270" i="1"/>
  <c r="Y3270" i="1"/>
  <c r="Z3270" i="1"/>
  <c r="AA3270" i="1"/>
  <c r="AB3270" i="1"/>
  <c r="AC3270" i="1"/>
  <c r="H3271" i="1"/>
  <c r="I3271" i="1"/>
  <c r="J3271" i="1"/>
  <c r="K3271" i="1"/>
  <c r="L3271" i="1"/>
  <c r="M3271" i="1"/>
  <c r="N3271" i="1"/>
  <c r="O3271" i="1"/>
  <c r="P3271" i="1"/>
  <c r="Q3271" i="1"/>
  <c r="R3271" i="1"/>
  <c r="S3271" i="1"/>
  <c r="T3271" i="1"/>
  <c r="U3271" i="1"/>
  <c r="V3271" i="1"/>
  <c r="W3271" i="1"/>
  <c r="X3271" i="1"/>
  <c r="Y3271" i="1"/>
  <c r="Z3271" i="1"/>
  <c r="AA3271" i="1"/>
  <c r="AB3271" i="1"/>
  <c r="AC3271" i="1"/>
  <c r="H3272" i="1"/>
  <c r="I3272" i="1"/>
  <c r="J3272" i="1"/>
  <c r="K3272" i="1"/>
  <c r="L3272" i="1"/>
  <c r="M3272" i="1"/>
  <c r="N3272" i="1"/>
  <c r="O3272" i="1"/>
  <c r="P3272" i="1"/>
  <c r="Q3272" i="1"/>
  <c r="R3272" i="1"/>
  <c r="S3272" i="1"/>
  <c r="T3272" i="1"/>
  <c r="U3272" i="1"/>
  <c r="V3272" i="1"/>
  <c r="W3272" i="1"/>
  <c r="X3272" i="1"/>
  <c r="Y3272" i="1"/>
  <c r="Z3272" i="1"/>
  <c r="AA3272" i="1"/>
  <c r="AB3272" i="1"/>
  <c r="AC3272" i="1"/>
  <c r="H3273" i="1"/>
  <c r="I3273" i="1"/>
  <c r="J3273" i="1"/>
  <c r="K3273" i="1"/>
  <c r="L3273" i="1"/>
  <c r="M3273" i="1"/>
  <c r="N3273" i="1"/>
  <c r="O3273" i="1"/>
  <c r="P3273" i="1"/>
  <c r="Q3273" i="1"/>
  <c r="R3273" i="1"/>
  <c r="S3273" i="1"/>
  <c r="T3273" i="1"/>
  <c r="U3273" i="1"/>
  <c r="V3273" i="1"/>
  <c r="W3273" i="1"/>
  <c r="X3273" i="1"/>
  <c r="Y3273" i="1"/>
  <c r="Z3273" i="1"/>
  <c r="AA3273" i="1"/>
  <c r="AB3273" i="1"/>
  <c r="AC3273" i="1"/>
  <c r="H3274" i="1"/>
  <c r="I3274" i="1"/>
  <c r="J3274" i="1"/>
  <c r="K3274" i="1"/>
  <c r="L3274" i="1"/>
  <c r="M3274" i="1"/>
  <c r="N3274" i="1"/>
  <c r="O3274" i="1"/>
  <c r="P3274" i="1"/>
  <c r="Q3274" i="1"/>
  <c r="R3274" i="1"/>
  <c r="S3274" i="1"/>
  <c r="T3274" i="1"/>
  <c r="U3274" i="1"/>
  <c r="V3274" i="1"/>
  <c r="W3274" i="1"/>
  <c r="X3274" i="1"/>
  <c r="Y3274" i="1"/>
  <c r="Z3274" i="1"/>
  <c r="AA3274" i="1"/>
  <c r="AB3274" i="1"/>
  <c r="AC3274" i="1"/>
  <c r="H3275" i="1"/>
  <c r="I3275" i="1"/>
  <c r="J3275" i="1"/>
  <c r="K3275" i="1"/>
  <c r="L3275" i="1"/>
  <c r="M3275" i="1"/>
  <c r="N3275" i="1"/>
  <c r="O3275" i="1"/>
  <c r="P3275" i="1"/>
  <c r="Q3275" i="1"/>
  <c r="R3275" i="1"/>
  <c r="S3275" i="1"/>
  <c r="T3275" i="1"/>
  <c r="U3275" i="1"/>
  <c r="V3275" i="1"/>
  <c r="W3275" i="1"/>
  <c r="X3275" i="1"/>
  <c r="Y3275" i="1"/>
  <c r="Z3275" i="1"/>
  <c r="AA3275" i="1"/>
  <c r="AB3275" i="1"/>
  <c r="AC3275" i="1"/>
  <c r="H3276" i="1"/>
  <c r="I3276" i="1"/>
  <c r="J3276" i="1"/>
  <c r="K3276" i="1"/>
  <c r="L3276" i="1"/>
  <c r="M3276" i="1"/>
  <c r="N3276" i="1"/>
  <c r="O3276" i="1"/>
  <c r="P3276" i="1"/>
  <c r="Q3276" i="1"/>
  <c r="R3276" i="1"/>
  <c r="S3276" i="1"/>
  <c r="T3276" i="1"/>
  <c r="U3276" i="1"/>
  <c r="V3276" i="1"/>
  <c r="W3276" i="1"/>
  <c r="X3276" i="1"/>
  <c r="Y3276" i="1"/>
  <c r="Z3276" i="1"/>
  <c r="AA3276" i="1"/>
  <c r="AB3276" i="1"/>
  <c r="AC3276" i="1"/>
  <c r="H3277" i="1"/>
  <c r="I3277" i="1"/>
  <c r="J3277" i="1"/>
  <c r="K3277" i="1"/>
  <c r="L3277" i="1"/>
  <c r="M3277" i="1"/>
  <c r="N3277" i="1"/>
  <c r="O3277" i="1"/>
  <c r="P3277" i="1"/>
  <c r="Q3277" i="1"/>
  <c r="R3277" i="1"/>
  <c r="S3277" i="1"/>
  <c r="T3277" i="1"/>
  <c r="U3277" i="1"/>
  <c r="V3277" i="1"/>
  <c r="W3277" i="1"/>
  <c r="X3277" i="1"/>
  <c r="Y3277" i="1"/>
  <c r="Z3277" i="1"/>
  <c r="AA3277" i="1"/>
  <c r="AB3277" i="1"/>
  <c r="AC3277" i="1"/>
  <c r="H3278" i="1"/>
  <c r="I3278" i="1"/>
  <c r="J3278" i="1"/>
  <c r="K3278" i="1"/>
  <c r="L3278" i="1"/>
  <c r="M3278" i="1"/>
  <c r="N3278" i="1"/>
  <c r="O3278" i="1"/>
  <c r="P3278" i="1"/>
  <c r="Q3278" i="1"/>
  <c r="R3278" i="1"/>
  <c r="S3278" i="1"/>
  <c r="T3278" i="1"/>
  <c r="U3278" i="1"/>
  <c r="V3278" i="1"/>
  <c r="W3278" i="1"/>
  <c r="X3278" i="1"/>
  <c r="Y3278" i="1"/>
  <c r="Z3278" i="1"/>
  <c r="AA3278" i="1"/>
  <c r="AB3278" i="1"/>
  <c r="AC3278" i="1"/>
  <c r="H3279" i="1"/>
  <c r="I3279" i="1"/>
  <c r="J3279" i="1"/>
  <c r="K3279" i="1"/>
  <c r="L3279" i="1"/>
  <c r="M3279" i="1"/>
  <c r="N3279" i="1"/>
  <c r="O3279" i="1"/>
  <c r="P3279" i="1"/>
  <c r="Q3279" i="1"/>
  <c r="R3279" i="1"/>
  <c r="S3279" i="1"/>
  <c r="T3279" i="1"/>
  <c r="U3279" i="1"/>
  <c r="V3279" i="1"/>
  <c r="W3279" i="1"/>
  <c r="X3279" i="1"/>
  <c r="Y3279" i="1"/>
  <c r="Z3279" i="1"/>
  <c r="AA3279" i="1"/>
  <c r="AB3279" i="1"/>
  <c r="AC3279" i="1"/>
  <c r="H3280" i="1"/>
  <c r="I3280" i="1"/>
  <c r="J3280" i="1"/>
  <c r="K3280" i="1"/>
  <c r="L3280" i="1"/>
  <c r="M3280" i="1"/>
  <c r="N3280" i="1"/>
  <c r="O3280" i="1"/>
  <c r="P3280" i="1"/>
  <c r="Q3280" i="1"/>
  <c r="R3280" i="1"/>
  <c r="S3280" i="1"/>
  <c r="T3280" i="1"/>
  <c r="U3280" i="1"/>
  <c r="V3280" i="1"/>
  <c r="W3280" i="1"/>
  <c r="X3280" i="1"/>
  <c r="Y3280" i="1"/>
  <c r="Z3280" i="1"/>
  <c r="AA3280" i="1"/>
  <c r="AB3280" i="1"/>
  <c r="AC3280" i="1"/>
  <c r="H3289" i="1"/>
  <c r="I3289" i="1"/>
  <c r="J3289" i="1"/>
  <c r="K3289" i="1"/>
  <c r="L3289" i="1"/>
  <c r="M3289" i="1"/>
  <c r="N3289" i="1"/>
  <c r="O3289" i="1"/>
  <c r="P3289" i="1"/>
  <c r="Q3289" i="1"/>
  <c r="R3289" i="1"/>
  <c r="S3289" i="1"/>
  <c r="T3289" i="1"/>
  <c r="U3289" i="1"/>
  <c r="V3289" i="1"/>
  <c r="W3289" i="1"/>
  <c r="X3289" i="1"/>
  <c r="Y3289" i="1"/>
  <c r="Z3289" i="1"/>
  <c r="AA3289" i="1"/>
  <c r="AB3289" i="1"/>
  <c r="AC3289" i="1"/>
  <c r="H3290" i="1"/>
  <c r="I3290" i="1"/>
  <c r="J3290" i="1"/>
  <c r="K3290" i="1"/>
  <c r="L3290" i="1"/>
  <c r="M3290" i="1"/>
  <c r="N3290" i="1"/>
  <c r="O3290" i="1"/>
  <c r="P3290" i="1"/>
  <c r="Q3290" i="1"/>
  <c r="R3290" i="1"/>
  <c r="S3290" i="1"/>
  <c r="T3290" i="1"/>
  <c r="U3290" i="1"/>
  <c r="V3290" i="1"/>
  <c r="W3290" i="1"/>
  <c r="X3290" i="1"/>
  <c r="Y3290" i="1"/>
  <c r="Z3290" i="1"/>
  <c r="AA3290" i="1"/>
  <c r="AB3290" i="1"/>
  <c r="AC3290" i="1"/>
  <c r="H3291" i="1"/>
  <c r="I3291" i="1"/>
  <c r="J3291" i="1"/>
  <c r="K3291" i="1"/>
  <c r="L3291" i="1"/>
  <c r="M3291" i="1"/>
  <c r="N3291" i="1"/>
  <c r="O3291" i="1"/>
  <c r="P3291" i="1"/>
  <c r="Q3291" i="1"/>
  <c r="R3291" i="1"/>
  <c r="S3291" i="1"/>
  <c r="T3291" i="1"/>
  <c r="U3291" i="1"/>
  <c r="V3291" i="1"/>
  <c r="W3291" i="1"/>
  <c r="X3291" i="1"/>
  <c r="Y3291" i="1"/>
  <c r="Z3291" i="1"/>
  <c r="AA3291" i="1"/>
  <c r="AB3291" i="1"/>
  <c r="AC3291" i="1"/>
  <c r="H3292" i="1"/>
  <c r="I3292" i="1"/>
  <c r="J3292" i="1"/>
  <c r="K3292" i="1"/>
  <c r="L3292" i="1"/>
  <c r="M3292" i="1"/>
  <c r="N3292" i="1"/>
  <c r="O3292" i="1"/>
  <c r="P3292" i="1"/>
  <c r="Q3292" i="1"/>
  <c r="R3292" i="1"/>
  <c r="S3292" i="1"/>
  <c r="T3292" i="1"/>
  <c r="U3292" i="1"/>
  <c r="V3292" i="1"/>
  <c r="W3292" i="1"/>
  <c r="X3292" i="1"/>
  <c r="Y3292" i="1"/>
  <c r="Z3292" i="1"/>
  <c r="AA3292" i="1"/>
  <c r="AB3292" i="1"/>
  <c r="AC3292" i="1"/>
  <c r="H3293" i="1"/>
  <c r="I3293" i="1"/>
  <c r="J3293" i="1"/>
  <c r="K3293" i="1"/>
  <c r="L3293" i="1"/>
  <c r="M3293" i="1"/>
  <c r="N3293" i="1"/>
  <c r="O3293" i="1"/>
  <c r="P3293" i="1"/>
  <c r="Q3293" i="1"/>
  <c r="R3293" i="1"/>
  <c r="S3293" i="1"/>
  <c r="T3293" i="1"/>
  <c r="U3293" i="1"/>
  <c r="V3293" i="1"/>
  <c r="W3293" i="1"/>
  <c r="X3293" i="1"/>
  <c r="Y3293" i="1"/>
  <c r="Z3293" i="1"/>
  <c r="AA3293" i="1"/>
  <c r="AB3293" i="1"/>
  <c r="AC3293" i="1"/>
  <c r="H3294" i="1"/>
  <c r="I3294" i="1"/>
  <c r="J3294" i="1"/>
  <c r="K3294" i="1"/>
  <c r="L3294" i="1"/>
  <c r="M3294" i="1"/>
  <c r="N3294" i="1"/>
  <c r="O3294" i="1"/>
  <c r="P3294" i="1"/>
  <c r="Q3294" i="1"/>
  <c r="R3294" i="1"/>
  <c r="S3294" i="1"/>
  <c r="T3294" i="1"/>
  <c r="U3294" i="1"/>
  <c r="V3294" i="1"/>
  <c r="W3294" i="1"/>
  <c r="X3294" i="1"/>
  <c r="Y3294" i="1"/>
  <c r="Z3294" i="1"/>
  <c r="AA3294" i="1"/>
  <c r="AB3294" i="1"/>
  <c r="AC3294" i="1"/>
  <c r="H3295" i="1"/>
  <c r="I3295" i="1"/>
  <c r="J3295" i="1"/>
  <c r="K3295" i="1"/>
  <c r="L3295" i="1"/>
  <c r="M3295" i="1"/>
  <c r="N3295" i="1"/>
  <c r="O3295" i="1"/>
  <c r="P3295" i="1"/>
  <c r="Q3295" i="1"/>
  <c r="R3295" i="1"/>
  <c r="S3295" i="1"/>
  <c r="T3295" i="1"/>
  <c r="U3295" i="1"/>
  <c r="V3295" i="1"/>
  <c r="W3295" i="1"/>
  <c r="X3295" i="1"/>
  <c r="Y3295" i="1"/>
  <c r="Z3295" i="1"/>
  <c r="AA3295" i="1"/>
  <c r="AB3295" i="1"/>
  <c r="AC3295" i="1"/>
  <c r="H3296" i="1"/>
  <c r="I3296" i="1"/>
  <c r="J3296" i="1"/>
  <c r="K3296" i="1"/>
  <c r="L3296" i="1"/>
  <c r="M3296" i="1"/>
  <c r="N3296" i="1"/>
  <c r="O3296" i="1"/>
  <c r="P3296" i="1"/>
  <c r="Q3296" i="1"/>
  <c r="R3296" i="1"/>
  <c r="S3296" i="1"/>
  <c r="T3296" i="1"/>
  <c r="U3296" i="1"/>
  <c r="V3296" i="1"/>
  <c r="W3296" i="1"/>
  <c r="X3296" i="1"/>
  <c r="Y3296" i="1"/>
  <c r="Z3296" i="1"/>
  <c r="AA3296" i="1"/>
  <c r="AB3296" i="1"/>
  <c r="AC3296" i="1"/>
  <c r="H3297" i="1"/>
  <c r="I3297" i="1"/>
  <c r="J3297" i="1"/>
  <c r="K3297" i="1"/>
  <c r="L3297" i="1"/>
  <c r="M3297" i="1"/>
  <c r="N3297" i="1"/>
  <c r="O3297" i="1"/>
  <c r="P3297" i="1"/>
  <c r="Q3297" i="1"/>
  <c r="R3297" i="1"/>
  <c r="S3297" i="1"/>
  <c r="T3297" i="1"/>
  <c r="U3297" i="1"/>
  <c r="V3297" i="1"/>
  <c r="W3297" i="1"/>
  <c r="X3297" i="1"/>
  <c r="Y3297" i="1"/>
  <c r="Z3297" i="1"/>
  <c r="AA3297" i="1"/>
  <c r="AB3297" i="1"/>
  <c r="AC3297" i="1"/>
  <c r="H3298" i="1"/>
  <c r="I3298" i="1"/>
  <c r="J3298" i="1"/>
  <c r="K3298" i="1"/>
  <c r="L3298" i="1"/>
  <c r="M3298" i="1"/>
  <c r="N3298" i="1"/>
  <c r="O3298" i="1"/>
  <c r="P3298" i="1"/>
  <c r="Q3298" i="1"/>
  <c r="R3298" i="1"/>
  <c r="S3298" i="1"/>
  <c r="T3298" i="1"/>
  <c r="U3298" i="1"/>
  <c r="V3298" i="1"/>
  <c r="W3298" i="1"/>
  <c r="X3298" i="1"/>
  <c r="Y3298" i="1"/>
  <c r="Z3298" i="1"/>
  <c r="AA3298" i="1"/>
  <c r="AB3298" i="1"/>
  <c r="AC3298" i="1"/>
  <c r="H3299" i="1"/>
  <c r="I3299" i="1"/>
  <c r="J3299" i="1"/>
  <c r="K3299" i="1"/>
  <c r="L3299" i="1"/>
  <c r="M3299" i="1"/>
  <c r="N3299" i="1"/>
  <c r="O3299" i="1"/>
  <c r="P3299" i="1"/>
  <c r="Q3299" i="1"/>
  <c r="R3299" i="1"/>
  <c r="S3299" i="1"/>
  <c r="T3299" i="1"/>
  <c r="U3299" i="1"/>
  <c r="V3299" i="1"/>
  <c r="W3299" i="1"/>
  <c r="X3299" i="1"/>
  <c r="Y3299" i="1"/>
  <c r="Z3299" i="1"/>
  <c r="AA3299" i="1"/>
  <c r="AB3299" i="1"/>
  <c r="AC3299" i="1"/>
  <c r="H3300" i="1"/>
  <c r="I3300" i="1"/>
  <c r="J3300" i="1"/>
  <c r="K3300" i="1"/>
  <c r="L3300" i="1"/>
  <c r="M3300" i="1"/>
  <c r="N3300" i="1"/>
  <c r="O3300" i="1"/>
  <c r="P3300" i="1"/>
  <c r="Q3300" i="1"/>
  <c r="R3300" i="1"/>
  <c r="S3300" i="1"/>
  <c r="T3300" i="1"/>
  <c r="U3300" i="1"/>
  <c r="V3300" i="1"/>
  <c r="W3300" i="1"/>
  <c r="X3300" i="1"/>
  <c r="Y3300" i="1"/>
  <c r="Z3300" i="1"/>
  <c r="AA3300" i="1"/>
  <c r="AB3300" i="1"/>
  <c r="AC3300" i="1"/>
  <c r="H3301" i="1"/>
  <c r="I3301" i="1"/>
  <c r="J3301" i="1"/>
  <c r="K3301" i="1"/>
  <c r="L3301" i="1"/>
  <c r="M3301" i="1"/>
  <c r="N3301" i="1"/>
  <c r="O3301" i="1"/>
  <c r="P3301" i="1"/>
  <c r="Q3301" i="1"/>
  <c r="R3301" i="1"/>
  <c r="S3301" i="1"/>
  <c r="T3301" i="1"/>
  <c r="U3301" i="1"/>
  <c r="V3301" i="1"/>
  <c r="W3301" i="1"/>
  <c r="X3301" i="1"/>
  <c r="Y3301" i="1"/>
  <c r="Z3301" i="1"/>
  <c r="AA3301" i="1"/>
  <c r="AB3301" i="1"/>
  <c r="AC3301" i="1"/>
  <c r="H3302" i="1"/>
  <c r="I3302" i="1"/>
  <c r="J3302" i="1"/>
  <c r="K3302" i="1"/>
  <c r="L3302" i="1"/>
  <c r="M3302" i="1"/>
  <c r="N3302" i="1"/>
  <c r="O3302" i="1"/>
  <c r="P3302" i="1"/>
  <c r="Q3302" i="1"/>
  <c r="R3302" i="1"/>
  <c r="S3302" i="1"/>
  <c r="T3302" i="1"/>
  <c r="U3302" i="1"/>
  <c r="V3302" i="1"/>
  <c r="W3302" i="1"/>
  <c r="X3302" i="1"/>
  <c r="Y3302" i="1"/>
  <c r="Z3302" i="1"/>
  <c r="AA3302" i="1"/>
  <c r="AB3302" i="1"/>
  <c r="AC3302" i="1"/>
  <c r="H3303" i="1"/>
  <c r="I3303" i="1"/>
  <c r="J3303" i="1"/>
  <c r="K3303" i="1"/>
  <c r="L3303" i="1"/>
  <c r="M3303" i="1"/>
  <c r="N3303" i="1"/>
  <c r="O3303" i="1"/>
  <c r="P3303" i="1"/>
  <c r="Q3303" i="1"/>
  <c r="R3303" i="1"/>
  <c r="S3303" i="1"/>
  <c r="T3303" i="1"/>
  <c r="U3303" i="1"/>
  <c r="V3303" i="1"/>
  <c r="W3303" i="1"/>
  <c r="X3303" i="1"/>
  <c r="Y3303" i="1"/>
  <c r="Z3303" i="1"/>
  <c r="AA3303" i="1"/>
  <c r="AB3303" i="1"/>
  <c r="AC3303" i="1"/>
  <c r="H3304" i="1"/>
  <c r="I3304" i="1"/>
  <c r="J3304" i="1"/>
  <c r="K3304" i="1"/>
  <c r="L3304" i="1"/>
  <c r="M3304" i="1"/>
  <c r="N3304" i="1"/>
  <c r="O3304" i="1"/>
  <c r="P3304" i="1"/>
  <c r="Q3304" i="1"/>
  <c r="R3304" i="1"/>
  <c r="S3304" i="1"/>
  <c r="T3304" i="1"/>
  <c r="U3304" i="1"/>
  <c r="V3304" i="1"/>
  <c r="W3304" i="1"/>
  <c r="X3304" i="1"/>
  <c r="Y3304" i="1"/>
  <c r="Z3304" i="1"/>
  <c r="AA3304" i="1"/>
  <c r="AB3304" i="1"/>
  <c r="AC3304" i="1"/>
  <c r="H3305" i="1"/>
  <c r="I3305" i="1"/>
  <c r="J3305" i="1"/>
  <c r="K3305" i="1"/>
  <c r="L3305" i="1"/>
  <c r="M3305" i="1"/>
  <c r="N3305" i="1"/>
  <c r="O3305" i="1"/>
  <c r="P3305" i="1"/>
  <c r="Q3305" i="1"/>
  <c r="R3305" i="1"/>
  <c r="S3305" i="1"/>
  <c r="T3305" i="1"/>
  <c r="U3305" i="1"/>
  <c r="V3305" i="1"/>
  <c r="W3305" i="1"/>
  <c r="X3305" i="1"/>
  <c r="Y3305" i="1"/>
  <c r="Z3305" i="1"/>
  <c r="AA3305" i="1"/>
  <c r="AB3305" i="1"/>
  <c r="AC3305" i="1"/>
  <c r="H3306" i="1"/>
  <c r="I3306" i="1"/>
  <c r="J3306" i="1"/>
  <c r="K3306" i="1"/>
  <c r="L3306" i="1"/>
  <c r="M3306" i="1"/>
  <c r="N3306" i="1"/>
  <c r="O3306" i="1"/>
  <c r="P3306" i="1"/>
  <c r="Q3306" i="1"/>
  <c r="R3306" i="1"/>
  <c r="S3306" i="1"/>
  <c r="T3306" i="1"/>
  <c r="U3306" i="1"/>
  <c r="V3306" i="1"/>
  <c r="W3306" i="1"/>
  <c r="X3306" i="1"/>
  <c r="Y3306" i="1"/>
  <c r="Z3306" i="1"/>
  <c r="AA3306" i="1"/>
  <c r="AB3306" i="1"/>
  <c r="AC3306" i="1"/>
  <c r="H3307" i="1"/>
  <c r="I3307" i="1"/>
  <c r="J3307" i="1"/>
  <c r="K3307" i="1"/>
  <c r="L3307" i="1"/>
  <c r="M3307" i="1"/>
  <c r="N3307" i="1"/>
  <c r="O3307" i="1"/>
  <c r="P3307" i="1"/>
  <c r="Q3307" i="1"/>
  <c r="R3307" i="1"/>
  <c r="S3307" i="1"/>
  <c r="T3307" i="1"/>
  <c r="U3307" i="1"/>
  <c r="V3307" i="1"/>
  <c r="W3307" i="1"/>
  <c r="X3307" i="1"/>
  <c r="Y3307" i="1"/>
  <c r="Z3307" i="1"/>
  <c r="AA3307" i="1"/>
  <c r="AB3307" i="1"/>
  <c r="AC3307" i="1"/>
  <c r="H3308" i="1"/>
  <c r="I3308" i="1"/>
  <c r="J3308" i="1"/>
  <c r="K3308" i="1"/>
  <c r="L3308" i="1"/>
  <c r="M3308" i="1"/>
  <c r="N3308" i="1"/>
  <c r="O3308" i="1"/>
  <c r="P3308" i="1"/>
  <c r="Q3308" i="1"/>
  <c r="R3308" i="1"/>
  <c r="S3308" i="1"/>
  <c r="T3308" i="1"/>
  <c r="U3308" i="1"/>
  <c r="V3308" i="1"/>
  <c r="W3308" i="1"/>
  <c r="X3308" i="1"/>
  <c r="Y3308" i="1"/>
  <c r="Z3308" i="1"/>
  <c r="AA3308" i="1"/>
  <c r="AB3308" i="1"/>
  <c r="AC3308" i="1"/>
  <c r="H3309" i="1"/>
  <c r="I3309" i="1"/>
  <c r="J3309" i="1"/>
  <c r="K3309" i="1"/>
  <c r="L3309" i="1"/>
  <c r="M3309" i="1"/>
  <c r="N3309" i="1"/>
  <c r="O3309" i="1"/>
  <c r="P3309" i="1"/>
  <c r="Q3309" i="1"/>
  <c r="R3309" i="1"/>
  <c r="S3309" i="1"/>
  <c r="T3309" i="1"/>
  <c r="U3309" i="1"/>
  <c r="V3309" i="1"/>
  <c r="W3309" i="1"/>
  <c r="X3309" i="1"/>
  <c r="Y3309" i="1"/>
  <c r="Z3309" i="1"/>
  <c r="AA3309" i="1"/>
  <c r="AB3309" i="1"/>
  <c r="AC3309" i="1"/>
  <c r="H3310" i="1"/>
  <c r="I3310" i="1"/>
  <c r="J3310" i="1"/>
  <c r="K3310" i="1"/>
  <c r="L3310" i="1"/>
  <c r="M3310" i="1"/>
  <c r="N3310" i="1"/>
  <c r="O3310" i="1"/>
  <c r="P3310" i="1"/>
  <c r="Q3310" i="1"/>
  <c r="R3310" i="1"/>
  <c r="S3310" i="1"/>
  <c r="T3310" i="1"/>
  <c r="U3310" i="1"/>
  <c r="V3310" i="1"/>
  <c r="W3310" i="1"/>
  <c r="X3310" i="1"/>
  <c r="Y3310" i="1"/>
  <c r="Z3310" i="1"/>
  <c r="AA3310" i="1"/>
  <c r="AB3310" i="1"/>
  <c r="AC3310" i="1"/>
  <c r="H3311" i="1"/>
  <c r="I3311" i="1"/>
  <c r="J3311" i="1"/>
  <c r="K3311" i="1"/>
  <c r="L3311" i="1"/>
  <c r="M3311" i="1"/>
  <c r="N3311" i="1"/>
  <c r="O3311" i="1"/>
  <c r="P3311" i="1"/>
  <c r="Q3311" i="1"/>
  <c r="R3311" i="1"/>
  <c r="S3311" i="1"/>
  <c r="T3311" i="1"/>
  <c r="U3311" i="1"/>
  <c r="V3311" i="1"/>
  <c r="W3311" i="1"/>
  <c r="X3311" i="1"/>
  <c r="Y3311" i="1"/>
  <c r="Z3311" i="1"/>
  <c r="AA3311" i="1"/>
  <c r="AB3311" i="1"/>
  <c r="AC3311" i="1"/>
  <c r="H3312" i="1"/>
  <c r="I3312" i="1"/>
  <c r="J3312" i="1"/>
  <c r="K3312" i="1"/>
  <c r="L3312" i="1"/>
  <c r="M3312" i="1"/>
  <c r="N3312" i="1"/>
  <c r="O3312" i="1"/>
  <c r="P3312" i="1"/>
  <c r="Q3312" i="1"/>
  <c r="R3312" i="1"/>
  <c r="S3312" i="1"/>
  <c r="T3312" i="1"/>
  <c r="U3312" i="1"/>
  <c r="V3312" i="1"/>
  <c r="W3312" i="1"/>
  <c r="X3312" i="1"/>
  <c r="Y3312" i="1"/>
  <c r="Z3312" i="1"/>
  <c r="AA3312" i="1"/>
  <c r="AB3312" i="1"/>
  <c r="AC3312" i="1"/>
  <c r="H3313" i="1"/>
  <c r="I3313" i="1"/>
  <c r="J3313" i="1"/>
  <c r="K3313" i="1"/>
  <c r="L3313" i="1"/>
  <c r="M3313" i="1"/>
  <c r="N3313" i="1"/>
  <c r="O3313" i="1"/>
  <c r="P3313" i="1"/>
  <c r="Q3313" i="1"/>
  <c r="R3313" i="1"/>
  <c r="S3313" i="1"/>
  <c r="T3313" i="1"/>
  <c r="U3313" i="1"/>
  <c r="V3313" i="1"/>
  <c r="W3313" i="1"/>
  <c r="X3313" i="1"/>
  <c r="Y3313" i="1"/>
  <c r="Z3313" i="1"/>
  <c r="AA3313" i="1"/>
  <c r="AB3313" i="1"/>
  <c r="AC3313" i="1"/>
  <c r="H3314" i="1"/>
  <c r="I3314" i="1"/>
  <c r="J3314" i="1"/>
  <c r="K3314" i="1"/>
  <c r="L3314" i="1"/>
  <c r="M3314" i="1"/>
  <c r="N3314" i="1"/>
  <c r="O3314" i="1"/>
  <c r="P3314" i="1"/>
  <c r="Q3314" i="1"/>
  <c r="R3314" i="1"/>
  <c r="S3314" i="1"/>
  <c r="T3314" i="1"/>
  <c r="U3314" i="1"/>
  <c r="V3314" i="1"/>
  <c r="W3314" i="1"/>
  <c r="X3314" i="1"/>
  <c r="Y3314" i="1"/>
  <c r="Z3314" i="1"/>
  <c r="AA3314" i="1"/>
  <c r="AB3314" i="1"/>
  <c r="AC3314" i="1"/>
  <c r="H3315" i="1"/>
  <c r="I3315" i="1"/>
  <c r="J3315" i="1"/>
  <c r="K3315" i="1"/>
  <c r="L3315" i="1"/>
  <c r="M3315" i="1"/>
  <c r="N3315" i="1"/>
  <c r="O3315" i="1"/>
  <c r="P3315" i="1"/>
  <c r="Q3315" i="1"/>
  <c r="R3315" i="1"/>
  <c r="S3315" i="1"/>
  <c r="T3315" i="1"/>
  <c r="U3315" i="1"/>
  <c r="V3315" i="1"/>
  <c r="W3315" i="1"/>
  <c r="X3315" i="1"/>
  <c r="Y3315" i="1"/>
  <c r="Z3315" i="1"/>
  <c r="AA3315" i="1"/>
  <c r="AB3315" i="1"/>
  <c r="AC3315" i="1"/>
  <c r="H3316" i="1"/>
  <c r="I3316" i="1"/>
  <c r="J3316" i="1"/>
  <c r="K3316" i="1"/>
  <c r="L3316" i="1"/>
  <c r="M3316" i="1"/>
  <c r="N3316" i="1"/>
  <c r="O3316" i="1"/>
  <c r="P3316" i="1"/>
  <c r="Q3316" i="1"/>
  <c r="R3316" i="1"/>
  <c r="S3316" i="1"/>
  <c r="T3316" i="1"/>
  <c r="U3316" i="1"/>
  <c r="V3316" i="1"/>
  <c r="W3316" i="1"/>
  <c r="X3316" i="1"/>
  <c r="Y3316" i="1"/>
  <c r="Z3316" i="1"/>
  <c r="AA3316" i="1"/>
  <c r="AB3316" i="1"/>
  <c r="AC3316" i="1"/>
  <c r="H3317" i="1"/>
  <c r="I3317" i="1"/>
  <c r="J3317" i="1"/>
  <c r="K3317" i="1"/>
  <c r="L3317" i="1"/>
  <c r="M3317" i="1"/>
  <c r="N3317" i="1"/>
  <c r="O3317" i="1"/>
  <c r="P3317" i="1"/>
  <c r="Q3317" i="1"/>
  <c r="R3317" i="1"/>
  <c r="S3317" i="1"/>
  <c r="T3317" i="1"/>
  <c r="U3317" i="1"/>
  <c r="V3317" i="1"/>
  <c r="W3317" i="1"/>
  <c r="X3317" i="1"/>
  <c r="Y3317" i="1"/>
  <c r="Z3317" i="1"/>
  <c r="AA3317" i="1"/>
  <c r="AB3317" i="1"/>
  <c r="AC3317" i="1"/>
  <c r="H3318" i="1"/>
  <c r="I3318" i="1"/>
  <c r="J3318" i="1"/>
  <c r="K3318" i="1"/>
  <c r="L3318" i="1"/>
  <c r="M3318" i="1"/>
  <c r="N3318" i="1"/>
  <c r="O3318" i="1"/>
  <c r="P3318" i="1"/>
  <c r="Q3318" i="1"/>
  <c r="R3318" i="1"/>
  <c r="S3318" i="1"/>
  <c r="T3318" i="1"/>
  <c r="U3318" i="1"/>
  <c r="V3318" i="1"/>
  <c r="W3318" i="1"/>
  <c r="X3318" i="1"/>
  <c r="Y3318" i="1"/>
  <c r="Z3318" i="1"/>
  <c r="AA3318" i="1"/>
  <c r="AB3318" i="1"/>
  <c r="AC3318" i="1"/>
  <c r="H3319" i="1"/>
  <c r="I3319" i="1"/>
  <c r="J3319" i="1"/>
  <c r="K3319" i="1"/>
  <c r="L3319" i="1"/>
  <c r="M3319" i="1"/>
  <c r="N3319" i="1"/>
  <c r="O3319" i="1"/>
  <c r="P3319" i="1"/>
  <c r="Q3319" i="1"/>
  <c r="R3319" i="1"/>
  <c r="S3319" i="1"/>
  <c r="T3319" i="1"/>
  <c r="U3319" i="1"/>
  <c r="V3319" i="1"/>
  <c r="W3319" i="1"/>
  <c r="X3319" i="1"/>
  <c r="Y3319" i="1"/>
  <c r="Z3319" i="1"/>
  <c r="AA3319" i="1"/>
  <c r="AB3319" i="1"/>
  <c r="AC3319" i="1"/>
  <c r="H3320" i="1"/>
  <c r="I3320" i="1"/>
  <c r="J3320" i="1"/>
  <c r="K3320" i="1"/>
  <c r="L3320" i="1"/>
  <c r="M3320" i="1"/>
  <c r="N3320" i="1"/>
  <c r="O3320" i="1"/>
  <c r="P3320" i="1"/>
  <c r="Q3320" i="1"/>
  <c r="R3320" i="1"/>
  <c r="S3320" i="1"/>
  <c r="T3320" i="1"/>
  <c r="U3320" i="1"/>
  <c r="V3320" i="1"/>
  <c r="W3320" i="1"/>
  <c r="X3320" i="1"/>
  <c r="Y3320" i="1"/>
  <c r="Z3320" i="1"/>
  <c r="AA3320" i="1"/>
  <c r="AB3320" i="1"/>
  <c r="AC3320" i="1"/>
  <c r="H3321" i="1"/>
  <c r="I3321" i="1"/>
  <c r="J3321" i="1"/>
  <c r="K3321" i="1"/>
  <c r="L3321" i="1"/>
  <c r="M3321" i="1"/>
  <c r="N3321" i="1"/>
  <c r="O3321" i="1"/>
  <c r="P3321" i="1"/>
  <c r="Q3321" i="1"/>
  <c r="R3321" i="1"/>
  <c r="S3321" i="1"/>
  <c r="T3321" i="1"/>
  <c r="U3321" i="1"/>
  <c r="V3321" i="1"/>
  <c r="W3321" i="1"/>
  <c r="X3321" i="1"/>
  <c r="Y3321" i="1"/>
  <c r="Z3321" i="1"/>
  <c r="AA3321" i="1"/>
  <c r="AB3321" i="1"/>
  <c r="AC3321" i="1"/>
  <c r="H3322" i="1"/>
  <c r="I3322" i="1"/>
  <c r="J3322" i="1"/>
  <c r="K3322" i="1"/>
  <c r="L3322" i="1"/>
  <c r="M3322" i="1"/>
  <c r="N3322" i="1"/>
  <c r="O3322" i="1"/>
  <c r="P3322" i="1"/>
  <c r="Q3322" i="1"/>
  <c r="R3322" i="1"/>
  <c r="S3322" i="1"/>
  <c r="T3322" i="1"/>
  <c r="U3322" i="1"/>
  <c r="V3322" i="1"/>
  <c r="W3322" i="1"/>
  <c r="X3322" i="1"/>
  <c r="Y3322" i="1"/>
  <c r="Z3322" i="1"/>
  <c r="AA3322" i="1"/>
  <c r="AB3322" i="1"/>
  <c r="AC3322" i="1"/>
  <c r="H3323" i="1"/>
  <c r="I3323" i="1"/>
  <c r="J3323" i="1"/>
  <c r="K3323" i="1"/>
  <c r="L3323" i="1"/>
  <c r="M3323" i="1"/>
  <c r="N3323" i="1"/>
  <c r="O3323" i="1"/>
  <c r="P3323" i="1"/>
  <c r="Q3323" i="1"/>
  <c r="R3323" i="1"/>
  <c r="S3323" i="1"/>
  <c r="T3323" i="1"/>
  <c r="U3323" i="1"/>
  <c r="V3323" i="1"/>
  <c r="W3323" i="1"/>
  <c r="X3323" i="1"/>
  <c r="Y3323" i="1"/>
  <c r="Z3323" i="1"/>
  <c r="AA3323" i="1"/>
  <c r="AB3323" i="1"/>
  <c r="AC3323" i="1"/>
  <c r="H3324" i="1"/>
  <c r="I3324" i="1"/>
  <c r="J3324" i="1"/>
  <c r="K3324" i="1"/>
  <c r="L3324" i="1"/>
  <c r="M3324" i="1"/>
  <c r="N3324" i="1"/>
  <c r="O3324" i="1"/>
  <c r="P3324" i="1"/>
  <c r="Q3324" i="1"/>
  <c r="R3324" i="1"/>
  <c r="S3324" i="1"/>
  <c r="T3324" i="1"/>
  <c r="U3324" i="1"/>
  <c r="V3324" i="1"/>
  <c r="W3324" i="1"/>
  <c r="X3324" i="1"/>
  <c r="Y3324" i="1"/>
  <c r="Z3324" i="1"/>
  <c r="AA3324" i="1"/>
  <c r="AB3324" i="1"/>
  <c r="AC3324" i="1"/>
  <c r="H3325" i="1"/>
  <c r="I3325" i="1"/>
  <c r="J3325" i="1"/>
  <c r="K3325" i="1"/>
  <c r="L3325" i="1"/>
  <c r="M3325" i="1"/>
  <c r="N3325" i="1"/>
  <c r="O3325" i="1"/>
  <c r="P3325" i="1"/>
  <c r="Q3325" i="1"/>
  <c r="R3325" i="1"/>
  <c r="S3325" i="1"/>
  <c r="T3325" i="1"/>
  <c r="U3325" i="1"/>
  <c r="V3325" i="1"/>
  <c r="W3325" i="1"/>
  <c r="X3325" i="1"/>
  <c r="Y3325" i="1"/>
  <c r="Z3325" i="1"/>
  <c r="AA3325" i="1"/>
  <c r="AB3325" i="1"/>
  <c r="AC3325" i="1"/>
  <c r="H3326" i="1"/>
  <c r="I3326" i="1"/>
  <c r="J3326" i="1"/>
  <c r="K3326" i="1"/>
  <c r="L3326" i="1"/>
  <c r="M3326" i="1"/>
  <c r="N3326" i="1"/>
  <c r="O3326" i="1"/>
  <c r="P3326" i="1"/>
  <c r="Q3326" i="1"/>
  <c r="R3326" i="1"/>
  <c r="S3326" i="1"/>
  <c r="T3326" i="1"/>
  <c r="U3326" i="1"/>
  <c r="V3326" i="1"/>
  <c r="W3326" i="1"/>
  <c r="X3326" i="1"/>
  <c r="Y3326" i="1"/>
  <c r="Z3326" i="1"/>
  <c r="AA3326" i="1"/>
  <c r="AB3326" i="1"/>
  <c r="AC3326" i="1"/>
  <c r="H3327" i="1"/>
  <c r="I3327" i="1"/>
  <c r="J3327" i="1"/>
  <c r="K3327" i="1"/>
  <c r="L3327" i="1"/>
  <c r="M3327" i="1"/>
  <c r="N3327" i="1"/>
  <c r="O3327" i="1"/>
  <c r="P3327" i="1"/>
  <c r="Q3327" i="1"/>
  <c r="R3327" i="1"/>
  <c r="S3327" i="1"/>
  <c r="T3327" i="1"/>
  <c r="U3327" i="1"/>
  <c r="V3327" i="1"/>
  <c r="W3327" i="1"/>
  <c r="X3327" i="1"/>
  <c r="Y3327" i="1"/>
  <c r="Z3327" i="1"/>
  <c r="AA3327" i="1"/>
  <c r="AB3327" i="1"/>
  <c r="AC3327" i="1"/>
  <c r="H3328" i="1"/>
  <c r="I3328" i="1"/>
  <c r="J3328" i="1"/>
  <c r="K3328" i="1"/>
  <c r="L3328" i="1"/>
  <c r="M3328" i="1"/>
  <c r="N3328" i="1"/>
  <c r="O3328" i="1"/>
  <c r="P3328" i="1"/>
  <c r="Q3328" i="1"/>
  <c r="R3328" i="1"/>
  <c r="S3328" i="1"/>
  <c r="T3328" i="1"/>
  <c r="U3328" i="1"/>
  <c r="V3328" i="1"/>
  <c r="W3328" i="1"/>
  <c r="X3328" i="1"/>
  <c r="Y3328" i="1"/>
  <c r="Z3328" i="1"/>
  <c r="AA3328" i="1"/>
  <c r="AB3328" i="1"/>
  <c r="AC3328" i="1"/>
  <c r="H3329" i="1"/>
  <c r="I3329" i="1"/>
  <c r="J3329" i="1"/>
  <c r="K3329" i="1"/>
  <c r="L3329" i="1"/>
  <c r="M3329" i="1"/>
  <c r="N3329" i="1"/>
  <c r="O3329" i="1"/>
  <c r="P3329" i="1"/>
  <c r="Q3329" i="1"/>
  <c r="R3329" i="1"/>
  <c r="S3329" i="1"/>
  <c r="T3329" i="1"/>
  <c r="U3329" i="1"/>
  <c r="V3329" i="1"/>
  <c r="W3329" i="1"/>
  <c r="X3329" i="1"/>
  <c r="Y3329" i="1"/>
  <c r="Z3329" i="1"/>
  <c r="AA3329" i="1"/>
  <c r="AB3329" i="1"/>
  <c r="AC3329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A3330" i="1"/>
  <c r="AB3330" i="1"/>
  <c r="AC3330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B3331" i="1"/>
  <c r="AC3331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A3332" i="1"/>
  <c r="AB3332" i="1"/>
  <c r="AC3332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A3333" i="1"/>
  <c r="AB3333" i="1"/>
  <c r="AC3333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A3334" i="1"/>
  <c r="AB3334" i="1"/>
  <c r="AC3334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A3335" i="1"/>
  <c r="AB3335" i="1"/>
  <c r="AC3335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A3336" i="1"/>
  <c r="AB3336" i="1"/>
  <c r="AC3336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A3337" i="1"/>
  <c r="AB3337" i="1"/>
  <c r="AC3337" i="1"/>
  <c r="H3338" i="1"/>
  <c r="I3338" i="1"/>
  <c r="J3338" i="1"/>
  <c r="K3338" i="1"/>
  <c r="L3338" i="1"/>
  <c r="M3338" i="1"/>
  <c r="N3338" i="1"/>
  <c r="O3338" i="1"/>
  <c r="P3338" i="1"/>
  <c r="Q3338" i="1"/>
  <c r="R3338" i="1"/>
  <c r="S3338" i="1"/>
  <c r="T3338" i="1"/>
  <c r="U3338" i="1"/>
  <c r="V3338" i="1"/>
  <c r="W3338" i="1"/>
  <c r="X3338" i="1"/>
  <c r="Y3338" i="1"/>
  <c r="Z3338" i="1"/>
  <c r="AA3338" i="1"/>
  <c r="AB3338" i="1"/>
  <c r="AC3338" i="1"/>
  <c r="H3339" i="1"/>
  <c r="I3339" i="1"/>
  <c r="J3339" i="1"/>
  <c r="K3339" i="1"/>
  <c r="L3339" i="1"/>
  <c r="M3339" i="1"/>
  <c r="N3339" i="1"/>
  <c r="O3339" i="1"/>
  <c r="P3339" i="1"/>
  <c r="Q3339" i="1"/>
  <c r="R3339" i="1"/>
  <c r="S3339" i="1"/>
  <c r="T3339" i="1"/>
  <c r="U3339" i="1"/>
  <c r="V3339" i="1"/>
  <c r="W3339" i="1"/>
  <c r="X3339" i="1"/>
  <c r="Y3339" i="1"/>
  <c r="Z3339" i="1"/>
  <c r="AA3339" i="1"/>
  <c r="AB3339" i="1"/>
  <c r="AC3339" i="1"/>
  <c r="H3340" i="1"/>
  <c r="I3340" i="1"/>
  <c r="J3340" i="1"/>
  <c r="K3340" i="1"/>
  <c r="L3340" i="1"/>
  <c r="M3340" i="1"/>
  <c r="N3340" i="1"/>
  <c r="O3340" i="1"/>
  <c r="P3340" i="1"/>
  <c r="Q3340" i="1"/>
  <c r="R3340" i="1"/>
  <c r="S3340" i="1"/>
  <c r="T3340" i="1"/>
  <c r="U3340" i="1"/>
  <c r="V3340" i="1"/>
  <c r="W3340" i="1"/>
  <c r="X3340" i="1"/>
  <c r="Y3340" i="1"/>
  <c r="Z3340" i="1"/>
  <c r="AA3340" i="1"/>
  <c r="AB3340" i="1"/>
  <c r="AC3340" i="1"/>
  <c r="H3341" i="1"/>
  <c r="I3341" i="1"/>
  <c r="J3341" i="1"/>
  <c r="K3341" i="1"/>
  <c r="L3341" i="1"/>
  <c r="M3341" i="1"/>
  <c r="N3341" i="1"/>
  <c r="O3341" i="1"/>
  <c r="P3341" i="1"/>
  <c r="Q3341" i="1"/>
  <c r="R3341" i="1"/>
  <c r="S3341" i="1"/>
  <c r="T3341" i="1"/>
  <c r="U3341" i="1"/>
  <c r="V3341" i="1"/>
  <c r="W3341" i="1"/>
  <c r="X3341" i="1"/>
  <c r="Y3341" i="1"/>
  <c r="Z3341" i="1"/>
  <c r="AA3341" i="1"/>
  <c r="AB3341" i="1"/>
  <c r="AC3341" i="1"/>
  <c r="H3342" i="1"/>
  <c r="I3342" i="1"/>
  <c r="J3342" i="1"/>
  <c r="K3342" i="1"/>
  <c r="L3342" i="1"/>
  <c r="M3342" i="1"/>
  <c r="N3342" i="1"/>
  <c r="O3342" i="1"/>
  <c r="P3342" i="1"/>
  <c r="Q3342" i="1"/>
  <c r="R3342" i="1"/>
  <c r="S3342" i="1"/>
  <c r="T3342" i="1"/>
  <c r="U3342" i="1"/>
  <c r="V3342" i="1"/>
  <c r="W3342" i="1"/>
  <c r="X3342" i="1"/>
  <c r="Y3342" i="1"/>
  <c r="Z3342" i="1"/>
  <c r="AA3342" i="1"/>
  <c r="AB3342" i="1"/>
  <c r="AC3342" i="1"/>
  <c r="H3343" i="1"/>
  <c r="I3343" i="1"/>
  <c r="J3343" i="1"/>
  <c r="K3343" i="1"/>
  <c r="L3343" i="1"/>
  <c r="M3343" i="1"/>
  <c r="N3343" i="1"/>
  <c r="O3343" i="1"/>
  <c r="P3343" i="1"/>
  <c r="Q3343" i="1"/>
  <c r="R3343" i="1"/>
  <c r="S3343" i="1"/>
  <c r="T3343" i="1"/>
  <c r="U3343" i="1"/>
  <c r="V3343" i="1"/>
  <c r="W3343" i="1"/>
  <c r="X3343" i="1"/>
  <c r="Y3343" i="1"/>
  <c r="Z3343" i="1"/>
  <c r="AA3343" i="1"/>
  <c r="AB3343" i="1"/>
  <c r="AC3343" i="1"/>
  <c r="H3344" i="1"/>
  <c r="I3344" i="1"/>
  <c r="J3344" i="1"/>
  <c r="K3344" i="1"/>
  <c r="L3344" i="1"/>
  <c r="M3344" i="1"/>
  <c r="N3344" i="1"/>
  <c r="O3344" i="1"/>
  <c r="P3344" i="1"/>
  <c r="Q3344" i="1"/>
  <c r="R3344" i="1"/>
  <c r="S3344" i="1"/>
  <c r="T3344" i="1"/>
  <c r="U3344" i="1"/>
  <c r="V3344" i="1"/>
  <c r="W3344" i="1"/>
  <c r="X3344" i="1"/>
  <c r="Y3344" i="1"/>
  <c r="Z3344" i="1"/>
  <c r="AA3344" i="1"/>
  <c r="AB3344" i="1"/>
  <c r="AC3344" i="1"/>
  <c r="H3345" i="1"/>
  <c r="I3345" i="1"/>
  <c r="J3345" i="1"/>
  <c r="K3345" i="1"/>
  <c r="L3345" i="1"/>
  <c r="M3345" i="1"/>
  <c r="N3345" i="1"/>
  <c r="O3345" i="1"/>
  <c r="P3345" i="1"/>
  <c r="Q3345" i="1"/>
  <c r="R3345" i="1"/>
  <c r="S3345" i="1"/>
  <c r="T3345" i="1"/>
  <c r="U3345" i="1"/>
  <c r="V3345" i="1"/>
  <c r="W3345" i="1"/>
  <c r="X3345" i="1"/>
  <c r="Y3345" i="1"/>
  <c r="Z3345" i="1"/>
  <c r="AA3345" i="1"/>
  <c r="AB3345" i="1"/>
  <c r="AC3345" i="1"/>
  <c r="H3346" i="1"/>
  <c r="I3346" i="1"/>
  <c r="J3346" i="1"/>
  <c r="K3346" i="1"/>
  <c r="L3346" i="1"/>
  <c r="M3346" i="1"/>
  <c r="N3346" i="1"/>
  <c r="O3346" i="1"/>
  <c r="P3346" i="1"/>
  <c r="Q3346" i="1"/>
  <c r="R3346" i="1"/>
  <c r="S3346" i="1"/>
  <c r="T3346" i="1"/>
  <c r="U3346" i="1"/>
  <c r="V3346" i="1"/>
  <c r="W3346" i="1"/>
  <c r="X3346" i="1"/>
  <c r="Y3346" i="1"/>
  <c r="Z3346" i="1"/>
  <c r="AA3346" i="1"/>
  <c r="AB3346" i="1"/>
  <c r="AC3346" i="1"/>
  <c r="H3347" i="1"/>
  <c r="I3347" i="1"/>
  <c r="J3347" i="1"/>
  <c r="K3347" i="1"/>
  <c r="L3347" i="1"/>
  <c r="M3347" i="1"/>
  <c r="N3347" i="1"/>
  <c r="O3347" i="1"/>
  <c r="P3347" i="1"/>
  <c r="Q3347" i="1"/>
  <c r="R3347" i="1"/>
  <c r="S3347" i="1"/>
  <c r="T3347" i="1"/>
  <c r="U3347" i="1"/>
  <c r="V3347" i="1"/>
  <c r="W3347" i="1"/>
  <c r="X3347" i="1"/>
  <c r="Y3347" i="1"/>
  <c r="Z3347" i="1"/>
  <c r="AA3347" i="1"/>
  <c r="AB3347" i="1"/>
  <c r="AC3347" i="1"/>
  <c r="H3348" i="1"/>
  <c r="I3348" i="1"/>
  <c r="J3348" i="1"/>
  <c r="K3348" i="1"/>
  <c r="L3348" i="1"/>
  <c r="M3348" i="1"/>
  <c r="N3348" i="1"/>
  <c r="O3348" i="1"/>
  <c r="P3348" i="1"/>
  <c r="Q3348" i="1"/>
  <c r="R3348" i="1"/>
  <c r="S3348" i="1"/>
  <c r="T3348" i="1"/>
  <c r="U3348" i="1"/>
  <c r="V3348" i="1"/>
  <c r="W3348" i="1"/>
  <c r="X3348" i="1"/>
  <c r="Y3348" i="1"/>
  <c r="Z3348" i="1"/>
  <c r="AA3348" i="1"/>
  <c r="AB3348" i="1"/>
  <c r="AC3348" i="1"/>
  <c r="H3349" i="1"/>
  <c r="I3349" i="1"/>
  <c r="J3349" i="1"/>
  <c r="K3349" i="1"/>
  <c r="L3349" i="1"/>
  <c r="M3349" i="1"/>
  <c r="N3349" i="1"/>
  <c r="O3349" i="1"/>
  <c r="P3349" i="1"/>
  <c r="Q3349" i="1"/>
  <c r="R3349" i="1"/>
  <c r="S3349" i="1"/>
  <c r="T3349" i="1"/>
  <c r="U3349" i="1"/>
  <c r="V3349" i="1"/>
  <c r="W3349" i="1"/>
  <c r="X3349" i="1"/>
  <c r="Y3349" i="1"/>
  <c r="Z3349" i="1"/>
  <c r="AA3349" i="1"/>
  <c r="AB3349" i="1"/>
  <c r="AC3349" i="1"/>
  <c r="H3350" i="1"/>
  <c r="I3350" i="1"/>
  <c r="J3350" i="1"/>
  <c r="K3350" i="1"/>
  <c r="L3350" i="1"/>
  <c r="M3350" i="1"/>
  <c r="N3350" i="1"/>
  <c r="O3350" i="1"/>
  <c r="P3350" i="1"/>
  <c r="Q3350" i="1"/>
  <c r="R3350" i="1"/>
  <c r="S3350" i="1"/>
  <c r="T3350" i="1"/>
  <c r="U3350" i="1"/>
  <c r="V3350" i="1"/>
  <c r="W3350" i="1"/>
  <c r="X3350" i="1"/>
  <c r="Y3350" i="1"/>
  <c r="Z3350" i="1"/>
  <c r="AA3350" i="1"/>
  <c r="AB3350" i="1"/>
  <c r="AC3350" i="1"/>
  <c r="H3351" i="1"/>
  <c r="I3351" i="1"/>
  <c r="J3351" i="1"/>
  <c r="K3351" i="1"/>
  <c r="L3351" i="1"/>
  <c r="M3351" i="1"/>
  <c r="N3351" i="1"/>
  <c r="O3351" i="1"/>
  <c r="P3351" i="1"/>
  <c r="Q3351" i="1"/>
  <c r="R3351" i="1"/>
  <c r="S3351" i="1"/>
  <c r="T3351" i="1"/>
  <c r="U3351" i="1"/>
  <c r="V3351" i="1"/>
  <c r="W3351" i="1"/>
  <c r="X3351" i="1"/>
  <c r="Y3351" i="1"/>
  <c r="Z3351" i="1"/>
  <c r="AA3351" i="1"/>
  <c r="AB3351" i="1"/>
  <c r="AC3351" i="1"/>
  <c r="H3352" i="1"/>
  <c r="I3352" i="1"/>
  <c r="J3352" i="1"/>
  <c r="K3352" i="1"/>
  <c r="L3352" i="1"/>
  <c r="M3352" i="1"/>
  <c r="N3352" i="1"/>
  <c r="O3352" i="1"/>
  <c r="P3352" i="1"/>
  <c r="Q3352" i="1"/>
  <c r="R3352" i="1"/>
  <c r="S3352" i="1"/>
  <c r="T3352" i="1"/>
  <c r="U3352" i="1"/>
  <c r="V3352" i="1"/>
  <c r="W3352" i="1"/>
  <c r="X3352" i="1"/>
  <c r="Y3352" i="1"/>
  <c r="Z3352" i="1"/>
  <c r="AA3352" i="1"/>
  <c r="AB3352" i="1"/>
  <c r="AC3352" i="1"/>
  <c r="H3353" i="1"/>
  <c r="I3353" i="1"/>
  <c r="J3353" i="1"/>
  <c r="K3353" i="1"/>
  <c r="L3353" i="1"/>
  <c r="M3353" i="1"/>
  <c r="N3353" i="1"/>
  <c r="O3353" i="1"/>
  <c r="P3353" i="1"/>
  <c r="Q3353" i="1"/>
  <c r="R3353" i="1"/>
  <c r="S3353" i="1"/>
  <c r="T3353" i="1"/>
  <c r="U3353" i="1"/>
  <c r="V3353" i="1"/>
  <c r="W3353" i="1"/>
  <c r="X3353" i="1"/>
  <c r="Y3353" i="1"/>
  <c r="Z3353" i="1"/>
  <c r="AA3353" i="1"/>
  <c r="AB3353" i="1"/>
  <c r="AC3353" i="1"/>
  <c r="H3354" i="1"/>
  <c r="I3354" i="1"/>
  <c r="J3354" i="1"/>
  <c r="K3354" i="1"/>
  <c r="L3354" i="1"/>
  <c r="M3354" i="1"/>
  <c r="N3354" i="1"/>
  <c r="O3354" i="1"/>
  <c r="P3354" i="1"/>
  <c r="Q3354" i="1"/>
  <c r="R3354" i="1"/>
  <c r="S3354" i="1"/>
  <c r="T3354" i="1"/>
  <c r="U3354" i="1"/>
  <c r="V3354" i="1"/>
  <c r="W3354" i="1"/>
  <c r="X3354" i="1"/>
  <c r="Y3354" i="1"/>
  <c r="Z3354" i="1"/>
  <c r="AA3354" i="1"/>
  <c r="AB3354" i="1"/>
  <c r="AC3354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A3355" i="1"/>
  <c r="AB3355" i="1"/>
  <c r="AC3355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A3356" i="1"/>
  <c r="AB3356" i="1"/>
  <c r="AC3356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A3357" i="1"/>
  <c r="AB3357" i="1"/>
  <c r="AC3357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A3358" i="1"/>
  <c r="AB3358" i="1"/>
  <c r="AC3358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A3359" i="1"/>
  <c r="AB3359" i="1"/>
  <c r="AC3359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A3360" i="1"/>
  <c r="AB3360" i="1"/>
  <c r="AC3360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A3361" i="1"/>
  <c r="AB3361" i="1"/>
  <c r="AC3361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A3362" i="1"/>
  <c r="AB3362" i="1"/>
  <c r="AC3362" i="1"/>
  <c r="H3363" i="1"/>
  <c r="I3363" i="1"/>
  <c r="J3363" i="1"/>
  <c r="K3363" i="1"/>
  <c r="L3363" i="1"/>
  <c r="M3363" i="1"/>
  <c r="N3363" i="1"/>
  <c r="O3363" i="1"/>
  <c r="P3363" i="1"/>
  <c r="Q3363" i="1"/>
  <c r="R3363" i="1"/>
  <c r="S3363" i="1"/>
  <c r="T3363" i="1"/>
  <c r="U3363" i="1"/>
  <c r="V3363" i="1"/>
  <c r="W3363" i="1"/>
  <c r="X3363" i="1"/>
  <c r="Y3363" i="1"/>
  <c r="Z3363" i="1"/>
  <c r="AA3363" i="1"/>
  <c r="AB3363" i="1"/>
  <c r="AC3363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A3364" i="1"/>
  <c r="AB3364" i="1"/>
  <c r="AC3364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A3365" i="1"/>
  <c r="AB3365" i="1"/>
  <c r="AC3365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A3366" i="1"/>
  <c r="AB3366" i="1"/>
  <c r="AC3366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A3367" i="1"/>
  <c r="AB3367" i="1"/>
  <c r="AC3367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A3368" i="1"/>
  <c r="AB3368" i="1"/>
  <c r="AC3368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A3425" i="1"/>
  <c r="AB3425" i="1"/>
  <c r="AC3425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A3426" i="1"/>
  <c r="AB3426" i="1"/>
  <c r="AC3426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A3427" i="1"/>
  <c r="AB3427" i="1"/>
  <c r="AC3427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A3428" i="1"/>
  <c r="AB3428" i="1"/>
  <c r="AC3428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A3429" i="1"/>
  <c r="AB3429" i="1"/>
  <c r="AC3429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A3430" i="1"/>
  <c r="AB3430" i="1"/>
  <c r="AC3430" i="1"/>
  <c r="H3431" i="1"/>
  <c r="I3431" i="1"/>
  <c r="J3431" i="1"/>
  <c r="K3431" i="1"/>
  <c r="L3431" i="1"/>
  <c r="M3431" i="1"/>
  <c r="N3431" i="1"/>
  <c r="O3431" i="1"/>
  <c r="P3431" i="1"/>
  <c r="Q3431" i="1"/>
  <c r="R3431" i="1"/>
  <c r="S3431" i="1"/>
  <c r="T3431" i="1"/>
  <c r="U3431" i="1"/>
  <c r="V3431" i="1"/>
  <c r="W3431" i="1"/>
  <c r="X3431" i="1"/>
  <c r="Y3431" i="1"/>
  <c r="Z3431" i="1"/>
  <c r="AA3431" i="1"/>
  <c r="AB3431" i="1"/>
  <c r="AC3431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A3432" i="1"/>
  <c r="AB3432" i="1"/>
  <c r="AC3432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A3451" i="1"/>
  <c r="AB3451" i="1"/>
  <c r="AC3451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A3452" i="1"/>
  <c r="AB3452" i="1"/>
  <c r="AC3452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A3453" i="1"/>
  <c r="AB3453" i="1"/>
  <c r="AC3453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A3454" i="1"/>
  <c r="AB3454" i="1"/>
  <c r="AC3454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A3455" i="1"/>
  <c r="AB3455" i="1"/>
  <c r="AC3455" i="1"/>
  <c r="H3456" i="1"/>
  <c r="I3456" i="1"/>
  <c r="J3456" i="1"/>
  <c r="K3456" i="1"/>
  <c r="L3456" i="1"/>
  <c r="M3456" i="1"/>
  <c r="N3456" i="1"/>
  <c r="O3456" i="1"/>
  <c r="P3456" i="1"/>
  <c r="Q3456" i="1"/>
  <c r="R3456" i="1"/>
  <c r="S3456" i="1"/>
  <c r="T3456" i="1"/>
  <c r="U3456" i="1"/>
  <c r="V3456" i="1"/>
  <c r="W3456" i="1"/>
  <c r="X3456" i="1"/>
  <c r="Y3456" i="1"/>
  <c r="Z3456" i="1"/>
  <c r="AA3456" i="1"/>
  <c r="AB3456" i="1"/>
  <c r="AC3456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A3457" i="1"/>
  <c r="AB3457" i="1"/>
  <c r="AC3457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A3458" i="1"/>
  <c r="AB3458" i="1"/>
  <c r="AC3458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A3459" i="1"/>
  <c r="AB3459" i="1"/>
  <c r="AC3459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A3460" i="1"/>
  <c r="AB3460" i="1"/>
  <c r="AC3460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A3461" i="1"/>
  <c r="AB3461" i="1"/>
  <c r="AC3461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A3462" i="1"/>
  <c r="AB3462" i="1"/>
  <c r="AC3462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A3463" i="1"/>
  <c r="AB3463" i="1"/>
  <c r="AC3463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A3464" i="1"/>
  <c r="AB3464" i="1"/>
  <c r="AC3464" i="1"/>
  <c r="H3465" i="1"/>
  <c r="I3465" i="1"/>
  <c r="J3465" i="1"/>
  <c r="K3465" i="1"/>
  <c r="L3465" i="1"/>
  <c r="M3465" i="1"/>
  <c r="N3465" i="1"/>
  <c r="O3465" i="1"/>
  <c r="P3465" i="1"/>
  <c r="Q3465" i="1"/>
  <c r="R3465" i="1"/>
  <c r="S3465" i="1"/>
  <c r="T3465" i="1"/>
  <c r="U3465" i="1"/>
  <c r="V3465" i="1"/>
  <c r="W3465" i="1"/>
  <c r="X3465" i="1"/>
  <c r="Y3465" i="1"/>
  <c r="Z3465" i="1"/>
  <c r="AA3465" i="1"/>
  <c r="AB3465" i="1"/>
  <c r="AC3465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A3466" i="1"/>
  <c r="AB3466" i="1"/>
  <c r="AC3466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A3467" i="1"/>
  <c r="AB3467" i="1"/>
  <c r="AC3467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A3468" i="1"/>
  <c r="AB3468" i="1"/>
  <c r="AC3468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A3469" i="1"/>
  <c r="AB3469" i="1"/>
  <c r="AC3469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C3470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A3471" i="1"/>
  <c r="AB3471" i="1"/>
  <c r="AC3471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A3472" i="1"/>
  <c r="AB3472" i="1"/>
  <c r="AC3472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A3473" i="1"/>
  <c r="AB3473" i="1"/>
  <c r="AC3473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A3474" i="1"/>
  <c r="AB3474" i="1"/>
  <c r="AC3474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A3475" i="1"/>
  <c r="AB3475" i="1"/>
  <c r="AC3475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A3476" i="1"/>
  <c r="AB3476" i="1"/>
  <c r="AC3476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A3477" i="1"/>
  <c r="AB3477" i="1"/>
  <c r="AC3477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A3478" i="1"/>
  <c r="AB3478" i="1"/>
  <c r="AC3478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A3479" i="1"/>
  <c r="AB3479" i="1"/>
  <c r="AC3479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A3480" i="1"/>
  <c r="AB3480" i="1"/>
  <c r="AC3480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A3481" i="1"/>
  <c r="AB3481" i="1"/>
  <c r="AC3481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C3482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A3499" i="1"/>
  <c r="AB3499" i="1"/>
  <c r="AC3499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A3500" i="1"/>
  <c r="AB3500" i="1"/>
  <c r="AC3500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A3501" i="1"/>
  <c r="AB3501" i="1"/>
  <c r="AC3501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A3502" i="1"/>
  <c r="AB3502" i="1"/>
  <c r="AC3502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A3503" i="1"/>
  <c r="AB3503" i="1"/>
  <c r="AC3503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A3504" i="1"/>
  <c r="AB3504" i="1"/>
  <c r="AC3504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A3506" i="1"/>
  <c r="AB3506" i="1"/>
  <c r="AC3506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A3507" i="1"/>
  <c r="AB3507" i="1"/>
  <c r="AC3507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AB3508" i="1"/>
  <c r="AC3508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A3509" i="1"/>
  <c r="AB3509" i="1"/>
  <c r="AC3509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A3510" i="1"/>
  <c r="AB3510" i="1"/>
  <c r="AC3510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A3511" i="1"/>
  <c r="AB3511" i="1"/>
  <c r="AC3511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A3512" i="1"/>
  <c r="AB3512" i="1"/>
  <c r="AC3512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A3513" i="1"/>
  <c r="AB3513" i="1"/>
  <c r="AC3513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A3514" i="1"/>
  <c r="AB3514" i="1"/>
  <c r="AC3514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A3531" i="1"/>
  <c r="AB3531" i="1"/>
  <c r="AC3531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A3532" i="1"/>
  <c r="AB3532" i="1"/>
  <c r="AC3532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A3533" i="1"/>
  <c r="AB3533" i="1"/>
  <c r="AC3533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C3534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A3535" i="1"/>
  <c r="AB3535" i="1"/>
  <c r="AC3535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A3536" i="1"/>
  <c r="AB3536" i="1"/>
  <c r="AC3536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A3537" i="1"/>
  <c r="AB3537" i="1"/>
  <c r="AC3537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A3538" i="1"/>
  <c r="AB3538" i="1"/>
  <c r="AC3538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A3539" i="1"/>
  <c r="AB3539" i="1"/>
  <c r="AC3539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A3540" i="1"/>
  <c r="AB3540" i="1"/>
  <c r="AC3540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A3541" i="1"/>
  <c r="AB3541" i="1"/>
  <c r="AC3541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A3542" i="1"/>
  <c r="AB3542" i="1"/>
  <c r="AC3542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A3543" i="1"/>
  <c r="AB3543" i="1"/>
  <c r="AC3543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A3544" i="1"/>
  <c r="AB3544" i="1"/>
  <c r="AC3544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A3545" i="1"/>
  <c r="AB3545" i="1"/>
  <c r="AC3545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A3546" i="1"/>
  <c r="AB3546" i="1"/>
  <c r="AC3546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A3556" i="1"/>
  <c r="AB3556" i="1"/>
  <c r="AC3556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A3557" i="1"/>
  <c r="AB3557" i="1"/>
  <c r="AC3557" i="1"/>
  <c r="H3558" i="1"/>
  <c r="I3558" i="1"/>
  <c r="J3558" i="1"/>
  <c r="K3558" i="1"/>
  <c r="L3558" i="1"/>
  <c r="M3558" i="1"/>
  <c r="N3558" i="1"/>
  <c r="O3558" i="1"/>
  <c r="P3558" i="1"/>
  <c r="Q3558" i="1"/>
  <c r="R3558" i="1"/>
  <c r="S3558" i="1"/>
  <c r="T3558" i="1"/>
  <c r="U3558" i="1"/>
  <c r="V3558" i="1"/>
  <c r="W3558" i="1"/>
  <c r="X3558" i="1"/>
  <c r="Y3558" i="1"/>
  <c r="Z3558" i="1"/>
  <c r="AA3558" i="1"/>
  <c r="AB3558" i="1"/>
  <c r="AC3558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A3559" i="1"/>
  <c r="AB3559" i="1"/>
  <c r="AC3559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A3560" i="1"/>
  <c r="AB3560" i="1"/>
  <c r="AC3560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A3561" i="1"/>
  <c r="AB3561" i="1"/>
  <c r="AC3561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A3562" i="1"/>
  <c r="AB3562" i="1"/>
  <c r="AC3562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A3563" i="1"/>
  <c r="AB3563" i="1"/>
  <c r="AC3563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A3565" i="1"/>
  <c r="AB3565" i="1"/>
  <c r="AC3565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A3566" i="1"/>
  <c r="AB3566" i="1"/>
  <c r="AC3566" i="1"/>
  <c r="H3567" i="1"/>
  <c r="I3567" i="1"/>
  <c r="J3567" i="1"/>
  <c r="K3567" i="1"/>
  <c r="L3567" i="1"/>
  <c r="M3567" i="1"/>
  <c r="N3567" i="1"/>
  <c r="O3567" i="1"/>
  <c r="P3567" i="1"/>
  <c r="Q3567" i="1"/>
  <c r="R3567" i="1"/>
  <c r="S3567" i="1"/>
  <c r="T3567" i="1"/>
  <c r="U3567" i="1"/>
  <c r="V3567" i="1"/>
  <c r="W3567" i="1"/>
  <c r="X3567" i="1"/>
  <c r="Y3567" i="1"/>
  <c r="Z3567" i="1"/>
  <c r="AA3567" i="1"/>
  <c r="AB3567" i="1"/>
  <c r="AC3567" i="1"/>
  <c r="H3568" i="1"/>
  <c r="I3568" i="1"/>
  <c r="J3568" i="1"/>
  <c r="K3568" i="1"/>
  <c r="L3568" i="1"/>
  <c r="M3568" i="1"/>
  <c r="N3568" i="1"/>
  <c r="O3568" i="1"/>
  <c r="P3568" i="1"/>
  <c r="Q3568" i="1"/>
  <c r="R3568" i="1"/>
  <c r="S3568" i="1"/>
  <c r="T3568" i="1"/>
  <c r="U3568" i="1"/>
  <c r="V3568" i="1"/>
  <c r="W3568" i="1"/>
  <c r="X3568" i="1"/>
  <c r="Y3568" i="1"/>
  <c r="Z3568" i="1"/>
  <c r="AA3568" i="1"/>
  <c r="AB3568" i="1"/>
  <c r="AC3568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A3569" i="1"/>
  <c r="AB3569" i="1"/>
  <c r="AC3569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A3570" i="1"/>
  <c r="AB3570" i="1"/>
  <c r="AC3570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A3571" i="1"/>
  <c r="AB3571" i="1"/>
  <c r="AC3571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A3572" i="1"/>
  <c r="AB3572" i="1"/>
  <c r="AC3572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A3574" i="1"/>
  <c r="AB3574" i="1"/>
  <c r="AC3574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A3575" i="1"/>
  <c r="AB3575" i="1"/>
  <c r="AC3575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A3576" i="1"/>
  <c r="AB3576" i="1"/>
  <c r="AC3576" i="1"/>
  <c r="H3577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U3577" i="1"/>
  <c r="V3577" i="1"/>
  <c r="W3577" i="1"/>
  <c r="X3577" i="1"/>
  <c r="Y3577" i="1"/>
  <c r="Z3577" i="1"/>
  <c r="AA3577" i="1"/>
  <c r="AB3577" i="1"/>
  <c r="AC3577" i="1"/>
  <c r="H3578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U3578" i="1"/>
  <c r="V3578" i="1"/>
  <c r="W3578" i="1"/>
  <c r="X3578" i="1"/>
  <c r="Y3578" i="1"/>
  <c r="Z3578" i="1"/>
  <c r="AA3578" i="1"/>
  <c r="AB3578" i="1"/>
  <c r="AC3578" i="1"/>
  <c r="H3579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U3579" i="1"/>
  <c r="V3579" i="1"/>
  <c r="W3579" i="1"/>
  <c r="X3579" i="1"/>
  <c r="Y3579" i="1"/>
  <c r="Z3579" i="1"/>
  <c r="AA3579" i="1"/>
  <c r="AB3579" i="1"/>
  <c r="AC3579" i="1"/>
  <c r="H3580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U3580" i="1"/>
  <c r="V3580" i="1"/>
  <c r="W3580" i="1"/>
  <c r="X3580" i="1"/>
  <c r="Y3580" i="1"/>
  <c r="Z3580" i="1"/>
  <c r="AA3580" i="1"/>
  <c r="AB3580" i="1"/>
  <c r="AC3580" i="1"/>
  <c r="H3581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U3581" i="1"/>
  <c r="V3581" i="1"/>
  <c r="W3581" i="1"/>
  <c r="X3581" i="1"/>
  <c r="Y3581" i="1"/>
  <c r="Z3581" i="1"/>
  <c r="AA3581" i="1"/>
  <c r="AB3581" i="1"/>
  <c r="AC3581" i="1"/>
  <c r="H3582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U3582" i="1"/>
  <c r="V3582" i="1"/>
  <c r="W3582" i="1"/>
  <c r="X3582" i="1"/>
  <c r="Y3582" i="1"/>
  <c r="Z3582" i="1"/>
  <c r="AA3582" i="1"/>
  <c r="AB3582" i="1"/>
  <c r="AC3582" i="1"/>
  <c r="H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U3583" i="1"/>
  <c r="V3583" i="1"/>
  <c r="W3583" i="1"/>
  <c r="X3583" i="1"/>
  <c r="Y3583" i="1"/>
  <c r="Z3583" i="1"/>
  <c r="AA3583" i="1"/>
  <c r="AB3583" i="1"/>
  <c r="AC3583" i="1"/>
  <c r="H3584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U3584" i="1"/>
  <c r="V3584" i="1"/>
  <c r="W3584" i="1"/>
  <c r="X3584" i="1"/>
  <c r="Y3584" i="1"/>
  <c r="Z3584" i="1"/>
  <c r="AA3584" i="1"/>
  <c r="AB3584" i="1"/>
  <c r="AC3584" i="1"/>
  <c r="H3585" i="1"/>
  <c r="I3585" i="1"/>
  <c r="J3585" i="1"/>
  <c r="K3585" i="1"/>
  <c r="L3585" i="1"/>
  <c r="M3585" i="1"/>
  <c r="N3585" i="1"/>
  <c r="O3585" i="1"/>
  <c r="P3585" i="1"/>
  <c r="Q3585" i="1"/>
  <c r="R3585" i="1"/>
  <c r="S3585" i="1"/>
  <c r="T3585" i="1"/>
  <c r="U3585" i="1"/>
  <c r="V3585" i="1"/>
  <c r="W3585" i="1"/>
  <c r="X3585" i="1"/>
  <c r="Y3585" i="1"/>
  <c r="Z3585" i="1"/>
  <c r="AA3585" i="1"/>
  <c r="AB3585" i="1"/>
  <c r="AC3585" i="1"/>
  <c r="H3586" i="1"/>
  <c r="I3586" i="1"/>
  <c r="J3586" i="1"/>
  <c r="K3586" i="1"/>
  <c r="L3586" i="1"/>
  <c r="M3586" i="1"/>
  <c r="N3586" i="1"/>
  <c r="O3586" i="1"/>
  <c r="P3586" i="1"/>
  <c r="Q3586" i="1"/>
  <c r="R3586" i="1"/>
  <c r="S3586" i="1"/>
  <c r="T3586" i="1"/>
  <c r="U3586" i="1"/>
  <c r="V3586" i="1"/>
  <c r="W3586" i="1"/>
  <c r="X3586" i="1"/>
  <c r="Y3586" i="1"/>
  <c r="Z3586" i="1"/>
  <c r="AA3586" i="1"/>
  <c r="AB3586" i="1"/>
  <c r="AC3586" i="1"/>
  <c r="H3587" i="1"/>
  <c r="I3587" i="1"/>
  <c r="J3587" i="1"/>
  <c r="K3587" i="1"/>
  <c r="L3587" i="1"/>
  <c r="M3587" i="1"/>
  <c r="N3587" i="1"/>
  <c r="O3587" i="1"/>
  <c r="P3587" i="1"/>
  <c r="Q3587" i="1"/>
  <c r="R3587" i="1"/>
  <c r="S3587" i="1"/>
  <c r="T3587" i="1"/>
  <c r="U3587" i="1"/>
  <c r="V3587" i="1"/>
  <c r="W3587" i="1"/>
  <c r="X3587" i="1"/>
  <c r="Y3587" i="1"/>
  <c r="Z3587" i="1"/>
  <c r="AA3587" i="1"/>
  <c r="AB3587" i="1"/>
  <c r="AC3587" i="1"/>
  <c r="H3588" i="1"/>
  <c r="I3588" i="1"/>
  <c r="J3588" i="1"/>
  <c r="K3588" i="1"/>
  <c r="L3588" i="1"/>
  <c r="M3588" i="1"/>
  <c r="N3588" i="1"/>
  <c r="O3588" i="1"/>
  <c r="P3588" i="1"/>
  <c r="Q3588" i="1"/>
  <c r="R3588" i="1"/>
  <c r="S3588" i="1"/>
  <c r="T3588" i="1"/>
  <c r="U3588" i="1"/>
  <c r="V3588" i="1"/>
  <c r="W3588" i="1"/>
  <c r="X3588" i="1"/>
  <c r="Y3588" i="1"/>
  <c r="Z3588" i="1"/>
  <c r="AA3588" i="1"/>
  <c r="AB3588" i="1"/>
  <c r="AC3588" i="1"/>
  <c r="H3589" i="1"/>
  <c r="I3589" i="1"/>
  <c r="J3589" i="1"/>
  <c r="K3589" i="1"/>
  <c r="L3589" i="1"/>
  <c r="M3589" i="1"/>
  <c r="N3589" i="1"/>
  <c r="O3589" i="1"/>
  <c r="P3589" i="1"/>
  <c r="Q3589" i="1"/>
  <c r="R3589" i="1"/>
  <c r="S3589" i="1"/>
  <c r="T3589" i="1"/>
  <c r="U3589" i="1"/>
  <c r="V3589" i="1"/>
  <c r="W3589" i="1"/>
  <c r="X3589" i="1"/>
  <c r="Y3589" i="1"/>
  <c r="Z3589" i="1"/>
  <c r="AA3589" i="1"/>
  <c r="AB3589" i="1"/>
  <c r="AC3589" i="1"/>
  <c r="H3590" i="1"/>
  <c r="I3590" i="1"/>
  <c r="J3590" i="1"/>
  <c r="K3590" i="1"/>
  <c r="L3590" i="1"/>
  <c r="M3590" i="1"/>
  <c r="N3590" i="1"/>
  <c r="O3590" i="1"/>
  <c r="P3590" i="1"/>
  <c r="Q3590" i="1"/>
  <c r="R3590" i="1"/>
  <c r="S3590" i="1"/>
  <c r="T3590" i="1"/>
  <c r="U3590" i="1"/>
  <c r="V3590" i="1"/>
  <c r="W3590" i="1"/>
  <c r="X3590" i="1"/>
  <c r="Y3590" i="1"/>
  <c r="Z3590" i="1"/>
  <c r="AA3590" i="1"/>
  <c r="AB3590" i="1"/>
  <c r="AC3590" i="1"/>
  <c r="H3591" i="1"/>
  <c r="I3591" i="1"/>
  <c r="J3591" i="1"/>
  <c r="K3591" i="1"/>
  <c r="L3591" i="1"/>
  <c r="M3591" i="1"/>
  <c r="N3591" i="1"/>
  <c r="O3591" i="1"/>
  <c r="P3591" i="1"/>
  <c r="Q3591" i="1"/>
  <c r="R3591" i="1"/>
  <c r="S3591" i="1"/>
  <c r="T3591" i="1"/>
  <c r="U3591" i="1"/>
  <c r="V3591" i="1"/>
  <c r="W3591" i="1"/>
  <c r="X3591" i="1"/>
  <c r="Y3591" i="1"/>
  <c r="Z3591" i="1"/>
  <c r="AA3591" i="1"/>
  <c r="AB3591" i="1"/>
  <c r="AC3591" i="1"/>
  <c r="H3592" i="1"/>
  <c r="I3592" i="1"/>
  <c r="J3592" i="1"/>
  <c r="K3592" i="1"/>
  <c r="L3592" i="1"/>
  <c r="M3592" i="1"/>
  <c r="N3592" i="1"/>
  <c r="O3592" i="1"/>
  <c r="P3592" i="1"/>
  <c r="Q3592" i="1"/>
  <c r="R3592" i="1"/>
  <c r="S3592" i="1"/>
  <c r="T3592" i="1"/>
  <c r="U3592" i="1"/>
  <c r="V3592" i="1"/>
  <c r="W3592" i="1"/>
  <c r="X3592" i="1"/>
  <c r="Y3592" i="1"/>
  <c r="Z3592" i="1"/>
  <c r="AA3592" i="1"/>
  <c r="AB3592" i="1"/>
  <c r="AC3592" i="1"/>
  <c r="H3593" i="1"/>
  <c r="I3593" i="1"/>
  <c r="J3593" i="1"/>
  <c r="K3593" i="1"/>
  <c r="L3593" i="1"/>
  <c r="M3593" i="1"/>
  <c r="N3593" i="1"/>
  <c r="O3593" i="1"/>
  <c r="P3593" i="1"/>
  <c r="Q3593" i="1"/>
  <c r="R3593" i="1"/>
  <c r="S3593" i="1"/>
  <c r="T3593" i="1"/>
  <c r="U3593" i="1"/>
  <c r="V3593" i="1"/>
  <c r="W3593" i="1"/>
  <c r="X3593" i="1"/>
  <c r="Y3593" i="1"/>
  <c r="Z3593" i="1"/>
  <c r="AA3593" i="1"/>
  <c r="AB3593" i="1"/>
  <c r="AC3593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A3594" i="1"/>
  <c r="AB3594" i="1"/>
  <c r="AC3594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A3596" i="1"/>
  <c r="AB3596" i="1"/>
  <c r="AC3596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A3597" i="1"/>
  <c r="AB3597" i="1"/>
  <c r="AC3597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A3599" i="1"/>
  <c r="AB3599" i="1"/>
  <c r="AC3599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A3600" i="1"/>
  <c r="AB3600" i="1"/>
  <c r="AC3600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A3601" i="1"/>
  <c r="AB3601" i="1"/>
  <c r="AC3601" i="1"/>
  <c r="H3602" i="1"/>
  <c r="I3602" i="1"/>
  <c r="J3602" i="1"/>
  <c r="K3602" i="1"/>
  <c r="L3602" i="1"/>
  <c r="M3602" i="1"/>
  <c r="N3602" i="1"/>
  <c r="O3602" i="1"/>
  <c r="P3602" i="1"/>
  <c r="Q3602" i="1"/>
  <c r="R3602" i="1"/>
  <c r="S3602" i="1"/>
  <c r="T3602" i="1"/>
  <c r="U3602" i="1"/>
  <c r="V3602" i="1"/>
  <c r="W3602" i="1"/>
  <c r="X3602" i="1"/>
  <c r="Y3602" i="1"/>
  <c r="Z3602" i="1"/>
  <c r="AA3602" i="1"/>
  <c r="AB3602" i="1"/>
  <c r="AC3602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A3603" i="1"/>
  <c r="AB3603" i="1"/>
  <c r="AC3603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A3604" i="1"/>
  <c r="AB3604" i="1"/>
  <c r="AC3604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A3606" i="1"/>
  <c r="AB3606" i="1"/>
  <c r="AC3606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A3608" i="1"/>
  <c r="AB3608" i="1"/>
  <c r="AC3608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A3609" i="1"/>
  <c r="AB3609" i="1"/>
  <c r="AC3609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A3610" i="1"/>
  <c r="AB3610" i="1"/>
  <c r="AC3610" i="1"/>
  <c r="H3611" i="1"/>
  <c r="I3611" i="1"/>
  <c r="J3611" i="1"/>
  <c r="K3611" i="1"/>
  <c r="L3611" i="1"/>
  <c r="M3611" i="1"/>
  <c r="N3611" i="1"/>
  <c r="O3611" i="1"/>
  <c r="P3611" i="1"/>
  <c r="Q3611" i="1"/>
  <c r="R3611" i="1"/>
  <c r="S3611" i="1"/>
  <c r="T3611" i="1"/>
  <c r="U3611" i="1"/>
  <c r="V3611" i="1"/>
  <c r="W3611" i="1"/>
  <c r="X3611" i="1"/>
  <c r="Y3611" i="1"/>
  <c r="Z3611" i="1"/>
  <c r="AA3611" i="1"/>
  <c r="AB3611" i="1"/>
  <c r="AC3611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A3612" i="1"/>
  <c r="AB3612" i="1"/>
  <c r="AC3612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A3613" i="1"/>
  <c r="AB3613" i="1"/>
  <c r="AC3613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A3614" i="1"/>
  <c r="AB3614" i="1"/>
  <c r="AC3614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A3615" i="1"/>
  <c r="AB3615" i="1"/>
  <c r="AC3615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A3616" i="1"/>
  <c r="AB3616" i="1"/>
  <c r="AC3616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A3617" i="1"/>
  <c r="AB3617" i="1"/>
  <c r="AC3617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A3618" i="1"/>
  <c r="AB3618" i="1"/>
  <c r="AC3618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A3619" i="1"/>
  <c r="AB3619" i="1"/>
  <c r="AC3619" i="1"/>
  <c r="H3620" i="1"/>
  <c r="I3620" i="1"/>
  <c r="J3620" i="1"/>
  <c r="K3620" i="1"/>
  <c r="L3620" i="1"/>
  <c r="M3620" i="1"/>
  <c r="N3620" i="1"/>
  <c r="O3620" i="1"/>
  <c r="P3620" i="1"/>
  <c r="Q3620" i="1"/>
  <c r="R3620" i="1"/>
  <c r="S3620" i="1"/>
  <c r="T3620" i="1"/>
  <c r="U3620" i="1"/>
  <c r="V3620" i="1"/>
  <c r="W3620" i="1"/>
  <c r="X3620" i="1"/>
  <c r="Y3620" i="1"/>
  <c r="Z3620" i="1"/>
  <c r="AA3620" i="1"/>
  <c r="AB3620" i="1"/>
  <c r="AC3620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A3621" i="1"/>
  <c r="AB3621" i="1"/>
  <c r="AC3621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A3622" i="1"/>
  <c r="AB3622" i="1"/>
  <c r="AC3622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A3623" i="1"/>
  <c r="AB3623" i="1"/>
  <c r="AC3623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A3624" i="1"/>
  <c r="AB3624" i="1"/>
  <c r="AC3624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A3625" i="1"/>
  <c r="AB3625" i="1"/>
  <c r="AC3625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A3626" i="1"/>
  <c r="AB3626" i="1"/>
  <c r="AC3626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A3627" i="1"/>
  <c r="AB3627" i="1"/>
  <c r="AC3627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A3628" i="1"/>
  <c r="AB3628" i="1"/>
  <c r="AC3628" i="1"/>
  <c r="H3629" i="1"/>
  <c r="I3629" i="1"/>
  <c r="J3629" i="1"/>
  <c r="K3629" i="1"/>
  <c r="L3629" i="1"/>
  <c r="M3629" i="1"/>
  <c r="N3629" i="1"/>
  <c r="O3629" i="1"/>
  <c r="P3629" i="1"/>
  <c r="Q3629" i="1"/>
  <c r="R3629" i="1"/>
  <c r="S3629" i="1"/>
  <c r="T3629" i="1"/>
  <c r="U3629" i="1"/>
  <c r="V3629" i="1"/>
  <c r="W3629" i="1"/>
  <c r="X3629" i="1"/>
  <c r="Y3629" i="1"/>
  <c r="Z3629" i="1"/>
  <c r="AA3629" i="1"/>
  <c r="AB3629" i="1"/>
  <c r="AC3629" i="1"/>
  <c r="H3630" i="1"/>
  <c r="I3630" i="1"/>
  <c r="J3630" i="1"/>
  <c r="K3630" i="1"/>
  <c r="L3630" i="1"/>
  <c r="M3630" i="1"/>
  <c r="N3630" i="1"/>
  <c r="O3630" i="1"/>
  <c r="P3630" i="1"/>
  <c r="Q3630" i="1"/>
  <c r="R3630" i="1"/>
  <c r="S3630" i="1"/>
  <c r="T3630" i="1"/>
  <c r="U3630" i="1"/>
  <c r="V3630" i="1"/>
  <c r="W3630" i="1"/>
  <c r="X3630" i="1"/>
  <c r="Y3630" i="1"/>
  <c r="Z3630" i="1"/>
  <c r="AA3630" i="1"/>
  <c r="AB3630" i="1"/>
  <c r="AC3630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A3631" i="1"/>
  <c r="AB3631" i="1"/>
  <c r="AC3631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A3633" i="1"/>
  <c r="AB3633" i="1"/>
  <c r="AC3633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A3634" i="1"/>
  <c r="AB3634" i="1"/>
  <c r="AC3634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A3635" i="1"/>
  <c r="AB3635" i="1"/>
  <c r="AC3635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A3636" i="1"/>
  <c r="AB3636" i="1"/>
  <c r="AC3636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A3637" i="1"/>
  <c r="AB3637" i="1"/>
  <c r="AC3637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A3639" i="1"/>
  <c r="AB3639" i="1"/>
  <c r="AC3639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A3640" i="1"/>
  <c r="AB3640" i="1"/>
  <c r="AC3640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A3641" i="1"/>
  <c r="AB3641" i="1"/>
  <c r="AC3641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A3642" i="1"/>
  <c r="AB3642" i="1"/>
  <c r="AC3642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A3643" i="1"/>
  <c r="AB3643" i="1"/>
  <c r="AC3643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A3644" i="1"/>
  <c r="AB3644" i="1"/>
  <c r="AC3644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A3645" i="1"/>
  <c r="AB3645" i="1"/>
  <c r="AC3645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A3646" i="1"/>
  <c r="AB3646" i="1"/>
  <c r="AC3646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A3647" i="1"/>
  <c r="AB3647" i="1"/>
  <c r="AC3647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A3648" i="1"/>
  <c r="AB3648" i="1"/>
  <c r="AC3648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A3649" i="1"/>
  <c r="AB3649" i="1"/>
  <c r="AC3649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A3650" i="1"/>
  <c r="AB3650" i="1"/>
  <c r="AC3650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A3651" i="1"/>
  <c r="AB3651" i="1"/>
  <c r="AC3651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A3652" i="1"/>
  <c r="AB3652" i="1"/>
  <c r="AC3652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A3653" i="1"/>
  <c r="AB3653" i="1"/>
  <c r="AC3653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A3654" i="1"/>
  <c r="AB3654" i="1"/>
  <c r="AC3654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A3655" i="1"/>
  <c r="AB3655" i="1"/>
  <c r="AC3655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A3656" i="1"/>
  <c r="AB3656" i="1"/>
  <c r="AC3656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A3658" i="1"/>
  <c r="AB3658" i="1"/>
  <c r="AC3658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A3659" i="1"/>
  <c r="AB3659" i="1"/>
  <c r="AC3659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A3660" i="1"/>
  <c r="AB3660" i="1"/>
  <c r="AC3660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A3661" i="1"/>
  <c r="AB3661" i="1"/>
  <c r="AC3661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A3662" i="1"/>
  <c r="AB3662" i="1"/>
  <c r="AC3662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A3663" i="1"/>
  <c r="AB3663" i="1"/>
  <c r="AC3663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A3664" i="1"/>
  <c r="AB3664" i="1"/>
  <c r="AC3664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A3665" i="1"/>
  <c r="AB3665" i="1"/>
  <c r="AC3665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A3667" i="1"/>
  <c r="AB3667" i="1"/>
  <c r="AC3667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A3668" i="1"/>
  <c r="AB3668" i="1"/>
  <c r="AC3668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A3669" i="1"/>
  <c r="AB3669" i="1"/>
  <c r="AC3669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A3670" i="1"/>
  <c r="AB3670" i="1"/>
  <c r="AC3670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A3671" i="1"/>
  <c r="AB3671" i="1"/>
  <c r="AC3671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A3672" i="1"/>
  <c r="AB3672" i="1"/>
  <c r="AC3672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A3673" i="1"/>
  <c r="AB3673" i="1"/>
  <c r="AC3673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A3674" i="1"/>
  <c r="AB3674" i="1"/>
  <c r="AC3674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A3675" i="1"/>
  <c r="AB3675" i="1"/>
  <c r="AC3675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A3676" i="1"/>
  <c r="AB3676" i="1"/>
  <c r="AC3676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A3677" i="1"/>
  <c r="AB3677" i="1"/>
  <c r="AC3677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A3678" i="1"/>
  <c r="AB3678" i="1"/>
  <c r="AC3678" i="1"/>
  <c r="H3679" i="1"/>
  <c r="I3679" i="1"/>
  <c r="J3679" i="1"/>
  <c r="K3679" i="1"/>
  <c r="L3679" i="1"/>
  <c r="M3679" i="1"/>
  <c r="N3679" i="1"/>
  <c r="O3679" i="1"/>
  <c r="P3679" i="1"/>
  <c r="Q3679" i="1"/>
  <c r="R3679" i="1"/>
  <c r="S3679" i="1"/>
  <c r="T3679" i="1"/>
  <c r="U3679" i="1"/>
  <c r="V3679" i="1"/>
  <c r="W3679" i="1"/>
  <c r="X3679" i="1"/>
  <c r="Y3679" i="1"/>
  <c r="Z3679" i="1"/>
  <c r="AA3679" i="1"/>
  <c r="AB3679" i="1"/>
  <c r="AC3679" i="1"/>
  <c r="H3680" i="1"/>
  <c r="I3680" i="1"/>
  <c r="J3680" i="1"/>
  <c r="K3680" i="1"/>
  <c r="L3680" i="1"/>
  <c r="M3680" i="1"/>
  <c r="N3680" i="1"/>
  <c r="O3680" i="1"/>
  <c r="P3680" i="1"/>
  <c r="Q3680" i="1"/>
  <c r="R3680" i="1"/>
  <c r="S3680" i="1"/>
  <c r="T3680" i="1"/>
  <c r="U3680" i="1"/>
  <c r="V3680" i="1"/>
  <c r="W3680" i="1"/>
  <c r="X3680" i="1"/>
  <c r="Y3680" i="1"/>
  <c r="Z3680" i="1"/>
  <c r="AA3680" i="1"/>
  <c r="AB3680" i="1"/>
  <c r="AC3680" i="1"/>
  <c r="H3681" i="1"/>
  <c r="I3681" i="1"/>
  <c r="J3681" i="1"/>
  <c r="K3681" i="1"/>
  <c r="L3681" i="1"/>
  <c r="M3681" i="1"/>
  <c r="N3681" i="1"/>
  <c r="O3681" i="1"/>
  <c r="P3681" i="1"/>
  <c r="Q3681" i="1"/>
  <c r="R3681" i="1"/>
  <c r="S3681" i="1"/>
  <c r="T3681" i="1"/>
  <c r="U3681" i="1"/>
  <c r="V3681" i="1"/>
  <c r="W3681" i="1"/>
  <c r="X3681" i="1"/>
  <c r="Y3681" i="1"/>
  <c r="Z3681" i="1"/>
  <c r="AA3681" i="1"/>
  <c r="AB3681" i="1"/>
  <c r="AC3681" i="1"/>
  <c r="H3682" i="1"/>
  <c r="I3682" i="1"/>
  <c r="J3682" i="1"/>
  <c r="K3682" i="1"/>
  <c r="L3682" i="1"/>
  <c r="M3682" i="1"/>
  <c r="N3682" i="1"/>
  <c r="O3682" i="1"/>
  <c r="P3682" i="1"/>
  <c r="Q3682" i="1"/>
  <c r="R3682" i="1"/>
  <c r="S3682" i="1"/>
  <c r="T3682" i="1"/>
  <c r="U3682" i="1"/>
  <c r="V3682" i="1"/>
  <c r="W3682" i="1"/>
  <c r="X3682" i="1"/>
  <c r="Y3682" i="1"/>
  <c r="Z3682" i="1"/>
  <c r="AA3682" i="1"/>
  <c r="AB3682" i="1"/>
  <c r="AC3682" i="1"/>
  <c r="H3683" i="1"/>
  <c r="I3683" i="1"/>
  <c r="J3683" i="1"/>
  <c r="K3683" i="1"/>
  <c r="L3683" i="1"/>
  <c r="M3683" i="1"/>
  <c r="N3683" i="1"/>
  <c r="O3683" i="1"/>
  <c r="P3683" i="1"/>
  <c r="Q3683" i="1"/>
  <c r="R3683" i="1"/>
  <c r="S3683" i="1"/>
  <c r="T3683" i="1"/>
  <c r="U3683" i="1"/>
  <c r="V3683" i="1"/>
  <c r="W3683" i="1"/>
  <c r="X3683" i="1"/>
  <c r="Y3683" i="1"/>
  <c r="Z3683" i="1"/>
  <c r="AA3683" i="1"/>
  <c r="AB3683" i="1"/>
  <c r="AC3683" i="1"/>
  <c r="H3684" i="1"/>
  <c r="I3684" i="1"/>
  <c r="J3684" i="1"/>
  <c r="K3684" i="1"/>
  <c r="L3684" i="1"/>
  <c r="M3684" i="1"/>
  <c r="N3684" i="1"/>
  <c r="O3684" i="1"/>
  <c r="P3684" i="1"/>
  <c r="Q3684" i="1"/>
  <c r="R3684" i="1"/>
  <c r="S3684" i="1"/>
  <c r="T3684" i="1"/>
  <c r="U3684" i="1"/>
  <c r="V3684" i="1"/>
  <c r="W3684" i="1"/>
  <c r="X3684" i="1"/>
  <c r="Y3684" i="1"/>
  <c r="Z3684" i="1"/>
  <c r="AA3684" i="1"/>
  <c r="AB3684" i="1"/>
  <c r="AC3684" i="1"/>
  <c r="H3685" i="1"/>
  <c r="I3685" i="1"/>
  <c r="J3685" i="1"/>
  <c r="K3685" i="1"/>
  <c r="L3685" i="1"/>
  <c r="M3685" i="1"/>
  <c r="N3685" i="1"/>
  <c r="O3685" i="1"/>
  <c r="P3685" i="1"/>
  <c r="Q3685" i="1"/>
  <c r="R3685" i="1"/>
  <c r="S3685" i="1"/>
  <c r="T3685" i="1"/>
  <c r="U3685" i="1"/>
  <c r="V3685" i="1"/>
  <c r="W3685" i="1"/>
  <c r="X3685" i="1"/>
  <c r="Y3685" i="1"/>
  <c r="Z3685" i="1"/>
  <c r="AA3685" i="1"/>
  <c r="AB3685" i="1"/>
  <c r="AC3685" i="1"/>
  <c r="H3686" i="1"/>
  <c r="I3686" i="1"/>
  <c r="J3686" i="1"/>
  <c r="K3686" i="1"/>
  <c r="L3686" i="1"/>
  <c r="M3686" i="1"/>
  <c r="N3686" i="1"/>
  <c r="O3686" i="1"/>
  <c r="P3686" i="1"/>
  <c r="Q3686" i="1"/>
  <c r="R3686" i="1"/>
  <c r="S3686" i="1"/>
  <c r="T3686" i="1"/>
  <c r="U3686" i="1"/>
  <c r="V3686" i="1"/>
  <c r="W3686" i="1"/>
  <c r="X3686" i="1"/>
  <c r="Y3686" i="1"/>
  <c r="Z3686" i="1"/>
  <c r="AA3686" i="1"/>
  <c r="AB3686" i="1"/>
  <c r="AC3686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A3687" i="1"/>
  <c r="AB3687" i="1"/>
  <c r="AC3687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A3688" i="1"/>
  <c r="AB3688" i="1"/>
  <c r="AC3688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A3689" i="1"/>
  <c r="AB3689" i="1"/>
  <c r="AC3689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A3690" i="1"/>
  <c r="AB3690" i="1"/>
  <c r="AC3690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A3692" i="1"/>
  <c r="AB3692" i="1"/>
  <c r="AC3692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A3693" i="1"/>
  <c r="AB3693" i="1"/>
  <c r="AC3693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A3694" i="1"/>
  <c r="AB3694" i="1"/>
  <c r="AC3694" i="1"/>
  <c r="H3695" i="1"/>
  <c r="I3695" i="1"/>
  <c r="J3695" i="1"/>
  <c r="K3695" i="1"/>
  <c r="L3695" i="1"/>
  <c r="M3695" i="1"/>
  <c r="N3695" i="1"/>
  <c r="O3695" i="1"/>
  <c r="P3695" i="1"/>
  <c r="Q3695" i="1"/>
  <c r="R3695" i="1"/>
  <c r="S3695" i="1"/>
  <c r="T3695" i="1"/>
  <c r="U3695" i="1"/>
  <c r="V3695" i="1"/>
  <c r="W3695" i="1"/>
  <c r="X3695" i="1"/>
  <c r="Y3695" i="1"/>
  <c r="Z3695" i="1"/>
  <c r="AA3695" i="1"/>
  <c r="AB3695" i="1"/>
  <c r="AC3695" i="1"/>
  <c r="H3696" i="1"/>
  <c r="I3696" i="1"/>
  <c r="J3696" i="1"/>
  <c r="K3696" i="1"/>
  <c r="L3696" i="1"/>
  <c r="M3696" i="1"/>
  <c r="N3696" i="1"/>
  <c r="O3696" i="1"/>
  <c r="P3696" i="1"/>
  <c r="Q3696" i="1"/>
  <c r="R3696" i="1"/>
  <c r="S3696" i="1"/>
  <c r="T3696" i="1"/>
  <c r="U3696" i="1"/>
  <c r="V3696" i="1"/>
  <c r="W3696" i="1"/>
  <c r="X3696" i="1"/>
  <c r="Y3696" i="1"/>
  <c r="Z3696" i="1"/>
  <c r="AA3696" i="1"/>
  <c r="AB3696" i="1"/>
  <c r="AC3696" i="1"/>
  <c r="H3697" i="1"/>
  <c r="I3697" i="1"/>
  <c r="J3697" i="1"/>
  <c r="K3697" i="1"/>
  <c r="L3697" i="1"/>
  <c r="M3697" i="1"/>
  <c r="N3697" i="1"/>
  <c r="O3697" i="1"/>
  <c r="P3697" i="1"/>
  <c r="Q3697" i="1"/>
  <c r="R3697" i="1"/>
  <c r="S3697" i="1"/>
  <c r="T3697" i="1"/>
  <c r="U3697" i="1"/>
  <c r="V3697" i="1"/>
  <c r="W3697" i="1"/>
  <c r="X3697" i="1"/>
  <c r="Y3697" i="1"/>
  <c r="Z3697" i="1"/>
  <c r="AA3697" i="1"/>
  <c r="AB3697" i="1"/>
  <c r="AC3697" i="1"/>
  <c r="H3698" i="1"/>
  <c r="I3698" i="1"/>
  <c r="J3698" i="1"/>
  <c r="K3698" i="1"/>
  <c r="L3698" i="1"/>
  <c r="M3698" i="1"/>
  <c r="N3698" i="1"/>
  <c r="O3698" i="1"/>
  <c r="P3698" i="1"/>
  <c r="Q3698" i="1"/>
  <c r="R3698" i="1"/>
  <c r="S3698" i="1"/>
  <c r="T3698" i="1"/>
  <c r="U3698" i="1"/>
  <c r="V3698" i="1"/>
  <c r="W3698" i="1"/>
  <c r="X3698" i="1"/>
  <c r="Y3698" i="1"/>
  <c r="Z3698" i="1"/>
  <c r="AA3698" i="1"/>
  <c r="AB3698" i="1"/>
  <c r="AC3698" i="1"/>
  <c r="H3699" i="1"/>
  <c r="I3699" i="1"/>
  <c r="J3699" i="1"/>
  <c r="K3699" i="1"/>
  <c r="L3699" i="1"/>
  <c r="M3699" i="1"/>
  <c r="N3699" i="1"/>
  <c r="O3699" i="1"/>
  <c r="P3699" i="1"/>
  <c r="Q3699" i="1"/>
  <c r="R3699" i="1"/>
  <c r="S3699" i="1"/>
  <c r="T3699" i="1"/>
  <c r="U3699" i="1"/>
  <c r="V3699" i="1"/>
  <c r="W3699" i="1"/>
  <c r="X3699" i="1"/>
  <c r="Y3699" i="1"/>
  <c r="Z3699" i="1"/>
  <c r="AA3699" i="1"/>
  <c r="AB3699" i="1"/>
  <c r="AC3699" i="1"/>
  <c r="H3700" i="1"/>
  <c r="I3700" i="1"/>
  <c r="J3700" i="1"/>
  <c r="K3700" i="1"/>
  <c r="L3700" i="1"/>
  <c r="M3700" i="1"/>
  <c r="N3700" i="1"/>
  <c r="O3700" i="1"/>
  <c r="P3700" i="1"/>
  <c r="Q3700" i="1"/>
  <c r="R3700" i="1"/>
  <c r="S3700" i="1"/>
  <c r="T3700" i="1"/>
  <c r="U3700" i="1"/>
  <c r="V3700" i="1"/>
  <c r="W3700" i="1"/>
  <c r="X3700" i="1"/>
  <c r="Y3700" i="1"/>
  <c r="Z3700" i="1"/>
  <c r="AA3700" i="1"/>
  <c r="AB3700" i="1"/>
  <c r="AC3700" i="1"/>
  <c r="H3701" i="1"/>
  <c r="I3701" i="1"/>
  <c r="J3701" i="1"/>
  <c r="K3701" i="1"/>
  <c r="L3701" i="1"/>
  <c r="M3701" i="1"/>
  <c r="N3701" i="1"/>
  <c r="O3701" i="1"/>
  <c r="P3701" i="1"/>
  <c r="Q3701" i="1"/>
  <c r="R3701" i="1"/>
  <c r="S3701" i="1"/>
  <c r="T3701" i="1"/>
  <c r="U3701" i="1"/>
  <c r="V3701" i="1"/>
  <c r="W3701" i="1"/>
  <c r="X3701" i="1"/>
  <c r="Y3701" i="1"/>
  <c r="Z3701" i="1"/>
  <c r="AA3701" i="1"/>
  <c r="AB3701" i="1"/>
  <c r="AC3701" i="1"/>
  <c r="H3702" i="1"/>
  <c r="I3702" i="1"/>
  <c r="J3702" i="1"/>
  <c r="K3702" i="1"/>
  <c r="L3702" i="1"/>
  <c r="M3702" i="1"/>
  <c r="N3702" i="1"/>
  <c r="O3702" i="1"/>
  <c r="P3702" i="1"/>
  <c r="Q3702" i="1"/>
  <c r="R3702" i="1"/>
  <c r="S3702" i="1"/>
  <c r="T3702" i="1"/>
  <c r="U3702" i="1"/>
  <c r="V3702" i="1"/>
  <c r="W3702" i="1"/>
  <c r="X3702" i="1"/>
  <c r="Y3702" i="1"/>
  <c r="Z3702" i="1"/>
  <c r="AA3702" i="1"/>
  <c r="AB3702" i="1"/>
  <c r="AC3702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A3703" i="1"/>
  <c r="AB3703" i="1"/>
  <c r="AC3703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A3704" i="1"/>
  <c r="AB3704" i="1"/>
  <c r="AC3704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A3705" i="1"/>
  <c r="AB3705" i="1"/>
  <c r="AC3705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A3706" i="1"/>
  <c r="AB3706" i="1"/>
  <c r="AC3706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A3707" i="1"/>
  <c r="AB3707" i="1"/>
  <c r="AC3707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A3708" i="1"/>
  <c r="AB3708" i="1"/>
  <c r="AC3708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A3709" i="1"/>
  <c r="AB3709" i="1"/>
  <c r="AC3709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A3710" i="1"/>
  <c r="AB3710" i="1"/>
  <c r="AC3710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A3711" i="1"/>
  <c r="AB3711" i="1"/>
  <c r="AC3711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A3712" i="1"/>
  <c r="AB3712" i="1"/>
  <c r="AC3712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A3713" i="1"/>
  <c r="AB3713" i="1"/>
  <c r="AC3713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A3715" i="1"/>
  <c r="AB3715" i="1"/>
  <c r="AC3715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A3717" i="1"/>
  <c r="AB3717" i="1"/>
  <c r="AC3717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A3718" i="1"/>
  <c r="AB3718" i="1"/>
  <c r="AC3718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A3719" i="1"/>
  <c r="AB3719" i="1"/>
  <c r="AC3719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A3720" i="1"/>
  <c r="AB3720" i="1"/>
  <c r="AC3720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A3721" i="1"/>
  <c r="AB3721" i="1"/>
  <c r="AC3721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A3722" i="1"/>
  <c r="AB3722" i="1"/>
  <c r="AC3722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A3723" i="1"/>
  <c r="AB3723" i="1"/>
  <c r="AC3723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A3724" i="1"/>
  <c r="AB3724" i="1"/>
  <c r="AC3724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A3726" i="1"/>
  <c r="AB3726" i="1"/>
  <c r="AC3726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A3727" i="1"/>
  <c r="AB3727" i="1"/>
  <c r="AC3727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A3728" i="1"/>
  <c r="AB3728" i="1"/>
  <c r="AC3728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A3729" i="1"/>
  <c r="AB3729" i="1"/>
  <c r="AC3729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A3730" i="1"/>
  <c r="AB3730" i="1"/>
  <c r="AC3730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A3731" i="1"/>
  <c r="AB3731" i="1"/>
  <c r="AC3731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A3732" i="1"/>
  <c r="AB3732" i="1"/>
  <c r="AC3732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A3733" i="1"/>
  <c r="AB3733" i="1"/>
  <c r="AC3733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A3734" i="1"/>
  <c r="AB3734" i="1"/>
  <c r="AC3734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A3735" i="1"/>
  <c r="AB3735" i="1"/>
  <c r="AC3735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A3736" i="1"/>
  <c r="AB3736" i="1"/>
  <c r="AC3736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A3737" i="1"/>
  <c r="AB3737" i="1"/>
  <c r="AC3737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A3738" i="1"/>
  <c r="AB3738" i="1"/>
  <c r="AC3738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A3739" i="1"/>
  <c r="AB3739" i="1"/>
  <c r="AC3739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A3740" i="1"/>
  <c r="AB3740" i="1"/>
  <c r="AC3740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A3741" i="1"/>
  <c r="AB3741" i="1"/>
  <c r="AC3741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A3742" i="1"/>
  <c r="AB3742" i="1"/>
  <c r="AC3742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A3743" i="1"/>
  <c r="AB3743" i="1"/>
  <c r="AC3743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AB3744" i="1"/>
  <c r="AC3744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A3745" i="1"/>
  <c r="AB3745" i="1"/>
  <c r="AC3745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A3746" i="1"/>
  <c r="AB3746" i="1"/>
  <c r="AC3746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A3747" i="1"/>
  <c r="AB3747" i="1"/>
  <c r="AC3747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AB3748" i="1"/>
  <c r="AC3748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A3749" i="1"/>
  <c r="AB3749" i="1"/>
  <c r="AC3749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A3751" i="1"/>
  <c r="AB3751" i="1"/>
  <c r="AC3751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A3752" i="1"/>
  <c r="AB3752" i="1"/>
  <c r="AC3752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A3753" i="1"/>
  <c r="AB3753" i="1"/>
  <c r="AC3753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A3754" i="1"/>
  <c r="AB3754" i="1"/>
  <c r="AC3754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A3755" i="1"/>
  <c r="AB3755" i="1"/>
  <c r="AC3755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A3756" i="1"/>
  <c r="AB3756" i="1"/>
  <c r="AC3756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A3757" i="1"/>
  <c r="AB3757" i="1"/>
  <c r="AC3757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A3758" i="1"/>
  <c r="AB3758" i="1"/>
  <c r="AC3758" i="1"/>
  <c r="H3760" i="1"/>
  <c r="I3760" i="1"/>
  <c r="J3760" i="1"/>
  <c r="K3760" i="1"/>
  <c r="L3760" i="1"/>
  <c r="M3760" i="1"/>
  <c r="N3760" i="1"/>
  <c r="O3760" i="1"/>
  <c r="P3760" i="1"/>
  <c r="Q3760" i="1"/>
  <c r="R3760" i="1"/>
  <c r="S3760" i="1"/>
  <c r="T3760" i="1"/>
  <c r="U3760" i="1"/>
  <c r="V3760" i="1"/>
  <c r="W3760" i="1"/>
  <c r="X3760" i="1"/>
  <c r="Y3760" i="1"/>
  <c r="Z3760" i="1"/>
  <c r="AA3760" i="1"/>
  <c r="AB3760" i="1"/>
  <c r="AC3760" i="1"/>
  <c r="H3761" i="1"/>
  <c r="I3761" i="1"/>
  <c r="J3761" i="1"/>
  <c r="K3761" i="1"/>
  <c r="L3761" i="1"/>
  <c r="M3761" i="1"/>
  <c r="N3761" i="1"/>
  <c r="O3761" i="1"/>
  <c r="P3761" i="1"/>
  <c r="Q3761" i="1"/>
  <c r="R3761" i="1"/>
  <c r="S3761" i="1"/>
  <c r="T3761" i="1"/>
  <c r="U3761" i="1"/>
  <c r="V3761" i="1"/>
  <c r="W3761" i="1"/>
  <c r="X3761" i="1"/>
  <c r="Y3761" i="1"/>
  <c r="Z3761" i="1"/>
  <c r="AA3761" i="1"/>
  <c r="AB3761" i="1"/>
  <c r="AC3761" i="1"/>
  <c r="H3762" i="1"/>
  <c r="I3762" i="1"/>
  <c r="J3762" i="1"/>
  <c r="K3762" i="1"/>
  <c r="L3762" i="1"/>
  <c r="M3762" i="1"/>
  <c r="N3762" i="1"/>
  <c r="O3762" i="1"/>
  <c r="P3762" i="1"/>
  <c r="Q3762" i="1"/>
  <c r="R3762" i="1"/>
  <c r="S3762" i="1"/>
  <c r="T3762" i="1"/>
  <c r="U3762" i="1"/>
  <c r="V3762" i="1"/>
  <c r="W3762" i="1"/>
  <c r="X3762" i="1"/>
  <c r="Y3762" i="1"/>
  <c r="Z3762" i="1"/>
  <c r="AA3762" i="1"/>
  <c r="AB3762" i="1"/>
  <c r="AC3762" i="1"/>
  <c r="H3763" i="1"/>
  <c r="I3763" i="1"/>
  <c r="J3763" i="1"/>
  <c r="K3763" i="1"/>
  <c r="L3763" i="1"/>
  <c r="M3763" i="1"/>
  <c r="N3763" i="1"/>
  <c r="O3763" i="1"/>
  <c r="P3763" i="1"/>
  <c r="Q3763" i="1"/>
  <c r="R3763" i="1"/>
  <c r="S3763" i="1"/>
  <c r="T3763" i="1"/>
  <c r="U3763" i="1"/>
  <c r="V3763" i="1"/>
  <c r="W3763" i="1"/>
  <c r="X3763" i="1"/>
  <c r="Y3763" i="1"/>
  <c r="Z3763" i="1"/>
  <c r="AA3763" i="1"/>
  <c r="AB3763" i="1"/>
  <c r="AC3763" i="1"/>
  <c r="H3764" i="1"/>
  <c r="I3764" i="1"/>
  <c r="J3764" i="1"/>
  <c r="K3764" i="1"/>
  <c r="L3764" i="1"/>
  <c r="M3764" i="1"/>
  <c r="N3764" i="1"/>
  <c r="O3764" i="1"/>
  <c r="P3764" i="1"/>
  <c r="Q3764" i="1"/>
  <c r="R3764" i="1"/>
  <c r="S3764" i="1"/>
  <c r="T3764" i="1"/>
  <c r="U3764" i="1"/>
  <c r="V3764" i="1"/>
  <c r="W3764" i="1"/>
  <c r="X3764" i="1"/>
  <c r="Y3764" i="1"/>
  <c r="Z3764" i="1"/>
  <c r="AA3764" i="1"/>
  <c r="AB3764" i="1"/>
  <c r="AC3764" i="1"/>
  <c r="H3765" i="1"/>
  <c r="I3765" i="1"/>
  <c r="J3765" i="1"/>
  <c r="K3765" i="1"/>
  <c r="L3765" i="1"/>
  <c r="M3765" i="1"/>
  <c r="N3765" i="1"/>
  <c r="O3765" i="1"/>
  <c r="P3765" i="1"/>
  <c r="Q3765" i="1"/>
  <c r="R3765" i="1"/>
  <c r="S3765" i="1"/>
  <c r="T3765" i="1"/>
  <c r="U3765" i="1"/>
  <c r="V3765" i="1"/>
  <c r="W3765" i="1"/>
  <c r="X3765" i="1"/>
  <c r="Y3765" i="1"/>
  <c r="Z3765" i="1"/>
  <c r="AA3765" i="1"/>
  <c r="AB3765" i="1"/>
  <c r="AC3765" i="1"/>
  <c r="H3766" i="1"/>
  <c r="I3766" i="1"/>
  <c r="J3766" i="1"/>
  <c r="K3766" i="1"/>
  <c r="L3766" i="1"/>
  <c r="M3766" i="1"/>
  <c r="N3766" i="1"/>
  <c r="O3766" i="1"/>
  <c r="P3766" i="1"/>
  <c r="Q3766" i="1"/>
  <c r="R3766" i="1"/>
  <c r="S3766" i="1"/>
  <c r="T3766" i="1"/>
  <c r="U3766" i="1"/>
  <c r="V3766" i="1"/>
  <c r="W3766" i="1"/>
  <c r="X3766" i="1"/>
  <c r="Y3766" i="1"/>
  <c r="Z3766" i="1"/>
  <c r="AA3766" i="1"/>
  <c r="AB3766" i="1"/>
  <c r="AC3766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A3767" i="1"/>
  <c r="AB3767" i="1"/>
  <c r="AC3767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A3770" i="1"/>
  <c r="AB3770" i="1"/>
  <c r="AC3770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A3772" i="1"/>
  <c r="AB3772" i="1"/>
  <c r="AC3772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A3773" i="1"/>
  <c r="AB3773" i="1"/>
  <c r="AC3773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A3774" i="1"/>
  <c r="AB3774" i="1"/>
  <c r="AC3774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A3775" i="1"/>
  <c r="AB3775" i="1"/>
  <c r="AC3775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A3776" i="1"/>
  <c r="AB3776" i="1"/>
  <c r="AC3776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A3777" i="1"/>
  <c r="AB3777" i="1"/>
  <c r="AC3777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A3778" i="1"/>
  <c r="AB3778" i="1"/>
  <c r="AC3778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A3779" i="1"/>
  <c r="AB3779" i="1"/>
  <c r="AC3779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A3780" i="1"/>
  <c r="AB3780" i="1"/>
  <c r="AC3780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A3781" i="1"/>
  <c r="AB3781" i="1"/>
  <c r="AC3781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A3782" i="1"/>
  <c r="AB3782" i="1"/>
  <c r="AC3782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A3783" i="1"/>
  <c r="AB3783" i="1"/>
  <c r="AC3783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A3784" i="1"/>
  <c r="AB3784" i="1"/>
  <c r="AC3784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A3785" i="1"/>
  <c r="AB3785" i="1"/>
  <c r="AC3785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A3786" i="1"/>
  <c r="AB3786" i="1"/>
  <c r="AC3786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A3787" i="1"/>
  <c r="AB3787" i="1"/>
  <c r="AC3787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A3788" i="1"/>
  <c r="AB3788" i="1"/>
  <c r="AC3788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A3789" i="1"/>
  <c r="AB3789" i="1"/>
  <c r="AC3789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A3790" i="1"/>
  <c r="AB3790" i="1"/>
  <c r="AC3790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A3791" i="1"/>
  <c r="AB3791" i="1"/>
  <c r="AC3791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A3792" i="1"/>
  <c r="AB3792" i="1"/>
  <c r="AC3792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A3793" i="1"/>
  <c r="AB3793" i="1"/>
  <c r="AC3793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A3795" i="1"/>
  <c r="AB3795" i="1"/>
  <c r="AC3795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A3796" i="1"/>
  <c r="AB3796" i="1"/>
  <c r="AC3796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A3797" i="1"/>
  <c r="AB3797" i="1"/>
  <c r="AC3797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A3798" i="1"/>
  <c r="AB3798" i="1"/>
  <c r="AC3798" i="1"/>
  <c r="H3799" i="1"/>
  <c r="I3799" i="1"/>
  <c r="J3799" i="1"/>
  <c r="K3799" i="1"/>
  <c r="L3799" i="1"/>
  <c r="M3799" i="1"/>
  <c r="N3799" i="1"/>
  <c r="O3799" i="1"/>
  <c r="P3799" i="1"/>
  <c r="Q3799" i="1"/>
  <c r="R3799" i="1"/>
  <c r="S3799" i="1"/>
  <c r="T3799" i="1"/>
  <c r="U3799" i="1"/>
  <c r="V3799" i="1"/>
  <c r="W3799" i="1"/>
  <c r="X3799" i="1"/>
  <c r="Y3799" i="1"/>
  <c r="Z3799" i="1"/>
  <c r="AA3799" i="1"/>
  <c r="AB3799" i="1"/>
  <c r="AC3799" i="1"/>
  <c r="H3800" i="1"/>
  <c r="I3800" i="1"/>
  <c r="J3800" i="1"/>
  <c r="K3800" i="1"/>
  <c r="L3800" i="1"/>
  <c r="M3800" i="1"/>
  <c r="N3800" i="1"/>
  <c r="O3800" i="1"/>
  <c r="P3800" i="1"/>
  <c r="Q3800" i="1"/>
  <c r="R3800" i="1"/>
  <c r="S3800" i="1"/>
  <c r="T3800" i="1"/>
  <c r="U3800" i="1"/>
  <c r="V3800" i="1"/>
  <c r="W3800" i="1"/>
  <c r="X3800" i="1"/>
  <c r="Y3800" i="1"/>
  <c r="Z3800" i="1"/>
  <c r="AA3800" i="1"/>
  <c r="AB3800" i="1"/>
  <c r="AC3800" i="1"/>
  <c r="H3801" i="1"/>
  <c r="I3801" i="1"/>
  <c r="J3801" i="1"/>
  <c r="K3801" i="1"/>
  <c r="L3801" i="1"/>
  <c r="M3801" i="1"/>
  <c r="N3801" i="1"/>
  <c r="O3801" i="1"/>
  <c r="P3801" i="1"/>
  <c r="Q3801" i="1"/>
  <c r="R3801" i="1"/>
  <c r="S3801" i="1"/>
  <c r="T3801" i="1"/>
  <c r="U3801" i="1"/>
  <c r="V3801" i="1"/>
  <c r="W3801" i="1"/>
  <c r="X3801" i="1"/>
  <c r="Y3801" i="1"/>
  <c r="Z3801" i="1"/>
  <c r="AA3801" i="1"/>
  <c r="AB3801" i="1"/>
  <c r="AC3801" i="1"/>
  <c r="H3802" i="1"/>
  <c r="I3802" i="1"/>
  <c r="J3802" i="1"/>
  <c r="K3802" i="1"/>
  <c r="L3802" i="1"/>
  <c r="M3802" i="1"/>
  <c r="N3802" i="1"/>
  <c r="O3802" i="1"/>
  <c r="P3802" i="1"/>
  <c r="Q3802" i="1"/>
  <c r="R3802" i="1"/>
  <c r="S3802" i="1"/>
  <c r="T3802" i="1"/>
  <c r="U3802" i="1"/>
  <c r="V3802" i="1"/>
  <c r="W3802" i="1"/>
  <c r="X3802" i="1"/>
  <c r="Y3802" i="1"/>
  <c r="Z3802" i="1"/>
  <c r="AA3802" i="1"/>
  <c r="AB3802" i="1"/>
  <c r="AC3802" i="1"/>
  <c r="H3804" i="1"/>
  <c r="I3804" i="1"/>
  <c r="J3804" i="1"/>
  <c r="K3804" i="1"/>
  <c r="L3804" i="1"/>
  <c r="M3804" i="1"/>
  <c r="N3804" i="1"/>
  <c r="O3804" i="1"/>
  <c r="P3804" i="1"/>
  <c r="Q3804" i="1"/>
  <c r="R3804" i="1"/>
  <c r="S3804" i="1"/>
  <c r="T3804" i="1"/>
  <c r="U3804" i="1"/>
  <c r="V3804" i="1"/>
  <c r="W3804" i="1"/>
  <c r="X3804" i="1"/>
  <c r="Y3804" i="1"/>
  <c r="Z3804" i="1"/>
  <c r="AA3804" i="1"/>
  <c r="AB3804" i="1"/>
  <c r="AC3804" i="1"/>
  <c r="H3805" i="1"/>
  <c r="I3805" i="1"/>
  <c r="J3805" i="1"/>
  <c r="K3805" i="1"/>
  <c r="L3805" i="1"/>
  <c r="M3805" i="1"/>
  <c r="N3805" i="1"/>
  <c r="O3805" i="1"/>
  <c r="P3805" i="1"/>
  <c r="Q3805" i="1"/>
  <c r="R3805" i="1"/>
  <c r="S3805" i="1"/>
  <c r="T3805" i="1"/>
  <c r="U3805" i="1"/>
  <c r="V3805" i="1"/>
  <c r="W3805" i="1"/>
  <c r="X3805" i="1"/>
  <c r="Y3805" i="1"/>
  <c r="Z3805" i="1"/>
  <c r="AA3805" i="1"/>
  <c r="AB3805" i="1"/>
  <c r="AC3805" i="1"/>
  <c r="H3806" i="1"/>
  <c r="I3806" i="1"/>
  <c r="J3806" i="1"/>
  <c r="K3806" i="1"/>
  <c r="L3806" i="1"/>
  <c r="M3806" i="1"/>
  <c r="N3806" i="1"/>
  <c r="O3806" i="1"/>
  <c r="P3806" i="1"/>
  <c r="Q3806" i="1"/>
  <c r="R3806" i="1"/>
  <c r="S3806" i="1"/>
  <c r="T3806" i="1"/>
  <c r="U3806" i="1"/>
  <c r="V3806" i="1"/>
  <c r="W3806" i="1"/>
  <c r="X3806" i="1"/>
  <c r="Y3806" i="1"/>
  <c r="Z3806" i="1"/>
  <c r="AA3806" i="1"/>
  <c r="AB3806" i="1"/>
  <c r="AC3806" i="1"/>
  <c r="H3807" i="1"/>
  <c r="I3807" i="1"/>
  <c r="J3807" i="1"/>
  <c r="K3807" i="1"/>
  <c r="L3807" i="1"/>
  <c r="M3807" i="1"/>
  <c r="N3807" i="1"/>
  <c r="O3807" i="1"/>
  <c r="P3807" i="1"/>
  <c r="Q3807" i="1"/>
  <c r="R3807" i="1"/>
  <c r="S3807" i="1"/>
  <c r="T3807" i="1"/>
  <c r="U3807" i="1"/>
  <c r="V3807" i="1"/>
  <c r="W3807" i="1"/>
  <c r="X3807" i="1"/>
  <c r="Y3807" i="1"/>
  <c r="Z3807" i="1"/>
  <c r="AA3807" i="1"/>
  <c r="AB3807" i="1"/>
  <c r="AC3807" i="1"/>
  <c r="H3808" i="1"/>
  <c r="I3808" i="1"/>
  <c r="J3808" i="1"/>
  <c r="K3808" i="1"/>
  <c r="L3808" i="1"/>
  <c r="M3808" i="1"/>
  <c r="N3808" i="1"/>
  <c r="O3808" i="1"/>
  <c r="P3808" i="1"/>
  <c r="Q3808" i="1"/>
  <c r="R3808" i="1"/>
  <c r="S3808" i="1"/>
  <c r="T3808" i="1"/>
  <c r="U3808" i="1"/>
  <c r="V3808" i="1"/>
  <c r="W3808" i="1"/>
  <c r="X3808" i="1"/>
  <c r="Y3808" i="1"/>
  <c r="Z3808" i="1"/>
  <c r="AA3808" i="1"/>
  <c r="AB3808" i="1"/>
  <c r="AC3808" i="1"/>
  <c r="H3809" i="1"/>
  <c r="I3809" i="1"/>
  <c r="J3809" i="1"/>
  <c r="K3809" i="1"/>
  <c r="L3809" i="1"/>
  <c r="M3809" i="1"/>
  <c r="N3809" i="1"/>
  <c r="O3809" i="1"/>
  <c r="P3809" i="1"/>
  <c r="Q3809" i="1"/>
  <c r="R3809" i="1"/>
  <c r="S3809" i="1"/>
  <c r="T3809" i="1"/>
  <c r="U3809" i="1"/>
  <c r="V3809" i="1"/>
  <c r="W3809" i="1"/>
  <c r="X3809" i="1"/>
  <c r="Y3809" i="1"/>
  <c r="Z3809" i="1"/>
  <c r="AA3809" i="1"/>
  <c r="AB3809" i="1"/>
  <c r="AC3809" i="1"/>
  <c r="H3810" i="1"/>
  <c r="I3810" i="1"/>
  <c r="J3810" i="1"/>
  <c r="K3810" i="1"/>
  <c r="L3810" i="1"/>
  <c r="M3810" i="1"/>
  <c r="N3810" i="1"/>
  <c r="O3810" i="1"/>
  <c r="P3810" i="1"/>
  <c r="Q3810" i="1"/>
  <c r="R3810" i="1"/>
  <c r="S3810" i="1"/>
  <c r="T3810" i="1"/>
  <c r="U3810" i="1"/>
  <c r="V3810" i="1"/>
  <c r="W3810" i="1"/>
  <c r="X3810" i="1"/>
  <c r="Y3810" i="1"/>
  <c r="Z3810" i="1"/>
  <c r="AA3810" i="1"/>
  <c r="AB3810" i="1"/>
  <c r="AC3810" i="1"/>
  <c r="H3811" i="1"/>
  <c r="I3811" i="1"/>
  <c r="J3811" i="1"/>
  <c r="K3811" i="1"/>
  <c r="L3811" i="1"/>
  <c r="M3811" i="1"/>
  <c r="N3811" i="1"/>
  <c r="O3811" i="1"/>
  <c r="P3811" i="1"/>
  <c r="Q3811" i="1"/>
  <c r="R3811" i="1"/>
  <c r="S3811" i="1"/>
  <c r="T3811" i="1"/>
  <c r="U3811" i="1"/>
  <c r="V3811" i="1"/>
  <c r="W3811" i="1"/>
  <c r="X3811" i="1"/>
  <c r="Y3811" i="1"/>
  <c r="Z3811" i="1"/>
  <c r="AA3811" i="1"/>
  <c r="AB3811" i="1"/>
  <c r="AC3811" i="1"/>
  <c r="H3813" i="1"/>
  <c r="I3813" i="1"/>
  <c r="J3813" i="1"/>
  <c r="K3813" i="1"/>
  <c r="L3813" i="1"/>
  <c r="M3813" i="1"/>
  <c r="N3813" i="1"/>
  <c r="O3813" i="1"/>
  <c r="P3813" i="1"/>
  <c r="Q3813" i="1"/>
  <c r="R3813" i="1"/>
  <c r="S3813" i="1"/>
  <c r="T3813" i="1"/>
  <c r="U3813" i="1"/>
  <c r="V3813" i="1"/>
  <c r="W3813" i="1"/>
  <c r="X3813" i="1"/>
  <c r="Y3813" i="1"/>
  <c r="Z3813" i="1"/>
  <c r="AA3813" i="1"/>
  <c r="AB3813" i="1"/>
  <c r="AC3813" i="1"/>
  <c r="H3814" i="1"/>
  <c r="I3814" i="1"/>
  <c r="J3814" i="1"/>
  <c r="K3814" i="1"/>
  <c r="L3814" i="1"/>
  <c r="M3814" i="1"/>
  <c r="N3814" i="1"/>
  <c r="O3814" i="1"/>
  <c r="P3814" i="1"/>
  <c r="Q3814" i="1"/>
  <c r="R3814" i="1"/>
  <c r="S3814" i="1"/>
  <c r="T3814" i="1"/>
  <c r="U3814" i="1"/>
  <c r="V3814" i="1"/>
  <c r="W3814" i="1"/>
  <c r="X3814" i="1"/>
  <c r="Y3814" i="1"/>
  <c r="Z3814" i="1"/>
  <c r="AA3814" i="1"/>
  <c r="AB3814" i="1"/>
  <c r="AC3814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A3815" i="1"/>
  <c r="AB3815" i="1"/>
  <c r="AC3815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A3816" i="1"/>
  <c r="AB3816" i="1"/>
  <c r="AC3816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A3817" i="1"/>
  <c r="AB3817" i="1"/>
  <c r="AC3817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A3818" i="1"/>
  <c r="AB3818" i="1"/>
  <c r="AC3818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A3820" i="1"/>
  <c r="AB3820" i="1"/>
  <c r="AC3820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A3822" i="1"/>
  <c r="AB3822" i="1"/>
  <c r="AC3822" i="1"/>
  <c r="H3823" i="1"/>
  <c r="I3823" i="1"/>
  <c r="J3823" i="1"/>
  <c r="K3823" i="1"/>
  <c r="L3823" i="1"/>
  <c r="M3823" i="1"/>
  <c r="N3823" i="1"/>
  <c r="O3823" i="1"/>
  <c r="P3823" i="1"/>
  <c r="Q3823" i="1"/>
  <c r="R3823" i="1"/>
  <c r="S3823" i="1"/>
  <c r="T3823" i="1"/>
  <c r="U3823" i="1"/>
  <c r="V3823" i="1"/>
  <c r="W3823" i="1"/>
  <c r="X3823" i="1"/>
  <c r="Y3823" i="1"/>
  <c r="Z3823" i="1"/>
  <c r="AA3823" i="1"/>
  <c r="AB3823" i="1"/>
  <c r="AC3823" i="1"/>
  <c r="H3824" i="1"/>
  <c r="I3824" i="1"/>
  <c r="J3824" i="1"/>
  <c r="K3824" i="1"/>
  <c r="L3824" i="1"/>
  <c r="M3824" i="1"/>
  <c r="N3824" i="1"/>
  <c r="O3824" i="1"/>
  <c r="P3824" i="1"/>
  <c r="Q3824" i="1"/>
  <c r="R3824" i="1"/>
  <c r="S3824" i="1"/>
  <c r="T3824" i="1"/>
  <c r="U3824" i="1"/>
  <c r="V3824" i="1"/>
  <c r="W3824" i="1"/>
  <c r="X3824" i="1"/>
  <c r="Y3824" i="1"/>
  <c r="Z3824" i="1"/>
  <c r="AA3824" i="1"/>
  <c r="AB3824" i="1"/>
  <c r="AC3824" i="1"/>
  <c r="H3825" i="1"/>
  <c r="I3825" i="1"/>
  <c r="J3825" i="1"/>
  <c r="K3825" i="1"/>
  <c r="L3825" i="1"/>
  <c r="M3825" i="1"/>
  <c r="N3825" i="1"/>
  <c r="O3825" i="1"/>
  <c r="P3825" i="1"/>
  <c r="Q3825" i="1"/>
  <c r="R3825" i="1"/>
  <c r="S3825" i="1"/>
  <c r="T3825" i="1"/>
  <c r="U3825" i="1"/>
  <c r="V3825" i="1"/>
  <c r="W3825" i="1"/>
  <c r="X3825" i="1"/>
  <c r="Y3825" i="1"/>
  <c r="Z3825" i="1"/>
  <c r="AA3825" i="1"/>
  <c r="AB3825" i="1"/>
  <c r="AC3825" i="1"/>
  <c r="H3826" i="1"/>
  <c r="I3826" i="1"/>
  <c r="J3826" i="1"/>
  <c r="K3826" i="1"/>
  <c r="L3826" i="1"/>
  <c r="M3826" i="1"/>
  <c r="N3826" i="1"/>
  <c r="O3826" i="1"/>
  <c r="P3826" i="1"/>
  <c r="Q3826" i="1"/>
  <c r="R3826" i="1"/>
  <c r="S3826" i="1"/>
  <c r="T3826" i="1"/>
  <c r="U3826" i="1"/>
  <c r="V3826" i="1"/>
  <c r="W3826" i="1"/>
  <c r="X3826" i="1"/>
  <c r="Y3826" i="1"/>
  <c r="Z3826" i="1"/>
  <c r="AA3826" i="1"/>
  <c r="AB3826" i="1"/>
  <c r="AC3826" i="1"/>
  <c r="H3827" i="1"/>
  <c r="I3827" i="1"/>
  <c r="J3827" i="1"/>
  <c r="K3827" i="1"/>
  <c r="L3827" i="1"/>
  <c r="M3827" i="1"/>
  <c r="N3827" i="1"/>
  <c r="O3827" i="1"/>
  <c r="P3827" i="1"/>
  <c r="Q3827" i="1"/>
  <c r="R3827" i="1"/>
  <c r="S3827" i="1"/>
  <c r="T3827" i="1"/>
  <c r="U3827" i="1"/>
  <c r="V3827" i="1"/>
  <c r="W3827" i="1"/>
  <c r="X3827" i="1"/>
  <c r="Y3827" i="1"/>
  <c r="Z3827" i="1"/>
  <c r="AA3827" i="1"/>
  <c r="AB3827" i="1"/>
  <c r="AC3827" i="1"/>
  <c r="H3828" i="1"/>
  <c r="I3828" i="1"/>
  <c r="J3828" i="1"/>
  <c r="K3828" i="1"/>
  <c r="L3828" i="1"/>
  <c r="M3828" i="1"/>
  <c r="N3828" i="1"/>
  <c r="O3828" i="1"/>
  <c r="P3828" i="1"/>
  <c r="Q3828" i="1"/>
  <c r="R3828" i="1"/>
  <c r="S3828" i="1"/>
  <c r="T3828" i="1"/>
  <c r="U3828" i="1"/>
  <c r="V3828" i="1"/>
  <c r="W3828" i="1"/>
  <c r="X3828" i="1"/>
  <c r="Y3828" i="1"/>
  <c r="Z3828" i="1"/>
  <c r="AA3828" i="1"/>
  <c r="AB3828" i="1"/>
  <c r="AC3828" i="1"/>
  <c r="H3829" i="1"/>
  <c r="I3829" i="1"/>
  <c r="J3829" i="1"/>
  <c r="K3829" i="1"/>
  <c r="L3829" i="1"/>
  <c r="M3829" i="1"/>
  <c r="N3829" i="1"/>
  <c r="O3829" i="1"/>
  <c r="P3829" i="1"/>
  <c r="Q3829" i="1"/>
  <c r="R3829" i="1"/>
  <c r="S3829" i="1"/>
  <c r="T3829" i="1"/>
  <c r="U3829" i="1"/>
  <c r="V3829" i="1"/>
  <c r="W3829" i="1"/>
  <c r="X3829" i="1"/>
  <c r="Y3829" i="1"/>
  <c r="Z3829" i="1"/>
  <c r="AA3829" i="1"/>
  <c r="AB3829" i="1"/>
  <c r="AC3829" i="1"/>
  <c r="H3832" i="1"/>
  <c r="I3832" i="1"/>
  <c r="J3832" i="1"/>
  <c r="K3832" i="1"/>
  <c r="L3832" i="1"/>
  <c r="M3832" i="1"/>
  <c r="N3832" i="1"/>
  <c r="O3832" i="1"/>
  <c r="P3832" i="1"/>
  <c r="Q3832" i="1"/>
  <c r="R3832" i="1"/>
  <c r="S3832" i="1"/>
  <c r="T3832" i="1"/>
  <c r="U3832" i="1"/>
  <c r="V3832" i="1"/>
  <c r="W3832" i="1"/>
  <c r="X3832" i="1"/>
  <c r="Y3832" i="1"/>
  <c r="Z3832" i="1"/>
  <c r="AA3832" i="1"/>
  <c r="AB3832" i="1"/>
  <c r="AC3832" i="1"/>
  <c r="H3833" i="1"/>
  <c r="I3833" i="1"/>
  <c r="J3833" i="1"/>
  <c r="K3833" i="1"/>
  <c r="L3833" i="1"/>
  <c r="M3833" i="1"/>
  <c r="N3833" i="1"/>
  <c r="O3833" i="1"/>
  <c r="P3833" i="1"/>
  <c r="Q3833" i="1"/>
  <c r="R3833" i="1"/>
  <c r="S3833" i="1"/>
  <c r="T3833" i="1"/>
  <c r="U3833" i="1"/>
  <c r="V3833" i="1"/>
  <c r="W3833" i="1"/>
  <c r="X3833" i="1"/>
  <c r="Y3833" i="1"/>
  <c r="Z3833" i="1"/>
  <c r="AA3833" i="1"/>
  <c r="AB3833" i="1"/>
  <c r="AC3833" i="1"/>
  <c r="H3834" i="1"/>
  <c r="I3834" i="1"/>
  <c r="J3834" i="1"/>
  <c r="K3834" i="1"/>
  <c r="L3834" i="1"/>
  <c r="M3834" i="1"/>
  <c r="N3834" i="1"/>
  <c r="O3834" i="1"/>
  <c r="P3834" i="1"/>
  <c r="Q3834" i="1"/>
  <c r="R3834" i="1"/>
  <c r="S3834" i="1"/>
  <c r="T3834" i="1"/>
  <c r="U3834" i="1"/>
  <c r="V3834" i="1"/>
  <c r="W3834" i="1"/>
  <c r="X3834" i="1"/>
  <c r="Y3834" i="1"/>
  <c r="Z3834" i="1"/>
  <c r="AA3834" i="1"/>
  <c r="AB3834" i="1"/>
  <c r="AC3834" i="1"/>
  <c r="H3835" i="1"/>
  <c r="I3835" i="1"/>
  <c r="J3835" i="1"/>
  <c r="K3835" i="1"/>
  <c r="L3835" i="1"/>
  <c r="M3835" i="1"/>
  <c r="N3835" i="1"/>
  <c r="O3835" i="1"/>
  <c r="P3835" i="1"/>
  <c r="Q3835" i="1"/>
  <c r="R3835" i="1"/>
  <c r="S3835" i="1"/>
  <c r="T3835" i="1"/>
  <c r="U3835" i="1"/>
  <c r="V3835" i="1"/>
  <c r="W3835" i="1"/>
  <c r="X3835" i="1"/>
  <c r="Y3835" i="1"/>
  <c r="Z3835" i="1"/>
  <c r="AA3835" i="1"/>
  <c r="AB3835" i="1"/>
  <c r="AC3835" i="1"/>
  <c r="H3836" i="1"/>
  <c r="I3836" i="1"/>
  <c r="J3836" i="1"/>
  <c r="K3836" i="1"/>
  <c r="L3836" i="1"/>
  <c r="M3836" i="1"/>
  <c r="N3836" i="1"/>
  <c r="O3836" i="1"/>
  <c r="P3836" i="1"/>
  <c r="Q3836" i="1"/>
  <c r="R3836" i="1"/>
  <c r="S3836" i="1"/>
  <c r="T3836" i="1"/>
  <c r="U3836" i="1"/>
  <c r="V3836" i="1"/>
  <c r="W3836" i="1"/>
  <c r="X3836" i="1"/>
  <c r="Y3836" i="1"/>
  <c r="Z3836" i="1"/>
  <c r="AA3836" i="1"/>
  <c r="AB3836" i="1"/>
  <c r="AC3836" i="1"/>
  <c r="H3837" i="1"/>
  <c r="I3837" i="1"/>
  <c r="J3837" i="1"/>
  <c r="K3837" i="1"/>
  <c r="L3837" i="1"/>
  <c r="M3837" i="1"/>
  <c r="N3837" i="1"/>
  <c r="O3837" i="1"/>
  <c r="P3837" i="1"/>
  <c r="Q3837" i="1"/>
  <c r="R3837" i="1"/>
  <c r="S3837" i="1"/>
  <c r="T3837" i="1"/>
  <c r="U3837" i="1"/>
  <c r="V3837" i="1"/>
  <c r="W3837" i="1"/>
  <c r="X3837" i="1"/>
  <c r="Y3837" i="1"/>
  <c r="Z3837" i="1"/>
  <c r="AA3837" i="1"/>
  <c r="AB3837" i="1"/>
  <c r="AC3837" i="1"/>
  <c r="H3838" i="1"/>
  <c r="I3838" i="1"/>
  <c r="J3838" i="1"/>
  <c r="K3838" i="1"/>
  <c r="L3838" i="1"/>
  <c r="M3838" i="1"/>
  <c r="N3838" i="1"/>
  <c r="O3838" i="1"/>
  <c r="P3838" i="1"/>
  <c r="Q3838" i="1"/>
  <c r="R3838" i="1"/>
  <c r="S3838" i="1"/>
  <c r="T3838" i="1"/>
  <c r="U3838" i="1"/>
  <c r="V3838" i="1"/>
  <c r="W3838" i="1"/>
  <c r="X3838" i="1"/>
  <c r="Y3838" i="1"/>
  <c r="Z3838" i="1"/>
  <c r="AA3838" i="1"/>
  <c r="AB3838" i="1"/>
  <c r="AC3838" i="1"/>
  <c r="H3839" i="1"/>
  <c r="I3839" i="1"/>
  <c r="J3839" i="1"/>
  <c r="K3839" i="1"/>
  <c r="L3839" i="1"/>
  <c r="M3839" i="1"/>
  <c r="N3839" i="1"/>
  <c r="O3839" i="1"/>
  <c r="P3839" i="1"/>
  <c r="Q3839" i="1"/>
  <c r="R3839" i="1"/>
  <c r="S3839" i="1"/>
  <c r="T3839" i="1"/>
  <c r="U3839" i="1"/>
  <c r="V3839" i="1"/>
  <c r="W3839" i="1"/>
  <c r="X3839" i="1"/>
  <c r="Y3839" i="1"/>
  <c r="Z3839" i="1"/>
  <c r="AA3839" i="1"/>
  <c r="AB3839" i="1"/>
  <c r="AC3839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A3848" i="1"/>
  <c r="AB3848" i="1"/>
  <c r="AC3848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A3849" i="1"/>
  <c r="AB3849" i="1"/>
  <c r="AC3849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A3850" i="1"/>
  <c r="AB3850" i="1"/>
  <c r="AC3850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A3851" i="1"/>
  <c r="AB3851" i="1"/>
  <c r="AC3851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A3852" i="1"/>
  <c r="AB3852" i="1"/>
  <c r="AC3852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A3853" i="1"/>
  <c r="AB3853" i="1"/>
  <c r="AC3853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A3854" i="1"/>
  <c r="AB3854" i="1"/>
  <c r="AC3854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A3855" i="1"/>
  <c r="AB3855" i="1"/>
  <c r="AC3855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A3856" i="1"/>
  <c r="AB3856" i="1"/>
  <c r="AC3856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A3857" i="1"/>
  <c r="AB3857" i="1"/>
  <c r="AC3857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A3858" i="1"/>
  <c r="AB3858" i="1"/>
  <c r="AC3858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A3859" i="1"/>
  <c r="AB3859" i="1"/>
  <c r="AC3859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A3860" i="1"/>
  <c r="AB3860" i="1"/>
  <c r="AC3860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A3861" i="1"/>
  <c r="AB3861" i="1"/>
  <c r="AC3861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A3862" i="1"/>
  <c r="AB3862" i="1"/>
  <c r="AC3862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A3863" i="1"/>
  <c r="AB3863" i="1"/>
  <c r="AC3863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A3864" i="1"/>
  <c r="AB3864" i="1"/>
  <c r="AC3864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A3865" i="1"/>
  <c r="AB3865" i="1"/>
  <c r="AC3865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A3866" i="1"/>
  <c r="AB3866" i="1"/>
  <c r="AC3866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A3867" i="1"/>
  <c r="AB3867" i="1"/>
  <c r="AC3867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A3868" i="1"/>
  <c r="AB3868" i="1"/>
  <c r="AC3868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A3869" i="1"/>
  <c r="AB3869" i="1"/>
  <c r="AC3869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A3870" i="1"/>
  <c r="AB3870" i="1"/>
  <c r="AC3870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A3871" i="1"/>
  <c r="AB3871" i="1"/>
  <c r="AC3871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A3872" i="1"/>
  <c r="AB3872" i="1"/>
  <c r="AC3872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A3873" i="1"/>
  <c r="AB3873" i="1"/>
  <c r="AC3873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A3874" i="1"/>
  <c r="AB3874" i="1"/>
  <c r="AC3874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A3875" i="1"/>
  <c r="AB3875" i="1"/>
  <c r="AC3875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A3876" i="1"/>
  <c r="AB3876" i="1"/>
  <c r="AC3876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A3877" i="1"/>
  <c r="AB3877" i="1"/>
  <c r="AC3877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C3878" i="1"/>
  <c r="H3879" i="1"/>
  <c r="I3879" i="1"/>
  <c r="J3879" i="1"/>
  <c r="K3879" i="1"/>
  <c r="L3879" i="1"/>
  <c r="M3879" i="1"/>
  <c r="N3879" i="1"/>
  <c r="O3879" i="1"/>
  <c r="P3879" i="1"/>
  <c r="Q3879" i="1"/>
  <c r="R3879" i="1"/>
  <c r="S3879" i="1"/>
  <c r="T3879" i="1"/>
  <c r="U3879" i="1"/>
  <c r="V3879" i="1"/>
  <c r="W3879" i="1"/>
  <c r="X3879" i="1"/>
  <c r="Y3879" i="1"/>
  <c r="Z3879" i="1"/>
  <c r="AA3879" i="1"/>
  <c r="AB3879" i="1"/>
  <c r="AC3879" i="1"/>
  <c r="H3888" i="1"/>
  <c r="I3888" i="1"/>
  <c r="J3888" i="1"/>
  <c r="K3888" i="1"/>
  <c r="L3888" i="1"/>
  <c r="M3888" i="1"/>
  <c r="N3888" i="1"/>
  <c r="O3888" i="1"/>
  <c r="P3888" i="1"/>
  <c r="Q3888" i="1"/>
  <c r="R3888" i="1"/>
  <c r="S3888" i="1"/>
  <c r="T3888" i="1"/>
  <c r="U3888" i="1"/>
  <c r="V3888" i="1"/>
  <c r="W3888" i="1"/>
  <c r="X3888" i="1"/>
  <c r="Y3888" i="1"/>
  <c r="Z3888" i="1"/>
  <c r="AA3888" i="1"/>
  <c r="AB3888" i="1"/>
  <c r="AC3888" i="1"/>
  <c r="H3889" i="1"/>
  <c r="I3889" i="1"/>
  <c r="J3889" i="1"/>
  <c r="K3889" i="1"/>
  <c r="L3889" i="1"/>
  <c r="M3889" i="1"/>
  <c r="N3889" i="1"/>
  <c r="O3889" i="1"/>
  <c r="P3889" i="1"/>
  <c r="Q3889" i="1"/>
  <c r="R3889" i="1"/>
  <c r="S3889" i="1"/>
  <c r="T3889" i="1"/>
  <c r="U3889" i="1"/>
  <c r="V3889" i="1"/>
  <c r="W3889" i="1"/>
  <c r="X3889" i="1"/>
  <c r="Y3889" i="1"/>
  <c r="Z3889" i="1"/>
  <c r="AA3889" i="1"/>
  <c r="AB3889" i="1"/>
  <c r="AC3889" i="1"/>
  <c r="H3890" i="1"/>
  <c r="I3890" i="1"/>
  <c r="J3890" i="1"/>
  <c r="K3890" i="1"/>
  <c r="L3890" i="1"/>
  <c r="M3890" i="1"/>
  <c r="N3890" i="1"/>
  <c r="O3890" i="1"/>
  <c r="P3890" i="1"/>
  <c r="Q3890" i="1"/>
  <c r="R3890" i="1"/>
  <c r="S3890" i="1"/>
  <c r="T3890" i="1"/>
  <c r="U3890" i="1"/>
  <c r="V3890" i="1"/>
  <c r="W3890" i="1"/>
  <c r="X3890" i="1"/>
  <c r="Y3890" i="1"/>
  <c r="Z3890" i="1"/>
  <c r="AA3890" i="1"/>
  <c r="AB3890" i="1"/>
  <c r="AC3890" i="1"/>
  <c r="H3891" i="1"/>
  <c r="I3891" i="1"/>
  <c r="J3891" i="1"/>
  <c r="K3891" i="1"/>
  <c r="L3891" i="1"/>
  <c r="M3891" i="1"/>
  <c r="N3891" i="1"/>
  <c r="O3891" i="1"/>
  <c r="P3891" i="1"/>
  <c r="Q3891" i="1"/>
  <c r="R3891" i="1"/>
  <c r="S3891" i="1"/>
  <c r="T3891" i="1"/>
  <c r="U3891" i="1"/>
  <c r="V3891" i="1"/>
  <c r="W3891" i="1"/>
  <c r="X3891" i="1"/>
  <c r="Y3891" i="1"/>
  <c r="Z3891" i="1"/>
  <c r="AA3891" i="1"/>
  <c r="AB3891" i="1"/>
  <c r="AC3891" i="1"/>
  <c r="H3892" i="1"/>
  <c r="I3892" i="1"/>
  <c r="J3892" i="1"/>
  <c r="K3892" i="1"/>
  <c r="L3892" i="1"/>
  <c r="M3892" i="1"/>
  <c r="N3892" i="1"/>
  <c r="O3892" i="1"/>
  <c r="P3892" i="1"/>
  <c r="Q3892" i="1"/>
  <c r="R3892" i="1"/>
  <c r="S3892" i="1"/>
  <c r="T3892" i="1"/>
  <c r="U3892" i="1"/>
  <c r="V3892" i="1"/>
  <c r="W3892" i="1"/>
  <c r="X3892" i="1"/>
  <c r="Y3892" i="1"/>
  <c r="Z3892" i="1"/>
  <c r="AA3892" i="1"/>
  <c r="AB3892" i="1"/>
  <c r="AC3892" i="1"/>
  <c r="H3893" i="1"/>
  <c r="I3893" i="1"/>
  <c r="J3893" i="1"/>
  <c r="K3893" i="1"/>
  <c r="L3893" i="1"/>
  <c r="M3893" i="1"/>
  <c r="N3893" i="1"/>
  <c r="O3893" i="1"/>
  <c r="P3893" i="1"/>
  <c r="Q3893" i="1"/>
  <c r="R3893" i="1"/>
  <c r="S3893" i="1"/>
  <c r="T3893" i="1"/>
  <c r="U3893" i="1"/>
  <c r="V3893" i="1"/>
  <c r="W3893" i="1"/>
  <c r="X3893" i="1"/>
  <c r="Y3893" i="1"/>
  <c r="Z3893" i="1"/>
  <c r="AA3893" i="1"/>
  <c r="AB3893" i="1"/>
  <c r="AC3893" i="1"/>
  <c r="H3894" i="1"/>
  <c r="I3894" i="1"/>
  <c r="J3894" i="1"/>
  <c r="K3894" i="1"/>
  <c r="L3894" i="1"/>
  <c r="M3894" i="1"/>
  <c r="N3894" i="1"/>
  <c r="O3894" i="1"/>
  <c r="P3894" i="1"/>
  <c r="Q3894" i="1"/>
  <c r="R3894" i="1"/>
  <c r="S3894" i="1"/>
  <c r="T3894" i="1"/>
  <c r="U3894" i="1"/>
  <c r="V3894" i="1"/>
  <c r="W3894" i="1"/>
  <c r="X3894" i="1"/>
  <c r="Y3894" i="1"/>
  <c r="Z3894" i="1"/>
  <c r="AA3894" i="1"/>
  <c r="AB3894" i="1"/>
  <c r="AC3894" i="1"/>
  <c r="H3895" i="1"/>
  <c r="I3895" i="1"/>
  <c r="J3895" i="1"/>
  <c r="K3895" i="1"/>
  <c r="L3895" i="1"/>
  <c r="M3895" i="1"/>
  <c r="N3895" i="1"/>
  <c r="O3895" i="1"/>
  <c r="P3895" i="1"/>
  <c r="Q3895" i="1"/>
  <c r="R3895" i="1"/>
  <c r="S3895" i="1"/>
  <c r="T3895" i="1"/>
  <c r="U3895" i="1"/>
  <c r="V3895" i="1"/>
  <c r="W3895" i="1"/>
  <c r="X3895" i="1"/>
  <c r="Y3895" i="1"/>
  <c r="Z3895" i="1"/>
  <c r="AA3895" i="1"/>
  <c r="AB3895" i="1"/>
  <c r="AC3895" i="1"/>
  <c r="H3904" i="1"/>
  <c r="I3904" i="1"/>
  <c r="J3904" i="1"/>
  <c r="K3904" i="1"/>
  <c r="L3904" i="1"/>
  <c r="M3904" i="1"/>
  <c r="N3904" i="1"/>
  <c r="O3904" i="1"/>
  <c r="P3904" i="1"/>
  <c r="Q3904" i="1"/>
  <c r="R3904" i="1"/>
  <c r="S3904" i="1"/>
  <c r="T3904" i="1"/>
  <c r="U3904" i="1"/>
  <c r="V3904" i="1"/>
  <c r="W3904" i="1"/>
  <c r="X3904" i="1"/>
  <c r="Y3904" i="1"/>
  <c r="Z3904" i="1"/>
  <c r="AA3904" i="1"/>
  <c r="AB3904" i="1"/>
  <c r="AC3904" i="1"/>
  <c r="H3905" i="1"/>
  <c r="I3905" i="1"/>
  <c r="J3905" i="1"/>
  <c r="K3905" i="1"/>
  <c r="L3905" i="1"/>
  <c r="M3905" i="1"/>
  <c r="N3905" i="1"/>
  <c r="O3905" i="1"/>
  <c r="P3905" i="1"/>
  <c r="Q3905" i="1"/>
  <c r="R3905" i="1"/>
  <c r="S3905" i="1"/>
  <c r="T3905" i="1"/>
  <c r="U3905" i="1"/>
  <c r="V3905" i="1"/>
  <c r="W3905" i="1"/>
  <c r="X3905" i="1"/>
  <c r="Y3905" i="1"/>
  <c r="Z3905" i="1"/>
  <c r="AA3905" i="1"/>
  <c r="AB3905" i="1"/>
  <c r="AC3905" i="1"/>
  <c r="H3906" i="1"/>
  <c r="I3906" i="1"/>
  <c r="J3906" i="1"/>
  <c r="K3906" i="1"/>
  <c r="L3906" i="1"/>
  <c r="M3906" i="1"/>
  <c r="N3906" i="1"/>
  <c r="O3906" i="1"/>
  <c r="P3906" i="1"/>
  <c r="Q3906" i="1"/>
  <c r="R3906" i="1"/>
  <c r="S3906" i="1"/>
  <c r="T3906" i="1"/>
  <c r="U3906" i="1"/>
  <c r="V3906" i="1"/>
  <c r="W3906" i="1"/>
  <c r="X3906" i="1"/>
  <c r="Y3906" i="1"/>
  <c r="Z3906" i="1"/>
  <c r="AA3906" i="1"/>
  <c r="AB3906" i="1"/>
  <c r="AC3906" i="1"/>
  <c r="H3907" i="1"/>
  <c r="I3907" i="1"/>
  <c r="J3907" i="1"/>
  <c r="K3907" i="1"/>
  <c r="L3907" i="1"/>
  <c r="M3907" i="1"/>
  <c r="N3907" i="1"/>
  <c r="O3907" i="1"/>
  <c r="P3907" i="1"/>
  <c r="Q3907" i="1"/>
  <c r="R3907" i="1"/>
  <c r="S3907" i="1"/>
  <c r="T3907" i="1"/>
  <c r="U3907" i="1"/>
  <c r="V3907" i="1"/>
  <c r="W3907" i="1"/>
  <c r="X3907" i="1"/>
  <c r="Y3907" i="1"/>
  <c r="Z3907" i="1"/>
  <c r="AA3907" i="1"/>
  <c r="AB3907" i="1"/>
  <c r="AC3907" i="1"/>
  <c r="H3908" i="1"/>
  <c r="I3908" i="1"/>
  <c r="J3908" i="1"/>
  <c r="K3908" i="1"/>
  <c r="L3908" i="1"/>
  <c r="M3908" i="1"/>
  <c r="N3908" i="1"/>
  <c r="O3908" i="1"/>
  <c r="P3908" i="1"/>
  <c r="Q3908" i="1"/>
  <c r="R3908" i="1"/>
  <c r="S3908" i="1"/>
  <c r="T3908" i="1"/>
  <c r="U3908" i="1"/>
  <c r="V3908" i="1"/>
  <c r="W3908" i="1"/>
  <c r="X3908" i="1"/>
  <c r="Y3908" i="1"/>
  <c r="Z3908" i="1"/>
  <c r="AA3908" i="1"/>
  <c r="AB3908" i="1"/>
  <c r="AC3908" i="1"/>
  <c r="H3909" i="1"/>
  <c r="I3909" i="1"/>
  <c r="J3909" i="1"/>
  <c r="K3909" i="1"/>
  <c r="L3909" i="1"/>
  <c r="M3909" i="1"/>
  <c r="N3909" i="1"/>
  <c r="O3909" i="1"/>
  <c r="P3909" i="1"/>
  <c r="Q3909" i="1"/>
  <c r="R3909" i="1"/>
  <c r="S3909" i="1"/>
  <c r="T3909" i="1"/>
  <c r="U3909" i="1"/>
  <c r="V3909" i="1"/>
  <c r="W3909" i="1"/>
  <c r="X3909" i="1"/>
  <c r="Y3909" i="1"/>
  <c r="Z3909" i="1"/>
  <c r="AA3909" i="1"/>
  <c r="AB3909" i="1"/>
  <c r="AC3909" i="1"/>
  <c r="H3910" i="1"/>
  <c r="I3910" i="1"/>
  <c r="J3910" i="1"/>
  <c r="K3910" i="1"/>
  <c r="L3910" i="1"/>
  <c r="M3910" i="1"/>
  <c r="N3910" i="1"/>
  <c r="O3910" i="1"/>
  <c r="P3910" i="1"/>
  <c r="Q3910" i="1"/>
  <c r="R3910" i="1"/>
  <c r="S3910" i="1"/>
  <c r="T3910" i="1"/>
  <c r="U3910" i="1"/>
  <c r="V3910" i="1"/>
  <c r="W3910" i="1"/>
  <c r="X3910" i="1"/>
  <c r="Y3910" i="1"/>
  <c r="Z3910" i="1"/>
  <c r="AA3910" i="1"/>
  <c r="AB3910" i="1"/>
  <c r="AC3910" i="1"/>
  <c r="H3911" i="1"/>
  <c r="I3911" i="1"/>
  <c r="J3911" i="1"/>
  <c r="K3911" i="1"/>
  <c r="L3911" i="1"/>
  <c r="M3911" i="1"/>
  <c r="N3911" i="1"/>
  <c r="O3911" i="1"/>
  <c r="P3911" i="1"/>
  <c r="Q3911" i="1"/>
  <c r="R3911" i="1"/>
  <c r="S3911" i="1"/>
  <c r="T3911" i="1"/>
  <c r="U3911" i="1"/>
  <c r="V3911" i="1"/>
  <c r="W3911" i="1"/>
  <c r="X3911" i="1"/>
  <c r="Y3911" i="1"/>
  <c r="Z3911" i="1"/>
  <c r="AA3911" i="1"/>
  <c r="AB3911" i="1"/>
  <c r="AC3911" i="1"/>
  <c r="H3912" i="1"/>
  <c r="I3912" i="1"/>
  <c r="J3912" i="1"/>
  <c r="K3912" i="1"/>
  <c r="L3912" i="1"/>
  <c r="M3912" i="1"/>
  <c r="N3912" i="1"/>
  <c r="O3912" i="1"/>
  <c r="P3912" i="1"/>
  <c r="Q3912" i="1"/>
  <c r="R3912" i="1"/>
  <c r="S3912" i="1"/>
  <c r="T3912" i="1"/>
  <c r="U3912" i="1"/>
  <c r="V3912" i="1"/>
  <c r="W3912" i="1"/>
  <c r="X3912" i="1"/>
  <c r="Y3912" i="1"/>
  <c r="Z3912" i="1"/>
  <c r="AA3912" i="1"/>
  <c r="AB3912" i="1"/>
  <c r="AC3912" i="1"/>
  <c r="H3913" i="1"/>
  <c r="I3913" i="1"/>
  <c r="J3913" i="1"/>
  <c r="K3913" i="1"/>
  <c r="L3913" i="1"/>
  <c r="M3913" i="1"/>
  <c r="N3913" i="1"/>
  <c r="O3913" i="1"/>
  <c r="P3913" i="1"/>
  <c r="Q3913" i="1"/>
  <c r="R3913" i="1"/>
  <c r="S3913" i="1"/>
  <c r="T3913" i="1"/>
  <c r="U3913" i="1"/>
  <c r="V3913" i="1"/>
  <c r="W3913" i="1"/>
  <c r="X3913" i="1"/>
  <c r="Y3913" i="1"/>
  <c r="Z3913" i="1"/>
  <c r="AA3913" i="1"/>
  <c r="AB3913" i="1"/>
  <c r="AC3913" i="1"/>
  <c r="H3914" i="1"/>
  <c r="I3914" i="1"/>
  <c r="J3914" i="1"/>
  <c r="K3914" i="1"/>
  <c r="L3914" i="1"/>
  <c r="M3914" i="1"/>
  <c r="N3914" i="1"/>
  <c r="O3914" i="1"/>
  <c r="P3914" i="1"/>
  <c r="Q3914" i="1"/>
  <c r="R3914" i="1"/>
  <c r="S3914" i="1"/>
  <c r="T3914" i="1"/>
  <c r="U3914" i="1"/>
  <c r="V3914" i="1"/>
  <c r="W3914" i="1"/>
  <c r="X3914" i="1"/>
  <c r="Y3914" i="1"/>
  <c r="Z3914" i="1"/>
  <c r="AA3914" i="1"/>
  <c r="AB3914" i="1"/>
  <c r="AC3914" i="1"/>
  <c r="H3915" i="1"/>
  <c r="I3915" i="1"/>
  <c r="J3915" i="1"/>
  <c r="K3915" i="1"/>
  <c r="L3915" i="1"/>
  <c r="M3915" i="1"/>
  <c r="N3915" i="1"/>
  <c r="O3915" i="1"/>
  <c r="P3915" i="1"/>
  <c r="Q3915" i="1"/>
  <c r="R3915" i="1"/>
  <c r="S3915" i="1"/>
  <c r="T3915" i="1"/>
  <c r="U3915" i="1"/>
  <c r="V3915" i="1"/>
  <c r="W3915" i="1"/>
  <c r="X3915" i="1"/>
  <c r="Y3915" i="1"/>
  <c r="Z3915" i="1"/>
  <c r="AA3915" i="1"/>
  <c r="AB3915" i="1"/>
  <c r="AC3915" i="1"/>
  <c r="H3916" i="1"/>
  <c r="I3916" i="1"/>
  <c r="J3916" i="1"/>
  <c r="K3916" i="1"/>
  <c r="L3916" i="1"/>
  <c r="M3916" i="1"/>
  <c r="N3916" i="1"/>
  <c r="O3916" i="1"/>
  <c r="P3916" i="1"/>
  <c r="Q3916" i="1"/>
  <c r="R3916" i="1"/>
  <c r="S3916" i="1"/>
  <c r="T3916" i="1"/>
  <c r="U3916" i="1"/>
  <c r="V3916" i="1"/>
  <c r="W3916" i="1"/>
  <c r="X3916" i="1"/>
  <c r="Y3916" i="1"/>
  <c r="Z3916" i="1"/>
  <c r="AA3916" i="1"/>
  <c r="AB3916" i="1"/>
  <c r="AC3916" i="1"/>
  <c r="H3917" i="1"/>
  <c r="I3917" i="1"/>
  <c r="J3917" i="1"/>
  <c r="K3917" i="1"/>
  <c r="L3917" i="1"/>
  <c r="M3917" i="1"/>
  <c r="N3917" i="1"/>
  <c r="O3917" i="1"/>
  <c r="P3917" i="1"/>
  <c r="Q3917" i="1"/>
  <c r="R3917" i="1"/>
  <c r="S3917" i="1"/>
  <c r="T3917" i="1"/>
  <c r="U3917" i="1"/>
  <c r="V3917" i="1"/>
  <c r="W3917" i="1"/>
  <c r="X3917" i="1"/>
  <c r="Y3917" i="1"/>
  <c r="Z3917" i="1"/>
  <c r="AA3917" i="1"/>
  <c r="AB3917" i="1"/>
  <c r="AC3917" i="1"/>
  <c r="H3918" i="1"/>
  <c r="I3918" i="1"/>
  <c r="J3918" i="1"/>
  <c r="K3918" i="1"/>
  <c r="L3918" i="1"/>
  <c r="M3918" i="1"/>
  <c r="N3918" i="1"/>
  <c r="O3918" i="1"/>
  <c r="P3918" i="1"/>
  <c r="Q3918" i="1"/>
  <c r="R3918" i="1"/>
  <c r="S3918" i="1"/>
  <c r="T3918" i="1"/>
  <c r="U3918" i="1"/>
  <c r="V3918" i="1"/>
  <c r="W3918" i="1"/>
  <c r="X3918" i="1"/>
  <c r="Y3918" i="1"/>
  <c r="Z3918" i="1"/>
  <c r="AA3918" i="1"/>
  <c r="AB3918" i="1"/>
  <c r="AC3918" i="1"/>
  <c r="H3919" i="1"/>
  <c r="I3919" i="1"/>
  <c r="J3919" i="1"/>
  <c r="K3919" i="1"/>
  <c r="L3919" i="1"/>
  <c r="M3919" i="1"/>
  <c r="N3919" i="1"/>
  <c r="O3919" i="1"/>
  <c r="P3919" i="1"/>
  <c r="Q3919" i="1"/>
  <c r="R3919" i="1"/>
  <c r="S3919" i="1"/>
  <c r="T3919" i="1"/>
  <c r="U3919" i="1"/>
  <c r="V3919" i="1"/>
  <c r="W3919" i="1"/>
  <c r="X3919" i="1"/>
  <c r="Y3919" i="1"/>
  <c r="Z3919" i="1"/>
  <c r="AA3919" i="1"/>
  <c r="AB3919" i="1"/>
  <c r="AC3919" i="1"/>
  <c r="H3920" i="1"/>
  <c r="I3920" i="1"/>
  <c r="J3920" i="1"/>
  <c r="K3920" i="1"/>
  <c r="L3920" i="1"/>
  <c r="M3920" i="1"/>
  <c r="N3920" i="1"/>
  <c r="O3920" i="1"/>
  <c r="P3920" i="1"/>
  <c r="Q3920" i="1"/>
  <c r="R3920" i="1"/>
  <c r="S3920" i="1"/>
  <c r="T3920" i="1"/>
  <c r="U3920" i="1"/>
  <c r="V3920" i="1"/>
  <c r="W3920" i="1"/>
  <c r="X3920" i="1"/>
  <c r="Y3920" i="1"/>
  <c r="Z3920" i="1"/>
  <c r="AA3920" i="1"/>
  <c r="AB3920" i="1"/>
  <c r="AC3920" i="1"/>
  <c r="H3921" i="1"/>
  <c r="I3921" i="1"/>
  <c r="J3921" i="1"/>
  <c r="K3921" i="1"/>
  <c r="L3921" i="1"/>
  <c r="M3921" i="1"/>
  <c r="N3921" i="1"/>
  <c r="O3921" i="1"/>
  <c r="P3921" i="1"/>
  <c r="Q3921" i="1"/>
  <c r="R3921" i="1"/>
  <c r="S3921" i="1"/>
  <c r="T3921" i="1"/>
  <c r="U3921" i="1"/>
  <c r="V3921" i="1"/>
  <c r="W3921" i="1"/>
  <c r="X3921" i="1"/>
  <c r="Y3921" i="1"/>
  <c r="Z3921" i="1"/>
  <c r="AA3921" i="1"/>
  <c r="AB3921" i="1"/>
  <c r="AC3921" i="1"/>
  <c r="H3922" i="1"/>
  <c r="I3922" i="1"/>
  <c r="J3922" i="1"/>
  <c r="K3922" i="1"/>
  <c r="L3922" i="1"/>
  <c r="M3922" i="1"/>
  <c r="N3922" i="1"/>
  <c r="O3922" i="1"/>
  <c r="P3922" i="1"/>
  <c r="Q3922" i="1"/>
  <c r="R3922" i="1"/>
  <c r="S3922" i="1"/>
  <c r="T3922" i="1"/>
  <c r="U3922" i="1"/>
  <c r="V3922" i="1"/>
  <c r="W3922" i="1"/>
  <c r="X3922" i="1"/>
  <c r="Y3922" i="1"/>
  <c r="Z3922" i="1"/>
  <c r="AA3922" i="1"/>
  <c r="AB3922" i="1"/>
  <c r="AC3922" i="1"/>
  <c r="H3923" i="1"/>
  <c r="I3923" i="1"/>
  <c r="J3923" i="1"/>
  <c r="K3923" i="1"/>
  <c r="L3923" i="1"/>
  <c r="M3923" i="1"/>
  <c r="N3923" i="1"/>
  <c r="O3923" i="1"/>
  <c r="P3923" i="1"/>
  <c r="Q3923" i="1"/>
  <c r="R3923" i="1"/>
  <c r="S3923" i="1"/>
  <c r="T3923" i="1"/>
  <c r="U3923" i="1"/>
  <c r="V3923" i="1"/>
  <c r="W3923" i="1"/>
  <c r="X3923" i="1"/>
  <c r="Y3923" i="1"/>
  <c r="Z3923" i="1"/>
  <c r="AA3923" i="1"/>
  <c r="AB3923" i="1"/>
  <c r="AC3923" i="1"/>
  <c r="H3924" i="1"/>
  <c r="I3924" i="1"/>
  <c r="J3924" i="1"/>
  <c r="K3924" i="1"/>
  <c r="L3924" i="1"/>
  <c r="M3924" i="1"/>
  <c r="N3924" i="1"/>
  <c r="O3924" i="1"/>
  <c r="P3924" i="1"/>
  <c r="Q3924" i="1"/>
  <c r="R3924" i="1"/>
  <c r="S3924" i="1"/>
  <c r="T3924" i="1"/>
  <c r="U3924" i="1"/>
  <c r="V3924" i="1"/>
  <c r="W3924" i="1"/>
  <c r="X3924" i="1"/>
  <c r="Y3924" i="1"/>
  <c r="Z3924" i="1"/>
  <c r="AA3924" i="1"/>
  <c r="AB3924" i="1"/>
  <c r="AC3924" i="1"/>
  <c r="H3925" i="1"/>
  <c r="I3925" i="1"/>
  <c r="J3925" i="1"/>
  <c r="K3925" i="1"/>
  <c r="L3925" i="1"/>
  <c r="M3925" i="1"/>
  <c r="N3925" i="1"/>
  <c r="O3925" i="1"/>
  <c r="P3925" i="1"/>
  <c r="Q3925" i="1"/>
  <c r="R3925" i="1"/>
  <c r="S3925" i="1"/>
  <c r="T3925" i="1"/>
  <c r="U3925" i="1"/>
  <c r="V3925" i="1"/>
  <c r="W3925" i="1"/>
  <c r="X3925" i="1"/>
  <c r="Y3925" i="1"/>
  <c r="Z3925" i="1"/>
  <c r="AA3925" i="1"/>
  <c r="AB3925" i="1"/>
  <c r="AC3925" i="1"/>
  <c r="H3926" i="1"/>
  <c r="I3926" i="1"/>
  <c r="J3926" i="1"/>
  <c r="K3926" i="1"/>
  <c r="L3926" i="1"/>
  <c r="M3926" i="1"/>
  <c r="N3926" i="1"/>
  <c r="O3926" i="1"/>
  <c r="P3926" i="1"/>
  <c r="Q3926" i="1"/>
  <c r="R3926" i="1"/>
  <c r="S3926" i="1"/>
  <c r="T3926" i="1"/>
  <c r="U3926" i="1"/>
  <c r="V3926" i="1"/>
  <c r="W3926" i="1"/>
  <c r="X3926" i="1"/>
  <c r="Y3926" i="1"/>
  <c r="Z3926" i="1"/>
  <c r="AA3926" i="1"/>
  <c r="AB3926" i="1"/>
  <c r="AC3926" i="1"/>
  <c r="H3927" i="1"/>
  <c r="I3927" i="1"/>
  <c r="J3927" i="1"/>
  <c r="K3927" i="1"/>
  <c r="L3927" i="1"/>
  <c r="M3927" i="1"/>
  <c r="N3927" i="1"/>
  <c r="O3927" i="1"/>
  <c r="P3927" i="1"/>
  <c r="Q3927" i="1"/>
  <c r="R3927" i="1"/>
  <c r="S3927" i="1"/>
  <c r="T3927" i="1"/>
  <c r="U3927" i="1"/>
  <c r="V3927" i="1"/>
  <c r="W3927" i="1"/>
  <c r="X3927" i="1"/>
  <c r="Y3927" i="1"/>
  <c r="Z3927" i="1"/>
  <c r="AA3927" i="1"/>
  <c r="AB3927" i="1"/>
  <c r="AC3927" i="1"/>
  <c r="H3928" i="1"/>
  <c r="I3928" i="1"/>
  <c r="J3928" i="1"/>
  <c r="K3928" i="1"/>
  <c r="L3928" i="1"/>
  <c r="M3928" i="1"/>
  <c r="N3928" i="1"/>
  <c r="O3928" i="1"/>
  <c r="P3928" i="1"/>
  <c r="Q3928" i="1"/>
  <c r="R3928" i="1"/>
  <c r="S3928" i="1"/>
  <c r="T3928" i="1"/>
  <c r="U3928" i="1"/>
  <c r="V3928" i="1"/>
  <c r="W3928" i="1"/>
  <c r="X3928" i="1"/>
  <c r="Y3928" i="1"/>
  <c r="Z3928" i="1"/>
  <c r="AA3928" i="1"/>
  <c r="AB3928" i="1"/>
  <c r="AC3928" i="1"/>
  <c r="H3929" i="1"/>
  <c r="I3929" i="1"/>
  <c r="J3929" i="1"/>
  <c r="K3929" i="1"/>
  <c r="L3929" i="1"/>
  <c r="M3929" i="1"/>
  <c r="N3929" i="1"/>
  <c r="O3929" i="1"/>
  <c r="P3929" i="1"/>
  <c r="Q3929" i="1"/>
  <c r="R3929" i="1"/>
  <c r="S3929" i="1"/>
  <c r="T3929" i="1"/>
  <c r="U3929" i="1"/>
  <c r="V3929" i="1"/>
  <c r="W3929" i="1"/>
  <c r="X3929" i="1"/>
  <c r="Y3929" i="1"/>
  <c r="Z3929" i="1"/>
  <c r="AA3929" i="1"/>
  <c r="AB3929" i="1"/>
  <c r="AC3929" i="1"/>
  <c r="H3930" i="1"/>
  <c r="I3930" i="1"/>
  <c r="J3930" i="1"/>
  <c r="K3930" i="1"/>
  <c r="L3930" i="1"/>
  <c r="M3930" i="1"/>
  <c r="N3930" i="1"/>
  <c r="O3930" i="1"/>
  <c r="P3930" i="1"/>
  <c r="Q3930" i="1"/>
  <c r="R3930" i="1"/>
  <c r="S3930" i="1"/>
  <c r="T3930" i="1"/>
  <c r="U3930" i="1"/>
  <c r="V3930" i="1"/>
  <c r="W3930" i="1"/>
  <c r="X3930" i="1"/>
  <c r="Y3930" i="1"/>
  <c r="Z3930" i="1"/>
  <c r="AA3930" i="1"/>
  <c r="AB3930" i="1"/>
  <c r="AC3930" i="1"/>
  <c r="H3931" i="1"/>
  <c r="I3931" i="1"/>
  <c r="J3931" i="1"/>
  <c r="K3931" i="1"/>
  <c r="L3931" i="1"/>
  <c r="M3931" i="1"/>
  <c r="N3931" i="1"/>
  <c r="O3931" i="1"/>
  <c r="P3931" i="1"/>
  <c r="Q3931" i="1"/>
  <c r="R3931" i="1"/>
  <c r="S3931" i="1"/>
  <c r="T3931" i="1"/>
  <c r="U3931" i="1"/>
  <c r="V3931" i="1"/>
  <c r="W3931" i="1"/>
  <c r="X3931" i="1"/>
  <c r="Y3931" i="1"/>
  <c r="Z3931" i="1"/>
  <c r="AA3931" i="1"/>
  <c r="AB3931" i="1"/>
  <c r="AC3931" i="1"/>
  <c r="H3932" i="1"/>
  <c r="I3932" i="1"/>
  <c r="J3932" i="1"/>
  <c r="K3932" i="1"/>
  <c r="L3932" i="1"/>
  <c r="M3932" i="1"/>
  <c r="N3932" i="1"/>
  <c r="O3932" i="1"/>
  <c r="P3932" i="1"/>
  <c r="Q3932" i="1"/>
  <c r="R3932" i="1"/>
  <c r="S3932" i="1"/>
  <c r="T3932" i="1"/>
  <c r="U3932" i="1"/>
  <c r="V3932" i="1"/>
  <c r="W3932" i="1"/>
  <c r="X3932" i="1"/>
  <c r="Y3932" i="1"/>
  <c r="Z3932" i="1"/>
  <c r="AA3932" i="1"/>
  <c r="AB3932" i="1"/>
  <c r="AC3932" i="1"/>
  <c r="H3933" i="1"/>
  <c r="I3933" i="1"/>
  <c r="J3933" i="1"/>
  <c r="K3933" i="1"/>
  <c r="L3933" i="1"/>
  <c r="M3933" i="1"/>
  <c r="N3933" i="1"/>
  <c r="O3933" i="1"/>
  <c r="P3933" i="1"/>
  <c r="Q3933" i="1"/>
  <c r="R3933" i="1"/>
  <c r="S3933" i="1"/>
  <c r="T3933" i="1"/>
  <c r="U3933" i="1"/>
  <c r="V3933" i="1"/>
  <c r="W3933" i="1"/>
  <c r="X3933" i="1"/>
  <c r="Y3933" i="1"/>
  <c r="Z3933" i="1"/>
  <c r="AA3933" i="1"/>
  <c r="AB3933" i="1"/>
  <c r="AC3933" i="1"/>
  <c r="H3934" i="1"/>
  <c r="I3934" i="1"/>
  <c r="J3934" i="1"/>
  <c r="K3934" i="1"/>
  <c r="L3934" i="1"/>
  <c r="M3934" i="1"/>
  <c r="N3934" i="1"/>
  <c r="O3934" i="1"/>
  <c r="P3934" i="1"/>
  <c r="Q3934" i="1"/>
  <c r="R3934" i="1"/>
  <c r="S3934" i="1"/>
  <c r="T3934" i="1"/>
  <c r="U3934" i="1"/>
  <c r="V3934" i="1"/>
  <c r="W3934" i="1"/>
  <c r="X3934" i="1"/>
  <c r="Y3934" i="1"/>
  <c r="Z3934" i="1"/>
  <c r="AA3934" i="1"/>
  <c r="AB3934" i="1"/>
  <c r="AC3934" i="1"/>
  <c r="H3935" i="1"/>
  <c r="I3935" i="1"/>
  <c r="J3935" i="1"/>
  <c r="K3935" i="1"/>
  <c r="L3935" i="1"/>
  <c r="M3935" i="1"/>
  <c r="N3935" i="1"/>
  <c r="O3935" i="1"/>
  <c r="P3935" i="1"/>
  <c r="Q3935" i="1"/>
  <c r="R3935" i="1"/>
  <c r="S3935" i="1"/>
  <c r="T3935" i="1"/>
  <c r="U3935" i="1"/>
  <c r="V3935" i="1"/>
  <c r="W3935" i="1"/>
  <c r="X3935" i="1"/>
  <c r="Y3935" i="1"/>
  <c r="Z3935" i="1"/>
  <c r="AA3935" i="1"/>
  <c r="AB3935" i="1"/>
  <c r="AC3935" i="1"/>
  <c r="H3936" i="1"/>
  <c r="I3936" i="1"/>
  <c r="J3936" i="1"/>
  <c r="K3936" i="1"/>
  <c r="L3936" i="1"/>
  <c r="M3936" i="1"/>
  <c r="N3936" i="1"/>
  <c r="O3936" i="1"/>
  <c r="P3936" i="1"/>
  <c r="Q3936" i="1"/>
  <c r="R3936" i="1"/>
  <c r="S3936" i="1"/>
  <c r="T3936" i="1"/>
  <c r="U3936" i="1"/>
  <c r="V3936" i="1"/>
  <c r="W3936" i="1"/>
  <c r="X3936" i="1"/>
  <c r="Y3936" i="1"/>
  <c r="Z3936" i="1"/>
  <c r="AA3936" i="1"/>
  <c r="AB3936" i="1"/>
  <c r="AC3936" i="1"/>
  <c r="H3937" i="1"/>
  <c r="I3937" i="1"/>
  <c r="J3937" i="1"/>
  <c r="K3937" i="1"/>
  <c r="L3937" i="1"/>
  <c r="M3937" i="1"/>
  <c r="N3937" i="1"/>
  <c r="O3937" i="1"/>
  <c r="P3937" i="1"/>
  <c r="Q3937" i="1"/>
  <c r="R3937" i="1"/>
  <c r="S3937" i="1"/>
  <c r="T3937" i="1"/>
  <c r="U3937" i="1"/>
  <c r="V3937" i="1"/>
  <c r="W3937" i="1"/>
  <c r="X3937" i="1"/>
  <c r="Y3937" i="1"/>
  <c r="Z3937" i="1"/>
  <c r="AA3937" i="1"/>
  <c r="AB3937" i="1"/>
  <c r="AC3937" i="1"/>
  <c r="H3938" i="1"/>
  <c r="I3938" i="1"/>
  <c r="J3938" i="1"/>
  <c r="K3938" i="1"/>
  <c r="L3938" i="1"/>
  <c r="M3938" i="1"/>
  <c r="N3938" i="1"/>
  <c r="O3938" i="1"/>
  <c r="P3938" i="1"/>
  <c r="Q3938" i="1"/>
  <c r="R3938" i="1"/>
  <c r="S3938" i="1"/>
  <c r="T3938" i="1"/>
  <c r="U3938" i="1"/>
  <c r="V3938" i="1"/>
  <c r="W3938" i="1"/>
  <c r="X3938" i="1"/>
  <c r="Y3938" i="1"/>
  <c r="Z3938" i="1"/>
  <c r="AA3938" i="1"/>
  <c r="AB3938" i="1"/>
  <c r="AC3938" i="1"/>
  <c r="H3939" i="1"/>
  <c r="I3939" i="1"/>
  <c r="J3939" i="1"/>
  <c r="K3939" i="1"/>
  <c r="L3939" i="1"/>
  <c r="M3939" i="1"/>
  <c r="N3939" i="1"/>
  <c r="O3939" i="1"/>
  <c r="P3939" i="1"/>
  <c r="Q3939" i="1"/>
  <c r="R3939" i="1"/>
  <c r="S3939" i="1"/>
  <c r="T3939" i="1"/>
  <c r="U3939" i="1"/>
  <c r="V3939" i="1"/>
  <c r="W3939" i="1"/>
  <c r="X3939" i="1"/>
  <c r="Y3939" i="1"/>
  <c r="Z3939" i="1"/>
  <c r="AA3939" i="1"/>
  <c r="AB3939" i="1"/>
  <c r="AC3939" i="1"/>
  <c r="H3940" i="1"/>
  <c r="I3940" i="1"/>
  <c r="J3940" i="1"/>
  <c r="K3940" i="1"/>
  <c r="L3940" i="1"/>
  <c r="M3940" i="1"/>
  <c r="N3940" i="1"/>
  <c r="O3940" i="1"/>
  <c r="P3940" i="1"/>
  <c r="Q3940" i="1"/>
  <c r="R3940" i="1"/>
  <c r="S3940" i="1"/>
  <c r="T3940" i="1"/>
  <c r="U3940" i="1"/>
  <c r="V3940" i="1"/>
  <c r="W3940" i="1"/>
  <c r="X3940" i="1"/>
  <c r="Y3940" i="1"/>
  <c r="Z3940" i="1"/>
  <c r="AA3940" i="1"/>
  <c r="AB3940" i="1"/>
  <c r="AC3940" i="1"/>
  <c r="H3941" i="1"/>
  <c r="I3941" i="1"/>
  <c r="J3941" i="1"/>
  <c r="K3941" i="1"/>
  <c r="L3941" i="1"/>
  <c r="M3941" i="1"/>
  <c r="N3941" i="1"/>
  <c r="O3941" i="1"/>
  <c r="P3941" i="1"/>
  <c r="Q3941" i="1"/>
  <c r="R3941" i="1"/>
  <c r="S3941" i="1"/>
  <c r="T3941" i="1"/>
  <c r="U3941" i="1"/>
  <c r="V3941" i="1"/>
  <c r="W3941" i="1"/>
  <c r="X3941" i="1"/>
  <c r="Y3941" i="1"/>
  <c r="Z3941" i="1"/>
  <c r="AA3941" i="1"/>
  <c r="AB3941" i="1"/>
  <c r="AC3941" i="1"/>
  <c r="H3942" i="1"/>
  <c r="I3942" i="1"/>
  <c r="J3942" i="1"/>
  <c r="K3942" i="1"/>
  <c r="L3942" i="1"/>
  <c r="M3942" i="1"/>
  <c r="N3942" i="1"/>
  <c r="O3942" i="1"/>
  <c r="P3942" i="1"/>
  <c r="Q3942" i="1"/>
  <c r="R3942" i="1"/>
  <c r="S3942" i="1"/>
  <c r="T3942" i="1"/>
  <c r="U3942" i="1"/>
  <c r="V3942" i="1"/>
  <c r="W3942" i="1"/>
  <c r="X3942" i="1"/>
  <c r="Y3942" i="1"/>
  <c r="Z3942" i="1"/>
  <c r="AA3942" i="1"/>
  <c r="AB3942" i="1"/>
  <c r="AC3942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A3943" i="1"/>
  <c r="AB3943" i="1"/>
  <c r="AC3943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A3944" i="1"/>
  <c r="AB3944" i="1"/>
  <c r="AC3944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A3945" i="1"/>
  <c r="AB3945" i="1"/>
  <c r="AC3945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A3946" i="1"/>
  <c r="AB3946" i="1"/>
  <c r="AC3946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A3947" i="1"/>
  <c r="AB3947" i="1"/>
  <c r="AC3947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A3948" i="1"/>
  <c r="AB3948" i="1"/>
  <c r="AC3948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A3949" i="1"/>
  <c r="AB3949" i="1"/>
  <c r="AC3949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A3950" i="1"/>
  <c r="AB3950" i="1"/>
  <c r="AC3950" i="1"/>
  <c r="H3951" i="1"/>
  <c r="I3951" i="1"/>
  <c r="J3951" i="1"/>
  <c r="K3951" i="1"/>
  <c r="L3951" i="1"/>
  <c r="M3951" i="1"/>
  <c r="N3951" i="1"/>
  <c r="O3951" i="1"/>
  <c r="P3951" i="1"/>
  <c r="Q3951" i="1"/>
  <c r="R3951" i="1"/>
  <c r="S3951" i="1"/>
  <c r="T3951" i="1"/>
  <c r="U3951" i="1"/>
  <c r="V3951" i="1"/>
  <c r="W3951" i="1"/>
  <c r="X3951" i="1"/>
  <c r="Y3951" i="1"/>
  <c r="Z3951" i="1"/>
  <c r="AA3951" i="1"/>
  <c r="AB3951" i="1"/>
  <c r="AC3951" i="1"/>
  <c r="H3952" i="1"/>
  <c r="I3952" i="1"/>
  <c r="J3952" i="1"/>
  <c r="K3952" i="1"/>
  <c r="L3952" i="1"/>
  <c r="M3952" i="1"/>
  <c r="N3952" i="1"/>
  <c r="O3952" i="1"/>
  <c r="P3952" i="1"/>
  <c r="Q3952" i="1"/>
  <c r="R3952" i="1"/>
  <c r="S3952" i="1"/>
  <c r="T3952" i="1"/>
  <c r="U3952" i="1"/>
  <c r="V3952" i="1"/>
  <c r="W3952" i="1"/>
  <c r="X3952" i="1"/>
  <c r="Y3952" i="1"/>
  <c r="Z3952" i="1"/>
  <c r="AA3952" i="1"/>
  <c r="AB3952" i="1"/>
  <c r="AC3952" i="1"/>
  <c r="H3953" i="1"/>
  <c r="I3953" i="1"/>
  <c r="J3953" i="1"/>
  <c r="K3953" i="1"/>
  <c r="L3953" i="1"/>
  <c r="M3953" i="1"/>
  <c r="N3953" i="1"/>
  <c r="O3953" i="1"/>
  <c r="P3953" i="1"/>
  <c r="Q3953" i="1"/>
  <c r="R3953" i="1"/>
  <c r="S3953" i="1"/>
  <c r="T3953" i="1"/>
  <c r="U3953" i="1"/>
  <c r="V3953" i="1"/>
  <c r="W3953" i="1"/>
  <c r="X3953" i="1"/>
  <c r="Y3953" i="1"/>
  <c r="Z3953" i="1"/>
  <c r="AA3953" i="1"/>
  <c r="AB3953" i="1"/>
  <c r="AC3953" i="1"/>
  <c r="H3954" i="1"/>
  <c r="I3954" i="1"/>
  <c r="J3954" i="1"/>
  <c r="K3954" i="1"/>
  <c r="L3954" i="1"/>
  <c r="M3954" i="1"/>
  <c r="N3954" i="1"/>
  <c r="O3954" i="1"/>
  <c r="P3954" i="1"/>
  <c r="Q3954" i="1"/>
  <c r="R3954" i="1"/>
  <c r="S3954" i="1"/>
  <c r="T3954" i="1"/>
  <c r="U3954" i="1"/>
  <c r="V3954" i="1"/>
  <c r="W3954" i="1"/>
  <c r="X3954" i="1"/>
  <c r="Y3954" i="1"/>
  <c r="Z3954" i="1"/>
  <c r="AA3954" i="1"/>
  <c r="AB3954" i="1"/>
  <c r="AC3954" i="1"/>
  <c r="H3955" i="1"/>
  <c r="I3955" i="1"/>
  <c r="J3955" i="1"/>
  <c r="K3955" i="1"/>
  <c r="L3955" i="1"/>
  <c r="M3955" i="1"/>
  <c r="N3955" i="1"/>
  <c r="O3955" i="1"/>
  <c r="P3955" i="1"/>
  <c r="Q3955" i="1"/>
  <c r="R3955" i="1"/>
  <c r="S3955" i="1"/>
  <c r="T3955" i="1"/>
  <c r="U3955" i="1"/>
  <c r="V3955" i="1"/>
  <c r="W3955" i="1"/>
  <c r="X3955" i="1"/>
  <c r="Y3955" i="1"/>
  <c r="Z3955" i="1"/>
  <c r="AA3955" i="1"/>
  <c r="AB3955" i="1"/>
  <c r="AC3955" i="1"/>
  <c r="H3956" i="1"/>
  <c r="I3956" i="1"/>
  <c r="J3956" i="1"/>
  <c r="K3956" i="1"/>
  <c r="L3956" i="1"/>
  <c r="M3956" i="1"/>
  <c r="N3956" i="1"/>
  <c r="O3956" i="1"/>
  <c r="P3956" i="1"/>
  <c r="Q3956" i="1"/>
  <c r="R3956" i="1"/>
  <c r="S3956" i="1"/>
  <c r="T3956" i="1"/>
  <c r="U3956" i="1"/>
  <c r="V3956" i="1"/>
  <c r="W3956" i="1"/>
  <c r="X3956" i="1"/>
  <c r="Y3956" i="1"/>
  <c r="Z3956" i="1"/>
  <c r="AA3956" i="1"/>
  <c r="AB3956" i="1"/>
  <c r="AC3956" i="1"/>
  <c r="H3957" i="1"/>
  <c r="I3957" i="1"/>
  <c r="J3957" i="1"/>
  <c r="K3957" i="1"/>
  <c r="L3957" i="1"/>
  <c r="M3957" i="1"/>
  <c r="N3957" i="1"/>
  <c r="O3957" i="1"/>
  <c r="P3957" i="1"/>
  <c r="Q3957" i="1"/>
  <c r="R3957" i="1"/>
  <c r="S3957" i="1"/>
  <c r="T3957" i="1"/>
  <c r="U3957" i="1"/>
  <c r="V3957" i="1"/>
  <c r="W3957" i="1"/>
  <c r="X3957" i="1"/>
  <c r="Y3957" i="1"/>
  <c r="Z3957" i="1"/>
  <c r="AA3957" i="1"/>
  <c r="AB3957" i="1"/>
  <c r="AC3957" i="1"/>
  <c r="H3958" i="1"/>
  <c r="I3958" i="1"/>
  <c r="J3958" i="1"/>
  <c r="K3958" i="1"/>
  <c r="L3958" i="1"/>
  <c r="M3958" i="1"/>
  <c r="N3958" i="1"/>
  <c r="O3958" i="1"/>
  <c r="P3958" i="1"/>
  <c r="Q3958" i="1"/>
  <c r="R3958" i="1"/>
  <c r="S3958" i="1"/>
  <c r="T3958" i="1"/>
  <c r="U3958" i="1"/>
  <c r="V3958" i="1"/>
  <c r="W3958" i="1"/>
  <c r="X3958" i="1"/>
  <c r="Y3958" i="1"/>
  <c r="Z3958" i="1"/>
  <c r="AA3958" i="1"/>
  <c r="AB3958" i="1"/>
  <c r="AC3958" i="1"/>
  <c r="H3959" i="1"/>
  <c r="I3959" i="1"/>
  <c r="J3959" i="1"/>
  <c r="K3959" i="1"/>
  <c r="L3959" i="1"/>
  <c r="M3959" i="1"/>
  <c r="N3959" i="1"/>
  <c r="O3959" i="1"/>
  <c r="P3959" i="1"/>
  <c r="Q3959" i="1"/>
  <c r="R3959" i="1"/>
  <c r="S3959" i="1"/>
  <c r="T3959" i="1"/>
  <c r="U3959" i="1"/>
  <c r="V3959" i="1"/>
  <c r="W3959" i="1"/>
  <c r="X3959" i="1"/>
  <c r="Y3959" i="1"/>
  <c r="Z3959" i="1"/>
  <c r="AA3959" i="1"/>
  <c r="AB3959" i="1"/>
  <c r="AC3959" i="1"/>
  <c r="H3968" i="1"/>
  <c r="I3968" i="1"/>
  <c r="J3968" i="1"/>
  <c r="K3968" i="1"/>
  <c r="L3968" i="1"/>
  <c r="M3968" i="1"/>
  <c r="N3968" i="1"/>
  <c r="O3968" i="1"/>
  <c r="P3968" i="1"/>
  <c r="Q3968" i="1"/>
  <c r="R3968" i="1"/>
  <c r="S3968" i="1"/>
  <c r="T3968" i="1"/>
  <c r="U3968" i="1"/>
  <c r="V3968" i="1"/>
  <c r="W3968" i="1"/>
  <c r="X3968" i="1"/>
  <c r="Y3968" i="1"/>
  <c r="Z3968" i="1"/>
  <c r="AA3968" i="1"/>
  <c r="AB3968" i="1"/>
  <c r="AC3968" i="1"/>
  <c r="H3969" i="1"/>
  <c r="I3969" i="1"/>
  <c r="J3969" i="1"/>
  <c r="K3969" i="1"/>
  <c r="L3969" i="1"/>
  <c r="M3969" i="1"/>
  <c r="N3969" i="1"/>
  <c r="O3969" i="1"/>
  <c r="P3969" i="1"/>
  <c r="Q3969" i="1"/>
  <c r="R3969" i="1"/>
  <c r="S3969" i="1"/>
  <c r="T3969" i="1"/>
  <c r="U3969" i="1"/>
  <c r="V3969" i="1"/>
  <c r="W3969" i="1"/>
  <c r="X3969" i="1"/>
  <c r="Y3969" i="1"/>
  <c r="Z3969" i="1"/>
  <c r="AA3969" i="1"/>
  <c r="AB3969" i="1"/>
  <c r="AC3969" i="1"/>
  <c r="H3970" i="1"/>
  <c r="I3970" i="1"/>
  <c r="J3970" i="1"/>
  <c r="K3970" i="1"/>
  <c r="L3970" i="1"/>
  <c r="M3970" i="1"/>
  <c r="N3970" i="1"/>
  <c r="O3970" i="1"/>
  <c r="P3970" i="1"/>
  <c r="Q3970" i="1"/>
  <c r="R3970" i="1"/>
  <c r="S3970" i="1"/>
  <c r="T3970" i="1"/>
  <c r="U3970" i="1"/>
  <c r="V3970" i="1"/>
  <c r="W3970" i="1"/>
  <c r="X3970" i="1"/>
  <c r="Y3970" i="1"/>
  <c r="Z3970" i="1"/>
  <c r="AA3970" i="1"/>
  <c r="AB3970" i="1"/>
  <c r="AC3970" i="1"/>
  <c r="H3971" i="1"/>
  <c r="I3971" i="1"/>
  <c r="J3971" i="1"/>
  <c r="K3971" i="1"/>
  <c r="L3971" i="1"/>
  <c r="M3971" i="1"/>
  <c r="N3971" i="1"/>
  <c r="O3971" i="1"/>
  <c r="P3971" i="1"/>
  <c r="Q3971" i="1"/>
  <c r="R3971" i="1"/>
  <c r="S3971" i="1"/>
  <c r="T3971" i="1"/>
  <c r="U3971" i="1"/>
  <c r="V3971" i="1"/>
  <c r="W3971" i="1"/>
  <c r="X3971" i="1"/>
  <c r="Y3971" i="1"/>
  <c r="Z3971" i="1"/>
  <c r="AA3971" i="1"/>
  <c r="AB3971" i="1"/>
  <c r="AC3971" i="1"/>
  <c r="H3972" i="1"/>
  <c r="I3972" i="1"/>
  <c r="J3972" i="1"/>
  <c r="K3972" i="1"/>
  <c r="L3972" i="1"/>
  <c r="M3972" i="1"/>
  <c r="N3972" i="1"/>
  <c r="O3972" i="1"/>
  <c r="P3972" i="1"/>
  <c r="Q3972" i="1"/>
  <c r="R3972" i="1"/>
  <c r="S3972" i="1"/>
  <c r="T3972" i="1"/>
  <c r="U3972" i="1"/>
  <c r="V3972" i="1"/>
  <c r="W3972" i="1"/>
  <c r="X3972" i="1"/>
  <c r="Y3972" i="1"/>
  <c r="Z3972" i="1"/>
  <c r="AA3972" i="1"/>
  <c r="AB3972" i="1"/>
  <c r="AC3972" i="1"/>
  <c r="H3973" i="1"/>
  <c r="I3973" i="1"/>
  <c r="J3973" i="1"/>
  <c r="K3973" i="1"/>
  <c r="L3973" i="1"/>
  <c r="M3973" i="1"/>
  <c r="N3973" i="1"/>
  <c r="O3973" i="1"/>
  <c r="P3973" i="1"/>
  <c r="Q3973" i="1"/>
  <c r="R3973" i="1"/>
  <c r="S3973" i="1"/>
  <c r="T3973" i="1"/>
  <c r="U3973" i="1"/>
  <c r="V3973" i="1"/>
  <c r="W3973" i="1"/>
  <c r="X3973" i="1"/>
  <c r="Y3973" i="1"/>
  <c r="Z3973" i="1"/>
  <c r="AA3973" i="1"/>
  <c r="AB3973" i="1"/>
  <c r="AC3973" i="1"/>
  <c r="H3974" i="1"/>
  <c r="I3974" i="1"/>
  <c r="J3974" i="1"/>
  <c r="K3974" i="1"/>
  <c r="L3974" i="1"/>
  <c r="M3974" i="1"/>
  <c r="N3974" i="1"/>
  <c r="O3974" i="1"/>
  <c r="P3974" i="1"/>
  <c r="Q3974" i="1"/>
  <c r="R3974" i="1"/>
  <c r="S3974" i="1"/>
  <c r="T3974" i="1"/>
  <c r="U3974" i="1"/>
  <c r="V3974" i="1"/>
  <c r="W3974" i="1"/>
  <c r="X3974" i="1"/>
  <c r="Y3974" i="1"/>
  <c r="Z3974" i="1"/>
  <c r="AA3974" i="1"/>
  <c r="AB3974" i="1"/>
  <c r="AC3974" i="1"/>
  <c r="H3975" i="1"/>
  <c r="I3975" i="1"/>
  <c r="J3975" i="1"/>
  <c r="K3975" i="1"/>
  <c r="L3975" i="1"/>
  <c r="M3975" i="1"/>
  <c r="N3975" i="1"/>
  <c r="O3975" i="1"/>
  <c r="P3975" i="1"/>
  <c r="Q3975" i="1"/>
  <c r="R3975" i="1"/>
  <c r="S3975" i="1"/>
  <c r="T3975" i="1"/>
  <c r="U3975" i="1"/>
  <c r="V3975" i="1"/>
  <c r="W3975" i="1"/>
  <c r="X3975" i="1"/>
  <c r="Y3975" i="1"/>
  <c r="Z3975" i="1"/>
  <c r="AA3975" i="1"/>
  <c r="AB3975" i="1"/>
  <c r="AC3975" i="1"/>
  <c r="H3976" i="1"/>
  <c r="I3976" i="1"/>
  <c r="J3976" i="1"/>
  <c r="K3976" i="1"/>
  <c r="L3976" i="1"/>
  <c r="M3976" i="1"/>
  <c r="N3976" i="1"/>
  <c r="O3976" i="1"/>
  <c r="P3976" i="1"/>
  <c r="Q3976" i="1"/>
  <c r="R3976" i="1"/>
  <c r="S3976" i="1"/>
  <c r="T3976" i="1"/>
  <c r="U3976" i="1"/>
  <c r="V3976" i="1"/>
  <c r="W3976" i="1"/>
  <c r="X3976" i="1"/>
  <c r="Y3976" i="1"/>
  <c r="Z3976" i="1"/>
  <c r="AA3976" i="1"/>
  <c r="AB3976" i="1"/>
  <c r="AC3976" i="1"/>
  <c r="H3977" i="1"/>
  <c r="I3977" i="1"/>
  <c r="J3977" i="1"/>
  <c r="K3977" i="1"/>
  <c r="L3977" i="1"/>
  <c r="M3977" i="1"/>
  <c r="N3977" i="1"/>
  <c r="O3977" i="1"/>
  <c r="P3977" i="1"/>
  <c r="Q3977" i="1"/>
  <c r="R3977" i="1"/>
  <c r="S3977" i="1"/>
  <c r="T3977" i="1"/>
  <c r="U3977" i="1"/>
  <c r="V3977" i="1"/>
  <c r="W3977" i="1"/>
  <c r="X3977" i="1"/>
  <c r="Y3977" i="1"/>
  <c r="Z3977" i="1"/>
  <c r="AA3977" i="1"/>
  <c r="AB3977" i="1"/>
  <c r="AC3977" i="1"/>
  <c r="H3978" i="1"/>
  <c r="I3978" i="1"/>
  <c r="J3978" i="1"/>
  <c r="K3978" i="1"/>
  <c r="L3978" i="1"/>
  <c r="M3978" i="1"/>
  <c r="N3978" i="1"/>
  <c r="O3978" i="1"/>
  <c r="P3978" i="1"/>
  <c r="Q3978" i="1"/>
  <c r="R3978" i="1"/>
  <c r="S3978" i="1"/>
  <c r="T3978" i="1"/>
  <c r="U3978" i="1"/>
  <c r="V3978" i="1"/>
  <c r="W3978" i="1"/>
  <c r="X3978" i="1"/>
  <c r="Y3978" i="1"/>
  <c r="Z3978" i="1"/>
  <c r="AA3978" i="1"/>
  <c r="AB3978" i="1"/>
  <c r="AC3978" i="1"/>
  <c r="H3979" i="1"/>
  <c r="I3979" i="1"/>
  <c r="J3979" i="1"/>
  <c r="K3979" i="1"/>
  <c r="L3979" i="1"/>
  <c r="M3979" i="1"/>
  <c r="N3979" i="1"/>
  <c r="O3979" i="1"/>
  <c r="P3979" i="1"/>
  <c r="Q3979" i="1"/>
  <c r="R3979" i="1"/>
  <c r="S3979" i="1"/>
  <c r="T3979" i="1"/>
  <c r="U3979" i="1"/>
  <c r="V3979" i="1"/>
  <c r="W3979" i="1"/>
  <c r="X3979" i="1"/>
  <c r="Y3979" i="1"/>
  <c r="Z3979" i="1"/>
  <c r="AA3979" i="1"/>
  <c r="AB3979" i="1"/>
  <c r="AC3979" i="1"/>
  <c r="H3980" i="1"/>
  <c r="I3980" i="1"/>
  <c r="J3980" i="1"/>
  <c r="K3980" i="1"/>
  <c r="L3980" i="1"/>
  <c r="M3980" i="1"/>
  <c r="N3980" i="1"/>
  <c r="O3980" i="1"/>
  <c r="P3980" i="1"/>
  <c r="Q3980" i="1"/>
  <c r="R3980" i="1"/>
  <c r="S3980" i="1"/>
  <c r="T3980" i="1"/>
  <c r="U3980" i="1"/>
  <c r="V3980" i="1"/>
  <c r="W3980" i="1"/>
  <c r="X3980" i="1"/>
  <c r="Y3980" i="1"/>
  <c r="Z3980" i="1"/>
  <c r="AA3980" i="1"/>
  <c r="AB3980" i="1"/>
  <c r="AC3980" i="1"/>
  <c r="H3981" i="1"/>
  <c r="I3981" i="1"/>
  <c r="J3981" i="1"/>
  <c r="K3981" i="1"/>
  <c r="L3981" i="1"/>
  <c r="M3981" i="1"/>
  <c r="N3981" i="1"/>
  <c r="O3981" i="1"/>
  <c r="P3981" i="1"/>
  <c r="Q3981" i="1"/>
  <c r="R3981" i="1"/>
  <c r="S3981" i="1"/>
  <c r="T3981" i="1"/>
  <c r="U3981" i="1"/>
  <c r="V3981" i="1"/>
  <c r="W3981" i="1"/>
  <c r="X3981" i="1"/>
  <c r="Y3981" i="1"/>
  <c r="Z3981" i="1"/>
  <c r="AA3981" i="1"/>
  <c r="AB3981" i="1"/>
  <c r="AC3981" i="1"/>
  <c r="H3982" i="1"/>
  <c r="I3982" i="1"/>
  <c r="J3982" i="1"/>
  <c r="K3982" i="1"/>
  <c r="L3982" i="1"/>
  <c r="M3982" i="1"/>
  <c r="N3982" i="1"/>
  <c r="O3982" i="1"/>
  <c r="P3982" i="1"/>
  <c r="Q3982" i="1"/>
  <c r="R3982" i="1"/>
  <c r="S3982" i="1"/>
  <c r="T3982" i="1"/>
  <c r="U3982" i="1"/>
  <c r="V3982" i="1"/>
  <c r="W3982" i="1"/>
  <c r="X3982" i="1"/>
  <c r="Y3982" i="1"/>
  <c r="Z3982" i="1"/>
  <c r="AA3982" i="1"/>
  <c r="AB3982" i="1"/>
  <c r="AC3982" i="1"/>
  <c r="H3983" i="1"/>
  <c r="I3983" i="1"/>
  <c r="J3983" i="1"/>
  <c r="K3983" i="1"/>
  <c r="L3983" i="1"/>
  <c r="M3983" i="1"/>
  <c r="N3983" i="1"/>
  <c r="O3983" i="1"/>
  <c r="P3983" i="1"/>
  <c r="Q3983" i="1"/>
  <c r="R3983" i="1"/>
  <c r="S3983" i="1"/>
  <c r="T3983" i="1"/>
  <c r="U3983" i="1"/>
  <c r="V3983" i="1"/>
  <c r="W3983" i="1"/>
  <c r="X3983" i="1"/>
  <c r="Y3983" i="1"/>
  <c r="Z3983" i="1"/>
  <c r="AA3983" i="1"/>
  <c r="AB3983" i="1"/>
  <c r="AC3983" i="1"/>
  <c r="H3984" i="1"/>
  <c r="I3984" i="1"/>
  <c r="J3984" i="1"/>
  <c r="K3984" i="1"/>
  <c r="L3984" i="1"/>
  <c r="M3984" i="1"/>
  <c r="N3984" i="1"/>
  <c r="O3984" i="1"/>
  <c r="P3984" i="1"/>
  <c r="Q3984" i="1"/>
  <c r="R3984" i="1"/>
  <c r="S3984" i="1"/>
  <c r="T3984" i="1"/>
  <c r="U3984" i="1"/>
  <c r="V3984" i="1"/>
  <c r="W3984" i="1"/>
  <c r="X3984" i="1"/>
  <c r="Y3984" i="1"/>
  <c r="Z3984" i="1"/>
  <c r="AA3984" i="1"/>
  <c r="AB3984" i="1"/>
  <c r="AC3984" i="1"/>
  <c r="H3985" i="1"/>
  <c r="I3985" i="1"/>
  <c r="J3985" i="1"/>
  <c r="K3985" i="1"/>
  <c r="L3985" i="1"/>
  <c r="M3985" i="1"/>
  <c r="N3985" i="1"/>
  <c r="O3985" i="1"/>
  <c r="P3985" i="1"/>
  <c r="Q3985" i="1"/>
  <c r="R3985" i="1"/>
  <c r="S3985" i="1"/>
  <c r="T3985" i="1"/>
  <c r="U3985" i="1"/>
  <c r="V3985" i="1"/>
  <c r="W3985" i="1"/>
  <c r="X3985" i="1"/>
  <c r="Y3985" i="1"/>
  <c r="Z3985" i="1"/>
  <c r="AA3985" i="1"/>
  <c r="AB3985" i="1"/>
  <c r="AC3985" i="1"/>
  <c r="H3986" i="1"/>
  <c r="I3986" i="1"/>
  <c r="J3986" i="1"/>
  <c r="K3986" i="1"/>
  <c r="L3986" i="1"/>
  <c r="M3986" i="1"/>
  <c r="N3986" i="1"/>
  <c r="O3986" i="1"/>
  <c r="P3986" i="1"/>
  <c r="Q3986" i="1"/>
  <c r="R3986" i="1"/>
  <c r="S3986" i="1"/>
  <c r="T3986" i="1"/>
  <c r="U3986" i="1"/>
  <c r="V3986" i="1"/>
  <c r="W3986" i="1"/>
  <c r="X3986" i="1"/>
  <c r="Y3986" i="1"/>
  <c r="Z3986" i="1"/>
  <c r="AA3986" i="1"/>
  <c r="AB3986" i="1"/>
  <c r="AC3986" i="1"/>
  <c r="H3987" i="1"/>
  <c r="I3987" i="1"/>
  <c r="J3987" i="1"/>
  <c r="K3987" i="1"/>
  <c r="L3987" i="1"/>
  <c r="M3987" i="1"/>
  <c r="N3987" i="1"/>
  <c r="O3987" i="1"/>
  <c r="P3987" i="1"/>
  <c r="Q3987" i="1"/>
  <c r="R3987" i="1"/>
  <c r="S3987" i="1"/>
  <c r="T3987" i="1"/>
  <c r="U3987" i="1"/>
  <c r="V3987" i="1"/>
  <c r="W3987" i="1"/>
  <c r="X3987" i="1"/>
  <c r="Y3987" i="1"/>
  <c r="Z3987" i="1"/>
  <c r="AA3987" i="1"/>
  <c r="AB3987" i="1"/>
  <c r="AC3987" i="1"/>
  <c r="H3988" i="1"/>
  <c r="I3988" i="1"/>
  <c r="J3988" i="1"/>
  <c r="K3988" i="1"/>
  <c r="L3988" i="1"/>
  <c r="M3988" i="1"/>
  <c r="N3988" i="1"/>
  <c r="O3988" i="1"/>
  <c r="P3988" i="1"/>
  <c r="Q3988" i="1"/>
  <c r="R3988" i="1"/>
  <c r="S3988" i="1"/>
  <c r="T3988" i="1"/>
  <c r="U3988" i="1"/>
  <c r="V3988" i="1"/>
  <c r="W3988" i="1"/>
  <c r="X3988" i="1"/>
  <c r="Y3988" i="1"/>
  <c r="Z3988" i="1"/>
  <c r="AA3988" i="1"/>
  <c r="AB3988" i="1"/>
  <c r="AC3988" i="1"/>
  <c r="H3989" i="1"/>
  <c r="I3989" i="1"/>
  <c r="J3989" i="1"/>
  <c r="K3989" i="1"/>
  <c r="L3989" i="1"/>
  <c r="M3989" i="1"/>
  <c r="N3989" i="1"/>
  <c r="O3989" i="1"/>
  <c r="P3989" i="1"/>
  <c r="Q3989" i="1"/>
  <c r="R3989" i="1"/>
  <c r="S3989" i="1"/>
  <c r="T3989" i="1"/>
  <c r="U3989" i="1"/>
  <c r="V3989" i="1"/>
  <c r="W3989" i="1"/>
  <c r="X3989" i="1"/>
  <c r="Y3989" i="1"/>
  <c r="Z3989" i="1"/>
  <c r="AA3989" i="1"/>
  <c r="AB3989" i="1"/>
  <c r="AC3989" i="1"/>
  <c r="H3990" i="1"/>
  <c r="I3990" i="1"/>
  <c r="J3990" i="1"/>
  <c r="K3990" i="1"/>
  <c r="L3990" i="1"/>
  <c r="M3990" i="1"/>
  <c r="N3990" i="1"/>
  <c r="O3990" i="1"/>
  <c r="P3990" i="1"/>
  <c r="Q3990" i="1"/>
  <c r="R3990" i="1"/>
  <c r="S3990" i="1"/>
  <c r="T3990" i="1"/>
  <c r="U3990" i="1"/>
  <c r="V3990" i="1"/>
  <c r="W3990" i="1"/>
  <c r="X3990" i="1"/>
  <c r="Y3990" i="1"/>
  <c r="Z3990" i="1"/>
  <c r="AA3990" i="1"/>
  <c r="AB3990" i="1"/>
  <c r="AC3990" i="1"/>
  <c r="H3991" i="1"/>
  <c r="I3991" i="1"/>
  <c r="J3991" i="1"/>
  <c r="K3991" i="1"/>
  <c r="L3991" i="1"/>
  <c r="M3991" i="1"/>
  <c r="N3991" i="1"/>
  <c r="O3991" i="1"/>
  <c r="P3991" i="1"/>
  <c r="Q3991" i="1"/>
  <c r="R3991" i="1"/>
  <c r="S3991" i="1"/>
  <c r="T3991" i="1"/>
  <c r="U3991" i="1"/>
  <c r="V3991" i="1"/>
  <c r="W3991" i="1"/>
  <c r="X3991" i="1"/>
  <c r="Y3991" i="1"/>
  <c r="Z3991" i="1"/>
  <c r="AA3991" i="1"/>
  <c r="AB3991" i="1"/>
  <c r="AC3991" i="1"/>
  <c r="H3992" i="1"/>
  <c r="I3992" i="1"/>
  <c r="J3992" i="1"/>
  <c r="K3992" i="1"/>
  <c r="L3992" i="1"/>
  <c r="M3992" i="1"/>
  <c r="N3992" i="1"/>
  <c r="O3992" i="1"/>
  <c r="P3992" i="1"/>
  <c r="Q3992" i="1"/>
  <c r="R3992" i="1"/>
  <c r="S3992" i="1"/>
  <c r="T3992" i="1"/>
  <c r="U3992" i="1"/>
  <c r="V3992" i="1"/>
  <c r="W3992" i="1"/>
  <c r="X3992" i="1"/>
  <c r="Y3992" i="1"/>
  <c r="Z3992" i="1"/>
  <c r="AA3992" i="1"/>
  <c r="AB3992" i="1"/>
  <c r="AC3992" i="1"/>
  <c r="H3993" i="1"/>
  <c r="I3993" i="1"/>
  <c r="J3993" i="1"/>
  <c r="K3993" i="1"/>
  <c r="L3993" i="1"/>
  <c r="M3993" i="1"/>
  <c r="N3993" i="1"/>
  <c r="O3993" i="1"/>
  <c r="P3993" i="1"/>
  <c r="Q3993" i="1"/>
  <c r="R3993" i="1"/>
  <c r="S3993" i="1"/>
  <c r="T3993" i="1"/>
  <c r="U3993" i="1"/>
  <c r="V3993" i="1"/>
  <c r="W3993" i="1"/>
  <c r="X3993" i="1"/>
  <c r="Y3993" i="1"/>
  <c r="Z3993" i="1"/>
  <c r="AA3993" i="1"/>
  <c r="AB3993" i="1"/>
  <c r="AC3993" i="1"/>
  <c r="H3994" i="1"/>
  <c r="I3994" i="1"/>
  <c r="J3994" i="1"/>
  <c r="K3994" i="1"/>
  <c r="L3994" i="1"/>
  <c r="M3994" i="1"/>
  <c r="N3994" i="1"/>
  <c r="O3994" i="1"/>
  <c r="P3994" i="1"/>
  <c r="Q3994" i="1"/>
  <c r="R3994" i="1"/>
  <c r="S3994" i="1"/>
  <c r="T3994" i="1"/>
  <c r="U3994" i="1"/>
  <c r="V3994" i="1"/>
  <c r="W3994" i="1"/>
  <c r="X3994" i="1"/>
  <c r="Y3994" i="1"/>
  <c r="Z3994" i="1"/>
  <c r="AA3994" i="1"/>
  <c r="AB3994" i="1"/>
  <c r="AC3994" i="1"/>
  <c r="H3995" i="1"/>
  <c r="I3995" i="1"/>
  <c r="J3995" i="1"/>
  <c r="K3995" i="1"/>
  <c r="L3995" i="1"/>
  <c r="M3995" i="1"/>
  <c r="N3995" i="1"/>
  <c r="O3995" i="1"/>
  <c r="P3995" i="1"/>
  <c r="Q3995" i="1"/>
  <c r="R3995" i="1"/>
  <c r="S3995" i="1"/>
  <c r="T3995" i="1"/>
  <c r="U3995" i="1"/>
  <c r="V3995" i="1"/>
  <c r="W3995" i="1"/>
  <c r="X3995" i="1"/>
  <c r="Y3995" i="1"/>
  <c r="Z3995" i="1"/>
  <c r="AA3995" i="1"/>
  <c r="AB3995" i="1"/>
  <c r="AC3995" i="1"/>
  <c r="H3996" i="1"/>
  <c r="I3996" i="1"/>
  <c r="J3996" i="1"/>
  <c r="K3996" i="1"/>
  <c r="L3996" i="1"/>
  <c r="M3996" i="1"/>
  <c r="N3996" i="1"/>
  <c r="O3996" i="1"/>
  <c r="P3996" i="1"/>
  <c r="Q3996" i="1"/>
  <c r="R3996" i="1"/>
  <c r="S3996" i="1"/>
  <c r="T3996" i="1"/>
  <c r="U3996" i="1"/>
  <c r="V3996" i="1"/>
  <c r="W3996" i="1"/>
  <c r="X3996" i="1"/>
  <c r="Y3996" i="1"/>
  <c r="Z3996" i="1"/>
  <c r="AA3996" i="1"/>
  <c r="AB3996" i="1"/>
  <c r="AC3996" i="1"/>
  <c r="H3997" i="1"/>
  <c r="I3997" i="1"/>
  <c r="J3997" i="1"/>
  <c r="K3997" i="1"/>
  <c r="L3997" i="1"/>
  <c r="M3997" i="1"/>
  <c r="N3997" i="1"/>
  <c r="O3997" i="1"/>
  <c r="P3997" i="1"/>
  <c r="Q3997" i="1"/>
  <c r="R3997" i="1"/>
  <c r="S3997" i="1"/>
  <c r="T3997" i="1"/>
  <c r="U3997" i="1"/>
  <c r="V3997" i="1"/>
  <c r="W3997" i="1"/>
  <c r="X3997" i="1"/>
  <c r="Y3997" i="1"/>
  <c r="Z3997" i="1"/>
  <c r="AA3997" i="1"/>
  <c r="AB3997" i="1"/>
  <c r="AC3997" i="1"/>
  <c r="H3998" i="1"/>
  <c r="I3998" i="1"/>
  <c r="J3998" i="1"/>
  <c r="K3998" i="1"/>
  <c r="L3998" i="1"/>
  <c r="M3998" i="1"/>
  <c r="N3998" i="1"/>
  <c r="O3998" i="1"/>
  <c r="P3998" i="1"/>
  <c r="Q3998" i="1"/>
  <c r="R3998" i="1"/>
  <c r="S3998" i="1"/>
  <c r="T3998" i="1"/>
  <c r="U3998" i="1"/>
  <c r="V3998" i="1"/>
  <c r="W3998" i="1"/>
  <c r="X3998" i="1"/>
  <c r="Y3998" i="1"/>
  <c r="Z3998" i="1"/>
  <c r="AA3998" i="1"/>
  <c r="AB3998" i="1"/>
  <c r="AC3998" i="1"/>
  <c r="H3999" i="1"/>
  <c r="I3999" i="1"/>
  <c r="J3999" i="1"/>
  <c r="K3999" i="1"/>
  <c r="L3999" i="1"/>
  <c r="M3999" i="1"/>
  <c r="N3999" i="1"/>
  <c r="O3999" i="1"/>
  <c r="P3999" i="1"/>
  <c r="Q3999" i="1"/>
  <c r="R3999" i="1"/>
  <c r="S3999" i="1"/>
  <c r="T3999" i="1"/>
  <c r="U3999" i="1"/>
  <c r="V3999" i="1"/>
  <c r="W3999" i="1"/>
  <c r="X3999" i="1"/>
  <c r="Y3999" i="1"/>
  <c r="Z3999" i="1"/>
  <c r="AA3999" i="1"/>
  <c r="AB3999" i="1"/>
  <c r="AC3999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A4016" i="1"/>
  <c r="AB4016" i="1"/>
  <c r="AC4016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A4017" i="1"/>
  <c r="AB4017" i="1"/>
  <c r="AC4017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A4018" i="1"/>
  <c r="AB4018" i="1"/>
  <c r="AC4018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A4019" i="1"/>
  <c r="AB4019" i="1"/>
  <c r="AC4019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A4020" i="1"/>
  <c r="AB4020" i="1"/>
  <c r="AC4020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A4021" i="1"/>
  <c r="AB4021" i="1"/>
  <c r="AC4021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A4022" i="1"/>
  <c r="AB4022" i="1"/>
  <c r="AC4022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A4023" i="1"/>
  <c r="AB4023" i="1"/>
  <c r="AC4023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A4040" i="1"/>
  <c r="AB4040" i="1"/>
  <c r="AC4040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A4041" i="1"/>
  <c r="AB4041" i="1"/>
  <c r="AC4041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A4042" i="1"/>
  <c r="AB4042" i="1"/>
  <c r="AC4042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A4043" i="1"/>
  <c r="AB4043" i="1"/>
  <c r="AC4043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A4044" i="1"/>
  <c r="AB4044" i="1"/>
  <c r="AC4044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A4045" i="1"/>
  <c r="AB4045" i="1"/>
  <c r="AC4045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A4046" i="1"/>
  <c r="AB4046" i="1"/>
  <c r="AC4046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A4047" i="1"/>
  <c r="AB4047" i="1"/>
  <c r="AC4047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A4048" i="1"/>
  <c r="AB4048" i="1"/>
  <c r="AC4048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A4049" i="1"/>
  <c r="AB4049" i="1"/>
  <c r="AC4049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A4050" i="1"/>
  <c r="AB4050" i="1"/>
  <c r="AC4050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A4051" i="1"/>
  <c r="AB4051" i="1"/>
  <c r="AC4051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A4052" i="1"/>
  <c r="AB4052" i="1"/>
  <c r="AC4052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A4053" i="1"/>
  <c r="AB4053" i="1"/>
  <c r="AC4053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A4054" i="1"/>
  <c r="AB4054" i="1"/>
  <c r="AC4054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A4055" i="1"/>
  <c r="AB4055" i="1"/>
  <c r="AC4055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A4056" i="1"/>
  <c r="AB4056" i="1"/>
  <c r="AC4056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A4057" i="1"/>
  <c r="AB4057" i="1"/>
  <c r="AC4057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A4058" i="1"/>
  <c r="AB4058" i="1"/>
  <c r="AC4058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A4059" i="1"/>
  <c r="AB4059" i="1"/>
  <c r="AC4059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A4060" i="1"/>
  <c r="AB4060" i="1"/>
  <c r="AC4060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A4061" i="1"/>
  <c r="AB4061" i="1"/>
  <c r="AC4061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A4062" i="1"/>
  <c r="AB4062" i="1"/>
  <c r="AC4062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A4063" i="1"/>
  <c r="AB4063" i="1"/>
  <c r="AC4063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A4064" i="1"/>
  <c r="AB4064" i="1"/>
  <c r="AC4064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A4065" i="1"/>
  <c r="AB4065" i="1"/>
  <c r="AC4065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A4066" i="1"/>
  <c r="AB4066" i="1"/>
  <c r="AC4066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A4067" i="1"/>
  <c r="AB4067" i="1"/>
  <c r="AC4067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A4068" i="1"/>
  <c r="AB4068" i="1"/>
  <c r="AC4068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A4069" i="1"/>
  <c r="AB4069" i="1"/>
  <c r="AC4069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C4070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A4071" i="1"/>
  <c r="AB4071" i="1"/>
  <c r="AC4071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A4072" i="1"/>
  <c r="AB4072" i="1"/>
  <c r="AC4072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A4073" i="1"/>
  <c r="AB4073" i="1"/>
  <c r="AC4073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A4074" i="1"/>
  <c r="AB4074" i="1"/>
  <c r="AC4074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A4075" i="1"/>
  <c r="AB4075" i="1"/>
  <c r="AC4075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A4076" i="1"/>
  <c r="AB4076" i="1"/>
  <c r="AC4076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A4077" i="1"/>
  <c r="AB4077" i="1"/>
  <c r="AC4077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A4078" i="1"/>
  <c r="AB4078" i="1"/>
  <c r="AC4078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A4079" i="1"/>
  <c r="AB4079" i="1"/>
  <c r="AC4079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A4080" i="1"/>
  <c r="AB4080" i="1"/>
  <c r="AC4080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A4081" i="1"/>
  <c r="AB4081" i="1"/>
  <c r="AC4081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A4082" i="1"/>
  <c r="AB4082" i="1"/>
  <c r="AC4082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A4083" i="1"/>
  <c r="AB4083" i="1"/>
  <c r="AC4083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A4084" i="1"/>
  <c r="AB4084" i="1"/>
  <c r="AC4084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A4085" i="1"/>
  <c r="AB4085" i="1"/>
  <c r="AC4085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A4086" i="1"/>
  <c r="AB4086" i="1"/>
  <c r="AC4086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A4087" i="1"/>
  <c r="AB4087" i="1"/>
  <c r="AC4087" i="1"/>
  <c r="H4144" i="1"/>
  <c r="I4144" i="1"/>
  <c r="J4144" i="1"/>
  <c r="K4144" i="1"/>
  <c r="L4144" i="1"/>
  <c r="M4144" i="1"/>
  <c r="N4144" i="1"/>
  <c r="O4144" i="1"/>
  <c r="P4144" i="1"/>
  <c r="Q4144" i="1"/>
  <c r="R4144" i="1"/>
  <c r="S4144" i="1"/>
  <c r="T4144" i="1"/>
  <c r="U4144" i="1"/>
  <c r="V4144" i="1"/>
  <c r="W4144" i="1"/>
  <c r="X4144" i="1"/>
  <c r="Y4144" i="1"/>
  <c r="Z4144" i="1"/>
  <c r="AA4144" i="1"/>
  <c r="AB4144" i="1"/>
  <c r="AC4144" i="1"/>
  <c r="H4145" i="1"/>
  <c r="I4145" i="1"/>
  <c r="J4145" i="1"/>
  <c r="K4145" i="1"/>
  <c r="L4145" i="1"/>
  <c r="M4145" i="1"/>
  <c r="N4145" i="1"/>
  <c r="O4145" i="1"/>
  <c r="P4145" i="1"/>
  <c r="Q4145" i="1"/>
  <c r="R4145" i="1"/>
  <c r="S4145" i="1"/>
  <c r="T4145" i="1"/>
  <c r="U4145" i="1"/>
  <c r="V4145" i="1"/>
  <c r="W4145" i="1"/>
  <c r="X4145" i="1"/>
  <c r="Y4145" i="1"/>
  <c r="Z4145" i="1"/>
  <c r="AA4145" i="1"/>
  <c r="AB4145" i="1"/>
  <c r="AC4145" i="1"/>
  <c r="H4146" i="1"/>
  <c r="I4146" i="1"/>
  <c r="J4146" i="1"/>
  <c r="K4146" i="1"/>
  <c r="L4146" i="1"/>
  <c r="M4146" i="1"/>
  <c r="N4146" i="1"/>
  <c r="O4146" i="1"/>
  <c r="P4146" i="1"/>
  <c r="Q4146" i="1"/>
  <c r="R4146" i="1"/>
  <c r="S4146" i="1"/>
  <c r="T4146" i="1"/>
  <c r="U4146" i="1"/>
  <c r="V4146" i="1"/>
  <c r="W4146" i="1"/>
  <c r="X4146" i="1"/>
  <c r="Y4146" i="1"/>
  <c r="Z4146" i="1"/>
  <c r="AA4146" i="1"/>
  <c r="AB4146" i="1"/>
  <c r="AC4146" i="1"/>
  <c r="H4147" i="1"/>
  <c r="I4147" i="1"/>
  <c r="J4147" i="1"/>
  <c r="K4147" i="1"/>
  <c r="L4147" i="1"/>
  <c r="M4147" i="1"/>
  <c r="N4147" i="1"/>
  <c r="O4147" i="1"/>
  <c r="P4147" i="1"/>
  <c r="Q4147" i="1"/>
  <c r="R4147" i="1"/>
  <c r="S4147" i="1"/>
  <c r="T4147" i="1"/>
  <c r="U4147" i="1"/>
  <c r="V4147" i="1"/>
  <c r="W4147" i="1"/>
  <c r="X4147" i="1"/>
  <c r="Y4147" i="1"/>
  <c r="Z4147" i="1"/>
  <c r="AA4147" i="1"/>
  <c r="AB4147" i="1"/>
  <c r="AC4147" i="1"/>
  <c r="H4148" i="1"/>
  <c r="I4148" i="1"/>
  <c r="J4148" i="1"/>
  <c r="K4148" i="1"/>
  <c r="L4148" i="1"/>
  <c r="M4148" i="1"/>
  <c r="N4148" i="1"/>
  <c r="O4148" i="1"/>
  <c r="P4148" i="1"/>
  <c r="Q4148" i="1"/>
  <c r="R4148" i="1"/>
  <c r="S4148" i="1"/>
  <c r="T4148" i="1"/>
  <c r="U4148" i="1"/>
  <c r="V4148" i="1"/>
  <c r="W4148" i="1"/>
  <c r="X4148" i="1"/>
  <c r="Y4148" i="1"/>
  <c r="Z4148" i="1"/>
  <c r="AA4148" i="1"/>
  <c r="AB4148" i="1"/>
  <c r="AC4148" i="1"/>
  <c r="H4149" i="1"/>
  <c r="I4149" i="1"/>
  <c r="J4149" i="1"/>
  <c r="K4149" i="1"/>
  <c r="L4149" i="1"/>
  <c r="M4149" i="1"/>
  <c r="N4149" i="1"/>
  <c r="O4149" i="1"/>
  <c r="P4149" i="1"/>
  <c r="Q4149" i="1"/>
  <c r="R4149" i="1"/>
  <c r="S4149" i="1"/>
  <c r="T4149" i="1"/>
  <c r="U4149" i="1"/>
  <c r="V4149" i="1"/>
  <c r="W4149" i="1"/>
  <c r="X4149" i="1"/>
  <c r="Y4149" i="1"/>
  <c r="Z4149" i="1"/>
  <c r="AA4149" i="1"/>
  <c r="AB4149" i="1"/>
  <c r="AC4149" i="1"/>
  <c r="H4150" i="1"/>
  <c r="I4150" i="1"/>
  <c r="J4150" i="1"/>
  <c r="K4150" i="1"/>
  <c r="L4150" i="1"/>
  <c r="M4150" i="1"/>
  <c r="N4150" i="1"/>
  <c r="O4150" i="1"/>
  <c r="P4150" i="1"/>
  <c r="Q4150" i="1"/>
  <c r="R4150" i="1"/>
  <c r="S4150" i="1"/>
  <c r="T4150" i="1"/>
  <c r="U4150" i="1"/>
  <c r="V4150" i="1"/>
  <c r="W4150" i="1"/>
  <c r="X4150" i="1"/>
  <c r="Y4150" i="1"/>
  <c r="Z4150" i="1"/>
  <c r="AA4150" i="1"/>
  <c r="AB4150" i="1"/>
  <c r="AC4150" i="1"/>
  <c r="H4151" i="1"/>
  <c r="I4151" i="1"/>
  <c r="J4151" i="1"/>
  <c r="K4151" i="1"/>
  <c r="L4151" i="1"/>
  <c r="M4151" i="1"/>
  <c r="N4151" i="1"/>
  <c r="O4151" i="1"/>
  <c r="P4151" i="1"/>
  <c r="Q4151" i="1"/>
  <c r="R4151" i="1"/>
  <c r="S4151" i="1"/>
  <c r="T4151" i="1"/>
  <c r="U4151" i="1"/>
  <c r="V4151" i="1"/>
  <c r="W4151" i="1"/>
  <c r="X4151" i="1"/>
  <c r="Y4151" i="1"/>
  <c r="Z4151" i="1"/>
  <c r="AA4151" i="1"/>
  <c r="AB4151" i="1"/>
  <c r="AC4151" i="1"/>
  <c r="H4208" i="1"/>
  <c r="I4208" i="1"/>
  <c r="J4208" i="1"/>
  <c r="K4208" i="1"/>
  <c r="L4208" i="1"/>
  <c r="M4208" i="1"/>
  <c r="N4208" i="1"/>
  <c r="O4208" i="1"/>
  <c r="P4208" i="1"/>
  <c r="Q4208" i="1"/>
  <c r="R4208" i="1"/>
  <c r="S4208" i="1"/>
  <c r="T4208" i="1"/>
  <c r="U4208" i="1"/>
  <c r="V4208" i="1"/>
  <c r="W4208" i="1"/>
  <c r="X4208" i="1"/>
  <c r="Y4208" i="1"/>
  <c r="Z4208" i="1"/>
  <c r="AA4208" i="1"/>
  <c r="AB4208" i="1"/>
  <c r="AC4208" i="1"/>
  <c r="H4209" i="1"/>
  <c r="I4209" i="1"/>
  <c r="J4209" i="1"/>
  <c r="K4209" i="1"/>
  <c r="L4209" i="1"/>
  <c r="M4209" i="1"/>
  <c r="N4209" i="1"/>
  <c r="O4209" i="1"/>
  <c r="P4209" i="1"/>
  <c r="Q4209" i="1"/>
  <c r="R4209" i="1"/>
  <c r="S4209" i="1"/>
  <c r="T4209" i="1"/>
  <c r="U4209" i="1"/>
  <c r="V4209" i="1"/>
  <c r="W4209" i="1"/>
  <c r="X4209" i="1"/>
  <c r="Y4209" i="1"/>
  <c r="Z4209" i="1"/>
  <c r="AA4209" i="1"/>
  <c r="AB4209" i="1"/>
  <c r="AC4209" i="1"/>
  <c r="H4210" i="1"/>
  <c r="I4210" i="1"/>
  <c r="J4210" i="1"/>
  <c r="K4210" i="1"/>
  <c r="L4210" i="1"/>
  <c r="M4210" i="1"/>
  <c r="N4210" i="1"/>
  <c r="O4210" i="1"/>
  <c r="P4210" i="1"/>
  <c r="Q4210" i="1"/>
  <c r="R4210" i="1"/>
  <c r="S4210" i="1"/>
  <c r="T4210" i="1"/>
  <c r="U4210" i="1"/>
  <c r="V4210" i="1"/>
  <c r="W4210" i="1"/>
  <c r="X4210" i="1"/>
  <c r="Y4210" i="1"/>
  <c r="Z4210" i="1"/>
  <c r="AA4210" i="1"/>
  <c r="AB4210" i="1"/>
  <c r="AC4210" i="1"/>
  <c r="H4211" i="1"/>
  <c r="I4211" i="1"/>
  <c r="J4211" i="1"/>
  <c r="K4211" i="1"/>
  <c r="L4211" i="1"/>
  <c r="M4211" i="1"/>
  <c r="N4211" i="1"/>
  <c r="O4211" i="1"/>
  <c r="P4211" i="1"/>
  <c r="Q4211" i="1"/>
  <c r="R4211" i="1"/>
  <c r="S4211" i="1"/>
  <c r="T4211" i="1"/>
  <c r="U4211" i="1"/>
  <c r="V4211" i="1"/>
  <c r="W4211" i="1"/>
  <c r="X4211" i="1"/>
  <c r="Y4211" i="1"/>
  <c r="Z4211" i="1"/>
  <c r="AA4211" i="1"/>
  <c r="AB4211" i="1"/>
  <c r="AC4211" i="1"/>
  <c r="H4212" i="1"/>
  <c r="I4212" i="1"/>
  <c r="J4212" i="1"/>
  <c r="K4212" i="1"/>
  <c r="L4212" i="1"/>
  <c r="M4212" i="1"/>
  <c r="N4212" i="1"/>
  <c r="O4212" i="1"/>
  <c r="P4212" i="1"/>
  <c r="Q4212" i="1"/>
  <c r="R4212" i="1"/>
  <c r="S4212" i="1"/>
  <c r="T4212" i="1"/>
  <c r="U4212" i="1"/>
  <c r="V4212" i="1"/>
  <c r="W4212" i="1"/>
  <c r="X4212" i="1"/>
  <c r="Y4212" i="1"/>
  <c r="Z4212" i="1"/>
  <c r="AA4212" i="1"/>
  <c r="AB4212" i="1"/>
  <c r="AC4212" i="1"/>
  <c r="H4213" i="1"/>
  <c r="I4213" i="1"/>
  <c r="J4213" i="1"/>
  <c r="K4213" i="1"/>
  <c r="L4213" i="1"/>
  <c r="M4213" i="1"/>
  <c r="N4213" i="1"/>
  <c r="O4213" i="1"/>
  <c r="P4213" i="1"/>
  <c r="Q4213" i="1"/>
  <c r="R4213" i="1"/>
  <c r="S4213" i="1"/>
  <c r="T4213" i="1"/>
  <c r="U4213" i="1"/>
  <c r="V4213" i="1"/>
  <c r="W4213" i="1"/>
  <c r="X4213" i="1"/>
  <c r="Y4213" i="1"/>
  <c r="Z4213" i="1"/>
  <c r="AA4213" i="1"/>
  <c r="AB4213" i="1"/>
  <c r="AC4213" i="1"/>
  <c r="H4214" i="1"/>
  <c r="I4214" i="1"/>
  <c r="J4214" i="1"/>
  <c r="K4214" i="1"/>
  <c r="L4214" i="1"/>
  <c r="M4214" i="1"/>
  <c r="N4214" i="1"/>
  <c r="O4214" i="1"/>
  <c r="P4214" i="1"/>
  <c r="Q4214" i="1"/>
  <c r="R4214" i="1"/>
  <c r="S4214" i="1"/>
  <c r="T4214" i="1"/>
  <c r="U4214" i="1"/>
  <c r="V4214" i="1"/>
  <c r="W4214" i="1"/>
  <c r="X4214" i="1"/>
  <c r="Y4214" i="1"/>
  <c r="Z4214" i="1"/>
  <c r="AA4214" i="1"/>
  <c r="AB4214" i="1"/>
  <c r="AC4214" i="1"/>
  <c r="H4215" i="1"/>
  <c r="I4215" i="1"/>
  <c r="J4215" i="1"/>
  <c r="K4215" i="1"/>
  <c r="L4215" i="1"/>
  <c r="M4215" i="1"/>
  <c r="N4215" i="1"/>
  <c r="O4215" i="1"/>
  <c r="P4215" i="1"/>
  <c r="Q4215" i="1"/>
  <c r="R4215" i="1"/>
  <c r="S4215" i="1"/>
  <c r="T4215" i="1"/>
  <c r="U4215" i="1"/>
  <c r="V4215" i="1"/>
  <c r="W4215" i="1"/>
  <c r="X4215" i="1"/>
  <c r="Y4215" i="1"/>
  <c r="Z4215" i="1"/>
  <c r="AA4215" i="1"/>
  <c r="AB4215" i="1"/>
  <c r="AC4215" i="1"/>
  <c r="H4216" i="1"/>
  <c r="I4216" i="1"/>
  <c r="J4216" i="1"/>
  <c r="K4216" i="1"/>
  <c r="L4216" i="1"/>
  <c r="M4216" i="1"/>
  <c r="N4216" i="1"/>
  <c r="O4216" i="1"/>
  <c r="P4216" i="1"/>
  <c r="Q4216" i="1"/>
  <c r="R4216" i="1"/>
  <c r="S4216" i="1"/>
  <c r="T4216" i="1"/>
  <c r="U4216" i="1"/>
  <c r="V4216" i="1"/>
  <c r="W4216" i="1"/>
  <c r="X4216" i="1"/>
  <c r="Y4216" i="1"/>
  <c r="Z4216" i="1"/>
  <c r="AA4216" i="1"/>
  <c r="AB4216" i="1"/>
  <c r="AC4216" i="1"/>
  <c r="H4217" i="1"/>
  <c r="I4217" i="1"/>
  <c r="J4217" i="1"/>
  <c r="K4217" i="1"/>
  <c r="L4217" i="1"/>
  <c r="M4217" i="1"/>
  <c r="N4217" i="1"/>
  <c r="O4217" i="1"/>
  <c r="P4217" i="1"/>
  <c r="Q4217" i="1"/>
  <c r="R4217" i="1"/>
  <c r="S4217" i="1"/>
  <c r="T4217" i="1"/>
  <c r="U4217" i="1"/>
  <c r="V4217" i="1"/>
  <c r="W4217" i="1"/>
  <c r="X4217" i="1"/>
  <c r="Y4217" i="1"/>
  <c r="Z4217" i="1"/>
  <c r="AA4217" i="1"/>
  <c r="AB4217" i="1"/>
  <c r="AC4217" i="1"/>
  <c r="H4218" i="1"/>
  <c r="I4218" i="1"/>
  <c r="J4218" i="1"/>
  <c r="K4218" i="1"/>
  <c r="L4218" i="1"/>
  <c r="M4218" i="1"/>
  <c r="N4218" i="1"/>
  <c r="O4218" i="1"/>
  <c r="P4218" i="1"/>
  <c r="Q4218" i="1"/>
  <c r="R4218" i="1"/>
  <c r="S4218" i="1"/>
  <c r="T4218" i="1"/>
  <c r="U4218" i="1"/>
  <c r="V4218" i="1"/>
  <c r="W4218" i="1"/>
  <c r="X4218" i="1"/>
  <c r="Y4218" i="1"/>
  <c r="Z4218" i="1"/>
  <c r="AA4218" i="1"/>
  <c r="AB4218" i="1"/>
  <c r="AC4218" i="1"/>
  <c r="H4219" i="1"/>
  <c r="I4219" i="1"/>
  <c r="J4219" i="1"/>
  <c r="K4219" i="1"/>
  <c r="L4219" i="1"/>
  <c r="M4219" i="1"/>
  <c r="N4219" i="1"/>
  <c r="O4219" i="1"/>
  <c r="P4219" i="1"/>
  <c r="Q4219" i="1"/>
  <c r="R4219" i="1"/>
  <c r="S4219" i="1"/>
  <c r="T4219" i="1"/>
  <c r="U4219" i="1"/>
  <c r="V4219" i="1"/>
  <c r="W4219" i="1"/>
  <c r="X4219" i="1"/>
  <c r="Y4219" i="1"/>
  <c r="Z4219" i="1"/>
  <c r="AA4219" i="1"/>
  <c r="AB4219" i="1"/>
  <c r="AC4219" i="1"/>
  <c r="H4220" i="1"/>
  <c r="I4220" i="1"/>
  <c r="J4220" i="1"/>
  <c r="K4220" i="1"/>
  <c r="L4220" i="1"/>
  <c r="M4220" i="1"/>
  <c r="N4220" i="1"/>
  <c r="O4220" i="1"/>
  <c r="P4220" i="1"/>
  <c r="Q4220" i="1"/>
  <c r="R4220" i="1"/>
  <c r="S4220" i="1"/>
  <c r="T4220" i="1"/>
  <c r="U4220" i="1"/>
  <c r="V4220" i="1"/>
  <c r="W4220" i="1"/>
  <c r="X4220" i="1"/>
  <c r="Y4220" i="1"/>
  <c r="Z4220" i="1"/>
  <c r="AA4220" i="1"/>
  <c r="AB4220" i="1"/>
  <c r="AC4220" i="1"/>
  <c r="H4221" i="1"/>
  <c r="I4221" i="1"/>
  <c r="J4221" i="1"/>
  <c r="K4221" i="1"/>
  <c r="L4221" i="1"/>
  <c r="M4221" i="1"/>
  <c r="N4221" i="1"/>
  <c r="O4221" i="1"/>
  <c r="P4221" i="1"/>
  <c r="Q4221" i="1"/>
  <c r="R4221" i="1"/>
  <c r="S4221" i="1"/>
  <c r="T4221" i="1"/>
  <c r="U4221" i="1"/>
  <c r="V4221" i="1"/>
  <c r="W4221" i="1"/>
  <c r="X4221" i="1"/>
  <c r="Y4221" i="1"/>
  <c r="Z4221" i="1"/>
  <c r="AA4221" i="1"/>
  <c r="AB4221" i="1"/>
  <c r="AC4221" i="1"/>
  <c r="H4222" i="1"/>
  <c r="I4222" i="1"/>
  <c r="J4222" i="1"/>
  <c r="K4222" i="1"/>
  <c r="L4222" i="1"/>
  <c r="M4222" i="1"/>
  <c r="N4222" i="1"/>
  <c r="O4222" i="1"/>
  <c r="P4222" i="1"/>
  <c r="Q4222" i="1"/>
  <c r="R4222" i="1"/>
  <c r="S4222" i="1"/>
  <c r="T4222" i="1"/>
  <c r="U4222" i="1"/>
  <c r="V4222" i="1"/>
  <c r="W4222" i="1"/>
  <c r="X4222" i="1"/>
  <c r="Y4222" i="1"/>
  <c r="Z4222" i="1"/>
  <c r="AA4222" i="1"/>
  <c r="AB4222" i="1"/>
  <c r="AC4222" i="1"/>
  <c r="H4223" i="1"/>
  <c r="I4223" i="1"/>
  <c r="J4223" i="1"/>
  <c r="K4223" i="1"/>
  <c r="L4223" i="1"/>
  <c r="M4223" i="1"/>
  <c r="N4223" i="1"/>
  <c r="O4223" i="1"/>
  <c r="P4223" i="1"/>
  <c r="Q4223" i="1"/>
  <c r="R4223" i="1"/>
  <c r="S4223" i="1"/>
  <c r="T4223" i="1"/>
  <c r="U4223" i="1"/>
  <c r="V4223" i="1"/>
  <c r="W4223" i="1"/>
  <c r="X4223" i="1"/>
  <c r="Y4223" i="1"/>
  <c r="Z4223" i="1"/>
  <c r="AA4223" i="1"/>
  <c r="AB4223" i="1"/>
  <c r="AC4223" i="1"/>
  <c r="H4224" i="1"/>
  <c r="I4224" i="1"/>
  <c r="J4224" i="1"/>
  <c r="K4224" i="1"/>
  <c r="L4224" i="1"/>
  <c r="M4224" i="1"/>
  <c r="N4224" i="1"/>
  <c r="O4224" i="1"/>
  <c r="P4224" i="1"/>
  <c r="Q4224" i="1"/>
  <c r="R4224" i="1"/>
  <c r="S4224" i="1"/>
  <c r="T4224" i="1"/>
  <c r="U4224" i="1"/>
  <c r="V4224" i="1"/>
  <c r="W4224" i="1"/>
  <c r="X4224" i="1"/>
  <c r="Y4224" i="1"/>
  <c r="Z4224" i="1"/>
  <c r="AA4224" i="1"/>
  <c r="AB4224" i="1"/>
  <c r="AC4224" i="1"/>
  <c r="H4225" i="1"/>
  <c r="I4225" i="1"/>
  <c r="J4225" i="1"/>
  <c r="K4225" i="1"/>
  <c r="L4225" i="1"/>
  <c r="M4225" i="1"/>
  <c r="N4225" i="1"/>
  <c r="O4225" i="1"/>
  <c r="P4225" i="1"/>
  <c r="Q4225" i="1"/>
  <c r="R4225" i="1"/>
  <c r="S4225" i="1"/>
  <c r="T4225" i="1"/>
  <c r="U4225" i="1"/>
  <c r="V4225" i="1"/>
  <c r="W4225" i="1"/>
  <c r="X4225" i="1"/>
  <c r="Y4225" i="1"/>
  <c r="Z4225" i="1"/>
  <c r="AA4225" i="1"/>
  <c r="AB4225" i="1"/>
  <c r="AC4225" i="1"/>
  <c r="H4226" i="1"/>
  <c r="I4226" i="1"/>
  <c r="J4226" i="1"/>
  <c r="K4226" i="1"/>
  <c r="L4226" i="1"/>
  <c r="M4226" i="1"/>
  <c r="N4226" i="1"/>
  <c r="O4226" i="1"/>
  <c r="P4226" i="1"/>
  <c r="Q4226" i="1"/>
  <c r="R4226" i="1"/>
  <c r="S4226" i="1"/>
  <c r="T4226" i="1"/>
  <c r="U4226" i="1"/>
  <c r="V4226" i="1"/>
  <c r="W4226" i="1"/>
  <c r="X4226" i="1"/>
  <c r="Y4226" i="1"/>
  <c r="Z4226" i="1"/>
  <c r="AA4226" i="1"/>
  <c r="AB4226" i="1"/>
  <c r="AC4226" i="1"/>
  <c r="H4227" i="1"/>
  <c r="I4227" i="1"/>
  <c r="J4227" i="1"/>
  <c r="K4227" i="1"/>
  <c r="L4227" i="1"/>
  <c r="M4227" i="1"/>
  <c r="N4227" i="1"/>
  <c r="O4227" i="1"/>
  <c r="P4227" i="1"/>
  <c r="Q4227" i="1"/>
  <c r="R4227" i="1"/>
  <c r="S4227" i="1"/>
  <c r="T4227" i="1"/>
  <c r="U4227" i="1"/>
  <c r="V4227" i="1"/>
  <c r="W4227" i="1"/>
  <c r="X4227" i="1"/>
  <c r="Y4227" i="1"/>
  <c r="Z4227" i="1"/>
  <c r="AA4227" i="1"/>
  <c r="AB4227" i="1"/>
  <c r="AC4227" i="1"/>
  <c r="H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W4228" i="1"/>
  <c r="X4228" i="1"/>
  <c r="Y4228" i="1"/>
  <c r="Z4228" i="1"/>
  <c r="AA4228" i="1"/>
  <c r="AB4228" i="1"/>
  <c r="AC4228" i="1"/>
  <c r="H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W4229" i="1"/>
  <c r="X4229" i="1"/>
  <c r="Y4229" i="1"/>
  <c r="Z4229" i="1"/>
  <c r="AA4229" i="1"/>
  <c r="AB4229" i="1"/>
  <c r="AC4229" i="1"/>
  <c r="H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W4230" i="1"/>
  <c r="X4230" i="1"/>
  <c r="Y4230" i="1"/>
  <c r="Z4230" i="1"/>
  <c r="AA4230" i="1"/>
  <c r="AB4230" i="1"/>
  <c r="AC4230" i="1"/>
  <c r="H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W4231" i="1"/>
  <c r="X4231" i="1"/>
  <c r="Y4231" i="1"/>
  <c r="Z4231" i="1"/>
  <c r="AA4231" i="1"/>
  <c r="AB4231" i="1"/>
  <c r="AC4231" i="1"/>
  <c r="H4232" i="1"/>
  <c r="I4232" i="1"/>
  <c r="J4232" i="1"/>
  <c r="K4232" i="1"/>
  <c r="L4232" i="1"/>
  <c r="M4232" i="1"/>
  <c r="N4232" i="1"/>
  <c r="O4232" i="1"/>
  <c r="P4232" i="1"/>
  <c r="Q4232" i="1"/>
  <c r="R4232" i="1"/>
  <c r="S4232" i="1"/>
  <c r="T4232" i="1"/>
  <c r="U4232" i="1"/>
  <c r="V4232" i="1"/>
  <c r="W4232" i="1"/>
  <c r="X4232" i="1"/>
  <c r="Y4232" i="1"/>
  <c r="Z4232" i="1"/>
  <c r="AA4232" i="1"/>
  <c r="AB4232" i="1"/>
  <c r="AC4232" i="1"/>
  <c r="H4233" i="1"/>
  <c r="I4233" i="1"/>
  <c r="J4233" i="1"/>
  <c r="K4233" i="1"/>
  <c r="L4233" i="1"/>
  <c r="M4233" i="1"/>
  <c r="N4233" i="1"/>
  <c r="O4233" i="1"/>
  <c r="P4233" i="1"/>
  <c r="Q4233" i="1"/>
  <c r="R4233" i="1"/>
  <c r="S4233" i="1"/>
  <c r="T4233" i="1"/>
  <c r="U4233" i="1"/>
  <c r="V4233" i="1"/>
  <c r="W4233" i="1"/>
  <c r="X4233" i="1"/>
  <c r="Y4233" i="1"/>
  <c r="Z4233" i="1"/>
  <c r="AA4233" i="1"/>
  <c r="AB4233" i="1"/>
  <c r="AC4233" i="1"/>
  <c r="H4234" i="1"/>
  <c r="I4234" i="1"/>
  <c r="J4234" i="1"/>
  <c r="K4234" i="1"/>
  <c r="L4234" i="1"/>
  <c r="M4234" i="1"/>
  <c r="N4234" i="1"/>
  <c r="O4234" i="1"/>
  <c r="P4234" i="1"/>
  <c r="Q4234" i="1"/>
  <c r="R4234" i="1"/>
  <c r="S4234" i="1"/>
  <c r="T4234" i="1"/>
  <c r="U4234" i="1"/>
  <c r="V4234" i="1"/>
  <c r="W4234" i="1"/>
  <c r="X4234" i="1"/>
  <c r="Y4234" i="1"/>
  <c r="Z4234" i="1"/>
  <c r="AA4234" i="1"/>
  <c r="AB4234" i="1"/>
  <c r="AC4234" i="1"/>
  <c r="H4235" i="1"/>
  <c r="I4235" i="1"/>
  <c r="J4235" i="1"/>
  <c r="K4235" i="1"/>
  <c r="L4235" i="1"/>
  <c r="M4235" i="1"/>
  <c r="N4235" i="1"/>
  <c r="O4235" i="1"/>
  <c r="P4235" i="1"/>
  <c r="Q4235" i="1"/>
  <c r="R4235" i="1"/>
  <c r="S4235" i="1"/>
  <c r="T4235" i="1"/>
  <c r="U4235" i="1"/>
  <c r="V4235" i="1"/>
  <c r="W4235" i="1"/>
  <c r="X4235" i="1"/>
  <c r="Y4235" i="1"/>
  <c r="Z4235" i="1"/>
  <c r="AA4235" i="1"/>
  <c r="AB4235" i="1"/>
  <c r="AC4235" i="1"/>
  <c r="H4236" i="1"/>
  <c r="I4236" i="1"/>
  <c r="J4236" i="1"/>
  <c r="K4236" i="1"/>
  <c r="L4236" i="1"/>
  <c r="M4236" i="1"/>
  <c r="N4236" i="1"/>
  <c r="O4236" i="1"/>
  <c r="P4236" i="1"/>
  <c r="Q4236" i="1"/>
  <c r="R4236" i="1"/>
  <c r="S4236" i="1"/>
  <c r="T4236" i="1"/>
  <c r="U4236" i="1"/>
  <c r="V4236" i="1"/>
  <c r="W4236" i="1"/>
  <c r="X4236" i="1"/>
  <c r="Y4236" i="1"/>
  <c r="Z4236" i="1"/>
  <c r="AA4236" i="1"/>
  <c r="AB4236" i="1"/>
  <c r="AC4236" i="1"/>
  <c r="H4237" i="1"/>
  <c r="I4237" i="1"/>
  <c r="J4237" i="1"/>
  <c r="K4237" i="1"/>
  <c r="L4237" i="1"/>
  <c r="M4237" i="1"/>
  <c r="N4237" i="1"/>
  <c r="O4237" i="1"/>
  <c r="P4237" i="1"/>
  <c r="Q4237" i="1"/>
  <c r="R4237" i="1"/>
  <c r="S4237" i="1"/>
  <c r="T4237" i="1"/>
  <c r="U4237" i="1"/>
  <c r="V4237" i="1"/>
  <c r="W4237" i="1"/>
  <c r="X4237" i="1"/>
  <c r="Y4237" i="1"/>
  <c r="Z4237" i="1"/>
  <c r="AA4237" i="1"/>
  <c r="AB4237" i="1"/>
  <c r="AC4237" i="1"/>
  <c r="H4238" i="1"/>
  <c r="I4238" i="1"/>
  <c r="J4238" i="1"/>
  <c r="K4238" i="1"/>
  <c r="L4238" i="1"/>
  <c r="M4238" i="1"/>
  <c r="N4238" i="1"/>
  <c r="O4238" i="1"/>
  <c r="P4238" i="1"/>
  <c r="Q4238" i="1"/>
  <c r="R4238" i="1"/>
  <c r="S4238" i="1"/>
  <c r="T4238" i="1"/>
  <c r="U4238" i="1"/>
  <c r="V4238" i="1"/>
  <c r="W4238" i="1"/>
  <c r="X4238" i="1"/>
  <c r="Y4238" i="1"/>
  <c r="Z4238" i="1"/>
  <c r="AA4238" i="1"/>
  <c r="AB4238" i="1"/>
  <c r="AC4238" i="1"/>
  <c r="H4239" i="1"/>
  <c r="I4239" i="1"/>
  <c r="J4239" i="1"/>
  <c r="K4239" i="1"/>
  <c r="L4239" i="1"/>
  <c r="M4239" i="1"/>
  <c r="N4239" i="1"/>
  <c r="O4239" i="1"/>
  <c r="P4239" i="1"/>
  <c r="Q4239" i="1"/>
  <c r="R4239" i="1"/>
  <c r="S4239" i="1"/>
  <c r="T4239" i="1"/>
  <c r="U4239" i="1"/>
  <c r="V4239" i="1"/>
  <c r="W4239" i="1"/>
  <c r="X4239" i="1"/>
  <c r="Y4239" i="1"/>
  <c r="Z4239" i="1"/>
  <c r="AA4239" i="1"/>
  <c r="AB4239" i="1"/>
  <c r="AC4239" i="1"/>
  <c r="H4240" i="1"/>
  <c r="I4240" i="1"/>
  <c r="J4240" i="1"/>
  <c r="K4240" i="1"/>
  <c r="L4240" i="1"/>
  <c r="M4240" i="1"/>
  <c r="N4240" i="1"/>
  <c r="O4240" i="1"/>
  <c r="P4240" i="1"/>
  <c r="Q4240" i="1"/>
  <c r="R4240" i="1"/>
  <c r="S4240" i="1"/>
  <c r="T4240" i="1"/>
  <c r="U4240" i="1"/>
  <c r="V4240" i="1"/>
  <c r="W4240" i="1"/>
  <c r="X4240" i="1"/>
  <c r="Y4240" i="1"/>
  <c r="Z4240" i="1"/>
  <c r="AA4240" i="1"/>
  <c r="AB4240" i="1"/>
  <c r="AC4240" i="1"/>
  <c r="H4241" i="1"/>
  <c r="I4241" i="1"/>
  <c r="J4241" i="1"/>
  <c r="K4241" i="1"/>
  <c r="L4241" i="1"/>
  <c r="M4241" i="1"/>
  <c r="N4241" i="1"/>
  <c r="O4241" i="1"/>
  <c r="P4241" i="1"/>
  <c r="Q4241" i="1"/>
  <c r="R4241" i="1"/>
  <c r="S4241" i="1"/>
  <c r="T4241" i="1"/>
  <c r="U4241" i="1"/>
  <c r="V4241" i="1"/>
  <c r="W4241" i="1"/>
  <c r="X4241" i="1"/>
  <c r="Y4241" i="1"/>
  <c r="Z4241" i="1"/>
  <c r="AA4241" i="1"/>
  <c r="AB4241" i="1"/>
  <c r="AC4241" i="1"/>
  <c r="H4242" i="1"/>
  <c r="I4242" i="1"/>
  <c r="J4242" i="1"/>
  <c r="K4242" i="1"/>
  <c r="L4242" i="1"/>
  <c r="M4242" i="1"/>
  <c r="N4242" i="1"/>
  <c r="O4242" i="1"/>
  <c r="P4242" i="1"/>
  <c r="Q4242" i="1"/>
  <c r="R4242" i="1"/>
  <c r="S4242" i="1"/>
  <c r="T4242" i="1"/>
  <c r="U4242" i="1"/>
  <c r="V4242" i="1"/>
  <c r="W4242" i="1"/>
  <c r="X4242" i="1"/>
  <c r="Y4242" i="1"/>
  <c r="Z4242" i="1"/>
  <c r="AA4242" i="1"/>
  <c r="AB4242" i="1"/>
  <c r="AC4242" i="1"/>
  <c r="H4243" i="1"/>
  <c r="I4243" i="1"/>
  <c r="J4243" i="1"/>
  <c r="K4243" i="1"/>
  <c r="L4243" i="1"/>
  <c r="M4243" i="1"/>
  <c r="N4243" i="1"/>
  <c r="O4243" i="1"/>
  <c r="P4243" i="1"/>
  <c r="Q4243" i="1"/>
  <c r="R4243" i="1"/>
  <c r="S4243" i="1"/>
  <c r="T4243" i="1"/>
  <c r="U4243" i="1"/>
  <c r="V4243" i="1"/>
  <c r="W4243" i="1"/>
  <c r="X4243" i="1"/>
  <c r="Y4243" i="1"/>
  <c r="Z4243" i="1"/>
  <c r="AA4243" i="1"/>
  <c r="AB4243" i="1"/>
  <c r="AC4243" i="1"/>
  <c r="H4244" i="1"/>
  <c r="I4244" i="1"/>
  <c r="J4244" i="1"/>
  <c r="K4244" i="1"/>
  <c r="L4244" i="1"/>
  <c r="M4244" i="1"/>
  <c r="N4244" i="1"/>
  <c r="O4244" i="1"/>
  <c r="P4244" i="1"/>
  <c r="Q4244" i="1"/>
  <c r="R4244" i="1"/>
  <c r="S4244" i="1"/>
  <c r="T4244" i="1"/>
  <c r="U4244" i="1"/>
  <c r="V4244" i="1"/>
  <c r="W4244" i="1"/>
  <c r="X4244" i="1"/>
  <c r="Y4244" i="1"/>
  <c r="Z4244" i="1"/>
  <c r="AA4244" i="1"/>
  <c r="AB4244" i="1"/>
  <c r="AC4244" i="1"/>
  <c r="H4245" i="1"/>
  <c r="I4245" i="1"/>
  <c r="J4245" i="1"/>
  <c r="K4245" i="1"/>
  <c r="L4245" i="1"/>
  <c r="M4245" i="1"/>
  <c r="N4245" i="1"/>
  <c r="O4245" i="1"/>
  <c r="P4245" i="1"/>
  <c r="Q4245" i="1"/>
  <c r="R4245" i="1"/>
  <c r="S4245" i="1"/>
  <c r="T4245" i="1"/>
  <c r="U4245" i="1"/>
  <c r="V4245" i="1"/>
  <c r="W4245" i="1"/>
  <c r="X4245" i="1"/>
  <c r="Y4245" i="1"/>
  <c r="Z4245" i="1"/>
  <c r="AA4245" i="1"/>
  <c r="AB4245" i="1"/>
  <c r="AC4245" i="1"/>
  <c r="H4246" i="1"/>
  <c r="I4246" i="1"/>
  <c r="J4246" i="1"/>
  <c r="K4246" i="1"/>
  <c r="L4246" i="1"/>
  <c r="M4246" i="1"/>
  <c r="N4246" i="1"/>
  <c r="O4246" i="1"/>
  <c r="P4246" i="1"/>
  <c r="Q4246" i="1"/>
  <c r="R4246" i="1"/>
  <c r="S4246" i="1"/>
  <c r="T4246" i="1"/>
  <c r="U4246" i="1"/>
  <c r="V4246" i="1"/>
  <c r="W4246" i="1"/>
  <c r="X4246" i="1"/>
  <c r="Y4246" i="1"/>
  <c r="Z4246" i="1"/>
  <c r="AA4246" i="1"/>
  <c r="AB4246" i="1"/>
  <c r="AC4246" i="1"/>
  <c r="H4247" i="1"/>
  <c r="I4247" i="1"/>
  <c r="J4247" i="1"/>
  <c r="K4247" i="1"/>
  <c r="L4247" i="1"/>
  <c r="M4247" i="1"/>
  <c r="N4247" i="1"/>
  <c r="O4247" i="1"/>
  <c r="P4247" i="1"/>
  <c r="Q4247" i="1"/>
  <c r="R4247" i="1"/>
  <c r="S4247" i="1"/>
  <c r="T4247" i="1"/>
  <c r="U4247" i="1"/>
  <c r="V4247" i="1"/>
  <c r="W4247" i="1"/>
  <c r="X4247" i="1"/>
  <c r="Y4247" i="1"/>
  <c r="Z4247" i="1"/>
  <c r="AA4247" i="1"/>
  <c r="AB4247" i="1"/>
  <c r="AC4247" i="1"/>
  <c r="H4248" i="1"/>
  <c r="I4248" i="1"/>
  <c r="J4248" i="1"/>
  <c r="K4248" i="1"/>
  <c r="L4248" i="1"/>
  <c r="M4248" i="1"/>
  <c r="N4248" i="1"/>
  <c r="O4248" i="1"/>
  <c r="P4248" i="1"/>
  <c r="Q4248" i="1"/>
  <c r="R4248" i="1"/>
  <c r="S4248" i="1"/>
  <c r="T4248" i="1"/>
  <c r="U4248" i="1"/>
  <c r="V4248" i="1"/>
  <c r="W4248" i="1"/>
  <c r="X4248" i="1"/>
  <c r="Y4248" i="1"/>
  <c r="Z4248" i="1"/>
  <c r="AA4248" i="1"/>
  <c r="AB4248" i="1"/>
  <c r="AC4248" i="1"/>
  <c r="H4249" i="1"/>
  <c r="I4249" i="1"/>
  <c r="J4249" i="1"/>
  <c r="K4249" i="1"/>
  <c r="L4249" i="1"/>
  <c r="M4249" i="1"/>
  <c r="N4249" i="1"/>
  <c r="O4249" i="1"/>
  <c r="P4249" i="1"/>
  <c r="Q4249" i="1"/>
  <c r="R4249" i="1"/>
  <c r="S4249" i="1"/>
  <c r="T4249" i="1"/>
  <c r="U4249" i="1"/>
  <c r="V4249" i="1"/>
  <c r="W4249" i="1"/>
  <c r="X4249" i="1"/>
  <c r="Y4249" i="1"/>
  <c r="Z4249" i="1"/>
  <c r="AA4249" i="1"/>
  <c r="AB4249" i="1"/>
  <c r="AC4249" i="1"/>
  <c r="H4250" i="1"/>
  <c r="I4250" i="1"/>
  <c r="J4250" i="1"/>
  <c r="K4250" i="1"/>
  <c r="L4250" i="1"/>
  <c r="M4250" i="1"/>
  <c r="N4250" i="1"/>
  <c r="O4250" i="1"/>
  <c r="P4250" i="1"/>
  <c r="Q4250" i="1"/>
  <c r="R4250" i="1"/>
  <c r="S4250" i="1"/>
  <c r="T4250" i="1"/>
  <c r="U4250" i="1"/>
  <c r="V4250" i="1"/>
  <c r="W4250" i="1"/>
  <c r="X4250" i="1"/>
  <c r="Y4250" i="1"/>
  <c r="Z4250" i="1"/>
  <c r="AA4250" i="1"/>
  <c r="AB4250" i="1"/>
  <c r="AC4250" i="1"/>
  <c r="H4251" i="1"/>
  <c r="I4251" i="1"/>
  <c r="J4251" i="1"/>
  <c r="K4251" i="1"/>
  <c r="L4251" i="1"/>
  <c r="M4251" i="1"/>
  <c r="N4251" i="1"/>
  <c r="O4251" i="1"/>
  <c r="P4251" i="1"/>
  <c r="Q4251" i="1"/>
  <c r="R4251" i="1"/>
  <c r="S4251" i="1"/>
  <c r="T4251" i="1"/>
  <c r="U4251" i="1"/>
  <c r="V4251" i="1"/>
  <c r="W4251" i="1"/>
  <c r="X4251" i="1"/>
  <c r="Y4251" i="1"/>
  <c r="Z4251" i="1"/>
  <c r="AA4251" i="1"/>
  <c r="AB4251" i="1"/>
  <c r="AC4251" i="1"/>
  <c r="H4252" i="1"/>
  <c r="I4252" i="1"/>
  <c r="J4252" i="1"/>
  <c r="K4252" i="1"/>
  <c r="L4252" i="1"/>
  <c r="M4252" i="1"/>
  <c r="N4252" i="1"/>
  <c r="O4252" i="1"/>
  <c r="P4252" i="1"/>
  <c r="Q4252" i="1"/>
  <c r="R4252" i="1"/>
  <c r="S4252" i="1"/>
  <c r="T4252" i="1"/>
  <c r="U4252" i="1"/>
  <c r="V4252" i="1"/>
  <c r="W4252" i="1"/>
  <c r="X4252" i="1"/>
  <c r="Y4252" i="1"/>
  <c r="Z4252" i="1"/>
  <c r="AA4252" i="1"/>
  <c r="AB4252" i="1"/>
  <c r="AC4252" i="1"/>
  <c r="H4253" i="1"/>
  <c r="I4253" i="1"/>
  <c r="J4253" i="1"/>
  <c r="K4253" i="1"/>
  <c r="L4253" i="1"/>
  <c r="M4253" i="1"/>
  <c r="N4253" i="1"/>
  <c r="O4253" i="1"/>
  <c r="P4253" i="1"/>
  <c r="Q4253" i="1"/>
  <c r="R4253" i="1"/>
  <c r="S4253" i="1"/>
  <c r="T4253" i="1"/>
  <c r="U4253" i="1"/>
  <c r="V4253" i="1"/>
  <c r="W4253" i="1"/>
  <c r="X4253" i="1"/>
  <c r="Y4253" i="1"/>
  <c r="Z4253" i="1"/>
  <c r="AA4253" i="1"/>
  <c r="AB4253" i="1"/>
  <c r="AC4253" i="1"/>
  <c r="H4254" i="1"/>
  <c r="I4254" i="1"/>
  <c r="J4254" i="1"/>
  <c r="K4254" i="1"/>
  <c r="L4254" i="1"/>
  <c r="M4254" i="1"/>
  <c r="N4254" i="1"/>
  <c r="O4254" i="1"/>
  <c r="P4254" i="1"/>
  <c r="Q4254" i="1"/>
  <c r="R4254" i="1"/>
  <c r="S4254" i="1"/>
  <c r="T4254" i="1"/>
  <c r="U4254" i="1"/>
  <c r="V4254" i="1"/>
  <c r="W4254" i="1"/>
  <c r="X4254" i="1"/>
  <c r="Y4254" i="1"/>
  <c r="Z4254" i="1"/>
  <c r="AA4254" i="1"/>
  <c r="AB4254" i="1"/>
  <c r="AC4254" i="1"/>
  <c r="H4255" i="1"/>
  <c r="I4255" i="1"/>
  <c r="J4255" i="1"/>
  <c r="K4255" i="1"/>
  <c r="L4255" i="1"/>
  <c r="M4255" i="1"/>
  <c r="N4255" i="1"/>
  <c r="O4255" i="1"/>
  <c r="P4255" i="1"/>
  <c r="Q4255" i="1"/>
  <c r="R4255" i="1"/>
  <c r="S4255" i="1"/>
  <c r="T4255" i="1"/>
  <c r="U4255" i="1"/>
  <c r="V4255" i="1"/>
  <c r="W4255" i="1"/>
  <c r="X4255" i="1"/>
  <c r="Y4255" i="1"/>
  <c r="Z4255" i="1"/>
  <c r="AA4255" i="1"/>
  <c r="AB4255" i="1"/>
  <c r="AC4255" i="1"/>
  <c r="H4256" i="1"/>
  <c r="I4256" i="1"/>
  <c r="J4256" i="1"/>
  <c r="K4256" i="1"/>
  <c r="L4256" i="1"/>
  <c r="M4256" i="1"/>
  <c r="N4256" i="1"/>
  <c r="O4256" i="1"/>
  <c r="P4256" i="1"/>
  <c r="Q4256" i="1"/>
  <c r="R4256" i="1"/>
  <c r="S4256" i="1"/>
  <c r="T4256" i="1"/>
  <c r="U4256" i="1"/>
  <c r="V4256" i="1"/>
  <c r="W4256" i="1"/>
  <c r="X4256" i="1"/>
  <c r="Y4256" i="1"/>
  <c r="Z4256" i="1"/>
  <c r="AA4256" i="1"/>
  <c r="AB4256" i="1"/>
  <c r="AC4256" i="1"/>
  <c r="H4257" i="1"/>
  <c r="I4257" i="1"/>
  <c r="J4257" i="1"/>
  <c r="K4257" i="1"/>
  <c r="L4257" i="1"/>
  <c r="M4257" i="1"/>
  <c r="N4257" i="1"/>
  <c r="O4257" i="1"/>
  <c r="P4257" i="1"/>
  <c r="Q4257" i="1"/>
  <c r="R4257" i="1"/>
  <c r="S4257" i="1"/>
  <c r="T4257" i="1"/>
  <c r="U4257" i="1"/>
  <c r="V4257" i="1"/>
  <c r="W4257" i="1"/>
  <c r="X4257" i="1"/>
  <c r="Y4257" i="1"/>
  <c r="Z4257" i="1"/>
  <c r="AA4257" i="1"/>
  <c r="AB4257" i="1"/>
  <c r="AC4257" i="1"/>
  <c r="H4258" i="1"/>
  <c r="I4258" i="1"/>
  <c r="J4258" i="1"/>
  <c r="K4258" i="1"/>
  <c r="L4258" i="1"/>
  <c r="M4258" i="1"/>
  <c r="N4258" i="1"/>
  <c r="O4258" i="1"/>
  <c r="P4258" i="1"/>
  <c r="Q4258" i="1"/>
  <c r="R4258" i="1"/>
  <c r="S4258" i="1"/>
  <c r="T4258" i="1"/>
  <c r="U4258" i="1"/>
  <c r="V4258" i="1"/>
  <c r="W4258" i="1"/>
  <c r="X4258" i="1"/>
  <c r="Y4258" i="1"/>
  <c r="Z4258" i="1"/>
  <c r="AA4258" i="1"/>
  <c r="AB4258" i="1"/>
  <c r="AC4258" i="1"/>
  <c r="H4259" i="1"/>
  <c r="I4259" i="1"/>
  <c r="J4259" i="1"/>
  <c r="K4259" i="1"/>
  <c r="L4259" i="1"/>
  <c r="M4259" i="1"/>
  <c r="N4259" i="1"/>
  <c r="O4259" i="1"/>
  <c r="P4259" i="1"/>
  <c r="Q4259" i="1"/>
  <c r="R4259" i="1"/>
  <c r="S4259" i="1"/>
  <c r="T4259" i="1"/>
  <c r="U4259" i="1"/>
  <c r="V4259" i="1"/>
  <c r="W4259" i="1"/>
  <c r="X4259" i="1"/>
  <c r="Y4259" i="1"/>
  <c r="Z4259" i="1"/>
  <c r="AA4259" i="1"/>
  <c r="AB4259" i="1"/>
  <c r="AC4259" i="1"/>
  <c r="H4260" i="1"/>
  <c r="I4260" i="1"/>
  <c r="J4260" i="1"/>
  <c r="K4260" i="1"/>
  <c r="L4260" i="1"/>
  <c r="M4260" i="1"/>
  <c r="N4260" i="1"/>
  <c r="O4260" i="1"/>
  <c r="P4260" i="1"/>
  <c r="Q4260" i="1"/>
  <c r="R4260" i="1"/>
  <c r="S4260" i="1"/>
  <c r="T4260" i="1"/>
  <c r="U4260" i="1"/>
  <c r="V4260" i="1"/>
  <c r="W4260" i="1"/>
  <c r="X4260" i="1"/>
  <c r="Y4260" i="1"/>
  <c r="Z4260" i="1"/>
  <c r="AA4260" i="1"/>
  <c r="AB4260" i="1"/>
  <c r="AC4260" i="1"/>
  <c r="H4261" i="1"/>
  <c r="I4261" i="1"/>
  <c r="J4261" i="1"/>
  <c r="K4261" i="1"/>
  <c r="L4261" i="1"/>
  <c r="M4261" i="1"/>
  <c r="N4261" i="1"/>
  <c r="O4261" i="1"/>
  <c r="P4261" i="1"/>
  <c r="Q4261" i="1"/>
  <c r="R4261" i="1"/>
  <c r="S4261" i="1"/>
  <c r="T4261" i="1"/>
  <c r="U4261" i="1"/>
  <c r="V4261" i="1"/>
  <c r="W4261" i="1"/>
  <c r="X4261" i="1"/>
  <c r="Y4261" i="1"/>
  <c r="Z4261" i="1"/>
  <c r="AA4261" i="1"/>
  <c r="AB4261" i="1"/>
  <c r="AC4261" i="1"/>
  <c r="H4262" i="1"/>
  <c r="I4262" i="1"/>
  <c r="J4262" i="1"/>
  <c r="K4262" i="1"/>
  <c r="L4262" i="1"/>
  <c r="M4262" i="1"/>
  <c r="N4262" i="1"/>
  <c r="O4262" i="1"/>
  <c r="P4262" i="1"/>
  <c r="Q4262" i="1"/>
  <c r="R4262" i="1"/>
  <c r="S4262" i="1"/>
  <c r="T4262" i="1"/>
  <c r="U4262" i="1"/>
  <c r="V4262" i="1"/>
  <c r="W4262" i="1"/>
  <c r="X4262" i="1"/>
  <c r="Y4262" i="1"/>
  <c r="Z4262" i="1"/>
  <c r="AA4262" i="1"/>
  <c r="AB4262" i="1"/>
  <c r="AC4262" i="1"/>
  <c r="H4263" i="1"/>
  <c r="I4263" i="1"/>
  <c r="J4263" i="1"/>
  <c r="K4263" i="1"/>
  <c r="L4263" i="1"/>
  <c r="M4263" i="1"/>
  <c r="N4263" i="1"/>
  <c r="O4263" i="1"/>
  <c r="P4263" i="1"/>
  <c r="Q4263" i="1"/>
  <c r="R4263" i="1"/>
  <c r="S4263" i="1"/>
  <c r="T4263" i="1"/>
  <c r="U4263" i="1"/>
  <c r="V4263" i="1"/>
  <c r="W4263" i="1"/>
  <c r="X4263" i="1"/>
  <c r="Y4263" i="1"/>
  <c r="Z4263" i="1"/>
  <c r="AA4263" i="1"/>
  <c r="AB4263" i="1"/>
  <c r="AC4263" i="1"/>
  <c r="H4264" i="1"/>
  <c r="I4264" i="1"/>
  <c r="J4264" i="1"/>
  <c r="K4264" i="1"/>
  <c r="L4264" i="1"/>
  <c r="M4264" i="1"/>
  <c r="N4264" i="1"/>
  <c r="O4264" i="1"/>
  <c r="P4264" i="1"/>
  <c r="Q4264" i="1"/>
  <c r="R4264" i="1"/>
  <c r="S4264" i="1"/>
  <c r="T4264" i="1"/>
  <c r="U4264" i="1"/>
  <c r="V4264" i="1"/>
  <c r="W4264" i="1"/>
  <c r="X4264" i="1"/>
  <c r="Y4264" i="1"/>
  <c r="Z4264" i="1"/>
  <c r="AA4264" i="1"/>
  <c r="AB4264" i="1"/>
  <c r="AC4264" i="1"/>
  <c r="H4265" i="1"/>
  <c r="I4265" i="1"/>
  <c r="J4265" i="1"/>
  <c r="K4265" i="1"/>
  <c r="L4265" i="1"/>
  <c r="M4265" i="1"/>
  <c r="N4265" i="1"/>
  <c r="O4265" i="1"/>
  <c r="P4265" i="1"/>
  <c r="Q4265" i="1"/>
  <c r="R4265" i="1"/>
  <c r="S4265" i="1"/>
  <c r="T4265" i="1"/>
  <c r="U4265" i="1"/>
  <c r="V4265" i="1"/>
  <c r="W4265" i="1"/>
  <c r="X4265" i="1"/>
  <c r="Y4265" i="1"/>
  <c r="Z4265" i="1"/>
  <c r="AA4265" i="1"/>
  <c r="AB4265" i="1"/>
  <c r="AC4265" i="1"/>
  <c r="H4266" i="1"/>
  <c r="I4266" i="1"/>
  <c r="J4266" i="1"/>
  <c r="K4266" i="1"/>
  <c r="L4266" i="1"/>
  <c r="M4266" i="1"/>
  <c r="N4266" i="1"/>
  <c r="O4266" i="1"/>
  <c r="P4266" i="1"/>
  <c r="Q4266" i="1"/>
  <c r="R4266" i="1"/>
  <c r="S4266" i="1"/>
  <c r="T4266" i="1"/>
  <c r="U4266" i="1"/>
  <c r="V4266" i="1"/>
  <c r="W4266" i="1"/>
  <c r="X4266" i="1"/>
  <c r="Y4266" i="1"/>
  <c r="Z4266" i="1"/>
  <c r="AA4266" i="1"/>
  <c r="AB4266" i="1"/>
  <c r="AC4266" i="1"/>
  <c r="H4267" i="1"/>
  <c r="I4267" i="1"/>
  <c r="J4267" i="1"/>
  <c r="K4267" i="1"/>
  <c r="L4267" i="1"/>
  <c r="M4267" i="1"/>
  <c r="N4267" i="1"/>
  <c r="O4267" i="1"/>
  <c r="P4267" i="1"/>
  <c r="Q4267" i="1"/>
  <c r="R4267" i="1"/>
  <c r="S4267" i="1"/>
  <c r="T4267" i="1"/>
  <c r="U4267" i="1"/>
  <c r="V4267" i="1"/>
  <c r="W4267" i="1"/>
  <c r="X4267" i="1"/>
  <c r="Y4267" i="1"/>
  <c r="Z4267" i="1"/>
  <c r="AA4267" i="1"/>
  <c r="AB4267" i="1"/>
  <c r="AC4267" i="1"/>
  <c r="H4268" i="1"/>
  <c r="I4268" i="1"/>
  <c r="J4268" i="1"/>
  <c r="K4268" i="1"/>
  <c r="L4268" i="1"/>
  <c r="M4268" i="1"/>
  <c r="N4268" i="1"/>
  <c r="O4268" i="1"/>
  <c r="P4268" i="1"/>
  <c r="Q4268" i="1"/>
  <c r="R4268" i="1"/>
  <c r="S4268" i="1"/>
  <c r="T4268" i="1"/>
  <c r="U4268" i="1"/>
  <c r="V4268" i="1"/>
  <c r="W4268" i="1"/>
  <c r="X4268" i="1"/>
  <c r="Y4268" i="1"/>
  <c r="Z4268" i="1"/>
  <c r="AA4268" i="1"/>
  <c r="AB4268" i="1"/>
  <c r="AC4268" i="1"/>
  <c r="H4269" i="1"/>
  <c r="I4269" i="1"/>
  <c r="J4269" i="1"/>
  <c r="K4269" i="1"/>
  <c r="L4269" i="1"/>
  <c r="M4269" i="1"/>
  <c r="N4269" i="1"/>
  <c r="O4269" i="1"/>
  <c r="P4269" i="1"/>
  <c r="Q4269" i="1"/>
  <c r="R4269" i="1"/>
  <c r="S4269" i="1"/>
  <c r="T4269" i="1"/>
  <c r="U4269" i="1"/>
  <c r="V4269" i="1"/>
  <c r="W4269" i="1"/>
  <c r="X4269" i="1"/>
  <c r="Y4269" i="1"/>
  <c r="Z4269" i="1"/>
  <c r="AA4269" i="1"/>
  <c r="AB4269" i="1"/>
  <c r="AC4269" i="1"/>
  <c r="H4270" i="1"/>
  <c r="I4270" i="1"/>
  <c r="J4270" i="1"/>
  <c r="K4270" i="1"/>
  <c r="L4270" i="1"/>
  <c r="M4270" i="1"/>
  <c r="N4270" i="1"/>
  <c r="O4270" i="1"/>
  <c r="P4270" i="1"/>
  <c r="Q4270" i="1"/>
  <c r="R4270" i="1"/>
  <c r="S4270" i="1"/>
  <c r="T4270" i="1"/>
  <c r="U4270" i="1"/>
  <c r="V4270" i="1"/>
  <c r="W4270" i="1"/>
  <c r="X4270" i="1"/>
  <c r="Y4270" i="1"/>
  <c r="Z4270" i="1"/>
  <c r="AA4270" i="1"/>
  <c r="AB4270" i="1"/>
  <c r="AC4270" i="1"/>
  <c r="H4271" i="1"/>
  <c r="I4271" i="1"/>
  <c r="J4271" i="1"/>
  <c r="K4271" i="1"/>
  <c r="L4271" i="1"/>
  <c r="M4271" i="1"/>
  <c r="N4271" i="1"/>
  <c r="O4271" i="1"/>
  <c r="P4271" i="1"/>
  <c r="Q4271" i="1"/>
  <c r="R4271" i="1"/>
  <c r="S4271" i="1"/>
  <c r="T4271" i="1"/>
  <c r="U4271" i="1"/>
  <c r="V4271" i="1"/>
  <c r="W4271" i="1"/>
  <c r="X4271" i="1"/>
  <c r="Y4271" i="1"/>
  <c r="Z4271" i="1"/>
  <c r="AA4271" i="1"/>
  <c r="AB4271" i="1"/>
  <c r="AC4271" i="1"/>
  <c r="H4272" i="1"/>
  <c r="I4272" i="1"/>
  <c r="J4272" i="1"/>
  <c r="K4272" i="1"/>
  <c r="L4272" i="1"/>
  <c r="M4272" i="1"/>
  <c r="N4272" i="1"/>
  <c r="O4272" i="1"/>
  <c r="P4272" i="1"/>
  <c r="Q4272" i="1"/>
  <c r="R4272" i="1"/>
  <c r="S4272" i="1"/>
  <c r="T4272" i="1"/>
  <c r="U4272" i="1"/>
  <c r="V4272" i="1"/>
  <c r="W4272" i="1"/>
  <c r="X4272" i="1"/>
  <c r="Y4272" i="1"/>
  <c r="Z4272" i="1"/>
  <c r="AA4272" i="1"/>
  <c r="AB4272" i="1"/>
  <c r="AC4272" i="1"/>
  <c r="H4273" i="1"/>
  <c r="I4273" i="1"/>
  <c r="J4273" i="1"/>
  <c r="K4273" i="1"/>
  <c r="L4273" i="1"/>
  <c r="M4273" i="1"/>
  <c r="N4273" i="1"/>
  <c r="O4273" i="1"/>
  <c r="P4273" i="1"/>
  <c r="Q4273" i="1"/>
  <c r="R4273" i="1"/>
  <c r="S4273" i="1"/>
  <c r="T4273" i="1"/>
  <c r="U4273" i="1"/>
  <c r="V4273" i="1"/>
  <c r="W4273" i="1"/>
  <c r="X4273" i="1"/>
  <c r="Y4273" i="1"/>
  <c r="Z4273" i="1"/>
  <c r="AA4273" i="1"/>
  <c r="AB4273" i="1"/>
  <c r="AC4273" i="1"/>
  <c r="H4274" i="1"/>
  <c r="I4274" i="1"/>
  <c r="J4274" i="1"/>
  <c r="K4274" i="1"/>
  <c r="L4274" i="1"/>
  <c r="M4274" i="1"/>
  <c r="N4274" i="1"/>
  <c r="O4274" i="1"/>
  <c r="P4274" i="1"/>
  <c r="Q4274" i="1"/>
  <c r="R4274" i="1"/>
  <c r="S4274" i="1"/>
  <c r="T4274" i="1"/>
  <c r="U4274" i="1"/>
  <c r="V4274" i="1"/>
  <c r="W4274" i="1"/>
  <c r="X4274" i="1"/>
  <c r="Y4274" i="1"/>
  <c r="Z4274" i="1"/>
  <c r="AA4274" i="1"/>
  <c r="AB4274" i="1"/>
  <c r="AC4274" i="1"/>
  <c r="H4275" i="1"/>
  <c r="I4275" i="1"/>
  <c r="J4275" i="1"/>
  <c r="K4275" i="1"/>
  <c r="L4275" i="1"/>
  <c r="M4275" i="1"/>
  <c r="N4275" i="1"/>
  <c r="O4275" i="1"/>
  <c r="P4275" i="1"/>
  <c r="Q4275" i="1"/>
  <c r="R4275" i="1"/>
  <c r="S4275" i="1"/>
  <c r="T4275" i="1"/>
  <c r="U4275" i="1"/>
  <c r="V4275" i="1"/>
  <c r="W4275" i="1"/>
  <c r="X4275" i="1"/>
  <c r="Y4275" i="1"/>
  <c r="Z4275" i="1"/>
  <c r="AA4275" i="1"/>
  <c r="AB4275" i="1"/>
  <c r="AC4275" i="1"/>
  <c r="H4276" i="1"/>
  <c r="I4276" i="1"/>
  <c r="J4276" i="1"/>
  <c r="K4276" i="1"/>
  <c r="L4276" i="1"/>
  <c r="M4276" i="1"/>
  <c r="N4276" i="1"/>
  <c r="O4276" i="1"/>
  <c r="P4276" i="1"/>
  <c r="Q4276" i="1"/>
  <c r="R4276" i="1"/>
  <c r="S4276" i="1"/>
  <c r="T4276" i="1"/>
  <c r="U4276" i="1"/>
  <c r="V4276" i="1"/>
  <c r="W4276" i="1"/>
  <c r="X4276" i="1"/>
  <c r="Y4276" i="1"/>
  <c r="Z4276" i="1"/>
  <c r="AA4276" i="1"/>
  <c r="AB4276" i="1"/>
  <c r="AC4276" i="1"/>
  <c r="H4277" i="1"/>
  <c r="I4277" i="1"/>
  <c r="J4277" i="1"/>
  <c r="K4277" i="1"/>
  <c r="L4277" i="1"/>
  <c r="M4277" i="1"/>
  <c r="N4277" i="1"/>
  <c r="O4277" i="1"/>
  <c r="P4277" i="1"/>
  <c r="Q4277" i="1"/>
  <c r="R4277" i="1"/>
  <c r="S4277" i="1"/>
  <c r="T4277" i="1"/>
  <c r="U4277" i="1"/>
  <c r="V4277" i="1"/>
  <c r="W4277" i="1"/>
  <c r="X4277" i="1"/>
  <c r="Y4277" i="1"/>
  <c r="Z4277" i="1"/>
  <c r="AA4277" i="1"/>
  <c r="AB4277" i="1"/>
  <c r="AC4277" i="1"/>
  <c r="H4278" i="1"/>
  <c r="I4278" i="1"/>
  <c r="J4278" i="1"/>
  <c r="K4278" i="1"/>
  <c r="L4278" i="1"/>
  <c r="M4278" i="1"/>
  <c r="N4278" i="1"/>
  <c r="O4278" i="1"/>
  <c r="P4278" i="1"/>
  <c r="Q4278" i="1"/>
  <c r="R4278" i="1"/>
  <c r="S4278" i="1"/>
  <c r="T4278" i="1"/>
  <c r="U4278" i="1"/>
  <c r="V4278" i="1"/>
  <c r="W4278" i="1"/>
  <c r="X4278" i="1"/>
  <c r="Y4278" i="1"/>
  <c r="Z4278" i="1"/>
  <c r="AA4278" i="1"/>
  <c r="AB4278" i="1"/>
  <c r="AC4278" i="1"/>
  <c r="H4279" i="1"/>
  <c r="I4279" i="1"/>
  <c r="J4279" i="1"/>
  <c r="K4279" i="1"/>
  <c r="L4279" i="1"/>
  <c r="M4279" i="1"/>
  <c r="N4279" i="1"/>
  <c r="O4279" i="1"/>
  <c r="P4279" i="1"/>
  <c r="Q4279" i="1"/>
  <c r="R4279" i="1"/>
  <c r="S4279" i="1"/>
  <c r="T4279" i="1"/>
  <c r="U4279" i="1"/>
  <c r="V4279" i="1"/>
  <c r="W4279" i="1"/>
  <c r="X4279" i="1"/>
  <c r="Y4279" i="1"/>
  <c r="Z4279" i="1"/>
  <c r="AA4279" i="1"/>
  <c r="AB4279" i="1"/>
  <c r="AC4279" i="1"/>
  <c r="H4280" i="1"/>
  <c r="I4280" i="1"/>
  <c r="J4280" i="1"/>
  <c r="K4280" i="1"/>
  <c r="L4280" i="1"/>
  <c r="M4280" i="1"/>
  <c r="N4280" i="1"/>
  <c r="O4280" i="1"/>
  <c r="P4280" i="1"/>
  <c r="Q4280" i="1"/>
  <c r="R4280" i="1"/>
  <c r="S4280" i="1"/>
  <c r="T4280" i="1"/>
  <c r="U4280" i="1"/>
  <c r="V4280" i="1"/>
  <c r="W4280" i="1"/>
  <c r="X4280" i="1"/>
  <c r="Y4280" i="1"/>
  <c r="Z4280" i="1"/>
  <c r="AA4280" i="1"/>
  <c r="AB4280" i="1"/>
  <c r="AC4280" i="1"/>
  <c r="H4281" i="1"/>
  <c r="I4281" i="1"/>
  <c r="J4281" i="1"/>
  <c r="K4281" i="1"/>
  <c r="L4281" i="1"/>
  <c r="M4281" i="1"/>
  <c r="N4281" i="1"/>
  <c r="O4281" i="1"/>
  <c r="P4281" i="1"/>
  <c r="Q4281" i="1"/>
  <c r="R4281" i="1"/>
  <c r="S4281" i="1"/>
  <c r="T4281" i="1"/>
  <c r="U4281" i="1"/>
  <c r="V4281" i="1"/>
  <c r="W4281" i="1"/>
  <c r="X4281" i="1"/>
  <c r="Y4281" i="1"/>
  <c r="Z4281" i="1"/>
  <c r="AA4281" i="1"/>
  <c r="AB4281" i="1"/>
  <c r="AC4281" i="1"/>
  <c r="H4282" i="1"/>
  <c r="I4282" i="1"/>
  <c r="J4282" i="1"/>
  <c r="K4282" i="1"/>
  <c r="L4282" i="1"/>
  <c r="M4282" i="1"/>
  <c r="N4282" i="1"/>
  <c r="O4282" i="1"/>
  <c r="P4282" i="1"/>
  <c r="Q4282" i="1"/>
  <c r="R4282" i="1"/>
  <c r="S4282" i="1"/>
  <c r="T4282" i="1"/>
  <c r="U4282" i="1"/>
  <c r="V4282" i="1"/>
  <c r="W4282" i="1"/>
  <c r="X4282" i="1"/>
  <c r="Y4282" i="1"/>
  <c r="Z4282" i="1"/>
  <c r="AA4282" i="1"/>
  <c r="AB4282" i="1"/>
  <c r="AC4282" i="1"/>
  <c r="H4283" i="1"/>
  <c r="I4283" i="1"/>
  <c r="J4283" i="1"/>
  <c r="K4283" i="1"/>
  <c r="L4283" i="1"/>
  <c r="M4283" i="1"/>
  <c r="N4283" i="1"/>
  <c r="O4283" i="1"/>
  <c r="P4283" i="1"/>
  <c r="Q4283" i="1"/>
  <c r="R4283" i="1"/>
  <c r="S4283" i="1"/>
  <c r="T4283" i="1"/>
  <c r="U4283" i="1"/>
  <c r="V4283" i="1"/>
  <c r="W4283" i="1"/>
  <c r="X4283" i="1"/>
  <c r="Y4283" i="1"/>
  <c r="Z4283" i="1"/>
  <c r="AA4283" i="1"/>
  <c r="AB4283" i="1"/>
  <c r="AC4283" i="1"/>
  <c r="H4284" i="1"/>
  <c r="I4284" i="1"/>
  <c r="J4284" i="1"/>
  <c r="K4284" i="1"/>
  <c r="L4284" i="1"/>
  <c r="M4284" i="1"/>
  <c r="N4284" i="1"/>
  <c r="O4284" i="1"/>
  <c r="P4284" i="1"/>
  <c r="Q4284" i="1"/>
  <c r="R4284" i="1"/>
  <c r="S4284" i="1"/>
  <c r="T4284" i="1"/>
  <c r="U4284" i="1"/>
  <c r="V4284" i="1"/>
  <c r="W4284" i="1"/>
  <c r="X4284" i="1"/>
  <c r="Y4284" i="1"/>
  <c r="Z4284" i="1"/>
  <c r="AA4284" i="1"/>
  <c r="AB4284" i="1"/>
  <c r="AC4284" i="1"/>
  <c r="H4285" i="1"/>
  <c r="I4285" i="1"/>
  <c r="J4285" i="1"/>
  <c r="K4285" i="1"/>
  <c r="L4285" i="1"/>
  <c r="M4285" i="1"/>
  <c r="N4285" i="1"/>
  <c r="O4285" i="1"/>
  <c r="P4285" i="1"/>
  <c r="Q4285" i="1"/>
  <c r="R4285" i="1"/>
  <c r="S4285" i="1"/>
  <c r="T4285" i="1"/>
  <c r="U4285" i="1"/>
  <c r="V4285" i="1"/>
  <c r="W4285" i="1"/>
  <c r="X4285" i="1"/>
  <c r="Y4285" i="1"/>
  <c r="Z4285" i="1"/>
  <c r="AA4285" i="1"/>
  <c r="AB4285" i="1"/>
  <c r="AC4285" i="1"/>
  <c r="H4286" i="1"/>
  <c r="I4286" i="1"/>
  <c r="J4286" i="1"/>
  <c r="K4286" i="1"/>
  <c r="L4286" i="1"/>
  <c r="M4286" i="1"/>
  <c r="N4286" i="1"/>
  <c r="O4286" i="1"/>
  <c r="P4286" i="1"/>
  <c r="Q4286" i="1"/>
  <c r="R4286" i="1"/>
  <c r="S4286" i="1"/>
  <c r="T4286" i="1"/>
  <c r="U4286" i="1"/>
  <c r="V4286" i="1"/>
  <c r="W4286" i="1"/>
  <c r="X4286" i="1"/>
  <c r="Y4286" i="1"/>
  <c r="Z4286" i="1"/>
  <c r="AA4286" i="1"/>
  <c r="AB4286" i="1"/>
  <c r="AC4286" i="1"/>
  <c r="H4287" i="1"/>
  <c r="I4287" i="1"/>
  <c r="J4287" i="1"/>
  <c r="K4287" i="1"/>
  <c r="L4287" i="1"/>
  <c r="M4287" i="1"/>
  <c r="N4287" i="1"/>
  <c r="O4287" i="1"/>
  <c r="P4287" i="1"/>
  <c r="Q4287" i="1"/>
  <c r="R4287" i="1"/>
  <c r="S4287" i="1"/>
  <c r="T4287" i="1"/>
  <c r="U4287" i="1"/>
  <c r="V4287" i="1"/>
  <c r="W4287" i="1"/>
  <c r="X4287" i="1"/>
  <c r="Y4287" i="1"/>
  <c r="Z4287" i="1"/>
  <c r="AA4287" i="1"/>
  <c r="AB4287" i="1"/>
  <c r="AC4287" i="1"/>
  <c r="H4288" i="1"/>
  <c r="I4288" i="1"/>
  <c r="J4288" i="1"/>
  <c r="K4288" i="1"/>
  <c r="L4288" i="1"/>
  <c r="M4288" i="1"/>
  <c r="N4288" i="1"/>
  <c r="O4288" i="1"/>
  <c r="P4288" i="1"/>
  <c r="Q4288" i="1"/>
  <c r="R4288" i="1"/>
  <c r="S4288" i="1"/>
  <c r="T4288" i="1"/>
  <c r="U4288" i="1"/>
  <c r="V4288" i="1"/>
  <c r="W4288" i="1"/>
  <c r="X4288" i="1"/>
  <c r="Y4288" i="1"/>
  <c r="Z4288" i="1"/>
  <c r="AA4288" i="1"/>
  <c r="AB4288" i="1"/>
  <c r="AC4288" i="1"/>
  <c r="H4289" i="1"/>
  <c r="I4289" i="1"/>
  <c r="J4289" i="1"/>
  <c r="K4289" i="1"/>
  <c r="L4289" i="1"/>
  <c r="M4289" i="1"/>
  <c r="N4289" i="1"/>
  <c r="O4289" i="1"/>
  <c r="P4289" i="1"/>
  <c r="Q4289" i="1"/>
  <c r="R4289" i="1"/>
  <c r="S4289" i="1"/>
  <c r="T4289" i="1"/>
  <c r="U4289" i="1"/>
  <c r="V4289" i="1"/>
  <c r="W4289" i="1"/>
  <c r="X4289" i="1"/>
  <c r="Y4289" i="1"/>
  <c r="Z4289" i="1"/>
  <c r="AA4289" i="1"/>
  <c r="AB4289" i="1"/>
  <c r="AC4289" i="1"/>
  <c r="H4290" i="1"/>
  <c r="I4290" i="1"/>
  <c r="J4290" i="1"/>
  <c r="K4290" i="1"/>
  <c r="L4290" i="1"/>
  <c r="M4290" i="1"/>
  <c r="N4290" i="1"/>
  <c r="O4290" i="1"/>
  <c r="P4290" i="1"/>
  <c r="Q4290" i="1"/>
  <c r="R4290" i="1"/>
  <c r="S4290" i="1"/>
  <c r="T4290" i="1"/>
  <c r="U4290" i="1"/>
  <c r="V4290" i="1"/>
  <c r="W4290" i="1"/>
  <c r="X4290" i="1"/>
  <c r="Y4290" i="1"/>
  <c r="Z4290" i="1"/>
  <c r="AA4290" i="1"/>
  <c r="AB4290" i="1"/>
  <c r="AC4290" i="1"/>
  <c r="H4291" i="1"/>
  <c r="I4291" i="1"/>
  <c r="J4291" i="1"/>
  <c r="K4291" i="1"/>
  <c r="L4291" i="1"/>
  <c r="M4291" i="1"/>
  <c r="N4291" i="1"/>
  <c r="O4291" i="1"/>
  <c r="P4291" i="1"/>
  <c r="Q4291" i="1"/>
  <c r="R4291" i="1"/>
  <c r="S4291" i="1"/>
  <c r="T4291" i="1"/>
  <c r="U4291" i="1"/>
  <c r="V4291" i="1"/>
  <c r="W4291" i="1"/>
  <c r="X4291" i="1"/>
  <c r="Y4291" i="1"/>
  <c r="Z4291" i="1"/>
  <c r="AA4291" i="1"/>
  <c r="AB4291" i="1"/>
  <c r="AC4291" i="1"/>
  <c r="H4292" i="1"/>
  <c r="I4292" i="1"/>
  <c r="J4292" i="1"/>
  <c r="K4292" i="1"/>
  <c r="L4292" i="1"/>
  <c r="M4292" i="1"/>
  <c r="N4292" i="1"/>
  <c r="O4292" i="1"/>
  <c r="P4292" i="1"/>
  <c r="Q4292" i="1"/>
  <c r="R4292" i="1"/>
  <c r="S4292" i="1"/>
  <c r="T4292" i="1"/>
  <c r="U4292" i="1"/>
  <c r="V4292" i="1"/>
  <c r="W4292" i="1"/>
  <c r="X4292" i="1"/>
  <c r="Y4292" i="1"/>
  <c r="Z4292" i="1"/>
  <c r="AA4292" i="1"/>
  <c r="AB4292" i="1"/>
  <c r="AC4292" i="1"/>
  <c r="H4293" i="1"/>
  <c r="I4293" i="1"/>
  <c r="J4293" i="1"/>
  <c r="K4293" i="1"/>
  <c r="L4293" i="1"/>
  <c r="M4293" i="1"/>
  <c r="N4293" i="1"/>
  <c r="O4293" i="1"/>
  <c r="P4293" i="1"/>
  <c r="Q4293" i="1"/>
  <c r="R4293" i="1"/>
  <c r="S4293" i="1"/>
  <c r="T4293" i="1"/>
  <c r="U4293" i="1"/>
  <c r="V4293" i="1"/>
  <c r="W4293" i="1"/>
  <c r="X4293" i="1"/>
  <c r="Y4293" i="1"/>
  <c r="Z4293" i="1"/>
  <c r="AA4293" i="1"/>
  <c r="AB4293" i="1"/>
  <c r="AC4293" i="1"/>
  <c r="H4294" i="1"/>
  <c r="I4294" i="1"/>
  <c r="J4294" i="1"/>
  <c r="K4294" i="1"/>
  <c r="L4294" i="1"/>
  <c r="M4294" i="1"/>
  <c r="N4294" i="1"/>
  <c r="O4294" i="1"/>
  <c r="P4294" i="1"/>
  <c r="Q4294" i="1"/>
  <c r="R4294" i="1"/>
  <c r="S4294" i="1"/>
  <c r="T4294" i="1"/>
  <c r="U4294" i="1"/>
  <c r="V4294" i="1"/>
  <c r="W4294" i="1"/>
  <c r="X4294" i="1"/>
  <c r="Y4294" i="1"/>
  <c r="Z4294" i="1"/>
  <c r="AA4294" i="1"/>
  <c r="AB4294" i="1"/>
  <c r="AC4294" i="1"/>
  <c r="H4295" i="1"/>
  <c r="I4295" i="1"/>
  <c r="J4295" i="1"/>
  <c r="K4295" i="1"/>
  <c r="L4295" i="1"/>
  <c r="M4295" i="1"/>
  <c r="N4295" i="1"/>
  <c r="O4295" i="1"/>
  <c r="P4295" i="1"/>
  <c r="Q4295" i="1"/>
  <c r="R4295" i="1"/>
  <c r="S4295" i="1"/>
  <c r="T4295" i="1"/>
  <c r="U4295" i="1"/>
  <c r="V4295" i="1"/>
  <c r="W4295" i="1"/>
  <c r="X4295" i="1"/>
  <c r="Y4295" i="1"/>
  <c r="Z4295" i="1"/>
  <c r="AA4295" i="1"/>
  <c r="AB4295" i="1"/>
  <c r="AC4295" i="1"/>
  <c r="H4296" i="1"/>
  <c r="I4296" i="1"/>
  <c r="J4296" i="1"/>
  <c r="K4296" i="1"/>
  <c r="L4296" i="1"/>
  <c r="M4296" i="1"/>
  <c r="N4296" i="1"/>
  <c r="O4296" i="1"/>
  <c r="P4296" i="1"/>
  <c r="Q4296" i="1"/>
  <c r="R4296" i="1"/>
  <c r="S4296" i="1"/>
  <c r="T4296" i="1"/>
  <c r="U4296" i="1"/>
  <c r="V4296" i="1"/>
  <c r="W4296" i="1"/>
  <c r="X4296" i="1"/>
  <c r="Y4296" i="1"/>
  <c r="Z4296" i="1"/>
  <c r="AA4296" i="1"/>
  <c r="AB4296" i="1"/>
  <c r="AC4296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A4297" i="1"/>
  <c r="AB4297" i="1"/>
  <c r="AC4297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A4298" i="1"/>
  <c r="AB4298" i="1"/>
  <c r="AC4298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A4299" i="1"/>
  <c r="AB4299" i="1"/>
  <c r="AC4299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A4300" i="1"/>
  <c r="AB4300" i="1"/>
  <c r="AC4300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A4301" i="1"/>
  <c r="AB4301" i="1"/>
  <c r="AC4301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A4302" i="1"/>
  <c r="AB4302" i="1"/>
  <c r="AC4302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A4303" i="1"/>
  <c r="AB4303" i="1"/>
  <c r="AC4303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A4304" i="1"/>
  <c r="AB4304" i="1"/>
  <c r="AC4304" i="1"/>
  <c r="H4305" i="1"/>
  <c r="I4305" i="1"/>
  <c r="J4305" i="1"/>
  <c r="K4305" i="1"/>
  <c r="L4305" i="1"/>
  <c r="M4305" i="1"/>
  <c r="N4305" i="1"/>
  <c r="O4305" i="1"/>
  <c r="P4305" i="1"/>
  <c r="Q4305" i="1"/>
  <c r="R4305" i="1"/>
  <c r="S4305" i="1"/>
  <c r="T4305" i="1"/>
  <c r="U4305" i="1"/>
  <c r="V4305" i="1"/>
  <c r="W4305" i="1"/>
  <c r="X4305" i="1"/>
  <c r="Y4305" i="1"/>
  <c r="Z4305" i="1"/>
  <c r="AA4305" i="1"/>
  <c r="AB4305" i="1"/>
  <c r="AC4305" i="1"/>
  <c r="H4306" i="1"/>
  <c r="I4306" i="1"/>
  <c r="J4306" i="1"/>
  <c r="K4306" i="1"/>
  <c r="L4306" i="1"/>
  <c r="M4306" i="1"/>
  <c r="N4306" i="1"/>
  <c r="O4306" i="1"/>
  <c r="P4306" i="1"/>
  <c r="Q4306" i="1"/>
  <c r="R4306" i="1"/>
  <c r="S4306" i="1"/>
  <c r="T4306" i="1"/>
  <c r="U4306" i="1"/>
  <c r="V4306" i="1"/>
  <c r="W4306" i="1"/>
  <c r="X4306" i="1"/>
  <c r="Y4306" i="1"/>
  <c r="Z4306" i="1"/>
  <c r="AA4306" i="1"/>
  <c r="AB4306" i="1"/>
  <c r="AC4306" i="1"/>
  <c r="H4307" i="1"/>
  <c r="I4307" i="1"/>
  <c r="J4307" i="1"/>
  <c r="K4307" i="1"/>
  <c r="L4307" i="1"/>
  <c r="M4307" i="1"/>
  <c r="N4307" i="1"/>
  <c r="O4307" i="1"/>
  <c r="P4307" i="1"/>
  <c r="Q4307" i="1"/>
  <c r="R4307" i="1"/>
  <c r="S4307" i="1"/>
  <c r="T4307" i="1"/>
  <c r="U4307" i="1"/>
  <c r="V4307" i="1"/>
  <c r="W4307" i="1"/>
  <c r="X4307" i="1"/>
  <c r="Y4307" i="1"/>
  <c r="Z4307" i="1"/>
  <c r="AA4307" i="1"/>
  <c r="AB4307" i="1"/>
  <c r="AC4307" i="1"/>
  <c r="H4308" i="1"/>
  <c r="I4308" i="1"/>
  <c r="J4308" i="1"/>
  <c r="K4308" i="1"/>
  <c r="L4308" i="1"/>
  <c r="M4308" i="1"/>
  <c r="N4308" i="1"/>
  <c r="O4308" i="1"/>
  <c r="P4308" i="1"/>
  <c r="Q4308" i="1"/>
  <c r="R4308" i="1"/>
  <c r="S4308" i="1"/>
  <c r="T4308" i="1"/>
  <c r="U4308" i="1"/>
  <c r="V4308" i="1"/>
  <c r="W4308" i="1"/>
  <c r="X4308" i="1"/>
  <c r="Y4308" i="1"/>
  <c r="Z4308" i="1"/>
  <c r="AA4308" i="1"/>
  <c r="AB4308" i="1"/>
  <c r="AC4308" i="1"/>
  <c r="H4309" i="1"/>
  <c r="I4309" i="1"/>
  <c r="J4309" i="1"/>
  <c r="K4309" i="1"/>
  <c r="L4309" i="1"/>
  <c r="M4309" i="1"/>
  <c r="N4309" i="1"/>
  <c r="O4309" i="1"/>
  <c r="P4309" i="1"/>
  <c r="Q4309" i="1"/>
  <c r="R4309" i="1"/>
  <c r="S4309" i="1"/>
  <c r="T4309" i="1"/>
  <c r="U4309" i="1"/>
  <c r="V4309" i="1"/>
  <c r="W4309" i="1"/>
  <c r="X4309" i="1"/>
  <c r="Y4309" i="1"/>
  <c r="Z4309" i="1"/>
  <c r="AA4309" i="1"/>
  <c r="AB4309" i="1"/>
  <c r="AC4309" i="1"/>
  <c r="H4310" i="1"/>
  <c r="I4310" i="1"/>
  <c r="J4310" i="1"/>
  <c r="K4310" i="1"/>
  <c r="L4310" i="1"/>
  <c r="M4310" i="1"/>
  <c r="N4310" i="1"/>
  <c r="O4310" i="1"/>
  <c r="P4310" i="1"/>
  <c r="Q4310" i="1"/>
  <c r="R4310" i="1"/>
  <c r="S4310" i="1"/>
  <c r="T4310" i="1"/>
  <c r="U4310" i="1"/>
  <c r="V4310" i="1"/>
  <c r="W4310" i="1"/>
  <c r="X4310" i="1"/>
  <c r="Y4310" i="1"/>
  <c r="Z4310" i="1"/>
  <c r="AA4310" i="1"/>
  <c r="AB4310" i="1"/>
  <c r="AC4310" i="1"/>
  <c r="H4311" i="1"/>
  <c r="I4311" i="1"/>
  <c r="J4311" i="1"/>
  <c r="K4311" i="1"/>
  <c r="L4311" i="1"/>
  <c r="M4311" i="1"/>
  <c r="N4311" i="1"/>
  <c r="O4311" i="1"/>
  <c r="P4311" i="1"/>
  <c r="Q4311" i="1"/>
  <c r="R4311" i="1"/>
  <c r="S4311" i="1"/>
  <c r="T4311" i="1"/>
  <c r="U4311" i="1"/>
  <c r="V4311" i="1"/>
  <c r="W4311" i="1"/>
  <c r="X4311" i="1"/>
  <c r="Y4311" i="1"/>
  <c r="Z4311" i="1"/>
  <c r="AA4311" i="1"/>
  <c r="AB4311" i="1"/>
  <c r="AC4311" i="1"/>
  <c r="H4312" i="1"/>
  <c r="I4312" i="1"/>
  <c r="J4312" i="1"/>
  <c r="K4312" i="1"/>
  <c r="L4312" i="1"/>
  <c r="M4312" i="1"/>
  <c r="N4312" i="1"/>
  <c r="O4312" i="1"/>
  <c r="P4312" i="1"/>
  <c r="Q4312" i="1"/>
  <c r="R4312" i="1"/>
  <c r="S4312" i="1"/>
  <c r="T4312" i="1"/>
  <c r="U4312" i="1"/>
  <c r="V4312" i="1"/>
  <c r="W4312" i="1"/>
  <c r="X4312" i="1"/>
  <c r="Y4312" i="1"/>
  <c r="Z4312" i="1"/>
  <c r="AA4312" i="1"/>
  <c r="AB4312" i="1"/>
  <c r="AC4312" i="1"/>
  <c r="H4313" i="1"/>
  <c r="I4313" i="1"/>
  <c r="J4313" i="1"/>
  <c r="K4313" i="1"/>
  <c r="L4313" i="1"/>
  <c r="M4313" i="1"/>
  <c r="N4313" i="1"/>
  <c r="O4313" i="1"/>
  <c r="P4313" i="1"/>
  <c r="Q4313" i="1"/>
  <c r="R4313" i="1"/>
  <c r="S4313" i="1"/>
  <c r="T4313" i="1"/>
  <c r="U4313" i="1"/>
  <c r="V4313" i="1"/>
  <c r="W4313" i="1"/>
  <c r="X4313" i="1"/>
  <c r="Y4313" i="1"/>
  <c r="Z4313" i="1"/>
  <c r="AA4313" i="1"/>
  <c r="AB4313" i="1"/>
  <c r="AC4313" i="1"/>
  <c r="H4314" i="1"/>
  <c r="I4314" i="1"/>
  <c r="J4314" i="1"/>
  <c r="K4314" i="1"/>
  <c r="L4314" i="1"/>
  <c r="M4314" i="1"/>
  <c r="N4314" i="1"/>
  <c r="O4314" i="1"/>
  <c r="P4314" i="1"/>
  <c r="Q4314" i="1"/>
  <c r="R4314" i="1"/>
  <c r="S4314" i="1"/>
  <c r="T4314" i="1"/>
  <c r="U4314" i="1"/>
  <c r="V4314" i="1"/>
  <c r="W4314" i="1"/>
  <c r="X4314" i="1"/>
  <c r="Y4314" i="1"/>
  <c r="Z4314" i="1"/>
  <c r="AA4314" i="1"/>
  <c r="AB4314" i="1"/>
  <c r="AC4314" i="1"/>
  <c r="H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U4315" i="1"/>
  <c r="V4315" i="1"/>
  <c r="W4315" i="1"/>
  <c r="X4315" i="1"/>
  <c r="Y4315" i="1"/>
  <c r="Z4315" i="1"/>
  <c r="AA4315" i="1"/>
  <c r="AB4315" i="1"/>
  <c r="AC4315" i="1"/>
  <c r="H4316" i="1"/>
  <c r="I4316" i="1"/>
  <c r="J4316" i="1"/>
  <c r="K4316" i="1"/>
  <c r="L4316" i="1"/>
  <c r="M4316" i="1"/>
  <c r="N4316" i="1"/>
  <c r="O4316" i="1"/>
  <c r="P4316" i="1"/>
  <c r="Q4316" i="1"/>
  <c r="R4316" i="1"/>
  <c r="S4316" i="1"/>
  <c r="T4316" i="1"/>
  <c r="U4316" i="1"/>
  <c r="V4316" i="1"/>
  <c r="W4316" i="1"/>
  <c r="X4316" i="1"/>
  <c r="Y4316" i="1"/>
  <c r="Z4316" i="1"/>
  <c r="AA4316" i="1"/>
  <c r="AB4316" i="1"/>
  <c r="AC4316" i="1"/>
  <c r="H4317" i="1"/>
  <c r="I4317" i="1"/>
  <c r="J4317" i="1"/>
  <c r="K4317" i="1"/>
  <c r="L4317" i="1"/>
  <c r="M4317" i="1"/>
  <c r="N4317" i="1"/>
  <c r="O4317" i="1"/>
  <c r="P4317" i="1"/>
  <c r="Q4317" i="1"/>
  <c r="R4317" i="1"/>
  <c r="S4317" i="1"/>
  <c r="T4317" i="1"/>
  <c r="U4317" i="1"/>
  <c r="V4317" i="1"/>
  <c r="W4317" i="1"/>
  <c r="X4317" i="1"/>
  <c r="Y4317" i="1"/>
  <c r="Z4317" i="1"/>
  <c r="AA4317" i="1"/>
  <c r="AB4317" i="1"/>
  <c r="AC4317" i="1"/>
  <c r="H4318" i="1"/>
  <c r="I4318" i="1"/>
  <c r="J4318" i="1"/>
  <c r="K4318" i="1"/>
  <c r="L4318" i="1"/>
  <c r="M4318" i="1"/>
  <c r="N4318" i="1"/>
  <c r="O4318" i="1"/>
  <c r="P4318" i="1"/>
  <c r="Q4318" i="1"/>
  <c r="R4318" i="1"/>
  <c r="S4318" i="1"/>
  <c r="T4318" i="1"/>
  <c r="U4318" i="1"/>
  <c r="V4318" i="1"/>
  <c r="W4318" i="1"/>
  <c r="X4318" i="1"/>
  <c r="Y4318" i="1"/>
  <c r="Z4318" i="1"/>
  <c r="AA4318" i="1"/>
  <c r="AB4318" i="1"/>
  <c r="AC4318" i="1"/>
  <c r="H4319" i="1"/>
  <c r="I4319" i="1"/>
  <c r="J4319" i="1"/>
  <c r="K4319" i="1"/>
  <c r="L4319" i="1"/>
  <c r="M4319" i="1"/>
  <c r="N4319" i="1"/>
  <c r="O4319" i="1"/>
  <c r="P4319" i="1"/>
  <c r="Q4319" i="1"/>
  <c r="R4319" i="1"/>
  <c r="S4319" i="1"/>
  <c r="T4319" i="1"/>
  <c r="U4319" i="1"/>
  <c r="V4319" i="1"/>
  <c r="W4319" i="1"/>
  <c r="X4319" i="1"/>
  <c r="Y4319" i="1"/>
  <c r="Z4319" i="1"/>
  <c r="AA4319" i="1"/>
  <c r="AB4319" i="1"/>
  <c r="AC4319" i="1"/>
  <c r="H4320" i="1"/>
  <c r="I4320" i="1"/>
  <c r="J4320" i="1"/>
  <c r="K4320" i="1"/>
  <c r="L4320" i="1"/>
  <c r="M4320" i="1"/>
  <c r="N4320" i="1"/>
  <c r="O4320" i="1"/>
  <c r="P4320" i="1"/>
  <c r="Q4320" i="1"/>
  <c r="R4320" i="1"/>
  <c r="S4320" i="1"/>
  <c r="T4320" i="1"/>
  <c r="U4320" i="1"/>
  <c r="V4320" i="1"/>
  <c r="W4320" i="1"/>
  <c r="X4320" i="1"/>
  <c r="Y4320" i="1"/>
  <c r="Z4320" i="1"/>
  <c r="AA4320" i="1"/>
  <c r="AB4320" i="1"/>
  <c r="AC4320" i="1"/>
  <c r="H4321" i="1"/>
  <c r="I4321" i="1"/>
  <c r="J4321" i="1"/>
  <c r="K4321" i="1"/>
  <c r="L4321" i="1"/>
  <c r="M4321" i="1"/>
  <c r="N4321" i="1"/>
  <c r="O4321" i="1"/>
  <c r="P4321" i="1"/>
  <c r="Q4321" i="1"/>
  <c r="R4321" i="1"/>
  <c r="S4321" i="1"/>
  <c r="T4321" i="1"/>
  <c r="U4321" i="1"/>
  <c r="V4321" i="1"/>
  <c r="W4321" i="1"/>
  <c r="X4321" i="1"/>
  <c r="Y4321" i="1"/>
  <c r="Z4321" i="1"/>
  <c r="AA4321" i="1"/>
  <c r="AB4321" i="1"/>
  <c r="AC4321" i="1"/>
  <c r="H4322" i="1"/>
  <c r="I4322" i="1"/>
  <c r="J4322" i="1"/>
  <c r="K4322" i="1"/>
  <c r="L4322" i="1"/>
  <c r="M4322" i="1"/>
  <c r="N4322" i="1"/>
  <c r="O4322" i="1"/>
  <c r="P4322" i="1"/>
  <c r="Q4322" i="1"/>
  <c r="R4322" i="1"/>
  <c r="S4322" i="1"/>
  <c r="T4322" i="1"/>
  <c r="U4322" i="1"/>
  <c r="V4322" i="1"/>
  <c r="W4322" i="1"/>
  <c r="X4322" i="1"/>
  <c r="Y4322" i="1"/>
  <c r="Z4322" i="1"/>
  <c r="AA4322" i="1"/>
  <c r="AB4322" i="1"/>
  <c r="AC4322" i="1"/>
  <c r="H4323" i="1"/>
  <c r="I4323" i="1"/>
  <c r="J4323" i="1"/>
  <c r="K4323" i="1"/>
  <c r="L4323" i="1"/>
  <c r="M4323" i="1"/>
  <c r="N4323" i="1"/>
  <c r="O4323" i="1"/>
  <c r="P4323" i="1"/>
  <c r="Q4323" i="1"/>
  <c r="R4323" i="1"/>
  <c r="S4323" i="1"/>
  <c r="T4323" i="1"/>
  <c r="U4323" i="1"/>
  <c r="V4323" i="1"/>
  <c r="W4323" i="1"/>
  <c r="X4323" i="1"/>
  <c r="Y4323" i="1"/>
  <c r="Z4323" i="1"/>
  <c r="AA4323" i="1"/>
  <c r="AB4323" i="1"/>
  <c r="AC4323" i="1"/>
  <c r="H4324" i="1"/>
  <c r="I4324" i="1"/>
  <c r="J4324" i="1"/>
  <c r="K4324" i="1"/>
  <c r="L4324" i="1"/>
  <c r="M4324" i="1"/>
  <c r="N4324" i="1"/>
  <c r="O4324" i="1"/>
  <c r="P4324" i="1"/>
  <c r="Q4324" i="1"/>
  <c r="R4324" i="1"/>
  <c r="S4324" i="1"/>
  <c r="T4324" i="1"/>
  <c r="U4324" i="1"/>
  <c r="V4324" i="1"/>
  <c r="W4324" i="1"/>
  <c r="X4324" i="1"/>
  <c r="Y4324" i="1"/>
  <c r="Z4324" i="1"/>
  <c r="AA4324" i="1"/>
  <c r="AB4324" i="1"/>
  <c r="AC4324" i="1"/>
  <c r="H4325" i="1"/>
  <c r="I4325" i="1"/>
  <c r="J4325" i="1"/>
  <c r="K4325" i="1"/>
  <c r="L4325" i="1"/>
  <c r="M4325" i="1"/>
  <c r="N4325" i="1"/>
  <c r="O4325" i="1"/>
  <c r="P4325" i="1"/>
  <c r="Q4325" i="1"/>
  <c r="R4325" i="1"/>
  <c r="S4325" i="1"/>
  <c r="T4325" i="1"/>
  <c r="U4325" i="1"/>
  <c r="V4325" i="1"/>
  <c r="W4325" i="1"/>
  <c r="X4325" i="1"/>
  <c r="Y4325" i="1"/>
  <c r="Z4325" i="1"/>
  <c r="AA4325" i="1"/>
  <c r="AB4325" i="1"/>
  <c r="AC4325" i="1"/>
  <c r="H4326" i="1"/>
  <c r="I4326" i="1"/>
  <c r="J4326" i="1"/>
  <c r="K4326" i="1"/>
  <c r="L4326" i="1"/>
  <c r="M4326" i="1"/>
  <c r="N4326" i="1"/>
  <c r="O4326" i="1"/>
  <c r="P4326" i="1"/>
  <c r="Q4326" i="1"/>
  <c r="R4326" i="1"/>
  <c r="S4326" i="1"/>
  <c r="T4326" i="1"/>
  <c r="U4326" i="1"/>
  <c r="V4326" i="1"/>
  <c r="W4326" i="1"/>
  <c r="X4326" i="1"/>
  <c r="Y4326" i="1"/>
  <c r="Z4326" i="1"/>
  <c r="AA4326" i="1"/>
  <c r="AB4326" i="1"/>
  <c r="AC4326" i="1"/>
  <c r="H4327" i="1"/>
  <c r="I4327" i="1"/>
  <c r="J4327" i="1"/>
  <c r="K4327" i="1"/>
  <c r="L4327" i="1"/>
  <c r="M4327" i="1"/>
  <c r="N4327" i="1"/>
  <c r="O4327" i="1"/>
  <c r="P4327" i="1"/>
  <c r="Q4327" i="1"/>
  <c r="R4327" i="1"/>
  <c r="S4327" i="1"/>
  <c r="T4327" i="1"/>
  <c r="U4327" i="1"/>
  <c r="V4327" i="1"/>
  <c r="W4327" i="1"/>
  <c r="X4327" i="1"/>
  <c r="Y4327" i="1"/>
  <c r="Z4327" i="1"/>
  <c r="AA4327" i="1"/>
  <c r="AB4327" i="1"/>
  <c r="AC4327" i="1"/>
  <c r="H4328" i="1"/>
  <c r="I4328" i="1"/>
  <c r="J4328" i="1"/>
  <c r="K4328" i="1"/>
  <c r="L4328" i="1"/>
  <c r="M4328" i="1"/>
  <c r="N4328" i="1"/>
  <c r="O4328" i="1"/>
  <c r="P4328" i="1"/>
  <c r="Q4328" i="1"/>
  <c r="R4328" i="1"/>
  <c r="S4328" i="1"/>
  <c r="T4328" i="1"/>
  <c r="U4328" i="1"/>
  <c r="V4328" i="1"/>
  <c r="W4328" i="1"/>
  <c r="X4328" i="1"/>
  <c r="Y4328" i="1"/>
  <c r="Z4328" i="1"/>
  <c r="AA4328" i="1"/>
  <c r="AB4328" i="1"/>
  <c r="AC4328" i="1"/>
  <c r="H4329" i="1"/>
  <c r="I4329" i="1"/>
  <c r="J4329" i="1"/>
  <c r="K4329" i="1"/>
  <c r="L4329" i="1"/>
  <c r="M4329" i="1"/>
  <c r="N4329" i="1"/>
  <c r="O4329" i="1"/>
  <c r="P4329" i="1"/>
  <c r="Q4329" i="1"/>
  <c r="R4329" i="1"/>
  <c r="S4329" i="1"/>
  <c r="T4329" i="1"/>
  <c r="U4329" i="1"/>
  <c r="V4329" i="1"/>
  <c r="W4329" i="1"/>
  <c r="X4329" i="1"/>
  <c r="Y4329" i="1"/>
  <c r="Z4329" i="1"/>
  <c r="AA4329" i="1"/>
  <c r="AB4329" i="1"/>
  <c r="AC4329" i="1"/>
  <c r="H4330" i="1"/>
  <c r="I4330" i="1"/>
  <c r="J4330" i="1"/>
  <c r="K4330" i="1"/>
  <c r="L4330" i="1"/>
  <c r="M4330" i="1"/>
  <c r="N4330" i="1"/>
  <c r="O4330" i="1"/>
  <c r="P4330" i="1"/>
  <c r="Q4330" i="1"/>
  <c r="R4330" i="1"/>
  <c r="S4330" i="1"/>
  <c r="T4330" i="1"/>
  <c r="U4330" i="1"/>
  <c r="V4330" i="1"/>
  <c r="W4330" i="1"/>
  <c r="X4330" i="1"/>
  <c r="Y4330" i="1"/>
  <c r="Z4330" i="1"/>
  <c r="AA4330" i="1"/>
  <c r="AB4330" i="1"/>
  <c r="AC4330" i="1"/>
  <c r="H4331" i="1"/>
  <c r="I4331" i="1"/>
  <c r="J4331" i="1"/>
  <c r="K4331" i="1"/>
  <c r="L4331" i="1"/>
  <c r="M4331" i="1"/>
  <c r="N4331" i="1"/>
  <c r="O4331" i="1"/>
  <c r="P4331" i="1"/>
  <c r="Q4331" i="1"/>
  <c r="R4331" i="1"/>
  <c r="S4331" i="1"/>
  <c r="T4331" i="1"/>
  <c r="U4331" i="1"/>
  <c r="V4331" i="1"/>
  <c r="W4331" i="1"/>
  <c r="X4331" i="1"/>
  <c r="Y4331" i="1"/>
  <c r="Z4331" i="1"/>
  <c r="AA4331" i="1"/>
  <c r="AB4331" i="1"/>
  <c r="AC4331" i="1"/>
  <c r="H4332" i="1"/>
  <c r="I4332" i="1"/>
  <c r="J4332" i="1"/>
  <c r="K4332" i="1"/>
  <c r="L4332" i="1"/>
  <c r="M4332" i="1"/>
  <c r="N4332" i="1"/>
  <c r="O4332" i="1"/>
  <c r="P4332" i="1"/>
  <c r="Q4332" i="1"/>
  <c r="R4332" i="1"/>
  <c r="S4332" i="1"/>
  <c r="T4332" i="1"/>
  <c r="U4332" i="1"/>
  <c r="V4332" i="1"/>
  <c r="W4332" i="1"/>
  <c r="X4332" i="1"/>
  <c r="Y4332" i="1"/>
  <c r="Z4332" i="1"/>
  <c r="AA4332" i="1"/>
  <c r="AB4332" i="1"/>
  <c r="AC4332" i="1"/>
  <c r="H4333" i="1"/>
  <c r="I4333" i="1"/>
  <c r="J4333" i="1"/>
  <c r="K4333" i="1"/>
  <c r="L4333" i="1"/>
  <c r="M4333" i="1"/>
  <c r="N4333" i="1"/>
  <c r="O4333" i="1"/>
  <c r="P4333" i="1"/>
  <c r="Q4333" i="1"/>
  <c r="R4333" i="1"/>
  <c r="S4333" i="1"/>
  <c r="T4333" i="1"/>
  <c r="U4333" i="1"/>
  <c r="V4333" i="1"/>
  <c r="W4333" i="1"/>
  <c r="X4333" i="1"/>
  <c r="Y4333" i="1"/>
  <c r="Z4333" i="1"/>
  <c r="AA4333" i="1"/>
  <c r="AB4333" i="1"/>
  <c r="AC4333" i="1"/>
  <c r="H4334" i="1"/>
  <c r="I4334" i="1"/>
  <c r="J4334" i="1"/>
  <c r="K4334" i="1"/>
  <c r="L4334" i="1"/>
  <c r="M4334" i="1"/>
  <c r="N4334" i="1"/>
  <c r="O4334" i="1"/>
  <c r="P4334" i="1"/>
  <c r="Q4334" i="1"/>
  <c r="R4334" i="1"/>
  <c r="S4334" i="1"/>
  <c r="T4334" i="1"/>
  <c r="U4334" i="1"/>
  <c r="V4334" i="1"/>
  <c r="W4334" i="1"/>
  <c r="X4334" i="1"/>
  <c r="Y4334" i="1"/>
  <c r="Z4334" i="1"/>
  <c r="AA4334" i="1"/>
  <c r="AB4334" i="1"/>
  <c r="AC4334" i="1"/>
  <c r="H4335" i="1"/>
  <c r="I4335" i="1"/>
  <c r="J4335" i="1"/>
  <c r="K4335" i="1"/>
  <c r="L4335" i="1"/>
  <c r="M4335" i="1"/>
  <c r="N4335" i="1"/>
  <c r="O4335" i="1"/>
  <c r="P4335" i="1"/>
  <c r="Q4335" i="1"/>
  <c r="R4335" i="1"/>
  <c r="S4335" i="1"/>
  <c r="T4335" i="1"/>
  <c r="U4335" i="1"/>
  <c r="V4335" i="1"/>
  <c r="W4335" i="1"/>
  <c r="X4335" i="1"/>
  <c r="Y4335" i="1"/>
  <c r="Z4335" i="1"/>
  <c r="AA4335" i="1"/>
  <c r="AB4335" i="1"/>
  <c r="AC4335" i="1"/>
  <c r="H4336" i="1"/>
  <c r="I4336" i="1"/>
  <c r="J4336" i="1"/>
  <c r="K4336" i="1"/>
  <c r="L4336" i="1"/>
  <c r="M4336" i="1"/>
  <c r="N4336" i="1"/>
  <c r="O4336" i="1"/>
  <c r="P4336" i="1"/>
  <c r="Q4336" i="1"/>
  <c r="R4336" i="1"/>
  <c r="S4336" i="1"/>
  <c r="T4336" i="1"/>
  <c r="U4336" i="1"/>
  <c r="V4336" i="1"/>
  <c r="W4336" i="1"/>
  <c r="X4336" i="1"/>
  <c r="Y4336" i="1"/>
  <c r="Z4336" i="1"/>
  <c r="AA4336" i="1"/>
  <c r="AB4336" i="1"/>
  <c r="AC4336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A4337" i="1"/>
  <c r="AB4337" i="1"/>
  <c r="AC4337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A4338" i="1"/>
  <c r="AB4338" i="1"/>
  <c r="AC4338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A4339" i="1"/>
  <c r="AB4339" i="1"/>
  <c r="AC4339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A4340" i="1"/>
  <c r="AB4340" i="1"/>
  <c r="AC4340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A4341" i="1"/>
  <c r="AB4341" i="1"/>
  <c r="AC4341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A4342" i="1"/>
  <c r="AB4342" i="1"/>
  <c r="AC4342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A4343" i="1"/>
  <c r="AB4343" i="1"/>
  <c r="AC4343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A4385" i="1"/>
  <c r="AB4385" i="1"/>
  <c r="AC4385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A4386" i="1"/>
  <c r="AB4386" i="1"/>
  <c r="AC4386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A4387" i="1"/>
  <c r="AB4387" i="1"/>
  <c r="AC4387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A4388" i="1"/>
  <c r="AB4388" i="1"/>
  <c r="AC4388" i="1"/>
  <c r="H4389" i="1"/>
  <c r="I4389" i="1"/>
  <c r="J4389" i="1"/>
  <c r="K4389" i="1"/>
  <c r="L4389" i="1"/>
  <c r="M4389" i="1"/>
  <c r="N4389" i="1"/>
  <c r="O4389" i="1"/>
  <c r="P4389" i="1"/>
  <c r="Q4389" i="1"/>
  <c r="R4389" i="1"/>
  <c r="S4389" i="1"/>
  <c r="T4389" i="1"/>
  <c r="U4389" i="1"/>
  <c r="V4389" i="1"/>
  <c r="W4389" i="1"/>
  <c r="X4389" i="1"/>
  <c r="Y4389" i="1"/>
  <c r="Z4389" i="1"/>
  <c r="AA4389" i="1"/>
  <c r="AB4389" i="1"/>
  <c r="AC4389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A4390" i="1"/>
  <c r="AB4390" i="1"/>
  <c r="AC4390" i="1"/>
  <c r="H4391" i="1"/>
  <c r="I4391" i="1"/>
  <c r="J4391" i="1"/>
  <c r="K4391" i="1"/>
  <c r="L4391" i="1"/>
  <c r="M4391" i="1"/>
  <c r="N4391" i="1"/>
  <c r="O4391" i="1"/>
  <c r="P4391" i="1"/>
  <c r="Q4391" i="1"/>
  <c r="R4391" i="1"/>
  <c r="S4391" i="1"/>
  <c r="T4391" i="1"/>
  <c r="U4391" i="1"/>
  <c r="V4391" i="1"/>
  <c r="W4391" i="1"/>
  <c r="X4391" i="1"/>
  <c r="Y4391" i="1"/>
  <c r="Z4391" i="1"/>
  <c r="AA4391" i="1"/>
  <c r="AB4391" i="1"/>
  <c r="AC4391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A4392" i="1"/>
  <c r="AB4392" i="1"/>
  <c r="AC4392" i="1"/>
  <c r="H4411" i="1"/>
  <c r="I4411" i="1"/>
  <c r="J4411" i="1"/>
  <c r="K4411" i="1"/>
  <c r="L4411" i="1"/>
  <c r="M4411" i="1"/>
  <c r="N4411" i="1"/>
  <c r="O4411" i="1"/>
  <c r="P4411" i="1"/>
  <c r="Q4411" i="1"/>
  <c r="R4411" i="1"/>
  <c r="S4411" i="1"/>
  <c r="T4411" i="1"/>
  <c r="U4411" i="1"/>
  <c r="V4411" i="1"/>
  <c r="W4411" i="1"/>
  <c r="X4411" i="1"/>
  <c r="Y4411" i="1"/>
  <c r="Z4411" i="1"/>
  <c r="AA4411" i="1"/>
  <c r="AB4411" i="1"/>
  <c r="AC4411" i="1"/>
  <c r="H4412" i="1"/>
  <c r="I4412" i="1"/>
  <c r="J4412" i="1"/>
  <c r="K4412" i="1"/>
  <c r="L4412" i="1"/>
  <c r="M4412" i="1"/>
  <c r="N4412" i="1"/>
  <c r="O4412" i="1"/>
  <c r="P4412" i="1"/>
  <c r="Q4412" i="1"/>
  <c r="R4412" i="1"/>
  <c r="S4412" i="1"/>
  <c r="T4412" i="1"/>
  <c r="U4412" i="1"/>
  <c r="V4412" i="1"/>
  <c r="W4412" i="1"/>
  <c r="X4412" i="1"/>
  <c r="Y4412" i="1"/>
  <c r="Z4412" i="1"/>
  <c r="AA4412" i="1"/>
  <c r="AB4412" i="1"/>
  <c r="AC4412" i="1"/>
  <c r="H4413" i="1"/>
  <c r="I4413" i="1"/>
  <c r="J4413" i="1"/>
  <c r="K4413" i="1"/>
  <c r="L4413" i="1"/>
  <c r="M4413" i="1"/>
  <c r="N4413" i="1"/>
  <c r="O4413" i="1"/>
  <c r="P4413" i="1"/>
  <c r="Q4413" i="1"/>
  <c r="R4413" i="1"/>
  <c r="S4413" i="1"/>
  <c r="T4413" i="1"/>
  <c r="U4413" i="1"/>
  <c r="V4413" i="1"/>
  <c r="W4413" i="1"/>
  <c r="X4413" i="1"/>
  <c r="Y4413" i="1"/>
  <c r="Z4413" i="1"/>
  <c r="AA4413" i="1"/>
  <c r="AB4413" i="1"/>
  <c r="AC4413" i="1"/>
  <c r="H4414" i="1"/>
  <c r="I4414" i="1"/>
  <c r="J4414" i="1"/>
  <c r="K4414" i="1"/>
  <c r="L4414" i="1"/>
  <c r="M4414" i="1"/>
  <c r="N4414" i="1"/>
  <c r="O4414" i="1"/>
  <c r="P4414" i="1"/>
  <c r="Q4414" i="1"/>
  <c r="R4414" i="1"/>
  <c r="S4414" i="1"/>
  <c r="T4414" i="1"/>
  <c r="U4414" i="1"/>
  <c r="V4414" i="1"/>
  <c r="W4414" i="1"/>
  <c r="X4414" i="1"/>
  <c r="Y4414" i="1"/>
  <c r="Z4414" i="1"/>
  <c r="AA4414" i="1"/>
  <c r="AB4414" i="1"/>
  <c r="AC4414" i="1"/>
  <c r="H4415" i="1"/>
  <c r="I4415" i="1"/>
  <c r="J4415" i="1"/>
  <c r="K4415" i="1"/>
  <c r="L4415" i="1"/>
  <c r="M4415" i="1"/>
  <c r="N4415" i="1"/>
  <c r="O4415" i="1"/>
  <c r="P4415" i="1"/>
  <c r="Q4415" i="1"/>
  <c r="R4415" i="1"/>
  <c r="S4415" i="1"/>
  <c r="T4415" i="1"/>
  <c r="U4415" i="1"/>
  <c r="V4415" i="1"/>
  <c r="W4415" i="1"/>
  <c r="X4415" i="1"/>
  <c r="Y4415" i="1"/>
  <c r="Z4415" i="1"/>
  <c r="AA4415" i="1"/>
  <c r="AB4415" i="1"/>
  <c r="AC4415" i="1"/>
  <c r="H4416" i="1"/>
  <c r="I4416" i="1"/>
  <c r="J4416" i="1"/>
  <c r="K4416" i="1"/>
  <c r="L4416" i="1"/>
  <c r="M4416" i="1"/>
  <c r="N4416" i="1"/>
  <c r="O4416" i="1"/>
  <c r="P4416" i="1"/>
  <c r="Q4416" i="1"/>
  <c r="R4416" i="1"/>
  <c r="S4416" i="1"/>
  <c r="T4416" i="1"/>
  <c r="U4416" i="1"/>
  <c r="V4416" i="1"/>
  <c r="W4416" i="1"/>
  <c r="X4416" i="1"/>
  <c r="Y4416" i="1"/>
  <c r="Z4416" i="1"/>
  <c r="AA4416" i="1"/>
  <c r="AB4416" i="1"/>
  <c r="AC4416" i="1"/>
  <c r="H4417" i="1"/>
  <c r="I4417" i="1"/>
  <c r="J4417" i="1"/>
  <c r="K4417" i="1"/>
  <c r="L4417" i="1"/>
  <c r="M4417" i="1"/>
  <c r="N4417" i="1"/>
  <c r="O4417" i="1"/>
  <c r="P4417" i="1"/>
  <c r="Q4417" i="1"/>
  <c r="R4417" i="1"/>
  <c r="S4417" i="1"/>
  <c r="T4417" i="1"/>
  <c r="U4417" i="1"/>
  <c r="V4417" i="1"/>
  <c r="W4417" i="1"/>
  <c r="X4417" i="1"/>
  <c r="Y4417" i="1"/>
  <c r="Z4417" i="1"/>
  <c r="AA4417" i="1"/>
  <c r="AB4417" i="1"/>
  <c r="AC4417" i="1"/>
  <c r="H4418" i="1"/>
  <c r="I4418" i="1"/>
  <c r="J4418" i="1"/>
  <c r="K4418" i="1"/>
  <c r="L4418" i="1"/>
  <c r="M4418" i="1"/>
  <c r="N4418" i="1"/>
  <c r="O4418" i="1"/>
  <c r="P4418" i="1"/>
  <c r="Q4418" i="1"/>
  <c r="R4418" i="1"/>
  <c r="S4418" i="1"/>
  <c r="T4418" i="1"/>
  <c r="U4418" i="1"/>
  <c r="V4418" i="1"/>
  <c r="W4418" i="1"/>
  <c r="X4418" i="1"/>
  <c r="Y4418" i="1"/>
  <c r="Z4418" i="1"/>
  <c r="AA4418" i="1"/>
  <c r="AB4418" i="1"/>
  <c r="AC4418" i="1"/>
  <c r="H4419" i="1"/>
  <c r="I4419" i="1"/>
  <c r="J4419" i="1"/>
  <c r="K4419" i="1"/>
  <c r="L4419" i="1"/>
  <c r="M4419" i="1"/>
  <c r="N4419" i="1"/>
  <c r="O4419" i="1"/>
  <c r="P4419" i="1"/>
  <c r="Q4419" i="1"/>
  <c r="R4419" i="1"/>
  <c r="S4419" i="1"/>
  <c r="T4419" i="1"/>
  <c r="U4419" i="1"/>
  <c r="V4419" i="1"/>
  <c r="W4419" i="1"/>
  <c r="X4419" i="1"/>
  <c r="Y4419" i="1"/>
  <c r="Z4419" i="1"/>
  <c r="AA4419" i="1"/>
  <c r="AB4419" i="1"/>
  <c r="AC4419" i="1"/>
  <c r="H4420" i="1"/>
  <c r="I4420" i="1"/>
  <c r="J4420" i="1"/>
  <c r="K4420" i="1"/>
  <c r="L4420" i="1"/>
  <c r="M4420" i="1"/>
  <c r="N4420" i="1"/>
  <c r="O4420" i="1"/>
  <c r="P4420" i="1"/>
  <c r="Q4420" i="1"/>
  <c r="R4420" i="1"/>
  <c r="S4420" i="1"/>
  <c r="T4420" i="1"/>
  <c r="U4420" i="1"/>
  <c r="V4420" i="1"/>
  <c r="W4420" i="1"/>
  <c r="X4420" i="1"/>
  <c r="Y4420" i="1"/>
  <c r="Z4420" i="1"/>
  <c r="AA4420" i="1"/>
  <c r="AB4420" i="1"/>
  <c r="AC4420" i="1"/>
  <c r="H4421" i="1"/>
  <c r="I4421" i="1"/>
  <c r="J4421" i="1"/>
  <c r="K4421" i="1"/>
  <c r="L4421" i="1"/>
  <c r="M4421" i="1"/>
  <c r="N4421" i="1"/>
  <c r="O4421" i="1"/>
  <c r="P4421" i="1"/>
  <c r="Q4421" i="1"/>
  <c r="R4421" i="1"/>
  <c r="S4421" i="1"/>
  <c r="T4421" i="1"/>
  <c r="U4421" i="1"/>
  <c r="V4421" i="1"/>
  <c r="W4421" i="1"/>
  <c r="X4421" i="1"/>
  <c r="Y4421" i="1"/>
  <c r="Z4421" i="1"/>
  <c r="AA4421" i="1"/>
  <c r="AB4421" i="1"/>
  <c r="AC4421" i="1"/>
  <c r="H4422" i="1"/>
  <c r="I4422" i="1"/>
  <c r="J4422" i="1"/>
  <c r="K4422" i="1"/>
  <c r="L4422" i="1"/>
  <c r="M4422" i="1"/>
  <c r="N4422" i="1"/>
  <c r="O4422" i="1"/>
  <c r="P4422" i="1"/>
  <c r="Q4422" i="1"/>
  <c r="R4422" i="1"/>
  <c r="S4422" i="1"/>
  <c r="T4422" i="1"/>
  <c r="U4422" i="1"/>
  <c r="V4422" i="1"/>
  <c r="W4422" i="1"/>
  <c r="X4422" i="1"/>
  <c r="Y4422" i="1"/>
  <c r="Z4422" i="1"/>
  <c r="AA4422" i="1"/>
  <c r="AB4422" i="1"/>
  <c r="AC4422" i="1"/>
  <c r="H4423" i="1"/>
  <c r="I4423" i="1"/>
  <c r="J4423" i="1"/>
  <c r="K4423" i="1"/>
  <c r="L4423" i="1"/>
  <c r="M4423" i="1"/>
  <c r="N4423" i="1"/>
  <c r="O4423" i="1"/>
  <c r="P4423" i="1"/>
  <c r="Q4423" i="1"/>
  <c r="R4423" i="1"/>
  <c r="S4423" i="1"/>
  <c r="T4423" i="1"/>
  <c r="U4423" i="1"/>
  <c r="V4423" i="1"/>
  <c r="W4423" i="1"/>
  <c r="X4423" i="1"/>
  <c r="Y4423" i="1"/>
  <c r="Z4423" i="1"/>
  <c r="AA4423" i="1"/>
  <c r="AB4423" i="1"/>
  <c r="AC4423" i="1"/>
  <c r="H4424" i="1"/>
  <c r="I4424" i="1"/>
  <c r="J4424" i="1"/>
  <c r="K4424" i="1"/>
  <c r="L4424" i="1"/>
  <c r="M4424" i="1"/>
  <c r="N4424" i="1"/>
  <c r="O4424" i="1"/>
  <c r="P4424" i="1"/>
  <c r="Q4424" i="1"/>
  <c r="R4424" i="1"/>
  <c r="S4424" i="1"/>
  <c r="T4424" i="1"/>
  <c r="U4424" i="1"/>
  <c r="V4424" i="1"/>
  <c r="W4424" i="1"/>
  <c r="X4424" i="1"/>
  <c r="Y4424" i="1"/>
  <c r="Z4424" i="1"/>
  <c r="AA4424" i="1"/>
  <c r="AB4424" i="1"/>
  <c r="AC4424" i="1"/>
  <c r="H4425" i="1"/>
  <c r="I4425" i="1"/>
  <c r="J4425" i="1"/>
  <c r="K4425" i="1"/>
  <c r="L4425" i="1"/>
  <c r="M4425" i="1"/>
  <c r="N4425" i="1"/>
  <c r="O4425" i="1"/>
  <c r="P4425" i="1"/>
  <c r="Q4425" i="1"/>
  <c r="R4425" i="1"/>
  <c r="S4425" i="1"/>
  <c r="T4425" i="1"/>
  <c r="U4425" i="1"/>
  <c r="V4425" i="1"/>
  <c r="W4425" i="1"/>
  <c r="X4425" i="1"/>
  <c r="Y4425" i="1"/>
  <c r="Z4425" i="1"/>
  <c r="AA4425" i="1"/>
  <c r="AB4425" i="1"/>
  <c r="AC4425" i="1"/>
  <c r="H4426" i="1"/>
  <c r="I4426" i="1"/>
  <c r="J4426" i="1"/>
  <c r="K4426" i="1"/>
  <c r="L4426" i="1"/>
  <c r="M4426" i="1"/>
  <c r="N4426" i="1"/>
  <c r="O4426" i="1"/>
  <c r="P4426" i="1"/>
  <c r="Q4426" i="1"/>
  <c r="R4426" i="1"/>
  <c r="S4426" i="1"/>
  <c r="T4426" i="1"/>
  <c r="U4426" i="1"/>
  <c r="V4426" i="1"/>
  <c r="W4426" i="1"/>
  <c r="X4426" i="1"/>
  <c r="Y4426" i="1"/>
  <c r="Z4426" i="1"/>
  <c r="AA4426" i="1"/>
  <c r="AB4426" i="1"/>
  <c r="AC4426" i="1"/>
  <c r="H4459" i="1"/>
  <c r="I4459" i="1"/>
  <c r="J4459" i="1"/>
  <c r="K4459" i="1"/>
  <c r="L4459" i="1"/>
  <c r="M4459" i="1"/>
  <c r="N4459" i="1"/>
  <c r="O4459" i="1"/>
  <c r="P4459" i="1"/>
  <c r="Q4459" i="1"/>
  <c r="R4459" i="1"/>
  <c r="S4459" i="1"/>
  <c r="T4459" i="1"/>
  <c r="U4459" i="1"/>
  <c r="V4459" i="1"/>
  <c r="W4459" i="1"/>
  <c r="X4459" i="1"/>
  <c r="Y4459" i="1"/>
  <c r="Z4459" i="1"/>
  <c r="AA4459" i="1"/>
  <c r="AB4459" i="1"/>
  <c r="AC4459" i="1"/>
  <c r="H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W4460" i="1"/>
  <c r="X4460" i="1"/>
  <c r="Y4460" i="1"/>
  <c r="Z4460" i="1"/>
  <c r="AA4460" i="1"/>
  <c r="AB4460" i="1"/>
  <c r="AC4460" i="1"/>
  <c r="H4461" i="1"/>
  <c r="I4461" i="1"/>
  <c r="J4461" i="1"/>
  <c r="K4461" i="1"/>
  <c r="L4461" i="1"/>
  <c r="M4461" i="1"/>
  <c r="N4461" i="1"/>
  <c r="O4461" i="1"/>
  <c r="P4461" i="1"/>
  <c r="Q4461" i="1"/>
  <c r="R4461" i="1"/>
  <c r="S4461" i="1"/>
  <c r="T4461" i="1"/>
  <c r="U4461" i="1"/>
  <c r="V4461" i="1"/>
  <c r="W4461" i="1"/>
  <c r="X4461" i="1"/>
  <c r="Y4461" i="1"/>
  <c r="Z4461" i="1"/>
  <c r="AA4461" i="1"/>
  <c r="AB4461" i="1"/>
  <c r="AC4461" i="1"/>
  <c r="H4462" i="1"/>
  <c r="I4462" i="1"/>
  <c r="J4462" i="1"/>
  <c r="K4462" i="1"/>
  <c r="L4462" i="1"/>
  <c r="M4462" i="1"/>
  <c r="N4462" i="1"/>
  <c r="O4462" i="1"/>
  <c r="P4462" i="1"/>
  <c r="Q4462" i="1"/>
  <c r="R4462" i="1"/>
  <c r="S4462" i="1"/>
  <c r="T4462" i="1"/>
  <c r="U4462" i="1"/>
  <c r="V4462" i="1"/>
  <c r="W4462" i="1"/>
  <c r="X4462" i="1"/>
  <c r="Y4462" i="1"/>
  <c r="Z4462" i="1"/>
  <c r="AA4462" i="1"/>
  <c r="AB4462" i="1"/>
  <c r="AC4462" i="1"/>
  <c r="H4463" i="1"/>
  <c r="I4463" i="1"/>
  <c r="J4463" i="1"/>
  <c r="K4463" i="1"/>
  <c r="L4463" i="1"/>
  <c r="M4463" i="1"/>
  <c r="N4463" i="1"/>
  <c r="O4463" i="1"/>
  <c r="P4463" i="1"/>
  <c r="Q4463" i="1"/>
  <c r="R4463" i="1"/>
  <c r="S4463" i="1"/>
  <c r="T4463" i="1"/>
  <c r="U4463" i="1"/>
  <c r="V4463" i="1"/>
  <c r="W4463" i="1"/>
  <c r="X4463" i="1"/>
  <c r="Y4463" i="1"/>
  <c r="Z4463" i="1"/>
  <c r="AA4463" i="1"/>
  <c r="AB4463" i="1"/>
  <c r="AC4463" i="1"/>
  <c r="H4464" i="1"/>
  <c r="I4464" i="1"/>
  <c r="J4464" i="1"/>
  <c r="K4464" i="1"/>
  <c r="L4464" i="1"/>
  <c r="M4464" i="1"/>
  <c r="N4464" i="1"/>
  <c r="O4464" i="1"/>
  <c r="P4464" i="1"/>
  <c r="Q4464" i="1"/>
  <c r="R4464" i="1"/>
  <c r="S4464" i="1"/>
  <c r="T4464" i="1"/>
  <c r="U4464" i="1"/>
  <c r="V4464" i="1"/>
  <c r="W4464" i="1"/>
  <c r="X4464" i="1"/>
  <c r="Y4464" i="1"/>
  <c r="Z4464" i="1"/>
  <c r="AA4464" i="1"/>
  <c r="AB4464" i="1"/>
  <c r="AC4464" i="1"/>
  <c r="H4465" i="1"/>
  <c r="I4465" i="1"/>
  <c r="J4465" i="1"/>
  <c r="K4465" i="1"/>
  <c r="L4465" i="1"/>
  <c r="M4465" i="1"/>
  <c r="N4465" i="1"/>
  <c r="O4465" i="1"/>
  <c r="P4465" i="1"/>
  <c r="Q4465" i="1"/>
  <c r="R4465" i="1"/>
  <c r="S4465" i="1"/>
  <c r="T4465" i="1"/>
  <c r="U4465" i="1"/>
  <c r="V4465" i="1"/>
  <c r="W4465" i="1"/>
  <c r="X4465" i="1"/>
  <c r="Y4465" i="1"/>
  <c r="Z4465" i="1"/>
  <c r="AA4465" i="1"/>
  <c r="AB4465" i="1"/>
  <c r="AC4465" i="1"/>
  <c r="H4466" i="1"/>
  <c r="I4466" i="1"/>
  <c r="J4466" i="1"/>
  <c r="K4466" i="1"/>
  <c r="L4466" i="1"/>
  <c r="M4466" i="1"/>
  <c r="N4466" i="1"/>
  <c r="O4466" i="1"/>
  <c r="P4466" i="1"/>
  <c r="Q4466" i="1"/>
  <c r="R4466" i="1"/>
  <c r="S4466" i="1"/>
  <c r="T4466" i="1"/>
  <c r="U4466" i="1"/>
  <c r="V4466" i="1"/>
  <c r="W4466" i="1"/>
  <c r="X4466" i="1"/>
  <c r="Y4466" i="1"/>
  <c r="Z4466" i="1"/>
  <c r="AA4466" i="1"/>
  <c r="AB4466" i="1"/>
  <c r="AC4466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A4467" i="1"/>
  <c r="AB4467" i="1"/>
  <c r="AC4467" i="1"/>
  <c r="H4468" i="1"/>
  <c r="I4468" i="1"/>
  <c r="J4468" i="1"/>
  <c r="K4468" i="1"/>
  <c r="L4468" i="1"/>
  <c r="M4468" i="1"/>
  <c r="N4468" i="1"/>
  <c r="O4468" i="1"/>
  <c r="P4468" i="1"/>
  <c r="Q4468" i="1"/>
  <c r="R4468" i="1"/>
  <c r="S4468" i="1"/>
  <c r="T4468" i="1"/>
  <c r="U4468" i="1"/>
  <c r="V4468" i="1"/>
  <c r="W4468" i="1"/>
  <c r="X4468" i="1"/>
  <c r="Y4468" i="1"/>
  <c r="Z4468" i="1"/>
  <c r="AA4468" i="1"/>
  <c r="AB4468" i="1"/>
  <c r="AC4468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A4469" i="1"/>
  <c r="AB4469" i="1"/>
  <c r="AC4469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A4470" i="1"/>
  <c r="AB4470" i="1"/>
  <c r="AC4470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A4471" i="1"/>
  <c r="AB4471" i="1"/>
  <c r="AC4471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A4472" i="1"/>
  <c r="AB4472" i="1"/>
  <c r="AC4472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A4473" i="1"/>
  <c r="AB4473" i="1"/>
  <c r="AC4473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A4474" i="1"/>
  <c r="AB4474" i="1"/>
  <c r="AC4474" i="1"/>
  <c r="H4491" i="1"/>
  <c r="I4491" i="1"/>
  <c r="J4491" i="1"/>
  <c r="K4491" i="1"/>
  <c r="L4491" i="1"/>
  <c r="M4491" i="1"/>
  <c r="N4491" i="1"/>
  <c r="O4491" i="1"/>
  <c r="P4491" i="1"/>
  <c r="Q4491" i="1"/>
  <c r="R4491" i="1"/>
  <c r="S4491" i="1"/>
  <c r="T4491" i="1"/>
  <c r="U4491" i="1"/>
  <c r="V4491" i="1"/>
  <c r="W4491" i="1"/>
  <c r="X4491" i="1"/>
  <c r="Y4491" i="1"/>
  <c r="Z4491" i="1"/>
  <c r="AA4491" i="1"/>
  <c r="AB4491" i="1"/>
  <c r="AC4491" i="1"/>
  <c r="H4492" i="1"/>
  <c r="I4492" i="1"/>
  <c r="J4492" i="1"/>
  <c r="K4492" i="1"/>
  <c r="L4492" i="1"/>
  <c r="M4492" i="1"/>
  <c r="N4492" i="1"/>
  <c r="O4492" i="1"/>
  <c r="P4492" i="1"/>
  <c r="Q4492" i="1"/>
  <c r="R4492" i="1"/>
  <c r="S4492" i="1"/>
  <c r="T4492" i="1"/>
  <c r="U4492" i="1"/>
  <c r="V4492" i="1"/>
  <c r="W4492" i="1"/>
  <c r="X4492" i="1"/>
  <c r="Y4492" i="1"/>
  <c r="Z4492" i="1"/>
  <c r="AA4492" i="1"/>
  <c r="AB4492" i="1"/>
  <c r="AC4492" i="1"/>
  <c r="H4493" i="1"/>
  <c r="I4493" i="1"/>
  <c r="J4493" i="1"/>
  <c r="K4493" i="1"/>
  <c r="L4493" i="1"/>
  <c r="M4493" i="1"/>
  <c r="N4493" i="1"/>
  <c r="O4493" i="1"/>
  <c r="P4493" i="1"/>
  <c r="Q4493" i="1"/>
  <c r="R4493" i="1"/>
  <c r="S4493" i="1"/>
  <c r="T4493" i="1"/>
  <c r="U4493" i="1"/>
  <c r="V4493" i="1"/>
  <c r="W4493" i="1"/>
  <c r="X4493" i="1"/>
  <c r="Y4493" i="1"/>
  <c r="Z4493" i="1"/>
  <c r="AA4493" i="1"/>
  <c r="AB4493" i="1"/>
  <c r="AC4493" i="1"/>
  <c r="H4494" i="1"/>
  <c r="I4494" i="1"/>
  <c r="J4494" i="1"/>
  <c r="K4494" i="1"/>
  <c r="L4494" i="1"/>
  <c r="M4494" i="1"/>
  <c r="N4494" i="1"/>
  <c r="O4494" i="1"/>
  <c r="P4494" i="1"/>
  <c r="Q4494" i="1"/>
  <c r="R4494" i="1"/>
  <c r="S4494" i="1"/>
  <c r="T4494" i="1"/>
  <c r="U4494" i="1"/>
  <c r="V4494" i="1"/>
  <c r="W4494" i="1"/>
  <c r="X4494" i="1"/>
  <c r="Y4494" i="1"/>
  <c r="Z4494" i="1"/>
  <c r="AA4494" i="1"/>
  <c r="AB4494" i="1"/>
  <c r="AC4494" i="1"/>
  <c r="H4495" i="1"/>
  <c r="I4495" i="1"/>
  <c r="J4495" i="1"/>
  <c r="K4495" i="1"/>
  <c r="L4495" i="1"/>
  <c r="M4495" i="1"/>
  <c r="N4495" i="1"/>
  <c r="O4495" i="1"/>
  <c r="P4495" i="1"/>
  <c r="Q4495" i="1"/>
  <c r="R4495" i="1"/>
  <c r="S4495" i="1"/>
  <c r="T4495" i="1"/>
  <c r="U4495" i="1"/>
  <c r="V4495" i="1"/>
  <c r="W4495" i="1"/>
  <c r="X4495" i="1"/>
  <c r="Y4495" i="1"/>
  <c r="Z4495" i="1"/>
  <c r="AA4495" i="1"/>
  <c r="AB4495" i="1"/>
  <c r="AC4495" i="1"/>
  <c r="H4496" i="1"/>
  <c r="I4496" i="1"/>
  <c r="J4496" i="1"/>
  <c r="K4496" i="1"/>
  <c r="L4496" i="1"/>
  <c r="M4496" i="1"/>
  <c r="N4496" i="1"/>
  <c r="O4496" i="1"/>
  <c r="P4496" i="1"/>
  <c r="Q4496" i="1"/>
  <c r="R4496" i="1"/>
  <c r="S4496" i="1"/>
  <c r="T4496" i="1"/>
  <c r="U4496" i="1"/>
  <c r="V4496" i="1"/>
  <c r="W4496" i="1"/>
  <c r="X4496" i="1"/>
  <c r="Y4496" i="1"/>
  <c r="Z4496" i="1"/>
  <c r="AA4496" i="1"/>
  <c r="AB4496" i="1"/>
  <c r="AC4496" i="1"/>
  <c r="H4497" i="1"/>
  <c r="I4497" i="1"/>
  <c r="J4497" i="1"/>
  <c r="K4497" i="1"/>
  <c r="L4497" i="1"/>
  <c r="M4497" i="1"/>
  <c r="N4497" i="1"/>
  <c r="O4497" i="1"/>
  <c r="P4497" i="1"/>
  <c r="Q4497" i="1"/>
  <c r="R4497" i="1"/>
  <c r="S4497" i="1"/>
  <c r="T4497" i="1"/>
  <c r="U4497" i="1"/>
  <c r="V4497" i="1"/>
  <c r="W4497" i="1"/>
  <c r="X4497" i="1"/>
  <c r="Y4497" i="1"/>
  <c r="Z4497" i="1"/>
  <c r="AA4497" i="1"/>
  <c r="AB4497" i="1"/>
  <c r="AC4497" i="1"/>
  <c r="H4498" i="1"/>
  <c r="I4498" i="1"/>
  <c r="J4498" i="1"/>
  <c r="K4498" i="1"/>
  <c r="L4498" i="1"/>
  <c r="M4498" i="1"/>
  <c r="N4498" i="1"/>
  <c r="O4498" i="1"/>
  <c r="P4498" i="1"/>
  <c r="Q4498" i="1"/>
  <c r="R4498" i="1"/>
  <c r="S4498" i="1"/>
  <c r="T4498" i="1"/>
  <c r="U4498" i="1"/>
  <c r="V4498" i="1"/>
  <c r="W4498" i="1"/>
  <c r="X4498" i="1"/>
  <c r="Y4498" i="1"/>
  <c r="Z4498" i="1"/>
  <c r="AA4498" i="1"/>
  <c r="AB4498" i="1"/>
  <c r="AC4498" i="1"/>
  <c r="H4499" i="1"/>
  <c r="I4499" i="1"/>
  <c r="J4499" i="1"/>
  <c r="K4499" i="1"/>
  <c r="L4499" i="1"/>
  <c r="M4499" i="1"/>
  <c r="N4499" i="1"/>
  <c r="O4499" i="1"/>
  <c r="P4499" i="1"/>
  <c r="Q4499" i="1"/>
  <c r="R4499" i="1"/>
  <c r="S4499" i="1"/>
  <c r="T4499" i="1"/>
  <c r="U4499" i="1"/>
  <c r="V4499" i="1"/>
  <c r="W4499" i="1"/>
  <c r="X4499" i="1"/>
  <c r="Y4499" i="1"/>
  <c r="Z4499" i="1"/>
  <c r="AA4499" i="1"/>
  <c r="AB4499" i="1"/>
  <c r="AC4499" i="1"/>
  <c r="H4500" i="1"/>
  <c r="I4500" i="1"/>
  <c r="J4500" i="1"/>
  <c r="K4500" i="1"/>
  <c r="L4500" i="1"/>
  <c r="M4500" i="1"/>
  <c r="N4500" i="1"/>
  <c r="O4500" i="1"/>
  <c r="P4500" i="1"/>
  <c r="Q4500" i="1"/>
  <c r="R4500" i="1"/>
  <c r="S4500" i="1"/>
  <c r="T4500" i="1"/>
  <c r="U4500" i="1"/>
  <c r="V4500" i="1"/>
  <c r="W4500" i="1"/>
  <c r="X4500" i="1"/>
  <c r="Y4500" i="1"/>
  <c r="Z4500" i="1"/>
  <c r="AA4500" i="1"/>
  <c r="AB4500" i="1"/>
  <c r="AC4500" i="1"/>
  <c r="H4501" i="1"/>
  <c r="I4501" i="1"/>
  <c r="J4501" i="1"/>
  <c r="K4501" i="1"/>
  <c r="L4501" i="1"/>
  <c r="M4501" i="1"/>
  <c r="N4501" i="1"/>
  <c r="O4501" i="1"/>
  <c r="P4501" i="1"/>
  <c r="Q4501" i="1"/>
  <c r="R4501" i="1"/>
  <c r="S4501" i="1"/>
  <c r="T4501" i="1"/>
  <c r="U4501" i="1"/>
  <c r="V4501" i="1"/>
  <c r="W4501" i="1"/>
  <c r="X4501" i="1"/>
  <c r="Y4501" i="1"/>
  <c r="Z4501" i="1"/>
  <c r="AA4501" i="1"/>
  <c r="AB4501" i="1"/>
  <c r="AC4501" i="1"/>
  <c r="H4502" i="1"/>
  <c r="I4502" i="1"/>
  <c r="J4502" i="1"/>
  <c r="K4502" i="1"/>
  <c r="L4502" i="1"/>
  <c r="M4502" i="1"/>
  <c r="N4502" i="1"/>
  <c r="O4502" i="1"/>
  <c r="P4502" i="1"/>
  <c r="Q4502" i="1"/>
  <c r="R4502" i="1"/>
  <c r="S4502" i="1"/>
  <c r="T4502" i="1"/>
  <c r="U4502" i="1"/>
  <c r="V4502" i="1"/>
  <c r="W4502" i="1"/>
  <c r="X4502" i="1"/>
  <c r="Y4502" i="1"/>
  <c r="Z4502" i="1"/>
  <c r="AA4502" i="1"/>
  <c r="AB4502" i="1"/>
  <c r="AC4502" i="1"/>
  <c r="H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/>
  <c r="W4503" i="1"/>
  <c r="X4503" i="1"/>
  <c r="Y4503" i="1"/>
  <c r="Z4503" i="1"/>
  <c r="AA4503" i="1"/>
  <c r="AB4503" i="1"/>
  <c r="AC4503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A4504" i="1"/>
  <c r="AB4504" i="1"/>
  <c r="AC4504" i="1"/>
  <c r="H4505" i="1"/>
  <c r="I4505" i="1"/>
  <c r="J4505" i="1"/>
  <c r="K4505" i="1"/>
  <c r="L4505" i="1"/>
  <c r="M4505" i="1"/>
  <c r="N4505" i="1"/>
  <c r="O4505" i="1"/>
  <c r="P4505" i="1"/>
  <c r="Q4505" i="1"/>
  <c r="R4505" i="1"/>
  <c r="S4505" i="1"/>
  <c r="T4505" i="1"/>
  <c r="U4505" i="1"/>
  <c r="V4505" i="1"/>
  <c r="W4505" i="1"/>
  <c r="X4505" i="1"/>
  <c r="Y4505" i="1"/>
  <c r="Z4505" i="1"/>
  <c r="AA4505" i="1"/>
  <c r="AB4505" i="1"/>
  <c r="AC4505" i="1"/>
  <c r="H4506" i="1"/>
  <c r="I4506" i="1"/>
  <c r="J4506" i="1"/>
  <c r="K4506" i="1"/>
  <c r="L4506" i="1"/>
  <c r="M4506" i="1"/>
  <c r="N4506" i="1"/>
  <c r="O4506" i="1"/>
  <c r="P4506" i="1"/>
  <c r="Q4506" i="1"/>
  <c r="R4506" i="1"/>
  <c r="S4506" i="1"/>
  <c r="T4506" i="1"/>
  <c r="U4506" i="1"/>
  <c r="V4506" i="1"/>
  <c r="W4506" i="1"/>
  <c r="X4506" i="1"/>
  <c r="Y4506" i="1"/>
  <c r="Z4506" i="1"/>
  <c r="AA4506" i="1"/>
  <c r="AB4506" i="1"/>
  <c r="AC4506" i="1"/>
  <c r="H4507" i="1"/>
  <c r="I4507" i="1"/>
  <c r="J4507" i="1"/>
  <c r="K4507" i="1"/>
  <c r="L4507" i="1"/>
  <c r="M4507" i="1"/>
  <c r="N4507" i="1"/>
  <c r="O4507" i="1"/>
  <c r="P4507" i="1"/>
  <c r="Q4507" i="1"/>
  <c r="R4507" i="1"/>
  <c r="S4507" i="1"/>
  <c r="T4507" i="1"/>
  <c r="U4507" i="1"/>
  <c r="V4507" i="1"/>
  <c r="W4507" i="1"/>
  <c r="X4507" i="1"/>
  <c r="Y4507" i="1"/>
  <c r="Z4507" i="1"/>
  <c r="AA4507" i="1"/>
  <c r="AB4507" i="1"/>
  <c r="AC4507" i="1"/>
  <c r="H4508" i="1"/>
  <c r="I4508" i="1"/>
  <c r="J4508" i="1"/>
  <c r="K4508" i="1"/>
  <c r="L4508" i="1"/>
  <c r="M4508" i="1"/>
  <c r="N4508" i="1"/>
  <c r="O4508" i="1"/>
  <c r="P4508" i="1"/>
  <c r="Q4508" i="1"/>
  <c r="R4508" i="1"/>
  <c r="S4508" i="1"/>
  <c r="T4508" i="1"/>
  <c r="U4508" i="1"/>
  <c r="V4508" i="1"/>
  <c r="W4508" i="1"/>
  <c r="X4508" i="1"/>
  <c r="Y4508" i="1"/>
  <c r="Z4508" i="1"/>
  <c r="AA4508" i="1"/>
  <c r="AB4508" i="1"/>
  <c r="AC4508" i="1"/>
  <c r="H4509" i="1"/>
  <c r="I4509" i="1"/>
  <c r="J4509" i="1"/>
  <c r="K4509" i="1"/>
  <c r="L4509" i="1"/>
  <c r="M4509" i="1"/>
  <c r="N4509" i="1"/>
  <c r="O4509" i="1"/>
  <c r="P4509" i="1"/>
  <c r="Q4509" i="1"/>
  <c r="R4509" i="1"/>
  <c r="S4509" i="1"/>
  <c r="T4509" i="1"/>
  <c r="U4509" i="1"/>
  <c r="V4509" i="1"/>
  <c r="W4509" i="1"/>
  <c r="X4509" i="1"/>
  <c r="Y4509" i="1"/>
  <c r="Z4509" i="1"/>
  <c r="AA4509" i="1"/>
  <c r="AB4509" i="1"/>
  <c r="AC4509" i="1"/>
  <c r="H4510" i="1"/>
  <c r="I4510" i="1"/>
  <c r="J4510" i="1"/>
  <c r="K4510" i="1"/>
  <c r="L4510" i="1"/>
  <c r="M4510" i="1"/>
  <c r="N4510" i="1"/>
  <c r="O4510" i="1"/>
  <c r="P4510" i="1"/>
  <c r="Q4510" i="1"/>
  <c r="R4510" i="1"/>
  <c r="S4510" i="1"/>
  <c r="T4510" i="1"/>
  <c r="U4510" i="1"/>
  <c r="V4510" i="1"/>
  <c r="W4510" i="1"/>
  <c r="X4510" i="1"/>
  <c r="Y4510" i="1"/>
  <c r="Z4510" i="1"/>
  <c r="AA4510" i="1"/>
  <c r="AB4510" i="1"/>
  <c r="AC4510" i="1"/>
  <c r="H4511" i="1"/>
  <c r="I4511" i="1"/>
  <c r="J4511" i="1"/>
  <c r="K4511" i="1"/>
  <c r="L4511" i="1"/>
  <c r="M4511" i="1"/>
  <c r="N4511" i="1"/>
  <c r="O4511" i="1"/>
  <c r="P4511" i="1"/>
  <c r="Q4511" i="1"/>
  <c r="R4511" i="1"/>
  <c r="S4511" i="1"/>
  <c r="T4511" i="1"/>
  <c r="U4511" i="1"/>
  <c r="V4511" i="1"/>
  <c r="W4511" i="1"/>
  <c r="X4511" i="1"/>
  <c r="Y4511" i="1"/>
  <c r="Z4511" i="1"/>
  <c r="AA4511" i="1"/>
  <c r="AB4511" i="1"/>
  <c r="AC4511" i="1"/>
  <c r="H4512" i="1"/>
  <c r="I4512" i="1"/>
  <c r="J4512" i="1"/>
  <c r="K4512" i="1"/>
  <c r="L4512" i="1"/>
  <c r="M4512" i="1"/>
  <c r="N4512" i="1"/>
  <c r="O4512" i="1"/>
  <c r="P4512" i="1"/>
  <c r="Q4512" i="1"/>
  <c r="R4512" i="1"/>
  <c r="S4512" i="1"/>
  <c r="T4512" i="1"/>
  <c r="U4512" i="1"/>
  <c r="V4512" i="1"/>
  <c r="W4512" i="1"/>
  <c r="X4512" i="1"/>
  <c r="Y4512" i="1"/>
  <c r="Z4512" i="1"/>
  <c r="AA4512" i="1"/>
  <c r="AB4512" i="1"/>
  <c r="AC4512" i="1"/>
  <c r="H4513" i="1"/>
  <c r="I4513" i="1"/>
  <c r="J4513" i="1"/>
  <c r="K4513" i="1"/>
  <c r="L4513" i="1"/>
  <c r="M4513" i="1"/>
  <c r="N4513" i="1"/>
  <c r="O4513" i="1"/>
  <c r="P4513" i="1"/>
  <c r="Q4513" i="1"/>
  <c r="R4513" i="1"/>
  <c r="S4513" i="1"/>
  <c r="T4513" i="1"/>
  <c r="U4513" i="1"/>
  <c r="V4513" i="1"/>
  <c r="W4513" i="1"/>
  <c r="X4513" i="1"/>
  <c r="Y4513" i="1"/>
  <c r="Z4513" i="1"/>
  <c r="AA4513" i="1"/>
  <c r="AB4513" i="1"/>
  <c r="AC4513" i="1"/>
  <c r="H4514" i="1"/>
  <c r="I4514" i="1"/>
  <c r="J4514" i="1"/>
  <c r="K4514" i="1"/>
  <c r="L4514" i="1"/>
  <c r="M4514" i="1"/>
  <c r="N4514" i="1"/>
  <c r="O4514" i="1"/>
  <c r="P4514" i="1"/>
  <c r="Q4514" i="1"/>
  <c r="R4514" i="1"/>
  <c r="S4514" i="1"/>
  <c r="T4514" i="1"/>
  <c r="U4514" i="1"/>
  <c r="V4514" i="1"/>
  <c r="W4514" i="1"/>
  <c r="X4514" i="1"/>
  <c r="Y4514" i="1"/>
  <c r="Z4514" i="1"/>
  <c r="AA4514" i="1"/>
  <c r="AB4514" i="1"/>
  <c r="AC4514" i="1"/>
  <c r="H4515" i="1"/>
  <c r="I4515" i="1"/>
  <c r="J4515" i="1"/>
  <c r="K4515" i="1"/>
  <c r="L4515" i="1"/>
  <c r="M4515" i="1"/>
  <c r="N4515" i="1"/>
  <c r="O4515" i="1"/>
  <c r="P4515" i="1"/>
  <c r="Q4515" i="1"/>
  <c r="R4515" i="1"/>
  <c r="S4515" i="1"/>
  <c r="T4515" i="1"/>
  <c r="U4515" i="1"/>
  <c r="V4515" i="1"/>
  <c r="W4515" i="1"/>
  <c r="X4515" i="1"/>
  <c r="Y4515" i="1"/>
  <c r="Z4515" i="1"/>
  <c r="AA4515" i="1"/>
  <c r="AB4515" i="1"/>
  <c r="AC4515" i="1"/>
  <c r="H4516" i="1"/>
  <c r="I4516" i="1"/>
  <c r="J4516" i="1"/>
  <c r="K4516" i="1"/>
  <c r="L4516" i="1"/>
  <c r="M4516" i="1"/>
  <c r="N4516" i="1"/>
  <c r="O4516" i="1"/>
  <c r="P4516" i="1"/>
  <c r="Q4516" i="1"/>
  <c r="R4516" i="1"/>
  <c r="S4516" i="1"/>
  <c r="T4516" i="1"/>
  <c r="U4516" i="1"/>
  <c r="V4516" i="1"/>
  <c r="W4516" i="1"/>
  <c r="X4516" i="1"/>
  <c r="Y4516" i="1"/>
  <c r="Z4516" i="1"/>
  <c r="AA4516" i="1"/>
  <c r="AB4516" i="1"/>
  <c r="AC4516" i="1"/>
  <c r="H4517" i="1"/>
  <c r="I4517" i="1"/>
  <c r="J4517" i="1"/>
  <c r="K4517" i="1"/>
  <c r="L4517" i="1"/>
  <c r="M4517" i="1"/>
  <c r="N4517" i="1"/>
  <c r="O4517" i="1"/>
  <c r="P4517" i="1"/>
  <c r="Q4517" i="1"/>
  <c r="R4517" i="1"/>
  <c r="S4517" i="1"/>
  <c r="T4517" i="1"/>
  <c r="U4517" i="1"/>
  <c r="V4517" i="1"/>
  <c r="W4517" i="1"/>
  <c r="X4517" i="1"/>
  <c r="Y4517" i="1"/>
  <c r="Z4517" i="1"/>
  <c r="AA4517" i="1"/>
  <c r="AB4517" i="1"/>
  <c r="AC4517" i="1"/>
  <c r="H4518" i="1"/>
  <c r="I4518" i="1"/>
  <c r="J4518" i="1"/>
  <c r="K4518" i="1"/>
  <c r="L4518" i="1"/>
  <c r="M4518" i="1"/>
  <c r="N4518" i="1"/>
  <c r="O4518" i="1"/>
  <c r="P4518" i="1"/>
  <c r="Q4518" i="1"/>
  <c r="R4518" i="1"/>
  <c r="S4518" i="1"/>
  <c r="T4518" i="1"/>
  <c r="U4518" i="1"/>
  <c r="V4518" i="1"/>
  <c r="W4518" i="1"/>
  <c r="X4518" i="1"/>
  <c r="Y4518" i="1"/>
  <c r="Z4518" i="1"/>
  <c r="AA4518" i="1"/>
  <c r="AB4518" i="1"/>
  <c r="AC4518" i="1"/>
  <c r="H4519" i="1"/>
  <c r="I4519" i="1"/>
  <c r="J4519" i="1"/>
  <c r="K4519" i="1"/>
  <c r="L4519" i="1"/>
  <c r="M4519" i="1"/>
  <c r="N4519" i="1"/>
  <c r="O4519" i="1"/>
  <c r="P4519" i="1"/>
  <c r="Q4519" i="1"/>
  <c r="R4519" i="1"/>
  <c r="S4519" i="1"/>
  <c r="T4519" i="1"/>
  <c r="U4519" i="1"/>
  <c r="V4519" i="1"/>
  <c r="W4519" i="1"/>
  <c r="X4519" i="1"/>
  <c r="Y4519" i="1"/>
  <c r="Z4519" i="1"/>
  <c r="AA4519" i="1"/>
  <c r="AB4519" i="1"/>
  <c r="AC4519" i="1"/>
  <c r="H4520" i="1"/>
  <c r="I4520" i="1"/>
  <c r="J4520" i="1"/>
  <c r="K4520" i="1"/>
  <c r="L4520" i="1"/>
  <c r="M4520" i="1"/>
  <c r="N4520" i="1"/>
  <c r="O4520" i="1"/>
  <c r="P4520" i="1"/>
  <c r="Q4520" i="1"/>
  <c r="R4520" i="1"/>
  <c r="S4520" i="1"/>
  <c r="T4520" i="1"/>
  <c r="U4520" i="1"/>
  <c r="V4520" i="1"/>
  <c r="W4520" i="1"/>
  <c r="X4520" i="1"/>
  <c r="Y4520" i="1"/>
  <c r="Z4520" i="1"/>
  <c r="AA4520" i="1"/>
  <c r="AB4520" i="1"/>
  <c r="AC4520" i="1"/>
  <c r="H4521" i="1"/>
  <c r="I4521" i="1"/>
  <c r="J4521" i="1"/>
  <c r="K4521" i="1"/>
  <c r="L4521" i="1"/>
  <c r="M4521" i="1"/>
  <c r="N4521" i="1"/>
  <c r="O4521" i="1"/>
  <c r="P4521" i="1"/>
  <c r="Q4521" i="1"/>
  <c r="R4521" i="1"/>
  <c r="S4521" i="1"/>
  <c r="T4521" i="1"/>
  <c r="U4521" i="1"/>
  <c r="V4521" i="1"/>
  <c r="W4521" i="1"/>
  <c r="X4521" i="1"/>
  <c r="Y4521" i="1"/>
  <c r="Z4521" i="1"/>
  <c r="AA4521" i="1"/>
  <c r="AB4521" i="1"/>
  <c r="AC4521" i="1"/>
  <c r="H4522" i="1"/>
  <c r="I4522" i="1"/>
  <c r="J4522" i="1"/>
  <c r="K4522" i="1"/>
  <c r="L4522" i="1"/>
  <c r="M4522" i="1"/>
  <c r="N4522" i="1"/>
  <c r="O4522" i="1"/>
  <c r="P4522" i="1"/>
  <c r="Q4522" i="1"/>
  <c r="R4522" i="1"/>
  <c r="S4522" i="1"/>
  <c r="T4522" i="1"/>
  <c r="U4522" i="1"/>
  <c r="V4522" i="1"/>
  <c r="W4522" i="1"/>
  <c r="X4522" i="1"/>
  <c r="Y4522" i="1"/>
  <c r="Z4522" i="1"/>
  <c r="AA4522" i="1"/>
  <c r="AB4522" i="1"/>
  <c r="AC4522" i="1"/>
  <c r="H4531" i="1"/>
  <c r="I4531" i="1"/>
  <c r="J4531" i="1"/>
  <c r="K4531" i="1"/>
  <c r="L4531" i="1"/>
  <c r="M4531" i="1"/>
  <c r="N4531" i="1"/>
  <c r="O4531" i="1"/>
  <c r="P4531" i="1"/>
  <c r="Q4531" i="1"/>
  <c r="R4531" i="1"/>
  <c r="S4531" i="1"/>
  <c r="T4531" i="1"/>
  <c r="U4531" i="1"/>
  <c r="V4531" i="1"/>
  <c r="W4531" i="1"/>
  <c r="X4531" i="1"/>
  <c r="Y4531" i="1"/>
  <c r="Z4531" i="1"/>
  <c r="AA4531" i="1"/>
  <c r="AB4531" i="1"/>
  <c r="AC4531" i="1"/>
  <c r="H4532" i="1"/>
  <c r="I4532" i="1"/>
  <c r="J4532" i="1"/>
  <c r="K4532" i="1"/>
  <c r="L4532" i="1"/>
  <c r="M4532" i="1"/>
  <c r="N4532" i="1"/>
  <c r="O4532" i="1"/>
  <c r="P4532" i="1"/>
  <c r="Q4532" i="1"/>
  <c r="R4532" i="1"/>
  <c r="S4532" i="1"/>
  <c r="T4532" i="1"/>
  <c r="U4532" i="1"/>
  <c r="V4532" i="1"/>
  <c r="W4532" i="1"/>
  <c r="X4532" i="1"/>
  <c r="Y4532" i="1"/>
  <c r="Z4532" i="1"/>
  <c r="AA4532" i="1"/>
  <c r="AB4532" i="1"/>
  <c r="AC4532" i="1"/>
  <c r="H4533" i="1"/>
  <c r="I4533" i="1"/>
  <c r="J4533" i="1"/>
  <c r="K4533" i="1"/>
  <c r="L4533" i="1"/>
  <c r="M4533" i="1"/>
  <c r="N4533" i="1"/>
  <c r="O4533" i="1"/>
  <c r="P4533" i="1"/>
  <c r="Q4533" i="1"/>
  <c r="R4533" i="1"/>
  <c r="S4533" i="1"/>
  <c r="T4533" i="1"/>
  <c r="U4533" i="1"/>
  <c r="V4533" i="1"/>
  <c r="W4533" i="1"/>
  <c r="X4533" i="1"/>
  <c r="Y4533" i="1"/>
  <c r="Z4533" i="1"/>
  <c r="AA4533" i="1"/>
  <c r="AB4533" i="1"/>
  <c r="AC4533" i="1"/>
  <c r="H4534" i="1"/>
  <c r="I4534" i="1"/>
  <c r="J4534" i="1"/>
  <c r="K4534" i="1"/>
  <c r="L4534" i="1"/>
  <c r="M4534" i="1"/>
  <c r="N4534" i="1"/>
  <c r="O4534" i="1"/>
  <c r="P4534" i="1"/>
  <c r="Q4534" i="1"/>
  <c r="R4534" i="1"/>
  <c r="S4534" i="1"/>
  <c r="T4534" i="1"/>
  <c r="U4534" i="1"/>
  <c r="V4534" i="1"/>
  <c r="W4534" i="1"/>
  <c r="X4534" i="1"/>
  <c r="Y4534" i="1"/>
  <c r="Z4534" i="1"/>
  <c r="AA4534" i="1"/>
  <c r="AB4534" i="1"/>
  <c r="AC4534" i="1"/>
  <c r="H4535" i="1"/>
  <c r="I4535" i="1"/>
  <c r="J4535" i="1"/>
  <c r="K4535" i="1"/>
  <c r="L4535" i="1"/>
  <c r="M4535" i="1"/>
  <c r="N4535" i="1"/>
  <c r="O4535" i="1"/>
  <c r="P4535" i="1"/>
  <c r="Q4535" i="1"/>
  <c r="R4535" i="1"/>
  <c r="S4535" i="1"/>
  <c r="T4535" i="1"/>
  <c r="U4535" i="1"/>
  <c r="V4535" i="1"/>
  <c r="W4535" i="1"/>
  <c r="X4535" i="1"/>
  <c r="Y4535" i="1"/>
  <c r="Z4535" i="1"/>
  <c r="AA4535" i="1"/>
  <c r="AB4535" i="1"/>
  <c r="AC4535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A4536" i="1"/>
  <c r="AB4536" i="1"/>
  <c r="AC4536" i="1"/>
  <c r="H4537" i="1"/>
  <c r="I4537" i="1"/>
  <c r="J4537" i="1"/>
  <c r="K4537" i="1"/>
  <c r="L4537" i="1"/>
  <c r="M4537" i="1"/>
  <c r="N4537" i="1"/>
  <c r="O4537" i="1"/>
  <c r="P4537" i="1"/>
  <c r="Q4537" i="1"/>
  <c r="R4537" i="1"/>
  <c r="S4537" i="1"/>
  <c r="T4537" i="1"/>
  <c r="U4537" i="1"/>
  <c r="V4537" i="1"/>
  <c r="W4537" i="1"/>
  <c r="X4537" i="1"/>
  <c r="Y4537" i="1"/>
  <c r="Z4537" i="1"/>
  <c r="AA4537" i="1"/>
  <c r="AB4537" i="1"/>
  <c r="AC4537" i="1"/>
  <c r="H4538" i="1"/>
  <c r="I4538" i="1"/>
  <c r="J4538" i="1"/>
  <c r="K4538" i="1"/>
  <c r="L4538" i="1"/>
  <c r="M4538" i="1"/>
  <c r="N4538" i="1"/>
  <c r="O4538" i="1"/>
  <c r="P4538" i="1"/>
  <c r="Q4538" i="1"/>
  <c r="R4538" i="1"/>
  <c r="S4538" i="1"/>
  <c r="T4538" i="1"/>
  <c r="U4538" i="1"/>
  <c r="V4538" i="1"/>
  <c r="W4538" i="1"/>
  <c r="X4538" i="1"/>
  <c r="Y4538" i="1"/>
  <c r="Z4538" i="1"/>
  <c r="AA4538" i="1"/>
  <c r="AB4538" i="1"/>
  <c r="AC4538" i="1"/>
  <c r="H4539" i="1"/>
  <c r="I4539" i="1"/>
  <c r="J4539" i="1"/>
  <c r="K4539" i="1"/>
  <c r="L4539" i="1"/>
  <c r="M4539" i="1"/>
  <c r="N4539" i="1"/>
  <c r="O4539" i="1"/>
  <c r="P4539" i="1"/>
  <c r="Q4539" i="1"/>
  <c r="R4539" i="1"/>
  <c r="S4539" i="1"/>
  <c r="T4539" i="1"/>
  <c r="U4539" i="1"/>
  <c r="V4539" i="1"/>
  <c r="W4539" i="1"/>
  <c r="X4539" i="1"/>
  <c r="Y4539" i="1"/>
  <c r="Z4539" i="1"/>
  <c r="AA4539" i="1"/>
  <c r="AB4539" i="1"/>
  <c r="AC4539" i="1"/>
  <c r="H4540" i="1"/>
  <c r="I4540" i="1"/>
  <c r="J4540" i="1"/>
  <c r="K4540" i="1"/>
  <c r="L4540" i="1"/>
  <c r="M4540" i="1"/>
  <c r="N4540" i="1"/>
  <c r="O4540" i="1"/>
  <c r="P4540" i="1"/>
  <c r="Q4540" i="1"/>
  <c r="R4540" i="1"/>
  <c r="S4540" i="1"/>
  <c r="T4540" i="1"/>
  <c r="U4540" i="1"/>
  <c r="V4540" i="1"/>
  <c r="W4540" i="1"/>
  <c r="X4540" i="1"/>
  <c r="Y4540" i="1"/>
  <c r="Z4540" i="1"/>
  <c r="AA4540" i="1"/>
  <c r="AB4540" i="1"/>
  <c r="AC4540" i="1"/>
  <c r="H4541" i="1"/>
  <c r="I4541" i="1"/>
  <c r="J4541" i="1"/>
  <c r="K4541" i="1"/>
  <c r="L4541" i="1"/>
  <c r="M4541" i="1"/>
  <c r="N4541" i="1"/>
  <c r="O4541" i="1"/>
  <c r="P4541" i="1"/>
  <c r="Q4541" i="1"/>
  <c r="R4541" i="1"/>
  <c r="S4541" i="1"/>
  <c r="T4541" i="1"/>
  <c r="U4541" i="1"/>
  <c r="V4541" i="1"/>
  <c r="W4541" i="1"/>
  <c r="X4541" i="1"/>
  <c r="Y4541" i="1"/>
  <c r="Z4541" i="1"/>
  <c r="AA4541" i="1"/>
  <c r="AB4541" i="1"/>
  <c r="AC4541" i="1"/>
  <c r="H4542" i="1"/>
  <c r="I4542" i="1"/>
  <c r="J4542" i="1"/>
  <c r="K4542" i="1"/>
  <c r="L4542" i="1"/>
  <c r="M4542" i="1"/>
  <c r="N4542" i="1"/>
  <c r="O4542" i="1"/>
  <c r="P4542" i="1"/>
  <c r="Q4542" i="1"/>
  <c r="R4542" i="1"/>
  <c r="S4542" i="1"/>
  <c r="T4542" i="1"/>
  <c r="U4542" i="1"/>
  <c r="V4542" i="1"/>
  <c r="W4542" i="1"/>
  <c r="X4542" i="1"/>
  <c r="Y4542" i="1"/>
  <c r="Z4542" i="1"/>
  <c r="AA4542" i="1"/>
  <c r="AB4542" i="1"/>
  <c r="AC4542" i="1"/>
  <c r="H4543" i="1"/>
  <c r="I4543" i="1"/>
  <c r="J4543" i="1"/>
  <c r="K4543" i="1"/>
  <c r="L4543" i="1"/>
  <c r="M4543" i="1"/>
  <c r="N4543" i="1"/>
  <c r="O4543" i="1"/>
  <c r="P4543" i="1"/>
  <c r="Q4543" i="1"/>
  <c r="R4543" i="1"/>
  <c r="S4543" i="1"/>
  <c r="T4543" i="1"/>
  <c r="U4543" i="1"/>
  <c r="V4543" i="1"/>
  <c r="W4543" i="1"/>
  <c r="X4543" i="1"/>
  <c r="Y4543" i="1"/>
  <c r="Z4543" i="1"/>
  <c r="AA4543" i="1"/>
  <c r="AB4543" i="1"/>
  <c r="AC4543" i="1"/>
  <c r="H4544" i="1"/>
  <c r="I4544" i="1"/>
  <c r="J4544" i="1"/>
  <c r="K4544" i="1"/>
  <c r="L4544" i="1"/>
  <c r="M4544" i="1"/>
  <c r="N4544" i="1"/>
  <c r="O4544" i="1"/>
  <c r="P4544" i="1"/>
  <c r="Q4544" i="1"/>
  <c r="R4544" i="1"/>
  <c r="S4544" i="1"/>
  <c r="T4544" i="1"/>
  <c r="U4544" i="1"/>
  <c r="V4544" i="1"/>
  <c r="W4544" i="1"/>
  <c r="X4544" i="1"/>
  <c r="Y4544" i="1"/>
  <c r="Z4544" i="1"/>
  <c r="AA4544" i="1"/>
  <c r="AB4544" i="1"/>
  <c r="AC4544" i="1"/>
  <c r="H4545" i="1"/>
  <c r="I4545" i="1"/>
  <c r="J4545" i="1"/>
  <c r="K4545" i="1"/>
  <c r="L4545" i="1"/>
  <c r="M4545" i="1"/>
  <c r="N4545" i="1"/>
  <c r="O4545" i="1"/>
  <c r="P4545" i="1"/>
  <c r="Q4545" i="1"/>
  <c r="R4545" i="1"/>
  <c r="S4545" i="1"/>
  <c r="T4545" i="1"/>
  <c r="U4545" i="1"/>
  <c r="V4545" i="1"/>
  <c r="W4545" i="1"/>
  <c r="X4545" i="1"/>
  <c r="Y4545" i="1"/>
  <c r="Z4545" i="1"/>
  <c r="AA4545" i="1"/>
  <c r="AB4545" i="1"/>
  <c r="AC4545" i="1"/>
  <c r="H4546" i="1"/>
  <c r="I4546" i="1"/>
  <c r="J4546" i="1"/>
  <c r="K4546" i="1"/>
  <c r="L4546" i="1"/>
  <c r="M4546" i="1"/>
  <c r="N4546" i="1"/>
  <c r="O4546" i="1"/>
  <c r="P4546" i="1"/>
  <c r="Q4546" i="1"/>
  <c r="R4546" i="1"/>
  <c r="S4546" i="1"/>
  <c r="T4546" i="1"/>
  <c r="U4546" i="1"/>
  <c r="V4546" i="1"/>
  <c r="W4546" i="1"/>
  <c r="X4546" i="1"/>
  <c r="Y4546" i="1"/>
  <c r="Z4546" i="1"/>
  <c r="AA4546" i="1"/>
  <c r="AB4546" i="1"/>
  <c r="AC4546" i="1"/>
  <c r="H4548" i="1"/>
  <c r="I4548" i="1"/>
  <c r="J4548" i="1"/>
  <c r="K4548" i="1"/>
  <c r="L4548" i="1"/>
  <c r="M4548" i="1"/>
  <c r="N4548" i="1"/>
  <c r="O4548" i="1"/>
  <c r="P4548" i="1"/>
  <c r="Q4548" i="1"/>
  <c r="R4548" i="1"/>
  <c r="S4548" i="1"/>
  <c r="T4548" i="1"/>
  <c r="U4548" i="1"/>
  <c r="V4548" i="1"/>
  <c r="W4548" i="1"/>
  <c r="X4548" i="1"/>
  <c r="Y4548" i="1"/>
  <c r="Z4548" i="1"/>
  <c r="AA4548" i="1"/>
  <c r="AB4548" i="1"/>
  <c r="AC4548" i="1"/>
  <c r="H4549" i="1"/>
  <c r="I4549" i="1"/>
  <c r="J4549" i="1"/>
  <c r="K4549" i="1"/>
  <c r="L4549" i="1"/>
  <c r="M4549" i="1"/>
  <c r="N4549" i="1"/>
  <c r="O4549" i="1"/>
  <c r="P4549" i="1"/>
  <c r="Q4549" i="1"/>
  <c r="R4549" i="1"/>
  <c r="S4549" i="1"/>
  <c r="T4549" i="1"/>
  <c r="U4549" i="1"/>
  <c r="V4549" i="1"/>
  <c r="W4549" i="1"/>
  <c r="X4549" i="1"/>
  <c r="Y4549" i="1"/>
  <c r="Z4549" i="1"/>
  <c r="AA4549" i="1"/>
  <c r="AB4549" i="1"/>
  <c r="AC4549" i="1"/>
  <c r="H4550" i="1"/>
  <c r="I4550" i="1"/>
  <c r="J4550" i="1"/>
  <c r="K4550" i="1"/>
  <c r="L4550" i="1"/>
  <c r="M4550" i="1"/>
  <c r="N4550" i="1"/>
  <c r="O4550" i="1"/>
  <c r="P4550" i="1"/>
  <c r="Q4550" i="1"/>
  <c r="R4550" i="1"/>
  <c r="S4550" i="1"/>
  <c r="T4550" i="1"/>
  <c r="U4550" i="1"/>
  <c r="V4550" i="1"/>
  <c r="W4550" i="1"/>
  <c r="X4550" i="1"/>
  <c r="Y4550" i="1"/>
  <c r="Z4550" i="1"/>
  <c r="AA4550" i="1"/>
  <c r="AB4550" i="1"/>
  <c r="AC4550" i="1"/>
  <c r="H4551" i="1"/>
  <c r="I4551" i="1"/>
  <c r="J4551" i="1"/>
  <c r="K4551" i="1"/>
  <c r="L4551" i="1"/>
  <c r="M4551" i="1"/>
  <c r="N4551" i="1"/>
  <c r="O4551" i="1"/>
  <c r="P4551" i="1"/>
  <c r="Q4551" i="1"/>
  <c r="R4551" i="1"/>
  <c r="S4551" i="1"/>
  <c r="T4551" i="1"/>
  <c r="U4551" i="1"/>
  <c r="V4551" i="1"/>
  <c r="W4551" i="1"/>
  <c r="X4551" i="1"/>
  <c r="Y4551" i="1"/>
  <c r="Z4551" i="1"/>
  <c r="AA4551" i="1"/>
  <c r="AB4551" i="1"/>
  <c r="AC4551" i="1"/>
  <c r="H4552" i="1"/>
  <c r="I4552" i="1"/>
  <c r="J4552" i="1"/>
  <c r="K4552" i="1"/>
  <c r="L4552" i="1"/>
  <c r="M4552" i="1"/>
  <c r="N4552" i="1"/>
  <c r="O4552" i="1"/>
  <c r="P4552" i="1"/>
  <c r="Q4552" i="1"/>
  <c r="R4552" i="1"/>
  <c r="S4552" i="1"/>
  <c r="T4552" i="1"/>
  <c r="U4552" i="1"/>
  <c r="V4552" i="1"/>
  <c r="W4552" i="1"/>
  <c r="X4552" i="1"/>
  <c r="Y4552" i="1"/>
  <c r="Z4552" i="1"/>
  <c r="AA4552" i="1"/>
  <c r="AB4552" i="1"/>
  <c r="AC4552" i="1"/>
  <c r="H4553" i="1"/>
  <c r="I4553" i="1"/>
  <c r="J4553" i="1"/>
  <c r="K4553" i="1"/>
  <c r="L4553" i="1"/>
  <c r="M4553" i="1"/>
  <c r="N4553" i="1"/>
  <c r="O4553" i="1"/>
  <c r="P4553" i="1"/>
  <c r="Q4553" i="1"/>
  <c r="R4553" i="1"/>
  <c r="S4553" i="1"/>
  <c r="T4553" i="1"/>
  <c r="U4553" i="1"/>
  <c r="V4553" i="1"/>
  <c r="W4553" i="1"/>
  <c r="X4553" i="1"/>
  <c r="Y4553" i="1"/>
  <c r="Z4553" i="1"/>
  <c r="AA4553" i="1"/>
  <c r="AB4553" i="1"/>
  <c r="AC4553" i="1"/>
  <c r="H4554" i="1"/>
  <c r="I4554" i="1"/>
  <c r="J4554" i="1"/>
  <c r="K4554" i="1"/>
  <c r="L4554" i="1"/>
  <c r="M4554" i="1"/>
  <c r="N4554" i="1"/>
  <c r="O4554" i="1"/>
  <c r="P4554" i="1"/>
  <c r="Q4554" i="1"/>
  <c r="R4554" i="1"/>
  <c r="S4554" i="1"/>
  <c r="T4554" i="1"/>
  <c r="U4554" i="1"/>
  <c r="V4554" i="1"/>
  <c r="W4554" i="1"/>
  <c r="X4554" i="1"/>
  <c r="Y4554" i="1"/>
  <c r="Z4554" i="1"/>
  <c r="AA4554" i="1"/>
  <c r="AB4554" i="1"/>
  <c r="AC4554" i="1"/>
  <c r="H4555" i="1"/>
  <c r="I4555" i="1"/>
  <c r="J4555" i="1"/>
  <c r="K4555" i="1"/>
  <c r="L4555" i="1"/>
  <c r="M4555" i="1"/>
  <c r="N4555" i="1"/>
  <c r="O4555" i="1"/>
  <c r="P4555" i="1"/>
  <c r="Q4555" i="1"/>
  <c r="R4555" i="1"/>
  <c r="S4555" i="1"/>
  <c r="T4555" i="1"/>
  <c r="U4555" i="1"/>
  <c r="V4555" i="1"/>
  <c r="W4555" i="1"/>
  <c r="X4555" i="1"/>
  <c r="Y4555" i="1"/>
  <c r="Z4555" i="1"/>
  <c r="AA4555" i="1"/>
  <c r="AB4555" i="1"/>
  <c r="AC4555" i="1"/>
  <c r="H4557" i="1"/>
  <c r="I4557" i="1"/>
  <c r="J4557" i="1"/>
  <c r="K4557" i="1"/>
  <c r="L4557" i="1"/>
  <c r="M4557" i="1"/>
  <c r="N4557" i="1"/>
  <c r="O4557" i="1"/>
  <c r="P4557" i="1"/>
  <c r="Q4557" i="1"/>
  <c r="R4557" i="1"/>
  <c r="S4557" i="1"/>
  <c r="T4557" i="1"/>
  <c r="U4557" i="1"/>
  <c r="V4557" i="1"/>
  <c r="W4557" i="1"/>
  <c r="X4557" i="1"/>
  <c r="Y4557" i="1"/>
  <c r="Z4557" i="1"/>
  <c r="AA4557" i="1"/>
  <c r="AB4557" i="1"/>
  <c r="AC4557" i="1"/>
  <c r="H4558" i="1"/>
  <c r="I4558" i="1"/>
  <c r="J4558" i="1"/>
  <c r="K4558" i="1"/>
  <c r="L4558" i="1"/>
  <c r="M4558" i="1"/>
  <c r="N4558" i="1"/>
  <c r="O4558" i="1"/>
  <c r="P4558" i="1"/>
  <c r="Q4558" i="1"/>
  <c r="R4558" i="1"/>
  <c r="S4558" i="1"/>
  <c r="T4558" i="1"/>
  <c r="U4558" i="1"/>
  <c r="V4558" i="1"/>
  <c r="W4558" i="1"/>
  <c r="X4558" i="1"/>
  <c r="Y4558" i="1"/>
  <c r="Z4558" i="1"/>
  <c r="AA4558" i="1"/>
  <c r="AB4558" i="1"/>
  <c r="AC4558" i="1"/>
  <c r="H4559" i="1"/>
  <c r="I4559" i="1"/>
  <c r="J4559" i="1"/>
  <c r="K4559" i="1"/>
  <c r="L4559" i="1"/>
  <c r="M4559" i="1"/>
  <c r="N4559" i="1"/>
  <c r="O4559" i="1"/>
  <c r="P4559" i="1"/>
  <c r="Q4559" i="1"/>
  <c r="R4559" i="1"/>
  <c r="S4559" i="1"/>
  <c r="T4559" i="1"/>
  <c r="U4559" i="1"/>
  <c r="V4559" i="1"/>
  <c r="W4559" i="1"/>
  <c r="X4559" i="1"/>
  <c r="Y4559" i="1"/>
  <c r="Z4559" i="1"/>
  <c r="AA4559" i="1"/>
  <c r="AB4559" i="1"/>
  <c r="AC4559" i="1"/>
  <c r="H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W4560" i="1"/>
  <c r="X4560" i="1"/>
  <c r="Y4560" i="1"/>
  <c r="Z4560" i="1"/>
  <c r="AA4560" i="1"/>
  <c r="AB4560" i="1"/>
  <c r="AC4560" i="1"/>
  <c r="H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W4561" i="1"/>
  <c r="X4561" i="1"/>
  <c r="Y4561" i="1"/>
  <c r="Z4561" i="1"/>
  <c r="AA4561" i="1"/>
  <c r="AB4561" i="1"/>
  <c r="AC4561" i="1"/>
  <c r="H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W4562" i="1"/>
  <c r="X4562" i="1"/>
  <c r="Y4562" i="1"/>
  <c r="Z4562" i="1"/>
  <c r="AA4562" i="1"/>
  <c r="AB4562" i="1"/>
  <c r="AC4562" i="1"/>
  <c r="H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W4563" i="1"/>
  <c r="X4563" i="1"/>
  <c r="Y4563" i="1"/>
  <c r="Z4563" i="1"/>
  <c r="AA4563" i="1"/>
  <c r="AB4563" i="1"/>
  <c r="AC4563" i="1"/>
  <c r="H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W4564" i="1"/>
  <c r="X4564" i="1"/>
  <c r="Y4564" i="1"/>
  <c r="Z4564" i="1"/>
  <c r="AA4564" i="1"/>
  <c r="AB4564" i="1"/>
  <c r="AC4564" i="1"/>
  <c r="H4566" i="1"/>
  <c r="I4566" i="1"/>
  <c r="J4566" i="1"/>
  <c r="K4566" i="1"/>
  <c r="L4566" i="1"/>
  <c r="M4566" i="1"/>
  <c r="N4566" i="1"/>
  <c r="O4566" i="1"/>
  <c r="P4566" i="1"/>
  <c r="Q4566" i="1"/>
  <c r="R4566" i="1"/>
  <c r="S4566" i="1"/>
  <c r="T4566" i="1"/>
  <c r="U4566" i="1"/>
  <c r="V4566" i="1"/>
  <c r="W4566" i="1"/>
  <c r="X4566" i="1"/>
  <c r="Y4566" i="1"/>
  <c r="Z4566" i="1"/>
  <c r="AA4566" i="1"/>
  <c r="AB4566" i="1"/>
  <c r="AC4566" i="1"/>
  <c r="H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W4567" i="1"/>
  <c r="X4567" i="1"/>
  <c r="Y4567" i="1"/>
  <c r="Z4567" i="1"/>
  <c r="AA4567" i="1"/>
  <c r="AB4567" i="1"/>
  <c r="AC4567" i="1"/>
  <c r="H4568" i="1"/>
  <c r="I4568" i="1"/>
  <c r="J4568" i="1"/>
  <c r="K4568" i="1"/>
  <c r="L4568" i="1"/>
  <c r="M4568" i="1"/>
  <c r="N4568" i="1"/>
  <c r="O4568" i="1"/>
  <c r="P4568" i="1"/>
  <c r="Q4568" i="1"/>
  <c r="R4568" i="1"/>
  <c r="S4568" i="1"/>
  <c r="T4568" i="1"/>
  <c r="U4568" i="1"/>
  <c r="V4568" i="1"/>
  <c r="W4568" i="1"/>
  <c r="X4568" i="1"/>
  <c r="Y4568" i="1"/>
  <c r="Z4568" i="1"/>
  <c r="AA4568" i="1"/>
  <c r="AB4568" i="1"/>
  <c r="AC4568" i="1"/>
  <c r="H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W4569" i="1"/>
  <c r="X4569" i="1"/>
  <c r="Y4569" i="1"/>
  <c r="Z4569" i="1"/>
  <c r="AA4569" i="1"/>
  <c r="AB4569" i="1"/>
  <c r="AC4569" i="1"/>
  <c r="H4570" i="1"/>
  <c r="I4570" i="1"/>
  <c r="J4570" i="1"/>
  <c r="K4570" i="1"/>
  <c r="L4570" i="1"/>
  <c r="M4570" i="1"/>
  <c r="N4570" i="1"/>
  <c r="O4570" i="1"/>
  <c r="P4570" i="1"/>
  <c r="Q4570" i="1"/>
  <c r="R4570" i="1"/>
  <c r="S4570" i="1"/>
  <c r="T4570" i="1"/>
  <c r="U4570" i="1"/>
  <c r="V4570" i="1"/>
  <c r="W4570" i="1"/>
  <c r="X4570" i="1"/>
  <c r="Y4570" i="1"/>
  <c r="Z4570" i="1"/>
  <c r="AA4570" i="1"/>
  <c r="AB4570" i="1"/>
  <c r="AC4570" i="1"/>
  <c r="H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W4571" i="1"/>
  <c r="X4571" i="1"/>
  <c r="Y4571" i="1"/>
  <c r="Z4571" i="1"/>
  <c r="AA4571" i="1"/>
  <c r="AB4571" i="1"/>
  <c r="AC4571" i="1"/>
  <c r="H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W4572" i="1"/>
  <c r="X4572" i="1"/>
  <c r="Y4572" i="1"/>
  <c r="Z4572" i="1"/>
  <c r="AA4572" i="1"/>
  <c r="AB4572" i="1"/>
  <c r="AC4572" i="1"/>
  <c r="H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W4573" i="1"/>
  <c r="X4573" i="1"/>
  <c r="Y4573" i="1"/>
  <c r="Z4573" i="1"/>
  <c r="AA4573" i="1"/>
  <c r="AB4573" i="1"/>
  <c r="AC4573" i="1"/>
  <c r="H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W4575" i="1"/>
  <c r="X4575" i="1"/>
  <c r="Y4575" i="1"/>
  <c r="Z4575" i="1"/>
  <c r="AA4575" i="1"/>
  <c r="AB4575" i="1"/>
  <c r="AC4575" i="1"/>
  <c r="H4576" i="1"/>
  <c r="I4576" i="1"/>
  <c r="J4576" i="1"/>
  <c r="K4576" i="1"/>
  <c r="L4576" i="1"/>
  <c r="M4576" i="1"/>
  <c r="N4576" i="1"/>
  <c r="O4576" i="1"/>
  <c r="P4576" i="1"/>
  <c r="Q4576" i="1"/>
  <c r="R4576" i="1"/>
  <c r="S4576" i="1"/>
  <c r="T4576" i="1"/>
  <c r="U4576" i="1"/>
  <c r="V4576" i="1"/>
  <c r="W4576" i="1"/>
  <c r="X4576" i="1"/>
  <c r="Y4576" i="1"/>
  <c r="Z4576" i="1"/>
  <c r="AA4576" i="1"/>
  <c r="AB4576" i="1"/>
  <c r="AC4576" i="1"/>
  <c r="H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W4577" i="1"/>
  <c r="X4577" i="1"/>
  <c r="Y4577" i="1"/>
  <c r="Z4577" i="1"/>
  <c r="AA4577" i="1"/>
  <c r="AB4577" i="1"/>
  <c r="AC4577" i="1"/>
  <c r="H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W4578" i="1"/>
  <c r="X4578" i="1"/>
  <c r="Y4578" i="1"/>
  <c r="Z4578" i="1"/>
  <c r="AA4578" i="1"/>
  <c r="AB4578" i="1"/>
  <c r="AC4578" i="1"/>
  <c r="H4579" i="1"/>
  <c r="I4579" i="1"/>
  <c r="J4579" i="1"/>
  <c r="K4579" i="1"/>
  <c r="L4579" i="1"/>
  <c r="M4579" i="1"/>
  <c r="N4579" i="1"/>
  <c r="O4579" i="1"/>
  <c r="P4579" i="1"/>
  <c r="Q4579" i="1"/>
  <c r="R4579" i="1"/>
  <c r="S4579" i="1"/>
  <c r="T4579" i="1"/>
  <c r="U4579" i="1"/>
  <c r="V4579" i="1"/>
  <c r="W4579" i="1"/>
  <c r="X4579" i="1"/>
  <c r="Y4579" i="1"/>
  <c r="Z4579" i="1"/>
  <c r="AA4579" i="1"/>
  <c r="AB4579" i="1"/>
  <c r="AC4579" i="1"/>
  <c r="H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W4580" i="1"/>
  <c r="X4580" i="1"/>
  <c r="Y4580" i="1"/>
  <c r="Z4580" i="1"/>
  <c r="AA4580" i="1"/>
  <c r="AB4580" i="1"/>
  <c r="AC4580" i="1"/>
  <c r="H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W4581" i="1"/>
  <c r="X4581" i="1"/>
  <c r="Y4581" i="1"/>
  <c r="Z4581" i="1"/>
  <c r="AA4581" i="1"/>
  <c r="AB4581" i="1"/>
  <c r="AC4581" i="1"/>
  <c r="H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W4582" i="1"/>
  <c r="X4582" i="1"/>
  <c r="Y4582" i="1"/>
  <c r="Z4582" i="1"/>
  <c r="AA4582" i="1"/>
  <c r="AB4582" i="1"/>
  <c r="AC4582" i="1"/>
  <c r="H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W4584" i="1"/>
  <c r="X4584" i="1"/>
  <c r="Y4584" i="1"/>
  <c r="Z4584" i="1"/>
  <c r="AA4584" i="1"/>
  <c r="AB4584" i="1"/>
  <c r="AC4584" i="1"/>
  <c r="H4585" i="1"/>
  <c r="I4585" i="1"/>
  <c r="J4585" i="1"/>
  <c r="K4585" i="1"/>
  <c r="L4585" i="1"/>
  <c r="M4585" i="1"/>
  <c r="N4585" i="1"/>
  <c r="O4585" i="1"/>
  <c r="P4585" i="1"/>
  <c r="Q4585" i="1"/>
  <c r="R4585" i="1"/>
  <c r="S4585" i="1"/>
  <c r="T4585" i="1"/>
  <c r="U4585" i="1"/>
  <c r="V4585" i="1"/>
  <c r="W4585" i="1"/>
  <c r="X4585" i="1"/>
  <c r="Y4585" i="1"/>
  <c r="Z4585" i="1"/>
  <c r="AA4585" i="1"/>
  <c r="AB4585" i="1"/>
  <c r="AC4585" i="1"/>
  <c r="H4586" i="1"/>
  <c r="I4586" i="1"/>
  <c r="J4586" i="1"/>
  <c r="K4586" i="1"/>
  <c r="L4586" i="1"/>
  <c r="M4586" i="1"/>
  <c r="N4586" i="1"/>
  <c r="O4586" i="1"/>
  <c r="P4586" i="1"/>
  <c r="Q4586" i="1"/>
  <c r="R4586" i="1"/>
  <c r="S4586" i="1"/>
  <c r="T4586" i="1"/>
  <c r="U4586" i="1"/>
  <c r="V4586" i="1"/>
  <c r="W4586" i="1"/>
  <c r="X4586" i="1"/>
  <c r="Y4586" i="1"/>
  <c r="Z4586" i="1"/>
  <c r="AA4586" i="1"/>
  <c r="AB4586" i="1"/>
  <c r="AC4586" i="1"/>
  <c r="H4587" i="1"/>
  <c r="I4587" i="1"/>
  <c r="J4587" i="1"/>
  <c r="K4587" i="1"/>
  <c r="L4587" i="1"/>
  <c r="M4587" i="1"/>
  <c r="N4587" i="1"/>
  <c r="O4587" i="1"/>
  <c r="P4587" i="1"/>
  <c r="Q4587" i="1"/>
  <c r="R4587" i="1"/>
  <c r="S4587" i="1"/>
  <c r="T4587" i="1"/>
  <c r="U4587" i="1"/>
  <c r="V4587" i="1"/>
  <c r="W4587" i="1"/>
  <c r="X4587" i="1"/>
  <c r="Y4587" i="1"/>
  <c r="Z4587" i="1"/>
  <c r="AA4587" i="1"/>
  <c r="AB4587" i="1"/>
  <c r="AC4587" i="1"/>
  <c r="H4588" i="1"/>
  <c r="I4588" i="1"/>
  <c r="J4588" i="1"/>
  <c r="K4588" i="1"/>
  <c r="L4588" i="1"/>
  <c r="M4588" i="1"/>
  <c r="N4588" i="1"/>
  <c r="O4588" i="1"/>
  <c r="P4588" i="1"/>
  <c r="Q4588" i="1"/>
  <c r="R4588" i="1"/>
  <c r="S4588" i="1"/>
  <c r="T4588" i="1"/>
  <c r="U4588" i="1"/>
  <c r="V4588" i="1"/>
  <c r="W4588" i="1"/>
  <c r="X4588" i="1"/>
  <c r="Y4588" i="1"/>
  <c r="Z4588" i="1"/>
  <c r="AA4588" i="1"/>
  <c r="AB4588" i="1"/>
  <c r="AC4588" i="1"/>
  <c r="H4589" i="1"/>
  <c r="I4589" i="1"/>
  <c r="J4589" i="1"/>
  <c r="K4589" i="1"/>
  <c r="L4589" i="1"/>
  <c r="M4589" i="1"/>
  <c r="N4589" i="1"/>
  <c r="O4589" i="1"/>
  <c r="P4589" i="1"/>
  <c r="Q4589" i="1"/>
  <c r="R4589" i="1"/>
  <c r="S4589" i="1"/>
  <c r="T4589" i="1"/>
  <c r="U4589" i="1"/>
  <c r="V4589" i="1"/>
  <c r="W4589" i="1"/>
  <c r="X4589" i="1"/>
  <c r="Y4589" i="1"/>
  <c r="Z4589" i="1"/>
  <c r="AA4589" i="1"/>
  <c r="AB4589" i="1"/>
  <c r="AC4589" i="1"/>
  <c r="H4590" i="1"/>
  <c r="I4590" i="1"/>
  <c r="J4590" i="1"/>
  <c r="K4590" i="1"/>
  <c r="L4590" i="1"/>
  <c r="M4590" i="1"/>
  <c r="N4590" i="1"/>
  <c r="O4590" i="1"/>
  <c r="P4590" i="1"/>
  <c r="Q4590" i="1"/>
  <c r="R4590" i="1"/>
  <c r="S4590" i="1"/>
  <c r="T4590" i="1"/>
  <c r="U4590" i="1"/>
  <c r="V4590" i="1"/>
  <c r="W4590" i="1"/>
  <c r="X4590" i="1"/>
  <c r="Y4590" i="1"/>
  <c r="Z4590" i="1"/>
  <c r="AA4590" i="1"/>
  <c r="AB4590" i="1"/>
  <c r="AC4590" i="1"/>
  <c r="H4591" i="1"/>
  <c r="I4591" i="1"/>
  <c r="J4591" i="1"/>
  <c r="K4591" i="1"/>
  <c r="L4591" i="1"/>
  <c r="M4591" i="1"/>
  <c r="N4591" i="1"/>
  <c r="O4591" i="1"/>
  <c r="P4591" i="1"/>
  <c r="Q4591" i="1"/>
  <c r="R4591" i="1"/>
  <c r="S4591" i="1"/>
  <c r="T4591" i="1"/>
  <c r="U4591" i="1"/>
  <c r="V4591" i="1"/>
  <c r="W4591" i="1"/>
  <c r="X4591" i="1"/>
  <c r="Y4591" i="1"/>
  <c r="Z4591" i="1"/>
  <c r="AA4591" i="1"/>
  <c r="AB4591" i="1"/>
  <c r="AC4591" i="1"/>
  <c r="H4593" i="1"/>
  <c r="I4593" i="1"/>
  <c r="J4593" i="1"/>
  <c r="K4593" i="1"/>
  <c r="L4593" i="1"/>
  <c r="M4593" i="1"/>
  <c r="N4593" i="1"/>
  <c r="O4593" i="1"/>
  <c r="P4593" i="1"/>
  <c r="Q4593" i="1"/>
  <c r="R4593" i="1"/>
  <c r="S4593" i="1"/>
  <c r="T4593" i="1"/>
  <c r="U4593" i="1"/>
  <c r="V4593" i="1"/>
  <c r="W4593" i="1"/>
  <c r="X4593" i="1"/>
  <c r="Y4593" i="1"/>
  <c r="Z4593" i="1"/>
  <c r="AA4593" i="1"/>
  <c r="AB4593" i="1"/>
  <c r="AC4593" i="1"/>
  <c r="H4594" i="1"/>
  <c r="I4594" i="1"/>
  <c r="J4594" i="1"/>
  <c r="K4594" i="1"/>
  <c r="L4594" i="1"/>
  <c r="M4594" i="1"/>
  <c r="N4594" i="1"/>
  <c r="O4594" i="1"/>
  <c r="P4594" i="1"/>
  <c r="Q4594" i="1"/>
  <c r="R4594" i="1"/>
  <c r="S4594" i="1"/>
  <c r="T4594" i="1"/>
  <c r="U4594" i="1"/>
  <c r="V4594" i="1"/>
  <c r="W4594" i="1"/>
  <c r="X4594" i="1"/>
  <c r="Y4594" i="1"/>
  <c r="Z4594" i="1"/>
  <c r="AA4594" i="1"/>
  <c r="AB4594" i="1"/>
  <c r="AC4594" i="1"/>
  <c r="H4595" i="1"/>
  <c r="I4595" i="1"/>
  <c r="J4595" i="1"/>
  <c r="K4595" i="1"/>
  <c r="L4595" i="1"/>
  <c r="M4595" i="1"/>
  <c r="N4595" i="1"/>
  <c r="O4595" i="1"/>
  <c r="P4595" i="1"/>
  <c r="Q4595" i="1"/>
  <c r="R4595" i="1"/>
  <c r="S4595" i="1"/>
  <c r="T4595" i="1"/>
  <c r="U4595" i="1"/>
  <c r="V4595" i="1"/>
  <c r="W4595" i="1"/>
  <c r="X4595" i="1"/>
  <c r="Y4595" i="1"/>
  <c r="Z4595" i="1"/>
  <c r="AA4595" i="1"/>
  <c r="AB4595" i="1"/>
  <c r="AC4595" i="1"/>
  <c r="H4596" i="1"/>
  <c r="I4596" i="1"/>
  <c r="J4596" i="1"/>
  <c r="K4596" i="1"/>
  <c r="L4596" i="1"/>
  <c r="M4596" i="1"/>
  <c r="N4596" i="1"/>
  <c r="O4596" i="1"/>
  <c r="P4596" i="1"/>
  <c r="Q4596" i="1"/>
  <c r="R4596" i="1"/>
  <c r="S4596" i="1"/>
  <c r="T4596" i="1"/>
  <c r="U4596" i="1"/>
  <c r="V4596" i="1"/>
  <c r="W4596" i="1"/>
  <c r="X4596" i="1"/>
  <c r="Y4596" i="1"/>
  <c r="Z4596" i="1"/>
  <c r="AA4596" i="1"/>
  <c r="AB4596" i="1"/>
  <c r="AC4596" i="1"/>
  <c r="H4597" i="1"/>
  <c r="I4597" i="1"/>
  <c r="J4597" i="1"/>
  <c r="K4597" i="1"/>
  <c r="L4597" i="1"/>
  <c r="M4597" i="1"/>
  <c r="N4597" i="1"/>
  <c r="O4597" i="1"/>
  <c r="P4597" i="1"/>
  <c r="Q4597" i="1"/>
  <c r="R4597" i="1"/>
  <c r="S4597" i="1"/>
  <c r="T4597" i="1"/>
  <c r="U4597" i="1"/>
  <c r="V4597" i="1"/>
  <c r="W4597" i="1"/>
  <c r="X4597" i="1"/>
  <c r="Y4597" i="1"/>
  <c r="Z4597" i="1"/>
  <c r="AA4597" i="1"/>
  <c r="AB4597" i="1"/>
  <c r="AC4597" i="1"/>
  <c r="H4598" i="1"/>
  <c r="I4598" i="1"/>
  <c r="J4598" i="1"/>
  <c r="K4598" i="1"/>
  <c r="L4598" i="1"/>
  <c r="M4598" i="1"/>
  <c r="N4598" i="1"/>
  <c r="O4598" i="1"/>
  <c r="P4598" i="1"/>
  <c r="Q4598" i="1"/>
  <c r="R4598" i="1"/>
  <c r="S4598" i="1"/>
  <c r="T4598" i="1"/>
  <c r="U4598" i="1"/>
  <c r="V4598" i="1"/>
  <c r="W4598" i="1"/>
  <c r="X4598" i="1"/>
  <c r="Y4598" i="1"/>
  <c r="Z4598" i="1"/>
  <c r="AA4598" i="1"/>
  <c r="AB4598" i="1"/>
  <c r="AC4598" i="1"/>
  <c r="H4599" i="1"/>
  <c r="I4599" i="1"/>
  <c r="J4599" i="1"/>
  <c r="K4599" i="1"/>
  <c r="L4599" i="1"/>
  <c r="M4599" i="1"/>
  <c r="N4599" i="1"/>
  <c r="O4599" i="1"/>
  <c r="P4599" i="1"/>
  <c r="Q4599" i="1"/>
  <c r="R4599" i="1"/>
  <c r="S4599" i="1"/>
  <c r="T4599" i="1"/>
  <c r="U4599" i="1"/>
  <c r="V4599" i="1"/>
  <c r="W4599" i="1"/>
  <c r="X4599" i="1"/>
  <c r="Y4599" i="1"/>
  <c r="Z4599" i="1"/>
  <c r="AA4599" i="1"/>
  <c r="AB4599" i="1"/>
  <c r="AC4599" i="1"/>
  <c r="H4600" i="1"/>
  <c r="I4600" i="1"/>
  <c r="J4600" i="1"/>
  <c r="K4600" i="1"/>
  <c r="L4600" i="1"/>
  <c r="M4600" i="1"/>
  <c r="N4600" i="1"/>
  <c r="O4600" i="1"/>
  <c r="P4600" i="1"/>
  <c r="Q4600" i="1"/>
  <c r="R4600" i="1"/>
  <c r="S4600" i="1"/>
  <c r="T4600" i="1"/>
  <c r="U4600" i="1"/>
  <c r="V4600" i="1"/>
  <c r="W4600" i="1"/>
  <c r="X4600" i="1"/>
  <c r="Y4600" i="1"/>
  <c r="Z4600" i="1"/>
  <c r="AA4600" i="1"/>
  <c r="AB4600" i="1"/>
  <c r="AC4600" i="1"/>
  <c r="H4627" i="1"/>
  <c r="I4627" i="1"/>
  <c r="J4627" i="1"/>
  <c r="K4627" i="1"/>
  <c r="L4627" i="1"/>
  <c r="M4627" i="1"/>
  <c r="N4627" i="1"/>
  <c r="O4627" i="1"/>
  <c r="P4627" i="1"/>
  <c r="Q4627" i="1"/>
  <c r="R4627" i="1"/>
  <c r="S4627" i="1"/>
  <c r="T4627" i="1"/>
  <c r="U4627" i="1"/>
  <c r="V4627" i="1"/>
  <c r="W4627" i="1"/>
  <c r="X4627" i="1"/>
  <c r="Y4627" i="1"/>
  <c r="Z4627" i="1"/>
  <c r="AA4627" i="1"/>
  <c r="AB4627" i="1"/>
  <c r="AC4627" i="1"/>
  <c r="H4628" i="1"/>
  <c r="I4628" i="1"/>
  <c r="J4628" i="1"/>
  <c r="K4628" i="1"/>
  <c r="L4628" i="1"/>
  <c r="M4628" i="1"/>
  <c r="N4628" i="1"/>
  <c r="O4628" i="1"/>
  <c r="P4628" i="1"/>
  <c r="Q4628" i="1"/>
  <c r="R4628" i="1"/>
  <c r="S4628" i="1"/>
  <c r="T4628" i="1"/>
  <c r="U4628" i="1"/>
  <c r="V4628" i="1"/>
  <c r="W4628" i="1"/>
  <c r="X4628" i="1"/>
  <c r="Y4628" i="1"/>
  <c r="Z4628" i="1"/>
  <c r="AA4628" i="1"/>
  <c r="AB4628" i="1"/>
  <c r="AC4628" i="1"/>
  <c r="H4629" i="1"/>
  <c r="I4629" i="1"/>
  <c r="J4629" i="1"/>
  <c r="K4629" i="1"/>
  <c r="L4629" i="1"/>
  <c r="M4629" i="1"/>
  <c r="N4629" i="1"/>
  <c r="O4629" i="1"/>
  <c r="P4629" i="1"/>
  <c r="Q4629" i="1"/>
  <c r="R4629" i="1"/>
  <c r="S4629" i="1"/>
  <c r="T4629" i="1"/>
  <c r="U4629" i="1"/>
  <c r="V4629" i="1"/>
  <c r="W4629" i="1"/>
  <c r="X4629" i="1"/>
  <c r="Y4629" i="1"/>
  <c r="Z4629" i="1"/>
  <c r="AA4629" i="1"/>
  <c r="AB4629" i="1"/>
  <c r="AC4629" i="1"/>
  <c r="H4630" i="1"/>
  <c r="I4630" i="1"/>
  <c r="J4630" i="1"/>
  <c r="K4630" i="1"/>
  <c r="L4630" i="1"/>
  <c r="M4630" i="1"/>
  <c r="N4630" i="1"/>
  <c r="O4630" i="1"/>
  <c r="P4630" i="1"/>
  <c r="Q4630" i="1"/>
  <c r="R4630" i="1"/>
  <c r="S4630" i="1"/>
  <c r="T4630" i="1"/>
  <c r="U4630" i="1"/>
  <c r="V4630" i="1"/>
  <c r="W4630" i="1"/>
  <c r="X4630" i="1"/>
  <c r="Y4630" i="1"/>
  <c r="Z4630" i="1"/>
  <c r="AA4630" i="1"/>
  <c r="AB4630" i="1"/>
  <c r="AC4630" i="1"/>
  <c r="H4631" i="1"/>
  <c r="I4631" i="1"/>
  <c r="J4631" i="1"/>
  <c r="K4631" i="1"/>
  <c r="L4631" i="1"/>
  <c r="M4631" i="1"/>
  <c r="N4631" i="1"/>
  <c r="O4631" i="1"/>
  <c r="P4631" i="1"/>
  <c r="Q4631" i="1"/>
  <c r="R4631" i="1"/>
  <c r="S4631" i="1"/>
  <c r="T4631" i="1"/>
  <c r="U4631" i="1"/>
  <c r="V4631" i="1"/>
  <c r="W4631" i="1"/>
  <c r="X4631" i="1"/>
  <c r="Y4631" i="1"/>
  <c r="Z4631" i="1"/>
  <c r="AA4631" i="1"/>
  <c r="AB4631" i="1"/>
  <c r="AC4631" i="1"/>
  <c r="H4632" i="1"/>
  <c r="I4632" i="1"/>
  <c r="J4632" i="1"/>
  <c r="K4632" i="1"/>
  <c r="L4632" i="1"/>
  <c r="M4632" i="1"/>
  <c r="N4632" i="1"/>
  <c r="O4632" i="1"/>
  <c r="P4632" i="1"/>
  <c r="Q4632" i="1"/>
  <c r="R4632" i="1"/>
  <c r="S4632" i="1"/>
  <c r="T4632" i="1"/>
  <c r="U4632" i="1"/>
  <c r="V4632" i="1"/>
  <c r="W4632" i="1"/>
  <c r="X4632" i="1"/>
  <c r="Y4632" i="1"/>
  <c r="Z4632" i="1"/>
  <c r="AA4632" i="1"/>
  <c r="AB4632" i="1"/>
  <c r="AC4632" i="1"/>
  <c r="H4633" i="1"/>
  <c r="I4633" i="1"/>
  <c r="J4633" i="1"/>
  <c r="K4633" i="1"/>
  <c r="L4633" i="1"/>
  <c r="M4633" i="1"/>
  <c r="N4633" i="1"/>
  <c r="O4633" i="1"/>
  <c r="P4633" i="1"/>
  <c r="Q4633" i="1"/>
  <c r="R4633" i="1"/>
  <c r="S4633" i="1"/>
  <c r="T4633" i="1"/>
  <c r="U4633" i="1"/>
  <c r="V4633" i="1"/>
  <c r="W4633" i="1"/>
  <c r="X4633" i="1"/>
  <c r="Y4633" i="1"/>
  <c r="Z4633" i="1"/>
  <c r="AA4633" i="1"/>
  <c r="AB4633" i="1"/>
  <c r="AC4633" i="1"/>
  <c r="H4634" i="1"/>
  <c r="I4634" i="1"/>
  <c r="J4634" i="1"/>
  <c r="K4634" i="1"/>
  <c r="L4634" i="1"/>
  <c r="M4634" i="1"/>
  <c r="N4634" i="1"/>
  <c r="O4634" i="1"/>
  <c r="P4634" i="1"/>
  <c r="Q4634" i="1"/>
  <c r="R4634" i="1"/>
  <c r="S4634" i="1"/>
  <c r="T4634" i="1"/>
  <c r="U4634" i="1"/>
  <c r="V4634" i="1"/>
  <c r="W4634" i="1"/>
  <c r="X4634" i="1"/>
  <c r="Y4634" i="1"/>
  <c r="Z4634" i="1"/>
  <c r="AA4634" i="1"/>
  <c r="AB4634" i="1"/>
  <c r="AC4634" i="1"/>
  <c r="H4635" i="1"/>
  <c r="I4635" i="1"/>
  <c r="J4635" i="1"/>
  <c r="K4635" i="1"/>
  <c r="L4635" i="1"/>
  <c r="M4635" i="1"/>
  <c r="N4635" i="1"/>
  <c r="O4635" i="1"/>
  <c r="P4635" i="1"/>
  <c r="Q4635" i="1"/>
  <c r="R4635" i="1"/>
  <c r="S4635" i="1"/>
  <c r="T4635" i="1"/>
  <c r="U4635" i="1"/>
  <c r="V4635" i="1"/>
  <c r="W4635" i="1"/>
  <c r="X4635" i="1"/>
  <c r="Y4635" i="1"/>
  <c r="Z4635" i="1"/>
  <c r="AA4635" i="1"/>
  <c r="AB4635" i="1"/>
  <c r="AC4635" i="1"/>
  <c r="H4636" i="1"/>
  <c r="I4636" i="1"/>
  <c r="J4636" i="1"/>
  <c r="K4636" i="1"/>
  <c r="L4636" i="1"/>
  <c r="M4636" i="1"/>
  <c r="N4636" i="1"/>
  <c r="O4636" i="1"/>
  <c r="P4636" i="1"/>
  <c r="Q4636" i="1"/>
  <c r="R4636" i="1"/>
  <c r="S4636" i="1"/>
  <c r="T4636" i="1"/>
  <c r="U4636" i="1"/>
  <c r="V4636" i="1"/>
  <c r="W4636" i="1"/>
  <c r="X4636" i="1"/>
  <c r="Y4636" i="1"/>
  <c r="Z4636" i="1"/>
  <c r="AA4636" i="1"/>
  <c r="AB4636" i="1"/>
  <c r="AC4636" i="1"/>
  <c r="H4637" i="1"/>
  <c r="I4637" i="1"/>
  <c r="J4637" i="1"/>
  <c r="K4637" i="1"/>
  <c r="L4637" i="1"/>
  <c r="M4637" i="1"/>
  <c r="N4637" i="1"/>
  <c r="O4637" i="1"/>
  <c r="P4637" i="1"/>
  <c r="Q4637" i="1"/>
  <c r="R4637" i="1"/>
  <c r="S4637" i="1"/>
  <c r="T4637" i="1"/>
  <c r="U4637" i="1"/>
  <c r="V4637" i="1"/>
  <c r="W4637" i="1"/>
  <c r="X4637" i="1"/>
  <c r="Y4637" i="1"/>
  <c r="Z4637" i="1"/>
  <c r="AA4637" i="1"/>
  <c r="AB4637" i="1"/>
  <c r="AC4637" i="1"/>
  <c r="H4638" i="1"/>
  <c r="I4638" i="1"/>
  <c r="J4638" i="1"/>
  <c r="K4638" i="1"/>
  <c r="L4638" i="1"/>
  <c r="M4638" i="1"/>
  <c r="N4638" i="1"/>
  <c r="O4638" i="1"/>
  <c r="P4638" i="1"/>
  <c r="Q4638" i="1"/>
  <c r="R4638" i="1"/>
  <c r="S4638" i="1"/>
  <c r="T4638" i="1"/>
  <c r="U4638" i="1"/>
  <c r="V4638" i="1"/>
  <c r="W4638" i="1"/>
  <c r="X4638" i="1"/>
  <c r="Y4638" i="1"/>
  <c r="Z4638" i="1"/>
  <c r="AA4638" i="1"/>
  <c r="AB4638" i="1"/>
  <c r="AC4638" i="1"/>
  <c r="H4639" i="1"/>
  <c r="I4639" i="1"/>
  <c r="J4639" i="1"/>
  <c r="K4639" i="1"/>
  <c r="L4639" i="1"/>
  <c r="M4639" i="1"/>
  <c r="N4639" i="1"/>
  <c r="O4639" i="1"/>
  <c r="P4639" i="1"/>
  <c r="Q4639" i="1"/>
  <c r="R4639" i="1"/>
  <c r="S4639" i="1"/>
  <c r="T4639" i="1"/>
  <c r="U4639" i="1"/>
  <c r="V4639" i="1"/>
  <c r="W4639" i="1"/>
  <c r="X4639" i="1"/>
  <c r="Y4639" i="1"/>
  <c r="Z4639" i="1"/>
  <c r="AA4639" i="1"/>
  <c r="AB4639" i="1"/>
  <c r="AC4639" i="1"/>
  <c r="H4640" i="1"/>
  <c r="I4640" i="1"/>
  <c r="J4640" i="1"/>
  <c r="K4640" i="1"/>
  <c r="L4640" i="1"/>
  <c r="M4640" i="1"/>
  <c r="N4640" i="1"/>
  <c r="O4640" i="1"/>
  <c r="P4640" i="1"/>
  <c r="Q4640" i="1"/>
  <c r="R4640" i="1"/>
  <c r="S4640" i="1"/>
  <c r="T4640" i="1"/>
  <c r="U4640" i="1"/>
  <c r="V4640" i="1"/>
  <c r="W4640" i="1"/>
  <c r="X4640" i="1"/>
  <c r="Y4640" i="1"/>
  <c r="Z4640" i="1"/>
  <c r="AA4640" i="1"/>
  <c r="AB4640" i="1"/>
  <c r="AC4640" i="1"/>
  <c r="H4641" i="1"/>
  <c r="I4641" i="1"/>
  <c r="J4641" i="1"/>
  <c r="K4641" i="1"/>
  <c r="L4641" i="1"/>
  <c r="M4641" i="1"/>
  <c r="N4641" i="1"/>
  <c r="O4641" i="1"/>
  <c r="P4641" i="1"/>
  <c r="Q4641" i="1"/>
  <c r="R4641" i="1"/>
  <c r="S4641" i="1"/>
  <c r="T4641" i="1"/>
  <c r="U4641" i="1"/>
  <c r="V4641" i="1"/>
  <c r="W4641" i="1"/>
  <c r="X4641" i="1"/>
  <c r="Y4641" i="1"/>
  <c r="Z4641" i="1"/>
  <c r="AA4641" i="1"/>
  <c r="AB4641" i="1"/>
  <c r="AC4641" i="1"/>
  <c r="H4642" i="1"/>
  <c r="I4642" i="1"/>
  <c r="J4642" i="1"/>
  <c r="K4642" i="1"/>
  <c r="L4642" i="1"/>
  <c r="M4642" i="1"/>
  <c r="N4642" i="1"/>
  <c r="O4642" i="1"/>
  <c r="P4642" i="1"/>
  <c r="Q4642" i="1"/>
  <c r="R4642" i="1"/>
  <c r="S4642" i="1"/>
  <c r="T4642" i="1"/>
  <c r="U4642" i="1"/>
  <c r="V4642" i="1"/>
  <c r="W4642" i="1"/>
  <c r="X4642" i="1"/>
  <c r="Y4642" i="1"/>
  <c r="Z4642" i="1"/>
  <c r="AA4642" i="1"/>
  <c r="AB4642" i="1"/>
  <c r="AC4642" i="1"/>
  <c r="H4644" i="1"/>
  <c r="I4644" i="1"/>
  <c r="J4644" i="1"/>
  <c r="K4644" i="1"/>
  <c r="L4644" i="1"/>
  <c r="M4644" i="1"/>
  <c r="N4644" i="1"/>
  <c r="O4644" i="1"/>
  <c r="P4644" i="1"/>
  <c r="Q4644" i="1"/>
  <c r="R4644" i="1"/>
  <c r="S4644" i="1"/>
  <c r="T4644" i="1"/>
  <c r="U4644" i="1"/>
  <c r="V4644" i="1"/>
  <c r="W4644" i="1"/>
  <c r="X4644" i="1"/>
  <c r="Y4644" i="1"/>
  <c r="Z4644" i="1"/>
  <c r="AA4644" i="1"/>
  <c r="AB4644" i="1"/>
  <c r="AC4644" i="1"/>
  <c r="H4645" i="1"/>
  <c r="I4645" i="1"/>
  <c r="J4645" i="1"/>
  <c r="K4645" i="1"/>
  <c r="L4645" i="1"/>
  <c r="M4645" i="1"/>
  <c r="N4645" i="1"/>
  <c r="O4645" i="1"/>
  <c r="P4645" i="1"/>
  <c r="Q4645" i="1"/>
  <c r="R4645" i="1"/>
  <c r="S4645" i="1"/>
  <c r="T4645" i="1"/>
  <c r="U4645" i="1"/>
  <c r="V4645" i="1"/>
  <c r="W4645" i="1"/>
  <c r="X4645" i="1"/>
  <c r="Y4645" i="1"/>
  <c r="Z4645" i="1"/>
  <c r="AA4645" i="1"/>
  <c r="AB4645" i="1"/>
  <c r="AC4645" i="1"/>
  <c r="H4646" i="1"/>
  <c r="I4646" i="1"/>
  <c r="J4646" i="1"/>
  <c r="K4646" i="1"/>
  <c r="L4646" i="1"/>
  <c r="M4646" i="1"/>
  <c r="N4646" i="1"/>
  <c r="O4646" i="1"/>
  <c r="P4646" i="1"/>
  <c r="Q4646" i="1"/>
  <c r="R4646" i="1"/>
  <c r="S4646" i="1"/>
  <c r="T4646" i="1"/>
  <c r="U4646" i="1"/>
  <c r="V4646" i="1"/>
  <c r="W4646" i="1"/>
  <c r="X4646" i="1"/>
  <c r="Y4646" i="1"/>
  <c r="Z4646" i="1"/>
  <c r="AA4646" i="1"/>
  <c r="AB4646" i="1"/>
  <c r="AC4646" i="1"/>
  <c r="H4647" i="1"/>
  <c r="I4647" i="1"/>
  <c r="J4647" i="1"/>
  <c r="K4647" i="1"/>
  <c r="L4647" i="1"/>
  <c r="M4647" i="1"/>
  <c r="N4647" i="1"/>
  <c r="O4647" i="1"/>
  <c r="P4647" i="1"/>
  <c r="Q4647" i="1"/>
  <c r="R4647" i="1"/>
  <c r="S4647" i="1"/>
  <c r="T4647" i="1"/>
  <c r="U4647" i="1"/>
  <c r="V4647" i="1"/>
  <c r="W4647" i="1"/>
  <c r="X4647" i="1"/>
  <c r="Y4647" i="1"/>
  <c r="Z4647" i="1"/>
  <c r="AA4647" i="1"/>
  <c r="AB4647" i="1"/>
  <c r="AC4647" i="1"/>
  <c r="H4648" i="1"/>
  <c r="I4648" i="1"/>
  <c r="J4648" i="1"/>
  <c r="K4648" i="1"/>
  <c r="L4648" i="1"/>
  <c r="M4648" i="1"/>
  <c r="N4648" i="1"/>
  <c r="O4648" i="1"/>
  <c r="P4648" i="1"/>
  <c r="Q4648" i="1"/>
  <c r="R4648" i="1"/>
  <c r="S4648" i="1"/>
  <c r="T4648" i="1"/>
  <c r="U4648" i="1"/>
  <c r="V4648" i="1"/>
  <c r="W4648" i="1"/>
  <c r="X4648" i="1"/>
  <c r="Y4648" i="1"/>
  <c r="Z4648" i="1"/>
  <c r="AA4648" i="1"/>
  <c r="AB4648" i="1"/>
  <c r="AC4648" i="1"/>
  <c r="H4649" i="1"/>
  <c r="I4649" i="1"/>
  <c r="J4649" i="1"/>
  <c r="K4649" i="1"/>
  <c r="L4649" i="1"/>
  <c r="M4649" i="1"/>
  <c r="N4649" i="1"/>
  <c r="O4649" i="1"/>
  <c r="P4649" i="1"/>
  <c r="Q4649" i="1"/>
  <c r="R4649" i="1"/>
  <c r="S4649" i="1"/>
  <c r="T4649" i="1"/>
  <c r="U4649" i="1"/>
  <c r="V4649" i="1"/>
  <c r="W4649" i="1"/>
  <c r="X4649" i="1"/>
  <c r="Y4649" i="1"/>
  <c r="Z4649" i="1"/>
  <c r="AA4649" i="1"/>
  <c r="AB4649" i="1"/>
  <c r="AC4649" i="1"/>
  <c r="H4650" i="1"/>
  <c r="I4650" i="1"/>
  <c r="J4650" i="1"/>
  <c r="K4650" i="1"/>
  <c r="L4650" i="1"/>
  <c r="M4650" i="1"/>
  <c r="N4650" i="1"/>
  <c r="O4650" i="1"/>
  <c r="P4650" i="1"/>
  <c r="Q4650" i="1"/>
  <c r="R4650" i="1"/>
  <c r="S4650" i="1"/>
  <c r="T4650" i="1"/>
  <c r="U4650" i="1"/>
  <c r="V4650" i="1"/>
  <c r="W4650" i="1"/>
  <c r="X4650" i="1"/>
  <c r="Y4650" i="1"/>
  <c r="Z4650" i="1"/>
  <c r="AA4650" i="1"/>
  <c r="AB4650" i="1"/>
  <c r="AC4650" i="1"/>
  <c r="H4651" i="1"/>
  <c r="I4651" i="1"/>
  <c r="J4651" i="1"/>
  <c r="K4651" i="1"/>
  <c r="L4651" i="1"/>
  <c r="M4651" i="1"/>
  <c r="N4651" i="1"/>
  <c r="O4651" i="1"/>
  <c r="P4651" i="1"/>
  <c r="Q4651" i="1"/>
  <c r="R4651" i="1"/>
  <c r="S4651" i="1"/>
  <c r="T4651" i="1"/>
  <c r="U4651" i="1"/>
  <c r="V4651" i="1"/>
  <c r="W4651" i="1"/>
  <c r="X4651" i="1"/>
  <c r="Y4651" i="1"/>
  <c r="Z4651" i="1"/>
  <c r="AA4651" i="1"/>
  <c r="AB4651" i="1"/>
  <c r="AC4651" i="1"/>
  <c r="H4684" i="1"/>
  <c r="I4684" i="1"/>
  <c r="J4684" i="1"/>
  <c r="K4684" i="1"/>
  <c r="L4684" i="1"/>
  <c r="M4684" i="1"/>
  <c r="N4684" i="1"/>
  <c r="O4684" i="1"/>
  <c r="P4684" i="1"/>
  <c r="Q4684" i="1"/>
  <c r="R4684" i="1"/>
  <c r="S4684" i="1"/>
  <c r="T4684" i="1"/>
  <c r="U4684" i="1"/>
  <c r="V4684" i="1"/>
  <c r="W4684" i="1"/>
  <c r="X4684" i="1"/>
  <c r="Y4684" i="1"/>
  <c r="Z4684" i="1"/>
  <c r="AA4684" i="1"/>
  <c r="AB4684" i="1"/>
  <c r="AC4684" i="1"/>
  <c r="H4685" i="1"/>
  <c r="I4685" i="1"/>
  <c r="J4685" i="1"/>
  <c r="K4685" i="1"/>
  <c r="L4685" i="1"/>
  <c r="M4685" i="1"/>
  <c r="N4685" i="1"/>
  <c r="O4685" i="1"/>
  <c r="P4685" i="1"/>
  <c r="Q4685" i="1"/>
  <c r="R4685" i="1"/>
  <c r="S4685" i="1"/>
  <c r="T4685" i="1"/>
  <c r="U4685" i="1"/>
  <c r="V4685" i="1"/>
  <c r="W4685" i="1"/>
  <c r="X4685" i="1"/>
  <c r="Y4685" i="1"/>
  <c r="Z4685" i="1"/>
  <c r="AA4685" i="1"/>
  <c r="AB4685" i="1"/>
  <c r="AC4685" i="1"/>
  <c r="H4686" i="1"/>
  <c r="I4686" i="1"/>
  <c r="J4686" i="1"/>
  <c r="K4686" i="1"/>
  <c r="L4686" i="1"/>
  <c r="M4686" i="1"/>
  <c r="N4686" i="1"/>
  <c r="O4686" i="1"/>
  <c r="P4686" i="1"/>
  <c r="Q4686" i="1"/>
  <c r="R4686" i="1"/>
  <c r="S4686" i="1"/>
  <c r="T4686" i="1"/>
  <c r="U4686" i="1"/>
  <c r="V4686" i="1"/>
  <c r="W4686" i="1"/>
  <c r="X4686" i="1"/>
  <c r="Y4686" i="1"/>
  <c r="Z4686" i="1"/>
  <c r="AA4686" i="1"/>
  <c r="AB4686" i="1"/>
  <c r="AC4686" i="1"/>
  <c r="H4687" i="1"/>
  <c r="I4687" i="1"/>
  <c r="J4687" i="1"/>
  <c r="K4687" i="1"/>
  <c r="L4687" i="1"/>
  <c r="M4687" i="1"/>
  <c r="N4687" i="1"/>
  <c r="O4687" i="1"/>
  <c r="P4687" i="1"/>
  <c r="Q4687" i="1"/>
  <c r="R4687" i="1"/>
  <c r="S4687" i="1"/>
  <c r="T4687" i="1"/>
  <c r="U4687" i="1"/>
  <c r="V4687" i="1"/>
  <c r="W4687" i="1"/>
  <c r="X4687" i="1"/>
  <c r="Y4687" i="1"/>
  <c r="Z4687" i="1"/>
  <c r="AA4687" i="1"/>
  <c r="AB4687" i="1"/>
  <c r="AC4687" i="1"/>
  <c r="H4688" i="1"/>
  <c r="I4688" i="1"/>
  <c r="J4688" i="1"/>
  <c r="K4688" i="1"/>
  <c r="L4688" i="1"/>
  <c r="M4688" i="1"/>
  <c r="N4688" i="1"/>
  <c r="O4688" i="1"/>
  <c r="P4688" i="1"/>
  <c r="Q4688" i="1"/>
  <c r="R4688" i="1"/>
  <c r="S4688" i="1"/>
  <c r="T4688" i="1"/>
  <c r="U4688" i="1"/>
  <c r="V4688" i="1"/>
  <c r="W4688" i="1"/>
  <c r="X4688" i="1"/>
  <c r="Y4688" i="1"/>
  <c r="Z4688" i="1"/>
  <c r="AA4688" i="1"/>
  <c r="AB4688" i="1"/>
  <c r="AC4688" i="1"/>
  <c r="H4689" i="1"/>
  <c r="I4689" i="1"/>
  <c r="J4689" i="1"/>
  <c r="K4689" i="1"/>
  <c r="L4689" i="1"/>
  <c r="M4689" i="1"/>
  <c r="N4689" i="1"/>
  <c r="O4689" i="1"/>
  <c r="P4689" i="1"/>
  <c r="Q4689" i="1"/>
  <c r="R4689" i="1"/>
  <c r="S4689" i="1"/>
  <c r="T4689" i="1"/>
  <c r="U4689" i="1"/>
  <c r="V4689" i="1"/>
  <c r="W4689" i="1"/>
  <c r="X4689" i="1"/>
  <c r="Y4689" i="1"/>
  <c r="Z4689" i="1"/>
  <c r="AA4689" i="1"/>
  <c r="AB4689" i="1"/>
  <c r="AC4689" i="1"/>
  <c r="H4690" i="1"/>
  <c r="I4690" i="1"/>
  <c r="J4690" i="1"/>
  <c r="K4690" i="1"/>
  <c r="L4690" i="1"/>
  <c r="M4690" i="1"/>
  <c r="N4690" i="1"/>
  <c r="O4690" i="1"/>
  <c r="P4690" i="1"/>
  <c r="Q4690" i="1"/>
  <c r="R4690" i="1"/>
  <c r="S4690" i="1"/>
  <c r="T4690" i="1"/>
  <c r="U4690" i="1"/>
  <c r="V4690" i="1"/>
  <c r="W4690" i="1"/>
  <c r="X4690" i="1"/>
  <c r="Y4690" i="1"/>
  <c r="Z4690" i="1"/>
  <c r="AA4690" i="1"/>
  <c r="AB4690" i="1"/>
  <c r="AC4690" i="1"/>
  <c r="H4691" i="1"/>
  <c r="I4691" i="1"/>
  <c r="J4691" i="1"/>
  <c r="K4691" i="1"/>
  <c r="L4691" i="1"/>
  <c r="M4691" i="1"/>
  <c r="N4691" i="1"/>
  <c r="O4691" i="1"/>
  <c r="P4691" i="1"/>
  <c r="Q4691" i="1"/>
  <c r="R4691" i="1"/>
  <c r="S4691" i="1"/>
  <c r="T4691" i="1"/>
  <c r="U4691" i="1"/>
  <c r="V4691" i="1"/>
  <c r="W4691" i="1"/>
  <c r="X4691" i="1"/>
  <c r="Y4691" i="1"/>
  <c r="Z4691" i="1"/>
  <c r="AA4691" i="1"/>
  <c r="AB4691" i="1"/>
  <c r="AC4691" i="1"/>
  <c r="H4693" i="1"/>
  <c r="I4693" i="1"/>
  <c r="J4693" i="1"/>
  <c r="K4693" i="1"/>
  <c r="L4693" i="1"/>
  <c r="M4693" i="1"/>
  <c r="N4693" i="1"/>
  <c r="O4693" i="1"/>
  <c r="P4693" i="1"/>
  <c r="Q4693" i="1"/>
  <c r="R4693" i="1"/>
  <c r="S4693" i="1"/>
  <c r="T4693" i="1"/>
  <c r="U4693" i="1"/>
  <c r="V4693" i="1"/>
  <c r="W4693" i="1"/>
  <c r="X4693" i="1"/>
  <c r="Y4693" i="1"/>
  <c r="Z4693" i="1"/>
  <c r="AA4693" i="1"/>
  <c r="AB4693" i="1"/>
  <c r="AC4693" i="1"/>
  <c r="H4694" i="1"/>
  <c r="I4694" i="1"/>
  <c r="J4694" i="1"/>
  <c r="K4694" i="1"/>
  <c r="L4694" i="1"/>
  <c r="M4694" i="1"/>
  <c r="N4694" i="1"/>
  <c r="O4694" i="1"/>
  <c r="P4694" i="1"/>
  <c r="Q4694" i="1"/>
  <c r="R4694" i="1"/>
  <c r="S4694" i="1"/>
  <c r="T4694" i="1"/>
  <c r="U4694" i="1"/>
  <c r="V4694" i="1"/>
  <c r="W4694" i="1"/>
  <c r="X4694" i="1"/>
  <c r="Y4694" i="1"/>
  <c r="Z4694" i="1"/>
  <c r="AA4694" i="1"/>
  <c r="AB4694" i="1"/>
  <c r="AC4694" i="1"/>
  <c r="H4695" i="1"/>
  <c r="I4695" i="1"/>
  <c r="J4695" i="1"/>
  <c r="K4695" i="1"/>
  <c r="L4695" i="1"/>
  <c r="M4695" i="1"/>
  <c r="N4695" i="1"/>
  <c r="O4695" i="1"/>
  <c r="P4695" i="1"/>
  <c r="Q4695" i="1"/>
  <c r="R4695" i="1"/>
  <c r="S4695" i="1"/>
  <c r="T4695" i="1"/>
  <c r="U4695" i="1"/>
  <c r="V4695" i="1"/>
  <c r="W4695" i="1"/>
  <c r="X4695" i="1"/>
  <c r="Y4695" i="1"/>
  <c r="Z4695" i="1"/>
  <c r="AA4695" i="1"/>
  <c r="AB4695" i="1"/>
  <c r="AC4695" i="1"/>
  <c r="H4696" i="1"/>
  <c r="I4696" i="1"/>
  <c r="J4696" i="1"/>
  <c r="K4696" i="1"/>
  <c r="L4696" i="1"/>
  <c r="M4696" i="1"/>
  <c r="N4696" i="1"/>
  <c r="O4696" i="1"/>
  <c r="P4696" i="1"/>
  <c r="Q4696" i="1"/>
  <c r="R4696" i="1"/>
  <c r="S4696" i="1"/>
  <c r="T4696" i="1"/>
  <c r="U4696" i="1"/>
  <c r="V4696" i="1"/>
  <c r="W4696" i="1"/>
  <c r="X4696" i="1"/>
  <c r="Y4696" i="1"/>
  <c r="Z4696" i="1"/>
  <c r="AA4696" i="1"/>
  <c r="AB4696" i="1"/>
  <c r="AC4696" i="1"/>
  <c r="H4697" i="1"/>
  <c r="I4697" i="1"/>
  <c r="J4697" i="1"/>
  <c r="K4697" i="1"/>
  <c r="L4697" i="1"/>
  <c r="M4697" i="1"/>
  <c r="N4697" i="1"/>
  <c r="O4697" i="1"/>
  <c r="P4697" i="1"/>
  <c r="Q4697" i="1"/>
  <c r="R4697" i="1"/>
  <c r="S4697" i="1"/>
  <c r="T4697" i="1"/>
  <c r="U4697" i="1"/>
  <c r="V4697" i="1"/>
  <c r="W4697" i="1"/>
  <c r="X4697" i="1"/>
  <c r="Y4697" i="1"/>
  <c r="Z4697" i="1"/>
  <c r="AA4697" i="1"/>
  <c r="AB4697" i="1"/>
  <c r="AC4697" i="1"/>
  <c r="H4698" i="1"/>
  <c r="I4698" i="1"/>
  <c r="J4698" i="1"/>
  <c r="K4698" i="1"/>
  <c r="L4698" i="1"/>
  <c r="M4698" i="1"/>
  <c r="N4698" i="1"/>
  <c r="O4698" i="1"/>
  <c r="P4698" i="1"/>
  <c r="Q4698" i="1"/>
  <c r="R4698" i="1"/>
  <c r="S4698" i="1"/>
  <c r="T4698" i="1"/>
  <c r="U4698" i="1"/>
  <c r="V4698" i="1"/>
  <c r="W4698" i="1"/>
  <c r="X4698" i="1"/>
  <c r="Y4698" i="1"/>
  <c r="Z4698" i="1"/>
  <c r="AA4698" i="1"/>
  <c r="AB4698" i="1"/>
  <c r="AC4698" i="1"/>
  <c r="H4699" i="1"/>
  <c r="I4699" i="1"/>
  <c r="J4699" i="1"/>
  <c r="K4699" i="1"/>
  <c r="L4699" i="1"/>
  <c r="M4699" i="1"/>
  <c r="N4699" i="1"/>
  <c r="O4699" i="1"/>
  <c r="P4699" i="1"/>
  <c r="Q4699" i="1"/>
  <c r="R4699" i="1"/>
  <c r="S4699" i="1"/>
  <c r="T4699" i="1"/>
  <c r="U4699" i="1"/>
  <c r="V4699" i="1"/>
  <c r="W4699" i="1"/>
  <c r="X4699" i="1"/>
  <c r="Y4699" i="1"/>
  <c r="Z4699" i="1"/>
  <c r="AA4699" i="1"/>
  <c r="AB4699" i="1"/>
  <c r="AC4699" i="1"/>
  <c r="H4700" i="1"/>
  <c r="I4700" i="1"/>
  <c r="J4700" i="1"/>
  <c r="K4700" i="1"/>
  <c r="L4700" i="1"/>
  <c r="M4700" i="1"/>
  <c r="N4700" i="1"/>
  <c r="O4700" i="1"/>
  <c r="P4700" i="1"/>
  <c r="Q4700" i="1"/>
  <c r="R4700" i="1"/>
  <c r="S4700" i="1"/>
  <c r="T4700" i="1"/>
  <c r="U4700" i="1"/>
  <c r="V4700" i="1"/>
  <c r="W4700" i="1"/>
  <c r="X4700" i="1"/>
  <c r="Y4700" i="1"/>
  <c r="Z4700" i="1"/>
  <c r="AA4700" i="1"/>
  <c r="AB4700" i="1"/>
  <c r="AC4700" i="1"/>
  <c r="H4702" i="1"/>
  <c r="I4702" i="1"/>
  <c r="J4702" i="1"/>
  <c r="K4702" i="1"/>
  <c r="L4702" i="1"/>
  <c r="M4702" i="1"/>
  <c r="N4702" i="1"/>
  <c r="O4702" i="1"/>
  <c r="P4702" i="1"/>
  <c r="Q4702" i="1"/>
  <c r="R4702" i="1"/>
  <c r="S4702" i="1"/>
  <c r="T4702" i="1"/>
  <c r="U4702" i="1"/>
  <c r="V4702" i="1"/>
  <c r="W4702" i="1"/>
  <c r="X4702" i="1"/>
  <c r="Y4702" i="1"/>
  <c r="Z4702" i="1"/>
  <c r="AA4702" i="1"/>
  <c r="AB4702" i="1"/>
  <c r="AC4702" i="1"/>
  <c r="H4703" i="1"/>
  <c r="I4703" i="1"/>
  <c r="J4703" i="1"/>
  <c r="K4703" i="1"/>
  <c r="L4703" i="1"/>
  <c r="M4703" i="1"/>
  <c r="N4703" i="1"/>
  <c r="O4703" i="1"/>
  <c r="P4703" i="1"/>
  <c r="Q4703" i="1"/>
  <c r="R4703" i="1"/>
  <c r="S4703" i="1"/>
  <c r="T4703" i="1"/>
  <c r="U4703" i="1"/>
  <c r="V4703" i="1"/>
  <c r="W4703" i="1"/>
  <c r="X4703" i="1"/>
  <c r="Y4703" i="1"/>
  <c r="Z4703" i="1"/>
  <c r="AA4703" i="1"/>
  <c r="AB4703" i="1"/>
  <c r="AC4703" i="1"/>
  <c r="H4704" i="1"/>
  <c r="I4704" i="1"/>
  <c r="J4704" i="1"/>
  <c r="K4704" i="1"/>
  <c r="L4704" i="1"/>
  <c r="M4704" i="1"/>
  <c r="N4704" i="1"/>
  <c r="O4704" i="1"/>
  <c r="P4704" i="1"/>
  <c r="Q4704" i="1"/>
  <c r="R4704" i="1"/>
  <c r="S4704" i="1"/>
  <c r="T4704" i="1"/>
  <c r="U4704" i="1"/>
  <c r="V4704" i="1"/>
  <c r="W4704" i="1"/>
  <c r="X4704" i="1"/>
  <c r="Y4704" i="1"/>
  <c r="Z4704" i="1"/>
  <c r="AA4704" i="1"/>
  <c r="AB4704" i="1"/>
  <c r="AC4704" i="1"/>
  <c r="H4705" i="1"/>
  <c r="I4705" i="1"/>
  <c r="J4705" i="1"/>
  <c r="K4705" i="1"/>
  <c r="L4705" i="1"/>
  <c r="M4705" i="1"/>
  <c r="N4705" i="1"/>
  <c r="O4705" i="1"/>
  <c r="P4705" i="1"/>
  <c r="Q4705" i="1"/>
  <c r="R4705" i="1"/>
  <c r="S4705" i="1"/>
  <c r="T4705" i="1"/>
  <c r="U4705" i="1"/>
  <c r="V4705" i="1"/>
  <c r="W4705" i="1"/>
  <c r="X4705" i="1"/>
  <c r="Y4705" i="1"/>
  <c r="Z4705" i="1"/>
  <c r="AA4705" i="1"/>
  <c r="AB4705" i="1"/>
  <c r="AC4705" i="1"/>
  <c r="H4706" i="1"/>
  <c r="I4706" i="1"/>
  <c r="J4706" i="1"/>
  <c r="K4706" i="1"/>
  <c r="L4706" i="1"/>
  <c r="M4706" i="1"/>
  <c r="N4706" i="1"/>
  <c r="O4706" i="1"/>
  <c r="P4706" i="1"/>
  <c r="Q4706" i="1"/>
  <c r="R4706" i="1"/>
  <c r="S4706" i="1"/>
  <c r="T4706" i="1"/>
  <c r="U4706" i="1"/>
  <c r="V4706" i="1"/>
  <c r="W4706" i="1"/>
  <c r="X4706" i="1"/>
  <c r="Y4706" i="1"/>
  <c r="Z4706" i="1"/>
  <c r="AA4706" i="1"/>
  <c r="AB4706" i="1"/>
  <c r="AC4706" i="1"/>
  <c r="H4707" i="1"/>
  <c r="I4707" i="1"/>
  <c r="J4707" i="1"/>
  <c r="K4707" i="1"/>
  <c r="L4707" i="1"/>
  <c r="M4707" i="1"/>
  <c r="N4707" i="1"/>
  <c r="O4707" i="1"/>
  <c r="P4707" i="1"/>
  <c r="Q4707" i="1"/>
  <c r="R4707" i="1"/>
  <c r="S4707" i="1"/>
  <c r="T4707" i="1"/>
  <c r="U4707" i="1"/>
  <c r="V4707" i="1"/>
  <c r="W4707" i="1"/>
  <c r="X4707" i="1"/>
  <c r="Y4707" i="1"/>
  <c r="Z4707" i="1"/>
  <c r="AA4707" i="1"/>
  <c r="AB4707" i="1"/>
  <c r="AC4707" i="1"/>
  <c r="H4708" i="1"/>
  <c r="I4708" i="1"/>
  <c r="J4708" i="1"/>
  <c r="K4708" i="1"/>
  <c r="L4708" i="1"/>
  <c r="M4708" i="1"/>
  <c r="N4708" i="1"/>
  <c r="O4708" i="1"/>
  <c r="P4708" i="1"/>
  <c r="Q4708" i="1"/>
  <c r="R4708" i="1"/>
  <c r="S4708" i="1"/>
  <c r="T4708" i="1"/>
  <c r="U4708" i="1"/>
  <c r="V4708" i="1"/>
  <c r="W4708" i="1"/>
  <c r="X4708" i="1"/>
  <c r="Y4708" i="1"/>
  <c r="Z4708" i="1"/>
  <c r="AA4708" i="1"/>
  <c r="AB4708" i="1"/>
  <c r="AC4708" i="1"/>
  <c r="H4709" i="1"/>
  <c r="I4709" i="1"/>
  <c r="J4709" i="1"/>
  <c r="K4709" i="1"/>
  <c r="L4709" i="1"/>
  <c r="M4709" i="1"/>
  <c r="N4709" i="1"/>
  <c r="O4709" i="1"/>
  <c r="P4709" i="1"/>
  <c r="Q4709" i="1"/>
  <c r="R4709" i="1"/>
  <c r="S4709" i="1"/>
  <c r="T4709" i="1"/>
  <c r="U4709" i="1"/>
  <c r="V4709" i="1"/>
  <c r="W4709" i="1"/>
  <c r="X4709" i="1"/>
  <c r="Y4709" i="1"/>
  <c r="Z4709" i="1"/>
  <c r="AA4709" i="1"/>
  <c r="AB4709" i="1"/>
  <c r="AC4709" i="1"/>
  <c r="H4711" i="1"/>
  <c r="I4711" i="1"/>
  <c r="J4711" i="1"/>
  <c r="K4711" i="1"/>
  <c r="L4711" i="1"/>
  <c r="M4711" i="1"/>
  <c r="N4711" i="1"/>
  <c r="O4711" i="1"/>
  <c r="P4711" i="1"/>
  <c r="Q4711" i="1"/>
  <c r="R4711" i="1"/>
  <c r="S4711" i="1"/>
  <c r="T4711" i="1"/>
  <c r="U4711" i="1"/>
  <c r="V4711" i="1"/>
  <c r="W4711" i="1"/>
  <c r="X4711" i="1"/>
  <c r="Y4711" i="1"/>
  <c r="Z4711" i="1"/>
  <c r="AA4711" i="1"/>
  <c r="AB4711" i="1"/>
  <c r="AC4711" i="1"/>
  <c r="H4730" i="1"/>
  <c r="I4730" i="1"/>
  <c r="J4730" i="1"/>
  <c r="K4730" i="1"/>
  <c r="L4730" i="1"/>
  <c r="M4730" i="1"/>
  <c r="N4730" i="1"/>
  <c r="O4730" i="1"/>
  <c r="P4730" i="1"/>
  <c r="Q4730" i="1"/>
  <c r="R4730" i="1"/>
  <c r="S4730" i="1"/>
  <c r="T4730" i="1"/>
  <c r="U4730" i="1"/>
  <c r="V4730" i="1"/>
  <c r="W4730" i="1"/>
  <c r="X4730" i="1"/>
  <c r="Y4730" i="1"/>
  <c r="Z4730" i="1"/>
  <c r="AA4730" i="1"/>
  <c r="AB4730" i="1"/>
  <c r="AC4730" i="1"/>
  <c r="H4731" i="1"/>
  <c r="I4731" i="1"/>
  <c r="J4731" i="1"/>
  <c r="K4731" i="1"/>
  <c r="L4731" i="1"/>
  <c r="M4731" i="1"/>
  <c r="N4731" i="1"/>
  <c r="O4731" i="1"/>
  <c r="P4731" i="1"/>
  <c r="Q4731" i="1"/>
  <c r="R4731" i="1"/>
  <c r="S4731" i="1"/>
  <c r="T4731" i="1"/>
  <c r="U4731" i="1"/>
  <c r="V4731" i="1"/>
  <c r="W4731" i="1"/>
  <c r="X4731" i="1"/>
  <c r="Y4731" i="1"/>
  <c r="Z4731" i="1"/>
  <c r="AA4731" i="1"/>
  <c r="AB4731" i="1"/>
  <c r="AC4731" i="1"/>
  <c r="H4732" i="1"/>
  <c r="I4732" i="1"/>
  <c r="J4732" i="1"/>
  <c r="K4732" i="1"/>
  <c r="L4732" i="1"/>
  <c r="M4732" i="1"/>
  <c r="N4732" i="1"/>
  <c r="O4732" i="1"/>
  <c r="P4732" i="1"/>
  <c r="Q4732" i="1"/>
  <c r="R4732" i="1"/>
  <c r="S4732" i="1"/>
  <c r="T4732" i="1"/>
  <c r="U4732" i="1"/>
  <c r="V4732" i="1"/>
  <c r="W4732" i="1"/>
  <c r="X4732" i="1"/>
  <c r="Y4732" i="1"/>
  <c r="Z4732" i="1"/>
  <c r="AA4732" i="1"/>
  <c r="AB4732" i="1"/>
  <c r="AC4732" i="1"/>
  <c r="H4733" i="1"/>
  <c r="I4733" i="1"/>
  <c r="J4733" i="1"/>
  <c r="K4733" i="1"/>
  <c r="L4733" i="1"/>
  <c r="M4733" i="1"/>
  <c r="N4733" i="1"/>
  <c r="O4733" i="1"/>
  <c r="P4733" i="1"/>
  <c r="Q4733" i="1"/>
  <c r="R4733" i="1"/>
  <c r="S4733" i="1"/>
  <c r="T4733" i="1"/>
  <c r="U4733" i="1"/>
  <c r="V4733" i="1"/>
  <c r="W4733" i="1"/>
  <c r="X4733" i="1"/>
  <c r="Y4733" i="1"/>
  <c r="Z4733" i="1"/>
  <c r="AA4733" i="1"/>
  <c r="AB4733" i="1"/>
  <c r="AC4733" i="1"/>
  <c r="H4734" i="1"/>
  <c r="I4734" i="1"/>
  <c r="J4734" i="1"/>
  <c r="K4734" i="1"/>
  <c r="L4734" i="1"/>
  <c r="M4734" i="1"/>
  <c r="N4734" i="1"/>
  <c r="O4734" i="1"/>
  <c r="P4734" i="1"/>
  <c r="Q4734" i="1"/>
  <c r="R4734" i="1"/>
  <c r="S4734" i="1"/>
  <c r="T4734" i="1"/>
  <c r="U4734" i="1"/>
  <c r="V4734" i="1"/>
  <c r="W4734" i="1"/>
  <c r="X4734" i="1"/>
  <c r="Y4734" i="1"/>
  <c r="Z4734" i="1"/>
  <c r="AA4734" i="1"/>
  <c r="AB4734" i="1"/>
  <c r="AC4734" i="1"/>
  <c r="H4735" i="1"/>
  <c r="I4735" i="1"/>
  <c r="J4735" i="1"/>
  <c r="K4735" i="1"/>
  <c r="L4735" i="1"/>
  <c r="M4735" i="1"/>
  <c r="N4735" i="1"/>
  <c r="O4735" i="1"/>
  <c r="P4735" i="1"/>
  <c r="Q4735" i="1"/>
  <c r="R4735" i="1"/>
  <c r="S4735" i="1"/>
  <c r="T4735" i="1"/>
  <c r="U4735" i="1"/>
  <c r="V4735" i="1"/>
  <c r="W4735" i="1"/>
  <c r="X4735" i="1"/>
  <c r="Y4735" i="1"/>
  <c r="Z4735" i="1"/>
  <c r="AA4735" i="1"/>
  <c r="AB4735" i="1"/>
  <c r="AC4735" i="1"/>
  <c r="H4736" i="1"/>
  <c r="I4736" i="1"/>
  <c r="J4736" i="1"/>
  <c r="K4736" i="1"/>
  <c r="L4736" i="1"/>
  <c r="M4736" i="1"/>
  <c r="N4736" i="1"/>
  <c r="O4736" i="1"/>
  <c r="P4736" i="1"/>
  <c r="Q4736" i="1"/>
  <c r="R4736" i="1"/>
  <c r="S4736" i="1"/>
  <c r="T4736" i="1"/>
  <c r="U4736" i="1"/>
  <c r="V4736" i="1"/>
  <c r="W4736" i="1"/>
  <c r="X4736" i="1"/>
  <c r="Y4736" i="1"/>
  <c r="Z4736" i="1"/>
  <c r="AA4736" i="1"/>
  <c r="AB4736" i="1"/>
  <c r="AC4736" i="1"/>
  <c r="H4737" i="1"/>
  <c r="I4737" i="1"/>
  <c r="J4737" i="1"/>
  <c r="K4737" i="1"/>
  <c r="L4737" i="1"/>
  <c r="M4737" i="1"/>
  <c r="N4737" i="1"/>
  <c r="O4737" i="1"/>
  <c r="P4737" i="1"/>
  <c r="Q4737" i="1"/>
  <c r="R4737" i="1"/>
  <c r="S4737" i="1"/>
  <c r="T4737" i="1"/>
  <c r="U4737" i="1"/>
  <c r="V4737" i="1"/>
  <c r="W4737" i="1"/>
  <c r="X4737" i="1"/>
  <c r="Y4737" i="1"/>
  <c r="Z4737" i="1"/>
  <c r="AA4737" i="1"/>
  <c r="AB4737" i="1"/>
  <c r="AC4737" i="1"/>
  <c r="H4762" i="1"/>
  <c r="I4762" i="1"/>
  <c r="J4762" i="1"/>
  <c r="K4762" i="1"/>
  <c r="L4762" i="1"/>
  <c r="M4762" i="1"/>
  <c r="N4762" i="1"/>
  <c r="O4762" i="1"/>
  <c r="P4762" i="1"/>
  <c r="Q4762" i="1"/>
  <c r="R4762" i="1"/>
  <c r="S4762" i="1"/>
  <c r="T4762" i="1"/>
  <c r="U4762" i="1"/>
  <c r="V4762" i="1"/>
  <c r="W4762" i="1"/>
  <c r="X4762" i="1"/>
  <c r="Y4762" i="1"/>
  <c r="Z4762" i="1"/>
  <c r="AA4762" i="1"/>
  <c r="AB4762" i="1"/>
  <c r="AC4762" i="1"/>
  <c r="H4763" i="1"/>
  <c r="I4763" i="1"/>
  <c r="J4763" i="1"/>
  <c r="K4763" i="1"/>
  <c r="L4763" i="1"/>
  <c r="M4763" i="1"/>
  <c r="N4763" i="1"/>
  <c r="O4763" i="1"/>
  <c r="P4763" i="1"/>
  <c r="Q4763" i="1"/>
  <c r="R4763" i="1"/>
  <c r="S4763" i="1"/>
  <c r="T4763" i="1"/>
  <c r="U4763" i="1"/>
  <c r="V4763" i="1"/>
  <c r="W4763" i="1"/>
  <c r="X4763" i="1"/>
  <c r="Y4763" i="1"/>
  <c r="Z4763" i="1"/>
  <c r="AA4763" i="1"/>
  <c r="AB4763" i="1"/>
  <c r="AC4763" i="1"/>
  <c r="H4764" i="1"/>
  <c r="I4764" i="1"/>
  <c r="J4764" i="1"/>
  <c r="K4764" i="1"/>
  <c r="L4764" i="1"/>
  <c r="M4764" i="1"/>
  <c r="N4764" i="1"/>
  <c r="O4764" i="1"/>
  <c r="P4764" i="1"/>
  <c r="Q4764" i="1"/>
  <c r="R4764" i="1"/>
  <c r="S4764" i="1"/>
  <c r="T4764" i="1"/>
  <c r="U4764" i="1"/>
  <c r="V4764" i="1"/>
  <c r="W4764" i="1"/>
  <c r="X4764" i="1"/>
  <c r="Y4764" i="1"/>
  <c r="Z4764" i="1"/>
  <c r="AA4764" i="1"/>
  <c r="AB4764" i="1"/>
  <c r="AC4764" i="1"/>
  <c r="H4765" i="1"/>
  <c r="I4765" i="1"/>
  <c r="J4765" i="1"/>
  <c r="K4765" i="1"/>
  <c r="L4765" i="1"/>
  <c r="M4765" i="1"/>
  <c r="N4765" i="1"/>
  <c r="O4765" i="1"/>
  <c r="P4765" i="1"/>
  <c r="Q4765" i="1"/>
  <c r="R4765" i="1"/>
  <c r="S4765" i="1"/>
  <c r="T4765" i="1"/>
  <c r="U4765" i="1"/>
  <c r="V4765" i="1"/>
  <c r="W4765" i="1"/>
  <c r="X4765" i="1"/>
  <c r="Y4765" i="1"/>
  <c r="Z4765" i="1"/>
  <c r="AA4765" i="1"/>
  <c r="AB4765" i="1"/>
  <c r="AC4765" i="1"/>
  <c r="H4766" i="1"/>
  <c r="I4766" i="1"/>
  <c r="J4766" i="1"/>
  <c r="K4766" i="1"/>
  <c r="L4766" i="1"/>
  <c r="M4766" i="1"/>
  <c r="N4766" i="1"/>
  <c r="O4766" i="1"/>
  <c r="P4766" i="1"/>
  <c r="Q4766" i="1"/>
  <c r="R4766" i="1"/>
  <c r="S4766" i="1"/>
  <c r="T4766" i="1"/>
  <c r="U4766" i="1"/>
  <c r="V4766" i="1"/>
  <c r="W4766" i="1"/>
  <c r="X4766" i="1"/>
  <c r="Y4766" i="1"/>
  <c r="Z4766" i="1"/>
  <c r="AA4766" i="1"/>
  <c r="AB4766" i="1"/>
  <c r="AC4766" i="1"/>
  <c r="H4767" i="1"/>
  <c r="I4767" i="1"/>
  <c r="J4767" i="1"/>
  <c r="K4767" i="1"/>
  <c r="L4767" i="1"/>
  <c r="M4767" i="1"/>
  <c r="N4767" i="1"/>
  <c r="O4767" i="1"/>
  <c r="P4767" i="1"/>
  <c r="Q4767" i="1"/>
  <c r="R4767" i="1"/>
  <c r="S4767" i="1"/>
  <c r="T4767" i="1"/>
  <c r="U4767" i="1"/>
  <c r="V4767" i="1"/>
  <c r="W4767" i="1"/>
  <c r="X4767" i="1"/>
  <c r="Y4767" i="1"/>
  <c r="Z4767" i="1"/>
  <c r="AA4767" i="1"/>
  <c r="AB4767" i="1"/>
  <c r="AC4767" i="1"/>
  <c r="H4768" i="1"/>
  <c r="I4768" i="1"/>
  <c r="J4768" i="1"/>
  <c r="K4768" i="1"/>
  <c r="L4768" i="1"/>
  <c r="M4768" i="1"/>
  <c r="N4768" i="1"/>
  <c r="O4768" i="1"/>
  <c r="P4768" i="1"/>
  <c r="Q4768" i="1"/>
  <c r="R4768" i="1"/>
  <c r="S4768" i="1"/>
  <c r="T4768" i="1"/>
  <c r="U4768" i="1"/>
  <c r="V4768" i="1"/>
  <c r="W4768" i="1"/>
  <c r="X4768" i="1"/>
  <c r="Y4768" i="1"/>
  <c r="Z4768" i="1"/>
  <c r="AA4768" i="1"/>
  <c r="AB4768" i="1"/>
  <c r="AC4768" i="1"/>
  <c r="H4769" i="1"/>
  <c r="I4769" i="1"/>
  <c r="J4769" i="1"/>
  <c r="K4769" i="1"/>
  <c r="L4769" i="1"/>
  <c r="M4769" i="1"/>
  <c r="N4769" i="1"/>
  <c r="O4769" i="1"/>
  <c r="P4769" i="1"/>
  <c r="Q4769" i="1"/>
  <c r="R4769" i="1"/>
  <c r="S4769" i="1"/>
  <c r="T4769" i="1"/>
  <c r="U4769" i="1"/>
  <c r="V4769" i="1"/>
  <c r="W4769" i="1"/>
  <c r="X4769" i="1"/>
  <c r="Y4769" i="1"/>
  <c r="Z4769" i="1"/>
  <c r="AA4769" i="1"/>
  <c r="AB4769" i="1"/>
  <c r="AC4769" i="1"/>
  <c r="H4793" i="1"/>
  <c r="I4793" i="1"/>
  <c r="J4793" i="1"/>
  <c r="K4793" i="1"/>
  <c r="L4793" i="1"/>
  <c r="M4793" i="1"/>
  <c r="N4793" i="1"/>
  <c r="O4793" i="1"/>
  <c r="P4793" i="1"/>
  <c r="Q4793" i="1"/>
  <c r="R4793" i="1"/>
  <c r="S4793" i="1"/>
  <c r="T4793" i="1"/>
  <c r="U4793" i="1"/>
  <c r="V4793" i="1"/>
  <c r="W4793" i="1"/>
  <c r="X4793" i="1"/>
  <c r="Y4793" i="1"/>
  <c r="Z4793" i="1"/>
  <c r="AA4793" i="1"/>
  <c r="AB4793" i="1"/>
  <c r="AC4793" i="1"/>
  <c r="H4794" i="1"/>
  <c r="I4794" i="1"/>
  <c r="J4794" i="1"/>
  <c r="K4794" i="1"/>
  <c r="L4794" i="1"/>
  <c r="M4794" i="1"/>
  <c r="N4794" i="1"/>
  <c r="O4794" i="1"/>
  <c r="P4794" i="1"/>
  <c r="Q4794" i="1"/>
  <c r="R4794" i="1"/>
  <c r="S4794" i="1"/>
  <c r="T4794" i="1"/>
  <c r="U4794" i="1"/>
  <c r="V4794" i="1"/>
  <c r="W4794" i="1"/>
  <c r="X4794" i="1"/>
  <c r="Y4794" i="1"/>
  <c r="Z4794" i="1"/>
  <c r="AA4794" i="1"/>
  <c r="AB4794" i="1"/>
  <c r="AC4794" i="1"/>
  <c r="H4795" i="1"/>
  <c r="I4795" i="1"/>
  <c r="J4795" i="1"/>
  <c r="K4795" i="1"/>
  <c r="L4795" i="1"/>
  <c r="M4795" i="1"/>
  <c r="N4795" i="1"/>
  <c r="O4795" i="1"/>
  <c r="P4795" i="1"/>
  <c r="Q4795" i="1"/>
  <c r="R4795" i="1"/>
  <c r="S4795" i="1"/>
  <c r="T4795" i="1"/>
  <c r="U4795" i="1"/>
  <c r="V4795" i="1"/>
  <c r="W4795" i="1"/>
  <c r="X4795" i="1"/>
  <c r="Y4795" i="1"/>
  <c r="Z4795" i="1"/>
  <c r="AA4795" i="1"/>
  <c r="AB4795" i="1"/>
  <c r="AC4795" i="1"/>
  <c r="H4796" i="1"/>
  <c r="I4796" i="1"/>
  <c r="J4796" i="1"/>
  <c r="K4796" i="1"/>
  <c r="L4796" i="1"/>
  <c r="M4796" i="1"/>
  <c r="N4796" i="1"/>
  <c r="O4796" i="1"/>
  <c r="P4796" i="1"/>
  <c r="Q4796" i="1"/>
  <c r="R4796" i="1"/>
  <c r="S4796" i="1"/>
  <c r="T4796" i="1"/>
  <c r="U4796" i="1"/>
  <c r="V4796" i="1"/>
  <c r="W4796" i="1"/>
  <c r="X4796" i="1"/>
  <c r="Y4796" i="1"/>
  <c r="Z4796" i="1"/>
  <c r="AA4796" i="1"/>
  <c r="AB4796" i="1"/>
  <c r="AC4796" i="1"/>
  <c r="H4797" i="1"/>
  <c r="I4797" i="1"/>
  <c r="J4797" i="1"/>
  <c r="K4797" i="1"/>
  <c r="L4797" i="1"/>
  <c r="M4797" i="1"/>
  <c r="N4797" i="1"/>
  <c r="O4797" i="1"/>
  <c r="P4797" i="1"/>
  <c r="Q4797" i="1"/>
  <c r="R4797" i="1"/>
  <c r="S4797" i="1"/>
  <c r="T4797" i="1"/>
  <c r="U4797" i="1"/>
  <c r="V4797" i="1"/>
  <c r="W4797" i="1"/>
  <c r="X4797" i="1"/>
  <c r="Y4797" i="1"/>
  <c r="Z4797" i="1"/>
  <c r="AA4797" i="1"/>
  <c r="AB4797" i="1"/>
  <c r="AC4797" i="1"/>
  <c r="H4798" i="1"/>
  <c r="I4798" i="1"/>
  <c r="J4798" i="1"/>
  <c r="K4798" i="1"/>
  <c r="L4798" i="1"/>
  <c r="M4798" i="1"/>
  <c r="N4798" i="1"/>
  <c r="O4798" i="1"/>
  <c r="P4798" i="1"/>
  <c r="Q4798" i="1"/>
  <c r="R4798" i="1"/>
  <c r="S4798" i="1"/>
  <c r="T4798" i="1"/>
  <c r="U4798" i="1"/>
  <c r="V4798" i="1"/>
  <c r="W4798" i="1"/>
  <c r="X4798" i="1"/>
  <c r="Y4798" i="1"/>
  <c r="Z4798" i="1"/>
  <c r="AA4798" i="1"/>
  <c r="AB4798" i="1"/>
  <c r="AC4798" i="1"/>
  <c r="H4799" i="1"/>
  <c r="I4799" i="1"/>
  <c r="J4799" i="1"/>
  <c r="K4799" i="1"/>
  <c r="L4799" i="1"/>
  <c r="M4799" i="1"/>
  <c r="N4799" i="1"/>
  <c r="O4799" i="1"/>
  <c r="P4799" i="1"/>
  <c r="Q4799" i="1"/>
  <c r="R4799" i="1"/>
  <c r="S4799" i="1"/>
  <c r="T4799" i="1"/>
  <c r="U4799" i="1"/>
  <c r="V4799" i="1"/>
  <c r="W4799" i="1"/>
  <c r="X4799" i="1"/>
  <c r="Y4799" i="1"/>
  <c r="Z4799" i="1"/>
  <c r="AA4799" i="1"/>
  <c r="AB4799" i="1"/>
  <c r="AC4799" i="1"/>
  <c r="H4800" i="1"/>
  <c r="I4800" i="1"/>
  <c r="J4800" i="1"/>
  <c r="K4800" i="1"/>
  <c r="L4800" i="1"/>
  <c r="M4800" i="1"/>
  <c r="N4800" i="1"/>
  <c r="O4800" i="1"/>
  <c r="P4800" i="1"/>
  <c r="Q4800" i="1"/>
  <c r="R4800" i="1"/>
  <c r="S4800" i="1"/>
  <c r="T4800" i="1"/>
  <c r="U4800" i="1"/>
  <c r="V4800" i="1"/>
  <c r="W4800" i="1"/>
  <c r="X4800" i="1"/>
  <c r="Y4800" i="1"/>
  <c r="Z4800" i="1"/>
  <c r="AA4800" i="1"/>
  <c r="AB4800" i="1"/>
  <c r="AC4800" i="1"/>
  <c r="I4801" i="1"/>
  <c r="M4801" i="1"/>
  <c r="R4801" i="1"/>
  <c r="W4801" i="1"/>
  <c r="Z4801" i="1"/>
  <c r="AA4801" i="1"/>
  <c r="AB4801" i="1"/>
  <c r="AC4801" i="1"/>
  <c r="H4802" i="1"/>
  <c r="I4802" i="1"/>
  <c r="J4802" i="1"/>
  <c r="K4802" i="1"/>
  <c r="L4802" i="1"/>
  <c r="M4802" i="1"/>
  <c r="N4802" i="1"/>
  <c r="O4802" i="1"/>
  <c r="P4802" i="1"/>
  <c r="Q4802" i="1"/>
  <c r="R4802" i="1"/>
  <c r="S4802" i="1"/>
  <c r="T4802" i="1"/>
  <c r="U4802" i="1"/>
  <c r="V4802" i="1"/>
  <c r="W4802" i="1"/>
  <c r="X4802" i="1"/>
  <c r="Y4802" i="1"/>
  <c r="Z4802" i="1"/>
  <c r="AA4802" i="1"/>
  <c r="AB4802" i="1"/>
  <c r="AC4802" i="1"/>
  <c r="H4804" i="1"/>
  <c r="I4804" i="1"/>
  <c r="J4804" i="1"/>
  <c r="K4804" i="1"/>
  <c r="L4804" i="1"/>
  <c r="M4804" i="1"/>
  <c r="N4804" i="1"/>
  <c r="O4804" i="1"/>
  <c r="P4804" i="1"/>
  <c r="Q4804" i="1"/>
  <c r="R4804" i="1"/>
  <c r="S4804" i="1"/>
  <c r="T4804" i="1"/>
  <c r="U4804" i="1"/>
  <c r="V4804" i="1"/>
  <c r="W4804" i="1"/>
  <c r="X4804" i="1"/>
  <c r="Y4804" i="1"/>
  <c r="Z4804" i="1"/>
  <c r="AA4804" i="1"/>
  <c r="AB4804" i="1"/>
  <c r="AC4804" i="1"/>
  <c r="H4805" i="1"/>
  <c r="I4805" i="1"/>
  <c r="J4805" i="1"/>
  <c r="K4805" i="1"/>
  <c r="L4805" i="1"/>
  <c r="M4805" i="1"/>
  <c r="N4805" i="1"/>
  <c r="O4805" i="1"/>
  <c r="P4805" i="1"/>
  <c r="Q4805" i="1"/>
  <c r="R4805" i="1"/>
  <c r="S4805" i="1"/>
  <c r="T4805" i="1"/>
  <c r="U4805" i="1"/>
  <c r="V4805" i="1"/>
  <c r="W4805" i="1"/>
  <c r="X4805" i="1"/>
  <c r="Y4805" i="1"/>
  <c r="Z4805" i="1"/>
  <c r="AA4805" i="1"/>
  <c r="AB4805" i="1"/>
  <c r="AC4805" i="1"/>
  <c r="H4806" i="1"/>
  <c r="I4806" i="1"/>
  <c r="J4806" i="1"/>
  <c r="K4806" i="1"/>
  <c r="L4806" i="1"/>
  <c r="M4806" i="1"/>
  <c r="N4806" i="1"/>
  <c r="O4806" i="1"/>
  <c r="P4806" i="1"/>
  <c r="Q4806" i="1"/>
  <c r="R4806" i="1"/>
  <c r="S4806" i="1"/>
  <c r="T4806" i="1"/>
  <c r="U4806" i="1"/>
  <c r="V4806" i="1"/>
  <c r="W4806" i="1"/>
  <c r="X4806" i="1"/>
  <c r="Y4806" i="1"/>
  <c r="Z4806" i="1"/>
  <c r="AA4806" i="1"/>
  <c r="AB4806" i="1"/>
  <c r="AC4806" i="1"/>
  <c r="H4807" i="1"/>
  <c r="I4807" i="1"/>
  <c r="J4807" i="1"/>
  <c r="K4807" i="1"/>
  <c r="L4807" i="1"/>
  <c r="M4807" i="1"/>
  <c r="N4807" i="1"/>
  <c r="O4807" i="1"/>
  <c r="P4807" i="1"/>
  <c r="Q4807" i="1"/>
  <c r="R4807" i="1"/>
  <c r="S4807" i="1"/>
  <c r="T4807" i="1"/>
  <c r="U4807" i="1"/>
  <c r="V4807" i="1"/>
  <c r="W4807" i="1"/>
  <c r="X4807" i="1"/>
  <c r="Y4807" i="1"/>
  <c r="Z4807" i="1"/>
  <c r="AA4807" i="1"/>
  <c r="AB4807" i="1"/>
  <c r="AC4807" i="1"/>
  <c r="H4808" i="1"/>
  <c r="I4808" i="1"/>
  <c r="J4808" i="1"/>
  <c r="K4808" i="1"/>
  <c r="L4808" i="1"/>
  <c r="M4808" i="1"/>
  <c r="N4808" i="1"/>
  <c r="O4808" i="1"/>
  <c r="P4808" i="1"/>
  <c r="Q4808" i="1"/>
  <c r="R4808" i="1"/>
  <c r="S4808" i="1"/>
  <c r="T4808" i="1"/>
  <c r="U4808" i="1"/>
  <c r="V4808" i="1"/>
  <c r="W4808" i="1"/>
  <c r="X4808" i="1"/>
  <c r="Y4808" i="1"/>
  <c r="Z4808" i="1"/>
  <c r="AA4808" i="1"/>
  <c r="AB4808" i="1"/>
  <c r="AC4808" i="1"/>
  <c r="H4809" i="1"/>
  <c r="I4809" i="1"/>
  <c r="J4809" i="1"/>
  <c r="K4809" i="1"/>
  <c r="L4809" i="1"/>
  <c r="M4809" i="1"/>
  <c r="N4809" i="1"/>
  <c r="O4809" i="1"/>
  <c r="P4809" i="1"/>
  <c r="Q4809" i="1"/>
  <c r="R4809" i="1"/>
  <c r="S4809" i="1"/>
  <c r="T4809" i="1"/>
  <c r="U4809" i="1"/>
  <c r="V4809" i="1"/>
  <c r="W4809" i="1"/>
  <c r="X4809" i="1"/>
  <c r="Y4809" i="1"/>
  <c r="Z4809" i="1"/>
  <c r="AA4809" i="1"/>
  <c r="AB4809" i="1"/>
  <c r="AC4809" i="1"/>
  <c r="H4810" i="1"/>
  <c r="I4810" i="1"/>
  <c r="J4810" i="1"/>
  <c r="K4810" i="1"/>
  <c r="L4810" i="1"/>
  <c r="M4810" i="1"/>
  <c r="N4810" i="1"/>
  <c r="O4810" i="1"/>
  <c r="P4810" i="1"/>
  <c r="Q4810" i="1"/>
  <c r="R4810" i="1"/>
  <c r="S4810" i="1"/>
  <c r="T4810" i="1"/>
  <c r="U4810" i="1"/>
  <c r="V4810" i="1"/>
  <c r="W4810" i="1"/>
  <c r="X4810" i="1"/>
  <c r="Y4810" i="1"/>
  <c r="Z4810" i="1"/>
  <c r="AA4810" i="1"/>
  <c r="AB4810" i="1"/>
  <c r="AC4810" i="1"/>
  <c r="H4811" i="1"/>
  <c r="I4811" i="1"/>
  <c r="J4811" i="1"/>
  <c r="K4811" i="1"/>
  <c r="L4811" i="1"/>
  <c r="M4811" i="1"/>
  <c r="N4811" i="1"/>
  <c r="O4811" i="1"/>
  <c r="P4811" i="1"/>
  <c r="Q4811" i="1"/>
  <c r="R4811" i="1"/>
  <c r="S4811" i="1"/>
  <c r="T4811" i="1"/>
  <c r="U4811" i="1"/>
  <c r="V4811" i="1"/>
  <c r="W4811" i="1"/>
  <c r="X4811" i="1"/>
  <c r="Y4811" i="1"/>
  <c r="Z4811" i="1"/>
  <c r="AA4811" i="1"/>
  <c r="AB4811" i="1"/>
  <c r="AC4811" i="1"/>
  <c r="H4813" i="1"/>
  <c r="I4813" i="1"/>
  <c r="J4813" i="1"/>
  <c r="K4813" i="1"/>
  <c r="L4813" i="1"/>
  <c r="M4813" i="1"/>
  <c r="N4813" i="1"/>
  <c r="O4813" i="1"/>
  <c r="P4813" i="1"/>
  <c r="Q4813" i="1"/>
  <c r="R4813" i="1"/>
  <c r="S4813" i="1"/>
  <c r="T4813" i="1"/>
  <c r="U4813" i="1"/>
  <c r="V4813" i="1"/>
  <c r="W4813" i="1"/>
  <c r="X4813" i="1"/>
  <c r="Y4813" i="1"/>
  <c r="Z4813" i="1"/>
  <c r="AA4813" i="1"/>
  <c r="AB4813" i="1"/>
  <c r="AC4813" i="1"/>
  <c r="H4814" i="1"/>
  <c r="I4814" i="1"/>
  <c r="J4814" i="1"/>
  <c r="K4814" i="1"/>
  <c r="L4814" i="1"/>
  <c r="M4814" i="1"/>
  <c r="N4814" i="1"/>
  <c r="O4814" i="1"/>
  <c r="P4814" i="1"/>
  <c r="Q4814" i="1"/>
  <c r="R4814" i="1"/>
  <c r="S4814" i="1"/>
  <c r="T4814" i="1"/>
  <c r="U4814" i="1"/>
  <c r="V4814" i="1"/>
  <c r="W4814" i="1"/>
  <c r="X4814" i="1"/>
  <c r="Y4814" i="1"/>
  <c r="Z4814" i="1"/>
  <c r="AA4814" i="1"/>
  <c r="AB4814" i="1"/>
  <c r="AC4814" i="1"/>
  <c r="H4815" i="1"/>
  <c r="I4815" i="1"/>
  <c r="J4815" i="1"/>
  <c r="K4815" i="1"/>
  <c r="L4815" i="1"/>
  <c r="M4815" i="1"/>
  <c r="N4815" i="1"/>
  <c r="O4815" i="1"/>
  <c r="P4815" i="1"/>
  <c r="Q4815" i="1"/>
  <c r="R4815" i="1"/>
  <c r="S4815" i="1"/>
  <c r="T4815" i="1"/>
  <c r="U4815" i="1"/>
  <c r="V4815" i="1"/>
  <c r="W4815" i="1"/>
  <c r="X4815" i="1"/>
  <c r="Y4815" i="1"/>
  <c r="Z4815" i="1"/>
  <c r="AA4815" i="1"/>
  <c r="AB4815" i="1"/>
  <c r="AC4815" i="1"/>
  <c r="H4816" i="1"/>
  <c r="I4816" i="1"/>
  <c r="J4816" i="1"/>
  <c r="K4816" i="1"/>
  <c r="L4816" i="1"/>
  <c r="M4816" i="1"/>
  <c r="N4816" i="1"/>
  <c r="O4816" i="1"/>
  <c r="P4816" i="1"/>
  <c r="Q4816" i="1"/>
  <c r="R4816" i="1"/>
  <c r="S4816" i="1"/>
  <c r="T4816" i="1"/>
  <c r="U4816" i="1"/>
  <c r="V4816" i="1"/>
  <c r="W4816" i="1"/>
  <c r="X4816" i="1"/>
  <c r="Y4816" i="1"/>
  <c r="Z4816" i="1"/>
  <c r="AA4816" i="1"/>
  <c r="AB4816" i="1"/>
  <c r="AC4816" i="1"/>
  <c r="H4817" i="1"/>
  <c r="I4817" i="1"/>
  <c r="J4817" i="1"/>
  <c r="K4817" i="1"/>
  <c r="L4817" i="1"/>
  <c r="M4817" i="1"/>
  <c r="N4817" i="1"/>
  <c r="O4817" i="1"/>
  <c r="P4817" i="1"/>
  <c r="Q4817" i="1"/>
  <c r="R4817" i="1"/>
  <c r="S4817" i="1"/>
  <c r="T4817" i="1"/>
  <c r="U4817" i="1"/>
  <c r="V4817" i="1"/>
  <c r="W4817" i="1"/>
  <c r="X4817" i="1"/>
  <c r="Y4817" i="1"/>
  <c r="Z4817" i="1"/>
  <c r="AA4817" i="1"/>
  <c r="AB4817" i="1"/>
  <c r="AC4817" i="1"/>
  <c r="H4818" i="1"/>
  <c r="I4818" i="1"/>
  <c r="J4818" i="1"/>
  <c r="K4818" i="1"/>
  <c r="L4818" i="1"/>
  <c r="M4818" i="1"/>
  <c r="N4818" i="1"/>
  <c r="O4818" i="1"/>
  <c r="P4818" i="1"/>
  <c r="Q4818" i="1"/>
  <c r="R4818" i="1"/>
  <c r="S4818" i="1"/>
  <c r="T4818" i="1"/>
  <c r="U4818" i="1"/>
  <c r="V4818" i="1"/>
  <c r="W4818" i="1"/>
  <c r="X4818" i="1"/>
  <c r="Y4818" i="1"/>
  <c r="Z4818" i="1"/>
  <c r="AA4818" i="1"/>
  <c r="AB4818" i="1"/>
  <c r="AC4818" i="1"/>
  <c r="H4819" i="1"/>
  <c r="I4819" i="1"/>
  <c r="J4819" i="1"/>
  <c r="K4819" i="1"/>
  <c r="L4819" i="1"/>
  <c r="M4819" i="1"/>
  <c r="N4819" i="1"/>
  <c r="O4819" i="1"/>
  <c r="P4819" i="1"/>
  <c r="Q4819" i="1"/>
  <c r="R4819" i="1"/>
  <c r="S4819" i="1"/>
  <c r="T4819" i="1"/>
  <c r="U4819" i="1"/>
  <c r="V4819" i="1"/>
  <c r="W4819" i="1"/>
  <c r="X4819" i="1"/>
  <c r="Y4819" i="1"/>
  <c r="Z4819" i="1"/>
  <c r="AA4819" i="1"/>
  <c r="AB4819" i="1"/>
  <c r="AC4819" i="1"/>
  <c r="H4820" i="1"/>
  <c r="I4820" i="1"/>
  <c r="J4820" i="1"/>
  <c r="K4820" i="1"/>
  <c r="L4820" i="1"/>
  <c r="M4820" i="1"/>
  <c r="N4820" i="1"/>
  <c r="O4820" i="1"/>
  <c r="P4820" i="1"/>
  <c r="Q4820" i="1"/>
  <c r="R4820" i="1"/>
  <c r="S4820" i="1"/>
  <c r="T4820" i="1"/>
  <c r="U4820" i="1"/>
  <c r="V4820" i="1"/>
  <c r="W4820" i="1"/>
  <c r="X4820" i="1"/>
  <c r="Y4820" i="1"/>
  <c r="Z4820" i="1"/>
  <c r="AA4820" i="1"/>
  <c r="AB4820" i="1"/>
  <c r="AC4820" i="1"/>
  <c r="H4821" i="1"/>
  <c r="I4821" i="1"/>
  <c r="J4821" i="1"/>
  <c r="K4821" i="1"/>
  <c r="L4821" i="1"/>
  <c r="M4821" i="1"/>
  <c r="N4821" i="1"/>
  <c r="O4821" i="1"/>
  <c r="P4821" i="1"/>
  <c r="Q4821" i="1"/>
  <c r="R4821" i="1"/>
  <c r="S4821" i="1"/>
  <c r="T4821" i="1"/>
  <c r="U4821" i="1"/>
  <c r="V4821" i="1"/>
  <c r="W4821" i="1"/>
  <c r="X4821" i="1"/>
  <c r="Y4821" i="1"/>
  <c r="Z4821" i="1"/>
  <c r="AA4821" i="1"/>
  <c r="AB4821" i="1"/>
  <c r="AC4821" i="1"/>
  <c r="H4823" i="1"/>
  <c r="I4823" i="1"/>
  <c r="J4823" i="1"/>
  <c r="K4823" i="1"/>
  <c r="L4823" i="1"/>
  <c r="M4823" i="1"/>
  <c r="N4823" i="1"/>
  <c r="O4823" i="1"/>
  <c r="P4823" i="1"/>
  <c r="Q4823" i="1"/>
  <c r="R4823" i="1"/>
  <c r="S4823" i="1"/>
  <c r="T4823" i="1"/>
  <c r="U4823" i="1"/>
  <c r="V4823" i="1"/>
  <c r="W4823" i="1"/>
  <c r="X4823" i="1"/>
  <c r="Y4823" i="1"/>
  <c r="Z4823" i="1"/>
  <c r="AA4823" i="1"/>
  <c r="AB4823" i="1"/>
  <c r="AC4823" i="1"/>
  <c r="H4824" i="1"/>
  <c r="I4824" i="1"/>
  <c r="J4824" i="1"/>
  <c r="K4824" i="1"/>
  <c r="L4824" i="1"/>
  <c r="M4824" i="1"/>
  <c r="N4824" i="1"/>
  <c r="O4824" i="1"/>
  <c r="P4824" i="1"/>
  <c r="Q4824" i="1"/>
  <c r="R4824" i="1"/>
  <c r="S4824" i="1"/>
  <c r="T4824" i="1"/>
  <c r="U4824" i="1"/>
  <c r="V4824" i="1"/>
  <c r="W4824" i="1"/>
  <c r="X4824" i="1"/>
  <c r="Y4824" i="1"/>
  <c r="Z4824" i="1"/>
  <c r="AA4824" i="1"/>
  <c r="AB4824" i="1"/>
  <c r="AC4824" i="1"/>
  <c r="H4825" i="1"/>
  <c r="I4825" i="1"/>
  <c r="J4825" i="1"/>
  <c r="K4825" i="1"/>
  <c r="L4825" i="1"/>
  <c r="M4825" i="1"/>
  <c r="N4825" i="1"/>
  <c r="O4825" i="1"/>
  <c r="P4825" i="1"/>
  <c r="Q4825" i="1"/>
  <c r="R4825" i="1"/>
  <c r="S4825" i="1"/>
  <c r="T4825" i="1"/>
  <c r="U4825" i="1"/>
  <c r="V4825" i="1"/>
  <c r="W4825" i="1"/>
  <c r="X4825" i="1"/>
  <c r="Y4825" i="1"/>
  <c r="Z4825" i="1"/>
  <c r="AA4825" i="1"/>
  <c r="AB4825" i="1"/>
  <c r="AC4825" i="1"/>
  <c r="H4826" i="1"/>
  <c r="I4826" i="1"/>
  <c r="J4826" i="1"/>
  <c r="K4826" i="1"/>
  <c r="L4826" i="1"/>
  <c r="M4826" i="1"/>
  <c r="N4826" i="1"/>
  <c r="O4826" i="1"/>
  <c r="P4826" i="1"/>
  <c r="Q4826" i="1"/>
  <c r="R4826" i="1"/>
  <c r="S4826" i="1"/>
  <c r="T4826" i="1"/>
  <c r="U4826" i="1"/>
  <c r="V4826" i="1"/>
  <c r="W4826" i="1"/>
  <c r="X4826" i="1"/>
  <c r="Y4826" i="1"/>
  <c r="Z4826" i="1"/>
  <c r="AA4826" i="1"/>
  <c r="AB4826" i="1"/>
  <c r="AC4826" i="1"/>
  <c r="H4827" i="1"/>
  <c r="I4827" i="1"/>
  <c r="J4827" i="1"/>
  <c r="K4827" i="1"/>
  <c r="L4827" i="1"/>
  <c r="M4827" i="1"/>
  <c r="N4827" i="1"/>
  <c r="O4827" i="1"/>
  <c r="P4827" i="1"/>
  <c r="Q4827" i="1"/>
  <c r="R4827" i="1"/>
  <c r="S4827" i="1"/>
  <c r="T4827" i="1"/>
  <c r="U4827" i="1"/>
  <c r="V4827" i="1"/>
  <c r="W4827" i="1"/>
  <c r="X4827" i="1"/>
  <c r="Y4827" i="1"/>
  <c r="Z4827" i="1"/>
  <c r="AA4827" i="1"/>
  <c r="AB4827" i="1"/>
  <c r="AC4827" i="1"/>
  <c r="H4828" i="1"/>
  <c r="I4828" i="1"/>
  <c r="J4828" i="1"/>
  <c r="K4828" i="1"/>
  <c r="L4828" i="1"/>
  <c r="M4828" i="1"/>
  <c r="N4828" i="1"/>
  <c r="O4828" i="1"/>
  <c r="P4828" i="1"/>
  <c r="Q4828" i="1"/>
  <c r="R4828" i="1"/>
  <c r="S4828" i="1"/>
  <c r="T4828" i="1"/>
  <c r="U4828" i="1"/>
  <c r="V4828" i="1"/>
  <c r="W4828" i="1"/>
  <c r="X4828" i="1"/>
  <c r="Y4828" i="1"/>
  <c r="Z4828" i="1"/>
  <c r="AA4828" i="1"/>
  <c r="AB4828" i="1"/>
  <c r="AC4828" i="1"/>
  <c r="H4829" i="1"/>
  <c r="I4829" i="1"/>
  <c r="J4829" i="1"/>
  <c r="K4829" i="1"/>
  <c r="L4829" i="1"/>
  <c r="M4829" i="1"/>
  <c r="N4829" i="1"/>
  <c r="O4829" i="1"/>
  <c r="P4829" i="1"/>
  <c r="Q4829" i="1"/>
  <c r="R4829" i="1"/>
  <c r="S4829" i="1"/>
  <c r="T4829" i="1"/>
  <c r="U4829" i="1"/>
  <c r="V4829" i="1"/>
  <c r="W4829" i="1"/>
  <c r="X4829" i="1"/>
  <c r="Y4829" i="1"/>
  <c r="Z4829" i="1"/>
  <c r="AA4829" i="1"/>
  <c r="AB4829" i="1"/>
  <c r="AC4829" i="1"/>
  <c r="H4830" i="1"/>
  <c r="I4830" i="1"/>
  <c r="J4830" i="1"/>
  <c r="K4830" i="1"/>
  <c r="L4830" i="1"/>
  <c r="M4830" i="1"/>
  <c r="N4830" i="1"/>
  <c r="O4830" i="1"/>
  <c r="P4830" i="1"/>
  <c r="Q4830" i="1"/>
  <c r="R4830" i="1"/>
  <c r="S4830" i="1"/>
  <c r="T4830" i="1"/>
  <c r="U4830" i="1"/>
  <c r="V4830" i="1"/>
  <c r="W4830" i="1"/>
  <c r="X4830" i="1"/>
  <c r="Y4830" i="1"/>
  <c r="Z4830" i="1"/>
  <c r="AA4830" i="1"/>
  <c r="AB4830" i="1"/>
  <c r="AC4830" i="1"/>
  <c r="H4834" i="1"/>
  <c r="C11" i="34"/>
  <c r="E11" i="34"/>
  <c r="G11" i="34"/>
  <c r="I11" i="34"/>
  <c r="K11" i="34"/>
  <c r="M11" i="34"/>
  <c r="O11" i="34"/>
  <c r="Q11" i="34"/>
  <c r="S11" i="34"/>
  <c r="U11" i="34"/>
  <c r="V11" i="34"/>
  <c r="X11" i="34"/>
  <c r="C13" i="34"/>
  <c r="E13" i="34"/>
  <c r="G13" i="34"/>
  <c r="I13" i="34"/>
  <c r="K13" i="34"/>
  <c r="M13" i="34"/>
  <c r="O13" i="34"/>
  <c r="Q13" i="34"/>
  <c r="S13" i="34"/>
  <c r="U13" i="34"/>
  <c r="V13" i="34"/>
  <c r="X13" i="34"/>
  <c r="C15" i="34"/>
  <c r="E15" i="34"/>
  <c r="G15" i="34"/>
  <c r="I15" i="34"/>
  <c r="K15" i="34"/>
  <c r="M15" i="34"/>
  <c r="O15" i="34"/>
  <c r="Q15" i="34"/>
  <c r="S15" i="34"/>
  <c r="U15" i="34"/>
  <c r="V15" i="34"/>
  <c r="X15" i="34"/>
  <c r="C16" i="34"/>
  <c r="E16" i="34"/>
  <c r="G16" i="34"/>
  <c r="I16" i="34"/>
  <c r="K16" i="34"/>
  <c r="M16" i="34"/>
  <c r="O16" i="34"/>
  <c r="Q16" i="34"/>
  <c r="S16" i="34"/>
  <c r="U16" i="34"/>
  <c r="V16" i="34"/>
  <c r="X16" i="34"/>
  <c r="C17" i="34"/>
  <c r="E17" i="34"/>
  <c r="G17" i="34"/>
  <c r="I17" i="34"/>
  <c r="K17" i="34"/>
  <c r="M17" i="34"/>
  <c r="O17" i="34"/>
  <c r="Q17" i="34"/>
  <c r="S17" i="34"/>
  <c r="U17" i="34"/>
  <c r="V17" i="34"/>
  <c r="X17" i="34"/>
  <c r="C19" i="34"/>
  <c r="E19" i="34"/>
  <c r="G19" i="34"/>
  <c r="I19" i="34"/>
  <c r="K19" i="34"/>
  <c r="M19" i="34"/>
  <c r="O19" i="34"/>
  <c r="Q19" i="34"/>
  <c r="S19" i="34"/>
  <c r="U19" i="34"/>
  <c r="V19" i="34"/>
  <c r="X19" i="34"/>
  <c r="C21" i="34"/>
  <c r="E21" i="34"/>
  <c r="G21" i="34"/>
  <c r="I21" i="34"/>
  <c r="K21" i="34"/>
  <c r="M21" i="34"/>
  <c r="O21" i="34"/>
  <c r="Q21" i="34"/>
  <c r="S21" i="34"/>
  <c r="U21" i="34"/>
  <c r="V21" i="34"/>
  <c r="X21" i="34"/>
  <c r="C23" i="34"/>
  <c r="E23" i="34"/>
  <c r="G23" i="34"/>
  <c r="I23" i="34"/>
  <c r="K23" i="34"/>
  <c r="M23" i="34"/>
  <c r="O23" i="34"/>
  <c r="Q23" i="34"/>
  <c r="S23" i="34"/>
  <c r="U23" i="34"/>
  <c r="V23" i="34"/>
  <c r="X23" i="34"/>
  <c r="C25" i="34"/>
  <c r="E25" i="34"/>
  <c r="G25" i="34"/>
  <c r="I25" i="34"/>
  <c r="K25" i="34"/>
  <c r="M25" i="34"/>
  <c r="O25" i="34"/>
  <c r="Q25" i="34"/>
  <c r="S25" i="34"/>
  <c r="U25" i="34"/>
  <c r="V25" i="34"/>
  <c r="X25" i="34"/>
  <c r="C27" i="34"/>
  <c r="E27" i="34"/>
  <c r="G27" i="34"/>
  <c r="I27" i="34"/>
  <c r="K27" i="34"/>
  <c r="M27" i="34"/>
  <c r="O27" i="34"/>
  <c r="Q27" i="34"/>
  <c r="S27" i="34"/>
  <c r="U27" i="34"/>
  <c r="V27" i="34"/>
  <c r="X27" i="34"/>
  <c r="C11" i="36"/>
  <c r="E11" i="36"/>
  <c r="G11" i="36"/>
  <c r="I11" i="36"/>
  <c r="K11" i="36"/>
  <c r="M11" i="36"/>
  <c r="O11" i="36"/>
  <c r="Q11" i="36"/>
  <c r="S11" i="36"/>
  <c r="U11" i="36"/>
  <c r="W11" i="36"/>
  <c r="Y11" i="36"/>
  <c r="Z11" i="36"/>
  <c r="AB11" i="36"/>
  <c r="AD11" i="36"/>
  <c r="AE11" i="36"/>
  <c r="AH11" i="36"/>
  <c r="AJ11" i="36"/>
  <c r="C13" i="36"/>
  <c r="E13" i="36"/>
  <c r="G13" i="36"/>
  <c r="I13" i="36"/>
  <c r="K13" i="36"/>
  <c r="M13" i="36"/>
  <c r="O13" i="36"/>
  <c r="Q13" i="36"/>
  <c r="S13" i="36"/>
  <c r="U13" i="36"/>
  <c r="W13" i="36"/>
  <c r="Y13" i="36"/>
  <c r="Z13" i="36"/>
  <c r="AB13" i="36"/>
  <c r="AD13" i="36"/>
  <c r="AE13" i="36"/>
  <c r="AH13" i="36"/>
  <c r="AJ13" i="36"/>
  <c r="C15" i="36"/>
  <c r="E15" i="36"/>
  <c r="G15" i="36"/>
  <c r="I15" i="36"/>
  <c r="K15" i="36"/>
  <c r="M15" i="36"/>
  <c r="O15" i="36"/>
  <c r="Q15" i="36"/>
  <c r="S15" i="36"/>
  <c r="U15" i="36"/>
  <c r="W15" i="36"/>
  <c r="Y15" i="36"/>
  <c r="Z15" i="36"/>
  <c r="AB15" i="36"/>
  <c r="AD15" i="36"/>
  <c r="AE15" i="36"/>
  <c r="AH15" i="36"/>
  <c r="AJ15" i="36"/>
  <c r="C16" i="36"/>
  <c r="E16" i="36"/>
  <c r="G16" i="36"/>
  <c r="I16" i="36"/>
  <c r="K16" i="36"/>
  <c r="M16" i="36"/>
  <c r="O16" i="36"/>
  <c r="Q16" i="36"/>
  <c r="S16" i="36"/>
  <c r="U16" i="36"/>
  <c r="W16" i="36"/>
  <c r="Y16" i="36"/>
  <c r="Z16" i="36"/>
  <c r="AB16" i="36"/>
  <c r="AD16" i="36"/>
  <c r="AE16" i="36"/>
  <c r="AH16" i="36"/>
  <c r="AJ16" i="36"/>
  <c r="C17" i="36"/>
  <c r="E17" i="36"/>
  <c r="G17" i="36"/>
  <c r="I17" i="36"/>
  <c r="K17" i="36"/>
  <c r="M17" i="36"/>
  <c r="O17" i="36"/>
  <c r="Q17" i="36"/>
  <c r="S17" i="36"/>
  <c r="U17" i="36"/>
  <c r="W17" i="36"/>
  <c r="Y17" i="36"/>
  <c r="Z17" i="36"/>
  <c r="AB17" i="36"/>
  <c r="AD17" i="36"/>
  <c r="AE17" i="36"/>
  <c r="AH17" i="36"/>
  <c r="AJ17" i="36"/>
  <c r="C19" i="36"/>
  <c r="E19" i="36"/>
  <c r="G19" i="36"/>
  <c r="I19" i="36"/>
  <c r="K19" i="36"/>
  <c r="M19" i="36"/>
  <c r="O19" i="36"/>
  <c r="Q19" i="36"/>
  <c r="S19" i="36"/>
  <c r="U19" i="36"/>
  <c r="W19" i="36"/>
  <c r="Y19" i="36"/>
  <c r="Z19" i="36"/>
  <c r="AB19" i="36"/>
  <c r="AD19" i="36"/>
  <c r="AE19" i="36"/>
  <c r="AH19" i="36"/>
  <c r="AJ19" i="36"/>
  <c r="C21" i="36"/>
  <c r="E21" i="36"/>
  <c r="G21" i="36"/>
  <c r="I21" i="36"/>
  <c r="K21" i="36"/>
  <c r="M21" i="36"/>
  <c r="O21" i="36"/>
  <c r="Q21" i="36"/>
  <c r="S21" i="36"/>
  <c r="U21" i="36"/>
  <c r="W21" i="36"/>
  <c r="Y21" i="36"/>
  <c r="Z21" i="36"/>
  <c r="AB21" i="36"/>
  <c r="AD21" i="36"/>
  <c r="AE21" i="36"/>
  <c r="AH21" i="36"/>
  <c r="AJ21" i="36"/>
  <c r="C23" i="36"/>
  <c r="E23" i="36"/>
  <c r="G23" i="36"/>
  <c r="I23" i="36"/>
  <c r="K23" i="36"/>
  <c r="M23" i="36"/>
  <c r="O23" i="36"/>
  <c r="Q23" i="36"/>
  <c r="S23" i="36"/>
  <c r="U23" i="36"/>
  <c r="W23" i="36"/>
  <c r="Y23" i="36"/>
  <c r="Z23" i="36"/>
  <c r="AB23" i="36"/>
  <c r="AD23" i="36"/>
  <c r="AE23" i="36"/>
  <c r="AH23" i="36"/>
  <c r="AJ23" i="36"/>
  <c r="C25" i="36"/>
  <c r="E25" i="36"/>
  <c r="G25" i="36"/>
  <c r="I25" i="36"/>
  <c r="K25" i="36"/>
  <c r="M25" i="36"/>
  <c r="O25" i="36"/>
  <c r="Q25" i="36"/>
  <c r="S25" i="36"/>
  <c r="U25" i="36"/>
  <c r="W25" i="36"/>
  <c r="Y25" i="36"/>
  <c r="Z25" i="36"/>
  <c r="AB25" i="36"/>
  <c r="AD25" i="36"/>
  <c r="AE25" i="36"/>
  <c r="AH25" i="36"/>
  <c r="AJ25" i="36"/>
  <c r="C27" i="36"/>
  <c r="E27" i="36"/>
  <c r="G27" i="36"/>
  <c r="I27" i="36"/>
  <c r="K27" i="36"/>
  <c r="M27" i="36"/>
  <c r="O27" i="36"/>
  <c r="S27" i="36"/>
  <c r="U27" i="36"/>
  <c r="W27" i="36"/>
  <c r="Y27" i="36"/>
  <c r="Z27" i="36"/>
  <c r="AB27" i="36"/>
  <c r="AD27" i="36"/>
  <c r="AE27" i="36"/>
  <c r="AH27" i="36"/>
  <c r="AJ27" i="36"/>
  <c r="Q28" i="36"/>
  <c r="C10" i="41"/>
  <c r="G10" i="41"/>
  <c r="I10" i="41"/>
  <c r="K10" i="41"/>
  <c r="O10" i="41"/>
  <c r="C12" i="41"/>
  <c r="G12" i="41"/>
  <c r="I12" i="41"/>
  <c r="K12" i="41"/>
  <c r="O12" i="41"/>
  <c r="C14" i="41"/>
  <c r="G14" i="41"/>
  <c r="I14" i="41"/>
  <c r="K14" i="41"/>
  <c r="O14" i="41"/>
  <c r="C15" i="41"/>
  <c r="G15" i="41"/>
  <c r="I15" i="41"/>
  <c r="K15" i="41"/>
  <c r="O15" i="41"/>
  <c r="C16" i="41"/>
  <c r="G16" i="41"/>
  <c r="I16" i="41"/>
  <c r="K16" i="41"/>
  <c r="O16" i="41"/>
  <c r="C18" i="41"/>
  <c r="G18" i="41"/>
  <c r="I18" i="41"/>
  <c r="K18" i="41"/>
  <c r="O18" i="41"/>
  <c r="C20" i="41"/>
  <c r="G20" i="41"/>
  <c r="I20" i="41"/>
  <c r="K20" i="41"/>
  <c r="O20" i="41"/>
  <c r="C22" i="41"/>
  <c r="G22" i="41"/>
  <c r="I22" i="41"/>
  <c r="K22" i="41"/>
  <c r="O22" i="41"/>
  <c r="C24" i="41"/>
  <c r="G24" i="41"/>
  <c r="I24" i="41"/>
  <c r="K24" i="41"/>
  <c r="O24" i="41"/>
  <c r="C26" i="41"/>
  <c r="G26" i="41"/>
  <c r="I26" i="41"/>
  <c r="K26" i="41"/>
  <c r="O26" i="41"/>
  <c r="C11" i="35"/>
  <c r="E11" i="35"/>
  <c r="G11" i="35"/>
  <c r="I11" i="35"/>
  <c r="K11" i="35"/>
  <c r="M11" i="35"/>
  <c r="O11" i="35"/>
  <c r="Q11" i="35"/>
  <c r="S11" i="35"/>
  <c r="U11" i="35"/>
  <c r="C13" i="35"/>
  <c r="E13" i="35"/>
  <c r="G13" i="35"/>
  <c r="I13" i="35"/>
  <c r="K13" i="35"/>
  <c r="M13" i="35"/>
  <c r="O13" i="35"/>
  <c r="Q13" i="35"/>
  <c r="S13" i="35"/>
  <c r="U13" i="35"/>
  <c r="C15" i="35"/>
  <c r="E15" i="35"/>
  <c r="G15" i="35"/>
  <c r="I15" i="35"/>
  <c r="K15" i="35"/>
  <c r="M15" i="35"/>
  <c r="O15" i="35"/>
  <c r="Q15" i="35"/>
  <c r="S15" i="35"/>
  <c r="U15" i="35"/>
  <c r="C16" i="35"/>
  <c r="E16" i="35"/>
  <c r="G16" i="35"/>
  <c r="I16" i="35"/>
  <c r="K16" i="35"/>
  <c r="M16" i="35"/>
  <c r="O16" i="35"/>
  <c r="Q16" i="35"/>
  <c r="S16" i="35"/>
  <c r="U16" i="35"/>
  <c r="C17" i="35"/>
  <c r="E17" i="35"/>
  <c r="G17" i="35"/>
  <c r="I17" i="35"/>
  <c r="K17" i="35"/>
  <c r="M17" i="35"/>
  <c r="O17" i="35"/>
  <c r="Q17" i="35"/>
  <c r="S17" i="35"/>
  <c r="U17" i="35"/>
  <c r="C19" i="35"/>
  <c r="E19" i="35"/>
  <c r="G19" i="35"/>
  <c r="I19" i="35"/>
  <c r="K19" i="35"/>
  <c r="M19" i="35"/>
  <c r="O19" i="35"/>
  <c r="Q19" i="35"/>
  <c r="S19" i="35"/>
  <c r="U19" i="35"/>
  <c r="C21" i="35"/>
  <c r="E21" i="35"/>
  <c r="G21" i="35"/>
  <c r="I21" i="35"/>
  <c r="K21" i="35"/>
  <c r="M21" i="35"/>
  <c r="O21" i="35"/>
  <c r="Q21" i="35"/>
  <c r="S21" i="35"/>
  <c r="U21" i="35"/>
  <c r="C23" i="35"/>
  <c r="E23" i="35"/>
  <c r="G23" i="35"/>
  <c r="I23" i="35"/>
  <c r="K23" i="35"/>
  <c r="M23" i="35"/>
  <c r="O23" i="35"/>
  <c r="Q23" i="35"/>
  <c r="S23" i="35"/>
  <c r="U23" i="35"/>
  <c r="C25" i="35"/>
  <c r="E25" i="35"/>
  <c r="G25" i="35"/>
  <c r="I25" i="35"/>
  <c r="K25" i="35"/>
  <c r="M25" i="35"/>
  <c r="O25" i="35"/>
  <c r="Q25" i="35"/>
  <c r="S25" i="35"/>
  <c r="U25" i="35"/>
  <c r="C27" i="35"/>
  <c r="E27" i="35"/>
  <c r="G27" i="35"/>
  <c r="I27" i="35"/>
  <c r="K27" i="35"/>
  <c r="M27" i="35"/>
  <c r="O27" i="35"/>
  <c r="Q27" i="35"/>
  <c r="S27" i="35"/>
  <c r="U27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tc={BDFFC48B-6A4E-4250-A9F0-3B96DDF54BCB}</author>
  </authors>
  <commentList>
    <comment ref="C512" authorId="0" shapeId="0" xr:uid="{BDFFC48B-6A4E-4250-A9F0-3B96DDF54BCB}">
      <text>
        <t>[Threaded comment]
Your version of Excel allows you to read this threaded comment; however, any edits to it will get removed if the file is opened in a newer version of Excel. Learn more: https://go.microsoft.com/fwlink/?linkid=870924
Comment:
    Agrees to CFIT Schedule - "Section V Exhibit 3 2025" Cell P152</t>
      </text>
    </comment>
  </commentList>
</comments>
</file>

<file path=xl/sharedStrings.xml><?xml version="1.0" encoding="utf-8"?>
<sst xmlns="http://schemas.openxmlformats.org/spreadsheetml/2006/main" count="2831" uniqueCount="1268">
  <si>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</si>
  <si>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</si>
  <si>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</si>
  <si>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</si>
  <si>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</si>
  <si>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</si>
  <si>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</si>
  <si>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</si>
  <si>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</si>
  <si>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</si>
  <si>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</si>
  <si>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</si>
  <si>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</si>
  <si>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</si>
  <si>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</si>
  <si>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</si>
  <si>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</si>
  <si>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</si>
  <si>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</si>
  <si>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</si>
  <si>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</si>
  <si>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</si>
  <si>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</si>
  <si>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</si>
  <si>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</si>
  <si>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</si>
  <si>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</si>
  <si>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</si>
  <si>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</si>
  <si>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</si>
  <si>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</si>
  <si>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</si>
  <si>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</si>
  <si>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</si>
  <si>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</si>
  <si>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</si>
  <si>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</si>
  <si>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</si>
  <si>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</si>
  <si>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</si>
  <si>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</si>
  <si>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</si>
  <si>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</si>
  <si>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</si>
  <si>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</si>
  <si>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</si>
  <si>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</si>
  <si>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</si>
  <si>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</si>
  <si>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</si>
  <si>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</si>
  <si>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</si>
  <si>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</si>
  <si>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</si>
  <si>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</si>
  <si>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</si>
  <si>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</si>
  <si>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</si>
  <si>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</si>
  <si>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</si>
  <si>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</si>
  <si>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</si>
  <si>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</si>
  <si>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</si>
  <si>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</si>
  <si>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</si>
  <si>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</si>
  <si>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</si>
  <si>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</si>
  <si>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</si>
  <si>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</si>
  <si>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</si>
  <si>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</si>
  <si>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</si>
  <si>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</si>
  <si>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</si>
  <si>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</si>
  <si>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</si>
  <si>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</si>
  <si>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</si>
  <si>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</si>
  <si>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</si>
  <si>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</si>
  <si>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</si>
  <si>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</si>
  <si>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</si>
  <si>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</si>
  <si>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</si>
  <si>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</si>
  <si>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</si>
  <si>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</si>
  <si>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</si>
  <si>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</si>
  <si>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</si>
  <si>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</si>
  <si>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</si>
  <si>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</si>
  <si>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</si>
  <si>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</si>
  <si>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</si>
  <si>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</si>
  <si>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</si>
  <si>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</si>
  <si>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</si>
  <si>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</si>
  <si>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</si>
  <si>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</si>
  <si>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</si>
  <si>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</si>
  <si>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</si>
  <si>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</si>
  <si>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</si>
  <si>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</si>
  <si>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</si>
  <si>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</si>
  <si>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</si>
  <si>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</si>
  <si>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</si>
  <si>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</si>
  <si>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</si>
  <si>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</si>
  <si>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</si>
  <si>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</si>
  <si>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</si>
  <si>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</si>
  <si>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</si>
  <si>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</si>
  <si>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</si>
  <si>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</si>
  <si>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</si>
  <si>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</si>
  <si>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</si>
  <si>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</si>
  <si>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</si>
  <si>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</si>
  <si>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</si>
  <si>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</si>
  <si>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</si>
  <si>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</si>
  <si>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</si>
  <si>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</si>
  <si>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</si>
  <si>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</si>
  <si>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</si>
  <si>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</si>
  <si>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</si>
  <si>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</si>
  <si>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</si>
  <si>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</si>
  <si>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</si>
  <si>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</si>
  <si>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</si>
  <si>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</si>
  <si>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</si>
  <si>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</si>
  <si>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</si>
  <si>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</si>
  <si>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</si>
  <si>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</si>
  <si>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</si>
  <si>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</si>
  <si>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</si>
  <si>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</si>
  <si>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</si>
  <si>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</si>
  <si>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</si>
  <si>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</si>
  <si>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</si>
  <si>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</si>
  <si>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</si>
  <si>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</si>
  <si>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</si>
  <si>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</si>
  <si>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</si>
  <si>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</si>
  <si>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</si>
  <si>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</si>
  <si>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</si>
  <si>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</si>
  <si>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</si>
  <si>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</si>
  <si>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</si>
  <si>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</si>
  <si>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</si>
  <si>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</si>
  <si>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</si>
  <si>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</si>
  <si>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</si>
  <si>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</si>
  <si>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</si>
  <si>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</si>
  <si>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</si>
  <si>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</si>
  <si>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</si>
  <si>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</si>
  <si>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</si>
  <si>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</si>
  <si>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</si>
  <si>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</si>
  <si>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</si>
  <si>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</si>
  <si>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</si>
  <si>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</si>
  <si>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</si>
  <si>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</si>
  <si>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</si>
  <si>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</si>
  <si>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</si>
  <si>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</si>
  <si>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</si>
  <si>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</si>
  <si>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</si>
  <si>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</si>
  <si>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</si>
  <si>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</si>
  <si>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</si>
  <si>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</si>
  <si>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</si>
  <si>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</si>
  <si>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</si>
  <si>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</si>
  <si>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</si>
  <si>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</si>
  <si>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</si>
  <si>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</si>
  <si>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</si>
  <si>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</si>
  <si>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</si>
  <si>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</si>
  <si>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</si>
  <si>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</si>
  <si>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</si>
  <si>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</si>
  <si>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</si>
  <si>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</si>
  <si>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</si>
  <si>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</si>
  <si>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</si>
  <si>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</si>
  <si>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</si>
  <si>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</si>
  <si>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</si>
  <si>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</si>
  <si>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</si>
  <si>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</si>
  <si>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</si>
  <si>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</si>
  <si>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</si>
  <si>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</si>
  <si>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Tax Amortization of Pollution Control</t>
  </si>
  <si>
    <t>MTM Book Gain Above the Line Tax Deferral</t>
  </si>
  <si>
    <t>Mark &amp; Spread Deferral - 283 A/L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</si>
  <si>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</si>
  <si>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</si>
  <si>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</si>
  <si>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</si>
  <si>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</si>
  <si>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</si>
  <si>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</si>
  <si>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</si>
  <si>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</si>
  <si>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</si>
  <si>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</si>
  <si>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</si>
  <si>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</si>
  <si>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</si>
  <si>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</si>
  <si>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</si>
  <si>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</si>
  <si>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</si>
  <si>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</si>
  <si>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</si>
  <si>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</si>
  <si>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</si>
  <si>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</si>
  <si>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</si>
  <si>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</si>
  <si>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</si>
  <si>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</si>
  <si>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</si>
  <si>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</si>
  <si>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</si>
  <si>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</si>
  <si>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</si>
  <si>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</si>
  <si>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</si>
  <si>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</si>
  <si>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</si>
  <si>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</si>
  <si>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</si>
  <si>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</si>
  <si>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</si>
  <si>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</si>
  <si>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</si>
  <si>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</si>
  <si>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</si>
  <si>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</si>
  <si>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</si>
  <si>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</si>
  <si>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</si>
  <si>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</si>
  <si>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</si>
  <si>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</si>
  <si>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</si>
  <si>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</si>
  <si>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</si>
  <si>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</si>
  <si>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</si>
  <si>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</si>
  <si>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</si>
  <si>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</si>
  <si>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</si>
  <si>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</si>
  <si>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</si>
  <si>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</si>
  <si>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</si>
  <si>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</si>
  <si>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</si>
  <si>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</si>
  <si>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</si>
  <si>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</si>
  <si>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</si>
  <si>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</si>
  <si>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</si>
  <si>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</si>
  <si>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</si>
  <si>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</si>
  <si>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</si>
  <si>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</si>
  <si>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</si>
  <si>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</si>
  <si>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</si>
  <si>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</si>
  <si>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</si>
  <si>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</si>
  <si>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</si>
  <si>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</si>
  <si>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</si>
  <si>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</si>
  <si>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</si>
  <si>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</si>
  <si>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</si>
  <si>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</si>
  <si>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</si>
  <si>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</si>
  <si>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</si>
  <si>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</si>
  <si>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</si>
  <si>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</si>
  <si>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</si>
  <si>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</si>
  <si>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</si>
  <si>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</si>
  <si>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</si>
  <si>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</si>
  <si>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</si>
  <si>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</si>
  <si>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</si>
  <si>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</si>
  <si>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</si>
  <si>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</si>
  <si>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</si>
  <si>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</si>
  <si>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</si>
  <si>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</si>
  <si>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</si>
  <si>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</si>
  <si>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</si>
  <si>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</si>
  <si>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</si>
  <si>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</si>
  <si>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</si>
  <si>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</si>
  <si>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</si>
  <si>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</si>
  <si>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</si>
  <si>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</si>
  <si>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</si>
  <si>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</si>
  <si>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</si>
  <si>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</si>
  <si>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</si>
  <si>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</si>
  <si>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</si>
  <si>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</si>
  <si>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</si>
  <si>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</si>
  <si>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</si>
  <si>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</si>
  <si>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</si>
  <si>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</si>
  <si>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</si>
  <si>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</si>
  <si>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</si>
  <si>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</si>
  <si>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</si>
  <si>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</si>
  <si>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</si>
  <si>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</si>
  <si>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</si>
  <si>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</si>
  <si>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</si>
  <si>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</si>
  <si>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</si>
  <si>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</si>
  <si>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</si>
  <si>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</si>
  <si>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</si>
  <si>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</si>
  <si>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</si>
  <si>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</si>
  <si>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</si>
  <si>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</si>
  <si>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</si>
  <si>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</si>
  <si>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</si>
  <si>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</si>
  <si>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</si>
  <si>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</si>
  <si>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</si>
  <si>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</si>
  <si>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</si>
  <si>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</si>
  <si>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</si>
  <si>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</si>
  <si>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</si>
  <si>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</si>
  <si>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</si>
  <si>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</si>
  <si>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</si>
  <si>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</si>
  <si>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</si>
  <si>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</si>
  <si>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</si>
  <si>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</si>
  <si>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</si>
  <si>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</si>
  <si>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</si>
  <si>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</si>
  <si>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</si>
  <si>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</si>
  <si>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</si>
  <si>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</si>
  <si>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</si>
  <si>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</si>
  <si>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</si>
  <si>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</si>
  <si>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</si>
  <si>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</si>
  <si>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</si>
  <si>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</si>
  <si>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</si>
  <si>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</si>
  <si>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</si>
  <si>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</si>
  <si>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</si>
  <si>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</si>
  <si>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</si>
  <si>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</si>
  <si>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</si>
  <si>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</si>
  <si>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</si>
  <si>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</si>
  <si>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</si>
  <si>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</si>
  <si>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</si>
  <si>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</si>
  <si>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</si>
  <si>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</si>
  <si>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</si>
  <si>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</si>
  <si>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</si>
  <si>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</si>
  <si>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</si>
  <si>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</si>
  <si>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</si>
  <si>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</si>
  <si>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</si>
  <si>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</si>
  <si>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</si>
  <si>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</si>
  <si>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</si>
  <si>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</si>
  <si>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</si>
  <si>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</si>
  <si>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</si>
  <si>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</si>
  <si>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</si>
  <si>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</si>
  <si>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</si>
  <si>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</si>
  <si>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</si>
  <si>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</si>
  <si>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</si>
  <si>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</si>
  <si>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</si>
  <si>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</si>
  <si>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</si>
  <si>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</si>
  <si>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</si>
  <si>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</si>
  <si>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</si>
  <si>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</si>
  <si>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</si>
  <si>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</si>
  <si>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</si>
  <si>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</si>
  <si>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</si>
  <si>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</si>
  <si>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</si>
  <si>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</si>
  <si>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</si>
  <si>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</si>
  <si>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</si>
  <si>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</si>
  <si>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</si>
  <si>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</si>
  <si>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</si>
  <si>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</si>
  <si>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</si>
  <si>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</si>
  <si>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</si>
  <si>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</si>
  <si>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</si>
  <si>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</si>
  <si>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</si>
  <si>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</si>
  <si>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</si>
  <si>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</si>
  <si>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</si>
  <si>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</si>
  <si>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</si>
  <si>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</si>
  <si>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</si>
  <si>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</si>
  <si>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</si>
  <si>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</si>
  <si>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</si>
  <si>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</si>
  <si>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</si>
  <si>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</si>
  <si>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</si>
  <si>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</si>
  <si>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</si>
  <si>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</si>
  <si>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</si>
  <si>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</si>
  <si>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</si>
  <si>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</si>
  <si>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</si>
  <si>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</si>
  <si>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</si>
  <si>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</si>
  <si>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</si>
  <si>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</si>
  <si>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</si>
  <si>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</si>
  <si>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</si>
  <si>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</si>
  <si>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</si>
  <si>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</si>
  <si>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</si>
  <si>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</si>
  <si>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</si>
  <si>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</si>
  <si>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</si>
  <si>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</si>
  <si>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</si>
  <si>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</si>
  <si>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</si>
  <si>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</si>
  <si>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</si>
  <si>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</si>
  <si>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</si>
  <si>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</si>
  <si>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</si>
  <si>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</si>
  <si>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</si>
  <si>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</si>
  <si>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</si>
  <si>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</si>
  <si>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</si>
  <si>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</si>
  <si>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</si>
  <si>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</si>
  <si>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</si>
  <si>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</si>
  <si>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</si>
  <si>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</si>
  <si>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</si>
  <si>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</si>
  <si>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</si>
  <si>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</si>
  <si>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</si>
  <si>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</si>
  <si>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</si>
  <si>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</si>
  <si>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</si>
  <si>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</si>
  <si>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</si>
  <si>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</si>
  <si>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</si>
  <si>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</si>
  <si>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</si>
  <si>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</si>
  <si>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</si>
  <si>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GS-SEC</t>
  </si>
  <si>
    <t>GS-PRI</t>
  </si>
  <si>
    <t>GS-SUB</t>
  </si>
  <si>
    <t>GS</t>
  </si>
  <si>
    <t>CUST_SPEC</t>
  </si>
  <si>
    <t>CUST_SPEC_FXNL</t>
  </si>
  <si>
    <t>Set to Energy Allocator</t>
  </si>
  <si>
    <t>CUST_SPEC TOTAL</t>
  </si>
  <si>
    <t>CUST_SPEC_OM</t>
  </si>
  <si>
    <t>Adj 38 - ARO Depreciation Expense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</si>
  <si>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</si>
  <si>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</si>
  <si>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</si>
  <si>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</si>
  <si>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</si>
  <si>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</si>
  <si>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</si>
  <si>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</si>
  <si>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</si>
  <si>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</si>
  <si>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</si>
  <si>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</si>
  <si>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</si>
  <si>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</si>
  <si>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</si>
  <si>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</si>
  <si>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</si>
  <si>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</si>
  <si>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</si>
  <si>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</si>
  <si>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</si>
  <si>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</si>
  <si>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</si>
  <si>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</si>
  <si>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Excess ADFIT 282 Protected and Unprotected</t>
  </si>
  <si>
    <t>Excess ADFIT 283 Unprotected</t>
  </si>
  <si>
    <t>Acct 561-574</t>
  </si>
  <si>
    <t>Production &amp; Reg Debits</t>
  </si>
  <si>
    <t>Gross Receipts</t>
  </si>
  <si>
    <t>Business Franchise Taxes</t>
  </si>
  <si>
    <t>Capitalized Relocation Costs</t>
  </si>
  <si>
    <t>Restricted Stock Plan</t>
  </si>
  <si>
    <t>Year End Mig Revenue</t>
  </si>
  <si>
    <t>not needed as there was no mid-year base fuel change</t>
  </si>
  <si>
    <t>Insurance premiums accrued</t>
  </si>
  <si>
    <t>OSS Margin Sharing</t>
  </si>
  <si>
    <t xml:space="preserve">Property Tax - Book/Tax unit of Property Adj  </t>
  </si>
  <si>
    <t>Relocation Costs</t>
  </si>
  <si>
    <t>Insurance Premiums accrued</t>
  </si>
  <si>
    <t>Reg Asset OSS Sharing</t>
  </si>
  <si>
    <t>LGS Tran blows up if there is a zero in here, fix at end</t>
  </si>
  <si>
    <t>Adjusted Purchase Power Demand</t>
  </si>
  <si>
    <t>Adjusted Purchase Power Energy &amp; Fuel</t>
  </si>
  <si>
    <t>Adjusted Fuel &amp; Purchased Power</t>
  </si>
  <si>
    <t>Total Current</t>
  </si>
  <si>
    <t>Total Percent</t>
  </si>
  <si>
    <t>DIST_PCUST Excl OL</t>
  </si>
  <si>
    <t>DIST_SERV EXCL OL</t>
  </si>
  <si>
    <t>Current Equalized Results</t>
  </si>
  <si>
    <t xml:space="preserve">Base </t>
  </si>
  <si>
    <t>KPCo TOTAL</t>
  </si>
  <si>
    <t>Line</t>
  </si>
  <si>
    <t>COMPANY</t>
  </si>
  <si>
    <t>NON-KY P.S.C</t>
  </si>
  <si>
    <t>KENTUCKY PSC</t>
  </si>
  <si>
    <t>GOING LEVEL</t>
  </si>
  <si>
    <t>ADJUSTED</t>
  </si>
  <si>
    <t>No.</t>
  </si>
  <si>
    <t>Description</t>
  </si>
  <si>
    <t>PER BOOKS</t>
  </si>
  <si>
    <t>JURIS</t>
  </si>
  <si>
    <t>JURIS ONLY</t>
  </si>
  <si>
    <t>ADJUSTMENTS</t>
  </si>
  <si>
    <t>KY PSC JURIS</t>
  </si>
  <si>
    <t>ALLOCATOR</t>
  </si>
  <si>
    <t>Operating Revenues - Sales of Electricity</t>
  </si>
  <si>
    <t>Operating Revenues - Firm Wholesale Sales of Electricity</t>
  </si>
  <si>
    <t>Provision for Rate Refund</t>
  </si>
  <si>
    <t>Other Electric Operating Revenues</t>
  </si>
  <si>
    <t>Non-Firm Sales Revenues</t>
  </si>
  <si>
    <t xml:space="preserve">    Total Operating Revenues</t>
  </si>
  <si>
    <t>Operation and Maintenance Expenses</t>
  </si>
  <si>
    <t>Power Production</t>
  </si>
  <si>
    <t>Sales Expense</t>
  </si>
  <si>
    <t>Customer Service &amp; Information</t>
  </si>
  <si>
    <t>Administrative and General</t>
  </si>
  <si>
    <t>Undistributed Adjustments</t>
  </si>
  <si>
    <t xml:space="preserve">    Total Operation and Maintenance Expense</t>
  </si>
  <si>
    <t>Depreciation and Amortization Expense</t>
  </si>
  <si>
    <t>Taxes Other than Federal Income Taxes</t>
  </si>
  <si>
    <t>State Income Tax</t>
  </si>
  <si>
    <t>Other</t>
  </si>
  <si>
    <t>Net Operating Income Before F.I.T.</t>
  </si>
  <si>
    <t>Federal Income Tax</t>
  </si>
  <si>
    <t xml:space="preserve">  Current Federal Income Tax</t>
  </si>
  <si>
    <t xml:space="preserve">  Deferred Federal Income Tax</t>
  </si>
  <si>
    <t xml:space="preserve">  Deferred Investment Tax Credit</t>
  </si>
  <si>
    <t xml:space="preserve">  ITC Adjustment</t>
  </si>
  <si>
    <t xml:space="preserve">    Total Federal Income Taxes</t>
  </si>
  <si>
    <t>Operating Income</t>
  </si>
  <si>
    <t>Electric Plant in Service - Original Cost</t>
  </si>
  <si>
    <t>Accumulated Provision for Depreciation &amp; Amortization</t>
  </si>
  <si>
    <t xml:space="preserve">    Electric Plant In Service - Net</t>
  </si>
  <si>
    <t>Electric Plant Held for Future Use</t>
  </si>
  <si>
    <t>Prepayments</t>
  </si>
  <si>
    <t>Materials &amp; Supplies</t>
  </si>
  <si>
    <t>Cash Working Capital</t>
  </si>
  <si>
    <t>Construction Work in Progress (excludes AFUDC in CWIP)</t>
  </si>
  <si>
    <t>Customer Advances &amp; Deposits &amp; Other</t>
  </si>
  <si>
    <t>Accumulated Deferred Income Taxes</t>
  </si>
  <si>
    <t>`</t>
  </si>
  <si>
    <t>Rate of Return</t>
  </si>
  <si>
    <t>Development of Rate Base</t>
  </si>
  <si>
    <t>Intangible Plant</t>
  </si>
  <si>
    <t>GP-PTD</t>
  </si>
  <si>
    <t>Capitalized Software</t>
  </si>
  <si>
    <t xml:space="preserve">    Total Intangible Plant</t>
  </si>
  <si>
    <t>Production Plant</t>
  </si>
  <si>
    <t>Steam Production</t>
  </si>
  <si>
    <t>A310 Land &amp; Land Rights</t>
  </si>
  <si>
    <t>PDAF</t>
  </si>
  <si>
    <t>A311 Structures and Improvements</t>
  </si>
  <si>
    <t xml:space="preserve">A312 Boiler Plant Equipment </t>
  </si>
  <si>
    <t>A313 Engines/Engine Driven Gen.</t>
  </si>
  <si>
    <t>A314 Turbogenerator Units</t>
  </si>
  <si>
    <t>A315 Accessory Electric Equip.</t>
  </si>
  <si>
    <t>A316 Misc. Power Plant Equip.</t>
  </si>
  <si>
    <t>A317 ARO Steam Production Plant</t>
  </si>
  <si>
    <t xml:space="preserve">    Total Steam Production</t>
  </si>
  <si>
    <t>Nuclear Production</t>
  </si>
  <si>
    <t>A320 Land &amp; Land Rights</t>
  </si>
  <si>
    <t>A321 Structures and Improvements</t>
  </si>
  <si>
    <t xml:space="preserve">A322 Reactor Plant Equipment </t>
  </si>
  <si>
    <t>A323 Turbogenerator Units</t>
  </si>
  <si>
    <t>A324 Accessory Electric Equip.</t>
  </si>
  <si>
    <t>A325 Misc. Power Plant Equipment</t>
  </si>
  <si>
    <t xml:space="preserve">    Total Nuclear Production</t>
  </si>
  <si>
    <t>Hydraulic Production</t>
  </si>
  <si>
    <t>A330 Land &amp; Land Rights(MACSS Cap)</t>
  </si>
  <si>
    <t>A331 Structures and Improvements</t>
  </si>
  <si>
    <t>A332 Reserviors, Dams, and Waterways</t>
  </si>
  <si>
    <t>A333 Water Wheels, Turbines, and Generators</t>
  </si>
  <si>
    <t>A334 Accessory Electric Equipment</t>
  </si>
  <si>
    <t>A335 Miscellaneous Power Plant Equip.</t>
  </si>
  <si>
    <t>A336 Roads, Railroads, and Bridges</t>
  </si>
  <si>
    <t>A337 ARO Hydraulic Production</t>
  </si>
  <si>
    <t xml:space="preserve">    Total  Hydraulic Production</t>
  </si>
  <si>
    <t>Other Production</t>
  </si>
  <si>
    <t>A340 Land &amp; Land Rights</t>
  </si>
  <si>
    <t>A341 Structures and Improvements</t>
  </si>
  <si>
    <t>A342 Fuel Holder, Producer &amp; Acc</t>
  </si>
  <si>
    <t>A343 Prime Movers</t>
  </si>
  <si>
    <t>A344 Generators</t>
  </si>
  <si>
    <t>A345 Accessory Plant Equipment</t>
  </si>
  <si>
    <t>A346 Misc. Power Plant Equipment</t>
  </si>
  <si>
    <t xml:space="preserve">    Total Other Production</t>
  </si>
  <si>
    <t xml:space="preserve">    Total Production Plant</t>
  </si>
  <si>
    <t>FERC AFUDC Adjustment</t>
  </si>
  <si>
    <t>GP-TRANS</t>
  </si>
  <si>
    <t>Contra AFUDC Adjustment</t>
  </si>
  <si>
    <t xml:space="preserve">    Total AFUDC Adjustment</t>
  </si>
  <si>
    <t>Transmission Plant</t>
  </si>
  <si>
    <t>A350 Land and Land Rights</t>
  </si>
  <si>
    <t>TDAF</t>
  </si>
  <si>
    <t>A352 Structures and Improvements TRAN</t>
  </si>
  <si>
    <t>A353 Station Equipment TRAN</t>
  </si>
  <si>
    <t>A352 Structures and Improvements GEN</t>
  </si>
  <si>
    <t>A353 Station Equipment GEN</t>
  </si>
  <si>
    <t>A354 Towers and Fixtures</t>
  </si>
  <si>
    <t>A355 Poles and Fixtures</t>
  </si>
  <si>
    <t>A356 O.H. Conductors &amp; Devices</t>
  </si>
  <si>
    <t>A357 Undergound Conduit</t>
  </si>
  <si>
    <t>A358 Underground Conductors</t>
  </si>
  <si>
    <t>A359 Roads and Trails</t>
  </si>
  <si>
    <t xml:space="preserve">    Total Transmission Plant</t>
  </si>
  <si>
    <t>Distribution Plant</t>
  </si>
  <si>
    <t>A360Land and Land Rights</t>
  </si>
  <si>
    <t>Direct</t>
  </si>
  <si>
    <t>A361Structures and Improvements</t>
  </si>
  <si>
    <t>A362Station Equipment</t>
  </si>
  <si>
    <t>A363Storage Battery Equipment</t>
  </si>
  <si>
    <t>SPECIFIC</t>
  </si>
  <si>
    <t>A364Poles,Towers &amp; Fixtures Primary</t>
  </si>
  <si>
    <t>A365O.H. Conductors &amp; Devices Primary</t>
  </si>
  <si>
    <t>A366Underground Conduits Primary</t>
  </si>
  <si>
    <t>A367U.G. Conductors &amp; Devices Primary</t>
  </si>
  <si>
    <t>A368Line Transformers Primary</t>
  </si>
  <si>
    <t>A369Services</t>
  </si>
  <si>
    <t>A370Meters</t>
  </si>
  <si>
    <t>A371Install. on Customer Prem.</t>
  </si>
  <si>
    <t>A372Leased Prop. on Cust. Premises</t>
  </si>
  <si>
    <t>A373Street Lights</t>
  </si>
  <si>
    <t>A374ARO</t>
  </si>
  <si>
    <t xml:space="preserve">    Total Distribution Plant</t>
  </si>
  <si>
    <t>General Plant</t>
  </si>
  <si>
    <t>A389Land and Land Rights</t>
  </si>
  <si>
    <t>A390Structures and Improvements</t>
  </si>
  <si>
    <t>A391Office Furniture &amp; Equip.</t>
  </si>
  <si>
    <t>A392Transportation Equipment</t>
  </si>
  <si>
    <t xml:space="preserve">A393Stores Equipment </t>
  </si>
  <si>
    <t>A394Tools, Shop &amp; Garage Equip.</t>
  </si>
  <si>
    <t>A395Laboratory Equipment</t>
  </si>
  <si>
    <t>A396Power Operated Equipment</t>
  </si>
  <si>
    <t>A397Communication Equipment</t>
  </si>
  <si>
    <t>A398Misc. Equipment</t>
  </si>
  <si>
    <t>A399Other Tang. Property</t>
  </si>
  <si>
    <t>39919ARO General Plant</t>
  </si>
  <si>
    <t xml:space="preserve">    Total General Plant</t>
  </si>
  <si>
    <t>Completed Construction Not Classified -Acct 106</t>
  </si>
  <si>
    <t xml:space="preserve">    Intangible Plant</t>
  </si>
  <si>
    <t xml:space="preserve">     Production Plant</t>
  </si>
  <si>
    <t xml:space="preserve">     Transmission Plant</t>
  </si>
  <si>
    <t xml:space="preserve">     Distribution Plant</t>
  </si>
  <si>
    <t xml:space="preserve">     General Plant</t>
  </si>
  <si>
    <t xml:space="preserve">     Total Completed Construction Not Classified</t>
  </si>
  <si>
    <t>Capital Leases Acct 1011001</t>
  </si>
  <si>
    <t>Accrued Capital and Operating Leases Acct 1011012, 1011031, 1011032, 1011036</t>
  </si>
  <si>
    <t xml:space="preserve">    Total Capital Leases</t>
  </si>
  <si>
    <t>Total Plant in Service</t>
  </si>
  <si>
    <t xml:space="preserve">     Subtotal Gross Plant     GP-TRANS</t>
  </si>
  <si>
    <t xml:space="preserve">     Subtotal Gross Plant     GP-DIST</t>
  </si>
  <si>
    <t xml:space="preserve">     Subtotal Gross Plant     GP-T&amp;D</t>
  </si>
  <si>
    <t xml:space="preserve">     Subtotal Gross Plant     GP-TOT</t>
  </si>
  <si>
    <t xml:space="preserve">     Subtotal Gross Plant     GP-PTD</t>
  </si>
  <si>
    <t>Less: Reserve for Depreciation/RWIP - Accts 1080001,1080011,1080005</t>
  </si>
  <si>
    <t xml:space="preserve">     Production</t>
  </si>
  <si>
    <t xml:space="preserve">     Transmission</t>
  </si>
  <si>
    <t xml:space="preserve">     Distribution</t>
  </si>
  <si>
    <t>GP-DIST</t>
  </si>
  <si>
    <t xml:space="preserve">     General</t>
  </si>
  <si>
    <t xml:space="preserve">     Total Reserve for Depreciaton / RWIP</t>
  </si>
  <si>
    <t>Less Reserve for Amortization</t>
  </si>
  <si>
    <t xml:space="preserve">     Intangible</t>
  </si>
  <si>
    <t xml:space="preserve">     Total Reserve for Amortization</t>
  </si>
  <si>
    <t>Prov-Leased Assets - Capital Leases 1011006</t>
  </si>
  <si>
    <t xml:space="preserve">     Total Prov-Leased Assets</t>
  </si>
  <si>
    <t xml:space="preserve">     Total Acc Prov Depreciation and Amortization</t>
  </si>
  <si>
    <t>Construction Work in Progress - Account 107</t>
  </si>
  <si>
    <t xml:space="preserve">     AFUDC</t>
  </si>
  <si>
    <t xml:space="preserve">     Total Intangible Plant</t>
  </si>
  <si>
    <t xml:space="preserve">    AFUDC</t>
  </si>
  <si>
    <t xml:space="preserve">     Total Production Plant</t>
  </si>
  <si>
    <t xml:space="preserve">     Total Transmission Plant</t>
  </si>
  <si>
    <t xml:space="preserve">     Total Distribution Plant</t>
  </si>
  <si>
    <t xml:space="preserve">     Total General Plant</t>
  </si>
  <si>
    <t>Total Construction Work in Progress</t>
  </si>
  <si>
    <t>Total  AFUDC</t>
  </si>
  <si>
    <t>Total Construction Work in Progress Less AFUDC</t>
  </si>
  <si>
    <t>Plant Held for Future Use - Acct 105</t>
  </si>
  <si>
    <t>Specific</t>
  </si>
  <si>
    <t xml:space="preserve">     Total Plant Held for Future Use</t>
  </si>
  <si>
    <t xml:space="preserve">     Fuel / Allowance Inventory</t>
  </si>
  <si>
    <t>EAF</t>
  </si>
  <si>
    <t xml:space="preserve">     Production M&amp;S Inventory</t>
  </si>
  <si>
    <t xml:space="preserve">     Transmission M&amp;S Inventory</t>
  </si>
  <si>
    <t xml:space="preserve">     Distribution M&amp;S Inventory</t>
  </si>
  <si>
    <t xml:space="preserve">     Total Materials &amp; Supplies</t>
  </si>
  <si>
    <t xml:space="preserve">     Prepaid Pension Benefit -1650010, 1650035</t>
  </si>
  <si>
    <t>GP-TOT</t>
  </si>
  <si>
    <t xml:space="preserve">     Prepaid Other</t>
  </si>
  <si>
    <t xml:space="preserve">     Total Prepayments</t>
  </si>
  <si>
    <t>Rate Base Additions (Deductions)</t>
  </si>
  <si>
    <t xml:space="preserve">     Accumulated Deferred Income Taxes</t>
  </si>
  <si>
    <t xml:space="preserve">     Unallocated Deferred FIT</t>
  </si>
  <si>
    <t xml:space="preserve">     Deferred Investment Tax Credit</t>
  </si>
  <si>
    <t xml:space="preserve">     Special Deposits</t>
  </si>
  <si>
    <t xml:space="preserve">     Customer Advances/Credits</t>
  </si>
  <si>
    <t xml:space="preserve">     Customer Deposits</t>
  </si>
  <si>
    <t xml:space="preserve">     Other Rate Base</t>
  </si>
  <si>
    <t xml:space="preserve">     After Tax Effect of ARO </t>
  </si>
  <si>
    <t xml:space="preserve">     Total Rate Base Deductions</t>
  </si>
  <si>
    <t xml:space="preserve">     Total Rate Base (excludng Cash Working Capital)</t>
  </si>
  <si>
    <t>Operating Revenues - Sale of Electricity</t>
  </si>
  <si>
    <t>Operating Revenues - Wholesale Sales of Electricity</t>
  </si>
  <si>
    <t>Non-Firm Sales:</t>
  </si>
  <si>
    <t xml:space="preserve">     Demand Related </t>
  </si>
  <si>
    <t xml:space="preserve">     Energy Related</t>
  </si>
  <si>
    <t xml:space="preserve">     Unallocated</t>
  </si>
  <si>
    <t xml:space="preserve">     Total Non-Firm Sales</t>
  </si>
  <si>
    <t xml:space="preserve">     450-Forfeited Discounts</t>
  </si>
  <si>
    <t xml:space="preserve">     451-Miscellaneous Service Revenues</t>
  </si>
  <si>
    <t>Rent from Electric Property</t>
  </si>
  <si>
    <t xml:space="preserve">     4541-Rent-Assoc Cos- Production</t>
  </si>
  <si>
    <t xml:space="preserve">     4541-Rent-Assoc Cos- Transmission</t>
  </si>
  <si>
    <t xml:space="preserve">     4541-Rent-Assoc Cos- Distribution </t>
  </si>
  <si>
    <t xml:space="preserve">     4542-Rent-Non-Assoc Cos- Production</t>
  </si>
  <si>
    <t xml:space="preserve">     4542-Rent-Non-Assoc Cos- Transmission</t>
  </si>
  <si>
    <t xml:space="preserve">     4542-Rent-Non-Assoc Cos- Distribution </t>
  </si>
  <si>
    <t xml:space="preserve">     4540005 Rent from Elec Prop-Pole Attch</t>
  </si>
  <si>
    <t xml:space="preserve">     4540004-Rent-Non-Assoc Cos-ABD Distribution</t>
  </si>
  <si>
    <t xml:space="preserve">     4540004-Rent-Non-Assoc Cos-ABD Transmission</t>
  </si>
  <si>
    <t xml:space="preserve">     Total Rent from Electric Property</t>
  </si>
  <si>
    <t>Other Electric Revenues</t>
  </si>
  <si>
    <t xml:space="preserve">     456-Other Electric Production</t>
  </si>
  <si>
    <t xml:space="preserve">     456-Other Electric Revenues DSM</t>
  </si>
  <si>
    <t xml:space="preserve">     456-Other Electric Transmission EKPC</t>
  </si>
  <si>
    <t xml:space="preserve">     456-Other Electric LSE Charge - Retail Demand</t>
  </si>
  <si>
    <t xml:space="preserve">     456-Other Electric LSE Charge - Retail Energy</t>
  </si>
  <si>
    <t xml:space="preserve">     456-Other Electric TO Revenues</t>
  </si>
  <si>
    <t xml:space="preserve">     456-Other Electric Non-Juris</t>
  </si>
  <si>
    <t xml:space="preserve">     456-Other ElectricTransmission ABD</t>
  </si>
  <si>
    <t xml:space="preserve">     456-Other Electric Distribution ABD</t>
  </si>
  <si>
    <t xml:space="preserve">     Total Other Electric Revenues</t>
  </si>
  <si>
    <t xml:space="preserve">     Total Other Operating Revenues</t>
  </si>
  <si>
    <t xml:space="preserve">     Total Operating Revenues</t>
  </si>
  <si>
    <t>Power Production Expenses</t>
  </si>
  <si>
    <t xml:space="preserve"> Steam Generation Expenses</t>
  </si>
  <si>
    <t xml:space="preserve">     501-Gas Reservation Fee</t>
  </si>
  <si>
    <t xml:space="preserve">     501-Fuel Other</t>
  </si>
  <si>
    <t xml:space="preserve">     5010005-Def Fuel</t>
  </si>
  <si>
    <t>PDAF / EAF</t>
  </si>
  <si>
    <t xml:space="preserve">     Total Steam Operation</t>
  </si>
  <si>
    <t xml:space="preserve">     Total Steam Maintenance</t>
  </si>
  <si>
    <t xml:space="preserve">     Total Steam Generation Expense</t>
  </si>
  <si>
    <t>Other Power Supply Expense</t>
  </si>
  <si>
    <t xml:space="preserve">     549&amp;550-Misc Other Power Generation Expense</t>
  </si>
  <si>
    <t xml:space="preserve">     Total Other Power Supply Expense</t>
  </si>
  <si>
    <t xml:space="preserve">     Total Production O&amp;M Expense</t>
  </si>
  <si>
    <t>Transmission Expense</t>
  </si>
  <si>
    <t xml:space="preserve">     Total Transmission Operation Expense</t>
  </si>
  <si>
    <t>Transmission Maintenance</t>
  </si>
  <si>
    <t xml:space="preserve">     Total Transmission Maintenance Expense</t>
  </si>
  <si>
    <t xml:space="preserve">     Total Transmission O&amp;M Expense</t>
  </si>
  <si>
    <t>Distribution Expense</t>
  </si>
  <si>
    <t xml:space="preserve">     580-Supervision &amp; Engineering</t>
  </si>
  <si>
    <t xml:space="preserve">     581-Load Dispatching</t>
  </si>
  <si>
    <t xml:space="preserve">     582-Station Equipment</t>
  </si>
  <si>
    <t xml:space="preserve">     583-Overhead Lines</t>
  </si>
  <si>
    <t xml:space="preserve">     584-Underground Lines</t>
  </si>
  <si>
    <t xml:space="preserve">     585-Street &amp; Area Lighting</t>
  </si>
  <si>
    <t xml:space="preserve">     586-Meters</t>
  </si>
  <si>
    <t xml:space="preserve">     587-Customer Installations</t>
  </si>
  <si>
    <t xml:space="preserve">     588-Misc Distribution </t>
  </si>
  <si>
    <t xml:space="preserve">     589-Rents</t>
  </si>
  <si>
    <t xml:space="preserve">     Total Distribution Operation</t>
  </si>
  <si>
    <t xml:space="preserve">     590-Supervision &amp; Engineering</t>
  </si>
  <si>
    <t xml:space="preserve">     591-Structures</t>
  </si>
  <si>
    <t xml:space="preserve">     592-Station Equipment</t>
  </si>
  <si>
    <t xml:space="preserve">     593-Overhead Lines</t>
  </si>
  <si>
    <t>DIRECT</t>
  </si>
  <si>
    <t xml:space="preserve">     5930001 Forestry - Tree &amp; Brush Control</t>
  </si>
  <si>
    <t xml:space="preserve">     594-Underground Lines</t>
  </si>
  <si>
    <t xml:space="preserve">     595-Line Transformers</t>
  </si>
  <si>
    <t xml:space="preserve">     596-Street &amp; Area Lighting</t>
  </si>
  <si>
    <t xml:space="preserve">     597-Meters</t>
  </si>
  <si>
    <t xml:space="preserve">     598-Misc Distribution Plant</t>
  </si>
  <si>
    <t xml:space="preserve">     Total Distribution Maintenance</t>
  </si>
  <si>
    <t xml:space="preserve">     Total Distribution Expense</t>
  </si>
  <si>
    <t>Customer Accounts Expense</t>
  </si>
  <si>
    <t xml:space="preserve">     901-Supervision &amp; Engineering</t>
  </si>
  <si>
    <t>CUST</t>
  </si>
  <si>
    <t xml:space="preserve">     902-Meter Reading</t>
  </si>
  <si>
    <t xml:space="preserve">     903-Customer Records &amp; Collection Expense</t>
  </si>
  <si>
    <t xml:space="preserve">     9040000-Uncollectable Accounts</t>
  </si>
  <si>
    <t xml:space="preserve">     9040007-Uncollectible Misc Receivables</t>
  </si>
  <si>
    <t xml:space="preserve">     905-Misc Customer Accounts</t>
  </si>
  <si>
    <t xml:space="preserve">     Total Customer Accounts</t>
  </si>
  <si>
    <t>Customer Information Expense</t>
  </si>
  <si>
    <t xml:space="preserve">     907-Supervision</t>
  </si>
  <si>
    <t xml:space="preserve">     908-Customer Assistance</t>
  </si>
  <si>
    <t xml:space="preserve">     909-Information &amp; Instruction</t>
  </si>
  <si>
    <t xml:space="preserve">     910-Misc Customer Service</t>
  </si>
  <si>
    <t xml:space="preserve">     Total Customer Information</t>
  </si>
  <si>
    <t xml:space="preserve">     911-Supervision</t>
  </si>
  <si>
    <t xml:space="preserve">     912-Demo &amp; Selling</t>
  </si>
  <si>
    <t xml:space="preserve">     913-Advertising</t>
  </si>
  <si>
    <t xml:space="preserve">     916-Misc SALES Expense</t>
  </si>
  <si>
    <t xml:space="preserve">     Total Customer Service</t>
  </si>
  <si>
    <t>A&amp;G</t>
  </si>
  <si>
    <t xml:space="preserve">     Regulatory Commission Expense (incl 9280006)</t>
  </si>
  <si>
    <t xml:space="preserve">     930.1-General Advertising Expense</t>
  </si>
  <si>
    <t xml:space="preserve">     930.2-Misc General Expense</t>
  </si>
  <si>
    <t xml:space="preserve">     Total Admin &amp; General Operation</t>
  </si>
  <si>
    <t xml:space="preserve">     935-Admin &amp; General Maintenance</t>
  </si>
  <si>
    <t xml:space="preserve">     9350015 - Software License Deferral</t>
  </si>
  <si>
    <t xml:space="preserve">     Total Admin &amp; General Expense</t>
  </si>
  <si>
    <t xml:space="preserve">     Total Operation &amp; Maint Exp</t>
  </si>
  <si>
    <t xml:space="preserve">     Subtotal O&amp;M Labor - OML</t>
  </si>
  <si>
    <t xml:space="preserve">     Total Power Production Expense</t>
  </si>
  <si>
    <t xml:space="preserve">     Total Transmission Expense</t>
  </si>
  <si>
    <t xml:space="preserve">     Total Customer Related Expense</t>
  </si>
  <si>
    <t xml:space="preserve">     Total Admin.&amp; General Expense</t>
  </si>
  <si>
    <t xml:space="preserve">        Subtotal</t>
  </si>
  <si>
    <t xml:space="preserve">     Total Cash Working Capital</t>
  </si>
  <si>
    <t>Depreciation Expense</t>
  </si>
  <si>
    <t xml:space="preserve">     Transmission Excl. GSU's</t>
  </si>
  <si>
    <t xml:space="preserve">     Transmission - GSU's</t>
  </si>
  <si>
    <t xml:space="preserve">     Total Depreciation Expense</t>
  </si>
  <si>
    <t>Amortization Expense</t>
  </si>
  <si>
    <t xml:space="preserve">     Intangible Plant</t>
  </si>
  <si>
    <t xml:space="preserve">     Total Amortization Expense</t>
  </si>
  <si>
    <t>Regulatory Debits</t>
  </si>
  <si>
    <t xml:space="preserve">    Reg Debits - 4073000</t>
  </si>
  <si>
    <t xml:space="preserve">     Total Regulatory Debits</t>
  </si>
  <si>
    <t xml:space="preserve">     Total Depreciation &amp; Amortization Expense</t>
  </si>
  <si>
    <t>Taxes Other than F.I.T.</t>
  </si>
  <si>
    <t>Current Payroll Taxes</t>
  </si>
  <si>
    <t xml:space="preserve">     FICA</t>
  </si>
  <si>
    <t>Labor - OML</t>
  </si>
  <si>
    <t xml:space="preserve">     Fed Unemployment</t>
  </si>
  <si>
    <t xml:space="preserve">     State Unemployment</t>
  </si>
  <si>
    <t>Labor - OML / SPECIFIC</t>
  </si>
  <si>
    <t xml:space="preserve">     Total Payroll Related Tax</t>
  </si>
  <si>
    <t xml:space="preserve"> Real and Personal Property Tax</t>
  </si>
  <si>
    <t>Municipal License</t>
  </si>
  <si>
    <t>P.S.C.</t>
  </si>
  <si>
    <t>Sales &amp; Use</t>
  </si>
  <si>
    <t>State Business Occup Taxes</t>
  </si>
  <si>
    <t>Gross Reciepts Tax</t>
  </si>
  <si>
    <t xml:space="preserve">     Total Taxes Other than F.I.T.</t>
  </si>
  <si>
    <t>AFUDC Offset - Production</t>
  </si>
  <si>
    <t>AFUDC Offset - Transmission</t>
  </si>
  <si>
    <t>AFUDC Offset - Distribution</t>
  </si>
  <si>
    <t>AFUDC Offset - General</t>
  </si>
  <si>
    <t>AFUDC Offset - Intangible</t>
  </si>
  <si>
    <t>Interest On Customer Deposits</t>
  </si>
  <si>
    <t>Other Expense Items</t>
  </si>
  <si>
    <t>G/L Disp. Of Util Plant Gain Disp. Of Util Plant 4116000</t>
  </si>
  <si>
    <t>Loss Disp. Of Util Plant 4117000</t>
  </si>
  <si>
    <t>G/L Disp. Of Allowances 411.8</t>
  </si>
  <si>
    <t>Accretion 4111005</t>
  </si>
  <si>
    <t>Acct 4190005</t>
  </si>
  <si>
    <t>Acct 4300003</t>
  </si>
  <si>
    <t>4310007-Other Interest Expense</t>
  </si>
  <si>
    <t xml:space="preserve">     Total Other</t>
  </si>
  <si>
    <t>Income Taxes</t>
  </si>
  <si>
    <t>Current/Deferred State Income Tax</t>
  </si>
  <si>
    <t>Current Federal Income Taxes</t>
  </si>
  <si>
    <t>Deferred Federal Income Taxes</t>
  </si>
  <si>
    <t>Deferred Investment Tax Credit</t>
  </si>
  <si>
    <t>ITC Adjustment</t>
  </si>
  <si>
    <t xml:space="preserve">     Total Income Taxes</t>
  </si>
  <si>
    <t>Decommissioning Rider Removal</t>
  </si>
  <si>
    <t>Environmental Surcharge Revenue Sync - remove FGD revenue, sync non-FGD revenue, remove deferrals</t>
  </si>
  <si>
    <t>System Sales Clause - reset OSS Margin Baseline</t>
  </si>
  <si>
    <t xml:space="preserve">Remove PPA Rider Revenue, Expense </t>
  </si>
  <si>
    <t>Remove HEAP/REA Surcharge</t>
  </si>
  <si>
    <t xml:space="preserve">Customer                                     Annualization </t>
  </si>
  <si>
    <t>Weather Normalization</t>
  </si>
  <si>
    <t>O&amp;M Expense Interest on Customer Deposits</t>
  </si>
  <si>
    <t>Normalization                                                             Storm Damage</t>
  </si>
  <si>
    <t>Rate Case                                                                               Expense</t>
  </si>
  <si>
    <t xml:space="preserve">Eliminate Misc                               Expense        </t>
  </si>
  <si>
    <t>Annualization                                                of Lease Costs</t>
  </si>
  <si>
    <t>Pension and OPEB Expense</t>
  </si>
  <si>
    <t>Employee Related Group Benefit Expenses</t>
  </si>
  <si>
    <t>PJM LSE OATT Expense</t>
  </si>
  <si>
    <t>NERC Compliance &amp; Cyber Security</t>
  </si>
  <si>
    <t>Severance Related Payroll Expenses</t>
  </si>
  <si>
    <t>Total Incentive Compensation &amp; Payroll Adjustments</t>
  </si>
  <si>
    <t>Remove Non-Recoverable Business Expenses</t>
  </si>
  <si>
    <t xml:space="preserve">KPSC                                         Maintenance                                                                      Assessment                                               </t>
  </si>
  <si>
    <t xml:space="preserve">KPCo AFUDC                                                                     Offset </t>
  </si>
  <si>
    <t>Book to Bill</t>
  </si>
  <si>
    <t>Veg Management Tree Trimming &amp; Dist Investment</t>
  </si>
  <si>
    <t>Property Tax Expense Annualization</t>
  </si>
  <si>
    <t>Sales and Use Tax</t>
  </si>
  <si>
    <t>State Business Occupation Tax</t>
  </si>
  <si>
    <t>Removal of Federal Tax Cut Rider Credits</t>
  </si>
  <si>
    <t>Interest Sync with going level tax</t>
  </si>
  <si>
    <t>Non - FAC Eligibile Cost Adj</t>
  </si>
  <si>
    <t>Removal Rockport Def. Reg. Asset net of Def. Tax from Capitalization</t>
  </si>
  <si>
    <t>Remove FIT Expenses - Excess Related to Tax Rider</t>
  </si>
  <si>
    <t>Total ADIT Adjustment</t>
  </si>
  <si>
    <t xml:space="preserve">  Total Operating Revenues</t>
  </si>
  <si>
    <t xml:space="preserve">  Total Operation and Maintenance Expense</t>
  </si>
  <si>
    <t>pre-tax</t>
  </si>
  <si>
    <t xml:space="preserve">     Electric Plant In Service - Net</t>
  </si>
  <si>
    <t>Construction Work in Progress</t>
  </si>
  <si>
    <t xml:space="preserve">     Total Steam Production</t>
  </si>
  <si>
    <t xml:space="preserve">     Total Nuclear Production</t>
  </si>
  <si>
    <t xml:space="preserve">     Total  Hydraulic Production</t>
  </si>
  <si>
    <t xml:space="preserve">     Total Other Production</t>
  </si>
  <si>
    <t xml:space="preserve">     Total AFUDC Adjustment</t>
  </si>
  <si>
    <t>Accrued Capital Leases Acct 1011012</t>
  </si>
  <si>
    <t xml:space="preserve">     Total Capital Leases</t>
  </si>
  <si>
    <t xml:space="preserve">     Total Intangilbe Plant</t>
  </si>
  <si>
    <t xml:space="preserve">     Prepaid Pension Benefit</t>
  </si>
  <si>
    <t xml:space="preserve">     Accumulated Deferred Income Taxes, other than Deferred Fuel</t>
  </si>
  <si>
    <t xml:space="preserve">     Customer Advances</t>
  </si>
  <si>
    <t>Total Rate Base (excluding Cash Working Capital)</t>
  </si>
  <si>
    <t xml:space="preserve">         Total Other Power Supply Expense</t>
  </si>
  <si>
    <t xml:space="preserve">   Total Production O&amp;M Expense</t>
  </si>
  <si>
    <t xml:space="preserve">     561-Load Dispatching</t>
  </si>
  <si>
    <t xml:space="preserve">     561-Load Dispatching-PJM</t>
  </si>
  <si>
    <t xml:space="preserve">     565  LSE Transmission Purchases - Retail Demand</t>
  </si>
  <si>
    <t xml:space="preserve">   Total Transmission Operation Expense</t>
  </si>
  <si>
    <t xml:space="preserve">   Total Transmission Maintenance Expense</t>
  </si>
  <si>
    <t xml:space="preserve">   Total Transmission O&amp;M Expense</t>
  </si>
  <si>
    <t xml:space="preserve">     Total Power Production</t>
  </si>
  <si>
    <t xml:space="preserve">     Transmission Expense</t>
  </si>
  <si>
    <t xml:space="preserve">     Total A&amp;G Expense</t>
  </si>
  <si>
    <t xml:space="preserve">      Production</t>
  </si>
  <si>
    <t>Real and Personal Property Tax</t>
  </si>
  <si>
    <t>Accretion 4110005</t>
  </si>
  <si>
    <t>431-Other Interest Expense</t>
  </si>
  <si>
    <t>Schedule M Adjustment  ---  Addback &lt;Deduct&gt;</t>
  </si>
  <si>
    <t>Normalization %</t>
  </si>
  <si>
    <t>State Income Tax Rate</t>
  </si>
  <si>
    <t>Federal Income Tax Rate</t>
  </si>
  <si>
    <t>ETR</t>
  </si>
  <si>
    <t>No Def Fuel</t>
  </si>
  <si>
    <t>No Timing Diff</t>
  </si>
  <si>
    <t>No Timing Dif</t>
  </si>
  <si>
    <t>DFIT</t>
  </si>
  <si>
    <t>A351 Computer Software and Equipment</t>
  </si>
  <si>
    <t>Capital Leases Acct 1011001, 1011004</t>
  </si>
  <si>
    <t>Less: Reserve for Depreciation/RWIP - Accts 1080001,1080011,1080005,1080026</t>
  </si>
  <si>
    <t xml:space="preserve">     558-Solar and Wind Expense</t>
  </si>
  <si>
    <t xml:space="preserve">     Total Solar and Wind Expense</t>
  </si>
  <si>
    <t xml:space="preserve">     565  Transmission Purchases - Non-Juris &amp; Provisions</t>
  </si>
  <si>
    <t xml:space="preserve">     935 - Software Deferral</t>
  </si>
  <si>
    <t>Regulatory Debits/Credits</t>
  </si>
  <si>
    <t xml:space="preserve">    Reg Debits/Credits - 407.3, 407.4</t>
  </si>
  <si>
    <t>Misc Fees</t>
  </si>
  <si>
    <t>CAPITALIZATION</t>
  </si>
  <si>
    <t>Capitalization</t>
  </si>
  <si>
    <t>Adjustment to Recognize Accrued Surcharge Revenue Differences</t>
  </si>
  <si>
    <t>Annualize Base Rate Revenues</t>
  </si>
  <si>
    <t>Misc Charges Revenue (Increased Charges)</t>
  </si>
  <si>
    <t>Fuel Synch Under (Over) Revenue &amp; Expense</t>
  </si>
  <si>
    <t>Remove DSM Rider Revenue and Expenses</t>
  </si>
  <si>
    <t>Remove Tariff K.E.D.S. Revenues and Expenses</t>
  </si>
  <si>
    <t>Removal of Pole Rental Revenues and Expenese to prior periods</t>
  </si>
  <si>
    <t>Wholesale Load (Due to Ceasing in May 2025)</t>
  </si>
  <si>
    <t>Remove Mitchell FGD Operating Expenses</t>
  </si>
  <si>
    <t>Amoritization of Storm Expense Reg Assets</t>
  </si>
  <si>
    <t>Annualization of ARO Depreciation Expense</t>
  </si>
  <si>
    <t>Annualization of ARO Accretion Expense</t>
  </si>
  <si>
    <t>Remove Pension Settlement Costs from Rate Base</t>
  </si>
  <si>
    <t>Request to Defer and Amortize Direct Pension Settlement Costs</t>
  </si>
  <si>
    <t>Remove Mitchell from Rate Base and Cost of Service</t>
  </si>
  <si>
    <t>Mitchell Non-ELG Adjustments</t>
  </si>
  <si>
    <t>Turbine Reservation Fee</t>
  </si>
  <si>
    <t>Remove Mitchell Plant FGD and Consumable Inventory from Rate Base (Mitchell)</t>
  </si>
  <si>
    <t>Removal NERC Compliance Cyber Security Net Plant from Rate Base</t>
  </si>
  <si>
    <t>Remove Big Sandy Unit 2 Decommissioning Rider from Capitalization (N/A for Rate Base)</t>
  </si>
  <si>
    <t xml:space="preserve">Adjustment to Capital Structure for Securitization </t>
  </si>
  <si>
    <t>7326, 7327</t>
  </si>
  <si>
    <t>7329, 7332, 7333, 7334</t>
  </si>
  <si>
    <t>7032, 7575</t>
  </si>
  <si>
    <t>6017, 6018</t>
  </si>
  <si>
    <t>CFIT</t>
  </si>
  <si>
    <t>SIT</t>
  </si>
  <si>
    <t>Adj 14 - Year End Customer Annualization</t>
  </si>
  <si>
    <t>Adj 15 - Weather Normalization Adjustment</t>
  </si>
  <si>
    <t>Adj 11 - DSM</t>
  </si>
  <si>
    <t>Adj 16 - PJM LSE OATT Expense</t>
  </si>
  <si>
    <t>Adj 17 - Rent from Electric Prop - Pole Attch</t>
  </si>
  <si>
    <t>Adj 19 - Env Surcharge - Remove Mitchell FGD Expenses</t>
  </si>
  <si>
    <t>Adj 9 - Fuel Under (Over) Revenue &amp; Expense</t>
  </si>
  <si>
    <t>Adj 10 - Remove PPA Rider Revenue, Expense</t>
  </si>
  <si>
    <t>Adj 11 &amp; 12 - Remove HEAP &amp; DSM Surcharge</t>
  </si>
  <si>
    <t>Adj 13 - Remove Economic Development Surcharge</t>
  </si>
  <si>
    <t>Adj 14 - Customer Annualization Adjustment</t>
  </si>
  <si>
    <t>Adj 21 - Normalization of Major Storms</t>
  </si>
  <si>
    <t>Adj 23 - Rate Case Expense</t>
  </si>
  <si>
    <t>Adj 24 - Eliminate Misc Expense</t>
  </si>
  <si>
    <t>Adj 25 - Annualization of Lease Costs</t>
  </si>
  <si>
    <t>Adj 26 - Pension &amp; OPEB Expense Adjustment</t>
  </si>
  <si>
    <t>Adj 27 - Employee Related Group Benefit Expenses</t>
  </si>
  <si>
    <t>Adj 29 - Severance Related Payroll Expense</t>
  </si>
  <si>
    <t>Adjs 30 - Total Incentive Compensation &amp; Payroll Adjs</t>
  </si>
  <si>
    <t>Adj 17 - Removal of Pole Rental Rev &amp; Exp to prior periods</t>
  </si>
  <si>
    <t>Adj 8 - Environmental Surcharge Revenue Sync</t>
  </si>
  <si>
    <t>Adj 28 - NERC Compliance &amp; Cyber Security</t>
  </si>
  <si>
    <t>Adj 22 - Amortization of Storm Expense Reg Assets</t>
  </si>
  <si>
    <t>Adj 18 - Wholesale Load</t>
  </si>
  <si>
    <t>Adj 18 - Wholesale Load - Production</t>
  </si>
  <si>
    <t>Adj 18 - Wholesale Load - Transmission</t>
  </si>
  <si>
    <t>Adj 18 - Wholesale Load - General</t>
  </si>
  <si>
    <t>Adj 18 - Wholesale Load - Distribution</t>
  </si>
  <si>
    <t>Working Capital - Prepayments Adjustments</t>
  </si>
  <si>
    <t>Adj 6 - Misc Charges Revenue</t>
  </si>
  <si>
    <t>Adj 18 - Wholesale Load Production</t>
  </si>
  <si>
    <t>Adj 18 - Wholesale Load Transmission</t>
  </si>
  <si>
    <t>Adj 18 - Wholesale Load Distribution</t>
  </si>
  <si>
    <t>Adj 18 - Wholesale Load General</t>
  </si>
  <si>
    <t>Adj  7 - Decommissioning Rider Removal</t>
  </si>
  <si>
    <t>Adj 18 Wholesale Load - Payroll</t>
  </si>
  <si>
    <t>Adj 20 - Interest on Customer Deposits</t>
  </si>
  <si>
    <t>Adj 18 - Wholesale Load Production AFUDC</t>
  </si>
  <si>
    <t>Adj 18 - Wholesale Load Transmission AFUDC</t>
  </si>
  <si>
    <t>Adj 18 - Wholesale Load Distribution AFUDC</t>
  </si>
  <si>
    <t>Adj 18 - Wholesale Load General AFUDC</t>
  </si>
  <si>
    <t>Adj 18 - Wholesale Load Going Level Adjustment</t>
  </si>
  <si>
    <t>Acct 4300001 &amp; 4300003</t>
  </si>
  <si>
    <t>Adj 18 - Wholesale Load Adjustments</t>
  </si>
  <si>
    <t>Interest Synchronization Tax &amp; Wholesale PTBI Change</t>
  </si>
  <si>
    <t>Wholesale Load Adjustments - BULK TRANS</t>
  </si>
  <si>
    <t>Adj 18 - Remaining Wholesale Load Adjustments - RB_GUP</t>
  </si>
  <si>
    <t>Wholesale Load Adj - PROD ENERGY</t>
  </si>
  <si>
    <t>Wholesale Load Adj - REV RENT</t>
  </si>
  <si>
    <t>Wholesale Load Adj - FUEL REV</t>
  </si>
  <si>
    <t>Wholesale Load Adj - TDPLANT</t>
  </si>
  <si>
    <t>ADJ W30-W35</t>
  </si>
  <si>
    <t>51-A</t>
  </si>
  <si>
    <t>51-B</t>
  </si>
  <si>
    <t>Annualization of Depreciation Expense (Excluding ARO Depreciation) at Current Depr Rates</t>
  </si>
  <si>
    <t>Annualization Depreciation/Amortization Expense at Updated Depr. Rates</t>
  </si>
  <si>
    <t>Twelve Months Ended May 31, 2025</t>
  </si>
  <si>
    <t>Wholesale Load Adjustments</t>
  </si>
  <si>
    <t>Change Needed</t>
  </si>
  <si>
    <t>Total Impact</t>
  </si>
  <si>
    <t>Mitigation</t>
  </si>
  <si>
    <t>RS Base Ceiling</t>
  </si>
  <si>
    <t>All Others - Base Floor</t>
  </si>
  <si>
    <t>Mitigaed</t>
  </si>
  <si>
    <t>Base Percent</t>
  </si>
  <si>
    <t xml:space="preserve">Mitchell </t>
  </si>
  <si>
    <t>Rider</t>
  </si>
  <si>
    <t>(15)</t>
  </si>
  <si>
    <t>(16) =(13)+(15)</t>
  </si>
  <si>
    <t>Mitigated</t>
  </si>
  <si>
    <t xml:space="preserve">Percent </t>
  </si>
  <si>
    <t>(17)</t>
  </si>
  <si>
    <t>RS Total Increase</t>
  </si>
  <si>
    <t>Adj 49 - Remove Mitchell from Rate base and Cost of Service</t>
  </si>
  <si>
    <t>Adj 50 -Veg Management Tree Trimming &amp; Dist Investment</t>
  </si>
  <si>
    <t>Adj 57 - Remove FGD from Base Rates (Mitchell)</t>
  </si>
  <si>
    <t>Adj 52 - Turbine Reservation Fee</t>
  </si>
  <si>
    <t>Adj - Amortization of Excess</t>
  </si>
  <si>
    <t>Adj - NOLC</t>
  </si>
  <si>
    <t>Adj - CAMT &amp; NERC</t>
  </si>
  <si>
    <t>Adj - Normalize bad debt expense</t>
  </si>
  <si>
    <t>Adj  - Remove BSDR Rider Exp</t>
  </si>
  <si>
    <t>Adj 36 - Remove Non-Recoverable Business Expenses</t>
  </si>
  <si>
    <t>Adj 40 - KPSC Maintenance Assesment</t>
  </si>
  <si>
    <t>Adj 46 - Remove Pension Settlement Costs from Rate Base</t>
  </si>
  <si>
    <t>Adj 47 - Request to Defer and Amortize Direct Pension Settlement Costs</t>
  </si>
  <si>
    <t>Adj - Def and Amortize GreenHat Default Charges</t>
  </si>
  <si>
    <t>Adj  - Removal Non-Ongoing Exp - COVID-19 Pandemic</t>
  </si>
  <si>
    <t>Adj  - Removal Prior Period Insurance Proceeds</t>
  </si>
  <si>
    <t>Adj  - Removal Rockport - Energy</t>
  </si>
  <si>
    <t>Adj  - Amoritization Deferred Plant Maintenance Costs</t>
  </si>
  <si>
    <t>Adj 40 - Non-FAC Eligibile Cost Adj5</t>
  </si>
  <si>
    <t>Adj  - Removal of Regulatory Asset Amortization</t>
  </si>
  <si>
    <t>Adj  49 - Remove Mitchell from Rate Base and Cost of Service</t>
  </si>
  <si>
    <t>Adj 37 &amp; 48 - Annualization Depreciation/Amortization Exp Production</t>
  </si>
  <si>
    <t>Adj 37 &amp; 48 - Annualization Depreciation/Amortization Exp Transmission</t>
  </si>
  <si>
    <t>Adj 37 &amp; 48 - Annualization Depreciation/Amortization Exp Distribution</t>
  </si>
  <si>
    <t>Adj 37 &amp; 48 - Annualization Depreciation/Amortization Exp General</t>
  </si>
  <si>
    <t>Adj 50 - Veg Management Tree Trimming &amp; Dist Investments</t>
  </si>
  <si>
    <t>Adj 42 - Property Tax Expense Annualization</t>
  </si>
  <si>
    <t>Adj - Sales and Use Tax</t>
  </si>
  <si>
    <t>Adj 44 - State Business and Occupation Taxes</t>
  </si>
  <si>
    <t>Adj 39 - ARO Depreciation</t>
  </si>
  <si>
    <t>Adj 7 - Decommissioning Rider Removal</t>
  </si>
  <si>
    <t>Adjs 30-35 Incentive Compensation &amp; Payroll Adjustments</t>
  </si>
  <si>
    <t>Adj 41 - KPCO AFUDC Offset</t>
  </si>
  <si>
    <t>Adj 37 &amp; 48 - Depreciation/Amortization Adjustments - Prod</t>
  </si>
  <si>
    <t>Adj 37 &amp; 48  - Depreciation/Amortization Adjustments - Trans</t>
  </si>
  <si>
    <t>Adj 37 &amp; 48  - Depreciation/Amortization Adjustments - Dist</t>
  </si>
  <si>
    <t>Adj 37 &amp; 48  - Depreciation/Amortization Adjustments - Gen &amp; Int</t>
  </si>
  <si>
    <t xml:space="preserve">Adj - Mitchell Plant DSIT Amortization Adjustment </t>
  </si>
  <si>
    <t>Adj 37 &amp; 48 - Depreciation/Amortization Adjustments - Gross Plant</t>
  </si>
  <si>
    <t>Adj 41 - AFUDC Offset</t>
  </si>
  <si>
    <t>Adj 41 - AFUDC Offest</t>
  </si>
  <si>
    <t>PRO FORMA ADJ</t>
  </si>
  <si>
    <t>Adj -  Adjustment</t>
  </si>
  <si>
    <t>Adj 50 - Veg Management Tree Trimming 2</t>
  </si>
  <si>
    <t>Adj 50 - Veg Management Tree Trimming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</si>
</sst>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_(* #,##0.00000_);_(* \(#,##0.00000\);_(* &quot;-&quot;??_);_(@_)"/>
    <numFmt numFmtId="174" formatCode="0.000000%"/>
    <numFmt numFmtId="175" formatCode="0.00000%"/>
    <numFmt numFmtId="176" formatCode="0.0000%"/>
    <numFmt numFmtId="177" formatCode="&quot;$&quot;#,##0"/>
    <numFmt numFmtId="178" formatCode="0.00000"/>
    <numFmt numFmtId="179" formatCode="0.0%"/>
    <numFmt numFmtId="180" formatCode="#,##0.000_);\(#,##0.000\)"/>
    <numFmt numFmtId="181" formatCode="0.000%"/>
    <numFmt numFmtId="182" formatCode="_(* #,##0.000_);_(* \(#,##0.000\);_(* &quot;-&quot;??_);_(@_)"/>
    <numFmt numFmtId="183" formatCode="#,##0.000"/>
    <numFmt numFmtId="184" formatCode="#,##0.000000"/>
    <numFmt numFmtId="185" formatCode="#,##0.0000000"/>
    <numFmt numFmtId="186" formatCode="#,##0.00000"/>
    <numFmt numFmtId="187" formatCode="_(* #,##0.00000000_);_(* \(#,##0.00000000\);_(* &quot;-&quot;??_);_(@_)"/>
    <numFmt numFmtId="188" formatCode="_(&quot;$&quot;* #,##0_);_(&quot;$&quot;* \(#,##0\);_(&quot;$&quot;* &quot;-&quot;??_);_(@_)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sz val="10"/>
      <name val="Arial MT"/>
    </font>
    <font>
      <b/>
      <sz val="8"/>
      <name val="Arial"/>
      <family val="2"/>
    </font>
    <font>
      <b/>
      <i/>
      <sz val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39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4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28" borderId="0" applyNumberFormat="0" applyBorder="0" applyAlignment="0" applyProtection="0"/>
    <xf numFmtId="0" fontId="98" fillId="29" borderId="0" applyNumberFormat="0" applyBorder="0" applyAlignment="0" applyProtection="0"/>
    <xf numFmtId="0" fontId="99" fillId="30" borderId="0" applyNumberFormat="0" applyBorder="0" applyAlignment="0" applyProtection="0"/>
    <xf numFmtId="0" fontId="100" fillId="31" borderId="23" applyNumberFormat="0" applyAlignment="0" applyProtection="0"/>
    <xf numFmtId="0" fontId="101" fillId="32" borderId="24" applyNumberFormat="0" applyAlignment="0" applyProtection="0"/>
    <xf numFmtId="0" fontId="102" fillId="32" borderId="23" applyNumberFormat="0" applyAlignment="0" applyProtection="0"/>
    <xf numFmtId="0" fontId="103" fillId="0" borderId="25" applyNumberFormat="0" applyFill="0" applyAlignment="0" applyProtection="0"/>
    <xf numFmtId="0" fontId="91" fillId="33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06" fillId="46" borderId="0" applyNumberFormat="0" applyBorder="0" applyAlignment="0" applyProtection="0"/>
    <xf numFmtId="0" fontId="106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06" fillId="50" borderId="0" applyNumberFormat="0" applyBorder="0" applyAlignment="0" applyProtection="0"/>
    <xf numFmtId="0" fontId="106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06" fillId="54" borderId="0" applyNumberFormat="0" applyBorder="0" applyAlignment="0" applyProtection="0"/>
    <xf numFmtId="0" fontId="106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06" fillId="58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4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342">
    <xf numFmtId="0" fontId="0" fillId="0" borderId="0" xfId="0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0" fontId="0" fillId="0" borderId="0" xfId="0" applyFill="1" applyBorder="1"/>
    <xf numFmtId="0" fontId="40" fillId="0" borderId="0" xfId="0" applyFont="1" applyFill="1"/>
    <xf numFmtId="10" fontId="12" fillId="0" borderId="0" xfId="75" applyNumberFormat="1" applyFont="1"/>
    <xf numFmtId="165" fontId="0" fillId="0" borderId="0" xfId="0" applyNumberFormat="1" applyFill="1"/>
    <xf numFmtId="0" fontId="0" fillId="0" borderId="0" xfId="0"/>
    <xf numFmtId="164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41" fontId="12" fillId="0" borderId="0" xfId="28" applyNumberFormat="1" applyFont="1" applyFill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0" fontId="45" fillId="0" borderId="0" xfId="166" applyFont="1"/>
    <xf numFmtId="39" fontId="12" fillId="0" borderId="0" xfId="166" applyNumberFormat="1" applyFont="1"/>
    <xf numFmtId="0" fontId="13" fillId="0" borderId="0" xfId="0" applyFont="1" applyFill="1" applyBorder="1"/>
    <xf numFmtId="164" fontId="12" fillId="0" borderId="0" xfId="28" applyNumberFormat="1" applyFont="1" applyFill="1" applyBorder="1"/>
    <xf numFmtId="0" fontId="11" fillId="0" borderId="0" xfId="0" applyFont="1" applyFill="1"/>
    <xf numFmtId="0" fontId="13" fillId="0" borderId="0" xfId="0" applyFont="1" applyFill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111" fillId="0" borderId="0" xfId="0" applyFont="1" applyFill="1"/>
    <xf numFmtId="10" fontId="110" fillId="0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14" fillId="0" borderId="0" xfId="0" applyFont="1" applyFill="1" applyAlignment="1">
      <alignment vertical="center"/>
    </xf>
    <xf numFmtId="0" fontId="110" fillId="0" borderId="0" xfId="0" applyFont="1" applyFill="1"/>
    <xf numFmtId="164" fontId="12" fillId="0" borderId="29" xfId="0" applyNumberFormat="1" applyFont="1" applyFill="1" applyBorder="1"/>
    <xf numFmtId="3" fontId="11" fillId="0" borderId="0" xfId="0" applyNumberFormat="1" applyFont="1" applyFill="1"/>
    <xf numFmtId="0" fontId="11" fillId="0" borderId="29" xfId="0" applyFont="1" applyFill="1" applyBorder="1"/>
    <xf numFmtId="0" fontId="11" fillId="0" borderId="0" xfId="0" applyFont="1" applyFill="1" applyBorder="1"/>
    <xf numFmtId="165" fontId="37" fillId="0" borderId="0" xfId="0" applyNumberFormat="1" applyFont="1" applyFill="1" applyAlignment="1" applyProtection="1"/>
    <xf numFmtId="3" fontId="37" fillId="0" borderId="0" xfId="0" applyNumberFormat="1" applyFont="1" applyFill="1" applyAlignment="1" applyProtection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15" xfId="0" applyFont="1" applyFill="1" applyBorder="1"/>
    <xf numFmtId="0" fontId="115" fillId="0" borderId="0" xfId="0" applyFont="1" applyFill="1"/>
    <xf numFmtId="0" fontId="116" fillId="0" borderId="0" xfId="0" applyFont="1" applyFill="1"/>
    <xf numFmtId="0" fontId="117" fillId="0" borderId="0" xfId="0" applyFont="1" applyFill="1"/>
    <xf numFmtId="164" fontId="117" fillId="0" borderId="0" xfId="28" applyNumberFormat="1" applyFont="1" applyFill="1"/>
    <xf numFmtId="164" fontId="117" fillId="0" borderId="0" xfId="0" applyNumberFormat="1" applyFont="1" applyFill="1"/>
    <xf numFmtId="41" fontId="117" fillId="0" borderId="0" xfId="28" applyNumberFormat="1" applyFont="1" applyFill="1"/>
    <xf numFmtId="10" fontId="12" fillId="0" borderId="0" xfId="75" applyNumberFormat="1" applyFont="1" applyFill="1"/>
    <xf numFmtId="0" fontId="13" fillId="0" borderId="0" xfId="166" applyFont="1" applyAlignment="1">
      <alignment horizontal="center"/>
    </xf>
    <xf numFmtId="0" fontId="12" fillId="0" borderId="0" xfId="166" applyFont="1" applyFill="1" applyBorder="1"/>
    <xf numFmtId="0" fontId="13" fillId="0" borderId="0" xfId="166" applyFont="1" applyAlignment="1"/>
    <xf numFmtId="0" fontId="13" fillId="0" borderId="0" xfId="166" applyFont="1" applyFill="1" applyAlignment="1">
      <alignment horizontal="center"/>
    </xf>
    <xf numFmtId="0" fontId="14" fillId="0" borderId="0" xfId="166" applyFont="1" applyFill="1" applyAlignment="1">
      <alignment horizontal="center"/>
    </xf>
    <xf numFmtId="0" fontId="12" fillId="0" borderId="0" xfId="166" applyFont="1" applyFill="1"/>
    <xf numFmtId="164" fontId="12" fillId="0" borderId="0" xfId="166" applyNumberFormat="1" applyFont="1" applyFill="1"/>
    <xf numFmtId="43" fontId="11" fillId="0" borderId="0" xfId="28" applyFont="1" applyFill="1"/>
    <xf numFmtId="164" fontId="11" fillId="0" borderId="0" xfId="28" quotePrefix="1" applyNumberFormat="1" applyFont="1" applyFill="1" applyAlignment="1">
      <alignment horizontal="center"/>
    </xf>
    <xf numFmtId="164" fontId="11" fillId="0" borderId="0" xfId="28" quotePrefix="1" applyNumberFormat="1" applyFont="1" applyFill="1" applyBorder="1" applyAlignment="1">
      <alignment horizontal="center"/>
    </xf>
    <xf numFmtId="37" fontId="11" fillId="0" borderId="0" xfId="28" quotePrefix="1" applyNumberFormat="1" applyFont="1" applyFill="1" applyBorder="1" applyAlignment="1">
      <alignment horizontal="center"/>
    </xf>
    <xf numFmtId="179" fontId="11" fillId="0" borderId="0" xfId="75" applyNumberFormat="1" applyFont="1" applyFill="1" applyBorder="1"/>
    <xf numFmtId="179" fontId="11" fillId="0" borderId="0" xfId="75" applyNumberFormat="1" applyFont="1" applyFill="1" applyBorder="1" applyAlignment="1">
      <alignment horizontal="right" vertical="center"/>
    </xf>
    <xf numFmtId="179" fontId="11" fillId="0" borderId="0" xfId="75" applyNumberFormat="1" applyFont="1" applyFill="1" applyBorder="1" applyAlignment="1">
      <alignment horizontal="right"/>
    </xf>
    <xf numFmtId="164" fontId="11" fillId="0" borderId="0" xfId="28" applyNumberFormat="1" applyFont="1" applyFill="1" applyBorder="1" applyAlignment="1">
      <alignment horizontal="right"/>
    </xf>
    <xf numFmtId="43" fontId="11" fillId="0" borderId="0" xfId="28" applyFont="1" applyFill="1" applyBorder="1" applyAlignment="1">
      <alignment horizontal="right"/>
    </xf>
    <xf numFmtId="10" fontId="11" fillId="0" borderId="0" xfId="75" applyNumberFormat="1" applyFont="1" applyFill="1" applyBorder="1" applyAlignment="1">
      <alignment horizontal="right" vertical="center"/>
    </xf>
    <xf numFmtId="164" fontId="11" fillId="0" borderId="0" xfId="28" applyNumberFormat="1" applyFont="1" applyFill="1" applyBorder="1" applyAlignment="1">
      <alignment horizontal="right" vertical="center"/>
    </xf>
    <xf numFmtId="164" fontId="11" fillId="0" borderId="0" xfId="28" applyNumberFormat="1" applyFont="1" applyFill="1" applyAlignment="1">
      <alignment horizontal="right"/>
    </xf>
    <xf numFmtId="164" fontId="11" fillId="0" borderId="0" xfId="28" applyNumberFormat="1" applyFont="1" applyFill="1" applyBorder="1" applyAlignment="1">
      <alignment vertical="center"/>
    </xf>
    <xf numFmtId="7" fontId="11" fillId="0" borderId="0" xfId="45" applyNumberFormat="1" applyFont="1" applyFill="1" applyBorder="1"/>
    <xf numFmtId="10" fontId="11" fillId="0" borderId="0" xfId="75" applyNumberFormat="1" applyFont="1" applyFill="1" applyBorder="1" applyAlignment="1">
      <alignment horizontal="right"/>
    </xf>
    <xf numFmtId="37" fontId="11" fillId="0" borderId="0" xfId="28" applyNumberFormat="1" applyFont="1" applyFill="1" applyBorder="1" applyAlignment="1">
      <alignment vertical="center"/>
    </xf>
    <xf numFmtId="182" fontId="13" fillId="0" borderId="0" xfId="28" applyNumberFormat="1" applyFont="1" applyFill="1" applyBorder="1" applyAlignment="1">
      <alignment horizontal="center" vertical="center"/>
    </xf>
    <xf numFmtId="164" fontId="11" fillId="0" borderId="0" xfId="28" applyNumberFormat="1" applyFont="1" applyFill="1" applyBorder="1" applyAlignment="1">
      <alignment horizontal="left" vertical="center"/>
    </xf>
    <xf numFmtId="179" fontId="11" fillId="0" borderId="0" xfId="75" applyNumberFormat="1" applyFont="1" applyFill="1" applyBorder="1" applyAlignment="1">
      <alignment vertical="center"/>
    </xf>
    <xf numFmtId="37" fontId="11" fillId="0" borderId="0" xfId="28" applyNumberFormat="1" applyFont="1" applyFill="1" applyBorder="1" applyAlignment="1">
      <alignment horizontal="right" vertical="center"/>
    </xf>
    <xf numFmtId="164" fontId="11" fillId="0" borderId="15" xfId="28" applyNumberFormat="1" applyFont="1" applyFill="1" applyBorder="1" applyAlignment="1">
      <alignment vertical="center"/>
    </xf>
    <xf numFmtId="164" fontId="11" fillId="0" borderId="33" xfId="28" applyNumberFormat="1" applyFont="1" applyFill="1" applyBorder="1" applyAlignment="1">
      <alignment vertical="center"/>
    </xf>
    <xf numFmtId="164" fontId="11" fillId="0" borderId="31" xfId="28" applyNumberFormat="1" applyFont="1" applyFill="1" applyBorder="1" applyAlignment="1">
      <alignment vertical="center"/>
    </xf>
    <xf numFmtId="177" fontId="11" fillId="0" borderId="0" xfId="45" applyNumberFormat="1" applyFont="1" applyFill="1" applyBorder="1"/>
    <xf numFmtId="43" fontId="11" fillId="0" borderId="0" xfId="28" applyFont="1" applyFill="1" applyBorder="1"/>
    <xf numFmtId="37" fontId="11" fillId="0" borderId="0" xfId="28" applyNumberFormat="1" applyFont="1" applyFill="1"/>
    <xf numFmtId="37" fontId="11" fillId="0" borderId="0" xfId="28" applyNumberFormat="1" applyFont="1" applyFill="1" applyBorder="1"/>
    <xf numFmtId="175" fontId="11" fillId="0" borderId="15" xfId="75" applyNumberFormat="1" applyFont="1" applyFill="1" applyBorder="1"/>
    <xf numFmtId="44" fontId="11" fillId="0" borderId="0" xfId="45" applyFont="1" applyFill="1"/>
    <xf numFmtId="0" fontId="11" fillId="0" borderId="0" xfId="63" applyFill="1"/>
    <xf numFmtId="49" fontId="120" fillId="0" borderId="0" xfId="63" applyNumberFormat="1" applyFont="1" applyFill="1" applyAlignment="1">
      <alignment horizontal="center" vertical="center" wrapText="1"/>
    </xf>
    <xf numFmtId="188" fontId="0" fillId="0" borderId="0" xfId="45" applyNumberFormat="1" applyFont="1" applyFill="1"/>
    <xf numFmtId="176" fontId="13" fillId="0" borderId="0" xfId="63" applyNumberFormat="1" applyFont="1" applyFill="1" applyAlignment="1">
      <alignment horizontal="right"/>
    </xf>
    <xf numFmtId="10" fontId="13" fillId="0" borderId="0" xfId="63" applyNumberFormat="1" applyFont="1" applyFill="1" applyAlignment="1">
      <alignment horizontal="right"/>
    </xf>
    <xf numFmtId="10" fontId="11" fillId="0" borderId="0" xfId="63" applyNumberFormat="1" applyFill="1" applyAlignment="1">
      <alignment horizontal="right"/>
    </xf>
    <xf numFmtId="10" fontId="121" fillId="0" borderId="0" xfId="63" applyNumberFormat="1" applyFont="1" applyFill="1" applyAlignment="1">
      <alignment horizontal="right"/>
    </xf>
    <xf numFmtId="43" fontId="11" fillId="0" borderId="0" xfId="28" applyFont="1" applyFill="1" applyAlignment="1">
      <alignment horizontal="center" vertical="center"/>
    </xf>
    <xf numFmtId="179" fontId="11" fillId="0" borderId="0" xfId="75" applyNumberFormat="1" applyFont="1" applyFill="1" applyAlignment="1">
      <alignment horizontal="right"/>
    </xf>
    <xf numFmtId="179" fontId="11" fillId="0" borderId="15" xfId="75" applyNumberFormat="1" applyFont="1" applyFill="1" applyBorder="1" applyAlignment="1">
      <alignment horizontal="right" vertical="center"/>
    </xf>
    <xf numFmtId="37" fontId="11" fillId="0" borderId="30" xfId="28" applyNumberFormat="1" applyFont="1" applyFill="1" applyBorder="1" applyAlignment="1">
      <alignment horizontal="right" vertical="center"/>
    </xf>
    <xf numFmtId="164" fontId="11" fillId="0" borderId="30" xfId="28" applyNumberFormat="1" applyFont="1" applyFill="1" applyBorder="1" applyAlignment="1">
      <alignment horizontal="left" vertical="center"/>
    </xf>
    <xf numFmtId="37" fontId="11" fillId="0" borderId="0" xfId="28" applyNumberFormat="1" applyFont="1" applyFill="1" applyAlignment="1">
      <alignment horizontal="right" vertical="center"/>
    </xf>
    <xf numFmtId="37" fontId="11" fillId="0" borderId="15" xfId="28" applyNumberFormat="1" applyFont="1" applyFill="1" applyBorder="1" applyAlignment="1">
      <alignment horizontal="right" vertical="center"/>
    </xf>
    <xf numFmtId="164" fontId="11" fillId="0" borderId="15" xfId="28" applyNumberFormat="1" applyFont="1" applyFill="1" applyBorder="1" applyAlignment="1">
      <alignment horizontal="left" vertical="center"/>
    </xf>
    <xf numFmtId="37" fontId="11" fillId="0" borderId="33" xfId="28" applyNumberFormat="1" applyFont="1" applyFill="1" applyBorder="1" applyAlignment="1">
      <alignment horizontal="right" vertical="center"/>
    </xf>
    <xf numFmtId="164" fontId="11" fillId="0" borderId="33" xfId="28" applyNumberFormat="1" applyFont="1" applyFill="1" applyBorder="1" applyAlignment="1">
      <alignment horizontal="left" vertical="center"/>
    </xf>
    <xf numFmtId="37" fontId="11" fillId="0" borderId="31" xfId="28" applyNumberFormat="1" applyFont="1" applyFill="1" applyBorder="1" applyAlignment="1">
      <alignment horizontal="right" vertical="center"/>
    </xf>
    <xf numFmtId="164" fontId="11" fillId="0" borderId="31" xfId="28" applyNumberFormat="1" applyFont="1" applyFill="1" applyBorder="1" applyAlignment="1">
      <alignment horizontal="left" vertical="center"/>
    </xf>
    <xf numFmtId="0" fontId="11" fillId="0" borderId="0" xfId="0" applyFont="1" applyFill="1" applyAlignment="1">
      <alignment horizontal="center"/>
    </xf>
    <xf numFmtId="37" fontId="11" fillId="0" borderId="0" xfId="0" applyNumberFormat="1" applyFont="1" applyFill="1"/>
    <xf numFmtId="37" fontId="11" fillId="0" borderId="0" xfId="0" applyNumberFormat="1" applyFont="1" applyFill="1" applyAlignment="1">
      <alignment horizontal="center"/>
    </xf>
    <xf numFmtId="37" fontId="11" fillId="0" borderId="0" xfId="0" applyNumberFormat="1" applyFont="1" applyFill="1" applyAlignment="1">
      <alignment horizontal="center" wrapText="1"/>
    </xf>
    <xf numFmtId="0" fontId="11" fillId="0" borderId="15" xfId="0" applyFont="1" applyFill="1" applyBorder="1" applyAlignment="1">
      <alignment horizontal="center"/>
    </xf>
    <xf numFmtId="0" fontId="11" fillId="0" borderId="15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center" vertical="top"/>
    </xf>
    <xf numFmtId="37" fontId="11" fillId="0" borderId="15" xfId="0" applyNumberFormat="1" applyFont="1" applyFill="1" applyBorder="1" applyAlignment="1">
      <alignment horizontal="center" vertical="top"/>
    </xf>
    <xf numFmtId="37" fontId="11" fillId="0" borderId="0" xfId="0" applyNumberFormat="1" applyFont="1" applyFill="1" applyAlignment="1">
      <alignment horizontal="center" vertical="top" wrapText="1"/>
    </xf>
    <xf numFmtId="37" fontId="11" fillId="0" borderId="0" xfId="0" applyNumberFormat="1" applyFont="1" applyFill="1" applyAlignment="1">
      <alignment horizontal="right"/>
    </xf>
    <xf numFmtId="3" fontId="11" fillId="0" borderId="0" xfId="0" applyNumberFormat="1" applyFont="1" applyFill="1" applyAlignment="1">
      <alignment horizontal="right"/>
    </xf>
    <xf numFmtId="0" fontId="11" fillId="0" borderId="0" xfId="0" applyFont="1" applyFill="1" applyAlignment="1">
      <alignment vertical="center"/>
    </xf>
    <xf numFmtId="0" fontId="11" fillId="0" borderId="15" xfId="0" applyFont="1" applyFill="1" applyBorder="1"/>
    <xf numFmtId="37" fontId="11" fillId="0" borderId="15" xfId="0" applyNumberFormat="1" applyFont="1" applyFill="1" applyBorder="1" applyAlignment="1">
      <alignment horizontal="right"/>
    </xf>
    <xf numFmtId="0" fontId="13" fillId="0" borderId="0" xfId="0" applyFont="1" applyFill="1" applyAlignment="1">
      <alignment horizontal="left" vertical="center"/>
    </xf>
    <xf numFmtId="37" fontId="11" fillId="0" borderId="0" xfId="0" applyNumberFormat="1" applyFont="1" applyFill="1" applyAlignment="1">
      <alignment horizontal="right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3" fontId="11" fillId="0" borderId="0" xfId="0" applyNumberFormat="1" applyFont="1" applyFill="1" applyAlignment="1">
      <alignment horizontal="right" vertical="center"/>
    </xf>
    <xf numFmtId="180" fontId="11" fillId="0" borderId="0" xfId="0" applyNumberFormat="1" applyFont="1" applyFill="1" applyAlignment="1">
      <alignment horizontal="right" vertical="center"/>
    </xf>
    <xf numFmtId="37" fontId="118" fillId="0" borderId="0" xfId="0" applyNumberFormat="1" applyFont="1" applyFill="1" applyAlignment="1">
      <alignment horizontal="left"/>
    </xf>
    <xf numFmtId="0" fontId="11" fillId="0" borderId="15" xfId="0" applyFont="1" applyFill="1" applyBorder="1" applyAlignment="1">
      <alignment vertical="center"/>
    </xf>
    <xf numFmtId="37" fontId="11" fillId="0" borderId="30" xfId="0" applyNumberFormat="1" applyFont="1" applyFill="1" applyBorder="1" applyAlignment="1">
      <alignment horizontal="right" vertical="center"/>
    </xf>
    <xf numFmtId="0" fontId="11" fillId="0" borderId="15" xfId="0" applyFont="1" applyFill="1" applyBorder="1" applyAlignment="1">
      <alignment horizontal="left"/>
    </xf>
    <xf numFmtId="0" fontId="13" fillId="0" borderId="31" xfId="0" applyFont="1" applyFill="1" applyBorder="1" applyAlignment="1">
      <alignment horizontal="left"/>
    </xf>
    <xf numFmtId="37" fontId="11" fillId="0" borderId="31" xfId="0" applyNumberFormat="1" applyFont="1" applyFill="1" applyBorder="1" applyAlignment="1">
      <alignment horizontal="right"/>
    </xf>
    <xf numFmtId="180" fontId="13" fillId="0" borderId="0" xfId="0" applyNumberFormat="1" applyFont="1" applyFill="1" applyAlignment="1">
      <alignment horizontal="right"/>
    </xf>
    <xf numFmtId="0" fontId="11" fillId="0" borderId="0" xfId="0" applyFont="1" applyFill="1" applyAlignment="1">
      <alignment textRotation="180"/>
    </xf>
    <xf numFmtId="0" fontId="13" fillId="0" borderId="32" xfId="0" applyFont="1" applyFill="1" applyBorder="1" applyAlignment="1">
      <alignment horizontal="left" vertical="center"/>
    </xf>
    <xf numFmtId="37" fontId="11" fillId="0" borderId="32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 vertical="center" textRotation="180"/>
    </xf>
    <xf numFmtId="181" fontId="11" fillId="0" borderId="0" xfId="0" applyNumberFormat="1" applyFont="1" applyFill="1" applyAlignment="1">
      <alignment horizontal="right" vertical="center"/>
    </xf>
    <xf numFmtId="10" fontId="11" fillId="0" borderId="0" xfId="0" applyNumberFormat="1" applyFont="1" applyFill="1" applyAlignment="1">
      <alignment horizontal="right" vertical="center"/>
    </xf>
    <xf numFmtId="0" fontId="11" fillId="0" borderId="0" xfId="0" applyFont="1" applyFill="1" applyAlignment="1">
      <alignment horizontal="right"/>
    </xf>
    <xf numFmtId="0" fontId="112" fillId="0" borderId="0" xfId="0" applyFont="1" applyFill="1" applyAlignment="1">
      <alignment vertical="center"/>
    </xf>
    <xf numFmtId="37" fontId="11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horizontal="left"/>
    </xf>
    <xf numFmtId="37" fontId="11" fillId="0" borderId="30" xfId="0" applyNumberFormat="1" applyFont="1" applyFill="1" applyBorder="1" applyAlignment="1">
      <alignment horizontal="right"/>
    </xf>
    <xf numFmtId="0" fontId="11" fillId="0" borderId="30" xfId="0" applyFont="1" applyFill="1" applyBorder="1" applyAlignment="1">
      <alignment horizontal="left"/>
    </xf>
    <xf numFmtId="3" fontId="11" fillId="0" borderId="30" xfId="0" applyNumberFormat="1" applyFont="1" applyFill="1" applyBorder="1" applyAlignment="1">
      <alignment horizontal="left" vertical="center"/>
    </xf>
    <xf numFmtId="0" fontId="11" fillId="0" borderId="30" xfId="0" applyFont="1" applyFill="1" applyBorder="1" applyAlignment="1">
      <alignment horizontal="left" vertical="center"/>
    </xf>
    <xf numFmtId="3" fontId="11" fillId="0" borderId="0" xfId="0" applyNumberFormat="1" applyFont="1" applyFill="1" applyAlignment="1">
      <alignment horizontal="left" vertical="center"/>
    </xf>
    <xf numFmtId="37" fontId="11" fillId="0" borderId="0" xfId="0" applyNumberFormat="1" applyFont="1" applyFill="1" applyAlignment="1">
      <alignment horizontal="left"/>
    </xf>
    <xf numFmtId="37" fontId="11" fillId="0" borderId="30" xfId="0" applyNumberFormat="1" applyFont="1" applyFill="1" applyBorder="1" applyAlignment="1">
      <alignment horizontal="left"/>
    </xf>
    <xf numFmtId="37" fontId="11" fillId="0" borderId="30" xfId="0" applyNumberFormat="1" applyFont="1" applyFill="1" applyBorder="1" applyAlignment="1">
      <alignment horizontal="left" vertical="center"/>
    </xf>
    <xf numFmtId="172" fontId="11" fillId="0" borderId="0" xfId="0" applyNumberFormat="1" applyFont="1" applyFill="1" applyAlignment="1">
      <alignment horizontal="right"/>
    </xf>
    <xf numFmtId="164" fontId="0" fillId="0" borderId="0" xfId="0" applyNumberFormat="1" applyFill="1"/>
    <xf numFmtId="0" fontId="11" fillId="0" borderId="15" xfId="0" applyFont="1" applyFill="1" applyBorder="1" applyAlignment="1">
      <alignment horizontal="left" vertical="center"/>
    </xf>
    <xf numFmtId="37" fontId="11" fillId="0" borderId="15" xfId="0" applyNumberFormat="1" applyFont="1" applyFill="1" applyBorder="1" applyAlignment="1">
      <alignment horizontal="right" vertical="center"/>
    </xf>
    <xf numFmtId="0" fontId="13" fillId="0" borderId="15" xfId="0" applyFont="1" applyFill="1" applyBorder="1" applyAlignment="1">
      <alignment horizontal="left" vertical="center"/>
    </xf>
    <xf numFmtId="3" fontId="11" fillId="0" borderId="15" xfId="0" applyNumberFormat="1" applyFont="1" applyFill="1" applyBorder="1" applyAlignment="1">
      <alignment horizontal="left" vertical="center"/>
    </xf>
    <xf numFmtId="0" fontId="13" fillId="0" borderId="31" xfId="0" applyFont="1" applyFill="1" applyBorder="1" applyAlignment="1">
      <alignment horizontal="left" vertical="center"/>
    </xf>
    <xf numFmtId="3" fontId="11" fillId="0" borderId="31" xfId="0" applyNumberFormat="1" applyFont="1" applyFill="1" applyBorder="1" applyAlignment="1">
      <alignment horizontal="right" vertical="center"/>
    </xf>
    <xf numFmtId="37" fontId="11" fillId="0" borderId="31" xfId="0" applyNumberFormat="1" applyFont="1" applyFill="1" applyBorder="1" applyAlignment="1">
      <alignment horizontal="right" vertical="center"/>
    </xf>
    <xf numFmtId="3" fontId="11" fillId="0" borderId="31" xfId="0" applyNumberFormat="1" applyFont="1" applyFill="1" applyBorder="1" applyAlignment="1">
      <alignment horizontal="left" vertical="center"/>
    </xf>
    <xf numFmtId="37" fontId="11" fillId="0" borderId="0" xfId="0" applyNumberFormat="1" applyFont="1" applyFill="1" applyAlignment="1">
      <alignment horizontal="left" vertical="center"/>
    </xf>
    <xf numFmtId="180" fontId="13" fillId="0" borderId="0" xfId="0" applyNumberFormat="1" applyFont="1" applyFill="1" applyAlignment="1">
      <alignment horizontal="right" vertical="center"/>
    </xf>
    <xf numFmtId="43" fontId="11" fillId="0" borderId="0" xfId="0" applyNumberFormat="1" applyFont="1" applyFill="1" applyAlignment="1">
      <alignment horizontal="left"/>
    </xf>
    <xf numFmtId="39" fontId="11" fillId="0" borderId="32" xfId="0" applyNumberFormat="1" applyFont="1" applyFill="1" applyBorder="1" applyAlignment="1">
      <alignment horizontal="right" vertical="center"/>
    </xf>
    <xf numFmtId="3" fontId="11" fillId="0" borderId="32" xfId="0" applyNumberFormat="1" applyFont="1" applyFill="1" applyBorder="1" applyAlignment="1">
      <alignment horizontal="left" vertical="center"/>
    </xf>
    <xf numFmtId="39" fontId="11" fillId="0" borderId="0" xfId="0" applyNumberFormat="1" applyFont="1" applyFill="1" applyAlignment="1">
      <alignment horizontal="center"/>
    </xf>
    <xf numFmtId="3" fontId="11" fillId="0" borderId="30" xfId="0" applyNumberFormat="1" applyFont="1" applyFill="1" applyBorder="1" applyAlignment="1">
      <alignment horizontal="left"/>
    </xf>
    <xf numFmtId="0" fontId="11" fillId="0" borderId="0" xfId="0" applyFont="1" applyFill="1" applyAlignment="1">
      <alignment horizontal="center" wrapText="1"/>
    </xf>
    <xf numFmtId="164" fontId="119" fillId="0" borderId="0" xfId="0" applyNumberFormat="1" applyFont="1" applyFill="1"/>
    <xf numFmtId="0" fontId="11" fillId="0" borderId="0" xfId="0" applyFont="1" applyFill="1" applyAlignment="1">
      <alignment horizontal="center" vertical="center" wrapText="1"/>
    </xf>
    <xf numFmtId="37" fontId="13" fillId="0" borderId="31" xfId="0" applyNumberFormat="1" applyFont="1" applyFill="1" applyBorder="1" applyAlignment="1">
      <alignment horizontal="right" vertical="center"/>
    </xf>
    <xf numFmtId="37" fontId="13" fillId="0" borderId="31" xfId="0" applyNumberFormat="1" applyFont="1" applyFill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37" fontId="13" fillId="0" borderId="0" xfId="0" applyNumberFormat="1" applyFont="1" applyFill="1" applyAlignment="1">
      <alignment horizontal="right" vertical="center"/>
    </xf>
    <xf numFmtId="3" fontId="13" fillId="0" borderId="0" xfId="0" applyNumberFormat="1" applyFont="1" applyFill="1" applyAlignment="1">
      <alignment horizontal="left" vertical="center"/>
    </xf>
    <xf numFmtId="37" fontId="13" fillId="0" borderId="0" xfId="0" applyNumberFormat="1" applyFont="1" applyFill="1" applyAlignment="1">
      <alignment vertical="center"/>
    </xf>
    <xf numFmtId="180" fontId="11" fillId="0" borderId="0" xfId="0" applyNumberFormat="1" applyFont="1" applyFill="1" applyAlignment="1">
      <alignment horizontal="right"/>
    </xf>
    <xf numFmtId="3" fontId="11" fillId="0" borderId="30" xfId="0" applyNumberFormat="1" applyFont="1" applyFill="1" applyBorder="1" applyAlignment="1">
      <alignment vertical="center"/>
    </xf>
    <xf numFmtId="3" fontId="11" fillId="0" borderId="30" xfId="0" applyNumberFormat="1" applyFont="1" applyFill="1" applyBorder="1" applyAlignment="1">
      <alignment horizontal="right" vertical="center"/>
    </xf>
    <xf numFmtId="37" fontId="11" fillId="0" borderId="15" xfId="0" applyNumberFormat="1" applyFont="1" applyFill="1" applyBorder="1" applyAlignment="1">
      <alignment vertical="center"/>
    </xf>
    <xf numFmtId="0" fontId="11" fillId="0" borderId="0" xfId="63" applyFill="1" applyAlignment="1">
      <alignment horizontal="center"/>
    </xf>
    <xf numFmtId="0" fontId="11" fillId="0" borderId="0" xfId="63" applyFill="1" applyAlignment="1">
      <alignment horizontal="center" wrapText="1"/>
    </xf>
    <xf numFmtId="49" fontId="11" fillId="0" borderId="0" xfId="63" applyNumberFormat="1" applyFill="1" applyAlignment="1">
      <alignment horizontal="center" wrapText="1"/>
    </xf>
    <xf numFmtId="0" fontId="13" fillId="0" borderId="33" xfId="0" applyFont="1" applyFill="1" applyBorder="1" applyAlignment="1">
      <alignment vertical="center"/>
    </xf>
    <xf numFmtId="37" fontId="11" fillId="0" borderId="33" xfId="0" applyNumberFormat="1" applyFont="1" applyFill="1" applyBorder="1" applyAlignment="1">
      <alignment horizontal="right"/>
    </xf>
    <xf numFmtId="0" fontId="13" fillId="0" borderId="31" xfId="0" applyFont="1" applyFill="1" applyBorder="1" applyAlignment="1">
      <alignment vertical="center"/>
    </xf>
    <xf numFmtId="37" fontId="11" fillId="0" borderId="0" xfId="63" applyNumberFormat="1" applyFill="1"/>
    <xf numFmtId="37" fontId="11" fillId="0" borderId="0" xfId="0" quotePrefix="1" applyNumberFormat="1" applyFont="1" applyFill="1" applyAlignment="1">
      <alignment horizontal="center"/>
    </xf>
    <xf numFmtId="37" fontId="11" fillId="0" borderId="0" xfId="28" applyNumberFormat="1" applyFont="1" applyFill="1" applyAlignment="1">
      <alignment vertical="center"/>
    </xf>
    <xf numFmtId="0" fontId="11" fillId="0" borderId="0" xfId="0" applyFont="1" applyFill="1" applyAlignment="1">
      <alignment horizontal="right" vertical="center"/>
    </xf>
    <xf numFmtId="3" fontId="11" fillId="0" borderId="0" xfId="0" applyNumberFormat="1" applyFont="1" applyFill="1" applyAlignment="1">
      <alignment horizontal="left"/>
    </xf>
    <xf numFmtId="4" fontId="11" fillId="0" borderId="0" xfId="0" applyNumberFormat="1" applyFont="1" applyFill="1" applyAlignment="1">
      <alignment horizontal="left"/>
    </xf>
    <xf numFmtId="4" fontId="11" fillId="0" borderId="0" xfId="0" applyNumberFormat="1" applyFont="1" applyFill="1"/>
    <xf numFmtId="3" fontId="13" fillId="0" borderId="0" xfId="0" applyNumberFormat="1" applyFont="1" applyFill="1" applyAlignment="1">
      <alignment horizontal="right"/>
    </xf>
    <xf numFmtId="183" fontId="13" fillId="0" borderId="0" xfId="0" applyNumberFormat="1" applyFont="1" applyFill="1"/>
    <xf numFmtId="184" fontId="11" fillId="0" borderId="0" xfId="0" applyNumberFormat="1" applyFont="1" applyFill="1"/>
    <xf numFmtId="185" fontId="11" fillId="0" borderId="0" xfId="0" applyNumberFormat="1" applyFont="1" applyFill="1"/>
    <xf numFmtId="186" fontId="11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0" fontId="11" fillId="0" borderId="0" xfId="0" applyFont="1" applyFill="1" applyAlignment="1">
      <alignment horizontal="left"/>
    </xf>
    <xf numFmtId="0" fontId="11" fillId="0" borderId="0" xfId="0" applyFont="1" applyFill="1" applyAlignment="1">
      <alignment wrapText="1"/>
    </xf>
    <xf numFmtId="37" fontId="11" fillId="0" borderId="0" xfId="0" applyNumberFormat="1" applyFont="1" applyFill="1" applyAlignment="1">
      <alignment wrapText="1"/>
    </xf>
    <xf numFmtId="0" fontId="11" fillId="0" borderId="0" xfId="0" quotePrefix="1" applyFont="1" applyFill="1" applyAlignment="1">
      <alignment horizontal="center"/>
    </xf>
    <xf numFmtId="0" fontId="13" fillId="0" borderId="15" xfId="0" applyFont="1" applyFill="1" applyBorder="1" applyAlignment="1">
      <alignment horizontal="center"/>
    </xf>
    <xf numFmtId="49" fontId="120" fillId="0" borderId="0" xfId="0" applyNumberFormat="1" applyFont="1" applyFill="1" applyAlignment="1">
      <alignment horizontal="center" vertical="center" wrapText="1"/>
    </xf>
    <xf numFmtId="37" fontId="11" fillId="0" borderId="15" xfId="0" applyNumberFormat="1" applyFont="1" applyFill="1" applyBorder="1"/>
    <xf numFmtId="39" fontId="11" fillId="0" borderId="31" xfId="0" applyNumberFormat="1" applyFont="1" applyFill="1" applyBorder="1" applyAlignment="1">
      <alignment horizontal="right" vertical="center"/>
    </xf>
    <xf numFmtId="188" fontId="11" fillId="0" borderId="0" xfId="4338" applyNumberFormat="1" applyFont="1" applyFill="1"/>
    <xf numFmtId="37" fontId="11" fillId="0" borderId="30" xfId="0" applyNumberFormat="1" applyFont="1" applyFill="1" applyBorder="1" applyAlignment="1">
      <alignment vertical="center"/>
    </xf>
    <xf numFmtId="37" fontId="13" fillId="0" borderId="0" xfId="0" applyNumberFormat="1" applyFont="1" applyFill="1"/>
    <xf numFmtId="39" fontId="11" fillId="0" borderId="0" xfId="0" applyNumberFormat="1" applyFont="1" applyFill="1" applyAlignment="1">
      <alignment horizontal="right"/>
    </xf>
    <xf numFmtId="37" fontId="11" fillId="0" borderId="33" xfId="0" applyNumberFormat="1" applyFont="1" applyFill="1" applyBorder="1"/>
    <xf numFmtId="0" fontId="13" fillId="0" borderId="32" xfId="0" applyFont="1" applyFill="1" applyBorder="1" applyAlignment="1">
      <alignment vertical="center"/>
    </xf>
    <xf numFmtId="37" fontId="17" fillId="0" borderId="0" xfId="0" applyNumberFormat="1" applyFont="1" applyFill="1"/>
    <xf numFmtId="176" fontId="17" fillId="0" borderId="0" xfId="0" applyNumberFormat="1" applyFont="1" applyFill="1"/>
    <xf numFmtId="10" fontId="11" fillId="0" borderId="0" xfId="0" applyNumberFormat="1" applyFont="1" applyFill="1"/>
    <xf numFmtId="175" fontId="11" fillId="0" borderId="15" xfId="0" applyNumberFormat="1" applyFont="1" applyFill="1" applyBorder="1"/>
    <xf numFmtId="187" fontId="11" fillId="0" borderId="0" xfId="0" applyNumberFormat="1" applyFont="1" applyFill="1"/>
    <xf numFmtId="164" fontId="12" fillId="0" borderId="15" xfId="28" applyNumberFormat="1" applyFont="1" applyFill="1" applyBorder="1"/>
    <xf numFmtId="0" fontId="11" fillId="0" borderId="0" xfId="166" applyFont="1"/>
    <xf numFmtId="164" fontId="12" fillId="0" borderId="0" xfId="166" applyNumberFormat="1" applyFont="1"/>
    <xf numFmtId="179" fontId="12" fillId="0" borderId="0" xfId="75" applyNumberFormat="1" applyFont="1" applyFill="1" applyBorder="1"/>
    <xf numFmtId="179" fontId="12" fillId="0" borderId="0" xfId="75" applyNumberFormat="1" applyFont="1" applyFill="1"/>
    <xf numFmtId="179" fontId="12" fillId="0" borderId="15" xfId="75" applyNumberFormat="1" applyFont="1" applyFill="1" applyBorder="1"/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/>
    </xf>
    <xf numFmtId="0" fontId="11" fillId="0" borderId="0" xfId="166" quotePrefix="1" applyFont="1" applyFill="1"/>
    <xf numFmtId="179" fontId="12" fillId="0" borderId="0" xfId="166" applyNumberFormat="1" applyFont="1" applyFill="1"/>
    <xf numFmtId="0" fontId="11" fillId="0" borderId="0" xfId="166" quotePrefix="1" applyFont="1" applyFill="1" applyAlignment="1">
      <alignment horizontal="center"/>
    </xf>
    <xf numFmtId="0" fontId="12" fillId="0" borderId="0" xfId="166" quotePrefix="1" applyFont="1" applyFill="1" applyAlignment="1">
      <alignment horizontal="center"/>
    </xf>
    <xf numFmtId="37" fontId="0" fillId="0" borderId="0" xfId="0" applyNumberFormat="1"/>
    <xf numFmtId="0" fontId="0" fillId="0" borderId="15" xfId="0" applyBorder="1"/>
    <xf numFmtId="37" fontId="0" fillId="0" borderId="15" xfId="0" applyNumberFormat="1" applyBorder="1"/>
    <xf numFmtId="179" fontId="0" fillId="0" borderId="0" xfId="75" applyNumberFormat="1" applyFont="1"/>
    <xf numFmtId="179" fontId="0" fillId="0" borderId="15" xfId="75" applyNumberFormat="1" applyFont="1" applyBorder="1"/>
    <xf numFmtId="10" fontId="12" fillId="0" borderId="0" xfId="166" applyNumberFormat="1" applyFont="1" applyFill="1"/>
    <xf numFmtId="181" fontId="12" fillId="0" borderId="0" xfId="166" applyNumberFormat="1" applyFont="1" applyFill="1"/>
    <xf numFmtId="0" fontId="13" fillId="0" borderId="0" xfId="166" applyFont="1" applyFill="1" applyAlignment="1">
      <alignment wrapText="1"/>
    </xf>
    <xf numFmtId="9" fontId="0" fillId="0" borderId="0" xfId="75" applyFont="1"/>
    <xf numFmtId="37" fontId="12" fillId="0" borderId="15" xfId="166" applyNumberFormat="1" applyFont="1" applyFill="1" applyBorder="1"/>
    <xf numFmtId="0" fontId="11" fillId="0" borderId="0" xfId="0" applyFont="1" applyFill="1" applyAlignment="1">
      <alignment horizontal="left"/>
    </xf>
    <xf numFmtId="10" fontId="12" fillId="0" borderId="0" xfId="0" applyNumberFormat="1" applyFont="1" applyFill="1"/>
    <xf numFmtId="41" fontId="0" fillId="0" borderId="0" xfId="0" applyNumberFormat="1" applyFill="1"/>
    <xf numFmtId="0" fontId="0" fillId="0" borderId="0" xfId="0" applyFill="1" applyAlignment="1">
      <alignment horizontal="center"/>
    </xf>
    <xf numFmtId="10" fontId="0" fillId="0" borderId="0" xfId="75" applyNumberFormat="1" applyFont="1" applyFill="1"/>
    <xf numFmtId="37" fontId="0" fillId="0" borderId="0" xfId="0" applyNumberFormat="1" applyFill="1"/>
    <xf numFmtId="0" fontId="14" fillId="0" borderId="15" xfId="0" applyFont="1" applyFill="1" applyBorder="1"/>
    <xf numFmtId="0" fontId="12" fillId="0" borderId="15" xfId="0" applyFont="1" applyFill="1" applyBorder="1"/>
    <xf numFmtId="43" fontId="11" fillId="0" borderId="0" xfId="0" applyNumberFormat="1" applyFont="1" applyFill="1"/>
    <xf numFmtId="0" fontId="81" fillId="0" borderId="0" xfId="0" applyFont="1" applyFill="1"/>
    <xf numFmtId="5" fontId="12" fillId="0" borderId="0" xfId="0" applyNumberFormat="1" applyFont="1" applyFill="1"/>
    <xf numFmtId="164" fontId="12" fillId="0" borderId="0" xfId="0" applyNumberFormat="1" applyFont="1" applyFill="1" applyBorder="1"/>
    <xf numFmtId="6" fontId="11" fillId="0" borderId="0" xfId="0" applyNumberFormat="1" applyFont="1" applyFill="1"/>
    <xf numFmtId="175" fontId="12" fillId="0" borderId="0" xfId="75" applyNumberFormat="1" applyFont="1" applyFill="1"/>
    <xf numFmtId="176" fontId="12" fillId="0" borderId="0" xfId="75" applyNumberFormat="1" applyFont="1" applyFill="1"/>
    <xf numFmtId="174" fontId="12" fillId="0" borderId="0" xfId="75" applyNumberFormat="1" applyFont="1" applyFill="1"/>
    <xf numFmtId="173" fontId="12" fillId="0" borderId="0" xfId="28" applyNumberFormat="1" applyFont="1" applyFill="1"/>
    <xf numFmtId="172" fontId="0" fillId="0" borderId="0" xfId="0" applyNumberFormat="1" applyFill="1"/>
    <xf numFmtId="43" fontId="0" fillId="0" borderId="0" xfId="0" applyNumberFormat="1" applyFill="1"/>
    <xf numFmtId="0" fontId="1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165" fontId="0" fillId="0" borderId="0" xfId="0" applyNumberFormat="1" applyFill="1" applyBorder="1"/>
    <xf numFmtId="165" fontId="0" fillId="0" borderId="10" xfId="0" applyNumberFormat="1" applyFill="1" applyBorder="1"/>
    <xf numFmtId="165" fontId="0" fillId="0" borderId="11" xfId="0" applyNumberFormat="1" applyFill="1" applyBorder="1"/>
    <xf numFmtId="165" fontId="0" fillId="0" borderId="12" xfId="0" applyNumberFormat="1" applyFill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0" fontId="13" fillId="0" borderId="14" xfId="0" applyFont="1" applyFill="1" applyBorder="1" applyAlignment="1">
      <alignment horizontal="left" vertical="center"/>
    </xf>
    <xf numFmtId="10" fontId="40" fillId="0" borderId="14" xfId="0" applyNumberFormat="1" applyFont="1" applyFill="1" applyBorder="1" applyAlignment="1">
      <alignment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4" xfId="0" applyNumberFormat="1" applyFont="1" applyFill="1" applyBorder="1" applyAlignment="1" applyProtection="1">
      <alignment horizontal="center" vertical="center"/>
    </xf>
    <xf numFmtId="3" fontId="110" fillId="0" borderId="0" xfId="0" applyNumberFormat="1" applyFont="1" applyFill="1"/>
    <xf numFmtId="164" fontId="110" fillId="0" borderId="0" xfId="28" applyNumberFormat="1" applyFont="1" applyFill="1"/>
    <xf numFmtId="177" fontId="110" fillId="0" borderId="0" xfId="0" applyNumberFormat="1" applyFont="1" applyFill="1" applyBorder="1"/>
    <xf numFmtId="177" fontId="110" fillId="0" borderId="15" xfId="0" applyNumberFormat="1" applyFont="1" applyFill="1" applyBorder="1"/>
    <xf numFmtId="41" fontId="110" fillId="0" borderId="0" xfId="0" applyNumberFormat="1" applyFont="1" applyFill="1"/>
    <xf numFmtId="10" fontId="109" fillId="0" borderId="0" xfId="0" applyNumberFormat="1" applyFont="1" applyFill="1" applyAlignment="1">
      <alignment horizontal="center" vertical="center"/>
    </xf>
    <xf numFmtId="43" fontId="17" fillId="0" borderId="0" xfId="28" applyFont="1" applyFill="1"/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 vertical="center"/>
    </xf>
    <xf numFmtId="0" fontId="11" fillId="0" borderId="0" xfId="0" applyFont="1" applyFill="1" applyAlignment="1">
      <alignment horizontal="left"/>
    </xf>
  </cellXfs>
  <cellStyles count="4339">
    <cellStyle name="20% - Accent1" xfId="1" builtinId="30" customBuiltin="1"/>
    <cellStyle name="20% - Accent1 2" xfId="188" xr:uid="{00000000-0005-0000-0000-000001000000}"/>
    <cellStyle name="20% - Accent1 2 2" xfId="189" xr:uid="{00000000-0005-0000-0000-000002000000}"/>
    <cellStyle name="20% - Accent1 2 3" xfId="4171" xr:uid="{00000000-0005-0000-0000-000003000000}"/>
    <cellStyle name="20% - Accent1 3" xfId="190" xr:uid="{00000000-0005-0000-0000-000004000000}"/>
    <cellStyle name="20% - Accent1 3 2" xfId="4218" xr:uid="{00000000-0005-0000-0000-000005000000}"/>
    <cellStyle name="20% - Accent1 4" xfId="191" xr:uid="{00000000-0005-0000-0000-000006000000}"/>
    <cellStyle name="20% - Accent1 5" xfId="192" xr:uid="{00000000-0005-0000-0000-000007000000}"/>
    <cellStyle name="20% - Accent1 6" xfId="193" xr:uid="{00000000-0005-0000-0000-000008000000}"/>
    <cellStyle name="20% - Accent1 7" xfId="194" xr:uid="{00000000-0005-0000-0000-000009000000}"/>
    <cellStyle name="20% - Accent1 8" xfId="195" xr:uid="{00000000-0005-0000-0000-00000A000000}"/>
    <cellStyle name="20% - Accent1 9" xfId="4147" xr:uid="{00000000-0005-0000-0000-00000B000000}"/>
    <cellStyle name="20% - Accent2" xfId="2" builtinId="34" customBuiltin="1"/>
    <cellStyle name="20% - Accent2 2" xfId="196" xr:uid="{00000000-0005-0000-0000-00000D000000}"/>
    <cellStyle name="20% - Accent2 2 2" xfId="197" xr:uid="{00000000-0005-0000-0000-00000E000000}"/>
    <cellStyle name="20% - Accent2 3" xfId="198" xr:uid="{00000000-0005-0000-0000-00000F000000}"/>
    <cellStyle name="20% - Accent2 3 2" xfId="4220" xr:uid="{00000000-0005-0000-0000-000010000000}"/>
    <cellStyle name="20% - Accent2 4" xfId="199" xr:uid="{00000000-0005-0000-0000-000011000000}"/>
    <cellStyle name="20% - Accent2 5" xfId="200" xr:uid="{00000000-0005-0000-0000-000012000000}"/>
    <cellStyle name="20% - Accent2 6" xfId="201" xr:uid="{00000000-0005-0000-0000-000013000000}"/>
    <cellStyle name="20% - Accent2 7" xfId="4151" xr:uid="{00000000-0005-0000-0000-000014000000}"/>
    <cellStyle name="20% - Accent3" xfId="3" builtinId="38" customBuiltin="1"/>
    <cellStyle name="20% - Accent3 2" xfId="202" xr:uid="{00000000-0005-0000-0000-000016000000}"/>
    <cellStyle name="20% - Accent3 2 2" xfId="203" xr:uid="{00000000-0005-0000-0000-000017000000}"/>
    <cellStyle name="20% - Accent3 2 3" xfId="4172" xr:uid="{00000000-0005-0000-0000-000018000000}"/>
    <cellStyle name="20% - Accent3 3" xfId="204" xr:uid="{00000000-0005-0000-0000-000019000000}"/>
    <cellStyle name="20% - Accent3 3 2" xfId="4222" xr:uid="{00000000-0005-0000-0000-00001A000000}"/>
    <cellStyle name="20% - Accent3 4" xfId="205" xr:uid="{00000000-0005-0000-0000-00001B000000}"/>
    <cellStyle name="20% - Accent3 5" xfId="206" xr:uid="{00000000-0005-0000-0000-00001C000000}"/>
    <cellStyle name="20% - Accent3 6" xfId="207" xr:uid="{00000000-0005-0000-0000-00001D000000}"/>
    <cellStyle name="20% - Accent3 7" xfId="208" xr:uid="{00000000-0005-0000-0000-00001E000000}"/>
    <cellStyle name="20% - Accent3 8" xfId="209" xr:uid="{00000000-0005-0000-0000-00001F000000}"/>
    <cellStyle name="20% - Accent3 9" xfId="4155" xr:uid="{00000000-0005-0000-0000-000020000000}"/>
    <cellStyle name="20% - Accent4" xfId="4" builtinId="42" customBuiltin="1"/>
    <cellStyle name="20% - Accent4 2" xfId="210" xr:uid="{00000000-0005-0000-0000-000022000000}"/>
    <cellStyle name="20% - Accent4 2 2" xfId="211" xr:uid="{00000000-0005-0000-0000-000023000000}"/>
    <cellStyle name="20% - Accent4 2 3" xfId="4173" xr:uid="{00000000-0005-0000-0000-000024000000}"/>
    <cellStyle name="20% - Accent4 3" xfId="212" xr:uid="{00000000-0005-0000-0000-000025000000}"/>
    <cellStyle name="20% - Accent4 3 2" xfId="4224" xr:uid="{00000000-0005-0000-0000-000026000000}"/>
    <cellStyle name="20% - Accent4 4" xfId="213" xr:uid="{00000000-0005-0000-0000-000027000000}"/>
    <cellStyle name="20% - Accent4 5" xfId="214" xr:uid="{00000000-0005-0000-0000-000028000000}"/>
    <cellStyle name="20% - Accent4 6" xfId="215" xr:uid="{00000000-0005-0000-0000-000029000000}"/>
    <cellStyle name="20% - Accent4 7" xfId="216" xr:uid="{00000000-0005-0000-0000-00002A000000}"/>
    <cellStyle name="20% - Accent4 8" xfId="217" xr:uid="{00000000-0005-0000-0000-00002B000000}"/>
    <cellStyle name="20% - Accent4 9" xfId="4159" xr:uid="{00000000-0005-0000-0000-00002C000000}"/>
    <cellStyle name="20% - Accent5" xfId="5" builtinId="46" customBuiltin="1"/>
    <cellStyle name="20% - Accent5 2" xfId="218" xr:uid="{00000000-0005-0000-0000-00002E000000}"/>
    <cellStyle name="20% - Accent5 2 2" xfId="219" xr:uid="{00000000-0005-0000-0000-00002F000000}"/>
    <cellStyle name="20% - Accent5 3" xfId="220" xr:uid="{00000000-0005-0000-0000-000030000000}"/>
    <cellStyle name="20% - Accent5 3 2" xfId="4226" xr:uid="{00000000-0005-0000-0000-000031000000}"/>
    <cellStyle name="20% - Accent5 4" xfId="221" xr:uid="{00000000-0005-0000-0000-000032000000}"/>
    <cellStyle name="20% - Accent5 5" xfId="222" xr:uid="{00000000-0005-0000-0000-000033000000}"/>
    <cellStyle name="20% - Accent5 6" xfId="223" xr:uid="{00000000-0005-0000-0000-000034000000}"/>
    <cellStyle name="20% - Accent5 7" xfId="4163" xr:uid="{00000000-0005-0000-0000-000035000000}"/>
    <cellStyle name="20% - Accent6" xfId="6" builtinId="50" customBuiltin="1"/>
    <cellStyle name="20% - Accent6 2" xfId="224" xr:uid="{00000000-0005-0000-0000-000037000000}"/>
    <cellStyle name="20% - Accent6 2 2" xfId="225" xr:uid="{00000000-0005-0000-0000-000038000000}"/>
    <cellStyle name="20% - Accent6 3" xfId="226" xr:uid="{00000000-0005-0000-0000-000039000000}"/>
    <cellStyle name="20% - Accent6 3 2" xfId="4228" xr:uid="{00000000-0005-0000-0000-00003A000000}"/>
    <cellStyle name="20% - Accent6 4" xfId="227" xr:uid="{00000000-0005-0000-0000-00003B000000}"/>
    <cellStyle name="20% - Accent6 5" xfId="228" xr:uid="{00000000-0005-0000-0000-00003C000000}"/>
    <cellStyle name="20% - Accent6 6" xfId="229" xr:uid="{00000000-0005-0000-0000-00003D000000}"/>
    <cellStyle name="20% - Accent6 7" xfId="4167" xr:uid="{00000000-0005-0000-0000-00003E000000}"/>
    <cellStyle name="40% - Accent1" xfId="7" builtinId="31" customBuiltin="1"/>
    <cellStyle name="40% - Accent1 2" xfId="230" xr:uid="{00000000-0005-0000-0000-000040000000}"/>
    <cellStyle name="40% - Accent1 2 2" xfId="231" xr:uid="{00000000-0005-0000-0000-000041000000}"/>
    <cellStyle name="40% - Accent1 2 3" xfId="4174" xr:uid="{00000000-0005-0000-0000-000042000000}"/>
    <cellStyle name="40% - Accent1 3" xfId="232" xr:uid="{00000000-0005-0000-0000-000043000000}"/>
    <cellStyle name="40% - Accent1 3 2" xfId="4219" xr:uid="{00000000-0005-0000-0000-000044000000}"/>
    <cellStyle name="40% - Accent1 4" xfId="233" xr:uid="{00000000-0005-0000-0000-000045000000}"/>
    <cellStyle name="40% - Accent1 5" xfId="234" xr:uid="{00000000-0005-0000-0000-000046000000}"/>
    <cellStyle name="40% - Accent1 6" xfId="235" xr:uid="{00000000-0005-0000-0000-000047000000}"/>
    <cellStyle name="40% - Accent1 7" xfId="236" xr:uid="{00000000-0005-0000-0000-000048000000}"/>
    <cellStyle name="40% - Accent1 8" xfId="237" xr:uid="{00000000-0005-0000-0000-000049000000}"/>
    <cellStyle name="40% - Accent1 9" xfId="4148" xr:uid="{00000000-0005-0000-0000-00004A000000}"/>
    <cellStyle name="40% - Accent2" xfId="8" builtinId="35" customBuiltin="1"/>
    <cellStyle name="40% - Accent2 2" xfId="238" xr:uid="{00000000-0005-0000-0000-00004C000000}"/>
    <cellStyle name="40% - Accent2 2 2" xfId="239" xr:uid="{00000000-0005-0000-0000-00004D000000}"/>
    <cellStyle name="40% - Accent2 3" xfId="240" xr:uid="{00000000-0005-0000-0000-00004E000000}"/>
    <cellStyle name="40% - Accent2 3 2" xfId="4221" xr:uid="{00000000-0005-0000-0000-00004F000000}"/>
    <cellStyle name="40% - Accent2 4" xfId="241" xr:uid="{00000000-0005-0000-0000-000050000000}"/>
    <cellStyle name="40% - Accent2 5" xfId="242" xr:uid="{00000000-0005-0000-0000-000051000000}"/>
    <cellStyle name="40% - Accent2 6" xfId="243" xr:uid="{00000000-0005-0000-0000-000052000000}"/>
    <cellStyle name="40% - Accent2 7" xfId="4152" xr:uid="{00000000-0005-0000-0000-000053000000}"/>
    <cellStyle name="40% - Accent3" xfId="9" builtinId="39" customBuiltin="1"/>
    <cellStyle name="40% - Accent3 2" xfId="244" xr:uid="{00000000-0005-0000-0000-000055000000}"/>
    <cellStyle name="40% - Accent3 2 2" xfId="245" xr:uid="{00000000-0005-0000-0000-000056000000}"/>
    <cellStyle name="40% - Accent3 2 3" xfId="4175" xr:uid="{00000000-0005-0000-0000-000057000000}"/>
    <cellStyle name="40% - Accent3 3" xfId="246" xr:uid="{00000000-0005-0000-0000-000058000000}"/>
    <cellStyle name="40% - Accent3 3 2" xfId="4223" xr:uid="{00000000-0005-0000-0000-000059000000}"/>
    <cellStyle name="40% - Accent3 4" xfId="247" xr:uid="{00000000-0005-0000-0000-00005A000000}"/>
    <cellStyle name="40% - Accent3 5" xfId="248" xr:uid="{00000000-0005-0000-0000-00005B000000}"/>
    <cellStyle name="40% - Accent3 6" xfId="249" xr:uid="{00000000-0005-0000-0000-00005C000000}"/>
    <cellStyle name="40% - Accent3 7" xfId="250" xr:uid="{00000000-0005-0000-0000-00005D000000}"/>
    <cellStyle name="40% - Accent3 8" xfId="251" xr:uid="{00000000-0005-0000-0000-00005E000000}"/>
    <cellStyle name="40% - Accent3 9" xfId="4156" xr:uid="{00000000-0005-0000-0000-00005F000000}"/>
    <cellStyle name="40% - Accent4" xfId="10" builtinId="43" customBuiltin="1"/>
    <cellStyle name="40% - Accent4 2" xfId="252" xr:uid="{00000000-0005-0000-0000-000061000000}"/>
    <cellStyle name="40% - Accent4 2 2" xfId="253" xr:uid="{00000000-0005-0000-0000-000062000000}"/>
    <cellStyle name="40% - Accent4 2 3" xfId="4176" xr:uid="{00000000-0005-0000-0000-000063000000}"/>
    <cellStyle name="40% - Accent4 3" xfId="254" xr:uid="{00000000-0005-0000-0000-000064000000}"/>
    <cellStyle name="40% - Accent4 3 2" xfId="4225" xr:uid="{00000000-0005-0000-0000-000065000000}"/>
    <cellStyle name="40% - Accent4 4" xfId="255" xr:uid="{00000000-0005-0000-0000-000066000000}"/>
    <cellStyle name="40% - Accent4 5" xfId="256" xr:uid="{00000000-0005-0000-0000-000067000000}"/>
    <cellStyle name="40% - Accent4 6" xfId="257" xr:uid="{00000000-0005-0000-0000-000068000000}"/>
    <cellStyle name="40% - Accent4 7" xfId="258" xr:uid="{00000000-0005-0000-0000-000069000000}"/>
    <cellStyle name="40% - Accent4 8" xfId="259" xr:uid="{00000000-0005-0000-0000-00006A000000}"/>
    <cellStyle name="40% - Accent4 9" xfId="4160" xr:uid="{00000000-0005-0000-0000-00006B000000}"/>
    <cellStyle name="40% - Accent5" xfId="11" builtinId="47" customBuiltin="1"/>
    <cellStyle name="40% - Accent5 2" xfId="260" xr:uid="{00000000-0005-0000-0000-00006D000000}"/>
    <cellStyle name="40% - Accent5 2 2" xfId="261" xr:uid="{00000000-0005-0000-0000-00006E000000}"/>
    <cellStyle name="40% - Accent5 3" xfId="262" xr:uid="{00000000-0005-0000-0000-00006F000000}"/>
    <cellStyle name="40% - Accent5 3 2" xfId="4227" xr:uid="{00000000-0005-0000-0000-000070000000}"/>
    <cellStyle name="40% - Accent5 4" xfId="263" xr:uid="{00000000-0005-0000-0000-000071000000}"/>
    <cellStyle name="40% - Accent5 5" xfId="264" xr:uid="{00000000-0005-0000-0000-000072000000}"/>
    <cellStyle name="40% - Accent5 6" xfId="265" xr:uid="{00000000-0005-0000-0000-000073000000}"/>
    <cellStyle name="40% - Accent5 7" xfId="4164" xr:uid="{00000000-0005-0000-0000-000074000000}"/>
    <cellStyle name="40% - Accent6" xfId="12" builtinId="51" customBuiltin="1"/>
    <cellStyle name="40% - Accent6 2" xfId="266" xr:uid="{00000000-0005-0000-0000-000076000000}"/>
    <cellStyle name="40% - Accent6 2 2" xfId="267" xr:uid="{00000000-0005-0000-0000-000077000000}"/>
    <cellStyle name="40% - Accent6 2 3" xfId="4177" xr:uid="{00000000-0005-0000-0000-000078000000}"/>
    <cellStyle name="40% - Accent6 3" xfId="268" xr:uid="{00000000-0005-0000-0000-000079000000}"/>
    <cellStyle name="40% - Accent6 3 2" xfId="4229" xr:uid="{00000000-0005-0000-0000-00007A000000}"/>
    <cellStyle name="40% - Accent6 4" xfId="269" xr:uid="{00000000-0005-0000-0000-00007B000000}"/>
    <cellStyle name="40% - Accent6 5" xfId="270" xr:uid="{00000000-0005-0000-0000-00007C000000}"/>
    <cellStyle name="40% - Accent6 6" xfId="271" xr:uid="{00000000-0005-0000-0000-00007D000000}"/>
    <cellStyle name="40% - Accent6 7" xfId="272" xr:uid="{00000000-0005-0000-0000-00007E000000}"/>
    <cellStyle name="40% - Accent6 8" xfId="273" xr:uid="{00000000-0005-0000-0000-00007F000000}"/>
    <cellStyle name="40% - Accent6 9" xfId="4168" xr:uid="{00000000-0005-0000-0000-000080000000}"/>
    <cellStyle name="60% - Accent1" xfId="13" builtinId="32" customBuiltin="1"/>
    <cellStyle name="60% - Accent1 2" xfId="274" xr:uid="{00000000-0005-0000-0000-000082000000}"/>
    <cellStyle name="60% - Accent1 2 2" xfId="4178" xr:uid="{00000000-0005-0000-0000-000083000000}"/>
    <cellStyle name="60% - Accent1 3" xfId="275" xr:uid="{00000000-0005-0000-0000-000084000000}"/>
    <cellStyle name="60% - Accent1 4" xfId="276" xr:uid="{00000000-0005-0000-0000-000085000000}"/>
    <cellStyle name="60% - Accent1 5" xfId="277" xr:uid="{00000000-0005-0000-0000-000086000000}"/>
    <cellStyle name="60% - Accent1 6" xfId="278" xr:uid="{00000000-0005-0000-0000-000087000000}"/>
    <cellStyle name="60% - Accent1 7" xfId="279" xr:uid="{00000000-0005-0000-0000-000088000000}"/>
    <cellStyle name="60% - Accent1 8" xfId="280" xr:uid="{00000000-0005-0000-0000-000089000000}"/>
    <cellStyle name="60% - Accent1 9" xfId="4149" xr:uid="{00000000-0005-0000-0000-00008A000000}"/>
    <cellStyle name="60% - Accent2" xfId="14" builtinId="36" customBuiltin="1"/>
    <cellStyle name="60% - Accent2 2" xfId="281" xr:uid="{00000000-0005-0000-0000-00008C000000}"/>
    <cellStyle name="60% - Accent2 3" xfId="282" xr:uid="{00000000-0005-0000-0000-00008D000000}"/>
    <cellStyle name="60% - Accent2 4" xfId="283" xr:uid="{00000000-0005-0000-0000-00008E000000}"/>
    <cellStyle name="60% - Accent2 5" xfId="284" xr:uid="{00000000-0005-0000-0000-00008F000000}"/>
    <cellStyle name="60% - Accent2 6" xfId="285" xr:uid="{00000000-0005-0000-0000-000090000000}"/>
    <cellStyle name="60% - Accent2 7" xfId="4153" xr:uid="{00000000-0005-0000-0000-000091000000}"/>
    <cellStyle name="60% - Accent3" xfId="15" builtinId="40" customBuiltin="1"/>
    <cellStyle name="60% - Accent3 2" xfId="286" xr:uid="{00000000-0005-0000-0000-000093000000}"/>
    <cellStyle name="60% - Accent3 2 2" xfId="4180" xr:uid="{00000000-0005-0000-0000-000094000000}"/>
    <cellStyle name="60% - Accent3 3" xfId="287" xr:uid="{00000000-0005-0000-0000-000095000000}"/>
    <cellStyle name="60% - Accent3 4" xfId="288" xr:uid="{00000000-0005-0000-0000-000096000000}"/>
    <cellStyle name="60% - Accent3 5" xfId="289" xr:uid="{00000000-0005-0000-0000-000097000000}"/>
    <cellStyle name="60% - Accent3 6" xfId="290" xr:uid="{00000000-0005-0000-0000-000098000000}"/>
    <cellStyle name="60% - Accent3 7" xfId="291" xr:uid="{00000000-0005-0000-0000-000099000000}"/>
    <cellStyle name="60% - Accent3 8" xfId="292" xr:uid="{00000000-0005-0000-0000-00009A000000}"/>
    <cellStyle name="60% - Accent3 9" xfId="4157" xr:uid="{00000000-0005-0000-0000-00009B000000}"/>
    <cellStyle name="60% - Accent4" xfId="16" builtinId="44" customBuiltin="1"/>
    <cellStyle name="60% - Accent4 2" xfId="293" xr:uid="{00000000-0005-0000-0000-00009D000000}"/>
    <cellStyle name="60% - Accent4 2 2" xfId="4181" xr:uid="{00000000-0005-0000-0000-00009E000000}"/>
    <cellStyle name="60% - Accent4 3" xfId="294" xr:uid="{00000000-0005-0000-0000-00009F000000}"/>
    <cellStyle name="60% - Accent4 4" xfId="295" xr:uid="{00000000-0005-0000-0000-0000A0000000}"/>
    <cellStyle name="60% - Accent4 5" xfId="296" xr:uid="{00000000-0005-0000-0000-0000A1000000}"/>
    <cellStyle name="60% - Accent4 6" xfId="297" xr:uid="{00000000-0005-0000-0000-0000A2000000}"/>
    <cellStyle name="60% - Accent4 7" xfId="298" xr:uid="{00000000-0005-0000-0000-0000A3000000}"/>
    <cellStyle name="60% - Accent4 8" xfId="299" xr:uid="{00000000-0005-0000-0000-0000A4000000}"/>
    <cellStyle name="60% - Accent4 9" xfId="4161" xr:uid="{00000000-0005-0000-0000-0000A5000000}"/>
    <cellStyle name="60% - Accent5" xfId="17" builtinId="48" customBuiltin="1"/>
    <cellStyle name="60% - Accent5 2" xfId="300" xr:uid="{00000000-0005-0000-0000-0000A7000000}"/>
    <cellStyle name="60% - Accent5 3" xfId="301" xr:uid="{00000000-0005-0000-0000-0000A8000000}"/>
    <cellStyle name="60% - Accent5 4" xfId="302" xr:uid="{00000000-0005-0000-0000-0000A9000000}"/>
    <cellStyle name="60% - Accent5 5" xfId="303" xr:uid="{00000000-0005-0000-0000-0000AA000000}"/>
    <cellStyle name="60% - Accent5 6" xfId="304" xr:uid="{00000000-0005-0000-0000-0000AB000000}"/>
    <cellStyle name="60% - Accent5 7" xfId="4165" xr:uid="{00000000-0005-0000-0000-0000AC000000}"/>
    <cellStyle name="60% - Accent6" xfId="18" builtinId="52" customBuiltin="1"/>
    <cellStyle name="60% - Accent6 2" xfId="305" xr:uid="{00000000-0005-0000-0000-0000AE000000}"/>
    <cellStyle name="60% - Accent6 2 2" xfId="4182" xr:uid="{00000000-0005-0000-0000-0000AF000000}"/>
    <cellStyle name="60% - Accent6 3" xfId="306" xr:uid="{00000000-0005-0000-0000-0000B0000000}"/>
    <cellStyle name="60% - Accent6 4" xfId="307" xr:uid="{00000000-0005-0000-0000-0000B1000000}"/>
    <cellStyle name="60% - Accent6 5" xfId="308" xr:uid="{00000000-0005-0000-0000-0000B2000000}"/>
    <cellStyle name="60% - Accent6 6" xfId="309" xr:uid="{00000000-0005-0000-0000-0000B3000000}"/>
    <cellStyle name="60% - Accent6 7" xfId="310" xr:uid="{00000000-0005-0000-0000-0000B4000000}"/>
    <cellStyle name="60% - Accent6 8" xfId="311" xr:uid="{00000000-0005-0000-0000-0000B5000000}"/>
    <cellStyle name="60% - Accent6 9" xfId="4169" xr:uid="{00000000-0005-0000-0000-0000B6000000}"/>
    <cellStyle name="Accent1" xfId="19" builtinId="29" customBuiltin="1"/>
    <cellStyle name="Accent1 2" xfId="312" xr:uid="{00000000-0005-0000-0000-0000B8000000}"/>
    <cellStyle name="Accent1 2 2" xfId="4183" xr:uid="{00000000-0005-0000-0000-0000B9000000}"/>
    <cellStyle name="Accent1 3" xfId="313" xr:uid="{00000000-0005-0000-0000-0000BA000000}"/>
    <cellStyle name="Accent1 4" xfId="314" xr:uid="{00000000-0005-0000-0000-0000BB000000}"/>
    <cellStyle name="Accent1 5" xfId="315" xr:uid="{00000000-0005-0000-0000-0000BC000000}"/>
    <cellStyle name="Accent1 6" xfId="316" xr:uid="{00000000-0005-0000-0000-0000BD000000}"/>
    <cellStyle name="Accent1 7" xfId="317" xr:uid="{00000000-0005-0000-0000-0000BE000000}"/>
    <cellStyle name="Accent1 8" xfId="318" xr:uid="{00000000-0005-0000-0000-0000BF000000}"/>
    <cellStyle name="Accent1 9" xfId="4146" xr:uid="{00000000-0005-0000-0000-0000C0000000}"/>
    <cellStyle name="Accent2" xfId="20" builtinId="33" customBuiltin="1"/>
    <cellStyle name="Accent2 2" xfId="319" xr:uid="{00000000-0005-0000-0000-0000C2000000}"/>
    <cellStyle name="Accent2 3" xfId="320" xr:uid="{00000000-0005-0000-0000-0000C3000000}"/>
    <cellStyle name="Accent2 4" xfId="321" xr:uid="{00000000-0005-0000-0000-0000C4000000}"/>
    <cellStyle name="Accent2 5" xfId="322" xr:uid="{00000000-0005-0000-0000-0000C5000000}"/>
    <cellStyle name="Accent2 6" xfId="323" xr:uid="{00000000-0005-0000-0000-0000C6000000}"/>
    <cellStyle name="Accent2 7" xfId="4150" xr:uid="{00000000-0005-0000-0000-0000C7000000}"/>
    <cellStyle name="Accent3" xfId="21" builtinId="37" customBuiltin="1"/>
    <cellStyle name="Accent3 2" xfId="324" xr:uid="{00000000-0005-0000-0000-0000C9000000}"/>
    <cellStyle name="Accent3 3" xfId="325" xr:uid="{00000000-0005-0000-0000-0000CA000000}"/>
    <cellStyle name="Accent3 4" xfId="326" xr:uid="{00000000-0005-0000-0000-0000CB000000}"/>
    <cellStyle name="Accent3 5" xfId="327" xr:uid="{00000000-0005-0000-0000-0000CC000000}"/>
    <cellStyle name="Accent3 6" xfId="328" xr:uid="{00000000-0005-0000-0000-0000CD000000}"/>
    <cellStyle name="Accent3 7" xfId="4154" xr:uid="{00000000-0005-0000-0000-0000CE000000}"/>
    <cellStyle name="Accent4" xfId="22" builtinId="41" customBuiltin="1"/>
    <cellStyle name="Accent4 2" xfId="329" xr:uid="{00000000-0005-0000-0000-0000D0000000}"/>
    <cellStyle name="Accent4 2 2" xfId="4184" xr:uid="{00000000-0005-0000-0000-0000D1000000}"/>
    <cellStyle name="Accent4 3" xfId="330" xr:uid="{00000000-0005-0000-0000-0000D2000000}"/>
    <cellStyle name="Accent4 4" xfId="331" xr:uid="{00000000-0005-0000-0000-0000D3000000}"/>
    <cellStyle name="Accent4 5" xfId="332" xr:uid="{00000000-0005-0000-0000-0000D4000000}"/>
    <cellStyle name="Accent4 6" xfId="333" xr:uid="{00000000-0005-0000-0000-0000D5000000}"/>
    <cellStyle name="Accent4 7" xfId="334" xr:uid="{00000000-0005-0000-0000-0000D6000000}"/>
    <cellStyle name="Accent4 8" xfId="335" xr:uid="{00000000-0005-0000-0000-0000D7000000}"/>
    <cellStyle name="Accent4 9" xfId="4158" xr:uid="{00000000-0005-0000-0000-0000D8000000}"/>
    <cellStyle name="Accent5" xfId="23" builtinId="45" customBuiltin="1"/>
    <cellStyle name="Accent5 2" xfId="336" xr:uid="{00000000-0005-0000-0000-0000DA000000}"/>
    <cellStyle name="Accent5 3" xfId="337" xr:uid="{00000000-0005-0000-0000-0000DB000000}"/>
    <cellStyle name="Accent5 4" xfId="338" xr:uid="{00000000-0005-0000-0000-0000DC000000}"/>
    <cellStyle name="Accent5 5" xfId="339" xr:uid="{00000000-0005-0000-0000-0000DD000000}"/>
    <cellStyle name="Accent5 6" xfId="340" xr:uid="{00000000-0005-0000-0000-0000DE000000}"/>
    <cellStyle name="Accent5 7" xfId="4162" xr:uid="{00000000-0005-0000-0000-0000DF000000}"/>
    <cellStyle name="Accent6" xfId="24" builtinId="49" customBuiltin="1"/>
    <cellStyle name="Accent6 2" xfId="341" xr:uid="{00000000-0005-0000-0000-0000E1000000}"/>
    <cellStyle name="Accent6 3" xfId="342" xr:uid="{00000000-0005-0000-0000-0000E2000000}"/>
    <cellStyle name="Accent6 4" xfId="343" xr:uid="{00000000-0005-0000-0000-0000E3000000}"/>
    <cellStyle name="Accent6 5" xfId="344" xr:uid="{00000000-0005-0000-0000-0000E4000000}"/>
    <cellStyle name="Accent6 6" xfId="345" xr:uid="{00000000-0005-0000-0000-0000E5000000}"/>
    <cellStyle name="Accent6 7" xfId="4166" xr:uid="{00000000-0005-0000-0000-0000E6000000}"/>
    <cellStyle name="Bad" xfId="25" builtinId="27" customBuiltin="1"/>
    <cellStyle name="Bad 2" xfId="346" xr:uid="{00000000-0005-0000-0000-0000E8000000}"/>
    <cellStyle name="Bad 2 2" xfId="4185" xr:uid="{00000000-0005-0000-0000-0000E9000000}"/>
    <cellStyle name="Bad 3" xfId="347" xr:uid="{00000000-0005-0000-0000-0000EA000000}"/>
    <cellStyle name="Bad 4" xfId="348" xr:uid="{00000000-0005-0000-0000-0000EB000000}"/>
    <cellStyle name="Bad 5" xfId="349" xr:uid="{00000000-0005-0000-0000-0000EC000000}"/>
    <cellStyle name="Bad 6" xfId="350" xr:uid="{00000000-0005-0000-0000-0000ED000000}"/>
    <cellStyle name="Bad 7" xfId="351" xr:uid="{00000000-0005-0000-0000-0000EE000000}"/>
    <cellStyle name="Bad 8" xfId="352" xr:uid="{00000000-0005-0000-0000-0000EF000000}"/>
    <cellStyle name="Bad 9" xfId="4136" xr:uid="{00000000-0005-0000-0000-0000F0000000}"/>
    <cellStyle name="Calculation" xfId="26" builtinId="22" customBuiltin="1"/>
    <cellStyle name="Calculation 2" xfId="353" xr:uid="{00000000-0005-0000-0000-0000F2000000}"/>
    <cellStyle name="Calculation 3" xfId="354" xr:uid="{00000000-0005-0000-0000-0000F3000000}"/>
    <cellStyle name="Calculation 4" xfId="355" xr:uid="{00000000-0005-0000-0000-0000F4000000}"/>
    <cellStyle name="Calculation 5" xfId="356" xr:uid="{00000000-0005-0000-0000-0000F5000000}"/>
    <cellStyle name="Calculation 6" xfId="357" xr:uid="{00000000-0005-0000-0000-0000F6000000}"/>
    <cellStyle name="Calculation 7" xfId="4140" xr:uid="{00000000-0005-0000-0000-0000F7000000}"/>
    <cellStyle name="Check Cell" xfId="27" builtinId="23" customBuiltin="1"/>
    <cellStyle name="Check Cell 2" xfId="358" xr:uid="{00000000-0005-0000-0000-0000F9000000}"/>
    <cellStyle name="Check Cell 2 2" xfId="4186" xr:uid="{00000000-0005-0000-0000-0000FA000000}"/>
    <cellStyle name="Check Cell 3" xfId="359" xr:uid="{00000000-0005-0000-0000-0000FB000000}"/>
    <cellStyle name="Check Cell 4" xfId="360" xr:uid="{00000000-0005-0000-0000-0000FC000000}"/>
    <cellStyle name="Check Cell 5" xfId="361" xr:uid="{00000000-0005-0000-0000-0000FD000000}"/>
    <cellStyle name="Check Cell 6" xfId="362" xr:uid="{00000000-0005-0000-0000-0000FE000000}"/>
    <cellStyle name="Check Cell 7" xfId="363" xr:uid="{00000000-0005-0000-0000-0000FF000000}"/>
    <cellStyle name="Check Cell 8" xfId="364" xr:uid="{00000000-0005-0000-0000-000000010000}"/>
    <cellStyle name="Check Cell 9" xfId="4142" xr:uid="{00000000-0005-0000-0000-000001010000}"/>
    <cellStyle name="Comma" xfId="28" builtinId="3"/>
    <cellStyle name="Comma 10" xfId="365" xr:uid="{00000000-0005-0000-0000-000003010000}"/>
    <cellStyle name="Comma 11" xfId="366" xr:uid="{00000000-0005-0000-0000-000004010000}"/>
    <cellStyle name="Comma 12" xfId="367" xr:uid="{00000000-0005-0000-0000-000005010000}"/>
    <cellStyle name="Comma 13" xfId="368" xr:uid="{00000000-0005-0000-0000-000006010000}"/>
    <cellStyle name="Comma 14" xfId="369" xr:uid="{00000000-0005-0000-0000-000007010000}"/>
    <cellStyle name="Comma 15" xfId="370" xr:uid="{00000000-0005-0000-0000-000008010000}"/>
    <cellStyle name="Comma 16" xfId="185" xr:uid="{00000000-0005-0000-0000-000009010000}"/>
    <cellStyle name="Comma 17" xfId="371" xr:uid="{00000000-0005-0000-0000-00000A010000}"/>
    <cellStyle name="Comma 17 10" xfId="3124" xr:uid="{00000000-0005-0000-0000-00000B010000}"/>
    <cellStyle name="Comma 17 11" xfId="3626" xr:uid="{00000000-0005-0000-0000-00000C010000}"/>
    <cellStyle name="Comma 17 2" xfId="619" xr:uid="{00000000-0005-0000-0000-00000D010000}"/>
    <cellStyle name="Comma 17 2 2" xfId="668" xr:uid="{00000000-0005-0000-0000-00000E010000}"/>
    <cellStyle name="Comma 17 2 2 2" xfId="792" xr:uid="{00000000-0005-0000-0000-00000F010000}"/>
    <cellStyle name="Comma 17 2 2 2 2" xfId="1040" xr:uid="{00000000-0005-0000-0000-000010010000}"/>
    <cellStyle name="Comma 17 2 2 2 2 2" xfId="1536" xr:uid="{00000000-0005-0000-0000-000011010000}"/>
    <cellStyle name="Comma 17 2 2 2 2 2 2" xfId="2555" xr:uid="{00000000-0005-0000-0000-000012010000}"/>
    <cellStyle name="Comma 17 2 2 2 2 3" xfId="2059" xr:uid="{00000000-0005-0000-0000-000013010000}"/>
    <cellStyle name="Comma 17 2 2 2 2 4" xfId="3057" xr:uid="{00000000-0005-0000-0000-000014010000}"/>
    <cellStyle name="Comma 17 2 2 2 2 5" xfId="3559" xr:uid="{00000000-0005-0000-0000-000015010000}"/>
    <cellStyle name="Comma 17 2 2 2 2 6" xfId="4061" xr:uid="{00000000-0005-0000-0000-000016010000}"/>
    <cellStyle name="Comma 17 2 2 2 3" xfId="1288" xr:uid="{00000000-0005-0000-0000-000017010000}"/>
    <cellStyle name="Comma 17 2 2 2 3 2" xfId="2307" xr:uid="{00000000-0005-0000-0000-000018010000}"/>
    <cellStyle name="Comma 17 2 2 2 4" xfId="1811" xr:uid="{00000000-0005-0000-0000-000019010000}"/>
    <cellStyle name="Comma 17 2 2 2 5" xfId="2809" xr:uid="{00000000-0005-0000-0000-00001A010000}"/>
    <cellStyle name="Comma 17 2 2 2 6" xfId="3311" xr:uid="{00000000-0005-0000-0000-00001B010000}"/>
    <cellStyle name="Comma 17 2 2 2 7" xfId="3813" xr:uid="{00000000-0005-0000-0000-00001C010000}"/>
    <cellStyle name="Comma 17 2 2 3" xfId="916" xr:uid="{00000000-0005-0000-0000-00001D010000}"/>
    <cellStyle name="Comma 17 2 2 3 2" xfId="1412" xr:uid="{00000000-0005-0000-0000-00001E010000}"/>
    <cellStyle name="Comma 17 2 2 3 2 2" xfId="2431" xr:uid="{00000000-0005-0000-0000-00001F010000}"/>
    <cellStyle name="Comma 17 2 2 3 3" xfId="1935" xr:uid="{00000000-0005-0000-0000-000020010000}"/>
    <cellStyle name="Comma 17 2 2 3 4" xfId="2933" xr:uid="{00000000-0005-0000-0000-000021010000}"/>
    <cellStyle name="Comma 17 2 2 3 5" xfId="3435" xr:uid="{00000000-0005-0000-0000-000022010000}"/>
    <cellStyle name="Comma 17 2 2 3 6" xfId="3937" xr:uid="{00000000-0005-0000-0000-000023010000}"/>
    <cellStyle name="Comma 17 2 2 4" xfId="1164" xr:uid="{00000000-0005-0000-0000-000024010000}"/>
    <cellStyle name="Comma 17 2 2 4 2" xfId="2183" xr:uid="{00000000-0005-0000-0000-000025010000}"/>
    <cellStyle name="Comma 17 2 2 5" xfId="1687" xr:uid="{00000000-0005-0000-0000-000026010000}"/>
    <cellStyle name="Comma 17 2 2 6" xfId="2685" xr:uid="{00000000-0005-0000-0000-000027010000}"/>
    <cellStyle name="Comma 17 2 2 7" xfId="3187" xr:uid="{00000000-0005-0000-0000-000028010000}"/>
    <cellStyle name="Comma 17 2 2 8" xfId="3689" xr:uid="{00000000-0005-0000-0000-000029010000}"/>
    <cellStyle name="Comma 17 2 3" xfId="751" xr:uid="{00000000-0005-0000-0000-00002A010000}"/>
    <cellStyle name="Comma 17 2 3 2" xfId="999" xr:uid="{00000000-0005-0000-0000-00002B010000}"/>
    <cellStyle name="Comma 17 2 3 2 2" xfId="1495" xr:uid="{00000000-0005-0000-0000-00002C010000}"/>
    <cellStyle name="Comma 17 2 3 2 2 2" xfId="2514" xr:uid="{00000000-0005-0000-0000-00002D010000}"/>
    <cellStyle name="Comma 17 2 3 2 3" xfId="2018" xr:uid="{00000000-0005-0000-0000-00002E010000}"/>
    <cellStyle name="Comma 17 2 3 2 4" xfId="3016" xr:uid="{00000000-0005-0000-0000-00002F010000}"/>
    <cellStyle name="Comma 17 2 3 2 5" xfId="3518" xr:uid="{00000000-0005-0000-0000-000030010000}"/>
    <cellStyle name="Comma 17 2 3 2 6" xfId="4020" xr:uid="{00000000-0005-0000-0000-000031010000}"/>
    <cellStyle name="Comma 17 2 3 3" xfId="1247" xr:uid="{00000000-0005-0000-0000-000032010000}"/>
    <cellStyle name="Comma 17 2 3 3 2" xfId="2266" xr:uid="{00000000-0005-0000-0000-000033010000}"/>
    <cellStyle name="Comma 17 2 3 4" xfId="1770" xr:uid="{00000000-0005-0000-0000-000034010000}"/>
    <cellStyle name="Comma 17 2 3 5" xfId="2768" xr:uid="{00000000-0005-0000-0000-000035010000}"/>
    <cellStyle name="Comma 17 2 3 6" xfId="3270" xr:uid="{00000000-0005-0000-0000-000036010000}"/>
    <cellStyle name="Comma 17 2 3 7" xfId="3772" xr:uid="{00000000-0005-0000-0000-000037010000}"/>
    <cellStyle name="Comma 17 2 4" xfId="875" xr:uid="{00000000-0005-0000-0000-000038010000}"/>
    <cellStyle name="Comma 17 2 4 2" xfId="1371" xr:uid="{00000000-0005-0000-0000-000039010000}"/>
    <cellStyle name="Comma 17 2 4 2 2" xfId="2390" xr:uid="{00000000-0005-0000-0000-00003A010000}"/>
    <cellStyle name="Comma 17 2 4 3" xfId="1894" xr:uid="{00000000-0005-0000-0000-00003B010000}"/>
    <cellStyle name="Comma 17 2 4 4" xfId="2892" xr:uid="{00000000-0005-0000-0000-00003C010000}"/>
    <cellStyle name="Comma 17 2 4 5" xfId="3394" xr:uid="{00000000-0005-0000-0000-00003D010000}"/>
    <cellStyle name="Comma 17 2 4 6" xfId="3896" xr:uid="{00000000-0005-0000-0000-00003E010000}"/>
    <cellStyle name="Comma 17 2 5" xfId="1123" xr:uid="{00000000-0005-0000-0000-00003F010000}"/>
    <cellStyle name="Comma 17 2 5 2" xfId="2142" xr:uid="{00000000-0005-0000-0000-000040010000}"/>
    <cellStyle name="Comma 17 2 6" xfId="1646" xr:uid="{00000000-0005-0000-0000-000041010000}"/>
    <cellStyle name="Comma 17 2 7" xfId="2644" xr:uid="{00000000-0005-0000-0000-000042010000}"/>
    <cellStyle name="Comma 17 2 8" xfId="3146" xr:uid="{00000000-0005-0000-0000-000043010000}"/>
    <cellStyle name="Comma 17 2 9" xfId="3648" xr:uid="{00000000-0005-0000-0000-000044010000}"/>
    <cellStyle name="Comma 17 3" xfId="647" xr:uid="{00000000-0005-0000-0000-000045010000}"/>
    <cellStyle name="Comma 17 3 2" xfId="669" xr:uid="{00000000-0005-0000-0000-000046010000}"/>
    <cellStyle name="Comma 17 3 2 2" xfId="793" xr:uid="{00000000-0005-0000-0000-000047010000}"/>
    <cellStyle name="Comma 17 3 2 2 2" xfId="1041" xr:uid="{00000000-0005-0000-0000-000048010000}"/>
    <cellStyle name="Comma 17 3 2 2 2 2" xfId="1537" xr:uid="{00000000-0005-0000-0000-000049010000}"/>
    <cellStyle name="Comma 17 3 2 2 2 2 2" xfId="2556" xr:uid="{00000000-0005-0000-0000-00004A010000}"/>
    <cellStyle name="Comma 17 3 2 2 2 3" xfId="2060" xr:uid="{00000000-0005-0000-0000-00004B010000}"/>
    <cellStyle name="Comma 17 3 2 2 2 4" xfId="3058" xr:uid="{00000000-0005-0000-0000-00004C010000}"/>
    <cellStyle name="Comma 17 3 2 2 2 5" xfId="3560" xr:uid="{00000000-0005-0000-0000-00004D010000}"/>
    <cellStyle name="Comma 17 3 2 2 2 6" xfId="4062" xr:uid="{00000000-0005-0000-0000-00004E010000}"/>
    <cellStyle name="Comma 17 3 2 2 3" xfId="1289" xr:uid="{00000000-0005-0000-0000-00004F010000}"/>
    <cellStyle name="Comma 17 3 2 2 3 2" xfId="2308" xr:uid="{00000000-0005-0000-0000-000050010000}"/>
    <cellStyle name="Comma 17 3 2 2 4" xfId="1812" xr:uid="{00000000-0005-0000-0000-000051010000}"/>
    <cellStyle name="Comma 17 3 2 2 5" xfId="2810" xr:uid="{00000000-0005-0000-0000-000052010000}"/>
    <cellStyle name="Comma 17 3 2 2 6" xfId="3312" xr:uid="{00000000-0005-0000-0000-000053010000}"/>
    <cellStyle name="Comma 17 3 2 2 7" xfId="3814" xr:uid="{00000000-0005-0000-0000-000054010000}"/>
    <cellStyle name="Comma 17 3 2 3" xfId="917" xr:uid="{00000000-0005-0000-0000-000055010000}"/>
    <cellStyle name="Comma 17 3 2 3 2" xfId="1413" xr:uid="{00000000-0005-0000-0000-000056010000}"/>
    <cellStyle name="Comma 17 3 2 3 2 2" xfId="2432" xr:uid="{00000000-0005-0000-0000-000057010000}"/>
    <cellStyle name="Comma 17 3 2 3 3" xfId="1936" xr:uid="{00000000-0005-0000-0000-000058010000}"/>
    <cellStyle name="Comma 17 3 2 3 4" xfId="2934" xr:uid="{00000000-0005-0000-0000-000059010000}"/>
    <cellStyle name="Comma 17 3 2 3 5" xfId="3436" xr:uid="{00000000-0005-0000-0000-00005A010000}"/>
    <cellStyle name="Comma 17 3 2 3 6" xfId="3938" xr:uid="{00000000-0005-0000-0000-00005B010000}"/>
    <cellStyle name="Comma 17 3 2 4" xfId="1165" xr:uid="{00000000-0005-0000-0000-00005C010000}"/>
    <cellStyle name="Comma 17 3 2 4 2" xfId="2184" xr:uid="{00000000-0005-0000-0000-00005D010000}"/>
    <cellStyle name="Comma 17 3 2 5" xfId="1688" xr:uid="{00000000-0005-0000-0000-00005E010000}"/>
    <cellStyle name="Comma 17 3 2 6" xfId="2686" xr:uid="{00000000-0005-0000-0000-00005F010000}"/>
    <cellStyle name="Comma 17 3 2 7" xfId="3188" xr:uid="{00000000-0005-0000-0000-000060010000}"/>
    <cellStyle name="Comma 17 3 2 8" xfId="3690" xr:uid="{00000000-0005-0000-0000-000061010000}"/>
    <cellStyle name="Comma 17 3 3" xfId="771" xr:uid="{00000000-0005-0000-0000-000062010000}"/>
    <cellStyle name="Comma 17 3 3 2" xfId="1019" xr:uid="{00000000-0005-0000-0000-000063010000}"/>
    <cellStyle name="Comma 17 3 3 2 2" xfId="1515" xr:uid="{00000000-0005-0000-0000-000064010000}"/>
    <cellStyle name="Comma 17 3 3 2 2 2" xfId="2534" xr:uid="{00000000-0005-0000-0000-000065010000}"/>
    <cellStyle name="Comma 17 3 3 2 3" xfId="2038" xr:uid="{00000000-0005-0000-0000-000066010000}"/>
    <cellStyle name="Comma 17 3 3 2 4" xfId="3036" xr:uid="{00000000-0005-0000-0000-000067010000}"/>
    <cellStyle name="Comma 17 3 3 2 5" xfId="3538" xr:uid="{00000000-0005-0000-0000-000068010000}"/>
    <cellStyle name="Comma 17 3 3 2 6" xfId="4040" xr:uid="{00000000-0005-0000-0000-000069010000}"/>
    <cellStyle name="Comma 17 3 3 3" xfId="1267" xr:uid="{00000000-0005-0000-0000-00006A010000}"/>
    <cellStyle name="Comma 17 3 3 3 2" xfId="2286" xr:uid="{00000000-0005-0000-0000-00006B010000}"/>
    <cellStyle name="Comma 17 3 3 4" xfId="1790" xr:uid="{00000000-0005-0000-0000-00006C010000}"/>
    <cellStyle name="Comma 17 3 3 5" xfId="2788" xr:uid="{00000000-0005-0000-0000-00006D010000}"/>
    <cellStyle name="Comma 17 3 3 6" xfId="3290" xr:uid="{00000000-0005-0000-0000-00006E010000}"/>
    <cellStyle name="Comma 17 3 3 7" xfId="3792" xr:uid="{00000000-0005-0000-0000-00006F010000}"/>
    <cellStyle name="Comma 17 3 4" xfId="895" xr:uid="{00000000-0005-0000-0000-000070010000}"/>
    <cellStyle name="Comma 17 3 4 2" xfId="1391" xr:uid="{00000000-0005-0000-0000-000071010000}"/>
    <cellStyle name="Comma 17 3 4 2 2" xfId="2410" xr:uid="{00000000-0005-0000-0000-000072010000}"/>
    <cellStyle name="Comma 17 3 4 3" xfId="1914" xr:uid="{00000000-0005-0000-0000-000073010000}"/>
    <cellStyle name="Comma 17 3 4 4" xfId="2912" xr:uid="{00000000-0005-0000-0000-000074010000}"/>
    <cellStyle name="Comma 17 3 4 5" xfId="3414" xr:uid="{00000000-0005-0000-0000-000075010000}"/>
    <cellStyle name="Comma 17 3 4 6" xfId="3916" xr:uid="{00000000-0005-0000-0000-000076010000}"/>
    <cellStyle name="Comma 17 3 5" xfId="1143" xr:uid="{00000000-0005-0000-0000-000077010000}"/>
    <cellStyle name="Comma 17 3 5 2" xfId="2162" xr:uid="{00000000-0005-0000-0000-000078010000}"/>
    <cellStyle name="Comma 17 3 6" xfId="1666" xr:uid="{00000000-0005-0000-0000-000079010000}"/>
    <cellStyle name="Comma 17 3 7" xfId="2664" xr:uid="{00000000-0005-0000-0000-00007A010000}"/>
    <cellStyle name="Comma 17 3 8" xfId="3166" xr:uid="{00000000-0005-0000-0000-00007B010000}"/>
    <cellStyle name="Comma 17 3 9" xfId="3668" xr:uid="{00000000-0005-0000-0000-00007C010000}"/>
    <cellStyle name="Comma 17 4" xfId="667" xr:uid="{00000000-0005-0000-0000-00007D010000}"/>
    <cellStyle name="Comma 17 4 2" xfId="791" xr:uid="{00000000-0005-0000-0000-00007E010000}"/>
    <cellStyle name="Comma 17 4 2 2" xfId="1039" xr:uid="{00000000-0005-0000-0000-00007F010000}"/>
    <cellStyle name="Comma 17 4 2 2 2" xfId="1535" xr:uid="{00000000-0005-0000-0000-000080010000}"/>
    <cellStyle name="Comma 17 4 2 2 2 2" xfId="2554" xr:uid="{00000000-0005-0000-0000-000081010000}"/>
    <cellStyle name="Comma 17 4 2 2 3" xfId="2058" xr:uid="{00000000-0005-0000-0000-000082010000}"/>
    <cellStyle name="Comma 17 4 2 2 4" xfId="3056" xr:uid="{00000000-0005-0000-0000-000083010000}"/>
    <cellStyle name="Comma 17 4 2 2 5" xfId="3558" xr:uid="{00000000-0005-0000-0000-000084010000}"/>
    <cellStyle name="Comma 17 4 2 2 6" xfId="4060" xr:uid="{00000000-0005-0000-0000-000085010000}"/>
    <cellStyle name="Comma 17 4 2 3" xfId="1287" xr:uid="{00000000-0005-0000-0000-000086010000}"/>
    <cellStyle name="Comma 17 4 2 3 2" xfId="2306" xr:uid="{00000000-0005-0000-0000-000087010000}"/>
    <cellStyle name="Comma 17 4 2 4" xfId="1810" xr:uid="{00000000-0005-0000-0000-000088010000}"/>
    <cellStyle name="Comma 17 4 2 5" xfId="2808" xr:uid="{00000000-0005-0000-0000-000089010000}"/>
    <cellStyle name="Comma 17 4 2 6" xfId="3310" xr:uid="{00000000-0005-0000-0000-00008A010000}"/>
    <cellStyle name="Comma 17 4 2 7" xfId="3812" xr:uid="{00000000-0005-0000-0000-00008B010000}"/>
    <cellStyle name="Comma 17 4 3" xfId="915" xr:uid="{00000000-0005-0000-0000-00008C010000}"/>
    <cellStyle name="Comma 17 4 3 2" xfId="1411" xr:uid="{00000000-0005-0000-0000-00008D010000}"/>
    <cellStyle name="Comma 17 4 3 2 2" xfId="2430" xr:uid="{00000000-0005-0000-0000-00008E010000}"/>
    <cellStyle name="Comma 17 4 3 3" xfId="1934" xr:uid="{00000000-0005-0000-0000-00008F010000}"/>
    <cellStyle name="Comma 17 4 3 4" xfId="2932" xr:uid="{00000000-0005-0000-0000-000090010000}"/>
    <cellStyle name="Comma 17 4 3 5" xfId="3434" xr:uid="{00000000-0005-0000-0000-000091010000}"/>
    <cellStyle name="Comma 17 4 3 6" xfId="3936" xr:uid="{00000000-0005-0000-0000-000092010000}"/>
    <cellStyle name="Comma 17 4 4" xfId="1163" xr:uid="{00000000-0005-0000-0000-000093010000}"/>
    <cellStyle name="Comma 17 4 4 2" xfId="2182" xr:uid="{00000000-0005-0000-0000-000094010000}"/>
    <cellStyle name="Comma 17 4 5" xfId="1686" xr:uid="{00000000-0005-0000-0000-000095010000}"/>
    <cellStyle name="Comma 17 4 6" xfId="2684" xr:uid="{00000000-0005-0000-0000-000096010000}"/>
    <cellStyle name="Comma 17 4 7" xfId="3186" xr:uid="{00000000-0005-0000-0000-000097010000}"/>
    <cellStyle name="Comma 17 4 8" xfId="3688" xr:uid="{00000000-0005-0000-0000-000098010000}"/>
    <cellStyle name="Comma 17 5" xfId="729" xr:uid="{00000000-0005-0000-0000-000099010000}"/>
    <cellStyle name="Comma 17 5 2" xfId="977" xr:uid="{00000000-0005-0000-0000-00009A010000}"/>
    <cellStyle name="Comma 17 5 2 2" xfId="1473" xr:uid="{00000000-0005-0000-0000-00009B010000}"/>
    <cellStyle name="Comma 17 5 2 2 2" xfId="2492" xr:uid="{00000000-0005-0000-0000-00009C010000}"/>
    <cellStyle name="Comma 17 5 2 3" xfId="1996" xr:uid="{00000000-0005-0000-0000-00009D010000}"/>
    <cellStyle name="Comma 17 5 2 4" xfId="2994" xr:uid="{00000000-0005-0000-0000-00009E010000}"/>
    <cellStyle name="Comma 17 5 2 5" xfId="3496" xr:uid="{00000000-0005-0000-0000-00009F010000}"/>
    <cellStyle name="Comma 17 5 2 6" xfId="3998" xr:uid="{00000000-0005-0000-0000-0000A0010000}"/>
    <cellStyle name="Comma 17 5 3" xfId="1225" xr:uid="{00000000-0005-0000-0000-0000A1010000}"/>
    <cellStyle name="Comma 17 5 3 2" xfId="2244" xr:uid="{00000000-0005-0000-0000-0000A2010000}"/>
    <cellStyle name="Comma 17 5 4" xfId="1748" xr:uid="{00000000-0005-0000-0000-0000A3010000}"/>
    <cellStyle name="Comma 17 5 5" xfId="2746" xr:uid="{00000000-0005-0000-0000-0000A4010000}"/>
    <cellStyle name="Comma 17 5 6" xfId="3248" xr:uid="{00000000-0005-0000-0000-0000A5010000}"/>
    <cellStyle name="Comma 17 5 7" xfId="3750" xr:uid="{00000000-0005-0000-0000-0000A6010000}"/>
    <cellStyle name="Comma 17 6" xfId="853" xr:uid="{00000000-0005-0000-0000-0000A7010000}"/>
    <cellStyle name="Comma 17 6 2" xfId="1349" xr:uid="{00000000-0005-0000-0000-0000A8010000}"/>
    <cellStyle name="Comma 17 6 2 2" xfId="2368" xr:uid="{00000000-0005-0000-0000-0000A9010000}"/>
    <cellStyle name="Comma 17 6 3" xfId="1872" xr:uid="{00000000-0005-0000-0000-0000AA010000}"/>
    <cellStyle name="Comma 17 6 4" xfId="2870" xr:uid="{00000000-0005-0000-0000-0000AB010000}"/>
    <cellStyle name="Comma 17 6 5" xfId="3372" xr:uid="{00000000-0005-0000-0000-0000AC010000}"/>
    <cellStyle name="Comma 17 6 6" xfId="3874" xr:uid="{00000000-0005-0000-0000-0000AD010000}"/>
    <cellStyle name="Comma 17 7" xfId="1101" xr:uid="{00000000-0005-0000-0000-0000AE010000}"/>
    <cellStyle name="Comma 17 7 2" xfId="2120" xr:uid="{00000000-0005-0000-0000-0000AF010000}"/>
    <cellStyle name="Comma 17 8" xfId="1624" xr:uid="{00000000-0005-0000-0000-0000B0010000}"/>
    <cellStyle name="Comma 17 9" xfId="2622" xr:uid="{00000000-0005-0000-0000-0000B1010000}"/>
    <cellStyle name="Comma 18" xfId="372" xr:uid="{00000000-0005-0000-0000-0000B2010000}"/>
    <cellStyle name="Comma 19" xfId="186" xr:uid="{00000000-0005-0000-0000-0000B3010000}"/>
    <cellStyle name="Comma 2" xfId="29" xr:uid="{00000000-0005-0000-0000-0000B4010000}"/>
    <cellStyle name="Comma 2 2" xfId="30" xr:uid="{00000000-0005-0000-0000-0000B5010000}"/>
    <cellStyle name="Comma 2 2 2" xfId="31" xr:uid="{00000000-0005-0000-0000-0000B6010000}"/>
    <cellStyle name="Comma 2 2 2 2" xfId="125" xr:uid="{00000000-0005-0000-0000-0000B7010000}"/>
    <cellStyle name="Comma 2 2 2 2 2" xfId="4285" xr:uid="{00000000-0005-0000-0000-0000B8010000}"/>
    <cellStyle name="Comma 2 2 2 3" xfId="4234" xr:uid="{00000000-0005-0000-0000-0000B9010000}"/>
    <cellStyle name="Comma 2 2 3" xfId="32" xr:uid="{00000000-0005-0000-0000-0000BA010000}"/>
    <cellStyle name="Comma 2 2 3 2" xfId="126" xr:uid="{00000000-0005-0000-0000-0000BB010000}"/>
    <cellStyle name="Comma 2 2 3 2 2" xfId="4286" xr:uid="{00000000-0005-0000-0000-0000BC010000}"/>
    <cellStyle name="Comma 2 2 3 3" xfId="620" xr:uid="{00000000-0005-0000-0000-0000BD010000}"/>
    <cellStyle name="Comma 2 2 3 3 2" xfId="4235" xr:uid="{00000000-0005-0000-0000-0000BE010000}"/>
    <cellStyle name="Comma 2 2 4" xfId="33" xr:uid="{00000000-0005-0000-0000-0000BF010000}"/>
    <cellStyle name="Comma 2 2 4 2" xfId="127" xr:uid="{00000000-0005-0000-0000-0000C0010000}"/>
    <cellStyle name="Comma 2 2 4 2 2" xfId="4287" xr:uid="{00000000-0005-0000-0000-0000C1010000}"/>
    <cellStyle name="Comma 2 2 4 3" xfId="4236" xr:uid="{00000000-0005-0000-0000-0000C2010000}"/>
    <cellStyle name="Comma 2 2 5" xfId="110" xr:uid="{00000000-0005-0000-0000-0000C3010000}"/>
    <cellStyle name="Comma 2 2 5 2" xfId="1612" xr:uid="{00000000-0005-0000-0000-0000C4010000}"/>
    <cellStyle name="Comma 2 2 6" xfId="373" xr:uid="{00000000-0005-0000-0000-0000C5010000}"/>
    <cellStyle name="Comma 2 3" xfId="34" xr:uid="{00000000-0005-0000-0000-0000C6010000}"/>
    <cellStyle name="Comma 2 3 2" xfId="35" xr:uid="{00000000-0005-0000-0000-0000C7010000}"/>
    <cellStyle name="Comma 2 3 2 2" xfId="128" xr:uid="{00000000-0005-0000-0000-0000C8010000}"/>
    <cellStyle name="Comma 2 3 2 2 2" xfId="4288" xr:uid="{00000000-0005-0000-0000-0000C9010000}"/>
    <cellStyle name="Comma 2 3 2 3" xfId="4238" xr:uid="{00000000-0005-0000-0000-0000CA010000}"/>
    <cellStyle name="Comma 2 3 3" xfId="36" xr:uid="{00000000-0005-0000-0000-0000CB010000}"/>
    <cellStyle name="Comma 2 3 3 2" xfId="129" xr:uid="{00000000-0005-0000-0000-0000CC010000}"/>
    <cellStyle name="Comma 2 3 3 2 2" xfId="4289" xr:uid="{00000000-0005-0000-0000-0000CD010000}"/>
    <cellStyle name="Comma 2 3 3 3" xfId="4239" xr:uid="{00000000-0005-0000-0000-0000CE010000}"/>
    <cellStyle name="Comma 2 3 4" xfId="37" xr:uid="{00000000-0005-0000-0000-0000CF010000}"/>
    <cellStyle name="Comma 2 3 4 2" xfId="130" xr:uid="{00000000-0005-0000-0000-0000D0010000}"/>
    <cellStyle name="Comma 2 3 4 2 2" xfId="4290" xr:uid="{00000000-0005-0000-0000-0000D1010000}"/>
    <cellStyle name="Comma 2 3 4 3" xfId="4240" xr:uid="{00000000-0005-0000-0000-0000D2010000}"/>
    <cellStyle name="Comma 2 3 5" xfId="4237" xr:uid="{00000000-0005-0000-0000-0000D3010000}"/>
    <cellStyle name="Comma 2 4" xfId="38" xr:uid="{00000000-0005-0000-0000-0000D4010000}"/>
    <cellStyle name="Comma 2 4 2" xfId="131" xr:uid="{00000000-0005-0000-0000-0000D5010000}"/>
    <cellStyle name="Comma 2 4 2 2" xfId="4291" xr:uid="{00000000-0005-0000-0000-0000D6010000}"/>
    <cellStyle name="Comma 2 4 3" xfId="374" xr:uid="{00000000-0005-0000-0000-0000D7010000}"/>
    <cellStyle name="Comma 2 4 3 2" xfId="4241" xr:uid="{00000000-0005-0000-0000-0000D8010000}"/>
    <cellStyle name="Comma 2 5" xfId="39" xr:uid="{00000000-0005-0000-0000-0000D9010000}"/>
    <cellStyle name="Comma 2 5 2" xfId="132" xr:uid="{00000000-0005-0000-0000-0000DA010000}"/>
    <cellStyle name="Comma 2 5 2 2" xfId="4292" xr:uid="{00000000-0005-0000-0000-0000DB010000}"/>
    <cellStyle name="Comma 2 5 3" xfId="4242" xr:uid="{00000000-0005-0000-0000-0000DC010000}"/>
    <cellStyle name="Comma 2 6" xfId="40" xr:uid="{00000000-0005-0000-0000-0000DD010000}"/>
    <cellStyle name="Comma 2 6 2" xfId="133" xr:uid="{00000000-0005-0000-0000-0000DE010000}"/>
    <cellStyle name="Comma 2 6 2 2" xfId="4293" xr:uid="{00000000-0005-0000-0000-0000DF010000}"/>
    <cellStyle name="Comma 2 6 3" xfId="4243" xr:uid="{00000000-0005-0000-0000-0000E0010000}"/>
    <cellStyle name="Comma 2 7" xfId="99" xr:uid="{00000000-0005-0000-0000-0000E1010000}"/>
    <cellStyle name="Comma 2 7 2" xfId="1606" xr:uid="{00000000-0005-0000-0000-0000E2010000}"/>
    <cellStyle name="Comma 2 8" xfId="108" xr:uid="{00000000-0005-0000-0000-0000E3010000}"/>
    <cellStyle name="Comma 2 8 2" xfId="1610" xr:uid="{00000000-0005-0000-0000-0000E4010000}"/>
    <cellStyle name="Comma 2 9" xfId="171" xr:uid="{00000000-0005-0000-0000-0000E5010000}"/>
    <cellStyle name="Comma 2_Allocators" xfId="375" xr:uid="{00000000-0005-0000-0000-0000E6010000}"/>
    <cellStyle name="Comma 20" xfId="376" xr:uid="{00000000-0005-0000-0000-0000E7010000}"/>
    <cellStyle name="Comma 20 10" xfId="3125" xr:uid="{00000000-0005-0000-0000-0000E8010000}"/>
    <cellStyle name="Comma 20 11" xfId="3627" xr:uid="{00000000-0005-0000-0000-0000E9010000}"/>
    <cellStyle name="Comma 20 2" xfId="621" xr:uid="{00000000-0005-0000-0000-0000EA010000}"/>
    <cellStyle name="Comma 20 2 2" xfId="671" xr:uid="{00000000-0005-0000-0000-0000EB010000}"/>
    <cellStyle name="Comma 20 2 2 2" xfId="795" xr:uid="{00000000-0005-0000-0000-0000EC010000}"/>
    <cellStyle name="Comma 20 2 2 2 2" xfId="1043" xr:uid="{00000000-0005-0000-0000-0000ED010000}"/>
    <cellStyle name="Comma 20 2 2 2 2 2" xfId="1539" xr:uid="{00000000-0005-0000-0000-0000EE010000}"/>
    <cellStyle name="Comma 20 2 2 2 2 2 2" xfId="2558" xr:uid="{00000000-0005-0000-0000-0000EF010000}"/>
    <cellStyle name="Comma 20 2 2 2 2 3" xfId="2062" xr:uid="{00000000-0005-0000-0000-0000F0010000}"/>
    <cellStyle name="Comma 20 2 2 2 2 4" xfId="3060" xr:uid="{00000000-0005-0000-0000-0000F1010000}"/>
    <cellStyle name="Comma 20 2 2 2 2 5" xfId="3562" xr:uid="{00000000-0005-0000-0000-0000F2010000}"/>
    <cellStyle name="Comma 20 2 2 2 2 6" xfId="4064" xr:uid="{00000000-0005-0000-0000-0000F3010000}"/>
    <cellStyle name="Comma 20 2 2 2 3" xfId="1291" xr:uid="{00000000-0005-0000-0000-0000F4010000}"/>
    <cellStyle name="Comma 20 2 2 2 3 2" xfId="2310" xr:uid="{00000000-0005-0000-0000-0000F5010000}"/>
    <cellStyle name="Comma 20 2 2 2 4" xfId="1814" xr:uid="{00000000-0005-0000-0000-0000F6010000}"/>
    <cellStyle name="Comma 20 2 2 2 5" xfId="2812" xr:uid="{00000000-0005-0000-0000-0000F7010000}"/>
    <cellStyle name="Comma 20 2 2 2 6" xfId="3314" xr:uid="{00000000-0005-0000-0000-0000F8010000}"/>
    <cellStyle name="Comma 20 2 2 2 7" xfId="3816" xr:uid="{00000000-0005-0000-0000-0000F9010000}"/>
    <cellStyle name="Comma 20 2 2 3" xfId="919" xr:uid="{00000000-0005-0000-0000-0000FA010000}"/>
    <cellStyle name="Comma 20 2 2 3 2" xfId="1415" xr:uid="{00000000-0005-0000-0000-0000FB010000}"/>
    <cellStyle name="Comma 20 2 2 3 2 2" xfId="2434" xr:uid="{00000000-0005-0000-0000-0000FC010000}"/>
    <cellStyle name="Comma 20 2 2 3 3" xfId="1938" xr:uid="{00000000-0005-0000-0000-0000FD010000}"/>
    <cellStyle name="Comma 20 2 2 3 4" xfId="2936" xr:uid="{00000000-0005-0000-0000-0000FE010000}"/>
    <cellStyle name="Comma 20 2 2 3 5" xfId="3438" xr:uid="{00000000-0005-0000-0000-0000FF010000}"/>
    <cellStyle name="Comma 20 2 2 3 6" xfId="3940" xr:uid="{00000000-0005-0000-0000-000000020000}"/>
    <cellStyle name="Comma 20 2 2 4" xfId="1167" xr:uid="{00000000-0005-0000-0000-000001020000}"/>
    <cellStyle name="Comma 20 2 2 4 2" xfId="2186" xr:uid="{00000000-0005-0000-0000-000002020000}"/>
    <cellStyle name="Comma 20 2 2 5" xfId="1690" xr:uid="{00000000-0005-0000-0000-000003020000}"/>
    <cellStyle name="Comma 20 2 2 6" xfId="2688" xr:uid="{00000000-0005-0000-0000-000004020000}"/>
    <cellStyle name="Comma 20 2 2 7" xfId="3190" xr:uid="{00000000-0005-0000-0000-000005020000}"/>
    <cellStyle name="Comma 20 2 2 8" xfId="3692" xr:uid="{00000000-0005-0000-0000-000006020000}"/>
    <cellStyle name="Comma 20 2 3" xfId="752" xr:uid="{00000000-0005-0000-0000-000007020000}"/>
    <cellStyle name="Comma 20 2 3 2" xfId="1000" xr:uid="{00000000-0005-0000-0000-000008020000}"/>
    <cellStyle name="Comma 20 2 3 2 2" xfId="1496" xr:uid="{00000000-0005-0000-0000-000009020000}"/>
    <cellStyle name="Comma 20 2 3 2 2 2" xfId="2515" xr:uid="{00000000-0005-0000-0000-00000A020000}"/>
    <cellStyle name="Comma 20 2 3 2 3" xfId="2019" xr:uid="{00000000-0005-0000-0000-00000B020000}"/>
    <cellStyle name="Comma 20 2 3 2 4" xfId="3017" xr:uid="{00000000-0005-0000-0000-00000C020000}"/>
    <cellStyle name="Comma 20 2 3 2 5" xfId="3519" xr:uid="{00000000-0005-0000-0000-00000D020000}"/>
    <cellStyle name="Comma 20 2 3 2 6" xfId="4021" xr:uid="{00000000-0005-0000-0000-00000E020000}"/>
    <cellStyle name="Comma 20 2 3 3" xfId="1248" xr:uid="{00000000-0005-0000-0000-00000F020000}"/>
    <cellStyle name="Comma 20 2 3 3 2" xfId="2267" xr:uid="{00000000-0005-0000-0000-000010020000}"/>
    <cellStyle name="Comma 20 2 3 4" xfId="1771" xr:uid="{00000000-0005-0000-0000-000011020000}"/>
    <cellStyle name="Comma 20 2 3 5" xfId="2769" xr:uid="{00000000-0005-0000-0000-000012020000}"/>
    <cellStyle name="Comma 20 2 3 6" xfId="3271" xr:uid="{00000000-0005-0000-0000-000013020000}"/>
    <cellStyle name="Comma 20 2 3 7" xfId="3773" xr:uid="{00000000-0005-0000-0000-000014020000}"/>
    <cellStyle name="Comma 20 2 4" xfId="876" xr:uid="{00000000-0005-0000-0000-000015020000}"/>
    <cellStyle name="Comma 20 2 4 2" xfId="1372" xr:uid="{00000000-0005-0000-0000-000016020000}"/>
    <cellStyle name="Comma 20 2 4 2 2" xfId="2391" xr:uid="{00000000-0005-0000-0000-000017020000}"/>
    <cellStyle name="Comma 20 2 4 3" xfId="1895" xr:uid="{00000000-0005-0000-0000-000018020000}"/>
    <cellStyle name="Comma 20 2 4 4" xfId="2893" xr:uid="{00000000-0005-0000-0000-000019020000}"/>
    <cellStyle name="Comma 20 2 4 5" xfId="3395" xr:uid="{00000000-0005-0000-0000-00001A020000}"/>
    <cellStyle name="Comma 20 2 4 6" xfId="3897" xr:uid="{00000000-0005-0000-0000-00001B020000}"/>
    <cellStyle name="Comma 20 2 5" xfId="1124" xr:uid="{00000000-0005-0000-0000-00001C020000}"/>
    <cellStyle name="Comma 20 2 5 2" xfId="2143" xr:uid="{00000000-0005-0000-0000-00001D020000}"/>
    <cellStyle name="Comma 20 2 6" xfId="1647" xr:uid="{00000000-0005-0000-0000-00001E020000}"/>
    <cellStyle name="Comma 20 2 7" xfId="2645" xr:uid="{00000000-0005-0000-0000-00001F020000}"/>
    <cellStyle name="Comma 20 2 8" xfId="3147" xr:uid="{00000000-0005-0000-0000-000020020000}"/>
    <cellStyle name="Comma 20 2 9" xfId="3649" xr:uid="{00000000-0005-0000-0000-000021020000}"/>
    <cellStyle name="Comma 20 3" xfId="648" xr:uid="{00000000-0005-0000-0000-000022020000}"/>
    <cellStyle name="Comma 20 3 2" xfId="672" xr:uid="{00000000-0005-0000-0000-000023020000}"/>
    <cellStyle name="Comma 20 3 2 2" xfId="796" xr:uid="{00000000-0005-0000-0000-000024020000}"/>
    <cellStyle name="Comma 20 3 2 2 2" xfId="1044" xr:uid="{00000000-0005-0000-0000-000025020000}"/>
    <cellStyle name="Comma 20 3 2 2 2 2" xfId="1540" xr:uid="{00000000-0005-0000-0000-000026020000}"/>
    <cellStyle name="Comma 20 3 2 2 2 2 2" xfId="2559" xr:uid="{00000000-0005-0000-0000-000027020000}"/>
    <cellStyle name="Comma 20 3 2 2 2 3" xfId="2063" xr:uid="{00000000-0005-0000-0000-000028020000}"/>
    <cellStyle name="Comma 20 3 2 2 2 4" xfId="3061" xr:uid="{00000000-0005-0000-0000-000029020000}"/>
    <cellStyle name="Comma 20 3 2 2 2 5" xfId="3563" xr:uid="{00000000-0005-0000-0000-00002A020000}"/>
    <cellStyle name="Comma 20 3 2 2 2 6" xfId="4065" xr:uid="{00000000-0005-0000-0000-00002B020000}"/>
    <cellStyle name="Comma 20 3 2 2 3" xfId="1292" xr:uid="{00000000-0005-0000-0000-00002C020000}"/>
    <cellStyle name="Comma 20 3 2 2 3 2" xfId="2311" xr:uid="{00000000-0005-0000-0000-00002D020000}"/>
    <cellStyle name="Comma 20 3 2 2 4" xfId="1815" xr:uid="{00000000-0005-0000-0000-00002E020000}"/>
    <cellStyle name="Comma 20 3 2 2 5" xfId="2813" xr:uid="{00000000-0005-0000-0000-00002F020000}"/>
    <cellStyle name="Comma 20 3 2 2 6" xfId="3315" xr:uid="{00000000-0005-0000-0000-000030020000}"/>
    <cellStyle name="Comma 20 3 2 2 7" xfId="3817" xr:uid="{00000000-0005-0000-0000-000031020000}"/>
    <cellStyle name="Comma 20 3 2 3" xfId="920" xr:uid="{00000000-0005-0000-0000-000032020000}"/>
    <cellStyle name="Comma 20 3 2 3 2" xfId="1416" xr:uid="{00000000-0005-0000-0000-000033020000}"/>
    <cellStyle name="Comma 20 3 2 3 2 2" xfId="2435" xr:uid="{00000000-0005-0000-0000-000034020000}"/>
    <cellStyle name="Comma 20 3 2 3 3" xfId="1939" xr:uid="{00000000-0005-0000-0000-000035020000}"/>
    <cellStyle name="Comma 20 3 2 3 4" xfId="2937" xr:uid="{00000000-0005-0000-0000-000036020000}"/>
    <cellStyle name="Comma 20 3 2 3 5" xfId="3439" xr:uid="{00000000-0005-0000-0000-000037020000}"/>
    <cellStyle name="Comma 20 3 2 3 6" xfId="3941" xr:uid="{00000000-0005-0000-0000-000038020000}"/>
    <cellStyle name="Comma 20 3 2 4" xfId="1168" xr:uid="{00000000-0005-0000-0000-000039020000}"/>
    <cellStyle name="Comma 20 3 2 4 2" xfId="2187" xr:uid="{00000000-0005-0000-0000-00003A020000}"/>
    <cellStyle name="Comma 20 3 2 5" xfId="1691" xr:uid="{00000000-0005-0000-0000-00003B020000}"/>
    <cellStyle name="Comma 20 3 2 6" xfId="2689" xr:uid="{00000000-0005-0000-0000-00003C020000}"/>
    <cellStyle name="Comma 20 3 2 7" xfId="3191" xr:uid="{00000000-0005-0000-0000-00003D020000}"/>
    <cellStyle name="Comma 20 3 2 8" xfId="3693" xr:uid="{00000000-0005-0000-0000-00003E020000}"/>
    <cellStyle name="Comma 20 3 3" xfId="772" xr:uid="{00000000-0005-0000-0000-00003F020000}"/>
    <cellStyle name="Comma 20 3 3 2" xfId="1020" xr:uid="{00000000-0005-0000-0000-000040020000}"/>
    <cellStyle name="Comma 20 3 3 2 2" xfId="1516" xr:uid="{00000000-0005-0000-0000-000041020000}"/>
    <cellStyle name="Comma 20 3 3 2 2 2" xfId="2535" xr:uid="{00000000-0005-0000-0000-000042020000}"/>
    <cellStyle name="Comma 20 3 3 2 3" xfId="2039" xr:uid="{00000000-0005-0000-0000-000043020000}"/>
    <cellStyle name="Comma 20 3 3 2 4" xfId="3037" xr:uid="{00000000-0005-0000-0000-000044020000}"/>
    <cellStyle name="Comma 20 3 3 2 5" xfId="3539" xr:uid="{00000000-0005-0000-0000-000045020000}"/>
    <cellStyle name="Comma 20 3 3 2 6" xfId="4041" xr:uid="{00000000-0005-0000-0000-000046020000}"/>
    <cellStyle name="Comma 20 3 3 3" xfId="1268" xr:uid="{00000000-0005-0000-0000-000047020000}"/>
    <cellStyle name="Comma 20 3 3 3 2" xfId="2287" xr:uid="{00000000-0005-0000-0000-000048020000}"/>
    <cellStyle name="Comma 20 3 3 4" xfId="1791" xr:uid="{00000000-0005-0000-0000-000049020000}"/>
    <cellStyle name="Comma 20 3 3 5" xfId="2789" xr:uid="{00000000-0005-0000-0000-00004A020000}"/>
    <cellStyle name="Comma 20 3 3 6" xfId="3291" xr:uid="{00000000-0005-0000-0000-00004B020000}"/>
    <cellStyle name="Comma 20 3 3 7" xfId="3793" xr:uid="{00000000-0005-0000-0000-00004C020000}"/>
    <cellStyle name="Comma 20 3 4" xfId="896" xr:uid="{00000000-0005-0000-0000-00004D020000}"/>
    <cellStyle name="Comma 20 3 4 2" xfId="1392" xr:uid="{00000000-0005-0000-0000-00004E020000}"/>
    <cellStyle name="Comma 20 3 4 2 2" xfId="2411" xr:uid="{00000000-0005-0000-0000-00004F020000}"/>
    <cellStyle name="Comma 20 3 4 3" xfId="1915" xr:uid="{00000000-0005-0000-0000-000050020000}"/>
    <cellStyle name="Comma 20 3 4 4" xfId="2913" xr:uid="{00000000-0005-0000-0000-000051020000}"/>
    <cellStyle name="Comma 20 3 4 5" xfId="3415" xr:uid="{00000000-0005-0000-0000-000052020000}"/>
    <cellStyle name="Comma 20 3 4 6" xfId="3917" xr:uid="{00000000-0005-0000-0000-000053020000}"/>
    <cellStyle name="Comma 20 3 5" xfId="1144" xr:uid="{00000000-0005-0000-0000-000054020000}"/>
    <cellStyle name="Comma 20 3 5 2" xfId="2163" xr:uid="{00000000-0005-0000-0000-000055020000}"/>
    <cellStyle name="Comma 20 3 6" xfId="1667" xr:uid="{00000000-0005-0000-0000-000056020000}"/>
    <cellStyle name="Comma 20 3 7" xfId="2665" xr:uid="{00000000-0005-0000-0000-000057020000}"/>
    <cellStyle name="Comma 20 3 8" xfId="3167" xr:uid="{00000000-0005-0000-0000-000058020000}"/>
    <cellStyle name="Comma 20 3 9" xfId="3669" xr:uid="{00000000-0005-0000-0000-000059020000}"/>
    <cellStyle name="Comma 20 4" xfId="670" xr:uid="{00000000-0005-0000-0000-00005A020000}"/>
    <cellStyle name="Comma 20 4 2" xfId="794" xr:uid="{00000000-0005-0000-0000-00005B020000}"/>
    <cellStyle name="Comma 20 4 2 2" xfId="1042" xr:uid="{00000000-0005-0000-0000-00005C020000}"/>
    <cellStyle name="Comma 20 4 2 2 2" xfId="1538" xr:uid="{00000000-0005-0000-0000-00005D020000}"/>
    <cellStyle name="Comma 20 4 2 2 2 2" xfId="2557" xr:uid="{00000000-0005-0000-0000-00005E020000}"/>
    <cellStyle name="Comma 20 4 2 2 3" xfId="2061" xr:uid="{00000000-0005-0000-0000-00005F020000}"/>
    <cellStyle name="Comma 20 4 2 2 4" xfId="3059" xr:uid="{00000000-0005-0000-0000-000060020000}"/>
    <cellStyle name="Comma 20 4 2 2 5" xfId="3561" xr:uid="{00000000-0005-0000-0000-000061020000}"/>
    <cellStyle name="Comma 20 4 2 2 6" xfId="4063" xr:uid="{00000000-0005-0000-0000-000062020000}"/>
    <cellStyle name="Comma 20 4 2 3" xfId="1290" xr:uid="{00000000-0005-0000-0000-000063020000}"/>
    <cellStyle name="Comma 20 4 2 3 2" xfId="2309" xr:uid="{00000000-0005-0000-0000-000064020000}"/>
    <cellStyle name="Comma 20 4 2 4" xfId="1813" xr:uid="{00000000-0005-0000-0000-000065020000}"/>
    <cellStyle name="Comma 20 4 2 5" xfId="2811" xr:uid="{00000000-0005-0000-0000-000066020000}"/>
    <cellStyle name="Comma 20 4 2 6" xfId="3313" xr:uid="{00000000-0005-0000-0000-000067020000}"/>
    <cellStyle name="Comma 20 4 2 7" xfId="3815" xr:uid="{00000000-0005-0000-0000-000068020000}"/>
    <cellStyle name="Comma 20 4 3" xfId="918" xr:uid="{00000000-0005-0000-0000-000069020000}"/>
    <cellStyle name="Comma 20 4 3 2" xfId="1414" xr:uid="{00000000-0005-0000-0000-00006A020000}"/>
    <cellStyle name="Comma 20 4 3 2 2" xfId="2433" xr:uid="{00000000-0005-0000-0000-00006B020000}"/>
    <cellStyle name="Comma 20 4 3 3" xfId="1937" xr:uid="{00000000-0005-0000-0000-00006C020000}"/>
    <cellStyle name="Comma 20 4 3 4" xfId="2935" xr:uid="{00000000-0005-0000-0000-00006D020000}"/>
    <cellStyle name="Comma 20 4 3 5" xfId="3437" xr:uid="{00000000-0005-0000-0000-00006E020000}"/>
    <cellStyle name="Comma 20 4 3 6" xfId="3939" xr:uid="{00000000-0005-0000-0000-00006F020000}"/>
    <cellStyle name="Comma 20 4 4" xfId="1166" xr:uid="{00000000-0005-0000-0000-000070020000}"/>
    <cellStyle name="Comma 20 4 4 2" xfId="2185" xr:uid="{00000000-0005-0000-0000-000071020000}"/>
    <cellStyle name="Comma 20 4 5" xfId="1689" xr:uid="{00000000-0005-0000-0000-000072020000}"/>
    <cellStyle name="Comma 20 4 6" xfId="2687" xr:uid="{00000000-0005-0000-0000-000073020000}"/>
    <cellStyle name="Comma 20 4 7" xfId="3189" xr:uid="{00000000-0005-0000-0000-000074020000}"/>
    <cellStyle name="Comma 20 4 8" xfId="3691" xr:uid="{00000000-0005-0000-0000-000075020000}"/>
    <cellStyle name="Comma 20 5" xfId="730" xr:uid="{00000000-0005-0000-0000-000076020000}"/>
    <cellStyle name="Comma 20 5 2" xfId="978" xr:uid="{00000000-0005-0000-0000-000077020000}"/>
    <cellStyle name="Comma 20 5 2 2" xfId="1474" xr:uid="{00000000-0005-0000-0000-000078020000}"/>
    <cellStyle name="Comma 20 5 2 2 2" xfId="2493" xr:uid="{00000000-0005-0000-0000-000079020000}"/>
    <cellStyle name="Comma 20 5 2 3" xfId="1997" xr:uid="{00000000-0005-0000-0000-00007A020000}"/>
    <cellStyle name="Comma 20 5 2 4" xfId="2995" xr:uid="{00000000-0005-0000-0000-00007B020000}"/>
    <cellStyle name="Comma 20 5 2 5" xfId="3497" xr:uid="{00000000-0005-0000-0000-00007C020000}"/>
    <cellStyle name="Comma 20 5 2 6" xfId="3999" xr:uid="{00000000-0005-0000-0000-00007D020000}"/>
    <cellStyle name="Comma 20 5 3" xfId="1226" xr:uid="{00000000-0005-0000-0000-00007E020000}"/>
    <cellStyle name="Comma 20 5 3 2" xfId="2245" xr:uid="{00000000-0005-0000-0000-00007F020000}"/>
    <cellStyle name="Comma 20 5 4" xfId="1749" xr:uid="{00000000-0005-0000-0000-000080020000}"/>
    <cellStyle name="Comma 20 5 5" xfId="2747" xr:uid="{00000000-0005-0000-0000-000081020000}"/>
    <cellStyle name="Comma 20 5 6" xfId="3249" xr:uid="{00000000-0005-0000-0000-000082020000}"/>
    <cellStyle name="Comma 20 5 7" xfId="3751" xr:uid="{00000000-0005-0000-0000-000083020000}"/>
    <cellStyle name="Comma 20 6" xfId="854" xr:uid="{00000000-0005-0000-0000-000084020000}"/>
    <cellStyle name="Comma 20 6 2" xfId="1350" xr:uid="{00000000-0005-0000-0000-000085020000}"/>
    <cellStyle name="Comma 20 6 2 2" xfId="2369" xr:uid="{00000000-0005-0000-0000-000086020000}"/>
    <cellStyle name="Comma 20 6 3" xfId="1873" xr:uid="{00000000-0005-0000-0000-000087020000}"/>
    <cellStyle name="Comma 20 6 4" xfId="2871" xr:uid="{00000000-0005-0000-0000-000088020000}"/>
    <cellStyle name="Comma 20 6 5" xfId="3373" xr:uid="{00000000-0005-0000-0000-000089020000}"/>
    <cellStyle name="Comma 20 6 6" xfId="3875" xr:uid="{00000000-0005-0000-0000-00008A020000}"/>
    <cellStyle name="Comma 20 7" xfId="1102" xr:uid="{00000000-0005-0000-0000-00008B020000}"/>
    <cellStyle name="Comma 20 7 2" xfId="2121" xr:uid="{00000000-0005-0000-0000-00008C020000}"/>
    <cellStyle name="Comma 20 8" xfId="1625" xr:uid="{00000000-0005-0000-0000-00008D020000}"/>
    <cellStyle name="Comma 20 9" xfId="2623" xr:uid="{00000000-0005-0000-0000-00008E020000}"/>
    <cellStyle name="Comma 21" xfId="4129" xr:uid="{00000000-0005-0000-0000-00008F020000}"/>
    <cellStyle name="Comma 22" xfId="4211" xr:uid="{00000000-0005-0000-0000-000090020000}"/>
    <cellStyle name="Comma 23" xfId="4209" xr:uid="{00000000-0005-0000-0000-000091020000}"/>
    <cellStyle name="Comma 24" xfId="4334" xr:uid="{00000000-0005-0000-0000-000092020000}"/>
    <cellStyle name="Comma 25" xfId="4197" xr:uid="{00000000-0005-0000-0000-000093020000}"/>
    <cellStyle name="Comma 26" xfId="4333" xr:uid="{00000000-0005-0000-0000-000094020000}"/>
    <cellStyle name="Comma 27" xfId="4179" xr:uid="{00000000-0005-0000-0000-000095020000}"/>
    <cellStyle name="Comma 28" xfId="4188" xr:uid="{00000000-0005-0000-0000-000096020000}"/>
    <cellStyle name="Comma 29" xfId="4337" xr:uid="{00000000-0005-0000-0000-000097020000}"/>
    <cellStyle name="Comma 3" xfId="41" xr:uid="{00000000-0005-0000-0000-000098020000}"/>
    <cellStyle name="Comma 3 10" xfId="615" xr:uid="{00000000-0005-0000-0000-000099020000}"/>
    <cellStyle name="Comma 3 10 10" xfId="3142" xr:uid="{00000000-0005-0000-0000-00009A020000}"/>
    <cellStyle name="Comma 3 10 11" xfId="3644" xr:uid="{00000000-0005-0000-0000-00009B020000}"/>
    <cellStyle name="Comma 3 10 2" xfId="645" xr:uid="{00000000-0005-0000-0000-00009C020000}"/>
    <cellStyle name="Comma 3 10 2 2" xfId="674" xr:uid="{00000000-0005-0000-0000-00009D020000}"/>
    <cellStyle name="Comma 3 10 2 2 2" xfId="798" xr:uid="{00000000-0005-0000-0000-00009E020000}"/>
    <cellStyle name="Comma 3 10 2 2 2 2" xfId="1046" xr:uid="{00000000-0005-0000-0000-00009F020000}"/>
    <cellStyle name="Comma 3 10 2 2 2 2 2" xfId="1542" xr:uid="{00000000-0005-0000-0000-0000A0020000}"/>
    <cellStyle name="Comma 3 10 2 2 2 2 2 2" xfId="2561" xr:uid="{00000000-0005-0000-0000-0000A1020000}"/>
    <cellStyle name="Comma 3 10 2 2 2 2 3" xfId="2065" xr:uid="{00000000-0005-0000-0000-0000A2020000}"/>
    <cellStyle name="Comma 3 10 2 2 2 2 4" xfId="3063" xr:uid="{00000000-0005-0000-0000-0000A3020000}"/>
    <cellStyle name="Comma 3 10 2 2 2 2 5" xfId="3565" xr:uid="{00000000-0005-0000-0000-0000A4020000}"/>
    <cellStyle name="Comma 3 10 2 2 2 2 6" xfId="4067" xr:uid="{00000000-0005-0000-0000-0000A5020000}"/>
    <cellStyle name="Comma 3 10 2 2 2 3" xfId="1294" xr:uid="{00000000-0005-0000-0000-0000A6020000}"/>
    <cellStyle name="Comma 3 10 2 2 2 3 2" xfId="2313" xr:uid="{00000000-0005-0000-0000-0000A7020000}"/>
    <cellStyle name="Comma 3 10 2 2 2 4" xfId="1817" xr:uid="{00000000-0005-0000-0000-0000A8020000}"/>
    <cellStyle name="Comma 3 10 2 2 2 5" xfId="2815" xr:uid="{00000000-0005-0000-0000-0000A9020000}"/>
    <cellStyle name="Comma 3 10 2 2 2 6" xfId="3317" xr:uid="{00000000-0005-0000-0000-0000AA020000}"/>
    <cellStyle name="Comma 3 10 2 2 2 7" xfId="3819" xr:uid="{00000000-0005-0000-0000-0000AB020000}"/>
    <cellStyle name="Comma 3 10 2 2 3" xfId="922" xr:uid="{00000000-0005-0000-0000-0000AC020000}"/>
    <cellStyle name="Comma 3 10 2 2 3 2" xfId="1418" xr:uid="{00000000-0005-0000-0000-0000AD020000}"/>
    <cellStyle name="Comma 3 10 2 2 3 2 2" xfId="2437" xr:uid="{00000000-0005-0000-0000-0000AE020000}"/>
    <cellStyle name="Comma 3 10 2 2 3 3" xfId="1941" xr:uid="{00000000-0005-0000-0000-0000AF020000}"/>
    <cellStyle name="Comma 3 10 2 2 3 4" xfId="2939" xr:uid="{00000000-0005-0000-0000-0000B0020000}"/>
    <cellStyle name="Comma 3 10 2 2 3 5" xfId="3441" xr:uid="{00000000-0005-0000-0000-0000B1020000}"/>
    <cellStyle name="Comma 3 10 2 2 3 6" xfId="3943" xr:uid="{00000000-0005-0000-0000-0000B2020000}"/>
    <cellStyle name="Comma 3 10 2 2 4" xfId="1170" xr:uid="{00000000-0005-0000-0000-0000B3020000}"/>
    <cellStyle name="Comma 3 10 2 2 4 2" xfId="2189" xr:uid="{00000000-0005-0000-0000-0000B4020000}"/>
    <cellStyle name="Comma 3 10 2 2 5" xfId="1693" xr:uid="{00000000-0005-0000-0000-0000B5020000}"/>
    <cellStyle name="Comma 3 10 2 2 6" xfId="2691" xr:uid="{00000000-0005-0000-0000-0000B6020000}"/>
    <cellStyle name="Comma 3 10 2 2 7" xfId="3193" xr:uid="{00000000-0005-0000-0000-0000B7020000}"/>
    <cellStyle name="Comma 3 10 2 2 8" xfId="3695" xr:uid="{00000000-0005-0000-0000-0000B8020000}"/>
    <cellStyle name="Comma 3 10 2 3" xfId="769" xr:uid="{00000000-0005-0000-0000-0000B9020000}"/>
    <cellStyle name="Comma 3 10 2 3 2" xfId="1017" xr:uid="{00000000-0005-0000-0000-0000BA020000}"/>
    <cellStyle name="Comma 3 10 2 3 2 2" xfId="1513" xr:uid="{00000000-0005-0000-0000-0000BB020000}"/>
    <cellStyle name="Comma 3 10 2 3 2 2 2" xfId="2532" xr:uid="{00000000-0005-0000-0000-0000BC020000}"/>
    <cellStyle name="Comma 3 10 2 3 2 3" xfId="2036" xr:uid="{00000000-0005-0000-0000-0000BD020000}"/>
    <cellStyle name="Comma 3 10 2 3 2 4" xfId="3034" xr:uid="{00000000-0005-0000-0000-0000BE020000}"/>
    <cellStyle name="Comma 3 10 2 3 2 5" xfId="3536" xr:uid="{00000000-0005-0000-0000-0000BF020000}"/>
    <cellStyle name="Comma 3 10 2 3 2 6" xfId="4038" xr:uid="{00000000-0005-0000-0000-0000C0020000}"/>
    <cellStyle name="Comma 3 10 2 3 3" xfId="1265" xr:uid="{00000000-0005-0000-0000-0000C1020000}"/>
    <cellStyle name="Comma 3 10 2 3 3 2" xfId="2284" xr:uid="{00000000-0005-0000-0000-0000C2020000}"/>
    <cellStyle name="Comma 3 10 2 3 4" xfId="1788" xr:uid="{00000000-0005-0000-0000-0000C3020000}"/>
    <cellStyle name="Comma 3 10 2 3 5" xfId="2786" xr:uid="{00000000-0005-0000-0000-0000C4020000}"/>
    <cellStyle name="Comma 3 10 2 3 6" xfId="3288" xr:uid="{00000000-0005-0000-0000-0000C5020000}"/>
    <cellStyle name="Comma 3 10 2 3 7" xfId="3790" xr:uid="{00000000-0005-0000-0000-0000C6020000}"/>
    <cellStyle name="Comma 3 10 2 4" xfId="893" xr:uid="{00000000-0005-0000-0000-0000C7020000}"/>
    <cellStyle name="Comma 3 10 2 4 2" xfId="1389" xr:uid="{00000000-0005-0000-0000-0000C8020000}"/>
    <cellStyle name="Comma 3 10 2 4 2 2" xfId="2408" xr:uid="{00000000-0005-0000-0000-0000C9020000}"/>
    <cellStyle name="Comma 3 10 2 4 3" xfId="1912" xr:uid="{00000000-0005-0000-0000-0000CA020000}"/>
    <cellStyle name="Comma 3 10 2 4 4" xfId="2910" xr:uid="{00000000-0005-0000-0000-0000CB020000}"/>
    <cellStyle name="Comma 3 10 2 4 5" xfId="3412" xr:uid="{00000000-0005-0000-0000-0000CC020000}"/>
    <cellStyle name="Comma 3 10 2 4 6" xfId="3914" xr:uid="{00000000-0005-0000-0000-0000CD020000}"/>
    <cellStyle name="Comma 3 10 2 5" xfId="1141" xr:uid="{00000000-0005-0000-0000-0000CE020000}"/>
    <cellStyle name="Comma 3 10 2 5 2" xfId="2160" xr:uid="{00000000-0005-0000-0000-0000CF020000}"/>
    <cellStyle name="Comma 3 10 2 6" xfId="1664" xr:uid="{00000000-0005-0000-0000-0000D0020000}"/>
    <cellStyle name="Comma 3 10 2 7" xfId="2662" xr:uid="{00000000-0005-0000-0000-0000D1020000}"/>
    <cellStyle name="Comma 3 10 2 8" xfId="3164" xr:uid="{00000000-0005-0000-0000-0000D2020000}"/>
    <cellStyle name="Comma 3 10 2 9" xfId="3666" xr:uid="{00000000-0005-0000-0000-0000D3020000}"/>
    <cellStyle name="Comma 3 10 3" xfId="665" xr:uid="{00000000-0005-0000-0000-0000D4020000}"/>
    <cellStyle name="Comma 3 10 3 2" xfId="675" xr:uid="{00000000-0005-0000-0000-0000D5020000}"/>
    <cellStyle name="Comma 3 10 3 2 2" xfId="799" xr:uid="{00000000-0005-0000-0000-0000D6020000}"/>
    <cellStyle name="Comma 3 10 3 2 2 2" xfId="1047" xr:uid="{00000000-0005-0000-0000-0000D7020000}"/>
    <cellStyle name="Comma 3 10 3 2 2 2 2" xfId="1543" xr:uid="{00000000-0005-0000-0000-0000D8020000}"/>
    <cellStyle name="Comma 3 10 3 2 2 2 2 2" xfId="2562" xr:uid="{00000000-0005-0000-0000-0000D9020000}"/>
    <cellStyle name="Comma 3 10 3 2 2 2 3" xfId="2066" xr:uid="{00000000-0005-0000-0000-0000DA020000}"/>
    <cellStyle name="Comma 3 10 3 2 2 2 4" xfId="3064" xr:uid="{00000000-0005-0000-0000-0000DB020000}"/>
    <cellStyle name="Comma 3 10 3 2 2 2 5" xfId="3566" xr:uid="{00000000-0005-0000-0000-0000DC020000}"/>
    <cellStyle name="Comma 3 10 3 2 2 2 6" xfId="4068" xr:uid="{00000000-0005-0000-0000-0000DD020000}"/>
    <cellStyle name="Comma 3 10 3 2 2 3" xfId="1295" xr:uid="{00000000-0005-0000-0000-0000DE020000}"/>
    <cellStyle name="Comma 3 10 3 2 2 3 2" xfId="2314" xr:uid="{00000000-0005-0000-0000-0000DF020000}"/>
    <cellStyle name="Comma 3 10 3 2 2 4" xfId="1818" xr:uid="{00000000-0005-0000-0000-0000E0020000}"/>
    <cellStyle name="Comma 3 10 3 2 2 5" xfId="2816" xr:uid="{00000000-0005-0000-0000-0000E1020000}"/>
    <cellStyle name="Comma 3 10 3 2 2 6" xfId="3318" xr:uid="{00000000-0005-0000-0000-0000E2020000}"/>
    <cellStyle name="Comma 3 10 3 2 2 7" xfId="3820" xr:uid="{00000000-0005-0000-0000-0000E3020000}"/>
    <cellStyle name="Comma 3 10 3 2 3" xfId="923" xr:uid="{00000000-0005-0000-0000-0000E4020000}"/>
    <cellStyle name="Comma 3 10 3 2 3 2" xfId="1419" xr:uid="{00000000-0005-0000-0000-0000E5020000}"/>
    <cellStyle name="Comma 3 10 3 2 3 2 2" xfId="2438" xr:uid="{00000000-0005-0000-0000-0000E6020000}"/>
    <cellStyle name="Comma 3 10 3 2 3 3" xfId="1942" xr:uid="{00000000-0005-0000-0000-0000E7020000}"/>
    <cellStyle name="Comma 3 10 3 2 3 4" xfId="2940" xr:uid="{00000000-0005-0000-0000-0000E8020000}"/>
    <cellStyle name="Comma 3 10 3 2 3 5" xfId="3442" xr:uid="{00000000-0005-0000-0000-0000E9020000}"/>
    <cellStyle name="Comma 3 10 3 2 3 6" xfId="3944" xr:uid="{00000000-0005-0000-0000-0000EA020000}"/>
    <cellStyle name="Comma 3 10 3 2 4" xfId="1171" xr:uid="{00000000-0005-0000-0000-0000EB020000}"/>
    <cellStyle name="Comma 3 10 3 2 4 2" xfId="2190" xr:uid="{00000000-0005-0000-0000-0000EC020000}"/>
    <cellStyle name="Comma 3 10 3 2 5" xfId="1694" xr:uid="{00000000-0005-0000-0000-0000ED020000}"/>
    <cellStyle name="Comma 3 10 3 2 6" xfId="2692" xr:uid="{00000000-0005-0000-0000-0000EE020000}"/>
    <cellStyle name="Comma 3 10 3 2 7" xfId="3194" xr:uid="{00000000-0005-0000-0000-0000EF020000}"/>
    <cellStyle name="Comma 3 10 3 2 8" xfId="3696" xr:uid="{00000000-0005-0000-0000-0000F0020000}"/>
    <cellStyle name="Comma 3 10 3 3" xfId="789" xr:uid="{00000000-0005-0000-0000-0000F1020000}"/>
    <cellStyle name="Comma 3 10 3 3 2" xfId="1037" xr:uid="{00000000-0005-0000-0000-0000F2020000}"/>
    <cellStyle name="Comma 3 10 3 3 2 2" xfId="1533" xr:uid="{00000000-0005-0000-0000-0000F3020000}"/>
    <cellStyle name="Comma 3 10 3 3 2 2 2" xfId="2552" xr:uid="{00000000-0005-0000-0000-0000F4020000}"/>
    <cellStyle name="Comma 3 10 3 3 2 3" xfId="2056" xr:uid="{00000000-0005-0000-0000-0000F5020000}"/>
    <cellStyle name="Comma 3 10 3 3 2 4" xfId="3054" xr:uid="{00000000-0005-0000-0000-0000F6020000}"/>
    <cellStyle name="Comma 3 10 3 3 2 5" xfId="3556" xr:uid="{00000000-0005-0000-0000-0000F7020000}"/>
    <cellStyle name="Comma 3 10 3 3 2 6" xfId="4058" xr:uid="{00000000-0005-0000-0000-0000F8020000}"/>
    <cellStyle name="Comma 3 10 3 3 3" xfId="1285" xr:uid="{00000000-0005-0000-0000-0000F9020000}"/>
    <cellStyle name="Comma 3 10 3 3 3 2" xfId="2304" xr:uid="{00000000-0005-0000-0000-0000FA020000}"/>
    <cellStyle name="Comma 3 10 3 3 4" xfId="1808" xr:uid="{00000000-0005-0000-0000-0000FB020000}"/>
    <cellStyle name="Comma 3 10 3 3 5" xfId="2806" xr:uid="{00000000-0005-0000-0000-0000FC020000}"/>
    <cellStyle name="Comma 3 10 3 3 6" xfId="3308" xr:uid="{00000000-0005-0000-0000-0000FD020000}"/>
    <cellStyle name="Comma 3 10 3 3 7" xfId="3810" xr:uid="{00000000-0005-0000-0000-0000FE020000}"/>
    <cellStyle name="Comma 3 10 3 4" xfId="913" xr:uid="{00000000-0005-0000-0000-0000FF020000}"/>
    <cellStyle name="Comma 3 10 3 4 2" xfId="1409" xr:uid="{00000000-0005-0000-0000-000000030000}"/>
    <cellStyle name="Comma 3 10 3 4 2 2" xfId="2428" xr:uid="{00000000-0005-0000-0000-000001030000}"/>
    <cellStyle name="Comma 3 10 3 4 3" xfId="1932" xr:uid="{00000000-0005-0000-0000-000002030000}"/>
    <cellStyle name="Comma 3 10 3 4 4" xfId="2930" xr:uid="{00000000-0005-0000-0000-000003030000}"/>
    <cellStyle name="Comma 3 10 3 4 5" xfId="3432" xr:uid="{00000000-0005-0000-0000-000004030000}"/>
    <cellStyle name="Comma 3 10 3 4 6" xfId="3934" xr:uid="{00000000-0005-0000-0000-000005030000}"/>
    <cellStyle name="Comma 3 10 3 5" xfId="1161" xr:uid="{00000000-0005-0000-0000-000006030000}"/>
    <cellStyle name="Comma 3 10 3 5 2" xfId="2180" xr:uid="{00000000-0005-0000-0000-000007030000}"/>
    <cellStyle name="Comma 3 10 3 6" xfId="1684" xr:uid="{00000000-0005-0000-0000-000008030000}"/>
    <cellStyle name="Comma 3 10 3 7" xfId="2682" xr:uid="{00000000-0005-0000-0000-000009030000}"/>
    <cellStyle name="Comma 3 10 3 8" xfId="3184" xr:uid="{00000000-0005-0000-0000-00000A030000}"/>
    <cellStyle name="Comma 3 10 3 9" xfId="3686" xr:uid="{00000000-0005-0000-0000-00000B030000}"/>
    <cellStyle name="Comma 3 10 4" xfId="673" xr:uid="{00000000-0005-0000-0000-00000C030000}"/>
    <cellStyle name="Comma 3 10 4 2" xfId="797" xr:uid="{00000000-0005-0000-0000-00000D030000}"/>
    <cellStyle name="Comma 3 10 4 2 2" xfId="1045" xr:uid="{00000000-0005-0000-0000-00000E030000}"/>
    <cellStyle name="Comma 3 10 4 2 2 2" xfId="1541" xr:uid="{00000000-0005-0000-0000-00000F030000}"/>
    <cellStyle name="Comma 3 10 4 2 2 2 2" xfId="2560" xr:uid="{00000000-0005-0000-0000-000010030000}"/>
    <cellStyle name="Comma 3 10 4 2 2 3" xfId="2064" xr:uid="{00000000-0005-0000-0000-000011030000}"/>
    <cellStyle name="Comma 3 10 4 2 2 4" xfId="3062" xr:uid="{00000000-0005-0000-0000-000012030000}"/>
    <cellStyle name="Comma 3 10 4 2 2 5" xfId="3564" xr:uid="{00000000-0005-0000-0000-000013030000}"/>
    <cellStyle name="Comma 3 10 4 2 2 6" xfId="4066" xr:uid="{00000000-0005-0000-0000-000014030000}"/>
    <cellStyle name="Comma 3 10 4 2 3" xfId="1293" xr:uid="{00000000-0005-0000-0000-000015030000}"/>
    <cellStyle name="Comma 3 10 4 2 3 2" xfId="2312" xr:uid="{00000000-0005-0000-0000-000016030000}"/>
    <cellStyle name="Comma 3 10 4 2 4" xfId="1816" xr:uid="{00000000-0005-0000-0000-000017030000}"/>
    <cellStyle name="Comma 3 10 4 2 5" xfId="2814" xr:uid="{00000000-0005-0000-0000-000018030000}"/>
    <cellStyle name="Comma 3 10 4 2 6" xfId="3316" xr:uid="{00000000-0005-0000-0000-000019030000}"/>
    <cellStyle name="Comma 3 10 4 2 7" xfId="3818" xr:uid="{00000000-0005-0000-0000-00001A030000}"/>
    <cellStyle name="Comma 3 10 4 3" xfId="921" xr:uid="{00000000-0005-0000-0000-00001B030000}"/>
    <cellStyle name="Comma 3 10 4 3 2" xfId="1417" xr:uid="{00000000-0005-0000-0000-00001C030000}"/>
    <cellStyle name="Comma 3 10 4 3 2 2" xfId="2436" xr:uid="{00000000-0005-0000-0000-00001D030000}"/>
    <cellStyle name="Comma 3 10 4 3 3" xfId="1940" xr:uid="{00000000-0005-0000-0000-00001E030000}"/>
    <cellStyle name="Comma 3 10 4 3 4" xfId="2938" xr:uid="{00000000-0005-0000-0000-00001F030000}"/>
    <cellStyle name="Comma 3 10 4 3 5" xfId="3440" xr:uid="{00000000-0005-0000-0000-000020030000}"/>
    <cellStyle name="Comma 3 10 4 3 6" xfId="3942" xr:uid="{00000000-0005-0000-0000-000021030000}"/>
    <cellStyle name="Comma 3 10 4 4" xfId="1169" xr:uid="{00000000-0005-0000-0000-000022030000}"/>
    <cellStyle name="Comma 3 10 4 4 2" xfId="2188" xr:uid="{00000000-0005-0000-0000-000023030000}"/>
    <cellStyle name="Comma 3 10 4 5" xfId="1692" xr:uid="{00000000-0005-0000-0000-000024030000}"/>
    <cellStyle name="Comma 3 10 4 6" xfId="2690" xr:uid="{00000000-0005-0000-0000-000025030000}"/>
    <cellStyle name="Comma 3 10 4 7" xfId="3192" xr:uid="{00000000-0005-0000-0000-000026030000}"/>
    <cellStyle name="Comma 3 10 4 8" xfId="3694" xr:uid="{00000000-0005-0000-0000-000027030000}"/>
    <cellStyle name="Comma 3 10 5" xfId="747" xr:uid="{00000000-0005-0000-0000-000028030000}"/>
    <cellStyle name="Comma 3 10 5 2" xfId="995" xr:uid="{00000000-0005-0000-0000-000029030000}"/>
    <cellStyle name="Comma 3 10 5 2 2" xfId="1491" xr:uid="{00000000-0005-0000-0000-00002A030000}"/>
    <cellStyle name="Comma 3 10 5 2 2 2" xfId="2510" xr:uid="{00000000-0005-0000-0000-00002B030000}"/>
    <cellStyle name="Comma 3 10 5 2 3" xfId="2014" xr:uid="{00000000-0005-0000-0000-00002C030000}"/>
    <cellStyle name="Comma 3 10 5 2 4" xfId="3012" xr:uid="{00000000-0005-0000-0000-00002D030000}"/>
    <cellStyle name="Comma 3 10 5 2 5" xfId="3514" xr:uid="{00000000-0005-0000-0000-00002E030000}"/>
    <cellStyle name="Comma 3 10 5 2 6" xfId="4016" xr:uid="{00000000-0005-0000-0000-00002F030000}"/>
    <cellStyle name="Comma 3 10 5 3" xfId="1243" xr:uid="{00000000-0005-0000-0000-000030030000}"/>
    <cellStyle name="Comma 3 10 5 3 2" xfId="2262" xr:uid="{00000000-0005-0000-0000-000031030000}"/>
    <cellStyle name="Comma 3 10 5 4" xfId="1766" xr:uid="{00000000-0005-0000-0000-000032030000}"/>
    <cellStyle name="Comma 3 10 5 5" xfId="2764" xr:uid="{00000000-0005-0000-0000-000033030000}"/>
    <cellStyle name="Comma 3 10 5 6" xfId="3266" xr:uid="{00000000-0005-0000-0000-000034030000}"/>
    <cellStyle name="Comma 3 10 5 7" xfId="3768" xr:uid="{00000000-0005-0000-0000-000035030000}"/>
    <cellStyle name="Comma 3 10 6" xfId="871" xr:uid="{00000000-0005-0000-0000-000036030000}"/>
    <cellStyle name="Comma 3 10 6 2" xfId="1367" xr:uid="{00000000-0005-0000-0000-000037030000}"/>
    <cellStyle name="Comma 3 10 6 2 2" xfId="2386" xr:uid="{00000000-0005-0000-0000-000038030000}"/>
    <cellStyle name="Comma 3 10 6 3" xfId="1890" xr:uid="{00000000-0005-0000-0000-000039030000}"/>
    <cellStyle name="Comma 3 10 6 4" xfId="2888" xr:uid="{00000000-0005-0000-0000-00003A030000}"/>
    <cellStyle name="Comma 3 10 6 5" xfId="3390" xr:uid="{00000000-0005-0000-0000-00003B030000}"/>
    <cellStyle name="Comma 3 10 6 6" xfId="3892" xr:uid="{00000000-0005-0000-0000-00003C030000}"/>
    <cellStyle name="Comma 3 10 7" xfId="1119" xr:uid="{00000000-0005-0000-0000-00003D030000}"/>
    <cellStyle name="Comma 3 10 7 2" xfId="2138" xr:uid="{00000000-0005-0000-0000-00003E030000}"/>
    <cellStyle name="Comma 3 10 8" xfId="1642" xr:uid="{00000000-0005-0000-0000-00003F030000}"/>
    <cellStyle name="Comma 3 10 9" xfId="2640" xr:uid="{00000000-0005-0000-0000-000040030000}"/>
    <cellStyle name="Comma 3 11" xfId="622" xr:uid="{00000000-0005-0000-0000-000041030000}"/>
    <cellStyle name="Comma 3 12" xfId="617" xr:uid="{00000000-0005-0000-0000-000042030000}"/>
    <cellStyle name="Comma 3 12 2" xfId="676" xr:uid="{00000000-0005-0000-0000-000043030000}"/>
    <cellStyle name="Comma 3 12 2 2" xfId="800" xr:uid="{00000000-0005-0000-0000-000044030000}"/>
    <cellStyle name="Comma 3 12 2 2 2" xfId="1048" xr:uid="{00000000-0005-0000-0000-000045030000}"/>
    <cellStyle name="Comma 3 12 2 2 2 2" xfId="1544" xr:uid="{00000000-0005-0000-0000-000046030000}"/>
    <cellStyle name="Comma 3 12 2 2 2 2 2" xfId="2563" xr:uid="{00000000-0005-0000-0000-000047030000}"/>
    <cellStyle name="Comma 3 12 2 2 2 3" xfId="2067" xr:uid="{00000000-0005-0000-0000-000048030000}"/>
    <cellStyle name="Comma 3 12 2 2 2 4" xfId="3065" xr:uid="{00000000-0005-0000-0000-000049030000}"/>
    <cellStyle name="Comma 3 12 2 2 2 5" xfId="3567" xr:uid="{00000000-0005-0000-0000-00004A030000}"/>
    <cellStyle name="Comma 3 12 2 2 2 6" xfId="4069" xr:uid="{00000000-0005-0000-0000-00004B030000}"/>
    <cellStyle name="Comma 3 12 2 2 3" xfId="1296" xr:uid="{00000000-0005-0000-0000-00004C030000}"/>
    <cellStyle name="Comma 3 12 2 2 3 2" xfId="2315" xr:uid="{00000000-0005-0000-0000-00004D030000}"/>
    <cellStyle name="Comma 3 12 2 2 4" xfId="1819" xr:uid="{00000000-0005-0000-0000-00004E030000}"/>
    <cellStyle name="Comma 3 12 2 2 5" xfId="2817" xr:uid="{00000000-0005-0000-0000-00004F030000}"/>
    <cellStyle name="Comma 3 12 2 2 6" xfId="3319" xr:uid="{00000000-0005-0000-0000-000050030000}"/>
    <cellStyle name="Comma 3 12 2 2 7" xfId="3821" xr:uid="{00000000-0005-0000-0000-000051030000}"/>
    <cellStyle name="Comma 3 12 2 3" xfId="924" xr:uid="{00000000-0005-0000-0000-000052030000}"/>
    <cellStyle name="Comma 3 12 2 3 2" xfId="1420" xr:uid="{00000000-0005-0000-0000-000053030000}"/>
    <cellStyle name="Comma 3 12 2 3 2 2" xfId="2439" xr:uid="{00000000-0005-0000-0000-000054030000}"/>
    <cellStyle name="Comma 3 12 2 3 3" xfId="1943" xr:uid="{00000000-0005-0000-0000-000055030000}"/>
    <cellStyle name="Comma 3 12 2 3 4" xfId="2941" xr:uid="{00000000-0005-0000-0000-000056030000}"/>
    <cellStyle name="Comma 3 12 2 3 5" xfId="3443" xr:uid="{00000000-0005-0000-0000-000057030000}"/>
    <cellStyle name="Comma 3 12 2 3 6" xfId="3945" xr:uid="{00000000-0005-0000-0000-000058030000}"/>
    <cellStyle name="Comma 3 12 2 4" xfId="1172" xr:uid="{00000000-0005-0000-0000-000059030000}"/>
    <cellStyle name="Comma 3 12 2 4 2" xfId="2191" xr:uid="{00000000-0005-0000-0000-00005A030000}"/>
    <cellStyle name="Comma 3 12 2 5" xfId="1695" xr:uid="{00000000-0005-0000-0000-00005B030000}"/>
    <cellStyle name="Comma 3 12 2 6" xfId="2693" xr:uid="{00000000-0005-0000-0000-00005C030000}"/>
    <cellStyle name="Comma 3 12 2 7" xfId="3195" xr:uid="{00000000-0005-0000-0000-00005D030000}"/>
    <cellStyle name="Comma 3 12 2 8" xfId="3697" xr:uid="{00000000-0005-0000-0000-00005E030000}"/>
    <cellStyle name="Comma 3 12 3" xfId="749" xr:uid="{00000000-0005-0000-0000-00005F030000}"/>
    <cellStyle name="Comma 3 12 3 2" xfId="997" xr:uid="{00000000-0005-0000-0000-000060030000}"/>
    <cellStyle name="Comma 3 12 3 2 2" xfId="1493" xr:uid="{00000000-0005-0000-0000-000061030000}"/>
    <cellStyle name="Comma 3 12 3 2 2 2" xfId="2512" xr:uid="{00000000-0005-0000-0000-000062030000}"/>
    <cellStyle name="Comma 3 12 3 2 3" xfId="2016" xr:uid="{00000000-0005-0000-0000-000063030000}"/>
    <cellStyle name="Comma 3 12 3 2 4" xfId="3014" xr:uid="{00000000-0005-0000-0000-000064030000}"/>
    <cellStyle name="Comma 3 12 3 2 5" xfId="3516" xr:uid="{00000000-0005-0000-0000-000065030000}"/>
    <cellStyle name="Comma 3 12 3 2 6" xfId="4018" xr:uid="{00000000-0005-0000-0000-000066030000}"/>
    <cellStyle name="Comma 3 12 3 3" xfId="1245" xr:uid="{00000000-0005-0000-0000-000067030000}"/>
    <cellStyle name="Comma 3 12 3 3 2" xfId="2264" xr:uid="{00000000-0005-0000-0000-000068030000}"/>
    <cellStyle name="Comma 3 12 3 4" xfId="1768" xr:uid="{00000000-0005-0000-0000-000069030000}"/>
    <cellStyle name="Comma 3 12 3 5" xfId="2766" xr:uid="{00000000-0005-0000-0000-00006A030000}"/>
    <cellStyle name="Comma 3 12 3 6" xfId="3268" xr:uid="{00000000-0005-0000-0000-00006B030000}"/>
    <cellStyle name="Comma 3 12 3 7" xfId="3770" xr:uid="{00000000-0005-0000-0000-00006C030000}"/>
    <cellStyle name="Comma 3 12 4" xfId="873" xr:uid="{00000000-0005-0000-0000-00006D030000}"/>
    <cellStyle name="Comma 3 12 4 2" xfId="1369" xr:uid="{00000000-0005-0000-0000-00006E030000}"/>
    <cellStyle name="Comma 3 12 4 2 2" xfId="2388" xr:uid="{00000000-0005-0000-0000-00006F030000}"/>
    <cellStyle name="Comma 3 12 4 3" xfId="1892" xr:uid="{00000000-0005-0000-0000-000070030000}"/>
    <cellStyle name="Comma 3 12 4 4" xfId="2890" xr:uid="{00000000-0005-0000-0000-000071030000}"/>
    <cellStyle name="Comma 3 12 4 5" xfId="3392" xr:uid="{00000000-0005-0000-0000-000072030000}"/>
    <cellStyle name="Comma 3 12 4 6" xfId="3894" xr:uid="{00000000-0005-0000-0000-000073030000}"/>
    <cellStyle name="Comma 3 12 5" xfId="1121" xr:uid="{00000000-0005-0000-0000-000074030000}"/>
    <cellStyle name="Comma 3 12 5 2" xfId="2140" xr:uid="{00000000-0005-0000-0000-000075030000}"/>
    <cellStyle name="Comma 3 12 6" xfId="1644" xr:uid="{00000000-0005-0000-0000-000076030000}"/>
    <cellStyle name="Comma 3 12 7" xfId="2642" xr:uid="{00000000-0005-0000-0000-000077030000}"/>
    <cellStyle name="Comma 3 12 8" xfId="3144" xr:uid="{00000000-0005-0000-0000-000078030000}"/>
    <cellStyle name="Comma 3 12 9" xfId="3646" xr:uid="{00000000-0005-0000-0000-000079030000}"/>
    <cellStyle name="Comma 3 13" xfId="1597" xr:uid="{00000000-0005-0000-0000-00007A030000}"/>
    <cellStyle name="Comma 3 13 2" xfId="2616" xr:uid="{00000000-0005-0000-0000-00007B030000}"/>
    <cellStyle name="Comma 3 13 3" xfId="3118" xr:uid="{00000000-0005-0000-0000-00007C030000}"/>
    <cellStyle name="Comma 3 13 4" xfId="3620" xr:uid="{00000000-0005-0000-0000-00007D030000}"/>
    <cellStyle name="Comma 3 13 5" xfId="4122" xr:uid="{00000000-0005-0000-0000-00007E030000}"/>
    <cellStyle name="Comma 3 2" xfId="42" xr:uid="{00000000-0005-0000-0000-00007F030000}"/>
    <cellStyle name="Comma 3 2 2" xfId="134" xr:uid="{00000000-0005-0000-0000-000080030000}"/>
    <cellStyle name="Comma 3 2 2 2" xfId="4294" xr:uid="{00000000-0005-0000-0000-000081030000}"/>
    <cellStyle name="Comma 3 2 3" xfId="4245" xr:uid="{00000000-0005-0000-0000-000082030000}"/>
    <cellStyle name="Comma 3 3" xfId="43" xr:uid="{00000000-0005-0000-0000-000083030000}"/>
    <cellStyle name="Comma 3 3 2" xfId="135" xr:uid="{00000000-0005-0000-0000-000084030000}"/>
    <cellStyle name="Comma 3 3 2 2" xfId="4295" xr:uid="{00000000-0005-0000-0000-000085030000}"/>
    <cellStyle name="Comma 3 3 3" xfId="4246" xr:uid="{00000000-0005-0000-0000-000086030000}"/>
    <cellStyle name="Comma 3 4" xfId="44" xr:uid="{00000000-0005-0000-0000-000087030000}"/>
    <cellStyle name="Comma 3 4 10" xfId="3130" xr:uid="{00000000-0005-0000-0000-000088030000}"/>
    <cellStyle name="Comma 3 4 11" xfId="3632" xr:uid="{00000000-0005-0000-0000-000089030000}"/>
    <cellStyle name="Comma 3 4 2" xfId="136" xr:uid="{00000000-0005-0000-0000-00008A030000}"/>
    <cellStyle name="Comma 3 4 2 2" xfId="678" xr:uid="{00000000-0005-0000-0000-00008B030000}"/>
    <cellStyle name="Comma 3 4 2 2 2" xfId="802" xr:uid="{00000000-0005-0000-0000-00008C030000}"/>
    <cellStyle name="Comma 3 4 2 2 2 2" xfId="1050" xr:uid="{00000000-0005-0000-0000-00008D030000}"/>
    <cellStyle name="Comma 3 4 2 2 2 2 2" xfId="1546" xr:uid="{00000000-0005-0000-0000-00008E030000}"/>
    <cellStyle name="Comma 3 4 2 2 2 2 2 2" xfId="2565" xr:uid="{00000000-0005-0000-0000-00008F030000}"/>
    <cellStyle name="Comma 3 4 2 2 2 2 3" xfId="2069" xr:uid="{00000000-0005-0000-0000-000090030000}"/>
    <cellStyle name="Comma 3 4 2 2 2 2 4" xfId="3067" xr:uid="{00000000-0005-0000-0000-000091030000}"/>
    <cellStyle name="Comma 3 4 2 2 2 2 5" xfId="3569" xr:uid="{00000000-0005-0000-0000-000092030000}"/>
    <cellStyle name="Comma 3 4 2 2 2 2 6" xfId="4071" xr:uid="{00000000-0005-0000-0000-000093030000}"/>
    <cellStyle name="Comma 3 4 2 2 2 3" xfId="1298" xr:uid="{00000000-0005-0000-0000-000094030000}"/>
    <cellStyle name="Comma 3 4 2 2 2 3 2" xfId="2317" xr:uid="{00000000-0005-0000-0000-000095030000}"/>
    <cellStyle name="Comma 3 4 2 2 2 4" xfId="1821" xr:uid="{00000000-0005-0000-0000-000096030000}"/>
    <cellStyle name="Comma 3 4 2 2 2 5" xfId="2819" xr:uid="{00000000-0005-0000-0000-000097030000}"/>
    <cellStyle name="Comma 3 4 2 2 2 6" xfId="3321" xr:uid="{00000000-0005-0000-0000-000098030000}"/>
    <cellStyle name="Comma 3 4 2 2 2 7" xfId="3823" xr:uid="{00000000-0005-0000-0000-000099030000}"/>
    <cellStyle name="Comma 3 4 2 2 3" xfId="926" xr:uid="{00000000-0005-0000-0000-00009A030000}"/>
    <cellStyle name="Comma 3 4 2 2 3 2" xfId="1422" xr:uid="{00000000-0005-0000-0000-00009B030000}"/>
    <cellStyle name="Comma 3 4 2 2 3 2 2" xfId="2441" xr:uid="{00000000-0005-0000-0000-00009C030000}"/>
    <cellStyle name="Comma 3 4 2 2 3 3" xfId="1945" xr:uid="{00000000-0005-0000-0000-00009D030000}"/>
    <cellStyle name="Comma 3 4 2 2 3 4" xfId="2943" xr:uid="{00000000-0005-0000-0000-00009E030000}"/>
    <cellStyle name="Comma 3 4 2 2 3 5" xfId="3445" xr:uid="{00000000-0005-0000-0000-00009F030000}"/>
    <cellStyle name="Comma 3 4 2 2 3 6" xfId="3947" xr:uid="{00000000-0005-0000-0000-0000A0030000}"/>
    <cellStyle name="Comma 3 4 2 2 4" xfId="1174" xr:uid="{00000000-0005-0000-0000-0000A1030000}"/>
    <cellStyle name="Comma 3 4 2 2 4 2" xfId="2193" xr:uid="{00000000-0005-0000-0000-0000A2030000}"/>
    <cellStyle name="Comma 3 4 2 2 5" xfId="1697" xr:uid="{00000000-0005-0000-0000-0000A3030000}"/>
    <cellStyle name="Comma 3 4 2 2 6" xfId="2695" xr:uid="{00000000-0005-0000-0000-0000A4030000}"/>
    <cellStyle name="Comma 3 4 2 2 7" xfId="3197" xr:uid="{00000000-0005-0000-0000-0000A5030000}"/>
    <cellStyle name="Comma 3 4 2 2 8" xfId="3699" xr:uid="{00000000-0005-0000-0000-0000A6030000}"/>
    <cellStyle name="Comma 3 4 2 2 9" xfId="4296" xr:uid="{00000000-0005-0000-0000-0000A7030000}"/>
    <cellStyle name="Comma 3 4 2 3" xfId="757" xr:uid="{00000000-0005-0000-0000-0000A8030000}"/>
    <cellStyle name="Comma 3 4 2 3 2" xfId="1005" xr:uid="{00000000-0005-0000-0000-0000A9030000}"/>
    <cellStyle name="Comma 3 4 2 3 2 2" xfId="1501" xr:uid="{00000000-0005-0000-0000-0000AA030000}"/>
    <cellStyle name="Comma 3 4 2 3 2 2 2" xfId="2520" xr:uid="{00000000-0005-0000-0000-0000AB030000}"/>
    <cellStyle name="Comma 3 4 2 3 2 3" xfId="2024" xr:uid="{00000000-0005-0000-0000-0000AC030000}"/>
    <cellStyle name="Comma 3 4 2 3 2 4" xfId="3022" xr:uid="{00000000-0005-0000-0000-0000AD030000}"/>
    <cellStyle name="Comma 3 4 2 3 2 5" xfId="3524" xr:uid="{00000000-0005-0000-0000-0000AE030000}"/>
    <cellStyle name="Comma 3 4 2 3 2 6" xfId="4026" xr:uid="{00000000-0005-0000-0000-0000AF030000}"/>
    <cellStyle name="Comma 3 4 2 3 3" xfId="1253" xr:uid="{00000000-0005-0000-0000-0000B0030000}"/>
    <cellStyle name="Comma 3 4 2 3 3 2" xfId="2272" xr:uid="{00000000-0005-0000-0000-0000B1030000}"/>
    <cellStyle name="Comma 3 4 2 3 4" xfId="1776" xr:uid="{00000000-0005-0000-0000-0000B2030000}"/>
    <cellStyle name="Comma 3 4 2 3 5" xfId="2774" xr:uid="{00000000-0005-0000-0000-0000B3030000}"/>
    <cellStyle name="Comma 3 4 2 3 6" xfId="3276" xr:uid="{00000000-0005-0000-0000-0000B4030000}"/>
    <cellStyle name="Comma 3 4 2 3 7" xfId="3778" xr:uid="{00000000-0005-0000-0000-0000B5030000}"/>
    <cellStyle name="Comma 3 4 2 4" xfId="633" xr:uid="{00000000-0005-0000-0000-0000B6030000}"/>
    <cellStyle name="Comma 3 4 2 4 2" xfId="1377" xr:uid="{00000000-0005-0000-0000-0000B7030000}"/>
    <cellStyle name="Comma 3 4 2 4 2 2" xfId="2396" xr:uid="{00000000-0005-0000-0000-0000B8030000}"/>
    <cellStyle name="Comma 3 4 2 4 3" xfId="1652" xr:uid="{00000000-0005-0000-0000-0000B9030000}"/>
    <cellStyle name="Comma 3 4 2 4 4" xfId="2898" xr:uid="{00000000-0005-0000-0000-0000BA030000}"/>
    <cellStyle name="Comma 3 4 2 4 5" xfId="3400" xr:uid="{00000000-0005-0000-0000-0000BB030000}"/>
    <cellStyle name="Comma 3 4 2 4 6" xfId="3902" xr:uid="{00000000-0005-0000-0000-0000BC030000}"/>
    <cellStyle name="Comma 3 4 2 5" xfId="881" xr:uid="{00000000-0005-0000-0000-0000BD030000}"/>
    <cellStyle name="Comma 3 4 2 5 2" xfId="1900" xr:uid="{00000000-0005-0000-0000-0000BE030000}"/>
    <cellStyle name="Comma 3 4 2 6" xfId="1129" xr:uid="{00000000-0005-0000-0000-0000BF030000}"/>
    <cellStyle name="Comma 3 4 2 6 2" xfId="2148" xr:uid="{00000000-0005-0000-0000-0000C0030000}"/>
    <cellStyle name="Comma 3 4 2 7" xfId="2650" xr:uid="{00000000-0005-0000-0000-0000C1030000}"/>
    <cellStyle name="Comma 3 4 2 8" xfId="3152" xr:uid="{00000000-0005-0000-0000-0000C2030000}"/>
    <cellStyle name="Comma 3 4 2 9" xfId="3654" xr:uid="{00000000-0005-0000-0000-0000C3030000}"/>
    <cellStyle name="Comma 3 4 3" xfId="653" xr:uid="{00000000-0005-0000-0000-0000C4030000}"/>
    <cellStyle name="Comma 3 4 3 10" xfId="4247" xr:uid="{00000000-0005-0000-0000-0000C5030000}"/>
    <cellStyle name="Comma 3 4 3 2" xfId="679" xr:uid="{00000000-0005-0000-0000-0000C6030000}"/>
    <cellStyle name="Comma 3 4 3 2 2" xfId="803" xr:uid="{00000000-0005-0000-0000-0000C7030000}"/>
    <cellStyle name="Comma 3 4 3 2 2 2" xfId="1051" xr:uid="{00000000-0005-0000-0000-0000C8030000}"/>
    <cellStyle name="Comma 3 4 3 2 2 2 2" xfId="1547" xr:uid="{00000000-0005-0000-0000-0000C9030000}"/>
    <cellStyle name="Comma 3 4 3 2 2 2 2 2" xfId="2566" xr:uid="{00000000-0005-0000-0000-0000CA030000}"/>
    <cellStyle name="Comma 3 4 3 2 2 2 3" xfId="2070" xr:uid="{00000000-0005-0000-0000-0000CB030000}"/>
    <cellStyle name="Comma 3 4 3 2 2 2 4" xfId="3068" xr:uid="{00000000-0005-0000-0000-0000CC030000}"/>
    <cellStyle name="Comma 3 4 3 2 2 2 5" xfId="3570" xr:uid="{00000000-0005-0000-0000-0000CD030000}"/>
    <cellStyle name="Comma 3 4 3 2 2 2 6" xfId="4072" xr:uid="{00000000-0005-0000-0000-0000CE030000}"/>
    <cellStyle name="Comma 3 4 3 2 2 3" xfId="1299" xr:uid="{00000000-0005-0000-0000-0000CF030000}"/>
    <cellStyle name="Comma 3 4 3 2 2 3 2" xfId="2318" xr:uid="{00000000-0005-0000-0000-0000D0030000}"/>
    <cellStyle name="Comma 3 4 3 2 2 4" xfId="1822" xr:uid="{00000000-0005-0000-0000-0000D1030000}"/>
    <cellStyle name="Comma 3 4 3 2 2 5" xfId="2820" xr:uid="{00000000-0005-0000-0000-0000D2030000}"/>
    <cellStyle name="Comma 3 4 3 2 2 6" xfId="3322" xr:uid="{00000000-0005-0000-0000-0000D3030000}"/>
    <cellStyle name="Comma 3 4 3 2 2 7" xfId="3824" xr:uid="{00000000-0005-0000-0000-0000D4030000}"/>
    <cellStyle name="Comma 3 4 3 2 3" xfId="927" xr:uid="{00000000-0005-0000-0000-0000D5030000}"/>
    <cellStyle name="Comma 3 4 3 2 3 2" xfId="1423" xr:uid="{00000000-0005-0000-0000-0000D6030000}"/>
    <cellStyle name="Comma 3 4 3 2 3 2 2" xfId="2442" xr:uid="{00000000-0005-0000-0000-0000D7030000}"/>
    <cellStyle name="Comma 3 4 3 2 3 3" xfId="1946" xr:uid="{00000000-0005-0000-0000-0000D8030000}"/>
    <cellStyle name="Comma 3 4 3 2 3 4" xfId="2944" xr:uid="{00000000-0005-0000-0000-0000D9030000}"/>
    <cellStyle name="Comma 3 4 3 2 3 5" xfId="3446" xr:uid="{00000000-0005-0000-0000-0000DA030000}"/>
    <cellStyle name="Comma 3 4 3 2 3 6" xfId="3948" xr:uid="{00000000-0005-0000-0000-0000DB030000}"/>
    <cellStyle name="Comma 3 4 3 2 4" xfId="1175" xr:uid="{00000000-0005-0000-0000-0000DC030000}"/>
    <cellStyle name="Comma 3 4 3 2 4 2" xfId="2194" xr:uid="{00000000-0005-0000-0000-0000DD030000}"/>
    <cellStyle name="Comma 3 4 3 2 5" xfId="1698" xr:uid="{00000000-0005-0000-0000-0000DE030000}"/>
    <cellStyle name="Comma 3 4 3 2 6" xfId="2696" xr:uid="{00000000-0005-0000-0000-0000DF030000}"/>
    <cellStyle name="Comma 3 4 3 2 7" xfId="3198" xr:uid="{00000000-0005-0000-0000-0000E0030000}"/>
    <cellStyle name="Comma 3 4 3 2 8" xfId="3700" xr:uid="{00000000-0005-0000-0000-0000E1030000}"/>
    <cellStyle name="Comma 3 4 3 3" xfId="777" xr:uid="{00000000-0005-0000-0000-0000E2030000}"/>
    <cellStyle name="Comma 3 4 3 3 2" xfId="1025" xr:uid="{00000000-0005-0000-0000-0000E3030000}"/>
    <cellStyle name="Comma 3 4 3 3 2 2" xfId="1521" xr:uid="{00000000-0005-0000-0000-0000E4030000}"/>
    <cellStyle name="Comma 3 4 3 3 2 2 2" xfId="2540" xr:uid="{00000000-0005-0000-0000-0000E5030000}"/>
    <cellStyle name="Comma 3 4 3 3 2 3" xfId="2044" xr:uid="{00000000-0005-0000-0000-0000E6030000}"/>
    <cellStyle name="Comma 3 4 3 3 2 4" xfId="3042" xr:uid="{00000000-0005-0000-0000-0000E7030000}"/>
    <cellStyle name="Comma 3 4 3 3 2 5" xfId="3544" xr:uid="{00000000-0005-0000-0000-0000E8030000}"/>
    <cellStyle name="Comma 3 4 3 3 2 6" xfId="4046" xr:uid="{00000000-0005-0000-0000-0000E9030000}"/>
    <cellStyle name="Comma 3 4 3 3 3" xfId="1273" xr:uid="{00000000-0005-0000-0000-0000EA030000}"/>
    <cellStyle name="Comma 3 4 3 3 3 2" xfId="2292" xr:uid="{00000000-0005-0000-0000-0000EB030000}"/>
    <cellStyle name="Comma 3 4 3 3 4" xfId="1796" xr:uid="{00000000-0005-0000-0000-0000EC030000}"/>
    <cellStyle name="Comma 3 4 3 3 5" xfId="2794" xr:uid="{00000000-0005-0000-0000-0000ED030000}"/>
    <cellStyle name="Comma 3 4 3 3 6" xfId="3296" xr:uid="{00000000-0005-0000-0000-0000EE030000}"/>
    <cellStyle name="Comma 3 4 3 3 7" xfId="3798" xr:uid="{00000000-0005-0000-0000-0000EF030000}"/>
    <cellStyle name="Comma 3 4 3 4" xfId="901" xr:uid="{00000000-0005-0000-0000-0000F0030000}"/>
    <cellStyle name="Comma 3 4 3 4 2" xfId="1397" xr:uid="{00000000-0005-0000-0000-0000F1030000}"/>
    <cellStyle name="Comma 3 4 3 4 2 2" xfId="2416" xr:uid="{00000000-0005-0000-0000-0000F2030000}"/>
    <cellStyle name="Comma 3 4 3 4 3" xfId="1920" xr:uid="{00000000-0005-0000-0000-0000F3030000}"/>
    <cellStyle name="Comma 3 4 3 4 4" xfId="2918" xr:uid="{00000000-0005-0000-0000-0000F4030000}"/>
    <cellStyle name="Comma 3 4 3 4 5" xfId="3420" xr:uid="{00000000-0005-0000-0000-0000F5030000}"/>
    <cellStyle name="Comma 3 4 3 4 6" xfId="3922" xr:uid="{00000000-0005-0000-0000-0000F6030000}"/>
    <cellStyle name="Comma 3 4 3 5" xfId="1149" xr:uid="{00000000-0005-0000-0000-0000F7030000}"/>
    <cellStyle name="Comma 3 4 3 5 2" xfId="2168" xr:uid="{00000000-0005-0000-0000-0000F8030000}"/>
    <cellStyle name="Comma 3 4 3 6" xfId="1672" xr:uid="{00000000-0005-0000-0000-0000F9030000}"/>
    <cellStyle name="Comma 3 4 3 7" xfId="2670" xr:uid="{00000000-0005-0000-0000-0000FA030000}"/>
    <cellStyle name="Comma 3 4 3 8" xfId="3172" xr:uid="{00000000-0005-0000-0000-0000FB030000}"/>
    <cellStyle name="Comma 3 4 3 9" xfId="3674" xr:uid="{00000000-0005-0000-0000-0000FC030000}"/>
    <cellStyle name="Comma 3 4 4" xfId="677" xr:uid="{00000000-0005-0000-0000-0000FD030000}"/>
    <cellStyle name="Comma 3 4 4 2" xfId="801" xr:uid="{00000000-0005-0000-0000-0000FE030000}"/>
    <cellStyle name="Comma 3 4 4 2 2" xfId="1049" xr:uid="{00000000-0005-0000-0000-0000FF030000}"/>
    <cellStyle name="Comma 3 4 4 2 2 2" xfId="1545" xr:uid="{00000000-0005-0000-0000-000000040000}"/>
    <cellStyle name="Comma 3 4 4 2 2 2 2" xfId="2564" xr:uid="{00000000-0005-0000-0000-000001040000}"/>
    <cellStyle name="Comma 3 4 4 2 2 3" xfId="2068" xr:uid="{00000000-0005-0000-0000-000002040000}"/>
    <cellStyle name="Comma 3 4 4 2 2 4" xfId="3066" xr:uid="{00000000-0005-0000-0000-000003040000}"/>
    <cellStyle name="Comma 3 4 4 2 2 5" xfId="3568" xr:uid="{00000000-0005-0000-0000-000004040000}"/>
    <cellStyle name="Comma 3 4 4 2 2 6" xfId="4070" xr:uid="{00000000-0005-0000-0000-000005040000}"/>
    <cellStyle name="Comma 3 4 4 2 3" xfId="1297" xr:uid="{00000000-0005-0000-0000-000006040000}"/>
    <cellStyle name="Comma 3 4 4 2 3 2" xfId="2316" xr:uid="{00000000-0005-0000-0000-000007040000}"/>
    <cellStyle name="Comma 3 4 4 2 4" xfId="1820" xr:uid="{00000000-0005-0000-0000-000008040000}"/>
    <cellStyle name="Comma 3 4 4 2 5" xfId="2818" xr:uid="{00000000-0005-0000-0000-000009040000}"/>
    <cellStyle name="Comma 3 4 4 2 6" xfId="3320" xr:uid="{00000000-0005-0000-0000-00000A040000}"/>
    <cellStyle name="Comma 3 4 4 2 7" xfId="3822" xr:uid="{00000000-0005-0000-0000-00000B040000}"/>
    <cellStyle name="Comma 3 4 4 3" xfId="925" xr:uid="{00000000-0005-0000-0000-00000C040000}"/>
    <cellStyle name="Comma 3 4 4 3 2" xfId="1421" xr:uid="{00000000-0005-0000-0000-00000D040000}"/>
    <cellStyle name="Comma 3 4 4 3 2 2" xfId="2440" xr:uid="{00000000-0005-0000-0000-00000E040000}"/>
    <cellStyle name="Comma 3 4 4 3 3" xfId="1944" xr:uid="{00000000-0005-0000-0000-00000F040000}"/>
    <cellStyle name="Comma 3 4 4 3 4" xfId="2942" xr:uid="{00000000-0005-0000-0000-000010040000}"/>
    <cellStyle name="Comma 3 4 4 3 5" xfId="3444" xr:uid="{00000000-0005-0000-0000-000011040000}"/>
    <cellStyle name="Comma 3 4 4 3 6" xfId="3946" xr:uid="{00000000-0005-0000-0000-000012040000}"/>
    <cellStyle name="Comma 3 4 4 4" xfId="1173" xr:uid="{00000000-0005-0000-0000-000013040000}"/>
    <cellStyle name="Comma 3 4 4 4 2" xfId="2192" xr:uid="{00000000-0005-0000-0000-000014040000}"/>
    <cellStyle name="Comma 3 4 4 5" xfId="1696" xr:uid="{00000000-0005-0000-0000-000015040000}"/>
    <cellStyle name="Comma 3 4 4 6" xfId="2694" xr:uid="{00000000-0005-0000-0000-000016040000}"/>
    <cellStyle name="Comma 3 4 4 7" xfId="3196" xr:uid="{00000000-0005-0000-0000-000017040000}"/>
    <cellStyle name="Comma 3 4 4 8" xfId="3698" xr:uid="{00000000-0005-0000-0000-000018040000}"/>
    <cellStyle name="Comma 3 4 5" xfId="735" xr:uid="{00000000-0005-0000-0000-000019040000}"/>
    <cellStyle name="Comma 3 4 5 2" xfId="983" xr:uid="{00000000-0005-0000-0000-00001A040000}"/>
    <cellStyle name="Comma 3 4 5 2 2" xfId="1479" xr:uid="{00000000-0005-0000-0000-00001B040000}"/>
    <cellStyle name="Comma 3 4 5 2 2 2" xfId="2498" xr:uid="{00000000-0005-0000-0000-00001C040000}"/>
    <cellStyle name="Comma 3 4 5 2 3" xfId="2002" xr:uid="{00000000-0005-0000-0000-00001D040000}"/>
    <cellStyle name="Comma 3 4 5 2 4" xfId="3000" xr:uid="{00000000-0005-0000-0000-00001E040000}"/>
    <cellStyle name="Comma 3 4 5 2 5" xfId="3502" xr:uid="{00000000-0005-0000-0000-00001F040000}"/>
    <cellStyle name="Comma 3 4 5 2 6" xfId="4004" xr:uid="{00000000-0005-0000-0000-000020040000}"/>
    <cellStyle name="Comma 3 4 5 3" xfId="1231" xr:uid="{00000000-0005-0000-0000-000021040000}"/>
    <cellStyle name="Comma 3 4 5 3 2" xfId="2250" xr:uid="{00000000-0005-0000-0000-000022040000}"/>
    <cellStyle name="Comma 3 4 5 4" xfId="1754" xr:uid="{00000000-0005-0000-0000-000023040000}"/>
    <cellStyle name="Comma 3 4 5 5" xfId="2752" xr:uid="{00000000-0005-0000-0000-000024040000}"/>
    <cellStyle name="Comma 3 4 5 6" xfId="3254" xr:uid="{00000000-0005-0000-0000-000025040000}"/>
    <cellStyle name="Comma 3 4 5 7" xfId="3756" xr:uid="{00000000-0005-0000-0000-000026040000}"/>
    <cellStyle name="Comma 3 4 6" xfId="600" xr:uid="{00000000-0005-0000-0000-000027040000}"/>
    <cellStyle name="Comma 3 4 6 2" xfId="1355" xr:uid="{00000000-0005-0000-0000-000028040000}"/>
    <cellStyle name="Comma 3 4 6 2 2" xfId="2374" xr:uid="{00000000-0005-0000-0000-000029040000}"/>
    <cellStyle name="Comma 3 4 6 3" xfId="1630" xr:uid="{00000000-0005-0000-0000-00002A040000}"/>
    <cellStyle name="Comma 3 4 6 4" xfId="2876" xr:uid="{00000000-0005-0000-0000-00002B040000}"/>
    <cellStyle name="Comma 3 4 6 5" xfId="3378" xr:uid="{00000000-0005-0000-0000-00002C040000}"/>
    <cellStyle name="Comma 3 4 6 6" xfId="3880" xr:uid="{00000000-0005-0000-0000-00002D040000}"/>
    <cellStyle name="Comma 3 4 7" xfId="859" xr:uid="{00000000-0005-0000-0000-00002E040000}"/>
    <cellStyle name="Comma 3 4 7 2" xfId="1878" xr:uid="{00000000-0005-0000-0000-00002F040000}"/>
    <cellStyle name="Comma 3 4 8" xfId="1107" xr:uid="{00000000-0005-0000-0000-000030040000}"/>
    <cellStyle name="Comma 3 4 8 2" xfId="2126" xr:uid="{00000000-0005-0000-0000-000031040000}"/>
    <cellStyle name="Comma 3 4 9" xfId="2628" xr:uid="{00000000-0005-0000-0000-000032040000}"/>
    <cellStyle name="Comma 3 5" xfId="111" xr:uid="{00000000-0005-0000-0000-000033040000}"/>
    <cellStyle name="Comma 3 5 10" xfId="2630" xr:uid="{00000000-0005-0000-0000-000034040000}"/>
    <cellStyle name="Comma 3 5 11" xfId="3132" xr:uid="{00000000-0005-0000-0000-000035040000}"/>
    <cellStyle name="Comma 3 5 12" xfId="3634" xr:uid="{00000000-0005-0000-0000-000036040000}"/>
    <cellStyle name="Comma 3 5 13" xfId="4202" xr:uid="{00000000-0005-0000-0000-000037040000}"/>
    <cellStyle name="Comma 3 5 2" xfId="163" xr:uid="{00000000-0005-0000-0000-000038040000}"/>
    <cellStyle name="Comma 3 5 2 10" xfId="3656" xr:uid="{00000000-0005-0000-0000-000039040000}"/>
    <cellStyle name="Comma 3 5 2 11" xfId="4207" xr:uid="{00000000-0005-0000-0000-00003A040000}"/>
    <cellStyle name="Comma 3 5 2 2" xfId="681" xr:uid="{00000000-0005-0000-0000-00003B040000}"/>
    <cellStyle name="Comma 3 5 2 2 2" xfId="805" xr:uid="{00000000-0005-0000-0000-00003C040000}"/>
    <cellStyle name="Comma 3 5 2 2 2 2" xfId="1053" xr:uid="{00000000-0005-0000-0000-00003D040000}"/>
    <cellStyle name="Comma 3 5 2 2 2 2 2" xfId="1549" xr:uid="{00000000-0005-0000-0000-00003E040000}"/>
    <cellStyle name="Comma 3 5 2 2 2 2 2 2" xfId="2568" xr:uid="{00000000-0005-0000-0000-00003F040000}"/>
    <cellStyle name="Comma 3 5 2 2 2 2 3" xfId="2072" xr:uid="{00000000-0005-0000-0000-000040040000}"/>
    <cellStyle name="Comma 3 5 2 2 2 2 4" xfId="3070" xr:uid="{00000000-0005-0000-0000-000041040000}"/>
    <cellStyle name="Comma 3 5 2 2 2 2 5" xfId="3572" xr:uid="{00000000-0005-0000-0000-000042040000}"/>
    <cellStyle name="Comma 3 5 2 2 2 2 6" xfId="4074" xr:uid="{00000000-0005-0000-0000-000043040000}"/>
    <cellStyle name="Comma 3 5 2 2 2 3" xfId="1301" xr:uid="{00000000-0005-0000-0000-000044040000}"/>
    <cellStyle name="Comma 3 5 2 2 2 3 2" xfId="2320" xr:uid="{00000000-0005-0000-0000-000045040000}"/>
    <cellStyle name="Comma 3 5 2 2 2 4" xfId="1824" xr:uid="{00000000-0005-0000-0000-000046040000}"/>
    <cellStyle name="Comma 3 5 2 2 2 5" xfId="2822" xr:uid="{00000000-0005-0000-0000-000047040000}"/>
    <cellStyle name="Comma 3 5 2 2 2 6" xfId="3324" xr:uid="{00000000-0005-0000-0000-000048040000}"/>
    <cellStyle name="Comma 3 5 2 2 2 7" xfId="3826" xr:uid="{00000000-0005-0000-0000-000049040000}"/>
    <cellStyle name="Comma 3 5 2 2 3" xfId="929" xr:uid="{00000000-0005-0000-0000-00004A040000}"/>
    <cellStyle name="Comma 3 5 2 2 3 2" xfId="1425" xr:uid="{00000000-0005-0000-0000-00004B040000}"/>
    <cellStyle name="Comma 3 5 2 2 3 2 2" xfId="2444" xr:uid="{00000000-0005-0000-0000-00004C040000}"/>
    <cellStyle name="Comma 3 5 2 2 3 3" xfId="1948" xr:uid="{00000000-0005-0000-0000-00004D040000}"/>
    <cellStyle name="Comma 3 5 2 2 3 4" xfId="2946" xr:uid="{00000000-0005-0000-0000-00004E040000}"/>
    <cellStyle name="Comma 3 5 2 2 3 5" xfId="3448" xr:uid="{00000000-0005-0000-0000-00004F040000}"/>
    <cellStyle name="Comma 3 5 2 2 3 6" xfId="3950" xr:uid="{00000000-0005-0000-0000-000050040000}"/>
    <cellStyle name="Comma 3 5 2 2 4" xfId="1177" xr:uid="{00000000-0005-0000-0000-000051040000}"/>
    <cellStyle name="Comma 3 5 2 2 4 2" xfId="2196" xr:uid="{00000000-0005-0000-0000-000052040000}"/>
    <cellStyle name="Comma 3 5 2 2 5" xfId="1700" xr:uid="{00000000-0005-0000-0000-000053040000}"/>
    <cellStyle name="Comma 3 5 2 2 6" xfId="2698" xr:uid="{00000000-0005-0000-0000-000054040000}"/>
    <cellStyle name="Comma 3 5 2 2 7" xfId="3200" xr:uid="{00000000-0005-0000-0000-000055040000}"/>
    <cellStyle name="Comma 3 5 2 2 8" xfId="3702" xr:uid="{00000000-0005-0000-0000-000056040000}"/>
    <cellStyle name="Comma 3 5 2 2 9" xfId="4323" xr:uid="{00000000-0005-0000-0000-000057040000}"/>
    <cellStyle name="Comma 3 5 2 3" xfId="759" xr:uid="{00000000-0005-0000-0000-000058040000}"/>
    <cellStyle name="Comma 3 5 2 3 2" xfId="1007" xr:uid="{00000000-0005-0000-0000-000059040000}"/>
    <cellStyle name="Comma 3 5 2 3 2 2" xfId="1503" xr:uid="{00000000-0005-0000-0000-00005A040000}"/>
    <cellStyle name="Comma 3 5 2 3 2 2 2" xfId="2522" xr:uid="{00000000-0005-0000-0000-00005B040000}"/>
    <cellStyle name="Comma 3 5 2 3 2 3" xfId="2026" xr:uid="{00000000-0005-0000-0000-00005C040000}"/>
    <cellStyle name="Comma 3 5 2 3 2 4" xfId="3024" xr:uid="{00000000-0005-0000-0000-00005D040000}"/>
    <cellStyle name="Comma 3 5 2 3 2 5" xfId="3526" xr:uid="{00000000-0005-0000-0000-00005E040000}"/>
    <cellStyle name="Comma 3 5 2 3 2 6" xfId="4028" xr:uid="{00000000-0005-0000-0000-00005F040000}"/>
    <cellStyle name="Comma 3 5 2 3 3" xfId="1255" xr:uid="{00000000-0005-0000-0000-000060040000}"/>
    <cellStyle name="Comma 3 5 2 3 3 2" xfId="2274" xr:uid="{00000000-0005-0000-0000-000061040000}"/>
    <cellStyle name="Comma 3 5 2 3 4" xfId="1778" xr:uid="{00000000-0005-0000-0000-000062040000}"/>
    <cellStyle name="Comma 3 5 2 3 5" xfId="2776" xr:uid="{00000000-0005-0000-0000-000063040000}"/>
    <cellStyle name="Comma 3 5 2 3 6" xfId="3278" xr:uid="{00000000-0005-0000-0000-000064040000}"/>
    <cellStyle name="Comma 3 5 2 3 7" xfId="3780" xr:uid="{00000000-0005-0000-0000-000065040000}"/>
    <cellStyle name="Comma 3 5 2 4" xfId="635" xr:uid="{00000000-0005-0000-0000-000066040000}"/>
    <cellStyle name="Comma 3 5 2 4 2" xfId="1379" xr:uid="{00000000-0005-0000-0000-000067040000}"/>
    <cellStyle name="Comma 3 5 2 4 2 2" xfId="2398" xr:uid="{00000000-0005-0000-0000-000068040000}"/>
    <cellStyle name="Comma 3 5 2 4 3" xfId="1654" xr:uid="{00000000-0005-0000-0000-000069040000}"/>
    <cellStyle name="Comma 3 5 2 4 4" xfId="2900" xr:uid="{00000000-0005-0000-0000-00006A040000}"/>
    <cellStyle name="Comma 3 5 2 4 5" xfId="3402" xr:uid="{00000000-0005-0000-0000-00006B040000}"/>
    <cellStyle name="Comma 3 5 2 4 6" xfId="3904" xr:uid="{00000000-0005-0000-0000-00006C040000}"/>
    <cellStyle name="Comma 3 5 2 5" xfId="883" xr:uid="{00000000-0005-0000-0000-00006D040000}"/>
    <cellStyle name="Comma 3 5 2 5 2" xfId="1902" xr:uid="{00000000-0005-0000-0000-00006E040000}"/>
    <cellStyle name="Comma 3 5 2 6" xfId="1131" xr:uid="{00000000-0005-0000-0000-00006F040000}"/>
    <cellStyle name="Comma 3 5 2 6 2" xfId="2150" xr:uid="{00000000-0005-0000-0000-000070040000}"/>
    <cellStyle name="Comma 3 5 2 7" xfId="1620" xr:uid="{00000000-0005-0000-0000-000071040000}"/>
    <cellStyle name="Comma 3 5 2 8" xfId="2652" xr:uid="{00000000-0005-0000-0000-000072040000}"/>
    <cellStyle name="Comma 3 5 2 9" xfId="3154" xr:uid="{00000000-0005-0000-0000-000073040000}"/>
    <cellStyle name="Comma 3 5 3" xfId="655" xr:uid="{00000000-0005-0000-0000-000074040000}"/>
    <cellStyle name="Comma 3 5 3 10" xfId="4282" xr:uid="{00000000-0005-0000-0000-000075040000}"/>
    <cellStyle name="Comma 3 5 3 2" xfId="682" xr:uid="{00000000-0005-0000-0000-000076040000}"/>
    <cellStyle name="Comma 3 5 3 2 2" xfId="806" xr:uid="{00000000-0005-0000-0000-000077040000}"/>
    <cellStyle name="Comma 3 5 3 2 2 2" xfId="1054" xr:uid="{00000000-0005-0000-0000-000078040000}"/>
    <cellStyle name="Comma 3 5 3 2 2 2 2" xfId="1550" xr:uid="{00000000-0005-0000-0000-000079040000}"/>
    <cellStyle name="Comma 3 5 3 2 2 2 2 2" xfId="2569" xr:uid="{00000000-0005-0000-0000-00007A040000}"/>
    <cellStyle name="Comma 3 5 3 2 2 2 3" xfId="2073" xr:uid="{00000000-0005-0000-0000-00007B040000}"/>
    <cellStyle name="Comma 3 5 3 2 2 2 4" xfId="3071" xr:uid="{00000000-0005-0000-0000-00007C040000}"/>
    <cellStyle name="Comma 3 5 3 2 2 2 5" xfId="3573" xr:uid="{00000000-0005-0000-0000-00007D040000}"/>
    <cellStyle name="Comma 3 5 3 2 2 2 6" xfId="4075" xr:uid="{00000000-0005-0000-0000-00007E040000}"/>
    <cellStyle name="Comma 3 5 3 2 2 3" xfId="1302" xr:uid="{00000000-0005-0000-0000-00007F040000}"/>
    <cellStyle name="Comma 3 5 3 2 2 3 2" xfId="2321" xr:uid="{00000000-0005-0000-0000-000080040000}"/>
    <cellStyle name="Comma 3 5 3 2 2 4" xfId="1825" xr:uid="{00000000-0005-0000-0000-000081040000}"/>
    <cellStyle name="Comma 3 5 3 2 2 5" xfId="2823" xr:uid="{00000000-0005-0000-0000-000082040000}"/>
    <cellStyle name="Comma 3 5 3 2 2 6" xfId="3325" xr:uid="{00000000-0005-0000-0000-000083040000}"/>
    <cellStyle name="Comma 3 5 3 2 2 7" xfId="3827" xr:uid="{00000000-0005-0000-0000-000084040000}"/>
    <cellStyle name="Comma 3 5 3 2 3" xfId="930" xr:uid="{00000000-0005-0000-0000-000085040000}"/>
    <cellStyle name="Comma 3 5 3 2 3 2" xfId="1426" xr:uid="{00000000-0005-0000-0000-000086040000}"/>
    <cellStyle name="Comma 3 5 3 2 3 2 2" xfId="2445" xr:uid="{00000000-0005-0000-0000-000087040000}"/>
    <cellStyle name="Comma 3 5 3 2 3 3" xfId="1949" xr:uid="{00000000-0005-0000-0000-000088040000}"/>
    <cellStyle name="Comma 3 5 3 2 3 4" xfId="2947" xr:uid="{00000000-0005-0000-0000-000089040000}"/>
    <cellStyle name="Comma 3 5 3 2 3 5" xfId="3449" xr:uid="{00000000-0005-0000-0000-00008A040000}"/>
    <cellStyle name="Comma 3 5 3 2 3 6" xfId="3951" xr:uid="{00000000-0005-0000-0000-00008B040000}"/>
    <cellStyle name="Comma 3 5 3 2 4" xfId="1178" xr:uid="{00000000-0005-0000-0000-00008C040000}"/>
    <cellStyle name="Comma 3 5 3 2 4 2" xfId="2197" xr:uid="{00000000-0005-0000-0000-00008D040000}"/>
    <cellStyle name="Comma 3 5 3 2 5" xfId="1701" xr:uid="{00000000-0005-0000-0000-00008E040000}"/>
    <cellStyle name="Comma 3 5 3 2 6" xfId="2699" xr:uid="{00000000-0005-0000-0000-00008F040000}"/>
    <cellStyle name="Comma 3 5 3 2 7" xfId="3201" xr:uid="{00000000-0005-0000-0000-000090040000}"/>
    <cellStyle name="Comma 3 5 3 2 8" xfId="3703" xr:uid="{00000000-0005-0000-0000-000091040000}"/>
    <cellStyle name="Comma 3 5 3 3" xfId="779" xr:uid="{00000000-0005-0000-0000-000092040000}"/>
    <cellStyle name="Comma 3 5 3 3 2" xfId="1027" xr:uid="{00000000-0005-0000-0000-000093040000}"/>
    <cellStyle name="Comma 3 5 3 3 2 2" xfId="1523" xr:uid="{00000000-0005-0000-0000-000094040000}"/>
    <cellStyle name="Comma 3 5 3 3 2 2 2" xfId="2542" xr:uid="{00000000-0005-0000-0000-000095040000}"/>
    <cellStyle name="Comma 3 5 3 3 2 3" xfId="2046" xr:uid="{00000000-0005-0000-0000-000096040000}"/>
    <cellStyle name="Comma 3 5 3 3 2 4" xfId="3044" xr:uid="{00000000-0005-0000-0000-000097040000}"/>
    <cellStyle name="Comma 3 5 3 3 2 5" xfId="3546" xr:uid="{00000000-0005-0000-0000-000098040000}"/>
    <cellStyle name="Comma 3 5 3 3 2 6" xfId="4048" xr:uid="{00000000-0005-0000-0000-000099040000}"/>
    <cellStyle name="Comma 3 5 3 3 3" xfId="1275" xr:uid="{00000000-0005-0000-0000-00009A040000}"/>
    <cellStyle name="Comma 3 5 3 3 3 2" xfId="2294" xr:uid="{00000000-0005-0000-0000-00009B040000}"/>
    <cellStyle name="Comma 3 5 3 3 4" xfId="1798" xr:uid="{00000000-0005-0000-0000-00009C040000}"/>
    <cellStyle name="Comma 3 5 3 3 5" xfId="2796" xr:uid="{00000000-0005-0000-0000-00009D040000}"/>
    <cellStyle name="Comma 3 5 3 3 6" xfId="3298" xr:uid="{00000000-0005-0000-0000-00009E040000}"/>
    <cellStyle name="Comma 3 5 3 3 7" xfId="3800" xr:uid="{00000000-0005-0000-0000-00009F040000}"/>
    <cellStyle name="Comma 3 5 3 4" xfId="903" xr:uid="{00000000-0005-0000-0000-0000A0040000}"/>
    <cellStyle name="Comma 3 5 3 4 2" xfId="1399" xr:uid="{00000000-0005-0000-0000-0000A1040000}"/>
    <cellStyle name="Comma 3 5 3 4 2 2" xfId="2418" xr:uid="{00000000-0005-0000-0000-0000A2040000}"/>
    <cellStyle name="Comma 3 5 3 4 3" xfId="1922" xr:uid="{00000000-0005-0000-0000-0000A3040000}"/>
    <cellStyle name="Comma 3 5 3 4 4" xfId="2920" xr:uid="{00000000-0005-0000-0000-0000A4040000}"/>
    <cellStyle name="Comma 3 5 3 4 5" xfId="3422" xr:uid="{00000000-0005-0000-0000-0000A5040000}"/>
    <cellStyle name="Comma 3 5 3 4 6" xfId="3924" xr:uid="{00000000-0005-0000-0000-0000A6040000}"/>
    <cellStyle name="Comma 3 5 3 5" xfId="1151" xr:uid="{00000000-0005-0000-0000-0000A7040000}"/>
    <cellStyle name="Comma 3 5 3 5 2" xfId="2170" xr:uid="{00000000-0005-0000-0000-0000A8040000}"/>
    <cellStyle name="Comma 3 5 3 6" xfId="1674" xr:uid="{00000000-0005-0000-0000-0000A9040000}"/>
    <cellStyle name="Comma 3 5 3 7" xfId="2672" xr:uid="{00000000-0005-0000-0000-0000AA040000}"/>
    <cellStyle name="Comma 3 5 3 8" xfId="3174" xr:uid="{00000000-0005-0000-0000-0000AB040000}"/>
    <cellStyle name="Comma 3 5 3 9" xfId="3676" xr:uid="{00000000-0005-0000-0000-0000AC040000}"/>
    <cellStyle name="Comma 3 5 4" xfId="680" xr:uid="{00000000-0005-0000-0000-0000AD040000}"/>
    <cellStyle name="Comma 3 5 4 2" xfId="804" xr:uid="{00000000-0005-0000-0000-0000AE040000}"/>
    <cellStyle name="Comma 3 5 4 2 2" xfId="1052" xr:uid="{00000000-0005-0000-0000-0000AF040000}"/>
    <cellStyle name="Comma 3 5 4 2 2 2" xfId="1548" xr:uid="{00000000-0005-0000-0000-0000B0040000}"/>
    <cellStyle name="Comma 3 5 4 2 2 2 2" xfId="2567" xr:uid="{00000000-0005-0000-0000-0000B1040000}"/>
    <cellStyle name="Comma 3 5 4 2 2 3" xfId="2071" xr:uid="{00000000-0005-0000-0000-0000B2040000}"/>
    <cellStyle name="Comma 3 5 4 2 2 4" xfId="3069" xr:uid="{00000000-0005-0000-0000-0000B3040000}"/>
    <cellStyle name="Comma 3 5 4 2 2 5" xfId="3571" xr:uid="{00000000-0005-0000-0000-0000B4040000}"/>
    <cellStyle name="Comma 3 5 4 2 2 6" xfId="4073" xr:uid="{00000000-0005-0000-0000-0000B5040000}"/>
    <cellStyle name="Comma 3 5 4 2 3" xfId="1300" xr:uid="{00000000-0005-0000-0000-0000B6040000}"/>
    <cellStyle name="Comma 3 5 4 2 3 2" xfId="2319" xr:uid="{00000000-0005-0000-0000-0000B7040000}"/>
    <cellStyle name="Comma 3 5 4 2 4" xfId="1823" xr:uid="{00000000-0005-0000-0000-0000B8040000}"/>
    <cellStyle name="Comma 3 5 4 2 5" xfId="2821" xr:uid="{00000000-0005-0000-0000-0000B9040000}"/>
    <cellStyle name="Comma 3 5 4 2 6" xfId="3323" xr:uid="{00000000-0005-0000-0000-0000BA040000}"/>
    <cellStyle name="Comma 3 5 4 2 7" xfId="3825" xr:uid="{00000000-0005-0000-0000-0000BB040000}"/>
    <cellStyle name="Comma 3 5 4 3" xfId="928" xr:uid="{00000000-0005-0000-0000-0000BC040000}"/>
    <cellStyle name="Comma 3 5 4 3 2" xfId="1424" xr:uid="{00000000-0005-0000-0000-0000BD040000}"/>
    <cellStyle name="Comma 3 5 4 3 2 2" xfId="2443" xr:uid="{00000000-0005-0000-0000-0000BE040000}"/>
    <cellStyle name="Comma 3 5 4 3 3" xfId="1947" xr:uid="{00000000-0005-0000-0000-0000BF040000}"/>
    <cellStyle name="Comma 3 5 4 3 4" xfId="2945" xr:uid="{00000000-0005-0000-0000-0000C0040000}"/>
    <cellStyle name="Comma 3 5 4 3 5" xfId="3447" xr:uid="{00000000-0005-0000-0000-0000C1040000}"/>
    <cellStyle name="Comma 3 5 4 3 6" xfId="3949" xr:uid="{00000000-0005-0000-0000-0000C2040000}"/>
    <cellStyle name="Comma 3 5 4 4" xfId="1176" xr:uid="{00000000-0005-0000-0000-0000C3040000}"/>
    <cellStyle name="Comma 3 5 4 4 2" xfId="2195" xr:uid="{00000000-0005-0000-0000-0000C4040000}"/>
    <cellStyle name="Comma 3 5 4 5" xfId="1699" xr:uid="{00000000-0005-0000-0000-0000C5040000}"/>
    <cellStyle name="Comma 3 5 4 6" xfId="2697" xr:uid="{00000000-0005-0000-0000-0000C6040000}"/>
    <cellStyle name="Comma 3 5 4 7" xfId="3199" xr:uid="{00000000-0005-0000-0000-0000C7040000}"/>
    <cellStyle name="Comma 3 5 4 8" xfId="3701" xr:uid="{00000000-0005-0000-0000-0000C8040000}"/>
    <cellStyle name="Comma 3 5 5" xfId="737" xr:uid="{00000000-0005-0000-0000-0000C9040000}"/>
    <cellStyle name="Comma 3 5 5 2" xfId="985" xr:uid="{00000000-0005-0000-0000-0000CA040000}"/>
    <cellStyle name="Comma 3 5 5 2 2" xfId="1481" xr:uid="{00000000-0005-0000-0000-0000CB040000}"/>
    <cellStyle name="Comma 3 5 5 2 2 2" xfId="2500" xr:uid="{00000000-0005-0000-0000-0000CC040000}"/>
    <cellStyle name="Comma 3 5 5 2 3" xfId="2004" xr:uid="{00000000-0005-0000-0000-0000CD040000}"/>
    <cellStyle name="Comma 3 5 5 2 4" xfId="3002" xr:uid="{00000000-0005-0000-0000-0000CE040000}"/>
    <cellStyle name="Comma 3 5 5 2 5" xfId="3504" xr:uid="{00000000-0005-0000-0000-0000CF040000}"/>
    <cellStyle name="Comma 3 5 5 2 6" xfId="4006" xr:uid="{00000000-0005-0000-0000-0000D0040000}"/>
    <cellStyle name="Comma 3 5 5 3" xfId="1233" xr:uid="{00000000-0005-0000-0000-0000D1040000}"/>
    <cellStyle name="Comma 3 5 5 3 2" xfId="2252" xr:uid="{00000000-0005-0000-0000-0000D2040000}"/>
    <cellStyle name="Comma 3 5 5 4" xfId="1756" xr:uid="{00000000-0005-0000-0000-0000D3040000}"/>
    <cellStyle name="Comma 3 5 5 5" xfId="2754" xr:uid="{00000000-0005-0000-0000-0000D4040000}"/>
    <cellStyle name="Comma 3 5 5 6" xfId="3256" xr:uid="{00000000-0005-0000-0000-0000D5040000}"/>
    <cellStyle name="Comma 3 5 5 7" xfId="3758" xr:uid="{00000000-0005-0000-0000-0000D6040000}"/>
    <cellStyle name="Comma 3 5 6" xfId="605" xr:uid="{00000000-0005-0000-0000-0000D7040000}"/>
    <cellStyle name="Comma 3 5 6 2" xfId="1357" xr:uid="{00000000-0005-0000-0000-0000D8040000}"/>
    <cellStyle name="Comma 3 5 6 2 2" xfId="2376" xr:uid="{00000000-0005-0000-0000-0000D9040000}"/>
    <cellStyle name="Comma 3 5 6 3" xfId="1632" xr:uid="{00000000-0005-0000-0000-0000DA040000}"/>
    <cellStyle name="Comma 3 5 6 4" xfId="2878" xr:uid="{00000000-0005-0000-0000-0000DB040000}"/>
    <cellStyle name="Comma 3 5 6 5" xfId="3380" xr:uid="{00000000-0005-0000-0000-0000DC040000}"/>
    <cellStyle name="Comma 3 5 6 6" xfId="3882" xr:uid="{00000000-0005-0000-0000-0000DD040000}"/>
    <cellStyle name="Comma 3 5 7" xfId="861" xr:uid="{00000000-0005-0000-0000-0000DE040000}"/>
    <cellStyle name="Comma 3 5 7 2" xfId="1880" xr:uid="{00000000-0005-0000-0000-0000DF040000}"/>
    <cellStyle name="Comma 3 5 8" xfId="1109" xr:uid="{00000000-0005-0000-0000-0000E0040000}"/>
    <cellStyle name="Comma 3 5 8 2" xfId="2128" xr:uid="{00000000-0005-0000-0000-0000E1040000}"/>
    <cellStyle name="Comma 3 5 9" xfId="1613" xr:uid="{00000000-0005-0000-0000-0000E2040000}"/>
    <cellStyle name="Comma 3 6" xfId="173" xr:uid="{00000000-0005-0000-0000-0000E3040000}"/>
    <cellStyle name="Comma 3 6 10" xfId="2632" xr:uid="{00000000-0005-0000-0000-0000E4040000}"/>
    <cellStyle name="Comma 3 6 11" xfId="3134" xr:uid="{00000000-0005-0000-0000-0000E5040000}"/>
    <cellStyle name="Comma 3 6 12" xfId="3636" xr:uid="{00000000-0005-0000-0000-0000E6040000}"/>
    <cellStyle name="Comma 3 6 13" xfId="4244" xr:uid="{00000000-0005-0000-0000-0000E7040000}"/>
    <cellStyle name="Comma 3 6 2" xfId="637" xr:uid="{00000000-0005-0000-0000-0000E8040000}"/>
    <cellStyle name="Comma 3 6 2 2" xfId="684" xr:uid="{00000000-0005-0000-0000-0000E9040000}"/>
    <cellStyle name="Comma 3 6 2 2 2" xfId="808" xr:uid="{00000000-0005-0000-0000-0000EA040000}"/>
    <cellStyle name="Comma 3 6 2 2 2 2" xfId="1056" xr:uid="{00000000-0005-0000-0000-0000EB040000}"/>
    <cellStyle name="Comma 3 6 2 2 2 2 2" xfId="1552" xr:uid="{00000000-0005-0000-0000-0000EC040000}"/>
    <cellStyle name="Comma 3 6 2 2 2 2 2 2" xfId="2571" xr:uid="{00000000-0005-0000-0000-0000ED040000}"/>
    <cellStyle name="Comma 3 6 2 2 2 2 3" xfId="2075" xr:uid="{00000000-0005-0000-0000-0000EE040000}"/>
    <cellStyle name="Comma 3 6 2 2 2 2 4" xfId="3073" xr:uid="{00000000-0005-0000-0000-0000EF040000}"/>
    <cellStyle name="Comma 3 6 2 2 2 2 5" xfId="3575" xr:uid="{00000000-0005-0000-0000-0000F0040000}"/>
    <cellStyle name="Comma 3 6 2 2 2 2 6" xfId="4077" xr:uid="{00000000-0005-0000-0000-0000F1040000}"/>
    <cellStyle name="Comma 3 6 2 2 2 3" xfId="1304" xr:uid="{00000000-0005-0000-0000-0000F2040000}"/>
    <cellStyle name="Comma 3 6 2 2 2 3 2" xfId="2323" xr:uid="{00000000-0005-0000-0000-0000F3040000}"/>
    <cellStyle name="Comma 3 6 2 2 2 4" xfId="1827" xr:uid="{00000000-0005-0000-0000-0000F4040000}"/>
    <cellStyle name="Comma 3 6 2 2 2 5" xfId="2825" xr:uid="{00000000-0005-0000-0000-0000F5040000}"/>
    <cellStyle name="Comma 3 6 2 2 2 6" xfId="3327" xr:uid="{00000000-0005-0000-0000-0000F6040000}"/>
    <cellStyle name="Comma 3 6 2 2 2 7" xfId="3829" xr:uid="{00000000-0005-0000-0000-0000F7040000}"/>
    <cellStyle name="Comma 3 6 2 2 3" xfId="932" xr:uid="{00000000-0005-0000-0000-0000F8040000}"/>
    <cellStyle name="Comma 3 6 2 2 3 2" xfId="1428" xr:uid="{00000000-0005-0000-0000-0000F9040000}"/>
    <cellStyle name="Comma 3 6 2 2 3 2 2" xfId="2447" xr:uid="{00000000-0005-0000-0000-0000FA040000}"/>
    <cellStyle name="Comma 3 6 2 2 3 3" xfId="1951" xr:uid="{00000000-0005-0000-0000-0000FB040000}"/>
    <cellStyle name="Comma 3 6 2 2 3 4" xfId="2949" xr:uid="{00000000-0005-0000-0000-0000FC040000}"/>
    <cellStyle name="Comma 3 6 2 2 3 5" xfId="3451" xr:uid="{00000000-0005-0000-0000-0000FD040000}"/>
    <cellStyle name="Comma 3 6 2 2 3 6" xfId="3953" xr:uid="{00000000-0005-0000-0000-0000FE040000}"/>
    <cellStyle name="Comma 3 6 2 2 4" xfId="1180" xr:uid="{00000000-0005-0000-0000-0000FF040000}"/>
    <cellStyle name="Comma 3 6 2 2 4 2" xfId="2199" xr:uid="{00000000-0005-0000-0000-000000050000}"/>
    <cellStyle name="Comma 3 6 2 2 5" xfId="1703" xr:uid="{00000000-0005-0000-0000-000001050000}"/>
    <cellStyle name="Comma 3 6 2 2 6" xfId="2701" xr:uid="{00000000-0005-0000-0000-000002050000}"/>
    <cellStyle name="Comma 3 6 2 2 7" xfId="3203" xr:uid="{00000000-0005-0000-0000-000003050000}"/>
    <cellStyle name="Comma 3 6 2 2 8" xfId="3705" xr:uid="{00000000-0005-0000-0000-000004050000}"/>
    <cellStyle name="Comma 3 6 2 3" xfId="761" xr:uid="{00000000-0005-0000-0000-000005050000}"/>
    <cellStyle name="Comma 3 6 2 3 2" xfId="1009" xr:uid="{00000000-0005-0000-0000-000006050000}"/>
    <cellStyle name="Comma 3 6 2 3 2 2" xfId="1505" xr:uid="{00000000-0005-0000-0000-000007050000}"/>
    <cellStyle name="Comma 3 6 2 3 2 2 2" xfId="2524" xr:uid="{00000000-0005-0000-0000-000008050000}"/>
    <cellStyle name="Comma 3 6 2 3 2 3" xfId="2028" xr:uid="{00000000-0005-0000-0000-000009050000}"/>
    <cellStyle name="Comma 3 6 2 3 2 4" xfId="3026" xr:uid="{00000000-0005-0000-0000-00000A050000}"/>
    <cellStyle name="Comma 3 6 2 3 2 5" xfId="3528" xr:uid="{00000000-0005-0000-0000-00000B050000}"/>
    <cellStyle name="Comma 3 6 2 3 2 6" xfId="4030" xr:uid="{00000000-0005-0000-0000-00000C050000}"/>
    <cellStyle name="Comma 3 6 2 3 3" xfId="1257" xr:uid="{00000000-0005-0000-0000-00000D050000}"/>
    <cellStyle name="Comma 3 6 2 3 3 2" xfId="2276" xr:uid="{00000000-0005-0000-0000-00000E050000}"/>
    <cellStyle name="Comma 3 6 2 3 4" xfId="1780" xr:uid="{00000000-0005-0000-0000-00000F050000}"/>
    <cellStyle name="Comma 3 6 2 3 5" xfId="2778" xr:uid="{00000000-0005-0000-0000-000010050000}"/>
    <cellStyle name="Comma 3 6 2 3 6" xfId="3280" xr:uid="{00000000-0005-0000-0000-000011050000}"/>
    <cellStyle name="Comma 3 6 2 3 7" xfId="3782" xr:uid="{00000000-0005-0000-0000-000012050000}"/>
    <cellStyle name="Comma 3 6 2 4" xfId="885" xr:uid="{00000000-0005-0000-0000-000013050000}"/>
    <cellStyle name="Comma 3 6 2 4 2" xfId="1381" xr:uid="{00000000-0005-0000-0000-000014050000}"/>
    <cellStyle name="Comma 3 6 2 4 2 2" xfId="2400" xr:uid="{00000000-0005-0000-0000-000015050000}"/>
    <cellStyle name="Comma 3 6 2 4 3" xfId="1904" xr:uid="{00000000-0005-0000-0000-000016050000}"/>
    <cellStyle name="Comma 3 6 2 4 4" xfId="2902" xr:uid="{00000000-0005-0000-0000-000017050000}"/>
    <cellStyle name="Comma 3 6 2 4 5" xfId="3404" xr:uid="{00000000-0005-0000-0000-000018050000}"/>
    <cellStyle name="Comma 3 6 2 4 6" xfId="3906" xr:uid="{00000000-0005-0000-0000-000019050000}"/>
    <cellStyle name="Comma 3 6 2 5" xfId="1133" xr:uid="{00000000-0005-0000-0000-00001A050000}"/>
    <cellStyle name="Comma 3 6 2 5 2" xfId="2152" xr:uid="{00000000-0005-0000-0000-00001B050000}"/>
    <cellStyle name="Comma 3 6 2 6" xfId="1656" xr:uid="{00000000-0005-0000-0000-00001C050000}"/>
    <cellStyle name="Comma 3 6 2 7" xfId="2654" xr:uid="{00000000-0005-0000-0000-00001D050000}"/>
    <cellStyle name="Comma 3 6 2 8" xfId="3156" xr:uid="{00000000-0005-0000-0000-00001E050000}"/>
    <cellStyle name="Comma 3 6 2 9" xfId="3658" xr:uid="{00000000-0005-0000-0000-00001F050000}"/>
    <cellStyle name="Comma 3 6 3" xfId="657" xr:uid="{00000000-0005-0000-0000-000020050000}"/>
    <cellStyle name="Comma 3 6 3 2" xfId="685" xr:uid="{00000000-0005-0000-0000-000021050000}"/>
    <cellStyle name="Comma 3 6 3 2 2" xfId="809" xr:uid="{00000000-0005-0000-0000-000022050000}"/>
    <cellStyle name="Comma 3 6 3 2 2 2" xfId="1057" xr:uid="{00000000-0005-0000-0000-000023050000}"/>
    <cellStyle name="Comma 3 6 3 2 2 2 2" xfId="1553" xr:uid="{00000000-0005-0000-0000-000024050000}"/>
    <cellStyle name="Comma 3 6 3 2 2 2 2 2" xfId="2572" xr:uid="{00000000-0005-0000-0000-000025050000}"/>
    <cellStyle name="Comma 3 6 3 2 2 2 3" xfId="2076" xr:uid="{00000000-0005-0000-0000-000026050000}"/>
    <cellStyle name="Comma 3 6 3 2 2 2 4" xfId="3074" xr:uid="{00000000-0005-0000-0000-000027050000}"/>
    <cellStyle name="Comma 3 6 3 2 2 2 5" xfId="3576" xr:uid="{00000000-0005-0000-0000-000028050000}"/>
    <cellStyle name="Comma 3 6 3 2 2 2 6" xfId="4078" xr:uid="{00000000-0005-0000-0000-000029050000}"/>
    <cellStyle name="Comma 3 6 3 2 2 3" xfId="1305" xr:uid="{00000000-0005-0000-0000-00002A050000}"/>
    <cellStyle name="Comma 3 6 3 2 2 3 2" xfId="2324" xr:uid="{00000000-0005-0000-0000-00002B050000}"/>
    <cellStyle name="Comma 3 6 3 2 2 4" xfId="1828" xr:uid="{00000000-0005-0000-0000-00002C050000}"/>
    <cellStyle name="Comma 3 6 3 2 2 5" xfId="2826" xr:uid="{00000000-0005-0000-0000-00002D050000}"/>
    <cellStyle name="Comma 3 6 3 2 2 6" xfId="3328" xr:uid="{00000000-0005-0000-0000-00002E050000}"/>
    <cellStyle name="Comma 3 6 3 2 2 7" xfId="3830" xr:uid="{00000000-0005-0000-0000-00002F050000}"/>
    <cellStyle name="Comma 3 6 3 2 3" xfId="933" xr:uid="{00000000-0005-0000-0000-000030050000}"/>
    <cellStyle name="Comma 3 6 3 2 3 2" xfId="1429" xr:uid="{00000000-0005-0000-0000-000031050000}"/>
    <cellStyle name="Comma 3 6 3 2 3 2 2" xfId="2448" xr:uid="{00000000-0005-0000-0000-000032050000}"/>
    <cellStyle name="Comma 3 6 3 2 3 3" xfId="1952" xr:uid="{00000000-0005-0000-0000-000033050000}"/>
    <cellStyle name="Comma 3 6 3 2 3 4" xfId="2950" xr:uid="{00000000-0005-0000-0000-000034050000}"/>
    <cellStyle name="Comma 3 6 3 2 3 5" xfId="3452" xr:uid="{00000000-0005-0000-0000-000035050000}"/>
    <cellStyle name="Comma 3 6 3 2 3 6" xfId="3954" xr:uid="{00000000-0005-0000-0000-000036050000}"/>
    <cellStyle name="Comma 3 6 3 2 4" xfId="1181" xr:uid="{00000000-0005-0000-0000-000037050000}"/>
    <cellStyle name="Comma 3 6 3 2 4 2" xfId="2200" xr:uid="{00000000-0005-0000-0000-000038050000}"/>
    <cellStyle name="Comma 3 6 3 2 5" xfId="1704" xr:uid="{00000000-0005-0000-0000-000039050000}"/>
    <cellStyle name="Comma 3 6 3 2 6" xfId="2702" xr:uid="{00000000-0005-0000-0000-00003A050000}"/>
    <cellStyle name="Comma 3 6 3 2 7" xfId="3204" xr:uid="{00000000-0005-0000-0000-00003B050000}"/>
    <cellStyle name="Comma 3 6 3 2 8" xfId="3706" xr:uid="{00000000-0005-0000-0000-00003C050000}"/>
    <cellStyle name="Comma 3 6 3 3" xfId="781" xr:uid="{00000000-0005-0000-0000-00003D050000}"/>
    <cellStyle name="Comma 3 6 3 3 2" xfId="1029" xr:uid="{00000000-0005-0000-0000-00003E050000}"/>
    <cellStyle name="Comma 3 6 3 3 2 2" xfId="1525" xr:uid="{00000000-0005-0000-0000-00003F050000}"/>
    <cellStyle name="Comma 3 6 3 3 2 2 2" xfId="2544" xr:uid="{00000000-0005-0000-0000-000040050000}"/>
    <cellStyle name="Comma 3 6 3 3 2 3" xfId="2048" xr:uid="{00000000-0005-0000-0000-000041050000}"/>
    <cellStyle name="Comma 3 6 3 3 2 4" xfId="3046" xr:uid="{00000000-0005-0000-0000-000042050000}"/>
    <cellStyle name="Comma 3 6 3 3 2 5" xfId="3548" xr:uid="{00000000-0005-0000-0000-000043050000}"/>
    <cellStyle name="Comma 3 6 3 3 2 6" xfId="4050" xr:uid="{00000000-0005-0000-0000-000044050000}"/>
    <cellStyle name="Comma 3 6 3 3 3" xfId="1277" xr:uid="{00000000-0005-0000-0000-000045050000}"/>
    <cellStyle name="Comma 3 6 3 3 3 2" xfId="2296" xr:uid="{00000000-0005-0000-0000-000046050000}"/>
    <cellStyle name="Comma 3 6 3 3 4" xfId="1800" xr:uid="{00000000-0005-0000-0000-000047050000}"/>
    <cellStyle name="Comma 3 6 3 3 5" xfId="2798" xr:uid="{00000000-0005-0000-0000-000048050000}"/>
    <cellStyle name="Comma 3 6 3 3 6" xfId="3300" xr:uid="{00000000-0005-0000-0000-000049050000}"/>
    <cellStyle name="Comma 3 6 3 3 7" xfId="3802" xr:uid="{00000000-0005-0000-0000-00004A050000}"/>
    <cellStyle name="Comma 3 6 3 4" xfId="905" xr:uid="{00000000-0005-0000-0000-00004B050000}"/>
    <cellStyle name="Comma 3 6 3 4 2" xfId="1401" xr:uid="{00000000-0005-0000-0000-00004C050000}"/>
    <cellStyle name="Comma 3 6 3 4 2 2" xfId="2420" xr:uid="{00000000-0005-0000-0000-00004D050000}"/>
    <cellStyle name="Comma 3 6 3 4 3" xfId="1924" xr:uid="{00000000-0005-0000-0000-00004E050000}"/>
    <cellStyle name="Comma 3 6 3 4 4" xfId="2922" xr:uid="{00000000-0005-0000-0000-00004F050000}"/>
    <cellStyle name="Comma 3 6 3 4 5" xfId="3424" xr:uid="{00000000-0005-0000-0000-000050050000}"/>
    <cellStyle name="Comma 3 6 3 4 6" xfId="3926" xr:uid="{00000000-0005-0000-0000-000051050000}"/>
    <cellStyle name="Comma 3 6 3 5" xfId="1153" xr:uid="{00000000-0005-0000-0000-000052050000}"/>
    <cellStyle name="Comma 3 6 3 5 2" xfId="2172" xr:uid="{00000000-0005-0000-0000-000053050000}"/>
    <cellStyle name="Comma 3 6 3 6" xfId="1676" xr:uid="{00000000-0005-0000-0000-000054050000}"/>
    <cellStyle name="Comma 3 6 3 7" xfId="2674" xr:uid="{00000000-0005-0000-0000-000055050000}"/>
    <cellStyle name="Comma 3 6 3 8" xfId="3176" xr:uid="{00000000-0005-0000-0000-000056050000}"/>
    <cellStyle name="Comma 3 6 3 9" xfId="3678" xr:uid="{00000000-0005-0000-0000-000057050000}"/>
    <cellStyle name="Comma 3 6 4" xfId="683" xr:uid="{00000000-0005-0000-0000-000058050000}"/>
    <cellStyle name="Comma 3 6 4 2" xfId="807" xr:uid="{00000000-0005-0000-0000-000059050000}"/>
    <cellStyle name="Comma 3 6 4 2 2" xfId="1055" xr:uid="{00000000-0005-0000-0000-00005A050000}"/>
    <cellStyle name="Comma 3 6 4 2 2 2" xfId="1551" xr:uid="{00000000-0005-0000-0000-00005B050000}"/>
    <cellStyle name="Comma 3 6 4 2 2 2 2" xfId="2570" xr:uid="{00000000-0005-0000-0000-00005C050000}"/>
    <cellStyle name="Comma 3 6 4 2 2 3" xfId="2074" xr:uid="{00000000-0005-0000-0000-00005D050000}"/>
    <cellStyle name="Comma 3 6 4 2 2 4" xfId="3072" xr:uid="{00000000-0005-0000-0000-00005E050000}"/>
    <cellStyle name="Comma 3 6 4 2 2 5" xfId="3574" xr:uid="{00000000-0005-0000-0000-00005F050000}"/>
    <cellStyle name="Comma 3 6 4 2 2 6" xfId="4076" xr:uid="{00000000-0005-0000-0000-000060050000}"/>
    <cellStyle name="Comma 3 6 4 2 3" xfId="1303" xr:uid="{00000000-0005-0000-0000-000061050000}"/>
    <cellStyle name="Comma 3 6 4 2 3 2" xfId="2322" xr:uid="{00000000-0005-0000-0000-000062050000}"/>
    <cellStyle name="Comma 3 6 4 2 4" xfId="1826" xr:uid="{00000000-0005-0000-0000-000063050000}"/>
    <cellStyle name="Comma 3 6 4 2 5" xfId="2824" xr:uid="{00000000-0005-0000-0000-000064050000}"/>
    <cellStyle name="Comma 3 6 4 2 6" xfId="3326" xr:uid="{00000000-0005-0000-0000-000065050000}"/>
    <cellStyle name="Comma 3 6 4 2 7" xfId="3828" xr:uid="{00000000-0005-0000-0000-000066050000}"/>
    <cellStyle name="Comma 3 6 4 3" xfId="931" xr:uid="{00000000-0005-0000-0000-000067050000}"/>
    <cellStyle name="Comma 3 6 4 3 2" xfId="1427" xr:uid="{00000000-0005-0000-0000-000068050000}"/>
    <cellStyle name="Comma 3 6 4 3 2 2" xfId="2446" xr:uid="{00000000-0005-0000-0000-000069050000}"/>
    <cellStyle name="Comma 3 6 4 3 3" xfId="1950" xr:uid="{00000000-0005-0000-0000-00006A050000}"/>
    <cellStyle name="Comma 3 6 4 3 4" xfId="2948" xr:uid="{00000000-0005-0000-0000-00006B050000}"/>
    <cellStyle name="Comma 3 6 4 3 5" xfId="3450" xr:uid="{00000000-0005-0000-0000-00006C050000}"/>
    <cellStyle name="Comma 3 6 4 3 6" xfId="3952" xr:uid="{00000000-0005-0000-0000-00006D050000}"/>
    <cellStyle name="Comma 3 6 4 4" xfId="1179" xr:uid="{00000000-0005-0000-0000-00006E050000}"/>
    <cellStyle name="Comma 3 6 4 4 2" xfId="2198" xr:uid="{00000000-0005-0000-0000-00006F050000}"/>
    <cellStyle name="Comma 3 6 4 5" xfId="1702" xr:uid="{00000000-0005-0000-0000-000070050000}"/>
    <cellStyle name="Comma 3 6 4 6" xfId="2700" xr:uid="{00000000-0005-0000-0000-000071050000}"/>
    <cellStyle name="Comma 3 6 4 7" xfId="3202" xr:uid="{00000000-0005-0000-0000-000072050000}"/>
    <cellStyle name="Comma 3 6 4 8" xfId="3704" xr:uid="{00000000-0005-0000-0000-000073050000}"/>
    <cellStyle name="Comma 3 6 5" xfId="739" xr:uid="{00000000-0005-0000-0000-000074050000}"/>
    <cellStyle name="Comma 3 6 5 2" xfId="987" xr:uid="{00000000-0005-0000-0000-000075050000}"/>
    <cellStyle name="Comma 3 6 5 2 2" xfId="1483" xr:uid="{00000000-0005-0000-0000-000076050000}"/>
    <cellStyle name="Comma 3 6 5 2 2 2" xfId="2502" xr:uid="{00000000-0005-0000-0000-000077050000}"/>
    <cellStyle name="Comma 3 6 5 2 3" xfId="2006" xr:uid="{00000000-0005-0000-0000-000078050000}"/>
    <cellStyle name="Comma 3 6 5 2 4" xfId="3004" xr:uid="{00000000-0005-0000-0000-000079050000}"/>
    <cellStyle name="Comma 3 6 5 2 5" xfId="3506" xr:uid="{00000000-0005-0000-0000-00007A050000}"/>
    <cellStyle name="Comma 3 6 5 2 6" xfId="4008" xr:uid="{00000000-0005-0000-0000-00007B050000}"/>
    <cellStyle name="Comma 3 6 5 3" xfId="1235" xr:uid="{00000000-0005-0000-0000-00007C050000}"/>
    <cellStyle name="Comma 3 6 5 3 2" xfId="2254" xr:uid="{00000000-0005-0000-0000-00007D050000}"/>
    <cellStyle name="Comma 3 6 5 4" xfId="1758" xr:uid="{00000000-0005-0000-0000-00007E050000}"/>
    <cellStyle name="Comma 3 6 5 5" xfId="2756" xr:uid="{00000000-0005-0000-0000-00007F050000}"/>
    <cellStyle name="Comma 3 6 5 6" xfId="3258" xr:uid="{00000000-0005-0000-0000-000080050000}"/>
    <cellStyle name="Comma 3 6 5 7" xfId="3760" xr:uid="{00000000-0005-0000-0000-000081050000}"/>
    <cellStyle name="Comma 3 6 6" xfId="607" xr:uid="{00000000-0005-0000-0000-000082050000}"/>
    <cellStyle name="Comma 3 6 6 2" xfId="1359" xr:uid="{00000000-0005-0000-0000-000083050000}"/>
    <cellStyle name="Comma 3 6 6 2 2" xfId="2378" xr:uid="{00000000-0005-0000-0000-000084050000}"/>
    <cellStyle name="Comma 3 6 6 3" xfId="1634" xr:uid="{00000000-0005-0000-0000-000085050000}"/>
    <cellStyle name="Comma 3 6 6 4" xfId="2880" xr:uid="{00000000-0005-0000-0000-000086050000}"/>
    <cellStyle name="Comma 3 6 6 5" xfId="3382" xr:uid="{00000000-0005-0000-0000-000087050000}"/>
    <cellStyle name="Comma 3 6 6 6" xfId="3884" xr:uid="{00000000-0005-0000-0000-000088050000}"/>
    <cellStyle name="Comma 3 6 7" xfId="863" xr:uid="{00000000-0005-0000-0000-000089050000}"/>
    <cellStyle name="Comma 3 6 7 2" xfId="1882" xr:uid="{00000000-0005-0000-0000-00008A050000}"/>
    <cellStyle name="Comma 3 6 8" xfId="1111" xr:uid="{00000000-0005-0000-0000-00008B050000}"/>
    <cellStyle name="Comma 3 6 8 2" xfId="2130" xr:uid="{00000000-0005-0000-0000-00008C050000}"/>
    <cellStyle name="Comma 3 6 9" xfId="1622" xr:uid="{00000000-0005-0000-0000-00008D050000}"/>
    <cellStyle name="Comma 3 7" xfId="609" xr:uid="{00000000-0005-0000-0000-00008E050000}"/>
    <cellStyle name="Comma 3 7 10" xfId="3136" xr:uid="{00000000-0005-0000-0000-00008F050000}"/>
    <cellStyle name="Comma 3 7 11" xfId="3638" xr:uid="{00000000-0005-0000-0000-000090050000}"/>
    <cellStyle name="Comma 3 7 2" xfId="639" xr:uid="{00000000-0005-0000-0000-000091050000}"/>
    <cellStyle name="Comma 3 7 2 2" xfId="687" xr:uid="{00000000-0005-0000-0000-000092050000}"/>
    <cellStyle name="Comma 3 7 2 2 2" xfId="811" xr:uid="{00000000-0005-0000-0000-000093050000}"/>
    <cellStyle name="Comma 3 7 2 2 2 2" xfId="1059" xr:uid="{00000000-0005-0000-0000-000094050000}"/>
    <cellStyle name="Comma 3 7 2 2 2 2 2" xfId="1555" xr:uid="{00000000-0005-0000-0000-000095050000}"/>
    <cellStyle name="Comma 3 7 2 2 2 2 2 2" xfId="2574" xr:uid="{00000000-0005-0000-0000-000096050000}"/>
    <cellStyle name="Comma 3 7 2 2 2 2 3" xfId="2078" xr:uid="{00000000-0005-0000-0000-000097050000}"/>
    <cellStyle name="Comma 3 7 2 2 2 2 4" xfId="3076" xr:uid="{00000000-0005-0000-0000-000098050000}"/>
    <cellStyle name="Comma 3 7 2 2 2 2 5" xfId="3578" xr:uid="{00000000-0005-0000-0000-000099050000}"/>
    <cellStyle name="Comma 3 7 2 2 2 2 6" xfId="4080" xr:uid="{00000000-0005-0000-0000-00009A050000}"/>
    <cellStyle name="Comma 3 7 2 2 2 3" xfId="1307" xr:uid="{00000000-0005-0000-0000-00009B050000}"/>
    <cellStyle name="Comma 3 7 2 2 2 3 2" xfId="2326" xr:uid="{00000000-0005-0000-0000-00009C050000}"/>
    <cellStyle name="Comma 3 7 2 2 2 4" xfId="1830" xr:uid="{00000000-0005-0000-0000-00009D050000}"/>
    <cellStyle name="Comma 3 7 2 2 2 5" xfId="2828" xr:uid="{00000000-0005-0000-0000-00009E050000}"/>
    <cellStyle name="Comma 3 7 2 2 2 6" xfId="3330" xr:uid="{00000000-0005-0000-0000-00009F050000}"/>
    <cellStyle name="Comma 3 7 2 2 2 7" xfId="3832" xr:uid="{00000000-0005-0000-0000-0000A0050000}"/>
    <cellStyle name="Comma 3 7 2 2 3" xfId="935" xr:uid="{00000000-0005-0000-0000-0000A1050000}"/>
    <cellStyle name="Comma 3 7 2 2 3 2" xfId="1431" xr:uid="{00000000-0005-0000-0000-0000A2050000}"/>
    <cellStyle name="Comma 3 7 2 2 3 2 2" xfId="2450" xr:uid="{00000000-0005-0000-0000-0000A3050000}"/>
    <cellStyle name="Comma 3 7 2 2 3 3" xfId="1954" xr:uid="{00000000-0005-0000-0000-0000A4050000}"/>
    <cellStyle name="Comma 3 7 2 2 3 4" xfId="2952" xr:uid="{00000000-0005-0000-0000-0000A5050000}"/>
    <cellStyle name="Comma 3 7 2 2 3 5" xfId="3454" xr:uid="{00000000-0005-0000-0000-0000A6050000}"/>
    <cellStyle name="Comma 3 7 2 2 3 6" xfId="3956" xr:uid="{00000000-0005-0000-0000-0000A7050000}"/>
    <cellStyle name="Comma 3 7 2 2 4" xfId="1183" xr:uid="{00000000-0005-0000-0000-0000A8050000}"/>
    <cellStyle name="Comma 3 7 2 2 4 2" xfId="2202" xr:uid="{00000000-0005-0000-0000-0000A9050000}"/>
    <cellStyle name="Comma 3 7 2 2 5" xfId="1706" xr:uid="{00000000-0005-0000-0000-0000AA050000}"/>
    <cellStyle name="Comma 3 7 2 2 6" xfId="2704" xr:uid="{00000000-0005-0000-0000-0000AB050000}"/>
    <cellStyle name="Comma 3 7 2 2 7" xfId="3206" xr:uid="{00000000-0005-0000-0000-0000AC050000}"/>
    <cellStyle name="Comma 3 7 2 2 8" xfId="3708" xr:uid="{00000000-0005-0000-0000-0000AD050000}"/>
    <cellStyle name="Comma 3 7 2 3" xfId="763" xr:uid="{00000000-0005-0000-0000-0000AE050000}"/>
    <cellStyle name="Comma 3 7 2 3 2" xfId="1011" xr:uid="{00000000-0005-0000-0000-0000AF050000}"/>
    <cellStyle name="Comma 3 7 2 3 2 2" xfId="1507" xr:uid="{00000000-0005-0000-0000-0000B0050000}"/>
    <cellStyle name="Comma 3 7 2 3 2 2 2" xfId="2526" xr:uid="{00000000-0005-0000-0000-0000B1050000}"/>
    <cellStyle name="Comma 3 7 2 3 2 3" xfId="2030" xr:uid="{00000000-0005-0000-0000-0000B2050000}"/>
    <cellStyle name="Comma 3 7 2 3 2 4" xfId="3028" xr:uid="{00000000-0005-0000-0000-0000B3050000}"/>
    <cellStyle name="Comma 3 7 2 3 2 5" xfId="3530" xr:uid="{00000000-0005-0000-0000-0000B4050000}"/>
    <cellStyle name="Comma 3 7 2 3 2 6" xfId="4032" xr:uid="{00000000-0005-0000-0000-0000B5050000}"/>
    <cellStyle name="Comma 3 7 2 3 3" xfId="1259" xr:uid="{00000000-0005-0000-0000-0000B6050000}"/>
    <cellStyle name="Comma 3 7 2 3 3 2" xfId="2278" xr:uid="{00000000-0005-0000-0000-0000B7050000}"/>
    <cellStyle name="Comma 3 7 2 3 4" xfId="1782" xr:uid="{00000000-0005-0000-0000-0000B8050000}"/>
    <cellStyle name="Comma 3 7 2 3 5" xfId="2780" xr:uid="{00000000-0005-0000-0000-0000B9050000}"/>
    <cellStyle name="Comma 3 7 2 3 6" xfId="3282" xr:uid="{00000000-0005-0000-0000-0000BA050000}"/>
    <cellStyle name="Comma 3 7 2 3 7" xfId="3784" xr:uid="{00000000-0005-0000-0000-0000BB050000}"/>
    <cellStyle name="Comma 3 7 2 4" xfId="887" xr:uid="{00000000-0005-0000-0000-0000BC050000}"/>
    <cellStyle name="Comma 3 7 2 4 2" xfId="1383" xr:uid="{00000000-0005-0000-0000-0000BD050000}"/>
    <cellStyle name="Comma 3 7 2 4 2 2" xfId="2402" xr:uid="{00000000-0005-0000-0000-0000BE050000}"/>
    <cellStyle name="Comma 3 7 2 4 3" xfId="1906" xr:uid="{00000000-0005-0000-0000-0000BF050000}"/>
    <cellStyle name="Comma 3 7 2 4 4" xfId="2904" xr:uid="{00000000-0005-0000-0000-0000C0050000}"/>
    <cellStyle name="Comma 3 7 2 4 5" xfId="3406" xr:uid="{00000000-0005-0000-0000-0000C1050000}"/>
    <cellStyle name="Comma 3 7 2 4 6" xfId="3908" xr:uid="{00000000-0005-0000-0000-0000C2050000}"/>
    <cellStyle name="Comma 3 7 2 5" xfId="1135" xr:uid="{00000000-0005-0000-0000-0000C3050000}"/>
    <cellStyle name="Comma 3 7 2 5 2" xfId="2154" xr:uid="{00000000-0005-0000-0000-0000C4050000}"/>
    <cellStyle name="Comma 3 7 2 6" xfId="1658" xr:uid="{00000000-0005-0000-0000-0000C5050000}"/>
    <cellStyle name="Comma 3 7 2 7" xfId="2656" xr:uid="{00000000-0005-0000-0000-0000C6050000}"/>
    <cellStyle name="Comma 3 7 2 8" xfId="3158" xr:uid="{00000000-0005-0000-0000-0000C7050000}"/>
    <cellStyle name="Comma 3 7 2 9" xfId="3660" xr:uid="{00000000-0005-0000-0000-0000C8050000}"/>
    <cellStyle name="Comma 3 7 3" xfId="659" xr:uid="{00000000-0005-0000-0000-0000C9050000}"/>
    <cellStyle name="Comma 3 7 3 2" xfId="688" xr:uid="{00000000-0005-0000-0000-0000CA050000}"/>
    <cellStyle name="Comma 3 7 3 2 2" xfId="812" xr:uid="{00000000-0005-0000-0000-0000CB050000}"/>
    <cellStyle name="Comma 3 7 3 2 2 2" xfId="1060" xr:uid="{00000000-0005-0000-0000-0000CC050000}"/>
    <cellStyle name="Comma 3 7 3 2 2 2 2" xfId="1556" xr:uid="{00000000-0005-0000-0000-0000CD050000}"/>
    <cellStyle name="Comma 3 7 3 2 2 2 2 2" xfId="2575" xr:uid="{00000000-0005-0000-0000-0000CE050000}"/>
    <cellStyle name="Comma 3 7 3 2 2 2 3" xfId="2079" xr:uid="{00000000-0005-0000-0000-0000CF050000}"/>
    <cellStyle name="Comma 3 7 3 2 2 2 4" xfId="3077" xr:uid="{00000000-0005-0000-0000-0000D0050000}"/>
    <cellStyle name="Comma 3 7 3 2 2 2 5" xfId="3579" xr:uid="{00000000-0005-0000-0000-0000D1050000}"/>
    <cellStyle name="Comma 3 7 3 2 2 2 6" xfId="4081" xr:uid="{00000000-0005-0000-0000-0000D2050000}"/>
    <cellStyle name="Comma 3 7 3 2 2 3" xfId="1308" xr:uid="{00000000-0005-0000-0000-0000D3050000}"/>
    <cellStyle name="Comma 3 7 3 2 2 3 2" xfId="2327" xr:uid="{00000000-0005-0000-0000-0000D4050000}"/>
    <cellStyle name="Comma 3 7 3 2 2 4" xfId="1831" xr:uid="{00000000-0005-0000-0000-0000D5050000}"/>
    <cellStyle name="Comma 3 7 3 2 2 5" xfId="2829" xr:uid="{00000000-0005-0000-0000-0000D6050000}"/>
    <cellStyle name="Comma 3 7 3 2 2 6" xfId="3331" xr:uid="{00000000-0005-0000-0000-0000D7050000}"/>
    <cellStyle name="Comma 3 7 3 2 2 7" xfId="3833" xr:uid="{00000000-0005-0000-0000-0000D8050000}"/>
    <cellStyle name="Comma 3 7 3 2 3" xfId="936" xr:uid="{00000000-0005-0000-0000-0000D9050000}"/>
    <cellStyle name="Comma 3 7 3 2 3 2" xfId="1432" xr:uid="{00000000-0005-0000-0000-0000DA050000}"/>
    <cellStyle name="Comma 3 7 3 2 3 2 2" xfId="2451" xr:uid="{00000000-0005-0000-0000-0000DB050000}"/>
    <cellStyle name="Comma 3 7 3 2 3 3" xfId="1955" xr:uid="{00000000-0005-0000-0000-0000DC050000}"/>
    <cellStyle name="Comma 3 7 3 2 3 4" xfId="2953" xr:uid="{00000000-0005-0000-0000-0000DD050000}"/>
    <cellStyle name="Comma 3 7 3 2 3 5" xfId="3455" xr:uid="{00000000-0005-0000-0000-0000DE050000}"/>
    <cellStyle name="Comma 3 7 3 2 3 6" xfId="3957" xr:uid="{00000000-0005-0000-0000-0000DF050000}"/>
    <cellStyle name="Comma 3 7 3 2 4" xfId="1184" xr:uid="{00000000-0005-0000-0000-0000E0050000}"/>
    <cellStyle name="Comma 3 7 3 2 4 2" xfId="2203" xr:uid="{00000000-0005-0000-0000-0000E1050000}"/>
    <cellStyle name="Comma 3 7 3 2 5" xfId="1707" xr:uid="{00000000-0005-0000-0000-0000E2050000}"/>
    <cellStyle name="Comma 3 7 3 2 6" xfId="2705" xr:uid="{00000000-0005-0000-0000-0000E3050000}"/>
    <cellStyle name="Comma 3 7 3 2 7" xfId="3207" xr:uid="{00000000-0005-0000-0000-0000E4050000}"/>
    <cellStyle name="Comma 3 7 3 2 8" xfId="3709" xr:uid="{00000000-0005-0000-0000-0000E5050000}"/>
    <cellStyle name="Comma 3 7 3 3" xfId="783" xr:uid="{00000000-0005-0000-0000-0000E6050000}"/>
    <cellStyle name="Comma 3 7 3 3 2" xfId="1031" xr:uid="{00000000-0005-0000-0000-0000E7050000}"/>
    <cellStyle name="Comma 3 7 3 3 2 2" xfId="1527" xr:uid="{00000000-0005-0000-0000-0000E8050000}"/>
    <cellStyle name="Comma 3 7 3 3 2 2 2" xfId="2546" xr:uid="{00000000-0005-0000-0000-0000E9050000}"/>
    <cellStyle name="Comma 3 7 3 3 2 3" xfId="2050" xr:uid="{00000000-0005-0000-0000-0000EA050000}"/>
    <cellStyle name="Comma 3 7 3 3 2 4" xfId="3048" xr:uid="{00000000-0005-0000-0000-0000EB050000}"/>
    <cellStyle name="Comma 3 7 3 3 2 5" xfId="3550" xr:uid="{00000000-0005-0000-0000-0000EC050000}"/>
    <cellStyle name="Comma 3 7 3 3 2 6" xfId="4052" xr:uid="{00000000-0005-0000-0000-0000ED050000}"/>
    <cellStyle name="Comma 3 7 3 3 3" xfId="1279" xr:uid="{00000000-0005-0000-0000-0000EE050000}"/>
    <cellStyle name="Comma 3 7 3 3 3 2" xfId="2298" xr:uid="{00000000-0005-0000-0000-0000EF050000}"/>
    <cellStyle name="Comma 3 7 3 3 4" xfId="1802" xr:uid="{00000000-0005-0000-0000-0000F0050000}"/>
    <cellStyle name="Comma 3 7 3 3 5" xfId="2800" xr:uid="{00000000-0005-0000-0000-0000F1050000}"/>
    <cellStyle name="Comma 3 7 3 3 6" xfId="3302" xr:uid="{00000000-0005-0000-0000-0000F2050000}"/>
    <cellStyle name="Comma 3 7 3 3 7" xfId="3804" xr:uid="{00000000-0005-0000-0000-0000F3050000}"/>
    <cellStyle name="Comma 3 7 3 4" xfId="907" xr:uid="{00000000-0005-0000-0000-0000F4050000}"/>
    <cellStyle name="Comma 3 7 3 4 2" xfId="1403" xr:uid="{00000000-0005-0000-0000-0000F5050000}"/>
    <cellStyle name="Comma 3 7 3 4 2 2" xfId="2422" xr:uid="{00000000-0005-0000-0000-0000F6050000}"/>
    <cellStyle name="Comma 3 7 3 4 3" xfId="1926" xr:uid="{00000000-0005-0000-0000-0000F7050000}"/>
    <cellStyle name="Comma 3 7 3 4 4" xfId="2924" xr:uid="{00000000-0005-0000-0000-0000F8050000}"/>
    <cellStyle name="Comma 3 7 3 4 5" xfId="3426" xr:uid="{00000000-0005-0000-0000-0000F9050000}"/>
    <cellStyle name="Comma 3 7 3 4 6" xfId="3928" xr:uid="{00000000-0005-0000-0000-0000FA050000}"/>
    <cellStyle name="Comma 3 7 3 5" xfId="1155" xr:uid="{00000000-0005-0000-0000-0000FB050000}"/>
    <cellStyle name="Comma 3 7 3 5 2" xfId="2174" xr:uid="{00000000-0005-0000-0000-0000FC050000}"/>
    <cellStyle name="Comma 3 7 3 6" xfId="1678" xr:uid="{00000000-0005-0000-0000-0000FD050000}"/>
    <cellStyle name="Comma 3 7 3 7" xfId="2676" xr:uid="{00000000-0005-0000-0000-0000FE050000}"/>
    <cellStyle name="Comma 3 7 3 8" xfId="3178" xr:uid="{00000000-0005-0000-0000-0000FF050000}"/>
    <cellStyle name="Comma 3 7 3 9" xfId="3680" xr:uid="{00000000-0005-0000-0000-000000060000}"/>
    <cellStyle name="Comma 3 7 4" xfId="686" xr:uid="{00000000-0005-0000-0000-000001060000}"/>
    <cellStyle name="Comma 3 7 4 2" xfId="810" xr:uid="{00000000-0005-0000-0000-000002060000}"/>
    <cellStyle name="Comma 3 7 4 2 2" xfId="1058" xr:uid="{00000000-0005-0000-0000-000003060000}"/>
    <cellStyle name="Comma 3 7 4 2 2 2" xfId="1554" xr:uid="{00000000-0005-0000-0000-000004060000}"/>
    <cellStyle name="Comma 3 7 4 2 2 2 2" xfId="2573" xr:uid="{00000000-0005-0000-0000-000005060000}"/>
    <cellStyle name="Comma 3 7 4 2 2 3" xfId="2077" xr:uid="{00000000-0005-0000-0000-000006060000}"/>
    <cellStyle name="Comma 3 7 4 2 2 4" xfId="3075" xr:uid="{00000000-0005-0000-0000-000007060000}"/>
    <cellStyle name="Comma 3 7 4 2 2 5" xfId="3577" xr:uid="{00000000-0005-0000-0000-000008060000}"/>
    <cellStyle name="Comma 3 7 4 2 2 6" xfId="4079" xr:uid="{00000000-0005-0000-0000-000009060000}"/>
    <cellStyle name="Comma 3 7 4 2 3" xfId="1306" xr:uid="{00000000-0005-0000-0000-00000A060000}"/>
    <cellStyle name="Comma 3 7 4 2 3 2" xfId="2325" xr:uid="{00000000-0005-0000-0000-00000B060000}"/>
    <cellStyle name="Comma 3 7 4 2 4" xfId="1829" xr:uid="{00000000-0005-0000-0000-00000C060000}"/>
    <cellStyle name="Comma 3 7 4 2 5" xfId="2827" xr:uid="{00000000-0005-0000-0000-00000D060000}"/>
    <cellStyle name="Comma 3 7 4 2 6" xfId="3329" xr:uid="{00000000-0005-0000-0000-00000E060000}"/>
    <cellStyle name="Comma 3 7 4 2 7" xfId="3831" xr:uid="{00000000-0005-0000-0000-00000F060000}"/>
    <cellStyle name="Comma 3 7 4 3" xfId="934" xr:uid="{00000000-0005-0000-0000-000010060000}"/>
    <cellStyle name="Comma 3 7 4 3 2" xfId="1430" xr:uid="{00000000-0005-0000-0000-000011060000}"/>
    <cellStyle name="Comma 3 7 4 3 2 2" xfId="2449" xr:uid="{00000000-0005-0000-0000-000012060000}"/>
    <cellStyle name="Comma 3 7 4 3 3" xfId="1953" xr:uid="{00000000-0005-0000-0000-000013060000}"/>
    <cellStyle name="Comma 3 7 4 3 4" xfId="2951" xr:uid="{00000000-0005-0000-0000-000014060000}"/>
    <cellStyle name="Comma 3 7 4 3 5" xfId="3453" xr:uid="{00000000-0005-0000-0000-000015060000}"/>
    <cellStyle name="Comma 3 7 4 3 6" xfId="3955" xr:uid="{00000000-0005-0000-0000-000016060000}"/>
    <cellStyle name="Comma 3 7 4 4" xfId="1182" xr:uid="{00000000-0005-0000-0000-000017060000}"/>
    <cellStyle name="Comma 3 7 4 4 2" xfId="2201" xr:uid="{00000000-0005-0000-0000-000018060000}"/>
    <cellStyle name="Comma 3 7 4 5" xfId="1705" xr:uid="{00000000-0005-0000-0000-000019060000}"/>
    <cellStyle name="Comma 3 7 4 6" xfId="2703" xr:uid="{00000000-0005-0000-0000-00001A060000}"/>
    <cellStyle name="Comma 3 7 4 7" xfId="3205" xr:uid="{00000000-0005-0000-0000-00001B060000}"/>
    <cellStyle name="Comma 3 7 4 8" xfId="3707" xr:uid="{00000000-0005-0000-0000-00001C060000}"/>
    <cellStyle name="Comma 3 7 5" xfId="741" xr:uid="{00000000-0005-0000-0000-00001D060000}"/>
    <cellStyle name="Comma 3 7 5 2" xfId="989" xr:uid="{00000000-0005-0000-0000-00001E060000}"/>
    <cellStyle name="Comma 3 7 5 2 2" xfId="1485" xr:uid="{00000000-0005-0000-0000-00001F060000}"/>
    <cellStyle name="Comma 3 7 5 2 2 2" xfId="2504" xr:uid="{00000000-0005-0000-0000-000020060000}"/>
    <cellStyle name="Comma 3 7 5 2 3" xfId="2008" xr:uid="{00000000-0005-0000-0000-000021060000}"/>
    <cellStyle name="Comma 3 7 5 2 4" xfId="3006" xr:uid="{00000000-0005-0000-0000-000022060000}"/>
    <cellStyle name="Comma 3 7 5 2 5" xfId="3508" xr:uid="{00000000-0005-0000-0000-000023060000}"/>
    <cellStyle name="Comma 3 7 5 2 6" xfId="4010" xr:uid="{00000000-0005-0000-0000-000024060000}"/>
    <cellStyle name="Comma 3 7 5 3" xfId="1237" xr:uid="{00000000-0005-0000-0000-000025060000}"/>
    <cellStyle name="Comma 3 7 5 3 2" xfId="2256" xr:uid="{00000000-0005-0000-0000-000026060000}"/>
    <cellStyle name="Comma 3 7 5 4" xfId="1760" xr:uid="{00000000-0005-0000-0000-000027060000}"/>
    <cellStyle name="Comma 3 7 5 5" xfId="2758" xr:uid="{00000000-0005-0000-0000-000028060000}"/>
    <cellStyle name="Comma 3 7 5 6" xfId="3260" xr:uid="{00000000-0005-0000-0000-000029060000}"/>
    <cellStyle name="Comma 3 7 5 7" xfId="3762" xr:uid="{00000000-0005-0000-0000-00002A060000}"/>
    <cellStyle name="Comma 3 7 6" xfId="865" xr:uid="{00000000-0005-0000-0000-00002B060000}"/>
    <cellStyle name="Comma 3 7 6 2" xfId="1361" xr:uid="{00000000-0005-0000-0000-00002C060000}"/>
    <cellStyle name="Comma 3 7 6 2 2" xfId="2380" xr:uid="{00000000-0005-0000-0000-00002D060000}"/>
    <cellStyle name="Comma 3 7 6 3" xfId="1884" xr:uid="{00000000-0005-0000-0000-00002E060000}"/>
    <cellStyle name="Comma 3 7 6 4" xfId="2882" xr:uid="{00000000-0005-0000-0000-00002F060000}"/>
    <cellStyle name="Comma 3 7 6 5" xfId="3384" xr:uid="{00000000-0005-0000-0000-000030060000}"/>
    <cellStyle name="Comma 3 7 6 6" xfId="3886" xr:uid="{00000000-0005-0000-0000-000031060000}"/>
    <cellStyle name="Comma 3 7 7" xfId="1113" xr:uid="{00000000-0005-0000-0000-000032060000}"/>
    <cellStyle name="Comma 3 7 7 2" xfId="2132" xr:uid="{00000000-0005-0000-0000-000033060000}"/>
    <cellStyle name="Comma 3 7 8" xfId="1636" xr:uid="{00000000-0005-0000-0000-000034060000}"/>
    <cellStyle name="Comma 3 7 9" xfId="2634" xr:uid="{00000000-0005-0000-0000-000035060000}"/>
    <cellStyle name="Comma 3 8" xfId="611" xr:uid="{00000000-0005-0000-0000-000036060000}"/>
    <cellStyle name="Comma 3 8 10" xfId="3138" xr:uid="{00000000-0005-0000-0000-000037060000}"/>
    <cellStyle name="Comma 3 8 11" xfId="3640" xr:uid="{00000000-0005-0000-0000-000038060000}"/>
    <cellStyle name="Comma 3 8 2" xfId="641" xr:uid="{00000000-0005-0000-0000-000039060000}"/>
    <cellStyle name="Comma 3 8 2 2" xfId="690" xr:uid="{00000000-0005-0000-0000-00003A060000}"/>
    <cellStyle name="Comma 3 8 2 2 2" xfId="814" xr:uid="{00000000-0005-0000-0000-00003B060000}"/>
    <cellStyle name="Comma 3 8 2 2 2 2" xfId="1062" xr:uid="{00000000-0005-0000-0000-00003C060000}"/>
    <cellStyle name="Comma 3 8 2 2 2 2 2" xfId="1558" xr:uid="{00000000-0005-0000-0000-00003D060000}"/>
    <cellStyle name="Comma 3 8 2 2 2 2 2 2" xfId="2577" xr:uid="{00000000-0005-0000-0000-00003E060000}"/>
    <cellStyle name="Comma 3 8 2 2 2 2 3" xfId="2081" xr:uid="{00000000-0005-0000-0000-00003F060000}"/>
    <cellStyle name="Comma 3 8 2 2 2 2 4" xfId="3079" xr:uid="{00000000-0005-0000-0000-000040060000}"/>
    <cellStyle name="Comma 3 8 2 2 2 2 5" xfId="3581" xr:uid="{00000000-0005-0000-0000-000041060000}"/>
    <cellStyle name="Comma 3 8 2 2 2 2 6" xfId="4083" xr:uid="{00000000-0005-0000-0000-000042060000}"/>
    <cellStyle name="Comma 3 8 2 2 2 3" xfId="1310" xr:uid="{00000000-0005-0000-0000-000043060000}"/>
    <cellStyle name="Comma 3 8 2 2 2 3 2" xfId="2329" xr:uid="{00000000-0005-0000-0000-000044060000}"/>
    <cellStyle name="Comma 3 8 2 2 2 4" xfId="1833" xr:uid="{00000000-0005-0000-0000-000045060000}"/>
    <cellStyle name="Comma 3 8 2 2 2 5" xfId="2831" xr:uid="{00000000-0005-0000-0000-000046060000}"/>
    <cellStyle name="Comma 3 8 2 2 2 6" xfId="3333" xr:uid="{00000000-0005-0000-0000-000047060000}"/>
    <cellStyle name="Comma 3 8 2 2 2 7" xfId="3835" xr:uid="{00000000-0005-0000-0000-000048060000}"/>
    <cellStyle name="Comma 3 8 2 2 3" xfId="938" xr:uid="{00000000-0005-0000-0000-000049060000}"/>
    <cellStyle name="Comma 3 8 2 2 3 2" xfId="1434" xr:uid="{00000000-0005-0000-0000-00004A060000}"/>
    <cellStyle name="Comma 3 8 2 2 3 2 2" xfId="2453" xr:uid="{00000000-0005-0000-0000-00004B060000}"/>
    <cellStyle name="Comma 3 8 2 2 3 3" xfId="1957" xr:uid="{00000000-0005-0000-0000-00004C060000}"/>
    <cellStyle name="Comma 3 8 2 2 3 4" xfId="2955" xr:uid="{00000000-0005-0000-0000-00004D060000}"/>
    <cellStyle name="Comma 3 8 2 2 3 5" xfId="3457" xr:uid="{00000000-0005-0000-0000-00004E060000}"/>
    <cellStyle name="Comma 3 8 2 2 3 6" xfId="3959" xr:uid="{00000000-0005-0000-0000-00004F060000}"/>
    <cellStyle name="Comma 3 8 2 2 4" xfId="1186" xr:uid="{00000000-0005-0000-0000-000050060000}"/>
    <cellStyle name="Comma 3 8 2 2 4 2" xfId="2205" xr:uid="{00000000-0005-0000-0000-000051060000}"/>
    <cellStyle name="Comma 3 8 2 2 5" xfId="1709" xr:uid="{00000000-0005-0000-0000-000052060000}"/>
    <cellStyle name="Comma 3 8 2 2 6" xfId="2707" xr:uid="{00000000-0005-0000-0000-000053060000}"/>
    <cellStyle name="Comma 3 8 2 2 7" xfId="3209" xr:uid="{00000000-0005-0000-0000-000054060000}"/>
    <cellStyle name="Comma 3 8 2 2 8" xfId="3711" xr:uid="{00000000-0005-0000-0000-000055060000}"/>
    <cellStyle name="Comma 3 8 2 3" xfId="765" xr:uid="{00000000-0005-0000-0000-000056060000}"/>
    <cellStyle name="Comma 3 8 2 3 2" xfId="1013" xr:uid="{00000000-0005-0000-0000-000057060000}"/>
    <cellStyle name="Comma 3 8 2 3 2 2" xfId="1509" xr:uid="{00000000-0005-0000-0000-000058060000}"/>
    <cellStyle name="Comma 3 8 2 3 2 2 2" xfId="2528" xr:uid="{00000000-0005-0000-0000-000059060000}"/>
    <cellStyle name="Comma 3 8 2 3 2 3" xfId="2032" xr:uid="{00000000-0005-0000-0000-00005A060000}"/>
    <cellStyle name="Comma 3 8 2 3 2 4" xfId="3030" xr:uid="{00000000-0005-0000-0000-00005B060000}"/>
    <cellStyle name="Comma 3 8 2 3 2 5" xfId="3532" xr:uid="{00000000-0005-0000-0000-00005C060000}"/>
    <cellStyle name="Comma 3 8 2 3 2 6" xfId="4034" xr:uid="{00000000-0005-0000-0000-00005D060000}"/>
    <cellStyle name="Comma 3 8 2 3 3" xfId="1261" xr:uid="{00000000-0005-0000-0000-00005E060000}"/>
    <cellStyle name="Comma 3 8 2 3 3 2" xfId="2280" xr:uid="{00000000-0005-0000-0000-00005F060000}"/>
    <cellStyle name="Comma 3 8 2 3 4" xfId="1784" xr:uid="{00000000-0005-0000-0000-000060060000}"/>
    <cellStyle name="Comma 3 8 2 3 5" xfId="2782" xr:uid="{00000000-0005-0000-0000-000061060000}"/>
    <cellStyle name="Comma 3 8 2 3 6" xfId="3284" xr:uid="{00000000-0005-0000-0000-000062060000}"/>
    <cellStyle name="Comma 3 8 2 3 7" xfId="3786" xr:uid="{00000000-0005-0000-0000-000063060000}"/>
    <cellStyle name="Comma 3 8 2 4" xfId="889" xr:uid="{00000000-0005-0000-0000-000064060000}"/>
    <cellStyle name="Comma 3 8 2 4 2" xfId="1385" xr:uid="{00000000-0005-0000-0000-000065060000}"/>
    <cellStyle name="Comma 3 8 2 4 2 2" xfId="2404" xr:uid="{00000000-0005-0000-0000-000066060000}"/>
    <cellStyle name="Comma 3 8 2 4 3" xfId="1908" xr:uid="{00000000-0005-0000-0000-000067060000}"/>
    <cellStyle name="Comma 3 8 2 4 4" xfId="2906" xr:uid="{00000000-0005-0000-0000-000068060000}"/>
    <cellStyle name="Comma 3 8 2 4 5" xfId="3408" xr:uid="{00000000-0005-0000-0000-000069060000}"/>
    <cellStyle name="Comma 3 8 2 4 6" xfId="3910" xr:uid="{00000000-0005-0000-0000-00006A060000}"/>
    <cellStyle name="Comma 3 8 2 5" xfId="1137" xr:uid="{00000000-0005-0000-0000-00006B060000}"/>
    <cellStyle name="Comma 3 8 2 5 2" xfId="2156" xr:uid="{00000000-0005-0000-0000-00006C060000}"/>
    <cellStyle name="Comma 3 8 2 6" xfId="1660" xr:uid="{00000000-0005-0000-0000-00006D060000}"/>
    <cellStyle name="Comma 3 8 2 7" xfId="2658" xr:uid="{00000000-0005-0000-0000-00006E060000}"/>
    <cellStyle name="Comma 3 8 2 8" xfId="3160" xr:uid="{00000000-0005-0000-0000-00006F060000}"/>
    <cellStyle name="Comma 3 8 2 9" xfId="3662" xr:uid="{00000000-0005-0000-0000-000070060000}"/>
    <cellStyle name="Comma 3 8 3" xfId="661" xr:uid="{00000000-0005-0000-0000-000071060000}"/>
    <cellStyle name="Comma 3 8 3 2" xfId="691" xr:uid="{00000000-0005-0000-0000-000072060000}"/>
    <cellStyle name="Comma 3 8 3 2 2" xfId="815" xr:uid="{00000000-0005-0000-0000-000073060000}"/>
    <cellStyle name="Comma 3 8 3 2 2 2" xfId="1063" xr:uid="{00000000-0005-0000-0000-000074060000}"/>
    <cellStyle name="Comma 3 8 3 2 2 2 2" xfId="1559" xr:uid="{00000000-0005-0000-0000-000075060000}"/>
    <cellStyle name="Comma 3 8 3 2 2 2 2 2" xfId="2578" xr:uid="{00000000-0005-0000-0000-000076060000}"/>
    <cellStyle name="Comma 3 8 3 2 2 2 3" xfId="2082" xr:uid="{00000000-0005-0000-0000-000077060000}"/>
    <cellStyle name="Comma 3 8 3 2 2 2 4" xfId="3080" xr:uid="{00000000-0005-0000-0000-000078060000}"/>
    <cellStyle name="Comma 3 8 3 2 2 2 5" xfId="3582" xr:uid="{00000000-0005-0000-0000-000079060000}"/>
    <cellStyle name="Comma 3 8 3 2 2 2 6" xfId="4084" xr:uid="{00000000-0005-0000-0000-00007A060000}"/>
    <cellStyle name="Comma 3 8 3 2 2 3" xfId="1311" xr:uid="{00000000-0005-0000-0000-00007B060000}"/>
    <cellStyle name="Comma 3 8 3 2 2 3 2" xfId="2330" xr:uid="{00000000-0005-0000-0000-00007C060000}"/>
    <cellStyle name="Comma 3 8 3 2 2 4" xfId="1834" xr:uid="{00000000-0005-0000-0000-00007D060000}"/>
    <cellStyle name="Comma 3 8 3 2 2 5" xfId="2832" xr:uid="{00000000-0005-0000-0000-00007E060000}"/>
    <cellStyle name="Comma 3 8 3 2 2 6" xfId="3334" xr:uid="{00000000-0005-0000-0000-00007F060000}"/>
    <cellStyle name="Comma 3 8 3 2 2 7" xfId="3836" xr:uid="{00000000-0005-0000-0000-000080060000}"/>
    <cellStyle name="Comma 3 8 3 2 3" xfId="939" xr:uid="{00000000-0005-0000-0000-000081060000}"/>
    <cellStyle name="Comma 3 8 3 2 3 2" xfId="1435" xr:uid="{00000000-0005-0000-0000-000082060000}"/>
    <cellStyle name="Comma 3 8 3 2 3 2 2" xfId="2454" xr:uid="{00000000-0005-0000-0000-000083060000}"/>
    <cellStyle name="Comma 3 8 3 2 3 3" xfId="1958" xr:uid="{00000000-0005-0000-0000-000084060000}"/>
    <cellStyle name="Comma 3 8 3 2 3 4" xfId="2956" xr:uid="{00000000-0005-0000-0000-000085060000}"/>
    <cellStyle name="Comma 3 8 3 2 3 5" xfId="3458" xr:uid="{00000000-0005-0000-0000-000086060000}"/>
    <cellStyle name="Comma 3 8 3 2 3 6" xfId="3960" xr:uid="{00000000-0005-0000-0000-000087060000}"/>
    <cellStyle name="Comma 3 8 3 2 4" xfId="1187" xr:uid="{00000000-0005-0000-0000-000088060000}"/>
    <cellStyle name="Comma 3 8 3 2 4 2" xfId="2206" xr:uid="{00000000-0005-0000-0000-000089060000}"/>
    <cellStyle name="Comma 3 8 3 2 5" xfId="1710" xr:uid="{00000000-0005-0000-0000-00008A060000}"/>
    <cellStyle name="Comma 3 8 3 2 6" xfId="2708" xr:uid="{00000000-0005-0000-0000-00008B060000}"/>
    <cellStyle name="Comma 3 8 3 2 7" xfId="3210" xr:uid="{00000000-0005-0000-0000-00008C060000}"/>
    <cellStyle name="Comma 3 8 3 2 8" xfId="3712" xr:uid="{00000000-0005-0000-0000-00008D060000}"/>
    <cellStyle name="Comma 3 8 3 3" xfId="785" xr:uid="{00000000-0005-0000-0000-00008E060000}"/>
    <cellStyle name="Comma 3 8 3 3 2" xfId="1033" xr:uid="{00000000-0005-0000-0000-00008F060000}"/>
    <cellStyle name="Comma 3 8 3 3 2 2" xfId="1529" xr:uid="{00000000-0005-0000-0000-000090060000}"/>
    <cellStyle name="Comma 3 8 3 3 2 2 2" xfId="2548" xr:uid="{00000000-0005-0000-0000-000091060000}"/>
    <cellStyle name="Comma 3 8 3 3 2 3" xfId="2052" xr:uid="{00000000-0005-0000-0000-000092060000}"/>
    <cellStyle name="Comma 3 8 3 3 2 4" xfId="3050" xr:uid="{00000000-0005-0000-0000-000093060000}"/>
    <cellStyle name="Comma 3 8 3 3 2 5" xfId="3552" xr:uid="{00000000-0005-0000-0000-000094060000}"/>
    <cellStyle name="Comma 3 8 3 3 2 6" xfId="4054" xr:uid="{00000000-0005-0000-0000-000095060000}"/>
    <cellStyle name="Comma 3 8 3 3 3" xfId="1281" xr:uid="{00000000-0005-0000-0000-000096060000}"/>
    <cellStyle name="Comma 3 8 3 3 3 2" xfId="2300" xr:uid="{00000000-0005-0000-0000-000097060000}"/>
    <cellStyle name="Comma 3 8 3 3 4" xfId="1804" xr:uid="{00000000-0005-0000-0000-000098060000}"/>
    <cellStyle name="Comma 3 8 3 3 5" xfId="2802" xr:uid="{00000000-0005-0000-0000-000099060000}"/>
    <cellStyle name="Comma 3 8 3 3 6" xfId="3304" xr:uid="{00000000-0005-0000-0000-00009A060000}"/>
    <cellStyle name="Comma 3 8 3 3 7" xfId="3806" xr:uid="{00000000-0005-0000-0000-00009B060000}"/>
    <cellStyle name="Comma 3 8 3 4" xfId="909" xr:uid="{00000000-0005-0000-0000-00009C060000}"/>
    <cellStyle name="Comma 3 8 3 4 2" xfId="1405" xr:uid="{00000000-0005-0000-0000-00009D060000}"/>
    <cellStyle name="Comma 3 8 3 4 2 2" xfId="2424" xr:uid="{00000000-0005-0000-0000-00009E060000}"/>
    <cellStyle name="Comma 3 8 3 4 3" xfId="1928" xr:uid="{00000000-0005-0000-0000-00009F060000}"/>
    <cellStyle name="Comma 3 8 3 4 4" xfId="2926" xr:uid="{00000000-0005-0000-0000-0000A0060000}"/>
    <cellStyle name="Comma 3 8 3 4 5" xfId="3428" xr:uid="{00000000-0005-0000-0000-0000A1060000}"/>
    <cellStyle name="Comma 3 8 3 4 6" xfId="3930" xr:uid="{00000000-0005-0000-0000-0000A2060000}"/>
    <cellStyle name="Comma 3 8 3 5" xfId="1157" xr:uid="{00000000-0005-0000-0000-0000A3060000}"/>
    <cellStyle name="Comma 3 8 3 5 2" xfId="2176" xr:uid="{00000000-0005-0000-0000-0000A4060000}"/>
    <cellStyle name="Comma 3 8 3 6" xfId="1680" xr:uid="{00000000-0005-0000-0000-0000A5060000}"/>
    <cellStyle name="Comma 3 8 3 7" xfId="2678" xr:uid="{00000000-0005-0000-0000-0000A6060000}"/>
    <cellStyle name="Comma 3 8 3 8" xfId="3180" xr:uid="{00000000-0005-0000-0000-0000A7060000}"/>
    <cellStyle name="Comma 3 8 3 9" xfId="3682" xr:uid="{00000000-0005-0000-0000-0000A8060000}"/>
    <cellStyle name="Comma 3 8 4" xfId="689" xr:uid="{00000000-0005-0000-0000-0000A9060000}"/>
    <cellStyle name="Comma 3 8 4 2" xfId="813" xr:uid="{00000000-0005-0000-0000-0000AA060000}"/>
    <cellStyle name="Comma 3 8 4 2 2" xfId="1061" xr:uid="{00000000-0005-0000-0000-0000AB060000}"/>
    <cellStyle name="Comma 3 8 4 2 2 2" xfId="1557" xr:uid="{00000000-0005-0000-0000-0000AC060000}"/>
    <cellStyle name="Comma 3 8 4 2 2 2 2" xfId="2576" xr:uid="{00000000-0005-0000-0000-0000AD060000}"/>
    <cellStyle name="Comma 3 8 4 2 2 3" xfId="2080" xr:uid="{00000000-0005-0000-0000-0000AE060000}"/>
    <cellStyle name="Comma 3 8 4 2 2 4" xfId="3078" xr:uid="{00000000-0005-0000-0000-0000AF060000}"/>
    <cellStyle name="Comma 3 8 4 2 2 5" xfId="3580" xr:uid="{00000000-0005-0000-0000-0000B0060000}"/>
    <cellStyle name="Comma 3 8 4 2 2 6" xfId="4082" xr:uid="{00000000-0005-0000-0000-0000B1060000}"/>
    <cellStyle name="Comma 3 8 4 2 3" xfId="1309" xr:uid="{00000000-0005-0000-0000-0000B2060000}"/>
    <cellStyle name="Comma 3 8 4 2 3 2" xfId="2328" xr:uid="{00000000-0005-0000-0000-0000B3060000}"/>
    <cellStyle name="Comma 3 8 4 2 4" xfId="1832" xr:uid="{00000000-0005-0000-0000-0000B4060000}"/>
    <cellStyle name="Comma 3 8 4 2 5" xfId="2830" xr:uid="{00000000-0005-0000-0000-0000B5060000}"/>
    <cellStyle name="Comma 3 8 4 2 6" xfId="3332" xr:uid="{00000000-0005-0000-0000-0000B6060000}"/>
    <cellStyle name="Comma 3 8 4 2 7" xfId="3834" xr:uid="{00000000-0005-0000-0000-0000B7060000}"/>
    <cellStyle name="Comma 3 8 4 3" xfId="937" xr:uid="{00000000-0005-0000-0000-0000B8060000}"/>
    <cellStyle name="Comma 3 8 4 3 2" xfId="1433" xr:uid="{00000000-0005-0000-0000-0000B9060000}"/>
    <cellStyle name="Comma 3 8 4 3 2 2" xfId="2452" xr:uid="{00000000-0005-0000-0000-0000BA060000}"/>
    <cellStyle name="Comma 3 8 4 3 3" xfId="1956" xr:uid="{00000000-0005-0000-0000-0000BB060000}"/>
    <cellStyle name="Comma 3 8 4 3 4" xfId="2954" xr:uid="{00000000-0005-0000-0000-0000BC060000}"/>
    <cellStyle name="Comma 3 8 4 3 5" xfId="3456" xr:uid="{00000000-0005-0000-0000-0000BD060000}"/>
    <cellStyle name="Comma 3 8 4 3 6" xfId="3958" xr:uid="{00000000-0005-0000-0000-0000BE060000}"/>
    <cellStyle name="Comma 3 8 4 4" xfId="1185" xr:uid="{00000000-0005-0000-0000-0000BF060000}"/>
    <cellStyle name="Comma 3 8 4 4 2" xfId="2204" xr:uid="{00000000-0005-0000-0000-0000C0060000}"/>
    <cellStyle name="Comma 3 8 4 5" xfId="1708" xr:uid="{00000000-0005-0000-0000-0000C1060000}"/>
    <cellStyle name="Comma 3 8 4 6" xfId="2706" xr:uid="{00000000-0005-0000-0000-0000C2060000}"/>
    <cellStyle name="Comma 3 8 4 7" xfId="3208" xr:uid="{00000000-0005-0000-0000-0000C3060000}"/>
    <cellStyle name="Comma 3 8 4 8" xfId="3710" xr:uid="{00000000-0005-0000-0000-0000C4060000}"/>
    <cellStyle name="Comma 3 8 5" xfId="743" xr:uid="{00000000-0005-0000-0000-0000C5060000}"/>
    <cellStyle name="Comma 3 8 5 2" xfId="991" xr:uid="{00000000-0005-0000-0000-0000C6060000}"/>
    <cellStyle name="Comma 3 8 5 2 2" xfId="1487" xr:uid="{00000000-0005-0000-0000-0000C7060000}"/>
    <cellStyle name="Comma 3 8 5 2 2 2" xfId="2506" xr:uid="{00000000-0005-0000-0000-0000C8060000}"/>
    <cellStyle name="Comma 3 8 5 2 3" xfId="2010" xr:uid="{00000000-0005-0000-0000-0000C9060000}"/>
    <cellStyle name="Comma 3 8 5 2 4" xfId="3008" xr:uid="{00000000-0005-0000-0000-0000CA060000}"/>
    <cellStyle name="Comma 3 8 5 2 5" xfId="3510" xr:uid="{00000000-0005-0000-0000-0000CB060000}"/>
    <cellStyle name="Comma 3 8 5 2 6" xfId="4012" xr:uid="{00000000-0005-0000-0000-0000CC060000}"/>
    <cellStyle name="Comma 3 8 5 3" xfId="1239" xr:uid="{00000000-0005-0000-0000-0000CD060000}"/>
    <cellStyle name="Comma 3 8 5 3 2" xfId="2258" xr:uid="{00000000-0005-0000-0000-0000CE060000}"/>
    <cellStyle name="Comma 3 8 5 4" xfId="1762" xr:uid="{00000000-0005-0000-0000-0000CF060000}"/>
    <cellStyle name="Comma 3 8 5 5" xfId="2760" xr:uid="{00000000-0005-0000-0000-0000D0060000}"/>
    <cellStyle name="Comma 3 8 5 6" xfId="3262" xr:uid="{00000000-0005-0000-0000-0000D1060000}"/>
    <cellStyle name="Comma 3 8 5 7" xfId="3764" xr:uid="{00000000-0005-0000-0000-0000D2060000}"/>
    <cellStyle name="Comma 3 8 6" xfId="867" xr:uid="{00000000-0005-0000-0000-0000D3060000}"/>
    <cellStyle name="Comma 3 8 6 2" xfId="1363" xr:uid="{00000000-0005-0000-0000-0000D4060000}"/>
    <cellStyle name="Comma 3 8 6 2 2" xfId="2382" xr:uid="{00000000-0005-0000-0000-0000D5060000}"/>
    <cellStyle name="Comma 3 8 6 3" xfId="1886" xr:uid="{00000000-0005-0000-0000-0000D6060000}"/>
    <cellStyle name="Comma 3 8 6 4" xfId="2884" xr:uid="{00000000-0005-0000-0000-0000D7060000}"/>
    <cellStyle name="Comma 3 8 6 5" xfId="3386" xr:uid="{00000000-0005-0000-0000-0000D8060000}"/>
    <cellStyle name="Comma 3 8 6 6" xfId="3888" xr:uid="{00000000-0005-0000-0000-0000D9060000}"/>
    <cellStyle name="Comma 3 8 7" xfId="1115" xr:uid="{00000000-0005-0000-0000-0000DA060000}"/>
    <cellStyle name="Comma 3 8 7 2" xfId="2134" xr:uid="{00000000-0005-0000-0000-0000DB060000}"/>
    <cellStyle name="Comma 3 8 8" xfId="1638" xr:uid="{00000000-0005-0000-0000-0000DC060000}"/>
    <cellStyle name="Comma 3 8 9" xfId="2636" xr:uid="{00000000-0005-0000-0000-0000DD060000}"/>
    <cellStyle name="Comma 3 9" xfId="613" xr:uid="{00000000-0005-0000-0000-0000DE060000}"/>
    <cellStyle name="Comma 3 9 10" xfId="3140" xr:uid="{00000000-0005-0000-0000-0000DF060000}"/>
    <cellStyle name="Comma 3 9 11" xfId="3642" xr:uid="{00000000-0005-0000-0000-0000E0060000}"/>
    <cellStyle name="Comma 3 9 2" xfId="643" xr:uid="{00000000-0005-0000-0000-0000E1060000}"/>
    <cellStyle name="Comma 3 9 2 2" xfId="693" xr:uid="{00000000-0005-0000-0000-0000E2060000}"/>
    <cellStyle name="Comma 3 9 2 2 2" xfId="817" xr:uid="{00000000-0005-0000-0000-0000E3060000}"/>
    <cellStyle name="Comma 3 9 2 2 2 2" xfId="1065" xr:uid="{00000000-0005-0000-0000-0000E4060000}"/>
    <cellStyle name="Comma 3 9 2 2 2 2 2" xfId="1561" xr:uid="{00000000-0005-0000-0000-0000E5060000}"/>
    <cellStyle name="Comma 3 9 2 2 2 2 2 2" xfId="2580" xr:uid="{00000000-0005-0000-0000-0000E6060000}"/>
    <cellStyle name="Comma 3 9 2 2 2 2 3" xfId="2084" xr:uid="{00000000-0005-0000-0000-0000E7060000}"/>
    <cellStyle name="Comma 3 9 2 2 2 2 4" xfId="3082" xr:uid="{00000000-0005-0000-0000-0000E8060000}"/>
    <cellStyle name="Comma 3 9 2 2 2 2 5" xfId="3584" xr:uid="{00000000-0005-0000-0000-0000E9060000}"/>
    <cellStyle name="Comma 3 9 2 2 2 2 6" xfId="4086" xr:uid="{00000000-0005-0000-0000-0000EA060000}"/>
    <cellStyle name="Comma 3 9 2 2 2 3" xfId="1313" xr:uid="{00000000-0005-0000-0000-0000EB060000}"/>
    <cellStyle name="Comma 3 9 2 2 2 3 2" xfId="2332" xr:uid="{00000000-0005-0000-0000-0000EC060000}"/>
    <cellStyle name="Comma 3 9 2 2 2 4" xfId="1836" xr:uid="{00000000-0005-0000-0000-0000ED060000}"/>
    <cellStyle name="Comma 3 9 2 2 2 5" xfId="2834" xr:uid="{00000000-0005-0000-0000-0000EE060000}"/>
    <cellStyle name="Comma 3 9 2 2 2 6" xfId="3336" xr:uid="{00000000-0005-0000-0000-0000EF060000}"/>
    <cellStyle name="Comma 3 9 2 2 2 7" xfId="3838" xr:uid="{00000000-0005-0000-0000-0000F0060000}"/>
    <cellStyle name="Comma 3 9 2 2 3" xfId="941" xr:uid="{00000000-0005-0000-0000-0000F1060000}"/>
    <cellStyle name="Comma 3 9 2 2 3 2" xfId="1437" xr:uid="{00000000-0005-0000-0000-0000F2060000}"/>
    <cellStyle name="Comma 3 9 2 2 3 2 2" xfId="2456" xr:uid="{00000000-0005-0000-0000-0000F3060000}"/>
    <cellStyle name="Comma 3 9 2 2 3 3" xfId="1960" xr:uid="{00000000-0005-0000-0000-0000F4060000}"/>
    <cellStyle name="Comma 3 9 2 2 3 4" xfId="2958" xr:uid="{00000000-0005-0000-0000-0000F5060000}"/>
    <cellStyle name="Comma 3 9 2 2 3 5" xfId="3460" xr:uid="{00000000-0005-0000-0000-0000F6060000}"/>
    <cellStyle name="Comma 3 9 2 2 3 6" xfId="3962" xr:uid="{00000000-0005-0000-0000-0000F7060000}"/>
    <cellStyle name="Comma 3 9 2 2 4" xfId="1189" xr:uid="{00000000-0005-0000-0000-0000F8060000}"/>
    <cellStyle name="Comma 3 9 2 2 4 2" xfId="2208" xr:uid="{00000000-0005-0000-0000-0000F9060000}"/>
    <cellStyle name="Comma 3 9 2 2 5" xfId="1712" xr:uid="{00000000-0005-0000-0000-0000FA060000}"/>
    <cellStyle name="Comma 3 9 2 2 6" xfId="2710" xr:uid="{00000000-0005-0000-0000-0000FB060000}"/>
    <cellStyle name="Comma 3 9 2 2 7" xfId="3212" xr:uid="{00000000-0005-0000-0000-0000FC060000}"/>
    <cellStyle name="Comma 3 9 2 2 8" xfId="3714" xr:uid="{00000000-0005-0000-0000-0000FD060000}"/>
    <cellStyle name="Comma 3 9 2 3" xfId="767" xr:uid="{00000000-0005-0000-0000-0000FE060000}"/>
    <cellStyle name="Comma 3 9 2 3 2" xfId="1015" xr:uid="{00000000-0005-0000-0000-0000FF060000}"/>
    <cellStyle name="Comma 3 9 2 3 2 2" xfId="1511" xr:uid="{00000000-0005-0000-0000-000000070000}"/>
    <cellStyle name="Comma 3 9 2 3 2 2 2" xfId="2530" xr:uid="{00000000-0005-0000-0000-000001070000}"/>
    <cellStyle name="Comma 3 9 2 3 2 3" xfId="2034" xr:uid="{00000000-0005-0000-0000-000002070000}"/>
    <cellStyle name="Comma 3 9 2 3 2 4" xfId="3032" xr:uid="{00000000-0005-0000-0000-000003070000}"/>
    <cellStyle name="Comma 3 9 2 3 2 5" xfId="3534" xr:uid="{00000000-0005-0000-0000-000004070000}"/>
    <cellStyle name="Comma 3 9 2 3 2 6" xfId="4036" xr:uid="{00000000-0005-0000-0000-000005070000}"/>
    <cellStyle name="Comma 3 9 2 3 3" xfId="1263" xr:uid="{00000000-0005-0000-0000-000006070000}"/>
    <cellStyle name="Comma 3 9 2 3 3 2" xfId="2282" xr:uid="{00000000-0005-0000-0000-000007070000}"/>
    <cellStyle name="Comma 3 9 2 3 4" xfId="1786" xr:uid="{00000000-0005-0000-0000-000008070000}"/>
    <cellStyle name="Comma 3 9 2 3 5" xfId="2784" xr:uid="{00000000-0005-0000-0000-000009070000}"/>
    <cellStyle name="Comma 3 9 2 3 6" xfId="3286" xr:uid="{00000000-0005-0000-0000-00000A070000}"/>
    <cellStyle name="Comma 3 9 2 3 7" xfId="3788" xr:uid="{00000000-0005-0000-0000-00000B070000}"/>
    <cellStyle name="Comma 3 9 2 4" xfId="891" xr:uid="{00000000-0005-0000-0000-00000C070000}"/>
    <cellStyle name="Comma 3 9 2 4 2" xfId="1387" xr:uid="{00000000-0005-0000-0000-00000D070000}"/>
    <cellStyle name="Comma 3 9 2 4 2 2" xfId="2406" xr:uid="{00000000-0005-0000-0000-00000E070000}"/>
    <cellStyle name="Comma 3 9 2 4 3" xfId="1910" xr:uid="{00000000-0005-0000-0000-00000F070000}"/>
    <cellStyle name="Comma 3 9 2 4 4" xfId="2908" xr:uid="{00000000-0005-0000-0000-000010070000}"/>
    <cellStyle name="Comma 3 9 2 4 5" xfId="3410" xr:uid="{00000000-0005-0000-0000-000011070000}"/>
    <cellStyle name="Comma 3 9 2 4 6" xfId="3912" xr:uid="{00000000-0005-0000-0000-000012070000}"/>
    <cellStyle name="Comma 3 9 2 5" xfId="1139" xr:uid="{00000000-0005-0000-0000-000013070000}"/>
    <cellStyle name="Comma 3 9 2 5 2" xfId="2158" xr:uid="{00000000-0005-0000-0000-000014070000}"/>
    <cellStyle name="Comma 3 9 2 6" xfId="1662" xr:uid="{00000000-0005-0000-0000-000015070000}"/>
    <cellStyle name="Comma 3 9 2 7" xfId="2660" xr:uid="{00000000-0005-0000-0000-000016070000}"/>
    <cellStyle name="Comma 3 9 2 8" xfId="3162" xr:uid="{00000000-0005-0000-0000-000017070000}"/>
    <cellStyle name="Comma 3 9 2 9" xfId="3664" xr:uid="{00000000-0005-0000-0000-000018070000}"/>
    <cellStyle name="Comma 3 9 3" xfId="663" xr:uid="{00000000-0005-0000-0000-000019070000}"/>
    <cellStyle name="Comma 3 9 3 2" xfId="694" xr:uid="{00000000-0005-0000-0000-00001A070000}"/>
    <cellStyle name="Comma 3 9 3 2 2" xfId="818" xr:uid="{00000000-0005-0000-0000-00001B070000}"/>
    <cellStyle name="Comma 3 9 3 2 2 2" xfId="1066" xr:uid="{00000000-0005-0000-0000-00001C070000}"/>
    <cellStyle name="Comma 3 9 3 2 2 2 2" xfId="1562" xr:uid="{00000000-0005-0000-0000-00001D070000}"/>
    <cellStyle name="Comma 3 9 3 2 2 2 2 2" xfId="2581" xr:uid="{00000000-0005-0000-0000-00001E070000}"/>
    <cellStyle name="Comma 3 9 3 2 2 2 3" xfId="2085" xr:uid="{00000000-0005-0000-0000-00001F070000}"/>
    <cellStyle name="Comma 3 9 3 2 2 2 4" xfId="3083" xr:uid="{00000000-0005-0000-0000-000020070000}"/>
    <cellStyle name="Comma 3 9 3 2 2 2 5" xfId="3585" xr:uid="{00000000-0005-0000-0000-000021070000}"/>
    <cellStyle name="Comma 3 9 3 2 2 2 6" xfId="4087" xr:uid="{00000000-0005-0000-0000-000022070000}"/>
    <cellStyle name="Comma 3 9 3 2 2 3" xfId="1314" xr:uid="{00000000-0005-0000-0000-000023070000}"/>
    <cellStyle name="Comma 3 9 3 2 2 3 2" xfId="2333" xr:uid="{00000000-0005-0000-0000-000024070000}"/>
    <cellStyle name="Comma 3 9 3 2 2 4" xfId="1837" xr:uid="{00000000-0005-0000-0000-000025070000}"/>
    <cellStyle name="Comma 3 9 3 2 2 5" xfId="2835" xr:uid="{00000000-0005-0000-0000-000026070000}"/>
    <cellStyle name="Comma 3 9 3 2 2 6" xfId="3337" xr:uid="{00000000-0005-0000-0000-000027070000}"/>
    <cellStyle name="Comma 3 9 3 2 2 7" xfId="3839" xr:uid="{00000000-0005-0000-0000-000028070000}"/>
    <cellStyle name="Comma 3 9 3 2 3" xfId="942" xr:uid="{00000000-0005-0000-0000-000029070000}"/>
    <cellStyle name="Comma 3 9 3 2 3 2" xfId="1438" xr:uid="{00000000-0005-0000-0000-00002A070000}"/>
    <cellStyle name="Comma 3 9 3 2 3 2 2" xfId="2457" xr:uid="{00000000-0005-0000-0000-00002B070000}"/>
    <cellStyle name="Comma 3 9 3 2 3 3" xfId="1961" xr:uid="{00000000-0005-0000-0000-00002C070000}"/>
    <cellStyle name="Comma 3 9 3 2 3 4" xfId="2959" xr:uid="{00000000-0005-0000-0000-00002D070000}"/>
    <cellStyle name="Comma 3 9 3 2 3 5" xfId="3461" xr:uid="{00000000-0005-0000-0000-00002E070000}"/>
    <cellStyle name="Comma 3 9 3 2 3 6" xfId="3963" xr:uid="{00000000-0005-0000-0000-00002F070000}"/>
    <cellStyle name="Comma 3 9 3 2 4" xfId="1190" xr:uid="{00000000-0005-0000-0000-000030070000}"/>
    <cellStyle name="Comma 3 9 3 2 4 2" xfId="2209" xr:uid="{00000000-0005-0000-0000-000031070000}"/>
    <cellStyle name="Comma 3 9 3 2 5" xfId="1713" xr:uid="{00000000-0005-0000-0000-000032070000}"/>
    <cellStyle name="Comma 3 9 3 2 6" xfId="2711" xr:uid="{00000000-0005-0000-0000-000033070000}"/>
    <cellStyle name="Comma 3 9 3 2 7" xfId="3213" xr:uid="{00000000-0005-0000-0000-000034070000}"/>
    <cellStyle name="Comma 3 9 3 2 8" xfId="3715" xr:uid="{00000000-0005-0000-0000-000035070000}"/>
    <cellStyle name="Comma 3 9 3 3" xfId="787" xr:uid="{00000000-0005-0000-0000-000036070000}"/>
    <cellStyle name="Comma 3 9 3 3 2" xfId="1035" xr:uid="{00000000-0005-0000-0000-000037070000}"/>
    <cellStyle name="Comma 3 9 3 3 2 2" xfId="1531" xr:uid="{00000000-0005-0000-0000-000038070000}"/>
    <cellStyle name="Comma 3 9 3 3 2 2 2" xfId="2550" xr:uid="{00000000-0005-0000-0000-000039070000}"/>
    <cellStyle name="Comma 3 9 3 3 2 3" xfId="2054" xr:uid="{00000000-0005-0000-0000-00003A070000}"/>
    <cellStyle name="Comma 3 9 3 3 2 4" xfId="3052" xr:uid="{00000000-0005-0000-0000-00003B070000}"/>
    <cellStyle name="Comma 3 9 3 3 2 5" xfId="3554" xr:uid="{00000000-0005-0000-0000-00003C070000}"/>
    <cellStyle name="Comma 3 9 3 3 2 6" xfId="4056" xr:uid="{00000000-0005-0000-0000-00003D070000}"/>
    <cellStyle name="Comma 3 9 3 3 3" xfId="1283" xr:uid="{00000000-0005-0000-0000-00003E070000}"/>
    <cellStyle name="Comma 3 9 3 3 3 2" xfId="2302" xr:uid="{00000000-0005-0000-0000-00003F070000}"/>
    <cellStyle name="Comma 3 9 3 3 4" xfId="1806" xr:uid="{00000000-0005-0000-0000-000040070000}"/>
    <cellStyle name="Comma 3 9 3 3 5" xfId="2804" xr:uid="{00000000-0005-0000-0000-000041070000}"/>
    <cellStyle name="Comma 3 9 3 3 6" xfId="3306" xr:uid="{00000000-0005-0000-0000-000042070000}"/>
    <cellStyle name="Comma 3 9 3 3 7" xfId="3808" xr:uid="{00000000-0005-0000-0000-000043070000}"/>
    <cellStyle name="Comma 3 9 3 4" xfId="911" xr:uid="{00000000-0005-0000-0000-000044070000}"/>
    <cellStyle name="Comma 3 9 3 4 2" xfId="1407" xr:uid="{00000000-0005-0000-0000-000045070000}"/>
    <cellStyle name="Comma 3 9 3 4 2 2" xfId="2426" xr:uid="{00000000-0005-0000-0000-000046070000}"/>
    <cellStyle name="Comma 3 9 3 4 3" xfId="1930" xr:uid="{00000000-0005-0000-0000-000047070000}"/>
    <cellStyle name="Comma 3 9 3 4 4" xfId="2928" xr:uid="{00000000-0005-0000-0000-000048070000}"/>
    <cellStyle name="Comma 3 9 3 4 5" xfId="3430" xr:uid="{00000000-0005-0000-0000-000049070000}"/>
    <cellStyle name="Comma 3 9 3 4 6" xfId="3932" xr:uid="{00000000-0005-0000-0000-00004A070000}"/>
    <cellStyle name="Comma 3 9 3 5" xfId="1159" xr:uid="{00000000-0005-0000-0000-00004B070000}"/>
    <cellStyle name="Comma 3 9 3 5 2" xfId="2178" xr:uid="{00000000-0005-0000-0000-00004C070000}"/>
    <cellStyle name="Comma 3 9 3 6" xfId="1682" xr:uid="{00000000-0005-0000-0000-00004D070000}"/>
    <cellStyle name="Comma 3 9 3 7" xfId="2680" xr:uid="{00000000-0005-0000-0000-00004E070000}"/>
    <cellStyle name="Comma 3 9 3 8" xfId="3182" xr:uid="{00000000-0005-0000-0000-00004F070000}"/>
    <cellStyle name="Comma 3 9 3 9" xfId="3684" xr:uid="{00000000-0005-0000-0000-000050070000}"/>
    <cellStyle name="Comma 3 9 4" xfId="692" xr:uid="{00000000-0005-0000-0000-000051070000}"/>
    <cellStyle name="Comma 3 9 4 2" xfId="816" xr:uid="{00000000-0005-0000-0000-000052070000}"/>
    <cellStyle name="Comma 3 9 4 2 2" xfId="1064" xr:uid="{00000000-0005-0000-0000-000053070000}"/>
    <cellStyle name="Comma 3 9 4 2 2 2" xfId="1560" xr:uid="{00000000-0005-0000-0000-000054070000}"/>
    <cellStyle name="Comma 3 9 4 2 2 2 2" xfId="2579" xr:uid="{00000000-0005-0000-0000-000055070000}"/>
    <cellStyle name="Comma 3 9 4 2 2 3" xfId="2083" xr:uid="{00000000-0005-0000-0000-000056070000}"/>
    <cellStyle name="Comma 3 9 4 2 2 4" xfId="3081" xr:uid="{00000000-0005-0000-0000-000057070000}"/>
    <cellStyle name="Comma 3 9 4 2 2 5" xfId="3583" xr:uid="{00000000-0005-0000-0000-000058070000}"/>
    <cellStyle name="Comma 3 9 4 2 2 6" xfId="4085" xr:uid="{00000000-0005-0000-0000-000059070000}"/>
    <cellStyle name="Comma 3 9 4 2 3" xfId="1312" xr:uid="{00000000-0005-0000-0000-00005A070000}"/>
    <cellStyle name="Comma 3 9 4 2 3 2" xfId="2331" xr:uid="{00000000-0005-0000-0000-00005B070000}"/>
    <cellStyle name="Comma 3 9 4 2 4" xfId="1835" xr:uid="{00000000-0005-0000-0000-00005C070000}"/>
    <cellStyle name="Comma 3 9 4 2 5" xfId="2833" xr:uid="{00000000-0005-0000-0000-00005D070000}"/>
    <cellStyle name="Comma 3 9 4 2 6" xfId="3335" xr:uid="{00000000-0005-0000-0000-00005E070000}"/>
    <cellStyle name="Comma 3 9 4 2 7" xfId="3837" xr:uid="{00000000-0005-0000-0000-00005F070000}"/>
    <cellStyle name="Comma 3 9 4 3" xfId="940" xr:uid="{00000000-0005-0000-0000-000060070000}"/>
    <cellStyle name="Comma 3 9 4 3 2" xfId="1436" xr:uid="{00000000-0005-0000-0000-000061070000}"/>
    <cellStyle name="Comma 3 9 4 3 2 2" xfId="2455" xr:uid="{00000000-0005-0000-0000-000062070000}"/>
    <cellStyle name="Comma 3 9 4 3 3" xfId="1959" xr:uid="{00000000-0005-0000-0000-000063070000}"/>
    <cellStyle name="Comma 3 9 4 3 4" xfId="2957" xr:uid="{00000000-0005-0000-0000-000064070000}"/>
    <cellStyle name="Comma 3 9 4 3 5" xfId="3459" xr:uid="{00000000-0005-0000-0000-000065070000}"/>
    <cellStyle name="Comma 3 9 4 3 6" xfId="3961" xr:uid="{00000000-0005-0000-0000-000066070000}"/>
    <cellStyle name="Comma 3 9 4 4" xfId="1188" xr:uid="{00000000-0005-0000-0000-000067070000}"/>
    <cellStyle name="Comma 3 9 4 4 2" xfId="2207" xr:uid="{00000000-0005-0000-0000-000068070000}"/>
    <cellStyle name="Comma 3 9 4 5" xfId="1711" xr:uid="{00000000-0005-0000-0000-000069070000}"/>
    <cellStyle name="Comma 3 9 4 6" xfId="2709" xr:uid="{00000000-0005-0000-0000-00006A070000}"/>
    <cellStyle name="Comma 3 9 4 7" xfId="3211" xr:uid="{00000000-0005-0000-0000-00006B070000}"/>
    <cellStyle name="Comma 3 9 4 8" xfId="3713" xr:uid="{00000000-0005-0000-0000-00006C070000}"/>
    <cellStyle name="Comma 3 9 5" xfId="745" xr:uid="{00000000-0005-0000-0000-00006D070000}"/>
    <cellStyle name="Comma 3 9 5 2" xfId="993" xr:uid="{00000000-0005-0000-0000-00006E070000}"/>
    <cellStyle name="Comma 3 9 5 2 2" xfId="1489" xr:uid="{00000000-0005-0000-0000-00006F070000}"/>
    <cellStyle name="Comma 3 9 5 2 2 2" xfId="2508" xr:uid="{00000000-0005-0000-0000-000070070000}"/>
    <cellStyle name="Comma 3 9 5 2 3" xfId="2012" xr:uid="{00000000-0005-0000-0000-000071070000}"/>
    <cellStyle name="Comma 3 9 5 2 4" xfId="3010" xr:uid="{00000000-0005-0000-0000-000072070000}"/>
    <cellStyle name="Comma 3 9 5 2 5" xfId="3512" xr:uid="{00000000-0005-0000-0000-000073070000}"/>
    <cellStyle name="Comma 3 9 5 2 6" xfId="4014" xr:uid="{00000000-0005-0000-0000-000074070000}"/>
    <cellStyle name="Comma 3 9 5 3" xfId="1241" xr:uid="{00000000-0005-0000-0000-000075070000}"/>
    <cellStyle name="Comma 3 9 5 3 2" xfId="2260" xr:uid="{00000000-0005-0000-0000-000076070000}"/>
    <cellStyle name="Comma 3 9 5 4" xfId="1764" xr:uid="{00000000-0005-0000-0000-000077070000}"/>
    <cellStyle name="Comma 3 9 5 5" xfId="2762" xr:uid="{00000000-0005-0000-0000-000078070000}"/>
    <cellStyle name="Comma 3 9 5 6" xfId="3264" xr:uid="{00000000-0005-0000-0000-000079070000}"/>
    <cellStyle name="Comma 3 9 5 7" xfId="3766" xr:uid="{00000000-0005-0000-0000-00007A070000}"/>
    <cellStyle name="Comma 3 9 6" xfId="869" xr:uid="{00000000-0005-0000-0000-00007B070000}"/>
    <cellStyle name="Comma 3 9 6 2" xfId="1365" xr:uid="{00000000-0005-0000-0000-00007C070000}"/>
    <cellStyle name="Comma 3 9 6 2 2" xfId="2384" xr:uid="{00000000-0005-0000-0000-00007D070000}"/>
    <cellStyle name="Comma 3 9 6 3" xfId="1888" xr:uid="{00000000-0005-0000-0000-00007E070000}"/>
    <cellStyle name="Comma 3 9 6 4" xfId="2886" xr:uid="{00000000-0005-0000-0000-00007F070000}"/>
    <cellStyle name="Comma 3 9 6 5" xfId="3388" xr:uid="{00000000-0005-0000-0000-000080070000}"/>
    <cellStyle name="Comma 3 9 6 6" xfId="3890" xr:uid="{00000000-0005-0000-0000-000081070000}"/>
    <cellStyle name="Comma 3 9 7" xfId="1117" xr:uid="{00000000-0005-0000-0000-000082070000}"/>
    <cellStyle name="Comma 3 9 7 2" xfId="2136" xr:uid="{00000000-0005-0000-0000-000083070000}"/>
    <cellStyle name="Comma 3 9 8" xfId="1640" xr:uid="{00000000-0005-0000-0000-000084070000}"/>
    <cellStyle name="Comma 3 9 9" xfId="2638" xr:uid="{00000000-0005-0000-0000-000085070000}"/>
    <cellStyle name="Comma 30" xfId="4204" xr:uid="{00000000-0005-0000-0000-000086070000}"/>
    <cellStyle name="Comma 31" xfId="4336" xr:uid="{00000000-0005-0000-0000-000087070000}"/>
    <cellStyle name="Comma 32" xfId="4196" xr:uid="{00000000-0005-0000-0000-000088070000}"/>
    <cellStyle name="Comma 33" xfId="4331" xr:uid="{00000000-0005-0000-0000-000089070000}"/>
    <cellStyle name="Comma 34" xfId="4335" xr:uid="{00000000-0005-0000-0000-00008A070000}"/>
    <cellStyle name="Comma 35" xfId="4332" xr:uid="{00000000-0005-0000-0000-00008B070000}"/>
    <cellStyle name="Comma 4" xfId="167" xr:uid="{00000000-0005-0000-0000-00008C070000}"/>
    <cellStyle name="Comma 4 2" xfId="112" xr:uid="{00000000-0005-0000-0000-00008D070000}"/>
    <cellStyle name="Comma 4 2 2" xfId="187" xr:uid="{00000000-0005-0000-0000-00008E070000}"/>
    <cellStyle name="Comma 4 3" xfId="174" xr:uid="{00000000-0005-0000-0000-00008F070000}"/>
    <cellStyle name="Comma 5" xfId="377" xr:uid="{00000000-0005-0000-0000-000090070000}"/>
    <cellStyle name="Comma 5 2" xfId="4233" xr:uid="{00000000-0005-0000-0000-000091070000}"/>
    <cellStyle name="Comma 5 3" xfId="4187" xr:uid="{00000000-0005-0000-0000-000092070000}"/>
    <cellStyle name="Comma 6" xfId="378" xr:uid="{00000000-0005-0000-0000-000093070000}"/>
    <cellStyle name="Comma 6 2" xfId="379" xr:uid="{00000000-0005-0000-0000-000094070000}"/>
    <cellStyle name="Comma 6 3" xfId="4231" xr:uid="{00000000-0005-0000-0000-000095070000}"/>
    <cellStyle name="Comma 7" xfId="97" xr:uid="{00000000-0005-0000-0000-000096070000}"/>
    <cellStyle name="Comma 7 2" xfId="162" xr:uid="{00000000-0005-0000-0000-000097070000}"/>
    <cellStyle name="Comma 7 2 2" xfId="381" xr:uid="{00000000-0005-0000-0000-000098070000}"/>
    <cellStyle name="Comma 7 2 2 2" xfId="4322" xr:uid="{00000000-0005-0000-0000-000099070000}"/>
    <cellStyle name="Comma 7 2 3" xfId="1619" xr:uid="{00000000-0005-0000-0000-00009A070000}"/>
    <cellStyle name="Comma 7 2 4" xfId="4206" xr:uid="{00000000-0005-0000-0000-00009B070000}"/>
    <cellStyle name="Comma 7 3" xfId="380" xr:uid="{00000000-0005-0000-0000-00009C070000}"/>
    <cellStyle name="Comma 7 3 2" xfId="4280" xr:uid="{00000000-0005-0000-0000-00009D070000}"/>
    <cellStyle name="Comma 7 4" xfId="1604" xr:uid="{00000000-0005-0000-0000-00009E070000}"/>
    <cellStyle name="Comma 7 5" xfId="4201" xr:uid="{00000000-0005-0000-0000-00009F070000}"/>
    <cellStyle name="Comma 8" xfId="382" xr:uid="{00000000-0005-0000-0000-0000A0070000}"/>
    <cellStyle name="Comma 8 2" xfId="383" xr:uid="{00000000-0005-0000-0000-0000A1070000}"/>
    <cellStyle name="Comma 9" xfId="384" xr:uid="{00000000-0005-0000-0000-0000A2070000}"/>
    <cellStyle name="CommaBlank" xfId="385" xr:uid="{00000000-0005-0000-0000-0000A3070000}"/>
    <cellStyle name="CommaBlank 2" xfId="386" xr:uid="{00000000-0005-0000-0000-0000A4070000}"/>
    <cellStyle name="Currency 10" xfId="387" xr:uid="{00000000-0005-0000-0000-0000A5070000}"/>
    <cellStyle name="Currency 10 10" xfId="3126" xr:uid="{00000000-0005-0000-0000-0000A6070000}"/>
    <cellStyle name="Currency 10 11" xfId="3628" xr:uid="{00000000-0005-0000-0000-0000A7070000}"/>
    <cellStyle name="Currency 10 2" xfId="623" xr:uid="{00000000-0005-0000-0000-0000A8070000}"/>
    <cellStyle name="Currency 10 2 2" xfId="696" xr:uid="{00000000-0005-0000-0000-0000A9070000}"/>
    <cellStyle name="Currency 10 2 2 2" xfId="820" xr:uid="{00000000-0005-0000-0000-0000AA070000}"/>
    <cellStyle name="Currency 10 2 2 2 2" xfId="1068" xr:uid="{00000000-0005-0000-0000-0000AB070000}"/>
    <cellStyle name="Currency 10 2 2 2 2 2" xfId="1564" xr:uid="{00000000-0005-0000-0000-0000AC070000}"/>
    <cellStyle name="Currency 10 2 2 2 2 2 2" xfId="2583" xr:uid="{00000000-0005-0000-0000-0000AD070000}"/>
    <cellStyle name="Currency 10 2 2 2 2 3" xfId="2087" xr:uid="{00000000-0005-0000-0000-0000AE070000}"/>
    <cellStyle name="Currency 10 2 2 2 2 4" xfId="3085" xr:uid="{00000000-0005-0000-0000-0000AF070000}"/>
    <cellStyle name="Currency 10 2 2 2 2 5" xfId="3587" xr:uid="{00000000-0005-0000-0000-0000B0070000}"/>
    <cellStyle name="Currency 10 2 2 2 2 6" xfId="4089" xr:uid="{00000000-0005-0000-0000-0000B1070000}"/>
    <cellStyle name="Currency 10 2 2 2 3" xfId="1316" xr:uid="{00000000-0005-0000-0000-0000B2070000}"/>
    <cellStyle name="Currency 10 2 2 2 3 2" xfId="2335" xr:uid="{00000000-0005-0000-0000-0000B3070000}"/>
    <cellStyle name="Currency 10 2 2 2 4" xfId="1839" xr:uid="{00000000-0005-0000-0000-0000B4070000}"/>
    <cellStyle name="Currency 10 2 2 2 5" xfId="2837" xr:uid="{00000000-0005-0000-0000-0000B5070000}"/>
    <cellStyle name="Currency 10 2 2 2 6" xfId="3339" xr:uid="{00000000-0005-0000-0000-0000B6070000}"/>
    <cellStyle name="Currency 10 2 2 2 7" xfId="3841" xr:uid="{00000000-0005-0000-0000-0000B7070000}"/>
    <cellStyle name="Currency 10 2 2 3" xfId="944" xr:uid="{00000000-0005-0000-0000-0000B8070000}"/>
    <cellStyle name="Currency 10 2 2 3 2" xfId="1440" xr:uid="{00000000-0005-0000-0000-0000B9070000}"/>
    <cellStyle name="Currency 10 2 2 3 2 2" xfId="2459" xr:uid="{00000000-0005-0000-0000-0000BA070000}"/>
    <cellStyle name="Currency 10 2 2 3 3" xfId="1963" xr:uid="{00000000-0005-0000-0000-0000BB070000}"/>
    <cellStyle name="Currency 10 2 2 3 4" xfId="2961" xr:uid="{00000000-0005-0000-0000-0000BC070000}"/>
    <cellStyle name="Currency 10 2 2 3 5" xfId="3463" xr:uid="{00000000-0005-0000-0000-0000BD070000}"/>
    <cellStyle name="Currency 10 2 2 3 6" xfId="3965" xr:uid="{00000000-0005-0000-0000-0000BE070000}"/>
    <cellStyle name="Currency 10 2 2 4" xfId="1192" xr:uid="{00000000-0005-0000-0000-0000BF070000}"/>
    <cellStyle name="Currency 10 2 2 4 2" xfId="2211" xr:uid="{00000000-0005-0000-0000-0000C0070000}"/>
    <cellStyle name="Currency 10 2 2 5" xfId="1715" xr:uid="{00000000-0005-0000-0000-0000C1070000}"/>
    <cellStyle name="Currency 10 2 2 6" xfId="2713" xr:uid="{00000000-0005-0000-0000-0000C2070000}"/>
    <cellStyle name="Currency 10 2 2 7" xfId="3215" xr:uid="{00000000-0005-0000-0000-0000C3070000}"/>
    <cellStyle name="Currency 10 2 2 8" xfId="3717" xr:uid="{00000000-0005-0000-0000-0000C4070000}"/>
    <cellStyle name="Currency 10 2 3" xfId="753" xr:uid="{00000000-0005-0000-0000-0000C5070000}"/>
    <cellStyle name="Currency 10 2 3 2" xfId="1001" xr:uid="{00000000-0005-0000-0000-0000C6070000}"/>
    <cellStyle name="Currency 10 2 3 2 2" xfId="1497" xr:uid="{00000000-0005-0000-0000-0000C7070000}"/>
    <cellStyle name="Currency 10 2 3 2 2 2" xfId="2516" xr:uid="{00000000-0005-0000-0000-0000C8070000}"/>
    <cellStyle name="Currency 10 2 3 2 3" xfId="2020" xr:uid="{00000000-0005-0000-0000-0000C9070000}"/>
    <cellStyle name="Currency 10 2 3 2 4" xfId="3018" xr:uid="{00000000-0005-0000-0000-0000CA070000}"/>
    <cellStyle name="Currency 10 2 3 2 5" xfId="3520" xr:uid="{00000000-0005-0000-0000-0000CB070000}"/>
    <cellStyle name="Currency 10 2 3 2 6" xfId="4022" xr:uid="{00000000-0005-0000-0000-0000CC070000}"/>
    <cellStyle name="Currency 10 2 3 3" xfId="1249" xr:uid="{00000000-0005-0000-0000-0000CD070000}"/>
    <cellStyle name="Currency 10 2 3 3 2" xfId="2268" xr:uid="{00000000-0005-0000-0000-0000CE070000}"/>
    <cellStyle name="Currency 10 2 3 4" xfId="1772" xr:uid="{00000000-0005-0000-0000-0000CF070000}"/>
    <cellStyle name="Currency 10 2 3 5" xfId="2770" xr:uid="{00000000-0005-0000-0000-0000D0070000}"/>
    <cellStyle name="Currency 10 2 3 6" xfId="3272" xr:uid="{00000000-0005-0000-0000-0000D1070000}"/>
    <cellStyle name="Currency 10 2 3 7" xfId="3774" xr:uid="{00000000-0005-0000-0000-0000D2070000}"/>
    <cellStyle name="Currency 10 2 4" xfId="877" xr:uid="{00000000-0005-0000-0000-0000D3070000}"/>
    <cellStyle name="Currency 10 2 4 2" xfId="1373" xr:uid="{00000000-0005-0000-0000-0000D4070000}"/>
    <cellStyle name="Currency 10 2 4 2 2" xfId="2392" xr:uid="{00000000-0005-0000-0000-0000D5070000}"/>
    <cellStyle name="Currency 10 2 4 3" xfId="1896" xr:uid="{00000000-0005-0000-0000-0000D6070000}"/>
    <cellStyle name="Currency 10 2 4 4" xfId="2894" xr:uid="{00000000-0005-0000-0000-0000D7070000}"/>
    <cellStyle name="Currency 10 2 4 5" xfId="3396" xr:uid="{00000000-0005-0000-0000-0000D8070000}"/>
    <cellStyle name="Currency 10 2 4 6" xfId="3898" xr:uid="{00000000-0005-0000-0000-0000D9070000}"/>
    <cellStyle name="Currency 10 2 5" xfId="1125" xr:uid="{00000000-0005-0000-0000-0000DA070000}"/>
    <cellStyle name="Currency 10 2 5 2" xfId="2144" xr:uid="{00000000-0005-0000-0000-0000DB070000}"/>
    <cellStyle name="Currency 10 2 6" xfId="1648" xr:uid="{00000000-0005-0000-0000-0000DC070000}"/>
    <cellStyle name="Currency 10 2 7" xfId="2646" xr:uid="{00000000-0005-0000-0000-0000DD070000}"/>
    <cellStyle name="Currency 10 2 8" xfId="3148" xr:uid="{00000000-0005-0000-0000-0000DE070000}"/>
    <cellStyle name="Currency 10 2 9" xfId="3650" xr:uid="{00000000-0005-0000-0000-0000DF070000}"/>
    <cellStyle name="Currency 10 3" xfId="649" xr:uid="{00000000-0005-0000-0000-0000E0070000}"/>
    <cellStyle name="Currency 10 3 2" xfId="697" xr:uid="{00000000-0005-0000-0000-0000E1070000}"/>
    <cellStyle name="Currency 10 3 2 2" xfId="821" xr:uid="{00000000-0005-0000-0000-0000E2070000}"/>
    <cellStyle name="Currency 10 3 2 2 2" xfId="1069" xr:uid="{00000000-0005-0000-0000-0000E3070000}"/>
    <cellStyle name="Currency 10 3 2 2 2 2" xfId="1565" xr:uid="{00000000-0005-0000-0000-0000E4070000}"/>
    <cellStyle name="Currency 10 3 2 2 2 2 2" xfId="2584" xr:uid="{00000000-0005-0000-0000-0000E5070000}"/>
    <cellStyle name="Currency 10 3 2 2 2 3" xfId="2088" xr:uid="{00000000-0005-0000-0000-0000E6070000}"/>
    <cellStyle name="Currency 10 3 2 2 2 4" xfId="3086" xr:uid="{00000000-0005-0000-0000-0000E7070000}"/>
    <cellStyle name="Currency 10 3 2 2 2 5" xfId="3588" xr:uid="{00000000-0005-0000-0000-0000E8070000}"/>
    <cellStyle name="Currency 10 3 2 2 2 6" xfId="4090" xr:uid="{00000000-0005-0000-0000-0000E9070000}"/>
    <cellStyle name="Currency 10 3 2 2 3" xfId="1317" xr:uid="{00000000-0005-0000-0000-0000EA070000}"/>
    <cellStyle name="Currency 10 3 2 2 3 2" xfId="2336" xr:uid="{00000000-0005-0000-0000-0000EB070000}"/>
    <cellStyle name="Currency 10 3 2 2 4" xfId="1840" xr:uid="{00000000-0005-0000-0000-0000EC070000}"/>
    <cellStyle name="Currency 10 3 2 2 5" xfId="2838" xr:uid="{00000000-0005-0000-0000-0000ED070000}"/>
    <cellStyle name="Currency 10 3 2 2 6" xfId="3340" xr:uid="{00000000-0005-0000-0000-0000EE070000}"/>
    <cellStyle name="Currency 10 3 2 2 7" xfId="3842" xr:uid="{00000000-0005-0000-0000-0000EF070000}"/>
    <cellStyle name="Currency 10 3 2 3" xfId="945" xr:uid="{00000000-0005-0000-0000-0000F0070000}"/>
    <cellStyle name="Currency 10 3 2 3 2" xfId="1441" xr:uid="{00000000-0005-0000-0000-0000F1070000}"/>
    <cellStyle name="Currency 10 3 2 3 2 2" xfId="2460" xr:uid="{00000000-0005-0000-0000-0000F2070000}"/>
    <cellStyle name="Currency 10 3 2 3 3" xfId="1964" xr:uid="{00000000-0005-0000-0000-0000F3070000}"/>
    <cellStyle name="Currency 10 3 2 3 4" xfId="2962" xr:uid="{00000000-0005-0000-0000-0000F4070000}"/>
    <cellStyle name="Currency 10 3 2 3 5" xfId="3464" xr:uid="{00000000-0005-0000-0000-0000F5070000}"/>
    <cellStyle name="Currency 10 3 2 3 6" xfId="3966" xr:uid="{00000000-0005-0000-0000-0000F6070000}"/>
    <cellStyle name="Currency 10 3 2 4" xfId="1193" xr:uid="{00000000-0005-0000-0000-0000F7070000}"/>
    <cellStyle name="Currency 10 3 2 4 2" xfId="2212" xr:uid="{00000000-0005-0000-0000-0000F8070000}"/>
    <cellStyle name="Currency 10 3 2 5" xfId="1716" xr:uid="{00000000-0005-0000-0000-0000F9070000}"/>
    <cellStyle name="Currency 10 3 2 6" xfId="2714" xr:uid="{00000000-0005-0000-0000-0000FA070000}"/>
    <cellStyle name="Currency 10 3 2 7" xfId="3216" xr:uid="{00000000-0005-0000-0000-0000FB070000}"/>
    <cellStyle name="Currency 10 3 2 8" xfId="3718" xr:uid="{00000000-0005-0000-0000-0000FC070000}"/>
    <cellStyle name="Currency 10 3 3" xfId="773" xr:uid="{00000000-0005-0000-0000-0000FD070000}"/>
    <cellStyle name="Currency 10 3 3 2" xfId="1021" xr:uid="{00000000-0005-0000-0000-0000FE070000}"/>
    <cellStyle name="Currency 10 3 3 2 2" xfId="1517" xr:uid="{00000000-0005-0000-0000-0000FF070000}"/>
    <cellStyle name="Currency 10 3 3 2 2 2" xfId="2536" xr:uid="{00000000-0005-0000-0000-000000080000}"/>
    <cellStyle name="Currency 10 3 3 2 3" xfId="2040" xr:uid="{00000000-0005-0000-0000-000001080000}"/>
    <cellStyle name="Currency 10 3 3 2 4" xfId="3038" xr:uid="{00000000-0005-0000-0000-000002080000}"/>
    <cellStyle name="Currency 10 3 3 2 5" xfId="3540" xr:uid="{00000000-0005-0000-0000-000003080000}"/>
    <cellStyle name="Currency 10 3 3 2 6" xfId="4042" xr:uid="{00000000-0005-0000-0000-000004080000}"/>
    <cellStyle name="Currency 10 3 3 3" xfId="1269" xr:uid="{00000000-0005-0000-0000-000005080000}"/>
    <cellStyle name="Currency 10 3 3 3 2" xfId="2288" xr:uid="{00000000-0005-0000-0000-000006080000}"/>
    <cellStyle name="Currency 10 3 3 4" xfId="1792" xr:uid="{00000000-0005-0000-0000-000007080000}"/>
    <cellStyle name="Currency 10 3 3 5" xfId="2790" xr:uid="{00000000-0005-0000-0000-000008080000}"/>
    <cellStyle name="Currency 10 3 3 6" xfId="3292" xr:uid="{00000000-0005-0000-0000-000009080000}"/>
    <cellStyle name="Currency 10 3 3 7" xfId="3794" xr:uid="{00000000-0005-0000-0000-00000A080000}"/>
    <cellStyle name="Currency 10 3 4" xfId="897" xr:uid="{00000000-0005-0000-0000-00000B080000}"/>
    <cellStyle name="Currency 10 3 4 2" xfId="1393" xr:uid="{00000000-0005-0000-0000-00000C080000}"/>
    <cellStyle name="Currency 10 3 4 2 2" xfId="2412" xr:uid="{00000000-0005-0000-0000-00000D080000}"/>
    <cellStyle name="Currency 10 3 4 3" xfId="1916" xr:uid="{00000000-0005-0000-0000-00000E080000}"/>
    <cellStyle name="Currency 10 3 4 4" xfId="2914" xr:uid="{00000000-0005-0000-0000-00000F080000}"/>
    <cellStyle name="Currency 10 3 4 5" xfId="3416" xr:uid="{00000000-0005-0000-0000-000010080000}"/>
    <cellStyle name="Currency 10 3 4 6" xfId="3918" xr:uid="{00000000-0005-0000-0000-000011080000}"/>
    <cellStyle name="Currency 10 3 5" xfId="1145" xr:uid="{00000000-0005-0000-0000-000012080000}"/>
    <cellStyle name="Currency 10 3 5 2" xfId="2164" xr:uid="{00000000-0005-0000-0000-000013080000}"/>
    <cellStyle name="Currency 10 3 6" xfId="1668" xr:uid="{00000000-0005-0000-0000-000014080000}"/>
    <cellStyle name="Currency 10 3 7" xfId="2666" xr:uid="{00000000-0005-0000-0000-000015080000}"/>
    <cellStyle name="Currency 10 3 8" xfId="3168" xr:uid="{00000000-0005-0000-0000-000016080000}"/>
    <cellStyle name="Currency 10 3 9" xfId="3670" xr:uid="{00000000-0005-0000-0000-000017080000}"/>
    <cellStyle name="Currency 10 4" xfId="695" xr:uid="{00000000-0005-0000-0000-000018080000}"/>
    <cellStyle name="Currency 10 4 2" xfId="819" xr:uid="{00000000-0005-0000-0000-000019080000}"/>
    <cellStyle name="Currency 10 4 2 2" xfId="1067" xr:uid="{00000000-0005-0000-0000-00001A080000}"/>
    <cellStyle name="Currency 10 4 2 2 2" xfId="1563" xr:uid="{00000000-0005-0000-0000-00001B080000}"/>
    <cellStyle name="Currency 10 4 2 2 2 2" xfId="2582" xr:uid="{00000000-0005-0000-0000-00001C080000}"/>
    <cellStyle name="Currency 10 4 2 2 3" xfId="2086" xr:uid="{00000000-0005-0000-0000-00001D080000}"/>
    <cellStyle name="Currency 10 4 2 2 4" xfId="3084" xr:uid="{00000000-0005-0000-0000-00001E080000}"/>
    <cellStyle name="Currency 10 4 2 2 5" xfId="3586" xr:uid="{00000000-0005-0000-0000-00001F080000}"/>
    <cellStyle name="Currency 10 4 2 2 6" xfId="4088" xr:uid="{00000000-0005-0000-0000-000020080000}"/>
    <cellStyle name="Currency 10 4 2 3" xfId="1315" xr:uid="{00000000-0005-0000-0000-000021080000}"/>
    <cellStyle name="Currency 10 4 2 3 2" xfId="2334" xr:uid="{00000000-0005-0000-0000-000022080000}"/>
    <cellStyle name="Currency 10 4 2 4" xfId="1838" xr:uid="{00000000-0005-0000-0000-000023080000}"/>
    <cellStyle name="Currency 10 4 2 5" xfId="2836" xr:uid="{00000000-0005-0000-0000-000024080000}"/>
    <cellStyle name="Currency 10 4 2 6" xfId="3338" xr:uid="{00000000-0005-0000-0000-000025080000}"/>
    <cellStyle name="Currency 10 4 2 7" xfId="3840" xr:uid="{00000000-0005-0000-0000-000026080000}"/>
    <cellStyle name="Currency 10 4 3" xfId="943" xr:uid="{00000000-0005-0000-0000-000027080000}"/>
    <cellStyle name="Currency 10 4 3 2" xfId="1439" xr:uid="{00000000-0005-0000-0000-000028080000}"/>
    <cellStyle name="Currency 10 4 3 2 2" xfId="2458" xr:uid="{00000000-0005-0000-0000-000029080000}"/>
    <cellStyle name="Currency 10 4 3 3" xfId="1962" xr:uid="{00000000-0005-0000-0000-00002A080000}"/>
    <cellStyle name="Currency 10 4 3 4" xfId="2960" xr:uid="{00000000-0005-0000-0000-00002B080000}"/>
    <cellStyle name="Currency 10 4 3 5" xfId="3462" xr:uid="{00000000-0005-0000-0000-00002C080000}"/>
    <cellStyle name="Currency 10 4 3 6" xfId="3964" xr:uid="{00000000-0005-0000-0000-00002D080000}"/>
    <cellStyle name="Currency 10 4 4" xfId="1191" xr:uid="{00000000-0005-0000-0000-00002E080000}"/>
    <cellStyle name="Currency 10 4 4 2" xfId="2210" xr:uid="{00000000-0005-0000-0000-00002F080000}"/>
    <cellStyle name="Currency 10 4 5" xfId="1714" xr:uid="{00000000-0005-0000-0000-000030080000}"/>
    <cellStyle name="Currency 10 4 6" xfId="2712" xr:uid="{00000000-0005-0000-0000-000031080000}"/>
    <cellStyle name="Currency 10 4 7" xfId="3214" xr:uid="{00000000-0005-0000-0000-000032080000}"/>
    <cellStyle name="Currency 10 4 8" xfId="3716" xr:uid="{00000000-0005-0000-0000-000033080000}"/>
    <cellStyle name="Currency 10 5" xfId="731" xr:uid="{00000000-0005-0000-0000-000034080000}"/>
    <cellStyle name="Currency 10 5 2" xfId="979" xr:uid="{00000000-0005-0000-0000-000035080000}"/>
    <cellStyle name="Currency 10 5 2 2" xfId="1475" xr:uid="{00000000-0005-0000-0000-000036080000}"/>
    <cellStyle name="Currency 10 5 2 2 2" xfId="2494" xr:uid="{00000000-0005-0000-0000-000037080000}"/>
    <cellStyle name="Currency 10 5 2 3" xfId="1998" xr:uid="{00000000-0005-0000-0000-000038080000}"/>
    <cellStyle name="Currency 10 5 2 4" xfId="2996" xr:uid="{00000000-0005-0000-0000-000039080000}"/>
    <cellStyle name="Currency 10 5 2 5" xfId="3498" xr:uid="{00000000-0005-0000-0000-00003A080000}"/>
    <cellStyle name="Currency 10 5 2 6" xfId="4000" xr:uid="{00000000-0005-0000-0000-00003B080000}"/>
    <cellStyle name="Currency 10 5 3" xfId="1227" xr:uid="{00000000-0005-0000-0000-00003C080000}"/>
    <cellStyle name="Currency 10 5 3 2" xfId="2246" xr:uid="{00000000-0005-0000-0000-00003D080000}"/>
    <cellStyle name="Currency 10 5 4" xfId="1750" xr:uid="{00000000-0005-0000-0000-00003E080000}"/>
    <cellStyle name="Currency 10 5 5" xfId="2748" xr:uid="{00000000-0005-0000-0000-00003F080000}"/>
    <cellStyle name="Currency 10 5 6" xfId="3250" xr:uid="{00000000-0005-0000-0000-000040080000}"/>
    <cellStyle name="Currency 10 5 7" xfId="3752" xr:uid="{00000000-0005-0000-0000-000041080000}"/>
    <cellStyle name="Currency 10 6" xfId="855" xr:uid="{00000000-0005-0000-0000-000042080000}"/>
    <cellStyle name="Currency 10 6 2" xfId="1351" xr:uid="{00000000-0005-0000-0000-000043080000}"/>
    <cellStyle name="Currency 10 6 2 2" xfId="2370" xr:uid="{00000000-0005-0000-0000-000044080000}"/>
    <cellStyle name="Currency 10 6 3" xfId="1874" xr:uid="{00000000-0005-0000-0000-000045080000}"/>
    <cellStyle name="Currency 10 6 4" xfId="2872" xr:uid="{00000000-0005-0000-0000-000046080000}"/>
    <cellStyle name="Currency 10 6 5" xfId="3374" xr:uid="{00000000-0005-0000-0000-000047080000}"/>
    <cellStyle name="Currency 10 6 6" xfId="3876" xr:uid="{00000000-0005-0000-0000-000048080000}"/>
    <cellStyle name="Currency 10 7" xfId="1103" xr:uid="{00000000-0005-0000-0000-000049080000}"/>
    <cellStyle name="Currency 10 7 2" xfId="2122" xr:uid="{00000000-0005-0000-0000-00004A080000}"/>
    <cellStyle name="Currency 10 8" xfId="1626" xr:uid="{00000000-0005-0000-0000-00004B080000}"/>
    <cellStyle name="Currency 10 9" xfId="2624" xr:uid="{00000000-0005-0000-0000-00004C080000}"/>
    <cellStyle name="Currency 2" xfId="45" xr:uid="{00000000-0005-0000-0000-00004D080000}"/>
    <cellStyle name="Currency 2 2" xfId="46" xr:uid="{00000000-0005-0000-0000-00004E080000}"/>
    <cellStyle name="Currency 2 2 2" xfId="113" xr:uid="{00000000-0005-0000-0000-00004F080000}"/>
    <cellStyle name="Currency 2 2 2 2" xfId="1614" xr:uid="{00000000-0005-0000-0000-000050080000}"/>
    <cellStyle name="Currency 2 2 3" xfId="137" xr:uid="{00000000-0005-0000-0000-000051080000}"/>
    <cellStyle name="Currency 2 2 3 2" xfId="4297" xr:uid="{00000000-0005-0000-0000-000052080000}"/>
    <cellStyle name="Currency 2 3" xfId="47" xr:uid="{00000000-0005-0000-0000-000053080000}"/>
    <cellStyle name="Currency 2 3 2" xfId="138" xr:uid="{00000000-0005-0000-0000-000054080000}"/>
    <cellStyle name="Currency 2 3 2 2" xfId="4298" xr:uid="{00000000-0005-0000-0000-000055080000}"/>
    <cellStyle name="Currency 2 3 3" xfId="599" xr:uid="{00000000-0005-0000-0000-000056080000}"/>
    <cellStyle name="Currency 2 3 3 2" xfId="4248" xr:uid="{00000000-0005-0000-0000-000057080000}"/>
    <cellStyle name="Currency 2 4" xfId="48" xr:uid="{00000000-0005-0000-0000-000058080000}"/>
    <cellStyle name="Currency 2 4 2" xfId="139" xr:uid="{00000000-0005-0000-0000-000059080000}"/>
    <cellStyle name="Currency 2 4 2 2" xfId="4299" xr:uid="{00000000-0005-0000-0000-00005A080000}"/>
    <cellStyle name="Currency 2 4 3" xfId="4249" xr:uid="{00000000-0005-0000-0000-00005B080000}"/>
    <cellStyle name="Currency 2 5" xfId="109" xr:uid="{00000000-0005-0000-0000-00005C080000}"/>
    <cellStyle name="Currency 2 5 2" xfId="1611" xr:uid="{00000000-0005-0000-0000-00005D080000}"/>
    <cellStyle name="Currency 2 6" xfId="172" xr:uid="{00000000-0005-0000-0000-00005E080000}"/>
    <cellStyle name="Currency 3" xfId="114" xr:uid="{00000000-0005-0000-0000-00005F080000}"/>
    <cellStyle name="Currency 3 2" xfId="175" xr:uid="{00000000-0005-0000-0000-000060080000}"/>
    <cellStyle name="Currency 3 3" xfId="389" xr:uid="{00000000-0005-0000-0000-000061080000}"/>
    <cellStyle name="Currency 3 4" xfId="390" xr:uid="{00000000-0005-0000-0000-000062080000}"/>
    <cellStyle name="Currency 3 5" xfId="624" xr:uid="{00000000-0005-0000-0000-000063080000}"/>
    <cellStyle name="Currency 3 6" xfId="388" xr:uid="{00000000-0005-0000-0000-000064080000}"/>
    <cellStyle name="Currency 36" xfId="4338" xr:uid="{EE006BE1-36BA-4360-AB8A-70D64ABFA1F5}"/>
    <cellStyle name="Currency 4" xfId="106" xr:uid="{00000000-0005-0000-0000-000065080000}"/>
    <cellStyle name="Currency 4 2" xfId="392" xr:uid="{00000000-0005-0000-0000-000066080000}"/>
    <cellStyle name="Currency 4 3" xfId="393" xr:uid="{00000000-0005-0000-0000-000067080000}"/>
    <cellStyle name="Currency 4 4" xfId="394" xr:uid="{00000000-0005-0000-0000-000068080000}"/>
    <cellStyle name="Currency 4 5" xfId="391" xr:uid="{00000000-0005-0000-0000-000069080000}"/>
    <cellStyle name="Currency 5" xfId="395" xr:uid="{00000000-0005-0000-0000-00006A080000}"/>
    <cellStyle name="Currency 5 2" xfId="4327" xr:uid="{00000000-0005-0000-0000-00006B080000}"/>
    <cellStyle name="Currency 5 3" xfId="4215" xr:uid="{00000000-0005-0000-0000-00006C080000}"/>
    <cellStyle name="Currency 6" xfId="396" xr:uid="{00000000-0005-0000-0000-00006D080000}"/>
    <cellStyle name="Currency 7" xfId="397" xr:uid="{00000000-0005-0000-0000-00006E080000}"/>
    <cellStyle name="Currency 7 2" xfId="4230" xr:uid="{00000000-0005-0000-0000-00006F080000}"/>
    <cellStyle name="Currency 8" xfId="398" xr:uid="{00000000-0005-0000-0000-000070080000}"/>
    <cellStyle name="Currency 8 2" xfId="4210" xr:uid="{00000000-0005-0000-0000-000071080000}"/>
    <cellStyle name="Currency 9" xfId="399" xr:uid="{00000000-0005-0000-0000-000072080000}"/>
    <cellStyle name="Explanatory Text" xfId="49" builtinId="53" customBuiltin="1"/>
    <cellStyle name="Explanatory Text 2" xfId="400" xr:uid="{00000000-0005-0000-0000-000074080000}"/>
    <cellStyle name="Explanatory Text 3" xfId="401" xr:uid="{00000000-0005-0000-0000-000075080000}"/>
    <cellStyle name="Explanatory Text 4" xfId="402" xr:uid="{00000000-0005-0000-0000-000076080000}"/>
    <cellStyle name="Explanatory Text 5" xfId="403" xr:uid="{00000000-0005-0000-0000-000077080000}"/>
    <cellStyle name="Explanatory Text 6" xfId="404" xr:uid="{00000000-0005-0000-0000-000078080000}"/>
    <cellStyle name="Explanatory Text 7" xfId="4144" xr:uid="{00000000-0005-0000-0000-000079080000}"/>
    <cellStyle name="Good" xfId="50" builtinId="26" customBuiltin="1"/>
    <cellStyle name="Good 2" xfId="405" xr:uid="{00000000-0005-0000-0000-00007B080000}"/>
    <cellStyle name="Good 3" xfId="406" xr:uid="{00000000-0005-0000-0000-00007C080000}"/>
    <cellStyle name="Good 4" xfId="407" xr:uid="{00000000-0005-0000-0000-00007D080000}"/>
    <cellStyle name="Good 5" xfId="408" xr:uid="{00000000-0005-0000-0000-00007E080000}"/>
    <cellStyle name="Good 6" xfId="409" xr:uid="{00000000-0005-0000-0000-00007F080000}"/>
    <cellStyle name="Good 7" xfId="4135" xr:uid="{00000000-0005-0000-0000-000080080000}"/>
    <cellStyle name="Heading 1" xfId="51" builtinId="16" customBuiltin="1"/>
    <cellStyle name="Heading 1 2" xfId="410" xr:uid="{00000000-0005-0000-0000-000082080000}"/>
    <cellStyle name="Heading 1 2 2" xfId="4189" xr:uid="{00000000-0005-0000-0000-000083080000}"/>
    <cellStyle name="Heading 1 3" xfId="411" xr:uid="{00000000-0005-0000-0000-000084080000}"/>
    <cellStyle name="Heading 1 4" xfId="412" xr:uid="{00000000-0005-0000-0000-000085080000}"/>
    <cellStyle name="Heading 1 5" xfId="413" xr:uid="{00000000-0005-0000-0000-000086080000}"/>
    <cellStyle name="Heading 1 6" xfId="414" xr:uid="{00000000-0005-0000-0000-000087080000}"/>
    <cellStyle name="Heading 1 7" xfId="415" xr:uid="{00000000-0005-0000-0000-000088080000}"/>
    <cellStyle name="Heading 1 8" xfId="416" xr:uid="{00000000-0005-0000-0000-000089080000}"/>
    <cellStyle name="Heading 1 9" xfId="4131" xr:uid="{00000000-0005-0000-0000-00008A080000}"/>
    <cellStyle name="Heading 2" xfId="52" builtinId="17" customBuiltin="1"/>
    <cellStyle name="Heading 2 2" xfId="417" xr:uid="{00000000-0005-0000-0000-00008C080000}"/>
    <cellStyle name="Heading 2 2 2" xfId="4190" xr:uid="{00000000-0005-0000-0000-00008D080000}"/>
    <cellStyle name="Heading 2 3" xfId="418" xr:uid="{00000000-0005-0000-0000-00008E080000}"/>
    <cellStyle name="Heading 2 4" xfId="419" xr:uid="{00000000-0005-0000-0000-00008F080000}"/>
    <cellStyle name="Heading 2 5" xfId="420" xr:uid="{00000000-0005-0000-0000-000090080000}"/>
    <cellStyle name="Heading 2 6" xfId="421" xr:uid="{00000000-0005-0000-0000-000091080000}"/>
    <cellStyle name="Heading 2 7" xfId="422" xr:uid="{00000000-0005-0000-0000-000092080000}"/>
    <cellStyle name="Heading 2 8" xfId="423" xr:uid="{00000000-0005-0000-0000-000093080000}"/>
    <cellStyle name="Heading 2 9" xfId="4132" xr:uid="{00000000-0005-0000-0000-000094080000}"/>
    <cellStyle name="Heading 3" xfId="53" builtinId="18" customBuiltin="1"/>
    <cellStyle name="Heading 3 2" xfId="424" xr:uid="{00000000-0005-0000-0000-000096080000}"/>
    <cellStyle name="Heading 3 2 2" xfId="4191" xr:uid="{00000000-0005-0000-0000-000097080000}"/>
    <cellStyle name="Heading 3 3" xfId="425" xr:uid="{00000000-0005-0000-0000-000098080000}"/>
    <cellStyle name="Heading 3 4" xfId="426" xr:uid="{00000000-0005-0000-0000-000099080000}"/>
    <cellStyle name="Heading 3 5" xfId="427" xr:uid="{00000000-0005-0000-0000-00009A080000}"/>
    <cellStyle name="Heading 3 6" xfId="428" xr:uid="{00000000-0005-0000-0000-00009B080000}"/>
    <cellStyle name="Heading 3 7" xfId="429" xr:uid="{00000000-0005-0000-0000-00009C080000}"/>
    <cellStyle name="Heading 3 8" xfId="430" xr:uid="{00000000-0005-0000-0000-00009D080000}"/>
    <cellStyle name="Heading 3 9" xfId="4133" xr:uid="{00000000-0005-0000-0000-00009E080000}"/>
    <cellStyle name="Heading 4" xfId="54" builtinId="19" customBuiltin="1"/>
    <cellStyle name="Heading 4 2" xfId="431" xr:uid="{00000000-0005-0000-0000-0000A0080000}"/>
    <cellStyle name="Heading 4 2 2" xfId="4192" xr:uid="{00000000-0005-0000-0000-0000A1080000}"/>
    <cellStyle name="Heading 4 3" xfId="432" xr:uid="{00000000-0005-0000-0000-0000A2080000}"/>
    <cellStyle name="Heading 4 4" xfId="433" xr:uid="{00000000-0005-0000-0000-0000A3080000}"/>
    <cellStyle name="Heading 4 5" xfId="434" xr:uid="{00000000-0005-0000-0000-0000A4080000}"/>
    <cellStyle name="Heading 4 6" xfId="435" xr:uid="{00000000-0005-0000-0000-0000A5080000}"/>
    <cellStyle name="Heading 4 7" xfId="436" xr:uid="{00000000-0005-0000-0000-0000A6080000}"/>
    <cellStyle name="Heading 4 8" xfId="437" xr:uid="{00000000-0005-0000-0000-0000A7080000}"/>
    <cellStyle name="Heading 4 9" xfId="4134" xr:uid="{00000000-0005-0000-0000-0000A8080000}"/>
    <cellStyle name="Input" xfId="55" builtinId="20" customBuiltin="1"/>
    <cellStyle name="Input 2" xfId="438" xr:uid="{00000000-0005-0000-0000-0000AA080000}"/>
    <cellStyle name="Input 3" xfId="439" xr:uid="{00000000-0005-0000-0000-0000AB080000}"/>
    <cellStyle name="Input 4" xfId="440" xr:uid="{00000000-0005-0000-0000-0000AC080000}"/>
    <cellStyle name="Input 5" xfId="441" xr:uid="{00000000-0005-0000-0000-0000AD080000}"/>
    <cellStyle name="Input 6" xfId="442" xr:uid="{00000000-0005-0000-0000-0000AE080000}"/>
    <cellStyle name="Input 7" xfId="4138" xr:uid="{00000000-0005-0000-0000-0000AF080000}"/>
    <cellStyle name="kirkdollars" xfId="443" xr:uid="{00000000-0005-0000-0000-0000B0080000}"/>
    <cellStyle name="Linked Cell" xfId="56" builtinId="24" customBuiltin="1"/>
    <cellStyle name="Linked Cell 2" xfId="444" xr:uid="{00000000-0005-0000-0000-0000B2080000}"/>
    <cellStyle name="Linked Cell 3" xfId="445" xr:uid="{00000000-0005-0000-0000-0000B3080000}"/>
    <cellStyle name="Linked Cell 4" xfId="446" xr:uid="{00000000-0005-0000-0000-0000B4080000}"/>
    <cellStyle name="Linked Cell 5" xfId="447" xr:uid="{00000000-0005-0000-0000-0000B5080000}"/>
    <cellStyle name="Linked Cell 6" xfId="448" xr:uid="{00000000-0005-0000-0000-0000B6080000}"/>
    <cellStyle name="Linked Cell 7" xfId="4141" xr:uid="{00000000-0005-0000-0000-0000B7080000}"/>
    <cellStyle name="Neutral" xfId="57" builtinId="28" customBuiltin="1"/>
    <cellStyle name="Neutral 2" xfId="449" xr:uid="{00000000-0005-0000-0000-0000B9080000}"/>
    <cellStyle name="Neutral 3" xfId="450" xr:uid="{00000000-0005-0000-0000-0000BA080000}"/>
    <cellStyle name="Neutral 4" xfId="451" xr:uid="{00000000-0005-0000-0000-0000BB080000}"/>
    <cellStyle name="Neutral 5" xfId="452" xr:uid="{00000000-0005-0000-0000-0000BC080000}"/>
    <cellStyle name="Neutral 6" xfId="453" xr:uid="{00000000-0005-0000-0000-0000BD080000}"/>
    <cellStyle name="Neutral 7" xfId="4137" xr:uid="{00000000-0005-0000-0000-0000BE080000}"/>
    <cellStyle name="Normal" xfId="0" builtinId="0"/>
    <cellStyle name="Normal 10" xfId="454" xr:uid="{00000000-0005-0000-0000-0000C0080000}"/>
    <cellStyle name="Normal 10 2" xfId="4170" xr:uid="{00000000-0005-0000-0000-0000C1080000}"/>
    <cellStyle name="Normal 11" xfId="455" xr:uid="{00000000-0005-0000-0000-0000C2080000}"/>
    <cellStyle name="Normal 12" xfId="456" xr:uid="{00000000-0005-0000-0000-0000C3080000}"/>
    <cellStyle name="Normal 13" xfId="457" xr:uid="{00000000-0005-0000-0000-0000C4080000}"/>
    <cellStyle name="Normal 14" xfId="458" xr:uid="{00000000-0005-0000-0000-0000C5080000}"/>
    <cellStyle name="Normal 15" xfId="459" xr:uid="{00000000-0005-0000-0000-0000C6080000}"/>
    <cellStyle name="Normal 15 10" xfId="3127" xr:uid="{00000000-0005-0000-0000-0000C7080000}"/>
    <cellStyle name="Normal 15 11" xfId="3629" xr:uid="{00000000-0005-0000-0000-0000C8080000}"/>
    <cellStyle name="Normal 15 2" xfId="625" xr:uid="{00000000-0005-0000-0000-0000C9080000}"/>
    <cellStyle name="Normal 15 2 2" xfId="699" xr:uid="{00000000-0005-0000-0000-0000CA080000}"/>
    <cellStyle name="Normal 15 2 2 2" xfId="823" xr:uid="{00000000-0005-0000-0000-0000CB080000}"/>
    <cellStyle name="Normal 15 2 2 2 2" xfId="1071" xr:uid="{00000000-0005-0000-0000-0000CC080000}"/>
    <cellStyle name="Normal 15 2 2 2 2 2" xfId="1567" xr:uid="{00000000-0005-0000-0000-0000CD080000}"/>
    <cellStyle name="Normal 15 2 2 2 2 2 2" xfId="2586" xr:uid="{00000000-0005-0000-0000-0000CE080000}"/>
    <cellStyle name="Normal 15 2 2 2 2 3" xfId="2090" xr:uid="{00000000-0005-0000-0000-0000CF080000}"/>
    <cellStyle name="Normal 15 2 2 2 2 4" xfId="3088" xr:uid="{00000000-0005-0000-0000-0000D0080000}"/>
    <cellStyle name="Normal 15 2 2 2 2 5" xfId="3590" xr:uid="{00000000-0005-0000-0000-0000D1080000}"/>
    <cellStyle name="Normal 15 2 2 2 2 6" xfId="4092" xr:uid="{00000000-0005-0000-0000-0000D2080000}"/>
    <cellStyle name="Normal 15 2 2 2 3" xfId="1319" xr:uid="{00000000-0005-0000-0000-0000D3080000}"/>
    <cellStyle name="Normal 15 2 2 2 3 2" xfId="2338" xr:uid="{00000000-0005-0000-0000-0000D4080000}"/>
    <cellStyle name="Normal 15 2 2 2 4" xfId="1842" xr:uid="{00000000-0005-0000-0000-0000D5080000}"/>
    <cellStyle name="Normal 15 2 2 2 5" xfId="2840" xr:uid="{00000000-0005-0000-0000-0000D6080000}"/>
    <cellStyle name="Normal 15 2 2 2 6" xfId="3342" xr:uid="{00000000-0005-0000-0000-0000D7080000}"/>
    <cellStyle name="Normal 15 2 2 2 7" xfId="3844" xr:uid="{00000000-0005-0000-0000-0000D8080000}"/>
    <cellStyle name="Normal 15 2 2 3" xfId="947" xr:uid="{00000000-0005-0000-0000-0000D9080000}"/>
    <cellStyle name="Normal 15 2 2 3 2" xfId="1443" xr:uid="{00000000-0005-0000-0000-0000DA080000}"/>
    <cellStyle name="Normal 15 2 2 3 2 2" xfId="2462" xr:uid="{00000000-0005-0000-0000-0000DB080000}"/>
    <cellStyle name="Normal 15 2 2 3 3" xfId="1966" xr:uid="{00000000-0005-0000-0000-0000DC080000}"/>
    <cellStyle name="Normal 15 2 2 3 4" xfId="2964" xr:uid="{00000000-0005-0000-0000-0000DD080000}"/>
    <cellStyle name="Normal 15 2 2 3 5" xfId="3466" xr:uid="{00000000-0005-0000-0000-0000DE080000}"/>
    <cellStyle name="Normal 15 2 2 3 6" xfId="3968" xr:uid="{00000000-0005-0000-0000-0000DF080000}"/>
    <cellStyle name="Normal 15 2 2 4" xfId="1195" xr:uid="{00000000-0005-0000-0000-0000E0080000}"/>
    <cellStyle name="Normal 15 2 2 4 2" xfId="2214" xr:uid="{00000000-0005-0000-0000-0000E1080000}"/>
    <cellStyle name="Normal 15 2 2 5" xfId="1718" xr:uid="{00000000-0005-0000-0000-0000E2080000}"/>
    <cellStyle name="Normal 15 2 2 6" xfId="2716" xr:uid="{00000000-0005-0000-0000-0000E3080000}"/>
    <cellStyle name="Normal 15 2 2 7" xfId="3218" xr:uid="{00000000-0005-0000-0000-0000E4080000}"/>
    <cellStyle name="Normal 15 2 2 8" xfId="3720" xr:uid="{00000000-0005-0000-0000-0000E5080000}"/>
    <cellStyle name="Normal 15 2 3" xfId="754" xr:uid="{00000000-0005-0000-0000-0000E6080000}"/>
    <cellStyle name="Normal 15 2 3 2" xfId="1002" xr:uid="{00000000-0005-0000-0000-0000E7080000}"/>
    <cellStyle name="Normal 15 2 3 2 2" xfId="1498" xr:uid="{00000000-0005-0000-0000-0000E8080000}"/>
    <cellStyle name="Normal 15 2 3 2 2 2" xfId="2517" xr:uid="{00000000-0005-0000-0000-0000E9080000}"/>
    <cellStyle name="Normal 15 2 3 2 3" xfId="2021" xr:uid="{00000000-0005-0000-0000-0000EA080000}"/>
    <cellStyle name="Normal 15 2 3 2 4" xfId="3019" xr:uid="{00000000-0005-0000-0000-0000EB080000}"/>
    <cellStyle name="Normal 15 2 3 2 5" xfId="3521" xr:uid="{00000000-0005-0000-0000-0000EC080000}"/>
    <cellStyle name="Normal 15 2 3 2 6" xfId="4023" xr:uid="{00000000-0005-0000-0000-0000ED080000}"/>
    <cellStyle name="Normal 15 2 3 3" xfId="1250" xr:uid="{00000000-0005-0000-0000-0000EE080000}"/>
    <cellStyle name="Normal 15 2 3 3 2" xfId="2269" xr:uid="{00000000-0005-0000-0000-0000EF080000}"/>
    <cellStyle name="Normal 15 2 3 4" xfId="1773" xr:uid="{00000000-0005-0000-0000-0000F0080000}"/>
    <cellStyle name="Normal 15 2 3 5" xfId="2771" xr:uid="{00000000-0005-0000-0000-0000F1080000}"/>
    <cellStyle name="Normal 15 2 3 6" xfId="3273" xr:uid="{00000000-0005-0000-0000-0000F2080000}"/>
    <cellStyle name="Normal 15 2 3 7" xfId="3775" xr:uid="{00000000-0005-0000-0000-0000F3080000}"/>
    <cellStyle name="Normal 15 2 4" xfId="878" xr:uid="{00000000-0005-0000-0000-0000F4080000}"/>
    <cellStyle name="Normal 15 2 4 2" xfId="1374" xr:uid="{00000000-0005-0000-0000-0000F5080000}"/>
    <cellStyle name="Normal 15 2 4 2 2" xfId="2393" xr:uid="{00000000-0005-0000-0000-0000F6080000}"/>
    <cellStyle name="Normal 15 2 4 3" xfId="1897" xr:uid="{00000000-0005-0000-0000-0000F7080000}"/>
    <cellStyle name="Normal 15 2 4 4" xfId="2895" xr:uid="{00000000-0005-0000-0000-0000F8080000}"/>
    <cellStyle name="Normal 15 2 4 5" xfId="3397" xr:uid="{00000000-0005-0000-0000-0000F9080000}"/>
    <cellStyle name="Normal 15 2 4 6" xfId="3899" xr:uid="{00000000-0005-0000-0000-0000FA080000}"/>
    <cellStyle name="Normal 15 2 5" xfId="1126" xr:uid="{00000000-0005-0000-0000-0000FB080000}"/>
    <cellStyle name="Normal 15 2 5 2" xfId="2145" xr:uid="{00000000-0005-0000-0000-0000FC080000}"/>
    <cellStyle name="Normal 15 2 6" xfId="1649" xr:uid="{00000000-0005-0000-0000-0000FD080000}"/>
    <cellStyle name="Normal 15 2 7" xfId="2647" xr:uid="{00000000-0005-0000-0000-0000FE080000}"/>
    <cellStyle name="Normal 15 2 8" xfId="3149" xr:uid="{00000000-0005-0000-0000-0000FF080000}"/>
    <cellStyle name="Normal 15 2 9" xfId="3651" xr:uid="{00000000-0005-0000-0000-000000090000}"/>
    <cellStyle name="Normal 15 3" xfId="650" xr:uid="{00000000-0005-0000-0000-000001090000}"/>
    <cellStyle name="Normal 15 3 2" xfId="700" xr:uid="{00000000-0005-0000-0000-000002090000}"/>
    <cellStyle name="Normal 15 3 2 2" xfId="824" xr:uid="{00000000-0005-0000-0000-000003090000}"/>
    <cellStyle name="Normal 15 3 2 2 2" xfId="1072" xr:uid="{00000000-0005-0000-0000-000004090000}"/>
    <cellStyle name="Normal 15 3 2 2 2 2" xfId="1568" xr:uid="{00000000-0005-0000-0000-000005090000}"/>
    <cellStyle name="Normal 15 3 2 2 2 2 2" xfId="2587" xr:uid="{00000000-0005-0000-0000-000006090000}"/>
    <cellStyle name="Normal 15 3 2 2 2 3" xfId="2091" xr:uid="{00000000-0005-0000-0000-000007090000}"/>
    <cellStyle name="Normal 15 3 2 2 2 4" xfId="3089" xr:uid="{00000000-0005-0000-0000-000008090000}"/>
    <cellStyle name="Normal 15 3 2 2 2 5" xfId="3591" xr:uid="{00000000-0005-0000-0000-000009090000}"/>
    <cellStyle name="Normal 15 3 2 2 2 6" xfId="4093" xr:uid="{00000000-0005-0000-0000-00000A090000}"/>
    <cellStyle name="Normal 15 3 2 2 3" xfId="1320" xr:uid="{00000000-0005-0000-0000-00000B090000}"/>
    <cellStyle name="Normal 15 3 2 2 3 2" xfId="2339" xr:uid="{00000000-0005-0000-0000-00000C090000}"/>
    <cellStyle name="Normal 15 3 2 2 4" xfId="1843" xr:uid="{00000000-0005-0000-0000-00000D090000}"/>
    <cellStyle name="Normal 15 3 2 2 5" xfId="2841" xr:uid="{00000000-0005-0000-0000-00000E090000}"/>
    <cellStyle name="Normal 15 3 2 2 6" xfId="3343" xr:uid="{00000000-0005-0000-0000-00000F090000}"/>
    <cellStyle name="Normal 15 3 2 2 7" xfId="3845" xr:uid="{00000000-0005-0000-0000-000010090000}"/>
    <cellStyle name="Normal 15 3 2 3" xfId="948" xr:uid="{00000000-0005-0000-0000-000011090000}"/>
    <cellStyle name="Normal 15 3 2 3 2" xfId="1444" xr:uid="{00000000-0005-0000-0000-000012090000}"/>
    <cellStyle name="Normal 15 3 2 3 2 2" xfId="2463" xr:uid="{00000000-0005-0000-0000-000013090000}"/>
    <cellStyle name="Normal 15 3 2 3 3" xfId="1967" xr:uid="{00000000-0005-0000-0000-000014090000}"/>
    <cellStyle name="Normal 15 3 2 3 4" xfId="2965" xr:uid="{00000000-0005-0000-0000-000015090000}"/>
    <cellStyle name="Normal 15 3 2 3 5" xfId="3467" xr:uid="{00000000-0005-0000-0000-000016090000}"/>
    <cellStyle name="Normal 15 3 2 3 6" xfId="3969" xr:uid="{00000000-0005-0000-0000-000017090000}"/>
    <cellStyle name="Normal 15 3 2 4" xfId="1196" xr:uid="{00000000-0005-0000-0000-000018090000}"/>
    <cellStyle name="Normal 15 3 2 4 2" xfId="2215" xr:uid="{00000000-0005-0000-0000-000019090000}"/>
    <cellStyle name="Normal 15 3 2 5" xfId="1719" xr:uid="{00000000-0005-0000-0000-00001A090000}"/>
    <cellStyle name="Normal 15 3 2 6" xfId="2717" xr:uid="{00000000-0005-0000-0000-00001B090000}"/>
    <cellStyle name="Normal 15 3 2 7" xfId="3219" xr:uid="{00000000-0005-0000-0000-00001C090000}"/>
    <cellStyle name="Normal 15 3 2 8" xfId="3721" xr:uid="{00000000-0005-0000-0000-00001D090000}"/>
    <cellStyle name="Normal 15 3 3" xfId="774" xr:uid="{00000000-0005-0000-0000-00001E090000}"/>
    <cellStyle name="Normal 15 3 3 2" xfId="1022" xr:uid="{00000000-0005-0000-0000-00001F090000}"/>
    <cellStyle name="Normal 15 3 3 2 2" xfId="1518" xr:uid="{00000000-0005-0000-0000-000020090000}"/>
    <cellStyle name="Normal 15 3 3 2 2 2" xfId="2537" xr:uid="{00000000-0005-0000-0000-000021090000}"/>
    <cellStyle name="Normal 15 3 3 2 3" xfId="2041" xr:uid="{00000000-0005-0000-0000-000022090000}"/>
    <cellStyle name="Normal 15 3 3 2 4" xfId="3039" xr:uid="{00000000-0005-0000-0000-000023090000}"/>
    <cellStyle name="Normal 15 3 3 2 5" xfId="3541" xr:uid="{00000000-0005-0000-0000-000024090000}"/>
    <cellStyle name="Normal 15 3 3 2 6" xfId="4043" xr:uid="{00000000-0005-0000-0000-000025090000}"/>
    <cellStyle name="Normal 15 3 3 3" xfId="1270" xr:uid="{00000000-0005-0000-0000-000026090000}"/>
    <cellStyle name="Normal 15 3 3 3 2" xfId="2289" xr:uid="{00000000-0005-0000-0000-000027090000}"/>
    <cellStyle name="Normal 15 3 3 4" xfId="1793" xr:uid="{00000000-0005-0000-0000-000028090000}"/>
    <cellStyle name="Normal 15 3 3 5" xfId="2791" xr:uid="{00000000-0005-0000-0000-000029090000}"/>
    <cellStyle name="Normal 15 3 3 6" xfId="3293" xr:uid="{00000000-0005-0000-0000-00002A090000}"/>
    <cellStyle name="Normal 15 3 3 7" xfId="3795" xr:uid="{00000000-0005-0000-0000-00002B090000}"/>
    <cellStyle name="Normal 15 3 4" xfId="898" xr:uid="{00000000-0005-0000-0000-00002C090000}"/>
    <cellStyle name="Normal 15 3 4 2" xfId="1394" xr:uid="{00000000-0005-0000-0000-00002D090000}"/>
    <cellStyle name="Normal 15 3 4 2 2" xfId="2413" xr:uid="{00000000-0005-0000-0000-00002E090000}"/>
    <cellStyle name="Normal 15 3 4 3" xfId="1917" xr:uid="{00000000-0005-0000-0000-00002F090000}"/>
    <cellStyle name="Normal 15 3 4 4" xfId="2915" xr:uid="{00000000-0005-0000-0000-000030090000}"/>
    <cellStyle name="Normal 15 3 4 5" xfId="3417" xr:uid="{00000000-0005-0000-0000-000031090000}"/>
    <cellStyle name="Normal 15 3 4 6" xfId="3919" xr:uid="{00000000-0005-0000-0000-000032090000}"/>
    <cellStyle name="Normal 15 3 5" xfId="1146" xr:uid="{00000000-0005-0000-0000-000033090000}"/>
    <cellStyle name="Normal 15 3 5 2" xfId="2165" xr:uid="{00000000-0005-0000-0000-000034090000}"/>
    <cellStyle name="Normal 15 3 6" xfId="1669" xr:uid="{00000000-0005-0000-0000-000035090000}"/>
    <cellStyle name="Normal 15 3 7" xfId="2667" xr:uid="{00000000-0005-0000-0000-000036090000}"/>
    <cellStyle name="Normal 15 3 8" xfId="3169" xr:uid="{00000000-0005-0000-0000-000037090000}"/>
    <cellStyle name="Normal 15 3 9" xfId="3671" xr:uid="{00000000-0005-0000-0000-000038090000}"/>
    <cellStyle name="Normal 15 4" xfId="698" xr:uid="{00000000-0005-0000-0000-000039090000}"/>
    <cellStyle name="Normal 15 4 2" xfId="822" xr:uid="{00000000-0005-0000-0000-00003A090000}"/>
    <cellStyle name="Normal 15 4 2 2" xfId="1070" xr:uid="{00000000-0005-0000-0000-00003B090000}"/>
    <cellStyle name="Normal 15 4 2 2 2" xfId="1566" xr:uid="{00000000-0005-0000-0000-00003C090000}"/>
    <cellStyle name="Normal 15 4 2 2 2 2" xfId="2585" xr:uid="{00000000-0005-0000-0000-00003D090000}"/>
    <cellStyle name="Normal 15 4 2 2 3" xfId="2089" xr:uid="{00000000-0005-0000-0000-00003E090000}"/>
    <cellStyle name="Normal 15 4 2 2 4" xfId="3087" xr:uid="{00000000-0005-0000-0000-00003F090000}"/>
    <cellStyle name="Normal 15 4 2 2 5" xfId="3589" xr:uid="{00000000-0005-0000-0000-000040090000}"/>
    <cellStyle name="Normal 15 4 2 2 6" xfId="4091" xr:uid="{00000000-0005-0000-0000-000041090000}"/>
    <cellStyle name="Normal 15 4 2 3" xfId="1318" xr:uid="{00000000-0005-0000-0000-000042090000}"/>
    <cellStyle name="Normal 15 4 2 3 2" xfId="2337" xr:uid="{00000000-0005-0000-0000-000043090000}"/>
    <cellStyle name="Normal 15 4 2 4" xfId="1841" xr:uid="{00000000-0005-0000-0000-000044090000}"/>
    <cellStyle name="Normal 15 4 2 5" xfId="2839" xr:uid="{00000000-0005-0000-0000-000045090000}"/>
    <cellStyle name="Normal 15 4 2 6" xfId="3341" xr:uid="{00000000-0005-0000-0000-000046090000}"/>
    <cellStyle name="Normal 15 4 2 7" xfId="3843" xr:uid="{00000000-0005-0000-0000-000047090000}"/>
    <cellStyle name="Normal 15 4 3" xfId="946" xr:uid="{00000000-0005-0000-0000-000048090000}"/>
    <cellStyle name="Normal 15 4 3 2" xfId="1442" xr:uid="{00000000-0005-0000-0000-000049090000}"/>
    <cellStyle name="Normal 15 4 3 2 2" xfId="2461" xr:uid="{00000000-0005-0000-0000-00004A090000}"/>
    <cellStyle name="Normal 15 4 3 3" xfId="1965" xr:uid="{00000000-0005-0000-0000-00004B090000}"/>
    <cellStyle name="Normal 15 4 3 4" xfId="2963" xr:uid="{00000000-0005-0000-0000-00004C090000}"/>
    <cellStyle name="Normal 15 4 3 5" xfId="3465" xr:uid="{00000000-0005-0000-0000-00004D090000}"/>
    <cellStyle name="Normal 15 4 3 6" xfId="3967" xr:uid="{00000000-0005-0000-0000-00004E090000}"/>
    <cellStyle name="Normal 15 4 4" xfId="1194" xr:uid="{00000000-0005-0000-0000-00004F090000}"/>
    <cellStyle name="Normal 15 4 4 2" xfId="2213" xr:uid="{00000000-0005-0000-0000-000050090000}"/>
    <cellStyle name="Normal 15 4 5" xfId="1717" xr:uid="{00000000-0005-0000-0000-000051090000}"/>
    <cellStyle name="Normal 15 4 6" xfId="2715" xr:uid="{00000000-0005-0000-0000-000052090000}"/>
    <cellStyle name="Normal 15 4 7" xfId="3217" xr:uid="{00000000-0005-0000-0000-000053090000}"/>
    <cellStyle name="Normal 15 4 8" xfId="3719" xr:uid="{00000000-0005-0000-0000-000054090000}"/>
    <cellStyle name="Normal 15 5" xfId="732" xr:uid="{00000000-0005-0000-0000-000055090000}"/>
    <cellStyle name="Normal 15 5 2" xfId="980" xr:uid="{00000000-0005-0000-0000-000056090000}"/>
    <cellStyle name="Normal 15 5 2 2" xfId="1476" xr:uid="{00000000-0005-0000-0000-000057090000}"/>
    <cellStyle name="Normal 15 5 2 2 2" xfId="2495" xr:uid="{00000000-0005-0000-0000-000058090000}"/>
    <cellStyle name="Normal 15 5 2 3" xfId="1999" xr:uid="{00000000-0005-0000-0000-000059090000}"/>
    <cellStyle name="Normal 15 5 2 4" xfId="2997" xr:uid="{00000000-0005-0000-0000-00005A090000}"/>
    <cellStyle name="Normal 15 5 2 5" xfId="3499" xr:uid="{00000000-0005-0000-0000-00005B090000}"/>
    <cellStyle name="Normal 15 5 2 6" xfId="4001" xr:uid="{00000000-0005-0000-0000-00005C090000}"/>
    <cellStyle name="Normal 15 5 3" xfId="1228" xr:uid="{00000000-0005-0000-0000-00005D090000}"/>
    <cellStyle name="Normal 15 5 3 2" xfId="2247" xr:uid="{00000000-0005-0000-0000-00005E090000}"/>
    <cellStyle name="Normal 15 5 4" xfId="1751" xr:uid="{00000000-0005-0000-0000-00005F090000}"/>
    <cellStyle name="Normal 15 5 5" xfId="2749" xr:uid="{00000000-0005-0000-0000-000060090000}"/>
    <cellStyle name="Normal 15 5 6" xfId="3251" xr:uid="{00000000-0005-0000-0000-000061090000}"/>
    <cellStyle name="Normal 15 5 7" xfId="3753" xr:uid="{00000000-0005-0000-0000-000062090000}"/>
    <cellStyle name="Normal 15 6" xfId="856" xr:uid="{00000000-0005-0000-0000-000063090000}"/>
    <cellStyle name="Normal 15 6 2" xfId="1352" xr:uid="{00000000-0005-0000-0000-000064090000}"/>
    <cellStyle name="Normal 15 6 2 2" xfId="2371" xr:uid="{00000000-0005-0000-0000-000065090000}"/>
    <cellStyle name="Normal 15 6 3" xfId="1875" xr:uid="{00000000-0005-0000-0000-000066090000}"/>
    <cellStyle name="Normal 15 6 4" xfId="2873" xr:uid="{00000000-0005-0000-0000-000067090000}"/>
    <cellStyle name="Normal 15 6 5" xfId="3375" xr:uid="{00000000-0005-0000-0000-000068090000}"/>
    <cellStyle name="Normal 15 6 6" xfId="3877" xr:uid="{00000000-0005-0000-0000-000069090000}"/>
    <cellStyle name="Normal 15 7" xfId="1104" xr:uid="{00000000-0005-0000-0000-00006A090000}"/>
    <cellStyle name="Normal 15 7 2" xfId="2123" xr:uid="{00000000-0005-0000-0000-00006B090000}"/>
    <cellStyle name="Normal 15 8" xfId="1627" xr:uid="{00000000-0005-0000-0000-00006C090000}"/>
    <cellStyle name="Normal 15 9" xfId="2625" xr:uid="{00000000-0005-0000-0000-00006D090000}"/>
    <cellStyle name="Normal 16" xfId="460" xr:uid="{00000000-0005-0000-0000-00006E090000}"/>
    <cellStyle name="Normal 17" xfId="461" xr:uid="{00000000-0005-0000-0000-00006F090000}"/>
    <cellStyle name="Normal 18" xfId="462" xr:uid="{00000000-0005-0000-0000-000070090000}"/>
    <cellStyle name="Normal 19" xfId="463" xr:uid="{00000000-0005-0000-0000-000071090000}"/>
    <cellStyle name="Normal 2" xfId="58" xr:uid="{00000000-0005-0000-0000-000072090000}"/>
    <cellStyle name="Normal 2 2" xfId="59" xr:uid="{00000000-0005-0000-0000-000073090000}"/>
    <cellStyle name="Normal 2 2 2" xfId="60" xr:uid="{00000000-0005-0000-0000-000074090000}"/>
    <cellStyle name="Normal 2 2 2 2" xfId="140" xr:uid="{00000000-0005-0000-0000-000075090000}"/>
    <cellStyle name="Normal 2 2 2 2 2" xfId="4300" xr:uid="{00000000-0005-0000-0000-000076090000}"/>
    <cellStyle name="Normal 2 2 2 3" xfId="4252" xr:uid="{00000000-0005-0000-0000-000077090000}"/>
    <cellStyle name="Normal 2 2 3" xfId="61" xr:uid="{00000000-0005-0000-0000-000078090000}"/>
    <cellStyle name="Normal 2 2 3 2" xfId="141" xr:uid="{00000000-0005-0000-0000-000079090000}"/>
    <cellStyle name="Normal 2 2 3 2 2" xfId="4301" xr:uid="{00000000-0005-0000-0000-00007A090000}"/>
    <cellStyle name="Normal 2 2 3 3" xfId="4253" xr:uid="{00000000-0005-0000-0000-00007B090000}"/>
    <cellStyle name="Normal 2 2 4" xfId="62" xr:uid="{00000000-0005-0000-0000-00007C090000}"/>
    <cellStyle name="Normal 2 2 4 2" xfId="142" xr:uid="{00000000-0005-0000-0000-00007D090000}"/>
    <cellStyle name="Normal 2 2 4 2 2" xfId="4302" xr:uid="{00000000-0005-0000-0000-00007E090000}"/>
    <cellStyle name="Normal 2 2 4 3" xfId="4254" xr:uid="{00000000-0005-0000-0000-00007F090000}"/>
    <cellStyle name="Normal 2 2 5" xfId="115" xr:uid="{00000000-0005-0000-0000-000080090000}"/>
    <cellStyle name="Normal 2 2 5 2" xfId="1615" xr:uid="{00000000-0005-0000-0000-000081090000}"/>
    <cellStyle name="Normal 2 2 6" xfId="176" xr:uid="{00000000-0005-0000-0000-000082090000}"/>
    <cellStyle name="Normal 2 2 6 2" xfId="4251" xr:uid="{00000000-0005-0000-0000-000083090000}"/>
    <cellStyle name="Normal 2 3" xfId="63" xr:uid="{00000000-0005-0000-0000-000084090000}"/>
    <cellStyle name="Normal 2 3 2" xfId="64" xr:uid="{00000000-0005-0000-0000-000085090000}"/>
    <cellStyle name="Normal 2 3 2 2" xfId="143" xr:uid="{00000000-0005-0000-0000-000086090000}"/>
    <cellStyle name="Normal 2 3 2 2 2" xfId="4303" xr:uid="{00000000-0005-0000-0000-000087090000}"/>
    <cellStyle name="Normal 2 3 2 3" xfId="1599" xr:uid="{00000000-0005-0000-0000-000088090000}"/>
    <cellStyle name="Normal 2 3 2 3 2" xfId="2618" xr:uid="{00000000-0005-0000-0000-000089090000}"/>
    <cellStyle name="Normal 2 3 2 3 3" xfId="4256" xr:uid="{00000000-0005-0000-0000-00008A090000}"/>
    <cellStyle name="Normal 2 3 2 4" xfId="3120" xr:uid="{00000000-0005-0000-0000-00008B090000}"/>
    <cellStyle name="Normal 2 3 2 5" xfId="3622" xr:uid="{00000000-0005-0000-0000-00008C090000}"/>
    <cellStyle name="Normal 2 3 2 6" xfId="4124" xr:uid="{00000000-0005-0000-0000-00008D090000}"/>
    <cellStyle name="Normal 2 3 3" xfId="65" xr:uid="{00000000-0005-0000-0000-00008E090000}"/>
    <cellStyle name="Normal 2 3 3 2" xfId="144" xr:uid="{00000000-0005-0000-0000-00008F090000}"/>
    <cellStyle name="Normal 2 3 3 2 2" xfId="4304" xr:uid="{00000000-0005-0000-0000-000090090000}"/>
    <cellStyle name="Normal 2 3 3 3" xfId="4257" xr:uid="{00000000-0005-0000-0000-000091090000}"/>
    <cellStyle name="Normal 2 3 4" xfId="66" xr:uid="{00000000-0005-0000-0000-000092090000}"/>
    <cellStyle name="Normal 2 3 4 2" xfId="145" xr:uid="{00000000-0005-0000-0000-000093090000}"/>
    <cellStyle name="Normal 2 3 4 2 2" xfId="4305" xr:uid="{00000000-0005-0000-0000-000094090000}"/>
    <cellStyle name="Normal 2 3 4 3" xfId="4258" xr:uid="{00000000-0005-0000-0000-000095090000}"/>
    <cellStyle name="Normal 2 3 5" xfId="4255" xr:uid="{00000000-0005-0000-0000-000096090000}"/>
    <cellStyle name="Normal 2 4" xfId="101" xr:uid="{00000000-0005-0000-0000-000097090000}"/>
    <cellStyle name="Normal 2 4 2" xfId="464" xr:uid="{00000000-0005-0000-0000-000098090000}"/>
    <cellStyle name="Normal 2 4 3" xfId="1608" xr:uid="{00000000-0005-0000-0000-000099090000}"/>
    <cellStyle name="Normal 2 5" xfId="4250" xr:uid="{00000000-0005-0000-0000-00009A090000}"/>
    <cellStyle name="Normal 2 6" xfId="4193" xr:uid="{00000000-0005-0000-0000-00009B090000}"/>
    <cellStyle name="Normal 2 7" xfId="4328" xr:uid="{00000000-0005-0000-0000-00009C090000}"/>
    <cellStyle name="Normal 2 8" xfId="4330" xr:uid="{00000000-0005-0000-0000-00009D090000}"/>
    <cellStyle name="Normal 2_Adjustment WP" xfId="465" xr:uid="{00000000-0005-0000-0000-00009E090000}"/>
    <cellStyle name="Normal 20" xfId="466" xr:uid="{00000000-0005-0000-0000-00009F090000}"/>
    <cellStyle name="Normal 21" xfId="467" xr:uid="{00000000-0005-0000-0000-0000A0090000}"/>
    <cellStyle name="Normal 22" xfId="468" xr:uid="{00000000-0005-0000-0000-0000A1090000}"/>
    <cellStyle name="Normal 23" xfId="469" xr:uid="{00000000-0005-0000-0000-0000A2090000}"/>
    <cellStyle name="Normal 24" xfId="470" xr:uid="{00000000-0005-0000-0000-0000A3090000}"/>
    <cellStyle name="Normal 25" xfId="471" xr:uid="{00000000-0005-0000-0000-0000A4090000}"/>
    <cellStyle name="Normal 26" xfId="472" xr:uid="{00000000-0005-0000-0000-0000A5090000}"/>
    <cellStyle name="Normal 27" xfId="473" xr:uid="{00000000-0005-0000-0000-0000A6090000}"/>
    <cellStyle name="Normal 28" xfId="474" xr:uid="{00000000-0005-0000-0000-0000A7090000}"/>
    <cellStyle name="Normal 29" xfId="475" xr:uid="{00000000-0005-0000-0000-0000A8090000}"/>
    <cellStyle name="Normal 3" xfId="67" xr:uid="{00000000-0005-0000-0000-0000A9090000}"/>
    <cellStyle name="Normal 3 2" xfId="98" xr:uid="{00000000-0005-0000-0000-0000AA090000}"/>
    <cellStyle name="Normal 3 2 2" xfId="477" xr:uid="{00000000-0005-0000-0000-0000AB090000}"/>
    <cellStyle name="Normal 3 2 2 2" xfId="1600" xr:uid="{00000000-0005-0000-0000-0000AC090000}"/>
    <cellStyle name="Normal 3 2 2 2 2" xfId="2619" xr:uid="{00000000-0005-0000-0000-0000AD090000}"/>
    <cellStyle name="Normal 3 2 2 3" xfId="3121" xr:uid="{00000000-0005-0000-0000-0000AE090000}"/>
    <cellStyle name="Normal 3 2 2 4" xfId="3623" xr:uid="{00000000-0005-0000-0000-0000AF090000}"/>
    <cellStyle name="Normal 3 2 2 5" xfId="4125" xr:uid="{00000000-0005-0000-0000-0000B0090000}"/>
    <cellStyle name="Normal 3 2 3" xfId="1605" xr:uid="{00000000-0005-0000-0000-0000B1090000}"/>
    <cellStyle name="Normal 3 3" xfId="107" xr:uid="{00000000-0005-0000-0000-0000B2090000}"/>
    <cellStyle name="Normal 3 3 2" xfId="478" xr:uid="{00000000-0005-0000-0000-0000B3090000}"/>
    <cellStyle name="Normal 3 3 2 2" xfId="4281" xr:uid="{00000000-0005-0000-0000-0000B4090000}"/>
    <cellStyle name="Normal 3 3 3" xfId="1609" xr:uid="{00000000-0005-0000-0000-0000B5090000}"/>
    <cellStyle name="Normal 3 4" xfId="170" xr:uid="{00000000-0005-0000-0000-0000B6090000}"/>
    <cellStyle name="Normal 3 4 2" xfId="479" xr:uid="{00000000-0005-0000-0000-0000B7090000}"/>
    <cellStyle name="Normal 3 4 3" xfId="4214" xr:uid="{00000000-0005-0000-0000-0000B8090000}"/>
    <cellStyle name="Normal 3 5" xfId="598" xr:uid="{00000000-0005-0000-0000-0000B9090000}"/>
    <cellStyle name="Normal 3 5 2" xfId="4259" xr:uid="{00000000-0005-0000-0000-0000BA090000}"/>
    <cellStyle name="Normal 3 6" xfId="626" xr:uid="{00000000-0005-0000-0000-0000BB090000}"/>
    <cellStyle name="Normal 3 6 2" xfId="4194" xr:uid="{00000000-0005-0000-0000-0000BC090000}"/>
    <cellStyle name="Normal 3 7" xfId="476" xr:uid="{00000000-0005-0000-0000-0000BD090000}"/>
    <cellStyle name="Normal 3_108 Summary" xfId="480" xr:uid="{00000000-0005-0000-0000-0000BE090000}"/>
    <cellStyle name="Normal 30" xfId="481" xr:uid="{00000000-0005-0000-0000-0000BF090000}"/>
    <cellStyle name="Normal 31" xfId="482" xr:uid="{00000000-0005-0000-0000-0000C0090000}"/>
    <cellStyle name="Normal 32" xfId="483" xr:uid="{00000000-0005-0000-0000-0000C1090000}"/>
    <cellStyle name="Normal 33" xfId="484" xr:uid="{00000000-0005-0000-0000-0000C2090000}"/>
    <cellStyle name="Normal 34" xfId="485" xr:uid="{00000000-0005-0000-0000-0000C3090000}"/>
    <cellStyle name="Normal 35" xfId="486" xr:uid="{00000000-0005-0000-0000-0000C4090000}"/>
    <cellStyle name="Normal 35 10" xfId="3128" xr:uid="{00000000-0005-0000-0000-0000C5090000}"/>
    <cellStyle name="Normal 35 11" xfId="3630" xr:uid="{00000000-0005-0000-0000-0000C6090000}"/>
    <cellStyle name="Normal 35 2" xfId="627" xr:uid="{00000000-0005-0000-0000-0000C7090000}"/>
    <cellStyle name="Normal 35 2 2" xfId="702" xr:uid="{00000000-0005-0000-0000-0000C8090000}"/>
    <cellStyle name="Normal 35 2 2 2" xfId="826" xr:uid="{00000000-0005-0000-0000-0000C9090000}"/>
    <cellStyle name="Normal 35 2 2 2 2" xfId="1074" xr:uid="{00000000-0005-0000-0000-0000CA090000}"/>
    <cellStyle name="Normal 35 2 2 2 2 2" xfId="1570" xr:uid="{00000000-0005-0000-0000-0000CB090000}"/>
    <cellStyle name="Normal 35 2 2 2 2 2 2" xfId="2589" xr:uid="{00000000-0005-0000-0000-0000CC090000}"/>
    <cellStyle name="Normal 35 2 2 2 2 3" xfId="2093" xr:uid="{00000000-0005-0000-0000-0000CD090000}"/>
    <cellStyle name="Normal 35 2 2 2 2 4" xfId="3091" xr:uid="{00000000-0005-0000-0000-0000CE090000}"/>
    <cellStyle name="Normal 35 2 2 2 2 5" xfId="3593" xr:uid="{00000000-0005-0000-0000-0000CF090000}"/>
    <cellStyle name="Normal 35 2 2 2 2 6" xfId="4095" xr:uid="{00000000-0005-0000-0000-0000D0090000}"/>
    <cellStyle name="Normal 35 2 2 2 3" xfId="1322" xr:uid="{00000000-0005-0000-0000-0000D1090000}"/>
    <cellStyle name="Normal 35 2 2 2 3 2" xfId="2341" xr:uid="{00000000-0005-0000-0000-0000D2090000}"/>
    <cellStyle name="Normal 35 2 2 2 4" xfId="1845" xr:uid="{00000000-0005-0000-0000-0000D3090000}"/>
    <cellStyle name="Normal 35 2 2 2 5" xfId="2843" xr:uid="{00000000-0005-0000-0000-0000D4090000}"/>
    <cellStyle name="Normal 35 2 2 2 6" xfId="3345" xr:uid="{00000000-0005-0000-0000-0000D5090000}"/>
    <cellStyle name="Normal 35 2 2 2 7" xfId="3847" xr:uid="{00000000-0005-0000-0000-0000D6090000}"/>
    <cellStyle name="Normal 35 2 2 3" xfId="950" xr:uid="{00000000-0005-0000-0000-0000D7090000}"/>
    <cellStyle name="Normal 35 2 2 3 2" xfId="1446" xr:uid="{00000000-0005-0000-0000-0000D8090000}"/>
    <cellStyle name="Normal 35 2 2 3 2 2" xfId="2465" xr:uid="{00000000-0005-0000-0000-0000D9090000}"/>
    <cellStyle name="Normal 35 2 2 3 3" xfId="1969" xr:uid="{00000000-0005-0000-0000-0000DA090000}"/>
    <cellStyle name="Normal 35 2 2 3 4" xfId="2967" xr:uid="{00000000-0005-0000-0000-0000DB090000}"/>
    <cellStyle name="Normal 35 2 2 3 5" xfId="3469" xr:uid="{00000000-0005-0000-0000-0000DC090000}"/>
    <cellStyle name="Normal 35 2 2 3 6" xfId="3971" xr:uid="{00000000-0005-0000-0000-0000DD090000}"/>
    <cellStyle name="Normal 35 2 2 4" xfId="1198" xr:uid="{00000000-0005-0000-0000-0000DE090000}"/>
    <cellStyle name="Normal 35 2 2 4 2" xfId="2217" xr:uid="{00000000-0005-0000-0000-0000DF090000}"/>
    <cellStyle name="Normal 35 2 2 5" xfId="1721" xr:uid="{00000000-0005-0000-0000-0000E0090000}"/>
    <cellStyle name="Normal 35 2 2 6" xfId="2719" xr:uid="{00000000-0005-0000-0000-0000E1090000}"/>
    <cellStyle name="Normal 35 2 2 7" xfId="3221" xr:uid="{00000000-0005-0000-0000-0000E2090000}"/>
    <cellStyle name="Normal 35 2 2 8" xfId="3723" xr:uid="{00000000-0005-0000-0000-0000E3090000}"/>
    <cellStyle name="Normal 35 2 3" xfId="755" xr:uid="{00000000-0005-0000-0000-0000E4090000}"/>
    <cellStyle name="Normal 35 2 3 2" xfId="1003" xr:uid="{00000000-0005-0000-0000-0000E5090000}"/>
    <cellStyle name="Normal 35 2 3 2 2" xfId="1499" xr:uid="{00000000-0005-0000-0000-0000E6090000}"/>
    <cellStyle name="Normal 35 2 3 2 2 2" xfId="2518" xr:uid="{00000000-0005-0000-0000-0000E7090000}"/>
    <cellStyle name="Normal 35 2 3 2 3" xfId="2022" xr:uid="{00000000-0005-0000-0000-0000E8090000}"/>
    <cellStyle name="Normal 35 2 3 2 4" xfId="3020" xr:uid="{00000000-0005-0000-0000-0000E9090000}"/>
    <cellStyle name="Normal 35 2 3 2 5" xfId="3522" xr:uid="{00000000-0005-0000-0000-0000EA090000}"/>
    <cellStyle name="Normal 35 2 3 2 6" xfId="4024" xr:uid="{00000000-0005-0000-0000-0000EB090000}"/>
    <cellStyle name="Normal 35 2 3 3" xfId="1251" xr:uid="{00000000-0005-0000-0000-0000EC090000}"/>
    <cellStyle name="Normal 35 2 3 3 2" xfId="2270" xr:uid="{00000000-0005-0000-0000-0000ED090000}"/>
    <cellStyle name="Normal 35 2 3 4" xfId="1774" xr:uid="{00000000-0005-0000-0000-0000EE090000}"/>
    <cellStyle name="Normal 35 2 3 5" xfId="2772" xr:uid="{00000000-0005-0000-0000-0000EF090000}"/>
    <cellStyle name="Normal 35 2 3 6" xfId="3274" xr:uid="{00000000-0005-0000-0000-0000F0090000}"/>
    <cellStyle name="Normal 35 2 3 7" xfId="3776" xr:uid="{00000000-0005-0000-0000-0000F1090000}"/>
    <cellStyle name="Normal 35 2 4" xfId="879" xr:uid="{00000000-0005-0000-0000-0000F2090000}"/>
    <cellStyle name="Normal 35 2 4 2" xfId="1375" xr:uid="{00000000-0005-0000-0000-0000F3090000}"/>
    <cellStyle name="Normal 35 2 4 2 2" xfId="2394" xr:uid="{00000000-0005-0000-0000-0000F4090000}"/>
    <cellStyle name="Normal 35 2 4 3" xfId="1898" xr:uid="{00000000-0005-0000-0000-0000F5090000}"/>
    <cellStyle name="Normal 35 2 4 4" xfId="2896" xr:uid="{00000000-0005-0000-0000-0000F6090000}"/>
    <cellStyle name="Normal 35 2 4 5" xfId="3398" xr:uid="{00000000-0005-0000-0000-0000F7090000}"/>
    <cellStyle name="Normal 35 2 4 6" xfId="3900" xr:uid="{00000000-0005-0000-0000-0000F8090000}"/>
    <cellStyle name="Normal 35 2 5" xfId="1127" xr:uid="{00000000-0005-0000-0000-0000F9090000}"/>
    <cellStyle name="Normal 35 2 5 2" xfId="2146" xr:uid="{00000000-0005-0000-0000-0000FA090000}"/>
    <cellStyle name="Normal 35 2 6" xfId="1650" xr:uid="{00000000-0005-0000-0000-0000FB090000}"/>
    <cellStyle name="Normal 35 2 7" xfId="2648" xr:uid="{00000000-0005-0000-0000-0000FC090000}"/>
    <cellStyle name="Normal 35 2 8" xfId="3150" xr:uid="{00000000-0005-0000-0000-0000FD090000}"/>
    <cellStyle name="Normal 35 2 9" xfId="3652" xr:uid="{00000000-0005-0000-0000-0000FE090000}"/>
    <cellStyle name="Normal 35 3" xfId="651" xr:uid="{00000000-0005-0000-0000-0000FF090000}"/>
    <cellStyle name="Normal 35 3 2" xfId="703" xr:uid="{00000000-0005-0000-0000-0000000A0000}"/>
    <cellStyle name="Normal 35 3 2 2" xfId="827" xr:uid="{00000000-0005-0000-0000-0000010A0000}"/>
    <cellStyle name="Normal 35 3 2 2 2" xfId="1075" xr:uid="{00000000-0005-0000-0000-0000020A0000}"/>
    <cellStyle name="Normal 35 3 2 2 2 2" xfId="1571" xr:uid="{00000000-0005-0000-0000-0000030A0000}"/>
    <cellStyle name="Normal 35 3 2 2 2 2 2" xfId="2590" xr:uid="{00000000-0005-0000-0000-0000040A0000}"/>
    <cellStyle name="Normal 35 3 2 2 2 3" xfId="2094" xr:uid="{00000000-0005-0000-0000-0000050A0000}"/>
    <cellStyle name="Normal 35 3 2 2 2 4" xfId="3092" xr:uid="{00000000-0005-0000-0000-0000060A0000}"/>
    <cellStyle name="Normal 35 3 2 2 2 5" xfId="3594" xr:uid="{00000000-0005-0000-0000-0000070A0000}"/>
    <cellStyle name="Normal 35 3 2 2 2 6" xfId="4096" xr:uid="{00000000-0005-0000-0000-0000080A0000}"/>
    <cellStyle name="Normal 35 3 2 2 3" xfId="1323" xr:uid="{00000000-0005-0000-0000-0000090A0000}"/>
    <cellStyle name="Normal 35 3 2 2 3 2" xfId="2342" xr:uid="{00000000-0005-0000-0000-00000A0A0000}"/>
    <cellStyle name="Normal 35 3 2 2 4" xfId="1846" xr:uid="{00000000-0005-0000-0000-00000B0A0000}"/>
    <cellStyle name="Normal 35 3 2 2 5" xfId="2844" xr:uid="{00000000-0005-0000-0000-00000C0A0000}"/>
    <cellStyle name="Normal 35 3 2 2 6" xfId="3346" xr:uid="{00000000-0005-0000-0000-00000D0A0000}"/>
    <cellStyle name="Normal 35 3 2 2 7" xfId="3848" xr:uid="{00000000-0005-0000-0000-00000E0A0000}"/>
    <cellStyle name="Normal 35 3 2 3" xfId="951" xr:uid="{00000000-0005-0000-0000-00000F0A0000}"/>
    <cellStyle name="Normal 35 3 2 3 2" xfId="1447" xr:uid="{00000000-0005-0000-0000-0000100A0000}"/>
    <cellStyle name="Normal 35 3 2 3 2 2" xfId="2466" xr:uid="{00000000-0005-0000-0000-0000110A0000}"/>
    <cellStyle name="Normal 35 3 2 3 3" xfId="1970" xr:uid="{00000000-0005-0000-0000-0000120A0000}"/>
    <cellStyle name="Normal 35 3 2 3 4" xfId="2968" xr:uid="{00000000-0005-0000-0000-0000130A0000}"/>
    <cellStyle name="Normal 35 3 2 3 5" xfId="3470" xr:uid="{00000000-0005-0000-0000-0000140A0000}"/>
    <cellStyle name="Normal 35 3 2 3 6" xfId="3972" xr:uid="{00000000-0005-0000-0000-0000150A0000}"/>
    <cellStyle name="Normal 35 3 2 4" xfId="1199" xr:uid="{00000000-0005-0000-0000-0000160A0000}"/>
    <cellStyle name="Normal 35 3 2 4 2" xfId="2218" xr:uid="{00000000-0005-0000-0000-0000170A0000}"/>
    <cellStyle name="Normal 35 3 2 5" xfId="1722" xr:uid="{00000000-0005-0000-0000-0000180A0000}"/>
    <cellStyle name="Normal 35 3 2 6" xfId="2720" xr:uid="{00000000-0005-0000-0000-0000190A0000}"/>
    <cellStyle name="Normal 35 3 2 7" xfId="3222" xr:uid="{00000000-0005-0000-0000-00001A0A0000}"/>
    <cellStyle name="Normal 35 3 2 8" xfId="3724" xr:uid="{00000000-0005-0000-0000-00001B0A0000}"/>
    <cellStyle name="Normal 35 3 3" xfId="775" xr:uid="{00000000-0005-0000-0000-00001C0A0000}"/>
    <cellStyle name="Normal 35 3 3 2" xfId="1023" xr:uid="{00000000-0005-0000-0000-00001D0A0000}"/>
    <cellStyle name="Normal 35 3 3 2 2" xfId="1519" xr:uid="{00000000-0005-0000-0000-00001E0A0000}"/>
    <cellStyle name="Normal 35 3 3 2 2 2" xfId="2538" xr:uid="{00000000-0005-0000-0000-00001F0A0000}"/>
    <cellStyle name="Normal 35 3 3 2 3" xfId="2042" xr:uid="{00000000-0005-0000-0000-0000200A0000}"/>
    <cellStyle name="Normal 35 3 3 2 4" xfId="3040" xr:uid="{00000000-0005-0000-0000-0000210A0000}"/>
    <cellStyle name="Normal 35 3 3 2 5" xfId="3542" xr:uid="{00000000-0005-0000-0000-0000220A0000}"/>
    <cellStyle name="Normal 35 3 3 2 6" xfId="4044" xr:uid="{00000000-0005-0000-0000-0000230A0000}"/>
    <cellStyle name="Normal 35 3 3 3" xfId="1271" xr:uid="{00000000-0005-0000-0000-0000240A0000}"/>
    <cellStyle name="Normal 35 3 3 3 2" xfId="2290" xr:uid="{00000000-0005-0000-0000-0000250A0000}"/>
    <cellStyle name="Normal 35 3 3 4" xfId="1794" xr:uid="{00000000-0005-0000-0000-0000260A0000}"/>
    <cellStyle name="Normal 35 3 3 5" xfId="2792" xr:uid="{00000000-0005-0000-0000-0000270A0000}"/>
    <cellStyle name="Normal 35 3 3 6" xfId="3294" xr:uid="{00000000-0005-0000-0000-0000280A0000}"/>
    <cellStyle name="Normal 35 3 3 7" xfId="3796" xr:uid="{00000000-0005-0000-0000-0000290A0000}"/>
    <cellStyle name="Normal 35 3 4" xfId="899" xr:uid="{00000000-0005-0000-0000-00002A0A0000}"/>
    <cellStyle name="Normal 35 3 4 2" xfId="1395" xr:uid="{00000000-0005-0000-0000-00002B0A0000}"/>
    <cellStyle name="Normal 35 3 4 2 2" xfId="2414" xr:uid="{00000000-0005-0000-0000-00002C0A0000}"/>
    <cellStyle name="Normal 35 3 4 3" xfId="1918" xr:uid="{00000000-0005-0000-0000-00002D0A0000}"/>
    <cellStyle name="Normal 35 3 4 4" xfId="2916" xr:uid="{00000000-0005-0000-0000-00002E0A0000}"/>
    <cellStyle name="Normal 35 3 4 5" xfId="3418" xr:uid="{00000000-0005-0000-0000-00002F0A0000}"/>
    <cellStyle name="Normal 35 3 4 6" xfId="3920" xr:uid="{00000000-0005-0000-0000-0000300A0000}"/>
    <cellStyle name="Normal 35 3 5" xfId="1147" xr:uid="{00000000-0005-0000-0000-0000310A0000}"/>
    <cellStyle name="Normal 35 3 5 2" xfId="2166" xr:uid="{00000000-0005-0000-0000-0000320A0000}"/>
    <cellStyle name="Normal 35 3 6" xfId="1670" xr:uid="{00000000-0005-0000-0000-0000330A0000}"/>
    <cellStyle name="Normal 35 3 7" xfId="2668" xr:uid="{00000000-0005-0000-0000-0000340A0000}"/>
    <cellStyle name="Normal 35 3 8" xfId="3170" xr:uid="{00000000-0005-0000-0000-0000350A0000}"/>
    <cellStyle name="Normal 35 3 9" xfId="3672" xr:uid="{00000000-0005-0000-0000-0000360A0000}"/>
    <cellStyle name="Normal 35 4" xfId="701" xr:uid="{00000000-0005-0000-0000-0000370A0000}"/>
    <cellStyle name="Normal 35 4 2" xfId="825" xr:uid="{00000000-0005-0000-0000-0000380A0000}"/>
    <cellStyle name="Normal 35 4 2 2" xfId="1073" xr:uid="{00000000-0005-0000-0000-0000390A0000}"/>
    <cellStyle name="Normal 35 4 2 2 2" xfId="1569" xr:uid="{00000000-0005-0000-0000-00003A0A0000}"/>
    <cellStyle name="Normal 35 4 2 2 2 2" xfId="2588" xr:uid="{00000000-0005-0000-0000-00003B0A0000}"/>
    <cellStyle name="Normal 35 4 2 2 3" xfId="2092" xr:uid="{00000000-0005-0000-0000-00003C0A0000}"/>
    <cellStyle name="Normal 35 4 2 2 4" xfId="3090" xr:uid="{00000000-0005-0000-0000-00003D0A0000}"/>
    <cellStyle name="Normal 35 4 2 2 5" xfId="3592" xr:uid="{00000000-0005-0000-0000-00003E0A0000}"/>
    <cellStyle name="Normal 35 4 2 2 6" xfId="4094" xr:uid="{00000000-0005-0000-0000-00003F0A0000}"/>
    <cellStyle name="Normal 35 4 2 3" xfId="1321" xr:uid="{00000000-0005-0000-0000-0000400A0000}"/>
    <cellStyle name="Normal 35 4 2 3 2" xfId="2340" xr:uid="{00000000-0005-0000-0000-0000410A0000}"/>
    <cellStyle name="Normal 35 4 2 4" xfId="1844" xr:uid="{00000000-0005-0000-0000-0000420A0000}"/>
    <cellStyle name="Normal 35 4 2 5" xfId="2842" xr:uid="{00000000-0005-0000-0000-0000430A0000}"/>
    <cellStyle name="Normal 35 4 2 6" xfId="3344" xr:uid="{00000000-0005-0000-0000-0000440A0000}"/>
    <cellStyle name="Normal 35 4 2 7" xfId="3846" xr:uid="{00000000-0005-0000-0000-0000450A0000}"/>
    <cellStyle name="Normal 35 4 3" xfId="949" xr:uid="{00000000-0005-0000-0000-0000460A0000}"/>
    <cellStyle name="Normal 35 4 3 2" xfId="1445" xr:uid="{00000000-0005-0000-0000-0000470A0000}"/>
    <cellStyle name="Normal 35 4 3 2 2" xfId="2464" xr:uid="{00000000-0005-0000-0000-0000480A0000}"/>
    <cellStyle name="Normal 35 4 3 3" xfId="1968" xr:uid="{00000000-0005-0000-0000-0000490A0000}"/>
    <cellStyle name="Normal 35 4 3 4" xfId="2966" xr:uid="{00000000-0005-0000-0000-00004A0A0000}"/>
    <cellStyle name="Normal 35 4 3 5" xfId="3468" xr:uid="{00000000-0005-0000-0000-00004B0A0000}"/>
    <cellStyle name="Normal 35 4 3 6" xfId="3970" xr:uid="{00000000-0005-0000-0000-00004C0A0000}"/>
    <cellStyle name="Normal 35 4 4" xfId="1197" xr:uid="{00000000-0005-0000-0000-00004D0A0000}"/>
    <cellStyle name="Normal 35 4 4 2" xfId="2216" xr:uid="{00000000-0005-0000-0000-00004E0A0000}"/>
    <cellStyle name="Normal 35 4 5" xfId="1720" xr:uid="{00000000-0005-0000-0000-00004F0A0000}"/>
    <cellStyle name="Normal 35 4 6" xfId="2718" xr:uid="{00000000-0005-0000-0000-0000500A0000}"/>
    <cellStyle name="Normal 35 4 7" xfId="3220" xr:uid="{00000000-0005-0000-0000-0000510A0000}"/>
    <cellStyle name="Normal 35 4 8" xfId="3722" xr:uid="{00000000-0005-0000-0000-0000520A0000}"/>
    <cellStyle name="Normal 35 5" xfId="733" xr:uid="{00000000-0005-0000-0000-0000530A0000}"/>
    <cellStyle name="Normal 35 5 2" xfId="981" xr:uid="{00000000-0005-0000-0000-0000540A0000}"/>
    <cellStyle name="Normal 35 5 2 2" xfId="1477" xr:uid="{00000000-0005-0000-0000-0000550A0000}"/>
    <cellStyle name="Normal 35 5 2 2 2" xfId="2496" xr:uid="{00000000-0005-0000-0000-0000560A0000}"/>
    <cellStyle name="Normal 35 5 2 3" xfId="2000" xr:uid="{00000000-0005-0000-0000-0000570A0000}"/>
    <cellStyle name="Normal 35 5 2 4" xfId="2998" xr:uid="{00000000-0005-0000-0000-0000580A0000}"/>
    <cellStyle name="Normal 35 5 2 5" xfId="3500" xr:uid="{00000000-0005-0000-0000-0000590A0000}"/>
    <cellStyle name="Normal 35 5 2 6" xfId="4002" xr:uid="{00000000-0005-0000-0000-00005A0A0000}"/>
    <cellStyle name="Normal 35 5 3" xfId="1229" xr:uid="{00000000-0005-0000-0000-00005B0A0000}"/>
    <cellStyle name="Normal 35 5 3 2" xfId="2248" xr:uid="{00000000-0005-0000-0000-00005C0A0000}"/>
    <cellStyle name="Normal 35 5 4" xfId="1752" xr:uid="{00000000-0005-0000-0000-00005D0A0000}"/>
    <cellStyle name="Normal 35 5 5" xfId="2750" xr:uid="{00000000-0005-0000-0000-00005E0A0000}"/>
    <cellStyle name="Normal 35 5 6" xfId="3252" xr:uid="{00000000-0005-0000-0000-00005F0A0000}"/>
    <cellStyle name="Normal 35 5 7" xfId="3754" xr:uid="{00000000-0005-0000-0000-0000600A0000}"/>
    <cellStyle name="Normal 35 6" xfId="857" xr:uid="{00000000-0005-0000-0000-0000610A0000}"/>
    <cellStyle name="Normal 35 6 2" xfId="1353" xr:uid="{00000000-0005-0000-0000-0000620A0000}"/>
    <cellStyle name="Normal 35 6 2 2" xfId="2372" xr:uid="{00000000-0005-0000-0000-0000630A0000}"/>
    <cellStyle name="Normal 35 6 3" xfId="1876" xr:uid="{00000000-0005-0000-0000-0000640A0000}"/>
    <cellStyle name="Normal 35 6 4" xfId="2874" xr:uid="{00000000-0005-0000-0000-0000650A0000}"/>
    <cellStyle name="Normal 35 6 5" xfId="3376" xr:uid="{00000000-0005-0000-0000-0000660A0000}"/>
    <cellStyle name="Normal 35 6 6" xfId="3878" xr:uid="{00000000-0005-0000-0000-0000670A0000}"/>
    <cellStyle name="Normal 35 7" xfId="1105" xr:uid="{00000000-0005-0000-0000-0000680A0000}"/>
    <cellStyle name="Normal 35 7 2" xfId="2124" xr:uid="{00000000-0005-0000-0000-0000690A0000}"/>
    <cellStyle name="Normal 35 8" xfId="1628" xr:uid="{00000000-0005-0000-0000-00006A0A0000}"/>
    <cellStyle name="Normal 35 9" xfId="2626" xr:uid="{00000000-0005-0000-0000-00006B0A0000}"/>
    <cellStyle name="Normal 36" xfId="1601" xr:uid="{00000000-0005-0000-0000-00006C0A0000}"/>
    <cellStyle name="Normal 36 2" xfId="2620" xr:uid="{00000000-0005-0000-0000-00006D0A0000}"/>
    <cellStyle name="Normal 36 3" xfId="3122" xr:uid="{00000000-0005-0000-0000-00006E0A0000}"/>
    <cellStyle name="Normal 36 4" xfId="3624" xr:uid="{00000000-0005-0000-0000-00006F0A0000}"/>
    <cellStyle name="Normal 36 5" xfId="4126" xr:uid="{00000000-0005-0000-0000-0000700A0000}"/>
    <cellStyle name="Normal 37" xfId="1602" xr:uid="{00000000-0005-0000-0000-0000710A0000}"/>
    <cellStyle name="Normal 37 2" xfId="2621" xr:uid="{00000000-0005-0000-0000-0000720A0000}"/>
    <cellStyle name="Normal 37 3" xfId="3123" xr:uid="{00000000-0005-0000-0000-0000730A0000}"/>
    <cellStyle name="Normal 37 4" xfId="3625" xr:uid="{00000000-0005-0000-0000-0000740A0000}"/>
    <cellStyle name="Normal 37 5" xfId="4127" xr:uid="{00000000-0005-0000-0000-0000750A0000}"/>
    <cellStyle name="Normal 38" xfId="4128" xr:uid="{00000000-0005-0000-0000-0000760A0000}"/>
    <cellStyle name="Normal 4" xfId="96" xr:uid="{00000000-0005-0000-0000-0000770A0000}"/>
    <cellStyle name="Normal 4 2" xfId="116" xr:uid="{00000000-0005-0000-0000-0000780A0000}"/>
    <cellStyle name="Normal 4 2 2" xfId="601" xr:uid="{00000000-0005-0000-0000-0000790A0000}"/>
    <cellStyle name="Normal 4 3" xfId="161" xr:uid="{00000000-0005-0000-0000-00007A0A0000}"/>
    <cellStyle name="Normal 4 3 2" xfId="628" xr:uid="{00000000-0005-0000-0000-00007B0A0000}"/>
    <cellStyle name="Normal 4 3 2 2" xfId="4321" xr:uid="{00000000-0005-0000-0000-00007C0A0000}"/>
    <cellStyle name="Normal 4 3 3" xfId="1618" xr:uid="{00000000-0005-0000-0000-00007D0A0000}"/>
    <cellStyle name="Normal 4 3 4" xfId="4205" xr:uid="{00000000-0005-0000-0000-00007E0A0000}"/>
    <cellStyle name="Normal 4 4" xfId="177" xr:uid="{00000000-0005-0000-0000-00007F0A0000}"/>
    <cellStyle name="Normal 4 4 2" xfId="4279" xr:uid="{00000000-0005-0000-0000-0000800A0000}"/>
    <cellStyle name="Normal 4 5" xfId="487" xr:uid="{00000000-0005-0000-0000-0000810A0000}"/>
    <cellStyle name="Normal 4 6" xfId="1603" xr:uid="{00000000-0005-0000-0000-0000820A0000}"/>
    <cellStyle name="Normal 4 7" xfId="4200" xr:uid="{00000000-0005-0000-0000-0000830A0000}"/>
    <cellStyle name="Normal 5" xfId="68" xr:uid="{00000000-0005-0000-0000-0000840A0000}"/>
    <cellStyle name="Normal 5 2" xfId="117" xr:uid="{00000000-0005-0000-0000-0000850A0000}"/>
    <cellStyle name="Normal 5 2 2" xfId="602" xr:uid="{00000000-0005-0000-0000-0000860A0000}"/>
    <cellStyle name="Normal 5 3" xfId="178" xr:uid="{00000000-0005-0000-0000-0000870A0000}"/>
    <cellStyle name="Normal 5 3 2" xfId="629" xr:uid="{00000000-0005-0000-0000-0000880A0000}"/>
    <cellStyle name="Normal 5 4" xfId="488" xr:uid="{00000000-0005-0000-0000-0000890A0000}"/>
    <cellStyle name="Normal 6" xfId="69" xr:uid="{00000000-0005-0000-0000-00008A0A0000}"/>
    <cellStyle name="Normal 6 10" xfId="618" xr:uid="{00000000-0005-0000-0000-00008B0A0000}"/>
    <cellStyle name="Normal 6 10 2" xfId="704" xr:uid="{00000000-0005-0000-0000-00008C0A0000}"/>
    <cellStyle name="Normal 6 10 2 2" xfId="828" xr:uid="{00000000-0005-0000-0000-00008D0A0000}"/>
    <cellStyle name="Normal 6 10 2 2 2" xfId="1076" xr:uid="{00000000-0005-0000-0000-00008E0A0000}"/>
    <cellStyle name="Normal 6 10 2 2 2 2" xfId="1572" xr:uid="{00000000-0005-0000-0000-00008F0A0000}"/>
    <cellStyle name="Normal 6 10 2 2 2 2 2" xfId="2591" xr:uid="{00000000-0005-0000-0000-0000900A0000}"/>
    <cellStyle name="Normal 6 10 2 2 2 3" xfId="2095" xr:uid="{00000000-0005-0000-0000-0000910A0000}"/>
    <cellStyle name="Normal 6 10 2 2 2 4" xfId="3093" xr:uid="{00000000-0005-0000-0000-0000920A0000}"/>
    <cellStyle name="Normal 6 10 2 2 2 5" xfId="3595" xr:uid="{00000000-0005-0000-0000-0000930A0000}"/>
    <cellStyle name="Normal 6 10 2 2 2 6" xfId="4097" xr:uid="{00000000-0005-0000-0000-0000940A0000}"/>
    <cellStyle name="Normal 6 10 2 2 3" xfId="1324" xr:uid="{00000000-0005-0000-0000-0000950A0000}"/>
    <cellStyle name="Normal 6 10 2 2 3 2" xfId="2343" xr:uid="{00000000-0005-0000-0000-0000960A0000}"/>
    <cellStyle name="Normal 6 10 2 2 4" xfId="1847" xr:uid="{00000000-0005-0000-0000-0000970A0000}"/>
    <cellStyle name="Normal 6 10 2 2 5" xfId="2845" xr:uid="{00000000-0005-0000-0000-0000980A0000}"/>
    <cellStyle name="Normal 6 10 2 2 6" xfId="3347" xr:uid="{00000000-0005-0000-0000-0000990A0000}"/>
    <cellStyle name="Normal 6 10 2 2 7" xfId="3849" xr:uid="{00000000-0005-0000-0000-00009A0A0000}"/>
    <cellStyle name="Normal 6 10 2 3" xfId="952" xr:uid="{00000000-0005-0000-0000-00009B0A0000}"/>
    <cellStyle name="Normal 6 10 2 3 2" xfId="1448" xr:uid="{00000000-0005-0000-0000-00009C0A0000}"/>
    <cellStyle name="Normal 6 10 2 3 2 2" xfId="2467" xr:uid="{00000000-0005-0000-0000-00009D0A0000}"/>
    <cellStyle name="Normal 6 10 2 3 3" xfId="1971" xr:uid="{00000000-0005-0000-0000-00009E0A0000}"/>
    <cellStyle name="Normal 6 10 2 3 4" xfId="2969" xr:uid="{00000000-0005-0000-0000-00009F0A0000}"/>
    <cellStyle name="Normal 6 10 2 3 5" xfId="3471" xr:uid="{00000000-0005-0000-0000-0000A00A0000}"/>
    <cellStyle name="Normal 6 10 2 3 6" xfId="3973" xr:uid="{00000000-0005-0000-0000-0000A10A0000}"/>
    <cellStyle name="Normal 6 10 2 4" xfId="1200" xr:uid="{00000000-0005-0000-0000-0000A20A0000}"/>
    <cellStyle name="Normal 6 10 2 4 2" xfId="2219" xr:uid="{00000000-0005-0000-0000-0000A30A0000}"/>
    <cellStyle name="Normal 6 10 2 5" xfId="1723" xr:uid="{00000000-0005-0000-0000-0000A40A0000}"/>
    <cellStyle name="Normal 6 10 2 6" xfId="2721" xr:uid="{00000000-0005-0000-0000-0000A50A0000}"/>
    <cellStyle name="Normal 6 10 2 7" xfId="3223" xr:uid="{00000000-0005-0000-0000-0000A60A0000}"/>
    <cellStyle name="Normal 6 10 2 8" xfId="3725" xr:uid="{00000000-0005-0000-0000-0000A70A0000}"/>
    <cellStyle name="Normal 6 10 3" xfId="750" xr:uid="{00000000-0005-0000-0000-0000A80A0000}"/>
    <cellStyle name="Normal 6 10 3 2" xfId="998" xr:uid="{00000000-0005-0000-0000-0000A90A0000}"/>
    <cellStyle name="Normal 6 10 3 2 2" xfId="1494" xr:uid="{00000000-0005-0000-0000-0000AA0A0000}"/>
    <cellStyle name="Normal 6 10 3 2 2 2" xfId="2513" xr:uid="{00000000-0005-0000-0000-0000AB0A0000}"/>
    <cellStyle name="Normal 6 10 3 2 3" xfId="2017" xr:uid="{00000000-0005-0000-0000-0000AC0A0000}"/>
    <cellStyle name="Normal 6 10 3 2 4" xfId="3015" xr:uid="{00000000-0005-0000-0000-0000AD0A0000}"/>
    <cellStyle name="Normal 6 10 3 2 5" xfId="3517" xr:uid="{00000000-0005-0000-0000-0000AE0A0000}"/>
    <cellStyle name="Normal 6 10 3 2 6" xfId="4019" xr:uid="{00000000-0005-0000-0000-0000AF0A0000}"/>
    <cellStyle name="Normal 6 10 3 3" xfId="1246" xr:uid="{00000000-0005-0000-0000-0000B00A0000}"/>
    <cellStyle name="Normal 6 10 3 3 2" xfId="2265" xr:uid="{00000000-0005-0000-0000-0000B10A0000}"/>
    <cellStyle name="Normal 6 10 3 4" xfId="1769" xr:uid="{00000000-0005-0000-0000-0000B20A0000}"/>
    <cellStyle name="Normal 6 10 3 5" xfId="2767" xr:uid="{00000000-0005-0000-0000-0000B30A0000}"/>
    <cellStyle name="Normal 6 10 3 6" xfId="3269" xr:uid="{00000000-0005-0000-0000-0000B40A0000}"/>
    <cellStyle name="Normal 6 10 3 7" xfId="3771" xr:uid="{00000000-0005-0000-0000-0000B50A0000}"/>
    <cellStyle name="Normal 6 10 4" xfId="874" xr:uid="{00000000-0005-0000-0000-0000B60A0000}"/>
    <cellStyle name="Normal 6 10 4 2" xfId="1370" xr:uid="{00000000-0005-0000-0000-0000B70A0000}"/>
    <cellStyle name="Normal 6 10 4 2 2" xfId="2389" xr:uid="{00000000-0005-0000-0000-0000B80A0000}"/>
    <cellStyle name="Normal 6 10 4 3" xfId="1893" xr:uid="{00000000-0005-0000-0000-0000B90A0000}"/>
    <cellStyle name="Normal 6 10 4 4" xfId="2891" xr:uid="{00000000-0005-0000-0000-0000BA0A0000}"/>
    <cellStyle name="Normal 6 10 4 5" xfId="3393" xr:uid="{00000000-0005-0000-0000-0000BB0A0000}"/>
    <cellStyle name="Normal 6 10 4 6" xfId="3895" xr:uid="{00000000-0005-0000-0000-0000BC0A0000}"/>
    <cellStyle name="Normal 6 10 5" xfId="1122" xr:uid="{00000000-0005-0000-0000-0000BD0A0000}"/>
    <cellStyle name="Normal 6 10 5 2" xfId="2141" xr:uid="{00000000-0005-0000-0000-0000BE0A0000}"/>
    <cellStyle name="Normal 6 10 6" xfId="1645" xr:uid="{00000000-0005-0000-0000-0000BF0A0000}"/>
    <cellStyle name="Normal 6 10 7" xfId="2643" xr:uid="{00000000-0005-0000-0000-0000C00A0000}"/>
    <cellStyle name="Normal 6 10 8" xfId="3145" xr:uid="{00000000-0005-0000-0000-0000C10A0000}"/>
    <cellStyle name="Normal 6 10 9" xfId="3647" xr:uid="{00000000-0005-0000-0000-0000C20A0000}"/>
    <cellStyle name="Normal 6 11" xfId="489" xr:uid="{00000000-0005-0000-0000-0000C30A0000}"/>
    <cellStyle name="Normal 6 11 2" xfId="1598" xr:uid="{00000000-0005-0000-0000-0000C40A0000}"/>
    <cellStyle name="Normal 6 11 2 2" xfId="2617" xr:uid="{00000000-0005-0000-0000-0000C50A0000}"/>
    <cellStyle name="Normal 6 11 3" xfId="3119" xr:uid="{00000000-0005-0000-0000-0000C60A0000}"/>
    <cellStyle name="Normal 6 11 4" xfId="3621" xr:uid="{00000000-0005-0000-0000-0000C70A0000}"/>
    <cellStyle name="Normal 6 11 5" xfId="4123" xr:uid="{00000000-0005-0000-0000-0000C80A0000}"/>
    <cellStyle name="Normal 6 2" xfId="124" xr:uid="{00000000-0005-0000-0000-0000C90A0000}"/>
    <cellStyle name="Normal 6 2 10" xfId="2629" xr:uid="{00000000-0005-0000-0000-0000CA0A0000}"/>
    <cellStyle name="Normal 6 2 11" xfId="3131" xr:uid="{00000000-0005-0000-0000-0000CB0A0000}"/>
    <cellStyle name="Normal 6 2 12" xfId="3633" xr:uid="{00000000-0005-0000-0000-0000CC0A0000}"/>
    <cellStyle name="Normal 6 2 13" xfId="4203" xr:uid="{00000000-0005-0000-0000-0000CD0A0000}"/>
    <cellStyle name="Normal 6 2 2" xfId="164" xr:uid="{00000000-0005-0000-0000-0000CE0A0000}"/>
    <cellStyle name="Normal 6 2 2 10" xfId="3655" xr:uid="{00000000-0005-0000-0000-0000CF0A0000}"/>
    <cellStyle name="Normal 6 2 2 11" xfId="4208" xr:uid="{00000000-0005-0000-0000-0000D00A0000}"/>
    <cellStyle name="Normal 6 2 2 2" xfId="706" xr:uid="{00000000-0005-0000-0000-0000D10A0000}"/>
    <cellStyle name="Normal 6 2 2 2 2" xfId="830" xr:uid="{00000000-0005-0000-0000-0000D20A0000}"/>
    <cellStyle name="Normal 6 2 2 2 2 2" xfId="1078" xr:uid="{00000000-0005-0000-0000-0000D30A0000}"/>
    <cellStyle name="Normal 6 2 2 2 2 2 2" xfId="1574" xr:uid="{00000000-0005-0000-0000-0000D40A0000}"/>
    <cellStyle name="Normal 6 2 2 2 2 2 2 2" xfId="2593" xr:uid="{00000000-0005-0000-0000-0000D50A0000}"/>
    <cellStyle name="Normal 6 2 2 2 2 2 3" xfId="2097" xr:uid="{00000000-0005-0000-0000-0000D60A0000}"/>
    <cellStyle name="Normal 6 2 2 2 2 2 4" xfId="3095" xr:uid="{00000000-0005-0000-0000-0000D70A0000}"/>
    <cellStyle name="Normal 6 2 2 2 2 2 5" xfId="3597" xr:uid="{00000000-0005-0000-0000-0000D80A0000}"/>
    <cellStyle name="Normal 6 2 2 2 2 2 6" xfId="4099" xr:uid="{00000000-0005-0000-0000-0000D90A0000}"/>
    <cellStyle name="Normal 6 2 2 2 2 3" xfId="1326" xr:uid="{00000000-0005-0000-0000-0000DA0A0000}"/>
    <cellStyle name="Normal 6 2 2 2 2 3 2" xfId="2345" xr:uid="{00000000-0005-0000-0000-0000DB0A0000}"/>
    <cellStyle name="Normal 6 2 2 2 2 4" xfId="1849" xr:uid="{00000000-0005-0000-0000-0000DC0A0000}"/>
    <cellStyle name="Normal 6 2 2 2 2 5" xfId="2847" xr:uid="{00000000-0005-0000-0000-0000DD0A0000}"/>
    <cellStyle name="Normal 6 2 2 2 2 6" xfId="3349" xr:uid="{00000000-0005-0000-0000-0000DE0A0000}"/>
    <cellStyle name="Normal 6 2 2 2 2 7" xfId="3851" xr:uid="{00000000-0005-0000-0000-0000DF0A0000}"/>
    <cellStyle name="Normal 6 2 2 2 3" xfId="954" xr:uid="{00000000-0005-0000-0000-0000E00A0000}"/>
    <cellStyle name="Normal 6 2 2 2 3 2" xfId="1450" xr:uid="{00000000-0005-0000-0000-0000E10A0000}"/>
    <cellStyle name="Normal 6 2 2 2 3 2 2" xfId="2469" xr:uid="{00000000-0005-0000-0000-0000E20A0000}"/>
    <cellStyle name="Normal 6 2 2 2 3 3" xfId="1973" xr:uid="{00000000-0005-0000-0000-0000E30A0000}"/>
    <cellStyle name="Normal 6 2 2 2 3 4" xfId="2971" xr:uid="{00000000-0005-0000-0000-0000E40A0000}"/>
    <cellStyle name="Normal 6 2 2 2 3 5" xfId="3473" xr:uid="{00000000-0005-0000-0000-0000E50A0000}"/>
    <cellStyle name="Normal 6 2 2 2 3 6" xfId="3975" xr:uid="{00000000-0005-0000-0000-0000E60A0000}"/>
    <cellStyle name="Normal 6 2 2 2 4" xfId="1202" xr:uid="{00000000-0005-0000-0000-0000E70A0000}"/>
    <cellStyle name="Normal 6 2 2 2 4 2" xfId="2221" xr:uid="{00000000-0005-0000-0000-0000E80A0000}"/>
    <cellStyle name="Normal 6 2 2 2 5" xfId="1725" xr:uid="{00000000-0005-0000-0000-0000E90A0000}"/>
    <cellStyle name="Normal 6 2 2 2 6" xfId="2723" xr:uid="{00000000-0005-0000-0000-0000EA0A0000}"/>
    <cellStyle name="Normal 6 2 2 2 7" xfId="3225" xr:uid="{00000000-0005-0000-0000-0000EB0A0000}"/>
    <cellStyle name="Normal 6 2 2 2 8" xfId="3727" xr:uid="{00000000-0005-0000-0000-0000EC0A0000}"/>
    <cellStyle name="Normal 6 2 2 2 9" xfId="4324" xr:uid="{00000000-0005-0000-0000-0000ED0A0000}"/>
    <cellStyle name="Normal 6 2 2 3" xfId="758" xr:uid="{00000000-0005-0000-0000-0000EE0A0000}"/>
    <cellStyle name="Normal 6 2 2 3 2" xfId="1006" xr:uid="{00000000-0005-0000-0000-0000EF0A0000}"/>
    <cellStyle name="Normal 6 2 2 3 2 2" xfId="1502" xr:uid="{00000000-0005-0000-0000-0000F00A0000}"/>
    <cellStyle name="Normal 6 2 2 3 2 2 2" xfId="2521" xr:uid="{00000000-0005-0000-0000-0000F10A0000}"/>
    <cellStyle name="Normal 6 2 2 3 2 3" xfId="2025" xr:uid="{00000000-0005-0000-0000-0000F20A0000}"/>
    <cellStyle name="Normal 6 2 2 3 2 4" xfId="3023" xr:uid="{00000000-0005-0000-0000-0000F30A0000}"/>
    <cellStyle name="Normal 6 2 2 3 2 5" xfId="3525" xr:uid="{00000000-0005-0000-0000-0000F40A0000}"/>
    <cellStyle name="Normal 6 2 2 3 2 6" xfId="4027" xr:uid="{00000000-0005-0000-0000-0000F50A0000}"/>
    <cellStyle name="Normal 6 2 2 3 3" xfId="1254" xr:uid="{00000000-0005-0000-0000-0000F60A0000}"/>
    <cellStyle name="Normal 6 2 2 3 3 2" xfId="2273" xr:uid="{00000000-0005-0000-0000-0000F70A0000}"/>
    <cellStyle name="Normal 6 2 2 3 4" xfId="1777" xr:uid="{00000000-0005-0000-0000-0000F80A0000}"/>
    <cellStyle name="Normal 6 2 2 3 5" xfId="2775" xr:uid="{00000000-0005-0000-0000-0000F90A0000}"/>
    <cellStyle name="Normal 6 2 2 3 6" xfId="3277" xr:uid="{00000000-0005-0000-0000-0000FA0A0000}"/>
    <cellStyle name="Normal 6 2 2 3 7" xfId="3779" xr:uid="{00000000-0005-0000-0000-0000FB0A0000}"/>
    <cellStyle name="Normal 6 2 2 4" xfId="634" xr:uid="{00000000-0005-0000-0000-0000FC0A0000}"/>
    <cellStyle name="Normal 6 2 2 4 2" xfId="1378" xr:uid="{00000000-0005-0000-0000-0000FD0A0000}"/>
    <cellStyle name="Normal 6 2 2 4 2 2" xfId="2397" xr:uid="{00000000-0005-0000-0000-0000FE0A0000}"/>
    <cellStyle name="Normal 6 2 2 4 3" xfId="1653" xr:uid="{00000000-0005-0000-0000-0000FF0A0000}"/>
    <cellStyle name="Normal 6 2 2 4 4" xfId="2899" xr:uid="{00000000-0005-0000-0000-0000000B0000}"/>
    <cellStyle name="Normal 6 2 2 4 5" xfId="3401" xr:uid="{00000000-0005-0000-0000-0000010B0000}"/>
    <cellStyle name="Normal 6 2 2 4 6" xfId="3903" xr:uid="{00000000-0005-0000-0000-0000020B0000}"/>
    <cellStyle name="Normal 6 2 2 5" xfId="882" xr:uid="{00000000-0005-0000-0000-0000030B0000}"/>
    <cellStyle name="Normal 6 2 2 5 2" xfId="1901" xr:uid="{00000000-0005-0000-0000-0000040B0000}"/>
    <cellStyle name="Normal 6 2 2 6" xfId="1130" xr:uid="{00000000-0005-0000-0000-0000050B0000}"/>
    <cellStyle name="Normal 6 2 2 6 2" xfId="2149" xr:uid="{00000000-0005-0000-0000-0000060B0000}"/>
    <cellStyle name="Normal 6 2 2 7" xfId="1621" xr:uid="{00000000-0005-0000-0000-0000070B0000}"/>
    <cellStyle name="Normal 6 2 2 8" xfId="2651" xr:uid="{00000000-0005-0000-0000-0000080B0000}"/>
    <cellStyle name="Normal 6 2 2 9" xfId="3153" xr:uid="{00000000-0005-0000-0000-0000090B0000}"/>
    <cellStyle name="Normal 6 2 3" xfId="654" xr:uid="{00000000-0005-0000-0000-00000A0B0000}"/>
    <cellStyle name="Normal 6 2 3 10" xfId="4284" xr:uid="{00000000-0005-0000-0000-00000B0B0000}"/>
    <cellStyle name="Normal 6 2 3 2" xfId="707" xr:uid="{00000000-0005-0000-0000-00000C0B0000}"/>
    <cellStyle name="Normal 6 2 3 2 2" xfId="831" xr:uid="{00000000-0005-0000-0000-00000D0B0000}"/>
    <cellStyle name="Normal 6 2 3 2 2 2" xfId="1079" xr:uid="{00000000-0005-0000-0000-00000E0B0000}"/>
    <cellStyle name="Normal 6 2 3 2 2 2 2" xfId="1575" xr:uid="{00000000-0005-0000-0000-00000F0B0000}"/>
    <cellStyle name="Normal 6 2 3 2 2 2 2 2" xfId="2594" xr:uid="{00000000-0005-0000-0000-0000100B0000}"/>
    <cellStyle name="Normal 6 2 3 2 2 2 3" xfId="2098" xr:uid="{00000000-0005-0000-0000-0000110B0000}"/>
    <cellStyle name="Normal 6 2 3 2 2 2 4" xfId="3096" xr:uid="{00000000-0005-0000-0000-0000120B0000}"/>
    <cellStyle name="Normal 6 2 3 2 2 2 5" xfId="3598" xr:uid="{00000000-0005-0000-0000-0000130B0000}"/>
    <cellStyle name="Normal 6 2 3 2 2 2 6" xfId="4100" xr:uid="{00000000-0005-0000-0000-0000140B0000}"/>
    <cellStyle name="Normal 6 2 3 2 2 3" xfId="1327" xr:uid="{00000000-0005-0000-0000-0000150B0000}"/>
    <cellStyle name="Normal 6 2 3 2 2 3 2" xfId="2346" xr:uid="{00000000-0005-0000-0000-0000160B0000}"/>
    <cellStyle name="Normal 6 2 3 2 2 4" xfId="1850" xr:uid="{00000000-0005-0000-0000-0000170B0000}"/>
    <cellStyle name="Normal 6 2 3 2 2 5" xfId="2848" xr:uid="{00000000-0005-0000-0000-0000180B0000}"/>
    <cellStyle name="Normal 6 2 3 2 2 6" xfId="3350" xr:uid="{00000000-0005-0000-0000-0000190B0000}"/>
    <cellStyle name="Normal 6 2 3 2 2 7" xfId="3852" xr:uid="{00000000-0005-0000-0000-00001A0B0000}"/>
    <cellStyle name="Normal 6 2 3 2 3" xfId="955" xr:uid="{00000000-0005-0000-0000-00001B0B0000}"/>
    <cellStyle name="Normal 6 2 3 2 3 2" xfId="1451" xr:uid="{00000000-0005-0000-0000-00001C0B0000}"/>
    <cellStyle name="Normal 6 2 3 2 3 2 2" xfId="2470" xr:uid="{00000000-0005-0000-0000-00001D0B0000}"/>
    <cellStyle name="Normal 6 2 3 2 3 3" xfId="1974" xr:uid="{00000000-0005-0000-0000-00001E0B0000}"/>
    <cellStyle name="Normal 6 2 3 2 3 4" xfId="2972" xr:uid="{00000000-0005-0000-0000-00001F0B0000}"/>
    <cellStyle name="Normal 6 2 3 2 3 5" xfId="3474" xr:uid="{00000000-0005-0000-0000-0000200B0000}"/>
    <cellStyle name="Normal 6 2 3 2 3 6" xfId="3976" xr:uid="{00000000-0005-0000-0000-0000210B0000}"/>
    <cellStyle name="Normal 6 2 3 2 4" xfId="1203" xr:uid="{00000000-0005-0000-0000-0000220B0000}"/>
    <cellStyle name="Normal 6 2 3 2 4 2" xfId="2222" xr:uid="{00000000-0005-0000-0000-0000230B0000}"/>
    <cellStyle name="Normal 6 2 3 2 5" xfId="1726" xr:uid="{00000000-0005-0000-0000-0000240B0000}"/>
    <cellStyle name="Normal 6 2 3 2 6" xfId="2724" xr:uid="{00000000-0005-0000-0000-0000250B0000}"/>
    <cellStyle name="Normal 6 2 3 2 7" xfId="3226" xr:uid="{00000000-0005-0000-0000-0000260B0000}"/>
    <cellStyle name="Normal 6 2 3 2 8" xfId="3728" xr:uid="{00000000-0005-0000-0000-0000270B0000}"/>
    <cellStyle name="Normal 6 2 3 3" xfId="778" xr:uid="{00000000-0005-0000-0000-0000280B0000}"/>
    <cellStyle name="Normal 6 2 3 3 2" xfId="1026" xr:uid="{00000000-0005-0000-0000-0000290B0000}"/>
    <cellStyle name="Normal 6 2 3 3 2 2" xfId="1522" xr:uid="{00000000-0005-0000-0000-00002A0B0000}"/>
    <cellStyle name="Normal 6 2 3 3 2 2 2" xfId="2541" xr:uid="{00000000-0005-0000-0000-00002B0B0000}"/>
    <cellStyle name="Normal 6 2 3 3 2 3" xfId="2045" xr:uid="{00000000-0005-0000-0000-00002C0B0000}"/>
    <cellStyle name="Normal 6 2 3 3 2 4" xfId="3043" xr:uid="{00000000-0005-0000-0000-00002D0B0000}"/>
    <cellStyle name="Normal 6 2 3 3 2 5" xfId="3545" xr:uid="{00000000-0005-0000-0000-00002E0B0000}"/>
    <cellStyle name="Normal 6 2 3 3 2 6" xfId="4047" xr:uid="{00000000-0005-0000-0000-00002F0B0000}"/>
    <cellStyle name="Normal 6 2 3 3 3" xfId="1274" xr:uid="{00000000-0005-0000-0000-0000300B0000}"/>
    <cellStyle name="Normal 6 2 3 3 3 2" xfId="2293" xr:uid="{00000000-0005-0000-0000-0000310B0000}"/>
    <cellStyle name="Normal 6 2 3 3 4" xfId="1797" xr:uid="{00000000-0005-0000-0000-0000320B0000}"/>
    <cellStyle name="Normal 6 2 3 3 5" xfId="2795" xr:uid="{00000000-0005-0000-0000-0000330B0000}"/>
    <cellStyle name="Normal 6 2 3 3 6" xfId="3297" xr:uid="{00000000-0005-0000-0000-0000340B0000}"/>
    <cellStyle name="Normal 6 2 3 3 7" xfId="3799" xr:uid="{00000000-0005-0000-0000-0000350B0000}"/>
    <cellStyle name="Normal 6 2 3 4" xfId="902" xr:uid="{00000000-0005-0000-0000-0000360B0000}"/>
    <cellStyle name="Normal 6 2 3 4 2" xfId="1398" xr:uid="{00000000-0005-0000-0000-0000370B0000}"/>
    <cellStyle name="Normal 6 2 3 4 2 2" xfId="2417" xr:uid="{00000000-0005-0000-0000-0000380B0000}"/>
    <cellStyle name="Normal 6 2 3 4 3" xfId="1921" xr:uid="{00000000-0005-0000-0000-0000390B0000}"/>
    <cellStyle name="Normal 6 2 3 4 4" xfId="2919" xr:uid="{00000000-0005-0000-0000-00003A0B0000}"/>
    <cellStyle name="Normal 6 2 3 4 5" xfId="3421" xr:uid="{00000000-0005-0000-0000-00003B0B0000}"/>
    <cellStyle name="Normal 6 2 3 4 6" xfId="3923" xr:uid="{00000000-0005-0000-0000-00003C0B0000}"/>
    <cellStyle name="Normal 6 2 3 5" xfId="1150" xr:uid="{00000000-0005-0000-0000-00003D0B0000}"/>
    <cellStyle name="Normal 6 2 3 5 2" xfId="2169" xr:uid="{00000000-0005-0000-0000-00003E0B0000}"/>
    <cellStyle name="Normal 6 2 3 6" xfId="1673" xr:uid="{00000000-0005-0000-0000-00003F0B0000}"/>
    <cellStyle name="Normal 6 2 3 7" xfId="2671" xr:uid="{00000000-0005-0000-0000-0000400B0000}"/>
    <cellStyle name="Normal 6 2 3 8" xfId="3173" xr:uid="{00000000-0005-0000-0000-0000410B0000}"/>
    <cellStyle name="Normal 6 2 3 9" xfId="3675" xr:uid="{00000000-0005-0000-0000-0000420B0000}"/>
    <cellStyle name="Normal 6 2 4" xfId="705" xr:uid="{00000000-0005-0000-0000-0000430B0000}"/>
    <cellStyle name="Normal 6 2 4 2" xfId="829" xr:uid="{00000000-0005-0000-0000-0000440B0000}"/>
    <cellStyle name="Normal 6 2 4 2 2" xfId="1077" xr:uid="{00000000-0005-0000-0000-0000450B0000}"/>
    <cellStyle name="Normal 6 2 4 2 2 2" xfId="1573" xr:uid="{00000000-0005-0000-0000-0000460B0000}"/>
    <cellStyle name="Normal 6 2 4 2 2 2 2" xfId="2592" xr:uid="{00000000-0005-0000-0000-0000470B0000}"/>
    <cellStyle name="Normal 6 2 4 2 2 3" xfId="2096" xr:uid="{00000000-0005-0000-0000-0000480B0000}"/>
    <cellStyle name="Normal 6 2 4 2 2 4" xfId="3094" xr:uid="{00000000-0005-0000-0000-0000490B0000}"/>
    <cellStyle name="Normal 6 2 4 2 2 5" xfId="3596" xr:uid="{00000000-0005-0000-0000-00004A0B0000}"/>
    <cellStyle name="Normal 6 2 4 2 2 6" xfId="4098" xr:uid="{00000000-0005-0000-0000-00004B0B0000}"/>
    <cellStyle name="Normal 6 2 4 2 3" xfId="1325" xr:uid="{00000000-0005-0000-0000-00004C0B0000}"/>
    <cellStyle name="Normal 6 2 4 2 3 2" xfId="2344" xr:uid="{00000000-0005-0000-0000-00004D0B0000}"/>
    <cellStyle name="Normal 6 2 4 2 4" xfId="1848" xr:uid="{00000000-0005-0000-0000-00004E0B0000}"/>
    <cellStyle name="Normal 6 2 4 2 5" xfId="2846" xr:uid="{00000000-0005-0000-0000-00004F0B0000}"/>
    <cellStyle name="Normal 6 2 4 2 6" xfId="3348" xr:uid="{00000000-0005-0000-0000-0000500B0000}"/>
    <cellStyle name="Normal 6 2 4 2 7" xfId="3850" xr:uid="{00000000-0005-0000-0000-0000510B0000}"/>
    <cellStyle name="Normal 6 2 4 3" xfId="953" xr:uid="{00000000-0005-0000-0000-0000520B0000}"/>
    <cellStyle name="Normal 6 2 4 3 2" xfId="1449" xr:uid="{00000000-0005-0000-0000-0000530B0000}"/>
    <cellStyle name="Normal 6 2 4 3 2 2" xfId="2468" xr:uid="{00000000-0005-0000-0000-0000540B0000}"/>
    <cellStyle name="Normal 6 2 4 3 3" xfId="1972" xr:uid="{00000000-0005-0000-0000-0000550B0000}"/>
    <cellStyle name="Normal 6 2 4 3 4" xfId="2970" xr:uid="{00000000-0005-0000-0000-0000560B0000}"/>
    <cellStyle name="Normal 6 2 4 3 5" xfId="3472" xr:uid="{00000000-0005-0000-0000-0000570B0000}"/>
    <cellStyle name="Normal 6 2 4 3 6" xfId="3974" xr:uid="{00000000-0005-0000-0000-0000580B0000}"/>
    <cellStyle name="Normal 6 2 4 4" xfId="1201" xr:uid="{00000000-0005-0000-0000-0000590B0000}"/>
    <cellStyle name="Normal 6 2 4 4 2" xfId="2220" xr:uid="{00000000-0005-0000-0000-00005A0B0000}"/>
    <cellStyle name="Normal 6 2 4 5" xfId="1724" xr:uid="{00000000-0005-0000-0000-00005B0B0000}"/>
    <cellStyle name="Normal 6 2 4 6" xfId="2722" xr:uid="{00000000-0005-0000-0000-00005C0B0000}"/>
    <cellStyle name="Normal 6 2 4 7" xfId="3224" xr:uid="{00000000-0005-0000-0000-00005D0B0000}"/>
    <cellStyle name="Normal 6 2 4 8" xfId="3726" xr:uid="{00000000-0005-0000-0000-00005E0B0000}"/>
    <cellStyle name="Normal 6 2 5" xfId="736" xr:uid="{00000000-0005-0000-0000-00005F0B0000}"/>
    <cellStyle name="Normal 6 2 5 2" xfId="984" xr:uid="{00000000-0005-0000-0000-0000600B0000}"/>
    <cellStyle name="Normal 6 2 5 2 2" xfId="1480" xr:uid="{00000000-0005-0000-0000-0000610B0000}"/>
    <cellStyle name="Normal 6 2 5 2 2 2" xfId="2499" xr:uid="{00000000-0005-0000-0000-0000620B0000}"/>
    <cellStyle name="Normal 6 2 5 2 3" xfId="2003" xr:uid="{00000000-0005-0000-0000-0000630B0000}"/>
    <cellStyle name="Normal 6 2 5 2 4" xfId="3001" xr:uid="{00000000-0005-0000-0000-0000640B0000}"/>
    <cellStyle name="Normal 6 2 5 2 5" xfId="3503" xr:uid="{00000000-0005-0000-0000-0000650B0000}"/>
    <cellStyle name="Normal 6 2 5 2 6" xfId="4005" xr:uid="{00000000-0005-0000-0000-0000660B0000}"/>
    <cellStyle name="Normal 6 2 5 3" xfId="1232" xr:uid="{00000000-0005-0000-0000-0000670B0000}"/>
    <cellStyle name="Normal 6 2 5 3 2" xfId="2251" xr:uid="{00000000-0005-0000-0000-0000680B0000}"/>
    <cellStyle name="Normal 6 2 5 4" xfId="1755" xr:uid="{00000000-0005-0000-0000-0000690B0000}"/>
    <cellStyle name="Normal 6 2 5 5" xfId="2753" xr:uid="{00000000-0005-0000-0000-00006A0B0000}"/>
    <cellStyle name="Normal 6 2 5 6" xfId="3255" xr:uid="{00000000-0005-0000-0000-00006B0B0000}"/>
    <cellStyle name="Normal 6 2 5 7" xfId="3757" xr:uid="{00000000-0005-0000-0000-00006C0B0000}"/>
    <cellStyle name="Normal 6 2 6" xfId="604" xr:uid="{00000000-0005-0000-0000-00006D0B0000}"/>
    <cellStyle name="Normal 6 2 6 2" xfId="1356" xr:uid="{00000000-0005-0000-0000-00006E0B0000}"/>
    <cellStyle name="Normal 6 2 6 2 2" xfId="2375" xr:uid="{00000000-0005-0000-0000-00006F0B0000}"/>
    <cellStyle name="Normal 6 2 6 3" xfId="1631" xr:uid="{00000000-0005-0000-0000-0000700B0000}"/>
    <cellStyle name="Normal 6 2 6 4" xfId="2877" xr:uid="{00000000-0005-0000-0000-0000710B0000}"/>
    <cellStyle name="Normal 6 2 6 5" xfId="3379" xr:uid="{00000000-0005-0000-0000-0000720B0000}"/>
    <cellStyle name="Normal 6 2 6 6" xfId="3881" xr:uid="{00000000-0005-0000-0000-0000730B0000}"/>
    <cellStyle name="Normal 6 2 7" xfId="860" xr:uid="{00000000-0005-0000-0000-0000740B0000}"/>
    <cellStyle name="Normal 6 2 7 2" xfId="1879" xr:uid="{00000000-0005-0000-0000-0000750B0000}"/>
    <cellStyle name="Normal 6 2 8" xfId="1108" xr:uid="{00000000-0005-0000-0000-0000760B0000}"/>
    <cellStyle name="Normal 6 2 8 2" xfId="2127" xr:uid="{00000000-0005-0000-0000-0000770B0000}"/>
    <cellStyle name="Normal 6 2 9" xfId="1617" xr:uid="{00000000-0005-0000-0000-0000780B0000}"/>
    <cellStyle name="Normal 6 3" xfId="184" xr:uid="{00000000-0005-0000-0000-0000790B0000}"/>
    <cellStyle name="Normal 6 3 10" xfId="2631" xr:uid="{00000000-0005-0000-0000-00007A0B0000}"/>
    <cellStyle name="Normal 6 3 11" xfId="3133" xr:uid="{00000000-0005-0000-0000-00007B0B0000}"/>
    <cellStyle name="Normal 6 3 12" xfId="3635" xr:uid="{00000000-0005-0000-0000-00007C0B0000}"/>
    <cellStyle name="Normal 6 3 2" xfId="636" xr:uid="{00000000-0005-0000-0000-00007D0B0000}"/>
    <cellStyle name="Normal 6 3 2 2" xfId="709" xr:uid="{00000000-0005-0000-0000-00007E0B0000}"/>
    <cellStyle name="Normal 6 3 2 2 2" xfId="833" xr:uid="{00000000-0005-0000-0000-00007F0B0000}"/>
    <cellStyle name="Normal 6 3 2 2 2 2" xfId="1081" xr:uid="{00000000-0005-0000-0000-0000800B0000}"/>
    <cellStyle name="Normal 6 3 2 2 2 2 2" xfId="1577" xr:uid="{00000000-0005-0000-0000-0000810B0000}"/>
    <cellStyle name="Normal 6 3 2 2 2 2 2 2" xfId="2596" xr:uid="{00000000-0005-0000-0000-0000820B0000}"/>
    <cellStyle name="Normal 6 3 2 2 2 2 3" xfId="2100" xr:uid="{00000000-0005-0000-0000-0000830B0000}"/>
    <cellStyle name="Normal 6 3 2 2 2 2 4" xfId="3098" xr:uid="{00000000-0005-0000-0000-0000840B0000}"/>
    <cellStyle name="Normal 6 3 2 2 2 2 5" xfId="3600" xr:uid="{00000000-0005-0000-0000-0000850B0000}"/>
    <cellStyle name="Normal 6 3 2 2 2 2 6" xfId="4102" xr:uid="{00000000-0005-0000-0000-0000860B0000}"/>
    <cellStyle name="Normal 6 3 2 2 2 3" xfId="1329" xr:uid="{00000000-0005-0000-0000-0000870B0000}"/>
    <cellStyle name="Normal 6 3 2 2 2 3 2" xfId="2348" xr:uid="{00000000-0005-0000-0000-0000880B0000}"/>
    <cellStyle name="Normal 6 3 2 2 2 4" xfId="1852" xr:uid="{00000000-0005-0000-0000-0000890B0000}"/>
    <cellStyle name="Normal 6 3 2 2 2 5" xfId="2850" xr:uid="{00000000-0005-0000-0000-00008A0B0000}"/>
    <cellStyle name="Normal 6 3 2 2 2 6" xfId="3352" xr:uid="{00000000-0005-0000-0000-00008B0B0000}"/>
    <cellStyle name="Normal 6 3 2 2 2 7" xfId="3854" xr:uid="{00000000-0005-0000-0000-00008C0B0000}"/>
    <cellStyle name="Normal 6 3 2 2 3" xfId="957" xr:uid="{00000000-0005-0000-0000-00008D0B0000}"/>
    <cellStyle name="Normal 6 3 2 2 3 2" xfId="1453" xr:uid="{00000000-0005-0000-0000-00008E0B0000}"/>
    <cellStyle name="Normal 6 3 2 2 3 2 2" xfId="2472" xr:uid="{00000000-0005-0000-0000-00008F0B0000}"/>
    <cellStyle name="Normal 6 3 2 2 3 3" xfId="1976" xr:uid="{00000000-0005-0000-0000-0000900B0000}"/>
    <cellStyle name="Normal 6 3 2 2 3 4" xfId="2974" xr:uid="{00000000-0005-0000-0000-0000910B0000}"/>
    <cellStyle name="Normal 6 3 2 2 3 5" xfId="3476" xr:uid="{00000000-0005-0000-0000-0000920B0000}"/>
    <cellStyle name="Normal 6 3 2 2 3 6" xfId="3978" xr:uid="{00000000-0005-0000-0000-0000930B0000}"/>
    <cellStyle name="Normal 6 3 2 2 4" xfId="1205" xr:uid="{00000000-0005-0000-0000-0000940B0000}"/>
    <cellStyle name="Normal 6 3 2 2 4 2" xfId="2224" xr:uid="{00000000-0005-0000-0000-0000950B0000}"/>
    <cellStyle name="Normal 6 3 2 2 5" xfId="1728" xr:uid="{00000000-0005-0000-0000-0000960B0000}"/>
    <cellStyle name="Normal 6 3 2 2 6" xfId="2726" xr:uid="{00000000-0005-0000-0000-0000970B0000}"/>
    <cellStyle name="Normal 6 3 2 2 7" xfId="3228" xr:uid="{00000000-0005-0000-0000-0000980B0000}"/>
    <cellStyle name="Normal 6 3 2 2 8" xfId="3730" xr:uid="{00000000-0005-0000-0000-0000990B0000}"/>
    <cellStyle name="Normal 6 3 2 3" xfId="760" xr:uid="{00000000-0005-0000-0000-00009A0B0000}"/>
    <cellStyle name="Normal 6 3 2 3 2" xfId="1008" xr:uid="{00000000-0005-0000-0000-00009B0B0000}"/>
    <cellStyle name="Normal 6 3 2 3 2 2" xfId="1504" xr:uid="{00000000-0005-0000-0000-00009C0B0000}"/>
    <cellStyle name="Normal 6 3 2 3 2 2 2" xfId="2523" xr:uid="{00000000-0005-0000-0000-00009D0B0000}"/>
    <cellStyle name="Normal 6 3 2 3 2 3" xfId="2027" xr:uid="{00000000-0005-0000-0000-00009E0B0000}"/>
    <cellStyle name="Normal 6 3 2 3 2 4" xfId="3025" xr:uid="{00000000-0005-0000-0000-00009F0B0000}"/>
    <cellStyle name="Normal 6 3 2 3 2 5" xfId="3527" xr:uid="{00000000-0005-0000-0000-0000A00B0000}"/>
    <cellStyle name="Normal 6 3 2 3 2 6" xfId="4029" xr:uid="{00000000-0005-0000-0000-0000A10B0000}"/>
    <cellStyle name="Normal 6 3 2 3 3" xfId="1256" xr:uid="{00000000-0005-0000-0000-0000A20B0000}"/>
    <cellStyle name="Normal 6 3 2 3 3 2" xfId="2275" xr:uid="{00000000-0005-0000-0000-0000A30B0000}"/>
    <cellStyle name="Normal 6 3 2 3 4" xfId="1779" xr:uid="{00000000-0005-0000-0000-0000A40B0000}"/>
    <cellStyle name="Normal 6 3 2 3 5" xfId="2777" xr:uid="{00000000-0005-0000-0000-0000A50B0000}"/>
    <cellStyle name="Normal 6 3 2 3 6" xfId="3279" xr:uid="{00000000-0005-0000-0000-0000A60B0000}"/>
    <cellStyle name="Normal 6 3 2 3 7" xfId="3781" xr:uid="{00000000-0005-0000-0000-0000A70B0000}"/>
    <cellStyle name="Normal 6 3 2 4" xfId="884" xr:uid="{00000000-0005-0000-0000-0000A80B0000}"/>
    <cellStyle name="Normal 6 3 2 4 2" xfId="1380" xr:uid="{00000000-0005-0000-0000-0000A90B0000}"/>
    <cellStyle name="Normal 6 3 2 4 2 2" xfId="2399" xr:uid="{00000000-0005-0000-0000-0000AA0B0000}"/>
    <cellStyle name="Normal 6 3 2 4 3" xfId="1903" xr:uid="{00000000-0005-0000-0000-0000AB0B0000}"/>
    <cellStyle name="Normal 6 3 2 4 4" xfId="2901" xr:uid="{00000000-0005-0000-0000-0000AC0B0000}"/>
    <cellStyle name="Normal 6 3 2 4 5" xfId="3403" xr:uid="{00000000-0005-0000-0000-0000AD0B0000}"/>
    <cellStyle name="Normal 6 3 2 4 6" xfId="3905" xr:uid="{00000000-0005-0000-0000-0000AE0B0000}"/>
    <cellStyle name="Normal 6 3 2 5" xfId="1132" xr:uid="{00000000-0005-0000-0000-0000AF0B0000}"/>
    <cellStyle name="Normal 6 3 2 5 2" xfId="2151" xr:uid="{00000000-0005-0000-0000-0000B00B0000}"/>
    <cellStyle name="Normal 6 3 2 6" xfId="1655" xr:uid="{00000000-0005-0000-0000-0000B10B0000}"/>
    <cellStyle name="Normal 6 3 2 7" xfId="2653" xr:uid="{00000000-0005-0000-0000-0000B20B0000}"/>
    <cellStyle name="Normal 6 3 2 8" xfId="3155" xr:uid="{00000000-0005-0000-0000-0000B30B0000}"/>
    <cellStyle name="Normal 6 3 2 9" xfId="3657" xr:uid="{00000000-0005-0000-0000-0000B40B0000}"/>
    <cellStyle name="Normal 6 3 3" xfId="656" xr:uid="{00000000-0005-0000-0000-0000B50B0000}"/>
    <cellStyle name="Normal 6 3 3 2" xfId="710" xr:uid="{00000000-0005-0000-0000-0000B60B0000}"/>
    <cellStyle name="Normal 6 3 3 2 2" xfId="834" xr:uid="{00000000-0005-0000-0000-0000B70B0000}"/>
    <cellStyle name="Normal 6 3 3 2 2 2" xfId="1082" xr:uid="{00000000-0005-0000-0000-0000B80B0000}"/>
    <cellStyle name="Normal 6 3 3 2 2 2 2" xfId="1578" xr:uid="{00000000-0005-0000-0000-0000B90B0000}"/>
    <cellStyle name="Normal 6 3 3 2 2 2 2 2" xfId="2597" xr:uid="{00000000-0005-0000-0000-0000BA0B0000}"/>
    <cellStyle name="Normal 6 3 3 2 2 2 3" xfId="2101" xr:uid="{00000000-0005-0000-0000-0000BB0B0000}"/>
    <cellStyle name="Normal 6 3 3 2 2 2 4" xfId="3099" xr:uid="{00000000-0005-0000-0000-0000BC0B0000}"/>
    <cellStyle name="Normal 6 3 3 2 2 2 5" xfId="3601" xr:uid="{00000000-0005-0000-0000-0000BD0B0000}"/>
    <cellStyle name="Normal 6 3 3 2 2 2 6" xfId="4103" xr:uid="{00000000-0005-0000-0000-0000BE0B0000}"/>
    <cellStyle name="Normal 6 3 3 2 2 3" xfId="1330" xr:uid="{00000000-0005-0000-0000-0000BF0B0000}"/>
    <cellStyle name="Normal 6 3 3 2 2 3 2" xfId="2349" xr:uid="{00000000-0005-0000-0000-0000C00B0000}"/>
    <cellStyle name="Normal 6 3 3 2 2 4" xfId="1853" xr:uid="{00000000-0005-0000-0000-0000C10B0000}"/>
    <cellStyle name="Normal 6 3 3 2 2 5" xfId="2851" xr:uid="{00000000-0005-0000-0000-0000C20B0000}"/>
    <cellStyle name="Normal 6 3 3 2 2 6" xfId="3353" xr:uid="{00000000-0005-0000-0000-0000C30B0000}"/>
    <cellStyle name="Normal 6 3 3 2 2 7" xfId="3855" xr:uid="{00000000-0005-0000-0000-0000C40B0000}"/>
    <cellStyle name="Normal 6 3 3 2 3" xfId="958" xr:uid="{00000000-0005-0000-0000-0000C50B0000}"/>
    <cellStyle name="Normal 6 3 3 2 3 2" xfId="1454" xr:uid="{00000000-0005-0000-0000-0000C60B0000}"/>
    <cellStyle name="Normal 6 3 3 2 3 2 2" xfId="2473" xr:uid="{00000000-0005-0000-0000-0000C70B0000}"/>
    <cellStyle name="Normal 6 3 3 2 3 3" xfId="1977" xr:uid="{00000000-0005-0000-0000-0000C80B0000}"/>
    <cellStyle name="Normal 6 3 3 2 3 4" xfId="2975" xr:uid="{00000000-0005-0000-0000-0000C90B0000}"/>
    <cellStyle name="Normal 6 3 3 2 3 5" xfId="3477" xr:uid="{00000000-0005-0000-0000-0000CA0B0000}"/>
    <cellStyle name="Normal 6 3 3 2 3 6" xfId="3979" xr:uid="{00000000-0005-0000-0000-0000CB0B0000}"/>
    <cellStyle name="Normal 6 3 3 2 4" xfId="1206" xr:uid="{00000000-0005-0000-0000-0000CC0B0000}"/>
    <cellStyle name="Normal 6 3 3 2 4 2" xfId="2225" xr:uid="{00000000-0005-0000-0000-0000CD0B0000}"/>
    <cellStyle name="Normal 6 3 3 2 5" xfId="1729" xr:uid="{00000000-0005-0000-0000-0000CE0B0000}"/>
    <cellStyle name="Normal 6 3 3 2 6" xfId="2727" xr:uid="{00000000-0005-0000-0000-0000CF0B0000}"/>
    <cellStyle name="Normal 6 3 3 2 7" xfId="3229" xr:uid="{00000000-0005-0000-0000-0000D00B0000}"/>
    <cellStyle name="Normal 6 3 3 2 8" xfId="3731" xr:uid="{00000000-0005-0000-0000-0000D10B0000}"/>
    <cellStyle name="Normal 6 3 3 3" xfId="780" xr:uid="{00000000-0005-0000-0000-0000D20B0000}"/>
    <cellStyle name="Normal 6 3 3 3 2" xfId="1028" xr:uid="{00000000-0005-0000-0000-0000D30B0000}"/>
    <cellStyle name="Normal 6 3 3 3 2 2" xfId="1524" xr:uid="{00000000-0005-0000-0000-0000D40B0000}"/>
    <cellStyle name="Normal 6 3 3 3 2 2 2" xfId="2543" xr:uid="{00000000-0005-0000-0000-0000D50B0000}"/>
    <cellStyle name="Normal 6 3 3 3 2 3" xfId="2047" xr:uid="{00000000-0005-0000-0000-0000D60B0000}"/>
    <cellStyle name="Normal 6 3 3 3 2 4" xfId="3045" xr:uid="{00000000-0005-0000-0000-0000D70B0000}"/>
    <cellStyle name="Normal 6 3 3 3 2 5" xfId="3547" xr:uid="{00000000-0005-0000-0000-0000D80B0000}"/>
    <cellStyle name="Normal 6 3 3 3 2 6" xfId="4049" xr:uid="{00000000-0005-0000-0000-0000D90B0000}"/>
    <cellStyle name="Normal 6 3 3 3 3" xfId="1276" xr:uid="{00000000-0005-0000-0000-0000DA0B0000}"/>
    <cellStyle name="Normal 6 3 3 3 3 2" xfId="2295" xr:uid="{00000000-0005-0000-0000-0000DB0B0000}"/>
    <cellStyle name="Normal 6 3 3 3 4" xfId="1799" xr:uid="{00000000-0005-0000-0000-0000DC0B0000}"/>
    <cellStyle name="Normal 6 3 3 3 5" xfId="2797" xr:uid="{00000000-0005-0000-0000-0000DD0B0000}"/>
    <cellStyle name="Normal 6 3 3 3 6" xfId="3299" xr:uid="{00000000-0005-0000-0000-0000DE0B0000}"/>
    <cellStyle name="Normal 6 3 3 3 7" xfId="3801" xr:uid="{00000000-0005-0000-0000-0000DF0B0000}"/>
    <cellStyle name="Normal 6 3 3 4" xfId="904" xr:uid="{00000000-0005-0000-0000-0000E00B0000}"/>
    <cellStyle name="Normal 6 3 3 4 2" xfId="1400" xr:uid="{00000000-0005-0000-0000-0000E10B0000}"/>
    <cellStyle name="Normal 6 3 3 4 2 2" xfId="2419" xr:uid="{00000000-0005-0000-0000-0000E20B0000}"/>
    <cellStyle name="Normal 6 3 3 4 3" xfId="1923" xr:uid="{00000000-0005-0000-0000-0000E30B0000}"/>
    <cellStyle name="Normal 6 3 3 4 4" xfId="2921" xr:uid="{00000000-0005-0000-0000-0000E40B0000}"/>
    <cellStyle name="Normal 6 3 3 4 5" xfId="3423" xr:uid="{00000000-0005-0000-0000-0000E50B0000}"/>
    <cellStyle name="Normal 6 3 3 4 6" xfId="3925" xr:uid="{00000000-0005-0000-0000-0000E60B0000}"/>
    <cellStyle name="Normal 6 3 3 5" xfId="1152" xr:uid="{00000000-0005-0000-0000-0000E70B0000}"/>
    <cellStyle name="Normal 6 3 3 5 2" xfId="2171" xr:uid="{00000000-0005-0000-0000-0000E80B0000}"/>
    <cellStyle name="Normal 6 3 3 6" xfId="1675" xr:uid="{00000000-0005-0000-0000-0000E90B0000}"/>
    <cellStyle name="Normal 6 3 3 7" xfId="2673" xr:uid="{00000000-0005-0000-0000-0000EA0B0000}"/>
    <cellStyle name="Normal 6 3 3 8" xfId="3175" xr:uid="{00000000-0005-0000-0000-0000EB0B0000}"/>
    <cellStyle name="Normal 6 3 3 9" xfId="3677" xr:uid="{00000000-0005-0000-0000-0000EC0B0000}"/>
    <cellStyle name="Normal 6 3 4" xfId="708" xr:uid="{00000000-0005-0000-0000-0000ED0B0000}"/>
    <cellStyle name="Normal 6 3 4 2" xfId="832" xr:uid="{00000000-0005-0000-0000-0000EE0B0000}"/>
    <cellStyle name="Normal 6 3 4 2 2" xfId="1080" xr:uid="{00000000-0005-0000-0000-0000EF0B0000}"/>
    <cellStyle name="Normal 6 3 4 2 2 2" xfId="1576" xr:uid="{00000000-0005-0000-0000-0000F00B0000}"/>
    <cellStyle name="Normal 6 3 4 2 2 2 2" xfId="2595" xr:uid="{00000000-0005-0000-0000-0000F10B0000}"/>
    <cellStyle name="Normal 6 3 4 2 2 3" xfId="2099" xr:uid="{00000000-0005-0000-0000-0000F20B0000}"/>
    <cellStyle name="Normal 6 3 4 2 2 4" xfId="3097" xr:uid="{00000000-0005-0000-0000-0000F30B0000}"/>
    <cellStyle name="Normal 6 3 4 2 2 5" xfId="3599" xr:uid="{00000000-0005-0000-0000-0000F40B0000}"/>
    <cellStyle name="Normal 6 3 4 2 2 6" xfId="4101" xr:uid="{00000000-0005-0000-0000-0000F50B0000}"/>
    <cellStyle name="Normal 6 3 4 2 3" xfId="1328" xr:uid="{00000000-0005-0000-0000-0000F60B0000}"/>
    <cellStyle name="Normal 6 3 4 2 3 2" xfId="2347" xr:uid="{00000000-0005-0000-0000-0000F70B0000}"/>
    <cellStyle name="Normal 6 3 4 2 4" xfId="1851" xr:uid="{00000000-0005-0000-0000-0000F80B0000}"/>
    <cellStyle name="Normal 6 3 4 2 5" xfId="2849" xr:uid="{00000000-0005-0000-0000-0000F90B0000}"/>
    <cellStyle name="Normal 6 3 4 2 6" xfId="3351" xr:uid="{00000000-0005-0000-0000-0000FA0B0000}"/>
    <cellStyle name="Normal 6 3 4 2 7" xfId="3853" xr:uid="{00000000-0005-0000-0000-0000FB0B0000}"/>
    <cellStyle name="Normal 6 3 4 3" xfId="956" xr:uid="{00000000-0005-0000-0000-0000FC0B0000}"/>
    <cellStyle name="Normal 6 3 4 3 2" xfId="1452" xr:uid="{00000000-0005-0000-0000-0000FD0B0000}"/>
    <cellStyle name="Normal 6 3 4 3 2 2" xfId="2471" xr:uid="{00000000-0005-0000-0000-0000FE0B0000}"/>
    <cellStyle name="Normal 6 3 4 3 3" xfId="1975" xr:uid="{00000000-0005-0000-0000-0000FF0B0000}"/>
    <cellStyle name="Normal 6 3 4 3 4" xfId="2973" xr:uid="{00000000-0005-0000-0000-0000000C0000}"/>
    <cellStyle name="Normal 6 3 4 3 5" xfId="3475" xr:uid="{00000000-0005-0000-0000-0000010C0000}"/>
    <cellStyle name="Normal 6 3 4 3 6" xfId="3977" xr:uid="{00000000-0005-0000-0000-0000020C0000}"/>
    <cellStyle name="Normal 6 3 4 4" xfId="1204" xr:uid="{00000000-0005-0000-0000-0000030C0000}"/>
    <cellStyle name="Normal 6 3 4 4 2" xfId="2223" xr:uid="{00000000-0005-0000-0000-0000040C0000}"/>
    <cellStyle name="Normal 6 3 4 5" xfId="1727" xr:uid="{00000000-0005-0000-0000-0000050C0000}"/>
    <cellStyle name="Normal 6 3 4 6" xfId="2725" xr:uid="{00000000-0005-0000-0000-0000060C0000}"/>
    <cellStyle name="Normal 6 3 4 7" xfId="3227" xr:uid="{00000000-0005-0000-0000-0000070C0000}"/>
    <cellStyle name="Normal 6 3 4 8" xfId="3729" xr:uid="{00000000-0005-0000-0000-0000080C0000}"/>
    <cellStyle name="Normal 6 3 5" xfId="738" xr:uid="{00000000-0005-0000-0000-0000090C0000}"/>
    <cellStyle name="Normal 6 3 5 2" xfId="986" xr:uid="{00000000-0005-0000-0000-00000A0C0000}"/>
    <cellStyle name="Normal 6 3 5 2 2" xfId="1482" xr:uid="{00000000-0005-0000-0000-00000B0C0000}"/>
    <cellStyle name="Normal 6 3 5 2 2 2" xfId="2501" xr:uid="{00000000-0005-0000-0000-00000C0C0000}"/>
    <cellStyle name="Normal 6 3 5 2 3" xfId="2005" xr:uid="{00000000-0005-0000-0000-00000D0C0000}"/>
    <cellStyle name="Normal 6 3 5 2 4" xfId="3003" xr:uid="{00000000-0005-0000-0000-00000E0C0000}"/>
    <cellStyle name="Normal 6 3 5 2 5" xfId="3505" xr:uid="{00000000-0005-0000-0000-00000F0C0000}"/>
    <cellStyle name="Normal 6 3 5 2 6" xfId="4007" xr:uid="{00000000-0005-0000-0000-0000100C0000}"/>
    <cellStyle name="Normal 6 3 5 3" xfId="1234" xr:uid="{00000000-0005-0000-0000-0000110C0000}"/>
    <cellStyle name="Normal 6 3 5 3 2" xfId="2253" xr:uid="{00000000-0005-0000-0000-0000120C0000}"/>
    <cellStyle name="Normal 6 3 5 4" xfId="1757" xr:uid="{00000000-0005-0000-0000-0000130C0000}"/>
    <cellStyle name="Normal 6 3 5 5" xfId="2755" xr:uid="{00000000-0005-0000-0000-0000140C0000}"/>
    <cellStyle name="Normal 6 3 5 6" xfId="3257" xr:uid="{00000000-0005-0000-0000-0000150C0000}"/>
    <cellStyle name="Normal 6 3 5 7" xfId="3759" xr:uid="{00000000-0005-0000-0000-0000160C0000}"/>
    <cellStyle name="Normal 6 3 6" xfId="606" xr:uid="{00000000-0005-0000-0000-0000170C0000}"/>
    <cellStyle name="Normal 6 3 6 2" xfId="1358" xr:uid="{00000000-0005-0000-0000-0000180C0000}"/>
    <cellStyle name="Normal 6 3 6 2 2" xfId="2377" xr:uid="{00000000-0005-0000-0000-0000190C0000}"/>
    <cellStyle name="Normal 6 3 6 3" xfId="1633" xr:uid="{00000000-0005-0000-0000-00001A0C0000}"/>
    <cellStyle name="Normal 6 3 6 4" xfId="2879" xr:uid="{00000000-0005-0000-0000-00001B0C0000}"/>
    <cellStyle name="Normal 6 3 6 5" xfId="3381" xr:uid="{00000000-0005-0000-0000-00001C0C0000}"/>
    <cellStyle name="Normal 6 3 6 6" xfId="3883" xr:uid="{00000000-0005-0000-0000-00001D0C0000}"/>
    <cellStyle name="Normal 6 3 7" xfId="862" xr:uid="{00000000-0005-0000-0000-00001E0C0000}"/>
    <cellStyle name="Normal 6 3 7 2" xfId="1881" xr:uid="{00000000-0005-0000-0000-00001F0C0000}"/>
    <cellStyle name="Normal 6 3 8" xfId="1110" xr:uid="{00000000-0005-0000-0000-0000200C0000}"/>
    <cellStyle name="Normal 6 3 8 2" xfId="2129" xr:uid="{00000000-0005-0000-0000-0000210C0000}"/>
    <cellStyle name="Normal 6 3 9" xfId="1623" xr:uid="{00000000-0005-0000-0000-0000220C0000}"/>
    <cellStyle name="Normal 6 4" xfId="608" xr:uid="{00000000-0005-0000-0000-0000230C0000}"/>
    <cellStyle name="Normal 6 4 10" xfId="3135" xr:uid="{00000000-0005-0000-0000-0000240C0000}"/>
    <cellStyle name="Normal 6 4 11" xfId="3637" xr:uid="{00000000-0005-0000-0000-0000250C0000}"/>
    <cellStyle name="Normal 6 4 2" xfId="638" xr:uid="{00000000-0005-0000-0000-0000260C0000}"/>
    <cellStyle name="Normal 6 4 2 2" xfId="712" xr:uid="{00000000-0005-0000-0000-0000270C0000}"/>
    <cellStyle name="Normal 6 4 2 2 2" xfId="836" xr:uid="{00000000-0005-0000-0000-0000280C0000}"/>
    <cellStyle name="Normal 6 4 2 2 2 2" xfId="1084" xr:uid="{00000000-0005-0000-0000-0000290C0000}"/>
    <cellStyle name="Normal 6 4 2 2 2 2 2" xfId="1580" xr:uid="{00000000-0005-0000-0000-00002A0C0000}"/>
    <cellStyle name="Normal 6 4 2 2 2 2 2 2" xfId="2599" xr:uid="{00000000-0005-0000-0000-00002B0C0000}"/>
    <cellStyle name="Normal 6 4 2 2 2 2 3" xfId="2103" xr:uid="{00000000-0005-0000-0000-00002C0C0000}"/>
    <cellStyle name="Normal 6 4 2 2 2 2 4" xfId="3101" xr:uid="{00000000-0005-0000-0000-00002D0C0000}"/>
    <cellStyle name="Normal 6 4 2 2 2 2 5" xfId="3603" xr:uid="{00000000-0005-0000-0000-00002E0C0000}"/>
    <cellStyle name="Normal 6 4 2 2 2 2 6" xfId="4105" xr:uid="{00000000-0005-0000-0000-00002F0C0000}"/>
    <cellStyle name="Normal 6 4 2 2 2 3" xfId="1332" xr:uid="{00000000-0005-0000-0000-0000300C0000}"/>
    <cellStyle name="Normal 6 4 2 2 2 3 2" xfId="2351" xr:uid="{00000000-0005-0000-0000-0000310C0000}"/>
    <cellStyle name="Normal 6 4 2 2 2 4" xfId="1855" xr:uid="{00000000-0005-0000-0000-0000320C0000}"/>
    <cellStyle name="Normal 6 4 2 2 2 5" xfId="2853" xr:uid="{00000000-0005-0000-0000-0000330C0000}"/>
    <cellStyle name="Normal 6 4 2 2 2 6" xfId="3355" xr:uid="{00000000-0005-0000-0000-0000340C0000}"/>
    <cellStyle name="Normal 6 4 2 2 2 7" xfId="3857" xr:uid="{00000000-0005-0000-0000-0000350C0000}"/>
    <cellStyle name="Normal 6 4 2 2 3" xfId="960" xr:uid="{00000000-0005-0000-0000-0000360C0000}"/>
    <cellStyle name="Normal 6 4 2 2 3 2" xfId="1456" xr:uid="{00000000-0005-0000-0000-0000370C0000}"/>
    <cellStyle name="Normal 6 4 2 2 3 2 2" xfId="2475" xr:uid="{00000000-0005-0000-0000-0000380C0000}"/>
    <cellStyle name="Normal 6 4 2 2 3 3" xfId="1979" xr:uid="{00000000-0005-0000-0000-0000390C0000}"/>
    <cellStyle name="Normal 6 4 2 2 3 4" xfId="2977" xr:uid="{00000000-0005-0000-0000-00003A0C0000}"/>
    <cellStyle name="Normal 6 4 2 2 3 5" xfId="3479" xr:uid="{00000000-0005-0000-0000-00003B0C0000}"/>
    <cellStyle name="Normal 6 4 2 2 3 6" xfId="3981" xr:uid="{00000000-0005-0000-0000-00003C0C0000}"/>
    <cellStyle name="Normal 6 4 2 2 4" xfId="1208" xr:uid="{00000000-0005-0000-0000-00003D0C0000}"/>
    <cellStyle name="Normal 6 4 2 2 4 2" xfId="2227" xr:uid="{00000000-0005-0000-0000-00003E0C0000}"/>
    <cellStyle name="Normal 6 4 2 2 5" xfId="1731" xr:uid="{00000000-0005-0000-0000-00003F0C0000}"/>
    <cellStyle name="Normal 6 4 2 2 6" xfId="2729" xr:uid="{00000000-0005-0000-0000-0000400C0000}"/>
    <cellStyle name="Normal 6 4 2 2 7" xfId="3231" xr:uid="{00000000-0005-0000-0000-0000410C0000}"/>
    <cellStyle name="Normal 6 4 2 2 8" xfId="3733" xr:uid="{00000000-0005-0000-0000-0000420C0000}"/>
    <cellStyle name="Normal 6 4 2 3" xfId="762" xr:uid="{00000000-0005-0000-0000-0000430C0000}"/>
    <cellStyle name="Normal 6 4 2 3 2" xfId="1010" xr:uid="{00000000-0005-0000-0000-0000440C0000}"/>
    <cellStyle name="Normal 6 4 2 3 2 2" xfId="1506" xr:uid="{00000000-0005-0000-0000-0000450C0000}"/>
    <cellStyle name="Normal 6 4 2 3 2 2 2" xfId="2525" xr:uid="{00000000-0005-0000-0000-0000460C0000}"/>
    <cellStyle name="Normal 6 4 2 3 2 3" xfId="2029" xr:uid="{00000000-0005-0000-0000-0000470C0000}"/>
    <cellStyle name="Normal 6 4 2 3 2 4" xfId="3027" xr:uid="{00000000-0005-0000-0000-0000480C0000}"/>
    <cellStyle name="Normal 6 4 2 3 2 5" xfId="3529" xr:uid="{00000000-0005-0000-0000-0000490C0000}"/>
    <cellStyle name="Normal 6 4 2 3 2 6" xfId="4031" xr:uid="{00000000-0005-0000-0000-00004A0C0000}"/>
    <cellStyle name="Normal 6 4 2 3 3" xfId="1258" xr:uid="{00000000-0005-0000-0000-00004B0C0000}"/>
    <cellStyle name="Normal 6 4 2 3 3 2" xfId="2277" xr:uid="{00000000-0005-0000-0000-00004C0C0000}"/>
    <cellStyle name="Normal 6 4 2 3 4" xfId="1781" xr:uid="{00000000-0005-0000-0000-00004D0C0000}"/>
    <cellStyle name="Normal 6 4 2 3 5" xfId="2779" xr:uid="{00000000-0005-0000-0000-00004E0C0000}"/>
    <cellStyle name="Normal 6 4 2 3 6" xfId="3281" xr:uid="{00000000-0005-0000-0000-00004F0C0000}"/>
    <cellStyle name="Normal 6 4 2 3 7" xfId="3783" xr:uid="{00000000-0005-0000-0000-0000500C0000}"/>
    <cellStyle name="Normal 6 4 2 4" xfId="886" xr:uid="{00000000-0005-0000-0000-0000510C0000}"/>
    <cellStyle name="Normal 6 4 2 4 2" xfId="1382" xr:uid="{00000000-0005-0000-0000-0000520C0000}"/>
    <cellStyle name="Normal 6 4 2 4 2 2" xfId="2401" xr:uid="{00000000-0005-0000-0000-0000530C0000}"/>
    <cellStyle name="Normal 6 4 2 4 3" xfId="1905" xr:uid="{00000000-0005-0000-0000-0000540C0000}"/>
    <cellStyle name="Normal 6 4 2 4 4" xfId="2903" xr:uid="{00000000-0005-0000-0000-0000550C0000}"/>
    <cellStyle name="Normal 6 4 2 4 5" xfId="3405" xr:uid="{00000000-0005-0000-0000-0000560C0000}"/>
    <cellStyle name="Normal 6 4 2 4 6" xfId="3907" xr:uid="{00000000-0005-0000-0000-0000570C0000}"/>
    <cellStyle name="Normal 6 4 2 5" xfId="1134" xr:uid="{00000000-0005-0000-0000-0000580C0000}"/>
    <cellStyle name="Normal 6 4 2 5 2" xfId="2153" xr:uid="{00000000-0005-0000-0000-0000590C0000}"/>
    <cellStyle name="Normal 6 4 2 6" xfId="1657" xr:uid="{00000000-0005-0000-0000-00005A0C0000}"/>
    <cellStyle name="Normal 6 4 2 7" xfId="2655" xr:uid="{00000000-0005-0000-0000-00005B0C0000}"/>
    <cellStyle name="Normal 6 4 2 8" xfId="3157" xr:uid="{00000000-0005-0000-0000-00005C0C0000}"/>
    <cellStyle name="Normal 6 4 2 9" xfId="3659" xr:uid="{00000000-0005-0000-0000-00005D0C0000}"/>
    <cellStyle name="Normal 6 4 3" xfId="658" xr:uid="{00000000-0005-0000-0000-00005E0C0000}"/>
    <cellStyle name="Normal 6 4 3 2" xfId="713" xr:uid="{00000000-0005-0000-0000-00005F0C0000}"/>
    <cellStyle name="Normal 6 4 3 2 2" xfId="837" xr:uid="{00000000-0005-0000-0000-0000600C0000}"/>
    <cellStyle name="Normal 6 4 3 2 2 2" xfId="1085" xr:uid="{00000000-0005-0000-0000-0000610C0000}"/>
    <cellStyle name="Normal 6 4 3 2 2 2 2" xfId="1581" xr:uid="{00000000-0005-0000-0000-0000620C0000}"/>
    <cellStyle name="Normal 6 4 3 2 2 2 2 2" xfId="2600" xr:uid="{00000000-0005-0000-0000-0000630C0000}"/>
    <cellStyle name="Normal 6 4 3 2 2 2 3" xfId="2104" xr:uid="{00000000-0005-0000-0000-0000640C0000}"/>
    <cellStyle name="Normal 6 4 3 2 2 2 4" xfId="3102" xr:uid="{00000000-0005-0000-0000-0000650C0000}"/>
    <cellStyle name="Normal 6 4 3 2 2 2 5" xfId="3604" xr:uid="{00000000-0005-0000-0000-0000660C0000}"/>
    <cellStyle name="Normal 6 4 3 2 2 2 6" xfId="4106" xr:uid="{00000000-0005-0000-0000-0000670C0000}"/>
    <cellStyle name="Normal 6 4 3 2 2 3" xfId="1333" xr:uid="{00000000-0005-0000-0000-0000680C0000}"/>
    <cellStyle name="Normal 6 4 3 2 2 3 2" xfId="2352" xr:uid="{00000000-0005-0000-0000-0000690C0000}"/>
    <cellStyle name="Normal 6 4 3 2 2 4" xfId="1856" xr:uid="{00000000-0005-0000-0000-00006A0C0000}"/>
    <cellStyle name="Normal 6 4 3 2 2 5" xfId="2854" xr:uid="{00000000-0005-0000-0000-00006B0C0000}"/>
    <cellStyle name="Normal 6 4 3 2 2 6" xfId="3356" xr:uid="{00000000-0005-0000-0000-00006C0C0000}"/>
    <cellStyle name="Normal 6 4 3 2 2 7" xfId="3858" xr:uid="{00000000-0005-0000-0000-00006D0C0000}"/>
    <cellStyle name="Normal 6 4 3 2 3" xfId="961" xr:uid="{00000000-0005-0000-0000-00006E0C0000}"/>
    <cellStyle name="Normal 6 4 3 2 3 2" xfId="1457" xr:uid="{00000000-0005-0000-0000-00006F0C0000}"/>
    <cellStyle name="Normal 6 4 3 2 3 2 2" xfId="2476" xr:uid="{00000000-0005-0000-0000-0000700C0000}"/>
    <cellStyle name="Normal 6 4 3 2 3 3" xfId="1980" xr:uid="{00000000-0005-0000-0000-0000710C0000}"/>
    <cellStyle name="Normal 6 4 3 2 3 4" xfId="2978" xr:uid="{00000000-0005-0000-0000-0000720C0000}"/>
    <cellStyle name="Normal 6 4 3 2 3 5" xfId="3480" xr:uid="{00000000-0005-0000-0000-0000730C0000}"/>
    <cellStyle name="Normal 6 4 3 2 3 6" xfId="3982" xr:uid="{00000000-0005-0000-0000-0000740C0000}"/>
    <cellStyle name="Normal 6 4 3 2 4" xfId="1209" xr:uid="{00000000-0005-0000-0000-0000750C0000}"/>
    <cellStyle name="Normal 6 4 3 2 4 2" xfId="2228" xr:uid="{00000000-0005-0000-0000-0000760C0000}"/>
    <cellStyle name="Normal 6 4 3 2 5" xfId="1732" xr:uid="{00000000-0005-0000-0000-0000770C0000}"/>
    <cellStyle name="Normal 6 4 3 2 6" xfId="2730" xr:uid="{00000000-0005-0000-0000-0000780C0000}"/>
    <cellStyle name="Normal 6 4 3 2 7" xfId="3232" xr:uid="{00000000-0005-0000-0000-0000790C0000}"/>
    <cellStyle name="Normal 6 4 3 2 8" xfId="3734" xr:uid="{00000000-0005-0000-0000-00007A0C0000}"/>
    <cellStyle name="Normal 6 4 3 3" xfId="782" xr:uid="{00000000-0005-0000-0000-00007B0C0000}"/>
    <cellStyle name="Normal 6 4 3 3 2" xfId="1030" xr:uid="{00000000-0005-0000-0000-00007C0C0000}"/>
    <cellStyle name="Normal 6 4 3 3 2 2" xfId="1526" xr:uid="{00000000-0005-0000-0000-00007D0C0000}"/>
    <cellStyle name="Normal 6 4 3 3 2 2 2" xfId="2545" xr:uid="{00000000-0005-0000-0000-00007E0C0000}"/>
    <cellStyle name="Normal 6 4 3 3 2 3" xfId="2049" xr:uid="{00000000-0005-0000-0000-00007F0C0000}"/>
    <cellStyle name="Normal 6 4 3 3 2 4" xfId="3047" xr:uid="{00000000-0005-0000-0000-0000800C0000}"/>
    <cellStyle name="Normal 6 4 3 3 2 5" xfId="3549" xr:uid="{00000000-0005-0000-0000-0000810C0000}"/>
    <cellStyle name="Normal 6 4 3 3 2 6" xfId="4051" xr:uid="{00000000-0005-0000-0000-0000820C0000}"/>
    <cellStyle name="Normal 6 4 3 3 3" xfId="1278" xr:uid="{00000000-0005-0000-0000-0000830C0000}"/>
    <cellStyle name="Normal 6 4 3 3 3 2" xfId="2297" xr:uid="{00000000-0005-0000-0000-0000840C0000}"/>
    <cellStyle name="Normal 6 4 3 3 4" xfId="1801" xr:uid="{00000000-0005-0000-0000-0000850C0000}"/>
    <cellStyle name="Normal 6 4 3 3 5" xfId="2799" xr:uid="{00000000-0005-0000-0000-0000860C0000}"/>
    <cellStyle name="Normal 6 4 3 3 6" xfId="3301" xr:uid="{00000000-0005-0000-0000-0000870C0000}"/>
    <cellStyle name="Normal 6 4 3 3 7" xfId="3803" xr:uid="{00000000-0005-0000-0000-0000880C0000}"/>
    <cellStyle name="Normal 6 4 3 4" xfId="906" xr:uid="{00000000-0005-0000-0000-0000890C0000}"/>
    <cellStyle name="Normal 6 4 3 4 2" xfId="1402" xr:uid="{00000000-0005-0000-0000-00008A0C0000}"/>
    <cellStyle name="Normal 6 4 3 4 2 2" xfId="2421" xr:uid="{00000000-0005-0000-0000-00008B0C0000}"/>
    <cellStyle name="Normal 6 4 3 4 3" xfId="1925" xr:uid="{00000000-0005-0000-0000-00008C0C0000}"/>
    <cellStyle name="Normal 6 4 3 4 4" xfId="2923" xr:uid="{00000000-0005-0000-0000-00008D0C0000}"/>
    <cellStyle name="Normal 6 4 3 4 5" xfId="3425" xr:uid="{00000000-0005-0000-0000-00008E0C0000}"/>
    <cellStyle name="Normal 6 4 3 4 6" xfId="3927" xr:uid="{00000000-0005-0000-0000-00008F0C0000}"/>
    <cellStyle name="Normal 6 4 3 5" xfId="1154" xr:uid="{00000000-0005-0000-0000-0000900C0000}"/>
    <cellStyle name="Normal 6 4 3 5 2" xfId="2173" xr:uid="{00000000-0005-0000-0000-0000910C0000}"/>
    <cellStyle name="Normal 6 4 3 6" xfId="1677" xr:uid="{00000000-0005-0000-0000-0000920C0000}"/>
    <cellStyle name="Normal 6 4 3 7" xfId="2675" xr:uid="{00000000-0005-0000-0000-0000930C0000}"/>
    <cellStyle name="Normal 6 4 3 8" xfId="3177" xr:uid="{00000000-0005-0000-0000-0000940C0000}"/>
    <cellStyle name="Normal 6 4 3 9" xfId="3679" xr:uid="{00000000-0005-0000-0000-0000950C0000}"/>
    <cellStyle name="Normal 6 4 4" xfId="711" xr:uid="{00000000-0005-0000-0000-0000960C0000}"/>
    <cellStyle name="Normal 6 4 4 2" xfId="835" xr:uid="{00000000-0005-0000-0000-0000970C0000}"/>
    <cellStyle name="Normal 6 4 4 2 2" xfId="1083" xr:uid="{00000000-0005-0000-0000-0000980C0000}"/>
    <cellStyle name="Normal 6 4 4 2 2 2" xfId="1579" xr:uid="{00000000-0005-0000-0000-0000990C0000}"/>
    <cellStyle name="Normal 6 4 4 2 2 2 2" xfId="2598" xr:uid="{00000000-0005-0000-0000-00009A0C0000}"/>
    <cellStyle name="Normal 6 4 4 2 2 3" xfId="2102" xr:uid="{00000000-0005-0000-0000-00009B0C0000}"/>
    <cellStyle name="Normal 6 4 4 2 2 4" xfId="3100" xr:uid="{00000000-0005-0000-0000-00009C0C0000}"/>
    <cellStyle name="Normal 6 4 4 2 2 5" xfId="3602" xr:uid="{00000000-0005-0000-0000-00009D0C0000}"/>
    <cellStyle name="Normal 6 4 4 2 2 6" xfId="4104" xr:uid="{00000000-0005-0000-0000-00009E0C0000}"/>
    <cellStyle name="Normal 6 4 4 2 3" xfId="1331" xr:uid="{00000000-0005-0000-0000-00009F0C0000}"/>
    <cellStyle name="Normal 6 4 4 2 3 2" xfId="2350" xr:uid="{00000000-0005-0000-0000-0000A00C0000}"/>
    <cellStyle name="Normal 6 4 4 2 4" xfId="1854" xr:uid="{00000000-0005-0000-0000-0000A10C0000}"/>
    <cellStyle name="Normal 6 4 4 2 5" xfId="2852" xr:uid="{00000000-0005-0000-0000-0000A20C0000}"/>
    <cellStyle name="Normal 6 4 4 2 6" xfId="3354" xr:uid="{00000000-0005-0000-0000-0000A30C0000}"/>
    <cellStyle name="Normal 6 4 4 2 7" xfId="3856" xr:uid="{00000000-0005-0000-0000-0000A40C0000}"/>
    <cellStyle name="Normal 6 4 4 3" xfId="959" xr:uid="{00000000-0005-0000-0000-0000A50C0000}"/>
    <cellStyle name="Normal 6 4 4 3 2" xfId="1455" xr:uid="{00000000-0005-0000-0000-0000A60C0000}"/>
    <cellStyle name="Normal 6 4 4 3 2 2" xfId="2474" xr:uid="{00000000-0005-0000-0000-0000A70C0000}"/>
    <cellStyle name="Normal 6 4 4 3 3" xfId="1978" xr:uid="{00000000-0005-0000-0000-0000A80C0000}"/>
    <cellStyle name="Normal 6 4 4 3 4" xfId="2976" xr:uid="{00000000-0005-0000-0000-0000A90C0000}"/>
    <cellStyle name="Normal 6 4 4 3 5" xfId="3478" xr:uid="{00000000-0005-0000-0000-0000AA0C0000}"/>
    <cellStyle name="Normal 6 4 4 3 6" xfId="3980" xr:uid="{00000000-0005-0000-0000-0000AB0C0000}"/>
    <cellStyle name="Normal 6 4 4 4" xfId="1207" xr:uid="{00000000-0005-0000-0000-0000AC0C0000}"/>
    <cellStyle name="Normal 6 4 4 4 2" xfId="2226" xr:uid="{00000000-0005-0000-0000-0000AD0C0000}"/>
    <cellStyle name="Normal 6 4 4 5" xfId="1730" xr:uid="{00000000-0005-0000-0000-0000AE0C0000}"/>
    <cellStyle name="Normal 6 4 4 6" xfId="2728" xr:uid="{00000000-0005-0000-0000-0000AF0C0000}"/>
    <cellStyle name="Normal 6 4 4 7" xfId="3230" xr:uid="{00000000-0005-0000-0000-0000B00C0000}"/>
    <cellStyle name="Normal 6 4 4 8" xfId="3732" xr:uid="{00000000-0005-0000-0000-0000B10C0000}"/>
    <cellStyle name="Normal 6 4 5" xfId="740" xr:uid="{00000000-0005-0000-0000-0000B20C0000}"/>
    <cellStyle name="Normal 6 4 5 2" xfId="988" xr:uid="{00000000-0005-0000-0000-0000B30C0000}"/>
    <cellStyle name="Normal 6 4 5 2 2" xfId="1484" xr:uid="{00000000-0005-0000-0000-0000B40C0000}"/>
    <cellStyle name="Normal 6 4 5 2 2 2" xfId="2503" xr:uid="{00000000-0005-0000-0000-0000B50C0000}"/>
    <cellStyle name="Normal 6 4 5 2 3" xfId="2007" xr:uid="{00000000-0005-0000-0000-0000B60C0000}"/>
    <cellStyle name="Normal 6 4 5 2 4" xfId="3005" xr:uid="{00000000-0005-0000-0000-0000B70C0000}"/>
    <cellStyle name="Normal 6 4 5 2 5" xfId="3507" xr:uid="{00000000-0005-0000-0000-0000B80C0000}"/>
    <cellStyle name="Normal 6 4 5 2 6" xfId="4009" xr:uid="{00000000-0005-0000-0000-0000B90C0000}"/>
    <cellStyle name="Normal 6 4 5 3" xfId="1236" xr:uid="{00000000-0005-0000-0000-0000BA0C0000}"/>
    <cellStyle name="Normal 6 4 5 3 2" xfId="2255" xr:uid="{00000000-0005-0000-0000-0000BB0C0000}"/>
    <cellStyle name="Normal 6 4 5 4" xfId="1759" xr:uid="{00000000-0005-0000-0000-0000BC0C0000}"/>
    <cellStyle name="Normal 6 4 5 5" xfId="2757" xr:uid="{00000000-0005-0000-0000-0000BD0C0000}"/>
    <cellStyle name="Normal 6 4 5 6" xfId="3259" xr:uid="{00000000-0005-0000-0000-0000BE0C0000}"/>
    <cellStyle name="Normal 6 4 5 7" xfId="3761" xr:uid="{00000000-0005-0000-0000-0000BF0C0000}"/>
    <cellStyle name="Normal 6 4 6" xfId="864" xr:uid="{00000000-0005-0000-0000-0000C00C0000}"/>
    <cellStyle name="Normal 6 4 6 2" xfId="1360" xr:uid="{00000000-0005-0000-0000-0000C10C0000}"/>
    <cellStyle name="Normal 6 4 6 2 2" xfId="2379" xr:uid="{00000000-0005-0000-0000-0000C20C0000}"/>
    <cellStyle name="Normal 6 4 6 3" xfId="1883" xr:uid="{00000000-0005-0000-0000-0000C30C0000}"/>
    <cellStyle name="Normal 6 4 6 4" xfId="2881" xr:uid="{00000000-0005-0000-0000-0000C40C0000}"/>
    <cellStyle name="Normal 6 4 6 5" xfId="3383" xr:uid="{00000000-0005-0000-0000-0000C50C0000}"/>
    <cellStyle name="Normal 6 4 6 6" xfId="3885" xr:uid="{00000000-0005-0000-0000-0000C60C0000}"/>
    <cellStyle name="Normal 6 4 7" xfId="1112" xr:uid="{00000000-0005-0000-0000-0000C70C0000}"/>
    <cellStyle name="Normal 6 4 7 2" xfId="2131" xr:uid="{00000000-0005-0000-0000-0000C80C0000}"/>
    <cellStyle name="Normal 6 4 8" xfId="1635" xr:uid="{00000000-0005-0000-0000-0000C90C0000}"/>
    <cellStyle name="Normal 6 4 9" xfId="2633" xr:uid="{00000000-0005-0000-0000-0000CA0C0000}"/>
    <cellStyle name="Normal 6 5" xfId="610" xr:uid="{00000000-0005-0000-0000-0000CB0C0000}"/>
    <cellStyle name="Normal 6 5 10" xfId="3137" xr:uid="{00000000-0005-0000-0000-0000CC0C0000}"/>
    <cellStyle name="Normal 6 5 11" xfId="3639" xr:uid="{00000000-0005-0000-0000-0000CD0C0000}"/>
    <cellStyle name="Normal 6 5 2" xfId="640" xr:uid="{00000000-0005-0000-0000-0000CE0C0000}"/>
    <cellStyle name="Normal 6 5 2 2" xfId="715" xr:uid="{00000000-0005-0000-0000-0000CF0C0000}"/>
    <cellStyle name="Normal 6 5 2 2 2" xfId="839" xr:uid="{00000000-0005-0000-0000-0000D00C0000}"/>
    <cellStyle name="Normal 6 5 2 2 2 2" xfId="1087" xr:uid="{00000000-0005-0000-0000-0000D10C0000}"/>
    <cellStyle name="Normal 6 5 2 2 2 2 2" xfId="1583" xr:uid="{00000000-0005-0000-0000-0000D20C0000}"/>
    <cellStyle name="Normal 6 5 2 2 2 2 2 2" xfId="2602" xr:uid="{00000000-0005-0000-0000-0000D30C0000}"/>
    <cellStyle name="Normal 6 5 2 2 2 2 3" xfId="2106" xr:uid="{00000000-0005-0000-0000-0000D40C0000}"/>
    <cellStyle name="Normal 6 5 2 2 2 2 4" xfId="3104" xr:uid="{00000000-0005-0000-0000-0000D50C0000}"/>
    <cellStyle name="Normal 6 5 2 2 2 2 5" xfId="3606" xr:uid="{00000000-0005-0000-0000-0000D60C0000}"/>
    <cellStyle name="Normal 6 5 2 2 2 2 6" xfId="4108" xr:uid="{00000000-0005-0000-0000-0000D70C0000}"/>
    <cellStyle name="Normal 6 5 2 2 2 3" xfId="1335" xr:uid="{00000000-0005-0000-0000-0000D80C0000}"/>
    <cellStyle name="Normal 6 5 2 2 2 3 2" xfId="2354" xr:uid="{00000000-0005-0000-0000-0000D90C0000}"/>
    <cellStyle name="Normal 6 5 2 2 2 4" xfId="1858" xr:uid="{00000000-0005-0000-0000-0000DA0C0000}"/>
    <cellStyle name="Normal 6 5 2 2 2 5" xfId="2856" xr:uid="{00000000-0005-0000-0000-0000DB0C0000}"/>
    <cellStyle name="Normal 6 5 2 2 2 6" xfId="3358" xr:uid="{00000000-0005-0000-0000-0000DC0C0000}"/>
    <cellStyle name="Normal 6 5 2 2 2 7" xfId="3860" xr:uid="{00000000-0005-0000-0000-0000DD0C0000}"/>
    <cellStyle name="Normal 6 5 2 2 3" xfId="963" xr:uid="{00000000-0005-0000-0000-0000DE0C0000}"/>
    <cellStyle name="Normal 6 5 2 2 3 2" xfId="1459" xr:uid="{00000000-0005-0000-0000-0000DF0C0000}"/>
    <cellStyle name="Normal 6 5 2 2 3 2 2" xfId="2478" xr:uid="{00000000-0005-0000-0000-0000E00C0000}"/>
    <cellStyle name="Normal 6 5 2 2 3 3" xfId="1982" xr:uid="{00000000-0005-0000-0000-0000E10C0000}"/>
    <cellStyle name="Normal 6 5 2 2 3 4" xfId="2980" xr:uid="{00000000-0005-0000-0000-0000E20C0000}"/>
    <cellStyle name="Normal 6 5 2 2 3 5" xfId="3482" xr:uid="{00000000-0005-0000-0000-0000E30C0000}"/>
    <cellStyle name="Normal 6 5 2 2 3 6" xfId="3984" xr:uid="{00000000-0005-0000-0000-0000E40C0000}"/>
    <cellStyle name="Normal 6 5 2 2 4" xfId="1211" xr:uid="{00000000-0005-0000-0000-0000E50C0000}"/>
    <cellStyle name="Normal 6 5 2 2 4 2" xfId="2230" xr:uid="{00000000-0005-0000-0000-0000E60C0000}"/>
    <cellStyle name="Normal 6 5 2 2 5" xfId="1734" xr:uid="{00000000-0005-0000-0000-0000E70C0000}"/>
    <cellStyle name="Normal 6 5 2 2 6" xfId="2732" xr:uid="{00000000-0005-0000-0000-0000E80C0000}"/>
    <cellStyle name="Normal 6 5 2 2 7" xfId="3234" xr:uid="{00000000-0005-0000-0000-0000E90C0000}"/>
    <cellStyle name="Normal 6 5 2 2 8" xfId="3736" xr:uid="{00000000-0005-0000-0000-0000EA0C0000}"/>
    <cellStyle name="Normal 6 5 2 3" xfId="764" xr:uid="{00000000-0005-0000-0000-0000EB0C0000}"/>
    <cellStyle name="Normal 6 5 2 3 2" xfId="1012" xr:uid="{00000000-0005-0000-0000-0000EC0C0000}"/>
    <cellStyle name="Normal 6 5 2 3 2 2" xfId="1508" xr:uid="{00000000-0005-0000-0000-0000ED0C0000}"/>
    <cellStyle name="Normal 6 5 2 3 2 2 2" xfId="2527" xr:uid="{00000000-0005-0000-0000-0000EE0C0000}"/>
    <cellStyle name="Normal 6 5 2 3 2 3" xfId="2031" xr:uid="{00000000-0005-0000-0000-0000EF0C0000}"/>
    <cellStyle name="Normal 6 5 2 3 2 4" xfId="3029" xr:uid="{00000000-0005-0000-0000-0000F00C0000}"/>
    <cellStyle name="Normal 6 5 2 3 2 5" xfId="3531" xr:uid="{00000000-0005-0000-0000-0000F10C0000}"/>
    <cellStyle name="Normal 6 5 2 3 2 6" xfId="4033" xr:uid="{00000000-0005-0000-0000-0000F20C0000}"/>
    <cellStyle name="Normal 6 5 2 3 3" xfId="1260" xr:uid="{00000000-0005-0000-0000-0000F30C0000}"/>
    <cellStyle name="Normal 6 5 2 3 3 2" xfId="2279" xr:uid="{00000000-0005-0000-0000-0000F40C0000}"/>
    <cellStyle name="Normal 6 5 2 3 4" xfId="1783" xr:uid="{00000000-0005-0000-0000-0000F50C0000}"/>
    <cellStyle name="Normal 6 5 2 3 5" xfId="2781" xr:uid="{00000000-0005-0000-0000-0000F60C0000}"/>
    <cellStyle name="Normal 6 5 2 3 6" xfId="3283" xr:uid="{00000000-0005-0000-0000-0000F70C0000}"/>
    <cellStyle name="Normal 6 5 2 3 7" xfId="3785" xr:uid="{00000000-0005-0000-0000-0000F80C0000}"/>
    <cellStyle name="Normal 6 5 2 4" xfId="888" xr:uid="{00000000-0005-0000-0000-0000F90C0000}"/>
    <cellStyle name="Normal 6 5 2 4 2" xfId="1384" xr:uid="{00000000-0005-0000-0000-0000FA0C0000}"/>
    <cellStyle name="Normal 6 5 2 4 2 2" xfId="2403" xr:uid="{00000000-0005-0000-0000-0000FB0C0000}"/>
    <cellStyle name="Normal 6 5 2 4 3" xfId="1907" xr:uid="{00000000-0005-0000-0000-0000FC0C0000}"/>
    <cellStyle name="Normal 6 5 2 4 4" xfId="2905" xr:uid="{00000000-0005-0000-0000-0000FD0C0000}"/>
    <cellStyle name="Normal 6 5 2 4 5" xfId="3407" xr:uid="{00000000-0005-0000-0000-0000FE0C0000}"/>
    <cellStyle name="Normal 6 5 2 4 6" xfId="3909" xr:uid="{00000000-0005-0000-0000-0000FF0C0000}"/>
    <cellStyle name="Normal 6 5 2 5" xfId="1136" xr:uid="{00000000-0005-0000-0000-0000000D0000}"/>
    <cellStyle name="Normal 6 5 2 5 2" xfId="2155" xr:uid="{00000000-0005-0000-0000-0000010D0000}"/>
    <cellStyle name="Normal 6 5 2 6" xfId="1659" xr:uid="{00000000-0005-0000-0000-0000020D0000}"/>
    <cellStyle name="Normal 6 5 2 7" xfId="2657" xr:uid="{00000000-0005-0000-0000-0000030D0000}"/>
    <cellStyle name="Normal 6 5 2 8" xfId="3159" xr:uid="{00000000-0005-0000-0000-0000040D0000}"/>
    <cellStyle name="Normal 6 5 2 9" xfId="3661" xr:uid="{00000000-0005-0000-0000-0000050D0000}"/>
    <cellStyle name="Normal 6 5 3" xfId="660" xr:uid="{00000000-0005-0000-0000-0000060D0000}"/>
    <cellStyle name="Normal 6 5 3 2" xfId="716" xr:uid="{00000000-0005-0000-0000-0000070D0000}"/>
    <cellStyle name="Normal 6 5 3 2 2" xfId="840" xr:uid="{00000000-0005-0000-0000-0000080D0000}"/>
    <cellStyle name="Normal 6 5 3 2 2 2" xfId="1088" xr:uid="{00000000-0005-0000-0000-0000090D0000}"/>
    <cellStyle name="Normal 6 5 3 2 2 2 2" xfId="1584" xr:uid="{00000000-0005-0000-0000-00000A0D0000}"/>
    <cellStyle name="Normal 6 5 3 2 2 2 2 2" xfId="2603" xr:uid="{00000000-0005-0000-0000-00000B0D0000}"/>
    <cellStyle name="Normal 6 5 3 2 2 2 3" xfId="2107" xr:uid="{00000000-0005-0000-0000-00000C0D0000}"/>
    <cellStyle name="Normal 6 5 3 2 2 2 4" xfId="3105" xr:uid="{00000000-0005-0000-0000-00000D0D0000}"/>
    <cellStyle name="Normal 6 5 3 2 2 2 5" xfId="3607" xr:uid="{00000000-0005-0000-0000-00000E0D0000}"/>
    <cellStyle name="Normal 6 5 3 2 2 2 6" xfId="4109" xr:uid="{00000000-0005-0000-0000-00000F0D0000}"/>
    <cellStyle name="Normal 6 5 3 2 2 3" xfId="1336" xr:uid="{00000000-0005-0000-0000-0000100D0000}"/>
    <cellStyle name="Normal 6 5 3 2 2 3 2" xfId="2355" xr:uid="{00000000-0005-0000-0000-0000110D0000}"/>
    <cellStyle name="Normal 6 5 3 2 2 4" xfId="1859" xr:uid="{00000000-0005-0000-0000-0000120D0000}"/>
    <cellStyle name="Normal 6 5 3 2 2 5" xfId="2857" xr:uid="{00000000-0005-0000-0000-0000130D0000}"/>
    <cellStyle name="Normal 6 5 3 2 2 6" xfId="3359" xr:uid="{00000000-0005-0000-0000-0000140D0000}"/>
    <cellStyle name="Normal 6 5 3 2 2 7" xfId="3861" xr:uid="{00000000-0005-0000-0000-0000150D0000}"/>
    <cellStyle name="Normal 6 5 3 2 3" xfId="964" xr:uid="{00000000-0005-0000-0000-0000160D0000}"/>
    <cellStyle name="Normal 6 5 3 2 3 2" xfId="1460" xr:uid="{00000000-0005-0000-0000-0000170D0000}"/>
    <cellStyle name="Normal 6 5 3 2 3 2 2" xfId="2479" xr:uid="{00000000-0005-0000-0000-0000180D0000}"/>
    <cellStyle name="Normal 6 5 3 2 3 3" xfId="1983" xr:uid="{00000000-0005-0000-0000-0000190D0000}"/>
    <cellStyle name="Normal 6 5 3 2 3 4" xfId="2981" xr:uid="{00000000-0005-0000-0000-00001A0D0000}"/>
    <cellStyle name="Normal 6 5 3 2 3 5" xfId="3483" xr:uid="{00000000-0005-0000-0000-00001B0D0000}"/>
    <cellStyle name="Normal 6 5 3 2 3 6" xfId="3985" xr:uid="{00000000-0005-0000-0000-00001C0D0000}"/>
    <cellStyle name="Normal 6 5 3 2 4" xfId="1212" xr:uid="{00000000-0005-0000-0000-00001D0D0000}"/>
    <cellStyle name="Normal 6 5 3 2 4 2" xfId="2231" xr:uid="{00000000-0005-0000-0000-00001E0D0000}"/>
    <cellStyle name="Normal 6 5 3 2 5" xfId="1735" xr:uid="{00000000-0005-0000-0000-00001F0D0000}"/>
    <cellStyle name="Normal 6 5 3 2 6" xfId="2733" xr:uid="{00000000-0005-0000-0000-0000200D0000}"/>
    <cellStyle name="Normal 6 5 3 2 7" xfId="3235" xr:uid="{00000000-0005-0000-0000-0000210D0000}"/>
    <cellStyle name="Normal 6 5 3 2 8" xfId="3737" xr:uid="{00000000-0005-0000-0000-0000220D0000}"/>
    <cellStyle name="Normal 6 5 3 3" xfId="784" xr:uid="{00000000-0005-0000-0000-0000230D0000}"/>
    <cellStyle name="Normal 6 5 3 3 2" xfId="1032" xr:uid="{00000000-0005-0000-0000-0000240D0000}"/>
    <cellStyle name="Normal 6 5 3 3 2 2" xfId="1528" xr:uid="{00000000-0005-0000-0000-0000250D0000}"/>
    <cellStyle name="Normal 6 5 3 3 2 2 2" xfId="2547" xr:uid="{00000000-0005-0000-0000-0000260D0000}"/>
    <cellStyle name="Normal 6 5 3 3 2 3" xfId="2051" xr:uid="{00000000-0005-0000-0000-0000270D0000}"/>
    <cellStyle name="Normal 6 5 3 3 2 4" xfId="3049" xr:uid="{00000000-0005-0000-0000-0000280D0000}"/>
    <cellStyle name="Normal 6 5 3 3 2 5" xfId="3551" xr:uid="{00000000-0005-0000-0000-0000290D0000}"/>
    <cellStyle name="Normal 6 5 3 3 2 6" xfId="4053" xr:uid="{00000000-0005-0000-0000-00002A0D0000}"/>
    <cellStyle name="Normal 6 5 3 3 3" xfId="1280" xr:uid="{00000000-0005-0000-0000-00002B0D0000}"/>
    <cellStyle name="Normal 6 5 3 3 3 2" xfId="2299" xr:uid="{00000000-0005-0000-0000-00002C0D0000}"/>
    <cellStyle name="Normal 6 5 3 3 4" xfId="1803" xr:uid="{00000000-0005-0000-0000-00002D0D0000}"/>
    <cellStyle name="Normal 6 5 3 3 5" xfId="2801" xr:uid="{00000000-0005-0000-0000-00002E0D0000}"/>
    <cellStyle name="Normal 6 5 3 3 6" xfId="3303" xr:uid="{00000000-0005-0000-0000-00002F0D0000}"/>
    <cellStyle name="Normal 6 5 3 3 7" xfId="3805" xr:uid="{00000000-0005-0000-0000-0000300D0000}"/>
    <cellStyle name="Normal 6 5 3 4" xfId="908" xr:uid="{00000000-0005-0000-0000-0000310D0000}"/>
    <cellStyle name="Normal 6 5 3 4 2" xfId="1404" xr:uid="{00000000-0005-0000-0000-0000320D0000}"/>
    <cellStyle name="Normal 6 5 3 4 2 2" xfId="2423" xr:uid="{00000000-0005-0000-0000-0000330D0000}"/>
    <cellStyle name="Normal 6 5 3 4 3" xfId="1927" xr:uid="{00000000-0005-0000-0000-0000340D0000}"/>
    <cellStyle name="Normal 6 5 3 4 4" xfId="2925" xr:uid="{00000000-0005-0000-0000-0000350D0000}"/>
    <cellStyle name="Normal 6 5 3 4 5" xfId="3427" xr:uid="{00000000-0005-0000-0000-0000360D0000}"/>
    <cellStyle name="Normal 6 5 3 4 6" xfId="3929" xr:uid="{00000000-0005-0000-0000-0000370D0000}"/>
    <cellStyle name="Normal 6 5 3 5" xfId="1156" xr:uid="{00000000-0005-0000-0000-0000380D0000}"/>
    <cellStyle name="Normal 6 5 3 5 2" xfId="2175" xr:uid="{00000000-0005-0000-0000-0000390D0000}"/>
    <cellStyle name="Normal 6 5 3 6" xfId="1679" xr:uid="{00000000-0005-0000-0000-00003A0D0000}"/>
    <cellStyle name="Normal 6 5 3 7" xfId="2677" xr:uid="{00000000-0005-0000-0000-00003B0D0000}"/>
    <cellStyle name="Normal 6 5 3 8" xfId="3179" xr:uid="{00000000-0005-0000-0000-00003C0D0000}"/>
    <cellStyle name="Normal 6 5 3 9" xfId="3681" xr:uid="{00000000-0005-0000-0000-00003D0D0000}"/>
    <cellStyle name="Normal 6 5 4" xfId="714" xr:uid="{00000000-0005-0000-0000-00003E0D0000}"/>
    <cellStyle name="Normal 6 5 4 2" xfId="838" xr:uid="{00000000-0005-0000-0000-00003F0D0000}"/>
    <cellStyle name="Normal 6 5 4 2 2" xfId="1086" xr:uid="{00000000-0005-0000-0000-0000400D0000}"/>
    <cellStyle name="Normal 6 5 4 2 2 2" xfId="1582" xr:uid="{00000000-0005-0000-0000-0000410D0000}"/>
    <cellStyle name="Normal 6 5 4 2 2 2 2" xfId="2601" xr:uid="{00000000-0005-0000-0000-0000420D0000}"/>
    <cellStyle name="Normal 6 5 4 2 2 3" xfId="2105" xr:uid="{00000000-0005-0000-0000-0000430D0000}"/>
    <cellStyle name="Normal 6 5 4 2 2 4" xfId="3103" xr:uid="{00000000-0005-0000-0000-0000440D0000}"/>
    <cellStyle name="Normal 6 5 4 2 2 5" xfId="3605" xr:uid="{00000000-0005-0000-0000-0000450D0000}"/>
    <cellStyle name="Normal 6 5 4 2 2 6" xfId="4107" xr:uid="{00000000-0005-0000-0000-0000460D0000}"/>
    <cellStyle name="Normal 6 5 4 2 3" xfId="1334" xr:uid="{00000000-0005-0000-0000-0000470D0000}"/>
    <cellStyle name="Normal 6 5 4 2 3 2" xfId="2353" xr:uid="{00000000-0005-0000-0000-0000480D0000}"/>
    <cellStyle name="Normal 6 5 4 2 4" xfId="1857" xr:uid="{00000000-0005-0000-0000-0000490D0000}"/>
    <cellStyle name="Normal 6 5 4 2 5" xfId="2855" xr:uid="{00000000-0005-0000-0000-00004A0D0000}"/>
    <cellStyle name="Normal 6 5 4 2 6" xfId="3357" xr:uid="{00000000-0005-0000-0000-00004B0D0000}"/>
    <cellStyle name="Normal 6 5 4 2 7" xfId="3859" xr:uid="{00000000-0005-0000-0000-00004C0D0000}"/>
    <cellStyle name="Normal 6 5 4 3" xfId="962" xr:uid="{00000000-0005-0000-0000-00004D0D0000}"/>
    <cellStyle name="Normal 6 5 4 3 2" xfId="1458" xr:uid="{00000000-0005-0000-0000-00004E0D0000}"/>
    <cellStyle name="Normal 6 5 4 3 2 2" xfId="2477" xr:uid="{00000000-0005-0000-0000-00004F0D0000}"/>
    <cellStyle name="Normal 6 5 4 3 3" xfId="1981" xr:uid="{00000000-0005-0000-0000-0000500D0000}"/>
    <cellStyle name="Normal 6 5 4 3 4" xfId="2979" xr:uid="{00000000-0005-0000-0000-0000510D0000}"/>
    <cellStyle name="Normal 6 5 4 3 5" xfId="3481" xr:uid="{00000000-0005-0000-0000-0000520D0000}"/>
    <cellStyle name="Normal 6 5 4 3 6" xfId="3983" xr:uid="{00000000-0005-0000-0000-0000530D0000}"/>
    <cellStyle name="Normal 6 5 4 4" xfId="1210" xr:uid="{00000000-0005-0000-0000-0000540D0000}"/>
    <cellStyle name="Normal 6 5 4 4 2" xfId="2229" xr:uid="{00000000-0005-0000-0000-0000550D0000}"/>
    <cellStyle name="Normal 6 5 4 5" xfId="1733" xr:uid="{00000000-0005-0000-0000-0000560D0000}"/>
    <cellStyle name="Normal 6 5 4 6" xfId="2731" xr:uid="{00000000-0005-0000-0000-0000570D0000}"/>
    <cellStyle name="Normal 6 5 4 7" xfId="3233" xr:uid="{00000000-0005-0000-0000-0000580D0000}"/>
    <cellStyle name="Normal 6 5 4 8" xfId="3735" xr:uid="{00000000-0005-0000-0000-0000590D0000}"/>
    <cellStyle name="Normal 6 5 5" xfId="742" xr:uid="{00000000-0005-0000-0000-00005A0D0000}"/>
    <cellStyle name="Normal 6 5 5 2" xfId="990" xr:uid="{00000000-0005-0000-0000-00005B0D0000}"/>
    <cellStyle name="Normal 6 5 5 2 2" xfId="1486" xr:uid="{00000000-0005-0000-0000-00005C0D0000}"/>
    <cellStyle name="Normal 6 5 5 2 2 2" xfId="2505" xr:uid="{00000000-0005-0000-0000-00005D0D0000}"/>
    <cellStyle name="Normal 6 5 5 2 3" xfId="2009" xr:uid="{00000000-0005-0000-0000-00005E0D0000}"/>
    <cellStyle name="Normal 6 5 5 2 4" xfId="3007" xr:uid="{00000000-0005-0000-0000-00005F0D0000}"/>
    <cellStyle name="Normal 6 5 5 2 5" xfId="3509" xr:uid="{00000000-0005-0000-0000-0000600D0000}"/>
    <cellStyle name="Normal 6 5 5 2 6" xfId="4011" xr:uid="{00000000-0005-0000-0000-0000610D0000}"/>
    <cellStyle name="Normal 6 5 5 3" xfId="1238" xr:uid="{00000000-0005-0000-0000-0000620D0000}"/>
    <cellStyle name="Normal 6 5 5 3 2" xfId="2257" xr:uid="{00000000-0005-0000-0000-0000630D0000}"/>
    <cellStyle name="Normal 6 5 5 4" xfId="1761" xr:uid="{00000000-0005-0000-0000-0000640D0000}"/>
    <cellStyle name="Normal 6 5 5 5" xfId="2759" xr:uid="{00000000-0005-0000-0000-0000650D0000}"/>
    <cellStyle name="Normal 6 5 5 6" xfId="3261" xr:uid="{00000000-0005-0000-0000-0000660D0000}"/>
    <cellStyle name="Normal 6 5 5 7" xfId="3763" xr:uid="{00000000-0005-0000-0000-0000670D0000}"/>
    <cellStyle name="Normal 6 5 6" xfId="866" xr:uid="{00000000-0005-0000-0000-0000680D0000}"/>
    <cellStyle name="Normal 6 5 6 2" xfId="1362" xr:uid="{00000000-0005-0000-0000-0000690D0000}"/>
    <cellStyle name="Normal 6 5 6 2 2" xfId="2381" xr:uid="{00000000-0005-0000-0000-00006A0D0000}"/>
    <cellStyle name="Normal 6 5 6 3" xfId="1885" xr:uid="{00000000-0005-0000-0000-00006B0D0000}"/>
    <cellStyle name="Normal 6 5 6 4" xfId="2883" xr:uid="{00000000-0005-0000-0000-00006C0D0000}"/>
    <cellStyle name="Normal 6 5 6 5" xfId="3385" xr:uid="{00000000-0005-0000-0000-00006D0D0000}"/>
    <cellStyle name="Normal 6 5 6 6" xfId="3887" xr:uid="{00000000-0005-0000-0000-00006E0D0000}"/>
    <cellStyle name="Normal 6 5 7" xfId="1114" xr:uid="{00000000-0005-0000-0000-00006F0D0000}"/>
    <cellStyle name="Normal 6 5 7 2" xfId="2133" xr:uid="{00000000-0005-0000-0000-0000700D0000}"/>
    <cellStyle name="Normal 6 5 8" xfId="1637" xr:uid="{00000000-0005-0000-0000-0000710D0000}"/>
    <cellStyle name="Normal 6 5 9" xfId="2635" xr:uid="{00000000-0005-0000-0000-0000720D0000}"/>
    <cellStyle name="Normal 6 6" xfId="612" xr:uid="{00000000-0005-0000-0000-0000730D0000}"/>
    <cellStyle name="Normal 6 6 10" xfId="3139" xr:uid="{00000000-0005-0000-0000-0000740D0000}"/>
    <cellStyle name="Normal 6 6 11" xfId="3641" xr:uid="{00000000-0005-0000-0000-0000750D0000}"/>
    <cellStyle name="Normal 6 6 2" xfId="642" xr:uid="{00000000-0005-0000-0000-0000760D0000}"/>
    <cellStyle name="Normal 6 6 2 2" xfId="718" xr:uid="{00000000-0005-0000-0000-0000770D0000}"/>
    <cellStyle name="Normal 6 6 2 2 2" xfId="842" xr:uid="{00000000-0005-0000-0000-0000780D0000}"/>
    <cellStyle name="Normal 6 6 2 2 2 2" xfId="1090" xr:uid="{00000000-0005-0000-0000-0000790D0000}"/>
    <cellStyle name="Normal 6 6 2 2 2 2 2" xfId="1586" xr:uid="{00000000-0005-0000-0000-00007A0D0000}"/>
    <cellStyle name="Normal 6 6 2 2 2 2 2 2" xfId="2605" xr:uid="{00000000-0005-0000-0000-00007B0D0000}"/>
    <cellStyle name="Normal 6 6 2 2 2 2 3" xfId="2109" xr:uid="{00000000-0005-0000-0000-00007C0D0000}"/>
    <cellStyle name="Normal 6 6 2 2 2 2 4" xfId="3107" xr:uid="{00000000-0005-0000-0000-00007D0D0000}"/>
    <cellStyle name="Normal 6 6 2 2 2 2 5" xfId="3609" xr:uid="{00000000-0005-0000-0000-00007E0D0000}"/>
    <cellStyle name="Normal 6 6 2 2 2 2 6" xfId="4111" xr:uid="{00000000-0005-0000-0000-00007F0D0000}"/>
    <cellStyle name="Normal 6 6 2 2 2 3" xfId="1338" xr:uid="{00000000-0005-0000-0000-0000800D0000}"/>
    <cellStyle name="Normal 6 6 2 2 2 3 2" xfId="2357" xr:uid="{00000000-0005-0000-0000-0000810D0000}"/>
    <cellStyle name="Normal 6 6 2 2 2 4" xfId="1861" xr:uid="{00000000-0005-0000-0000-0000820D0000}"/>
    <cellStyle name="Normal 6 6 2 2 2 5" xfId="2859" xr:uid="{00000000-0005-0000-0000-0000830D0000}"/>
    <cellStyle name="Normal 6 6 2 2 2 6" xfId="3361" xr:uid="{00000000-0005-0000-0000-0000840D0000}"/>
    <cellStyle name="Normal 6 6 2 2 2 7" xfId="3863" xr:uid="{00000000-0005-0000-0000-0000850D0000}"/>
    <cellStyle name="Normal 6 6 2 2 3" xfId="966" xr:uid="{00000000-0005-0000-0000-0000860D0000}"/>
    <cellStyle name="Normal 6 6 2 2 3 2" xfId="1462" xr:uid="{00000000-0005-0000-0000-0000870D0000}"/>
    <cellStyle name="Normal 6 6 2 2 3 2 2" xfId="2481" xr:uid="{00000000-0005-0000-0000-0000880D0000}"/>
    <cellStyle name="Normal 6 6 2 2 3 3" xfId="1985" xr:uid="{00000000-0005-0000-0000-0000890D0000}"/>
    <cellStyle name="Normal 6 6 2 2 3 4" xfId="2983" xr:uid="{00000000-0005-0000-0000-00008A0D0000}"/>
    <cellStyle name="Normal 6 6 2 2 3 5" xfId="3485" xr:uid="{00000000-0005-0000-0000-00008B0D0000}"/>
    <cellStyle name="Normal 6 6 2 2 3 6" xfId="3987" xr:uid="{00000000-0005-0000-0000-00008C0D0000}"/>
    <cellStyle name="Normal 6 6 2 2 4" xfId="1214" xr:uid="{00000000-0005-0000-0000-00008D0D0000}"/>
    <cellStyle name="Normal 6 6 2 2 4 2" xfId="2233" xr:uid="{00000000-0005-0000-0000-00008E0D0000}"/>
    <cellStyle name="Normal 6 6 2 2 5" xfId="1737" xr:uid="{00000000-0005-0000-0000-00008F0D0000}"/>
    <cellStyle name="Normal 6 6 2 2 6" xfId="2735" xr:uid="{00000000-0005-0000-0000-0000900D0000}"/>
    <cellStyle name="Normal 6 6 2 2 7" xfId="3237" xr:uid="{00000000-0005-0000-0000-0000910D0000}"/>
    <cellStyle name="Normal 6 6 2 2 8" xfId="3739" xr:uid="{00000000-0005-0000-0000-0000920D0000}"/>
    <cellStyle name="Normal 6 6 2 3" xfId="766" xr:uid="{00000000-0005-0000-0000-0000930D0000}"/>
    <cellStyle name="Normal 6 6 2 3 2" xfId="1014" xr:uid="{00000000-0005-0000-0000-0000940D0000}"/>
    <cellStyle name="Normal 6 6 2 3 2 2" xfId="1510" xr:uid="{00000000-0005-0000-0000-0000950D0000}"/>
    <cellStyle name="Normal 6 6 2 3 2 2 2" xfId="2529" xr:uid="{00000000-0005-0000-0000-0000960D0000}"/>
    <cellStyle name="Normal 6 6 2 3 2 3" xfId="2033" xr:uid="{00000000-0005-0000-0000-0000970D0000}"/>
    <cellStyle name="Normal 6 6 2 3 2 4" xfId="3031" xr:uid="{00000000-0005-0000-0000-0000980D0000}"/>
    <cellStyle name="Normal 6 6 2 3 2 5" xfId="3533" xr:uid="{00000000-0005-0000-0000-0000990D0000}"/>
    <cellStyle name="Normal 6 6 2 3 2 6" xfId="4035" xr:uid="{00000000-0005-0000-0000-00009A0D0000}"/>
    <cellStyle name="Normal 6 6 2 3 3" xfId="1262" xr:uid="{00000000-0005-0000-0000-00009B0D0000}"/>
    <cellStyle name="Normal 6 6 2 3 3 2" xfId="2281" xr:uid="{00000000-0005-0000-0000-00009C0D0000}"/>
    <cellStyle name="Normal 6 6 2 3 4" xfId="1785" xr:uid="{00000000-0005-0000-0000-00009D0D0000}"/>
    <cellStyle name="Normal 6 6 2 3 5" xfId="2783" xr:uid="{00000000-0005-0000-0000-00009E0D0000}"/>
    <cellStyle name="Normal 6 6 2 3 6" xfId="3285" xr:uid="{00000000-0005-0000-0000-00009F0D0000}"/>
    <cellStyle name="Normal 6 6 2 3 7" xfId="3787" xr:uid="{00000000-0005-0000-0000-0000A00D0000}"/>
    <cellStyle name="Normal 6 6 2 4" xfId="890" xr:uid="{00000000-0005-0000-0000-0000A10D0000}"/>
    <cellStyle name="Normal 6 6 2 4 2" xfId="1386" xr:uid="{00000000-0005-0000-0000-0000A20D0000}"/>
    <cellStyle name="Normal 6 6 2 4 2 2" xfId="2405" xr:uid="{00000000-0005-0000-0000-0000A30D0000}"/>
    <cellStyle name="Normal 6 6 2 4 3" xfId="1909" xr:uid="{00000000-0005-0000-0000-0000A40D0000}"/>
    <cellStyle name="Normal 6 6 2 4 4" xfId="2907" xr:uid="{00000000-0005-0000-0000-0000A50D0000}"/>
    <cellStyle name="Normal 6 6 2 4 5" xfId="3409" xr:uid="{00000000-0005-0000-0000-0000A60D0000}"/>
    <cellStyle name="Normal 6 6 2 4 6" xfId="3911" xr:uid="{00000000-0005-0000-0000-0000A70D0000}"/>
    <cellStyle name="Normal 6 6 2 5" xfId="1138" xr:uid="{00000000-0005-0000-0000-0000A80D0000}"/>
    <cellStyle name="Normal 6 6 2 5 2" xfId="2157" xr:uid="{00000000-0005-0000-0000-0000A90D0000}"/>
    <cellStyle name="Normal 6 6 2 6" xfId="1661" xr:uid="{00000000-0005-0000-0000-0000AA0D0000}"/>
    <cellStyle name="Normal 6 6 2 7" xfId="2659" xr:uid="{00000000-0005-0000-0000-0000AB0D0000}"/>
    <cellStyle name="Normal 6 6 2 8" xfId="3161" xr:uid="{00000000-0005-0000-0000-0000AC0D0000}"/>
    <cellStyle name="Normal 6 6 2 9" xfId="3663" xr:uid="{00000000-0005-0000-0000-0000AD0D0000}"/>
    <cellStyle name="Normal 6 6 3" xfId="662" xr:uid="{00000000-0005-0000-0000-0000AE0D0000}"/>
    <cellStyle name="Normal 6 6 3 2" xfId="719" xr:uid="{00000000-0005-0000-0000-0000AF0D0000}"/>
    <cellStyle name="Normal 6 6 3 2 2" xfId="843" xr:uid="{00000000-0005-0000-0000-0000B00D0000}"/>
    <cellStyle name="Normal 6 6 3 2 2 2" xfId="1091" xr:uid="{00000000-0005-0000-0000-0000B10D0000}"/>
    <cellStyle name="Normal 6 6 3 2 2 2 2" xfId="1587" xr:uid="{00000000-0005-0000-0000-0000B20D0000}"/>
    <cellStyle name="Normal 6 6 3 2 2 2 2 2" xfId="2606" xr:uid="{00000000-0005-0000-0000-0000B30D0000}"/>
    <cellStyle name="Normal 6 6 3 2 2 2 3" xfId="2110" xr:uid="{00000000-0005-0000-0000-0000B40D0000}"/>
    <cellStyle name="Normal 6 6 3 2 2 2 4" xfId="3108" xr:uid="{00000000-0005-0000-0000-0000B50D0000}"/>
    <cellStyle name="Normal 6 6 3 2 2 2 5" xfId="3610" xr:uid="{00000000-0005-0000-0000-0000B60D0000}"/>
    <cellStyle name="Normal 6 6 3 2 2 2 6" xfId="4112" xr:uid="{00000000-0005-0000-0000-0000B70D0000}"/>
    <cellStyle name="Normal 6 6 3 2 2 3" xfId="1339" xr:uid="{00000000-0005-0000-0000-0000B80D0000}"/>
    <cellStyle name="Normal 6 6 3 2 2 3 2" xfId="2358" xr:uid="{00000000-0005-0000-0000-0000B90D0000}"/>
    <cellStyle name="Normal 6 6 3 2 2 4" xfId="1862" xr:uid="{00000000-0005-0000-0000-0000BA0D0000}"/>
    <cellStyle name="Normal 6 6 3 2 2 5" xfId="2860" xr:uid="{00000000-0005-0000-0000-0000BB0D0000}"/>
    <cellStyle name="Normal 6 6 3 2 2 6" xfId="3362" xr:uid="{00000000-0005-0000-0000-0000BC0D0000}"/>
    <cellStyle name="Normal 6 6 3 2 2 7" xfId="3864" xr:uid="{00000000-0005-0000-0000-0000BD0D0000}"/>
    <cellStyle name="Normal 6 6 3 2 3" xfId="967" xr:uid="{00000000-0005-0000-0000-0000BE0D0000}"/>
    <cellStyle name="Normal 6 6 3 2 3 2" xfId="1463" xr:uid="{00000000-0005-0000-0000-0000BF0D0000}"/>
    <cellStyle name="Normal 6 6 3 2 3 2 2" xfId="2482" xr:uid="{00000000-0005-0000-0000-0000C00D0000}"/>
    <cellStyle name="Normal 6 6 3 2 3 3" xfId="1986" xr:uid="{00000000-0005-0000-0000-0000C10D0000}"/>
    <cellStyle name="Normal 6 6 3 2 3 4" xfId="2984" xr:uid="{00000000-0005-0000-0000-0000C20D0000}"/>
    <cellStyle name="Normal 6 6 3 2 3 5" xfId="3486" xr:uid="{00000000-0005-0000-0000-0000C30D0000}"/>
    <cellStyle name="Normal 6 6 3 2 3 6" xfId="3988" xr:uid="{00000000-0005-0000-0000-0000C40D0000}"/>
    <cellStyle name="Normal 6 6 3 2 4" xfId="1215" xr:uid="{00000000-0005-0000-0000-0000C50D0000}"/>
    <cellStyle name="Normal 6 6 3 2 4 2" xfId="2234" xr:uid="{00000000-0005-0000-0000-0000C60D0000}"/>
    <cellStyle name="Normal 6 6 3 2 5" xfId="1738" xr:uid="{00000000-0005-0000-0000-0000C70D0000}"/>
    <cellStyle name="Normal 6 6 3 2 6" xfId="2736" xr:uid="{00000000-0005-0000-0000-0000C80D0000}"/>
    <cellStyle name="Normal 6 6 3 2 7" xfId="3238" xr:uid="{00000000-0005-0000-0000-0000C90D0000}"/>
    <cellStyle name="Normal 6 6 3 2 8" xfId="3740" xr:uid="{00000000-0005-0000-0000-0000CA0D0000}"/>
    <cellStyle name="Normal 6 6 3 3" xfId="786" xr:uid="{00000000-0005-0000-0000-0000CB0D0000}"/>
    <cellStyle name="Normal 6 6 3 3 2" xfId="1034" xr:uid="{00000000-0005-0000-0000-0000CC0D0000}"/>
    <cellStyle name="Normal 6 6 3 3 2 2" xfId="1530" xr:uid="{00000000-0005-0000-0000-0000CD0D0000}"/>
    <cellStyle name="Normal 6 6 3 3 2 2 2" xfId="2549" xr:uid="{00000000-0005-0000-0000-0000CE0D0000}"/>
    <cellStyle name="Normal 6 6 3 3 2 3" xfId="2053" xr:uid="{00000000-0005-0000-0000-0000CF0D0000}"/>
    <cellStyle name="Normal 6 6 3 3 2 4" xfId="3051" xr:uid="{00000000-0005-0000-0000-0000D00D0000}"/>
    <cellStyle name="Normal 6 6 3 3 2 5" xfId="3553" xr:uid="{00000000-0005-0000-0000-0000D10D0000}"/>
    <cellStyle name="Normal 6 6 3 3 2 6" xfId="4055" xr:uid="{00000000-0005-0000-0000-0000D20D0000}"/>
    <cellStyle name="Normal 6 6 3 3 3" xfId="1282" xr:uid="{00000000-0005-0000-0000-0000D30D0000}"/>
    <cellStyle name="Normal 6 6 3 3 3 2" xfId="2301" xr:uid="{00000000-0005-0000-0000-0000D40D0000}"/>
    <cellStyle name="Normal 6 6 3 3 4" xfId="1805" xr:uid="{00000000-0005-0000-0000-0000D50D0000}"/>
    <cellStyle name="Normal 6 6 3 3 5" xfId="2803" xr:uid="{00000000-0005-0000-0000-0000D60D0000}"/>
    <cellStyle name="Normal 6 6 3 3 6" xfId="3305" xr:uid="{00000000-0005-0000-0000-0000D70D0000}"/>
    <cellStyle name="Normal 6 6 3 3 7" xfId="3807" xr:uid="{00000000-0005-0000-0000-0000D80D0000}"/>
    <cellStyle name="Normal 6 6 3 4" xfId="910" xr:uid="{00000000-0005-0000-0000-0000D90D0000}"/>
    <cellStyle name="Normal 6 6 3 4 2" xfId="1406" xr:uid="{00000000-0005-0000-0000-0000DA0D0000}"/>
    <cellStyle name="Normal 6 6 3 4 2 2" xfId="2425" xr:uid="{00000000-0005-0000-0000-0000DB0D0000}"/>
    <cellStyle name="Normal 6 6 3 4 3" xfId="1929" xr:uid="{00000000-0005-0000-0000-0000DC0D0000}"/>
    <cellStyle name="Normal 6 6 3 4 4" xfId="2927" xr:uid="{00000000-0005-0000-0000-0000DD0D0000}"/>
    <cellStyle name="Normal 6 6 3 4 5" xfId="3429" xr:uid="{00000000-0005-0000-0000-0000DE0D0000}"/>
    <cellStyle name="Normal 6 6 3 4 6" xfId="3931" xr:uid="{00000000-0005-0000-0000-0000DF0D0000}"/>
    <cellStyle name="Normal 6 6 3 5" xfId="1158" xr:uid="{00000000-0005-0000-0000-0000E00D0000}"/>
    <cellStyle name="Normal 6 6 3 5 2" xfId="2177" xr:uid="{00000000-0005-0000-0000-0000E10D0000}"/>
    <cellStyle name="Normal 6 6 3 6" xfId="1681" xr:uid="{00000000-0005-0000-0000-0000E20D0000}"/>
    <cellStyle name="Normal 6 6 3 7" xfId="2679" xr:uid="{00000000-0005-0000-0000-0000E30D0000}"/>
    <cellStyle name="Normal 6 6 3 8" xfId="3181" xr:uid="{00000000-0005-0000-0000-0000E40D0000}"/>
    <cellStyle name="Normal 6 6 3 9" xfId="3683" xr:uid="{00000000-0005-0000-0000-0000E50D0000}"/>
    <cellStyle name="Normal 6 6 4" xfId="717" xr:uid="{00000000-0005-0000-0000-0000E60D0000}"/>
    <cellStyle name="Normal 6 6 4 2" xfId="841" xr:uid="{00000000-0005-0000-0000-0000E70D0000}"/>
    <cellStyle name="Normal 6 6 4 2 2" xfId="1089" xr:uid="{00000000-0005-0000-0000-0000E80D0000}"/>
    <cellStyle name="Normal 6 6 4 2 2 2" xfId="1585" xr:uid="{00000000-0005-0000-0000-0000E90D0000}"/>
    <cellStyle name="Normal 6 6 4 2 2 2 2" xfId="2604" xr:uid="{00000000-0005-0000-0000-0000EA0D0000}"/>
    <cellStyle name="Normal 6 6 4 2 2 3" xfId="2108" xr:uid="{00000000-0005-0000-0000-0000EB0D0000}"/>
    <cellStyle name="Normal 6 6 4 2 2 4" xfId="3106" xr:uid="{00000000-0005-0000-0000-0000EC0D0000}"/>
    <cellStyle name="Normal 6 6 4 2 2 5" xfId="3608" xr:uid="{00000000-0005-0000-0000-0000ED0D0000}"/>
    <cellStyle name="Normal 6 6 4 2 2 6" xfId="4110" xr:uid="{00000000-0005-0000-0000-0000EE0D0000}"/>
    <cellStyle name="Normal 6 6 4 2 3" xfId="1337" xr:uid="{00000000-0005-0000-0000-0000EF0D0000}"/>
    <cellStyle name="Normal 6 6 4 2 3 2" xfId="2356" xr:uid="{00000000-0005-0000-0000-0000F00D0000}"/>
    <cellStyle name="Normal 6 6 4 2 4" xfId="1860" xr:uid="{00000000-0005-0000-0000-0000F10D0000}"/>
    <cellStyle name="Normal 6 6 4 2 5" xfId="2858" xr:uid="{00000000-0005-0000-0000-0000F20D0000}"/>
    <cellStyle name="Normal 6 6 4 2 6" xfId="3360" xr:uid="{00000000-0005-0000-0000-0000F30D0000}"/>
    <cellStyle name="Normal 6 6 4 2 7" xfId="3862" xr:uid="{00000000-0005-0000-0000-0000F40D0000}"/>
    <cellStyle name="Normal 6 6 4 3" xfId="965" xr:uid="{00000000-0005-0000-0000-0000F50D0000}"/>
    <cellStyle name="Normal 6 6 4 3 2" xfId="1461" xr:uid="{00000000-0005-0000-0000-0000F60D0000}"/>
    <cellStyle name="Normal 6 6 4 3 2 2" xfId="2480" xr:uid="{00000000-0005-0000-0000-0000F70D0000}"/>
    <cellStyle name="Normal 6 6 4 3 3" xfId="1984" xr:uid="{00000000-0005-0000-0000-0000F80D0000}"/>
    <cellStyle name="Normal 6 6 4 3 4" xfId="2982" xr:uid="{00000000-0005-0000-0000-0000F90D0000}"/>
    <cellStyle name="Normal 6 6 4 3 5" xfId="3484" xr:uid="{00000000-0005-0000-0000-0000FA0D0000}"/>
    <cellStyle name="Normal 6 6 4 3 6" xfId="3986" xr:uid="{00000000-0005-0000-0000-0000FB0D0000}"/>
    <cellStyle name="Normal 6 6 4 4" xfId="1213" xr:uid="{00000000-0005-0000-0000-0000FC0D0000}"/>
    <cellStyle name="Normal 6 6 4 4 2" xfId="2232" xr:uid="{00000000-0005-0000-0000-0000FD0D0000}"/>
    <cellStyle name="Normal 6 6 4 5" xfId="1736" xr:uid="{00000000-0005-0000-0000-0000FE0D0000}"/>
    <cellStyle name="Normal 6 6 4 6" xfId="2734" xr:uid="{00000000-0005-0000-0000-0000FF0D0000}"/>
    <cellStyle name="Normal 6 6 4 7" xfId="3236" xr:uid="{00000000-0005-0000-0000-0000000E0000}"/>
    <cellStyle name="Normal 6 6 4 8" xfId="3738" xr:uid="{00000000-0005-0000-0000-0000010E0000}"/>
    <cellStyle name="Normal 6 6 5" xfId="744" xr:uid="{00000000-0005-0000-0000-0000020E0000}"/>
    <cellStyle name="Normal 6 6 5 2" xfId="992" xr:uid="{00000000-0005-0000-0000-0000030E0000}"/>
    <cellStyle name="Normal 6 6 5 2 2" xfId="1488" xr:uid="{00000000-0005-0000-0000-0000040E0000}"/>
    <cellStyle name="Normal 6 6 5 2 2 2" xfId="2507" xr:uid="{00000000-0005-0000-0000-0000050E0000}"/>
    <cellStyle name="Normal 6 6 5 2 3" xfId="2011" xr:uid="{00000000-0005-0000-0000-0000060E0000}"/>
    <cellStyle name="Normal 6 6 5 2 4" xfId="3009" xr:uid="{00000000-0005-0000-0000-0000070E0000}"/>
    <cellStyle name="Normal 6 6 5 2 5" xfId="3511" xr:uid="{00000000-0005-0000-0000-0000080E0000}"/>
    <cellStyle name="Normal 6 6 5 2 6" xfId="4013" xr:uid="{00000000-0005-0000-0000-0000090E0000}"/>
    <cellStyle name="Normal 6 6 5 3" xfId="1240" xr:uid="{00000000-0005-0000-0000-00000A0E0000}"/>
    <cellStyle name="Normal 6 6 5 3 2" xfId="2259" xr:uid="{00000000-0005-0000-0000-00000B0E0000}"/>
    <cellStyle name="Normal 6 6 5 4" xfId="1763" xr:uid="{00000000-0005-0000-0000-00000C0E0000}"/>
    <cellStyle name="Normal 6 6 5 5" xfId="2761" xr:uid="{00000000-0005-0000-0000-00000D0E0000}"/>
    <cellStyle name="Normal 6 6 5 6" xfId="3263" xr:uid="{00000000-0005-0000-0000-00000E0E0000}"/>
    <cellStyle name="Normal 6 6 5 7" xfId="3765" xr:uid="{00000000-0005-0000-0000-00000F0E0000}"/>
    <cellStyle name="Normal 6 6 6" xfId="868" xr:uid="{00000000-0005-0000-0000-0000100E0000}"/>
    <cellStyle name="Normal 6 6 6 2" xfId="1364" xr:uid="{00000000-0005-0000-0000-0000110E0000}"/>
    <cellStyle name="Normal 6 6 6 2 2" xfId="2383" xr:uid="{00000000-0005-0000-0000-0000120E0000}"/>
    <cellStyle name="Normal 6 6 6 3" xfId="1887" xr:uid="{00000000-0005-0000-0000-0000130E0000}"/>
    <cellStyle name="Normal 6 6 6 4" xfId="2885" xr:uid="{00000000-0005-0000-0000-0000140E0000}"/>
    <cellStyle name="Normal 6 6 6 5" xfId="3387" xr:uid="{00000000-0005-0000-0000-0000150E0000}"/>
    <cellStyle name="Normal 6 6 6 6" xfId="3889" xr:uid="{00000000-0005-0000-0000-0000160E0000}"/>
    <cellStyle name="Normal 6 6 7" xfId="1116" xr:uid="{00000000-0005-0000-0000-0000170E0000}"/>
    <cellStyle name="Normal 6 6 7 2" xfId="2135" xr:uid="{00000000-0005-0000-0000-0000180E0000}"/>
    <cellStyle name="Normal 6 6 8" xfId="1639" xr:uid="{00000000-0005-0000-0000-0000190E0000}"/>
    <cellStyle name="Normal 6 6 9" xfId="2637" xr:uid="{00000000-0005-0000-0000-00001A0E0000}"/>
    <cellStyle name="Normal 6 7" xfId="614" xr:uid="{00000000-0005-0000-0000-00001B0E0000}"/>
    <cellStyle name="Normal 6 7 10" xfId="3141" xr:uid="{00000000-0005-0000-0000-00001C0E0000}"/>
    <cellStyle name="Normal 6 7 11" xfId="3643" xr:uid="{00000000-0005-0000-0000-00001D0E0000}"/>
    <cellStyle name="Normal 6 7 2" xfId="644" xr:uid="{00000000-0005-0000-0000-00001E0E0000}"/>
    <cellStyle name="Normal 6 7 2 2" xfId="721" xr:uid="{00000000-0005-0000-0000-00001F0E0000}"/>
    <cellStyle name="Normal 6 7 2 2 2" xfId="845" xr:uid="{00000000-0005-0000-0000-0000200E0000}"/>
    <cellStyle name="Normal 6 7 2 2 2 2" xfId="1093" xr:uid="{00000000-0005-0000-0000-0000210E0000}"/>
    <cellStyle name="Normal 6 7 2 2 2 2 2" xfId="1589" xr:uid="{00000000-0005-0000-0000-0000220E0000}"/>
    <cellStyle name="Normal 6 7 2 2 2 2 2 2" xfId="2608" xr:uid="{00000000-0005-0000-0000-0000230E0000}"/>
    <cellStyle name="Normal 6 7 2 2 2 2 3" xfId="2112" xr:uid="{00000000-0005-0000-0000-0000240E0000}"/>
    <cellStyle name="Normal 6 7 2 2 2 2 4" xfId="3110" xr:uid="{00000000-0005-0000-0000-0000250E0000}"/>
    <cellStyle name="Normal 6 7 2 2 2 2 5" xfId="3612" xr:uid="{00000000-0005-0000-0000-0000260E0000}"/>
    <cellStyle name="Normal 6 7 2 2 2 2 6" xfId="4114" xr:uid="{00000000-0005-0000-0000-0000270E0000}"/>
    <cellStyle name="Normal 6 7 2 2 2 3" xfId="1341" xr:uid="{00000000-0005-0000-0000-0000280E0000}"/>
    <cellStyle name="Normal 6 7 2 2 2 3 2" xfId="2360" xr:uid="{00000000-0005-0000-0000-0000290E0000}"/>
    <cellStyle name="Normal 6 7 2 2 2 4" xfId="1864" xr:uid="{00000000-0005-0000-0000-00002A0E0000}"/>
    <cellStyle name="Normal 6 7 2 2 2 5" xfId="2862" xr:uid="{00000000-0005-0000-0000-00002B0E0000}"/>
    <cellStyle name="Normal 6 7 2 2 2 6" xfId="3364" xr:uid="{00000000-0005-0000-0000-00002C0E0000}"/>
    <cellStyle name="Normal 6 7 2 2 2 7" xfId="3866" xr:uid="{00000000-0005-0000-0000-00002D0E0000}"/>
    <cellStyle name="Normal 6 7 2 2 3" xfId="969" xr:uid="{00000000-0005-0000-0000-00002E0E0000}"/>
    <cellStyle name="Normal 6 7 2 2 3 2" xfId="1465" xr:uid="{00000000-0005-0000-0000-00002F0E0000}"/>
    <cellStyle name="Normal 6 7 2 2 3 2 2" xfId="2484" xr:uid="{00000000-0005-0000-0000-0000300E0000}"/>
    <cellStyle name="Normal 6 7 2 2 3 3" xfId="1988" xr:uid="{00000000-0005-0000-0000-0000310E0000}"/>
    <cellStyle name="Normal 6 7 2 2 3 4" xfId="2986" xr:uid="{00000000-0005-0000-0000-0000320E0000}"/>
    <cellStyle name="Normal 6 7 2 2 3 5" xfId="3488" xr:uid="{00000000-0005-0000-0000-0000330E0000}"/>
    <cellStyle name="Normal 6 7 2 2 3 6" xfId="3990" xr:uid="{00000000-0005-0000-0000-0000340E0000}"/>
    <cellStyle name="Normal 6 7 2 2 4" xfId="1217" xr:uid="{00000000-0005-0000-0000-0000350E0000}"/>
    <cellStyle name="Normal 6 7 2 2 4 2" xfId="2236" xr:uid="{00000000-0005-0000-0000-0000360E0000}"/>
    <cellStyle name="Normal 6 7 2 2 5" xfId="1740" xr:uid="{00000000-0005-0000-0000-0000370E0000}"/>
    <cellStyle name="Normal 6 7 2 2 6" xfId="2738" xr:uid="{00000000-0005-0000-0000-0000380E0000}"/>
    <cellStyle name="Normal 6 7 2 2 7" xfId="3240" xr:uid="{00000000-0005-0000-0000-0000390E0000}"/>
    <cellStyle name="Normal 6 7 2 2 8" xfId="3742" xr:uid="{00000000-0005-0000-0000-00003A0E0000}"/>
    <cellStyle name="Normal 6 7 2 3" xfId="768" xr:uid="{00000000-0005-0000-0000-00003B0E0000}"/>
    <cellStyle name="Normal 6 7 2 3 2" xfId="1016" xr:uid="{00000000-0005-0000-0000-00003C0E0000}"/>
    <cellStyle name="Normal 6 7 2 3 2 2" xfId="1512" xr:uid="{00000000-0005-0000-0000-00003D0E0000}"/>
    <cellStyle name="Normal 6 7 2 3 2 2 2" xfId="2531" xr:uid="{00000000-0005-0000-0000-00003E0E0000}"/>
    <cellStyle name="Normal 6 7 2 3 2 3" xfId="2035" xr:uid="{00000000-0005-0000-0000-00003F0E0000}"/>
    <cellStyle name="Normal 6 7 2 3 2 4" xfId="3033" xr:uid="{00000000-0005-0000-0000-0000400E0000}"/>
    <cellStyle name="Normal 6 7 2 3 2 5" xfId="3535" xr:uid="{00000000-0005-0000-0000-0000410E0000}"/>
    <cellStyle name="Normal 6 7 2 3 2 6" xfId="4037" xr:uid="{00000000-0005-0000-0000-0000420E0000}"/>
    <cellStyle name="Normal 6 7 2 3 3" xfId="1264" xr:uid="{00000000-0005-0000-0000-0000430E0000}"/>
    <cellStyle name="Normal 6 7 2 3 3 2" xfId="2283" xr:uid="{00000000-0005-0000-0000-0000440E0000}"/>
    <cellStyle name="Normal 6 7 2 3 4" xfId="1787" xr:uid="{00000000-0005-0000-0000-0000450E0000}"/>
    <cellStyle name="Normal 6 7 2 3 5" xfId="2785" xr:uid="{00000000-0005-0000-0000-0000460E0000}"/>
    <cellStyle name="Normal 6 7 2 3 6" xfId="3287" xr:uid="{00000000-0005-0000-0000-0000470E0000}"/>
    <cellStyle name="Normal 6 7 2 3 7" xfId="3789" xr:uid="{00000000-0005-0000-0000-0000480E0000}"/>
    <cellStyle name="Normal 6 7 2 4" xfId="892" xr:uid="{00000000-0005-0000-0000-0000490E0000}"/>
    <cellStyle name="Normal 6 7 2 4 2" xfId="1388" xr:uid="{00000000-0005-0000-0000-00004A0E0000}"/>
    <cellStyle name="Normal 6 7 2 4 2 2" xfId="2407" xr:uid="{00000000-0005-0000-0000-00004B0E0000}"/>
    <cellStyle name="Normal 6 7 2 4 3" xfId="1911" xr:uid="{00000000-0005-0000-0000-00004C0E0000}"/>
    <cellStyle name="Normal 6 7 2 4 4" xfId="2909" xr:uid="{00000000-0005-0000-0000-00004D0E0000}"/>
    <cellStyle name="Normal 6 7 2 4 5" xfId="3411" xr:uid="{00000000-0005-0000-0000-00004E0E0000}"/>
    <cellStyle name="Normal 6 7 2 4 6" xfId="3913" xr:uid="{00000000-0005-0000-0000-00004F0E0000}"/>
    <cellStyle name="Normal 6 7 2 5" xfId="1140" xr:uid="{00000000-0005-0000-0000-0000500E0000}"/>
    <cellStyle name="Normal 6 7 2 5 2" xfId="2159" xr:uid="{00000000-0005-0000-0000-0000510E0000}"/>
    <cellStyle name="Normal 6 7 2 6" xfId="1663" xr:uid="{00000000-0005-0000-0000-0000520E0000}"/>
    <cellStyle name="Normal 6 7 2 7" xfId="2661" xr:uid="{00000000-0005-0000-0000-0000530E0000}"/>
    <cellStyle name="Normal 6 7 2 8" xfId="3163" xr:uid="{00000000-0005-0000-0000-0000540E0000}"/>
    <cellStyle name="Normal 6 7 2 9" xfId="3665" xr:uid="{00000000-0005-0000-0000-0000550E0000}"/>
    <cellStyle name="Normal 6 7 3" xfId="664" xr:uid="{00000000-0005-0000-0000-0000560E0000}"/>
    <cellStyle name="Normal 6 7 3 2" xfId="722" xr:uid="{00000000-0005-0000-0000-0000570E0000}"/>
    <cellStyle name="Normal 6 7 3 2 2" xfId="846" xr:uid="{00000000-0005-0000-0000-0000580E0000}"/>
    <cellStyle name="Normal 6 7 3 2 2 2" xfId="1094" xr:uid="{00000000-0005-0000-0000-0000590E0000}"/>
    <cellStyle name="Normal 6 7 3 2 2 2 2" xfId="1590" xr:uid="{00000000-0005-0000-0000-00005A0E0000}"/>
    <cellStyle name="Normal 6 7 3 2 2 2 2 2" xfId="2609" xr:uid="{00000000-0005-0000-0000-00005B0E0000}"/>
    <cellStyle name="Normal 6 7 3 2 2 2 3" xfId="2113" xr:uid="{00000000-0005-0000-0000-00005C0E0000}"/>
    <cellStyle name="Normal 6 7 3 2 2 2 4" xfId="3111" xr:uid="{00000000-0005-0000-0000-00005D0E0000}"/>
    <cellStyle name="Normal 6 7 3 2 2 2 5" xfId="3613" xr:uid="{00000000-0005-0000-0000-00005E0E0000}"/>
    <cellStyle name="Normal 6 7 3 2 2 2 6" xfId="4115" xr:uid="{00000000-0005-0000-0000-00005F0E0000}"/>
    <cellStyle name="Normal 6 7 3 2 2 3" xfId="1342" xr:uid="{00000000-0005-0000-0000-0000600E0000}"/>
    <cellStyle name="Normal 6 7 3 2 2 3 2" xfId="2361" xr:uid="{00000000-0005-0000-0000-0000610E0000}"/>
    <cellStyle name="Normal 6 7 3 2 2 4" xfId="1865" xr:uid="{00000000-0005-0000-0000-0000620E0000}"/>
    <cellStyle name="Normal 6 7 3 2 2 5" xfId="2863" xr:uid="{00000000-0005-0000-0000-0000630E0000}"/>
    <cellStyle name="Normal 6 7 3 2 2 6" xfId="3365" xr:uid="{00000000-0005-0000-0000-0000640E0000}"/>
    <cellStyle name="Normal 6 7 3 2 2 7" xfId="3867" xr:uid="{00000000-0005-0000-0000-0000650E0000}"/>
    <cellStyle name="Normal 6 7 3 2 3" xfId="970" xr:uid="{00000000-0005-0000-0000-0000660E0000}"/>
    <cellStyle name="Normal 6 7 3 2 3 2" xfId="1466" xr:uid="{00000000-0005-0000-0000-0000670E0000}"/>
    <cellStyle name="Normal 6 7 3 2 3 2 2" xfId="2485" xr:uid="{00000000-0005-0000-0000-0000680E0000}"/>
    <cellStyle name="Normal 6 7 3 2 3 3" xfId="1989" xr:uid="{00000000-0005-0000-0000-0000690E0000}"/>
    <cellStyle name="Normal 6 7 3 2 3 4" xfId="2987" xr:uid="{00000000-0005-0000-0000-00006A0E0000}"/>
    <cellStyle name="Normal 6 7 3 2 3 5" xfId="3489" xr:uid="{00000000-0005-0000-0000-00006B0E0000}"/>
    <cellStyle name="Normal 6 7 3 2 3 6" xfId="3991" xr:uid="{00000000-0005-0000-0000-00006C0E0000}"/>
    <cellStyle name="Normal 6 7 3 2 4" xfId="1218" xr:uid="{00000000-0005-0000-0000-00006D0E0000}"/>
    <cellStyle name="Normal 6 7 3 2 4 2" xfId="2237" xr:uid="{00000000-0005-0000-0000-00006E0E0000}"/>
    <cellStyle name="Normal 6 7 3 2 5" xfId="1741" xr:uid="{00000000-0005-0000-0000-00006F0E0000}"/>
    <cellStyle name="Normal 6 7 3 2 6" xfId="2739" xr:uid="{00000000-0005-0000-0000-0000700E0000}"/>
    <cellStyle name="Normal 6 7 3 2 7" xfId="3241" xr:uid="{00000000-0005-0000-0000-0000710E0000}"/>
    <cellStyle name="Normal 6 7 3 2 8" xfId="3743" xr:uid="{00000000-0005-0000-0000-0000720E0000}"/>
    <cellStyle name="Normal 6 7 3 3" xfId="788" xr:uid="{00000000-0005-0000-0000-0000730E0000}"/>
    <cellStyle name="Normal 6 7 3 3 2" xfId="1036" xr:uid="{00000000-0005-0000-0000-0000740E0000}"/>
    <cellStyle name="Normal 6 7 3 3 2 2" xfId="1532" xr:uid="{00000000-0005-0000-0000-0000750E0000}"/>
    <cellStyle name="Normal 6 7 3 3 2 2 2" xfId="2551" xr:uid="{00000000-0005-0000-0000-0000760E0000}"/>
    <cellStyle name="Normal 6 7 3 3 2 3" xfId="2055" xr:uid="{00000000-0005-0000-0000-0000770E0000}"/>
    <cellStyle name="Normal 6 7 3 3 2 4" xfId="3053" xr:uid="{00000000-0005-0000-0000-0000780E0000}"/>
    <cellStyle name="Normal 6 7 3 3 2 5" xfId="3555" xr:uid="{00000000-0005-0000-0000-0000790E0000}"/>
    <cellStyle name="Normal 6 7 3 3 2 6" xfId="4057" xr:uid="{00000000-0005-0000-0000-00007A0E0000}"/>
    <cellStyle name="Normal 6 7 3 3 3" xfId="1284" xr:uid="{00000000-0005-0000-0000-00007B0E0000}"/>
    <cellStyle name="Normal 6 7 3 3 3 2" xfId="2303" xr:uid="{00000000-0005-0000-0000-00007C0E0000}"/>
    <cellStyle name="Normal 6 7 3 3 4" xfId="1807" xr:uid="{00000000-0005-0000-0000-00007D0E0000}"/>
    <cellStyle name="Normal 6 7 3 3 5" xfId="2805" xr:uid="{00000000-0005-0000-0000-00007E0E0000}"/>
    <cellStyle name="Normal 6 7 3 3 6" xfId="3307" xr:uid="{00000000-0005-0000-0000-00007F0E0000}"/>
    <cellStyle name="Normal 6 7 3 3 7" xfId="3809" xr:uid="{00000000-0005-0000-0000-0000800E0000}"/>
    <cellStyle name="Normal 6 7 3 4" xfId="912" xr:uid="{00000000-0005-0000-0000-0000810E0000}"/>
    <cellStyle name="Normal 6 7 3 4 2" xfId="1408" xr:uid="{00000000-0005-0000-0000-0000820E0000}"/>
    <cellStyle name="Normal 6 7 3 4 2 2" xfId="2427" xr:uid="{00000000-0005-0000-0000-0000830E0000}"/>
    <cellStyle name="Normal 6 7 3 4 3" xfId="1931" xr:uid="{00000000-0005-0000-0000-0000840E0000}"/>
    <cellStyle name="Normal 6 7 3 4 4" xfId="2929" xr:uid="{00000000-0005-0000-0000-0000850E0000}"/>
    <cellStyle name="Normal 6 7 3 4 5" xfId="3431" xr:uid="{00000000-0005-0000-0000-0000860E0000}"/>
    <cellStyle name="Normal 6 7 3 4 6" xfId="3933" xr:uid="{00000000-0005-0000-0000-0000870E0000}"/>
    <cellStyle name="Normal 6 7 3 5" xfId="1160" xr:uid="{00000000-0005-0000-0000-0000880E0000}"/>
    <cellStyle name="Normal 6 7 3 5 2" xfId="2179" xr:uid="{00000000-0005-0000-0000-0000890E0000}"/>
    <cellStyle name="Normal 6 7 3 6" xfId="1683" xr:uid="{00000000-0005-0000-0000-00008A0E0000}"/>
    <cellStyle name="Normal 6 7 3 7" xfId="2681" xr:uid="{00000000-0005-0000-0000-00008B0E0000}"/>
    <cellStyle name="Normal 6 7 3 8" xfId="3183" xr:uid="{00000000-0005-0000-0000-00008C0E0000}"/>
    <cellStyle name="Normal 6 7 3 9" xfId="3685" xr:uid="{00000000-0005-0000-0000-00008D0E0000}"/>
    <cellStyle name="Normal 6 7 4" xfId="720" xr:uid="{00000000-0005-0000-0000-00008E0E0000}"/>
    <cellStyle name="Normal 6 7 4 2" xfId="844" xr:uid="{00000000-0005-0000-0000-00008F0E0000}"/>
    <cellStyle name="Normal 6 7 4 2 2" xfId="1092" xr:uid="{00000000-0005-0000-0000-0000900E0000}"/>
    <cellStyle name="Normal 6 7 4 2 2 2" xfId="1588" xr:uid="{00000000-0005-0000-0000-0000910E0000}"/>
    <cellStyle name="Normal 6 7 4 2 2 2 2" xfId="2607" xr:uid="{00000000-0005-0000-0000-0000920E0000}"/>
    <cellStyle name="Normal 6 7 4 2 2 3" xfId="2111" xr:uid="{00000000-0005-0000-0000-0000930E0000}"/>
    <cellStyle name="Normal 6 7 4 2 2 4" xfId="3109" xr:uid="{00000000-0005-0000-0000-0000940E0000}"/>
    <cellStyle name="Normal 6 7 4 2 2 5" xfId="3611" xr:uid="{00000000-0005-0000-0000-0000950E0000}"/>
    <cellStyle name="Normal 6 7 4 2 2 6" xfId="4113" xr:uid="{00000000-0005-0000-0000-0000960E0000}"/>
    <cellStyle name="Normal 6 7 4 2 3" xfId="1340" xr:uid="{00000000-0005-0000-0000-0000970E0000}"/>
    <cellStyle name="Normal 6 7 4 2 3 2" xfId="2359" xr:uid="{00000000-0005-0000-0000-0000980E0000}"/>
    <cellStyle name="Normal 6 7 4 2 4" xfId="1863" xr:uid="{00000000-0005-0000-0000-0000990E0000}"/>
    <cellStyle name="Normal 6 7 4 2 5" xfId="2861" xr:uid="{00000000-0005-0000-0000-00009A0E0000}"/>
    <cellStyle name="Normal 6 7 4 2 6" xfId="3363" xr:uid="{00000000-0005-0000-0000-00009B0E0000}"/>
    <cellStyle name="Normal 6 7 4 2 7" xfId="3865" xr:uid="{00000000-0005-0000-0000-00009C0E0000}"/>
    <cellStyle name="Normal 6 7 4 3" xfId="968" xr:uid="{00000000-0005-0000-0000-00009D0E0000}"/>
    <cellStyle name="Normal 6 7 4 3 2" xfId="1464" xr:uid="{00000000-0005-0000-0000-00009E0E0000}"/>
    <cellStyle name="Normal 6 7 4 3 2 2" xfId="2483" xr:uid="{00000000-0005-0000-0000-00009F0E0000}"/>
    <cellStyle name="Normal 6 7 4 3 3" xfId="1987" xr:uid="{00000000-0005-0000-0000-0000A00E0000}"/>
    <cellStyle name="Normal 6 7 4 3 4" xfId="2985" xr:uid="{00000000-0005-0000-0000-0000A10E0000}"/>
    <cellStyle name="Normal 6 7 4 3 5" xfId="3487" xr:uid="{00000000-0005-0000-0000-0000A20E0000}"/>
    <cellStyle name="Normal 6 7 4 3 6" xfId="3989" xr:uid="{00000000-0005-0000-0000-0000A30E0000}"/>
    <cellStyle name="Normal 6 7 4 4" xfId="1216" xr:uid="{00000000-0005-0000-0000-0000A40E0000}"/>
    <cellStyle name="Normal 6 7 4 4 2" xfId="2235" xr:uid="{00000000-0005-0000-0000-0000A50E0000}"/>
    <cellStyle name="Normal 6 7 4 5" xfId="1739" xr:uid="{00000000-0005-0000-0000-0000A60E0000}"/>
    <cellStyle name="Normal 6 7 4 6" xfId="2737" xr:uid="{00000000-0005-0000-0000-0000A70E0000}"/>
    <cellStyle name="Normal 6 7 4 7" xfId="3239" xr:uid="{00000000-0005-0000-0000-0000A80E0000}"/>
    <cellStyle name="Normal 6 7 4 8" xfId="3741" xr:uid="{00000000-0005-0000-0000-0000A90E0000}"/>
    <cellStyle name="Normal 6 7 5" xfId="746" xr:uid="{00000000-0005-0000-0000-0000AA0E0000}"/>
    <cellStyle name="Normal 6 7 5 2" xfId="994" xr:uid="{00000000-0005-0000-0000-0000AB0E0000}"/>
    <cellStyle name="Normal 6 7 5 2 2" xfId="1490" xr:uid="{00000000-0005-0000-0000-0000AC0E0000}"/>
    <cellStyle name="Normal 6 7 5 2 2 2" xfId="2509" xr:uid="{00000000-0005-0000-0000-0000AD0E0000}"/>
    <cellStyle name="Normal 6 7 5 2 3" xfId="2013" xr:uid="{00000000-0005-0000-0000-0000AE0E0000}"/>
    <cellStyle name="Normal 6 7 5 2 4" xfId="3011" xr:uid="{00000000-0005-0000-0000-0000AF0E0000}"/>
    <cellStyle name="Normal 6 7 5 2 5" xfId="3513" xr:uid="{00000000-0005-0000-0000-0000B00E0000}"/>
    <cellStyle name="Normal 6 7 5 2 6" xfId="4015" xr:uid="{00000000-0005-0000-0000-0000B10E0000}"/>
    <cellStyle name="Normal 6 7 5 3" xfId="1242" xr:uid="{00000000-0005-0000-0000-0000B20E0000}"/>
    <cellStyle name="Normal 6 7 5 3 2" xfId="2261" xr:uid="{00000000-0005-0000-0000-0000B30E0000}"/>
    <cellStyle name="Normal 6 7 5 4" xfId="1765" xr:uid="{00000000-0005-0000-0000-0000B40E0000}"/>
    <cellStyle name="Normal 6 7 5 5" xfId="2763" xr:uid="{00000000-0005-0000-0000-0000B50E0000}"/>
    <cellStyle name="Normal 6 7 5 6" xfId="3265" xr:uid="{00000000-0005-0000-0000-0000B60E0000}"/>
    <cellStyle name="Normal 6 7 5 7" xfId="3767" xr:uid="{00000000-0005-0000-0000-0000B70E0000}"/>
    <cellStyle name="Normal 6 7 6" xfId="870" xr:uid="{00000000-0005-0000-0000-0000B80E0000}"/>
    <cellStyle name="Normal 6 7 6 2" xfId="1366" xr:uid="{00000000-0005-0000-0000-0000B90E0000}"/>
    <cellStyle name="Normal 6 7 6 2 2" xfId="2385" xr:uid="{00000000-0005-0000-0000-0000BA0E0000}"/>
    <cellStyle name="Normal 6 7 6 3" xfId="1889" xr:uid="{00000000-0005-0000-0000-0000BB0E0000}"/>
    <cellStyle name="Normal 6 7 6 4" xfId="2887" xr:uid="{00000000-0005-0000-0000-0000BC0E0000}"/>
    <cellStyle name="Normal 6 7 6 5" xfId="3389" xr:uid="{00000000-0005-0000-0000-0000BD0E0000}"/>
    <cellStyle name="Normal 6 7 6 6" xfId="3891" xr:uid="{00000000-0005-0000-0000-0000BE0E0000}"/>
    <cellStyle name="Normal 6 7 7" xfId="1118" xr:uid="{00000000-0005-0000-0000-0000BF0E0000}"/>
    <cellStyle name="Normal 6 7 7 2" xfId="2137" xr:uid="{00000000-0005-0000-0000-0000C00E0000}"/>
    <cellStyle name="Normal 6 7 8" xfId="1641" xr:uid="{00000000-0005-0000-0000-0000C10E0000}"/>
    <cellStyle name="Normal 6 7 9" xfId="2639" xr:uid="{00000000-0005-0000-0000-0000C20E0000}"/>
    <cellStyle name="Normal 6 8" xfId="616" xr:uid="{00000000-0005-0000-0000-0000C30E0000}"/>
    <cellStyle name="Normal 6 8 10" xfId="3143" xr:uid="{00000000-0005-0000-0000-0000C40E0000}"/>
    <cellStyle name="Normal 6 8 11" xfId="3645" xr:uid="{00000000-0005-0000-0000-0000C50E0000}"/>
    <cellStyle name="Normal 6 8 2" xfId="646" xr:uid="{00000000-0005-0000-0000-0000C60E0000}"/>
    <cellStyle name="Normal 6 8 2 2" xfId="724" xr:uid="{00000000-0005-0000-0000-0000C70E0000}"/>
    <cellStyle name="Normal 6 8 2 2 2" xfId="848" xr:uid="{00000000-0005-0000-0000-0000C80E0000}"/>
    <cellStyle name="Normal 6 8 2 2 2 2" xfId="1096" xr:uid="{00000000-0005-0000-0000-0000C90E0000}"/>
    <cellStyle name="Normal 6 8 2 2 2 2 2" xfId="1592" xr:uid="{00000000-0005-0000-0000-0000CA0E0000}"/>
    <cellStyle name="Normal 6 8 2 2 2 2 2 2" xfId="2611" xr:uid="{00000000-0005-0000-0000-0000CB0E0000}"/>
    <cellStyle name="Normal 6 8 2 2 2 2 3" xfId="2115" xr:uid="{00000000-0005-0000-0000-0000CC0E0000}"/>
    <cellStyle name="Normal 6 8 2 2 2 2 4" xfId="3113" xr:uid="{00000000-0005-0000-0000-0000CD0E0000}"/>
    <cellStyle name="Normal 6 8 2 2 2 2 5" xfId="3615" xr:uid="{00000000-0005-0000-0000-0000CE0E0000}"/>
    <cellStyle name="Normal 6 8 2 2 2 2 6" xfId="4117" xr:uid="{00000000-0005-0000-0000-0000CF0E0000}"/>
    <cellStyle name="Normal 6 8 2 2 2 3" xfId="1344" xr:uid="{00000000-0005-0000-0000-0000D00E0000}"/>
    <cellStyle name="Normal 6 8 2 2 2 3 2" xfId="2363" xr:uid="{00000000-0005-0000-0000-0000D10E0000}"/>
    <cellStyle name="Normal 6 8 2 2 2 4" xfId="1867" xr:uid="{00000000-0005-0000-0000-0000D20E0000}"/>
    <cellStyle name="Normal 6 8 2 2 2 5" xfId="2865" xr:uid="{00000000-0005-0000-0000-0000D30E0000}"/>
    <cellStyle name="Normal 6 8 2 2 2 6" xfId="3367" xr:uid="{00000000-0005-0000-0000-0000D40E0000}"/>
    <cellStyle name="Normal 6 8 2 2 2 7" xfId="3869" xr:uid="{00000000-0005-0000-0000-0000D50E0000}"/>
    <cellStyle name="Normal 6 8 2 2 3" xfId="972" xr:uid="{00000000-0005-0000-0000-0000D60E0000}"/>
    <cellStyle name="Normal 6 8 2 2 3 2" xfId="1468" xr:uid="{00000000-0005-0000-0000-0000D70E0000}"/>
    <cellStyle name="Normal 6 8 2 2 3 2 2" xfId="2487" xr:uid="{00000000-0005-0000-0000-0000D80E0000}"/>
    <cellStyle name="Normal 6 8 2 2 3 3" xfId="1991" xr:uid="{00000000-0005-0000-0000-0000D90E0000}"/>
    <cellStyle name="Normal 6 8 2 2 3 4" xfId="2989" xr:uid="{00000000-0005-0000-0000-0000DA0E0000}"/>
    <cellStyle name="Normal 6 8 2 2 3 5" xfId="3491" xr:uid="{00000000-0005-0000-0000-0000DB0E0000}"/>
    <cellStyle name="Normal 6 8 2 2 3 6" xfId="3993" xr:uid="{00000000-0005-0000-0000-0000DC0E0000}"/>
    <cellStyle name="Normal 6 8 2 2 4" xfId="1220" xr:uid="{00000000-0005-0000-0000-0000DD0E0000}"/>
    <cellStyle name="Normal 6 8 2 2 4 2" xfId="2239" xr:uid="{00000000-0005-0000-0000-0000DE0E0000}"/>
    <cellStyle name="Normal 6 8 2 2 5" xfId="1743" xr:uid="{00000000-0005-0000-0000-0000DF0E0000}"/>
    <cellStyle name="Normal 6 8 2 2 6" xfId="2741" xr:uid="{00000000-0005-0000-0000-0000E00E0000}"/>
    <cellStyle name="Normal 6 8 2 2 7" xfId="3243" xr:uid="{00000000-0005-0000-0000-0000E10E0000}"/>
    <cellStyle name="Normal 6 8 2 2 8" xfId="3745" xr:uid="{00000000-0005-0000-0000-0000E20E0000}"/>
    <cellStyle name="Normal 6 8 2 3" xfId="770" xr:uid="{00000000-0005-0000-0000-0000E30E0000}"/>
    <cellStyle name="Normal 6 8 2 3 2" xfId="1018" xr:uid="{00000000-0005-0000-0000-0000E40E0000}"/>
    <cellStyle name="Normal 6 8 2 3 2 2" xfId="1514" xr:uid="{00000000-0005-0000-0000-0000E50E0000}"/>
    <cellStyle name="Normal 6 8 2 3 2 2 2" xfId="2533" xr:uid="{00000000-0005-0000-0000-0000E60E0000}"/>
    <cellStyle name="Normal 6 8 2 3 2 3" xfId="2037" xr:uid="{00000000-0005-0000-0000-0000E70E0000}"/>
    <cellStyle name="Normal 6 8 2 3 2 4" xfId="3035" xr:uid="{00000000-0005-0000-0000-0000E80E0000}"/>
    <cellStyle name="Normal 6 8 2 3 2 5" xfId="3537" xr:uid="{00000000-0005-0000-0000-0000E90E0000}"/>
    <cellStyle name="Normal 6 8 2 3 2 6" xfId="4039" xr:uid="{00000000-0005-0000-0000-0000EA0E0000}"/>
    <cellStyle name="Normal 6 8 2 3 3" xfId="1266" xr:uid="{00000000-0005-0000-0000-0000EB0E0000}"/>
    <cellStyle name="Normal 6 8 2 3 3 2" xfId="2285" xr:uid="{00000000-0005-0000-0000-0000EC0E0000}"/>
    <cellStyle name="Normal 6 8 2 3 4" xfId="1789" xr:uid="{00000000-0005-0000-0000-0000ED0E0000}"/>
    <cellStyle name="Normal 6 8 2 3 5" xfId="2787" xr:uid="{00000000-0005-0000-0000-0000EE0E0000}"/>
    <cellStyle name="Normal 6 8 2 3 6" xfId="3289" xr:uid="{00000000-0005-0000-0000-0000EF0E0000}"/>
    <cellStyle name="Normal 6 8 2 3 7" xfId="3791" xr:uid="{00000000-0005-0000-0000-0000F00E0000}"/>
    <cellStyle name="Normal 6 8 2 4" xfId="894" xr:uid="{00000000-0005-0000-0000-0000F10E0000}"/>
    <cellStyle name="Normal 6 8 2 4 2" xfId="1390" xr:uid="{00000000-0005-0000-0000-0000F20E0000}"/>
    <cellStyle name="Normal 6 8 2 4 2 2" xfId="2409" xr:uid="{00000000-0005-0000-0000-0000F30E0000}"/>
    <cellStyle name="Normal 6 8 2 4 3" xfId="1913" xr:uid="{00000000-0005-0000-0000-0000F40E0000}"/>
    <cellStyle name="Normal 6 8 2 4 4" xfId="2911" xr:uid="{00000000-0005-0000-0000-0000F50E0000}"/>
    <cellStyle name="Normal 6 8 2 4 5" xfId="3413" xr:uid="{00000000-0005-0000-0000-0000F60E0000}"/>
    <cellStyle name="Normal 6 8 2 4 6" xfId="3915" xr:uid="{00000000-0005-0000-0000-0000F70E0000}"/>
    <cellStyle name="Normal 6 8 2 5" xfId="1142" xr:uid="{00000000-0005-0000-0000-0000F80E0000}"/>
    <cellStyle name="Normal 6 8 2 5 2" xfId="2161" xr:uid="{00000000-0005-0000-0000-0000F90E0000}"/>
    <cellStyle name="Normal 6 8 2 6" xfId="1665" xr:uid="{00000000-0005-0000-0000-0000FA0E0000}"/>
    <cellStyle name="Normal 6 8 2 7" xfId="2663" xr:uid="{00000000-0005-0000-0000-0000FB0E0000}"/>
    <cellStyle name="Normal 6 8 2 8" xfId="3165" xr:uid="{00000000-0005-0000-0000-0000FC0E0000}"/>
    <cellStyle name="Normal 6 8 2 9" xfId="3667" xr:uid="{00000000-0005-0000-0000-0000FD0E0000}"/>
    <cellStyle name="Normal 6 8 3" xfId="666" xr:uid="{00000000-0005-0000-0000-0000FE0E0000}"/>
    <cellStyle name="Normal 6 8 3 2" xfId="725" xr:uid="{00000000-0005-0000-0000-0000FF0E0000}"/>
    <cellStyle name="Normal 6 8 3 2 2" xfId="849" xr:uid="{00000000-0005-0000-0000-0000000F0000}"/>
    <cellStyle name="Normal 6 8 3 2 2 2" xfId="1097" xr:uid="{00000000-0005-0000-0000-0000010F0000}"/>
    <cellStyle name="Normal 6 8 3 2 2 2 2" xfId="1593" xr:uid="{00000000-0005-0000-0000-0000020F0000}"/>
    <cellStyle name="Normal 6 8 3 2 2 2 2 2" xfId="2612" xr:uid="{00000000-0005-0000-0000-0000030F0000}"/>
    <cellStyle name="Normal 6 8 3 2 2 2 3" xfId="2116" xr:uid="{00000000-0005-0000-0000-0000040F0000}"/>
    <cellStyle name="Normal 6 8 3 2 2 2 4" xfId="3114" xr:uid="{00000000-0005-0000-0000-0000050F0000}"/>
    <cellStyle name="Normal 6 8 3 2 2 2 5" xfId="3616" xr:uid="{00000000-0005-0000-0000-0000060F0000}"/>
    <cellStyle name="Normal 6 8 3 2 2 2 6" xfId="4118" xr:uid="{00000000-0005-0000-0000-0000070F0000}"/>
    <cellStyle name="Normal 6 8 3 2 2 3" xfId="1345" xr:uid="{00000000-0005-0000-0000-0000080F0000}"/>
    <cellStyle name="Normal 6 8 3 2 2 3 2" xfId="2364" xr:uid="{00000000-0005-0000-0000-0000090F0000}"/>
    <cellStyle name="Normal 6 8 3 2 2 4" xfId="1868" xr:uid="{00000000-0005-0000-0000-00000A0F0000}"/>
    <cellStyle name="Normal 6 8 3 2 2 5" xfId="2866" xr:uid="{00000000-0005-0000-0000-00000B0F0000}"/>
    <cellStyle name="Normal 6 8 3 2 2 6" xfId="3368" xr:uid="{00000000-0005-0000-0000-00000C0F0000}"/>
    <cellStyle name="Normal 6 8 3 2 2 7" xfId="3870" xr:uid="{00000000-0005-0000-0000-00000D0F0000}"/>
    <cellStyle name="Normal 6 8 3 2 3" xfId="973" xr:uid="{00000000-0005-0000-0000-00000E0F0000}"/>
    <cellStyle name="Normal 6 8 3 2 3 2" xfId="1469" xr:uid="{00000000-0005-0000-0000-00000F0F0000}"/>
    <cellStyle name="Normal 6 8 3 2 3 2 2" xfId="2488" xr:uid="{00000000-0005-0000-0000-0000100F0000}"/>
    <cellStyle name="Normal 6 8 3 2 3 3" xfId="1992" xr:uid="{00000000-0005-0000-0000-0000110F0000}"/>
    <cellStyle name="Normal 6 8 3 2 3 4" xfId="2990" xr:uid="{00000000-0005-0000-0000-0000120F0000}"/>
    <cellStyle name="Normal 6 8 3 2 3 5" xfId="3492" xr:uid="{00000000-0005-0000-0000-0000130F0000}"/>
    <cellStyle name="Normal 6 8 3 2 3 6" xfId="3994" xr:uid="{00000000-0005-0000-0000-0000140F0000}"/>
    <cellStyle name="Normal 6 8 3 2 4" xfId="1221" xr:uid="{00000000-0005-0000-0000-0000150F0000}"/>
    <cellStyle name="Normal 6 8 3 2 4 2" xfId="2240" xr:uid="{00000000-0005-0000-0000-0000160F0000}"/>
    <cellStyle name="Normal 6 8 3 2 5" xfId="1744" xr:uid="{00000000-0005-0000-0000-0000170F0000}"/>
    <cellStyle name="Normal 6 8 3 2 6" xfId="2742" xr:uid="{00000000-0005-0000-0000-0000180F0000}"/>
    <cellStyle name="Normal 6 8 3 2 7" xfId="3244" xr:uid="{00000000-0005-0000-0000-0000190F0000}"/>
    <cellStyle name="Normal 6 8 3 2 8" xfId="3746" xr:uid="{00000000-0005-0000-0000-00001A0F0000}"/>
    <cellStyle name="Normal 6 8 3 3" xfId="790" xr:uid="{00000000-0005-0000-0000-00001B0F0000}"/>
    <cellStyle name="Normal 6 8 3 3 2" xfId="1038" xr:uid="{00000000-0005-0000-0000-00001C0F0000}"/>
    <cellStyle name="Normal 6 8 3 3 2 2" xfId="1534" xr:uid="{00000000-0005-0000-0000-00001D0F0000}"/>
    <cellStyle name="Normal 6 8 3 3 2 2 2" xfId="2553" xr:uid="{00000000-0005-0000-0000-00001E0F0000}"/>
    <cellStyle name="Normal 6 8 3 3 2 3" xfId="2057" xr:uid="{00000000-0005-0000-0000-00001F0F0000}"/>
    <cellStyle name="Normal 6 8 3 3 2 4" xfId="3055" xr:uid="{00000000-0005-0000-0000-0000200F0000}"/>
    <cellStyle name="Normal 6 8 3 3 2 5" xfId="3557" xr:uid="{00000000-0005-0000-0000-0000210F0000}"/>
    <cellStyle name="Normal 6 8 3 3 2 6" xfId="4059" xr:uid="{00000000-0005-0000-0000-0000220F0000}"/>
    <cellStyle name="Normal 6 8 3 3 3" xfId="1286" xr:uid="{00000000-0005-0000-0000-0000230F0000}"/>
    <cellStyle name="Normal 6 8 3 3 3 2" xfId="2305" xr:uid="{00000000-0005-0000-0000-0000240F0000}"/>
    <cellStyle name="Normal 6 8 3 3 4" xfId="1809" xr:uid="{00000000-0005-0000-0000-0000250F0000}"/>
    <cellStyle name="Normal 6 8 3 3 5" xfId="2807" xr:uid="{00000000-0005-0000-0000-0000260F0000}"/>
    <cellStyle name="Normal 6 8 3 3 6" xfId="3309" xr:uid="{00000000-0005-0000-0000-0000270F0000}"/>
    <cellStyle name="Normal 6 8 3 3 7" xfId="3811" xr:uid="{00000000-0005-0000-0000-0000280F0000}"/>
    <cellStyle name="Normal 6 8 3 4" xfId="914" xr:uid="{00000000-0005-0000-0000-0000290F0000}"/>
    <cellStyle name="Normal 6 8 3 4 2" xfId="1410" xr:uid="{00000000-0005-0000-0000-00002A0F0000}"/>
    <cellStyle name="Normal 6 8 3 4 2 2" xfId="2429" xr:uid="{00000000-0005-0000-0000-00002B0F0000}"/>
    <cellStyle name="Normal 6 8 3 4 3" xfId="1933" xr:uid="{00000000-0005-0000-0000-00002C0F0000}"/>
    <cellStyle name="Normal 6 8 3 4 4" xfId="2931" xr:uid="{00000000-0005-0000-0000-00002D0F0000}"/>
    <cellStyle name="Normal 6 8 3 4 5" xfId="3433" xr:uid="{00000000-0005-0000-0000-00002E0F0000}"/>
    <cellStyle name="Normal 6 8 3 4 6" xfId="3935" xr:uid="{00000000-0005-0000-0000-00002F0F0000}"/>
    <cellStyle name="Normal 6 8 3 5" xfId="1162" xr:uid="{00000000-0005-0000-0000-0000300F0000}"/>
    <cellStyle name="Normal 6 8 3 5 2" xfId="2181" xr:uid="{00000000-0005-0000-0000-0000310F0000}"/>
    <cellStyle name="Normal 6 8 3 6" xfId="1685" xr:uid="{00000000-0005-0000-0000-0000320F0000}"/>
    <cellStyle name="Normal 6 8 3 7" xfId="2683" xr:uid="{00000000-0005-0000-0000-0000330F0000}"/>
    <cellStyle name="Normal 6 8 3 8" xfId="3185" xr:uid="{00000000-0005-0000-0000-0000340F0000}"/>
    <cellStyle name="Normal 6 8 3 9" xfId="3687" xr:uid="{00000000-0005-0000-0000-0000350F0000}"/>
    <cellStyle name="Normal 6 8 4" xfId="723" xr:uid="{00000000-0005-0000-0000-0000360F0000}"/>
    <cellStyle name="Normal 6 8 4 2" xfId="847" xr:uid="{00000000-0005-0000-0000-0000370F0000}"/>
    <cellStyle name="Normal 6 8 4 2 2" xfId="1095" xr:uid="{00000000-0005-0000-0000-0000380F0000}"/>
    <cellStyle name="Normal 6 8 4 2 2 2" xfId="1591" xr:uid="{00000000-0005-0000-0000-0000390F0000}"/>
    <cellStyle name="Normal 6 8 4 2 2 2 2" xfId="2610" xr:uid="{00000000-0005-0000-0000-00003A0F0000}"/>
    <cellStyle name="Normal 6 8 4 2 2 3" xfId="2114" xr:uid="{00000000-0005-0000-0000-00003B0F0000}"/>
    <cellStyle name="Normal 6 8 4 2 2 4" xfId="3112" xr:uid="{00000000-0005-0000-0000-00003C0F0000}"/>
    <cellStyle name="Normal 6 8 4 2 2 5" xfId="3614" xr:uid="{00000000-0005-0000-0000-00003D0F0000}"/>
    <cellStyle name="Normal 6 8 4 2 2 6" xfId="4116" xr:uid="{00000000-0005-0000-0000-00003E0F0000}"/>
    <cellStyle name="Normal 6 8 4 2 3" xfId="1343" xr:uid="{00000000-0005-0000-0000-00003F0F0000}"/>
    <cellStyle name="Normal 6 8 4 2 3 2" xfId="2362" xr:uid="{00000000-0005-0000-0000-0000400F0000}"/>
    <cellStyle name="Normal 6 8 4 2 4" xfId="1866" xr:uid="{00000000-0005-0000-0000-0000410F0000}"/>
    <cellStyle name="Normal 6 8 4 2 5" xfId="2864" xr:uid="{00000000-0005-0000-0000-0000420F0000}"/>
    <cellStyle name="Normal 6 8 4 2 6" xfId="3366" xr:uid="{00000000-0005-0000-0000-0000430F0000}"/>
    <cellStyle name="Normal 6 8 4 2 7" xfId="3868" xr:uid="{00000000-0005-0000-0000-0000440F0000}"/>
    <cellStyle name="Normal 6 8 4 3" xfId="971" xr:uid="{00000000-0005-0000-0000-0000450F0000}"/>
    <cellStyle name="Normal 6 8 4 3 2" xfId="1467" xr:uid="{00000000-0005-0000-0000-0000460F0000}"/>
    <cellStyle name="Normal 6 8 4 3 2 2" xfId="2486" xr:uid="{00000000-0005-0000-0000-0000470F0000}"/>
    <cellStyle name="Normal 6 8 4 3 3" xfId="1990" xr:uid="{00000000-0005-0000-0000-0000480F0000}"/>
    <cellStyle name="Normal 6 8 4 3 4" xfId="2988" xr:uid="{00000000-0005-0000-0000-0000490F0000}"/>
    <cellStyle name="Normal 6 8 4 3 5" xfId="3490" xr:uid="{00000000-0005-0000-0000-00004A0F0000}"/>
    <cellStyle name="Normal 6 8 4 3 6" xfId="3992" xr:uid="{00000000-0005-0000-0000-00004B0F0000}"/>
    <cellStyle name="Normal 6 8 4 4" xfId="1219" xr:uid="{00000000-0005-0000-0000-00004C0F0000}"/>
    <cellStyle name="Normal 6 8 4 4 2" xfId="2238" xr:uid="{00000000-0005-0000-0000-00004D0F0000}"/>
    <cellStyle name="Normal 6 8 4 5" xfId="1742" xr:uid="{00000000-0005-0000-0000-00004E0F0000}"/>
    <cellStyle name="Normal 6 8 4 6" xfId="2740" xr:uid="{00000000-0005-0000-0000-00004F0F0000}"/>
    <cellStyle name="Normal 6 8 4 7" xfId="3242" xr:uid="{00000000-0005-0000-0000-0000500F0000}"/>
    <cellStyle name="Normal 6 8 4 8" xfId="3744" xr:uid="{00000000-0005-0000-0000-0000510F0000}"/>
    <cellStyle name="Normal 6 8 5" xfId="748" xr:uid="{00000000-0005-0000-0000-0000520F0000}"/>
    <cellStyle name="Normal 6 8 5 2" xfId="996" xr:uid="{00000000-0005-0000-0000-0000530F0000}"/>
    <cellStyle name="Normal 6 8 5 2 2" xfId="1492" xr:uid="{00000000-0005-0000-0000-0000540F0000}"/>
    <cellStyle name="Normal 6 8 5 2 2 2" xfId="2511" xr:uid="{00000000-0005-0000-0000-0000550F0000}"/>
    <cellStyle name="Normal 6 8 5 2 3" xfId="2015" xr:uid="{00000000-0005-0000-0000-0000560F0000}"/>
    <cellStyle name="Normal 6 8 5 2 4" xfId="3013" xr:uid="{00000000-0005-0000-0000-0000570F0000}"/>
    <cellStyle name="Normal 6 8 5 2 5" xfId="3515" xr:uid="{00000000-0005-0000-0000-0000580F0000}"/>
    <cellStyle name="Normal 6 8 5 2 6" xfId="4017" xr:uid="{00000000-0005-0000-0000-0000590F0000}"/>
    <cellStyle name="Normal 6 8 5 3" xfId="1244" xr:uid="{00000000-0005-0000-0000-00005A0F0000}"/>
    <cellStyle name="Normal 6 8 5 3 2" xfId="2263" xr:uid="{00000000-0005-0000-0000-00005B0F0000}"/>
    <cellStyle name="Normal 6 8 5 4" xfId="1767" xr:uid="{00000000-0005-0000-0000-00005C0F0000}"/>
    <cellStyle name="Normal 6 8 5 5" xfId="2765" xr:uid="{00000000-0005-0000-0000-00005D0F0000}"/>
    <cellStyle name="Normal 6 8 5 6" xfId="3267" xr:uid="{00000000-0005-0000-0000-00005E0F0000}"/>
    <cellStyle name="Normal 6 8 5 7" xfId="3769" xr:uid="{00000000-0005-0000-0000-00005F0F0000}"/>
    <cellStyle name="Normal 6 8 6" xfId="872" xr:uid="{00000000-0005-0000-0000-0000600F0000}"/>
    <cellStyle name="Normal 6 8 6 2" xfId="1368" xr:uid="{00000000-0005-0000-0000-0000610F0000}"/>
    <cellStyle name="Normal 6 8 6 2 2" xfId="2387" xr:uid="{00000000-0005-0000-0000-0000620F0000}"/>
    <cellStyle name="Normal 6 8 6 3" xfId="1891" xr:uid="{00000000-0005-0000-0000-0000630F0000}"/>
    <cellStyle name="Normal 6 8 6 4" xfId="2889" xr:uid="{00000000-0005-0000-0000-0000640F0000}"/>
    <cellStyle name="Normal 6 8 6 5" xfId="3391" xr:uid="{00000000-0005-0000-0000-0000650F0000}"/>
    <cellStyle name="Normal 6 8 6 6" xfId="3893" xr:uid="{00000000-0005-0000-0000-0000660F0000}"/>
    <cellStyle name="Normal 6 8 7" xfId="1120" xr:uid="{00000000-0005-0000-0000-0000670F0000}"/>
    <cellStyle name="Normal 6 8 7 2" xfId="2139" xr:uid="{00000000-0005-0000-0000-0000680F0000}"/>
    <cellStyle name="Normal 6 8 8" xfId="1643" xr:uid="{00000000-0005-0000-0000-0000690F0000}"/>
    <cellStyle name="Normal 6 8 9" xfId="2641" xr:uid="{00000000-0005-0000-0000-00006A0F0000}"/>
    <cellStyle name="Normal 6 9" xfId="630" xr:uid="{00000000-0005-0000-0000-00006B0F0000}"/>
    <cellStyle name="Normal 7" xfId="166" xr:uid="{00000000-0005-0000-0000-00006C0F0000}"/>
    <cellStyle name="Normal 7 2" xfId="490" xr:uid="{00000000-0005-0000-0000-00006D0F0000}"/>
    <cellStyle name="Normal 8" xfId="491" xr:uid="{00000000-0005-0000-0000-00006E0F0000}"/>
    <cellStyle name="Normal 8 2" xfId="4325" xr:uid="{00000000-0005-0000-0000-00006F0F0000}"/>
    <cellStyle name="Normal 8 3" xfId="4212" xr:uid="{00000000-0005-0000-0000-0000700F0000}"/>
    <cellStyle name="Normal 9" xfId="492" xr:uid="{00000000-0005-0000-0000-0000710F0000}"/>
    <cellStyle name="Normal 9 2" xfId="4216" xr:uid="{00000000-0005-0000-0000-0000720F0000}"/>
    <cellStyle name="Note" xfId="70" builtinId="10" customBuiltin="1"/>
    <cellStyle name="Note 10" xfId="493" xr:uid="{00000000-0005-0000-0000-0000740F0000}"/>
    <cellStyle name="Note 11" xfId="494" xr:uid="{00000000-0005-0000-0000-0000750F0000}"/>
    <cellStyle name="Note 2" xfId="71" xr:uid="{00000000-0005-0000-0000-0000760F0000}"/>
    <cellStyle name="Note 2 2" xfId="146" xr:uid="{00000000-0005-0000-0000-0000770F0000}"/>
    <cellStyle name="Note 2 2 2" xfId="496" xr:uid="{00000000-0005-0000-0000-0000780F0000}"/>
    <cellStyle name="Note 2 2 2 2" xfId="4306" xr:uid="{00000000-0005-0000-0000-0000790F0000}"/>
    <cellStyle name="Note 2 3" xfId="495" xr:uid="{00000000-0005-0000-0000-00007A0F0000}"/>
    <cellStyle name="Note 2 3 2" xfId="4261" xr:uid="{00000000-0005-0000-0000-00007B0F0000}"/>
    <cellStyle name="Note 2_Allocators" xfId="497" xr:uid="{00000000-0005-0000-0000-00007C0F0000}"/>
    <cellStyle name="Note 3" xfId="72" xr:uid="{00000000-0005-0000-0000-00007D0F0000}"/>
    <cellStyle name="Note 3 2" xfId="147" xr:uid="{00000000-0005-0000-0000-00007E0F0000}"/>
    <cellStyle name="Note 3 2 2" xfId="499" xr:uid="{00000000-0005-0000-0000-00007F0F0000}"/>
    <cellStyle name="Note 3 2 2 2" xfId="4307" xr:uid="{00000000-0005-0000-0000-0000800F0000}"/>
    <cellStyle name="Note 3 3" xfId="500" xr:uid="{00000000-0005-0000-0000-0000810F0000}"/>
    <cellStyle name="Note 3 3 2" xfId="4262" xr:uid="{00000000-0005-0000-0000-0000820F0000}"/>
    <cellStyle name="Note 3 4" xfId="498" xr:uid="{00000000-0005-0000-0000-0000830F0000}"/>
    <cellStyle name="Note 3_Allocators" xfId="501" xr:uid="{00000000-0005-0000-0000-0000840F0000}"/>
    <cellStyle name="Note 4" xfId="73" xr:uid="{00000000-0005-0000-0000-0000850F0000}"/>
    <cellStyle name="Note 4 2" xfId="148" xr:uid="{00000000-0005-0000-0000-0000860F0000}"/>
    <cellStyle name="Note 4 2 2" xfId="503" xr:uid="{00000000-0005-0000-0000-0000870F0000}"/>
    <cellStyle name="Note 4 2 2 2" xfId="4308" xr:uid="{00000000-0005-0000-0000-0000880F0000}"/>
    <cellStyle name="Note 4 3" xfId="502" xr:uid="{00000000-0005-0000-0000-0000890F0000}"/>
    <cellStyle name="Note 4 3 2" xfId="4263" xr:uid="{00000000-0005-0000-0000-00008A0F0000}"/>
    <cellStyle name="Note 4_Allocators" xfId="504" xr:uid="{00000000-0005-0000-0000-00008B0F0000}"/>
    <cellStyle name="Note 5" xfId="505" xr:uid="{00000000-0005-0000-0000-00008C0F0000}"/>
    <cellStyle name="Note 5 2" xfId="4260" xr:uid="{00000000-0005-0000-0000-00008D0F0000}"/>
    <cellStyle name="Note 5 3" xfId="4195" xr:uid="{00000000-0005-0000-0000-00008E0F0000}"/>
    <cellStyle name="Note 6" xfId="506" xr:uid="{00000000-0005-0000-0000-00008F0F0000}"/>
    <cellStyle name="Note 6 2" xfId="507" xr:uid="{00000000-0005-0000-0000-0000900F0000}"/>
    <cellStyle name="Note 6 2 2" xfId="4326" xr:uid="{00000000-0005-0000-0000-0000910F0000}"/>
    <cellStyle name="Note 6 3" xfId="4213" xr:uid="{00000000-0005-0000-0000-0000920F0000}"/>
    <cellStyle name="Note 6_Allocators" xfId="508" xr:uid="{00000000-0005-0000-0000-0000930F0000}"/>
    <cellStyle name="Note 7" xfId="509" xr:uid="{00000000-0005-0000-0000-0000940F0000}"/>
    <cellStyle name="Note 7 2" xfId="510" xr:uid="{00000000-0005-0000-0000-0000950F0000}"/>
    <cellStyle name="Note 7 3" xfId="4217" xr:uid="{00000000-0005-0000-0000-0000960F0000}"/>
    <cellStyle name="Note 8" xfId="511" xr:uid="{00000000-0005-0000-0000-0000970F0000}"/>
    <cellStyle name="Note 9" xfId="512" xr:uid="{00000000-0005-0000-0000-0000980F0000}"/>
    <cellStyle name="nPlosion" xfId="513" xr:uid="{00000000-0005-0000-0000-0000990F0000}"/>
    <cellStyle name="nvision" xfId="514" xr:uid="{00000000-0005-0000-0000-00009A0F0000}"/>
    <cellStyle name="Output" xfId="74" builtinId="21" customBuiltin="1"/>
    <cellStyle name="Output 2" xfId="515" xr:uid="{00000000-0005-0000-0000-00009C0F0000}"/>
    <cellStyle name="Output 3" xfId="516" xr:uid="{00000000-0005-0000-0000-00009D0F0000}"/>
    <cellStyle name="Output 4" xfId="517" xr:uid="{00000000-0005-0000-0000-00009E0F0000}"/>
    <cellStyle name="Output 5" xfId="518" xr:uid="{00000000-0005-0000-0000-00009F0F0000}"/>
    <cellStyle name="Output 6" xfId="519" xr:uid="{00000000-0005-0000-0000-0000A00F0000}"/>
    <cellStyle name="Output 7" xfId="4139" xr:uid="{00000000-0005-0000-0000-0000A10F0000}"/>
    <cellStyle name="Percent" xfId="75" builtinId="5"/>
    <cellStyle name="Percent 10" xfId="520" xr:uid="{00000000-0005-0000-0000-0000A30F0000}"/>
    <cellStyle name="Percent 11" xfId="521" xr:uid="{00000000-0005-0000-0000-0000A40F0000}"/>
    <cellStyle name="Percent 12" xfId="522" xr:uid="{00000000-0005-0000-0000-0000A50F0000}"/>
    <cellStyle name="Percent 13" xfId="523" xr:uid="{00000000-0005-0000-0000-0000A60F0000}"/>
    <cellStyle name="Percent 13 10" xfId="3129" xr:uid="{00000000-0005-0000-0000-0000A70F0000}"/>
    <cellStyle name="Percent 13 11" xfId="3631" xr:uid="{00000000-0005-0000-0000-0000A80F0000}"/>
    <cellStyle name="Percent 13 2" xfId="631" xr:uid="{00000000-0005-0000-0000-0000A90F0000}"/>
    <cellStyle name="Percent 13 2 2" xfId="727" xr:uid="{00000000-0005-0000-0000-0000AA0F0000}"/>
    <cellStyle name="Percent 13 2 2 2" xfId="851" xr:uid="{00000000-0005-0000-0000-0000AB0F0000}"/>
    <cellStyle name="Percent 13 2 2 2 2" xfId="1099" xr:uid="{00000000-0005-0000-0000-0000AC0F0000}"/>
    <cellStyle name="Percent 13 2 2 2 2 2" xfId="1595" xr:uid="{00000000-0005-0000-0000-0000AD0F0000}"/>
    <cellStyle name="Percent 13 2 2 2 2 2 2" xfId="2614" xr:uid="{00000000-0005-0000-0000-0000AE0F0000}"/>
    <cellStyle name="Percent 13 2 2 2 2 3" xfId="2118" xr:uid="{00000000-0005-0000-0000-0000AF0F0000}"/>
    <cellStyle name="Percent 13 2 2 2 2 4" xfId="3116" xr:uid="{00000000-0005-0000-0000-0000B00F0000}"/>
    <cellStyle name="Percent 13 2 2 2 2 5" xfId="3618" xr:uid="{00000000-0005-0000-0000-0000B10F0000}"/>
    <cellStyle name="Percent 13 2 2 2 2 6" xfId="4120" xr:uid="{00000000-0005-0000-0000-0000B20F0000}"/>
    <cellStyle name="Percent 13 2 2 2 3" xfId="1347" xr:uid="{00000000-0005-0000-0000-0000B30F0000}"/>
    <cellStyle name="Percent 13 2 2 2 3 2" xfId="2366" xr:uid="{00000000-0005-0000-0000-0000B40F0000}"/>
    <cellStyle name="Percent 13 2 2 2 4" xfId="1870" xr:uid="{00000000-0005-0000-0000-0000B50F0000}"/>
    <cellStyle name="Percent 13 2 2 2 5" xfId="2868" xr:uid="{00000000-0005-0000-0000-0000B60F0000}"/>
    <cellStyle name="Percent 13 2 2 2 6" xfId="3370" xr:uid="{00000000-0005-0000-0000-0000B70F0000}"/>
    <cellStyle name="Percent 13 2 2 2 7" xfId="3872" xr:uid="{00000000-0005-0000-0000-0000B80F0000}"/>
    <cellStyle name="Percent 13 2 2 3" xfId="975" xr:uid="{00000000-0005-0000-0000-0000B90F0000}"/>
    <cellStyle name="Percent 13 2 2 3 2" xfId="1471" xr:uid="{00000000-0005-0000-0000-0000BA0F0000}"/>
    <cellStyle name="Percent 13 2 2 3 2 2" xfId="2490" xr:uid="{00000000-0005-0000-0000-0000BB0F0000}"/>
    <cellStyle name="Percent 13 2 2 3 3" xfId="1994" xr:uid="{00000000-0005-0000-0000-0000BC0F0000}"/>
    <cellStyle name="Percent 13 2 2 3 4" xfId="2992" xr:uid="{00000000-0005-0000-0000-0000BD0F0000}"/>
    <cellStyle name="Percent 13 2 2 3 5" xfId="3494" xr:uid="{00000000-0005-0000-0000-0000BE0F0000}"/>
    <cellStyle name="Percent 13 2 2 3 6" xfId="3996" xr:uid="{00000000-0005-0000-0000-0000BF0F0000}"/>
    <cellStyle name="Percent 13 2 2 4" xfId="1223" xr:uid="{00000000-0005-0000-0000-0000C00F0000}"/>
    <cellStyle name="Percent 13 2 2 4 2" xfId="2242" xr:uid="{00000000-0005-0000-0000-0000C10F0000}"/>
    <cellStyle name="Percent 13 2 2 5" xfId="1746" xr:uid="{00000000-0005-0000-0000-0000C20F0000}"/>
    <cellStyle name="Percent 13 2 2 6" xfId="2744" xr:uid="{00000000-0005-0000-0000-0000C30F0000}"/>
    <cellStyle name="Percent 13 2 2 7" xfId="3246" xr:uid="{00000000-0005-0000-0000-0000C40F0000}"/>
    <cellStyle name="Percent 13 2 2 8" xfId="3748" xr:uid="{00000000-0005-0000-0000-0000C50F0000}"/>
    <cellStyle name="Percent 13 2 3" xfId="756" xr:uid="{00000000-0005-0000-0000-0000C60F0000}"/>
    <cellStyle name="Percent 13 2 3 2" xfId="1004" xr:uid="{00000000-0005-0000-0000-0000C70F0000}"/>
    <cellStyle name="Percent 13 2 3 2 2" xfId="1500" xr:uid="{00000000-0005-0000-0000-0000C80F0000}"/>
    <cellStyle name="Percent 13 2 3 2 2 2" xfId="2519" xr:uid="{00000000-0005-0000-0000-0000C90F0000}"/>
    <cellStyle name="Percent 13 2 3 2 3" xfId="2023" xr:uid="{00000000-0005-0000-0000-0000CA0F0000}"/>
    <cellStyle name="Percent 13 2 3 2 4" xfId="3021" xr:uid="{00000000-0005-0000-0000-0000CB0F0000}"/>
    <cellStyle name="Percent 13 2 3 2 5" xfId="3523" xr:uid="{00000000-0005-0000-0000-0000CC0F0000}"/>
    <cellStyle name="Percent 13 2 3 2 6" xfId="4025" xr:uid="{00000000-0005-0000-0000-0000CD0F0000}"/>
    <cellStyle name="Percent 13 2 3 3" xfId="1252" xr:uid="{00000000-0005-0000-0000-0000CE0F0000}"/>
    <cellStyle name="Percent 13 2 3 3 2" xfId="2271" xr:uid="{00000000-0005-0000-0000-0000CF0F0000}"/>
    <cellStyle name="Percent 13 2 3 4" xfId="1775" xr:uid="{00000000-0005-0000-0000-0000D00F0000}"/>
    <cellStyle name="Percent 13 2 3 5" xfId="2773" xr:uid="{00000000-0005-0000-0000-0000D10F0000}"/>
    <cellStyle name="Percent 13 2 3 6" xfId="3275" xr:uid="{00000000-0005-0000-0000-0000D20F0000}"/>
    <cellStyle name="Percent 13 2 3 7" xfId="3777" xr:uid="{00000000-0005-0000-0000-0000D30F0000}"/>
    <cellStyle name="Percent 13 2 4" xfId="880" xr:uid="{00000000-0005-0000-0000-0000D40F0000}"/>
    <cellStyle name="Percent 13 2 4 2" xfId="1376" xr:uid="{00000000-0005-0000-0000-0000D50F0000}"/>
    <cellStyle name="Percent 13 2 4 2 2" xfId="2395" xr:uid="{00000000-0005-0000-0000-0000D60F0000}"/>
    <cellStyle name="Percent 13 2 4 3" xfId="1899" xr:uid="{00000000-0005-0000-0000-0000D70F0000}"/>
    <cellStyle name="Percent 13 2 4 4" xfId="2897" xr:uid="{00000000-0005-0000-0000-0000D80F0000}"/>
    <cellStyle name="Percent 13 2 4 5" xfId="3399" xr:uid="{00000000-0005-0000-0000-0000D90F0000}"/>
    <cellStyle name="Percent 13 2 4 6" xfId="3901" xr:uid="{00000000-0005-0000-0000-0000DA0F0000}"/>
    <cellStyle name="Percent 13 2 5" xfId="1128" xr:uid="{00000000-0005-0000-0000-0000DB0F0000}"/>
    <cellStyle name="Percent 13 2 5 2" xfId="2147" xr:uid="{00000000-0005-0000-0000-0000DC0F0000}"/>
    <cellStyle name="Percent 13 2 6" xfId="1651" xr:uid="{00000000-0005-0000-0000-0000DD0F0000}"/>
    <cellStyle name="Percent 13 2 7" xfId="2649" xr:uid="{00000000-0005-0000-0000-0000DE0F0000}"/>
    <cellStyle name="Percent 13 2 8" xfId="3151" xr:uid="{00000000-0005-0000-0000-0000DF0F0000}"/>
    <cellStyle name="Percent 13 2 9" xfId="3653" xr:uid="{00000000-0005-0000-0000-0000E00F0000}"/>
    <cellStyle name="Percent 13 3" xfId="652" xr:uid="{00000000-0005-0000-0000-0000E10F0000}"/>
    <cellStyle name="Percent 13 3 2" xfId="728" xr:uid="{00000000-0005-0000-0000-0000E20F0000}"/>
    <cellStyle name="Percent 13 3 2 2" xfId="852" xr:uid="{00000000-0005-0000-0000-0000E30F0000}"/>
    <cellStyle name="Percent 13 3 2 2 2" xfId="1100" xr:uid="{00000000-0005-0000-0000-0000E40F0000}"/>
    <cellStyle name="Percent 13 3 2 2 2 2" xfId="1596" xr:uid="{00000000-0005-0000-0000-0000E50F0000}"/>
    <cellStyle name="Percent 13 3 2 2 2 2 2" xfId="2615" xr:uid="{00000000-0005-0000-0000-0000E60F0000}"/>
    <cellStyle name="Percent 13 3 2 2 2 3" xfId="2119" xr:uid="{00000000-0005-0000-0000-0000E70F0000}"/>
    <cellStyle name="Percent 13 3 2 2 2 4" xfId="3117" xr:uid="{00000000-0005-0000-0000-0000E80F0000}"/>
    <cellStyle name="Percent 13 3 2 2 2 5" xfId="3619" xr:uid="{00000000-0005-0000-0000-0000E90F0000}"/>
    <cellStyle name="Percent 13 3 2 2 2 6" xfId="4121" xr:uid="{00000000-0005-0000-0000-0000EA0F0000}"/>
    <cellStyle name="Percent 13 3 2 2 3" xfId="1348" xr:uid="{00000000-0005-0000-0000-0000EB0F0000}"/>
    <cellStyle name="Percent 13 3 2 2 3 2" xfId="2367" xr:uid="{00000000-0005-0000-0000-0000EC0F0000}"/>
    <cellStyle name="Percent 13 3 2 2 4" xfId="1871" xr:uid="{00000000-0005-0000-0000-0000ED0F0000}"/>
    <cellStyle name="Percent 13 3 2 2 5" xfId="2869" xr:uid="{00000000-0005-0000-0000-0000EE0F0000}"/>
    <cellStyle name="Percent 13 3 2 2 6" xfId="3371" xr:uid="{00000000-0005-0000-0000-0000EF0F0000}"/>
    <cellStyle name="Percent 13 3 2 2 7" xfId="3873" xr:uid="{00000000-0005-0000-0000-0000F00F0000}"/>
    <cellStyle name="Percent 13 3 2 3" xfId="976" xr:uid="{00000000-0005-0000-0000-0000F10F0000}"/>
    <cellStyle name="Percent 13 3 2 3 2" xfId="1472" xr:uid="{00000000-0005-0000-0000-0000F20F0000}"/>
    <cellStyle name="Percent 13 3 2 3 2 2" xfId="2491" xr:uid="{00000000-0005-0000-0000-0000F30F0000}"/>
    <cellStyle name="Percent 13 3 2 3 3" xfId="1995" xr:uid="{00000000-0005-0000-0000-0000F40F0000}"/>
    <cellStyle name="Percent 13 3 2 3 4" xfId="2993" xr:uid="{00000000-0005-0000-0000-0000F50F0000}"/>
    <cellStyle name="Percent 13 3 2 3 5" xfId="3495" xr:uid="{00000000-0005-0000-0000-0000F60F0000}"/>
    <cellStyle name="Percent 13 3 2 3 6" xfId="3997" xr:uid="{00000000-0005-0000-0000-0000F70F0000}"/>
    <cellStyle name="Percent 13 3 2 4" xfId="1224" xr:uid="{00000000-0005-0000-0000-0000F80F0000}"/>
    <cellStyle name="Percent 13 3 2 4 2" xfId="2243" xr:uid="{00000000-0005-0000-0000-0000F90F0000}"/>
    <cellStyle name="Percent 13 3 2 5" xfId="1747" xr:uid="{00000000-0005-0000-0000-0000FA0F0000}"/>
    <cellStyle name="Percent 13 3 2 6" xfId="2745" xr:uid="{00000000-0005-0000-0000-0000FB0F0000}"/>
    <cellStyle name="Percent 13 3 2 7" xfId="3247" xr:uid="{00000000-0005-0000-0000-0000FC0F0000}"/>
    <cellStyle name="Percent 13 3 2 8" xfId="3749" xr:uid="{00000000-0005-0000-0000-0000FD0F0000}"/>
    <cellStyle name="Percent 13 3 3" xfId="776" xr:uid="{00000000-0005-0000-0000-0000FE0F0000}"/>
    <cellStyle name="Percent 13 3 3 2" xfId="1024" xr:uid="{00000000-0005-0000-0000-0000FF0F0000}"/>
    <cellStyle name="Percent 13 3 3 2 2" xfId="1520" xr:uid="{00000000-0005-0000-0000-000000100000}"/>
    <cellStyle name="Percent 13 3 3 2 2 2" xfId="2539" xr:uid="{00000000-0005-0000-0000-000001100000}"/>
    <cellStyle name="Percent 13 3 3 2 3" xfId="2043" xr:uid="{00000000-0005-0000-0000-000002100000}"/>
    <cellStyle name="Percent 13 3 3 2 4" xfId="3041" xr:uid="{00000000-0005-0000-0000-000003100000}"/>
    <cellStyle name="Percent 13 3 3 2 5" xfId="3543" xr:uid="{00000000-0005-0000-0000-000004100000}"/>
    <cellStyle name="Percent 13 3 3 2 6" xfId="4045" xr:uid="{00000000-0005-0000-0000-000005100000}"/>
    <cellStyle name="Percent 13 3 3 3" xfId="1272" xr:uid="{00000000-0005-0000-0000-000006100000}"/>
    <cellStyle name="Percent 13 3 3 3 2" xfId="2291" xr:uid="{00000000-0005-0000-0000-000007100000}"/>
    <cellStyle name="Percent 13 3 3 4" xfId="1795" xr:uid="{00000000-0005-0000-0000-000008100000}"/>
    <cellStyle name="Percent 13 3 3 5" xfId="2793" xr:uid="{00000000-0005-0000-0000-000009100000}"/>
    <cellStyle name="Percent 13 3 3 6" xfId="3295" xr:uid="{00000000-0005-0000-0000-00000A100000}"/>
    <cellStyle name="Percent 13 3 3 7" xfId="3797" xr:uid="{00000000-0005-0000-0000-00000B100000}"/>
    <cellStyle name="Percent 13 3 4" xfId="900" xr:uid="{00000000-0005-0000-0000-00000C100000}"/>
    <cellStyle name="Percent 13 3 4 2" xfId="1396" xr:uid="{00000000-0005-0000-0000-00000D100000}"/>
    <cellStyle name="Percent 13 3 4 2 2" xfId="2415" xr:uid="{00000000-0005-0000-0000-00000E100000}"/>
    <cellStyle name="Percent 13 3 4 3" xfId="1919" xr:uid="{00000000-0005-0000-0000-00000F100000}"/>
    <cellStyle name="Percent 13 3 4 4" xfId="2917" xr:uid="{00000000-0005-0000-0000-000010100000}"/>
    <cellStyle name="Percent 13 3 4 5" xfId="3419" xr:uid="{00000000-0005-0000-0000-000011100000}"/>
    <cellStyle name="Percent 13 3 4 6" xfId="3921" xr:uid="{00000000-0005-0000-0000-000012100000}"/>
    <cellStyle name="Percent 13 3 5" xfId="1148" xr:uid="{00000000-0005-0000-0000-000013100000}"/>
    <cellStyle name="Percent 13 3 5 2" xfId="2167" xr:uid="{00000000-0005-0000-0000-000014100000}"/>
    <cellStyle name="Percent 13 3 6" xfId="1671" xr:uid="{00000000-0005-0000-0000-000015100000}"/>
    <cellStyle name="Percent 13 3 7" xfId="2669" xr:uid="{00000000-0005-0000-0000-000016100000}"/>
    <cellStyle name="Percent 13 3 8" xfId="3171" xr:uid="{00000000-0005-0000-0000-000017100000}"/>
    <cellStyle name="Percent 13 3 9" xfId="3673" xr:uid="{00000000-0005-0000-0000-000018100000}"/>
    <cellStyle name="Percent 13 4" xfId="726" xr:uid="{00000000-0005-0000-0000-000019100000}"/>
    <cellStyle name="Percent 13 4 2" xfId="850" xr:uid="{00000000-0005-0000-0000-00001A100000}"/>
    <cellStyle name="Percent 13 4 2 2" xfId="1098" xr:uid="{00000000-0005-0000-0000-00001B100000}"/>
    <cellStyle name="Percent 13 4 2 2 2" xfId="1594" xr:uid="{00000000-0005-0000-0000-00001C100000}"/>
    <cellStyle name="Percent 13 4 2 2 2 2" xfId="2613" xr:uid="{00000000-0005-0000-0000-00001D100000}"/>
    <cellStyle name="Percent 13 4 2 2 3" xfId="2117" xr:uid="{00000000-0005-0000-0000-00001E100000}"/>
    <cellStyle name="Percent 13 4 2 2 4" xfId="3115" xr:uid="{00000000-0005-0000-0000-00001F100000}"/>
    <cellStyle name="Percent 13 4 2 2 5" xfId="3617" xr:uid="{00000000-0005-0000-0000-000020100000}"/>
    <cellStyle name="Percent 13 4 2 2 6" xfId="4119" xr:uid="{00000000-0005-0000-0000-000021100000}"/>
    <cellStyle name="Percent 13 4 2 3" xfId="1346" xr:uid="{00000000-0005-0000-0000-000022100000}"/>
    <cellStyle name="Percent 13 4 2 3 2" xfId="2365" xr:uid="{00000000-0005-0000-0000-000023100000}"/>
    <cellStyle name="Percent 13 4 2 4" xfId="1869" xr:uid="{00000000-0005-0000-0000-000024100000}"/>
    <cellStyle name="Percent 13 4 2 5" xfId="2867" xr:uid="{00000000-0005-0000-0000-000025100000}"/>
    <cellStyle name="Percent 13 4 2 6" xfId="3369" xr:uid="{00000000-0005-0000-0000-000026100000}"/>
    <cellStyle name="Percent 13 4 2 7" xfId="3871" xr:uid="{00000000-0005-0000-0000-000027100000}"/>
    <cellStyle name="Percent 13 4 3" xfId="974" xr:uid="{00000000-0005-0000-0000-000028100000}"/>
    <cellStyle name="Percent 13 4 3 2" xfId="1470" xr:uid="{00000000-0005-0000-0000-000029100000}"/>
    <cellStyle name="Percent 13 4 3 2 2" xfId="2489" xr:uid="{00000000-0005-0000-0000-00002A100000}"/>
    <cellStyle name="Percent 13 4 3 3" xfId="1993" xr:uid="{00000000-0005-0000-0000-00002B100000}"/>
    <cellStyle name="Percent 13 4 3 4" xfId="2991" xr:uid="{00000000-0005-0000-0000-00002C100000}"/>
    <cellStyle name="Percent 13 4 3 5" xfId="3493" xr:uid="{00000000-0005-0000-0000-00002D100000}"/>
    <cellStyle name="Percent 13 4 3 6" xfId="3995" xr:uid="{00000000-0005-0000-0000-00002E100000}"/>
    <cellStyle name="Percent 13 4 4" xfId="1222" xr:uid="{00000000-0005-0000-0000-00002F100000}"/>
    <cellStyle name="Percent 13 4 4 2" xfId="2241" xr:uid="{00000000-0005-0000-0000-000030100000}"/>
    <cellStyle name="Percent 13 4 5" xfId="1745" xr:uid="{00000000-0005-0000-0000-000031100000}"/>
    <cellStyle name="Percent 13 4 6" xfId="2743" xr:uid="{00000000-0005-0000-0000-000032100000}"/>
    <cellStyle name="Percent 13 4 7" xfId="3245" xr:uid="{00000000-0005-0000-0000-000033100000}"/>
    <cellStyle name="Percent 13 4 8" xfId="3747" xr:uid="{00000000-0005-0000-0000-000034100000}"/>
    <cellStyle name="Percent 13 5" xfId="734" xr:uid="{00000000-0005-0000-0000-000035100000}"/>
    <cellStyle name="Percent 13 5 2" xfId="982" xr:uid="{00000000-0005-0000-0000-000036100000}"/>
    <cellStyle name="Percent 13 5 2 2" xfId="1478" xr:uid="{00000000-0005-0000-0000-000037100000}"/>
    <cellStyle name="Percent 13 5 2 2 2" xfId="2497" xr:uid="{00000000-0005-0000-0000-000038100000}"/>
    <cellStyle name="Percent 13 5 2 3" xfId="2001" xr:uid="{00000000-0005-0000-0000-000039100000}"/>
    <cellStyle name="Percent 13 5 2 4" xfId="2999" xr:uid="{00000000-0005-0000-0000-00003A100000}"/>
    <cellStyle name="Percent 13 5 2 5" xfId="3501" xr:uid="{00000000-0005-0000-0000-00003B100000}"/>
    <cellStyle name="Percent 13 5 2 6" xfId="4003" xr:uid="{00000000-0005-0000-0000-00003C100000}"/>
    <cellStyle name="Percent 13 5 3" xfId="1230" xr:uid="{00000000-0005-0000-0000-00003D100000}"/>
    <cellStyle name="Percent 13 5 3 2" xfId="2249" xr:uid="{00000000-0005-0000-0000-00003E100000}"/>
    <cellStyle name="Percent 13 5 4" xfId="1753" xr:uid="{00000000-0005-0000-0000-00003F100000}"/>
    <cellStyle name="Percent 13 5 5" xfId="2751" xr:uid="{00000000-0005-0000-0000-000040100000}"/>
    <cellStyle name="Percent 13 5 6" xfId="3253" xr:uid="{00000000-0005-0000-0000-000041100000}"/>
    <cellStyle name="Percent 13 5 7" xfId="3755" xr:uid="{00000000-0005-0000-0000-000042100000}"/>
    <cellStyle name="Percent 13 6" xfId="858" xr:uid="{00000000-0005-0000-0000-000043100000}"/>
    <cellStyle name="Percent 13 6 2" xfId="1354" xr:uid="{00000000-0005-0000-0000-000044100000}"/>
    <cellStyle name="Percent 13 6 2 2" xfId="2373" xr:uid="{00000000-0005-0000-0000-000045100000}"/>
    <cellStyle name="Percent 13 6 3" xfId="1877" xr:uid="{00000000-0005-0000-0000-000046100000}"/>
    <cellStyle name="Percent 13 6 4" xfId="2875" xr:uid="{00000000-0005-0000-0000-000047100000}"/>
    <cellStyle name="Percent 13 6 5" xfId="3377" xr:uid="{00000000-0005-0000-0000-000048100000}"/>
    <cellStyle name="Percent 13 6 6" xfId="3879" xr:uid="{00000000-0005-0000-0000-000049100000}"/>
    <cellStyle name="Percent 13 7" xfId="1106" xr:uid="{00000000-0005-0000-0000-00004A100000}"/>
    <cellStyle name="Percent 13 7 2" xfId="2125" xr:uid="{00000000-0005-0000-0000-00004B100000}"/>
    <cellStyle name="Percent 13 8" xfId="1629" xr:uid="{00000000-0005-0000-0000-00004C100000}"/>
    <cellStyle name="Percent 13 9" xfId="2627" xr:uid="{00000000-0005-0000-0000-00004D100000}"/>
    <cellStyle name="Percent 2" xfId="76" xr:uid="{00000000-0005-0000-0000-00004E100000}"/>
    <cellStyle name="Percent 2 2" xfId="77" xr:uid="{00000000-0005-0000-0000-00004F100000}"/>
    <cellStyle name="Percent 2 2 2" xfId="78" xr:uid="{00000000-0005-0000-0000-000050100000}"/>
    <cellStyle name="Percent 2 2 2 2" xfId="149" xr:uid="{00000000-0005-0000-0000-000051100000}"/>
    <cellStyle name="Percent 2 2 2 2 2" xfId="4309" xr:uid="{00000000-0005-0000-0000-000052100000}"/>
    <cellStyle name="Percent 2 2 2 3" xfId="4265" xr:uid="{00000000-0005-0000-0000-000053100000}"/>
    <cellStyle name="Percent 2 2 3" xfId="79" xr:uid="{00000000-0005-0000-0000-000054100000}"/>
    <cellStyle name="Percent 2 2 3 2" xfId="150" xr:uid="{00000000-0005-0000-0000-000055100000}"/>
    <cellStyle name="Percent 2 2 3 2 2" xfId="4310" xr:uid="{00000000-0005-0000-0000-000056100000}"/>
    <cellStyle name="Percent 2 2 3 3" xfId="4266" xr:uid="{00000000-0005-0000-0000-000057100000}"/>
    <cellStyle name="Percent 2 2 4" xfId="80" xr:uid="{00000000-0005-0000-0000-000058100000}"/>
    <cellStyle name="Percent 2 2 4 2" xfId="151" xr:uid="{00000000-0005-0000-0000-000059100000}"/>
    <cellStyle name="Percent 2 2 4 2 2" xfId="4311" xr:uid="{00000000-0005-0000-0000-00005A100000}"/>
    <cellStyle name="Percent 2 2 4 3" xfId="4267" xr:uid="{00000000-0005-0000-0000-00005B100000}"/>
    <cellStyle name="Percent 2 2 5" xfId="4264" xr:uid="{00000000-0005-0000-0000-00005C100000}"/>
    <cellStyle name="Percent 2 3" xfId="81" xr:uid="{00000000-0005-0000-0000-00005D100000}"/>
    <cellStyle name="Percent 2 3 2" xfId="82" xr:uid="{00000000-0005-0000-0000-00005E100000}"/>
    <cellStyle name="Percent 2 3 2 2" xfId="152" xr:uid="{00000000-0005-0000-0000-00005F100000}"/>
    <cellStyle name="Percent 2 3 2 2 2" xfId="4312" xr:uid="{00000000-0005-0000-0000-000060100000}"/>
    <cellStyle name="Percent 2 3 2 3" xfId="4269" xr:uid="{00000000-0005-0000-0000-000061100000}"/>
    <cellStyle name="Percent 2 3 3" xfId="83" xr:uid="{00000000-0005-0000-0000-000062100000}"/>
    <cellStyle name="Percent 2 3 3 2" xfId="153" xr:uid="{00000000-0005-0000-0000-000063100000}"/>
    <cellStyle name="Percent 2 3 3 2 2" xfId="4313" xr:uid="{00000000-0005-0000-0000-000064100000}"/>
    <cellStyle name="Percent 2 3 3 3" xfId="4270" xr:uid="{00000000-0005-0000-0000-000065100000}"/>
    <cellStyle name="Percent 2 3 4" xfId="84" xr:uid="{00000000-0005-0000-0000-000066100000}"/>
    <cellStyle name="Percent 2 3 4 2" xfId="154" xr:uid="{00000000-0005-0000-0000-000067100000}"/>
    <cellStyle name="Percent 2 3 4 2 2" xfId="4314" xr:uid="{00000000-0005-0000-0000-000068100000}"/>
    <cellStyle name="Percent 2 3 4 3" xfId="4271" xr:uid="{00000000-0005-0000-0000-000069100000}"/>
    <cellStyle name="Percent 2 3 5" xfId="4268" xr:uid="{00000000-0005-0000-0000-00006A100000}"/>
    <cellStyle name="Percent 2 4" xfId="85" xr:uid="{00000000-0005-0000-0000-00006B100000}"/>
    <cellStyle name="Percent 2 4 2" xfId="155" xr:uid="{00000000-0005-0000-0000-00006C100000}"/>
    <cellStyle name="Percent 2 4 2 2" xfId="4315" xr:uid="{00000000-0005-0000-0000-00006D100000}"/>
    <cellStyle name="Percent 2 4 3" xfId="4272" xr:uid="{00000000-0005-0000-0000-00006E100000}"/>
    <cellStyle name="Percent 2 5" xfId="86" xr:uid="{00000000-0005-0000-0000-00006F100000}"/>
    <cellStyle name="Percent 2 5 2" xfId="156" xr:uid="{00000000-0005-0000-0000-000070100000}"/>
    <cellStyle name="Percent 2 5 2 2" xfId="4316" xr:uid="{00000000-0005-0000-0000-000071100000}"/>
    <cellStyle name="Percent 2 5 3" xfId="4273" xr:uid="{00000000-0005-0000-0000-000072100000}"/>
    <cellStyle name="Percent 2 6" xfId="87" xr:uid="{00000000-0005-0000-0000-000073100000}"/>
    <cellStyle name="Percent 2 6 2" xfId="157" xr:uid="{00000000-0005-0000-0000-000074100000}"/>
    <cellStyle name="Percent 2 6 2 2" xfId="4317" xr:uid="{00000000-0005-0000-0000-000075100000}"/>
    <cellStyle name="Percent 2 6 3" xfId="4274" xr:uid="{00000000-0005-0000-0000-000076100000}"/>
    <cellStyle name="Percent 2 7" xfId="100" xr:uid="{00000000-0005-0000-0000-000077100000}"/>
    <cellStyle name="Percent 2 7 2" xfId="1607" xr:uid="{00000000-0005-0000-0000-000078100000}"/>
    <cellStyle name="Percent 3" xfId="88" xr:uid="{00000000-0005-0000-0000-000079100000}"/>
    <cellStyle name="Percent 3 2" xfId="89" xr:uid="{00000000-0005-0000-0000-00007A100000}"/>
    <cellStyle name="Percent 3 2 2" xfId="158" xr:uid="{00000000-0005-0000-0000-00007B100000}"/>
    <cellStyle name="Percent 3 2 2 2" xfId="4318" xr:uid="{00000000-0005-0000-0000-00007C100000}"/>
    <cellStyle name="Percent 3 2 3" xfId="4276" xr:uid="{00000000-0005-0000-0000-00007D100000}"/>
    <cellStyle name="Percent 3 3" xfId="90" xr:uid="{00000000-0005-0000-0000-00007E100000}"/>
    <cellStyle name="Percent 3 3 2" xfId="159" xr:uid="{00000000-0005-0000-0000-00007F100000}"/>
    <cellStyle name="Percent 3 3 2 2" xfId="4319" xr:uid="{00000000-0005-0000-0000-000080100000}"/>
    <cellStyle name="Percent 3 3 3" xfId="4277" xr:uid="{00000000-0005-0000-0000-000081100000}"/>
    <cellStyle name="Percent 3 4" xfId="91" xr:uid="{00000000-0005-0000-0000-000082100000}"/>
    <cellStyle name="Percent 3 4 2" xfId="160" xr:uid="{00000000-0005-0000-0000-000083100000}"/>
    <cellStyle name="Percent 3 4 2 2" xfId="4320" xr:uid="{00000000-0005-0000-0000-000084100000}"/>
    <cellStyle name="Percent 3 4 3" xfId="603" xr:uid="{00000000-0005-0000-0000-000085100000}"/>
    <cellStyle name="Percent 3 4 3 2" xfId="4278" xr:uid="{00000000-0005-0000-0000-000086100000}"/>
    <cellStyle name="Percent 3 5" xfId="118" xr:uid="{00000000-0005-0000-0000-000087100000}"/>
    <cellStyle name="Percent 3 5 2" xfId="632" xr:uid="{00000000-0005-0000-0000-000088100000}"/>
    <cellStyle name="Percent 3 5 2 2" xfId="4283" xr:uid="{00000000-0005-0000-0000-000089100000}"/>
    <cellStyle name="Percent 3 5 3" xfId="1616" xr:uid="{00000000-0005-0000-0000-00008A100000}"/>
    <cellStyle name="Percent 3 6" xfId="179" xr:uid="{00000000-0005-0000-0000-00008B100000}"/>
    <cellStyle name="Percent 3 6 2" xfId="4275" xr:uid="{00000000-0005-0000-0000-00008C100000}"/>
    <cellStyle name="Percent 3 7" xfId="4329" xr:uid="{00000000-0005-0000-0000-00008D100000}"/>
    <cellStyle name="Percent 4" xfId="165" xr:uid="{00000000-0005-0000-0000-00008E100000}"/>
    <cellStyle name="Percent 4 2" xfId="525" xr:uid="{00000000-0005-0000-0000-00008F100000}"/>
    <cellStyle name="Percent 4 3" xfId="526" xr:uid="{00000000-0005-0000-0000-000090100000}"/>
    <cellStyle name="Percent 4 4" xfId="527" xr:uid="{00000000-0005-0000-0000-000091100000}"/>
    <cellStyle name="Percent 4 5" xfId="524" xr:uid="{00000000-0005-0000-0000-000092100000}"/>
    <cellStyle name="Percent 5" xfId="528" xr:uid="{00000000-0005-0000-0000-000093100000}"/>
    <cellStyle name="Percent 5 2" xfId="529" xr:uid="{00000000-0005-0000-0000-000094100000}"/>
    <cellStyle name="Percent 6" xfId="530" xr:uid="{00000000-0005-0000-0000-000095100000}"/>
    <cellStyle name="Percent 6 2" xfId="531" xr:uid="{00000000-0005-0000-0000-000096100000}"/>
    <cellStyle name="Percent 6 3" xfId="4232" xr:uid="{00000000-0005-0000-0000-000097100000}"/>
    <cellStyle name="Percent 7" xfId="532" xr:uid="{00000000-0005-0000-0000-000098100000}"/>
    <cellStyle name="Percent 8" xfId="533" xr:uid="{00000000-0005-0000-0000-000099100000}"/>
    <cellStyle name="Percent 9" xfId="534" xr:uid="{00000000-0005-0000-0000-00009A100000}"/>
    <cellStyle name="PSChar" xfId="92" xr:uid="{00000000-0005-0000-0000-00009B100000}"/>
    <cellStyle name="PSChar 2" xfId="119" xr:uid="{00000000-0005-0000-0000-00009C100000}"/>
    <cellStyle name="PSChar 2 2" xfId="180" xr:uid="{00000000-0005-0000-0000-00009D100000}"/>
    <cellStyle name="PSChar 2 3" xfId="535" xr:uid="{00000000-0005-0000-0000-00009E100000}"/>
    <cellStyle name="PSChar 3" xfId="102" xr:uid="{00000000-0005-0000-0000-00009F100000}"/>
    <cellStyle name="PSChar 3 2" xfId="537" xr:uid="{00000000-0005-0000-0000-0000A0100000}"/>
    <cellStyle name="PSChar 3 3" xfId="536" xr:uid="{00000000-0005-0000-0000-0000A1100000}"/>
    <cellStyle name="PSChar 4" xfId="538" xr:uid="{00000000-0005-0000-0000-0000A2100000}"/>
    <cellStyle name="PSChar 5" xfId="539" xr:uid="{00000000-0005-0000-0000-0000A3100000}"/>
    <cellStyle name="PSChar 6" xfId="540" xr:uid="{00000000-0005-0000-0000-0000A4100000}"/>
    <cellStyle name="PSDate" xfId="120" xr:uid="{00000000-0005-0000-0000-0000A5100000}"/>
    <cellStyle name="PSDate 2" xfId="181" xr:uid="{00000000-0005-0000-0000-0000A6100000}"/>
    <cellStyle name="PSDate 2 2" xfId="541" xr:uid="{00000000-0005-0000-0000-0000A7100000}"/>
    <cellStyle name="PSDate 2 3" xfId="542" xr:uid="{00000000-0005-0000-0000-0000A8100000}"/>
    <cellStyle name="PSDate 3" xfId="543" xr:uid="{00000000-0005-0000-0000-0000A9100000}"/>
    <cellStyle name="PSDate 3 2" xfId="544" xr:uid="{00000000-0005-0000-0000-0000AA100000}"/>
    <cellStyle name="PSDate 4" xfId="545" xr:uid="{00000000-0005-0000-0000-0000AB100000}"/>
    <cellStyle name="PSDate 5" xfId="546" xr:uid="{00000000-0005-0000-0000-0000AC100000}"/>
    <cellStyle name="PSDate 6" xfId="547" xr:uid="{00000000-0005-0000-0000-0000AD100000}"/>
    <cellStyle name="PSDec" xfId="103" xr:uid="{00000000-0005-0000-0000-0000AE100000}"/>
    <cellStyle name="PSDec 2" xfId="121" xr:uid="{00000000-0005-0000-0000-0000AF100000}"/>
    <cellStyle name="PSDec 2 2" xfId="182" xr:uid="{00000000-0005-0000-0000-0000B0100000}"/>
    <cellStyle name="PSDec 2 3" xfId="548" xr:uid="{00000000-0005-0000-0000-0000B1100000}"/>
    <cellStyle name="PSDec 3" xfId="168" xr:uid="{00000000-0005-0000-0000-0000B2100000}"/>
    <cellStyle name="PSDec 3 2" xfId="549" xr:uid="{00000000-0005-0000-0000-0000B3100000}"/>
    <cellStyle name="PSDec 4" xfId="550" xr:uid="{00000000-0005-0000-0000-0000B4100000}"/>
    <cellStyle name="PSDec 5" xfId="551" xr:uid="{00000000-0005-0000-0000-0000B5100000}"/>
    <cellStyle name="PSDec 6" xfId="552" xr:uid="{00000000-0005-0000-0000-0000B6100000}"/>
    <cellStyle name="PSHeading" xfId="104" xr:uid="{00000000-0005-0000-0000-0000B7100000}"/>
    <cellStyle name="PSHeading 10" xfId="553" xr:uid="{00000000-0005-0000-0000-0000B8100000}"/>
    <cellStyle name="PSHeading 11" xfId="554" xr:uid="{00000000-0005-0000-0000-0000B9100000}"/>
    <cellStyle name="PSHeading 2" xfId="122" xr:uid="{00000000-0005-0000-0000-0000BA100000}"/>
    <cellStyle name="PSHeading 2 2" xfId="555" xr:uid="{00000000-0005-0000-0000-0000BB100000}"/>
    <cellStyle name="PSHeading 2 3" xfId="556" xr:uid="{00000000-0005-0000-0000-0000BC100000}"/>
    <cellStyle name="PSHeading 2_108 Summary" xfId="557" xr:uid="{00000000-0005-0000-0000-0000BD100000}"/>
    <cellStyle name="PSHeading 3" xfId="558" xr:uid="{00000000-0005-0000-0000-0000BE100000}"/>
    <cellStyle name="PSHeading 3 2" xfId="559" xr:uid="{00000000-0005-0000-0000-0000BF100000}"/>
    <cellStyle name="PSHeading 3_108 Summary" xfId="560" xr:uid="{00000000-0005-0000-0000-0000C0100000}"/>
    <cellStyle name="PSHeading 4" xfId="561" xr:uid="{00000000-0005-0000-0000-0000C1100000}"/>
    <cellStyle name="PSHeading 5" xfId="562" xr:uid="{00000000-0005-0000-0000-0000C2100000}"/>
    <cellStyle name="PSHeading 6" xfId="563" xr:uid="{00000000-0005-0000-0000-0000C3100000}"/>
    <cellStyle name="PSHeading 7" xfId="564" xr:uid="{00000000-0005-0000-0000-0000C4100000}"/>
    <cellStyle name="PSHeading 8" xfId="565" xr:uid="{00000000-0005-0000-0000-0000C5100000}"/>
    <cellStyle name="PSHeading 9" xfId="566" xr:uid="{00000000-0005-0000-0000-0000C6100000}"/>
    <cellStyle name="PSHeading_101 check" xfId="567" xr:uid="{00000000-0005-0000-0000-0000C7100000}"/>
    <cellStyle name="PSInt" xfId="105" xr:uid="{00000000-0005-0000-0000-0000C8100000}"/>
    <cellStyle name="PSInt 2" xfId="169" xr:uid="{00000000-0005-0000-0000-0000C9100000}"/>
    <cellStyle name="PSInt 2 2" xfId="568" xr:uid="{00000000-0005-0000-0000-0000CA100000}"/>
    <cellStyle name="PSInt 2 3" xfId="569" xr:uid="{00000000-0005-0000-0000-0000CB100000}"/>
    <cellStyle name="PSInt 3" xfId="570" xr:uid="{00000000-0005-0000-0000-0000CC100000}"/>
    <cellStyle name="PSInt 3 2" xfId="571" xr:uid="{00000000-0005-0000-0000-0000CD100000}"/>
    <cellStyle name="PSInt 4" xfId="572" xr:uid="{00000000-0005-0000-0000-0000CE100000}"/>
    <cellStyle name="PSInt 5" xfId="573" xr:uid="{00000000-0005-0000-0000-0000CF100000}"/>
    <cellStyle name="PSInt 6" xfId="574" xr:uid="{00000000-0005-0000-0000-0000D0100000}"/>
    <cellStyle name="PSSpacer" xfId="123" xr:uid="{00000000-0005-0000-0000-0000D1100000}"/>
    <cellStyle name="PSSpacer 2" xfId="183" xr:uid="{00000000-0005-0000-0000-0000D2100000}"/>
    <cellStyle name="PSSpacer 2 2" xfId="575" xr:uid="{00000000-0005-0000-0000-0000D3100000}"/>
    <cellStyle name="PSSpacer 2 3" xfId="576" xr:uid="{00000000-0005-0000-0000-0000D4100000}"/>
    <cellStyle name="PSSpacer 3" xfId="577" xr:uid="{00000000-0005-0000-0000-0000D5100000}"/>
    <cellStyle name="PSSpacer 3 2" xfId="578" xr:uid="{00000000-0005-0000-0000-0000D6100000}"/>
    <cellStyle name="PSSpacer 4" xfId="579" xr:uid="{00000000-0005-0000-0000-0000D7100000}"/>
    <cellStyle name="PSSpacer 5" xfId="580" xr:uid="{00000000-0005-0000-0000-0000D8100000}"/>
    <cellStyle name="PSSpacer 6" xfId="581" xr:uid="{00000000-0005-0000-0000-0000D9100000}"/>
    <cellStyle name="Title" xfId="93" builtinId="15" customBuiltin="1"/>
    <cellStyle name="Title 2" xfId="582" xr:uid="{00000000-0005-0000-0000-0000DB100000}"/>
    <cellStyle name="Title 2 2" xfId="4198" xr:uid="{00000000-0005-0000-0000-0000DC100000}"/>
    <cellStyle name="Title 3" xfId="583" xr:uid="{00000000-0005-0000-0000-0000DD100000}"/>
    <cellStyle name="Title 4" xfId="584" xr:uid="{00000000-0005-0000-0000-0000DE100000}"/>
    <cellStyle name="Title 5" xfId="585" xr:uid="{00000000-0005-0000-0000-0000DF100000}"/>
    <cellStyle name="Title 6" xfId="4130" xr:uid="{00000000-0005-0000-0000-0000E0100000}"/>
    <cellStyle name="Total" xfId="94" builtinId="25" customBuiltin="1"/>
    <cellStyle name="Total 2" xfId="586" xr:uid="{00000000-0005-0000-0000-0000E2100000}"/>
    <cellStyle name="Total 2 2" xfId="4199" xr:uid="{00000000-0005-0000-0000-0000E3100000}"/>
    <cellStyle name="Total 3" xfId="587" xr:uid="{00000000-0005-0000-0000-0000E4100000}"/>
    <cellStyle name="Total 4" xfId="588" xr:uid="{00000000-0005-0000-0000-0000E5100000}"/>
    <cellStyle name="Total 5" xfId="589" xr:uid="{00000000-0005-0000-0000-0000E6100000}"/>
    <cellStyle name="Total 6" xfId="590" xr:uid="{00000000-0005-0000-0000-0000E7100000}"/>
    <cellStyle name="Total 7" xfId="591" xr:uid="{00000000-0005-0000-0000-0000E8100000}"/>
    <cellStyle name="Total 8" xfId="592" xr:uid="{00000000-0005-0000-0000-0000E9100000}"/>
    <cellStyle name="Total 9" xfId="4145" xr:uid="{00000000-0005-0000-0000-0000EA100000}"/>
    <cellStyle name="Warning Text" xfId="95" builtinId="11" customBuiltin="1"/>
    <cellStyle name="Warning Text 2" xfId="593" xr:uid="{00000000-0005-0000-0000-0000EC100000}"/>
    <cellStyle name="Warning Text 3" xfId="594" xr:uid="{00000000-0005-0000-0000-0000ED100000}"/>
    <cellStyle name="Warning Text 4" xfId="595" xr:uid="{00000000-0005-0000-0000-0000EE100000}"/>
    <cellStyle name="Warning Text 5" xfId="596" xr:uid="{00000000-0005-0000-0000-0000EF100000}"/>
    <cellStyle name="Warning Text 6" xfId="597" xr:uid="{00000000-0005-0000-0000-0000F0100000}"/>
    <cellStyle name="Warning Text 7" xfId="4143" xr:uid="{00000000-0005-0000-0000-0000F11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%20No%202009%20-%20Potential%20Rate%20Case\Section%20V%20-%20Schedule%2010%20-%20Tax%20Workpapers\KPCo%20Rate%20Case%20-%20Sch%2010%20-%20Internal%20Version%20-%2009-30-2009%20-%20Tom%20Syn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7FB054\Remove%20Big%20Sandy%20COS%20from%20Base%20C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tion IV - Taxes"/>
      <sheetName val="Schedule 10"/>
      <sheetName val="Workpaper S-10, Page 1"/>
      <sheetName val="Workpaper S-10, Page 2"/>
      <sheetName val="Workpaper S-10, Page 3"/>
      <sheetName val="Table"/>
      <sheetName val="Rpt 51000 and 51020 Summary"/>
      <sheetName val="Rpt 51020_ 2008-12-31 YTD"/>
      <sheetName val="Rpt 51020_ 2008-09-30 YTD"/>
      <sheetName val="Rpt 51020_ 2009-09-30 YTD"/>
      <sheetName val="Rpt 51020_ 2008 Oct Adj"/>
      <sheetName val="Rpt 51020_ 2008 Nov Adj"/>
      <sheetName val="Workpaper S-10 - Bob Russell"/>
      <sheetName val="Schedule 5 - Bob Russe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G6" t="str">
            <v>EAF</v>
          </cell>
          <cell r="H6">
            <v>0.98699999999999999</v>
          </cell>
        </row>
        <row r="7">
          <cell r="G7" t="str">
            <v>GP-TOT</v>
          </cell>
          <cell r="H7">
            <v>0.99099999999999999</v>
          </cell>
        </row>
        <row r="8">
          <cell r="G8" t="str">
            <v>GP-TRANS</v>
          </cell>
          <cell r="H8">
            <v>0.98599999999999999</v>
          </cell>
        </row>
        <row r="9">
          <cell r="G9" t="str">
            <v>OML</v>
          </cell>
          <cell r="H9">
            <v>0.99399999999999999</v>
          </cell>
        </row>
        <row r="10">
          <cell r="G10" t="str">
            <v>OP-REV</v>
          </cell>
          <cell r="H10">
            <v>0.98699999999999999</v>
          </cell>
        </row>
        <row r="11">
          <cell r="G11" t="str">
            <v>PDAF</v>
          </cell>
          <cell r="H11">
            <v>0.98599999999999999</v>
          </cell>
        </row>
        <row r="12">
          <cell r="G12" t="str">
            <v>WAITING</v>
          </cell>
          <cell r="H12">
            <v>1</v>
          </cell>
        </row>
        <row r="13">
          <cell r="G13" t="str">
            <v>SPECIF.</v>
          </cell>
          <cell r="H1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ove BS OM Depr WXX"/>
      <sheetName val="Amortize BS OM Depr"/>
      <sheetName val="Big Sandy Summary"/>
      <sheetName val="Amortization"/>
      <sheetName val="WACC"/>
      <sheetName val="Pivot"/>
      <sheetName val="Big Sandy Detail"/>
      <sheetName val="Modification History"/>
      <sheetName val="Alloc BS Normalization"/>
      <sheetName val="Payroll Adjust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c McCaslin" id="{96D47E0E-CAD1-4FB7-933F-F0722352A2DE}" userId="S::s377134@corp.aepsc.com::2cdaba02-2bdf-4fa1-b941-b9c03322f827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512" dT="2025-07-18T10:37:43.23" personId="{96D47E0E-CAD1-4FB7-933F-F0722352A2DE}" id="{BDFFC48B-6A4E-4250-A9F0-3B96DDF54BCB}">
    <text>Agrees to CFIT Schedule - "Section V Exhibit 3 2025" Cell P152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4852"/>
  <sheetViews>
    <sheetView tabSelected="1" zoomScaleNormal="100" zoomScaleSheetLayoutView="90" workbookViewId="0">
      <selection activeCell="AE2561" sqref="AE2561"/>
    </sheetView>
  </sheetViews>
  <sheetFormatPr defaultColWidth="9.1796875" defaultRowHeight="13" outlineLevelRow="1" outlineLevelCol="1"/>
  <cols>
    <col min="1" max="1" width="3.7265625" style="21" customWidth="1"/>
    <col min="2" max="2" width="3.7265625" style="59" customWidth="1"/>
    <col min="3" max="3" width="3.7265625" style="20" customWidth="1"/>
    <col min="4" max="4" width="52.54296875" style="20" customWidth="1"/>
    <col min="5" max="5" width="15.7265625" style="20" bestFit="1" customWidth="1"/>
    <col min="6" max="6" width="21.81640625" style="58" bestFit="1" customWidth="1"/>
    <col min="7" max="7" width="14" style="20" bestFit="1" customWidth="1"/>
    <col min="8" max="8" width="15.7265625" style="20" customWidth="1"/>
    <col min="9" max="9" width="15" style="23" bestFit="1" customWidth="1"/>
    <col min="10" max="12" width="14.26953125" style="23" customWidth="1" outlineLevel="1"/>
    <col min="13" max="13" width="14.26953125" style="23" customWidth="1"/>
    <col min="14" max="17" width="14.26953125" style="23" customWidth="1" outlineLevel="1"/>
    <col min="18" max="18" width="14.26953125" style="23" customWidth="1"/>
    <col min="19" max="22" width="14.26953125" style="23" customWidth="1" outlineLevel="1"/>
    <col min="23" max="23" width="14.26953125" style="23" customWidth="1"/>
    <col min="24" max="25" width="14.26953125" style="23" customWidth="1" outlineLevel="1"/>
    <col min="26" max="29" width="14.26953125" style="23" customWidth="1"/>
    <col min="30" max="38" width="14.26953125" style="20" customWidth="1"/>
    <col min="39" max="16384" width="9.1796875" style="20"/>
  </cols>
  <sheetData>
    <row r="1" spans="1:29">
      <c r="D1" s="12"/>
      <c r="E1" s="12"/>
      <c r="F1" s="159"/>
      <c r="G1" s="12"/>
      <c r="H1" s="12"/>
    </row>
    <row r="2" spans="1:29">
      <c r="D2" s="94"/>
      <c r="E2" s="94"/>
      <c r="F2" s="94" t="s">
        <v>0</v>
      </c>
      <c r="G2" s="94"/>
      <c r="H2" s="94" t="s">
        <v>3</v>
      </c>
      <c r="I2" s="59"/>
      <c r="J2" s="59"/>
      <c r="K2" s="59"/>
      <c r="L2" s="59"/>
      <c r="M2" s="94" t="s">
        <v>3</v>
      </c>
      <c r="N2" s="59"/>
      <c r="O2" s="59"/>
      <c r="P2" s="59"/>
      <c r="Q2" s="59"/>
      <c r="R2" s="94" t="s">
        <v>3</v>
      </c>
      <c r="S2" s="94"/>
      <c r="T2" s="59"/>
      <c r="U2" s="59"/>
      <c r="V2" s="59"/>
      <c r="W2" s="94" t="s">
        <v>3</v>
      </c>
      <c r="X2" s="59"/>
      <c r="Y2" s="59"/>
      <c r="Z2" s="94" t="s">
        <v>3</v>
      </c>
      <c r="AA2" s="94"/>
      <c r="AB2" s="94"/>
      <c r="AC2" s="59"/>
    </row>
    <row r="3" spans="1:29">
      <c r="D3" s="95" t="s">
        <v>11</v>
      </c>
      <c r="E3" s="95" t="s">
        <v>12</v>
      </c>
      <c r="F3" s="95" t="s">
        <v>1</v>
      </c>
      <c r="G3" s="95" t="s">
        <v>84</v>
      </c>
      <c r="H3" s="95" t="s">
        <v>4</v>
      </c>
      <c r="I3" s="95" t="str">
        <f>Allocators!E1</f>
        <v>RS</v>
      </c>
      <c r="J3" s="95" t="str">
        <f>Allocators!F1</f>
        <v>GS-SEC</v>
      </c>
      <c r="K3" s="95" t="str">
        <f>Allocators!G1</f>
        <v>GS-PRI</v>
      </c>
      <c r="L3" s="95" t="str">
        <f>Allocators!H1</f>
        <v>GS-SUB</v>
      </c>
      <c r="M3" s="95" t="s">
        <v>609</v>
      </c>
      <c r="N3" s="95" t="str">
        <f>Allocators!I1</f>
        <v>LGS-SEC</v>
      </c>
      <c r="O3" s="95" t="str">
        <f>Allocators!J1</f>
        <v>LGS-PRI</v>
      </c>
      <c r="P3" s="95" t="str">
        <f>Allocators!K1</f>
        <v>LGS-SUB</v>
      </c>
      <c r="Q3" s="95" t="str">
        <f>Allocators!L1</f>
        <v>LGS-TRA</v>
      </c>
      <c r="R3" s="95" t="s">
        <v>85</v>
      </c>
      <c r="S3" s="95" t="str">
        <f>Allocators!M1</f>
        <v>IGS-SEC</v>
      </c>
      <c r="T3" s="95" t="str">
        <f>Allocators!N1</f>
        <v>IGS-PRI</v>
      </c>
      <c r="U3" s="95" t="str">
        <f>Allocators!O1</f>
        <v>IGS-SUB</v>
      </c>
      <c r="V3" s="95" t="str">
        <f>Allocators!P1</f>
        <v>IGS-TRA</v>
      </c>
      <c r="W3" s="95" t="s">
        <v>426</v>
      </c>
      <c r="X3" s="95" t="str">
        <f>Allocators!Q1</f>
        <v>PS-SEC</v>
      </c>
      <c r="Y3" s="95" t="str">
        <f>Allocators!R1</f>
        <v>PS-PRI</v>
      </c>
      <c r="Z3" s="95" t="s">
        <v>433</v>
      </c>
      <c r="AA3" s="95" t="str">
        <f>Allocators!S1</f>
        <v>MW</v>
      </c>
      <c r="AB3" s="95" t="str">
        <f>Allocators!T1</f>
        <v>OL</v>
      </c>
      <c r="AC3" s="95" t="str">
        <f>Allocators!U1</f>
        <v>SL</v>
      </c>
    </row>
    <row r="4" spans="1:29">
      <c r="A4" s="300"/>
      <c r="B4" s="96"/>
      <c r="C4" s="301"/>
      <c r="D4" s="96"/>
      <c r="E4" s="96"/>
      <c r="F4" s="96"/>
      <c r="G4" s="96"/>
      <c r="H4" s="257">
        <v>1</v>
      </c>
      <c r="I4" s="257">
        <f>H4+1</f>
        <v>2</v>
      </c>
      <c r="J4" s="257">
        <f>I4+1</f>
        <v>3</v>
      </c>
      <c r="K4" s="257">
        <f>J4+1</f>
        <v>4</v>
      </c>
      <c r="L4" s="257">
        <f>K4+1</f>
        <v>5</v>
      </c>
      <c r="M4" s="257"/>
      <c r="N4" s="257">
        <f>L4+1</f>
        <v>6</v>
      </c>
      <c r="O4" s="257">
        <f>N4+1</f>
        <v>7</v>
      </c>
      <c r="P4" s="257">
        <f>O4+1</f>
        <v>8</v>
      </c>
      <c r="Q4" s="257">
        <f>P4+1</f>
        <v>9</v>
      </c>
      <c r="R4" s="257"/>
      <c r="S4" s="257">
        <f>+Q4+1</f>
        <v>10</v>
      </c>
      <c r="T4" s="257">
        <f>S4+1</f>
        <v>11</v>
      </c>
      <c r="U4" s="257">
        <f>T4+1</f>
        <v>12</v>
      </c>
      <c r="V4" s="257">
        <f>+U4+1</f>
        <v>13</v>
      </c>
      <c r="W4" s="257"/>
      <c r="X4" s="257">
        <f>V4+1</f>
        <v>14</v>
      </c>
      <c r="Y4" s="257">
        <f>X4+1</f>
        <v>15</v>
      </c>
      <c r="Z4" s="257"/>
      <c r="AA4" s="257">
        <f>+Y4+1</f>
        <v>16</v>
      </c>
      <c r="AB4" s="257">
        <f>+AA4+1</f>
        <v>17</v>
      </c>
      <c r="AC4" s="257">
        <f>+AB4+1</f>
        <v>18</v>
      </c>
    </row>
    <row r="5" spans="1:29"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7">
      <c r="A6" s="81" t="s">
        <v>9</v>
      </c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</row>
    <row r="7" spans="1:29">
      <c r="B7" s="59" t="s">
        <v>2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</row>
    <row r="8" spans="1:29" outlineLevel="1">
      <c r="F8" s="61" t="str">
        <f>F15</f>
        <v>PROD_DEMAND</v>
      </c>
      <c r="G8" s="20" t="s">
        <v>30</v>
      </c>
      <c r="H8" s="24">
        <f t="shared" ref="H8:H15" si="0">SUBTOTAL(9,I8:AC8)</f>
        <v>1238869243.9999998</v>
      </c>
      <c r="I8" s="25">
        <f>VLOOKUP(CONCATENATE($F8," ",$G8),AllocFactorMatrix,(I$4+1),FALSE)*$E15</f>
        <v>607470759.02593517</v>
      </c>
      <c r="J8" s="25">
        <f>VLOOKUP(CONCATENATE($F8," ",$G8),AllocFactorMatrix,(J$4+1),FALSE)*$E15</f>
        <v>153666481.24246669</v>
      </c>
      <c r="K8" s="25">
        <f>VLOOKUP(CONCATENATE($F8," ",$G8),AllocFactorMatrix,(K$4+1),FALSE)*$E15</f>
        <v>1796594.8968676478</v>
      </c>
      <c r="L8" s="25">
        <f>VLOOKUP(CONCATENATE($F8," ",$G8),AllocFactorMatrix,(L$4+1),FALSE)*$E15</f>
        <v>44260.026363753721</v>
      </c>
      <c r="M8" s="25">
        <f t="shared" ref="M8:M15" si="1">SUBTOTAL(9,J8:L8)</f>
        <v>155507336.16569808</v>
      </c>
      <c r="N8" s="25">
        <f>VLOOKUP(CONCATENATE($F8," ",$G8),AllocFactorMatrix,(N$4+1),FALSE)*$E15</f>
        <v>64295983.676402055</v>
      </c>
      <c r="O8" s="25">
        <f>VLOOKUP(CONCATENATE($F8," ",$G8),AllocFactorMatrix,(O$4+1),FALSE)*$E15</f>
        <v>18311180.51448724</v>
      </c>
      <c r="P8" s="25">
        <f>VLOOKUP(CONCATENATE($F8," ",$G8),AllocFactorMatrix,(P$4+1),FALSE)*$E15</f>
        <v>1449064.1908145761</v>
      </c>
      <c r="Q8" s="25">
        <f>VLOOKUP(CONCATENATE($F8," ",$G8),AllocFactorMatrix,(Q$4+1),FALSE)*$E15</f>
        <v>305871.90057269478</v>
      </c>
      <c r="R8" s="25">
        <f>SUBTOTAL(9,N8:Q8)</f>
        <v>84362100.282276556</v>
      </c>
      <c r="S8" s="25">
        <f>VLOOKUP(CONCATENATE($F8," ",$G8),AllocFactorMatrix,(S$4+1),FALSE)*$E15</f>
        <v>3862279.2531793732</v>
      </c>
      <c r="T8" s="25">
        <f>VLOOKUP(CONCATENATE($F8," ",$G8),AllocFactorMatrix,(T$4+1),FALSE)*$E15</f>
        <v>42105619.556326434</v>
      </c>
      <c r="U8" s="25">
        <f>VLOOKUP(CONCATENATE($F8," ",$G8),AllocFactorMatrix,(U$4+1),FALSE)*$E15</f>
        <v>281208195.4012906</v>
      </c>
      <c r="V8" s="25">
        <f>VLOOKUP(CONCATENATE($F8," ",$G8),AllocFactorMatrix,(V$4+1),FALSE)*$E15</f>
        <v>44116252.260614745</v>
      </c>
      <c r="W8" s="25">
        <f>SUBTOTAL(9,S8:V8)</f>
        <v>371292346.47141117</v>
      </c>
      <c r="X8" s="25">
        <f>VLOOKUP(CONCATENATE($F8," ",$G8),AllocFactorMatrix,(X$4+1),FALSE)*$E15</f>
        <v>17451678.553225551</v>
      </c>
      <c r="Y8" s="25">
        <f>VLOOKUP(CONCATENATE($F8," ",$G8),AllocFactorMatrix,(Y$4+1),FALSE)*$E15</f>
        <v>421289.90034505766</v>
      </c>
      <c r="Z8" s="25">
        <f t="shared" ref="Z8:Z15" si="2">SUBTOTAL(9,X8:Y8)</f>
        <v>17872968.453570608</v>
      </c>
      <c r="AA8" s="25">
        <f>VLOOKUP(CONCATENATE($F8," ",$G8),AllocFactorMatrix,(AA$4+1),FALSE)*$E15</f>
        <v>304266.5178454867</v>
      </c>
      <c r="AB8" s="25">
        <f>VLOOKUP(CONCATENATE($F8," ",$G8),AllocFactorMatrix,(AB$4+1),FALSE)*$E15</f>
        <v>1649793.7721639797</v>
      </c>
      <c r="AC8" s="25">
        <f>VLOOKUP(CONCATENATE($F8," ",$G8),AllocFactorMatrix,(AC$4+1),FALSE)*$E15</f>
        <v>409673.31109895173</v>
      </c>
    </row>
    <row r="9" spans="1:29" outlineLevel="1">
      <c r="F9" s="61" t="str">
        <f>F15</f>
        <v>PROD_DEMAND</v>
      </c>
      <c r="G9" s="20" t="s">
        <v>34</v>
      </c>
      <c r="H9" s="24">
        <f t="shared" si="0"/>
        <v>0</v>
      </c>
      <c r="I9" s="25">
        <f>VLOOKUP(CONCATENATE($F9," ",$G9),AllocFactorMatrix,(I$4+1),FALSE)*$E15</f>
        <v>0</v>
      </c>
      <c r="J9" s="25">
        <f>VLOOKUP(CONCATENATE($F9," ",$G9),AllocFactorMatrix,(J$4+1),FALSE)*$E15</f>
        <v>0</v>
      </c>
      <c r="K9" s="25">
        <f>VLOOKUP(CONCATENATE($F9," ",$G9),AllocFactorMatrix,(K$4+1),FALSE)*$E15</f>
        <v>0</v>
      </c>
      <c r="L9" s="25">
        <f>VLOOKUP(CONCATENATE($F9," ",$G9),AllocFactorMatrix,(L$4+1),FALSE)*$E15</f>
        <v>0</v>
      </c>
      <c r="M9" s="25">
        <f t="shared" si="1"/>
        <v>0</v>
      </c>
      <c r="N9" s="25">
        <f>VLOOKUP(CONCATENATE($F9," ",$G9),AllocFactorMatrix,(N$4+1),FALSE)*$E15</f>
        <v>0</v>
      </c>
      <c r="O9" s="25">
        <f>VLOOKUP(CONCATENATE($F9," ",$G9),AllocFactorMatrix,(O$4+1),FALSE)*$E15</f>
        <v>0</v>
      </c>
      <c r="P9" s="25">
        <f>VLOOKUP(CONCATENATE($F9," ",$G9),AllocFactorMatrix,(P$4+1),FALSE)*$E15</f>
        <v>0</v>
      </c>
      <c r="Q9" s="25">
        <f>VLOOKUP(CONCATENATE($F9," ",$G9),AllocFactorMatrix,(Q$4+1),FALSE)*$E15</f>
        <v>0</v>
      </c>
      <c r="R9" s="25">
        <f t="shared" ref="R9:R15" si="3">SUBTOTAL(9,N9:Q9)</f>
        <v>0</v>
      </c>
      <c r="S9" s="25">
        <f>VLOOKUP(CONCATENATE($F9," ",$G9),AllocFactorMatrix,(S$4+1),FALSE)*$E15</f>
        <v>0</v>
      </c>
      <c r="T9" s="25">
        <f>VLOOKUP(CONCATENATE($F9," ",$G9),AllocFactorMatrix,(T$4+1),FALSE)*$E15</f>
        <v>0</v>
      </c>
      <c r="U9" s="25">
        <f>VLOOKUP(CONCATENATE($F9," ",$G9),AllocFactorMatrix,(U$4+1),FALSE)*$E15</f>
        <v>0</v>
      </c>
      <c r="V9" s="25">
        <f>VLOOKUP(CONCATENATE($F9," ",$G9),AllocFactorMatrix,(V$4+1),FALSE)*$E15</f>
        <v>0</v>
      </c>
      <c r="W9" s="25">
        <f t="shared" ref="W9:W15" si="4">SUBTOTAL(9,S9:V9)</f>
        <v>0</v>
      </c>
      <c r="X9" s="25">
        <f>VLOOKUP(CONCATENATE($F9," ",$G9),AllocFactorMatrix,(X$4+1),FALSE)*$E15</f>
        <v>0</v>
      </c>
      <c r="Y9" s="25">
        <f>VLOOKUP(CONCATENATE($F9," ",$G9),AllocFactorMatrix,(Y$4+1),FALSE)*$E15</f>
        <v>0</v>
      </c>
      <c r="Z9" s="25">
        <f t="shared" si="2"/>
        <v>0</v>
      </c>
      <c r="AA9" s="25">
        <f>VLOOKUP(CONCATENATE($F9," ",$G9),AllocFactorMatrix,(AA$4+1),FALSE)*$E15</f>
        <v>0</v>
      </c>
      <c r="AB9" s="25">
        <f>VLOOKUP(CONCATENATE($F9," ",$G9),AllocFactorMatrix,(AB$4+1),FALSE)*$E15</f>
        <v>0</v>
      </c>
      <c r="AC9" s="25">
        <f>VLOOKUP(CONCATENATE($F9," ",$G9),AllocFactorMatrix,(AC$4+1),FALSE)*$E15</f>
        <v>0</v>
      </c>
    </row>
    <row r="10" spans="1:29" outlineLevel="1">
      <c r="F10" s="61" t="str">
        <f>F15</f>
        <v>PROD_DEMAND</v>
      </c>
      <c r="G10" s="20" t="s">
        <v>36</v>
      </c>
      <c r="H10" s="24">
        <f t="shared" si="0"/>
        <v>0</v>
      </c>
      <c r="I10" s="25">
        <f>VLOOKUP(CONCATENATE($F10," ",$G10),AllocFactorMatrix,(I$4+1),FALSE)*$E15</f>
        <v>0</v>
      </c>
      <c r="J10" s="25">
        <f>VLOOKUP(CONCATENATE($F10," ",$G10),AllocFactorMatrix,(J$4+1),FALSE)*$E15</f>
        <v>0</v>
      </c>
      <c r="K10" s="25">
        <f>VLOOKUP(CONCATENATE($F10," ",$G10),AllocFactorMatrix,(K$4+1),FALSE)*$E15</f>
        <v>0</v>
      </c>
      <c r="L10" s="25">
        <f>VLOOKUP(CONCATENATE($F10," ",$G10),AllocFactorMatrix,(L$4+1),FALSE)*$E15</f>
        <v>0</v>
      </c>
      <c r="M10" s="25">
        <f t="shared" si="1"/>
        <v>0</v>
      </c>
      <c r="N10" s="25">
        <f>VLOOKUP(CONCATENATE($F10," ",$G10),AllocFactorMatrix,(N$4+1),FALSE)*$E15</f>
        <v>0</v>
      </c>
      <c r="O10" s="25">
        <f>VLOOKUP(CONCATENATE($F10," ",$G10),AllocFactorMatrix,(O$4+1),FALSE)*$E15</f>
        <v>0</v>
      </c>
      <c r="P10" s="25">
        <f>VLOOKUP(CONCATENATE($F10," ",$G10),AllocFactorMatrix,(P$4+1),FALSE)*$E15</f>
        <v>0</v>
      </c>
      <c r="Q10" s="25">
        <f>VLOOKUP(CONCATENATE($F10," ",$G10),AllocFactorMatrix,(Q$4+1),FALSE)*$E15</f>
        <v>0</v>
      </c>
      <c r="R10" s="25">
        <f t="shared" si="3"/>
        <v>0</v>
      </c>
      <c r="S10" s="25">
        <f>VLOOKUP(CONCATENATE($F10," ",$G10),AllocFactorMatrix,(S$4+1),FALSE)*$E15</f>
        <v>0</v>
      </c>
      <c r="T10" s="25">
        <f>VLOOKUP(CONCATENATE($F10," ",$G10),AllocFactorMatrix,(T$4+1),FALSE)*$E15</f>
        <v>0</v>
      </c>
      <c r="U10" s="25">
        <f>VLOOKUP(CONCATENATE($F10," ",$G10),AllocFactorMatrix,(U$4+1),FALSE)*$E15</f>
        <v>0</v>
      </c>
      <c r="V10" s="25">
        <f>VLOOKUP(CONCATENATE($F10," ",$G10),AllocFactorMatrix,(V$4+1),FALSE)*$E15</f>
        <v>0</v>
      </c>
      <c r="W10" s="25">
        <f t="shared" si="4"/>
        <v>0</v>
      </c>
      <c r="X10" s="25">
        <f>VLOOKUP(CONCATENATE($F10," ",$G10),AllocFactorMatrix,(X$4+1),FALSE)*$E15</f>
        <v>0</v>
      </c>
      <c r="Y10" s="25">
        <f>VLOOKUP(CONCATENATE($F10," ",$G10),AllocFactorMatrix,(Y$4+1),FALSE)*$E15</f>
        <v>0</v>
      </c>
      <c r="Z10" s="25">
        <f t="shared" si="2"/>
        <v>0</v>
      </c>
      <c r="AA10" s="25">
        <f>VLOOKUP(CONCATENATE($F10," ",$G10),AllocFactorMatrix,(AA$4+1),FALSE)*$E15</f>
        <v>0</v>
      </c>
      <c r="AB10" s="25">
        <f>VLOOKUP(CONCATENATE($F10," ",$G10),AllocFactorMatrix,(AB$4+1),FALSE)*$E15</f>
        <v>0</v>
      </c>
      <c r="AC10" s="25">
        <f>VLOOKUP(CONCATENATE($F10," ",$G10),AllocFactorMatrix,(AC$4+1),FALSE)*$E15</f>
        <v>0</v>
      </c>
    </row>
    <row r="11" spans="1:29" outlineLevel="1">
      <c r="F11" s="61" t="str">
        <f>F15</f>
        <v>PROD_DEMAND</v>
      </c>
      <c r="G11" s="20" t="s">
        <v>38</v>
      </c>
      <c r="H11" s="24">
        <f t="shared" si="0"/>
        <v>0</v>
      </c>
      <c r="I11" s="25">
        <f>VLOOKUP(CONCATENATE($F11," ",$G11),AllocFactorMatrix,(I$4+1),FALSE)*$E15</f>
        <v>0</v>
      </c>
      <c r="J11" s="25">
        <f>VLOOKUP(CONCATENATE($F11," ",$G11),AllocFactorMatrix,(J$4+1),FALSE)*$E15</f>
        <v>0</v>
      </c>
      <c r="K11" s="25">
        <f>VLOOKUP(CONCATENATE($F11," ",$G11),AllocFactorMatrix,(K$4+1),FALSE)*$E15</f>
        <v>0</v>
      </c>
      <c r="L11" s="25">
        <f>VLOOKUP(CONCATENATE($F11," ",$G11),AllocFactorMatrix,(L$4+1),FALSE)*$E15</f>
        <v>0</v>
      </c>
      <c r="M11" s="25">
        <f t="shared" si="1"/>
        <v>0</v>
      </c>
      <c r="N11" s="25">
        <f>VLOOKUP(CONCATENATE($F11," ",$G11),AllocFactorMatrix,(N$4+1),FALSE)*$E15</f>
        <v>0</v>
      </c>
      <c r="O11" s="25">
        <f>VLOOKUP(CONCATENATE($F11," ",$G11),AllocFactorMatrix,(O$4+1),FALSE)*$E15</f>
        <v>0</v>
      </c>
      <c r="P11" s="25">
        <f>VLOOKUP(CONCATENATE($F11," ",$G11),AllocFactorMatrix,(P$4+1),FALSE)*$E15</f>
        <v>0</v>
      </c>
      <c r="Q11" s="25">
        <f>VLOOKUP(CONCATENATE($F11," ",$G11),AllocFactorMatrix,(Q$4+1),FALSE)*$E15</f>
        <v>0</v>
      </c>
      <c r="R11" s="25">
        <f t="shared" si="3"/>
        <v>0</v>
      </c>
      <c r="S11" s="25">
        <f>VLOOKUP(CONCATENATE($F11," ",$G11),AllocFactorMatrix,(S$4+1),FALSE)*$E15</f>
        <v>0</v>
      </c>
      <c r="T11" s="25">
        <f>VLOOKUP(CONCATENATE($F11," ",$G11),AllocFactorMatrix,(T$4+1),FALSE)*$E15</f>
        <v>0</v>
      </c>
      <c r="U11" s="25">
        <f>VLOOKUP(CONCATENATE($F11," ",$G11),AllocFactorMatrix,(U$4+1),FALSE)*$E15</f>
        <v>0</v>
      </c>
      <c r="V11" s="25">
        <f>VLOOKUP(CONCATENATE($F11," ",$G11),AllocFactorMatrix,(V$4+1),FALSE)*$E15</f>
        <v>0</v>
      </c>
      <c r="W11" s="25">
        <f t="shared" si="4"/>
        <v>0</v>
      </c>
      <c r="X11" s="25">
        <f>VLOOKUP(CONCATENATE($F11," ",$G11),AllocFactorMatrix,(X$4+1),FALSE)*$E15</f>
        <v>0</v>
      </c>
      <c r="Y11" s="25">
        <f>VLOOKUP(CONCATENATE($F11," ",$G11),AllocFactorMatrix,(Y$4+1),FALSE)*$E15</f>
        <v>0</v>
      </c>
      <c r="Z11" s="25">
        <f t="shared" si="2"/>
        <v>0</v>
      </c>
      <c r="AA11" s="25">
        <f>VLOOKUP(CONCATENATE($F11," ",$G11),AllocFactorMatrix,(AA$4+1),FALSE)*$E15</f>
        <v>0</v>
      </c>
      <c r="AB11" s="25">
        <f>VLOOKUP(CONCATENATE($F11," ",$G11),AllocFactorMatrix,(AB$4+1),FALSE)*$E15</f>
        <v>0</v>
      </c>
      <c r="AC11" s="25">
        <f>VLOOKUP(CONCATENATE($F11," ",$G11),AllocFactorMatrix,(AC$4+1),FALSE)*$E15</f>
        <v>0</v>
      </c>
    </row>
    <row r="12" spans="1:29" outlineLevel="1">
      <c r="F12" s="61" t="str">
        <f>F15</f>
        <v>PROD_DEMAND</v>
      </c>
      <c r="G12" s="20" t="s">
        <v>40</v>
      </c>
      <c r="H12" s="24">
        <f t="shared" si="0"/>
        <v>0</v>
      </c>
      <c r="I12" s="25">
        <f>VLOOKUP(CONCATENATE($F12," ",$G12),AllocFactorMatrix,(I$4+1),FALSE)*$E15</f>
        <v>0</v>
      </c>
      <c r="J12" s="25">
        <f>VLOOKUP(CONCATENATE($F12," ",$G12),AllocFactorMatrix,(J$4+1),FALSE)*$E15</f>
        <v>0</v>
      </c>
      <c r="K12" s="25">
        <f>VLOOKUP(CONCATENATE($F12," ",$G12),AllocFactorMatrix,(K$4+1),FALSE)*$E15</f>
        <v>0</v>
      </c>
      <c r="L12" s="25">
        <f>VLOOKUP(CONCATENATE($F12," ",$G12),AllocFactorMatrix,(L$4+1),FALSE)*$E15</f>
        <v>0</v>
      </c>
      <c r="M12" s="25">
        <f t="shared" si="1"/>
        <v>0</v>
      </c>
      <c r="N12" s="25">
        <f>VLOOKUP(CONCATENATE($F12," ",$G12),AllocFactorMatrix,(N$4+1),FALSE)*$E15</f>
        <v>0</v>
      </c>
      <c r="O12" s="25">
        <f>VLOOKUP(CONCATENATE($F12," ",$G12),AllocFactorMatrix,(O$4+1),FALSE)*$E15</f>
        <v>0</v>
      </c>
      <c r="P12" s="25">
        <f>VLOOKUP(CONCATENATE($F12," ",$G12),AllocFactorMatrix,(P$4+1),FALSE)*$E15</f>
        <v>0</v>
      </c>
      <c r="Q12" s="25">
        <f>VLOOKUP(CONCATENATE($F12," ",$G12),AllocFactorMatrix,(Q$4+1),FALSE)*$E15</f>
        <v>0</v>
      </c>
      <c r="R12" s="25">
        <f t="shared" si="3"/>
        <v>0</v>
      </c>
      <c r="S12" s="25">
        <f>VLOOKUP(CONCATENATE($F12," ",$G12),AllocFactorMatrix,(S$4+1),FALSE)*$E15</f>
        <v>0</v>
      </c>
      <c r="T12" s="25">
        <f>VLOOKUP(CONCATENATE($F12," ",$G12),AllocFactorMatrix,(T$4+1),FALSE)*$E15</f>
        <v>0</v>
      </c>
      <c r="U12" s="25">
        <f>VLOOKUP(CONCATENATE($F12," ",$G12),AllocFactorMatrix,(U$4+1),FALSE)*$E15</f>
        <v>0</v>
      </c>
      <c r="V12" s="25">
        <f>VLOOKUP(CONCATENATE($F12," ",$G12),AllocFactorMatrix,(V$4+1),FALSE)*$E15</f>
        <v>0</v>
      </c>
      <c r="W12" s="25">
        <f t="shared" si="4"/>
        <v>0</v>
      </c>
      <c r="X12" s="25">
        <f>VLOOKUP(CONCATENATE($F12," ",$G12),AllocFactorMatrix,(X$4+1),FALSE)*$E15</f>
        <v>0</v>
      </c>
      <c r="Y12" s="25">
        <f>VLOOKUP(CONCATENATE($F12," ",$G12),AllocFactorMatrix,(Y$4+1),FALSE)*$E15</f>
        <v>0</v>
      </c>
      <c r="Z12" s="25">
        <f t="shared" si="2"/>
        <v>0</v>
      </c>
      <c r="AA12" s="25">
        <f>VLOOKUP(CONCATENATE($F12," ",$G12),AllocFactorMatrix,(AA$4+1),FALSE)*$E15</f>
        <v>0</v>
      </c>
      <c r="AB12" s="25">
        <f>VLOOKUP(CONCATENATE($F12," ",$G12),AllocFactorMatrix,(AB$4+1),FALSE)*$E15</f>
        <v>0</v>
      </c>
      <c r="AC12" s="25">
        <f>VLOOKUP(CONCATENATE($F12," ",$G12),AllocFactorMatrix,(AC$4+1),FALSE)*$E15</f>
        <v>0</v>
      </c>
    </row>
    <row r="13" spans="1:29" outlineLevel="1">
      <c r="F13" s="61" t="str">
        <f>F15</f>
        <v>PROD_DEMAND</v>
      </c>
      <c r="G13" s="20" t="s">
        <v>32</v>
      </c>
      <c r="H13" s="24">
        <f t="shared" si="0"/>
        <v>0</v>
      </c>
      <c r="I13" s="25">
        <f>VLOOKUP(CONCATENATE($F13," ",$G13),AllocFactorMatrix,(I$4+1),FALSE)*$E15</f>
        <v>0</v>
      </c>
      <c r="J13" s="25">
        <f>VLOOKUP(CONCATENATE($F13," ",$G13),AllocFactorMatrix,(J$4+1),FALSE)*$E15</f>
        <v>0</v>
      </c>
      <c r="K13" s="25">
        <f>VLOOKUP(CONCATENATE($F13," ",$G13),AllocFactorMatrix,(K$4+1),FALSE)*$E15</f>
        <v>0</v>
      </c>
      <c r="L13" s="25">
        <f>VLOOKUP(CONCATENATE($F13," ",$G13),AllocFactorMatrix,(L$4+1),FALSE)*$E15</f>
        <v>0</v>
      </c>
      <c r="M13" s="25">
        <f t="shared" si="1"/>
        <v>0</v>
      </c>
      <c r="N13" s="25">
        <f>VLOOKUP(CONCATENATE($F13," ",$G13),AllocFactorMatrix,(N$4+1),FALSE)*$E15</f>
        <v>0</v>
      </c>
      <c r="O13" s="25">
        <f>VLOOKUP(CONCATENATE($F13," ",$G13),AllocFactorMatrix,(O$4+1),FALSE)*$E15</f>
        <v>0</v>
      </c>
      <c r="P13" s="25">
        <f>VLOOKUP(CONCATENATE($F13," ",$G13),AllocFactorMatrix,(P$4+1),FALSE)*$E15</f>
        <v>0</v>
      </c>
      <c r="Q13" s="25">
        <f>VLOOKUP(CONCATENATE($F13," ",$G13),AllocFactorMatrix,(Q$4+1),FALSE)*$E15</f>
        <v>0</v>
      </c>
      <c r="R13" s="25">
        <f t="shared" si="3"/>
        <v>0</v>
      </c>
      <c r="S13" s="25">
        <f>VLOOKUP(CONCATENATE($F13," ",$G13),AllocFactorMatrix,(S$4+1),FALSE)*$E15</f>
        <v>0</v>
      </c>
      <c r="T13" s="25">
        <f>VLOOKUP(CONCATENATE($F13," ",$G13),AllocFactorMatrix,(T$4+1),FALSE)*$E15</f>
        <v>0</v>
      </c>
      <c r="U13" s="25">
        <f>VLOOKUP(CONCATENATE($F13," ",$G13),AllocFactorMatrix,(U$4+1),FALSE)*$E15</f>
        <v>0</v>
      </c>
      <c r="V13" s="25">
        <f>VLOOKUP(CONCATENATE($F13," ",$G13),AllocFactorMatrix,(V$4+1),FALSE)*$E15</f>
        <v>0</v>
      </c>
      <c r="W13" s="25">
        <f t="shared" si="4"/>
        <v>0</v>
      </c>
      <c r="X13" s="25">
        <f>VLOOKUP(CONCATENATE($F13," ",$G13),AllocFactorMatrix,(X$4+1),FALSE)*$E15</f>
        <v>0</v>
      </c>
      <c r="Y13" s="25">
        <f>VLOOKUP(CONCATENATE($F13," ",$G13),AllocFactorMatrix,(Y$4+1),FALSE)*$E15</f>
        <v>0</v>
      </c>
      <c r="Z13" s="25">
        <f t="shared" si="2"/>
        <v>0</v>
      </c>
      <c r="AA13" s="25">
        <f>VLOOKUP(CONCATENATE($F13," ",$G13),AllocFactorMatrix,(AA$4+1),FALSE)*$E15</f>
        <v>0</v>
      </c>
      <c r="AB13" s="25">
        <f>VLOOKUP(CONCATENATE($F13," ",$G13),AllocFactorMatrix,(AB$4+1),FALSE)*$E15</f>
        <v>0</v>
      </c>
      <c r="AC13" s="25">
        <f>VLOOKUP(CONCATENATE($F13," ",$G13),AllocFactorMatrix,(AC$4+1),FALSE)*$E15</f>
        <v>0</v>
      </c>
    </row>
    <row r="14" spans="1:29" outlineLevel="1">
      <c r="F14" s="61" t="str">
        <f>F15</f>
        <v>PROD_DEMAND</v>
      </c>
      <c r="G14" s="20" t="s">
        <v>42</v>
      </c>
      <c r="H14" s="24">
        <f t="shared" si="0"/>
        <v>0</v>
      </c>
      <c r="I14" s="25">
        <f>VLOOKUP(CONCATENATE($F14," ",$G14),AllocFactorMatrix,(I$4+1),FALSE)*$E15</f>
        <v>0</v>
      </c>
      <c r="J14" s="25">
        <f>VLOOKUP(CONCATENATE($F14," ",$G14),AllocFactorMatrix,(J$4+1),FALSE)*$E15</f>
        <v>0</v>
      </c>
      <c r="K14" s="25">
        <f>VLOOKUP(CONCATENATE($F14," ",$G14),AllocFactorMatrix,(K$4+1),FALSE)*$E15</f>
        <v>0</v>
      </c>
      <c r="L14" s="25">
        <f>VLOOKUP(CONCATENATE($F14," ",$G14),AllocFactorMatrix,(L$4+1),FALSE)*$E15</f>
        <v>0</v>
      </c>
      <c r="M14" s="25">
        <f t="shared" si="1"/>
        <v>0</v>
      </c>
      <c r="N14" s="25">
        <f>VLOOKUP(CONCATENATE($F14," ",$G14),AllocFactorMatrix,(N$4+1),FALSE)*$E15</f>
        <v>0</v>
      </c>
      <c r="O14" s="25">
        <f>VLOOKUP(CONCATENATE($F14," ",$G14),AllocFactorMatrix,(O$4+1),FALSE)*$E15</f>
        <v>0</v>
      </c>
      <c r="P14" s="25">
        <f>VLOOKUP(CONCATENATE($F14," ",$G14),AllocFactorMatrix,(P$4+1),FALSE)*$E15</f>
        <v>0</v>
      </c>
      <c r="Q14" s="25">
        <f>VLOOKUP(CONCATENATE($F14," ",$G14),AllocFactorMatrix,(Q$4+1),FALSE)*$E15</f>
        <v>0</v>
      </c>
      <c r="R14" s="25">
        <f t="shared" si="3"/>
        <v>0</v>
      </c>
      <c r="S14" s="25">
        <f>VLOOKUP(CONCATENATE($F14," ",$G14),AllocFactorMatrix,(S$4+1),FALSE)*$E15</f>
        <v>0</v>
      </c>
      <c r="T14" s="25">
        <f>VLOOKUP(CONCATENATE($F14," ",$G14),AllocFactorMatrix,(T$4+1),FALSE)*$E15</f>
        <v>0</v>
      </c>
      <c r="U14" s="25">
        <f>VLOOKUP(CONCATENATE($F14," ",$G14),AllocFactorMatrix,(U$4+1),FALSE)*$E15</f>
        <v>0</v>
      </c>
      <c r="V14" s="25">
        <f>VLOOKUP(CONCATENATE($F14," ",$G14),AllocFactorMatrix,(V$4+1),FALSE)*$E15</f>
        <v>0</v>
      </c>
      <c r="W14" s="25">
        <f t="shared" si="4"/>
        <v>0</v>
      </c>
      <c r="X14" s="25">
        <f>VLOOKUP(CONCATENATE($F14," ",$G14),AllocFactorMatrix,(X$4+1),FALSE)*$E15</f>
        <v>0</v>
      </c>
      <c r="Y14" s="25">
        <f>VLOOKUP(CONCATENATE($F14," ",$G14),AllocFactorMatrix,(Y$4+1),FALSE)*$E15</f>
        <v>0</v>
      </c>
      <c r="Z14" s="25">
        <f t="shared" si="2"/>
        <v>0</v>
      </c>
      <c r="AA14" s="25">
        <f>VLOOKUP(CONCATENATE($F14," ",$G14),AllocFactorMatrix,(AA$4+1),FALSE)*$E15</f>
        <v>0</v>
      </c>
      <c r="AB14" s="25">
        <f>VLOOKUP(CONCATENATE($F14," ",$G14),AllocFactorMatrix,(AB$4+1),FALSE)*$E15</f>
        <v>0</v>
      </c>
      <c r="AC14" s="25">
        <f>VLOOKUP(CONCATENATE($F14," ",$G14),AllocFactorMatrix,(AC$4+1),FALSE)*$E15</f>
        <v>0</v>
      </c>
    </row>
    <row r="15" spans="1:29">
      <c r="C15" s="20" t="s">
        <v>574</v>
      </c>
      <c r="E15" s="22">
        <f>'Sch 4'!E74+'Sch 4'!E162</f>
        <v>1238869244</v>
      </c>
      <c r="F15" s="61" t="s">
        <v>29</v>
      </c>
      <c r="G15" s="20" t="s">
        <v>83</v>
      </c>
      <c r="H15" s="24">
        <f t="shared" si="0"/>
        <v>1238869243.9999998</v>
      </c>
      <c r="I15" s="25">
        <f>VLOOKUP(CONCATENATE($F15," ",$G15),AllocFactorMatrix,(I$4+1),FALSE)*$E15</f>
        <v>607470759.02593517</v>
      </c>
      <c r="J15" s="25">
        <f>VLOOKUP(CONCATENATE($F15," ",$G15),AllocFactorMatrix,(J$4+1),FALSE)*$E15</f>
        <v>153666481.24246669</v>
      </c>
      <c r="K15" s="25">
        <f>VLOOKUP(CONCATENATE($F15," ",$G15),AllocFactorMatrix,(K$4+1),FALSE)*$E15</f>
        <v>1796594.8968676478</v>
      </c>
      <c r="L15" s="25">
        <f>VLOOKUP(CONCATENATE($F15," ",$G15),AllocFactorMatrix,(L$4+1),FALSE)*$E15</f>
        <v>44260.026363753721</v>
      </c>
      <c r="M15" s="25">
        <f t="shared" si="1"/>
        <v>155507336.16569808</v>
      </c>
      <c r="N15" s="25">
        <f>VLOOKUP(CONCATENATE($F15," ",$G15),AllocFactorMatrix,(N$4+1),FALSE)*$E15</f>
        <v>64295983.676402055</v>
      </c>
      <c r="O15" s="25">
        <f>VLOOKUP(CONCATENATE($F15," ",$G15),AllocFactorMatrix,(O$4+1),FALSE)*$E15</f>
        <v>18311180.51448724</v>
      </c>
      <c r="P15" s="25">
        <f>VLOOKUP(CONCATENATE($F15," ",$G15),AllocFactorMatrix,(P$4+1),FALSE)*$E15</f>
        <v>1449064.1908145761</v>
      </c>
      <c r="Q15" s="25">
        <f>VLOOKUP(CONCATENATE($F15," ",$G15),AllocFactorMatrix,(Q$4+1),FALSE)*$E15</f>
        <v>305871.90057269478</v>
      </c>
      <c r="R15" s="25">
        <f t="shared" si="3"/>
        <v>84362100.282276556</v>
      </c>
      <c r="S15" s="25">
        <f>VLOOKUP(CONCATENATE($F15," ",$G15),AllocFactorMatrix,(S$4+1),FALSE)*$E15</f>
        <v>3862279.2531793732</v>
      </c>
      <c r="T15" s="25">
        <f>VLOOKUP(CONCATENATE($F15," ",$G15),AllocFactorMatrix,(T$4+1),FALSE)*$E15</f>
        <v>42105619.556326434</v>
      </c>
      <c r="U15" s="25">
        <f>VLOOKUP(CONCATENATE($F15," ",$G15),AllocFactorMatrix,(U$4+1),FALSE)*$E15</f>
        <v>281208195.4012906</v>
      </c>
      <c r="V15" s="25">
        <f>VLOOKUP(CONCATENATE($F15," ",$G15),AllocFactorMatrix,(V$4+1),FALSE)*$E15</f>
        <v>44116252.260614745</v>
      </c>
      <c r="W15" s="25">
        <f t="shared" si="4"/>
        <v>371292346.47141117</v>
      </c>
      <c r="X15" s="25">
        <f>VLOOKUP(CONCATENATE($F15," ",$G15),AllocFactorMatrix,(X$4+1),FALSE)*$E15</f>
        <v>17451678.553225551</v>
      </c>
      <c r="Y15" s="25">
        <f>VLOOKUP(CONCATENATE($F15," ",$G15),AllocFactorMatrix,(Y$4+1),FALSE)*$E15</f>
        <v>421289.90034505766</v>
      </c>
      <c r="Z15" s="25">
        <f t="shared" si="2"/>
        <v>17872968.453570608</v>
      </c>
      <c r="AA15" s="25">
        <f>VLOOKUP(CONCATENATE($F15," ",$G15),AllocFactorMatrix,(AA$4+1),FALSE)*$E15</f>
        <v>304266.5178454867</v>
      </c>
      <c r="AB15" s="25">
        <f>VLOOKUP(CONCATENATE($F15," ",$G15),AllocFactorMatrix,(AB$4+1),FALSE)*$E15</f>
        <v>1649793.7721639797</v>
      </c>
      <c r="AC15" s="25">
        <f>VLOOKUP(CONCATENATE($F15," ",$G15),AllocFactorMatrix,(AC$4+1),FALSE)*$E15</f>
        <v>409673.31109895173</v>
      </c>
    </row>
    <row r="16" spans="1:29">
      <c r="E16" s="22"/>
      <c r="F16" s="61"/>
      <c r="G16" s="22"/>
      <c r="H16" s="22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</row>
    <row r="17" spans="3:29">
      <c r="C17" s="20" t="s">
        <v>575</v>
      </c>
      <c r="E17" s="22"/>
      <c r="F17" s="61"/>
      <c r="G17" s="22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3:29" hidden="1" outlineLevel="1">
      <c r="F18" s="61" t="str">
        <f>F25</f>
        <v>PROD_DEMAND</v>
      </c>
      <c r="G18" s="20" t="str">
        <f>$G$8</f>
        <v>PRODUCTION</v>
      </c>
      <c r="H18" s="24">
        <f t="shared" ref="H18:H33" si="5">SUBTOTAL(9,I18:AC18)</f>
        <v>12793806.999999996</v>
      </c>
      <c r="I18" s="25">
        <f>VLOOKUP(CONCATENATE($F18," ",$G18),AllocFactorMatrix,(I$4+1),FALSE)*$E25</f>
        <v>6273352.6453751577</v>
      </c>
      <c r="J18" s="25">
        <f>VLOOKUP(CONCATENATE($F18," ",$G18),AllocFactorMatrix,(J$4+1),FALSE)*$E25</f>
        <v>1586914.2872879643</v>
      </c>
      <c r="K18" s="25">
        <f>VLOOKUP(CONCATENATE($F18," ",$G18),AllocFactorMatrix,(K$4+1),FALSE)*$E25</f>
        <v>18553.441760726761</v>
      </c>
      <c r="L18" s="25">
        <f>VLOOKUP(CONCATENATE($F18," ",$G18),AllocFactorMatrix,(L$4+1),FALSE)*$E25</f>
        <v>457.07344649584098</v>
      </c>
      <c r="M18" s="25">
        <f t="shared" ref="M18:M33" si="6">SUBTOTAL(9,J18:L18)</f>
        <v>1605924.8024951869</v>
      </c>
      <c r="N18" s="25">
        <f>VLOOKUP(CONCATENATE($F18," ",$G18),AllocFactorMatrix,(N$4+1),FALSE)*$E25</f>
        <v>663984.84748487175</v>
      </c>
      <c r="O18" s="25">
        <f>VLOOKUP(CONCATENATE($F18," ",$G18),AllocFactorMatrix,(O$4+1),FALSE)*$E25</f>
        <v>189099.62498391836</v>
      </c>
      <c r="P18" s="25">
        <f>VLOOKUP(CONCATENATE($F18," ",$G18),AllocFactorMatrix,(P$4+1),FALSE)*$E25</f>
        <v>14964.490948241557</v>
      </c>
      <c r="Q18" s="25">
        <f>VLOOKUP(CONCATENATE($F18," ",$G18),AllocFactorMatrix,(Q$4+1),FALSE)*$E25</f>
        <v>3158.7401831167313</v>
      </c>
      <c r="R18" s="25">
        <f>SUBTOTAL(9,N18:Q18)</f>
        <v>871207.70360014844</v>
      </c>
      <c r="S18" s="25">
        <f>VLOOKUP(CONCATENATE($F18," ",$G18),AllocFactorMatrix,(S$4+1),FALSE)*$E25</f>
        <v>39885.77130685556</v>
      </c>
      <c r="T18" s="25">
        <f>VLOOKUP(CONCATENATE($F18," ",$G18),AllocFactorMatrix,(T$4+1),FALSE)*$E25</f>
        <v>434824.87988786167</v>
      </c>
      <c r="U18" s="25">
        <f>VLOOKUP(CONCATENATE($F18," ",$G18),AllocFactorMatrix,(U$4+1),FALSE)*$E25</f>
        <v>2904038.0138635514</v>
      </c>
      <c r="V18" s="25">
        <f>VLOOKUP(CONCATENATE($F18," ",$G18),AllocFactorMatrix,(V$4+1),FALSE)*$E25</f>
        <v>455588.69083170069</v>
      </c>
      <c r="W18" s="25">
        <f>SUBTOTAL(9,S18:V18)</f>
        <v>3834337.3558899695</v>
      </c>
      <c r="X18" s="25">
        <f>VLOOKUP(CONCATENATE($F18," ",$G18),AllocFactorMatrix,(X$4+1),FALSE)*$E25</f>
        <v>180223.54523477613</v>
      </c>
      <c r="Y18" s="25">
        <f>VLOOKUP(CONCATENATE($F18," ",$G18),AllocFactorMatrix,(Y$4+1),FALSE)*$E25</f>
        <v>4350.6622689746109</v>
      </c>
      <c r="Z18" s="25">
        <f t="shared" ref="Z18:Z33" si="7">SUBTOTAL(9,X18:Y18)</f>
        <v>184574.20750375075</v>
      </c>
      <c r="AA18" s="25">
        <f>VLOOKUP(CONCATENATE($F18," ",$G18),AllocFactorMatrix,(AA$4+1),FALSE)*$E25</f>
        <v>3142.1613900984153</v>
      </c>
      <c r="AB18" s="25">
        <f>VLOOKUP(CONCATENATE($F18," ",$G18),AllocFactorMatrix,(AB$4+1),FALSE)*$E25</f>
        <v>17037.426034339365</v>
      </c>
      <c r="AC18" s="25">
        <f>VLOOKUP(CONCATENATE($F18," ",$G18),AllocFactorMatrix,(AC$4+1),FALSE)*$E25</f>
        <v>4230.6977113485809</v>
      </c>
    </row>
    <row r="19" spans="3:29" hidden="1" outlineLevel="1">
      <c r="F19" s="61" t="str">
        <f>F25</f>
        <v>PROD_DEMAND</v>
      </c>
      <c r="G19" s="20" t="str">
        <f>$G$9</f>
        <v>BULKTRAN</v>
      </c>
      <c r="H19" s="24">
        <f t="shared" si="5"/>
        <v>0</v>
      </c>
      <c r="I19" s="25">
        <f>VLOOKUP(CONCATENATE($F19," ",$G19),AllocFactorMatrix,(I$4+1),FALSE)*$E25</f>
        <v>0</v>
      </c>
      <c r="J19" s="25">
        <f>VLOOKUP(CONCATENATE($F19," ",$G19),AllocFactorMatrix,(J$4+1),FALSE)*$E25</f>
        <v>0</v>
      </c>
      <c r="K19" s="25">
        <f>VLOOKUP(CONCATENATE($F19," ",$G19),AllocFactorMatrix,(K$4+1),FALSE)*$E25</f>
        <v>0</v>
      </c>
      <c r="L19" s="25">
        <f>VLOOKUP(CONCATENATE($F19," ",$G19),AllocFactorMatrix,(L$4+1),FALSE)*$E25</f>
        <v>0</v>
      </c>
      <c r="M19" s="25">
        <f t="shared" si="6"/>
        <v>0</v>
      </c>
      <c r="N19" s="25">
        <f>VLOOKUP(CONCATENATE($F19," ",$G19),AllocFactorMatrix,(N$4+1),FALSE)*$E25</f>
        <v>0</v>
      </c>
      <c r="O19" s="25">
        <f>VLOOKUP(CONCATENATE($F19," ",$G19),AllocFactorMatrix,(O$4+1),FALSE)*$E25</f>
        <v>0</v>
      </c>
      <c r="P19" s="25">
        <f>VLOOKUP(CONCATENATE($F19," ",$G19),AllocFactorMatrix,(P$4+1),FALSE)*$E25</f>
        <v>0</v>
      </c>
      <c r="Q19" s="25">
        <f>VLOOKUP(CONCATENATE($F19," ",$G19),AllocFactorMatrix,(Q$4+1),FALSE)*$E25</f>
        <v>0</v>
      </c>
      <c r="R19" s="25">
        <f t="shared" ref="R19:R33" si="8">SUBTOTAL(9,N19:Q19)</f>
        <v>0</v>
      </c>
      <c r="S19" s="25">
        <f>VLOOKUP(CONCATENATE($F19," ",$G19),AllocFactorMatrix,(S$4+1),FALSE)*$E25</f>
        <v>0</v>
      </c>
      <c r="T19" s="25">
        <f>VLOOKUP(CONCATENATE($F19," ",$G19),AllocFactorMatrix,(T$4+1),FALSE)*$E25</f>
        <v>0</v>
      </c>
      <c r="U19" s="25">
        <f>VLOOKUP(CONCATENATE($F19," ",$G19),AllocFactorMatrix,(U$4+1),FALSE)*$E25</f>
        <v>0</v>
      </c>
      <c r="V19" s="25">
        <f>VLOOKUP(CONCATENATE($F19," ",$G19),AllocFactorMatrix,(V$4+1),FALSE)*$E25</f>
        <v>0</v>
      </c>
      <c r="W19" s="25">
        <f t="shared" ref="W19:W25" si="9">SUBTOTAL(9,S19:V19)</f>
        <v>0</v>
      </c>
      <c r="X19" s="25">
        <f>VLOOKUP(CONCATENATE($F19," ",$G19),AllocFactorMatrix,(X$4+1),FALSE)*$E25</f>
        <v>0</v>
      </c>
      <c r="Y19" s="25">
        <f>VLOOKUP(CONCATENATE($F19," ",$G19),AllocFactorMatrix,(Y$4+1),FALSE)*$E25</f>
        <v>0</v>
      </c>
      <c r="Z19" s="25">
        <f t="shared" si="7"/>
        <v>0</v>
      </c>
      <c r="AA19" s="25">
        <f>VLOOKUP(CONCATENATE($F19," ",$G19),AllocFactorMatrix,(AA$4+1),FALSE)*$E25</f>
        <v>0</v>
      </c>
      <c r="AB19" s="25">
        <f>VLOOKUP(CONCATENATE($F19," ",$G19),AllocFactorMatrix,(AB$4+1),FALSE)*$E25</f>
        <v>0</v>
      </c>
      <c r="AC19" s="25">
        <f>VLOOKUP(CONCATENATE($F19," ",$G19),AllocFactorMatrix,(AC$4+1),FALSE)*$E25</f>
        <v>0</v>
      </c>
    </row>
    <row r="20" spans="3:29" hidden="1" outlineLevel="1">
      <c r="F20" s="61" t="str">
        <f>F25</f>
        <v>PROD_DEMAND</v>
      </c>
      <c r="G20" s="20" t="str">
        <f>$G$10</f>
        <v>SUBTRAN</v>
      </c>
      <c r="H20" s="24">
        <f t="shared" si="5"/>
        <v>0</v>
      </c>
      <c r="I20" s="25">
        <f>VLOOKUP(CONCATENATE($F20," ",$G20),AllocFactorMatrix,(I$4+1),FALSE)*$E25</f>
        <v>0</v>
      </c>
      <c r="J20" s="25">
        <f>VLOOKUP(CONCATENATE($F20," ",$G20),AllocFactorMatrix,(J$4+1),FALSE)*$E25</f>
        <v>0</v>
      </c>
      <c r="K20" s="25">
        <f>VLOOKUP(CONCATENATE($F20," ",$G20),AllocFactorMatrix,(K$4+1),FALSE)*$E25</f>
        <v>0</v>
      </c>
      <c r="L20" s="25">
        <f>VLOOKUP(CONCATENATE($F20," ",$G20),AllocFactorMatrix,(L$4+1),FALSE)*$E25</f>
        <v>0</v>
      </c>
      <c r="M20" s="25">
        <f t="shared" si="6"/>
        <v>0</v>
      </c>
      <c r="N20" s="25">
        <f>VLOOKUP(CONCATENATE($F20," ",$G20),AllocFactorMatrix,(N$4+1),FALSE)*$E25</f>
        <v>0</v>
      </c>
      <c r="O20" s="25">
        <f>VLOOKUP(CONCATENATE($F20," ",$G20),AllocFactorMatrix,(O$4+1),FALSE)*$E25</f>
        <v>0</v>
      </c>
      <c r="P20" s="25">
        <f>VLOOKUP(CONCATENATE($F20," ",$G20),AllocFactorMatrix,(P$4+1),FALSE)*$E25</f>
        <v>0</v>
      </c>
      <c r="Q20" s="25">
        <f>VLOOKUP(CONCATENATE($F20," ",$G20),AllocFactorMatrix,(Q$4+1),FALSE)*$E25</f>
        <v>0</v>
      </c>
      <c r="R20" s="25">
        <f t="shared" si="8"/>
        <v>0</v>
      </c>
      <c r="S20" s="25">
        <f>VLOOKUP(CONCATENATE($F20," ",$G20),AllocFactorMatrix,(S$4+1),FALSE)*$E25</f>
        <v>0</v>
      </c>
      <c r="T20" s="25">
        <f>VLOOKUP(CONCATENATE($F20," ",$G20),AllocFactorMatrix,(T$4+1),FALSE)*$E25</f>
        <v>0</v>
      </c>
      <c r="U20" s="25">
        <f>VLOOKUP(CONCATENATE($F20," ",$G20),AllocFactorMatrix,(U$4+1),FALSE)*$E25</f>
        <v>0</v>
      </c>
      <c r="V20" s="25">
        <f>VLOOKUP(CONCATENATE($F20," ",$G20),AllocFactorMatrix,(V$4+1),FALSE)*$E25</f>
        <v>0</v>
      </c>
      <c r="W20" s="25">
        <f t="shared" si="9"/>
        <v>0</v>
      </c>
      <c r="X20" s="25">
        <f>VLOOKUP(CONCATENATE($F20," ",$G20),AllocFactorMatrix,(X$4+1),FALSE)*$E25</f>
        <v>0</v>
      </c>
      <c r="Y20" s="25">
        <f>VLOOKUP(CONCATENATE($F20," ",$G20),AllocFactorMatrix,(Y$4+1),FALSE)*$E25</f>
        <v>0</v>
      </c>
      <c r="Z20" s="25">
        <f t="shared" si="7"/>
        <v>0</v>
      </c>
      <c r="AA20" s="25">
        <f>VLOOKUP(CONCATENATE($F20," ",$G20),AllocFactorMatrix,(AA$4+1),FALSE)*$E25</f>
        <v>0</v>
      </c>
      <c r="AB20" s="25">
        <f>VLOOKUP(CONCATENATE($F20," ",$G20),AllocFactorMatrix,(AB$4+1),FALSE)*$E25</f>
        <v>0</v>
      </c>
      <c r="AC20" s="25">
        <f>VLOOKUP(CONCATENATE($F20," ",$G20),AllocFactorMatrix,(AC$4+1),FALSE)*$E25</f>
        <v>0</v>
      </c>
    </row>
    <row r="21" spans="3:29" hidden="1" outlineLevel="1">
      <c r="F21" s="61" t="str">
        <f>F25</f>
        <v>PROD_DEMAND</v>
      </c>
      <c r="G21" s="20" t="str">
        <f>$G$11</f>
        <v>DISTPRI</v>
      </c>
      <c r="H21" s="24">
        <f t="shared" si="5"/>
        <v>0</v>
      </c>
      <c r="I21" s="25">
        <f>VLOOKUP(CONCATENATE($F21," ",$G21),AllocFactorMatrix,(I$4+1),FALSE)*$E25</f>
        <v>0</v>
      </c>
      <c r="J21" s="25">
        <f>VLOOKUP(CONCATENATE($F21," ",$G21),AllocFactorMatrix,(J$4+1),FALSE)*$E25</f>
        <v>0</v>
      </c>
      <c r="K21" s="25">
        <f>VLOOKUP(CONCATENATE($F21," ",$G21),AllocFactorMatrix,(K$4+1),FALSE)*$E25</f>
        <v>0</v>
      </c>
      <c r="L21" s="25">
        <f>VLOOKUP(CONCATENATE($F21," ",$G21),AllocFactorMatrix,(L$4+1),FALSE)*$E25</f>
        <v>0</v>
      </c>
      <c r="M21" s="25">
        <f t="shared" si="6"/>
        <v>0</v>
      </c>
      <c r="N21" s="25">
        <f>VLOOKUP(CONCATENATE($F21," ",$G21),AllocFactorMatrix,(N$4+1),FALSE)*$E25</f>
        <v>0</v>
      </c>
      <c r="O21" s="25">
        <f>VLOOKUP(CONCATENATE($F21," ",$G21),AllocFactorMatrix,(O$4+1),FALSE)*$E25</f>
        <v>0</v>
      </c>
      <c r="P21" s="25">
        <f>VLOOKUP(CONCATENATE($F21," ",$G21),AllocFactorMatrix,(P$4+1),FALSE)*$E25</f>
        <v>0</v>
      </c>
      <c r="Q21" s="25">
        <f>VLOOKUP(CONCATENATE($F21," ",$G21),AllocFactorMatrix,(Q$4+1),FALSE)*$E25</f>
        <v>0</v>
      </c>
      <c r="R21" s="25">
        <f t="shared" si="8"/>
        <v>0</v>
      </c>
      <c r="S21" s="25">
        <f>VLOOKUP(CONCATENATE($F21," ",$G21),AllocFactorMatrix,(S$4+1),FALSE)*$E25</f>
        <v>0</v>
      </c>
      <c r="T21" s="25">
        <f>VLOOKUP(CONCATENATE($F21," ",$G21),AllocFactorMatrix,(T$4+1),FALSE)*$E25</f>
        <v>0</v>
      </c>
      <c r="U21" s="25">
        <f>VLOOKUP(CONCATENATE($F21," ",$G21),AllocFactorMatrix,(U$4+1),FALSE)*$E25</f>
        <v>0</v>
      </c>
      <c r="V21" s="25">
        <f>VLOOKUP(CONCATENATE($F21," ",$G21),AllocFactorMatrix,(V$4+1),FALSE)*$E25</f>
        <v>0</v>
      </c>
      <c r="W21" s="25">
        <f t="shared" si="9"/>
        <v>0</v>
      </c>
      <c r="X21" s="25">
        <f>VLOOKUP(CONCATENATE($F21," ",$G21),AllocFactorMatrix,(X$4+1),FALSE)*$E25</f>
        <v>0</v>
      </c>
      <c r="Y21" s="25">
        <f>VLOOKUP(CONCATENATE($F21," ",$G21),AllocFactorMatrix,(Y$4+1),FALSE)*$E25</f>
        <v>0</v>
      </c>
      <c r="Z21" s="25">
        <f t="shared" si="7"/>
        <v>0</v>
      </c>
      <c r="AA21" s="25">
        <f>VLOOKUP(CONCATENATE($F21," ",$G21),AllocFactorMatrix,(AA$4+1),FALSE)*$E25</f>
        <v>0</v>
      </c>
      <c r="AB21" s="25">
        <f>VLOOKUP(CONCATENATE($F21," ",$G21),AllocFactorMatrix,(AB$4+1),FALSE)*$E25</f>
        <v>0</v>
      </c>
      <c r="AC21" s="25">
        <f>VLOOKUP(CONCATENATE($F21," ",$G21),AllocFactorMatrix,(AC$4+1),FALSE)*$E25</f>
        <v>0</v>
      </c>
    </row>
    <row r="22" spans="3:29" hidden="1" outlineLevel="1">
      <c r="F22" s="61" t="str">
        <f>F25</f>
        <v>PROD_DEMAND</v>
      </c>
      <c r="G22" s="20" t="str">
        <f>$G$12</f>
        <v>DISTSEC</v>
      </c>
      <c r="H22" s="24">
        <f t="shared" si="5"/>
        <v>0</v>
      </c>
      <c r="I22" s="25">
        <f>VLOOKUP(CONCATENATE($F22," ",$G22),AllocFactorMatrix,(I$4+1),FALSE)*$E25</f>
        <v>0</v>
      </c>
      <c r="J22" s="25">
        <f>VLOOKUP(CONCATENATE($F22," ",$G22),AllocFactorMatrix,(J$4+1),FALSE)*$E25</f>
        <v>0</v>
      </c>
      <c r="K22" s="25">
        <f>VLOOKUP(CONCATENATE($F22," ",$G22),AllocFactorMatrix,(K$4+1),FALSE)*$E25</f>
        <v>0</v>
      </c>
      <c r="L22" s="25">
        <f>VLOOKUP(CONCATENATE($F22," ",$G22),AllocFactorMatrix,(L$4+1),FALSE)*$E25</f>
        <v>0</v>
      </c>
      <c r="M22" s="25">
        <f t="shared" si="6"/>
        <v>0</v>
      </c>
      <c r="N22" s="25">
        <f>VLOOKUP(CONCATENATE($F22," ",$G22),AllocFactorMatrix,(N$4+1),FALSE)*$E25</f>
        <v>0</v>
      </c>
      <c r="O22" s="25">
        <f>VLOOKUP(CONCATENATE($F22," ",$G22),AllocFactorMatrix,(O$4+1),FALSE)*$E25</f>
        <v>0</v>
      </c>
      <c r="P22" s="25">
        <f>VLOOKUP(CONCATENATE($F22," ",$G22),AllocFactorMatrix,(P$4+1),FALSE)*$E25</f>
        <v>0</v>
      </c>
      <c r="Q22" s="25">
        <f>VLOOKUP(CONCATENATE($F22," ",$G22),AllocFactorMatrix,(Q$4+1),FALSE)*$E25</f>
        <v>0</v>
      </c>
      <c r="R22" s="25">
        <f t="shared" si="8"/>
        <v>0</v>
      </c>
      <c r="S22" s="25">
        <f>VLOOKUP(CONCATENATE($F22," ",$G22),AllocFactorMatrix,(S$4+1),FALSE)*$E25</f>
        <v>0</v>
      </c>
      <c r="T22" s="25">
        <f>VLOOKUP(CONCATENATE($F22," ",$G22),AllocFactorMatrix,(T$4+1),FALSE)*$E25</f>
        <v>0</v>
      </c>
      <c r="U22" s="25">
        <f>VLOOKUP(CONCATENATE($F22," ",$G22),AllocFactorMatrix,(U$4+1),FALSE)*$E25</f>
        <v>0</v>
      </c>
      <c r="V22" s="25">
        <f>VLOOKUP(CONCATENATE($F22," ",$G22),AllocFactorMatrix,(V$4+1),FALSE)*$E25</f>
        <v>0</v>
      </c>
      <c r="W22" s="25">
        <f t="shared" si="9"/>
        <v>0</v>
      </c>
      <c r="X22" s="25">
        <f>VLOOKUP(CONCATENATE($F22," ",$G22),AllocFactorMatrix,(X$4+1),FALSE)*$E25</f>
        <v>0</v>
      </c>
      <c r="Y22" s="25">
        <f>VLOOKUP(CONCATENATE($F22," ",$G22),AllocFactorMatrix,(Y$4+1),FALSE)*$E25</f>
        <v>0</v>
      </c>
      <c r="Z22" s="25">
        <f t="shared" si="7"/>
        <v>0</v>
      </c>
      <c r="AA22" s="25">
        <f>VLOOKUP(CONCATENATE($F22," ",$G22),AllocFactorMatrix,(AA$4+1),FALSE)*$E25</f>
        <v>0</v>
      </c>
      <c r="AB22" s="25">
        <f>VLOOKUP(CONCATENATE($F22," ",$G22),AllocFactorMatrix,(AB$4+1),FALSE)*$E25</f>
        <v>0</v>
      </c>
      <c r="AC22" s="25">
        <f>VLOOKUP(CONCATENATE($F22," ",$G22),AllocFactorMatrix,(AC$4+1),FALSE)*$E25</f>
        <v>0</v>
      </c>
    </row>
    <row r="23" spans="3:29" hidden="1" outlineLevel="1">
      <c r="F23" s="61" t="str">
        <f>F25</f>
        <v>PROD_DEMAND</v>
      </c>
      <c r="G23" s="20" t="str">
        <f>$G$13</f>
        <v>ENERGY</v>
      </c>
      <c r="H23" s="24">
        <f t="shared" si="5"/>
        <v>0</v>
      </c>
      <c r="I23" s="25">
        <f>VLOOKUP(CONCATENATE($F23," ",$G23),AllocFactorMatrix,(I$4+1),FALSE)*$E25</f>
        <v>0</v>
      </c>
      <c r="J23" s="25">
        <f>VLOOKUP(CONCATENATE($F23," ",$G23),AllocFactorMatrix,(J$4+1),FALSE)*$E25</f>
        <v>0</v>
      </c>
      <c r="K23" s="25">
        <f>VLOOKUP(CONCATENATE($F23," ",$G23),AllocFactorMatrix,(K$4+1),FALSE)*$E25</f>
        <v>0</v>
      </c>
      <c r="L23" s="25">
        <f>VLOOKUP(CONCATENATE($F23," ",$G23),AllocFactorMatrix,(L$4+1),FALSE)*$E25</f>
        <v>0</v>
      </c>
      <c r="M23" s="25">
        <f t="shared" si="6"/>
        <v>0</v>
      </c>
      <c r="N23" s="25">
        <f>VLOOKUP(CONCATENATE($F23," ",$G23),AllocFactorMatrix,(N$4+1),FALSE)*$E25</f>
        <v>0</v>
      </c>
      <c r="O23" s="25">
        <f>VLOOKUP(CONCATENATE($F23," ",$G23),AllocFactorMatrix,(O$4+1),FALSE)*$E25</f>
        <v>0</v>
      </c>
      <c r="P23" s="25">
        <f>VLOOKUP(CONCATENATE($F23," ",$G23),AllocFactorMatrix,(P$4+1),FALSE)*$E25</f>
        <v>0</v>
      </c>
      <c r="Q23" s="25">
        <f>VLOOKUP(CONCATENATE($F23," ",$G23),AllocFactorMatrix,(Q$4+1),FALSE)*$E25</f>
        <v>0</v>
      </c>
      <c r="R23" s="25">
        <f t="shared" si="8"/>
        <v>0</v>
      </c>
      <c r="S23" s="25">
        <f>VLOOKUP(CONCATENATE($F23," ",$G23),AllocFactorMatrix,(S$4+1),FALSE)*$E25</f>
        <v>0</v>
      </c>
      <c r="T23" s="25">
        <f>VLOOKUP(CONCATENATE($F23," ",$G23),AllocFactorMatrix,(T$4+1),FALSE)*$E25</f>
        <v>0</v>
      </c>
      <c r="U23" s="25">
        <f>VLOOKUP(CONCATENATE($F23," ",$G23),AllocFactorMatrix,(U$4+1),FALSE)*$E25</f>
        <v>0</v>
      </c>
      <c r="V23" s="25">
        <f>VLOOKUP(CONCATENATE($F23," ",$G23),AllocFactorMatrix,(V$4+1),FALSE)*$E25</f>
        <v>0</v>
      </c>
      <c r="W23" s="25">
        <f t="shared" si="9"/>
        <v>0</v>
      </c>
      <c r="X23" s="25">
        <f>VLOOKUP(CONCATENATE($F23," ",$G23),AllocFactorMatrix,(X$4+1),FALSE)*$E25</f>
        <v>0</v>
      </c>
      <c r="Y23" s="25">
        <f>VLOOKUP(CONCATENATE($F23," ",$G23),AllocFactorMatrix,(Y$4+1),FALSE)*$E25</f>
        <v>0</v>
      </c>
      <c r="Z23" s="25">
        <f t="shared" si="7"/>
        <v>0</v>
      </c>
      <c r="AA23" s="25">
        <f>VLOOKUP(CONCATENATE($F23," ",$G23),AllocFactorMatrix,(AA$4+1),FALSE)*$E25</f>
        <v>0</v>
      </c>
      <c r="AB23" s="25">
        <f>VLOOKUP(CONCATENATE($F23," ",$G23),AllocFactorMatrix,(AB$4+1),FALSE)*$E25</f>
        <v>0</v>
      </c>
      <c r="AC23" s="25">
        <f>VLOOKUP(CONCATENATE($F23," ",$G23),AllocFactorMatrix,(AC$4+1),FALSE)*$E25</f>
        <v>0</v>
      </c>
    </row>
    <row r="24" spans="3:29" hidden="1" outlineLevel="1">
      <c r="F24" s="61" t="str">
        <f>F25</f>
        <v>PROD_DEMAND</v>
      </c>
      <c r="G24" s="20" t="str">
        <f>$G$14</f>
        <v>CUSTOMER</v>
      </c>
      <c r="H24" s="24">
        <f t="shared" si="5"/>
        <v>0</v>
      </c>
      <c r="I24" s="25">
        <f>VLOOKUP(CONCATENATE($F24," ",$G24),AllocFactorMatrix,(I$4+1),FALSE)*$E25</f>
        <v>0</v>
      </c>
      <c r="J24" s="25">
        <f>VLOOKUP(CONCATENATE($F24," ",$G24),AllocFactorMatrix,(J$4+1),FALSE)*$E25</f>
        <v>0</v>
      </c>
      <c r="K24" s="25">
        <f>VLOOKUP(CONCATENATE($F24," ",$G24),AllocFactorMatrix,(K$4+1),FALSE)*$E25</f>
        <v>0</v>
      </c>
      <c r="L24" s="25">
        <f>VLOOKUP(CONCATENATE($F24," ",$G24),AllocFactorMatrix,(L$4+1),FALSE)*$E25</f>
        <v>0</v>
      </c>
      <c r="M24" s="25">
        <f t="shared" si="6"/>
        <v>0</v>
      </c>
      <c r="N24" s="25">
        <f>VLOOKUP(CONCATENATE($F24," ",$G24),AllocFactorMatrix,(N$4+1),FALSE)*$E25</f>
        <v>0</v>
      </c>
      <c r="O24" s="25">
        <f>VLOOKUP(CONCATENATE($F24," ",$G24),AllocFactorMatrix,(O$4+1),FALSE)*$E25</f>
        <v>0</v>
      </c>
      <c r="P24" s="25">
        <f>VLOOKUP(CONCATENATE($F24," ",$G24),AllocFactorMatrix,(P$4+1),FALSE)*$E25</f>
        <v>0</v>
      </c>
      <c r="Q24" s="25">
        <f>VLOOKUP(CONCATENATE($F24," ",$G24),AllocFactorMatrix,(Q$4+1),FALSE)*$E25</f>
        <v>0</v>
      </c>
      <c r="R24" s="25">
        <f t="shared" si="8"/>
        <v>0</v>
      </c>
      <c r="S24" s="25">
        <f>VLOOKUP(CONCATENATE($F24," ",$G24),AllocFactorMatrix,(S$4+1),FALSE)*$E25</f>
        <v>0</v>
      </c>
      <c r="T24" s="25">
        <f>VLOOKUP(CONCATENATE($F24," ",$G24),AllocFactorMatrix,(T$4+1),FALSE)*$E25</f>
        <v>0</v>
      </c>
      <c r="U24" s="25">
        <f>VLOOKUP(CONCATENATE($F24," ",$G24),AllocFactorMatrix,(U$4+1),FALSE)*$E25</f>
        <v>0</v>
      </c>
      <c r="V24" s="25">
        <f>VLOOKUP(CONCATENATE($F24," ",$G24),AllocFactorMatrix,(V$4+1),FALSE)*$E25</f>
        <v>0</v>
      </c>
      <c r="W24" s="25">
        <f t="shared" si="9"/>
        <v>0</v>
      </c>
      <c r="X24" s="25">
        <f>VLOOKUP(CONCATENATE($F24," ",$G24),AllocFactorMatrix,(X$4+1),FALSE)*$E25</f>
        <v>0</v>
      </c>
      <c r="Y24" s="25">
        <f>VLOOKUP(CONCATENATE($F24," ",$G24),AllocFactorMatrix,(Y$4+1),FALSE)*$E25</f>
        <v>0</v>
      </c>
      <c r="Z24" s="25">
        <f t="shared" si="7"/>
        <v>0</v>
      </c>
      <c r="AA24" s="25">
        <f>VLOOKUP(CONCATENATE($F24," ",$G24),AllocFactorMatrix,(AA$4+1),FALSE)*$E25</f>
        <v>0</v>
      </c>
      <c r="AB24" s="25">
        <f>VLOOKUP(CONCATENATE($F24," ",$G24),AllocFactorMatrix,(AB$4+1),FALSE)*$E25</f>
        <v>0</v>
      </c>
      <c r="AC24" s="25">
        <f>VLOOKUP(CONCATENATE($F24," ",$G24),AllocFactorMatrix,(AC$4+1),FALSE)*$E25</f>
        <v>0</v>
      </c>
    </row>
    <row r="25" spans="3:29" collapsed="1">
      <c r="D25" s="20" t="s">
        <v>82</v>
      </c>
      <c r="E25" s="22">
        <v>12793807</v>
      </c>
      <c r="F25" s="61" t="s">
        <v>29</v>
      </c>
      <c r="G25" s="20" t="str">
        <f>$G$15</f>
        <v>TOTAL</v>
      </c>
      <c r="H25" s="24">
        <f t="shared" si="5"/>
        <v>12793806.999999996</v>
      </c>
      <c r="I25" s="25">
        <f>VLOOKUP(CONCATENATE($F25," ",$G25),AllocFactorMatrix,(I$4+1),FALSE)*$E25</f>
        <v>6273352.6453751577</v>
      </c>
      <c r="J25" s="25">
        <f>VLOOKUP(CONCATENATE($F25," ",$G25),AllocFactorMatrix,(J$4+1),FALSE)*$E25</f>
        <v>1586914.2872879643</v>
      </c>
      <c r="K25" s="25">
        <f>VLOOKUP(CONCATENATE($F25," ",$G25),AllocFactorMatrix,(K$4+1),FALSE)*$E25</f>
        <v>18553.441760726761</v>
      </c>
      <c r="L25" s="25">
        <f>VLOOKUP(CONCATENATE($F25," ",$G25),AllocFactorMatrix,(L$4+1),FALSE)*$E25</f>
        <v>457.07344649584098</v>
      </c>
      <c r="M25" s="25">
        <f t="shared" si="6"/>
        <v>1605924.8024951869</v>
      </c>
      <c r="N25" s="25">
        <f>VLOOKUP(CONCATENATE($F25," ",$G25),AllocFactorMatrix,(N$4+1),FALSE)*$E25</f>
        <v>663984.84748487175</v>
      </c>
      <c r="O25" s="25">
        <f>VLOOKUP(CONCATENATE($F25," ",$G25),AllocFactorMatrix,(O$4+1),FALSE)*$E25</f>
        <v>189099.62498391836</v>
      </c>
      <c r="P25" s="25">
        <f>VLOOKUP(CONCATENATE($F25," ",$G25),AllocFactorMatrix,(P$4+1),FALSE)*$E25</f>
        <v>14964.490948241557</v>
      </c>
      <c r="Q25" s="25">
        <f>VLOOKUP(CONCATENATE($F25," ",$G25),AllocFactorMatrix,(Q$4+1),FALSE)*$E25</f>
        <v>3158.7401831167313</v>
      </c>
      <c r="R25" s="25">
        <f t="shared" si="8"/>
        <v>871207.70360014844</v>
      </c>
      <c r="S25" s="25">
        <f>VLOOKUP(CONCATENATE($F25," ",$G25),AllocFactorMatrix,(S$4+1),FALSE)*$E25</f>
        <v>39885.77130685556</v>
      </c>
      <c r="T25" s="25">
        <f>VLOOKUP(CONCATENATE($F25," ",$G25),AllocFactorMatrix,(T$4+1),FALSE)*$E25</f>
        <v>434824.87988786167</v>
      </c>
      <c r="U25" s="25">
        <f>VLOOKUP(CONCATENATE($F25," ",$G25),AllocFactorMatrix,(U$4+1),FALSE)*$E25</f>
        <v>2904038.0138635514</v>
      </c>
      <c r="V25" s="25">
        <f>VLOOKUP(CONCATENATE($F25," ",$G25),AllocFactorMatrix,(V$4+1),FALSE)*$E25</f>
        <v>455588.69083170069</v>
      </c>
      <c r="W25" s="25">
        <f t="shared" si="9"/>
        <v>3834337.3558899695</v>
      </c>
      <c r="X25" s="25">
        <f>VLOOKUP(CONCATENATE($F25," ",$G25),AllocFactorMatrix,(X$4+1),FALSE)*$E25</f>
        <v>180223.54523477613</v>
      </c>
      <c r="Y25" s="25">
        <f>VLOOKUP(CONCATENATE($F25," ",$G25),AllocFactorMatrix,(Y$4+1),FALSE)*$E25</f>
        <v>4350.6622689746109</v>
      </c>
      <c r="Z25" s="25">
        <f t="shared" si="7"/>
        <v>184574.20750375075</v>
      </c>
      <c r="AA25" s="25">
        <f>VLOOKUP(CONCATENATE($F25," ",$G25),AllocFactorMatrix,(AA$4+1),FALSE)*$E25</f>
        <v>3142.1613900984153</v>
      </c>
      <c r="AB25" s="25">
        <f>VLOOKUP(CONCATENATE($F25," ",$G25),AllocFactorMatrix,(AB$4+1),FALSE)*$E25</f>
        <v>17037.426034339365</v>
      </c>
      <c r="AC25" s="25">
        <f>VLOOKUP(CONCATENATE($F25," ",$G25),AllocFactorMatrix,(AC$4+1),FALSE)*$E25</f>
        <v>4230.6977113485809</v>
      </c>
    </row>
    <row r="26" spans="3:29" hidden="1" outlineLevel="1">
      <c r="F26" s="61" t="str">
        <f>F33</f>
        <v>TRANS_TOTAL</v>
      </c>
      <c r="G26" s="20" t="str">
        <f>$G$8</f>
        <v>PRODUCTION</v>
      </c>
      <c r="H26" s="24">
        <f t="shared" si="5"/>
        <v>0</v>
      </c>
      <c r="I26" s="25">
        <f>VLOOKUP(CONCATENATE($F26," ",$G26),AllocFactorMatrix,(I$4+1),FALSE)*$E33</f>
        <v>0</v>
      </c>
      <c r="J26" s="25">
        <f>VLOOKUP(CONCATENATE($F26," ",$G26),AllocFactorMatrix,(J$4+1),FALSE)*$E33</f>
        <v>0</v>
      </c>
      <c r="K26" s="25">
        <f>VLOOKUP(CONCATENATE($F26," ",$G26),AllocFactorMatrix,(K$4+1),FALSE)*$E33</f>
        <v>0</v>
      </c>
      <c r="L26" s="25">
        <f>VLOOKUP(CONCATENATE($F26," ",$G26),AllocFactorMatrix,(L$4+1),FALSE)*$E33</f>
        <v>0</v>
      </c>
      <c r="M26" s="25">
        <f t="shared" si="6"/>
        <v>0</v>
      </c>
      <c r="N26" s="25">
        <f>VLOOKUP(CONCATENATE($F26," ",$G26),AllocFactorMatrix,(N$4+1),FALSE)*$E33</f>
        <v>0</v>
      </c>
      <c r="O26" s="25">
        <f>VLOOKUP(CONCATENATE($F26," ",$G26),AllocFactorMatrix,(O$4+1),FALSE)*$E33</f>
        <v>0</v>
      </c>
      <c r="P26" s="25">
        <f>VLOOKUP(CONCATENATE($F26," ",$G26),AllocFactorMatrix,(P$4+1),FALSE)*$E33</f>
        <v>0</v>
      </c>
      <c r="Q26" s="25">
        <f>VLOOKUP(CONCATENATE($F26," ",$G26),AllocFactorMatrix,(Q$4+1),FALSE)*$E33</f>
        <v>0</v>
      </c>
      <c r="R26" s="25">
        <f t="shared" si="8"/>
        <v>0</v>
      </c>
      <c r="S26" s="25">
        <f>VLOOKUP(CONCATENATE($F26," ",$G26),AllocFactorMatrix,(S$4+1),FALSE)*$E33</f>
        <v>0</v>
      </c>
      <c r="T26" s="25">
        <f>VLOOKUP(CONCATENATE($F26," ",$G26),AllocFactorMatrix,(T$4+1),FALSE)*$E33</f>
        <v>0</v>
      </c>
      <c r="U26" s="25">
        <f>VLOOKUP(CONCATENATE($F26," ",$G26),AllocFactorMatrix,(U$4+1),FALSE)*$E33</f>
        <v>0</v>
      </c>
      <c r="V26" s="25">
        <f>VLOOKUP(CONCATENATE($F26," ",$G26),AllocFactorMatrix,(V$4+1),FALSE)*$E33</f>
        <v>0</v>
      </c>
      <c r="W26" s="25">
        <f>SUBTOTAL(9,S26:V26)</f>
        <v>0</v>
      </c>
      <c r="X26" s="25">
        <f>VLOOKUP(CONCATENATE($F26," ",$G26),AllocFactorMatrix,(X$4+1),FALSE)*$E33</f>
        <v>0</v>
      </c>
      <c r="Y26" s="25">
        <f>VLOOKUP(CONCATENATE($F26," ",$G26),AllocFactorMatrix,(Y$4+1),FALSE)*$E33</f>
        <v>0</v>
      </c>
      <c r="Z26" s="25">
        <f t="shared" si="7"/>
        <v>0</v>
      </c>
      <c r="AA26" s="25">
        <f>VLOOKUP(CONCATENATE($F26," ",$G26),AllocFactorMatrix,(AA$4+1),FALSE)*$E33</f>
        <v>0</v>
      </c>
      <c r="AB26" s="25">
        <f>VLOOKUP(CONCATENATE($F26," ",$G26),AllocFactorMatrix,(AB$4+1),FALSE)*$E33</f>
        <v>0</v>
      </c>
      <c r="AC26" s="25">
        <f>VLOOKUP(CONCATENATE($F26," ",$G26),AllocFactorMatrix,(AC$4+1),FALSE)*$E33</f>
        <v>0</v>
      </c>
    </row>
    <row r="27" spans="3:29" hidden="1" outlineLevel="1">
      <c r="F27" s="61" t="str">
        <f>F33</f>
        <v>TRANS_TOTAL</v>
      </c>
      <c r="G27" s="20" t="str">
        <f>$G$9</f>
        <v>BULKTRAN</v>
      </c>
      <c r="H27" s="24">
        <f t="shared" si="5"/>
        <v>676642153.18440008</v>
      </c>
      <c r="I27" s="25">
        <f>VLOOKUP(CONCATENATE($F27," ",$G27),AllocFactorMatrix,(I$4+1),FALSE)*$E33</f>
        <v>331786687.23482376</v>
      </c>
      <c r="J27" s="25">
        <f>VLOOKUP(CONCATENATE($F27," ",$G27),AllocFactorMatrix,(J$4+1),FALSE)*$E33</f>
        <v>83929130.732518911</v>
      </c>
      <c r="K27" s="25">
        <f>VLOOKUP(CONCATENATE($F27," ",$G27),AllocFactorMatrix,(K$4+1),FALSE)*$E33</f>
        <v>981259.19688795682</v>
      </c>
      <c r="L27" s="25">
        <f>VLOOKUP(CONCATENATE($F27," ",$G27),AllocFactorMatrix,(L$4+1),FALSE)*$E33</f>
        <v>24173.817926154465</v>
      </c>
      <c r="M27" s="25">
        <f t="shared" si="6"/>
        <v>84934563.74733302</v>
      </c>
      <c r="N27" s="25">
        <f>VLOOKUP(CONCATENATE($F27," ",$G27),AllocFactorMatrix,(N$4+1),FALSE)*$E33</f>
        <v>35117001.28694915</v>
      </c>
      <c r="O27" s="25">
        <f>VLOOKUP(CONCATENATE($F27," ",$G27),AllocFactorMatrix,(O$4+1),FALSE)*$E33</f>
        <v>10001149.573030224</v>
      </c>
      <c r="P27" s="25">
        <f>VLOOKUP(CONCATENATE($F27," ",$G27),AllocFactorMatrix,(P$4+1),FALSE)*$E33</f>
        <v>791445.84379978781</v>
      </c>
      <c r="Q27" s="25">
        <f>VLOOKUP(CONCATENATE($F27," ",$G27),AllocFactorMatrix,(Q$4+1),FALSE)*$E33</f>
        <v>167060.26273916676</v>
      </c>
      <c r="R27" s="25">
        <f t="shared" si="8"/>
        <v>46076656.966518328</v>
      </c>
      <c r="S27" s="25">
        <f>VLOOKUP(CONCATENATE($F27," ",$G27),AllocFactorMatrix,(S$4+1),FALSE)*$E33</f>
        <v>2109488.9252660531</v>
      </c>
      <c r="T27" s="25">
        <f>VLOOKUP(CONCATENATE($F27," ",$G27),AllocFactorMatrix,(T$4+1),FALSE)*$E33</f>
        <v>22997130.016536191</v>
      </c>
      <c r="U27" s="25">
        <f>VLOOKUP(CONCATENATE($F27," ",$G27),AllocFactorMatrix,(U$4+1),FALSE)*$E33</f>
        <v>153589508.94209847</v>
      </c>
      <c r="V27" s="25">
        <f>VLOOKUP(CONCATENATE($F27," ",$G27),AllocFactorMatrix,(V$4+1),FALSE)*$E33</f>
        <v>24095291.786942217</v>
      </c>
      <c r="W27" s="25">
        <f t="shared" ref="W27:W33" si="10">SUBTOTAL(9,S27:V27)</f>
        <v>202791419.67084292</v>
      </c>
      <c r="X27" s="25">
        <f>VLOOKUP(CONCATENATE($F27," ",$G27),AllocFactorMatrix,(X$4+1),FALSE)*$E33</f>
        <v>9531709.1857165769</v>
      </c>
      <c r="Y27" s="25">
        <f>VLOOKUP(CONCATENATE($F27," ",$G27),AllocFactorMatrix,(Y$4+1),FALSE)*$E33</f>
        <v>230098.94439216633</v>
      </c>
      <c r="Z27" s="25">
        <f t="shared" si="7"/>
        <v>9761808.1301087439</v>
      </c>
      <c r="AA27" s="25">
        <f>VLOOKUP(CONCATENATE($F27," ",$G27),AllocFactorMatrix,(AA$4+1),FALSE)*$E33</f>
        <v>166183.43927253861</v>
      </c>
      <c r="AB27" s="25">
        <f>VLOOKUP(CONCATENATE($F27," ",$G27),AllocFactorMatrix,(AB$4+1),FALSE)*$E33</f>
        <v>901079.76746838074</v>
      </c>
      <c r="AC27" s="25">
        <f>VLOOKUP(CONCATENATE($F27," ",$G27),AllocFactorMatrix,(AC$4+1),FALSE)*$E33</f>
        <v>223754.2280322985</v>
      </c>
    </row>
    <row r="28" spans="3:29" hidden="1" outlineLevel="1">
      <c r="F28" s="61" t="str">
        <f>F33</f>
        <v>TRANS_TOTAL</v>
      </c>
      <c r="G28" s="20" t="str">
        <f>$G$10</f>
        <v>SUBTRAN</v>
      </c>
      <c r="H28" s="24">
        <f t="shared" si="5"/>
        <v>259498069.81559992</v>
      </c>
      <c r="I28" s="25">
        <f>VLOOKUP(CONCATENATE($F28," ",$G28),AllocFactorMatrix,(I$4+1),FALSE)*$E33</f>
        <v>123236102.39698881</v>
      </c>
      <c r="J28" s="25">
        <f>VLOOKUP(CONCATENATE($F28," ",$G28),AllocFactorMatrix,(J$4+1),FALSE)*$E33</f>
        <v>31546623.774036784</v>
      </c>
      <c r="K28" s="25">
        <f>VLOOKUP(CONCATENATE($F28," ",$G28),AllocFactorMatrix,(K$4+1),FALSE)*$E33</f>
        <v>367619.8301222336</v>
      </c>
      <c r="L28" s="25">
        <f>VLOOKUP(CONCATENATE($F28," ",$G28),AllocFactorMatrix,(L$4+1),FALSE)*$E33</f>
        <v>12052.129456868226</v>
      </c>
      <c r="M28" s="25">
        <f t="shared" si="6"/>
        <v>31926295.733615883</v>
      </c>
      <c r="N28" s="25">
        <f>VLOOKUP(CONCATENATE($F28," ",$G28),AllocFactorMatrix,(N$4+1),FALSE)*$E33</f>
        <v>13749551.331797939</v>
      </c>
      <c r="O28" s="25">
        <f>VLOOKUP(CONCATENATE($F28," ",$G28),AllocFactorMatrix,(O$4+1),FALSE)*$E33</f>
        <v>3897279.2790456666</v>
      </c>
      <c r="P28" s="25">
        <f>VLOOKUP(CONCATENATE($F28," ",$G28),AllocFactorMatrix,(P$4+1),FALSE)*$E33</f>
        <v>399209.70420892141</v>
      </c>
      <c r="Q28" s="25">
        <f>VLOOKUP(CONCATENATE($F28," ",$G28),AllocFactorMatrix,(Q$4+1),FALSE)*$E33</f>
        <v>0</v>
      </c>
      <c r="R28" s="25">
        <f t="shared" si="8"/>
        <v>18046040.315052528</v>
      </c>
      <c r="S28" s="25">
        <f>VLOOKUP(CONCATENATE($F28," ",$G28),AllocFactorMatrix,(S$4+1),FALSE)*$E33</f>
        <v>770036.62542426842</v>
      </c>
      <c r="T28" s="25">
        <f>VLOOKUP(CONCATENATE($F28," ",$G28),AllocFactorMatrix,(T$4+1),FALSE)*$E33</f>
        <v>8899991.3362489436</v>
      </c>
      <c r="U28" s="25">
        <f>VLOOKUP(CONCATENATE($F28," ",$G28),AllocFactorMatrix,(U$4+1),FALSE)*$E33</f>
        <v>72497062.955940366</v>
      </c>
      <c r="V28" s="25">
        <f>VLOOKUP(CONCATENATE($F28," ",$G28),AllocFactorMatrix,(V$4+1),FALSE)*$E33</f>
        <v>0</v>
      </c>
      <c r="W28" s="25">
        <f t="shared" si="10"/>
        <v>82167090.917613581</v>
      </c>
      <c r="X28" s="25">
        <f>VLOOKUP(CONCATENATE($F28," ",$G28),AllocFactorMatrix,(X$4+1),FALSE)*$E33</f>
        <v>3731550.2738331133</v>
      </c>
      <c r="Y28" s="25">
        <f>VLOOKUP(CONCATENATE($F28," ",$G28),AllocFactorMatrix,(Y$4+1),FALSE)*$E33</f>
        <v>89279.825878384538</v>
      </c>
      <c r="Z28" s="25">
        <f t="shared" si="7"/>
        <v>3820830.0997114978</v>
      </c>
      <c r="AA28" s="25">
        <f>VLOOKUP(CONCATENATE($F28," ",$G28),AllocFactorMatrix,(AA$4+1),FALSE)*$E33</f>
        <v>61275.548349301731</v>
      </c>
      <c r="AB28" s="25">
        <f>VLOOKUP(CONCATENATE($F28," ",$G28),AllocFactorMatrix,(AB$4+1),FALSE)*$E33</f>
        <v>192484.8213579063</v>
      </c>
      <c r="AC28" s="25">
        <f>VLOOKUP(CONCATENATE($F28," ",$G28),AllocFactorMatrix,(AC$4+1),FALSE)*$E33</f>
        <v>47949.982910433137</v>
      </c>
    </row>
    <row r="29" spans="3:29" hidden="1" outlineLevel="1">
      <c r="F29" s="61" t="str">
        <f>F33</f>
        <v>TRANS_TOTAL</v>
      </c>
      <c r="G29" s="20" t="str">
        <f>$G$11</f>
        <v>DISTPRI</v>
      </c>
      <c r="H29" s="24">
        <f t="shared" si="5"/>
        <v>0</v>
      </c>
      <c r="I29" s="25">
        <f>VLOOKUP(CONCATENATE($F29," ",$G29),AllocFactorMatrix,(I$4+1),FALSE)*$E33</f>
        <v>0</v>
      </c>
      <c r="J29" s="25">
        <f>VLOOKUP(CONCATENATE($F29," ",$G29),AllocFactorMatrix,(J$4+1),FALSE)*$E33</f>
        <v>0</v>
      </c>
      <c r="K29" s="25">
        <f>VLOOKUP(CONCATENATE($F29," ",$G29),AllocFactorMatrix,(K$4+1),FALSE)*$E33</f>
        <v>0</v>
      </c>
      <c r="L29" s="25">
        <f>VLOOKUP(CONCATENATE($F29," ",$G29),AllocFactorMatrix,(L$4+1),FALSE)*$E33</f>
        <v>0</v>
      </c>
      <c r="M29" s="25">
        <f t="shared" si="6"/>
        <v>0</v>
      </c>
      <c r="N29" s="25">
        <f>VLOOKUP(CONCATENATE($F29," ",$G29),AllocFactorMatrix,(N$4+1),FALSE)*$E33</f>
        <v>0</v>
      </c>
      <c r="O29" s="25">
        <f>VLOOKUP(CONCATENATE($F29," ",$G29),AllocFactorMatrix,(O$4+1),FALSE)*$E33</f>
        <v>0</v>
      </c>
      <c r="P29" s="25">
        <f>VLOOKUP(CONCATENATE($F29," ",$G29),AllocFactorMatrix,(P$4+1),FALSE)*$E33</f>
        <v>0</v>
      </c>
      <c r="Q29" s="25">
        <f>VLOOKUP(CONCATENATE($F29," ",$G29),AllocFactorMatrix,(Q$4+1),FALSE)*$E33</f>
        <v>0</v>
      </c>
      <c r="R29" s="25">
        <f t="shared" si="8"/>
        <v>0</v>
      </c>
      <c r="S29" s="25">
        <f>VLOOKUP(CONCATENATE($F29," ",$G29),AllocFactorMatrix,(S$4+1),FALSE)*$E33</f>
        <v>0</v>
      </c>
      <c r="T29" s="25">
        <f>VLOOKUP(CONCATENATE($F29," ",$G29),AllocFactorMatrix,(T$4+1),FALSE)*$E33</f>
        <v>0</v>
      </c>
      <c r="U29" s="25">
        <f>VLOOKUP(CONCATENATE($F29," ",$G29),AllocFactorMatrix,(U$4+1),FALSE)*$E33</f>
        <v>0</v>
      </c>
      <c r="V29" s="25">
        <f>VLOOKUP(CONCATENATE($F29," ",$G29),AllocFactorMatrix,(V$4+1),FALSE)*$E33</f>
        <v>0</v>
      </c>
      <c r="W29" s="25">
        <f t="shared" si="10"/>
        <v>0</v>
      </c>
      <c r="X29" s="25">
        <f>VLOOKUP(CONCATENATE($F29," ",$G29),AllocFactorMatrix,(X$4+1),FALSE)*$E33</f>
        <v>0</v>
      </c>
      <c r="Y29" s="25">
        <f>VLOOKUP(CONCATENATE($F29," ",$G29),AllocFactorMatrix,(Y$4+1),FALSE)*$E33</f>
        <v>0</v>
      </c>
      <c r="Z29" s="25">
        <f t="shared" si="7"/>
        <v>0</v>
      </c>
      <c r="AA29" s="25">
        <f>VLOOKUP(CONCATENATE($F29," ",$G29),AllocFactorMatrix,(AA$4+1),FALSE)*$E33</f>
        <v>0</v>
      </c>
      <c r="AB29" s="25">
        <f>VLOOKUP(CONCATENATE($F29," ",$G29),AllocFactorMatrix,(AB$4+1),FALSE)*$E33</f>
        <v>0</v>
      </c>
      <c r="AC29" s="25">
        <f>VLOOKUP(CONCATENATE($F29," ",$G29),AllocFactorMatrix,(AC$4+1),FALSE)*$E33</f>
        <v>0</v>
      </c>
    </row>
    <row r="30" spans="3:29" hidden="1" outlineLevel="1">
      <c r="F30" s="61" t="str">
        <f>F33</f>
        <v>TRANS_TOTAL</v>
      </c>
      <c r="G30" s="20" t="str">
        <f>$G$12</f>
        <v>DISTSEC</v>
      </c>
      <c r="H30" s="24">
        <f t="shared" si="5"/>
        <v>0</v>
      </c>
      <c r="I30" s="25">
        <f>VLOOKUP(CONCATENATE($F30," ",$G30),AllocFactorMatrix,(I$4+1),FALSE)*$E33</f>
        <v>0</v>
      </c>
      <c r="J30" s="25">
        <f>VLOOKUP(CONCATENATE($F30," ",$G30),AllocFactorMatrix,(J$4+1),FALSE)*$E33</f>
        <v>0</v>
      </c>
      <c r="K30" s="25">
        <f>VLOOKUP(CONCATENATE($F30," ",$G30),AllocFactorMatrix,(K$4+1),FALSE)*$E33</f>
        <v>0</v>
      </c>
      <c r="L30" s="25">
        <f>VLOOKUP(CONCATENATE($F30," ",$G30),AllocFactorMatrix,(L$4+1),FALSE)*$E33</f>
        <v>0</v>
      </c>
      <c r="M30" s="25">
        <f t="shared" si="6"/>
        <v>0</v>
      </c>
      <c r="N30" s="25">
        <f>VLOOKUP(CONCATENATE($F30," ",$G30),AllocFactorMatrix,(N$4+1),FALSE)*$E33</f>
        <v>0</v>
      </c>
      <c r="O30" s="25">
        <f>VLOOKUP(CONCATENATE($F30," ",$G30),AllocFactorMatrix,(O$4+1),FALSE)*$E33</f>
        <v>0</v>
      </c>
      <c r="P30" s="25">
        <f>VLOOKUP(CONCATENATE($F30," ",$G30),AllocFactorMatrix,(P$4+1),FALSE)*$E33</f>
        <v>0</v>
      </c>
      <c r="Q30" s="25">
        <f>VLOOKUP(CONCATENATE($F30," ",$G30),AllocFactorMatrix,(Q$4+1),FALSE)*$E33</f>
        <v>0</v>
      </c>
      <c r="R30" s="25">
        <f t="shared" si="8"/>
        <v>0</v>
      </c>
      <c r="S30" s="25">
        <f>VLOOKUP(CONCATENATE($F30," ",$G30),AllocFactorMatrix,(S$4+1),FALSE)*$E33</f>
        <v>0</v>
      </c>
      <c r="T30" s="25">
        <f>VLOOKUP(CONCATENATE($F30," ",$G30),AllocFactorMatrix,(T$4+1),FALSE)*$E33</f>
        <v>0</v>
      </c>
      <c r="U30" s="25">
        <f>VLOOKUP(CONCATENATE($F30," ",$G30),AllocFactorMatrix,(U$4+1),FALSE)*$E33</f>
        <v>0</v>
      </c>
      <c r="V30" s="25">
        <f>VLOOKUP(CONCATENATE($F30," ",$G30),AllocFactorMatrix,(V$4+1),FALSE)*$E33</f>
        <v>0</v>
      </c>
      <c r="W30" s="25">
        <f t="shared" si="10"/>
        <v>0</v>
      </c>
      <c r="X30" s="25">
        <f>VLOOKUP(CONCATENATE($F30," ",$G30),AllocFactorMatrix,(X$4+1),FALSE)*$E33</f>
        <v>0</v>
      </c>
      <c r="Y30" s="25">
        <f>VLOOKUP(CONCATENATE($F30," ",$G30),AllocFactorMatrix,(Y$4+1),FALSE)*$E33</f>
        <v>0</v>
      </c>
      <c r="Z30" s="25">
        <f t="shared" si="7"/>
        <v>0</v>
      </c>
      <c r="AA30" s="25">
        <f>VLOOKUP(CONCATENATE($F30," ",$G30),AllocFactorMatrix,(AA$4+1),FALSE)*$E33</f>
        <v>0</v>
      </c>
      <c r="AB30" s="25">
        <f>VLOOKUP(CONCATENATE($F30," ",$G30),AllocFactorMatrix,(AB$4+1),FALSE)*$E33</f>
        <v>0</v>
      </c>
      <c r="AC30" s="25">
        <f>VLOOKUP(CONCATENATE($F30," ",$G30),AllocFactorMatrix,(AC$4+1),FALSE)*$E33</f>
        <v>0</v>
      </c>
    </row>
    <row r="31" spans="3:29" hidden="1" outlineLevel="1">
      <c r="F31" s="61" t="str">
        <f>F33</f>
        <v>TRANS_TOTAL</v>
      </c>
      <c r="G31" s="20" t="str">
        <f>$G$13</f>
        <v>ENERGY</v>
      </c>
      <c r="H31" s="24">
        <f t="shared" si="5"/>
        <v>0</v>
      </c>
      <c r="I31" s="25">
        <f>VLOOKUP(CONCATENATE($F31," ",$G31),AllocFactorMatrix,(I$4+1),FALSE)*$E33</f>
        <v>0</v>
      </c>
      <c r="J31" s="25">
        <f>VLOOKUP(CONCATENATE($F31," ",$G31),AllocFactorMatrix,(J$4+1),FALSE)*$E33</f>
        <v>0</v>
      </c>
      <c r="K31" s="25">
        <f>VLOOKUP(CONCATENATE($F31," ",$G31),AllocFactorMatrix,(K$4+1),FALSE)*$E33</f>
        <v>0</v>
      </c>
      <c r="L31" s="25">
        <f>VLOOKUP(CONCATENATE($F31," ",$G31),AllocFactorMatrix,(L$4+1),FALSE)*$E33</f>
        <v>0</v>
      </c>
      <c r="M31" s="25">
        <f t="shared" si="6"/>
        <v>0</v>
      </c>
      <c r="N31" s="25">
        <f>VLOOKUP(CONCATENATE($F31," ",$G31),AllocFactorMatrix,(N$4+1),FALSE)*$E33</f>
        <v>0</v>
      </c>
      <c r="O31" s="25">
        <f>VLOOKUP(CONCATENATE($F31," ",$G31),AllocFactorMatrix,(O$4+1),FALSE)*$E33</f>
        <v>0</v>
      </c>
      <c r="P31" s="25">
        <f>VLOOKUP(CONCATENATE($F31," ",$G31),AllocFactorMatrix,(P$4+1),FALSE)*$E33</f>
        <v>0</v>
      </c>
      <c r="Q31" s="25">
        <f>VLOOKUP(CONCATENATE($F31," ",$G31),AllocFactorMatrix,(Q$4+1),FALSE)*$E33</f>
        <v>0</v>
      </c>
      <c r="R31" s="25">
        <f t="shared" si="8"/>
        <v>0</v>
      </c>
      <c r="S31" s="25">
        <f>VLOOKUP(CONCATENATE($F31," ",$G31),AllocFactorMatrix,(S$4+1),FALSE)*$E33</f>
        <v>0</v>
      </c>
      <c r="T31" s="25">
        <f>VLOOKUP(CONCATENATE($F31," ",$G31),AllocFactorMatrix,(T$4+1),FALSE)*$E33</f>
        <v>0</v>
      </c>
      <c r="U31" s="25">
        <f>VLOOKUP(CONCATENATE($F31," ",$G31),AllocFactorMatrix,(U$4+1),FALSE)*$E33</f>
        <v>0</v>
      </c>
      <c r="V31" s="25">
        <f>VLOOKUP(CONCATENATE($F31," ",$G31),AllocFactorMatrix,(V$4+1),FALSE)*$E33</f>
        <v>0</v>
      </c>
      <c r="W31" s="25">
        <f t="shared" si="10"/>
        <v>0</v>
      </c>
      <c r="X31" s="25">
        <f>VLOOKUP(CONCATENATE($F31," ",$G31),AllocFactorMatrix,(X$4+1),FALSE)*$E33</f>
        <v>0</v>
      </c>
      <c r="Y31" s="25">
        <f>VLOOKUP(CONCATENATE($F31," ",$G31),AllocFactorMatrix,(Y$4+1),FALSE)*$E33</f>
        <v>0</v>
      </c>
      <c r="Z31" s="25">
        <f t="shared" si="7"/>
        <v>0</v>
      </c>
      <c r="AA31" s="25">
        <f>VLOOKUP(CONCATENATE($F31," ",$G31),AllocFactorMatrix,(AA$4+1),FALSE)*$E33</f>
        <v>0</v>
      </c>
      <c r="AB31" s="25">
        <f>VLOOKUP(CONCATENATE($F31," ",$G31),AllocFactorMatrix,(AB$4+1),FALSE)*$E33</f>
        <v>0</v>
      </c>
      <c r="AC31" s="25">
        <f>VLOOKUP(CONCATENATE($F31," ",$G31),AllocFactorMatrix,(AC$4+1),FALSE)*$E33</f>
        <v>0</v>
      </c>
    </row>
    <row r="32" spans="3:29" hidden="1" outlineLevel="1">
      <c r="F32" s="61" t="str">
        <f>F33</f>
        <v>TRANS_TOTAL</v>
      </c>
      <c r="G32" s="20" t="str">
        <f>$G$14</f>
        <v>CUSTOMER</v>
      </c>
      <c r="H32" s="24">
        <f t="shared" si="5"/>
        <v>0</v>
      </c>
      <c r="I32" s="25">
        <f>VLOOKUP(CONCATENATE($F32," ",$G32),AllocFactorMatrix,(I$4+1),FALSE)*$E33</f>
        <v>0</v>
      </c>
      <c r="J32" s="25">
        <f>VLOOKUP(CONCATENATE($F32," ",$G32),AllocFactorMatrix,(J$4+1),FALSE)*$E33</f>
        <v>0</v>
      </c>
      <c r="K32" s="25">
        <f>VLOOKUP(CONCATENATE($F32," ",$G32),AllocFactorMatrix,(K$4+1),FALSE)*$E33</f>
        <v>0</v>
      </c>
      <c r="L32" s="25">
        <f>VLOOKUP(CONCATENATE($F32," ",$G32),AllocFactorMatrix,(L$4+1),FALSE)*$E33</f>
        <v>0</v>
      </c>
      <c r="M32" s="25">
        <f t="shared" si="6"/>
        <v>0</v>
      </c>
      <c r="N32" s="25">
        <f>VLOOKUP(CONCATENATE($F32," ",$G32),AllocFactorMatrix,(N$4+1),FALSE)*$E33</f>
        <v>0</v>
      </c>
      <c r="O32" s="25">
        <f>VLOOKUP(CONCATENATE($F32," ",$G32),AllocFactorMatrix,(O$4+1),FALSE)*$E33</f>
        <v>0</v>
      </c>
      <c r="P32" s="25">
        <f>VLOOKUP(CONCATENATE($F32," ",$G32),AllocFactorMatrix,(P$4+1),FALSE)*$E33</f>
        <v>0</v>
      </c>
      <c r="Q32" s="25">
        <f>VLOOKUP(CONCATENATE($F32," ",$G32),AllocFactorMatrix,(Q$4+1),FALSE)*$E33</f>
        <v>0</v>
      </c>
      <c r="R32" s="25">
        <f t="shared" si="8"/>
        <v>0</v>
      </c>
      <c r="S32" s="25">
        <f>VLOOKUP(CONCATENATE($F32," ",$G32),AllocFactorMatrix,(S$4+1),FALSE)*$E33</f>
        <v>0</v>
      </c>
      <c r="T32" s="25">
        <f>VLOOKUP(CONCATENATE($F32," ",$G32),AllocFactorMatrix,(T$4+1),FALSE)*$E33</f>
        <v>0</v>
      </c>
      <c r="U32" s="25">
        <f>VLOOKUP(CONCATENATE($F32," ",$G32),AllocFactorMatrix,(U$4+1),FALSE)*$E33</f>
        <v>0</v>
      </c>
      <c r="V32" s="25">
        <f>VLOOKUP(CONCATENATE($F32," ",$G32),AllocFactorMatrix,(V$4+1),FALSE)*$E33</f>
        <v>0</v>
      </c>
      <c r="W32" s="25">
        <f t="shared" si="10"/>
        <v>0</v>
      </c>
      <c r="X32" s="25">
        <f>VLOOKUP(CONCATENATE($F32," ",$G32),AllocFactorMatrix,(X$4+1),FALSE)*$E33</f>
        <v>0</v>
      </c>
      <c r="Y32" s="25">
        <f>VLOOKUP(CONCATENATE($F32," ",$G32),AllocFactorMatrix,(Y$4+1),FALSE)*$E33</f>
        <v>0</v>
      </c>
      <c r="Z32" s="25">
        <f t="shared" si="7"/>
        <v>0</v>
      </c>
      <c r="AA32" s="25">
        <f>VLOOKUP(CONCATENATE($F32," ",$G32),AllocFactorMatrix,(AA$4+1),FALSE)*$E33</f>
        <v>0</v>
      </c>
      <c r="AB32" s="25">
        <f>VLOOKUP(CONCATENATE($F32," ",$G32),AllocFactorMatrix,(AB$4+1),FALSE)*$E33</f>
        <v>0</v>
      </c>
      <c r="AC32" s="25">
        <f>VLOOKUP(CONCATENATE($F32," ",$G32),AllocFactorMatrix,(AC$4+1),FALSE)*$E33</f>
        <v>0</v>
      </c>
    </row>
    <row r="33" spans="3:29" collapsed="1">
      <c r="D33" s="20" t="s">
        <v>187</v>
      </c>
      <c r="E33" s="22">
        <f>'Sch 4'!E125+'Sch 4'!E163-E25</f>
        <v>936140223</v>
      </c>
      <c r="F33" s="61" t="s">
        <v>191</v>
      </c>
      <c r="G33" s="20" t="str">
        <f>$G$15</f>
        <v>TOTAL</v>
      </c>
      <c r="H33" s="24">
        <f t="shared" si="5"/>
        <v>936140223</v>
      </c>
      <c r="I33" s="25">
        <f>VLOOKUP(CONCATENATE($F33," ",$G33),AllocFactorMatrix,(I$4+1),FALSE)*$E33</f>
        <v>455022789.63181257</v>
      </c>
      <c r="J33" s="25">
        <f>VLOOKUP(CONCATENATE($F33," ",$G33),AllocFactorMatrix,(J$4+1),FALSE)*$E33</f>
        <v>115475754.50655571</v>
      </c>
      <c r="K33" s="25">
        <f>VLOOKUP(CONCATENATE($F33," ",$G33),AllocFactorMatrix,(K$4+1),FALSE)*$E33</f>
        <v>1348879.0270101905</v>
      </c>
      <c r="L33" s="25">
        <f>VLOOKUP(CONCATENATE($F33," ",$G33),AllocFactorMatrix,(L$4+1),FALSE)*$E33</f>
        <v>36225.947383022693</v>
      </c>
      <c r="M33" s="25">
        <f t="shared" si="6"/>
        <v>116860859.48094891</v>
      </c>
      <c r="N33" s="25">
        <f>VLOOKUP(CONCATENATE($F33," ",$G33),AllocFactorMatrix,(N$4+1),FALSE)*$E33</f>
        <v>48866552.618747085</v>
      </c>
      <c r="O33" s="25">
        <f>VLOOKUP(CONCATENATE($F33," ",$G33),AllocFactorMatrix,(O$4+1),FALSE)*$E33</f>
        <v>13898428.85207589</v>
      </c>
      <c r="P33" s="25">
        <f>VLOOKUP(CONCATENATE($F33," ",$G33),AllocFactorMatrix,(P$4+1),FALSE)*$E33</f>
        <v>1190655.5480087092</v>
      </c>
      <c r="Q33" s="25">
        <f>VLOOKUP(CONCATENATE($F33," ",$G33),AllocFactorMatrix,(Q$4+1),FALSE)*$E33</f>
        <v>167060.26273916676</v>
      </c>
      <c r="R33" s="25">
        <f t="shared" si="8"/>
        <v>64122697.281570852</v>
      </c>
      <c r="S33" s="25">
        <f>VLOOKUP(CONCATENATE($F33," ",$G33),AllocFactorMatrix,(S$4+1),FALSE)*$E33</f>
        <v>2879525.5506903217</v>
      </c>
      <c r="T33" s="25">
        <f>VLOOKUP(CONCATENATE($F33," ",$G33),AllocFactorMatrix,(T$4+1),FALSE)*$E33</f>
        <v>31897121.352785137</v>
      </c>
      <c r="U33" s="25">
        <f>VLOOKUP(CONCATENATE($F33," ",$G33),AllocFactorMatrix,(U$4+1),FALSE)*$E33</f>
        <v>226086571.89803883</v>
      </c>
      <c r="V33" s="25">
        <f>VLOOKUP(CONCATENATE($F33," ",$G33),AllocFactorMatrix,(V$4+1),FALSE)*$E33</f>
        <v>24095291.786942217</v>
      </c>
      <c r="W33" s="25">
        <f t="shared" si="10"/>
        <v>284958510.58845651</v>
      </c>
      <c r="X33" s="25">
        <f>VLOOKUP(CONCATENATE($F33," ",$G33),AllocFactorMatrix,(X$4+1),FALSE)*$E33</f>
        <v>13263259.45954969</v>
      </c>
      <c r="Y33" s="25">
        <f>VLOOKUP(CONCATENATE($F33," ",$G33),AllocFactorMatrix,(Y$4+1),FALSE)*$E33</f>
        <v>319378.77027055091</v>
      </c>
      <c r="Z33" s="25">
        <f t="shared" si="7"/>
        <v>13582638.22982024</v>
      </c>
      <c r="AA33" s="25">
        <f>VLOOKUP(CONCATENATE($F33," ",$G33),AllocFactorMatrix,(AA$4+1),FALSE)*$E33</f>
        <v>227458.98762184032</v>
      </c>
      <c r="AB33" s="25">
        <f>VLOOKUP(CONCATENATE($F33," ",$G33),AllocFactorMatrix,(AB$4+1),FALSE)*$E33</f>
        <v>1093564.5888262868</v>
      </c>
      <c r="AC33" s="25">
        <f>VLOOKUP(CONCATENATE($F33," ",$G33),AllocFactorMatrix,(AC$4+1),FALSE)*$E33</f>
        <v>271704.21094273165</v>
      </c>
    </row>
    <row r="34" spans="3:29" hidden="1" outlineLevel="1">
      <c r="E34" s="22"/>
      <c r="F34" s="61"/>
      <c r="G34" s="20" t="str">
        <f>$G$8</f>
        <v>PRODUCTION</v>
      </c>
      <c r="H34" s="24">
        <f t="shared" ref="H34:AC34" si="11">H18+H26</f>
        <v>12793806.999999996</v>
      </c>
      <c r="I34" s="24">
        <f t="shared" si="11"/>
        <v>6273352.6453751577</v>
      </c>
      <c r="J34" s="24">
        <f t="shared" si="11"/>
        <v>1586914.2872879643</v>
      </c>
      <c r="K34" s="24">
        <f t="shared" ref="K34:L41" si="12">K18+K26</f>
        <v>18553.441760726761</v>
      </c>
      <c r="L34" s="24">
        <f t="shared" si="12"/>
        <v>457.07344649584098</v>
      </c>
      <c r="M34" s="24">
        <f t="shared" si="11"/>
        <v>1605924.8024951869</v>
      </c>
      <c r="N34" s="24">
        <f t="shared" si="11"/>
        <v>663984.84748487175</v>
      </c>
      <c r="O34" s="24">
        <f t="shared" si="11"/>
        <v>189099.62498391836</v>
      </c>
      <c r="P34" s="24">
        <f t="shared" si="11"/>
        <v>14964.490948241557</v>
      </c>
      <c r="Q34" s="24">
        <f t="shared" ref="Q34:Q41" si="13">Q18+Q26</f>
        <v>3158.7401831167313</v>
      </c>
      <c r="R34" s="24">
        <f t="shared" si="11"/>
        <v>871207.70360014844</v>
      </c>
      <c r="S34" s="24">
        <f t="shared" ref="S34:S41" si="14">S18+S26</f>
        <v>39885.77130685556</v>
      </c>
      <c r="T34" s="24">
        <f t="shared" si="11"/>
        <v>434824.87988786167</v>
      </c>
      <c r="U34" s="24">
        <f t="shared" si="11"/>
        <v>2904038.0138635514</v>
      </c>
      <c r="V34" s="24">
        <f t="shared" ref="V34:V41" si="15">V18+V26</f>
        <v>455588.69083170069</v>
      </c>
      <c r="W34" s="24">
        <f t="shared" si="11"/>
        <v>3834337.3558899695</v>
      </c>
      <c r="X34" s="24">
        <f t="shared" si="11"/>
        <v>180223.54523477613</v>
      </c>
      <c r="Y34" s="24">
        <f t="shared" si="11"/>
        <v>4350.6622689746109</v>
      </c>
      <c r="Z34" s="24">
        <f t="shared" si="11"/>
        <v>184574.20750375075</v>
      </c>
      <c r="AA34" s="24">
        <f t="shared" ref="AA34:AB41" si="16">AA18+AA26</f>
        <v>3142.1613900984153</v>
      </c>
      <c r="AB34" s="24">
        <f t="shared" si="16"/>
        <v>17037.426034339365</v>
      </c>
      <c r="AC34" s="24">
        <f t="shared" si="11"/>
        <v>4230.6977113485809</v>
      </c>
    </row>
    <row r="35" spans="3:29" hidden="1" outlineLevel="1">
      <c r="E35" s="22"/>
      <c r="F35" s="61"/>
      <c r="G35" s="20" t="str">
        <f>$G$9</f>
        <v>BULKTRAN</v>
      </c>
      <c r="H35" s="24">
        <f t="shared" ref="H35:AC35" si="17">H19+H27</f>
        <v>676642153.18440008</v>
      </c>
      <c r="I35" s="24">
        <f t="shared" si="17"/>
        <v>331786687.23482376</v>
      </c>
      <c r="J35" s="24">
        <f t="shared" si="17"/>
        <v>83929130.732518911</v>
      </c>
      <c r="K35" s="24">
        <f t="shared" si="12"/>
        <v>981259.19688795682</v>
      </c>
      <c r="L35" s="24">
        <f t="shared" si="12"/>
        <v>24173.817926154465</v>
      </c>
      <c r="M35" s="24">
        <f t="shared" si="17"/>
        <v>84934563.74733302</v>
      </c>
      <c r="N35" s="24">
        <f t="shared" si="17"/>
        <v>35117001.28694915</v>
      </c>
      <c r="O35" s="24">
        <f t="shared" si="17"/>
        <v>10001149.573030224</v>
      </c>
      <c r="P35" s="24">
        <f t="shared" si="17"/>
        <v>791445.84379978781</v>
      </c>
      <c r="Q35" s="24">
        <f t="shared" si="13"/>
        <v>167060.26273916676</v>
      </c>
      <c r="R35" s="24">
        <f t="shared" si="17"/>
        <v>46076656.966518328</v>
      </c>
      <c r="S35" s="24">
        <f t="shared" si="14"/>
        <v>2109488.9252660531</v>
      </c>
      <c r="T35" s="24">
        <f t="shared" si="17"/>
        <v>22997130.016536191</v>
      </c>
      <c r="U35" s="24">
        <f t="shared" si="17"/>
        <v>153589508.94209847</v>
      </c>
      <c r="V35" s="24">
        <f t="shared" si="15"/>
        <v>24095291.786942217</v>
      </c>
      <c r="W35" s="24">
        <f t="shared" si="17"/>
        <v>202791419.67084292</v>
      </c>
      <c r="X35" s="24">
        <f t="shared" si="17"/>
        <v>9531709.1857165769</v>
      </c>
      <c r="Y35" s="24">
        <f t="shared" si="17"/>
        <v>230098.94439216633</v>
      </c>
      <c r="Z35" s="24">
        <f t="shared" si="17"/>
        <v>9761808.1301087439</v>
      </c>
      <c r="AA35" s="24">
        <f t="shared" si="16"/>
        <v>166183.43927253861</v>
      </c>
      <c r="AB35" s="24">
        <f t="shared" si="16"/>
        <v>901079.76746838074</v>
      </c>
      <c r="AC35" s="24">
        <f t="shared" si="17"/>
        <v>223754.2280322985</v>
      </c>
    </row>
    <row r="36" spans="3:29" hidden="1" outlineLevel="1">
      <c r="E36" s="22"/>
      <c r="F36" s="61"/>
      <c r="G36" s="20" t="str">
        <f>$G$10</f>
        <v>SUBTRAN</v>
      </c>
      <c r="H36" s="24">
        <f t="shared" ref="H36:AC36" si="18">H20+H28</f>
        <v>259498069.81559992</v>
      </c>
      <c r="I36" s="24">
        <f t="shared" si="18"/>
        <v>123236102.39698881</v>
      </c>
      <c r="J36" s="24">
        <f t="shared" si="18"/>
        <v>31546623.774036784</v>
      </c>
      <c r="K36" s="24">
        <f t="shared" si="12"/>
        <v>367619.8301222336</v>
      </c>
      <c r="L36" s="24">
        <f t="shared" si="12"/>
        <v>12052.129456868226</v>
      </c>
      <c r="M36" s="24">
        <f t="shared" si="18"/>
        <v>31926295.733615883</v>
      </c>
      <c r="N36" s="24">
        <f t="shared" si="18"/>
        <v>13749551.331797939</v>
      </c>
      <c r="O36" s="24">
        <f t="shared" si="18"/>
        <v>3897279.2790456666</v>
      </c>
      <c r="P36" s="24">
        <f t="shared" si="18"/>
        <v>399209.70420892141</v>
      </c>
      <c r="Q36" s="24">
        <f t="shared" si="13"/>
        <v>0</v>
      </c>
      <c r="R36" s="24">
        <f t="shared" si="18"/>
        <v>18046040.315052528</v>
      </c>
      <c r="S36" s="24">
        <f t="shared" si="14"/>
        <v>770036.62542426842</v>
      </c>
      <c r="T36" s="24">
        <f t="shared" si="18"/>
        <v>8899991.3362489436</v>
      </c>
      <c r="U36" s="24">
        <f t="shared" si="18"/>
        <v>72497062.955940366</v>
      </c>
      <c r="V36" s="24">
        <f t="shared" si="15"/>
        <v>0</v>
      </c>
      <c r="W36" s="24">
        <f t="shared" si="18"/>
        <v>82167090.917613581</v>
      </c>
      <c r="X36" s="24">
        <f t="shared" si="18"/>
        <v>3731550.2738331133</v>
      </c>
      <c r="Y36" s="24">
        <f t="shared" si="18"/>
        <v>89279.825878384538</v>
      </c>
      <c r="Z36" s="24">
        <f t="shared" si="18"/>
        <v>3820830.0997114978</v>
      </c>
      <c r="AA36" s="24">
        <f t="shared" si="16"/>
        <v>61275.548349301731</v>
      </c>
      <c r="AB36" s="24">
        <f t="shared" si="16"/>
        <v>192484.8213579063</v>
      </c>
      <c r="AC36" s="24">
        <f t="shared" si="18"/>
        <v>47949.982910433137</v>
      </c>
    </row>
    <row r="37" spans="3:29" hidden="1" outlineLevel="1">
      <c r="E37" s="22"/>
      <c r="F37" s="61"/>
      <c r="G37" s="20" t="str">
        <f>$G$11</f>
        <v>DISTPRI</v>
      </c>
      <c r="H37" s="24">
        <f t="shared" ref="H37:AC37" si="19">H21+H29</f>
        <v>0</v>
      </c>
      <c r="I37" s="24">
        <f t="shared" si="19"/>
        <v>0</v>
      </c>
      <c r="J37" s="24">
        <f t="shared" si="19"/>
        <v>0</v>
      </c>
      <c r="K37" s="24">
        <f t="shared" si="12"/>
        <v>0</v>
      </c>
      <c r="L37" s="24">
        <f t="shared" si="12"/>
        <v>0</v>
      </c>
      <c r="M37" s="24">
        <f t="shared" si="19"/>
        <v>0</v>
      </c>
      <c r="N37" s="24">
        <f t="shared" si="19"/>
        <v>0</v>
      </c>
      <c r="O37" s="24">
        <f t="shared" si="19"/>
        <v>0</v>
      </c>
      <c r="P37" s="24">
        <f t="shared" si="19"/>
        <v>0</v>
      </c>
      <c r="Q37" s="24">
        <f t="shared" si="13"/>
        <v>0</v>
      </c>
      <c r="R37" s="24">
        <f t="shared" si="19"/>
        <v>0</v>
      </c>
      <c r="S37" s="24">
        <f t="shared" si="14"/>
        <v>0</v>
      </c>
      <c r="T37" s="24">
        <f t="shared" si="19"/>
        <v>0</v>
      </c>
      <c r="U37" s="24">
        <f t="shared" si="19"/>
        <v>0</v>
      </c>
      <c r="V37" s="24">
        <f t="shared" si="15"/>
        <v>0</v>
      </c>
      <c r="W37" s="24">
        <f t="shared" si="19"/>
        <v>0</v>
      </c>
      <c r="X37" s="24">
        <f t="shared" si="19"/>
        <v>0</v>
      </c>
      <c r="Y37" s="24">
        <f t="shared" si="19"/>
        <v>0</v>
      </c>
      <c r="Z37" s="24">
        <f t="shared" si="19"/>
        <v>0</v>
      </c>
      <c r="AA37" s="24">
        <f t="shared" si="16"/>
        <v>0</v>
      </c>
      <c r="AB37" s="24">
        <f t="shared" si="16"/>
        <v>0</v>
      </c>
      <c r="AC37" s="24">
        <f t="shared" si="19"/>
        <v>0</v>
      </c>
    </row>
    <row r="38" spans="3:29" hidden="1" outlineLevel="1">
      <c r="E38" s="22"/>
      <c r="F38" s="61"/>
      <c r="G38" s="20" t="str">
        <f>$G$12</f>
        <v>DISTSEC</v>
      </c>
      <c r="H38" s="24">
        <f t="shared" ref="H38:AC38" si="20">H22+H30</f>
        <v>0</v>
      </c>
      <c r="I38" s="24">
        <f t="shared" si="20"/>
        <v>0</v>
      </c>
      <c r="J38" s="24">
        <f t="shared" si="20"/>
        <v>0</v>
      </c>
      <c r="K38" s="24">
        <f t="shared" si="12"/>
        <v>0</v>
      </c>
      <c r="L38" s="24">
        <f t="shared" si="12"/>
        <v>0</v>
      </c>
      <c r="M38" s="24">
        <f t="shared" si="20"/>
        <v>0</v>
      </c>
      <c r="N38" s="24">
        <f t="shared" si="20"/>
        <v>0</v>
      </c>
      <c r="O38" s="24">
        <f t="shared" si="20"/>
        <v>0</v>
      </c>
      <c r="P38" s="24">
        <f t="shared" si="20"/>
        <v>0</v>
      </c>
      <c r="Q38" s="24">
        <f t="shared" si="13"/>
        <v>0</v>
      </c>
      <c r="R38" s="24">
        <f t="shared" si="20"/>
        <v>0</v>
      </c>
      <c r="S38" s="24">
        <f t="shared" si="14"/>
        <v>0</v>
      </c>
      <c r="T38" s="24">
        <f t="shared" si="20"/>
        <v>0</v>
      </c>
      <c r="U38" s="24">
        <f t="shared" si="20"/>
        <v>0</v>
      </c>
      <c r="V38" s="24">
        <f t="shared" si="15"/>
        <v>0</v>
      </c>
      <c r="W38" s="24">
        <f t="shared" si="20"/>
        <v>0</v>
      </c>
      <c r="X38" s="24">
        <f t="shared" si="20"/>
        <v>0</v>
      </c>
      <c r="Y38" s="24">
        <f t="shared" si="20"/>
        <v>0</v>
      </c>
      <c r="Z38" s="24">
        <f t="shared" si="20"/>
        <v>0</v>
      </c>
      <c r="AA38" s="24">
        <f t="shared" si="16"/>
        <v>0</v>
      </c>
      <c r="AB38" s="24">
        <f t="shared" si="16"/>
        <v>0</v>
      </c>
      <c r="AC38" s="24">
        <f t="shared" si="20"/>
        <v>0</v>
      </c>
    </row>
    <row r="39" spans="3:29" hidden="1" outlineLevel="1">
      <c r="E39" s="22"/>
      <c r="F39" s="61"/>
      <c r="G39" s="20" t="str">
        <f>$G$13</f>
        <v>ENERGY</v>
      </c>
      <c r="H39" s="24">
        <f t="shared" ref="H39:AC39" si="21">H23+H31</f>
        <v>0</v>
      </c>
      <c r="I39" s="24">
        <f t="shared" si="21"/>
        <v>0</v>
      </c>
      <c r="J39" s="24">
        <f t="shared" si="21"/>
        <v>0</v>
      </c>
      <c r="K39" s="24">
        <f t="shared" si="12"/>
        <v>0</v>
      </c>
      <c r="L39" s="24">
        <f t="shared" si="12"/>
        <v>0</v>
      </c>
      <c r="M39" s="24">
        <f t="shared" si="21"/>
        <v>0</v>
      </c>
      <c r="N39" s="24">
        <f t="shared" si="21"/>
        <v>0</v>
      </c>
      <c r="O39" s="24">
        <f t="shared" si="21"/>
        <v>0</v>
      </c>
      <c r="P39" s="24">
        <f t="shared" si="21"/>
        <v>0</v>
      </c>
      <c r="Q39" s="24">
        <f t="shared" si="13"/>
        <v>0</v>
      </c>
      <c r="R39" s="24">
        <f t="shared" si="21"/>
        <v>0</v>
      </c>
      <c r="S39" s="24">
        <f t="shared" si="14"/>
        <v>0</v>
      </c>
      <c r="T39" s="24">
        <f t="shared" si="21"/>
        <v>0</v>
      </c>
      <c r="U39" s="24">
        <f t="shared" si="21"/>
        <v>0</v>
      </c>
      <c r="V39" s="24">
        <f t="shared" si="15"/>
        <v>0</v>
      </c>
      <c r="W39" s="24">
        <f t="shared" si="21"/>
        <v>0</v>
      </c>
      <c r="X39" s="24">
        <f t="shared" si="21"/>
        <v>0</v>
      </c>
      <c r="Y39" s="24">
        <f t="shared" si="21"/>
        <v>0</v>
      </c>
      <c r="Z39" s="24">
        <f t="shared" si="21"/>
        <v>0</v>
      </c>
      <c r="AA39" s="24">
        <f t="shared" si="16"/>
        <v>0</v>
      </c>
      <c r="AB39" s="24">
        <f t="shared" si="16"/>
        <v>0</v>
      </c>
      <c r="AC39" s="24">
        <f t="shared" si="21"/>
        <v>0</v>
      </c>
    </row>
    <row r="40" spans="3:29" hidden="1" outlineLevel="1">
      <c r="E40" s="22"/>
      <c r="F40" s="61"/>
      <c r="G40" s="20" t="str">
        <f>$G$14</f>
        <v>CUSTOMER</v>
      </c>
      <c r="H40" s="24">
        <f t="shared" ref="H40:AC41" si="22">H24+H32</f>
        <v>0</v>
      </c>
      <c r="I40" s="24">
        <f t="shared" si="22"/>
        <v>0</v>
      </c>
      <c r="J40" s="24">
        <f t="shared" si="22"/>
        <v>0</v>
      </c>
      <c r="K40" s="24">
        <f t="shared" si="12"/>
        <v>0</v>
      </c>
      <c r="L40" s="24">
        <f t="shared" si="12"/>
        <v>0</v>
      </c>
      <c r="M40" s="24">
        <f t="shared" si="22"/>
        <v>0</v>
      </c>
      <c r="N40" s="24">
        <f t="shared" si="22"/>
        <v>0</v>
      </c>
      <c r="O40" s="24">
        <f t="shared" si="22"/>
        <v>0</v>
      </c>
      <c r="P40" s="24">
        <f t="shared" si="22"/>
        <v>0</v>
      </c>
      <c r="Q40" s="24">
        <f t="shared" si="13"/>
        <v>0</v>
      </c>
      <c r="R40" s="24">
        <f t="shared" si="22"/>
        <v>0</v>
      </c>
      <c r="S40" s="24">
        <f t="shared" si="14"/>
        <v>0</v>
      </c>
      <c r="T40" s="24">
        <f t="shared" si="22"/>
        <v>0</v>
      </c>
      <c r="U40" s="24">
        <f t="shared" si="22"/>
        <v>0</v>
      </c>
      <c r="V40" s="24">
        <f t="shared" si="15"/>
        <v>0</v>
      </c>
      <c r="W40" s="24">
        <f t="shared" si="22"/>
        <v>0</v>
      </c>
      <c r="X40" s="24">
        <f t="shared" si="22"/>
        <v>0</v>
      </c>
      <c r="Y40" s="24">
        <f t="shared" si="22"/>
        <v>0</v>
      </c>
      <c r="Z40" s="24">
        <f t="shared" si="22"/>
        <v>0</v>
      </c>
      <c r="AA40" s="24">
        <f t="shared" si="16"/>
        <v>0</v>
      </c>
      <c r="AB40" s="24">
        <f t="shared" si="16"/>
        <v>0</v>
      </c>
      <c r="AC40" s="24">
        <f t="shared" si="22"/>
        <v>0</v>
      </c>
    </row>
    <row r="41" spans="3:29" collapsed="1">
      <c r="D41" s="20" t="s">
        <v>3</v>
      </c>
      <c r="E41" s="24">
        <f>E25+E33</f>
        <v>948934030</v>
      </c>
      <c r="F41" s="61"/>
      <c r="G41" s="20" t="str">
        <f>$G$15</f>
        <v>TOTAL</v>
      </c>
      <c r="H41" s="24">
        <f>H25+H33</f>
        <v>948934030</v>
      </c>
      <c r="I41" s="24">
        <f t="shared" si="22"/>
        <v>461296142.27718771</v>
      </c>
      <c r="J41" s="24">
        <f t="shared" si="22"/>
        <v>117062668.79384367</v>
      </c>
      <c r="K41" s="24">
        <f t="shared" si="12"/>
        <v>1367432.4687709173</v>
      </c>
      <c r="L41" s="24">
        <f t="shared" si="12"/>
        <v>36683.020829518537</v>
      </c>
      <c r="M41" s="24">
        <f t="shared" si="22"/>
        <v>118466784.28344409</v>
      </c>
      <c r="N41" s="24">
        <f t="shared" si="22"/>
        <v>49530537.466231957</v>
      </c>
      <c r="O41" s="24">
        <f t="shared" si="22"/>
        <v>14087528.477059808</v>
      </c>
      <c r="P41" s="24">
        <f t="shared" si="22"/>
        <v>1205620.0389569509</v>
      </c>
      <c r="Q41" s="24">
        <f t="shared" si="13"/>
        <v>170219.00292228349</v>
      </c>
      <c r="R41" s="24">
        <f t="shared" si="22"/>
        <v>64993904.985170998</v>
      </c>
      <c r="S41" s="24">
        <f t="shared" si="14"/>
        <v>2919411.3219971773</v>
      </c>
      <c r="T41" s="24">
        <f t="shared" si="22"/>
        <v>32331946.232672997</v>
      </c>
      <c r="U41" s="24">
        <f t="shared" si="22"/>
        <v>228990609.9119024</v>
      </c>
      <c r="V41" s="24">
        <f t="shared" si="15"/>
        <v>24550880.47777392</v>
      </c>
      <c r="W41" s="24">
        <f t="shared" si="22"/>
        <v>288792847.94434649</v>
      </c>
      <c r="X41" s="24">
        <f t="shared" si="22"/>
        <v>13443483.004784467</v>
      </c>
      <c r="Y41" s="24">
        <f t="shared" si="22"/>
        <v>323729.4325395255</v>
      </c>
      <c r="Z41" s="24">
        <f t="shared" si="22"/>
        <v>13767212.437323991</v>
      </c>
      <c r="AA41" s="24">
        <f t="shared" si="16"/>
        <v>230601.14901193875</v>
      </c>
      <c r="AB41" s="24">
        <f t="shared" si="16"/>
        <v>1110602.0148606263</v>
      </c>
      <c r="AC41" s="24">
        <f t="shared" si="22"/>
        <v>275934.90865408024</v>
      </c>
    </row>
    <row r="42" spans="3:29">
      <c r="E42" s="24"/>
      <c r="F42" s="61"/>
      <c r="G42" s="22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3:29">
      <c r="C43" s="20" t="s">
        <v>594</v>
      </c>
      <c r="E43" s="22"/>
      <c r="F43" s="61"/>
      <c r="G43" s="2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3:29" hidden="1" outlineLevel="1">
      <c r="F44" s="61" t="str">
        <f>F51</f>
        <v>DIST_CPD</v>
      </c>
      <c r="G44" s="20" t="str">
        <f>$G$8</f>
        <v>PRODUCTION</v>
      </c>
      <c r="H44" s="24">
        <f t="shared" ref="H44:H75" si="23">SUBTOTAL(9,I44:AC44)</f>
        <v>0</v>
      </c>
      <c r="I44" s="25">
        <f>VLOOKUP(CONCATENATE($F44," ",$G44),AllocFactorMatrix,(I$4+1),FALSE)*$E51</f>
        <v>0</v>
      </c>
      <c r="J44" s="25">
        <f>VLOOKUP(CONCATENATE($F44," ",$G44),AllocFactorMatrix,(J$4+1),FALSE)*$E51</f>
        <v>0</v>
      </c>
      <c r="K44" s="25">
        <f>VLOOKUP(CONCATENATE($F44," ",$G44),AllocFactorMatrix,(K$4+1),FALSE)*$E51</f>
        <v>0</v>
      </c>
      <c r="L44" s="25">
        <f>VLOOKUP(CONCATENATE($F44," ",$G44),AllocFactorMatrix,(L$4+1),FALSE)*$E51</f>
        <v>0</v>
      </c>
      <c r="M44" s="25">
        <f t="shared" ref="M44:M51" si="24">SUBTOTAL(9,J44:L44)</f>
        <v>0</v>
      </c>
      <c r="N44" s="25">
        <f>VLOOKUP(CONCATENATE($F44," ",$G44),AllocFactorMatrix,(N$4+1),FALSE)*$E51</f>
        <v>0</v>
      </c>
      <c r="O44" s="25">
        <f>VLOOKUP(CONCATENATE($F44," ",$G44),AllocFactorMatrix,(O$4+1),FALSE)*$E51</f>
        <v>0</v>
      </c>
      <c r="P44" s="25">
        <f>VLOOKUP(CONCATENATE($F44," ",$G44),AllocFactorMatrix,(P$4+1),FALSE)*$E51</f>
        <v>0</v>
      </c>
      <c r="Q44" s="25">
        <f>VLOOKUP(CONCATENATE($F44," ",$G44),AllocFactorMatrix,(Q$4+1),FALSE)*$E51</f>
        <v>0</v>
      </c>
      <c r="R44" s="25">
        <f>SUBTOTAL(9,N44:Q44)</f>
        <v>0</v>
      </c>
      <c r="S44" s="25">
        <f>VLOOKUP(CONCATENATE($F44," ",$G44),AllocFactorMatrix,(S$4+1),FALSE)*$E51</f>
        <v>0</v>
      </c>
      <c r="T44" s="25">
        <f>VLOOKUP(CONCATENATE($F44," ",$G44),AllocFactorMatrix,(T$4+1),FALSE)*$E51</f>
        <v>0</v>
      </c>
      <c r="U44" s="25">
        <f>VLOOKUP(CONCATENATE($F44," ",$G44),AllocFactorMatrix,(U$4+1),FALSE)*$E51</f>
        <v>0</v>
      </c>
      <c r="V44" s="25">
        <f>VLOOKUP(CONCATENATE($F44," ",$G44),AllocFactorMatrix,(V$4+1),FALSE)*$E51</f>
        <v>0</v>
      </c>
      <c r="W44" s="25">
        <f>SUBTOTAL(9,S44:V44)</f>
        <v>0</v>
      </c>
      <c r="X44" s="25">
        <f>VLOOKUP(CONCATENATE($F44," ",$G44),AllocFactorMatrix,(X$4+1),FALSE)*$E51</f>
        <v>0</v>
      </c>
      <c r="Y44" s="25">
        <f>VLOOKUP(CONCATENATE($F44," ",$G44),AllocFactorMatrix,(Y$4+1),FALSE)*$E51</f>
        <v>0</v>
      </c>
      <c r="Z44" s="25">
        <f t="shared" ref="Z44:Z75" si="25">SUBTOTAL(9,X44:Y44)</f>
        <v>0</v>
      </c>
      <c r="AA44" s="25">
        <f>VLOOKUP(CONCATENATE($F44," ",$G44),AllocFactorMatrix,(AA$4+1),FALSE)*$E51</f>
        <v>0</v>
      </c>
      <c r="AB44" s="25">
        <f>VLOOKUP(CONCATENATE($F44," ",$G44),AllocFactorMatrix,(AB$4+1),FALSE)*$E51</f>
        <v>0</v>
      </c>
      <c r="AC44" s="25">
        <f>VLOOKUP(CONCATENATE($F44," ",$G44),AllocFactorMatrix,(AC$4+1),FALSE)*$E51</f>
        <v>0</v>
      </c>
    </row>
    <row r="45" spans="3:29" hidden="1" outlineLevel="1">
      <c r="F45" s="61" t="str">
        <f>F51</f>
        <v>DIST_CPD</v>
      </c>
      <c r="G45" s="20" t="str">
        <f>$G$9</f>
        <v>BULKTRAN</v>
      </c>
      <c r="H45" s="24">
        <f t="shared" si="23"/>
        <v>0</v>
      </c>
      <c r="I45" s="25">
        <f>VLOOKUP(CONCATENATE($F45," ",$G45),AllocFactorMatrix,(I$4+1),FALSE)*$E51</f>
        <v>0</v>
      </c>
      <c r="J45" s="25">
        <f>VLOOKUP(CONCATENATE($F45," ",$G45),AllocFactorMatrix,(J$4+1),FALSE)*$E51</f>
        <v>0</v>
      </c>
      <c r="K45" s="25">
        <f>VLOOKUP(CONCATENATE($F45," ",$G45),AllocFactorMatrix,(K$4+1),FALSE)*$E51</f>
        <v>0</v>
      </c>
      <c r="L45" s="25">
        <f>VLOOKUP(CONCATENATE($F45," ",$G45),AllocFactorMatrix,(L$4+1),FALSE)*$E51</f>
        <v>0</v>
      </c>
      <c r="M45" s="25">
        <f t="shared" si="24"/>
        <v>0</v>
      </c>
      <c r="N45" s="25">
        <f>VLOOKUP(CONCATENATE($F45," ",$G45),AllocFactorMatrix,(N$4+1),FALSE)*$E51</f>
        <v>0</v>
      </c>
      <c r="O45" s="25">
        <f>VLOOKUP(CONCATENATE($F45," ",$G45),AllocFactorMatrix,(O$4+1),FALSE)*$E51</f>
        <v>0</v>
      </c>
      <c r="P45" s="25">
        <f>VLOOKUP(CONCATENATE($F45," ",$G45),AllocFactorMatrix,(P$4+1),FALSE)*$E51</f>
        <v>0</v>
      </c>
      <c r="Q45" s="25">
        <f>VLOOKUP(CONCATENATE($F45," ",$G45),AllocFactorMatrix,(Q$4+1),FALSE)*$E51</f>
        <v>0</v>
      </c>
      <c r="R45" s="25">
        <f t="shared" ref="R45:R108" si="26">SUBTOTAL(9,N45:Q45)</f>
        <v>0</v>
      </c>
      <c r="S45" s="25">
        <f>VLOOKUP(CONCATENATE($F45," ",$G45),AllocFactorMatrix,(S$4+1),FALSE)*$E51</f>
        <v>0</v>
      </c>
      <c r="T45" s="25">
        <f>VLOOKUP(CONCATENATE($F45," ",$G45),AllocFactorMatrix,(T$4+1),FALSE)*$E51</f>
        <v>0</v>
      </c>
      <c r="U45" s="25">
        <f>VLOOKUP(CONCATENATE($F45," ",$G45),AllocFactorMatrix,(U$4+1),FALSE)*$E51</f>
        <v>0</v>
      </c>
      <c r="V45" s="25">
        <f>VLOOKUP(CONCATENATE($F45," ",$G45),AllocFactorMatrix,(V$4+1),FALSE)*$E51</f>
        <v>0</v>
      </c>
      <c r="W45" s="25">
        <f t="shared" ref="W45:W51" si="27">SUBTOTAL(9,S45:V45)</f>
        <v>0</v>
      </c>
      <c r="X45" s="25">
        <f>VLOOKUP(CONCATENATE($F45," ",$G45),AllocFactorMatrix,(X$4+1),FALSE)*$E51</f>
        <v>0</v>
      </c>
      <c r="Y45" s="25">
        <f>VLOOKUP(CONCATENATE($F45," ",$G45),AllocFactorMatrix,(Y$4+1),FALSE)*$E51</f>
        <v>0</v>
      </c>
      <c r="Z45" s="25">
        <f t="shared" si="25"/>
        <v>0</v>
      </c>
      <c r="AA45" s="25">
        <f>VLOOKUP(CONCATENATE($F45," ",$G45),AllocFactorMatrix,(AA$4+1),FALSE)*$E51</f>
        <v>0</v>
      </c>
      <c r="AB45" s="25">
        <f>VLOOKUP(CONCATENATE($F45," ",$G45),AllocFactorMatrix,(AB$4+1),FALSE)*$E51</f>
        <v>0</v>
      </c>
      <c r="AC45" s="25">
        <f>VLOOKUP(CONCATENATE($F45," ",$G45),AllocFactorMatrix,(AC$4+1),FALSE)*$E51</f>
        <v>0</v>
      </c>
    </row>
    <row r="46" spans="3:29" hidden="1" outlineLevel="1">
      <c r="F46" s="61" t="str">
        <f>F51</f>
        <v>DIST_CPD</v>
      </c>
      <c r="G46" s="20" t="str">
        <f>$G$10</f>
        <v>SUBTRAN</v>
      </c>
      <c r="H46" s="24">
        <f t="shared" si="23"/>
        <v>0</v>
      </c>
      <c r="I46" s="25">
        <f>VLOOKUP(CONCATENATE($F46," ",$G46),AllocFactorMatrix,(I$4+1),FALSE)*$E51</f>
        <v>0</v>
      </c>
      <c r="J46" s="25">
        <f>VLOOKUP(CONCATENATE($F46," ",$G46),AllocFactorMatrix,(J$4+1),FALSE)*$E51</f>
        <v>0</v>
      </c>
      <c r="K46" s="25">
        <f>VLOOKUP(CONCATENATE($F46," ",$G46),AllocFactorMatrix,(K$4+1),FALSE)*$E51</f>
        <v>0</v>
      </c>
      <c r="L46" s="25">
        <f>VLOOKUP(CONCATENATE($F46," ",$G46),AllocFactorMatrix,(L$4+1),FALSE)*$E51</f>
        <v>0</v>
      </c>
      <c r="M46" s="25">
        <f t="shared" si="24"/>
        <v>0</v>
      </c>
      <c r="N46" s="25">
        <f>VLOOKUP(CONCATENATE($F46," ",$G46),AllocFactorMatrix,(N$4+1),FALSE)*$E51</f>
        <v>0</v>
      </c>
      <c r="O46" s="25">
        <f>VLOOKUP(CONCATENATE($F46," ",$G46),AllocFactorMatrix,(O$4+1),FALSE)*$E51</f>
        <v>0</v>
      </c>
      <c r="P46" s="25">
        <f>VLOOKUP(CONCATENATE($F46," ",$G46),AllocFactorMatrix,(P$4+1),FALSE)*$E51</f>
        <v>0</v>
      </c>
      <c r="Q46" s="25">
        <f>VLOOKUP(CONCATENATE($F46," ",$G46),AllocFactorMatrix,(Q$4+1),FALSE)*$E51</f>
        <v>0</v>
      </c>
      <c r="R46" s="25">
        <f t="shared" si="26"/>
        <v>0</v>
      </c>
      <c r="S46" s="25">
        <f>VLOOKUP(CONCATENATE($F46," ",$G46),AllocFactorMatrix,(S$4+1),FALSE)*$E51</f>
        <v>0</v>
      </c>
      <c r="T46" s="25">
        <f>VLOOKUP(CONCATENATE($F46," ",$G46),AllocFactorMatrix,(T$4+1),FALSE)*$E51</f>
        <v>0</v>
      </c>
      <c r="U46" s="25">
        <f>VLOOKUP(CONCATENATE($F46," ",$G46),AllocFactorMatrix,(U$4+1),FALSE)*$E51</f>
        <v>0</v>
      </c>
      <c r="V46" s="25">
        <f>VLOOKUP(CONCATENATE($F46," ",$G46),AllocFactorMatrix,(V$4+1),FALSE)*$E51</f>
        <v>0</v>
      </c>
      <c r="W46" s="25">
        <f t="shared" si="27"/>
        <v>0</v>
      </c>
      <c r="X46" s="25">
        <f>VLOOKUP(CONCATENATE($F46," ",$G46),AllocFactorMatrix,(X$4+1),FALSE)*$E51</f>
        <v>0</v>
      </c>
      <c r="Y46" s="25">
        <f>VLOOKUP(CONCATENATE($F46," ",$G46),AllocFactorMatrix,(Y$4+1),FALSE)*$E51</f>
        <v>0</v>
      </c>
      <c r="Z46" s="25">
        <f t="shared" si="25"/>
        <v>0</v>
      </c>
      <c r="AA46" s="25">
        <f>VLOOKUP(CONCATENATE($F46," ",$G46),AllocFactorMatrix,(AA$4+1),FALSE)*$E51</f>
        <v>0</v>
      </c>
      <c r="AB46" s="25">
        <f>VLOOKUP(CONCATENATE($F46," ",$G46),AllocFactorMatrix,(AB$4+1),FALSE)*$E51</f>
        <v>0</v>
      </c>
      <c r="AC46" s="25">
        <f>VLOOKUP(CONCATENATE($F46," ",$G46),AllocFactorMatrix,(AC$4+1),FALSE)*$E51</f>
        <v>0</v>
      </c>
    </row>
    <row r="47" spans="3:29" hidden="1" outlineLevel="1">
      <c r="F47" s="61" t="str">
        <f>F51</f>
        <v>DIST_CPD</v>
      </c>
      <c r="G47" s="20" t="str">
        <f>$G$11</f>
        <v>DISTPRI</v>
      </c>
      <c r="H47" s="24">
        <f t="shared" si="23"/>
        <v>12184439.899999997</v>
      </c>
      <c r="I47" s="25">
        <f>VLOOKUP(CONCATENATE($F47," ",$G47),AllocFactorMatrix,(I$4+1),FALSE)*$E51</f>
        <v>8096543.9150075084</v>
      </c>
      <c r="J47" s="25">
        <f>VLOOKUP(CONCATENATE($F47," ",$G47),AllocFactorMatrix,(J$4+1),FALSE)*$E51</f>
        <v>2038399.0655580217</v>
      </c>
      <c r="K47" s="25">
        <f>VLOOKUP(CONCATENATE($F47," ",$G47),AllocFactorMatrix,(K$4+1),FALSE)*$E51</f>
        <v>23787.386583034673</v>
      </c>
      <c r="L47" s="25">
        <f>VLOOKUP(CONCATENATE($F47," ",$G47),AllocFactorMatrix,(L$4+1),FALSE)*$E51</f>
        <v>0</v>
      </c>
      <c r="M47" s="25">
        <f t="shared" si="24"/>
        <v>2062186.4521410563</v>
      </c>
      <c r="N47" s="25">
        <f>VLOOKUP(CONCATENATE($F47," ",$G47),AllocFactorMatrix,(N$4+1),FALSE)*$E51</f>
        <v>879014.14084782626</v>
      </c>
      <c r="O47" s="25">
        <f>VLOOKUP(CONCATENATE($F47," ",$G47),AllocFactorMatrix,(O$4+1),FALSE)*$E51</f>
        <v>249533.12331244396</v>
      </c>
      <c r="P47" s="25">
        <f>VLOOKUP(CONCATENATE($F47," ",$G47),AllocFactorMatrix,(P$4+1),FALSE)*$E51</f>
        <v>0</v>
      </c>
      <c r="Q47" s="25">
        <f>VLOOKUP(CONCATENATE($F47," ",$G47),AllocFactorMatrix,(Q$4+1),FALSE)*$E51</f>
        <v>0</v>
      </c>
      <c r="R47" s="25">
        <f t="shared" si="26"/>
        <v>1128547.2641602703</v>
      </c>
      <c r="S47" s="25">
        <f>VLOOKUP(CONCATENATE($F47," ",$G47),AllocFactorMatrix,(S$4+1),FALSE)*$E51</f>
        <v>50133.406238519063</v>
      </c>
      <c r="T47" s="25">
        <f>VLOOKUP(CONCATENATE($F47," ",$G47),AllocFactorMatrix,(T$4+1),FALSE)*$E51</f>
        <v>579862.96926584898</v>
      </c>
      <c r="U47" s="25">
        <f>VLOOKUP(CONCATENATE($F47," ",$G47),AllocFactorMatrix,(U$4+1),FALSE)*$E51</f>
        <v>0</v>
      </c>
      <c r="V47" s="25">
        <f>VLOOKUP(CONCATENATE($F47," ",$G47),AllocFactorMatrix,(V$4+1),FALSE)*$E51</f>
        <v>0</v>
      </c>
      <c r="W47" s="25">
        <f t="shared" si="27"/>
        <v>629996.37550436798</v>
      </c>
      <c r="X47" s="25">
        <f>VLOOKUP(CONCATENATE($F47," ",$G47),AllocFactorMatrix,(X$4+1),FALSE)*$E51</f>
        <v>238549.62756859916</v>
      </c>
      <c r="Y47" s="25">
        <f>VLOOKUP(CONCATENATE($F47," ",$G47),AllocFactorMatrix,(Y$4+1),FALSE)*$E51</f>
        <v>5715.4518746030617</v>
      </c>
      <c r="Z47" s="25">
        <f t="shared" si="25"/>
        <v>244265.07944320221</v>
      </c>
      <c r="AA47" s="25">
        <f>VLOOKUP(CONCATENATE($F47," ",$G47),AllocFactorMatrix,(AA$4+1),FALSE)*$E51</f>
        <v>4104.189295569784</v>
      </c>
      <c r="AB47" s="25">
        <f>VLOOKUP(CONCATENATE($F47," ",$G47),AllocFactorMatrix,(AB$4+1),FALSE)*$E51</f>
        <v>15044.664203905946</v>
      </c>
      <c r="AC47" s="25">
        <f>VLOOKUP(CONCATENATE($F47," ",$G47),AllocFactorMatrix,(AC$4+1),FALSE)*$E51</f>
        <v>3751.9602441193642</v>
      </c>
    </row>
    <row r="48" spans="3:29" hidden="1" outlineLevel="1">
      <c r="F48" s="61" t="str">
        <f>F51</f>
        <v>DIST_CPD</v>
      </c>
      <c r="G48" s="20" t="str">
        <f>$G$12</f>
        <v>DISTSEC</v>
      </c>
      <c r="H48" s="24">
        <f t="shared" si="23"/>
        <v>0</v>
      </c>
      <c r="I48" s="25">
        <f>VLOOKUP(CONCATENATE($F48," ",$G48),AllocFactorMatrix,(I$4+1),FALSE)*$E51</f>
        <v>0</v>
      </c>
      <c r="J48" s="25">
        <f>VLOOKUP(CONCATENATE($F48," ",$G48),AllocFactorMatrix,(J$4+1),FALSE)*$E51</f>
        <v>0</v>
      </c>
      <c r="K48" s="25">
        <f>VLOOKUP(CONCATENATE($F48," ",$G48),AllocFactorMatrix,(K$4+1),FALSE)*$E51</f>
        <v>0</v>
      </c>
      <c r="L48" s="25">
        <f>VLOOKUP(CONCATENATE($F48," ",$G48),AllocFactorMatrix,(L$4+1),FALSE)*$E51</f>
        <v>0</v>
      </c>
      <c r="M48" s="25">
        <f t="shared" si="24"/>
        <v>0</v>
      </c>
      <c r="N48" s="25">
        <f>VLOOKUP(CONCATENATE($F48," ",$G48),AllocFactorMatrix,(N$4+1),FALSE)*$E51</f>
        <v>0</v>
      </c>
      <c r="O48" s="25">
        <f>VLOOKUP(CONCATENATE($F48," ",$G48),AllocFactorMatrix,(O$4+1),FALSE)*$E51</f>
        <v>0</v>
      </c>
      <c r="P48" s="25">
        <f>VLOOKUP(CONCATENATE($F48," ",$G48),AllocFactorMatrix,(P$4+1),FALSE)*$E51</f>
        <v>0</v>
      </c>
      <c r="Q48" s="25">
        <f>VLOOKUP(CONCATENATE($F48," ",$G48),AllocFactorMatrix,(Q$4+1),FALSE)*$E51</f>
        <v>0</v>
      </c>
      <c r="R48" s="25">
        <f t="shared" si="26"/>
        <v>0</v>
      </c>
      <c r="S48" s="25">
        <f>VLOOKUP(CONCATENATE($F48," ",$G48),AllocFactorMatrix,(S$4+1),FALSE)*$E51</f>
        <v>0</v>
      </c>
      <c r="T48" s="25">
        <f>VLOOKUP(CONCATENATE($F48," ",$G48),AllocFactorMatrix,(T$4+1),FALSE)*$E51</f>
        <v>0</v>
      </c>
      <c r="U48" s="25">
        <f>VLOOKUP(CONCATENATE($F48," ",$G48),AllocFactorMatrix,(U$4+1),FALSE)*$E51</f>
        <v>0</v>
      </c>
      <c r="V48" s="25">
        <f>VLOOKUP(CONCATENATE($F48," ",$G48),AllocFactorMatrix,(V$4+1),FALSE)*$E51</f>
        <v>0</v>
      </c>
      <c r="W48" s="25">
        <f t="shared" si="27"/>
        <v>0</v>
      </c>
      <c r="X48" s="25">
        <f>VLOOKUP(CONCATENATE($F48," ",$G48),AllocFactorMatrix,(X$4+1),FALSE)*$E51</f>
        <v>0</v>
      </c>
      <c r="Y48" s="25">
        <f>VLOOKUP(CONCATENATE($F48," ",$G48),AllocFactorMatrix,(Y$4+1),FALSE)*$E51</f>
        <v>0</v>
      </c>
      <c r="Z48" s="25">
        <f t="shared" si="25"/>
        <v>0</v>
      </c>
      <c r="AA48" s="25">
        <f>VLOOKUP(CONCATENATE($F48," ",$G48),AllocFactorMatrix,(AA$4+1),FALSE)*$E51</f>
        <v>0</v>
      </c>
      <c r="AB48" s="25">
        <f>VLOOKUP(CONCATENATE($F48," ",$G48),AllocFactorMatrix,(AB$4+1),FALSE)*$E51</f>
        <v>0</v>
      </c>
      <c r="AC48" s="25">
        <f>VLOOKUP(CONCATENATE($F48," ",$G48),AllocFactorMatrix,(AC$4+1),FALSE)*$E51</f>
        <v>0</v>
      </c>
    </row>
    <row r="49" spans="4:29" hidden="1" outlineLevel="1">
      <c r="F49" s="61" t="str">
        <f>F51</f>
        <v>DIST_CPD</v>
      </c>
      <c r="G49" s="20" t="str">
        <f>$G$13</f>
        <v>ENERGY</v>
      </c>
      <c r="H49" s="24">
        <f t="shared" si="23"/>
        <v>0</v>
      </c>
      <c r="I49" s="25">
        <f>VLOOKUP(CONCATENATE($F49," ",$G49),AllocFactorMatrix,(I$4+1),FALSE)*$E51</f>
        <v>0</v>
      </c>
      <c r="J49" s="25">
        <f>VLOOKUP(CONCATENATE($F49," ",$G49),AllocFactorMatrix,(J$4+1),FALSE)*$E51</f>
        <v>0</v>
      </c>
      <c r="K49" s="25">
        <f>VLOOKUP(CONCATENATE($F49," ",$G49),AllocFactorMatrix,(K$4+1),FALSE)*$E51</f>
        <v>0</v>
      </c>
      <c r="L49" s="25">
        <f>VLOOKUP(CONCATENATE($F49," ",$G49),AllocFactorMatrix,(L$4+1),FALSE)*$E51</f>
        <v>0</v>
      </c>
      <c r="M49" s="25">
        <f t="shared" si="24"/>
        <v>0</v>
      </c>
      <c r="N49" s="25">
        <f>VLOOKUP(CONCATENATE($F49," ",$G49),AllocFactorMatrix,(N$4+1),FALSE)*$E51</f>
        <v>0</v>
      </c>
      <c r="O49" s="25">
        <f>VLOOKUP(CONCATENATE($F49," ",$G49),AllocFactorMatrix,(O$4+1),FALSE)*$E51</f>
        <v>0</v>
      </c>
      <c r="P49" s="25">
        <f>VLOOKUP(CONCATENATE($F49," ",$G49),AllocFactorMatrix,(P$4+1),FALSE)*$E51</f>
        <v>0</v>
      </c>
      <c r="Q49" s="25">
        <f>VLOOKUP(CONCATENATE($F49," ",$G49),AllocFactorMatrix,(Q$4+1),FALSE)*$E51</f>
        <v>0</v>
      </c>
      <c r="R49" s="25">
        <f t="shared" si="26"/>
        <v>0</v>
      </c>
      <c r="S49" s="25">
        <f>VLOOKUP(CONCATENATE($F49," ",$G49),AllocFactorMatrix,(S$4+1),FALSE)*$E51</f>
        <v>0</v>
      </c>
      <c r="T49" s="25">
        <f>VLOOKUP(CONCATENATE($F49," ",$G49),AllocFactorMatrix,(T$4+1),FALSE)*$E51</f>
        <v>0</v>
      </c>
      <c r="U49" s="25">
        <f>VLOOKUP(CONCATENATE($F49," ",$G49),AllocFactorMatrix,(U$4+1),FALSE)*$E51</f>
        <v>0</v>
      </c>
      <c r="V49" s="25">
        <f>VLOOKUP(CONCATENATE($F49," ",$G49),AllocFactorMatrix,(V$4+1),FALSE)*$E51</f>
        <v>0</v>
      </c>
      <c r="W49" s="25">
        <f t="shared" si="27"/>
        <v>0</v>
      </c>
      <c r="X49" s="25">
        <f>VLOOKUP(CONCATENATE($F49," ",$G49),AllocFactorMatrix,(X$4+1),FALSE)*$E51</f>
        <v>0</v>
      </c>
      <c r="Y49" s="25">
        <f>VLOOKUP(CONCATENATE($F49," ",$G49),AllocFactorMatrix,(Y$4+1),FALSE)*$E51</f>
        <v>0</v>
      </c>
      <c r="Z49" s="25">
        <f t="shared" si="25"/>
        <v>0</v>
      </c>
      <c r="AA49" s="25">
        <f>VLOOKUP(CONCATENATE($F49," ",$G49),AllocFactorMatrix,(AA$4+1),FALSE)*$E51</f>
        <v>0</v>
      </c>
      <c r="AB49" s="25">
        <f>VLOOKUP(CONCATENATE($F49," ",$G49),AllocFactorMatrix,(AB$4+1),FALSE)*$E51</f>
        <v>0</v>
      </c>
      <c r="AC49" s="25">
        <f>VLOOKUP(CONCATENATE($F49," ",$G49),AllocFactorMatrix,(AC$4+1),FALSE)*$E51</f>
        <v>0</v>
      </c>
    </row>
    <row r="50" spans="4:29" hidden="1" outlineLevel="1">
      <c r="F50" s="61" t="str">
        <f>F51</f>
        <v>DIST_CPD</v>
      </c>
      <c r="G50" s="20" t="str">
        <f>$G$14</f>
        <v>CUSTOMER</v>
      </c>
      <c r="H50" s="24">
        <f t="shared" si="23"/>
        <v>0</v>
      </c>
      <c r="I50" s="25">
        <f>VLOOKUP(CONCATENATE($F50," ",$G50),AllocFactorMatrix,(I$4+1),FALSE)*$E51</f>
        <v>0</v>
      </c>
      <c r="J50" s="25">
        <f>VLOOKUP(CONCATENATE($F50," ",$G50),AllocFactorMatrix,(J$4+1),FALSE)*$E51</f>
        <v>0</v>
      </c>
      <c r="K50" s="25">
        <f>VLOOKUP(CONCATENATE($F50," ",$G50),AllocFactorMatrix,(K$4+1),FALSE)*$E51</f>
        <v>0</v>
      </c>
      <c r="L50" s="25">
        <f>VLOOKUP(CONCATENATE($F50," ",$G50),AllocFactorMatrix,(L$4+1),FALSE)*$E51</f>
        <v>0</v>
      </c>
      <c r="M50" s="25">
        <f t="shared" si="24"/>
        <v>0</v>
      </c>
      <c r="N50" s="25">
        <f>VLOOKUP(CONCATENATE($F50," ",$G50),AllocFactorMatrix,(N$4+1),FALSE)*$E51</f>
        <v>0</v>
      </c>
      <c r="O50" s="25">
        <f>VLOOKUP(CONCATENATE($F50," ",$G50),AllocFactorMatrix,(O$4+1),FALSE)*$E51</f>
        <v>0</v>
      </c>
      <c r="P50" s="25">
        <f>VLOOKUP(CONCATENATE($F50," ",$G50),AllocFactorMatrix,(P$4+1),FALSE)*$E51</f>
        <v>0</v>
      </c>
      <c r="Q50" s="25">
        <f>VLOOKUP(CONCATENATE($F50," ",$G50),AllocFactorMatrix,(Q$4+1),FALSE)*$E51</f>
        <v>0</v>
      </c>
      <c r="R50" s="25">
        <f t="shared" si="26"/>
        <v>0</v>
      </c>
      <c r="S50" s="25">
        <f>VLOOKUP(CONCATENATE($F50," ",$G50),AllocFactorMatrix,(S$4+1),FALSE)*$E51</f>
        <v>0</v>
      </c>
      <c r="T50" s="25">
        <f>VLOOKUP(CONCATENATE($F50," ",$G50),AllocFactorMatrix,(T$4+1),FALSE)*$E51</f>
        <v>0</v>
      </c>
      <c r="U50" s="25">
        <f>VLOOKUP(CONCATENATE($F50," ",$G50),AllocFactorMatrix,(U$4+1),FALSE)*$E51</f>
        <v>0</v>
      </c>
      <c r="V50" s="25">
        <f>VLOOKUP(CONCATENATE($F50," ",$G50),AllocFactorMatrix,(V$4+1),FALSE)*$E51</f>
        <v>0</v>
      </c>
      <c r="W50" s="25">
        <f t="shared" si="27"/>
        <v>0</v>
      </c>
      <c r="X50" s="25">
        <f>VLOOKUP(CONCATENATE($F50," ",$G50),AllocFactorMatrix,(X$4+1),FALSE)*$E51</f>
        <v>0</v>
      </c>
      <c r="Y50" s="25">
        <f>VLOOKUP(CONCATENATE($F50," ",$G50),AllocFactorMatrix,(Y$4+1),FALSE)*$E51</f>
        <v>0</v>
      </c>
      <c r="Z50" s="25">
        <f t="shared" si="25"/>
        <v>0</v>
      </c>
      <c r="AA50" s="25">
        <f>VLOOKUP(CONCATENATE($F50," ",$G50),AllocFactorMatrix,(AA$4+1),FALSE)*$E51</f>
        <v>0</v>
      </c>
      <c r="AB50" s="25">
        <f>VLOOKUP(CONCATENATE($F50," ",$G50),AllocFactorMatrix,(AB$4+1),FALSE)*$E51</f>
        <v>0</v>
      </c>
      <c r="AC50" s="25">
        <f>VLOOKUP(CONCATENATE($F50," ",$G50),AllocFactorMatrix,(AC$4+1),FALSE)*$E51</f>
        <v>0</v>
      </c>
    </row>
    <row r="51" spans="4:29" collapsed="1">
      <c r="D51" s="20" t="s">
        <v>86</v>
      </c>
      <c r="E51" s="22">
        <v>12184439.9</v>
      </c>
      <c r="F51" s="61" t="s">
        <v>37</v>
      </c>
      <c r="G51" s="20" t="str">
        <f>$G$15</f>
        <v>TOTAL</v>
      </c>
      <c r="H51" s="24">
        <f>SUBTOTAL(9,I51:AC51)</f>
        <v>12184439.899999997</v>
      </c>
      <c r="I51" s="25">
        <f>VLOOKUP(CONCATENATE($F51," ",$G51),AllocFactorMatrix,(I$4+1),FALSE)*$E51</f>
        <v>8096543.9150075084</v>
      </c>
      <c r="J51" s="25">
        <f>VLOOKUP(CONCATENATE($F51," ",$G51),AllocFactorMatrix,(J$4+1),FALSE)*$E51</f>
        <v>2038399.0655580217</v>
      </c>
      <c r="K51" s="25">
        <f>VLOOKUP(CONCATENATE($F51," ",$G51),AllocFactorMatrix,(K$4+1),FALSE)*$E51</f>
        <v>23787.386583034673</v>
      </c>
      <c r="L51" s="25">
        <f>VLOOKUP(CONCATENATE($F51," ",$G51),AllocFactorMatrix,(L$4+1),FALSE)*$E51</f>
        <v>0</v>
      </c>
      <c r="M51" s="25">
        <f t="shared" si="24"/>
        <v>2062186.4521410563</v>
      </c>
      <c r="N51" s="25">
        <f>VLOOKUP(CONCATENATE($F51," ",$G51),AllocFactorMatrix,(N$4+1),FALSE)*$E51</f>
        <v>879014.14084782626</v>
      </c>
      <c r="O51" s="25">
        <f>VLOOKUP(CONCATENATE($F51," ",$G51),AllocFactorMatrix,(O$4+1),FALSE)*$E51</f>
        <v>249533.12331244396</v>
      </c>
      <c r="P51" s="25">
        <f>VLOOKUP(CONCATENATE($F51," ",$G51),AllocFactorMatrix,(P$4+1),FALSE)*$E51</f>
        <v>0</v>
      </c>
      <c r="Q51" s="25">
        <f>VLOOKUP(CONCATENATE($F51," ",$G51),AllocFactorMatrix,(Q$4+1),FALSE)*$E51</f>
        <v>0</v>
      </c>
      <c r="R51" s="25">
        <f t="shared" si="26"/>
        <v>1128547.2641602703</v>
      </c>
      <c r="S51" s="25">
        <f>VLOOKUP(CONCATENATE($F51," ",$G51),AllocFactorMatrix,(S$4+1),FALSE)*$E51</f>
        <v>50133.406238519063</v>
      </c>
      <c r="T51" s="25">
        <f>VLOOKUP(CONCATENATE($F51," ",$G51),AllocFactorMatrix,(T$4+1),FALSE)*$E51</f>
        <v>579862.96926584898</v>
      </c>
      <c r="U51" s="25">
        <f>VLOOKUP(CONCATENATE($F51," ",$G51),AllocFactorMatrix,(U$4+1),FALSE)*$E51</f>
        <v>0</v>
      </c>
      <c r="V51" s="25">
        <f>VLOOKUP(CONCATENATE($F51," ",$G51),AllocFactorMatrix,(V$4+1),FALSE)*$E51</f>
        <v>0</v>
      </c>
      <c r="W51" s="25">
        <f t="shared" si="27"/>
        <v>629996.37550436798</v>
      </c>
      <c r="X51" s="25">
        <f>VLOOKUP(CONCATENATE($F51," ",$G51),AllocFactorMatrix,(X$4+1),FALSE)*$E51</f>
        <v>238549.62756859916</v>
      </c>
      <c r="Y51" s="25">
        <f>VLOOKUP(CONCATENATE($F51," ",$G51),AllocFactorMatrix,(Y$4+1),FALSE)*$E51</f>
        <v>5715.4518746030617</v>
      </c>
      <c r="Z51" s="25">
        <f t="shared" si="25"/>
        <v>244265.07944320221</v>
      </c>
      <c r="AA51" s="25">
        <f>VLOOKUP(CONCATENATE($F51," ",$G51),AllocFactorMatrix,(AA$4+1),FALSE)*$E51</f>
        <v>4104.189295569784</v>
      </c>
      <c r="AB51" s="25">
        <f>VLOOKUP(CONCATENATE($F51," ",$G51),AllocFactorMatrix,(AB$4+1),FALSE)*$E51</f>
        <v>15044.664203905946</v>
      </c>
      <c r="AC51" s="25">
        <f>VLOOKUP(CONCATENATE($F51," ",$G51),AllocFactorMatrix,(AC$4+1),FALSE)*$E51</f>
        <v>3751.9602441193642</v>
      </c>
    </row>
    <row r="52" spans="4:29" hidden="1" outlineLevel="1">
      <c r="E52" s="22"/>
      <c r="F52" s="61" t="str">
        <f>F59</f>
        <v>DIST_CPD</v>
      </c>
      <c r="G52" s="20" t="str">
        <f>$G$8</f>
        <v>PRODUCTION</v>
      </c>
      <c r="H52" s="24">
        <f t="shared" si="23"/>
        <v>0</v>
      </c>
      <c r="I52" s="25">
        <f>VLOOKUP(CONCATENATE($F52," ",$G52),AllocFactorMatrix,(I$4+1),FALSE)*$E59</f>
        <v>0</v>
      </c>
      <c r="J52" s="25">
        <f>VLOOKUP(CONCATENATE($F52," ",$G52),AllocFactorMatrix,(J$4+1),FALSE)*$E59</f>
        <v>0</v>
      </c>
      <c r="K52" s="25">
        <f>VLOOKUP(CONCATENATE($F52," ",$G52),AllocFactorMatrix,(K$4+1),FALSE)*$E59</f>
        <v>0</v>
      </c>
      <c r="L52" s="25">
        <f>VLOOKUP(CONCATENATE($F52," ",$G52),AllocFactorMatrix,(L$4+1),FALSE)*$E59</f>
        <v>0</v>
      </c>
      <c r="M52" s="25">
        <f t="shared" ref="M52:M99" si="28">SUBTOTAL(9,J52:L52)</f>
        <v>0</v>
      </c>
      <c r="N52" s="25">
        <f>VLOOKUP(CONCATENATE($F52," ",$G52),AllocFactorMatrix,(N$4+1),FALSE)*$E59</f>
        <v>0</v>
      </c>
      <c r="O52" s="25">
        <f>VLOOKUP(CONCATENATE($F52," ",$G52),AllocFactorMatrix,(O$4+1),FALSE)*$E59</f>
        <v>0</v>
      </c>
      <c r="P52" s="25">
        <f>VLOOKUP(CONCATENATE($F52," ",$G52),AllocFactorMatrix,(P$4+1),FALSE)*$E59</f>
        <v>0</v>
      </c>
      <c r="Q52" s="25">
        <f>VLOOKUP(CONCATENATE($F52," ",$G52),AllocFactorMatrix,(Q$4+1),FALSE)*$E59</f>
        <v>0</v>
      </c>
      <c r="R52" s="25">
        <f t="shared" si="26"/>
        <v>0</v>
      </c>
      <c r="S52" s="25">
        <f>VLOOKUP(CONCATENATE($F52," ",$G52),AllocFactorMatrix,(S$4+1),FALSE)*$E59</f>
        <v>0</v>
      </c>
      <c r="T52" s="25">
        <f>VLOOKUP(CONCATENATE($F52," ",$G52),AllocFactorMatrix,(T$4+1),FALSE)*$E59</f>
        <v>0</v>
      </c>
      <c r="U52" s="25">
        <f>VLOOKUP(CONCATENATE($F52," ",$G52),AllocFactorMatrix,(U$4+1),FALSE)*$E59</f>
        <v>0</v>
      </c>
      <c r="V52" s="25">
        <f>VLOOKUP(CONCATENATE($F52," ",$G52),AllocFactorMatrix,(V$4+1),FALSE)*$E59</f>
        <v>0</v>
      </c>
      <c r="W52" s="25">
        <f>SUBTOTAL(9,S52:V52)</f>
        <v>0</v>
      </c>
      <c r="X52" s="25">
        <f>VLOOKUP(CONCATENATE($F52," ",$G52),AllocFactorMatrix,(X$4+1),FALSE)*$E59</f>
        <v>0</v>
      </c>
      <c r="Y52" s="25">
        <f>VLOOKUP(CONCATENATE($F52," ",$G52),AllocFactorMatrix,(Y$4+1),FALSE)*$E59</f>
        <v>0</v>
      </c>
      <c r="Z52" s="25">
        <f t="shared" si="25"/>
        <v>0</v>
      </c>
      <c r="AA52" s="25">
        <f>VLOOKUP(CONCATENATE($F52," ",$G52),AllocFactorMatrix,(AA$4+1),FALSE)*$E59</f>
        <v>0</v>
      </c>
      <c r="AB52" s="25">
        <f>VLOOKUP(CONCATENATE($F52," ",$G52),AllocFactorMatrix,(AB$4+1),FALSE)*$E59</f>
        <v>0</v>
      </c>
      <c r="AC52" s="25">
        <f>VLOOKUP(CONCATENATE($F52," ",$G52),AllocFactorMatrix,(AC$4+1),FALSE)*$E59</f>
        <v>0</v>
      </c>
    </row>
    <row r="53" spans="4:29" hidden="1" outlineLevel="1">
      <c r="E53" s="22"/>
      <c r="F53" s="61" t="str">
        <f>F59</f>
        <v>DIST_CPD</v>
      </c>
      <c r="G53" s="20" t="str">
        <f>$G$9</f>
        <v>BULKTRAN</v>
      </c>
      <c r="H53" s="24">
        <f t="shared" si="23"/>
        <v>0</v>
      </c>
      <c r="I53" s="25">
        <f>VLOOKUP(CONCATENATE($F53," ",$G53),AllocFactorMatrix,(I$4+1),FALSE)*$E59</f>
        <v>0</v>
      </c>
      <c r="J53" s="25">
        <f>VLOOKUP(CONCATENATE($F53," ",$G53),AllocFactorMatrix,(J$4+1),FALSE)*$E59</f>
        <v>0</v>
      </c>
      <c r="K53" s="25">
        <f>VLOOKUP(CONCATENATE($F53," ",$G53),AllocFactorMatrix,(K$4+1),FALSE)*$E59</f>
        <v>0</v>
      </c>
      <c r="L53" s="25">
        <f>VLOOKUP(CONCATENATE($F53," ",$G53),AllocFactorMatrix,(L$4+1),FALSE)*$E59</f>
        <v>0</v>
      </c>
      <c r="M53" s="25">
        <f t="shared" si="28"/>
        <v>0</v>
      </c>
      <c r="N53" s="25">
        <f>VLOOKUP(CONCATENATE($F53," ",$G53),AllocFactorMatrix,(N$4+1),FALSE)*$E59</f>
        <v>0</v>
      </c>
      <c r="O53" s="25">
        <f>VLOOKUP(CONCATENATE($F53," ",$G53),AllocFactorMatrix,(O$4+1),FALSE)*$E59</f>
        <v>0</v>
      </c>
      <c r="P53" s="25">
        <f>VLOOKUP(CONCATENATE($F53," ",$G53),AllocFactorMatrix,(P$4+1),FALSE)*$E59</f>
        <v>0</v>
      </c>
      <c r="Q53" s="25">
        <f>VLOOKUP(CONCATENATE($F53," ",$G53),AllocFactorMatrix,(Q$4+1),FALSE)*$E59</f>
        <v>0</v>
      </c>
      <c r="R53" s="25">
        <f t="shared" si="26"/>
        <v>0</v>
      </c>
      <c r="S53" s="25">
        <f>VLOOKUP(CONCATENATE($F53," ",$G53),AllocFactorMatrix,(S$4+1),FALSE)*$E59</f>
        <v>0</v>
      </c>
      <c r="T53" s="25">
        <f>VLOOKUP(CONCATENATE($F53," ",$G53),AllocFactorMatrix,(T$4+1),FALSE)*$E59</f>
        <v>0</v>
      </c>
      <c r="U53" s="25">
        <f>VLOOKUP(CONCATENATE($F53," ",$G53),AllocFactorMatrix,(U$4+1),FALSE)*$E59</f>
        <v>0</v>
      </c>
      <c r="V53" s="25">
        <f>VLOOKUP(CONCATENATE($F53," ",$G53),AllocFactorMatrix,(V$4+1),FALSE)*$E59</f>
        <v>0</v>
      </c>
      <c r="W53" s="25">
        <f t="shared" ref="W53:W59" si="29">SUBTOTAL(9,S53:V53)</f>
        <v>0</v>
      </c>
      <c r="X53" s="25">
        <f>VLOOKUP(CONCATENATE($F53," ",$G53),AllocFactorMatrix,(X$4+1),FALSE)*$E59</f>
        <v>0</v>
      </c>
      <c r="Y53" s="25">
        <f>VLOOKUP(CONCATENATE($F53," ",$G53),AllocFactorMatrix,(Y$4+1),FALSE)*$E59</f>
        <v>0</v>
      </c>
      <c r="Z53" s="25">
        <f t="shared" si="25"/>
        <v>0</v>
      </c>
      <c r="AA53" s="25">
        <f>VLOOKUP(CONCATENATE($F53," ",$G53),AllocFactorMatrix,(AA$4+1),FALSE)*$E59</f>
        <v>0</v>
      </c>
      <c r="AB53" s="25">
        <f>VLOOKUP(CONCATENATE($F53," ",$G53),AllocFactorMatrix,(AB$4+1),FALSE)*$E59</f>
        <v>0</v>
      </c>
      <c r="AC53" s="25">
        <f>VLOOKUP(CONCATENATE($F53," ",$G53),AllocFactorMatrix,(AC$4+1),FALSE)*$E59</f>
        <v>0</v>
      </c>
    </row>
    <row r="54" spans="4:29" hidden="1" outlineLevel="1">
      <c r="E54" s="22"/>
      <c r="F54" s="61" t="str">
        <f>F59</f>
        <v>DIST_CPD</v>
      </c>
      <c r="G54" s="20" t="str">
        <f>$G$10</f>
        <v>SUBTRAN</v>
      </c>
      <c r="H54" s="24">
        <f t="shared" si="23"/>
        <v>0</v>
      </c>
      <c r="I54" s="25">
        <f>VLOOKUP(CONCATENATE($F54," ",$G54),AllocFactorMatrix,(I$4+1),FALSE)*$E59</f>
        <v>0</v>
      </c>
      <c r="J54" s="25">
        <f>VLOOKUP(CONCATENATE($F54," ",$G54),AllocFactorMatrix,(J$4+1),FALSE)*$E59</f>
        <v>0</v>
      </c>
      <c r="K54" s="25">
        <f>VLOOKUP(CONCATENATE($F54," ",$G54),AllocFactorMatrix,(K$4+1),FALSE)*$E59</f>
        <v>0</v>
      </c>
      <c r="L54" s="25">
        <f>VLOOKUP(CONCATENATE($F54," ",$G54),AllocFactorMatrix,(L$4+1),FALSE)*$E59</f>
        <v>0</v>
      </c>
      <c r="M54" s="25">
        <f t="shared" si="28"/>
        <v>0</v>
      </c>
      <c r="N54" s="25">
        <f>VLOOKUP(CONCATENATE($F54," ",$G54),AllocFactorMatrix,(N$4+1),FALSE)*$E59</f>
        <v>0</v>
      </c>
      <c r="O54" s="25">
        <f>VLOOKUP(CONCATENATE($F54," ",$G54),AllocFactorMatrix,(O$4+1),FALSE)*$E59</f>
        <v>0</v>
      </c>
      <c r="P54" s="25">
        <f>VLOOKUP(CONCATENATE($F54," ",$G54),AllocFactorMatrix,(P$4+1),FALSE)*$E59</f>
        <v>0</v>
      </c>
      <c r="Q54" s="25">
        <f>VLOOKUP(CONCATENATE($F54," ",$G54),AllocFactorMatrix,(Q$4+1),FALSE)*$E59</f>
        <v>0</v>
      </c>
      <c r="R54" s="25">
        <f t="shared" si="26"/>
        <v>0</v>
      </c>
      <c r="S54" s="25">
        <f>VLOOKUP(CONCATENATE($F54," ",$G54),AllocFactorMatrix,(S$4+1),FALSE)*$E59</f>
        <v>0</v>
      </c>
      <c r="T54" s="25">
        <f>VLOOKUP(CONCATENATE($F54," ",$G54),AllocFactorMatrix,(T$4+1),FALSE)*$E59</f>
        <v>0</v>
      </c>
      <c r="U54" s="25">
        <f>VLOOKUP(CONCATENATE($F54," ",$G54),AllocFactorMatrix,(U$4+1),FALSE)*$E59</f>
        <v>0</v>
      </c>
      <c r="V54" s="25">
        <f>VLOOKUP(CONCATENATE($F54," ",$G54),AllocFactorMatrix,(V$4+1),FALSE)*$E59</f>
        <v>0</v>
      </c>
      <c r="W54" s="25">
        <f t="shared" si="29"/>
        <v>0</v>
      </c>
      <c r="X54" s="25">
        <f>VLOOKUP(CONCATENATE($F54," ",$G54),AllocFactorMatrix,(X$4+1),FALSE)*$E59</f>
        <v>0</v>
      </c>
      <c r="Y54" s="25">
        <f>VLOOKUP(CONCATENATE($F54," ",$G54),AllocFactorMatrix,(Y$4+1),FALSE)*$E59</f>
        <v>0</v>
      </c>
      <c r="Z54" s="25">
        <f t="shared" si="25"/>
        <v>0</v>
      </c>
      <c r="AA54" s="25">
        <f>VLOOKUP(CONCATENATE($F54," ",$G54),AllocFactorMatrix,(AA$4+1),FALSE)*$E59</f>
        <v>0</v>
      </c>
      <c r="AB54" s="25">
        <f>VLOOKUP(CONCATENATE($F54," ",$G54),AllocFactorMatrix,(AB$4+1),FALSE)*$E59</f>
        <v>0</v>
      </c>
      <c r="AC54" s="25">
        <f>VLOOKUP(CONCATENATE($F54," ",$G54),AllocFactorMatrix,(AC$4+1),FALSE)*$E59</f>
        <v>0</v>
      </c>
    </row>
    <row r="55" spans="4:29" hidden="1" outlineLevel="1">
      <c r="E55" s="22"/>
      <c r="F55" s="61" t="str">
        <f>F59</f>
        <v>DIST_CPD</v>
      </c>
      <c r="G55" s="20" t="str">
        <f>$G$11</f>
        <v>DISTPRI</v>
      </c>
      <c r="H55" s="24">
        <f t="shared" si="23"/>
        <v>19882579.329999994</v>
      </c>
      <c r="I55" s="25">
        <f>VLOOKUP(CONCATENATE($F55," ",$G55),AllocFactorMatrix,(I$4+1),FALSE)*$E59</f>
        <v>13211947.205629496</v>
      </c>
      <c r="J55" s="25">
        <f>VLOOKUP(CONCATENATE($F55," ",$G55),AllocFactorMatrix,(J$4+1),FALSE)*$E59</f>
        <v>3326261.3185161864</v>
      </c>
      <c r="K55" s="25">
        <f>VLOOKUP(CONCATENATE($F55," ",$G55),AllocFactorMatrix,(K$4+1),FALSE)*$E59</f>
        <v>38816.277536939917</v>
      </c>
      <c r="L55" s="25">
        <f>VLOOKUP(CONCATENATE($F55," ",$G55),AllocFactorMatrix,(L$4+1),FALSE)*$E59</f>
        <v>0</v>
      </c>
      <c r="M55" s="25">
        <f t="shared" si="28"/>
        <v>3365077.5960531263</v>
      </c>
      <c r="N55" s="25">
        <f>VLOOKUP(CONCATENATE($F55," ",$G55),AllocFactorMatrix,(N$4+1),FALSE)*$E59</f>
        <v>1434376.0181868267</v>
      </c>
      <c r="O55" s="25">
        <f>VLOOKUP(CONCATENATE($F55," ",$G55),AllocFactorMatrix,(O$4+1),FALSE)*$E59</f>
        <v>407188.36158585665</v>
      </c>
      <c r="P55" s="25">
        <f>VLOOKUP(CONCATENATE($F55," ",$G55),AllocFactorMatrix,(P$4+1),FALSE)*$E59</f>
        <v>0</v>
      </c>
      <c r="Q55" s="25">
        <f>VLOOKUP(CONCATENATE($F55," ",$G55),AllocFactorMatrix,(Q$4+1),FALSE)*$E59</f>
        <v>0</v>
      </c>
      <c r="R55" s="25">
        <f t="shared" si="26"/>
        <v>1841564.3797726834</v>
      </c>
      <c r="S55" s="25">
        <f>VLOOKUP(CONCATENATE($F55," ",$G55),AllocFactorMatrix,(S$4+1),FALSE)*$E59</f>
        <v>81807.734684667128</v>
      </c>
      <c r="T55" s="25">
        <f>VLOOKUP(CONCATENATE($F55," ",$G55),AllocFactorMatrix,(T$4+1),FALSE)*$E59</f>
        <v>946220.88348579686</v>
      </c>
      <c r="U55" s="25">
        <f>VLOOKUP(CONCATENATE($F55," ",$G55),AllocFactorMatrix,(U$4+1),FALSE)*$E59</f>
        <v>0</v>
      </c>
      <c r="V55" s="25">
        <f>VLOOKUP(CONCATENATE($F55," ",$G55),AllocFactorMatrix,(V$4+1),FALSE)*$E59</f>
        <v>0</v>
      </c>
      <c r="W55" s="25">
        <f t="shared" si="29"/>
        <v>1028028.6181704639</v>
      </c>
      <c r="X55" s="25">
        <f>VLOOKUP(CONCATENATE($F55," ",$G55),AllocFactorMatrix,(X$4+1),FALSE)*$E59</f>
        <v>389265.4839451937</v>
      </c>
      <c r="Y55" s="25">
        <f>VLOOKUP(CONCATENATE($F55," ",$G55),AllocFactorMatrix,(Y$4+1),FALSE)*$E59</f>
        <v>9326.4792010334895</v>
      </c>
      <c r="Z55" s="25">
        <f t="shared" si="25"/>
        <v>398591.96314622718</v>
      </c>
      <c r="AA55" s="25">
        <f>VLOOKUP(CONCATENATE($F55," ",$G55),AllocFactorMatrix,(AA$4+1),FALSE)*$E59</f>
        <v>6697.2195623455</v>
      </c>
      <c r="AB55" s="25">
        <f>VLOOKUP(CONCATENATE($F55," ",$G55),AllocFactorMatrix,(AB$4+1),FALSE)*$E59</f>
        <v>24549.895767254038</v>
      </c>
      <c r="AC55" s="25">
        <f>VLOOKUP(CONCATENATE($F55," ",$G55),AllocFactorMatrix,(AC$4+1),FALSE)*$E59</f>
        <v>6122.4518984011256</v>
      </c>
    </row>
    <row r="56" spans="4:29" hidden="1" outlineLevel="1">
      <c r="E56" s="22"/>
      <c r="F56" s="61" t="str">
        <f>F59</f>
        <v>DIST_CPD</v>
      </c>
      <c r="G56" s="20" t="str">
        <f>$G$12</f>
        <v>DISTSEC</v>
      </c>
      <c r="H56" s="24">
        <f t="shared" si="23"/>
        <v>0</v>
      </c>
      <c r="I56" s="25">
        <f>VLOOKUP(CONCATENATE($F56," ",$G56),AllocFactorMatrix,(I$4+1),FALSE)*$E59</f>
        <v>0</v>
      </c>
      <c r="J56" s="25">
        <f>VLOOKUP(CONCATENATE($F56," ",$G56),AllocFactorMatrix,(J$4+1),FALSE)*$E59</f>
        <v>0</v>
      </c>
      <c r="K56" s="25">
        <f>VLOOKUP(CONCATENATE($F56," ",$G56),AllocFactorMatrix,(K$4+1),FALSE)*$E59</f>
        <v>0</v>
      </c>
      <c r="L56" s="25">
        <f>VLOOKUP(CONCATENATE($F56," ",$G56),AllocFactorMatrix,(L$4+1),FALSE)*$E59</f>
        <v>0</v>
      </c>
      <c r="M56" s="25">
        <f t="shared" si="28"/>
        <v>0</v>
      </c>
      <c r="N56" s="25">
        <f>VLOOKUP(CONCATENATE($F56," ",$G56),AllocFactorMatrix,(N$4+1),FALSE)*$E59</f>
        <v>0</v>
      </c>
      <c r="O56" s="25">
        <f>VLOOKUP(CONCATENATE($F56," ",$G56),AllocFactorMatrix,(O$4+1),FALSE)*$E59</f>
        <v>0</v>
      </c>
      <c r="P56" s="25">
        <f>VLOOKUP(CONCATENATE($F56," ",$G56),AllocFactorMatrix,(P$4+1),FALSE)*$E59</f>
        <v>0</v>
      </c>
      <c r="Q56" s="25">
        <f>VLOOKUP(CONCATENATE($F56," ",$G56),AllocFactorMatrix,(Q$4+1),FALSE)*$E59</f>
        <v>0</v>
      </c>
      <c r="R56" s="25">
        <f t="shared" si="26"/>
        <v>0</v>
      </c>
      <c r="S56" s="25">
        <f>VLOOKUP(CONCATENATE($F56," ",$G56),AllocFactorMatrix,(S$4+1),FALSE)*$E59</f>
        <v>0</v>
      </c>
      <c r="T56" s="25">
        <f>VLOOKUP(CONCATENATE($F56," ",$G56),AllocFactorMatrix,(T$4+1),FALSE)*$E59</f>
        <v>0</v>
      </c>
      <c r="U56" s="25">
        <f>VLOOKUP(CONCATENATE($F56," ",$G56),AllocFactorMatrix,(U$4+1),FALSE)*$E59</f>
        <v>0</v>
      </c>
      <c r="V56" s="25">
        <f>VLOOKUP(CONCATENATE($F56," ",$G56),AllocFactorMatrix,(V$4+1),FALSE)*$E59</f>
        <v>0</v>
      </c>
      <c r="W56" s="25">
        <f t="shared" si="29"/>
        <v>0</v>
      </c>
      <c r="X56" s="25">
        <f>VLOOKUP(CONCATENATE($F56," ",$G56),AllocFactorMatrix,(X$4+1),FALSE)*$E59</f>
        <v>0</v>
      </c>
      <c r="Y56" s="25">
        <f>VLOOKUP(CONCATENATE($F56," ",$G56),AllocFactorMatrix,(Y$4+1),FALSE)*$E59</f>
        <v>0</v>
      </c>
      <c r="Z56" s="25">
        <f t="shared" si="25"/>
        <v>0</v>
      </c>
      <c r="AA56" s="25">
        <f>VLOOKUP(CONCATENATE($F56," ",$G56),AllocFactorMatrix,(AA$4+1),FALSE)*$E59</f>
        <v>0</v>
      </c>
      <c r="AB56" s="25">
        <f>VLOOKUP(CONCATENATE($F56," ",$G56),AllocFactorMatrix,(AB$4+1),FALSE)*$E59</f>
        <v>0</v>
      </c>
      <c r="AC56" s="25">
        <f>VLOOKUP(CONCATENATE($F56," ",$G56),AllocFactorMatrix,(AC$4+1),FALSE)*$E59</f>
        <v>0</v>
      </c>
    </row>
    <row r="57" spans="4:29" hidden="1" outlineLevel="1">
      <c r="E57" s="22"/>
      <c r="F57" s="61" t="str">
        <f>F59</f>
        <v>DIST_CPD</v>
      </c>
      <c r="G57" s="20" t="str">
        <f>$G$13</f>
        <v>ENERGY</v>
      </c>
      <c r="H57" s="24">
        <f t="shared" si="23"/>
        <v>0</v>
      </c>
      <c r="I57" s="25">
        <f>VLOOKUP(CONCATENATE($F57," ",$G57),AllocFactorMatrix,(I$4+1),FALSE)*$E59</f>
        <v>0</v>
      </c>
      <c r="J57" s="25">
        <f>VLOOKUP(CONCATENATE($F57," ",$G57),AllocFactorMatrix,(J$4+1),FALSE)*$E59</f>
        <v>0</v>
      </c>
      <c r="K57" s="25">
        <f>VLOOKUP(CONCATENATE($F57," ",$G57),AllocFactorMatrix,(K$4+1),FALSE)*$E59</f>
        <v>0</v>
      </c>
      <c r="L57" s="25">
        <f>VLOOKUP(CONCATENATE($F57," ",$G57),AllocFactorMatrix,(L$4+1),FALSE)*$E59</f>
        <v>0</v>
      </c>
      <c r="M57" s="25">
        <f t="shared" si="28"/>
        <v>0</v>
      </c>
      <c r="N57" s="25">
        <f>VLOOKUP(CONCATENATE($F57," ",$G57),AllocFactorMatrix,(N$4+1),FALSE)*$E59</f>
        <v>0</v>
      </c>
      <c r="O57" s="25">
        <f>VLOOKUP(CONCATENATE($F57," ",$G57),AllocFactorMatrix,(O$4+1),FALSE)*$E59</f>
        <v>0</v>
      </c>
      <c r="P57" s="25">
        <f>VLOOKUP(CONCATENATE($F57," ",$G57),AllocFactorMatrix,(P$4+1),FALSE)*$E59</f>
        <v>0</v>
      </c>
      <c r="Q57" s="25">
        <f>VLOOKUP(CONCATENATE($F57," ",$G57),AllocFactorMatrix,(Q$4+1),FALSE)*$E59</f>
        <v>0</v>
      </c>
      <c r="R57" s="25">
        <f t="shared" si="26"/>
        <v>0</v>
      </c>
      <c r="S57" s="25">
        <f>VLOOKUP(CONCATENATE($F57," ",$G57),AllocFactorMatrix,(S$4+1),FALSE)*$E59</f>
        <v>0</v>
      </c>
      <c r="T57" s="25">
        <f>VLOOKUP(CONCATENATE($F57," ",$G57),AllocFactorMatrix,(T$4+1),FALSE)*$E59</f>
        <v>0</v>
      </c>
      <c r="U57" s="25">
        <f>VLOOKUP(CONCATENATE($F57," ",$G57),AllocFactorMatrix,(U$4+1),FALSE)*$E59</f>
        <v>0</v>
      </c>
      <c r="V57" s="25">
        <f>VLOOKUP(CONCATENATE($F57," ",$G57),AllocFactorMatrix,(V$4+1),FALSE)*$E59</f>
        <v>0</v>
      </c>
      <c r="W57" s="25">
        <f t="shared" si="29"/>
        <v>0</v>
      </c>
      <c r="X57" s="25">
        <f>VLOOKUP(CONCATENATE($F57," ",$G57),AllocFactorMatrix,(X$4+1),FALSE)*$E59</f>
        <v>0</v>
      </c>
      <c r="Y57" s="25">
        <f>VLOOKUP(CONCATENATE($F57," ",$G57),AllocFactorMatrix,(Y$4+1),FALSE)*$E59</f>
        <v>0</v>
      </c>
      <c r="Z57" s="25">
        <f t="shared" si="25"/>
        <v>0</v>
      </c>
      <c r="AA57" s="25">
        <f>VLOOKUP(CONCATENATE($F57," ",$G57),AllocFactorMatrix,(AA$4+1),FALSE)*$E59</f>
        <v>0</v>
      </c>
      <c r="AB57" s="25">
        <f>VLOOKUP(CONCATENATE($F57," ",$G57),AllocFactorMatrix,(AB$4+1),FALSE)*$E59</f>
        <v>0</v>
      </c>
      <c r="AC57" s="25">
        <f>VLOOKUP(CONCATENATE($F57," ",$G57),AllocFactorMatrix,(AC$4+1),FALSE)*$E59</f>
        <v>0</v>
      </c>
    </row>
    <row r="58" spans="4:29" hidden="1" outlineLevel="1">
      <c r="E58" s="22"/>
      <c r="F58" s="61" t="str">
        <f>F59</f>
        <v>DIST_CPD</v>
      </c>
      <c r="G58" s="20" t="str">
        <f>$G$14</f>
        <v>CUSTOMER</v>
      </c>
      <c r="H58" s="24">
        <f t="shared" si="23"/>
        <v>0</v>
      </c>
      <c r="I58" s="25">
        <f>VLOOKUP(CONCATENATE($F58," ",$G58),AllocFactorMatrix,(I$4+1),FALSE)*$E59</f>
        <v>0</v>
      </c>
      <c r="J58" s="25">
        <f>VLOOKUP(CONCATENATE($F58," ",$G58),AllocFactorMatrix,(J$4+1),FALSE)*$E59</f>
        <v>0</v>
      </c>
      <c r="K58" s="25">
        <f>VLOOKUP(CONCATENATE($F58," ",$G58),AllocFactorMatrix,(K$4+1),FALSE)*$E59</f>
        <v>0</v>
      </c>
      <c r="L58" s="25">
        <f>VLOOKUP(CONCATENATE($F58," ",$G58),AllocFactorMatrix,(L$4+1),FALSE)*$E59</f>
        <v>0</v>
      </c>
      <c r="M58" s="25">
        <f t="shared" si="28"/>
        <v>0</v>
      </c>
      <c r="N58" s="25">
        <f>VLOOKUP(CONCATENATE($F58," ",$G58),AllocFactorMatrix,(N$4+1),FALSE)*$E59</f>
        <v>0</v>
      </c>
      <c r="O58" s="25">
        <f>VLOOKUP(CONCATENATE($F58," ",$G58),AllocFactorMatrix,(O$4+1),FALSE)*$E59</f>
        <v>0</v>
      </c>
      <c r="P58" s="25">
        <f>VLOOKUP(CONCATENATE($F58," ",$G58),AllocFactorMatrix,(P$4+1),FALSE)*$E59</f>
        <v>0</v>
      </c>
      <c r="Q58" s="25">
        <f>VLOOKUP(CONCATENATE($F58," ",$G58),AllocFactorMatrix,(Q$4+1),FALSE)*$E59</f>
        <v>0</v>
      </c>
      <c r="R58" s="25">
        <f t="shared" si="26"/>
        <v>0</v>
      </c>
      <c r="S58" s="25">
        <f>VLOOKUP(CONCATENATE($F58," ",$G58),AllocFactorMatrix,(S$4+1),FALSE)*$E59</f>
        <v>0</v>
      </c>
      <c r="T58" s="25">
        <f>VLOOKUP(CONCATENATE($F58," ",$G58),AllocFactorMatrix,(T$4+1),FALSE)*$E59</f>
        <v>0</v>
      </c>
      <c r="U58" s="25">
        <f>VLOOKUP(CONCATENATE($F58," ",$G58),AllocFactorMatrix,(U$4+1),FALSE)*$E59</f>
        <v>0</v>
      </c>
      <c r="V58" s="25">
        <f>VLOOKUP(CONCATENATE($F58," ",$G58),AllocFactorMatrix,(V$4+1),FALSE)*$E59</f>
        <v>0</v>
      </c>
      <c r="W58" s="25">
        <f t="shared" si="29"/>
        <v>0</v>
      </c>
      <c r="X58" s="25">
        <f>VLOOKUP(CONCATENATE($F58," ",$G58),AllocFactorMatrix,(X$4+1),FALSE)*$E59</f>
        <v>0</v>
      </c>
      <c r="Y58" s="25">
        <f>VLOOKUP(CONCATENATE($F58," ",$G58),AllocFactorMatrix,(Y$4+1),FALSE)*$E59</f>
        <v>0</v>
      </c>
      <c r="Z58" s="25">
        <f t="shared" si="25"/>
        <v>0</v>
      </c>
      <c r="AA58" s="25">
        <f>VLOOKUP(CONCATENATE($F58," ",$G58),AllocFactorMatrix,(AA$4+1),FALSE)*$E59</f>
        <v>0</v>
      </c>
      <c r="AB58" s="25">
        <f>VLOOKUP(CONCATENATE($F58," ",$G58),AllocFactorMatrix,(AB$4+1),FALSE)*$E59</f>
        <v>0</v>
      </c>
      <c r="AC58" s="25">
        <f>VLOOKUP(CONCATENATE($F58," ",$G58),AllocFactorMatrix,(AC$4+1),FALSE)*$E59</f>
        <v>0</v>
      </c>
    </row>
    <row r="59" spans="4:29" collapsed="1">
      <c r="D59" s="20" t="s">
        <v>87</v>
      </c>
      <c r="E59" s="22">
        <v>19882579.329999998</v>
      </c>
      <c r="F59" s="61" t="s">
        <v>37</v>
      </c>
      <c r="G59" s="20" t="str">
        <f>$G$15</f>
        <v>TOTAL</v>
      </c>
      <c r="H59" s="24">
        <f t="shared" si="23"/>
        <v>19882579.329999994</v>
      </c>
      <c r="I59" s="25">
        <f>VLOOKUP(CONCATENATE($F59," ",$G59),AllocFactorMatrix,(I$4+1),FALSE)*$E59</f>
        <v>13211947.205629496</v>
      </c>
      <c r="J59" s="25">
        <f>VLOOKUP(CONCATENATE($F59," ",$G59),AllocFactorMatrix,(J$4+1),FALSE)*$E59</f>
        <v>3326261.3185161864</v>
      </c>
      <c r="K59" s="25">
        <f>VLOOKUP(CONCATENATE($F59," ",$G59),AllocFactorMatrix,(K$4+1),FALSE)*$E59</f>
        <v>38816.277536939917</v>
      </c>
      <c r="L59" s="25">
        <f>VLOOKUP(CONCATENATE($F59," ",$G59),AllocFactorMatrix,(L$4+1),FALSE)*$E59</f>
        <v>0</v>
      </c>
      <c r="M59" s="25">
        <f t="shared" si="28"/>
        <v>3365077.5960531263</v>
      </c>
      <c r="N59" s="25">
        <f>VLOOKUP(CONCATENATE($F59," ",$G59),AllocFactorMatrix,(N$4+1),FALSE)*$E59</f>
        <v>1434376.0181868267</v>
      </c>
      <c r="O59" s="25">
        <f>VLOOKUP(CONCATENATE($F59," ",$G59),AllocFactorMatrix,(O$4+1),FALSE)*$E59</f>
        <v>407188.36158585665</v>
      </c>
      <c r="P59" s="25">
        <f>VLOOKUP(CONCATENATE($F59," ",$G59),AllocFactorMatrix,(P$4+1),FALSE)*$E59</f>
        <v>0</v>
      </c>
      <c r="Q59" s="25">
        <f>VLOOKUP(CONCATENATE($F59," ",$G59),AllocFactorMatrix,(Q$4+1),FALSE)*$E59</f>
        <v>0</v>
      </c>
      <c r="R59" s="25">
        <f t="shared" si="26"/>
        <v>1841564.3797726834</v>
      </c>
      <c r="S59" s="25">
        <f>VLOOKUP(CONCATENATE($F59," ",$G59),AllocFactorMatrix,(S$4+1),FALSE)*$E59</f>
        <v>81807.734684667128</v>
      </c>
      <c r="T59" s="25">
        <f>VLOOKUP(CONCATENATE($F59," ",$G59),AllocFactorMatrix,(T$4+1),FALSE)*$E59</f>
        <v>946220.88348579686</v>
      </c>
      <c r="U59" s="25">
        <f>VLOOKUP(CONCATENATE($F59," ",$G59),AllocFactorMatrix,(U$4+1),FALSE)*$E59</f>
        <v>0</v>
      </c>
      <c r="V59" s="25">
        <f>VLOOKUP(CONCATENATE($F59," ",$G59),AllocFactorMatrix,(V$4+1),FALSE)*$E59</f>
        <v>0</v>
      </c>
      <c r="W59" s="25">
        <f t="shared" si="29"/>
        <v>1028028.6181704639</v>
      </c>
      <c r="X59" s="25">
        <f>VLOOKUP(CONCATENATE($F59," ",$G59),AllocFactorMatrix,(X$4+1),FALSE)*$E59</f>
        <v>389265.4839451937</v>
      </c>
      <c r="Y59" s="25">
        <f>VLOOKUP(CONCATENATE($F59," ",$G59),AllocFactorMatrix,(Y$4+1),FALSE)*$E59</f>
        <v>9326.4792010334895</v>
      </c>
      <c r="Z59" s="25">
        <f t="shared" si="25"/>
        <v>398591.96314622718</v>
      </c>
      <c r="AA59" s="25">
        <f>VLOOKUP(CONCATENATE($F59," ",$G59),AllocFactorMatrix,(AA$4+1),FALSE)*$E59</f>
        <v>6697.2195623455</v>
      </c>
      <c r="AB59" s="25">
        <f>VLOOKUP(CONCATENATE($F59," ",$G59),AllocFactorMatrix,(AB$4+1),FALSE)*$E59</f>
        <v>24549.895767254038</v>
      </c>
      <c r="AC59" s="25">
        <f>VLOOKUP(CONCATENATE($F59," ",$G59),AllocFactorMatrix,(AC$4+1),FALSE)*$E59</f>
        <v>6122.4518984011256</v>
      </c>
    </row>
    <row r="60" spans="4:29" hidden="1" outlineLevel="1">
      <c r="E60" s="22"/>
      <c r="F60" s="61" t="str">
        <f>F67</f>
        <v>DIST_CPD</v>
      </c>
      <c r="G60" s="20" t="str">
        <f>$G$8</f>
        <v>PRODUCTION</v>
      </c>
      <c r="H60" s="24">
        <f t="shared" si="23"/>
        <v>0</v>
      </c>
      <c r="I60" s="25">
        <f>VLOOKUP(CONCATENATE($F60," ",$G60),AllocFactorMatrix,(I$4+1),FALSE)*$E67</f>
        <v>0</v>
      </c>
      <c r="J60" s="25">
        <f>VLOOKUP(CONCATENATE($F60," ",$G60),AllocFactorMatrix,(J$4+1),FALSE)*$E67</f>
        <v>0</v>
      </c>
      <c r="K60" s="25">
        <f>VLOOKUP(CONCATENATE($F60," ",$G60),AllocFactorMatrix,(K$4+1),FALSE)*$E67</f>
        <v>0</v>
      </c>
      <c r="L60" s="25">
        <f>VLOOKUP(CONCATENATE($F60," ",$G60),AllocFactorMatrix,(L$4+1),FALSE)*$E67</f>
        <v>0</v>
      </c>
      <c r="M60" s="25">
        <f t="shared" si="28"/>
        <v>0</v>
      </c>
      <c r="N60" s="25">
        <f>VLOOKUP(CONCATENATE($F60," ",$G60),AllocFactorMatrix,(N$4+1),FALSE)*$E67</f>
        <v>0</v>
      </c>
      <c r="O60" s="25">
        <f>VLOOKUP(CONCATENATE($F60," ",$G60),AllocFactorMatrix,(O$4+1),FALSE)*$E67</f>
        <v>0</v>
      </c>
      <c r="P60" s="25">
        <f>VLOOKUP(CONCATENATE($F60," ",$G60),AllocFactorMatrix,(P$4+1),FALSE)*$E67</f>
        <v>0</v>
      </c>
      <c r="Q60" s="25">
        <f>VLOOKUP(CONCATENATE($F60," ",$G60),AllocFactorMatrix,(Q$4+1),FALSE)*$E67</f>
        <v>0</v>
      </c>
      <c r="R60" s="25">
        <f t="shared" si="26"/>
        <v>0</v>
      </c>
      <c r="S60" s="25">
        <f>VLOOKUP(CONCATENATE($F60," ",$G60),AllocFactorMatrix,(S$4+1),FALSE)*$E67</f>
        <v>0</v>
      </c>
      <c r="T60" s="25">
        <f>VLOOKUP(CONCATENATE($F60," ",$G60),AllocFactorMatrix,(T$4+1),FALSE)*$E67</f>
        <v>0</v>
      </c>
      <c r="U60" s="25">
        <f>VLOOKUP(CONCATENATE($F60," ",$G60),AllocFactorMatrix,(U$4+1),FALSE)*$E67</f>
        <v>0</v>
      </c>
      <c r="V60" s="25">
        <f>VLOOKUP(CONCATENATE($F60," ",$G60),AllocFactorMatrix,(V$4+1),FALSE)*$E67</f>
        <v>0</v>
      </c>
      <c r="W60" s="25">
        <f>SUBTOTAL(9,S60:V60)</f>
        <v>0</v>
      </c>
      <c r="X60" s="25">
        <f>VLOOKUP(CONCATENATE($F60," ",$G60),AllocFactorMatrix,(X$4+1),FALSE)*$E67</f>
        <v>0</v>
      </c>
      <c r="Y60" s="25">
        <f>VLOOKUP(CONCATENATE($F60," ",$G60),AllocFactorMatrix,(Y$4+1),FALSE)*$E67</f>
        <v>0</v>
      </c>
      <c r="Z60" s="25">
        <f t="shared" si="25"/>
        <v>0</v>
      </c>
      <c r="AA60" s="25">
        <f>VLOOKUP(CONCATENATE($F60," ",$G60),AllocFactorMatrix,(AA$4+1),FALSE)*$E67</f>
        <v>0</v>
      </c>
      <c r="AB60" s="25">
        <f>VLOOKUP(CONCATENATE($F60," ",$G60),AllocFactorMatrix,(AB$4+1),FALSE)*$E67</f>
        <v>0</v>
      </c>
      <c r="AC60" s="25">
        <f>VLOOKUP(CONCATENATE($F60," ",$G60),AllocFactorMatrix,(AC$4+1),FALSE)*$E67</f>
        <v>0</v>
      </c>
    </row>
    <row r="61" spans="4:29" hidden="1" outlineLevel="1">
      <c r="E61" s="22"/>
      <c r="F61" s="61" t="str">
        <f>F67</f>
        <v>DIST_CPD</v>
      </c>
      <c r="G61" s="20" t="str">
        <f>$G$9</f>
        <v>BULKTRAN</v>
      </c>
      <c r="H61" s="24">
        <f t="shared" si="23"/>
        <v>0</v>
      </c>
      <c r="I61" s="25">
        <f>VLOOKUP(CONCATENATE($F61," ",$G61),AllocFactorMatrix,(I$4+1),FALSE)*$E67</f>
        <v>0</v>
      </c>
      <c r="J61" s="25">
        <f>VLOOKUP(CONCATENATE($F61," ",$G61),AllocFactorMatrix,(J$4+1),FALSE)*$E67</f>
        <v>0</v>
      </c>
      <c r="K61" s="25">
        <f>VLOOKUP(CONCATENATE($F61," ",$G61),AllocFactorMatrix,(K$4+1),FALSE)*$E67</f>
        <v>0</v>
      </c>
      <c r="L61" s="25">
        <f>VLOOKUP(CONCATENATE($F61," ",$G61),AllocFactorMatrix,(L$4+1),FALSE)*$E67</f>
        <v>0</v>
      </c>
      <c r="M61" s="25">
        <f t="shared" si="28"/>
        <v>0</v>
      </c>
      <c r="N61" s="25">
        <f>VLOOKUP(CONCATENATE($F61," ",$G61),AllocFactorMatrix,(N$4+1),FALSE)*$E67</f>
        <v>0</v>
      </c>
      <c r="O61" s="25">
        <f>VLOOKUP(CONCATENATE($F61," ",$G61),AllocFactorMatrix,(O$4+1),FALSE)*$E67</f>
        <v>0</v>
      </c>
      <c r="P61" s="25">
        <f>VLOOKUP(CONCATENATE($F61," ",$G61),AllocFactorMatrix,(P$4+1),FALSE)*$E67</f>
        <v>0</v>
      </c>
      <c r="Q61" s="25">
        <f>VLOOKUP(CONCATENATE($F61," ",$G61),AllocFactorMatrix,(Q$4+1),FALSE)*$E67</f>
        <v>0</v>
      </c>
      <c r="R61" s="25">
        <f t="shared" si="26"/>
        <v>0</v>
      </c>
      <c r="S61" s="25">
        <f>VLOOKUP(CONCATENATE($F61," ",$G61),AllocFactorMatrix,(S$4+1),FALSE)*$E67</f>
        <v>0</v>
      </c>
      <c r="T61" s="25">
        <f>VLOOKUP(CONCATENATE($F61," ",$G61),AllocFactorMatrix,(T$4+1),FALSE)*$E67</f>
        <v>0</v>
      </c>
      <c r="U61" s="25">
        <f>VLOOKUP(CONCATENATE($F61," ",$G61),AllocFactorMatrix,(U$4+1),FALSE)*$E67</f>
        <v>0</v>
      </c>
      <c r="V61" s="25">
        <f>VLOOKUP(CONCATENATE($F61," ",$G61),AllocFactorMatrix,(V$4+1),FALSE)*$E67</f>
        <v>0</v>
      </c>
      <c r="W61" s="25">
        <f t="shared" ref="W61:W67" si="30">SUBTOTAL(9,S61:V61)</f>
        <v>0</v>
      </c>
      <c r="X61" s="25">
        <f>VLOOKUP(CONCATENATE($F61," ",$G61),AllocFactorMatrix,(X$4+1),FALSE)*$E67</f>
        <v>0</v>
      </c>
      <c r="Y61" s="25">
        <f>VLOOKUP(CONCATENATE($F61," ",$G61),AllocFactorMatrix,(Y$4+1),FALSE)*$E67</f>
        <v>0</v>
      </c>
      <c r="Z61" s="25">
        <f t="shared" si="25"/>
        <v>0</v>
      </c>
      <c r="AA61" s="25">
        <f>VLOOKUP(CONCATENATE($F61," ",$G61),AllocFactorMatrix,(AA$4+1),FALSE)*$E67</f>
        <v>0</v>
      </c>
      <c r="AB61" s="25">
        <f>VLOOKUP(CONCATENATE($F61," ",$G61),AllocFactorMatrix,(AB$4+1),FALSE)*$E67</f>
        <v>0</v>
      </c>
      <c r="AC61" s="25">
        <f>VLOOKUP(CONCATENATE($F61," ",$G61),AllocFactorMatrix,(AC$4+1),FALSE)*$E67</f>
        <v>0</v>
      </c>
    </row>
    <row r="62" spans="4:29" hidden="1" outlineLevel="1">
      <c r="E62" s="22"/>
      <c r="F62" s="61" t="str">
        <f>F67</f>
        <v>DIST_CPD</v>
      </c>
      <c r="G62" s="20" t="str">
        <f>$G$10</f>
        <v>SUBTRAN</v>
      </c>
      <c r="H62" s="24">
        <f t="shared" si="23"/>
        <v>0</v>
      </c>
      <c r="I62" s="25">
        <f>VLOOKUP(CONCATENATE($F62," ",$G62),AllocFactorMatrix,(I$4+1),FALSE)*$E67</f>
        <v>0</v>
      </c>
      <c r="J62" s="25">
        <f>VLOOKUP(CONCATENATE($F62," ",$G62),AllocFactorMatrix,(J$4+1),FALSE)*$E67</f>
        <v>0</v>
      </c>
      <c r="K62" s="25">
        <f>VLOOKUP(CONCATENATE($F62," ",$G62),AllocFactorMatrix,(K$4+1),FALSE)*$E67</f>
        <v>0</v>
      </c>
      <c r="L62" s="25">
        <f>VLOOKUP(CONCATENATE($F62," ",$G62),AllocFactorMatrix,(L$4+1),FALSE)*$E67</f>
        <v>0</v>
      </c>
      <c r="M62" s="25">
        <f t="shared" si="28"/>
        <v>0</v>
      </c>
      <c r="N62" s="25">
        <f>VLOOKUP(CONCATENATE($F62," ",$G62),AllocFactorMatrix,(N$4+1),FALSE)*$E67</f>
        <v>0</v>
      </c>
      <c r="O62" s="25">
        <f>VLOOKUP(CONCATENATE($F62," ",$G62),AllocFactorMatrix,(O$4+1),FALSE)*$E67</f>
        <v>0</v>
      </c>
      <c r="P62" s="25">
        <f>VLOOKUP(CONCATENATE($F62," ",$G62),AllocFactorMatrix,(P$4+1),FALSE)*$E67</f>
        <v>0</v>
      </c>
      <c r="Q62" s="25">
        <f>VLOOKUP(CONCATENATE($F62," ",$G62),AllocFactorMatrix,(Q$4+1),FALSE)*$E67</f>
        <v>0</v>
      </c>
      <c r="R62" s="25">
        <f t="shared" si="26"/>
        <v>0</v>
      </c>
      <c r="S62" s="25">
        <f>VLOOKUP(CONCATENATE($F62," ",$G62),AllocFactorMatrix,(S$4+1),FALSE)*$E67</f>
        <v>0</v>
      </c>
      <c r="T62" s="25">
        <f>VLOOKUP(CONCATENATE($F62," ",$G62),AllocFactorMatrix,(T$4+1),FALSE)*$E67</f>
        <v>0</v>
      </c>
      <c r="U62" s="25">
        <f>VLOOKUP(CONCATENATE($F62," ",$G62),AllocFactorMatrix,(U$4+1),FALSE)*$E67</f>
        <v>0</v>
      </c>
      <c r="V62" s="25">
        <f>VLOOKUP(CONCATENATE($F62," ",$G62),AllocFactorMatrix,(V$4+1),FALSE)*$E67</f>
        <v>0</v>
      </c>
      <c r="W62" s="25">
        <f t="shared" si="30"/>
        <v>0</v>
      </c>
      <c r="X62" s="25">
        <f>VLOOKUP(CONCATENATE($F62," ",$G62),AllocFactorMatrix,(X$4+1),FALSE)*$E67</f>
        <v>0</v>
      </c>
      <c r="Y62" s="25">
        <f>VLOOKUP(CONCATENATE($F62," ",$G62),AllocFactorMatrix,(Y$4+1),FALSE)*$E67</f>
        <v>0</v>
      </c>
      <c r="Z62" s="25">
        <f t="shared" si="25"/>
        <v>0</v>
      </c>
      <c r="AA62" s="25">
        <f>VLOOKUP(CONCATENATE($F62," ",$G62),AllocFactorMatrix,(AA$4+1),FALSE)*$E67</f>
        <v>0</v>
      </c>
      <c r="AB62" s="25">
        <f>VLOOKUP(CONCATENATE($F62," ",$G62),AllocFactorMatrix,(AB$4+1),FALSE)*$E67</f>
        <v>0</v>
      </c>
      <c r="AC62" s="25">
        <f>VLOOKUP(CONCATENATE($F62," ",$G62),AllocFactorMatrix,(AC$4+1),FALSE)*$E67</f>
        <v>0</v>
      </c>
    </row>
    <row r="63" spans="4:29" hidden="1" outlineLevel="1">
      <c r="E63" s="22"/>
      <c r="F63" s="61" t="str">
        <f>F67</f>
        <v>DIST_CPD</v>
      </c>
      <c r="G63" s="20" t="str">
        <f>$G$11</f>
        <v>DISTPRI</v>
      </c>
      <c r="H63" s="24">
        <f t="shared" si="23"/>
        <v>170244390.02000001</v>
      </c>
      <c r="I63" s="25">
        <f>VLOOKUP(CONCATENATE($F63," ",$G63),AllocFactorMatrix,(I$4+1),FALSE)*$E67</f>
        <v>113127168.04328412</v>
      </c>
      <c r="J63" s="25">
        <f>VLOOKUP(CONCATENATE($F63," ",$G63),AllocFactorMatrix,(J$4+1),FALSE)*$E67</f>
        <v>28481079.834721282</v>
      </c>
      <c r="K63" s="25">
        <f>VLOOKUP(CONCATENATE($F63," ",$G63),AllocFactorMatrix,(K$4+1),FALSE)*$E67</f>
        <v>332363.99475356023</v>
      </c>
      <c r="L63" s="25">
        <f>VLOOKUP(CONCATENATE($F63," ",$G63),AllocFactorMatrix,(L$4+1),FALSE)*$E67</f>
        <v>0</v>
      </c>
      <c r="M63" s="25">
        <f t="shared" si="28"/>
        <v>28813443.829474844</v>
      </c>
      <c r="N63" s="25">
        <f>VLOOKUP(CONCATENATE($F63," ",$G63),AllocFactorMatrix,(N$4+1),FALSE)*$E67</f>
        <v>12281830.55239105</v>
      </c>
      <c r="O63" s="25">
        <f>VLOOKUP(CONCATENATE($F63," ",$G63),AllocFactorMatrix,(O$4+1),FALSE)*$E67</f>
        <v>3486546.3424471784</v>
      </c>
      <c r="P63" s="25">
        <f>VLOOKUP(CONCATENATE($F63," ",$G63),AllocFactorMatrix,(P$4+1),FALSE)*$E67</f>
        <v>0</v>
      </c>
      <c r="Q63" s="25">
        <f>VLOOKUP(CONCATENATE($F63," ",$G63),AllocFactorMatrix,(Q$4+1),FALSE)*$E67</f>
        <v>0</v>
      </c>
      <c r="R63" s="25">
        <f t="shared" si="26"/>
        <v>15768376.894838229</v>
      </c>
      <c r="S63" s="25">
        <f>VLOOKUP(CONCATENATE($F63," ",$G63),AllocFactorMatrix,(S$4+1),FALSE)*$E67</f>
        <v>700477.92387252382</v>
      </c>
      <c r="T63" s="25">
        <f>VLOOKUP(CONCATENATE($F63," ",$G63),AllocFactorMatrix,(T$4+1),FALSE)*$E67</f>
        <v>8102007.0112414835</v>
      </c>
      <c r="U63" s="25">
        <f>VLOOKUP(CONCATENATE($F63," ",$G63),AllocFactorMatrix,(U$4+1),FALSE)*$E67</f>
        <v>0</v>
      </c>
      <c r="V63" s="25">
        <f>VLOOKUP(CONCATENATE($F63," ",$G63),AllocFactorMatrix,(V$4+1),FALSE)*$E67</f>
        <v>0</v>
      </c>
      <c r="W63" s="25">
        <f t="shared" si="30"/>
        <v>8802484.9351140074</v>
      </c>
      <c r="X63" s="25">
        <f>VLOOKUP(CONCATENATE($F63," ",$G63),AllocFactorMatrix,(X$4+1),FALSE)*$E67</f>
        <v>3333081.8788735904</v>
      </c>
      <c r="Y63" s="25">
        <f>VLOOKUP(CONCATENATE($F63," ",$G63),AllocFactorMatrix,(Y$4+1),FALSE)*$E67</f>
        <v>79857.88645733842</v>
      </c>
      <c r="Z63" s="25">
        <f t="shared" si="25"/>
        <v>3412939.7653309288</v>
      </c>
      <c r="AA63" s="25">
        <f>VLOOKUP(CONCATENATE($F63," ",$G63),AllocFactorMatrix,(AA$4+1),FALSE)*$E67</f>
        <v>57344.876652958948</v>
      </c>
      <c r="AB63" s="25">
        <f>VLOOKUP(CONCATENATE($F63," ",$G63),AllocFactorMatrix,(AB$4+1),FALSE)*$E67</f>
        <v>210208.24112314731</v>
      </c>
      <c r="AC63" s="25">
        <f>VLOOKUP(CONCATENATE($F63," ",$G63),AllocFactorMatrix,(AC$4+1),FALSE)*$E67</f>
        <v>52423.434181770761</v>
      </c>
    </row>
    <row r="64" spans="4:29" hidden="1" outlineLevel="1">
      <c r="E64" s="22"/>
      <c r="F64" s="61" t="str">
        <f>F67</f>
        <v>DIST_CPD</v>
      </c>
      <c r="G64" s="20" t="str">
        <f>$G$12</f>
        <v>DISTSEC</v>
      </c>
      <c r="H64" s="24">
        <f t="shared" si="23"/>
        <v>0</v>
      </c>
      <c r="I64" s="25">
        <f>VLOOKUP(CONCATENATE($F64," ",$G64),AllocFactorMatrix,(I$4+1),FALSE)*$E67</f>
        <v>0</v>
      </c>
      <c r="J64" s="25">
        <f>VLOOKUP(CONCATENATE($F64," ",$G64),AllocFactorMatrix,(J$4+1),FALSE)*$E67</f>
        <v>0</v>
      </c>
      <c r="K64" s="25">
        <f>VLOOKUP(CONCATENATE($F64," ",$G64),AllocFactorMatrix,(K$4+1),FALSE)*$E67</f>
        <v>0</v>
      </c>
      <c r="L64" s="25">
        <f>VLOOKUP(CONCATENATE($F64," ",$G64),AllocFactorMatrix,(L$4+1),FALSE)*$E67</f>
        <v>0</v>
      </c>
      <c r="M64" s="25">
        <f t="shared" si="28"/>
        <v>0</v>
      </c>
      <c r="N64" s="25">
        <f>VLOOKUP(CONCATENATE($F64," ",$G64),AllocFactorMatrix,(N$4+1),FALSE)*$E67</f>
        <v>0</v>
      </c>
      <c r="O64" s="25">
        <f>VLOOKUP(CONCATENATE($F64," ",$G64),AllocFactorMatrix,(O$4+1),FALSE)*$E67</f>
        <v>0</v>
      </c>
      <c r="P64" s="25">
        <f>VLOOKUP(CONCATENATE($F64," ",$G64),AllocFactorMatrix,(P$4+1),FALSE)*$E67</f>
        <v>0</v>
      </c>
      <c r="Q64" s="25">
        <f>VLOOKUP(CONCATENATE($F64," ",$G64),AllocFactorMatrix,(Q$4+1),FALSE)*$E67</f>
        <v>0</v>
      </c>
      <c r="R64" s="25">
        <f t="shared" si="26"/>
        <v>0</v>
      </c>
      <c r="S64" s="25">
        <f>VLOOKUP(CONCATENATE($F64," ",$G64),AllocFactorMatrix,(S$4+1),FALSE)*$E67</f>
        <v>0</v>
      </c>
      <c r="T64" s="25">
        <f>VLOOKUP(CONCATENATE($F64," ",$G64),AllocFactorMatrix,(T$4+1),FALSE)*$E67</f>
        <v>0</v>
      </c>
      <c r="U64" s="25">
        <f>VLOOKUP(CONCATENATE($F64," ",$G64),AllocFactorMatrix,(U$4+1),FALSE)*$E67</f>
        <v>0</v>
      </c>
      <c r="V64" s="25">
        <f>VLOOKUP(CONCATENATE($F64," ",$G64),AllocFactorMatrix,(V$4+1),FALSE)*$E67</f>
        <v>0</v>
      </c>
      <c r="W64" s="25">
        <f t="shared" si="30"/>
        <v>0</v>
      </c>
      <c r="X64" s="25">
        <f>VLOOKUP(CONCATENATE($F64," ",$G64),AllocFactorMatrix,(X$4+1),FALSE)*$E67</f>
        <v>0</v>
      </c>
      <c r="Y64" s="25">
        <f>VLOOKUP(CONCATENATE($F64," ",$G64),AllocFactorMatrix,(Y$4+1),FALSE)*$E67</f>
        <v>0</v>
      </c>
      <c r="Z64" s="25">
        <f t="shared" si="25"/>
        <v>0</v>
      </c>
      <c r="AA64" s="25">
        <f>VLOOKUP(CONCATENATE($F64," ",$G64),AllocFactorMatrix,(AA$4+1),FALSE)*$E67</f>
        <v>0</v>
      </c>
      <c r="AB64" s="25">
        <f>VLOOKUP(CONCATENATE($F64," ",$G64),AllocFactorMatrix,(AB$4+1),FALSE)*$E67</f>
        <v>0</v>
      </c>
      <c r="AC64" s="25">
        <f>VLOOKUP(CONCATENATE($F64," ",$G64),AllocFactorMatrix,(AC$4+1),FALSE)*$E67</f>
        <v>0</v>
      </c>
    </row>
    <row r="65" spans="4:29" hidden="1" outlineLevel="1">
      <c r="E65" s="22"/>
      <c r="F65" s="61" t="str">
        <f>F67</f>
        <v>DIST_CPD</v>
      </c>
      <c r="G65" s="20" t="str">
        <f>$G$13</f>
        <v>ENERGY</v>
      </c>
      <c r="H65" s="24">
        <f t="shared" si="23"/>
        <v>0</v>
      </c>
      <c r="I65" s="25">
        <f>VLOOKUP(CONCATENATE($F65," ",$G65),AllocFactorMatrix,(I$4+1),FALSE)*$E67</f>
        <v>0</v>
      </c>
      <c r="J65" s="25">
        <f>VLOOKUP(CONCATENATE($F65," ",$G65),AllocFactorMatrix,(J$4+1),FALSE)*$E67</f>
        <v>0</v>
      </c>
      <c r="K65" s="25">
        <f>VLOOKUP(CONCATENATE($F65," ",$G65),AllocFactorMatrix,(K$4+1),FALSE)*$E67</f>
        <v>0</v>
      </c>
      <c r="L65" s="25">
        <f>VLOOKUP(CONCATENATE($F65," ",$G65),AllocFactorMatrix,(L$4+1),FALSE)*$E67</f>
        <v>0</v>
      </c>
      <c r="M65" s="25">
        <f t="shared" si="28"/>
        <v>0</v>
      </c>
      <c r="N65" s="25">
        <f>VLOOKUP(CONCATENATE($F65," ",$G65),AllocFactorMatrix,(N$4+1),FALSE)*$E67</f>
        <v>0</v>
      </c>
      <c r="O65" s="25">
        <f>VLOOKUP(CONCATENATE($F65," ",$G65),AllocFactorMatrix,(O$4+1),FALSE)*$E67</f>
        <v>0</v>
      </c>
      <c r="P65" s="25">
        <f>VLOOKUP(CONCATENATE($F65," ",$G65),AllocFactorMatrix,(P$4+1),FALSE)*$E67</f>
        <v>0</v>
      </c>
      <c r="Q65" s="25">
        <f>VLOOKUP(CONCATENATE($F65," ",$G65),AllocFactorMatrix,(Q$4+1),FALSE)*$E67</f>
        <v>0</v>
      </c>
      <c r="R65" s="25">
        <f t="shared" si="26"/>
        <v>0</v>
      </c>
      <c r="S65" s="25">
        <f>VLOOKUP(CONCATENATE($F65," ",$G65),AllocFactorMatrix,(S$4+1),FALSE)*$E67</f>
        <v>0</v>
      </c>
      <c r="T65" s="25">
        <f>VLOOKUP(CONCATENATE($F65," ",$G65),AllocFactorMatrix,(T$4+1),FALSE)*$E67</f>
        <v>0</v>
      </c>
      <c r="U65" s="25">
        <f>VLOOKUP(CONCATENATE($F65," ",$G65),AllocFactorMatrix,(U$4+1),FALSE)*$E67</f>
        <v>0</v>
      </c>
      <c r="V65" s="25">
        <f>VLOOKUP(CONCATENATE($F65," ",$G65),AllocFactorMatrix,(V$4+1),FALSE)*$E67</f>
        <v>0</v>
      </c>
      <c r="W65" s="25">
        <f t="shared" si="30"/>
        <v>0</v>
      </c>
      <c r="X65" s="25">
        <f>VLOOKUP(CONCATENATE($F65," ",$G65),AllocFactorMatrix,(X$4+1),FALSE)*$E67</f>
        <v>0</v>
      </c>
      <c r="Y65" s="25">
        <f>VLOOKUP(CONCATENATE($F65," ",$G65),AllocFactorMatrix,(Y$4+1),FALSE)*$E67</f>
        <v>0</v>
      </c>
      <c r="Z65" s="25">
        <f t="shared" si="25"/>
        <v>0</v>
      </c>
      <c r="AA65" s="25">
        <f>VLOOKUP(CONCATENATE($F65," ",$G65),AllocFactorMatrix,(AA$4+1),FALSE)*$E67</f>
        <v>0</v>
      </c>
      <c r="AB65" s="25">
        <f>VLOOKUP(CONCATENATE($F65," ",$G65),AllocFactorMatrix,(AB$4+1),FALSE)*$E67</f>
        <v>0</v>
      </c>
      <c r="AC65" s="25">
        <f>VLOOKUP(CONCATENATE($F65," ",$G65),AllocFactorMatrix,(AC$4+1),FALSE)*$E67</f>
        <v>0</v>
      </c>
    </row>
    <row r="66" spans="4:29" hidden="1" outlineLevel="1">
      <c r="E66" s="22"/>
      <c r="F66" s="61" t="str">
        <f>F67</f>
        <v>DIST_CPD</v>
      </c>
      <c r="G66" s="20" t="str">
        <f>$G$14</f>
        <v>CUSTOMER</v>
      </c>
      <c r="H66" s="24">
        <f t="shared" si="23"/>
        <v>0</v>
      </c>
      <c r="I66" s="25">
        <f>VLOOKUP(CONCATENATE($F66," ",$G66),AllocFactorMatrix,(I$4+1),FALSE)*$E67</f>
        <v>0</v>
      </c>
      <c r="J66" s="25">
        <f>VLOOKUP(CONCATENATE($F66," ",$G66),AllocFactorMatrix,(J$4+1),FALSE)*$E67</f>
        <v>0</v>
      </c>
      <c r="K66" s="25">
        <f>VLOOKUP(CONCATENATE($F66," ",$G66),AllocFactorMatrix,(K$4+1),FALSE)*$E67</f>
        <v>0</v>
      </c>
      <c r="L66" s="25">
        <f>VLOOKUP(CONCATENATE($F66," ",$G66),AllocFactorMatrix,(L$4+1),FALSE)*$E67</f>
        <v>0</v>
      </c>
      <c r="M66" s="25">
        <f t="shared" si="28"/>
        <v>0</v>
      </c>
      <c r="N66" s="25">
        <f>VLOOKUP(CONCATENATE($F66," ",$G66),AllocFactorMatrix,(N$4+1),FALSE)*$E67</f>
        <v>0</v>
      </c>
      <c r="O66" s="25">
        <f>VLOOKUP(CONCATENATE($F66," ",$G66),AllocFactorMatrix,(O$4+1),FALSE)*$E67</f>
        <v>0</v>
      </c>
      <c r="P66" s="25">
        <f>VLOOKUP(CONCATENATE($F66," ",$G66),AllocFactorMatrix,(P$4+1),FALSE)*$E67</f>
        <v>0</v>
      </c>
      <c r="Q66" s="25">
        <f>VLOOKUP(CONCATENATE($F66," ",$G66),AllocFactorMatrix,(Q$4+1),FALSE)*$E67</f>
        <v>0</v>
      </c>
      <c r="R66" s="25">
        <f t="shared" si="26"/>
        <v>0</v>
      </c>
      <c r="S66" s="25">
        <f>VLOOKUP(CONCATENATE($F66," ",$G66),AllocFactorMatrix,(S$4+1),FALSE)*$E67</f>
        <v>0</v>
      </c>
      <c r="T66" s="25">
        <f>VLOOKUP(CONCATENATE($F66," ",$G66),AllocFactorMatrix,(T$4+1),FALSE)*$E67</f>
        <v>0</v>
      </c>
      <c r="U66" s="25">
        <f>VLOOKUP(CONCATENATE($F66," ",$G66),AllocFactorMatrix,(U$4+1),FALSE)*$E67</f>
        <v>0</v>
      </c>
      <c r="V66" s="25">
        <f>VLOOKUP(CONCATENATE($F66," ",$G66),AllocFactorMatrix,(V$4+1),FALSE)*$E67</f>
        <v>0</v>
      </c>
      <c r="W66" s="25">
        <f t="shared" si="30"/>
        <v>0</v>
      </c>
      <c r="X66" s="25">
        <f>VLOOKUP(CONCATENATE($F66," ",$G66),AllocFactorMatrix,(X$4+1),FALSE)*$E67</f>
        <v>0</v>
      </c>
      <c r="Y66" s="25">
        <f>VLOOKUP(CONCATENATE($F66," ",$G66),AllocFactorMatrix,(Y$4+1),FALSE)*$E67</f>
        <v>0</v>
      </c>
      <c r="Z66" s="25">
        <f t="shared" si="25"/>
        <v>0</v>
      </c>
      <c r="AA66" s="25">
        <f>VLOOKUP(CONCATENATE($F66," ",$G66),AllocFactorMatrix,(AA$4+1),FALSE)*$E67</f>
        <v>0</v>
      </c>
      <c r="AB66" s="25">
        <f>VLOOKUP(CONCATENATE($F66," ",$G66),AllocFactorMatrix,(AB$4+1),FALSE)*$E67</f>
        <v>0</v>
      </c>
      <c r="AC66" s="25">
        <f>VLOOKUP(CONCATENATE($F66," ",$G66),AllocFactorMatrix,(AC$4+1),FALSE)*$E67</f>
        <v>0</v>
      </c>
    </row>
    <row r="67" spans="4:29" collapsed="1">
      <c r="D67" s="20" t="s">
        <v>88</v>
      </c>
      <c r="E67" s="22">
        <v>170244390.02000001</v>
      </c>
      <c r="F67" s="61" t="s">
        <v>37</v>
      </c>
      <c r="G67" s="20" t="str">
        <f>$G$15</f>
        <v>TOTAL</v>
      </c>
      <c r="H67" s="24">
        <f t="shared" si="23"/>
        <v>170244390.02000001</v>
      </c>
      <c r="I67" s="25">
        <f>VLOOKUP(CONCATENATE($F67," ",$G67),AllocFactorMatrix,(I$4+1),FALSE)*$E67</f>
        <v>113127168.04328412</v>
      </c>
      <c r="J67" s="25">
        <f>VLOOKUP(CONCATENATE($F67," ",$G67),AllocFactorMatrix,(J$4+1),FALSE)*$E67</f>
        <v>28481079.834721282</v>
      </c>
      <c r="K67" s="25">
        <f>VLOOKUP(CONCATENATE($F67," ",$G67),AllocFactorMatrix,(K$4+1),FALSE)*$E67</f>
        <v>332363.99475356023</v>
      </c>
      <c r="L67" s="25">
        <f>VLOOKUP(CONCATENATE($F67," ",$G67),AllocFactorMatrix,(L$4+1),FALSE)*$E67</f>
        <v>0</v>
      </c>
      <c r="M67" s="25">
        <f t="shared" si="28"/>
        <v>28813443.829474844</v>
      </c>
      <c r="N67" s="25">
        <f>VLOOKUP(CONCATENATE($F67," ",$G67),AllocFactorMatrix,(N$4+1),FALSE)*$E67</f>
        <v>12281830.55239105</v>
      </c>
      <c r="O67" s="25">
        <f>VLOOKUP(CONCATENATE($F67," ",$G67),AllocFactorMatrix,(O$4+1),FALSE)*$E67</f>
        <v>3486546.3424471784</v>
      </c>
      <c r="P67" s="25">
        <f>VLOOKUP(CONCATENATE($F67," ",$G67),AllocFactorMatrix,(P$4+1),FALSE)*$E67</f>
        <v>0</v>
      </c>
      <c r="Q67" s="25">
        <f>VLOOKUP(CONCATENATE($F67," ",$G67),AllocFactorMatrix,(Q$4+1),FALSE)*$E67</f>
        <v>0</v>
      </c>
      <c r="R67" s="25">
        <f t="shared" si="26"/>
        <v>15768376.894838229</v>
      </c>
      <c r="S67" s="25">
        <f>VLOOKUP(CONCATENATE($F67," ",$G67),AllocFactorMatrix,(S$4+1),FALSE)*$E67</f>
        <v>700477.92387252382</v>
      </c>
      <c r="T67" s="25">
        <f>VLOOKUP(CONCATENATE($F67," ",$G67),AllocFactorMatrix,(T$4+1),FALSE)*$E67</f>
        <v>8102007.0112414835</v>
      </c>
      <c r="U67" s="25">
        <f>VLOOKUP(CONCATENATE($F67," ",$G67),AllocFactorMatrix,(U$4+1),FALSE)*$E67</f>
        <v>0</v>
      </c>
      <c r="V67" s="25">
        <f>VLOOKUP(CONCATENATE($F67," ",$G67),AllocFactorMatrix,(V$4+1),FALSE)*$E67</f>
        <v>0</v>
      </c>
      <c r="W67" s="25">
        <f t="shared" si="30"/>
        <v>8802484.9351140074</v>
      </c>
      <c r="X67" s="25">
        <f>VLOOKUP(CONCATENATE($F67," ",$G67),AllocFactorMatrix,(X$4+1),FALSE)*$E67</f>
        <v>3333081.8788735904</v>
      </c>
      <c r="Y67" s="25">
        <f>VLOOKUP(CONCATENATE($F67," ",$G67),AllocFactorMatrix,(Y$4+1),FALSE)*$E67</f>
        <v>79857.88645733842</v>
      </c>
      <c r="Z67" s="25">
        <f t="shared" si="25"/>
        <v>3412939.7653309288</v>
      </c>
      <c r="AA67" s="25">
        <f>VLOOKUP(CONCATENATE($F67," ",$G67),AllocFactorMatrix,(AA$4+1),FALSE)*$E67</f>
        <v>57344.876652958948</v>
      </c>
      <c r="AB67" s="25">
        <f>VLOOKUP(CONCATENATE($F67," ",$G67),AllocFactorMatrix,(AB$4+1),FALSE)*$E67</f>
        <v>210208.24112314731</v>
      </c>
      <c r="AC67" s="25">
        <f>VLOOKUP(CONCATENATE($F67," ",$G67),AllocFactorMatrix,(AC$4+1),FALSE)*$E67</f>
        <v>52423.434181770761</v>
      </c>
    </row>
    <row r="68" spans="4:29" hidden="1" outlineLevel="1">
      <c r="E68" s="22"/>
      <c r="F68" s="61" t="str">
        <f>F75</f>
        <v>DIST_CPD</v>
      </c>
      <c r="G68" s="20" t="str">
        <f>$G$8</f>
        <v>PRODUCTION</v>
      </c>
      <c r="H68" s="24">
        <f t="shared" si="23"/>
        <v>0</v>
      </c>
      <c r="I68" s="25">
        <f>VLOOKUP(CONCATENATE($F68," ",$G68),AllocFactorMatrix,(I$4+1),FALSE)*$E75</f>
        <v>0</v>
      </c>
      <c r="J68" s="25">
        <f>VLOOKUP(CONCATENATE($F68," ",$G68),AllocFactorMatrix,(J$4+1),FALSE)*$E75</f>
        <v>0</v>
      </c>
      <c r="K68" s="25">
        <f>VLOOKUP(CONCATENATE($F68," ",$G68),AllocFactorMatrix,(K$4+1),FALSE)*$E75</f>
        <v>0</v>
      </c>
      <c r="L68" s="25">
        <f>VLOOKUP(CONCATENATE($F68," ",$G68),AllocFactorMatrix,(L$4+1),FALSE)*$E75</f>
        <v>0</v>
      </c>
      <c r="M68" s="25">
        <f t="shared" ref="M68:M75" si="31">SUBTOTAL(9,J68:L68)</f>
        <v>0</v>
      </c>
      <c r="N68" s="25">
        <f>VLOOKUP(CONCATENATE($F68," ",$G68),AllocFactorMatrix,(N$4+1),FALSE)*$E75</f>
        <v>0</v>
      </c>
      <c r="O68" s="25">
        <f>VLOOKUP(CONCATENATE($F68," ",$G68),AllocFactorMatrix,(O$4+1),FALSE)*$E75</f>
        <v>0</v>
      </c>
      <c r="P68" s="25">
        <f>VLOOKUP(CONCATENATE($F68," ",$G68),AllocFactorMatrix,(P$4+1),FALSE)*$E75</f>
        <v>0</v>
      </c>
      <c r="Q68" s="25">
        <f>VLOOKUP(CONCATENATE($F68," ",$G68),AllocFactorMatrix,(Q$4+1),FALSE)*$E75</f>
        <v>0</v>
      </c>
      <c r="R68" s="25">
        <f t="shared" si="26"/>
        <v>0</v>
      </c>
      <c r="S68" s="25">
        <f>VLOOKUP(CONCATENATE($F68," ",$G68),AllocFactorMatrix,(S$4+1),FALSE)*$E75</f>
        <v>0</v>
      </c>
      <c r="T68" s="25">
        <f>VLOOKUP(CONCATENATE($F68," ",$G68),AllocFactorMatrix,(T$4+1),FALSE)*$E75</f>
        <v>0</v>
      </c>
      <c r="U68" s="25">
        <f>VLOOKUP(CONCATENATE($F68," ",$G68),AllocFactorMatrix,(U$4+1),FALSE)*$E75</f>
        <v>0</v>
      </c>
      <c r="V68" s="25">
        <f>VLOOKUP(CONCATENATE($F68," ",$G68),AllocFactorMatrix,(V$4+1),FALSE)*$E75</f>
        <v>0</v>
      </c>
      <c r="W68" s="25">
        <f>SUBTOTAL(9,S68:V68)</f>
        <v>0</v>
      </c>
      <c r="X68" s="25">
        <f>VLOOKUP(CONCATENATE($F68," ",$G68),AllocFactorMatrix,(X$4+1),FALSE)*$E75</f>
        <v>0</v>
      </c>
      <c r="Y68" s="25">
        <f>VLOOKUP(CONCATENATE($F68," ",$G68),AllocFactorMatrix,(Y$4+1),FALSE)*$E75</f>
        <v>0</v>
      </c>
      <c r="Z68" s="25">
        <f t="shared" si="25"/>
        <v>0</v>
      </c>
      <c r="AA68" s="25">
        <f>VLOOKUP(CONCATENATE($F68," ",$G68),AllocFactorMatrix,(AA$4+1),FALSE)*$E75</f>
        <v>0</v>
      </c>
      <c r="AB68" s="25">
        <f>VLOOKUP(CONCATENATE($F68," ",$G68),AllocFactorMatrix,(AB$4+1),FALSE)*$E75</f>
        <v>0</v>
      </c>
      <c r="AC68" s="25">
        <f>VLOOKUP(CONCATENATE($F68," ",$G68),AllocFactorMatrix,(AC$4+1),FALSE)*$E75</f>
        <v>0</v>
      </c>
    </row>
    <row r="69" spans="4:29" hidden="1" outlineLevel="1">
      <c r="E69" s="22"/>
      <c r="F69" s="61" t="str">
        <f>F75</f>
        <v>DIST_CPD</v>
      </c>
      <c r="G69" s="20" t="str">
        <f>$G$9</f>
        <v>BULKTRAN</v>
      </c>
      <c r="H69" s="24">
        <f t="shared" si="23"/>
        <v>0</v>
      </c>
      <c r="I69" s="25">
        <f>VLOOKUP(CONCATENATE($F69," ",$G69),AllocFactorMatrix,(I$4+1),FALSE)*$E75</f>
        <v>0</v>
      </c>
      <c r="J69" s="25">
        <f>VLOOKUP(CONCATENATE($F69," ",$G69),AllocFactorMatrix,(J$4+1),FALSE)*$E75</f>
        <v>0</v>
      </c>
      <c r="K69" s="25">
        <f>VLOOKUP(CONCATENATE($F69," ",$G69),AllocFactorMatrix,(K$4+1),FALSE)*$E75</f>
        <v>0</v>
      </c>
      <c r="L69" s="25">
        <f>VLOOKUP(CONCATENATE($F69," ",$G69),AllocFactorMatrix,(L$4+1),FALSE)*$E75</f>
        <v>0</v>
      </c>
      <c r="M69" s="25">
        <f t="shared" si="31"/>
        <v>0</v>
      </c>
      <c r="N69" s="25">
        <f>VLOOKUP(CONCATENATE($F69," ",$G69),AllocFactorMatrix,(N$4+1),FALSE)*$E75</f>
        <v>0</v>
      </c>
      <c r="O69" s="25">
        <f>VLOOKUP(CONCATENATE($F69," ",$G69),AllocFactorMatrix,(O$4+1),FALSE)*$E75</f>
        <v>0</v>
      </c>
      <c r="P69" s="25">
        <f>VLOOKUP(CONCATENATE($F69," ",$G69),AllocFactorMatrix,(P$4+1),FALSE)*$E75</f>
        <v>0</v>
      </c>
      <c r="Q69" s="25">
        <f>VLOOKUP(CONCATENATE($F69," ",$G69),AllocFactorMatrix,(Q$4+1),FALSE)*$E75</f>
        <v>0</v>
      </c>
      <c r="R69" s="25">
        <f t="shared" si="26"/>
        <v>0</v>
      </c>
      <c r="S69" s="25">
        <f>VLOOKUP(CONCATENATE($F69," ",$G69),AllocFactorMatrix,(S$4+1),FALSE)*$E75</f>
        <v>0</v>
      </c>
      <c r="T69" s="25">
        <f>VLOOKUP(CONCATENATE($F69," ",$G69),AllocFactorMatrix,(T$4+1),FALSE)*$E75</f>
        <v>0</v>
      </c>
      <c r="U69" s="25">
        <f>VLOOKUP(CONCATENATE($F69," ",$G69),AllocFactorMatrix,(U$4+1),FALSE)*$E75</f>
        <v>0</v>
      </c>
      <c r="V69" s="25">
        <f>VLOOKUP(CONCATENATE($F69," ",$G69),AllocFactorMatrix,(V$4+1),FALSE)*$E75</f>
        <v>0</v>
      </c>
      <c r="W69" s="25">
        <f t="shared" ref="W69:W75" si="32">SUBTOTAL(9,S69:V69)</f>
        <v>0</v>
      </c>
      <c r="X69" s="25">
        <f>VLOOKUP(CONCATENATE($F69," ",$G69),AllocFactorMatrix,(X$4+1),FALSE)*$E75</f>
        <v>0</v>
      </c>
      <c r="Y69" s="25">
        <f>VLOOKUP(CONCATENATE($F69," ",$G69),AllocFactorMatrix,(Y$4+1),FALSE)*$E75</f>
        <v>0</v>
      </c>
      <c r="Z69" s="25">
        <f t="shared" si="25"/>
        <v>0</v>
      </c>
      <c r="AA69" s="25">
        <f>VLOOKUP(CONCATENATE($F69," ",$G69),AllocFactorMatrix,(AA$4+1),FALSE)*$E75</f>
        <v>0</v>
      </c>
      <c r="AB69" s="25">
        <f>VLOOKUP(CONCATENATE($F69," ",$G69),AllocFactorMatrix,(AB$4+1),FALSE)*$E75</f>
        <v>0</v>
      </c>
      <c r="AC69" s="25">
        <f>VLOOKUP(CONCATENATE($F69," ",$G69),AllocFactorMatrix,(AC$4+1),FALSE)*$E75</f>
        <v>0</v>
      </c>
    </row>
    <row r="70" spans="4:29" hidden="1" outlineLevel="1">
      <c r="E70" s="22"/>
      <c r="F70" s="61" t="str">
        <f>F75</f>
        <v>DIST_CPD</v>
      </c>
      <c r="G70" s="20" t="str">
        <f>$G$10</f>
        <v>SUBTRAN</v>
      </c>
      <c r="H70" s="24">
        <f t="shared" si="23"/>
        <v>0</v>
      </c>
      <c r="I70" s="25">
        <f>VLOOKUP(CONCATENATE($F70," ",$G70),AllocFactorMatrix,(I$4+1),FALSE)*$E75</f>
        <v>0</v>
      </c>
      <c r="J70" s="25">
        <f>VLOOKUP(CONCATENATE($F70," ",$G70),AllocFactorMatrix,(J$4+1),FALSE)*$E75</f>
        <v>0</v>
      </c>
      <c r="K70" s="25">
        <f>VLOOKUP(CONCATENATE($F70," ",$G70),AllocFactorMatrix,(K$4+1),FALSE)*$E75</f>
        <v>0</v>
      </c>
      <c r="L70" s="25">
        <f>VLOOKUP(CONCATENATE($F70," ",$G70),AllocFactorMatrix,(L$4+1),FALSE)*$E75</f>
        <v>0</v>
      </c>
      <c r="M70" s="25">
        <f t="shared" si="31"/>
        <v>0</v>
      </c>
      <c r="N70" s="25">
        <f>VLOOKUP(CONCATENATE($F70," ",$G70),AllocFactorMatrix,(N$4+1),FALSE)*$E75</f>
        <v>0</v>
      </c>
      <c r="O70" s="25">
        <f>VLOOKUP(CONCATENATE($F70," ",$G70),AllocFactorMatrix,(O$4+1),FALSE)*$E75</f>
        <v>0</v>
      </c>
      <c r="P70" s="25">
        <f>VLOOKUP(CONCATENATE($F70," ",$G70),AllocFactorMatrix,(P$4+1),FALSE)*$E75</f>
        <v>0</v>
      </c>
      <c r="Q70" s="25">
        <f>VLOOKUP(CONCATENATE($F70," ",$G70),AllocFactorMatrix,(Q$4+1),FALSE)*$E75</f>
        <v>0</v>
      </c>
      <c r="R70" s="25">
        <f t="shared" si="26"/>
        <v>0</v>
      </c>
      <c r="S70" s="25">
        <f>VLOOKUP(CONCATENATE($F70," ",$G70),AllocFactorMatrix,(S$4+1),FALSE)*$E75</f>
        <v>0</v>
      </c>
      <c r="T70" s="25">
        <f>VLOOKUP(CONCATENATE($F70," ",$G70),AllocFactorMatrix,(T$4+1),FALSE)*$E75</f>
        <v>0</v>
      </c>
      <c r="U70" s="25">
        <f>VLOOKUP(CONCATENATE($F70," ",$G70),AllocFactorMatrix,(U$4+1),FALSE)*$E75</f>
        <v>0</v>
      </c>
      <c r="V70" s="25">
        <f>VLOOKUP(CONCATENATE($F70," ",$G70),AllocFactorMatrix,(V$4+1),FALSE)*$E75</f>
        <v>0</v>
      </c>
      <c r="W70" s="25">
        <f t="shared" si="32"/>
        <v>0</v>
      </c>
      <c r="X70" s="25">
        <f>VLOOKUP(CONCATENATE($F70," ",$G70),AllocFactorMatrix,(X$4+1),FALSE)*$E75</f>
        <v>0</v>
      </c>
      <c r="Y70" s="25">
        <f>VLOOKUP(CONCATENATE($F70," ",$G70),AllocFactorMatrix,(Y$4+1),FALSE)*$E75</f>
        <v>0</v>
      </c>
      <c r="Z70" s="25">
        <f t="shared" si="25"/>
        <v>0</v>
      </c>
      <c r="AA70" s="25">
        <f>VLOOKUP(CONCATENATE($F70," ",$G70),AllocFactorMatrix,(AA$4+1),FALSE)*$E75</f>
        <v>0</v>
      </c>
      <c r="AB70" s="25">
        <f>VLOOKUP(CONCATENATE($F70," ",$G70),AllocFactorMatrix,(AB$4+1),FALSE)*$E75</f>
        <v>0</v>
      </c>
      <c r="AC70" s="25">
        <f>VLOOKUP(CONCATENATE($F70," ",$G70),AllocFactorMatrix,(AC$4+1),FALSE)*$E75</f>
        <v>0</v>
      </c>
    </row>
    <row r="71" spans="4:29" hidden="1" outlineLevel="1">
      <c r="E71" s="22"/>
      <c r="F71" s="61" t="str">
        <f>F75</f>
        <v>DIST_CPD</v>
      </c>
      <c r="G71" s="20" t="str">
        <f>$G$11</f>
        <v>DISTPRI</v>
      </c>
      <c r="H71" s="24">
        <f t="shared" si="23"/>
        <v>3211365.71</v>
      </c>
      <c r="I71" s="25">
        <f>VLOOKUP(CONCATENATE($F71," ",$G71),AllocFactorMatrix,(I$4+1),FALSE)*$E75</f>
        <v>2133948.1922483989</v>
      </c>
      <c r="J71" s="25">
        <f>VLOOKUP(CONCATENATE($F71," ",$G71),AllocFactorMatrix,(J$4+1),FALSE)*$E75</f>
        <v>537246.26787556091</v>
      </c>
      <c r="K71" s="25">
        <f>VLOOKUP(CONCATENATE($F71," ",$G71),AllocFactorMatrix,(K$4+1),FALSE)*$E75</f>
        <v>6269.4714102756261</v>
      </c>
      <c r="L71" s="25">
        <f>VLOOKUP(CONCATENATE($F71," ",$G71),AllocFactorMatrix,(L$4+1),FALSE)*$E75</f>
        <v>0</v>
      </c>
      <c r="M71" s="25">
        <f t="shared" si="31"/>
        <v>543515.73928583658</v>
      </c>
      <c r="N71" s="25">
        <f>VLOOKUP(CONCATENATE($F71," ",$G71),AllocFactorMatrix,(N$4+1),FALSE)*$E75</f>
        <v>231675.47246253144</v>
      </c>
      <c r="O71" s="25">
        <f>VLOOKUP(CONCATENATE($F71," ",$G71),AllocFactorMatrix,(O$4+1),FALSE)*$E75</f>
        <v>65767.661237738488</v>
      </c>
      <c r="P71" s="25">
        <f>VLOOKUP(CONCATENATE($F71," ",$G71),AllocFactorMatrix,(P$4+1),FALSE)*$E75</f>
        <v>0</v>
      </c>
      <c r="Q71" s="25">
        <f>VLOOKUP(CONCATENATE($F71," ",$G71),AllocFactorMatrix,(Q$4+1),FALSE)*$E75</f>
        <v>0</v>
      </c>
      <c r="R71" s="25">
        <f t="shared" si="26"/>
        <v>297443.13370026991</v>
      </c>
      <c r="S71" s="25">
        <f>VLOOKUP(CONCATENATE($F71," ",$G71),AllocFactorMatrix,(S$4+1),FALSE)*$E75</f>
        <v>13213.303446133803</v>
      </c>
      <c r="T71" s="25">
        <f>VLOOKUP(CONCATENATE($F71," ",$G71),AllocFactorMatrix,(T$4+1),FALSE)*$E75</f>
        <v>152830.33699391724</v>
      </c>
      <c r="U71" s="25">
        <f>VLOOKUP(CONCATENATE($F71," ",$G71),AllocFactorMatrix,(U$4+1),FALSE)*$E75</f>
        <v>0</v>
      </c>
      <c r="V71" s="25">
        <f>VLOOKUP(CONCATENATE($F71," ",$G71),AllocFactorMatrix,(V$4+1),FALSE)*$E75</f>
        <v>0</v>
      </c>
      <c r="W71" s="25">
        <f t="shared" si="32"/>
        <v>166043.64044005104</v>
      </c>
      <c r="X71" s="25">
        <f>VLOOKUP(CONCATENATE($F71," ",$G71),AllocFactorMatrix,(X$4+1),FALSE)*$E75</f>
        <v>62872.819792649636</v>
      </c>
      <c r="Y71" s="25">
        <f>VLOOKUP(CONCATENATE($F71," ",$G71),AllocFactorMatrix,(Y$4+1),FALSE)*$E75</f>
        <v>1506.3807871263325</v>
      </c>
      <c r="Z71" s="25">
        <f t="shared" si="25"/>
        <v>64379.20057977597</v>
      </c>
      <c r="AA71" s="25">
        <f>VLOOKUP(CONCATENATE($F71," ",$G71),AllocFactorMatrix,(AA$4+1),FALSE)*$E75</f>
        <v>1081.7118291290403</v>
      </c>
      <c r="AB71" s="25">
        <f>VLOOKUP(CONCATENATE($F71," ",$G71),AllocFactorMatrix,(AB$4+1),FALSE)*$E75</f>
        <v>3965.2145801866527</v>
      </c>
      <c r="AC71" s="25">
        <f>VLOOKUP(CONCATENATE($F71," ",$G71),AllocFactorMatrix,(AC$4+1),FALSE)*$E75</f>
        <v>988.87733635159998</v>
      </c>
    </row>
    <row r="72" spans="4:29" hidden="1" outlineLevel="1">
      <c r="E72" s="22"/>
      <c r="F72" s="61" t="str">
        <f>F75</f>
        <v>DIST_CPD</v>
      </c>
      <c r="G72" s="20" t="str">
        <f>$G$12</f>
        <v>DISTSEC</v>
      </c>
      <c r="H72" s="24">
        <f t="shared" si="23"/>
        <v>0</v>
      </c>
      <c r="I72" s="25">
        <f>VLOOKUP(CONCATENATE($F72," ",$G72),AllocFactorMatrix,(I$4+1),FALSE)*$E75</f>
        <v>0</v>
      </c>
      <c r="J72" s="25">
        <f>VLOOKUP(CONCATENATE($F72," ",$G72),AllocFactorMatrix,(J$4+1),FALSE)*$E75</f>
        <v>0</v>
      </c>
      <c r="K72" s="25">
        <f>VLOOKUP(CONCATENATE($F72," ",$G72),AllocFactorMatrix,(K$4+1),FALSE)*$E75</f>
        <v>0</v>
      </c>
      <c r="L72" s="25">
        <f>VLOOKUP(CONCATENATE($F72," ",$G72),AllocFactorMatrix,(L$4+1),FALSE)*$E75</f>
        <v>0</v>
      </c>
      <c r="M72" s="25">
        <f t="shared" si="31"/>
        <v>0</v>
      </c>
      <c r="N72" s="25">
        <f>VLOOKUP(CONCATENATE($F72," ",$G72),AllocFactorMatrix,(N$4+1),FALSE)*$E75</f>
        <v>0</v>
      </c>
      <c r="O72" s="25">
        <f>VLOOKUP(CONCATENATE($F72," ",$G72),AllocFactorMatrix,(O$4+1),FALSE)*$E75</f>
        <v>0</v>
      </c>
      <c r="P72" s="25">
        <f>VLOOKUP(CONCATENATE($F72," ",$G72),AllocFactorMatrix,(P$4+1),FALSE)*$E75</f>
        <v>0</v>
      </c>
      <c r="Q72" s="25">
        <f>VLOOKUP(CONCATENATE($F72," ",$G72),AllocFactorMatrix,(Q$4+1),FALSE)*$E75</f>
        <v>0</v>
      </c>
      <c r="R72" s="25">
        <f t="shared" si="26"/>
        <v>0</v>
      </c>
      <c r="S72" s="25">
        <f>VLOOKUP(CONCATENATE($F72," ",$G72),AllocFactorMatrix,(S$4+1),FALSE)*$E75</f>
        <v>0</v>
      </c>
      <c r="T72" s="25">
        <f>VLOOKUP(CONCATENATE($F72," ",$G72),AllocFactorMatrix,(T$4+1),FALSE)*$E75</f>
        <v>0</v>
      </c>
      <c r="U72" s="25">
        <f>VLOOKUP(CONCATENATE($F72," ",$G72),AllocFactorMatrix,(U$4+1),FALSE)*$E75</f>
        <v>0</v>
      </c>
      <c r="V72" s="25">
        <f>VLOOKUP(CONCATENATE($F72," ",$G72),AllocFactorMatrix,(V$4+1),FALSE)*$E75</f>
        <v>0</v>
      </c>
      <c r="W72" s="25">
        <f t="shared" si="32"/>
        <v>0</v>
      </c>
      <c r="X72" s="25">
        <f>VLOOKUP(CONCATENATE($F72," ",$G72),AllocFactorMatrix,(X$4+1),FALSE)*$E75</f>
        <v>0</v>
      </c>
      <c r="Y72" s="25">
        <f>VLOOKUP(CONCATENATE($F72," ",$G72),AllocFactorMatrix,(Y$4+1),FALSE)*$E75</f>
        <v>0</v>
      </c>
      <c r="Z72" s="25">
        <f t="shared" si="25"/>
        <v>0</v>
      </c>
      <c r="AA72" s="25">
        <f>VLOOKUP(CONCATENATE($F72," ",$G72),AllocFactorMatrix,(AA$4+1),FALSE)*$E75</f>
        <v>0</v>
      </c>
      <c r="AB72" s="25">
        <f>VLOOKUP(CONCATENATE($F72," ",$G72),AllocFactorMatrix,(AB$4+1),FALSE)*$E75</f>
        <v>0</v>
      </c>
      <c r="AC72" s="25">
        <f>VLOOKUP(CONCATENATE($F72," ",$G72),AllocFactorMatrix,(AC$4+1),FALSE)*$E75</f>
        <v>0</v>
      </c>
    </row>
    <row r="73" spans="4:29" hidden="1" outlineLevel="1">
      <c r="E73" s="22"/>
      <c r="F73" s="61" t="str">
        <f>F75</f>
        <v>DIST_CPD</v>
      </c>
      <c r="G73" s="20" t="str">
        <f>$G$13</f>
        <v>ENERGY</v>
      </c>
      <c r="H73" s="24">
        <f t="shared" si="23"/>
        <v>0</v>
      </c>
      <c r="I73" s="25">
        <f>VLOOKUP(CONCATENATE($F73," ",$G73),AllocFactorMatrix,(I$4+1),FALSE)*$E75</f>
        <v>0</v>
      </c>
      <c r="J73" s="25">
        <f>VLOOKUP(CONCATENATE($F73," ",$G73),AllocFactorMatrix,(J$4+1),FALSE)*$E75</f>
        <v>0</v>
      </c>
      <c r="K73" s="25">
        <f>VLOOKUP(CONCATENATE($F73," ",$G73),AllocFactorMatrix,(K$4+1),FALSE)*$E75</f>
        <v>0</v>
      </c>
      <c r="L73" s="25">
        <f>VLOOKUP(CONCATENATE($F73," ",$G73),AllocFactorMatrix,(L$4+1),FALSE)*$E75</f>
        <v>0</v>
      </c>
      <c r="M73" s="25">
        <f t="shared" si="31"/>
        <v>0</v>
      </c>
      <c r="N73" s="25">
        <f>VLOOKUP(CONCATENATE($F73," ",$G73),AllocFactorMatrix,(N$4+1),FALSE)*$E75</f>
        <v>0</v>
      </c>
      <c r="O73" s="25">
        <f>VLOOKUP(CONCATENATE($F73," ",$G73),AllocFactorMatrix,(O$4+1),FALSE)*$E75</f>
        <v>0</v>
      </c>
      <c r="P73" s="25">
        <f>VLOOKUP(CONCATENATE($F73," ",$G73),AllocFactorMatrix,(P$4+1),FALSE)*$E75</f>
        <v>0</v>
      </c>
      <c r="Q73" s="25">
        <f>VLOOKUP(CONCATENATE($F73," ",$G73),AllocFactorMatrix,(Q$4+1),FALSE)*$E75</f>
        <v>0</v>
      </c>
      <c r="R73" s="25">
        <f t="shared" si="26"/>
        <v>0</v>
      </c>
      <c r="S73" s="25">
        <f>VLOOKUP(CONCATENATE($F73," ",$G73),AllocFactorMatrix,(S$4+1),FALSE)*$E75</f>
        <v>0</v>
      </c>
      <c r="T73" s="25">
        <f>VLOOKUP(CONCATENATE($F73," ",$G73),AllocFactorMatrix,(T$4+1),FALSE)*$E75</f>
        <v>0</v>
      </c>
      <c r="U73" s="25">
        <f>VLOOKUP(CONCATENATE($F73," ",$G73),AllocFactorMatrix,(U$4+1),FALSE)*$E75</f>
        <v>0</v>
      </c>
      <c r="V73" s="25">
        <f>VLOOKUP(CONCATENATE($F73," ",$G73),AllocFactorMatrix,(V$4+1),FALSE)*$E75</f>
        <v>0</v>
      </c>
      <c r="W73" s="25">
        <f t="shared" si="32"/>
        <v>0</v>
      </c>
      <c r="X73" s="25">
        <f>VLOOKUP(CONCATENATE($F73," ",$G73),AllocFactorMatrix,(X$4+1),FALSE)*$E75</f>
        <v>0</v>
      </c>
      <c r="Y73" s="25">
        <f>VLOOKUP(CONCATENATE($F73," ",$G73),AllocFactorMatrix,(Y$4+1),FALSE)*$E75</f>
        <v>0</v>
      </c>
      <c r="Z73" s="25">
        <f t="shared" si="25"/>
        <v>0</v>
      </c>
      <c r="AA73" s="25">
        <f>VLOOKUP(CONCATENATE($F73," ",$G73),AllocFactorMatrix,(AA$4+1),FALSE)*$E75</f>
        <v>0</v>
      </c>
      <c r="AB73" s="25">
        <f>VLOOKUP(CONCATENATE($F73," ",$G73),AllocFactorMatrix,(AB$4+1),FALSE)*$E75</f>
        <v>0</v>
      </c>
      <c r="AC73" s="25">
        <f>VLOOKUP(CONCATENATE($F73," ",$G73),AllocFactorMatrix,(AC$4+1),FALSE)*$E75</f>
        <v>0</v>
      </c>
    </row>
    <row r="74" spans="4:29" hidden="1" outlineLevel="1">
      <c r="E74" s="22"/>
      <c r="F74" s="61" t="str">
        <f>F75</f>
        <v>DIST_CPD</v>
      </c>
      <c r="G74" s="20" t="str">
        <f>$G$14</f>
        <v>CUSTOMER</v>
      </c>
      <c r="H74" s="24">
        <f t="shared" si="23"/>
        <v>0</v>
      </c>
      <c r="I74" s="25">
        <f>VLOOKUP(CONCATENATE($F74," ",$G74),AllocFactorMatrix,(I$4+1),FALSE)*$E75</f>
        <v>0</v>
      </c>
      <c r="J74" s="25">
        <f>VLOOKUP(CONCATENATE($F74," ",$G74),AllocFactorMatrix,(J$4+1),FALSE)*$E75</f>
        <v>0</v>
      </c>
      <c r="K74" s="25">
        <f>VLOOKUP(CONCATENATE($F74," ",$G74),AllocFactorMatrix,(K$4+1),FALSE)*$E75</f>
        <v>0</v>
      </c>
      <c r="L74" s="25">
        <f>VLOOKUP(CONCATENATE($F74," ",$G74),AllocFactorMatrix,(L$4+1),FALSE)*$E75</f>
        <v>0</v>
      </c>
      <c r="M74" s="25">
        <f t="shared" si="31"/>
        <v>0</v>
      </c>
      <c r="N74" s="25">
        <f>VLOOKUP(CONCATENATE($F74," ",$G74),AllocFactorMatrix,(N$4+1),FALSE)*$E75</f>
        <v>0</v>
      </c>
      <c r="O74" s="25">
        <f>VLOOKUP(CONCATENATE($F74," ",$G74),AllocFactorMatrix,(O$4+1),FALSE)*$E75</f>
        <v>0</v>
      </c>
      <c r="P74" s="25">
        <f>VLOOKUP(CONCATENATE($F74," ",$G74),AllocFactorMatrix,(P$4+1),FALSE)*$E75</f>
        <v>0</v>
      </c>
      <c r="Q74" s="25">
        <f>VLOOKUP(CONCATENATE($F74," ",$G74),AllocFactorMatrix,(Q$4+1),FALSE)*$E75</f>
        <v>0</v>
      </c>
      <c r="R74" s="25">
        <f t="shared" si="26"/>
        <v>0</v>
      </c>
      <c r="S74" s="25">
        <f>VLOOKUP(CONCATENATE($F74," ",$G74),AllocFactorMatrix,(S$4+1),FALSE)*$E75</f>
        <v>0</v>
      </c>
      <c r="T74" s="25">
        <f>VLOOKUP(CONCATENATE($F74," ",$G74),AllocFactorMatrix,(T$4+1),FALSE)*$E75</f>
        <v>0</v>
      </c>
      <c r="U74" s="25">
        <f>VLOOKUP(CONCATENATE($F74," ",$G74),AllocFactorMatrix,(U$4+1),FALSE)*$E75</f>
        <v>0</v>
      </c>
      <c r="V74" s="25">
        <f>VLOOKUP(CONCATENATE($F74," ",$G74),AllocFactorMatrix,(V$4+1),FALSE)*$E75</f>
        <v>0</v>
      </c>
      <c r="W74" s="25">
        <f t="shared" si="32"/>
        <v>0</v>
      </c>
      <c r="X74" s="25">
        <f>VLOOKUP(CONCATENATE($F74," ",$G74),AllocFactorMatrix,(X$4+1),FALSE)*$E75</f>
        <v>0</v>
      </c>
      <c r="Y74" s="25">
        <f>VLOOKUP(CONCATENATE($F74," ",$G74),AllocFactorMatrix,(Y$4+1),FALSE)*$E75</f>
        <v>0</v>
      </c>
      <c r="Z74" s="25">
        <f t="shared" si="25"/>
        <v>0</v>
      </c>
      <c r="AA74" s="25">
        <f>VLOOKUP(CONCATENATE($F74," ",$G74),AllocFactorMatrix,(AA$4+1),FALSE)*$E75</f>
        <v>0</v>
      </c>
      <c r="AB74" s="25">
        <f>VLOOKUP(CONCATENATE($F74," ",$G74),AllocFactorMatrix,(AB$4+1),FALSE)*$E75</f>
        <v>0</v>
      </c>
      <c r="AC74" s="25">
        <f>VLOOKUP(CONCATENATE($F74," ",$G74),AllocFactorMatrix,(AC$4+1),FALSE)*$E75</f>
        <v>0</v>
      </c>
    </row>
    <row r="75" spans="4:29" collapsed="1">
      <c r="D75" s="20" t="s">
        <v>182</v>
      </c>
      <c r="E75" s="22">
        <v>3211365.71</v>
      </c>
      <c r="F75" s="61" t="s">
        <v>37</v>
      </c>
      <c r="G75" s="20" t="str">
        <f>$G$15</f>
        <v>TOTAL</v>
      </c>
      <c r="H75" s="24">
        <f t="shared" si="23"/>
        <v>3211365.71</v>
      </c>
      <c r="I75" s="25">
        <f>VLOOKUP(CONCATENATE($F75," ",$G75),AllocFactorMatrix,(I$4+1),FALSE)*$E75</f>
        <v>2133948.1922483989</v>
      </c>
      <c r="J75" s="25">
        <f>VLOOKUP(CONCATENATE($F75," ",$G75),AllocFactorMatrix,(J$4+1),FALSE)*$E75</f>
        <v>537246.26787556091</v>
      </c>
      <c r="K75" s="25">
        <f>VLOOKUP(CONCATENATE($F75," ",$G75),AllocFactorMatrix,(K$4+1),FALSE)*$E75</f>
        <v>6269.4714102756261</v>
      </c>
      <c r="L75" s="25">
        <f>VLOOKUP(CONCATENATE($F75," ",$G75),AllocFactorMatrix,(L$4+1),FALSE)*$E75</f>
        <v>0</v>
      </c>
      <c r="M75" s="25">
        <f t="shared" si="31"/>
        <v>543515.73928583658</v>
      </c>
      <c r="N75" s="25">
        <f>VLOOKUP(CONCATENATE($F75," ",$G75),AllocFactorMatrix,(N$4+1),FALSE)*$E75</f>
        <v>231675.47246253144</v>
      </c>
      <c r="O75" s="25">
        <f>VLOOKUP(CONCATENATE($F75," ",$G75),AllocFactorMatrix,(O$4+1),FALSE)*$E75</f>
        <v>65767.661237738488</v>
      </c>
      <c r="P75" s="25">
        <f>VLOOKUP(CONCATENATE($F75," ",$G75),AllocFactorMatrix,(P$4+1),FALSE)*$E75</f>
        <v>0</v>
      </c>
      <c r="Q75" s="25">
        <f>VLOOKUP(CONCATENATE($F75," ",$G75),AllocFactorMatrix,(Q$4+1),FALSE)*$E75</f>
        <v>0</v>
      </c>
      <c r="R75" s="25">
        <f t="shared" si="26"/>
        <v>297443.13370026991</v>
      </c>
      <c r="S75" s="25">
        <f>VLOOKUP(CONCATENATE($F75," ",$G75),AllocFactorMatrix,(S$4+1),FALSE)*$E75</f>
        <v>13213.303446133803</v>
      </c>
      <c r="T75" s="25">
        <f>VLOOKUP(CONCATENATE($F75," ",$G75),AllocFactorMatrix,(T$4+1),FALSE)*$E75</f>
        <v>152830.33699391724</v>
      </c>
      <c r="U75" s="25">
        <f>VLOOKUP(CONCATENATE($F75," ",$G75),AllocFactorMatrix,(U$4+1),FALSE)*$E75</f>
        <v>0</v>
      </c>
      <c r="V75" s="25">
        <f>VLOOKUP(CONCATENATE($F75," ",$G75),AllocFactorMatrix,(V$4+1),FALSE)*$E75</f>
        <v>0</v>
      </c>
      <c r="W75" s="25">
        <f t="shared" si="32"/>
        <v>166043.64044005104</v>
      </c>
      <c r="X75" s="25">
        <f>VLOOKUP(CONCATENATE($F75," ",$G75),AllocFactorMatrix,(X$4+1),FALSE)*$E75</f>
        <v>62872.819792649636</v>
      </c>
      <c r="Y75" s="25">
        <f>VLOOKUP(CONCATENATE($F75," ",$G75),AllocFactorMatrix,(Y$4+1),FALSE)*$E75</f>
        <v>1506.3807871263325</v>
      </c>
      <c r="Z75" s="25">
        <f t="shared" si="25"/>
        <v>64379.20057977597</v>
      </c>
      <c r="AA75" s="25">
        <f>VLOOKUP(CONCATENATE($F75," ",$G75),AllocFactorMatrix,(AA$4+1),FALSE)*$E75</f>
        <v>1081.7118291290403</v>
      </c>
      <c r="AB75" s="25">
        <f>VLOOKUP(CONCATENATE($F75," ",$G75),AllocFactorMatrix,(AB$4+1),FALSE)*$E75</f>
        <v>3965.2145801866527</v>
      </c>
      <c r="AC75" s="25">
        <f>VLOOKUP(CONCATENATE($F75," ",$G75),AllocFactorMatrix,(AC$4+1),FALSE)*$E75</f>
        <v>988.87733635159998</v>
      </c>
    </row>
    <row r="76" spans="4:29" hidden="1" outlineLevel="1">
      <c r="E76" s="22"/>
      <c r="F76" s="61" t="str">
        <f>F83</f>
        <v>DIST_OHLINES</v>
      </c>
      <c r="G76" s="20" t="str">
        <f>$G$8</f>
        <v>PRODUCTION</v>
      </c>
      <c r="H76" s="24">
        <f t="shared" ref="H76:H107" si="33">SUBTOTAL(9,I76:AC76)</f>
        <v>0</v>
      </c>
      <c r="I76" s="25">
        <f>VLOOKUP(CONCATENATE($F76," ",$G76),AllocFactorMatrix,(I$4+1),FALSE)*$E83</f>
        <v>0</v>
      </c>
      <c r="J76" s="25">
        <f>VLOOKUP(CONCATENATE($F76," ",$G76),AllocFactorMatrix,(J$4+1),FALSE)*$E83</f>
        <v>0</v>
      </c>
      <c r="K76" s="25">
        <f>VLOOKUP(CONCATENATE($F76," ",$G76),AllocFactorMatrix,(K$4+1),FALSE)*$E83</f>
        <v>0</v>
      </c>
      <c r="L76" s="25">
        <f>VLOOKUP(CONCATENATE($F76," ",$G76),AllocFactorMatrix,(L$4+1),FALSE)*$E83</f>
        <v>0</v>
      </c>
      <c r="M76" s="25">
        <f t="shared" si="28"/>
        <v>0</v>
      </c>
      <c r="N76" s="25">
        <f>VLOOKUP(CONCATENATE($F76," ",$G76),AllocFactorMatrix,(N$4+1),FALSE)*$E83</f>
        <v>0</v>
      </c>
      <c r="O76" s="25">
        <f>VLOOKUP(CONCATENATE($F76," ",$G76),AllocFactorMatrix,(O$4+1),FALSE)*$E83</f>
        <v>0</v>
      </c>
      <c r="P76" s="25">
        <f>VLOOKUP(CONCATENATE($F76," ",$G76),AllocFactorMatrix,(P$4+1),FALSE)*$E83</f>
        <v>0</v>
      </c>
      <c r="Q76" s="25">
        <f>VLOOKUP(CONCATENATE($F76," ",$G76),AllocFactorMatrix,(Q$4+1),FALSE)*$E83</f>
        <v>0</v>
      </c>
      <c r="R76" s="25">
        <f t="shared" si="26"/>
        <v>0</v>
      </c>
      <c r="S76" s="25">
        <f>VLOOKUP(CONCATENATE($F76," ",$G76),AllocFactorMatrix,(S$4+1),FALSE)*$E83</f>
        <v>0</v>
      </c>
      <c r="T76" s="25">
        <f>VLOOKUP(CONCATENATE($F76," ",$G76),AllocFactorMatrix,(T$4+1),FALSE)*$E83</f>
        <v>0</v>
      </c>
      <c r="U76" s="25">
        <f>VLOOKUP(CONCATENATE($F76," ",$G76),AllocFactorMatrix,(U$4+1),FALSE)*$E83</f>
        <v>0</v>
      </c>
      <c r="V76" s="25">
        <f>VLOOKUP(CONCATENATE($F76," ",$G76),AllocFactorMatrix,(V$4+1),FALSE)*$E83</f>
        <v>0</v>
      </c>
      <c r="W76" s="25">
        <f>SUBTOTAL(9,S76:V76)</f>
        <v>0</v>
      </c>
      <c r="X76" s="25">
        <f>VLOOKUP(CONCATENATE($F76," ",$G76),AllocFactorMatrix,(X$4+1),FALSE)*$E83</f>
        <v>0</v>
      </c>
      <c r="Y76" s="25">
        <f>VLOOKUP(CONCATENATE($F76," ",$G76),AllocFactorMatrix,(Y$4+1),FALSE)*$E83</f>
        <v>0</v>
      </c>
      <c r="Z76" s="25">
        <f t="shared" ref="Z76:Z107" si="34">SUBTOTAL(9,X76:Y76)</f>
        <v>0</v>
      </c>
      <c r="AA76" s="25">
        <f>VLOOKUP(CONCATENATE($F76," ",$G76),AllocFactorMatrix,(AA$4+1),FALSE)*$E83</f>
        <v>0</v>
      </c>
      <c r="AB76" s="25">
        <f>VLOOKUP(CONCATENATE($F76," ",$G76),AllocFactorMatrix,(AB$4+1),FALSE)*$E83</f>
        <v>0</v>
      </c>
      <c r="AC76" s="25">
        <f>VLOOKUP(CONCATENATE($F76," ",$G76),AllocFactorMatrix,(AC$4+1),FALSE)*$E83</f>
        <v>0</v>
      </c>
    </row>
    <row r="77" spans="4:29" hidden="1" outlineLevel="1">
      <c r="E77" s="22"/>
      <c r="F77" s="61" t="str">
        <f>F83</f>
        <v>DIST_OHLINES</v>
      </c>
      <c r="G77" s="20" t="str">
        <f>$G$9</f>
        <v>BULKTRAN</v>
      </c>
      <c r="H77" s="24">
        <f t="shared" si="33"/>
        <v>0</v>
      </c>
      <c r="I77" s="25">
        <f>VLOOKUP(CONCATENATE($F77," ",$G77),AllocFactorMatrix,(I$4+1),FALSE)*$E83</f>
        <v>0</v>
      </c>
      <c r="J77" s="25">
        <f>VLOOKUP(CONCATENATE($F77," ",$G77),AllocFactorMatrix,(J$4+1),FALSE)*$E83</f>
        <v>0</v>
      </c>
      <c r="K77" s="25">
        <f>VLOOKUP(CONCATENATE($F77," ",$G77),AllocFactorMatrix,(K$4+1),FALSE)*$E83</f>
        <v>0</v>
      </c>
      <c r="L77" s="25">
        <f>VLOOKUP(CONCATENATE($F77," ",$G77),AllocFactorMatrix,(L$4+1),FALSE)*$E83</f>
        <v>0</v>
      </c>
      <c r="M77" s="25">
        <f t="shared" si="28"/>
        <v>0</v>
      </c>
      <c r="N77" s="25">
        <f>VLOOKUP(CONCATENATE($F77," ",$G77),AllocFactorMatrix,(N$4+1),FALSE)*$E83</f>
        <v>0</v>
      </c>
      <c r="O77" s="25">
        <f>VLOOKUP(CONCATENATE($F77," ",$G77),AllocFactorMatrix,(O$4+1),FALSE)*$E83</f>
        <v>0</v>
      </c>
      <c r="P77" s="25">
        <f>VLOOKUP(CONCATENATE($F77," ",$G77),AllocFactorMatrix,(P$4+1),FALSE)*$E83</f>
        <v>0</v>
      </c>
      <c r="Q77" s="25">
        <f>VLOOKUP(CONCATENATE($F77," ",$G77),AllocFactorMatrix,(Q$4+1),FALSE)*$E83</f>
        <v>0</v>
      </c>
      <c r="R77" s="25">
        <f t="shared" si="26"/>
        <v>0</v>
      </c>
      <c r="S77" s="25">
        <f>VLOOKUP(CONCATENATE($F77," ",$G77),AllocFactorMatrix,(S$4+1),FALSE)*$E83</f>
        <v>0</v>
      </c>
      <c r="T77" s="25">
        <f>VLOOKUP(CONCATENATE($F77," ",$G77),AllocFactorMatrix,(T$4+1),FALSE)*$E83</f>
        <v>0</v>
      </c>
      <c r="U77" s="25">
        <f>VLOOKUP(CONCATENATE($F77," ",$G77),AllocFactorMatrix,(U$4+1),FALSE)*$E83</f>
        <v>0</v>
      </c>
      <c r="V77" s="25">
        <f>VLOOKUP(CONCATENATE($F77," ",$G77),AllocFactorMatrix,(V$4+1),FALSE)*$E83</f>
        <v>0</v>
      </c>
      <c r="W77" s="25">
        <f t="shared" ref="W77:W83" si="35">SUBTOTAL(9,S77:V77)</f>
        <v>0</v>
      </c>
      <c r="X77" s="25">
        <f>VLOOKUP(CONCATENATE($F77," ",$G77),AllocFactorMatrix,(X$4+1),FALSE)*$E83</f>
        <v>0</v>
      </c>
      <c r="Y77" s="25">
        <f>VLOOKUP(CONCATENATE($F77," ",$G77),AllocFactorMatrix,(Y$4+1),FALSE)*$E83</f>
        <v>0</v>
      </c>
      <c r="Z77" s="25">
        <f t="shared" si="34"/>
        <v>0</v>
      </c>
      <c r="AA77" s="25">
        <f>VLOOKUP(CONCATENATE($F77," ",$G77),AllocFactorMatrix,(AA$4+1),FALSE)*$E83</f>
        <v>0</v>
      </c>
      <c r="AB77" s="25">
        <f>VLOOKUP(CONCATENATE($F77," ",$G77),AllocFactorMatrix,(AB$4+1),FALSE)*$E83</f>
        <v>0</v>
      </c>
      <c r="AC77" s="25">
        <f>VLOOKUP(CONCATENATE($F77," ",$G77),AllocFactorMatrix,(AC$4+1),FALSE)*$E83</f>
        <v>0</v>
      </c>
    </row>
    <row r="78" spans="4:29" hidden="1" outlineLevel="1">
      <c r="E78" s="22"/>
      <c r="F78" s="61" t="str">
        <f>F83</f>
        <v>DIST_OHLINES</v>
      </c>
      <c r="G78" s="20" t="str">
        <f>$G$10</f>
        <v>SUBTRAN</v>
      </c>
      <c r="H78" s="24">
        <f t="shared" si="33"/>
        <v>0</v>
      </c>
      <c r="I78" s="25">
        <f>VLOOKUP(CONCATENATE($F78," ",$G78),AllocFactorMatrix,(I$4+1),FALSE)*$E83</f>
        <v>0</v>
      </c>
      <c r="J78" s="25">
        <f>VLOOKUP(CONCATENATE($F78," ",$G78),AllocFactorMatrix,(J$4+1),FALSE)*$E83</f>
        <v>0</v>
      </c>
      <c r="K78" s="25">
        <f>VLOOKUP(CONCATENATE($F78," ",$G78),AllocFactorMatrix,(K$4+1),FALSE)*$E83</f>
        <v>0</v>
      </c>
      <c r="L78" s="25">
        <f>VLOOKUP(CONCATENATE($F78," ",$G78),AllocFactorMatrix,(L$4+1),FALSE)*$E83</f>
        <v>0</v>
      </c>
      <c r="M78" s="25">
        <f t="shared" si="28"/>
        <v>0</v>
      </c>
      <c r="N78" s="25">
        <f>VLOOKUP(CONCATENATE($F78," ",$G78),AllocFactorMatrix,(N$4+1),FALSE)*$E83</f>
        <v>0</v>
      </c>
      <c r="O78" s="25">
        <f>VLOOKUP(CONCATENATE($F78," ",$G78),AllocFactorMatrix,(O$4+1),FALSE)*$E83</f>
        <v>0</v>
      </c>
      <c r="P78" s="25">
        <f>VLOOKUP(CONCATENATE($F78," ",$G78),AllocFactorMatrix,(P$4+1),FALSE)*$E83</f>
        <v>0</v>
      </c>
      <c r="Q78" s="25">
        <f>VLOOKUP(CONCATENATE($F78," ",$G78),AllocFactorMatrix,(Q$4+1),FALSE)*$E83</f>
        <v>0</v>
      </c>
      <c r="R78" s="25">
        <f t="shared" si="26"/>
        <v>0</v>
      </c>
      <c r="S78" s="25">
        <f>VLOOKUP(CONCATENATE($F78," ",$G78),AllocFactorMatrix,(S$4+1),FALSE)*$E83</f>
        <v>0</v>
      </c>
      <c r="T78" s="25">
        <f>VLOOKUP(CONCATENATE($F78," ",$G78),AllocFactorMatrix,(T$4+1),FALSE)*$E83</f>
        <v>0</v>
      </c>
      <c r="U78" s="25">
        <f>VLOOKUP(CONCATENATE($F78," ",$G78),AllocFactorMatrix,(U$4+1),FALSE)*$E83</f>
        <v>0</v>
      </c>
      <c r="V78" s="25">
        <f>VLOOKUP(CONCATENATE($F78," ",$G78),AllocFactorMatrix,(V$4+1),FALSE)*$E83</f>
        <v>0</v>
      </c>
      <c r="W78" s="25">
        <f t="shared" si="35"/>
        <v>0</v>
      </c>
      <c r="X78" s="25">
        <f>VLOOKUP(CONCATENATE($F78," ",$G78),AllocFactorMatrix,(X$4+1),FALSE)*$E83</f>
        <v>0</v>
      </c>
      <c r="Y78" s="25">
        <f>VLOOKUP(CONCATENATE($F78," ",$G78),AllocFactorMatrix,(Y$4+1),FALSE)*$E83</f>
        <v>0</v>
      </c>
      <c r="Z78" s="25">
        <f t="shared" si="34"/>
        <v>0</v>
      </c>
      <c r="AA78" s="25">
        <f>VLOOKUP(CONCATENATE($F78," ",$G78),AllocFactorMatrix,(AA$4+1),FALSE)*$E83</f>
        <v>0</v>
      </c>
      <c r="AB78" s="25">
        <f>VLOOKUP(CONCATENATE($F78," ",$G78),AllocFactorMatrix,(AB$4+1),FALSE)*$E83</f>
        <v>0</v>
      </c>
      <c r="AC78" s="25">
        <f>VLOOKUP(CONCATENATE($F78," ",$G78),AllocFactorMatrix,(AC$4+1),FALSE)*$E83</f>
        <v>0</v>
      </c>
    </row>
    <row r="79" spans="4:29" hidden="1" outlineLevel="1">
      <c r="E79" s="22"/>
      <c r="F79" s="61" t="str">
        <f>F83</f>
        <v>DIST_OHLINES</v>
      </c>
      <c r="G79" s="20" t="str">
        <f>$G$11</f>
        <v>DISTPRI</v>
      </c>
      <c r="H79" s="24">
        <f t="shared" si="33"/>
        <v>132786069.92910022</v>
      </c>
      <c r="I79" s="25">
        <f>VLOOKUP(CONCATENATE($F79," ",$G79),AllocFactorMatrix,(I$4+1),FALSE)*$E83</f>
        <v>88236164.756511956</v>
      </c>
      <c r="J79" s="25">
        <f>VLOOKUP(CONCATENATE($F79," ",$G79),AllocFactorMatrix,(J$4+1),FALSE)*$E83</f>
        <v>22214480.360529337</v>
      </c>
      <c r="K79" s="25">
        <f>VLOOKUP(CONCATENATE($F79," ",$G79),AllocFactorMatrix,(K$4+1),FALSE)*$E83</f>
        <v>259235.02468467038</v>
      </c>
      <c r="L79" s="25">
        <f>VLOOKUP(CONCATENATE($F79," ",$G79),AllocFactorMatrix,(L$4+1),FALSE)*$E83</f>
        <v>0</v>
      </c>
      <c r="M79" s="25">
        <f t="shared" si="28"/>
        <v>22473715.385214008</v>
      </c>
      <c r="N79" s="25">
        <f>VLOOKUP(CONCATENATE($F79," ",$G79),AllocFactorMatrix,(N$4+1),FALSE)*$E83</f>
        <v>9579499.2739294823</v>
      </c>
      <c r="O79" s="25">
        <f>VLOOKUP(CONCATENATE($F79," ",$G79),AllocFactorMatrix,(O$4+1),FALSE)*$E83</f>
        <v>2719412.8768933383</v>
      </c>
      <c r="P79" s="25">
        <f>VLOOKUP(CONCATENATE($F79," ",$G79),AllocFactorMatrix,(P$4+1),FALSE)*$E83</f>
        <v>0</v>
      </c>
      <c r="Q79" s="25">
        <f>VLOOKUP(CONCATENATE($F79," ",$G79),AllocFactorMatrix,(Q$4+1),FALSE)*$E83</f>
        <v>0</v>
      </c>
      <c r="R79" s="25">
        <f t="shared" si="26"/>
        <v>12298912.15082282</v>
      </c>
      <c r="S79" s="25">
        <f>VLOOKUP(CONCATENATE($F79," ",$G79),AllocFactorMatrix,(S$4+1),FALSE)*$E83</f>
        <v>546354.04181130906</v>
      </c>
      <c r="T79" s="25">
        <f>VLOOKUP(CONCATENATE($F79," ",$G79),AllocFactorMatrix,(T$4+1),FALSE)*$E83</f>
        <v>6319348.7282276079</v>
      </c>
      <c r="U79" s="25">
        <f>VLOOKUP(CONCATENATE($F79," ",$G79),AllocFactorMatrix,(U$4+1),FALSE)*$E83</f>
        <v>0</v>
      </c>
      <c r="V79" s="25">
        <f>VLOOKUP(CONCATENATE($F79," ",$G79),AllocFactorMatrix,(V$4+1),FALSE)*$E83</f>
        <v>0</v>
      </c>
      <c r="W79" s="25">
        <f t="shared" si="35"/>
        <v>6865702.7700389167</v>
      </c>
      <c r="X79" s="25">
        <f>VLOOKUP(CONCATENATE($F79," ",$G79),AllocFactorMatrix,(X$4+1),FALSE)*$E83</f>
        <v>2599714.7007048577</v>
      </c>
      <c r="Y79" s="25">
        <f>VLOOKUP(CONCATENATE($F79," ",$G79),AllocFactorMatrix,(Y$4+1),FALSE)*$E83</f>
        <v>62287.015121429526</v>
      </c>
      <c r="Z79" s="25">
        <f t="shared" si="34"/>
        <v>2662001.7158262874</v>
      </c>
      <c r="AA79" s="25">
        <f>VLOOKUP(CONCATENATE($F79," ",$G79),AllocFactorMatrix,(AA$4+1),FALSE)*$E83</f>
        <v>44727.469729962228</v>
      </c>
      <c r="AB79" s="25">
        <f>VLOOKUP(CONCATENATE($F79," ",$G79),AllocFactorMatrix,(AB$4+1),FALSE)*$E83</f>
        <v>163956.80469807118</v>
      </c>
      <c r="AC79" s="25">
        <f>VLOOKUP(CONCATENATE($F79," ",$G79),AllocFactorMatrix,(AC$4+1),FALSE)*$E83</f>
        <v>40888.8762582216</v>
      </c>
    </row>
    <row r="80" spans="4:29" hidden="1" outlineLevel="1">
      <c r="E80" s="22"/>
      <c r="F80" s="61" t="str">
        <f>F83</f>
        <v>DIST_OHLINES</v>
      </c>
      <c r="G80" s="20" t="str">
        <f>$G$12</f>
        <v>DISTSEC</v>
      </c>
      <c r="H80" s="24">
        <f t="shared" si="33"/>
        <v>56372105.774053589</v>
      </c>
      <c r="I80" s="25">
        <f>VLOOKUP(CONCATENATE($F80," ",$G80),AllocFactorMatrix,(I$4+1),FALSE)*$E83</f>
        <v>42087513.50255473</v>
      </c>
      <c r="J80" s="25">
        <f>VLOOKUP(CONCATENATE($F80," ",$G80),AllocFactorMatrix,(J$4+1),FALSE)*$E83</f>
        <v>9448089.0676452983</v>
      </c>
      <c r="K80" s="25">
        <f>VLOOKUP(CONCATENATE($F80," ",$G80),AllocFactorMatrix,(K$4+1),FALSE)*$E83</f>
        <v>0</v>
      </c>
      <c r="L80" s="25">
        <f>VLOOKUP(CONCATENATE($F80," ",$G80),AllocFactorMatrix,(L$4+1),FALSE)*$E83</f>
        <v>0</v>
      </c>
      <c r="M80" s="25">
        <f t="shared" si="28"/>
        <v>9448089.0676452983</v>
      </c>
      <c r="N80" s="25">
        <f>VLOOKUP(CONCATENATE($F80," ",$G80),AllocFactorMatrix,(N$4+1),FALSE)*$E83</f>
        <v>3330550.9990749992</v>
      </c>
      <c r="O80" s="25">
        <f>VLOOKUP(CONCATENATE($F80," ",$G80),AllocFactorMatrix,(O$4+1),FALSE)*$E83</f>
        <v>0</v>
      </c>
      <c r="P80" s="25">
        <f>VLOOKUP(CONCATENATE($F80," ",$G80),AllocFactorMatrix,(P$4+1),FALSE)*$E83</f>
        <v>0</v>
      </c>
      <c r="Q80" s="25">
        <f>VLOOKUP(CONCATENATE($F80," ",$G80),AllocFactorMatrix,(Q$4+1),FALSE)*$E83</f>
        <v>0</v>
      </c>
      <c r="R80" s="25">
        <f t="shared" si="26"/>
        <v>3330550.9990749992</v>
      </c>
      <c r="S80" s="25">
        <f>VLOOKUP(CONCATENATE($F80," ",$G80),AllocFactorMatrix,(S$4+1),FALSE)*$E83</f>
        <v>147412.04044593743</v>
      </c>
      <c r="T80" s="25">
        <f>VLOOKUP(CONCATENATE($F80," ",$G80),AllocFactorMatrix,(T$4+1),FALSE)*$E83</f>
        <v>0</v>
      </c>
      <c r="U80" s="25">
        <f>VLOOKUP(CONCATENATE($F80," ",$G80),AllocFactorMatrix,(U$4+1),FALSE)*$E83</f>
        <v>0</v>
      </c>
      <c r="V80" s="25">
        <f>VLOOKUP(CONCATENATE($F80," ",$G80),AllocFactorMatrix,(V$4+1),FALSE)*$E83</f>
        <v>0</v>
      </c>
      <c r="W80" s="25">
        <f t="shared" si="35"/>
        <v>147412.04044593743</v>
      </c>
      <c r="X80" s="25">
        <f>VLOOKUP(CONCATENATE($F80," ",$G80),AllocFactorMatrix,(X$4+1),FALSE)*$E83</f>
        <v>926942.02529504464</v>
      </c>
      <c r="Y80" s="25">
        <f>VLOOKUP(CONCATENATE($F80," ",$G80),AllocFactorMatrix,(Y$4+1),FALSE)*$E83</f>
        <v>0</v>
      </c>
      <c r="Z80" s="25">
        <f t="shared" si="34"/>
        <v>926942.02529504464</v>
      </c>
      <c r="AA80" s="25">
        <f>VLOOKUP(CONCATENATE($F80," ",$G80),AllocFactorMatrix,(AA$4+1),FALSE)*$E83</f>
        <v>15114.970990277227</v>
      </c>
      <c r="AB80" s="25">
        <f>VLOOKUP(CONCATENATE($F80," ",$G80),AllocFactorMatrix,(AB$4+1),FALSE)*$E83</f>
        <v>333761.56050813239</v>
      </c>
      <c r="AC80" s="25">
        <f>VLOOKUP(CONCATENATE($F80," ",$G80),AllocFactorMatrix,(AC$4+1),FALSE)*$E83</f>
        <v>82721.607539180244</v>
      </c>
    </row>
    <row r="81" spans="4:29" hidden="1" outlineLevel="1">
      <c r="E81" s="22"/>
      <c r="F81" s="61" t="str">
        <f>F83</f>
        <v>DIST_OHLINES</v>
      </c>
      <c r="G81" s="20" t="str">
        <f>$G$13</f>
        <v>ENERGY</v>
      </c>
      <c r="H81" s="24">
        <f t="shared" si="33"/>
        <v>0</v>
      </c>
      <c r="I81" s="25">
        <f>VLOOKUP(CONCATENATE($F81," ",$G81),AllocFactorMatrix,(I$4+1),FALSE)*$E83</f>
        <v>0</v>
      </c>
      <c r="J81" s="25">
        <f>VLOOKUP(CONCATENATE($F81," ",$G81),AllocFactorMatrix,(J$4+1),FALSE)*$E83</f>
        <v>0</v>
      </c>
      <c r="K81" s="25">
        <f>VLOOKUP(CONCATENATE($F81," ",$G81),AllocFactorMatrix,(K$4+1),FALSE)*$E83</f>
        <v>0</v>
      </c>
      <c r="L81" s="25">
        <f>VLOOKUP(CONCATENATE($F81," ",$G81),AllocFactorMatrix,(L$4+1),FALSE)*$E83</f>
        <v>0</v>
      </c>
      <c r="M81" s="25">
        <f t="shared" si="28"/>
        <v>0</v>
      </c>
      <c r="N81" s="25">
        <f>VLOOKUP(CONCATENATE($F81," ",$G81),AllocFactorMatrix,(N$4+1),FALSE)*$E83</f>
        <v>0</v>
      </c>
      <c r="O81" s="25">
        <f>VLOOKUP(CONCATENATE($F81," ",$G81),AllocFactorMatrix,(O$4+1),FALSE)*$E83</f>
        <v>0</v>
      </c>
      <c r="P81" s="25">
        <f>VLOOKUP(CONCATENATE($F81," ",$G81),AllocFactorMatrix,(P$4+1),FALSE)*$E83</f>
        <v>0</v>
      </c>
      <c r="Q81" s="25">
        <f>VLOOKUP(CONCATENATE($F81," ",$G81),AllocFactorMatrix,(Q$4+1),FALSE)*$E83</f>
        <v>0</v>
      </c>
      <c r="R81" s="25">
        <f t="shared" si="26"/>
        <v>0</v>
      </c>
      <c r="S81" s="25">
        <f>VLOOKUP(CONCATENATE($F81," ",$G81),AllocFactorMatrix,(S$4+1),FALSE)*$E83</f>
        <v>0</v>
      </c>
      <c r="T81" s="25">
        <f>VLOOKUP(CONCATENATE($F81," ",$G81),AllocFactorMatrix,(T$4+1),FALSE)*$E83</f>
        <v>0</v>
      </c>
      <c r="U81" s="25">
        <f>VLOOKUP(CONCATENATE($F81," ",$G81),AllocFactorMatrix,(U$4+1),FALSE)*$E83</f>
        <v>0</v>
      </c>
      <c r="V81" s="25">
        <f>VLOOKUP(CONCATENATE($F81," ",$G81),AllocFactorMatrix,(V$4+1),FALSE)*$E83</f>
        <v>0</v>
      </c>
      <c r="W81" s="25">
        <f t="shared" si="35"/>
        <v>0</v>
      </c>
      <c r="X81" s="25">
        <f>VLOOKUP(CONCATENATE($F81," ",$G81),AllocFactorMatrix,(X$4+1),FALSE)*$E83</f>
        <v>0</v>
      </c>
      <c r="Y81" s="25">
        <f>VLOOKUP(CONCATENATE($F81," ",$G81),AllocFactorMatrix,(Y$4+1),FALSE)*$E83</f>
        <v>0</v>
      </c>
      <c r="Z81" s="25">
        <f t="shared" si="34"/>
        <v>0</v>
      </c>
      <c r="AA81" s="25">
        <f>VLOOKUP(CONCATENATE($F81," ",$G81),AllocFactorMatrix,(AA$4+1),FALSE)*$E83</f>
        <v>0</v>
      </c>
      <c r="AB81" s="25">
        <f>VLOOKUP(CONCATENATE($F81," ",$G81),AllocFactorMatrix,(AB$4+1),FALSE)*$E83</f>
        <v>0</v>
      </c>
      <c r="AC81" s="25">
        <f>VLOOKUP(CONCATENATE($F81," ",$G81),AllocFactorMatrix,(AC$4+1),FALSE)*$E83</f>
        <v>0</v>
      </c>
    </row>
    <row r="82" spans="4:29" hidden="1" outlineLevel="1">
      <c r="E82" s="22"/>
      <c r="F82" s="61" t="str">
        <f>F83</f>
        <v>DIST_OHLINES</v>
      </c>
      <c r="G82" s="20" t="str">
        <f>$G$14</f>
        <v>CUSTOMER</v>
      </c>
      <c r="H82" s="24">
        <f t="shared" si="33"/>
        <v>145434473.44684619</v>
      </c>
      <c r="I82" s="25">
        <f>VLOOKUP(CONCATENATE($F82," ",$G82),AllocFactorMatrix,(I$4+1),FALSE)*$E83</f>
        <v>117092073.52778263</v>
      </c>
      <c r="J82" s="25">
        <f>VLOOKUP(CONCATENATE($F82," ",$G82),AllocFactorMatrix,(J$4+1),FALSE)*$E83</f>
        <v>27693371.635846052</v>
      </c>
      <c r="K82" s="25">
        <f>VLOOKUP(CONCATENATE($F82," ",$G82),AllocFactorMatrix,(K$4+1),FALSE)*$E83</f>
        <v>62925.179813328912</v>
      </c>
      <c r="L82" s="25">
        <f>VLOOKUP(CONCATENATE($F82," ",$G82),AllocFactorMatrix,(L$4+1),FALSE)*$E83</f>
        <v>0</v>
      </c>
      <c r="M82" s="25">
        <f t="shared" si="28"/>
        <v>27756296.815659381</v>
      </c>
      <c r="N82" s="25">
        <f>VLOOKUP(CONCATENATE($F82," ",$G82),AllocFactorMatrix,(N$4+1),FALSE)*$E83</f>
        <v>327210.93502931029</v>
      </c>
      <c r="O82" s="25">
        <f>VLOOKUP(CONCATENATE($F82," ",$G82),AllocFactorMatrix,(O$4+1),FALSE)*$E83</f>
        <v>53935.868411424781</v>
      </c>
      <c r="P82" s="25">
        <f>VLOOKUP(CONCATENATE($F82," ",$G82),AllocFactorMatrix,(P$4+1),FALSE)*$E83</f>
        <v>0</v>
      </c>
      <c r="Q82" s="25">
        <f>VLOOKUP(CONCATENATE($F82," ",$G82),AllocFactorMatrix,(Q$4+1),FALSE)*$E83</f>
        <v>0</v>
      </c>
      <c r="R82" s="25">
        <f t="shared" si="26"/>
        <v>381146.80344073509</v>
      </c>
      <c r="S82" s="25">
        <f>VLOOKUP(CONCATENATE($F82," ",$G82),AllocFactorMatrix,(S$4+1),FALSE)*$E83</f>
        <v>4494.6557009520639</v>
      </c>
      <c r="T82" s="25">
        <f>VLOOKUP(CONCATENATE($F82," ",$G82),AllocFactorMatrix,(T$4+1),FALSE)*$E83</f>
        <v>30563.658766474044</v>
      </c>
      <c r="U82" s="25">
        <f>VLOOKUP(CONCATENATE($F82," ",$G82),AllocFactorMatrix,(U$4+1),FALSE)*$E83</f>
        <v>0</v>
      </c>
      <c r="V82" s="25">
        <f>VLOOKUP(CONCATENATE($F82," ",$G82),AllocFactorMatrix,(V$4+1),FALSE)*$E83</f>
        <v>0</v>
      </c>
      <c r="W82" s="25">
        <f t="shared" si="35"/>
        <v>35058.314467426106</v>
      </c>
      <c r="X82" s="25">
        <f>VLOOKUP(CONCATENATE($F82," ",$G82),AllocFactorMatrix,(X$4+1),FALSE)*$E83</f>
        <v>114164.25480418243</v>
      </c>
      <c r="Y82" s="25">
        <f>VLOOKUP(CONCATENATE($F82," ",$G82),AllocFactorMatrix,(Y$4+1),FALSE)*$E83</f>
        <v>898.93114019041298</v>
      </c>
      <c r="Z82" s="25">
        <f t="shared" si="34"/>
        <v>115063.18594437285</v>
      </c>
      <c r="AA82" s="25">
        <f>VLOOKUP(CONCATENATE($F82," ",$G82),AllocFactorMatrix,(AA$4+1),FALSE)*$E83</f>
        <v>7191.4491215233038</v>
      </c>
      <c r="AB82" s="25">
        <f>VLOOKUP(CONCATENATE($F82," ",$G82),AllocFactorMatrix,(AB$4+1),FALSE)*$E83</f>
        <v>0</v>
      </c>
      <c r="AC82" s="25">
        <f>VLOOKUP(CONCATENATE($F82," ",$G82),AllocFactorMatrix,(AC$4+1),FALSE)*$E83</f>
        <v>47643.350430091887</v>
      </c>
    </row>
    <row r="83" spans="4:29" collapsed="1">
      <c r="D83" s="20" t="s">
        <v>89</v>
      </c>
      <c r="E83" s="22">
        <v>334592649.14999998</v>
      </c>
      <c r="F83" s="61" t="s">
        <v>60</v>
      </c>
      <c r="G83" s="20" t="str">
        <f>$G$15</f>
        <v>TOTAL</v>
      </c>
      <c r="H83" s="24">
        <f>SUBTOTAL(9,I83:AC83)</f>
        <v>334592649.14999992</v>
      </c>
      <c r="I83" s="25">
        <f>VLOOKUP(CONCATENATE($F83," ",$G83),AllocFactorMatrix,(I$4+1),FALSE)*$E83</f>
        <v>247415751.78684929</v>
      </c>
      <c r="J83" s="25">
        <f>VLOOKUP(CONCATENATE($F83," ",$G83),AllocFactorMatrix,(J$4+1),FALSE)*$E83</f>
        <v>59355941.064020686</v>
      </c>
      <c r="K83" s="25">
        <f>VLOOKUP(CONCATENATE($F83," ",$G83),AllocFactorMatrix,(K$4+1),FALSE)*$E83</f>
        <v>322160.20449799928</v>
      </c>
      <c r="L83" s="25">
        <f>VLOOKUP(CONCATENATE($F83," ",$G83),AllocFactorMatrix,(L$4+1),FALSE)*$E83</f>
        <v>0</v>
      </c>
      <c r="M83" s="25">
        <f t="shared" si="28"/>
        <v>59678101.268518686</v>
      </c>
      <c r="N83" s="25">
        <f>VLOOKUP(CONCATENATE($F83," ",$G83),AllocFactorMatrix,(N$4+1),FALSE)*$E83</f>
        <v>13237261.208033793</v>
      </c>
      <c r="O83" s="25">
        <f>VLOOKUP(CONCATENATE($F83," ",$G83),AllocFactorMatrix,(O$4+1),FALSE)*$E83</f>
        <v>2773348.7453047633</v>
      </c>
      <c r="P83" s="25">
        <f>VLOOKUP(CONCATENATE($F83," ",$G83),AllocFactorMatrix,(P$4+1),FALSE)*$E83</f>
        <v>0</v>
      </c>
      <c r="Q83" s="25">
        <f>VLOOKUP(CONCATENATE($F83," ",$G83),AllocFactorMatrix,(Q$4+1),FALSE)*$E83</f>
        <v>0</v>
      </c>
      <c r="R83" s="25">
        <f t="shared" si="26"/>
        <v>16010609.953338556</v>
      </c>
      <c r="S83" s="25">
        <f>VLOOKUP(CONCATENATE($F83," ",$G83),AllocFactorMatrix,(S$4+1),FALSE)*$E83</f>
        <v>698260.73795819865</v>
      </c>
      <c r="T83" s="25">
        <f>VLOOKUP(CONCATENATE($F83," ",$G83),AllocFactorMatrix,(T$4+1),FALSE)*$E83</f>
        <v>6349912.3869940815</v>
      </c>
      <c r="U83" s="25">
        <f>VLOOKUP(CONCATENATE($F83," ",$G83),AllocFactorMatrix,(U$4+1),FALSE)*$E83</f>
        <v>0</v>
      </c>
      <c r="V83" s="25">
        <f>VLOOKUP(CONCATENATE($F83," ",$G83),AllocFactorMatrix,(V$4+1),FALSE)*$E83</f>
        <v>0</v>
      </c>
      <c r="W83" s="25">
        <f t="shared" si="35"/>
        <v>7048173.12495228</v>
      </c>
      <c r="X83" s="25">
        <f>VLOOKUP(CONCATENATE($F83," ",$G83),AllocFactorMatrix,(X$4+1),FALSE)*$E83</f>
        <v>3640820.9808040848</v>
      </c>
      <c r="Y83" s="25">
        <f>VLOOKUP(CONCATENATE($F83," ",$G83),AllocFactorMatrix,(Y$4+1),FALSE)*$E83</f>
        <v>63185.946261619931</v>
      </c>
      <c r="Z83" s="25">
        <f t="shared" si="34"/>
        <v>3704006.9270657049</v>
      </c>
      <c r="AA83" s="25">
        <f>VLOOKUP(CONCATENATE($F83," ",$G83),AllocFactorMatrix,(AA$4+1),FALSE)*$E83</f>
        <v>67033.88984176275</v>
      </c>
      <c r="AB83" s="25">
        <f>VLOOKUP(CONCATENATE($F83," ",$G83),AllocFactorMatrix,(AB$4+1),FALSE)*$E83</f>
        <v>497718.3652062036</v>
      </c>
      <c r="AC83" s="25">
        <f>VLOOKUP(CONCATENATE($F83," ",$G83),AllocFactorMatrix,(AC$4+1),FALSE)*$E83</f>
        <v>171253.83422749373</v>
      </c>
    </row>
    <row r="84" spans="4:29" hidden="1" outlineLevel="1">
      <c r="E84" s="22"/>
      <c r="F84" s="61" t="str">
        <f>F91</f>
        <v>DIST_OHLINES</v>
      </c>
      <c r="G84" s="20" t="str">
        <f>$G$8</f>
        <v>PRODUCTION</v>
      </c>
      <c r="H84" s="24">
        <f t="shared" si="33"/>
        <v>0</v>
      </c>
      <c r="I84" s="25">
        <f>VLOOKUP(CONCATENATE($F84," ",$G84),AllocFactorMatrix,(I$4+1),FALSE)*$E91</f>
        <v>0</v>
      </c>
      <c r="J84" s="25">
        <f>VLOOKUP(CONCATENATE($F84," ",$G84),AllocFactorMatrix,(J$4+1),FALSE)*$E91</f>
        <v>0</v>
      </c>
      <c r="K84" s="25">
        <f>VLOOKUP(CONCATENATE($F84," ",$G84),AllocFactorMatrix,(K$4+1),FALSE)*$E91</f>
        <v>0</v>
      </c>
      <c r="L84" s="25">
        <f>VLOOKUP(CONCATENATE($F84," ",$G84),AllocFactorMatrix,(L$4+1),FALSE)*$E91</f>
        <v>0</v>
      </c>
      <c r="M84" s="25">
        <f t="shared" si="28"/>
        <v>0</v>
      </c>
      <c r="N84" s="25">
        <f>VLOOKUP(CONCATENATE($F84," ",$G84),AllocFactorMatrix,(N$4+1),FALSE)*$E91</f>
        <v>0</v>
      </c>
      <c r="O84" s="25">
        <f>VLOOKUP(CONCATENATE($F84," ",$G84),AllocFactorMatrix,(O$4+1),FALSE)*$E91</f>
        <v>0</v>
      </c>
      <c r="P84" s="25">
        <f>VLOOKUP(CONCATENATE($F84," ",$G84),AllocFactorMatrix,(P$4+1),FALSE)*$E91</f>
        <v>0</v>
      </c>
      <c r="Q84" s="25">
        <f>VLOOKUP(CONCATENATE($F84," ",$G84),AllocFactorMatrix,(Q$4+1),FALSE)*$E91</f>
        <v>0</v>
      </c>
      <c r="R84" s="25">
        <f t="shared" si="26"/>
        <v>0</v>
      </c>
      <c r="S84" s="25">
        <f>VLOOKUP(CONCATENATE($F84," ",$G84),AllocFactorMatrix,(S$4+1),FALSE)*$E91</f>
        <v>0</v>
      </c>
      <c r="T84" s="25">
        <f>VLOOKUP(CONCATENATE($F84," ",$G84),AllocFactorMatrix,(T$4+1),FALSE)*$E91</f>
        <v>0</v>
      </c>
      <c r="U84" s="25">
        <f>VLOOKUP(CONCATENATE($F84," ",$G84),AllocFactorMatrix,(U$4+1),FALSE)*$E91</f>
        <v>0</v>
      </c>
      <c r="V84" s="25">
        <f>VLOOKUP(CONCATENATE($F84," ",$G84),AllocFactorMatrix,(V$4+1),FALSE)*$E91</f>
        <v>0</v>
      </c>
      <c r="W84" s="25">
        <f>SUBTOTAL(9,S84:V84)</f>
        <v>0</v>
      </c>
      <c r="X84" s="25">
        <f>VLOOKUP(CONCATENATE($F84," ",$G84),AllocFactorMatrix,(X$4+1),FALSE)*$E91</f>
        <v>0</v>
      </c>
      <c r="Y84" s="25">
        <f>VLOOKUP(CONCATENATE($F84," ",$G84),AllocFactorMatrix,(Y$4+1),FALSE)*$E91</f>
        <v>0</v>
      </c>
      <c r="Z84" s="25">
        <f t="shared" si="34"/>
        <v>0</v>
      </c>
      <c r="AA84" s="25">
        <f>VLOOKUP(CONCATENATE($F84," ",$G84),AllocFactorMatrix,(AA$4+1),FALSE)*$E91</f>
        <v>0</v>
      </c>
      <c r="AB84" s="25">
        <f>VLOOKUP(CONCATENATE($F84," ",$G84),AllocFactorMatrix,(AB$4+1),FALSE)*$E91</f>
        <v>0</v>
      </c>
      <c r="AC84" s="25">
        <f>VLOOKUP(CONCATENATE($F84," ",$G84),AllocFactorMatrix,(AC$4+1),FALSE)*$E91</f>
        <v>0</v>
      </c>
    </row>
    <row r="85" spans="4:29" hidden="1" outlineLevel="1">
      <c r="E85" s="22"/>
      <c r="F85" s="61" t="str">
        <f>F91</f>
        <v>DIST_OHLINES</v>
      </c>
      <c r="G85" s="20" t="str">
        <f>$G$9</f>
        <v>BULKTRAN</v>
      </c>
      <c r="H85" s="24">
        <f t="shared" si="33"/>
        <v>0</v>
      </c>
      <c r="I85" s="25">
        <f>VLOOKUP(CONCATENATE($F85," ",$G85),AllocFactorMatrix,(I$4+1),FALSE)*$E91</f>
        <v>0</v>
      </c>
      <c r="J85" s="25">
        <f>VLOOKUP(CONCATENATE($F85," ",$G85),AllocFactorMatrix,(J$4+1),FALSE)*$E91</f>
        <v>0</v>
      </c>
      <c r="K85" s="25">
        <f>VLOOKUP(CONCATENATE($F85," ",$G85),AllocFactorMatrix,(K$4+1),FALSE)*$E91</f>
        <v>0</v>
      </c>
      <c r="L85" s="25">
        <f>VLOOKUP(CONCATENATE($F85," ",$G85),AllocFactorMatrix,(L$4+1),FALSE)*$E91</f>
        <v>0</v>
      </c>
      <c r="M85" s="25">
        <f t="shared" si="28"/>
        <v>0</v>
      </c>
      <c r="N85" s="25">
        <f>VLOOKUP(CONCATENATE($F85," ",$G85),AllocFactorMatrix,(N$4+1),FALSE)*$E91</f>
        <v>0</v>
      </c>
      <c r="O85" s="25">
        <f>VLOOKUP(CONCATENATE($F85," ",$G85),AllocFactorMatrix,(O$4+1),FALSE)*$E91</f>
        <v>0</v>
      </c>
      <c r="P85" s="25">
        <f>VLOOKUP(CONCATENATE($F85," ",$G85),AllocFactorMatrix,(P$4+1),FALSE)*$E91</f>
        <v>0</v>
      </c>
      <c r="Q85" s="25">
        <f>VLOOKUP(CONCATENATE($F85," ",$G85),AllocFactorMatrix,(Q$4+1),FALSE)*$E91</f>
        <v>0</v>
      </c>
      <c r="R85" s="25">
        <f t="shared" si="26"/>
        <v>0</v>
      </c>
      <c r="S85" s="25">
        <f>VLOOKUP(CONCATENATE($F85," ",$G85),AllocFactorMatrix,(S$4+1),FALSE)*$E91</f>
        <v>0</v>
      </c>
      <c r="T85" s="25">
        <f>VLOOKUP(CONCATENATE($F85," ",$G85),AllocFactorMatrix,(T$4+1),FALSE)*$E91</f>
        <v>0</v>
      </c>
      <c r="U85" s="25">
        <f>VLOOKUP(CONCATENATE($F85," ",$G85),AllocFactorMatrix,(U$4+1),FALSE)*$E91</f>
        <v>0</v>
      </c>
      <c r="V85" s="25">
        <f>VLOOKUP(CONCATENATE($F85," ",$G85),AllocFactorMatrix,(V$4+1),FALSE)*$E91</f>
        <v>0</v>
      </c>
      <c r="W85" s="25">
        <f t="shared" ref="W85:W91" si="36">SUBTOTAL(9,S85:V85)</f>
        <v>0</v>
      </c>
      <c r="X85" s="25">
        <f>VLOOKUP(CONCATENATE($F85," ",$G85),AllocFactorMatrix,(X$4+1),FALSE)*$E91</f>
        <v>0</v>
      </c>
      <c r="Y85" s="25">
        <f>VLOOKUP(CONCATENATE($F85," ",$G85),AllocFactorMatrix,(Y$4+1),FALSE)*$E91</f>
        <v>0</v>
      </c>
      <c r="Z85" s="25">
        <f t="shared" si="34"/>
        <v>0</v>
      </c>
      <c r="AA85" s="25">
        <f>VLOOKUP(CONCATENATE($F85," ",$G85),AllocFactorMatrix,(AA$4+1),FALSE)*$E91</f>
        <v>0</v>
      </c>
      <c r="AB85" s="25">
        <f>VLOOKUP(CONCATENATE($F85," ",$G85),AllocFactorMatrix,(AB$4+1),FALSE)*$E91</f>
        <v>0</v>
      </c>
      <c r="AC85" s="25">
        <f>VLOOKUP(CONCATENATE($F85," ",$G85),AllocFactorMatrix,(AC$4+1),FALSE)*$E91</f>
        <v>0</v>
      </c>
    </row>
    <row r="86" spans="4:29" hidden="1" outlineLevel="1">
      <c r="E86" s="22"/>
      <c r="F86" s="61" t="str">
        <f>F91</f>
        <v>DIST_OHLINES</v>
      </c>
      <c r="G86" s="20" t="str">
        <f>$G$10</f>
        <v>SUBTRAN</v>
      </c>
      <c r="H86" s="24">
        <f t="shared" si="33"/>
        <v>0</v>
      </c>
      <c r="I86" s="25">
        <f>VLOOKUP(CONCATENATE($F86," ",$G86),AllocFactorMatrix,(I$4+1),FALSE)*$E91</f>
        <v>0</v>
      </c>
      <c r="J86" s="25">
        <f>VLOOKUP(CONCATENATE($F86," ",$G86),AllocFactorMatrix,(J$4+1),FALSE)*$E91</f>
        <v>0</v>
      </c>
      <c r="K86" s="25">
        <f>VLOOKUP(CONCATENATE($F86," ",$G86),AllocFactorMatrix,(K$4+1),FALSE)*$E91</f>
        <v>0</v>
      </c>
      <c r="L86" s="25">
        <f>VLOOKUP(CONCATENATE($F86," ",$G86),AllocFactorMatrix,(L$4+1),FALSE)*$E91</f>
        <v>0</v>
      </c>
      <c r="M86" s="25">
        <f t="shared" si="28"/>
        <v>0</v>
      </c>
      <c r="N86" s="25">
        <f>VLOOKUP(CONCATENATE($F86," ",$G86),AllocFactorMatrix,(N$4+1),FALSE)*$E91</f>
        <v>0</v>
      </c>
      <c r="O86" s="25">
        <f>VLOOKUP(CONCATENATE($F86," ",$G86),AllocFactorMatrix,(O$4+1),FALSE)*$E91</f>
        <v>0</v>
      </c>
      <c r="P86" s="25">
        <f>VLOOKUP(CONCATENATE($F86," ",$G86),AllocFactorMatrix,(P$4+1),FALSE)*$E91</f>
        <v>0</v>
      </c>
      <c r="Q86" s="25">
        <f>VLOOKUP(CONCATENATE($F86," ",$G86),AllocFactorMatrix,(Q$4+1),FALSE)*$E91</f>
        <v>0</v>
      </c>
      <c r="R86" s="25">
        <f t="shared" si="26"/>
        <v>0</v>
      </c>
      <c r="S86" s="25">
        <f>VLOOKUP(CONCATENATE($F86," ",$G86),AllocFactorMatrix,(S$4+1),FALSE)*$E91</f>
        <v>0</v>
      </c>
      <c r="T86" s="25">
        <f>VLOOKUP(CONCATENATE($F86," ",$G86),AllocFactorMatrix,(T$4+1),FALSE)*$E91</f>
        <v>0</v>
      </c>
      <c r="U86" s="25">
        <f>VLOOKUP(CONCATENATE($F86," ",$G86),AllocFactorMatrix,(U$4+1),FALSE)*$E91</f>
        <v>0</v>
      </c>
      <c r="V86" s="25">
        <f>VLOOKUP(CONCATENATE($F86," ",$G86),AllocFactorMatrix,(V$4+1),FALSE)*$E91</f>
        <v>0</v>
      </c>
      <c r="W86" s="25">
        <f t="shared" si="36"/>
        <v>0</v>
      </c>
      <c r="X86" s="25">
        <f>VLOOKUP(CONCATENATE($F86," ",$G86),AllocFactorMatrix,(X$4+1),FALSE)*$E91</f>
        <v>0</v>
      </c>
      <c r="Y86" s="25">
        <f>VLOOKUP(CONCATENATE($F86," ",$G86),AllocFactorMatrix,(Y$4+1),FALSE)*$E91</f>
        <v>0</v>
      </c>
      <c r="Z86" s="25">
        <f t="shared" si="34"/>
        <v>0</v>
      </c>
      <c r="AA86" s="25">
        <f>VLOOKUP(CONCATENATE($F86," ",$G86),AllocFactorMatrix,(AA$4+1),FALSE)*$E91</f>
        <v>0</v>
      </c>
      <c r="AB86" s="25">
        <f>VLOOKUP(CONCATENATE($F86," ",$G86),AllocFactorMatrix,(AB$4+1),FALSE)*$E91</f>
        <v>0</v>
      </c>
      <c r="AC86" s="25">
        <f>VLOOKUP(CONCATENATE($F86," ",$G86),AllocFactorMatrix,(AC$4+1),FALSE)*$E91</f>
        <v>0</v>
      </c>
    </row>
    <row r="87" spans="4:29" hidden="1" outlineLevel="1">
      <c r="E87" s="22"/>
      <c r="F87" s="61" t="str">
        <f>F91</f>
        <v>DIST_OHLINES</v>
      </c>
      <c r="G87" s="20" t="str">
        <f>$G$11</f>
        <v>DISTPRI</v>
      </c>
      <c r="H87" s="24">
        <f t="shared" si="33"/>
        <v>139146611.70039153</v>
      </c>
      <c r="I87" s="25">
        <f>VLOOKUP(CONCATENATE($F87," ",$G87),AllocFactorMatrix,(I$4+1),FALSE)*$E91</f>
        <v>92462736.203140348</v>
      </c>
      <c r="J87" s="25">
        <f>VLOOKUP(CONCATENATE($F87," ",$G87),AllocFactorMatrix,(J$4+1),FALSE)*$E91</f>
        <v>23278568.862705212</v>
      </c>
      <c r="K87" s="25">
        <f>VLOOKUP(CONCATENATE($F87," ",$G87),AllocFactorMatrix,(K$4+1),FALSE)*$E91</f>
        <v>271652.5561619479</v>
      </c>
      <c r="L87" s="25">
        <f>VLOOKUP(CONCATENATE($F87," ",$G87),AllocFactorMatrix,(L$4+1),FALSE)*$E91</f>
        <v>0</v>
      </c>
      <c r="M87" s="25">
        <f t="shared" si="28"/>
        <v>23550221.41886716</v>
      </c>
      <c r="N87" s="25">
        <f>VLOOKUP(CONCATENATE($F87," ",$G87),AllocFactorMatrix,(N$4+1),FALSE)*$E91</f>
        <v>10038363.711384531</v>
      </c>
      <c r="O87" s="25">
        <f>VLOOKUP(CONCATENATE($F87," ",$G87),AllocFactorMatrix,(O$4+1),FALSE)*$E91</f>
        <v>2849674.5768299587</v>
      </c>
      <c r="P87" s="25">
        <f>VLOOKUP(CONCATENATE($F87," ",$G87),AllocFactorMatrix,(P$4+1),FALSE)*$E91</f>
        <v>0</v>
      </c>
      <c r="Q87" s="25">
        <f>VLOOKUP(CONCATENATE($F87," ",$G87),AllocFactorMatrix,(Q$4+1),FALSE)*$E91</f>
        <v>0</v>
      </c>
      <c r="R87" s="25">
        <f t="shared" si="26"/>
        <v>12888038.28821449</v>
      </c>
      <c r="S87" s="25">
        <f>VLOOKUP(CONCATENATE($F87," ",$G87),AllocFactorMatrix,(S$4+1),FALSE)*$E91</f>
        <v>572524.76669766323</v>
      </c>
      <c r="T87" s="25">
        <f>VLOOKUP(CONCATENATE($F87," ",$G87),AllocFactorMatrix,(T$4+1),FALSE)*$E91</f>
        <v>6622049.7688918114</v>
      </c>
      <c r="U87" s="25">
        <f>VLOOKUP(CONCATENATE($F87," ",$G87),AllocFactorMatrix,(U$4+1),FALSE)*$E91</f>
        <v>0</v>
      </c>
      <c r="V87" s="25">
        <f>VLOOKUP(CONCATENATE($F87," ",$G87),AllocFactorMatrix,(V$4+1),FALSE)*$E91</f>
        <v>0</v>
      </c>
      <c r="W87" s="25">
        <f t="shared" si="36"/>
        <v>7194574.5355894743</v>
      </c>
      <c r="X87" s="25">
        <f>VLOOKUP(CONCATENATE($F87," ",$G87),AllocFactorMatrix,(X$4+1),FALSE)*$E91</f>
        <v>2724242.7777546742</v>
      </c>
      <c r="Y87" s="25">
        <f>VLOOKUP(CONCATENATE($F87," ",$G87),AllocFactorMatrix,(Y$4+1),FALSE)*$E91</f>
        <v>65270.604903855063</v>
      </c>
      <c r="Z87" s="25">
        <f t="shared" si="34"/>
        <v>2789513.3826585291</v>
      </c>
      <c r="AA87" s="25">
        <f>VLOOKUP(CONCATENATE($F87," ",$G87),AllocFactorMatrix,(AA$4+1),FALSE)*$E91</f>
        <v>46869.945515965184</v>
      </c>
      <c r="AB87" s="25">
        <f>VLOOKUP(CONCATENATE($F87," ",$G87),AllocFactorMatrix,(AB$4+1),FALSE)*$E91</f>
        <v>171810.44556210426</v>
      </c>
      <c r="AC87" s="25">
        <f>VLOOKUP(CONCATENATE($F87," ",$G87),AllocFactorMatrix,(AC$4+1),FALSE)*$E91</f>
        <v>42847.480843480014</v>
      </c>
    </row>
    <row r="88" spans="4:29" hidden="1" outlineLevel="1">
      <c r="E88" s="22"/>
      <c r="F88" s="61" t="str">
        <f>F91</f>
        <v>DIST_OHLINES</v>
      </c>
      <c r="G88" s="20" t="str">
        <f>$G$12</f>
        <v>DISTSEC</v>
      </c>
      <c r="H88" s="24">
        <f t="shared" si="33"/>
        <v>59072367.43329969</v>
      </c>
      <c r="I88" s="25">
        <f>VLOOKUP(CONCATENATE($F88," ",$G88),AllocFactorMatrix,(I$4+1),FALSE)*$E91</f>
        <v>44103533.615400314</v>
      </c>
      <c r="J88" s="25">
        <f>VLOOKUP(CONCATENATE($F88," ",$G88),AllocFactorMatrix,(J$4+1),FALSE)*$E91</f>
        <v>9900658.8681200463</v>
      </c>
      <c r="K88" s="25">
        <f>VLOOKUP(CONCATENATE($F88," ",$G88),AllocFactorMatrix,(K$4+1),FALSE)*$E91</f>
        <v>0</v>
      </c>
      <c r="L88" s="25">
        <f>VLOOKUP(CONCATENATE($F88," ",$G88),AllocFactorMatrix,(L$4+1),FALSE)*$E91</f>
        <v>0</v>
      </c>
      <c r="M88" s="25">
        <f t="shared" si="28"/>
        <v>9900658.8681200463</v>
      </c>
      <c r="N88" s="25">
        <f>VLOOKUP(CONCATENATE($F88," ",$G88),AllocFactorMatrix,(N$4+1),FALSE)*$E91</f>
        <v>3490086.6247798912</v>
      </c>
      <c r="O88" s="25">
        <f>VLOOKUP(CONCATENATE($F88," ",$G88),AllocFactorMatrix,(O$4+1),FALSE)*$E91</f>
        <v>0</v>
      </c>
      <c r="P88" s="25">
        <f>VLOOKUP(CONCATENATE($F88," ",$G88),AllocFactorMatrix,(P$4+1),FALSE)*$E91</f>
        <v>0</v>
      </c>
      <c r="Q88" s="25">
        <f>VLOOKUP(CONCATENATE($F88," ",$G88),AllocFactorMatrix,(Q$4+1),FALSE)*$E91</f>
        <v>0</v>
      </c>
      <c r="R88" s="25">
        <f t="shared" si="26"/>
        <v>3490086.6247798912</v>
      </c>
      <c r="S88" s="25">
        <f>VLOOKUP(CONCATENATE($F88," ",$G88),AllocFactorMatrix,(S$4+1),FALSE)*$E91</f>
        <v>154473.17601044584</v>
      </c>
      <c r="T88" s="25">
        <f>VLOOKUP(CONCATENATE($F88," ",$G88),AllocFactorMatrix,(T$4+1),FALSE)*$E91</f>
        <v>0</v>
      </c>
      <c r="U88" s="25">
        <f>VLOOKUP(CONCATENATE($F88," ",$G88),AllocFactorMatrix,(U$4+1),FALSE)*$E91</f>
        <v>0</v>
      </c>
      <c r="V88" s="25">
        <f>VLOOKUP(CONCATENATE($F88," ",$G88),AllocFactorMatrix,(V$4+1),FALSE)*$E91</f>
        <v>0</v>
      </c>
      <c r="W88" s="25">
        <f t="shared" si="36"/>
        <v>154473.17601044584</v>
      </c>
      <c r="X88" s="25">
        <f>VLOOKUP(CONCATENATE($F88," ",$G88),AllocFactorMatrix,(X$4+1),FALSE)*$E91</f>
        <v>971343.16974191717</v>
      </c>
      <c r="Y88" s="25">
        <f>VLOOKUP(CONCATENATE($F88," ",$G88),AllocFactorMatrix,(Y$4+1),FALSE)*$E91</f>
        <v>0</v>
      </c>
      <c r="Z88" s="25">
        <f t="shared" si="34"/>
        <v>971343.16974191717</v>
      </c>
      <c r="AA88" s="25">
        <f>VLOOKUP(CONCATENATE($F88," ",$G88),AllocFactorMatrix,(AA$4+1),FALSE)*$E91</f>
        <v>15838.988234005032</v>
      </c>
      <c r="AB88" s="25">
        <f>VLOOKUP(CONCATENATE($F88," ",$G88),AllocFactorMatrix,(AB$4+1),FALSE)*$E91</f>
        <v>349748.96301501326</v>
      </c>
      <c r="AC88" s="25">
        <f>VLOOKUP(CONCATENATE($F88," ",$G88),AllocFactorMatrix,(AC$4+1),FALSE)*$E91</f>
        <v>86684.027998060134</v>
      </c>
    </row>
    <row r="89" spans="4:29" hidden="1" outlineLevel="1">
      <c r="E89" s="22"/>
      <c r="F89" s="61" t="str">
        <f>F91</f>
        <v>DIST_OHLINES</v>
      </c>
      <c r="G89" s="20" t="str">
        <f>$G$13</f>
        <v>ENERGY</v>
      </c>
      <c r="H89" s="24">
        <f t="shared" si="33"/>
        <v>0</v>
      </c>
      <c r="I89" s="25">
        <f>VLOOKUP(CONCATENATE($F89," ",$G89),AllocFactorMatrix,(I$4+1),FALSE)*$E91</f>
        <v>0</v>
      </c>
      <c r="J89" s="25">
        <f>VLOOKUP(CONCATENATE($F89," ",$G89),AllocFactorMatrix,(J$4+1),FALSE)*$E91</f>
        <v>0</v>
      </c>
      <c r="K89" s="25">
        <f>VLOOKUP(CONCATENATE($F89," ",$G89),AllocFactorMatrix,(K$4+1),FALSE)*$E91</f>
        <v>0</v>
      </c>
      <c r="L89" s="25">
        <f>VLOOKUP(CONCATENATE($F89," ",$G89),AllocFactorMatrix,(L$4+1),FALSE)*$E91</f>
        <v>0</v>
      </c>
      <c r="M89" s="25">
        <f t="shared" si="28"/>
        <v>0</v>
      </c>
      <c r="N89" s="25">
        <f>VLOOKUP(CONCATENATE($F89," ",$G89),AllocFactorMatrix,(N$4+1),FALSE)*$E91</f>
        <v>0</v>
      </c>
      <c r="O89" s="25">
        <f>VLOOKUP(CONCATENATE($F89," ",$G89),AllocFactorMatrix,(O$4+1),FALSE)*$E91</f>
        <v>0</v>
      </c>
      <c r="P89" s="25">
        <f>VLOOKUP(CONCATENATE($F89," ",$G89),AllocFactorMatrix,(P$4+1),FALSE)*$E91</f>
        <v>0</v>
      </c>
      <c r="Q89" s="25">
        <f>VLOOKUP(CONCATENATE($F89," ",$G89),AllocFactorMatrix,(Q$4+1),FALSE)*$E91</f>
        <v>0</v>
      </c>
      <c r="R89" s="25">
        <f t="shared" si="26"/>
        <v>0</v>
      </c>
      <c r="S89" s="25">
        <f>VLOOKUP(CONCATENATE($F89," ",$G89),AllocFactorMatrix,(S$4+1),FALSE)*$E91</f>
        <v>0</v>
      </c>
      <c r="T89" s="25">
        <f>VLOOKUP(CONCATENATE($F89," ",$G89),AllocFactorMatrix,(T$4+1),FALSE)*$E91</f>
        <v>0</v>
      </c>
      <c r="U89" s="25">
        <f>VLOOKUP(CONCATENATE($F89," ",$G89),AllocFactorMatrix,(U$4+1),FALSE)*$E91</f>
        <v>0</v>
      </c>
      <c r="V89" s="25">
        <f>VLOOKUP(CONCATENATE($F89," ",$G89),AllocFactorMatrix,(V$4+1),FALSE)*$E91</f>
        <v>0</v>
      </c>
      <c r="W89" s="25">
        <f t="shared" si="36"/>
        <v>0</v>
      </c>
      <c r="X89" s="25">
        <f>VLOOKUP(CONCATENATE($F89," ",$G89),AllocFactorMatrix,(X$4+1),FALSE)*$E91</f>
        <v>0</v>
      </c>
      <c r="Y89" s="25">
        <f>VLOOKUP(CONCATENATE($F89," ",$G89),AllocFactorMatrix,(Y$4+1),FALSE)*$E91</f>
        <v>0</v>
      </c>
      <c r="Z89" s="25">
        <f t="shared" si="34"/>
        <v>0</v>
      </c>
      <c r="AA89" s="25">
        <f>VLOOKUP(CONCATENATE($F89," ",$G89),AllocFactorMatrix,(AA$4+1),FALSE)*$E91</f>
        <v>0</v>
      </c>
      <c r="AB89" s="25">
        <f>VLOOKUP(CONCATENATE($F89," ",$G89),AllocFactorMatrix,(AB$4+1),FALSE)*$E91</f>
        <v>0</v>
      </c>
      <c r="AC89" s="25">
        <f>VLOOKUP(CONCATENATE($F89," ",$G89),AllocFactorMatrix,(AC$4+1),FALSE)*$E91</f>
        <v>0</v>
      </c>
    </row>
    <row r="90" spans="4:29" hidden="1" outlineLevel="1">
      <c r="E90" s="22"/>
      <c r="F90" s="61" t="str">
        <f>F91</f>
        <v>DIST_OHLINES</v>
      </c>
      <c r="G90" s="20" t="str">
        <f>$G$14</f>
        <v>CUSTOMER</v>
      </c>
      <c r="H90" s="24">
        <f t="shared" si="33"/>
        <v>152400882.22630876</v>
      </c>
      <c r="I90" s="25">
        <f>VLOOKUP(CONCATENATE($F90," ",$G90),AllocFactorMatrix,(I$4+1),FALSE)*$E91</f>
        <v>122700862.34997036</v>
      </c>
      <c r="J90" s="25">
        <f>VLOOKUP(CONCATENATE($F90," ",$G90),AllocFactorMatrix,(J$4+1),FALSE)*$E91</f>
        <v>29019902.70323696</v>
      </c>
      <c r="K90" s="25">
        <f>VLOOKUP(CONCATENATE($F90," ",$G90),AllocFactorMatrix,(K$4+1),FALSE)*$E91</f>
        <v>65939.338112331199</v>
      </c>
      <c r="L90" s="25">
        <f>VLOOKUP(CONCATENATE($F90," ",$G90),AllocFactorMatrix,(L$4+1),FALSE)*$E91</f>
        <v>0</v>
      </c>
      <c r="M90" s="25">
        <f t="shared" si="28"/>
        <v>29085842.041349292</v>
      </c>
      <c r="N90" s="25">
        <f>VLOOKUP(CONCATENATE($F90," ",$G90),AllocFactorMatrix,(N$4+1),FALSE)*$E91</f>
        <v>342884.5581841222</v>
      </c>
      <c r="O90" s="25">
        <f>VLOOKUP(CONCATENATE($F90," ",$G90),AllocFactorMatrix,(O$4+1),FALSE)*$E91</f>
        <v>56519.432667712455</v>
      </c>
      <c r="P90" s="25">
        <f>VLOOKUP(CONCATENATE($F90," ",$G90),AllocFactorMatrix,(P$4+1),FALSE)*$E91</f>
        <v>0</v>
      </c>
      <c r="Q90" s="25">
        <f>VLOOKUP(CONCATENATE($F90," ",$G90),AllocFactorMatrix,(Q$4+1),FALSE)*$E91</f>
        <v>0</v>
      </c>
      <c r="R90" s="25">
        <f t="shared" si="26"/>
        <v>399403.99085183465</v>
      </c>
      <c r="S90" s="25">
        <f>VLOOKUP(CONCATENATE($F90," ",$G90),AllocFactorMatrix,(S$4+1),FALSE)*$E91</f>
        <v>4709.9527223093701</v>
      </c>
      <c r="T90" s="25">
        <f>VLOOKUP(CONCATENATE($F90," ",$G90),AllocFactorMatrix,(T$4+1),FALSE)*$E91</f>
        <v>32027.678511703725</v>
      </c>
      <c r="U90" s="25">
        <f>VLOOKUP(CONCATENATE($F90," ",$G90),AllocFactorMatrix,(U$4+1),FALSE)*$E91</f>
        <v>0</v>
      </c>
      <c r="V90" s="25">
        <f>VLOOKUP(CONCATENATE($F90," ",$G90),AllocFactorMatrix,(V$4+1),FALSE)*$E91</f>
        <v>0</v>
      </c>
      <c r="W90" s="25">
        <f t="shared" si="36"/>
        <v>36737.631234013097</v>
      </c>
      <c r="X90" s="25">
        <f>VLOOKUP(CONCATENATE($F90," ",$G90),AllocFactorMatrix,(X$4+1),FALSE)*$E91</f>
        <v>119632.79914665801</v>
      </c>
      <c r="Y90" s="25">
        <f>VLOOKUP(CONCATENATE($F90," ",$G90),AllocFactorMatrix,(Y$4+1),FALSE)*$E91</f>
        <v>941.99054446187426</v>
      </c>
      <c r="Z90" s="25">
        <f t="shared" si="34"/>
        <v>120574.78969111989</v>
      </c>
      <c r="AA90" s="25">
        <f>VLOOKUP(CONCATENATE($F90," ",$G90),AllocFactorMatrix,(AA$4+1),FALSE)*$E91</f>
        <v>7535.9243556949941</v>
      </c>
      <c r="AB90" s="25">
        <f>VLOOKUP(CONCATENATE($F90," ",$G90),AllocFactorMatrix,(AB$4+1),FALSE)*$E91</f>
        <v>0</v>
      </c>
      <c r="AC90" s="25">
        <f>VLOOKUP(CONCATENATE($F90," ",$G90),AllocFactorMatrix,(AC$4+1),FALSE)*$E91</f>
        <v>49925.498856479331</v>
      </c>
    </row>
    <row r="91" spans="4:29" collapsed="1">
      <c r="D91" s="20" t="s">
        <v>90</v>
      </c>
      <c r="E91" s="22">
        <v>350619861.36000001</v>
      </c>
      <c r="F91" s="61" t="s">
        <v>60</v>
      </c>
      <c r="G91" s="20" t="str">
        <f>$G$15</f>
        <v>TOTAL</v>
      </c>
      <c r="H91" s="24">
        <f t="shared" si="33"/>
        <v>350619861.36000001</v>
      </c>
      <c r="I91" s="25">
        <f>VLOOKUP(CONCATENATE($F91," ",$G91),AllocFactorMatrix,(I$4+1),FALSE)*$E91</f>
        <v>259267132.168511</v>
      </c>
      <c r="J91" s="25">
        <f>VLOOKUP(CONCATENATE($F91," ",$G91),AllocFactorMatrix,(J$4+1),FALSE)*$E91</f>
        <v>62199130.43406222</v>
      </c>
      <c r="K91" s="25">
        <f>VLOOKUP(CONCATENATE($F91," ",$G91),AllocFactorMatrix,(K$4+1),FALSE)*$E91</f>
        <v>337591.89427427913</v>
      </c>
      <c r="L91" s="25">
        <f>VLOOKUP(CONCATENATE($F91," ",$G91),AllocFactorMatrix,(L$4+1),FALSE)*$E91</f>
        <v>0</v>
      </c>
      <c r="M91" s="25">
        <f t="shared" si="28"/>
        <v>62536722.3283365</v>
      </c>
      <c r="N91" s="25">
        <f>VLOOKUP(CONCATENATE($F91," ",$G91),AllocFactorMatrix,(N$4+1),FALSE)*$E91</f>
        <v>13871334.894348545</v>
      </c>
      <c r="O91" s="25">
        <f>VLOOKUP(CONCATENATE($F91," ",$G91),AllocFactorMatrix,(O$4+1),FALSE)*$E91</f>
        <v>2906194.0094976714</v>
      </c>
      <c r="P91" s="25">
        <f>VLOOKUP(CONCATENATE($F91," ",$G91),AllocFactorMatrix,(P$4+1),FALSE)*$E91</f>
        <v>0</v>
      </c>
      <c r="Q91" s="25">
        <f>VLOOKUP(CONCATENATE($F91," ",$G91),AllocFactorMatrix,(Q$4+1),FALSE)*$E91</f>
        <v>0</v>
      </c>
      <c r="R91" s="25">
        <f t="shared" si="26"/>
        <v>16777528.903846215</v>
      </c>
      <c r="S91" s="25">
        <f>VLOOKUP(CONCATENATE($F91," ",$G91),AllocFactorMatrix,(S$4+1),FALSE)*$E91</f>
        <v>731707.89543041855</v>
      </c>
      <c r="T91" s="25">
        <f>VLOOKUP(CONCATENATE($F91," ",$G91),AllocFactorMatrix,(T$4+1),FALSE)*$E91</f>
        <v>6654077.4474035148</v>
      </c>
      <c r="U91" s="25">
        <f>VLOOKUP(CONCATENATE($F91," ",$G91),AllocFactorMatrix,(U$4+1),FALSE)*$E91</f>
        <v>0</v>
      </c>
      <c r="V91" s="25">
        <f>VLOOKUP(CONCATENATE($F91," ",$G91),AllocFactorMatrix,(V$4+1),FALSE)*$E91</f>
        <v>0</v>
      </c>
      <c r="W91" s="25">
        <f t="shared" si="36"/>
        <v>7385785.3428339334</v>
      </c>
      <c r="X91" s="25">
        <f>VLOOKUP(CONCATENATE($F91," ",$G91),AllocFactorMatrix,(X$4+1),FALSE)*$E91</f>
        <v>3815218.7466432494</v>
      </c>
      <c r="Y91" s="25">
        <f>VLOOKUP(CONCATENATE($F91," ",$G91),AllocFactorMatrix,(Y$4+1),FALSE)*$E91</f>
        <v>66212.595448316933</v>
      </c>
      <c r="Z91" s="25">
        <f t="shared" si="34"/>
        <v>3881431.3420915664</v>
      </c>
      <c r="AA91" s="25">
        <f>VLOOKUP(CONCATENATE($F91," ",$G91),AllocFactorMatrix,(AA$4+1),FALSE)*$E91</f>
        <v>70244.858105665204</v>
      </c>
      <c r="AB91" s="25">
        <f>VLOOKUP(CONCATENATE($F91," ",$G91),AllocFactorMatrix,(AB$4+1),FALSE)*$E91</f>
        <v>521559.40857711749</v>
      </c>
      <c r="AC91" s="25">
        <f>VLOOKUP(CONCATENATE($F91," ",$G91),AllocFactorMatrix,(AC$4+1),FALSE)*$E91</f>
        <v>179457.0076980195</v>
      </c>
    </row>
    <row r="92" spans="4:29" hidden="1" outlineLevel="1">
      <c r="E92" s="22"/>
      <c r="F92" s="61" t="str">
        <f>F99</f>
        <v>DIST_UGLINES</v>
      </c>
      <c r="G92" s="20" t="str">
        <f>$G$8</f>
        <v>PRODUCTION</v>
      </c>
      <c r="H92" s="24">
        <f t="shared" si="33"/>
        <v>0</v>
      </c>
      <c r="I92" s="25">
        <f>VLOOKUP(CONCATENATE($F92," ",$G92),AllocFactorMatrix,(I$4+1),FALSE)*$E99</f>
        <v>0</v>
      </c>
      <c r="J92" s="25">
        <f>VLOOKUP(CONCATENATE($F92," ",$G92),AllocFactorMatrix,(J$4+1),FALSE)*$E99</f>
        <v>0</v>
      </c>
      <c r="K92" s="25">
        <f>VLOOKUP(CONCATENATE($F92," ",$G92),AllocFactorMatrix,(K$4+1),FALSE)*$E99</f>
        <v>0</v>
      </c>
      <c r="L92" s="25">
        <f>VLOOKUP(CONCATENATE($F92," ",$G92),AllocFactorMatrix,(L$4+1),FALSE)*$E99</f>
        <v>0</v>
      </c>
      <c r="M92" s="25">
        <f t="shared" si="28"/>
        <v>0</v>
      </c>
      <c r="N92" s="25">
        <f>VLOOKUP(CONCATENATE($F92," ",$G92),AllocFactorMatrix,(N$4+1),FALSE)*$E99</f>
        <v>0</v>
      </c>
      <c r="O92" s="25">
        <f>VLOOKUP(CONCATENATE($F92," ",$G92),AllocFactorMatrix,(O$4+1),FALSE)*$E99</f>
        <v>0</v>
      </c>
      <c r="P92" s="25">
        <f>VLOOKUP(CONCATENATE($F92," ",$G92),AllocFactorMatrix,(P$4+1),FALSE)*$E99</f>
        <v>0</v>
      </c>
      <c r="Q92" s="25">
        <f>VLOOKUP(CONCATENATE($F92," ",$G92),AllocFactorMatrix,(Q$4+1),FALSE)*$E99</f>
        <v>0</v>
      </c>
      <c r="R92" s="25">
        <f t="shared" si="26"/>
        <v>0</v>
      </c>
      <c r="S92" s="25">
        <f>VLOOKUP(CONCATENATE($F92," ",$G92),AllocFactorMatrix,(S$4+1),FALSE)*$E99</f>
        <v>0</v>
      </c>
      <c r="T92" s="25">
        <f>VLOOKUP(CONCATENATE($F92," ",$G92),AllocFactorMatrix,(T$4+1),FALSE)*$E99</f>
        <v>0</v>
      </c>
      <c r="U92" s="25">
        <f>VLOOKUP(CONCATENATE($F92," ",$G92),AllocFactorMatrix,(U$4+1),FALSE)*$E99</f>
        <v>0</v>
      </c>
      <c r="V92" s="25">
        <f>VLOOKUP(CONCATENATE($F92," ",$G92),AllocFactorMatrix,(V$4+1),FALSE)*$E99</f>
        <v>0</v>
      </c>
      <c r="W92" s="25">
        <f>SUBTOTAL(9,S92:V92)</f>
        <v>0</v>
      </c>
      <c r="X92" s="25">
        <f>VLOOKUP(CONCATENATE($F92," ",$G92),AllocFactorMatrix,(X$4+1),FALSE)*$E99</f>
        <v>0</v>
      </c>
      <c r="Y92" s="25">
        <f>VLOOKUP(CONCATENATE($F92," ",$G92),AllocFactorMatrix,(Y$4+1),FALSE)*$E99</f>
        <v>0</v>
      </c>
      <c r="Z92" s="25">
        <f t="shared" si="34"/>
        <v>0</v>
      </c>
      <c r="AA92" s="25">
        <f>VLOOKUP(CONCATENATE($F92," ",$G92),AllocFactorMatrix,(AA$4+1),FALSE)*$E99</f>
        <v>0</v>
      </c>
      <c r="AB92" s="25">
        <f>VLOOKUP(CONCATENATE($F92," ",$G92),AllocFactorMatrix,(AB$4+1),FALSE)*$E99</f>
        <v>0</v>
      </c>
      <c r="AC92" s="25">
        <f>VLOOKUP(CONCATENATE($F92," ",$G92),AllocFactorMatrix,(AC$4+1),FALSE)*$E99</f>
        <v>0</v>
      </c>
    </row>
    <row r="93" spans="4:29" hidden="1" outlineLevel="1">
      <c r="E93" s="22"/>
      <c r="F93" s="61" t="str">
        <f>F99</f>
        <v>DIST_UGLINES</v>
      </c>
      <c r="G93" s="20" t="str">
        <f>$G$9</f>
        <v>BULKTRAN</v>
      </c>
      <c r="H93" s="24">
        <f t="shared" si="33"/>
        <v>0</v>
      </c>
      <c r="I93" s="25">
        <f>VLOOKUP(CONCATENATE($F93," ",$G93),AllocFactorMatrix,(I$4+1),FALSE)*$E99</f>
        <v>0</v>
      </c>
      <c r="J93" s="25">
        <f>VLOOKUP(CONCATENATE($F93," ",$G93),AllocFactorMatrix,(J$4+1),FALSE)*$E99</f>
        <v>0</v>
      </c>
      <c r="K93" s="25">
        <f>VLOOKUP(CONCATENATE($F93," ",$G93),AllocFactorMatrix,(K$4+1),FALSE)*$E99</f>
        <v>0</v>
      </c>
      <c r="L93" s="25">
        <f>VLOOKUP(CONCATENATE($F93," ",$G93),AllocFactorMatrix,(L$4+1),FALSE)*$E99</f>
        <v>0</v>
      </c>
      <c r="M93" s="25">
        <f t="shared" si="28"/>
        <v>0</v>
      </c>
      <c r="N93" s="25">
        <f>VLOOKUP(CONCATENATE($F93," ",$G93),AllocFactorMatrix,(N$4+1),FALSE)*$E99</f>
        <v>0</v>
      </c>
      <c r="O93" s="25">
        <f>VLOOKUP(CONCATENATE($F93," ",$G93),AllocFactorMatrix,(O$4+1),FALSE)*$E99</f>
        <v>0</v>
      </c>
      <c r="P93" s="25">
        <f>VLOOKUP(CONCATENATE($F93," ",$G93),AllocFactorMatrix,(P$4+1),FALSE)*$E99</f>
        <v>0</v>
      </c>
      <c r="Q93" s="25">
        <f>VLOOKUP(CONCATENATE($F93," ",$G93),AllocFactorMatrix,(Q$4+1),FALSE)*$E99</f>
        <v>0</v>
      </c>
      <c r="R93" s="25">
        <f t="shared" si="26"/>
        <v>0</v>
      </c>
      <c r="S93" s="25">
        <f>VLOOKUP(CONCATENATE($F93," ",$G93),AllocFactorMatrix,(S$4+1),FALSE)*$E99</f>
        <v>0</v>
      </c>
      <c r="T93" s="25">
        <f>VLOOKUP(CONCATENATE($F93," ",$G93),AllocFactorMatrix,(T$4+1),FALSE)*$E99</f>
        <v>0</v>
      </c>
      <c r="U93" s="25">
        <f>VLOOKUP(CONCATENATE($F93," ",$G93),AllocFactorMatrix,(U$4+1),FALSE)*$E99</f>
        <v>0</v>
      </c>
      <c r="V93" s="25">
        <f>VLOOKUP(CONCATENATE($F93," ",$G93),AllocFactorMatrix,(V$4+1),FALSE)*$E99</f>
        <v>0</v>
      </c>
      <c r="W93" s="25">
        <f t="shared" ref="W93:W99" si="37">SUBTOTAL(9,S93:V93)</f>
        <v>0</v>
      </c>
      <c r="X93" s="25">
        <f>VLOOKUP(CONCATENATE($F93," ",$G93),AllocFactorMatrix,(X$4+1),FALSE)*$E99</f>
        <v>0</v>
      </c>
      <c r="Y93" s="25">
        <f>VLOOKUP(CONCATENATE($F93," ",$G93),AllocFactorMatrix,(Y$4+1),FALSE)*$E99</f>
        <v>0</v>
      </c>
      <c r="Z93" s="25">
        <f t="shared" si="34"/>
        <v>0</v>
      </c>
      <c r="AA93" s="25">
        <f>VLOOKUP(CONCATENATE($F93," ",$G93),AllocFactorMatrix,(AA$4+1),FALSE)*$E99</f>
        <v>0</v>
      </c>
      <c r="AB93" s="25">
        <f>VLOOKUP(CONCATENATE($F93," ",$G93),AllocFactorMatrix,(AB$4+1),FALSE)*$E99</f>
        <v>0</v>
      </c>
      <c r="AC93" s="25">
        <f>VLOOKUP(CONCATENATE($F93," ",$G93),AllocFactorMatrix,(AC$4+1),FALSE)*$E99</f>
        <v>0</v>
      </c>
    </row>
    <row r="94" spans="4:29" hidden="1" outlineLevel="1">
      <c r="E94" s="22"/>
      <c r="F94" s="61" t="str">
        <f>F99</f>
        <v>DIST_UGLINES</v>
      </c>
      <c r="G94" s="20" t="str">
        <f>$G$10</f>
        <v>SUBTRAN</v>
      </c>
      <c r="H94" s="24">
        <f t="shared" si="33"/>
        <v>0</v>
      </c>
      <c r="I94" s="25">
        <f>VLOOKUP(CONCATENATE($F94," ",$G94),AllocFactorMatrix,(I$4+1),FALSE)*$E99</f>
        <v>0</v>
      </c>
      <c r="J94" s="25">
        <f>VLOOKUP(CONCATENATE($F94," ",$G94),AllocFactorMatrix,(J$4+1),FALSE)*$E99</f>
        <v>0</v>
      </c>
      <c r="K94" s="25">
        <f>VLOOKUP(CONCATENATE($F94," ",$G94),AllocFactorMatrix,(K$4+1),FALSE)*$E99</f>
        <v>0</v>
      </c>
      <c r="L94" s="25">
        <f>VLOOKUP(CONCATENATE($F94," ",$G94),AllocFactorMatrix,(L$4+1),FALSE)*$E99</f>
        <v>0</v>
      </c>
      <c r="M94" s="25">
        <f t="shared" si="28"/>
        <v>0</v>
      </c>
      <c r="N94" s="25">
        <f>VLOOKUP(CONCATENATE($F94," ",$G94),AllocFactorMatrix,(N$4+1),FALSE)*$E99</f>
        <v>0</v>
      </c>
      <c r="O94" s="25">
        <f>VLOOKUP(CONCATENATE($F94," ",$G94),AllocFactorMatrix,(O$4+1),FALSE)*$E99</f>
        <v>0</v>
      </c>
      <c r="P94" s="25">
        <f>VLOOKUP(CONCATENATE($F94," ",$G94),AllocFactorMatrix,(P$4+1),FALSE)*$E99</f>
        <v>0</v>
      </c>
      <c r="Q94" s="25">
        <f>VLOOKUP(CONCATENATE($F94," ",$G94),AllocFactorMatrix,(Q$4+1),FALSE)*$E99</f>
        <v>0</v>
      </c>
      <c r="R94" s="25">
        <f t="shared" si="26"/>
        <v>0</v>
      </c>
      <c r="S94" s="25">
        <f>VLOOKUP(CONCATENATE($F94," ",$G94),AllocFactorMatrix,(S$4+1),FALSE)*$E99</f>
        <v>0</v>
      </c>
      <c r="T94" s="25">
        <f>VLOOKUP(CONCATENATE($F94," ",$G94),AllocFactorMatrix,(T$4+1),FALSE)*$E99</f>
        <v>0</v>
      </c>
      <c r="U94" s="25">
        <f>VLOOKUP(CONCATENATE($F94," ",$G94),AllocFactorMatrix,(U$4+1),FALSE)*$E99</f>
        <v>0</v>
      </c>
      <c r="V94" s="25">
        <f>VLOOKUP(CONCATENATE($F94," ",$G94),AllocFactorMatrix,(V$4+1),FALSE)*$E99</f>
        <v>0</v>
      </c>
      <c r="W94" s="25">
        <f t="shared" si="37"/>
        <v>0</v>
      </c>
      <c r="X94" s="25">
        <f>VLOOKUP(CONCATENATE($F94," ",$G94),AllocFactorMatrix,(X$4+1),FALSE)*$E99</f>
        <v>0</v>
      </c>
      <c r="Y94" s="25">
        <f>VLOOKUP(CONCATENATE($F94," ",$G94),AllocFactorMatrix,(Y$4+1),FALSE)*$E99</f>
        <v>0</v>
      </c>
      <c r="Z94" s="25">
        <f t="shared" si="34"/>
        <v>0</v>
      </c>
      <c r="AA94" s="25">
        <f>VLOOKUP(CONCATENATE($F94," ",$G94),AllocFactorMatrix,(AA$4+1),FALSE)*$E99</f>
        <v>0</v>
      </c>
      <c r="AB94" s="25">
        <f>VLOOKUP(CONCATENATE($F94," ",$G94),AllocFactorMatrix,(AB$4+1),FALSE)*$E99</f>
        <v>0</v>
      </c>
      <c r="AC94" s="25">
        <f>VLOOKUP(CONCATENATE($F94," ",$G94),AllocFactorMatrix,(AC$4+1),FALSE)*$E99</f>
        <v>0</v>
      </c>
    </row>
    <row r="95" spans="4:29" hidden="1" outlineLevel="1">
      <c r="E95" s="22"/>
      <c r="F95" s="61" t="str">
        <f>F99</f>
        <v>DIST_UGLINES</v>
      </c>
      <c r="G95" s="20" t="str">
        <f>$G$11</f>
        <v>DISTPRI</v>
      </c>
      <c r="H95" s="24">
        <f t="shared" si="33"/>
        <v>2353993.6921876441</v>
      </c>
      <c r="I95" s="25">
        <f>VLOOKUP(CONCATENATE($F95," ",$G95),AllocFactorMatrix,(I$4+1),FALSE)*$E99</f>
        <v>1564225.6403142442</v>
      </c>
      <c r="J95" s="25">
        <f>VLOOKUP(CONCATENATE($F95," ",$G95),AllocFactorMatrix,(J$4+1),FALSE)*$E99</f>
        <v>393811.99151261523</v>
      </c>
      <c r="K95" s="25">
        <f>VLOOKUP(CONCATENATE($F95," ",$G95),AllocFactorMatrix,(K$4+1),FALSE)*$E99</f>
        <v>4595.6448084324829</v>
      </c>
      <c r="L95" s="25">
        <f>VLOOKUP(CONCATENATE($F95," ",$G95),AllocFactorMatrix,(L$4+1),FALSE)*$E99</f>
        <v>0</v>
      </c>
      <c r="M95" s="25">
        <f t="shared" si="28"/>
        <v>398407.63632104773</v>
      </c>
      <c r="N95" s="25">
        <f>VLOOKUP(CONCATENATE($F95," ",$G95),AllocFactorMatrix,(N$4+1),FALSE)*$E99</f>
        <v>169822.6393565718</v>
      </c>
      <c r="O95" s="25">
        <f>VLOOKUP(CONCATENATE($F95," ",$G95),AllocFactorMatrix,(O$4+1),FALSE)*$E99</f>
        <v>48208.978261641278</v>
      </c>
      <c r="P95" s="25">
        <f>VLOOKUP(CONCATENATE($F95," ",$G95),AllocFactorMatrix,(P$4+1),FALSE)*$E99</f>
        <v>0</v>
      </c>
      <c r="Q95" s="25">
        <f>VLOOKUP(CONCATENATE($F95," ",$G95),AllocFactorMatrix,(Q$4+1),FALSE)*$E99</f>
        <v>0</v>
      </c>
      <c r="R95" s="25">
        <f t="shared" si="26"/>
        <v>218031.61761821309</v>
      </c>
      <c r="S95" s="25">
        <f>VLOOKUP(CONCATENATE($F95," ",$G95),AllocFactorMatrix,(S$4+1),FALSE)*$E99</f>
        <v>9685.6091065256569</v>
      </c>
      <c r="T95" s="25">
        <f>VLOOKUP(CONCATENATE($F95," ",$G95),AllocFactorMatrix,(T$4+1),FALSE)*$E99</f>
        <v>112027.61745207559</v>
      </c>
      <c r="U95" s="25">
        <f>VLOOKUP(CONCATENATE($F95," ",$G95),AllocFactorMatrix,(U$4+1),FALSE)*$E99</f>
        <v>0</v>
      </c>
      <c r="V95" s="25">
        <f>VLOOKUP(CONCATENATE($F95," ",$G95),AllocFactorMatrix,(V$4+1),FALSE)*$E99</f>
        <v>0</v>
      </c>
      <c r="W95" s="25">
        <f t="shared" si="37"/>
        <v>121713.22655860125</v>
      </c>
      <c r="X95" s="25">
        <f>VLOOKUP(CONCATENATE($F95," ",$G95),AllocFactorMatrix,(X$4+1),FALSE)*$E99</f>
        <v>46087.003028361942</v>
      </c>
      <c r="Y95" s="25">
        <f>VLOOKUP(CONCATENATE($F95," ",$G95),AllocFactorMatrix,(Y$4+1),FALSE)*$E99</f>
        <v>1104.2064937935845</v>
      </c>
      <c r="Z95" s="25">
        <f t="shared" si="34"/>
        <v>47191.209522155528</v>
      </c>
      <c r="AA95" s="25">
        <f>VLOOKUP(CONCATENATE($F95," ",$G95),AllocFactorMatrix,(AA$4+1),FALSE)*$E99</f>
        <v>792.9158658589896</v>
      </c>
      <c r="AB95" s="25">
        <f>VLOOKUP(CONCATENATE($F95," ",$G95),AllocFactorMatrix,(AB$4+1),FALSE)*$E99</f>
        <v>2906.5796152907969</v>
      </c>
      <c r="AC95" s="25">
        <f>VLOOKUP(CONCATENATE($F95," ",$G95),AllocFactorMatrix,(AC$4+1),FALSE)*$E99</f>
        <v>724.86637223232526</v>
      </c>
    </row>
    <row r="96" spans="4:29" hidden="1" outlineLevel="1">
      <c r="E96" s="22"/>
      <c r="F96" s="61" t="str">
        <f>F99</f>
        <v>DIST_UGLINES</v>
      </c>
      <c r="G96" s="20" t="str">
        <f>$G$12</f>
        <v>DISTSEC</v>
      </c>
      <c r="H96" s="24">
        <f t="shared" si="33"/>
        <v>3223702.6814953405</v>
      </c>
      <c r="I96" s="25">
        <f>VLOOKUP(CONCATENATE($F96," ",$G96),AllocFactorMatrix,(I$4+1),FALSE)*$E99</f>
        <v>2406822.1023970586</v>
      </c>
      <c r="J96" s="25">
        <f>VLOOKUP(CONCATENATE($F96," ",$G96),AllocFactorMatrix,(J$4+1),FALSE)*$E99</f>
        <v>540299.66850012192</v>
      </c>
      <c r="K96" s="25">
        <f>VLOOKUP(CONCATENATE($F96," ",$G96),AllocFactorMatrix,(K$4+1),FALSE)*$E99</f>
        <v>0</v>
      </c>
      <c r="L96" s="25">
        <f>VLOOKUP(CONCATENATE($F96," ",$G96),AllocFactorMatrix,(L$4+1),FALSE)*$E99</f>
        <v>0</v>
      </c>
      <c r="M96" s="25">
        <f t="shared" si="28"/>
        <v>540299.66850012192</v>
      </c>
      <c r="N96" s="25">
        <f>VLOOKUP(CONCATENATE($F96," ",$G96),AllocFactorMatrix,(N$4+1),FALSE)*$E99</f>
        <v>190461.32904115933</v>
      </c>
      <c r="O96" s="25">
        <f>VLOOKUP(CONCATENATE($F96," ",$G96),AllocFactorMatrix,(O$4+1),FALSE)*$E99</f>
        <v>0</v>
      </c>
      <c r="P96" s="25">
        <f>VLOOKUP(CONCATENATE($F96," ",$G96),AllocFactorMatrix,(P$4+1),FALSE)*$E99</f>
        <v>0</v>
      </c>
      <c r="Q96" s="25">
        <f>VLOOKUP(CONCATENATE($F96," ",$G96),AllocFactorMatrix,(Q$4+1),FALSE)*$E99</f>
        <v>0</v>
      </c>
      <c r="R96" s="25">
        <f t="shared" si="26"/>
        <v>190461.32904115933</v>
      </c>
      <c r="S96" s="25">
        <f>VLOOKUP(CONCATENATE($F96," ",$G96),AllocFactorMatrix,(S$4+1),FALSE)*$E99</f>
        <v>8429.9244022385683</v>
      </c>
      <c r="T96" s="25">
        <f>VLOOKUP(CONCATENATE($F96," ",$G96),AllocFactorMatrix,(T$4+1),FALSE)*$E99</f>
        <v>0</v>
      </c>
      <c r="U96" s="25">
        <f>VLOOKUP(CONCATENATE($F96," ",$G96),AllocFactorMatrix,(U$4+1),FALSE)*$E99</f>
        <v>0</v>
      </c>
      <c r="V96" s="25">
        <f>VLOOKUP(CONCATENATE($F96," ",$G96),AllocFactorMatrix,(V$4+1),FALSE)*$E99</f>
        <v>0</v>
      </c>
      <c r="W96" s="25">
        <f t="shared" si="37"/>
        <v>8429.9244022385683</v>
      </c>
      <c r="X96" s="25">
        <f>VLOOKUP(CONCATENATE($F96," ",$G96),AllocFactorMatrix,(X$4+1),FALSE)*$E99</f>
        <v>53008.229008002221</v>
      </c>
      <c r="Y96" s="25">
        <f>VLOOKUP(CONCATENATE($F96," ",$G96),AllocFactorMatrix,(Y$4+1),FALSE)*$E99</f>
        <v>0</v>
      </c>
      <c r="Z96" s="25">
        <f t="shared" si="34"/>
        <v>53008.229008002221</v>
      </c>
      <c r="AA96" s="25">
        <f>VLOOKUP(CONCATENATE($F96," ",$G96),AllocFactorMatrix,(AA$4+1),FALSE)*$E99</f>
        <v>864.3667261141801</v>
      </c>
      <c r="AB96" s="25">
        <f>VLOOKUP(CONCATENATE($F96," ",$G96),AllocFactorMatrix,(AB$4+1),FALSE)*$E99</f>
        <v>19086.532653271272</v>
      </c>
      <c r="AC96" s="25">
        <f>VLOOKUP(CONCATENATE($F96," ",$G96),AllocFactorMatrix,(AC$4+1),FALSE)*$E99</f>
        <v>4730.528767374888</v>
      </c>
    </row>
    <row r="97" spans="4:29" hidden="1" outlineLevel="1">
      <c r="E97" s="22"/>
      <c r="F97" s="61" t="str">
        <f>F99</f>
        <v>DIST_UGLINES</v>
      </c>
      <c r="G97" s="20" t="str">
        <f>$G$13</f>
        <v>ENERGY</v>
      </c>
      <c r="H97" s="24">
        <f t="shared" si="33"/>
        <v>0</v>
      </c>
      <c r="I97" s="25">
        <f>VLOOKUP(CONCATENATE($F97," ",$G97),AllocFactorMatrix,(I$4+1),FALSE)*$E99</f>
        <v>0</v>
      </c>
      <c r="J97" s="25">
        <f>VLOOKUP(CONCATENATE($F97," ",$G97),AllocFactorMatrix,(J$4+1),FALSE)*$E99</f>
        <v>0</v>
      </c>
      <c r="K97" s="25">
        <f>VLOOKUP(CONCATENATE($F97," ",$G97),AllocFactorMatrix,(K$4+1),FALSE)*$E99</f>
        <v>0</v>
      </c>
      <c r="L97" s="25">
        <f>VLOOKUP(CONCATENATE($F97," ",$G97),AllocFactorMatrix,(L$4+1),FALSE)*$E99</f>
        <v>0</v>
      </c>
      <c r="M97" s="25">
        <f t="shared" si="28"/>
        <v>0</v>
      </c>
      <c r="N97" s="25">
        <f>VLOOKUP(CONCATENATE($F97," ",$G97),AllocFactorMatrix,(N$4+1),FALSE)*$E99</f>
        <v>0</v>
      </c>
      <c r="O97" s="25">
        <f>VLOOKUP(CONCATENATE($F97," ",$G97),AllocFactorMatrix,(O$4+1),FALSE)*$E99</f>
        <v>0</v>
      </c>
      <c r="P97" s="25">
        <f>VLOOKUP(CONCATENATE($F97," ",$G97),AllocFactorMatrix,(P$4+1),FALSE)*$E99</f>
        <v>0</v>
      </c>
      <c r="Q97" s="25">
        <f>VLOOKUP(CONCATENATE($F97," ",$G97),AllocFactorMatrix,(Q$4+1),FALSE)*$E99</f>
        <v>0</v>
      </c>
      <c r="R97" s="25">
        <f t="shared" si="26"/>
        <v>0</v>
      </c>
      <c r="S97" s="25">
        <f>VLOOKUP(CONCATENATE($F97," ",$G97),AllocFactorMatrix,(S$4+1),FALSE)*$E99</f>
        <v>0</v>
      </c>
      <c r="T97" s="25">
        <f>VLOOKUP(CONCATENATE($F97," ",$G97),AllocFactorMatrix,(T$4+1),FALSE)*$E99</f>
        <v>0</v>
      </c>
      <c r="U97" s="25">
        <f>VLOOKUP(CONCATENATE($F97," ",$G97),AllocFactorMatrix,(U$4+1),FALSE)*$E99</f>
        <v>0</v>
      </c>
      <c r="V97" s="25">
        <f>VLOOKUP(CONCATENATE($F97," ",$G97),AllocFactorMatrix,(V$4+1),FALSE)*$E99</f>
        <v>0</v>
      </c>
      <c r="W97" s="25">
        <f t="shared" si="37"/>
        <v>0</v>
      </c>
      <c r="X97" s="25">
        <f>VLOOKUP(CONCATENATE($F97," ",$G97),AllocFactorMatrix,(X$4+1),FALSE)*$E99</f>
        <v>0</v>
      </c>
      <c r="Y97" s="25">
        <f>VLOOKUP(CONCATENATE($F97," ",$G97),AllocFactorMatrix,(Y$4+1),FALSE)*$E99</f>
        <v>0</v>
      </c>
      <c r="Z97" s="25">
        <f t="shared" si="34"/>
        <v>0</v>
      </c>
      <c r="AA97" s="25">
        <f>VLOOKUP(CONCATENATE($F97," ",$G97),AllocFactorMatrix,(AA$4+1),FALSE)*$E99</f>
        <v>0</v>
      </c>
      <c r="AB97" s="25">
        <f>VLOOKUP(CONCATENATE($F97," ",$G97),AllocFactorMatrix,(AB$4+1),FALSE)*$E99</f>
        <v>0</v>
      </c>
      <c r="AC97" s="25">
        <f>VLOOKUP(CONCATENATE($F97," ",$G97),AllocFactorMatrix,(AC$4+1),FALSE)*$E99</f>
        <v>0</v>
      </c>
    </row>
    <row r="98" spans="4:29" hidden="1" outlineLevel="1">
      <c r="E98" s="22"/>
      <c r="F98" s="61" t="str">
        <f>F99</f>
        <v>DIST_UGLINES</v>
      </c>
      <c r="G98" s="20" t="str">
        <f>$G$14</f>
        <v>CUSTOMER</v>
      </c>
      <c r="H98" s="24">
        <f t="shared" si="33"/>
        <v>4696774.246317015</v>
      </c>
      <c r="I98" s="25">
        <f>VLOOKUP(CONCATENATE($F98," ",$G98),AllocFactorMatrix,(I$4+1),FALSE)*$E99</f>
        <v>3781462.691472163</v>
      </c>
      <c r="J98" s="25">
        <f>VLOOKUP(CONCATENATE($F98," ",$G98),AllocFactorMatrix,(J$4+1),FALSE)*$E99</f>
        <v>894351.3295729435</v>
      </c>
      <c r="K98" s="25">
        <f>VLOOKUP(CONCATENATE($F98," ",$G98),AllocFactorMatrix,(K$4+1),FALSE)*$E99</f>
        <v>2032.1548047556089</v>
      </c>
      <c r="L98" s="25">
        <f>VLOOKUP(CONCATENATE($F98," ",$G98),AllocFactorMatrix,(L$4+1),FALSE)*$E99</f>
        <v>0</v>
      </c>
      <c r="M98" s="25">
        <f t="shared" si="28"/>
        <v>896383.48437769909</v>
      </c>
      <c r="N98" s="25">
        <f>VLOOKUP(CONCATENATE($F98," ",$G98),AllocFactorMatrix,(N$4+1),FALSE)*$E99</f>
        <v>10567.204984729166</v>
      </c>
      <c r="O98" s="25">
        <f>VLOOKUP(CONCATENATE($F98," ",$G98),AllocFactorMatrix,(O$4+1),FALSE)*$E99</f>
        <v>1741.8469755048077</v>
      </c>
      <c r="P98" s="25">
        <f>VLOOKUP(CONCATENATE($F98," ",$G98),AllocFactorMatrix,(P$4+1),FALSE)*$E99</f>
        <v>0</v>
      </c>
      <c r="Q98" s="25">
        <f>VLOOKUP(CONCATENATE($F98," ",$G98),AllocFactorMatrix,(Q$4+1),FALSE)*$E99</f>
        <v>0</v>
      </c>
      <c r="R98" s="25">
        <f t="shared" si="26"/>
        <v>12309.051960233974</v>
      </c>
      <c r="S98" s="25">
        <f>VLOOKUP(CONCATENATE($F98," ",$G98),AllocFactorMatrix,(S$4+1),FALSE)*$E99</f>
        <v>145.15391462540063</v>
      </c>
      <c r="T98" s="25">
        <f>VLOOKUP(CONCATENATE($F98," ",$G98),AllocFactorMatrix,(T$4+1),FALSE)*$E99</f>
        <v>987.04661945272437</v>
      </c>
      <c r="U98" s="25">
        <f>VLOOKUP(CONCATENATE($F98," ",$G98),AllocFactorMatrix,(U$4+1),FALSE)*$E99</f>
        <v>0</v>
      </c>
      <c r="V98" s="25">
        <f>VLOOKUP(CONCATENATE($F98," ",$G98),AllocFactorMatrix,(V$4+1),FALSE)*$E99</f>
        <v>0</v>
      </c>
      <c r="W98" s="25">
        <f t="shared" si="37"/>
        <v>1132.200534078125</v>
      </c>
      <c r="X98" s="25">
        <f>VLOOKUP(CONCATENATE($F98," ",$G98),AllocFactorMatrix,(X$4+1),FALSE)*$E99</f>
        <v>3686.9094314851764</v>
      </c>
      <c r="Y98" s="25">
        <f>VLOOKUP(CONCATENATE($F98," ",$G98),AllocFactorMatrix,(Y$4+1),FALSE)*$E99</f>
        <v>29.030782925080132</v>
      </c>
      <c r="Z98" s="25">
        <f t="shared" si="34"/>
        <v>3715.9402144102564</v>
      </c>
      <c r="AA98" s="25">
        <f>VLOOKUP(CONCATENATE($F98," ",$G98),AllocFactorMatrix,(AA$4+1),FALSE)*$E99</f>
        <v>232.24626340064106</v>
      </c>
      <c r="AB98" s="25">
        <f>VLOOKUP(CONCATENATE($F98," ",$G98),AllocFactorMatrix,(AB$4+1),FALSE)*$E99</f>
        <v>0</v>
      </c>
      <c r="AC98" s="25">
        <f>VLOOKUP(CONCATENATE($F98," ",$G98),AllocFactorMatrix,(AC$4+1),FALSE)*$E99</f>
        <v>1538.6314950292467</v>
      </c>
    </row>
    <row r="99" spans="4:29" collapsed="1">
      <c r="D99" s="20" t="s">
        <v>91</v>
      </c>
      <c r="E99" s="22">
        <v>10274470.619999999</v>
      </c>
      <c r="F99" s="61" t="s">
        <v>61</v>
      </c>
      <c r="G99" s="20" t="str">
        <f>$G$15</f>
        <v>TOTAL</v>
      </c>
      <c r="H99" s="24">
        <f t="shared" si="33"/>
        <v>10274470.619999999</v>
      </c>
      <c r="I99" s="25">
        <f>VLOOKUP(CONCATENATE($F99," ",$G99),AllocFactorMatrix,(I$4+1),FALSE)*$E99</f>
        <v>7752510.4341834662</v>
      </c>
      <c r="J99" s="25">
        <f>VLOOKUP(CONCATENATE($F99," ",$G99),AllocFactorMatrix,(J$4+1),FALSE)*$E99</f>
        <v>1828462.9895856809</v>
      </c>
      <c r="K99" s="25">
        <f>VLOOKUP(CONCATENATE($F99," ",$G99),AllocFactorMatrix,(K$4+1),FALSE)*$E99</f>
        <v>6627.7996131880927</v>
      </c>
      <c r="L99" s="25">
        <f>VLOOKUP(CONCATENATE($F99," ",$G99),AllocFactorMatrix,(L$4+1),FALSE)*$E99</f>
        <v>0</v>
      </c>
      <c r="M99" s="25">
        <f t="shared" si="28"/>
        <v>1835090.7891988689</v>
      </c>
      <c r="N99" s="25">
        <f>VLOOKUP(CONCATENATE($F99," ",$G99),AllocFactorMatrix,(N$4+1),FALSE)*$E99</f>
        <v>370851.17338246031</v>
      </c>
      <c r="O99" s="25">
        <f>VLOOKUP(CONCATENATE($F99," ",$G99),AllocFactorMatrix,(O$4+1),FALSE)*$E99</f>
        <v>49950.825237146084</v>
      </c>
      <c r="P99" s="25">
        <f>VLOOKUP(CONCATENATE($F99," ",$G99),AllocFactorMatrix,(P$4+1),FALSE)*$E99</f>
        <v>0</v>
      </c>
      <c r="Q99" s="25">
        <f>VLOOKUP(CONCATENATE($F99," ",$G99),AllocFactorMatrix,(Q$4+1),FALSE)*$E99</f>
        <v>0</v>
      </c>
      <c r="R99" s="25">
        <f t="shared" si="26"/>
        <v>420801.99861960637</v>
      </c>
      <c r="S99" s="25">
        <f>VLOOKUP(CONCATENATE($F99," ",$G99),AllocFactorMatrix,(S$4+1),FALSE)*$E99</f>
        <v>18260.687423389623</v>
      </c>
      <c r="T99" s="25">
        <f>VLOOKUP(CONCATENATE($F99," ",$G99),AllocFactorMatrix,(T$4+1),FALSE)*$E99</f>
        <v>113014.66407152831</v>
      </c>
      <c r="U99" s="25">
        <f>VLOOKUP(CONCATENATE($F99," ",$G99),AllocFactorMatrix,(U$4+1),FALSE)*$E99</f>
        <v>0</v>
      </c>
      <c r="V99" s="25">
        <f>VLOOKUP(CONCATENATE($F99," ",$G99),AllocFactorMatrix,(V$4+1),FALSE)*$E99</f>
        <v>0</v>
      </c>
      <c r="W99" s="25">
        <f t="shared" si="37"/>
        <v>131275.35149491794</v>
      </c>
      <c r="X99" s="25">
        <f>VLOOKUP(CONCATENATE($F99," ",$G99),AllocFactorMatrix,(X$4+1),FALSE)*$E99</f>
        <v>102782.14146784935</v>
      </c>
      <c r="Y99" s="25">
        <f>VLOOKUP(CONCATENATE($F99," ",$G99),AllocFactorMatrix,(Y$4+1),FALSE)*$E99</f>
        <v>1133.2372767186646</v>
      </c>
      <c r="Z99" s="25">
        <f t="shared" si="34"/>
        <v>103915.37874456801</v>
      </c>
      <c r="AA99" s="25">
        <f>VLOOKUP(CONCATENATE($F99," ",$G99),AllocFactorMatrix,(AA$4+1),FALSE)*$E99</f>
        <v>1889.5288553738108</v>
      </c>
      <c r="AB99" s="25">
        <f>VLOOKUP(CONCATENATE($F99," ",$G99),AllocFactorMatrix,(AB$4+1),FALSE)*$E99</f>
        <v>21993.112268562068</v>
      </c>
      <c r="AC99" s="25">
        <f>VLOOKUP(CONCATENATE($F99," ",$G99),AllocFactorMatrix,(AC$4+1),FALSE)*$E99</f>
        <v>6994.0266346364606</v>
      </c>
    </row>
    <row r="100" spans="4:29" hidden="1" outlineLevel="1">
      <c r="E100" s="22"/>
      <c r="F100" s="61" t="str">
        <f>F107</f>
        <v>DIST_UGLINES</v>
      </c>
      <c r="G100" s="20" t="str">
        <f>$G$8</f>
        <v>PRODUCTION</v>
      </c>
      <c r="H100" s="24">
        <f t="shared" si="33"/>
        <v>0</v>
      </c>
      <c r="I100" s="25">
        <f>VLOOKUP(CONCATENATE($F100," ",$G100),AllocFactorMatrix,(I$4+1),FALSE)*$E107</f>
        <v>0</v>
      </c>
      <c r="J100" s="25">
        <f>VLOOKUP(CONCATENATE($F100," ",$G100),AllocFactorMatrix,(J$4+1),FALSE)*$E107</f>
        <v>0</v>
      </c>
      <c r="K100" s="25">
        <f>VLOOKUP(CONCATENATE($F100," ",$G100),AllocFactorMatrix,(K$4+1),FALSE)*$E107</f>
        <v>0</v>
      </c>
      <c r="L100" s="25">
        <f>VLOOKUP(CONCATENATE($F100," ",$G100),AllocFactorMatrix,(L$4+1),FALSE)*$E107</f>
        <v>0</v>
      </c>
      <c r="M100" s="25">
        <f t="shared" ref="M100:M131" si="38">SUBTOTAL(9,J100:L100)</f>
        <v>0</v>
      </c>
      <c r="N100" s="25">
        <f>VLOOKUP(CONCATENATE($F100," ",$G100),AllocFactorMatrix,(N$4+1),FALSE)*$E107</f>
        <v>0</v>
      </c>
      <c r="O100" s="25">
        <f>VLOOKUP(CONCATENATE($F100," ",$G100),AllocFactorMatrix,(O$4+1),FALSE)*$E107</f>
        <v>0</v>
      </c>
      <c r="P100" s="25">
        <f>VLOOKUP(CONCATENATE($F100," ",$G100),AllocFactorMatrix,(P$4+1),FALSE)*$E107</f>
        <v>0</v>
      </c>
      <c r="Q100" s="25">
        <f>VLOOKUP(CONCATENATE($F100," ",$G100),AllocFactorMatrix,(Q$4+1),FALSE)*$E107</f>
        <v>0</v>
      </c>
      <c r="R100" s="25">
        <f t="shared" si="26"/>
        <v>0</v>
      </c>
      <c r="S100" s="25">
        <f>VLOOKUP(CONCATENATE($F100," ",$G100),AllocFactorMatrix,(S$4+1),FALSE)*$E107</f>
        <v>0</v>
      </c>
      <c r="T100" s="25">
        <f>VLOOKUP(CONCATENATE($F100," ",$G100),AllocFactorMatrix,(T$4+1),FALSE)*$E107</f>
        <v>0</v>
      </c>
      <c r="U100" s="25">
        <f>VLOOKUP(CONCATENATE($F100," ",$G100),AllocFactorMatrix,(U$4+1),FALSE)*$E107</f>
        <v>0</v>
      </c>
      <c r="V100" s="25">
        <f>VLOOKUP(CONCATENATE($F100," ",$G100),AllocFactorMatrix,(V$4+1),FALSE)*$E107</f>
        <v>0</v>
      </c>
      <c r="W100" s="25">
        <f>SUBTOTAL(9,S100:V100)</f>
        <v>0</v>
      </c>
      <c r="X100" s="25">
        <f>VLOOKUP(CONCATENATE($F100," ",$G100),AllocFactorMatrix,(X$4+1),FALSE)*$E107</f>
        <v>0</v>
      </c>
      <c r="Y100" s="25">
        <f>VLOOKUP(CONCATENATE($F100," ",$G100),AllocFactorMatrix,(Y$4+1),FALSE)*$E107</f>
        <v>0</v>
      </c>
      <c r="Z100" s="25">
        <f t="shared" si="34"/>
        <v>0</v>
      </c>
      <c r="AA100" s="25">
        <f>VLOOKUP(CONCATENATE($F100," ",$G100),AllocFactorMatrix,(AA$4+1),FALSE)*$E107</f>
        <v>0</v>
      </c>
      <c r="AB100" s="25">
        <f>VLOOKUP(CONCATENATE($F100," ",$G100),AllocFactorMatrix,(AB$4+1),FALSE)*$E107</f>
        <v>0</v>
      </c>
      <c r="AC100" s="25">
        <f>VLOOKUP(CONCATENATE($F100," ",$G100),AllocFactorMatrix,(AC$4+1),FALSE)*$E107</f>
        <v>0</v>
      </c>
    </row>
    <row r="101" spans="4:29" hidden="1" outlineLevel="1">
      <c r="E101" s="22"/>
      <c r="F101" s="61" t="str">
        <f>F107</f>
        <v>DIST_UGLINES</v>
      </c>
      <c r="G101" s="20" t="str">
        <f>$G$9</f>
        <v>BULKTRAN</v>
      </c>
      <c r="H101" s="24">
        <f t="shared" si="33"/>
        <v>0</v>
      </c>
      <c r="I101" s="25">
        <f>VLOOKUP(CONCATENATE($F101," ",$G101),AllocFactorMatrix,(I$4+1),FALSE)*$E107</f>
        <v>0</v>
      </c>
      <c r="J101" s="25">
        <f>VLOOKUP(CONCATENATE($F101," ",$G101),AllocFactorMatrix,(J$4+1),FALSE)*$E107</f>
        <v>0</v>
      </c>
      <c r="K101" s="25">
        <f>VLOOKUP(CONCATENATE($F101," ",$G101),AllocFactorMatrix,(K$4+1),FALSE)*$E107</f>
        <v>0</v>
      </c>
      <c r="L101" s="25">
        <f>VLOOKUP(CONCATENATE($F101," ",$G101),AllocFactorMatrix,(L$4+1),FALSE)*$E107</f>
        <v>0</v>
      </c>
      <c r="M101" s="25">
        <f t="shared" si="38"/>
        <v>0</v>
      </c>
      <c r="N101" s="25">
        <f>VLOOKUP(CONCATENATE($F101," ",$G101),AllocFactorMatrix,(N$4+1),FALSE)*$E107</f>
        <v>0</v>
      </c>
      <c r="O101" s="25">
        <f>VLOOKUP(CONCATENATE($F101," ",$G101),AllocFactorMatrix,(O$4+1),FALSE)*$E107</f>
        <v>0</v>
      </c>
      <c r="P101" s="25">
        <f>VLOOKUP(CONCATENATE($F101," ",$G101),AllocFactorMatrix,(P$4+1),FALSE)*$E107</f>
        <v>0</v>
      </c>
      <c r="Q101" s="25">
        <f>VLOOKUP(CONCATENATE($F101," ",$G101),AllocFactorMatrix,(Q$4+1),FALSE)*$E107</f>
        <v>0</v>
      </c>
      <c r="R101" s="25">
        <f t="shared" si="26"/>
        <v>0</v>
      </c>
      <c r="S101" s="25">
        <f>VLOOKUP(CONCATENATE($F101," ",$G101),AllocFactorMatrix,(S$4+1),FALSE)*$E107</f>
        <v>0</v>
      </c>
      <c r="T101" s="25">
        <f>VLOOKUP(CONCATENATE($F101," ",$G101),AllocFactorMatrix,(T$4+1),FALSE)*$E107</f>
        <v>0</v>
      </c>
      <c r="U101" s="25">
        <f>VLOOKUP(CONCATENATE($F101," ",$G101),AllocFactorMatrix,(U$4+1),FALSE)*$E107</f>
        <v>0</v>
      </c>
      <c r="V101" s="25">
        <f>VLOOKUP(CONCATENATE($F101," ",$G101),AllocFactorMatrix,(V$4+1),FALSE)*$E107</f>
        <v>0</v>
      </c>
      <c r="W101" s="25">
        <f t="shared" ref="W101:W107" si="39">SUBTOTAL(9,S101:V101)</f>
        <v>0</v>
      </c>
      <c r="X101" s="25">
        <f>VLOOKUP(CONCATENATE($F101," ",$G101),AllocFactorMatrix,(X$4+1),FALSE)*$E107</f>
        <v>0</v>
      </c>
      <c r="Y101" s="25">
        <f>VLOOKUP(CONCATENATE($F101," ",$G101),AllocFactorMatrix,(Y$4+1),FALSE)*$E107</f>
        <v>0</v>
      </c>
      <c r="Z101" s="25">
        <f t="shared" si="34"/>
        <v>0</v>
      </c>
      <c r="AA101" s="25">
        <f>VLOOKUP(CONCATENATE($F101," ",$G101),AllocFactorMatrix,(AA$4+1),FALSE)*$E107</f>
        <v>0</v>
      </c>
      <c r="AB101" s="25">
        <f>VLOOKUP(CONCATENATE($F101," ",$G101),AllocFactorMatrix,(AB$4+1),FALSE)*$E107</f>
        <v>0</v>
      </c>
      <c r="AC101" s="25">
        <f>VLOOKUP(CONCATENATE($F101," ",$G101),AllocFactorMatrix,(AC$4+1),FALSE)*$E107</f>
        <v>0</v>
      </c>
    </row>
    <row r="102" spans="4:29" hidden="1" outlineLevel="1">
      <c r="E102" s="22"/>
      <c r="F102" s="61" t="str">
        <f>F107</f>
        <v>DIST_UGLINES</v>
      </c>
      <c r="G102" s="20" t="str">
        <f>$G$10</f>
        <v>SUBTRAN</v>
      </c>
      <c r="H102" s="24">
        <f t="shared" si="33"/>
        <v>0</v>
      </c>
      <c r="I102" s="25">
        <f>VLOOKUP(CONCATENATE($F102," ",$G102),AllocFactorMatrix,(I$4+1),FALSE)*$E107</f>
        <v>0</v>
      </c>
      <c r="J102" s="25">
        <f>VLOOKUP(CONCATENATE($F102," ",$G102),AllocFactorMatrix,(J$4+1),FALSE)*$E107</f>
        <v>0</v>
      </c>
      <c r="K102" s="25">
        <f>VLOOKUP(CONCATENATE($F102," ",$G102),AllocFactorMatrix,(K$4+1),FALSE)*$E107</f>
        <v>0</v>
      </c>
      <c r="L102" s="25">
        <f>VLOOKUP(CONCATENATE($F102," ",$G102),AllocFactorMatrix,(L$4+1),FALSE)*$E107</f>
        <v>0</v>
      </c>
      <c r="M102" s="25">
        <f t="shared" si="38"/>
        <v>0</v>
      </c>
      <c r="N102" s="25">
        <f>VLOOKUP(CONCATENATE($F102," ",$G102),AllocFactorMatrix,(N$4+1),FALSE)*$E107</f>
        <v>0</v>
      </c>
      <c r="O102" s="25">
        <f>VLOOKUP(CONCATENATE($F102," ",$G102),AllocFactorMatrix,(O$4+1),FALSE)*$E107</f>
        <v>0</v>
      </c>
      <c r="P102" s="25">
        <f>VLOOKUP(CONCATENATE($F102," ",$G102),AllocFactorMatrix,(P$4+1),FALSE)*$E107</f>
        <v>0</v>
      </c>
      <c r="Q102" s="25">
        <f>VLOOKUP(CONCATENATE($F102," ",$G102),AllocFactorMatrix,(Q$4+1),FALSE)*$E107</f>
        <v>0</v>
      </c>
      <c r="R102" s="25">
        <f t="shared" si="26"/>
        <v>0</v>
      </c>
      <c r="S102" s="25">
        <f>VLOOKUP(CONCATENATE($F102," ",$G102),AllocFactorMatrix,(S$4+1),FALSE)*$E107</f>
        <v>0</v>
      </c>
      <c r="T102" s="25">
        <f>VLOOKUP(CONCATENATE($F102," ",$G102),AllocFactorMatrix,(T$4+1),FALSE)*$E107</f>
        <v>0</v>
      </c>
      <c r="U102" s="25">
        <f>VLOOKUP(CONCATENATE($F102," ",$G102),AllocFactorMatrix,(U$4+1),FALSE)*$E107</f>
        <v>0</v>
      </c>
      <c r="V102" s="25">
        <f>VLOOKUP(CONCATENATE($F102," ",$G102),AllocFactorMatrix,(V$4+1),FALSE)*$E107</f>
        <v>0</v>
      </c>
      <c r="W102" s="25">
        <f t="shared" si="39"/>
        <v>0</v>
      </c>
      <c r="X102" s="25">
        <f>VLOOKUP(CONCATENATE($F102," ",$G102),AllocFactorMatrix,(X$4+1),FALSE)*$E107</f>
        <v>0</v>
      </c>
      <c r="Y102" s="25">
        <f>VLOOKUP(CONCATENATE($F102," ",$G102),AllocFactorMatrix,(Y$4+1),FALSE)*$E107</f>
        <v>0</v>
      </c>
      <c r="Z102" s="25">
        <f t="shared" si="34"/>
        <v>0</v>
      </c>
      <c r="AA102" s="25">
        <f>VLOOKUP(CONCATENATE($F102," ",$G102),AllocFactorMatrix,(AA$4+1),FALSE)*$E107</f>
        <v>0</v>
      </c>
      <c r="AB102" s="25">
        <f>VLOOKUP(CONCATENATE($F102," ",$G102),AllocFactorMatrix,(AB$4+1),FALSE)*$E107</f>
        <v>0</v>
      </c>
      <c r="AC102" s="25">
        <f>VLOOKUP(CONCATENATE($F102," ",$G102),AllocFactorMatrix,(AC$4+1),FALSE)*$E107</f>
        <v>0</v>
      </c>
    </row>
    <row r="103" spans="4:29" hidden="1" outlineLevel="1">
      <c r="E103" s="22"/>
      <c r="F103" s="61" t="str">
        <f>F107</f>
        <v>DIST_UGLINES</v>
      </c>
      <c r="G103" s="20" t="str">
        <f>$G$11</f>
        <v>DISTPRI</v>
      </c>
      <c r="H103" s="24">
        <f t="shared" si="33"/>
        <v>3085296.7816841924</v>
      </c>
      <c r="I103" s="25">
        <f>VLOOKUP(CONCATENATE($F103," ",$G103),AllocFactorMatrix,(I$4+1),FALSE)*$E107</f>
        <v>2050175.5590535924</v>
      </c>
      <c r="J103" s="25">
        <f>VLOOKUP(CONCATENATE($F103," ",$G103),AllocFactorMatrix,(J$4+1),FALSE)*$E107</f>
        <v>516155.53348120907</v>
      </c>
      <c r="K103" s="25">
        <f>VLOOKUP(CONCATENATE($F103," ",$G103),AllocFactorMatrix,(K$4+1),FALSE)*$E107</f>
        <v>6023.3500982933665</v>
      </c>
      <c r="L103" s="25">
        <f>VLOOKUP(CONCATENATE($F103," ",$G103),AllocFactorMatrix,(L$4+1),FALSE)*$E107</f>
        <v>0</v>
      </c>
      <c r="M103" s="25">
        <f t="shared" si="38"/>
        <v>522178.88357950246</v>
      </c>
      <c r="N103" s="25">
        <f>VLOOKUP(CONCATENATE($F103," ",$G103),AllocFactorMatrix,(N$4+1),FALSE)*$E107</f>
        <v>222580.56357704991</v>
      </c>
      <c r="O103" s="25">
        <f>VLOOKUP(CONCATENATE($F103," ",$G103),AllocFactorMatrix,(O$4+1),FALSE)*$E107</f>
        <v>63185.813102454398</v>
      </c>
      <c r="P103" s="25">
        <f>VLOOKUP(CONCATENATE($F103," ",$G103),AllocFactorMatrix,(P$4+1),FALSE)*$E107</f>
        <v>0</v>
      </c>
      <c r="Q103" s="25">
        <f>VLOOKUP(CONCATENATE($F103," ",$G103),AllocFactorMatrix,(Q$4+1),FALSE)*$E107</f>
        <v>0</v>
      </c>
      <c r="R103" s="25">
        <f t="shared" si="26"/>
        <v>285766.37667950429</v>
      </c>
      <c r="S103" s="25">
        <f>VLOOKUP(CONCATENATE($F103," ",$G103),AllocFactorMatrix,(S$4+1),FALSE)*$E107</f>
        <v>12694.587374719547</v>
      </c>
      <c r="T103" s="25">
        <f>VLOOKUP(CONCATENATE($F103," ",$G103),AllocFactorMatrix,(T$4+1),FALSE)*$E107</f>
        <v>146830.66005305373</v>
      </c>
      <c r="U103" s="25">
        <f>VLOOKUP(CONCATENATE($F103," ",$G103),AllocFactorMatrix,(U$4+1),FALSE)*$E107</f>
        <v>0</v>
      </c>
      <c r="V103" s="25">
        <f>VLOOKUP(CONCATENATE($F103," ",$G103),AllocFactorMatrix,(V$4+1),FALSE)*$E107</f>
        <v>0</v>
      </c>
      <c r="W103" s="25">
        <f t="shared" si="39"/>
        <v>159525.24742777328</v>
      </c>
      <c r="X103" s="25">
        <f>VLOOKUP(CONCATENATE($F103," ",$G103),AllocFactorMatrix,(X$4+1),FALSE)*$E107</f>
        <v>60404.614758644893</v>
      </c>
      <c r="Y103" s="25">
        <f>VLOOKUP(CONCATENATE($F103," ",$G103),AllocFactorMatrix,(Y$4+1),FALSE)*$E107</f>
        <v>1447.2446349038755</v>
      </c>
      <c r="Z103" s="25">
        <f t="shared" si="34"/>
        <v>61851.859393548766</v>
      </c>
      <c r="AA103" s="25">
        <f>VLOOKUP(CONCATENATE($F103," ",$G103),AllocFactorMatrix,(AA$4+1),FALSE)*$E107</f>
        <v>1039.2469517654372</v>
      </c>
      <c r="AB103" s="25">
        <f>VLOOKUP(CONCATENATE($F103," ",$G103),AllocFactorMatrix,(AB$4+1),FALSE)*$E107</f>
        <v>3809.551725872142</v>
      </c>
      <c r="AC103" s="25">
        <f>VLOOKUP(CONCATENATE($F103," ",$G103),AllocFactorMatrix,(AC$4+1),FALSE)*$E107</f>
        <v>950.05687263380173</v>
      </c>
    </row>
    <row r="104" spans="4:29" hidden="1" outlineLevel="1">
      <c r="E104" s="22"/>
      <c r="F104" s="61" t="str">
        <f>F107</f>
        <v>DIST_UGLINES</v>
      </c>
      <c r="G104" s="20" t="str">
        <f>$G$12</f>
        <v>DISTSEC</v>
      </c>
      <c r="H104" s="24">
        <f t="shared" si="33"/>
        <v>4225193.7808215022</v>
      </c>
      <c r="I104" s="25">
        <f>VLOOKUP(CONCATENATE($F104," ",$G104),AllocFactorMatrix,(I$4+1),FALSE)*$E107</f>
        <v>3154537.1218522782</v>
      </c>
      <c r="J104" s="25">
        <f>VLOOKUP(CONCATENATE($F104," ",$G104),AllocFactorMatrix,(J$4+1),FALSE)*$E107</f>
        <v>708151.7821822532</v>
      </c>
      <c r="K104" s="25">
        <f>VLOOKUP(CONCATENATE($F104," ",$G104),AllocFactorMatrix,(K$4+1),FALSE)*$E107</f>
        <v>0</v>
      </c>
      <c r="L104" s="25">
        <f>VLOOKUP(CONCATENATE($F104," ",$G104),AllocFactorMatrix,(L$4+1),FALSE)*$E107</f>
        <v>0</v>
      </c>
      <c r="M104" s="25">
        <f t="shared" si="38"/>
        <v>708151.7821822532</v>
      </c>
      <c r="N104" s="25">
        <f>VLOOKUP(CONCATENATE($F104," ",$G104),AllocFactorMatrix,(N$4+1),FALSE)*$E107</f>
        <v>249630.96862841604</v>
      </c>
      <c r="O104" s="25">
        <f>VLOOKUP(CONCATENATE($F104," ",$G104),AllocFactorMatrix,(O$4+1),FALSE)*$E107</f>
        <v>0</v>
      </c>
      <c r="P104" s="25">
        <f>VLOOKUP(CONCATENATE($F104," ",$G104),AllocFactorMatrix,(P$4+1),FALSE)*$E107</f>
        <v>0</v>
      </c>
      <c r="Q104" s="25">
        <f>VLOOKUP(CONCATENATE($F104," ",$G104),AllocFactorMatrix,(Q$4+1),FALSE)*$E107</f>
        <v>0</v>
      </c>
      <c r="R104" s="25">
        <f t="shared" si="26"/>
        <v>249630.96862841604</v>
      </c>
      <c r="S104" s="25">
        <f>VLOOKUP(CONCATENATE($F104," ",$G104),AllocFactorMatrix,(S$4+1),FALSE)*$E107</f>
        <v>11048.80557428208</v>
      </c>
      <c r="T104" s="25">
        <f>VLOOKUP(CONCATENATE($F104," ",$G104),AllocFactorMatrix,(T$4+1),FALSE)*$E107</f>
        <v>0</v>
      </c>
      <c r="U104" s="25">
        <f>VLOOKUP(CONCATENATE($F104," ",$G104),AllocFactorMatrix,(U$4+1),FALSE)*$E107</f>
        <v>0</v>
      </c>
      <c r="V104" s="25">
        <f>VLOOKUP(CONCATENATE($F104," ",$G104),AllocFactorMatrix,(V$4+1),FALSE)*$E107</f>
        <v>0</v>
      </c>
      <c r="W104" s="25">
        <f t="shared" si="39"/>
        <v>11048.80557428208</v>
      </c>
      <c r="X104" s="25">
        <f>VLOOKUP(CONCATENATE($F104," ",$G104),AllocFactorMatrix,(X$4+1),FALSE)*$E107</f>
        <v>69476.022346168276</v>
      </c>
      <c r="Y104" s="25">
        <f>VLOOKUP(CONCATENATE($F104," ",$G104),AllocFactorMatrix,(Y$4+1),FALSE)*$E107</f>
        <v>0</v>
      </c>
      <c r="Z104" s="25">
        <f t="shared" si="34"/>
        <v>69476.022346168276</v>
      </c>
      <c r="AA104" s="25">
        <f>VLOOKUP(CONCATENATE($F104," ",$G104),AllocFactorMatrix,(AA$4+1),FALSE)*$E107</f>
        <v>1132.8950825677919</v>
      </c>
      <c r="AB104" s="25">
        <f>VLOOKUP(CONCATENATE($F104," ",$G104),AllocFactorMatrix,(AB$4+1),FALSE)*$E107</f>
        <v>25016.047393874665</v>
      </c>
      <c r="AC104" s="25">
        <f>VLOOKUP(CONCATENATE($F104," ",$G104),AllocFactorMatrix,(AC$4+1),FALSE)*$E107</f>
        <v>6200.1377616617738</v>
      </c>
    </row>
    <row r="105" spans="4:29" hidden="1" outlineLevel="1">
      <c r="E105" s="22"/>
      <c r="F105" s="61" t="str">
        <f>F107</f>
        <v>DIST_UGLINES</v>
      </c>
      <c r="G105" s="20" t="str">
        <f>$G$13</f>
        <v>ENERGY</v>
      </c>
      <c r="H105" s="24">
        <f t="shared" si="33"/>
        <v>0</v>
      </c>
      <c r="I105" s="25">
        <f>VLOOKUP(CONCATENATE($F105," ",$G105),AllocFactorMatrix,(I$4+1),FALSE)*$E107</f>
        <v>0</v>
      </c>
      <c r="J105" s="25">
        <f>VLOOKUP(CONCATENATE($F105," ",$G105),AllocFactorMatrix,(J$4+1),FALSE)*$E107</f>
        <v>0</v>
      </c>
      <c r="K105" s="25">
        <f>VLOOKUP(CONCATENATE($F105," ",$G105),AllocFactorMatrix,(K$4+1),FALSE)*$E107</f>
        <v>0</v>
      </c>
      <c r="L105" s="25">
        <f>VLOOKUP(CONCATENATE($F105," ",$G105),AllocFactorMatrix,(L$4+1),FALSE)*$E107</f>
        <v>0</v>
      </c>
      <c r="M105" s="25">
        <f t="shared" si="38"/>
        <v>0</v>
      </c>
      <c r="N105" s="25">
        <f>VLOOKUP(CONCATENATE($F105," ",$G105),AllocFactorMatrix,(N$4+1),FALSE)*$E107</f>
        <v>0</v>
      </c>
      <c r="O105" s="25">
        <f>VLOOKUP(CONCATENATE($F105," ",$G105),AllocFactorMatrix,(O$4+1),FALSE)*$E107</f>
        <v>0</v>
      </c>
      <c r="P105" s="25">
        <f>VLOOKUP(CONCATENATE($F105," ",$G105),AllocFactorMatrix,(P$4+1),FALSE)*$E107</f>
        <v>0</v>
      </c>
      <c r="Q105" s="25">
        <f>VLOOKUP(CONCATENATE($F105," ",$G105),AllocFactorMatrix,(Q$4+1),FALSE)*$E107</f>
        <v>0</v>
      </c>
      <c r="R105" s="25">
        <f t="shared" si="26"/>
        <v>0</v>
      </c>
      <c r="S105" s="25">
        <f>VLOOKUP(CONCATENATE($F105," ",$G105),AllocFactorMatrix,(S$4+1),FALSE)*$E107</f>
        <v>0</v>
      </c>
      <c r="T105" s="25">
        <f>VLOOKUP(CONCATENATE($F105," ",$G105),AllocFactorMatrix,(T$4+1),FALSE)*$E107</f>
        <v>0</v>
      </c>
      <c r="U105" s="25">
        <f>VLOOKUP(CONCATENATE($F105," ",$G105),AllocFactorMatrix,(U$4+1),FALSE)*$E107</f>
        <v>0</v>
      </c>
      <c r="V105" s="25">
        <f>VLOOKUP(CONCATENATE($F105," ",$G105),AllocFactorMatrix,(V$4+1),FALSE)*$E107</f>
        <v>0</v>
      </c>
      <c r="W105" s="25">
        <f t="shared" si="39"/>
        <v>0</v>
      </c>
      <c r="X105" s="25">
        <f>VLOOKUP(CONCATENATE($F105," ",$G105),AllocFactorMatrix,(X$4+1),FALSE)*$E107</f>
        <v>0</v>
      </c>
      <c r="Y105" s="25">
        <f>VLOOKUP(CONCATENATE($F105," ",$G105),AllocFactorMatrix,(Y$4+1),FALSE)*$E107</f>
        <v>0</v>
      </c>
      <c r="Z105" s="25">
        <f t="shared" si="34"/>
        <v>0</v>
      </c>
      <c r="AA105" s="25">
        <f>VLOOKUP(CONCATENATE($F105," ",$G105),AllocFactorMatrix,(AA$4+1),FALSE)*$E107</f>
        <v>0</v>
      </c>
      <c r="AB105" s="25">
        <f>VLOOKUP(CONCATENATE($F105," ",$G105),AllocFactorMatrix,(AB$4+1),FALSE)*$E107</f>
        <v>0</v>
      </c>
      <c r="AC105" s="25">
        <f>VLOOKUP(CONCATENATE($F105," ",$G105),AllocFactorMatrix,(AC$4+1),FALSE)*$E107</f>
        <v>0</v>
      </c>
    </row>
    <row r="106" spans="4:29" hidden="1" outlineLevel="1">
      <c r="E106" s="22"/>
      <c r="F106" s="61" t="str">
        <f>F107</f>
        <v>DIST_UGLINES</v>
      </c>
      <c r="G106" s="20" t="str">
        <f>$G$14</f>
        <v>CUSTOMER</v>
      </c>
      <c r="H106" s="24">
        <f t="shared" si="33"/>
        <v>6155896.8974943059</v>
      </c>
      <c r="I106" s="25">
        <f>VLOOKUP(CONCATENATE($F106," ",$G106),AllocFactorMatrix,(I$4+1),FALSE)*$E107</f>
        <v>4956230.2187884971</v>
      </c>
      <c r="J106" s="25">
        <f>VLOOKUP(CONCATENATE($F106," ",$G106),AllocFactorMatrix,(J$4+1),FALSE)*$E107</f>
        <v>1172194.8482631815</v>
      </c>
      <c r="K106" s="25">
        <f>VLOOKUP(CONCATENATE($F106," ",$G106),AllocFactorMatrix,(K$4+1),FALSE)*$E107</f>
        <v>2663.4738656286786</v>
      </c>
      <c r="L106" s="25">
        <f>VLOOKUP(CONCATENATE($F106," ",$G106),AllocFactorMatrix,(L$4+1),FALSE)*$E107</f>
        <v>0</v>
      </c>
      <c r="M106" s="25">
        <f t="shared" si="38"/>
        <v>1174858.3221288102</v>
      </c>
      <c r="N106" s="25">
        <f>VLOOKUP(CONCATENATE($F106," ",$G106),AllocFactorMatrix,(N$4+1),FALSE)*$E107</f>
        <v>13850.064101269127</v>
      </c>
      <c r="O106" s="25">
        <f>VLOOKUP(CONCATENATE($F106," ",$G106),AllocFactorMatrix,(O$4+1),FALSE)*$E107</f>
        <v>2282.9775991102956</v>
      </c>
      <c r="P106" s="25">
        <f>VLOOKUP(CONCATENATE($F106," ",$G106),AllocFactorMatrix,(P$4+1),FALSE)*$E107</f>
        <v>0</v>
      </c>
      <c r="Q106" s="25">
        <f>VLOOKUP(CONCATENATE($F106," ",$G106),AllocFactorMatrix,(Q$4+1),FALSE)*$E107</f>
        <v>0</v>
      </c>
      <c r="R106" s="25">
        <f t="shared" si="26"/>
        <v>16133.041700379423</v>
      </c>
      <c r="S106" s="25">
        <f>VLOOKUP(CONCATENATE($F106," ",$G106),AllocFactorMatrix,(S$4+1),FALSE)*$E107</f>
        <v>190.24813325919129</v>
      </c>
      <c r="T106" s="25">
        <f>VLOOKUP(CONCATENATE($F106," ",$G106),AllocFactorMatrix,(T$4+1),FALSE)*$E107</f>
        <v>1293.687306162501</v>
      </c>
      <c r="U106" s="25">
        <f>VLOOKUP(CONCATENATE($F106," ",$G106),AllocFactorMatrix,(U$4+1),FALSE)*$E107</f>
        <v>0</v>
      </c>
      <c r="V106" s="25">
        <f>VLOOKUP(CONCATENATE($F106," ",$G106),AllocFactorMatrix,(V$4+1),FALSE)*$E107</f>
        <v>0</v>
      </c>
      <c r="W106" s="25">
        <f t="shared" si="39"/>
        <v>1483.9354394216923</v>
      </c>
      <c r="X106" s="25">
        <f>VLOOKUP(CONCATENATE($F106," ",$G106),AllocFactorMatrix,(X$4+1),FALSE)*$E107</f>
        <v>4832.3025847834597</v>
      </c>
      <c r="Y106" s="25">
        <f>VLOOKUP(CONCATENATE($F106," ",$G106),AllocFactorMatrix,(Y$4+1),FALSE)*$E107</f>
        <v>38.049626651838267</v>
      </c>
      <c r="Z106" s="25">
        <f t="shared" si="34"/>
        <v>4870.3522114352982</v>
      </c>
      <c r="AA106" s="25">
        <f>VLOOKUP(CONCATENATE($F106," ",$G106),AllocFactorMatrix,(AA$4+1),FALSE)*$E107</f>
        <v>304.39701321470613</v>
      </c>
      <c r="AB106" s="25">
        <f>VLOOKUP(CONCATENATE($F106," ",$G106),AllocFactorMatrix,(AB$4+1),FALSE)*$E107</f>
        <v>0</v>
      </c>
      <c r="AC106" s="25">
        <f>VLOOKUP(CONCATENATE($F106," ",$G106),AllocFactorMatrix,(AC$4+1),FALSE)*$E107</f>
        <v>2016.6302125474278</v>
      </c>
    </row>
    <row r="107" spans="4:29" collapsed="1">
      <c r="D107" s="20" t="s">
        <v>92</v>
      </c>
      <c r="E107" s="22">
        <v>13466387.460000001</v>
      </c>
      <c r="F107" s="61" t="s">
        <v>61</v>
      </c>
      <c r="G107" s="20" t="str">
        <f>$G$15</f>
        <v>TOTAL</v>
      </c>
      <c r="H107" s="24">
        <f t="shared" si="33"/>
        <v>13466387.460000003</v>
      </c>
      <c r="I107" s="25">
        <f>VLOOKUP(CONCATENATE($F107," ",$G107),AllocFactorMatrix,(I$4+1),FALSE)*$E107</f>
        <v>10160942.899694368</v>
      </c>
      <c r="J107" s="25">
        <f>VLOOKUP(CONCATENATE($F107," ",$G107),AllocFactorMatrix,(J$4+1),FALSE)*$E107</f>
        <v>2396502.1639266438</v>
      </c>
      <c r="K107" s="25">
        <f>VLOOKUP(CONCATENATE($F107," ",$G107),AllocFactorMatrix,(K$4+1),FALSE)*$E107</f>
        <v>8686.8239639220446</v>
      </c>
      <c r="L107" s="25">
        <f>VLOOKUP(CONCATENATE($F107," ",$G107),AllocFactorMatrix,(L$4+1),FALSE)*$E107</f>
        <v>0</v>
      </c>
      <c r="M107" s="25">
        <f t="shared" si="38"/>
        <v>2405188.9878905658</v>
      </c>
      <c r="N107" s="25">
        <f>VLOOKUP(CONCATENATE($F107," ",$G107),AllocFactorMatrix,(N$4+1),FALSE)*$E107</f>
        <v>486061.59630673507</v>
      </c>
      <c r="O107" s="25">
        <f>VLOOKUP(CONCATENATE($F107," ",$G107),AllocFactorMatrix,(O$4+1),FALSE)*$E107</f>
        <v>65468.790701564692</v>
      </c>
      <c r="P107" s="25">
        <f>VLOOKUP(CONCATENATE($F107," ",$G107),AllocFactorMatrix,(P$4+1),FALSE)*$E107</f>
        <v>0</v>
      </c>
      <c r="Q107" s="25">
        <f>VLOOKUP(CONCATENATE($F107," ",$G107),AllocFactorMatrix,(Q$4+1),FALSE)*$E107</f>
        <v>0</v>
      </c>
      <c r="R107" s="25">
        <f t="shared" si="26"/>
        <v>551530.38700829982</v>
      </c>
      <c r="S107" s="25">
        <f>VLOOKUP(CONCATENATE($F107," ",$G107),AllocFactorMatrix,(S$4+1),FALSE)*$E107</f>
        <v>23933.641082260816</v>
      </c>
      <c r="T107" s="25">
        <f>VLOOKUP(CONCATENATE($F107," ",$G107),AllocFactorMatrix,(T$4+1),FALSE)*$E107</f>
        <v>148124.34735921622</v>
      </c>
      <c r="U107" s="25">
        <f>VLOOKUP(CONCATENATE($F107," ",$G107),AllocFactorMatrix,(U$4+1),FALSE)*$E107</f>
        <v>0</v>
      </c>
      <c r="V107" s="25">
        <f>VLOOKUP(CONCATENATE($F107," ",$G107),AllocFactorMatrix,(V$4+1),FALSE)*$E107</f>
        <v>0</v>
      </c>
      <c r="W107" s="25">
        <f t="shared" si="39"/>
        <v>172057.98844147703</v>
      </c>
      <c r="X107" s="25">
        <f>VLOOKUP(CONCATENATE($F107," ",$G107),AllocFactorMatrix,(X$4+1),FALSE)*$E107</f>
        <v>134712.93968959665</v>
      </c>
      <c r="Y107" s="25">
        <f>VLOOKUP(CONCATENATE($F107," ",$G107),AllocFactorMatrix,(Y$4+1),FALSE)*$E107</f>
        <v>1485.2942615557138</v>
      </c>
      <c r="Z107" s="25">
        <f t="shared" si="34"/>
        <v>136198.23395115236</v>
      </c>
      <c r="AA107" s="25">
        <f>VLOOKUP(CONCATENATE($F107," ",$G107),AllocFactorMatrix,(AA$4+1),FALSE)*$E107</f>
        <v>2476.5390475479353</v>
      </c>
      <c r="AB107" s="25">
        <f>VLOOKUP(CONCATENATE($F107," ",$G107),AllocFactorMatrix,(AB$4+1),FALSE)*$E107</f>
        <v>28825.599119746807</v>
      </c>
      <c r="AC107" s="25">
        <f>VLOOKUP(CONCATENATE($F107," ",$G107),AllocFactorMatrix,(AC$4+1),FALSE)*$E107</f>
        <v>9166.8248468430047</v>
      </c>
    </row>
    <row r="108" spans="4:29" hidden="1" outlineLevel="1">
      <c r="E108" s="22"/>
      <c r="F108" s="61" t="str">
        <f>F115</f>
        <v>DIST_TRANSF</v>
      </c>
      <c r="G108" s="20" t="str">
        <f>$G$8</f>
        <v>PRODUCTION</v>
      </c>
      <c r="H108" s="24">
        <f t="shared" ref="H108:H139" si="40">SUBTOTAL(9,I108:AC108)</f>
        <v>0</v>
      </c>
      <c r="I108" s="25">
        <f>VLOOKUP(CONCATENATE($F108," ",$G108),AllocFactorMatrix,(I$4+1),FALSE)*$E115</f>
        <v>0</v>
      </c>
      <c r="J108" s="25">
        <f>VLOOKUP(CONCATENATE($F108," ",$G108),AllocFactorMatrix,(J$4+1),FALSE)*$E115</f>
        <v>0</v>
      </c>
      <c r="K108" s="25">
        <f>VLOOKUP(CONCATENATE($F108," ",$G108),AllocFactorMatrix,(K$4+1),FALSE)*$E115</f>
        <v>0</v>
      </c>
      <c r="L108" s="25">
        <f>VLOOKUP(CONCATENATE($F108," ",$G108),AllocFactorMatrix,(L$4+1),FALSE)*$E115</f>
        <v>0</v>
      </c>
      <c r="M108" s="25">
        <f t="shared" si="38"/>
        <v>0</v>
      </c>
      <c r="N108" s="25">
        <f>VLOOKUP(CONCATENATE($F108," ",$G108),AllocFactorMatrix,(N$4+1),FALSE)*$E115</f>
        <v>0</v>
      </c>
      <c r="O108" s="25">
        <f>VLOOKUP(CONCATENATE($F108," ",$G108),AllocFactorMatrix,(O$4+1),FALSE)*$E115</f>
        <v>0</v>
      </c>
      <c r="P108" s="25">
        <f>VLOOKUP(CONCATENATE($F108," ",$G108),AllocFactorMatrix,(P$4+1),FALSE)*$E115</f>
        <v>0</v>
      </c>
      <c r="Q108" s="25">
        <f>VLOOKUP(CONCATENATE($F108," ",$G108),AllocFactorMatrix,(Q$4+1),FALSE)*$E115</f>
        <v>0</v>
      </c>
      <c r="R108" s="25">
        <f t="shared" si="26"/>
        <v>0</v>
      </c>
      <c r="S108" s="25">
        <f>VLOOKUP(CONCATENATE($F108," ",$G108),AllocFactorMatrix,(S$4+1),FALSE)*$E115</f>
        <v>0</v>
      </c>
      <c r="T108" s="25">
        <f>VLOOKUP(CONCATENATE($F108," ",$G108),AllocFactorMatrix,(T$4+1),FALSE)*$E115</f>
        <v>0</v>
      </c>
      <c r="U108" s="25">
        <f>VLOOKUP(CONCATENATE($F108," ",$G108),AllocFactorMatrix,(U$4+1),FALSE)*$E115</f>
        <v>0</v>
      </c>
      <c r="V108" s="25">
        <f>VLOOKUP(CONCATENATE($F108," ",$G108),AllocFactorMatrix,(V$4+1),FALSE)*$E115</f>
        <v>0</v>
      </c>
      <c r="W108" s="25">
        <f>SUBTOTAL(9,S108:V108)</f>
        <v>0</v>
      </c>
      <c r="X108" s="25">
        <f>VLOOKUP(CONCATENATE($F108," ",$G108),AllocFactorMatrix,(X$4+1),FALSE)*$E115</f>
        <v>0</v>
      </c>
      <c r="Y108" s="25">
        <f>VLOOKUP(CONCATENATE($F108," ",$G108),AllocFactorMatrix,(Y$4+1),FALSE)*$E115</f>
        <v>0</v>
      </c>
      <c r="Z108" s="25">
        <f t="shared" ref="Z108:Z139" si="41">SUBTOTAL(9,X108:Y108)</f>
        <v>0</v>
      </c>
      <c r="AA108" s="25">
        <f>VLOOKUP(CONCATENATE($F108," ",$G108),AllocFactorMatrix,(AA$4+1),FALSE)*$E115</f>
        <v>0</v>
      </c>
      <c r="AB108" s="25">
        <f>VLOOKUP(CONCATENATE($F108," ",$G108),AllocFactorMatrix,(AB$4+1),FALSE)*$E115</f>
        <v>0</v>
      </c>
      <c r="AC108" s="25">
        <f>VLOOKUP(CONCATENATE($F108," ",$G108),AllocFactorMatrix,(AC$4+1),FALSE)*$E115</f>
        <v>0</v>
      </c>
    </row>
    <row r="109" spans="4:29" hidden="1" outlineLevel="1">
      <c r="E109" s="22"/>
      <c r="F109" s="61" t="str">
        <f>F115</f>
        <v>DIST_TRANSF</v>
      </c>
      <c r="G109" s="20" t="str">
        <f>$G$9</f>
        <v>BULKTRAN</v>
      </c>
      <c r="H109" s="24">
        <f t="shared" si="40"/>
        <v>0</v>
      </c>
      <c r="I109" s="25">
        <f>VLOOKUP(CONCATENATE($F109," ",$G109),AllocFactorMatrix,(I$4+1),FALSE)*$E115</f>
        <v>0</v>
      </c>
      <c r="J109" s="25">
        <f>VLOOKUP(CONCATENATE($F109," ",$G109),AllocFactorMatrix,(J$4+1),FALSE)*$E115</f>
        <v>0</v>
      </c>
      <c r="K109" s="25">
        <f>VLOOKUP(CONCATENATE($F109," ",$G109),AllocFactorMatrix,(K$4+1),FALSE)*$E115</f>
        <v>0</v>
      </c>
      <c r="L109" s="25">
        <f>VLOOKUP(CONCATENATE($F109," ",$G109),AllocFactorMatrix,(L$4+1),FALSE)*$E115</f>
        <v>0</v>
      </c>
      <c r="M109" s="25">
        <f t="shared" si="38"/>
        <v>0</v>
      </c>
      <c r="N109" s="25">
        <f>VLOOKUP(CONCATENATE($F109," ",$G109),AllocFactorMatrix,(N$4+1),FALSE)*$E115</f>
        <v>0</v>
      </c>
      <c r="O109" s="25">
        <f>VLOOKUP(CONCATENATE($F109," ",$G109),AllocFactorMatrix,(O$4+1),FALSE)*$E115</f>
        <v>0</v>
      </c>
      <c r="P109" s="25">
        <f>VLOOKUP(CONCATENATE($F109," ",$G109),AllocFactorMatrix,(P$4+1),FALSE)*$E115</f>
        <v>0</v>
      </c>
      <c r="Q109" s="25">
        <f>VLOOKUP(CONCATENATE($F109," ",$G109),AllocFactorMatrix,(Q$4+1),FALSE)*$E115</f>
        <v>0</v>
      </c>
      <c r="R109" s="25">
        <f t="shared" ref="R109:R147" si="42">SUBTOTAL(9,N109:Q109)</f>
        <v>0</v>
      </c>
      <c r="S109" s="25">
        <f>VLOOKUP(CONCATENATE($F109," ",$G109),AllocFactorMatrix,(S$4+1),FALSE)*$E115</f>
        <v>0</v>
      </c>
      <c r="T109" s="25">
        <f>VLOOKUP(CONCATENATE($F109," ",$G109),AllocFactorMatrix,(T$4+1),FALSE)*$E115</f>
        <v>0</v>
      </c>
      <c r="U109" s="25">
        <f>VLOOKUP(CONCATENATE($F109," ",$G109),AllocFactorMatrix,(U$4+1),FALSE)*$E115</f>
        <v>0</v>
      </c>
      <c r="V109" s="25">
        <f>VLOOKUP(CONCATENATE($F109," ",$G109),AllocFactorMatrix,(V$4+1),FALSE)*$E115</f>
        <v>0</v>
      </c>
      <c r="W109" s="25">
        <f t="shared" ref="W109:W115" si="43">SUBTOTAL(9,S109:V109)</f>
        <v>0</v>
      </c>
      <c r="X109" s="25">
        <f>VLOOKUP(CONCATENATE($F109," ",$G109),AllocFactorMatrix,(X$4+1),FALSE)*$E115</f>
        <v>0</v>
      </c>
      <c r="Y109" s="25">
        <f>VLOOKUP(CONCATENATE($F109," ",$G109),AllocFactorMatrix,(Y$4+1),FALSE)*$E115</f>
        <v>0</v>
      </c>
      <c r="Z109" s="25">
        <f t="shared" si="41"/>
        <v>0</v>
      </c>
      <c r="AA109" s="25">
        <f>VLOOKUP(CONCATENATE($F109," ",$G109),AllocFactorMatrix,(AA$4+1),FALSE)*$E115</f>
        <v>0</v>
      </c>
      <c r="AB109" s="25">
        <f>VLOOKUP(CONCATENATE($F109," ",$G109),AllocFactorMatrix,(AB$4+1),FALSE)*$E115</f>
        <v>0</v>
      </c>
      <c r="AC109" s="25">
        <f>VLOOKUP(CONCATENATE($F109," ",$G109),AllocFactorMatrix,(AC$4+1),FALSE)*$E115</f>
        <v>0</v>
      </c>
    </row>
    <row r="110" spans="4:29" hidden="1" outlineLevel="1">
      <c r="E110" s="22"/>
      <c r="F110" s="61" t="str">
        <f>F115</f>
        <v>DIST_TRANSF</v>
      </c>
      <c r="G110" s="20" t="str">
        <f>$G$10</f>
        <v>SUBTRAN</v>
      </c>
      <c r="H110" s="24">
        <f t="shared" si="40"/>
        <v>0</v>
      </c>
      <c r="I110" s="25">
        <f>VLOOKUP(CONCATENATE($F110," ",$G110),AllocFactorMatrix,(I$4+1),FALSE)*$E115</f>
        <v>0</v>
      </c>
      <c r="J110" s="25">
        <f>VLOOKUP(CONCATENATE($F110," ",$G110),AllocFactorMatrix,(J$4+1),FALSE)*$E115</f>
        <v>0</v>
      </c>
      <c r="K110" s="25">
        <f>VLOOKUP(CONCATENATE($F110," ",$G110),AllocFactorMatrix,(K$4+1),FALSE)*$E115</f>
        <v>0</v>
      </c>
      <c r="L110" s="25">
        <f>VLOOKUP(CONCATENATE($F110," ",$G110),AllocFactorMatrix,(L$4+1),FALSE)*$E115</f>
        <v>0</v>
      </c>
      <c r="M110" s="25">
        <f t="shared" si="38"/>
        <v>0</v>
      </c>
      <c r="N110" s="25">
        <f>VLOOKUP(CONCATENATE($F110," ",$G110),AllocFactorMatrix,(N$4+1),FALSE)*$E115</f>
        <v>0</v>
      </c>
      <c r="O110" s="25">
        <f>VLOOKUP(CONCATENATE($F110," ",$G110),AllocFactorMatrix,(O$4+1),FALSE)*$E115</f>
        <v>0</v>
      </c>
      <c r="P110" s="25">
        <f>VLOOKUP(CONCATENATE($F110," ",$G110),AllocFactorMatrix,(P$4+1),FALSE)*$E115</f>
        <v>0</v>
      </c>
      <c r="Q110" s="25">
        <f>VLOOKUP(CONCATENATE($F110," ",$G110),AllocFactorMatrix,(Q$4+1),FALSE)*$E115</f>
        <v>0</v>
      </c>
      <c r="R110" s="25">
        <f t="shared" si="42"/>
        <v>0</v>
      </c>
      <c r="S110" s="25">
        <f>VLOOKUP(CONCATENATE($F110," ",$G110),AllocFactorMatrix,(S$4+1),FALSE)*$E115</f>
        <v>0</v>
      </c>
      <c r="T110" s="25">
        <f>VLOOKUP(CONCATENATE($F110," ",$G110),AllocFactorMatrix,(T$4+1),FALSE)*$E115</f>
        <v>0</v>
      </c>
      <c r="U110" s="25">
        <f>VLOOKUP(CONCATENATE($F110," ",$G110),AllocFactorMatrix,(U$4+1),FALSE)*$E115</f>
        <v>0</v>
      </c>
      <c r="V110" s="25">
        <f>VLOOKUP(CONCATENATE($F110," ",$G110),AllocFactorMatrix,(V$4+1),FALSE)*$E115</f>
        <v>0</v>
      </c>
      <c r="W110" s="25">
        <f t="shared" si="43"/>
        <v>0</v>
      </c>
      <c r="X110" s="25">
        <f>VLOOKUP(CONCATENATE($F110," ",$G110),AllocFactorMatrix,(X$4+1),FALSE)*$E115</f>
        <v>0</v>
      </c>
      <c r="Y110" s="25">
        <f>VLOOKUP(CONCATENATE($F110," ",$G110),AllocFactorMatrix,(Y$4+1),FALSE)*$E115</f>
        <v>0</v>
      </c>
      <c r="Z110" s="25">
        <f t="shared" si="41"/>
        <v>0</v>
      </c>
      <c r="AA110" s="25">
        <f>VLOOKUP(CONCATENATE($F110," ",$G110),AllocFactorMatrix,(AA$4+1),FALSE)*$E115</f>
        <v>0</v>
      </c>
      <c r="AB110" s="25">
        <f>VLOOKUP(CONCATENATE($F110," ",$G110),AllocFactorMatrix,(AB$4+1),FALSE)*$E115</f>
        <v>0</v>
      </c>
      <c r="AC110" s="25">
        <f>VLOOKUP(CONCATENATE($F110," ",$G110),AllocFactorMatrix,(AC$4+1),FALSE)*$E115</f>
        <v>0</v>
      </c>
    </row>
    <row r="111" spans="4:29" hidden="1" outlineLevel="1">
      <c r="E111" s="22"/>
      <c r="F111" s="61" t="str">
        <f>F115</f>
        <v>DIST_TRANSF</v>
      </c>
      <c r="G111" s="20" t="str">
        <f>$G$11</f>
        <v>DISTPRI</v>
      </c>
      <c r="H111" s="24">
        <f t="shared" si="40"/>
        <v>40210541.61655581</v>
      </c>
      <c r="I111" s="25">
        <f>VLOOKUP(CONCATENATE($F111," ",$G111),AllocFactorMatrix,(I$4+1),FALSE)*$E115</f>
        <v>26719850.7864675</v>
      </c>
      <c r="J111" s="25">
        <f>VLOOKUP(CONCATENATE($F111," ",$G111),AllocFactorMatrix,(J$4+1),FALSE)*$E115</f>
        <v>6727033.095445714</v>
      </c>
      <c r="K111" s="25">
        <f>VLOOKUP(CONCATENATE($F111," ",$G111),AllocFactorMatrix,(K$4+1),FALSE)*$E115</f>
        <v>78502.065420850122</v>
      </c>
      <c r="L111" s="25">
        <f>VLOOKUP(CONCATENATE($F111," ",$G111),AllocFactorMatrix,(L$4+1),FALSE)*$E115</f>
        <v>0</v>
      </c>
      <c r="M111" s="25">
        <f t="shared" si="38"/>
        <v>6805535.1608665641</v>
      </c>
      <c r="N111" s="25">
        <f>VLOOKUP(CONCATENATE($F111," ",$G111),AllocFactorMatrix,(N$4+1),FALSE)*$E115</f>
        <v>2900883.0099857571</v>
      </c>
      <c r="O111" s="25">
        <f>VLOOKUP(CONCATENATE($F111," ",$G111),AllocFactorMatrix,(O$4+1),FALSE)*$E115</f>
        <v>823498.01238415367</v>
      </c>
      <c r="P111" s="25">
        <f>VLOOKUP(CONCATENATE($F111," ",$G111),AllocFactorMatrix,(P$4+1),FALSE)*$E115</f>
        <v>0</v>
      </c>
      <c r="Q111" s="25">
        <f>VLOOKUP(CONCATENATE($F111," ",$G111),AllocFactorMatrix,(Q$4+1),FALSE)*$E115</f>
        <v>0</v>
      </c>
      <c r="R111" s="25">
        <f t="shared" si="42"/>
        <v>3724381.022369911</v>
      </c>
      <c r="S111" s="25">
        <f>VLOOKUP(CONCATENATE($F111," ",$G111),AllocFactorMatrix,(S$4+1),FALSE)*$E115</f>
        <v>165448.01685415747</v>
      </c>
      <c r="T111" s="25">
        <f>VLOOKUP(CONCATENATE($F111," ",$G111),AllocFactorMatrix,(T$4+1),FALSE)*$E115</f>
        <v>1913637.7419830384</v>
      </c>
      <c r="U111" s="25">
        <f>VLOOKUP(CONCATENATE($F111," ",$G111),AllocFactorMatrix,(U$4+1),FALSE)*$E115</f>
        <v>0</v>
      </c>
      <c r="V111" s="25">
        <f>VLOOKUP(CONCATENATE($F111," ",$G111),AllocFactorMatrix,(V$4+1),FALSE)*$E115</f>
        <v>0</v>
      </c>
      <c r="W111" s="25">
        <f t="shared" si="43"/>
        <v>2079085.7588371958</v>
      </c>
      <c r="X111" s="25">
        <f>VLOOKUP(CONCATENATE($F111," ",$G111),AllocFactorMatrix,(X$4+1),FALSE)*$E115</f>
        <v>787250.77276314038</v>
      </c>
      <c r="Y111" s="25">
        <f>VLOOKUP(CONCATENATE($F111," ",$G111),AllocFactorMatrix,(Y$4+1),FALSE)*$E115</f>
        <v>18861.877718412667</v>
      </c>
      <c r="Z111" s="25">
        <f t="shared" si="41"/>
        <v>806112.65048155305</v>
      </c>
      <c r="AA111" s="25">
        <f>VLOOKUP(CONCATENATE($F111," ",$G111),AllocFactorMatrix,(AA$4+1),FALSE)*$E115</f>
        <v>13544.461282272943</v>
      </c>
      <c r="AB111" s="25">
        <f>VLOOKUP(CONCATENATE($F111," ",$G111),AllocFactorMatrix,(AB$4+1),FALSE)*$E115</f>
        <v>49649.725473082042</v>
      </c>
      <c r="AC111" s="25">
        <f>VLOOKUP(CONCATENATE($F111," ",$G111),AllocFactorMatrix,(AC$4+1),FALSE)*$E115</f>
        <v>12382.050777715645</v>
      </c>
    </row>
    <row r="112" spans="4:29" hidden="1" outlineLevel="1">
      <c r="E112" s="22"/>
      <c r="F112" s="61" t="str">
        <f>F115</f>
        <v>DIST_TRANSF</v>
      </c>
      <c r="G112" s="20" t="str">
        <f>$G$12</f>
        <v>DISTSEC</v>
      </c>
      <c r="H112" s="24">
        <f t="shared" si="40"/>
        <v>109803831.01360205</v>
      </c>
      <c r="I112" s="25">
        <f>VLOOKUP(CONCATENATE($F112," ",$G112),AllocFactorMatrix,(I$4+1),FALSE)*$E115</f>
        <v>81979733.716888994</v>
      </c>
      <c r="J112" s="25">
        <f>VLOOKUP(CONCATENATE($F112," ",$G112),AllocFactorMatrix,(J$4+1),FALSE)*$E115</f>
        <v>18403363.882544309</v>
      </c>
      <c r="K112" s="25">
        <f>VLOOKUP(CONCATENATE($F112," ",$G112),AllocFactorMatrix,(K$4+1),FALSE)*$E115</f>
        <v>0</v>
      </c>
      <c r="L112" s="25">
        <f>VLOOKUP(CONCATENATE($F112," ",$G112),AllocFactorMatrix,(L$4+1),FALSE)*$E115</f>
        <v>0</v>
      </c>
      <c r="M112" s="25">
        <f t="shared" si="38"/>
        <v>18403363.882544309</v>
      </c>
      <c r="N112" s="25">
        <f>VLOOKUP(CONCATENATE($F112," ",$G112),AllocFactorMatrix,(N$4+1),FALSE)*$E115</f>
        <v>6487379.7787582176</v>
      </c>
      <c r="O112" s="25">
        <f>VLOOKUP(CONCATENATE($F112," ",$G112),AllocFactorMatrix,(O$4+1),FALSE)*$E115</f>
        <v>0</v>
      </c>
      <c r="P112" s="25">
        <f>VLOOKUP(CONCATENATE($F112," ",$G112),AllocFactorMatrix,(P$4+1),FALSE)*$E115</f>
        <v>0</v>
      </c>
      <c r="Q112" s="25">
        <f>VLOOKUP(CONCATENATE($F112," ",$G112),AllocFactorMatrix,(Q$4+1),FALSE)*$E115</f>
        <v>0</v>
      </c>
      <c r="R112" s="25">
        <f t="shared" si="42"/>
        <v>6487379.7787582176</v>
      </c>
      <c r="S112" s="25">
        <f>VLOOKUP(CONCATENATE($F112," ",$G112),AllocFactorMatrix,(S$4+1),FALSE)*$E115</f>
        <v>287135.03879690269</v>
      </c>
      <c r="T112" s="25">
        <f>VLOOKUP(CONCATENATE($F112," ",$G112),AllocFactorMatrix,(T$4+1),FALSE)*$E115</f>
        <v>0</v>
      </c>
      <c r="U112" s="25">
        <f>VLOOKUP(CONCATENATE($F112," ",$G112),AllocFactorMatrix,(U$4+1),FALSE)*$E115</f>
        <v>0</v>
      </c>
      <c r="V112" s="25">
        <f>VLOOKUP(CONCATENATE($F112," ",$G112),AllocFactorMatrix,(V$4+1),FALSE)*$E115</f>
        <v>0</v>
      </c>
      <c r="W112" s="25">
        <f t="shared" si="43"/>
        <v>287135.03879690269</v>
      </c>
      <c r="X112" s="25">
        <f>VLOOKUP(CONCATENATE($F112," ",$G112),AllocFactorMatrix,(X$4+1),FALSE)*$E115</f>
        <v>1805534.5654969348</v>
      </c>
      <c r="Y112" s="25">
        <f>VLOOKUP(CONCATENATE($F112," ",$G112),AllocFactorMatrix,(Y$4+1),FALSE)*$E115</f>
        <v>0</v>
      </c>
      <c r="Z112" s="25">
        <f t="shared" si="41"/>
        <v>1805534.5654969348</v>
      </c>
      <c r="AA112" s="25">
        <f>VLOOKUP(CONCATENATE($F112," ",$G112),AllocFactorMatrix,(AA$4+1),FALSE)*$E115</f>
        <v>29441.542010939032</v>
      </c>
      <c r="AB112" s="25">
        <f>VLOOKUP(CONCATENATE($F112," ",$G112),AllocFactorMatrix,(AB$4+1),FALSE)*$E115</f>
        <v>650114.04994807229</v>
      </c>
      <c r="AC112" s="25">
        <f>VLOOKUP(CONCATENATE($F112," ",$G112),AllocFactorMatrix,(AC$4+1),FALSE)*$E115</f>
        <v>161128.4391576935</v>
      </c>
    </row>
    <row r="113" spans="4:29" hidden="1" outlineLevel="1">
      <c r="E113" s="22"/>
      <c r="F113" s="61" t="str">
        <f>F115</f>
        <v>DIST_TRANSF</v>
      </c>
      <c r="G113" s="20" t="str">
        <f>$G$13</f>
        <v>ENERGY</v>
      </c>
      <c r="H113" s="24">
        <f t="shared" si="40"/>
        <v>0</v>
      </c>
      <c r="I113" s="25">
        <f>VLOOKUP(CONCATENATE($F113," ",$G113),AllocFactorMatrix,(I$4+1),FALSE)*$E115</f>
        <v>0</v>
      </c>
      <c r="J113" s="25">
        <f>VLOOKUP(CONCATENATE($F113," ",$G113),AllocFactorMatrix,(J$4+1),FALSE)*$E115</f>
        <v>0</v>
      </c>
      <c r="K113" s="25">
        <f>VLOOKUP(CONCATENATE($F113," ",$G113),AllocFactorMatrix,(K$4+1),FALSE)*$E115</f>
        <v>0</v>
      </c>
      <c r="L113" s="25">
        <f>VLOOKUP(CONCATENATE($F113," ",$G113),AllocFactorMatrix,(L$4+1),FALSE)*$E115</f>
        <v>0</v>
      </c>
      <c r="M113" s="25">
        <f t="shared" si="38"/>
        <v>0</v>
      </c>
      <c r="N113" s="25">
        <f>VLOOKUP(CONCATENATE($F113," ",$G113),AllocFactorMatrix,(N$4+1),FALSE)*$E115</f>
        <v>0</v>
      </c>
      <c r="O113" s="25">
        <f>VLOOKUP(CONCATENATE($F113," ",$G113),AllocFactorMatrix,(O$4+1),FALSE)*$E115</f>
        <v>0</v>
      </c>
      <c r="P113" s="25">
        <f>VLOOKUP(CONCATENATE($F113," ",$G113),AllocFactorMatrix,(P$4+1),FALSE)*$E115</f>
        <v>0</v>
      </c>
      <c r="Q113" s="25">
        <f>VLOOKUP(CONCATENATE($F113," ",$G113),AllocFactorMatrix,(Q$4+1),FALSE)*$E115</f>
        <v>0</v>
      </c>
      <c r="R113" s="25">
        <f t="shared" si="42"/>
        <v>0</v>
      </c>
      <c r="S113" s="25">
        <f>VLOOKUP(CONCATENATE($F113," ",$G113),AllocFactorMatrix,(S$4+1),FALSE)*$E115</f>
        <v>0</v>
      </c>
      <c r="T113" s="25">
        <f>VLOOKUP(CONCATENATE($F113," ",$G113),AllocFactorMatrix,(T$4+1),FALSE)*$E115</f>
        <v>0</v>
      </c>
      <c r="U113" s="25">
        <f>VLOOKUP(CONCATENATE($F113," ",$G113),AllocFactorMatrix,(U$4+1),FALSE)*$E115</f>
        <v>0</v>
      </c>
      <c r="V113" s="25">
        <f>VLOOKUP(CONCATENATE($F113," ",$G113),AllocFactorMatrix,(V$4+1),FALSE)*$E115</f>
        <v>0</v>
      </c>
      <c r="W113" s="25">
        <f t="shared" si="43"/>
        <v>0</v>
      </c>
      <c r="X113" s="25">
        <f>VLOOKUP(CONCATENATE($F113," ",$G113),AllocFactorMatrix,(X$4+1),FALSE)*$E115</f>
        <v>0</v>
      </c>
      <c r="Y113" s="25">
        <f>VLOOKUP(CONCATENATE($F113," ",$G113),AllocFactorMatrix,(Y$4+1),FALSE)*$E115</f>
        <v>0</v>
      </c>
      <c r="Z113" s="25">
        <f t="shared" si="41"/>
        <v>0</v>
      </c>
      <c r="AA113" s="25">
        <f>VLOOKUP(CONCATENATE($F113," ",$G113),AllocFactorMatrix,(AA$4+1),FALSE)*$E115</f>
        <v>0</v>
      </c>
      <c r="AB113" s="25">
        <f>VLOOKUP(CONCATENATE($F113," ",$G113),AllocFactorMatrix,(AB$4+1),FALSE)*$E115</f>
        <v>0</v>
      </c>
      <c r="AC113" s="25">
        <f>VLOOKUP(CONCATENATE($F113," ",$G113),AllocFactorMatrix,(AC$4+1),FALSE)*$E115</f>
        <v>0</v>
      </c>
    </row>
    <row r="114" spans="4:29" hidden="1" outlineLevel="1">
      <c r="E114" s="22"/>
      <c r="F114" s="61" t="str">
        <f>F115</f>
        <v>DIST_TRANSF</v>
      </c>
      <c r="G114" s="20" t="str">
        <f>$G$14</f>
        <v>CUSTOMER</v>
      </c>
      <c r="H114" s="24">
        <f t="shared" si="40"/>
        <v>25001350.929842174</v>
      </c>
      <c r="I114" s="25">
        <f>VLOOKUP(CONCATENATE($F114," ",$G114),AllocFactorMatrix,(I$4+1),FALSE)*$E115</f>
        <v>20149615.260816675</v>
      </c>
      <c r="J114" s="25">
        <f>VLOOKUP(CONCATENATE($F114," ",$G114),AllocFactorMatrix,(J$4+1),FALSE)*$E115</f>
        <v>4765572.6551354565</v>
      </c>
      <c r="K114" s="25">
        <f>VLOOKUP(CONCATENATE($F114," ",$G114),AllocFactorMatrix,(K$4+1),FALSE)*$E115</f>
        <v>0</v>
      </c>
      <c r="L114" s="25">
        <f>VLOOKUP(CONCATENATE($F114," ",$G114),AllocFactorMatrix,(L$4+1),FALSE)*$E115</f>
        <v>0</v>
      </c>
      <c r="M114" s="25">
        <f t="shared" si="38"/>
        <v>4765572.6551354565</v>
      </c>
      <c r="N114" s="25">
        <f>VLOOKUP(CONCATENATE($F114," ",$G114),AllocFactorMatrix,(N$4+1),FALSE)*$E115</f>
        <v>56307.60692275477</v>
      </c>
      <c r="O114" s="25">
        <f>VLOOKUP(CONCATENATE($F114," ",$G114),AllocFactorMatrix,(O$4+1),FALSE)*$E115</f>
        <v>0</v>
      </c>
      <c r="P114" s="25">
        <f>VLOOKUP(CONCATENATE($F114," ",$G114),AllocFactorMatrix,(P$4+1),FALSE)*$E115</f>
        <v>0</v>
      </c>
      <c r="Q114" s="25">
        <f>VLOOKUP(CONCATENATE($F114," ",$G114),AllocFactorMatrix,(Q$4+1),FALSE)*$E115</f>
        <v>0</v>
      </c>
      <c r="R114" s="25">
        <f t="shared" si="42"/>
        <v>56307.60692275477</v>
      </c>
      <c r="S114" s="25">
        <f>VLOOKUP(CONCATENATE($F114," ",$G114),AllocFactorMatrix,(S$4+1),FALSE)*$E115</f>
        <v>773.45613904882919</v>
      </c>
      <c r="T114" s="25">
        <f>VLOOKUP(CONCATENATE($F114," ",$G114),AllocFactorMatrix,(T$4+1),FALSE)*$E115</f>
        <v>0</v>
      </c>
      <c r="U114" s="25">
        <f>VLOOKUP(CONCATENATE($F114," ",$G114),AllocFactorMatrix,(U$4+1),FALSE)*$E115</f>
        <v>0</v>
      </c>
      <c r="V114" s="25">
        <f>VLOOKUP(CONCATENATE($F114," ",$G114),AllocFactorMatrix,(V$4+1),FALSE)*$E115</f>
        <v>0</v>
      </c>
      <c r="W114" s="25">
        <f t="shared" si="43"/>
        <v>773.45613904882919</v>
      </c>
      <c r="X114" s="25">
        <f>VLOOKUP(CONCATENATE($F114," ",$G114),AllocFactorMatrix,(X$4+1),FALSE)*$E115</f>
        <v>19645.785931840266</v>
      </c>
      <c r="Y114" s="25">
        <f>VLOOKUP(CONCATENATE($F114," ",$G114),AllocFactorMatrix,(Y$4+1),FALSE)*$E115</f>
        <v>0</v>
      </c>
      <c r="Z114" s="25">
        <f t="shared" si="41"/>
        <v>19645.785931840266</v>
      </c>
      <c r="AA114" s="25">
        <f>VLOOKUP(CONCATENATE($F114," ",$G114),AllocFactorMatrix,(AA$4+1),FALSE)*$E115</f>
        <v>1237.5298224781268</v>
      </c>
      <c r="AB114" s="25">
        <f>VLOOKUP(CONCATENATE($F114," ",$G114),AllocFactorMatrix,(AB$4+1),FALSE)*$E115</f>
        <v>0</v>
      </c>
      <c r="AC114" s="25">
        <f>VLOOKUP(CONCATENATE($F114," ",$G114),AllocFactorMatrix,(AC$4+1),FALSE)*$E115</f>
        <v>8198.6350739175905</v>
      </c>
    </row>
    <row r="115" spans="4:29" collapsed="1">
      <c r="D115" s="20" t="s">
        <v>93</v>
      </c>
      <c r="E115" s="22">
        <v>175015723.56</v>
      </c>
      <c r="F115" s="61" t="s">
        <v>62</v>
      </c>
      <c r="G115" s="20" t="str">
        <f>$G$15</f>
        <v>TOTAL</v>
      </c>
      <c r="H115" s="24">
        <f t="shared" si="40"/>
        <v>175015723.55999994</v>
      </c>
      <c r="I115" s="25">
        <f>VLOOKUP(CONCATENATE($F115," ",$G115),AllocFactorMatrix,(I$4+1),FALSE)*$E115</f>
        <v>128849199.76417316</v>
      </c>
      <c r="J115" s="25">
        <f>VLOOKUP(CONCATENATE($F115," ",$G115),AllocFactorMatrix,(J$4+1),FALSE)*$E115</f>
        <v>29895969.633125484</v>
      </c>
      <c r="K115" s="25">
        <f>VLOOKUP(CONCATENATE($F115," ",$G115),AllocFactorMatrix,(K$4+1),FALSE)*$E115</f>
        <v>78502.065420850122</v>
      </c>
      <c r="L115" s="25">
        <f>VLOOKUP(CONCATENATE($F115," ",$G115),AllocFactorMatrix,(L$4+1),FALSE)*$E115</f>
        <v>0</v>
      </c>
      <c r="M115" s="25">
        <f t="shared" si="38"/>
        <v>29974471.698546335</v>
      </c>
      <c r="N115" s="25">
        <f>VLOOKUP(CONCATENATE($F115," ",$G115),AllocFactorMatrix,(N$4+1),FALSE)*$E115</f>
        <v>9444570.3956667297</v>
      </c>
      <c r="O115" s="25">
        <f>VLOOKUP(CONCATENATE($F115," ",$G115),AllocFactorMatrix,(O$4+1),FALSE)*$E115</f>
        <v>823498.01238415367</v>
      </c>
      <c r="P115" s="25">
        <f>VLOOKUP(CONCATENATE($F115," ",$G115),AllocFactorMatrix,(P$4+1),FALSE)*$E115</f>
        <v>0</v>
      </c>
      <c r="Q115" s="25">
        <f>VLOOKUP(CONCATENATE($F115," ",$G115),AllocFactorMatrix,(Q$4+1),FALSE)*$E115</f>
        <v>0</v>
      </c>
      <c r="R115" s="25">
        <f t="shared" si="42"/>
        <v>10268068.408050884</v>
      </c>
      <c r="S115" s="25">
        <f>VLOOKUP(CONCATENATE($F115," ",$G115),AllocFactorMatrix,(S$4+1),FALSE)*$E115</f>
        <v>453356.51179010898</v>
      </c>
      <c r="T115" s="25">
        <f>VLOOKUP(CONCATENATE($F115," ",$G115),AllocFactorMatrix,(T$4+1),FALSE)*$E115</f>
        <v>1913637.7419830384</v>
      </c>
      <c r="U115" s="25">
        <f>VLOOKUP(CONCATENATE($F115," ",$G115),AllocFactorMatrix,(U$4+1),FALSE)*$E115</f>
        <v>0</v>
      </c>
      <c r="V115" s="25">
        <f>VLOOKUP(CONCATENATE($F115," ",$G115),AllocFactorMatrix,(V$4+1),FALSE)*$E115</f>
        <v>0</v>
      </c>
      <c r="W115" s="25">
        <f t="shared" si="43"/>
        <v>2366994.2537731472</v>
      </c>
      <c r="X115" s="25">
        <f>VLOOKUP(CONCATENATE($F115," ",$G115),AllocFactorMatrix,(X$4+1),FALSE)*$E115</f>
        <v>2612431.1241919156</v>
      </c>
      <c r="Y115" s="25">
        <f>VLOOKUP(CONCATENATE($F115," ",$G115),AllocFactorMatrix,(Y$4+1),FALSE)*$E115</f>
        <v>18861.877718412667</v>
      </c>
      <c r="Z115" s="25">
        <f t="shared" si="41"/>
        <v>2631293.0019103284</v>
      </c>
      <c r="AA115" s="25">
        <f>VLOOKUP(CONCATENATE($F115," ",$G115),AllocFactorMatrix,(AA$4+1),FALSE)*$E115</f>
        <v>44223.533115690108</v>
      </c>
      <c r="AB115" s="25">
        <f>VLOOKUP(CONCATENATE($F115," ",$G115),AllocFactorMatrix,(AB$4+1),FALSE)*$E115</f>
        <v>699763.77542115422</v>
      </c>
      <c r="AC115" s="25">
        <f>VLOOKUP(CONCATENATE($F115," ",$G115),AllocFactorMatrix,(AC$4+1),FALSE)*$E115</f>
        <v>181709.12500932676</v>
      </c>
    </row>
    <row r="116" spans="4:29" hidden="1" outlineLevel="1">
      <c r="E116" s="22"/>
      <c r="F116" s="61" t="str">
        <f>F123</f>
        <v>DIST_SERV</v>
      </c>
      <c r="G116" s="20" t="str">
        <f>$G$8</f>
        <v>PRODUCTION</v>
      </c>
      <c r="H116" s="24">
        <f t="shared" si="40"/>
        <v>0</v>
      </c>
      <c r="I116" s="25">
        <f>VLOOKUP(CONCATENATE($F116," ",$G116),AllocFactorMatrix,(I$4+1),FALSE)*$E123</f>
        <v>0</v>
      </c>
      <c r="J116" s="25">
        <f>VLOOKUP(CONCATENATE($F116," ",$G116),AllocFactorMatrix,(J$4+1),FALSE)*$E123</f>
        <v>0</v>
      </c>
      <c r="K116" s="25">
        <f>VLOOKUP(CONCATENATE($F116," ",$G116),AllocFactorMatrix,(K$4+1),FALSE)*$E123</f>
        <v>0</v>
      </c>
      <c r="L116" s="25">
        <f>VLOOKUP(CONCATENATE($F116," ",$G116),AllocFactorMatrix,(L$4+1),FALSE)*$E123</f>
        <v>0</v>
      </c>
      <c r="M116" s="25">
        <f t="shared" si="38"/>
        <v>0</v>
      </c>
      <c r="N116" s="25">
        <f>VLOOKUP(CONCATENATE($F116," ",$G116),AllocFactorMatrix,(N$4+1),FALSE)*$E123</f>
        <v>0</v>
      </c>
      <c r="O116" s="25">
        <f>VLOOKUP(CONCATENATE($F116," ",$G116),AllocFactorMatrix,(O$4+1),FALSE)*$E123</f>
        <v>0</v>
      </c>
      <c r="P116" s="25">
        <f>VLOOKUP(CONCATENATE($F116," ",$G116),AllocFactorMatrix,(P$4+1),FALSE)*$E123</f>
        <v>0</v>
      </c>
      <c r="Q116" s="25">
        <f>VLOOKUP(CONCATENATE($F116," ",$G116),AllocFactorMatrix,(Q$4+1),FALSE)*$E123</f>
        <v>0</v>
      </c>
      <c r="R116" s="25">
        <f t="shared" si="42"/>
        <v>0</v>
      </c>
      <c r="S116" s="25">
        <f>VLOOKUP(CONCATENATE($F116," ",$G116),AllocFactorMatrix,(S$4+1),FALSE)*$E123</f>
        <v>0</v>
      </c>
      <c r="T116" s="25">
        <f>VLOOKUP(CONCATENATE($F116," ",$G116),AllocFactorMatrix,(T$4+1),FALSE)*$E123</f>
        <v>0</v>
      </c>
      <c r="U116" s="25">
        <f>VLOOKUP(CONCATENATE($F116," ",$G116),AllocFactorMatrix,(U$4+1),FALSE)*$E123</f>
        <v>0</v>
      </c>
      <c r="V116" s="25">
        <f>VLOOKUP(CONCATENATE($F116," ",$G116),AllocFactorMatrix,(V$4+1),FALSE)*$E123</f>
        <v>0</v>
      </c>
      <c r="W116" s="25">
        <f>SUBTOTAL(9,S116:V116)</f>
        <v>0</v>
      </c>
      <c r="X116" s="25">
        <f>VLOOKUP(CONCATENATE($F116," ",$G116),AllocFactorMatrix,(X$4+1),FALSE)*$E123</f>
        <v>0</v>
      </c>
      <c r="Y116" s="25">
        <f>VLOOKUP(CONCATENATE($F116," ",$G116),AllocFactorMatrix,(Y$4+1),FALSE)*$E123</f>
        <v>0</v>
      </c>
      <c r="Z116" s="25">
        <f t="shared" si="41"/>
        <v>0</v>
      </c>
      <c r="AA116" s="25">
        <f>VLOOKUP(CONCATENATE($F116," ",$G116),AllocFactorMatrix,(AA$4+1),FALSE)*$E123</f>
        <v>0</v>
      </c>
      <c r="AB116" s="25">
        <f>VLOOKUP(CONCATENATE($F116," ",$G116),AllocFactorMatrix,(AB$4+1),FALSE)*$E123</f>
        <v>0</v>
      </c>
      <c r="AC116" s="25">
        <f>VLOOKUP(CONCATENATE($F116," ",$G116),AllocFactorMatrix,(AC$4+1),FALSE)*$E123</f>
        <v>0</v>
      </c>
    </row>
    <row r="117" spans="4:29" hidden="1" outlineLevel="1">
      <c r="E117" s="22"/>
      <c r="F117" s="61" t="str">
        <f>F123</f>
        <v>DIST_SERV</v>
      </c>
      <c r="G117" s="20" t="str">
        <f>$G$9</f>
        <v>BULKTRAN</v>
      </c>
      <c r="H117" s="24">
        <f t="shared" si="40"/>
        <v>0</v>
      </c>
      <c r="I117" s="25">
        <f>VLOOKUP(CONCATENATE($F117," ",$G117),AllocFactorMatrix,(I$4+1),FALSE)*$E123</f>
        <v>0</v>
      </c>
      <c r="J117" s="25">
        <f>VLOOKUP(CONCATENATE($F117," ",$G117),AllocFactorMatrix,(J$4+1),FALSE)*$E123</f>
        <v>0</v>
      </c>
      <c r="K117" s="25">
        <f>VLOOKUP(CONCATENATE($F117," ",$G117),AllocFactorMatrix,(K$4+1),FALSE)*$E123</f>
        <v>0</v>
      </c>
      <c r="L117" s="25">
        <f>VLOOKUP(CONCATENATE($F117," ",$G117),AllocFactorMatrix,(L$4+1),FALSE)*$E123</f>
        <v>0</v>
      </c>
      <c r="M117" s="25">
        <f t="shared" si="38"/>
        <v>0</v>
      </c>
      <c r="N117" s="25">
        <f>VLOOKUP(CONCATENATE($F117," ",$G117),AllocFactorMatrix,(N$4+1),FALSE)*$E123</f>
        <v>0</v>
      </c>
      <c r="O117" s="25">
        <f>VLOOKUP(CONCATENATE($F117," ",$G117),AllocFactorMatrix,(O$4+1),FALSE)*$E123</f>
        <v>0</v>
      </c>
      <c r="P117" s="25">
        <f>VLOOKUP(CONCATENATE($F117," ",$G117),AllocFactorMatrix,(P$4+1),FALSE)*$E123</f>
        <v>0</v>
      </c>
      <c r="Q117" s="25">
        <f>VLOOKUP(CONCATENATE($F117," ",$G117),AllocFactorMatrix,(Q$4+1),FALSE)*$E123</f>
        <v>0</v>
      </c>
      <c r="R117" s="25">
        <f t="shared" si="42"/>
        <v>0</v>
      </c>
      <c r="S117" s="25">
        <f>VLOOKUP(CONCATENATE($F117," ",$G117),AllocFactorMatrix,(S$4+1),FALSE)*$E123</f>
        <v>0</v>
      </c>
      <c r="T117" s="25">
        <f>VLOOKUP(CONCATENATE($F117," ",$G117),AllocFactorMatrix,(T$4+1),FALSE)*$E123</f>
        <v>0</v>
      </c>
      <c r="U117" s="25">
        <f>VLOOKUP(CONCATENATE($F117," ",$G117),AllocFactorMatrix,(U$4+1),FALSE)*$E123</f>
        <v>0</v>
      </c>
      <c r="V117" s="25">
        <f>VLOOKUP(CONCATENATE($F117," ",$G117),AllocFactorMatrix,(V$4+1),FALSE)*$E123</f>
        <v>0</v>
      </c>
      <c r="W117" s="25">
        <f t="shared" ref="W117:W123" si="44">SUBTOTAL(9,S117:V117)</f>
        <v>0</v>
      </c>
      <c r="X117" s="25">
        <f>VLOOKUP(CONCATENATE($F117," ",$G117),AllocFactorMatrix,(X$4+1),FALSE)*$E123</f>
        <v>0</v>
      </c>
      <c r="Y117" s="25">
        <f>VLOOKUP(CONCATENATE($F117," ",$G117),AllocFactorMatrix,(Y$4+1),FALSE)*$E123</f>
        <v>0</v>
      </c>
      <c r="Z117" s="25">
        <f t="shared" si="41"/>
        <v>0</v>
      </c>
      <c r="AA117" s="25">
        <f>VLOOKUP(CONCATENATE($F117," ",$G117),AllocFactorMatrix,(AA$4+1),FALSE)*$E123</f>
        <v>0</v>
      </c>
      <c r="AB117" s="25">
        <f>VLOOKUP(CONCATENATE($F117," ",$G117),AllocFactorMatrix,(AB$4+1),FALSE)*$E123</f>
        <v>0</v>
      </c>
      <c r="AC117" s="25">
        <f>VLOOKUP(CONCATENATE($F117," ",$G117),AllocFactorMatrix,(AC$4+1),FALSE)*$E123</f>
        <v>0</v>
      </c>
    </row>
    <row r="118" spans="4:29" hidden="1" outlineLevel="1">
      <c r="E118" s="22"/>
      <c r="F118" s="61" t="str">
        <f>F123</f>
        <v>DIST_SERV</v>
      </c>
      <c r="G118" s="20" t="str">
        <f>$G$10</f>
        <v>SUBTRAN</v>
      </c>
      <c r="H118" s="24">
        <f t="shared" si="40"/>
        <v>0</v>
      </c>
      <c r="I118" s="25">
        <f>VLOOKUP(CONCATENATE($F118," ",$G118),AllocFactorMatrix,(I$4+1),FALSE)*$E123</f>
        <v>0</v>
      </c>
      <c r="J118" s="25">
        <f>VLOOKUP(CONCATENATE($F118," ",$G118),AllocFactorMatrix,(J$4+1),FALSE)*$E123</f>
        <v>0</v>
      </c>
      <c r="K118" s="25">
        <f>VLOOKUP(CONCATENATE($F118," ",$G118),AllocFactorMatrix,(K$4+1),FALSE)*$E123</f>
        <v>0</v>
      </c>
      <c r="L118" s="25">
        <f>VLOOKUP(CONCATENATE($F118," ",$G118),AllocFactorMatrix,(L$4+1),FALSE)*$E123</f>
        <v>0</v>
      </c>
      <c r="M118" s="25">
        <f t="shared" si="38"/>
        <v>0</v>
      </c>
      <c r="N118" s="25">
        <f>VLOOKUP(CONCATENATE($F118," ",$G118),AllocFactorMatrix,(N$4+1),FALSE)*$E123</f>
        <v>0</v>
      </c>
      <c r="O118" s="25">
        <f>VLOOKUP(CONCATENATE($F118," ",$G118),AllocFactorMatrix,(O$4+1),FALSE)*$E123</f>
        <v>0</v>
      </c>
      <c r="P118" s="25">
        <f>VLOOKUP(CONCATENATE($F118," ",$G118),AllocFactorMatrix,(P$4+1),FALSE)*$E123</f>
        <v>0</v>
      </c>
      <c r="Q118" s="25">
        <f>VLOOKUP(CONCATENATE($F118," ",$G118),AllocFactorMatrix,(Q$4+1),FALSE)*$E123</f>
        <v>0</v>
      </c>
      <c r="R118" s="25">
        <f t="shared" si="42"/>
        <v>0</v>
      </c>
      <c r="S118" s="25">
        <f>VLOOKUP(CONCATENATE($F118," ",$G118),AllocFactorMatrix,(S$4+1),FALSE)*$E123</f>
        <v>0</v>
      </c>
      <c r="T118" s="25">
        <f>VLOOKUP(CONCATENATE($F118," ",$G118),AllocFactorMatrix,(T$4+1),FALSE)*$E123</f>
        <v>0</v>
      </c>
      <c r="U118" s="25">
        <f>VLOOKUP(CONCATENATE($F118," ",$G118),AllocFactorMatrix,(U$4+1),FALSE)*$E123</f>
        <v>0</v>
      </c>
      <c r="V118" s="25">
        <f>VLOOKUP(CONCATENATE($F118," ",$G118),AllocFactorMatrix,(V$4+1),FALSE)*$E123</f>
        <v>0</v>
      </c>
      <c r="W118" s="25">
        <f t="shared" si="44"/>
        <v>0</v>
      </c>
      <c r="X118" s="25">
        <f>VLOOKUP(CONCATENATE($F118," ",$G118),AllocFactorMatrix,(X$4+1),FALSE)*$E123</f>
        <v>0</v>
      </c>
      <c r="Y118" s="25">
        <f>VLOOKUP(CONCATENATE($F118," ",$G118),AllocFactorMatrix,(Y$4+1),FALSE)*$E123</f>
        <v>0</v>
      </c>
      <c r="Z118" s="25">
        <f t="shared" si="41"/>
        <v>0</v>
      </c>
      <c r="AA118" s="25">
        <f>VLOOKUP(CONCATENATE($F118," ",$G118),AllocFactorMatrix,(AA$4+1),FALSE)*$E123</f>
        <v>0</v>
      </c>
      <c r="AB118" s="25">
        <f>VLOOKUP(CONCATENATE($F118," ",$G118),AllocFactorMatrix,(AB$4+1),FALSE)*$E123</f>
        <v>0</v>
      </c>
      <c r="AC118" s="25">
        <f>VLOOKUP(CONCATENATE($F118," ",$G118),AllocFactorMatrix,(AC$4+1),FALSE)*$E123</f>
        <v>0</v>
      </c>
    </row>
    <row r="119" spans="4:29" hidden="1" outlineLevel="1">
      <c r="E119" s="22"/>
      <c r="F119" s="61" t="str">
        <f>F123</f>
        <v>DIST_SERV</v>
      </c>
      <c r="G119" s="20" t="str">
        <f>$G$11</f>
        <v>DISTPRI</v>
      </c>
      <c r="H119" s="24">
        <f t="shared" si="40"/>
        <v>0</v>
      </c>
      <c r="I119" s="25">
        <f>VLOOKUP(CONCATENATE($F119," ",$G119),AllocFactorMatrix,(I$4+1),FALSE)*$E123</f>
        <v>0</v>
      </c>
      <c r="J119" s="25">
        <f>VLOOKUP(CONCATENATE($F119," ",$G119),AllocFactorMatrix,(J$4+1),FALSE)*$E123</f>
        <v>0</v>
      </c>
      <c r="K119" s="25">
        <f>VLOOKUP(CONCATENATE($F119," ",$G119),AllocFactorMatrix,(K$4+1),FALSE)*$E123</f>
        <v>0</v>
      </c>
      <c r="L119" s="25">
        <f>VLOOKUP(CONCATENATE($F119," ",$G119),AllocFactorMatrix,(L$4+1),FALSE)*$E123</f>
        <v>0</v>
      </c>
      <c r="M119" s="25">
        <f t="shared" si="38"/>
        <v>0</v>
      </c>
      <c r="N119" s="25">
        <f>VLOOKUP(CONCATENATE($F119," ",$G119),AllocFactorMatrix,(N$4+1),FALSE)*$E123</f>
        <v>0</v>
      </c>
      <c r="O119" s="25">
        <f>VLOOKUP(CONCATENATE($F119," ",$G119),AllocFactorMatrix,(O$4+1),FALSE)*$E123</f>
        <v>0</v>
      </c>
      <c r="P119" s="25">
        <f>VLOOKUP(CONCATENATE($F119," ",$G119),AllocFactorMatrix,(P$4+1),FALSE)*$E123</f>
        <v>0</v>
      </c>
      <c r="Q119" s="25">
        <f>VLOOKUP(CONCATENATE($F119," ",$G119),AllocFactorMatrix,(Q$4+1),FALSE)*$E123</f>
        <v>0</v>
      </c>
      <c r="R119" s="25">
        <f t="shared" si="42"/>
        <v>0</v>
      </c>
      <c r="S119" s="25">
        <f>VLOOKUP(CONCATENATE($F119," ",$G119),AllocFactorMatrix,(S$4+1),FALSE)*$E123</f>
        <v>0</v>
      </c>
      <c r="T119" s="25">
        <f>VLOOKUP(CONCATENATE($F119," ",$G119),AllocFactorMatrix,(T$4+1),FALSE)*$E123</f>
        <v>0</v>
      </c>
      <c r="U119" s="25">
        <f>VLOOKUP(CONCATENATE($F119," ",$G119),AllocFactorMatrix,(U$4+1),FALSE)*$E123</f>
        <v>0</v>
      </c>
      <c r="V119" s="25">
        <f>VLOOKUP(CONCATENATE($F119," ",$G119),AllocFactorMatrix,(V$4+1),FALSE)*$E123</f>
        <v>0</v>
      </c>
      <c r="W119" s="25">
        <f t="shared" si="44"/>
        <v>0</v>
      </c>
      <c r="X119" s="25">
        <f>VLOOKUP(CONCATENATE($F119," ",$G119),AllocFactorMatrix,(X$4+1),FALSE)*$E123</f>
        <v>0</v>
      </c>
      <c r="Y119" s="25">
        <f>VLOOKUP(CONCATENATE($F119," ",$G119),AllocFactorMatrix,(Y$4+1),FALSE)*$E123</f>
        <v>0</v>
      </c>
      <c r="Z119" s="25">
        <f t="shared" si="41"/>
        <v>0</v>
      </c>
      <c r="AA119" s="25">
        <f>VLOOKUP(CONCATENATE($F119," ",$G119),AllocFactorMatrix,(AA$4+1),FALSE)*$E123</f>
        <v>0</v>
      </c>
      <c r="AB119" s="25">
        <f>VLOOKUP(CONCATENATE($F119," ",$G119),AllocFactorMatrix,(AB$4+1),FALSE)*$E123</f>
        <v>0</v>
      </c>
      <c r="AC119" s="25">
        <f>VLOOKUP(CONCATENATE($F119," ",$G119),AllocFactorMatrix,(AC$4+1),FALSE)*$E123</f>
        <v>0</v>
      </c>
    </row>
    <row r="120" spans="4:29" hidden="1" outlineLevel="1">
      <c r="E120" s="22"/>
      <c r="F120" s="61" t="str">
        <f>F123</f>
        <v>DIST_SERV</v>
      </c>
      <c r="G120" s="20" t="str">
        <f>$G$12</f>
        <v>DISTSEC</v>
      </c>
      <c r="H120" s="24">
        <f t="shared" si="40"/>
        <v>0</v>
      </c>
      <c r="I120" s="25">
        <f>VLOOKUP(CONCATENATE($F120," ",$G120),AllocFactorMatrix,(I$4+1),FALSE)*$E123</f>
        <v>0</v>
      </c>
      <c r="J120" s="25">
        <f>VLOOKUP(CONCATENATE($F120," ",$G120),AllocFactorMatrix,(J$4+1),FALSE)*$E123</f>
        <v>0</v>
      </c>
      <c r="K120" s="25">
        <f>VLOOKUP(CONCATENATE($F120," ",$G120),AllocFactorMatrix,(K$4+1),FALSE)*$E123</f>
        <v>0</v>
      </c>
      <c r="L120" s="25">
        <f>VLOOKUP(CONCATENATE($F120," ",$G120),AllocFactorMatrix,(L$4+1),FALSE)*$E123</f>
        <v>0</v>
      </c>
      <c r="M120" s="25">
        <f t="shared" si="38"/>
        <v>0</v>
      </c>
      <c r="N120" s="25">
        <f>VLOOKUP(CONCATENATE($F120," ",$G120),AllocFactorMatrix,(N$4+1),FALSE)*$E123</f>
        <v>0</v>
      </c>
      <c r="O120" s="25">
        <f>VLOOKUP(CONCATENATE($F120," ",$G120),AllocFactorMatrix,(O$4+1),FALSE)*$E123</f>
        <v>0</v>
      </c>
      <c r="P120" s="25">
        <f>VLOOKUP(CONCATENATE($F120," ",$G120),AllocFactorMatrix,(P$4+1),FALSE)*$E123</f>
        <v>0</v>
      </c>
      <c r="Q120" s="25">
        <f>VLOOKUP(CONCATENATE($F120," ",$G120),AllocFactorMatrix,(Q$4+1),FALSE)*$E123</f>
        <v>0</v>
      </c>
      <c r="R120" s="25">
        <f t="shared" si="42"/>
        <v>0</v>
      </c>
      <c r="S120" s="25">
        <f>VLOOKUP(CONCATENATE($F120," ",$G120),AllocFactorMatrix,(S$4+1),FALSE)*$E123</f>
        <v>0</v>
      </c>
      <c r="T120" s="25">
        <f>VLOOKUP(CONCATENATE($F120," ",$G120),AllocFactorMatrix,(T$4+1),FALSE)*$E123</f>
        <v>0</v>
      </c>
      <c r="U120" s="25">
        <f>VLOOKUP(CONCATENATE($F120," ",$G120),AllocFactorMatrix,(U$4+1),FALSE)*$E123</f>
        <v>0</v>
      </c>
      <c r="V120" s="25">
        <f>VLOOKUP(CONCATENATE($F120," ",$G120),AllocFactorMatrix,(V$4+1),FALSE)*$E123</f>
        <v>0</v>
      </c>
      <c r="W120" s="25">
        <f t="shared" si="44"/>
        <v>0</v>
      </c>
      <c r="X120" s="25">
        <f>VLOOKUP(CONCATENATE($F120," ",$G120),AllocFactorMatrix,(X$4+1),FALSE)*$E123</f>
        <v>0</v>
      </c>
      <c r="Y120" s="25">
        <f>VLOOKUP(CONCATENATE($F120," ",$G120),AllocFactorMatrix,(Y$4+1),FALSE)*$E123</f>
        <v>0</v>
      </c>
      <c r="Z120" s="25">
        <f t="shared" si="41"/>
        <v>0</v>
      </c>
      <c r="AA120" s="25">
        <f>VLOOKUP(CONCATENATE($F120," ",$G120),AllocFactorMatrix,(AA$4+1),FALSE)*$E123</f>
        <v>0</v>
      </c>
      <c r="AB120" s="25">
        <f>VLOOKUP(CONCATENATE($F120," ",$G120),AllocFactorMatrix,(AB$4+1),FALSE)*$E123</f>
        <v>0</v>
      </c>
      <c r="AC120" s="25">
        <f>VLOOKUP(CONCATENATE($F120," ",$G120),AllocFactorMatrix,(AC$4+1),FALSE)*$E123</f>
        <v>0</v>
      </c>
    </row>
    <row r="121" spans="4:29" hidden="1" outlineLevel="1">
      <c r="E121" s="22"/>
      <c r="F121" s="61" t="str">
        <f>F123</f>
        <v>DIST_SERV</v>
      </c>
      <c r="G121" s="20" t="str">
        <f>$G$13</f>
        <v>ENERGY</v>
      </c>
      <c r="H121" s="24">
        <f t="shared" si="40"/>
        <v>0</v>
      </c>
      <c r="I121" s="25">
        <f>VLOOKUP(CONCATENATE($F121," ",$G121),AllocFactorMatrix,(I$4+1),FALSE)*$E123</f>
        <v>0</v>
      </c>
      <c r="J121" s="25">
        <f>VLOOKUP(CONCATENATE($F121," ",$G121),AllocFactorMatrix,(J$4+1),FALSE)*$E123</f>
        <v>0</v>
      </c>
      <c r="K121" s="25">
        <f>VLOOKUP(CONCATENATE($F121," ",$G121),AllocFactorMatrix,(K$4+1),FALSE)*$E123</f>
        <v>0</v>
      </c>
      <c r="L121" s="25">
        <f>VLOOKUP(CONCATENATE($F121," ",$G121),AllocFactorMatrix,(L$4+1),FALSE)*$E123</f>
        <v>0</v>
      </c>
      <c r="M121" s="25">
        <f t="shared" si="38"/>
        <v>0</v>
      </c>
      <c r="N121" s="25">
        <f>VLOOKUP(CONCATENATE($F121," ",$G121),AllocFactorMatrix,(N$4+1),FALSE)*$E123</f>
        <v>0</v>
      </c>
      <c r="O121" s="25">
        <f>VLOOKUP(CONCATENATE($F121," ",$G121),AllocFactorMatrix,(O$4+1),FALSE)*$E123</f>
        <v>0</v>
      </c>
      <c r="P121" s="25">
        <f>VLOOKUP(CONCATENATE($F121," ",$G121),AllocFactorMatrix,(P$4+1),FALSE)*$E123</f>
        <v>0</v>
      </c>
      <c r="Q121" s="25">
        <f>VLOOKUP(CONCATENATE($F121," ",$G121),AllocFactorMatrix,(Q$4+1),FALSE)*$E123</f>
        <v>0</v>
      </c>
      <c r="R121" s="25">
        <f t="shared" si="42"/>
        <v>0</v>
      </c>
      <c r="S121" s="25">
        <f>VLOOKUP(CONCATENATE($F121," ",$G121),AllocFactorMatrix,(S$4+1),FALSE)*$E123</f>
        <v>0</v>
      </c>
      <c r="T121" s="25">
        <f>VLOOKUP(CONCATENATE($F121," ",$G121),AllocFactorMatrix,(T$4+1),FALSE)*$E123</f>
        <v>0</v>
      </c>
      <c r="U121" s="25">
        <f>VLOOKUP(CONCATENATE($F121," ",$G121),AllocFactorMatrix,(U$4+1),FALSE)*$E123</f>
        <v>0</v>
      </c>
      <c r="V121" s="25">
        <f>VLOOKUP(CONCATENATE($F121," ",$G121),AllocFactorMatrix,(V$4+1),FALSE)*$E123</f>
        <v>0</v>
      </c>
      <c r="W121" s="25">
        <f t="shared" si="44"/>
        <v>0</v>
      </c>
      <c r="X121" s="25">
        <f>VLOOKUP(CONCATENATE($F121," ",$G121),AllocFactorMatrix,(X$4+1),FALSE)*$E123</f>
        <v>0</v>
      </c>
      <c r="Y121" s="25">
        <f>VLOOKUP(CONCATENATE($F121," ",$G121),AllocFactorMatrix,(Y$4+1),FALSE)*$E123</f>
        <v>0</v>
      </c>
      <c r="Z121" s="25">
        <f t="shared" si="41"/>
        <v>0</v>
      </c>
      <c r="AA121" s="25">
        <f>VLOOKUP(CONCATENATE($F121," ",$G121),AllocFactorMatrix,(AA$4+1),FALSE)*$E123</f>
        <v>0</v>
      </c>
      <c r="AB121" s="25">
        <f>VLOOKUP(CONCATENATE($F121," ",$G121),AllocFactorMatrix,(AB$4+1),FALSE)*$E123</f>
        <v>0</v>
      </c>
      <c r="AC121" s="25">
        <f>VLOOKUP(CONCATENATE($F121," ",$G121),AllocFactorMatrix,(AC$4+1),FALSE)*$E123</f>
        <v>0</v>
      </c>
    </row>
    <row r="122" spans="4:29" hidden="1" outlineLevel="1">
      <c r="E122" s="22"/>
      <c r="F122" s="61" t="str">
        <f>F123</f>
        <v>DIST_SERV</v>
      </c>
      <c r="G122" s="20" t="str">
        <f>$G$14</f>
        <v>CUSTOMER</v>
      </c>
      <c r="H122" s="24">
        <f t="shared" si="40"/>
        <v>80135685.840000004</v>
      </c>
      <c r="I122" s="25">
        <f>VLOOKUP(CONCATENATE($F122," ",$G122),AllocFactorMatrix,(I$4+1),FALSE)*$E123</f>
        <v>50272277.326742627</v>
      </c>
      <c r="J122" s="25">
        <f>VLOOKUP(CONCATENATE($F122," ",$G122),AllocFactorMatrix,(J$4+1),FALSE)*$E123</f>
        <v>11889864.249944035</v>
      </c>
      <c r="K122" s="25">
        <f>VLOOKUP(CONCATENATE($F122," ",$G122),AllocFactorMatrix,(K$4+1),FALSE)*$E123</f>
        <v>0</v>
      </c>
      <c r="L122" s="25">
        <f>VLOOKUP(CONCATENATE($F122," ",$G122),AllocFactorMatrix,(L$4+1),FALSE)*$E123</f>
        <v>0</v>
      </c>
      <c r="M122" s="25">
        <f t="shared" si="38"/>
        <v>11889864.249944035</v>
      </c>
      <c r="N122" s="25">
        <f>VLOOKUP(CONCATENATE($F122," ",$G122),AllocFactorMatrix,(N$4+1),FALSE)*$E123</f>
        <v>140484.64916998177</v>
      </c>
      <c r="O122" s="25">
        <f>VLOOKUP(CONCATENATE($F122," ",$G122),AllocFactorMatrix,(O$4+1),FALSE)*$E123</f>
        <v>0</v>
      </c>
      <c r="P122" s="25">
        <f>VLOOKUP(CONCATENATE($F122," ",$G122),AllocFactorMatrix,(P$4+1),FALSE)*$E123</f>
        <v>0</v>
      </c>
      <c r="Q122" s="25">
        <f>VLOOKUP(CONCATENATE($F122," ",$G122),AllocFactorMatrix,(Q$4+1),FALSE)*$E123</f>
        <v>0</v>
      </c>
      <c r="R122" s="25">
        <f t="shared" si="42"/>
        <v>140484.64916998177</v>
      </c>
      <c r="S122" s="25">
        <f>VLOOKUP(CONCATENATE($F122," ",$G122),AllocFactorMatrix,(S$4+1),FALSE)*$E123</f>
        <v>1929.7341918953541</v>
      </c>
      <c r="T122" s="25">
        <f>VLOOKUP(CONCATENATE($F122," ",$G122),AllocFactorMatrix,(T$4+1),FALSE)*$E123</f>
        <v>0</v>
      </c>
      <c r="U122" s="25">
        <f>VLOOKUP(CONCATENATE($F122," ",$G122),AllocFactorMatrix,(U$4+1),FALSE)*$E123</f>
        <v>0</v>
      </c>
      <c r="V122" s="25">
        <f>VLOOKUP(CONCATENATE($F122," ",$G122),AllocFactorMatrix,(V$4+1),FALSE)*$E123</f>
        <v>0</v>
      </c>
      <c r="W122" s="25">
        <f t="shared" si="44"/>
        <v>1929.7341918953541</v>
      </c>
      <c r="X122" s="25">
        <f>VLOOKUP(CONCATENATE($F122," ",$G122),AllocFactorMatrix,(X$4+1),FALSE)*$E123</f>
        <v>49015.248474141998</v>
      </c>
      <c r="Y122" s="25">
        <f>VLOOKUP(CONCATENATE($F122," ",$G122),AllocFactorMatrix,(Y$4+1),FALSE)*$E123</f>
        <v>0</v>
      </c>
      <c r="Z122" s="25">
        <f t="shared" si="41"/>
        <v>49015.248474141998</v>
      </c>
      <c r="AA122" s="25">
        <f>VLOOKUP(CONCATENATE($F122," ",$G122),AllocFactorMatrix,(AA$4+1),FALSE)*$E123</f>
        <v>3087.5747070325665</v>
      </c>
      <c r="AB122" s="25">
        <f>VLOOKUP(CONCATENATE($F122," ",$G122),AllocFactorMatrix,(AB$4+1),FALSE)*$E123</f>
        <v>17758571.874336187</v>
      </c>
      <c r="AC122" s="25">
        <f>VLOOKUP(CONCATENATE($F122," ",$G122),AllocFactorMatrix,(AC$4+1),FALSE)*$E123</f>
        <v>20455.182434090755</v>
      </c>
    </row>
    <row r="123" spans="4:29" collapsed="1">
      <c r="D123" s="20" t="s">
        <v>94</v>
      </c>
      <c r="E123" s="22">
        <v>80135685.839999989</v>
      </c>
      <c r="F123" s="61" t="s">
        <v>46</v>
      </c>
      <c r="G123" s="20" t="str">
        <f>$G$15</f>
        <v>TOTAL</v>
      </c>
      <c r="H123" s="24">
        <f t="shared" si="40"/>
        <v>80135685.840000004</v>
      </c>
      <c r="I123" s="25">
        <f>VLOOKUP(CONCATENATE($F123," ",$G123),AllocFactorMatrix,(I$4+1),FALSE)*$E123</f>
        <v>50272277.326742627</v>
      </c>
      <c r="J123" s="25">
        <f>VLOOKUP(CONCATENATE($F123," ",$G123),AllocFactorMatrix,(J$4+1),FALSE)*$E123</f>
        <v>11889864.249944035</v>
      </c>
      <c r="K123" s="25">
        <f>VLOOKUP(CONCATENATE($F123," ",$G123),AllocFactorMatrix,(K$4+1),FALSE)*$E123</f>
        <v>0</v>
      </c>
      <c r="L123" s="25">
        <f>VLOOKUP(CONCATENATE($F123," ",$G123),AllocFactorMatrix,(L$4+1),FALSE)*$E123</f>
        <v>0</v>
      </c>
      <c r="M123" s="25">
        <f t="shared" si="38"/>
        <v>11889864.249944035</v>
      </c>
      <c r="N123" s="25">
        <f>VLOOKUP(CONCATENATE($F123," ",$G123),AllocFactorMatrix,(N$4+1),FALSE)*$E123</f>
        <v>140484.64916998177</v>
      </c>
      <c r="O123" s="25">
        <f>VLOOKUP(CONCATENATE($F123," ",$G123),AllocFactorMatrix,(O$4+1),FALSE)*$E123</f>
        <v>0</v>
      </c>
      <c r="P123" s="25">
        <f>VLOOKUP(CONCATENATE($F123," ",$G123),AllocFactorMatrix,(P$4+1),FALSE)*$E123</f>
        <v>0</v>
      </c>
      <c r="Q123" s="25">
        <f>VLOOKUP(CONCATENATE($F123," ",$G123),AllocFactorMatrix,(Q$4+1),FALSE)*$E123</f>
        <v>0</v>
      </c>
      <c r="R123" s="25">
        <f t="shared" si="42"/>
        <v>140484.64916998177</v>
      </c>
      <c r="S123" s="25">
        <f>VLOOKUP(CONCATENATE($F123," ",$G123),AllocFactorMatrix,(S$4+1),FALSE)*$E123</f>
        <v>1929.7341918953541</v>
      </c>
      <c r="T123" s="25">
        <f>VLOOKUP(CONCATENATE($F123," ",$G123),AllocFactorMatrix,(T$4+1),FALSE)*$E123</f>
        <v>0</v>
      </c>
      <c r="U123" s="25">
        <f>VLOOKUP(CONCATENATE($F123," ",$G123),AllocFactorMatrix,(U$4+1),FALSE)*$E123</f>
        <v>0</v>
      </c>
      <c r="V123" s="25">
        <f>VLOOKUP(CONCATENATE($F123," ",$G123),AllocFactorMatrix,(V$4+1),FALSE)*$E123</f>
        <v>0</v>
      </c>
      <c r="W123" s="25">
        <f t="shared" si="44"/>
        <v>1929.7341918953541</v>
      </c>
      <c r="X123" s="25">
        <f>VLOOKUP(CONCATENATE($F123," ",$G123),AllocFactorMatrix,(X$4+1),FALSE)*$E123</f>
        <v>49015.248474141998</v>
      </c>
      <c r="Y123" s="25">
        <f>VLOOKUP(CONCATENATE($F123," ",$G123),AllocFactorMatrix,(Y$4+1),FALSE)*$E123</f>
        <v>0</v>
      </c>
      <c r="Z123" s="25">
        <f t="shared" si="41"/>
        <v>49015.248474141998</v>
      </c>
      <c r="AA123" s="25">
        <f>VLOOKUP(CONCATENATE($F123," ",$G123),AllocFactorMatrix,(AA$4+1),FALSE)*$E123</f>
        <v>3087.5747070325665</v>
      </c>
      <c r="AB123" s="25">
        <f>VLOOKUP(CONCATENATE($F123," ",$G123),AllocFactorMatrix,(AB$4+1),FALSE)*$E123</f>
        <v>17758571.874336187</v>
      </c>
      <c r="AC123" s="25">
        <f>VLOOKUP(CONCATENATE($F123," ",$G123),AllocFactorMatrix,(AC$4+1),FALSE)*$E123</f>
        <v>20455.182434090755</v>
      </c>
    </row>
    <row r="124" spans="4:29" hidden="1" outlineLevel="1">
      <c r="E124" s="22"/>
      <c r="F124" s="61" t="str">
        <f>F131</f>
        <v>DIST_METERS</v>
      </c>
      <c r="G124" s="20" t="str">
        <f>$G$8</f>
        <v>PRODUCTION</v>
      </c>
      <c r="H124" s="24">
        <f t="shared" si="40"/>
        <v>0</v>
      </c>
      <c r="I124" s="25">
        <f>VLOOKUP(CONCATENATE($F124," ",$G124),AllocFactorMatrix,(I$4+1),FALSE)*$E131</f>
        <v>0</v>
      </c>
      <c r="J124" s="25">
        <f>VLOOKUP(CONCATENATE($F124," ",$G124),AllocFactorMatrix,(J$4+1),FALSE)*$E131</f>
        <v>0</v>
      </c>
      <c r="K124" s="25">
        <f>VLOOKUP(CONCATENATE($F124," ",$G124),AllocFactorMatrix,(K$4+1),FALSE)*$E131</f>
        <v>0</v>
      </c>
      <c r="L124" s="25">
        <f>VLOOKUP(CONCATENATE($F124," ",$G124),AllocFactorMatrix,(L$4+1),FALSE)*$E131</f>
        <v>0</v>
      </c>
      <c r="M124" s="25">
        <f t="shared" si="38"/>
        <v>0</v>
      </c>
      <c r="N124" s="25">
        <f>VLOOKUP(CONCATENATE($F124," ",$G124),AllocFactorMatrix,(N$4+1),FALSE)*$E131</f>
        <v>0</v>
      </c>
      <c r="O124" s="25">
        <f>VLOOKUP(CONCATENATE($F124," ",$G124),AllocFactorMatrix,(O$4+1),FALSE)*$E131</f>
        <v>0</v>
      </c>
      <c r="P124" s="25">
        <f>VLOOKUP(CONCATENATE($F124," ",$G124),AllocFactorMatrix,(P$4+1),FALSE)*$E131</f>
        <v>0</v>
      </c>
      <c r="Q124" s="25">
        <f>VLOOKUP(CONCATENATE($F124," ",$G124),AllocFactorMatrix,(Q$4+1),FALSE)*$E131</f>
        <v>0</v>
      </c>
      <c r="R124" s="25">
        <f t="shared" si="42"/>
        <v>0</v>
      </c>
      <c r="S124" s="25">
        <f>VLOOKUP(CONCATENATE($F124," ",$G124),AllocFactorMatrix,(S$4+1),FALSE)*$E131</f>
        <v>0</v>
      </c>
      <c r="T124" s="25">
        <f>VLOOKUP(CONCATENATE($F124," ",$G124),AllocFactorMatrix,(T$4+1),FALSE)*$E131</f>
        <v>0</v>
      </c>
      <c r="U124" s="25">
        <f>VLOOKUP(CONCATENATE($F124," ",$G124),AllocFactorMatrix,(U$4+1),FALSE)*$E131</f>
        <v>0</v>
      </c>
      <c r="V124" s="25">
        <f>VLOOKUP(CONCATENATE($F124," ",$G124),AllocFactorMatrix,(V$4+1),FALSE)*$E131</f>
        <v>0</v>
      </c>
      <c r="W124" s="25">
        <f>SUBTOTAL(9,S124:V124)</f>
        <v>0</v>
      </c>
      <c r="X124" s="25">
        <f>VLOOKUP(CONCATENATE($F124," ",$G124),AllocFactorMatrix,(X$4+1),FALSE)*$E131</f>
        <v>0</v>
      </c>
      <c r="Y124" s="25">
        <f>VLOOKUP(CONCATENATE($F124," ",$G124),AllocFactorMatrix,(Y$4+1),FALSE)*$E131</f>
        <v>0</v>
      </c>
      <c r="Z124" s="25">
        <f t="shared" si="41"/>
        <v>0</v>
      </c>
      <c r="AA124" s="25">
        <f>VLOOKUP(CONCATENATE($F124," ",$G124),AllocFactorMatrix,(AA$4+1),FALSE)*$E131</f>
        <v>0</v>
      </c>
      <c r="AB124" s="25">
        <f>VLOOKUP(CONCATENATE($F124," ",$G124),AllocFactorMatrix,(AB$4+1),FALSE)*$E131</f>
        <v>0</v>
      </c>
      <c r="AC124" s="25">
        <f>VLOOKUP(CONCATENATE($F124," ",$G124),AllocFactorMatrix,(AC$4+1),FALSE)*$E131</f>
        <v>0</v>
      </c>
    </row>
    <row r="125" spans="4:29" hidden="1" outlineLevel="1">
      <c r="E125" s="22"/>
      <c r="F125" s="61" t="str">
        <f>F131</f>
        <v>DIST_METERS</v>
      </c>
      <c r="G125" s="20" t="str">
        <f>$G$9</f>
        <v>BULKTRAN</v>
      </c>
      <c r="H125" s="24">
        <f t="shared" si="40"/>
        <v>0</v>
      </c>
      <c r="I125" s="25">
        <f>VLOOKUP(CONCATENATE($F125," ",$G125),AllocFactorMatrix,(I$4+1),FALSE)*$E131</f>
        <v>0</v>
      </c>
      <c r="J125" s="25">
        <f>VLOOKUP(CONCATENATE($F125," ",$G125),AllocFactorMatrix,(J$4+1),FALSE)*$E131</f>
        <v>0</v>
      </c>
      <c r="K125" s="25">
        <f>VLOOKUP(CONCATENATE($F125," ",$G125),AllocFactorMatrix,(K$4+1),FALSE)*$E131</f>
        <v>0</v>
      </c>
      <c r="L125" s="25">
        <f>VLOOKUP(CONCATENATE($F125," ",$G125),AllocFactorMatrix,(L$4+1),FALSE)*$E131</f>
        <v>0</v>
      </c>
      <c r="M125" s="25">
        <f t="shared" si="38"/>
        <v>0</v>
      </c>
      <c r="N125" s="25">
        <f>VLOOKUP(CONCATENATE($F125," ",$G125),AllocFactorMatrix,(N$4+1),FALSE)*$E131</f>
        <v>0</v>
      </c>
      <c r="O125" s="25">
        <f>VLOOKUP(CONCATENATE($F125," ",$G125),AllocFactorMatrix,(O$4+1),FALSE)*$E131</f>
        <v>0</v>
      </c>
      <c r="P125" s="25">
        <f>VLOOKUP(CONCATENATE($F125," ",$G125),AllocFactorMatrix,(P$4+1),FALSE)*$E131</f>
        <v>0</v>
      </c>
      <c r="Q125" s="25">
        <f>VLOOKUP(CONCATENATE($F125," ",$G125),AllocFactorMatrix,(Q$4+1),FALSE)*$E131</f>
        <v>0</v>
      </c>
      <c r="R125" s="25">
        <f t="shared" si="42"/>
        <v>0</v>
      </c>
      <c r="S125" s="25">
        <f>VLOOKUP(CONCATENATE($F125," ",$G125),AllocFactorMatrix,(S$4+1),FALSE)*$E131</f>
        <v>0</v>
      </c>
      <c r="T125" s="25">
        <f>VLOOKUP(CONCATENATE($F125," ",$G125),AllocFactorMatrix,(T$4+1),FALSE)*$E131</f>
        <v>0</v>
      </c>
      <c r="U125" s="25">
        <f>VLOOKUP(CONCATENATE($F125," ",$G125),AllocFactorMatrix,(U$4+1),FALSE)*$E131</f>
        <v>0</v>
      </c>
      <c r="V125" s="25">
        <f>VLOOKUP(CONCATENATE($F125," ",$G125),AllocFactorMatrix,(V$4+1),FALSE)*$E131</f>
        <v>0</v>
      </c>
      <c r="W125" s="25">
        <f t="shared" ref="W125:W131" si="45">SUBTOTAL(9,S125:V125)</f>
        <v>0</v>
      </c>
      <c r="X125" s="25">
        <f>VLOOKUP(CONCATENATE($F125," ",$G125),AllocFactorMatrix,(X$4+1),FALSE)*$E131</f>
        <v>0</v>
      </c>
      <c r="Y125" s="25">
        <f>VLOOKUP(CONCATENATE($F125," ",$G125),AllocFactorMatrix,(Y$4+1),FALSE)*$E131</f>
        <v>0</v>
      </c>
      <c r="Z125" s="25">
        <f t="shared" si="41"/>
        <v>0</v>
      </c>
      <c r="AA125" s="25">
        <f>VLOOKUP(CONCATENATE($F125," ",$G125),AllocFactorMatrix,(AA$4+1),FALSE)*$E131</f>
        <v>0</v>
      </c>
      <c r="AB125" s="25">
        <f>VLOOKUP(CONCATENATE($F125," ",$G125),AllocFactorMatrix,(AB$4+1),FALSE)*$E131</f>
        <v>0</v>
      </c>
      <c r="AC125" s="25">
        <f>VLOOKUP(CONCATENATE($F125," ",$G125),AllocFactorMatrix,(AC$4+1),FALSE)*$E131</f>
        <v>0</v>
      </c>
    </row>
    <row r="126" spans="4:29" hidden="1" outlineLevel="1">
      <c r="E126" s="22"/>
      <c r="F126" s="61" t="str">
        <f>F131</f>
        <v>DIST_METERS</v>
      </c>
      <c r="G126" s="20" t="str">
        <f>$G$10</f>
        <v>SUBTRAN</v>
      </c>
      <c r="H126" s="24">
        <f t="shared" si="40"/>
        <v>0</v>
      </c>
      <c r="I126" s="25">
        <f>VLOOKUP(CONCATENATE($F126," ",$G126),AllocFactorMatrix,(I$4+1),FALSE)*$E131</f>
        <v>0</v>
      </c>
      <c r="J126" s="25">
        <f>VLOOKUP(CONCATENATE($F126," ",$G126),AllocFactorMatrix,(J$4+1),FALSE)*$E131</f>
        <v>0</v>
      </c>
      <c r="K126" s="25">
        <f>VLOOKUP(CONCATENATE($F126," ",$G126),AllocFactorMatrix,(K$4+1),FALSE)*$E131</f>
        <v>0</v>
      </c>
      <c r="L126" s="25">
        <f>VLOOKUP(CONCATENATE($F126," ",$G126),AllocFactorMatrix,(L$4+1),FALSE)*$E131</f>
        <v>0</v>
      </c>
      <c r="M126" s="25">
        <f t="shared" si="38"/>
        <v>0</v>
      </c>
      <c r="N126" s="25">
        <f>VLOOKUP(CONCATENATE($F126," ",$G126),AllocFactorMatrix,(N$4+1),FALSE)*$E131</f>
        <v>0</v>
      </c>
      <c r="O126" s="25">
        <f>VLOOKUP(CONCATENATE($F126," ",$G126),AllocFactorMatrix,(O$4+1),FALSE)*$E131</f>
        <v>0</v>
      </c>
      <c r="P126" s="25">
        <f>VLOOKUP(CONCATENATE($F126," ",$G126),AllocFactorMatrix,(P$4+1),FALSE)*$E131</f>
        <v>0</v>
      </c>
      <c r="Q126" s="25">
        <f>VLOOKUP(CONCATENATE($F126," ",$G126),AllocFactorMatrix,(Q$4+1),FALSE)*$E131</f>
        <v>0</v>
      </c>
      <c r="R126" s="25">
        <f t="shared" si="42"/>
        <v>0</v>
      </c>
      <c r="S126" s="25">
        <f>VLOOKUP(CONCATENATE($F126," ",$G126),AllocFactorMatrix,(S$4+1),FALSE)*$E131</f>
        <v>0</v>
      </c>
      <c r="T126" s="25">
        <f>VLOOKUP(CONCATENATE($F126," ",$G126),AllocFactorMatrix,(T$4+1),FALSE)*$E131</f>
        <v>0</v>
      </c>
      <c r="U126" s="25">
        <f>VLOOKUP(CONCATENATE($F126," ",$G126),AllocFactorMatrix,(U$4+1),FALSE)*$E131</f>
        <v>0</v>
      </c>
      <c r="V126" s="25">
        <f>VLOOKUP(CONCATENATE($F126," ",$G126),AllocFactorMatrix,(V$4+1),FALSE)*$E131</f>
        <v>0</v>
      </c>
      <c r="W126" s="25">
        <f t="shared" si="45"/>
        <v>0</v>
      </c>
      <c r="X126" s="25">
        <f>VLOOKUP(CONCATENATE($F126," ",$G126),AllocFactorMatrix,(X$4+1),FALSE)*$E131</f>
        <v>0</v>
      </c>
      <c r="Y126" s="25">
        <f>VLOOKUP(CONCATENATE($F126," ",$G126),AllocFactorMatrix,(Y$4+1),FALSE)*$E131</f>
        <v>0</v>
      </c>
      <c r="Z126" s="25">
        <f t="shared" si="41"/>
        <v>0</v>
      </c>
      <c r="AA126" s="25">
        <f>VLOOKUP(CONCATENATE($F126," ",$G126),AllocFactorMatrix,(AA$4+1),FALSE)*$E131</f>
        <v>0</v>
      </c>
      <c r="AB126" s="25">
        <f>VLOOKUP(CONCATENATE($F126," ",$G126),AllocFactorMatrix,(AB$4+1),FALSE)*$E131</f>
        <v>0</v>
      </c>
      <c r="AC126" s="25">
        <f>VLOOKUP(CONCATENATE($F126," ",$G126),AllocFactorMatrix,(AC$4+1),FALSE)*$E131</f>
        <v>0</v>
      </c>
    </row>
    <row r="127" spans="4:29" hidden="1" outlineLevel="1">
      <c r="E127" s="22"/>
      <c r="F127" s="61" t="str">
        <f>F131</f>
        <v>DIST_METERS</v>
      </c>
      <c r="G127" s="20" t="str">
        <f>$G$11</f>
        <v>DISTPRI</v>
      </c>
      <c r="H127" s="24">
        <f t="shared" si="40"/>
        <v>0</v>
      </c>
      <c r="I127" s="25">
        <f>VLOOKUP(CONCATENATE($F127," ",$G127),AllocFactorMatrix,(I$4+1),FALSE)*$E131</f>
        <v>0</v>
      </c>
      <c r="J127" s="25">
        <f>VLOOKUP(CONCATENATE($F127," ",$G127),AllocFactorMatrix,(J$4+1),FALSE)*$E131</f>
        <v>0</v>
      </c>
      <c r="K127" s="25">
        <f>VLOOKUP(CONCATENATE($F127," ",$G127),AllocFactorMatrix,(K$4+1),FALSE)*$E131</f>
        <v>0</v>
      </c>
      <c r="L127" s="25">
        <f>VLOOKUP(CONCATENATE($F127," ",$G127),AllocFactorMatrix,(L$4+1),FALSE)*$E131</f>
        <v>0</v>
      </c>
      <c r="M127" s="25">
        <f t="shared" si="38"/>
        <v>0</v>
      </c>
      <c r="N127" s="25">
        <f>VLOOKUP(CONCATENATE($F127," ",$G127),AllocFactorMatrix,(N$4+1),FALSE)*$E131</f>
        <v>0</v>
      </c>
      <c r="O127" s="25">
        <f>VLOOKUP(CONCATENATE($F127," ",$G127),AllocFactorMatrix,(O$4+1),FALSE)*$E131</f>
        <v>0</v>
      </c>
      <c r="P127" s="25">
        <f>VLOOKUP(CONCATENATE($F127," ",$G127),AllocFactorMatrix,(P$4+1),FALSE)*$E131</f>
        <v>0</v>
      </c>
      <c r="Q127" s="25">
        <f>VLOOKUP(CONCATENATE($F127," ",$G127),AllocFactorMatrix,(Q$4+1),FALSE)*$E131</f>
        <v>0</v>
      </c>
      <c r="R127" s="25">
        <f t="shared" si="42"/>
        <v>0</v>
      </c>
      <c r="S127" s="25">
        <f>VLOOKUP(CONCATENATE($F127," ",$G127),AllocFactorMatrix,(S$4+1),FALSE)*$E131</f>
        <v>0</v>
      </c>
      <c r="T127" s="25">
        <f>VLOOKUP(CONCATENATE($F127," ",$G127),AllocFactorMatrix,(T$4+1),FALSE)*$E131</f>
        <v>0</v>
      </c>
      <c r="U127" s="25">
        <f>VLOOKUP(CONCATENATE($F127," ",$G127),AllocFactorMatrix,(U$4+1),FALSE)*$E131</f>
        <v>0</v>
      </c>
      <c r="V127" s="25">
        <f>VLOOKUP(CONCATENATE($F127," ",$G127),AllocFactorMatrix,(V$4+1),FALSE)*$E131</f>
        <v>0</v>
      </c>
      <c r="W127" s="25">
        <f t="shared" si="45"/>
        <v>0</v>
      </c>
      <c r="X127" s="25">
        <f>VLOOKUP(CONCATENATE($F127," ",$G127),AllocFactorMatrix,(X$4+1),FALSE)*$E131</f>
        <v>0</v>
      </c>
      <c r="Y127" s="25">
        <f>VLOOKUP(CONCATENATE($F127," ",$G127),AllocFactorMatrix,(Y$4+1),FALSE)*$E131</f>
        <v>0</v>
      </c>
      <c r="Z127" s="25">
        <f t="shared" si="41"/>
        <v>0</v>
      </c>
      <c r="AA127" s="25">
        <f>VLOOKUP(CONCATENATE($F127," ",$G127),AllocFactorMatrix,(AA$4+1),FALSE)*$E131</f>
        <v>0</v>
      </c>
      <c r="AB127" s="25">
        <f>VLOOKUP(CONCATENATE($F127," ",$G127),AllocFactorMatrix,(AB$4+1),FALSE)*$E131</f>
        <v>0</v>
      </c>
      <c r="AC127" s="25">
        <f>VLOOKUP(CONCATENATE($F127," ",$G127),AllocFactorMatrix,(AC$4+1),FALSE)*$E131</f>
        <v>0</v>
      </c>
    </row>
    <row r="128" spans="4:29" hidden="1" outlineLevel="1">
      <c r="E128" s="22"/>
      <c r="F128" s="61" t="str">
        <f>F131</f>
        <v>DIST_METERS</v>
      </c>
      <c r="G128" s="20" t="str">
        <f>$G$12</f>
        <v>DISTSEC</v>
      </c>
      <c r="H128" s="24">
        <f t="shared" si="40"/>
        <v>0</v>
      </c>
      <c r="I128" s="25">
        <f>VLOOKUP(CONCATENATE($F128," ",$G128),AllocFactorMatrix,(I$4+1),FALSE)*$E131</f>
        <v>0</v>
      </c>
      <c r="J128" s="25">
        <f>VLOOKUP(CONCATENATE($F128," ",$G128),AllocFactorMatrix,(J$4+1),FALSE)*$E131</f>
        <v>0</v>
      </c>
      <c r="K128" s="25">
        <f>VLOOKUP(CONCATENATE($F128," ",$G128),AllocFactorMatrix,(K$4+1),FALSE)*$E131</f>
        <v>0</v>
      </c>
      <c r="L128" s="25">
        <f>VLOOKUP(CONCATENATE($F128," ",$G128),AllocFactorMatrix,(L$4+1),FALSE)*$E131</f>
        <v>0</v>
      </c>
      <c r="M128" s="25">
        <f t="shared" si="38"/>
        <v>0</v>
      </c>
      <c r="N128" s="25">
        <f>VLOOKUP(CONCATENATE($F128," ",$G128),AllocFactorMatrix,(N$4+1),FALSE)*$E131</f>
        <v>0</v>
      </c>
      <c r="O128" s="25">
        <f>VLOOKUP(CONCATENATE($F128," ",$G128),AllocFactorMatrix,(O$4+1),FALSE)*$E131</f>
        <v>0</v>
      </c>
      <c r="P128" s="25">
        <f>VLOOKUP(CONCATENATE($F128," ",$G128),AllocFactorMatrix,(P$4+1),FALSE)*$E131</f>
        <v>0</v>
      </c>
      <c r="Q128" s="25">
        <f>VLOOKUP(CONCATENATE($F128," ",$G128),AllocFactorMatrix,(Q$4+1),FALSE)*$E131</f>
        <v>0</v>
      </c>
      <c r="R128" s="25">
        <f t="shared" si="42"/>
        <v>0</v>
      </c>
      <c r="S128" s="25">
        <f>VLOOKUP(CONCATENATE($F128," ",$G128),AllocFactorMatrix,(S$4+1),FALSE)*$E131</f>
        <v>0</v>
      </c>
      <c r="T128" s="25">
        <f>VLOOKUP(CONCATENATE($F128," ",$G128),AllocFactorMatrix,(T$4+1),FALSE)*$E131</f>
        <v>0</v>
      </c>
      <c r="U128" s="25">
        <f>VLOOKUP(CONCATENATE($F128," ",$G128),AllocFactorMatrix,(U$4+1),FALSE)*$E131</f>
        <v>0</v>
      </c>
      <c r="V128" s="25">
        <f>VLOOKUP(CONCATENATE($F128," ",$G128),AllocFactorMatrix,(V$4+1),FALSE)*$E131</f>
        <v>0</v>
      </c>
      <c r="W128" s="25">
        <f t="shared" si="45"/>
        <v>0</v>
      </c>
      <c r="X128" s="25">
        <f>VLOOKUP(CONCATENATE($F128," ",$G128),AllocFactorMatrix,(X$4+1),FALSE)*$E131</f>
        <v>0</v>
      </c>
      <c r="Y128" s="25">
        <f>VLOOKUP(CONCATENATE($F128," ",$G128),AllocFactorMatrix,(Y$4+1),FALSE)*$E131</f>
        <v>0</v>
      </c>
      <c r="Z128" s="25">
        <f t="shared" si="41"/>
        <v>0</v>
      </c>
      <c r="AA128" s="25">
        <f>VLOOKUP(CONCATENATE($F128," ",$G128),AllocFactorMatrix,(AA$4+1),FALSE)*$E131</f>
        <v>0</v>
      </c>
      <c r="AB128" s="25">
        <f>VLOOKUP(CONCATENATE($F128," ",$G128),AllocFactorMatrix,(AB$4+1),FALSE)*$E131</f>
        <v>0</v>
      </c>
      <c r="AC128" s="25">
        <f>VLOOKUP(CONCATENATE($F128," ",$G128),AllocFactorMatrix,(AC$4+1),FALSE)*$E131</f>
        <v>0</v>
      </c>
    </row>
    <row r="129" spans="4:29" hidden="1" outlineLevel="1">
      <c r="E129" s="22"/>
      <c r="F129" s="61" t="str">
        <f>F131</f>
        <v>DIST_METERS</v>
      </c>
      <c r="G129" s="20" t="str">
        <f>$G$13</f>
        <v>ENERGY</v>
      </c>
      <c r="H129" s="24">
        <f t="shared" si="40"/>
        <v>0</v>
      </c>
      <c r="I129" s="25">
        <f>VLOOKUP(CONCATENATE($F129," ",$G129),AllocFactorMatrix,(I$4+1),FALSE)*$E131</f>
        <v>0</v>
      </c>
      <c r="J129" s="25">
        <f>VLOOKUP(CONCATENATE($F129," ",$G129),AllocFactorMatrix,(J$4+1),FALSE)*$E131</f>
        <v>0</v>
      </c>
      <c r="K129" s="25">
        <f>VLOOKUP(CONCATENATE($F129," ",$G129),AllocFactorMatrix,(K$4+1),FALSE)*$E131</f>
        <v>0</v>
      </c>
      <c r="L129" s="25">
        <f>VLOOKUP(CONCATENATE($F129," ",$G129),AllocFactorMatrix,(L$4+1),FALSE)*$E131</f>
        <v>0</v>
      </c>
      <c r="M129" s="25">
        <f t="shared" si="38"/>
        <v>0</v>
      </c>
      <c r="N129" s="25">
        <f>VLOOKUP(CONCATENATE($F129," ",$G129),AllocFactorMatrix,(N$4+1),FALSE)*$E131</f>
        <v>0</v>
      </c>
      <c r="O129" s="25">
        <f>VLOOKUP(CONCATENATE($F129," ",$G129),AllocFactorMatrix,(O$4+1),FALSE)*$E131</f>
        <v>0</v>
      </c>
      <c r="P129" s="25">
        <f>VLOOKUP(CONCATENATE($F129," ",$G129),AllocFactorMatrix,(P$4+1),FALSE)*$E131</f>
        <v>0</v>
      </c>
      <c r="Q129" s="25">
        <f>VLOOKUP(CONCATENATE($F129," ",$G129),AllocFactorMatrix,(Q$4+1),FALSE)*$E131</f>
        <v>0</v>
      </c>
      <c r="R129" s="25">
        <f t="shared" si="42"/>
        <v>0</v>
      </c>
      <c r="S129" s="25">
        <f>VLOOKUP(CONCATENATE($F129," ",$G129),AllocFactorMatrix,(S$4+1),FALSE)*$E131</f>
        <v>0</v>
      </c>
      <c r="T129" s="25">
        <f>VLOOKUP(CONCATENATE($F129," ",$G129),AllocFactorMatrix,(T$4+1),FALSE)*$E131</f>
        <v>0</v>
      </c>
      <c r="U129" s="25">
        <f>VLOOKUP(CONCATENATE($F129," ",$G129),AllocFactorMatrix,(U$4+1),FALSE)*$E131</f>
        <v>0</v>
      </c>
      <c r="V129" s="25">
        <f>VLOOKUP(CONCATENATE($F129," ",$G129),AllocFactorMatrix,(V$4+1),FALSE)*$E131</f>
        <v>0</v>
      </c>
      <c r="W129" s="25">
        <f t="shared" si="45"/>
        <v>0</v>
      </c>
      <c r="X129" s="25">
        <f>VLOOKUP(CONCATENATE($F129," ",$G129),AllocFactorMatrix,(X$4+1),FALSE)*$E131</f>
        <v>0</v>
      </c>
      <c r="Y129" s="25">
        <f>VLOOKUP(CONCATENATE($F129," ",$G129),AllocFactorMatrix,(Y$4+1),FALSE)*$E131</f>
        <v>0</v>
      </c>
      <c r="Z129" s="25">
        <f t="shared" si="41"/>
        <v>0</v>
      </c>
      <c r="AA129" s="25">
        <f>VLOOKUP(CONCATENATE($F129," ",$G129),AllocFactorMatrix,(AA$4+1),FALSE)*$E131</f>
        <v>0</v>
      </c>
      <c r="AB129" s="25">
        <f>VLOOKUP(CONCATENATE($F129," ",$G129),AllocFactorMatrix,(AB$4+1),FALSE)*$E131</f>
        <v>0</v>
      </c>
      <c r="AC129" s="25">
        <f>VLOOKUP(CONCATENATE($F129," ",$G129),AllocFactorMatrix,(AC$4+1),FALSE)*$E131</f>
        <v>0</v>
      </c>
    </row>
    <row r="130" spans="4:29" hidden="1" outlineLevel="1">
      <c r="E130" s="22"/>
      <c r="F130" s="61" t="str">
        <f>F131</f>
        <v>DIST_METERS</v>
      </c>
      <c r="G130" s="20" t="str">
        <f>$G$14</f>
        <v>CUSTOMER</v>
      </c>
      <c r="H130" s="24">
        <f t="shared" si="40"/>
        <v>25662185.069999997</v>
      </c>
      <c r="I130" s="25">
        <f>VLOOKUP(CONCATENATE($F130," ",$G130),AllocFactorMatrix,(I$4+1),FALSE)*$E131</f>
        <v>15765071.974378811</v>
      </c>
      <c r="J130" s="25">
        <f>VLOOKUP(CONCATENATE($F130," ",$G130),AllocFactorMatrix,(J$4+1),FALSE)*$E131</f>
        <v>6611380.5159887597</v>
      </c>
      <c r="K130" s="25">
        <f>VLOOKUP(CONCATENATE($F130," ",$G130),AllocFactorMatrix,(K$4+1),FALSE)*$E131</f>
        <v>533746.47839978011</v>
      </c>
      <c r="L130" s="25">
        <f>VLOOKUP(CONCATENATE($F130," ",$G130),AllocFactorMatrix,(L$4+1),FALSE)*$E131</f>
        <v>95200.860598855172</v>
      </c>
      <c r="M130" s="25">
        <f t="shared" si="38"/>
        <v>7240327.8549873941</v>
      </c>
      <c r="N130" s="25">
        <f>VLOOKUP(CONCATENATE($F130," ",$G130),AllocFactorMatrix,(N$4+1),FALSE)*$E131</f>
        <v>480532.69344029709</v>
      </c>
      <c r="O130" s="25">
        <f>VLOOKUP(CONCATENATE($F130," ",$G130),AllocFactorMatrix,(O$4+1),FALSE)*$E131</f>
        <v>444597.33097890683</v>
      </c>
      <c r="P130" s="25">
        <f>VLOOKUP(CONCATENATE($F130," ",$G130),AllocFactorMatrix,(P$4+1),FALSE)*$E131</f>
        <v>273160.79857966735</v>
      </c>
      <c r="Q130" s="25">
        <f>VLOOKUP(CONCATENATE($F130," ",$G130),AllocFactorMatrix,(Q$4+1),FALSE)*$E131</f>
        <v>117066.45587897897</v>
      </c>
      <c r="R130" s="25">
        <f t="shared" si="42"/>
        <v>1315357.2788778502</v>
      </c>
      <c r="S130" s="25">
        <f>VLOOKUP(CONCATENATE($F130," ",$G130),AllocFactorMatrix,(S$4+1),FALSE)*$E131</f>
        <v>7508.3681386144053</v>
      </c>
      <c r="T130" s="25">
        <f>VLOOKUP(CONCATENATE($F130," ",$G130),AllocFactorMatrix,(T$4+1),FALSE)*$E131</f>
        <v>283317.23926974641</v>
      </c>
      <c r="U130" s="25">
        <f>VLOOKUP(CONCATENATE($F130," ",$G130),AllocFactorMatrix,(U$4+1),FALSE)*$E131</f>
        <v>708314.24547817442</v>
      </c>
      <c r="V130" s="25">
        <f>VLOOKUP(CONCATENATE($F130," ",$G130),AllocFactorMatrix,(V$4+1),FALSE)*$E131</f>
        <v>175600.75910510277</v>
      </c>
      <c r="W130" s="25">
        <f t="shared" si="45"/>
        <v>1174740.6119916381</v>
      </c>
      <c r="X130" s="25">
        <f>VLOOKUP(CONCATENATE($F130," ",$G130),AllocFactorMatrix,(X$4+1),FALSE)*$E131</f>
        <v>153495.01647664636</v>
      </c>
      <c r="Y130" s="25">
        <f>VLOOKUP(CONCATENATE($F130," ",$G130),AllocFactorMatrix,(Y$4+1),FALSE)*$E131</f>
        <v>5195.068159302903</v>
      </c>
      <c r="Z130" s="25">
        <f t="shared" si="41"/>
        <v>158690.08463594926</v>
      </c>
      <c r="AA130" s="25">
        <f>VLOOKUP(CONCATENATE($F130," ",$G130),AllocFactorMatrix,(AA$4+1),FALSE)*$E131</f>
        <v>7997.2651283542409</v>
      </c>
      <c r="AB130" s="25">
        <f>VLOOKUP(CONCATENATE($F130," ",$G130),AllocFactorMatrix,(AB$4+1),FALSE)*$E131</f>
        <v>0</v>
      </c>
      <c r="AC130" s="25">
        <f>VLOOKUP(CONCATENATE($F130," ",$G130),AllocFactorMatrix,(AC$4+1),FALSE)*$E131</f>
        <v>0</v>
      </c>
    </row>
    <row r="131" spans="4:29" collapsed="1">
      <c r="D131" s="20" t="s">
        <v>95</v>
      </c>
      <c r="E131" s="22">
        <v>25662185.07</v>
      </c>
      <c r="F131" s="61" t="s">
        <v>47</v>
      </c>
      <c r="G131" s="20" t="str">
        <f>$G$15</f>
        <v>TOTAL</v>
      </c>
      <c r="H131" s="24">
        <f t="shared" si="40"/>
        <v>25662185.069999997</v>
      </c>
      <c r="I131" s="25">
        <f>VLOOKUP(CONCATENATE($F131," ",$G131),AllocFactorMatrix,(I$4+1),FALSE)*$E131</f>
        <v>15765071.974378811</v>
      </c>
      <c r="J131" s="25">
        <f>VLOOKUP(CONCATENATE($F131," ",$G131),AllocFactorMatrix,(J$4+1),FALSE)*$E131</f>
        <v>6611380.5159887597</v>
      </c>
      <c r="K131" s="25">
        <f>VLOOKUP(CONCATENATE($F131," ",$G131),AllocFactorMatrix,(K$4+1),FALSE)*$E131</f>
        <v>533746.47839978011</v>
      </c>
      <c r="L131" s="25">
        <f>VLOOKUP(CONCATENATE($F131," ",$G131),AllocFactorMatrix,(L$4+1),FALSE)*$E131</f>
        <v>95200.860598855172</v>
      </c>
      <c r="M131" s="25">
        <f t="shared" si="38"/>
        <v>7240327.8549873941</v>
      </c>
      <c r="N131" s="25">
        <f>VLOOKUP(CONCATENATE($F131," ",$G131),AllocFactorMatrix,(N$4+1),FALSE)*$E131</f>
        <v>480532.69344029709</v>
      </c>
      <c r="O131" s="25">
        <f>VLOOKUP(CONCATENATE($F131," ",$G131),AllocFactorMatrix,(O$4+1),FALSE)*$E131</f>
        <v>444597.33097890683</v>
      </c>
      <c r="P131" s="25">
        <f>VLOOKUP(CONCATENATE($F131," ",$G131),AllocFactorMatrix,(P$4+1),FALSE)*$E131</f>
        <v>273160.79857966735</v>
      </c>
      <c r="Q131" s="25">
        <f>VLOOKUP(CONCATENATE($F131," ",$G131),AllocFactorMatrix,(Q$4+1),FALSE)*$E131</f>
        <v>117066.45587897897</v>
      </c>
      <c r="R131" s="25">
        <f t="shared" si="42"/>
        <v>1315357.2788778502</v>
      </c>
      <c r="S131" s="25">
        <f>VLOOKUP(CONCATENATE($F131," ",$G131),AllocFactorMatrix,(S$4+1),FALSE)*$E131</f>
        <v>7508.3681386144053</v>
      </c>
      <c r="T131" s="25">
        <f>VLOOKUP(CONCATENATE($F131," ",$G131),AllocFactorMatrix,(T$4+1),FALSE)*$E131</f>
        <v>283317.23926974641</v>
      </c>
      <c r="U131" s="25">
        <f>VLOOKUP(CONCATENATE($F131," ",$G131),AllocFactorMatrix,(U$4+1),FALSE)*$E131</f>
        <v>708314.24547817442</v>
      </c>
      <c r="V131" s="25">
        <f>VLOOKUP(CONCATENATE($F131," ",$G131),AllocFactorMatrix,(V$4+1),FALSE)*$E131</f>
        <v>175600.75910510277</v>
      </c>
      <c r="W131" s="25">
        <f t="shared" si="45"/>
        <v>1174740.6119916381</v>
      </c>
      <c r="X131" s="25">
        <f>VLOOKUP(CONCATENATE($F131," ",$G131),AllocFactorMatrix,(X$4+1),FALSE)*$E131</f>
        <v>153495.01647664636</v>
      </c>
      <c r="Y131" s="25">
        <f>VLOOKUP(CONCATENATE($F131," ",$G131),AllocFactorMatrix,(Y$4+1),FALSE)*$E131</f>
        <v>5195.068159302903</v>
      </c>
      <c r="Z131" s="25">
        <f t="shared" si="41"/>
        <v>158690.08463594926</v>
      </c>
      <c r="AA131" s="25">
        <f>VLOOKUP(CONCATENATE($F131," ",$G131),AllocFactorMatrix,(AA$4+1),FALSE)*$E131</f>
        <v>7997.2651283542409</v>
      </c>
      <c r="AB131" s="25">
        <f>VLOOKUP(CONCATENATE($F131," ",$G131),AllocFactorMatrix,(AB$4+1),FALSE)*$E131</f>
        <v>0</v>
      </c>
      <c r="AC131" s="25">
        <f>VLOOKUP(CONCATENATE($F131," ",$G131),AllocFactorMatrix,(AC$4+1),FALSE)*$E131</f>
        <v>0</v>
      </c>
    </row>
    <row r="132" spans="4:29" hidden="1" outlineLevel="1">
      <c r="E132" s="22"/>
      <c r="F132" s="61" t="str">
        <f>F139</f>
        <v>DIST_OL</v>
      </c>
      <c r="G132" s="20" t="str">
        <f>$G$8</f>
        <v>PRODUCTION</v>
      </c>
      <c r="H132" s="24">
        <f t="shared" si="40"/>
        <v>0</v>
      </c>
      <c r="I132" s="25">
        <f>VLOOKUP(CONCATENATE($F132," ",$G132),AllocFactorMatrix,(I$4+1),FALSE)*$E139</f>
        <v>0</v>
      </c>
      <c r="J132" s="25">
        <f>VLOOKUP(CONCATENATE($F132," ",$G132),AllocFactorMatrix,(J$4+1),FALSE)*$E139</f>
        <v>0</v>
      </c>
      <c r="K132" s="25">
        <f>VLOOKUP(CONCATENATE($F132," ",$G132),AllocFactorMatrix,(K$4+1),FALSE)*$E139</f>
        <v>0</v>
      </c>
      <c r="L132" s="25">
        <f>VLOOKUP(CONCATENATE($F132," ",$G132),AllocFactorMatrix,(L$4+1),FALSE)*$E139</f>
        <v>0</v>
      </c>
      <c r="M132" s="25">
        <f t="shared" ref="M132:M147" si="46">SUBTOTAL(9,J132:L132)</f>
        <v>0</v>
      </c>
      <c r="N132" s="25">
        <f>VLOOKUP(CONCATENATE($F132," ",$G132),AllocFactorMatrix,(N$4+1),FALSE)*$E139</f>
        <v>0</v>
      </c>
      <c r="O132" s="25">
        <f>VLOOKUP(CONCATENATE($F132," ",$G132),AllocFactorMatrix,(O$4+1),FALSE)*$E139</f>
        <v>0</v>
      </c>
      <c r="P132" s="25">
        <f>VLOOKUP(CONCATENATE($F132," ",$G132),AllocFactorMatrix,(P$4+1),FALSE)*$E139</f>
        <v>0</v>
      </c>
      <c r="Q132" s="25">
        <f>VLOOKUP(CONCATENATE($F132," ",$G132),AllocFactorMatrix,(Q$4+1),FALSE)*$E139</f>
        <v>0</v>
      </c>
      <c r="R132" s="25">
        <f t="shared" si="42"/>
        <v>0</v>
      </c>
      <c r="S132" s="25">
        <f>VLOOKUP(CONCATENATE($F132," ",$G132),AllocFactorMatrix,(S$4+1),FALSE)*$E139</f>
        <v>0</v>
      </c>
      <c r="T132" s="25">
        <f>VLOOKUP(CONCATENATE($F132," ",$G132),AllocFactorMatrix,(T$4+1),FALSE)*$E139</f>
        <v>0</v>
      </c>
      <c r="U132" s="25">
        <f>VLOOKUP(CONCATENATE($F132," ",$G132),AllocFactorMatrix,(U$4+1),FALSE)*$E139</f>
        <v>0</v>
      </c>
      <c r="V132" s="25">
        <f>VLOOKUP(CONCATENATE($F132," ",$G132),AllocFactorMatrix,(V$4+1),FALSE)*$E139</f>
        <v>0</v>
      </c>
      <c r="W132" s="25">
        <f>SUBTOTAL(9,S132:V132)</f>
        <v>0</v>
      </c>
      <c r="X132" s="25">
        <f>VLOOKUP(CONCATENATE($F132," ",$G132),AllocFactorMatrix,(X$4+1),FALSE)*$E139</f>
        <v>0</v>
      </c>
      <c r="Y132" s="25">
        <f>VLOOKUP(CONCATENATE($F132," ",$G132),AllocFactorMatrix,(Y$4+1),FALSE)*$E139</f>
        <v>0</v>
      </c>
      <c r="Z132" s="25">
        <f t="shared" si="41"/>
        <v>0</v>
      </c>
      <c r="AA132" s="25">
        <f>VLOOKUP(CONCATENATE($F132," ",$G132),AllocFactorMatrix,(AA$4+1),FALSE)*$E139</f>
        <v>0</v>
      </c>
      <c r="AB132" s="25">
        <f>VLOOKUP(CONCATENATE($F132," ",$G132),AllocFactorMatrix,(AB$4+1),FALSE)*$E139</f>
        <v>0</v>
      </c>
      <c r="AC132" s="25">
        <f>VLOOKUP(CONCATENATE($F132," ",$G132),AllocFactorMatrix,(AC$4+1),FALSE)*$E139</f>
        <v>0</v>
      </c>
    </row>
    <row r="133" spans="4:29" hidden="1" outlineLevel="1">
      <c r="E133" s="22"/>
      <c r="F133" s="61" t="str">
        <f>F139</f>
        <v>DIST_OL</v>
      </c>
      <c r="G133" s="20" t="str">
        <f>$G$9</f>
        <v>BULKTRAN</v>
      </c>
      <c r="H133" s="24">
        <f t="shared" si="40"/>
        <v>0</v>
      </c>
      <c r="I133" s="25">
        <f>VLOOKUP(CONCATENATE($F133," ",$G133),AllocFactorMatrix,(I$4+1),FALSE)*$E139</f>
        <v>0</v>
      </c>
      <c r="J133" s="25">
        <f>VLOOKUP(CONCATENATE($F133," ",$G133),AllocFactorMatrix,(J$4+1),FALSE)*$E139</f>
        <v>0</v>
      </c>
      <c r="K133" s="25">
        <f>VLOOKUP(CONCATENATE($F133," ",$G133),AllocFactorMatrix,(K$4+1),FALSE)*$E139</f>
        <v>0</v>
      </c>
      <c r="L133" s="25">
        <f>VLOOKUP(CONCATENATE($F133," ",$G133),AllocFactorMatrix,(L$4+1),FALSE)*$E139</f>
        <v>0</v>
      </c>
      <c r="M133" s="25">
        <f t="shared" si="46"/>
        <v>0</v>
      </c>
      <c r="N133" s="25">
        <f>VLOOKUP(CONCATENATE($F133," ",$G133),AllocFactorMatrix,(N$4+1),FALSE)*$E139</f>
        <v>0</v>
      </c>
      <c r="O133" s="25">
        <f>VLOOKUP(CONCATENATE($F133," ",$G133),AllocFactorMatrix,(O$4+1),FALSE)*$E139</f>
        <v>0</v>
      </c>
      <c r="P133" s="25">
        <f>VLOOKUP(CONCATENATE($F133," ",$G133),AllocFactorMatrix,(P$4+1),FALSE)*$E139</f>
        <v>0</v>
      </c>
      <c r="Q133" s="25">
        <f>VLOOKUP(CONCATENATE($F133," ",$G133),AllocFactorMatrix,(Q$4+1),FALSE)*$E139</f>
        <v>0</v>
      </c>
      <c r="R133" s="25">
        <f t="shared" si="42"/>
        <v>0</v>
      </c>
      <c r="S133" s="25">
        <f>VLOOKUP(CONCATENATE($F133," ",$G133),AllocFactorMatrix,(S$4+1),FALSE)*$E139</f>
        <v>0</v>
      </c>
      <c r="T133" s="25">
        <f>VLOOKUP(CONCATENATE($F133," ",$G133),AllocFactorMatrix,(T$4+1),FALSE)*$E139</f>
        <v>0</v>
      </c>
      <c r="U133" s="25">
        <f>VLOOKUP(CONCATENATE($F133," ",$G133),AllocFactorMatrix,(U$4+1),FALSE)*$E139</f>
        <v>0</v>
      </c>
      <c r="V133" s="25">
        <f>VLOOKUP(CONCATENATE($F133," ",$G133),AllocFactorMatrix,(V$4+1),FALSE)*$E139</f>
        <v>0</v>
      </c>
      <c r="W133" s="25">
        <f t="shared" ref="W133:W139" si="47">SUBTOTAL(9,S133:V133)</f>
        <v>0</v>
      </c>
      <c r="X133" s="25">
        <f>VLOOKUP(CONCATENATE($F133," ",$G133),AllocFactorMatrix,(X$4+1),FALSE)*$E139</f>
        <v>0</v>
      </c>
      <c r="Y133" s="25">
        <f>VLOOKUP(CONCATENATE($F133," ",$G133),AllocFactorMatrix,(Y$4+1),FALSE)*$E139</f>
        <v>0</v>
      </c>
      <c r="Z133" s="25">
        <f t="shared" si="41"/>
        <v>0</v>
      </c>
      <c r="AA133" s="25">
        <f>VLOOKUP(CONCATENATE($F133," ",$G133),AllocFactorMatrix,(AA$4+1),FALSE)*$E139</f>
        <v>0</v>
      </c>
      <c r="AB133" s="25">
        <f>VLOOKUP(CONCATENATE($F133," ",$G133),AllocFactorMatrix,(AB$4+1),FALSE)*$E139</f>
        <v>0</v>
      </c>
      <c r="AC133" s="25">
        <f>VLOOKUP(CONCATENATE($F133," ",$G133),AllocFactorMatrix,(AC$4+1),FALSE)*$E139</f>
        <v>0</v>
      </c>
    </row>
    <row r="134" spans="4:29" hidden="1" outlineLevel="1">
      <c r="E134" s="22"/>
      <c r="F134" s="61" t="str">
        <f>F139</f>
        <v>DIST_OL</v>
      </c>
      <c r="G134" s="20" t="str">
        <f>$G$10</f>
        <v>SUBTRAN</v>
      </c>
      <c r="H134" s="24">
        <f t="shared" si="40"/>
        <v>0</v>
      </c>
      <c r="I134" s="25">
        <f>VLOOKUP(CONCATENATE($F134," ",$G134),AllocFactorMatrix,(I$4+1),FALSE)*$E139</f>
        <v>0</v>
      </c>
      <c r="J134" s="25">
        <f>VLOOKUP(CONCATENATE($F134," ",$G134),AllocFactorMatrix,(J$4+1),FALSE)*$E139</f>
        <v>0</v>
      </c>
      <c r="K134" s="25">
        <f>VLOOKUP(CONCATENATE($F134," ",$G134),AllocFactorMatrix,(K$4+1),FALSE)*$E139</f>
        <v>0</v>
      </c>
      <c r="L134" s="25">
        <f>VLOOKUP(CONCATENATE($F134," ",$G134),AllocFactorMatrix,(L$4+1),FALSE)*$E139</f>
        <v>0</v>
      </c>
      <c r="M134" s="25">
        <f t="shared" si="46"/>
        <v>0</v>
      </c>
      <c r="N134" s="25">
        <f>VLOOKUP(CONCATENATE($F134," ",$G134),AllocFactorMatrix,(N$4+1),FALSE)*$E139</f>
        <v>0</v>
      </c>
      <c r="O134" s="25">
        <f>VLOOKUP(CONCATENATE($F134," ",$G134),AllocFactorMatrix,(O$4+1),FALSE)*$E139</f>
        <v>0</v>
      </c>
      <c r="P134" s="25">
        <f>VLOOKUP(CONCATENATE($F134," ",$G134),AllocFactorMatrix,(P$4+1),FALSE)*$E139</f>
        <v>0</v>
      </c>
      <c r="Q134" s="25">
        <f>VLOOKUP(CONCATENATE($F134," ",$G134),AllocFactorMatrix,(Q$4+1),FALSE)*$E139</f>
        <v>0</v>
      </c>
      <c r="R134" s="25">
        <f t="shared" si="42"/>
        <v>0</v>
      </c>
      <c r="S134" s="25">
        <f>VLOOKUP(CONCATENATE($F134," ",$G134),AllocFactorMatrix,(S$4+1),FALSE)*$E139</f>
        <v>0</v>
      </c>
      <c r="T134" s="25">
        <f>VLOOKUP(CONCATENATE($F134," ",$G134),AllocFactorMatrix,(T$4+1),FALSE)*$E139</f>
        <v>0</v>
      </c>
      <c r="U134" s="25">
        <f>VLOOKUP(CONCATENATE($F134," ",$G134),AllocFactorMatrix,(U$4+1),FALSE)*$E139</f>
        <v>0</v>
      </c>
      <c r="V134" s="25">
        <f>VLOOKUP(CONCATENATE($F134," ",$G134),AllocFactorMatrix,(V$4+1),FALSE)*$E139</f>
        <v>0</v>
      </c>
      <c r="W134" s="25">
        <f t="shared" si="47"/>
        <v>0</v>
      </c>
      <c r="X134" s="25">
        <f>VLOOKUP(CONCATENATE($F134," ",$G134),AllocFactorMatrix,(X$4+1),FALSE)*$E139</f>
        <v>0</v>
      </c>
      <c r="Y134" s="25">
        <f>VLOOKUP(CONCATENATE($F134," ",$G134),AllocFactorMatrix,(Y$4+1),FALSE)*$E139</f>
        <v>0</v>
      </c>
      <c r="Z134" s="25">
        <f t="shared" si="41"/>
        <v>0</v>
      </c>
      <c r="AA134" s="25">
        <f>VLOOKUP(CONCATENATE($F134," ",$G134),AllocFactorMatrix,(AA$4+1),FALSE)*$E139</f>
        <v>0</v>
      </c>
      <c r="AB134" s="25">
        <f>VLOOKUP(CONCATENATE($F134," ",$G134),AllocFactorMatrix,(AB$4+1),FALSE)*$E139</f>
        <v>0</v>
      </c>
      <c r="AC134" s="25">
        <f>VLOOKUP(CONCATENATE($F134," ",$G134),AllocFactorMatrix,(AC$4+1),FALSE)*$E139</f>
        <v>0</v>
      </c>
    </row>
    <row r="135" spans="4:29" hidden="1" outlineLevel="1">
      <c r="E135" s="22"/>
      <c r="F135" s="61" t="str">
        <f>F139</f>
        <v>DIST_OL</v>
      </c>
      <c r="G135" s="20" t="str">
        <f>$G$11</f>
        <v>DISTPRI</v>
      </c>
      <c r="H135" s="24">
        <f t="shared" si="40"/>
        <v>0</v>
      </c>
      <c r="I135" s="25">
        <f>VLOOKUP(CONCATENATE($F135," ",$G135),AllocFactorMatrix,(I$4+1),FALSE)*$E139</f>
        <v>0</v>
      </c>
      <c r="J135" s="25">
        <f>VLOOKUP(CONCATENATE($F135," ",$G135),AllocFactorMatrix,(J$4+1),FALSE)*$E139</f>
        <v>0</v>
      </c>
      <c r="K135" s="25">
        <f>VLOOKUP(CONCATENATE($F135," ",$G135),AllocFactorMatrix,(K$4+1),FALSE)*$E139</f>
        <v>0</v>
      </c>
      <c r="L135" s="25">
        <f>VLOOKUP(CONCATENATE($F135," ",$G135),AllocFactorMatrix,(L$4+1),FALSE)*$E139</f>
        <v>0</v>
      </c>
      <c r="M135" s="25">
        <f t="shared" si="46"/>
        <v>0</v>
      </c>
      <c r="N135" s="25">
        <f>VLOOKUP(CONCATENATE($F135," ",$G135),AllocFactorMatrix,(N$4+1),FALSE)*$E139</f>
        <v>0</v>
      </c>
      <c r="O135" s="25">
        <f>VLOOKUP(CONCATENATE($F135," ",$G135),AllocFactorMatrix,(O$4+1),FALSE)*$E139</f>
        <v>0</v>
      </c>
      <c r="P135" s="25">
        <f>VLOOKUP(CONCATENATE($F135," ",$G135),AllocFactorMatrix,(P$4+1),FALSE)*$E139</f>
        <v>0</v>
      </c>
      <c r="Q135" s="25">
        <f>VLOOKUP(CONCATENATE($F135," ",$G135),AllocFactorMatrix,(Q$4+1),FALSE)*$E139</f>
        <v>0</v>
      </c>
      <c r="R135" s="25">
        <f t="shared" si="42"/>
        <v>0</v>
      </c>
      <c r="S135" s="25">
        <f>VLOOKUP(CONCATENATE($F135," ",$G135),AllocFactorMatrix,(S$4+1),FALSE)*$E139</f>
        <v>0</v>
      </c>
      <c r="T135" s="25">
        <f>VLOOKUP(CONCATENATE($F135," ",$G135),AllocFactorMatrix,(T$4+1),FALSE)*$E139</f>
        <v>0</v>
      </c>
      <c r="U135" s="25">
        <f>VLOOKUP(CONCATENATE($F135," ",$G135),AllocFactorMatrix,(U$4+1),FALSE)*$E139</f>
        <v>0</v>
      </c>
      <c r="V135" s="25">
        <f>VLOOKUP(CONCATENATE($F135," ",$G135),AllocFactorMatrix,(V$4+1),FALSE)*$E139</f>
        <v>0</v>
      </c>
      <c r="W135" s="25">
        <f t="shared" si="47"/>
        <v>0</v>
      </c>
      <c r="X135" s="25">
        <f>VLOOKUP(CONCATENATE($F135," ",$G135),AllocFactorMatrix,(X$4+1),FALSE)*$E139</f>
        <v>0</v>
      </c>
      <c r="Y135" s="25">
        <f>VLOOKUP(CONCATENATE($F135," ",$G135),AllocFactorMatrix,(Y$4+1),FALSE)*$E139</f>
        <v>0</v>
      </c>
      <c r="Z135" s="25">
        <f t="shared" si="41"/>
        <v>0</v>
      </c>
      <c r="AA135" s="25">
        <f>VLOOKUP(CONCATENATE($F135," ",$G135),AllocFactorMatrix,(AA$4+1),FALSE)*$E139</f>
        <v>0</v>
      </c>
      <c r="AB135" s="25">
        <f>VLOOKUP(CONCATENATE($F135," ",$G135),AllocFactorMatrix,(AB$4+1),FALSE)*$E139</f>
        <v>0</v>
      </c>
      <c r="AC135" s="25">
        <f>VLOOKUP(CONCATENATE($F135," ",$G135),AllocFactorMatrix,(AC$4+1),FALSE)*$E139</f>
        <v>0</v>
      </c>
    </row>
    <row r="136" spans="4:29" hidden="1" outlineLevel="1">
      <c r="E136" s="22"/>
      <c r="F136" s="61" t="str">
        <f>F139</f>
        <v>DIST_OL</v>
      </c>
      <c r="G136" s="20" t="str">
        <f>$G$12</f>
        <v>DISTSEC</v>
      </c>
      <c r="H136" s="24">
        <f t="shared" si="40"/>
        <v>0</v>
      </c>
      <c r="I136" s="25">
        <f>VLOOKUP(CONCATENATE($F136," ",$G136),AllocFactorMatrix,(I$4+1),FALSE)*$E139</f>
        <v>0</v>
      </c>
      <c r="J136" s="25">
        <f>VLOOKUP(CONCATENATE($F136," ",$G136),AllocFactorMatrix,(J$4+1),FALSE)*$E139</f>
        <v>0</v>
      </c>
      <c r="K136" s="25">
        <f>VLOOKUP(CONCATENATE($F136," ",$G136),AllocFactorMatrix,(K$4+1),FALSE)*$E139</f>
        <v>0</v>
      </c>
      <c r="L136" s="25">
        <f>VLOOKUP(CONCATENATE($F136," ",$G136),AllocFactorMatrix,(L$4+1),FALSE)*$E139</f>
        <v>0</v>
      </c>
      <c r="M136" s="25">
        <f t="shared" si="46"/>
        <v>0</v>
      </c>
      <c r="N136" s="25">
        <f>VLOOKUP(CONCATENATE($F136," ",$G136),AllocFactorMatrix,(N$4+1),FALSE)*$E139</f>
        <v>0</v>
      </c>
      <c r="O136" s="25">
        <f>VLOOKUP(CONCATENATE($F136," ",$G136),AllocFactorMatrix,(O$4+1),FALSE)*$E139</f>
        <v>0</v>
      </c>
      <c r="P136" s="25">
        <f>VLOOKUP(CONCATENATE($F136," ",$G136),AllocFactorMatrix,(P$4+1),FALSE)*$E139</f>
        <v>0</v>
      </c>
      <c r="Q136" s="25">
        <f>VLOOKUP(CONCATENATE($F136," ",$G136),AllocFactorMatrix,(Q$4+1),FALSE)*$E139</f>
        <v>0</v>
      </c>
      <c r="R136" s="25">
        <f t="shared" si="42"/>
        <v>0</v>
      </c>
      <c r="S136" s="25">
        <f>VLOOKUP(CONCATENATE($F136," ",$G136),AllocFactorMatrix,(S$4+1),FALSE)*$E139</f>
        <v>0</v>
      </c>
      <c r="T136" s="25">
        <f>VLOOKUP(CONCATENATE($F136," ",$G136),AllocFactorMatrix,(T$4+1),FALSE)*$E139</f>
        <v>0</v>
      </c>
      <c r="U136" s="25">
        <f>VLOOKUP(CONCATENATE($F136," ",$G136),AllocFactorMatrix,(U$4+1),FALSE)*$E139</f>
        <v>0</v>
      </c>
      <c r="V136" s="25">
        <f>VLOOKUP(CONCATENATE($F136," ",$G136),AllocFactorMatrix,(V$4+1),FALSE)*$E139</f>
        <v>0</v>
      </c>
      <c r="W136" s="25">
        <f t="shared" si="47"/>
        <v>0</v>
      </c>
      <c r="X136" s="25">
        <f>VLOOKUP(CONCATENATE($F136," ",$G136),AllocFactorMatrix,(X$4+1),FALSE)*$E139</f>
        <v>0</v>
      </c>
      <c r="Y136" s="25">
        <f>VLOOKUP(CONCATENATE($F136," ",$G136),AllocFactorMatrix,(Y$4+1),FALSE)*$E139</f>
        <v>0</v>
      </c>
      <c r="Z136" s="25">
        <f t="shared" si="41"/>
        <v>0</v>
      </c>
      <c r="AA136" s="25">
        <f>VLOOKUP(CONCATENATE($F136," ",$G136),AllocFactorMatrix,(AA$4+1),FALSE)*$E139</f>
        <v>0</v>
      </c>
      <c r="AB136" s="25">
        <f>VLOOKUP(CONCATENATE($F136," ",$G136),AllocFactorMatrix,(AB$4+1),FALSE)*$E139</f>
        <v>0</v>
      </c>
      <c r="AC136" s="25">
        <f>VLOOKUP(CONCATENATE($F136," ",$G136),AllocFactorMatrix,(AC$4+1),FALSE)*$E139</f>
        <v>0</v>
      </c>
    </row>
    <row r="137" spans="4:29" hidden="1" outlineLevel="1">
      <c r="E137" s="22"/>
      <c r="F137" s="61" t="str">
        <f>F139</f>
        <v>DIST_OL</v>
      </c>
      <c r="G137" s="20" t="str">
        <f>$G$13</f>
        <v>ENERGY</v>
      </c>
      <c r="H137" s="24">
        <f t="shared" si="40"/>
        <v>0</v>
      </c>
      <c r="I137" s="25">
        <f>VLOOKUP(CONCATENATE($F137," ",$G137),AllocFactorMatrix,(I$4+1),FALSE)*$E139</f>
        <v>0</v>
      </c>
      <c r="J137" s="25">
        <f>VLOOKUP(CONCATENATE($F137," ",$G137),AllocFactorMatrix,(J$4+1),FALSE)*$E139</f>
        <v>0</v>
      </c>
      <c r="K137" s="25">
        <f>VLOOKUP(CONCATENATE($F137," ",$G137),AllocFactorMatrix,(K$4+1),FALSE)*$E139</f>
        <v>0</v>
      </c>
      <c r="L137" s="25">
        <f>VLOOKUP(CONCATENATE($F137," ",$G137),AllocFactorMatrix,(L$4+1),FALSE)*$E139</f>
        <v>0</v>
      </c>
      <c r="M137" s="25">
        <f t="shared" si="46"/>
        <v>0</v>
      </c>
      <c r="N137" s="25">
        <f>VLOOKUP(CONCATENATE($F137," ",$G137),AllocFactorMatrix,(N$4+1),FALSE)*$E139</f>
        <v>0</v>
      </c>
      <c r="O137" s="25">
        <f>VLOOKUP(CONCATENATE($F137," ",$G137),AllocFactorMatrix,(O$4+1),FALSE)*$E139</f>
        <v>0</v>
      </c>
      <c r="P137" s="25">
        <f>VLOOKUP(CONCATENATE($F137," ",$G137),AllocFactorMatrix,(P$4+1),FALSE)*$E139</f>
        <v>0</v>
      </c>
      <c r="Q137" s="25">
        <f>VLOOKUP(CONCATENATE($F137," ",$G137),AllocFactorMatrix,(Q$4+1),FALSE)*$E139</f>
        <v>0</v>
      </c>
      <c r="R137" s="25">
        <f t="shared" si="42"/>
        <v>0</v>
      </c>
      <c r="S137" s="25">
        <f>VLOOKUP(CONCATENATE($F137," ",$G137),AllocFactorMatrix,(S$4+1),FALSE)*$E139</f>
        <v>0</v>
      </c>
      <c r="T137" s="25">
        <f>VLOOKUP(CONCATENATE($F137," ",$G137),AllocFactorMatrix,(T$4+1),FALSE)*$E139</f>
        <v>0</v>
      </c>
      <c r="U137" s="25">
        <f>VLOOKUP(CONCATENATE($F137," ",$G137),AllocFactorMatrix,(U$4+1),FALSE)*$E139</f>
        <v>0</v>
      </c>
      <c r="V137" s="25">
        <f>VLOOKUP(CONCATENATE($F137," ",$G137),AllocFactorMatrix,(V$4+1),FALSE)*$E139</f>
        <v>0</v>
      </c>
      <c r="W137" s="25">
        <f t="shared" si="47"/>
        <v>0</v>
      </c>
      <c r="X137" s="25">
        <f>VLOOKUP(CONCATENATE($F137," ",$G137),AllocFactorMatrix,(X$4+1),FALSE)*$E139</f>
        <v>0</v>
      </c>
      <c r="Y137" s="25">
        <f>VLOOKUP(CONCATENATE($F137," ",$G137),AllocFactorMatrix,(Y$4+1),FALSE)*$E139</f>
        <v>0</v>
      </c>
      <c r="Z137" s="25">
        <f t="shared" si="41"/>
        <v>0</v>
      </c>
      <c r="AA137" s="25">
        <f>VLOOKUP(CONCATENATE($F137," ",$G137),AllocFactorMatrix,(AA$4+1),FALSE)*$E139</f>
        <v>0</v>
      </c>
      <c r="AB137" s="25">
        <f>VLOOKUP(CONCATENATE($F137," ",$G137),AllocFactorMatrix,(AB$4+1),FALSE)*$E139</f>
        <v>0</v>
      </c>
      <c r="AC137" s="25">
        <f>VLOOKUP(CONCATENATE($F137," ",$G137),AllocFactorMatrix,(AC$4+1),FALSE)*$E139</f>
        <v>0</v>
      </c>
    </row>
    <row r="138" spans="4:29" hidden="1" outlineLevel="1">
      <c r="E138" s="22"/>
      <c r="F138" s="61" t="str">
        <f>F139</f>
        <v>DIST_OL</v>
      </c>
      <c r="G138" s="20" t="str">
        <f>$G$14</f>
        <v>CUSTOMER</v>
      </c>
      <c r="H138" s="24">
        <f t="shared" si="40"/>
        <v>20930435.299999997</v>
      </c>
      <c r="I138" s="25">
        <f>VLOOKUP(CONCATENATE($F138," ",$G138),AllocFactorMatrix,(I$4+1),FALSE)*$E139</f>
        <v>0</v>
      </c>
      <c r="J138" s="25">
        <f>VLOOKUP(CONCATENATE($F138," ",$G138),AllocFactorMatrix,(J$4+1),FALSE)*$E139</f>
        <v>0</v>
      </c>
      <c r="K138" s="25">
        <f>VLOOKUP(CONCATENATE($F138," ",$G138),AllocFactorMatrix,(K$4+1),FALSE)*$E139</f>
        <v>0</v>
      </c>
      <c r="L138" s="25">
        <f>VLOOKUP(CONCATENATE($F138," ",$G138),AllocFactorMatrix,(L$4+1),FALSE)*$E139</f>
        <v>0</v>
      </c>
      <c r="M138" s="25">
        <f t="shared" si="46"/>
        <v>0</v>
      </c>
      <c r="N138" s="25">
        <f>VLOOKUP(CONCATENATE($F138," ",$G138),AllocFactorMatrix,(N$4+1),FALSE)*$E139</f>
        <v>0</v>
      </c>
      <c r="O138" s="25">
        <f>VLOOKUP(CONCATENATE($F138," ",$G138),AllocFactorMatrix,(O$4+1),FALSE)*$E139</f>
        <v>0</v>
      </c>
      <c r="P138" s="25">
        <f>VLOOKUP(CONCATENATE($F138," ",$G138),AllocFactorMatrix,(P$4+1),FALSE)*$E139</f>
        <v>0</v>
      </c>
      <c r="Q138" s="25">
        <f>VLOOKUP(CONCATENATE($F138," ",$G138),AllocFactorMatrix,(Q$4+1),FALSE)*$E139</f>
        <v>0</v>
      </c>
      <c r="R138" s="25">
        <f t="shared" si="42"/>
        <v>0</v>
      </c>
      <c r="S138" s="25">
        <f>VLOOKUP(CONCATENATE($F138," ",$G138),AllocFactorMatrix,(S$4+1),FALSE)*$E139</f>
        <v>0</v>
      </c>
      <c r="T138" s="25">
        <f>VLOOKUP(CONCATENATE($F138," ",$G138),AllocFactorMatrix,(T$4+1),FALSE)*$E139</f>
        <v>0</v>
      </c>
      <c r="U138" s="25">
        <f>VLOOKUP(CONCATENATE($F138," ",$G138),AllocFactorMatrix,(U$4+1),FALSE)*$E139</f>
        <v>0</v>
      </c>
      <c r="V138" s="25">
        <f>VLOOKUP(CONCATENATE($F138," ",$G138),AllocFactorMatrix,(V$4+1),FALSE)*$E139</f>
        <v>0</v>
      </c>
      <c r="W138" s="25">
        <f t="shared" si="47"/>
        <v>0</v>
      </c>
      <c r="X138" s="25">
        <f>VLOOKUP(CONCATENATE($F138," ",$G138),AllocFactorMatrix,(X$4+1),FALSE)*$E139</f>
        <v>0</v>
      </c>
      <c r="Y138" s="25">
        <f>VLOOKUP(CONCATENATE($F138," ",$G138),AllocFactorMatrix,(Y$4+1),FALSE)*$E139</f>
        <v>0</v>
      </c>
      <c r="Z138" s="25">
        <f t="shared" si="41"/>
        <v>0</v>
      </c>
      <c r="AA138" s="25">
        <f>VLOOKUP(CONCATENATE($F138," ",$G138),AllocFactorMatrix,(AA$4+1),FALSE)*$E139</f>
        <v>0</v>
      </c>
      <c r="AB138" s="25">
        <f>VLOOKUP(CONCATENATE($F138," ",$G138),AllocFactorMatrix,(AB$4+1),FALSE)*$E139</f>
        <v>20930435.299999997</v>
      </c>
      <c r="AC138" s="25">
        <f>VLOOKUP(CONCATENATE($F138," ",$G138),AllocFactorMatrix,(AC$4+1),FALSE)*$E139</f>
        <v>0</v>
      </c>
    </row>
    <row r="139" spans="4:29" collapsed="1">
      <c r="D139" s="20" t="s">
        <v>96</v>
      </c>
      <c r="E139" s="22">
        <v>20930435.299999997</v>
      </c>
      <c r="F139" s="61" t="s">
        <v>49</v>
      </c>
      <c r="G139" s="20" t="str">
        <f>$G$15</f>
        <v>TOTAL</v>
      </c>
      <c r="H139" s="24">
        <f t="shared" si="40"/>
        <v>20930435.299999997</v>
      </c>
      <c r="I139" s="25">
        <f>VLOOKUP(CONCATENATE($F139," ",$G139),AllocFactorMatrix,(I$4+1),FALSE)*$E139</f>
        <v>0</v>
      </c>
      <c r="J139" s="25">
        <f>VLOOKUP(CONCATENATE($F139," ",$G139),AllocFactorMatrix,(J$4+1),FALSE)*$E139</f>
        <v>0</v>
      </c>
      <c r="K139" s="25">
        <f>VLOOKUP(CONCATENATE($F139," ",$G139),AllocFactorMatrix,(K$4+1),FALSE)*$E139</f>
        <v>0</v>
      </c>
      <c r="L139" s="25">
        <f>VLOOKUP(CONCATENATE($F139," ",$G139),AllocFactorMatrix,(L$4+1),FALSE)*$E139</f>
        <v>0</v>
      </c>
      <c r="M139" s="25">
        <f t="shared" si="46"/>
        <v>0</v>
      </c>
      <c r="N139" s="25">
        <f>VLOOKUP(CONCATENATE($F139," ",$G139),AllocFactorMatrix,(N$4+1),FALSE)*$E139</f>
        <v>0</v>
      </c>
      <c r="O139" s="25">
        <f>VLOOKUP(CONCATENATE($F139," ",$G139),AllocFactorMatrix,(O$4+1),FALSE)*$E139</f>
        <v>0</v>
      </c>
      <c r="P139" s="25">
        <f>VLOOKUP(CONCATENATE($F139," ",$G139),AllocFactorMatrix,(P$4+1),FALSE)*$E139</f>
        <v>0</v>
      </c>
      <c r="Q139" s="25">
        <f>VLOOKUP(CONCATENATE($F139," ",$G139),AllocFactorMatrix,(Q$4+1),FALSE)*$E139</f>
        <v>0</v>
      </c>
      <c r="R139" s="25">
        <f t="shared" si="42"/>
        <v>0</v>
      </c>
      <c r="S139" s="25">
        <f>VLOOKUP(CONCATENATE($F139," ",$G139),AllocFactorMatrix,(S$4+1),FALSE)*$E139</f>
        <v>0</v>
      </c>
      <c r="T139" s="25">
        <f>VLOOKUP(CONCATENATE($F139," ",$G139),AllocFactorMatrix,(T$4+1),FALSE)*$E139</f>
        <v>0</v>
      </c>
      <c r="U139" s="25">
        <f>VLOOKUP(CONCATENATE($F139," ",$G139),AllocFactorMatrix,(U$4+1),FALSE)*$E139</f>
        <v>0</v>
      </c>
      <c r="V139" s="25">
        <f>VLOOKUP(CONCATENATE($F139," ",$G139),AllocFactorMatrix,(V$4+1),FALSE)*$E139</f>
        <v>0</v>
      </c>
      <c r="W139" s="25">
        <f t="shared" si="47"/>
        <v>0</v>
      </c>
      <c r="X139" s="25">
        <f>VLOOKUP(CONCATENATE($F139," ",$G139),AllocFactorMatrix,(X$4+1),FALSE)*$E139</f>
        <v>0</v>
      </c>
      <c r="Y139" s="25">
        <f>VLOOKUP(CONCATENATE($F139," ",$G139),AllocFactorMatrix,(Y$4+1),FALSE)*$E139</f>
        <v>0</v>
      </c>
      <c r="Z139" s="25">
        <f t="shared" si="41"/>
        <v>0</v>
      </c>
      <c r="AA139" s="25">
        <f>VLOOKUP(CONCATENATE($F139," ",$G139),AllocFactorMatrix,(AA$4+1),FALSE)*$E139</f>
        <v>0</v>
      </c>
      <c r="AB139" s="25">
        <f>VLOOKUP(CONCATENATE($F139," ",$G139),AllocFactorMatrix,(AB$4+1),FALSE)*$E139</f>
        <v>20930435.299999997</v>
      </c>
      <c r="AC139" s="25">
        <f>VLOOKUP(CONCATENATE($F139," ",$G139),AllocFactorMatrix,(AC$4+1),FALSE)*$E139</f>
        <v>0</v>
      </c>
    </row>
    <row r="140" spans="4:29" hidden="1" outlineLevel="1">
      <c r="E140" s="22"/>
      <c r="F140" s="61" t="str">
        <f>F147</f>
        <v>DIST_SL</v>
      </c>
      <c r="G140" s="20" t="str">
        <f>$G$8</f>
        <v>PRODUCTION</v>
      </c>
      <c r="H140" s="24">
        <f t="shared" ref="H140:H147" si="48">SUBTOTAL(9,I140:AC140)</f>
        <v>0</v>
      </c>
      <c r="I140" s="25">
        <f>VLOOKUP(CONCATENATE($F140," ",$G140),AllocFactorMatrix,(I$4+1),FALSE)*$E147</f>
        <v>0</v>
      </c>
      <c r="J140" s="25">
        <f>VLOOKUP(CONCATENATE($F140," ",$G140),AllocFactorMatrix,(J$4+1),FALSE)*$E147</f>
        <v>0</v>
      </c>
      <c r="K140" s="25">
        <f>VLOOKUP(CONCATENATE($F140," ",$G140),AllocFactorMatrix,(K$4+1),FALSE)*$E147</f>
        <v>0</v>
      </c>
      <c r="L140" s="25">
        <f>VLOOKUP(CONCATENATE($F140," ",$G140),AllocFactorMatrix,(L$4+1),FALSE)*$E147</f>
        <v>0</v>
      </c>
      <c r="M140" s="25">
        <f t="shared" si="46"/>
        <v>0</v>
      </c>
      <c r="N140" s="25">
        <f>VLOOKUP(CONCATENATE($F140," ",$G140),AllocFactorMatrix,(N$4+1),FALSE)*$E147</f>
        <v>0</v>
      </c>
      <c r="O140" s="25">
        <f>VLOOKUP(CONCATENATE($F140," ",$G140),AllocFactorMatrix,(O$4+1),FALSE)*$E147</f>
        <v>0</v>
      </c>
      <c r="P140" s="25">
        <f>VLOOKUP(CONCATENATE($F140," ",$G140),AllocFactorMatrix,(P$4+1),FALSE)*$E147</f>
        <v>0</v>
      </c>
      <c r="Q140" s="25">
        <f>VLOOKUP(CONCATENATE($F140," ",$G140),AllocFactorMatrix,(Q$4+1),FALSE)*$E147</f>
        <v>0</v>
      </c>
      <c r="R140" s="25">
        <f t="shared" si="42"/>
        <v>0</v>
      </c>
      <c r="S140" s="25">
        <f>VLOOKUP(CONCATENATE($F140," ",$G140),AllocFactorMatrix,(S$4+1),FALSE)*$E147</f>
        <v>0</v>
      </c>
      <c r="T140" s="25">
        <f>VLOOKUP(CONCATENATE($F140," ",$G140),AllocFactorMatrix,(T$4+1),FALSE)*$E147</f>
        <v>0</v>
      </c>
      <c r="U140" s="25">
        <f>VLOOKUP(CONCATENATE($F140," ",$G140),AllocFactorMatrix,(U$4+1),FALSE)*$E147</f>
        <v>0</v>
      </c>
      <c r="V140" s="25">
        <f>VLOOKUP(CONCATENATE($F140," ",$G140),AllocFactorMatrix,(V$4+1),FALSE)*$E147</f>
        <v>0</v>
      </c>
      <c r="W140" s="25">
        <f>SUBTOTAL(9,S140:V140)</f>
        <v>0</v>
      </c>
      <c r="X140" s="25">
        <f>VLOOKUP(CONCATENATE($F140," ",$G140),AllocFactorMatrix,(X$4+1),FALSE)*$E147</f>
        <v>0</v>
      </c>
      <c r="Y140" s="25">
        <f>VLOOKUP(CONCATENATE($F140," ",$G140),AllocFactorMatrix,(Y$4+1),FALSE)*$E147</f>
        <v>0</v>
      </c>
      <c r="Z140" s="25">
        <f t="shared" ref="Z140:Z147" si="49">SUBTOTAL(9,X140:Y140)</f>
        <v>0</v>
      </c>
      <c r="AA140" s="25">
        <f>VLOOKUP(CONCATENATE($F140," ",$G140),AllocFactorMatrix,(AA$4+1),FALSE)*$E147</f>
        <v>0</v>
      </c>
      <c r="AB140" s="25">
        <f>VLOOKUP(CONCATENATE($F140," ",$G140),AllocFactorMatrix,(AB$4+1),FALSE)*$E147</f>
        <v>0</v>
      </c>
      <c r="AC140" s="25">
        <f>VLOOKUP(CONCATENATE($F140," ",$G140),AllocFactorMatrix,(AC$4+1),FALSE)*$E147</f>
        <v>0</v>
      </c>
    </row>
    <row r="141" spans="4:29" hidden="1" outlineLevel="1">
      <c r="E141" s="22"/>
      <c r="F141" s="61" t="str">
        <f>F147</f>
        <v>DIST_SL</v>
      </c>
      <c r="G141" s="20" t="str">
        <f>$G$9</f>
        <v>BULKTRAN</v>
      </c>
      <c r="H141" s="24">
        <f t="shared" si="48"/>
        <v>0</v>
      </c>
      <c r="I141" s="25">
        <f>VLOOKUP(CONCATENATE($F141," ",$G141),AllocFactorMatrix,(I$4+1),FALSE)*$E147</f>
        <v>0</v>
      </c>
      <c r="J141" s="25">
        <f>VLOOKUP(CONCATENATE($F141," ",$G141),AllocFactorMatrix,(J$4+1),FALSE)*$E147</f>
        <v>0</v>
      </c>
      <c r="K141" s="25">
        <f>VLOOKUP(CONCATENATE($F141," ",$G141),AllocFactorMatrix,(K$4+1),FALSE)*$E147</f>
        <v>0</v>
      </c>
      <c r="L141" s="25">
        <f>VLOOKUP(CONCATENATE($F141," ",$G141),AllocFactorMatrix,(L$4+1),FALSE)*$E147</f>
        <v>0</v>
      </c>
      <c r="M141" s="25">
        <f t="shared" si="46"/>
        <v>0</v>
      </c>
      <c r="N141" s="25">
        <f>VLOOKUP(CONCATENATE($F141," ",$G141),AllocFactorMatrix,(N$4+1),FALSE)*$E147</f>
        <v>0</v>
      </c>
      <c r="O141" s="25">
        <f>VLOOKUP(CONCATENATE($F141," ",$G141),AllocFactorMatrix,(O$4+1),FALSE)*$E147</f>
        <v>0</v>
      </c>
      <c r="P141" s="25">
        <f>VLOOKUP(CONCATENATE($F141," ",$G141),AllocFactorMatrix,(P$4+1),FALSE)*$E147</f>
        <v>0</v>
      </c>
      <c r="Q141" s="25">
        <f>VLOOKUP(CONCATENATE($F141," ",$G141),AllocFactorMatrix,(Q$4+1),FALSE)*$E147</f>
        <v>0</v>
      </c>
      <c r="R141" s="25">
        <f t="shared" si="42"/>
        <v>0</v>
      </c>
      <c r="S141" s="25">
        <f>VLOOKUP(CONCATENATE($F141," ",$G141),AllocFactorMatrix,(S$4+1),FALSE)*$E147</f>
        <v>0</v>
      </c>
      <c r="T141" s="25">
        <f>VLOOKUP(CONCATENATE($F141," ",$G141),AllocFactorMatrix,(T$4+1),FALSE)*$E147</f>
        <v>0</v>
      </c>
      <c r="U141" s="25">
        <f>VLOOKUP(CONCATENATE($F141," ",$G141),AllocFactorMatrix,(U$4+1),FALSE)*$E147</f>
        <v>0</v>
      </c>
      <c r="V141" s="25">
        <f>VLOOKUP(CONCATENATE($F141," ",$G141),AllocFactorMatrix,(V$4+1),FALSE)*$E147</f>
        <v>0</v>
      </c>
      <c r="W141" s="25">
        <f t="shared" ref="W141:W147" si="50">SUBTOTAL(9,S141:V141)</f>
        <v>0</v>
      </c>
      <c r="X141" s="25">
        <f>VLOOKUP(CONCATENATE($F141," ",$G141),AllocFactorMatrix,(X$4+1),FALSE)*$E147</f>
        <v>0</v>
      </c>
      <c r="Y141" s="25">
        <f>VLOOKUP(CONCATENATE($F141," ",$G141),AllocFactorMatrix,(Y$4+1),FALSE)*$E147</f>
        <v>0</v>
      </c>
      <c r="Z141" s="25">
        <f t="shared" si="49"/>
        <v>0</v>
      </c>
      <c r="AA141" s="25">
        <f>VLOOKUP(CONCATENATE($F141," ",$G141),AllocFactorMatrix,(AA$4+1),FALSE)*$E147</f>
        <v>0</v>
      </c>
      <c r="AB141" s="25">
        <f>VLOOKUP(CONCATENATE($F141," ",$G141),AllocFactorMatrix,(AB$4+1),FALSE)*$E147</f>
        <v>0</v>
      </c>
      <c r="AC141" s="25">
        <f>VLOOKUP(CONCATENATE($F141," ",$G141),AllocFactorMatrix,(AC$4+1),FALSE)*$E147</f>
        <v>0</v>
      </c>
    </row>
    <row r="142" spans="4:29" hidden="1" outlineLevel="1">
      <c r="E142" s="22"/>
      <c r="F142" s="61" t="str">
        <f>F147</f>
        <v>DIST_SL</v>
      </c>
      <c r="G142" s="20" t="str">
        <f>$G$10</f>
        <v>SUBTRAN</v>
      </c>
      <c r="H142" s="24">
        <f t="shared" si="48"/>
        <v>0</v>
      </c>
      <c r="I142" s="25">
        <f>VLOOKUP(CONCATENATE($F142," ",$G142),AllocFactorMatrix,(I$4+1),FALSE)*$E147</f>
        <v>0</v>
      </c>
      <c r="J142" s="25">
        <f>VLOOKUP(CONCATENATE($F142," ",$G142),AllocFactorMatrix,(J$4+1),FALSE)*$E147</f>
        <v>0</v>
      </c>
      <c r="K142" s="25">
        <f>VLOOKUP(CONCATENATE($F142," ",$G142),AllocFactorMatrix,(K$4+1),FALSE)*$E147</f>
        <v>0</v>
      </c>
      <c r="L142" s="25">
        <f>VLOOKUP(CONCATENATE($F142," ",$G142),AllocFactorMatrix,(L$4+1),FALSE)*$E147</f>
        <v>0</v>
      </c>
      <c r="M142" s="25">
        <f t="shared" si="46"/>
        <v>0</v>
      </c>
      <c r="N142" s="25">
        <f>VLOOKUP(CONCATENATE($F142," ",$G142),AllocFactorMatrix,(N$4+1),FALSE)*$E147</f>
        <v>0</v>
      </c>
      <c r="O142" s="25">
        <f>VLOOKUP(CONCATENATE($F142," ",$G142),AllocFactorMatrix,(O$4+1),FALSE)*$E147</f>
        <v>0</v>
      </c>
      <c r="P142" s="25">
        <f>VLOOKUP(CONCATENATE($F142," ",$G142),AllocFactorMatrix,(P$4+1),FALSE)*$E147</f>
        <v>0</v>
      </c>
      <c r="Q142" s="25">
        <f>VLOOKUP(CONCATENATE($F142," ",$G142),AllocFactorMatrix,(Q$4+1),FALSE)*$E147</f>
        <v>0</v>
      </c>
      <c r="R142" s="25">
        <f t="shared" si="42"/>
        <v>0</v>
      </c>
      <c r="S142" s="25">
        <f>VLOOKUP(CONCATENATE($F142," ",$G142),AllocFactorMatrix,(S$4+1),FALSE)*$E147</f>
        <v>0</v>
      </c>
      <c r="T142" s="25">
        <f>VLOOKUP(CONCATENATE($F142," ",$G142),AllocFactorMatrix,(T$4+1),FALSE)*$E147</f>
        <v>0</v>
      </c>
      <c r="U142" s="25">
        <f>VLOOKUP(CONCATENATE($F142," ",$G142),AllocFactorMatrix,(U$4+1),FALSE)*$E147</f>
        <v>0</v>
      </c>
      <c r="V142" s="25">
        <f>VLOOKUP(CONCATENATE($F142," ",$G142),AllocFactorMatrix,(V$4+1),FALSE)*$E147</f>
        <v>0</v>
      </c>
      <c r="W142" s="25">
        <f t="shared" si="50"/>
        <v>0</v>
      </c>
      <c r="X142" s="25">
        <f>VLOOKUP(CONCATENATE($F142," ",$G142),AllocFactorMatrix,(X$4+1),FALSE)*$E147</f>
        <v>0</v>
      </c>
      <c r="Y142" s="25">
        <f>VLOOKUP(CONCATENATE($F142," ",$G142),AllocFactorMatrix,(Y$4+1),FALSE)*$E147</f>
        <v>0</v>
      </c>
      <c r="Z142" s="25">
        <f t="shared" si="49"/>
        <v>0</v>
      </c>
      <c r="AA142" s="25">
        <f>VLOOKUP(CONCATENATE($F142," ",$G142),AllocFactorMatrix,(AA$4+1),FALSE)*$E147</f>
        <v>0</v>
      </c>
      <c r="AB142" s="25">
        <f>VLOOKUP(CONCATENATE($F142," ",$G142),AllocFactorMatrix,(AB$4+1),FALSE)*$E147</f>
        <v>0</v>
      </c>
      <c r="AC142" s="25">
        <f>VLOOKUP(CONCATENATE($F142," ",$G142),AllocFactorMatrix,(AC$4+1),FALSE)*$E147</f>
        <v>0</v>
      </c>
    </row>
    <row r="143" spans="4:29" hidden="1" outlineLevel="1">
      <c r="E143" s="22"/>
      <c r="F143" s="61" t="str">
        <f>F147</f>
        <v>DIST_SL</v>
      </c>
      <c r="G143" s="20" t="str">
        <f>$G$11</f>
        <v>DISTPRI</v>
      </c>
      <c r="H143" s="24">
        <f t="shared" si="48"/>
        <v>0</v>
      </c>
      <c r="I143" s="25">
        <f>VLOOKUP(CONCATENATE($F143," ",$G143),AllocFactorMatrix,(I$4+1),FALSE)*$E147</f>
        <v>0</v>
      </c>
      <c r="J143" s="25">
        <f>VLOOKUP(CONCATENATE($F143," ",$G143),AllocFactorMatrix,(J$4+1),FALSE)*$E147</f>
        <v>0</v>
      </c>
      <c r="K143" s="25">
        <f>VLOOKUP(CONCATENATE($F143," ",$G143),AllocFactorMatrix,(K$4+1),FALSE)*$E147</f>
        <v>0</v>
      </c>
      <c r="L143" s="25">
        <f>VLOOKUP(CONCATENATE($F143," ",$G143),AllocFactorMatrix,(L$4+1),FALSE)*$E147</f>
        <v>0</v>
      </c>
      <c r="M143" s="25">
        <f t="shared" si="46"/>
        <v>0</v>
      </c>
      <c r="N143" s="25">
        <f>VLOOKUP(CONCATENATE($F143," ",$G143),AllocFactorMatrix,(N$4+1),FALSE)*$E147</f>
        <v>0</v>
      </c>
      <c r="O143" s="25">
        <f>VLOOKUP(CONCATENATE($F143," ",$G143),AllocFactorMatrix,(O$4+1),FALSE)*$E147</f>
        <v>0</v>
      </c>
      <c r="P143" s="25">
        <f>VLOOKUP(CONCATENATE($F143," ",$G143),AllocFactorMatrix,(P$4+1),FALSE)*$E147</f>
        <v>0</v>
      </c>
      <c r="Q143" s="25">
        <f>VLOOKUP(CONCATENATE($F143," ",$G143),AllocFactorMatrix,(Q$4+1),FALSE)*$E147</f>
        <v>0</v>
      </c>
      <c r="R143" s="25">
        <f t="shared" si="42"/>
        <v>0</v>
      </c>
      <c r="S143" s="25">
        <f>VLOOKUP(CONCATENATE($F143," ",$G143),AllocFactorMatrix,(S$4+1),FALSE)*$E147</f>
        <v>0</v>
      </c>
      <c r="T143" s="25">
        <f>VLOOKUP(CONCATENATE($F143," ",$G143),AllocFactorMatrix,(T$4+1),FALSE)*$E147</f>
        <v>0</v>
      </c>
      <c r="U143" s="25">
        <f>VLOOKUP(CONCATENATE($F143," ",$G143),AllocFactorMatrix,(U$4+1),FALSE)*$E147</f>
        <v>0</v>
      </c>
      <c r="V143" s="25">
        <f>VLOOKUP(CONCATENATE($F143," ",$G143),AllocFactorMatrix,(V$4+1),FALSE)*$E147</f>
        <v>0</v>
      </c>
      <c r="W143" s="25">
        <f t="shared" si="50"/>
        <v>0</v>
      </c>
      <c r="X143" s="25">
        <f>VLOOKUP(CONCATENATE($F143," ",$G143),AllocFactorMatrix,(X$4+1),FALSE)*$E147</f>
        <v>0</v>
      </c>
      <c r="Y143" s="25">
        <f>VLOOKUP(CONCATENATE($F143," ",$G143),AllocFactorMatrix,(Y$4+1),FALSE)*$E147</f>
        <v>0</v>
      </c>
      <c r="Z143" s="25">
        <f t="shared" si="49"/>
        <v>0</v>
      </c>
      <c r="AA143" s="25">
        <f>VLOOKUP(CONCATENATE($F143," ",$G143),AllocFactorMatrix,(AA$4+1),FALSE)*$E147</f>
        <v>0</v>
      </c>
      <c r="AB143" s="25">
        <f>VLOOKUP(CONCATENATE($F143," ",$G143),AllocFactorMatrix,(AB$4+1),FALSE)*$E147</f>
        <v>0</v>
      </c>
      <c r="AC143" s="25">
        <f>VLOOKUP(CONCATENATE($F143," ",$G143),AllocFactorMatrix,(AC$4+1),FALSE)*$E147</f>
        <v>0</v>
      </c>
    </row>
    <row r="144" spans="4:29" hidden="1" outlineLevel="1">
      <c r="E144" s="22"/>
      <c r="F144" s="61" t="str">
        <f>F147</f>
        <v>DIST_SL</v>
      </c>
      <c r="G144" s="20" t="str">
        <f>$G$12</f>
        <v>DISTSEC</v>
      </c>
      <c r="H144" s="24">
        <f t="shared" si="48"/>
        <v>0</v>
      </c>
      <c r="I144" s="25">
        <f>VLOOKUP(CONCATENATE($F144," ",$G144),AllocFactorMatrix,(I$4+1),FALSE)*$E147</f>
        <v>0</v>
      </c>
      <c r="J144" s="25">
        <f>VLOOKUP(CONCATENATE($F144," ",$G144),AllocFactorMatrix,(J$4+1),FALSE)*$E147</f>
        <v>0</v>
      </c>
      <c r="K144" s="25">
        <f>VLOOKUP(CONCATENATE($F144," ",$G144),AllocFactorMatrix,(K$4+1),FALSE)*$E147</f>
        <v>0</v>
      </c>
      <c r="L144" s="25">
        <f>VLOOKUP(CONCATENATE($F144," ",$G144),AllocFactorMatrix,(L$4+1),FALSE)*$E147</f>
        <v>0</v>
      </c>
      <c r="M144" s="25">
        <f t="shared" si="46"/>
        <v>0</v>
      </c>
      <c r="N144" s="25">
        <f>VLOOKUP(CONCATENATE($F144," ",$G144),AllocFactorMatrix,(N$4+1),FALSE)*$E147</f>
        <v>0</v>
      </c>
      <c r="O144" s="25">
        <f>VLOOKUP(CONCATENATE($F144," ",$G144),AllocFactorMatrix,(O$4+1),FALSE)*$E147</f>
        <v>0</v>
      </c>
      <c r="P144" s="25">
        <f>VLOOKUP(CONCATENATE($F144," ",$G144),AllocFactorMatrix,(P$4+1),FALSE)*$E147</f>
        <v>0</v>
      </c>
      <c r="Q144" s="25">
        <f>VLOOKUP(CONCATENATE($F144," ",$G144),AllocFactorMatrix,(Q$4+1),FALSE)*$E147</f>
        <v>0</v>
      </c>
      <c r="R144" s="25">
        <f t="shared" si="42"/>
        <v>0</v>
      </c>
      <c r="S144" s="25">
        <f>VLOOKUP(CONCATENATE($F144," ",$G144),AllocFactorMatrix,(S$4+1),FALSE)*$E147</f>
        <v>0</v>
      </c>
      <c r="T144" s="25">
        <f>VLOOKUP(CONCATENATE($F144," ",$G144),AllocFactorMatrix,(T$4+1),FALSE)*$E147</f>
        <v>0</v>
      </c>
      <c r="U144" s="25">
        <f>VLOOKUP(CONCATENATE($F144," ",$G144),AllocFactorMatrix,(U$4+1),FALSE)*$E147</f>
        <v>0</v>
      </c>
      <c r="V144" s="25">
        <f>VLOOKUP(CONCATENATE($F144," ",$G144),AllocFactorMatrix,(V$4+1),FALSE)*$E147</f>
        <v>0</v>
      </c>
      <c r="W144" s="25">
        <f t="shared" si="50"/>
        <v>0</v>
      </c>
      <c r="X144" s="25">
        <f>VLOOKUP(CONCATENATE($F144," ",$G144),AllocFactorMatrix,(X$4+1),FALSE)*$E147</f>
        <v>0</v>
      </c>
      <c r="Y144" s="25">
        <f>VLOOKUP(CONCATENATE($F144," ",$G144),AllocFactorMatrix,(Y$4+1),FALSE)*$E147</f>
        <v>0</v>
      </c>
      <c r="Z144" s="25">
        <f t="shared" si="49"/>
        <v>0</v>
      </c>
      <c r="AA144" s="25">
        <f>VLOOKUP(CONCATENATE($F144," ",$G144),AllocFactorMatrix,(AA$4+1),FALSE)*$E147</f>
        <v>0</v>
      </c>
      <c r="AB144" s="25">
        <f>VLOOKUP(CONCATENATE($F144," ",$G144),AllocFactorMatrix,(AB$4+1),FALSE)*$E147</f>
        <v>0</v>
      </c>
      <c r="AC144" s="25">
        <f>VLOOKUP(CONCATENATE($F144," ",$G144),AllocFactorMatrix,(AC$4+1),FALSE)*$E147</f>
        <v>0</v>
      </c>
    </row>
    <row r="145" spans="4:29" hidden="1" outlineLevel="1">
      <c r="E145" s="22"/>
      <c r="F145" s="61" t="str">
        <f>F147</f>
        <v>DIST_SL</v>
      </c>
      <c r="G145" s="20" t="str">
        <f>$G$13</f>
        <v>ENERGY</v>
      </c>
      <c r="H145" s="24">
        <f t="shared" si="48"/>
        <v>0</v>
      </c>
      <c r="I145" s="25">
        <f>VLOOKUP(CONCATENATE($F145," ",$G145),AllocFactorMatrix,(I$4+1),FALSE)*$E147</f>
        <v>0</v>
      </c>
      <c r="J145" s="25">
        <f>VLOOKUP(CONCATENATE($F145," ",$G145),AllocFactorMatrix,(J$4+1),FALSE)*$E147</f>
        <v>0</v>
      </c>
      <c r="K145" s="25">
        <f>VLOOKUP(CONCATENATE($F145," ",$G145),AllocFactorMatrix,(K$4+1),FALSE)*$E147</f>
        <v>0</v>
      </c>
      <c r="L145" s="25">
        <f>VLOOKUP(CONCATENATE($F145," ",$G145),AllocFactorMatrix,(L$4+1),FALSE)*$E147</f>
        <v>0</v>
      </c>
      <c r="M145" s="25">
        <f t="shared" si="46"/>
        <v>0</v>
      </c>
      <c r="N145" s="25">
        <f>VLOOKUP(CONCATENATE($F145," ",$G145),AllocFactorMatrix,(N$4+1),FALSE)*$E147</f>
        <v>0</v>
      </c>
      <c r="O145" s="25">
        <f>VLOOKUP(CONCATENATE($F145," ",$G145),AllocFactorMatrix,(O$4+1),FALSE)*$E147</f>
        <v>0</v>
      </c>
      <c r="P145" s="25">
        <f>VLOOKUP(CONCATENATE($F145," ",$G145),AllocFactorMatrix,(P$4+1),FALSE)*$E147</f>
        <v>0</v>
      </c>
      <c r="Q145" s="25">
        <f>VLOOKUP(CONCATENATE($F145," ",$G145),AllocFactorMatrix,(Q$4+1),FALSE)*$E147</f>
        <v>0</v>
      </c>
      <c r="R145" s="25">
        <f t="shared" si="42"/>
        <v>0</v>
      </c>
      <c r="S145" s="25">
        <f>VLOOKUP(CONCATENATE($F145," ",$G145),AllocFactorMatrix,(S$4+1),FALSE)*$E147</f>
        <v>0</v>
      </c>
      <c r="T145" s="25">
        <f>VLOOKUP(CONCATENATE($F145," ",$G145),AllocFactorMatrix,(T$4+1),FALSE)*$E147</f>
        <v>0</v>
      </c>
      <c r="U145" s="25">
        <f>VLOOKUP(CONCATENATE($F145," ",$G145),AllocFactorMatrix,(U$4+1),FALSE)*$E147</f>
        <v>0</v>
      </c>
      <c r="V145" s="25">
        <f>VLOOKUP(CONCATENATE($F145," ",$G145),AllocFactorMatrix,(V$4+1),FALSE)*$E147</f>
        <v>0</v>
      </c>
      <c r="W145" s="25">
        <f t="shared" si="50"/>
        <v>0</v>
      </c>
      <c r="X145" s="25">
        <f>VLOOKUP(CONCATENATE($F145," ",$G145),AllocFactorMatrix,(X$4+1),FALSE)*$E147</f>
        <v>0</v>
      </c>
      <c r="Y145" s="25">
        <f>VLOOKUP(CONCATENATE($F145," ",$G145),AllocFactorMatrix,(Y$4+1),FALSE)*$E147</f>
        <v>0</v>
      </c>
      <c r="Z145" s="25">
        <f t="shared" si="49"/>
        <v>0</v>
      </c>
      <c r="AA145" s="25">
        <f>VLOOKUP(CONCATENATE($F145," ",$G145),AllocFactorMatrix,(AA$4+1),FALSE)*$E147</f>
        <v>0</v>
      </c>
      <c r="AB145" s="25">
        <f>VLOOKUP(CONCATENATE($F145," ",$G145),AllocFactorMatrix,(AB$4+1),FALSE)*$E147</f>
        <v>0</v>
      </c>
      <c r="AC145" s="25">
        <f>VLOOKUP(CONCATENATE($F145," ",$G145),AllocFactorMatrix,(AC$4+1),FALSE)*$E147</f>
        <v>0</v>
      </c>
    </row>
    <row r="146" spans="4:29" hidden="1" outlineLevel="1">
      <c r="E146" s="22"/>
      <c r="F146" s="61" t="str">
        <f>F147</f>
        <v>DIST_SL</v>
      </c>
      <c r="G146" s="20" t="str">
        <f>$G$14</f>
        <v>CUSTOMER</v>
      </c>
      <c r="H146" s="24">
        <f t="shared" si="48"/>
        <v>5722632.3499999996</v>
      </c>
      <c r="I146" s="25">
        <f>VLOOKUP(CONCATENATE($F146," ",$G146),AllocFactorMatrix,(I$4+1),FALSE)*$E147</f>
        <v>0</v>
      </c>
      <c r="J146" s="25">
        <f>VLOOKUP(CONCATENATE($F146," ",$G146),AllocFactorMatrix,(J$4+1),FALSE)*$E147</f>
        <v>0</v>
      </c>
      <c r="K146" s="25">
        <f>VLOOKUP(CONCATENATE($F146," ",$G146),AllocFactorMatrix,(K$4+1),FALSE)*$E147</f>
        <v>0</v>
      </c>
      <c r="L146" s="25">
        <f>VLOOKUP(CONCATENATE($F146," ",$G146),AllocFactorMatrix,(L$4+1),FALSE)*$E147</f>
        <v>0</v>
      </c>
      <c r="M146" s="25">
        <f t="shared" si="46"/>
        <v>0</v>
      </c>
      <c r="N146" s="25">
        <f>VLOOKUP(CONCATENATE($F146," ",$G146),AllocFactorMatrix,(N$4+1),FALSE)*$E147</f>
        <v>0</v>
      </c>
      <c r="O146" s="25">
        <f>VLOOKUP(CONCATENATE($F146," ",$G146),AllocFactorMatrix,(O$4+1),FALSE)*$E147</f>
        <v>0</v>
      </c>
      <c r="P146" s="25">
        <f>VLOOKUP(CONCATENATE($F146," ",$G146),AllocFactorMatrix,(P$4+1),FALSE)*$E147</f>
        <v>0</v>
      </c>
      <c r="Q146" s="25">
        <f>VLOOKUP(CONCATENATE($F146," ",$G146),AllocFactorMatrix,(Q$4+1),FALSE)*$E147</f>
        <v>0</v>
      </c>
      <c r="R146" s="25">
        <f t="shared" si="42"/>
        <v>0</v>
      </c>
      <c r="S146" s="25">
        <f>VLOOKUP(CONCATENATE($F146," ",$G146),AllocFactorMatrix,(S$4+1),FALSE)*$E147</f>
        <v>0</v>
      </c>
      <c r="T146" s="25">
        <f>VLOOKUP(CONCATENATE($F146," ",$G146),AllocFactorMatrix,(T$4+1),FALSE)*$E147</f>
        <v>0</v>
      </c>
      <c r="U146" s="25">
        <f>VLOOKUP(CONCATENATE($F146," ",$G146),AllocFactorMatrix,(U$4+1),FALSE)*$E147</f>
        <v>0</v>
      </c>
      <c r="V146" s="25">
        <f>VLOOKUP(CONCATENATE($F146," ",$G146),AllocFactorMatrix,(V$4+1),FALSE)*$E147</f>
        <v>0</v>
      </c>
      <c r="W146" s="25">
        <f t="shared" si="50"/>
        <v>0</v>
      </c>
      <c r="X146" s="25">
        <f>VLOOKUP(CONCATENATE($F146," ",$G146),AllocFactorMatrix,(X$4+1),FALSE)*$E147</f>
        <v>0</v>
      </c>
      <c r="Y146" s="25">
        <f>VLOOKUP(CONCATENATE($F146," ",$G146),AllocFactorMatrix,(Y$4+1),FALSE)*$E147</f>
        <v>0</v>
      </c>
      <c r="Z146" s="25">
        <f t="shared" si="49"/>
        <v>0</v>
      </c>
      <c r="AA146" s="25">
        <f>VLOOKUP(CONCATENATE($F146," ",$G146),AllocFactorMatrix,(AA$4+1),FALSE)*$E147</f>
        <v>0</v>
      </c>
      <c r="AB146" s="25">
        <f>VLOOKUP(CONCATENATE($F146," ",$G146),AllocFactorMatrix,(AB$4+1),FALSE)*$E147</f>
        <v>0</v>
      </c>
      <c r="AC146" s="25">
        <f>VLOOKUP(CONCATENATE($F146," ",$G146),AllocFactorMatrix,(AC$4+1),FALSE)*$E147</f>
        <v>5722632.3499999996</v>
      </c>
    </row>
    <row r="147" spans="4:29" collapsed="1">
      <c r="D147" s="20" t="s">
        <v>97</v>
      </c>
      <c r="E147" s="22">
        <v>5722632.3499999996</v>
      </c>
      <c r="F147" s="61" t="s">
        <v>51</v>
      </c>
      <c r="G147" s="20" t="str">
        <f>$G$15</f>
        <v>TOTAL</v>
      </c>
      <c r="H147" s="24">
        <f t="shared" si="48"/>
        <v>5722632.3499999996</v>
      </c>
      <c r="I147" s="25">
        <f>VLOOKUP(CONCATENATE($F147," ",$G147),AllocFactorMatrix,(I$4+1),FALSE)*$E147</f>
        <v>0</v>
      </c>
      <c r="J147" s="25">
        <f>VLOOKUP(CONCATENATE($F147," ",$G147),AllocFactorMatrix,(J$4+1),FALSE)*$E147</f>
        <v>0</v>
      </c>
      <c r="K147" s="25">
        <f>VLOOKUP(CONCATENATE($F147," ",$G147),AllocFactorMatrix,(K$4+1),FALSE)*$E147</f>
        <v>0</v>
      </c>
      <c r="L147" s="25">
        <f>VLOOKUP(CONCATENATE($F147," ",$G147),AllocFactorMatrix,(L$4+1),FALSE)*$E147</f>
        <v>0</v>
      </c>
      <c r="M147" s="25">
        <f t="shared" si="46"/>
        <v>0</v>
      </c>
      <c r="N147" s="25">
        <f>VLOOKUP(CONCATENATE($F147," ",$G147),AllocFactorMatrix,(N$4+1),FALSE)*$E147</f>
        <v>0</v>
      </c>
      <c r="O147" s="25">
        <f>VLOOKUP(CONCATENATE($F147," ",$G147),AllocFactorMatrix,(O$4+1),FALSE)*$E147</f>
        <v>0</v>
      </c>
      <c r="P147" s="25">
        <f>VLOOKUP(CONCATENATE($F147," ",$G147),AllocFactorMatrix,(P$4+1),FALSE)*$E147</f>
        <v>0</v>
      </c>
      <c r="Q147" s="25">
        <f>VLOOKUP(CONCATENATE($F147," ",$G147),AllocFactorMatrix,(Q$4+1),FALSE)*$E147</f>
        <v>0</v>
      </c>
      <c r="R147" s="25">
        <f t="shared" si="42"/>
        <v>0</v>
      </c>
      <c r="S147" s="25">
        <f>VLOOKUP(CONCATENATE($F147," ",$G147),AllocFactorMatrix,(S$4+1),FALSE)*$E147</f>
        <v>0</v>
      </c>
      <c r="T147" s="25">
        <f>VLOOKUP(CONCATENATE($F147," ",$G147),AllocFactorMatrix,(T$4+1),FALSE)*$E147</f>
        <v>0</v>
      </c>
      <c r="U147" s="25">
        <f>VLOOKUP(CONCATENATE($F147," ",$G147),AllocFactorMatrix,(U$4+1),FALSE)*$E147</f>
        <v>0</v>
      </c>
      <c r="V147" s="25">
        <f>VLOOKUP(CONCATENATE($F147," ",$G147),AllocFactorMatrix,(V$4+1),FALSE)*$E147</f>
        <v>0</v>
      </c>
      <c r="W147" s="25">
        <f t="shared" si="50"/>
        <v>0</v>
      </c>
      <c r="X147" s="25">
        <f>VLOOKUP(CONCATENATE($F147," ",$G147),AllocFactorMatrix,(X$4+1),FALSE)*$E147</f>
        <v>0</v>
      </c>
      <c r="Y147" s="25">
        <f>VLOOKUP(CONCATENATE($F147," ",$G147),AllocFactorMatrix,(Y$4+1),FALSE)*$E147</f>
        <v>0</v>
      </c>
      <c r="Z147" s="25">
        <f t="shared" si="49"/>
        <v>0</v>
      </c>
      <c r="AA147" s="25">
        <f>VLOOKUP(CONCATENATE($F147," ",$G147),AllocFactorMatrix,(AA$4+1),FALSE)*$E147</f>
        <v>0</v>
      </c>
      <c r="AB147" s="25">
        <f>VLOOKUP(CONCATENATE($F147," ",$G147),AllocFactorMatrix,(AB$4+1),FALSE)*$E147</f>
        <v>0</v>
      </c>
      <c r="AC147" s="25">
        <f>VLOOKUP(CONCATENATE($F147," ",$G147),AllocFactorMatrix,(AC$4+1),FALSE)*$E147</f>
        <v>5722632.3499999996</v>
      </c>
    </row>
    <row r="148" spans="4:29" hidden="1" outlineLevel="1">
      <c r="E148" s="22"/>
      <c r="F148" s="61"/>
      <c r="G148" s="20" t="str">
        <f>$G$8</f>
        <v>PRODUCTION</v>
      </c>
      <c r="H148" s="24">
        <f t="shared" ref="H148:H154" si="51">H44+H52+H60+H76+H84+H92+H100+H108+H116+H124+H132+H140+H68</f>
        <v>0</v>
      </c>
      <c r="I148" s="24">
        <f>I44+I52+I60+I76+I84+I92+I100+I108+I116+I124+I132+I140+I68</f>
        <v>0</v>
      </c>
      <c r="J148" s="24">
        <f t="shared" ref="I148:AC154" si="52">J44+J52+J60+J76+J84+J92+J100+J108+J116+J124+J132+J140+J68</f>
        <v>0</v>
      </c>
      <c r="K148" s="24">
        <f t="shared" si="52"/>
        <v>0</v>
      </c>
      <c r="L148" s="24">
        <f t="shared" ref="L148:L155" si="53">L44+L52+L60+L76+L84+L92+L100+L108+L116+L124+L132+L140+L68</f>
        <v>0</v>
      </c>
      <c r="M148" s="24">
        <f t="shared" si="52"/>
        <v>0</v>
      </c>
      <c r="N148" s="24">
        <f t="shared" si="52"/>
        <v>0</v>
      </c>
      <c r="O148" s="24">
        <f t="shared" si="52"/>
        <v>0</v>
      </c>
      <c r="P148" s="24">
        <f t="shared" si="52"/>
        <v>0</v>
      </c>
      <c r="Q148" s="24">
        <f t="shared" ref="Q148:Q155" si="54">Q44+Q52+Q60+Q76+Q84+Q92+Q100+Q108+Q116+Q124+Q132+Q140+Q68</f>
        <v>0</v>
      </c>
      <c r="R148" s="24">
        <f t="shared" si="52"/>
        <v>0</v>
      </c>
      <c r="S148" s="24">
        <f t="shared" ref="S148:S155" si="55">S44+S52+S60+S76+S84+S92+S100+S108+S116+S124+S132+S140+S68</f>
        <v>0</v>
      </c>
      <c r="T148" s="24">
        <f t="shared" si="52"/>
        <v>0</v>
      </c>
      <c r="U148" s="24">
        <f t="shared" si="52"/>
        <v>0</v>
      </c>
      <c r="V148" s="24">
        <f t="shared" ref="V148:V155" si="56">V44+V52+V60+V76+V84+V92+V100+V108+V116+V124+V132+V140+V68</f>
        <v>0</v>
      </c>
      <c r="W148" s="24">
        <f t="shared" si="52"/>
        <v>0</v>
      </c>
      <c r="X148" s="24">
        <f t="shared" si="52"/>
        <v>0</v>
      </c>
      <c r="Y148" s="24">
        <f t="shared" si="52"/>
        <v>0</v>
      </c>
      <c r="Z148" s="24">
        <f t="shared" si="52"/>
        <v>0</v>
      </c>
      <c r="AA148" s="24">
        <f t="shared" ref="AA148:AB155" si="57">AA44+AA52+AA60+AA76+AA84+AA92+AA100+AA108+AA116+AA124+AA132+AA140+AA68</f>
        <v>0</v>
      </c>
      <c r="AB148" s="24">
        <f t="shared" si="57"/>
        <v>0</v>
      </c>
      <c r="AC148" s="24">
        <f t="shared" si="52"/>
        <v>0</v>
      </c>
    </row>
    <row r="149" spans="4:29" hidden="1" outlineLevel="1">
      <c r="E149" s="22"/>
      <c r="F149" s="61"/>
      <c r="G149" s="20" t="str">
        <f>$G$9</f>
        <v>BULKTRAN</v>
      </c>
      <c r="H149" s="24">
        <f t="shared" si="51"/>
        <v>0</v>
      </c>
      <c r="I149" s="24">
        <f t="shared" ref="I149:X149" si="58">I45+I53+I61+I77+I85+I93+I101+I109+I117+I125+I133+I141+I69</f>
        <v>0</v>
      </c>
      <c r="J149" s="24">
        <f t="shared" si="58"/>
        <v>0</v>
      </c>
      <c r="K149" s="24">
        <f t="shared" si="58"/>
        <v>0</v>
      </c>
      <c r="L149" s="24">
        <f t="shared" si="53"/>
        <v>0</v>
      </c>
      <c r="M149" s="24">
        <f t="shared" si="58"/>
        <v>0</v>
      </c>
      <c r="N149" s="24">
        <f t="shared" si="58"/>
        <v>0</v>
      </c>
      <c r="O149" s="24">
        <f t="shared" si="58"/>
        <v>0</v>
      </c>
      <c r="P149" s="24">
        <f t="shared" si="58"/>
        <v>0</v>
      </c>
      <c r="Q149" s="24">
        <f t="shared" si="54"/>
        <v>0</v>
      </c>
      <c r="R149" s="24">
        <f t="shared" si="58"/>
        <v>0</v>
      </c>
      <c r="S149" s="24">
        <f t="shared" si="55"/>
        <v>0</v>
      </c>
      <c r="T149" s="24">
        <f t="shared" si="58"/>
        <v>0</v>
      </c>
      <c r="U149" s="24">
        <f t="shared" si="58"/>
        <v>0</v>
      </c>
      <c r="V149" s="24">
        <f t="shared" si="56"/>
        <v>0</v>
      </c>
      <c r="W149" s="24">
        <f t="shared" si="58"/>
        <v>0</v>
      </c>
      <c r="X149" s="24">
        <f t="shared" si="58"/>
        <v>0</v>
      </c>
      <c r="Y149" s="24">
        <f t="shared" si="52"/>
        <v>0</v>
      </c>
      <c r="Z149" s="24">
        <f t="shared" si="52"/>
        <v>0</v>
      </c>
      <c r="AA149" s="24">
        <f t="shared" si="57"/>
        <v>0</v>
      </c>
      <c r="AB149" s="24">
        <f t="shared" si="57"/>
        <v>0</v>
      </c>
      <c r="AC149" s="24">
        <f t="shared" si="52"/>
        <v>0</v>
      </c>
    </row>
    <row r="150" spans="4:29" hidden="1" outlineLevel="1">
      <c r="E150" s="22"/>
      <c r="F150" s="61"/>
      <c r="G150" s="20" t="str">
        <f>$G$10</f>
        <v>SUBTRAN</v>
      </c>
      <c r="H150" s="24">
        <f t="shared" si="51"/>
        <v>0</v>
      </c>
      <c r="I150" s="24">
        <f t="shared" si="52"/>
        <v>0</v>
      </c>
      <c r="J150" s="24">
        <f t="shared" si="52"/>
        <v>0</v>
      </c>
      <c r="K150" s="24">
        <f t="shared" si="52"/>
        <v>0</v>
      </c>
      <c r="L150" s="24">
        <f t="shared" si="53"/>
        <v>0</v>
      </c>
      <c r="M150" s="24">
        <f t="shared" si="52"/>
        <v>0</v>
      </c>
      <c r="N150" s="24">
        <f t="shared" si="52"/>
        <v>0</v>
      </c>
      <c r="O150" s="24">
        <f t="shared" si="52"/>
        <v>0</v>
      </c>
      <c r="P150" s="24">
        <f t="shared" si="52"/>
        <v>0</v>
      </c>
      <c r="Q150" s="24">
        <f t="shared" si="54"/>
        <v>0</v>
      </c>
      <c r="R150" s="24">
        <f t="shared" si="52"/>
        <v>0</v>
      </c>
      <c r="S150" s="24">
        <f t="shared" si="55"/>
        <v>0</v>
      </c>
      <c r="T150" s="24">
        <f t="shared" si="52"/>
        <v>0</v>
      </c>
      <c r="U150" s="24">
        <f t="shared" si="52"/>
        <v>0</v>
      </c>
      <c r="V150" s="24">
        <f t="shared" si="56"/>
        <v>0</v>
      </c>
      <c r="W150" s="24">
        <f t="shared" si="52"/>
        <v>0</v>
      </c>
      <c r="X150" s="24">
        <f t="shared" si="52"/>
        <v>0</v>
      </c>
      <c r="Y150" s="24">
        <f t="shared" si="52"/>
        <v>0</v>
      </c>
      <c r="Z150" s="24">
        <f t="shared" si="52"/>
        <v>0</v>
      </c>
      <c r="AA150" s="24">
        <f t="shared" si="57"/>
        <v>0</v>
      </c>
      <c r="AB150" s="24">
        <f t="shared" si="57"/>
        <v>0</v>
      </c>
      <c r="AC150" s="24">
        <f t="shared" si="52"/>
        <v>0</v>
      </c>
    </row>
    <row r="151" spans="4:29" hidden="1" outlineLevel="1">
      <c r="E151" s="22"/>
      <c r="F151" s="61"/>
      <c r="G151" s="20" t="str">
        <f>$G$11</f>
        <v>DISTPRI</v>
      </c>
      <c r="H151" s="24">
        <f t="shared" si="51"/>
        <v>523105288.67991942</v>
      </c>
      <c r="I151" s="24">
        <f>I47+I55+I63+I79+I87+I95+I103+I111+I119+I127+I135+I143+I71</f>
        <v>347602760.30165714</v>
      </c>
      <c r="J151" s="24">
        <f t="shared" si="52"/>
        <v>87513036.330345139</v>
      </c>
      <c r="K151" s="24">
        <f t="shared" si="52"/>
        <v>1021245.7714580046</v>
      </c>
      <c r="L151" s="24">
        <f t="shared" si="53"/>
        <v>0</v>
      </c>
      <c r="M151" s="24">
        <f t="shared" si="52"/>
        <v>88534282.101803154</v>
      </c>
      <c r="N151" s="24">
        <f t="shared" si="52"/>
        <v>37738045.38212163</v>
      </c>
      <c r="O151" s="24">
        <f t="shared" si="52"/>
        <v>10713015.746054765</v>
      </c>
      <c r="P151" s="24">
        <f t="shared" si="52"/>
        <v>0</v>
      </c>
      <c r="Q151" s="24">
        <f t="shared" si="54"/>
        <v>0</v>
      </c>
      <c r="R151" s="24">
        <f t="shared" si="52"/>
        <v>48451061.128176384</v>
      </c>
      <c r="S151" s="24">
        <f t="shared" si="55"/>
        <v>2152339.3900862187</v>
      </c>
      <c r="T151" s="24">
        <f t="shared" si="52"/>
        <v>24894815.717594631</v>
      </c>
      <c r="U151" s="24">
        <f t="shared" si="52"/>
        <v>0</v>
      </c>
      <c r="V151" s="24">
        <f t="shared" si="56"/>
        <v>0</v>
      </c>
      <c r="W151" s="24">
        <f t="shared" si="52"/>
        <v>27047155.10768085</v>
      </c>
      <c r="X151" s="24">
        <f t="shared" si="52"/>
        <v>10241469.67918971</v>
      </c>
      <c r="Y151" s="24">
        <f t="shared" si="52"/>
        <v>245377.14719249602</v>
      </c>
      <c r="Z151" s="24">
        <f t="shared" si="52"/>
        <v>10486846.826382207</v>
      </c>
      <c r="AA151" s="24">
        <f t="shared" si="57"/>
        <v>176202.03668582806</v>
      </c>
      <c r="AB151" s="24">
        <f t="shared" si="57"/>
        <v>645901.12274891429</v>
      </c>
      <c r="AC151" s="24">
        <f t="shared" si="52"/>
        <v>161080.05478492624</v>
      </c>
    </row>
    <row r="152" spans="4:29" hidden="1" outlineLevel="1">
      <c r="E152" s="22"/>
      <c r="F152" s="61"/>
      <c r="G152" s="20" t="str">
        <f>$G$12</f>
        <v>DISTSEC</v>
      </c>
      <c r="H152" s="24">
        <f t="shared" si="51"/>
        <v>232697200.68327218</v>
      </c>
      <c r="I152" s="24">
        <f t="shared" si="52"/>
        <v>173732140.05909336</v>
      </c>
      <c r="J152" s="24">
        <f t="shared" si="52"/>
        <v>39000563.268992029</v>
      </c>
      <c r="K152" s="24">
        <f t="shared" si="52"/>
        <v>0</v>
      </c>
      <c r="L152" s="24">
        <f t="shared" si="53"/>
        <v>0</v>
      </c>
      <c r="M152" s="24">
        <f t="shared" si="52"/>
        <v>39000563.268992029</v>
      </c>
      <c r="N152" s="24">
        <f t="shared" si="52"/>
        <v>13748109.700282684</v>
      </c>
      <c r="O152" s="24">
        <f t="shared" si="52"/>
        <v>0</v>
      </c>
      <c r="P152" s="24">
        <f t="shared" si="52"/>
        <v>0</v>
      </c>
      <c r="Q152" s="24">
        <f t="shared" si="54"/>
        <v>0</v>
      </c>
      <c r="R152" s="24">
        <f t="shared" si="52"/>
        <v>13748109.700282684</v>
      </c>
      <c r="S152" s="24">
        <f t="shared" si="55"/>
        <v>608498.98522980651</v>
      </c>
      <c r="T152" s="24">
        <f t="shared" si="52"/>
        <v>0</v>
      </c>
      <c r="U152" s="24">
        <f t="shared" si="52"/>
        <v>0</v>
      </c>
      <c r="V152" s="24">
        <f t="shared" si="56"/>
        <v>0</v>
      </c>
      <c r="W152" s="24">
        <f t="shared" si="52"/>
        <v>608498.98522980651</v>
      </c>
      <c r="X152" s="24">
        <f t="shared" si="52"/>
        <v>3826304.0118880672</v>
      </c>
      <c r="Y152" s="24">
        <f t="shared" si="52"/>
        <v>0</v>
      </c>
      <c r="Z152" s="24">
        <f t="shared" si="52"/>
        <v>3826304.0118880672</v>
      </c>
      <c r="AA152" s="24">
        <f t="shared" si="57"/>
        <v>62392.763043903265</v>
      </c>
      <c r="AB152" s="24">
        <f t="shared" si="57"/>
        <v>1377727.1535183638</v>
      </c>
      <c r="AC152" s="24">
        <f t="shared" si="52"/>
        <v>341464.74122397054</v>
      </c>
    </row>
    <row r="153" spans="4:29" hidden="1" outlineLevel="1">
      <c r="E153" s="22"/>
      <c r="F153" s="61"/>
      <c r="G153" s="20" t="str">
        <f>$G$13</f>
        <v>ENERGY</v>
      </c>
      <c r="H153" s="24">
        <f t="shared" si="51"/>
        <v>0</v>
      </c>
      <c r="I153" s="24">
        <f t="shared" si="52"/>
        <v>0</v>
      </c>
      <c r="J153" s="24">
        <f t="shared" si="52"/>
        <v>0</v>
      </c>
      <c r="K153" s="24">
        <f t="shared" si="52"/>
        <v>0</v>
      </c>
      <c r="L153" s="24">
        <f t="shared" si="53"/>
        <v>0</v>
      </c>
      <c r="M153" s="24">
        <f t="shared" si="52"/>
        <v>0</v>
      </c>
      <c r="N153" s="24">
        <f t="shared" si="52"/>
        <v>0</v>
      </c>
      <c r="O153" s="24">
        <f t="shared" si="52"/>
        <v>0</v>
      </c>
      <c r="P153" s="24">
        <f t="shared" si="52"/>
        <v>0</v>
      </c>
      <c r="Q153" s="24">
        <f t="shared" si="54"/>
        <v>0</v>
      </c>
      <c r="R153" s="24">
        <f t="shared" si="52"/>
        <v>0</v>
      </c>
      <c r="S153" s="24">
        <f t="shared" si="55"/>
        <v>0</v>
      </c>
      <c r="T153" s="24">
        <f t="shared" si="52"/>
        <v>0</v>
      </c>
      <c r="U153" s="24">
        <f t="shared" si="52"/>
        <v>0</v>
      </c>
      <c r="V153" s="24">
        <f t="shared" si="56"/>
        <v>0</v>
      </c>
      <c r="W153" s="24">
        <f t="shared" si="52"/>
        <v>0</v>
      </c>
      <c r="X153" s="24">
        <f t="shared" si="52"/>
        <v>0</v>
      </c>
      <c r="Y153" s="24">
        <f t="shared" si="52"/>
        <v>0</v>
      </c>
      <c r="Z153" s="24">
        <f t="shared" si="52"/>
        <v>0</v>
      </c>
      <c r="AA153" s="24">
        <f t="shared" si="57"/>
        <v>0</v>
      </c>
      <c r="AB153" s="24">
        <f t="shared" si="57"/>
        <v>0</v>
      </c>
      <c r="AC153" s="24">
        <f t="shared" si="52"/>
        <v>0</v>
      </c>
    </row>
    <row r="154" spans="4:29" hidden="1" outlineLevel="1">
      <c r="E154" s="22"/>
      <c r="F154" s="61"/>
      <c r="G154" s="20" t="str">
        <f>$G$14</f>
        <v>CUSTOMER</v>
      </c>
      <c r="H154" s="24">
        <f t="shared" si="51"/>
        <v>466140316.30680847</v>
      </c>
      <c r="I154" s="24">
        <f t="shared" si="52"/>
        <v>334717593.3499518</v>
      </c>
      <c r="J154" s="24">
        <f t="shared" si="52"/>
        <v>82046637.937987387</v>
      </c>
      <c r="K154" s="24">
        <f t="shared" si="52"/>
        <v>667306.62499582453</v>
      </c>
      <c r="L154" s="24">
        <f t="shared" si="53"/>
        <v>95200.860598855172</v>
      </c>
      <c r="M154" s="24">
        <f t="shared" si="52"/>
        <v>82809145.423582062</v>
      </c>
      <c r="N154" s="24">
        <f t="shared" si="52"/>
        <v>1371837.7118324644</v>
      </c>
      <c r="O154" s="24">
        <f t="shared" si="52"/>
        <v>559077.45663265919</v>
      </c>
      <c r="P154" s="24">
        <f t="shared" si="52"/>
        <v>273160.79857966735</v>
      </c>
      <c r="Q154" s="24">
        <f t="shared" si="54"/>
        <v>117066.45587897897</v>
      </c>
      <c r="R154" s="24">
        <f t="shared" si="52"/>
        <v>2321142.4229237698</v>
      </c>
      <c r="S154" s="24">
        <f t="shared" si="55"/>
        <v>19751.568940704612</v>
      </c>
      <c r="T154" s="24">
        <f t="shared" si="52"/>
        <v>348189.3104735394</v>
      </c>
      <c r="U154" s="24">
        <f t="shared" si="52"/>
        <v>708314.24547817442</v>
      </c>
      <c r="V154" s="24">
        <f t="shared" si="56"/>
        <v>175600.75910510277</v>
      </c>
      <c r="W154" s="24">
        <f t="shared" si="52"/>
        <v>1251855.8839975214</v>
      </c>
      <c r="X154" s="24">
        <f t="shared" si="52"/>
        <v>464472.31684973772</v>
      </c>
      <c r="Y154" s="24">
        <f t="shared" si="52"/>
        <v>7103.0702535321088</v>
      </c>
      <c r="Z154" s="24">
        <f t="shared" si="52"/>
        <v>471575.38710326981</v>
      </c>
      <c r="AA154" s="24">
        <f t="shared" si="57"/>
        <v>27586.386411698579</v>
      </c>
      <c r="AB154" s="24">
        <f t="shared" si="57"/>
        <v>38689007.17433618</v>
      </c>
      <c r="AC154" s="24">
        <f t="shared" si="52"/>
        <v>5852410.278502156</v>
      </c>
    </row>
    <row r="155" spans="4:29" collapsed="1">
      <c r="D155" s="20" t="s">
        <v>3</v>
      </c>
      <c r="E155" s="24">
        <f>E51+E59+E67+E75+E83+E91+E99+E107+E115+E123+E131+E139+E147</f>
        <v>1221942805.6699998</v>
      </c>
      <c r="F155" s="61"/>
      <c r="G155" s="20" t="str">
        <f>$G$15</f>
        <v>TOTAL</v>
      </c>
      <c r="H155" s="24">
        <f>H51+H59+H67+H83+H91+H99+H107+H115+H123+H131+H139+H147+H75</f>
        <v>1221942805.6699996</v>
      </c>
      <c r="I155" s="24">
        <f>I51+I59+I67+I83+I91+I99+I107+I115+I123+I131+I139+I147+I75</f>
        <v>856052493.71070218</v>
      </c>
      <c r="J155" s="24">
        <f t="shared" ref="J155:Z155" si="59">J51+J59+J67+J83+J91+J99+J107+J115+J123+J131+J139+J147+J75</f>
        <v>208560237.53732452</v>
      </c>
      <c r="K155" s="24">
        <f t="shared" si="59"/>
        <v>1688552.3964538292</v>
      </c>
      <c r="L155" s="24">
        <f t="shared" si="53"/>
        <v>95200.860598855172</v>
      </c>
      <c r="M155" s="24">
        <f t="shared" si="59"/>
        <v>210343990.79437727</v>
      </c>
      <c r="N155" s="24">
        <f t="shared" si="59"/>
        <v>52857992.794236772</v>
      </c>
      <c r="O155" s="24">
        <f t="shared" si="59"/>
        <v>11272093.202687426</v>
      </c>
      <c r="P155" s="24">
        <f t="shared" si="59"/>
        <v>273160.79857966735</v>
      </c>
      <c r="Q155" s="24">
        <f t="shared" si="54"/>
        <v>117066.45587897897</v>
      </c>
      <c r="R155" s="24">
        <f t="shared" si="59"/>
        <v>64520313.251382835</v>
      </c>
      <c r="S155" s="24">
        <f t="shared" si="55"/>
        <v>2780589.9442567299</v>
      </c>
      <c r="T155" s="24">
        <f t="shared" si="59"/>
        <v>25243005.02806817</v>
      </c>
      <c r="U155" s="24">
        <f t="shared" si="59"/>
        <v>708314.24547817442</v>
      </c>
      <c r="V155" s="24">
        <f t="shared" si="56"/>
        <v>175600.75910510277</v>
      </c>
      <c r="W155" s="24">
        <f t="shared" si="59"/>
        <v>28907509.976908181</v>
      </c>
      <c r="X155" s="24">
        <f t="shared" si="59"/>
        <v>14532246.007927515</v>
      </c>
      <c r="Y155" s="24">
        <f t="shared" si="59"/>
        <v>252480.21744602814</v>
      </c>
      <c r="Z155" s="24">
        <f t="shared" si="59"/>
        <v>14784726.225373546</v>
      </c>
      <c r="AA155" s="24">
        <f t="shared" si="57"/>
        <v>266181.18614142988</v>
      </c>
      <c r="AB155" s="24">
        <f t="shared" si="57"/>
        <v>40712635.450603463</v>
      </c>
      <c r="AC155" s="24">
        <f>AC51+AC59+AC67+AC83+AC91+AC99+AC107+AC115+AC123+AC131+AC139+AC147+AC75</f>
        <v>6354955.0745110521</v>
      </c>
    </row>
    <row r="156" spans="4:29">
      <c r="E156" s="24"/>
      <c r="F156" s="61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4:29" hidden="1" outlineLevel="1">
      <c r="E157" s="22"/>
      <c r="F157" s="61"/>
      <c r="G157" s="20" t="str">
        <f>$G$8</f>
        <v>PRODUCTION</v>
      </c>
      <c r="H157" s="24">
        <f t="shared" ref="H157:AC157" si="60">H8+H34+H148</f>
        <v>1251663050.9999998</v>
      </c>
      <c r="I157" s="24">
        <f t="shared" si="60"/>
        <v>613744111.67131031</v>
      </c>
      <c r="J157" s="24">
        <f t="shared" si="60"/>
        <v>155253395.52975464</v>
      </c>
      <c r="K157" s="24">
        <f t="shared" si="60"/>
        <v>1815148.3386283745</v>
      </c>
      <c r="L157" s="24">
        <f t="shared" si="60"/>
        <v>44717.099810249565</v>
      </c>
      <c r="M157" s="24">
        <f t="shared" si="60"/>
        <v>157113260.96819326</v>
      </c>
      <c r="N157" s="24">
        <f t="shared" si="60"/>
        <v>64959968.523886926</v>
      </c>
      <c r="O157" s="24">
        <f t="shared" si="60"/>
        <v>18500280.139471158</v>
      </c>
      <c r="P157" s="24">
        <f t="shared" si="60"/>
        <v>1464028.6817628178</v>
      </c>
      <c r="Q157" s="24">
        <f t="shared" si="60"/>
        <v>309030.64075581153</v>
      </c>
      <c r="R157" s="24">
        <f t="shared" si="60"/>
        <v>85233307.985876709</v>
      </c>
      <c r="S157" s="24">
        <f t="shared" si="60"/>
        <v>3902165.0244862288</v>
      </c>
      <c r="T157" s="24">
        <f t="shared" si="60"/>
        <v>42540444.436214298</v>
      </c>
      <c r="U157" s="24">
        <f t="shared" si="60"/>
        <v>284112233.41515416</v>
      </c>
      <c r="V157" s="24">
        <f t="shared" si="60"/>
        <v>44571840.951446444</v>
      </c>
      <c r="W157" s="24">
        <f t="shared" si="60"/>
        <v>375126683.82730114</v>
      </c>
      <c r="X157" s="24">
        <f t="shared" si="60"/>
        <v>17631902.098460328</v>
      </c>
      <c r="Y157" s="24">
        <f t="shared" si="60"/>
        <v>425640.56261403224</v>
      </c>
      <c r="Z157" s="24">
        <f t="shared" si="60"/>
        <v>18057542.661074359</v>
      </c>
      <c r="AA157" s="24">
        <f t="shared" si="60"/>
        <v>307408.67923558509</v>
      </c>
      <c r="AB157" s="24">
        <f t="shared" si="60"/>
        <v>1666831.1981983192</v>
      </c>
      <c r="AC157" s="24">
        <f t="shared" si="60"/>
        <v>413904.00881030032</v>
      </c>
    </row>
    <row r="158" spans="4:29" hidden="1" outlineLevel="1">
      <c r="E158" s="22"/>
      <c r="F158" s="61"/>
      <c r="G158" s="20" t="str">
        <f>$G$9</f>
        <v>BULKTRAN</v>
      </c>
      <c r="H158" s="24">
        <f>H9+H35+H149</f>
        <v>676642153.18440008</v>
      </c>
      <c r="I158" s="24">
        <f t="shared" ref="I158:AC158" si="61">I9+I35+I149</f>
        <v>331786687.23482376</v>
      </c>
      <c r="J158" s="24">
        <f t="shared" si="61"/>
        <v>83929130.732518911</v>
      </c>
      <c r="K158" s="24">
        <f t="shared" si="61"/>
        <v>981259.19688795682</v>
      </c>
      <c r="L158" s="24">
        <f t="shared" si="61"/>
        <v>24173.817926154465</v>
      </c>
      <c r="M158" s="24">
        <f t="shared" si="61"/>
        <v>84934563.74733302</v>
      </c>
      <c r="N158" s="24">
        <f t="shared" si="61"/>
        <v>35117001.28694915</v>
      </c>
      <c r="O158" s="24">
        <f t="shared" si="61"/>
        <v>10001149.573030224</v>
      </c>
      <c r="P158" s="24">
        <f t="shared" si="61"/>
        <v>791445.84379978781</v>
      </c>
      <c r="Q158" s="24">
        <f t="shared" si="61"/>
        <v>167060.26273916676</v>
      </c>
      <c r="R158" s="24">
        <f t="shared" si="61"/>
        <v>46076656.966518328</v>
      </c>
      <c r="S158" s="24">
        <f t="shared" si="61"/>
        <v>2109488.9252660531</v>
      </c>
      <c r="T158" s="24">
        <f t="shared" si="61"/>
        <v>22997130.016536191</v>
      </c>
      <c r="U158" s="24">
        <f t="shared" si="61"/>
        <v>153589508.94209847</v>
      </c>
      <c r="V158" s="24">
        <f t="shared" si="61"/>
        <v>24095291.786942217</v>
      </c>
      <c r="W158" s="24">
        <f t="shared" si="61"/>
        <v>202791419.67084292</v>
      </c>
      <c r="X158" s="24">
        <f t="shared" si="61"/>
        <v>9531709.1857165769</v>
      </c>
      <c r="Y158" s="24">
        <f t="shared" si="61"/>
        <v>230098.94439216633</v>
      </c>
      <c r="Z158" s="24">
        <f t="shared" si="61"/>
        <v>9761808.1301087439</v>
      </c>
      <c r="AA158" s="24">
        <f t="shared" si="61"/>
        <v>166183.43927253861</v>
      </c>
      <c r="AB158" s="24">
        <f t="shared" si="61"/>
        <v>901079.76746838074</v>
      </c>
      <c r="AC158" s="24">
        <f t="shared" si="61"/>
        <v>223754.2280322985</v>
      </c>
    </row>
    <row r="159" spans="4:29" hidden="1" outlineLevel="1">
      <c r="E159" s="22"/>
      <c r="F159" s="61"/>
      <c r="G159" s="20" t="str">
        <f>$G$10</f>
        <v>SUBTRAN</v>
      </c>
      <c r="H159" s="24">
        <f t="shared" ref="H159:AC159" si="62">H10+H36+H150</f>
        <v>259498069.81559992</v>
      </c>
      <c r="I159" s="24">
        <f t="shared" si="62"/>
        <v>123236102.39698881</v>
      </c>
      <c r="J159" s="24">
        <f t="shared" si="62"/>
        <v>31546623.774036784</v>
      </c>
      <c r="K159" s="24">
        <f t="shared" si="62"/>
        <v>367619.8301222336</v>
      </c>
      <c r="L159" s="24">
        <f t="shared" si="62"/>
        <v>12052.129456868226</v>
      </c>
      <c r="M159" s="24">
        <f t="shared" si="62"/>
        <v>31926295.733615883</v>
      </c>
      <c r="N159" s="24">
        <f t="shared" si="62"/>
        <v>13749551.331797939</v>
      </c>
      <c r="O159" s="24">
        <f t="shared" si="62"/>
        <v>3897279.2790456666</v>
      </c>
      <c r="P159" s="24">
        <f t="shared" si="62"/>
        <v>399209.70420892141</v>
      </c>
      <c r="Q159" s="24">
        <f t="shared" si="62"/>
        <v>0</v>
      </c>
      <c r="R159" s="24">
        <f t="shared" si="62"/>
        <v>18046040.315052528</v>
      </c>
      <c r="S159" s="24">
        <f t="shared" si="62"/>
        <v>770036.62542426842</v>
      </c>
      <c r="T159" s="24">
        <f t="shared" si="62"/>
        <v>8899991.3362489436</v>
      </c>
      <c r="U159" s="24">
        <f t="shared" si="62"/>
        <v>72497062.955940366</v>
      </c>
      <c r="V159" s="24">
        <f t="shared" si="62"/>
        <v>0</v>
      </c>
      <c r="W159" s="24">
        <f t="shared" si="62"/>
        <v>82167090.917613581</v>
      </c>
      <c r="X159" s="24">
        <f t="shared" si="62"/>
        <v>3731550.2738331133</v>
      </c>
      <c r="Y159" s="24">
        <f t="shared" si="62"/>
        <v>89279.825878384538</v>
      </c>
      <c r="Z159" s="24">
        <f t="shared" si="62"/>
        <v>3820830.0997114978</v>
      </c>
      <c r="AA159" s="24">
        <f t="shared" si="62"/>
        <v>61275.548349301731</v>
      </c>
      <c r="AB159" s="24">
        <f t="shared" si="62"/>
        <v>192484.8213579063</v>
      </c>
      <c r="AC159" s="24">
        <f t="shared" si="62"/>
        <v>47949.982910433137</v>
      </c>
    </row>
    <row r="160" spans="4:29" hidden="1" outlineLevel="1">
      <c r="E160" s="22"/>
      <c r="F160" s="61"/>
      <c r="G160" s="20" t="str">
        <f>$G$11</f>
        <v>DISTPRI</v>
      </c>
      <c r="H160" s="24">
        <f t="shared" ref="H160:AC160" si="63">H11+H37+H151</f>
        <v>523105288.67991942</v>
      </c>
      <c r="I160" s="24">
        <f t="shared" si="63"/>
        <v>347602760.30165714</v>
      </c>
      <c r="J160" s="24">
        <f t="shared" si="63"/>
        <v>87513036.330345139</v>
      </c>
      <c r="K160" s="24">
        <f t="shared" si="63"/>
        <v>1021245.7714580046</v>
      </c>
      <c r="L160" s="24">
        <f t="shared" si="63"/>
        <v>0</v>
      </c>
      <c r="M160" s="24">
        <f t="shared" si="63"/>
        <v>88534282.101803154</v>
      </c>
      <c r="N160" s="24">
        <f t="shared" si="63"/>
        <v>37738045.38212163</v>
      </c>
      <c r="O160" s="24">
        <f t="shared" si="63"/>
        <v>10713015.746054765</v>
      </c>
      <c r="P160" s="24">
        <f t="shared" si="63"/>
        <v>0</v>
      </c>
      <c r="Q160" s="24">
        <f t="shared" si="63"/>
        <v>0</v>
      </c>
      <c r="R160" s="24">
        <f t="shared" si="63"/>
        <v>48451061.128176384</v>
      </c>
      <c r="S160" s="24">
        <f t="shared" si="63"/>
        <v>2152339.3900862187</v>
      </c>
      <c r="T160" s="24">
        <f t="shared" si="63"/>
        <v>24894815.717594631</v>
      </c>
      <c r="U160" s="24">
        <f t="shared" si="63"/>
        <v>0</v>
      </c>
      <c r="V160" s="24">
        <f t="shared" si="63"/>
        <v>0</v>
      </c>
      <c r="W160" s="24">
        <f t="shared" si="63"/>
        <v>27047155.10768085</v>
      </c>
      <c r="X160" s="24">
        <f t="shared" si="63"/>
        <v>10241469.67918971</v>
      </c>
      <c r="Y160" s="24">
        <f t="shared" si="63"/>
        <v>245377.14719249602</v>
      </c>
      <c r="Z160" s="24">
        <f t="shared" si="63"/>
        <v>10486846.826382207</v>
      </c>
      <c r="AA160" s="24">
        <f t="shared" si="63"/>
        <v>176202.03668582806</v>
      </c>
      <c r="AB160" s="24">
        <f t="shared" si="63"/>
        <v>645901.12274891429</v>
      </c>
      <c r="AC160" s="24">
        <f t="shared" si="63"/>
        <v>161080.05478492624</v>
      </c>
    </row>
    <row r="161" spans="2:29" hidden="1" outlineLevel="1">
      <c r="E161" s="22"/>
      <c r="F161" s="61"/>
      <c r="G161" s="20" t="str">
        <f>$G$12</f>
        <v>DISTSEC</v>
      </c>
      <c r="H161" s="24">
        <f t="shared" ref="H161:AC161" si="64">H12+H38+H152</f>
        <v>232697200.68327218</v>
      </c>
      <c r="I161" s="24">
        <f t="shared" si="64"/>
        <v>173732140.05909336</v>
      </c>
      <c r="J161" s="24">
        <f t="shared" si="64"/>
        <v>39000563.268992029</v>
      </c>
      <c r="K161" s="24">
        <f t="shared" si="64"/>
        <v>0</v>
      </c>
      <c r="L161" s="24">
        <f t="shared" si="64"/>
        <v>0</v>
      </c>
      <c r="M161" s="24">
        <f t="shared" si="64"/>
        <v>39000563.268992029</v>
      </c>
      <c r="N161" s="24">
        <f t="shared" si="64"/>
        <v>13748109.700282684</v>
      </c>
      <c r="O161" s="24">
        <f t="shared" si="64"/>
        <v>0</v>
      </c>
      <c r="P161" s="24">
        <f t="shared" si="64"/>
        <v>0</v>
      </c>
      <c r="Q161" s="24">
        <f t="shared" si="64"/>
        <v>0</v>
      </c>
      <c r="R161" s="24">
        <f t="shared" si="64"/>
        <v>13748109.700282684</v>
      </c>
      <c r="S161" s="24">
        <f t="shared" si="64"/>
        <v>608498.98522980651</v>
      </c>
      <c r="T161" s="24">
        <f t="shared" si="64"/>
        <v>0</v>
      </c>
      <c r="U161" s="24">
        <f t="shared" si="64"/>
        <v>0</v>
      </c>
      <c r="V161" s="24">
        <f t="shared" si="64"/>
        <v>0</v>
      </c>
      <c r="W161" s="24">
        <f t="shared" si="64"/>
        <v>608498.98522980651</v>
      </c>
      <c r="X161" s="24">
        <f t="shared" si="64"/>
        <v>3826304.0118880672</v>
      </c>
      <c r="Y161" s="24">
        <f t="shared" si="64"/>
        <v>0</v>
      </c>
      <c r="Z161" s="24">
        <f t="shared" si="64"/>
        <v>3826304.0118880672</v>
      </c>
      <c r="AA161" s="24">
        <f t="shared" si="64"/>
        <v>62392.763043903265</v>
      </c>
      <c r="AB161" s="24">
        <f t="shared" si="64"/>
        <v>1377727.1535183638</v>
      </c>
      <c r="AC161" s="24">
        <f t="shared" si="64"/>
        <v>341464.74122397054</v>
      </c>
    </row>
    <row r="162" spans="2:29" hidden="1" outlineLevel="1">
      <c r="E162" s="22"/>
      <c r="F162" s="61"/>
      <c r="G162" s="20" t="str">
        <f>$G$13</f>
        <v>ENERGY</v>
      </c>
      <c r="H162" s="24">
        <f t="shared" ref="H162:AC162" si="65">H13+H39+H153</f>
        <v>0</v>
      </c>
      <c r="I162" s="24">
        <f t="shared" si="65"/>
        <v>0</v>
      </c>
      <c r="J162" s="24">
        <f t="shared" si="65"/>
        <v>0</v>
      </c>
      <c r="K162" s="24">
        <f t="shared" si="65"/>
        <v>0</v>
      </c>
      <c r="L162" s="24">
        <f t="shared" si="65"/>
        <v>0</v>
      </c>
      <c r="M162" s="24">
        <f t="shared" si="65"/>
        <v>0</v>
      </c>
      <c r="N162" s="24">
        <f t="shared" si="65"/>
        <v>0</v>
      </c>
      <c r="O162" s="24">
        <f t="shared" si="65"/>
        <v>0</v>
      </c>
      <c r="P162" s="24">
        <f t="shared" si="65"/>
        <v>0</v>
      </c>
      <c r="Q162" s="24">
        <f t="shared" si="65"/>
        <v>0</v>
      </c>
      <c r="R162" s="24">
        <f t="shared" si="65"/>
        <v>0</v>
      </c>
      <c r="S162" s="24">
        <f t="shared" si="65"/>
        <v>0</v>
      </c>
      <c r="T162" s="24">
        <f t="shared" si="65"/>
        <v>0</v>
      </c>
      <c r="U162" s="24">
        <f t="shared" si="65"/>
        <v>0</v>
      </c>
      <c r="V162" s="24">
        <f t="shared" si="65"/>
        <v>0</v>
      </c>
      <c r="W162" s="24">
        <f t="shared" si="65"/>
        <v>0</v>
      </c>
      <c r="X162" s="24">
        <f t="shared" si="65"/>
        <v>0</v>
      </c>
      <c r="Y162" s="24">
        <f t="shared" si="65"/>
        <v>0</v>
      </c>
      <c r="Z162" s="24">
        <f t="shared" si="65"/>
        <v>0</v>
      </c>
      <c r="AA162" s="24">
        <f t="shared" si="65"/>
        <v>0</v>
      </c>
      <c r="AB162" s="24">
        <f t="shared" si="65"/>
        <v>0</v>
      </c>
      <c r="AC162" s="24">
        <f t="shared" si="65"/>
        <v>0</v>
      </c>
    </row>
    <row r="163" spans="2:29" hidden="1" outlineLevel="1">
      <c r="E163" s="22"/>
      <c r="F163" s="61"/>
      <c r="G163" s="20" t="str">
        <f>$G$14</f>
        <v>CUSTOMER</v>
      </c>
      <c r="H163" s="24">
        <f t="shared" ref="H163:AC163" si="66">H14+H40+H154</f>
        <v>466140316.30680847</v>
      </c>
      <c r="I163" s="24">
        <f t="shared" si="66"/>
        <v>334717593.3499518</v>
      </c>
      <c r="J163" s="24">
        <f t="shared" si="66"/>
        <v>82046637.937987387</v>
      </c>
      <c r="K163" s="24">
        <f t="shared" si="66"/>
        <v>667306.62499582453</v>
      </c>
      <c r="L163" s="24">
        <f t="shared" si="66"/>
        <v>95200.860598855172</v>
      </c>
      <c r="M163" s="24">
        <f t="shared" si="66"/>
        <v>82809145.423582062</v>
      </c>
      <c r="N163" s="24">
        <f t="shared" si="66"/>
        <v>1371837.7118324644</v>
      </c>
      <c r="O163" s="24">
        <f t="shared" si="66"/>
        <v>559077.45663265919</v>
      </c>
      <c r="P163" s="24">
        <f t="shared" si="66"/>
        <v>273160.79857966735</v>
      </c>
      <c r="Q163" s="24">
        <f t="shared" si="66"/>
        <v>117066.45587897897</v>
      </c>
      <c r="R163" s="24">
        <f t="shared" si="66"/>
        <v>2321142.4229237698</v>
      </c>
      <c r="S163" s="24">
        <f t="shared" si="66"/>
        <v>19751.568940704612</v>
      </c>
      <c r="T163" s="24">
        <f t="shared" si="66"/>
        <v>348189.3104735394</v>
      </c>
      <c r="U163" s="24">
        <f t="shared" si="66"/>
        <v>708314.24547817442</v>
      </c>
      <c r="V163" s="24">
        <f t="shared" si="66"/>
        <v>175600.75910510277</v>
      </c>
      <c r="W163" s="24">
        <f t="shared" si="66"/>
        <v>1251855.8839975214</v>
      </c>
      <c r="X163" s="24">
        <f t="shared" si="66"/>
        <v>464472.31684973772</v>
      </c>
      <c r="Y163" s="24">
        <f t="shared" si="66"/>
        <v>7103.0702535321088</v>
      </c>
      <c r="Z163" s="24">
        <f t="shared" si="66"/>
        <v>471575.38710326981</v>
      </c>
      <c r="AA163" s="24">
        <f t="shared" si="66"/>
        <v>27586.386411698579</v>
      </c>
      <c r="AB163" s="24">
        <f t="shared" si="66"/>
        <v>38689007.17433618</v>
      </c>
      <c r="AC163" s="24">
        <f t="shared" si="66"/>
        <v>5852410.278502156</v>
      </c>
    </row>
    <row r="164" spans="2:29" collapsed="1">
      <c r="B164" s="59" t="s">
        <v>134</v>
      </c>
      <c r="E164" s="24">
        <f>E15+E41+E155</f>
        <v>3409746079.6700001</v>
      </c>
      <c r="F164" s="61"/>
      <c r="G164" s="20" t="str">
        <f>$G$15</f>
        <v>TOTAL</v>
      </c>
      <c r="H164" s="24">
        <f>H15+H41+H155</f>
        <v>3409746079.6699996</v>
      </c>
      <c r="I164" s="24">
        <f t="shared" ref="I164:AC164" si="67">I15+I41+I155</f>
        <v>1924819395.0138249</v>
      </c>
      <c r="J164" s="24">
        <f t="shared" si="67"/>
        <v>479289387.57363486</v>
      </c>
      <c r="K164" s="24">
        <f t="shared" si="67"/>
        <v>4852579.7620923948</v>
      </c>
      <c r="L164" s="24">
        <f t="shared" si="67"/>
        <v>176143.90779212743</v>
      </c>
      <c r="M164" s="24">
        <f t="shared" si="67"/>
        <v>484318111.24351943</v>
      </c>
      <c r="N164" s="24">
        <f>N15+N41+N155</f>
        <v>166684513.93687078</v>
      </c>
      <c r="O164" s="24">
        <f t="shared" si="67"/>
        <v>43670802.194234475</v>
      </c>
      <c r="P164" s="24">
        <f t="shared" si="67"/>
        <v>2927845.0283511942</v>
      </c>
      <c r="Q164" s="24">
        <f t="shared" si="67"/>
        <v>593157.35937395727</v>
      </c>
      <c r="R164" s="24">
        <f t="shared" si="67"/>
        <v>213876318.51883039</v>
      </c>
      <c r="S164" s="24">
        <f t="shared" si="67"/>
        <v>9562280.5194332805</v>
      </c>
      <c r="T164" s="24">
        <f t="shared" si="67"/>
        <v>99680570.817067608</v>
      </c>
      <c r="U164" s="24">
        <f t="shared" si="67"/>
        <v>510907119.55867112</v>
      </c>
      <c r="V164" s="24">
        <f t="shared" si="67"/>
        <v>68842733.497493759</v>
      </c>
      <c r="W164" s="24">
        <f t="shared" si="67"/>
        <v>688992704.39266586</v>
      </c>
      <c r="X164" s="24">
        <f t="shared" si="67"/>
        <v>45427407.565937534</v>
      </c>
      <c r="Y164" s="24">
        <f t="shared" si="67"/>
        <v>997499.5503306113</v>
      </c>
      <c r="Z164" s="24">
        <f t="shared" si="67"/>
        <v>46424907.116268143</v>
      </c>
      <c r="AA164" s="24">
        <f t="shared" si="67"/>
        <v>801048.85299885529</v>
      </c>
      <c r="AB164" s="24">
        <f t="shared" si="67"/>
        <v>43473031.237628073</v>
      </c>
      <c r="AC164" s="24">
        <f t="shared" si="67"/>
        <v>7040563.2942640837</v>
      </c>
    </row>
    <row r="165" spans="2:29">
      <c r="E165" s="24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</row>
    <row r="166" spans="2:29" hidden="1" outlineLevel="1">
      <c r="F166" s="61" t="str">
        <f>F173</f>
        <v>LABOR_M</v>
      </c>
      <c r="G166" s="20" t="str">
        <f>$G$8</f>
        <v>PRODUCTION</v>
      </c>
      <c r="H166" s="24">
        <f t="shared" ref="H166:H173" ca="1" si="68">SUBTOTAL(9,I166:AC166)</f>
        <v>40433845.031494312</v>
      </c>
      <c r="I166" s="25">
        <f ca="1">VLOOKUP(CONCATENATE($F166," ",$G166),AllocFactorMatrix,(I$4+1),FALSE)*$E173</f>
        <v>19826449.522883531</v>
      </c>
      <c r="J166" s="25">
        <f ca="1">VLOOKUP(CONCATENATE($F166," ",$G166),AllocFactorMatrix,(J$4+1),FALSE)*$E173</f>
        <v>5015320.8009520369</v>
      </c>
      <c r="K166" s="25">
        <f ca="1">VLOOKUP(CONCATENATE($F166," ",$G166),AllocFactorMatrix,(K$4+1),FALSE)*$E173</f>
        <v>58636.728610497295</v>
      </c>
      <c r="L166" s="25">
        <f ca="1">VLOOKUP(CONCATENATE($F166," ",$G166),AllocFactorMatrix,(L$4+1),FALSE)*$E173</f>
        <v>1444.5455448580576</v>
      </c>
      <c r="M166" s="25">
        <f t="shared" ref="M166:M173" ca="1" si="69">SUBTOTAL(9,J166:L166)</f>
        <v>5075402.0751073919</v>
      </c>
      <c r="N166" s="25">
        <f ca="1">VLOOKUP(CONCATENATE($F166," ",$G166),AllocFactorMatrix,(N$4+1),FALSE)*$E173</f>
        <v>2098473.146145138</v>
      </c>
      <c r="O166" s="25">
        <f ca="1">VLOOKUP(CONCATENATE($F166," ",$G166),AllocFactorMatrix,(O$4+1),FALSE)*$E173</f>
        <v>597634.85037045192</v>
      </c>
      <c r="P166" s="25">
        <f ca="1">VLOOKUP(CONCATENATE($F166," ",$G166),AllocFactorMatrix,(P$4+1),FALSE)*$E173</f>
        <v>47294.125038497004</v>
      </c>
      <c r="Q166" s="25">
        <f ca="1">VLOOKUP(CONCATENATE($F166," ",$G166),AllocFactorMatrix,(Q$4+1),FALSE)*$E173</f>
        <v>9982.9558988107146</v>
      </c>
      <c r="R166" s="25">
        <f ca="1">SUBTOTAL(9,N166:Q166)</f>
        <v>2753385.0774528976</v>
      </c>
      <c r="S166" s="25">
        <f ca="1">VLOOKUP(CONCATENATE($F166," ",$G166),AllocFactorMatrix,(S$4+1),FALSE)*$E173</f>
        <v>126055.91877249825</v>
      </c>
      <c r="T166" s="25">
        <f ca="1">VLOOKUP(CONCATENATE($F166," ",$G166),AllocFactorMatrix,(T$4+1),FALSE)*$E173</f>
        <v>1374230.6577880939</v>
      </c>
      <c r="U166" s="25">
        <f ca="1">VLOOKUP(CONCATENATE($F166," ",$G166),AllocFactorMatrix,(U$4+1),FALSE)*$E173</f>
        <v>9177989.2426177245</v>
      </c>
      <c r="V166" s="25">
        <f ca="1">VLOOKUP(CONCATENATE($F166," ",$G166),AllocFactorMatrix,(V$4+1),FALSE)*$E173</f>
        <v>1439853.0885443522</v>
      </c>
      <c r="W166" s="25">
        <f ca="1">SUBTOTAL(9,S166:V166)</f>
        <v>12118128.907722669</v>
      </c>
      <c r="X166" s="25">
        <f ca="1">VLOOKUP(CONCATENATE($F166," ",$G166),AllocFactorMatrix,(X$4+1),FALSE)*$E173</f>
        <v>569582.681609113</v>
      </c>
      <c r="Y166" s="25">
        <f ca="1">VLOOKUP(CONCATENATE($F166," ",$G166),AllocFactorMatrix,(Y$4+1),FALSE)*$E173</f>
        <v>13749.934164872802</v>
      </c>
      <c r="Z166" s="25">
        <f t="shared" ref="Z166:Z173" ca="1" si="70">SUBTOTAL(9,X166:Y166)</f>
        <v>583332.61577398586</v>
      </c>
      <c r="AA166" s="25">
        <f ca="1">VLOOKUP(CONCATENATE($F166," ",$G166),AllocFactorMatrix,(AA$4+1),FALSE)*$E173</f>
        <v>9930.559895985929</v>
      </c>
      <c r="AB166" s="25">
        <f ca="1">VLOOKUP(CONCATENATE($F166," ",$G166),AllocFactorMatrix,(AB$4+1),FALSE)*$E173</f>
        <v>53845.477269433912</v>
      </c>
      <c r="AC166" s="25">
        <f ca="1">VLOOKUP(CONCATENATE($F166," ",$G166),AllocFactorMatrix,(AC$4+1),FALSE)*$E173</f>
        <v>13370.795388406757</v>
      </c>
    </row>
    <row r="167" spans="2:29" hidden="1" outlineLevel="1">
      <c r="F167" s="61" t="str">
        <f>F173</f>
        <v>LABOR_M</v>
      </c>
      <c r="G167" s="20" t="str">
        <f>$G$9</f>
        <v>BULKTRAN</v>
      </c>
      <c r="H167" s="24">
        <f t="shared" ca="1" si="68"/>
        <v>10879665.248391321</v>
      </c>
      <c r="I167" s="25">
        <f ca="1">VLOOKUP(CONCATENATE($F167," ",$G167),AllocFactorMatrix,(I$4+1),FALSE)*$E173</f>
        <v>5334766.7951214109</v>
      </c>
      <c r="J167" s="25">
        <f ca="1">VLOOKUP(CONCATENATE($F167," ",$G167),AllocFactorMatrix,(J$4+1),FALSE)*$E173</f>
        <v>1349488.5629885255</v>
      </c>
      <c r="K167" s="25">
        <f ca="1">VLOOKUP(CONCATENATE($F167," ",$G167),AllocFactorMatrix,(K$4+1),FALSE)*$E173</f>
        <v>15777.57391230235</v>
      </c>
      <c r="L167" s="25">
        <f ca="1">VLOOKUP(CONCATENATE($F167," ",$G167),AllocFactorMatrix,(L$4+1),FALSE)*$E173</f>
        <v>388.68853436692069</v>
      </c>
      <c r="M167" s="25">
        <f t="shared" ca="1" si="69"/>
        <v>1365654.8254351947</v>
      </c>
      <c r="N167" s="25">
        <f ca="1">VLOOKUP(CONCATENATE($F167," ",$G167),AllocFactorMatrix,(N$4+1),FALSE)*$E173</f>
        <v>564642.94565640797</v>
      </c>
      <c r="O167" s="25">
        <f ca="1">VLOOKUP(CONCATENATE($F167," ",$G167),AllocFactorMatrix,(O$4+1),FALSE)*$E173</f>
        <v>160807.53902426129</v>
      </c>
      <c r="P167" s="25">
        <f ca="1">VLOOKUP(CONCATENATE($F167," ",$G167),AllocFactorMatrix,(P$4+1),FALSE)*$E173</f>
        <v>12725.582942547917</v>
      </c>
      <c r="Q167" s="25">
        <f ca="1">VLOOKUP(CONCATENATE($F167," ",$G167),AllocFactorMatrix,(Q$4+1),FALSE)*$E173</f>
        <v>2686.1461798628297</v>
      </c>
      <c r="R167" s="25">
        <f t="shared" ref="R167:R173" ca="1" si="71">SUBTOTAL(9,N167:Q167)</f>
        <v>740862.21380307991</v>
      </c>
      <c r="S167" s="25">
        <f ca="1">VLOOKUP(CONCATENATE($F167," ",$G167),AllocFactorMatrix,(S$4+1),FALSE)*$E173</f>
        <v>33918.273113896452</v>
      </c>
      <c r="T167" s="25">
        <f ca="1">VLOOKUP(CONCATENATE($F167," ",$G167),AllocFactorMatrix,(T$4+1),FALSE)*$E173</f>
        <v>369768.68064774608</v>
      </c>
      <c r="U167" s="25">
        <f ca="1">VLOOKUP(CONCATENATE($F167," ",$G167),AllocFactorMatrix,(U$4+1),FALSE)*$E173</f>
        <v>2469551.202346466</v>
      </c>
      <c r="V167" s="25">
        <f ca="1">VLOOKUP(CONCATENATE($F167," ",$G167),AllocFactorMatrix,(V$4+1),FALSE)*$E173</f>
        <v>387425.91999408393</v>
      </c>
      <c r="W167" s="25">
        <f t="shared" ref="W167:W173" ca="1" si="72">SUBTOTAL(9,S167:V167)</f>
        <v>3260664.0761021925</v>
      </c>
      <c r="X167" s="25">
        <f ca="1">VLOOKUP(CONCATENATE($F167," ",$G167),AllocFactorMatrix,(X$4+1),FALSE)*$E173</f>
        <v>153259.45139180816</v>
      </c>
      <c r="Y167" s="25">
        <f ca="1">VLOOKUP(CONCATENATE($F167," ",$G167),AllocFactorMatrix,(Y$4+1),FALSE)*$E173</f>
        <v>3699.7391859397617</v>
      </c>
      <c r="Z167" s="25">
        <f t="shared" ca="1" si="70"/>
        <v>156959.19057774794</v>
      </c>
      <c r="AA167" s="25">
        <f ca="1">VLOOKUP(CONCATENATE($F167," ",$G167),AllocFactorMatrix,(AA$4+1),FALSE)*$E173</f>
        <v>2672.0478181897461</v>
      </c>
      <c r="AB167" s="25">
        <f ca="1">VLOOKUP(CONCATENATE($F167," ",$G167),AllocFactorMatrix,(AB$4+1),FALSE)*$E173</f>
        <v>14488.3764424334</v>
      </c>
      <c r="AC167" s="25">
        <f ca="1">VLOOKUP(CONCATENATE($F167," ",$G167),AllocFactorMatrix,(AC$4+1),FALSE)*$E173</f>
        <v>3597.7230910711601</v>
      </c>
    </row>
    <row r="168" spans="2:29" hidden="1" outlineLevel="1">
      <c r="F168" s="61" t="str">
        <f>F173</f>
        <v>LABOR_M</v>
      </c>
      <c r="G168" s="20" t="str">
        <f>$G$10</f>
        <v>SUBTRAN</v>
      </c>
      <c r="H168" s="24">
        <f t="shared" ca="1" si="68"/>
        <v>4172444.9458412747</v>
      </c>
      <c r="I168" s="25">
        <f ca="1">VLOOKUP(CONCATENATE($F168," ",$G168),AllocFactorMatrix,(I$4+1),FALSE)*$E173</f>
        <v>1981501.6464549541</v>
      </c>
      <c r="J168" s="25">
        <f ca="1">VLOOKUP(CONCATENATE($F168," ",$G168),AllocFactorMatrix,(J$4+1),FALSE)*$E173</f>
        <v>507235.18297407817</v>
      </c>
      <c r="K168" s="25">
        <f ca="1">VLOOKUP(CONCATENATE($F168," ",$G168),AllocFactorMatrix,(K$4+1),FALSE)*$E173</f>
        <v>5910.9245139068535</v>
      </c>
      <c r="L168" s="25">
        <f ca="1">VLOOKUP(CONCATENATE($F168," ",$G168),AllocFactorMatrix,(L$4+1),FALSE)*$E173</f>
        <v>193.7850507892739</v>
      </c>
      <c r="M168" s="25">
        <f t="shared" ca="1" si="69"/>
        <v>513339.89253877435</v>
      </c>
      <c r="N168" s="25">
        <f ca="1">VLOOKUP(CONCATENATE($F168," ",$G168),AllocFactorMatrix,(N$4+1),FALSE)*$E173</f>
        <v>221077.73673504489</v>
      </c>
      <c r="O168" s="25">
        <f ca="1">VLOOKUP(CONCATENATE($F168," ",$G168),AllocFactorMatrix,(O$4+1),FALSE)*$E173</f>
        <v>62663.985292612248</v>
      </c>
      <c r="P168" s="25">
        <f ca="1">VLOOKUP(CONCATENATE($F168," ",$G168),AllocFactorMatrix,(P$4+1),FALSE)*$E173</f>
        <v>6418.8551145715319</v>
      </c>
      <c r="Q168" s="25">
        <f ca="1">VLOOKUP(CONCATENATE($F168," ",$G168),AllocFactorMatrix,(Q$4+1),FALSE)*$E173</f>
        <v>0</v>
      </c>
      <c r="R168" s="25">
        <f t="shared" ca="1" si="71"/>
        <v>290160.57714222866</v>
      </c>
      <c r="S168" s="25">
        <f ca="1">VLOOKUP(CONCATENATE($F168," ",$G168),AllocFactorMatrix,(S$4+1),FALSE)*$E173</f>
        <v>12381.346143141949</v>
      </c>
      <c r="T168" s="25">
        <f ca="1">VLOOKUP(CONCATENATE($F168," ",$G168),AllocFactorMatrix,(T$4+1),FALSE)*$E173</f>
        <v>143102.11977819749</v>
      </c>
      <c r="U168" s="25">
        <f ca="1">VLOOKUP(CONCATENATE($F168," ",$G168),AllocFactorMatrix,(U$4+1),FALSE)*$E173</f>
        <v>1165673.4253699856</v>
      </c>
      <c r="V168" s="25">
        <f ca="1">VLOOKUP(CONCATENATE($F168," ",$G168),AllocFactorMatrix,(V$4+1),FALSE)*$E173</f>
        <v>0</v>
      </c>
      <c r="W168" s="25">
        <f t="shared" ca="1" si="72"/>
        <v>1321156.891291325</v>
      </c>
      <c r="X168" s="25">
        <f ca="1">VLOOKUP(CONCATENATE($F168," ",$G168),AllocFactorMatrix,(X$4+1),FALSE)*$E173</f>
        <v>59999.244276735706</v>
      </c>
      <c r="Y168" s="25">
        <f ca="1">VLOOKUP(CONCATENATE($F168," ",$G168),AllocFactorMatrix,(Y$4+1),FALSE)*$E173</f>
        <v>1435.5218846774656</v>
      </c>
      <c r="Z168" s="25">
        <f t="shared" ca="1" si="70"/>
        <v>61434.766161413172</v>
      </c>
      <c r="AA168" s="25">
        <f ca="1">VLOOKUP(CONCATENATE($F168," ",$G168),AllocFactorMatrix,(AA$4+1),FALSE)*$E173</f>
        <v>985.24375227675387</v>
      </c>
      <c r="AB168" s="25">
        <f ca="1">VLOOKUP(CONCATENATE($F168," ",$G168),AllocFactorMatrix,(AB$4+1),FALSE)*$E173</f>
        <v>3094.9452556493579</v>
      </c>
      <c r="AC168" s="25">
        <f ca="1">VLOOKUP(CONCATENATE($F168," ",$G168),AllocFactorMatrix,(AC$4+1),FALSE)*$E173</f>
        <v>770.98324465373298</v>
      </c>
    </row>
    <row r="169" spans="2:29" hidden="1" outlineLevel="1">
      <c r="F169" s="61" t="str">
        <f>F173</f>
        <v>LABOR_M</v>
      </c>
      <c r="G169" s="20" t="str">
        <f>$G$11</f>
        <v>DISTPRI</v>
      </c>
      <c r="H169" s="24">
        <f t="shared" ca="1" si="68"/>
        <v>27781851.933748461</v>
      </c>
      <c r="I169" s="25">
        <f ca="1">VLOOKUP(CONCATENATE($F169," ",$G169),AllocFactorMatrix,(I$4+1),FALSE)*$E173</f>
        <v>18461003.21951038</v>
      </c>
      <c r="J169" s="25">
        <f ca="1">VLOOKUP(CONCATENATE($F169," ",$G169),AllocFactorMatrix,(J$4+1),FALSE)*$E173</f>
        <v>4647772.1984762037</v>
      </c>
      <c r="K169" s="25">
        <f ca="1">VLOOKUP(CONCATENATE($F169," ",$G169),AllocFactorMatrix,(K$4+1),FALSE)*$E173</f>
        <v>54237.835909117493</v>
      </c>
      <c r="L169" s="25">
        <f ca="1">VLOOKUP(CONCATENATE($F169," ",$G169),AllocFactorMatrix,(L$4+1),FALSE)*$E173</f>
        <v>0</v>
      </c>
      <c r="M169" s="25">
        <f t="shared" ca="1" si="69"/>
        <v>4702010.0343853217</v>
      </c>
      <c r="N169" s="25">
        <f ca="1">VLOOKUP(CONCATENATE($F169," ",$G169),AllocFactorMatrix,(N$4+1),FALSE)*$E173</f>
        <v>2004248.115558059</v>
      </c>
      <c r="O169" s="25">
        <f ca="1">VLOOKUP(CONCATENATE($F169," ",$G169),AllocFactorMatrix,(O$4+1),FALSE)*$E173</f>
        <v>568962.73783024808</v>
      </c>
      <c r="P169" s="25">
        <f ca="1">VLOOKUP(CONCATENATE($F169," ",$G169),AllocFactorMatrix,(P$4+1),FALSE)*$E173</f>
        <v>0</v>
      </c>
      <c r="Q169" s="25">
        <f ca="1">VLOOKUP(CONCATENATE($F169," ",$G169),AllocFactorMatrix,(Q$4+1),FALSE)*$E173</f>
        <v>0</v>
      </c>
      <c r="R169" s="25">
        <f t="shared" ca="1" si="71"/>
        <v>2573210.8533883072</v>
      </c>
      <c r="S169" s="25">
        <f ca="1">VLOOKUP(CONCATENATE($F169," ",$G169),AllocFactorMatrix,(S$4+1),FALSE)*$E173</f>
        <v>114309.6342945561</v>
      </c>
      <c r="T169" s="25">
        <f ca="1">VLOOKUP(CONCATENATE($F169," ",$G169),AllocFactorMatrix,(T$4+1),FALSE)*$E173</f>
        <v>1322150.8158128434</v>
      </c>
      <c r="U169" s="25">
        <f ca="1">VLOOKUP(CONCATENATE($F169," ",$G169),AllocFactorMatrix,(U$4+1),FALSE)*$E173</f>
        <v>0</v>
      </c>
      <c r="V169" s="25">
        <f ca="1">VLOOKUP(CONCATENATE($F169," ",$G169),AllocFactorMatrix,(V$4+1),FALSE)*$E173</f>
        <v>0</v>
      </c>
      <c r="W169" s="25">
        <f t="shared" ca="1" si="72"/>
        <v>1436460.4501073994</v>
      </c>
      <c r="X169" s="25">
        <f ca="1">VLOOKUP(CONCATENATE($F169," ",$G169),AllocFactorMatrix,(X$4+1),FALSE)*$E173</f>
        <v>543919.16955999448</v>
      </c>
      <c r="Y169" s="25">
        <f ca="1">VLOOKUP(CONCATENATE($F169," ",$G169),AllocFactorMatrix,(Y$4+1),FALSE)*$E173</f>
        <v>13031.853660724066</v>
      </c>
      <c r="Z169" s="25">
        <f t="shared" ca="1" si="70"/>
        <v>556951.02322071849</v>
      </c>
      <c r="AA169" s="25">
        <f ca="1">VLOOKUP(CONCATENATE($F169," ",$G169),AllocFactorMatrix,(AA$4+1),FALSE)*$E173</f>
        <v>9357.9992394722358</v>
      </c>
      <c r="AB169" s="25">
        <f ca="1">VLOOKUP(CONCATENATE($F169," ",$G169),AllocFactorMatrix,(AB$4+1),FALSE)*$E173</f>
        <v>34303.475312466413</v>
      </c>
      <c r="AC169" s="25">
        <f ca="1">VLOOKUP(CONCATENATE($F169," ",$G169),AllocFactorMatrix,(AC$4+1),FALSE)*$E173</f>
        <v>8554.8785844013182</v>
      </c>
    </row>
    <row r="170" spans="2:29" hidden="1" outlineLevel="1">
      <c r="F170" s="61" t="str">
        <f>F173</f>
        <v>LABOR_M</v>
      </c>
      <c r="G170" s="20" t="str">
        <f>$G$12</f>
        <v>DISTSEC</v>
      </c>
      <c r="H170" s="24">
        <f t="shared" ca="1" si="68"/>
        <v>11103612.244672088</v>
      </c>
      <c r="I170" s="25">
        <f ca="1">VLOOKUP(CONCATENATE($F170," ",$G170),AllocFactorMatrix,(I$4+1),FALSE)*$E173</f>
        <v>8289976.4672240363</v>
      </c>
      <c r="J170" s="25">
        <f ca="1">VLOOKUP(CONCATENATE($F170," ",$G170),AllocFactorMatrix,(J$4+1),FALSE)*$E173</f>
        <v>1860989.8640427378</v>
      </c>
      <c r="K170" s="25">
        <f ca="1">VLOOKUP(CONCATENATE($F170," ",$G170),AllocFactorMatrix,(K$4+1),FALSE)*$E173</f>
        <v>0</v>
      </c>
      <c r="L170" s="25">
        <f ca="1">VLOOKUP(CONCATENATE($F170," ",$G170),AllocFactorMatrix,(L$4+1),FALSE)*$E173</f>
        <v>0</v>
      </c>
      <c r="M170" s="25">
        <f t="shared" ca="1" si="69"/>
        <v>1860989.8640427378</v>
      </c>
      <c r="N170" s="25">
        <f ca="1">VLOOKUP(CONCATENATE($F170," ",$G170),AllocFactorMatrix,(N$4+1),FALSE)*$E173</f>
        <v>656018.54582227347</v>
      </c>
      <c r="O170" s="25">
        <f ca="1">VLOOKUP(CONCATENATE($F170," ",$G170),AllocFactorMatrix,(O$4+1),FALSE)*$E173</f>
        <v>0</v>
      </c>
      <c r="P170" s="25">
        <f ca="1">VLOOKUP(CONCATENATE($F170," ",$G170),AllocFactorMatrix,(P$4+1),FALSE)*$E173</f>
        <v>0</v>
      </c>
      <c r="Q170" s="25">
        <f ca="1">VLOOKUP(CONCATENATE($F170," ",$G170),AllocFactorMatrix,(Q$4+1),FALSE)*$E173</f>
        <v>0</v>
      </c>
      <c r="R170" s="25">
        <f t="shared" ca="1" si="71"/>
        <v>656018.54582227347</v>
      </c>
      <c r="S170" s="25">
        <f ca="1">VLOOKUP(CONCATENATE($F170," ",$G170),AllocFactorMatrix,(S$4+1),FALSE)*$E173</f>
        <v>29035.745868144968</v>
      </c>
      <c r="T170" s="25">
        <f ca="1">VLOOKUP(CONCATENATE($F170," ",$G170),AllocFactorMatrix,(T$4+1),FALSE)*$E173</f>
        <v>0</v>
      </c>
      <c r="U170" s="25">
        <f ca="1">VLOOKUP(CONCATENATE($F170," ",$G170),AllocFactorMatrix,(U$4+1),FALSE)*$E173</f>
        <v>0</v>
      </c>
      <c r="V170" s="25">
        <f ca="1">VLOOKUP(CONCATENATE($F170," ",$G170),AllocFactorMatrix,(V$4+1),FALSE)*$E173</f>
        <v>0</v>
      </c>
      <c r="W170" s="25">
        <f t="shared" ca="1" si="72"/>
        <v>29035.745868144968</v>
      </c>
      <c r="X170" s="25">
        <f ca="1">VLOOKUP(CONCATENATE($F170," ",$G170),AllocFactorMatrix,(X$4+1),FALSE)*$E173</f>
        <v>182579.7472143482</v>
      </c>
      <c r="Y170" s="25">
        <f ca="1">VLOOKUP(CONCATENATE($F170," ",$G170),AllocFactorMatrix,(Y$4+1),FALSE)*$E173</f>
        <v>0</v>
      </c>
      <c r="Z170" s="25">
        <f t="shared" ca="1" si="70"/>
        <v>182579.7472143482</v>
      </c>
      <c r="AA170" s="25">
        <f ca="1">VLOOKUP(CONCATENATE($F170," ",$G170),AllocFactorMatrix,(AA$4+1),FALSE)*$E173</f>
        <v>2977.1954526267341</v>
      </c>
      <c r="AB170" s="25">
        <f ca="1">VLOOKUP(CONCATENATE($F170," ",$G170),AllocFactorMatrix,(AB$4+1),FALSE)*$E173</f>
        <v>65741.006108817499</v>
      </c>
      <c r="AC170" s="25">
        <f ca="1">VLOOKUP(CONCATENATE($F170," ",$G170),AllocFactorMatrix,(AC$4+1),FALSE)*$E173</f>
        <v>16293.672939103917</v>
      </c>
    </row>
    <row r="171" spans="2:29" hidden="1" outlineLevel="1">
      <c r="F171" s="61" t="str">
        <f>F173</f>
        <v>LABOR_M</v>
      </c>
      <c r="G171" s="20" t="str">
        <f>$G$13</f>
        <v>ENERGY</v>
      </c>
      <c r="H171" s="24">
        <f t="shared" ca="1" si="68"/>
        <v>29164538.394499056</v>
      </c>
      <c r="I171" s="25">
        <f ca="1">VLOOKUP(CONCATENATE($F171," ",$G171),AllocFactorMatrix,(I$4+1),FALSE)*$E173</f>
        <v>10602256.985724326</v>
      </c>
      <c r="J171" s="25">
        <f ca="1">VLOOKUP(CONCATENATE($F171," ",$G171),AllocFactorMatrix,(J$4+1),FALSE)*$E173</f>
        <v>3422049.739472039</v>
      </c>
      <c r="K171" s="25">
        <f ca="1">VLOOKUP(CONCATENATE($F171," ",$G171),AllocFactorMatrix,(K$4+1),FALSE)*$E173</f>
        <v>39175.977083050078</v>
      </c>
      <c r="L171" s="25">
        <f ca="1">VLOOKUP(CONCATENATE($F171," ",$G171),AllocFactorMatrix,(L$4+1),FALSE)*$E173</f>
        <v>992.91271307736361</v>
      </c>
      <c r="M171" s="25">
        <f t="shared" ca="1" si="69"/>
        <v>3462218.6292681666</v>
      </c>
      <c r="N171" s="25">
        <f ca="1">VLOOKUP(CONCATENATE($F171," ",$G171),AllocFactorMatrix,(N$4+1),FALSE)*$E173</f>
        <v>1655990.4365233392</v>
      </c>
      <c r="O171" s="25">
        <f ca="1">VLOOKUP(CONCATENATE($F171," ",$G171),AllocFactorMatrix,(O$4+1),FALSE)*$E173</f>
        <v>462236.43263425474</v>
      </c>
      <c r="P171" s="25">
        <f ca="1">VLOOKUP(CONCATENATE($F171," ",$G171),AllocFactorMatrix,(P$4+1),FALSE)*$E173</f>
        <v>36595.608817624525</v>
      </c>
      <c r="Q171" s="25">
        <f ca="1">VLOOKUP(CONCATENATE($F171," ",$G171),AllocFactorMatrix,(Q$4+1),FALSE)*$E173</f>
        <v>7501.9323802776689</v>
      </c>
      <c r="R171" s="25">
        <f t="shared" ca="1" si="71"/>
        <v>2162324.4103554962</v>
      </c>
      <c r="S171" s="25">
        <f ca="1">VLOOKUP(CONCATENATE($F171," ",$G171),AllocFactorMatrix,(S$4+1),FALSE)*$E173</f>
        <v>110346.20138020786</v>
      </c>
      <c r="T171" s="25">
        <f ca="1">VLOOKUP(CONCATENATE($F171," ",$G171),AllocFactorMatrix,(T$4+1),FALSE)*$E173</f>
        <v>1318726.4064425034</v>
      </c>
      <c r="U171" s="25">
        <f ca="1">VLOOKUP(CONCATENATE($F171," ",$G171),AllocFactorMatrix,(U$4+1),FALSE)*$E173</f>
        <v>9322778.6545515284</v>
      </c>
      <c r="V171" s="25">
        <f ca="1">VLOOKUP(CONCATENATE($F171," ",$G171),AllocFactorMatrix,(V$4+1),FALSE)*$E173</f>
        <v>1494065.3988561197</v>
      </c>
      <c r="W171" s="25">
        <f t="shared" ca="1" si="72"/>
        <v>12245916.661230359</v>
      </c>
      <c r="X171" s="25">
        <f ca="1">VLOOKUP(CONCATENATE($F171," ",$G171),AllocFactorMatrix,(X$4+1),FALSE)*$E173</f>
        <v>449180.55795673095</v>
      </c>
      <c r="Y171" s="25">
        <f ca="1">VLOOKUP(CONCATENATE($F171," ",$G171),AllocFactorMatrix,(Y$4+1),FALSE)*$E173</f>
        <v>10557.329537887203</v>
      </c>
      <c r="Z171" s="25">
        <f t="shared" ca="1" si="70"/>
        <v>459737.88749461813</v>
      </c>
      <c r="AA171" s="25">
        <f ca="1">VLOOKUP(CONCATENATE($F171," ",$G171),AllocFactorMatrix,(AA$4+1),FALSE)*$E173</f>
        <v>10313.656423528964</v>
      </c>
      <c r="AB171" s="25">
        <f ca="1">VLOOKUP(CONCATENATE($F171," ",$G171),AllocFactorMatrix,(AB$4+1),FALSE)*$E173</f>
        <v>177468.27309085592</v>
      </c>
      <c r="AC171" s="25">
        <f ca="1">VLOOKUP(CONCATENATE($F171," ",$G171),AllocFactorMatrix,(AC$4+1),FALSE)*$E173</f>
        <v>44301.89091171461</v>
      </c>
    </row>
    <row r="172" spans="2:29" hidden="1" outlineLevel="1">
      <c r="F172" s="61" t="str">
        <f>F173</f>
        <v>LABOR_M</v>
      </c>
      <c r="G172" s="20" t="str">
        <f>$G$14</f>
        <v>CUSTOMER</v>
      </c>
      <c r="H172" s="24">
        <f t="shared" ca="1" si="68"/>
        <v>42799671.38135355</v>
      </c>
      <c r="I172" s="25">
        <f ca="1">VLOOKUP(CONCATENATE($F172," ",$G172),AllocFactorMatrix,(I$4+1),FALSE)*$E173</f>
        <v>33618685.849200368</v>
      </c>
      <c r="J172" s="25">
        <f ca="1">VLOOKUP(CONCATENATE($F172," ",$G172),AllocFactorMatrix,(J$4+1),FALSE)*$E173</f>
        <v>7810805.8508795099</v>
      </c>
      <c r="K172" s="25">
        <f ca="1">VLOOKUP(CONCATENATE($F172," ",$G172),AllocFactorMatrix,(K$4+1),FALSE)*$E173</f>
        <v>70390.339068571033</v>
      </c>
      <c r="L172" s="25">
        <f ca="1">VLOOKUP(CONCATENATE($F172," ",$G172),AllocFactorMatrix,(L$4+1),FALSE)*$E173</f>
        <v>9930.2623295507201</v>
      </c>
      <c r="M172" s="25">
        <f t="shared" ca="1" si="69"/>
        <v>7891126.4522776315</v>
      </c>
      <c r="N172" s="25">
        <f ca="1">VLOOKUP(CONCATENATE($F172," ",$G172),AllocFactorMatrix,(N$4+1),FALSE)*$E173</f>
        <v>134774.34140908468</v>
      </c>
      <c r="O172" s="25">
        <f ca="1">VLOOKUP(CONCATENATE($F172," ",$G172),AllocFactorMatrix,(O$4+1),FALSE)*$E173</f>
        <v>59252.363074901325</v>
      </c>
      <c r="P172" s="25">
        <f ca="1">VLOOKUP(CONCATENATE($F172," ",$G172),AllocFactorMatrix,(P$4+1),FALSE)*$E173</f>
        <v>28399.062143665989</v>
      </c>
      <c r="Q172" s="25">
        <f ca="1">VLOOKUP(CONCATENATE($F172," ",$G172),AllocFactorMatrix,(Q$4+1),FALSE)*$E173</f>
        <v>12098.995550258287</v>
      </c>
      <c r="R172" s="25">
        <f t="shared" ca="1" si="71"/>
        <v>234524.76217791031</v>
      </c>
      <c r="S172" s="25">
        <f ca="1">VLOOKUP(CONCATENATE($F172," ",$G172),AllocFactorMatrix,(S$4+1),FALSE)*$E173</f>
        <v>1960.8701137959001</v>
      </c>
      <c r="T172" s="25">
        <f ca="1">VLOOKUP(CONCATENATE($F172," ",$G172),AllocFactorMatrix,(T$4+1),FALSE)*$E173</f>
        <v>36868.851107565461</v>
      </c>
      <c r="U172" s="25">
        <f ca="1">VLOOKUP(CONCATENATE($F172," ",$G172),AllocFactorMatrix,(U$4+1),FALSE)*$E173</f>
        <v>73601.039955269458</v>
      </c>
      <c r="V172" s="25">
        <f ca="1">VLOOKUP(CONCATENATE($F172," ",$G172),AllocFactorMatrix,(V$4+1),FALSE)*$E173</f>
        <v>18156.292828881713</v>
      </c>
      <c r="W172" s="25">
        <f t="shared" ca="1" si="72"/>
        <v>130587.05400551253</v>
      </c>
      <c r="X172" s="25">
        <f ca="1">VLOOKUP(CONCATENATE($F172," ",$G172),AllocFactorMatrix,(X$4+1),FALSE)*$E173</f>
        <v>45252.290183875986</v>
      </c>
      <c r="Y172" s="25">
        <f ca="1">VLOOKUP(CONCATENATE($F172," ",$G172),AllocFactorMatrix,(Y$4+1),FALSE)*$E173</f>
        <v>759.32677246762046</v>
      </c>
      <c r="Z172" s="25">
        <f t="shared" ca="1" si="70"/>
        <v>46011.616956343605</v>
      </c>
      <c r="AA172" s="25">
        <f ca="1">VLOOKUP(CONCATENATE($F172," ",$G172),AllocFactorMatrix,(AA$4+1),FALSE)*$E173</f>
        <v>2648.1803951875822</v>
      </c>
      <c r="AB172" s="25">
        <f ca="1">VLOOKUP(CONCATENATE($F172," ",$G172),AllocFactorMatrix,(AB$4+1),FALSE)*$E173</f>
        <v>729485.53690399113</v>
      </c>
      <c r="AC172" s="25">
        <f ca="1">VLOOKUP(CONCATENATE($F172," ",$G172),AllocFactorMatrix,(AC$4+1),FALSE)*$E173</f>
        <v>146601.92943660505</v>
      </c>
    </row>
    <row r="173" spans="2:29" collapsed="1">
      <c r="D173" s="20" t="s">
        <v>577</v>
      </c>
      <c r="E173" s="22">
        <f>'Sch 4'!E161+'Sch 4'!E165+'Sch 4'!E158+'Sch 4'!G60</f>
        <v>166335629.18000001</v>
      </c>
      <c r="F173" s="61" t="s">
        <v>69</v>
      </c>
      <c r="G173" s="20" t="str">
        <f>$G$15</f>
        <v>TOTAL</v>
      </c>
      <c r="H173" s="24">
        <f t="shared" ca="1" si="68"/>
        <v>166335629.18000007</v>
      </c>
      <c r="I173" s="25">
        <f ca="1">VLOOKUP(CONCATENATE($F173," ",$G173),AllocFactorMatrix,(I$4+1),FALSE)*$E173</f>
        <v>98114640.486119017</v>
      </c>
      <c r="J173" s="25">
        <f ca="1">VLOOKUP(CONCATENATE($F173," ",$G173),AllocFactorMatrix,(J$4+1),FALSE)*$E173</f>
        <v>24613662.199785128</v>
      </c>
      <c r="K173" s="25">
        <f ca="1">VLOOKUP(CONCATENATE($F173," ",$G173),AllocFactorMatrix,(K$4+1),FALSE)*$E173</f>
        <v>244129.37909744514</v>
      </c>
      <c r="L173" s="25">
        <f ca="1">VLOOKUP(CONCATENATE($F173," ",$G173),AllocFactorMatrix,(L$4+1),FALSE)*$E173</f>
        <v>12950.194172642336</v>
      </c>
      <c r="M173" s="25">
        <f t="shared" ca="1" si="69"/>
        <v>24870741.773055218</v>
      </c>
      <c r="N173" s="25">
        <f ca="1">VLOOKUP(CONCATENATE($F173," ",$G173),AllocFactorMatrix,(N$4+1),FALSE)*$E173</f>
        <v>7335225.2678493476</v>
      </c>
      <c r="O173" s="25">
        <f ca="1">VLOOKUP(CONCATENATE($F173," ",$G173),AllocFactorMatrix,(O$4+1),FALSE)*$E173</f>
        <v>1911557.9082267298</v>
      </c>
      <c r="P173" s="25">
        <f ca="1">VLOOKUP(CONCATENATE($F173," ",$G173),AllocFactorMatrix,(P$4+1),FALSE)*$E173</f>
        <v>131433.23405690695</v>
      </c>
      <c r="Q173" s="25">
        <f ca="1">VLOOKUP(CONCATENATE($F173," ",$G173),AllocFactorMatrix,(Q$4+1),FALSE)*$E173</f>
        <v>32270.030009209502</v>
      </c>
      <c r="R173" s="25">
        <f t="shared" ca="1" si="71"/>
        <v>9410486.4401421938</v>
      </c>
      <c r="S173" s="25">
        <f ca="1">VLOOKUP(CONCATENATE($F173," ",$G173),AllocFactorMatrix,(S$4+1),FALSE)*$E173</f>
        <v>428007.98968624149</v>
      </c>
      <c r="T173" s="25">
        <f ca="1">VLOOKUP(CONCATENATE($F173," ",$G173),AllocFactorMatrix,(T$4+1),FALSE)*$E173</f>
        <v>4564847.5315769501</v>
      </c>
      <c r="U173" s="25">
        <f ca="1">VLOOKUP(CONCATENATE($F173," ",$G173),AllocFactorMatrix,(U$4+1),FALSE)*$E173</f>
        <v>22209593.564840969</v>
      </c>
      <c r="V173" s="25">
        <f ca="1">VLOOKUP(CONCATENATE($F173," ",$G173),AllocFactorMatrix,(V$4+1),FALSE)*$E173</f>
        <v>3339500.7002234375</v>
      </c>
      <c r="W173" s="25">
        <f t="shared" ca="1" si="72"/>
        <v>30541949.7863276</v>
      </c>
      <c r="X173" s="25">
        <f ca="1">VLOOKUP(CONCATENATE($F173," ",$G173),AllocFactorMatrix,(X$4+1),FALSE)*$E173</f>
        <v>2003773.1421926066</v>
      </c>
      <c r="Y173" s="25">
        <f ca="1">VLOOKUP(CONCATENATE($F173," ",$G173),AllocFactorMatrix,(Y$4+1),FALSE)*$E173</f>
        <v>43233.70520656892</v>
      </c>
      <c r="Z173" s="25">
        <f t="shared" ca="1" si="70"/>
        <v>2047006.8473991754</v>
      </c>
      <c r="AA173" s="25">
        <f ca="1">VLOOKUP(CONCATENATE($F173," ",$G173),AllocFactorMatrix,(AA$4+1),FALSE)*$E173</f>
        <v>38884.882977267946</v>
      </c>
      <c r="AB173" s="25">
        <f ca="1">VLOOKUP(CONCATENATE($F173," ",$G173),AllocFactorMatrix,(AB$4+1),FALSE)*$E173</f>
        <v>1078427.0903836475</v>
      </c>
      <c r="AC173" s="25">
        <f ca="1">VLOOKUP(CONCATENATE($F173," ",$G173),AllocFactorMatrix,(AC$4+1),FALSE)*$E173</f>
        <v>233491.87359595657</v>
      </c>
    </row>
    <row r="174" spans="2:29"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</row>
    <row r="175" spans="2:29" hidden="1" outlineLevel="1">
      <c r="F175" s="61" t="str">
        <f>F182</f>
        <v>BULK_TRANS</v>
      </c>
      <c r="G175" s="20" t="str">
        <f>$G$8</f>
        <v>PRODUCTION</v>
      </c>
      <c r="H175" s="24">
        <f t="shared" ref="H175:H182" si="73">SUBTOTAL(9,I175:AC175)</f>
        <v>0</v>
      </c>
      <c r="I175" s="25">
        <f>VLOOKUP(CONCATENATE($F175," ",$G175),AllocFactorMatrix,(I$4+1),FALSE)*$E182</f>
        <v>0</v>
      </c>
      <c r="J175" s="25">
        <f>VLOOKUP(CONCATENATE($F175," ",$G175),AllocFactorMatrix,(J$4+1),FALSE)*$E182</f>
        <v>0</v>
      </c>
      <c r="K175" s="25">
        <f>VLOOKUP(CONCATENATE($F175," ",$G175),AllocFactorMatrix,(K$4+1),FALSE)*$E182</f>
        <v>0</v>
      </c>
      <c r="L175" s="25">
        <f>VLOOKUP(CONCATENATE($F175," ",$G175),AllocFactorMatrix,(L$4+1),FALSE)*$E182</f>
        <v>0</v>
      </c>
      <c r="M175" s="25">
        <f t="shared" ref="M175:M182" si="74">SUBTOTAL(9,J175:L175)</f>
        <v>0</v>
      </c>
      <c r="N175" s="25">
        <f>VLOOKUP(CONCATENATE($F175," ",$G175),AllocFactorMatrix,(N$4+1),FALSE)*$E182</f>
        <v>0</v>
      </c>
      <c r="O175" s="25">
        <f>VLOOKUP(CONCATENATE($F175," ",$G175),AllocFactorMatrix,(O$4+1),FALSE)*$E182</f>
        <v>0</v>
      </c>
      <c r="P175" s="25">
        <f>VLOOKUP(CONCATENATE($F175," ",$G175),AllocFactorMatrix,(P$4+1),FALSE)*$E182</f>
        <v>0</v>
      </c>
      <c r="Q175" s="25">
        <f>VLOOKUP(CONCATENATE($F175," ",$G175),AllocFactorMatrix,(Q$4+1),FALSE)*$E182</f>
        <v>0</v>
      </c>
      <c r="R175" s="25">
        <f>SUBTOTAL(9,N175:Q175)</f>
        <v>0</v>
      </c>
      <c r="S175" s="25">
        <f>VLOOKUP(CONCATENATE($F175," ",$G175),AllocFactorMatrix,(S$4+1),FALSE)*$E182</f>
        <v>0</v>
      </c>
      <c r="T175" s="25">
        <f>VLOOKUP(CONCATENATE($F175," ",$G175),AllocFactorMatrix,(T$4+1),FALSE)*$E182</f>
        <v>0</v>
      </c>
      <c r="U175" s="25">
        <f>VLOOKUP(CONCATENATE($F175," ",$G175),AllocFactorMatrix,(U$4+1),FALSE)*$E182</f>
        <v>0</v>
      </c>
      <c r="V175" s="25">
        <f>VLOOKUP(CONCATENATE($F175," ",$G175),AllocFactorMatrix,(V$4+1),FALSE)*$E182</f>
        <v>0</v>
      </c>
      <c r="W175" s="25">
        <f>SUBTOTAL(9,S175:V175)</f>
        <v>0</v>
      </c>
      <c r="X175" s="25">
        <f>VLOOKUP(CONCATENATE($F175," ",$G175),AllocFactorMatrix,(X$4+1),FALSE)*$E182</f>
        <v>0</v>
      </c>
      <c r="Y175" s="25">
        <f>VLOOKUP(CONCATENATE($F175," ",$G175),AllocFactorMatrix,(Y$4+1),FALSE)*$E182</f>
        <v>0</v>
      </c>
      <c r="Z175" s="25">
        <f t="shared" ref="Z175:Z182" si="75">SUBTOTAL(9,X175:Y175)</f>
        <v>0</v>
      </c>
      <c r="AA175" s="25">
        <f>VLOOKUP(CONCATENATE($F175," ",$G175),AllocFactorMatrix,(AA$4+1),FALSE)*$E182</f>
        <v>0</v>
      </c>
      <c r="AB175" s="25">
        <f>VLOOKUP(CONCATENATE($F175," ",$G175),AllocFactorMatrix,(AB$4+1),FALSE)*$E182</f>
        <v>0</v>
      </c>
      <c r="AC175" s="25">
        <f>VLOOKUP(CONCATENATE($F175," ",$G175),AllocFactorMatrix,(AC$4+1),FALSE)*$E182</f>
        <v>0</v>
      </c>
    </row>
    <row r="176" spans="2:29" hidden="1" outlineLevel="1">
      <c r="F176" s="61" t="str">
        <f>F182</f>
        <v>BULK_TRANS</v>
      </c>
      <c r="G176" s="20" t="str">
        <f>$G$9</f>
        <v>BULKTRAN</v>
      </c>
      <c r="H176" s="24">
        <f t="shared" si="73"/>
        <v>285539.00000000006</v>
      </c>
      <c r="I176" s="25">
        <f>VLOOKUP(CONCATENATE($F176," ",$G176),AllocFactorMatrix,(I$4+1),FALSE)*$E182</f>
        <v>140012.02620985117</v>
      </c>
      <c r="J176" s="25">
        <f>VLOOKUP(CONCATENATE($F176," ",$G176),AllocFactorMatrix,(J$4+1),FALSE)*$E182</f>
        <v>35417.598426951256</v>
      </c>
      <c r="K176" s="25">
        <f>VLOOKUP(CONCATENATE($F176," ",$G176),AllocFactorMatrix,(K$4+1),FALSE)*$E182</f>
        <v>414.08559679821326</v>
      </c>
      <c r="L176" s="25">
        <f>VLOOKUP(CONCATENATE($F176," ",$G176),AllocFactorMatrix,(L$4+1),FALSE)*$E182</f>
        <v>10.201208665956578</v>
      </c>
      <c r="M176" s="25">
        <f t="shared" si="74"/>
        <v>35841.885232415429</v>
      </c>
      <c r="N176" s="25">
        <f>VLOOKUP(CONCATENATE($F176," ",$G176),AllocFactorMatrix,(N$4+1),FALSE)*$E182</f>
        <v>14819.167536760777</v>
      </c>
      <c r="O176" s="25">
        <f>VLOOKUP(CONCATENATE($F176," ",$G176),AllocFactorMatrix,(O$4+1),FALSE)*$E182</f>
        <v>4220.4261654316861</v>
      </c>
      <c r="P176" s="25">
        <f>VLOOKUP(CONCATENATE($F176," ",$G176),AllocFactorMatrix,(P$4+1),FALSE)*$E182</f>
        <v>333.98548069936851</v>
      </c>
      <c r="Q176" s="25">
        <f>VLOOKUP(CONCATENATE($F176," ",$G176),AllocFactorMatrix,(Q$4+1),FALSE)*$E182</f>
        <v>70.498446095596748</v>
      </c>
      <c r="R176" s="25">
        <f t="shared" ref="R176:R182" si="76">SUBTOTAL(9,N176:Q176)</f>
        <v>19444.077628987427</v>
      </c>
      <c r="S176" s="25">
        <f>VLOOKUP(CONCATENATE($F176," ",$G176),AllocFactorMatrix,(S$4+1),FALSE)*$E182</f>
        <v>890.19189152909917</v>
      </c>
      <c r="T176" s="25">
        <f>VLOOKUP(CONCATENATE($F176," ",$G176),AllocFactorMatrix,(T$4+1),FALSE)*$E182</f>
        <v>9704.653304391737</v>
      </c>
      <c r="U176" s="25">
        <f>VLOOKUP(CONCATENATE($F176," ",$G176),AllocFactorMatrix,(U$4+1),FALSE)*$E182</f>
        <v>64813.867400108866</v>
      </c>
      <c r="V176" s="25">
        <f>VLOOKUP(CONCATENATE($F176," ",$G176),AllocFactorMatrix,(V$4+1),FALSE)*$E182</f>
        <v>10168.071098101838</v>
      </c>
      <c r="W176" s="25">
        <f t="shared" ref="W176:W182" si="77">SUBTOTAL(9,S176:V176)</f>
        <v>85576.783694131533</v>
      </c>
      <c r="X176" s="25">
        <f>VLOOKUP(CONCATENATE($F176," ",$G176),AllocFactorMatrix,(X$4+1),FALSE)*$E182</f>
        <v>4022.3250892242427</v>
      </c>
      <c r="Y176" s="25">
        <f>VLOOKUP(CONCATENATE($F176," ",$G176),AllocFactorMatrix,(Y$4+1),FALSE)*$E182</f>
        <v>97.100398155196615</v>
      </c>
      <c r="Z176" s="25">
        <f t="shared" si="75"/>
        <v>4119.4254873794389</v>
      </c>
      <c r="AA176" s="25">
        <f>VLOOKUP(CONCATENATE($F176," ",$G176),AllocFactorMatrix,(AA$4+1),FALSE)*$E182</f>
        <v>70.128431761344487</v>
      </c>
      <c r="AB176" s="25">
        <f>VLOOKUP(CONCATENATE($F176," ",$G176),AllocFactorMatrix,(AB$4+1),FALSE)*$E182</f>
        <v>380.25035022173057</v>
      </c>
      <c r="AC176" s="25">
        <f>VLOOKUP(CONCATENATE($F176," ",$G176),AllocFactorMatrix,(AC$4+1),FALSE)*$E182</f>
        <v>94.422965251919337</v>
      </c>
    </row>
    <row r="177" spans="2:29" hidden="1" outlineLevel="1">
      <c r="F177" s="61" t="str">
        <f>F182</f>
        <v>BULK_TRANS</v>
      </c>
      <c r="G177" s="20" t="str">
        <f>$G$10</f>
        <v>SUBTRAN</v>
      </c>
      <c r="H177" s="24">
        <f t="shared" si="73"/>
        <v>0</v>
      </c>
      <c r="I177" s="25">
        <f>VLOOKUP(CONCATENATE($F177," ",$G177),AllocFactorMatrix,(I$4+1),FALSE)*$E182</f>
        <v>0</v>
      </c>
      <c r="J177" s="25">
        <f>VLOOKUP(CONCATENATE($F177," ",$G177),AllocFactorMatrix,(J$4+1),FALSE)*$E182</f>
        <v>0</v>
      </c>
      <c r="K177" s="25">
        <f>VLOOKUP(CONCATENATE($F177," ",$G177),AllocFactorMatrix,(K$4+1),FALSE)*$E182</f>
        <v>0</v>
      </c>
      <c r="L177" s="25">
        <f>VLOOKUP(CONCATENATE($F177," ",$G177),AllocFactorMatrix,(L$4+1),FALSE)*$E182</f>
        <v>0</v>
      </c>
      <c r="M177" s="25">
        <f t="shared" si="74"/>
        <v>0</v>
      </c>
      <c r="N177" s="25">
        <f>VLOOKUP(CONCATENATE($F177," ",$G177),AllocFactorMatrix,(N$4+1),FALSE)*$E182</f>
        <v>0</v>
      </c>
      <c r="O177" s="25">
        <f>VLOOKUP(CONCATENATE($F177," ",$G177),AllocFactorMatrix,(O$4+1),FALSE)*$E182</f>
        <v>0</v>
      </c>
      <c r="P177" s="25">
        <f>VLOOKUP(CONCATENATE($F177," ",$G177),AllocFactorMatrix,(P$4+1),FALSE)*$E182</f>
        <v>0</v>
      </c>
      <c r="Q177" s="25">
        <f>VLOOKUP(CONCATENATE($F177," ",$G177),AllocFactorMatrix,(Q$4+1),FALSE)*$E182</f>
        <v>0</v>
      </c>
      <c r="R177" s="25">
        <f t="shared" si="76"/>
        <v>0</v>
      </c>
      <c r="S177" s="25">
        <f>VLOOKUP(CONCATENATE($F177," ",$G177),AllocFactorMatrix,(S$4+1),FALSE)*$E182</f>
        <v>0</v>
      </c>
      <c r="T177" s="25">
        <f>VLOOKUP(CONCATENATE($F177," ",$G177),AllocFactorMatrix,(T$4+1),FALSE)*$E182</f>
        <v>0</v>
      </c>
      <c r="U177" s="25">
        <f>VLOOKUP(CONCATENATE($F177," ",$G177),AllocFactorMatrix,(U$4+1),FALSE)*$E182</f>
        <v>0</v>
      </c>
      <c r="V177" s="25">
        <f>VLOOKUP(CONCATENATE($F177," ",$G177),AllocFactorMatrix,(V$4+1),FALSE)*$E182</f>
        <v>0</v>
      </c>
      <c r="W177" s="25">
        <f t="shared" si="77"/>
        <v>0</v>
      </c>
      <c r="X177" s="25">
        <f>VLOOKUP(CONCATENATE($F177," ",$G177),AllocFactorMatrix,(X$4+1),FALSE)*$E182</f>
        <v>0</v>
      </c>
      <c r="Y177" s="25">
        <f>VLOOKUP(CONCATENATE($F177," ",$G177),AllocFactorMatrix,(Y$4+1),FALSE)*$E182</f>
        <v>0</v>
      </c>
      <c r="Z177" s="25">
        <f t="shared" si="75"/>
        <v>0</v>
      </c>
      <c r="AA177" s="25">
        <f>VLOOKUP(CONCATENATE($F177," ",$G177),AllocFactorMatrix,(AA$4+1),FALSE)*$E182</f>
        <v>0</v>
      </c>
      <c r="AB177" s="25">
        <f>VLOOKUP(CONCATENATE($F177," ",$G177),AllocFactorMatrix,(AB$4+1),FALSE)*$E182</f>
        <v>0</v>
      </c>
      <c r="AC177" s="25">
        <f>VLOOKUP(CONCATENATE($F177," ",$G177),AllocFactorMatrix,(AC$4+1),FALSE)*$E182</f>
        <v>0</v>
      </c>
    </row>
    <row r="178" spans="2:29" hidden="1" outlineLevel="1">
      <c r="F178" s="61" t="str">
        <f>F182</f>
        <v>BULK_TRANS</v>
      </c>
      <c r="G178" s="20" t="str">
        <f>$G$11</f>
        <v>DISTPRI</v>
      </c>
      <c r="H178" s="24">
        <f t="shared" si="73"/>
        <v>0</v>
      </c>
      <c r="I178" s="25">
        <f>VLOOKUP(CONCATENATE($F178," ",$G178),AllocFactorMatrix,(I$4+1),FALSE)*$E182</f>
        <v>0</v>
      </c>
      <c r="J178" s="25">
        <f>VLOOKUP(CONCATENATE($F178," ",$G178),AllocFactorMatrix,(J$4+1),FALSE)*$E182</f>
        <v>0</v>
      </c>
      <c r="K178" s="25">
        <f>VLOOKUP(CONCATENATE($F178," ",$G178),AllocFactorMatrix,(K$4+1),FALSE)*$E182</f>
        <v>0</v>
      </c>
      <c r="L178" s="25">
        <f>VLOOKUP(CONCATENATE($F178," ",$G178),AllocFactorMatrix,(L$4+1),FALSE)*$E182</f>
        <v>0</v>
      </c>
      <c r="M178" s="25">
        <f t="shared" si="74"/>
        <v>0</v>
      </c>
      <c r="N178" s="25">
        <f>VLOOKUP(CONCATENATE($F178," ",$G178),AllocFactorMatrix,(N$4+1),FALSE)*$E182</f>
        <v>0</v>
      </c>
      <c r="O178" s="25">
        <f>VLOOKUP(CONCATENATE($F178," ",$G178),AllocFactorMatrix,(O$4+1),FALSE)*$E182</f>
        <v>0</v>
      </c>
      <c r="P178" s="25">
        <f>VLOOKUP(CONCATENATE($F178," ",$G178),AllocFactorMatrix,(P$4+1),FALSE)*$E182</f>
        <v>0</v>
      </c>
      <c r="Q178" s="25">
        <f>VLOOKUP(CONCATENATE($F178," ",$G178),AllocFactorMatrix,(Q$4+1),FALSE)*$E182</f>
        <v>0</v>
      </c>
      <c r="R178" s="25">
        <f t="shared" si="76"/>
        <v>0</v>
      </c>
      <c r="S178" s="25">
        <f>VLOOKUP(CONCATENATE($F178," ",$G178),AllocFactorMatrix,(S$4+1),FALSE)*$E182</f>
        <v>0</v>
      </c>
      <c r="T178" s="25">
        <f>VLOOKUP(CONCATENATE($F178," ",$G178),AllocFactorMatrix,(T$4+1),FALSE)*$E182</f>
        <v>0</v>
      </c>
      <c r="U178" s="25">
        <f>VLOOKUP(CONCATENATE($F178," ",$G178),AllocFactorMatrix,(U$4+1),FALSE)*$E182</f>
        <v>0</v>
      </c>
      <c r="V178" s="25">
        <f>VLOOKUP(CONCATENATE($F178," ",$G178),AllocFactorMatrix,(V$4+1),FALSE)*$E182</f>
        <v>0</v>
      </c>
      <c r="W178" s="25">
        <f t="shared" si="77"/>
        <v>0</v>
      </c>
      <c r="X178" s="25">
        <f>VLOOKUP(CONCATENATE($F178," ",$G178),AllocFactorMatrix,(X$4+1),FALSE)*$E182</f>
        <v>0</v>
      </c>
      <c r="Y178" s="25">
        <f>VLOOKUP(CONCATENATE($F178," ",$G178),AllocFactorMatrix,(Y$4+1),FALSE)*$E182</f>
        <v>0</v>
      </c>
      <c r="Z178" s="25">
        <f t="shared" si="75"/>
        <v>0</v>
      </c>
      <c r="AA178" s="25">
        <f>VLOOKUP(CONCATENATE($F178," ",$G178),AllocFactorMatrix,(AA$4+1),FALSE)*$E182</f>
        <v>0</v>
      </c>
      <c r="AB178" s="25">
        <f>VLOOKUP(CONCATENATE($F178," ",$G178),AllocFactorMatrix,(AB$4+1),FALSE)*$E182</f>
        <v>0</v>
      </c>
      <c r="AC178" s="25">
        <f>VLOOKUP(CONCATENATE($F178," ",$G178),AllocFactorMatrix,(AC$4+1),FALSE)*$E182</f>
        <v>0</v>
      </c>
    </row>
    <row r="179" spans="2:29" hidden="1" outlineLevel="1">
      <c r="F179" s="61" t="str">
        <f>F182</f>
        <v>BULK_TRANS</v>
      </c>
      <c r="G179" s="20" t="str">
        <f>$G$12</f>
        <v>DISTSEC</v>
      </c>
      <c r="H179" s="24">
        <f t="shared" si="73"/>
        <v>0</v>
      </c>
      <c r="I179" s="25">
        <f>VLOOKUP(CONCATENATE($F179," ",$G179),AllocFactorMatrix,(I$4+1),FALSE)*$E182</f>
        <v>0</v>
      </c>
      <c r="J179" s="25">
        <f>VLOOKUP(CONCATENATE($F179," ",$G179),AllocFactorMatrix,(J$4+1),FALSE)*$E182</f>
        <v>0</v>
      </c>
      <c r="K179" s="25">
        <f>VLOOKUP(CONCATENATE($F179," ",$G179),AllocFactorMatrix,(K$4+1),FALSE)*$E182</f>
        <v>0</v>
      </c>
      <c r="L179" s="25">
        <f>VLOOKUP(CONCATENATE($F179," ",$G179),AllocFactorMatrix,(L$4+1),FALSE)*$E182</f>
        <v>0</v>
      </c>
      <c r="M179" s="25">
        <f t="shared" si="74"/>
        <v>0</v>
      </c>
      <c r="N179" s="25">
        <f>VLOOKUP(CONCATENATE($F179," ",$G179),AllocFactorMatrix,(N$4+1),FALSE)*$E182</f>
        <v>0</v>
      </c>
      <c r="O179" s="25">
        <f>VLOOKUP(CONCATENATE($F179," ",$G179),AllocFactorMatrix,(O$4+1),FALSE)*$E182</f>
        <v>0</v>
      </c>
      <c r="P179" s="25">
        <f>VLOOKUP(CONCATENATE($F179," ",$G179),AllocFactorMatrix,(P$4+1),FALSE)*$E182</f>
        <v>0</v>
      </c>
      <c r="Q179" s="25">
        <f>VLOOKUP(CONCATENATE($F179," ",$G179),AllocFactorMatrix,(Q$4+1),FALSE)*$E182</f>
        <v>0</v>
      </c>
      <c r="R179" s="25">
        <f t="shared" si="76"/>
        <v>0</v>
      </c>
      <c r="S179" s="25">
        <f>VLOOKUP(CONCATENATE($F179," ",$G179),AllocFactorMatrix,(S$4+1),FALSE)*$E182</f>
        <v>0</v>
      </c>
      <c r="T179" s="25">
        <f>VLOOKUP(CONCATENATE($F179," ",$G179),AllocFactorMatrix,(T$4+1),FALSE)*$E182</f>
        <v>0</v>
      </c>
      <c r="U179" s="25">
        <f>VLOOKUP(CONCATENATE($F179," ",$G179),AllocFactorMatrix,(U$4+1),FALSE)*$E182</f>
        <v>0</v>
      </c>
      <c r="V179" s="25">
        <f>VLOOKUP(CONCATENATE($F179," ",$G179),AllocFactorMatrix,(V$4+1),FALSE)*$E182</f>
        <v>0</v>
      </c>
      <c r="W179" s="25">
        <f t="shared" si="77"/>
        <v>0</v>
      </c>
      <c r="X179" s="25">
        <f>VLOOKUP(CONCATENATE($F179," ",$G179),AllocFactorMatrix,(X$4+1),FALSE)*$E182</f>
        <v>0</v>
      </c>
      <c r="Y179" s="25">
        <f>VLOOKUP(CONCATENATE($F179," ",$G179),AllocFactorMatrix,(Y$4+1),FALSE)*$E182</f>
        <v>0</v>
      </c>
      <c r="Z179" s="25">
        <f t="shared" si="75"/>
        <v>0</v>
      </c>
      <c r="AA179" s="25">
        <f>VLOOKUP(CONCATENATE($F179," ",$G179),AllocFactorMatrix,(AA$4+1),FALSE)*$E182</f>
        <v>0</v>
      </c>
      <c r="AB179" s="25">
        <f>VLOOKUP(CONCATENATE($F179," ",$G179),AllocFactorMatrix,(AB$4+1),FALSE)*$E182</f>
        <v>0</v>
      </c>
      <c r="AC179" s="25">
        <f>VLOOKUP(CONCATENATE($F179," ",$G179),AllocFactorMatrix,(AC$4+1),FALSE)*$E182</f>
        <v>0</v>
      </c>
    </row>
    <row r="180" spans="2:29" hidden="1" outlineLevel="1">
      <c r="F180" s="61" t="str">
        <f>F182</f>
        <v>BULK_TRANS</v>
      </c>
      <c r="G180" s="20" t="str">
        <f>$G$13</f>
        <v>ENERGY</v>
      </c>
      <c r="H180" s="24">
        <f t="shared" si="73"/>
        <v>0</v>
      </c>
      <c r="I180" s="25">
        <f>VLOOKUP(CONCATENATE($F180," ",$G180),AllocFactorMatrix,(I$4+1),FALSE)*$E182</f>
        <v>0</v>
      </c>
      <c r="J180" s="25">
        <f>VLOOKUP(CONCATENATE($F180," ",$G180),AllocFactorMatrix,(J$4+1),FALSE)*$E182</f>
        <v>0</v>
      </c>
      <c r="K180" s="25">
        <f>VLOOKUP(CONCATENATE($F180," ",$G180),AllocFactorMatrix,(K$4+1),FALSE)*$E182</f>
        <v>0</v>
      </c>
      <c r="L180" s="25">
        <f>VLOOKUP(CONCATENATE($F180," ",$G180),AllocFactorMatrix,(L$4+1),FALSE)*$E182</f>
        <v>0</v>
      </c>
      <c r="M180" s="25">
        <f t="shared" si="74"/>
        <v>0</v>
      </c>
      <c r="N180" s="25">
        <f>VLOOKUP(CONCATENATE($F180," ",$G180),AllocFactorMatrix,(N$4+1),FALSE)*$E182</f>
        <v>0</v>
      </c>
      <c r="O180" s="25">
        <f>VLOOKUP(CONCATENATE($F180," ",$G180),AllocFactorMatrix,(O$4+1),FALSE)*$E182</f>
        <v>0</v>
      </c>
      <c r="P180" s="25">
        <f>VLOOKUP(CONCATENATE($F180," ",$G180),AllocFactorMatrix,(P$4+1),FALSE)*$E182</f>
        <v>0</v>
      </c>
      <c r="Q180" s="25">
        <f>VLOOKUP(CONCATENATE($F180," ",$G180),AllocFactorMatrix,(Q$4+1),FALSE)*$E182</f>
        <v>0</v>
      </c>
      <c r="R180" s="25">
        <f t="shared" si="76"/>
        <v>0</v>
      </c>
      <c r="S180" s="25">
        <f>VLOOKUP(CONCATENATE($F180," ",$G180),AllocFactorMatrix,(S$4+1),FALSE)*$E182</f>
        <v>0</v>
      </c>
      <c r="T180" s="25">
        <f>VLOOKUP(CONCATENATE($F180," ",$G180),AllocFactorMatrix,(T$4+1),FALSE)*$E182</f>
        <v>0</v>
      </c>
      <c r="U180" s="25">
        <f>VLOOKUP(CONCATENATE($F180," ",$G180),AllocFactorMatrix,(U$4+1),FALSE)*$E182</f>
        <v>0</v>
      </c>
      <c r="V180" s="25">
        <f>VLOOKUP(CONCATENATE($F180," ",$G180),AllocFactorMatrix,(V$4+1),FALSE)*$E182</f>
        <v>0</v>
      </c>
      <c r="W180" s="25">
        <f t="shared" si="77"/>
        <v>0</v>
      </c>
      <c r="X180" s="25">
        <f>VLOOKUP(CONCATENATE($F180," ",$G180),AllocFactorMatrix,(X$4+1),FALSE)*$E182</f>
        <v>0</v>
      </c>
      <c r="Y180" s="25">
        <f>VLOOKUP(CONCATENATE($F180," ",$G180),AllocFactorMatrix,(Y$4+1),FALSE)*$E182</f>
        <v>0</v>
      </c>
      <c r="Z180" s="25">
        <f t="shared" si="75"/>
        <v>0</v>
      </c>
      <c r="AA180" s="25">
        <f>VLOOKUP(CONCATENATE($F180," ",$G180),AllocFactorMatrix,(AA$4+1),FALSE)*$E182</f>
        <v>0</v>
      </c>
      <c r="AB180" s="25">
        <f>VLOOKUP(CONCATENATE($F180," ",$G180),AllocFactorMatrix,(AB$4+1),FALSE)*$E182</f>
        <v>0</v>
      </c>
      <c r="AC180" s="25">
        <f>VLOOKUP(CONCATENATE($F180," ",$G180),AllocFactorMatrix,(AC$4+1),FALSE)*$E182</f>
        <v>0</v>
      </c>
    </row>
    <row r="181" spans="2:29" hidden="1" outlineLevel="1">
      <c r="F181" s="61" t="str">
        <f>F182</f>
        <v>BULK_TRANS</v>
      </c>
      <c r="G181" s="20" t="str">
        <f>$G$14</f>
        <v>CUSTOMER</v>
      </c>
      <c r="H181" s="24">
        <f t="shared" si="73"/>
        <v>0</v>
      </c>
      <c r="I181" s="25">
        <f>VLOOKUP(CONCATENATE($F181," ",$G181),AllocFactorMatrix,(I$4+1),FALSE)*$E182</f>
        <v>0</v>
      </c>
      <c r="J181" s="25">
        <f>VLOOKUP(CONCATENATE($F181," ",$G181),AllocFactorMatrix,(J$4+1),FALSE)*$E182</f>
        <v>0</v>
      </c>
      <c r="K181" s="25">
        <f>VLOOKUP(CONCATENATE($F181," ",$G181),AllocFactorMatrix,(K$4+1),FALSE)*$E182</f>
        <v>0</v>
      </c>
      <c r="L181" s="25">
        <f>VLOOKUP(CONCATENATE($F181," ",$G181),AllocFactorMatrix,(L$4+1),FALSE)*$E182</f>
        <v>0</v>
      </c>
      <c r="M181" s="25">
        <f t="shared" si="74"/>
        <v>0</v>
      </c>
      <c r="N181" s="25">
        <f>VLOOKUP(CONCATENATE($F181," ",$G181),AllocFactorMatrix,(N$4+1),FALSE)*$E182</f>
        <v>0</v>
      </c>
      <c r="O181" s="25">
        <f>VLOOKUP(CONCATENATE($F181," ",$G181),AllocFactorMatrix,(O$4+1),FALSE)*$E182</f>
        <v>0</v>
      </c>
      <c r="P181" s="25">
        <f>VLOOKUP(CONCATENATE($F181," ",$G181),AllocFactorMatrix,(P$4+1),FALSE)*$E182</f>
        <v>0</v>
      </c>
      <c r="Q181" s="25">
        <f>VLOOKUP(CONCATENATE($F181," ",$G181),AllocFactorMatrix,(Q$4+1),FALSE)*$E182</f>
        <v>0</v>
      </c>
      <c r="R181" s="25">
        <f t="shared" si="76"/>
        <v>0</v>
      </c>
      <c r="S181" s="25">
        <f>VLOOKUP(CONCATENATE($F181," ",$G181),AllocFactorMatrix,(S$4+1),FALSE)*$E182</f>
        <v>0</v>
      </c>
      <c r="T181" s="25">
        <f>VLOOKUP(CONCATENATE($F181," ",$G181),AllocFactorMatrix,(T$4+1),FALSE)*$E182</f>
        <v>0</v>
      </c>
      <c r="U181" s="25">
        <f>VLOOKUP(CONCATENATE($F181," ",$G181),AllocFactorMatrix,(U$4+1),FALSE)*$E182</f>
        <v>0</v>
      </c>
      <c r="V181" s="25">
        <f>VLOOKUP(CONCATENATE($F181," ",$G181),AllocFactorMatrix,(V$4+1),FALSE)*$E182</f>
        <v>0</v>
      </c>
      <c r="W181" s="25">
        <f t="shared" si="77"/>
        <v>0</v>
      </c>
      <c r="X181" s="25">
        <f>VLOOKUP(CONCATENATE($F181," ",$G181),AllocFactorMatrix,(X$4+1),FALSE)*$E182</f>
        <v>0</v>
      </c>
      <c r="Y181" s="25">
        <f>VLOOKUP(CONCATENATE($F181," ",$G181),AllocFactorMatrix,(Y$4+1),FALSE)*$E182</f>
        <v>0</v>
      </c>
      <c r="Z181" s="25">
        <f t="shared" si="75"/>
        <v>0</v>
      </c>
      <c r="AA181" s="25">
        <f>VLOOKUP(CONCATENATE($F181," ",$G181),AllocFactorMatrix,(AA$4+1),FALSE)*$E182</f>
        <v>0</v>
      </c>
      <c r="AB181" s="25">
        <f>VLOOKUP(CONCATENATE($F181," ",$G181),AllocFactorMatrix,(AB$4+1),FALSE)*$E182</f>
        <v>0</v>
      </c>
      <c r="AC181" s="25">
        <f>VLOOKUP(CONCATENATE($F181," ",$G181),AllocFactorMatrix,(AC$4+1),FALSE)*$E182</f>
        <v>0</v>
      </c>
    </row>
    <row r="182" spans="2:29" collapsed="1">
      <c r="B182" s="20"/>
      <c r="D182" s="20" t="s">
        <v>578</v>
      </c>
      <c r="E182" s="22">
        <f>'Sch 4'!E108</f>
        <v>285539</v>
      </c>
      <c r="F182" s="61" t="s">
        <v>33</v>
      </c>
      <c r="G182" s="20" t="str">
        <f>$G$15</f>
        <v>TOTAL</v>
      </c>
      <c r="H182" s="24">
        <f t="shared" si="73"/>
        <v>285539.00000000006</v>
      </c>
      <c r="I182" s="25">
        <f>VLOOKUP(CONCATENATE($F182," ",$G182),AllocFactorMatrix,(I$4+1),FALSE)*$E182</f>
        <v>140012.02620985117</v>
      </c>
      <c r="J182" s="25">
        <f>VLOOKUP(CONCATENATE($F182," ",$G182),AllocFactorMatrix,(J$4+1),FALSE)*$E182</f>
        <v>35417.598426951256</v>
      </c>
      <c r="K182" s="25">
        <f>VLOOKUP(CONCATENATE($F182," ",$G182),AllocFactorMatrix,(K$4+1),FALSE)*$E182</f>
        <v>414.08559679821326</v>
      </c>
      <c r="L182" s="25">
        <f>VLOOKUP(CONCATENATE($F182," ",$G182),AllocFactorMatrix,(L$4+1),FALSE)*$E182</f>
        <v>10.201208665956578</v>
      </c>
      <c r="M182" s="25">
        <f t="shared" si="74"/>
        <v>35841.885232415429</v>
      </c>
      <c r="N182" s="25">
        <f>VLOOKUP(CONCATENATE($F182," ",$G182),AllocFactorMatrix,(N$4+1),FALSE)*$E182</f>
        <v>14819.167536760777</v>
      </c>
      <c r="O182" s="25">
        <f>VLOOKUP(CONCATENATE($F182," ",$G182),AllocFactorMatrix,(O$4+1),FALSE)*$E182</f>
        <v>4220.4261654316861</v>
      </c>
      <c r="P182" s="25">
        <f>VLOOKUP(CONCATENATE($F182," ",$G182),AllocFactorMatrix,(P$4+1),FALSE)*$E182</f>
        <v>333.98548069936851</v>
      </c>
      <c r="Q182" s="25">
        <f>VLOOKUP(CONCATENATE($F182," ",$G182),AllocFactorMatrix,(Q$4+1),FALSE)*$E182</f>
        <v>70.498446095596748</v>
      </c>
      <c r="R182" s="25">
        <f t="shared" si="76"/>
        <v>19444.077628987427</v>
      </c>
      <c r="S182" s="25">
        <f>VLOOKUP(CONCATENATE($F182," ",$G182),AllocFactorMatrix,(S$4+1),FALSE)*$E182</f>
        <v>890.19189152909917</v>
      </c>
      <c r="T182" s="25">
        <f>VLOOKUP(CONCATENATE($F182," ",$G182),AllocFactorMatrix,(T$4+1),FALSE)*$E182</f>
        <v>9704.653304391737</v>
      </c>
      <c r="U182" s="25">
        <f>VLOOKUP(CONCATENATE($F182," ",$G182),AllocFactorMatrix,(U$4+1),FALSE)*$E182</f>
        <v>64813.867400108866</v>
      </c>
      <c r="V182" s="25">
        <f>VLOOKUP(CONCATENATE($F182," ",$G182),AllocFactorMatrix,(V$4+1),FALSE)*$E182</f>
        <v>10168.071098101838</v>
      </c>
      <c r="W182" s="25">
        <f t="shared" si="77"/>
        <v>85576.783694131533</v>
      </c>
      <c r="X182" s="25">
        <f>VLOOKUP(CONCATENATE($F182," ",$G182),AllocFactorMatrix,(X$4+1),FALSE)*$E182</f>
        <v>4022.3250892242427</v>
      </c>
      <c r="Y182" s="25">
        <f>VLOOKUP(CONCATENATE($F182," ",$G182),AllocFactorMatrix,(Y$4+1),FALSE)*$E182</f>
        <v>97.100398155196615</v>
      </c>
      <c r="Z182" s="25">
        <f t="shared" si="75"/>
        <v>4119.4254873794389</v>
      </c>
      <c r="AA182" s="25">
        <f>VLOOKUP(CONCATENATE($F182," ",$G182),AllocFactorMatrix,(AA$4+1),FALSE)*$E182</f>
        <v>70.128431761344487</v>
      </c>
      <c r="AB182" s="25">
        <f>VLOOKUP(CONCATENATE($F182," ",$G182),AllocFactorMatrix,(AB$4+1),FALSE)*$E182</f>
        <v>380.25035022173057</v>
      </c>
      <c r="AC182" s="25">
        <f>VLOOKUP(CONCATENATE($F182," ",$G182),AllocFactorMatrix,(AC$4+1),FALSE)*$E182</f>
        <v>94.422965251919337</v>
      </c>
    </row>
    <row r="183" spans="2:29">
      <c r="E183" s="22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</row>
    <row r="184" spans="2:29" hidden="1" outlineLevel="1">
      <c r="E184" s="22"/>
      <c r="F184" s="61"/>
      <c r="G184" s="20" t="str">
        <f>$G$8</f>
        <v>PRODUCTION</v>
      </c>
      <c r="H184" s="24">
        <f t="shared" ref="H184:AC184" ca="1" si="78">H166+H157+H175</f>
        <v>1292096896.0314941</v>
      </c>
      <c r="I184" s="24">
        <f t="shared" ca="1" si="78"/>
        <v>633570561.19419384</v>
      </c>
      <c r="J184" s="24">
        <f t="shared" ca="1" si="78"/>
        <v>160268716.33070669</v>
      </c>
      <c r="K184" s="24">
        <f t="shared" ca="1" si="78"/>
        <v>1873785.0672388717</v>
      </c>
      <c r="L184" s="24">
        <f t="shared" ca="1" si="78"/>
        <v>46161.645355107619</v>
      </c>
      <c r="M184" s="24">
        <f t="shared" ca="1" si="78"/>
        <v>162188663.04330066</v>
      </c>
      <c r="N184" s="24">
        <f t="shared" ca="1" si="78"/>
        <v>67058441.670032062</v>
      </c>
      <c r="O184" s="24">
        <f t="shared" ca="1" si="78"/>
        <v>19097914.98984161</v>
      </c>
      <c r="P184" s="24">
        <f t="shared" ca="1" si="78"/>
        <v>1511322.8068013147</v>
      </c>
      <c r="Q184" s="24">
        <f t="shared" ca="1" si="78"/>
        <v>319013.59665462223</v>
      </c>
      <c r="R184" s="24">
        <f t="shared" ca="1" si="78"/>
        <v>87986693.063329607</v>
      </c>
      <c r="S184" s="24">
        <f t="shared" ca="1" si="78"/>
        <v>4028220.943258727</v>
      </c>
      <c r="T184" s="24">
        <f t="shared" ca="1" si="78"/>
        <v>43914675.094002388</v>
      </c>
      <c r="U184" s="24">
        <f t="shared" ca="1" si="78"/>
        <v>293290222.65777189</v>
      </c>
      <c r="V184" s="24">
        <f t="shared" ca="1" si="78"/>
        <v>46011694.039990798</v>
      </c>
      <c r="W184" s="24">
        <f t="shared" ca="1" si="78"/>
        <v>387244812.7350238</v>
      </c>
      <c r="X184" s="24">
        <f t="shared" ca="1" si="78"/>
        <v>18201484.780069441</v>
      </c>
      <c r="Y184" s="24">
        <f t="shared" ca="1" si="78"/>
        <v>439390.49677890504</v>
      </c>
      <c r="Z184" s="24">
        <f t="shared" ca="1" si="78"/>
        <v>18640875.276848346</v>
      </c>
      <c r="AA184" s="24">
        <f t="shared" ca="1" si="78"/>
        <v>317339.23913157103</v>
      </c>
      <c r="AB184" s="24">
        <f t="shared" ca="1" si="78"/>
        <v>1720676.6754677531</v>
      </c>
      <c r="AC184" s="24">
        <f t="shared" ca="1" si="78"/>
        <v>427274.8041987071</v>
      </c>
    </row>
    <row r="185" spans="2:29" hidden="1" outlineLevel="1">
      <c r="E185" s="22"/>
      <c r="F185" s="61"/>
      <c r="G185" s="20" t="str">
        <f>$G$9</f>
        <v>BULKTRAN</v>
      </c>
      <c r="H185" s="24">
        <f t="shared" ref="H185:AC185" ca="1" si="79">H167+H158+H176</f>
        <v>687807357.43279135</v>
      </c>
      <c r="I185" s="24">
        <f t="shared" ca="1" si="79"/>
        <v>337261466.05615503</v>
      </c>
      <c r="J185" s="24">
        <f t="shared" ca="1" si="79"/>
        <v>85314036.893934384</v>
      </c>
      <c r="K185" s="24">
        <f t="shared" ca="1" si="79"/>
        <v>997450.85639705742</v>
      </c>
      <c r="L185" s="24">
        <f t="shared" ca="1" si="79"/>
        <v>24572.707669187341</v>
      </c>
      <c r="M185" s="24">
        <f t="shared" ca="1" si="79"/>
        <v>86336060.45800063</v>
      </c>
      <c r="N185" s="24">
        <f t="shared" ca="1" si="79"/>
        <v>35696463.40014232</v>
      </c>
      <c r="O185" s="24">
        <f t="shared" ca="1" si="79"/>
        <v>10166177.538219918</v>
      </c>
      <c r="P185" s="24">
        <f t="shared" ca="1" si="79"/>
        <v>804505.41222303512</v>
      </c>
      <c r="Q185" s="24">
        <f t="shared" ca="1" si="79"/>
        <v>169816.90736512517</v>
      </c>
      <c r="R185" s="24">
        <f t="shared" ca="1" si="79"/>
        <v>46836963.257950395</v>
      </c>
      <c r="S185" s="24">
        <f t="shared" ca="1" si="79"/>
        <v>2144297.3902714788</v>
      </c>
      <c r="T185" s="24">
        <f t="shared" ca="1" si="79"/>
        <v>23376603.350488327</v>
      </c>
      <c r="U185" s="24">
        <f t="shared" ca="1" si="79"/>
        <v>156123874.01184505</v>
      </c>
      <c r="V185" s="24">
        <f t="shared" ca="1" si="79"/>
        <v>24492885.7780344</v>
      </c>
      <c r="W185" s="24">
        <f t="shared" ca="1" si="79"/>
        <v>206137660.53063923</v>
      </c>
      <c r="X185" s="24">
        <f t="shared" ca="1" si="79"/>
        <v>9688990.9621976092</v>
      </c>
      <c r="Y185" s="24">
        <f t="shared" ca="1" si="79"/>
        <v>233895.7839762613</v>
      </c>
      <c r="Z185" s="24">
        <f t="shared" ca="1" si="79"/>
        <v>9922886.7461738698</v>
      </c>
      <c r="AA185" s="24">
        <f t="shared" ca="1" si="79"/>
        <v>168925.61552248971</v>
      </c>
      <c r="AB185" s="24">
        <f t="shared" ca="1" si="79"/>
        <v>915948.39426103595</v>
      </c>
      <c r="AC185" s="24">
        <f t="shared" ca="1" si="79"/>
        <v>227446.37408862158</v>
      </c>
    </row>
    <row r="186" spans="2:29" hidden="1" outlineLevel="1">
      <c r="E186" s="22"/>
      <c r="F186" s="61"/>
      <c r="G186" s="20" t="str">
        <f>$G$10</f>
        <v>SUBTRAN</v>
      </c>
      <c r="H186" s="24">
        <f t="shared" ref="H186:AC186" ca="1" si="80">H168+H159+H177</f>
        <v>263670514.7614412</v>
      </c>
      <c r="I186" s="24">
        <f t="shared" ca="1" si="80"/>
        <v>125217604.04344377</v>
      </c>
      <c r="J186" s="24">
        <f t="shared" ca="1" si="80"/>
        <v>32053858.957010861</v>
      </c>
      <c r="K186" s="24">
        <f t="shared" ca="1" si="80"/>
        <v>373530.75463614048</v>
      </c>
      <c r="L186" s="24">
        <f t="shared" ca="1" si="80"/>
        <v>12245.914507657501</v>
      </c>
      <c r="M186" s="24">
        <f t="shared" ca="1" si="80"/>
        <v>32439635.626154657</v>
      </c>
      <c r="N186" s="24">
        <f t="shared" ca="1" si="80"/>
        <v>13970629.068532983</v>
      </c>
      <c r="O186" s="24">
        <f t="shared" ca="1" si="80"/>
        <v>3959943.2643382787</v>
      </c>
      <c r="P186" s="24">
        <f t="shared" ca="1" si="80"/>
        <v>405628.55932349293</v>
      </c>
      <c r="Q186" s="24">
        <f t="shared" ca="1" si="80"/>
        <v>0</v>
      </c>
      <c r="R186" s="24">
        <f t="shared" ca="1" si="80"/>
        <v>18336200.892194755</v>
      </c>
      <c r="S186" s="24">
        <f t="shared" ca="1" si="80"/>
        <v>782417.97156741039</v>
      </c>
      <c r="T186" s="24">
        <f t="shared" ca="1" si="80"/>
        <v>9043093.4560271408</v>
      </c>
      <c r="U186" s="24">
        <f t="shared" ca="1" si="80"/>
        <v>73662736.381310359</v>
      </c>
      <c r="V186" s="24">
        <f t="shared" ca="1" si="80"/>
        <v>0</v>
      </c>
      <c r="W186" s="24">
        <f t="shared" ca="1" si="80"/>
        <v>83488247.808904901</v>
      </c>
      <c r="X186" s="24">
        <f t="shared" ca="1" si="80"/>
        <v>3791549.5181098492</v>
      </c>
      <c r="Y186" s="24">
        <f t="shared" ca="1" si="80"/>
        <v>90715.347763062004</v>
      </c>
      <c r="Z186" s="24">
        <f t="shared" ca="1" si="80"/>
        <v>3882264.8658729112</v>
      </c>
      <c r="AA186" s="24">
        <f t="shared" ca="1" si="80"/>
        <v>62260.792101578481</v>
      </c>
      <c r="AB186" s="24">
        <f t="shared" ca="1" si="80"/>
        <v>195579.76661355566</v>
      </c>
      <c r="AC186" s="24">
        <f t="shared" ca="1" si="80"/>
        <v>48720.96615508687</v>
      </c>
    </row>
    <row r="187" spans="2:29" hidden="1" outlineLevel="1">
      <c r="E187" s="22"/>
      <c r="F187" s="61"/>
      <c r="G187" s="20" t="str">
        <f>$G$11</f>
        <v>DISTPRI</v>
      </c>
      <c r="H187" s="24">
        <f t="shared" ref="H187:AC187" ca="1" si="81">H169+H160+H178</f>
        <v>550887140.61366785</v>
      </c>
      <c r="I187" s="24">
        <f t="shared" ca="1" si="81"/>
        <v>366063763.52116752</v>
      </c>
      <c r="J187" s="24">
        <f t="shared" ca="1" si="81"/>
        <v>92160808.528821349</v>
      </c>
      <c r="K187" s="24">
        <f t="shared" ca="1" si="81"/>
        <v>1075483.6073671221</v>
      </c>
      <c r="L187" s="24">
        <f t="shared" ca="1" si="81"/>
        <v>0</v>
      </c>
      <c r="M187" s="24">
        <f t="shared" ca="1" si="81"/>
        <v>93236292.136188477</v>
      </c>
      <c r="N187" s="24">
        <f t="shared" ca="1" si="81"/>
        <v>39742293.497679688</v>
      </c>
      <c r="O187" s="24">
        <f t="shared" ca="1" si="81"/>
        <v>11281978.483885013</v>
      </c>
      <c r="P187" s="24">
        <f t="shared" ca="1" si="81"/>
        <v>0</v>
      </c>
      <c r="Q187" s="24">
        <f t="shared" ca="1" si="81"/>
        <v>0</v>
      </c>
      <c r="R187" s="24">
        <f t="shared" ca="1" si="81"/>
        <v>51024271.981564693</v>
      </c>
      <c r="S187" s="24">
        <f t="shared" ca="1" si="81"/>
        <v>2266649.0243807747</v>
      </c>
      <c r="T187" s="24">
        <f t="shared" ca="1" si="81"/>
        <v>26216966.533407476</v>
      </c>
      <c r="U187" s="24">
        <f t="shared" ca="1" si="81"/>
        <v>0</v>
      </c>
      <c r="V187" s="24">
        <f t="shared" ca="1" si="81"/>
        <v>0</v>
      </c>
      <c r="W187" s="24">
        <f t="shared" ca="1" si="81"/>
        <v>28483615.557788249</v>
      </c>
      <c r="X187" s="24">
        <f t="shared" ca="1" si="81"/>
        <v>10785388.848749705</v>
      </c>
      <c r="Y187" s="24">
        <f t="shared" ca="1" si="81"/>
        <v>258409.00085322009</v>
      </c>
      <c r="Z187" s="24">
        <f t="shared" ca="1" si="81"/>
        <v>11043797.849602925</v>
      </c>
      <c r="AA187" s="24">
        <f t="shared" ca="1" si="81"/>
        <v>185560.0359253003</v>
      </c>
      <c r="AB187" s="24">
        <f t="shared" ca="1" si="81"/>
        <v>680204.59806138068</v>
      </c>
      <c r="AC187" s="24">
        <f t="shared" ca="1" si="81"/>
        <v>169634.93336932757</v>
      </c>
    </row>
    <row r="188" spans="2:29" hidden="1" outlineLevel="1">
      <c r="E188" s="22"/>
      <c r="F188" s="61"/>
      <c r="G188" s="20" t="str">
        <f>$G$12</f>
        <v>DISTSEC</v>
      </c>
      <c r="H188" s="24">
        <f t="shared" ref="H188:AC188" ca="1" si="82">H170+H161+H179</f>
        <v>243800812.92794427</v>
      </c>
      <c r="I188" s="24">
        <f t="shared" ca="1" si="82"/>
        <v>182022116.52631739</v>
      </c>
      <c r="J188" s="24">
        <f t="shared" ca="1" si="82"/>
        <v>40861553.133034766</v>
      </c>
      <c r="K188" s="24">
        <f t="shared" ca="1" si="82"/>
        <v>0</v>
      </c>
      <c r="L188" s="24">
        <f t="shared" ca="1" si="82"/>
        <v>0</v>
      </c>
      <c r="M188" s="24">
        <f t="shared" ca="1" si="82"/>
        <v>40861553.133034766</v>
      </c>
      <c r="N188" s="24">
        <f t="shared" ca="1" si="82"/>
        <v>14404128.246104958</v>
      </c>
      <c r="O188" s="24">
        <f t="shared" ca="1" si="82"/>
        <v>0</v>
      </c>
      <c r="P188" s="24">
        <f t="shared" ca="1" si="82"/>
        <v>0</v>
      </c>
      <c r="Q188" s="24">
        <f t="shared" ca="1" si="82"/>
        <v>0</v>
      </c>
      <c r="R188" s="24">
        <f t="shared" ca="1" si="82"/>
        <v>14404128.246104958</v>
      </c>
      <c r="S188" s="24">
        <f t="shared" ca="1" si="82"/>
        <v>637534.73109795153</v>
      </c>
      <c r="T188" s="24">
        <f t="shared" ca="1" si="82"/>
        <v>0</v>
      </c>
      <c r="U188" s="24">
        <f t="shared" ca="1" si="82"/>
        <v>0</v>
      </c>
      <c r="V188" s="24">
        <f t="shared" ca="1" si="82"/>
        <v>0</v>
      </c>
      <c r="W188" s="24">
        <f t="shared" ca="1" si="82"/>
        <v>637534.73109795153</v>
      </c>
      <c r="X188" s="24">
        <f t="shared" ca="1" si="82"/>
        <v>4008883.7591024153</v>
      </c>
      <c r="Y188" s="24">
        <f t="shared" ca="1" si="82"/>
        <v>0</v>
      </c>
      <c r="Z188" s="24">
        <f t="shared" ca="1" si="82"/>
        <v>4008883.7591024153</v>
      </c>
      <c r="AA188" s="24">
        <f t="shared" ca="1" si="82"/>
        <v>65369.958496530002</v>
      </c>
      <c r="AB188" s="24">
        <f t="shared" ca="1" si="82"/>
        <v>1443468.1596271812</v>
      </c>
      <c r="AC188" s="24">
        <f t="shared" ca="1" si="82"/>
        <v>357758.41416307446</v>
      </c>
    </row>
    <row r="189" spans="2:29" hidden="1" outlineLevel="1">
      <c r="E189" s="22"/>
      <c r="F189" s="61"/>
      <c r="G189" s="20" t="str">
        <f>$G$13</f>
        <v>ENERGY</v>
      </c>
      <c r="H189" s="24">
        <f t="shared" ref="H189:AC189" ca="1" si="83">H171+H162+H180</f>
        <v>29164538.394499056</v>
      </c>
      <c r="I189" s="24">
        <f t="shared" ca="1" si="83"/>
        <v>10602256.985724326</v>
      </c>
      <c r="J189" s="24">
        <f t="shared" ca="1" si="83"/>
        <v>3422049.739472039</v>
      </c>
      <c r="K189" s="24">
        <f t="shared" ca="1" si="83"/>
        <v>39175.977083050078</v>
      </c>
      <c r="L189" s="24">
        <f t="shared" ca="1" si="83"/>
        <v>992.91271307736361</v>
      </c>
      <c r="M189" s="24">
        <f t="shared" ca="1" si="83"/>
        <v>3462218.6292681666</v>
      </c>
      <c r="N189" s="24">
        <f t="shared" ca="1" si="83"/>
        <v>1655990.4365233392</v>
      </c>
      <c r="O189" s="24">
        <f t="shared" ca="1" si="83"/>
        <v>462236.43263425474</v>
      </c>
      <c r="P189" s="24">
        <f t="shared" ca="1" si="83"/>
        <v>36595.608817624525</v>
      </c>
      <c r="Q189" s="24">
        <f t="shared" ca="1" si="83"/>
        <v>7501.9323802776689</v>
      </c>
      <c r="R189" s="24">
        <f t="shared" ca="1" si="83"/>
        <v>2162324.4103554962</v>
      </c>
      <c r="S189" s="24">
        <f t="shared" ca="1" si="83"/>
        <v>110346.20138020786</v>
      </c>
      <c r="T189" s="24">
        <f t="shared" ca="1" si="83"/>
        <v>1318726.4064425034</v>
      </c>
      <c r="U189" s="24">
        <f t="shared" ca="1" si="83"/>
        <v>9322778.6545515284</v>
      </c>
      <c r="V189" s="24">
        <f t="shared" ca="1" si="83"/>
        <v>1494065.3988561197</v>
      </c>
      <c r="W189" s="24">
        <f t="shared" ca="1" si="83"/>
        <v>12245916.661230359</v>
      </c>
      <c r="X189" s="24">
        <f t="shared" ca="1" si="83"/>
        <v>449180.55795673095</v>
      </c>
      <c r="Y189" s="24">
        <f t="shared" ca="1" si="83"/>
        <v>10557.329537887203</v>
      </c>
      <c r="Z189" s="24">
        <f t="shared" ca="1" si="83"/>
        <v>459737.88749461813</v>
      </c>
      <c r="AA189" s="24">
        <f t="shared" ca="1" si="83"/>
        <v>10313.656423528964</v>
      </c>
      <c r="AB189" s="24">
        <f t="shared" ca="1" si="83"/>
        <v>177468.27309085592</v>
      </c>
      <c r="AC189" s="24">
        <f t="shared" ca="1" si="83"/>
        <v>44301.89091171461</v>
      </c>
    </row>
    <row r="190" spans="2:29" hidden="1" outlineLevel="1">
      <c r="E190" s="22"/>
      <c r="F190" s="61"/>
      <c r="G190" s="20" t="str">
        <f>$G$14</f>
        <v>CUSTOMER</v>
      </c>
      <c r="H190" s="24">
        <f t="shared" ref="H190:AC190" ca="1" si="84">H172+H163+H181</f>
        <v>508939987.68816203</v>
      </c>
      <c r="I190" s="24">
        <f t="shared" ca="1" si="84"/>
        <v>368336279.19915217</v>
      </c>
      <c r="J190" s="24">
        <f t="shared" ca="1" si="84"/>
        <v>89857443.788866892</v>
      </c>
      <c r="K190" s="24">
        <f t="shared" ca="1" si="84"/>
        <v>737696.96406439552</v>
      </c>
      <c r="L190" s="24">
        <f t="shared" ca="1" si="84"/>
        <v>105131.12292840589</v>
      </c>
      <c r="M190" s="24">
        <f t="shared" ca="1" si="84"/>
        <v>90700271.875859693</v>
      </c>
      <c r="N190" s="24">
        <f t="shared" ca="1" si="84"/>
        <v>1506612.0532415491</v>
      </c>
      <c r="O190" s="24">
        <f t="shared" ca="1" si="84"/>
        <v>618329.81970756047</v>
      </c>
      <c r="P190" s="24">
        <f t="shared" ca="1" si="84"/>
        <v>301559.86072333332</v>
      </c>
      <c r="Q190" s="24">
        <f t="shared" ca="1" si="84"/>
        <v>129165.45142923726</v>
      </c>
      <c r="R190" s="24">
        <f t="shared" ca="1" si="84"/>
        <v>2555667.18510168</v>
      </c>
      <c r="S190" s="24">
        <f t="shared" ca="1" si="84"/>
        <v>21712.439054500512</v>
      </c>
      <c r="T190" s="24">
        <f t="shared" ca="1" si="84"/>
        <v>385058.16158110485</v>
      </c>
      <c r="U190" s="24">
        <f t="shared" ca="1" si="84"/>
        <v>781915.28543344385</v>
      </c>
      <c r="V190" s="24">
        <f t="shared" ca="1" si="84"/>
        <v>193757.05193398448</v>
      </c>
      <c r="W190" s="24">
        <f t="shared" ca="1" si="84"/>
        <v>1382442.9380030339</v>
      </c>
      <c r="X190" s="24">
        <f t="shared" ca="1" si="84"/>
        <v>509724.60703361372</v>
      </c>
      <c r="Y190" s="24">
        <f t="shared" ca="1" si="84"/>
        <v>7862.3970259997295</v>
      </c>
      <c r="Z190" s="24">
        <f t="shared" ca="1" si="84"/>
        <v>517587.00405961339</v>
      </c>
      <c r="AA190" s="24">
        <f t="shared" ca="1" si="84"/>
        <v>30234.56680688616</v>
      </c>
      <c r="AB190" s="24">
        <f t="shared" ca="1" si="84"/>
        <v>39418492.711240172</v>
      </c>
      <c r="AC190" s="24">
        <f t="shared" ca="1" si="84"/>
        <v>5999012.2079387615</v>
      </c>
    </row>
    <row r="191" spans="2:29" collapsed="1">
      <c r="B191" s="59" t="s">
        <v>135</v>
      </c>
      <c r="E191" s="24">
        <f>E173+E164+E182</f>
        <v>3576367247.8499999</v>
      </c>
      <c r="F191" s="61"/>
      <c r="G191" s="20" t="str">
        <f>$G$15</f>
        <v>TOTAL</v>
      </c>
      <c r="H191" s="24">
        <f ca="1">H173+H164+H182</f>
        <v>3576367247.8499994</v>
      </c>
      <c r="I191" s="24">
        <f ca="1">I173+I164+I182</f>
        <v>2023074047.5261538</v>
      </c>
      <c r="J191" s="24">
        <f t="shared" ref="J191:AC191" ca="1" si="85">J173+J164+J182</f>
        <v>503938467.37184691</v>
      </c>
      <c r="K191" s="24">
        <f t="shared" ca="1" si="85"/>
        <v>5097123.2267866377</v>
      </c>
      <c r="L191" s="24">
        <f t="shared" ca="1" si="85"/>
        <v>189104.30317343574</v>
      </c>
      <c r="M191" s="24">
        <f t="shared" ca="1" si="85"/>
        <v>509224694.90180701</v>
      </c>
      <c r="N191" s="24">
        <f t="shared" ca="1" si="85"/>
        <v>174034558.3722569</v>
      </c>
      <c r="O191" s="24">
        <f t="shared" ca="1" si="85"/>
        <v>45586580.528626636</v>
      </c>
      <c r="P191" s="24">
        <f t="shared" ca="1" si="85"/>
        <v>3059612.2478888002</v>
      </c>
      <c r="Q191" s="24">
        <f t="shared" ca="1" si="85"/>
        <v>625497.88782926241</v>
      </c>
      <c r="R191" s="24">
        <f t="shared" ca="1" si="85"/>
        <v>223306249.03660157</v>
      </c>
      <c r="S191" s="24">
        <f t="shared" ca="1" si="85"/>
        <v>9991178.7010110505</v>
      </c>
      <c r="T191" s="24">
        <f t="shared" ca="1" si="85"/>
        <v>104255123.00194895</v>
      </c>
      <c r="U191" s="24">
        <f t="shared" ca="1" si="85"/>
        <v>533181526.9909122</v>
      </c>
      <c r="V191" s="24">
        <f t="shared" ca="1" si="85"/>
        <v>72192402.268815294</v>
      </c>
      <c r="W191" s="24">
        <f t="shared" ca="1" si="85"/>
        <v>719620230.96268761</v>
      </c>
      <c r="X191" s="24">
        <f t="shared" ca="1" si="85"/>
        <v>47435203.033219367</v>
      </c>
      <c r="Y191" s="24">
        <f t="shared" ca="1" si="85"/>
        <v>1040830.3559353354</v>
      </c>
      <c r="Z191" s="24">
        <f t="shared" ca="1" si="85"/>
        <v>48476033.389154695</v>
      </c>
      <c r="AA191" s="24">
        <f t="shared" ca="1" si="85"/>
        <v>840003.86440788454</v>
      </c>
      <c r="AB191" s="24">
        <f t="shared" ca="1" si="85"/>
        <v>44551838.578361943</v>
      </c>
      <c r="AC191" s="24">
        <f t="shared" ca="1" si="85"/>
        <v>7274149.5908252923</v>
      </c>
    </row>
    <row r="192" spans="2:29">
      <c r="E192" s="24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</row>
    <row r="193" spans="2:29" hidden="1" outlineLevel="1">
      <c r="F193" s="61" t="str">
        <f>F200</f>
        <v>LABOR_M</v>
      </c>
      <c r="G193" s="20" t="str">
        <f>$G$8</f>
        <v>PRODUCTION</v>
      </c>
      <c r="H193" s="24">
        <f t="shared" ref="H193:H199" ca="1" si="86">SUBTOTAL(9,I193:AC193)</f>
        <v>844916.01348365739</v>
      </c>
      <c r="I193" s="25">
        <f ca="1">VLOOKUP(CONCATENATE($F193," ",$G193),AllocFactorMatrix,(I$4+1),FALSE)*$E200</f>
        <v>414298.58276801696</v>
      </c>
      <c r="J193" s="25">
        <f ca="1">VLOOKUP(CONCATENATE($F193," ",$G193),AllocFactorMatrix,(J$4+1),FALSE)*$E200</f>
        <v>104801.43192371169</v>
      </c>
      <c r="K193" s="25">
        <f ca="1">VLOOKUP(CONCATENATE($F193," ",$G193),AllocFactorMatrix,(K$4+1),FALSE)*$E200</f>
        <v>1225.2881451841865</v>
      </c>
      <c r="L193" s="25">
        <f ca="1">VLOOKUP(CONCATENATE($F193," ",$G193),AllocFactorMatrix,(L$4+1),FALSE)*$E200</f>
        <v>30.185594818063269</v>
      </c>
      <c r="M193" s="25">
        <f t="shared" ref="M193:M200" ca="1" si="87">SUBTOTAL(9,J193:L193)</f>
        <v>106056.90566371393</v>
      </c>
      <c r="N193" s="25">
        <f ca="1">VLOOKUP(CONCATENATE($F193," ",$G193),AllocFactorMatrix,(N$4+1),FALSE)*$E200</f>
        <v>43850.23397261442</v>
      </c>
      <c r="O193" s="25">
        <f ca="1">VLOOKUP(CONCATENATE($F193," ",$G193),AllocFactorMatrix,(O$4+1),FALSE)*$E200</f>
        <v>12488.331369440453</v>
      </c>
      <c r="P193" s="25">
        <f ca="1">VLOOKUP(CONCATENATE($F193," ",$G193),AllocFactorMatrix,(P$4+1),FALSE)*$E200</f>
        <v>988.27018695846584</v>
      </c>
      <c r="Q193" s="25">
        <f ca="1">VLOOKUP(CONCATENATE($F193," ",$G193),AllocFactorMatrix,(Q$4+1),FALSE)*$E200</f>
        <v>208.60641114483167</v>
      </c>
      <c r="R193" s="25">
        <f ca="1">SUBTOTAL(9,N193:Q193)</f>
        <v>57535.441940158169</v>
      </c>
      <c r="S193" s="25">
        <f ca="1">VLOOKUP(CONCATENATE($F193," ",$G193),AllocFactorMatrix,(S$4+1),FALSE)*$E200</f>
        <v>2634.0968632174331</v>
      </c>
      <c r="T193" s="25">
        <f ca="1">VLOOKUP(CONCATENATE($F193," ",$G193),AllocFactorMatrix,(T$4+1),FALSE)*$E200</f>
        <v>28716.276873518738</v>
      </c>
      <c r="U193" s="25">
        <f ca="1">VLOOKUP(CONCATENATE($F193," ",$G193),AllocFactorMatrix,(U$4+1),FALSE)*$E200</f>
        <v>191785.62109609673</v>
      </c>
      <c r="V193" s="25">
        <f ca="1">VLOOKUP(CONCATENATE($F193," ",$G193),AllocFactorMatrix,(V$4+1),FALSE)*$E200</f>
        <v>30087.540045410951</v>
      </c>
      <c r="W193" s="25">
        <f ca="1">SUBTOTAL(9,S193:V193)</f>
        <v>253223.53487824384</v>
      </c>
      <c r="X193" s="25">
        <f ca="1">VLOOKUP(CONCATENATE($F193," ",$G193),AllocFactorMatrix,(X$4+1),FALSE)*$E200</f>
        <v>11902.146044227384</v>
      </c>
      <c r="Y193" s="25">
        <f ca="1">VLOOKUP(CONCATENATE($F193," ",$G193),AllocFactorMatrix,(Y$4+1),FALSE)*$E200</f>
        <v>287.32215675254378</v>
      </c>
      <c r="Z193" s="25">
        <f t="shared" ref="Z193:Z200" ca="1" si="88">SUBTOTAL(9,X193:Y193)</f>
        <v>12189.468200979927</v>
      </c>
      <c r="AA193" s="25">
        <f ca="1">VLOOKUP(CONCATENATE($F193," ",$G193),AllocFactorMatrix,(AA$4+1),FALSE)*$E200</f>
        <v>207.5115308089469</v>
      </c>
      <c r="AB193" s="25">
        <f ca="1">VLOOKUP(CONCATENATE($F193," ",$G193),AllocFactorMatrix,(AB$4+1),FALSE)*$E200</f>
        <v>1125.1689262591419</v>
      </c>
      <c r="AC193" s="25">
        <f ca="1">VLOOKUP(CONCATENATE($F193," ",$G193),AllocFactorMatrix,(AC$4+1),FALSE)*$E200</f>
        <v>279.39957547640626</v>
      </c>
    </row>
    <row r="194" spans="2:29" hidden="1" outlineLevel="1">
      <c r="F194" s="61" t="str">
        <f>F200</f>
        <v>LABOR_M</v>
      </c>
      <c r="G194" s="20" t="str">
        <f>$G$9</f>
        <v>BULKTRAN</v>
      </c>
      <c r="H194" s="24">
        <f t="shared" ca="1" si="86"/>
        <v>227344.28008386109</v>
      </c>
      <c r="I194" s="25">
        <f ca="1">VLOOKUP(CONCATENATE($F194," ",$G194),AllocFactorMatrix,(I$4+1),FALSE)*$E200</f>
        <v>111476.65748553196</v>
      </c>
      <c r="J194" s="25">
        <f ca="1">VLOOKUP(CONCATENATE($F194," ",$G194),AllocFactorMatrix,(J$4+1),FALSE)*$E200</f>
        <v>28199.259704189357</v>
      </c>
      <c r="K194" s="25">
        <f ca="1">VLOOKUP(CONCATENATE($F194," ",$G194),AllocFactorMatrix,(K$4+1),FALSE)*$E200</f>
        <v>329.69223782805778</v>
      </c>
      <c r="L194" s="25">
        <f ca="1">VLOOKUP(CONCATENATE($F194," ",$G194),AllocFactorMatrix,(L$4+1),FALSE)*$E200</f>
        <v>8.1221354706262332</v>
      </c>
      <c r="M194" s="25">
        <f t="shared" ca="1" si="87"/>
        <v>28537.07407748804</v>
      </c>
      <c r="N194" s="25">
        <f ca="1">VLOOKUP(CONCATENATE($F194," ",$G194),AllocFactorMatrix,(N$4+1),FALSE)*$E200</f>
        <v>11798.924052710858</v>
      </c>
      <c r="O194" s="25">
        <f ca="1">VLOOKUP(CONCATENATE($F194," ",$G194),AllocFactorMatrix,(O$4+1),FALSE)*$E200</f>
        <v>3360.2756479050404</v>
      </c>
      <c r="P194" s="25">
        <f ca="1">VLOOKUP(CONCATENATE($F194," ",$G194),AllocFactorMatrix,(P$4+1),FALSE)*$E200</f>
        <v>265.91705044866109</v>
      </c>
      <c r="Q194" s="25">
        <f ca="1">VLOOKUP(CONCATENATE($F194," ",$G194),AllocFactorMatrix,(Q$4+1),FALSE)*$E200</f>
        <v>56.130400662026318</v>
      </c>
      <c r="R194" s="25">
        <f t="shared" ref="R194:R200" ca="1" si="89">SUBTOTAL(9,N194:Q194)</f>
        <v>15481.247151726586</v>
      </c>
      <c r="S194" s="25">
        <f ca="1">VLOOKUP(CONCATENATE($F194," ",$G194),AllocFactorMatrix,(S$4+1),FALSE)*$E200</f>
        <v>708.76494880269843</v>
      </c>
      <c r="T194" s="25">
        <f ca="1">VLOOKUP(CONCATENATE($F194," ",$G194),AllocFactorMatrix,(T$4+1),FALSE)*$E200</f>
        <v>7726.7813466826019</v>
      </c>
      <c r="U194" s="25">
        <f ca="1">VLOOKUP(CONCATENATE($F194," ",$G194),AllocFactorMatrix,(U$4+1),FALSE)*$E200</f>
        <v>51604.376367251367</v>
      </c>
      <c r="V194" s="25">
        <f ca="1">VLOOKUP(CONCATENATE($F194," ",$G194),AllocFactorMatrix,(V$4+1),FALSE)*$E200</f>
        <v>8095.7515563179722</v>
      </c>
      <c r="W194" s="25">
        <f t="shared" ref="W194:W200" ca="1" si="90">SUBTOTAL(9,S194:V194)</f>
        <v>68135.674219054636</v>
      </c>
      <c r="X194" s="25">
        <f ca="1">VLOOKUP(CONCATENATE($F194," ",$G194),AllocFactorMatrix,(X$4+1),FALSE)*$E200</f>
        <v>3202.5488695867748</v>
      </c>
      <c r="Y194" s="25">
        <f ca="1">VLOOKUP(CONCATENATE($F194," ",$G194),AllocFactorMatrix,(Y$4+1),FALSE)*$E200</f>
        <v>77.310700515339278</v>
      </c>
      <c r="Z194" s="25">
        <f t="shared" ca="1" si="88"/>
        <v>3279.859570102114</v>
      </c>
      <c r="AA194" s="25">
        <f ca="1">VLOOKUP(CONCATENATE($F194," ",$G194),AllocFactorMatrix,(AA$4+1),FALSE)*$E200</f>
        <v>55.835797674549006</v>
      </c>
      <c r="AB194" s="25">
        <f ca="1">VLOOKUP(CONCATENATE($F194," ",$G194),AllocFactorMatrix,(AB$4+1),FALSE)*$E200</f>
        <v>302.75283629485079</v>
      </c>
      <c r="AC194" s="25">
        <f ca="1">VLOOKUP(CONCATENATE($F194," ",$G194),AllocFactorMatrix,(AC$4+1),FALSE)*$E200</f>
        <v>75.178945988397516</v>
      </c>
    </row>
    <row r="195" spans="2:29" hidden="1" outlineLevel="1">
      <c r="F195" s="61" t="str">
        <f>F200</f>
        <v>LABOR_M</v>
      </c>
      <c r="G195" s="20" t="str">
        <f>$G$10</f>
        <v>SUBTRAN</v>
      </c>
      <c r="H195" s="24">
        <f t="shared" ca="1" si="86"/>
        <v>87188.481515282663</v>
      </c>
      <c r="I195" s="25">
        <f ca="1">VLOOKUP(CONCATENATE($F195," ",$G195),AllocFactorMatrix,(I$4+1),FALSE)*$E200</f>
        <v>41405.967464384623</v>
      </c>
      <c r="J195" s="25">
        <f ca="1">VLOOKUP(CONCATENATE($F195," ",$G195),AllocFactorMatrix,(J$4+1),FALSE)*$E200</f>
        <v>10599.316695290629</v>
      </c>
      <c r="K195" s="25">
        <f ca="1">VLOOKUP(CONCATENATE($F195," ",$G195),AllocFactorMatrix,(K$4+1),FALSE)*$E200</f>
        <v>123.51619719576377</v>
      </c>
      <c r="L195" s="25">
        <f ca="1">VLOOKUP(CONCATENATE($F195," ",$G195),AllocFactorMatrix,(L$4+1),FALSE)*$E200</f>
        <v>4.0493822058740365</v>
      </c>
      <c r="M195" s="25">
        <f t="shared" ca="1" si="87"/>
        <v>10726.882274692267</v>
      </c>
      <c r="N195" s="25">
        <f ca="1">VLOOKUP(CONCATENATE($F195," ",$G195),AllocFactorMatrix,(N$4+1),FALSE)*$E200</f>
        <v>4619.6971830571511</v>
      </c>
      <c r="O195" s="25">
        <f ca="1">VLOOKUP(CONCATENATE($F195," ",$G195),AllocFactorMatrix,(O$4+1),FALSE)*$E200</f>
        <v>1309.4427354408786</v>
      </c>
      <c r="P195" s="25">
        <f ca="1">VLOOKUP(CONCATENATE($F195," ",$G195),AllocFactorMatrix,(P$4+1),FALSE)*$E200</f>
        <v>134.13004551777431</v>
      </c>
      <c r="Q195" s="25">
        <f ca="1">VLOOKUP(CONCATENATE($F195," ",$G195),AllocFactorMatrix,(Q$4+1),FALSE)*$E200</f>
        <v>0</v>
      </c>
      <c r="R195" s="25">
        <f t="shared" ca="1" si="89"/>
        <v>6063.2699640158035</v>
      </c>
      <c r="S195" s="25">
        <f ca="1">VLOOKUP(CONCATENATE($F195," ",$G195),AllocFactorMatrix,(S$4+1),FALSE)*$E200</f>
        <v>258.72378985170536</v>
      </c>
      <c r="T195" s="25">
        <f ca="1">VLOOKUP(CONCATENATE($F195," ",$G195),AllocFactorMatrix,(T$4+1),FALSE)*$E200</f>
        <v>2990.2986587072805</v>
      </c>
      <c r="U195" s="25">
        <f ca="1">VLOOKUP(CONCATENATE($F195," ",$G195),AllocFactorMatrix,(U$4+1),FALSE)*$E200</f>
        <v>24358.211365263502</v>
      </c>
      <c r="V195" s="25">
        <f ca="1">VLOOKUP(CONCATENATE($F195," ",$G195),AllocFactorMatrix,(V$4+1),FALSE)*$E200</f>
        <v>0</v>
      </c>
      <c r="W195" s="25">
        <f t="shared" ca="1" si="90"/>
        <v>27607.233813822488</v>
      </c>
      <c r="X195" s="25">
        <f ca="1">VLOOKUP(CONCATENATE($F195," ",$G195),AllocFactorMatrix,(X$4+1),FALSE)*$E200</f>
        <v>1253.7596225846289</v>
      </c>
      <c r="Y195" s="25">
        <f ca="1">VLOOKUP(CONCATENATE($F195," ",$G195),AllocFactorMatrix,(Y$4+1),FALSE)*$E200</f>
        <v>29.997034096695355</v>
      </c>
      <c r="Z195" s="25">
        <f t="shared" ca="1" si="88"/>
        <v>1283.7566566813243</v>
      </c>
      <c r="AA195" s="25">
        <f ca="1">VLOOKUP(CONCATENATE($F195," ",$G195),AllocFactorMatrix,(AA$4+1),FALSE)*$E200</f>
        <v>20.587906562805323</v>
      </c>
      <c r="AB195" s="25">
        <f ca="1">VLOOKUP(CONCATENATE($F195," ",$G195),AllocFactorMatrix,(AB$4+1),FALSE)*$E200</f>
        <v>64.672771172679475</v>
      </c>
      <c r="AC195" s="25">
        <f ca="1">VLOOKUP(CONCATENATE($F195," ",$G195),AllocFactorMatrix,(AC$4+1),FALSE)*$E200</f>
        <v>16.110663950661461</v>
      </c>
    </row>
    <row r="196" spans="2:29" hidden="1" outlineLevel="1">
      <c r="F196" s="61" t="str">
        <f>F200</f>
        <v>LABOR_M</v>
      </c>
      <c r="G196" s="20" t="str">
        <f>$G$11</f>
        <v>DISTPRI</v>
      </c>
      <c r="H196" s="24">
        <f t="shared" ca="1" si="86"/>
        <v>580536.71533766796</v>
      </c>
      <c r="I196" s="25">
        <f ca="1">VLOOKUP(CONCATENATE($F196," ",$G196),AllocFactorMatrix,(I$4+1),FALSE)*$E200</f>
        <v>385765.866021108</v>
      </c>
      <c r="J196" s="25">
        <f ca="1">VLOOKUP(CONCATENATE($F196," ",$G196),AllocFactorMatrix,(J$4+1),FALSE)*$E200</f>
        <v>97121.041900861237</v>
      </c>
      <c r="K196" s="25">
        <f ca="1">VLOOKUP(CONCATENATE($F196," ",$G196),AllocFactorMatrix,(K$4+1),FALSE)*$E200</f>
        <v>1133.3677531933379</v>
      </c>
      <c r="L196" s="25">
        <f ca="1">VLOOKUP(CONCATENATE($F196," ",$G196),AllocFactorMatrix,(L$4+1),FALSE)*$E200</f>
        <v>0</v>
      </c>
      <c r="M196" s="25">
        <f t="shared" ca="1" si="87"/>
        <v>98254.409654054572</v>
      </c>
      <c r="N196" s="25">
        <f ca="1">VLOOKUP(CONCATENATE($F196," ",$G196),AllocFactorMatrix,(N$4+1),FALSE)*$E200</f>
        <v>41881.283526472092</v>
      </c>
      <c r="O196" s="25">
        <f ca="1">VLOOKUP(CONCATENATE($F196," ",$G196),AllocFactorMatrix,(O$4+1),FALSE)*$E200</f>
        <v>11889.191539756821</v>
      </c>
      <c r="P196" s="25">
        <f ca="1">VLOOKUP(CONCATENATE($F196," ",$G196),AllocFactorMatrix,(P$4+1),FALSE)*$E200</f>
        <v>0</v>
      </c>
      <c r="Q196" s="25">
        <f ca="1">VLOOKUP(CONCATENATE($F196," ",$G196),AllocFactorMatrix,(Q$4+1),FALSE)*$E200</f>
        <v>0</v>
      </c>
      <c r="R196" s="25">
        <f t="shared" ca="1" si="89"/>
        <v>53770.475066228915</v>
      </c>
      <c r="S196" s="25">
        <f ca="1">VLOOKUP(CONCATENATE($F196," ",$G196),AllocFactorMatrix,(S$4+1),FALSE)*$E200</f>
        <v>2388.6434850730234</v>
      </c>
      <c r="T196" s="25">
        <f ca="1">VLOOKUP(CONCATENATE($F196," ",$G196),AllocFactorMatrix,(T$4+1),FALSE)*$E200</f>
        <v>27628.003115969506</v>
      </c>
      <c r="U196" s="25">
        <f ca="1">VLOOKUP(CONCATENATE($F196," ",$G196),AllocFactorMatrix,(U$4+1),FALSE)*$E200</f>
        <v>0</v>
      </c>
      <c r="V196" s="25">
        <f ca="1">VLOOKUP(CONCATENATE($F196," ",$G196),AllocFactorMatrix,(V$4+1),FALSE)*$E200</f>
        <v>0</v>
      </c>
      <c r="W196" s="25">
        <f t="shared" ca="1" si="90"/>
        <v>30016.646601042528</v>
      </c>
      <c r="X196" s="25">
        <f ca="1">VLOOKUP(CONCATENATE($F196," ",$G196),AllocFactorMatrix,(X$4+1),FALSE)*$E200</f>
        <v>11365.874703333599</v>
      </c>
      <c r="Y196" s="25">
        <f ca="1">VLOOKUP(CONCATENATE($F196," ",$G196),AllocFactorMatrix,(Y$4+1),FALSE)*$E200</f>
        <v>272.31696205851682</v>
      </c>
      <c r="Z196" s="25">
        <f t="shared" ca="1" si="88"/>
        <v>11638.191665392116</v>
      </c>
      <c r="AA196" s="25">
        <f ca="1">VLOOKUP(CONCATENATE($F196," ",$G196),AllocFactorMatrix,(AA$4+1),FALSE)*$E200</f>
        <v>195.54715623605318</v>
      </c>
      <c r="AB196" s="25">
        <f ca="1">VLOOKUP(CONCATENATE($F196," ",$G196),AllocFactorMatrix,(AB$4+1),FALSE)*$E200</f>
        <v>716.81423290485009</v>
      </c>
      <c r="AC196" s="25">
        <f ca="1">VLOOKUP(CONCATENATE($F196," ",$G196),AllocFactorMatrix,(AC$4+1),FALSE)*$E200</f>
        <v>178.76494070101415</v>
      </c>
    </row>
    <row r="197" spans="2:29" hidden="1" outlineLevel="1">
      <c r="F197" s="61" t="str">
        <f>F200</f>
        <v>LABOR_M</v>
      </c>
      <c r="G197" s="20" t="str">
        <f>$G$12</f>
        <v>DISTSEC</v>
      </c>
      <c r="H197" s="24">
        <f t="shared" ca="1" si="86"/>
        <v>232023.93405151632</v>
      </c>
      <c r="I197" s="25">
        <f ca="1">VLOOKUP(CONCATENATE($F197," ",$G197),AllocFactorMatrix,(I$4+1),FALSE)*$E200</f>
        <v>173229.47800548092</v>
      </c>
      <c r="J197" s="25">
        <f ca="1">VLOOKUP(CONCATENATE($F197," ",$G197),AllocFactorMatrix,(J$4+1),FALSE)*$E200</f>
        <v>38887.722298874658</v>
      </c>
      <c r="K197" s="25">
        <f ca="1">VLOOKUP(CONCATENATE($F197," ",$G197),AllocFactorMatrix,(K$4+1),FALSE)*$E200</f>
        <v>0</v>
      </c>
      <c r="L197" s="25">
        <f ca="1">VLOOKUP(CONCATENATE($F197," ",$G197),AllocFactorMatrix,(L$4+1),FALSE)*$E200</f>
        <v>0</v>
      </c>
      <c r="M197" s="25">
        <f t="shared" ca="1" si="87"/>
        <v>38887.722298874658</v>
      </c>
      <c r="N197" s="25">
        <f ca="1">VLOOKUP(CONCATENATE($F197," ",$G197),AllocFactorMatrix,(N$4+1),FALSE)*$E200</f>
        <v>13708.332068735162</v>
      </c>
      <c r="O197" s="25">
        <f ca="1">VLOOKUP(CONCATENATE($F197," ",$G197),AllocFactorMatrix,(O$4+1),FALSE)*$E200</f>
        <v>0</v>
      </c>
      <c r="P197" s="25">
        <f ca="1">VLOOKUP(CONCATENATE($F197," ",$G197),AllocFactorMatrix,(P$4+1),FALSE)*$E200</f>
        <v>0</v>
      </c>
      <c r="Q197" s="25">
        <f ca="1">VLOOKUP(CONCATENATE($F197," ",$G197),AllocFactorMatrix,(Q$4+1),FALSE)*$E200</f>
        <v>0</v>
      </c>
      <c r="R197" s="25">
        <f t="shared" ca="1" si="89"/>
        <v>13708.332068735162</v>
      </c>
      <c r="S197" s="25">
        <f ca="1">VLOOKUP(CONCATENATE($F197," ",$G197),AllocFactorMatrix,(S$4+1),FALSE)*$E200</f>
        <v>606.73840512394543</v>
      </c>
      <c r="T197" s="25">
        <f ca="1">VLOOKUP(CONCATENATE($F197," ",$G197),AllocFactorMatrix,(T$4+1),FALSE)*$E200</f>
        <v>0</v>
      </c>
      <c r="U197" s="25">
        <f ca="1">VLOOKUP(CONCATENATE($F197," ",$G197),AllocFactorMatrix,(U$4+1),FALSE)*$E200</f>
        <v>0</v>
      </c>
      <c r="V197" s="25">
        <f ca="1">VLOOKUP(CONCATENATE($F197," ",$G197),AllocFactorMatrix,(V$4+1),FALSE)*$E200</f>
        <v>0</v>
      </c>
      <c r="W197" s="25">
        <f t="shared" ca="1" si="90"/>
        <v>606.73840512394543</v>
      </c>
      <c r="X197" s="25">
        <f ca="1">VLOOKUP(CONCATENATE($F197," ",$G197),AllocFactorMatrix,(X$4+1),FALSE)*$E200</f>
        <v>3815.2333036604077</v>
      </c>
      <c r="Y197" s="25">
        <f ca="1">VLOOKUP(CONCATENATE($F197," ",$G197),AllocFactorMatrix,(Y$4+1),FALSE)*$E200</f>
        <v>0</v>
      </c>
      <c r="Z197" s="25">
        <f t="shared" ca="1" si="88"/>
        <v>3815.2333036604077</v>
      </c>
      <c r="AA197" s="25">
        <f ca="1">VLOOKUP(CONCATENATE($F197," ",$G197),AllocFactorMatrix,(AA$4+1),FALSE)*$E200</f>
        <v>62.212241038064072</v>
      </c>
      <c r="AB197" s="25">
        <f ca="1">VLOOKUP(CONCATENATE($F197," ",$G197),AllocFactorMatrix,(AB$4+1),FALSE)*$E200</f>
        <v>1373.7409529220342</v>
      </c>
      <c r="AC197" s="25">
        <f ca="1">VLOOKUP(CONCATENATE($F197," ",$G197),AllocFactorMatrix,(AC$4+1),FALSE)*$E200</f>
        <v>340.47677568114409</v>
      </c>
    </row>
    <row r="198" spans="2:29" hidden="1" outlineLevel="1">
      <c r="F198" s="61" t="str">
        <f>F200</f>
        <v>LABOR_M</v>
      </c>
      <c r="G198" s="20" t="str">
        <f>$G$13</f>
        <v>ENERGY</v>
      </c>
      <c r="H198" s="24">
        <f t="shared" ca="1" si="86"/>
        <v>609429.68684223958</v>
      </c>
      <c r="I198" s="25">
        <f ca="1">VLOOKUP(CONCATENATE($F198," ",$G198),AllocFactorMatrix,(I$4+1),FALSE)*$E200</f>
        <v>221547.48575926851</v>
      </c>
      <c r="J198" s="25">
        <f ca="1">VLOOKUP(CONCATENATE($F198," ",$G198),AllocFactorMatrix,(J$4+1),FALSE)*$E200</f>
        <v>71508.030501808767</v>
      </c>
      <c r="K198" s="25">
        <f ca="1">VLOOKUP(CONCATENATE($F198," ",$G198),AllocFactorMatrix,(K$4+1),FALSE)*$E200</f>
        <v>818.63128167888965</v>
      </c>
      <c r="L198" s="25">
        <f ca="1">VLOOKUP(CONCATENATE($F198," ",$G198),AllocFactorMatrix,(L$4+1),FALSE)*$E200</f>
        <v>20.748159137898455</v>
      </c>
      <c r="M198" s="25">
        <f t="shared" ca="1" si="87"/>
        <v>72347.409942625556</v>
      </c>
      <c r="N198" s="25">
        <f ca="1">VLOOKUP(CONCATENATE($F198," ",$G198),AllocFactorMatrix,(N$4+1),FALSE)*$E200</f>
        <v>34604.001595805006</v>
      </c>
      <c r="O198" s="25">
        <f ca="1">VLOOKUP(CONCATENATE($F198," ",$G198),AllocFactorMatrix,(O$4+1),FALSE)*$E200</f>
        <v>9659.0112477316416</v>
      </c>
      <c r="P198" s="25">
        <f ca="1">VLOOKUP(CONCATENATE($F198," ",$G198),AllocFactorMatrix,(P$4+1),FALSE)*$E200</f>
        <v>764.7112434919469</v>
      </c>
      <c r="Q198" s="25">
        <f ca="1">VLOOKUP(CONCATENATE($F198," ",$G198),AllocFactorMatrix,(Q$4+1),FALSE)*$E200</f>
        <v>156.76230631123636</v>
      </c>
      <c r="R198" s="25">
        <f t="shared" ca="1" si="89"/>
        <v>45184.48639333983</v>
      </c>
      <c r="S198" s="25">
        <f ca="1">VLOOKUP(CONCATENATE($F198," ",$G198),AllocFactorMatrix,(S$4+1),FALSE)*$E200</f>
        <v>2305.8225726643063</v>
      </c>
      <c r="T198" s="25">
        <f ca="1">VLOOKUP(CONCATENATE($F198," ",$G198),AllocFactorMatrix,(T$4+1),FALSE)*$E200</f>
        <v>27556.44577801488</v>
      </c>
      <c r="U198" s="25">
        <f ca="1">VLOOKUP(CONCATENATE($F198," ",$G198),AllocFactorMatrix,(U$4+1),FALSE)*$E200</f>
        <v>194811.17784516336</v>
      </c>
      <c r="V198" s="25">
        <f ca="1">VLOOKUP(CONCATENATE($F198," ",$G198),AllocFactorMatrix,(V$4+1),FALSE)*$E200</f>
        <v>31220.374409164382</v>
      </c>
      <c r="W198" s="25">
        <f t="shared" ca="1" si="90"/>
        <v>255893.82060500694</v>
      </c>
      <c r="X198" s="25">
        <f ca="1">VLOOKUP(CONCATENATE($F198," ",$G198),AllocFactorMatrix,(X$4+1),FALSE)*$E200</f>
        <v>9386.1923363349288</v>
      </c>
      <c r="Y198" s="25">
        <f ca="1">VLOOKUP(CONCATENATE($F198," ",$G198),AllocFactorMatrix,(Y$4+1),FALSE)*$E200</f>
        <v>220.60867026712404</v>
      </c>
      <c r="Z198" s="25">
        <f t="shared" ca="1" si="88"/>
        <v>9606.8010066020524</v>
      </c>
      <c r="AA198" s="25">
        <f ca="1">VLOOKUP(CONCATENATE($F198," ",$G198),AllocFactorMatrix,(AA$4+1),FALSE)*$E200</f>
        <v>215.51681426835995</v>
      </c>
      <c r="AB198" s="25">
        <f ca="1">VLOOKUP(CONCATENATE($F198," ",$G198),AllocFactorMatrix,(AB$4+1),FALSE)*$E200</f>
        <v>3708.4226272065098</v>
      </c>
      <c r="AC198" s="25">
        <f ca="1">VLOOKUP(CONCATENATE($F198," ",$G198),AllocFactorMatrix,(AC$4+1),FALSE)*$E200</f>
        <v>925.7436939217165</v>
      </c>
    </row>
    <row r="199" spans="2:29" hidden="1" outlineLevel="1">
      <c r="F199" s="61" t="str">
        <f>F200</f>
        <v>LABOR_M</v>
      </c>
      <c r="G199" s="20" t="str">
        <f>$G$14</f>
        <v>CUSTOMER</v>
      </c>
      <c r="H199" s="24">
        <f t="shared" ca="1" si="86"/>
        <v>894352.92868577782</v>
      </c>
      <c r="I199" s="25">
        <f ca="1">VLOOKUP(CONCATENATE($F199," ",$G199),AllocFactorMatrix,(I$4+1),FALSE)*$E200</f>
        <v>702504.69635378278</v>
      </c>
      <c r="J199" s="25">
        <f ca="1">VLOOKUP(CONCATENATE($F199," ",$G199),AllocFactorMatrix,(J$4+1),FALSE)*$E200</f>
        <v>163216.6057044426</v>
      </c>
      <c r="K199" s="25">
        <f ca="1">VLOOKUP(CONCATENATE($F199," ",$G199),AllocFactorMatrix,(K$4+1),FALSE)*$E200</f>
        <v>1470.8946088915159</v>
      </c>
      <c r="L199" s="25">
        <f ca="1">VLOOKUP(CONCATENATE($F199," ",$G199),AllocFactorMatrix,(L$4+1),FALSE)*$E200</f>
        <v>207.50531278427007</v>
      </c>
      <c r="M199" s="25">
        <f t="shared" ca="1" si="87"/>
        <v>164895.00562611839</v>
      </c>
      <c r="N199" s="25">
        <f ca="1">VLOOKUP(CONCATENATE($F199," ",$G199),AllocFactorMatrix,(N$4+1),FALSE)*$E200</f>
        <v>2816.2792624483886</v>
      </c>
      <c r="O199" s="25">
        <f ca="1">VLOOKUP(CONCATENATE($F199," ",$G199),AllocFactorMatrix,(O$4+1),FALSE)*$E200</f>
        <v>1238.152601112685</v>
      </c>
      <c r="P199" s="25">
        <f ca="1">VLOOKUP(CONCATENATE($F199," ",$G199),AllocFactorMatrix,(P$4+1),FALSE)*$E200</f>
        <v>593.43409844923531</v>
      </c>
      <c r="Q199" s="25">
        <f ca="1">VLOOKUP(CONCATENATE($F199," ",$G199),AllocFactorMatrix,(Q$4+1),FALSE)*$E200</f>
        <v>252.82371932518993</v>
      </c>
      <c r="R199" s="25">
        <f t="shared" ca="1" si="89"/>
        <v>4900.6896813354988</v>
      </c>
      <c r="S199" s="25">
        <f ca="1">VLOOKUP(CONCATENATE($F199," ",$G199),AllocFactorMatrix,(S$4+1),FALSE)*$E200</f>
        <v>40.974845657572338</v>
      </c>
      <c r="T199" s="25">
        <f ca="1">VLOOKUP(CONCATENATE($F199," ",$G199),AllocFactorMatrix,(T$4+1),FALSE)*$E200</f>
        <v>770.42098458019166</v>
      </c>
      <c r="U199" s="25">
        <f ca="1">VLOOKUP(CONCATENATE($F199," ",$G199),AllocFactorMatrix,(U$4+1),FALSE)*$E200</f>
        <v>1537.9862394689362</v>
      </c>
      <c r="V199" s="25">
        <f ca="1">VLOOKUP(CONCATENATE($F199," ",$G199),AllocFactorMatrix,(V$4+1),FALSE)*$E200</f>
        <v>379.39855941654224</v>
      </c>
      <c r="W199" s="25">
        <f t="shared" ca="1" si="90"/>
        <v>2728.7806291232428</v>
      </c>
      <c r="X199" s="25">
        <f ca="1">VLOOKUP(CONCATENATE($F199," ",$G199),AllocFactorMatrix,(X$4+1),FALSE)*$E200</f>
        <v>945.60348127626776</v>
      </c>
      <c r="Y199" s="25">
        <f ca="1">VLOOKUP(CONCATENATE($F199," ",$G199),AllocFactorMatrix,(Y$4+1),FALSE)*$E200</f>
        <v>15.867087313240457</v>
      </c>
      <c r="Z199" s="25">
        <f t="shared" ca="1" si="88"/>
        <v>961.47056858950816</v>
      </c>
      <c r="AA199" s="25">
        <f ca="1">VLOOKUP(CONCATENATE($F199," ",$G199),AllocFactorMatrix,(AA$4+1),FALSE)*$E200</f>
        <v>55.337057871806799</v>
      </c>
      <c r="AB199" s="25">
        <f ca="1">VLOOKUP(CONCATENATE($F199," ",$G199),AllocFactorMatrix,(AB$4+1),FALSE)*$E200</f>
        <v>15243.517188504373</v>
      </c>
      <c r="AC199" s="25">
        <f ca="1">VLOOKUP(CONCATENATE($F199," ",$G199),AllocFactorMatrix,(AC$4+1),FALSE)*$E200</f>
        <v>3063.4315804521716</v>
      </c>
    </row>
    <row r="200" spans="2:29" collapsed="1">
      <c r="B200" s="20"/>
      <c r="D200" s="58" t="s">
        <v>1176</v>
      </c>
      <c r="E200" s="22">
        <f>'Sch 5'!U158+'Sch 5'!U165</f>
        <v>3475792.0400000014</v>
      </c>
      <c r="F200" s="61" t="s">
        <v>69</v>
      </c>
      <c r="G200" s="20" t="str">
        <f>$G$15</f>
        <v>TOTAL</v>
      </c>
      <c r="H200" s="24">
        <f ca="1">SUBTOTAL(9,I200:AC200)</f>
        <v>3475792.0400000024</v>
      </c>
      <c r="I200" s="25">
        <f ca="1">VLOOKUP(CONCATENATE($F200," ",$G200),AllocFactorMatrix,(I$4+1),FALSE)*$E200</f>
        <v>2050228.7338575739</v>
      </c>
      <c r="J200" s="25">
        <f ca="1">VLOOKUP(CONCATENATE($F200," ",$G200),AllocFactorMatrix,(J$4+1),FALSE)*$E200</f>
        <v>514333.40872917889</v>
      </c>
      <c r="K200" s="25">
        <f ca="1">VLOOKUP(CONCATENATE($F200," ",$G200),AllocFactorMatrix,(K$4+1),FALSE)*$E200</f>
        <v>5101.3902239717518</v>
      </c>
      <c r="L200" s="25">
        <f ca="1">VLOOKUP(CONCATENATE($F200," ",$G200),AllocFactorMatrix,(L$4+1),FALSE)*$E200</f>
        <v>270.61058441673208</v>
      </c>
      <c r="M200" s="25">
        <f t="shared" ca="1" si="87"/>
        <v>519705.40953756735</v>
      </c>
      <c r="N200" s="25">
        <f ca="1">VLOOKUP(CONCATENATE($F200," ",$G200),AllocFactorMatrix,(N$4+1),FALSE)*$E200</f>
        <v>153278.7516618431</v>
      </c>
      <c r="O200" s="25">
        <f ca="1">VLOOKUP(CONCATENATE($F200," ",$G200),AllocFactorMatrix,(O$4+1),FALSE)*$E200</f>
        <v>39944.40514138752</v>
      </c>
      <c r="P200" s="25">
        <f ca="1">VLOOKUP(CONCATENATE($F200," ",$G200),AllocFactorMatrix,(P$4+1),FALSE)*$E200</f>
        <v>2746.4626248660834</v>
      </c>
      <c r="Q200" s="25">
        <f ca="1">VLOOKUP(CONCATENATE($F200," ",$G200),AllocFactorMatrix,(Q$4+1),FALSE)*$E200</f>
        <v>674.32283744328424</v>
      </c>
      <c r="R200" s="25">
        <f t="shared" ca="1" si="89"/>
        <v>196643.94226553998</v>
      </c>
      <c r="S200" s="25">
        <f ca="1">VLOOKUP(CONCATENATE($F200," ",$G200),AllocFactorMatrix,(S$4+1),FALSE)*$E200</f>
        <v>8943.7649103906842</v>
      </c>
      <c r="T200" s="25">
        <f ca="1">VLOOKUP(CONCATENATE($F200," ",$G200),AllocFactorMatrix,(T$4+1),FALSE)*$E200</f>
        <v>95388.22675747321</v>
      </c>
      <c r="U200" s="25">
        <f ca="1">VLOOKUP(CONCATENATE($F200," ",$G200),AllocFactorMatrix,(U$4+1),FALSE)*$E200</f>
        <v>464097.37291324377</v>
      </c>
      <c r="V200" s="25">
        <f ca="1">VLOOKUP(CONCATENATE($F200," ",$G200),AllocFactorMatrix,(V$4+1),FALSE)*$E200</f>
        <v>69783.064570309842</v>
      </c>
      <c r="W200" s="25">
        <f t="shared" ca="1" si="90"/>
        <v>638212.42915141745</v>
      </c>
      <c r="X200" s="25">
        <f ca="1">VLOOKUP(CONCATENATE($F200," ",$G200),AllocFactorMatrix,(X$4+1),FALSE)*$E200</f>
        <v>41871.358361003993</v>
      </c>
      <c r="Y200" s="25">
        <f ca="1">VLOOKUP(CONCATENATE($F200," ",$G200),AllocFactorMatrix,(Y$4+1),FALSE)*$E200</f>
        <v>903.42261100345968</v>
      </c>
      <c r="Z200" s="25">
        <f t="shared" ca="1" si="88"/>
        <v>42774.780972007451</v>
      </c>
      <c r="AA200" s="25">
        <f ca="1">VLOOKUP(CONCATENATE($F200," ",$G200),AllocFactorMatrix,(AA$4+1),FALSE)*$E200</f>
        <v>812.54850446058526</v>
      </c>
      <c r="AB200" s="25">
        <f ca="1">VLOOKUP(CONCATENATE($F200," ",$G200),AllocFactorMatrix,(AB$4+1),FALSE)*$E200</f>
        <v>22535.08953526444</v>
      </c>
      <c r="AC200" s="25">
        <f ca="1">VLOOKUP(CONCATENATE($F200," ",$G200),AllocFactorMatrix,(AC$4+1),FALSE)*$E200</f>
        <v>4879.1061761715118</v>
      </c>
    </row>
    <row r="201" spans="2:29" hidden="1" outlineLevel="1">
      <c r="F201" s="61" t="str">
        <f>F208</f>
        <v>TRANS_TOTAL</v>
      </c>
      <c r="G201" s="20" t="str">
        <f>$G$8</f>
        <v>PRODUCTION</v>
      </c>
      <c r="H201" s="24">
        <f t="shared" ref="H201:H207" si="91">SUBTOTAL(9,I201:AC201)</f>
        <v>0</v>
      </c>
      <c r="I201" s="25">
        <f>VLOOKUP(CONCATENATE($F201," ",$G201),AllocFactorMatrix,(I$4+1),FALSE)*$E208</f>
        <v>0</v>
      </c>
      <c r="J201" s="25">
        <f>VLOOKUP(CONCATENATE($F201," ",$G201),AllocFactorMatrix,(J$4+1),FALSE)*$E208</f>
        <v>0</v>
      </c>
      <c r="K201" s="25">
        <f>VLOOKUP(CONCATENATE($F201," ",$G201),AllocFactorMatrix,(K$4+1),FALSE)*$E208</f>
        <v>0</v>
      </c>
      <c r="L201" s="25">
        <f>VLOOKUP(CONCATENATE($F201," ",$G201),AllocFactorMatrix,(L$4+1),FALSE)*$E208</f>
        <v>0</v>
      </c>
      <c r="M201" s="25">
        <f t="shared" ref="M201:M208" si="92">SUBTOTAL(9,J201:L201)</f>
        <v>0</v>
      </c>
      <c r="N201" s="25">
        <f>VLOOKUP(CONCATENATE($F201," ",$G201),AllocFactorMatrix,(N$4+1),FALSE)*$E208</f>
        <v>0</v>
      </c>
      <c r="O201" s="25">
        <f>VLOOKUP(CONCATENATE($F201," ",$G201),AllocFactorMatrix,(O$4+1),FALSE)*$E208</f>
        <v>0</v>
      </c>
      <c r="P201" s="25">
        <f>VLOOKUP(CONCATENATE($F201," ",$G201),AllocFactorMatrix,(P$4+1),FALSE)*$E208</f>
        <v>0</v>
      </c>
      <c r="Q201" s="25">
        <f>VLOOKUP(CONCATENATE($F201," ",$G201),AllocFactorMatrix,(Q$4+1),FALSE)*$E208</f>
        <v>0</v>
      </c>
      <c r="R201" s="25">
        <f>SUBTOTAL(9,N201:Q201)</f>
        <v>0</v>
      </c>
      <c r="S201" s="25">
        <f>VLOOKUP(CONCATENATE($F201," ",$G201),AllocFactorMatrix,(S$4+1),FALSE)*$E208</f>
        <v>0</v>
      </c>
      <c r="T201" s="25">
        <f>VLOOKUP(CONCATENATE($F201," ",$G201),AllocFactorMatrix,(T$4+1),FALSE)*$E208</f>
        <v>0</v>
      </c>
      <c r="U201" s="25">
        <f>VLOOKUP(CONCATENATE($F201," ",$G201),AllocFactorMatrix,(U$4+1),FALSE)*$E208</f>
        <v>0</v>
      </c>
      <c r="V201" s="25">
        <f>VLOOKUP(CONCATENATE($F201," ",$G201),AllocFactorMatrix,(V$4+1),FALSE)*$E208</f>
        <v>0</v>
      </c>
      <c r="W201" s="25">
        <f>SUBTOTAL(9,S201:V201)</f>
        <v>0</v>
      </c>
      <c r="X201" s="25">
        <f>VLOOKUP(CONCATENATE($F201," ",$G201),AllocFactorMatrix,(X$4+1),FALSE)*$E208</f>
        <v>0</v>
      </c>
      <c r="Y201" s="25">
        <f>VLOOKUP(CONCATENATE($F201," ",$G201),AllocFactorMatrix,(Y$4+1),FALSE)*$E208</f>
        <v>0</v>
      </c>
      <c r="Z201" s="25">
        <f t="shared" ref="Z201:Z208" si="93">SUBTOTAL(9,X201:Y201)</f>
        <v>0</v>
      </c>
      <c r="AA201" s="25">
        <f>VLOOKUP(CONCATENATE($F201," ",$G201),AllocFactorMatrix,(AA$4+1),FALSE)*$E208</f>
        <v>0</v>
      </c>
      <c r="AB201" s="25">
        <f>VLOOKUP(CONCATENATE($F201," ",$G201),AllocFactorMatrix,(AB$4+1),FALSE)*$E208</f>
        <v>0</v>
      </c>
      <c r="AC201" s="25">
        <f>VLOOKUP(CONCATENATE($F201," ",$G201),AllocFactorMatrix,(AC$4+1),FALSE)*$E208</f>
        <v>0</v>
      </c>
    </row>
    <row r="202" spans="2:29" hidden="1" outlineLevel="1">
      <c r="F202" s="61" t="str">
        <f>F208</f>
        <v>TRANS_TOTAL</v>
      </c>
      <c r="G202" s="20" t="str">
        <f>$G$9</f>
        <v>BULKTRAN</v>
      </c>
      <c r="H202" s="24">
        <f t="shared" si="91"/>
        <v>10451657.960432012</v>
      </c>
      <c r="I202" s="25">
        <f>VLOOKUP(CONCATENATE($F202," ",$G202),AllocFactorMatrix,(I$4+1),FALSE)*$E208</f>
        <v>5124896.4529973362</v>
      </c>
      <c r="J202" s="25">
        <f>VLOOKUP(CONCATENATE($F202," ",$G202),AllocFactorMatrix,(J$4+1),FALSE)*$E208</f>
        <v>1296399.526994314</v>
      </c>
      <c r="K202" s="25">
        <f>VLOOKUP(CONCATENATE($F202," ",$G202),AllocFactorMatrix,(K$4+1),FALSE)*$E208</f>
        <v>15156.882331577424</v>
      </c>
      <c r="L202" s="25">
        <f>VLOOKUP(CONCATENATE($F202," ",$G202),AllocFactorMatrix,(L$4+1),FALSE)*$E208</f>
        <v>373.39748251402818</v>
      </c>
      <c r="M202" s="25">
        <f t="shared" si="92"/>
        <v>1311929.8068084053</v>
      </c>
      <c r="N202" s="25">
        <f>VLOOKUP(CONCATENATE($F202," ",$G202),AllocFactorMatrix,(N$4+1),FALSE)*$E208</f>
        <v>542429.82693278824</v>
      </c>
      <c r="O202" s="25">
        <f>VLOOKUP(CONCATENATE($F202," ",$G202),AllocFactorMatrix,(O$4+1),FALSE)*$E208</f>
        <v>154481.35185858895</v>
      </c>
      <c r="P202" s="25">
        <f>VLOOKUP(CONCATENATE($F202," ",$G202),AllocFactorMatrix,(P$4+1),FALSE)*$E208</f>
        <v>12224.957039214494</v>
      </c>
      <c r="Q202" s="25">
        <f>VLOOKUP(CONCATENATE($F202," ",$G202),AllocFactorMatrix,(Q$4+1),FALSE)*$E208</f>
        <v>2580.4728787770873</v>
      </c>
      <c r="R202" s="25">
        <f t="shared" ref="R202:R208" si="94">SUBTOTAL(9,N202:Q202)</f>
        <v>711716.60870936874</v>
      </c>
      <c r="S202" s="25">
        <f>VLOOKUP(CONCATENATE($F202," ",$G202),AllocFactorMatrix,(S$4+1),FALSE)*$E208</f>
        <v>32583.924330519261</v>
      </c>
      <c r="T202" s="25">
        <f>VLOOKUP(CONCATENATE($F202," ",$G202),AllocFactorMatrix,(T$4+1),FALSE)*$E208</f>
        <v>355221.93802625465</v>
      </c>
      <c r="U202" s="25">
        <f>VLOOKUP(CONCATENATE($F202," ",$G202),AllocFactorMatrix,(U$4+1),FALSE)*$E208</f>
        <v>2372398.7727026176</v>
      </c>
      <c r="V202" s="25">
        <f>VLOOKUP(CONCATENATE($F202," ",$G202),AllocFactorMatrix,(V$4+1),FALSE)*$E208</f>
        <v>372184.53953650728</v>
      </c>
      <c r="W202" s="25">
        <f t="shared" ref="W202:W208" si="95">SUBTOTAL(9,S202:V202)</f>
        <v>3132389.1745958989</v>
      </c>
      <c r="X202" s="25">
        <f>VLOOKUP(CONCATENATE($F202," ",$G202),AllocFactorMatrix,(X$4+1),FALSE)*$E208</f>
        <v>147230.206865738</v>
      </c>
      <c r="Y202" s="25">
        <f>VLOOKUP(CONCATENATE($F202," ",$G202),AllocFactorMatrix,(Y$4+1),FALSE)*$E208</f>
        <v>3554.1910188796578</v>
      </c>
      <c r="Z202" s="25">
        <f t="shared" si="93"/>
        <v>150784.39788461765</v>
      </c>
      <c r="AA202" s="25">
        <f>VLOOKUP(CONCATENATE($F202," ",$G202),AllocFactorMatrix,(AA$4+1),FALSE)*$E208</f>
        <v>2566.9291482812127</v>
      </c>
      <c r="AB202" s="25">
        <f>VLOOKUP(CONCATENATE($F202," ",$G202),AllocFactorMatrix,(AB$4+1),FALSE)*$E208</f>
        <v>13918.402039133045</v>
      </c>
      <c r="AC202" s="25">
        <f>VLOOKUP(CONCATENATE($F202," ",$G202),AllocFactorMatrix,(AC$4+1),FALSE)*$E208</f>
        <v>3456.1882489706063</v>
      </c>
    </row>
    <row r="203" spans="2:29" hidden="1" outlineLevel="1">
      <c r="F203" s="61" t="str">
        <f>F208</f>
        <v>TRANS_TOTAL</v>
      </c>
      <c r="G203" s="20" t="str">
        <f>$G$10</f>
        <v>SUBTRAN</v>
      </c>
      <c r="H203" s="24">
        <f t="shared" si="91"/>
        <v>4008300.4795680032</v>
      </c>
      <c r="I203" s="25">
        <f>VLOOKUP(CONCATENATE($F203," ",$G203),AllocFactorMatrix,(I$4+1),FALSE)*$E208</f>
        <v>1903549.1427314137</v>
      </c>
      <c r="J203" s="25">
        <f>VLOOKUP(CONCATENATE($F203," ",$G203),AllocFactorMatrix,(J$4+1),FALSE)*$E208</f>
        <v>487280.49226754392</v>
      </c>
      <c r="K203" s="25">
        <f>VLOOKUP(CONCATENATE($F203," ",$G203),AllocFactorMatrix,(K$4+1),FALSE)*$E208</f>
        <v>5678.3880605537915</v>
      </c>
      <c r="L203" s="25">
        <f>VLOOKUP(CONCATENATE($F203," ",$G203),AllocFactorMatrix,(L$4+1),FALSE)*$E208</f>
        <v>186.16152450038942</v>
      </c>
      <c r="M203" s="25">
        <f t="shared" si="92"/>
        <v>493145.04185259814</v>
      </c>
      <c r="N203" s="25">
        <f>VLOOKUP(CONCATENATE($F203," ",$G203),AllocFactorMatrix,(N$4+1),FALSE)*$E208</f>
        <v>212380.51302752865</v>
      </c>
      <c r="O203" s="25">
        <f>VLOOKUP(CONCATENATE($F203," ",$G203),AllocFactorMatrix,(O$4+1),FALSE)*$E208</f>
        <v>60198.776870709858</v>
      </c>
      <c r="P203" s="25">
        <f>VLOOKUP(CONCATENATE($F203," ",$G203),AllocFactorMatrix,(P$4+1),FALSE)*$E208</f>
        <v>6166.336612699637</v>
      </c>
      <c r="Q203" s="25">
        <f>VLOOKUP(CONCATENATE($F203," ",$G203),AllocFactorMatrix,(Q$4+1),FALSE)*$E208</f>
        <v>0</v>
      </c>
      <c r="R203" s="25">
        <f t="shared" si="94"/>
        <v>278745.62651093811</v>
      </c>
      <c r="S203" s="25">
        <f>VLOOKUP(CONCATENATE($F203," ",$G203),AllocFactorMatrix,(S$4+1),FALSE)*$E208</f>
        <v>11894.262555271895</v>
      </c>
      <c r="T203" s="25">
        <f>VLOOKUP(CONCATENATE($F203," ",$G203),AllocFactorMatrix,(T$4+1),FALSE)*$E208</f>
        <v>137472.46585143253</v>
      </c>
      <c r="U203" s="25">
        <f>VLOOKUP(CONCATENATE($F203," ",$G203),AllocFactorMatrix,(U$4+1),FALSE)*$E208</f>
        <v>1119815.698128551</v>
      </c>
      <c r="V203" s="25">
        <f>VLOOKUP(CONCATENATE($F203," ",$G203),AllocFactorMatrix,(V$4+1),FALSE)*$E208</f>
        <v>0</v>
      </c>
      <c r="W203" s="25">
        <f t="shared" si="95"/>
        <v>1269182.4265352555</v>
      </c>
      <c r="X203" s="25">
        <f>VLOOKUP(CONCATENATE($F203," ",$G203),AllocFactorMatrix,(X$4+1),FALSE)*$E208</f>
        <v>57638.867074294591</v>
      </c>
      <c r="Y203" s="25">
        <f>VLOOKUP(CONCATENATE($F203," ",$G203),AllocFactorMatrix,(Y$4+1),FALSE)*$E208</f>
        <v>1379.048287867317</v>
      </c>
      <c r="Z203" s="25">
        <f t="shared" si="93"/>
        <v>59017.915362161904</v>
      </c>
      <c r="AA203" s="25">
        <f>VLOOKUP(CONCATENATE($F203," ",$G203),AllocFactorMatrix,(AA$4+1),FALSE)*$E208</f>
        <v>946.4841492224981</v>
      </c>
      <c r="AB203" s="25">
        <f>VLOOKUP(CONCATENATE($F203," ",$G203),AllocFactorMatrix,(AB$4+1),FALSE)*$E208</f>
        <v>2973.1897516876088</v>
      </c>
      <c r="AC203" s="25">
        <f>VLOOKUP(CONCATENATE($F203," ",$G203),AllocFactorMatrix,(AC$4+1),FALSE)*$E208</f>
        <v>740.65267472603205</v>
      </c>
    </row>
    <row r="204" spans="2:29" hidden="1" outlineLevel="1">
      <c r="F204" s="61" t="str">
        <f>F208</f>
        <v>TRANS_TOTAL</v>
      </c>
      <c r="G204" s="20" t="str">
        <f>$G$11</f>
        <v>DISTPRI</v>
      </c>
      <c r="H204" s="24">
        <f t="shared" si="91"/>
        <v>0</v>
      </c>
      <c r="I204" s="25">
        <f>VLOOKUP(CONCATENATE($F204," ",$G204),AllocFactorMatrix,(I$4+1),FALSE)*$E208</f>
        <v>0</v>
      </c>
      <c r="J204" s="25">
        <f>VLOOKUP(CONCATENATE($F204," ",$G204),AllocFactorMatrix,(J$4+1),FALSE)*$E208</f>
        <v>0</v>
      </c>
      <c r="K204" s="25">
        <f>VLOOKUP(CONCATENATE($F204," ",$G204),AllocFactorMatrix,(K$4+1),FALSE)*$E208</f>
        <v>0</v>
      </c>
      <c r="L204" s="25">
        <f>VLOOKUP(CONCATENATE($F204," ",$G204),AllocFactorMatrix,(L$4+1),FALSE)*$E208</f>
        <v>0</v>
      </c>
      <c r="M204" s="25">
        <f t="shared" si="92"/>
        <v>0</v>
      </c>
      <c r="N204" s="25">
        <f>VLOOKUP(CONCATENATE($F204," ",$G204),AllocFactorMatrix,(N$4+1),FALSE)*$E208</f>
        <v>0</v>
      </c>
      <c r="O204" s="25">
        <f>VLOOKUP(CONCATENATE($F204," ",$G204),AllocFactorMatrix,(O$4+1),FALSE)*$E208</f>
        <v>0</v>
      </c>
      <c r="P204" s="25">
        <f>VLOOKUP(CONCATENATE($F204," ",$G204),AllocFactorMatrix,(P$4+1),FALSE)*$E208</f>
        <v>0</v>
      </c>
      <c r="Q204" s="25">
        <f>VLOOKUP(CONCATENATE($F204," ",$G204),AllocFactorMatrix,(Q$4+1),FALSE)*$E208</f>
        <v>0</v>
      </c>
      <c r="R204" s="25">
        <f t="shared" si="94"/>
        <v>0</v>
      </c>
      <c r="S204" s="25">
        <f>VLOOKUP(CONCATENATE($F204," ",$G204),AllocFactorMatrix,(S$4+1),FALSE)*$E208</f>
        <v>0</v>
      </c>
      <c r="T204" s="25">
        <f>VLOOKUP(CONCATENATE($F204," ",$G204),AllocFactorMatrix,(T$4+1),FALSE)*$E208</f>
        <v>0</v>
      </c>
      <c r="U204" s="25">
        <f>VLOOKUP(CONCATENATE($F204," ",$G204),AllocFactorMatrix,(U$4+1),FALSE)*$E208</f>
        <v>0</v>
      </c>
      <c r="V204" s="25">
        <f>VLOOKUP(CONCATENATE($F204," ",$G204),AllocFactorMatrix,(V$4+1),FALSE)*$E208</f>
        <v>0</v>
      </c>
      <c r="W204" s="25">
        <f t="shared" si="95"/>
        <v>0</v>
      </c>
      <c r="X204" s="25">
        <f>VLOOKUP(CONCATENATE($F204," ",$G204),AllocFactorMatrix,(X$4+1),FALSE)*$E208</f>
        <v>0</v>
      </c>
      <c r="Y204" s="25">
        <f>VLOOKUP(CONCATENATE($F204," ",$G204),AllocFactorMatrix,(Y$4+1),FALSE)*$E208</f>
        <v>0</v>
      </c>
      <c r="Z204" s="25">
        <f t="shared" si="93"/>
        <v>0</v>
      </c>
      <c r="AA204" s="25">
        <f>VLOOKUP(CONCATENATE($F204," ",$G204),AllocFactorMatrix,(AA$4+1),FALSE)*$E208</f>
        <v>0</v>
      </c>
      <c r="AB204" s="25">
        <f>VLOOKUP(CONCATENATE($F204," ",$G204),AllocFactorMatrix,(AB$4+1),FALSE)*$E208</f>
        <v>0</v>
      </c>
      <c r="AC204" s="25">
        <f>VLOOKUP(CONCATENATE($F204," ",$G204),AllocFactorMatrix,(AC$4+1),FALSE)*$E208</f>
        <v>0</v>
      </c>
    </row>
    <row r="205" spans="2:29" hidden="1" outlineLevel="1">
      <c r="F205" s="61" t="str">
        <f>F208</f>
        <v>TRANS_TOTAL</v>
      </c>
      <c r="G205" s="20" t="str">
        <f>$G$12</f>
        <v>DISTSEC</v>
      </c>
      <c r="H205" s="24">
        <f t="shared" si="91"/>
        <v>0</v>
      </c>
      <c r="I205" s="25">
        <f>VLOOKUP(CONCATENATE($F205," ",$G205),AllocFactorMatrix,(I$4+1),FALSE)*$E208</f>
        <v>0</v>
      </c>
      <c r="J205" s="25">
        <f>VLOOKUP(CONCATENATE($F205," ",$G205),AllocFactorMatrix,(J$4+1),FALSE)*$E208</f>
        <v>0</v>
      </c>
      <c r="K205" s="25">
        <f>VLOOKUP(CONCATENATE($F205," ",$G205),AllocFactorMatrix,(K$4+1),FALSE)*$E208</f>
        <v>0</v>
      </c>
      <c r="L205" s="25">
        <f>VLOOKUP(CONCATENATE($F205," ",$G205),AllocFactorMatrix,(L$4+1),FALSE)*$E208</f>
        <v>0</v>
      </c>
      <c r="M205" s="25">
        <f t="shared" si="92"/>
        <v>0</v>
      </c>
      <c r="N205" s="25">
        <f>VLOOKUP(CONCATENATE($F205," ",$G205),AllocFactorMatrix,(N$4+1),FALSE)*$E208</f>
        <v>0</v>
      </c>
      <c r="O205" s="25">
        <f>VLOOKUP(CONCATENATE($F205," ",$G205),AllocFactorMatrix,(O$4+1),FALSE)*$E208</f>
        <v>0</v>
      </c>
      <c r="P205" s="25">
        <f>VLOOKUP(CONCATENATE($F205," ",$G205),AllocFactorMatrix,(P$4+1),FALSE)*$E208</f>
        <v>0</v>
      </c>
      <c r="Q205" s="25">
        <f>VLOOKUP(CONCATENATE($F205," ",$G205),AllocFactorMatrix,(Q$4+1),FALSE)*$E208</f>
        <v>0</v>
      </c>
      <c r="R205" s="25">
        <f t="shared" si="94"/>
        <v>0</v>
      </c>
      <c r="S205" s="25">
        <f>VLOOKUP(CONCATENATE($F205," ",$G205),AllocFactorMatrix,(S$4+1),FALSE)*$E208</f>
        <v>0</v>
      </c>
      <c r="T205" s="25">
        <f>VLOOKUP(CONCATENATE($F205," ",$G205),AllocFactorMatrix,(T$4+1),FALSE)*$E208</f>
        <v>0</v>
      </c>
      <c r="U205" s="25">
        <f>VLOOKUP(CONCATENATE($F205," ",$G205),AllocFactorMatrix,(U$4+1),FALSE)*$E208</f>
        <v>0</v>
      </c>
      <c r="V205" s="25">
        <f>VLOOKUP(CONCATENATE($F205," ",$G205),AllocFactorMatrix,(V$4+1),FALSE)*$E208</f>
        <v>0</v>
      </c>
      <c r="W205" s="25">
        <f t="shared" si="95"/>
        <v>0</v>
      </c>
      <c r="X205" s="25">
        <f>VLOOKUP(CONCATENATE($F205," ",$G205),AllocFactorMatrix,(X$4+1),FALSE)*$E208</f>
        <v>0</v>
      </c>
      <c r="Y205" s="25">
        <f>VLOOKUP(CONCATENATE($F205," ",$G205),AllocFactorMatrix,(Y$4+1),FALSE)*$E208</f>
        <v>0</v>
      </c>
      <c r="Z205" s="25">
        <f t="shared" si="93"/>
        <v>0</v>
      </c>
      <c r="AA205" s="25">
        <f>VLOOKUP(CONCATENATE($F205," ",$G205),AllocFactorMatrix,(AA$4+1),FALSE)*$E208</f>
        <v>0</v>
      </c>
      <c r="AB205" s="25">
        <f>VLOOKUP(CONCATENATE($F205," ",$G205),AllocFactorMatrix,(AB$4+1),FALSE)*$E208</f>
        <v>0</v>
      </c>
      <c r="AC205" s="25">
        <f>VLOOKUP(CONCATENATE($F205," ",$G205),AllocFactorMatrix,(AC$4+1),FALSE)*$E208</f>
        <v>0</v>
      </c>
    </row>
    <row r="206" spans="2:29" hidden="1" outlineLevel="1">
      <c r="F206" s="61" t="str">
        <f>F208</f>
        <v>TRANS_TOTAL</v>
      </c>
      <c r="G206" s="20" t="str">
        <f>$G$13</f>
        <v>ENERGY</v>
      </c>
      <c r="H206" s="24">
        <f t="shared" si="91"/>
        <v>0</v>
      </c>
      <c r="I206" s="25">
        <f>VLOOKUP(CONCATENATE($F206," ",$G206),AllocFactorMatrix,(I$4+1),FALSE)*$E208</f>
        <v>0</v>
      </c>
      <c r="J206" s="25">
        <f>VLOOKUP(CONCATENATE($F206," ",$G206),AllocFactorMatrix,(J$4+1),FALSE)*$E208</f>
        <v>0</v>
      </c>
      <c r="K206" s="25">
        <f>VLOOKUP(CONCATENATE($F206," ",$G206),AllocFactorMatrix,(K$4+1),FALSE)*$E208</f>
        <v>0</v>
      </c>
      <c r="L206" s="25">
        <f>VLOOKUP(CONCATENATE($F206," ",$G206),AllocFactorMatrix,(L$4+1),FALSE)*$E208</f>
        <v>0</v>
      </c>
      <c r="M206" s="25">
        <f t="shared" si="92"/>
        <v>0</v>
      </c>
      <c r="N206" s="25">
        <f>VLOOKUP(CONCATENATE($F206," ",$G206),AllocFactorMatrix,(N$4+1),FALSE)*$E208</f>
        <v>0</v>
      </c>
      <c r="O206" s="25">
        <f>VLOOKUP(CONCATENATE($F206," ",$G206),AllocFactorMatrix,(O$4+1),FALSE)*$E208</f>
        <v>0</v>
      </c>
      <c r="P206" s="25">
        <f>VLOOKUP(CONCATENATE($F206," ",$G206),AllocFactorMatrix,(P$4+1),FALSE)*$E208</f>
        <v>0</v>
      </c>
      <c r="Q206" s="25">
        <f>VLOOKUP(CONCATENATE($F206," ",$G206),AllocFactorMatrix,(Q$4+1),FALSE)*$E208</f>
        <v>0</v>
      </c>
      <c r="R206" s="25">
        <f t="shared" si="94"/>
        <v>0</v>
      </c>
      <c r="S206" s="25">
        <f>VLOOKUP(CONCATENATE($F206," ",$G206),AllocFactorMatrix,(S$4+1),FALSE)*$E208</f>
        <v>0</v>
      </c>
      <c r="T206" s="25">
        <f>VLOOKUP(CONCATENATE($F206," ",$G206),AllocFactorMatrix,(T$4+1),FALSE)*$E208</f>
        <v>0</v>
      </c>
      <c r="U206" s="25">
        <f>VLOOKUP(CONCATENATE($F206," ",$G206),AllocFactorMatrix,(U$4+1),FALSE)*$E208</f>
        <v>0</v>
      </c>
      <c r="V206" s="25">
        <f>VLOOKUP(CONCATENATE($F206," ",$G206),AllocFactorMatrix,(V$4+1),FALSE)*$E208</f>
        <v>0</v>
      </c>
      <c r="W206" s="25">
        <f t="shared" si="95"/>
        <v>0</v>
      </c>
      <c r="X206" s="25">
        <f>VLOOKUP(CONCATENATE($F206," ",$G206),AllocFactorMatrix,(X$4+1),FALSE)*$E208</f>
        <v>0</v>
      </c>
      <c r="Y206" s="25">
        <f>VLOOKUP(CONCATENATE($F206," ",$G206),AllocFactorMatrix,(Y$4+1),FALSE)*$E208</f>
        <v>0</v>
      </c>
      <c r="Z206" s="25">
        <f t="shared" si="93"/>
        <v>0</v>
      </c>
      <c r="AA206" s="25">
        <f>VLOOKUP(CONCATENATE($F206," ",$G206),AllocFactorMatrix,(AA$4+1),FALSE)*$E208</f>
        <v>0</v>
      </c>
      <c r="AB206" s="25">
        <f>VLOOKUP(CONCATENATE($F206," ",$G206),AllocFactorMatrix,(AB$4+1),FALSE)*$E208</f>
        <v>0</v>
      </c>
      <c r="AC206" s="25">
        <f>VLOOKUP(CONCATENATE($F206," ",$G206),AllocFactorMatrix,(AC$4+1),FALSE)*$E208</f>
        <v>0</v>
      </c>
    </row>
    <row r="207" spans="2:29" hidden="1" outlineLevel="1">
      <c r="F207" s="61" t="str">
        <f>F208</f>
        <v>TRANS_TOTAL</v>
      </c>
      <c r="G207" s="20" t="str">
        <f>$G$14</f>
        <v>CUSTOMER</v>
      </c>
      <c r="H207" s="24">
        <f t="shared" si="91"/>
        <v>0</v>
      </c>
      <c r="I207" s="25">
        <f>VLOOKUP(CONCATENATE($F207," ",$G207),AllocFactorMatrix,(I$4+1),FALSE)*$E208</f>
        <v>0</v>
      </c>
      <c r="J207" s="25">
        <f>VLOOKUP(CONCATENATE($F207," ",$G207),AllocFactorMatrix,(J$4+1),FALSE)*$E208</f>
        <v>0</v>
      </c>
      <c r="K207" s="25">
        <f>VLOOKUP(CONCATENATE($F207," ",$G207),AllocFactorMatrix,(K$4+1),FALSE)*$E208</f>
        <v>0</v>
      </c>
      <c r="L207" s="25">
        <f>VLOOKUP(CONCATENATE($F207," ",$G207),AllocFactorMatrix,(L$4+1),FALSE)*$E208</f>
        <v>0</v>
      </c>
      <c r="M207" s="25">
        <f t="shared" si="92"/>
        <v>0</v>
      </c>
      <c r="N207" s="25">
        <f>VLOOKUP(CONCATENATE($F207," ",$G207),AllocFactorMatrix,(N$4+1),FALSE)*$E208</f>
        <v>0</v>
      </c>
      <c r="O207" s="25">
        <f>VLOOKUP(CONCATENATE($F207," ",$G207),AllocFactorMatrix,(O$4+1),FALSE)*$E208</f>
        <v>0</v>
      </c>
      <c r="P207" s="25">
        <f>VLOOKUP(CONCATENATE($F207," ",$G207),AllocFactorMatrix,(P$4+1),FALSE)*$E208</f>
        <v>0</v>
      </c>
      <c r="Q207" s="25">
        <f>VLOOKUP(CONCATENATE($F207," ",$G207),AllocFactorMatrix,(Q$4+1),FALSE)*$E208</f>
        <v>0</v>
      </c>
      <c r="R207" s="25">
        <f t="shared" si="94"/>
        <v>0</v>
      </c>
      <c r="S207" s="25">
        <f>VLOOKUP(CONCATENATE($F207," ",$G207),AllocFactorMatrix,(S$4+1),FALSE)*$E208</f>
        <v>0</v>
      </c>
      <c r="T207" s="25">
        <f>VLOOKUP(CONCATENATE($F207," ",$G207),AllocFactorMatrix,(T$4+1),FALSE)*$E208</f>
        <v>0</v>
      </c>
      <c r="U207" s="25">
        <f>VLOOKUP(CONCATENATE($F207," ",$G207),AllocFactorMatrix,(U$4+1),FALSE)*$E208</f>
        <v>0</v>
      </c>
      <c r="V207" s="25">
        <f>VLOOKUP(CONCATENATE($F207," ",$G207),AllocFactorMatrix,(V$4+1),FALSE)*$E208</f>
        <v>0</v>
      </c>
      <c r="W207" s="25">
        <f t="shared" si="95"/>
        <v>0</v>
      </c>
      <c r="X207" s="25">
        <f>VLOOKUP(CONCATENATE($F207," ",$G207),AllocFactorMatrix,(X$4+1),FALSE)*$E208</f>
        <v>0</v>
      </c>
      <c r="Y207" s="25">
        <f>VLOOKUP(CONCATENATE($F207," ",$G207),AllocFactorMatrix,(Y$4+1),FALSE)*$E208</f>
        <v>0</v>
      </c>
      <c r="Z207" s="25">
        <f t="shared" si="93"/>
        <v>0</v>
      </c>
      <c r="AA207" s="25">
        <f>VLOOKUP(CONCATENATE($F207," ",$G207),AllocFactorMatrix,(AA$4+1),FALSE)*$E208</f>
        <v>0</v>
      </c>
      <c r="AB207" s="25">
        <f>VLOOKUP(CONCATENATE($F207," ",$G207),AllocFactorMatrix,(AB$4+1),FALSE)*$E208</f>
        <v>0</v>
      </c>
      <c r="AC207" s="25">
        <f>VLOOKUP(CONCATENATE($F207," ",$G207),AllocFactorMatrix,(AC$4+1),FALSE)*$E208</f>
        <v>0</v>
      </c>
    </row>
    <row r="208" spans="2:29" collapsed="1">
      <c r="B208" s="20"/>
      <c r="D208" s="58" t="s">
        <v>1175</v>
      </c>
      <c r="E208" s="22">
        <f>'Sch 5'!U125+'Sch 5'!U163+'Sch 5'!U108</f>
        <v>14459958.440000016</v>
      </c>
      <c r="F208" s="61" t="s">
        <v>191</v>
      </c>
      <c r="G208" s="20" t="str">
        <f>$G$15</f>
        <v>TOTAL</v>
      </c>
      <c r="H208" s="24">
        <f>SUBTOTAL(9,I208:AC208)</f>
        <v>14459958.440000016</v>
      </c>
      <c r="I208" s="25">
        <f>VLOOKUP(CONCATENATE($F208," ",$G208),AllocFactorMatrix,(I$4+1),FALSE)*$E208</f>
        <v>7028445.5957287503</v>
      </c>
      <c r="J208" s="25">
        <f>VLOOKUP(CONCATENATE($F208," ",$G208),AllocFactorMatrix,(J$4+1),FALSE)*$E208</f>
        <v>1783680.019261858</v>
      </c>
      <c r="K208" s="25">
        <f>VLOOKUP(CONCATENATE($F208," ",$G208),AllocFactorMatrix,(K$4+1),FALSE)*$E208</f>
        <v>20835.270392131213</v>
      </c>
      <c r="L208" s="25">
        <f>VLOOKUP(CONCATENATE($F208," ",$G208),AllocFactorMatrix,(L$4+1),FALSE)*$E208</f>
        <v>559.5590070144176</v>
      </c>
      <c r="M208" s="25">
        <f t="shared" si="92"/>
        <v>1805074.8486610036</v>
      </c>
      <c r="N208" s="25">
        <f>VLOOKUP(CONCATENATE($F208," ",$G208),AllocFactorMatrix,(N$4+1),FALSE)*$E208</f>
        <v>754810.33996031689</v>
      </c>
      <c r="O208" s="25">
        <f>VLOOKUP(CONCATENATE($F208," ",$G208),AllocFactorMatrix,(O$4+1),FALSE)*$E208</f>
        <v>214680.1287292988</v>
      </c>
      <c r="P208" s="25">
        <f>VLOOKUP(CONCATENATE($F208," ",$G208),AllocFactorMatrix,(P$4+1),FALSE)*$E208</f>
        <v>18391.293651914129</v>
      </c>
      <c r="Q208" s="25">
        <f>VLOOKUP(CONCATENATE($F208," ",$G208),AllocFactorMatrix,(Q$4+1),FALSE)*$E208</f>
        <v>2580.4728787770873</v>
      </c>
      <c r="R208" s="25">
        <f t="shared" si="94"/>
        <v>990462.2352203069</v>
      </c>
      <c r="S208" s="25">
        <f>VLOOKUP(CONCATENATE($F208," ",$G208),AllocFactorMatrix,(S$4+1),FALSE)*$E208</f>
        <v>44478.186885791154</v>
      </c>
      <c r="T208" s="25">
        <f>VLOOKUP(CONCATENATE($F208," ",$G208),AllocFactorMatrix,(T$4+1),FALSE)*$E208</f>
        <v>492694.40387768723</v>
      </c>
      <c r="U208" s="25">
        <f>VLOOKUP(CONCATENATE($F208," ",$G208),AllocFactorMatrix,(U$4+1),FALSE)*$E208</f>
        <v>3492214.4708311683</v>
      </c>
      <c r="V208" s="25">
        <f>VLOOKUP(CONCATENATE($F208," ",$G208),AllocFactorMatrix,(V$4+1),FALSE)*$E208</f>
        <v>372184.53953650728</v>
      </c>
      <c r="W208" s="25">
        <f t="shared" si="95"/>
        <v>4401571.6011311542</v>
      </c>
      <c r="X208" s="25">
        <f>VLOOKUP(CONCATENATE($F208," ",$G208),AllocFactorMatrix,(X$4+1),FALSE)*$E208</f>
        <v>204869.0739400326</v>
      </c>
      <c r="Y208" s="25">
        <f>VLOOKUP(CONCATENATE($F208," ",$G208),AllocFactorMatrix,(Y$4+1),FALSE)*$E208</f>
        <v>4933.2393067469748</v>
      </c>
      <c r="Z208" s="25">
        <f t="shared" si="93"/>
        <v>209802.31324677958</v>
      </c>
      <c r="AA208" s="25">
        <f>VLOOKUP(CONCATENATE($F208," ",$G208),AllocFactorMatrix,(AA$4+1),FALSE)*$E208</f>
        <v>3513.413297503711</v>
      </c>
      <c r="AB208" s="25">
        <f>VLOOKUP(CONCATENATE($F208," ",$G208),AllocFactorMatrix,(AB$4+1),FALSE)*$E208</f>
        <v>16891.591790820654</v>
      </c>
      <c r="AC208" s="25">
        <f>VLOOKUP(CONCATENATE($F208," ",$G208),AllocFactorMatrix,(AC$4+1),FALSE)*$E208</f>
        <v>4196.8409236966381</v>
      </c>
    </row>
    <row r="209" spans="2:29" hidden="1" outlineLevel="1">
      <c r="F209" s="61" t="str">
        <f>F216</f>
        <v>PROD_DEMAND</v>
      </c>
      <c r="G209" s="20" t="str">
        <f>$G$8</f>
        <v>PRODUCTION</v>
      </c>
      <c r="H209" s="24">
        <f t="shared" ref="H209:H215" si="96">SUBTOTAL(9,I209:AC209)</f>
        <v>18866028.960000064</v>
      </c>
      <c r="I209" s="25">
        <f>VLOOKUP(CONCATENATE($F209," ",$G209),AllocFactorMatrix,(I$4+1),FALSE)*$E216</f>
        <v>9250823.6746060625</v>
      </c>
      <c r="J209" s="25">
        <f>VLOOKUP(CONCATENATE($F209," ",$G209),AllocFactorMatrix,(J$4+1),FALSE)*$E216</f>
        <v>2340098.6821993329</v>
      </c>
      <c r="K209" s="25">
        <f>VLOOKUP(CONCATENATE($F209," ",$G209),AllocFactorMatrix,(K$4+1),FALSE)*$E216</f>
        <v>27359.312952395303</v>
      </c>
      <c r="L209" s="25">
        <f>VLOOKUP(CONCATENATE($F209," ",$G209),AllocFactorMatrix,(L$4+1),FALSE)*$E216</f>
        <v>674.01054888803446</v>
      </c>
      <c r="M209" s="25">
        <f t="shared" ref="M209:M216" si="97">SUBTOTAL(9,J209:L209)</f>
        <v>2368132.0057006166</v>
      </c>
      <c r="N209" s="25">
        <f>VLOOKUP(CONCATENATE($F209," ",$G209),AllocFactorMatrix,(N$4+1),FALSE)*$E216</f>
        <v>979126.64788915589</v>
      </c>
      <c r="O209" s="25">
        <f>VLOOKUP(CONCATENATE($F209," ",$G209),AllocFactorMatrix,(O$4+1),FALSE)*$E216</f>
        <v>278850.46267086535</v>
      </c>
      <c r="P209" s="25">
        <f>VLOOKUP(CONCATENATE($F209," ",$G209),AllocFactorMatrix,(P$4+1),FALSE)*$E216</f>
        <v>22066.967213213713</v>
      </c>
      <c r="Q209" s="25">
        <f>VLOOKUP(CONCATENATE($F209," ",$G209),AllocFactorMatrix,(Q$4+1),FALSE)*$E216</f>
        <v>4657.9476907691487</v>
      </c>
      <c r="R209" s="25">
        <f>SUBTOTAL(9,N209:Q209)</f>
        <v>1284702.0254640041</v>
      </c>
      <c r="S209" s="25">
        <f>VLOOKUP(CONCATENATE($F209," ",$G209),AllocFactorMatrix,(S$4+1),FALSE)*$E216</f>
        <v>58816.434902220797</v>
      </c>
      <c r="T209" s="25">
        <f>VLOOKUP(CONCATENATE($F209," ",$G209),AllocFactorMatrix,(T$4+1),FALSE)*$E216</f>
        <v>641202.32363149989</v>
      </c>
      <c r="U209" s="25">
        <f>VLOOKUP(CONCATENATE($F209," ",$G209),AllocFactorMatrix,(U$4+1),FALSE)*$E216</f>
        <v>4282358.2746316902</v>
      </c>
      <c r="V209" s="25">
        <f>VLOOKUP(CONCATENATE($F209," ",$G209),AllocFactorMatrix,(V$4+1),FALSE)*$E216</f>
        <v>671821.09555657534</v>
      </c>
      <c r="W209" s="25">
        <f>SUBTOTAL(9,S209:V209)</f>
        <v>5654198.128721986</v>
      </c>
      <c r="X209" s="25">
        <f>VLOOKUP(CONCATENATE($F209," ",$G209),AllocFactorMatrix,(X$4+1),FALSE)*$E216</f>
        <v>265761.6004112903</v>
      </c>
      <c r="Y209" s="25">
        <f>VLOOKUP(CONCATENATE($F209," ",$G209),AllocFactorMatrix,(Y$4+1),FALSE)*$E216</f>
        <v>6415.5821923571784</v>
      </c>
      <c r="Z209" s="25">
        <f t="shared" ref="Z209:Z216" si="98">SUBTOTAL(9,X209:Y209)</f>
        <v>272177.18260364747</v>
      </c>
      <c r="AA209" s="25">
        <f>VLOOKUP(CONCATENATE($F209," ",$G209),AllocFactorMatrix,(AA$4+1),FALSE)*$E216</f>
        <v>4633.5002382473622</v>
      </c>
      <c r="AB209" s="25">
        <f>VLOOKUP(CONCATENATE($F209," ",$G209),AllocFactorMatrix,(AB$4+1),FALSE)*$E216</f>
        <v>25123.762846172809</v>
      </c>
      <c r="AC209" s="25">
        <f>VLOOKUP(CONCATENATE($F209," ",$G209),AllocFactorMatrix,(AC$4+1),FALSE)*$E216</f>
        <v>6238.6798193304257</v>
      </c>
    </row>
    <row r="210" spans="2:29" hidden="1" outlineLevel="1">
      <c r="F210" s="61" t="str">
        <f>F216</f>
        <v>PROD_DEMAND</v>
      </c>
      <c r="G210" s="20" t="str">
        <f>$G$9</f>
        <v>BULKTRAN</v>
      </c>
      <c r="H210" s="24">
        <f t="shared" si="96"/>
        <v>0</v>
      </c>
      <c r="I210" s="25">
        <f>VLOOKUP(CONCATENATE($F210," ",$G210),AllocFactorMatrix,(I$4+1),FALSE)*$E216</f>
        <v>0</v>
      </c>
      <c r="J210" s="25">
        <f>VLOOKUP(CONCATENATE($F210," ",$G210),AllocFactorMatrix,(J$4+1),FALSE)*$E216</f>
        <v>0</v>
      </c>
      <c r="K210" s="25">
        <f>VLOOKUP(CONCATENATE($F210," ",$G210),AllocFactorMatrix,(K$4+1),FALSE)*$E216</f>
        <v>0</v>
      </c>
      <c r="L210" s="25">
        <f>VLOOKUP(CONCATENATE($F210," ",$G210),AllocFactorMatrix,(L$4+1),FALSE)*$E216</f>
        <v>0</v>
      </c>
      <c r="M210" s="25">
        <f t="shared" si="97"/>
        <v>0</v>
      </c>
      <c r="N210" s="25">
        <f>VLOOKUP(CONCATENATE($F210," ",$G210),AllocFactorMatrix,(N$4+1),FALSE)*$E216</f>
        <v>0</v>
      </c>
      <c r="O210" s="25">
        <f>VLOOKUP(CONCATENATE($F210," ",$G210),AllocFactorMatrix,(O$4+1),FALSE)*$E216</f>
        <v>0</v>
      </c>
      <c r="P210" s="25">
        <f>VLOOKUP(CONCATENATE($F210," ",$G210),AllocFactorMatrix,(P$4+1),FALSE)*$E216</f>
        <v>0</v>
      </c>
      <c r="Q210" s="25">
        <f>VLOOKUP(CONCATENATE($F210," ",$G210),AllocFactorMatrix,(Q$4+1),FALSE)*$E216</f>
        <v>0</v>
      </c>
      <c r="R210" s="25">
        <f t="shared" ref="R210:R216" si="99">SUBTOTAL(9,N210:Q210)</f>
        <v>0</v>
      </c>
      <c r="S210" s="25">
        <f>VLOOKUP(CONCATENATE($F210," ",$G210),AllocFactorMatrix,(S$4+1),FALSE)*$E216</f>
        <v>0</v>
      </c>
      <c r="T210" s="25">
        <f>VLOOKUP(CONCATENATE($F210," ",$G210),AllocFactorMatrix,(T$4+1),FALSE)*$E216</f>
        <v>0</v>
      </c>
      <c r="U210" s="25">
        <f>VLOOKUP(CONCATENATE($F210," ",$G210),AllocFactorMatrix,(U$4+1),FALSE)*$E216</f>
        <v>0</v>
      </c>
      <c r="V210" s="25">
        <f>VLOOKUP(CONCATENATE($F210," ",$G210),AllocFactorMatrix,(V$4+1),FALSE)*$E216</f>
        <v>0</v>
      </c>
      <c r="W210" s="25">
        <f t="shared" ref="W210:W216" si="100">SUBTOTAL(9,S210:V210)</f>
        <v>0</v>
      </c>
      <c r="X210" s="25">
        <f>VLOOKUP(CONCATENATE($F210," ",$G210),AllocFactorMatrix,(X$4+1),FALSE)*$E216</f>
        <v>0</v>
      </c>
      <c r="Y210" s="25">
        <f>VLOOKUP(CONCATENATE($F210," ",$G210),AllocFactorMatrix,(Y$4+1),FALSE)*$E216</f>
        <v>0</v>
      </c>
      <c r="Z210" s="25">
        <f t="shared" si="98"/>
        <v>0</v>
      </c>
      <c r="AA210" s="25">
        <f>VLOOKUP(CONCATENATE($F210," ",$G210),AllocFactorMatrix,(AA$4+1),FALSE)*$E216</f>
        <v>0</v>
      </c>
      <c r="AB210" s="25">
        <f>VLOOKUP(CONCATENATE($F210," ",$G210),AllocFactorMatrix,(AB$4+1),FALSE)*$E216</f>
        <v>0</v>
      </c>
      <c r="AC210" s="25">
        <f>VLOOKUP(CONCATENATE($F210," ",$G210),AllocFactorMatrix,(AC$4+1),FALSE)*$E216</f>
        <v>0</v>
      </c>
    </row>
    <row r="211" spans="2:29" hidden="1" outlineLevel="1">
      <c r="F211" s="61" t="str">
        <f>F216</f>
        <v>PROD_DEMAND</v>
      </c>
      <c r="G211" s="20" t="str">
        <f>$G$10</f>
        <v>SUBTRAN</v>
      </c>
      <c r="H211" s="24">
        <f t="shared" si="96"/>
        <v>0</v>
      </c>
      <c r="I211" s="25">
        <f>VLOOKUP(CONCATENATE($F211," ",$G211),AllocFactorMatrix,(I$4+1),FALSE)*$E216</f>
        <v>0</v>
      </c>
      <c r="J211" s="25">
        <f>VLOOKUP(CONCATENATE($F211," ",$G211),AllocFactorMatrix,(J$4+1),FALSE)*$E216</f>
        <v>0</v>
      </c>
      <c r="K211" s="25">
        <f>VLOOKUP(CONCATENATE($F211," ",$G211),AllocFactorMatrix,(K$4+1),FALSE)*$E216</f>
        <v>0</v>
      </c>
      <c r="L211" s="25">
        <f>VLOOKUP(CONCATENATE($F211," ",$G211),AllocFactorMatrix,(L$4+1),FALSE)*$E216</f>
        <v>0</v>
      </c>
      <c r="M211" s="25">
        <f t="shared" si="97"/>
        <v>0</v>
      </c>
      <c r="N211" s="25">
        <f>VLOOKUP(CONCATENATE($F211," ",$G211),AllocFactorMatrix,(N$4+1),FALSE)*$E216</f>
        <v>0</v>
      </c>
      <c r="O211" s="25">
        <f>VLOOKUP(CONCATENATE($F211," ",$G211),AllocFactorMatrix,(O$4+1),FALSE)*$E216</f>
        <v>0</v>
      </c>
      <c r="P211" s="25">
        <f>VLOOKUP(CONCATENATE($F211," ",$G211),AllocFactorMatrix,(P$4+1),FALSE)*$E216</f>
        <v>0</v>
      </c>
      <c r="Q211" s="25">
        <f>VLOOKUP(CONCATENATE($F211," ",$G211),AllocFactorMatrix,(Q$4+1),FALSE)*$E216</f>
        <v>0</v>
      </c>
      <c r="R211" s="25">
        <f t="shared" si="99"/>
        <v>0</v>
      </c>
      <c r="S211" s="25">
        <f>VLOOKUP(CONCATENATE($F211," ",$G211),AllocFactorMatrix,(S$4+1),FALSE)*$E216</f>
        <v>0</v>
      </c>
      <c r="T211" s="25">
        <f>VLOOKUP(CONCATENATE($F211," ",$G211),AllocFactorMatrix,(T$4+1),FALSE)*$E216</f>
        <v>0</v>
      </c>
      <c r="U211" s="25">
        <f>VLOOKUP(CONCATENATE($F211," ",$G211),AllocFactorMatrix,(U$4+1),FALSE)*$E216</f>
        <v>0</v>
      </c>
      <c r="V211" s="25">
        <f>VLOOKUP(CONCATENATE($F211," ",$G211),AllocFactorMatrix,(V$4+1),FALSE)*$E216</f>
        <v>0</v>
      </c>
      <c r="W211" s="25">
        <f t="shared" si="100"/>
        <v>0</v>
      </c>
      <c r="X211" s="25">
        <f>VLOOKUP(CONCATENATE($F211," ",$G211),AllocFactorMatrix,(X$4+1),FALSE)*$E216</f>
        <v>0</v>
      </c>
      <c r="Y211" s="25">
        <f>VLOOKUP(CONCATENATE($F211," ",$G211),AllocFactorMatrix,(Y$4+1),FALSE)*$E216</f>
        <v>0</v>
      </c>
      <c r="Z211" s="25">
        <f t="shared" si="98"/>
        <v>0</v>
      </c>
      <c r="AA211" s="25">
        <f>VLOOKUP(CONCATENATE($F211," ",$G211),AllocFactorMatrix,(AA$4+1),FALSE)*$E216</f>
        <v>0</v>
      </c>
      <c r="AB211" s="25">
        <f>VLOOKUP(CONCATENATE($F211," ",$G211),AllocFactorMatrix,(AB$4+1),FALSE)*$E216</f>
        <v>0</v>
      </c>
      <c r="AC211" s="25">
        <f>VLOOKUP(CONCATENATE($F211," ",$G211),AllocFactorMatrix,(AC$4+1),FALSE)*$E216</f>
        <v>0</v>
      </c>
    </row>
    <row r="212" spans="2:29" hidden="1" outlineLevel="1">
      <c r="F212" s="61" t="str">
        <f>F216</f>
        <v>PROD_DEMAND</v>
      </c>
      <c r="G212" s="20" t="str">
        <f>$G$11</f>
        <v>DISTPRI</v>
      </c>
      <c r="H212" s="24">
        <f t="shared" si="96"/>
        <v>0</v>
      </c>
      <c r="I212" s="25">
        <f>VLOOKUP(CONCATENATE($F212," ",$G212),AllocFactorMatrix,(I$4+1),FALSE)*$E216</f>
        <v>0</v>
      </c>
      <c r="J212" s="25">
        <f>VLOOKUP(CONCATENATE($F212," ",$G212),AllocFactorMatrix,(J$4+1),FALSE)*$E216</f>
        <v>0</v>
      </c>
      <c r="K212" s="25">
        <f>VLOOKUP(CONCATENATE($F212," ",$G212),AllocFactorMatrix,(K$4+1),FALSE)*$E216</f>
        <v>0</v>
      </c>
      <c r="L212" s="25">
        <f>VLOOKUP(CONCATENATE($F212," ",$G212),AllocFactorMatrix,(L$4+1),FALSE)*$E216</f>
        <v>0</v>
      </c>
      <c r="M212" s="25">
        <f t="shared" si="97"/>
        <v>0</v>
      </c>
      <c r="N212" s="25">
        <f>VLOOKUP(CONCATENATE($F212," ",$G212),AllocFactorMatrix,(N$4+1),FALSE)*$E216</f>
        <v>0</v>
      </c>
      <c r="O212" s="25">
        <f>VLOOKUP(CONCATENATE($F212," ",$G212),AllocFactorMatrix,(O$4+1),FALSE)*$E216</f>
        <v>0</v>
      </c>
      <c r="P212" s="25">
        <f>VLOOKUP(CONCATENATE($F212," ",$G212),AllocFactorMatrix,(P$4+1),FALSE)*$E216</f>
        <v>0</v>
      </c>
      <c r="Q212" s="25">
        <f>VLOOKUP(CONCATENATE($F212," ",$G212),AllocFactorMatrix,(Q$4+1),FALSE)*$E216</f>
        <v>0</v>
      </c>
      <c r="R212" s="25">
        <f t="shared" si="99"/>
        <v>0</v>
      </c>
      <c r="S212" s="25">
        <f>VLOOKUP(CONCATENATE($F212," ",$G212),AllocFactorMatrix,(S$4+1),FALSE)*$E216</f>
        <v>0</v>
      </c>
      <c r="T212" s="25">
        <f>VLOOKUP(CONCATENATE($F212," ",$G212),AllocFactorMatrix,(T$4+1),FALSE)*$E216</f>
        <v>0</v>
      </c>
      <c r="U212" s="25">
        <f>VLOOKUP(CONCATENATE($F212," ",$G212),AllocFactorMatrix,(U$4+1),FALSE)*$E216</f>
        <v>0</v>
      </c>
      <c r="V212" s="25">
        <f>VLOOKUP(CONCATENATE($F212," ",$G212),AllocFactorMatrix,(V$4+1),FALSE)*$E216</f>
        <v>0</v>
      </c>
      <c r="W212" s="25">
        <f t="shared" si="100"/>
        <v>0</v>
      </c>
      <c r="X212" s="25">
        <f>VLOOKUP(CONCATENATE($F212," ",$G212),AllocFactorMatrix,(X$4+1),FALSE)*$E216</f>
        <v>0</v>
      </c>
      <c r="Y212" s="25">
        <f>VLOOKUP(CONCATENATE($F212," ",$G212),AllocFactorMatrix,(Y$4+1),FALSE)*$E216</f>
        <v>0</v>
      </c>
      <c r="Z212" s="25">
        <f t="shared" si="98"/>
        <v>0</v>
      </c>
      <c r="AA212" s="25">
        <f>VLOOKUP(CONCATENATE($F212," ",$G212),AllocFactorMatrix,(AA$4+1),FALSE)*$E216</f>
        <v>0</v>
      </c>
      <c r="AB212" s="25">
        <f>VLOOKUP(CONCATENATE($F212," ",$G212),AllocFactorMatrix,(AB$4+1),FALSE)*$E216</f>
        <v>0</v>
      </c>
      <c r="AC212" s="25">
        <f>VLOOKUP(CONCATENATE($F212," ",$G212),AllocFactorMatrix,(AC$4+1),FALSE)*$E216</f>
        <v>0</v>
      </c>
    </row>
    <row r="213" spans="2:29" hidden="1" outlineLevel="1">
      <c r="F213" s="61" t="str">
        <f>F216</f>
        <v>PROD_DEMAND</v>
      </c>
      <c r="G213" s="20" t="str">
        <f>$G$12</f>
        <v>DISTSEC</v>
      </c>
      <c r="H213" s="24">
        <f t="shared" si="96"/>
        <v>0</v>
      </c>
      <c r="I213" s="25">
        <f>VLOOKUP(CONCATENATE($F213," ",$G213),AllocFactorMatrix,(I$4+1),FALSE)*$E216</f>
        <v>0</v>
      </c>
      <c r="J213" s="25">
        <f>VLOOKUP(CONCATENATE($F213," ",$G213),AllocFactorMatrix,(J$4+1),FALSE)*$E216</f>
        <v>0</v>
      </c>
      <c r="K213" s="25">
        <f>VLOOKUP(CONCATENATE($F213," ",$G213),AllocFactorMatrix,(K$4+1),FALSE)*$E216</f>
        <v>0</v>
      </c>
      <c r="L213" s="25">
        <f>VLOOKUP(CONCATENATE($F213," ",$G213),AllocFactorMatrix,(L$4+1),FALSE)*$E216</f>
        <v>0</v>
      </c>
      <c r="M213" s="25">
        <f t="shared" si="97"/>
        <v>0</v>
      </c>
      <c r="N213" s="25">
        <f>VLOOKUP(CONCATENATE($F213," ",$G213),AllocFactorMatrix,(N$4+1),FALSE)*$E216</f>
        <v>0</v>
      </c>
      <c r="O213" s="25">
        <f>VLOOKUP(CONCATENATE($F213," ",$G213),AllocFactorMatrix,(O$4+1),FALSE)*$E216</f>
        <v>0</v>
      </c>
      <c r="P213" s="25">
        <f>VLOOKUP(CONCATENATE($F213," ",$G213),AllocFactorMatrix,(P$4+1),FALSE)*$E216</f>
        <v>0</v>
      </c>
      <c r="Q213" s="25">
        <f>VLOOKUP(CONCATENATE($F213," ",$G213),AllocFactorMatrix,(Q$4+1),FALSE)*$E216</f>
        <v>0</v>
      </c>
      <c r="R213" s="25">
        <f t="shared" si="99"/>
        <v>0</v>
      </c>
      <c r="S213" s="25">
        <f>VLOOKUP(CONCATENATE($F213," ",$G213),AllocFactorMatrix,(S$4+1),FALSE)*$E216</f>
        <v>0</v>
      </c>
      <c r="T213" s="25">
        <f>VLOOKUP(CONCATENATE($F213," ",$G213),AllocFactorMatrix,(T$4+1),FALSE)*$E216</f>
        <v>0</v>
      </c>
      <c r="U213" s="25">
        <f>VLOOKUP(CONCATENATE($F213," ",$G213),AllocFactorMatrix,(U$4+1),FALSE)*$E216</f>
        <v>0</v>
      </c>
      <c r="V213" s="25">
        <f>VLOOKUP(CONCATENATE($F213," ",$G213),AllocFactorMatrix,(V$4+1),FALSE)*$E216</f>
        <v>0</v>
      </c>
      <c r="W213" s="25">
        <f t="shared" si="100"/>
        <v>0</v>
      </c>
      <c r="X213" s="25">
        <f>VLOOKUP(CONCATENATE($F213," ",$G213),AllocFactorMatrix,(X$4+1),FALSE)*$E216</f>
        <v>0</v>
      </c>
      <c r="Y213" s="25">
        <f>VLOOKUP(CONCATENATE($F213," ",$G213),AllocFactorMatrix,(Y$4+1),FALSE)*$E216</f>
        <v>0</v>
      </c>
      <c r="Z213" s="25">
        <f t="shared" si="98"/>
        <v>0</v>
      </c>
      <c r="AA213" s="25">
        <f>VLOOKUP(CONCATENATE($F213," ",$G213),AllocFactorMatrix,(AA$4+1),FALSE)*$E216</f>
        <v>0</v>
      </c>
      <c r="AB213" s="25">
        <f>VLOOKUP(CONCATENATE($F213," ",$G213),AllocFactorMatrix,(AB$4+1),FALSE)*$E216</f>
        <v>0</v>
      </c>
      <c r="AC213" s="25">
        <f>VLOOKUP(CONCATENATE($F213," ",$G213),AllocFactorMatrix,(AC$4+1),FALSE)*$E216</f>
        <v>0</v>
      </c>
    </row>
    <row r="214" spans="2:29" hidden="1" outlineLevel="1">
      <c r="F214" s="61" t="str">
        <f>F216</f>
        <v>PROD_DEMAND</v>
      </c>
      <c r="G214" s="20" t="str">
        <f>$G$13</f>
        <v>ENERGY</v>
      </c>
      <c r="H214" s="24">
        <f t="shared" si="96"/>
        <v>0</v>
      </c>
      <c r="I214" s="25">
        <f>VLOOKUP(CONCATENATE($F214," ",$G214),AllocFactorMatrix,(I$4+1),FALSE)*$E216</f>
        <v>0</v>
      </c>
      <c r="J214" s="25">
        <f>VLOOKUP(CONCATENATE($F214," ",$G214),AllocFactorMatrix,(J$4+1),FALSE)*$E216</f>
        <v>0</v>
      </c>
      <c r="K214" s="25">
        <f>VLOOKUP(CONCATENATE($F214," ",$G214),AllocFactorMatrix,(K$4+1),FALSE)*$E216</f>
        <v>0</v>
      </c>
      <c r="L214" s="25">
        <f>VLOOKUP(CONCATENATE($F214," ",$G214),AllocFactorMatrix,(L$4+1),FALSE)*$E216</f>
        <v>0</v>
      </c>
      <c r="M214" s="25">
        <f t="shared" si="97"/>
        <v>0</v>
      </c>
      <c r="N214" s="25">
        <f>VLOOKUP(CONCATENATE($F214," ",$G214),AllocFactorMatrix,(N$4+1),FALSE)*$E216</f>
        <v>0</v>
      </c>
      <c r="O214" s="25">
        <f>VLOOKUP(CONCATENATE($F214," ",$G214),AllocFactorMatrix,(O$4+1),FALSE)*$E216</f>
        <v>0</v>
      </c>
      <c r="P214" s="25">
        <f>VLOOKUP(CONCATENATE($F214," ",$G214),AllocFactorMatrix,(P$4+1),FALSE)*$E216</f>
        <v>0</v>
      </c>
      <c r="Q214" s="25">
        <f>VLOOKUP(CONCATENATE($F214," ",$G214),AllocFactorMatrix,(Q$4+1),FALSE)*$E216</f>
        <v>0</v>
      </c>
      <c r="R214" s="25">
        <f t="shared" si="99"/>
        <v>0</v>
      </c>
      <c r="S214" s="25">
        <f>VLOOKUP(CONCATENATE($F214," ",$G214),AllocFactorMatrix,(S$4+1),FALSE)*$E216</f>
        <v>0</v>
      </c>
      <c r="T214" s="25">
        <f>VLOOKUP(CONCATENATE($F214," ",$G214),AllocFactorMatrix,(T$4+1),FALSE)*$E216</f>
        <v>0</v>
      </c>
      <c r="U214" s="25">
        <f>VLOOKUP(CONCATENATE($F214," ",$G214),AllocFactorMatrix,(U$4+1),FALSE)*$E216</f>
        <v>0</v>
      </c>
      <c r="V214" s="25">
        <f>VLOOKUP(CONCATENATE($F214," ",$G214),AllocFactorMatrix,(V$4+1),FALSE)*$E216</f>
        <v>0</v>
      </c>
      <c r="W214" s="25">
        <f t="shared" si="100"/>
        <v>0</v>
      </c>
      <c r="X214" s="25">
        <f>VLOOKUP(CONCATENATE($F214," ",$G214),AllocFactorMatrix,(X$4+1),FALSE)*$E216</f>
        <v>0</v>
      </c>
      <c r="Y214" s="25">
        <f>VLOOKUP(CONCATENATE($F214," ",$G214),AllocFactorMatrix,(Y$4+1),FALSE)*$E216</f>
        <v>0</v>
      </c>
      <c r="Z214" s="25">
        <f t="shared" si="98"/>
        <v>0</v>
      </c>
      <c r="AA214" s="25">
        <f>VLOOKUP(CONCATENATE($F214," ",$G214),AllocFactorMatrix,(AA$4+1),FALSE)*$E216</f>
        <v>0</v>
      </c>
      <c r="AB214" s="25">
        <f>VLOOKUP(CONCATENATE($F214," ",$G214),AllocFactorMatrix,(AB$4+1),FALSE)*$E216</f>
        <v>0</v>
      </c>
      <c r="AC214" s="25">
        <f>VLOOKUP(CONCATENATE($F214," ",$G214),AllocFactorMatrix,(AC$4+1),FALSE)*$E216</f>
        <v>0</v>
      </c>
    </row>
    <row r="215" spans="2:29" hidden="1" outlineLevel="1">
      <c r="F215" s="61" t="str">
        <f>F216</f>
        <v>PROD_DEMAND</v>
      </c>
      <c r="G215" s="20" t="str">
        <f>$G$14</f>
        <v>CUSTOMER</v>
      </c>
      <c r="H215" s="24">
        <f t="shared" si="96"/>
        <v>0</v>
      </c>
      <c r="I215" s="25">
        <f>VLOOKUP(CONCATENATE($F215," ",$G215),AllocFactorMatrix,(I$4+1),FALSE)*$E216</f>
        <v>0</v>
      </c>
      <c r="J215" s="25">
        <f>VLOOKUP(CONCATENATE($F215," ",$G215),AllocFactorMatrix,(J$4+1),FALSE)*$E216</f>
        <v>0</v>
      </c>
      <c r="K215" s="25">
        <f>VLOOKUP(CONCATENATE($F215," ",$G215),AllocFactorMatrix,(K$4+1),FALSE)*$E216</f>
        <v>0</v>
      </c>
      <c r="L215" s="25">
        <f>VLOOKUP(CONCATENATE($F215," ",$G215),AllocFactorMatrix,(L$4+1),FALSE)*$E216</f>
        <v>0</v>
      </c>
      <c r="M215" s="25">
        <f t="shared" si="97"/>
        <v>0</v>
      </c>
      <c r="N215" s="25">
        <f>VLOOKUP(CONCATENATE($F215," ",$G215),AllocFactorMatrix,(N$4+1),FALSE)*$E216</f>
        <v>0</v>
      </c>
      <c r="O215" s="25">
        <f>VLOOKUP(CONCATENATE($F215," ",$G215),AllocFactorMatrix,(O$4+1),FALSE)*$E216</f>
        <v>0</v>
      </c>
      <c r="P215" s="25">
        <f>VLOOKUP(CONCATENATE($F215," ",$G215),AllocFactorMatrix,(P$4+1),FALSE)*$E216</f>
        <v>0</v>
      </c>
      <c r="Q215" s="25">
        <f>VLOOKUP(CONCATENATE($F215," ",$G215),AllocFactorMatrix,(Q$4+1),FALSE)*$E216</f>
        <v>0</v>
      </c>
      <c r="R215" s="25">
        <f t="shared" si="99"/>
        <v>0</v>
      </c>
      <c r="S215" s="25">
        <f>VLOOKUP(CONCATENATE($F215," ",$G215),AllocFactorMatrix,(S$4+1),FALSE)*$E216</f>
        <v>0</v>
      </c>
      <c r="T215" s="25">
        <f>VLOOKUP(CONCATENATE($F215," ",$G215),AllocFactorMatrix,(T$4+1),FALSE)*$E216</f>
        <v>0</v>
      </c>
      <c r="U215" s="25">
        <f>VLOOKUP(CONCATENATE($F215," ",$G215),AllocFactorMatrix,(U$4+1),FALSE)*$E216</f>
        <v>0</v>
      </c>
      <c r="V215" s="25">
        <f>VLOOKUP(CONCATENATE($F215," ",$G215),AllocFactorMatrix,(V$4+1),FALSE)*$E216</f>
        <v>0</v>
      </c>
      <c r="W215" s="25">
        <f t="shared" si="100"/>
        <v>0</v>
      </c>
      <c r="X215" s="25">
        <f>VLOOKUP(CONCATENATE($F215," ",$G215),AllocFactorMatrix,(X$4+1),FALSE)*$E216</f>
        <v>0</v>
      </c>
      <c r="Y215" s="25">
        <f>VLOOKUP(CONCATENATE($F215," ",$G215),AllocFactorMatrix,(Y$4+1),FALSE)*$E216</f>
        <v>0</v>
      </c>
      <c r="Z215" s="25">
        <f t="shared" si="98"/>
        <v>0</v>
      </c>
      <c r="AA215" s="25">
        <f>VLOOKUP(CONCATENATE($F215," ",$G215),AllocFactorMatrix,(AA$4+1),FALSE)*$E216</f>
        <v>0</v>
      </c>
      <c r="AB215" s="25">
        <f>VLOOKUP(CONCATENATE($F215," ",$G215),AllocFactorMatrix,(AB$4+1),FALSE)*$E216</f>
        <v>0</v>
      </c>
      <c r="AC215" s="25">
        <f>VLOOKUP(CONCATENATE($F215," ",$G215),AllocFactorMatrix,(AC$4+1),FALSE)*$E216</f>
        <v>0</v>
      </c>
    </row>
    <row r="216" spans="2:29" collapsed="1">
      <c r="B216" s="20"/>
      <c r="D216" s="58" t="s">
        <v>1174</v>
      </c>
      <c r="E216" s="22">
        <f>'Sch 5'!U74+'Sch 5'!U162</f>
        <v>18866028.960000068</v>
      </c>
      <c r="F216" s="61" t="s">
        <v>29</v>
      </c>
      <c r="G216" s="20" t="str">
        <f>$G$15</f>
        <v>TOTAL</v>
      </c>
      <c r="H216" s="24">
        <f>SUBTOTAL(9,I216:AC216)</f>
        <v>18866028.960000064</v>
      </c>
      <c r="I216" s="25">
        <f>VLOOKUP(CONCATENATE($F216," ",$G216),AllocFactorMatrix,(I$4+1),FALSE)*$E216</f>
        <v>9250823.6746060625</v>
      </c>
      <c r="J216" s="25">
        <f>VLOOKUP(CONCATENATE($F216," ",$G216),AllocFactorMatrix,(J$4+1),FALSE)*$E216</f>
        <v>2340098.6821993329</v>
      </c>
      <c r="K216" s="25">
        <f>VLOOKUP(CONCATENATE($F216," ",$G216),AllocFactorMatrix,(K$4+1),FALSE)*$E216</f>
        <v>27359.312952395303</v>
      </c>
      <c r="L216" s="25">
        <f>VLOOKUP(CONCATENATE($F216," ",$G216),AllocFactorMatrix,(L$4+1),FALSE)*$E216</f>
        <v>674.01054888803446</v>
      </c>
      <c r="M216" s="25">
        <f t="shared" si="97"/>
        <v>2368132.0057006166</v>
      </c>
      <c r="N216" s="25">
        <f>VLOOKUP(CONCATENATE($F216," ",$G216),AllocFactorMatrix,(N$4+1),FALSE)*$E216</f>
        <v>979126.64788915589</v>
      </c>
      <c r="O216" s="25">
        <f>VLOOKUP(CONCATENATE($F216," ",$G216),AllocFactorMatrix,(O$4+1),FALSE)*$E216</f>
        <v>278850.46267086535</v>
      </c>
      <c r="P216" s="25">
        <f>VLOOKUP(CONCATENATE($F216," ",$G216),AllocFactorMatrix,(P$4+1),FALSE)*$E216</f>
        <v>22066.967213213713</v>
      </c>
      <c r="Q216" s="25">
        <f>VLOOKUP(CONCATENATE($F216," ",$G216),AllocFactorMatrix,(Q$4+1),FALSE)*$E216</f>
        <v>4657.9476907691487</v>
      </c>
      <c r="R216" s="25">
        <f t="shared" si="99"/>
        <v>1284702.0254640041</v>
      </c>
      <c r="S216" s="25">
        <f>VLOOKUP(CONCATENATE($F216," ",$G216),AllocFactorMatrix,(S$4+1),FALSE)*$E216</f>
        <v>58816.434902220797</v>
      </c>
      <c r="T216" s="25">
        <f>VLOOKUP(CONCATENATE($F216," ",$G216),AllocFactorMatrix,(T$4+1),FALSE)*$E216</f>
        <v>641202.32363149989</v>
      </c>
      <c r="U216" s="25">
        <f>VLOOKUP(CONCATENATE($F216," ",$G216),AllocFactorMatrix,(U$4+1),FALSE)*$E216</f>
        <v>4282358.2746316902</v>
      </c>
      <c r="V216" s="25">
        <f>VLOOKUP(CONCATENATE($F216," ",$G216),AllocFactorMatrix,(V$4+1),FALSE)*$E216</f>
        <v>671821.09555657534</v>
      </c>
      <c r="W216" s="25">
        <f t="shared" si="100"/>
        <v>5654198.128721986</v>
      </c>
      <c r="X216" s="25">
        <f>VLOOKUP(CONCATENATE($F216," ",$G216),AllocFactorMatrix,(X$4+1),FALSE)*$E216</f>
        <v>265761.6004112903</v>
      </c>
      <c r="Y216" s="25">
        <f>VLOOKUP(CONCATENATE($F216," ",$G216),AllocFactorMatrix,(Y$4+1),FALSE)*$E216</f>
        <v>6415.5821923571784</v>
      </c>
      <c r="Z216" s="25">
        <f t="shared" si="98"/>
        <v>272177.18260364747</v>
      </c>
      <c r="AA216" s="25">
        <f>VLOOKUP(CONCATENATE($F216," ",$G216),AllocFactorMatrix,(AA$4+1),FALSE)*$E216</f>
        <v>4633.5002382473622</v>
      </c>
      <c r="AB216" s="25">
        <f>VLOOKUP(CONCATENATE($F216," ",$G216),AllocFactorMatrix,(AB$4+1),FALSE)*$E216</f>
        <v>25123.762846172809</v>
      </c>
      <c r="AC216" s="25">
        <f>VLOOKUP(CONCATENATE($F216," ",$G216),AllocFactorMatrix,(AC$4+1),FALSE)*$E216</f>
        <v>6238.6798193304257</v>
      </c>
    </row>
    <row r="217" spans="2:29" hidden="1" outlineLevel="1">
      <c r="F217" s="61" t="str">
        <f>F224</f>
        <v>PROD_DEMAND</v>
      </c>
      <c r="G217" s="20" t="str">
        <f>$G$8</f>
        <v>PRODUCTION</v>
      </c>
      <c r="H217" s="24">
        <f t="shared" ref="H217:H231" si="101">SUBTOTAL(9,I217:AC217)</f>
        <v>-327699887.42999989</v>
      </c>
      <c r="I217" s="25">
        <f>VLOOKUP(CONCATENATE($F217," ",$G217),AllocFactorMatrix,(I$4+1),FALSE)*$E224</f>
        <v>-160685318.74039772</v>
      </c>
      <c r="J217" s="25">
        <f>VLOOKUP(CONCATENATE($F217," ",$G217),AllocFactorMatrix,(J$4+1),FALSE)*$E224</f>
        <v>-40647137.580340587</v>
      </c>
      <c r="K217" s="25">
        <f>VLOOKUP(CONCATENATE($F217," ",$G217),AllocFactorMatrix,(K$4+1),FALSE)*$E224</f>
        <v>-475226.86378098553</v>
      </c>
      <c r="L217" s="25">
        <f>VLOOKUP(CONCATENATE($F217," ",$G217),AllocFactorMatrix,(L$4+1),FALSE)*$E224</f>
        <v>-11707.45478370349</v>
      </c>
      <c r="M217" s="25">
        <f t="shared" ref="M217:M232" si="102">SUBTOTAL(9,J217:L217)</f>
        <v>-41134071.89890527</v>
      </c>
      <c r="N217" s="25">
        <f>VLOOKUP(CONCATENATE($F217," ",$G217),AllocFactorMatrix,(N$4+1),FALSE)*$E224</f>
        <v>-17007272.329183813</v>
      </c>
      <c r="O217" s="25">
        <f>VLOOKUP(CONCATENATE($F217," ",$G217),AllocFactorMatrix,(O$4+1),FALSE)*$E224</f>
        <v>-4843587.6686497815</v>
      </c>
      <c r="P217" s="25">
        <f>VLOOKUP(CONCATENATE($F217," ",$G217),AllocFactorMatrix,(P$4+1),FALSE)*$E224</f>
        <v>-383299.66984698235</v>
      </c>
      <c r="Q217" s="25">
        <f>VLOOKUP(CONCATENATE($F217," ",$G217),AllocFactorMatrix,(Q$4+1),FALSE)*$E224</f>
        <v>-80907.801909781047</v>
      </c>
      <c r="R217" s="25">
        <f>SUBTOTAL(9,N217:Q217)</f>
        <v>-22315067.469590358</v>
      </c>
      <c r="S217" s="25">
        <f>VLOOKUP(CONCATENATE($F217," ",$G217),AllocFactorMatrix,(S$4+1),FALSE)*$E224</f>
        <v>-1021632.0104965854</v>
      </c>
      <c r="T217" s="25">
        <f>VLOOKUP(CONCATENATE($F217," ",$G217),AllocFactorMatrix,(T$4+1),FALSE)*$E224</f>
        <v>-11137581.189947255</v>
      </c>
      <c r="U217" s="25">
        <f>VLOOKUP(CONCATENATE($F217," ",$G217),AllocFactorMatrix,(U$4+1),FALSE)*$E224</f>
        <v>-74383874.185027689</v>
      </c>
      <c r="V217" s="25">
        <f>VLOOKUP(CONCATENATE($F217," ",$G217),AllocFactorMatrix,(V$4+1),FALSE)*$E224</f>
        <v>-11669424.331626181</v>
      </c>
      <c r="W217" s="25">
        <f>SUBTOTAL(9,S217:V217)</f>
        <v>-98212511.7170977</v>
      </c>
      <c r="X217" s="25">
        <f>VLOOKUP(CONCATENATE($F217," ",$G217),AllocFactorMatrix,(X$4+1),FALSE)*$E224</f>
        <v>-4616236.2372413184</v>
      </c>
      <c r="Y217" s="25">
        <f>VLOOKUP(CONCATENATE($F217," ",$G217),AllocFactorMatrix,(Y$4+1),FALSE)*$E224</f>
        <v>-111437.63039327765</v>
      </c>
      <c r="Z217" s="25">
        <f t="shared" ref="Z217:Z232" si="103">SUBTOTAL(9,X217:Y217)</f>
        <v>-4727673.8676345963</v>
      </c>
      <c r="AA217" s="25">
        <f>VLOOKUP(CONCATENATE($F217," ",$G217),AllocFactorMatrix,(AA$4+1),FALSE)*$E224</f>
        <v>-80483.153593151976</v>
      </c>
      <c r="AB217" s="25">
        <f>VLOOKUP(CONCATENATE($F217," ",$G217),AllocFactorMatrix,(AB$4+1),FALSE)*$E224</f>
        <v>-436395.71814315789</v>
      </c>
      <c r="AC217" s="25">
        <f>VLOOKUP(CONCATENATE($F217," ",$G217),AllocFactorMatrix,(AC$4+1),FALSE)*$E224</f>
        <v>-108364.86463796807</v>
      </c>
    </row>
    <row r="218" spans="2:29" hidden="1" outlineLevel="1">
      <c r="F218" s="61" t="str">
        <f>F224</f>
        <v>PROD_DEMAND</v>
      </c>
      <c r="G218" s="20" t="str">
        <f>$G$9</f>
        <v>BULKTRAN</v>
      </c>
      <c r="H218" s="24">
        <f t="shared" si="101"/>
        <v>0</v>
      </c>
      <c r="I218" s="25">
        <f>VLOOKUP(CONCATENATE($F218," ",$G218),AllocFactorMatrix,(I$4+1),FALSE)*$E224</f>
        <v>0</v>
      </c>
      <c r="J218" s="25">
        <f>VLOOKUP(CONCATENATE($F218," ",$G218),AllocFactorMatrix,(J$4+1),FALSE)*$E224</f>
        <v>0</v>
      </c>
      <c r="K218" s="25">
        <f>VLOOKUP(CONCATENATE($F218," ",$G218),AllocFactorMatrix,(K$4+1),FALSE)*$E224</f>
        <v>0</v>
      </c>
      <c r="L218" s="25">
        <f>VLOOKUP(CONCATENATE($F218," ",$G218),AllocFactorMatrix,(L$4+1),FALSE)*$E224</f>
        <v>0</v>
      </c>
      <c r="M218" s="25">
        <f t="shared" si="102"/>
        <v>0</v>
      </c>
      <c r="N218" s="25">
        <f>VLOOKUP(CONCATENATE($F218," ",$G218),AllocFactorMatrix,(N$4+1),FALSE)*$E224</f>
        <v>0</v>
      </c>
      <c r="O218" s="25">
        <f>VLOOKUP(CONCATENATE($F218," ",$G218),AllocFactorMatrix,(O$4+1),FALSE)*$E224</f>
        <v>0</v>
      </c>
      <c r="P218" s="25">
        <f>VLOOKUP(CONCATENATE($F218," ",$G218),AllocFactorMatrix,(P$4+1),FALSE)*$E224</f>
        <v>0</v>
      </c>
      <c r="Q218" s="25">
        <f>VLOOKUP(CONCATENATE($F218," ",$G218),AllocFactorMatrix,(Q$4+1),FALSE)*$E224</f>
        <v>0</v>
      </c>
      <c r="R218" s="25">
        <f t="shared" ref="R218:R224" si="104">SUBTOTAL(9,N218:Q218)</f>
        <v>0</v>
      </c>
      <c r="S218" s="25">
        <f>VLOOKUP(CONCATENATE($F218," ",$G218),AllocFactorMatrix,(S$4+1),FALSE)*$E224</f>
        <v>0</v>
      </c>
      <c r="T218" s="25">
        <f>VLOOKUP(CONCATENATE($F218," ",$G218),AllocFactorMatrix,(T$4+1),FALSE)*$E224</f>
        <v>0</v>
      </c>
      <c r="U218" s="25">
        <f>VLOOKUP(CONCATENATE($F218," ",$G218),AllocFactorMatrix,(U$4+1),FALSE)*$E224</f>
        <v>0</v>
      </c>
      <c r="V218" s="25">
        <f>VLOOKUP(CONCATENATE($F218," ",$G218),AllocFactorMatrix,(V$4+1),FALSE)*$E224</f>
        <v>0</v>
      </c>
      <c r="W218" s="25">
        <f t="shared" ref="W218:W224" si="105">SUBTOTAL(9,S218:V218)</f>
        <v>0</v>
      </c>
      <c r="X218" s="25">
        <f>VLOOKUP(CONCATENATE($F218," ",$G218),AllocFactorMatrix,(X$4+1),FALSE)*$E224</f>
        <v>0</v>
      </c>
      <c r="Y218" s="25">
        <f>VLOOKUP(CONCATENATE($F218," ",$G218),AllocFactorMatrix,(Y$4+1),FALSE)*$E224</f>
        <v>0</v>
      </c>
      <c r="Z218" s="25">
        <f t="shared" si="103"/>
        <v>0</v>
      </c>
      <c r="AA218" s="25">
        <f>VLOOKUP(CONCATENATE($F218," ",$G218),AllocFactorMatrix,(AA$4+1),FALSE)*$E224</f>
        <v>0</v>
      </c>
      <c r="AB218" s="25">
        <f>VLOOKUP(CONCATENATE($F218," ",$G218),AllocFactorMatrix,(AB$4+1),FALSE)*$E224</f>
        <v>0</v>
      </c>
      <c r="AC218" s="25">
        <f>VLOOKUP(CONCATENATE($F218," ",$G218),AllocFactorMatrix,(AC$4+1),FALSE)*$E224</f>
        <v>0</v>
      </c>
    </row>
    <row r="219" spans="2:29" hidden="1" outlineLevel="1">
      <c r="F219" s="61" t="str">
        <f>F224</f>
        <v>PROD_DEMAND</v>
      </c>
      <c r="G219" s="20" t="str">
        <f>$G$10</f>
        <v>SUBTRAN</v>
      </c>
      <c r="H219" s="24">
        <f t="shared" si="101"/>
        <v>0</v>
      </c>
      <c r="I219" s="25">
        <f>VLOOKUP(CONCATENATE($F219," ",$G219),AllocFactorMatrix,(I$4+1),FALSE)*$E224</f>
        <v>0</v>
      </c>
      <c r="J219" s="25">
        <f>VLOOKUP(CONCATENATE($F219," ",$G219),AllocFactorMatrix,(J$4+1),FALSE)*$E224</f>
        <v>0</v>
      </c>
      <c r="K219" s="25">
        <f>VLOOKUP(CONCATENATE($F219," ",$G219),AllocFactorMatrix,(K$4+1),FALSE)*$E224</f>
        <v>0</v>
      </c>
      <c r="L219" s="25">
        <f>VLOOKUP(CONCATENATE($F219," ",$G219),AllocFactorMatrix,(L$4+1),FALSE)*$E224</f>
        <v>0</v>
      </c>
      <c r="M219" s="25">
        <f t="shared" si="102"/>
        <v>0</v>
      </c>
      <c r="N219" s="25">
        <f>VLOOKUP(CONCATENATE($F219," ",$G219),AllocFactorMatrix,(N$4+1),FALSE)*$E224</f>
        <v>0</v>
      </c>
      <c r="O219" s="25">
        <f>VLOOKUP(CONCATENATE($F219," ",$G219),AllocFactorMatrix,(O$4+1),FALSE)*$E224</f>
        <v>0</v>
      </c>
      <c r="P219" s="25">
        <f>VLOOKUP(CONCATENATE($F219," ",$G219),AllocFactorMatrix,(P$4+1),FALSE)*$E224</f>
        <v>0</v>
      </c>
      <c r="Q219" s="25">
        <f>VLOOKUP(CONCATENATE($F219," ",$G219),AllocFactorMatrix,(Q$4+1),FALSE)*$E224</f>
        <v>0</v>
      </c>
      <c r="R219" s="25">
        <f t="shared" si="104"/>
        <v>0</v>
      </c>
      <c r="S219" s="25">
        <f>VLOOKUP(CONCATENATE($F219," ",$G219),AllocFactorMatrix,(S$4+1),FALSE)*$E224</f>
        <v>0</v>
      </c>
      <c r="T219" s="25">
        <f>VLOOKUP(CONCATENATE($F219," ",$G219),AllocFactorMatrix,(T$4+1),FALSE)*$E224</f>
        <v>0</v>
      </c>
      <c r="U219" s="25">
        <f>VLOOKUP(CONCATENATE($F219," ",$G219),AllocFactorMatrix,(U$4+1),FALSE)*$E224</f>
        <v>0</v>
      </c>
      <c r="V219" s="25">
        <f>VLOOKUP(CONCATENATE($F219," ",$G219),AllocFactorMatrix,(V$4+1),FALSE)*$E224</f>
        <v>0</v>
      </c>
      <c r="W219" s="25">
        <f t="shared" si="105"/>
        <v>0</v>
      </c>
      <c r="X219" s="25">
        <f>VLOOKUP(CONCATENATE($F219," ",$G219),AllocFactorMatrix,(X$4+1),FALSE)*$E224</f>
        <v>0</v>
      </c>
      <c r="Y219" s="25">
        <f>VLOOKUP(CONCATENATE($F219," ",$G219),AllocFactorMatrix,(Y$4+1),FALSE)*$E224</f>
        <v>0</v>
      </c>
      <c r="Z219" s="25">
        <f t="shared" si="103"/>
        <v>0</v>
      </c>
      <c r="AA219" s="25">
        <f>VLOOKUP(CONCATENATE($F219," ",$G219),AllocFactorMatrix,(AA$4+1),FALSE)*$E224</f>
        <v>0</v>
      </c>
      <c r="AB219" s="25">
        <f>VLOOKUP(CONCATENATE($F219," ",$G219),AllocFactorMatrix,(AB$4+1),FALSE)*$E224</f>
        <v>0</v>
      </c>
      <c r="AC219" s="25">
        <f>VLOOKUP(CONCATENATE($F219," ",$G219),AllocFactorMatrix,(AC$4+1),FALSE)*$E224</f>
        <v>0</v>
      </c>
    </row>
    <row r="220" spans="2:29" hidden="1" outlineLevel="1">
      <c r="F220" s="61" t="str">
        <f>F224</f>
        <v>PROD_DEMAND</v>
      </c>
      <c r="G220" s="20" t="str">
        <f>$G$11</f>
        <v>DISTPRI</v>
      </c>
      <c r="H220" s="24">
        <f t="shared" si="101"/>
        <v>0</v>
      </c>
      <c r="I220" s="25">
        <f>VLOOKUP(CONCATENATE($F220," ",$G220),AllocFactorMatrix,(I$4+1),FALSE)*$E224</f>
        <v>0</v>
      </c>
      <c r="J220" s="25">
        <f>VLOOKUP(CONCATENATE($F220," ",$G220),AllocFactorMatrix,(J$4+1),FALSE)*$E224</f>
        <v>0</v>
      </c>
      <c r="K220" s="25">
        <f>VLOOKUP(CONCATENATE($F220," ",$G220),AllocFactorMatrix,(K$4+1),FALSE)*$E224</f>
        <v>0</v>
      </c>
      <c r="L220" s="25">
        <f>VLOOKUP(CONCATENATE($F220," ",$G220),AllocFactorMatrix,(L$4+1),FALSE)*$E224</f>
        <v>0</v>
      </c>
      <c r="M220" s="25">
        <f t="shared" si="102"/>
        <v>0</v>
      </c>
      <c r="N220" s="25">
        <f>VLOOKUP(CONCATENATE($F220," ",$G220),AllocFactorMatrix,(N$4+1),FALSE)*$E224</f>
        <v>0</v>
      </c>
      <c r="O220" s="25">
        <f>VLOOKUP(CONCATENATE($F220," ",$G220),AllocFactorMatrix,(O$4+1),FALSE)*$E224</f>
        <v>0</v>
      </c>
      <c r="P220" s="25">
        <f>VLOOKUP(CONCATENATE($F220," ",$G220),AllocFactorMatrix,(P$4+1),FALSE)*$E224</f>
        <v>0</v>
      </c>
      <c r="Q220" s="25">
        <f>VLOOKUP(CONCATENATE($F220," ",$G220),AllocFactorMatrix,(Q$4+1),FALSE)*$E224</f>
        <v>0</v>
      </c>
      <c r="R220" s="25">
        <f t="shared" si="104"/>
        <v>0</v>
      </c>
      <c r="S220" s="25">
        <f>VLOOKUP(CONCATENATE($F220," ",$G220),AllocFactorMatrix,(S$4+1),FALSE)*$E224</f>
        <v>0</v>
      </c>
      <c r="T220" s="25">
        <f>VLOOKUP(CONCATENATE($F220," ",$G220),AllocFactorMatrix,(T$4+1),FALSE)*$E224</f>
        <v>0</v>
      </c>
      <c r="U220" s="25">
        <f>VLOOKUP(CONCATENATE($F220," ",$G220),AllocFactorMatrix,(U$4+1),FALSE)*$E224</f>
        <v>0</v>
      </c>
      <c r="V220" s="25">
        <f>VLOOKUP(CONCATENATE($F220," ",$G220),AllocFactorMatrix,(V$4+1),FALSE)*$E224</f>
        <v>0</v>
      </c>
      <c r="W220" s="25">
        <f t="shared" si="105"/>
        <v>0</v>
      </c>
      <c r="X220" s="25">
        <f>VLOOKUP(CONCATENATE($F220," ",$G220),AllocFactorMatrix,(X$4+1),FALSE)*$E224</f>
        <v>0</v>
      </c>
      <c r="Y220" s="25">
        <f>VLOOKUP(CONCATENATE($F220," ",$G220),AllocFactorMatrix,(Y$4+1),FALSE)*$E224</f>
        <v>0</v>
      </c>
      <c r="Z220" s="25">
        <f t="shared" si="103"/>
        <v>0</v>
      </c>
      <c r="AA220" s="25">
        <f>VLOOKUP(CONCATENATE($F220," ",$G220),AllocFactorMatrix,(AA$4+1),FALSE)*$E224</f>
        <v>0</v>
      </c>
      <c r="AB220" s="25">
        <f>VLOOKUP(CONCATENATE($F220," ",$G220),AllocFactorMatrix,(AB$4+1),FALSE)*$E224</f>
        <v>0</v>
      </c>
      <c r="AC220" s="25">
        <f>VLOOKUP(CONCATENATE($F220," ",$G220),AllocFactorMatrix,(AC$4+1),FALSE)*$E224</f>
        <v>0</v>
      </c>
    </row>
    <row r="221" spans="2:29" hidden="1" outlineLevel="1">
      <c r="F221" s="61" t="str">
        <f>F224</f>
        <v>PROD_DEMAND</v>
      </c>
      <c r="G221" s="20" t="str">
        <f>$G$12</f>
        <v>DISTSEC</v>
      </c>
      <c r="H221" s="24">
        <f t="shared" si="101"/>
        <v>0</v>
      </c>
      <c r="I221" s="25">
        <f>VLOOKUP(CONCATENATE($F221," ",$G221),AllocFactorMatrix,(I$4+1),FALSE)*$E224</f>
        <v>0</v>
      </c>
      <c r="J221" s="25">
        <f>VLOOKUP(CONCATENATE($F221," ",$G221),AllocFactorMatrix,(J$4+1),FALSE)*$E224</f>
        <v>0</v>
      </c>
      <c r="K221" s="25">
        <f>VLOOKUP(CONCATENATE($F221," ",$G221),AllocFactorMatrix,(K$4+1),FALSE)*$E224</f>
        <v>0</v>
      </c>
      <c r="L221" s="25">
        <f>VLOOKUP(CONCATENATE($F221," ",$G221),AllocFactorMatrix,(L$4+1),FALSE)*$E224</f>
        <v>0</v>
      </c>
      <c r="M221" s="25">
        <f t="shared" si="102"/>
        <v>0</v>
      </c>
      <c r="N221" s="25">
        <f>VLOOKUP(CONCATENATE($F221," ",$G221),AllocFactorMatrix,(N$4+1),FALSE)*$E224</f>
        <v>0</v>
      </c>
      <c r="O221" s="25">
        <f>VLOOKUP(CONCATENATE($F221," ",$G221),AllocFactorMatrix,(O$4+1),FALSE)*$E224</f>
        <v>0</v>
      </c>
      <c r="P221" s="25">
        <f>VLOOKUP(CONCATENATE($F221," ",$G221),AllocFactorMatrix,(P$4+1),FALSE)*$E224</f>
        <v>0</v>
      </c>
      <c r="Q221" s="25">
        <f>VLOOKUP(CONCATENATE($F221," ",$G221),AllocFactorMatrix,(Q$4+1),FALSE)*$E224</f>
        <v>0</v>
      </c>
      <c r="R221" s="25">
        <f t="shared" si="104"/>
        <v>0</v>
      </c>
      <c r="S221" s="25">
        <f>VLOOKUP(CONCATENATE($F221," ",$G221),AllocFactorMatrix,(S$4+1),FALSE)*$E224</f>
        <v>0</v>
      </c>
      <c r="T221" s="25">
        <f>VLOOKUP(CONCATENATE($F221," ",$G221),AllocFactorMatrix,(T$4+1),FALSE)*$E224</f>
        <v>0</v>
      </c>
      <c r="U221" s="25">
        <f>VLOOKUP(CONCATENATE($F221," ",$G221),AllocFactorMatrix,(U$4+1),FALSE)*$E224</f>
        <v>0</v>
      </c>
      <c r="V221" s="25">
        <f>VLOOKUP(CONCATENATE($F221," ",$G221),AllocFactorMatrix,(V$4+1),FALSE)*$E224</f>
        <v>0</v>
      </c>
      <c r="W221" s="25">
        <f t="shared" si="105"/>
        <v>0</v>
      </c>
      <c r="X221" s="25">
        <f>VLOOKUP(CONCATENATE($F221," ",$G221),AllocFactorMatrix,(X$4+1),FALSE)*$E224</f>
        <v>0</v>
      </c>
      <c r="Y221" s="25">
        <f>VLOOKUP(CONCATENATE($F221," ",$G221),AllocFactorMatrix,(Y$4+1),FALSE)*$E224</f>
        <v>0</v>
      </c>
      <c r="Z221" s="25">
        <f t="shared" si="103"/>
        <v>0</v>
      </c>
      <c r="AA221" s="25">
        <f>VLOOKUP(CONCATENATE($F221," ",$G221),AllocFactorMatrix,(AA$4+1),FALSE)*$E224</f>
        <v>0</v>
      </c>
      <c r="AB221" s="25">
        <f>VLOOKUP(CONCATENATE($F221," ",$G221),AllocFactorMatrix,(AB$4+1),FALSE)*$E224</f>
        <v>0</v>
      </c>
      <c r="AC221" s="25">
        <f>VLOOKUP(CONCATENATE($F221," ",$G221),AllocFactorMatrix,(AC$4+1),FALSE)*$E224</f>
        <v>0</v>
      </c>
    </row>
    <row r="222" spans="2:29" hidden="1" outlineLevel="1">
      <c r="F222" s="61" t="str">
        <f>F224</f>
        <v>PROD_DEMAND</v>
      </c>
      <c r="G222" s="20" t="str">
        <f>$G$13</f>
        <v>ENERGY</v>
      </c>
      <c r="H222" s="24">
        <f t="shared" si="101"/>
        <v>0</v>
      </c>
      <c r="I222" s="25">
        <f>VLOOKUP(CONCATENATE($F222," ",$G222),AllocFactorMatrix,(I$4+1),FALSE)*$E224</f>
        <v>0</v>
      </c>
      <c r="J222" s="25">
        <f>VLOOKUP(CONCATENATE($F222," ",$G222),AllocFactorMatrix,(J$4+1),FALSE)*$E224</f>
        <v>0</v>
      </c>
      <c r="K222" s="25">
        <f>VLOOKUP(CONCATENATE($F222," ",$G222),AllocFactorMatrix,(K$4+1),FALSE)*$E224</f>
        <v>0</v>
      </c>
      <c r="L222" s="25">
        <f>VLOOKUP(CONCATENATE($F222," ",$G222),AllocFactorMatrix,(L$4+1),FALSE)*$E224</f>
        <v>0</v>
      </c>
      <c r="M222" s="25">
        <f t="shared" si="102"/>
        <v>0</v>
      </c>
      <c r="N222" s="25">
        <f>VLOOKUP(CONCATENATE($F222," ",$G222),AllocFactorMatrix,(N$4+1),FALSE)*$E224</f>
        <v>0</v>
      </c>
      <c r="O222" s="25">
        <f>VLOOKUP(CONCATENATE($F222," ",$G222),AllocFactorMatrix,(O$4+1),FALSE)*$E224</f>
        <v>0</v>
      </c>
      <c r="P222" s="25">
        <f>VLOOKUP(CONCATENATE($F222," ",$G222),AllocFactorMatrix,(P$4+1),FALSE)*$E224</f>
        <v>0</v>
      </c>
      <c r="Q222" s="25">
        <f>VLOOKUP(CONCATENATE($F222," ",$G222),AllocFactorMatrix,(Q$4+1),FALSE)*$E224</f>
        <v>0</v>
      </c>
      <c r="R222" s="25">
        <f t="shared" si="104"/>
        <v>0</v>
      </c>
      <c r="S222" s="25">
        <f>VLOOKUP(CONCATENATE($F222," ",$G222),AllocFactorMatrix,(S$4+1),FALSE)*$E224</f>
        <v>0</v>
      </c>
      <c r="T222" s="25">
        <f>VLOOKUP(CONCATENATE($F222," ",$G222),AllocFactorMatrix,(T$4+1),FALSE)*$E224</f>
        <v>0</v>
      </c>
      <c r="U222" s="25">
        <f>VLOOKUP(CONCATENATE($F222," ",$G222),AllocFactorMatrix,(U$4+1),FALSE)*$E224</f>
        <v>0</v>
      </c>
      <c r="V222" s="25">
        <f>VLOOKUP(CONCATENATE($F222," ",$G222),AllocFactorMatrix,(V$4+1),FALSE)*$E224</f>
        <v>0</v>
      </c>
      <c r="W222" s="25">
        <f t="shared" si="105"/>
        <v>0</v>
      </c>
      <c r="X222" s="25">
        <f>VLOOKUP(CONCATENATE($F222," ",$G222),AllocFactorMatrix,(X$4+1),FALSE)*$E224</f>
        <v>0</v>
      </c>
      <c r="Y222" s="25">
        <f>VLOOKUP(CONCATENATE($F222," ",$G222),AllocFactorMatrix,(Y$4+1),FALSE)*$E224</f>
        <v>0</v>
      </c>
      <c r="Z222" s="25">
        <f t="shared" si="103"/>
        <v>0</v>
      </c>
      <c r="AA222" s="25">
        <f>VLOOKUP(CONCATENATE($F222," ",$G222),AllocFactorMatrix,(AA$4+1),FALSE)*$E224</f>
        <v>0</v>
      </c>
      <c r="AB222" s="25">
        <f>VLOOKUP(CONCATENATE($F222," ",$G222),AllocFactorMatrix,(AB$4+1),FALSE)*$E224</f>
        <v>0</v>
      </c>
      <c r="AC222" s="25">
        <f>VLOOKUP(CONCATENATE($F222," ",$G222),AllocFactorMatrix,(AC$4+1),FALSE)*$E224</f>
        <v>0</v>
      </c>
    </row>
    <row r="223" spans="2:29" hidden="1" outlineLevel="1">
      <c r="F223" s="61" t="str">
        <f>F224</f>
        <v>PROD_DEMAND</v>
      </c>
      <c r="G223" s="20" t="str">
        <f>$G$14</f>
        <v>CUSTOMER</v>
      </c>
      <c r="H223" s="24">
        <f t="shared" si="101"/>
        <v>0</v>
      </c>
      <c r="I223" s="25">
        <f>VLOOKUP(CONCATENATE($F223," ",$G223),AllocFactorMatrix,(I$4+1),FALSE)*$E224</f>
        <v>0</v>
      </c>
      <c r="J223" s="25">
        <f>VLOOKUP(CONCATENATE($F223," ",$G223),AllocFactorMatrix,(J$4+1),FALSE)*$E224</f>
        <v>0</v>
      </c>
      <c r="K223" s="25">
        <f>VLOOKUP(CONCATENATE($F223," ",$G223),AllocFactorMatrix,(K$4+1),FALSE)*$E224</f>
        <v>0</v>
      </c>
      <c r="L223" s="25">
        <f>VLOOKUP(CONCATENATE($F223," ",$G223),AllocFactorMatrix,(L$4+1),FALSE)*$E224</f>
        <v>0</v>
      </c>
      <c r="M223" s="25">
        <f t="shared" si="102"/>
        <v>0</v>
      </c>
      <c r="N223" s="25">
        <f>VLOOKUP(CONCATENATE($F223," ",$G223),AllocFactorMatrix,(N$4+1),FALSE)*$E224</f>
        <v>0</v>
      </c>
      <c r="O223" s="25">
        <f>VLOOKUP(CONCATENATE($F223," ",$G223),AllocFactorMatrix,(O$4+1),FALSE)*$E224</f>
        <v>0</v>
      </c>
      <c r="P223" s="25">
        <f>VLOOKUP(CONCATENATE($F223," ",$G223),AllocFactorMatrix,(P$4+1),FALSE)*$E224</f>
        <v>0</v>
      </c>
      <c r="Q223" s="25">
        <f>VLOOKUP(CONCATENATE($F223," ",$G223),AllocFactorMatrix,(Q$4+1),FALSE)*$E224</f>
        <v>0</v>
      </c>
      <c r="R223" s="25">
        <f t="shared" si="104"/>
        <v>0</v>
      </c>
      <c r="S223" s="25">
        <f>VLOOKUP(CONCATENATE($F223," ",$G223),AllocFactorMatrix,(S$4+1),FALSE)*$E224</f>
        <v>0</v>
      </c>
      <c r="T223" s="25">
        <f>VLOOKUP(CONCATENATE($F223," ",$G223),AllocFactorMatrix,(T$4+1),FALSE)*$E224</f>
        <v>0</v>
      </c>
      <c r="U223" s="25">
        <f>VLOOKUP(CONCATENATE($F223," ",$G223),AllocFactorMatrix,(U$4+1),FALSE)*$E224</f>
        <v>0</v>
      </c>
      <c r="V223" s="25">
        <f>VLOOKUP(CONCATENATE($F223," ",$G223),AllocFactorMatrix,(V$4+1),FALSE)*$E224</f>
        <v>0</v>
      </c>
      <c r="W223" s="25">
        <f t="shared" si="105"/>
        <v>0</v>
      </c>
      <c r="X223" s="25">
        <f>VLOOKUP(CONCATENATE($F223," ",$G223),AllocFactorMatrix,(X$4+1),FALSE)*$E224</f>
        <v>0</v>
      </c>
      <c r="Y223" s="25">
        <f>VLOOKUP(CONCATENATE($F223," ",$G223),AllocFactorMatrix,(Y$4+1),FALSE)*$E224</f>
        <v>0</v>
      </c>
      <c r="Z223" s="25">
        <f t="shared" si="103"/>
        <v>0</v>
      </c>
      <c r="AA223" s="25">
        <f>VLOOKUP(CONCATENATE($F223," ",$G223),AllocFactorMatrix,(AA$4+1),FALSE)*$E224</f>
        <v>0</v>
      </c>
      <c r="AB223" s="25">
        <f>VLOOKUP(CONCATENATE($F223," ",$G223),AllocFactorMatrix,(AB$4+1),FALSE)*$E224</f>
        <v>0</v>
      </c>
      <c r="AC223" s="25">
        <f>VLOOKUP(CONCATENATE($F223," ",$G223),AllocFactorMatrix,(AC$4+1),FALSE)*$E224</f>
        <v>0</v>
      </c>
    </row>
    <row r="224" spans="2:29" collapsed="1">
      <c r="B224" s="20"/>
      <c r="D224" s="58" t="s">
        <v>1223</v>
      </c>
      <c r="E224" s="22">
        <f>'Sch 5'!AU74</f>
        <v>-327699887.42999995</v>
      </c>
      <c r="F224" s="61" t="s">
        <v>29</v>
      </c>
      <c r="G224" s="20" t="str">
        <f>$G$15</f>
        <v>TOTAL</v>
      </c>
      <c r="H224" s="24">
        <f>SUBTOTAL(9,I224:AC224)</f>
        <v>-327699887.42999989</v>
      </c>
      <c r="I224" s="25">
        <f>VLOOKUP(CONCATENATE($F224," ",$G224),AllocFactorMatrix,(I$4+1),FALSE)*$E224</f>
        <v>-160685318.74039772</v>
      </c>
      <c r="J224" s="25">
        <f>VLOOKUP(CONCATENATE($F224," ",$G224),AllocFactorMatrix,(J$4+1),FALSE)*$E224</f>
        <v>-40647137.580340587</v>
      </c>
      <c r="K224" s="25">
        <f>VLOOKUP(CONCATENATE($F224," ",$G224),AllocFactorMatrix,(K$4+1),FALSE)*$E224</f>
        <v>-475226.86378098553</v>
      </c>
      <c r="L224" s="25">
        <f>VLOOKUP(CONCATENATE($F224," ",$G224),AllocFactorMatrix,(L$4+1),FALSE)*$E224</f>
        <v>-11707.45478370349</v>
      </c>
      <c r="M224" s="25">
        <f t="shared" si="102"/>
        <v>-41134071.89890527</v>
      </c>
      <c r="N224" s="25">
        <f>VLOOKUP(CONCATENATE($F224," ",$G224),AllocFactorMatrix,(N$4+1),FALSE)*$E224</f>
        <v>-17007272.329183813</v>
      </c>
      <c r="O224" s="25">
        <f>VLOOKUP(CONCATENATE($F224," ",$G224),AllocFactorMatrix,(O$4+1),FALSE)*$E224</f>
        <v>-4843587.6686497815</v>
      </c>
      <c r="P224" s="25">
        <f>VLOOKUP(CONCATENATE($F224," ",$G224),AllocFactorMatrix,(P$4+1),FALSE)*$E224</f>
        <v>-383299.66984698235</v>
      </c>
      <c r="Q224" s="25">
        <f>VLOOKUP(CONCATENATE($F224," ",$G224),AllocFactorMatrix,(Q$4+1),FALSE)*$E224</f>
        <v>-80907.801909781047</v>
      </c>
      <c r="R224" s="25">
        <f t="shared" si="104"/>
        <v>-22315067.469590358</v>
      </c>
      <c r="S224" s="25">
        <f>VLOOKUP(CONCATENATE($F224," ",$G224),AllocFactorMatrix,(S$4+1),FALSE)*$E224</f>
        <v>-1021632.0104965854</v>
      </c>
      <c r="T224" s="25">
        <f>VLOOKUP(CONCATENATE($F224," ",$G224),AllocFactorMatrix,(T$4+1),FALSE)*$E224</f>
        <v>-11137581.189947255</v>
      </c>
      <c r="U224" s="25">
        <f>VLOOKUP(CONCATENATE($F224," ",$G224),AllocFactorMatrix,(U$4+1),FALSE)*$E224</f>
        <v>-74383874.185027689</v>
      </c>
      <c r="V224" s="25">
        <f>VLOOKUP(CONCATENATE($F224," ",$G224),AllocFactorMatrix,(V$4+1),FALSE)*$E224</f>
        <v>-11669424.331626181</v>
      </c>
      <c r="W224" s="25">
        <f t="shared" si="105"/>
        <v>-98212511.7170977</v>
      </c>
      <c r="X224" s="25">
        <f>VLOOKUP(CONCATENATE($F224," ",$G224),AllocFactorMatrix,(X$4+1),FALSE)*$E224</f>
        <v>-4616236.2372413184</v>
      </c>
      <c r="Y224" s="25">
        <f>VLOOKUP(CONCATENATE($F224," ",$G224),AllocFactorMatrix,(Y$4+1),FALSE)*$E224</f>
        <v>-111437.63039327765</v>
      </c>
      <c r="Z224" s="25">
        <f t="shared" si="103"/>
        <v>-4727673.8676345963</v>
      </c>
      <c r="AA224" s="25">
        <f>VLOOKUP(CONCATENATE($F224," ",$G224),AllocFactorMatrix,(AA$4+1),FALSE)*$E224</f>
        <v>-80483.153593151976</v>
      </c>
      <c r="AB224" s="25">
        <f>VLOOKUP(CONCATENATE($F224," ",$G224),AllocFactorMatrix,(AB$4+1),FALSE)*$E224</f>
        <v>-436395.71814315789</v>
      </c>
      <c r="AC224" s="25">
        <f>VLOOKUP(CONCATENATE($F224," ",$G224),AllocFactorMatrix,(AC$4+1),FALSE)*$E224</f>
        <v>-108364.86463796807</v>
      </c>
    </row>
    <row r="225" spans="2:29" hidden="1" outlineLevel="1">
      <c r="F225" s="61" t="str">
        <f>F232</f>
        <v>DIST_OHLINES</v>
      </c>
      <c r="G225" s="20" t="str">
        <f>$G$8</f>
        <v>PRODUCTION</v>
      </c>
      <c r="H225" s="24">
        <f t="shared" si="101"/>
        <v>0</v>
      </c>
      <c r="I225" s="25">
        <f>VLOOKUP(CONCATENATE($F225," ",$G225),AllocFactorMatrix,(I$4+1),FALSE)*$E232</f>
        <v>0</v>
      </c>
      <c r="J225" s="25">
        <f>VLOOKUP(CONCATENATE($F225," ",$G225),AllocFactorMatrix,(J$4+1),FALSE)*$E232</f>
        <v>0</v>
      </c>
      <c r="K225" s="25">
        <f>VLOOKUP(CONCATENATE($F225," ",$G225),AllocFactorMatrix,(K$4+1),FALSE)*$E232</f>
        <v>0</v>
      </c>
      <c r="L225" s="25">
        <f>VLOOKUP(CONCATENATE($F225," ",$G225),AllocFactorMatrix,(L$4+1),FALSE)*$E232</f>
        <v>0</v>
      </c>
      <c r="M225" s="25">
        <f t="shared" si="102"/>
        <v>0</v>
      </c>
      <c r="N225" s="25">
        <f>VLOOKUP(CONCATENATE($F225," ",$G225),AllocFactorMatrix,(N$4+1),FALSE)*$E232</f>
        <v>0</v>
      </c>
      <c r="O225" s="25">
        <f>VLOOKUP(CONCATENATE($F225," ",$G225),AllocFactorMatrix,(O$4+1),FALSE)*$E232</f>
        <v>0</v>
      </c>
      <c r="P225" s="25">
        <f>VLOOKUP(CONCATENATE($F225," ",$G225),AllocFactorMatrix,(P$4+1),FALSE)*$E232</f>
        <v>0</v>
      </c>
      <c r="Q225" s="25">
        <f>VLOOKUP(CONCATENATE($F225," ",$G225),AllocFactorMatrix,(Q$4+1),FALSE)*$E232</f>
        <v>0</v>
      </c>
      <c r="R225" s="25">
        <f>SUBTOTAL(9,N225:Q225)</f>
        <v>0</v>
      </c>
      <c r="S225" s="25">
        <f>VLOOKUP(CONCATENATE($F225," ",$G225),AllocFactorMatrix,(S$4+1),FALSE)*$E232</f>
        <v>0</v>
      </c>
      <c r="T225" s="25">
        <f>VLOOKUP(CONCATENATE($F225," ",$G225),AllocFactorMatrix,(T$4+1),FALSE)*$E232</f>
        <v>0</v>
      </c>
      <c r="U225" s="25">
        <f>VLOOKUP(CONCATENATE($F225," ",$G225),AllocFactorMatrix,(U$4+1),FALSE)*$E232</f>
        <v>0</v>
      </c>
      <c r="V225" s="25">
        <f>VLOOKUP(CONCATENATE($F225," ",$G225),AllocFactorMatrix,(V$4+1),FALSE)*$E232</f>
        <v>0</v>
      </c>
      <c r="W225" s="25">
        <f>SUBTOTAL(9,S225:V225)</f>
        <v>0</v>
      </c>
      <c r="X225" s="25">
        <f>VLOOKUP(CONCATENATE($F225," ",$G225),AllocFactorMatrix,(X$4+1),FALSE)*$E232</f>
        <v>0</v>
      </c>
      <c r="Y225" s="25">
        <f>VLOOKUP(CONCATENATE($F225," ",$G225),AllocFactorMatrix,(Y$4+1),FALSE)*$E232</f>
        <v>0</v>
      </c>
      <c r="Z225" s="25">
        <f t="shared" si="103"/>
        <v>0</v>
      </c>
      <c r="AA225" s="25">
        <f>VLOOKUP(CONCATENATE($F225," ",$G225),AllocFactorMatrix,(AA$4+1),FALSE)*$E232</f>
        <v>0</v>
      </c>
      <c r="AB225" s="25">
        <f>VLOOKUP(CONCATENATE($F225," ",$G225),AllocFactorMatrix,(AB$4+1),FALSE)*$E232</f>
        <v>0</v>
      </c>
      <c r="AC225" s="25">
        <f>VLOOKUP(CONCATENATE($F225," ",$G225),AllocFactorMatrix,(AC$4+1),FALSE)*$E232</f>
        <v>0</v>
      </c>
    </row>
    <row r="226" spans="2:29" hidden="1" outlineLevel="1">
      <c r="F226" s="61" t="str">
        <f>F232</f>
        <v>DIST_OHLINES</v>
      </c>
      <c r="G226" s="20" t="str">
        <f>$G$9</f>
        <v>BULKTRAN</v>
      </c>
      <c r="H226" s="24">
        <f t="shared" si="101"/>
        <v>0</v>
      </c>
      <c r="I226" s="25">
        <f>VLOOKUP(CONCATENATE($F226," ",$G226),AllocFactorMatrix,(I$4+1),FALSE)*$E232</f>
        <v>0</v>
      </c>
      <c r="J226" s="25">
        <f>VLOOKUP(CONCATENATE($F226," ",$G226),AllocFactorMatrix,(J$4+1),FALSE)*$E232</f>
        <v>0</v>
      </c>
      <c r="K226" s="25">
        <f>VLOOKUP(CONCATENATE($F226," ",$G226),AllocFactorMatrix,(K$4+1),FALSE)*$E232</f>
        <v>0</v>
      </c>
      <c r="L226" s="25">
        <f>VLOOKUP(CONCATENATE($F226," ",$G226),AllocFactorMatrix,(L$4+1),FALSE)*$E232</f>
        <v>0</v>
      </c>
      <c r="M226" s="25">
        <f t="shared" si="102"/>
        <v>0</v>
      </c>
      <c r="N226" s="25">
        <f>VLOOKUP(CONCATENATE($F226," ",$G226),AllocFactorMatrix,(N$4+1),FALSE)*$E232</f>
        <v>0</v>
      </c>
      <c r="O226" s="25">
        <f>VLOOKUP(CONCATENATE($F226," ",$G226),AllocFactorMatrix,(O$4+1),FALSE)*$E232</f>
        <v>0</v>
      </c>
      <c r="P226" s="25">
        <f>VLOOKUP(CONCATENATE($F226," ",$G226),AllocFactorMatrix,(P$4+1),FALSE)*$E232</f>
        <v>0</v>
      </c>
      <c r="Q226" s="25">
        <f>VLOOKUP(CONCATENATE($F226," ",$G226),AllocFactorMatrix,(Q$4+1),FALSE)*$E232</f>
        <v>0</v>
      </c>
      <c r="R226" s="25">
        <f t="shared" ref="R226:R232" si="106">SUBTOTAL(9,N226:Q226)</f>
        <v>0</v>
      </c>
      <c r="S226" s="25">
        <f>VLOOKUP(CONCATENATE($F226," ",$G226),AllocFactorMatrix,(S$4+1),FALSE)*$E232</f>
        <v>0</v>
      </c>
      <c r="T226" s="25">
        <f>VLOOKUP(CONCATENATE($F226," ",$G226),AllocFactorMatrix,(T$4+1),FALSE)*$E232</f>
        <v>0</v>
      </c>
      <c r="U226" s="25">
        <f>VLOOKUP(CONCATENATE($F226," ",$G226),AllocFactorMatrix,(U$4+1),FALSE)*$E232</f>
        <v>0</v>
      </c>
      <c r="V226" s="25">
        <f>VLOOKUP(CONCATENATE($F226," ",$G226),AllocFactorMatrix,(V$4+1),FALSE)*$E232</f>
        <v>0</v>
      </c>
      <c r="W226" s="25">
        <f t="shared" ref="W226:W232" si="107">SUBTOTAL(9,S226:V226)</f>
        <v>0</v>
      </c>
      <c r="X226" s="25">
        <f>VLOOKUP(CONCATENATE($F226," ",$G226),AllocFactorMatrix,(X$4+1),FALSE)*$E232</f>
        <v>0</v>
      </c>
      <c r="Y226" s="25">
        <f>VLOOKUP(CONCATENATE($F226," ",$G226),AllocFactorMatrix,(Y$4+1),FALSE)*$E232</f>
        <v>0</v>
      </c>
      <c r="Z226" s="25">
        <f t="shared" si="103"/>
        <v>0</v>
      </c>
      <c r="AA226" s="25">
        <f>VLOOKUP(CONCATENATE($F226," ",$G226),AllocFactorMatrix,(AA$4+1),FALSE)*$E232</f>
        <v>0</v>
      </c>
      <c r="AB226" s="25">
        <f>VLOOKUP(CONCATENATE($F226," ",$G226),AllocFactorMatrix,(AB$4+1),FALSE)*$E232</f>
        <v>0</v>
      </c>
      <c r="AC226" s="25">
        <f>VLOOKUP(CONCATENATE($F226," ",$G226),AllocFactorMatrix,(AC$4+1),FALSE)*$E232</f>
        <v>0</v>
      </c>
    </row>
    <row r="227" spans="2:29" hidden="1" outlineLevel="1">
      <c r="F227" s="61" t="str">
        <f>F232</f>
        <v>DIST_OHLINES</v>
      </c>
      <c r="G227" s="20" t="str">
        <f>$G$10</f>
        <v>SUBTRAN</v>
      </c>
      <c r="H227" s="24">
        <f t="shared" si="101"/>
        <v>0</v>
      </c>
      <c r="I227" s="25">
        <f>VLOOKUP(CONCATENATE($F227," ",$G227),AllocFactorMatrix,(I$4+1),FALSE)*$E232</f>
        <v>0</v>
      </c>
      <c r="J227" s="25">
        <f>VLOOKUP(CONCATENATE($F227," ",$G227),AllocFactorMatrix,(J$4+1),FALSE)*$E232</f>
        <v>0</v>
      </c>
      <c r="K227" s="25">
        <f>VLOOKUP(CONCATENATE($F227," ",$G227),AllocFactorMatrix,(K$4+1),FALSE)*$E232</f>
        <v>0</v>
      </c>
      <c r="L227" s="25">
        <f>VLOOKUP(CONCATENATE($F227," ",$G227),AllocFactorMatrix,(L$4+1),FALSE)*$E232</f>
        <v>0</v>
      </c>
      <c r="M227" s="25">
        <f t="shared" si="102"/>
        <v>0</v>
      </c>
      <c r="N227" s="25">
        <f>VLOOKUP(CONCATENATE($F227," ",$G227),AllocFactorMatrix,(N$4+1),FALSE)*$E232</f>
        <v>0</v>
      </c>
      <c r="O227" s="25">
        <f>VLOOKUP(CONCATENATE($F227," ",$G227),AllocFactorMatrix,(O$4+1),FALSE)*$E232</f>
        <v>0</v>
      </c>
      <c r="P227" s="25">
        <f>VLOOKUP(CONCATENATE($F227," ",$G227),AllocFactorMatrix,(P$4+1),FALSE)*$E232</f>
        <v>0</v>
      </c>
      <c r="Q227" s="25">
        <f>VLOOKUP(CONCATENATE($F227," ",$G227),AllocFactorMatrix,(Q$4+1),FALSE)*$E232</f>
        <v>0</v>
      </c>
      <c r="R227" s="25">
        <f t="shared" si="106"/>
        <v>0</v>
      </c>
      <c r="S227" s="25">
        <f>VLOOKUP(CONCATENATE($F227," ",$G227),AllocFactorMatrix,(S$4+1),FALSE)*$E232</f>
        <v>0</v>
      </c>
      <c r="T227" s="25">
        <f>VLOOKUP(CONCATENATE($F227," ",$G227),AllocFactorMatrix,(T$4+1),FALSE)*$E232</f>
        <v>0</v>
      </c>
      <c r="U227" s="25">
        <f>VLOOKUP(CONCATENATE($F227," ",$G227),AllocFactorMatrix,(U$4+1),FALSE)*$E232</f>
        <v>0</v>
      </c>
      <c r="V227" s="25">
        <f>VLOOKUP(CONCATENATE($F227," ",$G227),AllocFactorMatrix,(V$4+1),FALSE)*$E232</f>
        <v>0</v>
      </c>
      <c r="W227" s="25">
        <f t="shared" si="107"/>
        <v>0</v>
      </c>
      <c r="X227" s="25">
        <f>VLOOKUP(CONCATENATE($F227," ",$G227),AllocFactorMatrix,(X$4+1),FALSE)*$E232</f>
        <v>0</v>
      </c>
      <c r="Y227" s="25">
        <f>VLOOKUP(CONCATENATE($F227," ",$G227),AllocFactorMatrix,(Y$4+1),FALSE)*$E232</f>
        <v>0</v>
      </c>
      <c r="Z227" s="25">
        <f t="shared" si="103"/>
        <v>0</v>
      </c>
      <c r="AA227" s="25">
        <f>VLOOKUP(CONCATENATE($F227," ",$G227),AllocFactorMatrix,(AA$4+1),FALSE)*$E232</f>
        <v>0</v>
      </c>
      <c r="AB227" s="25">
        <f>VLOOKUP(CONCATENATE($F227," ",$G227),AllocFactorMatrix,(AB$4+1),FALSE)*$E232</f>
        <v>0</v>
      </c>
      <c r="AC227" s="25">
        <f>VLOOKUP(CONCATENATE($F227," ",$G227),AllocFactorMatrix,(AC$4+1),FALSE)*$E232</f>
        <v>0</v>
      </c>
    </row>
    <row r="228" spans="2:29" hidden="1" outlineLevel="1">
      <c r="F228" s="61" t="str">
        <f>F232</f>
        <v>DIST_OHLINES</v>
      </c>
      <c r="G228" s="20" t="str">
        <f>$G$11</f>
        <v>DISTPRI</v>
      </c>
      <c r="H228" s="24">
        <f t="shared" si="101"/>
        <v>7143460.1590792453</v>
      </c>
      <c r="I228" s="25">
        <f>VLOOKUP(CONCATENATE($F228," ",$G228),AllocFactorMatrix,(I$4+1),FALSE)*$E232</f>
        <v>4746819.661615436</v>
      </c>
      <c r="J228" s="25">
        <f>VLOOKUP(CONCATENATE($F228," ",$G228),AllocFactorMatrix,(J$4+1),FALSE)*$E232</f>
        <v>1195067.0389960301</v>
      </c>
      <c r="K228" s="25">
        <f>VLOOKUP(CONCATENATE($F228," ",$G228),AllocFactorMatrix,(K$4+1),FALSE)*$E232</f>
        <v>13946.00406248664</v>
      </c>
      <c r="L228" s="25">
        <f>VLOOKUP(CONCATENATE($F228," ",$G228),AllocFactorMatrix,(L$4+1),FALSE)*$E232</f>
        <v>0</v>
      </c>
      <c r="M228" s="25">
        <f t="shared" si="102"/>
        <v>1209013.0430585167</v>
      </c>
      <c r="N228" s="25">
        <f>VLOOKUP(CONCATENATE($F228," ",$G228),AllocFactorMatrix,(N$4+1),FALSE)*$E232</f>
        <v>515346.01064540661</v>
      </c>
      <c r="O228" s="25">
        <f>VLOOKUP(CONCATENATE($F228," ",$G228),AllocFactorMatrix,(O$4+1),FALSE)*$E232</f>
        <v>146295.59826981061</v>
      </c>
      <c r="P228" s="25">
        <f>VLOOKUP(CONCATENATE($F228," ",$G228),AllocFactorMatrix,(P$4+1),FALSE)*$E232</f>
        <v>0</v>
      </c>
      <c r="Q228" s="25">
        <f>VLOOKUP(CONCATENATE($F228," ",$G228),AllocFactorMatrix,(Q$4+1),FALSE)*$E232</f>
        <v>0</v>
      </c>
      <c r="R228" s="25">
        <f t="shared" si="106"/>
        <v>661641.60891521722</v>
      </c>
      <c r="S228" s="25">
        <f>VLOOKUP(CONCATENATE($F228," ",$G228),AllocFactorMatrix,(S$4+1),FALSE)*$E232</f>
        <v>29392.076537206747</v>
      </c>
      <c r="T228" s="25">
        <f>VLOOKUP(CONCATENATE($F228," ",$G228),AllocFactorMatrix,(T$4+1),FALSE)*$E232</f>
        <v>339960.4785014356</v>
      </c>
      <c r="U228" s="25">
        <f>VLOOKUP(CONCATENATE($F228," ",$G228),AllocFactorMatrix,(U$4+1),FALSE)*$E232</f>
        <v>0</v>
      </c>
      <c r="V228" s="25">
        <f>VLOOKUP(CONCATENATE($F228," ",$G228),AllocFactorMatrix,(V$4+1),FALSE)*$E232</f>
        <v>0</v>
      </c>
      <c r="W228" s="25">
        <f t="shared" si="107"/>
        <v>369352.55503864237</v>
      </c>
      <c r="X228" s="25">
        <f>VLOOKUP(CONCATENATE($F228," ",$G228),AllocFactorMatrix,(X$4+1),FALSE)*$E232</f>
        <v>139856.22437183015</v>
      </c>
      <c r="Y228" s="25">
        <f>VLOOKUP(CONCATENATE($F228," ",$G228),AllocFactorMatrix,(Y$4+1),FALSE)*$E232</f>
        <v>3350.8395209337236</v>
      </c>
      <c r="Z228" s="25">
        <f t="shared" si="103"/>
        <v>143207.06389276386</v>
      </c>
      <c r="AA228" s="25">
        <f>VLOOKUP(CONCATENATE($F228," ",$G228),AllocFactorMatrix,(AA$4+1),FALSE)*$E232</f>
        <v>2406.192895105688</v>
      </c>
      <c r="AB228" s="25">
        <f>VLOOKUP(CONCATENATE($F228," ",$G228),AllocFactorMatrix,(AB$4+1),FALSE)*$E232</f>
        <v>8820.344655097997</v>
      </c>
      <c r="AC228" s="25">
        <f>VLOOKUP(CONCATENATE($F228," ",$G228),AllocFactorMatrix,(AC$4+1),FALSE)*$E232</f>
        <v>2199.6890084636484</v>
      </c>
    </row>
    <row r="229" spans="2:29" hidden="1" outlineLevel="1">
      <c r="F229" s="61" t="str">
        <f>F232</f>
        <v>DIST_OHLINES</v>
      </c>
      <c r="G229" s="20" t="str">
        <f>$G$12</f>
        <v>DISTSEC</v>
      </c>
      <c r="H229" s="24">
        <f t="shared" si="101"/>
        <v>3032636.5702017248</v>
      </c>
      <c r="I229" s="25">
        <f>VLOOKUP(CONCATENATE($F229," ",$G229),AllocFactorMatrix,(I$4+1),FALSE)*$E232</f>
        <v>2264171.8070332124</v>
      </c>
      <c r="J229" s="25">
        <f>VLOOKUP(CONCATENATE($F229," ",$G229),AllocFactorMatrix,(J$4+1),FALSE)*$E232</f>
        <v>508276.56749079959</v>
      </c>
      <c r="K229" s="25">
        <f>VLOOKUP(CONCATENATE($F229," ",$G229),AllocFactorMatrix,(K$4+1),FALSE)*$E232</f>
        <v>0</v>
      </c>
      <c r="L229" s="25">
        <f>VLOOKUP(CONCATENATE($F229," ",$G229),AllocFactorMatrix,(L$4+1),FALSE)*$E232</f>
        <v>0</v>
      </c>
      <c r="M229" s="25">
        <f t="shared" si="102"/>
        <v>508276.56749079959</v>
      </c>
      <c r="N229" s="25">
        <f>VLOOKUP(CONCATENATE($F229," ",$G229),AllocFactorMatrix,(N$4+1),FALSE)*$E232</f>
        <v>179172.84834453749</v>
      </c>
      <c r="O229" s="25">
        <f>VLOOKUP(CONCATENATE($F229," ",$G229),AllocFactorMatrix,(O$4+1),FALSE)*$E232</f>
        <v>0</v>
      </c>
      <c r="P229" s="25">
        <f>VLOOKUP(CONCATENATE($F229," ",$G229),AllocFactorMatrix,(P$4+1),FALSE)*$E232</f>
        <v>0</v>
      </c>
      <c r="Q229" s="25">
        <f>VLOOKUP(CONCATENATE($F229," ",$G229),AllocFactorMatrix,(Q$4+1),FALSE)*$E232</f>
        <v>0</v>
      </c>
      <c r="R229" s="25">
        <f t="shared" si="106"/>
        <v>179172.84834453749</v>
      </c>
      <c r="S229" s="25">
        <f>VLOOKUP(CONCATENATE($F229," ",$G229),AllocFactorMatrix,(S$4+1),FALSE)*$E232</f>
        <v>7930.2899653283484</v>
      </c>
      <c r="T229" s="25">
        <f>VLOOKUP(CONCATENATE($F229," ",$G229),AllocFactorMatrix,(T$4+1),FALSE)*$E232</f>
        <v>0</v>
      </c>
      <c r="U229" s="25">
        <f>VLOOKUP(CONCATENATE($F229," ",$G229),AllocFactorMatrix,(U$4+1),FALSE)*$E232</f>
        <v>0</v>
      </c>
      <c r="V229" s="25">
        <f>VLOOKUP(CONCATENATE($F229," ",$G229),AllocFactorMatrix,(V$4+1),FALSE)*$E232</f>
        <v>0</v>
      </c>
      <c r="W229" s="25">
        <f t="shared" si="107"/>
        <v>7930.2899653283484</v>
      </c>
      <c r="X229" s="25">
        <f>VLOOKUP(CONCATENATE($F229," ",$G229),AllocFactorMatrix,(X$4+1),FALSE)*$E232</f>
        <v>49866.47643843136</v>
      </c>
      <c r="Y229" s="25">
        <f>VLOOKUP(CONCATENATE($F229," ",$G229),AllocFactorMatrix,(Y$4+1),FALSE)*$E232</f>
        <v>0</v>
      </c>
      <c r="Z229" s="25">
        <f t="shared" si="103"/>
        <v>49866.47643843136</v>
      </c>
      <c r="AA229" s="25">
        <f>VLOOKUP(CONCATENATE($F229," ",$G229),AllocFactorMatrix,(AA$4+1),FALSE)*$E232</f>
        <v>813.13644670962162</v>
      </c>
      <c r="AB229" s="25">
        <f>VLOOKUP(CONCATENATE($F229," ",$G229),AllocFactorMatrix,(AB$4+1),FALSE)*$E232</f>
        <v>17955.290124897783</v>
      </c>
      <c r="AC229" s="25">
        <f>VLOOKUP(CONCATENATE($F229," ",$G229),AllocFactorMatrix,(AC$4+1),FALSE)*$E232</f>
        <v>4450.154357807548</v>
      </c>
    </row>
    <row r="230" spans="2:29" hidden="1" outlineLevel="1">
      <c r="F230" s="61" t="str">
        <f>F232</f>
        <v>DIST_OHLINES</v>
      </c>
      <c r="G230" s="20" t="str">
        <f>$G$13</f>
        <v>ENERGY</v>
      </c>
      <c r="H230" s="24">
        <f t="shared" si="101"/>
        <v>0</v>
      </c>
      <c r="I230" s="25">
        <f>VLOOKUP(CONCATENATE($F230," ",$G230),AllocFactorMatrix,(I$4+1),FALSE)*$E232</f>
        <v>0</v>
      </c>
      <c r="J230" s="25">
        <f>VLOOKUP(CONCATENATE($F230," ",$G230),AllocFactorMatrix,(J$4+1),FALSE)*$E232</f>
        <v>0</v>
      </c>
      <c r="K230" s="25">
        <f>VLOOKUP(CONCATENATE($F230," ",$G230),AllocFactorMatrix,(K$4+1),FALSE)*$E232</f>
        <v>0</v>
      </c>
      <c r="L230" s="25">
        <f>VLOOKUP(CONCATENATE($F230," ",$G230),AllocFactorMatrix,(L$4+1),FALSE)*$E232</f>
        <v>0</v>
      </c>
      <c r="M230" s="25">
        <f t="shared" si="102"/>
        <v>0</v>
      </c>
      <c r="N230" s="25">
        <f>VLOOKUP(CONCATENATE($F230," ",$G230),AllocFactorMatrix,(N$4+1),FALSE)*$E232</f>
        <v>0</v>
      </c>
      <c r="O230" s="25">
        <f>VLOOKUP(CONCATENATE($F230," ",$G230),AllocFactorMatrix,(O$4+1),FALSE)*$E232</f>
        <v>0</v>
      </c>
      <c r="P230" s="25">
        <f>VLOOKUP(CONCATENATE($F230," ",$G230),AllocFactorMatrix,(P$4+1),FALSE)*$E232</f>
        <v>0</v>
      </c>
      <c r="Q230" s="25">
        <f>VLOOKUP(CONCATENATE($F230," ",$G230),AllocFactorMatrix,(Q$4+1),FALSE)*$E232</f>
        <v>0</v>
      </c>
      <c r="R230" s="25">
        <f t="shared" si="106"/>
        <v>0</v>
      </c>
      <c r="S230" s="25">
        <f>VLOOKUP(CONCATENATE($F230," ",$G230),AllocFactorMatrix,(S$4+1),FALSE)*$E232</f>
        <v>0</v>
      </c>
      <c r="T230" s="25">
        <f>VLOOKUP(CONCATENATE($F230," ",$G230),AllocFactorMatrix,(T$4+1),FALSE)*$E232</f>
        <v>0</v>
      </c>
      <c r="U230" s="25">
        <f>VLOOKUP(CONCATENATE($F230," ",$G230),AllocFactorMatrix,(U$4+1),FALSE)*$E232</f>
        <v>0</v>
      </c>
      <c r="V230" s="25">
        <f>VLOOKUP(CONCATENATE($F230," ",$G230),AllocFactorMatrix,(V$4+1),FALSE)*$E232</f>
        <v>0</v>
      </c>
      <c r="W230" s="25">
        <f t="shared" si="107"/>
        <v>0</v>
      </c>
      <c r="X230" s="25">
        <f>VLOOKUP(CONCATENATE($F230," ",$G230),AllocFactorMatrix,(X$4+1),FALSE)*$E232</f>
        <v>0</v>
      </c>
      <c r="Y230" s="25">
        <f>VLOOKUP(CONCATENATE($F230," ",$G230),AllocFactorMatrix,(Y$4+1),FALSE)*$E232</f>
        <v>0</v>
      </c>
      <c r="Z230" s="25">
        <f t="shared" si="103"/>
        <v>0</v>
      </c>
      <c r="AA230" s="25">
        <f>VLOOKUP(CONCATENATE($F230," ",$G230),AllocFactorMatrix,(AA$4+1),FALSE)*$E232</f>
        <v>0</v>
      </c>
      <c r="AB230" s="25">
        <f>VLOOKUP(CONCATENATE($F230," ",$G230),AllocFactorMatrix,(AB$4+1),FALSE)*$E232</f>
        <v>0</v>
      </c>
      <c r="AC230" s="25">
        <f>VLOOKUP(CONCATENATE($F230," ",$G230),AllocFactorMatrix,(AC$4+1),FALSE)*$E232</f>
        <v>0</v>
      </c>
    </row>
    <row r="231" spans="2:29" hidden="1" outlineLevel="1">
      <c r="F231" s="61" t="str">
        <f>F232</f>
        <v>DIST_OHLINES</v>
      </c>
      <c r="G231" s="20" t="str">
        <f>$G$14</f>
        <v>CUSTOMER</v>
      </c>
      <c r="H231" s="24">
        <f t="shared" si="101"/>
        <v>7823903.2707190337</v>
      </c>
      <c r="I231" s="25">
        <f>VLOOKUP(CONCATENATE($F231," ",$G231),AllocFactorMatrix,(I$4+1),FALSE)*$E232</f>
        <v>6299174.0220664898</v>
      </c>
      <c r="J231" s="25">
        <f>VLOOKUP(CONCATENATE($F231," ",$G231),AllocFactorMatrix,(J$4+1),FALSE)*$E232</f>
        <v>1489813.6307285009</v>
      </c>
      <c r="K231" s="25">
        <f>VLOOKUP(CONCATENATE($F231," ",$G231),AllocFactorMatrix,(K$4+1),FALSE)*$E232</f>
        <v>3385.1707128573075</v>
      </c>
      <c r="L231" s="25">
        <f>VLOOKUP(CONCATENATE($F231," ",$G231),AllocFactorMatrix,(L$4+1),FALSE)*$E232</f>
        <v>0</v>
      </c>
      <c r="M231" s="25">
        <f t="shared" si="102"/>
        <v>1493198.8014413582</v>
      </c>
      <c r="N231" s="25">
        <f>VLOOKUP(CONCATENATE($F231," ",$G231),AllocFactorMatrix,(N$4+1),FALSE)*$E232</f>
        <v>17602.887706857997</v>
      </c>
      <c r="O231" s="25">
        <f>VLOOKUP(CONCATENATE($F231," ",$G231),AllocFactorMatrix,(O$4+1),FALSE)*$E232</f>
        <v>2901.574896734835</v>
      </c>
      <c r="P231" s="25">
        <f>VLOOKUP(CONCATENATE($F231," ",$G231),AllocFactorMatrix,(P$4+1),FALSE)*$E232</f>
        <v>0</v>
      </c>
      <c r="Q231" s="25">
        <f>VLOOKUP(CONCATENATE($F231," ",$G231),AllocFactorMatrix,(Q$4+1),FALSE)*$E232</f>
        <v>0</v>
      </c>
      <c r="R231" s="25">
        <f t="shared" si="106"/>
        <v>20504.46260359283</v>
      </c>
      <c r="S231" s="25">
        <f>VLOOKUP(CONCATENATE($F231," ",$G231),AllocFactorMatrix,(S$4+1),FALSE)*$E232</f>
        <v>241.7979080612362</v>
      </c>
      <c r="T231" s="25">
        <f>VLOOKUP(CONCATENATE($F231," ",$G231),AllocFactorMatrix,(T$4+1),FALSE)*$E232</f>
        <v>1644.2257748164066</v>
      </c>
      <c r="U231" s="25">
        <f>VLOOKUP(CONCATENATE($F231," ",$G231),AllocFactorMatrix,(U$4+1),FALSE)*$E232</f>
        <v>0</v>
      </c>
      <c r="V231" s="25">
        <f>VLOOKUP(CONCATENATE($F231," ",$G231),AllocFactorMatrix,(V$4+1),FALSE)*$E232</f>
        <v>0</v>
      </c>
      <c r="W231" s="25">
        <f t="shared" si="107"/>
        <v>1886.0236828776428</v>
      </c>
      <c r="X231" s="25">
        <f>VLOOKUP(CONCATENATE($F231," ",$G231),AllocFactorMatrix,(X$4+1),FALSE)*$E232</f>
        <v>6141.6668647553997</v>
      </c>
      <c r="Y231" s="25">
        <f>VLOOKUP(CONCATENATE($F231," ",$G231),AllocFactorMatrix,(Y$4+1),FALSE)*$E232</f>
        <v>48.359581612247247</v>
      </c>
      <c r="Z231" s="25">
        <f t="shared" si="103"/>
        <v>6190.0264463676467</v>
      </c>
      <c r="AA231" s="25">
        <f>VLOOKUP(CONCATENATE($F231," ",$G231),AllocFactorMatrix,(AA$4+1),FALSE)*$E232</f>
        <v>386.87665289797798</v>
      </c>
      <c r="AB231" s="25">
        <f>VLOOKUP(CONCATENATE($F231," ",$G231),AllocFactorMatrix,(AB$4+1),FALSE)*$E232</f>
        <v>0</v>
      </c>
      <c r="AC231" s="25">
        <f>VLOOKUP(CONCATENATE($F231," ",$G231),AllocFactorMatrix,(AC$4+1),FALSE)*$E232</f>
        <v>2563.0578254491038</v>
      </c>
    </row>
    <row r="232" spans="2:29" collapsed="1">
      <c r="B232" s="20"/>
      <c r="D232" s="58" t="s">
        <v>1224</v>
      </c>
      <c r="E232" s="22">
        <f>'Sch 5'!AV133</f>
        <v>18000000</v>
      </c>
      <c r="F232" s="61" t="s">
        <v>60</v>
      </c>
      <c r="G232" s="20" t="str">
        <f>$G$15</f>
        <v>TOTAL</v>
      </c>
      <c r="H232" s="24">
        <f>SUBTOTAL(9,I232:AC232)</f>
        <v>18000000.000000004</v>
      </c>
      <c r="I232" s="25">
        <f>VLOOKUP(CONCATENATE($F232," ",$G232),AllocFactorMatrix,(I$4+1),FALSE)*$E232</f>
        <v>13310165.490715139</v>
      </c>
      <c r="J232" s="25">
        <f>VLOOKUP(CONCATENATE($F232," ",$G232),AllocFactorMatrix,(J$4+1),FALSE)*$E232</f>
        <v>3193157.2372153308</v>
      </c>
      <c r="K232" s="25">
        <f>VLOOKUP(CONCATENATE($F232," ",$G232),AllocFactorMatrix,(K$4+1),FALSE)*$E232</f>
        <v>17331.174775343949</v>
      </c>
      <c r="L232" s="25">
        <f>VLOOKUP(CONCATENATE($F232," ",$G232),AllocFactorMatrix,(L$4+1),FALSE)*$E232</f>
        <v>0</v>
      </c>
      <c r="M232" s="25">
        <f t="shared" si="102"/>
        <v>3210488.4119906747</v>
      </c>
      <c r="N232" s="25">
        <f>VLOOKUP(CONCATENATE($F232," ",$G232),AllocFactorMatrix,(N$4+1),FALSE)*$E232</f>
        <v>712121.74669680221</v>
      </c>
      <c r="O232" s="25">
        <f>VLOOKUP(CONCATENATE($F232," ",$G232),AllocFactorMatrix,(O$4+1),FALSE)*$E232</f>
        <v>149197.17316654546</v>
      </c>
      <c r="P232" s="25">
        <f>VLOOKUP(CONCATENATE($F232," ",$G232),AllocFactorMatrix,(P$4+1),FALSE)*$E232</f>
        <v>0</v>
      </c>
      <c r="Q232" s="25">
        <f>VLOOKUP(CONCATENATE($F232," ",$G232),AllocFactorMatrix,(Q$4+1),FALSE)*$E232</f>
        <v>0</v>
      </c>
      <c r="R232" s="25">
        <f t="shared" si="106"/>
        <v>861318.91986334766</v>
      </c>
      <c r="S232" s="25">
        <f>VLOOKUP(CONCATENATE($F232," ",$G232),AllocFactorMatrix,(S$4+1),FALSE)*$E232</f>
        <v>37564.164410596335</v>
      </c>
      <c r="T232" s="25">
        <f>VLOOKUP(CONCATENATE($F232," ",$G232),AllocFactorMatrix,(T$4+1),FALSE)*$E232</f>
        <v>341604.70427625196</v>
      </c>
      <c r="U232" s="25">
        <f>VLOOKUP(CONCATENATE($F232," ",$G232),AllocFactorMatrix,(U$4+1),FALSE)*$E232</f>
        <v>0</v>
      </c>
      <c r="V232" s="25">
        <f>VLOOKUP(CONCATENATE($F232," ",$G232),AllocFactorMatrix,(V$4+1),FALSE)*$E232</f>
        <v>0</v>
      </c>
      <c r="W232" s="25">
        <f t="shared" si="107"/>
        <v>379168.86868684832</v>
      </c>
      <c r="X232" s="25">
        <f>VLOOKUP(CONCATENATE($F232," ",$G232),AllocFactorMatrix,(X$4+1),FALSE)*$E232</f>
        <v>195864.3676750169</v>
      </c>
      <c r="Y232" s="25">
        <f>VLOOKUP(CONCATENATE($F232," ",$G232),AllocFactorMatrix,(Y$4+1),FALSE)*$E232</f>
        <v>3399.1991025459706</v>
      </c>
      <c r="Z232" s="25">
        <f t="shared" si="103"/>
        <v>199263.56677756287</v>
      </c>
      <c r="AA232" s="25">
        <f>VLOOKUP(CONCATENATE($F232," ",$G232),AllocFactorMatrix,(AA$4+1),FALSE)*$E232</f>
        <v>3606.2059947132871</v>
      </c>
      <c r="AB232" s="25">
        <f>VLOOKUP(CONCATENATE($F232," ",$G232),AllocFactorMatrix,(AB$4+1),FALSE)*$E232</f>
        <v>26775.63477999578</v>
      </c>
      <c r="AC232" s="25">
        <f>VLOOKUP(CONCATENATE($F232," ",$G232),AllocFactorMatrix,(AC$4+1),FALSE)*$E232</f>
        <v>9212.9011917203006</v>
      </c>
    </row>
    <row r="233" spans="2:29" hidden="1" outlineLevel="1">
      <c r="F233" s="61" t="str">
        <f>F240</f>
        <v>PROD_DEMAND</v>
      </c>
      <c r="G233" s="20" t="str">
        <f>$G$8</f>
        <v>PRODUCTION</v>
      </c>
      <c r="H233" s="24">
        <f t="shared" ref="H233:H239" si="108">SUBTOTAL(9,I233:AC233)</f>
        <v>-324570749.00000006</v>
      </c>
      <c r="I233" s="25">
        <f>VLOOKUP(CONCATENATE($F233," ",$G233),AllocFactorMatrix,(I$4+1),FALSE)*$E240</f>
        <v>-159150967.87457764</v>
      </c>
      <c r="J233" s="25">
        <f>VLOOKUP(CONCATENATE($F233," ",$G233),AllocFactorMatrix,(J$4+1),FALSE)*$E240</f>
        <v>-40259006.472729787</v>
      </c>
      <c r="K233" s="25">
        <f>VLOOKUP(CONCATENATE($F233," ",$G233),AllocFactorMatrix,(K$4+1),FALSE)*$E240</f>
        <v>-470689.02077442338</v>
      </c>
      <c r="L233" s="25">
        <f>VLOOKUP(CONCATENATE($F233," ",$G233),AllocFactorMatrix,(L$4+1),FALSE)*$E240</f>
        <v>-11595.662720030599</v>
      </c>
      <c r="M233" s="25">
        <f t="shared" ref="M233:M240" si="109">SUBTOTAL(9,J233:L233)</f>
        <v>-40741291.156224243</v>
      </c>
      <c r="N233" s="25">
        <f>VLOOKUP(CONCATENATE($F233," ",$G233),AllocFactorMatrix,(N$4+1),FALSE)*$E240</f>
        <v>-16844873.404203735</v>
      </c>
      <c r="O233" s="25">
        <f>VLOOKUP(CONCATENATE($F233," ",$G233),AllocFactorMatrix,(O$4+1),FALSE)*$E240</f>
        <v>-4797337.2520508943</v>
      </c>
      <c r="P233" s="25">
        <f>VLOOKUP(CONCATENATE($F233," ",$G233),AllocFactorMatrix,(P$4+1),FALSE)*$E240</f>
        <v>-379639.6205972532</v>
      </c>
      <c r="Q233" s="25">
        <f>VLOOKUP(CONCATENATE($F233," ",$G233),AllocFactorMatrix,(Q$4+1),FALSE)*$E240</f>
        <v>-80135.230047678109</v>
      </c>
      <c r="R233" s="25">
        <f>SUBTOTAL(9,N233:Q233)</f>
        <v>-22101985.506899562</v>
      </c>
      <c r="S233" s="25">
        <f>VLOOKUP(CONCATENATE($F233," ",$G233),AllocFactorMatrix,(S$4+1),FALSE)*$E240</f>
        <v>-1011876.6577851938</v>
      </c>
      <c r="T233" s="25">
        <f>VLOOKUP(CONCATENATE($F233," ",$G233),AllocFactorMatrix,(T$4+1),FALSE)*$E240</f>
        <v>-11031230.731324796</v>
      </c>
      <c r="U233" s="25">
        <f>VLOOKUP(CONCATENATE($F233," ",$G233),AllocFactorMatrix,(U$4+1),FALSE)*$E240</f>
        <v>-73673597.959087968</v>
      </c>
      <c r="V233" s="25">
        <f>VLOOKUP(CONCATENATE($F233," ",$G233),AllocFactorMatrix,(V$4+1),FALSE)*$E240</f>
        <v>-11557995.412872378</v>
      </c>
      <c r="W233" s="25">
        <f>SUBTOTAL(9,S233:V233)</f>
        <v>-97274700.761070326</v>
      </c>
      <c r="X233" s="25">
        <f>VLOOKUP(CONCATENATE($F233," ",$G233),AllocFactorMatrix,(X$4+1),FALSE)*$E240</f>
        <v>-4572156.7524261288</v>
      </c>
      <c r="Y233" s="25">
        <f>VLOOKUP(CONCATENATE($F233," ",$G233),AllocFactorMatrix,(Y$4+1),FALSE)*$E240</f>
        <v>-110373.53551504482</v>
      </c>
      <c r="Z233" s="25">
        <f t="shared" ref="Z233:Z240" si="110">SUBTOTAL(9,X233:Y233)</f>
        <v>-4682530.2879411737</v>
      </c>
      <c r="AA233" s="25">
        <f>VLOOKUP(CONCATENATE($F233," ",$G233),AllocFactorMatrix,(AA$4+1),FALSE)*$E240</f>
        <v>-79714.636609972615</v>
      </c>
      <c r="AB233" s="25">
        <f>VLOOKUP(CONCATENATE($F233," ",$G233),AllocFactorMatrix,(AB$4+1),FALSE)*$E240</f>
        <v>-432228.66571284278</v>
      </c>
      <c r="AC233" s="25">
        <f>VLOOKUP(CONCATENATE($F233," ",$G233),AllocFactorMatrix,(AC$4+1),FALSE)*$E240</f>
        <v>-107330.11096423407</v>
      </c>
    </row>
    <row r="234" spans="2:29" hidden="1" outlineLevel="1">
      <c r="F234" s="61" t="str">
        <f>F240</f>
        <v>PROD_DEMAND</v>
      </c>
      <c r="G234" s="20" t="str">
        <f>$G$9</f>
        <v>BULKTRAN</v>
      </c>
      <c r="H234" s="24">
        <f t="shared" si="108"/>
        <v>0</v>
      </c>
      <c r="I234" s="25">
        <f>VLOOKUP(CONCATENATE($F234," ",$G234),AllocFactorMatrix,(I$4+1),FALSE)*$E240</f>
        <v>0</v>
      </c>
      <c r="J234" s="25">
        <f>VLOOKUP(CONCATENATE($F234," ",$G234),AllocFactorMatrix,(J$4+1),FALSE)*$E240</f>
        <v>0</v>
      </c>
      <c r="K234" s="25">
        <f>VLOOKUP(CONCATENATE($F234," ",$G234),AllocFactorMatrix,(K$4+1),FALSE)*$E240</f>
        <v>0</v>
      </c>
      <c r="L234" s="25">
        <f>VLOOKUP(CONCATENATE($F234," ",$G234),AllocFactorMatrix,(L$4+1),FALSE)*$E240</f>
        <v>0</v>
      </c>
      <c r="M234" s="25">
        <f t="shared" si="109"/>
        <v>0</v>
      </c>
      <c r="N234" s="25">
        <f>VLOOKUP(CONCATENATE($F234," ",$G234),AllocFactorMatrix,(N$4+1),FALSE)*$E240</f>
        <v>0</v>
      </c>
      <c r="O234" s="25">
        <f>VLOOKUP(CONCATENATE($F234," ",$G234),AllocFactorMatrix,(O$4+1),FALSE)*$E240</f>
        <v>0</v>
      </c>
      <c r="P234" s="25">
        <f>VLOOKUP(CONCATENATE($F234," ",$G234),AllocFactorMatrix,(P$4+1),FALSE)*$E240</f>
        <v>0</v>
      </c>
      <c r="Q234" s="25">
        <f>VLOOKUP(CONCATENATE($F234," ",$G234),AllocFactorMatrix,(Q$4+1),FALSE)*$E240</f>
        <v>0</v>
      </c>
      <c r="R234" s="25">
        <f t="shared" ref="R234:R240" si="111">SUBTOTAL(9,N234:Q234)</f>
        <v>0</v>
      </c>
      <c r="S234" s="25">
        <f>VLOOKUP(CONCATENATE($F234," ",$G234),AllocFactorMatrix,(S$4+1),FALSE)*$E240</f>
        <v>0</v>
      </c>
      <c r="T234" s="25">
        <f>VLOOKUP(CONCATENATE($F234," ",$G234),AllocFactorMatrix,(T$4+1),FALSE)*$E240</f>
        <v>0</v>
      </c>
      <c r="U234" s="25">
        <f>VLOOKUP(CONCATENATE($F234," ",$G234),AllocFactorMatrix,(U$4+1),FALSE)*$E240</f>
        <v>0</v>
      </c>
      <c r="V234" s="25">
        <f>VLOOKUP(CONCATENATE($F234," ",$G234),AllocFactorMatrix,(V$4+1),FALSE)*$E240</f>
        <v>0</v>
      </c>
      <c r="W234" s="25">
        <f t="shared" ref="W234:W240" si="112">SUBTOTAL(9,S234:V234)</f>
        <v>0</v>
      </c>
      <c r="X234" s="25">
        <f>VLOOKUP(CONCATENATE($F234," ",$G234),AllocFactorMatrix,(X$4+1),FALSE)*$E240</f>
        <v>0</v>
      </c>
      <c r="Y234" s="25">
        <f>VLOOKUP(CONCATENATE($F234," ",$G234),AllocFactorMatrix,(Y$4+1),FALSE)*$E240</f>
        <v>0</v>
      </c>
      <c r="Z234" s="25">
        <f t="shared" si="110"/>
        <v>0</v>
      </c>
      <c r="AA234" s="25">
        <f>VLOOKUP(CONCATENATE($F234," ",$G234),AllocFactorMatrix,(AA$4+1),FALSE)*$E240</f>
        <v>0</v>
      </c>
      <c r="AB234" s="25">
        <f>VLOOKUP(CONCATENATE($F234," ",$G234),AllocFactorMatrix,(AB$4+1),FALSE)*$E240</f>
        <v>0</v>
      </c>
      <c r="AC234" s="25">
        <f>VLOOKUP(CONCATENATE($F234," ",$G234),AllocFactorMatrix,(AC$4+1),FALSE)*$E240</f>
        <v>0</v>
      </c>
    </row>
    <row r="235" spans="2:29" hidden="1" outlineLevel="1">
      <c r="F235" s="61" t="str">
        <f>F240</f>
        <v>PROD_DEMAND</v>
      </c>
      <c r="G235" s="20" t="str">
        <f>$G$10</f>
        <v>SUBTRAN</v>
      </c>
      <c r="H235" s="24">
        <f t="shared" si="108"/>
        <v>0</v>
      </c>
      <c r="I235" s="25">
        <f>VLOOKUP(CONCATENATE($F235," ",$G235),AllocFactorMatrix,(I$4+1),FALSE)*$E240</f>
        <v>0</v>
      </c>
      <c r="J235" s="25">
        <f>VLOOKUP(CONCATENATE($F235," ",$G235),AllocFactorMatrix,(J$4+1),FALSE)*$E240</f>
        <v>0</v>
      </c>
      <c r="K235" s="25">
        <f>VLOOKUP(CONCATENATE($F235," ",$G235),AllocFactorMatrix,(K$4+1),FALSE)*$E240</f>
        <v>0</v>
      </c>
      <c r="L235" s="25">
        <f>VLOOKUP(CONCATENATE($F235," ",$G235),AllocFactorMatrix,(L$4+1),FALSE)*$E240</f>
        <v>0</v>
      </c>
      <c r="M235" s="25">
        <f t="shared" si="109"/>
        <v>0</v>
      </c>
      <c r="N235" s="25">
        <f>VLOOKUP(CONCATENATE($F235," ",$G235),AllocFactorMatrix,(N$4+1),FALSE)*$E240</f>
        <v>0</v>
      </c>
      <c r="O235" s="25">
        <f>VLOOKUP(CONCATENATE($F235," ",$G235),AllocFactorMatrix,(O$4+1),FALSE)*$E240</f>
        <v>0</v>
      </c>
      <c r="P235" s="25">
        <f>VLOOKUP(CONCATENATE($F235," ",$G235),AllocFactorMatrix,(P$4+1),FALSE)*$E240</f>
        <v>0</v>
      </c>
      <c r="Q235" s="25">
        <f>VLOOKUP(CONCATENATE($F235," ",$G235),AllocFactorMatrix,(Q$4+1),FALSE)*$E240</f>
        <v>0</v>
      </c>
      <c r="R235" s="25">
        <f t="shared" si="111"/>
        <v>0</v>
      </c>
      <c r="S235" s="25">
        <f>VLOOKUP(CONCATENATE($F235," ",$G235),AllocFactorMatrix,(S$4+1),FALSE)*$E240</f>
        <v>0</v>
      </c>
      <c r="T235" s="25">
        <f>VLOOKUP(CONCATENATE($F235," ",$G235),AllocFactorMatrix,(T$4+1),FALSE)*$E240</f>
        <v>0</v>
      </c>
      <c r="U235" s="25">
        <f>VLOOKUP(CONCATENATE($F235," ",$G235),AllocFactorMatrix,(U$4+1),FALSE)*$E240</f>
        <v>0</v>
      </c>
      <c r="V235" s="25">
        <f>VLOOKUP(CONCATENATE($F235," ",$G235),AllocFactorMatrix,(V$4+1),FALSE)*$E240</f>
        <v>0</v>
      </c>
      <c r="W235" s="25">
        <f t="shared" si="112"/>
        <v>0</v>
      </c>
      <c r="X235" s="25">
        <f>VLOOKUP(CONCATENATE($F235," ",$G235),AllocFactorMatrix,(X$4+1),FALSE)*$E240</f>
        <v>0</v>
      </c>
      <c r="Y235" s="25">
        <f>VLOOKUP(CONCATENATE($F235," ",$G235),AllocFactorMatrix,(Y$4+1),FALSE)*$E240</f>
        <v>0</v>
      </c>
      <c r="Z235" s="25">
        <f t="shared" si="110"/>
        <v>0</v>
      </c>
      <c r="AA235" s="25">
        <f>VLOOKUP(CONCATENATE($F235," ",$G235),AllocFactorMatrix,(AA$4+1),FALSE)*$E240</f>
        <v>0</v>
      </c>
      <c r="AB235" s="25">
        <f>VLOOKUP(CONCATENATE($F235," ",$G235),AllocFactorMatrix,(AB$4+1),FALSE)*$E240</f>
        <v>0</v>
      </c>
      <c r="AC235" s="25">
        <f>VLOOKUP(CONCATENATE($F235," ",$G235),AllocFactorMatrix,(AC$4+1),FALSE)*$E240</f>
        <v>0</v>
      </c>
    </row>
    <row r="236" spans="2:29" hidden="1" outlineLevel="1">
      <c r="F236" s="61" t="str">
        <f>F240</f>
        <v>PROD_DEMAND</v>
      </c>
      <c r="G236" s="20" t="str">
        <f>$G$11</f>
        <v>DISTPRI</v>
      </c>
      <c r="H236" s="24">
        <f t="shared" si="108"/>
        <v>0</v>
      </c>
      <c r="I236" s="25">
        <f>VLOOKUP(CONCATENATE($F236," ",$G236),AllocFactorMatrix,(I$4+1),FALSE)*$E240</f>
        <v>0</v>
      </c>
      <c r="J236" s="25">
        <f>VLOOKUP(CONCATENATE($F236," ",$G236),AllocFactorMatrix,(J$4+1),FALSE)*$E240</f>
        <v>0</v>
      </c>
      <c r="K236" s="25">
        <f>VLOOKUP(CONCATENATE($F236," ",$G236),AllocFactorMatrix,(K$4+1),FALSE)*$E240</f>
        <v>0</v>
      </c>
      <c r="L236" s="25">
        <f>VLOOKUP(CONCATENATE($F236," ",$G236),AllocFactorMatrix,(L$4+1),FALSE)*$E240</f>
        <v>0</v>
      </c>
      <c r="M236" s="25">
        <f t="shared" si="109"/>
        <v>0</v>
      </c>
      <c r="N236" s="25">
        <f>VLOOKUP(CONCATENATE($F236," ",$G236),AllocFactorMatrix,(N$4+1),FALSE)*$E240</f>
        <v>0</v>
      </c>
      <c r="O236" s="25">
        <f>VLOOKUP(CONCATENATE($F236," ",$G236),AllocFactorMatrix,(O$4+1),FALSE)*$E240</f>
        <v>0</v>
      </c>
      <c r="P236" s="25">
        <f>VLOOKUP(CONCATENATE($F236," ",$G236),AllocFactorMatrix,(P$4+1),FALSE)*$E240</f>
        <v>0</v>
      </c>
      <c r="Q236" s="25">
        <f>VLOOKUP(CONCATENATE($F236," ",$G236),AllocFactorMatrix,(Q$4+1),FALSE)*$E240</f>
        <v>0</v>
      </c>
      <c r="R236" s="25">
        <f t="shared" si="111"/>
        <v>0</v>
      </c>
      <c r="S236" s="25">
        <f>VLOOKUP(CONCATENATE($F236," ",$G236),AllocFactorMatrix,(S$4+1),FALSE)*$E240</f>
        <v>0</v>
      </c>
      <c r="T236" s="25">
        <f>VLOOKUP(CONCATENATE($F236," ",$G236),AllocFactorMatrix,(T$4+1),FALSE)*$E240</f>
        <v>0</v>
      </c>
      <c r="U236" s="25">
        <f>VLOOKUP(CONCATENATE($F236," ",$G236),AllocFactorMatrix,(U$4+1),FALSE)*$E240</f>
        <v>0</v>
      </c>
      <c r="V236" s="25">
        <f>VLOOKUP(CONCATENATE($F236," ",$G236),AllocFactorMatrix,(V$4+1),FALSE)*$E240</f>
        <v>0</v>
      </c>
      <c r="W236" s="25">
        <f t="shared" si="112"/>
        <v>0</v>
      </c>
      <c r="X236" s="25">
        <f>VLOOKUP(CONCATENATE($F236," ",$G236),AllocFactorMatrix,(X$4+1),FALSE)*$E240</f>
        <v>0</v>
      </c>
      <c r="Y236" s="25">
        <f>VLOOKUP(CONCATENATE($F236," ",$G236),AllocFactorMatrix,(Y$4+1),FALSE)*$E240</f>
        <v>0</v>
      </c>
      <c r="Z236" s="25">
        <f t="shared" si="110"/>
        <v>0</v>
      </c>
      <c r="AA236" s="25">
        <f>VLOOKUP(CONCATENATE($F236," ",$G236),AllocFactorMatrix,(AA$4+1),FALSE)*$E240</f>
        <v>0</v>
      </c>
      <c r="AB236" s="25">
        <f>VLOOKUP(CONCATENATE($F236," ",$G236),AllocFactorMatrix,(AB$4+1),FALSE)*$E240</f>
        <v>0</v>
      </c>
      <c r="AC236" s="25">
        <f>VLOOKUP(CONCATENATE($F236," ",$G236),AllocFactorMatrix,(AC$4+1),FALSE)*$E240</f>
        <v>0</v>
      </c>
    </row>
    <row r="237" spans="2:29" hidden="1" outlineLevel="1">
      <c r="F237" s="61" t="str">
        <f>F240</f>
        <v>PROD_DEMAND</v>
      </c>
      <c r="G237" s="20" t="str">
        <f>$G$12</f>
        <v>DISTSEC</v>
      </c>
      <c r="H237" s="24">
        <f t="shared" si="108"/>
        <v>0</v>
      </c>
      <c r="I237" s="25">
        <f>VLOOKUP(CONCATENATE($F237," ",$G237),AllocFactorMatrix,(I$4+1),FALSE)*$E240</f>
        <v>0</v>
      </c>
      <c r="J237" s="25">
        <f>VLOOKUP(CONCATENATE($F237," ",$G237),AllocFactorMatrix,(J$4+1),FALSE)*$E240</f>
        <v>0</v>
      </c>
      <c r="K237" s="25">
        <f>VLOOKUP(CONCATENATE($F237," ",$G237),AllocFactorMatrix,(K$4+1),FALSE)*$E240</f>
        <v>0</v>
      </c>
      <c r="L237" s="25">
        <f>VLOOKUP(CONCATENATE($F237," ",$G237),AllocFactorMatrix,(L$4+1),FALSE)*$E240</f>
        <v>0</v>
      </c>
      <c r="M237" s="25">
        <f t="shared" si="109"/>
        <v>0</v>
      </c>
      <c r="N237" s="25">
        <f>VLOOKUP(CONCATENATE($F237," ",$G237),AllocFactorMatrix,(N$4+1),FALSE)*$E240</f>
        <v>0</v>
      </c>
      <c r="O237" s="25">
        <f>VLOOKUP(CONCATENATE($F237," ",$G237),AllocFactorMatrix,(O$4+1),FALSE)*$E240</f>
        <v>0</v>
      </c>
      <c r="P237" s="25">
        <f>VLOOKUP(CONCATENATE($F237," ",$G237),AllocFactorMatrix,(P$4+1),FALSE)*$E240</f>
        <v>0</v>
      </c>
      <c r="Q237" s="25">
        <f>VLOOKUP(CONCATENATE($F237," ",$G237),AllocFactorMatrix,(Q$4+1),FALSE)*$E240</f>
        <v>0</v>
      </c>
      <c r="R237" s="25">
        <f t="shared" si="111"/>
        <v>0</v>
      </c>
      <c r="S237" s="25">
        <f>VLOOKUP(CONCATENATE($F237," ",$G237),AllocFactorMatrix,(S$4+1),FALSE)*$E240</f>
        <v>0</v>
      </c>
      <c r="T237" s="25">
        <f>VLOOKUP(CONCATENATE($F237," ",$G237),AllocFactorMatrix,(T$4+1),FALSE)*$E240</f>
        <v>0</v>
      </c>
      <c r="U237" s="25">
        <f>VLOOKUP(CONCATENATE($F237," ",$G237),AllocFactorMatrix,(U$4+1),FALSE)*$E240</f>
        <v>0</v>
      </c>
      <c r="V237" s="25">
        <f>VLOOKUP(CONCATENATE($F237," ",$G237),AllocFactorMatrix,(V$4+1),FALSE)*$E240</f>
        <v>0</v>
      </c>
      <c r="W237" s="25">
        <f t="shared" si="112"/>
        <v>0</v>
      </c>
      <c r="X237" s="25">
        <f>VLOOKUP(CONCATENATE($F237," ",$G237),AllocFactorMatrix,(X$4+1),FALSE)*$E240</f>
        <v>0</v>
      </c>
      <c r="Y237" s="25">
        <f>VLOOKUP(CONCATENATE($F237," ",$G237),AllocFactorMatrix,(Y$4+1),FALSE)*$E240</f>
        <v>0</v>
      </c>
      <c r="Z237" s="25">
        <f t="shared" si="110"/>
        <v>0</v>
      </c>
      <c r="AA237" s="25">
        <f>VLOOKUP(CONCATENATE($F237," ",$G237),AllocFactorMatrix,(AA$4+1),FALSE)*$E240</f>
        <v>0</v>
      </c>
      <c r="AB237" s="25">
        <f>VLOOKUP(CONCATENATE($F237," ",$G237),AllocFactorMatrix,(AB$4+1),FALSE)*$E240</f>
        <v>0</v>
      </c>
      <c r="AC237" s="25">
        <f>VLOOKUP(CONCATENATE($F237," ",$G237),AllocFactorMatrix,(AC$4+1),FALSE)*$E240</f>
        <v>0</v>
      </c>
    </row>
    <row r="238" spans="2:29" hidden="1" outlineLevel="1">
      <c r="F238" s="61" t="str">
        <f>F240</f>
        <v>PROD_DEMAND</v>
      </c>
      <c r="G238" s="20" t="str">
        <f>$G$13</f>
        <v>ENERGY</v>
      </c>
      <c r="H238" s="24">
        <f t="shared" si="108"/>
        <v>0</v>
      </c>
      <c r="I238" s="25">
        <f>VLOOKUP(CONCATENATE($F238," ",$G238),AllocFactorMatrix,(I$4+1),FALSE)*$E240</f>
        <v>0</v>
      </c>
      <c r="J238" s="25">
        <f>VLOOKUP(CONCATENATE($F238," ",$G238),AllocFactorMatrix,(J$4+1),FALSE)*$E240</f>
        <v>0</v>
      </c>
      <c r="K238" s="25">
        <f>VLOOKUP(CONCATENATE($F238," ",$G238),AllocFactorMatrix,(K$4+1),FALSE)*$E240</f>
        <v>0</v>
      </c>
      <c r="L238" s="25">
        <f>VLOOKUP(CONCATENATE($F238," ",$G238),AllocFactorMatrix,(L$4+1),FALSE)*$E240</f>
        <v>0</v>
      </c>
      <c r="M238" s="25">
        <f t="shared" si="109"/>
        <v>0</v>
      </c>
      <c r="N238" s="25">
        <f>VLOOKUP(CONCATENATE($F238," ",$G238),AllocFactorMatrix,(N$4+1),FALSE)*$E240</f>
        <v>0</v>
      </c>
      <c r="O238" s="25">
        <f>VLOOKUP(CONCATENATE($F238," ",$G238),AllocFactorMatrix,(O$4+1),FALSE)*$E240</f>
        <v>0</v>
      </c>
      <c r="P238" s="25">
        <f>VLOOKUP(CONCATENATE($F238," ",$G238),AllocFactorMatrix,(P$4+1),FALSE)*$E240</f>
        <v>0</v>
      </c>
      <c r="Q238" s="25">
        <f>VLOOKUP(CONCATENATE($F238," ",$G238),AllocFactorMatrix,(Q$4+1),FALSE)*$E240</f>
        <v>0</v>
      </c>
      <c r="R238" s="25">
        <f t="shared" si="111"/>
        <v>0</v>
      </c>
      <c r="S238" s="25">
        <f>VLOOKUP(CONCATENATE($F238," ",$G238),AllocFactorMatrix,(S$4+1),FALSE)*$E240</f>
        <v>0</v>
      </c>
      <c r="T238" s="25">
        <f>VLOOKUP(CONCATENATE($F238," ",$G238),AllocFactorMatrix,(T$4+1),FALSE)*$E240</f>
        <v>0</v>
      </c>
      <c r="U238" s="25">
        <f>VLOOKUP(CONCATENATE($F238," ",$G238),AllocFactorMatrix,(U$4+1),FALSE)*$E240</f>
        <v>0</v>
      </c>
      <c r="V238" s="25">
        <f>VLOOKUP(CONCATENATE($F238," ",$G238),AllocFactorMatrix,(V$4+1),FALSE)*$E240</f>
        <v>0</v>
      </c>
      <c r="W238" s="25">
        <f t="shared" si="112"/>
        <v>0</v>
      </c>
      <c r="X238" s="25">
        <f>VLOOKUP(CONCATENATE($F238," ",$G238),AllocFactorMatrix,(X$4+1),FALSE)*$E240</f>
        <v>0</v>
      </c>
      <c r="Y238" s="25">
        <f>VLOOKUP(CONCATENATE($F238," ",$G238),AllocFactorMatrix,(Y$4+1),FALSE)*$E240</f>
        <v>0</v>
      </c>
      <c r="Z238" s="25">
        <f t="shared" si="110"/>
        <v>0</v>
      </c>
      <c r="AA238" s="25">
        <f>VLOOKUP(CONCATENATE($F238," ",$G238),AllocFactorMatrix,(AA$4+1),FALSE)*$E240</f>
        <v>0</v>
      </c>
      <c r="AB238" s="25">
        <f>VLOOKUP(CONCATENATE($F238," ",$G238),AllocFactorMatrix,(AB$4+1),FALSE)*$E240</f>
        <v>0</v>
      </c>
      <c r="AC238" s="25">
        <f>VLOOKUP(CONCATENATE($F238," ",$G238),AllocFactorMatrix,(AC$4+1),FALSE)*$E240</f>
        <v>0</v>
      </c>
    </row>
    <row r="239" spans="2:29" hidden="1" outlineLevel="1">
      <c r="F239" s="61" t="str">
        <f>F240</f>
        <v>PROD_DEMAND</v>
      </c>
      <c r="G239" s="20" t="str">
        <f>$G$14</f>
        <v>CUSTOMER</v>
      </c>
      <c r="H239" s="24">
        <f t="shared" si="108"/>
        <v>0</v>
      </c>
      <c r="I239" s="25">
        <f>VLOOKUP(CONCATENATE($F239," ",$G239),AllocFactorMatrix,(I$4+1),FALSE)*$E240</f>
        <v>0</v>
      </c>
      <c r="J239" s="25">
        <f>VLOOKUP(CONCATENATE($F239," ",$G239),AllocFactorMatrix,(J$4+1),FALSE)*$E240</f>
        <v>0</v>
      </c>
      <c r="K239" s="25">
        <f>VLOOKUP(CONCATENATE($F239," ",$G239),AllocFactorMatrix,(K$4+1),FALSE)*$E240</f>
        <v>0</v>
      </c>
      <c r="L239" s="25">
        <f>VLOOKUP(CONCATENATE($F239," ",$G239),AllocFactorMatrix,(L$4+1),FALSE)*$E240</f>
        <v>0</v>
      </c>
      <c r="M239" s="25">
        <f t="shared" si="109"/>
        <v>0</v>
      </c>
      <c r="N239" s="25">
        <f>VLOOKUP(CONCATENATE($F239," ",$G239),AllocFactorMatrix,(N$4+1),FALSE)*$E240</f>
        <v>0</v>
      </c>
      <c r="O239" s="25">
        <f>VLOOKUP(CONCATENATE($F239," ",$G239),AllocFactorMatrix,(O$4+1),FALSE)*$E240</f>
        <v>0</v>
      </c>
      <c r="P239" s="25">
        <f>VLOOKUP(CONCATENATE($F239," ",$G239),AllocFactorMatrix,(P$4+1),FALSE)*$E240</f>
        <v>0</v>
      </c>
      <c r="Q239" s="25">
        <f>VLOOKUP(CONCATENATE($F239," ",$G239),AllocFactorMatrix,(Q$4+1),FALSE)*$E240</f>
        <v>0</v>
      </c>
      <c r="R239" s="25">
        <f t="shared" si="111"/>
        <v>0</v>
      </c>
      <c r="S239" s="25">
        <f>VLOOKUP(CONCATENATE($F239," ",$G239),AllocFactorMatrix,(S$4+1),FALSE)*$E240</f>
        <v>0</v>
      </c>
      <c r="T239" s="25">
        <f>VLOOKUP(CONCATENATE($F239," ",$G239),AllocFactorMatrix,(T$4+1),FALSE)*$E240</f>
        <v>0</v>
      </c>
      <c r="U239" s="25">
        <f>VLOOKUP(CONCATENATE($F239," ",$G239),AllocFactorMatrix,(U$4+1),FALSE)*$E240</f>
        <v>0</v>
      </c>
      <c r="V239" s="25">
        <f>VLOOKUP(CONCATENATE($F239," ",$G239),AllocFactorMatrix,(V$4+1),FALSE)*$E240</f>
        <v>0</v>
      </c>
      <c r="W239" s="25">
        <f t="shared" si="112"/>
        <v>0</v>
      </c>
      <c r="X239" s="25">
        <f>VLOOKUP(CONCATENATE($F239," ",$G239),AllocFactorMatrix,(X$4+1),FALSE)*$E240</f>
        <v>0</v>
      </c>
      <c r="Y239" s="25">
        <f>VLOOKUP(CONCATENATE($F239," ",$G239),AllocFactorMatrix,(Y$4+1),FALSE)*$E240</f>
        <v>0</v>
      </c>
      <c r="Z239" s="25">
        <f t="shared" si="110"/>
        <v>0</v>
      </c>
      <c r="AA239" s="25">
        <f>VLOOKUP(CONCATENATE($F239," ",$G239),AllocFactorMatrix,(AA$4+1),FALSE)*$E240</f>
        <v>0</v>
      </c>
      <c r="AB239" s="25">
        <f>VLOOKUP(CONCATENATE($F239," ",$G239),AllocFactorMatrix,(AB$4+1),FALSE)*$E240</f>
        <v>0</v>
      </c>
      <c r="AC239" s="25">
        <f>VLOOKUP(CONCATENATE($F239," ",$G239),AllocFactorMatrix,(AC$4+1),FALSE)*$E240</f>
        <v>0</v>
      </c>
    </row>
    <row r="240" spans="2:29" collapsed="1">
      <c r="B240" s="20"/>
      <c r="D240" s="58" t="s">
        <v>1225</v>
      </c>
      <c r="E240" s="22">
        <f>'Sch 5'!BD74</f>
        <v>-324570749</v>
      </c>
      <c r="F240" s="61" t="s">
        <v>29</v>
      </c>
      <c r="G240" s="20" t="str">
        <f>$G$15</f>
        <v>TOTAL</v>
      </c>
      <c r="H240" s="24">
        <f>SUBTOTAL(9,I240:AC240)</f>
        <v>-324570749.00000006</v>
      </c>
      <c r="I240" s="25">
        <f>VLOOKUP(CONCATENATE($F240," ",$G240),AllocFactorMatrix,(I$4+1),FALSE)*$E240</f>
        <v>-159150967.87457764</v>
      </c>
      <c r="J240" s="25">
        <f>VLOOKUP(CONCATENATE($F240," ",$G240),AllocFactorMatrix,(J$4+1),FALSE)*$E240</f>
        <v>-40259006.472729787</v>
      </c>
      <c r="K240" s="25">
        <f>VLOOKUP(CONCATENATE($F240," ",$G240),AllocFactorMatrix,(K$4+1),FALSE)*$E240</f>
        <v>-470689.02077442338</v>
      </c>
      <c r="L240" s="25">
        <f>VLOOKUP(CONCATENATE($F240," ",$G240),AllocFactorMatrix,(L$4+1),FALSE)*$E240</f>
        <v>-11595.662720030599</v>
      </c>
      <c r="M240" s="25">
        <f t="shared" si="109"/>
        <v>-40741291.156224243</v>
      </c>
      <c r="N240" s="25">
        <f>VLOOKUP(CONCATENATE($F240," ",$G240),AllocFactorMatrix,(N$4+1),FALSE)*$E240</f>
        <v>-16844873.404203735</v>
      </c>
      <c r="O240" s="25">
        <f>VLOOKUP(CONCATENATE($F240," ",$G240),AllocFactorMatrix,(O$4+1),FALSE)*$E240</f>
        <v>-4797337.2520508943</v>
      </c>
      <c r="P240" s="25">
        <f>VLOOKUP(CONCATENATE($F240," ",$G240),AllocFactorMatrix,(P$4+1),FALSE)*$E240</f>
        <v>-379639.6205972532</v>
      </c>
      <c r="Q240" s="25">
        <f>VLOOKUP(CONCATENATE($F240," ",$G240),AllocFactorMatrix,(Q$4+1),FALSE)*$E240</f>
        <v>-80135.230047678109</v>
      </c>
      <c r="R240" s="25">
        <f t="shared" si="111"/>
        <v>-22101985.506899562</v>
      </c>
      <c r="S240" s="25">
        <f>VLOOKUP(CONCATENATE($F240," ",$G240),AllocFactorMatrix,(S$4+1),FALSE)*$E240</f>
        <v>-1011876.6577851938</v>
      </c>
      <c r="T240" s="25">
        <f>VLOOKUP(CONCATENATE($F240," ",$G240),AllocFactorMatrix,(T$4+1),FALSE)*$E240</f>
        <v>-11031230.731324796</v>
      </c>
      <c r="U240" s="25">
        <f>VLOOKUP(CONCATENATE($F240," ",$G240),AllocFactorMatrix,(U$4+1),FALSE)*$E240</f>
        <v>-73673597.959087968</v>
      </c>
      <c r="V240" s="25">
        <f>VLOOKUP(CONCATENATE($F240," ",$G240),AllocFactorMatrix,(V$4+1),FALSE)*$E240</f>
        <v>-11557995.412872378</v>
      </c>
      <c r="W240" s="25">
        <f t="shared" si="112"/>
        <v>-97274700.761070326</v>
      </c>
      <c r="X240" s="25">
        <f>VLOOKUP(CONCATENATE($F240," ",$G240),AllocFactorMatrix,(X$4+1),FALSE)*$E240</f>
        <v>-4572156.7524261288</v>
      </c>
      <c r="Y240" s="25">
        <f>VLOOKUP(CONCATENATE($F240," ",$G240),AllocFactorMatrix,(Y$4+1),FALSE)*$E240</f>
        <v>-110373.53551504482</v>
      </c>
      <c r="Z240" s="25">
        <f t="shared" si="110"/>
        <v>-4682530.2879411737</v>
      </c>
      <c r="AA240" s="25">
        <f>VLOOKUP(CONCATENATE($F240," ",$G240),AllocFactorMatrix,(AA$4+1),FALSE)*$E240</f>
        <v>-79714.636609972615</v>
      </c>
      <c r="AB240" s="25">
        <f>VLOOKUP(CONCATENATE($F240," ",$G240),AllocFactorMatrix,(AB$4+1),FALSE)*$E240</f>
        <v>-432228.66571284278</v>
      </c>
      <c r="AC240" s="25">
        <f>VLOOKUP(CONCATENATE($F240," ",$G240),AllocFactorMatrix,(AC$4+1),FALSE)*$E240</f>
        <v>-107330.11096423407</v>
      </c>
    </row>
    <row r="241" spans="2:29" hidden="1" outlineLevel="1">
      <c r="F241" s="61"/>
      <c r="G241" s="20" t="str">
        <f>$G$8</f>
        <v>PRODUCTION</v>
      </c>
      <c r="H241" s="22">
        <f ca="1">H193+H201+H209+H217+H225+H233</f>
        <v>-632559691.45651627</v>
      </c>
      <c r="I241" s="22">
        <f t="shared" ref="I241:AC247" ca="1" si="113">I193+I201+I209+I217+I225+I233</f>
        <v>-310171164.35760128</v>
      </c>
      <c r="J241" s="22">
        <f t="shared" ca="1" si="113"/>
        <v>-78461243.93894732</v>
      </c>
      <c r="K241" s="22">
        <f t="shared" ca="1" si="113"/>
        <v>-917331.28345782938</v>
      </c>
      <c r="L241" s="22">
        <f t="shared" ca="1" si="113"/>
        <v>-22598.921360027991</v>
      </c>
      <c r="M241" s="22">
        <f t="shared" ca="1" si="113"/>
        <v>-79401174.143765181</v>
      </c>
      <c r="N241" s="22">
        <f t="shared" ca="1" si="113"/>
        <v>-32829168.851525776</v>
      </c>
      <c r="O241" s="22">
        <f t="shared" ca="1" si="113"/>
        <v>-9349586.1266603693</v>
      </c>
      <c r="P241" s="22">
        <f t="shared" ca="1" si="113"/>
        <v>-739884.05304406339</v>
      </c>
      <c r="Q241" s="22">
        <f t="shared" ca="1" si="113"/>
        <v>-156176.47785554518</v>
      </c>
      <c r="R241" s="22">
        <f t="shared" ca="1" si="113"/>
        <v>-43074815.50908576</v>
      </c>
      <c r="S241" s="22">
        <f t="shared" ca="1" si="113"/>
        <v>-1972058.136516341</v>
      </c>
      <c r="T241" s="22">
        <f t="shared" ca="1" si="113"/>
        <v>-21498893.32076703</v>
      </c>
      <c r="U241" s="22">
        <f t="shared" ca="1" si="113"/>
        <v>-143583328.24838787</v>
      </c>
      <c r="V241" s="22">
        <f t="shared" ca="1" si="113"/>
        <v>-22525511.108896572</v>
      </c>
      <c r="W241" s="22">
        <f t="shared" ca="1" si="113"/>
        <v>-189579790.8145678</v>
      </c>
      <c r="X241" s="22">
        <f t="shared" ca="1" si="113"/>
        <v>-8910729.2432119288</v>
      </c>
      <c r="Y241" s="22">
        <f t="shared" ca="1" si="113"/>
        <v>-215108.26155921275</v>
      </c>
      <c r="Z241" s="22">
        <f t="shared" ca="1" si="113"/>
        <v>-9125837.5047711432</v>
      </c>
      <c r="AA241" s="22">
        <f t="shared" ca="1" si="113"/>
        <v>-155356.77843406828</v>
      </c>
      <c r="AB241" s="22">
        <f t="shared" ca="1" si="113"/>
        <v>-842375.45208356879</v>
      </c>
      <c r="AC241" s="22">
        <f t="shared" ca="1" si="113"/>
        <v>-209176.8962073953</v>
      </c>
    </row>
    <row r="242" spans="2:29" hidden="1" outlineLevel="1">
      <c r="F242" s="61"/>
      <c r="G242" s="20" t="str">
        <f>$G$9</f>
        <v>BULKTRAN</v>
      </c>
      <c r="H242" s="22">
        <f t="shared" ref="H242:W247" ca="1" si="114">H194+H202+H210+H218+H226+H234</f>
        <v>10679002.240515873</v>
      </c>
      <c r="I242" s="22">
        <f t="shared" ca="1" si="114"/>
        <v>5236373.1104828678</v>
      </c>
      <c r="J242" s="22">
        <f t="shared" ca="1" si="114"/>
        <v>1324598.7866985034</v>
      </c>
      <c r="K242" s="22">
        <f t="shared" ca="1" si="114"/>
        <v>15486.574569405482</v>
      </c>
      <c r="L242" s="22">
        <f t="shared" ca="1" si="114"/>
        <v>381.51961798465442</v>
      </c>
      <c r="M242" s="22">
        <f t="shared" ca="1" si="114"/>
        <v>1340466.8808858935</v>
      </c>
      <c r="N242" s="22">
        <f t="shared" ca="1" si="114"/>
        <v>554228.75098549912</v>
      </c>
      <c r="O242" s="22">
        <f t="shared" ca="1" si="114"/>
        <v>157841.627506494</v>
      </c>
      <c r="P242" s="22">
        <f t="shared" ca="1" si="114"/>
        <v>12490.874089663155</v>
      </c>
      <c r="Q242" s="22">
        <f t="shared" ca="1" si="114"/>
        <v>2636.6032794391135</v>
      </c>
      <c r="R242" s="22">
        <f t="shared" ca="1" si="114"/>
        <v>727197.85586109536</v>
      </c>
      <c r="S242" s="22">
        <f t="shared" ca="1" si="114"/>
        <v>33292.689279321959</v>
      </c>
      <c r="T242" s="22">
        <f t="shared" ca="1" si="114"/>
        <v>362948.71937293722</v>
      </c>
      <c r="U242" s="22">
        <f t="shared" ca="1" si="114"/>
        <v>2424003.149069869</v>
      </c>
      <c r="V242" s="22">
        <f t="shared" ca="1" si="114"/>
        <v>380280.29109282524</v>
      </c>
      <c r="W242" s="22">
        <f t="shared" ca="1" si="114"/>
        <v>3200524.8488149536</v>
      </c>
      <c r="X242" s="22">
        <f t="shared" ca="1" si="113"/>
        <v>150432.75573532478</v>
      </c>
      <c r="Y242" s="22">
        <f t="shared" ca="1" si="113"/>
        <v>3631.5017193949971</v>
      </c>
      <c r="Z242" s="22">
        <f t="shared" ca="1" si="113"/>
        <v>154064.25745471977</v>
      </c>
      <c r="AA242" s="22">
        <f t="shared" ca="1" si="113"/>
        <v>2622.764945955762</v>
      </c>
      <c r="AB242" s="22">
        <f t="shared" ca="1" si="113"/>
        <v>14221.154875427896</v>
      </c>
      <c r="AC242" s="22">
        <f t="shared" ca="1" si="113"/>
        <v>3531.3671949590039</v>
      </c>
    </row>
    <row r="243" spans="2:29" hidden="1" outlineLevel="1">
      <c r="F243" s="61"/>
      <c r="G243" s="20" t="str">
        <f>$G$10</f>
        <v>SUBTRAN</v>
      </c>
      <c r="H243" s="22">
        <f t="shared" ca="1" si="114"/>
        <v>4095488.961083286</v>
      </c>
      <c r="I243" s="22">
        <f t="shared" ca="1" si="113"/>
        <v>1944955.1101957983</v>
      </c>
      <c r="J243" s="22">
        <f t="shared" ca="1" si="113"/>
        <v>497879.80896283453</v>
      </c>
      <c r="K243" s="22">
        <f t="shared" ca="1" si="113"/>
        <v>5801.9042577495557</v>
      </c>
      <c r="L243" s="22">
        <f t="shared" ca="1" si="113"/>
        <v>190.21090670626344</v>
      </c>
      <c r="M243" s="22">
        <f t="shared" ca="1" si="113"/>
        <v>503871.92412729037</v>
      </c>
      <c r="N243" s="22">
        <f t="shared" ca="1" si="113"/>
        <v>217000.21021058579</v>
      </c>
      <c r="O243" s="22">
        <f t="shared" ca="1" si="113"/>
        <v>61508.219606150735</v>
      </c>
      <c r="P243" s="22">
        <f t="shared" ca="1" si="113"/>
        <v>6300.4666582174114</v>
      </c>
      <c r="Q243" s="22">
        <f t="shared" ca="1" si="113"/>
        <v>0</v>
      </c>
      <c r="R243" s="22">
        <f t="shared" ca="1" si="113"/>
        <v>284808.89647495392</v>
      </c>
      <c r="S243" s="22">
        <f t="shared" ca="1" si="113"/>
        <v>12152.9863451236</v>
      </c>
      <c r="T243" s="22">
        <f t="shared" ca="1" si="113"/>
        <v>140462.76451013979</v>
      </c>
      <c r="U243" s="22">
        <f t="shared" ca="1" si="113"/>
        <v>1144173.9094938145</v>
      </c>
      <c r="V243" s="22">
        <f t="shared" ca="1" si="113"/>
        <v>0</v>
      </c>
      <c r="W243" s="22">
        <f t="shared" ca="1" si="113"/>
        <v>1296789.660349078</v>
      </c>
      <c r="X243" s="22">
        <f t="shared" ca="1" si="113"/>
        <v>58892.626696879219</v>
      </c>
      <c r="Y243" s="22">
        <f t="shared" ca="1" si="113"/>
        <v>1409.0453219640124</v>
      </c>
      <c r="Z243" s="22">
        <f t="shared" ca="1" si="113"/>
        <v>60301.67201884323</v>
      </c>
      <c r="AA243" s="22">
        <f t="shared" ca="1" si="113"/>
        <v>967.07205578530341</v>
      </c>
      <c r="AB243" s="22">
        <f t="shared" ca="1" si="113"/>
        <v>3037.8625228602882</v>
      </c>
      <c r="AC243" s="22">
        <f t="shared" ca="1" si="113"/>
        <v>756.76333867669348</v>
      </c>
    </row>
    <row r="244" spans="2:29" hidden="1" outlineLevel="1">
      <c r="F244" s="61"/>
      <c r="G244" s="20" t="str">
        <f>$G$11</f>
        <v>DISTPRI</v>
      </c>
      <c r="H244" s="22">
        <f t="shared" ca="1" si="114"/>
        <v>7723996.8744169129</v>
      </c>
      <c r="I244" s="22">
        <f t="shared" ca="1" si="113"/>
        <v>5132585.5276365438</v>
      </c>
      <c r="J244" s="22">
        <f t="shared" ca="1" si="113"/>
        <v>1292188.0808968914</v>
      </c>
      <c r="K244" s="22">
        <f t="shared" ca="1" si="113"/>
        <v>15079.371815679977</v>
      </c>
      <c r="L244" s="22">
        <f t="shared" ca="1" si="113"/>
        <v>0</v>
      </c>
      <c r="M244" s="22">
        <f t="shared" ca="1" si="113"/>
        <v>1307267.4527125712</v>
      </c>
      <c r="N244" s="22">
        <f t="shared" ca="1" si="113"/>
        <v>557227.29417187872</v>
      </c>
      <c r="O244" s="22">
        <f t="shared" ca="1" si="113"/>
        <v>158184.78980956742</v>
      </c>
      <c r="P244" s="22">
        <f t="shared" ca="1" si="113"/>
        <v>0</v>
      </c>
      <c r="Q244" s="22">
        <f t="shared" ca="1" si="113"/>
        <v>0</v>
      </c>
      <c r="R244" s="22">
        <f t="shared" ca="1" si="113"/>
        <v>715412.08398144611</v>
      </c>
      <c r="S244" s="22">
        <f t="shared" ca="1" si="113"/>
        <v>31780.720022279769</v>
      </c>
      <c r="T244" s="22">
        <f t="shared" ca="1" si="113"/>
        <v>367588.48161740508</v>
      </c>
      <c r="U244" s="22">
        <f t="shared" ca="1" si="113"/>
        <v>0</v>
      </c>
      <c r="V244" s="22">
        <f t="shared" ca="1" si="113"/>
        <v>0</v>
      </c>
      <c r="W244" s="22">
        <f t="shared" ca="1" si="113"/>
        <v>399369.20163968491</v>
      </c>
      <c r="X244" s="22">
        <f t="shared" ca="1" si="113"/>
        <v>151222.09907516374</v>
      </c>
      <c r="Y244" s="22">
        <f t="shared" ca="1" si="113"/>
        <v>3623.1564829922404</v>
      </c>
      <c r="Z244" s="22">
        <f t="shared" ca="1" si="113"/>
        <v>154845.25555815597</v>
      </c>
      <c r="AA244" s="22">
        <f t="shared" ca="1" si="113"/>
        <v>2601.740051341741</v>
      </c>
      <c r="AB244" s="22">
        <f t="shared" ca="1" si="113"/>
        <v>9537.1588880028467</v>
      </c>
      <c r="AC244" s="22">
        <f t="shared" ca="1" si="113"/>
        <v>2378.4539491646624</v>
      </c>
    </row>
    <row r="245" spans="2:29" hidden="1" outlineLevel="1">
      <c r="F245" s="61"/>
      <c r="G245" s="20" t="str">
        <f>$G$12</f>
        <v>DISTSEC</v>
      </c>
      <c r="H245" s="22">
        <f t="shared" ca="1" si="114"/>
        <v>3264660.5042532412</v>
      </c>
      <c r="I245" s="22">
        <f t="shared" ca="1" si="113"/>
        <v>2437401.2850386933</v>
      </c>
      <c r="J245" s="22">
        <f t="shared" ca="1" si="113"/>
        <v>547164.28978967422</v>
      </c>
      <c r="K245" s="22">
        <f t="shared" ca="1" si="113"/>
        <v>0</v>
      </c>
      <c r="L245" s="22">
        <f t="shared" ca="1" si="113"/>
        <v>0</v>
      </c>
      <c r="M245" s="22">
        <f t="shared" ca="1" si="113"/>
        <v>547164.28978967422</v>
      </c>
      <c r="N245" s="22">
        <f t="shared" ca="1" si="113"/>
        <v>192881.18041327264</v>
      </c>
      <c r="O245" s="22">
        <f t="shared" ca="1" si="113"/>
        <v>0</v>
      </c>
      <c r="P245" s="22">
        <f t="shared" ca="1" si="113"/>
        <v>0</v>
      </c>
      <c r="Q245" s="22">
        <f t="shared" ca="1" si="113"/>
        <v>0</v>
      </c>
      <c r="R245" s="22">
        <f t="shared" ca="1" si="113"/>
        <v>192881.18041327264</v>
      </c>
      <c r="S245" s="22">
        <f t="shared" ca="1" si="113"/>
        <v>8537.0283704522935</v>
      </c>
      <c r="T245" s="22">
        <f t="shared" ca="1" si="113"/>
        <v>0</v>
      </c>
      <c r="U245" s="22">
        <f t="shared" ca="1" si="113"/>
        <v>0</v>
      </c>
      <c r="V245" s="22">
        <f t="shared" ca="1" si="113"/>
        <v>0</v>
      </c>
      <c r="W245" s="22">
        <f t="shared" ca="1" si="113"/>
        <v>8537.0283704522935</v>
      </c>
      <c r="X245" s="22">
        <f t="shared" ca="1" si="113"/>
        <v>53681.709742091771</v>
      </c>
      <c r="Y245" s="22">
        <f t="shared" ca="1" si="113"/>
        <v>0</v>
      </c>
      <c r="Z245" s="22">
        <f t="shared" ca="1" si="113"/>
        <v>53681.709742091771</v>
      </c>
      <c r="AA245" s="22">
        <f t="shared" ca="1" si="113"/>
        <v>875.34868774768574</v>
      </c>
      <c r="AB245" s="22">
        <f t="shared" ca="1" si="113"/>
        <v>19329.031077819818</v>
      </c>
      <c r="AC245" s="22">
        <f t="shared" ca="1" si="113"/>
        <v>4790.6311334886923</v>
      </c>
    </row>
    <row r="246" spans="2:29" hidden="1" outlineLevel="1">
      <c r="F246" s="61"/>
      <c r="G246" s="20" t="str">
        <f>$G$13</f>
        <v>ENERGY</v>
      </c>
      <c r="H246" s="22">
        <f t="shared" ca="1" si="114"/>
        <v>609429.68684223958</v>
      </c>
      <c r="I246" s="22">
        <f t="shared" ca="1" si="113"/>
        <v>221547.48575926851</v>
      </c>
      <c r="J246" s="22">
        <f t="shared" ca="1" si="113"/>
        <v>71508.030501808767</v>
      </c>
      <c r="K246" s="22">
        <f t="shared" ca="1" si="113"/>
        <v>818.63128167888965</v>
      </c>
      <c r="L246" s="22">
        <f t="shared" ca="1" si="113"/>
        <v>20.748159137898455</v>
      </c>
      <c r="M246" s="22">
        <f t="shared" ca="1" si="113"/>
        <v>72347.409942625556</v>
      </c>
      <c r="N246" s="22">
        <f t="shared" ca="1" si="113"/>
        <v>34604.001595805006</v>
      </c>
      <c r="O246" s="22">
        <f t="shared" ca="1" si="113"/>
        <v>9659.0112477316416</v>
      </c>
      <c r="P246" s="22">
        <f t="shared" ca="1" si="113"/>
        <v>764.7112434919469</v>
      </c>
      <c r="Q246" s="22">
        <f t="shared" ca="1" si="113"/>
        <v>156.76230631123636</v>
      </c>
      <c r="R246" s="22">
        <f t="shared" ca="1" si="113"/>
        <v>45184.48639333983</v>
      </c>
      <c r="S246" s="22">
        <f t="shared" ca="1" si="113"/>
        <v>2305.8225726643063</v>
      </c>
      <c r="T246" s="22">
        <f t="shared" ca="1" si="113"/>
        <v>27556.44577801488</v>
      </c>
      <c r="U246" s="22">
        <f t="shared" ca="1" si="113"/>
        <v>194811.17784516336</v>
      </c>
      <c r="V246" s="22">
        <f t="shared" ca="1" si="113"/>
        <v>31220.374409164382</v>
      </c>
      <c r="W246" s="22">
        <f t="shared" ca="1" si="113"/>
        <v>255893.82060500694</v>
      </c>
      <c r="X246" s="22">
        <f t="shared" ca="1" si="113"/>
        <v>9386.1923363349288</v>
      </c>
      <c r="Y246" s="22">
        <f t="shared" ca="1" si="113"/>
        <v>220.60867026712404</v>
      </c>
      <c r="Z246" s="22">
        <f t="shared" ca="1" si="113"/>
        <v>9606.8010066020524</v>
      </c>
      <c r="AA246" s="22">
        <f t="shared" ca="1" si="113"/>
        <v>215.51681426835995</v>
      </c>
      <c r="AB246" s="22">
        <f t="shared" ca="1" si="113"/>
        <v>3708.4226272065098</v>
      </c>
      <c r="AC246" s="22">
        <f t="shared" ca="1" si="113"/>
        <v>925.7436939217165</v>
      </c>
    </row>
    <row r="247" spans="2:29" hidden="1" outlineLevel="1">
      <c r="F247" s="61"/>
      <c r="G247" s="20" t="str">
        <f>$G$14</f>
        <v>CUSTOMER</v>
      </c>
      <c r="H247" s="22">
        <f t="shared" ca="1" si="114"/>
        <v>8718256.1994048115</v>
      </c>
      <c r="I247" s="22">
        <f t="shared" ca="1" si="113"/>
        <v>7001678.7184202727</v>
      </c>
      <c r="J247" s="22">
        <f t="shared" ca="1" si="113"/>
        <v>1653030.2364329435</v>
      </c>
      <c r="K247" s="22">
        <f t="shared" ca="1" si="113"/>
        <v>4856.0653217488234</v>
      </c>
      <c r="L247" s="22">
        <f t="shared" ca="1" si="113"/>
        <v>207.50531278427007</v>
      </c>
      <c r="M247" s="22">
        <f t="shared" ca="1" si="113"/>
        <v>1658093.8070674767</v>
      </c>
      <c r="N247" s="22">
        <f t="shared" ca="1" si="113"/>
        <v>20419.166969306385</v>
      </c>
      <c r="O247" s="22">
        <f t="shared" ca="1" si="113"/>
        <v>4139.7274978475198</v>
      </c>
      <c r="P247" s="22">
        <f t="shared" ca="1" si="113"/>
        <v>593.43409844923531</v>
      </c>
      <c r="Q247" s="22">
        <f t="shared" ca="1" si="113"/>
        <v>252.82371932518993</v>
      </c>
      <c r="R247" s="22">
        <f t="shared" ca="1" si="113"/>
        <v>25405.152284928328</v>
      </c>
      <c r="S247" s="22">
        <f t="shared" ca="1" si="113"/>
        <v>282.77275371880853</v>
      </c>
      <c r="T247" s="22">
        <f t="shared" ca="1" si="113"/>
        <v>2414.6467593965981</v>
      </c>
      <c r="U247" s="22">
        <f t="shared" ca="1" si="113"/>
        <v>1537.9862394689362</v>
      </c>
      <c r="V247" s="22">
        <f t="shared" ca="1" si="113"/>
        <v>379.39855941654224</v>
      </c>
      <c r="W247" s="22">
        <f t="shared" ca="1" si="113"/>
        <v>4614.8043120008861</v>
      </c>
      <c r="X247" s="22">
        <f t="shared" ca="1" si="113"/>
        <v>7087.2703460316679</v>
      </c>
      <c r="Y247" s="22">
        <f t="shared" ca="1" si="113"/>
        <v>64.226668925487701</v>
      </c>
      <c r="Z247" s="22">
        <f t="shared" ca="1" si="113"/>
        <v>7151.4970149571545</v>
      </c>
      <c r="AA247" s="22">
        <f t="shared" ca="1" si="113"/>
        <v>442.21371076978477</v>
      </c>
      <c r="AB247" s="22">
        <f t="shared" ca="1" si="113"/>
        <v>15243.517188504373</v>
      </c>
      <c r="AC247" s="22">
        <f t="shared" ca="1" si="113"/>
        <v>5626.4894059012749</v>
      </c>
    </row>
    <row r="248" spans="2:29" collapsed="1">
      <c r="B248" s="20"/>
      <c r="C248" s="20" t="s">
        <v>320</v>
      </c>
      <c r="E248" s="22">
        <f>+E240+E224+E216+E208+E200+E232</f>
        <v>-597468856.98999989</v>
      </c>
      <c r="F248" s="61"/>
      <c r="G248" s="20" t="str">
        <f>$G$15</f>
        <v>TOTAL</v>
      </c>
      <c r="H248" s="22">
        <f t="shared" ref="H248:AC248" ca="1" si="115">+H240+H224+H216+H208+H200+H232</f>
        <v>-597468856.98999989</v>
      </c>
      <c r="I248" s="22">
        <f t="shared" ca="1" si="115"/>
        <v>-288196623.12006778</v>
      </c>
      <c r="J248" s="22">
        <f t="shared" ca="1" si="115"/>
        <v>-73074874.705664679</v>
      </c>
      <c r="K248" s="22">
        <f t="shared" ca="1" si="115"/>
        <v>-875288.73621156672</v>
      </c>
      <c r="L248" s="22">
        <f t="shared" ca="1" si="115"/>
        <v>-21798.937363414901</v>
      </c>
      <c r="M248" s="22">
        <f t="shared" ca="1" si="115"/>
        <v>-73971962.379239649</v>
      </c>
      <c r="N248" s="22">
        <f t="shared" ca="1" si="115"/>
        <v>-31252808.247179423</v>
      </c>
      <c r="O248" s="22">
        <f t="shared" ca="1" si="115"/>
        <v>-8958252.7509925812</v>
      </c>
      <c r="P248" s="22">
        <f t="shared" ca="1" si="115"/>
        <v>-719734.56695424172</v>
      </c>
      <c r="Q248" s="22">
        <f t="shared" ca="1" si="115"/>
        <v>-153130.28855046965</v>
      </c>
      <c r="R248" s="22">
        <f t="shared" ca="1" si="115"/>
        <v>-41083925.853676714</v>
      </c>
      <c r="S248" s="22">
        <f t="shared" ca="1" si="115"/>
        <v>-1883706.1171727804</v>
      </c>
      <c r="T248" s="22">
        <f t="shared" ca="1" si="115"/>
        <v>-20597922.262729138</v>
      </c>
      <c r="U248" s="22">
        <f t="shared" ca="1" si="115"/>
        <v>-139818802.02573958</v>
      </c>
      <c r="V248" s="22">
        <f t="shared" ca="1" si="115"/>
        <v>-22113631.044835165</v>
      </c>
      <c r="W248" s="22">
        <f t="shared" ca="1" si="115"/>
        <v>-184414061.45047662</v>
      </c>
      <c r="X248" s="22">
        <f t="shared" ca="1" si="115"/>
        <v>-8480026.5892801024</v>
      </c>
      <c r="Y248" s="22">
        <f t="shared" ca="1" si="115"/>
        <v>-206159.72269566887</v>
      </c>
      <c r="Z248" s="22">
        <f t="shared" ca="1" si="115"/>
        <v>-8686186.3119757734</v>
      </c>
      <c r="AA248" s="22">
        <f t="shared" ca="1" si="115"/>
        <v>-147632.12216819962</v>
      </c>
      <c r="AB248" s="22">
        <f t="shared" ca="1" si="115"/>
        <v>-777298.30490374693</v>
      </c>
      <c r="AC248" s="22">
        <f t="shared" ca="1" si="115"/>
        <v>-191167.44749128327</v>
      </c>
    </row>
    <row r="249" spans="2:29">
      <c r="F249" s="63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</row>
    <row r="250" spans="2:29" hidden="1" outlineLevel="1">
      <c r="E250" s="22"/>
      <c r="F250" s="61"/>
      <c r="G250" s="20" t="str">
        <f>$G$8</f>
        <v>PRODUCTION</v>
      </c>
      <c r="H250" s="24">
        <f t="shared" ref="H250:AC250" ca="1" si="116">+H241+H184</f>
        <v>659537204.57497787</v>
      </c>
      <c r="I250" s="24">
        <f t="shared" ca="1" si="116"/>
        <v>323399396.83659256</v>
      </c>
      <c r="J250" s="24">
        <f t="shared" ca="1" si="116"/>
        <v>81807472.391759366</v>
      </c>
      <c r="K250" s="24">
        <f t="shared" ca="1" si="116"/>
        <v>956453.78378104232</v>
      </c>
      <c r="L250" s="24">
        <f t="shared" ca="1" si="116"/>
        <v>23562.723995079628</v>
      </c>
      <c r="M250" s="24">
        <f t="shared" ca="1" si="116"/>
        <v>82787488.899535477</v>
      </c>
      <c r="N250" s="24">
        <f t="shared" ca="1" si="116"/>
        <v>34229272.818506286</v>
      </c>
      <c r="O250" s="24">
        <f t="shared" ca="1" si="116"/>
        <v>9748328.8631812409</v>
      </c>
      <c r="P250" s="24">
        <f t="shared" ca="1" si="116"/>
        <v>771438.75375725131</v>
      </c>
      <c r="Q250" s="24">
        <f t="shared" ca="1" si="116"/>
        <v>162837.11879907706</v>
      </c>
      <c r="R250" s="24">
        <f t="shared" ca="1" si="116"/>
        <v>44911877.554243848</v>
      </c>
      <c r="S250" s="24">
        <f t="shared" ca="1" si="116"/>
        <v>2056162.806742386</v>
      </c>
      <c r="T250" s="24">
        <f t="shared" ca="1" si="116"/>
        <v>22415781.773235358</v>
      </c>
      <c r="U250" s="24">
        <f t="shared" ca="1" si="116"/>
        <v>149706894.40938401</v>
      </c>
      <c r="V250" s="24">
        <f t="shared" ca="1" si="116"/>
        <v>23486182.931094225</v>
      </c>
      <c r="W250" s="24">
        <f t="shared" ca="1" si="116"/>
        <v>197665021.92045599</v>
      </c>
      <c r="X250" s="24">
        <f t="shared" ca="1" si="116"/>
        <v>9290755.5368575118</v>
      </c>
      <c r="Y250" s="24">
        <f t="shared" ca="1" si="116"/>
        <v>224282.23521969229</v>
      </c>
      <c r="Z250" s="24">
        <f t="shared" ca="1" si="116"/>
        <v>9515037.7720772028</v>
      </c>
      <c r="AA250" s="24">
        <f t="shared" ca="1" si="116"/>
        <v>161982.46069750274</v>
      </c>
      <c r="AB250" s="24">
        <f t="shared" ca="1" si="116"/>
        <v>878301.2233841843</v>
      </c>
      <c r="AC250" s="24">
        <f t="shared" ca="1" si="116"/>
        <v>218097.9079913118</v>
      </c>
    </row>
    <row r="251" spans="2:29" hidden="1" outlineLevel="1">
      <c r="E251" s="22"/>
      <c r="F251" s="61"/>
      <c r="G251" s="20" t="str">
        <f>$G$9</f>
        <v>BULKTRAN</v>
      </c>
      <c r="H251" s="24">
        <f t="shared" ref="H251:AC251" ca="1" si="117">+H242+H185</f>
        <v>698486359.67330718</v>
      </c>
      <c r="I251" s="24">
        <f t="shared" ca="1" si="117"/>
        <v>342497839.1666379</v>
      </c>
      <c r="J251" s="24">
        <f t="shared" ca="1" si="117"/>
        <v>86638635.680632889</v>
      </c>
      <c r="K251" s="24">
        <f t="shared" ca="1" si="117"/>
        <v>1012937.4309664629</v>
      </c>
      <c r="L251" s="24">
        <f t="shared" ca="1" si="117"/>
        <v>24954.227287171994</v>
      </c>
      <c r="M251" s="24">
        <f t="shared" ca="1" si="117"/>
        <v>87676527.338886529</v>
      </c>
      <c r="N251" s="24">
        <f t="shared" ca="1" si="117"/>
        <v>36250692.151127815</v>
      </c>
      <c r="O251" s="24">
        <f t="shared" ca="1" si="117"/>
        <v>10324019.165726412</v>
      </c>
      <c r="P251" s="24">
        <f t="shared" ca="1" si="117"/>
        <v>816996.28631269827</v>
      </c>
      <c r="Q251" s="24">
        <f t="shared" ca="1" si="117"/>
        <v>172453.51064456429</v>
      </c>
      <c r="R251" s="24">
        <f t="shared" ca="1" si="117"/>
        <v>47564161.113811493</v>
      </c>
      <c r="S251" s="24">
        <f t="shared" ca="1" si="117"/>
        <v>2177590.0795508008</v>
      </c>
      <c r="T251" s="24">
        <f t="shared" ca="1" si="117"/>
        <v>23739552.069861263</v>
      </c>
      <c r="U251" s="24">
        <f t="shared" ca="1" si="117"/>
        <v>158547877.16091493</v>
      </c>
      <c r="V251" s="24">
        <f t="shared" ca="1" si="117"/>
        <v>24873166.069127224</v>
      </c>
      <c r="W251" s="24">
        <f t="shared" ca="1" si="117"/>
        <v>209338185.3794542</v>
      </c>
      <c r="X251" s="24">
        <f t="shared" ca="1" si="117"/>
        <v>9839423.7179329339</v>
      </c>
      <c r="Y251" s="24">
        <f t="shared" ca="1" si="117"/>
        <v>237527.28569565629</v>
      </c>
      <c r="Z251" s="24">
        <f t="shared" ca="1" si="117"/>
        <v>10076951.003628589</v>
      </c>
      <c r="AA251" s="24">
        <f t="shared" ca="1" si="117"/>
        <v>171548.38046844548</v>
      </c>
      <c r="AB251" s="24">
        <f t="shared" ca="1" si="117"/>
        <v>930169.5491364639</v>
      </c>
      <c r="AC251" s="24">
        <f t="shared" ca="1" si="117"/>
        <v>230977.74128358057</v>
      </c>
    </row>
    <row r="252" spans="2:29" hidden="1" outlineLevel="1">
      <c r="E252" s="22"/>
      <c r="F252" s="61"/>
      <c r="G252" s="20" t="str">
        <f>$G$10</f>
        <v>SUBTRAN</v>
      </c>
      <c r="H252" s="24">
        <f t="shared" ref="H252:AC252" ca="1" si="118">+H243+H186</f>
        <v>267766003.72252449</v>
      </c>
      <c r="I252" s="24">
        <f t="shared" ca="1" si="118"/>
        <v>127162559.15363957</v>
      </c>
      <c r="J252" s="24">
        <f t="shared" ca="1" si="118"/>
        <v>32551738.765973695</v>
      </c>
      <c r="K252" s="24">
        <f t="shared" ca="1" si="118"/>
        <v>379332.65889389004</v>
      </c>
      <c r="L252" s="24">
        <f t="shared" ca="1" si="118"/>
        <v>12436.125414363763</v>
      </c>
      <c r="M252" s="24">
        <f t="shared" ca="1" si="118"/>
        <v>32943507.550281949</v>
      </c>
      <c r="N252" s="24">
        <f t="shared" ca="1" si="118"/>
        <v>14187629.278743569</v>
      </c>
      <c r="O252" s="24">
        <f t="shared" ca="1" si="118"/>
        <v>4021451.4839444296</v>
      </c>
      <c r="P252" s="24">
        <f t="shared" ca="1" si="118"/>
        <v>411929.02598171035</v>
      </c>
      <c r="Q252" s="24">
        <f t="shared" ca="1" si="118"/>
        <v>0</v>
      </c>
      <c r="R252" s="24">
        <f t="shared" ca="1" si="118"/>
        <v>18621009.788669709</v>
      </c>
      <c r="S252" s="24">
        <f t="shared" ca="1" si="118"/>
        <v>794570.95791253401</v>
      </c>
      <c r="T252" s="24">
        <f t="shared" ca="1" si="118"/>
        <v>9183556.2205372807</v>
      </c>
      <c r="U252" s="24">
        <f t="shared" ca="1" si="118"/>
        <v>74806910.290804178</v>
      </c>
      <c r="V252" s="24">
        <f t="shared" ca="1" si="118"/>
        <v>0</v>
      </c>
      <c r="W252" s="24">
        <f t="shared" ca="1" si="118"/>
        <v>84785037.469253972</v>
      </c>
      <c r="X252" s="24">
        <f t="shared" ca="1" si="118"/>
        <v>3850442.1448067282</v>
      </c>
      <c r="Y252" s="24">
        <f t="shared" ca="1" si="118"/>
        <v>92124.393085026022</v>
      </c>
      <c r="Z252" s="24">
        <f t="shared" ca="1" si="118"/>
        <v>3942566.5378917544</v>
      </c>
      <c r="AA252" s="24">
        <f t="shared" ca="1" si="118"/>
        <v>63227.864157363787</v>
      </c>
      <c r="AB252" s="24">
        <f t="shared" ca="1" si="118"/>
        <v>198617.62913641596</v>
      </c>
      <c r="AC252" s="24">
        <f t="shared" ca="1" si="118"/>
        <v>49477.72949376356</v>
      </c>
    </row>
    <row r="253" spans="2:29" hidden="1" outlineLevel="1">
      <c r="E253" s="22"/>
      <c r="F253" s="61"/>
      <c r="G253" s="20" t="str">
        <f>$G$11</f>
        <v>DISTPRI</v>
      </c>
      <c r="H253" s="24">
        <f t="shared" ref="H253:AC253" ca="1" si="119">+H244+H187</f>
        <v>558611137.48808479</v>
      </c>
      <c r="I253" s="24">
        <f t="shared" ca="1" si="119"/>
        <v>371196349.04880404</v>
      </c>
      <c r="J253" s="24">
        <f t="shared" ca="1" si="119"/>
        <v>93452996.609718233</v>
      </c>
      <c r="K253" s="24">
        <f t="shared" ca="1" si="119"/>
        <v>1090562.9791828021</v>
      </c>
      <c r="L253" s="24">
        <f t="shared" ca="1" si="119"/>
        <v>0</v>
      </c>
      <c r="M253" s="24">
        <f t="shared" ca="1" si="119"/>
        <v>94543559.588901043</v>
      </c>
      <c r="N253" s="24">
        <f t="shared" ca="1" si="119"/>
        <v>40299520.791851565</v>
      </c>
      <c r="O253" s="24">
        <f t="shared" ca="1" si="119"/>
        <v>11440163.27369458</v>
      </c>
      <c r="P253" s="24">
        <f t="shared" ca="1" si="119"/>
        <v>0</v>
      </c>
      <c r="Q253" s="24">
        <f t="shared" ca="1" si="119"/>
        <v>0</v>
      </c>
      <c r="R253" s="24">
        <f t="shared" ca="1" si="119"/>
        <v>51739684.06554614</v>
      </c>
      <c r="S253" s="24">
        <f t="shared" ca="1" si="119"/>
        <v>2298429.7444030545</v>
      </c>
      <c r="T253" s="24">
        <f t="shared" ca="1" si="119"/>
        <v>26584555.015024882</v>
      </c>
      <c r="U253" s="24">
        <f t="shared" ca="1" si="119"/>
        <v>0</v>
      </c>
      <c r="V253" s="24">
        <f t="shared" ca="1" si="119"/>
        <v>0</v>
      </c>
      <c r="W253" s="24">
        <f t="shared" ca="1" si="119"/>
        <v>28882984.759427935</v>
      </c>
      <c r="X253" s="24">
        <f t="shared" ca="1" si="119"/>
        <v>10936610.947824869</v>
      </c>
      <c r="Y253" s="24">
        <f t="shared" ca="1" si="119"/>
        <v>262032.15733621232</v>
      </c>
      <c r="Z253" s="24">
        <f t="shared" ca="1" si="119"/>
        <v>11198643.10516108</v>
      </c>
      <c r="AA253" s="24">
        <f t="shared" ca="1" si="119"/>
        <v>188161.77597664203</v>
      </c>
      <c r="AB253" s="24">
        <f t="shared" ca="1" si="119"/>
        <v>689741.75694938353</v>
      </c>
      <c r="AC253" s="24">
        <f t="shared" ca="1" si="119"/>
        <v>172013.38731849223</v>
      </c>
    </row>
    <row r="254" spans="2:29" hidden="1" outlineLevel="1">
      <c r="E254" s="22"/>
      <c r="F254" s="61"/>
      <c r="G254" s="20" t="str">
        <f>$G$12</f>
        <v>DISTSEC</v>
      </c>
      <c r="H254" s="24">
        <f t="shared" ref="H254:AC254" ca="1" si="120">+H245+H188</f>
        <v>247065473.43219751</v>
      </c>
      <c r="I254" s="24">
        <f t="shared" ca="1" si="120"/>
        <v>184459517.81135607</v>
      </c>
      <c r="J254" s="24">
        <f t="shared" ca="1" si="120"/>
        <v>41408717.422824442</v>
      </c>
      <c r="K254" s="24">
        <f t="shared" ca="1" si="120"/>
        <v>0</v>
      </c>
      <c r="L254" s="24">
        <f t="shared" ca="1" si="120"/>
        <v>0</v>
      </c>
      <c r="M254" s="24">
        <f t="shared" ca="1" si="120"/>
        <v>41408717.422824442</v>
      </c>
      <c r="N254" s="24">
        <f t="shared" ca="1" si="120"/>
        <v>14597009.42651823</v>
      </c>
      <c r="O254" s="24">
        <f t="shared" ca="1" si="120"/>
        <v>0</v>
      </c>
      <c r="P254" s="24">
        <f t="shared" ca="1" si="120"/>
        <v>0</v>
      </c>
      <c r="Q254" s="24">
        <f t="shared" ca="1" si="120"/>
        <v>0</v>
      </c>
      <c r="R254" s="24">
        <f t="shared" ca="1" si="120"/>
        <v>14597009.42651823</v>
      </c>
      <c r="S254" s="24">
        <f t="shared" ca="1" si="120"/>
        <v>646071.75946840388</v>
      </c>
      <c r="T254" s="24">
        <f t="shared" ca="1" si="120"/>
        <v>0</v>
      </c>
      <c r="U254" s="24">
        <f t="shared" ca="1" si="120"/>
        <v>0</v>
      </c>
      <c r="V254" s="24">
        <f t="shared" ca="1" si="120"/>
        <v>0</v>
      </c>
      <c r="W254" s="24">
        <f t="shared" ca="1" si="120"/>
        <v>646071.75946840388</v>
      </c>
      <c r="X254" s="24">
        <f t="shared" ca="1" si="120"/>
        <v>4062565.4688445069</v>
      </c>
      <c r="Y254" s="24">
        <f t="shared" ca="1" si="120"/>
        <v>0</v>
      </c>
      <c r="Z254" s="24">
        <f t="shared" ca="1" si="120"/>
        <v>4062565.4688445069</v>
      </c>
      <c r="AA254" s="24">
        <f t="shared" ca="1" si="120"/>
        <v>66245.307184277684</v>
      </c>
      <c r="AB254" s="24">
        <f t="shared" ca="1" si="120"/>
        <v>1462797.1907050011</v>
      </c>
      <c r="AC254" s="24">
        <f t="shared" ca="1" si="120"/>
        <v>362549.04529656313</v>
      </c>
    </row>
    <row r="255" spans="2:29" hidden="1" outlineLevel="1">
      <c r="E255" s="22"/>
      <c r="F255" s="61"/>
      <c r="G255" s="20" t="str">
        <f>$G$13</f>
        <v>ENERGY</v>
      </c>
      <c r="H255" s="24">
        <f t="shared" ref="H255:AC255" ca="1" si="121">+H246+H189</f>
        <v>29773968.081341296</v>
      </c>
      <c r="I255" s="24">
        <f t="shared" ca="1" si="121"/>
        <v>10823804.471483596</v>
      </c>
      <c r="J255" s="24">
        <f t="shared" ca="1" si="121"/>
        <v>3493557.769973848</v>
      </c>
      <c r="K255" s="24">
        <f t="shared" ca="1" si="121"/>
        <v>39994.608364728971</v>
      </c>
      <c r="L255" s="24">
        <f t="shared" ca="1" si="121"/>
        <v>1013.6608722152621</v>
      </c>
      <c r="M255" s="24">
        <f t="shared" ca="1" si="121"/>
        <v>3534566.0392107922</v>
      </c>
      <c r="N255" s="24">
        <f t="shared" ca="1" si="121"/>
        <v>1690594.4381191442</v>
      </c>
      <c r="O255" s="24">
        <f t="shared" ca="1" si="121"/>
        <v>471895.44388198637</v>
      </c>
      <c r="P255" s="24">
        <f t="shared" ca="1" si="121"/>
        <v>37360.320061116472</v>
      </c>
      <c r="Q255" s="24">
        <f t="shared" ca="1" si="121"/>
        <v>7658.6946865889049</v>
      </c>
      <c r="R255" s="24">
        <f t="shared" ca="1" si="121"/>
        <v>2207508.8967488362</v>
      </c>
      <c r="S255" s="24">
        <f t="shared" ca="1" si="121"/>
        <v>112652.02395287216</v>
      </c>
      <c r="T255" s="24">
        <f t="shared" ca="1" si="121"/>
        <v>1346282.8522205183</v>
      </c>
      <c r="U255" s="24">
        <f t="shared" ca="1" si="121"/>
        <v>9517589.8323966917</v>
      </c>
      <c r="V255" s="24">
        <f t="shared" ca="1" si="121"/>
        <v>1525285.773265284</v>
      </c>
      <c r="W255" s="24">
        <f t="shared" ca="1" si="121"/>
        <v>12501810.481835365</v>
      </c>
      <c r="X255" s="24">
        <f t="shared" ca="1" si="121"/>
        <v>458566.75029306585</v>
      </c>
      <c r="Y255" s="24">
        <f t="shared" ca="1" si="121"/>
        <v>10777.938208154326</v>
      </c>
      <c r="Z255" s="24">
        <f t="shared" ca="1" si="121"/>
        <v>469344.6885012202</v>
      </c>
      <c r="AA255" s="24">
        <f t="shared" ca="1" si="121"/>
        <v>10529.173237797324</v>
      </c>
      <c r="AB255" s="24">
        <f t="shared" ca="1" si="121"/>
        <v>181176.69571806243</v>
      </c>
      <c r="AC255" s="24">
        <f t="shared" ca="1" si="121"/>
        <v>45227.634605636325</v>
      </c>
    </row>
    <row r="256" spans="2:29" hidden="1" outlineLevel="1">
      <c r="E256" s="22"/>
      <c r="F256" s="61"/>
      <c r="G256" s="20" t="str">
        <f>$G$14</f>
        <v>CUSTOMER</v>
      </c>
      <c r="H256" s="24">
        <f t="shared" ref="H256:AC256" ca="1" si="122">+H247+H190</f>
        <v>517658243.88756686</v>
      </c>
      <c r="I256" s="24">
        <f t="shared" ca="1" si="122"/>
        <v>375337957.91757244</v>
      </c>
      <c r="J256" s="24">
        <f t="shared" ca="1" si="122"/>
        <v>91510474.025299832</v>
      </c>
      <c r="K256" s="24">
        <f t="shared" ca="1" si="122"/>
        <v>742553.02938614436</v>
      </c>
      <c r="L256" s="24">
        <f t="shared" ca="1" si="122"/>
        <v>105338.62824119016</v>
      </c>
      <c r="M256" s="24">
        <f t="shared" ca="1" si="122"/>
        <v>92358365.682927176</v>
      </c>
      <c r="N256" s="24">
        <f t="shared" ca="1" si="122"/>
        <v>1527031.2202108554</v>
      </c>
      <c r="O256" s="24">
        <f t="shared" ca="1" si="122"/>
        <v>622469.54720540799</v>
      </c>
      <c r="P256" s="24">
        <f t="shared" ca="1" si="122"/>
        <v>302153.29482178256</v>
      </c>
      <c r="Q256" s="24">
        <f t="shared" ca="1" si="122"/>
        <v>129418.27514856245</v>
      </c>
      <c r="R256" s="24">
        <f t="shared" ca="1" si="122"/>
        <v>2581072.3373866081</v>
      </c>
      <c r="S256" s="24">
        <f t="shared" ca="1" si="122"/>
        <v>21995.211808219319</v>
      </c>
      <c r="T256" s="24">
        <f t="shared" ca="1" si="122"/>
        <v>387472.80834050145</v>
      </c>
      <c r="U256" s="24">
        <f t="shared" ca="1" si="122"/>
        <v>783453.27167291276</v>
      </c>
      <c r="V256" s="24">
        <f t="shared" ca="1" si="122"/>
        <v>194136.450493401</v>
      </c>
      <c r="W256" s="24">
        <f t="shared" ca="1" si="122"/>
        <v>1387057.7423150348</v>
      </c>
      <c r="X256" s="24">
        <f t="shared" ca="1" si="122"/>
        <v>516811.87737964536</v>
      </c>
      <c r="Y256" s="24">
        <f t="shared" ca="1" si="122"/>
        <v>7926.623694925217</v>
      </c>
      <c r="Z256" s="24">
        <f t="shared" ca="1" si="122"/>
        <v>524738.50107457058</v>
      </c>
      <c r="AA256" s="24">
        <f t="shared" ca="1" si="122"/>
        <v>30676.780517655945</v>
      </c>
      <c r="AB256" s="24">
        <f t="shared" ca="1" si="122"/>
        <v>39433736.228428677</v>
      </c>
      <c r="AC256" s="24">
        <f t="shared" ca="1" si="122"/>
        <v>6004638.6973446626</v>
      </c>
    </row>
    <row r="257" spans="2:29" collapsed="1">
      <c r="B257" s="59" t="s">
        <v>402</v>
      </c>
      <c r="E257" s="24">
        <f>+E248+E191</f>
        <v>2978898390.8600001</v>
      </c>
      <c r="F257" s="61"/>
      <c r="G257" s="20" t="str">
        <f>$G$15</f>
        <v>TOTAL</v>
      </c>
      <c r="H257" s="24">
        <f ca="1">+H248+H191</f>
        <v>2978898390.8599997</v>
      </c>
      <c r="I257" s="24">
        <f ca="1">+I248+I191</f>
        <v>1734877424.406086</v>
      </c>
      <c r="J257" s="24">
        <f t="shared" ref="J257:AC257" ca="1" si="123">+J248+J191</f>
        <v>430863592.66618222</v>
      </c>
      <c r="K257" s="24">
        <f t="shared" ca="1" si="123"/>
        <v>4221834.4905750714</v>
      </c>
      <c r="L257" s="24">
        <f t="shared" ca="1" si="123"/>
        <v>167305.36581002083</v>
      </c>
      <c r="M257" s="24">
        <f t="shared" ca="1" si="123"/>
        <v>435252732.52256739</v>
      </c>
      <c r="N257" s="24">
        <f t="shared" ca="1" si="123"/>
        <v>142781750.12507749</v>
      </c>
      <c r="O257" s="24">
        <f t="shared" ca="1" si="123"/>
        <v>36628327.777634054</v>
      </c>
      <c r="P257" s="24">
        <f t="shared" ca="1" si="123"/>
        <v>2339877.6809345586</v>
      </c>
      <c r="Q257" s="24">
        <f t="shared" ca="1" si="123"/>
        <v>472367.59927879274</v>
      </c>
      <c r="R257" s="24">
        <f t="shared" ca="1" si="123"/>
        <v>182222323.18292487</v>
      </c>
      <c r="S257" s="24">
        <f t="shared" ca="1" si="123"/>
        <v>8107472.58383827</v>
      </c>
      <c r="T257" s="24">
        <f t="shared" ca="1" si="123"/>
        <v>83657200.739219815</v>
      </c>
      <c r="U257" s="24">
        <f t="shared" ca="1" si="123"/>
        <v>393362724.96517265</v>
      </c>
      <c r="V257" s="24">
        <f t="shared" ca="1" si="123"/>
        <v>50078771.223980129</v>
      </c>
      <c r="W257" s="24">
        <f t="shared" ca="1" si="123"/>
        <v>535206169.51221097</v>
      </c>
      <c r="X257" s="24">
        <f t="shared" ca="1" si="123"/>
        <v>38955176.443939269</v>
      </c>
      <c r="Y257" s="24">
        <f t="shared" ca="1" si="123"/>
        <v>834670.63323966647</v>
      </c>
      <c r="Z257" s="24">
        <f t="shared" ca="1" si="123"/>
        <v>39789847.077178925</v>
      </c>
      <c r="AA257" s="24">
        <f t="shared" ca="1" si="123"/>
        <v>692371.74223968491</v>
      </c>
      <c r="AB257" s="24">
        <f t="shared" ca="1" si="123"/>
        <v>43774540.273458198</v>
      </c>
      <c r="AC257" s="24">
        <f t="shared" ca="1" si="123"/>
        <v>7082982.1433340088</v>
      </c>
    </row>
    <row r="258" spans="2:29">
      <c r="E258" s="24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</row>
    <row r="259" spans="2:29">
      <c r="B259" s="59" t="s">
        <v>207</v>
      </c>
      <c r="E259" s="22"/>
      <c r="F259" s="61"/>
      <c r="G259" s="22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2:29" hidden="1" outlineLevel="1">
      <c r="F260" s="61" t="str">
        <f>F267</f>
        <v>RB_GUP-Land_P</v>
      </c>
      <c r="G260" s="20" t="str">
        <f>$G$8</f>
        <v>PRODUCTION</v>
      </c>
      <c r="H260" s="24">
        <f t="shared" ref="H260:H299" ca="1" si="124">SUBTOTAL(9,I260:AC260)</f>
        <v>-587186066.00926208</v>
      </c>
      <c r="I260" s="25">
        <f ca="1">VLOOKUP(CONCATENATE($F260," ",$G260),AllocFactorMatrix,(I$4+1),FALSE)*$E267</f>
        <v>-287922528.4957509</v>
      </c>
      <c r="J260" s="25">
        <f ca="1">VLOOKUP(CONCATENATE($F260," ",$G260),AllocFactorMatrix,(J$4+1),FALSE)*$E267</f>
        <v>-72833204.178123996</v>
      </c>
      <c r="K260" s="25">
        <f ca="1">VLOOKUP(CONCATENATE($F260," ",$G260),AllocFactorMatrix,(K$4+1),FALSE)*$E267</f>
        <v>-851530.93824325362</v>
      </c>
      <c r="L260" s="25">
        <f ca="1">VLOOKUP(CONCATENATE($F260," ",$G260),AllocFactorMatrix,(L$4+1),FALSE)*$E267</f>
        <v>-20977.896487354217</v>
      </c>
      <c r="M260" s="25">
        <f t="shared" ref="M260:M267" ca="1" si="125">SUBTOTAL(9,J260:L260)</f>
        <v>-73705713.012854606</v>
      </c>
      <c r="N260" s="25">
        <f ca="1">VLOOKUP(CONCATENATE($F260," ",$G260),AllocFactorMatrix,(N$4+1),FALSE)*$E267</f>
        <v>-30474326.405299205</v>
      </c>
      <c r="O260" s="25">
        <f ca="1">VLOOKUP(CONCATENATE($F260," ",$G260),AllocFactorMatrix,(O$4+1),FALSE)*$E267</f>
        <v>-8678938.5581737962</v>
      </c>
      <c r="P260" s="25">
        <f ca="1">VLOOKUP(CONCATENATE($F260," ",$G260),AllocFactorMatrix,(P$4+1),FALSE)*$E267</f>
        <v>-686812.03098727157</v>
      </c>
      <c r="Q260" s="25">
        <f ca="1">VLOOKUP(CONCATENATE($F260," ",$G260),AllocFactorMatrix,(Q$4+1),FALSE)*$E267</f>
        <v>-144973.9097728839</v>
      </c>
      <c r="R260" s="25">
        <f ca="1">SUBTOTAL(9,N260:Q260)</f>
        <v>-39985050.90423315</v>
      </c>
      <c r="S260" s="25">
        <f ca="1">VLOOKUP(CONCATENATE($F260," ",$G260),AllocFactorMatrix,(S$4+1),FALSE)*$E267</f>
        <v>-1830602.0360802398</v>
      </c>
      <c r="T260" s="25">
        <f ca="1">VLOOKUP(CONCATENATE($F260," ",$G260),AllocFactorMatrix,(T$4+1),FALSE)*$E267</f>
        <v>-19956773.665907539</v>
      </c>
      <c r="U260" s="25">
        <f ca="1">VLOOKUP(CONCATENATE($F260," ",$G260),AllocFactorMatrix,(U$4+1),FALSE)*$E267</f>
        <v>-133284069.15173018</v>
      </c>
      <c r="V260" s="25">
        <f ca="1">VLOOKUP(CONCATENATE($F260," ",$G260),AllocFactorMatrix,(V$4+1),FALSE)*$E267</f>
        <v>-20909751.967321094</v>
      </c>
      <c r="W260" s="25">
        <f ca="1">SUBTOTAL(9,S260:V260)</f>
        <v>-175981196.82103905</v>
      </c>
      <c r="X260" s="25">
        <f ca="1">VLOOKUP(CONCATENATE($F260," ",$G260),AllocFactorMatrix,(X$4+1),FALSE)*$E267</f>
        <v>-8271560.9613815928</v>
      </c>
      <c r="Y260" s="25">
        <f ca="1">VLOOKUP(CONCATENATE($F260," ",$G260),AllocFactorMatrix,(Y$4+1),FALSE)*$E267</f>
        <v>-199678.50556555469</v>
      </c>
      <c r="Z260" s="25">
        <f t="shared" ref="Z260:Z299" ca="1" si="126">SUBTOTAL(9,X260:Y260)</f>
        <v>-8471239.4669471476</v>
      </c>
      <c r="AA260" s="25">
        <f ca="1">VLOOKUP(CONCATENATE($F260," ",$G260),AllocFactorMatrix,(AA$4+1),FALSE)*$E267</f>
        <v>-144213.00754482875</v>
      </c>
      <c r="AB260" s="25">
        <f ca="1">VLOOKUP(CONCATENATE($F260," ",$G260),AllocFactorMatrix,(AB$4+1),FALSE)*$E267</f>
        <v>-781951.70272832131</v>
      </c>
      <c r="AC260" s="25">
        <f ca="1">VLOOKUP(CONCATENATE($F260," ",$G260),AllocFactorMatrix,(AC$4+1),FALSE)*$E267</f>
        <v>-194172.59816418696</v>
      </c>
    </row>
    <row r="261" spans="2:29" hidden="1" outlineLevel="1">
      <c r="F261" s="61" t="str">
        <f>F267</f>
        <v>RB_GUP-Land_P</v>
      </c>
      <c r="G261" s="20" t="str">
        <f>$G$9</f>
        <v>BULKTRAN</v>
      </c>
      <c r="H261" s="24">
        <f t="shared" ca="1" si="124"/>
        <v>-10378653.855009813</v>
      </c>
      <c r="I261" s="25">
        <f ca="1">VLOOKUP(CONCATENATE($F261," ",$G261),AllocFactorMatrix,(I$4+1),FALSE)*$E267</f>
        <v>-5089099.4069833076</v>
      </c>
      <c r="J261" s="25">
        <f ca="1">VLOOKUP(CONCATENATE($F261," ",$G261),AllocFactorMatrix,(J$4+1),FALSE)*$E267</f>
        <v>-1287344.2662790974</v>
      </c>
      <c r="K261" s="25">
        <f ca="1">VLOOKUP(CONCATENATE($F261," ",$G261),AllocFactorMatrix,(K$4+1),FALSE)*$E267</f>
        <v>-15051.012560504223</v>
      </c>
      <c r="L261" s="25">
        <f ca="1">VLOOKUP(CONCATENATE($F261," ",$G261),AllocFactorMatrix,(L$4+1),FALSE)*$E267</f>
        <v>-370.78932701553816</v>
      </c>
      <c r="M261" s="25">
        <f t="shared" ca="1" si="125"/>
        <v>-1302766.0681666173</v>
      </c>
      <c r="N261" s="25">
        <f ca="1">VLOOKUP(CONCATENATE($F261," ",$G261),AllocFactorMatrix,(N$4+1),FALSE)*$E267</f>
        <v>-538640.99224077456</v>
      </c>
      <c r="O261" s="25">
        <f ca="1">VLOOKUP(CONCATENATE($F261," ",$G261),AllocFactorMatrix,(O$4+1),FALSE)*$E267</f>
        <v>-153402.31033813892</v>
      </c>
      <c r="P261" s="25">
        <f ca="1">VLOOKUP(CONCATENATE($F261," ",$G261),AllocFactorMatrix,(P$4+1),FALSE)*$E267</f>
        <v>-12139.566562808608</v>
      </c>
      <c r="Q261" s="25">
        <f ca="1">VLOOKUP(CONCATENATE($F261," ",$G261),AllocFactorMatrix,(Q$4+1),FALSE)*$E267</f>
        <v>-2562.4484548249679</v>
      </c>
      <c r="R261" s="25">
        <f t="shared" ref="R261:R292" ca="1" si="127">SUBTOTAL(9,N261:Q261)</f>
        <v>-706745.31759654707</v>
      </c>
      <c r="S261" s="25">
        <f ca="1">VLOOKUP(CONCATENATE($F261," ",$G261),AllocFactorMatrix,(S$4+1),FALSE)*$E267</f>
        <v>-32356.327880664157</v>
      </c>
      <c r="T261" s="25">
        <f ca="1">VLOOKUP(CONCATENATE($F261," ",$G261),AllocFactorMatrix,(T$4+1),FALSE)*$E267</f>
        <v>-352740.73744447879</v>
      </c>
      <c r="U261" s="25">
        <f ca="1">VLOOKUP(CONCATENATE($F261," ",$G261),AllocFactorMatrix,(U$4+1),FALSE)*$E267</f>
        <v>-2355827.7319393666</v>
      </c>
      <c r="V261" s="25">
        <f ca="1">VLOOKUP(CONCATENATE($F261," ",$G261),AllocFactorMatrix,(V$4+1),FALSE)*$E267</f>
        <v>-369584.85636052699</v>
      </c>
      <c r="W261" s="25">
        <f t="shared" ref="W261:W267" ca="1" si="128">SUBTOTAL(9,S261:V261)</f>
        <v>-3110509.6536250366</v>
      </c>
      <c r="X261" s="25">
        <f ca="1">VLOOKUP(CONCATENATE($F261," ",$G261),AllocFactorMatrix,(X$4+1),FALSE)*$E267</f>
        <v>-146201.81408977366</v>
      </c>
      <c r="Y261" s="25">
        <f ca="1">VLOOKUP(CONCATENATE($F261," ",$G261),AllocFactorMatrix,(Y$4+1),FALSE)*$E267</f>
        <v>-3529.3652413030068</v>
      </c>
      <c r="Z261" s="25">
        <f t="shared" ca="1" si="126"/>
        <v>-149731.17933107668</v>
      </c>
      <c r="AA261" s="25">
        <f ca="1">VLOOKUP(CONCATENATE($F261," ",$G261),AllocFactorMatrix,(AA$4+1),FALSE)*$E267</f>
        <v>-2548.9993263465608</v>
      </c>
      <c r="AB261" s="25">
        <f ca="1">VLOOKUP(CONCATENATE($F261," ",$G261),AllocFactorMatrix,(AB$4+1),FALSE)*$E267</f>
        <v>-13821.182966941802</v>
      </c>
      <c r="AC261" s="25">
        <f ca="1">VLOOKUP(CONCATENATE($F261," ",$G261),AllocFactorMatrix,(AC$4+1),FALSE)*$E267</f>
        <v>-3432.0470139395679</v>
      </c>
    </row>
    <row r="262" spans="2:29" hidden="1" outlineLevel="1">
      <c r="F262" s="61" t="str">
        <f>F267</f>
        <v>RB_GUP-Land_P</v>
      </c>
      <c r="G262" s="20" t="str">
        <f>$G$10</f>
        <v>SUBTRAN</v>
      </c>
      <c r="H262" s="24">
        <f t="shared" ca="1" si="124"/>
        <v>-3980302.7789273928</v>
      </c>
      <c r="I262" s="25">
        <f ca="1">VLOOKUP(CONCATENATE($F262," ",$G262),AllocFactorMatrix,(I$4+1),FALSE)*$E267</f>
        <v>-1890252.9840914733</v>
      </c>
      <c r="J262" s="25">
        <f ca="1">VLOOKUP(CONCATENATE($F262," ",$G262),AllocFactorMatrix,(J$4+1),FALSE)*$E267</f>
        <v>-483876.87185034738</v>
      </c>
      <c r="K262" s="25">
        <f ca="1">VLOOKUP(CONCATENATE($F262," ",$G262),AllocFactorMatrix,(K$4+1),FALSE)*$E267</f>
        <v>-5638.7249140778731</v>
      </c>
      <c r="L262" s="25">
        <f ca="1">VLOOKUP(CONCATENATE($F262," ",$G262),AllocFactorMatrix,(L$4+1),FALSE)*$E267</f>
        <v>-184.86119917290213</v>
      </c>
      <c r="M262" s="25">
        <f t="shared" ca="1" si="125"/>
        <v>-489700.45796359819</v>
      </c>
      <c r="N262" s="25">
        <f ca="1">VLOOKUP(CONCATENATE($F262," ",$G262),AllocFactorMatrix,(N$4+1),FALSE)*$E267</f>
        <v>-210897.04988499373</v>
      </c>
      <c r="O262" s="25">
        <f ca="1">VLOOKUP(CONCATENATE($F262," ",$G262),AllocFactorMatrix,(O$4+1),FALSE)*$E267</f>
        <v>-59778.292592560458</v>
      </c>
      <c r="P262" s="25">
        <f ca="1">VLOOKUP(CONCATENATE($F262," ",$G262),AllocFactorMatrix,(P$4+1),FALSE)*$E267</f>
        <v>-6123.26517945464</v>
      </c>
      <c r="Q262" s="25">
        <f ca="1">VLOOKUP(CONCATENATE($F262," ",$G262),AllocFactorMatrix,(Q$4+1),FALSE)*$E267</f>
        <v>0</v>
      </c>
      <c r="R262" s="25">
        <f t="shared" ca="1" si="127"/>
        <v>-276798.6076570088</v>
      </c>
      <c r="S262" s="25">
        <f ca="1">VLOOKUP(CONCATENATE($F262," ",$G262),AllocFactorMatrix,(S$4+1),FALSE)*$E267</f>
        <v>-11811.181956883416</v>
      </c>
      <c r="T262" s="25">
        <f ca="1">VLOOKUP(CONCATENATE($F262," ",$G262),AllocFactorMatrix,(T$4+1),FALSE)*$E267</f>
        <v>-136512.23021918527</v>
      </c>
      <c r="U262" s="25">
        <f ca="1">VLOOKUP(CONCATENATE($F262," ",$G262),AllocFactorMatrix,(U$4+1),FALSE)*$E267</f>
        <v>-1111993.8632015849</v>
      </c>
      <c r="V262" s="25">
        <f ca="1">VLOOKUP(CONCATENATE($F262," ",$G262),AllocFactorMatrix,(V$4+1),FALSE)*$E267</f>
        <v>0</v>
      </c>
      <c r="W262" s="25">
        <f t="shared" ca="1" si="128"/>
        <v>-1260317.2753776535</v>
      </c>
      <c r="X262" s="25">
        <f ca="1">VLOOKUP(CONCATENATE($F262," ",$G262),AllocFactorMatrix,(X$4+1),FALSE)*$E267</f>
        <v>-57236.263588394257</v>
      </c>
      <c r="Y262" s="25">
        <f ca="1">VLOOKUP(CONCATENATE($F262," ",$G262),AllocFactorMatrix,(Y$4+1),FALSE)*$E267</f>
        <v>-1369.4157312939094</v>
      </c>
      <c r="Z262" s="25">
        <f t="shared" ca="1" si="126"/>
        <v>-58605.679319688163</v>
      </c>
      <c r="AA262" s="25">
        <f ca="1">VLOOKUP(CONCATENATE($F262," ",$G262),AllocFactorMatrix,(AA$4+1),FALSE)*$E267</f>
        <v>-939.87302313399914</v>
      </c>
      <c r="AB262" s="25">
        <f ca="1">VLOOKUP(CONCATENATE($F262," ",$G262),AllocFactorMatrix,(AB$4+1),FALSE)*$E267</f>
        <v>-2952.4222276360056</v>
      </c>
      <c r="AC262" s="25">
        <f ca="1">VLOOKUP(CONCATENATE($F262," ",$G262),AllocFactorMatrix,(AC$4+1),FALSE)*$E267</f>
        <v>-735.47926720048588</v>
      </c>
    </row>
    <row r="263" spans="2:29" hidden="1" outlineLevel="1">
      <c r="F263" s="61" t="str">
        <f>F267</f>
        <v>RB_GUP-Land_P</v>
      </c>
      <c r="G263" s="20" t="str">
        <f>$G$11</f>
        <v>DISTPRI</v>
      </c>
      <c r="H263" s="24">
        <f t="shared" ca="1" si="124"/>
        <v>-7506758.4153702985</v>
      </c>
      <c r="I263" s="25">
        <f ca="1">VLOOKUP(CONCATENATE($F263," ",$G263),AllocFactorMatrix,(I$4+1),FALSE)*$E267</f>
        <v>-4988230.8639724841</v>
      </c>
      <c r="J263" s="25">
        <f ca="1">VLOOKUP(CONCATENATE($F263," ",$G263),AllocFactorMatrix,(J$4+1),FALSE)*$E267</f>
        <v>-1255845.1159712838</v>
      </c>
      <c r="K263" s="25">
        <f ca="1">VLOOKUP(CONCATENATE($F263," ",$G263),AllocFactorMatrix,(K$4+1),FALSE)*$E267</f>
        <v>-14655.262439421782</v>
      </c>
      <c r="L263" s="25">
        <f ca="1">VLOOKUP(CONCATENATE($F263," ",$G263),AllocFactorMatrix,(L$4+1),FALSE)*$E267</f>
        <v>0</v>
      </c>
      <c r="M263" s="25">
        <f t="shared" ca="1" si="125"/>
        <v>-1270500.3784107056</v>
      </c>
      <c r="N263" s="25">
        <f ca="1">VLOOKUP(CONCATENATE($F263," ",$G263),AllocFactorMatrix,(N$4+1),FALSE)*$E267</f>
        <v>-541555.20099359797</v>
      </c>
      <c r="O263" s="25">
        <f ca="1">VLOOKUP(CONCATENATE($F263," ",$G263),AllocFactorMatrix,(O$4+1),FALSE)*$E267</f>
        <v>-153735.82115492426</v>
      </c>
      <c r="P263" s="25">
        <f ca="1">VLOOKUP(CONCATENATE($F263," ",$G263),AllocFactorMatrix,(P$4+1),FALSE)*$E267</f>
        <v>0</v>
      </c>
      <c r="Q263" s="25">
        <f ca="1">VLOOKUP(CONCATENATE($F263," ",$G263),AllocFactorMatrix,(Q$4+1),FALSE)*$E267</f>
        <v>0</v>
      </c>
      <c r="R263" s="25">
        <f t="shared" ca="1" si="127"/>
        <v>-695291.0221485222</v>
      </c>
      <c r="S263" s="25">
        <f ca="1">VLOOKUP(CONCATENATE($F263," ",$G263),AllocFactorMatrix,(S$4+1),FALSE)*$E267</f>
        <v>-30886.882963917029</v>
      </c>
      <c r="T263" s="25">
        <f ca="1">VLOOKUP(CONCATENATE($F263," ",$G263),AllocFactorMatrix,(T$4+1),FALSE)*$E267</f>
        <v>-357250.00574692164</v>
      </c>
      <c r="U263" s="25">
        <f ca="1">VLOOKUP(CONCATENATE($F263," ",$G263),AllocFactorMatrix,(U$4+1),FALSE)*$E267</f>
        <v>0</v>
      </c>
      <c r="V263" s="25">
        <f ca="1">VLOOKUP(CONCATENATE($F263," ",$G263),AllocFactorMatrix,(V$4+1),FALSE)*$E267</f>
        <v>0</v>
      </c>
      <c r="W263" s="25">
        <f t="shared" ca="1" si="128"/>
        <v>-388136.88871083868</v>
      </c>
      <c r="X263" s="25">
        <f ca="1">VLOOKUP(CONCATENATE($F263," ",$G263),AllocFactorMatrix,(X$4+1),FALSE)*$E267</f>
        <v>-146968.95704118765</v>
      </c>
      <c r="Y263" s="25">
        <f ca="1">VLOOKUP(CONCATENATE($F263," ",$G263),AllocFactorMatrix,(Y$4+1),FALSE)*$E267</f>
        <v>-3521.2547158052371</v>
      </c>
      <c r="Z263" s="25">
        <f t="shared" ca="1" si="126"/>
        <v>-150490.21175699288</v>
      </c>
      <c r="AA263" s="25">
        <f ca="1">VLOOKUP(CONCATENATE($F263," ",$G263),AllocFactorMatrix,(AA$4+1),FALSE)*$E267</f>
        <v>-2528.565759743391</v>
      </c>
      <c r="AB263" s="25">
        <f ca="1">VLOOKUP(CONCATENATE($F263," ",$G263),AllocFactorMatrix,(AB$4+1),FALSE)*$E267</f>
        <v>-9268.9250015580346</v>
      </c>
      <c r="AC263" s="25">
        <f ca="1">VLOOKUP(CONCATENATE($F263," ",$G263),AllocFactorMatrix,(AC$4+1),FALSE)*$E267</f>
        <v>-2311.5596094554867</v>
      </c>
    </row>
    <row r="264" spans="2:29" hidden="1" outlineLevel="1">
      <c r="F264" s="61" t="str">
        <f>F267</f>
        <v>RB_GUP-Land_P</v>
      </c>
      <c r="G264" s="20" t="str">
        <f>$G$12</f>
        <v>DISTSEC</v>
      </c>
      <c r="H264" s="24">
        <f t="shared" ca="1" si="124"/>
        <v>-3172841.4850608171</v>
      </c>
      <c r="I264" s="25">
        <f ca="1">VLOOKUP(CONCATENATE($F264," ",$G264),AllocFactorMatrix,(I$4+1),FALSE)*$E267</f>
        <v>-2368849.0435180096</v>
      </c>
      <c r="J264" s="25">
        <f ca="1">VLOOKUP(CONCATENATE($F264," ",$G264),AllocFactorMatrix,(J$4+1),FALSE)*$E267</f>
        <v>-531775.21997363877</v>
      </c>
      <c r="K264" s="25">
        <f ca="1">VLOOKUP(CONCATENATE($F264," ",$G264),AllocFactorMatrix,(K$4+1),FALSE)*$E267</f>
        <v>0</v>
      </c>
      <c r="L264" s="25">
        <f ca="1">VLOOKUP(CONCATENATE($F264," ",$G264),AllocFactorMatrix,(L$4+1),FALSE)*$E267</f>
        <v>0</v>
      </c>
      <c r="M264" s="25">
        <f t="shared" ca="1" si="125"/>
        <v>-531775.21997363877</v>
      </c>
      <c r="N264" s="25">
        <f ca="1">VLOOKUP(CONCATENATE($F264," ",$G264),AllocFactorMatrix,(N$4+1),FALSE)*$E267</f>
        <v>-187456.37106995791</v>
      </c>
      <c r="O264" s="25">
        <f ca="1">VLOOKUP(CONCATENATE($F264," ",$G264),AllocFactorMatrix,(O$4+1),FALSE)*$E267</f>
        <v>0</v>
      </c>
      <c r="P264" s="25">
        <f ca="1">VLOOKUP(CONCATENATE($F264," ",$G264),AllocFactorMatrix,(P$4+1),FALSE)*$E267</f>
        <v>0</v>
      </c>
      <c r="Q264" s="25">
        <f ca="1">VLOOKUP(CONCATENATE($F264," ",$G264),AllocFactorMatrix,(Q$4+1),FALSE)*$E267</f>
        <v>0</v>
      </c>
      <c r="R264" s="25">
        <f t="shared" ca="1" si="127"/>
        <v>-187456.37106995791</v>
      </c>
      <c r="S264" s="25">
        <f ca="1">VLOOKUP(CONCATENATE($F264," ",$G264),AllocFactorMatrix,(S$4+1),FALSE)*$E267</f>
        <v>-8296.9232903768625</v>
      </c>
      <c r="T264" s="25">
        <f ca="1">VLOOKUP(CONCATENATE($F264," ",$G264),AllocFactorMatrix,(T$4+1),FALSE)*$E267</f>
        <v>0</v>
      </c>
      <c r="U264" s="25">
        <f ca="1">VLOOKUP(CONCATENATE($F264," ",$G264),AllocFactorMatrix,(U$4+1),FALSE)*$E267</f>
        <v>0</v>
      </c>
      <c r="V264" s="25">
        <f ca="1">VLOOKUP(CONCATENATE($F264," ",$G264),AllocFactorMatrix,(V$4+1),FALSE)*$E267</f>
        <v>0</v>
      </c>
      <c r="W264" s="25">
        <f t="shared" ca="1" si="128"/>
        <v>-8296.9232903768625</v>
      </c>
      <c r="X264" s="25">
        <f ca="1">VLOOKUP(CONCATENATE($F264," ",$G264),AllocFactorMatrix,(X$4+1),FALSE)*$E267</f>
        <v>-52171.904379276966</v>
      </c>
      <c r="Y264" s="25">
        <f ca="1">VLOOKUP(CONCATENATE($F264," ",$G264),AllocFactorMatrix,(Y$4+1),FALSE)*$E267</f>
        <v>0</v>
      </c>
      <c r="Z264" s="25">
        <f t="shared" ca="1" si="126"/>
        <v>-52171.904379276966</v>
      </c>
      <c r="AA264" s="25">
        <f ca="1">VLOOKUP(CONCATENATE($F264," ",$G264),AllocFactorMatrix,(AA$4+1),FALSE)*$E267</f>
        <v>-850.72938725513666</v>
      </c>
      <c r="AB264" s="25">
        <f ca="1">VLOOKUP(CONCATENATE($F264," ",$G264),AllocFactorMatrix,(AB$4+1),FALSE)*$E267</f>
        <v>-18785.399458791409</v>
      </c>
      <c r="AC264" s="25">
        <f ca="1">VLOOKUP(CONCATENATE($F264," ",$G264),AllocFactorMatrix,(AC$4+1),FALSE)*$E267</f>
        <v>-4655.8939835104475</v>
      </c>
    </row>
    <row r="265" spans="2:29" hidden="1" outlineLevel="1">
      <c r="F265" s="61" t="str">
        <f>F267</f>
        <v>RB_GUP-Land_P</v>
      </c>
      <c r="G265" s="20" t="str">
        <f>$G$13</f>
        <v>ENERGY</v>
      </c>
      <c r="H265" s="24">
        <f t="shared" ca="1" si="124"/>
        <v>-592289.39429430116</v>
      </c>
      <c r="I265" s="25">
        <f ca="1">VLOOKUP(CONCATENATE($F265," ",$G265),AllocFactorMatrix,(I$4+1),FALSE)*$E267</f>
        <v>-215316.43269250667</v>
      </c>
      <c r="J265" s="25">
        <f ca="1">VLOOKUP(CONCATENATE($F265," ",$G265),AllocFactorMatrix,(J$4+1),FALSE)*$E267</f>
        <v>-69496.85745134794</v>
      </c>
      <c r="K265" s="25">
        <f ca="1">VLOOKUP(CONCATENATE($F265," ",$G265),AllocFactorMatrix,(K$4+1),FALSE)*$E267</f>
        <v>-795.60716591981907</v>
      </c>
      <c r="L265" s="25">
        <f ca="1">VLOOKUP(CONCATENATE($F265," ",$G265),AllocFactorMatrix,(L$4+1),FALSE)*$E267</f>
        <v>-20.164614349823797</v>
      </c>
      <c r="M265" s="25">
        <f t="shared" ca="1" si="125"/>
        <v>-70312.629231617582</v>
      </c>
      <c r="N265" s="25">
        <f ca="1">VLOOKUP(CONCATENATE($F265," ",$G265),AllocFactorMatrix,(N$4+1),FALSE)*$E267</f>
        <v>-33630.759360503529</v>
      </c>
      <c r="O265" s="25">
        <f ca="1">VLOOKUP(CONCATENATE($F265," ",$G265),AllocFactorMatrix,(O$4+1),FALSE)*$E267</f>
        <v>-9387.3502471529082</v>
      </c>
      <c r="P265" s="25">
        <f ca="1">VLOOKUP(CONCATENATE($F265," ",$G265),AllocFactorMatrix,(P$4+1),FALSE)*$E267</f>
        <v>-743.20363611550704</v>
      </c>
      <c r="Q265" s="25">
        <f ca="1">VLOOKUP(CONCATENATE($F265," ",$G265),AllocFactorMatrix,(Q$4+1),FALSE)*$E267</f>
        <v>-152.35334519779514</v>
      </c>
      <c r="R265" s="25">
        <f t="shared" ca="1" si="127"/>
        <v>-43913.666588969732</v>
      </c>
      <c r="S265" s="25">
        <f ca="1">VLOOKUP(CONCATENATE($F265," ",$G265),AllocFactorMatrix,(S$4+1),FALSE)*$E267</f>
        <v>-2240.971000264065</v>
      </c>
      <c r="T265" s="25">
        <f ca="1">VLOOKUP(CONCATENATE($F265," ",$G265),AllocFactorMatrix,(T$4+1),FALSE)*$E267</f>
        <v>-26781.417005353789</v>
      </c>
      <c r="U265" s="25">
        <f ca="1">VLOOKUP(CONCATENATE($F265," ",$G265),AllocFactorMatrix,(U$4+1),FALSE)*$E267</f>
        <v>-189332.08706247408</v>
      </c>
      <c r="V265" s="25">
        <f ca="1">VLOOKUP(CONCATENATE($F265," ",$G265),AllocFactorMatrix,(V$4+1),FALSE)*$E267</f>
        <v>-30342.297147122881</v>
      </c>
      <c r="W265" s="25">
        <f t="shared" ca="1" si="128"/>
        <v>-248696.77221521482</v>
      </c>
      <c r="X265" s="25">
        <f ca="1">VLOOKUP(CONCATENATE($F265," ",$G265),AllocFactorMatrix,(X$4+1),FALSE)*$E267</f>
        <v>-9122.2044046186256</v>
      </c>
      <c r="Y265" s="25">
        <f ca="1">VLOOKUP(CONCATENATE($F265," ",$G265),AllocFactorMatrix,(Y$4+1),FALSE)*$E267</f>
        <v>-214.40402151333103</v>
      </c>
      <c r="Z265" s="25">
        <f t="shared" ca="1" si="126"/>
        <v>-9336.6084261319575</v>
      </c>
      <c r="AA265" s="25">
        <f ca="1">VLOOKUP(CONCATENATE($F265," ",$G265),AllocFactorMatrix,(AA$4+1),FALSE)*$E267</f>
        <v>-209.45537465471077</v>
      </c>
      <c r="AB265" s="25">
        <f ca="1">VLOOKUP(CONCATENATE($F265," ",$G265),AllocFactorMatrix,(AB$4+1),FALSE)*$E267</f>
        <v>-3604.1227381560316</v>
      </c>
      <c r="AC265" s="25">
        <f ca="1">VLOOKUP(CONCATENATE($F265," ",$G265),AllocFactorMatrix,(AC$4+1),FALSE)*$E267</f>
        <v>-899.70702704970245</v>
      </c>
    </row>
    <row r="266" spans="2:29" hidden="1" outlineLevel="1">
      <c r="F266" s="61" t="str">
        <f>F267</f>
        <v>RB_GUP-Land_P</v>
      </c>
      <c r="G266" s="20" t="str">
        <f>$G$14</f>
        <v>CUSTOMER</v>
      </c>
      <c r="H266" s="24">
        <f t="shared" ca="1" si="124"/>
        <v>-8473054.0620754603</v>
      </c>
      <c r="I266" s="25">
        <f ca="1">VLOOKUP(CONCATENATE($F266," ",$G266),AllocFactorMatrix,(I$4+1),FALSE)*$E267</f>
        <v>-6804755.5554181002</v>
      </c>
      <c r="J266" s="25">
        <f ca="1">VLOOKUP(CONCATENATE($F266," ",$G266),AllocFactorMatrix,(J$4+1),FALSE)*$E267</f>
        <v>-1606538.5369723251</v>
      </c>
      <c r="K266" s="25">
        <f ca="1">VLOOKUP(CONCATENATE($F266," ",$G266),AllocFactorMatrix,(K$4+1),FALSE)*$E267</f>
        <v>-4719.4878263564478</v>
      </c>
      <c r="L266" s="25">
        <f ca="1">VLOOKUP(CONCATENATE($F266," ",$G266),AllocFactorMatrix,(L$4+1),FALSE)*$E267</f>
        <v>-201.66919773578451</v>
      </c>
      <c r="M266" s="25">
        <f t="shared" ca="1" si="125"/>
        <v>-1611459.6939964173</v>
      </c>
      <c r="N266" s="25">
        <f ca="1">VLOOKUP(CONCATENATE($F266," ",$G266),AllocFactorMatrix,(N$4+1),FALSE)*$E267</f>
        <v>-19844.875130566819</v>
      </c>
      <c r="O266" s="25">
        <f ca="1">VLOOKUP(CONCATENATE($F266," ",$G266),AllocFactorMatrix,(O$4+1),FALSE)*$E267</f>
        <v>-4023.2971008487943</v>
      </c>
      <c r="P266" s="25">
        <f ca="1">VLOOKUP(CONCATENATE($F266," ",$G266),AllocFactorMatrix,(P$4+1),FALSE)*$E267</f>
        <v>-576.74368399298157</v>
      </c>
      <c r="Q266" s="25">
        <f ca="1">VLOOKUP(CONCATENATE($F266," ",$G266),AllocFactorMatrix,(Q$4+1),FALSE)*$E267</f>
        <v>-245.71301795003131</v>
      </c>
      <c r="R266" s="25">
        <f t="shared" ca="1" si="127"/>
        <v>-24690.628933358628</v>
      </c>
      <c r="S266" s="25">
        <f ca="1">VLOOKUP(CONCATENATE($F266," ",$G266),AllocFactorMatrix,(S$4+1),FALSE)*$E267</f>
        <v>-274.81973169187017</v>
      </c>
      <c r="T266" s="25">
        <f ca="1">VLOOKUP(CONCATENATE($F266," ",$G266),AllocFactorMatrix,(T$4+1),FALSE)*$E267</f>
        <v>-2346.7344919938737</v>
      </c>
      <c r="U266" s="25">
        <f ca="1">VLOOKUP(CONCATENATE($F266," ",$G266),AllocFactorMatrix,(U$4+1),FALSE)*$E267</f>
        <v>-1494.7301680166358</v>
      </c>
      <c r="V266" s="25">
        <f ca="1">VLOOKUP(CONCATENATE($F266," ",$G266),AllocFactorMatrix,(V$4+1),FALSE)*$E267</f>
        <v>-368.72792350715429</v>
      </c>
      <c r="W266" s="25">
        <f t="shared" ca="1" si="128"/>
        <v>-4485.0123152095339</v>
      </c>
      <c r="X266" s="25">
        <f ca="1">VLOOKUP(CONCATENATE($F266," ",$G266),AllocFactorMatrix,(X$4+1),FALSE)*$E267</f>
        <v>-6887.9399069013589</v>
      </c>
      <c r="Y266" s="25">
        <f ca="1">VLOOKUP(CONCATENATE($F266," ",$G266),AllocFactorMatrix,(Y$4+1),FALSE)*$E267</f>
        <v>-62.420285156317277</v>
      </c>
      <c r="Z266" s="25">
        <f t="shared" ca="1" si="126"/>
        <v>-6950.3601920576766</v>
      </c>
      <c r="AA266" s="25">
        <f ca="1">VLOOKUP(CONCATENATE($F266," ",$G266),AllocFactorMatrix,(AA$4+1),FALSE)*$E267</f>
        <v>-429.77639021427075</v>
      </c>
      <c r="AB266" s="25">
        <f ca="1">VLOOKUP(CONCATENATE($F266," ",$G266),AllocFactorMatrix,(AB$4+1),FALSE)*$E267</f>
        <v>-14814.79120138631</v>
      </c>
      <c r="AC266" s="25">
        <f ca="1">VLOOKUP(CONCATENATE($F266," ",$G266),AllocFactorMatrix,(AC$4+1),FALSE)*$E267</f>
        <v>-5468.2436287145329</v>
      </c>
    </row>
    <row r="267" spans="2:29" collapsed="1">
      <c r="D267" s="20" t="s">
        <v>208</v>
      </c>
      <c r="E267" s="22">
        <f>-'Sch 4'!E185</f>
        <v>-621289966</v>
      </c>
      <c r="F267" s="61" t="s">
        <v>546</v>
      </c>
      <c r="G267" s="20" t="str">
        <f>$G$15</f>
        <v>TOTAL</v>
      </c>
      <c r="H267" s="24">
        <f ca="1">SUBTOTAL(9,I267:AC267)</f>
        <v>-621289966.00000048</v>
      </c>
      <c r="I267" s="25">
        <f ca="1">VLOOKUP(CONCATENATE($F267," ",$G267),AllocFactorMatrix,(I$4+1),FALSE)*$E267</f>
        <v>-309279032.78242683</v>
      </c>
      <c r="J267" s="25">
        <f ca="1">VLOOKUP(CONCATENATE($F267," ",$G267),AllocFactorMatrix,(J$4+1),FALSE)*$E267</f>
        <v>-78068081.046622038</v>
      </c>
      <c r="K267" s="25">
        <f ca="1">VLOOKUP(CONCATENATE($F267," ",$G267),AllocFactorMatrix,(K$4+1),FALSE)*$E267</f>
        <v>-892391.03314953379</v>
      </c>
      <c r="L267" s="25">
        <f ca="1">VLOOKUP(CONCATENATE($F267," ",$G267),AllocFactorMatrix,(L$4+1),FALSE)*$E267</f>
        <v>-21755.380825628265</v>
      </c>
      <c r="M267" s="25">
        <f t="shared" ca="1" si="125"/>
        <v>-78982227.460597202</v>
      </c>
      <c r="N267" s="25">
        <f ca="1">VLOOKUP(CONCATENATE($F267," ",$G267),AllocFactorMatrix,(N$4+1),FALSE)*$E267</f>
        <v>-32006351.653979603</v>
      </c>
      <c r="O267" s="25">
        <f ca="1">VLOOKUP(CONCATENATE($F267," ",$G267),AllocFactorMatrix,(O$4+1),FALSE)*$E267</f>
        <v>-9059265.6296074204</v>
      </c>
      <c r="P267" s="25">
        <f ca="1">VLOOKUP(CONCATENATE($F267," ",$G267),AllocFactorMatrix,(P$4+1),FALSE)*$E267</f>
        <v>-706394.81004964339</v>
      </c>
      <c r="Q267" s="25">
        <f ca="1">VLOOKUP(CONCATENATE($F267," ",$G267),AllocFactorMatrix,(Q$4+1),FALSE)*$E267</f>
        <v>-147934.42459085668</v>
      </c>
      <c r="R267" s="25">
        <f t="shared" ca="1" si="127"/>
        <v>-41919946.518227525</v>
      </c>
      <c r="S267" s="25">
        <f ca="1">VLOOKUP(CONCATENATE($F267," ",$G267),AllocFactorMatrix,(S$4+1),FALSE)*$E267</f>
        <v>-1916469.1429040374</v>
      </c>
      <c r="T267" s="25">
        <f ca="1">VLOOKUP(CONCATENATE($F267," ",$G267),AllocFactorMatrix,(T$4+1),FALSE)*$E267</f>
        <v>-20832404.790815473</v>
      </c>
      <c r="U267" s="25">
        <f ca="1">VLOOKUP(CONCATENATE($F267," ",$G267),AllocFactorMatrix,(U$4+1),FALSE)*$E267</f>
        <v>-136942717.56410164</v>
      </c>
      <c r="V267" s="25">
        <f ca="1">VLOOKUP(CONCATENATE($F267," ",$G267),AllocFactorMatrix,(V$4+1),FALSE)*$E267</f>
        <v>-21310047.848752249</v>
      </c>
      <c r="W267" s="25">
        <f t="shared" ca="1" si="128"/>
        <v>-181001639.34657341</v>
      </c>
      <c r="X267" s="25">
        <f ca="1">VLOOKUP(CONCATENATE($F267," ",$G267),AllocFactorMatrix,(X$4+1),FALSE)*$E267</f>
        <v>-8690150.044791745</v>
      </c>
      <c r="Y267" s="25">
        <f ca="1">VLOOKUP(CONCATENATE($F267," ",$G267),AllocFactorMatrix,(Y$4+1),FALSE)*$E267</f>
        <v>-208375.36556062647</v>
      </c>
      <c r="Z267" s="25">
        <f t="shared" ca="1" si="126"/>
        <v>-8898525.4103523716</v>
      </c>
      <c r="AA267" s="25">
        <f ca="1">VLOOKUP(CONCATENATE($F267," ",$G267),AllocFactorMatrix,(AA$4+1),FALSE)*$E267</f>
        <v>-151720.40680617682</v>
      </c>
      <c r="AB267" s="25">
        <f ca="1">VLOOKUP(CONCATENATE($F267," ",$G267),AllocFactorMatrix,(AB$4+1),FALSE)*$E267</f>
        <v>-845198.54632279091</v>
      </c>
      <c r="AC267" s="25">
        <f ca="1">VLOOKUP(CONCATENATE($F267," ",$G267),AllocFactorMatrix,(AC$4+1),FALSE)*$E267</f>
        <v>-211675.5286940572</v>
      </c>
    </row>
    <row r="268" spans="2:29" hidden="1" outlineLevel="1">
      <c r="F268" s="61" t="str">
        <f>F275</f>
        <v>RB_GUP-Land_P</v>
      </c>
      <c r="G268" s="20" t="str">
        <f>$G$8</f>
        <v>PRODUCTION</v>
      </c>
      <c r="H268" s="24">
        <f t="shared" ca="1" si="124"/>
        <v>-6410954.3180758413</v>
      </c>
      <c r="I268" s="25">
        <f ca="1">VLOOKUP(CONCATENATE($F268," ",$G268),AllocFactorMatrix,(I$4+1),FALSE)*$E275</f>
        <v>-3143566.0418107272</v>
      </c>
      <c r="J268" s="25">
        <f ca="1">VLOOKUP(CONCATENATE($F268," ",$G268),AllocFactorMatrix,(J$4+1),FALSE)*$E275</f>
        <v>-795199.97468345589</v>
      </c>
      <c r="K268" s="25">
        <f ca="1">VLOOKUP(CONCATENATE($F268," ",$G268),AllocFactorMatrix,(K$4+1),FALSE)*$E275</f>
        <v>-9297.0972261110292</v>
      </c>
      <c r="L268" s="25">
        <f ca="1">VLOOKUP(CONCATENATE($F268," ",$G268),AllocFactorMatrix,(L$4+1),FALSE)*$E275</f>
        <v>-229.03870485855523</v>
      </c>
      <c r="M268" s="25">
        <f t="shared" ref="M268:M299" ca="1" si="129">SUBTOTAL(9,J268:L268)</f>
        <v>-804726.11061442539</v>
      </c>
      <c r="N268" s="25">
        <f ca="1">VLOOKUP(CONCATENATE($F268," ",$G268),AllocFactorMatrix,(N$4+1),FALSE)*$E275</f>
        <v>-332721.6461151921</v>
      </c>
      <c r="O268" s="25">
        <f ca="1">VLOOKUP(CONCATENATE($F268," ",$G268),AllocFactorMatrix,(O$4+1),FALSE)*$E275</f>
        <v>-94757.491443881692</v>
      </c>
      <c r="P268" s="25">
        <f ca="1">VLOOKUP(CONCATENATE($F268," ",$G268),AllocFactorMatrix,(P$4+1),FALSE)*$E275</f>
        <v>-7498.6802491577391</v>
      </c>
      <c r="Q268" s="25">
        <f ca="1">VLOOKUP(CONCATENATE($F268," ",$G268),AllocFactorMatrix,(Q$4+1),FALSE)*$E275</f>
        <v>-1582.8391827883509</v>
      </c>
      <c r="R268" s="25">
        <f t="shared" ca="1" si="127"/>
        <v>-436560.65699101985</v>
      </c>
      <c r="S268" s="25">
        <f ca="1">VLOOKUP(CONCATENATE($F268," ",$G268),AllocFactorMatrix,(S$4+1),FALSE)*$E275</f>
        <v>-19986.690262677177</v>
      </c>
      <c r="T268" s="25">
        <f ca="1">VLOOKUP(CONCATENATE($F268," ",$G268),AllocFactorMatrix,(T$4+1),FALSE)*$E275</f>
        <v>-217889.98703231153</v>
      </c>
      <c r="U268" s="25">
        <f ca="1">VLOOKUP(CONCATENATE($F268," ",$G268),AllocFactorMatrix,(U$4+1),FALSE)*$E275</f>
        <v>-1455208.3711154091</v>
      </c>
      <c r="V268" s="25">
        <f ca="1">VLOOKUP(CONCATENATE($F268," ",$G268),AllocFactorMatrix,(V$4+1),FALSE)*$E275</f>
        <v>-228294.69639130955</v>
      </c>
      <c r="W268" s="25">
        <f ca="1">SUBTOTAL(9,S268:V268)</f>
        <v>-1921379.7448017073</v>
      </c>
      <c r="X268" s="25">
        <f ca="1">VLOOKUP(CONCATENATE($F268," ",$G268),AllocFactorMatrix,(X$4+1),FALSE)*$E275</f>
        <v>-90309.703401170977</v>
      </c>
      <c r="Y268" s="25">
        <f ca="1">VLOOKUP(CONCATENATE($F268," ",$G268),AllocFactorMatrix,(Y$4+1),FALSE)*$E275</f>
        <v>-2180.1092559683302</v>
      </c>
      <c r="Z268" s="25">
        <f t="shared" ca="1" si="126"/>
        <v>-92489.812657139308</v>
      </c>
      <c r="AA268" s="25">
        <f ca="1">VLOOKUP(CONCATENATE($F268," ",$G268),AllocFactorMatrix,(AA$4+1),FALSE)*$E275</f>
        <v>-1574.5315785944417</v>
      </c>
      <c r="AB268" s="25">
        <f ca="1">VLOOKUP(CONCATENATE($F268," ",$G268),AllocFactorMatrix,(AB$4+1),FALSE)*$E275</f>
        <v>-8537.4243963306399</v>
      </c>
      <c r="AC268" s="25">
        <f ca="1">VLOOKUP(CONCATENATE($F268," ",$G268),AllocFactorMatrix,(AC$4+1),FALSE)*$E275</f>
        <v>-2119.9952258966982</v>
      </c>
    </row>
    <row r="269" spans="2:29" hidden="1" outlineLevel="1">
      <c r="F269" s="61" t="str">
        <f>F275</f>
        <v>RB_GUP-Land_P</v>
      </c>
      <c r="G269" s="20" t="str">
        <f>$G$9</f>
        <v>BULKTRAN</v>
      </c>
      <c r="H269" s="24">
        <f t="shared" ca="1" si="124"/>
        <v>-113315.14761547506</v>
      </c>
      <c r="I269" s="25">
        <f ca="1">VLOOKUP(CONCATENATE($F269," ",$G269),AllocFactorMatrix,(I$4+1),FALSE)*$E275</f>
        <v>-55563.28003499013</v>
      </c>
      <c r="J269" s="25">
        <f ca="1">VLOOKUP(CONCATENATE($F269," ",$G269),AllocFactorMatrix,(J$4+1),FALSE)*$E275</f>
        <v>-14055.349335591984</v>
      </c>
      <c r="K269" s="25">
        <f ca="1">VLOOKUP(CONCATENATE($F269," ",$G269),AllocFactorMatrix,(K$4+1),FALSE)*$E275</f>
        <v>-164.32841232417158</v>
      </c>
      <c r="L269" s="25">
        <f ca="1">VLOOKUP(CONCATENATE($F269," ",$G269),AllocFactorMatrix,(L$4+1),FALSE)*$E275</f>
        <v>-4.0483137709354349</v>
      </c>
      <c r="M269" s="25">
        <f t="shared" ca="1" si="129"/>
        <v>-14223.726061687092</v>
      </c>
      <c r="N269" s="25">
        <f ca="1">VLOOKUP(CONCATENATE($F269," ",$G269),AllocFactorMatrix,(N$4+1),FALSE)*$E275</f>
        <v>-5880.9345027001691</v>
      </c>
      <c r="O269" s="25">
        <f ca="1">VLOOKUP(CONCATENATE($F269," ",$G269),AllocFactorMatrix,(O$4+1),FALSE)*$E275</f>
        <v>-1674.8612761692971</v>
      </c>
      <c r="P269" s="25">
        <f ca="1">VLOOKUP(CONCATENATE($F269," ",$G269),AllocFactorMatrix,(P$4+1),FALSE)*$E275</f>
        <v>-132.54096304488826</v>
      </c>
      <c r="Q269" s="25">
        <f ca="1">VLOOKUP(CONCATENATE($F269," ",$G269),AllocFactorMatrix,(Q$4+1),FALSE)*$E275</f>
        <v>-27.9770603174493</v>
      </c>
      <c r="R269" s="25">
        <f t="shared" ca="1" si="127"/>
        <v>-7716.3138022318035</v>
      </c>
      <c r="S269" s="25">
        <f ca="1">VLOOKUP(CONCATENATE($F269," ",$G269),AllocFactorMatrix,(S$4+1),FALSE)*$E275</f>
        <v>-353.26952043230114</v>
      </c>
      <c r="T269" s="25">
        <f ca="1">VLOOKUP(CONCATENATE($F269," ",$G269),AllocFactorMatrix,(T$4+1),FALSE)*$E275</f>
        <v>-3851.2575225946634</v>
      </c>
      <c r="U269" s="25">
        <f ca="1">VLOOKUP(CONCATENATE($F269," ",$G269),AllocFactorMatrix,(U$4+1),FALSE)*$E275</f>
        <v>-25721.155260658485</v>
      </c>
      <c r="V269" s="25">
        <f ca="1">VLOOKUP(CONCATENATE($F269," ",$G269),AllocFactorMatrix,(V$4+1),FALSE)*$E275</f>
        <v>-4035.1632437112112</v>
      </c>
      <c r="W269" s="25">
        <f t="shared" ref="W269:W275" ca="1" si="130">SUBTOTAL(9,S269:V269)</f>
        <v>-33960.845547396661</v>
      </c>
      <c r="X269" s="25">
        <f ca="1">VLOOKUP(CONCATENATE($F269," ",$G269),AllocFactorMatrix,(X$4+1),FALSE)*$E275</f>
        <v>-1596.2455610017337</v>
      </c>
      <c r="Y269" s="25">
        <f ca="1">VLOOKUP(CONCATENATE($F269," ",$G269),AllocFactorMatrix,(Y$4+1),FALSE)*$E275</f>
        <v>-38.533951405858772</v>
      </c>
      <c r="Z269" s="25">
        <f t="shared" ca="1" si="126"/>
        <v>-1634.7795124075924</v>
      </c>
      <c r="AA269" s="25">
        <f ca="1">VLOOKUP(CONCATENATE($F269," ",$G269),AllocFactorMatrix,(AA$4+1),FALSE)*$E275</f>
        <v>-27.830221430622512</v>
      </c>
      <c r="AB269" s="25">
        <f ca="1">VLOOKUP(CONCATENATE($F269," ",$G269),AllocFactorMatrix,(AB$4+1),FALSE)*$E275</f>
        <v>-150.90101375367809</v>
      </c>
      <c r="AC269" s="25">
        <f ca="1">VLOOKUP(CONCATENATE($F269," ",$G269),AllocFactorMatrix,(AC$4+1),FALSE)*$E275</f>
        <v>-37.471421577480179</v>
      </c>
    </row>
    <row r="270" spans="2:29" hidden="1" outlineLevel="1">
      <c r="F270" s="61" t="str">
        <f>F275</f>
        <v>RB_GUP-Land_P</v>
      </c>
      <c r="G270" s="20" t="str">
        <f>$G$10</f>
        <v>SUBTRAN</v>
      </c>
      <c r="H270" s="24">
        <f t="shared" ca="1" si="124"/>
        <v>-43457.331099902716</v>
      </c>
      <c r="I270" s="25">
        <f ca="1">VLOOKUP(CONCATENATE($F270," ",$G270),AllocFactorMatrix,(I$4+1),FALSE)*$E275</f>
        <v>-20637.965088268666</v>
      </c>
      <c r="J270" s="25">
        <f ca="1">VLOOKUP(CONCATENATE($F270," ",$G270),AllocFactorMatrix,(J$4+1),FALSE)*$E275</f>
        <v>-5283.0145341989137</v>
      </c>
      <c r="K270" s="25">
        <f ca="1">VLOOKUP(CONCATENATE($F270," ",$G270),AllocFactorMatrix,(K$4+1),FALSE)*$E275</f>
        <v>-61.564144534347896</v>
      </c>
      <c r="L270" s="25">
        <f ca="1">VLOOKUP(CONCATENATE($F270," ",$G270),AllocFactorMatrix,(L$4+1),FALSE)*$E275</f>
        <v>-2.0183324702114112</v>
      </c>
      <c r="M270" s="25">
        <f t="shared" ca="1" si="129"/>
        <v>-5346.5970112034729</v>
      </c>
      <c r="N270" s="25">
        <f ca="1">VLOOKUP(CONCATENATE($F270," ",$G270),AllocFactorMatrix,(N$4+1),FALSE)*$E275</f>
        <v>-2302.5944089898235</v>
      </c>
      <c r="O270" s="25">
        <f ca="1">VLOOKUP(CONCATENATE($F270," ",$G270),AllocFactorMatrix,(O$4+1),FALSE)*$E275</f>
        <v>-652.66518605949238</v>
      </c>
      <c r="P270" s="25">
        <f ca="1">VLOOKUP(CONCATENATE($F270," ",$G270),AllocFactorMatrix,(P$4+1),FALSE)*$E275</f>
        <v>-66.854402063295808</v>
      </c>
      <c r="Q270" s="25">
        <f ca="1">VLOOKUP(CONCATENATE($F270," ",$G270),AllocFactorMatrix,(Q$4+1),FALSE)*$E275</f>
        <v>0</v>
      </c>
      <c r="R270" s="25">
        <f t="shared" ca="1" si="127"/>
        <v>-3022.1139971126117</v>
      </c>
      <c r="S270" s="25">
        <f ca="1">VLOOKUP(CONCATENATE($F270," ",$G270),AllocFactorMatrix,(S$4+1),FALSE)*$E275</f>
        <v>-128.9556281243002</v>
      </c>
      <c r="T270" s="25">
        <f ca="1">VLOOKUP(CONCATENATE($F270," ",$G270),AllocFactorMatrix,(T$4+1),FALSE)*$E275</f>
        <v>-1490.4537461896177</v>
      </c>
      <c r="U270" s="25">
        <f ca="1">VLOOKUP(CONCATENATE($F270," ",$G270),AllocFactorMatrix,(U$4+1),FALSE)*$E275</f>
        <v>-12140.856657953436</v>
      </c>
      <c r="V270" s="25">
        <f ca="1">VLOOKUP(CONCATENATE($F270," ",$G270),AllocFactorMatrix,(V$4+1),FALSE)*$E275</f>
        <v>0</v>
      </c>
      <c r="W270" s="25">
        <f t="shared" ca="1" si="130"/>
        <v>-13760.266032267355</v>
      </c>
      <c r="X270" s="25">
        <f ca="1">VLOOKUP(CONCATENATE($F270," ",$G270),AllocFactorMatrix,(X$4+1),FALSE)*$E275</f>
        <v>-624.91106728127829</v>
      </c>
      <c r="Y270" s="25">
        <f ca="1">VLOOKUP(CONCATENATE($F270," ",$G270),AllocFactorMatrix,(Y$4+1),FALSE)*$E275</f>
        <v>-14.951413536507848</v>
      </c>
      <c r="Z270" s="25">
        <f t="shared" ca="1" si="126"/>
        <v>-639.86248081778615</v>
      </c>
      <c r="AA270" s="25">
        <f ca="1">VLOOKUP(CONCATENATE($F270," ",$G270),AllocFactorMatrix,(AA$4+1),FALSE)*$E275</f>
        <v>-10.261624661932734</v>
      </c>
      <c r="AB270" s="25">
        <f ca="1">VLOOKUP(CONCATENATE($F270," ",$G270),AllocFactorMatrix,(AB$4+1),FALSE)*$E275</f>
        <v>-32.234831724953729</v>
      </c>
      <c r="AC270" s="25">
        <f ca="1">VLOOKUP(CONCATENATE($F270," ",$G270),AllocFactorMatrix,(AC$4+1),FALSE)*$E275</f>
        <v>-8.0300338459322962</v>
      </c>
    </row>
    <row r="271" spans="2:29" hidden="1" outlineLevel="1">
      <c r="F271" s="61" t="str">
        <f>F275</f>
        <v>RB_GUP-Land_P</v>
      </c>
      <c r="G271" s="20" t="str">
        <f>$G$11</f>
        <v>DISTPRI</v>
      </c>
      <c r="H271" s="24">
        <f t="shared" ca="1" si="124"/>
        <v>-81959.515158200738</v>
      </c>
      <c r="I271" s="25">
        <f ca="1">VLOOKUP(CONCATENATE($F271," ",$G271),AllocFactorMatrix,(I$4+1),FALSE)*$E275</f>
        <v>-54461.987516643734</v>
      </c>
      <c r="J271" s="25">
        <f ca="1">VLOOKUP(CONCATENATE($F271," ",$G271),AllocFactorMatrix,(J$4+1),FALSE)*$E275</f>
        <v>-13711.438562889123</v>
      </c>
      <c r="K271" s="25">
        <f ca="1">VLOOKUP(CONCATENATE($F271," ",$G271),AllocFactorMatrix,(K$4+1),FALSE)*$E275</f>
        <v>-160.00757418699328</v>
      </c>
      <c r="L271" s="25">
        <f ca="1">VLOOKUP(CONCATENATE($F271," ",$G271),AllocFactorMatrix,(L$4+1),FALSE)*$E275</f>
        <v>0</v>
      </c>
      <c r="M271" s="25">
        <f t="shared" ca="1" si="129"/>
        <v>-13871.446137076116</v>
      </c>
      <c r="N271" s="25">
        <f ca="1">VLOOKUP(CONCATENATE($F271," ",$G271),AllocFactorMatrix,(N$4+1),FALSE)*$E275</f>
        <v>-5912.7521160074184</v>
      </c>
      <c r="O271" s="25">
        <f ca="1">VLOOKUP(CONCATENATE($F271," ",$G271),AllocFactorMatrix,(O$4+1),FALSE)*$E275</f>
        <v>-1678.5025795563586</v>
      </c>
      <c r="P271" s="25">
        <f ca="1">VLOOKUP(CONCATENATE($F271," ",$G271),AllocFactorMatrix,(P$4+1),FALSE)*$E275</f>
        <v>0</v>
      </c>
      <c r="Q271" s="25">
        <f ca="1">VLOOKUP(CONCATENATE($F271," ",$G271),AllocFactorMatrix,(Q$4+1),FALSE)*$E275</f>
        <v>0</v>
      </c>
      <c r="R271" s="25">
        <f t="shared" ca="1" si="127"/>
        <v>-7591.2546955637772</v>
      </c>
      <c r="S271" s="25">
        <f ca="1">VLOOKUP(CONCATENATE($F271," ",$G271),AllocFactorMatrix,(S$4+1),FALSE)*$E275</f>
        <v>-337.22597856452461</v>
      </c>
      <c r="T271" s="25">
        <f ca="1">VLOOKUP(CONCATENATE($F271," ",$G271),AllocFactorMatrix,(T$4+1),FALSE)*$E275</f>
        <v>-3900.4901504929771</v>
      </c>
      <c r="U271" s="25">
        <f ca="1">VLOOKUP(CONCATENATE($F271," ",$G271),AllocFactorMatrix,(U$4+1),FALSE)*$E275</f>
        <v>0</v>
      </c>
      <c r="V271" s="25">
        <f ca="1">VLOOKUP(CONCATENATE($F271," ",$G271),AllocFactorMatrix,(V$4+1),FALSE)*$E275</f>
        <v>0</v>
      </c>
      <c r="W271" s="25">
        <f t="shared" ca="1" si="130"/>
        <v>-4237.7161290575013</v>
      </c>
      <c r="X271" s="25">
        <f ca="1">VLOOKUP(CONCATENATE($F271," ",$G271),AllocFactorMatrix,(X$4+1),FALSE)*$E275</f>
        <v>-1604.6213020174807</v>
      </c>
      <c r="Y271" s="25">
        <f ca="1">VLOOKUP(CONCATENATE($F271," ",$G271),AllocFactorMatrix,(Y$4+1),FALSE)*$E275</f>
        <v>-38.445399903240236</v>
      </c>
      <c r="Z271" s="25">
        <f t="shared" ca="1" si="126"/>
        <v>-1643.066701920721</v>
      </c>
      <c r="AA271" s="25">
        <f ca="1">VLOOKUP(CONCATENATE($F271," ",$G271),AllocFactorMatrix,(AA$4+1),FALSE)*$E275</f>
        <v>-27.607125772139675</v>
      </c>
      <c r="AB271" s="25">
        <f ca="1">VLOOKUP(CONCATENATE($F271," ",$G271),AllocFactorMatrix,(AB$4+1),FALSE)*$E275</f>
        <v>-101.19902055326068</v>
      </c>
      <c r="AC271" s="25">
        <f ca="1">VLOOKUP(CONCATENATE($F271," ",$G271),AllocFactorMatrix,(AC$4+1),FALSE)*$E275</f>
        <v>-25.23783161348825</v>
      </c>
    </row>
    <row r="272" spans="2:29" hidden="1" outlineLevel="1">
      <c r="F272" s="61" t="str">
        <f>F275</f>
        <v>RB_GUP-Land_P</v>
      </c>
      <c r="G272" s="20" t="str">
        <f>$G$12</f>
        <v>DISTSEC</v>
      </c>
      <c r="H272" s="24">
        <f t="shared" ca="1" si="124"/>
        <v>-34641.390517771499</v>
      </c>
      <c r="I272" s="25">
        <f ca="1">VLOOKUP(CONCATENATE($F272," ",$G272),AllocFactorMatrix,(I$4+1),FALSE)*$E275</f>
        <v>-25863.323201153853</v>
      </c>
      <c r="J272" s="25">
        <f ca="1">VLOOKUP(CONCATENATE($F272," ",$G272),AllocFactorMatrix,(J$4+1),FALSE)*$E275</f>
        <v>-5805.9733363665227</v>
      </c>
      <c r="K272" s="25">
        <f ca="1">VLOOKUP(CONCATENATE($F272," ",$G272),AllocFactorMatrix,(K$4+1),FALSE)*$E275</f>
        <v>0</v>
      </c>
      <c r="L272" s="25">
        <f ca="1">VLOOKUP(CONCATENATE($F272," ",$G272),AllocFactorMatrix,(L$4+1),FALSE)*$E275</f>
        <v>0</v>
      </c>
      <c r="M272" s="25">
        <f t="shared" ca="1" si="129"/>
        <v>-5805.9733363665227</v>
      </c>
      <c r="N272" s="25">
        <f ca="1">VLOOKUP(CONCATENATE($F272," ",$G272),AllocFactorMatrix,(N$4+1),FALSE)*$E275</f>
        <v>-2046.6668082393105</v>
      </c>
      <c r="O272" s="25">
        <f ca="1">VLOOKUP(CONCATENATE($F272," ",$G272),AllocFactorMatrix,(O$4+1),FALSE)*$E275</f>
        <v>0</v>
      </c>
      <c r="P272" s="25">
        <f ca="1">VLOOKUP(CONCATENATE($F272," ",$G272),AllocFactorMatrix,(P$4+1),FALSE)*$E275</f>
        <v>0</v>
      </c>
      <c r="Q272" s="25">
        <f ca="1">VLOOKUP(CONCATENATE($F272," ",$G272),AllocFactorMatrix,(Q$4+1),FALSE)*$E275</f>
        <v>0</v>
      </c>
      <c r="R272" s="25">
        <f t="shared" ca="1" si="127"/>
        <v>-2046.6668082393105</v>
      </c>
      <c r="S272" s="25">
        <f ca="1">VLOOKUP(CONCATENATE($F272," ",$G272),AllocFactorMatrix,(S$4+1),FALSE)*$E275</f>
        <v>-90.586611764637013</v>
      </c>
      <c r="T272" s="25">
        <f ca="1">VLOOKUP(CONCATENATE($F272," ",$G272),AllocFactorMatrix,(T$4+1),FALSE)*$E275</f>
        <v>0</v>
      </c>
      <c r="U272" s="25">
        <f ca="1">VLOOKUP(CONCATENATE($F272," ",$G272),AllocFactorMatrix,(U$4+1),FALSE)*$E275</f>
        <v>0</v>
      </c>
      <c r="V272" s="25">
        <f ca="1">VLOOKUP(CONCATENATE($F272," ",$G272),AllocFactorMatrix,(V$4+1),FALSE)*$E275</f>
        <v>0</v>
      </c>
      <c r="W272" s="25">
        <f t="shared" ca="1" si="130"/>
        <v>-90.586611764637013</v>
      </c>
      <c r="X272" s="25">
        <f ca="1">VLOOKUP(CONCATENATE($F272," ",$G272),AllocFactorMatrix,(X$4+1),FALSE)*$E275</f>
        <v>-569.61790312185235</v>
      </c>
      <c r="Y272" s="25">
        <f ca="1">VLOOKUP(CONCATENATE($F272," ",$G272),AllocFactorMatrix,(Y$4+1),FALSE)*$E275</f>
        <v>0</v>
      </c>
      <c r="Z272" s="25">
        <f t="shared" ca="1" si="126"/>
        <v>-569.61790312185235</v>
      </c>
      <c r="AA272" s="25">
        <f ca="1">VLOOKUP(CONCATENATE($F272," ",$G272),AllocFactorMatrix,(AA$4+1),FALSE)*$E275</f>
        <v>-9.2883458148192872</v>
      </c>
      <c r="AB272" s="25">
        <f ca="1">VLOOKUP(CONCATENATE($F272," ",$G272),AllocFactorMatrix,(AB$4+1),FALSE)*$E275</f>
        <v>-205.10081003049325</v>
      </c>
      <c r="AC272" s="25">
        <f ca="1">VLOOKUP(CONCATENATE($F272," ",$G272),AllocFactorMatrix,(AC$4+1),FALSE)*$E275</f>
        <v>-50.833501280016414</v>
      </c>
    </row>
    <row r="273" spans="4:29" hidden="1" outlineLevel="1">
      <c r="F273" s="61" t="str">
        <f>F275</f>
        <v>RB_GUP-Land_P</v>
      </c>
      <c r="G273" s="20" t="str">
        <f>$G$13</f>
        <v>ENERGY</v>
      </c>
      <c r="H273" s="24">
        <f t="shared" ca="1" si="124"/>
        <v>-6466.6729503790348</v>
      </c>
      <c r="I273" s="25">
        <f ca="1">VLOOKUP(CONCATENATE($F273," ",$G273),AllocFactorMatrix,(I$4+1),FALSE)*$E275</f>
        <v>-2350.8456583520797</v>
      </c>
      <c r="J273" s="25">
        <f ca="1">VLOOKUP(CONCATENATE($F273," ",$G273),AllocFactorMatrix,(J$4+1),FALSE)*$E275</f>
        <v>-758.77341810660801</v>
      </c>
      <c r="K273" s="25">
        <f ca="1">VLOOKUP(CONCATENATE($F273," ",$G273),AllocFactorMatrix,(K$4+1),FALSE)*$E275</f>
        <v>-8.6865160655315847</v>
      </c>
      <c r="L273" s="25">
        <f ca="1">VLOOKUP(CONCATENATE($F273," ",$G273),AllocFactorMatrix,(L$4+1),FALSE)*$E275</f>
        <v>-0.2201592117417476</v>
      </c>
      <c r="M273" s="25">
        <f t="shared" ca="1" si="129"/>
        <v>-767.68009338388129</v>
      </c>
      <c r="N273" s="25">
        <f ca="1">VLOOKUP(CONCATENATE($F273," ",$G273),AllocFactorMatrix,(N$4+1),FALSE)*$E275</f>
        <v>-367.18388671537156</v>
      </c>
      <c r="O273" s="25">
        <f ca="1">VLOOKUP(CONCATENATE($F273," ",$G273),AllocFactorMatrix,(O$4+1),FALSE)*$E275</f>
        <v>-102.49199885020083</v>
      </c>
      <c r="P273" s="25">
        <f ca="1">VLOOKUP(CONCATENATE($F273," ",$G273),AllocFactorMatrix,(P$4+1),FALSE)*$E275</f>
        <v>-8.1143692535940026</v>
      </c>
      <c r="Q273" s="25">
        <f ca="1">VLOOKUP(CONCATENATE($F273," ",$G273),AllocFactorMatrix,(Q$4+1),FALSE)*$E275</f>
        <v>-1.6634085732097346</v>
      </c>
      <c r="R273" s="25">
        <f t="shared" ca="1" si="127"/>
        <v>-479.45366339237614</v>
      </c>
      <c r="S273" s="25">
        <f ca="1">VLOOKUP(CONCATENATE($F273," ",$G273),AllocFactorMatrix,(S$4+1),FALSE)*$E275</f>
        <v>-24.467138344183773</v>
      </c>
      <c r="T273" s="25">
        <f ca="1">VLOOKUP(CONCATENATE($F273," ",$G273),AllocFactorMatrix,(T$4+1),FALSE)*$E275</f>
        <v>-292.40210375147825</v>
      </c>
      <c r="U273" s="25">
        <f ca="1">VLOOKUP(CONCATENATE($F273," ",$G273),AllocFactorMatrix,(U$4+1),FALSE)*$E275</f>
        <v>-2067.1460570461372</v>
      </c>
      <c r="V273" s="25">
        <f ca="1">VLOOKUP(CONCATENATE($F273," ",$G273),AllocFactorMatrix,(V$4+1),FALSE)*$E275</f>
        <v>-331.28013789179272</v>
      </c>
      <c r="W273" s="25">
        <f t="shared" ca="1" si="130"/>
        <v>-2715.295437033592</v>
      </c>
      <c r="X273" s="25">
        <f ca="1">VLOOKUP(CONCATENATE($F273," ",$G273),AllocFactorMatrix,(X$4+1),FALSE)*$E275</f>
        <v>-99.597110870879803</v>
      </c>
      <c r="Y273" s="25">
        <f ca="1">VLOOKUP(CONCATENATE($F273," ",$G273),AllocFactorMatrix,(Y$4+1),FALSE)*$E275</f>
        <v>-2.3408838647612482</v>
      </c>
      <c r="Z273" s="25">
        <f t="shared" ca="1" si="126"/>
        <v>-101.93799473564106</v>
      </c>
      <c r="AA273" s="25">
        <f ca="1">VLOOKUP(CONCATENATE($F273," ",$G273),AllocFactorMatrix,(AA$4+1),FALSE)*$E275</f>
        <v>-2.2868540592474305</v>
      </c>
      <c r="AB273" s="25">
        <f ca="1">VLOOKUP(CONCATENATE($F273," ",$G273),AllocFactorMatrix,(AB$4+1),FALSE)*$E275</f>
        <v>-39.350160994270361</v>
      </c>
      <c r="AC273" s="25">
        <f ca="1">VLOOKUP(CONCATENATE($F273," ",$G273),AllocFactorMatrix,(AC$4+1),FALSE)*$E275</f>
        <v>-9.8230884279472725</v>
      </c>
    </row>
    <row r="274" spans="4:29" hidden="1" outlineLevel="1">
      <c r="F274" s="61" t="str">
        <f>F275</f>
        <v>RB_GUP-Land_P</v>
      </c>
      <c r="G274" s="20" t="str">
        <f>$G$14</f>
        <v>CUSTOMER</v>
      </c>
      <c r="H274" s="24">
        <f t="shared" ca="1" si="124"/>
        <v>-92509.624582433229</v>
      </c>
      <c r="I274" s="25">
        <f ca="1">VLOOKUP(CONCATENATE($F274," ",$G274),AllocFactorMatrix,(I$4+1),FALSE)*$E275</f>
        <v>-74294.979967678766</v>
      </c>
      <c r="J274" s="25">
        <f ca="1">VLOOKUP(CONCATENATE($F274," ",$G274),AllocFactorMatrix,(J$4+1),FALSE)*$E275</f>
        <v>-17540.343286340023</v>
      </c>
      <c r="K274" s="25">
        <f ca="1">VLOOKUP(CONCATENATE($F274," ",$G274),AllocFactorMatrix,(K$4+1),FALSE)*$E275</f>
        <v>-51.527825013151748</v>
      </c>
      <c r="L274" s="25">
        <f ca="1">VLOOKUP(CONCATENATE($F274," ",$G274),AllocFactorMatrix,(L$4+1),FALSE)*$E275</f>
        <v>-2.2018438258150432</v>
      </c>
      <c r="M274" s="25">
        <f t="shared" ca="1" si="129"/>
        <v>-17594.072955178992</v>
      </c>
      <c r="N274" s="25">
        <f ca="1">VLOOKUP(CONCATENATE($F274," ",$G274),AllocFactorMatrix,(N$4+1),FALSE)*$E275</f>
        <v>-216.66826798982041</v>
      </c>
      <c r="O274" s="25">
        <f ca="1">VLOOKUP(CONCATENATE($F274," ",$G274),AllocFactorMatrix,(O$4+1),FALSE)*$E275</f>
        <v>-43.926747269206707</v>
      </c>
      <c r="P274" s="25">
        <f ca="1">VLOOKUP(CONCATENATE($F274," ",$G274),AllocFactorMatrix,(P$4+1),FALSE)*$E275</f>
        <v>-6.296943380225664</v>
      </c>
      <c r="Q274" s="25">
        <f ca="1">VLOOKUP(CONCATENATE($F274," ",$G274),AllocFactorMatrix,(Q$4+1),FALSE)*$E275</f>
        <v>-2.682718519089232</v>
      </c>
      <c r="R274" s="25">
        <f t="shared" ca="1" si="127"/>
        <v>-269.57467715834201</v>
      </c>
      <c r="S274" s="25">
        <f ca="1">VLOOKUP(CONCATENATE($F274," ",$G274),AllocFactorMatrix,(S$4+1),FALSE)*$E275</f>
        <v>-3.0005084377370901</v>
      </c>
      <c r="T274" s="25">
        <f ca="1">VLOOKUP(CONCATENATE($F274," ",$G274),AllocFactorMatrix,(T$4+1),FALSE)*$E275</f>
        <v>-25.621874386556584</v>
      </c>
      <c r="U274" s="25">
        <f ca="1">VLOOKUP(CONCATENATE($F274," ",$G274),AllocFactorMatrix,(U$4+1),FALSE)*$E275</f>
        <v>-16.319608689170295</v>
      </c>
      <c r="V274" s="25">
        <f ca="1">VLOOKUP(CONCATENATE($F274," ",$G274),AllocFactorMatrix,(V$4+1),FALSE)*$E275</f>
        <v>-4.0258071678527214</v>
      </c>
      <c r="W274" s="25">
        <f t="shared" ca="1" si="130"/>
        <v>-48.967798681316687</v>
      </c>
      <c r="X274" s="25">
        <f ca="1">VLOOKUP(CONCATENATE($F274," ",$G274),AllocFactorMatrix,(X$4+1),FALSE)*$E275</f>
        <v>-75.203194770803066</v>
      </c>
      <c r="Y274" s="25">
        <f ca="1">VLOOKUP(CONCATENATE($F274," ",$G274),AllocFactorMatrix,(Y$4+1),FALSE)*$E275</f>
        <v>-0.68151071665945362</v>
      </c>
      <c r="Z274" s="25">
        <f t="shared" ca="1" si="126"/>
        <v>-75.884705487462526</v>
      </c>
      <c r="AA274" s="25">
        <f ca="1">VLOOKUP(CONCATENATE($F274," ",$G274),AllocFactorMatrix,(AA$4+1),FALSE)*$E275</f>
        <v>-4.6923402378689367</v>
      </c>
      <c r="AB274" s="25">
        <f ca="1">VLOOKUP(CONCATENATE($F274," ",$G274),AllocFactorMatrix,(AB$4+1),FALSE)*$E275</f>
        <v>-161.74932465516201</v>
      </c>
      <c r="AC274" s="25">
        <f ca="1">VLOOKUP(CONCATENATE($F274," ",$G274),AllocFactorMatrix,(AC$4+1),FALSE)*$E275</f>
        <v>-59.702813355324338</v>
      </c>
    </row>
    <row r="275" spans="4:29" collapsed="1">
      <c r="D275" s="20" t="s">
        <v>209</v>
      </c>
      <c r="E275" s="22">
        <v>-6783304</v>
      </c>
      <c r="F275" s="61" t="s">
        <v>546</v>
      </c>
      <c r="G275" s="20" t="str">
        <f>$G$15</f>
        <v>TOTAL</v>
      </c>
      <c r="H275" s="24">
        <f t="shared" ca="1" si="124"/>
        <v>-6783304.0000000037</v>
      </c>
      <c r="I275" s="25">
        <f ca="1">VLOOKUP(CONCATENATE($F275," ",$G275),AllocFactorMatrix,(I$4+1),FALSE)*$E275</f>
        <v>-3376738.4232778149</v>
      </c>
      <c r="J275" s="25">
        <f ca="1">VLOOKUP(CONCATENATE($F275," ",$G275),AllocFactorMatrix,(J$4+1),FALSE)*$E275</f>
        <v>-852354.86715694913</v>
      </c>
      <c r="K275" s="25">
        <f ca="1">VLOOKUP(CONCATENATE($F275," ",$G275),AllocFactorMatrix,(K$4+1),FALSE)*$E275</f>
        <v>-9743.2116982352254</v>
      </c>
      <c r="L275" s="25">
        <f ca="1">VLOOKUP(CONCATENATE($F275," ",$G275),AllocFactorMatrix,(L$4+1),FALSE)*$E275</f>
        <v>-237.52735413725884</v>
      </c>
      <c r="M275" s="25">
        <f t="shared" ca="1" si="129"/>
        <v>-862335.60620932165</v>
      </c>
      <c r="N275" s="25">
        <f ca="1">VLOOKUP(CONCATENATE($F275," ",$G275),AllocFactorMatrix,(N$4+1),FALSE)*$E275</f>
        <v>-349448.44610583404</v>
      </c>
      <c r="O275" s="25">
        <f ca="1">VLOOKUP(CONCATENATE($F275," ",$G275),AllocFactorMatrix,(O$4+1),FALSE)*$E275</f>
        <v>-98909.939231786237</v>
      </c>
      <c r="P275" s="25">
        <f ca="1">VLOOKUP(CONCATENATE($F275," ",$G275),AllocFactorMatrix,(P$4+1),FALSE)*$E275</f>
        <v>-7712.4869268997436</v>
      </c>
      <c r="Q275" s="25">
        <f ca="1">VLOOKUP(CONCATENATE($F275," ",$G275),AllocFactorMatrix,(Q$4+1),FALSE)*$E275</f>
        <v>-1615.1623701980991</v>
      </c>
      <c r="R275" s="25">
        <f t="shared" ca="1" si="127"/>
        <v>-457686.03463471815</v>
      </c>
      <c r="S275" s="25">
        <f ca="1">VLOOKUP(CONCATENATE($F275," ",$G275),AllocFactorMatrix,(S$4+1),FALSE)*$E275</f>
        <v>-20924.195648344863</v>
      </c>
      <c r="T275" s="25">
        <f ca="1">VLOOKUP(CONCATENATE($F275," ",$G275),AllocFactorMatrix,(T$4+1),FALSE)*$E275</f>
        <v>-227450.21242972682</v>
      </c>
      <c r="U275" s="25">
        <f ca="1">VLOOKUP(CONCATENATE($F275," ",$G275),AllocFactorMatrix,(U$4+1),FALSE)*$E275</f>
        <v>-1495153.8486997564</v>
      </c>
      <c r="V275" s="25">
        <f ca="1">VLOOKUP(CONCATENATE($F275," ",$G275),AllocFactorMatrix,(V$4+1),FALSE)*$E275</f>
        <v>-232665.16558008041</v>
      </c>
      <c r="W275" s="25">
        <f t="shared" ca="1" si="130"/>
        <v>-1976193.4223579085</v>
      </c>
      <c r="X275" s="25">
        <f ca="1">VLOOKUP(CONCATENATE($F275," ",$G275),AllocFactorMatrix,(X$4+1),FALSE)*$E275</f>
        <v>-94879.899540234997</v>
      </c>
      <c r="Y275" s="25">
        <f ca="1">VLOOKUP(CONCATENATE($F275," ",$G275),AllocFactorMatrix,(Y$4+1),FALSE)*$E275</f>
        <v>-2275.0624153953581</v>
      </c>
      <c r="Z275" s="25">
        <f t="shared" ca="1" si="126"/>
        <v>-97154.961955630351</v>
      </c>
      <c r="AA275" s="25">
        <f ca="1">VLOOKUP(CONCATENATE($F275," ",$G275),AllocFactorMatrix,(AA$4+1),FALSE)*$E275</f>
        <v>-1656.4980905710725</v>
      </c>
      <c r="AB275" s="25">
        <f ca="1">VLOOKUP(CONCATENATE($F275," ",$G275),AllocFactorMatrix,(AB$4+1),FALSE)*$E275</f>
        <v>-9227.9595580424557</v>
      </c>
      <c r="AC275" s="25">
        <f ca="1">VLOOKUP(CONCATENATE($F275," ",$G275),AllocFactorMatrix,(AC$4+1),FALSE)*$E275</f>
        <v>-2311.0939159968875</v>
      </c>
    </row>
    <row r="276" spans="4:29" hidden="1" outlineLevel="1">
      <c r="F276" s="61" t="str">
        <f>F283</f>
        <v>RB_GUP-Land_T</v>
      </c>
      <c r="G276" s="20" t="str">
        <f>$G$8</f>
        <v>PRODUCTION</v>
      </c>
      <c r="H276" s="24">
        <f t="shared" si="124"/>
        <v>-4159733.7170638265</v>
      </c>
      <c r="I276" s="25">
        <f>VLOOKUP(CONCATENATE($F276," ",$G276),AllocFactorMatrix,(I$4+1),FALSE)*$E283</f>
        <v>-2039695.9652430739</v>
      </c>
      <c r="J276" s="25">
        <f>VLOOKUP(CONCATENATE($F276," ",$G276),AllocFactorMatrix,(J$4+1),FALSE)*$E283</f>
        <v>-515963.76801073027</v>
      </c>
      <c r="K276" s="25">
        <f>VLOOKUP(CONCATENATE($F276," ",$G276),AllocFactorMatrix,(K$4+1),FALSE)*$E283</f>
        <v>-6032.4012437951551</v>
      </c>
      <c r="L276" s="25">
        <f>VLOOKUP(CONCATENATE($F276," ",$G276),AllocFactorMatrix,(L$4+1),FALSE)*$E283</f>
        <v>-148.61126375935785</v>
      </c>
      <c r="M276" s="25">
        <f t="shared" si="129"/>
        <v>-522144.78051828482</v>
      </c>
      <c r="N276" s="25">
        <f>VLOOKUP(CONCATENATE($F276," ",$G276),AllocFactorMatrix,(N$4+1),FALSE)*$E283</f>
        <v>-215885.71390066331</v>
      </c>
      <c r="O276" s="25">
        <f>VLOOKUP(CONCATENATE($F276," ",$G276),AllocFactorMatrix,(O$4+1),FALSE)*$E283</f>
        <v>-61483.191510527737</v>
      </c>
      <c r="P276" s="25">
        <f>VLOOKUP(CONCATENATE($F276," ",$G276),AllocFactorMatrix,(P$4+1),FALSE)*$E283</f>
        <v>-4865.5023134315561</v>
      </c>
      <c r="Q276" s="25">
        <f>VLOOKUP(CONCATENATE($F276," ",$G276),AllocFactorMatrix,(Q$4+1),FALSE)*$E283</f>
        <v>-1027.0217491287021</v>
      </c>
      <c r="R276" s="25">
        <f t="shared" si="127"/>
        <v>-283261.42947375134</v>
      </c>
      <c r="S276" s="25">
        <f>VLOOKUP(CONCATENATE($F276," ",$G276),AllocFactorMatrix,(S$4+1),FALSE)*$E283</f>
        <v>-12968.320355014266</v>
      </c>
      <c r="T276" s="25">
        <f>VLOOKUP(CONCATENATE($F276," ",$G276),AllocFactorMatrix,(T$4+1),FALSE)*$E283</f>
        <v>-141377.44253041857</v>
      </c>
      <c r="U276" s="25">
        <f>VLOOKUP(CONCATENATE($F276," ",$G276),AllocFactorMatrix,(U$4+1),FALSE)*$E283</f>
        <v>-944208.77553516964</v>
      </c>
      <c r="V276" s="25">
        <f>VLOOKUP(CONCATENATE($F276," ",$G276),AllocFactorMatrix,(V$4+1),FALSE)*$E283</f>
        <v>-148128.51548922012</v>
      </c>
      <c r="W276" s="25">
        <f>SUBTOTAL(9,S276:V276)</f>
        <v>-1246683.0539098226</v>
      </c>
      <c r="X276" s="25">
        <f>VLOOKUP(CONCATENATE($F276," ",$G276),AllocFactorMatrix,(X$4+1),FALSE)*$E283</f>
        <v>-58597.253946528661</v>
      </c>
      <c r="Y276" s="25">
        <f>VLOOKUP(CONCATENATE($F276," ",$G276),AllocFactorMatrix,(Y$4+1),FALSE)*$E283</f>
        <v>-1414.559132540541</v>
      </c>
      <c r="Z276" s="25">
        <f t="shared" si="126"/>
        <v>-60011.813079069201</v>
      </c>
      <c r="AA276" s="25">
        <f>VLOOKUP(CONCATENATE($F276," ",$G276),AllocFactorMatrix,(AA$4+1),FALSE)*$E283</f>
        <v>-1021.6313782792348</v>
      </c>
      <c r="AB276" s="25">
        <f>VLOOKUP(CONCATENATE($F276," ",$G276),AllocFactorMatrix,(AB$4+1),FALSE)*$E283</f>
        <v>-5539.4891862150571</v>
      </c>
      <c r="AC276" s="25">
        <f>VLOOKUP(CONCATENATE($F276," ",$G276),AllocFactorMatrix,(AC$4+1),FALSE)*$E283</f>
        <v>-1375.5542753303575</v>
      </c>
    </row>
    <row r="277" spans="4:29" hidden="1" outlineLevel="1">
      <c r="F277" s="61" t="str">
        <f>F283</f>
        <v>RB_GUP-Land_T</v>
      </c>
      <c r="G277" s="20" t="str">
        <f>$G$9</f>
        <v>BULKTRAN</v>
      </c>
      <c r="H277" s="24">
        <f t="shared" si="124"/>
        <v>-206790827.66342449</v>
      </c>
      <c r="I277" s="25">
        <f>VLOOKUP(CONCATENATE($F277," ",$G277),AllocFactorMatrix,(I$4+1),FALSE)*$E283</f>
        <v>-101398417.66892859</v>
      </c>
      <c r="J277" s="25">
        <f>VLOOKUP(CONCATENATE($F277," ",$G277),AllocFactorMatrix,(J$4+1),FALSE)*$E283</f>
        <v>-25649856.911175184</v>
      </c>
      <c r="K277" s="25">
        <f>VLOOKUP(CONCATENATE($F277," ",$G277),AllocFactorMatrix,(K$4+1),FALSE)*$E283</f>
        <v>-299885.84146265691</v>
      </c>
      <c r="L277" s="25">
        <f>VLOOKUP(CONCATENATE($F277," ",$G277),AllocFactorMatrix,(L$4+1),FALSE)*$E283</f>
        <v>-7387.839780907193</v>
      </c>
      <c r="M277" s="25">
        <f t="shared" si="129"/>
        <v>-25957130.592418749</v>
      </c>
      <c r="N277" s="25">
        <f>VLOOKUP(CONCATENATE($F277," ",$G277),AllocFactorMatrix,(N$4+1),FALSE)*$E283</f>
        <v>-10732221.938893504</v>
      </c>
      <c r="O277" s="25">
        <f>VLOOKUP(CONCATENATE($F277," ",$G277),AllocFactorMatrix,(O$4+1),FALSE)*$E283</f>
        <v>-3056484.1224560966</v>
      </c>
      <c r="P277" s="25">
        <f>VLOOKUP(CONCATENATE($F277," ",$G277),AllocFactorMatrix,(P$4+1),FALSE)*$E283</f>
        <v>-241876.360081772</v>
      </c>
      <c r="Q277" s="25">
        <f>VLOOKUP(CONCATENATE($F277," ",$G277),AllocFactorMatrix,(Q$4+1),FALSE)*$E283</f>
        <v>-51055.834814486865</v>
      </c>
      <c r="R277" s="25">
        <f t="shared" si="127"/>
        <v>-14081638.256245859</v>
      </c>
      <c r="S277" s="25">
        <f>VLOOKUP(CONCATENATE($F277," ",$G277),AllocFactorMatrix,(S$4+1),FALSE)*$E283</f>
        <v>-644687.82908314385</v>
      </c>
      <c r="T277" s="25">
        <f>VLOOKUP(CONCATENATE($F277," ",$G277),AllocFactorMatrix,(T$4+1),FALSE)*$E283</f>
        <v>-7028228.329586342</v>
      </c>
      <c r="U277" s="25">
        <f>VLOOKUP(CONCATENATE($F277," ",$G277),AllocFactorMatrix,(U$4+1),FALSE)*$E283</f>
        <v>-46938993.565628372</v>
      </c>
      <c r="V277" s="25">
        <f>VLOOKUP(CONCATENATE($F277," ",$G277),AllocFactorMatrix,(V$4+1),FALSE)*$E283</f>
        <v>-7363841.1499550827</v>
      </c>
      <c r="W277" s="25">
        <f t="shared" ref="W277:W283" si="131">SUBTOTAL(9,S277:V277)</f>
        <v>-61975750.874252945</v>
      </c>
      <c r="X277" s="25">
        <f>VLOOKUP(CONCATENATE($F277," ",$G277),AllocFactorMatrix,(X$4+1),FALSE)*$E283</f>
        <v>-2913016.9060339876</v>
      </c>
      <c r="Y277" s="25">
        <f>VLOOKUP(CONCATENATE($F277," ",$G277),AllocFactorMatrix,(Y$4+1),FALSE)*$E283</f>
        <v>-70321.293066660466</v>
      </c>
      <c r="Z277" s="25">
        <f t="shared" si="126"/>
        <v>-2983338.1991006481</v>
      </c>
      <c r="AA277" s="25">
        <f>VLOOKUP(CONCATENATE($F277," ",$G277),AllocFactorMatrix,(AA$4+1),FALSE)*$E283</f>
        <v>-50787.865919073804</v>
      </c>
      <c r="AB277" s="25">
        <f>VLOOKUP(CONCATENATE($F277," ",$G277),AllocFactorMatrix,(AB$4+1),FALSE)*$E283</f>
        <v>-275381.94306787755</v>
      </c>
      <c r="AC277" s="25">
        <f>VLOOKUP(CONCATENATE($F277," ",$G277),AllocFactorMatrix,(AC$4+1),FALSE)*$E283</f>
        <v>-68382.263490728656</v>
      </c>
    </row>
    <row r="278" spans="4:29" hidden="1" outlineLevel="1">
      <c r="F278" s="61" t="str">
        <f>F283</f>
        <v>RB_GUP-Land_T</v>
      </c>
      <c r="G278" s="20" t="str">
        <f>$G$10</f>
        <v>SUBTRAN</v>
      </c>
      <c r="H278" s="24">
        <f t="shared" si="124"/>
        <v>-84372295.949511662</v>
      </c>
      <c r="I278" s="25">
        <f>VLOOKUP(CONCATENATE($F278," ",$G278),AllocFactorMatrix,(I$4+1),FALSE)*$E283</f>
        <v>-40068555.848957591</v>
      </c>
      <c r="J278" s="25">
        <f>VLOOKUP(CONCATENATE($F278," ",$G278),AllocFactorMatrix,(J$4+1),FALSE)*$E283</f>
        <v>-10256959.056236202</v>
      </c>
      <c r="K278" s="25">
        <f>VLOOKUP(CONCATENATE($F278," ",$G278),AllocFactorMatrix,(K$4+1),FALSE)*$E283</f>
        <v>-119526.62740814609</v>
      </c>
      <c r="L278" s="25">
        <f>VLOOKUP(CONCATENATE($F278," ",$G278),AllocFactorMatrix,(L$4+1),FALSE)*$E283</f>
        <v>-3918.5872714941611</v>
      </c>
      <c r="M278" s="25">
        <f t="shared" si="129"/>
        <v>-10380404.270915844</v>
      </c>
      <c r="N278" s="25">
        <f>VLOOKUP(CONCATENATE($F278," ",$G278),AllocFactorMatrix,(N$4+1),FALSE)*$E283</f>
        <v>-4470481.0905291699</v>
      </c>
      <c r="O278" s="25">
        <f>VLOOKUP(CONCATENATE($F278," ",$G278),AllocFactorMatrix,(O$4+1),FALSE)*$E283</f>
        <v>-1267147.7709379594</v>
      </c>
      <c r="P278" s="25">
        <f>VLOOKUP(CONCATENATE($F278," ",$G278),AllocFactorMatrix,(P$4+1),FALSE)*$E283</f>
        <v>-129797.64871995704</v>
      </c>
      <c r="Q278" s="25">
        <f>VLOOKUP(CONCATENATE($F278," ",$G278),AllocFactorMatrix,(Q$4+1),FALSE)*$E283</f>
        <v>0</v>
      </c>
      <c r="R278" s="25">
        <f t="shared" si="127"/>
        <v>-5867426.5101870866</v>
      </c>
      <c r="S278" s="25">
        <f>VLOOKUP(CONCATENATE($F278," ",$G278),AllocFactorMatrix,(S$4+1),FALSE)*$E283</f>
        <v>-250367.01852321031</v>
      </c>
      <c r="T278" s="25">
        <f>VLOOKUP(CONCATENATE($F278," ",$G278),AllocFactorMatrix,(T$4+1),FALSE)*$E283</f>
        <v>-2893712.0939037669</v>
      </c>
      <c r="U278" s="25">
        <f>VLOOKUP(CONCATENATE($F278," ",$G278),AllocFactorMatrix,(U$4+1),FALSE)*$E283</f>
        <v>-23571441.805079915</v>
      </c>
      <c r="V278" s="25">
        <f>VLOOKUP(CONCATENATE($F278," ",$G278),AllocFactorMatrix,(V$4+1),FALSE)*$E283</f>
        <v>0</v>
      </c>
      <c r="W278" s="25">
        <f t="shared" si="131"/>
        <v>-26715520.917506892</v>
      </c>
      <c r="X278" s="25">
        <f>VLOOKUP(CONCATENATE($F278," ",$G278),AllocFactorMatrix,(X$4+1),FALSE)*$E283</f>
        <v>-1213263.2211023939</v>
      </c>
      <c r="Y278" s="25">
        <f>VLOOKUP(CONCATENATE($F278," ",$G278),AllocFactorMatrix,(Y$4+1),FALSE)*$E283</f>
        <v>-29028.130716674383</v>
      </c>
      <c r="Z278" s="25">
        <f t="shared" si="126"/>
        <v>-1242291.3518190684</v>
      </c>
      <c r="AA278" s="25">
        <f>VLOOKUP(CONCATENATE($F278," ",$G278),AllocFactorMatrix,(AA$4+1),FALSE)*$E283</f>
        <v>-19922.917744512255</v>
      </c>
      <c r="AB278" s="25">
        <f>VLOOKUP(CONCATENATE($F278," ",$G278),AllocFactorMatrix,(AB$4+1),FALSE)*$E283</f>
        <v>-62583.842434506805</v>
      </c>
      <c r="AC278" s="25">
        <f>VLOOKUP(CONCATENATE($F278," ",$G278),AllocFactorMatrix,(AC$4+1),FALSE)*$E283</f>
        <v>-15590.289946156214</v>
      </c>
    </row>
    <row r="279" spans="4:29" hidden="1" outlineLevel="1">
      <c r="F279" s="61" t="str">
        <f>F283</f>
        <v>RB_GUP-Land_T</v>
      </c>
      <c r="G279" s="20" t="str">
        <f>$G$11</f>
        <v>DISTPRI</v>
      </c>
      <c r="H279" s="24">
        <f t="shared" si="124"/>
        <v>0</v>
      </c>
      <c r="I279" s="25">
        <f>VLOOKUP(CONCATENATE($F279," ",$G279),AllocFactorMatrix,(I$4+1),FALSE)*$E283</f>
        <v>0</v>
      </c>
      <c r="J279" s="25">
        <f>VLOOKUP(CONCATENATE($F279," ",$G279),AllocFactorMatrix,(J$4+1),FALSE)*$E283</f>
        <v>0</v>
      </c>
      <c r="K279" s="25">
        <f>VLOOKUP(CONCATENATE($F279," ",$G279),AllocFactorMatrix,(K$4+1),FALSE)*$E283</f>
        <v>0</v>
      </c>
      <c r="L279" s="25">
        <f>VLOOKUP(CONCATENATE($F279," ",$G279),AllocFactorMatrix,(L$4+1),FALSE)*$E283</f>
        <v>0</v>
      </c>
      <c r="M279" s="25">
        <f t="shared" si="129"/>
        <v>0</v>
      </c>
      <c r="N279" s="25">
        <f>VLOOKUP(CONCATENATE($F279," ",$G279),AllocFactorMatrix,(N$4+1),FALSE)*$E283</f>
        <v>0</v>
      </c>
      <c r="O279" s="25">
        <f>VLOOKUP(CONCATENATE($F279," ",$G279),AllocFactorMatrix,(O$4+1),FALSE)*$E283</f>
        <v>0</v>
      </c>
      <c r="P279" s="25">
        <f>VLOOKUP(CONCATENATE($F279," ",$G279),AllocFactorMatrix,(P$4+1),FALSE)*$E283</f>
        <v>0</v>
      </c>
      <c r="Q279" s="25">
        <f>VLOOKUP(CONCATENATE($F279," ",$G279),AllocFactorMatrix,(Q$4+1),FALSE)*$E283</f>
        <v>0</v>
      </c>
      <c r="R279" s="25">
        <f t="shared" si="127"/>
        <v>0</v>
      </c>
      <c r="S279" s="25">
        <f>VLOOKUP(CONCATENATE($F279," ",$G279),AllocFactorMatrix,(S$4+1),FALSE)*$E283</f>
        <v>0</v>
      </c>
      <c r="T279" s="25">
        <f>VLOOKUP(CONCATENATE($F279," ",$G279),AllocFactorMatrix,(T$4+1),FALSE)*$E283</f>
        <v>0</v>
      </c>
      <c r="U279" s="25">
        <f>VLOOKUP(CONCATENATE($F279," ",$G279),AllocFactorMatrix,(U$4+1),FALSE)*$E283</f>
        <v>0</v>
      </c>
      <c r="V279" s="25">
        <f>VLOOKUP(CONCATENATE($F279," ",$G279),AllocFactorMatrix,(V$4+1),FALSE)*$E283</f>
        <v>0</v>
      </c>
      <c r="W279" s="25">
        <f t="shared" si="131"/>
        <v>0</v>
      </c>
      <c r="X279" s="25">
        <f>VLOOKUP(CONCATENATE($F279," ",$G279),AllocFactorMatrix,(X$4+1),FALSE)*$E283</f>
        <v>0</v>
      </c>
      <c r="Y279" s="25">
        <f>VLOOKUP(CONCATENATE($F279," ",$G279),AllocFactorMatrix,(Y$4+1),FALSE)*$E283</f>
        <v>0</v>
      </c>
      <c r="Z279" s="25">
        <f t="shared" si="126"/>
        <v>0</v>
      </c>
      <c r="AA279" s="25">
        <f>VLOOKUP(CONCATENATE($F279," ",$G279),AllocFactorMatrix,(AA$4+1),FALSE)*$E283</f>
        <v>0</v>
      </c>
      <c r="AB279" s="25">
        <f>VLOOKUP(CONCATENATE($F279," ",$G279),AllocFactorMatrix,(AB$4+1),FALSE)*$E283</f>
        <v>0</v>
      </c>
      <c r="AC279" s="25">
        <f>VLOOKUP(CONCATENATE($F279," ",$G279),AllocFactorMatrix,(AC$4+1),FALSE)*$E283</f>
        <v>0</v>
      </c>
    </row>
    <row r="280" spans="4:29" hidden="1" outlineLevel="1">
      <c r="F280" s="61" t="str">
        <f>F283</f>
        <v>RB_GUP-Land_T</v>
      </c>
      <c r="G280" s="20" t="str">
        <f>$G$12</f>
        <v>DISTSEC</v>
      </c>
      <c r="H280" s="24">
        <f t="shared" si="124"/>
        <v>0</v>
      </c>
      <c r="I280" s="25">
        <f>VLOOKUP(CONCATENATE($F280," ",$G280),AllocFactorMatrix,(I$4+1),FALSE)*$E283</f>
        <v>0</v>
      </c>
      <c r="J280" s="25">
        <f>VLOOKUP(CONCATENATE($F280," ",$G280),AllocFactorMatrix,(J$4+1),FALSE)*$E283</f>
        <v>0</v>
      </c>
      <c r="K280" s="25">
        <f>VLOOKUP(CONCATENATE($F280," ",$G280),AllocFactorMatrix,(K$4+1),FALSE)*$E283</f>
        <v>0</v>
      </c>
      <c r="L280" s="25">
        <f>VLOOKUP(CONCATENATE($F280," ",$G280),AllocFactorMatrix,(L$4+1),FALSE)*$E283</f>
        <v>0</v>
      </c>
      <c r="M280" s="25">
        <f t="shared" si="129"/>
        <v>0</v>
      </c>
      <c r="N280" s="25">
        <f>VLOOKUP(CONCATENATE($F280," ",$G280),AllocFactorMatrix,(N$4+1),FALSE)*$E283</f>
        <v>0</v>
      </c>
      <c r="O280" s="25">
        <f>VLOOKUP(CONCATENATE($F280," ",$G280),AllocFactorMatrix,(O$4+1),FALSE)*$E283</f>
        <v>0</v>
      </c>
      <c r="P280" s="25">
        <f>VLOOKUP(CONCATENATE($F280," ",$G280),AllocFactorMatrix,(P$4+1),FALSE)*$E283</f>
        <v>0</v>
      </c>
      <c r="Q280" s="25">
        <f>VLOOKUP(CONCATENATE($F280," ",$G280),AllocFactorMatrix,(Q$4+1),FALSE)*$E283</f>
        <v>0</v>
      </c>
      <c r="R280" s="25">
        <f t="shared" si="127"/>
        <v>0</v>
      </c>
      <c r="S280" s="25">
        <f>VLOOKUP(CONCATENATE($F280," ",$G280),AllocFactorMatrix,(S$4+1),FALSE)*$E283</f>
        <v>0</v>
      </c>
      <c r="T280" s="25">
        <f>VLOOKUP(CONCATENATE($F280," ",$G280),AllocFactorMatrix,(T$4+1),FALSE)*$E283</f>
        <v>0</v>
      </c>
      <c r="U280" s="25">
        <f>VLOOKUP(CONCATENATE($F280," ",$G280),AllocFactorMatrix,(U$4+1),FALSE)*$E283</f>
        <v>0</v>
      </c>
      <c r="V280" s="25">
        <f>VLOOKUP(CONCATENATE($F280," ",$G280),AllocFactorMatrix,(V$4+1),FALSE)*$E283</f>
        <v>0</v>
      </c>
      <c r="W280" s="25">
        <f t="shared" si="131"/>
        <v>0</v>
      </c>
      <c r="X280" s="25">
        <f>VLOOKUP(CONCATENATE($F280," ",$G280),AllocFactorMatrix,(X$4+1),FALSE)*$E283</f>
        <v>0</v>
      </c>
      <c r="Y280" s="25">
        <f>VLOOKUP(CONCATENATE($F280," ",$G280),AllocFactorMatrix,(Y$4+1),FALSE)*$E283</f>
        <v>0</v>
      </c>
      <c r="Z280" s="25">
        <f t="shared" si="126"/>
        <v>0</v>
      </c>
      <c r="AA280" s="25">
        <f>VLOOKUP(CONCATENATE($F280," ",$G280),AllocFactorMatrix,(AA$4+1),FALSE)*$E283</f>
        <v>0</v>
      </c>
      <c r="AB280" s="25">
        <f>VLOOKUP(CONCATENATE($F280," ",$G280),AllocFactorMatrix,(AB$4+1),FALSE)*$E283</f>
        <v>0</v>
      </c>
      <c r="AC280" s="25">
        <f>VLOOKUP(CONCATENATE($F280," ",$G280),AllocFactorMatrix,(AC$4+1),FALSE)*$E283</f>
        <v>0</v>
      </c>
    </row>
    <row r="281" spans="4:29" hidden="1" outlineLevel="1">
      <c r="F281" s="61" t="str">
        <f>F283</f>
        <v>RB_GUP-Land_T</v>
      </c>
      <c r="G281" s="20" t="str">
        <f>$G$13</f>
        <v>ENERGY</v>
      </c>
      <c r="H281" s="24">
        <f t="shared" si="124"/>
        <v>0</v>
      </c>
      <c r="I281" s="25">
        <f>VLOOKUP(CONCATENATE($F281," ",$G281),AllocFactorMatrix,(I$4+1),FALSE)*$E283</f>
        <v>0</v>
      </c>
      <c r="J281" s="25">
        <f>VLOOKUP(CONCATENATE($F281," ",$G281),AllocFactorMatrix,(J$4+1),FALSE)*$E283</f>
        <v>0</v>
      </c>
      <c r="K281" s="25">
        <f>VLOOKUP(CONCATENATE($F281," ",$G281),AllocFactorMatrix,(K$4+1),FALSE)*$E283</f>
        <v>0</v>
      </c>
      <c r="L281" s="25">
        <f>VLOOKUP(CONCATENATE($F281," ",$G281),AllocFactorMatrix,(L$4+1),FALSE)*$E283</f>
        <v>0</v>
      </c>
      <c r="M281" s="25">
        <f t="shared" si="129"/>
        <v>0</v>
      </c>
      <c r="N281" s="25">
        <f>VLOOKUP(CONCATENATE($F281," ",$G281),AllocFactorMatrix,(N$4+1),FALSE)*$E283</f>
        <v>0</v>
      </c>
      <c r="O281" s="25">
        <f>VLOOKUP(CONCATENATE($F281," ",$G281),AllocFactorMatrix,(O$4+1),FALSE)*$E283</f>
        <v>0</v>
      </c>
      <c r="P281" s="25">
        <f>VLOOKUP(CONCATENATE($F281," ",$G281),AllocFactorMatrix,(P$4+1),FALSE)*$E283</f>
        <v>0</v>
      </c>
      <c r="Q281" s="25">
        <f>VLOOKUP(CONCATENATE($F281," ",$G281),AllocFactorMatrix,(Q$4+1),FALSE)*$E283</f>
        <v>0</v>
      </c>
      <c r="R281" s="25">
        <f t="shared" si="127"/>
        <v>0</v>
      </c>
      <c r="S281" s="25">
        <f>VLOOKUP(CONCATENATE($F281," ",$G281),AllocFactorMatrix,(S$4+1),FALSE)*$E283</f>
        <v>0</v>
      </c>
      <c r="T281" s="25">
        <f>VLOOKUP(CONCATENATE($F281," ",$G281),AllocFactorMatrix,(T$4+1),FALSE)*$E283</f>
        <v>0</v>
      </c>
      <c r="U281" s="25">
        <f>VLOOKUP(CONCATENATE($F281," ",$G281),AllocFactorMatrix,(U$4+1),FALSE)*$E283</f>
        <v>0</v>
      </c>
      <c r="V281" s="25">
        <f>VLOOKUP(CONCATENATE($F281," ",$G281),AllocFactorMatrix,(V$4+1),FALSE)*$E283</f>
        <v>0</v>
      </c>
      <c r="W281" s="25">
        <f t="shared" si="131"/>
        <v>0</v>
      </c>
      <c r="X281" s="25">
        <f>VLOOKUP(CONCATENATE($F281," ",$G281),AllocFactorMatrix,(X$4+1),FALSE)*$E283</f>
        <v>0</v>
      </c>
      <c r="Y281" s="25">
        <f>VLOOKUP(CONCATENATE($F281," ",$G281),AllocFactorMatrix,(Y$4+1),FALSE)*$E283</f>
        <v>0</v>
      </c>
      <c r="Z281" s="25">
        <f t="shared" si="126"/>
        <v>0</v>
      </c>
      <c r="AA281" s="25">
        <f>VLOOKUP(CONCATENATE($F281," ",$G281),AllocFactorMatrix,(AA$4+1),FALSE)*$E283</f>
        <v>0</v>
      </c>
      <c r="AB281" s="25">
        <f>VLOOKUP(CONCATENATE($F281," ",$G281),AllocFactorMatrix,(AB$4+1),FALSE)*$E283</f>
        <v>0</v>
      </c>
      <c r="AC281" s="25">
        <f>VLOOKUP(CONCATENATE($F281," ",$G281),AllocFactorMatrix,(AC$4+1),FALSE)*$E283</f>
        <v>0</v>
      </c>
    </row>
    <row r="282" spans="4:29" hidden="1" outlineLevel="1">
      <c r="F282" s="61" t="str">
        <f>F283</f>
        <v>RB_GUP-Land_T</v>
      </c>
      <c r="G282" s="20" t="str">
        <f>$G$14</f>
        <v>CUSTOMER</v>
      </c>
      <c r="H282" s="24">
        <f t="shared" si="124"/>
        <v>0</v>
      </c>
      <c r="I282" s="25">
        <f>VLOOKUP(CONCATENATE($F282," ",$G282),AllocFactorMatrix,(I$4+1),FALSE)*$E283</f>
        <v>0</v>
      </c>
      <c r="J282" s="25">
        <f>VLOOKUP(CONCATENATE($F282," ",$G282),AllocFactorMatrix,(J$4+1),FALSE)*$E283</f>
        <v>0</v>
      </c>
      <c r="K282" s="25">
        <f>VLOOKUP(CONCATENATE($F282," ",$G282),AllocFactorMatrix,(K$4+1),FALSE)*$E283</f>
        <v>0</v>
      </c>
      <c r="L282" s="25">
        <f>VLOOKUP(CONCATENATE($F282," ",$G282),AllocFactorMatrix,(L$4+1),FALSE)*$E283</f>
        <v>0</v>
      </c>
      <c r="M282" s="25">
        <f t="shared" si="129"/>
        <v>0</v>
      </c>
      <c r="N282" s="25">
        <f>VLOOKUP(CONCATENATE($F282," ",$G282),AllocFactorMatrix,(N$4+1),FALSE)*$E283</f>
        <v>0</v>
      </c>
      <c r="O282" s="25">
        <f>VLOOKUP(CONCATENATE($F282," ",$G282),AllocFactorMatrix,(O$4+1),FALSE)*$E283</f>
        <v>0</v>
      </c>
      <c r="P282" s="25">
        <f>VLOOKUP(CONCATENATE($F282," ",$G282),AllocFactorMatrix,(P$4+1),FALSE)*$E283</f>
        <v>0</v>
      </c>
      <c r="Q282" s="25">
        <f>VLOOKUP(CONCATENATE($F282," ",$G282),AllocFactorMatrix,(Q$4+1),FALSE)*$E283</f>
        <v>0</v>
      </c>
      <c r="R282" s="25">
        <f t="shared" si="127"/>
        <v>0</v>
      </c>
      <c r="S282" s="25">
        <f>VLOOKUP(CONCATENATE($F282," ",$G282),AllocFactorMatrix,(S$4+1),FALSE)*$E283</f>
        <v>0</v>
      </c>
      <c r="T282" s="25">
        <f>VLOOKUP(CONCATENATE($F282," ",$G282),AllocFactorMatrix,(T$4+1),FALSE)*$E283</f>
        <v>0</v>
      </c>
      <c r="U282" s="25">
        <f>VLOOKUP(CONCATENATE($F282," ",$G282),AllocFactorMatrix,(U$4+1),FALSE)*$E283</f>
        <v>0</v>
      </c>
      <c r="V282" s="25">
        <f>VLOOKUP(CONCATENATE($F282," ",$G282),AllocFactorMatrix,(V$4+1),FALSE)*$E283</f>
        <v>0</v>
      </c>
      <c r="W282" s="25">
        <f t="shared" si="131"/>
        <v>0</v>
      </c>
      <c r="X282" s="25">
        <f>VLOOKUP(CONCATENATE($F282," ",$G282),AllocFactorMatrix,(X$4+1),FALSE)*$E283</f>
        <v>0</v>
      </c>
      <c r="Y282" s="25">
        <f>VLOOKUP(CONCATENATE($F282," ",$G282),AllocFactorMatrix,(Y$4+1),FALSE)*$E283</f>
        <v>0</v>
      </c>
      <c r="Z282" s="25">
        <f t="shared" si="126"/>
        <v>0</v>
      </c>
      <c r="AA282" s="25">
        <f>VLOOKUP(CONCATENATE($F282," ",$G282),AllocFactorMatrix,(AA$4+1),FALSE)*$E283</f>
        <v>0</v>
      </c>
      <c r="AB282" s="25">
        <f>VLOOKUP(CONCATENATE($F282," ",$G282),AllocFactorMatrix,(AB$4+1),FALSE)*$E283</f>
        <v>0</v>
      </c>
      <c r="AC282" s="25">
        <f>VLOOKUP(CONCATENATE($F282," ",$G282),AllocFactorMatrix,(AC$4+1),FALSE)*$E283</f>
        <v>0</v>
      </c>
    </row>
    <row r="283" spans="4:29" collapsed="1">
      <c r="D283" s="20" t="s">
        <v>210</v>
      </c>
      <c r="E283" s="22">
        <f>-'Sch 4'!E186-E275-E308</f>
        <v>-295322857.32999998</v>
      </c>
      <c r="F283" s="61" t="s">
        <v>547</v>
      </c>
      <c r="G283" s="20" t="str">
        <f>$G$15</f>
        <v>TOTAL</v>
      </c>
      <c r="H283" s="24">
        <f t="shared" si="124"/>
        <v>-295322857.32999998</v>
      </c>
      <c r="I283" s="25">
        <f>VLOOKUP(CONCATENATE($F283," ",$G283),AllocFactorMatrix,(I$4+1),FALSE)*$E283</f>
        <v>-143506669.48312926</v>
      </c>
      <c r="J283" s="25">
        <f>VLOOKUP(CONCATENATE($F283," ",$G283),AllocFactorMatrix,(J$4+1),FALSE)*$E283</f>
        <v>-36422779.735422119</v>
      </c>
      <c r="K283" s="25">
        <f>VLOOKUP(CONCATENATE($F283," ",$G283),AllocFactorMatrix,(K$4+1),FALSE)*$E283</f>
        <v>-425444.87011459813</v>
      </c>
      <c r="L283" s="25">
        <f>VLOOKUP(CONCATENATE($F283," ",$G283),AllocFactorMatrix,(L$4+1),FALSE)*$E283</f>
        <v>-11455.038316160711</v>
      </c>
      <c r="M283" s="25">
        <f t="shared" si="129"/>
        <v>-36859679.643852875</v>
      </c>
      <c r="N283" s="25">
        <f>VLOOKUP(CONCATENATE($F283," ",$G283),AllocFactorMatrix,(N$4+1),FALSE)*$E283</f>
        <v>-15418588.743323337</v>
      </c>
      <c r="O283" s="25">
        <f>VLOOKUP(CONCATENATE($F283," ",$G283),AllocFactorMatrix,(O$4+1),FALSE)*$E283</f>
        <v>-4385115.0849045841</v>
      </c>
      <c r="P283" s="25">
        <f>VLOOKUP(CONCATENATE($F283," ",$G283),AllocFactorMatrix,(P$4+1),FALSE)*$E283</f>
        <v>-376539.51111516065</v>
      </c>
      <c r="Q283" s="25">
        <f>VLOOKUP(CONCATENATE($F283," ",$G283),AllocFactorMatrix,(Q$4+1),FALSE)*$E283</f>
        <v>-52082.856563615569</v>
      </c>
      <c r="R283" s="25">
        <f t="shared" si="127"/>
        <v>-20232326.195906699</v>
      </c>
      <c r="S283" s="25">
        <f>VLOOKUP(CONCATENATE($F283," ",$G283),AllocFactorMatrix,(S$4+1),FALSE)*$E283</f>
        <v>-908023.16796136845</v>
      </c>
      <c r="T283" s="25">
        <f>VLOOKUP(CONCATENATE($F283," ",$G283),AllocFactorMatrix,(T$4+1),FALSE)*$E283</f>
        <v>-10063317.866020527</v>
      </c>
      <c r="U283" s="25">
        <f>VLOOKUP(CONCATENATE($F283," ",$G283),AllocFactorMatrix,(U$4+1),FALSE)*$E283</f>
        <v>-71454644.146243453</v>
      </c>
      <c r="V283" s="25">
        <f>VLOOKUP(CONCATENATE($F283," ",$G283),AllocFactorMatrix,(V$4+1),FALSE)*$E283</f>
        <v>-7511969.6654443024</v>
      </c>
      <c r="W283" s="25">
        <f t="shared" si="131"/>
        <v>-89937954.845669642</v>
      </c>
      <c r="X283" s="25">
        <f>VLOOKUP(CONCATENATE($F283," ",$G283),AllocFactorMatrix,(X$4+1),FALSE)*$E283</f>
        <v>-4184877.3810829101</v>
      </c>
      <c r="Y283" s="25">
        <f>VLOOKUP(CONCATENATE($F283," ",$G283),AllocFactorMatrix,(Y$4+1),FALSE)*$E283</f>
        <v>-100763.98291587539</v>
      </c>
      <c r="Z283" s="25">
        <f t="shared" si="126"/>
        <v>-4285641.3639987856</v>
      </c>
      <c r="AA283" s="25">
        <f>VLOOKUP(CONCATENATE($F283," ",$G283),AllocFactorMatrix,(AA$4+1),FALSE)*$E283</f>
        <v>-71732.415041865286</v>
      </c>
      <c r="AB283" s="25">
        <f>VLOOKUP(CONCATENATE($F283," ",$G283),AllocFactorMatrix,(AB$4+1),FALSE)*$E283</f>
        <v>-343505.27468859946</v>
      </c>
      <c r="AC283" s="25">
        <f>VLOOKUP(CONCATENATE($F283," ",$G283),AllocFactorMatrix,(AC$4+1),FALSE)*$E283</f>
        <v>-85348.107712215235</v>
      </c>
    </row>
    <row r="284" spans="4:29" hidden="1" outlineLevel="1">
      <c r="F284" s="61" t="str">
        <f>F291</f>
        <v>RB_GUP-Land_D</v>
      </c>
      <c r="G284" s="20" t="str">
        <f>$G$8</f>
        <v>PRODUCTION</v>
      </c>
      <c r="H284" s="24">
        <f t="shared" si="124"/>
        <v>0</v>
      </c>
      <c r="I284" s="25">
        <f>VLOOKUP(CONCATENATE($F284," ",$G284),AllocFactorMatrix,(I$4+1),FALSE)*$E291</f>
        <v>0</v>
      </c>
      <c r="J284" s="25">
        <f>VLOOKUP(CONCATENATE($F284," ",$G284),AllocFactorMatrix,(J$4+1),FALSE)*$E291</f>
        <v>0</v>
      </c>
      <c r="K284" s="25">
        <f>VLOOKUP(CONCATENATE($F284," ",$G284),AllocFactorMatrix,(K$4+1),FALSE)*$E291</f>
        <v>0</v>
      </c>
      <c r="L284" s="25">
        <f>VLOOKUP(CONCATENATE($F284," ",$G284),AllocFactorMatrix,(L$4+1),FALSE)*$E291</f>
        <v>0</v>
      </c>
      <c r="M284" s="25">
        <f t="shared" si="129"/>
        <v>0</v>
      </c>
      <c r="N284" s="25">
        <f>VLOOKUP(CONCATENATE($F284," ",$G284),AllocFactorMatrix,(N$4+1),FALSE)*$E291</f>
        <v>0</v>
      </c>
      <c r="O284" s="25">
        <f>VLOOKUP(CONCATENATE($F284," ",$G284),AllocFactorMatrix,(O$4+1),FALSE)*$E291</f>
        <v>0</v>
      </c>
      <c r="P284" s="25">
        <f>VLOOKUP(CONCATENATE($F284," ",$G284),AllocFactorMatrix,(P$4+1),FALSE)*$E291</f>
        <v>0</v>
      </c>
      <c r="Q284" s="25">
        <f>VLOOKUP(CONCATENATE($F284," ",$G284),AllocFactorMatrix,(Q$4+1),FALSE)*$E291</f>
        <v>0</v>
      </c>
      <c r="R284" s="25">
        <f t="shared" si="127"/>
        <v>0</v>
      </c>
      <c r="S284" s="25">
        <f>VLOOKUP(CONCATENATE($F284," ",$G284),AllocFactorMatrix,(S$4+1),FALSE)*$E291</f>
        <v>0</v>
      </c>
      <c r="T284" s="25">
        <f>VLOOKUP(CONCATENATE($F284," ",$G284),AllocFactorMatrix,(T$4+1),FALSE)*$E291</f>
        <v>0</v>
      </c>
      <c r="U284" s="25">
        <f>VLOOKUP(CONCATENATE($F284," ",$G284),AllocFactorMatrix,(U$4+1),FALSE)*$E291</f>
        <v>0</v>
      </c>
      <c r="V284" s="25">
        <f>VLOOKUP(CONCATENATE($F284," ",$G284),AllocFactorMatrix,(V$4+1),FALSE)*$E291</f>
        <v>0</v>
      </c>
      <c r="W284" s="25">
        <f>SUBTOTAL(9,S284:V284)</f>
        <v>0</v>
      </c>
      <c r="X284" s="25">
        <f>VLOOKUP(CONCATENATE($F284," ",$G284),AllocFactorMatrix,(X$4+1),FALSE)*$E291</f>
        <v>0</v>
      </c>
      <c r="Y284" s="25">
        <f>VLOOKUP(CONCATENATE($F284," ",$G284),AllocFactorMatrix,(Y$4+1),FALSE)*$E291</f>
        <v>0</v>
      </c>
      <c r="Z284" s="25">
        <f t="shared" si="126"/>
        <v>0</v>
      </c>
      <c r="AA284" s="25">
        <f>VLOOKUP(CONCATENATE($F284," ",$G284),AllocFactorMatrix,(AA$4+1),FALSE)*$E291</f>
        <v>0</v>
      </c>
      <c r="AB284" s="25">
        <f>VLOOKUP(CONCATENATE($F284," ",$G284),AllocFactorMatrix,(AB$4+1),FALSE)*$E291</f>
        <v>0</v>
      </c>
      <c r="AC284" s="25">
        <f>VLOOKUP(CONCATENATE($F284," ",$G284),AllocFactorMatrix,(AC$4+1),FALSE)*$E291</f>
        <v>0</v>
      </c>
    </row>
    <row r="285" spans="4:29" hidden="1" outlineLevel="1">
      <c r="F285" s="61" t="str">
        <f>F291</f>
        <v>RB_GUP-Land_D</v>
      </c>
      <c r="G285" s="20" t="str">
        <f>$G$9</f>
        <v>BULKTRAN</v>
      </c>
      <c r="H285" s="24">
        <f t="shared" si="124"/>
        <v>0</v>
      </c>
      <c r="I285" s="25">
        <f>VLOOKUP(CONCATENATE($F285," ",$G285),AllocFactorMatrix,(I$4+1),FALSE)*$E291</f>
        <v>0</v>
      </c>
      <c r="J285" s="25">
        <f>VLOOKUP(CONCATENATE($F285," ",$G285),AllocFactorMatrix,(J$4+1),FALSE)*$E291</f>
        <v>0</v>
      </c>
      <c r="K285" s="25">
        <f>VLOOKUP(CONCATENATE($F285," ",$G285),AllocFactorMatrix,(K$4+1),FALSE)*$E291</f>
        <v>0</v>
      </c>
      <c r="L285" s="25">
        <f>VLOOKUP(CONCATENATE($F285," ",$G285),AllocFactorMatrix,(L$4+1),FALSE)*$E291</f>
        <v>0</v>
      </c>
      <c r="M285" s="25">
        <f t="shared" si="129"/>
        <v>0</v>
      </c>
      <c r="N285" s="25">
        <f>VLOOKUP(CONCATENATE($F285," ",$G285),AllocFactorMatrix,(N$4+1),FALSE)*$E291</f>
        <v>0</v>
      </c>
      <c r="O285" s="25">
        <f>VLOOKUP(CONCATENATE($F285," ",$G285),AllocFactorMatrix,(O$4+1),FALSE)*$E291</f>
        <v>0</v>
      </c>
      <c r="P285" s="25">
        <f>VLOOKUP(CONCATENATE($F285," ",$G285),AllocFactorMatrix,(P$4+1),FALSE)*$E291</f>
        <v>0</v>
      </c>
      <c r="Q285" s="25">
        <f>VLOOKUP(CONCATENATE($F285," ",$G285),AllocFactorMatrix,(Q$4+1),FALSE)*$E291</f>
        <v>0</v>
      </c>
      <c r="R285" s="25">
        <f t="shared" si="127"/>
        <v>0</v>
      </c>
      <c r="S285" s="25">
        <f>VLOOKUP(CONCATENATE($F285," ",$G285),AllocFactorMatrix,(S$4+1),FALSE)*$E291</f>
        <v>0</v>
      </c>
      <c r="T285" s="25">
        <f>VLOOKUP(CONCATENATE($F285," ",$G285),AllocFactorMatrix,(T$4+1),FALSE)*$E291</f>
        <v>0</v>
      </c>
      <c r="U285" s="25">
        <f>VLOOKUP(CONCATENATE($F285," ",$G285),AllocFactorMatrix,(U$4+1),FALSE)*$E291</f>
        <v>0</v>
      </c>
      <c r="V285" s="25">
        <f>VLOOKUP(CONCATENATE($F285," ",$G285),AllocFactorMatrix,(V$4+1),FALSE)*$E291</f>
        <v>0</v>
      </c>
      <c r="W285" s="25">
        <f t="shared" ref="W285:W291" si="132">SUBTOTAL(9,S285:V285)</f>
        <v>0</v>
      </c>
      <c r="X285" s="25">
        <f>VLOOKUP(CONCATENATE($F285," ",$G285),AllocFactorMatrix,(X$4+1),FALSE)*$E291</f>
        <v>0</v>
      </c>
      <c r="Y285" s="25">
        <f>VLOOKUP(CONCATENATE($F285," ",$G285),AllocFactorMatrix,(Y$4+1),FALSE)*$E291</f>
        <v>0</v>
      </c>
      <c r="Z285" s="25">
        <f t="shared" si="126"/>
        <v>0</v>
      </c>
      <c r="AA285" s="25">
        <f>VLOOKUP(CONCATENATE($F285," ",$G285),AllocFactorMatrix,(AA$4+1),FALSE)*$E291</f>
        <v>0</v>
      </c>
      <c r="AB285" s="25">
        <f>VLOOKUP(CONCATENATE($F285," ",$G285),AllocFactorMatrix,(AB$4+1),FALSE)*$E291</f>
        <v>0</v>
      </c>
      <c r="AC285" s="25">
        <f>VLOOKUP(CONCATENATE($F285," ",$G285),AllocFactorMatrix,(AC$4+1),FALSE)*$E291</f>
        <v>0</v>
      </c>
    </row>
    <row r="286" spans="4:29" hidden="1" outlineLevel="1">
      <c r="F286" s="61" t="str">
        <f>F291</f>
        <v>RB_GUP-Land_D</v>
      </c>
      <c r="G286" s="20" t="str">
        <f>$G$10</f>
        <v>SUBTRAN</v>
      </c>
      <c r="H286" s="24">
        <f t="shared" si="124"/>
        <v>0</v>
      </c>
      <c r="I286" s="25">
        <f>VLOOKUP(CONCATENATE($F286," ",$G286),AllocFactorMatrix,(I$4+1),FALSE)*$E291</f>
        <v>0</v>
      </c>
      <c r="J286" s="25">
        <f>VLOOKUP(CONCATENATE($F286," ",$G286),AllocFactorMatrix,(J$4+1),FALSE)*$E291</f>
        <v>0</v>
      </c>
      <c r="K286" s="25">
        <f>VLOOKUP(CONCATENATE($F286," ",$G286),AllocFactorMatrix,(K$4+1),FALSE)*$E291</f>
        <v>0</v>
      </c>
      <c r="L286" s="25">
        <f>VLOOKUP(CONCATENATE($F286," ",$G286),AllocFactorMatrix,(L$4+1),FALSE)*$E291</f>
        <v>0</v>
      </c>
      <c r="M286" s="25">
        <f t="shared" si="129"/>
        <v>0</v>
      </c>
      <c r="N286" s="25">
        <f>VLOOKUP(CONCATENATE($F286," ",$G286),AllocFactorMatrix,(N$4+1),FALSE)*$E291</f>
        <v>0</v>
      </c>
      <c r="O286" s="25">
        <f>VLOOKUP(CONCATENATE($F286," ",$G286),AllocFactorMatrix,(O$4+1),FALSE)*$E291</f>
        <v>0</v>
      </c>
      <c r="P286" s="25">
        <f>VLOOKUP(CONCATENATE($F286," ",$G286),AllocFactorMatrix,(P$4+1),FALSE)*$E291</f>
        <v>0</v>
      </c>
      <c r="Q286" s="25">
        <f>VLOOKUP(CONCATENATE($F286," ",$G286),AllocFactorMatrix,(Q$4+1),FALSE)*$E291</f>
        <v>0</v>
      </c>
      <c r="R286" s="25">
        <f t="shared" si="127"/>
        <v>0</v>
      </c>
      <c r="S286" s="25">
        <f>VLOOKUP(CONCATENATE($F286," ",$G286),AllocFactorMatrix,(S$4+1),FALSE)*$E291</f>
        <v>0</v>
      </c>
      <c r="T286" s="25">
        <f>VLOOKUP(CONCATENATE($F286," ",$G286),AllocFactorMatrix,(T$4+1),FALSE)*$E291</f>
        <v>0</v>
      </c>
      <c r="U286" s="25">
        <f>VLOOKUP(CONCATENATE($F286," ",$G286),AllocFactorMatrix,(U$4+1),FALSE)*$E291</f>
        <v>0</v>
      </c>
      <c r="V286" s="25">
        <f>VLOOKUP(CONCATENATE($F286," ",$G286),AllocFactorMatrix,(V$4+1),FALSE)*$E291</f>
        <v>0</v>
      </c>
      <c r="W286" s="25">
        <f t="shared" si="132"/>
        <v>0</v>
      </c>
      <c r="X286" s="25">
        <f>VLOOKUP(CONCATENATE($F286," ",$G286),AllocFactorMatrix,(X$4+1),FALSE)*$E291</f>
        <v>0</v>
      </c>
      <c r="Y286" s="25">
        <f>VLOOKUP(CONCATENATE($F286," ",$G286),AllocFactorMatrix,(Y$4+1),FALSE)*$E291</f>
        <v>0</v>
      </c>
      <c r="Z286" s="25">
        <f t="shared" si="126"/>
        <v>0</v>
      </c>
      <c r="AA286" s="25">
        <f>VLOOKUP(CONCATENATE($F286," ",$G286),AllocFactorMatrix,(AA$4+1),FALSE)*$E291</f>
        <v>0</v>
      </c>
      <c r="AB286" s="25">
        <f>VLOOKUP(CONCATENATE($F286," ",$G286),AllocFactorMatrix,(AB$4+1),FALSE)*$E291</f>
        <v>0</v>
      </c>
      <c r="AC286" s="25">
        <f>VLOOKUP(CONCATENATE($F286," ",$G286),AllocFactorMatrix,(AC$4+1),FALSE)*$E291</f>
        <v>0</v>
      </c>
    </row>
    <row r="287" spans="4:29" hidden="1" outlineLevel="1">
      <c r="F287" s="61" t="str">
        <f>F291</f>
        <v>RB_GUP-Land_D</v>
      </c>
      <c r="G287" s="20" t="str">
        <f>$G$11</f>
        <v>DISTPRI</v>
      </c>
      <c r="H287" s="24">
        <f t="shared" si="124"/>
        <v>-162834869.1465081</v>
      </c>
      <c r="I287" s="25">
        <f>VLOOKUP(CONCATENATE($F287," ",$G287),AllocFactorMatrix,(I$4+1),FALSE)*$E291</f>
        <v>-108203551.3950218</v>
      </c>
      <c r="J287" s="25">
        <f>VLOOKUP(CONCATENATE($F287," ",$G287),AllocFactorMatrix,(J$4+1),FALSE)*$E291</f>
        <v>-27241502.098796099</v>
      </c>
      <c r="K287" s="25">
        <f>VLOOKUP(CONCATENATE($F287," ",$G287),AllocFactorMatrix,(K$4+1),FALSE)*$E291</f>
        <v>-317898.56680944801</v>
      </c>
      <c r="L287" s="25">
        <f>VLOOKUP(CONCATENATE($F287," ",$G287),AllocFactorMatrix,(L$4+1),FALSE)*$E291</f>
        <v>0</v>
      </c>
      <c r="M287" s="25">
        <f t="shared" si="129"/>
        <v>-27559400.665605549</v>
      </c>
      <c r="N287" s="25">
        <f>VLOOKUP(CONCATENATE($F287," ",$G287),AllocFactorMatrix,(N$4+1),FALSE)*$E291</f>
        <v>-11747290.296280757</v>
      </c>
      <c r="O287" s="25">
        <f>VLOOKUP(CONCATENATE($F287," ",$G287),AllocFactorMatrix,(O$4+1),FALSE)*$E291</f>
        <v>-3334801.9125853539</v>
      </c>
      <c r="P287" s="25">
        <f>VLOOKUP(CONCATENATE($F287," ",$G287),AllocFactorMatrix,(P$4+1),FALSE)*$E291</f>
        <v>0</v>
      </c>
      <c r="Q287" s="25">
        <f>VLOOKUP(CONCATENATE($F287," ",$G287),AllocFactorMatrix,(Q$4+1),FALSE)*$E291</f>
        <v>0</v>
      </c>
      <c r="R287" s="25">
        <f t="shared" si="127"/>
        <v>-15082092.20886611</v>
      </c>
      <c r="S287" s="25">
        <f>VLOOKUP(CONCATENATE($F287," ",$G287),AllocFactorMatrix,(S$4+1),FALSE)*$E291</f>
        <v>-669991.12899050757</v>
      </c>
      <c r="T287" s="25">
        <f>VLOOKUP(CONCATENATE($F287," ",$G287),AllocFactorMatrix,(T$4+1),FALSE)*$E291</f>
        <v>-7749384.583801033</v>
      </c>
      <c r="U287" s="25">
        <f>VLOOKUP(CONCATENATE($F287," ",$G287),AllocFactorMatrix,(U$4+1),FALSE)*$E291</f>
        <v>0</v>
      </c>
      <c r="V287" s="25">
        <f>VLOOKUP(CONCATENATE($F287," ",$G287),AllocFactorMatrix,(V$4+1),FALSE)*$E291</f>
        <v>0</v>
      </c>
      <c r="W287" s="25">
        <f t="shared" si="132"/>
        <v>-8419375.7127915397</v>
      </c>
      <c r="X287" s="25">
        <f>VLOOKUP(CONCATENATE($F287," ",$G287),AllocFactorMatrix,(X$4+1),FALSE)*$E291</f>
        <v>-3188016.6596809337</v>
      </c>
      <c r="Y287" s="25">
        <f>VLOOKUP(CONCATENATE($F287," ",$G287),AllocFactorMatrix,(Y$4+1),FALSE)*$E291</f>
        <v>-76382.243726620072</v>
      </c>
      <c r="Z287" s="25">
        <f t="shared" si="126"/>
        <v>-3264398.9034075537</v>
      </c>
      <c r="AA287" s="25">
        <f>VLOOKUP(CONCATENATE($F287," ",$G287),AllocFactorMatrix,(AA$4+1),FALSE)*$E291</f>
        <v>-54849.064247639755</v>
      </c>
      <c r="AB287" s="25">
        <f>VLOOKUP(CONCATENATE($F287," ",$G287),AllocFactorMatrix,(AB$4+1),FALSE)*$E291</f>
        <v>-201059.37959414779</v>
      </c>
      <c r="AC287" s="25">
        <f>VLOOKUP(CONCATENATE($F287," ",$G287),AllocFactorMatrix,(AC$4+1),FALSE)*$E291</f>
        <v>-50141.816973800946</v>
      </c>
    </row>
    <row r="288" spans="4:29" hidden="1" outlineLevel="1">
      <c r="F288" s="61" t="str">
        <f>F291</f>
        <v>RB_GUP-Land_D</v>
      </c>
      <c r="G288" s="20" t="str">
        <f>$G$12</f>
        <v>DISTSEC</v>
      </c>
      <c r="H288" s="24">
        <f t="shared" si="124"/>
        <v>-74140226.021435618</v>
      </c>
      <c r="I288" s="25">
        <f>VLOOKUP(CONCATENATE($F288," ",$G288),AllocFactorMatrix,(I$4+1),FALSE)*$E291</f>
        <v>-55353223.387937509</v>
      </c>
      <c r="J288" s="25">
        <f>VLOOKUP(CONCATENATE($F288," ",$G288),AllocFactorMatrix,(J$4+1),FALSE)*$E291</f>
        <v>-12426065.149198119</v>
      </c>
      <c r="K288" s="25">
        <f>VLOOKUP(CONCATENATE($F288," ",$G288),AllocFactorMatrix,(K$4+1),FALSE)*$E291</f>
        <v>0</v>
      </c>
      <c r="L288" s="25">
        <f>VLOOKUP(CONCATENATE($F288," ",$G288),AllocFactorMatrix,(L$4+1),FALSE)*$E291</f>
        <v>0</v>
      </c>
      <c r="M288" s="25">
        <f t="shared" si="129"/>
        <v>-12426065.149198119</v>
      </c>
      <c r="N288" s="25">
        <f>VLOOKUP(CONCATENATE($F288," ",$G288),AllocFactorMatrix,(N$4+1),FALSE)*$E291</f>
        <v>-4380318.961953559</v>
      </c>
      <c r="O288" s="25">
        <f>VLOOKUP(CONCATENATE($F288," ",$G288),AllocFactorMatrix,(O$4+1),FALSE)*$E291</f>
        <v>0</v>
      </c>
      <c r="P288" s="25">
        <f>VLOOKUP(CONCATENATE($F288," ",$G288),AllocFactorMatrix,(P$4+1),FALSE)*$E291</f>
        <v>0</v>
      </c>
      <c r="Q288" s="25">
        <f>VLOOKUP(CONCATENATE($F288," ",$G288),AllocFactorMatrix,(Q$4+1),FALSE)*$E291</f>
        <v>0</v>
      </c>
      <c r="R288" s="25">
        <f t="shared" si="127"/>
        <v>-4380318.961953559</v>
      </c>
      <c r="S288" s="25">
        <f>VLOOKUP(CONCATENATE($F288," ",$G288),AllocFactorMatrix,(S$4+1),FALSE)*$E291</f>
        <v>-193875.35460797307</v>
      </c>
      <c r="T288" s="25">
        <f>VLOOKUP(CONCATENATE($F288," ",$G288),AllocFactorMatrix,(T$4+1),FALSE)*$E291</f>
        <v>0</v>
      </c>
      <c r="U288" s="25">
        <f>VLOOKUP(CONCATENATE($F288," ",$G288),AllocFactorMatrix,(U$4+1),FALSE)*$E291</f>
        <v>0</v>
      </c>
      <c r="V288" s="25">
        <f>VLOOKUP(CONCATENATE($F288," ",$G288),AllocFactorMatrix,(V$4+1),FALSE)*$E291</f>
        <v>0</v>
      </c>
      <c r="W288" s="25">
        <f t="shared" si="132"/>
        <v>-193875.35460797307</v>
      </c>
      <c r="X288" s="25">
        <f>VLOOKUP(CONCATENATE($F288," ",$G288),AllocFactorMatrix,(X$4+1),FALSE)*$E291</f>
        <v>-1219108.1088862459</v>
      </c>
      <c r="Y288" s="25">
        <f>VLOOKUP(CONCATENATE($F288," ",$G288),AllocFactorMatrix,(Y$4+1),FALSE)*$E291</f>
        <v>0</v>
      </c>
      <c r="Z288" s="25">
        <f t="shared" si="126"/>
        <v>-1219108.1088862459</v>
      </c>
      <c r="AA288" s="25">
        <f>VLOOKUP(CONCATENATE($F288," ",$G288),AllocFactorMatrix,(AA$4+1),FALSE)*$E291</f>
        <v>-19879.111311154669</v>
      </c>
      <c r="AB288" s="25">
        <f>VLOOKUP(CONCATENATE($F288," ",$G288),AllocFactorMatrix,(AB$4+1),FALSE)*$E291</f>
        <v>-438961.02857185545</v>
      </c>
      <c r="AC288" s="25">
        <f>VLOOKUP(CONCATENATE($F288," ",$G288),AllocFactorMatrix,(AC$4+1),FALSE)*$E291</f>
        <v>-108794.91896919972</v>
      </c>
    </row>
    <row r="289" spans="4:29" hidden="1" outlineLevel="1">
      <c r="F289" s="61" t="str">
        <f>F291</f>
        <v>RB_GUP-Land_D</v>
      </c>
      <c r="G289" s="20" t="str">
        <f>$G$13</f>
        <v>ENERGY</v>
      </c>
      <c r="H289" s="24">
        <f t="shared" si="124"/>
        <v>0</v>
      </c>
      <c r="I289" s="25">
        <f>VLOOKUP(CONCATENATE($F289," ",$G289),AllocFactorMatrix,(I$4+1),FALSE)*$E291</f>
        <v>0</v>
      </c>
      <c r="J289" s="25">
        <f>VLOOKUP(CONCATENATE($F289," ",$G289),AllocFactorMatrix,(J$4+1),FALSE)*$E291</f>
        <v>0</v>
      </c>
      <c r="K289" s="25">
        <f>VLOOKUP(CONCATENATE($F289," ",$G289),AllocFactorMatrix,(K$4+1),FALSE)*$E291</f>
        <v>0</v>
      </c>
      <c r="L289" s="25">
        <f>VLOOKUP(CONCATENATE($F289," ",$G289),AllocFactorMatrix,(L$4+1),FALSE)*$E291</f>
        <v>0</v>
      </c>
      <c r="M289" s="25">
        <f t="shared" si="129"/>
        <v>0</v>
      </c>
      <c r="N289" s="25">
        <f>VLOOKUP(CONCATENATE($F289," ",$G289),AllocFactorMatrix,(N$4+1),FALSE)*$E291</f>
        <v>0</v>
      </c>
      <c r="O289" s="25">
        <f>VLOOKUP(CONCATENATE($F289," ",$G289),AllocFactorMatrix,(O$4+1),FALSE)*$E291</f>
        <v>0</v>
      </c>
      <c r="P289" s="25">
        <f>VLOOKUP(CONCATENATE($F289," ",$G289),AllocFactorMatrix,(P$4+1),FALSE)*$E291</f>
        <v>0</v>
      </c>
      <c r="Q289" s="25">
        <f>VLOOKUP(CONCATENATE($F289," ",$G289),AllocFactorMatrix,(Q$4+1),FALSE)*$E291</f>
        <v>0</v>
      </c>
      <c r="R289" s="25">
        <f t="shared" si="127"/>
        <v>0</v>
      </c>
      <c r="S289" s="25">
        <f>VLOOKUP(CONCATENATE($F289," ",$G289),AllocFactorMatrix,(S$4+1),FALSE)*$E291</f>
        <v>0</v>
      </c>
      <c r="T289" s="25">
        <f>VLOOKUP(CONCATENATE($F289," ",$G289),AllocFactorMatrix,(T$4+1),FALSE)*$E291</f>
        <v>0</v>
      </c>
      <c r="U289" s="25">
        <f>VLOOKUP(CONCATENATE($F289," ",$G289),AllocFactorMatrix,(U$4+1),FALSE)*$E291</f>
        <v>0</v>
      </c>
      <c r="V289" s="25">
        <f>VLOOKUP(CONCATENATE($F289," ",$G289),AllocFactorMatrix,(V$4+1),FALSE)*$E291</f>
        <v>0</v>
      </c>
      <c r="W289" s="25">
        <f t="shared" si="132"/>
        <v>0</v>
      </c>
      <c r="X289" s="25">
        <f>VLOOKUP(CONCATENATE($F289," ",$G289),AllocFactorMatrix,(X$4+1),FALSE)*$E291</f>
        <v>0</v>
      </c>
      <c r="Y289" s="25">
        <f>VLOOKUP(CONCATENATE($F289," ",$G289),AllocFactorMatrix,(Y$4+1),FALSE)*$E291</f>
        <v>0</v>
      </c>
      <c r="Z289" s="25">
        <f t="shared" si="126"/>
        <v>0</v>
      </c>
      <c r="AA289" s="25">
        <f>VLOOKUP(CONCATENATE($F289," ",$G289),AllocFactorMatrix,(AA$4+1),FALSE)*$E291</f>
        <v>0</v>
      </c>
      <c r="AB289" s="25">
        <f>VLOOKUP(CONCATENATE($F289," ",$G289),AllocFactorMatrix,(AB$4+1),FALSE)*$E291</f>
        <v>0</v>
      </c>
      <c r="AC289" s="25">
        <f>VLOOKUP(CONCATENATE($F289," ",$G289),AllocFactorMatrix,(AC$4+1),FALSE)*$E291</f>
        <v>0</v>
      </c>
    </row>
    <row r="290" spans="4:29" hidden="1" outlineLevel="1">
      <c r="F290" s="61" t="str">
        <f>F291</f>
        <v>RB_GUP-Land_D</v>
      </c>
      <c r="G290" s="20" t="str">
        <f>$G$14</f>
        <v>CUSTOMER</v>
      </c>
      <c r="H290" s="24">
        <f t="shared" si="124"/>
        <v>-148518109.83205631</v>
      </c>
      <c r="I290" s="25">
        <f>VLOOKUP(CONCATENATE($F290," ",$G290),AllocFactorMatrix,(I$4+1),FALSE)*$E291</f>
        <v>-106645193.6312457</v>
      </c>
      <c r="J290" s="25">
        <f>VLOOKUP(CONCATENATE($F290," ",$G290),AllocFactorMatrix,(J$4+1),FALSE)*$E291</f>
        <v>-26141080.611024998</v>
      </c>
      <c r="K290" s="25">
        <f>VLOOKUP(CONCATENATE($F290," ",$G290),AllocFactorMatrix,(K$4+1),FALSE)*$E291</f>
        <v>-212612.20099562782</v>
      </c>
      <c r="L290" s="25">
        <f>VLOOKUP(CONCATENATE($F290," ",$G290),AllocFactorMatrix,(L$4+1),FALSE)*$E291</f>
        <v>-30332.1797662764</v>
      </c>
      <c r="M290" s="25">
        <f t="shared" si="129"/>
        <v>-26384024.991786901</v>
      </c>
      <c r="N290" s="25">
        <f>VLOOKUP(CONCATENATE($F290," ",$G290),AllocFactorMatrix,(N$4+1),FALSE)*$E291</f>
        <v>-437084.57910684031</v>
      </c>
      <c r="O290" s="25">
        <f>VLOOKUP(CONCATENATE($F290," ",$G290),AllocFactorMatrix,(O$4+1),FALSE)*$E291</f>
        <v>-178129.04012821859</v>
      </c>
      <c r="P290" s="25">
        <f>VLOOKUP(CONCATENATE($F290," ",$G290),AllocFactorMatrix,(P$4+1),FALSE)*$E291</f>
        <v>-87032.432222757925</v>
      </c>
      <c r="Q290" s="25">
        <f>VLOOKUP(CONCATENATE($F290," ",$G290),AllocFactorMatrix,(Q$4+1),FALSE)*$E291</f>
        <v>-37298.830724695734</v>
      </c>
      <c r="R290" s="25">
        <f t="shared" si="127"/>
        <v>-739544.88218251255</v>
      </c>
      <c r="S290" s="25">
        <f>VLOOKUP(CONCATENATE($F290," ",$G290),AllocFactorMatrix,(S$4+1),FALSE)*$E291</f>
        <v>-6293.0958397518762</v>
      </c>
      <c r="T290" s="25">
        <f>VLOOKUP(CONCATENATE($F290," ",$G290),AllocFactorMatrix,(T$4+1),FALSE)*$E291</f>
        <v>-110937.45047622213</v>
      </c>
      <c r="U290" s="25">
        <f>VLOOKUP(CONCATENATE($F290," ",$G290),AllocFactorMatrix,(U$4+1),FALSE)*$E291</f>
        <v>-225677.73956779524</v>
      </c>
      <c r="V290" s="25">
        <f>VLOOKUP(CONCATENATE($F290," ",$G290),AllocFactorMatrix,(V$4+1),FALSE)*$E291</f>
        <v>-55948.588686756331</v>
      </c>
      <c r="W290" s="25">
        <f t="shared" si="132"/>
        <v>-398856.8745705256</v>
      </c>
      <c r="X290" s="25">
        <f>VLOOKUP(CONCATENATE($F290," ",$G290),AllocFactorMatrix,(X$4+1),FALSE)*$E291</f>
        <v>-147986.66443268009</v>
      </c>
      <c r="Y290" s="25">
        <f>VLOOKUP(CONCATENATE($F290," ",$G290),AllocFactorMatrix,(Y$4+1),FALSE)*$E291</f>
        <v>-2263.126640529732</v>
      </c>
      <c r="Z290" s="25">
        <f t="shared" si="126"/>
        <v>-150249.79107320981</v>
      </c>
      <c r="AA290" s="25">
        <f>VLOOKUP(CONCATENATE($F290," ",$G290),AllocFactorMatrix,(AA$4+1),FALSE)*$E291</f>
        <v>-8789.3662565448285</v>
      </c>
      <c r="AB290" s="25">
        <f>VLOOKUP(CONCATENATE($F290," ",$G290),AllocFactorMatrix,(AB$4+1),FALSE)*$E291</f>
        <v>-12326799.497491458</v>
      </c>
      <c r="AC290" s="25">
        <f>VLOOKUP(CONCATENATE($F290," ",$G290),AllocFactorMatrix,(AC$4+1),FALSE)*$E291</f>
        <v>-1864650.7974494703</v>
      </c>
    </row>
    <row r="291" spans="4:29" collapsed="1">
      <c r="D291" s="20" t="s">
        <v>8</v>
      </c>
      <c r="E291" s="22">
        <f>-'Sch 4'!E187</f>
        <v>-385493205</v>
      </c>
      <c r="F291" s="61" t="s">
        <v>548</v>
      </c>
      <c r="G291" s="20" t="str">
        <f>$G$15</f>
        <v>TOTAL</v>
      </c>
      <c r="H291" s="24">
        <f t="shared" si="124"/>
        <v>-385493205.00000018</v>
      </c>
      <c r="I291" s="25">
        <f>VLOOKUP(CONCATENATE($F291," ",$G291),AllocFactorMatrix,(I$4+1),FALSE)*$E291</f>
        <v>-270201968.41420501</v>
      </c>
      <c r="J291" s="25">
        <f>VLOOKUP(CONCATENATE($F291," ",$G291),AllocFactorMatrix,(J$4+1),FALSE)*$E291</f>
        <v>-65808647.859019212</v>
      </c>
      <c r="K291" s="25">
        <f>VLOOKUP(CONCATENATE($F291," ",$G291),AllocFactorMatrix,(K$4+1),FALSE)*$E291</f>
        <v>-530510.76780507585</v>
      </c>
      <c r="L291" s="25">
        <f>VLOOKUP(CONCATENATE($F291," ",$G291),AllocFactorMatrix,(L$4+1),FALSE)*$E291</f>
        <v>-30332.1797662764</v>
      </c>
      <c r="M291" s="25">
        <f t="shared" si="129"/>
        <v>-66369490.806590565</v>
      </c>
      <c r="N291" s="25">
        <f>VLOOKUP(CONCATENATE($F291," ",$G291),AllocFactorMatrix,(N$4+1),FALSE)*$E291</f>
        <v>-16564693.837341154</v>
      </c>
      <c r="O291" s="25">
        <f>VLOOKUP(CONCATENATE($F291," ",$G291),AllocFactorMatrix,(O$4+1),FALSE)*$E291</f>
        <v>-3512930.9527135724</v>
      </c>
      <c r="P291" s="25">
        <f>VLOOKUP(CONCATENATE($F291," ",$G291),AllocFactorMatrix,(P$4+1),FALSE)*$E291</f>
        <v>-87032.432222757925</v>
      </c>
      <c r="Q291" s="25">
        <f>VLOOKUP(CONCATENATE($F291," ",$G291),AllocFactorMatrix,(Q$4+1),FALSE)*$E291</f>
        <v>-37298.830724695734</v>
      </c>
      <c r="R291" s="25">
        <f t="shared" si="127"/>
        <v>-20201956.053002182</v>
      </c>
      <c r="S291" s="25">
        <f>VLOOKUP(CONCATENATE($F291," ",$G291),AllocFactorMatrix,(S$4+1),FALSE)*$E291</f>
        <v>-870159.5794382327</v>
      </c>
      <c r="T291" s="25">
        <f>VLOOKUP(CONCATENATE($F291," ",$G291),AllocFactorMatrix,(T$4+1),FALSE)*$E291</f>
        <v>-7860322.0342772538</v>
      </c>
      <c r="U291" s="25">
        <f>VLOOKUP(CONCATENATE($F291," ",$G291),AllocFactorMatrix,(U$4+1),FALSE)*$E291</f>
        <v>-225677.73956779524</v>
      </c>
      <c r="V291" s="25">
        <f>VLOOKUP(CONCATENATE($F291," ",$G291),AllocFactorMatrix,(V$4+1),FALSE)*$E291</f>
        <v>-55948.588686756331</v>
      </c>
      <c r="W291" s="25">
        <f t="shared" si="132"/>
        <v>-9012107.9419700392</v>
      </c>
      <c r="X291" s="25">
        <f>VLOOKUP(CONCATENATE($F291," ",$G291),AllocFactorMatrix,(X$4+1),FALSE)*$E291</f>
        <v>-4555111.4329998596</v>
      </c>
      <c r="Y291" s="25">
        <f>VLOOKUP(CONCATENATE($F291," ",$G291),AllocFactorMatrix,(Y$4+1),FALSE)*$E291</f>
        <v>-78645.370367149808</v>
      </c>
      <c r="Z291" s="25">
        <f t="shared" si="126"/>
        <v>-4633756.8033670094</v>
      </c>
      <c r="AA291" s="25">
        <f>VLOOKUP(CONCATENATE($F291," ",$G291),AllocFactorMatrix,(AA$4+1),FALSE)*$E291</f>
        <v>-83517.541815339253</v>
      </c>
      <c r="AB291" s="25">
        <f>VLOOKUP(CONCATENATE($F291," ",$G291),AllocFactorMatrix,(AB$4+1),FALSE)*$E291</f>
        <v>-12966819.905657461</v>
      </c>
      <c r="AC291" s="25">
        <f>VLOOKUP(CONCATENATE($F291," ",$G291),AllocFactorMatrix,(AC$4+1),FALSE)*$E291</f>
        <v>-2023587.5333924708</v>
      </c>
    </row>
    <row r="292" spans="4:29" hidden="1" outlineLevel="1">
      <c r="F292" s="61" t="str">
        <f>F299</f>
        <v>RB_GUP-Land_G</v>
      </c>
      <c r="G292" s="20" t="str">
        <f>$G$8</f>
        <v>PRODUCTION</v>
      </c>
      <c r="H292" s="24">
        <f t="shared" ca="1" si="124"/>
        <v>-16031856.660731031</v>
      </c>
      <c r="I292" s="25">
        <f ca="1">VLOOKUP(CONCATENATE($F292," ",$G292),AllocFactorMatrix,(I$4+1),FALSE)*$E299</f>
        <v>-7861107.3617784251</v>
      </c>
      <c r="J292" s="25">
        <f ca="1">VLOOKUP(CONCATENATE($F292," ",$G292),AllocFactorMatrix,(J$4+1),FALSE)*$E299</f>
        <v>-1988554.4925499335</v>
      </c>
      <c r="K292" s="25">
        <f ca="1">VLOOKUP(CONCATENATE($F292," ",$G292),AllocFactorMatrix,(K$4+1),FALSE)*$E299</f>
        <v>-23249.226666557697</v>
      </c>
      <c r="L292" s="25">
        <f ca="1">VLOOKUP(CONCATENATE($F292," ",$G292),AllocFactorMatrix,(L$4+1),FALSE)*$E299</f>
        <v>-572.75648895185259</v>
      </c>
      <c r="M292" s="25">
        <f t="shared" ca="1" si="129"/>
        <v>-2012376.475705443</v>
      </c>
      <c r="N292" s="25">
        <f ca="1">VLOOKUP(CONCATENATE($F292," ",$G292),AllocFactorMatrix,(N$4+1),FALSE)*$E299</f>
        <v>-832036.14840952505</v>
      </c>
      <c r="O292" s="25">
        <f ca="1">VLOOKUP(CONCATENATE($F292," ",$G292),AllocFactorMatrix,(O$4+1),FALSE)*$E299</f>
        <v>-236959.81050364213</v>
      </c>
      <c r="P292" s="25">
        <f ca="1">VLOOKUP(CONCATENATE($F292," ",$G292),AllocFactorMatrix,(P$4+1),FALSE)*$E299</f>
        <v>-18751.930045764762</v>
      </c>
      <c r="Q292" s="25">
        <f ca="1">VLOOKUP(CONCATENATE($F292," ",$G292),AllocFactorMatrix,(Q$4+1),FALSE)*$E299</f>
        <v>-3958.2017959328841</v>
      </c>
      <c r="R292" s="25">
        <f t="shared" ca="1" si="127"/>
        <v>-1091706.0907548647</v>
      </c>
      <c r="S292" s="25">
        <f ca="1">VLOOKUP(CONCATENATE($F292," ",$G292),AllocFactorMatrix,(S$4+1),FALSE)*$E299</f>
        <v>-49980.663956725853</v>
      </c>
      <c r="T292" s="25">
        <f ca="1">VLOOKUP(CONCATENATE($F292," ",$G292),AllocFactorMatrix,(T$4+1),FALSE)*$E299</f>
        <v>-544876.91950345854</v>
      </c>
      <c r="U292" s="25">
        <f ca="1">VLOOKUP(CONCATENATE($F292," ",$G292),AllocFactorMatrix,(U$4+1),FALSE)*$E299</f>
        <v>-3639035.7596901762</v>
      </c>
      <c r="V292" s="25">
        <f ca="1">VLOOKUP(CONCATENATE($F292," ",$G292),AllocFactorMatrix,(V$4+1),FALSE)*$E299</f>
        <v>-570895.94892778434</v>
      </c>
      <c r="W292" s="25">
        <f ca="1">SUBTOTAL(9,S292:V292)</f>
        <v>-4804789.2920781448</v>
      </c>
      <c r="X292" s="25">
        <f ca="1">VLOOKUP(CONCATENATE($F292," ",$G292),AllocFactorMatrix,(X$4+1),FALSE)*$E299</f>
        <v>-225837.23860245082</v>
      </c>
      <c r="Y292" s="25">
        <f ca="1">VLOOKUP(CONCATENATE($F292," ",$G292),AllocFactorMatrix,(Y$4+1),FALSE)*$E299</f>
        <v>-5451.7935025478964</v>
      </c>
      <c r="Z292" s="25">
        <f t="shared" ca="1" si="126"/>
        <v>-231289.03210499871</v>
      </c>
      <c r="AA292" s="25">
        <f ca="1">VLOOKUP(CONCATENATE($F292," ",$G292),AllocFactorMatrix,(AA$4+1),FALSE)*$E299</f>
        <v>-3937.4269918985924</v>
      </c>
      <c r="AB292" s="25">
        <f ca="1">VLOOKUP(CONCATENATE($F292," ",$G292),AllocFactorMatrix,(AB$4+1),FALSE)*$E299</f>
        <v>-21349.514812153709</v>
      </c>
      <c r="AC292" s="25">
        <f ca="1">VLOOKUP(CONCATENATE($F292," ",$G292),AllocFactorMatrix,(AC$4+1),FALSE)*$E299</f>
        <v>-5301.4665051007305</v>
      </c>
    </row>
    <row r="293" spans="4:29" hidden="1" outlineLevel="1">
      <c r="F293" s="61" t="str">
        <f>F299</f>
        <v>RB_GUP-Land_G</v>
      </c>
      <c r="G293" s="20" t="str">
        <f>$G$9</f>
        <v>BULKTRAN</v>
      </c>
      <c r="H293" s="24">
        <f t="shared" ca="1" si="124"/>
        <v>-4313743.4405035684</v>
      </c>
      <c r="I293" s="25">
        <f ca="1">VLOOKUP(CONCATENATE($F293," ",$G293),AllocFactorMatrix,(I$4+1),FALSE)*$E299</f>
        <v>-2115213.5422984567</v>
      </c>
      <c r="J293" s="25">
        <f ca="1">VLOOKUP(CONCATENATE($F293," ",$G293),AllocFactorMatrix,(J$4+1),FALSE)*$E299</f>
        <v>-535066.77859294321</v>
      </c>
      <c r="K293" s="25">
        <f ca="1">VLOOKUP(CONCATENATE($F293," ",$G293),AllocFactorMatrix,(K$4+1),FALSE)*$E299</f>
        <v>-6255.7444937304444</v>
      </c>
      <c r="L293" s="25">
        <f ca="1">VLOOKUP(CONCATENATE($F293," ",$G293),AllocFactorMatrix,(L$4+1),FALSE)*$E299</f>
        <v>-154.11343798212621</v>
      </c>
      <c r="M293" s="25">
        <f t="shared" ca="1" si="129"/>
        <v>-541476.63652465586</v>
      </c>
      <c r="N293" s="25">
        <f ca="1">VLOOKUP(CONCATENATE($F293," ",$G293),AllocFactorMatrix,(N$4+1),FALSE)*$E299</f>
        <v>-223878.65319772507</v>
      </c>
      <c r="O293" s="25">
        <f ca="1">VLOOKUP(CONCATENATE($F293," ",$G293),AllocFactorMatrix,(O$4+1),FALSE)*$E299</f>
        <v>-63759.541384051059</v>
      </c>
      <c r="P293" s="25">
        <f ca="1">VLOOKUP(CONCATENATE($F293," ",$G293),AllocFactorMatrix,(P$4+1),FALSE)*$E299</f>
        <v>-5045.6423696599468</v>
      </c>
      <c r="Q293" s="25">
        <f ca="1">VLOOKUP(CONCATENATE($F293," ",$G293),AllocFactorMatrix,(Q$4+1),FALSE)*$E299</f>
        <v>-1065.0461387431303</v>
      </c>
      <c r="R293" s="25">
        <f t="shared" ref="R293:R301" ca="1" si="133">SUBTOTAL(9,N293:Q293)</f>
        <v>-293748.88309017924</v>
      </c>
      <c r="S293" s="25">
        <f ca="1">VLOOKUP(CONCATENATE($F293," ",$G293),AllocFactorMatrix,(S$4+1),FALSE)*$E299</f>
        <v>-13448.458644434266</v>
      </c>
      <c r="T293" s="25">
        <f ca="1">VLOOKUP(CONCATENATE($F293," ",$G293),AllocFactorMatrix,(T$4+1),FALSE)*$E299</f>
        <v>-146611.79220415116</v>
      </c>
      <c r="U293" s="25">
        <f ca="1">VLOOKUP(CONCATENATE($F293," ",$G293),AllocFactorMatrix,(U$4+1),FALSE)*$E299</f>
        <v>-979167.10274564102</v>
      </c>
      <c r="V293" s="25">
        <f ca="1">VLOOKUP(CONCATENATE($F293," ",$G293),AllocFactorMatrix,(V$4+1),FALSE)*$E299</f>
        <v>-153612.81646994178</v>
      </c>
      <c r="W293" s="25">
        <f t="shared" ref="W293:W299" ca="1" si="134">SUBTOTAL(9,S293:V293)</f>
        <v>-1292840.1700641683</v>
      </c>
      <c r="X293" s="25">
        <f ca="1">VLOOKUP(CONCATENATE($F293," ",$G293),AllocFactorMatrix,(X$4+1),FALSE)*$E299</f>
        <v>-60766.755046470025</v>
      </c>
      <c r="Y293" s="25">
        <f ca="1">VLOOKUP(CONCATENATE($F293," ",$G293),AllocFactorMatrix,(Y$4+1),FALSE)*$E299</f>
        <v>-1466.9316822299729</v>
      </c>
      <c r="Z293" s="25">
        <f t="shared" ca="1" si="126"/>
        <v>-62233.686728699999</v>
      </c>
      <c r="AA293" s="25">
        <f ca="1">VLOOKUP(CONCATENATE($F293," ",$G293),AllocFactorMatrix,(AA$4+1),FALSE)*$E299</f>
        <v>-1059.4561951372734</v>
      </c>
      <c r="AB293" s="25">
        <f ca="1">VLOOKUP(CONCATENATE($F293," ",$G293),AllocFactorMatrix,(AB$4+1),FALSE)*$E299</f>
        <v>-5744.5828906670349</v>
      </c>
      <c r="AC293" s="25">
        <f ca="1">VLOOKUP(CONCATENATE($F293," ",$G293),AllocFactorMatrix,(AC$4+1),FALSE)*$E299</f>
        <v>-1426.4827116028403</v>
      </c>
    </row>
    <row r="294" spans="4:29" hidden="1" outlineLevel="1">
      <c r="F294" s="61" t="str">
        <f>F299</f>
        <v>RB_GUP-Land_G</v>
      </c>
      <c r="G294" s="20" t="str">
        <f>$G$10</f>
        <v>SUBTRAN</v>
      </c>
      <c r="H294" s="24">
        <f t="shared" ca="1" si="124"/>
        <v>-1654357.6116596416</v>
      </c>
      <c r="I294" s="25">
        <f ca="1">VLOOKUP(CONCATENATE($F294," ",$G294),AllocFactorMatrix,(I$4+1),FALSE)*$E299</f>
        <v>-785657.42002089147</v>
      </c>
      <c r="J294" s="25">
        <f ca="1">VLOOKUP(CONCATENATE($F294," ",$G294),AllocFactorMatrix,(J$4+1),FALSE)*$E299</f>
        <v>-201116.70657059862</v>
      </c>
      <c r="K294" s="25">
        <f ca="1">VLOOKUP(CONCATENATE($F294," ",$G294),AllocFactorMatrix,(K$4+1),FALSE)*$E299</f>
        <v>-2343.6577566527262</v>
      </c>
      <c r="L294" s="25">
        <f ca="1">VLOOKUP(CONCATENATE($F294," ",$G294),AllocFactorMatrix,(L$4+1),FALSE)*$E299</f>
        <v>-76.834991943661493</v>
      </c>
      <c r="M294" s="25">
        <f t="shared" ca="1" si="129"/>
        <v>-203537.199319195</v>
      </c>
      <c r="N294" s="25">
        <f ca="1">VLOOKUP(CONCATENATE($F294," ",$G294),AllocFactorMatrix,(N$4+1),FALSE)*$E299</f>
        <v>-87656.43196817892</v>
      </c>
      <c r="O294" s="25">
        <f ca="1">VLOOKUP(CONCATENATE($F294," ",$G294),AllocFactorMatrix,(O$4+1),FALSE)*$E299</f>
        <v>-24846.017716564154</v>
      </c>
      <c r="P294" s="25">
        <f ca="1">VLOOKUP(CONCATENATE($F294," ",$G294),AllocFactorMatrix,(P$4+1),FALSE)*$E299</f>
        <v>-2545.0501935360453</v>
      </c>
      <c r="Q294" s="25">
        <f ca="1">VLOOKUP(CONCATENATE($F294," ",$G294),AllocFactorMatrix,(Q$4+1),FALSE)*$E299</f>
        <v>0</v>
      </c>
      <c r="R294" s="25">
        <f t="shared" ca="1" si="133"/>
        <v>-115047.49987827912</v>
      </c>
      <c r="S294" s="25">
        <f ca="1">VLOOKUP(CONCATENATE($F294," ",$G294),AllocFactorMatrix,(S$4+1),FALSE)*$E299</f>
        <v>-4909.1538655088661</v>
      </c>
      <c r="T294" s="25">
        <f ca="1">VLOOKUP(CONCATENATE($F294," ",$G294),AllocFactorMatrix,(T$4+1),FALSE)*$E299</f>
        <v>-56739.4139821196</v>
      </c>
      <c r="U294" s="25">
        <f ca="1">VLOOKUP(CONCATENATE($F294," ",$G294),AllocFactorMatrix,(U$4+1),FALSE)*$E299</f>
        <v>-462184.81705607695</v>
      </c>
      <c r="V294" s="25">
        <f ca="1">VLOOKUP(CONCATENATE($F294," ",$G294),AllocFactorMatrix,(V$4+1),FALSE)*$E299</f>
        <v>0</v>
      </c>
      <c r="W294" s="25">
        <f t="shared" ca="1" si="134"/>
        <v>-523833.38490370545</v>
      </c>
      <c r="X294" s="25">
        <f ca="1">VLOOKUP(CONCATENATE($F294," ",$G294),AllocFactorMatrix,(X$4+1),FALSE)*$E299</f>
        <v>-23789.458639107444</v>
      </c>
      <c r="Y294" s="25">
        <f ca="1">VLOOKUP(CONCATENATE($F294," ",$G294),AllocFactorMatrix,(Y$4+1),FALSE)*$E299</f>
        <v>-569.17864404351621</v>
      </c>
      <c r="Z294" s="25">
        <f t="shared" ca="1" si="126"/>
        <v>-24358.637283150962</v>
      </c>
      <c r="AA294" s="25">
        <f ca="1">VLOOKUP(CONCATENATE($F294," ",$G294),AllocFactorMatrix,(AA$4+1),FALSE)*$E299</f>
        <v>-390.64517856460628</v>
      </c>
      <c r="AB294" s="25">
        <f ca="1">VLOOKUP(CONCATENATE($F294," ",$G294),AllocFactorMatrix,(AB$4+1),FALSE)*$E299</f>
        <v>-1227.133325379576</v>
      </c>
      <c r="AC294" s="25">
        <f ca="1">VLOOKUP(CONCATENATE($F294," ",$G294),AllocFactorMatrix,(AC$4+1),FALSE)*$E299</f>
        <v>-305.69175047503944</v>
      </c>
    </row>
    <row r="295" spans="4:29" hidden="1" outlineLevel="1">
      <c r="F295" s="61" t="str">
        <f>F299</f>
        <v>RB_GUP-Land_G</v>
      </c>
      <c r="G295" s="20" t="str">
        <f>$G$11</f>
        <v>DISTPRI</v>
      </c>
      <c r="H295" s="24">
        <f t="shared" ca="1" si="124"/>
        <v>-11015392.368066564</v>
      </c>
      <c r="I295" s="25">
        <f ca="1">VLOOKUP(CONCATENATE($F295," ",$G295),AllocFactorMatrix,(I$4+1),FALSE)*$E299</f>
        <v>-7319713.4034113046</v>
      </c>
      <c r="J295" s="25">
        <f ca="1">VLOOKUP(CONCATENATE($F295," ",$G295),AllocFactorMatrix,(J$4+1),FALSE)*$E299</f>
        <v>-1842822.9523970033</v>
      </c>
      <c r="K295" s="25">
        <f ca="1">VLOOKUP(CONCATENATE($F295," ",$G295),AllocFactorMatrix,(K$4+1),FALSE)*$E299</f>
        <v>-21505.083432108284</v>
      </c>
      <c r="L295" s="25">
        <f ca="1">VLOOKUP(CONCATENATE($F295," ",$G295),AllocFactorMatrix,(L$4+1),FALSE)*$E299</f>
        <v>0</v>
      </c>
      <c r="M295" s="25">
        <f t="shared" ca="1" si="129"/>
        <v>-1864328.0358291117</v>
      </c>
      <c r="N295" s="25">
        <f ca="1">VLOOKUP(CONCATENATE($F295," ",$G295),AllocFactorMatrix,(N$4+1),FALSE)*$E299</f>
        <v>-794676.30338245851</v>
      </c>
      <c r="O295" s="25">
        <f ca="1">VLOOKUP(CONCATENATE($F295," ",$G295),AllocFactorMatrix,(O$4+1),FALSE)*$E299</f>
        <v>-225591.43339167422</v>
      </c>
      <c r="P295" s="25">
        <f ca="1">VLOOKUP(CONCATENATE($F295," ",$G295),AllocFactorMatrix,(P$4+1),FALSE)*$E299</f>
        <v>0</v>
      </c>
      <c r="Q295" s="25">
        <f ca="1">VLOOKUP(CONCATENATE($F295," ",$G295),AllocFactorMatrix,(Q$4+1),FALSE)*$E299</f>
        <v>0</v>
      </c>
      <c r="R295" s="25">
        <f t="shared" ca="1" si="133"/>
        <v>-1020267.7367741327</v>
      </c>
      <c r="S295" s="25">
        <f ca="1">VLOOKUP(CONCATENATE($F295," ",$G295),AllocFactorMatrix,(S$4+1),FALSE)*$E299</f>
        <v>-45323.309483020508</v>
      </c>
      <c r="T295" s="25">
        <f ca="1">VLOOKUP(CONCATENATE($F295," ",$G295),AllocFactorMatrix,(T$4+1),FALSE)*$E299</f>
        <v>-524227.47197230242</v>
      </c>
      <c r="U295" s="25">
        <f ca="1">VLOOKUP(CONCATENATE($F295," ",$G295),AllocFactorMatrix,(U$4+1),FALSE)*$E299</f>
        <v>0</v>
      </c>
      <c r="V295" s="25">
        <f ca="1">VLOOKUP(CONCATENATE($F295," ",$G295),AllocFactorMatrix,(V$4+1),FALSE)*$E299</f>
        <v>0</v>
      </c>
      <c r="W295" s="25">
        <f t="shared" ca="1" si="134"/>
        <v>-569550.78145532287</v>
      </c>
      <c r="X295" s="25">
        <f ca="1">VLOOKUP(CONCATENATE($F295," ",$G295),AllocFactorMatrix,(X$4+1),FALSE)*$E299</f>
        <v>-215661.75946456665</v>
      </c>
      <c r="Y295" s="25">
        <f ca="1">VLOOKUP(CONCATENATE($F295," ",$G295),AllocFactorMatrix,(Y$4+1),FALSE)*$E299</f>
        <v>-5167.0774755558778</v>
      </c>
      <c r="Z295" s="25">
        <f t="shared" ca="1" si="126"/>
        <v>-220828.83694012254</v>
      </c>
      <c r="AA295" s="25">
        <f ca="1">VLOOKUP(CONCATENATE($F295," ",$G295),AllocFactorMatrix,(AA$4+1),FALSE)*$E299</f>
        <v>-3710.4089982437267</v>
      </c>
      <c r="AB295" s="25">
        <f ca="1">VLOOKUP(CONCATENATE($F295," ",$G295),AllocFactorMatrix,(AB$4+1),FALSE)*$E299</f>
        <v>-13601.189764318162</v>
      </c>
      <c r="AC295" s="25">
        <f ca="1">VLOOKUP(CONCATENATE($F295," ",$G295),AllocFactorMatrix,(AC$4+1),FALSE)*$E299</f>
        <v>-3391.9748940090076</v>
      </c>
    </row>
    <row r="296" spans="4:29" hidden="1" outlineLevel="1">
      <c r="F296" s="61" t="str">
        <f>F299</f>
        <v>RB_GUP-Land_G</v>
      </c>
      <c r="G296" s="20" t="str">
        <f>$G$12</f>
        <v>DISTSEC</v>
      </c>
      <c r="H296" s="24">
        <f t="shared" ca="1" si="124"/>
        <v>-4402537.522322352</v>
      </c>
      <c r="I296" s="25">
        <f ca="1">VLOOKUP(CONCATENATE($F296," ",$G296),AllocFactorMatrix,(I$4+1),FALSE)*$E299</f>
        <v>-3286942.2717490555</v>
      </c>
      <c r="J296" s="25">
        <f ca="1">VLOOKUP(CONCATENATE($F296," ",$G296),AllocFactorMatrix,(J$4+1),FALSE)*$E299</f>
        <v>-737874.98379557137</v>
      </c>
      <c r="K296" s="25">
        <f ca="1">VLOOKUP(CONCATENATE($F296," ",$G296),AllocFactorMatrix,(K$4+1),FALSE)*$E299</f>
        <v>0</v>
      </c>
      <c r="L296" s="25">
        <f ca="1">VLOOKUP(CONCATENATE($F296," ",$G296),AllocFactorMatrix,(L$4+1),FALSE)*$E299</f>
        <v>0</v>
      </c>
      <c r="M296" s="25">
        <f t="shared" ca="1" si="129"/>
        <v>-737874.98379557137</v>
      </c>
      <c r="N296" s="25">
        <f ca="1">VLOOKUP(CONCATENATE($F296," ",$G296),AllocFactorMatrix,(N$4+1),FALSE)*$E299</f>
        <v>-260108.71054216975</v>
      </c>
      <c r="O296" s="25">
        <f ca="1">VLOOKUP(CONCATENATE($F296," ",$G296),AllocFactorMatrix,(O$4+1),FALSE)*$E299</f>
        <v>0</v>
      </c>
      <c r="P296" s="25">
        <f ca="1">VLOOKUP(CONCATENATE($F296," ",$G296),AllocFactorMatrix,(P$4+1),FALSE)*$E299</f>
        <v>0</v>
      </c>
      <c r="Q296" s="25">
        <f ca="1">VLOOKUP(CONCATENATE($F296," ",$G296),AllocFactorMatrix,(Q$4+1),FALSE)*$E299</f>
        <v>0</v>
      </c>
      <c r="R296" s="25">
        <f t="shared" ca="1" si="133"/>
        <v>-260108.71054216975</v>
      </c>
      <c r="S296" s="25">
        <f ca="1">VLOOKUP(CONCATENATE($F296," ",$G296),AllocFactorMatrix,(S$4+1),FALSE)*$E299</f>
        <v>-11512.556261541127</v>
      </c>
      <c r="T296" s="25">
        <f ca="1">VLOOKUP(CONCATENATE($F296," ",$G296),AllocFactorMatrix,(T$4+1),FALSE)*$E299</f>
        <v>0</v>
      </c>
      <c r="U296" s="25">
        <f ca="1">VLOOKUP(CONCATENATE($F296," ",$G296),AllocFactorMatrix,(U$4+1),FALSE)*$E299</f>
        <v>0</v>
      </c>
      <c r="V296" s="25">
        <f ca="1">VLOOKUP(CONCATENATE($F296," ",$G296),AllocFactorMatrix,(V$4+1),FALSE)*$E299</f>
        <v>0</v>
      </c>
      <c r="W296" s="25">
        <f t="shared" ca="1" si="134"/>
        <v>-11512.556261541127</v>
      </c>
      <c r="X296" s="25">
        <f ca="1">VLOOKUP(CONCATENATE($F296," ",$G296),AllocFactorMatrix,(X$4+1),FALSE)*$E299</f>
        <v>-72392.134218573483</v>
      </c>
      <c r="Y296" s="25">
        <f ca="1">VLOOKUP(CONCATENATE($F296," ",$G296),AllocFactorMatrix,(Y$4+1),FALSE)*$E299</f>
        <v>0</v>
      </c>
      <c r="Z296" s="25">
        <f t="shared" ca="1" si="126"/>
        <v>-72392.134218573483</v>
      </c>
      <c r="AA296" s="25">
        <f ca="1">VLOOKUP(CONCATENATE($F296," ",$G296),AllocFactorMatrix,(AA$4+1),FALSE)*$E299</f>
        <v>-1180.4460028551507</v>
      </c>
      <c r="AB296" s="25">
        <f ca="1">VLOOKUP(CONCATENATE($F296," ",$G296),AllocFactorMatrix,(AB$4+1),FALSE)*$E299</f>
        <v>-26066.044073915637</v>
      </c>
      <c r="AC296" s="25">
        <f ca="1">VLOOKUP(CONCATENATE($F296," ",$G296),AllocFactorMatrix,(AC$4+1),FALSE)*$E299</f>
        <v>-6460.3756786692202</v>
      </c>
    </row>
    <row r="297" spans="4:29" hidden="1" outlineLevel="1">
      <c r="F297" s="61" t="str">
        <f>F299</f>
        <v>RB_GUP-Land_G</v>
      </c>
      <c r="G297" s="20" t="str">
        <f>$G$13</f>
        <v>ENERGY</v>
      </c>
      <c r="H297" s="24">
        <f t="shared" ca="1" si="124"/>
        <v>-11563621.979379095</v>
      </c>
      <c r="I297" s="25">
        <f ca="1">VLOOKUP(CONCATENATE($F297," ",$G297),AllocFactorMatrix,(I$4+1),FALSE)*$E299</f>
        <v>-4203752.181939966</v>
      </c>
      <c r="J297" s="25">
        <f ca="1">VLOOKUP(CONCATENATE($F297," ",$G297),AllocFactorMatrix,(J$4+1),FALSE)*$E299</f>
        <v>-1356828.935422177</v>
      </c>
      <c r="K297" s="25">
        <f ca="1">VLOOKUP(CONCATENATE($F297," ",$G297),AllocFactorMatrix,(K$4+1),FALSE)*$E299</f>
        <v>-15533.1170866965</v>
      </c>
      <c r="L297" s="25">
        <f ca="1">VLOOKUP(CONCATENATE($F297," ",$G297),AllocFactorMatrix,(L$4+1),FALSE)*$E299</f>
        <v>-393.68589062640439</v>
      </c>
      <c r="M297" s="25">
        <f t="shared" ca="1" si="129"/>
        <v>-1372755.7383994998</v>
      </c>
      <c r="N297" s="25">
        <f ca="1">VLOOKUP(CONCATENATE($F297," ",$G297),AllocFactorMatrix,(N$4+1),FALSE)*$E299</f>
        <v>-656593.53665733803</v>
      </c>
      <c r="O297" s="25">
        <f ca="1">VLOOKUP(CONCATENATE($F297," ",$G297),AllocFactorMatrix,(O$4+1),FALSE)*$E299</f>
        <v>-183274.88334557132</v>
      </c>
      <c r="P297" s="25">
        <f ca="1">VLOOKUP(CONCATENATE($F297," ",$G297),AllocFactorMatrix,(P$4+1),FALSE)*$E299</f>
        <v>-14510.011464884386</v>
      </c>
      <c r="Q297" s="25">
        <f ca="1">VLOOKUP(CONCATENATE($F297," ",$G297),AllocFactorMatrix,(Q$4+1),FALSE)*$E299</f>
        <v>-2974.4859660373377</v>
      </c>
      <c r="R297" s="25">
        <f t="shared" ca="1" si="133"/>
        <v>-857352.91743383114</v>
      </c>
      <c r="S297" s="25">
        <f ca="1">VLOOKUP(CONCATENATE($F297," ",$G297),AllocFactorMatrix,(S$4+1),FALSE)*$E299</f>
        <v>-43751.824299809225</v>
      </c>
      <c r="T297" s="25">
        <f ca="1">VLOOKUP(CONCATENATE($F297," ",$G297),AllocFactorMatrix,(T$4+1),FALSE)*$E299</f>
        <v>-522869.70745274716</v>
      </c>
      <c r="U297" s="25">
        <f ca="1">VLOOKUP(CONCATENATE($F297," ",$G297),AllocFactorMatrix,(U$4+1),FALSE)*$E299</f>
        <v>-3696444.1782144657</v>
      </c>
      <c r="V297" s="25">
        <f ca="1">VLOOKUP(CONCATENATE($F297," ",$G297),AllocFactorMatrix,(V$4+1),FALSE)*$E299</f>
        <v>-592390.91156337725</v>
      </c>
      <c r="W297" s="25">
        <f t="shared" ca="1" si="134"/>
        <v>-4855456.6215303987</v>
      </c>
      <c r="X297" s="25">
        <f ca="1">VLOOKUP(CONCATENATE($F297," ",$G297),AllocFactorMatrix,(X$4+1),FALSE)*$E299</f>
        <v>-178098.28163362687</v>
      </c>
      <c r="Y297" s="25">
        <f ca="1">VLOOKUP(CONCATENATE($F297," ",$G297),AllocFactorMatrix,(Y$4+1),FALSE)*$E299</f>
        <v>-4185.9386298700056</v>
      </c>
      <c r="Z297" s="25">
        <f t="shared" ca="1" si="126"/>
        <v>-182284.22026349689</v>
      </c>
      <c r="AA297" s="25">
        <f ca="1">VLOOKUP(CONCATENATE($F297," ",$G297),AllocFactorMatrix,(AA$4+1),FALSE)*$E299</f>
        <v>-4089.3232217033483</v>
      </c>
      <c r="AB297" s="25">
        <f ca="1">VLOOKUP(CONCATENATE($F297," ",$G297),AllocFactorMatrix,(AB$4+1),FALSE)*$E299</f>
        <v>-70365.455321005487</v>
      </c>
      <c r="AC297" s="25">
        <f ca="1">VLOOKUP(CONCATENATE($F297," ",$G297),AllocFactorMatrix,(AC$4+1),FALSE)*$E299</f>
        <v>-17565.521269192614</v>
      </c>
    </row>
    <row r="298" spans="4:29" hidden="1" outlineLevel="1">
      <c r="F298" s="61" t="str">
        <f>F299</f>
        <v>RB_GUP-Land_G</v>
      </c>
      <c r="G298" s="20" t="str">
        <f>$G$14</f>
        <v>CUSTOMER</v>
      </c>
      <c r="H298" s="24">
        <f t="shared" ca="1" si="124"/>
        <v>-16969897.277337763</v>
      </c>
      <c r="I298" s="25">
        <f ca="1">VLOOKUP(CONCATENATE($F298," ",$G298),AllocFactorMatrix,(I$4+1),FALSE)*$E299</f>
        <v>-13329673.500917811</v>
      </c>
      <c r="J298" s="25">
        <f ca="1">VLOOKUP(CONCATENATE($F298," ",$G298),AllocFactorMatrix,(J$4+1),FALSE)*$E299</f>
        <v>-3096953.052784448</v>
      </c>
      <c r="K298" s="25">
        <f ca="1">VLOOKUP(CONCATENATE($F298," ",$G298),AllocFactorMatrix,(K$4+1),FALSE)*$E299</f>
        <v>-27909.485861871322</v>
      </c>
      <c r="L298" s="25">
        <f ca="1">VLOOKUP(CONCATENATE($F298," ",$G298),AllocFactorMatrix,(L$4+1),FALSE)*$E299</f>
        <v>-3937.3090080058264</v>
      </c>
      <c r="M298" s="25">
        <f t="shared" ca="1" si="129"/>
        <v>-3128799.8476543254</v>
      </c>
      <c r="N298" s="25">
        <f ca="1">VLOOKUP(CONCATENATE($F298," ",$G298),AllocFactorMatrix,(N$4+1),FALSE)*$E299</f>
        <v>-53437.483408562694</v>
      </c>
      <c r="O298" s="25">
        <f ca="1">VLOOKUP(CONCATENATE($F298," ",$G298),AllocFactorMatrix,(O$4+1),FALSE)*$E299</f>
        <v>-23493.323251511309</v>
      </c>
      <c r="P298" s="25">
        <f ca="1">VLOOKUP(CONCATENATE($F298," ",$G298),AllocFactorMatrix,(P$4+1),FALSE)*$E299</f>
        <v>-11260.113729768133</v>
      </c>
      <c r="Q298" s="25">
        <f ca="1">VLOOKUP(CONCATENATE($F298," ",$G298),AllocFactorMatrix,(Q$4+1),FALSE)*$E299</f>
        <v>-4797.2029929253285</v>
      </c>
      <c r="R298" s="25">
        <f t="shared" ca="1" si="133"/>
        <v>-92988.123382767459</v>
      </c>
      <c r="S298" s="25">
        <f ca="1">VLOOKUP(CONCATENATE($F298," ",$G298),AllocFactorMatrix,(S$4+1),FALSE)*$E299</f>
        <v>-777.47710043902862</v>
      </c>
      <c r="T298" s="25">
        <f ca="1">VLOOKUP(CONCATENATE($F298," ",$G298),AllocFactorMatrix,(T$4+1),FALSE)*$E299</f>
        <v>-14618.3509320454</v>
      </c>
      <c r="U298" s="25">
        <f ca="1">VLOOKUP(CONCATENATE($F298," ",$G298),AllocFactorMatrix,(U$4+1),FALSE)*$E299</f>
        <v>-29182.51582862165</v>
      </c>
      <c r="V298" s="25">
        <f ca="1">VLOOKUP(CONCATENATE($F298," ",$G298),AllocFactorMatrix,(V$4+1),FALSE)*$E299</f>
        <v>-7198.8969611019211</v>
      </c>
      <c r="W298" s="25">
        <f t="shared" ca="1" si="134"/>
        <v>-51777.240822207998</v>
      </c>
      <c r="X298" s="25">
        <f ca="1">VLOOKUP(CONCATENATE($F298," ",$G298),AllocFactorMatrix,(X$4+1),FALSE)*$E299</f>
        <v>-17942.350751768077</v>
      </c>
      <c r="Y298" s="25">
        <f ca="1">VLOOKUP(CONCATENATE($F298," ",$G298),AllocFactorMatrix,(Y$4+1),FALSE)*$E299</f>
        <v>-301.07000621322129</v>
      </c>
      <c r="Z298" s="25">
        <f t="shared" ca="1" si="126"/>
        <v>-18243.420757981297</v>
      </c>
      <c r="AA298" s="25">
        <f ca="1">VLOOKUP(CONCATENATE($F298," ",$G298),AllocFactorMatrix,(AA$4+1),FALSE)*$E299</f>
        <v>-1049.9928580706726</v>
      </c>
      <c r="AB298" s="25">
        <f ca="1">VLOOKUP(CONCATENATE($F298," ",$G298),AllocFactorMatrix,(AB$4+1),FALSE)*$E299</f>
        <v>-289238.07653246558</v>
      </c>
      <c r="AC298" s="25">
        <f ca="1">VLOOKUP(CONCATENATE($F298," ",$G298),AllocFactorMatrix,(AC$4+1),FALSE)*$E299</f>
        <v>-58127.074412131347</v>
      </c>
    </row>
    <row r="299" spans="4:29" collapsed="1">
      <c r="D299" s="58" t="s">
        <v>150</v>
      </c>
      <c r="E299" s="22">
        <f>-'Sch 4'!G188-'Sch 4'!G192-'Sch 4'!G196</f>
        <v>-65951406.860000007</v>
      </c>
      <c r="F299" s="61" t="s">
        <v>549</v>
      </c>
      <c r="G299" s="20" t="str">
        <f>$G$15</f>
        <v>TOTAL</v>
      </c>
      <c r="H299" s="24">
        <f t="shared" ca="1" si="124"/>
        <v>-65951406.860000022</v>
      </c>
      <c r="I299" s="25">
        <f ca="1">VLOOKUP(CONCATENATE($F299," ",$G299),AllocFactorMatrix,(I$4+1),FALSE)*$E299</f>
        <v>-38902059.682115912</v>
      </c>
      <c r="J299" s="25">
        <f ca="1">VLOOKUP(CONCATENATE($F299," ",$G299),AllocFactorMatrix,(J$4+1),FALSE)*$E299</f>
        <v>-9759217.9021126777</v>
      </c>
      <c r="K299" s="25">
        <f ca="1">VLOOKUP(CONCATENATE($F299," ",$G299),AllocFactorMatrix,(K$4+1),FALSE)*$E299</f>
        <v>-96796.315297616966</v>
      </c>
      <c r="L299" s="25">
        <f ca="1">VLOOKUP(CONCATENATE($F299," ",$G299),AllocFactorMatrix,(L$4+1),FALSE)*$E299</f>
        <v>-5134.6998175098715</v>
      </c>
      <c r="M299" s="25">
        <f t="shared" ca="1" si="129"/>
        <v>-9861148.9172278047</v>
      </c>
      <c r="N299" s="25">
        <f ca="1">VLOOKUP(CONCATENATE($F299," ",$G299),AllocFactorMatrix,(N$4+1),FALSE)*$E299</f>
        <v>-2908387.2675659582</v>
      </c>
      <c r="O299" s="25">
        <f ca="1">VLOOKUP(CONCATENATE($F299," ",$G299),AllocFactorMatrix,(O$4+1),FALSE)*$E299</f>
        <v>-757925.00959301414</v>
      </c>
      <c r="P299" s="25">
        <f ca="1">VLOOKUP(CONCATENATE($F299," ",$G299),AllocFactorMatrix,(P$4+1),FALSE)*$E299</f>
        <v>-52112.747803613274</v>
      </c>
      <c r="Q299" s="25">
        <f ca="1">VLOOKUP(CONCATENATE($F299," ",$G299),AllocFactorMatrix,(Q$4+1),FALSE)*$E299</f>
        <v>-12794.936893638682</v>
      </c>
      <c r="R299" s="25">
        <f t="shared" ca="1" si="133"/>
        <v>-3731219.9618562241</v>
      </c>
      <c r="S299" s="25">
        <f ca="1">VLOOKUP(CONCATENATE($F299," ",$G299),AllocFactorMatrix,(S$4+1),FALSE)*$E299</f>
        <v>-169703.44361147887</v>
      </c>
      <c r="T299" s="25">
        <f ca="1">VLOOKUP(CONCATENATE($F299," ",$G299),AllocFactorMatrix,(T$4+1),FALSE)*$E299</f>
        <v>-1809943.6560468245</v>
      </c>
      <c r="U299" s="25">
        <f ca="1">VLOOKUP(CONCATENATE($F299," ",$G299),AllocFactorMatrix,(U$4+1),FALSE)*$E299</f>
        <v>-8806014.3735349812</v>
      </c>
      <c r="V299" s="25">
        <f ca="1">VLOOKUP(CONCATENATE($F299," ",$G299),AllocFactorMatrix,(V$4+1),FALSE)*$E299</f>
        <v>-1324098.5739222053</v>
      </c>
      <c r="W299" s="25">
        <f t="shared" ca="1" si="134"/>
        <v>-12109760.04711549</v>
      </c>
      <c r="X299" s="25">
        <f ca="1">VLOOKUP(CONCATENATE($F299," ",$G299),AllocFactorMatrix,(X$4+1),FALSE)*$E299</f>
        <v>-794487.97835656349</v>
      </c>
      <c r="Y299" s="25">
        <f ca="1">VLOOKUP(CONCATENATE($F299," ",$G299),AllocFactorMatrix,(Y$4+1),FALSE)*$E299</f>
        <v>-17141.989940460491</v>
      </c>
      <c r="Z299" s="25">
        <f t="shared" ca="1" si="126"/>
        <v>-811629.96829702402</v>
      </c>
      <c r="AA299" s="25">
        <f ca="1">VLOOKUP(CONCATENATE($F299," ",$G299),AllocFactorMatrix,(AA$4+1),FALSE)*$E299</f>
        <v>-15417.699446473371</v>
      </c>
      <c r="AB299" s="25">
        <f ca="1">VLOOKUP(CONCATENATE($F299," ",$G299),AllocFactorMatrix,(AB$4+1),FALSE)*$E299</f>
        <v>-427591.99671990523</v>
      </c>
      <c r="AC299" s="25">
        <f ca="1">VLOOKUP(CONCATENATE($F299," ",$G299),AllocFactorMatrix,(AC$4+1),FALSE)*$E299</f>
        <v>-92578.587221180787</v>
      </c>
    </row>
    <row r="300" spans="4:29">
      <c r="H300" s="24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</row>
    <row r="301" spans="4:29" hidden="1" outlineLevel="1">
      <c r="F301" s="61" t="str">
        <f>F308</f>
        <v>BULK_TRANS</v>
      </c>
      <c r="G301" s="20" t="str">
        <f>$G$8</f>
        <v>PRODUCTION</v>
      </c>
      <c r="H301" s="24">
        <f t="shared" ref="H301:H308" si="135">SUBTOTAL(9,I301:AC301)</f>
        <v>0</v>
      </c>
      <c r="I301" s="25">
        <f>VLOOKUP(CONCATENATE($F301," ",$G301),AllocFactorMatrix,(I$4+1),FALSE)*$E308</f>
        <v>0</v>
      </c>
      <c r="J301" s="25">
        <f>VLOOKUP(CONCATENATE($F301," ",$G301),AllocFactorMatrix,(J$4+1),FALSE)*$E308</f>
        <v>0</v>
      </c>
      <c r="K301" s="25">
        <f>VLOOKUP(CONCATENATE($F301," ",$G301),AllocFactorMatrix,(K$4+1),FALSE)*$E308</f>
        <v>0</v>
      </c>
      <c r="L301" s="25">
        <f>VLOOKUP(CONCATENATE($F301," ",$G301),AllocFactorMatrix,(L$4+1),FALSE)*$E308</f>
        <v>0</v>
      </c>
      <c r="M301" s="25">
        <f t="shared" ref="M301:M308" si="136">SUBTOTAL(9,J301:L301)</f>
        <v>0</v>
      </c>
      <c r="N301" s="25">
        <f>VLOOKUP(CONCATENATE($F301," ",$G301),AllocFactorMatrix,(N$4+1),FALSE)*$E308</f>
        <v>0</v>
      </c>
      <c r="O301" s="25">
        <f>VLOOKUP(CONCATENATE($F301," ",$G301),AllocFactorMatrix,(O$4+1),FALSE)*$E308</f>
        <v>0</v>
      </c>
      <c r="P301" s="25">
        <f>VLOOKUP(CONCATENATE($F301," ",$G301),AllocFactorMatrix,(P$4+1),FALSE)*$E308</f>
        <v>0</v>
      </c>
      <c r="Q301" s="25">
        <f>VLOOKUP(CONCATENATE($F301," ",$G301),AllocFactorMatrix,(Q$4+1),FALSE)*$E308</f>
        <v>0</v>
      </c>
      <c r="R301" s="25">
        <f t="shared" si="133"/>
        <v>0</v>
      </c>
      <c r="S301" s="25">
        <f>VLOOKUP(CONCATENATE($F301," ",$G301),AllocFactorMatrix,(S$4+1),FALSE)*$E308</f>
        <v>0</v>
      </c>
      <c r="T301" s="25">
        <f>VLOOKUP(CONCATENATE($F301," ",$G301),AllocFactorMatrix,(T$4+1),FALSE)*$E308</f>
        <v>0</v>
      </c>
      <c r="U301" s="25">
        <f>VLOOKUP(CONCATENATE($F301," ",$G301),AllocFactorMatrix,(U$4+1),FALSE)*$E308</f>
        <v>0</v>
      </c>
      <c r="V301" s="25">
        <f>VLOOKUP(CONCATENATE($F301," ",$G301),AllocFactorMatrix,(V$4+1),FALSE)*$E308</f>
        <v>0</v>
      </c>
      <c r="W301" s="25">
        <f>SUBTOTAL(9,S301:V301)</f>
        <v>0</v>
      </c>
      <c r="X301" s="25">
        <f>VLOOKUP(CONCATENATE($F301," ",$G301),AllocFactorMatrix,(X$4+1),FALSE)*$E308</f>
        <v>0</v>
      </c>
      <c r="Y301" s="25">
        <f>VLOOKUP(CONCATENATE($F301," ",$G301),AllocFactorMatrix,(Y$4+1),FALSE)*$E308</f>
        <v>0</v>
      </c>
      <c r="Z301" s="25">
        <f t="shared" ref="Z301:Z308" si="137">SUBTOTAL(9,X301:Y301)</f>
        <v>0</v>
      </c>
      <c r="AA301" s="25">
        <f>VLOOKUP(CONCATENATE($F301," ",$G301),AllocFactorMatrix,(AA$4+1),FALSE)*$E308</f>
        <v>0</v>
      </c>
      <c r="AB301" s="25">
        <f>VLOOKUP(CONCATENATE($F301," ",$G301),AllocFactorMatrix,(AB$4+1),FALSE)*$E308</f>
        <v>0</v>
      </c>
      <c r="AC301" s="25">
        <f>VLOOKUP(CONCATENATE($F301," ",$G301),AllocFactorMatrix,(AC$4+1),FALSE)*$E308</f>
        <v>0</v>
      </c>
    </row>
    <row r="302" spans="4:29" hidden="1" outlineLevel="1">
      <c r="F302" s="61" t="str">
        <f>F308</f>
        <v>BULK_TRANS</v>
      </c>
      <c r="G302" s="20" t="str">
        <f>$G$9</f>
        <v>BULKTRAN</v>
      </c>
      <c r="H302" s="24">
        <f t="shared" si="135"/>
        <v>-1332726.67</v>
      </c>
      <c r="I302" s="25">
        <f>VLOOKUP(CONCATENATE($F302," ",$G302),AllocFactorMatrix,(I$4+1),FALSE)*$E308</f>
        <v>-653493.08308359853</v>
      </c>
      <c r="J302" s="25">
        <f>VLOOKUP(CONCATENATE($F302," ",$G302),AllocFactorMatrix,(J$4+1),FALSE)*$E308</f>
        <v>-165308.33970472679</v>
      </c>
      <c r="K302" s="25">
        <f>VLOOKUP(CONCATENATE($F302," ",$G302),AllocFactorMatrix,(K$4+1),FALSE)*$E308</f>
        <v>-1932.7059298934485</v>
      </c>
      <c r="L302" s="25">
        <f>VLOOKUP(CONCATENATE($F302," ",$G302),AllocFactorMatrix,(L$4+1),FALSE)*$E308</f>
        <v>-47.613190686230084</v>
      </c>
      <c r="M302" s="25">
        <f t="shared" si="136"/>
        <v>-167288.65882530648</v>
      </c>
      <c r="N302" s="25">
        <f>VLOOKUP(CONCATENATE($F302," ",$G302),AllocFactorMatrix,(N$4+1),FALSE)*$E308</f>
        <v>-69167.083317652898</v>
      </c>
      <c r="O302" s="25">
        <f>VLOOKUP(CONCATENATE($F302," ",$G302),AllocFactorMatrix,(O$4+1),FALSE)*$E308</f>
        <v>-19698.445779513972</v>
      </c>
      <c r="P302" s="25">
        <f>VLOOKUP(CONCATENATE($F302," ",$G302),AllocFactorMatrix,(P$4+1),FALSE)*$E308</f>
        <v>-1558.8461034073057</v>
      </c>
      <c r="Q302" s="25">
        <f>VLOOKUP(CONCATENATE($F302," ",$G302),AllocFactorMatrix,(Q$4+1),FALSE)*$E308</f>
        <v>-329.04492663054486</v>
      </c>
      <c r="R302" s="25">
        <f t="shared" ref="R302:R308" si="138">SUBTOTAL(9,N302:Q302)</f>
        <v>-90753.420127204736</v>
      </c>
      <c r="S302" s="25">
        <f>VLOOKUP(CONCATENATE($F302," ",$G302),AllocFactorMatrix,(S$4+1),FALSE)*$E308</f>
        <v>-4154.8876870009963</v>
      </c>
      <c r="T302" s="25">
        <f>VLOOKUP(CONCATENATE($F302," ",$G302),AllocFactorMatrix,(T$4+1),FALSE)*$E308</f>
        <v>-45295.56481554707</v>
      </c>
      <c r="U302" s="25">
        <f>VLOOKUP(CONCATENATE($F302," ",$G302),AllocFactorMatrix,(U$4+1),FALSE)*$E308</f>
        <v>-302512.68537736929</v>
      </c>
      <c r="V302" s="25">
        <f>VLOOKUP(CONCATENATE($F302," ",$G302),AllocFactorMatrix,(V$4+1),FALSE)*$E308</f>
        <v>-47458.524176720188</v>
      </c>
      <c r="W302" s="25">
        <f t="shared" ref="W302:W308" si="139">SUBTOTAL(9,S302:V302)</f>
        <v>-399421.66205663752</v>
      </c>
      <c r="X302" s="25">
        <f>VLOOKUP(CONCATENATE($F302," ",$G302),AllocFactorMatrix,(X$4+1),FALSE)*$E308</f>
        <v>-18773.827469520023</v>
      </c>
      <c r="Y302" s="25">
        <f>VLOOKUP(CONCATENATE($F302," ",$G302),AllocFactorMatrix,(Y$4+1),FALSE)*$E308</f>
        <v>-453.20705854208819</v>
      </c>
      <c r="Z302" s="25">
        <f t="shared" si="137"/>
        <v>-19227.034528062111</v>
      </c>
      <c r="AA302" s="25">
        <f>VLOOKUP(CONCATENATE($F302," ",$G302),AllocFactorMatrix,(AA$4+1),FALSE)*$E308</f>
        <v>-327.31791921110204</v>
      </c>
      <c r="AB302" s="25">
        <f>VLOOKUP(CONCATENATE($F302," ",$G302),AllocFactorMatrix,(AB$4+1),FALSE)*$E308</f>
        <v>-1774.7830699741216</v>
      </c>
      <c r="AC302" s="25">
        <f>VLOOKUP(CONCATENATE($F302," ",$G302),AllocFactorMatrix,(AC$4+1),FALSE)*$E308</f>
        <v>-440.7103900052748</v>
      </c>
    </row>
    <row r="303" spans="4:29" hidden="1" outlineLevel="1">
      <c r="F303" s="61" t="str">
        <f>F308</f>
        <v>BULK_TRANS</v>
      </c>
      <c r="G303" s="20" t="str">
        <f>$G$10</f>
        <v>SUBTRAN</v>
      </c>
      <c r="H303" s="24">
        <f t="shared" si="135"/>
        <v>0</v>
      </c>
      <c r="I303" s="25">
        <f>VLOOKUP(CONCATENATE($F303," ",$G303),AllocFactorMatrix,(I$4+1),FALSE)*$E308</f>
        <v>0</v>
      </c>
      <c r="J303" s="25">
        <f>VLOOKUP(CONCATENATE($F303," ",$G303),AllocFactorMatrix,(J$4+1),FALSE)*$E308</f>
        <v>0</v>
      </c>
      <c r="K303" s="25">
        <f>VLOOKUP(CONCATENATE($F303," ",$G303),AllocFactorMatrix,(K$4+1),FALSE)*$E308</f>
        <v>0</v>
      </c>
      <c r="L303" s="25">
        <f>VLOOKUP(CONCATENATE($F303," ",$G303),AllocFactorMatrix,(L$4+1),FALSE)*$E308</f>
        <v>0</v>
      </c>
      <c r="M303" s="25">
        <f t="shared" si="136"/>
        <v>0</v>
      </c>
      <c r="N303" s="25">
        <f>VLOOKUP(CONCATENATE($F303," ",$G303),AllocFactorMatrix,(N$4+1),FALSE)*$E308</f>
        <v>0</v>
      </c>
      <c r="O303" s="25">
        <f>VLOOKUP(CONCATENATE($F303," ",$G303),AllocFactorMatrix,(O$4+1),FALSE)*$E308</f>
        <v>0</v>
      </c>
      <c r="P303" s="25">
        <f>VLOOKUP(CONCATENATE($F303," ",$G303),AllocFactorMatrix,(P$4+1),FALSE)*$E308</f>
        <v>0</v>
      </c>
      <c r="Q303" s="25">
        <f>VLOOKUP(CONCATENATE($F303," ",$G303),AllocFactorMatrix,(Q$4+1),FALSE)*$E308</f>
        <v>0</v>
      </c>
      <c r="R303" s="25">
        <f t="shared" si="138"/>
        <v>0</v>
      </c>
      <c r="S303" s="25">
        <f>VLOOKUP(CONCATENATE($F303," ",$G303),AllocFactorMatrix,(S$4+1),FALSE)*$E308</f>
        <v>0</v>
      </c>
      <c r="T303" s="25">
        <f>VLOOKUP(CONCATENATE($F303," ",$G303),AllocFactorMatrix,(T$4+1),FALSE)*$E308</f>
        <v>0</v>
      </c>
      <c r="U303" s="25">
        <f>VLOOKUP(CONCATENATE($F303," ",$G303),AllocFactorMatrix,(U$4+1),FALSE)*$E308</f>
        <v>0</v>
      </c>
      <c r="V303" s="25">
        <f>VLOOKUP(CONCATENATE($F303," ",$G303),AllocFactorMatrix,(V$4+1),FALSE)*$E308</f>
        <v>0</v>
      </c>
      <c r="W303" s="25">
        <f t="shared" si="139"/>
        <v>0</v>
      </c>
      <c r="X303" s="25">
        <f>VLOOKUP(CONCATENATE($F303," ",$G303),AllocFactorMatrix,(X$4+1),FALSE)*$E308</f>
        <v>0</v>
      </c>
      <c r="Y303" s="25">
        <f>VLOOKUP(CONCATENATE($F303," ",$G303),AllocFactorMatrix,(Y$4+1),FALSE)*$E308</f>
        <v>0</v>
      </c>
      <c r="Z303" s="25">
        <f t="shared" si="137"/>
        <v>0</v>
      </c>
      <c r="AA303" s="25">
        <f>VLOOKUP(CONCATENATE($F303," ",$G303),AllocFactorMatrix,(AA$4+1),FALSE)*$E308</f>
        <v>0</v>
      </c>
      <c r="AB303" s="25">
        <f>VLOOKUP(CONCATENATE($F303," ",$G303),AllocFactorMatrix,(AB$4+1),FALSE)*$E308</f>
        <v>0</v>
      </c>
      <c r="AC303" s="25">
        <f>VLOOKUP(CONCATENATE($F303," ",$G303),AllocFactorMatrix,(AC$4+1),FALSE)*$E308</f>
        <v>0</v>
      </c>
    </row>
    <row r="304" spans="4:29" hidden="1" outlineLevel="1">
      <c r="F304" s="61" t="str">
        <f>F308</f>
        <v>BULK_TRANS</v>
      </c>
      <c r="G304" s="20" t="str">
        <f>$G$11</f>
        <v>DISTPRI</v>
      </c>
      <c r="H304" s="24">
        <f t="shared" si="135"/>
        <v>0</v>
      </c>
      <c r="I304" s="25">
        <f>VLOOKUP(CONCATENATE($F304," ",$G304),AllocFactorMatrix,(I$4+1),FALSE)*$E308</f>
        <v>0</v>
      </c>
      <c r="J304" s="25">
        <f>VLOOKUP(CONCATENATE($F304," ",$G304),AllocFactorMatrix,(J$4+1),FALSE)*$E308</f>
        <v>0</v>
      </c>
      <c r="K304" s="25">
        <f>VLOOKUP(CONCATENATE($F304," ",$G304),AllocFactorMatrix,(K$4+1),FALSE)*$E308</f>
        <v>0</v>
      </c>
      <c r="L304" s="25">
        <f>VLOOKUP(CONCATENATE($F304," ",$G304),AllocFactorMatrix,(L$4+1),FALSE)*$E308</f>
        <v>0</v>
      </c>
      <c r="M304" s="25">
        <f t="shared" si="136"/>
        <v>0</v>
      </c>
      <c r="N304" s="25">
        <f>VLOOKUP(CONCATENATE($F304," ",$G304),AllocFactorMatrix,(N$4+1),FALSE)*$E308</f>
        <v>0</v>
      </c>
      <c r="O304" s="25">
        <f>VLOOKUP(CONCATENATE($F304," ",$G304),AllocFactorMatrix,(O$4+1),FALSE)*$E308</f>
        <v>0</v>
      </c>
      <c r="P304" s="25">
        <f>VLOOKUP(CONCATENATE($F304," ",$G304),AllocFactorMatrix,(P$4+1),FALSE)*$E308</f>
        <v>0</v>
      </c>
      <c r="Q304" s="25">
        <f>VLOOKUP(CONCATENATE($F304," ",$G304),AllocFactorMatrix,(Q$4+1),FALSE)*$E308</f>
        <v>0</v>
      </c>
      <c r="R304" s="25">
        <f t="shared" si="138"/>
        <v>0</v>
      </c>
      <c r="S304" s="25">
        <f>VLOOKUP(CONCATENATE($F304," ",$G304),AllocFactorMatrix,(S$4+1),FALSE)*$E308</f>
        <v>0</v>
      </c>
      <c r="T304" s="25">
        <f>VLOOKUP(CONCATENATE($F304," ",$G304),AllocFactorMatrix,(T$4+1),FALSE)*$E308</f>
        <v>0</v>
      </c>
      <c r="U304" s="25">
        <f>VLOOKUP(CONCATENATE($F304," ",$G304),AllocFactorMatrix,(U$4+1),FALSE)*$E308</f>
        <v>0</v>
      </c>
      <c r="V304" s="25">
        <f>VLOOKUP(CONCATENATE($F304," ",$G304),AllocFactorMatrix,(V$4+1),FALSE)*$E308</f>
        <v>0</v>
      </c>
      <c r="W304" s="25">
        <f t="shared" si="139"/>
        <v>0</v>
      </c>
      <c r="X304" s="25">
        <f>VLOOKUP(CONCATENATE($F304," ",$G304),AllocFactorMatrix,(X$4+1),FALSE)*$E308</f>
        <v>0</v>
      </c>
      <c r="Y304" s="25">
        <f>VLOOKUP(CONCATENATE($F304," ",$G304),AllocFactorMatrix,(Y$4+1),FALSE)*$E308</f>
        <v>0</v>
      </c>
      <c r="Z304" s="25">
        <f t="shared" si="137"/>
        <v>0</v>
      </c>
      <c r="AA304" s="25">
        <f>VLOOKUP(CONCATENATE($F304," ",$G304),AllocFactorMatrix,(AA$4+1),FALSE)*$E308</f>
        <v>0</v>
      </c>
      <c r="AB304" s="25">
        <f>VLOOKUP(CONCATENATE($F304," ",$G304),AllocFactorMatrix,(AB$4+1),FALSE)*$E308</f>
        <v>0</v>
      </c>
      <c r="AC304" s="25">
        <f>VLOOKUP(CONCATENATE($F304," ",$G304),AllocFactorMatrix,(AC$4+1),FALSE)*$E308</f>
        <v>0</v>
      </c>
    </row>
    <row r="305" spans="4:29" hidden="1" outlineLevel="1">
      <c r="F305" s="61" t="str">
        <f>F308</f>
        <v>BULK_TRANS</v>
      </c>
      <c r="G305" s="20" t="str">
        <f>$G$12</f>
        <v>DISTSEC</v>
      </c>
      <c r="H305" s="24">
        <f t="shared" si="135"/>
        <v>0</v>
      </c>
      <c r="I305" s="25">
        <f>VLOOKUP(CONCATENATE($F305," ",$G305),AllocFactorMatrix,(I$4+1),FALSE)*$E308</f>
        <v>0</v>
      </c>
      <c r="J305" s="25">
        <f>VLOOKUP(CONCATENATE($F305," ",$G305),AllocFactorMatrix,(J$4+1),FALSE)*$E308</f>
        <v>0</v>
      </c>
      <c r="K305" s="25">
        <f>VLOOKUP(CONCATENATE($F305," ",$G305),AllocFactorMatrix,(K$4+1),FALSE)*$E308</f>
        <v>0</v>
      </c>
      <c r="L305" s="25">
        <f>VLOOKUP(CONCATENATE($F305," ",$G305),AllocFactorMatrix,(L$4+1),FALSE)*$E308</f>
        <v>0</v>
      </c>
      <c r="M305" s="25">
        <f t="shared" si="136"/>
        <v>0</v>
      </c>
      <c r="N305" s="25">
        <f>VLOOKUP(CONCATENATE($F305," ",$G305),AllocFactorMatrix,(N$4+1),FALSE)*$E308</f>
        <v>0</v>
      </c>
      <c r="O305" s="25">
        <f>VLOOKUP(CONCATENATE($F305," ",$G305),AllocFactorMatrix,(O$4+1),FALSE)*$E308</f>
        <v>0</v>
      </c>
      <c r="P305" s="25">
        <f>VLOOKUP(CONCATENATE($F305," ",$G305),AllocFactorMatrix,(P$4+1),FALSE)*$E308</f>
        <v>0</v>
      </c>
      <c r="Q305" s="25">
        <f>VLOOKUP(CONCATENATE($F305," ",$G305),AllocFactorMatrix,(Q$4+1),FALSE)*$E308</f>
        <v>0</v>
      </c>
      <c r="R305" s="25">
        <f t="shared" si="138"/>
        <v>0</v>
      </c>
      <c r="S305" s="25">
        <f>VLOOKUP(CONCATENATE($F305," ",$G305),AllocFactorMatrix,(S$4+1),FALSE)*$E308</f>
        <v>0</v>
      </c>
      <c r="T305" s="25">
        <f>VLOOKUP(CONCATENATE($F305," ",$G305),AllocFactorMatrix,(T$4+1),FALSE)*$E308</f>
        <v>0</v>
      </c>
      <c r="U305" s="25">
        <f>VLOOKUP(CONCATENATE($F305," ",$G305),AllocFactorMatrix,(U$4+1),FALSE)*$E308</f>
        <v>0</v>
      </c>
      <c r="V305" s="25">
        <f>VLOOKUP(CONCATENATE($F305," ",$G305),AllocFactorMatrix,(V$4+1),FALSE)*$E308</f>
        <v>0</v>
      </c>
      <c r="W305" s="25">
        <f t="shared" si="139"/>
        <v>0</v>
      </c>
      <c r="X305" s="25">
        <f>VLOOKUP(CONCATENATE($F305," ",$G305),AllocFactorMatrix,(X$4+1),FALSE)*$E308</f>
        <v>0</v>
      </c>
      <c r="Y305" s="25">
        <f>VLOOKUP(CONCATENATE($F305," ",$G305),AllocFactorMatrix,(Y$4+1),FALSE)*$E308</f>
        <v>0</v>
      </c>
      <c r="Z305" s="25">
        <f t="shared" si="137"/>
        <v>0</v>
      </c>
      <c r="AA305" s="25">
        <f>VLOOKUP(CONCATENATE($F305," ",$G305),AllocFactorMatrix,(AA$4+1),FALSE)*$E308</f>
        <v>0</v>
      </c>
      <c r="AB305" s="25">
        <f>VLOOKUP(CONCATENATE($F305," ",$G305),AllocFactorMatrix,(AB$4+1),FALSE)*$E308</f>
        <v>0</v>
      </c>
      <c r="AC305" s="25">
        <f>VLOOKUP(CONCATENATE($F305," ",$G305),AllocFactorMatrix,(AC$4+1),FALSE)*$E308</f>
        <v>0</v>
      </c>
    </row>
    <row r="306" spans="4:29" hidden="1" outlineLevel="1">
      <c r="F306" s="61" t="str">
        <f>F308</f>
        <v>BULK_TRANS</v>
      </c>
      <c r="G306" s="20" t="str">
        <f>$G$13</f>
        <v>ENERGY</v>
      </c>
      <c r="H306" s="24">
        <f t="shared" si="135"/>
        <v>0</v>
      </c>
      <c r="I306" s="25">
        <f>VLOOKUP(CONCATENATE($F306," ",$G306),AllocFactorMatrix,(I$4+1),FALSE)*$E308</f>
        <v>0</v>
      </c>
      <c r="J306" s="25">
        <f>VLOOKUP(CONCATENATE($F306," ",$G306),AllocFactorMatrix,(J$4+1),FALSE)*$E308</f>
        <v>0</v>
      </c>
      <c r="K306" s="25">
        <f>VLOOKUP(CONCATENATE($F306," ",$G306),AllocFactorMatrix,(K$4+1),FALSE)*$E308</f>
        <v>0</v>
      </c>
      <c r="L306" s="25">
        <f>VLOOKUP(CONCATENATE($F306," ",$G306),AllocFactorMatrix,(L$4+1),FALSE)*$E308</f>
        <v>0</v>
      </c>
      <c r="M306" s="25">
        <f t="shared" si="136"/>
        <v>0</v>
      </c>
      <c r="N306" s="25">
        <f>VLOOKUP(CONCATENATE($F306," ",$G306),AllocFactorMatrix,(N$4+1),FALSE)*$E308</f>
        <v>0</v>
      </c>
      <c r="O306" s="25">
        <f>VLOOKUP(CONCATENATE($F306," ",$G306),AllocFactorMatrix,(O$4+1),FALSE)*$E308</f>
        <v>0</v>
      </c>
      <c r="P306" s="25">
        <f>VLOOKUP(CONCATENATE($F306," ",$G306),AllocFactorMatrix,(P$4+1),FALSE)*$E308</f>
        <v>0</v>
      </c>
      <c r="Q306" s="25">
        <f>VLOOKUP(CONCATENATE($F306," ",$G306),AllocFactorMatrix,(Q$4+1),FALSE)*$E308</f>
        <v>0</v>
      </c>
      <c r="R306" s="25">
        <f t="shared" si="138"/>
        <v>0</v>
      </c>
      <c r="S306" s="25">
        <f>VLOOKUP(CONCATENATE($F306," ",$G306),AllocFactorMatrix,(S$4+1),FALSE)*$E308</f>
        <v>0</v>
      </c>
      <c r="T306" s="25">
        <f>VLOOKUP(CONCATENATE($F306," ",$G306),AllocFactorMatrix,(T$4+1),FALSE)*$E308</f>
        <v>0</v>
      </c>
      <c r="U306" s="25">
        <f>VLOOKUP(CONCATENATE($F306," ",$G306),AllocFactorMatrix,(U$4+1),FALSE)*$E308</f>
        <v>0</v>
      </c>
      <c r="V306" s="25">
        <f>VLOOKUP(CONCATENATE($F306," ",$G306),AllocFactorMatrix,(V$4+1),FALSE)*$E308</f>
        <v>0</v>
      </c>
      <c r="W306" s="25">
        <f t="shared" si="139"/>
        <v>0</v>
      </c>
      <c r="X306" s="25">
        <f>VLOOKUP(CONCATENATE($F306," ",$G306),AllocFactorMatrix,(X$4+1),FALSE)*$E308</f>
        <v>0</v>
      </c>
      <c r="Y306" s="25">
        <f>VLOOKUP(CONCATENATE($F306," ",$G306),AllocFactorMatrix,(Y$4+1),FALSE)*$E308</f>
        <v>0</v>
      </c>
      <c r="Z306" s="25">
        <f t="shared" si="137"/>
        <v>0</v>
      </c>
      <c r="AA306" s="25">
        <f>VLOOKUP(CONCATENATE($F306," ",$G306),AllocFactorMatrix,(AA$4+1),FALSE)*$E308</f>
        <v>0</v>
      </c>
      <c r="AB306" s="25">
        <f>VLOOKUP(CONCATENATE($F306," ",$G306),AllocFactorMatrix,(AB$4+1),FALSE)*$E308</f>
        <v>0</v>
      </c>
      <c r="AC306" s="25">
        <f>VLOOKUP(CONCATENATE($F306," ",$G306),AllocFactorMatrix,(AC$4+1),FALSE)*$E308</f>
        <v>0</v>
      </c>
    </row>
    <row r="307" spans="4:29" hidden="1" outlineLevel="1">
      <c r="F307" s="61" t="str">
        <f>F308</f>
        <v>BULK_TRANS</v>
      </c>
      <c r="G307" s="20" t="str">
        <f>$G$14</f>
        <v>CUSTOMER</v>
      </c>
      <c r="H307" s="24">
        <f t="shared" si="135"/>
        <v>0</v>
      </c>
      <c r="I307" s="25">
        <f>VLOOKUP(CONCATENATE($F307," ",$G307),AllocFactorMatrix,(I$4+1),FALSE)*$E308</f>
        <v>0</v>
      </c>
      <c r="J307" s="25">
        <f>VLOOKUP(CONCATENATE($F307," ",$G307),AllocFactorMatrix,(J$4+1),FALSE)*$E308</f>
        <v>0</v>
      </c>
      <c r="K307" s="25">
        <f>VLOOKUP(CONCATENATE($F307," ",$G307),AllocFactorMatrix,(K$4+1),FALSE)*$E308</f>
        <v>0</v>
      </c>
      <c r="L307" s="25">
        <f>VLOOKUP(CONCATENATE($F307," ",$G307),AllocFactorMatrix,(L$4+1),FALSE)*$E308</f>
        <v>0</v>
      </c>
      <c r="M307" s="25">
        <f t="shared" si="136"/>
        <v>0</v>
      </c>
      <c r="N307" s="25">
        <f>VLOOKUP(CONCATENATE($F307," ",$G307),AllocFactorMatrix,(N$4+1),FALSE)*$E308</f>
        <v>0</v>
      </c>
      <c r="O307" s="25">
        <f>VLOOKUP(CONCATENATE($F307," ",$G307),AllocFactorMatrix,(O$4+1),FALSE)*$E308</f>
        <v>0</v>
      </c>
      <c r="P307" s="25">
        <f>VLOOKUP(CONCATENATE($F307," ",$G307),AllocFactorMatrix,(P$4+1),FALSE)*$E308</f>
        <v>0</v>
      </c>
      <c r="Q307" s="25">
        <f>VLOOKUP(CONCATENATE($F307," ",$G307),AllocFactorMatrix,(Q$4+1),FALSE)*$E308</f>
        <v>0</v>
      </c>
      <c r="R307" s="25">
        <f t="shared" si="138"/>
        <v>0</v>
      </c>
      <c r="S307" s="25">
        <f>VLOOKUP(CONCATENATE($F307," ",$G307),AllocFactorMatrix,(S$4+1),FALSE)*$E308</f>
        <v>0</v>
      </c>
      <c r="T307" s="25">
        <f>VLOOKUP(CONCATENATE($F307," ",$G307),AllocFactorMatrix,(T$4+1),FALSE)*$E308</f>
        <v>0</v>
      </c>
      <c r="U307" s="25">
        <f>VLOOKUP(CONCATENATE($F307," ",$G307),AllocFactorMatrix,(U$4+1),FALSE)*$E308</f>
        <v>0</v>
      </c>
      <c r="V307" s="25">
        <f>VLOOKUP(CONCATENATE($F307," ",$G307),AllocFactorMatrix,(V$4+1),FALSE)*$E308</f>
        <v>0</v>
      </c>
      <c r="W307" s="25">
        <f t="shared" si="139"/>
        <v>0</v>
      </c>
      <c r="X307" s="25">
        <f>VLOOKUP(CONCATENATE($F307," ",$G307),AllocFactorMatrix,(X$4+1),FALSE)*$E308</f>
        <v>0</v>
      </c>
      <c r="Y307" s="25">
        <f>VLOOKUP(CONCATENATE($F307," ",$G307),AllocFactorMatrix,(Y$4+1),FALSE)*$E308</f>
        <v>0</v>
      </c>
      <c r="Z307" s="25">
        <f t="shared" si="137"/>
        <v>0</v>
      </c>
      <c r="AA307" s="25">
        <f>VLOOKUP(CONCATENATE($F307," ",$G307),AllocFactorMatrix,(AA$4+1),FALSE)*$E308</f>
        <v>0</v>
      </c>
      <c r="AB307" s="25">
        <f>VLOOKUP(CONCATENATE($F307," ",$G307),AllocFactorMatrix,(AB$4+1),FALSE)*$E308</f>
        <v>0</v>
      </c>
      <c r="AC307" s="25">
        <f>VLOOKUP(CONCATENATE($F307," ",$G307),AllocFactorMatrix,(AC$4+1),FALSE)*$E308</f>
        <v>0</v>
      </c>
    </row>
    <row r="308" spans="4:29" collapsed="1">
      <c r="D308" s="20" t="s">
        <v>212</v>
      </c>
      <c r="E308" s="22">
        <f>-1353022*0.985</f>
        <v>-1332726.67</v>
      </c>
      <c r="F308" s="61" t="s">
        <v>33</v>
      </c>
      <c r="G308" s="20" t="str">
        <f>$G$15</f>
        <v>TOTAL</v>
      </c>
      <c r="H308" s="24">
        <f t="shared" si="135"/>
        <v>-1332726.67</v>
      </c>
      <c r="I308" s="25">
        <f>VLOOKUP(CONCATENATE($F308," ",$G308),AllocFactorMatrix,(I$4+1),FALSE)*$E308</f>
        <v>-653493.08308359853</v>
      </c>
      <c r="J308" s="25">
        <f>VLOOKUP(CONCATENATE($F308," ",$G308),AllocFactorMatrix,(J$4+1),FALSE)*$E308</f>
        <v>-165308.33970472679</v>
      </c>
      <c r="K308" s="25">
        <f>VLOOKUP(CONCATENATE($F308," ",$G308),AllocFactorMatrix,(K$4+1),FALSE)*$E308</f>
        <v>-1932.7059298934485</v>
      </c>
      <c r="L308" s="25">
        <f>VLOOKUP(CONCATENATE($F308," ",$G308),AllocFactorMatrix,(L$4+1),FALSE)*$E308</f>
        <v>-47.613190686230084</v>
      </c>
      <c r="M308" s="25">
        <f t="shared" si="136"/>
        <v>-167288.65882530648</v>
      </c>
      <c r="N308" s="25">
        <f>VLOOKUP(CONCATENATE($F308," ",$G308),AllocFactorMatrix,(N$4+1),FALSE)*$E308</f>
        <v>-69167.083317652898</v>
      </c>
      <c r="O308" s="25">
        <f>VLOOKUP(CONCATENATE($F308," ",$G308),AllocFactorMatrix,(O$4+1),FALSE)*$E308</f>
        <v>-19698.445779513972</v>
      </c>
      <c r="P308" s="25">
        <f>VLOOKUP(CONCATENATE($F308," ",$G308),AllocFactorMatrix,(P$4+1),FALSE)*$E308</f>
        <v>-1558.8461034073057</v>
      </c>
      <c r="Q308" s="25">
        <f>VLOOKUP(CONCATENATE($F308," ",$G308),AllocFactorMatrix,(Q$4+1),FALSE)*$E308</f>
        <v>-329.04492663054486</v>
      </c>
      <c r="R308" s="25">
        <f t="shared" si="138"/>
        <v>-90753.420127204736</v>
      </c>
      <c r="S308" s="25">
        <f>VLOOKUP(CONCATENATE($F308," ",$G308),AllocFactorMatrix,(S$4+1),FALSE)*$E308</f>
        <v>-4154.8876870009963</v>
      </c>
      <c r="T308" s="25">
        <f>VLOOKUP(CONCATENATE($F308," ",$G308),AllocFactorMatrix,(T$4+1),FALSE)*$E308</f>
        <v>-45295.56481554707</v>
      </c>
      <c r="U308" s="25">
        <f>VLOOKUP(CONCATENATE($F308," ",$G308),AllocFactorMatrix,(U$4+1),FALSE)*$E308</f>
        <v>-302512.68537736929</v>
      </c>
      <c r="V308" s="25">
        <f>VLOOKUP(CONCATENATE($F308," ",$G308),AllocFactorMatrix,(V$4+1),FALSE)*$E308</f>
        <v>-47458.524176720188</v>
      </c>
      <c r="W308" s="25">
        <f t="shared" si="139"/>
        <v>-399421.66205663752</v>
      </c>
      <c r="X308" s="25">
        <f>VLOOKUP(CONCATENATE($F308," ",$G308),AllocFactorMatrix,(X$4+1),FALSE)*$E308</f>
        <v>-18773.827469520023</v>
      </c>
      <c r="Y308" s="25">
        <f>VLOOKUP(CONCATENATE($F308," ",$G308),AllocFactorMatrix,(Y$4+1),FALSE)*$E308</f>
        <v>-453.20705854208819</v>
      </c>
      <c r="Z308" s="25">
        <f t="shared" si="137"/>
        <v>-19227.034528062111</v>
      </c>
      <c r="AA308" s="25">
        <f>VLOOKUP(CONCATENATE($F308," ",$G308),AllocFactorMatrix,(AA$4+1),FALSE)*$E308</f>
        <v>-327.31791921110204</v>
      </c>
      <c r="AB308" s="25">
        <f>VLOOKUP(CONCATENATE($F308," ",$G308),AllocFactorMatrix,(AB$4+1),FALSE)*$E308</f>
        <v>-1774.7830699741216</v>
      </c>
      <c r="AC308" s="25">
        <f>VLOOKUP(CONCATENATE($F308," ",$G308),AllocFactorMatrix,(AC$4+1),FALSE)*$E308</f>
        <v>-440.7103900052748</v>
      </c>
    </row>
    <row r="309" spans="4:29">
      <c r="E309" s="78"/>
      <c r="H309" s="24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</row>
    <row r="310" spans="4:29" hidden="1" outlineLevel="1">
      <c r="E310" s="22"/>
      <c r="F310" s="61"/>
      <c r="G310" s="20" t="str">
        <f>$G$8</f>
        <v>PRODUCTION</v>
      </c>
      <c r="H310" s="24">
        <f t="shared" ref="H310:V310" ca="1" si="140">H268+H276+H284+H292+H260+H301</f>
        <v>-613788610.70513272</v>
      </c>
      <c r="I310" s="24">
        <f t="shared" ca="1" si="140"/>
        <v>-300966897.86458313</v>
      </c>
      <c r="J310" s="24">
        <f t="shared" ca="1" si="140"/>
        <v>-76132922.413368121</v>
      </c>
      <c r="K310" s="24">
        <f t="shared" ca="1" si="140"/>
        <v>-890109.6633797175</v>
      </c>
      <c r="L310" s="24">
        <f t="shared" ca="1" si="140"/>
        <v>-21928.302944923984</v>
      </c>
      <c r="M310" s="24">
        <f t="shared" ca="1" si="140"/>
        <v>-77044960.379692763</v>
      </c>
      <c r="N310" s="24">
        <f t="shared" ca="1" si="140"/>
        <v>-31854969.913724586</v>
      </c>
      <c r="O310" s="24">
        <f t="shared" ca="1" si="140"/>
        <v>-9072139.0516318474</v>
      </c>
      <c r="P310" s="24">
        <f t="shared" ca="1" si="140"/>
        <v>-717928.14359562565</v>
      </c>
      <c r="Q310" s="24">
        <f t="shared" ca="1" si="140"/>
        <v>-151541.97250073383</v>
      </c>
      <c r="R310" s="24">
        <f t="shared" ca="1" si="140"/>
        <v>-41796579.081452787</v>
      </c>
      <c r="S310" s="24">
        <f t="shared" ca="1" si="140"/>
        <v>-1913537.7106546571</v>
      </c>
      <c r="T310" s="24">
        <f t="shared" ca="1" si="140"/>
        <v>-20860918.01497373</v>
      </c>
      <c r="U310" s="24">
        <f t="shared" ca="1" si="140"/>
        <v>-139322522.05807093</v>
      </c>
      <c r="V310" s="24">
        <f t="shared" ca="1" si="140"/>
        <v>-21857071.128129408</v>
      </c>
      <c r="W310" s="24">
        <f t="shared" ref="I310:AC317" ca="1" si="141">W268+W276+W284+W292+W260+W301</f>
        <v>-183954048.91182873</v>
      </c>
      <c r="X310" s="24">
        <f t="shared" ca="1" si="141"/>
        <v>-8646305.1573317423</v>
      </c>
      <c r="Y310" s="24">
        <f t="shared" ca="1" si="141"/>
        <v>-208724.96745661146</v>
      </c>
      <c r="Z310" s="24">
        <f t="shared" ca="1" si="141"/>
        <v>-8855030.1247883551</v>
      </c>
      <c r="AA310" s="24">
        <f t="shared" ca="1" si="141"/>
        <v>-150746.59749360103</v>
      </c>
      <c r="AB310" s="24">
        <f t="shared" ca="1" si="141"/>
        <v>-817378.13112302078</v>
      </c>
      <c r="AC310" s="24">
        <f t="shared" ca="1" si="141"/>
        <v>-202969.61417051475</v>
      </c>
    </row>
    <row r="311" spans="4:29" hidden="1" outlineLevel="1">
      <c r="E311" s="22"/>
      <c r="F311" s="61"/>
      <c r="G311" s="20" t="str">
        <f>$G$9</f>
        <v>BULKTRAN</v>
      </c>
      <c r="H311" s="24">
        <f t="shared" ref="H311:H317" ca="1" si="142">H269+H277+H285+H293+H261+H302</f>
        <v>-222929266.77655333</v>
      </c>
      <c r="I311" s="24">
        <f t="shared" ca="1" si="141"/>
        <v>-109311786.98132893</v>
      </c>
      <c r="J311" s="24">
        <f t="shared" ca="1" si="141"/>
        <v>-27651631.645087544</v>
      </c>
      <c r="K311" s="24">
        <f t="shared" ca="1" si="141"/>
        <v>-323289.6328591092</v>
      </c>
      <c r="L311" s="24">
        <f t="shared" ca="1" si="141"/>
        <v>-7964.4040503620226</v>
      </c>
      <c r="M311" s="24">
        <f t="shared" ca="1" si="141"/>
        <v>-27982885.681997016</v>
      </c>
      <c r="N311" s="24">
        <f t="shared" ca="1" si="141"/>
        <v>-11569789.602152357</v>
      </c>
      <c r="O311" s="24">
        <f t="shared" ca="1" si="141"/>
        <v>-3295019.2812339701</v>
      </c>
      <c r="P311" s="24">
        <f t="shared" ca="1" si="141"/>
        <v>-260752.95608069273</v>
      </c>
      <c r="Q311" s="24">
        <f t="shared" ca="1" si="141"/>
        <v>-55040.351395002952</v>
      </c>
      <c r="R311" s="24">
        <f t="shared" ca="1" si="141"/>
        <v>-15180602.190862022</v>
      </c>
      <c r="S311" s="24">
        <f t="shared" ca="1" si="141"/>
        <v>-695000.77281567559</v>
      </c>
      <c r="T311" s="24">
        <f t="shared" ca="1" si="141"/>
        <v>-7576727.6815731144</v>
      </c>
      <c r="U311" s="24">
        <f t="shared" ca="1" si="141"/>
        <v>-50602222.240951404</v>
      </c>
      <c r="V311" s="24">
        <f t="shared" ca="1" si="141"/>
        <v>-7938532.5102059832</v>
      </c>
      <c r="W311" s="24">
        <f t="shared" ca="1" si="141"/>
        <v>-66812483.205546178</v>
      </c>
      <c r="X311" s="24">
        <f t="shared" ca="1" si="141"/>
        <v>-3140355.5482007531</v>
      </c>
      <c r="Y311" s="24">
        <f t="shared" ca="1" si="141"/>
        <v>-75809.331000141392</v>
      </c>
      <c r="Z311" s="24">
        <f t="shared" ca="1" si="141"/>
        <v>-3216164.8792008949</v>
      </c>
      <c r="AA311" s="24">
        <f t="shared" ca="1" si="141"/>
        <v>-54751.469581199366</v>
      </c>
      <c r="AB311" s="24">
        <f t="shared" ca="1" si="141"/>
        <v>-296873.39300921414</v>
      </c>
      <c r="AC311" s="24">
        <f t="shared" ca="1" si="141"/>
        <v>-73718.975027853812</v>
      </c>
    </row>
    <row r="312" spans="4:29" hidden="1" outlineLevel="1">
      <c r="E312" s="22"/>
      <c r="F312" s="61"/>
      <c r="G312" s="20" t="str">
        <f>$G$10</f>
        <v>SUBTRAN</v>
      </c>
      <c r="H312" s="24">
        <f t="shared" ca="1" si="142"/>
        <v>-90050413.671198592</v>
      </c>
      <c r="I312" s="24">
        <f t="shared" ca="1" si="141"/>
        <v>-42765104.21815823</v>
      </c>
      <c r="J312" s="24">
        <f t="shared" ca="1" si="141"/>
        <v>-10947235.649191348</v>
      </c>
      <c r="K312" s="24">
        <f t="shared" ca="1" si="141"/>
        <v>-127570.57422341104</v>
      </c>
      <c r="L312" s="24">
        <f t="shared" ca="1" si="141"/>
        <v>-4182.3017950809362</v>
      </c>
      <c r="M312" s="24">
        <f t="shared" ca="1" si="141"/>
        <v>-11078988.52520984</v>
      </c>
      <c r="N312" s="24">
        <f t="shared" ca="1" si="141"/>
        <v>-4771337.166791332</v>
      </c>
      <c r="O312" s="24">
        <f t="shared" ca="1" si="141"/>
        <v>-1352424.7464331435</v>
      </c>
      <c r="P312" s="24">
        <f t="shared" ca="1" si="141"/>
        <v>-138532.81849501102</v>
      </c>
      <c r="Q312" s="24">
        <f t="shared" ca="1" si="141"/>
        <v>0</v>
      </c>
      <c r="R312" s="24">
        <f t="shared" ca="1" si="141"/>
        <v>-6262294.7317194873</v>
      </c>
      <c r="S312" s="24">
        <f t="shared" ca="1" si="141"/>
        <v>-267216.30997372686</v>
      </c>
      <c r="T312" s="24">
        <f t="shared" ca="1" si="141"/>
        <v>-3088454.1918512615</v>
      </c>
      <c r="U312" s="24">
        <f t="shared" ca="1" si="141"/>
        <v>-25157761.34199553</v>
      </c>
      <c r="V312" s="24">
        <f t="shared" ca="1" si="141"/>
        <v>0</v>
      </c>
      <c r="W312" s="24">
        <f t="shared" ca="1" si="141"/>
        <v>-28513431.84382052</v>
      </c>
      <c r="X312" s="24">
        <f t="shared" ca="1" si="141"/>
        <v>-1294913.854397177</v>
      </c>
      <c r="Y312" s="24">
        <f t="shared" ca="1" si="141"/>
        <v>-30981.676505548316</v>
      </c>
      <c r="Z312" s="24">
        <f t="shared" ca="1" si="141"/>
        <v>-1325895.5309027254</v>
      </c>
      <c r="AA312" s="24">
        <f t="shared" ca="1" si="141"/>
        <v>-21263.697570872791</v>
      </c>
      <c r="AB312" s="24">
        <f t="shared" ca="1" si="141"/>
        <v>-66795.632819247345</v>
      </c>
      <c r="AC312" s="24">
        <f t="shared" ca="1" si="141"/>
        <v>-16639.490997677673</v>
      </c>
    </row>
    <row r="313" spans="4:29" hidden="1" outlineLevel="1">
      <c r="E313" s="22"/>
      <c r="F313" s="61"/>
      <c r="G313" s="20" t="str">
        <f>$G$11</f>
        <v>DISTPRI</v>
      </c>
      <c r="H313" s="24">
        <f t="shared" ca="1" si="142"/>
        <v>-181438979.44510317</v>
      </c>
      <c r="I313" s="24">
        <f t="shared" ca="1" si="141"/>
        <v>-120565957.64992222</v>
      </c>
      <c r="J313" s="24">
        <f t="shared" ca="1" si="141"/>
        <v>-30353881.605727274</v>
      </c>
      <c r="K313" s="24">
        <f t="shared" ca="1" si="141"/>
        <v>-354218.92025516508</v>
      </c>
      <c r="L313" s="24">
        <f t="shared" ca="1" si="141"/>
        <v>0</v>
      </c>
      <c r="M313" s="24">
        <f t="shared" ca="1" si="141"/>
        <v>-30708100.52598244</v>
      </c>
      <c r="N313" s="24">
        <f t="shared" ca="1" si="141"/>
        <v>-13089434.55277282</v>
      </c>
      <c r="O313" s="24">
        <f t="shared" ca="1" si="141"/>
        <v>-3715807.6697115088</v>
      </c>
      <c r="P313" s="24">
        <f t="shared" ca="1" si="141"/>
        <v>0</v>
      </c>
      <c r="Q313" s="24">
        <f t="shared" ca="1" si="141"/>
        <v>0</v>
      </c>
      <c r="R313" s="24">
        <f t="shared" ca="1" si="141"/>
        <v>-16805242.222484332</v>
      </c>
      <c r="S313" s="24">
        <f t="shared" ca="1" si="141"/>
        <v>-746538.54741600947</v>
      </c>
      <c r="T313" s="24">
        <f t="shared" ca="1" si="141"/>
        <v>-8634762.5516707506</v>
      </c>
      <c r="U313" s="24">
        <f t="shared" ca="1" si="141"/>
        <v>0</v>
      </c>
      <c r="V313" s="24">
        <f t="shared" ca="1" si="141"/>
        <v>0</v>
      </c>
      <c r="W313" s="24">
        <f t="shared" ca="1" si="141"/>
        <v>-9381301.0990867577</v>
      </c>
      <c r="X313" s="24">
        <f t="shared" ca="1" si="141"/>
        <v>-3552251.9974887054</v>
      </c>
      <c r="Y313" s="24">
        <f t="shared" ca="1" si="141"/>
        <v>-85109.021317884428</v>
      </c>
      <c r="Z313" s="24">
        <f t="shared" ca="1" si="141"/>
        <v>-3637361.0188065898</v>
      </c>
      <c r="AA313" s="24">
        <f t="shared" ca="1" si="141"/>
        <v>-61115.646131399015</v>
      </c>
      <c r="AB313" s="24">
        <f t="shared" ca="1" si="141"/>
        <v>-224030.69338057726</v>
      </c>
      <c r="AC313" s="24">
        <f t="shared" ca="1" si="141"/>
        <v>-55870.589308878923</v>
      </c>
    </row>
    <row r="314" spans="4:29" hidden="1" outlineLevel="1">
      <c r="E314" s="22"/>
      <c r="F314" s="61"/>
      <c r="G314" s="20" t="str">
        <f>$G$12</f>
        <v>DISTSEC</v>
      </c>
      <c r="H314" s="24">
        <f t="shared" ca="1" si="142"/>
        <v>-81750246.419336557</v>
      </c>
      <c r="I314" s="24">
        <f t="shared" ca="1" si="141"/>
        <v>-61034878.026405729</v>
      </c>
      <c r="J314" s="24">
        <f t="shared" ca="1" si="141"/>
        <v>-13701521.326303696</v>
      </c>
      <c r="K314" s="24">
        <f t="shared" ca="1" si="141"/>
        <v>0</v>
      </c>
      <c r="L314" s="24">
        <f t="shared" ca="1" si="141"/>
        <v>0</v>
      </c>
      <c r="M314" s="24">
        <f t="shared" ca="1" si="141"/>
        <v>-13701521.326303696</v>
      </c>
      <c r="N314" s="24">
        <f t="shared" ca="1" si="141"/>
        <v>-4829930.710373925</v>
      </c>
      <c r="O314" s="24">
        <f t="shared" ca="1" si="141"/>
        <v>0</v>
      </c>
      <c r="P314" s="24">
        <f t="shared" ca="1" si="141"/>
        <v>0</v>
      </c>
      <c r="Q314" s="24">
        <f t="shared" ca="1" si="141"/>
        <v>0</v>
      </c>
      <c r="R314" s="24">
        <f t="shared" ca="1" si="141"/>
        <v>-4829930.710373925</v>
      </c>
      <c r="S314" s="24">
        <f t="shared" ca="1" si="141"/>
        <v>-213775.42077165571</v>
      </c>
      <c r="T314" s="24">
        <f t="shared" ca="1" si="141"/>
        <v>0</v>
      </c>
      <c r="U314" s="24">
        <f t="shared" ca="1" si="141"/>
        <v>0</v>
      </c>
      <c r="V314" s="24">
        <f t="shared" ca="1" si="141"/>
        <v>0</v>
      </c>
      <c r="W314" s="24">
        <f t="shared" ca="1" si="141"/>
        <v>-213775.42077165571</v>
      </c>
      <c r="X314" s="24">
        <f t="shared" ca="1" si="141"/>
        <v>-1344241.7653872182</v>
      </c>
      <c r="Y314" s="24">
        <f t="shared" ca="1" si="141"/>
        <v>0</v>
      </c>
      <c r="Z314" s="24">
        <f t="shared" ca="1" si="141"/>
        <v>-1344241.7653872182</v>
      </c>
      <c r="AA314" s="24">
        <f t="shared" ca="1" si="141"/>
        <v>-21919.575047079779</v>
      </c>
      <c r="AB314" s="24">
        <f t="shared" ca="1" si="141"/>
        <v>-484017.57291459298</v>
      </c>
      <c r="AC314" s="24">
        <f t="shared" ca="1" si="141"/>
        <v>-119962.02213265942</v>
      </c>
    </row>
    <row r="315" spans="4:29" hidden="1" outlineLevel="1">
      <c r="E315" s="22"/>
      <c r="F315" s="61"/>
      <c r="G315" s="20" t="str">
        <f>$G$13</f>
        <v>ENERGY</v>
      </c>
      <c r="H315" s="24">
        <f t="shared" ca="1" si="142"/>
        <v>-12162378.046623776</v>
      </c>
      <c r="I315" s="24">
        <f t="shared" ca="1" si="141"/>
        <v>-4421419.4602908241</v>
      </c>
      <c r="J315" s="24">
        <f t="shared" ca="1" si="141"/>
        <v>-1427084.5662916314</v>
      </c>
      <c r="K315" s="24">
        <f t="shared" ca="1" si="141"/>
        <v>-16337.410768681852</v>
      </c>
      <c r="L315" s="24">
        <f t="shared" ca="1" si="141"/>
        <v>-414.07066418796995</v>
      </c>
      <c r="M315" s="24">
        <f t="shared" ca="1" si="141"/>
        <v>-1443836.0477245012</v>
      </c>
      <c r="N315" s="24">
        <f t="shared" ca="1" si="141"/>
        <v>-690591.47990455688</v>
      </c>
      <c r="O315" s="24">
        <f t="shared" ca="1" si="141"/>
        <v>-192764.72559157442</v>
      </c>
      <c r="P315" s="24">
        <f t="shared" ca="1" si="141"/>
        <v>-15261.329470253488</v>
      </c>
      <c r="Q315" s="24">
        <f t="shared" ca="1" si="141"/>
        <v>-3128.5027198083426</v>
      </c>
      <c r="R315" s="24">
        <f t="shared" ca="1" si="141"/>
        <v>-901746.03768619325</v>
      </c>
      <c r="S315" s="24">
        <f t="shared" ca="1" si="141"/>
        <v>-46017.262438417471</v>
      </c>
      <c r="T315" s="24">
        <f t="shared" ca="1" si="141"/>
        <v>-549943.52656185243</v>
      </c>
      <c r="U315" s="24">
        <f t="shared" ca="1" si="141"/>
        <v>-3887843.4113339856</v>
      </c>
      <c r="V315" s="24">
        <f t="shared" ca="1" si="141"/>
        <v>-623064.48884839192</v>
      </c>
      <c r="W315" s="24">
        <f t="shared" ca="1" si="141"/>
        <v>-5106868.6891826466</v>
      </c>
      <c r="X315" s="24">
        <f t="shared" ca="1" si="141"/>
        <v>-187320.08314911637</v>
      </c>
      <c r="Y315" s="24">
        <f t="shared" ca="1" si="141"/>
        <v>-4402.6835352480975</v>
      </c>
      <c r="Z315" s="24">
        <f t="shared" ca="1" si="141"/>
        <v>-191722.76668436447</v>
      </c>
      <c r="AA315" s="24">
        <f t="shared" ca="1" si="141"/>
        <v>-4301.0654504173062</v>
      </c>
      <c r="AB315" s="24">
        <f t="shared" ca="1" si="141"/>
        <v>-74008.928220155794</v>
      </c>
      <c r="AC315" s="24">
        <f t="shared" ca="1" si="141"/>
        <v>-18475.051384670263</v>
      </c>
    </row>
    <row r="316" spans="4:29" hidden="1" outlineLevel="1">
      <c r="E316" s="22"/>
      <c r="F316" s="61"/>
      <c r="G316" s="20" t="str">
        <f>$G$14</f>
        <v>CUSTOMER</v>
      </c>
      <c r="H316" s="24">
        <f t="shared" ca="1" si="142"/>
        <v>-174053570.79605198</v>
      </c>
      <c r="I316" s="24">
        <f t="shared" ca="1" si="141"/>
        <v>-126853917.6675493</v>
      </c>
      <c r="J316" s="24">
        <f t="shared" ca="1" si="141"/>
        <v>-30862112.544068109</v>
      </c>
      <c r="K316" s="24">
        <f t="shared" ca="1" si="141"/>
        <v>-245292.70250886877</v>
      </c>
      <c r="L316" s="24">
        <f t="shared" ca="1" si="141"/>
        <v>-34473.359815843825</v>
      </c>
      <c r="M316" s="24">
        <f t="shared" ca="1" si="141"/>
        <v>-31141878.606392823</v>
      </c>
      <c r="N316" s="24">
        <f t="shared" ca="1" si="141"/>
        <v>-510583.60591395962</v>
      </c>
      <c r="O316" s="24">
        <f t="shared" ca="1" si="141"/>
        <v>-205689.58722784789</v>
      </c>
      <c r="P316" s="24">
        <f t="shared" ca="1" si="141"/>
        <v>-98875.58657989926</v>
      </c>
      <c r="Q316" s="24">
        <f t="shared" ca="1" si="141"/>
        <v>-42344.429454090183</v>
      </c>
      <c r="R316" s="24">
        <f t="shared" ca="1" si="141"/>
        <v>-857493.20917579695</v>
      </c>
      <c r="S316" s="24">
        <f t="shared" ca="1" si="141"/>
        <v>-7348.3931803205123</v>
      </c>
      <c r="T316" s="24">
        <f t="shared" ca="1" si="141"/>
        <v>-127928.15777464797</v>
      </c>
      <c r="U316" s="24">
        <f t="shared" ca="1" si="141"/>
        <v>-256371.3051731227</v>
      </c>
      <c r="V316" s="24">
        <f t="shared" ca="1" si="141"/>
        <v>-63520.239378533261</v>
      </c>
      <c r="W316" s="24">
        <f t="shared" ca="1" si="141"/>
        <v>-455168.09550662444</v>
      </c>
      <c r="X316" s="24">
        <f t="shared" ca="1" si="141"/>
        <v>-172892.15828612034</v>
      </c>
      <c r="Y316" s="24">
        <f t="shared" ca="1" si="141"/>
        <v>-2627.2984426159301</v>
      </c>
      <c r="Z316" s="24">
        <f t="shared" ca="1" si="141"/>
        <v>-175519.45672873626</v>
      </c>
      <c r="AA316" s="24">
        <f t="shared" ca="1" si="141"/>
        <v>-10273.827845067641</v>
      </c>
      <c r="AB316" s="24">
        <f t="shared" ca="1" si="141"/>
        <v>-12631014.114549967</v>
      </c>
      <c r="AC316" s="24">
        <f t="shared" ca="1" si="141"/>
        <v>-1928305.8183036714</v>
      </c>
    </row>
    <row r="317" spans="4:29" collapsed="1">
      <c r="D317" s="20" t="s">
        <v>211</v>
      </c>
      <c r="E317" s="24">
        <f>E275+E283+E291+E299+E267+E308</f>
        <v>-1376173465.8600001</v>
      </c>
      <c r="F317" s="61"/>
      <c r="G317" s="20" t="str">
        <f>$G$15</f>
        <v>TOTAL</v>
      </c>
      <c r="H317" s="24">
        <f t="shared" ca="1" si="142"/>
        <v>-1376173465.8600006</v>
      </c>
      <c r="I317" s="24">
        <f t="shared" ca="1" si="141"/>
        <v>-765919961.86823845</v>
      </c>
      <c r="J317" s="24">
        <f t="shared" ca="1" si="141"/>
        <v>-191076389.7500377</v>
      </c>
      <c r="K317" s="24">
        <f t="shared" ca="1" si="141"/>
        <v>-1956818.9039949533</v>
      </c>
      <c r="L317" s="24">
        <f t="shared" ca="1" si="141"/>
        <v>-68962.43927039874</v>
      </c>
      <c r="M317" s="24">
        <f t="shared" ca="1" si="141"/>
        <v>-193102171.09330305</v>
      </c>
      <c r="N317" s="24">
        <f t="shared" ca="1" si="141"/>
        <v>-67316637.031633541</v>
      </c>
      <c r="O317" s="24">
        <f t="shared" ca="1" si="141"/>
        <v>-17833845.061829891</v>
      </c>
      <c r="P317" s="24">
        <f t="shared" ca="1" si="141"/>
        <v>-1231350.8342214823</v>
      </c>
      <c r="Q317" s="24">
        <f t="shared" ca="1" si="141"/>
        <v>-252055.2560696353</v>
      </c>
      <c r="R317" s="24">
        <f t="shared" ca="1" si="141"/>
        <v>-86633888.183754548</v>
      </c>
      <c r="S317" s="24">
        <f t="shared" ca="1" si="141"/>
        <v>-3889434.4172504633</v>
      </c>
      <c r="T317" s="24">
        <f t="shared" ca="1" si="141"/>
        <v>-40838734.124405347</v>
      </c>
      <c r="U317" s="24">
        <f t="shared" ca="1" si="141"/>
        <v>-219226720.35752499</v>
      </c>
      <c r="V317" s="24">
        <f t="shared" ca="1" si="141"/>
        <v>-30482188.366562314</v>
      </c>
      <c r="W317" s="24">
        <f t="shared" ca="1" si="141"/>
        <v>-294437077.26574308</v>
      </c>
      <c r="X317" s="24">
        <f t="shared" ca="1" si="141"/>
        <v>-18338280.564240836</v>
      </c>
      <c r="Y317" s="24">
        <f t="shared" ca="1" si="141"/>
        <v>-407654.97825804964</v>
      </c>
      <c r="Z317" s="24">
        <f t="shared" ca="1" si="141"/>
        <v>-18745935.542498883</v>
      </c>
      <c r="AA317" s="24">
        <f t="shared" ca="1" si="141"/>
        <v>-324371.8791196369</v>
      </c>
      <c r="AB317" s="24">
        <f t="shared" ca="1" si="141"/>
        <v>-14594118.466016773</v>
      </c>
      <c r="AC317" s="24">
        <f t="shared" ca="1" si="141"/>
        <v>-2415941.5613259268</v>
      </c>
    </row>
    <row r="318" spans="4:29">
      <c r="E318" s="24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</row>
    <row r="319" spans="4:29" hidden="1" outlineLevel="1">
      <c r="F319" s="61" t="str">
        <f>F326</f>
        <v>DIST_OHLINES</v>
      </c>
      <c r="G319" s="20" t="str">
        <f>$G$8</f>
        <v>PRODUCTION</v>
      </c>
      <c r="H319" s="24">
        <f t="shared" ref="H319:H326" si="143">SUBTOTAL(9,I319:AC319)</f>
        <v>0</v>
      </c>
      <c r="I319" s="25">
        <f>VLOOKUP(CONCATENATE($F319," ",$G319),AllocFactorMatrix,(I$4+1),FALSE)*$E326</f>
        <v>0</v>
      </c>
      <c r="J319" s="25">
        <f>VLOOKUP(CONCATENATE($F319," ",$G319),AllocFactorMatrix,(J$4+1),FALSE)*$E326</f>
        <v>0</v>
      </c>
      <c r="K319" s="25">
        <f>VLOOKUP(CONCATENATE($F319," ",$G319),AllocFactorMatrix,(K$4+1),FALSE)*$E326</f>
        <v>0</v>
      </c>
      <c r="L319" s="25">
        <f>VLOOKUP(CONCATENATE($F319," ",$G319),AllocFactorMatrix,(L$4+1),FALSE)*$E326</f>
        <v>0</v>
      </c>
      <c r="M319" s="25">
        <f t="shared" ref="M319:M326" si="144">SUBTOTAL(9,J319:L319)</f>
        <v>0</v>
      </c>
      <c r="N319" s="25">
        <f>VLOOKUP(CONCATENATE($F319," ",$G319),AllocFactorMatrix,(N$4+1),FALSE)*$E326</f>
        <v>0</v>
      </c>
      <c r="O319" s="25">
        <f>VLOOKUP(CONCATENATE($F319," ",$G319),AllocFactorMatrix,(O$4+1),FALSE)*$E326</f>
        <v>0</v>
      </c>
      <c r="P319" s="25">
        <f>VLOOKUP(CONCATENATE($F319," ",$G319),AllocFactorMatrix,(P$4+1),FALSE)*$E326</f>
        <v>0</v>
      </c>
      <c r="Q319" s="25">
        <f>VLOOKUP(CONCATENATE($F319," ",$G319),AllocFactorMatrix,(Q$4+1),FALSE)*$E326</f>
        <v>0</v>
      </c>
      <c r="R319" s="25">
        <f t="shared" ref="R319:R326" si="145">SUBTOTAL(9,N319:Q319)</f>
        <v>0</v>
      </c>
      <c r="S319" s="25">
        <f>VLOOKUP(CONCATENATE($F319," ",$G319),AllocFactorMatrix,(S$4+1),FALSE)*$E326</f>
        <v>0</v>
      </c>
      <c r="T319" s="25">
        <f>VLOOKUP(CONCATENATE($F319," ",$G319),AllocFactorMatrix,(T$4+1),FALSE)*$E326</f>
        <v>0</v>
      </c>
      <c r="U319" s="25">
        <f>VLOOKUP(CONCATENATE($F319," ",$G319),AllocFactorMatrix,(U$4+1),FALSE)*$E326</f>
        <v>0</v>
      </c>
      <c r="V319" s="25">
        <f>VLOOKUP(CONCATENATE($F319," ",$G319),AllocFactorMatrix,(V$4+1),FALSE)*$E326</f>
        <v>0</v>
      </c>
      <c r="W319" s="25">
        <f>SUBTOTAL(9,S319:V319)</f>
        <v>0</v>
      </c>
      <c r="X319" s="25">
        <f>VLOOKUP(CONCATENATE($F319," ",$G319),AllocFactorMatrix,(X$4+1),FALSE)*$E326</f>
        <v>0</v>
      </c>
      <c r="Y319" s="25">
        <f>VLOOKUP(CONCATENATE($F319," ",$G319),AllocFactorMatrix,(Y$4+1),FALSE)*$E326</f>
        <v>0</v>
      </c>
      <c r="Z319" s="25">
        <f t="shared" ref="Z319:Z326" si="146">SUBTOTAL(9,X319:Y319)</f>
        <v>0</v>
      </c>
      <c r="AA319" s="25">
        <f>VLOOKUP(CONCATENATE($F319," ",$G319),AllocFactorMatrix,(AA$4+1),FALSE)*$E326</f>
        <v>0</v>
      </c>
      <c r="AB319" s="25">
        <f>VLOOKUP(CONCATENATE($F319," ",$G319),AllocFactorMatrix,(AB$4+1),FALSE)*$E326</f>
        <v>0</v>
      </c>
      <c r="AC319" s="25">
        <f>VLOOKUP(CONCATENATE($F319," ",$G319),AllocFactorMatrix,(AC$4+1),FALSE)*$E326</f>
        <v>0</v>
      </c>
    </row>
    <row r="320" spans="4:29" hidden="1" outlineLevel="1">
      <c r="F320" s="61" t="str">
        <f>F326</f>
        <v>DIST_OHLINES</v>
      </c>
      <c r="G320" s="20" t="str">
        <f>$G$9</f>
        <v>BULKTRAN</v>
      </c>
      <c r="H320" s="24">
        <f t="shared" si="143"/>
        <v>0</v>
      </c>
      <c r="I320" s="25">
        <f>VLOOKUP(CONCATENATE($F320," ",$G320),AllocFactorMatrix,(I$4+1),FALSE)*$E326</f>
        <v>0</v>
      </c>
      <c r="J320" s="25">
        <f>VLOOKUP(CONCATENATE($F320," ",$G320),AllocFactorMatrix,(J$4+1),FALSE)*$E326</f>
        <v>0</v>
      </c>
      <c r="K320" s="25">
        <f>VLOOKUP(CONCATENATE($F320," ",$G320),AllocFactorMatrix,(K$4+1),FALSE)*$E326</f>
        <v>0</v>
      </c>
      <c r="L320" s="25">
        <f>VLOOKUP(CONCATENATE($F320," ",$G320),AllocFactorMatrix,(L$4+1),FALSE)*$E326</f>
        <v>0</v>
      </c>
      <c r="M320" s="25">
        <f t="shared" si="144"/>
        <v>0</v>
      </c>
      <c r="N320" s="25">
        <f>VLOOKUP(CONCATENATE($F320," ",$G320),AllocFactorMatrix,(N$4+1),FALSE)*$E326</f>
        <v>0</v>
      </c>
      <c r="O320" s="25">
        <f>VLOOKUP(CONCATENATE($F320," ",$G320),AllocFactorMatrix,(O$4+1),FALSE)*$E326</f>
        <v>0</v>
      </c>
      <c r="P320" s="25">
        <f>VLOOKUP(CONCATENATE($F320," ",$G320),AllocFactorMatrix,(P$4+1),FALSE)*$E326</f>
        <v>0</v>
      </c>
      <c r="Q320" s="25">
        <f>VLOOKUP(CONCATENATE($F320," ",$G320),AllocFactorMatrix,(Q$4+1),FALSE)*$E326</f>
        <v>0</v>
      </c>
      <c r="R320" s="25">
        <f t="shared" si="145"/>
        <v>0</v>
      </c>
      <c r="S320" s="25">
        <f>VLOOKUP(CONCATENATE($F320," ",$G320),AllocFactorMatrix,(S$4+1),FALSE)*$E326</f>
        <v>0</v>
      </c>
      <c r="T320" s="25">
        <f>VLOOKUP(CONCATENATE($F320," ",$G320),AllocFactorMatrix,(T$4+1),FALSE)*$E326</f>
        <v>0</v>
      </c>
      <c r="U320" s="25">
        <f>VLOOKUP(CONCATENATE($F320," ",$G320),AllocFactorMatrix,(U$4+1),FALSE)*$E326</f>
        <v>0</v>
      </c>
      <c r="V320" s="25">
        <f>VLOOKUP(CONCATENATE($F320," ",$G320),AllocFactorMatrix,(V$4+1),FALSE)*$E326</f>
        <v>0</v>
      </c>
      <c r="W320" s="25">
        <f t="shared" ref="W320:W326" si="147">SUBTOTAL(9,S320:V320)</f>
        <v>0</v>
      </c>
      <c r="X320" s="25">
        <f>VLOOKUP(CONCATENATE($F320," ",$G320),AllocFactorMatrix,(X$4+1),FALSE)*$E326</f>
        <v>0</v>
      </c>
      <c r="Y320" s="25">
        <f>VLOOKUP(CONCATENATE($F320," ",$G320),AllocFactorMatrix,(Y$4+1),FALSE)*$E326</f>
        <v>0</v>
      </c>
      <c r="Z320" s="25">
        <f t="shared" si="146"/>
        <v>0</v>
      </c>
      <c r="AA320" s="25">
        <f>VLOOKUP(CONCATENATE($F320," ",$G320),AllocFactorMatrix,(AA$4+1),FALSE)*$E326</f>
        <v>0</v>
      </c>
      <c r="AB320" s="25">
        <f>VLOOKUP(CONCATENATE($F320," ",$G320),AllocFactorMatrix,(AB$4+1),FALSE)*$E326</f>
        <v>0</v>
      </c>
      <c r="AC320" s="25">
        <f>VLOOKUP(CONCATENATE($F320," ",$G320),AllocFactorMatrix,(AC$4+1),FALSE)*$E326</f>
        <v>0</v>
      </c>
    </row>
    <row r="321" spans="4:29" hidden="1" outlineLevel="1">
      <c r="F321" s="61" t="str">
        <f>F326</f>
        <v>DIST_OHLINES</v>
      </c>
      <c r="G321" s="20" t="str">
        <f>$G$10</f>
        <v>SUBTRAN</v>
      </c>
      <c r="H321" s="24">
        <f t="shared" si="143"/>
        <v>0</v>
      </c>
      <c r="I321" s="25">
        <f>VLOOKUP(CONCATENATE($F321," ",$G321),AllocFactorMatrix,(I$4+1),FALSE)*$E326</f>
        <v>0</v>
      </c>
      <c r="J321" s="25">
        <f>VLOOKUP(CONCATENATE($F321," ",$G321),AllocFactorMatrix,(J$4+1),FALSE)*$E326</f>
        <v>0</v>
      </c>
      <c r="K321" s="25">
        <f>VLOOKUP(CONCATENATE($F321," ",$G321),AllocFactorMatrix,(K$4+1),FALSE)*$E326</f>
        <v>0</v>
      </c>
      <c r="L321" s="25">
        <f>VLOOKUP(CONCATENATE($F321," ",$G321),AllocFactorMatrix,(L$4+1),FALSE)*$E326</f>
        <v>0</v>
      </c>
      <c r="M321" s="25">
        <f t="shared" si="144"/>
        <v>0</v>
      </c>
      <c r="N321" s="25">
        <f>VLOOKUP(CONCATENATE($F321," ",$G321),AllocFactorMatrix,(N$4+1),FALSE)*$E326</f>
        <v>0</v>
      </c>
      <c r="O321" s="25">
        <f>VLOOKUP(CONCATENATE($F321," ",$G321),AllocFactorMatrix,(O$4+1),FALSE)*$E326</f>
        <v>0</v>
      </c>
      <c r="P321" s="25">
        <f>VLOOKUP(CONCATENATE($F321," ",$G321),AllocFactorMatrix,(P$4+1),FALSE)*$E326</f>
        <v>0</v>
      </c>
      <c r="Q321" s="25">
        <f>VLOOKUP(CONCATENATE($F321," ",$G321),AllocFactorMatrix,(Q$4+1),FALSE)*$E326</f>
        <v>0</v>
      </c>
      <c r="R321" s="25">
        <f t="shared" si="145"/>
        <v>0</v>
      </c>
      <c r="S321" s="25">
        <f>VLOOKUP(CONCATENATE($F321," ",$G321),AllocFactorMatrix,(S$4+1),FALSE)*$E326</f>
        <v>0</v>
      </c>
      <c r="T321" s="25">
        <f>VLOOKUP(CONCATENATE($F321," ",$G321),AllocFactorMatrix,(T$4+1),FALSE)*$E326</f>
        <v>0</v>
      </c>
      <c r="U321" s="25">
        <f>VLOOKUP(CONCATENATE($F321," ",$G321),AllocFactorMatrix,(U$4+1),FALSE)*$E326</f>
        <v>0</v>
      </c>
      <c r="V321" s="25">
        <f>VLOOKUP(CONCATENATE($F321," ",$G321),AllocFactorMatrix,(V$4+1),FALSE)*$E326</f>
        <v>0</v>
      </c>
      <c r="W321" s="25">
        <f t="shared" si="147"/>
        <v>0</v>
      </c>
      <c r="X321" s="25">
        <f>VLOOKUP(CONCATENATE($F321," ",$G321),AllocFactorMatrix,(X$4+1),FALSE)*$E326</f>
        <v>0</v>
      </c>
      <c r="Y321" s="25">
        <f>VLOOKUP(CONCATENATE($F321," ",$G321),AllocFactorMatrix,(Y$4+1),FALSE)*$E326</f>
        <v>0</v>
      </c>
      <c r="Z321" s="25">
        <f t="shared" si="146"/>
        <v>0</v>
      </c>
      <c r="AA321" s="25">
        <f>VLOOKUP(CONCATENATE($F321," ",$G321),AllocFactorMatrix,(AA$4+1),FALSE)*$E326</f>
        <v>0</v>
      </c>
      <c r="AB321" s="25">
        <f>VLOOKUP(CONCATENATE($F321," ",$G321),AllocFactorMatrix,(AB$4+1),FALSE)*$E326</f>
        <v>0</v>
      </c>
      <c r="AC321" s="25">
        <f>VLOOKUP(CONCATENATE($F321," ",$G321),AllocFactorMatrix,(AC$4+1),FALSE)*$E326</f>
        <v>0</v>
      </c>
    </row>
    <row r="322" spans="4:29" hidden="1" outlineLevel="1">
      <c r="F322" s="61" t="str">
        <f>F326</f>
        <v>DIST_OHLINES</v>
      </c>
      <c r="G322" s="20" t="str">
        <f>$G$11</f>
        <v>DISTPRI</v>
      </c>
      <c r="H322" s="24">
        <f t="shared" si="143"/>
        <v>153139.70508813066</v>
      </c>
      <c r="I322" s="25">
        <f>VLOOKUP(CONCATENATE($F322," ",$G322),AllocFactorMatrix,(I$4+1),FALSE)*$E326</f>
        <v>101761.12792655727</v>
      </c>
      <c r="J322" s="25">
        <f>VLOOKUP(CONCATENATE($F322," ",$G322),AllocFactorMatrix,(J$4+1),FALSE)*$E326</f>
        <v>25619.547087386145</v>
      </c>
      <c r="K322" s="25">
        <f>VLOOKUP(CONCATENATE($F322," ",$G322),AllocFactorMatrix,(K$4+1),FALSE)*$E326</f>
        <v>298.97093309502765</v>
      </c>
      <c r="L322" s="25">
        <f>VLOOKUP(CONCATENATE($F322," ",$G322),AllocFactorMatrix,(L$4+1),FALSE)*$E326</f>
        <v>0</v>
      </c>
      <c r="M322" s="25">
        <f t="shared" si="144"/>
        <v>25918.518020481173</v>
      </c>
      <c r="N322" s="25">
        <f>VLOOKUP(CONCATENATE($F322," ",$G322),AllocFactorMatrix,(N$4+1),FALSE)*$E326</f>
        <v>11047.858367107434</v>
      </c>
      <c r="O322" s="25">
        <f>VLOOKUP(CONCATENATE($F322," ",$G322),AllocFactorMatrix,(O$4+1),FALSE)*$E326</f>
        <v>3136.2482992581226</v>
      </c>
      <c r="P322" s="25">
        <f>VLOOKUP(CONCATENATE($F322," ",$G322),AllocFactorMatrix,(P$4+1),FALSE)*$E326</f>
        <v>0</v>
      </c>
      <c r="Q322" s="25">
        <f>VLOOKUP(CONCATENATE($F322," ",$G322),AllocFactorMatrix,(Q$4+1),FALSE)*$E326</f>
        <v>0</v>
      </c>
      <c r="R322" s="25">
        <f t="shared" si="145"/>
        <v>14184.106666365557</v>
      </c>
      <c r="S322" s="25">
        <f>VLOOKUP(CONCATENATE($F322," ",$G322),AllocFactorMatrix,(S$4+1),FALSE)*$E326</f>
        <v>630.09995612767227</v>
      </c>
      <c r="T322" s="25">
        <f>VLOOKUP(CONCATENATE($F322," ",$G322),AllocFactorMatrix,(T$4+1),FALSE)*$E326</f>
        <v>7287.9873702606465</v>
      </c>
      <c r="U322" s="25">
        <f>VLOOKUP(CONCATENATE($F322," ",$G322),AllocFactorMatrix,(U$4+1),FALSE)*$E326</f>
        <v>0</v>
      </c>
      <c r="V322" s="25">
        <f>VLOOKUP(CONCATENATE($F322," ",$G322),AllocFactorMatrix,(V$4+1),FALSE)*$E326</f>
        <v>0</v>
      </c>
      <c r="W322" s="25">
        <f t="shared" si="147"/>
        <v>7918.0873263883186</v>
      </c>
      <c r="X322" s="25">
        <f>VLOOKUP(CONCATENATE($F322," ",$G322),AllocFactorMatrix,(X$4+1),FALSE)*$E326</f>
        <v>2998.2026186315447</v>
      </c>
      <c r="Y322" s="25">
        <f>VLOOKUP(CONCATENATE($F322," ",$G322),AllocFactorMatrix,(Y$4+1),FALSE)*$E326</f>
        <v>71.834456216745465</v>
      </c>
      <c r="Z322" s="25">
        <f t="shared" si="146"/>
        <v>3070.0370748482901</v>
      </c>
      <c r="AA322" s="25">
        <f>VLOOKUP(CONCATENATE($F322," ",$G322),AllocFactorMatrix,(AA$4+1),FALSE)*$E326</f>
        <v>51.583359063506848</v>
      </c>
      <c r="AB322" s="25">
        <f>VLOOKUP(CONCATENATE($F322," ",$G322),AllocFactorMatrix,(AB$4+1),FALSE)*$E326</f>
        <v>189.08833382945346</v>
      </c>
      <c r="AC322" s="25">
        <f>VLOOKUP(CONCATENATE($F322," ",$G322),AllocFactorMatrix,(AC$4+1),FALSE)*$E326</f>
        <v>47.156380597095009</v>
      </c>
    </row>
    <row r="323" spans="4:29" hidden="1" outlineLevel="1">
      <c r="F323" s="61" t="str">
        <f>F326</f>
        <v>DIST_OHLINES</v>
      </c>
      <c r="G323" s="20" t="str">
        <f>$G$12</f>
        <v>DISTSEC</v>
      </c>
      <c r="H323" s="24">
        <f t="shared" si="143"/>
        <v>65012.901263249041</v>
      </c>
      <c r="I323" s="25">
        <f>VLOOKUP(CONCATENATE($F323," ",$G323),AllocFactorMatrix,(I$4+1),FALSE)*$E326</f>
        <v>48538.746640482197</v>
      </c>
      <c r="J323" s="25">
        <f>VLOOKUP(CONCATENATE($F323," ",$G323),AllocFactorMatrix,(J$4+1),FALSE)*$E326</f>
        <v>10896.305419974686</v>
      </c>
      <c r="K323" s="25">
        <f>VLOOKUP(CONCATENATE($F323," ",$G323),AllocFactorMatrix,(K$4+1),FALSE)*$E326</f>
        <v>0</v>
      </c>
      <c r="L323" s="25">
        <f>VLOOKUP(CONCATENATE($F323," ",$G323),AllocFactorMatrix,(L$4+1),FALSE)*$E326</f>
        <v>0</v>
      </c>
      <c r="M323" s="25">
        <f t="shared" si="144"/>
        <v>10896.305419974686</v>
      </c>
      <c r="N323" s="25">
        <f>VLOOKUP(CONCATENATE($F323," ",$G323),AllocFactorMatrix,(N$4+1),FALSE)*$E326</f>
        <v>3841.0625305173558</v>
      </c>
      <c r="O323" s="25">
        <f>VLOOKUP(CONCATENATE($F323," ",$G323),AllocFactorMatrix,(O$4+1),FALSE)*$E326</f>
        <v>0</v>
      </c>
      <c r="P323" s="25">
        <f>VLOOKUP(CONCATENATE($F323," ",$G323),AllocFactorMatrix,(P$4+1),FALSE)*$E326</f>
        <v>0</v>
      </c>
      <c r="Q323" s="25">
        <f>VLOOKUP(CONCATENATE($F323," ",$G323),AllocFactorMatrix,(Q$4+1),FALSE)*$E326</f>
        <v>0</v>
      </c>
      <c r="R323" s="25">
        <f t="shared" si="145"/>
        <v>3841.0625305173558</v>
      </c>
      <c r="S323" s="25">
        <f>VLOOKUP(CONCATENATE($F323," ",$G323),AllocFactorMatrix,(S$4+1),FALSE)*$E326</f>
        <v>170.00756489279291</v>
      </c>
      <c r="T323" s="25">
        <f>VLOOKUP(CONCATENATE($F323," ",$G323),AllocFactorMatrix,(T$4+1),FALSE)*$E326</f>
        <v>0</v>
      </c>
      <c r="U323" s="25">
        <f>VLOOKUP(CONCATENATE($F323," ",$G323),AllocFactorMatrix,(U$4+1),FALSE)*$E326</f>
        <v>0</v>
      </c>
      <c r="V323" s="25">
        <f>VLOOKUP(CONCATENATE($F323," ",$G323),AllocFactorMatrix,(V$4+1),FALSE)*$E326</f>
        <v>0</v>
      </c>
      <c r="W323" s="25">
        <f t="shared" si="147"/>
        <v>170.00756489279291</v>
      </c>
      <c r="X323" s="25">
        <f>VLOOKUP(CONCATENATE($F323," ",$G323),AllocFactorMatrix,(X$4+1),FALSE)*$E326</f>
        <v>1069.0249998608385</v>
      </c>
      <c r="Y323" s="25">
        <f>VLOOKUP(CONCATENATE($F323," ",$G323),AllocFactorMatrix,(Y$4+1),FALSE)*$E326</f>
        <v>0</v>
      </c>
      <c r="Z323" s="25">
        <f t="shared" si="146"/>
        <v>1069.0249998608385</v>
      </c>
      <c r="AA323" s="25">
        <f>VLOOKUP(CONCATENATE($F323," ",$G323),AllocFactorMatrix,(AA$4+1),FALSE)*$E326</f>
        <v>17.431814956965113</v>
      </c>
      <c r="AB323" s="25">
        <f>VLOOKUP(CONCATENATE($F323," ",$G323),AllocFactorMatrix,(AB$4+1),FALSE)*$E326</f>
        <v>384.92100092472413</v>
      </c>
      <c r="AC323" s="25">
        <f>VLOOKUP(CONCATENATE($F323," ",$G323),AllocFactorMatrix,(AC$4+1),FALSE)*$E326</f>
        <v>95.40129163947752</v>
      </c>
    </row>
    <row r="324" spans="4:29" hidden="1" outlineLevel="1">
      <c r="F324" s="61" t="str">
        <f>F326</f>
        <v>DIST_OHLINES</v>
      </c>
      <c r="G324" s="20" t="str">
        <f>$G$13</f>
        <v>ENERGY</v>
      </c>
      <c r="H324" s="24">
        <f t="shared" si="143"/>
        <v>0</v>
      </c>
      <c r="I324" s="25">
        <f>VLOOKUP(CONCATENATE($F324," ",$G324),AllocFactorMatrix,(I$4+1),FALSE)*$E326</f>
        <v>0</v>
      </c>
      <c r="J324" s="25">
        <f>VLOOKUP(CONCATENATE($F324," ",$G324),AllocFactorMatrix,(J$4+1),FALSE)*$E326</f>
        <v>0</v>
      </c>
      <c r="K324" s="25">
        <f>VLOOKUP(CONCATENATE($F324," ",$G324),AllocFactorMatrix,(K$4+1),FALSE)*$E326</f>
        <v>0</v>
      </c>
      <c r="L324" s="25">
        <f>VLOOKUP(CONCATENATE($F324," ",$G324),AllocFactorMatrix,(L$4+1),FALSE)*$E326</f>
        <v>0</v>
      </c>
      <c r="M324" s="25">
        <f t="shared" si="144"/>
        <v>0</v>
      </c>
      <c r="N324" s="25">
        <f>VLOOKUP(CONCATENATE($F324," ",$G324),AllocFactorMatrix,(N$4+1),FALSE)*$E326</f>
        <v>0</v>
      </c>
      <c r="O324" s="25">
        <f>VLOOKUP(CONCATENATE($F324," ",$G324),AllocFactorMatrix,(O$4+1),FALSE)*$E326</f>
        <v>0</v>
      </c>
      <c r="P324" s="25">
        <f>VLOOKUP(CONCATENATE($F324," ",$G324),AllocFactorMatrix,(P$4+1),FALSE)*$E326</f>
        <v>0</v>
      </c>
      <c r="Q324" s="25">
        <f>VLOOKUP(CONCATENATE($F324," ",$G324),AllocFactorMatrix,(Q$4+1),FALSE)*$E326</f>
        <v>0</v>
      </c>
      <c r="R324" s="25">
        <f t="shared" si="145"/>
        <v>0</v>
      </c>
      <c r="S324" s="25">
        <f>VLOOKUP(CONCATENATE($F324," ",$G324),AllocFactorMatrix,(S$4+1),FALSE)*$E326</f>
        <v>0</v>
      </c>
      <c r="T324" s="25">
        <f>VLOOKUP(CONCATENATE($F324," ",$G324),AllocFactorMatrix,(T$4+1),FALSE)*$E326</f>
        <v>0</v>
      </c>
      <c r="U324" s="25">
        <f>VLOOKUP(CONCATENATE($F324," ",$G324),AllocFactorMatrix,(U$4+1),FALSE)*$E326</f>
        <v>0</v>
      </c>
      <c r="V324" s="25">
        <f>VLOOKUP(CONCATENATE($F324," ",$G324),AllocFactorMatrix,(V$4+1),FALSE)*$E326</f>
        <v>0</v>
      </c>
      <c r="W324" s="25">
        <f t="shared" si="147"/>
        <v>0</v>
      </c>
      <c r="X324" s="25">
        <f>VLOOKUP(CONCATENATE($F324," ",$G324),AllocFactorMatrix,(X$4+1),FALSE)*$E326</f>
        <v>0</v>
      </c>
      <c r="Y324" s="25">
        <f>VLOOKUP(CONCATENATE($F324," ",$G324),AllocFactorMatrix,(Y$4+1),FALSE)*$E326</f>
        <v>0</v>
      </c>
      <c r="Z324" s="25">
        <f t="shared" si="146"/>
        <v>0</v>
      </c>
      <c r="AA324" s="25">
        <f>VLOOKUP(CONCATENATE($F324," ",$G324),AllocFactorMatrix,(AA$4+1),FALSE)*$E326</f>
        <v>0</v>
      </c>
      <c r="AB324" s="25">
        <f>VLOOKUP(CONCATENATE($F324," ",$G324),AllocFactorMatrix,(AB$4+1),FALSE)*$E326</f>
        <v>0</v>
      </c>
      <c r="AC324" s="25">
        <f>VLOOKUP(CONCATENATE($F324," ",$G324),AllocFactorMatrix,(AC$4+1),FALSE)*$E326</f>
        <v>0</v>
      </c>
    </row>
    <row r="325" spans="4:29" hidden="1" outlineLevel="1">
      <c r="F325" s="61" t="str">
        <f>F326</f>
        <v>DIST_OHLINES</v>
      </c>
      <c r="G325" s="20" t="str">
        <f>$G$14</f>
        <v>CUSTOMER</v>
      </c>
      <c r="H325" s="24">
        <f t="shared" si="143"/>
        <v>167726.87364863936</v>
      </c>
      <c r="I325" s="25">
        <f>VLOOKUP(CONCATENATE($F325," ",$G325),AllocFactorMatrix,(I$4+1),FALSE)*$E326</f>
        <v>135040.11089248033</v>
      </c>
      <c r="J325" s="25">
        <f>VLOOKUP(CONCATENATE($F325," ",$G325),AllocFactorMatrix,(J$4+1),FALSE)*$E326</f>
        <v>31938.250506803022</v>
      </c>
      <c r="K325" s="25">
        <f>VLOOKUP(CONCATENATE($F325," ",$G325),AllocFactorMatrix,(K$4+1),FALSE)*$E326</f>
        <v>72.57043968825954</v>
      </c>
      <c r="L325" s="25">
        <f>VLOOKUP(CONCATENATE($F325," ",$G325),AllocFactorMatrix,(L$4+1),FALSE)*$E326</f>
        <v>0</v>
      </c>
      <c r="M325" s="25">
        <f t="shared" si="144"/>
        <v>32010.820946491283</v>
      </c>
      <c r="N325" s="25">
        <f>VLOOKUP(CONCATENATE($F325," ",$G325),AllocFactorMatrix,(N$4+1),FALSE)*$E326</f>
        <v>377.36628637894955</v>
      </c>
      <c r="O325" s="25">
        <f>VLOOKUP(CONCATENATE($F325," ",$G325),AllocFactorMatrix,(O$4+1),FALSE)*$E326</f>
        <v>62.203234018508176</v>
      </c>
      <c r="P325" s="25">
        <f>VLOOKUP(CONCATENATE($F325," ",$G325),AllocFactorMatrix,(P$4+1),FALSE)*$E326</f>
        <v>0</v>
      </c>
      <c r="Q325" s="25">
        <f>VLOOKUP(CONCATENATE($F325," ",$G325),AllocFactorMatrix,(Q$4+1),FALSE)*$E326</f>
        <v>0</v>
      </c>
      <c r="R325" s="25">
        <f t="shared" si="145"/>
        <v>439.56952039745772</v>
      </c>
      <c r="S325" s="25">
        <f>VLOOKUP(CONCATENATE($F325," ",$G325),AllocFactorMatrix,(S$4+1),FALSE)*$E326</f>
        <v>5.1836028348756802</v>
      </c>
      <c r="T325" s="25">
        <f>VLOOKUP(CONCATENATE($F325," ",$G325),AllocFactorMatrix,(T$4+1),FALSE)*$E326</f>
        <v>35.248499277154636</v>
      </c>
      <c r="U325" s="25">
        <f>VLOOKUP(CONCATENATE($F325," ",$G325),AllocFactorMatrix,(U$4+1),FALSE)*$E326</f>
        <v>0</v>
      </c>
      <c r="V325" s="25">
        <f>VLOOKUP(CONCATENATE($F325," ",$G325),AllocFactorMatrix,(V$4+1),FALSE)*$E326</f>
        <v>0</v>
      </c>
      <c r="W325" s="25">
        <f t="shared" si="147"/>
        <v>40.432102112030314</v>
      </c>
      <c r="X325" s="25">
        <f>VLOOKUP(CONCATENATE($F325," ",$G325),AllocFactorMatrix,(X$4+1),FALSE)*$E326</f>
        <v>131.66351200584228</v>
      </c>
      <c r="Y325" s="25">
        <f>VLOOKUP(CONCATENATE($F325," ",$G325),AllocFactorMatrix,(Y$4+1),FALSE)*$E326</f>
        <v>1.0367205669751363</v>
      </c>
      <c r="Z325" s="25">
        <f t="shared" si="146"/>
        <v>132.70023257281741</v>
      </c>
      <c r="AA325" s="25">
        <f>VLOOKUP(CONCATENATE($F325," ",$G325),AllocFactorMatrix,(AA$4+1),FALSE)*$E326</f>
        <v>8.2937645358010901</v>
      </c>
      <c r="AB325" s="25">
        <f>VLOOKUP(CONCATENATE($F325," ",$G325),AllocFactorMatrix,(AB$4+1),FALSE)*$E326</f>
        <v>0</v>
      </c>
      <c r="AC325" s="25">
        <f>VLOOKUP(CONCATENATE($F325," ",$G325),AllocFactorMatrix,(AC$4+1),FALSE)*$E326</f>
        <v>54.946190049682215</v>
      </c>
    </row>
    <row r="326" spans="4:29" collapsed="1">
      <c r="D326" s="58" t="s">
        <v>1177</v>
      </c>
      <c r="E326" s="22">
        <f>'Sch 5'!U177</f>
        <v>385879.48000001907</v>
      </c>
      <c r="F326" s="61" t="s">
        <v>60</v>
      </c>
      <c r="G326" s="20" t="str">
        <f>$G$15</f>
        <v>TOTAL</v>
      </c>
      <c r="H326" s="24">
        <f t="shared" si="143"/>
        <v>385879.48000001913</v>
      </c>
      <c r="I326" s="25">
        <f>VLOOKUP(CONCATENATE($F326," ",$G326),AllocFactorMatrix,(I$4+1),FALSE)*$E326</f>
        <v>285339.98545951978</v>
      </c>
      <c r="J326" s="25">
        <f>VLOOKUP(CONCATENATE($F326," ",$G326),AllocFactorMatrix,(J$4+1),FALSE)*$E326</f>
        <v>68454.103014163848</v>
      </c>
      <c r="K326" s="25">
        <f>VLOOKUP(CONCATENATE($F326," ",$G326),AllocFactorMatrix,(K$4+1),FALSE)*$E326</f>
        <v>371.54137278328722</v>
      </c>
      <c r="L326" s="25">
        <f>VLOOKUP(CONCATENATE($F326," ",$G326),AllocFactorMatrix,(L$4+1),FALSE)*$E326</f>
        <v>0</v>
      </c>
      <c r="M326" s="25">
        <f t="shared" si="144"/>
        <v>68825.64438694714</v>
      </c>
      <c r="N326" s="25">
        <f>VLOOKUP(CONCATENATE($F326," ",$G326),AllocFactorMatrix,(N$4+1),FALSE)*$E326</f>
        <v>15266.287184003741</v>
      </c>
      <c r="O326" s="25">
        <f>VLOOKUP(CONCATENATE($F326," ",$G326),AllocFactorMatrix,(O$4+1),FALSE)*$E326</f>
        <v>3198.4515332766314</v>
      </c>
      <c r="P326" s="25">
        <f>VLOOKUP(CONCATENATE($F326," ",$G326),AllocFactorMatrix,(P$4+1),FALSE)*$E326</f>
        <v>0</v>
      </c>
      <c r="Q326" s="25">
        <f>VLOOKUP(CONCATENATE($F326," ",$G326),AllocFactorMatrix,(Q$4+1),FALSE)*$E326</f>
        <v>0</v>
      </c>
      <c r="R326" s="25">
        <f t="shared" si="145"/>
        <v>18464.738717280372</v>
      </c>
      <c r="S326" s="25">
        <f>VLOOKUP(CONCATENATE($F326," ",$G326),AllocFactorMatrix,(S$4+1),FALSE)*$E326</f>
        <v>805.29112385534097</v>
      </c>
      <c r="T326" s="25">
        <f>VLOOKUP(CONCATENATE($F326," ",$G326),AllocFactorMatrix,(T$4+1),FALSE)*$E326</f>
        <v>7323.2358695377998</v>
      </c>
      <c r="U326" s="25">
        <f>VLOOKUP(CONCATENATE($F326," ",$G326),AllocFactorMatrix,(U$4+1),FALSE)*$E326</f>
        <v>0</v>
      </c>
      <c r="V326" s="25">
        <f>VLOOKUP(CONCATENATE($F326," ",$G326),AllocFactorMatrix,(V$4+1),FALSE)*$E326</f>
        <v>0</v>
      </c>
      <c r="W326" s="25">
        <f t="shared" si="147"/>
        <v>8128.5269933931404</v>
      </c>
      <c r="X326" s="25">
        <f>VLOOKUP(CONCATENATE($F326," ",$G326),AllocFactorMatrix,(X$4+1),FALSE)*$E326</f>
        <v>4198.8911304982257</v>
      </c>
      <c r="Y326" s="25">
        <f>VLOOKUP(CONCATENATE($F326," ",$G326),AllocFactorMatrix,(Y$4+1),FALSE)*$E326</f>
        <v>72.8711767837206</v>
      </c>
      <c r="Z326" s="25">
        <f t="shared" si="146"/>
        <v>4271.7623072819461</v>
      </c>
      <c r="AA326" s="25">
        <f>VLOOKUP(CONCATENATE($F326," ",$G326),AllocFactorMatrix,(AA$4+1),FALSE)*$E326</f>
        <v>77.308938556273048</v>
      </c>
      <c r="AB326" s="25">
        <f>VLOOKUP(CONCATENATE($F326," ",$G326),AllocFactorMatrix,(AB$4+1),FALSE)*$E326</f>
        <v>574.00933475417764</v>
      </c>
      <c r="AC326" s="25">
        <f>VLOOKUP(CONCATENATE($F326," ",$G326),AllocFactorMatrix,(AC$4+1),FALSE)*$E326</f>
        <v>197.50386228625476</v>
      </c>
    </row>
    <row r="327" spans="4:29" hidden="1" outlineLevel="1">
      <c r="F327" s="61" t="str">
        <f>F334</f>
        <v>TRANS_TOTAL</v>
      </c>
      <c r="G327" s="20" t="str">
        <f>$G$8</f>
        <v>PRODUCTION</v>
      </c>
      <c r="H327" s="24">
        <f t="shared" ref="H327:H342" si="148">SUBTOTAL(9,I327:AC327)</f>
        <v>0</v>
      </c>
      <c r="I327" s="25">
        <f>VLOOKUP(CONCATENATE($F327," ",$G327),AllocFactorMatrix,(I$4+1),FALSE)*$E334</f>
        <v>0</v>
      </c>
      <c r="J327" s="25">
        <f>VLOOKUP(CONCATENATE($F327," ",$G327),AllocFactorMatrix,(J$4+1),FALSE)*$E334</f>
        <v>0</v>
      </c>
      <c r="K327" s="25">
        <f>VLOOKUP(CONCATENATE($F327," ",$G327),AllocFactorMatrix,(K$4+1),FALSE)*$E334</f>
        <v>0</v>
      </c>
      <c r="L327" s="25">
        <f>VLOOKUP(CONCATENATE($F327," ",$G327),AllocFactorMatrix,(L$4+1),FALSE)*$E334</f>
        <v>0</v>
      </c>
      <c r="M327" s="25">
        <f t="shared" ref="M327:M342" si="149">SUBTOTAL(9,J327:L327)</f>
        <v>0</v>
      </c>
      <c r="N327" s="25">
        <f>VLOOKUP(CONCATENATE($F327," ",$G327),AllocFactorMatrix,(N$4+1),FALSE)*$E334</f>
        <v>0</v>
      </c>
      <c r="O327" s="25">
        <f>VLOOKUP(CONCATENATE($F327," ",$G327),AllocFactorMatrix,(O$4+1),FALSE)*$E334</f>
        <v>0</v>
      </c>
      <c r="P327" s="25">
        <f>VLOOKUP(CONCATENATE($F327," ",$G327),AllocFactorMatrix,(P$4+1),FALSE)*$E334</f>
        <v>0</v>
      </c>
      <c r="Q327" s="25">
        <f>VLOOKUP(CONCATENATE($F327," ",$G327),AllocFactorMatrix,(Q$4+1),FALSE)*$E334</f>
        <v>0</v>
      </c>
      <c r="R327" s="25">
        <f t="shared" ref="R327:R342" si="150">SUBTOTAL(9,N327:Q327)</f>
        <v>0</v>
      </c>
      <c r="S327" s="25">
        <f>VLOOKUP(CONCATENATE($F327," ",$G327),AllocFactorMatrix,(S$4+1),FALSE)*$E334</f>
        <v>0</v>
      </c>
      <c r="T327" s="25">
        <f>VLOOKUP(CONCATENATE($F327," ",$G327),AllocFactorMatrix,(T$4+1),FALSE)*$E334</f>
        <v>0</v>
      </c>
      <c r="U327" s="25">
        <f>VLOOKUP(CONCATENATE($F327," ",$G327),AllocFactorMatrix,(U$4+1),FALSE)*$E334</f>
        <v>0</v>
      </c>
      <c r="V327" s="25">
        <f>VLOOKUP(CONCATENATE($F327," ",$G327),AllocFactorMatrix,(V$4+1),FALSE)*$E334</f>
        <v>0</v>
      </c>
      <c r="W327" s="25">
        <f>SUBTOTAL(9,S327:V327)</f>
        <v>0</v>
      </c>
      <c r="X327" s="25">
        <f>VLOOKUP(CONCATENATE($F327," ",$G327),AllocFactorMatrix,(X$4+1),FALSE)*$E334</f>
        <v>0</v>
      </c>
      <c r="Y327" s="25">
        <f>VLOOKUP(CONCATENATE($F327," ",$G327),AllocFactorMatrix,(Y$4+1),FALSE)*$E334</f>
        <v>0</v>
      </c>
      <c r="Z327" s="25">
        <f t="shared" ref="Z327:Z342" si="151">SUBTOTAL(9,X327:Y327)</f>
        <v>0</v>
      </c>
      <c r="AA327" s="25">
        <f>VLOOKUP(CONCATENATE($F327," ",$G327),AllocFactorMatrix,(AA$4+1),FALSE)*$E334</f>
        <v>0</v>
      </c>
      <c r="AB327" s="25">
        <f>VLOOKUP(CONCATENATE($F327," ",$G327),AllocFactorMatrix,(AB$4+1),FALSE)*$E334</f>
        <v>0</v>
      </c>
      <c r="AC327" s="25">
        <f>VLOOKUP(CONCATENATE($F327," ",$G327),AllocFactorMatrix,(AC$4+1),FALSE)*$E334</f>
        <v>0</v>
      </c>
    </row>
    <row r="328" spans="4:29" hidden="1" outlineLevel="1">
      <c r="F328" s="61" t="str">
        <f>F334</f>
        <v>TRANS_TOTAL</v>
      </c>
      <c r="G328" s="20" t="str">
        <f>$G$9</f>
        <v>BULKTRAN</v>
      </c>
      <c r="H328" s="24">
        <f t="shared" si="148"/>
        <v>3325314.8075679587</v>
      </c>
      <c r="I328" s="25">
        <f>VLOOKUP(CONCATENATE($F328," ",$G328),AllocFactorMatrix,(I$4+1),FALSE)*$E334</f>
        <v>1630544.5630656802</v>
      </c>
      <c r="J328" s="25">
        <f>VLOOKUP(CONCATENATE($F328," ",$G328),AllocFactorMatrix,(J$4+1),FALSE)*$E334</f>
        <v>412464.3726343395</v>
      </c>
      <c r="K328" s="25">
        <f>VLOOKUP(CONCATENATE($F328," ",$G328),AllocFactorMatrix,(K$4+1),FALSE)*$E334</f>
        <v>4822.3358862842342</v>
      </c>
      <c r="L328" s="25">
        <f>VLOOKUP(CONCATENATE($F328," ",$G328),AllocFactorMatrix,(L$4+1),FALSE)*$E334</f>
        <v>118.80069003532263</v>
      </c>
      <c r="M328" s="25">
        <f t="shared" si="149"/>
        <v>417405.50921065907</v>
      </c>
      <c r="N328" s="25">
        <f>VLOOKUP(CONCATENATE($F328," ",$G328),AllocFactorMatrix,(N$4+1),FALSE)*$E334</f>
        <v>172580.26835500929</v>
      </c>
      <c r="O328" s="25">
        <f>VLOOKUP(CONCATENATE($F328," ",$G328),AllocFactorMatrix,(O$4+1),FALSE)*$E334</f>
        <v>49150.013210655095</v>
      </c>
      <c r="P328" s="25">
        <f>VLOOKUP(CONCATENATE($F328," ",$G328),AllocFactorMatrix,(P$4+1),FALSE)*$E334</f>
        <v>3889.5102402204702</v>
      </c>
      <c r="Q328" s="25">
        <f>VLOOKUP(CONCATENATE($F328," ",$G328),AllocFactorMatrix,(Q$4+1),FALSE)*$E334</f>
        <v>821.00703130647435</v>
      </c>
      <c r="R328" s="25">
        <f t="shared" si="150"/>
        <v>226440.79883719134</v>
      </c>
      <c r="S328" s="25">
        <f>VLOOKUP(CONCATENATE($F328," ",$G328),AllocFactorMatrix,(S$4+1),FALSE)*$E334</f>
        <v>10366.949097946843</v>
      </c>
      <c r="T328" s="25">
        <f>VLOOKUP(CONCATENATE($F328," ",$G328),AllocFactorMatrix,(T$4+1),FALSE)*$E334</f>
        <v>113017.93217531462</v>
      </c>
      <c r="U328" s="25">
        <f>VLOOKUP(CONCATENATE($F328," ",$G328),AllocFactorMatrix,(U$4+1),FALSE)*$E334</f>
        <v>754805.86890522204</v>
      </c>
      <c r="V328" s="25">
        <f>VLOOKUP(CONCATENATE($F328," ",$G328),AllocFactorMatrix,(V$4+1),FALSE)*$E334</f>
        <v>118414.7783207262</v>
      </c>
      <c r="W328" s="25">
        <f t="shared" ref="W328:W334" si="152">SUBTOTAL(9,S328:V328)</f>
        <v>996605.52849920979</v>
      </c>
      <c r="X328" s="25">
        <f>VLOOKUP(CONCATENATE($F328," ",$G328),AllocFactorMatrix,(X$4+1),FALSE)*$E334</f>
        <v>46842.978297358626</v>
      </c>
      <c r="Y328" s="25">
        <f>VLOOKUP(CONCATENATE($F328," ",$G328),AllocFactorMatrix,(Y$4+1),FALSE)*$E334</f>
        <v>1130.8066211838657</v>
      </c>
      <c r="Z328" s="25">
        <f t="shared" si="151"/>
        <v>47973.784918542493</v>
      </c>
      <c r="AA328" s="25">
        <f>VLOOKUP(CONCATENATE($F328," ",$G328),AllocFactorMatrix,(AA$4+1),FALSE)*$E334</f>
        <v>816.697938171381</v>
      </c>
      <c r="AB328" s="25">
        <f>VLOOKUP(CONCATENATE($F328," ",$G328),AllocFactorMatrix,(AB$4+1),FALSE)*$E334</f>
        <v>4428.299182161536</v>
      </c>
      <c r="AC328" s="25">
        <f>VLOOKUP(CONCATENATE($F328," ",$G328),AllocFactorMatrix,(AC$4+1),FALSE)*$E334</f>
        <v>1099.6259163430641</v>
      </c>
    </row>
    <row r="329" spans="4:29" hidden="1" outlineLevel="1">
      <c r="F329" s="61" t="str">
        <f>F334</f>
        <v>TRANS_TOTAL</v>
      </c>
      <c r="G329" s="20" t="str">
        <f>$G$10</f>
        <v>SUBTRAN</v>
      </c>
      <c r="H329" s="24">
        <f t="shared" si="148"/>
        <v>1275286.7524319836</v>
      </c>
      <c r="I329" s="25">
        <f>VLOOKUP(CONCATENATE($F329," ",$G329),AllocFactorMatrix,(I$4+1),FALSE)*$E334</f>
        <v>605635.98380485293</v>
      </c>
      <c r="J329" s="25">
        <f>VLOOKUP(CONCATENATE($F329," ",$G329),AllocFactorMatrix,(J$4+1),FALSE)*$E334</f>
        <v>155033.87524837174</v>
      </c>
      <c r="K329" s="25">
        <f>VLOOKUP(CONCATENATE($F329," ",$G329),AllocFactorMatrix,(K$4+1),FALSE)*$E334</f>
        <v>1806.6442637485752</v>
      </c>
      <c r="L329" s="25">
        <f>VLOOKUP(CONCATENATE($F329," ",$G329),AllocFactorMatrix,(L$4+1),FALSE)*$E334</f>
        <v>59.229423347392292</v>
      </c>
      <c r="M329" s="25">
        <f t="shared" si="149"/>
        <v>156899.74893546771</v>
      </c>
      <c r="N329" s="25">
        <f>VLOOKUP(CONCATENATE($F329," ",$G329),AllocFactorMatrix,(N$4+1),FALSE)*$E334</f>
        <v>67571.295145993194</v>
      </c>
      <c r="O329" s="25">
        <f>VLOOKUP(CONCATENATE($F329," ",$G329),AllocFactorMatrix,(O$4+1),FALSE)*$E334</f>
        <v>19152.931035773843</v>
      </c>
      <c r="P329" s="25">
        <f>VLOOKUP(CONCATENATE($F329," ",$G329),AllocFactorMatrix,(P$4+1),FALSE)*$E334</f>
        <v>1961.8906899064837</v>
      </c>
      <c r="Q329" s="25">
        <f>VLOOKUP(CONCATENATE($F329," ",$G329),AllocFactorMatrix,(Q$4+1),FALSE)*$E334</f>
        <v>0</v>
      </c>
      <c r="R329" s="25">
        <f t="shared" si="150"/>
        <v>88686.116871673526</v>
      </c>
      <c r="S329" s="25">
        <f>VLOOKUP(CONCATENATE($F329," ",$G329),AllocFactorMatrix,(S$4+1),FALSE)*$E334</f>
        <v>3784.2959987672493</v>
      </c>
      <c r="T329" s="25">
        <f>VLOOKUP(CONCATENATE($F329," ",$G329),AllocFactorMatrix,(T$4+1),FALSE)*$E334</f>
        <v>43738.441121905373</v>
      </c>
      <c r="U329" s="25">
        <f>VLOOKUP(CONCATENATE($F329," ",$G329),AllocFactorMatrix,(U$4+1),FALSE)*$E334</f>
        <v>356282.2029606491</v>
      </c>
      <c r="V329" s="25">
        <f>VLOOKUP(CONCATENATE($F329," ",$G329),AllocFactorMatrix,(V$4+1),FALSE)*$E334</f>
        <v>0</v>
      </c>
      <c r="W329" s="25">
        <f t="shared" si="152"/>
        <v>403804.94008132175</v>
      </c>
      <c r="X329" s="25">
        <f>VLOOKUP(CONCATENATE($F329," ",$G329),AllocFactorMatrix,(X$4+1),FALSE)*$E334</f>
        <v>18338.466384874944</v>
      </c>
      <c r="Y329" s="25">
        <f>VLOOKUP(CONCATENATE($F329," ",$G329),AllocFactorMatrix,(Y$4+1),FALSE)*$E334</f>
        <v>438.76002346778682</v>
      </c>
      <c r="Z329" s="25">
        <f t="shared" si="151"/>
        <v>18777.226408342733</v>
      </c>
      <c r="AA329" s="25">
        <f>VLOOKUP(CONCATENATE($F329," ",$G329),AllocFactorMatrix,(AA$4+1),FALSE)*$E334</f>
        <v>301.13478344328064</v>
      </c>
      <c r="AB329" s="25">
        <f>VLOOKUP(CONCATENATE($F329," ",$G329),AllocFactorMatrix,(AB$4+1),FALSE)*$E334</f>
        <v>945.95440689176974</v>
      </c>
      <c r="AC329" s="25">
        <f>VLOOKUP(CONCATENATE($F329," ",$G329),AllocFactorMatrix,(AC$4+1),FALSE)*$E334</f>
        <v>235.64713999016928</v>
      </c>
    </row>
    <row r="330" spans="4:29" hidden="1" outlineLevel="1">
      <c r="F330" s="61" t="str">
        <f>F334</f>
        <v>TRANS_TOTAL</v>
      </c>
      <c r="G330" s="20" t="str">
        <f>$G$11</f>
        <v>DISTPRI</v>
      </c>
      <c r="H330" s="24">
        <f t="shared" si="148"/>
        <v>0</v>
      </c>
      <c r="I330" s="25">
        <f>VLOOKUP(CONCATENATE($F330," ",$G330),AllocFactorMatrix,(I$4+1),FALSE)*$E334</f>
        <v>0</v>
      </c>
      <c r="J330" s="25">
        <f>VLOOKUP(CONCATENATE($F330," ",$G330),AllocFactorMatrix,(J$4+1),FALSE)*$E334</f>
        <v>0</v>
      </c>
      <c r="K330" s="25">
        <f>VLOOKUP(CONCATENATE($F330," ",$G330),AllocFactorMatrix,(K$4+1),FALSE)*$E334</f>
        <v>0</v>
      </c>
      <c r="L330" s="25">
        <f>VLOOKUP(CONCATENATE($F330," ",$G330),AllocFactorMatrix,(L$4+1),FALSE)*$E334</f>
        <v>0</v>
      </c>
      <c r="M330" s="25">
        <f t="shared" si="149"/>
        <v>0</v>
      </c>
      <c r="N330" s="25">
        <f>VLOOKUP(CONCATENATE($F330," ",$G330),AllocFactorMatrix,(N$4+1),FALSE)*$E334</f>
        <v>0</v>
      </c>
      <c r="O330" s="25">
        <f>VLOOKUP(CONCATENATE($F330," ",$G330),AllocFactorMatrix,(O$4+1),FALSE)*$E334</f>
        <v>0</v>
      </c>
      <c r="P330" s="25">
        <f>VLOOKUP(CONCATENATE($F330," ",$G330),AllocFactorMatrix,(P$4+1),FALSE)*$E334</f>
        <v>0</v>
      </c>
      <c r="Q330" s="25">
        <f>VLOOKUP(CONCATENATE($F330," ",$G330),AllocFactorMatrix,(Q$4+1),FALSE)*$E334</f>
        <v>0</v>
      </c>
      <c r="R330" s="25">
        <f t="shared" si="150"/>
        <v>0</v>
      </c>
      <c r="S330" s="25">
        <f>VLOOKUP(CONCATENATE($F330," ",$G330),AllocFactorMatrix,(S$4+1),FALSE)*$E334</f>
        <v>0</v>
      </c>
      <c r="T330" s="25">
        <f>VLOOKUP(CONCATENATE($F330," ",$G330),AllocFactorMatrix,(T$4+1),FALSE)*$E334</f>
        <v>0</v>
      </c>
      <c r="U330" s="25">
        <f>VLOOKUP(CONCATENATE($F330," ",$G330),AllocFactorMatrix,(U$4+1),FALSE)*$E334</f>
        <v>0</v>
      </c>
      <c r="V330" s="25">
        <f>VLOOKUP(CONCATENATE($F330," ",$G330),AllocFactorMatrix,(V$4+1),FALSE)*$E334</f>
        <v>0</v>
      </c>
      <c r="W330" s="25">
        <f t="shared" si="152"/>
        <v>0</v>
      </c>
      <c r="X330" s="25">
        <f>VLOOKUP(CONCATENATE($F330," ",$G330),AllocFactorMatrix,(X$4+1),FALSE)*$E334</f>
        <v>0</v>
      </c>
      <c r="Y330" s="25">
        <f>VLOOKUP(CONCATENATE($F330," ",$G330),AllocFactorMatrix,(Y$4+1),FALSE)*$E334</f>
        <v>0</v>
      </c>
      <c r="Z330" s="25">
        <f t="shared" si="151"/>
        <v>0</v>
      </c>
      <c r="AA330" s="25">
        <f>VLOOKUP(CONCATENATE($F330," ",$G330),AllocFactorMatrix,(AA$4+1),FALSE)*$E334</f>
        <v>0</v>
      </c>
      <c r="AB330" s="25">
        <f>VLOOKUP(CONCATENATE($F330," ",$G330),AllocFactorMatrix,(AB$4+1),FALSE)*$E334</f>
        <v>0</v>
      </c>
      <c r="AC330" s="25">
        <f>VLOOKUP(CONCATENATE($F330," ",$G330),AllocFactorMatrix,(AC$4+1),FALSE)*$E334</f>
        <v>0</v>
      </c>
    </row>
    <row r="331" spans="4:29" hidden="1" outlineLevel="1">
      <c r="F331" s="61" t="str">
        <f>F334</f>
        <v>TRANS_TOTAL</v>
      </c>
      <c r="G331" s="20" t="str">
        <f>$G$12</f>
        <v>DISTSEC</v>
      </c>
      <c r="H331" s="24">
        <f t="shared" si="148"/>
        <v>0</v>
      </c>
      <c r="I331" s="25">
        <f>VLOOKUP(CONCATENATE($F331," ",$G331),AllocFactorMatrix,(I$4+1),FALSE)*$E334</f>
        <v>0</v>
      </c>
      <c r="J331" s="25">
        <f>VLOOKUP(CONCATENATE($F331," ",$G331),AllocFactorMatrix,(J$4+1),FALSE)*$E334</f>
        <v>0</v>
      </c>
      <c r="K331" s="25">
        <f>VLOOKUP(CONCATENATE($F331," ",$G331),AllocFactorMatrix,(K$4+1),FALSE)*$E334</f>
        <v>0</v>
      </c>
      <c r="L331" s="25">
        <f>VLOOKUP(CONCATENATE($F331," ",$G331),AllocFactorMatrix,(L$4+1),FALSE)*$E334</f>
        <v>0</v>
      </c>
      <c r="M331" s="25">
        <f t="shared" si="149"/>
        <v>0</v>
      </c>
      <c r="N331" s="25">
        <f>VLOOKUP(CONCATENATE($F331," ",$G331),AllocFactorMatrix,(N$4+1),FALSE)*$E334</f>
        <v>0</v>
      </c>
      <c r="O331" s="25">
        <f>VLOOKUP(CONCATENATE($F331," ",$G331),AllocFactorMatrix,(O$4+1),FALSE)*$E334</f>
        <v>0</v>
      </c>
      <c r="P331" s="25">
        <f>VLOOKUP(CONCATENATE($F331," ",$G331),AllocFactorMatrix,(P$4+1),FALSE)*$E334</f>
        <v>0</v>
      </c>
      <c r="Q331" s="25">
        <f>VLOOKUP(CONCATENATE($F331," ",$G331),AllocFactorMatrix,(Q$4+1),FALSE)*$E334</f>
        <v>0</v>
      </c>
      <c r="R331" s="25">
        <f t="shared" si="150"/>
        <v>0</v>
      </c>
      <c r="S331" s="25">
        <f>VLOOKUP(CONCATENATE($F331," ",$G331),AllocFactorMatrix,(S$4+1),FALSE)*$E334</f>
        <v>0</v>
      </c>
      <c r="T331" s="25">
        <f>VLOOKUP(CONCATENATE($F331," ",$G331),AllocFactorMatrix,(T$4+1),FALSE)*$E334</f>
        <v>0</v>
      </c>
      <c r="U331" s="25">
        <f>VLOOKUP(CONCATENATE($F331," ",$G331),AllocFactorMatrix,(U$4+1),FALSE)*$E334</f>
        <v>0</v>
      </c>
      <c r="V331" s="25">
        <f>VLOOKUP(CONCATENATE($F331," ",$G331),AllocFactorMatrix,(V$4+1),FALSE)*$E334</f>
        <v>0</v>
      </c>
      <c r="W331" s="25">
        <f t="shared" si="152"/>
        <v>0</v>
      </c>
      <c r="X331" s="25">
        <f>VLOOKUP(CONCATENATE($F331," ",$G331),AllocFactorMatrix,(X$4+1),FALSE)*$E334</f>
        <v>0</v>
      </c>
      <c r="Y331" s="25">
        <f>VLOOKUP(CONCATENATE($F331," ",$G331),AllocFactorMatrix,(Y$4+1),FALSE)*$E334</f>
        <v>0</v>
      </c>
      <c r="Z331" s="25">
        <f t="shared" si="151"/>
        <v>0</v>
      </c>
      <c r="AA331" s="25">
        <f>VLOOKUP(CONCATENATE($F331," ",$G331),AllocFactorMatrix,(AA$4+1),FALSE)*$E334</f>
        <v>0</v>
      </c>
      <c r="AB331" s="25">
        <f>VLOOKUP(CONCATENATE($F331," ",$G331),AllocFactorMatrix,(AB$4+1),FALSE)*$E334</f>
        <v>0</v>
      </c>
      <c r="AC331" s="25">
        <f>VLOOKUP(CONCATENATE($F331," ",$G331),AllocFactorMatrix,(AC$4+1),FALSE)*$E334</f>
        <v>0</v>
      </c>
    </row>
    <row r="332" spans="4:29" hidden="1" outlineLevel="1">
      <c r="F332" s="61" t="str">
        <f>F334</f>
        <v>TRANS_TOTAL</v>
      </c>
      <c r="G332" s="20" t="str">
        <f>$G$13</f>
        <v>ENERGY</v>
      </c>
      <c r="H332" s="24">
        <f t="shared" si="148"/>
        <v>0</v>
      </c>
      <c r="I332" s="25">
        <f>VLOOKUP(CONCATENATE($F332," ",$G332),AllocFactorMatrix,(I$4+1),FALSE)*$E334</f>
        <v>0</v>
      </c>
      <c r="J332" s="25">
        <f>VLOOKUP(CONCATENATE($F332," ",$G332),AllocFactorMatrix,(J$4+1),FALSE)*$E334</f>
        <v>0</v>
      </c>
      <c r="K332" s="25">
        <f>VLOOKUP(CONCATENATE($F332," ",$G332),AllocFactorMatrix,(K$4+1),FALSE)*$E334</f>
        <v>0</v>
      </c>
      <c r="L332" s="25">
        <f>VLOOKUP(CONCATENATE($F332," ",$G332),AllocFactorMatrix,(L$4+1),FALSE)*$E334</f>
        <v>0</v>
      </c>
      <c r="M332" s="25">
        <f t="shared" si="149"/>
        <v>0</v>
      </c>
      <c r="N332" s="25">
        <f>VLOOKUP(CONCATENATE($F332," ",$G332),AllocFactorMatrix,(N$4+1),FALSE)*$E334</f>
        <v>0</v>
      </c>
      <c r="O332" s="25">
        <f>VLOOKUP(CONCATENATE($F332," ",$G332),AllocFactorMatrix,(O$4+1),FALSE)*$E334</f>
        <v>0</v>
      </c>
      <c r="P332" s="25">
        <f>VLOOKUP(CONCATENATE($F332," ",$G332),AllocFactorMatrix,(P$4+1),FALSE)*$E334</f>
        <v>0</v>
      </c>
      <c r="Q332" s="25">
        <f>VLOOKUP(CONCATENATE($F332," ",$G332),AllocFactorMatrix,(Q$4+1),FALSE)*$E334</f>
        <v>0</v>
      </c>
      <c r="R332" s="25">
        <f t="shared" si="150"/>
        <v>0</v>
      </c>
      <c r="S332" s="25">
        <f>VLOOKUP(CONCATENATE($F332," ",$G332),AllocFactorMatrix,(S$4+1),FALSE)*$E334</f>
        <v>0</v>
      </c>
      <c r="T332" s="25">
        <f>VLOOKUP(CONCATENATE($F332," ",$G332),AllocFactorMatrix,(T$4+1),FALSE)*$E334</f>
        <v>0</v>
      </c>
      <c r="U332" s="25">
        <f>VLOOKUP(CONCATENATE($F332," ",$G332),AllocFactorMatrix,(U$4+1),FALSE)*$E334</f>
        <v>0</v>
      </c>
      <c r="V332" s="25">
        <f>VLOOKUP(CONCATENATE($F332," ",$G332),AllocFactorMatrix,(V$4+1),FALSE)*$E334</f>
        <v>0</v>
      </c>
      <c r="W332" s="25">
        <f t="shared" si="152"/>
        <v>0</v>
      </c>
      <c r="X332" s="25">
        <f>VLOOKUP(CONCATENATE($F332," ",$G332),AllocFactorMatrix,(X$4+1),FALSE)*$E334</f>
        <v>0</v>
      </c>
      <c r="Y332" s="25">
        <f>VLOOKUP(CONCATENATE($F332," ",$G332),AllocFactorMatrix,(Y$4+1),FALSE)*$E334</f>
        <v>0</v>
      </c>
      <c r="Z332" s="25">
        <f t="shared" si="151"/>
        <v>0</v>
      </c>
      <c r="AA332" s="25">
        <f>VLOOKUP(CONCATENATE($F332," ",$G332),AllocFactorMatrix,(AA$4+1),FALSE)*$E334</f>
        <v>0</v>
      </c>
      <c r="AB332" s="25">
        <f>VLOOKUP(CONCATENATE($F332," ",$G332),AllocFactorMatrix,(AB$4+1),FALSE)*$E334</f>
        <v>0</v>
      </c>
      <c r="AC332" s="25">
        <f>VLOOKUP(CONCATENATE($F332," ",$G332),AllocFactorMatrix,(AC$4+1),FALSE)*$E334</f>
        <v>0</v>
      </c>
    </row>
    <row r="333" spans="4:29" hidden="1" outlineLevel="1">
      <c r="F333" s="61" t="str">
        <f>F334</f>
        <v>TRANS_TOTAL</v>
      </c>
      <c r="G333" s="20" t="str">
        <f>$G$14</f>
        <v>CUSTOMER</v>
      </c>
      <c r="H333" s="24">
        <f t="shared" si="148"/>
        <v>0</v>
      </c>
      <c r="I333" s="25">
        <f>VLOOKUP(CONCATENATE($F333," ",$G333),AllocFactorMatrix,(I$4+1),FALSE)*$E334</f>
        <v>0</v>
      </c>
      <c r="J333" s="25">
        <f>VLOOKUP(CONCATENATE($F333," ",$G333),AllocFactorMatrix,(J$4+1),FALSE)*$E334</f>
        <v>0</v>
      </c>
      <c r="K333" s="25">
        <f>VLOOKUP(CONCATENATE($F333," ",$G333),AllocFactorMatrix,(K$4+1),FALSE)*$E334</f>
        <v>0</v>
      </c>
      <c r="L333" s="25">
        <f>VLOOKUP(CONCATENATE($F333," ",$G333),AllocFactorMatrix,(L$4+1),FALSE)*$E334</f>
        <v>0</v>
      </c>
      <c r="M333" s="25">
        <f t="shared" si="149"/>
        <v>0</v>
      </c>
      <c r="N333" s="25">
        <f>VLOOKUP(CONCATENATE($F333," ",$G333),AllocFactorMatrix,(N$4+1),FALSE)*$E334</f>
        <v>0</v>
      </c>
      <c r="O333" s="25">
        <f>VLOOKUP(CONCATENATE($F333," ",$G333),AllocFactorMatrix,(O$4+1),FALSE)*$E334</f>
        <v>0</v>
      </c>
      <c r="P333" s="25">
        <f>VLOOKUP(CONCATENATE($F333," ",$G333),AllocFactorMatrix,(P$4+1),FALSE)*$E334</f>
        <v>0</v>
      </c>
      <c r="Q333" s="25">
        <f>VLOOKUP(CONCATENATE($F333," ",$G333),AllocFactorMatrix,(Q$4+1),FALSE)*$E334</f>
        <v>0</v>
      </c>
      <c r="R333" s="25">
        <f t="shared" si="150"/>
        <v>0</v>
      </c>
      <c r="S333" s="25">
        <f>VLOOKUP(CONCATENATE($F333," ",$G333),AllocFactorMatrix,(S$4+1),FALSE)*$E334</f>
        <v>0</v>
      </c>
      <c r="T333" s="25">
        <f>VLOOKUP(CONCATENATE($F333," ",$G333),AllocFactorMatrix,(T$4+1),FALSE)*$E334</f>
        <v>0</v>
      </c>
      <c r="U333" s="25">
        <f>VLOOKUP(CONCATENATE($F333," ",$G333),AllocFactorMatrix,(U$4+1),FALSE)*$E334</f>
        <v>0</v>
      </c>
      <c r="V333" s="25">
        <f>VLOOKUP(CONCATENATE($F333," ",$G333),AllocFactorMatrix,(V$4+1),FALSE)*$E334</f>
        <v>0</v>
      </c>
      <c r="W333" s="25">
        <f t="shared" si="152"/>
        <v>0</v>
      </c>
      <c r="X333" s="25">
        <f>VLOOKUP(CONCATENATE($F333," ",$G333),AllocFactorMatrix,(X$4+1),FALSE)*$E334</f>
        <v>0</v>
      </c>
      <c r="Y333" s="25">
        <f>VLOOKUP(CONCATENATE($F333," ",$G333),AllocFactorMatrix,(Y$4+1),FALSE)*$E334</f>
        <v>0</v>
      </c>
      <c r="Z333" s="25">
        <f t="shared" si="151"/>
        <v>0</v>
      </c>
      <c r="AA333" s="25">
        <f>VLOOKUP(CONCATENATE($F333," ",$G333),AllocFactorMatrix,(AA$4+1),FALSE)*$E334</f>
        <v>0</v>
      </c>
      <c r="AB333" s="25">
        <f>VLOOKUP(CONCATENATE($F333," ",$G333),AllocFactorMatrix,(AB$4+1),FALSE)*$E334</f>
        <v>0</v>
      </c>
      <c r="AC333" s="25">
        <f>VLOOKUP(CONCATENATE($F333," ",$G333),AllocFactorMatrix,(AC$4+1),FALSE)*$E334</f>
        <v>0</v>
      </c>
    </row>
    <row r="334" spans="4:29" collapsed="1">
      <c r="D334" s="58" t="str">
        <f>D208</f>
        <v>Adj 18 - Wholesale Load - Transmission</v>
      </c>
      <c r="E334" s="22">
        <f>'Sch 5'!U176</f>
        <v>4600601.5599999428</v>
      </c>
      <c r="F334" s="61" t="s">
        <v>191</v>
      </c>
      <c r="G334" s="20" t="str">
        <f>$G$15</f>
        <v>TOTAL</v>
      </c>
      <c r="H334" s="24">
        <f t="shared" si="148"/>
        <v>4600601.5599999428</v>
      </c>
      <c r="I334" s="25">
        <f>VLOOKUP(CONCATENATE($F334," ",$G334),AllocFactorMatrix,(I$4+1),FALSE)*$E334</f>
        <v>2236180.5468705329</v>
      </c>
      <c r="J334" s="25">
        <f>VLOOKUP(CONCATENATE($F334," ",$G334),AllocFactorMatrix,(J$4+1),FALSE)*$E334</f>
        <v>567498.24788271124</v>
      </c>
      <c r="K334" s="25">
        <f>VLOOKUP(CONCATENATE($F334," ",$G334),AllocFactorMatrix,(K$4+1),FALSE)*$E334</f>
        <v>6628.9801500328085</v>
      </c>
      <c r="L334" s="25">
        <f>VLOOKUP(CONCATENATE($F334," ",$G334),AllocFactorMatrix,(L$4+1),FALSE)*$E334</f>
        <v>178.03011338271494</v>
      </c>
      <c r="M334" s="25">
        <f t="shared" si="149"/>
        <v>574305.25814612675</v>
      </c>
      <c r="N334" s="25">
        <f>VLOOKUP(CONCATENATE($F334," ",$G334),AllocFactorMatrix,(N$4+1),FALSE)*$E334</f>
        <v>240151.5635010025</v>
      </c>
      <c r="O334" s="25">
        <f>VLOOKUP(CONCATENATE($F334," ",$G334),AllocFactorMatrix,(O$4+1),FALSE)*$E334</f>
        <v>68302.944246428931</v>
      </c>
      <c r="P334" s="25">
        <f>VLOOKUP(CONCATENATE($F334," ",$G334),AllocFactorMatrix,(P$4+1),FALSE)*$E334</f>
        <v>5851.4009301269543</v>
      </c>
      <c r="Q334" s="25">
        <f>VLOOKUP(CONCATENATE($F334," ",$G334),AllocFactorMatrix,(Q$4+1),FALSE)*$E334</f>
        <v>821.00703130647435</v>
      </c>
      <c r="R334" s="25">
        <f t="shared" si="150"/>
        <v>315126.91570886481</v>
      </c>
      <c r="S334" s="25">
        <f>VLOOKUP(CONCATENATE($F334," ",$G334),AllocFactorMatrix,(S$4+1),FALSE)*$E334</f>
        <v>14151.245096714092</v>
      </c>
      <c r="T334" s="25">
        <f>VLOOKUP(CONCATENATE($F334," ",$G334),AllocFactorMatrix,(T$4+1),FALSE)*$E334</f>
        <v>156756.37329722001</v>
      </c>
      <c r="U334" s="25">
        <f>VLOOKUP(CONCATENATE($F334," ",$G334),AllocFactorMatrix,(U$4+1),FALSE)*$E334</f>
        <v>1111088.0718658711</v>
      </c>
      <c r="V334" s="25">
        <f>VLOOKUP(CONCATENATE($F334," ",$G334),AllocFactorMatrix,(V$4+1),FALSE)*$E334</f>
        <v>118414.7783207262</v>
      </c>
      <c r="W334" s="25">
        <f t="shared" si="152"/>
        <v>1400410.4685805314</v>
      </c>
      <c r="X334" s="25">
        <f>VLOOKUP(CONCATENATE($F334," ",$G334),AllocFactorMatrix,(X$4+1),FALSE)*$E334</f>
        <v>65181.444682233574</v>
      </c>
      <c r="Y334" s="25">
        <f>VLOOKUP(CONCATENATE($F334," ",$G334),AllocFactorMatrix,(Y$4+1),FALSE)*$E334</f>
        <v>1569.5666446516525</v>
      </c>
      <c r="Z334" s="25">
        <f t="shared" si="151"/>
        <v>66751.011326885229</v>
      </c>
      <c r="AA334" s="25">
        <f>VLOOKUP(CONCATENATE($F334," ",$G334),AllocFactorMatrix,(AA$4+1),FALSE)*$E334</f>
        <v>1117.8327216146618</v>
      </c>
      <c r="AB334" s="25">
        <f>VLOOKUP(CONCATENATE($F334," ",$G334),AllocFactorMatrix,(AB$4+1),FALSE)*$E334</f>
        <v>5374.2535890533054</v>
      </c>
      <c r="AC334" s="25">
        <f>VLOOKUP(CONCATENATE($F334," ",$G334),AllocFactorMatrix,(AC$4+1),FALSE)*$E334</f>
        <v>1335.2730563332334</v>
      </c>
    </row>
    <row r="335" spans="4:29" hidden="1" outlineLevel="1">
      <c r="F335" s="61" t="str">
        <f>F342</f>
        <v>PROD_DEMAND</v>
      </c>
      <c r="G335" s="20" t="str">
        <f>$G$8</f>
        <v>PRODUCTION</v>
      </c>
      <c r="H335" s="24">
        <f t="shared" si="148"/>
        <v>9597532.1800000668</v>
      </c>
      <c r="I335" s="25">
        <f>VLOOKUP(CONCATENATE($F335," ",$G335),AllocFactorMatrix,(I$4+1),FALSE)*$E342</f>
        <v>4706081.9262379548</v>
      </c>
      <c r="J335" s="25">
        <f>VLOOKUP(CONCATENATE($F335," ",$G335),AllocFactorMatrix,(J$4+1),FALSE)*$E342</f>
        <v>1190455.7368379957</v>
      </c>
      <c r="K335" s="25">
        <f>VLOOKUP(CONCATENATE($F335," ",$G335),AllocFactorMatrix,(K$4+1),FALSE)*$E342</f>
        <v>13918.238281094296</v>
      </c>
      <c r="L335" s="25">
        <f>VLOOKUP(CONCATENATE($F335," ",$G335),AllocFactorMatrix,(L$4+1),FALSE)*$E342</f>
        <v>342.88285819595154</v>
      </c>
      <c r="M335" s="25">
        <f t="shared" si="149"/>
        <v>1204716.857977286</v>
      </c>
      <c r="N335" s="25">
        <f>VLOOKUP(CONCATENATE($F335," ",$G335),AllocFactorMatrix,(N$4+1),FALSE)*$E342</f>
        <v>498101.61594343989</v>
      </c>
      <c r="O335" s="25">
        <f>VLOOKUP(CONCATENATE($F335," ",$G335),AllocFactorMatrix,(O$4+1),FALSE)*$E342</f>
        <v>141856.89498122811</v>
      </c>
      <c r="P335" s="25">
        <f>VLOOKUP(CONCATENATE($F335," ",$G335),AllocFactorMatrix,(P$4+1),FALSE)*$E342</f>
        <v>11225.914493869421</v>
      </c>
      <c r="Q335" s="25">
        <f>VLOOKUP(CONCATENATE($F335," ",$G335),AllocFactorMatrix,(Q$4+1),FALSE)*$E342</f>
        <v>2369.5926127166158</v>
      </c>
      <c r="R335" s="25">
        <f t="shared" si="150"/>
        <v>653554.01803125406</v>
      </c>
      <c r="S335" s="25">
        <f>VLOOKUP(CONCATENATE($F335," ",$G335),AllocFactorMatrix,(S$4+1),FALSE)*$E342</f>
        <v>29921.115242841286</v>
      </c>
      <c r="T335" s="25">
        <f>VLOOKUP(CONCATENATE($F335," ",$G335),AllocFactorMatrix,(T$4+1),FALSE)*$E342</f>
        <v>326192.64753551589</v>
      </c>
      <c r="U335" s="25">
        <f>VLOOKUP(CONCATENATE($F335," ",$G335),AllocFactorMatrix,(U$4+1),FALSE)*$E342</f>
        <v>2178522.6469337014</v>
      </c>
      <c r="V335" s="25">
        <f>VLOOKUP(CONCATENATE($F335," ",$G335),AllocFactorMatrix,(V$4+1),FALSE)*$E342</f>
        <v>341769.03880927298</v>
      </c>
      <c r="W335" s="25">
        <f>SUBTOTAL(9,S335:V335)</f>
        <v>2876405.4485213314</v>
      </c>
      <c r="X335" s="25">
        <f>VLOOKUP(CONCATENATE($F335," ",$G335),AllocFactorMatrix,(X$4+1),FALSE)*$E342</f>
        <v>135198.32486018131</v>
      </c>
      <c r="Y335" s="25">
        <f>VLOOKUP(CONCATENATE($F335," ",$G335),AllocFactorMatrix,(Y$4+1),FALSE)*$E342</f>
        <v>3263.7369885911157</v>
      </c>
      <c r="Z335" s="25">
        <f t="shared" si="151"/>
        <v>138462.06184877243</v>
      </c>
      <c r="AA335" s="25">
        <f>VLOOKUP(CONCATENATE($F335," ",$G335),AllocFactorMatrix,(AA$4+1),FALSE)*$E342</f>
        <v>2357.155696988651</v>
      </c>
      <c r="AB335" s="25">
        <f>VLOOKUP(CONCATENATE($F335," ",$G335),AllocFactorMatrix,(AB$4+1),FALSE)*$E342</f>
        <v>12780.968528675083</v>
      </c>
      <c r="AC335" s="25">
        <f>VLOOKUP(CONCATENATE($F335," ",$G335),AllocFactorMatrix,(AC$4+1),FALSE)*$E342</f>
        <v>3173.743157804447</v>
      </c>
    </row>
    <row r="336" spans="4:29" hidden="1" outlineLevel="1">
      <c r="F336" s="61" t="str">
        <f>F342</f>
        <v>PROD_DEMAND</v>
      </c>
      <c r="G336" s="20" t="str">
        <f>$G$9</f>
        <v>BULKTRAN</v>
      </c>
      <c r="H336" s="24">
        <f t="shared" si="148"/>
        <v>0</v>
      </c>
      <c r="I336" s="25">
        <f>VLOOKUP(CONCATENATE($F336," ",$G336),AllocFactorMatrix,(I$4+1),FALSE)*$E342</f>
        <v>0</v>
      </c>
      <c r="J336" s="25">
        <f>VLOOKUP(CONCATENATE($F336," ",$G336),AllocFactorMatrix,(J$4+1),FALSE)*$E342</f>
        <v>0</v>
      </c>
      <c r="K336" s="25">
        <f>VLOOKUP(CONCATENATE($F336," ",$G336),AllocFactorMatrix,(K$4+1),FALSE)*$E342</f>
        <v>0</v>
      </c>
      <c r="L336" s="25">
        <f>VLOOKUP(CONCATENATE($F336," ",$G336),AllocFactorMatrix,(L$4+1),FALSE)*$E342</f>
        <v>0</v>
      </c>
      <c r="M336" s="25">
        <f t="shared" si="149"/>
        <v>0</v>
      </c>
      <c r="N336" s="25">
        <f>VLOOKUP(CONCATENATE($F336," ",$G336),AllocFactorMatrix,(N$4+1),FALSE)*$E342</f>
        <v>0</v>
      </c>
      <c r="O336" s="25">
        <f>VLOOKUP(CONCATENATE($F336," ",$G336),AllocFactorMatrix,(O$4+1),FALSE)*$E342</f>
        <v>0</v>
      </c>
      <c r="P336" s="25">
        <f>VLOOKUP(CONCATENATE($F336," ",$G336),AllocFactorMatrix,(P$4+1),FALSE)*$E342</f>
        <v>0</v>
      </c>
      <c r="Q336" s="25">
        <f>VLOOKUP(CONCATENATE($F336," ",$G336),AllocFactorMatrix,(Q$4+1),FALSE)*$E342</f>
        <v>0</v>
      </c>
      <c r="R336" s="25">
        <f t="shared" si="150"/>
        <v>0</v>
      </c>
      <c r="S336" s="25">
        <f>VLOOKUP(CONCATENATE($F336," ",$G336),AllocFactorMatrix,(S$4+1),FALSE)*$E342</f>
        <v>0</v>
      </c>
      <c r="T336" s="25">
        <f>VLOOKUP(CONCATENATE($F336," ",$G336),AllocFactorMatrix,(T$4+1),FALSE)*$E342</f>
        <v>0</v>
      </c>
      <c r="U336" s="25">
        <f>VLOOKUP(CONCATENATE($F336," ",$G336),AllocFactorMatrix,(U$4+1),FALSE)*$E342</f>
        <v>0</v>
      </c>
      <c r="V336" s="25">
        <f>VLOOKUP(CONCATENATE($F336," ",$G336),AllocFactorMatrix,(V$4+1),FALSE)*$E342</f>
        <v>0</v>
      </c>
      <c r="W336" s="25">
        <f t="shared" ref="W336:W342" si="153">SUBTOTAL(9,S336:V336)</f>
        <v>0</v>
      </c>
      <c r="X336" s="25">
        <f>VLOOKUP(CONCATENATE($F336," ",$G336),AllocFactorMatrix,(X$4+1),FALSE)*$E342</f>
        <v>0</v>
      </c>
      <c r="Y336" s="25">
        <f>VLOOKUP(CONCATENATE($F336," ",$G336),AllocFactorMatrix,(Y$4+1),FALSE)*$E342</f>
        <v>0</v>
      </c>
      <c r="Z336" s="25">
        <f t="shared" si="151"/>
        <v>0</v>
      </c>
      <c r="AA336" s="25">
        <f>VLOOKUP(CONCATENATE($F336," ",$G336),AllocFactorMatrix,(AA$4+1),FALSE)*$E342</f>
        <v>0</v>
      </c>
      <c r="AB336" s="25">
        <f>VLOOKUP(CONCATENATE($F336," ",$G336),AllocFactorMatrix,(AB$4+1),FALSE)*$E342</f>
        <v>0</v>
      </c>
      <c r="AC336" s="25">
        <f>VLOOKUP(CONCATENATE($F336," ",$G336),AllocFactorMatrix,(AC$4+1),FALSE)*$E342</f>
        <v>0</v>
      </c>
    </row>
    <row r="337" spans="4:29" hidden="1" outlineLevel="1">
      <c r="F337" s="61" t="str">
        <f>F342</f>
        <v>PROD_DEMAND</v>
      </c>
      <c r="G337" s="20" t="str">
        <f>$G$10</f>
        <v>SUBTRAN</v>
      </c>
      <c r="H337" s="24">
        <f t="shared" si="148"/>
        <v>0</v>
      </c>
      <c r="I337" s="25">
        <f>VLOOKUP(CONCATENATE($F337," ",$G337),AllocFactorMatrix,(I$4+1),FALSE)*$E342</f>
        <v>0</v>
      </c>
      <c r="J337" s="25">
        <f>VLOOKUP(CONCATENATE($F337," ",$G337),AllocFactorMatrix,(J$4+1),FALSE)*$E342</f>
        <v>0</v>
      </c>
      <c r="K337" s="25">
        <f>VLOOKUP(CONCATENATE($F337," ",$G337),AllocFactorMatrix,(K$4+1),FALSE)*$E342</f>
        <v>0</v>
      </c>
      <c r="L337" s="25">
        <f>VLOOKUP(CONCATENATE($F337," ",$G337),AllocFactorMatrix,(L$4+1),FALSE)*$E342</f>
        <v>0</v>
      </c>
      <c r="M337" s="25">
        <f t="shared" si="149"/>
        <v>0</v>
      </c>
      <c r="N337" s="25">
        <f>VLOOKUP(CONCATENATE($F337," ",$G337),AllocFactorMatrix,(N$4+1),FALSE)*$E342</f>
        <v>0</v>
      </c>
      <c r="O337" s="25">
        <f>VLOOKUP(CONCATENATE($F337," ",$G337),AllocFactorMatrix,(O$4+1),FALSE)*$E342</f>
        <v>0</v>
      </c>
      <c r="P337" s="25">
        <f>VLOOKUP(CONCATENATE($F337," ",$G337),AllocFactorMatrix,(P$4+1),FALSE)*$E342</f>
        <v>0</v>
      </c>
      <c r="Q337" s="25">
        <f>VLOOKUP(CONCATENATE($F337," ",$G337),AllocFactorMatrix,(Q$4+1),FALSE)*$E342</f>
        <v>0</v>
      </c>
      <c r="R337" s="25">
        <f t="shared" si="150"/>
        <v>0</v>
      </c>
      <c r="S337" s="25">
        <f>VLOOKUP(CONCATENATE($F337," ",$G337),AllocFactorMatrix,(S$4+1),FALSE)*$E342</f>
        <v>0</v>
      </c>
      <c r="T337" s="25">
        <f>VLOOKUP(CONCATENATE($F337," ",$G337),AllocFactorMatrix,(T$4+1),FALSE)*$E342</f>
        <v>0</v>
      </c>
      <c r="U337" s="25">
        <f>VLOOKUP(CONCATENATE($F337," ",$G337),AllocFactorMatrix,(U$4+1),FALSE)*$E342</f>
        <v>0</v>
      </c>
      <c r="V337" s="25">
        <f>VLOOKUP(CONCATENATE($F337," ",$G337),AllocFactorMatrix,(V$4+1),FALSE)*$E342</f>
        <v>0</v>
      </c>
      <c r="W337" s="25">
        <f t="shared" si="153"/>
        <v>0</v>
      </c>
      <c r="X337" s="25">
        <f>VLOOKUP(CONCATENATE($F337," ",$G337),AllocFactorMatrix,(X$4+1),FALSE)*$E342</f>
        <v>0</v>
      </c>
      <c r="Y337" s="25">
        <f>VLOOKUP(CONCATENATE($F337," ",$G337),AllocFactorMatrix,(Y$4+1),FALSE)*$E342</f>
        <v>0</v>
      </c>
      <c r="Z337" s="25">
        <f t="shared" si="151"/>
        <v>0</v>
      </c>
      <c r="AA337" s="25">
        <f>VLOOKUP(CONCATENATE($F337," ",$G337),AllocFactorMatrix,(AA$4+1),FALSE)*$E342</f>
        <v>0</v>
      </c>
      <c r="AB337" s="25">
        <f>VLOOKUP(CONCATENATE($F337," ",$G337),AllocFactorMatrix,(AB$4+1),FALSE)*$E342</f>
        <v>0</v>
      </c>
      <c r="AC337" s="25">
        <f>VLOOKUP(CONCATENATE($F337," ",$G337),AllocFactorMatrix,(AC$4+1),FALSE)*$E342</f>
        <v>0</v>
      </c>
    </row>
    <row r="338" spans="4:29" hidden="1" outlineLevel="1">
      <c r="F338" s="61" t="str">
        <f>F342</f>
        <v>PROD_DEMAND</v>
      </c>
      <c r="G338" s="20" t="str">
        <f>$G$11</f>
        <v>DISTPRI</v>
      </c>
      <c r="H338" s="24">
        <f t="shared" si="148"/>
        <v>0</v>
      </c>
      <c r="I338" s="25">
        <f>VLOOKUP(CONCATENATE($F338," ",$G338),AllocFactorMatrix,(I$4+1),FALSE)*$E342</f>
        <v>0</v>
      </c>
      <c r="J338" s="25">
        <f>VLOOKUP(CONCATENATE($F338," ",$G338),AllocFactorMatrix,(J$4+1),FALSE)*$E342</f>
        <v>0</v>
      </c>
      <c r="K338" s="25">
        <f>VLOOKUP(CONCATENATE($F338," ",$G338),AllocFactorMatrix,(K$4+1),FALSE)*$E342</f>
        <v>0</v>
      </c>
      <c r="L338" s="25">
        <f>VLOOKUP(CONCATENATE($F338," ",$G338),AllocFactorMatrix,(L$4+1),FALSE)*$E342</f>
        <v>0</v>
      </c>
      <c r="M338" s="25">
        <f t="shared" si="149"/>
        <v>0</v>
      </c>
      <c r="N338" s="25">
        <f>VLOOKUP(CONCATENATE($F338," ",$G338),AllocFactorMatrix,(N$4+1),FALSE)*$E342</f>
        <v>0</v>
      </c>
      <c r="O338" s="25">
        <f>VLOOKUP(CONCATENATE($F338," ",$G338),AllocFactorMatrix,(O$4+1),FALSE)*$E342</f>
        <v>0</v>
      </c>
      <c r="P338" s="25">
        <f>VLOOKUP(CONCATENATE($F338," ",$G338),AllocFactorMatrix,(P$4+1),FALSE)*$E342</f>
        <v>0</v>
      </c>
      <c r="Q338" s="25">
        <f>VLOOKUP(CONCATENATE($F338," ",$G338),AllocFactorMatrix,(Q$4+1),FALSE)*$E342</f>
        <v>0</v>
      </c>
      <c r="R338" s="25">
        <f t="shared" si="150"/>
        <v>0</v>
      </c>
      <c r="S338" s="25">
        <f>VLOOKUP(CONCATENATE($F338," ",$G338),AllocFactorMatrix,(S$4+1),FALSE)*$E342</f>
        <v>0</v>
      </c>
      <c r="T338" s="25">
        <f>VLOOKUP(CONCATENATE($F338," ",$G338),AllocFactorMatrix,(T$4+1),FALSE)*$E342</f>
        <v>0</v>
      </c>
      <c r="U338" s="25">
        <f>VLOOKUP(CONCATENATE($F338," ",$G338),AllocFactorMatrix,(U$4+1),FALSE)*$E342</f>
        <v>0</v>
      </c>
      <c r="V338" s="25">
        <f>VLOOKUP(CONCATENATE($F338," ",$G338),AllocFactorMatrix,(V$4+1),FALSE)*$E342</f>
        <v>0</v>
      </c>
      <c r="W338" s="25">
        <f t="shared" si="153"/>
        <v>0</v>
      </c>
      <c r="X338" s="25">
        <f>VLOOKUP(CONCATENATE($F338," ",$G338),AllocFactorMatrix,(X$4+1),FALSE)*$E342</f>
        <v>0</v>
      </c>
      <c r="Y338" s="25">
        <f>VLOOKUP(CONCATENATE($F338," ",$G338),AllocFactorMatrix,(Y$4+1),FALSE)*$E342</f>
        <v>0</v>
      </c>
      <c r="Z338" s="25">
        <f t="shared" si="151"/>
        <v>0</v>
      </c>
      <c r="AA338" s="25">
        <f>VLOOKUP(CONCATENATE($F338," ",$G338),AllocFactorMatrix,(AA$4+1),FALSE)*$E342</f>
        <v>0</v>
      </c>
      <c r="AB338" s="25">
        <f>VLOOKUP(CONCATENATE($F338," ",$G338),AllocFactorMatrix,(AB$4+1),FALSE)*$E342</f>
        <v>0</v>
      </c>
      <c r="AC338" s="25">
        <f>VLOOKUP(CONCATENATE($F338," ",$G338),AllocFactorMatrix,(AC$4+1),FALSE)*$E342</f>
        <v>0</v>
      </c>
    </row>
    <row r="339" spans="4:29" hidden="1" outlineLevel="1">
      <c r="F339" s="61" t="str">
        <f>F342</f>
        <v>PROD_DEMAND</v>
      </c>
      <c r="G339" s="20" t="str">
        <f>$G$12</f>
        <v>DISTSEC</v>
      </c>
      <c r="H339" s="24">
        <f t="shared" si="148"/>
        <v>0</v>
      </c>
      <c r="I339" s="25">
        <f>VLOOKUP(CONCATENATE($F339," ",$G339),AllocFactorMatrix,(I$4+1),FALSE)*$E342</f>
        <v>0</v>
      </c>
      <c r="J339" s="25">
        <f>VLOOKUP(CONCATENATE($F339," ",$G339),AllocFactorMatrix,(J$4+1),FALSE)*$E342</f>
        <v>0</v>
      </c>
      <c r="K339" s="25">
        <f>VLOOKUP(CONCATENATE($F339," ",$G339),AllocFactorMatrix,(K$4+1),FALSE)*$E342</f>
        <v>0</v>
      </c>
      <c r="L339" s="25">
        <f>VLOOKUP(CONCATENATE($F339," ",$G339),AllocFactorMatrix,(L$4+1),FALSE)*$E342</f>
        <v>0</v>
      </c>
      <c r="M339" s="25">
        <f t="shared" si="149"/>
        <v>0</v>
      </c>
      <c r="N339" s="25">
        <f>VLOOKUP(CONCATENATE($F339," ",$G339),AllocFactorMatrix,(N$4+1),FALSE)*$E342</f>
        <v>0</v>
      </c>
      <c r="O339" s="25">
        <f>VLOOKUP(CONCATENATE($F339," ",$G339),AllocFactorMatrix,(O$4+1),FALSE)*$E342</f>
        <v>0</v>
      </c>
      <c r="P339" s="25">
        <f>VLOOKUP(CONCATENATE($F339," ",$G339),AllocFactorMatrix,(P$4+1),FALSE)*$E342</f>
        <v>0</v>
      </c>
      <c r="Q339" s="25">
        <f>VLOOKUP(CONCATENATE($F339," ",$G339),AllocFactorMatrix,(Q$4+1),FALSE)*$E342</f>
        <v>0</v>
      </c>
      <c r="R339" s="25">
        <f t="shared" si="150"/>
        <v>0</v>
      </c>
      <c r="S339" s="25">
        <f>VLOOKUP(CONCATENATE($F339," ",$G339),AllocFactorMatrix,(S$4+1),FALSE)*$E342</f>
        <v>0</v>
      </c>
      <c r="T339" s="25">
        <f>VLOOKUP(CONCATENATE($F339," ",$G339),AllocFactorMatrix,(T$4+1),FALSE)*$E342</f>
        <v>0</v>
      </c>
      <c r="U339" s="25">
        <f>VLOOKUP(CONCATENATE($F339," ",$G339),AllocFactorMatrix,(U$4+1),FALSE)*$E342</f>
        <v>0</v>
      </c>
      <c r="V339" s="25">
        <f>VLOOKUP(CONCATENATE($F339," ",$G339),AllocFactorMatrix,(V$4+1),FALSE)*$E342</f>
        <v>0</v>
      </c>
      <c r="W339" s="25">
        <f t="shared" si="153"/>
        <v>0</v>
      </c>
      <c r="X339" s="25">
        <f>VLOOKUP(CONCATENATE($F339," ",$G339),AllocFactorMatrix,(X$4+1),FALSE)*$E342</f>
        <v>0</v>
      </c>
      <c r="Y339" s="25">
        <f>VLOOKUP(CONCATENATE($F339," ",$G339),AllocFactorMatrix,(Y$4+1),FALSE)*$E342</f>
        <v>0</v>
      </c>
      <c r="Z339" s="25">
        <f t="shared" si="151"/>
        <v>0</v>
      </c>
      <c r="AA339" s="25">
        <f>VLOOKUP(CONCATENATE($F339," ",$G339),AllocFactorMatrix,(AA$4+1),FALSE)*$E342</f>
        <v>0</v>
      </c>
      <c r="AB339" s="25">
        <f>VLOOKUP(CONCATENATE($F339," ",$G339),AllocFactorMatrix,(AB$4+1),FALSE)*$E342</f>
        <v>0</v>
      </c>
      <c r="AC339" s="25">
        <f>VLOOKUP(CONCATENATE($F339," ",$G339),AllocFactorMatrix,(AC$4+1),FALSE)*$E342</f>
        <v>0</v>
      </c>
    </row>
    <row r="340" spans="4:29" hidden="1" outlineLevel="1">
      <c r="F340" s="61" t="str">
        <f>F342</f>
        <v>PROD_DEMAND</v>
      </c>
      <c r="G340" s="20" t="str">
        <f>$G$13</f>
        <v>ENERGY</v>
      </c>
      <c r="H340" s="24">
        <f t="shared" si="148"/>
        <v>0</v>
      </c>
      <c r="I340" s="25">
        <f>VLOOKUP(CONCATENATE($F340," ",$G340),AllocFactorMatrix,(I$4+1),FALSE)*$E342</f>
        <v>0</v>
      </c>
      <c r="J340" s="25">
        <f>VLOOKUP(CONCATENATE($F340," ",$G340),AllocFactorMatrix,(J$4+1),FALSE)*$E342</f>
        <v>0</v>
      </c>
      <c r="K340" s="25">
        <f>VLOOKUP(CONCATENATE($F340," ",$G340),AllocFactorMatrix,(K$4+1),FALSE)*$E342</f>
        <v>0</v>
      </c>
      <c r="L340" s="25">
        <f>VLOOKUP(CONCATENATE($F340," ",$G340),AllocFactorMatrix,(L$4+1),FALSE)*$E342</f>
        <v>0</v>
      </c>
      <c r="M340" s="25">
        <f t="shared" si="149"/>
        <v>0</v>
      </c>
      <c r="N340" s="25">
        <f>VLOOKUP(CONCATENATE($F340," ",$G340),AllocFactorMatrix,(N$4+1),FALSE)*$E342</f>
        <v>0</v>
      </c>
      <c r="O340" s="25">
        <f>VLOOKUP(CONCATENATE($F340," ",$G340),AllocFactorMatrix,(O$4+1),FALSE)*$E342</f>
        <v>0</v>
      </c>
      <c r="P340" s="25">
        <f>VLOOKUP(CONCATENATE($F340," ",$G340),AllocFactorMatrix,(P$4+1),FALSE)*$E342</f>
        <v>0</v>
      </c>
      <c r="Q340" s="25">
        <f>VLOOKUP(CONCATENATE($F340," ",$G340),AllocFactorMatrix,(Q$4+1),FALSE)*$E342</f>
        <v>0</v>
      </c>
      <c r="R340" s="25">
        <f t="shared" si="150"/>
        <v>0</v>
      </c>
      <c r="S340" s="25">
        <f>VLOOKUP(CONCATENATE($F340," ",$G340),AllocFactorMatrix,(S$4+1),FALSE)*$E342</f>
        <v>0</v>
      </c>
      <c r="T340" s="25">
        <f>VLOOKUP(CONCATENATE($F340," ",$G340),AllocFactorMatrix,(T$4+1),FALSE)*$E342</f>
        <v>0</v>
      </c>
      <c r="U340" s="25">
        <f>VLOOKUP(CONCATENATE($F340," ",$G340),AllocFactorMatrix,(U$4+1),FALSE)*$E342</f>
        <v>0</v>
      </c>
      <c r="V340" s="25">
        <f>VLOOKUP(CONCATENATE($F340," ",$G340),AllocFactorMatrix,(V$4+1),FALSE)*$E342</f>
        <v>0</v>
      </c>
      <c r="W340" s="25">
        <f t="shared" si="153"/>
        <v>0</v>
      </c>
      <c r="X340" s="25">
        <f>VLOOKUP(CONCATENATE($F340," ",$G340),AllocFactorMatrix,(X$4+1),FALSE)*$E342</f>
        <v>0</v>
      </c>
      <c r="Y340" s="25">
        <f>VLOOKUP(CONCATENATE($F340," ",$G340),AllocFactorMatrix,(Y$4+1),FALSE)*$E342</f>
        <v>0</v>
      </c>
      <c r="Z340" s="25">
        <f t="shared" si="151"/>
        <v>0</v>
      </c>
      <c r="AA340" s="25">
        <f>VLOOKUP(CONCATENATE($F340," ",$G340),AllocFactorMatrix,(AA$4+1),FALSE)*$E342</f>
        <v>0</v>
      </c>
      <c r="AB340" s="25">
        <f>VLOOKUP(CONCATENATE($F340," ",$G340),AllocFactorMatrix,(AB$4+1),FALSE)*$E342</f>
        <v>0</v>
      </c>
      <c r="AC340" s="25">
        <f>VLOOKUP(CONCATENATE($F340," ",$G340),AllocFactorMatrix,(AC$4+1),FALSE)*$E342</f>
        <v>0</v>
      </c>
    </row>
    <row r="341" spans="4:29" hidden="1" outlineLevel="1">
      <c r="F341" s="61" t="str">
        <f>F342</f>
        <v>PROD_DEMAND</v>
      </c>
      <c r="G341" s="20" t="str">
        <f>$G$14</f>
        <v>CUSTOMER</v>
      </c>
      <c r="H341" s="24">
        <f t="shared" si="148"/>
        <v>0</v>
      </c>
      <c r="I341" s="25">
        <f>VLOOKUP(CONCATENATE($F341," ",$G341),AllocFactorMatrix,(I$4+1),FALSE)*$E342</f>
        <v>0</v>
      </c>
      <c r="J341" s="25">
        <f>VLOOKUP(CONCATENATE($F341," ",$G341),AllocFactorMatrix,(J$4+1),FALSE)*$E342</f>
        <v>0</v>
      </c>
      <c r="K341" s="25">
        <f>VLOOKUP(CONCATENATE($F341," ",$G341),AllocFactorMatrix,(K$4+1),FALSE)*$E342</f>
        <v>0</v>
      </c>
      <c r="L341" s="25">
        <f>VLOOKUP(CONCATENATE($F341," ",$G341),AllocFactorMatrix,(L$4+1),FALSE)*$E342</f>
        <v>0</v>
      </c>
      <c r="M341" s="25">
        <f t="shared" si="149"/>
        <v>0</v>
      </c>
      <c r="N341" s="25">
        <f>VLOOKUP(CONCATENATE($F341," ",$G341),AllocFactorMatrix,(N$4+1),FALSE)*$E342</f>
        <v>0</v>
      </c>
      <c r="O341" s="25">
        <f>VLOOKUP(CONCATENATE($F341," ",$G341),AllocFactorMatrix,(O$4+1),FALSE)*$E342</f>
        <v>0</v>
      </c>
      <c r="P341" s="25">
        <f>VLOOKUP(CONCATENATE($F341," ",$G341),AllocFactorMatrix,(P$4+1),FALSE)*$E342</f>
        <v>0</v>
      </c>
      <c r="Q341" s="25">
        <f>VLOOKUP(CONCATENATE($F341," ",$G341),AllocFactorMatrix,(Q$4+1),FALSE)*$E342</f>
        <v>0</v>
      </c>
      <c r="R341" s="25">
        <f t="shared" si="150"/>
        <v>0</v>
      </c>
      <c r="S341" s="25">
        <f>VLOOKUP(CONCATENATE($F341," ",$G341),AllocFactorMatrix,(S$4+1),FALSE)*$E342</f>
        <v>0</v>
      </c>
      <c r="T341" s="25">
        <f>VLOOKUP(CONCATENATE($F341," ",$G341),AllocFactorMatrix,(T$4+1),FALSE)*$E342</f>
        <v>0</v>
      </c>
      <c r="U341" s="25">
        <f>VLOOKUP(CONCATENATE($F341," ",$G341),AllocFactorMatrix,(U$4+1),FALSE)*$E342</f>
        <v>0</v>
      </c>
      <c r="V341" s="25">
        <f>VLOOKUP(CONCATENATE($F341," ",$G341),AllocFactorMatrix,(V$4+1),FALSE)*$E342</f>
        <v>0</v>
      </c>
      <c r="W341" s="25">
        <f t="shared" si="153"/>
        <v>0</v>
      </c>
      <c r="X341" s="25">
        <f>VLOOKUP(CONCATENATE($F341," ",$G341),AllocFactorMatrix,(X$4+1),FALSE)*$E342</f>
        <v>0</v>
      </c>
      <c r="Y341" s="25">
        <f>VLOOKUP(CONCATENATE($F341," ",$G341),AllocFactorMatrix,(Y$4+1),FALSE)*$E342</f>
        <v>0</v>
      </c>
      <c r="Z341" s="25">
        <f t="shared" si="151"/>
        <v>0</v>
      </c>
      <c r="AA341" s="25">
        <f>VLOOKUP(CONCATENATE($F341," ",$G341),AllocFactorMatrix,(AA$4+1),FALSE)*$E342</f>
        <v>0</v>
      </c>
      <c r="AB341" s="25">
        <f>VLOOKUP(CONCATENATE($F341," ",$G341),AllocFactorMatrix,(AB$4+1),FALSE)*$E342</f>
        <v>0</v>
      </c>
      <c r="AC341" s="25">
        <f>VLOOKUP(CONCATENATE($F341," ",$G341),AllocFactorMatrix,(AC$4+1),FALSE)*$E342</f>
        <v>0</v>
      </c>
    </row>
    <row r="342" spans="4:29" collapsed="1">
      <c r="D342" s="58" t="str">
        <f>D216</f>
        <v>Adj 18 - Wholesale Load - Production</v>
      </c>
      <c r="E342" s="22">
        <f>'Sch 5'!U175</f>
        <v>9597532.1800000668</v>
      </c>
      <c r="F342" s="61" t="s">
        <v>29</v>
      </c>
      <c r="G342" s="20" t="str">
        <f>$G$15</f>
        <v>TOTAL</v>
      </c>
      <c r="H342" s="24">
        <f t="shared" si="148"/>
        <v>9597532.1800000668</v>
      </c>
      <c r="I342" s="25">
        <f>VLOOKUP(CONCATENATE($F342," ",$G342),AllocFactorMatrix,(I$4+1),FALSE)*$E342</f>
        <v>4706081.9262379548</v>
      </c>
      <c r="J342" s="25">
        <f>VLOOKUP(CONCATENATE($F342," ",$G342),AllocFactorMatrix,(J$4+1),FALSE)*$E342</f>
        <v>1190455.7368379957</v>
      </c>
      <c r="K342" s="25">
        <f>VLOOKUP(CONCATENATE($F342," ",$G342),AllocFactorMatrix,(K$4+1),FALSE)*$E342</f>
        <v>13918.238281094296</v>
      </c>
      <c r="L342" s="25">
        <f>VLOOKUP(CONCATENATE($F342," ",$G342),AllocFactorMatrix,(L$4+1),FALSE)*$E342</f>
        <v>342.88285819595154</v>
      </c>
      <c r="M342" s="25">
        <f t="shared" si="149"/>
        <v>1204716.857977286</v>
      </c>
      <c r="N342" s="25">
        <f>VLOOKUP(CONCATENATE($F342," ",$G342),AllocFactorMatrix,(N$4+1),FALSE)*$E342</f>
        <v>498101.61594343989</v>
      </c>
      <c r="O342" s="25">
        <f>VLOOKUP(CONCATENATE($F342," ",$G342),AllocFactorMatrix,(O$4+1),FALSE)*$E342</f>
        <v>141856.89498122811</v>
      </c>
      <c r="P342" s="25">
        <f>VLOOKUP(CONCATENATE($F342," ",$G342),AllocFactorMatrix,(P$4+1),FALSE)*$E342</f>
        <v>11225.914493869421</v>
      </c>
      <c r="Q342" s="25">
        <f>VLOOKUP(CONCATENATE($F342," ",$G342),AllocFactorMatrix,(Q$4+1),FALSE)*$E342</f>
        <v>2369.5926127166158</v>
      </c>
      <c r="R342" s="25">
        <f t="shared" si="150"/>
        <v>653554.01803125406</v>
      </c>
      <c r="S342" s="25">
        <f>VLOOKUP(CONCATENATE($F342," ",$G342),AllocFactorMatrix,(S$4+1),FALSE)*$E342</f>
        <v>29921.115242841286</v>
      </c>
      <c r="T342" s="25">
        <f>VLOOKUP(CONCATENATE($F342," ",$G342),AllocFactorMatrix,(T$4+1),FALSE)*$E342</f>
        <v>326192.64753551589</v>
      </c>
      <c r="U342" s="25">
        <f>VLOOKUP(CONCATENATE($F342," ",$G342),AllocFactorMatrix,(U$4+1),FALSE)*$E342</f>
        <v>2178522.6469337014</v>
      </c>
      <c r="V342" s="25">
        <f>VLOOKUP(CONCATENATE($F342," ",$G342),AllocFactorMatrix,(V$4+1),FALSE)*$E342</f>
        <v>341769.03880927298</v>
      </c>
      <c r="W342" s="25">
        <f t="shared" si="153"/>
        <v>2876405.4485213314</v>
      </c>
      <c r="X342" s="25">
        <f>VLOOKUP(CONCATENATE($F342," ",$G342),AllocFactorMatrix,(X$4+1),FALSE)*$E342</f>
        <v>135198.32486018131</v>
      </c>
      <c r="Y342" s="25">
        <f>VLOOKUP(CONCATENATE($F342," ",$G342),AllocFactorMatrix,(Y$4+1),FALSE)*$E342</f>
        <v>3263.7369885911157</v>
      </c>
      <c r="Z342" s="25">
        <f t="shared" si="151"/>
        <v>138462.06184877243</v>
      </c>
      <c r="AA342" s="25">
        <f>VLOOKUP(CONCATENATE($F342," ",$G342),AllocFactorMatrix,(AA$4+1),FALSE)*$E342</f>
        <v>2357.155696988651</v>
      </c>
      <c r="AB342" s="25">
        <f>VLOOKUP(CONCATENATE($F342," ",$G342),AllocFactorMatrix,(AB$4+1),FALSE)*$E342</f>
        <v>12780.968528675083</v>
      </c>
      <c r="AC342" s="25">
        <f>VLOOKUP(CONCATENATE($F342," ",$G342),AllocFactorMatrix,(AC$4+1),FALSE)*$E342</f>
        <v>3173.743157804447</v>
      </c>
    </row>
    <row r="343" spans="4:29" hidden="1" outlineLevel="1">
      <c r="F343" s="61" t="str">
        <f>F350</f>
        <v>PROD_DEMAND</v>
      </c>
      <c r="G343" s="20" t="str">
        <f>$G$8</f>
        <v>PRODUCTION</v>
      </c>
      <c r="H343" s="24">
        <f t="shared" ref="H343:H350" si="154">SUBTOTAL(9,I343:AC343)</f>
        <v>-200045017</v>
      </c>
      <c r="I343" s="25">
        <f>VLOOKUP(CONCATENATE($F343," ",$G343),AllocFactorMatrix,(I$4+1),FALSE)*$E350</f>
        <v>-98090657.189925447</v>
      </c>
      <c r="J343" s="25">
        <f>VLOOKUP(CONCATENATE($F343," ",$G343),AllocFactorMatrix,(J$4+1),FALSE)*$E350</f>
        <v>-24813122.128391001</v>
      </c>
      <c r="K343" s="25">
        <f>VLOOKUP(CONCATENATE($F343," ",$G343),AllocFactorMatrix,(K$4+1),FALSE)*$E350</f>
        <v>-290103.13915420912</v>
      </c>
      <c r="L343" s="25">
        <f>VLOOKUP(CONCATENATE($F343," ",$G343),AllocFactorMatrix,(L$4+1),FALSE)*$E350</f>
        <v>-7146.8379485878668</v>
      </c>
      <c r="M343" s="25">
        <f t="shared" ref="M343:M350" si="155">SUBTOTAL(9,J343:L343)</f>
        <v>-25110372.105493799</v>
      </c>
      <c r="N343" s="25">
        <f>VLOOKUP(CONCATENATE($F343," ",$G343),AllocFactorMatrix,(N$4+1),FALSE)*$E350</f>
        <v>-10382121.60796654</v>
      </c>
      <c r="O343" s="25">
        <f>VLOOKUP(CONCATENATE($F343," ",$G343),AllocFactorMatrix,(O$4+1),FALSE)*$E350</f>
        <v>-2956777.2668918306</v>
      </c>
      <c r="P343" s="25">
        <f>VLOOKUP(CONCATENATE($F343," ",$G343),AllocFactorMatrix,(P$4+1),FALSE)*$E350</f>
        <v>-233986.0094917274</v>
      </c>
      <c r="Q343" s="25">
        <f>VLOOKUP(CONCATENATE($F343," ",$G343),AllocFactorMatrix,(Q$4+1),FALSE)*$E350</f>
        <v>-49390.320928725094</v>
      </c>
      <c r="R343" s="25">
        <f t="shared" ref="R343:R350" si="156">SUBTOTAL(9,N343:Q343)</f>
        <v>-13622275.205278823</v>
      </c>
      <c r="S343" s="25">
        <f>VLOOKUP(CONCATENATE($F343," ",$G343),AllocFactorMatrix,(S$4+1),FALSE)*$E350</f>
        <v>-623657.19594941777</v>
      </c>
      <c r="T343" s="25">
        <f>VLOOKUP(CONCATENATE($F343," ",$G343),AllocFactorMatrix,(T$4+1),FALSE)*$E350</f>
        <v>-6798957.5338435424</v>
      </c>
      <c r="U343" s="25">
        <f>VLOOKUP(CONCATENATE($F343," ",$G343),AllocFactorMatrix,(U$4+1),FALSE)*$E350</f>
        <v>-45407776.89173992</v>
      </c>
      <c r="V343" s="25">
        <f>VLOOKUP(CONCATENATE($F343," ",$G343),AllocFactorMatrix,(V$4+1),FALSE)*$E350</f>
        <v>-7123622.187081242</v>
      </c>
      <c r="W343" s="25">
        <f>SUBTOTAL(9,S343:V343)</f>
        <v>-59954013.80861412</v>
      </c>
      <c r="X343" s="25">
        <f>VLOOKUP(CONCATENATE($F343," ",$G343),AllocFactorMatrix,(X$4+1),FALSE)*$E350</f>
        <v>-2817990.1549469256</v>
      </c>
      <c r="Y343" s="25">
        <f>VLOOKUP(CONCATENATE($F343," ",$G343),AllocFactorMatrix,(Y$4+1),FALSE)*$E350</f>
        <v>-68027.312555073295</v>
      </c>
      <c r="Z343" s="25">
        <f t="shared" ref="Z343:Z350" si="157">SUBTOTAL(9,X343:Y343)</f>
        <v>-2886017.4675019989</v>
      </c>
      <c r="AA343" s="25">
        <f>VLOOKUP(CONCATENATE($F343," ",$G343),AllocFactorMatrix,(AA$4+1),FALSE)*$E350</f>
        <v>-49131.093559483983</v>
      </c>
      <c r="AB343" s="25">
        <f>VLOOKUP(CONCATENATE($F343," ",$G343),AllocFactorMatrix,(AB$4+1),FALSE)*$E350</f>
        <v>-266398.59274691739</v>
      </c>
      <c r="AC343" s="25">
        <f>VLOOKUP(CONCATENATE($F343," ",$G343),AllocFactorMatrix,(AC$4+1),FALSE)*$E350</f>
        <v>-66151.53687941267</v>
      </c>
    </row>
    <row r="344" spans="4:29" hidden="1" outlineLevel="1">
      <c r="F344" s="61" t="str">
        <f>F350</f>
        <v>PROD_DEMAND</v>
      </c>
      <c r="G344" s="20" t="str">
        <f>$G$9</f>
        <v>BULKTRAN</v>
      </c>
      <c r="H344" s="24">
        <f t="shared" si="154"/>
        <v>0</v>
      </c>
      <c r="I344" s="25">
        <f>VLOOKUP(CONCATENATE($F344," ",$G344),AllocFactorMatrix,(I$4+1),FALSE)*$E350</f>
        <v>0</v>
      </c>
      <c r="J344" s="25">
        <f>VLOOKUP(CONCATENATE($F344," ",$G344),AllocFactorMatrix,(J$4+1),FALSE)*$E350</f>
        <v>0</v>
      </c>
      <c r="K344" s="25">
        <f>VLOOKUP(CONCATENATE($F344," ",$G344),AllocFactorMatrix,(K$4+1),FALSE)*$E350</f>
        <v>0</v>
      </c>
      <c r="L344" s="25">
        <f>VLOOKUP(CONCATENATE($F344," ",$G344),AllocFactorMatrix,(L$4+1),FALSE)*$E350</f>
        <v>0</v>
      </c>
      <c r="M344" s="25">
        <f t="shared" si="155"/>
        <v>0</v>
      </c>
      <c r="N344" s="25">
        <f>VLOOKUP(CONCATENATE($F344," ",$G344),AllocFactorMatrix,(N$4+1),FALSE)*$E350</f>
        <v>0</v>
      </c>
      <c r="O344" s="25">
        <f>VLOOKUP(CONCATENATE($F344," ",$G344),AllocFactorMatrix,(O$4+1),FALSE)*$E350</f>
        <v>0</v>
      </c>
      <c r="P344" s="25">
        <f>VLOOKUP(CONCATENATE($F344," ",$G344),AllocFactorMatrix,(P$4+1),FALSE)*$E350</f>
        <v>0</v>
      </c>
      <c r="Q344" s="25">
        <f>VLOOKUP(CONCATENATE($F344," ",$G344),AllocFactorMatrix,(Q$4+1),FALSE)*$E350</f>
        <v>0</v>
      </c>
      <c r="R344" s="25">
        <f t="shared" si="156"/>
        <v>0</v>
      </c>
      <c r="S344" s="25">
        <f>VLOOKUP(CONCATENATE($F344," ",$G344),AllocFactorMatrix,(S$4+1),FALSE)*$E350</f>
        <v>0</v>
      </c>
      <c r="T344" s="25">
        <f>VLOOKUP(CONCATENATE($F344," ",$G344),AllocFactorMatrix,(T$4+1),FALSE)*$E350</f>
        <v>0</v>
      </c>
      <c r="U344" s="25">
        <f>VLOOKUP(CONCATENATE($F344," ",$G344),AllocFactorMatrix,(U$4+1),FALSE)*$E350</f>
        <v>0</v>
      </c>
      <c r="V344" s="25">
        <f>VLOOKUP(CONCATENATE($F344," ",$G344),AllocFactorMatrix,(V$4+1),FALSE)*$E350</f>
        <v>0</v>
      </c>
      <c r="W344" s="25">
        <f t="shared" ref="W344:W350" si="158">SUBTOTAL(9,S344:V344)</f>
        <v>0</v>
      </c>
      <c r="X344" s="25">
        <f>VLOOKUP(CONCATENATE($F344," ",$G344),AllocFactorMatrix,(X$4+1),FALSE)*$E350</f>
        <v>0</v>
      </c>
      <c r="Y344" s="25">
        <f>VLOOKUP(CONCATENATE($F344," ",$G344),AllocFactorMatrix,(Y$4+1),FALSE)*$E350</f>
        <v>0</v>
      </c>
      <c r="Z344" s="25">
        <f t="shared" si="157"/>
        <v>0</v>
      </c>
      <c r="AA344" s="25">
        <f>VLOOKUP(CONCATENATE($F344," ",$G344),AllocFactorMatrix,(AA$4+1),FALSE)*$E350</f>
        <v>0</v>
      </c>
      <c r="AB344" s="25">
        <f>VLOOKUP(CONCATENATE($F344," ",$G344),AllocFactorMatrix,(AB$4+1),FALSE)*$E350</f>
        <v>0</v>
      </c>
      <c r="AC344" s="25">
        <f>VLOOKUP(CONCATENATE($F344," ",$G344),AllocFactorMatrix,(AC$4+1),FALSE)*$E350</f>
        <v>0</v>
      </c>
    </row>
    <row r="345" spans="4:29" hidden="1" outlineLevel="1">
      <c r="F345" s="61" t="str">
        <f>F350</f>
        <v>PROD_DEMAND</v>
      </c>
      <c r="G345" s="20" t="str">
        <f>$G$10</f>
        <v>SUBTRAN</v>
      </c>
      <c r="H345" s="24">
        <f t="shared" si="154"/>
        <v>0</v>
      </c>
      <c r="I345" s="25">
        <f>VLOOKUP(CONCATENATE($F345," ",$G345),AllocFactorMatrix,(I$4+1),FALSE)*$E350</f>
        <v>0</v>
      </c>
      <c r="J345" s="25">
        <f>VLOOKUP(CONCATENATE($F345," ",$G345),AllocFactorMatrix,(J$4+1),FALSE)*$E350</f>
        <v>0</v>
      </c>
      <c r="K345" s="25">
        <f>VLOOKUP(CONCATENATE($F345," ",$G345),AllocFactorMatrix,(K$4+1),FALSE)*$E350</f>
        <v>0</v>
      </c>
      <c r="L345" s="25">
        <f>VLOOKUP(CONCATENATE($F345," ",$G345),AllocFactorMatrix,(L$4+1),FALSE)*$E350</f>
        <v>0</v>
      </c>
      <c r="M345" s="25">
        <f t="shared" si="155"/>
        <v>0</v>
      </c>
      <c r="N345" s="25">
        <f>VLOOKUP(CONCATENATE($F345," ",$G345),AllocFactorMatrix,(N$4+1),FALSE)*$E350</f>
        <v>0</v>
      </c>
      <c r="O345" s="25">
        <f>VLOOKUP(CONCATENATE($F345," ",$G345),AllocFactorMatrix,(O$4+1),FALSE)*$E350</f>
        <v>0</v>
      </c>
      <c r="P345" s="25">
        <f>VLOOKUP(CONCATENATE($F345," ",$G345),AllocFactorMatrix,(P$4+1),FALSE)*$E350</f>
        <v>0</v>
      </c>
      <c r="Q345" s="25">
        <f>VLOOKUP(CONCATENATE($F345," ",$G345),AllocFactorMatrix,(Q$4+1),FALSE)*$E350</f>
        <v>0</v>
      </c>
      <c r="R345" s="25">
        <f t="shared" si="156"/>
        <v>0</v>
      </c>
      <c r="S345" s="25">
        <f>VLOOKUP(CONCATENATE($F345," ",$G345),AllocFactorMatrix,(S$4+1),FALSE)*$E350</f>
        <v>0</v>
      </c>
      <c r="T345" s="25">
        <f>VLOOKUP(CONCATENATE($F345," ",$G345),AllocFactorMatrix,(T$4+1),FALSE)*$E350</f>
        <v>0</v>
      </c>
      <c r="U345" s="25">
        <f>VLOOKUP(CONCATENATE($F345," ",$G345),AllocFactorMatrix,(U$4+1),FALSE)*$E350</f>
        <v>0</v>
      </c>
      <c r="V345" s="25">
        <f>VLOOKUP(CONCATENATE($F345," ",$G345),AllocFactorMatrix,(V$4+1),FALSE)*$E350</f>
        <v>0</v>
      </c>
      <c r="W345" s="25">
        <f t="shared" si="158"/>
        <v>0</v>
      </c>
      <c r="X345" s="25">
        <f>VLOOKUP(CONCATENATE($F345," ",$G345),AllocFactorMatrix,(X$4+1),FALSE)*$E350</f>
        <v>0</v>
      </c>
      <c r="Y345" s="25">
        <f>VLOOKUP(CONCATENATE($F345," ",$G345),AllocFactorMatrix,(Y$4+1),FALSE)*$E350</f>
        <v>0</v>
      </c>
      <c r="Z345" s="25">
        <f t="shared" si="157"/>
        <v>0</v>
      </c>
      <c r="AA345" s="25">
        <f>VLOOKUP(CONCATENATE($F345," ",$G345),AllocFactorMatrix,(AA$4+1),FALSE)*$E350</f>
        <v>0</v>
      </c>
      <c r="AB345" s="25">
        <f>VLOOKUP(CONCATENATE($F345," ",$G345),AllocFactorMatrix,(AB$4+1),FALSE)*$E350</f>
        <v>0</v>
      </c>
      <c r="AC345" s="25">
        <f>VLOOKUP(CONCATENATE($F345," ",$G345),AllocFactorMatrix,(AC$4+1),FALSE)*$E350</f>
        <v>0</v>
      </c>
    </row>
    <row r="346" spans="4:29" hidden="1" outlineLevel="1">
      <c r="F346" s="61" t="str">
        <f>F350</f>
        <v>PROD_DEMAND</v>
      </c>
      <c r="G346" s="20" t="str">
        <f>$G$11</f>
        <v>DISTPRI</v>
      </c>
      <c r="H346" s="24">
        <f t="shared" si="154"/>
        <v>0</v>
      </c>
      <c r="I346" s="25">
        <f>VLOOKUP(CONCATENATE($F346," ",$G346),AllocFactorMatrix,(I$4+1),FALSE)*$E350</f>
        <v>0</v>
      </c>
      <c r="J346" s="25">
        <f>VLOOKUP(CONCATENATE($F346," ",$G346),AllocFactorMatrix,(J$4+1),FALSE)*$E350</f>
        <v>0</v>
      </c>
      <c r="K346" s="25">
        <f>VLOOKUP(CONCATENATE($F346," ",$G346),AllocFactorMatrix,(K$4+1),FALSE)*$E350</f>
        <v>0</v>
      </c>
      <c r="L346" s="25">
        <f>VLOOKUP(CONCATENATE($F346," ",$G346),AllocFactorMatrix,(L$4+1),FALSE)*$E350</f>
        <v>0</v>
      </c>
      <c r="M346" s="25">
        <f t="shared" si="155"/>
        <v>0</v>
      </c>
      <c r="N346" s="25">
        <f>VLOOKUP(CONCATENATE($F346," ",$G346),AllocFactorMatrix,(N$4+1),FALSE)*$E350</f>
        <v>0</v>
      </c>
      <c r="O346" s="25">
        <f>VLOOKUP(CONCATENATE($F346," ",$G346),AllocFactorMatrix,(O$4+1),FALSE)*$E350</f>
        <v>0</v>
      </c>
      <c r="P346" s="25">
        <f>VLOOKUP(CONCATENATE($F346," ",$G346),AllocFactorMatrix,(P$4+1),FALSE)*$E350</f>
        <v>0</v>
      </c>
      <c r="Q346" s="25">
        <f>VLOOKUP(CONCATENATE($F346," ",$G346),AllocFactorMatrix,(Q$4+1),FALSE)*$E350</f>
        <v>0</v>
      </c>
      <c r="R346" s="25">
        <f t="shared" si="156"/>
        <v>0</v>
      </c>
      <c r="S346" s="25">
        <f>VLOOKUP(CONCATENATE($F346," ",$G346),AllocFactorMatrix,(S$4+1),FALSE)*$E350</f>
        <v>0</v>
      </c>
      <c r="T346" s="25">
        <f>VLOOKUP(CONCATENATE($F346," ",$G346),AllocFactorMatrix,(T$4+1),FALSE)*$E350</f>
        <v>0</v>
      </c>
      <c r="U346" s="25">
        <f>VLOOKUP(CONCATENATE($F346," ",$G346),AllocFactorMatrix,(U$4+1),FALSE)*$E350</f>
        <v>0</v>
      </c>
      <c r="V346" s="25">
        <f>VLOOKUP(CONCATENATE($F346," ",$G346),AllocFactorMatrix,(V$4+1),FALSE)*$E350</f>
        <v>0</v>
      </c>
      <c r="W346" s="25">
        <f t="shared" si="158"/>
        <v>0</v>
      </c>
      <c r="X346" s="25">
        <f>VLOOKUP(CONCATENATE($F346," ",$G346),AllocFactorMatrix,(X$4+1),FALSE)*$E350</f>
        <v>0</v>
      </c>
      <c r="Y346" s="25">
        <f>VLOOKUP(CONCATENATE($F346," ",$G346),AllocFactorMatrix,(Y$4+1),FALSE)*$E350</f>
        <v>0</v>
      </c>
      <c r="Z346" s="25">
        <f t="shared" si="157"/>
        <v>0</v>
      </c>
      <c r="AA346" s="25">
        <f>VLOOKUP(CONCATENATE($F346," ",$G346),AllocFactorMatrix,(AA$4+1),FALSE)*$E350</f>
        <v>0</v>
      </c>
      <c r="AB346" s="25">
        <f>VLOOKUP(CONCATENATE($F346," ",$G346),AllocFactorMatrix,(AB$4+1),FALSE)*$E350</f>
        <v>0</v>
      </c>
      <c r="AC346" s="25">
        <f>VLOOKUP(CONCATENATE($F346," ",$G346),AllocFactorMatrix,(AC$4+1),FALSE)*$E350</f>
        <v>0</v>
      </c>
    </row>
    <row r="347" spans="4:29" hidden="1" outlineLevel="1">
      <c r="F347" s="61" t="str">
        <f>F350</f>
        <v>PROD_DEMAND</v>
      </c>
      <c r="G347" s="20" t="str">
        <f>$G$12</f>
        <v>DISTSEC</v>
      </c>
      <c r="H347" s="24">
        <f t="shared" si="154"/>
        <v>0</v>
      </c>
      <c r="I347" s="25">
        <f>VLOOKUP(CONCATENATE($F347," ",$G347),AllocFactorMatrix,(I$4+1),FALSE)*$E350</f>
        <v>0</v>
      </c>
      <c r="J347" s="25">
        <f>VLOOKUP(CONCATENATE($F347," ",$G347),AllocFactorMatrix,(J$4+1),FALSE)*$E350</f>
        <v>0</v>
      </c>
      <c r="K347" s="25">
        <f>VLOOKUP(CONCATENATE($F347," ",$G347),AllocFactorMatrix,(K$4+1),FALSE)*$E350</f>
        <v>0</v>
      </c>
      <c r="L347" s="25">
        <f>VLOOKUP(CONCATENATE($F347," ",$G347),AllocFactorMatrix,(L$4+1),FALSE)*$E350</f>
        <v>0</v>
      </c>
      <c r="M347" s="25">
        <f t="shared" si="155"/>
        <v>0</v>
      </c>
      <c r="N347" s="25">
        <f>VLOOKUP(CONCATENATE($F347," ",$G347),AllocFactorMatrix,(N$4+1),FALSE)*$E350</f>
        <v>0</v>
      </c>
      <c r="O347" s="25">
        <f>VLOOKUP(CONCATENATE($F347," ",$G347),AllocFactorMatrix,(O$4+1),FALSE)*$E350</f>
        <v>0</v>
      </c>
      <c r="P347" s="25">
        <f>VLOOKUP(CONCATENATE($F347," ",$G347),AllocFactorMatrix,(P$4+1),FALSE)*$E350</f>
        <v>0</v>
      </c>
      <c r="Q347" s="25">
        <f>VLOOKUP(CONCATENATE($F347," ",$G347),AllocFactorMatrix,(Q$4+1),FALSE)*$E350</f>
        <v>0</v>
      </c>
      <c r="R347" s="25">
        <f t="shared" si="156"/>
        <v>0</v>
      </c>
      <c r="S347" s="25">
        <f>VLOOKUP(CONCATENATE($F347," ",$G347),AllocFactorMatrix,(S$4+1),FALSE)*$E350</f>
        <v>0</v>
      </c>
      <c r="T347" s="25">
        <f>VLOOKUP(CONCATENATE($F347," ",$G347),AllocFactorMatrix,(T$4+1),FALSE)*$E350</f>
        <v>0</v>
      </c>
      <c r="U347" s="25">
        <f>VLOOKUP(CONCATENATE($F347," ",$G347),AllocFactorMatrix,(U$4+1),FALSE)*$E350</f>
        <v>0</v>
      </c>
      <c r="V347" s="25">
        <f>VLOOKUP(CONCATENATE($F347," ",$G347),AllocFactorMatrix,(V$4+1),FALSE)*$E350</f>
        <v>0</v>
      </c>
      <c r="W347" s="25">
        <f t="shared" si="158"/>
        <v>0</v>
      </c>
      <c r="X347" s="25">
        <f>VLOOKUP(CONCATENATE($F347," ",$G347),AllocFactorMatrix,(X$4+1),FALSE)*$E350</f>
        <v>0</v>
      </c>
      <c r="Y347" s="25">
        <f>VLOOKUP(CONCATENATE($F347," ",$G347),AllocFactorMatrix,(Y$4+1),FALSE)*$E350</f>
        <v>0</v>
      </c>
      <c r="Z347" s="25">
        <f t="shared" si="157"/>
        <v>0</v>
      </c>
      <c r="AA347" s="25">
        <f>VLOOKUP(CONCATENATE($F347," ",$G347),AllocFactorMatrix,(AA$4+1),FALSE)*$E350</f>
        <v>0</v>
      </c>
      <c r="AB347" s="25">
        <f>VLOOKUP(CONCATENATE($F347," ",$G347),AllocFactorMatrix,(AB$4+1),FALSE)*$E350</f>
        <v>0</v>
      </c>
      <c r="AC347" s="25">
        <f>VLOOKUP(CONCATENATE($F347," ",$G347),AllocFactorMatrix,(AC$4+1),FALSE)*$E350</f>
        <v>0</v>
      </c>
    </row>
    <row r="348" spans="4:29" hidden="1" outlineLevel="1">
      <c r="F348" s="61" t="str">
        <f>F350</f>
        <v>PROD_DEMAND</v>
      </c>
      <c r="G348" s="20" t="str">
        <f>$G$13</f>
        <v>ENERGY</v>
      </c>
      <c r="H348" s="24">
        <f t="shared" si="154"/>
        <v>0</v>
      </c>
      <c r="I348" s="25">
        <f>VLOOKUP(CONCATENATE($F348," ",$G348),AllocFactorMatrix,(I$4+1),FALSE)*$E350</f>
        <v>0</v>
      </c>
      <c r="J348" s="25">
        <f>VLOOKUP(CONCATENATE($F348," ",$G348),AllocFactorMatrix,(J$4+1),FALSE)*$E350</f>
        <v>0</v>
      </c>
      <c r="K348" s="25">
        <f>VLOOKUP(CONCATENATE($F348," ",$G348),AllocFactorMatrix,(K$4+1),FALSE)*$E350</f>
        <v>0</v>
      </c>
      <c r="L348" s="25">
        <f>VLOOKUP(CONCATENATE($F348," ",$G348),AllocFactorMatrix,(L$4+1),FALSE)*$E350</f>
        <v>0</v>
      </c>
      <c r="M348" s="25">
        <f t="shared" si="155"/>
        <v>0</v>
      </c>
      <c r="N348" s="25">
        <f>VLOOKUP(CONCATENATE($F348," ",$G348),AllocFactorMatrix,(N$4+1),FALSE)*$E350</f>
        <v>0</v>
      </c>
      <c r="O348" s="25">
        <f>VLOOKUP(CONCATENATE($F348," ",$G348),AllocFactorMatrix,(O$4+1),FALSE)*$E350</f>
        <v>0</v>
      </c>
      <c r="P348" s="25">
        <f>VLOOKUP(CONCATENATE($F348," ",$G348),AllocFactorMatrix,(P$4+1),FALSE)*$E350</f>
        <v>0</v>
      </c>
      <c r="Q348" s="25">
        <f>VLOOKUP(CONCATENATE($F348," ",$G348),AllocFactorMatrix,(Q$4+1),FALSE)*$E350</f>
        <v>0</v>
      </c>
      <c r="R348" s="25">
        <f t="shared" si="156"/>
        <v>0</v>
      </c>
      <c r="S348" s="25">
        <f>VLOOKUP(CONCATENATE($F348," ",$G348),AllocFactorMatrix,(S$4+1),FALSE)*$E350</f>
        <v>0</v>
      </c>
      <c r="T348" s="25">
        <f>VLOOKUP(CONCATENATE($F348," ",$G348),AllocFactorMatrix,(T$4+1),FALSE)*$E350</f>
        <v>0</v>
      </c>
      <c r="U348" s="25">
        <f>VLOOKUP(CONCATENATE($F348," ",$G348),AllocFactorMatrix,(U$4+1),FALSE)*$E350</f>
        <v>0</v>
      </c>
      <c r="V348" s="25">
        <f>VLOOKUP(CONCATENATE($F348," ",$G348),AllocFactorMatrix,(V$4+1),FALSE)*$E350</f>
        <v>0</v>
      </c>
      <c r="W348" s="25">
        <f t="shared" si="158"/>
        <v>0</v>
      </c>
      <c r="X348" s="25">
        <f>VLOOKUP(CONCATENATE($F348," ",$G348),AllocFactorMatrix,(X$4+1),FALSE)*$E350</f>
        <v>0</v>
      </c>
      <c r="Y348" s="25">
        <f>VLOOKUP(CONCATENATE($F348," ",$G348),AllocFactorMatrix,(Y$4+1),FALSE)*$E350</f>
        <v>0</v>
      </c>
      <c r="Z348" s="25">
        <f t="shared" si="157"/>
        <v>0</v>
      </c>
      <c r="AA348" s="25">
        <f>VLOOKUP(CONCATENATE($F348," ",$G348),AllocFactorMatrix,(AA$4+1),FALSE)*$E350</f>
        <v>0</v>
      </c>
      <c r="AB348" s="25">
        <f>VLOOKUP(CONCATENATE($F348," ",$G348),AllocFactorMatrix,(AB$4+1),FALSE)*$E350</f>
        <v>0</v>
      </c>
      <c r="AC348" s="25">
        <f>VLOOKUP(CONCATENATE($F348," ",$G348),AllocFactorMatrix,(AC$4+1),FALSE)*$E350</f>
        <v>0</v>
      </c>
    </row>
    <row r="349" spans="4:29" hidden="1" outlineLevel="1">
      <c r="F349" s="61" t="str">
        <f>F350</f>
        <v>PROD_DEMAND</v>
      </c>
      <c r="G349" s="20" t="str">
        <f>$G$14</f>
        <v>CUSTOMER</v>
      </c>
      <c r="H349" s="24">
        <f t="shared" si="154"/>
        <v>0</v>
      </c>
      <c r="I349" s="25">
        <f>VLOOKUP(CONCATENATE($F349," ",$G349),AllocFactorMatrix,(I$4+1),FALSE)*$E350</f>
        <v>0</v>
      </c>
      <c r="J349" s="25">
        <f>VLOOKUP(CONCATENATE($F349," ",$G349),AllocFactorMatrix,(J$4+1),FALSE)*$E350</f>
        <v>0</v>
      </c>
      <c r="K349" s="25">
        <f>VLOOKUP(CONCATENATE($F349," ",$G349),AllocFactorMatrix,(K$4+1),FALSE)*$E350</f>
        <v>0</v>
      </c>
      <c r="L349" s="25">
        <f>VLOOKUP(CONCATENATE($F349," ",$G349),AllocFactorMatrix,(L$4+1),FALSE)*$E350</f>
        <v>0</v>
      </c>
      <c r="M349" s="25">
        <f t="shared" si="155"/>
        <v>0</v>
      </c>
      <c r="N349" s="25">
        <f>VLOOKUP(CONCATENATE($F349," ",$G349),AllocFactorMatrix,(N$4+1),FALSE)*$E350</f>
        <v>0</v>
      </c>
      <c r="O349" s="25">
        <f>VLOOKUP(CONCATENATE($F349," ",$G349),AllocFactorMatrix,(O$4+1),FALSE)*$E350</f>
        <v>0</v>
      </c>
      <c r="P349" s="25">
        <f>VLOOKUP(CONCATENATE($F349," ",$G349),AllocFactorMatrix,(P$4+1),FALSE)*$E350</f>
        <v>0</v>
      </c>
      <c r="Q349" s="25">
        <f>VLOOKUP(CONCATENATE($F349," ",$G349),AllocFactorMatrix,(Q$4+1),FALSE)*$E350</f>
        <v>0</v>
      </c>
      <c r="R349" s="25">
        <f t="shared" si="156"/>
        <v>0</v>
      </c>
      <c r="S349" s="25">
        <f>VLOOKUP(CONCATENATE($F349," ",$G349),AllocFactorMatrix,(S$4+1),FALSE)*$E350</f>
        <v>0</v>
      </c>
      <c r="T349" s="25">
        <f>VLOOKUP(CONCATENATE($F349," ",$G349),AllocFactorMatrix,(T$4+1),FALSE)*$E350</f>
        <v>0</v>
      </c>
      <c r="U349" s="25">
        <f>VLOOKUP(CONCATENATE($F349," ",$G349),AllocFactorMatrix,(U$4+1),FALSE)*$E350</f>
        <v>0</v>
      </c>
      <c r="V349" s="25">
        <f>VLOOKUP(CONCATENATE($F349," ",$G349),AllocFactorMatrix,(V$4+1),FALSE)*$E350</f>
        <v>0</v>
      </c>
      <c r="W349" s="25">
        <f t="shared" si="158"/>
        <v>0</v>
      </c>
      <c r="X349" s="25">
        <f>VLOOKUP(CONCATENATE($F349," ",$G349),AllocFactorMatrix,(X$4+1),FALSE)*$E350</f>
        <v>0</v>
      </c>
      <c r="Y349" s="25">
        <f>VLOOKUP(CONCATENATE($F349," ",$G349),AllocFactorMatrix,(Y$4+1),FALSE)*$E350</f>
        <v>0</v>
      </c>
      <c r="Z349" s="25">
        <f t="shared" si="157"/>
        <v>0</v>
      </c>
      <c r="AA349" s="25">
        <f>VLOOKUP(CONCATENATE($F349," ",$G349),AllocFactorMatrix,(AA$4+1),FALSE)*$E350</f>
        <v>0</v>
      </c>
      <c r="AB349" s="25">
        <f>VLOOKUP(CONCATENATE($F349," ",$G349),AllocFactorMatrix,(AB$4+1),FALSE)*$E350</f>
        <v>0</v>
      </c>
      <c r="AC349" s="25">
        <f>VLOOKUP(CONCATENATE($F349," ",$G349),AllocFactorMatrix,(AC$4+1),FALSE)*$E350</f>
        <v>0</v>
      </c>
    </row>
    <row r="350" spans="4:29" collapsed="1">
      <c r="D350" s="58" t="s">
        <v>1223</v>
      </c>
      <c r="E350" s="22">
        <f>'Sch 5'!AU175</f>
        <v>-200045017</v>
      </c>
      <c r="F350" s="61" t="s">
        <v>29</v>
      </c>
      <c r="G350" s="20" t="str">
        <f>$G$15</f>
        <v>TOTAL</v>
      </c>
      <c r="H350" s="24">
        <f t="shared" si="154"/>
        <v>-200045017</v>
      </c>
      <c r="I350" s="25">
        <f>VLOOKUP(CONCATENATE($F350," ",$G350),AllocFactorMatrix,(I$4+1),FALSE)*$E350</f>
        <v>-98090657.189925447</v>
      </c>
      <c r="J350" s="25">
        <f>VLOOKUP(CONCATENATE($F350," ",$G350),AllocFactorMatrix,(J$4+1),FALSE)*$E350</f>
        <v>-24813122.128391001</v>
      </c>
      <c r="K350" s="25">
        <f>VLOOKUP(CONCATENATE($F350," ",$G350),AllocFactorMatrix,(K$4+1),FALSE)*$E350</f>
        <v>-290103.13915420912</v>
      </c>
      <c r="L350" s="25">
        <f>VLOOKUP(CONCATENATE($F350," ",$G350),AllocFactorMatrix,(L$4+1),FALSE)*$E350</f>
        <v>-7146.8379485878668</v>
      </c>
      <c r="M350" s="25">
        <f t="shared" si="155"/>
        <v>-25110372.105493799</v>
      </c>
      <c r="N350" s="25">
        <f>VLOOKUP(CONCATENATE($F350," ",$G350),AllocFactorMatrix,(N$4+1),FALSE)*$E350</f>
        <v>-10382121.60796654</v>
      </c>
      <c r="O350" s="25">
        <f>VLOOKUP(CONCATENATE($F350," ",$G350),AllocFactorMatrix,(O$4+1),FALSE)*$E350</f>
        <v>-2956777.2668918306</v>
      </c>
      <c r="P350" s="25">
        <f>VLOOKUP(CONCATENATE($F350," ",$G350),AllocFactorMatrix,(P$4+1),FALSE)*$E350</f>
        <v>-233986.0094917274</v>
      </c>
      <c r="Q350" s="25">
        <f>VLOOKUP(CONCATENATE($F350," ",$G350),AllocFactorMatrix,(Q$4+1),FALSE)*$E350</f>
        <v>-49390.320928725094</v>
      </c>
      <c r="R350" s="25">
        <f t="shared" si="156"/>
        <v>-13622275.205278823</v>
      </c>
      <c r="S350" s="25">
        <f>VLOOKUP(CONCATENATE($F350," ",$G350),AllocFactorMatrix,(S$4+1),FALSE)*$E350</f>
        <v>-623657.19594941777</v>
      </c>
      <c r="T350" s="25">
        <f>VLOOKUP(CONCATENATE($F350," ",$G350),AllocFactorMatrix,(T$4+1),FALSE)*$E350</f>
        <v>-6798957.5338435424</v>
      </c>
      <c r="U350" s="25">
        <f>VLOOKUP(CONCATENATE($F350," ",$G350),AllocFactorMatrix,(U$4+1),FALSE)*$E350</f>
        <v>-45407776.89173992</v>
      </c>
      <c r="V350" s="25">
        <f>VLOOKUP(CONCATENATE($F350," ",$G350),AllocFactorMatrix,(V$4+1),FALSE)*$E350</f>
        <v>-7123622.187081242</v>
      </c>
      <c r="W350" s="25">
        <f t="shared" si="158"/>
        <v>-59954013.80861412</v>
      </c>
      <c r="X350" s="25">
        <f>VLOOKUP(CONCATENATE($F350," ",$G350),AllocFactorMatrix,(X$4+1),FALSE)*$E350</f>
        <v>-2817990.1549469256</v>
      </c>
      <c r="Y350" s="25">
        <f>VLOOKUP(CONCATENATE($F350," ",$G350),AllocFactorMatrix,(Y$4+1),FALSE)*$E350</f>
        <v>-68027.312555073295</v>
      </c>
      <c r="Z350" s="25">
        <f t="shared" si="157"/>
        <v>-2886017.4675019989</v>
      </c>
      <c r="AA350" s="25">
        <f>VLOOKUP(CONCATENATE($F350," ",$G350),AllocFactorMatrix,(AA$4+1),FALSE)*$E350</f>
        <v>-49131.093559483983</v>
      </c>
      <c r="AB350" s="25">
        <f>VLOOKUP(CONCATENATE($F350," ",$G350),AllocFactorMatrix,(AB$4+1),FALSE)*$E350</f>
        <v>-266398.59274691739</v>
      </c>
      <c r="AC350" s="25">
        <f>VLOOKUP(CONCATENATE($F350," ",$G350),AllocFactorMatrix,(AC$4+1),FALSE)*$E350</f>
        <v>-66151.53687941267</v>
      </c>
    </row>
    <row r="351" spans="4:29" hidden="1" outlineLevel="1">
      <c r="F351" s="61" t="str">
        <f>F358</f>
        <v>PROD_DEMAND</v>
      </c>
      <c r="G351" s="20" t="str">
        <f>$G$8</f>
        <v>PRODUCTION</v>
      </c>
      <c r="H351" s="24">
        <f t="shared" ref="H351:H357" si="159">SUBTOTAL(9,I351:AC351)</f>
        <v>-166612406</v>
      </c>
      <c r="I351" s="25">
        <f>VLOOKUP(CONCATENATE($F351," ",$G351),AllocFactorMatrix,(I$4+1),FALSE)*$E358</f>
        <v>-81697213.185443535</v>
      </c>
      <c r="J351" s="25">
        <f>VLOOKUP(CONCATENATE($F351," ",$G351),AllocFactorMatrix,(J$4+1),FALSE)*$E358</f>
        <v>-20666218.235183861</v>
      </c>
      <c r="K351" s="25">
        <f>VLOOKUP(CONCATENATE($F351," ",$G351),AllocFactorMatrix,(K$4+1),FALSE)*$E358</f>
        <v>-241619.52508237475</v>
      </c>
      <c r="L351" s="25">
        <f>VLOOKUP(CONCATENATE($F351," ",$G351),AllocFactorMatrix,(L$4+1),FALSE)*$E358</f>
        <v>-5952.4195291819187</v>
      </c>
      <c r="M351" s="25">
        <f t="shared" ref="M351:M358" si="160">SUBTOTAL(9,J351:L351)</f>
        <v>-20913790.179795418</v>
      </c>
      <c r="N351" s="25">
        <f>VLOOKUP(CONCATENATE($F351," ",$G351),AllocFactorMatrix,(N$4+1),FALSE)*$E358</f>
        <v>-8647004.9913209975</v>
      </c>
      <c r="O351" s="25">
        <f>VLOOKUP(CONCATENATE($F351," ",$G351),AllocFactorMatrix,(O$4+1),FALSE)*$E358</f>
        <v>-2462624.57236289</v>
      </c>
      <c r="P351" s="25">
        <f>VLOOKUP(CONCATENATE($F351," ",$G351),AllocFactorMatrix,(P$4+1),FALSE)*$E358</f>
        <v>-194880.99526995735</v>
      </c>
      <c r="Q351" s="25">
        <f>VLOOKUP(CONCATENATE($F351," ",$G351),AllocFactorMatrix,(Q$4+1),FALSE)*$E358</f>
        <v>-41135.941931745503</v>
      </c>
      <c r="R351" s="25">
        <f t="shared" ref="R351:R358" si="161">SUBTOTAL(9,N351:Q351)</f>
        <v>-11345646.500885591</v>
      </c>
      <c r="S351" s="25">
        <f>VLOOKUP(CONCATENATE($F351," ",$G351),AllocFactorMatrix,(S$4+1),FALSE)*$E358</f>
        <v>-519428.21418214054</v>
      </c>
      <c r="T351" s="25">
        <f>VLOOKUP(CONCATENATE($F351," ",$G351),AllocFactorMatrix,(T$4+1),FALSE)*$E358</f>
        <v>-5662678.7809740799</v>
      </c>
      <c r="U351" s="25">
        <f>VLOOKUP(CONCATENATE($F351," ",$G351),AllocFactorMatrix,(U$4+1),FALSE)*$E358</f>
        <v>-37818982.309586793</v>
      </c>
      <c r="V351" s="25">
        <f>VLOOKUP(CONCATENATE($F351," ",$G351),AllocFactorMatrix,(V$4+1),FALSE)*$E358</f>
        <v>-5933083.7119756294</v>
      </c>
      <c r="W351" s="25">
        <f>SUBTOTAL(9,S351:V351)</f>
        <v>-49934173.016718641</v>
      </c>
      <c r="X351" s="25">
        <f>VLOOKUP(CONCATENATE($F351," ",$G351),AllocFactorMatrix,(X$4+1),FALSE)*$E358</f>
        <v>-2347032.3172309762</v>
      </c>
      <c r="Y351" s="25">
        <f>VLOOKUP(CONCATENATE($F351," ",$G351),AllocFactorMatrix,(Y$4+1),FALSE)*$E358</f>
        <v>-56658.21817753536</v>
      </c>
      <c r="Z351" s="25">
        <f t="shared" ref="Z351:Z358" si="162">SUBTOTAL(9,X351:Y351)</f>
        <v>-2403690.5354085118</v>
      </c>
      <c r="AA351" s="25">
        <f>VLOOKUP(CONCATENATE($F351," ",$G351),AllocFactorMatrix,(AA$4+1),FALSE)*$E358</f>
        <v>-40920.038050019168</v>
      </c>
      <c r="AB351" s="25">
        <f>VLOOKUP(CONCATENATE($F351," ",$G351),AllocFactorMatrix,(AB$4+1),FALSE)*$E358</f>
        <v>-221876.61136582101</v>
      </c>
      <c r="AC351" s="25">
        <f>VLOOKUP(CONCATENATE($F351," ",$G351),AllocFactorMatrix,(AC$4+1),FALSE)*$E358</f>
        <v>-55095.932332454329</v>
      </c>
    </row>
    <row r="352" spans="4:29" hidden="1" outlineLevel="1">
      <c r="F352" s="61" t="str">
        <f>F358</f>
        <v>PROD_DEMAND</v>
      </c>
      <c r="G352" s="20" t="str">
        <f>$G$9</f>
        <v>BULKTRAN</v>
      </c>
      <c r="H352" s="24">
        <f t="shared" si="159"/>
        <v>0</v>
      </c>
      <c r="I352" s="25">
        <f>VLOOKUP(CONCATENATE($F352," ",$G352),AllocFactorMatrix,(I$4+1),FALSE)*$E358</f>
        <v>0</v>
      </c>
      <c r="J352" s="25">
        <f>VLOOKUP(CONCATENATE($F352," ",$G352),AllocFactorMatrix,(J$4+1),FALSE)*$E358</f>
        <v>0</v>
      </c>
      <c r="K352" s="25">
        <f>VLOOKUP(CONCATENATE($F352," ",$G352),AllocFactorMatrix,(K$4+1),FALSE)*$E358</f>
        <v>0</v>
      </c>
      <c r="L352" s="25">
        <f>VLOOKUP(CONCATENATE($F352," ",$G352),AllocFactorMatrix,(L$4+1),FALSE)*$E358</f>
        <v>0</v>
      </c>
      <c r="M352" s="25">
        <f t="shared" si="160"/>
        <v>0</v>
      </c>
      <c r="N352" s="25">
        <f>VLOOKUP(CONCATENATE($F352," ",$G352),AllocFactorMatrix,(N$4+1),FALSE)*$E358</f>
        <v>0</v>
      </c>
      <c r="O352" s="25">
        <f>VLOOKUP(CONCATENATE($F352," ",$G352),AllocFactorMatrix,(O$4+1),FALSE)*$E358</f>
        <v>0</v>
      </c>
      <c r="P352" s="25">
        <f>VLOOKUP(CONCATENATE($F352," ",$G352),AllocFactorMatrix,(P$4+1),FALSE)*$E358</f>
        <v>0</v>
      </c>
      <c r="Q352" s="25">
        <f>VLOOKUP(CONCATENATE($F352," ",$G352),AllocFactorMatrix,(Q$4+1),FALSE)*$E358</f>
        <v>0</v>
      </c>
      <c r="R352" s="25">
        <f t="shared" si="161"/>
        <v>0</v>
      </c>
      <c r="S352" s="25">
        <f>VLOOKUP(CONCATENATE($F352," ",$G352),AllocFactorMatrix,(S$4+1),FALSE)*$E358</f>
        <v>0</v>
      </c>
      <c r="T352" s="25">
        <f>VLOOKUP(CONCATENATE($F352," ",$G352),AllocFactorMatrix,(T$4+1),FALSE)*$E358</f>
        <v>0</v>
      </c>
      <c r="U352" s="25">
        <f>VLOOKUP(CONCATENATE($F352," ",$G352),AllocFactorMatrix,(U$4+1),FALSE)*$E358</f>
        <v>0</v>
      </c>
      <c r="V352" s="25">
        <f>VLOOKUP(CONCATENATE($F352," ",$G352),AllocFactorMatrix,(V$4+1),FALSE)*$E358</f>
        <v>0</v>
      </c>
      <c r="W352" s="25">
        <f t="shared" ref="W352:W358" si="163">SUBTOTAL(9,S352:V352)</f>
        <v>0</v>
      </c>
      <c r="X352" s="25">
        <f>VLOOKUP(CONCATENATE($F352," ",$G352),AllocFactorMatrix,(X$4+1),FALSE)*$E358</f>
        <v>0</v>
      </c>
      <c r="Y352" s="25">
        <f>VLOOKUP(CONCATENATE($F352," ",$G352),AllocFactorMatrix,(Y$4+1),FALSE)*$E358</f>
        <v>0</v>
      </c>
      <c r="Z352" s="25">
        <f t="shared" si="162"/>
        <v>0</v>
      </c>
      <c r="AA352" s="25">
        <f>VLOOKUP(CONCATENATE($F352," ",$G352),AllocFactorMatrix,(AA$4+1),FALSE)*$E358</f>
        <v>0</v>
      </c>
      <c r="AB352" s="25">
        <f>VLOOKUP(CONCATENATE($F352," ",$G352),AllocFactorMatrix,(AB$4+1),FALSE)*$E358</f>
        <v>0</v>
      </c>
      <c r="AC352" s="25">
        <f>VLOOKUP(CONCATENATE($F352," ",$G352),AllocFactorMatrix,(AC$4+1),FALSE)*$E358</f>
        <v>0</v>
      </c>
    </row>
    <row r="353" spans="3:29" hidden="1" outlineLevel="1">
      <c r="F353" s="61" t="str">
        <f>F358</f>
        <v>PROD_DEMAND</v>
      </c>
      <c r="G353" s="20" t="str">
        <f>$G$10</f>
        <v>SUBTRAN</v>
      </c>
      <c r="H353" s="24">
        <f t="shared" si="159"/>
        <v>0</v>
      </c>
      <c r="I353" s="25">
        <f>VLOOKUP(CONCATENATE($F353," ",$G353),AllocFactorMatrix,(I$4+1),FALSE)*$E358</f>
        <v>0</v>
      </c>
      <c r="J353" s="25">
        <f>VLOOKUP(CONCATENATE($F353," ",$G353),AllocFactorMatrix,(J$4+1),FALSE)*$E358</f>
        <v>0</v>
      </c>
      <c r="K353" s="25">
        <f>VLOOKUP(CONCATENATE($F353," ",$G353),AllocFactorMatrix,(K$4+1),FALSE)*$E358</f>
        <v>0</v>
      </c>
      <c r="L353" s="25">
        <f>VLOOKUP(CONCATENATE($F353," ",$G353),AllocFactorMatrix,(L$4+1),FALSE)*$E358</f>
        <v>0</v>
      </c>
      <c r="M353" s="25">
        <f t="shared" si="160"/>
        <v>0</v>
      </c>
      <c r="N353" s="25">
        <f>VLOOKUP(CONCATENATE($F353," ",$G353),AllocFactorMatrix,(N$4+1),FALSE)*$E358</f>
        <v>0</v>
      </c>
      <c r="O353" s="25">
        <f>VLOOKUP(CONCATENATE($F353," ",$G353),AllocFactorMatrix,(O$4+1),FALSE)*$E358</f>
        <v>0</v>
      </c>
      <c r="P353" s="25">
        <f>VLOOKUP(CONCATENATE($F353," ",$G353),AllocFactorMatrix,(P$4+1),FALSE)*$E358</f>
        <v>0</v>
      </c>
      <c r="Q353" s="25">
        <f>VLOOKUP(CONCATENATE($F353," ",$G353),AllocFactorMatrix,(Q$4+1),FALSE)*$E358</f>
        <v>0</v>
      </c>
      <c r="R353" s="25">
        <f t="shared" si="161"/>
        <v>0</v>
      </c>
      <c r="S353" s="25">
        <f>VLOOKUP(CONCATENATE($F353," ",$G353),AllocFactorMatrix,(S$4+1),FALSE)*$E358</f>
        <v>0</v>
      </c>
      <c r="T353" s="25">
        <f>VLOOKUP(CONCATENATE($F353," ",$G353),AllocFactorMatrix,(T$4+1),FALSE)*$E358</f>
        <v>0</v>
      </c>
      <c r="U353" s="25">
        <f>VLOOKUP(CONCATENATE($F353," ",$G353),AllocFactorMatrix,(U$4+1),FALSE)*$E358</f>
        <v>0</v>
      </c>
      <c r="V353" s="25">
        <f>VLOOKUP(CONCATENATE($F353," ",$G353),AllocFactorMatrix,(V$4+1),FALSE)*$E358</f>
        <v>0</v>
      </c>
      <c r="W353" s="25">
        <f t="shared" si="163"/>
        <v>0</v>
      </c>
      <c r="X353" s="25">
        <f>VLOOKUP(CONCATENATE($F353," ",$G353),AllocFactorMatrix,(X$4+1),FALSE)*$E358</f>
        <v>0</v>
      </c>
      <c r="Y353" s="25">
        <f>VLOOKUP(CONCATENATE($F353," ",$G353),AllocFactorMatrix,(Y$4+1),FALSE)*$E358</f>
        <v>0</v>
      </c>
      <c r="Z353" s="25">
        <f t="shared" si="162"/>
        <v>0</v>
      </c>
      <c r="AA353" s="25">
        <f>VLOOKUP(CONCATENATE($F353," ",$G353),AllocFactorMatrix,(AA$4+1),FALSE)*$E358</f>
        <v>0</v>
      </c>
      <c r="AB353" s="25">
        <f>VLOOKUP(CONCATENATE($F353," ",$G353),AllocFactorMatrix,(AB$4+1),FALSE)*$E358</f>
        <v>0</v>
      </c>
      <c r="AC353" s="25">
        <f>VLOOKUP(CONCATENATE($F353," ",$G353),AllocFactorMatrix,(AC$4+1),FALSE)*$E358</f>
        <v>0</v>
      </c>
    </row>
    <row r="354" spans="3:29" hidden="1" outlineLevel="1">
      <c r="F354" s="61" t="str">
        <f>F358</f>
        <v>PROD_DEMAND</v>
      </c>
      <c r="G354" s="20" t="str">
        <f>$G$11</f>
        <v>DISTPRI</v>
      </c>
      <c r="H354" s="24">
        <f t="shared" si="159"/>
        <v>0</v>
      </c>
      <c r="I354" s="25">
        <f>VLOOKUP(CONCATENATE($F354," ",$G354),AllocFactorMatrix,(I$4+1),FALSE)*$E358</f>
        <v>0</v>
      </c>
      <c r="J354" s="25">
        <f>VLOOKUP(CONCATENATE($F354," ",$G354),AllocFactorMatrix,(J$4+1),FALSE)*$E358</f>
        <v>0</v>
      </c>
      <c r="K354" s="25">
        <f>VLOOKUP(CONCATENATE($F354," ",$G354),AllocFactorMatrix,(K$4+1),FALSE)*$E358</f>
        <v>0</v>
      </c>
      <c r="L354" s="25">
        <f>VLOOKUP(CONCATENATE($F354," ",$G354),AllocFactorMatrix,(L$4+1),FALSE)*$E358</f>
        <v>0</v>
      </c>
      <c r="M354" s="25">
        <f t="shared" si="160"/>
        <v>0</v>
      </c>
      <c r="N354" s="25">
        <f>VLOOKUP(CONCATENATE($F354," ",$G354),AllocFactorMatrix,(N$4+1),FALSE)*$E358</f>
        <v>0</v>
      </c>
      <c r="O354" s="25">
        <f>VLOOKUP(CONCATENATE($F354," ",$G354),AllocFactorMatrix,(O$4+1),FALSE)*$E358</f>
        <v>0</v>
      </c>
      <c r="P354" s="25">
        <f>VLOOKUP(CONCATENATE($F354," ",$G354),AllocFactorMatrix,(P$4+1),FALSE)*$E358</f>
        <v>0</v>
      </c>
      <c r="Q354" s="25">
        <f>VLOOKUP(CONCATENATE($F354," ",$G354),AllocFactorMatrix,(Q$4+1),FALSE)*$E358</f>
        <v>0</v>
      </c>
      <c r="R354" s="25">
        <f t="shared" si="161"/>
        <v>0</v>
      </c>
      <c r="S354" s="25">
        <f>VLOOKUP(CONCATENATE($F354," ",$G354),AllocFactorMatrix,(S$4+1),FALSE)*$E358</f>
        <v>0</v>
      </c>
      <c r="T354" s="25">
        <f>VLOOKUP(CONCATENATE($F354," ",$G354),AllocFactorMatrix,(T$4+1),FALSE)*$E358</f>
        <v>0</v>
      </c>
      <c r="U354" s="25">
        <f>VLOOKUP(CONCATENATE($F354," ",$G354),AllocFactorMatrix,(U$4+1),FALSE)*$E358</f>
        <v>0</v>
      </c>
      <c r="V354" s="25">
        <f>VLOOKUP(CONCATENATE($F354," ",$G354),AllocFactorMatrix,(V$4+1),FALSE)*$E358</f>
        <v>0</v>
      </c>
      <c r="W354" s="25">
        <f t="shared" si="163"/>
        <v>0</v>
      </c>
      <c r="X354" s="25">
        <f>VLOOKUP(CONCATENATE($F354," ",$G354),AllocFactorMatrix,(X$4+1),FALSE)*$E358</f>
        <v>0</v>
      </c>
      <c r="Y354" s="25">
        <f>VLOOKUP(CONCATENATE($F354," ",$G354),AllocFactorMatrix,(Y$4+1),FALSE)*$E358</f>
        <v>0</v>
      </c>
      <c r="Z354" s="25">
        <f t="shared" si="162"/>
        <v>0</v>
      </c>
      <c r="AA354" s="25">
        <f>VLOOKUP(CONCATENATE($F354," ",$G354),AllocFactorMatrix,(AA$4+1),FALSE)*$E358</f>
        <v>0</v>
      </c>
      <c r="AB354" s="25">
        <f>VLOOKUP(CONCATENATE($F354," ",$G354),AllocFactorMatrix,(AB$4+1),FALSE)*$E358</f>
        <v>0</v>
      </c>
      <c r="AC354" s="25">
        <f>VLOOKUP(CONCATENATE($F354," ",$G354),AllocFactorMatrix,(AC$4+1),FALSE)*$E358</f>
        <v>0</v>
      </c>
    </row>
    <row r="355" spans="3:29" hidden="1" outlineLevel="1">
      <c r="F355" s="61" t="str">
        <f>F358</f>
        <v>PROD_DEMAND</v>
      </c>
      <c r="G355" s="20" t="str">
        <f>$G$12</f>
        <v>DISTSEC</v>
      </c>
      <c r="H355" s="24">
        <f t="shared" si="159"/>
        <v>0</v>
      </c>
      <c r="I355" s="25">
        <f>VLOOKUP(CONCATENATE($F355," ",$G355),AllocFactorMatrix,(I$4+1),FALSE)*$E358</f>
        <v>0</v>
      </c>
      <c r="J355" s="25">
        <f>VLOOKUP(CONCATENATE($F355," ",$G355),AllocFactorMatrix,(J$4+1),FALSE)*$E358</f>
        <v>0</v>
      </c>
      <c r="K355" s="25">
        <f>VLOOKUP(CONCATENATE($F355," ",$G355),AllocFactorMatrix,(K$4+1),FALSE)*$E358</f>
        <v>0</v>
      </c>
      <c r="L355" s="25">
        <f>VLOOKUP(CONCATENATE($F355," ",$G355),AllocFactorMatrix,(L$4+1),FALSE)*$E358</f>
        <v>0</v>
      </c>
      <c r="M355" s="25">
        <f t="shared" si="160"/>
        <v>0</v>
      </c>
      <c r="N355" s="25">
        <f>VLOOKUP(CONCATENATE($F355," ",$G355),AllocFactorMatrix,(N$4+1),FALSE)*$E358</f>
        <v>0</v>
      </c>
      <c r="O355" s="25">
        <f>VLOOKUP(CONCATENATE($F355," ",$G355),AllocFactorMatrix,(O$4+1),FALSE)*$E358</f>
        <v>0</v>
      </c>
      <c r="P355" s="25">
        <f>VLOOKUP(CONCATENATE($F355," ",$G355),AllocFactorMatrix,(P$4+1),FALSE)*$E358</f>
        <v>0</v>
      </c>
      <c r="Q355" s="25">
        <f>VLOOKUP(CONCATENATE($F355," ",$G355),AllocFactorMatrix,(Q$4+1),FALSE)*$E358</f>
        <v>0</v>
      </c>
      <c r="R355" s="25">
        <f t="shared" si="161"/>
        <v>0</v>
      </c>
      <c r="S355" s="25">
        <f>VLOOKUP(CONCATENATE($F355," ",$G355),AllocFactorMatrix,(S$4+1),FALSE)*$E358</f>
        <v>0</v>
      </c>
      <c r="T355" s="25">
        <f>VLOOKUP(CONCATENATE($F355," ",$G355),AllocFactorMatrix,(T$4+1),FALSE)*$E358</f>
        <v>0</v>
      </c>
      <c r="U355" s="25">
        <f>VLOOKUP(CONCATENATE($F355," ",$G355),AllocFactorMatrix,(U$4+1),FALSE)*$E358</f>
        <v>0</v>
      </c>
      <c r="V355" s="25">
        <f>VLOOKUP(CONCATENATE($F355," ",$G355),AllocFactorMatrix,(V$4+1),FALSE)*$E358</f>
        <v>0</v>
      </c>
      <c r="W355" s="25">
        <f t="shared" si="163"/>
        <v>0</v>
      </c>
      <c r="X355" s="25">
        <f>VLOOKUP(CONCATENATE($F355," ",$G355),AllocFactorMatrix,(X$4+1),FALSE)*$E358</f>
        <v>0</v>
      </c>
      <c r="Y355" s="25">
        <f>VLOOKUP(CONCATENATE($F355," ",$G355),AllocFactorMatrix,(Y$4+1),FALSE)*$E358</f>
        <v>0</v>
      </c>
      <c r="Z355" s="25">
        <f t="shared" si="162"/>
        <v>0</v>
      </c>
      <c r="AA355" s="25">
        <f>VLOOKUP(CONCATENATE($F355," ",$G355),AllocFactorMatrix,(AA$4+1),FALSE)*$E358</f>
        <v>0</v>
      </c>
      <c r="AB355" s="25">
        <f>VLOOKUP(CONCATENATE($F355," ",$G355),AllocFactorMatrix,(AB$4+1),FALSE)*$E358</f>
        <v>0</v>
      </c>
      <c r="AC355" s="25">
        <f>VLOOKUP(CONCATENATE($F355," ",$G355),AllocFactorMatrix,(AC$4+1),FALSE)*$E358</f>
        <v>0</v>
      </c>
    </row>
    <row r="356" spans="3:29" hidden="1" outlineLevel="1">
      <c r="F356" s="61" t="str">
        <f>F358</f>
        <v>PROD_DEMAND</v>
      </c>
      <c r="G356" s="20" t="str">
        <f>$G$13</f>
        <v>ENERGY</v>
      </c>
      <c r="H356" s="24">
        <f t="shared" si="159"/>
        <v>0</v>
      </c>
      <c r="I356" s="25">
        <f>VLOOKUP(CONCATENATE($F356," ",$G356),AllocFactorMatrix,(I$4+1),FALSE)*$E358</f>
        <v>0</v>
      </c>
      <c r="J356" s="25">
        <f>VLOOKUP(CONCATENATE($F356," ",$G356),AllocFactorMatrix,(J$4+1),FALSE)*$E358</f>
        <v>0</v>
      </c>
      <c r="K356" s="25">
        <f>VLOOKUP(CONCATENATE($F356," ",$G356),AllocFactorMatrix,(K$4+1),FALSE)*$E358</f>
        <v>0</v>
      </c>
      <c r="L356" s="25">
        <f>VLOOKUP(CONCATENATE($F356," ",$G356),AllocFactorMatrix,(L$4+1),FALSE)*$E358</f>
        <v>0</v>
      </c>
      <c r="M356" s="25">
        <f t="shared" si="160"/>
        <v>0</v>
      </c>
      <c r="N356" s="25">
        <f>VLOOKUP(CONCATENATE($F356," ",$G356),AllocFactorMatrix,(N$4+1),FALSE)*$E358</f>
        <v>0</v>
      </c>
      <c r="O356" s="25">
        <f>VLOOKUP(CONCATENATE($F356," ",$G356),AllocFactorMatrix,(O$4+1),FALSE)*$E358</f>
        <v>0</v>
      </c>
      <c r="P356" s="25">
        <f>VLOOKUP(CONCATENATE($F356," ",$G356),AllocFactorMatrix,(P$4+1),FALSE)*$E358</f>
        <v>0</v>
      </c>
      <c r="Q356" s="25">
        <f>VLOOKUP(CONCATENATE($F356," ",$G356),AllocFactorMatrix,(Q$4+1),FALSE)*$E358</f>
        <v>0</v>
      </c>
      <c r="R356" s="25">
        <f t="shared" si="161"/>
        <v>0</v>
      </c>
      <c r="S356" s="25">
        <f>VLOOKUP(CONCATENATE($F356," ",$G356),AllocFactorMatrix,(S$4+1),FALSE)*$E358</f>
        <v>0</v>
      </c>
      <c r="T356" s="25">
        <f>VLOOKUP(CONCATENATE($F356," ",$G356),AllocFactorMatrix,(T$4+1),FALSE)*$E358</f>
        <v>0</v>
      </c>
      <c r="U356" s="25">
        <f>VLOOKUP(CONCATENATE($F356," ",$G356),AllocFactorMatrix,(U$4+1),FALSE)*$E358</f>
        <v>0</v>
      </c>
      <c r="V356" s="25">
        <f>VLOOKUP(CONCATENATE($F356," ",$G356),AllocFactorMatrix,(V$4+1),FALSE)*$E358</f>
        <v>0</v>
      </c>
      <c r="W356" s="25">
        <f t="shared" si="163"/>
        <v>0</v>
      </c>
      <c r="X356" s="25">
        <f>VLOOKUP(CONCATENATE($F356," ",$G356),AllocFactorMatrix,(X$4+1),FALSE)*$E358</f>
        <v>0</v>
      </c>
      <c r="Y356" s="25">
        <f>VLOOKUP(CONCATENATE($F356," ",$G356),AllocFactorMatrix,(Y$4+1),FALSE)*$E358</f>
        <v>0</v>
      </c>
      <c r="Z356" s="25">
        <f t="shared" si="162"/>
        <v>0</v>
      </c>
      <c r="AA356" s="25">
        <f>VLOOKUP(CONCATENATE($F356," ",$G356),AllocFactorMatrix,(AA$4+1),FALSE)*$E358</f>
        <v>0</v>
      </c>
      <c r="AB356" s="25">
        <f>VLOOKUP(CONCATENATE($F356," ",$G356),AllocFactorMatrix,(AB$4+1),FALSE)*$E358</f>
        <v>0</v>
      </c>
      <c r="AC356" s="25">
        <f>VLOOKUP(CONCATENATE($F356," ",$G356),AllocFactorMatrix,(AC$4+1),FALSE)*$E358</f>
        <v>0</v>
      </c>
    </row>
    <row r="357" spans="3:29" hidden="1" outlineLevel="1">
      <c r="F357" s="61" t="str">
        <f>F358</f>
        <v>PROD_DEMAND</v>
      </c>
      <c r="G357" s="20" t="str">
        <f>$G$14</f>
        <v>CUSTOMER</v>
      </c>
      <c r="H357" s="24">
        <f t="shared" si="159"/>
        <v>0</v>
      </c>
      <c r="I357" s="25">
        <f>VLOOKUP(CONCATENATE($F357," ",$G357),AllocFactorMatrix,(I$4+1),FALSE)*$E358</f>
        <v>0</v>
      </c>
      <c r="J357" s="25">
        <f>VLOOKUP(CONCATENATE($F357," ",$G357),AllocFactorMatrix,(J$4+1),FALSE)*$E358</f>
        <v>0</v>
      </c>
      <c r="K357" s="25">
        <f>VLOOKUP(CONCATENATE($F357," ",$G357),AllocFactorMatrix,(K$4+1),FALSE)*$E358</f>
        <v>0</v>
      </c>
      <c r="L357" s="25">
        <f>VLOOKUP(CONCATENATE($F357," ",$G357),AllocFactorMatrix,(L$4+1),FALSE)*$E358</f>
        <v>0</v>
      </c>
      <c r="M357" s="25">
        <f t="shared" si="160"/>
        <v>0</v>
      </c>
      <c r="N357" s="25">
        <f>VLOOKUP(CONCATENATE($F357," ",$G357),AllocFactorMatrix,(N$4+1),FALSE)*$E358</f>
        <v>0</v>
      </c>
      <c r="O357" s="25">
        <f>VLOOKUP(CONCATENATE($F357," ",$G357),AllocFactorMatrix,(O$4+1),FALSE)*$E358</f>
        <v>0</v>
      </c>
      <c r="P357" s="25">
        <f>VLOOKUP(CONCATENATE($F357," ",$G357),AllocFactorMatrix,(P$4+1),FALSE)*$E358</f>
        <v>0</v>
      </c>
      <c r="Q357" s="25">
        <f>VLOOKUP(CONCATENATE($F357," ",$G357),AllocFactorMatrix,(Q$4+1),FALSE)*$E358</f>
        <v>0</v>
      </c>
      <c r="R357" s="25">
        <f t="shared" si="161"/>
        <v>0</v>
      </c>
      <c r="S357" s="25">
        <f>VLOOKUP(CONCATENATE($F357," ",$G357),AllocFactorMatrix,(S$4+1),FALSE)*$E358</f>
        <v>0</v>
      </c>
      <c r="T357" s="25">
        <f>VLOOKUP(CONCATENATE($F357," ",$G357),AllocFactorMatrix,(T$4+1),FALSE)*$E358</f>
        <v>0</v>
      </c>
      <c r="U357" s="25">
        <f>VLOOKUP(CONCATENATE($F357," ",$G357),AllocFactorMatrix,(U$4+1),FALSE)*$E358</f>
        <v>0</v>
      </c>
      <c r="V357" s="25">
        <f>VLOOKUP(CONCATENATE($F357," ",$G357),AllocFactorMatrix,(V$4+1),FALSE)*$E358</f>
        <v>0</v>
      </c>
      <c r="W357" s="25">
        <f t="shared" si="163"/>
        <v>0</v>
      </c>
      <c r="X357" s="25">
        <f>VLOOKUP(CONCATENATE($F357," ",$G357),AllocFactorMatrix,(X$4+1),FALSE)*$E358</f>
        <v>0</v>
      </c>
      <c r="Y357" s="25">
        <f>VLOOKUP(CONCATENATE($F357," ",$G357),AllocFactorMatrix,(Y$4+1),FALSE)*$E358</f>
        <v>0</v>
      </c>
      <c r="Z357" s="25">
        <f t="shared" si="162"/>
        <v>0</v>
      </c>
      <c r="AA357" s="25">
        <f>VLOOKUP(CONCATENATE($F357," ",$G357),AllocFactorMatrix,(AA$4+1),FALSE)*$E358</f>
        <v>0</v>
      </c>
      <c r="AB357" s="25">
        <f>VLOOKUP(CONCATENATE($F357," ",$G357),AllocFactorMatrix,(AB$4+1),FALSE)*$E358</f>
        <v>0</v>
      </c>
      <c r="AC357" s="25">
        <f>VLOOKUP(CONCATENATE($F357," ",$G357),AllocFactorMatrix,(AC$4+1),FALSE)*$E358</f>
        <v>0</v>
      </c>
    </row>
    <row r="358" spans="3:29" collapsed="1">
      <c r="D358" s="58" t="str">
        <f>D240</f>
        <v>Adj 57 - Remove FGD from Base Rates (Mitchell)</v>
      </c>
      <c r="E358" s="22">
        <f>'Sch 5'!BD175</f>
        <v>-166612406</v>
      </c>
      <c r="F358" s="61" t="s">
        <v>29</v>
      </c>
      <c r="G358" s="20" t="str">
        <f>$G$15</f>
        <v>TOTAL</v>
      </c>
      <c r="H358" s="24">
        <f>SUBTOTAL(9,I358:AC358)</f>
        <v>-166612406</v>
      </c>
      <c r="I358" s="25">
        <f>VLOOKUP(CONCATENATE($F358," ",$G358),AllocFactorMatrix,(I$4+1),FALSE)*$E358</f>
        <v>-81697213.185443535</v>
      </c>
      <c r="J358" s="25">
        <f>VLOOKUP(CONCATENATE($F358," ",$G358),AllocFactorMatrix,(J$4+1),FALSE)*$E358</f>
        <v>-20666218.235183861</v>
      </c>
      <c r="K358" s="25">
        <f>VLOOKUP(CONCATENATE($F358," ",$G358),AllocFactorMatrix,(K$4+1),FALSE)*$E358</f>
        <v>-241619.52508237475</v>
      </c>
      <c r="L358" s="25">
        <f>VLOOKUP(CONCATENATE($F358," ",$G358),AllocFactorMatrix,(L$4+1),FALSE)*$E358</f>
        <v>-5952.4195291819187</v>
      </c>
      <c r="M358" s="25">
        <f t="shared" si="160"/>
        <v>-20913790.179795418</v>
      </c>
      <c r="N358" s="25">
        <f>VLOOKUP(CONCATENATE($F358," ",$G358),AllocFactorMatrix,(N$4+1),FALSE)*$E358</f>
        <v>-8647004.9913209975</v>
      </c>
      <c r="O358" s="25">
        <f>VLOOKUP(CONCATENATE($F358," ",$G358),AllocFactorMatrix,(O$4+1),FALSE)*$E358</f>
        <v>-2462624.57236289</v>
      </c>
      <c r="P358" s="25">
        <f>VLOOKUP(CONCATENATE($F358," ",$G358),AllocFactorMatrix,(P$4+1),FALSE)*$E358</f>
        <v>-194880.99526995735</v>
      </c>
      <c r="Q358" s="25">
        <f>VLOOKUP(CONCATENATE($F358," ",$G358),AllocFactorMatrix,(Q$4+1),FALSE)*$E358</f>
        <v>-41135.941931745503</v>
      </c>
      <c r="R358" s="25">
        <f t="shared" si="161"/>
        <v>-11345646.500885591</v>
      </c>
      <c r="S358" s="25">
        <f>VLOOKUP(CONCATENATE($F358," ",$G358),AllocFactorMatrix,(S$4+1),FALSE)*$E358</f>
        <v>-519428.21418214054</v>
      </c>
      <c r="T358" s="25">
        <f>VLOOKUP(CONCATENATE($F358," ",$G358),AllocFactorMatrix,(T$4+1),FALSE)*$E358</f>
        <v>-5662678.7809740799</v>
      </c>
      <c r="U358" s="25">
        <f>VLOOKUP(CONCATENATE($F358," ",$G358),AllocFactorMatrix,(U$4+1),FALSE)*$E358</f>
        <v>-37818982.309586793</v>
      </c>
      <c r="V358" s="25">
        <f>VLOOKUP(CONCATENATE($F358," ",$G358),AllocFactorMatrix,(V$4+1),FALSE)*$E358</f>
        <v>-5933083.7119756294</v>
      </c>
      <c r="W358" s="25">
        <f t="shared" si="163"/>
        <v>-49934173.016718641</v>
      </c>
      <c r="X358" s="25">
        <f>VLOOKUP(CONCATENATE($F358," ",$G358),AllocFactorMatrix,(X$4+1),FALSE)*$E358</f>
        <v>-2347032.3172309762</v>
      </c>
      <c r="Y358" s="25">
        <f>VLOOKUP(CONCATENATE($F358," ",$G358),AllocFactorMatrix,(Y$4+1),FALSE)*$E358</f>
        <v>-56658.21817753536</v>
      </c>
      <c r="Z358" s="25">
        <f t="shared" si="162"/>
        <v>-2403690.5354085118</v>
      </c>
      <c r="AA358" s="25">
        <f>VLOOKUP(CONCATENATE($F358," ",$G358),AllocFactorMatrix,(AA$4+1),FALSE)*$E358</f>
        <v>-40920.038050019168</v>
      </c>
      <c r="AB358" s="25">
        <f>VLOOKUP(CONCATENATE($F358," ",$G358),AllocFactorMatrix,(AB$4+1),FALSE)*$E358</f>
        <v>-221876.61136582101</v>
      </c>
      <c r="AC358" s="25">
        <f>VLOOKUP(CONCATENATE($F358," ",$G358),AllocFactorMatrix,(AC$4+1),FALSE)*$E358</f>
        <v>-55095.932332454329</v>
      </c>
    </row>
    <row r="359" spans="3:29" hidden="1" outlineLevel="1">
      <c r="F359" s="61"/>
      <c r="G359" s="20" t="str">
        <f>$G$8</f>
        <v>PRODUCTION</v>
      </c>
      <c r="H359" s="22">
        <f>H319+H327+H335+H343+H351</f>
        <v>-357059890.81999993</v>
      </c>
      <c r="I359" s="22">
        <f t="shared" ref="I359:AC365" si="164">I319+I327+I335+I343+I351</f>
        <v>-175081788.44913101</v>
      </c>
      <c r="J359" s="22">
        <f t="shared" si="164"/>
        <v>-44288884.626736864</v>
      </c>
      <c r="K359" s="22">
        <f t="shared" si="164"/>
        <v>-517804.42595548957</v>
      </c>
      <c r="L359" s="22">
        <f t="shared" si="164"/>
        <v>-12756.374619573835</v>
      </c>
      <c r="M359" s="22">
        <f t="shared" si="164"/>
        <v>-44819445.427311927</v>
      </c>
      <c r="N359" s="22">
        <f t="shared" si="164"/>
        <v>-18531024.9833441</v>
      </c>
      <c r="O359" s="22">
        <f t="shared" si="164"/>
        <v>-5277544.9442734923</v>
      </c>
      <c r="P359" s="22">
        <f t="shared" si="164"/>
        <v>-417641.09026781534</v>
      </c>
      <c r="Q359" s="22">
        <f t="shared" si="164"/>
        <v>-88156.67024775398</v>
      </c>
      <c r="R359" s="22">
        <f t="shared" si="164"/>
        <v>-24314367.688133158</v>
      </c>
      <c r="S359" s="22">
        <f t="shared" si="164"/>
        <v>-1113164.2948887171</v>
      </c>
      <c r="T359" s="22">
        <f t="shared" si="164"/>
        <v>-12135443.667282106</v>
      </c>
      <c r="U359" s="22">
        <f t="shared" si="164"/>
        <v>-81048236.554393008</v>
      </c>
      <c r="V359" s="22">
        <f t="shared" si="164"/>
        <v>-12714936.860247597</v>
      </c>
      <c r="W359" s="22">
        <f t="shared" si="164"/>
        <v>-107011781.37681143</v>
      </c>
      <c r="X359" s="22">
        <f t="shared" si="164"/>
        <v>-5029824.1473177206</v>
      </c>
      <c r="Y359" s="22">
        <f t="shared" si="164"/>
        <v>-121421.79374401754</v>
      </c>
      <c r="Z359" s="22">
        <f t="shared" si="164"/>
        <v>-5151245.9410617389</v>
      </c>
      <c r="AA359" s="22">
        <f t="shared" si="164"/>
        <v>-87693.975912514492</v>
      </c>
      <c r="AB359" s="22">
        <f t="shared" si="164"/>
        <v>-475494.23558406334</v>
      </c>
      <c r="AC359" s="22">
        <f t="shared" si="164"/>
        <v>-118073.72605406254</v>
      </c>
    </row>
    <row r="360" spans="3:29" hidden="1" outlineLevel="1">
      <c r="F360" s="61"/>
      <c r="G360" s="20" t="str">
        <f>$G$9</f>
        <v>BULKTRAN</v>
      </c>
      <c r="H360" s="22">
        <f t="shared" ref="H360:W365" si="165">H320+H328+H336+H344+H352</f>
        <v>3325314.8075679587</v>
      </c>
      <c r="I360" s="22">
        <f t="shared" si="165"/>
        <v>1630544.5630656802</v>
      </c>
      <c r="J360" s="22">
        <f t="shared" si="165"/>
        <v>412464.3726343395</v>
      </c>
      <c r="K360" s="22">
        <f t="shared" si="165"/>
        <v>4822.3358862842342</v>
      </c>
      <c r="L360" s="22">
        <f t="shared" si="165"/>
        <v>118.80069003532263</v>
      </c>
      <c r="M360" s="22">
        <f t="shared" si="165"/>
        <v>417405.50921065907</v>
      </c>
      <c r="N360" s="22">
        <f t="shared" si="165"/>
        <v>172580.26835500929</v>
      </c>
      <c r="O360" s="22">
        <f t="shared" si="165"/>
        <v>49150.013210655095</v>
      </c>
      <c r="P360" s="22">
        <f t="shared" si="165"/>
        <v>3889.5102402204702</v>
      </c>
      <c r="Q360" s="22">
        <f t="shared" si="165"/>
        <v>821.00703130647435</v>
      </c>
      <c r="R360" s="22">
        <f t="shared" si="165"/>
        <v>226440.79883719134</v>
      </c>
      <c r="S360" s="22">
        <f t="shared" si="165"/>
        <v>10366.949097946843</v>
      </c>
      <c r="T360" s="22">
        <f t="shared" si="165"/>
        <v>113017.93217531462</v>
      </c>
      <c r="U360" s="22">
        <f t="shared" si="165"/>
        <v>754805.86890522204</v>
      </c>
      <c r="V360" s="22">
        <f t="shared" si="165"/>
        <v>118414.7783207262</v>
      </c>
      <c r="W360" s="22">
        <f t="shared" si="165"/>
        <v>996605.52849920979</v>
      </c>
      <c r="X360" s="22">
        <f t="shared" si="164"/>
        <v>46842.978297358626</v>
      </c>
      <c r="Y360" s="22">
        <f t="shared" si="164"/>
        <v>1130.8066211838657</v>
      </c>
      <c r="Z360" s="22">
        <f t="shared" si="164"/>
        <v>47973.784918542493</v>
      </c>
      <c r="AA360" s="22">
        <f t="shared" si="164"/>
        <v>816.697938171381</v>
      </c>
      <c r="AB360" s="22">
        <f t="shared" si="164"/>
        <v>4428.299182161536</v>
      </c>
      <c r="AC360" s="22">
        <f t="shared" si="164"/>
        <v>1099.6259163430641</v>
      </c>
    </row>
    <row r="361" spans="3:29" hidden="1" outlineLevel="1">
      <c r="F361" s="61"/>
      <c r="G361" s="20" t="str">
        <f>$G$10</f>
        <v>SUBTRAN</v>
      </c>
      <c r="H361" s="22">
        <f t="shared" si="165"/>
        <v>1275286.7524319836</v>
      </c>
      <c r="I361" s="22">
        <f t="shared" si="164"/>
        <v>605635.98380485293</v>
      </c>
      <c r="J361" s="22">
        <f t="shared" si="164"/>
        <v>155033.87524837174</v>
      </c>
      <c r="K361" s="22">
        <f t="shared" si="164"/>
        <v>1806.6442637485752</v>
      </c>
      <c r="L361" s="22">
        <f t="shared" si="164"/>
        <v>59.229423347392292</v>
      </c>
      <c r="M361" s="22">
        <f t="shared" si="164"/>
        <v>156899.74893546771</v>
      </c>
      <c r="N361" s="22">
        <f t="shared" si="164"/>
        <v>67571.295145993194</v>
      </c>
      <c r="O361" s="22">
        <f t="shared" si="164"/>
        <v>19152.931035773843</v>
      </c>
      <c r="P361" s="22">
        <f t="shared" si="164"/>
        <v>1961.8906899064837</v>
      </c>
      <c r="Q361" s="22">
        <f t="shared" si="164"/>
        <v>0</v>
      </c>
      <c r="R361" s="22">
        <f t="shared" si="164"/>
        <v>88686.116871673526</v>
      </c>
      <c r="S361" s="22">
        <f t="shared" si="164"/>
        <v>3784.2959987672493</v>
      </c>
      <c r="T361" s="22">
        <f t="shared" si="164"/>
        <v>43738.441121905373</v>
      </c>
      <c r="U361" s="22">
        <f t="shared" si="164"/>
        <v>356282.2029606491</v>
      </c>
      <c r="V361" s="22">
        <f t="shared" si="164"/>
        <v>0</v>
      </c>
      <c r="W361" s="22">
        <f t="shared" si="164"/>
        <v>403804.94008132175</v>
      </c>
      <c r="X361" s="22">
        <f t="shared" si="164"/>
        <v>18338.466384874944</v>
      </c>
      <c r="Y361" s="22">
        <f t="shared" si="164"/>
        <v>438.76002346778682</v>
      </c>
      <c r="Z361" s="22">
        <f t="shared" si="164"/>
        <v>18777.226408342733</v>
      </c>
      <c r="AA361" s="22">
        <f t="shared" si="164"/>
        <v>301.13478344328064</v>
      </c>
      <c r="AB361" s="22">
        <f t="shared" si="164"/>
        <v>945.95440689176974</v>
      </c>
      <c r="AC361" s="22">
        <f t="shared" si="164"/>
        <v>235.64713999016928</v>
      </c>
    </row>
    <row r="362" spans="3:29" hidden="1" outlineLevel="1">
      <c r="F362" s="61"/>
      <c r="G362" s="20" t="str">
        <f>$G$11</f>
        <v>DISTPRI</v>
      </c>
      <c r="H362" s="22">
        <f t="shared" si="165"/>
        <v>153139.70508813066</v>
      </c>
      <c r="I362" s="22">
        <f t="shared" si="164"/>
        <v>101761.12792655727</v>
      </c>
      <c r="J362" s="22">
        <f t="shared" si="164"/>
        <v>25619.547087386145</v>
      </c>
      <c r="K362" s="22">
        <f t="shared" si="164"/>
        <v>298.97093309502765</v>
      </c>
      <c r="L362" s="22">
        <f t="shared" si="164"/>
        <v>0</v>
      </c>
      <c r="M362" s="22">
        <f t="shared" si="164"/>
        <v>25918.518020481173</v>
      </c>
      <c r="N362" s="22">
        <f t="shared" si="164"/>
        <v>11047.858367107434</v>
      </c>
      <c r="O362" s="22">
        <f t="shared" si="164"/>
        <v>3136.2482992581226</v>
      </c>
      <c r="P362" s="22">
        <f t="shared" si="164"/>
        <v>0</v>
      </c>
      <c r="Q362" s="22">
        <f t="shared" si="164"/>
        <v>0</v>
      </c>
      <c r="R362" s="22">
        <f t="shared" si="164"/>
        <v>14184.106666365557</v>
      </c>
      <c r="S362" s="22">
        <f t="shared" si="164"/>
        <v>630.09995612767227</v>
      </c>
      <c r="T362" s="22">
        <f t="shared" si="164"/>
        <v>7287.9873702606465</v>
      </c>
      <c r="U362" s="22">
        <f t="shared" si="164"/>
        <v>0</v>
      </c>
      <c r="V362" s="22">
        <f t="shared" si="164"/>
        <v>0</v>
      </c>
      <c r="W362" s="22">
        <f t="shared" si="164"/>
        <v>7918.0873263883186</v>
      </c>
      <c r="X362" s="22">
        <f t="shared" si="164"/>
        <v>2998.2026186315447</v>
      </c>
      <c r="Y362" s="22">
        <f t="shared" si="164"/>
        <v>71.834456216745465</v>
      </c>
      <c r="Z362" s="22">
        <f t="shared" si="164"/>
        <v>3070.0370748482901</v>
      </c>
      <c r="AA362" s="22">
        <f t="shared" si="164"/>
        <v>51.583359063506848</v>
      </c>
      <c r="AB362" s="22">
        <f t="shared" si="164"/>
        <v>189.08833382945346</v>
      </c>
      <c r="AC362" s="22">
        <f t="shared" si="164"/>
        <v>47.156380597095009</v>
      </c>
    </row>
    <row r="363" spans="3:29" hidden="1" outlineLevel="1">
      <c r="F363" s="61"/>
      <c r="G363" s="20" t="str">
        <f>$G$12</f>
        <v>DISTSEC</v>
      </c>
      <c r="H363" s="22">
        <f t="shared" si="165"/>
        <v>65012.901263249041</v>
      </c>
      <c r="I363" s="22">
        <f t="shared" si="164"/>
        <v>48538.746640482197</v>
      </c>
      <c r="J363" s="22">
        <f t="shared" si="164"/>
        <v>10896.305419974686</v>
      </c>
      <c r="K363" s="22">
        <f t="shared" si="164"/>
        <v>0</v>
      </c>
      <c r="L363" s="22">
        <f t="shared" si="164"/>
        <v>0</v>
      </c>
      <c r="M363" s="22">
        <f t="shared" si="164"/>
        <v>10896.305419974686</v>
      </c>
      <c r="N363" s="22">
        <f t="shared" si="164"/>
        <v>3841.0625305173558</v>
      </c>
      <c r="O363" s="22">
        <f t="shared" si="164"/>
        <v>0</v>
      </c>
      <c r="P363" s="22">
        <f t="shared" si="164"/>
        <v>0</v>
      </c>
      <c r="Q363" s="22">
        <f t="shared" si="164"/>
        <v>0</v>
      </c>
      <c r="R363" s="22">
        <f t="shared" si="164"/>
        <v>3841.0625305173558</v>
      </c>
      <c r="S363" s="22">
        <f t="shared" si="164"/>
        <v>170.00756489279291</v>
      </c>
      <c r="T363" s="22">
        <f t="shared" si="164"/>
        <v>0</v>
      </c>
      <c r="U363" s="22">
        <f t="shared" si="164"/>
        <v>0</v>
      </c>
      <c r="V363" s="22">
        <f t="shared" si="164"/>
        <v>0</v>
      </c>
      <c r="W363" s="22">
        <f t="shared" si="164"/>
        <v>170.00756489279291</v>
      </c>
      <c r="X363" s="22">
        <f t="shared" si="164"/>
        <v>1069.0249998608385</v>
      </c>
      <c r="Y363" s="22">
        <f t="shared" si="164"/>
        <v>0</v>
      </c>
      <c r="Z363" s="22">
        <f t="shared" si="164"/>
        <v>1069.0249998608385</v>
      </c>
      <c r="AA363" s="22">
        <f t="shared" si="164"/>
        <v>17.431814956965113</v>
      </c>
      <c r="AB363" s="22">
        <f t="shared" si="164"/>
        <v>384.92100092472413</v>
      </c>
      <c r="AC363" s="22">
        <f t="shared" si="164"/>
        <v>95.40129163947752</v>
      </c>
    </row>
    <row r="364" spans="3:29" hidden="1" outlineLevel="1">
      <c r="F364" s="61"/>
      <c r="G364" s="20" t="str">
        <f>$G$13</f>
        <v>ENERGY</v>
      </c>
      <c r="H364" s="22">
        <f t="shared" si="165"/>
        <v>0</v>
      </c>
      <c r="I364" s="22">
        <f t="shared" si="164"/>
        <v>0</v>
      </c>
      <c r="J364" s="22">
        <f t="shared" si="164"/>
        <v>0</v>
      </c>
      <c r="K364" s="22">
        <f t="shared" si="164"/>
        <v>0</v>
      </c>
      <c r="L364" s="22">
        <f t="shared" si="164"/>
        <v>0</v>
      </c>
      <c r="M364" s="22">
        <f t="shared" si="164"/>
        <v>0</v>
      </c>
      <c r="N364" s="22">
        <f t="shared" si="164"/>
        <v>0</v>
      </c>
      <c r="O364" s="22">
        <f t="shared" si="164"/>
        <v>0</v>
      </c>
      <c r="P364" s="22">
        <f t="shared" si="164"/>
        <v>0</v>
      </c>
      <c r="Q364" s="22">
        <f t="shared" si="164"/>
        <v>0</v>
      </c>
      <c r="R364" s="22">
        <f t="shared" si="164"/>
        <v>0</v>
      </c>
      <c r="S364" s="22">
        <f t="shared" si="164"/>
        <v>0</v>
      </c>
      <c r="T364" s="22">
        <f t="shared" si="164"/>
        <v>0</v>
      </c>
      <c r="U364" s="22">
        <f t="shared" si="164"/>
        <v>0</v>
      </c>
      <c r="V364" s="22">
        <f t="shared" si="164"/>
        <v>0</v>
      </c>
      <c r="W364" s="22">
        <f t="shared" si="164"/>
        <v>0</v>
      </c>
      <c r="X364" s="22">
        <f t="shared" si="164"/>
        <v>0</v>
      </c>
      <c r="Y364" s="22">
        <f t="shared" si="164"/>
        <v>0</v>
      </c>
      <c r="Z364" s="22">
        <f t="shared" si="164"/>
        <v>0</v>
      </c>
      <c r="AA364" s="22">
        <f t="shared" si="164"/>
        <v>0</v>
      </c>
      <c r="AB364" s="22">
        <f t="shared" si="164"/>
        <v>0</v>
      </c>
      <c r="AC364" s="22">
        <f t="shared" si="164"/>
        <v>0</v>
      </c>
    </row>
    <row r="365" spans="3:29" hidden="1" outlineLevel="1">
      <c r="F365" s="61"/>
      <c r="G365" s="20" t="str">
        <f>$G$14</f>
        <v>CUSTOMER</v>
      </c>
      <c r="H365" s="22">
        <f t="shared" si="165"/>
        <v>167726.87364863936</v>
      </c>
      <c r="I365" s="22">
        <f t="shared" si="164"/>
        <v>135040.11089248033</v>
      </c>
      <c r="J365" s="22">
        <f t="shared" si="164"/>
        <v>31938.250506803022</v>
      </c>
      <c r="K365" s="22">
        <f t="shared" si="164"/>
        <v>72.57043968825954</v>
      </c>
      <c r="L365" s="22">
        <f t="shared" si="164"/>
        <v>0</v>
      </c>
      <c r="M365" s="22">
        <f t="shared" si="164"/>
        <v>32010.820946491283</v>
      </c>
      <c r="N365" s="22">
        <f t="shared" si="164"/>
        <v>377.36628637894955</v>
      </c>
      <c r="O365" s="22">
        <f t="shared" si="164"/>
        <v>62.203234018508176</v>
      </c>
      <c r="P365" s="22">
        <f t="shared" si="164"/>
        <v>0</v>
      </c>
      <c r="Q365" s="22">
        <f t="shared" si="164"/>
        <v>0</v>
      </c>
      <c r="R365" s="22">
        <f t="shared" si="164"/>
        <v>439.56952039745772</v>
      </c>
      <c r="S365" s="22">
        <f t="shared" si="164"/>
        <v>5.1836028348756802</v>
      </c>
      <c r="T365" s="22">
        <f t="shared" si="164"/>
        <v>35.248499277154636</v>
      </c>
      <c r="U365" s="22">
        <f t="shared" si="164"/>
        <v>0</v>
      </c>
      <c r="V365" s="22">
        <f t="shared" si="164"/>
        <v>0</v>
      </c>
      <c r="W365" s="22">
        <f t="shared" si="164"/>
        <v>40.432102112030314</v>
      </c>
      <c r="X365" s="22">
        <f t="shared" si="164"/>
        <v>131.66351200584228</v>
      </c>
      <c r="Y365" s="22">
        <f t="shared" si="164"/>
        <v>1.0367205669751363</v>
      </c>
      <c r="Z365" s="22">
        <f t="shared" si="164"/>
        <v>132.70023257281741</v>
      </c>
      <c r="AA365" s="22">
        <f t="shared" si="164"/>
        <v>8.2937645358010901</v>
      </c>
      <c r="AB365" s="22">
        <f t="shared" si="164"/>
        <v>0</v>
      </c>
      <c r="AC365" s="22">
        <f t="shared" si="164"/>
        <v>54.946190049682215</v>
      </c>
    </row>
    <row r="366" spans="3:29" collapsed="1">
      <c r="C366" s="20" t="s">
        <v>213</v>
      </c>
      <c r="E366" s="22">
        <f>E358+E350+E334+E326+E342</f>
        <v>-352073409.77999997</v>
      </c>
      <c r="F366" s="61"/>
      <c r="G366" s="20" t="str">
        <f>$G$15</f>
        <v>TOTAL</v>
      </c>
      <c r="H366" s="22">
        <f>SUM(H359:H365)</f>
        <v>-352073409.77999997</v>
      </c>
      <c r="I366" s="22">
        <f t="shared" ref="I366:AC366" si="166">SUM(I359:I365)</f>
        <v>-172560267.91680098</v>
      </c>
      <c r="J366" s="22">
        <f t="shared" si="166"/>
        <v>-43652932.275839992</v>
      </c>
      <c r="K366" s="22">
        <f t="shared" si="166"/>
        <v>-510803.90443267341</v>
      </c>
      <c r="L366" s="22">
        <f t="shared" si="166"/>
        <v>-12578.344506191119</v>
      </c>
      <c r="M366" s="22">
        <f t="shared" si="166"/>
        <v>-44176314.52477885</v>
      </c>
      <c r="N366" s="22">
        <f t="shared" si="166"/>
        <v>-18275607.132659096</v>
      </c>
      <c r="O366" s="22">
        <f t="shared" si="166"/>
        <v>-5206043.5484937867</v>
      </c>
      <c r="P366" s="22">
        <f t="shared" si="166"/>
        <v>-411789.68933768838</v>
      </c>
      <c r="Q366" s="22">
        <f t="shared" si="166"/>
        <v>-87335.663216447501</v>
      </c>
      <c r="R366" s="22">
        <f t="shared" si="166"/>
        <v>-23980776.033707011</v>
      </c>
      <c r="S366" s="22">
        <f t="shared" si="166"/>
        <v>-1098207.758668148</v>
      </c>
      <c r="T366" s="22">
        <f t="shared" si="166"/>
        <v>-11971364.058115348</v>
      </c>
      <c r="U366" s="22">
        <f t="shared" si="166"/>
        <v>-79937148.482527137</v>
      </c>
      <c r="V366" s="22">
        <f t="shared" si="166"/>
        <v>-12596522.081926871</v>
      </c>
      <c r="W366" s="22">
        <f t="shared" si="166"/>
        <v>-105603242.38123749</v>
      </c>
      <c r="X366" s="22">
        <f t="shared" si="166"/>
        <v>-4960443.8115049899</v>
      </c>
      <c r="Y366" s="22">
        <f t="shared" si="166"/>
        <v>-119779.35592258218</v>
      </c>
      <c r="Z366" s="22">
        <f t="shared" si="166"/>
        <v>-5080223.1674275715</v>
      </c>
      <c r="AA366" s="22">
        <f t="shared" si="166"/>
        <v>-86498.834252343571</v>
      </c>
      <c r="AB366" s="22">
        <f t="shared" si="166"/>
        <v>-469545.97266025585</v>
      </c>
      <c r="AC366" s="22">
        <f t="shared" si="166"/>
        <v>-116540.94913544306</v>
      </c>
    </row>
    <row r="367" spans="3:29">
      <c r="E367" s="22"/>
      <c r="F367" s="61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</row>
    <row r="368" spans="3:29" hidden="1" outlineLevel="1">
      <c r="F368" s="61"/>
      <c r="G368" s="20" t="str">
        <f>$G$8</f>
        <v>PRODUCTION</v>
      </c>
      <c r="H368" s="22">
        <f ca="1">+H310-H359</f>
        <v>-256728719.88513279</v>
      </c>
      <c r="I368" s="22">
        <f t="shared" ref="I368:AC374" ca="1" si="167">+I310-I359</f>
        <v>-125885109.41545212</v>
      </c>
      <c r="J368" s="22">
        <f t="shared" ca="1" si="167"/>
        <v>-31844037.786631256</v>
      </c>
      <c r="K368" s="22">
        <f t="shared" ca="1" si="167"/>
        <v>-372305.23742422793</v>
      </c>
      <c r="L368" s="22">
        <f t="shared" ca="1" si="167"/>
        <v>-9171.928325350149</v>
      </c>
      <c r="M368" s="22">
        <f t="shared" ca="1" si="167"/>
        <v>-32225514.952380836</v>
      </c>
      <c r="N368" s="22">
        <f t="shared" ca="1" si="167"/>
        <v>-13323944.930380486</v>
      </c>
      <c r="O368" s="22">
        <f t="shared" ca="1" si="167"/>
        <v>-3794594.1073583551</v>
      </c>
      <c r="P368" s="22">
        <f t="shared" ca="1" si="167"/>
        <v>-300287.05332781031</v>
      </c>
      <c r="Q368" s="22">
        <f t="shared" ca="1" si="167"/>
        <v>-63385.302252979847</v>
      </c>
      <c r="R368" s="22">
        <f t="shared" ca="1" si="167"/>
        <v>-17482211.393319629</v>
      </c>
      <c r="S368" s="22">
        <f t="shared" ca="1" si="167"/>
        <v>-800373.41576593998</v>
      </c>
      <c r="T368" s="22">
        <f t="shared" ca="1" si="167"/>
        <v>-8725474.3476916235</v>
      </c>
      <c r="U368" s="22">
        <f t="shared" ca="1" si="167"/>
        <v>-58274285.50367792</v>
      </c>
      <c r="V368" s="22">
        <f t="shared" ca="1" si="167"/>
        <v>-9142134.2678818107</v>
      </c>
      <c r="W368" s="22">
        <f t="shared" ca="1" si="167"/>
        <v>-76942267.535017297</v>
      </c>
      <c r="X368" s="22">
        <f t="shared" ca="1" si="167"/>
        <v>-3616481.0100140218</v>
      </c>
      <c r="Y368" s="22">
        <f t="shared" ca="1" si="167"/>
        <v>-87303.173712593911</v>
      </c>
      <c r="Z368" s="22">
        <f t="shared" ca="1" si="167"/>
        <v>-3703784.1837266162</v>
      </c>
      <c r="AA368" s="22">
        <f t="shared" ca="1" si="167"/>
        <v>-63052.62158108654</v>
      </c>
      <c r="AB368" s="22">
        <f t="shared" ca="1" si="167"/>
        <v>-341883.89553895744</v>
      </c>
      <c r="AC368" s="22">
        <f t="shared" ca="1" si="167"/>
        <v>-84895.888116452203</v>
      </c>
    </row>
    <row r="369" spans="2:29" hidden="1" outlineLevel="1">
      <c r="F369" s="61"/>
      <c r="G369" s="20" t="str">
        <f>$G$9</f>
        <v>BULKTRAN</v>
      </c>
      <c r="H369" s="22">
        <f t="shared" ref="H369:W374" ca="1" si="168">+H311-H360</f>
        <v>-226254581.58412129</v>
      </c>
      <c r="I369" s="22">
        <f t="shared" ca="1" si="168"/>
        <v>-110942331.54439461</v>
      </c>
      <c r="J369" s="22">
        <f t="shared" ca="1" si="168"/>
        <v>-28064096.017721884</v>
      </c>
      <c r="K369" s="22">
        <f t="shared" ca="1" si="168"/>
        <v>-328111.96874539345</v>
      </c>
      <c r="L369" s="22">
        <f t="shared" ca="1" si="168"/>
        <v>-8083.2047403973456</v>
      </c>
      <c r="M369" s="22">
        <f t="shared" ca="1" si="168"/>
        <v>-28400291.191207673</v>
      </c>
      <c r="N369" s="22">
        <f t="shared" ca="1" si="168"/>
        <v>-11742369.870507367</v>
      </c>
      <c r="O369" s="22">
        <f t="shared" ca="1" si="168"/>
        <v>-3344169.2944446253</v>
      </c>
      <c r="P369" s="22">
        <f t="shared" ca="1" si="168"/>
        <v>-264642.46632091323</v>
      </c>
      <c r="Q369" s="22">
        <f t="shared" ca="1" si="168"/>
        <v>-55861.358426309424</v>
      </c>
      <c r="R369" s="22">
        <f t="shared" ca="1" si="168"/>
        <v>-15407042.989699213</v>
      </c>
      <c r="S369" s="22">
        <f t="shared" ca="1" si="168"/>
        <v>-705367.72191362246</v>
      </c>
      <c r="T369" s="22">
        <f t="shared" ca="1" si="168"/>
        <v>-7689745.6137484293</v>
      </c>
      <c r="U369" s="22">
        <f t="shared" ca="1" si="168"/>
        <v>-51357028.109856628</v>
      </c>
      <c r="V369" s="22">
        <f t="shared" ca="1" si="168"/>
        <v>-8056947.2885267092</v>
      </c>
      <c r="W369" s="22">
        <f t="shared" ca="1" si="168"/>
        <v>-67809088.734045386</v>
      </c>
      <c r="X369" s="22">
        <f t="shared" ca="1" si="167"/>
        <v>-3187198.5264981119</v>
      </c>
      <c r="Y369" s="22">
        <f t="shared" ca="1" si="167"/>
        <v>-76940.137621325252</v>
      </c>
      <c r="Z369" s="22">
        <f t="shared" ca="1" si="167"/>
        <v>-3264138.6641194373</v>
      </c>
      <c r="AA369" s="22">
        <f t="shared" ca="1" si="167"/>
        <v>-55568.167519370749</v>
      </c>
      <c r="AB369" s="22">
        <f t="shared" ca="1" si="167"/>
        <v>-301301.69219137565</v>
      </c>
      <c r="AC369" s="22">
        <f t="shared" ca="1" si="167"/>
        <v>-74818.600944196878</v>
      </c>
    </row>
    <row r="370" spans="2:29" hidden="1" outlineLevel="1">
      <c r="F370" s="61"/>
      <c r="G370" s="20" t="str">
        <f>$G$10</f>
        <v>SUBTRAN</v>
      </c>
      <c r="H370" s="22">
        <f t="shared" ca="1" si="168"/>
        <v>-91325700.42363058</v>
      </c>
      <c r="I370" s="22">
        <f t="shared" ca="1" si="167"/>
        <v>-43370740.201963082</v>
      </c>
      <c r="J370" s="22">
        <f t="shared" ca="1" si="167"/>
        <v>-11102269.52443972</v>
      </c>
      <c r="K370" s="22">
        <f t="shared" ca="1" si="167"/>
        <v>-129377.21848715961</v>
      </c>
      <c r="L370" s="22">
        <f t="shared" ca="1" si="167"/>
        <v>-4241.5312184283284</v>
      </c>
      <c r="M370" s="22">
        <f t="shared" ca="1" si="167"/>
        <v>-11235888.274145309</v>
      </c>
      <c r="N370" s="22">
        <f t="shared" ca="1" si="167"/>
        <v>-4838908.4619373251</v>
      </c>
      <c r="O370" s="22">
        <f t="shared" ca="1" si="167"/>
        <v>-1371577.6774689173</v>
      </c>
      <c r="P370" s="22">
        <f t="shared" ca="1" si="167"/>
        <v>-140494.7091849175</v>
      </c>
      <c r="Q370" s="22">
        <f t="shared" ca="1" si="167"/>
        <v>0</v>
      </c>
      <c r="R370" s="22">
        <f t="shared" ca="1" si="167"/>
        <v>-6350980.848591161</v>
      </c>
      <c r="S370" s="22">
        <f t="shared" ca="1" si="167"/>
        <v>-271000.60597249412</v>
      </c>
      <c r="T370" s="22">
        <f t="shared" ca="1" si="167"/>
        <v>-3132192.6329731671</v>
      </c>
      <c r="U370" s="22">
        <f t="shared" ca="1" si="167"/>
        <v>-25514043.544956177</v>
      </c>
      <c r="V370" s="22">
        <f t="shared" ca="1" si="167"/>
        <v>0</v>
      </c>
      <c r="W370" s="22">
        <f t="shared" ca="1" si="167"/>
        <v>-28917236.78390184</v>
      </c>
      <c r="X370" s="22">
        <f t="shared" ca="1" si="167"/>
        <v>-1313252.3207820519</v>
      </c>
      <c r="Y370" s="22">
        <f t="shared" ca="1" si="167"/>
        <v>-31420.436529016104</v>
      </c>
      <c r="Z370" s="22">
        <f t="shared" ca="1" si="167"/>
        <v>-1344672.7573110682</v>
      </c>
      <c r="AA370" s="22">
        <f t="shared" ca="1" si="167"/>
        <v>-21564.832354316073</v>
      </c>
      <c r="AB370" s="22">
        <f t="shared" ca="1" si="167"/>
        <v>-67741.58722613912</v>
      </c>
      <c r="AC370" s="22">
        <f t="shared" ca="1" si="167"/>
        <v>-16875.13813766784</v>
      </c>
    </row>
    <row r="371" spans="2:29" hidden="1" outlineLevel="1">
      <c r="F371" s="61"/>
      <c r="G371" s="20" t="str">
        <f>$G$11</f>
        <v>DISTPRI</v>
      </c>
      <c r="H371" s="22">
        <f t="shared" ca="1" si="168"/>
        <v>-181592119.15019131</v>
      </c>
      <c r="I371" s="22">
        <f t="shared" ca="1" si="167"/>
        <v>-120667718.77784878</v>
      </c>
      <c r="J371" s="22">
        <f t="shared" ca="1" si="167"/>
        <v>-30379501.15281466</v>
      </c>
      <c r="K371" s="22">
        <f t="shared" ca="1" si="167"/>
        <v>-354517.89118826011</v>
      </c>
      <c r="L371" s="22">
        <f t="shared" ca="1" si="167"/>
        <v>0</v>
      </c>
      <c r="M371" s="22">
        <f t="shared" ca="1" si="167"/>
        <v>-30734019.04400292</v>
      </c>
      <c r="N371" s="22">
        <f t="shared" ca="1" si="167"/>
        <v>-13100482.411139928</v>
      </c>
      <c r="O371" s="22">
        <f t="shared" ca="1" si="167"/>
        <v>-3718943.9180107671</v>
      </c>
      <c r="P371" s="22">
        <f t="shared" ca="1" si="167"/>
        <v>0</v>
      </c>
      <c r="Q371" s="22">
        <f t="shared" ca="1" si="167"/>
        <v>0</v>
      </c>
      <c r="R371" s="22">
        <f t="shared" ca="1" si="167"/>
        <v>-16819426.329150695</v>
      </c>
      <c r="S371" s="22">
        <f t="shared" ca="1" si="167"/>
        <v>-747168.64737213717</v>
      </c>
      <c r="T371" s="22">
        <f t="shared" ca="1" si="167"/>
        <v>-8642050.5390410107</v>
      </c>
      <c r="U371" s="22">
        <f t="shared" ca="1" si="167"/>
        <v>0</v>
      </c>
      <c r="V371" s="22">
        <f t="shared" ca="1" si="167"/>
        <v>0</v>
      </c>
      <c r="W371" s="22">
        <f t="shared" ca="1" si="167"/>
        <v>-9389219.1864131466</v>
      </c>
      <c r="X371" s="22">
        <f t="shared" ca="1" si="167"/>
        <v>-3555250.200107337</v>
      </c>
      <c r="Y371" s="22">
        <f t="shared" ca="1" si="167"/>
        <v>-85180.855774101175</v>
      </c>
      <c r="Z371" s="22">
        <f t="shared" ca="1" si="167"/>
        <v>-3640431.0558814378</v>
      </c>
      <c r="AA371" s="22">
        <f t="shared" ca="1" si="167"/>
        <v>-61167.229490462523</v>
      </c>
      <c r="AB371" s="22">
        <f t="shared" ca="1" si="167"/>
        <v>-224219.78171440671</v>
      </c>
      <c r="AC371" s="22">
        <f t="shared" ca="1" si="167"/>
        <v>-55917.745689476018</v>
      </c>
    </row>
    <row r="372" spans="2:29" hidden="1" outlineLevel="1">
      <c r="F372" s="61"/>
      <c r="G372" s="20" t="str">
        <f>$G$12</f>
        <v>DISTSEC</v>
      </c>
      <c r="H372" s="22">
        <f t="shared" ca="1" si="168"/>
        <v>-81815259.320599809</v>
      </c>
      <c r="I372" s="22">
        <f t="shared" ca="1" si="167"/>
        <v>-61083416.77304621</v>
      </c>
      <c r="J372" s="22">
        <f t="shared" ca="1" si="167"/>
        <v>-13712417.63172367</v>
      </c>
      <c r="K372" s="22">
        <f t="shared" ca="1" si="167"/>
        <v>0</v>
      </c>
      <c r="L372" s="22">
        <f t="shared" ca="1" si="167"/>
        <v>0</v>
      </c>
      <c r="M372" s="22">
        <f t="shared" ca="1" si="167"/>
        <v>-13712417.63172367</v>
      </c>
      <c r="N372" s="22">
        <f t="shared" ca="1" si="167"/>
        <v>-4833771.7729044426</v>
      </c>
      <c r="O372" s="22">
        <f t="shared" ca="1" si="167"/>
        <v>0</v>
      </c>
      <c r="P372" s="22">
        <f t="shared" ca="1" si="167"/>
        <v>0</v>
      </c>
      <c r="Q372" s="22">
        <f t="shared" ca="1" si="167"/>
        <v>0</v>
      </c>
      <c r="R372" s="22">
        <f t="shared" ca="1" si="167"/>
        <v>-4833771.7729044426</v>
      </c>
      <c r="S372" s="22">
        <f t="shared" ca="1" si="167"/>
        <v>-213945.4283365485</v>
      </c>
      <c r="T372" s="22">
        <f t="shared" ca="1" si="167"/>
        <v>0</v>
      </c>
      <c r="U372" s="22">
        <f t="shared" ca="1" si="167"/>
        <v>0</v>
      </c>
      <c r="V372" s="22">
        <f t="shared" ca="1" si="167"/>
        <v>0</v>
      </c>
      <c r="W372" s="22">
        <f t="shared" ca="1" si="167"/>
        <v>-213945.4283365485</v>
      </c>
      <c r="X372" s="22">
        <f t="shared" ca="1" si="167"/>
        <v>-1345310.7903870791</v>
      </c>
      <c r="Y372" s="22">
        <f t="shared" ca="1" si="167"/>
        <v>0</v>
      </c>
      <c r="Z372" s="22">
        <f t="shared" ca="1" si="167"/>
        <v>-1345310.7903870791</v>
      </c>
      <c r="AA372" s="22">
        <f t="shared" ca="1" si="167"/>
        <v>-21937.006862036746</v>
      </c>
      <c r="AB372" s="22">
        <f t="shared" ca="1" si="167"/>
        <v>-484402.4939155177</v>
      </c>
      <c r="AC372" s="22">
        <f t="shared" ca="1" si="167"/>
        <v>-120057.42342429889</v>
      </c>
    </row>
    <row r="373" spans="2:29" hidden="1" outlineLevel="1">
      <c r="F373" s="61"/>
      <c r="G373" s="20" t="str">
        <f>$G$13</f>
        <v>ENERGY</v>
      </c>
      <c r="H373" s="22">
        <f t="shared" ca="1" si="168"/>
        <v>-12162378.046623776</v>
      </c>
      <c r="I373" s="22">
        <f t="shared" ca="1" si="167"/>
        <v>-4421419.4602908241</v>
      </c>
      <c r="J373" s="22">
        <f t="shared" ca="1" si="167"/>
        <v>-1427084.5662916314</v>
      </c>
      <c r="K373" s="22">
        <f t="shared" ca="1" si="167"/>
        <v>-16337.410768681852</v>
      </c>
      <c r="L373" s="22">
        <f t="shared" ca="1" si="167"/>
        <v>-414.07066418796995</v>
      </c>
      <c r="M373" s="22">
        <f t="shared" ca="1" si="167"/>
        <v>-1443836.0477245012</v>
      </c>
      <c r="N373" s="22">
        <f t="shared" ca="1" si="167"/>
        <v>-690591.47990455688</v>
      </c>
      <c r="O373" s="22">
        <f t="shared" ca="1" si="167"/>
        <v>-192764.72559157442</v>
      </c>
      <c r="P373" s="22">
        <f t="shared" ca="1" si="167"/>
        <v>-15261.329470253488</v>
      </c>
      <c r="Q373" s="22">
        <f t="shared" ca="1" si="167"/>
        <v>-3128.5027198083426</v>
      </c>
      <c r="R373" s="22">
        <f t="shared" ca="1" si="167"/>
        <v>-901746.03768619325</v>
      </c>
      <c r="S373" s="22">
        <f t="shared" ca="1" si="167"/>
        <v>-46017.262438417471</v>
      </c>
      <c r="T373" s="22">
        <f t="shared" ca="1" si="167"/>
        <v>-549943.52656185243</v>
      </c>
      <c r="U373" s="22">
        <f t="shared" ca="1" si="167"/>
        <v>-3887843.4113339856</v>
      </c>
      <c r="V373" s="22">
        <f t="shared" ca="1" si="167"/>
        <v>-623064.48884839192</v>
      </c>
      <c r="W373" s="22">
        <f t="shared" ca="1" si="167"/>
        <v>-5106868.6891826466</v>
      </c>
      <c r="X373" s="22">
        <f t="shared" ca="1" si="167"/>
        <v>-187320.08314911637</v>
      </c>
      <c r="Y373" s="22">
        <f t="shared" ca="1" si="167"/>
        <v>-4402.6835352480975</v>
      </c>
      <c r="Z373" s="22">
        <f t="shared" ca="1" si="167"/>
        <v>-191722.76668436447</v>
      </c>
      <c r="AA373" s="22">
        <f t="shared" ca="1" si="167"/>
        <v>-4301.0654504173062</v>
      </c>
      <c r="AB373" s="22">
        <f t="shared" ca="1" si="167"/>
        <v>-74008.928220155794</v>
      </c>
      <c r="AC373" s="22">
        <f t="shared" ca="1" si="167"/>
        <v>-18475.051384670263</v>
      </c>
    </row>
    <row r="374" spans="2:29" hidden="1" outlineLevel="1">
      <c r="F374" s="61"/>
      <c r="G374" s="20" t="str">
        <f>$G$14</f>
        <v>CUSTOMER</v>
      </c>
      <c r="H374" s="22">
        <f t="shared" ca="1" si="168"/>
        <v>-174221297.66970062</v>
      </c>
      <c r="I374" s="22">
        <f t="shared" ca="1" si="167"/>
        <v>-126988957.77844177</v>
      </c>
      <c r="J374" s="22">
        <f t="shared" ca="1" si="167"/>
        <v>-30894050.794574913</v>
      </c>
      <c r="K374" s="22">
        <f t="shared" ca="1" si="167"/>
        <v>-245365.27294855702</v>
      </c>
      <c r="L374" s="22">
        <f t="shared" ca="1" si="167"/>
        <v>-34473.359815843825</v>
      </c>
      <c r="M374" s="22">
        <f t="shared" ca="1" si="167"/>
        <v>-31173889.427339315</v>
      </c>
      <c r="N374" s="22">
        <f t="shared" ca="1" si="167"/>
        <v>-510960.97220033855</v>
      </c>
      <c r="O374" s="22">
        <f t="shared" ca="1" si="167"/>
        <v>-205751.79046186639</v>
      </c>
      <c r="P374" s="22">
        <f t="shared" ca="1" si="167"/>
        <v>-98875.58657989926</v>
      </c>
      <c r="Q374" s="22">
        <f t="shared" ca="1" si="167"/>
        <v>-42344.429454090183</v>
      </c>
      <c r="R374" s="22">
        <f t="shared" ca="1" si="167"/>
        <v>-857932.77869619441</v>
      </c>
      <c r="S374" s="22">
        <f t="shared" ca="1" si="167"/>
        <v>-7353.5767831553876</v>
      </c>
      <c r="T374" s="22">
        <f t="shared" ca="1" si="167"/>
        <v>-127963.40627392512</v>
      </c>
      <c r="U374" s="22">
        <f t="shared" ca="1" si="167"/>
        <v>-256371.3051731227</v>
      </c>
      <c r="V374" s="22">
        <f t="shared" ca="1" si="167"/>
        <v>-63520.239378533261</v>
      </c>
      <c r="W374" s="22">
        <f t="shared" ca="1" si="167"/>
        <v>-455208.52760873648</v>
      </c>
      <c r="X374" s="22">
        <f t="shared" ca="1" si="167"/>
        <v>-173023.82179812618</v>
      </c>
      <c r="Y374" s="22">
        <f t="shared" ca="1" si="167"/>
        <v>-2628.335163182905</v>
      </c>
      <c r="Z374" s="22">
        <f t="shared" ca="1" si="167"/>
        <v>-175652.15696130908</v>
      </c>
      <c r="AA374" s="22">
        <f t="shared" ca="1" si="167"/>
        <v>-10282.121609603442</v>
      </c>
      <c r="AB374" s="22">
        <f t="shared" ca="1" si="167"/>
        <v>-12631014.114549967</v>
      </c>
      <c r="AC374" s="22">
        <f t="shared" ca="1" si="167"/>
        <v>-1928360.7644937211</v>
      </c>
    </row>
    <row r="375" spans="2:29" collapsed="1">
      <c r="B375" s="59" t="s">
        <v>362</v>
      </c>
      <c r="E375" s="22">
        <f>+E317-E366</f>
        <v>-1024100056.0800002</v>
      </c>
      <c r="F375" s="61"/>
      <c r="G375" s="20" t="str">
        <f>$G$15</f>
        <v>TOTAL</v>
      </c>
      <c r="H375" s="22">
        <f ca="1">+H317-H366</f>
        <v>-1024100056.0800006</v>
      </c>
      <c r="I375" s="22">
        <f t="shared" ref="I375:AC375" ca="1" si="169">+I317-I366</f>
        <v>-593359693.95143747</v>
      </c>
      <c r="J375" s="22">
        <f t="shared" ca="1" si="169"/>
        <v>-147423457.47419772</v>
      </c>
      <c r="K375" s="22">
        <f t="shared" ca="1" si="169"/>
        <v>-1446014.9995622798</v>
      </c>
      <c r="L375" s="22">
        <f t="shared" ca="1" si="169"/>
        <v>-56384.094764207621</v>
      </c>
      <c r="M375" s="22">
        <f t="shared" ca="1" si="169"/>
        <v>-148925856.56852421</v>
      </c>
      <c r="N375" s="22">
        <f t="shared" ca="1" si="169"/>
        <v>-49041029.898974448</v>
      </c>
      <c r="O375" s="22">
        <f t="shared" ca="1" si="169"/>
        <v>-12627801.513336103</v>
      </c>
      <c r="P375" s="22">
        <f t="shared" ca="1" si="169"/>
        <v>-819561.1448837939</v>
      </c>
      <c r="Q375" s="22">
        <f t="shared" ca="1" si="169"/>
        <v>-164719.59285318782</v>
      </c>
      <c r="R375" s="22">
        <f t="shared" ca="1" si="169"/>
        <v>-62653112.150047541</v>
      </c>
      <c r="S375" s="22">
        <f t="shared" ca="1" si="169"/>
        <v>-2791226.6585823153</v>
      </c>
      <c r="T375" s="22">
        <f t="shared" ca="1" si="169"/>
        <v>-28867370.066289999</v>
      </c>
      <c r="U375" s="22">
        <f t="shared" ca="1" si="169"/>
        <v>-139289571.87499785</v>
      </c>
      <c r="V375" s="22">
        <f t="shared" ca="1" si="169"/>
        <v>-17885666.284635443</v>
      </c>
      <c r="W375" s="22">
        <f t="shared" ca="1" si="169"/>
        <v>-188833834.88450557</v>
      </c>
      <c r="X375" s="22">
        <f t="shared" ca="1" si="169"/>
        <v>-13377836.752735846</v>
      </c>
      <c r="Y375" s="22">
        <f t="shared" ca="1" si="169"/>
        <v>-287875.62233546749</v>
      </c>
      <c r="Z375" s="22">
        <f t="shared" ca="1" si="169"/>
        <v>-13665712.375071311</v>
      </c>
      <c r="AA375" s="22">
        <f t="shared" ca="1" si="169"/>
        <v>-237873.04486729333</v>
      </c>
      <c r="AB375" s="22">
        <f t="shared" ca="1" si="169"/>
        <v>-14124572.493356517</v>
      </c>
      <c r="AC375" s="22">
        <f t="shared" ca="1" si="169"/>
        <v>-2299400.6121904836</v>
      </c>
    </row>
    <row r="376" spans="2:29">
      <c r="F376" s="63"/>
      <c r="H376" s="24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</row>
    <row r="377" spans="2:29" hidden="1" outlineLevel="1">
      <c r="E377" s="22"/>
      <c r="F377" s="61"/>
      <c r="G377" s="20" t="str">
        <f>$G$8</f>
        <v>PRODUCTION</v>
      </c>
      <c r="H377" s="24">
        <f t="shared" ref="H377:AC377" ca="1" si="170">+H250+H368</f>
        <v>402808484.68984509</v>
      </c>
      <c r="I377" s="24">
        <f t="shared" ca="1" si="170"/>
        <v>197514287.42114043</v>
      </c>
      <c r="J377" s="24">
        <f t="shared" ca="1" si="170"/>
        <v>49963434.605128109</v>
      </c>
      <c r="K377" s="24">
        <f t="shared" ca="1" si="170"/>
        <v>584148.54635681445</v>
      </c>
      <c r="L377" s="24">
        <f t="shared" ca="1" si="170"/>
        <v>14390.795669729479</v>
      </c>
      <c r="M377" s="24">
        <f t="shared" ca="1" si="170"/>
        <v>50561973.947154641</v>
      </c>
      <c r="N377" s="24">
        <f t="shared" ca="1" si="170"/>
        <v>20905327.8881258</v>
      </c>
      <c r="O377" s="24">
        <f t="shared" ca="1" si="170"/>
        <v>5953734.7558228858</v>
      </c>
      <c r="P377" s="24">
        <f t="shared" ca="1" si="170"/>
        <v>471151.700429441</v>
      </c>
      <c r="Q377" s="24">
        <f t="shared" ca="1" si="170"/>
        <v>99451.816546097209</v>
      </c>
      <c r="R377" s="24">
        <f t="shared" ca="1" si="170"/>
        <v>27429666.160924219</v>
      </c>
      <c r="S377" s="24">
        <f t="shared" ca="1" si="170"/>
        <v>1255789.390976446</v>
      </c>
      <c r="T377" s="24">
        <f t="shared" ca="1" si="170"/>
        <v>13690307.425543735</v>
      </c>
      <c r="U377" s="24">
        <f t="shared" ca="1" si="170"/>
        <v>91432608.905706093</v>
      </c>
      <c r="V377" s="24">
        <f t="shared" ca="1" si="170"/>
        <v>14344048.663212415</v>
      </c>
      <c r="W377" s="24">
        <f t="shared" ca="1" si="170"/>
        <v>120722754.3854387</v>
      </c>
      <c r="X377" s="24">
        <f t="shared" ca="1" si="170"/>
        <v>5674274.5268434901</v>
      </c>
      <c r="Y377" s="24">
        <f t="shared" ca="1" si="170"/>
        <v>136979.06150709838</v>
      </c>
      <c r="Z377" s="24">
        <f t="shared" ca="1" si="170"/>
        <v>5811253.5883505866</v>
      </c>
      <c r="AA377" s="24">
        <f t="shared" ca="1" si="170"/>
        <v>98929.839116416202</v>
      </c>
      <c r="AB377" s="24">
        <f t="shared" ca="1" si="170"/>
        <v>536417.32784522686</v>
      </c>
      <c r="AC377" s="24">
        <f t="shared" ca="1" si="170"/>
        <v>133202.0198748596</v>
      </c>
    </row>
    <row r="378" spans="2:29" hidden="1" outlineLevel="1">
      <c r="E378" s="22"/>
      <c r="F378" s="61"/>
      <c r="G378" s="20" t="str">
        <f>$G$9</f>
        <v>BULKTRAN</v>
      </c>
      <c r="H378" s="24">
        <f t="shared" ref="H378:AC378" ca="1" si="171">+H251+H369</f>
        <v>472231778.08918589</v>
      </c>
      <c r="I378" s="24">
        <f t="shared" ca="1" si="171"/>
        <v>231555507.62224329</v>
      </c>
      <c r="J378" s="24">
        <f t="shared" ca="1" si="171"/>
        <v>58574539.662911005</v>
      </c>
      <c r="K378" s="24">
        <f t="shared" ca="1" si="171"/>
        <v>684825.46222106949</v>
      </c>
      <c r="L378" s="24">
        <f t="shared" ca="1" si="171"/>
        <v>16871.02254677465</v>
      </c>
      <c r="M378" s="24">
        <f t="shared" ca="1" si="171"/>
        <v>59276236.147678852</v>
      </c>
      <c r="N378" s="24">
        <f t="shared" ca="1" si="171"/>
        <v>24508322.280620448</v>
      </c>
      <c r="O378" s="24">
        <f t="shared" ca="1" si="171"/>
        <v>6979849.8712817868</v>
      </c>
      <c r="P378" s="24">
        <f t="shared" ca="1" si="171"/>
        <v>552353.8199917851</v>
      </c>
      <c r="Q378" s="24">
        <f t="shared" ca="1" si="171"/>
        <v>116592.15221825487</v>
      </c>
      <c r="R378" s="24">
        <f t="shared" ca="1" si="171"/>
        <v>32157118.124112278</v>
      </c>
      <c r="S378" s="24">
        <f t="shared" ca="1" si="171"/>
        <v>1472222.3576371784</v>
      </c>
      <c r="T378" s="24">
        <f t="shared" ca="1" si="171"/>
        <v>16049806.456112834</v>
      </c>
      <c r="U378" s="24">
        <f t="shared" ca="1" si="171"/>
        <v>107190849.05105829</v>
      </c>
      <c r="V378" s="24">
        <f t="shared" ca="1" si="171"/>
        <v>16816218.780600514</v>
      </c>
      <c r="W378" s="24">
        <f t="shared" ca="1" si="171"/>
        <v>141529096.64540881</v>
      </c>
      <c r="X378" s="24">
        <f t="shared" ca="1" si="171"/>
        <v>6652225.191434822</v>
      </c>
      <c r="Y378" s="24">
        <f t="shared" ca="1" si="171"/>
        <v>160587.14807433105</v>
      </c>
      <c r="Z378" s="24">
        <f t="shared" ca="1" si="171"/>
        <v>6812812.3395091519</v>
      </c>
      <c r="AA378" s="24">
        <f t="shared" ca="1" si="171"/>
        <v>115980.21294907473</v>
      </c>
      <c r="AB378" s="24">
        <f t="shared" ca="1" si="171"/>
        <v>628867.85694508825</v>
      </c>
      <c r="AC378" s="24">
        <f t="shared" ca="1" si="171"/>
        <v>156159.14033938368</v>
      </c>
    </row>
    <row r="379" spans="2:29" hidden="1" outlineLevel="1">
      <c r="E379" s="22"/>
      <c r="F379" s="61"/>
      <c r="G379" s="20" t="str">
        <f>$G$10</f>
        <v>SUBTRAN</v>
      </c>
      <c r="H379" s="24">
        <f t="shared" ref="H379:AC379" ca="1" si="172">+H252+H370</f>
        <v>176440303.29889393</v>
      </c>
      <c r="I379" s="24">
        <f t="shared" ca="1" si="172"/>
        <v>83791818.951676488</v>
      </c>
      <c r="J379" s="24">
        <f t="shared" ca="1" si="172"/>
        <v>21449469.241533972</v>
      </c>
      <c r="K379" s="24">
        <f t="shared" ca="1" si="172"/>
        <v>249955.44040673043</v>
      </c>
      <c r="L379" s="24">
        <f t="shared" ca="1" si="172"/>
        <v>8194.594195935435</v>
      </c>
      <c r="M379" s="24">
        <f t="shared" ca="1" si="172"/>
        <v>21707619.27613664</v>
      </c>
      <c r="N379" s="24">
        <f t="shared" ca="1" si="172"/>
        <v>9348720.8168062437</v>
      </c>
      <c r="O379" s="24">
        <f t="shared" ca="1" si="172"/>
        <v>2649873.8064755122</v>
      </c>
      <c r="P379" s="24">
        <f t="shared" ca="1" si="172"/>
        <v>271434.31679679285</v>
      </c>
      <c r="Q379" s="24">
        <f t="shared" ca="1" si="172"/>
        <v>0</v>
      </c>
      <c r="R379" s="24">
        <f t="shared" ca="1" si="172"/>
        <v>12270028.940078549</v>
      </c>
      <c r="S379" s="24">
        <f t="shared" ca="1" si="172"/>
        <v>523570.35194003989</v>
      </c>
      <c r="T379" s="24">
        <f t="shared" ca="1" si="172"/>
        <v>6051363.5875641135</v>
      </c>
      <c r="U379" s="24">
        <f t="shared" ca="1" si="172"/>
        <v>49292866.745848</v>
      </c>
      <c r="V379" s="24">
        <f t="shared" ca="1" si="172"/>
        <v>0</v>
      </c>
      <c r="W379" s="24">
        <f t="shared" ca="1" si="172"/>
        <v>55867800.685352132</v>
      </c>
      <c r="X379" s="24">
        <f t="shared" ca="1" si="172"/>
        <v>2537189.8240246763</v>
      </c>
      <c r="Y379" s="24">
        <f t="shared" ca="1" si="172"/>
        <v>60703.956556009914</v>
      </c>
      <c r="Z379" s="24">
        <f t="shared" ca="1" si="172"/>
        <v>2597893.7805806864</v>
      </c>
      <c r="AA379" s="24">
        <f t="shared" ca="1" si="172"/>
        <v>41663.031803047714</v>
      </c>
      <c r="AB379" s="24">
        <f t="shared" ca="1" si="172"/>
        <v>130876.04191027684</v>
      </c>
      <c r="AC379" s="24">
        <f t="shared" ca="1" si="172"/>
        <v>32602.59135609572</v>
      </c>
    </row>
    <row r="380" spans="2:29" hidden="1" outlineLevel="1">
      <c r="E380" s="22"/>
      <c r="F380" s="61"/>
      <c r="G380" s="20" t="str">
        <f>$G$11</f>
        <v>DISTPRI</v>
      </c>
      <c r="H380" s="24">
        <f t="shared" ref="H380:AC380" ca="1" si="173">+H253+H371</f>
        <v>377019018.33789349</v>
      </c>
      <c r="I380" s="24">
        <f t="shared" ca="1" si="173"/>
        <v>250528630.27095526</v>
      </c>
      <c r="J380" s="24">
        <f t="shared" ca="1" si="173"/>
        <v>63073495.456903577</v>
      </c>
      <c r="K380" s="24">
        <f t="shared" ca="1" si="173"/>
        <v>736045.08799454197</v>
      </c>
      <c r="L380" s="24">
        <f t="shared" ca="1" si="173"/>
        <v>0</v>
      </c>
      <c r="M380" s="24">
        <f t="shared" ca="1" si="173"/>
        <v>63809540.544898123</v>
      </c>
      <c r="N380" s="24">
        <f t="shared" ca="1" si="173"/>
        <v>27199038.380711637</v>
      </c>
      <c r="O380" s="24">
        <f t="shared" ca="1" si="173"/>
        <v>7721219.3556838129</v>
      </c>
      <c r="P380" s="24">
        <f t="shared" ca="1" si="173"/>
        <v>0</v>
      </c>
      <c r="Q380" s="24">
        <f t="shared" ca="1" si="173"/>
        <v>0</v>
      </c>
      <c r="R380" s="24">
        <f t="shared" ca="1" si="173"/>
        <v>34920257.736395448</v>
      </c>
      <c r="S380" s="24">
        <f t="shared" ca="1" si="173"/>
        <v>1551261.0970309172</v>
      </c>
      <c r="T380" s="24">
        <f t="shared" ca="1" si="173"/>
        <v>17942504.475983873</v>
      </c>
      <c r="U380" s="24">
        <f t="shared" ca="1" si="173"/>
        <v>0</v>
      </c>
      <c r="V380" s="24">
        <f t="shared" ca="1" si="173"/>
        <v>0</v>
      </c>
      <c r="W380" s="24">
        <f t="shared" ca="1" si="173"/>
        <v>19493765.573014788</v>
      </c>
      <c r="X380" s="24">
        <f t="shared" ca="1" si="173"/>
        <v>7381360.7477175323</v>
      </c>
      <c r="Y380" s="24">
        <f t="shared" ca="1" si="173"/>
        <v>176851.30156211113</v>
      </c>
      <c r="Z380" s="24">
        <f t="shared" ca="1" si="173"/>
        <v>7558212.0492796423</v>
      </c>
      <c r="AA380" s="24">
        <f t="shared" ca="1" si="173"/>
        <v>126994.54648617952</v>
      </c>
      <c r="AB380" s="24">
        <f t="shared" ca="1" si="173"/>
        <v>465521.97523497685</v>
      </c>
      <c r="AC380" s="24">
        <f t="shared" ca="1" si="173"/>
        <v>116095.6416290162</v>
      </c>
    </row>
    <row r="381" spans="2:29" hidden="1" outlineLevel="1">
      <c r="E381" s="22"/>
      <c r="F381" s="61"/>
      <c r="G381" s="20" t="str">
        <f>$G$12</f>
        <v>DISTSEC</v>
      </c>
      <c r="H381" s="24">
        <f t="shared" ref="H381:AC381" ca="1" si="174">+H254+H372</f>
        <v>165250214.11159772</v>
      </c>
      <c r="I381" s="24">
        <f t="shared" ca="1" si="174"/>
        <v>123376101.03830986</v>
      </c>
      <c r="J381" s="24">
        <f t="shared" ca="1" si="174"/>
        <v>27696299.79110077</v>
      </c>
      <c r="K381" s="24">
        <f t="shared" ca="1" si="174"/>
        <v>0</v>
      </c>
      <c r="L381" s="24">
        <f t="shared" ca="1" si="174"/>
        <v>0</v>
      </c>
      <c r="M381" s="24">
        <f t="shared" ca="1" si="174"/>
        <v>27696299.79110077</v>
      </c>
      <c r="N381" s="24">
        <f t="shared" ca="1" si="174"/>
        <v>9763237.6536137871</v>
      </c>
      <c r="O381" s="24">
        <f t="shared" ca="1" si="174"/>
        <v>0</v>
      </c>
      <c r="P381" s="24">
        <f t="shared" ca="1" si="174"/>
        <v>0</v>
      </c>
      <c r="Q381" s="24">
        <f t="shared" ca="1" si="174"/>
        <v>0</v>
      </c>
      <c r="R381" s="24">
        <f t="shared" ca="1" si="174"/>
        <v>9763237.6536137871</v>
      </c>
      <c r="S381" s="24">
        <f t="shared" ca="1" si="174"/>
        <v>432126.33113185538</v>
      </c>
      <c r="T381" s="24">
        <f t="shared" ca="1" si="174"/>
        <v>0</v>
      </c>
      <c r="U381" s="24">
        <f t="shared" ca="1" si="174"/>
        <v>0</v>
      </c>
      <c r="V381" s="24">
        <f t="shared" ca="1" si="174"/>
        <v>0</v>
      </c>
      <c r="W381" s="24">
        <f t="shared" ca="1" si="174"/>
        <v>432126.33113185538</v>
      </c>
      <c r="X381" s="24">
        <f t="shared" ca="1" si="174"/>
        <v>2717254.6784574278</v>
      </c>
      <c r="Y381" s="24">
        <f t="shared" ca="1" si="174"/>
        <v>0</v>
      </c>
      <c r="Z381" s="24">
        <f t="shared" ca="1" si="174"/>
        <v>2717254.6784574278</v>
      </c>
      <c r="AA381" s="24">
        <f t="shared" ca="1" si="174"/>
        <v>44308.300322240939</v>
      </c>
      <c r="AB381" s="24">
        <f t="shared" ca="1" si="174"/>
        <v>978394.69678948342</v>
      </c>
      <c r="AC381" s="24">
        <f t="shared" ca="1" si="174"/>
        <v>242491.62187226425</v>
      </c>
    </row>
    <row r="382" spans="2:29" hidden="1" outlineLevel="1">
      <c r="E382" s="22"/>
      <c r="F382" s="61"/>
      <c r="G382" s="20" t="str">
        <f>$G$13</f>
        <v>ENERGY</v>
      </c>
      <c r="H382" s="24">
        <f t="shared" ref="H382:AC382" ca="1" si="175">+H255+H373</f>
        <v>17611590.034717523</v>
      </c>
      <c r="I382" s="24">
        <f t="shared" ca="1" si="175"/>
        <v>6402385.0111927716</v>
      </c>
      <c r="J382" s="24">
        <f t="shared" ca="1" si="175"/>
        <v>2066473.2036822166</v>
      </c>
      <c r="K382" s="24">
        <f t="shared" ca="1" si="175"/>
        <v>23657.197596047117</v>
      </c>
      <c r="L382" s="24">
        <f t="shared" ca="1" si="175"/>
        <v>599.59020802729219</v>
      </c>
      <c r="M382" s="24">
        <f t="shared" ca="1" si="175"/>
        <v>2090729.9914862909</v>
      </c>
      <c r="N382" s="24">
        <f t="shared" ca="1" si="175"/>
        <v>1000002.9582145873</v>
      </c>
      <c r="O382" s="24">
        <f t="shared" ca="1" si="175"/>
        <v>279130.71829041198</v>
      </c>
      <c r="P382" s="24">
        <f t="shared" ca="1" si="175"/>
        <v>22098.990590862984</v>
      </c>
      <c r="Q382" s="24">
        <f t="shared" ca="1" si="175"/>
        <v>4530.1919667805623</v>
      </c>
      <c r="R382" s="24">
        <f t="shared" ca="1" si="175"/>
        <v>1305762.8590626428</v>
      </c>
      <c r="S382" s="24">
        <f t="shared" ca="1" si="175"/>
        <v>66634.761514454687</v>
      </c>
      <c r="T382" s="24">
        <f t="shared" ca="1" si="175"/>
        <v>796339.32565866585</v>
      </c>
      <c r="U382" s="24">
        <f t="shared" ca="1" si="175"/>
        <v>5629746.421062706</v>
      </c>
      <c r="V382" s="24">
        <f t="shared" ca="1" si="175"/>
        <v>902221.2844168921</v>
      </c>
      <c r="W382" s="24">
        <f t="shared" ca="1" si="175"/>
        <v>7394941.7926527187</v>
      </c>
      <c r="X382" s="24">
        <f t="shared" ca="1" si="175"/>
        <v>271246.66714394948</v>
      </c>
      <c r="Y382" s="24">
        <f t="shared" ca="1" si="175"/>
        <v>6375.2546729062287</v>
      </c>
      <c r="Z382" s="24">
        <f t="shared" ca="1" si="175"/>
        <v>277621.92181685573</v>
      </c>
      <c r="AA382" s="24">
        <f t="shared" ca="1" si="175"/>
        <v>6228.1077873800177</v>
      </c>
      <c r="AB382" s="24">
        <f t="shared" ca="1" si="175"/>
        <v>107167.76749790664</v>
      </c>
      <c r="AC382" s="24">
        <f t="shared" ca="1" si="175"/>
        <v>26752.583220966062</v>
      </c>
    </row>
    <row r="383" spans="2:29" hidden="1" outlineLevel="1">
      <c r="E383" s="22"/>
      <c r="F383" s="61"/>
      <c r="G383" s="20" t="str">
        <f>$G$14</f>
        <v>CUSTOMER</v>
      </c>
      <c r="H383" s="24">
        <f t="shared" ref="H383:AC383" ca="1" si="176">+H256+H374</f>
        <v>343436946.21786624</v>
      </c>
      <c r="I383" s="24">
        <f t="shared" ca="1" si="176"/>
        <v>248349000.13913065</v>
      </c>
      <c r="J383" s="24">
        <f t="shared" ca="1" si="176"/>
        <v>60616423.230724916</v>
      </c>
      <c r="K383" s="24">
        <f t="shared" ca="1" si="176"/>
        <v>497187.75643758732</v>
      </c>
      <c r="L383" s="24">
        <f t="shared" ca="1" si="176"/>
        <v>70865.268425346338</v>
      </c>
      <c r="M383" s="24">
        <f t="shared" ca="1" si="176"/>
        <v>61184476.255587861</v>
      </c>
      <c r="N383" s="24">
        <f t="shared" ca="1" si="176"/>
        <v>1016070.2480105169</v>
      </c>
      <c r="O383" s="24">
        <f t="shared" ca="1" si="176"/>
        <v>416717.75674354157</v>
      </c>
      <c r="P383" s="24">
        <f t="shared" ca="1" si="176"/>
        <v>203277.70824188332</v>
      </c>
      <c r="Q383" s="24">
        <f t="shared" ca="1" si="176"/>
        <v>87073.845694472257</v>
      </c>
      <c r="R383" s="24">
        <f t="shared" ca="1" si="176"/>
        <v>1723139.5586904138</v>
      </c>
      <c r="S383" s="24">
        <f t="shared" ca="1" si="176"/>
        <v>14641.635025063932</v>
      </c>
      <c r="T383" s="24">
        <f t="shared" ca="1" si="176"/>
        <v>259509.40206657632</v>
      </c>
      <c r="U383" s="24">
        <f t="shared" ca="1" si="176"/>
        <v>527081.96649979008</v>
      </c>
      <c r="V383" s="24">
        <f t="shared" ca="1" si="176"/>
        <v>130616.21111486774</v>
      </c>
      <c r="W383" s="24">
        <f t="shared" ca="1" si="176"/>
        <v>931849.21470629843</v>
      </c>
      <c r="X383" s="24">
        <f t="shared" ca="1" si="176"/>
        <v>343788.05558151915</v>
      </c>
      <c r="Y383" s="24">
        <f t="shared" ca="1" si="176"/>
        <v>5298.2885317423115</v>
      </c>
      <c r="Z383" s="24">
        <f t="shared" ca="1" si="176"/>
        <v>349086.3441132615</v>
      </c>
      <c r="AA383" s="24">
        <f t="shared" ca="1" si="176"/>
        <v>20394.658908052501</v>
      </c>
      <c r="AB383" s="24">
        <f t="shared" ca="1" si="176"/>
        <v>26802722.113878712</v>
      </c>
      <c r="AC383" s="24">
        <f t="shared" ca="1" si="176"/>
        <v>4076277.9328509415</v>
      </c>
    </row>
    <row r="384" spans="2:29" collapsed="1">
      <c r="B384" s="59" t="s">
        <v>138</v>
      </c>
      <c r="E384" s="24">
        <f>+E257+E375</f>
        <v>1954798334.78</v>
      </c>
      <c r="F384" s="61"/>
      <c r="G384" s="20" t="str">
        <f>$G$15</f>
        <v>TOTAL</v>
      </c>
      <c r="H384" s="24">
        <f ca="1">+H257+H375</f>
        <v>1954798334.779999</v>
      </c>
      <c r="I384" s="24">
        <f t="shared" ref="I384:AC384" ca="1" si="177">+I257+I375</f>
        <v>1141517730.4546485</v>
      </c>
      <c r="J384" s="24">
        <f t="shared" ca="1" si="177"/>
        <v>283440135.19198453</v>
      </c>
      <c r="K384" s="24">
        <f t="shared" ca="1" si="177"/>
        <v>2775819.4910127916</v>
      </c>
      <c r="L384" s="24">
        <f t="shared" ca="1" si="177"/>
        <v>110921.27104581321</v>
      </c>
      <c r="M384" s="24">
        <f t="shared" ca="1" si="177"/>
        <v>286326875.95404315</v>
      </c>
      <c r="N384" s="24">
        <f t="shared" ca="1" si="177"/>
        <v>93740720.226103038</v>
      </c>
      <c r="O384" s="24">
        <f t="shared" ca="1" si="177"/>
        <v>24000526.264297951</v>
      </c>
      <c r="P384" s="24">
        <f t="shared" ca="1" si="177"/>
        <v>1520316.5360507648</v>
      </c>
      <c r="Q384" s="24">
        <f t="shared" ca="1" si="177"/>
        <v>307648.00642560492</v>
      </c>
      <c r="R384" s="24">
        <f t="shared" ca="1" si="177"/>
        <v>119569211.03287733</v>
      </c>
      <c r="S384" s="24">
        <f t="shared" ca="1" si="177"/>
        <v>5316245.9252559543</v>
      </c>
      <c r="T384" s="24">
        <f t="shared" ca="1" si="177"/>
        <v>54789830.672929816</v>
      </c>
      <c r="U384" s="24">
        <f t="shared" ca="1" si="177"/>
        <v>254073153.09017479</v>
      </c>
      <c r="V384" s="24">
        <f t="shared" ca="1" si="177"/>
        <v>32193104.939344686</v>
      </c>
      <c r="W384" s="24">
        <f t="shared" ca="1" si="177"/>
        <v>346372334.6277054</v>
      </c>
      <c r="X384" s="24">
        <f t="shared" ca="1" si="177"/>
        <v>25577339.691203423</v>
      </c>
      <c r="Y384" s="24">
        <f t="shared" ca="1" si="177"/>
        <v>546795.01090419898</v>
      </c>
      <c r="Z384" s="24">
        <f t="shared" ca="1" si="177"/>
        <v>26124134.702107616</v>
      </c>
      <c r="AA384" s="24">
        <f t="shared" ca="1" si="177"/>
        <v>454498.69737239159</v>
      </c>
      <c r="AB384" s="24">
        <f t="shared" ca="1" si="177"/>
        <v>29649967.780101679</v>
      </c>
      <c r="AC384" s="24">
        <f t="shared" ca="1" si="177"/>
        <v>4783581.5311435256</v>
      </c>
    </row>
    <row r="385" spans="4:29">
      <c r="E385" s="24"/>
      <c r="F385" s="302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</row>
    <row r="386" spans="4:29" hidden="1" outlineLevel="1">
      <c r="F386" s="61" t="str">
        <f>F393</f>
        <v>RB_GUP_EPIS_T</v>
      </c>
      <c r="G386" s="20" t="str">
        <f>$G$8</f>
        <v>PRODUCTION</v>
      </c>
      <c r="H386" s="24">
        <f t="shared" ref="H386:H401" si="178">SUBTOTAL(9,I386:AC386)</f>
        <v>0</v>
      </c>
      <c r="I386" s="25">
        <f>VLOOKUP(CONCATENATE($F386," ",$G386),AllocFactorMatrix,(I$4+1),FALSE)*$E393</f>
        <v>0</v>
      </c>
      <c r="J386" s="25">
        <f>VLOOKUP(CONCATENATE($F386," ",$G386),AllocFactorMatrix,(J$4+1),FALSE)*$E393</f>
        <v>0</v>
      </c>
      <c r="K386" s="25">
        <f>VLOOKUP(CONCATENATE($F386," ",$G386),AllocFactorMatrix,(K$4+1),FALSE)*$E393</f>
        <v>0</v>
      </c>
      <c r="L386" s="25">
        <f>VLOOKUP(CONCATENATE($F386," ",$G386),AllocFactorMatrix,(L$4+1),FALSE)*$E393</f>
        <v>0</v>
      </c>
      <c r="M386" s="25">
        <f t="shared" ref="M386:M393" si="179">SUBTOTAL(9,J386:L386)</f>
        <v>0</v>
      </c>
      <c r="N386" s="25">
        <f>VLOOKUP(CONCATENATE($F386," ",$G386),AllocFactorMatrix,(N$4+1),FALSE)*$E393</f>
        <v>0</v>
      </c>
      <c r="O386" s="25">
        <f>VLOOKUP(CONCATENATE($F386," ",$G386),AllocFactorMatrix,(O$4+1),FALSE)*$E393</f>
        <v>0</v>
      </c>
      <c r="P386" s="25">
        <f>VLOOKUP(CONCATENATE($F386," ",$G386),AllocFactorMatrix,(P$4+1),FALSE)*$E393</f>
        <v>0</v>
      </c>
      <c r="Q386" s="25">
        <f>VLOOKUP(CONCATENATE($F386," ",$G386),AllocFactorMatrix,(Q$4+1),FALSE)*$E393</f>
        <v>0</v>
      </c>
      <c r="R386" s="25">
        <f t="shared" ref="R386:R393" si="180">SUBTOTAL(9,N386:Q386)</f>
        <v>0</v>
      </c>
      <c r="S386" s="25">
        <f>VLOOKUP(CONCATENATE($F386," ",$G386),AllocFactorMatrix,(S$4+1),FALSE)*$E393</f>
        <v>0</v>
      </c>
      <c r="T386" s="25">
        <f>VLOOKUP(CONCATENATE($F386," ",$G386),AllocFactorMatrix,(T$4+1),FALSE)*$E393</f>
        <v>0</v>
      </c>
      <c r="U386" s="25">
        <f>VLOOKUP(CONCATENATE($F386," ",$G386),AllocFactorMatrix,(U$4+1),FALSE)*$E393</f>
        <v>0</v>
      </c>
      <c r="V386" s="25">
        <f>VLOOKUP(CONCATENATE($F386," ",$G386),AllocFactorMatrix,(V$4+1),FALSE)*$E393</f>
        <v>0</v>
      </c>
      <c r="W386" s="25">
        <f>SUBTOTAL(9,S386:V386)</f>
        <v>0</v>
      </c>
      <c r="X386" s="25">
        <f>VLOOKUP(CONCATENATE($F386," ",$G386),AllocFactorMatrix,(X$4+1),FALSE)*$E393</f>
        <v>0</v>
      </c>
      <c r="Y386" s="25">
        <f>VLOOKUP(CONCATENATE($F386," ",$G386),AllocFactorMatrix,(Y$4+1),FALSE)*$E393</f>
        <v>0</v>
      </c>
      <c r="Z386" s="25">
        <f t="shared" ref="Z386:Z393" si="181">SUBTOTAL(9,X386:Y386)</f>
        <v>0</v>
      </c>
      <c r="AA386" s="25">
        <f>VLOOKUP(CONCATENATE($F386," ",$G386),AllocFactorMatrix,(AA$4+1),FALSE)*$E393</f>
        <v>0</v>
      </c>
      <c r="AB386" s="25">
        <f>VLOOKUP(CONCATENATE($F386," ",$G386),AllocFactorMatrix,(AB$4+1),FALSE)*$E393</f>
        <v>0</v>
      </c>
      <c r="AC386" s="25">
        <f>VLOOKUP(CONCATENATE($F386," ",$G386),AllocFactorMatrix,(AC$4+1),FALSE)*$E393</f>
        <v>0</v>
      </c>
    </row>
    <row r="387" spans="4:29" hidden="1" outlineLevel="1">
      <c r="F387" s="61" t="str">
        <f>F393</f>
        <v>RB_GUP_EPIS_T</v>
      </c>
      <c r="G387" s="20" t="str">
        <f>$G$9</f>
        <v>BULKTRAN</v>
      </c>
      <c r="H387" s="24">
        <f t="shared" si="178"/>
        <v>0</v>
      </c>
      <c r="I387" s="25">
        <f>VLOOKUP(CONCATENATE($F387," ",$G387),AllocFactorMatrix,(I$4+1),FALSE)*$E393</f>
        <v>0</v>
      </c>
      <c r="J387" s="25">
        <f>VLOOKUP(CONCATENATE($F387," ",$G387),AllocFactorMatrix,(J$4+1),FALSE)*$E393</f>
        <v>0</v>
      </c>
      <c r="K387" s="25">
        <f>VLOOKUP(CONCATENATE($F387," ",$G387),AllocFactorMatrix,(K$4+1),FALSE)*$E393</f>
        <v>0</v>
      </c>
      <c r="L387" s="25">
        <f>VLOOKUP(CONCATENATE($F387," ",$G387),AllocFactorMatrix,(L$4+1),FALSE)*$E393</f>
        <v>0</v>
      </c>
      <c r="M387" s="25">
        <f t="shared" si="179"/>
        <v>0</v>
      </c>
      <c r="N387" s="25">
        <f>VLOOKUP(CONCATENATE($F387," ",$G387),AllocFactorMatrix,(N$4+1),FALSE)*$E393</f>
        <v>0</v>
      </c>
      <c r="O387" s="25">
        <f>VLOOKUP(CONCATENATE($F387," ",$G387),AllocFactorMatrix,(O$4+1),FALSE)*$E393</f>
        <v>0</v>
      </c>
      <c r="P387" s="25">
        <f>VLOOKUP(CONCATENATE($F387," ",$G387),AllocFactorMatrix,(P$4+1),FALSE)*$E393</f>
        <v>0</v>
      </c>
      <c r="Q387" s="25">
        <f>VLOOKUP(CONCATENATE($F387," ",$G387),AllocFactorMatrix,(Q$4+1),FALSE)*$E393</f>
        <v>0</v>
      </c>
      <c r="R387" s="25">
        <f t="shared" si="180"/>
        <v>0</v>
      </c>
      <c r="S387" s="25">
        <f>VLOOKUP(CONCATENATE($F387," ",$G387),AllocFactorMatrix,(S$4+1),FALSE)*$E393</f>
        <v>0</v>
      </c>
      <c r="T387" s="25">
        <f>VLOOKUP(CONCATENATE($F387," ",$G387),AllocFactorMatrix,(T$4+1),FALSE)*$E393</f>
        <v>0</v>
      </c>
      <c r="U387" s="25">
        <f>VLOOKUP(CONCATENATE($F387," ",$G387),AllocFactorMatrix,(U$4+1),FALSE)*$E393</f>
        <v>0</v>
      </c>
      <c r="V387" s="25">
        <f>VLOOKUP(CONCATENATE($F387," ",$G387),AllocFactorMatrix,(V$4+1),FALSE)*$E393</f>
        <v>0</v>
      </c>
      <c r="W387" s="25">
        <f t="shared" ref="W387:W393" si="182">SUBTOTAL(9,S387:V387)</f>
        <v>0</v>
      </c>
      <c r="X387" s="25">
        <f>VLOOKUP(CONCATENATE($F387," ",$G387),AllocFactorMatrix,(X$4+1),FALSE)*$E393</f>
        <v>0</v>
      </c>
      <c r="Y387" s="25">
        <f>VLOOKUP(CONCATENATE($F387," ",$G387),AllocFactorMatrix,(Y$4+1),FALSE)*$E393</f>
        <v>0</v>
      </c>
      <c r="Z387" s="25">
        <f t="shared" si="181"/>
        <v>0</v>
      </c>
      <c r="AA387" s="25">
        <f>VLOOKUP(CONCATENATE($F387," ",$G387),AllocFactorMatrix,(AA$4+1),FALSE)*$E393</f>
        <v>0</v>
      </c>
      <c r="AB387" s="25">
        <f>VLOOKUP(CONCATENATE($F387," ",$G387),AllocFactorMatrix,(AB$4+1),FALSE)*$E393</f>
        <v>0</v>
      </c>
      <c r="AC387" s="25">
        <f>VLOOKUP(CONCATENATE($F387," ",$G387),AllocFactorMatrix,(AC$4+1),FALSE)*$E393</f>
        <v>0</v>
      </c>
    </row>
    <row r="388" spans="4:29" hidden="1" outlineLevel="1">
      <c r="F388" s="61" t="str">
        <f>F393</f>
        <v>RB_GUP_EPIS_T</v>
      </c>
      <c r="G388" s="20" t="str">
        <f>$G$10</f>
        <v>SUBTRAN</v>
      </c>
      <c r="H388" s="24">
        <f t="shared" si="178"/>
        <v>0</v>
      </c>
      <c r="I388" s="25">
        <f>VLOOKUP(CONCATENATE($F388," ",$G388),AllocFactorMatrix,(I$4+1),FALSE)*$E393</f>
        <v>0</v>
      </c>
      <c r="J388" s="25">
        <f>VLOOKUP(CONCATENATE($F388," ",$G388),AllocFactorMatrix,(J$4+1),FALSE)*$E393</f>
        <v>0</v>
      </c>
      <c r="K388" s="25">
        <f>VLOOKUP(CONCATENATE($F388," ",$G388),AllocFactorMatrix,(K$4+1),FALSE)*$E393</f>
        <v>0</v>
      </c>
      <c r="L388" s="25">
        <f>VLOOKUP(CONCATENATE($F388," ",$G388),AllocFactorMatrix,(L$4+1),FALSE)*$E393</f>
        <v>0</v>
      </c>
      <c r="M388" s="25">
        <f t="shared" si="179"/>
        <v>0</v>
      </c>
      <c r="N388" s="25">
        <f>VLOOKUP(CONCATENATE($F388," ",$G388),AllocFactorMatrix,(N$4+1),FALSE)*$E393</f>
        <v>0</v>
      </c>
      <c r="O388" s="25">
        <f>VLOOKUP(CONCATENATE($F388," ",$G388),AllocFactorMatrix,(O$4+1),FALSE)*$E393</f>
        <v>0</v>
      </c>
      <c r="P388" s="25">
        <f>VLOOKUP(CONCATENATE($F388," ",$G388),AllocFactorMatrix,(P$4+1),FALSE)*$E393</f>
        <v>0</v>
      </c>
      <c r="Q388" s="25">
        <f>VLOOKUP(CONCATENATE($F388," ",$G388),AllocFactorMatrix,(Q$4+1),FALSE)*$E393</f>
        <v>0</v>
      </c>
      <c r="R388" s="25">
        <f t="shared" si="180"/>
        <v>0</v>
      </c>
      <c r="S388" s="25">
        <f>VLOOKUP(CONCATENATE($F388," ",$G388),AllocFactorMatrix,(S$4+1),FALSE)*$E393</f>
        <v>0</v>
      </c>
      <c r="T388" s="25">
        <f>VLOOKUP(CONCATENATE($F388," ",$G388),AllocFactorMatrix,(T$4+1),FALSE)*$E393</f>
        <v>0</v>
      </c>
      <c r="U388" s="25">
        <f>VLOOKUP(CONCATENATE($F388," ",$G388),AllocFactorMatrix,(U$4+1),FALSE)*$E393</f>
        <v>0</v>
      </c>
      <c r="V388" s="25">
        <f>VLOOKUP(CONCATENATE($F388," ",$G388),AllocFactorMatrix,(V$4+1),FALSE)*$E393</f>
        <v>0</v>
      </c>
      <c r="W388" s="25">
        <f t="shared" si="182"/>
        <v>0</v>
      </c>
      <c r="X388" s="25">
        <f>VLOOKUP(CONCATENATE($F388," ",$G388),AllocFactorMatrix,(X$4+1),FALSE)*$E393</f>
        <v>0</v>
      </c>
      <c r="Y388" s="25">
        <f>VLOOKUP(CONCATENATE($F388," ",$G388),AllocFactorMatrix,(Y$4+1),FALSE)*$E393</f>
        <v>0</v>
      </c>
      <c r="Z388" s="25">
        <f t="shared" si="181"/>
        <v>0</v>
      </c>
      <c r="AA388" s="25">
        <f>VLOOKUP(CONCATENATE($F388," ",$G388),AllocFactorMatrix,(AA$4+1),FALSE)*$E393</f>
        <v>0</v>
      </c>
      <c r="AB388" s="25">
        <f>VLOOKUP(CONCATENATE($F388," ",$G388),AllocFactorMatrix,(AB$4+1),FALSE)*$E393</f>
        <v>0</v>
      </c>
      <c r="AC388" s="25">
        <f>VLOOKUP(CONCATENATE($F388," ",$G388),AllocFactorMatrix,(AC$4+1),FALSE)*$E393</f>
        <v>0</v>
      </c>
    </row>
    <row r="389" spans="4:29" hidden="1" outlineLevel="1">
      <c r="F389" s="61" t="str">
        <f>F393</f>
        <v>RB_GUP_EPIS_T</v>
      </c>
      <c r="G389" s="20" t="str">
        <f>$G$11</f>
        <v>DISTPRI</v>
      </c>
      <c r="H389" s="24">
        <f t="shared" si="178"/>
        <v>0</v>
      </c>
      <c r="I389" s="25">
        <f>VLOOKUP(CONCATENATE($F389," ",$G389),AllocFactorMatrix,(I$4+1),FALSE)*$E393</f>
        <v>0</v>
      </c>
      <c r="J389" s="25">
        <f>VLOOKUP(CONCATENATE($F389," ",$G389),AllocFactorMatrix,(J$4+1),FALSE)*$E393</f>
        <v>0</v>
      </c>
      <c r="K389" s="25">
        <f>VLOOKUP(CONCATENATE($F389," ",$G389),AllocFactorMatrix,(K$4+1),FALSE)*$E393</f>
        <v>0</v>
      </c>
      <c r="L389" s="25">
        <f>VLOOKUP(CONCATENATE($F389," ",$G389),AllocFactorMatrix,(L$4+1),FALSE)*$E393</f>
        <v>0</v>
      </c>
      <c r="M389" s="25">
        <f t="shared" si="179"/>
        <v>0</v>
      </c>
      <c r="N389" s="25">
        <f>VLOOKUP(CONCATENATE($F389," ",$G389),AllocFactorMatrix,(N$4+1),FALSE)*$E393</f>
        <v>0</v>
      </c>
      <c r="O389" s="25">
        <f>VLOOKUP(CONCATENATE($F389," ",$G389),AllocFactorMatrix,(O$4+1),FALSE)*$E393</f>
        <v>0</v>
      </c>
      <c r="P389" s="25">
        <f>VLOOKUP(CONCATENATE($F389," ",$G389),AllocFactorMatrix,(P$4+1),FALSE)*$E393</f>
        <v>0</v>
      </c>
      <c r="Q389" s="25">
        <f>VLOOKUP(CONCATENATE($F389," ",$G389),AllocFactorMatrix,(Q$4+1),FALSE)*$E393</f>
        <v>0</v>
      </c>
      <c r="R389" s="25">
        <f t="shared" si="180"/>
        <v>0</v>
      </c>
      <c r="S389" s="25">
        <f>VLOOKUP(CONCATENATE($F389," ",$G389),AllocFactorMatrix,(S$4+1),FALSE)*$E393</f>
        <v>0</v>
      </c>
      <c r="T389" s="25">
        <f>VLOOKUP(CONCATENATE($F389," ",$G389),AllocFactorMatrix,(T$4+1),FALSE)*$E393</f>
        <v>0</v>
      </c>
      <c r="U389" s="25">
        <f>VLOOKUP(CONCATENATE($F389," ",$G389),AllocFactorMatrix,(U$4+1),FALSE)*$E393</f>
        <v>0</v>
      </c>
      <c r="V389" s="25">
        <f>VLOOKUP(CONCATENATE($F389," ",$G389),AllocFactorMatrix,(V$4+1),FALSE)*$E393</f>
        <v>0</v>
      </c>
      <c r="W389" s="25">
        <f t="shared" si="182"/>
        <v>0</v>
      </c>
      <c r="X389" s="25">
        <f>VLOOKUP(CONCATENATE($F389," ",$G389),AllocFactorMatrix,(X$4+1),FALSE)*$E393</f>
        <v>0</v>
      </c>
      <c r="Y389" s="25">
        <f>VLOOKUP(CONCATENATE($F389," ",$G389),AllocFactorMatrix,(Y$4+1),FALSE)*$E393</f>
        <v>0</v>
      </c>
      <c r="Z389" s="25">
        <f t="shared" si="181"/>
        <v>0</v>
      </c>
      <c r="AA389" s="25">
        <f>VLOOKUP(CONCATENATE($F389," ",$G389),AllocFactorMatrix,(AA$4+1),FALSE)*$E393</f>
        <v>0</v>
      </c>
      <c r="AB389" s="25">
        <f>VLOOKUP(CONCATENATE($F389," ",$G389),AllocFactorMatrix,(AB$4+1),FALSE)*$E393</f>
        <v>0</v>
      </c>
      <c r="AC389" s="25">
        <f>VLOOKUP(CONCATENATE($F389," ",$G389),AllocFactorMatrix,(AC$4+1),FALSE)*$E393</f>
        <v>0</v>
      </c>
    </row>
    <row r="390" spans="4:29" hidden="1" outlineLevel="1">
      <c r="F390" s="61" t="str">
        <f>F393</f>
        <v>RB_GUP_EPIS_T</v>
      </c>
      <c r="G390" s="20" t="str">
        <f>$G$12</f>
        <v>DISTSEC</v>
      </c>
      <c r="H390" s="24">
        <f t="shared" si="178"/>
        <v>0</v>
      </c>
      <c r="I390" s="25">
        <f>VLOOKUP(CONCATENATE($F390," ",$G390),AllocFactorMatrix,(I$4+1),FALSE)*$E393</f>
        <v>0</v>
      </c>
      <c r="J390" s="25">
        <f>VLOOKUP(CONCATENATE($F390," ",$G390),AllocFactorMatrix,(J$4+1),FALSE)*$E393</f>
        <v>0</v>
      </c>
      <c r="K390" s="25">
        <f>VLOOKUP(CONCATENATE($F390," ",$G390),AllocFactorMatrix,(K$4+1),FALSE)*$E393</f>
        <v>0</v>
      </c>
      <c r="L390" s="25">
        <f>VLOOKUP(CONCATENATE($F390," ",$G390),AllocFactorMatrix,(L$4+1),FALSE)*$E393</f>
        <v>0</v>
      </c>
      <c r="M390" s="25">
        <f t="shared" si="179"/>
        <v>0</v>
      </c>
      <c r="N390" s="25">
        <f>VLOOKUP(CONCATENATE($F390," ",$G390),AllocFactorMatrix,(N$4+1),FALSE)*$E393</f>
        <v>0</v>
      </c>
      <c r="O390" s="25">
        <f>VLOOKUP(CONCATENATE($F390," ",$G390),AllocFactorMatrix,(O$4+1),FALSE)*$E393</f>
        <v>0</v>
      </c>
      <c r="P390" s="25">
        <f>VLOOKUP(CONCATENATE($F390," ",$G390),AllocFactorMatrix,(P$4+1),FALSE)*$E393</f>
        <v>0</v>
      </c>
      <c r="Q390" s="25">
        <f>VLOOKUP(CONCATENATE($F390," ",$G390),AllocFactorMatrix,(Q$4+1),FALSE)*$E393</f>
        <v>0</v>
      </c>
      <c r="R390" s="25">
        <f t="shared" si="180"/>
        <v>0</v>
      </c>
      <c r="S390" s="25">
        <f>VLOOKUP(CONCATENATE($F390," ",$G390),AllocFactorMatrix,(S$4+1),FALSE)*$E393</f>
        <v>0</v>
      </c>
      <c r="T390" s="25">
        <f>VLOOKUP(CONCATENATE($F390," ",$G390),AllocFactorMatrix,(T$4+1),FALSE)*$E393</f>
        <v>0</v>
      </c>
      <c r="U390" s="25">
        <f>VLOOKUP(CONCATENATE($F390," ",$G390),AllocFactorMatrix,(U$4+1),FALSE)*$E393</f>
        <v>0</v>
      </c>
      <c r="V390" s="25">
        <f>VLOOKUP(CONCATENATE($F390," ",$G390),AllocFactorMatrix,(V$4+1),FALSE)*$E393</f>
        <v>0</v>
      </c>
      <c r="W390" s="25">
        <f t="shared" si="182"/>
        <v>0</v>
      </c>
      <c r="X390" s="25">
        <f>VLOOKUP(CONCATENATE($F390," ",$G390),AllocFactorMatrix,(X$4+1),FALSE)*$E393</f>
        <v>0</v>
      </c>
      <c r="Y390" s="25">
        <f>VLOOKUP(CONCATENATE($F390," ",$G390),AllocFactorMatrix,(Y$4+1),FALSE)*$E393</f>
        <v>0</v>
      </c>
      <c r="Z390" s="25">
        <f t="shared" si="181"/>
        <v>0</v>
      </c>
      <c r="AA390" s="25">
        <f>VLOOKUP(CONCATENATE($F390," ",$G390),AllocFactorMatrix,(AA$4+1),FALSE)*$E393</f>
        <v>0</v>
      </c>
      <c r="AB390" s="25">
        <f>VLOOKUP(CONCATENATE($F390," ",$G390),AllocFactorMatrix,(AB$4+1),FALSE)*$E393</f>
        <v>0</v>
      </c>
      <c r="AC390" s="25">
        <f>VLOOKUP(CONCATENATE($F390," ",$G390),AllocFactorMatrix,(AC$4+1),FALSE)*$E393</f>
        <v>0</v>
      </c>
    </row>
    <row r="391" spans="4:29" hidden="1" outlineLevel="1">
      <c r="F391" s="61" t="str">
        <f>F393</f>
        <v>RB_GUP_EPIS_T</v>
      </c>
      <c r="G391" s="20" t="str">
        <f>$G$13</f>
        <v>ENERGY</v>
      </c>
      <c r="H391" s="24">
        <f t="shared" si="178"/>
        <v>0</v>
      </c>
      <c r="I391" s="25">
        <f>VLOOKUP(CONCATENATE($F391," ",$G391),AllocFactorMatrix,(I$4+1),FALSE)*$E393</f>
        <v>0</v>
      </c>
      <c r="J391" s="25">
        <f>VLOOKUP(CONCATENATE($F391," ",$G391),AllocFactorMatrix,(J$4+1),FALSE)*$E393</f>
        <v>0</v>
      </c>
      <c r="K391" s="25">
        <f>VLOOKUP(CONCATENATE($F391," ",$G391),AllocFactorMatrix,(K$4+1),FALSE)*$E393</f>
        <v>0</v>
      </c>
      <c r="L391" s="25">
        <f>VLOOKUP(CONCATENATE($F391," ",$G391),AllocFactorMatrix,(L$4+1),FALSE)*$E393</f>
        <v>0</v>
      </c>
      <c r="M391" s="25">
        <f t="shared" si="179"/>
        <v>0</v>
      </c>
      <c r="N391" s="25">
        <f>VLOOKUP(CONCATENATE($F391," ",$G391),AllocFactorMatrix,(N$4+1),FALSE)*$E393</f>
        <v>0</v>
      </c>
      <c r="O391" s="25">
        <f>VLOOKUP(CONCATENATE($F391," ",$G391),AllocFactorMatrix,(O$4+1),FALSE)*$E393</f>
        <v>0</v>
      </c>
      <c r="P391" s="25">
        <f>VLOOKUP(CONCATENATE($F391," ",$G391),AllocFactorMatrix,(P$4+1),FALSE)*$E393</f>
        <v>0</v>
      </c>
      <c r="Q391" s="25">
        <f>VLOOKUP(CONCATENATE($F391," ",$G391),AllocFactorMatrix,(Q$4+1),FALSE)*$E393</f>
        <v>0</v>
      </c>
      <c r="R391" s="25">
        <f t="shared" si="180"/>
        <v>0</v>
      </c>
      <c r="S391" s="25">
        <f>VLOOKUP(CONCATENATE($F391," ",$G391),AllocFactorMatrix,(S$4+1),FALSE)*$E393</f>
        <v>0</v>
      </c>
      <c r="T391" s="25">
        <f>VLOOKUP(CONCATENATE($F391," ",$G391),AllocFactorMatrix,(T$4+1),FALSE)*$E393</f>
        <v>0</v>
      </c>
      <c r="U391" s="25">
        <f>VLOOKUP(CONCATENATE($F391," ",$G391),AllocFactorMatrix,(U$4+1),FALSE)*$E393</f>
        <v>0</v>
      </c>
      <c r="V391" s="25">
        <f>VLOOKUP(CONCATENATE($F391," ",$G391),AllocFactorMatrix,(V$4+1),FALSE)*$E393</f>
        <v>0</v>
      </c>
      <c r="W391" s="25">
        <f t="shared" si="182"/>
        <v>0</v>
      </c>
      <c r="X391" s="25">
        <f>VLOOKUP(CONCATENATE($F391," ",$G391),AllocFactorMatrix,(X$4+1),FALSE)*$E393</f>
        <v>0</v>
      </c>
      <c r="Y391" s="25">
        <f>VLOOKUP(CONCATENATE($F391," ",$G391),AllocFactorMatrix,(Y$4+1),FALSE)*$E393</f>
        <v>0</v>
      </c>
      <c r="Z391" s="25">
        <f t="shared" si="181"/>
        <v>0</v>
      </c>
      <c r="AA391" s="25">
        <f>VLOOKUP(CONCATENATE($F391," ",$G391),AllocFactorMatrix,(AA$4+1),FALSE)*$E393</f>
        <v>0</v>
      </c>
      <c r="AB391" s="25">
        <f>VLOOKUP(CONCATENATE($F391," ",$G391),AllocFactorMatrix,(AB$4+1),FALSE)*$E393</f>
        <v>0</v>
      </c>
      <c r="AC391" s="25">
        <f>VLOOKUP(CONCATENATE($F391," ",$G391),AllocFactorMatrix,(AC$4+1),FALSE)*$E393</f>
        <v>0</v>
      </c>
    </row>
    <row r="392" spans="4:29" hidden="1" outlineLevel="1">
      <c r="F392" s="61" t="str">
        <f>F393</f>
        <v>RB_GUP_EPIS_T</v>
      </c>
      <c r="G392" s="20" t="str">
        <f>$G$14</f>
        <v>CUSTOMER</v>
      </c>
      <c r="H392" s="24">
        <f t="shared" si="178"/>
        <v>0</v>
      </c>
      <c r="I392" s="25">
        <f>VLOOKUP(CONCATENATE($F392," ",$G392),AllocFactorMatrix,(I$4+1),FALSE)*$E393</f>
        <v>0</v>
      </c>
      <c r="J392" s="25">
        <f>VLOOKUP(CONCATENATE($F392," ",$G392),AllocFactorMatrix,(J$4+1),FALSE)*$E393</f>
        <v>0</v>
      </c>
      <c r="K392" s="25">
        <f>VLOOKUP(CONCATENATE($F392," ",$G392),AllocFactorMatrix,(K$4+1),FALSE)*$E393</f>
        <v>0</v>
      </c>
      <c r="L392" s="25">
        <f>VLOOKUP(CONCATENATE($F392," ",$G392),AllocFactorMatrix,(L$4+1),FALSE)*$E393</f>
        <v>0</v>
      </c>
      <c r="M392" s="25">
        <f t="shared" si="179"/>
        <v>0</v>
      </c>
      <c r="N392" s="25">
        <f>VLOOKUP(CONCATENATE($F392," ",$G392),AllocFactorMatrix,(N$4+1),FALSE)*$E393</f>
        <v>0</v>
      </c>
      <c r="O392" s="25">
        <f>VLOOKUP(CONCATENATE($F392," ",$G392),AllocFactorMatrix,(O$4+1),FALSE)*$E393</f>
        <v>0</v>
      </c>
      <c r="P392" s="25">
        <f>VLOOKUP(CONCATENATE($F392," ",$G392),AllocFactorMatrix,(P$4+1),FALSE)*$E393</f>
        <v>0</v>
      </c>
      <c r="Q392" s="25">
        <f>VLOOKUP(CONCATENATE($F392," ",$G392),AllocFactorMatrix,(Q$4+1),FALSE)*$E393</f>
        <v>0</v>
      </c>
      <c r="R392" s="25">
        <f t="shared" si="180"/>
        <v>0</v>
      </c>
      <c r="S392" s="25">
        <f>VLOOKUP(CONCATENATE($F392," ",$G392),AllocFactorMatrix,(S$4+1),FALSE)*$E393</f>
        <v>0</v>
      </c>
      <c r="T392" s="25">
        <f>VLOOKUP(CONCATENATE($F392," ",$G392),AllocFactorMatrix,(T$4+1),FALSE)*$E393</f>
        <v>0</v>
      </c>
      <c r="U392" s="25">
        <f>VLOOKUP(CONCATENATE($F392," ",$G392),AllocFactorMatrix,(U$4+1),FALSE)*$E393</f>
        <v>0</v>
      </c>
      <c r="V392" s="25">
        <f>VLOOKUP(CONCATENATE($F392," ",$G392),AllocFactorMatrix,(V$4+1),FALSE)*$E393</f>
        <v>0</v>
      </c>
      <c r="W392" s="25">
        <f t="shared" si="182"/>
        <v>0</v>
      </c>
      <c r="X392" s="25">
        <f>VLOOKUP(CONCATENATE($F392," ",$G392),AllocFactorMatrix,(X$4+1),FALSE)*$E393</f>
        <v>0</v>
      </c>
      <c r="Y392" s="25">
        <f>VLOOKUP(CONCATENATE($F392," ",$G392),AllocFactorMatrix,(Y$4+1),FALSE)*$E393</f>
        <v>0</v>
      </c>
      <c r="Z392" s="25">
        <f t="shared" si="181"/>
        <v>0</v>
      </c>
      <c r="AA392" s="25">
        <f>VLOOKUP(CONCATENATE($F392," ",$G392),AllocFactorMatrix,(AA$4+1),FALSE)*$E393</f>
        <v>0</v>
      </c>
      <c r="AB392" s="25">
        <f>VLOOKUP(CONCATENATE($F392," ",$G392),AllocFactorMatrix,(AB$4+1),FALSE)*$E393</f>
        <v>0</v>
      </c>
      <c r="AC392" s="25">
        <f>VLOOKUP(CONCATENATE($F392," ",$G392),AllocFactorMatrix,(AC$4+1),FALSE)*$E393</f>
        <v>0</v>
      </c>
    </row>
    <row r="393" spans="4:29" collapsed="1">
      <c r="D393" s="20" t="s">
        <v>214</v>
      </c>
      <c r="E393" s="22">
        <f>'Sch 4'!E234</f>
        <v>0</v>
      </c>
      <c r="F393" s="61" t="s">
        <v>64</v>
      </c>
      <c r="G393" s="20" t="str">
        <f>$G$15</f>
        <v>TOTAL</v>
      </c>
      <c r="H393" s="24">
        <f t="shared" si="178"/>
        <v>0</v>
      </c>
      <c r="I393" s="25">
        <f>VLOOKUP(CONCATENATE($F393," ",$G393),AllocFactorMatrix,(I$4+1),FALSE)*$E393</f>
        <v>0</v>
      </c>
      <c r="J393" s="25">
        <f>VLOOKUP(CONCATENATE($F393," ",$G393),AllocFactorMatrix,(J$4+1),FALSE)*$E393</f>
        <v>0</v>
      </c>
      <c r="K393" s="25">
        <f>VLOOKUP(CONCATENATE($F393," ",$G393),AllocFactorMatrix,(K$4+1),FALSE)*$E393</f>
        <v>0</v>
      </c>
      <c r="L393" s="25">
        <f>VLOOKUP(CONCATENATE($F393," ",$G393),AllocFactorMatrix,(L$4+1),FALSE)*$E393</f>
        <v>0</v>
      </c>
      <c r="M393" s="25">
        <f t="shared" si="179"/>
        <v>0</v>
      </c>
      <c r="N393" s="25">
        <f>VLOOKUP(CONCATENATE($F393," ",$G393),AllocFactorMatrix,(N$4+1),FALSE)*$E393</f>
        <v>0</v>
      </c>
      <c r="O393" s="25">
        <f>VLOOKUP(CONCATENATE($F393," ",$G393),AllocFactorMatrix,(O$4+1),FALSE)*$E393</f>
        <v>0</v>
      </c>
      <c r="P393" s="25">
        <f>VLOOKUP(CONCATENATE($F393," ",$G393),AllocFactorMatrix,(P$4+1),FALSE)*$E393</f>
        <v>0</v>
      </c>
      <c r="Q393" s="25">
        <f>VLOOKUP(CONCATENATE($F393," ",$G393),AllocFactorMatrix,(Q$4+1),FALSE)*$E393</f>
        <v>0</v>
      </c>
      <c r="R393" s="25">
        <f t="shared" si="180"/>
        <v>0</v>
      </c>
      <c r="S393" s="25">
        <f>VLOOKUP(CONCATENATE($F393," ",$G393),AllocFactorMatrix,(S$4+1),FALSE)*$E393</f>
        <v>0</v>
      </c>
      <c r="T393" s="25">
        <f>VLOOKUP(CONCATENATE($F393," ",$G393),AllocFactorMatrix,(T$4+1),FALSE)*$E393</f>
        <v>0</v>
      </c>
      <c r="U393" s="25">
        <f>VLOOKUP(CONCATENATE($F393," ",$G393),AllocFactorMatrix,(U$4+1),FALSE)*$E393</f>
        <v>0</v>
      </c>
      <c r="V393" s="25">
        <f>VLOOKUP(CONCATENATE($F393," ",$G393),AllocFactorMatrix,(V$4+1),FALSE)*$E393</f>
        <v>0</v>
      </c>
      <c r="W393" s="25">
        <f t="shared" si="182"/>
        <v>0</v>
      </c>
      <c r="X393" s="25">
        <f>VLOOKUP(CONCATENATE($F393," ",$G393),AllocFactorMatrix,(X$4+1),FALSE)*$E393</f>
        <v>0</v>
      </c>
      <c r="Y393" s="25">
        <f>VLOOKUP(CONCATENATE($F393," ",$G393),AllocFactorMatrix,(Y$4+1),FALSE)*$E393</f>
        <v>0</v>
      </c>
      <c r="Z393" s="25">
        <f t="shared" si="181"/>
        <v>0</v>
      </c>
      <c r="AA393" s="25">
        <f>VLOOKUP(CONCATENATE($F393," ",$G393),AllocFactorMatrix,(AA$4+1),FALSE)*$E393</f>
        <v>0</v>
      </c>
      <c r="AB393" s="25">
        <f>VLOOKUP(CONCATENATE($F393," ",$G393),AllocFactorMatrix,(AB$4+1),FALSE)*$E393</f>
        <v>0</v>
      </c>
      <c r="AC393" s="25">
        <f>VLOOKUP(CONCATENATE($F393," ",$G393),AllocFactorMatrix,(AC$4+1),FALSE)*$E393</f>
        <v>0</v>
      </c>
    </row>
    <row r="394" spans="4:29" hidden="1" outlineLevel="1">
      <c r="F394" s="61" t="str">
        <f>F401</f>
        <v>RB_GUP_EPIS_D</v>
      </c>
      <c r="G394" s="20" t="str">
        <f>$G$8</f>
        <v>PRODUCTION</v>
      </c>
      <c r="H394" s="24">
        <f t="shared" si="178"/>
        <v>0</v>
      </c>
      <c r="I394" s="25">
        <f>VLOOKUP(CONCATENATE($F394," ",$G394),AllocFactorMatrix,(I$4+1),FALSE)*$E401</f>
        <v>0</v>
      </c>
      <c r="J394" s="25">
        <f>VLOOKUP(CONCATENATE($F394," ",$G394),AllocFactorMatrix,(J$4+1),FALSE)*$E401</f>
        <v>0</v>
      </c>
      <c r="K394" s="25">
        <f>VLOOKUP(CONCATENATE($F394," ",$G394),AllocFactorMatrix,(K$4+1),FALSE)*$E401</f>
        <v>0</v>
      </c>
      <c r="L394" s="25">
        <f>VLOOKUP(CONCATENATE($F394," ",$G394),AllocFactorMatrix,(L$4+1),FALSE)*$E401</f>
        <v>0</v>
      </c>
      <c r="M394" s="25">
        <f t="shared" ref="M394:M401" si="183">SUBTOTAL(9,J394:L394)</f>
        <v>0</v>
      </c>
      <c r="N394" s="25">
        <f>VLOOKUP(CONCATENATE($F394," ",$G394),AllocFactorMatrix,(N$4+1),FALSE)*$E401</f>
        <v>0</v>
      </c>
      <c r="O394" s="25">
        <f>VLOOKUP(CONCATENATE($F394," ",$G394),AllocFactorMatrix,(O$4+1),FALSE)*$E401</f>
        <v>0</v>
      </c>
      <c r="P394" s="25">
        <f>VLOOKUP(CONCATENATE($F394," ",$G394),AllocFactorMatrix,(P$4+1),FALSE)*$E401</f>
        <v>0</v>
      </c>
      <c r="Q394" s="25">
        <f>VLOOKUP(CONCATENATE($F394," ",$G394),AllocFactorMatrix,(Q$4+1),FALSE)*$E401</f>
        <v>0</v>
      </c>
      <c r="R394" s="25">
        <f t="shared" ref="R394:R401" si="184">SUBTOTAL(9,N394:Q394)</f>
        <v>0</v>
      </c>
      <c r="S394" s="25">
        <f>VLOOKUP(CONCATENATE($F394," ",$G394),AllocFactorMatrix,(S$4+1),FALSE)*$E401</f>
        <v>0</v>
      </c>
      <c r="T394" s="25">
        <f>VLOOKUP(CONCATENATE($F394," ",$G394),AllocFactorMatrix,(T$4+1),FALSE)*$E401</f>
        <v>0</v>
      </c>
      <c r="U394" s="25">
        <f>VLOOKUP(CONCATENATE($F394," ",$G394),AllocFactorMatrix,(U$4+1),FALSE)*$E401</f>
        <v>0</v>
      </c>
      <c r="V394" s="25">
        <f>VLOOKUP(CONCATENATE($F394," ",$G394),AllocFactorMatrix,(V$4+1),FALSE)*$E401</f>
        <v>0</v>
      </c>
      <c r="W394" s="25">
        <f>SUBTOTAL(9,S394:V394)</f>
        <v>0</v>
      </c>
      <c r="X394" s="25">
        <f>VLOOKUP(CONCATENATE($F394," ",$G394),AllocFactorMatrix,(X$4+1),FALSE)*$E401</f>
        <v>0</v>
      </c>
      <c r="Y394" s="25">
        <f>VLOOKUP(CONCATENATE($F394," ",$G394),AllocFactorMatrix,(Y$4+1),FALSE)*$E401</f>
        <v>0</v>
      </c>
      <c r="Z394" s="25">
        <f t="shared" ref="Z394:Z401" si="185">SUBTOTAL(9,X394:Y394)</f>
        <v>0</v>
      </c>
      <c r="AA394" s="25">
        <f>VLOOKUP(CONCATENATE($F394," ",$G394),AllocFactorMatrix,(AA$4+1),FALSE)*$E401</f>
        <v>0</v>
      </c>
      <c r="AB394" s="25">
        <f>VLOOKUP(CONCATENATE($F394," ",$G394),AllocFactorMatrix,(AB$4+1),FALSE)*$E401</f>
        <v>0</v>
      </c>
      <c r="AC394" s="25">
        <f>VLOOKUP(CONCATENATE($F394," ",$G394),AllocFactorMatrix,(AC$4+1),FALSE)*$E401</f>
        <v>0</v>
      </c>
    </row>
    <row r="395" spans="4:29" hidden="1" outlineLevel="1">
      <c r="F395" s="61" t="str">
        <f>F401</f>
        <v>RB_GUP_EPIS_D</v>
      </c>
      <c r="G395" s="20" t="str">
        <f>$G$9</f>
        <v>BULKTRAN</v>
      </c>
      <c r="H395" s="24">
        <f t="shared" si="178"/>
        <v>0</v>
      </c>
      <c r="I395" s="25">
        <f>VLOOKUP(CONCATENATE($F395," ",$G395),AllocFactorMatrix,(I$4+1),FALSE)*$E401</f>
        <v>0</v>
      </c>
      <c r="J395" s="25">
        <f>VLOOKUP(CONCATENATE($F395," ",$G395),AllocFactorMatrix,(J$4+1),FALSE)*$E401</f>
        <v>0</v>
      </c>
      <c r="K395" s="25">
        <f>VLOOKUP(CONCATENATE($F395," ",$G395),AllocFactorMatrix,(K$4+1),FALSE)*$E401</f>
        <v>0</v>
      </c>
      <c r="L395" s="25">
        <f>VLOOKUP(CONCATENATE($F395," ",$G395),AllocFactorMatrix,(L$4+1),FALSE)*$E401</f>
        <v>0</v>
      </c>
      <c r="M395" s="25">
        <f t="shared" si="183"/>
        <v>0</v>
      </c>
      <c r="N395" s="25">
        <f>VLOOKUP(CONCATENATE($F395," ",$G395),AllocFactorMatrix,(N$4+1),FALSE)*$E401</f>
        <v>0</v>
      </c>
      <c r="O395" s="25">
        <f>VLOOKUP(CONCATENATE($F395," ",$G395),AllocFactorMatrix,(O$4+1),FALSE)*$E401</f>
        <v>0</v>
      </c>
      <c r="P395" s="25">
        <f>VLOOKUP(CONCATENATE($F395," ",$G395),AllocFactorMatrix,(P$4+1),FALSE)*$E401</f>
        <v>0</v>
      </c>
      <c r="Q395" s="25">
        <f>VLOOKUP(CONCATENATE($F395," ",$G395),AllocFactorMatrix,(Q$4+1),FALSE)*$E401</f>
        <v>0</v>
      </c>
      <c r="R395" s="25">
        <f t="shared" si="184"/>
        <v>0</v>
      </c>
      <c r="S395" s="25">
        <f>VLOOKUP(CONCATENATE($F395," ",$G395),AllocFactorMatrix,(S$4+1),FALSE)*$E401</f>
        <v>0</v>
      </c>
      <c r="T395" s="25">
        <f>VLOOKUP(CONCATENATE($F395," ",$G395),AllocFactorMatrix,(T$4+1),FALSE)*$E401</f>
        <v>0</v>
      </c>
      <c r="U395" s="25">
        <f>VLOOKUP(CONCATENATE($F395," ",$G395),AllocFactorMatrix,(U$4+1),FALSE)*$E401</f>
        <v>0</v>
      </c>
      <c r="V395" s="25">
        <f>VLOOKUP(CONCATENATE($F395," ",$G395),AllocFactorMatrix,(V$4+1),FALSE)*$E401</f>
        <v>0</v>
      </c>
      <c r="W395" s="25">
        <f t="shared" ref="W395:W401" si="186">SUBTOTAL(9,S395:V395)</f>
        <v>0</v>
      </c>
      <c r="X395" s="25">
        <f>VLOOKUP(CONCATENATE($F395," ",$G395),AllocFactorMatrix,(X$4+1),FALSE)*$E401</f>
        <v>0</v>
      </c>
      <c r="Y395" s="25">
        <f>VLOOKUP(CONCATENATE($F395," ",$G395),AllocFactorMatrix,(Y$4+1),FALSE)*$E401</f>
        <v>0</v>
      </c>
      <c r="Z395" s="25">
        <f t="shared" si="185"/>
        <v>0</v>
      </c>
      <c r="AA395" s="25">
        <f>VLOOKUP(CONCATENATE($F395," ",$G395),AllocFactorMatrix,(AA$4+1),FALSE)*$E401</f>
        <v>0</v>
      </c>
      <c r="AB395" s="25">
        <f>VLOOKUP(CONCATENATE($F395," ",$G395),AllocFactorMatrix,(AB$4+1),FALSE)*$E401</f>
        <v>0</v>
      </c>
      <c r="AC395" s="25">
        <f>VLOOKUP(CONCATENATE($F395," ",$G395),AllocFactorMatrix,(AC$4+1),FALSE)*$E401</f>
        <v>0</v>
      </c>
    </row>
    <row r="396" spans="4:29" hidden="1" outlineLevel="1">
      <c r="F396" s="61" t="str">
        <f>F401</f>
        <v>RB_GUP_EPIS_D</v>
      </c>
      <c r="G396" s="20" t="str">
        <f>$G$10</f>
        <v>SUBTRAN</v>
      </c>
      <c r="H396" s="24">
        <f t="shared" si="178"/>
        <v>0</v>
      </c>
      <c r="I396" s="25">
        <f>VLOOKUP(CONCATENATE($F396," ",$G396),AllocFactorMatrix,(I$4+1),FALSE)*$E401</f>
        <v>0</v>
      </c>
      <c r="J396" s="25">
        <f>VLOOKUP(CONCATENATE($F396," ",$G396),AllocFactorMatrix,(J$4+1),FALSE)*$E401</f>
        <v>0</v>
      </c>
      <c r="K396" s="25">
        <f>VLOOKUP(CONCATENATE($F396," ",$G396),AllocFactorMatrix,(K$4+1),FALSE)*$E401</f>
        <v>0</v>
      </c>
      <c r="L396" s="25">
        <f>VLOOKUP(CONCATENATE($F396," ",$G396),AllocFactorMatrix,(L$4+1),FALSE)*$E401</f>
        <v>0</v>
      </c>
      <c r="M396" s="25">
        <f t="shared" si="183"/>
        <v>0</v>
      </c>
      <c r="N396" s="25">
        <f>VLOOKUP(CONCATENATE($F396," ",$G396),AllocFactorMatrix,(N$4+1),FALSE)*$E401</f>
        <v>0</v>
      </c>
      <c r="O396" s="25">
        <f>VLOOKUP(CONCATENATE($F396," ",$G396),AllocFactorMatrix,(O$4+1),FALSE)*$E401</f>
        <v>0</v>
      </c>
      <c r="P396" s="25">
        <f>VLOOKUP(CONCATENATE($F396," ",$G396),AllocFactorMatrix,(P$4+1),FALSE)*$E401</f>
        <v>0</v>
      </c>
      <c r="Q396" s="25">
        <f>VLOOKUP(CONCATENATE($F396," ",$G396),AllocFactorMatrix,(Q$4+1),FALSE)*$E401</f>
        <v>0</v>
      </c>
      <c r="R396" s="25">
        <f t="shared" si="184"/>
        <v>0</v>
      </c>
      <c r="S396" s="25">
        <f>VLOOKUP(CONCATENATE($F396," ",$G396),AllocFactorMatrix,(S$4+1),FALSE)*$E401</f>
        <v>0</v>
      </c>
      <c r="T396" s="25">
        <f>VLOOKUP(CONCATENATE($F396," ",$G396),AllocFactorMatrix,(T$4+1),FALSE)*$E401</f>
        <v>0</v>
      </c>
      <c r="U396" s="25">
        <f>VLOOKUP(CONCATENATE($F396," ",$G396),AllocFactorMatrix,(U$4+1),FALSE)*$E401</f>
        <v>0</v>
      </c>
      <c r="V396" s="25">
        <f>VLOOKUP(CONCATENATE($F396," ",$G396),AllocFactorMatrix,(V$4+1),FALSE)*$E401</f>
        <v>0</v>
      </c>
      <c r="W396" s="25">
        <f t="shared" si="186"/>
        <v>0</v>
      </c>
      <c r="X396" s="25">
        <f>VLOOKUP(CONCATENATE($F396," ",$G396),AllocFactorMatrix,(X$4+1),FALSE)*$E401</f>
        <v>0</v>
      </c>
      <c r="Y396" s="25">
        <f>VLOOKUP(CONCATENATE($F396," ",$G396),AllocFactorMatrix,(Y$4+1),FALSE)*$E401</f>
        <v>0</v>
      </c>
      <c r="Z396" s="25">
        <f t="shared" si="185"/>
        <v>0</v>
      </c>
      <c r="AA396" s="25">
        <f>VLOOKUP(CONCATENATE($F396," ",$G396),AllocFactorMatrix,(AA$4+1),FALSE)*$E401</f>
        <v>0</v>
      </c>
      <c r="AB396" s="25">
        <f>VLOOKUP(CONCATENATE($F396," ",$G396),AllocFactorMatrix,(AB$4+1),FALSE)*$E401</f>
        <v>0</v>
      </c>
      <c r="AC396" s="25">
        <f>VLOOKUP(CONCATENATE($F396," ",$G396),AllocFactorMatrix,(AC$4+1),FALSE)*$E401</f>
        <v>0</v>
      </c>
    </row>
    <row r="397" spans="4:29" hidden="1" outlineLevel="1">
      <c r="F397" s="61" t="str">
        <f>F401</f>
        <v>RB_GUP_EPIS_D</v>
      </c>
      <c r="G397" s="20" t="str">
        <f>$G$11</f>
        <v>DISTPRI</v>
      </c>
      <c r="H397" s="24">
        <f t="shared" si="178"/>
        <v>343189.91673549986</v>
      </c>
      <c r="I397" s="25">
        <f>VLOOKUP(CONCATENATE($F397," ",$G397),AllocFactorMatrix,(I$4+1),FALSE)*$E401</f>
        <v>228049.2377853778</v>
      </c>
      <c r="J397" s="25">
        <f>VLOOKUP(CONCATENATE($F397," ",$G397),AllocFactorMatrix,(J$4+1),FALSE)*$E401</f>
        <v>57414.047040650454</v>
      </c>
      <c r="K397" s="25">
        <f>VLOOKUP(CONCATENATE($F397," ",$G397),AllocFactorMatrix,(K$4+1),FALSE)*$E401</f>
        <v>670.00135318381069</v>
      </c>
      <c r="L397" s="25">
        <f>VLOOKUP(CONCATENATE($F397," ",$G397),AllocFactorMatrix,(L$4+1),FALSE)*$E401</f>
        <v>0</v>
      </c>
      <c r="M397" s="25">
        <f t="shared" si="183"/>
        <v>58084.048393834266</v>
      </c>
      <c r="N397" s="25">
        <f>VLOOKUP(CONCATENATE($F397," ",$G397),AllocFactorMatrix,(N$4+1),FALSE)*$E401</f>
        <v>24758.527456554857</v>
      </c>
      <c r="O397" s="25">
        <f>VLOOKUP(CONCATENATE($F397," ",$G397),AllocFactorMatrix,(O$4+1),FALSE)*$E401</f>
        <v>7028.4110320365962</v>
      </c>
      <c r="P397" s="25">
        <f>VLOOKUP(CONCATENATE($F397," ",$G397),AllocFactorMatrix,(P$4+1),FALSE)*$E401</f>
        <v>0</v>
      </c>
      <c r="Q397" s="25">
        <f>VLOOKUP(CONCATENATE($F397," ",$G397),AllocFactorMatrix,(Q$4+1),FALSE)*$E401</f>
        <v>0</v>
      </c>
      <c r="R397" s="25">
        <f t="shared" si="184"/>
        <v>31786.938488591455</v>
      </c>
      <c r="S397" s="25">
        <f>VLOOKUP(CONCATENATE($F397," ",$G397),AllocFactorMatrix,(S$4+1),FALSE)*$E401</f>
        <v>1412.0697917894729</v>
      </c>
      <c r="T397" s="25">
        <f>VLOOKUP(CONCATENATE($F397," ",$G397),AllocFactorMatrix,(T$4+1),FALSE)*$E401</f>
        <v>16332.562331432766</v>
      </c>
      <c r="U397" s="25">
        <f>VLOOKUP(CONCATENATE($F397," ",$G397),AllocFactorMatrix,(U$4+1),FALSE)*$E401</f>
        <v>0</v>
      </c>
      <c r="V397" s="25">
        <f>VLOOKUP(CONCATENATE($F397," ",$G397),AllocFactorMatrix,(V$4+1),FALSE)*$E401</f>
        <v>0</v>
      </c>
      <c r="W397" s="25">
        <f t="shared" si="186"/>
        <v>17744.63212322224</v>
      </c>
      <c r="X397" s="25">
        <f>VLOOKUP(CONCATENATE($F397," ",$G397),AllocFactorMatrix,(X$4+1),FALSE)*$E401</f>
        <v>6719.0472023709553</v>
      </c>
      <c r="Y397" s="25">
        <f>VLOOKUP(CONCATENATE($F397," ",$G397),AllocFactorMatrix,(Y$4+1),FALSE)*$E401</f>
        <v>160.98281653067875</v>
      </c>
      <c r="Z397" s="25">
        <f t="shared" si="185"/>
        <v>6880.0300189016343</v>
      </c>
      <c r="AA397" s="25">
        <f>VLOOKUP(CONCATENATE($F397," ",$G397),AllocFactorMatrix,(AA$4+1),FALSE)*$E401</f>
        <v>115.59960032412522</v>
      </c>
      <c r="AB397" s="25">
        <f>VLOOKUP(CONCATENATE($F397," ",$G397),AllocFactorMatrix,(AB$4+1),FALSE)*$E401</f>
        <v>423.7516946061703</v>
      </c>
      <c r="AC397" s="25">
        <f>VLOOKUP(CONCATENATE($F397," ",$G397),AllocFactorMatrix,(AC$4+1),FALSE)*$E401</f>
        <v>105.6786306422038</v>
      </c>
    </row>
    <row r="398" spans="4:29" hidden="1" outlineLevel="1">
      <c r="F398" s="61" t="str">
        <f>F401</f>
        <v>RB_GUP_EPIS_D</v>
      </c>
      <c r="G398" s="20" t="str">
        <f>$G$12</f>
        <v>DISTSEC</v>
      </c>
      <c r="H398" s="24">
        <f t="shared" si="178"/>
        <v>152663.97540847817</v>
      </c>
      <c r="I398" s="25">
        <f>VLOOKUP(CONCATENATE($F398," ",$G398),AllocFactorMatrix,(I$4+1),FALSE)*$E401</f>
        <v>113979.19304471604</v>
      </c>
      <c r="J398" s="25">
        <f>VLOOKUP(CONCATENATE($F398," ",$G398),AllocFactorMatrix,(J$4+1),FALSE)*$E401</f>
        <v>25586.818467654248</v>
      </c>
      <c r="K398" s="25">
        <f>VLOOKUP(CONCATENATE($F398," ",$G398),AllocFactorMatrix,(K$4+1),FALSE)*$E401</f>
        <v>0</v>
      </c>
      <c r="L398" s="25">
        <f>VLOOKUP(CONCATENATE($F398," ",$G398),AllocFactorMatrix,(L$4+1),FALSE)*$E401</f>
        <v>0</v>
      </c>
      <c r="M398" s="25">
        <f t="shared" si="183"/>
        <v>25586.818467654248</v>
      </c>
      <c r="N398" s="25">
        <f>VLOOKUP(CONCATENATE($F398," ",$G398),AllocFactorMatrix,(N$4+1),FALSE)*$E401</f>
        <v>9019.623248729069</v>
      </c>
      <c r="O398" s="25">
        <f>VLOOKUP(CONCATENATE($F398," ",$G398),AllocFactorMatrix,(O$4+1),FALSE)*$E401</f>
        <v>0</v>
      </c>
      <c r="P398" s="25">
        <f>VLOOKUP(CONCATENATE($F398," ",$G398),AllocFactorMatrix,(P$4+1),FALSE)*$E401</f>
        <v>0</v>
      </c>
      <c r="Q398" s="25">
        <f>VLOOKUP(CONCATENATE($F398," ",$G398),AllocFactorMatrix,(Q$4+1),FALSE)*$E401</f>
        <v>0</v>
      </c>
      <c r="R398" s="25">
        <f t="shared" si="184"/>
        <v>9019.623248729069</v>
      </c>
      <c r="S398" s="25">
        <f>VLOOKUP(CONCATENATE($F398," ",$G398),AllocFactorMatrix,(S$4+1),FALSE)*$E401</f>
        <v>399.21354380042214</v>
      </c>
      <c r="T398" s="25">
        <f>VLOOKUP(CONCATENATE($F398," ",$G398),AllocFactorMatrix,(T$4+1),FALSE)*$E401</f>
        <v>0</v>
      </c>
      <c r="U398" s="25">
        <f>VLOOKUP(CONCATENATE($F398," ",$G398),AllocFactorMatrix,(U$4+1),FALSE)*$E401</f>
        <v>0</v>
      </c>
      <c r="V398" s="25">
        <f>VLOOKUP(CONCATENATE($F398," ",$G398),AllocFactorMatrix,(V$4+1),FALSE)*$E401</f>
        <v>0</v>
      </c>
      <c r="W398" s="25">
        <f t="shared" si="186"/>
        <v>399.21354380042214</v>
      </c>
      <c r="X398" s="25">
        <f>VLOOKUP(CONCATENATE($F398," ",$G398),AllocFactorMatrix,(X$4+1),FALSE)*$E401</f>
        <v>2510.2956969874413</v>
      </c>
      <c r="Y398" s="25">
        <f>VLOOKUP(CONCATENATE($F398," ",$G398),AllocFactorMatrix,(Y$4+1),FALSE)*$E401</f>
        <v>0</v>
      </c>
      <c r="Z398" s="25">
        <f t="shared" si="185"/>
        <v>2510.2956969874413</v>
      </c>
      <c r="AA398" s="25">
        <f>VLOOKUP(CONCATENATE($F398," ",$G398),AllocFactorMatrix,(AA$4+1),FALSE)*$E401</f>
        <v>40.933570386891994</v>
      </c>
      <c r="AB398" s="25">
        <f>VLOOKUP(CONCATENATE($F398," ",$G398),AllocFactorMatrix,(AB$4+1),FALSE)*$E401</f>
        <v>903.8755243583812</v>
      </c>
      <c r="AC398" s="25">
        <f>VLOOKUP(CONCATENATE($F398," ",$G398),AllocFactorMatrix,(AC$4+1),FALSE)*$E401</f>
        <v>224.02231184565343</v>
      </c>
    </row>
    <row r="399" spans="4:29" hidden="1" outlineLevel="1">
      <c r="F399" s="61" t="str">
        <f>F401</f>
        <v>RB_GUP_EPIS_D</v>
      </c>
      <c r="G399" s="20" t="str">
        <f>$G$13</f>
        <v>ENERGY</v>
      </c>
      <c r="H399" s="24">
        <f t="shared" si="178"/>
        <v>0</v>
      </c>
      <c r="I399" s="25">
        <f>VLOOKUP(CONCATENATE($F399," ",$G399),AllocFactorMatrix,(I$4+1),FALSE)*$E401</f>
        <v>0</v>
      </c>
      <c r="J399" s="25">
        <f>VLOOKUP(CONCATENATE($F399," ",$G399),AllocFactorMatrix,(J$4+1),FALSE)*$E401</f>
        <v>0</v>
      </c>
      <c r="K399" s="25">
        <f>VLOOKUP(CONCATENATE($F399," ",$G399),AllocFactorMatrix,(K$4+1),FALSE)*$E401</f>
        <v>0</v>
      </c>
      <c r="L399" s="25">
        <f>VLOOKUP(CONCATENATE($F399," ",$G399),AllocFactorMatrix,(L$4+1),FALSE)*$E401</f>
        <v>0</v>
      </c>
      <c r="M399" s="25">
        <f t="shared" si="183"/>
        <v>0</v>
      </c>
      <c r="N399" s="25">
        <f>VLOOKUP(CONCATENATE($F399," ",$G399),AllocFactorMatrix,(N$4+1),FALSE)*$E401</f>
        <v>0</v>
      </c>
      <c r="O399" s="25">
        <f>VLOOKUP(CONCATENATE($F399," ",$G399),AllocFactorMatrix,(O$4+1),FALSE)*$E401</f>
        <v>0</v>
      </c>
      <c r="P399" s="25">
        <f>VLOOKUP(CONCATENATE($F399," ",$G399),AllocFactorMatrix,(P$4+1),FALSE)*$E401</f>
        <v>0</v>
      </c>
      <c r="Q399" s="25">
        <f>VLOOKUP(CONCATENATE($F399," ",$G399),AllocFactorMatrix,(Q$4+1),FALSE)*$E401</f>
        <v>0</v>
      </c>
      <c r="R399" s="25">
        <f t="shared" si="184"/>
        <v>0</v>
      </c>
      <c r="S399" s="25">
        <f>VLOOKUP(CONCATENATE($F399," ",$G399),AllocFactorMatrix,(S$4+1),FALSE)*$E401</f>
        <v>0</v>
      </c>
      <c r="T399" s="25">
        <f>VLOOKUP(CONCATENATE($F399," ",$G399),AllocFactorMatrix,(T$4+1),FALSE)*$E401</f>
        <v>0</v>
      </c>
      <c r="U399" s="25">
        <f>VLOOKUP(CONCATENATE($F399," ",$G399),AllocFactorMatrix,(U$4+1),FALSE)*$E401</f>
        <v>0</v>
      </c>
      <c r="V399" s="25">
        <f>VLOOKUP(CONCATENATE($F399," ",$G399),AllocFactorMatrix,(V$4+1),FALSE)*$E401</f>
        <v>0</v>
      </c>
      <c r="W399" s="25">
        <f t="shared" si="186"/>
        <v>0</v>
      </c>
      <c r="X399" s="25">
        <f>VLOOKUP(CONCATENATE($F399," ",$G399),AllocFactorMatrix,(X$4+1),FALSE)*$E401</f>
        <v>0</v>
      </c>
      <c r="Y399" s="25">
        <f>VLOOKUP(CONCATENATE($F399," ",$G399),AllocFactorMatrix,(Y$4+1),FALSE)*$E401</f>
        <v>0</v>
      </c>
      <c r="Z399" s="25">
        <f t="shared" si="185"/>
        <v>0</v>
      </c>
      <c r="AA399" s="25">
        <f>VLOOKUP(CONCATENATE($F399," ",$G399),AllocFactorMatrix,(AA$4+1),FALSE)*$E401</f>
        <v>0</v>
      </c>
      <c r="AB399" s="25">
        <f>VLOOKUP(CONCATENATE($F399," ",$G399),AllocFactorMatrix,(AB$4+1),FALSE)*$E401</f>
        <v>0</v>
      </c>
      <c r="AC399" s="25">
        <f>VLOOKUP(CONCATENATE($F399," ",$G399),AllocFactorMatrix,(AC$4+1),FALSE)*$E401</f>
        <v>0</v>
      </c>
    </row>
    <row r="400" spans="4:29" hidden="1" outlineLevel="1">
      <c r="F400" s="61" t="str">
        <f>F401</f>
        <v>RB_GUP_EPIS_D</v>
      </c>
      <c r="G400" s="20" t="str">
        <f>$G$14</f>
        <v>CUSTOMER</v>
      </c>
      <c r="H400" s="24">
        <f t="shared" si="178"/>
        <v>305817.3178560221</v>
      </c>
      <c r="I400" s="25">
        <f>VLOOKUP(CONCATENATE($F400," ",$G400),AllocFactorMatrix,(I$4+1),FALSE)*$E401</f>
        <v>219595.75916649774</v>
      </c>
      <c r="J400" s="25">
        <f>VLOOKUP(CONCATENATE($F400," ",$G400),AllocFactorMatrix,(J$4+1),FALSE)*$E401</f>
        <v>53827.746443593722</v>
      </c>
      <c r="K400" s="25">
        <f>VLOOKUP(CONCATENATE($F400," ",$G400),AllocFactorMatrix,(K$4+1),FALSE)*$E401</f>
        <v>437.79504819629949</v>
      </c>
      <c r="L400" s="25">
        <f>VLOOKUP(CONCATENATE($F400," ",$G400),AllocFactorMatrix,(L$4+1),FALSE)*$E401</f>
        <v>62.457742502505162</v>
      </c>
      <c r="M400" s="25">
        <f t="shared" si="183"/>
        <v>54327.999234292525</v>
      </c>
      <c r="N400" s="25">
        <f>VLOOKUP(CONCATENATE($F400," ",$G400),AllocFactorMatrix,(N$4+1),FALSE)*$E401</f>
        <v>900.01168079659465</v>
      </c>
      <c r="O400" s="25">
        <f>VLOOKUP(CONCATENATE($F400," ",$G400),AllocFactorMatrix,(O$4+1),FALSE)*$E401</f>
        <v>366.78991771360143</v>
      </c>
      <c r="P400" s="25">
        <f>VLOOKUP(CONCATENATE($F400," ",$G400),AllocFactorMatrix,(P$4+1),FALSE)*$E401</f>
        <v>179.21063646007323</v>
      </c>
      <c r="Q400" s="25">
        <f>VLOOKUP(CONCATENATE($F400," ",$G400),AllocFactorMatrix,(Q$4+1),FALSE)*$E401</f>
        <v>76.802946013053969</v>
      </c>
      <c r="R400" s="25">
        <f t="shared" si="184"/>
        <v>1522.8151809833232</v>
      </c>
      <c r="S400" s="25">
        <f>VLOOKUP(CONCATENATE($F400," ",$G400),AllocFactorMatrix,(S$4+1),FALSE)*$E401</f>
        <v>12.958269485789106</v>
      </c>
      <c r="T400" s="25">
        <f>VLOOKUP(CONCATENATE($F400," ",$G400),AllocFactorMatrix,(T$4+1),FALSE)*$E401</f>
        <v>228.43405152938993</v>
      </c>
      <c r="U400" s="25">
        <f>VLOOKUP(CONCATENATE($F400," ",$G400),AllocFactorMatrix,(U$4+1),FALSE)*$E401</f>
        <v>464.69862222510261</v>
      </c>
      <c r="V400" s="25">
        <f>VLOOKUP(CONCATENATE($F400," ",$G400),AllocFactorMatrix,(V$4+1),FALSE)*$E401</f>
        <v>115.20512447513356</v>
      </c>
      <c r="W400" s="25">
        <f t="shared" si="186"/>
        <v>821.29606771541512</v>
      </c>
      <c r="X400" s="25">
        <f>VLOOKUP(CONCATENATE($F400," ",$G400),AllocFactorMatrix,(X$4+1),FALSE)*$E401</f>
        <v>304.72300547345856</v>
      </c>
      <c r="Y400" s="25">
        <f>VLOOKUP(CONCATENATE($F400," ",$G400),AllocFactorMatrix,(Y$4+1),FALSE)*$E401</f>
        <v>4.6600601095579544</v>
      </c>
      <c r="Z400" s="25">
        <f t="shared" si="185"/>
        <v>309.3830655830165</v>
      </c>
      <c r="AA400" s="25">
        <f>VLOOKUP(CONCATENATE($F400," ",$G400),AllocFactorMatrix,(AA$4+1),FALSE)*$E401</f>
        <v>18.098401718620565</v>
      </c>
      <c r="AB400" s="25">
        <f>VLOOKUP(CONCATENATE($F400," ",$G400),AllocFactorMatrix,(AB$4+1),FALSE)*$E401</f>
        <v>25382.418106011562</v>
      </c>
      <c r="AC400" s="25">
        <f>VLOOKUP(CONCATENATE($F400," ",$G400),AllocFactorMatrix,(AC$4+1),FALSE)*$E401</f>
        <v>3839.5486332200012</v>
      </c>
    </row>
    <row r="401" spans="2:29" collapsed="1">
      <c r="D401" s="20" t="s">
        <v>310</v>
      </c>
      <c r="E401" s="22">
        <f>'Sch 4'!G235</f>
        <v>801671.21</v>
      </c>
      <c r="F401" s="61" t="s">
        <v>65</v>
      </c>
      <c r="G401" s="20" t="str">
        <f>$G$15</f>
        <v>TOTAL</v>
      </c>
      <c r="H401" s="24">
        <f t="shared" si="178"/>
        <v>801671.21000000008</v>
      </c>
      <c r="I401" s="25">
        <f>VLOOKUP(CONCATENATE($F401," ",$G401),AllocFactorMatrix,(I$4+1),FALSE)*$E401</f>
        <v>561624.18999659165</v>
      </c>
      <c r="J401" s="25">
        <f>VLOOKUP(CONCATENATE($F401," ",$G401),AllocFactorMatrix,(J$4+1),FALSE)*$E401</f>
        <v>136828.61195189843</v>
      </c>
      <c r="K401" s="25">
        <f>VLOOKUP(CONCATENATE($F401," ",$G401),AllocFactorMatrix,(K$4+1),FALSE)*$E401</f>
        <v>1107.7964013801102</v>
      </c>
      <c r="L401" s="25">
        <f>VLOOKUP(CONCATENATE($F401," ",$G401),AllocFactorMatrix,(L$4+1),FALSE)*$E401</f>
        <v>62.457742502505162</v>
      </c>
      <c r="M401" s="25">
        <f t="shared" si="183"/>
        <v>137998.86609578104</v>
      </c>
      <c r="N401" s="25">
        <f>VLOOKUP(CONCATENATE($F401," ",$G401),AllocFactorMatrix,(N$4+1),FALSE)*$E401</f>
        <v>34678.162386080519</v>
      </c>
      <c r="O401" s="25">
        <f>VLOOKUP(CONCATENATE($F401," ",$G401),AllocFactorMatrix,(O$4+1),FALSE)*$E401</f>
        <v>7395.2009497501977</v>
      </c>
      <c r="P401" s="25">
        <f>VLOOKUP(CONCATENATE($F401," ",$G401),AllocFactorMatrix,(P$4+1),FALSE)*$E401</f>
        <v>179.21063646007323</v>
      </c>
      <c r="Q401" s="25">
        <f>VLOOKUP(CONCATENATE($F401," ",$G401),AllocFactorMatrix,(Q$4+1),FALSE)*$E401</f>
        <v>76.802946013053969</v>
      </c>
      <c r="R401" s="25">
        <f t="shared" si="184"/>
        <v>42329.376918303853</v>
      </c>
      <c r="S401" s="25">
        <f>VLOOKUP(CONCATENATE($F401," ",$G401),AllocFactorMatrix,(S$4+1),FALSE)*$E401</f>
        <v>1824.241605075684</v>
      </c>
      <c r="T401" s="25">
        <f>VLOOKUP(CONCATENATE($F401," ",$G401),AllocFactorMatrix,(T$4+1),FALSE)*$E401</f>
        <v>16560.996382962156</v>
      </c>
      <c r="U401" s="25">
        <f>VLOOKUP(CONCATENATE($F401," ",$G401),AllocFactorMatrix,(U$4+1),FALSE)*$E401</f>
        <v>464.69862222510261</v>
      </c>
      <c r="V401" s="25">
        <f>VLOOKUP(CONCATENATE($F401," ",$G401),AllocFactorMatrix,(V$4+1),FALSE)*$E401</f>
        <v>115.20512447513356</v>
      </c>
      <c r="W401" s="25">
        <f t="shared" si="186"/>
        <v>18965.141734738078</v>
      </c>
      <c r="X401" s="25">
        <f>VLOOKUP(CONCATENATE($F401," ",$G401),AllocFactorMatrix,(X$4+1),FALSE)*$E401</f>
        <v>9534.0659048318539</v>
      </c>
      <c r="Y401" s="25">
        <f>VLOOKUP(CONCATENATE($F401," ",$G401),AllocFactorMatrix,(Y$4+1),FALSE)*$E401</f>
        <v>165.64287664023669</v>
      </c>
      <c r="Z401" s="25">
        <f t="shared" si="185"/>
        <v>9699.7087814720908</v>
      </c>
      <c r="AA401" s="25">
        <f>VLOOKUP(CONCATENATE($F401," ",$G401),AllocFactorMatrix,(AA$4+1),FALSE)*$E401</f>
        <v>174.63157242963777</v>
      </c>
      <c r="AB401" s="25">
        <f>VLOOKUP(CONCATENATE($F401," ",$G401),AllocFactorMatrix,(AB$4+1),FALSE)*$E401</f>
        <v>26710.045324976116</v>
      </c>
      <c r="AC401" s="25">
        <f>VLOOKUP(CONCATENATE($F401," ",$G401),AllocFactorMatrix,(AC$4+1),FALSE)*$E401</f>
        <v>4169.2495757078586</v>
      </c>
    </row>
    <row r="402" spans="2:29">
      <c r="E402" s="22"/>
      <c r="F402" s="61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</row>
    <row r="403" spans="2:29" hidden="1" outlineLevel="1">
      <c r="F403" s="61"/>
      <c r="G403" s="20" t="str">
        <f>$G$8</f>
        <v>PRODUCTION</v>
      </c>
      <c r="H403" s="22">
        <f t="shared" ref="H403:AC403" si="187">+H386+H394</f>
        <v>0</v>
      </c>
      <c r="I403" s="22">
        <f t="shared" si="187"/>
        <v>0</v>
      </c>
      <c r="J403" s="22">
        <f t="shared" si="187"/>
        <v>0</v>
      </c>
      <c r="K403" s="22">
        <f t="shared" si="187"/>
        <v>0</v>
      </c>
      <c r="L403" s="22">
        <f t="shared" si="187"/>
        <v>0</v>
      </c>
      <c r="M403" s="22">
        <f t="shared" si="187"/>
        <v>0</v>
      </c>
      <c r="N403" s="22">
        <f t="shared" si="187"/>
        <v>0</v>
      </c>
      <c r="O403" s="22">
        <f t="shared" si="187"/>
        <v>0</v>
      </c>
      <c r="P403" s="22">
        <f t="shared" si="187"/>
        <v>0</v>
      </c>
      <c r="Q403" s="22">
        <f t="shared" si="187"/>
        <v>0</v>
      </c>
      <c r="R403" s="22">
        <f t="shared" si="187"/>
        <v>0</v>
      </c>
      <c r="S403" s="22">
        <f t="shared" si="187"/>
        <v>0</v>
      </c>
      <c r="T403" s="22">
        <f t="shared" si="187"/>
        <v>0</v>
      </c>
      <c r="U403" s="22">
        <f t="shared" si="187"/>
        <v>0</v>
      </c>
      <c r="V403" s="22">
        <f t="shared" si="187"/>
        <v>0</v>
      </c>
      <c r="W403" s="22">
        <f t="shared" si="187"/>
        <v>0</v>
      </c>
      <c r="X403" s="22">
        <f t="shared" si="187"/>
        <v>0</v>
      </c>
      <c r="Y403" s="22">
        <f t="shared" si="187"/>
        <v>0</v>
      </c>
      <c r="Z403" s="22">
        <f t="shared" si="187"/>
        <v>0</v>
      </c>
      <c r="AA403" s="22">
        <f t="shared" si="187"/>
        <v>0</v>
      </c>
      <c r="AB403" s="22">
        <f t="shared" si="187"/>
        <v>0</v>
      </c>
      <c r="AC403" s="22">
        <f t="shared" si="187"/>
        <v>0</v>
      </c>
    </row>
    <row r="404" spans="2:29" hidden="1" outlineLevel="1">
      <c r="F404" s="61"/>
      <c r="G404" s="20" t="str">
        <f>$G$9</f>
        <v>BULKTRAN</v>
      </c>
      <c r="H404" s="22">
        <f t="shared" ref="H404:AC404" si="188">+H387+H395</f>
        <v>0</v>
      </c>
      <c r="I404" s="22">
        <f t="shared" si="188"/>
        <v>0</v>
      </c>
      <c r="J404" s="22">
        <f t="shared" si="188"/>
        <v>0</v>
      </c>
      <c r="K404" s="22">
        <f t="shared" si="188"/>
        <v>0</v>
      </c>
      <c r="L404" s="22">
        <f t="shared" si="188"/>
        <v>0</v>
      </c>
      <c r="M404" s="22">
        <f t="shared" si="188"/>
        <v>0</v>
      </c>
      <c r="N404" s="22">
        <f t="shared" si="188"/>
        <v>0</v>
      </c>
      <c r="O404" s="22">
        <f t="shared" si="188"/>
        <v>0</v>
      </c>
      <c r="P404" s="22">
        <f t="shared" si="188"/>
        <v>0</v>
      </c>
      <c r="Q404" s="22">
        <f t="shared" si="188"/>
        <v>0</v>
      </c>
      <c r="R404" s="22">
        <f t="shared" si="188"/>
        <v>0</v>
      </c>
      <c r="S404" s="22">
        <f t="shared" si="188"/>
        <v>0</v>
      </c>
      <c r="T404" s="22">
        <f t="shared" si="188"/>
        <v>0</v>
      </c>
      <c r="U404" s="22">
        <f t="shared" si="188"/>
        <v>0</v>
      </c>
      <c r="V404" s="22">
        <f t="shared" si="188"/>
        <v>0</v>
      </c>
      <c r="W404" s="22">
        <f t="shared" si="188"/>
        <v>0</v>
      </c>
      <c r="X404" s="22">
        <f t="shared" si="188"/>
        <v>0</v>
      </c>
      <c r="Y404" s="22">
        <f t="shared" si="188"/>
        <v>0</v>
      </c>
      <c r="Z404" s="22">
        <f t="shared" si="188"/>
        <v>0</v>
      </c>
      <c r="AA404" s="22">
        <f t="shared" si="188"/>
        <v>0</v>
      </c>
      <c r="AB404" s="22">
        <f t="shared" si="188"/>
        <v>0</v>
      </c>
      <c r="AC404" s="22">
        <f t="shared" si="188"/>
        <v>0</v>
      </c>
    </row>
    <row r="405" spans="2:29" hidden="1" outlineLevel="1">
      <c r="F405" s="61"/>
      <c r="G405" s="20" t="str">
        <f>$G$10</f>
        <v>SUBTRAN</v>
      </c>
      <c r="H405" s="22">
        <f t="shared" ref="H405:AC405" si="189">+H388+H396</f>
        <v>0</v>
      </c>
      <c r="I405" s="22">
        <f t="shared" si="189"/>
        <v>0</v>
      </c>
      <c r="J405" s="22">
        <f t="shared" si="189"/>
        <v>0</v>
      </c>
      <c r="K405" s="22">
        <f t="shared" si="189"/>
        <v>0</v>
      </c>
      <c r="L405" s="22">
        <f t="shared" si="189"/>
        <v>0</v>
      </c>
      <c r="M405" s="22">
        <f t="shared" si="189"/>
        <v>0</v>
      </c>
      <c r="N405" s="22">
        <f t="shared" si="189"/>
        <v>0</v>
      </c>
      <c r="O405" s="22">
        <f t="shared" si="189"/>
        <v>0</v>
      </c>
      <c r="P405" s="22">
        <f t="shared" si="189"/>
        <v>0</v>
      </c>
      <c r="Q405" s="22">
        <f t="shared" si="189"/>
        <v>0</v>
      </c>
      <c r="R405" s="22">
        <f t="shared" si="189"/>
        <v>0</v>
      </c>
      <c r="S405" s="22">
        <f t="shared" si="189"/>
        <v>0</v>
      </c>
      <c r="T405" s="22">
        <f t="shared" si="189"/>
        <v>0</v>
      </c>
      <c r="U405" s="22">
        <f t="shared" si="189"/>
        <v>0</v>
      </c>
      <c r="V405" s="22">
        <f t="shared" si="189"/>
        <v>0</v>
      </c>
      <c r="W405" s="22">
        <f t="shared" si="189"/>
        <v>0</v>
      </c>
      <c r="X405" s="22">
        <f t="shared" si="189"/>
        <v>0</v>
      </c>
      <c r="Y405" s="22">
        <f t="shared" si="189"/>
        <v>0</v>
      </c>
      <c r="Z405" s="22">
        <f t="shared" si="189"/>
        <v>0</v>
      </c>
      <c r="AA405" s="22">
        <f t="shared" si="189"/>
        <v>0</v>
      </c>
      <c r="AB405" s="22">
        <f t="shared" si="189"/>
        <v>0</v>
      </c>
      <c r="AC405" s="22">
        <f t="shared" si="189"/>
        <v>0</v>
      </c>
    </row>
    <row r="406" spans="2:29" hidden="1" outlineLevel="1">
      <c r="F406" s="61"/>
      <c r="G406" s="20" t="str">
        <f>$G$11</f>
        <v>DISTPRI</v>
      </c>
      <c r="H406" s="22">
        <f t="shared" ref="H406:AC406" si="190">+H389+H397</f>
        <v>343189.91673549986</v>
      </c>
      <c r="I406" s="22">
        <f t="shared" si="190"/>
        <v>228049.2377853778</v>
      </c>
      <c r="J406" s="22">
        <f t="shared" si="190"/>
        <v>57414.047040650454</v>
      </c>
      <c r="K406" s="22">
        <f t="shared" si="190"/>
        <v>670.00135318381069</v>
      </c>
      <c r="L406" s="22">
        <f t="shared" si="190"/>
        <v>0</v>
      </c>
      <c r="M406" s="22">
        <f t="shared" si="190"/>
        <v>58084.048393834266</v>
      </c>
      <c r="N406" s="22">
        <f t="shared" si="190"/>
        <v>24758.527456554857</v>
      </c>
      <c r="O406" s="22">
        <f t="shared" si="190"/>
        <v>7028.4110320365962</v>
      </c>
      <c r="P406" s="22">
        <f t="shared" si="190"/>
        <v>0</v>
      </c>
      <c r="Q406" s="22">
        <f t="shared" si="190"/>
        <v>0</v>
      </c>
      <c r="R406" s="22">
        <f t="shared" si="190"/>
        <v>31786.938488591455</v>
      </c>
      <c r="S406" s="22">
        <f t="shared" si="190"/>
        <v>1412.0697917894729</v>
      </c>
      <c r="T406" s="22">
        <f t="shared" si="190"/>
        <v>16332.562331432766</v>
      </c>
      <c r="U406" s="22">
        <f t="shared" si="190"/>
        <v>0</v>
      </c>
      <c r="V406" s="22">
        <f t="shared" si="190"/>
        <v>0</v>
      </c>
      <c r="W406" s="22">
        <f t="shared" si="190"/>
        <v>17744.63212322224</v>
      </c>
      <c r="X406" s="22">
        <f t="shared" si="190"/>
        <v>6719.0472023709553</v>
      </c>
      <c r="Y406" s="22">
        <f t="shared" si="190"/>
        <v>160.98281653067875</v>
      </c>
      <c r="Z406" s="22">
        <f t="shared" si="190"/>
        <v>6880.0300189016343</v>
      </c>
      <c r="AA406" s="22">
        <f t="shared" si="190"/>
        <v>115.59960032412522</v>
      </c>
      <c r="AB406" s="22">
        <f t="shared" si="190"/>
        <v>423.7516946061703</v>
      </c>
      <c r="AC406" s="22">
        <f t="shared" si="190"/>
        <v>105.6786306422038</v>
      </c>
    </row>
    <row r="407" spans="2:29" hidden="1" outlineLevel="1">
      <c r="F407" s="61"/>
      <c r="G407" s="20" t="str">
        <f>$G$12</f>
        <v>DISTSEC</v>
      </c>
      <c r="H407" s="22">
        <f t="shared" ref="H407:AC407" si="191">+H390+H398</f>
        <v>152663.97540847817</v>
      </c>
      <c r="I407" s="22">
        <f t="shared" si="191"/>
        <v>113979.19304471604</v>
      </c>
      <c r="J407" s="22">
        <f t="shared" si="191"/>
        <v>25586.818467654248</v>
      </c>
      <c r="K407" s="22">
        <f t="shared" si="191"/>
        <v>0</v>
      </c>
      <c r="L407" s="22">
        <f t="shared" si="191"/>
        <v>0</v>
      </c>
      <c r="M407" s="22">
        <f t="shared" si="191"/>
        <v>25586.818467654248</v>
      </c>
      <c r="N407" s="22">
        <f t="shared" si="191"/>
        <v>9019.623248729069</v>
      </c>
      <c r="O407" s="22">
        <f t="shared" si="191"/>
        <v>0</v>
      </c>
      <c r="P407" s="22">
        <f t="shared" si="191"/>
        <v>0</v>
      </c>
      <c r="Q407" s="22">
        <f t="shared" si="191"/>
        <v>0</v>
      </c>
      <c r="R407" s="22">
        <f t="shared" si="191"/>
        <v>9019.623248729069</v>
      </c>
      <c r="S407" s="22">
        <f t="shared" si="191"/>
        <v>399.21354380042214</v>
      </c>
      <c r="T407" s="22">
        <f t="shared" si="191"/>
        <v>0</v>
      </c>
      <c r="U407" s="22">
        <f t="shared" si="191"/>
        <v>0</v>
      </c>
      <c r="V407" s="22">
        <f t="shared" si="191"/>
        <v>0</v>
      </c>
      <c r="W407" s="22">
        <f t="shared" si="191"/>
        <v>399.21354380042214</v>
      </c>
      <c r="X407" s="22">
        <f t="shared" si="191"/>
        <v>2510.2956969874413</v>
      </c>
      <c r="Y407" s="22">
        <f t="shared" si="191"/>
        <v>0</v>
      </c>
      <c r="Z407" s="22">
        <f t="shared" si="191"/>
        <v>2510.2956969874413</v>
      </c>
      <c r="AA407" s="22">
        <f t="shared" si="191"/>
        <v>40.933570386891994</v>
      </c>
      <c r="AB407" s="22">
        <f t="shared" si="191"/>
        <v>903.8755243583812</v>
      </c>
      <c r="AC407" s="22">
        <f t="shared" si="191"/>
        <v>224.02231184565343</v>
      </c>
    </row>
    <row r="408" spans="2:29" hidden="1" outlineLevel="1">
      <c r="F408" s="61"/>
      <c r="G408" s="20" t="str">
        <f>$G$13</f>
        <v>ENERGY</v>
      </c>
      <c r="H408" s="22">
        <f t="shared" ref="H408:AC408" si="192">+H391+H399</f>
        <v>0</v>
      </c>
      <c r="I408" s="22">
        <f t="shared" si="192"/>
        <v>0</v>
      </c>
      <c r="J408" s="22">
        <f t="shared" si="192"/>
        <v>0</v>
      </c>
      <c r="K408" s="22">
        <f t="shared" si="192"/>
        <v>0</v>
      </c>
      <c r="L408" s="22">
        <f t="shared" si="192"/>
        <v>0</v>
      </c>
      <c r="M408" s="22">
        <f t="shared" si="192"/>
        <v>0</v>
      </c>
      <c r="N408" s="22">
        <f t="shared" si="192"/>
        <v>0</v>
      </c>
      <c r="O408" s="22">
        <f t="shared" si="192"/>
        <v>0</v>
      </c>
      <c r="P408" s="22">
        <f t="shared" si="192"/>
        <v>0</v>
      </c>
      <c r="Q408" s="22">
        <f t="shared" si="192"/>
        <v>0</v>
      </c>
      <c r="R408" s="22">
        <f t="shared" si="192"/>
        <v>0</v>
      </c>
      <c r="S408" s="22">
        <f t="shared" si="192"/>
        <v>0</v>
      </c>
      <c r="T408" s="22">
        <f t="shared" si="192"/>
        <v>0</v>
      </c>
      <c r="U408" s="22">
        <f t="shared" si="192"/>
        <v>0</v>
      </c>
      <c r="V408" s="22">
        <f t="shared" si="192"/>
        <v>0</v>
      </c>
      <c r="W408" s="22">
        <f t="shared" si="192"/>
        <v>0</v>
      </c>
      <c r="X408" s="22">
        <f t="shared" si="192"/>
        <v>0</v>
      </c>
      <c r="Y408" s="22">
        <f t="shared" si="192"/>
        <v>0</v>
      </c>
      <c r="Z408" s="22">
        <f t="shared" si="192"/>
        <v>0</v>
      </c>
      <c r="AA408" s="22">
        <f t="shared" si="192"/>
        <v>0</v>
      </c>
      <c r="AB408" s="22">
        <f t="shared" si="192"/>
        <v>0</v>
      </c>
      <c r="AC408" s="22">
        <f t="shared" si="192"/>
        <v>0</v>
      </c>
    </row>
    <row r="409" spans="2:29" hidden="1" outlineLevel="1">
      <c r="F409" s="61"/>
      <c r="G409" s="20" t="str">
        <f>$G$14</f>
        <v>CUSTOMER</v>
      </c>
      <c r="H409" s="22">
        <f t="shared" ref="H409:AC409" si="193">+H392+H400</f>
        <v>305817.3178560221</v>
      </c>
      <c r="I409" s="22">
        <f t="shared" si="193"/>
        <v>219595.75916649774</v>
      </c>
      <c r="J409" s="22">
        <f t="shared" si="193"/>
        <v>53827.746443593722</v>
      </c>
      <c r="K409" s="22">
        <f t="shared" si="193"/>
        <v>437.79504819629949</v>
      </c>
      <c r="L409" s="22">
        <f t="shared" si="193"/>
        <v>62.457742502505162</v>
      </c>
      <c r="M409" s="22">
        <f t="shared" si="193"/>
        <v>54327.999234292525</v>
      </c>
      <c r="N409" s="22">
        <f t="shared" si="193"/>
        <v>900.01168079659465</v>
      </c>
      <c r="O409" s="22">
        <f t="shared" si="193"/>
        <v>366.78991771360143</v>
      </c>
      <c r="P409" s="22">
        <f t="shared" si="193"/>
        <v>179.21063646007323</v>
      </c>
      <c r="Q409" s="22">
        <f t="shared" si="193"/>
        <v>76.802946013053969</v>
      </c>
      <c r="R409" s="22">
        <f t="shared" si="193"/>
        <v>1522.8151809833232</v>
      </c>
      <c r="S409" s="22">
        <f t="shared" si="193"/>
        <v>12.958269485789106</v>
      </c>
      <c r="T409" s="22">
        <f t="shared" si="193"/>
        <v>228.43405152938993</v>
      </c>
      <c r="U409" s="22">
        <f t="shared" si="193"/>
        <v>464.69862222510261</v>
      </c>
      <c r="V409" s="22">
        <f t="shared" si="193"/>
        <v>115.20512447513356</v>
      </c>
      <c r="W409" s="22">
        <f t="shared" si="193"/>
        <v>821.29606771541512</v>
      </c>
      <c r="X409" s="22">
        <f t="shared" si="193"/>
        <v>304.72300547345856</v>
      </c>
      <c r="Y409" s="22">
        <f t="shared" si="193"/>
        <v>4.6600601095579544</v>
      </c>
      <c r="Z409" s="22">
        <f t="shared" si="193"/>
        <v>309.3830655830165</v>
      </c>
      <c r="AA409" s="22">
        <f t="shared" si="193"/>
        <v>18.098401718620565</v>
      </c>
      <c r="AB409" s="22">
        <f t="shared" si="193"/>
        <v>25382.418106011562</v>
      </c>
      <c r="AC409" s="22">
        <f t="shared" si="193"/>
        <v>3839.5486332200012</v>
      </c>
    </row>
    <row r="410" spans="2:29" collapsed="1">
      <c r="C410" s="20" t="s">
        <v>363</v>
      </c>
      <c r="E410" s="22">
        <f>+E393+E401</f>
        <v>801671.21</v>
      </c>
      <c r="F410" s="61"/>
      <c r="G410" s="20" t="str">
        <f>$G$15</f>
        <v>TOTAL</v>
      </c>
      <c r="H410" s="22">
        <f t="shared" ref="H410:AC410" si="194">+H393+H401</f>
        <v>801671.21000000008</v>
      </c>
      <c r="I410" s="22">
        <f t="shared" si="194"/>
        <v>561624.18999659165</v>
      </c>
      <c r="J410" s="22">
        <f t="shared" si="194"/>
        <v>136828.61195189843</v>
      </c>
      <c r="K410" s="22">
        <f t="shared" si="194"/>
        <v>1107.7964013801102</v>
      </c>
      <c r="L410" s="22">
        <f t="shared" si="194"/>
        <v>62.457742502505162</v>
      </c>
      <c r="M410" s="22">
        <f t="shared" si="194"/>
        <v>137998.86609578104</v>
      </c>
      <c r="N410" s="22">
        <f t="shared" si="194"/>
        <v>34678.162386080519</v>
      </c>
      <c r="O410" s="22">
        <f t="shared" si="194"/>
        <v>7395.2009497501977</v>
      </c>
      <c r="P410" s="22">
        <f t="shared" si="194"/>
        <v>179.21063646007323</v>
      </c>
      <c r="Q410" s="22">
        <f t="shared" si="194"/>
        <v>76.802946013053969</v>
      </c>
      <c r="R410" s="22">
        <f t="shared" si="194"/>
        <v>42329.376918303853</v>
      </c>
      <c r="S410" s="22">
        <f t="shared" si="194"/>
        <v>1824.241605075684</v>
      </c>
      <c r="T410" s="22">
        <f t="shared" si="194"/>
        <v>16560.996382962156</v>
      </c>
      <c r="U410" s="22">
        <f t="shared" si="194"/>
        <v>464.69862222510261</v>
      </c>
      <c r="V410" s="22">
        <f t="shared" si="194"/>
        <v>115.20512447513356</v>
      </c>
      <c r="W410" s="22">
        <f t="shared" si="194"/>
        <v>18965.141734738078</v>
      </c>
      <c r="X410" s="22">
        <f t="shared" si="194"/>
        <v>9534.0659048318539</v>
      </c>
      <c r="Y410" s="22">
        <f t="shared" si="194"/>
        <v>165.64287664023669</v>
      </c>
      <c r="Z410" s="22">
        <f t="shared" si="194"/>
        <v>9699.7087814720908</v>
      </c>
      <c r="AA410" s="22">
        <f t="shared" si="194"/>
        <v>174.63157242963777</v>
      </c>
      <c r="AB410" s="22">
        <f t="shared" si="194"/>
        <v>26710.045324976116</v>
      </c>
      <c r="AC410" s="22">
        <f t="shared" si="194"/>
        <v>4169.2495757078586</v>
      </c>
    </row>
    <row r="411" spans="2:29">
      <c r="H411" s="24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</row>
    <row r="412" spans="2:29">
      <c r="B412" s="59" t="s">
        <v>139</v>
      </c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</row>
    <row r="413" spans="2:29"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</row>
    <row r="414" spans="2:29">
      <c r="C414" s="20" t="s">
        <v>196</v>
      </c>
      <c r="E414" s="22"/>
      <c r="F414" s="61"/>
      <c r="G414" s="22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2:29" hidden="1" outlineLevel="1">
      <c r="E415" s="24"/>
      <c r="F415" s="61" t="str">
        <f>F422</f>
        <v>EXP_OM_LPP</v>
      </c>
      <c r="G415" s="20" t="str">
        <f>$G$8</f>
        <v>PRODUCTION</v>
      </c>
      <c r="H415" s="24">
        <f t="shared" ref="H415:H422" ca="1" si="195">SUBTOTAL(9,I415:AC415)</f>
        <v>-44093637.39485532</v>
      </c>
      <c r="I415" s="25">
        <f ca="1">VLOOKUP(CONCATENATE($F415," ",$G415),AllocFactorMatrix,(I$4+1),FALSE)*$E422</f>
        <v>-21636876.714588851</v>
      </c>
      <c r="J415" s="25">
        <f ca="1">VLOOKUP(CONCATENATE($F415," ",$G415),AllocFactorMatrix,(J$4+1),FALSE)*$E422</f>
        <v>-5469151.2689123414</v>
      </c>
      <c r="K415" s="25">
        <f ca="1">VLOOKUP(CONCATENATE($F415," ",$G415),AllocFactorMatrix,(K$4+1),FALSE)*$E422</f>
        <v>-58419.762669533033</v>
      </c>
      <c r="L415" s="25">
        <f ca="1">VLOOKUP(CONCATENATE($F415," ",$G415),AllocFactorMatrix,(L$4+1),FALSE)*$E422</f>
        <v>-1058.9456012990106</v>
      </c>
      <c r="M415" s="25">
        <f t="shared" ref="M415:M422" ca="1" si="196">SUBTOTAL(9,J415:L415)</f>
        <v>-5528629.9771831743</v>
      </c>
      <c r="N415" s="25">
        <f ca="1">VLOOKUP(CONCATENATE($F415," ",$G415),AllocFactorMatrix,(N$4+1),FALSE)*$E422</f>
        <v>-2276762.4975652723</v>
      </c>
      <c r="O415" s="25">
        <f ca="1">VLOOKUP(CONCATENATE($F415," ",$G415),AllocFactorMatrix,(O$4+1),FALSE)*$E422</f>
        <v>-654716.61174591933</v>
      </c>
      <c r="P415" s="25">
        <f ca="1">VLOOKUP(CONCATENATE($F415," ",$G415),AllocFactorMatrix,(P$4+1),FALSE)*$E422</f>
        <v>-50702.844310262721</v>
      </c>
      <c r="Q415" s="25">
        <f ca="1">VLOOKUP(CONCATENATE($F415," ",$G415),AllocFactorMatrix,(Q$4+1),FALSE)*$E422</f>
        <v>-32585.403292904481</v>
      </c>
      <c r="R415" s="25">
        <f ca="1">SUBTOTAL(9,N415:Q415)</f>
        <v>-3014767.3569143587</v>
      </c>
      <c r="S415" s="25">
        <f ca="1">VLOOKUP(CONCATENATE($F415," ",$G415),AllocFactorMatrix,(S$4+1),FALSE)*$E422</f>
        <v>-138450.06385429081</v>
      </c>
      <c r="T415" s="25">
        <f ca="1">VLOOKUP(CONCATENATE($F415," ",$G415),AllocFactorMatrix,(T$4+1),FALSE)*$E422</f>
        <v>-1508051.011890213</v>
      </c>
      <c r="U415" s="25">
        <f ca="1">VLOOKUP(CONCATENATE($F415," ",$G415),AllocFactorMatrix,(U$4+1),FALSE)*$E422</f>
        <v>-9970203.759733282</v>
      </c>
      <c r="V415" s="25">
        <f ca="1">VLOOKUP(CONCATENATE($F415," ",$G415),AllocFactorMatrix,(V$4+1),FALSE)*$E422</f>
        <v>-1579922.5287443798</v>
      </c>
      <c r="W415" s="25">
        <f ca="1">SUBTOTAL(9,S415:V415)</f>
        <v>-13196627.364222165</v>
      </c>
      <c r="X415" s="25">
        <f ca="1">VLOOKUP(CONCATENATE($F415," ",$G415),AllocFactorMatrix,(X$4+1),FALSE)*$E422</f>
        <v>-617176.61416306731</v>
      </c>
      <c r="Y415" s="25">
        <f ca="1">VLOOKUP(CONCATENATE($F415," ",$G415),AllocFactorMatrix,(Y$4+1),FALSE)*$E422</f>
        <v>-15077.834303973001</v>
      </c>
      <c r="Z415" s="25">
        <f t="shared" ref="Z415:Z422" ca="1" si="197">SUBTOTAL(9,X415:Y415)</f>
        <v>-632254.44846704032</v>
      </c>
      <c r="AA415" s="25">
        <f ca="1">VLOOKUP(CONCATENATE($F415," ",$G415),AllocFactorMatrix,(AA$4+1),FALSE)*$E422</f>
        <v>-10918.964542842177</v>
      </c>
      <c r="AB415" s="25">
        <f ca="1">VLOOKUP(CONCATENATE($F415," ",$G415),AllocFactorMatrix,(AB$4+1),FALSE)*$E422</f>
        <v>-58853.550105529699</v>
      </c>
      <c r="AC415" s="25">
        <f ca="1">VLOOKUP(CONCATENATE($F415," ",$G415),AllocFactorMatrix,(AC$4+1),FALSE)*$E422</f>
        <v>-14709.018831358186</v>
      </c>
    </row>
    <row r="416" spans="2:29" hidden="1" outlineLevel="1">
      <c r="F416" s="61" t="str">
        <f>F422</f>
        <v>EXP_OM_LPP</v>
      </c>
      <c r="G416" s="20" t="str">
        <f>$G$9</f>
        <v>BULKTRAN</v>
      </c>
      <c r="H416" s="24">
        <f t="shared" ca="1" si="195"/>
        <v>-3648692.2690161592</v>
      </c>
      <c r="I416" s="25">
        <f ca="1">VLOOKUP(CONCATENATE($F416," ",$G416),AllocFactorMatrix,(I$4+1),FALSE)*$E422</f>
        <v>-1803735.1734448448</v>
      </c>
      <c r="J416" s="25">
        <f ca="1">VLOOKUP(CONCATENATE($F416," ",$G416),AllocFactorMatrix,(J$4+1),FALSE)*$E422</f>
        <v>-458567.40634881717</v>
      </c>
      <c r="K416" s="25">
        <f ca="1">VLOOKUP(CONCATENATE($F416," ",$G416),AllocFactorMatrix,(K$4+1),FALSE)*$E422</f>
        <v>-4611.0886648391643</v>
      </c>
      <c r="L416" s="25">
        <f ca="1">VLOOKUP(CONCATENATE($F416," ",$G416),AllocFactorMatrix,(L$4+1),FALSE)*$E422</f>
        <v>64.536305707317695</v>
      </c>
      <c r="M416" s="25">
        <f t="shared" ca="1" si="196"/>
        <v>-463113.95870794903</v>
      </c>
      <c r="N416" s="25">
        <f ca="1">VLOOKUP(CONCATENATE($F416," ",$G416),AllocFactorMatrix,(N$4+1),FALSE)*$E422</f>
        <v>-191079.74491060767</v>
      </c>
      <c r="O416" s="25">
        <f ca="1">VLOOKUP(CONCATENATE($F416," ",$G416),AllocFactorMatrix,(O$4+1),FALSE)*$E422</f>
        <v>-55249.620645705727</v>
      </c>
      <c r="P416" s="25">
        <f ca="1">VLOOKUP(CONCATENATE($F416," ",$G416),AllocFactorMatrix,(P$4+1),FALSE)*$E422</f>
        <v>-4288.4713714666423</v>
      </c>
      <c r="Q416" s="25">
        <f ca="1">VLOOKUP(CONCATENATE($F416," ",$G416),AllocFactorMatrix,(Q$4+1),FALSE)*$E422</f>
        <v>36643.209579020775</v>
      </c>
      <c r="R416" s="25">
        <f t="shared" ref="R416:R422" ca="1" si="198">SUBTOTAL(9,N416:Q416)</f>
        <v>-213974.62734875927</v>
      </c>
      <c r="S416" s="25">
        <f ca="1">VLOOKUP(CONCATENATE($F416," ",$G416),AllocFactorMatrix,(S$4+1),FALSE)*$E422</f>
        <v>-11510.305052532372</v>
      </c>
      <c r="T416" s="25">
        <f ca="1">VLOOKUP(CONCATENATE($F416," ",$G416),AllocFactorMatrix,(T$4+1),FALSE)*$E422</f>
        <v>-126414.87169684988</v>
      </c>
      <c r="U416" s="25">
        <f ca="1">VLOOKUP(CONCATENATE($F416," ",$G416),AllocFactorMatrix,(U$4+1),FALSE)*$E422</f>
        <v>-840205.78489763627</v>
      </c>
      <c r="V416" s="25">
        <f ca="1">VLOOKUP(CONCATENATE($F416," ",$G416),AllocFactorMatrix,(V$4+1),FALSE)*$E422</f>
        <v>-129721.94344169683</v>
      </c>
      <c r="W416" s="25">
        <f t="shared" ref="W416:W422" ca="1" si="199">SUBTOTAL(9,S416:V416)</f>
        <v>-1107852.9050887155</v>
      </c>
      <c r="X416" s="25">
        <f ca="1">VLOOKUP(CONCATENATE($F416," ",$G416),AllocFactorMatrix,(X$4+1),FALSE)*$E422</f>
        <v>-51617.626684518902</v>
      </c>
      <c r="Y416" s="25">
        <f ca="1">VLOOKUP(CONCATENATE($F416," ",$G416),AllocFactorMatrix,(Y$4+1),FALSE)*$E422</f>
        <v>-1268.7344430767218</v>
      </c>
      <c r="Z416" s="25">
        <f t="shared" ca="1" si="197"/>
        <v>-52886.361127595621</v>
      </c>
      <c r="AA416" s="25">
        <f ca="1">VLOOKUP(CONCATENATE($F416," ",$G416),AllocFactorMatrix,(AA$4+1),FALSE)*$E422</f>
        <v>-923.08284728488718</v>
      </c>
      <c r="AB416" s="25">
        <f ca="1">VLOOKUP(CONCATENATE($F416," ",$G416),AllocFactorMatrix,(AB$4+1),FALSE)*$E422</f>
        <v>-4953.8898217754577</v>
      </c>
      <c r="AC416" s="25">
        <f ca="1">VLOOKUP(CONCATENATE($F416," ",$G416),AllocFactorMatrix,(AC$4+1),FALSE)*$E422</f>
        <v>-1252.2706292351495</v>
      </c>
    </row>
    <row r="417" spans="3:29" hidden="1" outlineLevel="1">
      <c r="F417" s="61" t="str">
        <f>F422</f>
        <v>EXP_OM_LPP</v>
      </c>
      <c r="G417" s="20" t="str">
        <f>$G$10</f>
        <v>SUBTRAN</v>
      </c>
      <c r="H417" s="24">
        <f t="shared" ca="1" si="195"/>
        <v>-1414591.9388363822</v>
      </c>
      <c r="I417" s="25">
        <f ca="1">VLOOKUP(CONCATENATE($F417," ",$G417),AllocFactorMatrix,(I$4+1),FALSE)*$E422</f>
        <v>-670002.88812140236</v>
      </c>
      <c r="J417" s="25">
        <f ca="1">VLOOKUP(CONCATENATE($F417," ",$G417),AllocFactorMatrix,(J$4+1),FALSE)*$E422</f>
        <v>-172349.53914678117</v>
      </c>
      <c r="K417" s="25">
        <f ca="1">VLOOKUP(CONCATENATE($F417," ",$G417),AllocFactorMatrix,(K$4+1),FALSE)*$E422</f>
        <v>-1735.4206082406861</v>
      </c>
      <c r="L417" s="25">
        <f ca="1">VLOOKUP(CONCATENATE($F417," ",$G417),AllocFactorMatrix,(L$4+1),FALSE)*$E422</f>
        <v>26.402082162372871</v>
      </c>
      <c r="M417" s="25">
        <f t="shared" ca="1" si="196"/>
        <v>-174058.55767285946</v>
      </c>
      <c r="N417" s="25">
        <f ca="1">VLOOKUP(CONCATENATE($F417," ",$G417),AllocFactorMatrix,(N$4+1),FALSE)*$E422</f>
        <v>-74816.096683321113</v>
      </c>
      <c r="O417" s="25">
        <f ca="1">VLOOKUP(CONCATENATE($F417," ",$G417),AllocFactorMatrix,(O$4+1),FALSE)*$E422</f>
        <v>-21521.834988193164</v>
      </c>
      <c r="P417" s="25">
        <f ca="1">VLOOKUP(CONCATENATE($F417," ",$G417),AllocFactorMatrix,(P$4+1),FALSE)*$E422</f>
        <v>-2163.5494193834033</v>
      </c>
      <c r="Q417" s="25">
        <f ca="1">VLOOKUP(CONCATENATE($F417," ",$G417),AllocFactorMatrix,(Q$4+1),FALSE)*$E422</f>
        <v>0</v>
      </c>
      <c r="R417" s="25">
        <f t="shared" ca="1" si="198"/>
        <v>-98501.48109089768</v>
      </c>
      <c r="S417" s="25">
        <f ca="1">VLOOKUP(CONCATENATE($F417," ",$G417),AllocFactorMatrix,(S$4+1),FALSE)*$E422</f>
        <v>-4201.5335430086207</v>
      </c>
      <c r="T417" s="25">
        <f ca="1">VLOOKUP(CONCATENATE($F417," ",$G417),AllocFactorMatrix,(T$4+1),FALSE)*$E422</f>
        <v>-48912.064527298629</v>
      </c>
      <c r="U417" s="25">
        <f ca="1">VLOOKUP(CONCATENATE($F417," ",$G417),AllocFactorMatrix,(U$4+1),FALSE)*$E422</f>
        <v>-396546.39168591413</v>
      </c>
      <c r="V417" s="25">
        <f ca="1">VLOOKUP(CONCATENATE($F417," ",$G417),AllocFactorMatrix,(V$4+1),FALSE)*$E422</f>
        <v>0</v>
      </c>
      <c r="W417" s="25">
        <f t="shared" ca="1" si="199"/>
        <v>-449659.98975622136</v>
      </c>
      <c r="X417" s="25">
        <f ca="1">VLOOKUP(CONCATENATE($F417," ",$G417),AllocFactorMatrix,(X$4+1),FALSE)*$E422</f>
        <v>-20210.530251523545</v>
      </c>
      <c r="Y417" s="25">
        <f ca="1">VLOOKUP(CONCATENATE($F417," ",$G417),AllocFactorMatrix,(Y$4+1),FALSE)*$E422</f>
        <v>-492.13045319479653</v>
      </c>
      <c r="Z417" s="25">
        <f t="shared" ca="1" si="197"/>
        <v>-20702.660704718342</v>
      </c>
      <c r="AA417" s="25">
        <f ca="1">VLOOKUP(CONCATENATE($F417," ",$G417),AllocFactorMatrix,(AA$4+1),FALSE)*$E422</f>
        <v>-340.19816235584778</v>
      </c>
      <c r="AB417" s="25">
        <f ca="1">VLOOKUP(CONCATENATE($F417," ",$G417),AllocFactorMatrix,(AB$4+1),FALSE)*$E422</f>
        <v>-1057.9844266065481</v>
      </c>
      <c r="AC417" s="25">
        <f ca="1">VLOOKUP(CONCATENATE($F417," ",$G417),AllocFactorMatrix,(AC$4+1),FALSE)*$E422</f>
        <v>-268.17890132052275</v>
      </c>
    </row>
    <row r="418" spans="3:29" hidden="1" outlineLevel="1">
      <c r="F418" s="61" t="str">
        <f>F422</f>
        <v>EXP_OM_LPP</v>
      </c>
      <c r="G418" s="20" t="str">
        <f>$G$11</f>
        <v>DISTPRI</v>
      </c>
      <c r="H418" s="24">
        <f t="shared" ca="1" si="195"/>
        <v>-7630873.0777492719</v>
      </c>
      <c r="I418" s="25">
        <f ca="1">VLOOKUP(CONCATENATE($F418," ",$G418),AllocFactorMatrix,(I$4+1),FALSE)*$E422</f>
        <v>-5072891.5113165891</v>
      </c>
      <c r="J418" s="25">
        <f ca="1">VLOOKUP(CONCATENATE($F418," ",$G418),AllocFactorMatrix,(J$4+1),FALSE)*$E422</f>
        <v>-1277110.3444829646</v>
      </c>
      <c r="K418" s="25">
        <f ca="1">VLOOKUP(CONCATENATE($F418," ",$G418),AllocFactorMatrix,(K$4+1),FALSE)*$E422</f>
        <v>-12276.184512260674</v>
      </c>
      <c r="L418" s="25">
        <f ca="1">VLOOKUP(CONCATENATE($F418," ",$G418),AllocFactorMatrix,(L$4+1),FALSE)*$E422</f>
        <v>0</v>
      </c>
      <c r="M418" s="25">
        <f t="shared" ca="1" si="196"/>
        <v>-1289386.5289952252</v>
      </c>
      <c r="N418" s="25">
        <f ca="1">VLOOKUP(CONCATENATE($F418," ",$G418),AllocFactorMatrix,(N$4+1),FALSE)*$E422</f>
        <v>-545554.58765673288</v>
      </c>
      <c r="O418" s="25">
        <f ca="1">VLOOKUP(CONCATENATE($F418," ",$G418),AllocFactorMatrix,(O$4+1),FALSE)*$E422</f>
        <v>-157948.12764509502</v>
      </c>
      <c r="P418" s="25">
        <f ca="1">VLOOKUP(CONCATENATE($F418," ",$G418),AllocFactorMatrix,(P$4+1),FALSE)*$E422</f>
        <v>0</v>
      </c>
      <c r="Q418" s="25">
        <f ca="1">VLOOKUP(CONCATENATE($F418," ",$G418),AllocFactorMatrix,(Q$4+1),FALSE)*$E422</f>
        <v>0</v>
      </c>
      <c r="R418" s="25">
        <f t="shared" ca="1" si="198"/>
        <v>-703502.71530182788</v>
      </c>
      <c r="S418" s="25">
        <f ca="1">VLOOKUP(CONCATENATE($F418," ",$G418),AllocFactorMatrix,(S$4+1),FALSE)*$E422</f>
        <v>-31774.36801869308</v>
      </c>
      <c r="T418" s="25">
        <f ca="1">VLOOKUP(CONCATENATE($F418," ",$G418),AllocFactorMatrix,(T$4+1),FALSE)*$E422</f>
        <v>-367638.66962042189</v>
      </c>
      <c r="U418" s="25">
        <f ca="1">VLOOKUP(CONCATENATE($F418," ",$G418),AllocFactorMatrix,(U$4+1),FALSE)*$E422</f>
        <v>0</v>
      </c>
      <c r="V418" s="25">
        <f ca="1">VLOOKUP(CONCATENATE($F418," ",$G418),AllocFactorMatrix,(V$4+1),FALSE)*$E422</f>
        <v>0</v>
      </c>
      <c r="W418" s="25">
        <f t="shared" ca="1" si="199"/>
        <v>-399413.03763911495</v>
      </c>
      <c r="X418" s="25">
        <f ca="1">VLOOKUP(CONCATENATE($F418," ",$G418),AllocFactorMatrix,(X$4+1),FALSE)*$E422</f>
        <v>-147565.57000138919</v>
      </c>
      <c r="Y418" s="25">
        <f ca="1">VLOOKUP(CONCATENATE($F418," ",$G418),AllocFactorMatrix,(Y$4+1),FALSE)*$E422</f>
        <v>-3621.9463216357562</v>
      </c>
      <c r="Z418" s="25">
        <f t="shared" ca="1" si="197"/>
        <v>-151187.51632302496</v>
      </c>
      <c r="AA418" s="25">
        <f ca="1">VLOOKUP(CONCATENATE($F418," ",$G418),AllocFactorMatrix,(AA$4+1),FALSE)*$E422</f>
        <v>-2617.0355007319035</v>
      </c>
      <c r="AB418" s="25">
        <f ca="1">VLOOKUP(CONCATENATE($F418," ",$G418),AllocFactorMatrix,(AB$4+1),FALSE)*$E422</f>
        <v>-9475.9794989350085</v>
      </c>
      <c r="AC418" s="25">
        <f ca="1">VLOOKUP(CONCATENATE($F418," ",$G418),AllocFactorMatrix,(AC$4+1),FALSE)*$E422</f>
        <v>-2398.7531738238172</v>
      </c>
    </row>
    <row r="419" spans="3:29" hidden="1" outlineLevel="1">
      <c r="F419" s="61" t="str">
        <f>F422</f>
        <v>EXP_OM_LPP</v>
      </c>
      <c r="G419" s="20" t="str">
        <f>$G$12</f>
        <v>DISTSEC</v>
      </c>
      <c r="H419" s="24">
        <f t="shared" ca="1" si="195"/>
        <v>-3069977.0847568288</v>
      </c>
      <c r="I419" s="25">
        <f ca="1">VLOOKUP(CONCATENATE($F419," ",$G419),AllocFactorMatrix,(I$4+1),FALSE)*$E422</f>
        <v>-2293698.8389153122</v>
      </c>
      <c r="J419" s="25">
        <f ca="1">VLOOKUP(CONCATENATE($F419," ",$G419),AllocFactorMatrix,(J$4+1),FALSE)*$E422</f>
        <v>-514900.41905832896</v>
      </c>
      <c r="K419" s="25">
        <f ca="1">VLOOKUP(CONCATENATE($F419," ",$G419),AllocFactorMatrix,(K$4+1),FALSE)*$E422</f>
        <v>0</v>
      </c>
      <c r="L419" s="25">
        <f ca="1">VLOOKUP(CONCATENATE($F419," ",$G419),AllocFactorMatrix,(L$4+1),FALSE)*$E422</f>
        <v>0</v>
      </c>
      <c r="M419" s="25">
        <f t="shared" ca="1" si="196"/>
        <v>-514900.41905832896</v>
      </c>
      <c r="N419" s="25">
        <f ca="1">VLOOKUP(CONCATENATE($F419," ",$G419),AllocFactorMatrix,(N$4+1),FALSE)*$E422</f>
        <v>-179675.70224741721</v>
      </c>
      <c r="O419" s="25">
        <f ca="1">VLOOKUP(CONCATENATE($F419," ",$G419),AllocFactorMatrix,(O$4+1),FALSE)*$E422</f>
        <v>0</v>
      </c>
      <c r="P419" s="25">
        <f ca="1">VLOOKUP(CONCATENATE($F419," ",$G419),AllocFactorMatrix,(P$4+1),FALSE)*$E422</f>
        <v>0</v>
      </c>
      <c r="Q419" s="25">
        <f ca="1">VLOOKUP(CONCATENATE($F419," ",$G419),AllocFactorMatrix,(Q$4+1),FALSE)*$E422</f>
        <v>0</v>
      </c>
      <c r="R419" s="25">
        <f t="shared" ca="1" si="198"/>
        <v>-179675.70224741721</v>
      </c>
      <c r="S419" s="25">
        <f ca="1">VLOOKUP(CONCATENATE($F419," ",$G419),AllocFactorMatrix,(S$4+1),FALSE)*$E422</f>
        <v>-8133.5294271658076</v>
      </c>
      <c r="T419" s="25">
        <f ca="1">VLOOKUP(CONCATENATE($F419," ",$G419),AllocFactorMatrix,(T$4+1),FALSE)*$E422</f>
        <v>0</v>
      </c>
      <c r="U419" s="25">
        <f ca="1">VLOOKUP(CONCATENATE($F419," ",$G419),AllocFactorMatrix,(U$4+1),FALSE)*$E422</f>
        <v>0</v>
      </c>
      <c r="V419" s="25">
        <f ca="1">VLOOKUP(CONCATENATE($F419," ",$G419),AllocFactorMatrix,(V$4+1),FALSE)*$E422</f>
        <v>0</v>
      </c>
      <c r="W419" s="25">
        <f t="shared" ca="1" si="199"/>
        <v>-8133.5294271658076</v>
      </c>
      <c r="X419" s="25">
        <f ca="1">VLOOKUP(CONCATENATE($F419," ",$G419),AllocFactorMatrix,(X$4+1),FALSE)*$E422</f>
        <v>-49827.736609324013</v>
      </c>
      <c r="Y419" s="25">
        <f ca="1">VLOOKUP(CONCATENATE($F419," ",$G419),AllocFactorMatrix,(Y$4+1),FALSE)*$E422</f>
        <v>0</v>
      </c>
      <c r="Z419" s="25">
        <f t="shared" ca="1" si="197"/>
        <v>-49827.736609324013</v>
      </c>
      <c r="AA419" s="25">
        <f ca="1">VLOOKUP(CONCATENATE($F419," ",$G419),AllocFactorMatrix,(AA$4+1),FALSE)*$E422</f>
        <v>-839.50416977422879</v>
      </c>
      <c r="AB419" s="25">
        <f ca="1">VLOOKUP(CONCATENATE($F419," ",$G419),AllocFactorMatrix,(AB$4+1),FALSE)*$E422</f>
        <v>-18293.682169789397</v>
      </c>
      <c r="AC419" s="25">
        <f ca="1">VLOOKUP(CONCATENATE($F419," ",$G419),AllocFactorMatrix,(AC$4+1),FALSE)*$E422</f>
        <v>-4607.6721597176065</v>
      </c>
    </row>
    <row r="420" spans="3:29" hidden="1" outlineLevel="1">
      <c r="F420" s="61" t="str">
        <f>F422</f>
        <v>EXP_OM_LPP</v>
      </c>
      <c r="G420" s="20" t="str">
        <f>$G$13</f>
        <v>ENERGY</v>
      </c>
      <c r="H420" s="24">
        <f t="shared" ca="1" si="195"/>
        <v>9952199.2581366673</v>
      </c>
      <c r="I420" s="25">
        <f ca="1">VLOOKUP(CONCATENATE($F420," ",$G420),AllocFactorMatrix,(I$4+1),FALSE)*$E422</f>
        <v>3609249.2569093215</v>
      </c>
      <c r="J420" s="25">
        <f ca="1">VLOOKUP(CONCATENATE($F420," ",$G420),AllocFactorMatrix,(J$4+1),FALSE)*$E422</f>
        <v>1169272.2862348293</v>
      </c>
      <c r="K420" s="25">
        <f ca="1">VLOOKUP(CONCATENATE($F420," ",$G420),AllocFactorMatrix,(K$4+1),FALSE)*$E422</f>
        <v>17433.377958832793</v>
      </c>
      <c r="L420" s="25">
        <f ca="1">VLOOKUP(CONCATENATE($F420," ",$G420),AllocFactorMatrix,(L$4+1),FALSE)*$E422</f>
        <v>740.28765821668014</v>
      </c>
      <c r="M420" s="25">
        <f t="shared" ca="1" si="196"/>
        <v>1187445.9518518788</v>
      </c>
      <c r="N420" s="25">
        <f ca="1">VLOOKUP(CONCATENATE($F420," ",$G420),AllocFactorMatrix,(N$4+1),FALSE)*$E422</f>
        <v>576198.65456732048</v>
      </c>
      <c r="O420" s="25">
        <f ca="1">VLOOKUP(CONCATENATE($F420," ",$G420),AllocFactorMatrix,(O$4+1),FALSE)*$E422</f>
        <v>155498.77571393896</v>
      </c>
      <c r="P420" s="25">
        <f ca="1">VLOOKUP(CONCATENATE($F420," ",$G420),AllocFactorMatrix,(P$4+1),FALSE)*$E422</f>
        <v>13283.868267020374</v>
      </c>
      <c r="Q420" s="25">
        <f ca="1">VLOOKUP(CONCATENATE($F420," ",$G420),AllocFactorMatrix,(Q$4+1),FALSE)*$E422</f>
        <v>-34465.864286752389</v>
      </c>
      <c r="R420" s="25">
        <f t="shared" ca="1" si="198"/>
        <v>710515.43426152738</v>
      </c>
      <c r="S420" s="25">
        <f ca="1">VLOOKUP(CONCATENATE($F420," ",$G420),AllocFactorMatrix,(S$4+1),FALSE)*$E422</f>
        <v>36677.524961953997</v>
      </c>
      <c r="T420" s="25">
        <f ca="1">VLOOKUP(CONCATENATE($F420," ",$G420),AllocFactorMatrix,(T$4+1),FALSE)*$E422</f>
        <v>440368.45207197784</v>
      </c>
      <c r="U420" s="25">
        <f ca="1">VLOOKUP(CONCATENATE($F420," ",$G420),AllocFactorMatrix,(U$4+1),FALSE)*$E422</f>
        <v>3231923.9801189685</v>
      </c>
      <c r="V420" s="25">
        <f ca="1">VLOOKUP(CONCATENATE($F420," ",$G420),AllocFactorMatrix,(V$4+1),FALSE)*$E422</f>
        <v>497271.81015584047</v>
      </c>
      <c r="W420" s="25">
        <f t="shared" ca="1" si="199"/>
        <v>4206241.7673087409</v>
      </c>
      <c r="X420" s="25">
        <f ca="1">VLOOKUP(CONCATENATE($F420," ",$G420),AllocFactorMatrix,(X$4+1),FALSE)*$E422</f>
        <v>156904.71247824276</v>
      </c>
      <c r="Y420" s="25">
        <f ca="1">VLOOKUP(CONCATENATE($F420," ",$G420),AllocFactorMatrix,(Y$4+1),FALSE)*$E422</f>
        <v>3537.5132181134268</v>
      </c>
      <c r="Z420" s="25">
        <f t="shared" ca="1" si="197"/>
        <v>160442.22569635618</v>
      </c>
      <c r="AA420" s="25">
        <f ca="1">VLOOKUP(CONCATENATE($F420," ",$G420),AllocFactorMatrix,(AA$4+1),FALSE)*$E422</f>
        <v>3424.5742159056799</v>
      </c>
      <c r="AB420" s="25">
        <f ca="1">VLOOKUP(CONCATENATE($F420," ",$G420),AllocFactorMatrix,(AB$4+1),FALSE)*$E422</f>
        <v>60178.507712020299</v>
      </c>
      <c r="AC420" s="25">
        <f ca="1">VLOOKUP(CONCATENATE($F420," ",$G420),AllocFactorMatrix,(AC$4+1),FALSE)*$E422</f>
        <v>14701.540180913975</v>
      </c>
    </row>
    <row r="421" spans="3:29" hidden="1" outlineLevel="1">
      <c r="F421" s="61" t="str">
        <f>F422</f>
        <v>EXP_OM_LPP</v>
      </c>
      <c r="G421" s="20" t="str">
        <f>$G$14</f>
        <v>CUSTOMER</v>
      </c>
      <c r="H421" s="24">
        <f t="shared" ca="1" si="195"/>
        <v>-10866592.37222234</v>
      </c>
      <c r="I421" s="25">
        <f ca="1">VLOOKUP(CONCATENATE($F421," ",$G421),AllocFactorMatrix,(I$4+1),FALSE)*$E422</f>
        <v>-8504003.6148342807</v>
      </c>
      <c r="J421" s="25">
        <f ca="1">VLOOKUP(CONCATENATE($F421," ",$G421),AllocFactorMatrix,(J$4+1),FALSE)*$E422</f>
        <v>-1995336.9658037806</v>
      </c>
      <c r="K421" s="25">
        <f ca="1">VLOOKUP(CONCATENATE($F421," ",$G421),AllocFactorMatrix,(K$4+1),FALSE)*$E422</f>
        <v>-16281.630477810018</v>
      </c>
      <c r="L421" s="25">
        <f ca="1">VLOOKUP(CONCATENATE($F421," ",$G421),AllocFactorMatrix,(L$4+1),FALSE)*$E422</f>
        <v>-1231.366959017628</v>
      </c>
      <c r="M421" s="25">
        <f t="shared" ca="1" si="196"/>
        <v>-2012849.9632406083</v>
      </c>
      <c r="N421" s="25">
        <f ca="1">VLOOKUP(CONCATENATE($F421," ",$G421),AllocFactorMatrix,(N$4+1),FALSE)*$E422</f>
        <v>-34499.783942241185</v>
      </c>
      <c r="O421" s="25">
        <f ca="1">VLOOKUP(CONCATENATE($F421," ",$G421),AllocFactorMatrix,(O$4+1),FALSE)*$E422</f>
        <v>-15583.816594605665</v>
      </c>
      <c r="P421" s="25">
        <f ca="1">VLOOKUP(CONCATENATE($F421," ",$G421),AllocFactorMatrix,(P$4+1),FALSE)*$E422</f>
        <v>-7321.150310944211</v>
      </c>
      <c r="Q421" s="25">
        <f ca="1">VLOOKUP(CONCATENATE($F421," ",$G421),AllocFactorMatrix,(Q$4+1),FALSE)*$E422</f>
        <v>3867.7779944468971</v>
      </c>
      <c r="R421" s="25">
        <f t="shared" ca="1" si="198"/>
        <v>-53536.972853344159</v>
      </c>
      <c r="S421" s="25">
        <f ca="1">VLOOKUP(CONCATENATE($F421," ",$G421),AllocFactorMatrix,(S$4+1),FALSE)*$E422</f>
        <v>-509.44396051361502</v>
      </c>
      <c r="T421" s="25">
        <f ca="1">VLOOKUP(CONCATENATE($F421," ",$G421),AllocFactorMatrix,(T$4+1),FALSE)*$E422</f>
        <v>-9715.9043611754823</v>
      </c>
      <c r="U421" s="25">
        <f ca="1">VLOOKUP(CONCATENATE($F421," ",$G421),AllocFactorMatrix,(U$4+1),FALSE)*$E422</f>
        <v>-19293.206514074976</v>
      </c>
      <c r="V421" s="25">
        <f ca="1">VLOOKUP(CONCATENATE($F421," ",$G421),AllocFactorMatrix,(V$4+1),FALSE)*$E422</f>
        <v>-4812.0847481197079</v>
      </c>
      <c r="W421" s="25">
        <f t="shared" ca="1" si="199"/>
        <v>-34330.639583883778</v>
      </c>
      <c r="X421" s="25">
        <f ca="1">VLOOKUP(CONCATENATE($F421," ",$G421),AllocFactorMatrix,(X$4+1),FALSE)*$E422</f>
        <v>-11563.052579743398</v>
      </c>
      <c r="Y421" s="25">
        <f ca="1">VLOOKUP(CONCATENATE($F421," ",$G421),AllocFactorMatrix,(Y$4+1),FALSE)*$E422</f>
        <v>-199.32818641525915</v>
      </c>
      <c r="Z421" s="25">
        <f t="shared" ca="1" si="197"/>
        <v>-11762.380766158658</v>
      </c>
      <c r="AA421" s="25">
        <f ca="1">VLOOKUP(CONCATENATE($F421," ",$G421),AllocFactorMatrix,(AA$4+1),FALSE)*$E422</f>
        <v>-691.32569925910684</v>
      </c>
      <c r="AB421" s="25">
        <f ca="1">VLOOKUP(CONCATENATE($F421," ",$G421),AllocFactorMatrix,(AB$4+1),FALSE)*$E422</f>
        <v>-205717.39277337224</v>
      </c>
      <c r="AC421" s="25">
        <f ca="1">VLOOKUP(CONCATENATE($F421," ",$G421),AllocFactorMatrix,(AC$4+1),FALSE)*$E422</f>
        <v>-43700.082471430556</v>
      </c>
    </row>
    <row r="422" spans="3:29" collapsed="1">
      <c r="D422" s="20" t="s">
        <v>194</v>
      </c>
      <c r="E422" s="22">
        <f>'Sch 5'!BC49</f>
        <v>-60772164.879299641</v>
      </c>
      <c r="F422" s="61" t="s">
        <v>563</v>
      </c>
      <c r="G422" s="20" t="str">
        <f>$G$15</f>
        <v>TOTAL</v>
      </c>
      <c r="H422" s="24">
        <f t="shared" ca="1" si="195"/>
        <v>-60772164.879299648</v>
      </c>
      <c r="I422" s="25">
        <f ca="1">VLOOKUP(CONCATENATE($F422," ",$G422),AllocFactorMatrix,(I$4+1),FALSE)*$E422</f>
        <v>-36371959.484311961</v>
      </c>
      <c r="J422" s="25">
        <f ca="1">VLOOKUP(CONCATENATE($F422," ",$G422),AllocFactorMatrix,(J$4+1),FALSE)*$E422</f>
        <v>-8718143.6575181857</v>
      </c>
      <c r="K422" s="25">
        <f ca="1">VLOOKUP(CONCATENATE($F422," ",$G422),AllocFactorMatrix,(K$4+1),FALSE)*$E422</f>
        <v>-75890.708973850793</v>
      </c>
      <c r="L422" s="25">
        <f ca="1">VLOOKUP(CONCATENATE($F422," ",$G422),AllocFactorMatrix,(L$4+1),FALSE)*$E422</f>
        <v>-1459.086514230268</v>
      </c>
      <c r="M422" s="25">
        <f t="shared" ca="1" si="196"/>
        <v>-8795493.4530062675</v>
      </c>
      <c r="N422" s="25">
        <f ca="1">VLOOKUP(CONCATENATE($F422," ",$G422),AllocFactorMatrix,(N$4+1),FALSE)*$E422</f>
        <v>-2726189.7584382719</v>
      </c>
      <c r="O422" s="25">
        <f ca="1">VLOOKUP(CONCATENATE($F422," ",$G422),AllocFactorMatrix,(O$4+1),FALSE)*$E422</f>
        <v>-749521.23590557987</v>
      </c>
      <c r="P422" s="25">
        <f ca="1">VLOOKUP(CONCATENATE($F422," ",$G422),AllocFactorMatrix,(P$4+1),FALSE)*$E422</f>
        <v>-51192.147145036601</v>
      </c>
      <c r="Q422" s="25">
        <f ca="1">VLOOKUP(CONCATENATE($F422," ",$G422),AllocFactorMatrix,(Q$4+1),FALSE)*$E422</f>
        <v>-26540.280006189194</v>
      </c>
      <c r="R422" s="25">
        <f t="shared" ca="1" si="198"/>
        <v>-3553443.4214950777</v>
      </c>
      <c r="S422" s="25">
        <f ca="1">VLOOKUP(CONCATENATE($F422," ",$G422),AllocFactorMatrix,(S$4+1),FALSE)*$E422</f>
        <v>-157901.71889425031</v>
      </c>
      <c r="T422" s="25">
        <f ca="1">VLOOKUP(CONCATENATE($F422," ",$G422),AllocFactorMatrix,(T$4+1),FALSE)*$E422</f>
        <v>-1620364.0700239816</v>
      </c>
      <c r="U422" s="25">
        <f ca="1">VLOOKUP(CONCATENATE($F422," ",$G422),AllocFactorMatrix,(U$4+1),FALSE)*$E422</f>
        <v>-7994325.162711937</v>
      </c>
      <c r="V422" s="25">
        <f ca="1">VLOOKUP(CONCATENATE($F422," ",$G422),AllocFactorMatrix,(V$4+1),FALSE)*$E422</f>
        <v>-1217184.7467783557</v>
      </c>
      <c r="W422" s="25">
        <f t="shared" ca="1" si="199"/>
        <v>-10989775.698408525</v>
      </c>
      <c r="X422" s="25">
        <f ca="1">VLOOKUP(CONCATENATE($F422," ",$G422),AllocFactorMatrix,(X$4+1),FALSE)*$E422</f>
        <v>-741056.41781132377</v>
      </c>
      <c r="Y422" s="25">
        <f ca="1">VLOOKUP(CONCATENATE($F422," ",$G422),AllocFactorMatrix,(Y$4+1),FALSE)*$E422</f>
        <v>-17122.460490182108</v>
      </c>
      <c r="Z422" s="25">
        <f t="shared" ca="1" si="197"/>
        <v>-758178.87830150593</v>
      </c>
      <c r="AA422" s="25">
        <f ca="1">VLOOKUP(CONCATENATE($F422," ",$G422),AllocFactorMatrix,(AA$4+1),FALSE)*$E422</f>
        <v>-12905.536706342471</v>
      </c>
      <c r="AB422" s="25">
        <f ca="1">VLOOKUP(CONCATENATE($F422," ",$G422),AllocFactorMatrix,(AB$4+1),FALSE)*$E422</f>
        <v>-238173.97108398803</v>
      </c>
      <c r="AC422" s="25">
        <f ca="1">VLOOKUP(CONCATENATE($F422," ",$G422),AllocFactorMatrix,(AC$4+1),FALSE)*$E422</f>
        <v>-52234.435985971868</v>
      </c>
    </row>
    <row r="423" spans="3:29" hidden="1" outlineLevel="1">
      <c r="E423" s="22"/>
      <c r="F423" s="61"/>
      <c r="G423" s="20" t="str">
        <f>$G$8</f>
        <v>PRODUCTION</v>
      </c>
      <c r="H423" s="24">
        <f t="shared" ref="H423:AC423" ca="1" si="200">H415</f>
        <v>-44093637.39485532</v>
      </c>
      <c r="I423" s="24">
        <f t="shared" ca="1" si="200"/>
        <v>-21636876.714588851</v>
      </c>
      <c r="J423" s="24">
        <f t="shared" ca="1" si="200"/>
        <v>-5469151.2689123414</v>
      </c>
      <c r="K423" s="24">
        <f t="shared" ca="1" si="200"/>
        <v>-58419.762669533033</v>
      </c>
      <c r="L423" s="24">
        <f t="shared" ca="1" si="200"/>
        <v>-1058.9456012990106</v>
      </c>
      <c r="M423" s="24">
        <f t="shared" ca="1" si="200"/>
        <v>-5528629.9771831743</v>
      </c>
      <c r="N423" s="24">
        <f t="shared" ca="1" si="200"/>
        <v>-2276762.4975652723</v>
      </c>
      <c r="O423" s="24">
        <f t="shared" ca="1" si="200"/>
        <v>-654716.61174591933</v>
      </c>
      <c r="P423" s="24">
        <f t="shared" ca="1" si="200"/>
        <v>-50702.844310262721</v>
      </c>
      <c r="Q423" s="24">
        <f t="shared" ca="1" si="200"/>
        <v>-32585.403292904481</v>
      </c>
      <c r="R423" s="24">
        <f t="shared" ca="1" si="200"/>
        <v>-3014767.3569143587</v>
      </c>
      <c r="S423" s="24">
        <f t="shared" ca="1" si="200"/>
        <v>-138450.06385429081</v>
      </c>
      <c r="T423" s="24">
        <f t="shared" ca="1" si="200"/>
        <v>-1508051.011890213</v>
      </c>
      <c r="U423" s="24">
        <f t="shared" ca="1" si="200"/>
        <v>-9970203.759733282</v>
      </c>
      <c r="V423" s="24">
        <f t="shared" ca="1" si="200"/>
        <v>-1579922.5287443798</v>
      </c>
      <c r="W423" s="24">
        <f t="shared" ca="1" si="200"/>
        <v>-13196627.364222165</v>
      </c>
      <c r="X423" s="24">
        <f t="shared" ca="1" si="200"/>
        <v>-617176.61416306731</v>
      </c>
      <c r="Y423" s="24">
        <f t="shared" ca="1" si="200"/>
        <v>-15077.834303973001</v>
      </c>
      <c r="Z423" s="24">
        <f t="shared" ca="1" si="200"/>
        <v>-632254.44846704032</v>
      </c>
      <c r="AA423" s="24">
        <f t="shared" ca="1" si="200"/>
        <v>-10918.964542842177</v>
      </c>
      <c r="AB423" s="24">
        <f t="shared" ca="1" si="200"/>
        <v>-58853.550105529699</v>
      </c>
      <c r="AC423" s="24">
        <f t="shared" ca="1" si="200"/>
        <v>-14709.018831358186</v>
      </c>
    </row>
    <row r="424" spans="3:29" hidden="1" outlineLevel="1">
      <c r="E424" s="22"/>
      <c r="F424" s="61"/>
      <c r="G424" s="20" t="str">
        <f>$G$9</f>
        <v>BULKTRAN</v>
      </c>
      <c r="H424" s="24">
        <f t="shared" ref="H424:AC424" ca="1" si="201">H416</f>
        <v>-3648692.2690161592</v>
      </c>
      <c r="I424" s="24">
        <f t="shared" ca="1" si="201"/>
        <v>-1803735.1734448448</v>
      </c>
      <c r="J424" s="24">
        <f t="shared" ca="1" si="201"/>
        <v>-458567.40634881717</v>
      </c>
      <c r="K424" s="24">
        <f t="shared" ca="1" si="201"/>
        <v>-4611.0886648391643</v>
      </c>
      <c r="L424" s="24">
        <f t="shared" ca="1" si="201"/>
        <v>64.536305707317695</v>
      </c>
      <c r="M424" s="24">
        <f t="shared" ca="1" si="201"/>
        <v>-463113.95870794903</v>
      </c>
      <c r="N424" s="24">
        <f t="shared" ca="1" si="201"/>
        <v>-191079.74491060767</v>
      </c>
      <c r="O424" s="24">
        <f t="shared" ca="1" si="201"/>
        <v>-55249.620645705727</v>
      </c>
      <c r="P424" s="24">
        <f t="shared" ca="1" si="201"/>
        <v>-4288.4713714666423</v>
      </c>
      <c r="Q424" s="24">
        <f t="shared" ca="1" si="201"/>
        <v>36643.209579020775</v>
      </c>
      <c r="R424" s="24">
        <f t="shared" ca="1" si="201"/>
        <v>-213974.62734875927</v>
      </c>
      <c r="S424" s="24">
        <f t="shared" ca="1" si="201"/>
        <v>-11510.305052532372</v>
      </c>
      <c r="T424" s="24">
        <f t="shared" ca="1" si="201"/>
        <v>-126414.87169684988</v>
      </c>
      <c r="U424" s="24">
        <f t="shared" ca="1" si="201"/>
        <v>-840205.78489763627</v>
      </c>
      <c r="V424" s="24">
        <f t="shared" ca="1" si="201"/>
        <v>-129721.94344169683</v>
      </c>
      <c r="W424" s="24">
        <f t="shared" ca="1" si="201"/>
        <v>-1107852.9050887155</v>
      </c>
      <c r="X424" s="24">
        <f t="shared" ca="1" si="201"/>
        <v>-51617.626684518902</v>
      </c>
      <c r="Y424" s="24">
        <f t="shared" ca="1" si="201"/>
        <v>-1268.7344430767218</v>
      </c>
      <c r="Z424" s="24">
        <f t="shared" ca="1" si="201"/>
        <v>-52886.361127595621</v>
      </c>
      <c r="AA424" s="24">
        <f t="shared" ca="1" si="201"/>
        <v>-923.08284728488718</v>
      </c>
      <c r="AB424" s="24">
        <f t="shared" ca="1" si="201"/>
        <v>-4953.8898217754577</v>
      </c>
      <c r="AC424" s="24">
        <f t="shared" ca="1" si="201"/>
        <v>-1252.2706292351495</v>
      </c>
    </row>
    <row r="425" spans="3:29" hidden="1" outlineLevel="1">
      <c r="E425" s="22"/>
      <c r="F425" s="61"/>
      <c r="G425" s="20" t="str">
        <f>$G$10</f>
        <v>SUBTRAN</v>
      </c>
      <c r="H425" s="24">
        <f t="shared" ref="H425:AC425" ca="1" si="202">H417</f>
        <v>-1414591.9388363822</v>
      </c>
      <c r="I425" s="24">
        <f t="shared" ca="1" si="202"/>
        <v>-670002.88812140236</v>
      </c>
      <c r="J425" s="24">
        <f t="shared" ca="1" si="202"/>
        <v>-172349.53914678117</v>
      </c>
      <c r="K425" s="24">
        <f t="shared" ca="1" si="202"/>
        <v>-1735.4206082406861</v>
      </c>
      <c r="L425" s="24">
        <f t="shared" ca="1" si="202"/>
        <v>26.402082162372871</v>
      </c>
      <c r="M425" s="24">
        <f t="shared" ca="1" si="202"/>
        <v>-174058.55767285946</v>
      </c>
      <c r="N425" s="24">
        <f t="shared" ca="1" si="202"/>
        <v>-74816.096683321113</v>
      </c>
      <c r="O425" s="24">
        <f t="shared" ca="1" si="202"/>
        <v>-21521.834988193164</v>
      </c>
      <c r="P425" s="24">
        <f t="shared" ca="1" si="202"/>
        <v>-2163.5494193834033</v>
      </c>
      <c r="Q425" s="24">
        <f t="shared" ca="1" si="202"/>
        <v>0</v>
      </c>
      <c r="R425" s="24">
        <f t="shared" ca="1" si="202"/>
        <v>-98501.48109089768</v>
      </c>
      <c r="S425" s="24">
        <f t="shared" ca="1" si="202"/>
        <v>-4201.5335430086207</v>
      </c>
      <c r="T425" s="24">
        <f t="shared" ca="1" si="202"/>
        <v>-48912.064527298629</v>
      </c>
      <c r="U425" s="24">
        <f t="shared" ca="1" si="202"/>
        <v>-396546.39168591413</v>
      </c>
      <c r="V425" s="24">
        <f t="shared" ca="1" si="202"/>
        <v>0</v>
      </c>
      <c r="W425" s="24">
        <f t="shared" ca="1" si="202"/>
        <v>-449659.98975622136</v>
      </c>
      <c r="X425" s="24">
        <f t="shared" ca="1" si="202"/>
        <v>-20210.530251523545</v>
      </c>
      <c r="Y425" s="24">
        <f t="shared" ca="1" si="202"/>
        <v>-492.13045319479653</v>
      </c>
      <c r="Z425" s="24">
        <f t="shared" ca="1" si="202"/>
        <v>-20702.660704718342</v>
      </c>
      <c r="AA425" s="24">
        <f t="shared" ca="1" si="202"/>
        <v>-340.19816235584778</v>
      </c>
      <c r="AB425" s="24">
        <f t="shared" ca="1" si="202"/>
        <v>-1057.9844266065481</v>
      </c>
      <c r="AC425" s="24">
        <f t="shared" ca="1" si="202"/>
        <v>-268.17890132052275</v>
      </c>
    </row>
    <row r="426" spans="3:29" hidden="1" outlineLevel="1">
      <c r="E426" s="22"/>
      <c r="F426" s="61"/>
      <c r="G426" s="20" t="str">
        <f>$G$11</f>
        <v>DISTPRI</v>
      </c>
      <c r="H426" s="24">
        <f t="shared" ref="H426:AC426" ca="1" si="203">H418</f>
        <v>-7630873.0777492719</v>
      </c>
      <c r="I426" s="24">
        <f t="shared" ca="1" si="203"/>
        <v>-5072891.5113165891</v>
      </c>
      <c r="J426" s="24">
        <f t="shared" ca="1" si="203"/>
        <v>-1277110.3444829646</v>
      </c>
      <c r="K426" s="24">
        <f t="shared" ca="1" si="203"/>
        <v>-12276.184512260674</v>
      </c>
      <c r="L426" s="24">
        <f t="shared" ca="1" si="203"/>
        <v>0</v>
      </c>
      <c r="M426" s="24">
        <f t="shared" ca="1" si="203"/>
        <v>-1289386.5289952252</v>
      </c>
      <c r="N426" s="24">
        <f t="shared" ca="1" si="203"/>
        <v>-545554.58765673288</v>
      </c>
      <c r="O426" s="24">
        <f t="shared" ca="1" si="203"/>
        <v>-157948.12764509502</v>
      </c>
      <c r="P426" s="24">
        <f t="shared" ca="1" si="203"/>
        <v>0</v>
      </c>
      <c r="Q426" s="24">
        <f t="shared" ca="1" si="203"/>
        <v>0</v>
      </c>
      <c r="R426" s="24">
        <f t="shared" ca="1" si="203"/>
        <v>-703502.71530182788</v>
      </c>
      <c r="S426" s="24">
        <f t="shared" ca="1" si="203"/>
        <v>-31774.36801869308</v>
      </c>
      <c r="T426" s="24">
        <f t="shared" ca="1" si="203"/>
        <v>-367638.66962042189</v>
      </c>
      <c r="U426" s="24">
        <f t="shared" ca="1" si="203"/>
        <v>0</v>
      </c>
      <c r="V426" s="24">
        <f t="shared" ca="1" si="203"/>
        <v>0</v>
      </c>
      <c r="W426" s="24">
        <f t="shared" ca="1" si="203"/>
        <v>-399413.03763911495</v>
      </c>
      <c r="X426" s="24">
        <f t="shared" ca="1" si="203"/>
        <v>-147565.57000138919</v>
      </c>
      <c r="Y426" s="24">
        <f t="shared" ca="1" si="203"/>
        <v>-3621.9463216357562</v>
      </c>
      <c r="Z426" s="24">
        <f t="shared" ca="1" si="203"/>
        <v>-151187.51632302496</v>
      </c>
      <c r="AA426" s="24">
        <f t="shared" ca="1" si="203"/>
        <v>-2617.0355007319035</v>
      </c>
      <c r="AB426" s="24">
        <f t="shared" ca="1" si="203"/>
        <v>-9475.9794989350085</v>
      </c>
      <c r="AC426" s="24">
        <f t="shared" ca="1" si="203"/>
        <v>-2398.7531738238172</v>
      </c>
    </row>
    <row r="427" spans="3:29" hidden="1" outlineLevel="1">
      <c r="E427" s="22"/>
      <c r="F427" s="61"/>
      <c r="G427" s="20" t="str">
        <f>$G$12</f>
        <v>DISTSEC</v>
      </c>
      <c r="H427" s="24">
        <f t="shared" ref="H427:AC427" ca="1" si="204">H419</f>
        <v>-3069977.0847568288</v>
      </c>
      <c r="I427" s="24">
        <f t="shared" ca="1" si="204"/>
        <v>-2293698.8389153122</v>
      </c>
      <c r="J427" s="24">
        <f t="shared" ca="1" si="204"/>
        <v>-514900.41905832896</v>
      </c>
      <c r="K427" s="24">
        <f t="shared" ca="1" si="204"/>
        <v>0</v>
      </c>
      <c r="L427" s="24">
        <f t="shared" ca="1" si="204"/>
        <v>0</v>
      </c>
      <c r="M427" s="24">
        <f t="shared" ca="1" si="204"/>
        <v>-514900.41905832896</v>
      </c>
      <c r="N427" s="24">
        <f t="shared" ca="1" si="204"/>
        <v>-179675.70224741721</v>
      </c>
      <c r="O427" s="24">
        <f t="shared" ca="1" si="204"/>
        <v>0</v>
      </c>
      <c r="P427" s="24">
        <f t="shared" ca="1" si="204"/>
        <v>0</v>
      </c>
      <c r="Q427" s="24">
        <f t="shared" ca="1" si="204"/>
        <v>0</v>
      </c>
      <c r="R427" s="24">
        <f t="shared" ca="1" si="204"/>
        <v>-179675.70224741721</v>
      </c>
      <c r="S427" s="24">
        <f t="shared" ca="1" si="204"/>
        <v>-8133.5294271658076</v>
      </c>
      <c r="T427" s="24">
        <f t="shared" ca="1" si="204"/>
        <v>0</v>
      </c>
      <c r="U427" s="24">
        <f t="shared" ca="1" si="204"/>
        <v>0</v>
      </c>
      <c r="V427" s="24">
        <f t="shared" ca="1" si="204"/>
        <v>0</v>
      </c>
      <c r="W427" s="24">
        <f t="shared" ca="1" si="204"/>
        <v>-8133.5294271658076</v>
      </c>
      <c r="X427" s="24">
        <f t="shared" ca="1" si="204"/>
        <v>-49827.736609324013</v>
      </c>
      <c r="Y427" s="24">
        <f t="shared" ca="1" si="204"/>
        <v>0</v>
      </c>
      <c r="Z427" s="24">
        <f t="shared" ca="1" si="204"/>
        <v>-49827.736609324013</v>
      </c>
      <c r="AA427" s="24">
        <f t="shared" ca="1" si="204"/>
        <v>-839.50416977422879</v>
      </c>
      <c r="AB427" s="24">
        <f t="shared" ca="1" si="204"/>
        <v>-18293.682169789397</v>
      </c>
      <c r="AC427" s="24">
        <f t="shared" ca="1" si="204"/>
        <v>-4607.6721597176065</v>
      </c>
    </row>
    <row r="428" spans="3:29" hidden="1" outlineLevel="1">
      <c r="E428" s="22"/>
      <c r="F428" s="61"/>
      <c r="G428" s="20" t="str">
        <f>$G$13</f>
        <v>ENERGY</v>
      </c>
      <c r="H428" s="24">
        <f t="shared" ref="H428:AC428" ca="1" si="205">H420</f>
        <v>9952199.2581366673</v>
      </c>
      <c r="I428" s="24">
        <f t="shared" ca="1" si="205"/>
        <v>3609249.2569093215</v>
      </c>
      <c r="J428" s="24">
        <f t="shared" ca="1" si="205"/>
        <v>1169272.2862348293</v>
      </c>
      <c r="K428" s="24">
        <f t="shared" ca="1" si="205"/>
        <v>17433.377958832793</v>
      </c>
      <c r="L428" s="24">
        <f t="shared" ca="1" si="205"/>
        <v>740.28765821668014</v>
      </c>
      <c r="M428" s="24">
        <f t="shared" ca="1" si="205"/>
        <v>1187445.9518518788</v>
      </c>
      <c r="N428" s="24">
        <f t="shared" ca="1" si="205"/>
        <v>576198.65456732048</v>
      </c>
      <c r="O428" s="24">
        <f t="shared" ca="1" si="205"/>
        <v>155498.77571393896</v>
      </c>
      <c r="P428" s="24">
        <f t="shared" ca="1" si="205"/>
        <v>13283.868267020374</v>
      </c>
      <c r="Q428" s="24">
        <f t="shared" ca="1" si="205"/>
        <v>-34465.864286752389</v>
      </c>
      <c r="R428" s="24">
        <f t="shared" ca="1" si="205"/>
        <v>710515.43426152738</v>
      </c>
      <c r="S428" s="24">
        <f t="shared" ca="1" si="205"/>
        <v>36677.524961953997</v>
      </c>
      <c r="T428" s="24">
        <f t="shared" ca="1" si="205"/>
        <v>440368.45207197784</v>
      </c>
      <c r="U428" s="24">
        <f t="shared" ca="1" si="205"/>
        <v>3231923.9801189685</v>
      </c>
      <c r="V428" s="24">
        <f t="shared" ca="1" si="205"/>
        <v>497271.81015584047</v>
      </c>
      <c r="W428" s="24">
        <f t="shared" ca="1" si="205"/>
        <v>4206241.7673087409</v>
      </c>
      <c r="X428" s="24">
        <f t="shared" ca="1" si="205"/>
        <v>156904.71247824276</v>
      </c>
      <c r="Y428" s="24">
        <f t="shared" ca="1" si="205"/>
        <v>3537.5132181134268</v>
      </c>
      <c r="Z428" s="24">
        <f t="shared" ca="1" si="205"/>
        <v>160442.22569635618</v>
      </c>
      <c r="AA428" s="24">
        <f t="shared" ca="1" si="205"/>
        <v>3424.5742159056799</v>
      </c>
      <c r="AB428" s="24">
        <f t="shared" ca="1" si="205"/>
        <v>60178.507712020299</v>
      </c>
      <c r="AC428" s="24">
        <f t="shared" ca="1" si="205"/>
        <v>14701.540180913975</v>
      </c>
    </row>
    <row r="429" spans="3:29" hidden="1" outlineLevel="1">
      <c r="E429" s="22"/>
      <c r="F429" s="61"/>
      <c r="G429" s="20" t="str">
        <f>$G$14</f>
        <v>CUSTOMER</v>
      </c>
      <c r="H429" s="24">
        <f t="shared" ref="H429:AC429" ca="1" si="206">H421</f>
        <v>-10866592.37222234</v>
      </c>
      <c r="I429" s="24">
        <f t="shared" ca="1" si="206"/>
        <v>-8504003.6148342807</v>
      </c>
      <c r="J429" s="24">
        <f t="shared" ca="1" si="206"/>
        <v>-1995336.9658037806</v>
      </c>
      <c r="K429" s="24">
        <f t="shared" ca="1" si="206"/>
        <v>-16281.630477810018</v>
      </c>
      <c r="L429" s="24">
        <f t="shared" ca="1" si="206"/>
        <v>-1231.366959017628</v>
      </c>
      <c r="M429" s="24">
        <f t="shared" ca="1" si="206"/>
        <v>-2012849.9632406083</v>
      </c>
      <c r="N429" s="24">
        <f t="shared" ca="1" si="206"/>
        <v>-34499.783942241185</v>
      </c>
      <c r="O429" s="24">
        <f t="shared" ca="1" si="206"/>
        <v>-15583.816594605665</v>
      </c>
      <c r="P429" s="24">
        <f t="shared" ca="1" si="206"/>
        <v>-7321.150310944211</v>
      </c>
      <c r="Q429" s="24">
        <f t="shared" ca="1" si="206"/>
        <v>3867.7779944468971</v>
      </c>
      <c r="R429" s="24">
        <f t="shared" ca="1" si="206"/>
        <v>-53536.972853344159</v>
      </c>
      <c r="S429" s="24">
        <f t="shared" ca="1" si="206"/>
        <v>-509.44396051361502</v>
      </c>
      <c r="T429" s="24">
        <f t="shared" ca="1" si="206"/>
        <v>-9715.9043611754823</v>
      </c>
      <c r="U429" s="24">
        <f t="shared" ca="1" si="206"/>
        <v>-19293.206514074976</v>
      </c>
      <c r="V429" s="24">
        <f t="shared" ca="1" si="206"/>
        <v>-4812.0847481197079</v>
      </c>
      <c r="W429" s="24">
        <f t="shared" ca="1" si="206"/>
        <v>-34330.639583883778</v>
      </c>
      <c r="X429" s="24">
        <f t="shared" ca="1" si="206"/>
        <v>-11563.052579743398</v>
      </c>
      <c r="Y429" s="24">
        <f t="shared" ca="1" si="206"/>
        <v>-199.32818641525915</v>
      </c>
      <c r="Z429" s="24">
        <f t="shared" ca="1" si="206"/>
        <v>-11762.380766158658</v>
      </c>
      <c r="AA429" s="24">
        <f t="shared" ca="1" si="206"/>
        <v>-691.32569925910684</v>
      </c>
      <c r="AB429" s="24">
        <f t="shared" ca="1" si="206"/>
        <v>-205717.39277337224</v>
      </c>
      <c r="AC429" s="24">
        <f t="shared" ca="1" si="206"/>
        <v>-43700.082471430556</v>
      </c>
    </row>
    <row r="430" spans="3:29" collapsed="1">
      <c r="D430" s="20" t="s">
        <v>195</v>
      </c>
      <c r="E430" s="24">
        <f>E422</f>
        <v>-60772164.879299641</v>
      </c>
      <c r="F430" s="61"/>
      <c r="G430" s="20" t="str">
        <f>$G$15</f>
        <v>TOTAL</v>
      </c>
      <c r="H430" s="24">
        <f ca="1">H422</f>
        <v>-60772164.879299648</v>
      </c>
      <c r="I430" s="24">
        <f ca="1">I422</f>
        <v>-36371959.484311961</v>
      </c>
      <c r="J430" s="24">
        <f t="shared" ref="J430:AC430" ca="1" si="207">J422</f>
        <v>-8718143.6575181857</v>
      </c>
      <c r="K430" s="24">
        <f t="shared" ca="1" si="207"/>
        <v>-75890.708973850793</v>
      </c>
      <c r="L430" s="24">
        <f t="shared" ca="1" si="207"/>
        <v>-1459.086514230268</v>
      </c>
      <c r="M430" s="24">
        <f t="shared" ca="1" si="207"/>
        <v>-8795493.4530062675</v>
      </c>
      <c r="N430" s="24">
        <f t="shared" ca="1" si="207"/>
        <v>-2726189.7584382719</v>
      </c>
      <c r="O430" s="24">
        <f t="shared" ca="1" si="207"/>
        <v>-749521.23590557987</v>
      </c>
      <c r="P430" s="24">
        <f t="shared" ca="1" si="207"/>
        <v>-51192.147145036601</v>
      </c>
      <c r="Q430" s="24">
        <f t="shared" ca="1" si="207"/>
        <v>-26540.280006189194</v>
      </c>
      <c r="R430" s="24">
        <f t="shared" ca="1" si="207"/>
        <v>-3553443.4214950777</v>
      </c>
      <c r="S430" s="24">
        <f t="shared" ca="1" si="207"/>
        <v>-157901.71889425031</v>
      </c>
      <c r="T430" s="24">
        <f t="shared" ca="1" si="207"/>
        <v>-1620364.0700239816</v>
      </c>
      <c r="U430" s="24">
        <f t="shared" ca="1" si="207"/>
        <v>-7994325.162711937</v>
      </c>
      <c r="V430" s="24">
        <f t="shared" ca="1" si="207"/>
        <v>-1217184.7467783557</v>
      </c>
      <c r="W430" s="24">
        <f t="shared" ca="1" si="207"/>
        <v>-10989775.698408525</v>
      </c>
      <c r="X430" s="24">
        <f t="shared" ca="1" si="207"/>
        <v>-741056.41781132377</v>
      </c>
      <c r="Y430" s="24">
        <f t="shared" ca="1" si="207"/>
        <v>-17122.460490182108</v>
      </c>
      <c r="Z430" s="24">
        <f t="shared" ca="1" si="207"/>
        <v>-758178.87830150593</v>
      </c>
      <c r="AA430" s="24">
        <f t="shared" ca="1" si="207"/>
        <v>-12905.536706342471</v>
      </c>
      <c r="AB430" s="24">
        <f t="shared" ca="1" si="207"/>
        <v>-238173.97108398803</v>
      </c>
      <c r="AC430" s="24">
        <f t="shared" ca="1" si="207"/>
        <v>-52234.435985971868</v>
      </c>
    </row>
    <row r="431" spans="3:29">
      <c r="E431" s="24"/>
      <c r="F431" s="61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</row>
    <row r="432" spans="3:29">
      <c r="C432" s="58" t="s">
        <v>511</v>
      </c>
      <c r="E432" s="24"/>
      <c r="F432" s="61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</row>
    <row r="433" spans="5:29" hidden="1" outlineLevel="1">
      <c r="F433" s="61" t="str">
        <f>F440</f>
        <v>PROD_ENERGY</v>
      </c>
      <c r="G433" s="20" t="str">
        <f>$G$8</f>
        <v>PRODUCTION</v>
      </c>
      <c r="H433" s="24">
        <f t="shared" ref="H433:H496" si="208">SUBTOTAL(9,I433:AC433)</f>
        <v>0</v>
      </c>
      <c r="I433" s="25">
        <f>VLOOKUP(CONCATENATE($F433," ",$G433),AllocFactorMatrix,(I$4+1),FALSE)*$E440</f>
        <v>0</v>
      </c>
      <c r="J433" s="25">
        <f>VLOOKUP(CONCATENATE($F433," ",$G433),AllocFactorMatrix,(J$4+1),FALSE)*$E440</f>
        <v>0</v>
      </c>
      <c r="K433" s="25">
        <f>VLOOKUP(CONCATENATE($F433," ",$G433),AllocFactorMatrix,(K$4+1),FALSE)*$E440</f>
        <v>0</v>
      </c>
      <c r="L433" s="25">
        <f>VLOOKUP(CONCATENATE($F433," ",$G433),AllocFactorMatrix,(L$4+1),FALSE)*$E440</f>
        <v>0</v>
      </c>
      <c r="M433" s="25">
        <f t="shared" ref="M433:M440" si="209">SUBTOTAL(9,J433:L433)</f>
        <v>0</v>
      </c>
      <c r="N433" s="25">
        <f>VLOOKUP(CONCATENATE($F433," ",$G433),AllocFactorMatrix,(N$4+1),FALSE)*$E440</f>
        <v>0</v>
      </c>
      <c r="O433" s="25">
        <f>VLOOKUP(CONCATENATE($F433," ",$G433),AllocFactorMatrix,(O$4+1),FALSE)*$E440</f>
        <v>0</v>
      </c>
      <c r="P433" s="25">
        <f>VLOOKUP(CONCATENATE($F433," ",$G433),AllocFactorMatrix,(P$4+1),FALSE)*$E440</f>
        <v>0</v>
      </c>
      <c r="Q433" s="25">
        <f>VLOOKUP(CONCATENATE($F433," ",$G433),AllocFactorMatrix,(Q$4+1),FALSE)*$E440</f>
        <v>0</v>
      </c>
      <c r="R433" s="25">
        <f>SUBTOTAL(9,N433:Q433)</f>
        <v>0</v>
      </c>
      <c r="S433" s="25">
        <f>VLOOKUP(CONCATENATE($F433," ",$G433),AllocFactorMatrix,(S$4+1),FALSE)*$E440</f>
        <v>0</v>
      </c>
      <c r="T433" s="25">
        <f>VLOOKUP(CONCATENATE($F433," ",$G433),AllocFactorMatrix,(T$4+1),FALSE)*$E440</f>
        <v>0</v>
      </c>
      <c r="U433" s="25">
        <f>VLOOKUP(CONCATENATE($F433," ",$G433),AllocFactorMatrix,(U$4+1),FALSE)*$E440</f>
        <v>0</v>
      </c>
      <c r="V433" s="25">
        <f>VLOOKUP(CONCATENATE($F433," ",$G433),AllocFactorMatrix,(V$4+1),FALSE)*$E440</f>
        <v>0</v>
      </c>
      <c r="W433" s="25">
        <f>SUBTOTAL(9,S433:V433)</f>
        <v>0</v>
      </c>
      <c r="X433" s="25">
        <f>VLOOKUP(CONCATENATE($F433," ",$G433),AllocFactorMatrix,(X$4+1),FALSE)*$E440</f>
        <v>0</v>
      </c>
      <c r="Y433" s="25">
        <f>VLOOKUP(CONCATENATE($F433," ",$G433),AllocFactorMatrix,(Y$4+1),FALSE)*$E440</f>
        <v>0</v>
      </c>
      <c r="Z433" s="25">
        <f t="shared" ref="Z433:Z440" si="210">SUBTOTAL(9,X433:Y433)</f>
        <v>0</v>
      </c>
      <c r="AA433" s="25">
        <f>VLOOKUP(CONCATENATE($F433," ",$G433),AllocFactorMatrix,(AA$4+1),FALSE)*$E440</f>
        <v>0</v>
      </c>
      <c r="AB433" s="25">
        <f>VLOOKUP(CONCATENATE($F433," ",$G433),AllocFactorMatrix,(AB$4+1),FALSE)*$E440</f>
        <v>0</v>
      </c>
      <c r="AC433" s="25">
        <f>VLOOKUP(CONCATENATE($F433," ",$G433),AllocFactorMatrix,(AC$4+1),FALSE)*$E440</f>
        <v>0</v>
      </c>
    </row>
    <row r="434" spans="5:29" hidden="1" outlineLevel="1">
      <c r="F434" s="61" t="str">
        <f>F440</f>
        <v>PROD_ENERGY</v>
      </c>
      <c r="G434" s="20" t="str">
        <f>$G$9</f>
        <v>BULKTRAN</v>
      </c>
      <c r="H434" s="24">
        <f t="shared" si="208"/>
        <v>0</v>
      </c>
      <c r="I434" s="25">
        <f>VLOOKUP(CONCATENATE($F434," ",$G434),AllocFactorMatrix,(I$4+1),FALSE)*$E440</f>
        <v>0</v>
      </c>
      <c r="J434" s="25">
        <f>VLOOKUP(CONCATENATE($F434," ",$G434),AllocFactorMatrix,(J$4+1),FALSE)*$E440</f>
        <v>0</v>
      </c>
      <c r="K434" s="25">
        <f>VLOOKUP(CONCATENATE($F434," ",$G434),AllocFactorMatrix,(K$4+1),FALSE)*$E440</f>
        <v>0</v>
      </c>
      <c r="L434" s="25">
        <f>VLOOKUP(CONCATENATE($F434," ",$G434),AllocFactorMatrix,(L$4+1),FALSE)*$E440</f>
        <v>0</v>
      </c>
      <c r="M434" s="25">
        <f t="shared" si="209"/>
        <v>0</v>
      </c>
      <c r="N434" s="25">
        <f>VLOOKUP(CONCATENATE($F434," ",$G434),AllocFactorMatrix,(N$4+1),FALSE)*$E440</f>
        <v>0</v>
      </c>
      <c r="O434" s="25">
        <f>VLOOKUP(CONCATENATE($F434," ",$G434),AllocFactorMatrix,(O$4+1),FALSE)*$E440</f>
        <v>0</v>
      </c>
      <c r="P434" s="25">
        <f>VLOOKUP(CONCATENATE($F434," ",$G434),AllocFactorMatrix,(P$4+1),FALSE)*$E440</f>
        <v>0</v>
      </c>
      <c r="Q434" s="25">
        <f>VLOOKUP(CONCATENATE($F434," ",$G434),AllocFactorMatrix,(Q$4+1),FALSE)*$E440</f>
        <v>0</v>
      </c>
      <c r="R434" s="25">
        <f t="shared" ref="R434:R440" si="211">SUBTOTAL(9,N434:Q434)</f>
        <v>0</v>
      </c>
      <c r="S434" s="25">
        <f>VLOOKUP(CONCATENATE($F434," ",$G434),AllocFactorMatrix,(S$4+1),FALSE)*$E440</f>
        <v>0</v>
      </c>
      <c r="T434" s="25">
        <f>VLOOKUP(CONCATENATE($F434," ",$G434),AllocFactorMatrix,(T$4+1),FALSE)*$E440</f>
        <v>0</v>
      </c>
      <c r="U434" s="25">
        <f>VLOOKUP(CONCATENATE($F434," ",$G434),AllocFactorMatrix,(U$4+1),FALSE)*$E440</f>
        <v>0</v>
      </c>
      <c r="V434" s="25">
        <f>VLOOKUP(CONCATENATE($F434," ",$G434),AllocFactorMatrix,(V$4+1),FALSE)*$E440</f>
        <v>0</v>
      </c>
      <c r="W434" s="25">
        <f t="shared" ref="W434:W440" si="212">SUBTOTAL(9,S434:V434)</f>
        <v>0</v>
      </c>
      <c r="X434" s="25">
        <f>VLOOKUP(CONCATENATE($F434," ",$G434),AllocFactorMatrix,(X$4+1),FALSE)*$E440</f>
        <v>0</v>
      </c>
      <c r="Y434" s="25">
        <f>VLOOKUP(CONCATENATE($F434," ",$G434),AllocFactorMatrix,(Y$4+1),FALSE)*$E440</f>
        <v>0</v>
      </c>
      <c r="Z434" s="25">
        <f t="shared" si="210"/>
        <v>0</v>
      </c>
      <c r="AA434" s="25">
        <f>VLOOKUP(CONCATENATE($F434," ",$G434),AllocFactorMatrix,(AA$4+1),FALSE)*$E440</f>
        <v>0</v>
      </c>
      <c r="AB434" s="25">
        <f>VLOOKUP(CONCATENATE($F434," ",$G434),AllocFactorMatrix,(AB$4+1),FALSE)*$E440</f>
        <v>0</v>
      </c>
      <c r="AC434" s="25">
        <f>VLOOKUP(CONCATENATE($F434," ",$G434),AllocFactorMatrix,(AC$4+1),FALSE)*$E440</f>
        <v>0</v>
      </c>
    </row>
    <row r="435" spans="5:29" hidden="1" outlineLevel="1">
      <c r="F435" s="61" t="str">
        <f>F440</f>
        <v>PROD_ENERGY</v>
      </c>
      <c r="G435" s="20" t="str">
        <f>$G$10</f>
        <v>SUBTRAN</v>
      </c>
      <c r="H435" s="24">
        <f t="shared" si="208"/>
        <v>0</v>
      </c>
      <c r="I435" s="25">
        <f>VLOOKUP(CONCATENATE($F435," ",$G435),AllocFactorMatrix,(I$4+1),FALSE)*$E440</f>
        <v>0</v>
      </c>
      <c r="J435" s="25">
        <f>VLOOKUP(CONCATENATE($F435," ",$G435),AllocFactorMatrix,(J$4+1),FALSE)*$E440</f>
        <v>0</v>
      </c>
      <c r="K435" s="25">
        <f>VLOOKUP(CONCATENATE($F435," ",$G435),AllocFactorMatrix,(K$4+1),FALSE)*$E440</f>
        <v>0</v>
      </c>
      <c r="L435" s="25">
        <f>VLOOKUP(CONCATENATE($F435," ",$G435),AllocFactorMatrix,(L$4+1),FALSE)*$E440</f>
        <v>0</v>
      </c>
      <c r="M435" s="25">
        <f t="shared" si="209"/>
        <v>0</v>
      </c>
      <c r="N435" s="25">
        <f>VLOOKUP(CONCATENATE($F435," ",$G435),AllocFactorMatrix,(N$4+1),FALSE)*$E440</f>
        <v>0</v>
      </c>
      <c r="O435" s="25">
        <f>VLOOKUP(CONCATENATE($F435," ",$G435),AllocFactorMatrix,(O$4+1),FALSE)*$E440</f>
        <v>0</v>
      </c>
      <c r="P435" s="25">
        <f>VLOOKUP(CONCATENATE($F435," ",$G435),AllocFactorMatrix,(P$4+1),FALSE)*$E440</f>
        <v>0</v>
      </c>
      <c r="Q435" s="25">
        <f>VLOOKUP(CONCATENATE($F435," ",$G435),AllocFactorMatrix,(Q$4+1),FALSE)*$E440</f>
        <v>0</v>
      </c>
      <c r="R435" s="25">
        <f t="shared" si="211"/>
        <v>0</v>
      </c>
      <c r="S435" s="25">
        <f>VLOOKUP(CONCATENATE($F435," ",$G435),AllocFactorMatrix,(S$4+1),FALSE)*$E440</f>
        <v>0</v>
      </c>
      <c r="T435" s="25">
        <f>VLOOKUP(CONCATENATE($F435," ",$G435),AllocFactorMatrix,(T$4+1),FALSE)*$E440</f>
        <v>0</v>
      </c>
      <c r="U435" s="25">
        <f>VLOOKUP(CONCATENATE($F435," ",$G435),AllocFactorMatrix,(U$4+1),FALSE)*$E440</f>
        <v>0</v>
      </c>
      <c r="V435" s="25">
        <f>VLOOKUP(CONCATENATE($F435," ",$G435),AllocFactorMatrix,(V$4+1),FALSE)*$E440</f>
        <v>0</v>
      </c>
      <c r="W435" s="25">
        <f t="shared" si="212"/>
        <v>0</v>
      </c>
      <c r="X435" s="25">
        <f>VLOOKUP(CONCATENATE($F435," ",$G435),AllocFactorMatrix,(X$4+1),FALSE)*$E440</f>
        <v>0</v>
      </c>
      <c r="Y435" s="25">
        <f>VLOOKUP(CONCATENATE($F435," ",$G435),AllocFactorMatrix,(Y$4+1),FALSE)*$E440</f>
        <v>0</v>
      </c>
      <c r="Z435" s="25">
        <f t="shared" si="210"/>
        <v>0</v>
      </c>
      <c r="AA435" s="25">
        <f>VLOOKUP(CONCATENATE($F435," ",$G435),AllocFactorMatrix,(AA$4+1),FALSE)*$E440</f>
        <v>0</v>
      </c>
      <c r="AB435" s="25">
        <f>VLOOKUP(CONCATENATE($F435," ",$G435),AllocFactorMatrix,(AB$4+1),FALSE)*$E440</f>
        <v>0</v>
      </c>
      <c r="AC435" s="25">
        <f>VLOOKUP(CONCATENATE($F435," ",$G435),AllocFactorMatrix,(AC$4+1),FALSE)*$E440</f>
        <v>0</v>
      </c>
    </row>
    <row r="436" spans="5:29" hidden="1" outlineLevel="1">
      <c r="F436" s="61" t="str">
        <f>F440</f>
        <v>PROD_ENERGY</v>
      </c>
      <c r="G436" s="20" t="str">
        <f>$G$11</f>
        <v>DISTPRI</v>
      </c>
      <c r="H436" s="24">
        <f t="shared" si="208"/>
        <v>0</v>
      </c>
      <c r="I436" s="25">
        <f>VLOOKUP(CONCATENATE($F436," ",$G436),AllocFactorMatrix,(I$4+1),FALSE)*$E440</f>
        <v>0</v>
      </c>
      <c r="J436" s="25">
        <f>VLOOKUP(CONCATENATE($F436," ",$G436),AllocFactorMatrix,(J$4+1),FALSE)*$E440</f>
        <v>0</v>
      </c>
      <c r="K436" s="25">
        <f>VLOOKUP(CONCATENATE($F436," ",$G436),AllocFactorMatrix,(K$4+1),FALSE)*$E440</f>
        <v>0</v>
      </c>
      <c r="L436" s="25">
        <f>VLOOKUP(CONCATENATE($F436," ",$G436),AllocFactorMatrix,(L$4+1),FALSE)*$E440</f>
        <v>0</v>
      </c>
      <c r="M436" s="25">
        <f t="shared" si="209"/>
        <v>0</v>
      </c>
      <c r="N436" s="25">
        <f>VLOOKUP(CONCATENATE($F436," ",$G436),AllocFactorMatrix,(N$4+1),FALSE)*$E440</f>
        <v>0</v>
      </c>
      <c r="O436" s="25">
        <f>VLOOKUP(CONCATENATE($F436," ",$G436),AllocFactorMatrix,(O$4+1),FALSE)*$E440</f>
        <v>0</v>
      </c>
      <c r="P436" s="25">
        <f>VLOOKUP(CONCATENATE($F436," ",$G436),AllocFactorMatrix,(P$4+1),FALSE)*$E440</f>
        <v>0</v>
      </c>
      <c r="Q436" s="25">
        <f>VLOOKUP(CONCATENATE($F436," ",$G436),AllocFactorMatrix,(Q$4+1),FALSE)*$E440</f>
        <v>0</v>
      </c>
      <c r="R436" s="25">
        <f t="shared" si="211"/>
        <v>0</v>
      </c>
      <c r="S436" s="25">
        <f>VLOOKUP(CONCATENATE($F436," ",$G436),AllocFactorMatrix,(S$4+1),FALSE)*$E440</f>
        <v>0</v>
      </c>
      <c r="T436" s="25">
        <f>VLOOKUP(CONCATENATE($F436," ",$G436),AllocFactorMatrix,(T$4+1),FALSE)*$E440</f>
        <v>0</v>
      </c>
      <c r="U436" s="25">
        <f>VLOOKUP(CONCATENATE($F436," ",$G436),AllocFactorMatrix,(U$4+1),FALSE)*$E440</f>
        <v>0</v>
      </c>
      <c r="V436" s="25">
        <f>VLOOKUP(CONCATENATE($F436," ",$G436),AllocFactorMatrix,(V$4+1),FALSE)*$E440</f>
        <v>0</v>
      </c>
      <c r="W436" s="25">
        <f t="shared" si="212"/>
        <v>0</v>
      </c>
      <c r="X436" s="25">
        <f>VLOOKUP(CONCATENATE($F436," ",$G436),AllocFactorMatrix,(X$4+1),FALSE)*$E440</f>
        <v>0</v>
      </c>
      <c r="Y436" s="25">
        <f>VLOOKUP(CONCATENATE($F436," ",$G436),AllocFactorMatrix,(Y$4+1),FALSE)*$E440</f>
        <v>0</v>
      </c>
      <c r="Z436" s="25">
        <f t="shared" si="210"/>
        <v>0</v>
      </c>
      <c r="AA436" s="25">
        <f>VLOOKUP(CONCATENATE($F436," ",$G436),AllocFactorMatrix,(AA$4+1),FALSE)*$E440</f>
        <v>0</v>
      </c>
      <c r="AB436" s="25">
        <f>VLOOKUP(CONCATENATE($F436," ",$G436),AllocFactorMatrix,(AB$4+1),FALSE)*$E440</f>
        <v>0</v>
      </c>
      <c r="AC436" s="25">
        <f>VLOOKUP(CONCATENATE($F436," ",$G436),AllocFactorMatrix,(AC$4+1),FALSE)*$E440</f>
        <v>0</v>
      </c>
    </row>
    <row r="437" spans="5:29" hidden="1" outlineLevel="1">
      <c r="F437" s="61" t="str">
        <f>F440</f>
        <v>PROD_ENERGY</v>
      </c>
      <c r="G437" s="20" t="str">
        <f>$G$12</f>
        <v>DISTSEC</v>
      </c>
      <c r="H437" s="24">
        <f t="shared" si="208"/>
        <v>0</v>
      </c>
      <c r="I437" s="25">
        <f>VLOOKUP(CONCATENATE($F437," ",$G437),AllocFactorMatrix,(I$4+1),FALSE)*$E440</f>
        <v>0</v>
      </c>
      <c r="J437" s="25">
        <f>VLOOKUP(CONCATENATE($F437," ",$G437),AllocFactorMatrix,(J$4+1),FALSE)*$E440</f>
        <v>0</v>
      </c>
      <c r="K437" s="25">
        <f>VLOOKUP(CONCATENATE($F437," ",$G437),AllocFactorMatrix,(K$4+1),FALSE)*$E440</f>
        <v>0</v>
      </c>
      <c r="L437" s="25">
        <f>VLOOKUP(CONCATENATE($F437," ",$G437),AllocFactorMatrix,(L$4+1),FALSE)*$E440</f>
        <v>0</v>
      </c>
      <c r="M437" s="25">
        <f t="shared" si="209"/>
        <v>0</v>
      </c>
      <c r="N437" s="25">
        <f>VLOOKUP(CONCATENATE($F437," ",$G437),AllocFactorMatrix,(N$4+1),FALSE)*$E440</f>
        <v>0</v>
      </c>
      <c r="O437" s="25">
        <f>VLOOKUP(CONCATENATE($F437," ",$G437),AllocFactorMatrix,(O$4+1),FALSE)*$E440</f>
        <v>0</v>
      </c>
      <c r="P437" s="25">
        <f>VLOOKUP(CONCATENATE($F437," ",$G437),AllocFactorMatrix,(P$4+1),FALSE)*$E440</f>
        <v>0</v>
      </c>
      <c r="Q437" s="25">
        <f>VLOOKUP(CONCATENATE($F437," ",$G437),AllocFactorMatrix,(Q$4+1),FALSE)*$E440</f>
        <v>0</v>
      </c>
      <c r="R437" s="25">
        <f t="shared" si="211"/>
        <v>0</v>
      </c>
      <c r="S437" s="25">
        <f>VLOOKUP(CONCATENATE($F437," ",$G437),AllocFactorMatrix,(S$4+1),FALSE)*$E440</f>
        <v>0</v>
      </c>
      <c r="T437" s="25">
        <f>VLOOKUP(CONCATENATE($F437," ",$G437),AllocFactorMatrix,(T$4+1),FALSE)*$E440</f>
        <v>0</v>
      </c>
      <c r="U437" s="25">
        <f>VLOOKUP(CONCATENATE($F437," ",$G437),AllocFactorMatrix,(U$4+1),FALSE)*$E440</f>
        <v>0</v>
      </c>
      <c r="V437" s="25">
        <f>VLOOKUP(CONCATENATE($F437," ",$G437),AllocFactorMatrix,(V$4+1),FALSE)*$E440</f>
        <v>0</v>
      </c>
      <c r="W437" s="25">
        <f t="shared" si="212"/>
        <v>0</v>
      </c>
      <c r="X437" s="25">
        <f>VLOOKUP(CONCATENATE($F437," ",$G437),AllocFactorMatrix,(X$4+1),FALSE)*$E440</f>
        <v>0</v>
      </c>
      <c r="Y437" s="25">
        <f>VLOOKUP(CONCATENATE($F437," ",$G437),AllocFactorMatrix,(Y$4+1),FALSE)*$E440</f>
        <v>0</v>
      </c>
      <c r="Z437" s="25">
        <f t="shared" si="210"/>
        <v>0</v>
      </c>
      <c r="AA437" s="25">
        <f>VLOOKUP(CONCATENATE($F437," ",$G437),AllocFactorMatrix,(AA$4+1),FALSE)*$E440</f>
        <v>0</v>
      </c>
      <c r="AB437" s="25">
        <f>VLOOKUP(CONCATENATE($F437," ",$G437),AllocFactorMatrix,(AB$4+1),FALSE)*$E440</f>
        <v>0</v>
      </c>
      <c r="AC437" s="25">
        <f>VLOOKUP(CONCATENATE($F437," ",$G437),AllocFactorMatrix,(AC$4+1),FALSE)*$E440</f>
        <v>0</v>
      </c>
    </row>
    <row r="438" spans="5:29" hidden="1" outlineLevel="1">
      <c r="F438" s="61" t="str">
        <f>F440</f>
        <v>PROD_ENERGY</v>
      </c>
      <c r="G438" s="20" t="str">
        <f>$G$13</f>
        <v>ENERGY</v>
      </c>
      <c r="H438" s="24">
        <f t="shared" si="208"/>
        <v>0</v>
      </c>
      <c r="I438" s="25">
        <f>VLOOKUP(CONCATENATE($F438," ",$G438),AllocFactorMatrix,(I$4+1),FALSE)*$E440</f>
        <v>0</v>
      </c>
      <c r="J438" s="25">
        <f>VLOOKUP(CONCATENATE($F438," ",$G438),AllocFactorMatrix,(J$4+1),FALSE)*$E440</f>
        <v>0</v>
      </c>
      <c r="K438" s="25">
        <f>VLOOKUP(CONCATENATE($F438," ",$G438),AllocFactorMatrix,(K$4+1),FALSE)*$E440</f>
        <v>0</v>
      </c>
      <c r="L438" s="25">
        <f>VLOOKUP(CONCATENATE($F438," ",$G438),AllocFactorMatrix,(L$4+1),FALSE)*$E440</f>
        <v>0</v>
      </c>
      <c r="M438" s="25">
        <f t="shared" si="209"/>
        <v>0</v>
      </c>
      <c r="N438" s="25">
        <f>VLOOKUP(CONCATENATE($F438," ",$G438),AllocFactorMatrix,(N$4+1),FALSE)*$E440</f>
        <v>0</v>
      </c>
      <c r="O438" s="25">
        <f>VLOOKUP(CONCATENATE($F438," ",$G438),AllocFactorMatrix,(O$4+1),FALSE)*$E440</f>
        <v>0</v>
      </c>
      <c r="P438" s="25">
        <f>VLOOKUP(CONCATENATE($F438," ",$G438),AllocFactorMatrix,(P$4+1),FALSE)*$E440</f>
        <v>0</v>
      </c>
      <c r="Q438" s="25">
        <f>VLOOKUP(CONCATENATE($F438," ",$G438),AllocFactorMatrix,(Q$4+1),FALSE)*$E440</f>
        <v>0</v>
      </c>
      <c r="R438" s="25">
        <f t="shared" si="211"/>
        <v>0</v>
      </c>
      <c r="S438" s="25">
        <f>VLOOKUP(CONCATENATE($F438," ",$G438),AllocFactorMatrix,(S$4+1),FALSE)*$E440</f>
        <v>0</v>
      </c>
      <c r="T438" s="25">
        <f>VLOOKUP(CONCATENATE($F438," ",$G438),AllocFactorMatrix,(T$4+1),FALSE)*$E440</f>
        <v>0</v>
      </c>
      <c r="U438" s="25">
        <f>VLOOKUP(CONCATENATE($F438," ",$G438),AllocFactorMatrix,(U$4+1),FALSE)*$E440</f>
        <v>0</v>
      </c>
      <c r="V438" s="25">
        <f>VLOOKUP(CONCATENATE($F438," ",$G438),AllocFactorMatrix,(V$4+1),FALSE)*$E440</f>
        <v>0</v>
      </c>
      <c r="W438" s="25">
        <f t="shared" si="212"/>
        <v>0</v>
      </c>
      <c r="X438" s="25">
        <f>VLOOKUP(CONCATENATE($F438," ",$G438),AllocFactorMatrix,(X$4+1),FALSE)*$E440</f>
        <v>0</v>
      </c>
      <c r="Y438" s="25">
        <f>VLOOKUP(CONCATENATE($F438," ",$G438),AllocFactorMatrix,(Y$4+1),FALSE)*$E440</f>
        <v>0</v>
      </c>
      <c r="Z438" s="25">
        <f t="shared" si="210"/>
        <v>0</v>
      </c>
      <c r="AA438" s="25">
        <f>VLOOKUP(CONCATENATE($F438," ",$G438),AllocFactorMatrix,(AA$4+1),FALSE)*$E440</f>
        <v>0</v>
      </c>
      <c r="AB438" s="25">
        <f>VLOOKUP(CONCATENATE($F438," ",$G438),AllocFactorMatrix,(AB$4+1),FALSE)*$E440</f>
        <v>0</v>
      </c>
      <c r="AC438" s="25">
        <f>VLOOKUP(CONCATENATE($F438," ",$G438),AllocFactorMatrix,(AC$4+1),FALSE)*$E440</f>
        <v>0</v>
      </c>
    </row>
    <row r="439" spans="5:29" hidden="1" outlineLevel="1">
      <c r="F439" s="61" t="str">
        <f>F440</f>
        <v>PROD_ENERGY</v>
      </c>
      <c r="G439" s="20" t="str">
        <f>$G$14</f>
        <v>CUSTOMER</v>
      </c>
      <c r="H439" s="24">
        <f t="shared" si="208"/>
        <v>0</v>
      </c>
      <c r="I439" s="25">
        <f>VLOOKUP(CONCATENATE($F439," ",$G439),AllocFactorMatrix,(I$4+1),FALSE)*$E440</f>
        <v>0</v>
      </c>
      <c r="J439" s="25">
        <f>VLOOKUP(CONCATENATE($F439," ",$G439),AllocFactorMatrix,(J$4+1),FALSE)*$E440</f>
        <v>0</v>
      </c>
      <c r="K439" s="25">
        <f>VLOOKUP(CONCATENATE($F439," ",$G439),AllocFactorMatrix,(K$4+1),FALSE)*$E440</f>
        <v>0</v>
      </c>
      <c r="L439" s="25">
        <f>VLOOKUP(CONCATENATE($F439," ",$G439),AllocFactorMatrix,(L$4+1),FALSE)*$E440</f>
        <v>0</v>
      </c>
      <c r="M439" s="25">
        <f t="shared" si="209"/>
        <v>0</v>
      </c>
      <c r="N439" s="25">
        <f>VLOOKUP(CONCATENATE($F439," ",$G439),AllocFactorMatrix,(N$4+1),FALSE)*$E440</f>
        <v>0</v>
      </c>
      <c r="O439" s="25">
        <f>VLOOKUP(CONCATENATE($F439," ",$G439),AllocFactorMatrix,(O$4+1),FALSE)*$E440</f>
        <v>0</v>
      </c>
      <c r="P439" s="25">
        <f>VLOOKUP(CONCATENATE($F439," ",$G439),AllocFactorMatrix,(P$4+1),FALSE)*$E440</f>
        <v>0</v>
      </c>
      <c r="Q439" s="25">
        <f>VLOOKUP(CONCATENATE($F439," ",$G439),AllocFactorMatrix,(Q$4+1),FALSE)*$E440</f>
        <v>0</v>
      </c>
      <c r="R439" s="25">
        <f t="shared" si="211"/>
        <v>0</v>
      </c>
      <c r="S439" s="25">
        <f>VLOOKUP(CONCATENATE($F439," ",$G439),AllocFactorMatrix,(S$4+1),FALSE)*$E440</f>
        <v>0</v>
      </c>
      <c r="T439" s="25">
        <f>VLOOKUP(CONCATENATE($F439," ",$G439),AllocFactorMatrix,(T$4+1),FALSE)*$E440</f>
        <v>0</v>
      </c>
      <c r="U439" s="25">
        <f>VLOOKUP(CONCATENATE($F439," ",$G439),AllocFactorMatrix,(U$4+1),FALSE)*$E440</f>
        <v>0</v>
      </c>
      <c r="V439" s="25">
        <f>VLOOKUP(CONCATENATE($F439," ",$G439),AllocFactorMatrix,(V$4+1),FALSE)*$E440</f>
        <v>0</v>
      </c>
      <c r="W439" s="25">
        <f t="shared" si="212"/>
        <v>0</v>
      </c>
      <c r="X439" s="25">
        <f>VLOOKUP(CONCATENATE($F439," ",$G439),AllocFactorMatrix,(X$4+1),FALSE)*$E440</f>
        <v>0</v>
      </c>
      <c r="Y439" s="25">
        <f>VLOOKUP(CONCATENATE($F439," ",$G439),AllocFactorMatrix,(Y$4+1),FALSE)*$E440</f>
        <v>0</v>
      </c>
      <c r="Z439" s="25">
        <f t="shared" si="210"/>
        <v>0</v>
      </c>
      <c r="AA439" s="25">
        <f>VLOOKUP(CONCATENATE($F439," ",$G439),AllocFactorMatrix,(AA$4+1),FALSE)*$E440</f>
        <v>0</v>
      </c>
      <c r="AB439" s="25">
        <f>VLOOKUP(CONCATENATE($F439," ",$G439),AllocFactorMatrix,(AB$4+1),FALSE)*$E440</f>
        <v>0</v>
      </c>
      <c r="AC439" s="25">
        <f>VLOOKUP(CONCATENATE($F439," ",$G439),AllocFactorMatrix,(AC$4+1),FALSE)*$E440</f>
        <v>0</v>
      </c>
    </row>
    <row r="440" spans="5:29" collapsed="1">
      <c r="E440" s="22">
        <v>0</v>
      </c>
      <c r="F440" s="61" t="str">
        <f>+F2017</f>
        <v>PROD_ENERGY</v>
      </c>
      <c r="G440" s="20" t="str">
        <f>$G$15</f>
        <v>TOTAL</v>
      </c>
      <c r="H440" s="24">
        <f t="shared" si="208"/>
        <v>0</v>
      </c>
      <c r="I440" s="25">
        <f>VLOOKUP(CONCATENATE($F440," ",$G440),AllocFactorMatrix,(I$4+1),FALSE)*$E440</f>
        <v>0</v>
      </c>
      <c r="J440" s="25">
        <f>VLOOKUP(CONCATENATE($F440," ",$G440),AllocFactorMatrix,(J$4+1),FALSE)*$E440</f>
        <v>0</v>
      </c>
      <c r="K440" s="25">
        <f>VLOOKUP(CONCATENATE($F440," ",$G440),AllocFactorMatrix,(K$4+1),FALSE)*$E440</f>
        <v>0</v>
      </c>
      <c r="L440" s="25">
        <f>VLOOKUP(CONCATENATE($F440," ",$G440),AllocFactorMatrix,(L$4+1),FALSE)*$E440</f>
        <v>0</v>
      </c>
      <c r="M440" s="25">
        <f t="shared" si="209"/>
        <v>0</v>
      </c>
      <c r="N440" s="25">
        <f>VLOOKUP(CONCATENATE($F440," ",$G440),AllocFactorMatrix,(N$4+1),FALSE)*$E440</f>
        <v>0</v>
      </c>
      <c r="O440" s="25">
        <f>VLOOKUP(CONCATENATE($F440," ",$G440),AllocFactorMatrix,(O$4+1),FALSE)*$E440</f>
        <v>0</v>
      </c>
      <c r="P440" s="25">
        <f>VLOOKUP(CONCATENATE($F440," ",$G440),AllocFactorMatrix,(P$4+1),FALSE)*$E440</f>
        <v>0</v>
      </c>
      <c r="Q440" s="25">
        <f>VLOOKUP(CONCATENATE($F440," ",$G440),AllocFactorMatrix,(Q$4+1),FALSE)*$E440</f>
        <v>0</v>
      </c>
      <c r="R440" s="25">
        <f t="shared" si="211"/>
        <v>0</v>
      </c>
      <c r="S440" s="25">
        <f>VLOOKUP(CONCATENATE($F440," ",$G440),AllocFactorMatrix,(S$4+1),FALSE)*$E440</f>
        <v>0</v>
      </c>
      <c r="T440" s="25">
        <f>VLOOKUP(CONCATENATE($F440," ",$G440),AllocFactorMatrix,(T$4+1),FALSE)*$E440</f>
        <v>0</v>
      </c>
      <c r="U440" s="25">
        <f>VLOOKUP(CONCATENATE($F440," ",$G440),AllocFactorMatrix,(U$4+1),FALSE)*$E440</f>
        <v>0</v>
      </c>
      <c r="V440" s="25">
        <f>VLOOKUP(CONCATENATE($F440," ",$G440),AllocFactorMatrix,(V$4+1),FALSE)*$E440</f>
        <v>0</v>
      </c>
      <c r="W440" s="25">
        <f t="shared" si="212"/>
        <v>0</v>
      </c>
      <c r="X440" s="25">
        <f>VLOOKUP(CONCATENATE($F440," ",$G440),AllocFactorMatrix,(X$4+1),FALSE)*$E440</f>
        <v>0</v>
      </c>
      <c r="Y440" s="25">
        <f>VLOOKUP(CONCATENATE($F440," ",$G440),AllocFactorMatrix,(Y$4+1),FALSE)*$E440</f>
        <v>0</v>
      </c>
      <c r="Z440" s="25">
        <f t="shared" si="210"/>
        <v>0</v>
      </c>
      <c r="AA440" s="25">
        <f>VLOOKUP(CONCATENATE($F440," ",$G440),AllocFactorMatrix,(AA$4+1),FALSE)*$E440</f>
        <v>0</v>
      </c>
      <c r="AB440" s="25">
        <f>VLOOKUP(CONCATENATE($F440," ",$G440),AllocFactorMatrix,(AB$4+1),FALSE)*$E440</f>
        <v>0</v>
      </c>
      <c r="AC440" s="25">
        <f>VLOOKUP(CONCATENATE($F440," ",$G440),AllocFactorMatrix,(AC$4+1),FALSE)*$E440</f>
        <v>0</v>
      </c>
    </row>
    <row r="441" spans="5:29" hidden="1" outlineLevel="1">
      <c r="F441" s="61" t="str">
        <f>F448</f>
        <v>PROD_ENERGY</v>
      </c>
      <c r="G441" s="20" t="str">
        <f>$G$8</f>
        <v>PRODUCTION</v>
      </c>
      <c r="H441" s="24">
        <f t="shared" si="208"/>
        <v>0</v>
      </c>
      <c r="I441" s="25">
        <f>VLOOKUP(CONCATENATE($F441," ",$G441),AllocFactorMatrix,(I$4+1),FALSE)*$E448</f>
        <v>0</v>
      </c>
      <c r="J441" s="25">
        <f>VLOOKUP(CONCATENATE($F441," ",$G441),AllocFactorMatrix,(J$4+1),FALSE)*$E448</f>
        <v>0</v>
      </c>
      <c r="K441" s="25">
        <f>VLOOKUP(CONCATENATE($F441," ",$G441),AllocFactorMatrix,(K$4+1),FALSE)*$E448</f>
        <v>0</v>
      </c>
      <c r="L441" s="25">
        <f>VLOOKUP(CONCATENATE($F441," ",$G441),AllocFactorMatrix,(L$4+1),FALSE)*$E448</f>
        <v>0</v>
      </c>
      <c r="M441" s="25">
        <f t="shared" ref="M441:M448" si="213">SUBTOTAL(9,J441:L441)</f>
        <v>0</v>
      </c>
      <c r="N441" s="25">
        <f>VLOOKUP(CONCATENATE($F441," ",$G441),AllocFactorMatrix,(N$4+1),FALSE)*$E448</f>
        <v>0</v>
      </c>
      <c r="O441" s="25">
        <f>VLOOKUP(CONCATENATE($F441," ",$G441),AllocFactorMatrix,(O$4+1),FALSE)*$E448</f>
        <v>0</v>
      </c>
      <c r="P441" s="25">
        <f>VLOOKUP(CONCATENATE($F441," ",$G441),AllocFactorMatrix,(P$4+1),FALSE)*$E448</f>
        <v>0</v>
      </c>
      <c r="Q441" s="25">
        <f>VLOOKUP(CONCATENATE($F441," ",$G441),AllocFactorMatrix,(Q$4+1),FALSE)*$E448</f>
        <v>0</v>
      </c>
      <c r="R441" s="25">
        <f>SUBTOTAL(9,N441:Q441)</f>
        <v>0</v>
      </c>
      <c r="S441" s="25">
        <f>VLOOKUP(CONCATENATE($F441," ",$G441),AllocFactorMatrix,(S$4+1),FALSE)*$E448</f>
        <v>0</v>
      </c>
      <c r="T441" s="25">
        <f>VLOOKUP(CONCATENATE($F441," ",$G441),AllocFactorMatrix,(T$4+1),FALSE)*$E448</f>
        <v>0</v>
      </c>
      <c r="U441" s="25">
        <f>VLOOKUP(CONCATENATE($F441," ",$G441),AllocFactorMatrix,(U$4+1),FALSE)*$E448</f>
        <v>0</v>
      </c>
      <c r="V441" s="25">
        <f>VLOOKUP(CONCATENATE($F441," ",$G441),AllocFactorMatrix,(V$4+1),FALSE)*$E448</f>
        <v>0</v>
      </c>
      <c r="W441" s="25">
        <f>SUBTOTAL(9,S441:V441)</f>
        <v>0</v>
      </c>
      <c r="X441" s="25">
        <f>VLOOKUP(CONCATENATE($F441," ",$G441),AllocFactorMatrix,(X$4+1),FALSE)*$E448</f>
        <v>0</v>
      </c>
      <c r="Y441" s="25">
        <f>VLOOKUP(CONCATENATE($F441," ",$G441),AllocFactorMatrix,(Y$4+1),FALSE)*$E448</f>
        <v>0</v>
      </c>
      <c r="Z441" s="25">
        <f t="shared" ref="Z441:Z448" si="214">SUBTOTAL(9,X441:Y441)</f>
        <v>0</v>
      </c>
      <c r="AA441" s="25">
        <f>VLOOKUP(CONCATENATE($F441," ",$G441),AllocFactorMatrix,(AA$4+1),FALSE)*$E448</f>
        <v>0</v>
      </c>
      <c r="AB441" s="25">
        <f>VLOOKUP(CONCATENATE($F441," ",$G441),AllocFactorMatrix,(AB$4+1),FALSE)*$E448</f>
        <v>0</v>
      </c>
      <c r="AC441" s="25">
        <f>VLOOKUP(CONCATENATE($F441," ",$G441),AllocFactorMatrix,(AC$4+1),FALSE)*$E448</f>
        <v>0</v>
      </c>
    </row>
    <row r="442" spans="5:29" hidden="1" outlineLevel="1">
      <c r="F442" s="61" t="str">
        <f>F448</f>
        <v>PROD_ENERGY</v>
      </c>
      <c r="G442" s="20" t="str">
        <f>$G$9</f>
        <v>BULKTRAN</v>
      </c>
      <c r="H442" s="24">
        <f t="shared" si="208"/>
        <v>0</v>
      </c>
      <c r="I442" s="25">
        <f>VLOOKUP(CONCATENATE($F442," ",$G442),AllocFactorMatrix,(I$4+1),FALSE)*$E448</f>
        <v>0</v>
      </c>
      <c r="J442" s="25">
        <f>VLOOKUP(CONCATENATE($F442," ",$G442),AllocFactorMatrix,(J$4+1),FALSE)*$E448</f>
        <v>0</v>
      </c>
      <c r="K442" s="25">
        <f>VLOOKUP(CONCATENATE($F442," ",$G442),AllocFactorMatrix,(K$4+1),FALSE)*$E448</f>
        <v>0</v>
      </c>
      <c r="L442" s="25">
        <f>VLOOKUP(CONCATENATE($F442," ",$G442),AllocFactorMatrix,(L$4+1),FALSE)*$E448</f>
        <v>0</v>
      </c>
      <c r="M442" s="25">
        <f t="shared" si="213"/>
        <v>0</v>
      </c>
      <c r="N442" s="25">
        <f>VLOOKUP(CONCATENATE($F442," ",$G442),AllocFactorMatrix,(N$4+1),FALSE)*$E448</f>
        <v>0</v>
      </c>
      <c r="O442" s="25">
        <f>VLOOKUP(CONCATENATE($F442," ",$G442),AllocFactorMatrix,(O$4+1),FALSE)*$E448</f>
        <v>0</v>
      </c>
      <c r="P442" s="25">
        <f>VLOOKUP(CONCATENATE($F442," ",$G442),AllocFactorMatrix,(P$4+1),FALSE)*$E448</f>
        <v>0</v>
      </c>
      <c r="Q442" s="25">
        <f>VLOOKUP(CONCATENATE($F442," ",$G442),AllocFactorMatrix,(Q$4+1),FALSE)*$E448</f>
        <v>0</v>
      </c>
      <c r="R442" s="25">
        <f t="shared" ref="R442:R448" si="215">SUBTOTAL(9,N442:Q442)</f>
        <v>0</v>
      </c>
      <c r="S442" s="25">
        <f>VLOOKUP(CONCATENATE($F442," ",$G442),AllocFactorMatrix,(S$4+1),FALSE)*$E448</f>
        <v>0</v>
      </c>
      <c r="T442" s="25">
        <f>VLOOKUP(CONCATENATE($F442," ",$G442),AllocFactorMatrix,(T$4+1),FALSE)*$E448</f>
        <v>0</v>
      </c>
      <c r="U442" s="25">
        <f>VLOOKUP(CONCATENATE($F442," ",$G442),AllocFactorMatrix,(U$4+1),FALSE)*$E448</f>
        <v>0</v>
      </c>
      <c r="V442" s="25">
        <f>VLOOKUP(CONCATENATE($F442," ",$G442),AllocFactorMatrix,(V$4+1),FALSE)*$E448</f>
        <v>0</v>
      </c>
      <c r="W442" s="25">
        <f t="shared" ref="W442:W448" si="216">SUBTOTAL(9,S442:V442)</f>
        <v>0</v>
      </c>
      <c r="X442" s="25">
        <f>VLOOKUP(CONCATENATE($F442," ",$G442),AllocFactorMatrix,(X$4+1),FALSE)*$E448</f>
        <v>0</v>
      </c>
      <c r="Y442" s="25">
        <f>VLOOKUP(CONCATENATE($F442," ",$G442),AllocFactorMatrix,(Y$4+1),FALSE)*$E448</f>
        <v>0</v>
      </c>
      <c r="Z442" s="25">
        <f t="shared" si="214"/>
        <v>0</v>
      </c>
      <c r="AA442" s="25">
        <f>VLOOKUP(CONCATENATE($F442," ",$G442),AllocFactorMatrix,(AA$4+1),FALSE)*$E448</f>
        <v>0</v>
      </c>
      <c r="AB442" s="25">
        <f>VLOOKUP(CONCATENATE($F442," ",$G442),AllocFactorMatrix,(AB$4+1),FALSE)*$E448</f>
        <v>0</v>
      </c>
      <c r="AC442" s="25">
        <f>VLOOKUP(CONCATENATE($F442," ",$G442),AllocFactorMatrix,(AC$4+1),FALSE)*$E448</f>
        <v>0</v>
      </c>
    </row>
    <row r="443" spans="5:29" hidden="1" outlineLevel="1">
      <c r="F443" s="61" t="str">
        <f>F448</f>
        <v>PROD_ENERGY</v>
      </c>
      <c r="G443" s="20" t="str">
        <f>$G$10</f>
        <v>SUBTRAN</v>
      </c>
      <c r="H443" s="24">
        <f t="shared" si="208"/>
        <v>0</v>
      </c>
      <c r="I443" s="25">
        <f>VLOOKUP(CONCATENATE($F443," ",$G443),AllocFactorMatrix,(I$4+1),FALSE)*$E448</f>
        <v>0</v>
      </c>
      <c r="J443" s="25">
        <f>VLOOKUP(CONCATENATE($F443," ",$G443),AllocFactorMatrix,(J$4+1),FALSE)*$E448</f>
        <v>0</v>
      </c>
      <c r="K443" s="25">
        <f>VLOOKUP(CONCATENATE($F443," ",$G443),AllocFactorMatrix,(K$4+1),FALSE)*$E448</f>
        <v>0</v>
      </c>
      <c r="L443" s="25">
        <f>VLOOKUP(CONCATENATE($F443," ",$G443),AllocFactorMatrix,(L$4+1),FALSE)*$E448</f>
        <v>0</v>
      </c>
      <c r="M443" s="25">
        <f t="shared" si="213"/>
        <v>0</v>
      </c>
      <c r="N443" s="25">
        <f>VLOOKUP(CONCATENATE($F443," ",$G443),AllocFactorMatrix,(N$4+1),FALSE)*$E448</f>
        <v>0</v>
      </c>
      <c r="O443" s="25">
        <f>VLOOKUP(CONCATENATE($F443," ",$G443),AllocFactorMatrix,(O$4+1),FALSE)*$E448</f>
        <v>0</v>
      </c>
      <c r="P443" s="25">
        <f>VLOOKUP(CONCATENATE($F443," ",$G443),AllocFactorMatrix,(P$4+1),FALSE)*$E448</f>
        <v>0</v>
      </c>
      <c r="Q443" s="25">
        <f>VLOOKUP(CONCATENATE($F443," ",$G443),AllocFactorMatrix,(Q$4+1),FALSE)*$E448</f>
        <v>0</v>
      </c>
      <c r="R443" s="25">
        <f t="shared" si="215"/>
        <v>0</v>
      </c>
      <c r="S443" s="25">
        <f>VLOOKUP(CONCATENATE($F443," ",$G443),AllocFactorMatrix,(S$4+1),FALSE)*$E448</f>
        <v>0</v>
      </c>
      <c r="T443" s="25">
        <f>VLOOKUP(CONCATENATE($F443," ",$G443),AllocFactorMatrix,(T$4+1),FALSE)*$E448</f>
        <v>0</v>
      </c>
      <c r="U443" s="25">
        <f>VLOOKUP(CONCATENATE($F443," ",$G443),AllocFactorMatrix,(U$4+1),FALSE)*$E448</f>
        <v>0</v>
      </c>
      <c r="V443" s="25">
        <f>VLOOKUP(CONCATENATE($F443," ",$G443),AllocFactorMatrix,(V$4+1),FALSE)*$E448</f>
        <v>0</v>
      </c>
      <c r="W443" s="25">
        <f t="shared" si="216"/>
        <v>0</v>
      </c>
      <c r="X443" s="25">
        <f>VLOOKUP(CONCATENATE($F443," ",$G443),AllocFactorMatrix,(X$4+1),FALSE)*$E448</f>
        <v>0</v>
      </c>
      <c r="Y443" s="25">
        <f>VLOOKUP(CONCATENATE($F443," ",$G443),AllocFactorMatrix,(Y$4+1),FALSE)*$E448</f>
        <v>0</v>
      </c>
      <c r="Z443" s="25">
        <f t="shared" si="214"/>
        <v>0</v>
      </c>
      <c r="AA443" s="25">
        <f>VLOOKUP(CONCATENATE($F443," ",$G443),AllocFactorMatrix,(AA$4+1),FALSE)*$E448</f>
        <v>0</v>
      </c>
      <c r="AB443" s="25">
        <f>VLOOKUP(CONCATENATE($F443," ",$G443),AllocFactorMatrix,(AB$4+1),FALSE)*$E448</f>
        <v>0</v>
      </c>
      <c r="AC443" s="25">
        <f>VLOOKUP(CONCATENATE($F443," ",$G443),AllocFactorMatrix,(AC$4+1),FALSE)*$E448</f>
        <v>0</v>
      </c>
    </row>
    <row r="444" spans="5:29" hidden="1" outlineLevel="1">
      <c r="F444" s="61" t="str">
        <f>F448</f>
        <v>PROD_ENERGY</v>
      </c>
      <c r="G444" s="20" t="str">
        <f>$G$11</f>
        <v>DISTPRI</v>
      </c>
      <c r="H444" s="24">
        <f t="shared" si="208"/>
        <v>0</v>
      </c>
      <c r="I444" s="25">
        <f>VLOOKUP(CONCATENATE($F444," ",$G444),AllocFactorMatrix,(I$4+1),FALSE)*$E448</f>
        <v>0</v>
      </c>
      <c r="J444" s="25">
        <f>VLOOKUP(CONCATENATE($F444," ",$G444),AllocFactorMatrix,(J$4+1),FALSE)*$E448</f>
        <v>0</v>
      </c>
      <c r="K444" s="25">
        <f>VLOOKUP(CONCATENATE($F444," ",$G444),AllocFactorMatrix,(K$4+1),FALSE)*$E448</f>
        <v>0</v>
      </c>
      <c r="L444" s="25">
        <f>VLOOKUP(CONCATENATE($F444," ",$G444),AllocFactorMatrix,(L$4+1),FALSE)*$E448</f>
        <v>0</v>
      </c>
      <c r="M444" s="25">
        <f t="shared" si="213"/>
        <v>0</v>
      </c>
      <c r="N444" s="25">
        <f>VLOOKUP(CONCATENATE($F444," ",$G444),AllocFactorMatrix,(N$4+1),FALSE)*$E448</f>
        <v>0</v>
      </c>
      <c r="O444" s="25">
        <f>VLOOKUP(CONCATENATE($F444," ",$G444),AllocFactorMatrix,(O$4+1),FALSE)*$E448</f>
        <v>0</v>
      </c>
      <c r="P444" s="25">
        <f>VLOOKUP(CONCATENATE($F444," ",$G444),AllocFactorMatrix,(P$4+1),FALSE)*$E448</f>
        <v>0</v>
      </c>
      <c r="Q444" s="25">
        <f>VLOOKUP(CONCATENATE($F444," ",$G444),AllocFactorMatrix,(Q$4+1),FALSE)*$E448</f>
        <v>0</v>
      </c>
      <c r="R444" s="25">
        <f t="shared" si="215"/>
        <v>0</v>
      </c>
      <c r="S444" s="25">
        <f>VLOOKUP(CONCATENATE($F444," ",$G444),AllocFactorMatrix,(S$4+1),FALSE)*$E448</f>
        <v>0</v>
      </c>
      <c r="T444" s="25">
        <f>VLOOKUP(CONCATENATE($F444," ",$G444),AllocFactorMatrix,(T$4+1),FALSE)*$E448</f>
        <v>0</v>
      </c>
      <c r="U444" s="25">
        <f>VLOOKUP(CONCATENATE($F444," ",$G444),AllocFactorMatrix,(U$4+1),FALSE)*$E448</f>
        <v>0</v>
      </c>
      <c r="V444" s="25">
        <f>VLOOKUP(CONCATENATE($F444," ",$G444),AllocFactorMatrix,(V$4+1),FALSE)*$E448</f>
        <v>0</v>
      </c>
      <c r="W444" s="25">
        <f t="shared" si="216"/>
        <v>0</v>
      </c>
      <c r="X444" s="25">
        <f>VLOOKUP(CONCATENATE($F444," ",$G444),AllocFactorMatrix,(X$4+1),FALSE)*$E448</f>
        <v>0</v>
      </c>
      <c r="Y444" s="25">
        <f>VLOOKUP(CONCATENATE($F444," ",$G444),AllocFactorMatrix,(Y$4+1),FALSE)*$E448</f>
        <v>0</v>
      </c>
      <c r="Z444" s="25">
        <f t="shared" si="214"/>
        <v>0</v>
      </c>
      <c r="AA444" s="25">
        <f>VLOOKUP(CONCATENATE($F444," ",$G444),AllocFactorMatrix,(AA$4+1),FALSE)*$E448</f>
        <v>0</v>
      </c>
      <c r="AB444" s="25">
        <f>VLOOKUP(CONCATENATE($F444," ",$G444),AllocFactorMatrix,(AB$4+1),FALSE)*$E448</f>
        <v>0</v>
      </c>
      <c r="AC444" s="25">
        <f>VLOOKUP(CONCATENATE($F444," ",$G444),AllocFactorMatrix,(AC$4+1),FALSE)*$E448</f>
        <v>0</v>
      </c>
    </row>
    <row r="445" spans="5:29" hidden="1" outlineLevel="1">
      <c r="F445" s="61" t="str">
        <f>F448</f>
        <v>PROD_ENERGY</v>
      </c>
      <c r="G445" s="20" t="str">
        <f>$G$12</f>
        <v>DISTSEC</v>
      </c>
      <c r="H445" s="24">
        <f t="shared" si="208"/>
        <v>0</v>
      </c>
      <c r="I445" s="25">
        <f>VLOOKUP(CONCATENATE($F445," ",$G445),AllocFactorMatrix,(I$4+1),FALSE)*$E448</f>
        <v>0</v>
      </c>
      <c r="J445" s="25">
        <f>VLOOKUP(CONCATENATE($F445," ",$G445),AllocFactorMatrix,(J$4+1),FALSE)*$E448</f>
        <v>0</v>
      </c>
      <c r="K445" s="25">
        <f>VLOOKUP(CONCATENATE($F445," ",$G445),AllocFactorMatrix,(K$4+1),FALSE)*$E448</f>
        <v>0</v>
      </c>
      <c r="L445" s="25">
        <f>VLOOKUP(CONCATENATE($F445," ",$G445),AllocFactorMatrix,(L$4+1),FALSE)*$E448</f>
        <v>0</v>
      </c>
      <c r="M445" s="25">
        <f t="shared" si="213"/>
        <v>0</v>
      </c>
      <c r="N445" s="25">
        <f>VLOOKUP(CONCATENATE($F445," ",$G445),AllocFactorMatrix,(N$4+1),FALSE)*$E448</f>
        <v>0</v>
      </c>
      <c r="O445" s="25">
        <f>VLOOKUP(CONCATENATE($F445," ",$G445),AllocFactorMatrix,(O$4+1),FALSE)*$E448</f>
        <v>0</v>
      </c>
      <c r="P445" s="25">
        <f>VLOOKUP(CONCATENATE($F445," ",$G445),AllocFactorMatrix,(P$4+1),FALSE)*$E448</f>
        <v>0</v>
      </c>
      <c r="Q445" s="25">
        <f>VLOOKUP(CONCATENATE($F445," ",$G445),AllocFactorMatrix,(Q$4+1),FALSE)*$E448</f>
        <v>0</v>
      </c>
      <c r="R445" s="25">
        <f t="shared" si="215"/>
        <v>0</v>
      </c>
      <c r="S445" s="25">
        <f>VLOOKUP(CONCATENATE($F445," ",$G445),AllocFactorMatrix,(S$4+1),FALSE)*$E448</f>
        <v>0</v>
      </c>
      <c r="T445" s="25">
        <f>VLOOKUP(CONCATENATE($F445," ",$G445),AllocFactorMatrix,(T$4+1),FALSE)*$E448</f>
        <v>0</v>
      </c>
      <c r="U445" s="25">
        <f>VLOOKUP(CONCATENATE($F445," ",$G445),AllocFactorMatrix,(U$4+1),FALSE)*$E448</f>
        <v>0</v>
      </c>
      <c r="V445" s="25">
        <f>VLOOKUP(CONCATENATE($F445," ",$G445),AllocFactorMatrix,(V$4+1),FALSE)*$E448</f>
        <v>0</v>
      </c>
      <c r="W445" s="25">
        <f t="shared" si="216"/>
        <v>0</v>
      </c>
      <c r="X445" s="25">
        <f>VLOOKUP(CONCATENATE($F445," ",$G445),AllocFactorMatrix,(X$4+1),FALSE)*$E448</f>
        <v>0</v>
      </c>
      <c r="Y445" s="25">
        <f>VLOOKUP(CONCATENATE($F445," ",$G445),AllocFactorMatrix,(Y$4+1),FALSE)*$E448</f>
        <v>0</v>
      </c>
      <c r="Z445" s="25">
        <f t="shared" si="214"/>
        <v>0</v>
      </c>
      <c r="AA445" s="25">
        <f>VLOOKUP(CONCATENATE($F445," ",$G445),AllocFactorMatrix,(AA$4+1),FALSE)*$E448</f>
        <v>0</v>
      </c>
      <c r="AB445" s="25">
        <f>VLOOKUP(CONCATENATE($F445," ",$G445),AllocFactorMatrix,(AB$4+1),FALSE)*$E448</f>
        <v>0</v>
      </c>
      <c r="AC445" s="25">
        <f>VLOOKUP(CONCATENATE($F445," ",$G445),AllocFactorMatrix,(AC$4+1),FALSE)*$E448</f>
        <v>0</v>
      </c>
    </row>
    <row r="446" spans="5:29" hidden="1" outlineLevel="1">
      <c r="F446" s="61" t="str">
        <f>F448</f>
        <v>PROD_ENERGY</v>
      </c>
      <c r="G446" s="20" t="str">
        <f>$G$13</f>
        <v>ENERGY</v>
      </c>
      <c r="H446" s="24">
        <f t="shared" si="208"/>
        <v>0</v>
      </c>
      <c r="I446" s="25">
        <f>VLOOKUP(CONCATENATE($F446," ",$G446),AllocFactorMatrix,(I$4+1),FALSE)*$E448</f>
        <v>0</v>
      </c>
      <c r="J446" s="25">
        <f>VLOOKUP(CONCATENATE($F446," ",$G446),AllocFactorMatrix,(J$4+1),FALSE)*$E448</f>
        <v>0</v>
      </c>
      <c r="K446" s="25">
        <f>VLOOKUP(CONCATENATE($F446," ",$G446),AllocFactorMatrix,(K$4+1),FALSE)*$E448</f>
        <v>0</v>
      </c>
      <c r="L446" s="25">
        <f>VLOOKUP(CONCATENATE($F446," ",$G446),AllocFactorMatrix,(L$4+1),FALSE)*$E448</f>
        <v>0</v>
      </c>
      <c r="M446" s="25">
        <f t="shared" si="213"/>
        <v>0</v>
      </c>
      <c r="N446" s="25">
        <f>VLOOKUP(CONCATENATE($F446," ",$G446),AllocFactorMatrix,(N$4+1),FALSE)*$E448</f>
        <v>0</v>
      </c>
      <c r="O446" s="25">
        <f>VLOOKUP(CONCATENATE($F446," ",$G446),AllocFactorMatrix,(O$4+1),FALSE)*$E448</f>
        <v>0</v>
      </c>
      <c r="P446" s="25">
        <f>VLOOKUP(CONCATENATE($F446," ",$G446),AllocFactorMatrix,(P$4+1),FALSE)*$E448</f>
        <v>0</v>
      </c>
      <c r="Q446" s="25">
        <f>VLOOKUP(CONCATENATE($F446," ",$G446),AllocFactorMatrix,(Q$4+1),FALSE)*$E448</f>
        <v>0</v>
      </c>
      <c r="R446" s="25">
        <f t="shared" si="215"/>
        <v>0</v>
      </c>
      <c r="S446" s="25">
        <f>VLOOKUP(CONCATENATE($F446," ",$G446),AllocFactorMatrix,(S$4+1),FALSE)*$E448</f>
        <v>0</v>
      </c>
      <c r="T446" s="25">
        <f>VLOOKUP(CONCATENATE($F446," ",$G446),AllocFactorMatrix,(T$4+1),FALSE)*$E448</f>
        <v>0</v>
      </c>
      <c r="U446" s="25">
        <f>VLOOKUP(CONCATENATE($F446," ",$G446),AllocFactorMatrix,(U$4+1),FALSE)*$E448</f>
        <v>0</v>
      </c>
      <c r="V446" s="25">
        <f>VLOOKUP(CONCATENATE($F446," ",$G446),AllocFactorMatrix,(V$4+1),FALSE)*$E448</f>
        <v>0</v>
      </c>
      <c r="W446" s="25">
        <f t="shared" si="216"/>
        <v>0</v>
      </c>
      <c r="X446" s="25">
        <f>VLOOKUP(CONCATENATE($F446," ",$G446),AllocFactorMatrix,(X$4+1),FALSE)*$E448</f>
        <v>0</v>
      </c>
      <c r="Y446" s="25">
        <f>VLOOKUP(CONCATENATE($F446," ",$G446),AllocFactorMatrix,(Y$4+1),FALSE)*$E448</f>
        <v>0</v>
      </c>
      <c r="Z446" s="25">
        <f t="shared" si="214"/>
        <v>0</v>
      </c>
      <c r="AA446" s="25">
        <f>VLOOKUP(CONCATENATE($F446," ",$G446),AllocFactorMatrix,(AA$4+1),FALSE)*$E448</f>
        <v>0</v>
      </c>
      <c r="AB446" s="25">
        <f>VLOOKUP(CONCATENATE($F446," ",$G446),AllocFactorMatrix,(AB$4+1),FALSE)*$E448</f>
        <v>0</v>
      </c>
      <c r="AC446" s="25">
        <f>VLOOKUP(CONCATENATE($F446," ",$G446),AllocFactorMatrix,(AC$4+1),FALSE)*$E448</f>
        <v>0</v>
      </c>
    </row>
    <row r="447" spans="5:29" hidden="1" outlineLevel="1">
      <c r="F447" s="61" t="str">
        <f>F448</f>
        <v>PROD_ENERGY</v>
      </c>
      <c r="G447" s="20" t="str">
        <f>$G$14</f>
        <v>CUSTOMER</v>
      </c>
      <c r="H447" s="24">
        <f t="shared" si="208"/>
        <v>0</v>
      </c>
      <c r="I447" s="25">
        <f>VLOOKUP(CONCATENATE($F447," ",$G447),AllocFactorMatrix,(I$4+1),FALSE)*$E448</f>
        <v>0</v>
      </c>
      <c r="J447" s="25">
        <f>VLOOKUP(CONCATENATE($F447," ",$G447),AllocFactorMatrix,(J$4+1),FALSE)*$E448</f>
        <v>0</v>
      </c>
      <c r="K447" s="25">
        <f>VLOOKUP(CONCATENATE($F447," ",$G447),AllocFactorMatrix,(K$4+1),FALSE)*$E448</f>
        <v>0</v>
      </c>
      <c r="L447" s="25">
        <f>VLOOKUP(CONCATENATE($F447," ",$G447),AllocFactorMatrix,(L$4+1),FALSE)*$E448</f>
        <v>0</v>
      </c>
      <c r="M447" s="25">
        <f t="shared" si="213"/>
        <v>0</v>
      </c>
      <c r="N447" s="25">
        <f>VLOOKUP(CONCATENATE($F447," ",$G447),AllocFactorMatrix,(N$4+1),FALSE)*$E448</f>
        <v>0</v>
      </c>
      <c r="O447" s="25">
        <f>VLOOKUP(CONCATENATE($F447," ",$G447),AllocFactorMatrix,(O$4+1),FALSE)*$E448</f>
        <v>0</v>
      </c>
      <c r="P447" s="25">
        <f>VLOOKUP(CONCATENATE($F447," ",$G447),AllocFactorMatrix,(P$4+1),FALSE)*$E448</f>
        <v>0</v>
      </c>
      <c r="Q447" s="25">
        <f>VLOOKUP(CONCATENATE($F447," ",$G447),AllocFactorMatrix,(Q$4+1),FALSE)*$E448</f>
        <v>0</v>
      </c>
      <c r="R447" s="25">
        <f t="shared" si="215"/>
        <v>0</v>
      </c>
      <c r="S447" s="25">
        <f>VLOOKUP(CONCATENATE($F447," ",$G447),AllocFactorMatrix,(S$4+1),FALSE)*$E448</f>
        <v>0</v>
      </c>
      <c r="T447" s="25">
        <f>VLOOKUP(CONCATENATE($F447," ",$G447),AllocFactorMatrix,(T$4+1),FALSE)*$E448</f>
        <v>0</v>
      </c>
      <c r="U447" s="25">
        <f>VLOOKUP(CONCATENATE($F447," ",$G447),AllocFactorMatrix,(U$4+1),FALSE)*$E448</f>
        <v>0</v>
      </c>
      <c r="V447" s="25">
        <f>VLOOKUP(CONCATENATE($F447," ",$G447),AllocFactorMatrix,(V$4+1),FALSE)*$E448</f>
        <v>0</v>
      </c>
      <c r="W447" s="25">
        <f t="shared" si="216"/>
        <v>0</v>
      </c>
      <c r="X447" s="25">
        <f>VLOOKUP(CONCATENATE($F447," ",$G447),AllocFactorMatrix,(X$4+1),FALSE)*$E448</f>
        <v>0</v>
      </c>
      <c r="Y447" s="25">
        <f>VLOOKUP(CONCATENATE($F447," ",$G447),AllocFactorMatrix,(Y$4+1),FALSE)*$E448</f>
        <v>0</v>
      </c>
      <c r="Z447" s="25">
        <f t="shared" si="214"/>
        <v>0</v>
      </c>
      <c r="AA447" s="25">
        <f>VLOOKUP(CONCATENATE($F447," ",$G447),AllocFactorMatrix,(AA$4+1),FALSE)*$E448</f>
        <v>0</v>
      </c>
      <c r="AB447" s="25">
        <f>VLOOKUP(CONCATENATE($F447," ",$G447),AllocFactorMatrix,(AB$4+1),FALSE)*$E448</f>
        <v>0</v>
      </c>
      <c r="AC447" s="25">
        <f>VLOOKUP(CONCATENATE($F447," ",$G447),AllocFactorMatrix,(AC$4+1),FALSE)*$E448</f>
        <v>0</v>
      </c>
    </row>
    <row r="448" spans="5:29" collapsed="1">
      <c r="E448" s="22">
        <v>0</v>
      </c>
      <c r="F448" s="61" t="str">
        <f>+F2025</f>
        <v>PROD_ENERGY</v>
      </c>
      <c r="G448" s="20" t="str">
        <f>$G$15</f>
        <v>TOTAL</v>
      </c>
      <c r="H448" s="24">
        <f t="shared" si="208"/>
        <v>0</v>
      </c>
      <c r="I448" s="25">
        <f>VLOOKUP(CONCATENATE($F448," ",$G448),AllocFactorMatrix,(I$4+1),FALSE)*$E448</f>
        <v>0</v>
      </c>
      <c r="J448" s="25">
        <f>VLOOKUP(CONCATENATE($F448," ",$G448),AllocFactorMatrix,(J$4+1),FALSE)*$E448</f>
        <v>0</v>
      </c>
      <c r="K448" s="25">
        <f>VLOOKUP(CONCATENATE($F448," ",$G448),AllocFactorMatrix,(K$4+1),FALSE)*$E448</f>
        <v>0</v>
      </c>
      <c r="L448" s="25">
        <f>VLOOKUP(CONCATENATE($F448," ",$G448),AllocFactorMatrix,(L$4+1),FALSE)*$E448</f>
        <v>0</v>
      </c>
      <c r="M448" s="25">
        <f t="shared" si="213"/>
        <v>0</v>
      </c>
      <c r="N448" s="25">
        <f>VLOOKUP(CONCATENATE($F448," ",$G448),AllocFactorMatrix,(N$4+1),FALSE)*$E448</f>
        <v>0</v>
      </c>
      <c r="O448" s="25">
        <f>VLOOKUP(CONCATENATE($F448," ",$G448),AllocFactorMatrix,(O$4+1),FALSE)*$E448</f>
        <v>0</v>
      </c>
      <c r="P448" s="25">
        <f>VLOOKUP(CONCATENATE($F448," ",$G448),AllocFactorMatrix,(P$4+1),FALSE)*$E448</f>
        <v>0</v>
      </c>
      <c r="Q448" s="25">
        <f>VLOOKUP(CONCATENATE($F448," ",$G448),AllocFactorMatrix,(Q$4+1),FALSE)*$E448</f>
        <v>0</v>
      </c>
      <c r="R448" s="25">
        <f t="shared" si="215"/>
        <v>0</v>
      </c>
      <c r="S448" s="25">
        <f>VLOOKUP(CONCATENATE($F448," ",$G448),AllocFactorMatrix,(S$4+1),FALSE)*$E448</f>
        <v>0</v>
      </c>
      <c r="T448" s="25">
        <f>VLOOKUP(CONCATENATE($F448," ",$G448),AllocFactorMatrix,(T$4+1),FALSE)*$E448</f>
        <v>0</v>
      </c>
      <c r="U448" s="25">
        <f>VLOOKUP(CONCATENATE($F448," ",$G448),AllocFactorMatrix,(U$4+1),FALSE)*$E448</f>
        <v>0</v>
      </c>
      <c r="V448" s="25">
        <f>VLOOKUP(CONCATENATE($F448," ",$G448),AllocFactorMatrix,(V$4+1),FALSE)*$E448</f>
        <v>0</v>
      </c>
      <c r="W448" s="25">
        <f t="shared" si="216"/>
        <v>0</v>
      </c>
      <c r="X448" s="25">
        <f>VLOOKUP(CONCATENATE($F448," ",$G448),AllocFactorMatrix,(X$4+1),FALSE)*$E448</f>
        <v>0</v>
      </c>
      <c r="Y448" s="25">
        <f>VLOOKUP(CONCATENATE($F448," ",$G448),AllocFactorMatrix,(Y$4+1),FALSE)*$E448</f>
        <v>0</v>
      </c>
      <c r="Z448" s="25">
        <f t="shared" si="214"/>
        <v>0</v>
      </c>
      <c r="AA448" s="25">
        <f>VLOOKUP(CONCATENATE($F448," ",$G448),AllocFactorMatrix,(AA$4+1),FALSE)*$E448</f>
        <v>0</v>
      </c>
      <c r="AB448" s="25">
        <f>VLOOKUP(CONCATENATE($F448," ",$G448),AllocFactorMatrix,(AB$4+1),FALSE)*$E448</f>
        <v>0</v>
      </c>
      <c r="AC448" s="25">
        <f>VLOOKUP(CONCATENATE($F448," ",$G448),AllocFactorMatrix,(AC$4+1),FALSE)*$E448</f>
        <v>0</v>
      </c>
    </row>
    <row r="449" spans="5:29" hidden="1" outlineLevel="1">
      <c r="F449" s="61" t="str">
        <f>F456</f>
        <v>PROD_ENERGY</v>
      </c>
      <c r="G449" s="20" t="str">
        <f>$G$8</f>
        <v>PRODUCTION</v>
      </c>
      <c r="H449" s="24">
        <f t="shared" si="208"/>
        <v>0</v>
      </c>
      <c r="I449" s="25">
        <f>VLOOKUP(CONCATENATE($F449," ",$G449),AllocFactorMatrix,(I$4+1),FALSE)*$E456</f>
        <v>0</v>
      </c>
      <c r="J449" s="25">
        <f>VLOOKUP(CONCATENATE($F449," ",$G449),AllocFactorMatrix,(J$4+1),FALSE)*$E456</f>
        <v>0</v>
      </c>
      <c r="K449" s="25">
        <f>VLOOKUP(CONCATENATE($F449," ",$G449),AllocFactorMatrix,(K$4+1),FALSE)*$E456</f>
        <v>0</v>
      </c>
      <c r="L449" s="25">
        <f>VLOOKUP(CONCATENATE($F449," ",$G449),AllocFactorMatrix,(L$4+1),FALSE)*$E456</f>
        <v>0</v>
      </c>
      <c r="M449" s="25">
        <f t="shared" ref="M449:M456" si="217">SUBTOTAL(9,J449:L449)</f>
        <v>0</v>
      </c>
      <c r="N449" s="25">
        <f>VLOOKUP(CONCATENATE($F449," ",$G449),AllocFactorMatrix,(N$4+1),FALSE)*$E456</f>
        <v>0</v>
      </c>
      <c r="O449" s="25">
        <f>VLOOKUP(CONCATENATE($F449," ",$G449),AllocFactorMatrix,(O$4+1),FALSE)*$E456</f>
        <v>0</v>
      </c>
      <c r="P449" s="25">
        <f>VLOOKUP(CONCATENATE($F449," ",$G449),AllocFactorMatrix,(P$4+1),FALSE)*$E456</f>
        <v>0</v>
      </c>
      <c r="Q449" s="25">
        <f>VLOOKUP(CONCATENATE($F449," ",$G449),AllocFactorMatrix,(Q$4+1),FALSE)*$E456</f>
        <v>0</v>
      </c>
      <c r="R449" s="25">
        <f>SUBTOTAL(9,N449:Q449)</f>
        <v>0</v>
      </c>
      <c r="S449" s="25">
        <f>VLOOKUP(CONCATENATE($F449," ",$G449),AllocFactorMatrix,(S$4+1),FALSE)*$E456</f>
        <v>0</v>
      </c>
      <c r="T449" s="25">
        <f>VLOOKUP(CONCATENATE($F449," ",$G449),AllocFactorMatrix,(T$4+1),FALSE)*$E456</f>
        <v>0</v>
      </c>
      <c r="U449" s="25">
        <f>VLOOKUP(CONCATENATE($F449," ",$G449),AllocFactorMatrix,(U$4+1),FALSE)*$E456</f>
        <v>0</v>
      </c>
      <c r="V449" s="25">
        <f>VLOOKUP(CONCATENATE($F449," ",$G449),AllocFactorMatrix,(V$4+1),FALSE)*$E456</f>
        <v>0</v>
      </c>
      <c r="W449" s="25">
        <f>SUBTOTAL(9,S449:V449)</f>
        <v>0</v>
      </c>
      <c r="X449" s="25">
        <f>VLOOKUP(CONCATENATE($F449," ",$G449),AllocFactorMatrix,(X$4+1),FALSE)*$E456</f>
        <v>0</v>
      </c>
      <c r="Y449" s="25">
        <f>VLOOKUP(CONCATENATE($F449," ",$G449),AllocFactorMatrix,(Y$4+1),FALSE)*$E456</f>
        <v>0</v>
      </c>
      <c r="Z449" s="25">
        <f t="shared" ref="Z449:Z456" si="218">SUBTOTAL(9,X449:Y449)</f>
        <v>0</v>
      </c>
      <c r="AA449" s="25">
        <f>VLOOKUP(CONCATENATE($F449," ",$G449),AllocFactorMatrix,(AA$4+1),FALSE)*$E456</f>
        <v>0</v>
      </c>
      <c r="AB449" s="25">
        <f>VLOOKUP(CONCATENATE($F449," ",$G449),AllocFactorMatrix,(AB$4+1),FALSE)*$E456</f>
        <v>0</v>
      </c>
      <c r="AC449" s="25">
        <f>VLOOKUP(CONCATENATE($F449," ",$G449),AllocFactorMatrix,(AC$4+1),FALSE)*$E456</f>
        <v>0</v>
      </c>
    </row>
    <row r="450" spans="5:29" hidden="1" outlineLevel="1">
      <c r="F450" s="61" t="str">
        <f>F456</f>
        <v>PROD_ENERGY</v>
      </c>
      <c r="G450" s="20" t="str">
        <f>$G$9</f>
        <v>BULKTRAN</v>
      </c>
      <c r="H450" s="24">
        <f t="shared" si="208"/>
        <v>0</v>
      </c>
      <c r="I450" s="25">
        <f>VLOOKUP(CONCATENATE($F450," ",$G450),AllocFactorMatrix,(I$4+1),FALSE)*$E456</f>
        <v>0</v>
      </c>
      <c r="J450" s="25">
        <f>VLOOKUP(CONCATENATE($F450," ",$G450),AllocFactorMatrix,(J$4+1),FALSE)*$E456</f>
        <v>0</v>
      </c>
      <c r="K450" s="25">
        <f>VLOOKUP(CONCATENATE($F450," ",$G450),AllocFactorMatrix,(K$4+1),FALSE)*$E456</f>
        <v>0</v>
      </c>
      <c r="L450" s="25">
        <f>VLOOKUP(CONCATENATE($F450," ",$G450),AllocFactorMatrix,(L$4+1),FALSE)*$E456</f>
        <v>0</v>
      </c>
      <c r="M450" s="25">
        <f t="shared" si="217"/>
        <v>0</v>
      </c>
      <c r="N450" s="25">
        <f>VLOOKUP(CONCATENATE($F450," ",$G450),AllocFactorMatrix,(N$4+1),FALSE)*$E456</f>
        <v>0</v>
      </c>
      <c r="O450" s="25">
        <f>VLOOKUP(CONCATENATE($F450," ",$G450),AllocFactorMatrix,(O$4+1),FALSE)*$E456</f>
        <v>0</v>
      </c>
      <c r="P450" s="25">
        <f>VLOOKUP(CONCATENATE($F450," ",$G450),AllocFactorMatrix,(P$4+1),FALSE)*$E456</f>
        <v>0</v>
      </c>
      <c r="Q450" s="25">
        <f>VLOOKUP(CONCATENATE($F450," ",$G450),AllocFactorMatrix,(Q$4+1),FALSE)*$E456</f>
        <v>0</v>
      </c>
      <c r="R450" s="25">
        <f t="shared" ref="R450:R456" si="219">SUBTOTAL(9,N450:Q450)</f>
        <v>0</v>
      </c>
      <c r="S450" s="25">
        <f>VLOOKUP(CONCATENATE($F450," ",$G450),AllocFactorMatrix,(S$4+1),FALSE)*$E456</f>
        <v>0</v>
      </c>
      <c r="T450" s="25">
        <f>VLOOKUP(CONCATENATE($F450," ",$G450),AllocFactorMatrix,(T$4+1),FALSE)*$E456</f>
        <v>0</v>
      </c>
      <c r="U450" s="25">
        <f>VLOOKUP(CONCATENATE($F450," ",$G450),AllocFactorMatrix,(U$4+1),FALSE)*$E456</f>
        <v>0</v>
      </c>
      <c r="V450" s="25">
        <f>VLOOKUP(CONCATENATE($F450," ",$G450),AllocFactorMatrix,(V$4+1),FALSE)*$E456</f>
        <v>0</v>
      </c>
      <c r="W450" s="25">
        <f t="shared" ref="W450:W456" si="220">SUBTOTAL(9,S450:V450)</f>
        <v>0</v>
      </c>
      <c r="X450" s="25">
        <f>VLOOKUP(CONCATENATE($F450," ",$G450),AllocFactorMatrix,(X$4+1),FALSE)*$E456</f>
        <v>0</v>
      </c>
      <c r="Y450" s="25">
        <f>VLOOKUP(CONCATENATE($F450," ",$G450),AllocFactorMatrix,(Y$4+1),FALSE)*$E456</f>
        <v>0</v>
      </c>
      <c r="Z450" s="25">
        <f t="shared" si="218"/>
        <v>0</v>
      </c>
      <c r="AA450" s="25">
        <f>VLOOKUP(CONCATENATE($F450," ",$G450),AllocFactorMatrix,(AA$4+1),FALSE)*$E456</f>
        <v>0</v>
      </c>
      <c r="AB450" s="25">
        <f>VLOOKUP(CONCATENATE($F450," ",$G450),AllocFactorMatrix,(AB$4+1),FALSE)*$E456</f>
        <v>0</v>
      </c>
      <c r="AC450" s="25">
        <f>VLOOKUP(CONCATENATE($F450," ",$G450),AllocFactorMatrix,(AC$4+1),FALSE)*$E456</f>
        <v>0</v>
      </c>
    </row>
    <row r="451" spans="5:29" hidden="1" outlineLevel="1">
      <c r="F451" s="61" t="str">
        <f>F456</f>
        <v>PROD_ENERGY</v>
      </c>
      <c r="G451" s="20" t="str">
        <f>$G$10</f>
        <v>SUBTRAN</v>
      </c>
      <c r="H451" s="24">
        <f t="shared" si="208"/>
        <v>0</v>
      </c>
      <c r="I451" s="25">
        <f>VLOOKUP(CONCATENATE($F451," ",$G451),AllocFactorMatrix,(I$4+1),FALSE)*$E456</f>
        <v>0</v>
      </c>
      <c r="J451" s="25">
        <f>VLOOKUP(CONCATENATE($F451," ",$G451),AllocFactorMatrix,(J$4+1),FALSE)*$E456</f>
        <v>0</v>
      </c>
      <c r="K451" s="25">
        <f>VLOOKUP(CONCATENATE($F451," ",$G451),AllocFactorMatrix,(K$4+1),FALSE)*$E456</f>
        <v>0</v>
      </c>
      <c r="L451" s="25">
        <f>VLOOKUP(CONCATENATE($F451," ",$G451),AllocFactorMatrix,(L$4+1),FALSE)*$E456</f>
        <v>0</v>
      </c>
      <c r="M451" s="25">
        <f t="shared" si="217"/>
        <v>0</v>
      </c>
      <c r="N451" s="25">
        <f>VLOOKUP(CONCATENATE($F451," ",$G451),AllocFactorMatrix,(N$4+1),FALSE)*$E456</f>
        <v>0</v>
      </c>
      <c r="O451" s="25">
        <f>VLOOKUP(CONCATENATE($F451," ",$G451),AllocFactorMatrix,(O$4+1),FALSE)*$E456</f>
        <v>0</v>
      </c>
      <c r="P451" s="25">
        <f>VLOOKUP(CONCATENATE($F451," ",$G451),AllocFactorMatrix,(P$4+1),FALSE)*$E456</f>
        <v>0</v>
      </c>
      <c r="Q451" s="25">
        <f>VLOOKUP(CONCATENATE($F451," ",$G451),AllocFactorMatrix,(Q$4+1),FALSE)*$E456</f>
        <v>0</v>
      </c>
      <c r="R451" s="25">
        <f t="shared" si="219"/>
        <v>0</v>
      </c>
      <c r="S451" s="25">
        <f>VLOOKUP(CONCATENATE($F451," ",$G451),AllocFactorMatrix,(S$4+1),FALSE)*$E456</f>
        <v>0</v>
      </c>
      <c r="T451" s="25">
        <f>VLOOKUP(CONCATENATE($F451," ",$G451),AllocFactorMatrix,(T$4+1),FALSE)*$E456</f>
        <v>0</v>
      </c>
      <c r="U451" s="25">
        <f>VLOOKUP(CONCATENATE($F451," ",$G451),AllocFactorMatrix,(U$4+1),FALSE)*$E456</f>
        <v>0</v>
      </c>
      <c r="V451" s="25">
        <f>VLOOKUP(CONCATENATE($F451," ",$G451),AllocFactorMatrix,(V$4+1),FALSE)*$E456</f>
        <v>0</v>
      </c>
      <c r="W451" s="25">
        <f t="shared" si="220"/>
        <v>0</v>
      </c>
      <c r="X451" s="25">
        <f>VLOOKUP(CONCATENATE($F451," ",$G451),AllocFactorMatrix,(X$4+1),FALSE)*$E456</f>
        <v>0</v>
      </c>
      <c r="Y451" s="25">
        <f>VLOOKUP(CONCATENATE($F451," ",$G451),AllocFactorMatrix,(Y$4+1),FALSE)*$E456</f>
        <v>0</v>
      </c>
      <c r="Z451" s="25">
        <f t="shared" si="218"/>
        <v>0</v>
      </c>
      <c r="AA451" s="25">
        <f>VLOOKUP(CONCATENATE($F451," ",$G451),AllocFactorMatrix,(AA$4+1),FALSE)*$E456</f>
        <v>0</v>
      </c>
      <c r="AB451" s="25">
        <f>VLOOKUP(CONCATENATE($F451," ",$G451),AllocFactorMatrix,(AB$4+1),FALSE)*$E456</f>
        <v>0</v>
      </c>
      <c r="AC451" s="25">
        <f>VLOOKUP(CONCATENATE($F451," ",$G451),AllocFactorMatrix,(AC$4+1),FALSE)*$E456</f>
        <v>0</v>
      </c>
    </row>
    <row r="452" spans="5:29" hidden="1" outlineLevel="1">
      <c r="F452" s="61" t="str">
        <f>F456</f>
        <v>PROD_ENERGY</v>
      </c>
      <c r="G452" s="20" t="str">
        <f>$G$11</f>
        <v>DISTPRI</v>
      </c>
      <c r="H452" s="24">
        <f t="shared" si="208"/>
        <v>0</v>
      </c>
      <c r="I452" s="25">
        <f>VLOOKUP(CONCATENATE($F452," ",$G452),AllocFactorMatrix,(I$4+1),FALSE)*$E456</f>
        <v>0</v>
      </c>
      <c r="J452" s="25">
        <f>VLOOKUP(CONCATENATE($F452," ",$G452),AllocFactorMatrix,(J$4+1),FALSE)*$E456</f>
        <v>0</v>
      </c>
      <c r="K452" s="25">
        <f>VLOOKUP(CONCATENATE($F452," ",$G452),AllocFactorMatrix,(K$4+1),FALSE)*$E456</f>
        <v>0</v>
      </c>
      <c r="L452" s="25">
        <f>VLOOKUP(CONCATENATE($F452," ",$G452),AllocFactorMatrix,(L$4+1),FALSE)*$E456</f>
        <v>0</v>
      </c>
      <c r="M452" s="25">
        <f t="shared" si="217"/>
        <v>0</v>
      </c>
      <c r="N452" s="25">
        <f>VLOOKUP(CONCATENATE($F452," ",$G452),AllocFactorMatrix,(N$4+1),FALSE)*$E456</f>
        <v>0</v>
      </c>
      <c r="O452" s="25">
        <f>VLOOKUP(CONCATENATE($F452," ",$G452),AllocFactorMatrix,(O$4+1),FALSE)*$E456</f>
        <v>0</v>
      </c>
      <c r="P452" s="25">
        <f>VLOOKUP(CONCATENATE($F452," ",$G452),AllocFactorMatrix,(P$4+1),FALSE)*$E456</f>
        <v>0</v>
      </c>
      <c r="Q452" s="25">
        <f>VLOOKUP(CONCATENATE($F452," ",$G452),AllocFactorMatrix,(Q$4+1),FALSE)*$E456</f>
        <v>0</v>
      </c>
      <c r="R452" s="25">
        <f t="shared" si="219"/>
        <v>0</v>
      </c>
      <c r="S452" s="25">
        <f>VLOOKUP(CONCATENATE($F452," ",$G452),AllocFactorMatrix,(S$4+1),FALSE)*$E456</f>
        <v>0</v>
      </c>
      <c r="T452" s="25">
        <f>VLOOKUP(CONCATENATE($F452," ",$G452),AllocFactorMatrix,(T$4+1),FALSE)*$E456</f>
        <v>0</v>
      </c>
      <c r="U452" s="25">
        <f>VLOOKUP(CONCATENATE($F452," ",$G452),AllocFactorMatrix,(U$4+1),FALSE)*$E456</f>
        <v>0</v>
      </c>
      <c r="V452" s="25">
        <f>VLOOKUP(CONCATENATE($F452," ",$G452),AllocFactorMatrix,(V$4+1),FALSE)*$E456</f>
        <v>0</v>
      </c>
      <c r="W452" s="25">
        <f t="shared" si="220"/>
        <v>0</v>
      </c>
      <c r="X452" s="25">
        <f>VLOOKUP(CONCATENATE($F452," ",$G452),AllocFactorMatrix,(X$4+1),FALSE)*$E456</f>
        <v>0</v>
      </c>
      <c r="Y452" s="25">
        <f>VLOOKUP(CONCATENATE($F452," ",$G452),AllocFactorMatrix,(Y$4+1),FALSE)*$E456</f>
        <v>0</v>
      </c>
      <c r="Z452" s="25">
        <f t="shared" si="218"/>
        <v>0</v>
      </c>
      <c r="AA452" s="25">
        <f>VLOOKUP(CONCATENATE($F452," ",$G452),AllocFactorMatrix,(AA$4+1),FALSE)*$E456</f>
        <v>0</v>
      </c>
      <c r="AB452" s="25">
        <f>VLOOKUP(CONCATENATE($F452," ",$G452),AllocFactorMatrix,(AB$4+1),FALSE)*$E456</f>
        <v>0</v>
      </c>
      <c r="AC452" s="25">
        <f>VLOOKUP(CONCATENATE($F452," ",$G452),AllocFactorMatrix,(AC$4+1),FALSE)*$E456</f>
        <v>0</v>
      </c>
    </row>
    <row r="453" spans="5:29" hidden="1" outlineLevel="1">
      <c r="F453" s="61" t="str">
        <f>F456</f>
        <v>PROD_ENERGY</v>
      </c>
      <c r="G453" s="20" t="str">
        <f>$G$12</f>
        <v>DISTSEC</v>
      </c>
      <c r="H453" s="24">
        <f t="shared" si="208"/>
        <v>0</v>
      </c>
      <c r="I453" s="25">
        <f>VLOOKUP(CONCATENATE($F453," ",$G453),AllocFactorMatrix,(I$4+1),FALSE)*$E456</f>
        <v>0</v>
      </c>
      <c r="J453" s="25">
        <f>VLOOKUP(CONCATENATE($F453," ",$G453),AllocFactorMatrix,(J$4+1),FALSE)*$E456</f>
        <v>0</v>
      </c>
      <c r="K453" s="25">
        <f>VLOOKUP(CONCATENATE($F453," ",$G453),AllocFactorMatrix,(K$4+1),FALSE)*$E456</f>
        <v>0</v>
      </c>
      <c r="L453" s="25">
        <f>VLOOKUP(CONCATENATE($F453," ",$G453),AllocFactorMatrix,(L$4+1),FALSE)*$E456</f>
        <v>0</v>
      </c>
      <c r="M453" s="25">
        <f t="shared" si="217"/>
        <v>0</v>
      </c>
      <c r="N453" s="25">
        <f>VLOOKUP(CONCATENATE($F453," ",$G453),AllocFactorMatrix,(N$4+1),FALSE)*$E456</f>
        <v>0</v>
      </c>
      <c r="O453" s="25">
        <f>VLOOKUP(CONCATENATE($F453," ",$G453),AllocFactorMatrix,(O$4+1),FALSE)*$E456</f>
        <v>0</v>
      </c>
      <c r="P453" s="25">
        <f>VLOOKUP(CONCATENATE($F453," ",$G453),AllocFactorMatrix,(P$4+1),FALSE)*$E456</f>
        <v>0</v>
      </c>
      <c r="Q453" s="25">
        <f>VLOOKUP(CONCATENATE($F453," ",$G453),AllocFactorMatrix,(Q$4+1),FALSE)*$E456</f>
        <v>0</v>
      </c>
      <c r="R453" s="25">
        <f t="shared" si="219"/>
        <v>0</v>
      </c>
      <c r="S453" s="25">
        <f>VLOOKUP(CONCATENATE($F453," ",$G453),AllocFactorMatrix,(S$4+1),FALSE)*$E456</f>
        <v>0</v>
      </c>
      <c r="T453" s="25">
        <f>VLOOKUP(CONCATENATE($F453," ",$G453),AllocFactorMatrix,(T$4+1),FALSE)*$E456</f>
        <v>0</v>
      </c>
      <c r="U453" s="25">
        <f>VLOOKUP(CONCATENATE($F453," ",$G453),AllocFactorMatrix,(U$4+1),FALSE)*$E456</f>
        <v>0</v>
      </c>
      <c r="V453" s="25">
        <f>VLOOKUP(CONCATENATE($F453," ",$G453),AllocFactorMatrix,(V$4+1),FALSE)*$E456</f>
        <v>0</v>
      </c>
      <c r="W453" s="25">
        <f t="shared" si="220"/>
        <v>0</v>
      </c>
      <c r="X453" s="25">
        <f>VLOOKUP(CONCATENATE($F453," ",$G453),AllocFactorMatrix,(X$4+1),FALSE)*$E456</f>
        <v>0</v>
      </c>
      <c r="Y453" s="25">
        <f>VLOOKUP(CONCATENATE($F453," ",$G453),AllocFactorMatrix,(Y$4+1),FALSE)*$E456</f>
        <v>0</v>
      </c>
      <c r="Z453" s="25">
        <f t="shared" si="218"/>
        <v>0</v>
      </c>
      <c r="AA453" s="25">
        <f>VLOOKUP(CONCATENATE($F453," ",$G453),AllocFactorMatrix,(AA$4+1),FALSE)*$E456</f>
        <v>0</v>
      </c>
      <c r="AB453" s="25">
        <f>VLOOKUP(CONCATENATE($F453," ",$G453),AllocFactorMatrix,(AB$4+1),FALSE)*$E456</f>
        <v>0</v>
      </c>
      <c r="AC453" s="25">
        <f>VLOOKUP(CONCATENATE($F453," ",$G453),AllocFactorMatrix,(AC$4+1),FALSE)*$E456</f>
        <v>0</v>
      </c>
    </row>
    <row r="454" spans="5:29" hidden="1" outlineLevel="1">
      <c r="F454" s="61" t="str">
        <f>F456</f>
        <v>PROD_ENERGY</v>
      </c>
      <c r="G454" s="20" t="str">
        <f>$G$13</f>
        <v>ENERGY</v>
      </c>
      <c r="H454" s="24">
        <f t="shared" si="208"/>
        <v>0</v>
      </c>
      <c r="I454" s="25">
        <f>VLOOKUP(CONCATENATE($F454," ",$G454),AllocFactorMatrix,(I$4+1),FALSE)*$E456</f>
        <v>0</v>
      </c>
      <c r="J454" s="25">
        <f>VLOOKUP(CONCATENATE($F454," ",$G454),AllocFactorMatrix,(J$4+1),FALSE)*$E456</f>
        <v>0</v>
      </c>
      <c r="K454" s="25">
        <f>VLOOKUP(CONCATENATE($F454," ",$G454),AllocFactorMatrix,(K$4+1),FALSE)*$E456</f>
        <v>0</v>
      </c>
      <c r="L454" s="25">
        <f>VLOOKUP(CONCATENATE($F454," ",$G454),AllocFactorMatrix,(L$4+1),FALSE)*$E456</f>
        <v>0</v>
      </c>
      <c r="M454" s="25">
        <f t="shared" si="217"/>
        <v>0</v>
      </c>
      <c r="N454" s="25">
        <f>VLOOKUP(CONCATENATE($F454," ",$G454),AllocFactorMatrix,(N$4+1),FALSE)*$E456</f>
        <v>0</v>
      </c>
      <c r="O454" s="25">
        <f>VLOOKUP(CONCATENATE($F454," ",$G454),AllocFactorMatrix,(O$4+1),FALSE)*$E456</f>
        <v>0</v>
      </c>
      <c r="P454" s="25">
        <f>VLOOKUP(CONCATENATE($F454," ",$G454),AllocFactorMatrix,(P$4+1),FALSE)*$E456</f>
        <v>0</v>
      </c>
      <c r="Q454" s="25">
        <f>VLOOKUP(CONCATENATE($F454," ",$G454),AllocFactorMatrix,(Q$4+1),FALSE)*$E456</f>
        <v>0</v>
      </c>
      <c r="R454" s="25">
        <f t="shared" si="219"/>
        <v>0</v>
      </c>
      <c r="S454" s="25">
        <f>VLOOKUP(CONCATENATE($F454," ",$G454),AllocFactorMatrix,(S$4+1),FALSE)*$E456</f>
        <v>0</v>
      </c>
      <c r="T454" s="25">
        <f>VLOOKUP(CONCATENATE($F454," ",$G454),AllocFactorMatrix,(T$4+1),FALSE)*$E456</f>
        <v>0</v>
      </c>
      <c r="U454" s="25">
        <f>VLOOKUP(CONCATENATE($F454," ",$G454),AllocFactorMatrix,(U$4+1),FALSE)*$E456</f>
        <v>0</v>
      </c>
      <c r="V454" s="25">
        <f>VLOOKUP(CONCATENATE($F454," ",$G454),AllocFactorMatrix,(V$4+1),FALSE)*$E456</f>
        <v>0</v>
      </c>
      <c r="W454" s="25">
        <f t="shared" si="220"/>
        <v>0</v>
      </c>
      <c r="X454" s="25">
        <f>VLOOKUP(CONCATENATE($F454," ",$G454),AllocFactorMatrix,(X$4+1),FALSE)*$E456</f>
        <v>0</v>
      </c>
      <c r="Y454" s="25">
        <f>VLOOKUP(CONCATENATE($F454," ",$G454),AllocFactorMatrix,(Y$4+1),FALSE)*$E456</f>
        <v>0</v>
      </c>
      <c r="Z454" s="25">
        <f t="shared" si="218"/>
        <v>0</v>
      </c>
      <c r="AA454" s="25">
        <f>VLOOKUP(CONCATENATE($F454," ",$G454),AllocFactorMatrix,(AA$4+1),FALSE)*$E456</f>
        <v>0</v>
      </c>
      <c r="AB454" s="25">
        <f>VLOOKUP(CONCATENATE($F454," ",$G454),AllocFactorMatrix,(AB$4+1),FALSE)*$E456</f>
        <v>0</v>
      </c>
      <c r="AC454" s="25">
        <f>VLOOKUP(CONCATENATE($F454," ",$G454),AllocFactorMatrix,(AC$4+1),FALSE)*$E456</f>
        <v>0</v>
      </c>
    </row>
    <row r="455" spans="5:29" hidden="1" outlineLevel="1">
      <c r="F455" s="61" t="str">
        <f>F456</f>
        <v>PROD_ENERGY</v>
      </c>
      <c r="G455" s="20" t="str">
        <f>$G$14</f>
        <v>CUSTOMER</v>
      </c>
      <c r="H455" s="24">
        <f t="shared" si="208"/>
        <v>0</v>
      </c>
      <c r="I455" s="25">
        <f>VLOOKUP(CONCATENATE($F455," ",$G455),AllocFactorMatrix,(I$4+1),FALSE)*$E456</f>
        <v>0</v>
      </c>
      <c r="J455" s="25">
        <f>VLOOKUP(CONCATENATE($F455," ",$G455),AllocFactorMatrix,(J$4+1),FALSE)*$E456</f>
        <v>0</v>
      </c>
      <c r="K455" s="25">
        <f>VLOOKUP(CONCATENATE($F455," ",$G455),AllocFactorMatrix,(K$4+1),FALSE)*$E456</f>
        <v>0</v>
      </c>
      <c r="L455" s="25">
        <f>VLOOKUP(CONCATENATE($F455," ",$G455),AllocFactorMatrix,(L$4+1),FALSE)*$E456</f>
        <v>0</v>
      </c>
      <c r="M455" s="25">
        <f t="shared" si="217"/>
        <v>0</v>
      </c>
      <c r="N455" s="25">
        <f>VLOOKUP(CONCATENATE($F455," ",$G455),AllocFactorMatrix,(N$4+1),FALSE)*$E456</f>
        <v>0</v>
      </c>
      <c r="O455" s="25">
        <f>VLOOKUP(CONCATENATE($F455," ",$G455),AllocFactorMatrix,(O$4+1),FALSE)*$E456</f>
        <v>0</v>
      </c>
      <c r="P455" s="25">
        <f>VLOOKUP(CONCATENATE($F455," ",$G455),AllocFactorMatrix,(P$4+1),FALSE)*$E456</f>
        <v>0</v>
      </c>
      <c r="Q455" s="25">
        <f>VLOOKUP(CONCATENATE($F455," ",$G455),AllocFactorMatrix,(Q$4+1),FALSE)*$E456</f>
        <v>0</v>
      </c>
      <c r="R455" s="25">
        <f t="shared" si="219"/>
        <v>0</v>
      </c>
      <c r="S455" s="25">
        <f>VLOOKUP(CONCATENATE($F455," ",$G455),AllocFactorMatrix,(S$4+1),FALSE)*$E456</f>
        <v>0</v>
      </c>
      <c r="T455" s="25">
        <f>VLOOKUP(CONCATENATE($F455," ",$G455),AllocFactorMatrix,(T$4+1),FALSE)*$E456</f>
        <v>0</v>
      </c>
      <c r="U455" s="25">
        <f>VLOOKUP(CONCATENATE($F455," ",$G455),AllocFactorMatrix,(U$4+1),FALSE)*$E456</f>
        <v>0</v>
      </c>
      <c r="V455" s="25">
        <f>VLOOKUP(CONCATENATE($F455," ",$G455),AllocFactorMatrix,(V$4+1),FALSE)*$E456</f>
        <v>0</v>
      </c>
      <c r="W455" s="25">
        <f t="shared" si="220"/>
        <v>0</v>
      </c>
      <c r="X455" s="25">
        <f>VLOOKUP(CONCATENATE($F455," ",$G455),AllocFactorMatrix,(X$4+1),FALSE)*$E456</f>
        <v>0</v>
      </c>
      <c r="Y455" s="25">
        <f>VLOOKUP(CONCATENATE($F455," ",$G455),AllocFactorMatrix,(Y$4+1),FALSE)*$E456</f>
        <v>0</v>
      </c>
      <c r="Z455" s="25">
        <f t="shared" si="218"/>
        <v>0</v>
      </c>
      <c r="AA455" s="25">
        <f>VLOOKUP(CONCATENATE($F455," ",$G455),AllocFactorMatrix,(AA$4+1),FALSE)*$E456</f>
        <v>0</v>
      </c>
      <c r="AB455" s="25">
        <f>VLOOKUP(CONCATENATE($F455," ",$G455),AllocFactorMatrix,(AB$4+1),FALSE)*$E456</f>
        <v>0</v>
      </c>
      <c r="AC455" s="25">
        <f>VLOOKUP(CONCATENATE($F455," ",$G455),AllocFactorMatrix,(AC$4+1),FALSE)*$E456</f>
        <v>0</v>
      </c>
    </row>
    <row r="456" spans="5:29" collapsed="1">
      <c r="E456" s="22">
        <v>0</v>
      </c>
      <c r="F456" s="61" t="str">
        <f>+F2033</f>
        <v>PROD_ENERGY</v>
      </c>
      <c r="G456" s="20" t="str">
        <f>$G$15</f>
        <v>TOTAL</v>
      </c>
      <c r="H456" s="24">
        <f t="shared" si="208"/>
        <v>0</v>
      </c>
      <c r="I456" s="25">
        <f>VLOOKUP(CONCATENATE($F456," ",$G456),AllocFactorMatrix,(I$4+1),FALSE)*$E456</f>
        <v>0</v>
      </c>
      <c r="J456" s="25">
        <f>VLOOKUP(CONCATENATE($F456," ",$G456),AllocFactorMatrix,(J$4+1),FALSE)*$E456</f>
        <v>0</v>
      </c>
      <c r="K456" s="25">
        <f>VLOOKUP(CONCATENATE($F456," ",$G456),AllocFactorMatrix,(K$4+1),FALSE)*$E456</f>
        <v>0</v>
      </c>
      <c r="L456" s="25">
        <f>VLOOKUP(CONCATENATE($F456," ",$G456),AllocFactorMatrix,(L$4+1),FALSE)*$E456</f>
        <v>0</v>
      </c>
      <c r="M456" s="25">
        <f t="shared" si="217"/>
        <v>0</v>
      </c>
      <c r="N456" s="25">
        <f>VLOOKUP(CONCATENATE($F456," ",$G456),AllocFactorMatrix,(N$4+1),FALSE)*$E456</f>
        <v>0</v>
      </c>
      <c r="O456" s="25">
        <f>VLOOKUP(CONCATENATE($F456," ",$G456),AllocFactorMatrix,(O$4+1),FALSE)*$E456</f>
        <v>0</v>
      </c>
      <c r="P456" s="25">
        <f>VLOOKUP(CONCATENATE($F456," ",$G456),AllocFactorMatrix,(P$4+1),FALSE)*$E456</f>
        <v>0</v>
      </c>
      <c r="Q456" s="25">
        <f>VLOOKUP(CONCATENATE($F456," ",$G456),AllocFactorMatrix,(Q$4+1),FALSE)*$E456</f>
        <v>0</v>
      </c>
      <c r="R456" s="25">
        <f t="shared" si="219"/>
        <v>0</v>
      </c>
      <c r="S456" s="25">
        <f>VLOOKUP(CONCATENATE($F456," ",$G456),AllocFactorMatrix,(S$4+1),FALSE)*$E456</f>
        <v>0</v>
      </c>
      <c r="T456" s="25">
        <f>VLOOKUP(CONCATENATE($F456," ",$G456),AllocFactorMatrix,(T$4+1),FALSE)*$E456</f>
        <v>0</v>
      </c>
      <c r="U456" s="25">
        <f>VLOOKUP(CONCATENATE($F456," ",$G456),AllocFactorMatrix,(U$4+1),FALSE)*$E456</f>
        <v>0</v>
      </c>
      <c r="V456" s="25">
        <f>VLOOKUP(CONCATENATE($F456," ",$G456),AllocFactorMatrix,(V$4+1),FALSE)*$E456</f>
        <v>0</v>
      </c>
      <c r="W456" s="25">
        <f t="shared" si="220"/>
        <v>0</v>
      </c>
      <c r="X456" s="25">
        <f>VLOOKUP(CONCATENATE($F456," ",$G456),AllocFactorMatrix,(X$4+1),FALSE)*$E456</f>
        <v>0</v>
      </c>
      <c r="Y456" s="25">
        <f>VLOOKUP(CONCATENATE($F456," ",$G456),AllocFactorMatrix,(Y$4+1),FALSE)*$E456</f>
        <v>0</v>
      </c>
      <c r="Z456" s="25">
        <f t="shared" si="218"/>
        <v>0</v>
      </c>
      <c r="AA456" s="25">
        <f>VLOOKUP(CONCATENATE($F456," ",$G456),AllocFactorMatrix,(AA$4+1),FALSE)*$E456</f>
        <v>0</v>
      </c>
      <c r="AB456" s="25">
        <f>VLOOKUP(CONCATENATE($F456," ",$G456),AllocFactorMatrix,(AB$4+1),FALSE)*$E456</f>
        <v>0</v>
      </c>
      <c r="AC456" s="25">
        <f>VLOOKUP(CONCATENATE($F456," ",$G456),AllocFactorMatrix,(AC$4+1),FALSE)*$E456</f>
        <v>0</v>
      </c>
    </row>
    <row r="457" spans="5:29" hidden="1" outlineLevel="1">
      <c r="F457" s="61" t="str">
        <f>F464</f>
        <v>PROD_DEMAND</v>
      </c>
      <c r="G457" s="20" t="str">
        <f>$G$8</f>
        <v>PRODUCTION</v>
      </c>
      <c r="H457" s="24">
        <f t="shared" si="208"/>
        <v>0</v>
      </c>
      <c r="I457" s="25">
        <f>VLOOKUP(CONCATENATE($F457," ",$G457),AllocFactorMatrix,(I$4+1),FALSE)*$E464</f>
        <v>0</v>
      </c>
      <c r="J457" s="25">
        <f>VLOOKUP(CONCATENATE($F457," ",$G457),AllocFactorMatrix,(J$4+1),FALSE)*$E464</f>
        <v>0</v>
      </c>
      <c r="K457" s="25">
        <f>VLOOKUP(CONCATENATE($F457," ",$G457),AllocFactorMatrix,(K$4+1),FALSE)*$E464</f>
        <v>0</v>
      </c>
      <c r="L457" s="25">
        <f>VLOOKUP(CONCATENATE($F457," ",$G457),AllocFactorMatrix,(L$4+1),FALSE)*$E464</f>
        <v>0</v>
      </c>
      <c r="M457" s="25">
        <f t="shared" ref="M457:M464" si="221">SUBTOTAL(9,J457:L457)</f>
        <v>0</v>
      </c>
      <c r="N457" s="25">
        <f>VLOOKUP(CONCATENATE($F457," ",$G457),AllocFactorMatrix,(N$4+1),FALSE)*$E464</f>
        <v>0</v>
      </c>
      <c r="O457" s="25">
        <f>VLOOKUP(CONCATENATE($F457," ",$G457),AllocFactorMatrix,(O$4+1),FALSE)*$E464</f>
        <v>0</v>
      </c>
      <c r="P457" s="25">
        <f>VLOOKUP(CONCATENATE($F457," ",$G457),AllocFactorMatrix,(P$4+1),FALSE)*$E464</f>
        <v>0</v>
      </c>
      <c r="Q457" s="25">
        <f>VLOOKUP(CONCATENATE($F457," ",$G457),AllocFactorMatrix,(Q$4+1),FALSE)*$E464</f>
        <v>0</v>
      </c>
      <c r="R457" s="25">
        <f>SUBTOTAL(9,N457:Q457)</f>
        <v>0</v>
      </c>
      <c r="S457" s="25">
        <f>VLOOKUP(CONCATENATE($F457," ",$G457),AllocFactorMatrix,(S$4+1),FALSE)*$E464</f>
        <v>0</v>
      </c>
      <c r="T457" s="25">
        <f>VLOOKUP(CONCATENATE($F457," ",$G457),AllocFactorMatrix,(T$4+1),FALSE)*$E464</f>
        <v>0</v>
      </c>
      <c r="U457" s="25">
        <f>VLOOKUP(CONCATENATE($F457," ",$G457),AllocFactorMatrix,(U$4+1),FALSE)*$E464</f>
        <v>0</v>
      </c>
      <c r="V457" s="25">
        <f>VLOOKUP(CONCATENATE($F457," ",$G457),AllocFactorMatrix,(V$4+1),FALSE)*$E464</f>
        <v>0</v>
      </c>
      <c r="W457" s="25">
        <f>SUBTOTAL(9,S457:V457)</f>
        <v>0</v>
      </c>
      <c r="X457" s="25">
        <f>VLOOKUP(CONCATENATE($F457," ",$G457),AllocFactorMatrix,(X$4+1),FALSE)*$E464</f>
        <v>0</v>
      </c>
      <c r="Y457" s="25">
        <f>VLOOKUP(CONCATENATE($F457," ",$G457),AllocFactorMatrix,(Y$4+1),FALSE)*$E464</f>
        <v>0</v>
      </c>
      <c r="Z457" s="25">
        <f t="shared" ref="Z457:Z464" si="222">SUBTOTAL(9,X457:Y457)</f>
        <v>0</v>
      </c>
      <c r="AA457" s="25">
        <f>VLOOKUP(CONCATENATE($F457," ",$G457),AllocFactorMatrix,(AA$4+1),FALSE)*$E464</f>
        <v>0</v>
      </c>
      <c r="AB457" s="25">
        <f>VLOOKUP(CONCATENATE($F457," ",$G457),AllocFactorMatrix,(AB$4+1),FALSE)*$E464</f>
        <v>0</v>
      </c>
      <c r="AC457" s="25">
        <f>VLOOKUP(CONCATENATE($F457," ",$G457),AllocFactorMatrix,(AC$4+1),FALSE)*$E464</f>
        <v>0</v>
      </c>
    </row>
    <row r="458" spans="5:29" hidden="1" outlineLevel="1">
      <c r="F458" s="61" t="str">
        <f>F464</f>
        <v>PROD_DEMAND</v>
      </c>
      <c r="G458" s="20" t="str">
        <f>$G$9</f>
        <v>BULKTRAN</v>
      </c>
      <c r="H458" s="24">
        <f t="shared" si="208"/>
        <v>0</v>
      </c>
      <c r="I458" s="25">
        <f>VLOOKUP(CONCATENATE($F458," ",$G458),AllocFactorMatrix,(I$4+1),FALSE)*$E464</f>
        <v>0</v>
      </c>
      <c r="J458" s="25">
        <f>VLOOKUP(CONCATENATE($F458," ",$G458),AllocFactorMatrix,(J$4+1),FALSE)*$E464</f>
        <v>0</v>
      </c>
      <c r="K458" s="25">
        <f>VLOOKUP(CONCATENATE($F458," ",$G458),AllocFactorMatrix,(K$4+1),FALSE)*$E464</f>
        <v>0</v>
      </c>
      <c r="L458" s="25">
        <f>VLOOKUP(CONCATENATE($F458," ",$G458),AllocFactorMatrix,(L$4+1),FALSE)*$E464</f>
        <v>0</v>
      </c>
      <c r="M458" s="25">
        <f t="shared" si="221"/>
        <v>0</v>
      </c>
      <c r="N458" s="25">
        <f>VLOOKUP(CONCATENATE($F458," ",$G458),AllocFactorMatrix,(N$4+1),FALSE)*$E464</f>
        <v>0</v>
      </c>
      <c r="O458" s="25">
        <f>VLOOKUP(CONCATENATE($F458," ",$G458),AllocFactorMatrix,(O$4+1),FALSE)*$E464</f>
        <v>0</v>
      </c>
      <c r="P458" s="25">
        <f>VLOOKUP(CONCATENATE($F458," ",$G458),AllocFactorMatrix,(P$4+1),FALSE)*$E464</f>
        <v>0</v>
      </c>
      <c r="Q458" s="25">
        <f>VLOOKUP(CONCATENATE($F458," ",$G458),AllocFactorMatrix,(Q$4+1),FALSE)*$E464</f>
        <v>0</v>
      </c>
      <c r="R458" s="25">
        <f t="shared" ref="R458:R464" si="223">SUBTOTAL(9,N458:Q458)</f>
        <v>0</v>
      </c>
      <c r="S458" s="25">
        <f>VLOOKUP(CONCATENATE($F458," ",$G458),AllocFactorMatrix,(S$4+1),FALSE)*$E464</f>
        <v>0</v>
      </c>
      <c r="T458" s="25">
        <f>VLOOKUP(CONCATENATE($F458," ",$G458),AllocFactorMatrix,(T$4+1),FALSE)*$E464</f>
        <v>0</v>
      </c>
      <c r="U458" s="25">
        <f>VLOOKUP(CONCATENATE($F458," ",$G458),AllocFactorMatrix,(U$4+1),FALSE)*$E464</f>
        <v>0</v>
      </c>
      <c r="V458" s="25">
        <f>VLOOKUP(CONCATENATE($F458," ",$G458),AllocFactorMatrix,(V$4+1),FALSE)*$E464</f>
        <v>0</v>
      </c>
      <c r="W458" s="25">
        <f t="shared" ref="W458:W464" si="224">SUBTOTAL(9,S458:V458)</f>
        <v>0</v>
      </c>
      <c r="X458" s="25">
        <f>VLOOKUP(CONCATENATE($F458," ",$G458),AllocFactorMatrix,(X$4+1),FALSE)*$E464</f>
        <v>0</v>
      </c>
      <c r="Y458" s="25">
        <f>VLOOKUP(CONCATENATE($F458," ",$G458),AllocFactorMatrix,(Y$4+1),FALSE)*$E464</f>
        <v>0</v>
      </c>
      <c r="Z458" s="25">
        <f t="shared" si="222"/>
        <v>0</v>
      </c>
      <c r="AA458" s="25">
        <f>VLOOKUP(CONCATENATE($F458," ",$G458),AllocFactorMatrix,(AA$4+1),FALSE)*$E464</f>
        <v>0</v>
      </c>
      <c r="AB458" s="25">
        <f>VLOOKUP(CONCATENATE($F458," ",$G458),AllocFactorMatrix,(AB$4+1),FALSE)*$E464</f>
        <v>0</v>
      </c>
      <c r="AC458" s="25">
        <f>VLOOKUP(CONCATENATE($F458," ",$G458),AllocFactorMatrix,(AC$4+1),FALSE)*$E464</f>
        <v>0</v>
      </c>
    </row>
    <row r="459" spans="5:29" hidden="1" outlineLevel="1">
      <c r="F459" s="61" t="str">
        <f>F464</f>
        <v>PROD_DEMAND</v>
      </c>
      <c r="G459" s="20" t="str">
        <f>$G$10</f>
        <v>SUBTRAN</v>
      </c>
      <c r="H459" s="24">
        <f t="shared" si="208"/>
        <v>0</v>
      </c>
      <c r="I459" s="25">
        <f>VLOOKUP(CONCATENATE($F459," ",$G459),AllocFactorMatrix,(I$4+1),FALSE)*$E464</f>
        <v>0</v>
      </c>
      <c r="J459" s="25">
        <f>VLOOKUP(CONCATENATE($F459," ",$G459),AllocFactorMatrix,(J$4+1),FALSE)*$E464</f>
        <v>0</v>
      </c>
      <c r="K459" s="25">
        <f>VLOOKUP(CONCATENATE($F459," ",$G459),AllocFactorMatrix,(K$4+1),FALSE)*$E464</f>
        <v>0</v>
      </c>
      <c r="L459" s="25">
        <f>VLOOKUP(CONCATENATE($F459," ",$G459),AllocFactorMatrix,(L$4+1),FALSE)*$E464</f>
        <v>0</v>
      </c>
      <c r="M459" s="25">
        <f t="shared" si="221"/>
        <v>0</v>
      </c>
      <c r="N459" s="25">
        <f>VLOOKUP(CONCATENATE($F459," ",$G459),AllocFactorMatrix,(N$4+1),FALSE)*$E464</f>
        <v>0</v>
      </c>
      <c r="O459" s="25">
        <f>VLOOKUP(CONCATENATE($F459," ",$G459),AllocFactorMatrix,(O$4+1),FALSE)*$E464</f>
        <v>0</v>
      </c>
      <c r="P459" s="25">
        <f>VLOOKUP(CONCATENATE($F459," ",$G459),AllocFactorMatrix,(P$4+1),FALSE)*$E464</f>
        <v>0</v>
      </c>
      <c r="Q459" s="25">
        <f>VLOOKUP(CONCATENATE($F459," ",$G459),AllocFactorMatrix,(Q$4+1),FALSE)*$E464</f>
        <v>0</v>
      </c>
      <c r="R459" s="25">
        <f t="shared" si="223"/>
        <v>0</v>
      </c>
      <c r="S459" s="25">
        <f>VLOOKUP(CONCATENATE($F459," ",$G459),AllocFactorMatrix,(S$4+1),FALSE)*$E464</f>
        <v>0</v>
      </c>
      <c r="T459" s="25">
        <f>VLOOKUP(CONCATENATE($F459," ",$G459),AllocFactorMatrix,(T$4+1),FALSE)*$E464</f>
        <v>0</v>
      </c>
      <c r="U459" s="25">
        <f>VLOOKUP(CONCATENATE($F459," ",$G459),AllocFactorMatrix,(U$4+1),FALSE)*$E464</f>
        <v>0</v>
      </c>
      <c r="V459" s="25">
        <f>VLOOKUP(CONCATENATE($F459," ",$G459),AllocFactorMatrix,(V$4+1),FALSE)*$E464</f>
        <v>0</v>
      </c>
      <c r="W459" s="25">
        <f t="shared" si="224"/>
        <v>0</v>
      </c>
      <c r="X459" s="25">
        <f>VLOOKUP(CONCATENATE($F459," ",$G459),AllocFactorMatrix,(X$4+1),FALSE)*$E464</f>
        <v>0</v>
      </c>
      <c r="Y459" s="25">
        <f>VLOOKUP(CONCATENATE($F459," ",$G459),AllocFactorMatrix,(Y$4+1),FALSE)*$E464</f>
        <v>0</v>
      </c>
      <c r="Z459" s="25">
        <f t="shared" si="222"/>
        <v>0</v>
      </c>
      <c r="AA459" s="25">
        <f>VLOOKUP(CONCATENATE($F459," ",$G459),AllocFactorMatrix,(AA$4+1),FALSE)*$E464</f>
        <v>0</v>
      </c>
      <c r="AB459" s="25">
        <f>VLOOKUP(CONCATENATE($F459," ",$G459),AllocFactorMatrix,(AB$4+1),FALSE)*$E464</f>
        <v>0</v>
      </c>
      <c r="AC459" s="25">
        <f>VLOOKUP(CONCATENATE($F459," ",$G459),AllocFactorMatrix,(AC$4+1),FALSE)*$E464</f>
        <v>0</v>
      </c>
    </row>
    <row r="460" spans="5:29" hidden="1" outlineLevel="1">
      <c r="F460" s="61" t="str">
        <f>F464</f>
        <v>PROD_DEMAND</v>
      </c>
      <c r="G460" s="20" t="str">
        <f>$G$11</f>
        <v>DISTPRI</v>
      </c>
      <c r="H460" s="24">
        <f t="shared" si="208"/>
        <v>0</v>
      </c>
      <c r="I460" s="25">
        <f>VLOOKUP(CONCATENATE($F460," ",$G460),AllocFactorMatrix,(I$4+1),FALSE)*$E464</f>
        <v>0</v>
      </c>
      <c r="J460" s="25">
        <f>VLOOKUP(CONCATENATE($F460," ",$G460),AllocFactorMatrix,(J$4+1),FALSE)*$E464</f>
        <v>0</v>
      </c>
      <c r="K460" s="25">
        <f>VLOOKUP(CONCATENATE($F460," ",$G460),AllocFactorMatrix,(K$4+1),FALSE)*$E464</f>
        <v>0</v>
      </c>
      <c r="L460" s="25">
        <f>VLOOKUP(CONCATENATE($F460," ",$G460),AllocFactorMatrix,(L$4+1),FALSE)*$E464</f>
        <v>0</v>
      </c>
      <c r="M460" s="25">
        <f t="shared" si="221"/>
        <v>0</v>
      </c>
      <c r="N460" s="25">
        <f>VLOOKUP(CONCATENATE($F460," ",$G460),AllocFactorMatrix,(N$4+1),FALSE)*$E464</f>
        <v>0</v>
      </c>
      <c r="O460" s="25">
        <f>VLOOKUP(CONCATENATE($F460," ",$G460),AllocFactorMatrix,(O$4+1),FALSE)*$E464</f>
        <v>0</v>
      </c>
      <c r="P460" s="25">
        <f>VLOOKUP(CONCATENATE($F460," ",$G460),AllocFactorMatrix,(P$4+1),FALSE)*$E464</f>
        <v>0</v>
      </c>
      <c r="Q460" s="25">
        <f>VLOOKUP(CONCATENATE($F460," ",$G460),AllocFactorMatrix,(Q$4+1),FALSE)*$E464</f>
        <v>0</v>
      </c>
      <c r="R460" s="25">
        <f t="shared" si="223"/>
        <v>0</v>
      </c>
      <c r="S460" s="25">
        <f>VLOOKUP(CONCATENATE($F460," ",$G460),AllocFactorMatrix,(S$4+1),FALSE)*$E464</f>
        <v>0</v>
      </c>
      <c r="T460" s="25">
        <f>VLOOKUP(CONCATENATE($F460," ",$G460),AllocFactorMatrix,(T$4+1),FALSE)*$E464</f>
        <v>0</v>
      </c>
      <c r="U460" s="25">
        <f>VLOOKUP(CONCATENATE($F460," ",$G460),AllocFactorMatrix,(U$4+1),FALSE)*$E464</f>
        <v>0</v>
      </c>
      <c r="V460" s="25">
        <f>VLOOKUP(CONCATENATE($F460," ",$G460),AllocFactorMatrix,(V$4+1),FALSE)*$E464</f>
        <v>0</v>
      </c>
      <c r="W460" s="25">
        <f t="shared" si="224"/>
        <v>0</v>
      </c>
      <c r="X460" s="25">
        <f>VLOOKUP(CONCATENATE($F460," ",$G460),AllocFactorMatrix,(X$4+1),FALSE)*$E464</f>
        <v>0</v>
      </c>
      <c r="Y460" s="25">
        <f>VLOOKUP(CONCATENATE($F460," ",$G460),AllocFactorMatrix,(Y$4+1),FALSE)*$E464</f>
        <v>0</v>
      </c>
      <c r="Z460" s="25">
        <f t="shared" si="222"/>
        <v>0</v>
      </c>
      <c r="AA460" s="25">
        <f>VLOOKUP(CONCATENATE($F460," ",$G460),AllocFactorMatrix,(AA$4+1),FALSE)*$E464</f>
        <v>0</v>
      </c>
      <c r="AB460" s="25">
        <f>VLOOKUP(CONCATENATE($F460," ",$G460),AllocFactorMatrix,(AB$4+1),FALSE)*$E464</f>
        <v>0</v>
      </c>
      <c r="AC460" s="25">
        <f>VLOOKUP(CONCATENATE($F460," ",$G460),AllocFactorMatrix,(AC$4+1),FALSE)*$E464</f>
        <v>0</v>
      </c>
    </row>
    <row r="461" spans="5:29" hidden="1" outlineLevel="1">
      <c r="F461" s="61" t="str">
        <f>F464</f>
        <v>PROD_DEMAND</v>
      </c>
      <c r="G461" s="20" t="str">
        <f>$G$12</f>
        <v>DISTSEC</v>
      </c>
      <c r="H461" s="24">
        <f t="shared" si="208"/>
        <v>0</v>
      </c>
      <c r="I461" s="25">
        <f>VLOOKUP(CONCATENATE($F461," ",$G461),AllocFactorMatrix,(I$4+1),FALSE)*$E464</f>
        <v>0</v>
      </c>
      <c r="J461" s="25">
        <f>VLOOKUP(CONCATENATE($F461," ",$G461),AllocFactorMatrix,(J$4+1),FALSE)*$E464</f>
        <v>0</v>
      </c>
      <c r="K461" s="25">
        <f>VLOOKUP(CONCATENATE($F461," ",$G461),AllocFactorMatrix,(K$4+1),FALSE)*$E464</f>
        <v>0</v>
      </c>
      <c r="L461" s="25">
        <f>VLOOKUP(CONCATENATE($F461," ",$G461),AllocFactorMatrix,(L$4+1),FALSE)*$E464</f>
        <v>0</v>
      </c>
      <c r="M461" s="25">
        <f t="shared" si="221"/>
        <v>0</v>
      </c>
      <c r="N461" s="25">
        <f>VLOOKUP(CONCATENATE($F461," ",$G461),AllocFactorMatrix,(N$4+1),FALSE)*$E464</f>
        <v>0</v>
      </c>
      <c r="O461" s="25">
        <f>VLOOKUP(CONCATENATE($F461," ",$G461),AllocFactorMatrix,(O$4+1),FALSE)*$E464</f>
        <v>0</v>
      </c>
      <c r="P461" s="25">
        <f>VLOOKUP(CONCATENATE($F461," ",$G461),AllocFactorMatrix,(P$4+1),FALSE)*$E464</f>
        <v>0</v>
      </c>
      <c r="Q461" s="25">
        <f>VLOOKUP(CONCATENATE($F461," ",$G461),AllocFactorMatrix,(Q$4+1),FALSE)*$E464</f>
        <v>0</v>
      </c>
      <c r="R461" s="25">
        <f t="shared" si="223"/>
        <v>0</v>
      </c>
      <c r="S461" s="25">
        <f>VLOOKUP(CONCATENATE($F461," ",$G461),AllocFactorMatrix,(S$4+1),FALSE)*$E464</f>
        <v>0</v>
      </c>
      <c r="T461" s="25">
        <f>VLOOKUP(CONCATENATE($F461," ",$G461),AllocFactorMatrix,(T$4+1),FALSE)*$E464</f>
        <v>0</v>
      </c>
      <c r="U461" s="25">
        <f>VLOOKUP(CONCATENATE($F461," ",$G461),AllocFactorMatrix,(U$4+1),FALSE)*$E464</f>
        <v>0</v>
      </c>
      <c r="V461" s="25">
        <f>VLOOKUP(CONCATENATE($F461," ",$G461),AllocFactorMatrix,(V$4+1),FALSE)*$E464</f>
        <v>0</v>
      </c>
      <c r="W461" s="25">
        <f t="shared" si="224"/>
        <v>0</v>
      </c>
      <c r="X461" s="25">
        <f>VLOOKUP(CONCATENATE($F461," ",$G461),AllocFactorMatrix,(X$4+1),FALSE)*$E464</f>
        <v>0</v>
      </c>
      <c r="Y461" s="25">
        <f>VLOOKUP(CONCATENATE($F461," ",$G461),AllocFactorMatrix,(Y$4+1),FALSE)*$E464</f>
        <v>0</v>
      </c>
      <c r="Z461" s="25">
        <f t="shared" si="222"/>
        <v>0</v>
      </c>
      <c r="AA461" s="25">
        <f>VLOOKUP(CONCATENATE($F461," ",$G461),AllocFactorMatrix,(AA$4+1),FALSE)*$E464</f>
        <v>0</v>
      </c>
      <c r="AB461" s="25">
        <f>VLOOKUP(CONCATENATE($F461," ",$G461),AllocFactorMatrix,(AB$4+1),FALSE)*$E464</f>
        <v>0</v>
      </c>
      <c r="AC461" s="25">
        <f>VLOOKUP(CONCATENATE($F461," ",$G461),AllocFactorMatrix,(AC$4+1),FALSE)*$E464</f>
        <v>0</v>
      </c>
    </row>
    <row r="462" spans="5:29" hidden="1" outlineLevel="1">
      <c r="F462" s="61" t="str">
        <f>F464</f>
        <v>PROD_DEMAND</v>
      </c>
      <c r="G462" s="20" t="str">
        <f>$G$13</f>
        <v>ENERGY</v>
      </c>
      <c r="H462" s="24">
        <f t="shared" si="208"/>
        <v>0</v>
      </c>
      <c r="I462" s="25">
        <f>VLOOKUP(CONCATENATE($F462," ",$G462),AllocFactorMatrix,(I$4+1),FALSE)*$E464</f>
        <v>0</v>
      </c>
      <c r="J462" s="25">
        <f>VLOOKUP(CONCATENATE($F462," ",$G462),AllocFactorMatrix,(J$4+1),FALSE)*$E464</f>
        <v>0</v>
      </c>
      <c r="K462" s="25">
        <f>VLOOKUP(CONCATENATE($F462," ",$G462),AllocFactorMatrix,(K$4+1),FALSE)*$E464</f>
        <v>0</v>
      </c>
      <c r="L462" s="25">
        <f>VLOOKUP(CONCATENATE($F462," ",$G462),AllocFactorMatrix,(L$4+1),FALSE)*$E464</f>
        <v>0</v>
      </c>
      <c r="M462" s="25">
        <f t="shared" si="221"/>
        <v>0</v>
      </c>
      <c r="N462" s="25">
        <f>VLOOKUP(CONCATENATE($F462," ",$G462),AllocFactorMatrix,(N$4+1),FALSE)*$E464</f>
        <v>0</v>
      </c>
      <c r="O462" s="25">
        <f>VLOOKUP(CONCATENATE($F462," ",$G462),AllocFactorMatrix,(O$4+1),FALSE)*$E464</f>
        <v>0</v>
      </c>
      <c r="P462" s="25">
        <f>VLOOKUP(CONCATENATE($F462," ",$G462),AllocFactorMatrix,(P$4+1),FALSE)*$E464</f>
        <v>0</v>
      </c>
      <c r="Q462" s="25">
        <f>VLOOKUP(CONCATENATE($F462," ",$G462),AllocFactorMatrix,(Q$4+1),FALSE)*$E464</f>
        <v>0</v>
      </c>
      <c r="R462" s="25">
        <f t="shared" si="223"/>
        <v>0</v>
      </c>
      <c r="S462" s="25">
        <f>VLOOKUP(CONCATENATE($F462," ",$G462),AllocFactorMatrix,(S$4+1),FALSE)*$E464</f>
        <v>0</v>
      </c>
      <c r="T462" s="25">
        <f>VLOOKUP(CONCATENATE($F462," ",$G462),AllocFactorMatrix,(T$4+1),FALSE)*$E464</f>
        <v>0</v>
      </c>
      <c r="U462" s="25">
        <f>VLOOKUP(CONCATENATE($F462," ",$G462),AllocFactorMatrix,(U$4+1),FALSE)*$E464</f>
        <v>0</v>
      </c>
      <c r="V462" s="25">
        <f>VLOOKUP(CONCATENATE($F462," ",$G462),AllocFactorMatrix,(V$4+1),FALSE)*$E464</f>
        <v>0</v>
      </c>
      <c r="W462" s="25">
        <f t="shared" si="224"/>
        <v>0</v>
      </c>
      <c r="X462" s="25">
        <f>VLOOKUP(CONCATENATE($F462," ",$G462),AllocFactorMatrix,(X$4+1),FALSE)*$E464</f>
        <v>0</v>
      </c>
      <c r="Y462" s="25">
        <f>VLOOKUP(CONCATENATE($F462," ",$G462),AllocFactorMatrix,(Y$4+1),FALSE)*$E464</f>
        <v>0</v>
      </c>
      <c r="Z462" s="25">
        <f t="shared" si="222"/>
        <v>0</v>
      </c>
      <c r="AA462" s="25">
        <f>VLOOKUP(CONCATENATE($F462," ",$G462),AllocFactorMatrix,(AA$4+1),FALSE)*$E464</f>
        <v>0</v>
      </c>
      <c r="AB462" s="25">
        <f>VLOOKUP(CONCATENATE($F462," ",$G462),AllocFactorMatrix,(AB$4+1),FALSE)*$E464</f>
        <v>0</v>
      </c>
      <c r="AC462" s="25">
        <f>VLOOKUP(CONCATENATE($F462," ",$G462),AllocFactorMatrix,(AC$4+1),FALSE)*$E464</f>
        <v>0</v>
      </c>
    </row>
    <row r="463" spans="5:29" hidden="1" outlineLevel="1">
      <c r="F463" s="61" t="str">
        <f>F464</f>
        <v>PROD_DEMAND</v>
      </c>
      <c r="G463" s="20" t="str">
        <f>$G$14</f>
        <v>CUSTOMER</v>
      </c>
      <c r="H463" s="24">
        <f t="shared" si="208"/>
        <v>0</v>
      </c>
      <c r="I463" s="25">
        <f>VLOOKUP(CONCATENATE($F463," ",$G463),AllocFactorMatrix,(I$4+1),FALSE)*$E464</f>
        <v>0</v>
      </c>
      <c r="J463" s="25">
        <f>VLOOKUP(CONCATENATE($F463," ",$G463),AllocFactorMatrix,(J$4+1),FALSE)*$E464</f>
        <v>0</v>
      </c>
      <c r="K463" s="25">
        <f>VLOOKUP(CONCATENATE($F463," ",$G463),AllocFactorMatrix,(K$4+1),FALSE)*$E464</f>
        <v>0</v>
      </c>
      <c r="L463" s="25">
        <f>VLOOKUP(CONCATENATE($F463," ",$G463),AllocFactorMatrix,(L$4+1),FALSE)*$E464</f>
        <v>0</v>
      </c>
      <c r="M463" s="25">
        <f t="shared" si="221"/>
        <v>0</v>
      </c>
      <c r="N463" s="25">
        <f>VLOOKUP(CONCATENATE($F463," ",$G463),AllocFactorMatrix,(N$4+1),FALSE)*$E464</f>
        <v>0</v>
      </c>
      <c r="O463" s="25">
        <f>VLOOKUP(CONCATENATE($F463," ",$G463),AllocFactorMatrix,(O$4+1),FALSE)*$E464</f>
        <v>0</v>
      </c>
      <c r="P463" s="25">
        <f>VLOOKUP(CONCATENATE($F463," ",$G463),AllocFactorMatrix,(P$4+1),FALSE)*$E464</f>
        <v>0</v>
      </c>
      <c r="Q463" s="25">
        <f>VLOOKUP(CONCATENATE($F463," ",$G463),AllocFactorMatrix,(Q$4+1),FALSE)*$E464</f>
        <v>0</v>
      </c>
      <c r="R463" s="25">
        <f t="shared" si="223"/>
        <v>0</v>
      </c>
      <c r="S463" s="25">
        <f>VLOOKUP(CONCATENATE($F463," ",$G463),AllocFactorMatrix,(S$4+1),FALSE)*$E464</f>
        <v>0</v>
      </c>
      <c r="T463" s="25">
        <f>VLOOKUP(CONCATENATE($F463," ",$G463),AllocFactorMatrix,(T$4+1),FALSE)*$E464</f>
        <v>0</v>
      </c>
      <c r="U463" s="25">
        <f>VLOOKUP(CONCATENATE($F463," ",$G463),AllocFactorMatrix,(U$4+1),FALSE)*$E464</f>
        <v>0</v>
      </c>
      <c r="V463" s="25">
        <f>VLOOKUP(CONCATENATE($F463," ",$G463),AllocFactorMatrix,(V$4+1),FALSE)*$E464</f>
        <v>0</v>
      </c>
      <c r="W463" s="25">
        <f t="shared" si="224"/>
        <v>0</v>
      </c>
      <c r="X463" s="25">
        <f>VLOOKUP(CONCATENATE($F463," ",$G463),AllocFactorMatrix,(X$4+1),FALSE)*$E464</f>
        <v>0</v>
      </c>
      <c r="Y463" s="25">
        <f>VLOOKUP(CONCATENATE($F463," ",$G463),AllocFactorMatrix,(Y$4+1),FALSE)*$E464</f>
        <v>0</v>
      </c>
      <c r="Z463" s="25">
        <f t="shared" si="222"/>
        <v>0</v>
      </c>
      <c r="AA463" s="25">
        <f>VLOOKUP(CONCATENATE($F463," ",$G463),AllocFactorMatrix,(AA$4+1),FALSE)*$E464</f>
        <v>0</v>
      </c>
      <c r="AB463" s="25">
        <f>VLOOKUP(CONCATENATE($F463," ",$G463),AllocFactorMatrix,(AB$4+1),FALSE)*$E464</f>
        <v>0</v>
      </c>
      <c r="AC463" s="25">
        <f>VLOOKUP(CONCATENATE($F463," ",$G463),AllocFactorMatrix,(AC$4+1),FALSE)*$E464</f>
        <v>0</v>
      </c>
    </row>
    <row r="464" spans="5:29" collapsed="1">
      <c r="E464" s="22">
        <v>0</v>
      </c>
      <c r="F464" s="62" t="str">
        <f>+F2041</f>
        <v>PROD_DEMAND</v>
      </c>
      <c r="G464" s="20" t="str">
        <f>$G$15</f>
        <v>TOTAL</v>
      </c>
      <c r="H464" s="24">
        <f t="shared" si="208"/>
        <v>0</v>
      </c>
      <c r="I464" s="25">
        <f>VLOOKUP(CONCATENATE($F464," ",$G464),AllocFactorMatrix,(I$4+1),FALSE)*$E464</f>
        <v>0</v>
      </c>
      <c r="J464" s="25">
        <f>VLOOKUP(CONCATENATE($F464," ",$G464),AllocFactorMatrix,(J$4+1),FALSE)*$E464</f>
        <v>0</v>
      </c>
      <c r="K464" s="25">
        <f>VLOOKUP(CONCATENATE($F464," ",$G464),AllocFactorMatrix,(K$4+1),FALSE)*$E464</f>
        <v>0</v>
      </c>
      <c r="L464" s="25">
        <f>VLOOKUP(CONCATENATE($F464," ",$G464),AllocFactorMatrix,(L$4+1),FALSE)*$E464</f>
        <v>0</v>
      </c>
      <c r="M464" s="25">
        <f t="shared" si="221"/>
        <v>0</v>
      </c>
      <c r="N464" s="25">
        <f>VLOOKUP(CONCATENATE($F464," ",$G464),AllocFactorMatrix,(N$4+1),FALSE)*$E464</f>
        <v>0</v>
      </c>
      <c r="O464" s="25">
        <f>VLOOKUP(CONCATENATE($F464," ",$G464),AllocFactorMatrix,(O$4+1),FALSE)*$E464</f>
        <v>0</v>
      </c>
      <c r="P464" s="25">
        <f>VLOOKUP(CONCATENATE($F464," ",$G464),AllocFactorMatrix,(P$4+1),FALSE)*$E464</f>
        <v>0</v>
      </c>
      <c r="Q464" s="25">
        <f>VLOOKUP(CONCATENATE($F464," ",$G464),AllocFactorMatrix,(Q$4+1),FALSE)*$E464</f>
        <v>0</v>
      </c>
      <c r="R464" s="25">
        <f t="shared" si="223"/>
        <v>0</v>
      </c>
      <c r="S464" s="25">
        <f>VLOOKUP(CONCATENATE($F464," ",$G464),AllocFactorMatrix,(S$4+1),FALSE)*$E464</f>
        <v>0</v>
      </c>
      <c r="T464" s="25">
        <f>VLOOKUP(CONCATENATE($F464," ",$G464),AllocFactorMatrix,(T$4+1),FALSE)*$E464</f>
        <v>0</v>
      </c>
      <c r="U464" s="25">
        <f>VLOOKUP(CONCATENATE($F464," ",$G464),AllocFactorMatrix,(U$4+1),FALSE)*$E464</f>
        <v>0</v>
      </c>
      <c r="V464" s="25">
        <f>VLOOKUP(CONCATENATE($F464," ",$G464),AllocFactorMatrix,(V$4+1),FALSE)*$E464</f>
        <v>0</v>
      </c>
      <c r="W464" s="25">
        <f t="shared" si="224"/>
        <v>0</v>
      </c>
      <c r="X464" s="25">
        <f>VLOOKUP(CONCATENATE($F464," ",$G464),AllocFactorMatrix,(X$4+1),FALSE)*$E464</f>
        <v>0</v>
      </c>
      <c r="Y464" s="25">
        <f>VLOOKUP(CONCATENATE($F464," ",$G464),AllocFactorMatrix,(Y$4+1),FALSE)*$E464</f>
        <v>0</v>
      </c>
      <c r="Z464" s="25">
        <f t="shared" si="222"/>
        <v>0</v>
      </c>
      <c r="AA464" s="25">
        <f>VLOOKUP(CONCATENATE($F464," ",$G464),AllocFactorMatrix,(AA$4+1),FALSE)*$E464</f>
        <v>0</v>
      </c>
      <c r="AB464" s="25">
        <f>VLOOKUP(CONCATENATE($F464," ",$G464),AllocFactorMatrix,(AB$4+1),FALSE)*$E464</f>
        <v>0</v>
      </c>
      <c r="AC464" s="25">
        <f>VLOOKUP(CONCATENATE($F464," ",$G464),AllocFactorMatrix,(AC$4+1),FALSE)*$E464</f>
        <v>0</v>
      </c>
    </row>
    <row r="465" spans="5:29" hidden="1" outlineLevel="1">
      <c r="E465" s="22"/>
      <c r="F465" s="61" t="str">
        <f>F472</f>
        <v>CUST_TOTAL</v>
      </c>
      <c r="G465" s="20" t="str">
        <f>$G$8</f>
        <v>PRODUCTION</v>
      </c>
      <c r="H465" s="24">
        <f t="shared" si="208"/>
        <v>0</v>
      </c>
      <c r="I465" s="25">
        <f>VLOOKUP(CONCATENATE($F465," ",$G465),AllocFactorMatrix,(I$4+1),FALSE)*$E472</f>
        <v>0</v>
      </c>
      <c r="J465" s="25">
        <f>VLOOKUP(CONCATENATE($F465," ",$G465),AllocFactorMatrix,(J$4+1),FALSE)*$E472</f>
        <v>0</v>
      </c>
      <c r="K465" s="25">
        <f>VLOOKUP(CONCATENATE($F465," ",$G465),AllocFactorMatrix,(K$4+1),FALSE)*$E472</f>
        <v>0</v>
      </c>
      <c r="L465" s="25">
        <f>VLOOKUP(CONCATENATE($F465," ",$G465),AllocFactorMatrix,(L$4+1),FALSE)*$E472</f>
        <v>0</v>
      </c>
      <c r="M465" s="25">
        <f t="shared" ref="M465:M472" si="225">SUBTOTAL(9,J465:L465)</f>
        <v>0</v>
      </c>
      <c r="N465" s="25">
        <f>VLOOKUP(CONCATENATE($F465," ",$G465),AllocFactorMatrix,(N$4+1),FALSE)*$E472</f>
        <v>0</v>
      </c>
      <c r="O465" s="25">
        <f>VLOOKUP(CONCATENATE($F465," ",$G465),AllocFactorMatrix,(O$4+1),FALSE)*$E472</f>
        <v>0</v>
      </c>
      <c r="P465" s="25">
        <f>VLOOKUP(CONCATENATE($F465," ",$G465),AllocFactorMatrix,(P$4+1),FALSE)*$E472</f>
        <v>0</v>
      </c>
      <c r="Q465" s="25">
        <f>VLOOKUP(CONCATENATE($F465," ",$G465),AllocFactorMatrix,(Q$4+1),FALSE)*$E472</f>
        <v>0</v>
      </c>
      <c r="R465" s="25">
        <f>SUBTOTAL(9,N465:Q465)</f>
        <v>0</v>
      </c>
      <c r="S465" s="25">
        <f>VLOOKUP(CONCATENATE($F465," ",$G465),AllocFactorMatrix,(S$4+1),FALSE)*$E472</f>
        <v>0</v>
      </c>
      <c r="T465" s="25">
        <f>VLOOKUP(CONCATENATE($F465," ",$G465),AllocFactorMatrix,(T$4+1),FALSE)*$E472</f>
        <v>0</v>
      </c>
      <c r="U465" s="25">
        <f>VLOOKUP(CONCATENATE($F465," ",$G465),AllocFactorMatrix,(U$4+1),FALSE)*$E472</f>
        <v>0</v>
      </c>
      <c r="V465" s="25">
        <f>VLOOKUP(CONCATENATE($F465," ",$G465),AllocFactorMatrix,(V$4+1),FALSE)*$E472</f>
        <v>0</v>
      </c>
      <c r="W465" s="25">
        <f>SUBTOTAL(9,S465:V465)</f>
        <v>0</v>
      </c>
      <c r="X465" s="25">
        <f>VLOOKUP(CONCATENATE($F465," ",$G465),AllocFactorMatrix,(X$4+1),FALSE)*$E472</f>
        <v>0</v>
      </c>
      <c r="Y465" s="25">
        <f>VLOOKUP(CONCATENATE($F465," ",$G465),AllocFactorMatrix,(Y$4+1),FALSE)*$E472</f>
        <v>0</v>
      </c>
      <c r="Z465" s="25">
        <f t="shared" ref="Z465:Z472" si="226">SUBTOTAL(9,X465:Y465)</f>
        <v>0</v>
      </c>
      <c r="AA465" s="25">
        <f>VLOOKUP(CONCATENATE($F465," ",$G465),AllocFactorMatrix,(AA$4+1),FALSE)*$E472</f>
        <v>0</v>
      </c>
      <c r="AB465" s="25">
        <f>VLOOKUP(CONCATENATE($F465," ",$G465),AllocFactorMatrix,(AB$4+1),FALSE)*$E472</f>
        <v>0</v>
      </c>
      <c r="AC465" s="25">
        <f>VLOOKUP(CONCATENATE($F465," ",$G465),AllocFactorMatrix,(AC$4+1),FALSE)*$E472</f>
        <v>0</v>
      </c>
    </row>
    <row r="466" spans="5:29" hidden="1" outlineLevel="1">
      <c r="E466" s="22"/>
      <c r="F466" s="61" t="str">
        <f>F472</f>
        <v>CUST_TOTAL</v>
      </c>
      <c r="G466" s="20" t="str">
        <f>$G$9</f>
        <v>BULKTRAN</v>
      </c>
      <c r="H466" s="24">
        <f t="shared" si="208"/>
        <v>0</v>
      </c>
      <c r="I466" s="25">
        <f>VLOOKUP(CONCATENATE($F466," ",$G466),AllocFactorMatrix,(I$4+1),FALSE)*$E472</f>
        <v>0</v>
      </c>
      <c r="J466" s="25">
        <f>VLOOKUP(CONCATENATE($F466," ",$G466),AllocFactorMatrix,(J$4+1),FALSE)*$E472</f>
        <v>0</v>
      </c>
      <c r="K466" s="25">
        <f>VLOOKUP(CONCATENATE($F466," ",$G466),AllocFactorMatrix,(K$4+1),FALSE)*$E472</f>
        <v>0</v>
      </c>
      <c r="L466" s="25">
        <f>VLOOKUP(CONCATENATE($F466," ",$G466),AllocFactorMatrix,(L$4+1),FALSE)*$E472</f>
        <v>0</v>
      </c>
      <c r="M466" s="25">
        <f t="shared" si="225"/>
        <v>0</v>
      </c>
      <c r="N466" s="25">
        <f>VLOOKUP(CONCATENATE($F466," ",$G466),AllocFactorMatrix,(N$4+1),FALSE)*$E472</f>
        <v>0</v>
      </c>
      <c r="O466" s="25">
        <f>VLOOKUP(CONCATENATE($F466," ",$G466),AllocFactorMatrix,(O$4+1),FALSE)*$E472</f>
        <v>0</v>
      </c>
      <c r="P466" s="25">
        <f>VLOOKUP(CONCATENATE($F466," ",$G466),AllocFactorMatrix,(P$4+1),FALSE)*$E472</f>
        <v>0</v>
      </c>
      <c r="Q466" s="25">
        <f>VLOOKUP(CONCATENATE($F466," ",$G466),AllocFactorMatrix,(Q$4+1),FALSE)*$E472</f>
        <v>0</v>
      </c>
      <c r="R466" s="25">
        <f t="shared" ref="R466:R472" si="227">SUBTOTAL(9,N466:Q466)</f>
        <v>0</v>
      </c>
      <c r="S466" s="25">
        <f>VLOOKUP(CONCATENATE($F466," ",$G466),AllocFactorMatrix,(S$4+1),FALSE)*$E472</f>
        <v>0</v>
      </c>
      <c r="T466" s="25">
        <f>VLOOKUP(CONCATENATE($F466," ",$G466),AllocFactorMatrix,(T$4+1),FALSE)*$E472</f>
        <v>0</v>
      </c>
      <c r="U466" s="25">
        <f>VLOOKUP(CONCATENATE($F466," ",$G466),AllocFactorMatrix,(U$4+1),FALSE)*$E472</f>
        <v>0</v>
      </c>
      <c r="V466" s="25">
        <f>VLOOKUP(CONCATENATE($F466," ",$G466),AllocFactorMatrix,(V$4+1),FALSE)*$E472</f>
        <v>0</v>
      </c>
      <c r="W466" s="25">
        <f t="shared" ref="W466:W472" si="228">SUBTOTAL(9,S466:V466)</f>
        <v>0</v>
      </c>
      <c r="X466" s="25">
        <f>VLOOKUP(CONCATENATE($F466," ",$G466),AllocFactorMatrix,(X$4+1),FALSE)*$E472</f>
        <v>0</v>
      </c>
      <c r="Y466" s="25">
        <f>VLOOKUP(CONCATENATE($F466," ",$G466),AllocFactorMatrix,(Y$4+1),FALSE)*$E472</f>
        <v>0</v>
      </c>
      <c r="Z466" s="25">
        <f t="shared" si="226"/>
        <v>0</v>
      </c>
      <c r="AA466" s="25">
        <f>VLOOKUP(CONCATENATE($F466," ",$G466),AllocFactorMatrix,(AA$4+1),FALSE)*$E472</f>
        <v>0</v>
      </c>
      <c r="AB466" s="25">
        <f>VLOOKUP(CONCATENATE($F466," ",$G466),AllocFactorMatrix,(AB$4+1),FALSE)*$E472</f>
        <v>0</v>
      </c>
      <c r="AC466" s="25">
        <f>VLOOKUP(CONCATENATE($F466," ",$G466),AllocFactorMatrix,(AC$4+1),FALSE)*$E472</f>
        <v>0</v>
      </c>
    </row>
    <row r="467" spans="5:29" hidden="1" outlineLevel="1">
      <c r="E467" s="22"/>
      <c r="F467" s="61" t="str">
        <f>F472</f>
        <v>CUST_TOTAL</v>
      </c>
      <c r="G467" s="20" t="str">
        <f>$G$10</f>
        <v>SUBTRAN</v>
      </c>
      <c r="H467" s="24">
        <f t="shared" si="208"/>
        <v>0</v>
      </c>
      <c r="I467" s="25">
        <f>VLOOKUP(CONCATENATE($F467," ",$G467),AllocFactorMatrix,(I$4+1),FALSE)*$E472</f>
        <v>0</v>
      </c>
      <c r="J467" s="25">
        <f>VLOOKUP(CONCATENATE($F467," ",$G467),AllocFactorMatrix,(J$4+1),FALSE)*$E472</f>
        <v>0</v>
      </c>
      <c r="K467" s="25">
        <f>VLOOKUP(CONCATENATE($F467," ",$G467),AllocFactorMatrix,(K$4+1),FALSE)*$E472</f>
        <v>0</v>
      </c>
      <c r="L467" s="25">
        <f>VLOOKUP(CONCATENATE($F467," ",$G467),AllocFactorMatrix,(L$4+1),FALSE)*$E472</f>
        <v>0</v>
      </c>
      <c r="M467" s="25">
        <f t="shared" si="225"/>
        <v>0</v>
      </c>
      <c r="N467" s="25">
        <f>VLOOKUP(CONCATENATE($F467," ",$G467),AllocFactorMatrix,(N$4+1),FALSE)*$E472</f>
        <v>0</v>
      </c>
      <c r="O467" s="25">
        <f>VLOOKUP(CONCATENATE($F467," ",$G467),AllocFactorMatrix,(O$4+1),FALSE)*$E472</f>
        <v>0</v>
      </c>
      <c r="P467" s="25">
        <f>VLOOKUP(CONCATENATE($F467," ",$G467),AllocFactorMatrix,(P$4+1),FALSE)*$E472</f>
        <v>0</v>
      </c>
      <c r="Q467" s="25">
        <f>VLOOKUP(CONCATENATE($F467," ",$G467),AllocFactorMatrix,(Q$4+1),FALSE)*$E472</f>
        <v>0</v>
      </c>
      <c r="R467" s="25">
        <f t="shared" si="227"/>
        <v>0</v>
      </c>
      <c r="S467" s="25">
        <f>VLOOKUP(CONCATENATE($F467," ",$G467),AllocFactorMatrix,(S$4+1),FALSE)*$E472</f>
        <v>0</v>
      </c>
      <c r="T467" s="25">
        <f>VLOOKUP(CONCATENATE($F467," ",$G467),AllocFactorMatrix,(T$4+1),FALSE)*$E472</f>
        <v>0</v>
      </c>
      <c r="U467" s="25">
        <f>VLOOKUP(CONCATENATE($F467," ",$G467),AllocFactorMatrix,(U$4+1),FALSE)*$E472</f>
        <v>0</v>
      </c>
      <c r="V467" s="25">
        <f>VLOOKUP(CONCATENATE($F467," ",$G467),AllocFactorMatrix,(V$4+1),FALSE)*$E472</f>
        <v>0</v>
      </c>
      <c r="W467" s="25">
        <f t="shared" si="228"/>
        <v>0</v>
      </c>
      <c r="X467" s="25">
        <f>VLOOKUP(CONCATENATE($F467," ",$G467),AllocFactorMatrix,(X$4+1),FALSE)*$E472</f>
        <v>0</v>
      </c>
      <c r="Y467" s="25">
        <f>VLOOKUP(CONCATENATE($F467," ",$G467),AllocFactorMatrix,(Y$4+1),FALSE)*$E472</f>
        <v>0</v>
      </c>
      <c r="Z467" s="25">
        <f t="shared" si="226"/>
        <v>0</v>
      </c>
      <c r="AA467" s="25">
        <f>VLOOKUP(CONCATENATE($F467," ",$G467),AllocFactorMatrix,(AA$4+1),FALSE)*$E472</f>
        <v>0</v>
      </c>
      <c r="AB467" s="25">
        <f>VLOOKUP(CONCATENATE($F467," ",$G467),AllocFactorMatrix,(AB$4+1),FALSE)*$E472</f>
        <v>0</v>
      </c>
      <c r="AC467" s="25">
        <f>VLOOKUP(CONCATENATE($F467," ",$G467),AllocFactorMatrix,(AC$4+1),FALSE)*$E472</f>
        <v>0</v>
      </c>
    </row>
    <row r="468" spans="5:29" hidden="1" outlineLevel="1">
      <c r="E468" s="22"/>
      <c r="F468" s="61" t="str">
        <f>F472</f>
        <v>CUST_TOTAL</v>
      </c>
      <c r="G468" s="20" t="str">
        <f>$G$11</f>
        <v>DISTPRI</v>
      </c>
      <c r="H468" s="24">
        <f t="shared" si="208"/>
        <v>0</v>
      </c>
      <c r="I468" s="25">
        <f>VLOOKUP(CONCATENATE($F468," ",$G468),AllocFactorMatrix,(I$4+1),FALSE)*$E472</f>
        <v>0</v>
      </c>
      <c r="J468" s="25">
        <f>VLOOKUP(CONCATENATE($F468," ",$G468),AllocFactorMatrix,(J$4+1),FALSE)*$E472</f>
        <v>0</v>
      </c>
      <c r="K468" s="25">
        <f>VLOOKUP(CONCATENATE($F468," ",$G468),AllocFactorMatrix,(K$4+1),FALSE)*$E472</f>
        <v>0</v>
      </c>
      <c r="L468" s="25">
        <f>VLOOKUP(CONCATENATE($F468," ",$G468),AllocFactorMatrix,(L$4+1),FALSE)*$E472</f>
        <v>0</v>
      </c>
      <c r="M468" s="25">
        <f t="shared" si="225"/>
        <v>0</v>
      </c>
      <c r="N468" s="25">
        <f>VLOOKUP(CONCATENATE($F468," ",$G468),AllocFactorMatrix,(N$4+1),FALSE)*$E472</f>
        <v>0</v>
      </c>
      <c r="O468" s="25">
        <f>VLOOKUP(CONCATENATE($F468," ",$G468),AllocFactorMatrix,(O$4+1),FALSE)*$E472</f>
        <v>0</v>
      </c>
      <c r="P468" s="25">
        <f>VLOOKUP(CONCATENATE($F468," ",$G468),AllocFactorMatrix,(P$4+1),FALSE)*$E472</f>
        <v>0</v>
      </c>
      <c r="Q468" s="25">
        <f>VLOOKUP(CONCATENATE($F468," ",$G468),AllocFactorMatrix,(Q$4+1),FALSE)*$E472</f>
        <v>0</v>
      </c>
      <c r="R468" s="25">
        <f t="shared" si="227"/>
        <v>0</v>
      </c>
      <c r="S468" s="25">
        <f>VLOOKUP(CONCATENATE($F468," ",$G468),AllocFactorMatrix,(S$4+1),FALSE)*$E472</f>
        <v>0</v>
      </c>
      <c r="T468" s="25">
        <f>VLOOKUP(CONCATENATE($F468," ",$G468),AllocFactorMatrix,(T$4+1),FALSE)*$E472</f>
        <v>0</v>
      </c>
      <c r="U468" s="25">
        <f>VLOOKUP(CONCATENATE($F468," ",$G468),AllocFactorMatrix,(U$4+1),FALSE)*$E472</f>
        <v>0</v>
      </c>
      <c r="V468" s="25">
        <f>VLOOKUP(CONCATENATE($F468," ",$G468),AllocFactorMatrix,(V$4+1),FALSE)*$E472</f>
        <v>0</v>
      </c>
      <c r="W468" s="25">
        <f t="shared" si="228"/>
        <v>0</v>
      </c>
      <c r="X468" s="25">
        <f>VLOOKUP(CONCATENATE($F468," ",$G468),AllocFactorMatrix,(X$4+1),FALSE)*$E472</f>
        <v>0</v>
      </c>
      <c r="Y468" s="25">
        <f>VLOOKUP(CONCATENATE($F468," ",$G468),AllocFactorMatrix,(Y$4+1),FALSE)*$E472</f>
        <v>0</v>
      </c>
      <c r="Z468" s="25">
        <f t="shared" si="226"/>
        <v>0</v>
      </c>
      <c r="AA468" s="25">
        <f>VLOOKUP(CONCATENATE($F468," ",$G468),AllocFactorMatrix,(AA$4+1),FALSE)*$E472</f>
        <v>0</v>
      </c>
      <c r="AB468" s="25">
        <f>VLOOKUP(CONCATENATE($F468," ",$G468),AllocFactorMatrix,(AB$4+1),FALSE)*$E472</f>
        <v>0</v>
      </c>
      <c r="AC468" s="25">
        <f>VLOOKUP(CONCATENATE($F468," ",$G468),AllocFactorMatrix,(AC$4+1),FALSE)*$E472</f>
        <v>0</v>
      </c>
    </row>
    <row r="469" spans="5:29" hidden="1" outlineLevel="1">
      <c r="E469" s="22"/>
      <c r="F469" s="61" t="str">
        <f>F472</f>
        <v>CUST_TOTAL</v>
      </c>
      <c r="G469" s="20" t="str">
        <f>$G$12</f>
        <v>DISTSEC</v>
      </c>
      <c r="H469" s="24">
        <f t="shared" si="208"/>
        <v>0</v>
      </c>
      <c r="I469" s="25">
        <f>VLOOKUP(CONCATENATE($F469," ",$G469),AllocFactorMatrix,(I$4+1),FALSE)*$E472</f>
        <v>0</v>
      </c>
      <c r="J469" s="25">
        <f>VLOOKUP(CONCATENATE($F469," ",$G469),AllocFactorMatrix,(J$4+1),FALSE)*$E472</f>
        <v>0</v>
      </c>
      <c r="K469" s="25">
        <f>VLOOKUP(CONCATENATE($F469," ",$G469),AllocFactorMatrix,(K$4+1),FALSE)*$E472</f>
        <v>0</v>
      </c>
      <c r="L469" s="25">
        <f>VLOOKUP(CONCATENATE($F469," ",$G469),AllocFactorMatrix,(L$4+1),FALSE)*$E472</f>
        <v>0</v>
      </c>
      <c r="M469" s="25">
        <f t="shared" si="225"/>
        <v>0</v>
      </c>
      <c r="N469" s="25">
        <f>VLOOKUP(CONCATENATE($F469," ",$G469),AllocFactorMatrix,(N$4+1),FALSE)*$E472</f>
        <v>0</v>
      </c>
      <c r="O469" s="25">
        <f>VLOOKUP(CONCATENATE($F469," ",$G469),AllocFactorMatrix,(O$4+1),FALSE)*$E472</f>
        <v>0</v>
      </c>
      <c r="P469" s="25">
        <f>VLOOKUP(CONCATENATE($F469," ",$G469),AllocFactorMatrix,(P$4+1),FALSE)*$E472</f>
        <v>0</v>
      </c>
      <c r="Q469" s="25">
        <f>VLOOKUP(CONCATENATE($F469," ",$G469),AllocFactorMatrix,(Q$4+1),FALSE)*$E472</f>
        <v>0</v>
      </c>
      <c r="R469" s="25">
        <f t="shared" si="227"/>
        <v>0</v>
      </c>
      <c r="S469" s="25">
        <f>VLOOKUP(CONCATENATE($F469," ",$G469),AllocFactorMatrix,(S$4+1),FALSE)*$E472</f>
        <v>0</v>
      </c>
      <c r="T469" s="25">
        <f>VLOOKUP(CONCATENATE($F469," ",$G469),AllocFactorMatrix,(T$4+1),FALSE)*$E472</f>
        <v>0</v>
      </c>
      <c r="U469" s="25">
        <f>VLOOKUP(CONCATENATE($F469," ",$G469),AllocFactorMatrix,(U$4+1),FALSE)*$E472</f>
        <v>0</v>
      </c>
      <c r="V469" s="25">
        <f>VLOOKUP(CONCATENATE($F469," ",$G469),AllocFactorMatrix,(V$4+1),FALSE)*$E472</f>
        <v>0</v>
      </c>
      <c r="W469" s="25">
        <f t="shared" si="228"/>
        <v>0</v>
      </c>
      <c r="X469" s="25">
        <f>VLOOKUP(CONCATENATE($F469," ",$G469),AllocFactorMatrix,(X$4+1),FALSE)*$E472</f>
        <v>0</v>
      </c>
      <c r="Y469" s="25">
        <f>VLOOKUP(CONCATENATE($F469," ",$G469),AllocFactorMatrix,(Y$4+1),FALSE)*$E472</f>
        <v>0</v>
      </c>
      <c r="Z469" s="25">
        <f t="shared" si="226"/>
        <v>0</v>
      </c>
      <c r="AA469" s="25">
        <f>VLOOKUP(CONCATENATE($F469," ",$G469),AllocFactorMatrix,(AA$4+1),FALSE)*$E472</f>
        <v>0</v>
      </c>
      <c r="AB469" s="25">
        <f>VLOOKUP(CONCATENATE($F469," ",$G469),AllocFactorMatrix,(AB$4+1),FALSE)*$E472</f>
        <v>0</v>
      </c>
      <c r="AC469" s="25">
        <f>VLOOKUP(CONCATENATE($F469," ",$G469),AllocFactorMatrix,(AC$4+1),FALSE)*$E472</f>
        <v>0</v>
      </c>
    </row>
    <row r="470" spans="5:29" hidden="1" outlineLevel="1">
      <c r="E470" s="22"/>
      <c r="F470" s="61" t="str">
        <f>F472</f>
        <v>CUST_TOTAL</v>
      </c>
      <c r="G470" s="20" t="str">
        <f>$G$13</f>
        <v>ENERGY</v>
      </c>
      <c r="H470" s="24">
        <f t="shared" si="208"/>
        <v>0</v>
      </c>
      <c r="I470" s="25">
        <f>VLOOKUP(CONCATENATE($F470," ",$G470),AllocFactorMatrix,(I$4+1),FALSE)*$E472</f>
        <v>0</v>
      </c>
      <c r="J470" s="25">
        <f>VLOOKUP(CONCATENATE($F470," ",$G470),AllocFactorMatrix,(J$4+1),FALSE)*$E472</f>
        <v>0</v>
      </c>
      <c r="K470" s="25">
        <f>VLOOKUP(CONCATENATE($F470," ",$G470),AllocFactorMatrix,(K$4+1),FALSE)*$E472</f>
        <v>0</v>
      </c>
      <c r="L470" s="25">
        <f>VLOOKUP(CONCATENATE($F470," ",$G470),AllocFactorMatrix,(L$4+1),FALSE)*$E472</f>
        <v>0</v>
      </c>
      <c r="M470" s="25">
        <f t="shared" si="225"/>
        <v>0</v>
      </c>
      <c r="N470" s="25">
        <f>VLOOKUP(CONCATENATE($F470," ",$G470),AllocFactorMatrix,(N$4+1),FALSE)*$E472</f>
        <v>0</v>
      </c>
      <c r="O470" s="25">
        <f>VLOOKUP(CONCATENATE($F470," ",$G470),AllocFactorMatrix,(O$4+1),FALSE)*$E472</f>
        <v>0</v>
      </c>
      <c r="P470" s="25">
        <f>VLOOKUP(CONCATENATE($F470," ",$G470),AllocFactorMatrix,(P$4+1),FALSE)*$E472</f>
        <v>0</v>
      </c>
      <c r="Q470" s="25">
        <f>VLOOKUP(CONCATENATE($F470," ",$G470),AllocFactorMatrix,(Q$4+1),FALSE)*$E472</f>
        <v>0</v>
      </c>
      <c r="R470" s="25">
        <f t="shared" si="227"/>
        <v>0</v>
      </c>
      <c r="S470" s="25">
        <f>VLOOKUP(CONCATENATE($F470," ",$G470),AllocFactorMatrix,(S$4+1),FALSE)*$E472</f>
        <v>0</v>
      </c>
      <c r="T470" s="25">
        <f>VLOOKUP(CONCATENATE($F470," ",$G470),AllocFactorMatrix,(T$4+1),FALSE)*$E472</f>
        <v>0</v>
      </c>
      <c r="U470" s="25">
        <f>VLOOKUP(CONCATENATE($F470," ",$G470),AllocFactorMatrix,(U$4+1),FALSE)*$E472</f>
        <v>0</v>
      </c>
      <c r="V470" s="25">
        <f>VLOOKUP(CONCATENATE($F470," ",$G470),AllocFactorMatrix,(V$4+1),FALSE)*$E472</f>
        <v>0</v>
      </c>
      <c r="W470" s="25">
        <f t="shared" si="228"/>
        <v>0</v>
      </c>
      <c r="X470" s="25">
        <f>VLOOKUP(CONCATENATE($F470," ",$G470),AllocFactorMatrix,(X$4+1),FALSE)*$E472</f>
        <v>0</v>
      </c>
      <c r="Y470" s="25">
        <f>VLOOKUP(CONCATENATE($F470," ",$G470),AllocFactorMatrix,(Y$4+1),FALSE)*$E472</f>
        <v>0</v>
      </c>
      <c r="Z470" s="25">
        <f t="shared" si="226"/>
        <v>0</v>
      </c>
      <c r="AA470" s="25">
        <f>VLOOKUP(CONCATENATE($F470," ",$G470),AllocFactorMatrix,(AA$4+1),FALSE)*$E472</f>
        <v>0</v>
      </c>
      <c r="AB470" s="25">
        <f>VLOOKUP(CONCATENATE($F470," ",$G470),AllocFactorMatrix,(AB$4+1),FALSE)*$E472</f>
        <v>0</v>
      </c>
      <c r="AC470" s="25">
        <f>VLOOKUP(CONCATENATE($F470," ",$G470),AllocFactorMatrix,(AC$4+1),FALSE)*$E472</f>
        <v>0</v>
      </c>
    </row>
    <row r="471" spans="5:29" hidden="1" outlineLevel="1">
      <c r="E471" s="22"/>
      <c r="F471" s="61" t="str">
        <f>F472</f>
        <v>CUST_TOTAL</v>
      </c>
      <c r="G471" s="20" t="str">
        <f>$G$14</f>
        <v>CUSTOMER</v>
      </c>
      <c r="H471" s="24">
        <f t="shared" si="208"/>
        <v>0</v>
      </c>
      <c r="I471" s="25">
        <f>VLOOKUP(CONCATENATE($F471," ",$G471),AllocFactorMatrix,(I$4+1),FALSE)*$E472</f>
        <v>0</v>
      </c>
      <c r="J471" s="25">
        <f>VLOOKUP(CONCATENATE($F471," ",$G471),AllocFactorMatrix,(J$4+1),FALSE)*$E472</f>
        <v>0</v>
      </c>
      <c r="K471" s="25">
        <f>VLOOKUP(CONCATENATE($F471," ",$G471),AllocFactorMatrix,(K$4+1),FALSE)*$E472</f>
        <v>0</v>
      </c>
      <c r="L471" s="25">
        <f>VLOOKUP(CONCATENATE($F471," ",$G471),AllocFactorMatrix,(L$4+1),FALSE)*$E472</f>
        <v>0</v>
      </c>
      <c r="M471" s="25">
        <f t="shared" si="225"/>
        <v>0</v>
      </c>
      <c r="N471" s="25">
        <f>VLOOKUP(CONCATENATE($F471," ",$G471),AllocFactorMatrix,(N$4+1),FALSE)*$E472</f>
        <v>0</v>
      </c>
      <c r="O471" s="25">
        <f>VLOOKUP(CONCATENATE($F471," ",$G471),AllocFactorMatrix,(O$4+1),FALSE)*$E472</f>
        <v>0</v>
      </c>
      <c r="P471" s="25">
        <f>VLOOKUP(CONCATENATE($F471," ",$G471),AllocFactorMatrix,(P$4+1),FALSE)*$E472</f>
        <v>0</v>
      </c>
      <c r="Q471" s="25">
        <f>VLOOKUP(CONCATENATE($F471," ",$G471),AllocFactorMatrix,(Q$4+1),FALSE)*$E472</f>
        <v>0</v>
      </c>
      <c r="R471" s="25">
        <f t="shared" si="227"/>
        <v>0</v>
      </c>
      <c r="S471" s="25">
        <f>VLOOKUP(CONCATENATE($F471," ",$G471),AllocFactorMatrix,(S$4+1),FALSE)*$E472</f>
        <v>0</v>
      </c>
      <c r="T471" s="25">
        <f>VLOOKUP(CONCATENATE($F471," ",$G471),AllocFactorMatrix,(T$4+1),FALSE)*$E472</f>
        <v>0</v>
      </c>
      <c r="U471" s="25">
        <f>VLOOKUP(CONCATENATE($F471," ",$G471),AllocFactorMatrix,(U$4+1),FALSE)*$E472</f>
        <v>0</v>
      </c>
      <c r="V471" s="25">
        <f>VLOOKUP(CONCATENATE($F471," ",$G471),AllocFactorMatrix,(V$4+1),FALSE)*$E472</f>
        <v>0</v>
      </c>
      <c r="W471" s="25">
        <f t="shared" si="228"/>
        <v>0</v>
      </c>
      <c r="X471" s="25">
        <f>VLOOKUP(CONCATENATE($F471," ",$G471),AllocFactorMatrix,(X$4+1),FALSE)*$E472</f>
        <v>0</v>
      </c>
      <c r="Y471" s="25">
        <f>VLOOKUP(CONCATENATE($F471," ",$G471),AllocFactorMatrix,(Y$4+1),FALSE)*$E472</f>
        <v>0</v>
      </c>
      <c r="Z471" s="25">
        <f t="shared" si="226"/>
        <v>0</v>
      </c>
      <c r="AA471" s="25">
        <f>VLOOKUP(CONCATENATE($F471," ",$G471),AllocFactorMatrix,(AA$4+1),FALSE)*$E472</f>
        <v>0</v>
      </c>
      <c r="AB471" s="25">
        <f>VLOOKUP(CONCATENATE($F471," ",$G471),AllocFactorMatrix,(AB$4+1),FALSE)*$E472</f>
        <v>0</v>
      </c>
      <c r="AC471" s="25">
        <f>VLOOKUP(CONCATENATE($F471," ",$G471),AllocFactorMatrix,(AC$4+1),FALSE)*$E472</f>
        <v>0</v>
      </c>
    </row>
    <row r="472" spans="5:29" collapsed="1">
      <c r="E472" s="22">
        <v>0</v>
      </c>
      <c r="F472" s="61" t="str">
        <f>+F2049</f>
        <v>CUST_TOTAL</v>
      </c>
      <c r="G472" s="20" t="str">
        <f>$G$15</f>
        <v>TOTAL</v>
      </c>
      <c r="H472" s="24">
        <f t="shared" si="208"/>
        <v>0</v>
      </c>
      <c r="I472" s="25">
        <f>VLOOKUP(CONCATENATE($F472," ",$G472),AllocFactorMatrix,(I$4+1),FALSE)*$E472</f>
        <v>0</v>
      </c>
      <c r="J472" s="25">
        <f>VLOOKUP(CONCATENATE($F472," ",$G472),AllocFactorMatrix,(J$4+1),FALSE)*$E472</f>
        <v>0</v>
      </c>
      <c r="K472" s="25">
        <f>VLOOKUP(CONCATENATE($F472," ",$G472),AllocFactorMatrix,(K$4+1),FALSE)*$E472</f>
        <v>0</v>
      </c>
      <c r="L472" s="25">
        <f>VLOOKUP(CONCATENATE($F472," ",$G472),AllocFactorMatrix,(L$4+1),FALSE)*$E472</f>
        <v>0</v>
      </c>
      <c r="M472" s="25">
        <f t="shared" si="225"/>
        <v>0</v>
      </c>
      <c r="N472" s="25">
        <f>VLOOKUP(CONCATENATE($F472," ",$G472),AllocFactorMatrix,(N$4+1),FALSE)*$E472</f>
        <v>0</v>
      </c>
      <c r="O472" s="25">
        <f>VLOOKUP(CONCATENATE($F472," ",$G472),AllocFactorMatrix,(O$4+1),FALSE)*$E472</f>
        <v>0</v>
      </c>
      <c r="P472" s="25">
        <f>VLOOKUP(CONCATENATE($F472," ",$G472),AllocFactorMatrix,(P$4+1),FALSE)*$E472</f>
        <v>0</v>
      </c>
      <c r="Q472" s="25">
        <f>VLOOKUP(CONCATENATE($F472," ",$G472),AllocFactorMatrix,(Q$4+1),FALSE)*$E472</f>
        <v>0</v>
      </c>
      <c r="R472" s="25">
        <f t="shared" si="227"/>
        <v>0</v>
      </c>
      <c r="S472" s="25">
        <f>VLOOKUP(CONCATENATE($F472," ",$G472),AllocFactorMatrix,(S$4+1),FALSE)*$E472</f>
        <v>0</v>
      </c>
      <c r="T472" s="25">
        <f>VLOOKUP(CONCATENATE($F472," ",$G472),AllocFactorMatrix,(T$4+1),FALSE)*$E472</f>
        <v>0</v>
      </c>
      <c r="U472" s="25">
        <f>VLOOKUP(CONCATENATE($F472," ",$G472),AllocFactorMatrix,(U$4+1),FALSE)*$E472</f>
        <v>0</v>
      </c>
      <c r="V472" s="25">
        <f>VLOOKUP(CONCATENATE($F472," ",$G472),AllocFactorMatrix,(V$4+1),FALSE)*$E472</f>
        <v>0</v>
      </c>
      <c r="W472" s="25">
        <f t="shared" si="228"/>
        <v>0</v>
      </c>
      <c r="X472" s="25">
        <f>VLOOKUP(CONCATENATE($F472," ",$G472),AllocFactorMatrix,(X$4+1),FALSE)*$E472</f>
        <v>0</v>
      </c>
      <c r="Y472" s="25">
        <f>VLOOKUP(CONCATENATE($F472," ",$G472),AllocFactorMatrix,(Y$4+1),FALSE)*$E472</f>
        <v>0</v>
      </c>
      <c r="Z472" s="25">
        <f t="shared" si="226"/>
        <v>0</v>
      </c>
      <c r="AA472" s="25">
        <f>VLOOKUP(CONCATENATE($F472," ",$G472),AllocFactorMatrix,(AA$4+1),FALSE)*$E472</f>
        <v>0</v>
      </c>
      <c r="AB472" s="25">
        <f>VLOOKUP(CONCATENATE($F472," ",$G472),AllocFactorMatrix,(AB$4+1),FALSE)*$E472</f>
        <v>0</v>
      </c>
      <c r="AC472" s="25">
        <f>VLOOKUP(CONCATENATE($F472," ",$G472),AllocFactorMatrix,(AC$4+1),FALSE)*$E472</f>
        <v>0</v>
      </c>
    </row>
    <row r="473" spans="5:29" hidden="1" outlineLevel="1">
      <c r="F473" s="61" t="str">
        <f>F480</f>
        <v>CUST_TOTAL</v>
      </c>
      <c r="G473" s="20" t="str">
        <f>$G$8</f>
        <v>PRODUCTION</v>
      </c>
      <c r="H473" s="24">
        <f t="shared" si="208"/>
        <v>0</v>
      </c>
      <c r="I473" s="25">
        <f>VLOOKUP(CONCATENATE($F473," ",$G473),AllocFactorMatrix,(I$4+1),FALSE)*$E480</f>
        <v>0</v>
      </c>
      <c r="J473" s="25">
        <f>VLOOKUP(CONCATENATE($F473," ",$G473),AllocFactorMatrix,(J$4+1),FALSE)*$E480</f>
        <v>0</v>
      </c>
      <c r="K473" s="25">
        <f>VLOOKUP(CONCATENATE($F473," ",$G473),AllocFactorMatrix,(K$4+1),FALSE)*$E480</f>
        <v>0</v>
      </c>
      <c r="L473" s="25">
        <f>VLOOKUP(CONCATENATE($F473," ",$G473),AllocFactorMatrix,(L$4+1),FALSE)*$E480</f>
        <v>0</v>
      </c>
      <c r="M473" s="25">
        <f t="shared" ref="M473:M480" si="229">SUBTOTAL(9,J473:L473)</f>
        <v>0</v>
      </c>
      <c r="N473" s="25">
        <f>VLOOKUP(CONCATENATE($F473," ",$G473),AllocFactorMatrix,(N$4+1),FALSE)*$E480</f>
        <v>0</v>
      </c>
      <c r="O473" s="25">
        <f>VLOOKUP(CONCATENATE($F473," ",$G473),AllocFactorMatrix,(O$4+1),FALSE)*$E480</f>
        <v>0</v>
      </c>
      <c r="P473" s="25">
        <f>VLOOKUP(CONCATENATE($F473," ",$G473),AllocFactorMatrix,(P$4+1),FALSE)*$E480</f>
        <v>0</v>
      </c>
      <c r="Q473" s="25">
        <f>VLOOKUP(CONCATENATE($F473," ",$G473),AllocFactorMatrix,(Q$4+1),FALSE)*$E480</f>
        <v>0</v>
      </c>
      <c r="R473" s="25">
        <f>SUBTOTAL(9,N473:Q473)</f>
        <v>0</v>
      </c>
      <c r="S473" s="25">
        <f>VLOOKUP(CONCATENATE($F473," ",$G473),AllocFactorMatrix,(S$4+1),FALSE)*$E480</f>
        <v>0</v>
      </c>
      <c r="T473" s="25">
        <f>VLOOKUP(CONCATENATE($F473," ",$G473),AllocFactorMatrix,(T$4+1),FALSE)*$E480</f>
        <v>0</v>
      </c>
      <c r="U473" s="25">
        <f>VLOOKUP(CONCATENATE($F473," ",$G473),AllocFactorMatrix,(U$4+1),FALSE)*$E480</f>
        <v>0</v>
      </c>
      <c r="V473" s="25">
        <f>VLOOKUP(CONCATENATE($F473," ",$G473),AllocFactorMatrix,(V$4+1),FALSE)*$E480</f>
        <v>0</v>
      </c>
      <c r="W473" s="25">
        <f>SUBTOTAL(9,S473:V473)</f>
        <v>0</v>
      </c>
      <c r="X473" s="25">
        <f>VLOOKUP(CONCATENATE($F473," ",$G473),AllocFactorMatrix,(X$4+1),FALSE)*$E480</f>
        <v>0</v>
      </c>
      <c r="Y473" s="25">
        <f>VLOOKUP(CONCATENATE($F473," ",$G473),AllocFactorMatrix,(Y$4+1),FALSE)*$E480</f>
        <v>0</v>
      </c>
      <c r="Z473" s="25">
        <f t="shared" ref="Z473:Z504" si="230">SUBTOTAL(9,X473:Y473)</f>
        <v>0</v>
      </c>
      <c r="AA473" s="25">
        <f>VLOOKUP(CONCATENATE($F473," ",$G473),AllocFactorMatrix,(AA$4+1),FALSE)*$E480</f>
        <v>0</v>
      </c>
      <c r="AB473" s="25">
        <f>VLOOKUP(CONCATENATE($F473," ",$G473),AllocFactorMatrix,(AB$4+1),FALSE)*$E480</f>
        <v>0</v>
      </c>
      <c r="AC473" s="25">
        <f>VLOOKUP(CONCATENATE($F473," ",$G473),AllocFactorMatrix,(AC$4+1),FALSE)*$E480</f>
        <v>0</v>
      </c>
    </row>
    <row r="474" spans="5:29" hidden="1" outlineLevel="1">
      <c r="F474" s="61" t="str">
        <f>F480</f>
        <v>CUST_TOTAL</v>
      </c>
      <c r="G474" s="20" t="str">
        <f>$G$9</f>
        <v>BULKTRAN</v>
      </c>
      <c r="H474" s="24">
        <f t="shared" si="208"/>
        <v>0</v>
      </c>
      <c r="I474" s="25">
        <f>VLOOKUP(CONCATENATE($F474," ",$G474),AllocFactorMatrix,(I$4+1),FALSE)*$E480</f>
        <v>0</v>
      </c>
      <c r="J474" s="25">
        <f>VLOOKUP(CONCATENATE($F474," ",$G474),AllocFactorMatrix,(J$4+1),FALSE)*$E480</f>
        <v>0</v>
      </c>
      <c r="K474" s="25">
        <f>VLOOKUP(CONCATENATE($F474," ",$G474),AllocFactorMatrix,(K$4+1),FALSE)*$E480</f>
        <v>0</v>
      </c>
      <c r="L474" s="25">
        <f>VLOOKUP(CONCATENATE($F474," ",$G474),AllocFactorMatrix,(L$4+1),FALSE)*$E480</f>
        <v>0</v>
      </c>
      <c r="M474" s="25">
        <f t="shared" si="229"/>
        <v>0</v>
      </c>
      <c r="N474" s="25">
        <f>VLOOKUP(CONCATENATE($F474," ",$G474),AllocFactorMatrix,(N$4+1),FALSE)*$E480</f>
        <v>0</v>
      </c>
      <c r="O474" s="25">
        <f>VLOOKUP(CONCATENATE($F474," ",$G474),AllocFactorMatrix,(O$4+1),FALSE)*$E480</f>
        <v>0</v>
      </c>
      <c r="P474" s="25">
        <f>VLOOKUP(CONCATENATE($F474," ",$G474),AllocFactorMatrix,(P$4+1),FALSE)*$E480</f>
        <v>0</v>
      </c>
      <c r="Q474" s="25">
        <f>VLOOKUP(CONCATENATE($F474," ",$G474),AllocFactorMatrix,(Q$4+1),FALSE)*$E480</f>
        <v>0</v>
      </c>
      <c r="R474" s="25">
        <f t="shared" ref="R474:R480" si="231">SUBTOTAL(9,N474:Q474)</f>
        <v>0</v>
      </c>
      <c r="S474" s="25">
        <f>VLOOKUP(CONCATENATE($F474," ",$G474),AllocFactorMatrix,(S$4+1),FALSE)*$E480</f>
        <v>0</v>
      </c>
      <c r="T474" s="25">
        <f>VLOOKUP(CONCATENATE($F474," ",$G474),AllocFactorMatrix,(T$4+1),FALSE)*$E480</f>
        <v>0</v>
      </c>
      <c r="U474" s="25">
        <f>VLOOKUP(CONCATENATE($F474," ",$G474),AllocFactorMatrix,(U$4+1),FALSE)*$E480</f>
        <v>0</v>
      </c>
      <c r="V474" s="25">
        <f>VLOOKUP(CONCATENATE($F474," ",$G474),AllocFactorMatrix,(V$4+1),FALSE)*$E480</f>
        <v>0</v>
      </c>
      <c r="W474" s="25">
        <f t="shared" ref="W474:W480" si="232">SUBTOTAL(9,S474:V474)</f>
        <v>0</v>
      </c>
      <c r="X474" s="25">
        <f>VLOOKUP(CONCATENATE($F474," ",$G474),AllocFactorMatrix,(X$4+1),FALSE)*$E480</f>
        <v>0</v>
      </c>
      <c r="Y474" s="25">
        <f>VLOOKUP(CONCATENATE($F474," ",$G474),AllocFactorMatrix,(Y$4+1),FALSE)*$E480</f>
        <v>0</v>
      </c>
      <c r="Z474" s="25">
        <f t="shared" si="230"/>
        <v>0</v>
      </c>
      <c r="AA474" s="25">
        <f>VLOOKUP(CONCATENATE($F474," ",$G474),AllocFactorMatrix,(AA$4+1),FALSE)*$E480</f>
        <v>0</v>
      </c>
      <c r="AB474" s="25">
        <f>VLOOKUP(CONCATENATE($F474," ",$G474),AllocFactorMatrix,(AB$4+1),FALSE)*$E480</f>
        <v>0</v>
      </c>
      <c r="AC474" s="25">
        <f>VLOOKUP(CONCATENATE($F474," ",$G474),AllocFactorMatrix,(AC$4+1),FALSE)*$E480</f>
        <v>0</v>
      </c>
    </row>
    <row r="475" spans="5:29" hidden="1" outlineLevel="1">
      <c r="F475" s="61" t="str">
        <f>F480</f>
        <v>CUST_TOTAL</v>
      </c>
      <c r="G475" s="20" t="str">
        <f>$G$10</f>
        <v>SUBTRAN</v>
      </c>
      <c r="H475" s="24">
        <f t="shared" si="208"/>
        <v>0</v>
      </c>
      <c r="I475" s="25">
        <f>VLOOKUP(CONCATENATE($F475," ",$G475),AllocFactorMatrix,(I$4+1),FALSE)*$E480</f>
        <v>0</v>
      </c>
      <c r="J475" s="25">
        <f>VLOOKUP(CONCATENATE($F475," ",$G475),AllocFactorMatrix,(J$4+1),FALSE)*$E480</f>
        <v>0</v>
      </c>
      <c r="K475" s="25">
        <f>VLOOKUP(CONCATENATE($F475," ",$G475),AllocFactorMatrix,(K$4+1),FALSE)*$E480</f>
        <v>0</v>
      </c>
      <c r="L475" s="25">
        <f>VLOOKUP(CONCATENATE($F475," ",$G475),AllocFactorMatrix,(L$4+1),FALSE)*$E480</f>
        <v>0</v>
      </c>
      <c r="M475" s="25">
        <f t="shared" si="229"/>
        <v>0</v>
      </c>
      <c r="N475" s="25">
        <f>VLOOKUP(CONCATENATE($F475," ",$G475),AllocFactorMatrix,(N$4+1),FALSE)*$E480</f>
        <v>0</v>
      </c>
      <c r="O475" s="25">
        <f>VLOOKUP(CONCATENATE($F475," ",$G475),AllocFactorMatrix,(O$4+1),FALSE)*$E480</f>
        <v>0</v>
      </c>
      <c r="P475" s="25">
        <f>VLOOKUP(CONCATENATE($F475," ",$G475),AllocFactorMatrix,(P$4+1),FALSE)*$E480</f>
        <v>0</v>
      </c>
      <c r="Q475" s="25">
        <f>VLOOKUP(CONCATENATE($F475," ",$G475),AllocFactorMatrix,(Q$4+1),FALSE)*$E480</f>
        <v>0</v>
      </c>
      <c r="R475" s="25">
        <f t="shared" si="231"/>
        <v>0</v>
      </c>
      <c r="S475" s="25">
        <f>VLOOKUP(CONCATENATE($F475," ",$G475),AllocFactorMatrix,(S$4+1),FALSE)*$E480</f>
        <v>0</v>
      </c>
      <c r="T475" s="25">
        <f>VLOOKUP(CONCATENATE($F475," ",$G475),AllocFactorMatrix,(T$4+1),FALSE)*$E480</f>
        <v>0</v>
      </c>
      <c r="U475" s="25">
        <f>VLOOKUP(CONCATENATE($F475," ",$G475),AllocFactorMatrix,(U$4+1),FALSE)*$E480</f>
        <v>0</v>
      </c>
      <c r="V475" s="25">
        <f>VLOOKUP(CONCATENATE($F475," ",$G475),AllocFactorMatrix,(V$4+1),FALSE)*$E480</f>
        <v>0</v>
      </c>
      <c r="W475" s="25">
        <f t="shared" si="232"/>
        <v>0</v>
      </c>
      <c r="X475" s="25">
        <f>VLOOKUP(CONCATENATE($F475," ",$G475),AllocFactorMatrix,(X$4+1),FALSE)*$E480</f>
        <v>0</v>
      </c>
      <c r="Y475" s="25">
        <f>VLOOKUP(CONCATENATE($F475," ",$G475),AllocFactorMatrix,(Y$4+1),FALSE)*$E480</f>
        <v>0</v>
      </c>
      <c r="Z475" s="25">
        <f t="shared" si="230"/>
        <v>0</v>
      </c>
      <c r="AA475" s="25">
        <f>VLOOKUP(CONCATENATE($F475," ",$G475),AllocFactorMatrix,(AA$4+1),FALSE)*$E480</f>
        <v>0</v>
      </c>
      <c r="AB475" s="25">
        <f>VLOOKUP(CONCATENATE($F475," ",$G475),AllocFactorMatrix,(AB$4+1),FALSE)*$E480</f>
        <v>0</v>
      </c>
      <c r="AC475" s="25">
        <f>VLOOKUP(CONCATENATE($F475," ",$G475),AllocFactorMatrix,(AC$4+1),FALSE)*$E480</f>
        <v>0</v>
      </c>
    </row>
    <row r="476" spans="5:29" hidden="1" outlineLevel="1">
      <c r="F476" s="61" t="str">
        <f>F480</f>
        <v>CUST_TOTAL</v>
      </c>
      <c r="G476" s="20" t="str">
        <f>$G$11</f>
        <v>DISTPRI</v>
      </c>
      <c r="H476" s="24">
        <f t="shared" si="208"/>
        <v>0</v>
      </c>
      <c r="I476" s="25">
        <f>VLOOKUP(CONCATENATE($F476," ",$G476),AllocFactorMatrix,(I$4+1),FALSE)*$E480</f>
        <v>0</v>
      </c>
      <c r="J476" s="25">
        <f>VLOOKUP(CONCATENATE($F476," ",$G476),AllocFactorMatrix,(J$4+1),FALSE)*$E480</f>
        <v>0</v>
      </c>
      <c r="K476" s="25">
        <f>VLOOKUP(CONCATENATE($F476," ",$G476),AllocFactorMatrix,(K$4+1),FALSE)*$E480</f>
        <v>0</v>
      </c>
      <c r="L476" s="25">
        <f>VLOOKUP(CONCATENATE($F476," ",$G476),AllocFactorMatrix,(L$4+1),FALSE)*$E480</f>
        <v>0</v>
      </c>
      <c r="M476" s="25">
        <f t="shared" si="229"/>
        <v>0</v>
      </c>
      <c r="N476" s="25">
        <f>VLOOKUP(CONCATENATE($F476," ",$G476),AllocFactorMatrix,(N$4+1),FALSE)*$E480</f>
        <v>0</v>
      </c>
      <c r="O476" s="25">
        <f>VLOOKUP(CONCATENATE($F476," ",$G476),AllocFactorMatrix,(O$4+1),FALSE)*$E480</f>
        <v>0</v>
      </c>
      <c r="P476" s="25">
        <f>VLOOKUP(CONCATENATE($F476," ",$G476),AllocFactorMatrix,(P$4+1),FALSE)*$E480</f>
        <v>0</v>
      </c>
      <c r="Q476" s="25">
        <f>VLOOKUP(CONCATENATE($F476," ",$G476),AllocFactorMatrix,(Q$4+1),FALSE)*$E480</f>
        <v>0</v>
      </c>
      <c r="R476" s="25">
        <f t="shared" si="231"/>
        <v>0</v>
      </c>
      <c r="S476" s="25">
        <f>VLOOKUP(CONCATENATE($F476," ",$G476),AllocFactorMatrix,(S$4+1),FALSE)*$E480</f>
        <v>0</v>
      </c>
      <c r="T476" s="25">
        <f>VLOOKUP(CONCATENATE($F476," ",$G476),AllocFactorMatrix,(T$4+1),FALSE)*$E480</f>
        <v>0</v>
      </c>
      <c r="U476" s="25">
        <f>VLOOKUP(CONCATENATE($F476," ",$G476),AllocFactorMatrix,(U$4+1),FALSE)*$E480</f>
        <v>0</v>
      </c>
      <c r="V476" s="25">
        <f>VLOOKUP(CONCATENATE($F476," ",$G476),AllocFactorMatrix,(V$4+1),FALSE)*$E480</f>
        <v>0</v>
      </c>
      <c r="W476" s="25">
        <f t="shared" si="232"/>
        <v>0</v>
      </c>
      <c r="X476" s="25">
        <f>VLOOKUP(CONCATENATE($F476," ",$G476),AllocFactorMatrix,(X$4+1),FALSE)*$E480</f>
        <v>0</v>
      </c>
      <c r="Y476" s="25">
        <f>VLOOKUP(CONCATENATE($F476," ",$G476),AllocFactorMatrix,(Y$4+1),FALSE)*$E480</f>
        <v>0</v>
      </c>
      <c r="Z476" s="25">
        <f t="shared" si="230"/>
        <v>0</v>
      </c>
      <c r="AA476" s="25">
        <f>VLOOKUP(CONCATENATE($F476," ",$G476),AllocFactorMatrix,(AA$4+1),FALSE)*$E480</f>
        <v>0</v>
      </c>
      <c r="AB476" s="25">
        <f>VLOOKUP(CONCATENATE($F476," ",$G476),AllocFactorMatrix,(AB$4+1),FALSE)*$E480</f>
        <v>0</v>
      </c>
      <c r="AC476" s="25">
        <f>VLOOKUP(CONCATENATE($F476," ",$G476),AllocFactorMatrix,(AC$4+1),FALSE)*$E480</f>
        <v>0</v>
      </c>
    </row>
    <row r="477" spans="5:29" hidden="1" outlineLevel="1">
      <c r="F477" s="61" t="str">
        <f>F480</f>
        <v>CUST_TOTAL</v>
      </c>
      <c r="G477" s="20" t="str">
        <f>$G$12</f>
        <v>DISTSEC</v>
      </c>
      <c r="H477" s="24">
        <f t="shared" si="208"/>
        <v>0</v>
      </c>
      <c r="I477" s="25">
        <f>VLOOKUP(CONCATENATE($F477," ",$G477),AllocFactorMatrix,(I$4+1),FALSE)*$E480</f>
        <v>0</v>
      </c>
      <c r="J477" s="25">
        <f>VLOOKUP(CONCATENATE($F477," ",$G477),AllocFactorMatrix,(J$4+1),FALSE)*$E480</f>
        <v>0</v>
      </c>
      <c r="K477" s="25">
        <f>VLOOKUP(CONCATENATE($F477," ",$G477),AllocFactorMatrix,(K$4+1),FALSE)*$E480</f>
        <v>0</v>
      </c>
      <c r="L477" s="25">
        <f>VLOOKUP(CONCATENATE($F477," ",$G477),AllocFactorMatrix,(L$4+1),FALSE)*$E480</f>
        <v>0</v>
      </c>
      <c r="M477" s="25">
        <f t="shared" si="229"/>
        <v>0</v>
      </c>
      <c r="N477" s="25">
        <f>VLOOKUP(CONCATENATE($F477," ",$G477),AllocFactorMatrix,(N$4+1),FALSE)*$E480</f>
        <v>0</v>
      </c>
      <c r="O477" s="25">
        <f>VLOOKUP(CONCATENATE($F477," ",$G477),AllocFactorMatrix,(O$4+1),FALSE)*$E480</f>
        <v>0</v>
      </c>
      <c r="P477" s="25">
        <f>VLOOKUP(CONCATENATE($F477," ",$G477),AllocFactorMatrix,(P$4+1),FALSE)*$E480</f>
        <v>0</v>
      </c>
      <c r="Q477" s="25">
        <f>VLOOKUP(CONCATENATE($F477," ",$G477),AllocFactorMatrix,(Q$4+1),FALSE)*$E480</f>
        <v>0</v>
      </c>
      <c r="R477" s="25">
        <f t="shared" si="231"/>
        <v>0</v>
      </c>
      <c r="S477" s="25">
        <f>VLOOKUP(CONCATENATE($F477," ",$G477),AllocFactorMatrix,(S$4+1),FALSE)*$E480</f>
        <v>0</v>
      </c>
      <c r="T477" s="25">
        <f>VLOOKUP(CONCATENATE($F477," ",$G477),AllocFactorMatrix,(T$4+1),FALSE)*$E480</f>
        <v>0</v>
      </c>
      <c r="U477" s="25">
        <f>VLOOKUP(CONCATENATE($F477," ",$G477),AllocFactorMatrix,(U$4+1),FALSE)*$E480</f>
        <v>0</v>
      </c>
      <c r="V477" s="25">
        <f>VLOOKUP(CONCATENATE($F477," ",$G477),AllocFactorMatrix,(V$4+1),FALSE)*$E480</f>
        <v>0</v>
      </c>
      <c r="W477" s="25">
        <f t="shared" si="232"/>
        <v>0</v>
      </c>
      <c r="X477" s="25">
        <f>VLOOKUP(CONCATENATE($F477," ",$G477),AllocFactorMatrix,(X$4+1),FALSE)*$E480</f>
        <v>0</v>
      </c>
      <c r="Y477" s="25">
        <f>VLOOKUP(CONCATENATE($F477," ",$G477),AllocFactorMatrix,(Y$4+1),FALSE)*$E480</f>
        <v>0</v>
      </c>
      <c r="Z477" s="25">
        <f t="shared" si="230"/>
        <v>0</v>
      </c>
      <c r="AA477" s="25">
        <f>VLOOKUP(CONCATENATE($F477," ",$G477),AllocFactorMatrix,(AA$4+1),FALSE)*$E480</f>
        <v>0</v>
      </c>
      <c r="AB477" s="25">
        <f>VLOOKUP(CONCATENATE($F477," ",$G477),AllocFactorMatrix,(AB$4+1),FALSE)*$E480</f>
        <v>0</v>
      </c>
      <c r="AC477" s="25">
        <f>VLOOKUP(CONCATENATE($F477," ",$G477),AllocFactorMatrix,(AC$4+1),FALSE)*$E480</f>
        <v>0</v>
      </c>
    </row>
    <row r="478" spans="5:29" hidden="1" outlineLevel="1">
      <c r="F478" s="61" t="str">
        <f>F480</f>
        <v>CUST_TOTAL</v>
      </c>
      <c r="G478" s="20" t="str">
        <f>$G$13</f>
        <v>ENERGY</v>
      </c>
      <c r="H478" s="24">
        <f t="shared" si="208"/>
        <v>0</v>
      </c>
      <c r="I478" s="25">
        <f>VLOOKUP(CONCATENATE($F478," ",$G478),AllocFactorMatrix,(I$4+1),FALSE)*$E480</f>
        <v>0</v>
      </c>
      <c r="J478" s="25">
        <f>VLOOKUP(CONCATENATE($F478," ",$G478),AllocFactorMatrix,(J$4+1),FALSE)*$E480</f>
        <v>0</v>
      </c>
      <c r="K478" s="25">
        <f>VLOOKUP(CONCATENATE($F478," ",$G478),AllocFactorMatrix,(K$4+1),FALSE)*$E480</f>
        <v>0</v>
      </c>
      <c r="L478" s="25">
        <f>VLOOKUP(CONCATENATE($F478," ",$G478),AllocFactorMatrix,(L$4+1),FALSE)*$E480</f>
        <v>0</v>
      </c>
      <c r="M478" s="25">
        <f t="shared" si="229"/>
        <v>0</v>
      </c>
      <c r="N478" s="25">
        <f>VLOOKUP(CONCATENATE($F478," ",$G478),AllocFactorMatrix,(N$4+1),FALSE)*$E480</f>
        <v>0</v>
      </c>
      <c r="O478" s="25">
        <f>VLOOKUP(CONCATENATE($F478," ",$G478),AllocFactorMatrix,(O$4+1),FALSE)*$E480</f>
        <v>0</v>
      </c>
      <c r="P478" s="25">
        <f>VLOOKUP(CONCATENATE($F478," ",$G478),AllocFactorMatrix,(P$4+1),FALSE)*$E480</f>
        <v>0</v>
      </c>
      <c r="Q478" s="25">
        <f>VLOOKUP(CONCATENATE($F478," ",$G478),AllocFactorMatrix,(Q$4+1),FALSE)*$E480</f>
        <v>0</v>
      </c>
      <c r="R478" s="25">
        <f t="shared" si="231"/>
        <v>0</v>
      </c>
      <c r="S478" s="25">
        <f>VLOOKUP(CONCATENATE($F478," ",$G478),AllocFactorMatrix,(S$4+1),FALSE)*$E480</f>
        <v>0</v>
      </c>
      <c r="T478" s="25">
        <f>VLOOKUP(CONCATENATE($F478," ",$G478),AllocFactorMatrix,(T$4+1),FALSE)*$E480</f>
        <v>0</v>
      </c>
      <c r="U478" s="25">
        <f>VLOOKUP(CONCATENATE($F478," ",$G478),AllocFactorMatrix,(U$4+1),FALSE)*$E480</f>
        <v>0</v>
      </c>
      <c r="V478" s="25">
        <f>VLOOKUP(CONCATENATE($F478," ",$G478),AllocFactorMatrix,(V$4+1),FALSE)*$E480</f>
        <v>0</v>
      </c>
      <c r="W478" s="25">
        <f t="shared" si="232"/>
        <v>0</v>
      </c>
      <c r="X478" s="25">
        <f>VLOOKUP(CONCATENATE($F478," ",$G478),AllocFactorMatrix,(X$4+1),FALSE)*$E480</f>
        <v>0</v>
      </c>
      <c r="Y478" s="25">
        <f>VLOOKUP(CONCATENATE($F478," ",$G478),AllocFactorMatrix,(Y$4+1),FALSE)*$E480</f>
        <v>0</v>
      </c>
      <c r="Z478" s="25">
        <f t="shared" si="230"/>
        <v>0</v>
      </c>
      <c r="AA478" s="25">
        <f>VLOOKUP(CONCATENATE($F478," ",$G478),AllocFactorMatrix,(AA$4+1),FALSE)*$E480</f>
        <v>0</v>
      </c>
      <c r="AB478" s="25">
        <f>VLOOKUP(CONCATENATE($F478," ",$G478),AllocFactorMatrix,(AB$4+1),FALSE)*$E480</f>
        <v>0</v>
      </c>
      <c r="AC478" s="25">
        <f>VLOOKUP(CONCATENATE($F478," ",$G478),AllocFactorMatrix,(AC$4+1),FALSE)*$E480</f>
        <v>0</v>
      </c>
    </row>
    <row r="479" spans="5:29" hidden="1" outlineLevel="1">
      <c r="F479" s="61" t="str">
        <f>F480</f>
        <v>CUST_TOTAL</v>
      </c>
      <c r="G479" s="20" t="str">
        <f>$G$14</f>
        <v>CUSTOMER</v>
      </c>
      <c r="H479" s="24">
        <f t="shared" si="208"/>
        <v>0</v>
      </c>
      <c r="I479" s="25">
        <f>VLOOKUP(CONCATENATE($F479," ",$G479),AllocFactorMatrix,(I$4+1),FALSE)*$E480</f>
        <v>0</v>
      </c>
      <c r="J479" s="25">
        <f>VLOOKUP(CONCATENATE($F479," ",$G479),AllocFactorMatrix,(J$4+1),FALSE)*$E480</f>
        <v>0</v>
      </c>
      <c r="K479" s="25">
        <f>VLOOKUP(CONCATENATE($F479," ",$G479),AllocFactorMatrix,(K$4+1),FALSE)*$E480</f>
        <v>0</v>
      </c>
      <c r="L479" s="25">
        <f>VLOOKUP(CONCATENATE($F479," ",$G479),AllocFactorMatrix,(L$4+1),FALSE)*$E480</f>
        <v>0</v>
      </c>
      <c r="M479" s="25">
        <f t="shared" si="229"/>
        <v>0</v>
      </c>
      <c r="N479" s="25">
        <f>VLOOKUP(CONCATENATE($F479," ",$G479),AllocFactorMatrix,(N$4+1),FALSE)*$E480</f>
        <v>0</v>
      </c>
      <c r="O479" s="25">
        <f>VLOOKUP(CONCATENATE($F479," ",$G479),AllocFactorMatrix,(O$4+1),FALSE)*$E480</f>
        <v>0</v>
      </c>
      <c r="P479" s="25">
        <f>VLOOKUP(CONCATENATE($F479," ",$G479),AllocFactorMatrix,(P$4+1),FALSE)*$E480</f>
        <v>0</v>
      </c>
      <c r="Q479" s="25">
        <f>VLOOKUP(CONCATENATE($F479," ",$G479),AllocFactorMatrix,(Q$4+1),FALSE)*$E480</f>
        <v>0</v>
      </c>
      <c r="R479" s="25">
        <f t="shared" si="231"/>
        <v>0</v>
      </c>
      <c r="S479" s="25">
        <f>VLOOKUP(CONCATENATE($F479," ",$G479),AllocFactorMatrix,(S$4+1),FALSE)*$E480</f>
        <v>0</v>
      </c>
      <c r="T479" s="25">
        <f>VLOOKUP(CONCATENATE($F479," ",$G479),AllocFactorMatrix,(T$4+1),FALSE)*$E480</f>
        <v>0</v>
      </c>
      <c r="U479" s="25">
        <f>VLOOKUP(CONCATENATE($F479," ",$G479),AllocFactorMatrix,(U$4+1),FALSE)*$E480</f>
        <v>0</v>
      </c>
      <c r="V479" s="25">
        <f>VLOOKUP(CONCATENATE($F479," ",$G479),AllocFactorMatrix,(V$4+1),FALSE)*$E480</f>
        <v>0</v>
      </c>
      <c r="W479" s="25">
        <f t="shared" si="232"/>
        <v>0</v>
      </c>
      <c r="X479" s="25">
        <f>VLOOKUP(CONCATENATE($F479," ",$G479),AllocFactorMatrix,(X$4+1),FALSE)*$E480</f>
        <v>0</v>
      </c>
      <c r="Y479" s="25">
        <f>VLOOKUP(CONCATENATE($F479," ",$G479),AllocFactorMatrix,(Y$4+1),FALSE)*$E480</f>
        <v>0</v>
      </c>
      <c r="Z479" s="25">
        <f t="shared" si="230"/>
        <v>0</v>
      </c>
      <c r="AA479" s="25">
        <f>VLOOKUP(CONCATENATE($F479," ",$G479),AllocFactorMatrix,(AA$4+1),FALSE)*$E480</f>
        <v>0</v>
      </c>
      <c r="AB479" s="25">
        <f>VLOOKUP(CONCATENATE($F479," ",$G479),AllocFactorMatrix,(AB$4+1),FALSE)*$E480</f>
        <v>0</v>
      </c>
      <c r="AC479" s="25">
        <f>VLOOKUP(CONCATENATE($F479," ",$G479),AllocFactorMatrix,(AC$4+1),FALSE)*$E480</f>
        <v>0</v>
      </c>
    </row>
    <row r="480" spans="5:29" collapsed="1">
      <c r="E480" s="22">
        <v>0</v>
      </c>
      <c r="F480" s="61" t="str">
        <f>+F2057</f>
        <v>CUST_TOTAL</v>
      </c>
      <c r="G480" s="20" t="str">
        <f>$G$15</f>
        <v>TOTAL</v>
      </c>
      <c r="H480" s="24">
        <f t="shared" si="208"/>
        <v>0</v>
      </c>
      <c r="I480" s="25">
        <f>VLOOKUP(CONCATENATE($F480," ",$G480),AllocFactorMatrix,(I$4+1),FALSE)*$E480</f>
        <v>0</v>
      </c>
      <c r="J480" s="25">
        <f>VLOOKUP(CONCATENATE($F480," ",$G480),AllocFactorMatrix,(J$4+1),FALSE)*$E480</f>
        <v>0</v>
      </c>
      <c r="K480" s="25">
        <f>VLOOKUP(CONCATENATE($F480," ",$G480),AllocFactorMatrix,(K$4+1),FALSE)*$E480</f>
        <v>0</v>
      </c>
      <c r="L480" s="25">
        <f>VLOOKUP(CONCATENATE($F480," ",$G480),AllocFactorMatrix,(L$4+1),FALSE)*$E480</f>
        <v>0</v>
      </c>
      <c r="M480" s="25">
        <f t="shared" si="229"/>
        <v>0</v>
      </c>
      <c r="N480" s="25">
        <f>VLOOKUP(CONCATENATE($F480," ",$G480),AllocFactorMatrix,(N$4+1),FALSE)*$E480</f>
        <v>0</v>
      </c>
      <c r="O480" s="25">
        <f>VLOOKUP(CONCATENATE($F480," ",$G480),AllocFactorMatrix,(O$4+1),FALSE)*$E480</f>
        <v>0</v>
      </c>
      <c r="P480" s="25">
        <f>VLOOKUP(CONCATENATE($F480," ",$G480),AllocFactorMatrix,(P$4+1),FALSE)*$E480</f>
        <v>0</v>
      </c>
      <c r="Q480" s="25">
        <f>VLOOKUP(CONCATENATE($F480," ",$G480),AllocFactorMatrix,(Q$4+1),FALSE)*$E480</f>
        <v>0</v>
      </c>
      <c r="R480" s="25">
        <f t="shared" si="231"/>
        <v>0</v>
      </c>
      <c r="S480" s="25">
        <f>VLOOKUP(CONCATENATE($F480," ",$G480),AllocFactorMatrix,(S$4+1),FALSE)*$E480</f>
        <v>0</v>
      </c>
      <c r="T480" s="25">
        <f>VLOOKUP(CONCATENATE($F480," ",$G480),AllocFactorMatrix,(T$4+1),FALSE)*$E480</f>
        <v>0</v>
      </c>
      <c r="U480" s="25">
        <f>VLOOKUP(CONCATENATE($F480," ",$G480),AllocFactorMatrix,(U$4+1),FALSE)*$E480</f>
        <v>0</v>
      </c>
      <c r="V480" s="25">
        <f>VLOOKUP(CONCATENATE($F480," ",$G480),AllocFactorMatrix,(V$4+1),FALSE)*$E480</f>
        <v>0</v>
      </c>
      <c r="W480" s="25">
        <f t="shared" si="232"/>
        <v>0</v>
      </c>
      <c r="X480" s="25">
        <f>VLOOKUP(CONCATENATE($F480," ",$G480),AllocFactorMatrix,(X$4+1),FALSE)*$E480</f>
        <v>0</v>
      </c>
      <c r="Y480" s="25">
        <f>VLOOKUP(CONCATENATE($F480," ",$G480),AllocFactorMatrix,(Y$4+1),FALSE)*$E480</f>
        <v>0</v>
      </c>
      <c r="Z480" s="25">
        <f t="shared" si="230"/>
        <v>0</v>
      </c>
      <c r="AA480" s="25">
        <f>VLOOKUP(CONCATENATE($F480," ",$G480),AllocFactorMatrix,(AA$4+1),FALSE)*$E480</f>
        <v>0</v>
      </c>
      <c r="AB480" s="25">
        <f>VLOOKUP(CONCATENATE($F480," ",$G480),AllocFactorMatrix,(AB$4+1),FALSE)*$E480</f>
        <v>0</v>
      </c>
      <c r="AC480" s="25">
        <f>VLOOKUP(CONCATENATE($F480," ",$G480),AllocFactorMatrix,(AC$4+1),FALSE)*$E480</f>
        <v>0</v>
      </c>
    </row>
    <row r="481" spans="5:29" hidden="1" outlineLevel="1">
      <c r="F481" s="61" t="str">
        <f>F488</f>
        <v>RSALE</v>
      </c>
      <c r="G481" s="20" t="str">
        <f>$G$8</f>
        <v>PRODUCTION</v>
      </c>
      <c r="H481" s="24">
        <f t="shared" ca="1" si="208"/>
        <v>0</v>
      </c>
      <c r="I481" s="25">
        <f ca="1">VLOOKUP(CONCATENATE($F481," ",$G481),AllocFactorMatrix,(I$4+1),FALSE)*$E488</f>
        <v>0</v>
      </c>
      <c r="J481" s="25">
        <f ca="1">VLOOKUP(CONCATENATE($F481," ",$G481),AllocFactorMatrix,(J$4+1),FALSE)*$E488</f>
        <v>0</v>
      </c>
      <c r="K481" s="25">
        <f ca="1">VLOOKUP(CONCATENATE($F481," ",$G481),AllocFactorMatrix,(K$4+1),FALSE)*$E488</f>
        <v>0</v>
      </c>
      <c r="L481" s="25">
        <f ca="1">VLOOKUP(CONCATENATE($F481," ",$G481),AllocFactorMatrix,(L$4+1),FALSE)*$E488</f>
        <v>0</v>
      </c>
      <c r="M481" s="25">
        <f t="shared" ref="M481:M488" ca="1" si="233">SUBTOTAL(9,J481:L481)</f>
        <v>0</v>
      </c>
      <c r="N481" s="25">
        <f ca="1">VLOOKUP(CONCATENATE($F481," ",$G481),AllocFactorMatrix,(N$4+1),FALSE)*$E488</f>
        <v>0</v>
      </c>
      <c r="O481" s="25">
        <f ca="1">VLOOKUP(CONCATENATE($F481," ",$G481),AllocFactorMatrix,(O$4+1),FALSE)*$E488</f>
        <v>0</v>
      </c>
      <c r="P481" s="25">
        <f ca="1">VLOOKUP(CONCATENATE($F481," ",$G481),AllocFactorMatrix,(P$4+1),FALSE)*$E488</f>
        <v>0</v>
      </c>
      <c r="Q481" s="25">
        <f ca="1">VLOOKUP(CONCATENATE($F481," ",$G481),AllocFactorMatrix,(Q$4+1),FALSE)*$E488</f>
        <v>0</v>
      </c>
      <c r="R481" s="25">
        <f ca="1">SUBTOTAL(9,N481:Q481)</f>
        <v>0</v>
      </c>
      <c r="S481" s="25">
        <f ca="1">VLOOKUP(CONCATENATE($F481," ",$G481),AllocFactorMatrix,(S$4+1),FALSE)*$E488</f>
        <v>0</v>
      </c>
      <c r="T481" s="25">
        <f ca="1">VLOOKUP(CONCATENATE($F481," ",$G481),AllocFactorMatrix,(T$4+1),FALSE)*$E488</f>
        <v>0</v>
      </c>
      <c r="U481" s="25">
        <f ca="1">VLOOKUP(CONCATENATE($F481," ",$G481),AllocFactorMatrix,(U$4+1),FALSE)*$E488</f>
        <v>0</v>
      </c>
      <c r="V481" s="25">
        <f ca="1">VLOOKUP(CONCATENATE($F481," ",$G481),AllocFactorMatrix,(V$4+1),FALSE)*$E488</f>
        <v>0</v>
      </c>
      <c r="W481" s="25">
        <f ca="1">SUBTOTAL(9,S481:V481)</f>
        <v>0</v>
      </c>
      <c r="X481" s="25">
        <f ca="1">VLOOKUP(CONCATENATE($F481," ",$G481),AllocFactorMatrix,(X$4+1),FALSE)*$E488</f>
        <v>0</v>
      </c>
      <c r="Y481" s="25">
        <f ca="1">VLOOKUP(CONCATENATE($F481," ",$G481),AllocFactorMatrix,(Y$4+1),FALSE)*$E488</f>
        <v>0</v>
      </c>
      <c r="Z481" s="25">
        <f t="shared" ca="1" si="230"/>
        <v>0</v>
      </c>
      <c r="AA481" s="25">
        <f ca="1">VLOOKUP(CONCATENATE($F481," ",$G481),AllocFactorMatrix,(AA$4+1),FALSE)*$E488</f>
        <v>0</v>
      </c>
      <c r="AB481" s="25">
        <f ca="1">VLOOKUP(CONCATENATE($F481," ",$G481),AllocFactorMatrix,(AB$4+1),FALSE)*$E488</f>
        <v>0</v>
      </c>
      <c r="AC481" s="25">
        <f ca="1">VLOOKUP(CONCATENATE($F481," ",$G481),AllocFactorMatrix,(AC$4+1),FALSE)*$E488</f>
        <v>0</v>
      </c>
    </row>
    <row r="482" spans="5:29" hidden="1" outlineLevel="1">
      <c r="F482" s="61" t="str">
        <f>F488</f>
        <v>RSALE</v>
      </c>
      <c r="G482" s="20" t="str">
        <f>$G$9</f>
        <v>BULKTRAN</v>
      </c>
      <c r="H482" s="24">
        <f t="shared" ca="1" si="208"/>
        <v>0</v>
      </c>
      <c r="I482" s="25">
        <f ca="1">VLOOKUP(CONCATENATE($F482," ",$G482),AllocFactorMatrix,(I$4+1),FALSE)*$E488</f>
        <v>0</v>
      </c>
      <c r="J482" s="25">
        <f ca="1">VLOOKUP(CONCATENATE($F482," ",$G482),AllocFactorMatrix,(J$4+1),FALSE)*$E488</f>
        <v>0</v>
      </c>
      <c r="K482" s="25">
        <f ca="1">VLOOKUP(CONCATENATE($F482," ",$G482),AllocFactorMatrix,(K$4+1),FALSE)*$E488</f>
        <v>0</v>
      </c>
      <c r="L482" s="25">
        <f ca="1">VLOOKUP(CONCATENATE($F482," ",$G482),AllocFactorMatrix,(L$4+1),FALSE)*$E488</f>
        <v>0</v>
      </c>
      <c r="M482" s="25">
        <f t="shared" ca="1" si="233"/>
        <v>0</v>
      </c>
      <c r="N482" s="25">
        <f ca="1">VLOOKUP(CONCATENATE($F482," ",$G482),AllocFactorMatrix,(N$4+1),FALSE)*$E488</f>
        <v>0</v>
      </c>
      <c r="O482" s="25">
        <f ca="1">VLOOKUP(CONCATENATE($F482," ",$G482),AllocFactorMatrix,(O$4+1),FALSE)*$E488</f>
        <v>0</v>
      </c>
      <c r="P482" s="25">
        <f ca="1">VLOOKUP(CONCATENATE($F482," ",$G482),AllocFactorMatrix,(P$4+1),FALSE)*$E488</f>
        <v>0</v>
      </c>
      <c r="Q482" s="25">
        <f ca="1">VLOOKUP(CONCATENATE($F482," ",$G482),AllocFactorMatrix,(Q$4+1),FALSE)*$E488</f>
        <v>0</v>
      </c>
      <c r="R482" s="25">
        <f t="shared" ref="R482:R488" ca="1" si="234">SUBTOTAL(9,N482:Q482)</f>
        <v>0</v>
      </c>
      <c r="S482" s="25">
        <f ca="1">VLOOKUP(CONCATENATE($F482," ",$G482),AllocFactorMatrix,(S$4+1),FALSE)*$E488</f>
        <v>0</v>
      </c>
      <c r="T482" s="25">
        <f ca="1">VLOOKUP(CONCATENATE($F482," ",$G482),AllocFactorMatrix,(T$4+1),FALSE)*$E488</f>
        <v>0</v>
      </c>
      <c r="U482" s="25">
        <f ca="1">VLOOKUP(CONCATENATE($F482," ",$G482),AllocFactorMatrix,(U$4+1),FALSE)*$E488</f>
        <v>0</v>
      </c>
      <c r="V482" s="25">
        <f ca="1">VLOOKUP(CONCATENATE($F482," ",$G482),AllocFactorMatrix,(V$4+1),FALSE)*$E488</f>
        <v>0</v>
      </c>
      <c r="W482" s="25">
        <f t="shared" ref="W482:W488" ca="1" si="235">SUBTOTAL(9,S482:V482)</f>
        <v>0</v>
      </c>
      <c r="X482" s="25">
        <f ca="1">VLOOKUP(CONCATENATE($F482," ",$G482),AllocFactorMatrix,(X$4+1),FALSE)*$E488</f>
        <v>0</v>
      </c>
      <c r="Y482" s="25">
        <f ca="1">VLOOKUP(CONCATENATE($F482," ",$G482),AllocFactorMatrix,(Y$4+1),FALSE)*$E488</f>
        <v>0</v>
      </c>
      <c r="Z482" s="25">
        <f t="shared" ca="1" si="230"/>
        <v>0</v>
      </c>
      <c r="AA482" s="25">
        <f ca="1">VLOOKUP(CONCATENATE($F482," ",$G482),AllocFactorMatrix,(AA$4+1),FALSE)*$E488</f>
        <v>0</v>
      </c>
      <c r="AB482" s="25">
        <f ca="1">VLOOKUP(CONCATENATE($F482," ",$G482),AllocFactorMatrix,(AB$4+1),FALSE)*$E488</f>
        <v>0</v>
      </c>
      <c r="AC482" s="25">
        <f ca="1">VLOOKUP(CONCATENATE($F482," ",$G482),AllocFactorMatrix,(AC$4+1),FALSE)*$E488</f>
        <v>0</v>
      </c>
    </row>
    <row r="483" spans="5:29" hidden="1" outlineLevel="1">
      <c r="F483" s="61" t="str">
        <f>F488</f>
        <v>RSALE</v>
      </c>
      <c r="G483" s="20" t="str">
        <f>$G$10</f>
        <v>SUBTRAN</v>
      </c>
      <c r="H483" s="24">
        <f t="shared" ca="1" si="208"/>
        <v>0</v>
      </c>
      <c r="I483" s="25">
        <f ca="1">VLOOKUP(CONCATENATE($F483," ",$G483),AllocFactorMatrix,(I$4+1),FALSE)*$E488</f>
        <v>0</v>
      </c>
      <c r="J483" s="25">
        <f ca="1">VLOOKUP(CONCATENATE($F483," ",$G483),AllocFactorMatrix,(J$4+1),FALSE)*$E488</f>
        <v>0</v>
      </c>
      <c r="K483" s="25">
        <f ca="1">VLOOKUP(CONCATENATE($F483," ",$G483),AllocFactorMatrix,(K$4+1),FALSE)*$E488</f>
        <v>0</v>
      </c>
      <c r="L483" s="25">
        <f ca="1">VLOOKUP(CONCATENATE($F483," ",$G483),AllocFactorMatrix,(L$4+1),FALSE)*$E488</f>
        <v>0</v>
      </c>
      <c r="M483" s="25">
        <f t="shared" ca="1" si="233"/>
        <v>0</v>
      </c>
      <c r="N483" s="25">
        <f ca="1">VLOOKUP(CONCATENATE($F483," ",$G483),AllocFactorMatrix,(N$4+1),FALSE)*$E488</f>
        <v>0</v>
      </c>
      <c r="O483" s="25">
        <f ca="1">VLOOKUP(CONCATENATE($F483," ",$G483),AllocFactorMatrix,(O$4+1),FALSE)*$E488</f>
        <v>0</v>
      </c>
      <c r="P483" s="25">
        <f ca="1">VLOOKUP(CONCATENATE($F483," ",$G483),AllocFactorMatrix,(P$4+1),FALSE)*$E488</f>
        <v>0</v>
      </c>
      <c r="Q483" s="25">
        <f ca="1">VLOOKUP(CONCATENATE($F483," ",$G483),AllocFactorMatrix,(Q$4+1),FALSE)*$E488</f>
        <v>0</v>
      </c>
      <c r="R483" s="25">
        <f t="shared" ca="1" si="234"/>
        <v>0</v>
      </c>
      <c r="S483" s="25">
        <f ca="1">VLOOKUP(CONCATENATE($F483," ",$G483),AllocFactorMatrix,(S$4+1),FALSE)*$E488</f>
        <v>0</v>
      </c>
      <c r="T483" s="25">
        <f ca="1">VLOOKUP(CONCATENATE($F483," ",$G483),AllocFactorMatrix,(T$4+1),FALSE)*$E488</f>
        <v>0</v>
      </c>
      <c r="U483" s="25">
        <f ca="1">VLOOKUP(CONCATENATE($F483," ",$G483),AllocFactorMatrix,(U$4+1),FALSE)*$E488</f>
        <v>0</v>
      </c>
      <c r="V483" s="25">
        <f ca="1">VLOOKUP(CONCATENATE($F483," ",$G483),AllocFactorMatrix,(V$4+1),FALSE)*$E488</f>
        <v>0</v>
      </c>
      <c r="W483" s="25">
        <f t="shared" ca="1" si="235"/>
        <v>0</v>
      </c>
      <c r="X483" s="25">
        <f ca="1">VLOOKUP(CONCATENATE($F483," ",$G483),AllocFactorMatrix,(X$4+1),FALSE)*$E488</f>
        <v>0</v>
      </c>
      <c r="Y483" s="25">
        <f ca="1">VLOOKUP(CONCATENATE($F483," ",$G483),AllocFactorMatrix,(Y$4+1),FALSE)*$E488</f>
        <v>0</v>
      </c>
      <c r="Z483" s="25">
        <f t="shared" ca="1" si="230"/>
        <v>0</v>
      </c>
      <c r="AA483" s="25">
        <f ca="1">VLOOKUP(CONCATENATE($F483," ",$G483),AllocFactorMatrix,(AA$4+1),FALSE)*$E488</f>
        <v>0</v>
      </c>
      <c r="AB483" s="25">
        <f ca="1">VLOOKUP(CONCATENATE($F483," ",$G483),AllocFactorMatrix,(AB$4+1),FALSE)*$E488</f>
        <v>0</v>
      </c>
      <c r="AC483" s="25">
        <f ca="1">VLOOKUP(CONCATENATE($F483," ",$G483),AllocFactorMatrix,(AC$4+1),FALSE)*$E488</f>
        <v>0</v>
      </c>
    </row>
    <row r="484" spans="5:29" hidden="1" outlineLevel="1">
      <c r="F484" s="61" t="str">
        <f>F488</f>
        <v>RSALE</v>
      </c>
      <c r="G484" s="20" t="str">
        <f>$G$11</f>
        <v>DISTPRI</v>
      </c>
      <c r="H484" s="24">
        <f t="shared" ca="1" si="208"/>
        <v>0</v>
      </c>
      <c r="I484" s="25">
        <f ca="1">VLOOKUP(CONCATENATE($F484," ",$G484),AllocFactorMatrix,(I$4+1),FALSE)*$E488</f>
        <v>0</v>
      </c>
      <c r="J484" s="25">
        <f ca="1">VLOOKUP(CONCATENATE($F484," ",$G484),AllocFactorMatrix,(J$4+1),FALSE)*$E488</f>
        <v>0</v>
      </c>
      <c r="K484" s="25">
        <f ca="1">VLOOKUP(CONCATENATE($F484," ",$G484),AllocFactorMatrix,(K$4+1),FALSE)*$E488</f>
        <v>0</v>
      </c>
      <c r="L484" s="25">
        <f ca="1">VLOOKUP(CONCATENATE($F484," ",$G484),AllocFactorMatrix,(L$4+1),FALSE)*$E488</f>
        <v>0</v>
      </c>
      <c r="M484" s="25">
        <f t="shared" ca="1" si="233"/>
        <v>0</v>
      </c>
      <c r="N484" s="25">
        <f ca="1">VLOOKUP(CONCATENATE($F484," ",$G484),AllocFactorMatrix,(N$4+1),FALSE)*$E488</f>
        <v>0</v>
      </c>
      <c r="O484" s="25">
        <f ca="1">VLOOKUP(CONCATENATE($F484," ",$G484),AllocFactorMatrix,(O$4+1),FALSE)*$E488</f>
        <v>0</v>
      </c>
      <c r="P484" s="25">
        <f ca="1">VLOOKUP(CONCATENATE($F484," ",$G484),AllocFactorMatrix,(P$4+1),FALSE)*$E488</f>
        <v>0</v>
      </c>
      <c r="Q484" s="25">
        <f ca="1">VLOOKUP(CONCATENATE($F484," ",$G484),AllocFactorMatrix,(Q$4+1),FALSE)*$E488</f>
        <v>0</v>
      </c>
      <c r="R484" s="25">
        <f t="shared" ca="1" si="234"/>
        <v>0</v>
      </c>
      <c r="S484" s="25">
        <f ca="1">VLOOKUP(CONCATENATE($F484," ",$G484),AllocFactorMatrix,(S$4+1),FALSE)*$E488</f>
        <v>0</v>
      </c>
      <c r="T484" s="25">
        <f ca="1">VLOOKUP(CONCATENATE($F484," ",$G484),AllocFactorMatrix,(T$4+1),FALSE)*$E488</f>
        <v>0</v>
      </c>
      <c r="U484" s="25">
        <f ca="1">VLOOKUP(CONCATENATE($F484," ",$G484),AllocFactorMatrix,(U$4+1),FALSE)*$E488</f>
        <v>0</v>
      </c>
      <c r="V484" s="25">
        <f ca="1">VLOOKUP(CONCATENATE($F484," ",$G484),AllocFactorMatrix,(V$4+1),FALSE)*$E488</f>
        <v>0</v>
      </c>
      <c r="W484" s="25">
        <f t="shared" ca="1" si="235"/>
        <v>0</v>
      </c>
      <c r="X484" s="25">
        <f ca="1">VLOOKUP(CONCATENATE($F484," ",$G484),AllocFactorMatrix,(X$4+1),FALSE)*$E488</f>
        <v>0</v>
      </c>
      <c r="Y484" s="25">
        <f ca="1">VLOOKUP(CONCATENATE($F484," ",$G484),AllocFactorMatrix,(Y$4+1),FALSE)*$E488</f>
        <v>0</v>
      </c>
      <c r="Z484" s="25">
        <f t="shared" ca="1" si="230"/>
        <v>0</v>
      </c>
      <c r="AA484" s="25">
        <f ca="1">VLOOKUP(CONCATENATE($F484," ",$G484),AllocFactorMatrix,(AA$4+1),FALSE)*$E488</f>
        <v>0</v>
      </c>
      <c r="AB484" s="25">
        <f ca="1">VLOOKUP(CONCATENATE($F484," ",$G484),AllocFactorMatrix,(AB$4+1),FALSE)*$E488</f>
        <v>0</v>
      </c>
      <c r="AC484" s="25">
        <f ca="1">VLOOKUP(CONCATENATE($F484," ",$G484),AllocFactorMatrix,(AC$4+1),FALSE)*$E488</f>
        <v>0</v>
      </c>
    </row>
    <row r="485" spans="5:29" hidden="1" outlineLevel="1">
      <c r="F485" s="61" t="str">
        <f>F488</f>
        <v>RSALE</v>
      </c>
      <c r="G485" s="20" t="str">
        <f>$G$12</f>
        <v>DISTSEC</v>
      </c>
      <c r="H485" s="24">
        <f t="shared" ca="1" si="208"/>
        <v>0</v>
      </c>
      <c r="I485" s="25">
        <f ca="1">VLOOKUP(CONCATENATE($F485," ",$G485),AllocFactorMatrix,(I$4+1),FALSE)*$E488</f>
        <v>0</v>
      </c>
      <c r="J485" s="25">
        <f ca="1">VLOOKUP(CONCATENATE($F485," ",$G485),AllocFactorMatrix,(J$4+1),FALSE)*$E488</f>
        <v>0</v>
      </c>
      <c r="K485" s="25">
        <f ca="1">VLOOKUP(CONCATENATE($F485," ",$G485),AllocFactorMatrix,(K$4+1),FALSE)*$E488</f>
        <v>0</v>
      </c>
      <c r="L485" s="25">
        <f ca="1">VLOOKUP(CONCATENATE($F485," ",$G485),AllocFactorMatrix,(L$4+1),FALSE)*$E488</f>
        <v>0</v>
      </c>
      <c r="M485" s="25">
        <f t="shared" ca="1" si="233"/>
        <v>0</v>
      </c>
      <c r="N485" s="25">
        <f ca="1">VLOOKUP(CONCATENATE($F485," ",$G485),AllocFactorMatrix,(N$4+1),FALSE)*$E488</f>
        <v>0</v>
      </c>
      <c r="O485" s="25">
        <f ca="1">VLOOKUP(CONCATENATE($F485," ",$G485),AllocFactorMatrix,(O$4+1),FALSE)*$E488</f>
        <v>0</v>
      </c>
      <c r="P485" s="25">
        <f ca="1">VLOOKUP(CONCATENATE($F485," ",$G485),AllocFactorMatrix,(P$4+1),FALSE)*$E488</f>
        <v>0</v>
      </c>
      <c r="Q485" s="25">
        <f ca="1">VLOOKUP(CONCATENATE($F485," ",$G485),AllocFactorMatrix,(Q$4+1),FALSE)*$E488</f>
        <v>0</v>
      </c>
      <c r="R485" s="25">
        <f t="shared" ca="1" si="234"/>
        <v>0</v>
      </c>
      <c r="S485" s="25">
        <f ca="1">VLOOKUP(CONCATENATE($F485," ",$G485),AllocFactorMatrix,(S$4+1),FALSE)*$E488</f>
        <v>0</v>
      </c>
      <c r="T485" s="25">
        <f ca="1">VLOOKUP(CONCATENATE($F485," ",$G485),AllocFactorMatrix,(T$4+1),FALSE)*$E488</f>
        <v>0</v>
      </c>
      <c r="U485" s="25">
        <f ca="1">VLOOKUP(CONCATENATE($F485," ",$G485),AllocFactorMatrix,(U$4+1),FALSE)*$E488</f>
        <v>0</v>
      </c>
      <c r="V485" s="25">
        <f ca="1">VLOOKUP(CONCATENATE($F485," ",$G485),AllocFactorMatrix,(V$4+1),FALSE)*$E488</f>
        <v>0</v>
      </c>
      <c r="W485" s="25">
        <f t="shared" ca="1" si="235"/>
        <v>0</v>
      </c>
      <c r="X485" s="25">
        <f ca="1">VLOOKUP(CONCATENATE($F485," ",$G485),AllocFactorMatrix,(X$4+1),FALSE)*$E488</f>
        <v>0</v>
      </c>
      <c r="Y485" s="25">
        <f ca="1">VLOOKUP(CONCATENATE($F485," ",$G485),AllocFactorMatrix,(Y$4+1),FALSE)*$E488</f>
        <v>0</v>
      </c>
      <c r="Z485" s="25">
        <f t="shared" ca="1" si="230"/>
        <v>0</v>
      </c>
      <c r="AA485" s="25">
        <f ca="1">VLOOKUP(CONCATENATE($F485," ",$G485),AllocFactorMatrix,(AA$4+1),FALSE)*$E488</f>
        <v>0</v>
      </c>
      <c r="AB485" s="25">
        <f ca="1">VLOOKUP(CONCATENATE($F485," ",$G485),AllocFactorMatrix,(AB$4+1),FALSE)*$E488</f>
        <v>0</v>
      </c>
      <c r="AC485" s="25">
        <f ca="1">VLOOKUP(CONCATENATE($F485," ",$G485),AllocFactorMatrix,(AC$4+1),FALSE)*$E488</f>
        <v>0</v>
      </c>
    </row>
    <row r="486" spans="5:29" hidden="1" outlineLevel="1">
      <c r="F486" s="61" t="str">
        <f>F488</f>
        <v>RSALE</v>
      </c>
      <c r="G486" s="20" t="str">
        <f>$G$13</f>
        <v>ENERGY</v>
      </c>
      <c r="H486" s="24">
        <f t="shared" ca="1" si="208"/>
        <v>0</v>
      </c>
      <c r="I486" s="25">
        <f ca="1">VLOOKUP(CONCATENATE($F486," ",$G486),AllocFactorMatrix,(I$4+1),FALSE)*$E488</f>
        <v>0</v>
      </c>
      <c r="J486" s="25">
        <f ca="1">VLOOKUP(CONCATENATE($F486," ",$G486),AllocFactorMatrix,(J$4+1),FALSE)*$E488</f>
        <v>0</v>
      </c>
      <c r="K486" s="25">
        <f ca="1">VLOOKUP(CONCATENATE($F486," ",$G486),AllocFactorMatrix,(K$4+1),FALSE)*$E488</f>
        <v>0</v>
      </c>
      <c r="L486" s="25">
        <f ca="1">VLOOKUP(CONCATENATE($F486," ",$G486),AllocFactorMatrix,(L$4+1),FALSE)*$E488</f>
        <v>0</v>
      </c>
      <c r="M486" s="25">
        <f t="shared" ca="1" si="233"/>
        <v>0</v>
      </c>
      <c r="N486" s="25">
        <f ca="1">VLOOKUP(CONCATENATE($F486," ",$G486),AllocFactorMatrix,(N$4+1),FALSE)*$E488</f>
        <v>0</v>
      </c>
      <c r="O486" s="25">
        <f ca="1">VLOOKUP(CONCATENATE($F486," ",$G486),AllocFactorMatrix,(O$4+1),FALSE)*$E488</f>
        <v>0</v>
      </c>
      <c r="P486" s="25">
        <f ca="1">VLOOKUP(CONCATENATE($F486," ",$G486),AllocFactorMatrix,(P$4+1),FALSE)*$E488</f>
        <v>0</v>
      </c>
      <c r="Q486" s="25">
        <f ca="1">VLOOKUP(CONCATENATE($F486," ",$G486),AllocFactorMatrix,(Q$4+1),FALSE)*$E488</f>
        <v>0</v>
      </c>
      <c r="R486" s="25">
        <f t="shared" ca="1" si="234"/>
        <v>0</v>
      </c>
      <c r="S486" s="25">
        <f ca="1">VLOOKUP(CONCATENATE($F486," ",$G486),AllocFactorMatrix,(S$4+1),FALSE)*$E488</f>
        <v>0</v>
      </c>
      <c r="T486" s="25">
        <f ca="1">VLOOKUP(CONCATENATE($F486," ",$G486),AllocFactorMatrix,(T$4+1),FALSE)*$E488</f>
        <v>0</v>
      </c>
      <c r="U486" s="25">
        <f ca="1">VLOOKUP(CONCATENATE($F486," ",$G486),AllocFactorMatrix,(U$4+1),FALSE)*$E488</f>
        <v>0</v>
      </c>
      <c r="V486" s="25">
        <f ca="1">VLOOKUP(CONCATENATE($F486," ",$G486),AllocFactorMatrix,(V$4+1),FALSE)*$E488</f>
        <v>0</v>
      </c>
      <c r="W486" s="25">
        <f t="shared" ca="1" si="235"/>
        <v>0</v>
      </c>
      <c r="X486" s="25">
        <f ca="1">VLOOKUP(CONCATENATE($F486," ",$G486),AllocFactorMatrix,(X$4+1),FALSE)*$E488</f>
        <v>0</v>
      </c>
      <c r="Y486" s="25">
        <f ca="1">VLOOKUP(CONCATENATE($F486," ",$G486),AllocFactorMatrix,(Y$4+1),FALSE)*$E488</f>
        <v>0</v>
      </c>
      <c r="Z486" s="25">
        <f t="shared" ca="1" si="230"/>
        <v>0</v>
      </c>
      <c r="AA486" s="25">
        <f ca="1">VLOOKUP(CONCATENATE($F486," ",$G486),AllocFactorMatrix,(AA$4+1),FALSE)*$E488</f>
        <v>0</v>
      </c>
      <c r="AB486" s="25">
        <f ca="1">VLOOKUP(CONCATENATE($F486," ",$G486),AllocFactorMatrix,(AB$4+1),FALSE)*$E488</f>
        <v>0</v>
      </c>
      <c r="AC486" s="25">
        <f ca="1">VLOOKUP(CONCATENATE($F486," ",$G486),AllocFactorMatrix,(AC$4+1),FALSE)*$E488</f>
        <v>0</v>
      </c>
    </row>
    <row r="487" spans="5:29" hidden="1" outlineLevel="1">
      <c r="F487" s="61" t="str">
        <f>F488</f>
        <v>RSALE</v>
      </c>
      <c r="G487" s="20" t="str">
        <f>$G$14</f>
        <v>CUSTOMER</v>
      </c>
      <c r="H487" s="24">
        <f t="shared" ca="1" si="208"/>
        <v>0</v>
      </c>
      <c r="I487" s="25">
        <f ca="1">VLOOKUP(CONCATENATE($F487," ",$G487),AllocFactorMatrix,(I$4+1),FALSE)*$E488</f>
        <v>0</v>
      </c>
      <c r="J487" s="25">
        <f ca="1">VLOOKUP(CONCATENATE($F487," ",$G487),AllocFactorMatrix,(J$4+1),FALSE)*$E488</f>
        <v>0</v>
      </c>
      <c r="K487" s="25">
        <f ca="1">VLOOKUP(CONCATENATE($F487," ",$G487),AllocFactorMatrix,(K$4+1),FALSE)*$E488</f>
        <v>0</v>
      </c>
      <c r="L487" s="25">
        <f ca="1">VLOOKUP(CONCATENATE($F487," ",$G487),AllocFactorMatrix,(L$4+1),FALSE)*$E488</f>
        <v>0</v>
      </c>
      <c r="M487" s="25">
        <f t="shared" ca="1" si="233"/>
        <v>0</v>
      </c>
      <c r="N487" s="25">
        <f ca="1">VLOOKUP(CONCATENATE($F487," ",$G487),AllocFactorMatrix,(N$4+1),FALSE)*$E488</f>
        <v>0</v>
      </c>
      <c r="O487" s="25">
        <f ca="1">VLOOKUP(CONCATENATE($F487," ",$G487),AllocFactorMatrix,(O$4+1),FALSE)*$E488</f>
        <v>0</v>
      </c>
      <c r="P487" s="25">
        <f ca="1">VLOOKUP(CONCATENATE($F487," ",$G487),AllocFactorMatrix,(P$4+1),FALSE)*$E488</f>
        <v>0</v>
      </c>
      <c r="Q487" s="25">
        <f ca="1">VLOOKUP(CONCATENATE($F487," ",$G487),AllocFactorMatrix,(Q$4+1),FALSE)*$E488</f>
        <v>0</v>
      </c>
      <c r="R487" s="25">
        <f t="shared" ca="1" si="234"/>
        <v>0</v>
      </c>
      <c r="S487" s="25">
        <f ca="1">VLOOKUP(CONCATENATE($F487," ",$G487),AllocFactorMatrix,(S$4+1),FALSE)*$E488</f>
        <v>0</v>
      </c>
      <c r="T487" s="25">
        <f ca="1">VLOOKUP(CONCATENATE($F487," ",$G487),AllocFactorMatrix,(T$4+1),FALSE)*$E488</f>
        <v>0</v>
      </c>
      <c r="U487" s="25">
        <f ca="1">VLOOKUP(CONCATENATE($F487," ",$G487),AllocFactorMatrix,(U$4+1),FALSE)*$E488</f>
        <v>0</v>
      </c>
      <c r="V487" s="25">
        <f ca="1">VLOOKUP(CONCATENATE($F487," ",$G487),AllocFactorMatrix,(V$4+1),FALSE)*$E488</f>
        <v>0</v>
      </c>
      <c r="W487" s="25">
        <f t="shared" ca="1" si="235"/>
        <v>0</v>
      </c>
      <c r="X487" s="25">
        <f ca="1">VLOOKUP(CONCATENATE($F487," ",$G487),AllocFactorMatrix,(X$4+1),FALSE)*$E488</f>
        <v>0</v>
      </c>
      <c r="Y487" s="25">
        <f ca="1">VLOOKUP(CONCATENATE($F487," ",$G487),AllocFactorMatrix,(Y$4+1),FALSE)*$E488</f>
        <v>0</v>
      </c>
      <c r="Z487" s="25">
        <f t="shared" ca="1" si="230"/>
        <v>0</v>
      </c>
      <c r="AA487" s="25">
        <f ca="1">VLOOKUP(CONCATENATE($F487," ",$G487),AllocFactorMatrix,(AA$4+1),FALSE)*$E488</f>
        <v>0</v>
      </c>
      <c r="AB487" s="25">
        <f ca="1">VLOOKUP(CONCATENATE($F487," ",$G487),AllocFactorMatrix,(AB$4+1),FALSE)*$E488</f>
        <v>0</v>
      </c>
      <c r="AC487" s="25">
        <f ca="1">VLOOKUP(CONCATENATE($F487," ",$G487),AllocFactorMatrix,(AC$4+1),FALSE)*$E488</f>
        <v>0</v>
      </c>
    </row>
    <row r="488" spans="5:29" collapsed="1">
      <c r="E488" s="22">
        <v>0</v>
      </c>
      <c r="F488" s="61" t="s">
        <v>72</v>
      </c>
      <c r="G488" s="20" t="str">
        <f>$G$15</f>
        <v>TOTAL</v>
      </c>
      <c r="H488" s="24">
        <f t="shared" ca="1" si="208"/>
        <v>0</v>
      </c>
      <c r="I488" s="25">
        <f ca="1">VLOOKUP(CONCATENATE($F488," ",$G488),AllocFactorMatrix,(I$4+1),FALSE)*$E488</f>
        <v>0</v>
      </c>
      <c r="J488" s="25">
        <f ca="1">VLOOKUP(CONCATENATE($F488," ",$G488),AllocFactorMatrix,(J$4+1),FALSE)*$E488</f>
        <v>0</v>
      </c>
      <c r="K488" s="25">
        <f ca="1">VLOOKUP(CONCATENATE($F488," ",$G488),AllocFactorMatrix,(K$4+1),FALSE)*$E488</f>
        <v>0</v>
      </c>
      <c r="L488" s="25">
        <f ca="1">VLOOKUP(CONCATENATE($F488," ",$G488),AllocFactorMatrix,(L$4+1),FALSE)*$E488</f>
        <v>0</v>
      </c>
      <c r="M488" s="25">
        <f t="shared" ca="1" si="233"/>
        <v>0</v>
      </c>
      <c r="N488" s="25">
        <f ca="1">VLOOKUP(CONCATENATE($F488," ",$G488),AllocFactorMatrix,(N$4+1),FALSE)*$E488</f>
        <v>0</v>
      </c>
      <c r="O488" s="25">
        <f ca="1">VLOOKUP(CONCATENATE($F488," ",$G488),AllocFactorMatrix,(O$4+1),FALSE)*$E488</f>
        <v>0</v>
      </c>
      <c r="P488" s="25">
        <f ca="1">VLOOKUP(CONCATENATE($F488," ",$G488),AllocFactorMatrix,(P$4+1),FALSE)*$E488</f>
        <v>0</v>
      </c>
      <c r="Q488" s="25">
        <f ca="1">VLOOKUP(CONCATENATE($F488," ",$G488),AllocFactorMatrix,(Q$4+1),FALSE)*$E488</f>
        <v>0</v>
      </c>
      <c r="R488" s="25">
        <f t="shared" ca="1" si="234"/>
        <v>0</v>
      </c>
      <c r="S488" s="25">
        <f ca="1">VLOOKUP(CONCATENATE($F488," ",$G488),AllocFactorMatrix,(S$4+1),FALSE)*$E488</f>
        <v>0</v>
      </c>
      <c r="T488" s="25">
        <f ca="1">VLOOKUP(CONCATENATE($F488," ",$G488),AllocFactorMatrix,(T$4+1),FALSE)*$E488</f>
        <v>0</v>
      </c>
      <c r="U488" s="25">
        <f ca="1">VLOOKUP(CONCATENATE($F488," ",$G488),AllocFactorMatrix,(U$4+1),FALSE)*$E488</f>
        <v>0</v>
      </c>
      <c r="V488" s="25">
        <f ca="1">VLOOKUP(CONCATENATE($F488," ",$G488),AllocFactorMatrix,(V$4+1),FALSE)*$E488</f>
        <v>0</v>
      </c>
      <c r="W488" s="25">
        <f t="shared" ca="1" si="235"/>
        <v>0</v>
      </c>
      <c r="X488" s="25">
        <f ca="1">VLOOKUP(CONCATENATE($F488," ",$G488),AllocFactorMatrix,(X$4+1),FALSE)*$E488</f>
        <v>0</v>
      </c>
      <c r="Y488" s="25">
        <f ca="1">VLOOKUP(CONCATENATE($F488," ",$G488),AllocFactorMatrix,(Y$4+1),FALSE)*$E488</f>
        <v>0</v>
      </c>
      <c r="Z488" s="25">
        <f t="shared" ca="1" si="230"/>
        <v>0</v>
      </c>
      <c r="AA488" s="25">
        <f ca="1">VLOOKUP(CONCATENATE($F488," ",$G488),AllocFactorMatrix,(AA$4+1),FALSE)*$E488</f>
        <v>0</v>
      </c>
      <c r="AB488" s="25">
        <f ca="1">VLOOKUP(CONCATENATE($F488," ",$G488),AllocFactorMatrix,(AB$4+1),FALSE)*$E488</f>
        <v>0</v>
      </c>
      <c r="AC488" s="25">
        <f ca="1">VLOOKUP(CONCATENATE($F488," ",$G488),AllocFactorMatrix,(AC$4+1),FALSE)*$E488</f>
        <v>0</v>
      </c>
    </row>
    <row r="489" spans="5:29" hidden="1" outlineLevel="1">
      <c r="F489" s="61" t="str">
        <f>F496</f>
        <v>RSALE</v>
      </c>
      <c r="G489" s="20" t="str">
        <f>$G$8</f>
        <v>PRODUCTION</v>
      </c>
      <c r="H489" s="24">
        <f t="shared" ca="1" si="208"/>
        <v>0</v>
      </c>
      <c r="I489" s="25">
        <f ca="1">VLOOKUP(CONCATENATE($F489," ",$G489),AllocFactorMatrix,(I$4+1),FALSE)*$E496</f>
        <v>0</v>
      </c>
      <c r="J489" s="25">
        <f ca="1">VLOOKUP(CONCATENATE($F489," ",$G489),AllocFactorMatrix,(J$4+1),FALSE)*$E496</f>
        <v>0</v>
      </c>
      <c r="K489" s="25">
        <f ca="1">VLOOKUP(CONCATENATE($F489," ",$G489),AllocFactorMatrix,(K$4+1),FALSE)*$E496</f>
        <v>0</v>
      </c>
      <c r="L489" s="25">
        <f ca="1">VLOOKUP(CONCATENATE($F489," ",$G489),AllocFactorMatrix,(L$4+1),FALSE)*$E496</f>
        <v>0</v>
      </c>
      <c r="M489" s="25">
        <f t="shared" ref="M489:M496" ca="1" si="236">SUBTOTAL(9,J489:L489)</f>
        <v>0</v>
      </c>
      <c r="N489" s="25">
        <f ca="1">VLOOKUP(CONCATENATE($F489," ",$G489),AllocFactorMatrix,(N$4+1),FALSE)*$E496</f>
        <v>0</v>
      </c>
      <c r="O489" s="25">
        <f ca="1">VLOOKUP(CONCATENATE($F489," ",$G489),AllocFactorMatrix,(O$4+1),FALSE)*$E496</f>
        <v>0</v>
      </c>
      <c r="P489" s="25">
        <f ca="1">VLOOKUP(CONCATENATE($F489," ",$G489),AllocFactorMatrix,(P$4+1),FALSE)*$E496</f>
        <v>0</v>
      </c>
      <c r="Q489" s="25">
        <f ca="1">VLOOKUP(CONCATENATE($F489," ",$G489),AllocFactorMatrix,(Q$4+1),FALSE)*$E496</f>
        <v>0</v>
      </c>
      <c r="R489" s="25">
        <f ca="1">SUBTOTAL(9,N489:Q489)</f>
        <v>0</v>
      </c>
      <c r="S489" s="25">
        <f ca="1">VLOOKUP(CONCATENATE($F489," ",$G489),AllocFactorMatrix,(S$4+1),FALSE)*$E496</f>
        <v>0</v>
      </c>
      <c r="T489" s="25">
        <f ca="1">VLOOKUP(CONCATENATE($F489," ",$G489),AllocFactorMatrix,(T$4+1),FALSE)*$E496</f>
        <v>0</v>
      </c>
      <c r="U489" s="25">
        <f ca="1">VLOOKUP(CONCATENATE($F489," ",$G489),AllocFactorMatrix,(U$4+1),FALSE)*$E496</f>
        <v>0</v>
      </c>
      <c r="V489" s="25">
        <f ca="1">VLOOKUP(CONCATENATE($F489," ",$G489),AllocFactorMatrix,(V$4+1),FALSE)*$E496</f>
        <v>0</v>
      </c>
      <c r="W489" s="25">
        <f ca="1">SUBTOTAL(9,S489:V489)</f>
        <v>0</v>
      </c>
      <c r="X489" s="25">
        <f ca="1">VLOOKUP(CONCATENATE($F489," ",$G489),AllocFactorMatrix,(X$4+1),FALSE)*$E496</f>
        <v>0</v>
      </c>
      <c r="Y489" s="25">
        <f ca="1">VLOOKUP(CONCATENATE($F489," ",$G489),AllocFactorMatrix,(Y$4+1),FALSE)*$E496</f>
        <v>0</v>
      </c>
      <c r="Z489" s="25">
        <f t="shared" ca="1" si="230"/>
        <v>0</v>
      </c>
      <c r="AA489" s="25">
        <f ca="1">VLOOKUP(CONCATENATE($F489," ",$G489),AllocFactorMatrix,(AA$4+1),FALSE)*$E496</f>
        <v>0</v>
      </c>
      <c r="AB489" s="25">
        <f ca="1">VLOOKUP(CONCATENATE($F489," ",$G489),AllocFactorMatrix,(AB$4+1),FALSE)*$E496</f>
        <v>0</v>
      </c>
      <c r="AC489" s="25">
        <f ca="1">VLOOKUP(CONCATENATE($F489," ",$G489),AllocFactorMatrix,(AC$4+1),FALSE)*$E496</f>
        <v>0</v>
      </c>
    </row>
    <row r="490" spans="5:29" hidden="1" outlineLevel="1">
      <c r="F490" s="61" t="str">
        <f>F496</f>
        <v>RSALE</v>
      </c>
      <c r="G490" s="20" t="str">
        <f>$G$9</f>
        <v>BULKTRAN</v>
      </c>
      <c r="H490" s="24">
        <f t="shared" ca="1" si="208"/>
        <v>0</v>
      </c>
      <c r="I490" s="25">
        <f ca="1">VLOOKUP(CONCATENATE($F490," ",$G490),AllocFactorMatrix,(I$4+1),FALSE)*$E496</f>
        <v>0</v>
      </c>
      <c r="J490" s="25">
        <f ca="1">VLOOKUP(CONCATENATE($F490," ",$G490),AllocFactorMatrix,(J$4+1),FALSE)*$E496</f>
        <v>0</v>
      </c>
      <c r="K490" s="25">
        <f ca="1">VLOOKUP(CONCATENATE($F490," ",$G490),AllocFactorMatrix,(K$4+1),FALSE)*$E496</f>
        <v>0</v>
      </c>
      <c r="L490" s="25">
        <f ca="1">VLOOKUP(CONCATENATE($F490," ",$G490),AllocFactorMatrix,(L$4+1),FALSE)*$E496</f>
        <v>0</v>
      </c>
      <c r="M490" s="25">
        <f t="shared" ca="1" si="236"/>
        <v>0</v>
      </c>
      <c r="N490" s="25">
        <f ca="1">VLOOKUP(CONCATENATE($F490," ",$G490),AllocFactorMatrix,(N$4+1),FALSE)*$E496</f>
        <v>0</v>
      </c>
      <c r="O490" s="25">
        <f ca="1">VLOOKUP(CONCATENATE($F490," ",$G490),AllocFactorMatrix,(O$4+1),FALSE)*$E496</f>
        <v>0</v>
      </c>
      <c r="P490" s="25">
        <f ca="1">VLOOKUP(CONCATENATE($F490," ",$G490),AllocFactorMatrix,(P$4+1),FALSE)*$E496</f>
        <v>0</v>
      </c>
      <c r="Q490" s="25">
        <f ca="1">VLOOKUP(CONCATENATE($F490," ",$G490),AllocFactorMatrix,(Q$4+1),FALSE)*$E496</f>
        <v>0</v>
      </c>
      <c r="R490" s="25">
        <f t="shared" ref="R490:R496" ca="1" si="237">SUBTOTAL(9,N490:Q490)</f>
        <v>0</v>
      </c>
      <c r="S490" s="25">
        <f ca="1">VLOOKUP(CONCATENATE($F490," ",$G490),AllocFactorMatrix,(S$4+1),FALSE)*$E496</f>
        <v>0</v>
      </c>
      <c r="T490" s="25">
        <f ca="1">VLOOKUP(CONCATENATE($F490," ",$G490),AllocFactorMatrix,(T$4+1),FALSE)*$E496</f>
        <v>0</v>
      </c>
      <c r="U490" s="25">
        <f ca="1">VLOOKUP(CONCATENATE($F490," ",$G490),AllocFactorMatrix,(U$4+1),FALSE)*$E496</f>
        <v>0</v>
      </c>
      <c r="V490" s="25">
        <f ca="1">VLOOKUP(CONCATENATE($F490," ",$G490),AllocFactorMatrix,(V$4+1),FALSE)*$E496</f>
        <v>0</v>
      </c>
      <c r="W490" s="25">
        <f t="shared" ref="W490:W496" ca="1" si="238">SUBTOTAL(9,S490:V490)</f>
        <v>0</v>
      </c>
      <c r="X490" s="25">
        <f ca="1">VLOOKUP(CONCATENATE($F490," ",$G490),AllocFactorMatrix,(X$4+1),FALSE)*$E496</f>
        <v>0</v>
      </c>
      <c r="Y490" s="25">
        <f ca="1">VLOOKUP(CONCATENATE($F490," ",$G490),AllocFactorMatrix,(Y$4+1),FALSE)*$E496</f>
        <v>0</v>
      </c>
      <c r="Z490" s="25">
        <f t="shared" ca="1" si="230"/>
        <v>0</v>
      </c>
      <c r="AA490" s="25">
        <f ca="1">VLOOKUP(CONCATENATE($F490," ",$G490),AllocFactorMatrix,(AA$4+1),FALSE)*$E496</f>
        <v>0</v>
      </c>
      <c r="AB490" s="25">
        <f ca="1">VLOOKUP(CONCATENATE($F490," ",$G490),AllocFactorMatrix,(AB$4+1),FALSE)*$E496</f>
        <v>0</v>
      </c>
      <c r="AC490" s="25">
        <f ca="1">VLOOKUP(CONCATENATE($F490," ",$G490),AllocFactorMatrix,(AC$4+1),FALSE)*$E496</f>
        <v>0</v>
      </c>
    </row>
    <row r="491" spans="5:29" hidden="1" outlineLevel="1">
      <c r="F491" s="61" t="str">
        <f>F496</f>
        <v>RSALE</v>
      </c>
      <c r="G491" s="20" t="str">
        <f>$G$10</f>
        <v>SUBTRAN</v>
      </c>
      <c r="H491" s="24">
        <f t="shared" ca="1" si="208"/>
        <v>0</v>
      </c>
      <c r="I491" s="25">
        <f ca="1">VLOOKUP(CONCATENATE($F491," ",$G491),AllocFactorMatrix,(I$4+1),FALSE)*$E496</f>
        <v>0</v>
      </c>
      <c r="J491" s="25">
        <f ca="1">VLOOKUP(CONCATENATE($F491," ",$G491),AllocFactorMatrix,(J$4+1),FALSE)*$E496</f>
        <v>0</v>
      </c>
      <c r="K491" s="25">
        <f ca="1">VLOOKUP(CONCATENATE($F491," ",$G491),AllocFactorMatrix,(K$4+1),FALSE)*$E496</f>
        <v>0</v>
      </c>
      <c r="L491" s="25">
        <f ca="1">VLOOKUP(CONCATENATE($F491," ",$G491),AllocFactorMatrix,(L$4+1),FALSE)*$E496</f>
        <v>0</v>
      </c>
      <c r="M491" s="25">
        <f t="shared" ca="1" si="236"/>
        <v>0</v>
      </c>
      <c r="N491" s="25">
        <f ca="1">VLOOKUP(CONCATENATE($F491," ",$G491),AllocFactorMatrix,(N$4+1),FALSE)*$E496</f>
        <v>0</v>
      </c>
      <c r="O491" s="25">
        <f ca="1">VLOOKUP(CONCATENATE($F491," ",$G491),AllocFactorMatrix,(O$4+1),FALSE)*$E496</f>
        <v>0</v>
      </c>
      <c r="P491" s="25">
        <f ca="1">VLOOKUP(CONCATENATE($F491," ",$G491),AllocFactorMatrix,(P$4+1),FALSE)*$E496</f>
        <v>0</v>
      </c>
      <c r="Q491" s="25">
        <f ca="1">VLOOKUP(CONCATENATE($F491," ",$G491),AllocFactorMatrix,(Q$4+1),FALSE)*$E496</f>
        <v>0</v>
      </c>
      <c r="R491" s="25">
        <f t="shared" ca="1" si="237"/>
        <v>0</v>
      </c>
      <c r="S491" s="25">
        <f ca="1">VLOOKUP(CONCATENATE($F491," ",$G491),AllocFactorMatrix,(S$4+1),FALSE)*$E496</f>
        <v>0</v>
      </c>
      <c r="T491" s="25">
        <f ca="1">VLOOKUP(CONCATENATE($F491," ",$G491),AllocFactorMatrix,(T$4+1),FALSE)*$E496</f>
        <v>0</v>
      </c>
      <c r="U491" s="25">
        <f ca="1">VLOOKUP(CONCATENATE($F491," ",$G491),AllocFactorMatrix,(U$4+1),FALSE)*$E496</f>
        <v>0</v>
      </c>
      <c r="V491" s="25">
        <f ca="1">VLOOKUP(CONCATENATE($F491," ",$G491),AllocFactorMatrix,(V$4+1),FALSE)*$E496</f>
        <v>0</v>
      </c>
      <c r="W491" s="25">
        <f t="shared" ca="1" si="238"/>
        <v>0</v>
      </c>
      <c r="X491" s="25">
        <f ca="1">VLOOKUP(CONCATENATE($F491," ",$G491),AllocFactorMatrix,(X$4+1),FALSE)*$E496</f>
        <v>0</v>
      </c>
      <c r="Y491" s="25">
        <f ca="1">VLOOKUP(CONCATENATE($F491," ",$G491),AllocFactorMatrix,(Y$4+1),FALSE)*$E496</f>
        <v>0</v>
      </c>
      <c r="Z491" s="25">
        <f t="shared" ca="1" si="230"/>
        <v>0</v>
      </c>
      <c r="AA491" s="25">
        <f ca="1">VLOOKUP(CONCATENATE($F491," ",$G491),AllocFactorMatrix,(AA$4+1),FALSE)*$E496</f>
        <v>0</v>
      </c>
      <c r="AB491" s="25">
        <f ca="1">VLOOKUP(CONCATENATE($F491," ",$G491),AllocFactorMatrix,(AB$4+1),FALSE)*$E496</f>
        <v>0</v>
      </c>
      <c r="AC491" s="25">
        <f ca="1">VLOOKUP(CONCATENATE($F491," ",$G491),AllocFactorMatrix,(AC$4+1),FALSE)*$E496</f>
        <v>0</v>
      </c>
    </row>
    <row r="492" spans="5:29" hidden="1" outlineLevel="1">
      <c r="F492" s="61" t="str">
        <f>F496</f>
        <v>RSALE</v>
      </c>
      <c r="G492" s="20" t="str">
        <f>$G$11</f>
        <v>DISTPRI</v>
      </c>
      <c r="H492" s="24">
        <f t="shared" ca="1" si="208"/>
        <v>0</v>
      </c>
      <c r="I492" s="25">
        <f ca="1">VLOOKUP(CONCATENATE($F492," ",$G492),AllocFactorMatrix,(I$4+1),FALSE)*$E496</f>
        <v>0</v>
      </c>
      <c r="J492" s="25">
        <f ca="1">VLOOKUP(CONCATENATE($F492," ",$G492),AllocFactorMatrix,(J$4+1),FALSE)*$E496</f>
        <v>0</v>
      </c>
      <c r="K492" s="25">
        <f ca="1">VLOOKUP(CONCATENATE($F492," ",$G492),AllocFactorMatrix,(K$4+1),FALSE)*$E496</f>
        <v>0</v>
      </c>
      <c r="L492" s="25">
        <f ca="1">VLOOKUP(CONCATENATE($F492," ",$G492),AllocFactorMatrix,(L$4+1),FALSE)*$E496</f>
        <v>0</v>
      </c>
      <c r="M492" s="25">
        <f t="shared" ca="1" si="236"/>
        <v>0</v>
      </c>
      <c r="N492" s="25">
        <f ca="1">VLOOKUP(CONCATENATE($F492," ",$G492),AllocFactorMatrix,(N$4+1),FALSE)*$E496</f>
        <v>0</v>
      </c>
      <c r="O492" s="25">
        <f ca="1">VLOOKUP(CONCATENATE($F492," ",$G492),AllocFactorMatrix,(O$4+1),FALSE)*$E496</f>
        <v>0</v>
      </c>
      <c r="P492" s="25">
        <f ca="1">VLOOKUP(CONCATENATE($F492," ",$G492),AllocFactorMatrix,(P$4+1),FALSE)*$E496</f>
        <v>0</v>
      </c>
      <c r="Q492" s="25">
        <f ca="1">VLOOKUP(CONCATENATE($F492," ",$G492),AllocFactorMatrix,(Q$4+1),FALSE)*$E496</f>
        <v>0</v>
      </c>
      <c r="R492" s="25">
        <f t="shared" ca="1" si="237"/>
        <v>0</v>
      </c>
      <c r="S492" s="25">
        <f ca="1">VLOOKUP(CONCATENATE($F492," ",$G492),AllocFactorMatrix,(S$4+1),FALSE)*$E496</f>
        <v>0</v>
      </c>
      <c r="T492" s="25">
        <f ca="1">VLOOKUP(CONCATENATE($F492," ",$G492),AllocFactorMatrix,(T$4+1),FALSE)*$E496</f>
        <v>0</v>
      </c>
      <c r="U492" s="25">
        <f ca="1">VLOOKUP(CONCATENATE($F492," ",$G492),AllocFactorMatrix,(U$4+1),FALSE)*$E496</f>
        <v>0</v>
      </c>
      <c r="V492" s="25">
        <f ca="1">VLOOKUP(CONCATENATE($F492," ",$G492),AllocFactorMatrix,(V$4+1),FALSE)*$E496</f>
        <v>0</v>
      </c>
      <c r="W492" s="25">
        <f t="shared" ca="1" si="238"/>
        <v>0</v>
      </c>
      <c r="X492" s="25">
        <f ca="1">VLOOKUP(CONCATENATE($F492," ",$G492),AllocFactorMatrix,(X$4+1),FALSE)*$E496</f>
        <v>0</v>
      </c>
      <c r="Y492" s="25">
        <f ca="1">VLOOKUP(CONCATENATE($F492," ",$G492),AllocFactorMatrix,(Y$4+1),FALSE)*$E496</f>
        <v>0</v>
      </c>
      <c r="Z492" s="25">
        <f t="shared" ca="1" si="230"/>
        <v>0</v>
      </c>
      <c r="AA492" s="25">
        <f ca="1">VLOOKUP(CONCATENATE($F492," ",$G492),AllocFactorMatrix,(AA$4+1),FALSE)*$E496</f>
        <v>0</v>
      </c>
      <c r="AB492" s="25">
        <f ca="1">VLOOKUP(CONCATENATE($F492," ",$G492),AllocFactorMatrix,(AB$4+1),FALSE)*$E496</f>
        <v>0</v>
      </c>
      <c r="AC492" s="25">
        <f ca="1">VLOOKUP(CONCATENATE($F492," ",$G492),AllocFactorMatrix,(AC$4+1),FALSE)*$E496</f>
        <v>0</v>
      </c>
    </row>
    <row r="493" spans="5:29" hidden="1" outlineLevel="1">
      <c r="F493" s="61" t="str">
        <f>F496</f>
        <v>RSALE</v>
      </c>
      <c r="G493" s="20" t="str">
        <f>$G$12</f>
        <v>DISTSEC</v>
      </c>
      <c r="H493" s="24">
        <f t="shared" ca="1" si="208"/>
        <v>0</v>
      </c>
      <c r="I493" s="25">
        <f ca="1">VLOOKUP(CONCATENATE($F493," ",$G493),AllocFactorMatrix,(I$4+1),FALSE)*$E496</f>
        <v>0</v>
      </c>
      <c r="J493" s="25">
        <f ca="1">VLOOKUP(CONCATENATE($F493," ",$G493),AllocFactorMatrix,(J$4+1),FALSE)*$E496</f>
        <v>0</v>
      </c>
      <c r="K493" s="25">
        <f ca="1">VLOOKUP(CONCATENATE($F493," ",$G493),AllocFactorMatrix,(K$4+1),FALSE)*$E496</f>
        <v>0</v>
      </c>
      <c r="L493" s="25">
        <f ca="1">VLOOKUP(CONCATENATE($F493," ",$G493),AllocFactorMatrix,(L$4+1),FALSE)*$E496</f>
        <v>0</v>
      </c>
      <c r="M493" s="25">
        <f t="shared" ca="1" si="236"/>
        <v>0</v>
      </c>
      <c r="N493" s="25">
        <f ca="1">VLOOKUP(CONCATENATE($F493," ",$G493),AllocFactorMatrix,(N$4+1),FALSE)*$E496</f>
        <v>0</v>
      </c>
      <c r="O493" s="25">
        <f ca="1">VLOOKUP(CONCATENATE($F493," ",$G493),AllocFactorMatrix,(O$4+1),FALSE)*$E496</f>
        <v>0</v>
      </c>
      <c r="P493" s="25">
        <f ca="1">VLOOKUP(CONCATENATE($F493," ",$G493),AllocFactorMatrix,(P$4+1),FALSE)*$E496</f>
        <v>0</v>
      </c>
      <c r="Q493" s="25">
        <f ca="1">VLOOKUP(CONCATENATE($F493," ",$G493),AllocFactorMatrix,(Q$4+1),FALSE)*$E496</f>
        <v>0</v>
      </c>
      <c r="R493" s="25">
        <f t="shared" ca="1" si="237"/>
        <v>0</v>
      </c>
      <c r="S493" s="25">
        <f ca="1">VLOOKUP(CONCATENATE($F493," ",$G493),AllocFactorMatrix,(S$4+1),FALSE)*$E496</f>
        <v>0</v>
      </c>
      <c r="T493" s="25">
        <f ca="1">VLOOKUP(CONCATENATE($F493," ",$G493),AllocFactorMatrix,(T$4+1),FALSE)*$E496</f>
        <v>0</v>
      </c>
      <c r="U493" s="25">
        <f ca="1">VLOOKUP(CONCATENATE($F493," ",$G493),AllocFactorMatrix,(U$4+1),FALSE)*$E496</f>
        <v>0</v>
      </c>
      <c r="V493" s="25">
        <f ca="1">VLOOKUP(CONCATENATE($F493," ",$G493),AllocFactorMatrix,(V$4+1),FALSE)*$E496</f>
        <v>0</v>
      </c>
      <c r="W493" s="25">
        <f t="shared" ca="1" si="238"/>
        <v>0</v>
      </c>
      <c r="X493" s="25">
        <f ca="1">VLOOKUP(CONCATENATE($F493," ",$G493),AllocFactorMatrix,(X$4+1),FALSE)*$E496</f>
        <v>0</v>
      </c>
      <c r="Y493" s="25">
        <f ca="1">VLOOKUP(CONCATENATE($F493," ",$G493),AllocFactorMatrix,(Y$4+1),FALSE)*$E496</f>
        <v>0</v>
      </c>
      <c r="Z493" s="25">
        <f t="shared" ca="1" si="230"/>
        <v>0</v>
      </c>
      <c r="AA493" s="25">
        <f ca="1">VLOOKUP(CONCATENATE($F493," ",$G493),AllocFactorMatrix,(AA$4+1),FALSE)*$E496</f>
        <v>0</v>
      </c>
      <c r="AB493" s="25">
        <f ca="1">VLOOKUP(CONCATENATE($F493," ",$G493),AllocFactorMatrix,(AB$4+1),FALSE)*$E496</f>
        <v>0</v>
      </c>
      <c r="AC493" s="25">
        <f ca="1">VLOOKUP(CONCATENATE($F493," ",$G493),AllocFactorMatrix,(AC$4+1),FALSE)*$E496</f>
        <v>0</v>
      </c>
    </row>
    <row r="494" spans="5:29" hidden="1" outlineLevel="1">
      <c r="F494" s="61" t="str">
        <f>F496</f>
        <v>RSALE</v>
      </c>
      <c r="G494" s="20" t="str">
        <f>$G$13</f>
        <v>ENERGY</v>
      </c>
      <c r="H494" s="24">
        <f t="shared" ca="1" si="208"/>
        <v>0</v>
      </c>
      <c r="I494" s="25">
        <f ca="1">VLOOKUP(CONCATENATE($F494," ",$G494),AllocFactorMatrix,(I$4+1),FALSE)*$E496</f>
        <v>0</v>
      </c>
      <c r="J494" s="25">
        <f ca="1">VLOOKUP(CONCATENATE($F494," ",$G494),AllocFactorMatrix,(J$4+1),FALSE)*$E496</f>
        <v>0</v>
      </c>
      <c r="K494" s="25">
        <f ca="1">VLOOKUP(CONCATENATE($F494," ",$G494),AllocFactorMatrix,(K$4+1),FALSE)*$E496</f>
        <v>0</v>
      </c>
      <c r="L494" s="25">
        <f ca="1">VLOOKUP(CONCATENATE($F494," ",$G494),AllocFactorMatrix,(L$4+1),FALSE)*$E496</f>
        <v>0</v>
      </c>
      <c r="M494" s="25">
        <f t="shared" ca="1" si="236"/>
        <v>0</v>
      </c>
      <c r="N494" s="25">
        <f ca="1">VLOOKUP(CONCATENATE($F494," ",$G494),AllocFactorMatrix,(N$4+1),FALSE)*$E496</f>
        <v>0</v>
      </c>
      <c r="O494" s="25">
        <f ca="1">VLOOKUP(CONCATENATE($F494," ",$G494),AllocFactorMatrix,(O$4+1),FALSE)*$E496</f>
        <v>0</v>
      </c>
      <c r="P494" s="25">
        <f ca="1">VLOOKUP(CONCATENATE($F494," ",$G494),AllocFactorMatrix,(P$4+1),FALSE)*$E496</f>
        <v>0</v>
      </c>
      <c r="Q494" s="25">
        <f ca="1">VLOOKUP(CONCATENATE($F494," ",$G494),AllocFactorMatrix,(Q$4+1),FALSE)*$E496</f>
        <v>0</v>
      </c>
      <c r="R494" s="25">
        <f t="shared" ca="1" si="237"/>
        <v>0</v>
      </c>
      <c r="S494" s="25">
        <f ca="1">VLOOKUP(CONCATENATE($F494," ",$G494),AllocFactorMatrix,(S$4+1),FALSE)*$E496</f>
        <v>0</v>
      </c>
      <c r="T494" s="25">
        <f ca="1">VLOOKUP(CONCATENATE($F494," ",$G494),AllocFactorMatrix,(T$4+1),FALSE)*$E496</f>
        <v>0</v>
      </c>
      <c r="U494" s="25">
        <f ca="1">VLOOKUP(CONCATENATE($F494," ",$G494),AllocFactorMatrix,(U$4+1),FALSE)*$E496</f>
        <v>0</v>
      </c>
      <c r="V494" s="25">
        <f ca="1">VLOOKUP(CONCATENATE($F494," ",$G494),AllocFactorMatrix,(V$4+1),FALSE)*$E496</f>
        <v>0</v>
      </c>
      <c r="W494" s="25">
        <f t="shared" ca="1" si="238"/>
        <v>0</v>
      </c>
      <c r="X494" s="25">
        <f ca="1">VLOOKUP(CONCATENATE($F494," ",$G494),AllocFactorMatrix,(X$4+1),FALSE)*$E496</f>
        <v>0</v>
      </c>
      <c r="Y494" s="25">
        <f ca="1">VLOOKUP(CONCATENATE($F494," ",$G494),AllocFactorMatrix,(Y$4+1),FALSE)*$E496</f>
        <v>0</v>
      </c>
      <c r="Z494" s="25">
        <f t="shared" ca="1" si="230"/>
        <v>0</v>
      </c>
      <c r="AA494" s="25">
        <f ca="1">VLOOKUP(CONCATENATE($F494," ",$G494),AllocFactorMatrix,(AA$4+1),FALSE)*$E496</f>
        <v>0</v>
      </c>
      <c r="AB494" s="25">
        <f ca="1">VLOOKUP(CONCATENATE($F494," ",$G494),AllocFactorMatrix,(AB$4+1),FALSE)*$E496</f>
        <v>0</v>
      </c>
      <c r="AC494" s="25">
        <f ca="1">VLOOKUP(CONCATENATE($F494," ",$G494),AllocFactorMatrix,(AC$4+1),FALSE)*$E496</f>
        <v>0</v>
      </c>
    </row>
    <row r="495" spans="5:29" hidden="1" outlineLevel="1">
      <c r="F495" s="61" t="str">
        <f>F496</f>
        <v>RSALE</v>
      </c>
      <c r="G495" s="20" t="str">
        <f>$G$14</f>
        <v>CUSTOMER</v>
      </c>
      <c r="H495" s="24">
        <f t="shared" ca="1" si="208"/>
        <v>0</v>
      </c>
      <c r="I495" s="25">
        <f ca="1">VLOOKUP(CONCATENATE($F495," ",$G495),AllocFactorMatrix,(I$4+1),FALSE)*$E496</f>
        <v>0</v>
      </c>
      <c r="J495" s="25">
        <f ca="1">VLOOKUP(CONCATENATE($F495," ",$G495),AllocFactorMatrix,(J$4+1),FALSE)*$E496</f>
        <v>0</v>
      </c>
      <c r="K495" s="25">
        <f ca="1">VLOOKUP(CONCATENATE($F495," ",$G495),AllocFactorMatrix,(K$4+1),FALSE)*$E496</f>
        <v>0</v>
      </c>
      <c r="L495" s="25">
        <f ca="1">VLOOKUP(CONCATENATE($F495," ",$G495),AllocFactorMatrix,(L$4+1),FALSE)*$E496</f>
        <v>0</v>
      </c>
      <c r="M495" s="25">
        <f t="shared" ca="1" si="236"/>
        <v>0</v>
      </c>
      <c r="N495" s="25">
        <f ca="1">VLOOKUP(CONCATENATE($F495," ",$G495),AllocFactorMatrix,(N$4+1),FALSE)*$E496</f>
        <v>0</v>
      </c>
      <c r="O495" s="25">
        <f ca="1">VLOOKUP(CONCATENATE($F495," ",$G495),AllocFactorMatrix,(O$4+1),FALSE)*$E496</f>
        <v>0</v>
      </c>
      <c r="P495" s="25">
        <f ca="1">VLOOKUP(CONCATENATE($F495," ",$G495),AllocFactorMatrix,(P$4+1),FALSE)*$E496</f>
        <v>0</v>
      </c>
      <c r="Q495" s="25">
        <f ca="1">VLOOKUP(CONCATENATE($F495," ",$G495),AllocFactorMatrix,(Q$4+1),FALSE)*$E496</f>
        <v>0</v>
      </c>
      <c r="R495" s="25">
        <f t="shared" ca="1" si="237"/>
        <v>0</v>
      </c>
      <c r="S495" s="25">
        <f ca="1">VLOOKUP(CONCATENATE($F495," ",$G495),AllocFactorMatrix,(S$4+1),FALSE)*$E496</f>
        <v>0</v>
      </c>
      <c r="T495" s="25">
        <f ca="1">VLOOKUP(CONCATENATE($F495," ",$G495),AllocFactorMatrix,(T$4+1),FALSE)*$E496</f>
        <v>0</v>
      </c>
      <c r="U495" s="25">
        <f ca="1">VLOOKUP(CONCATENATE($F495," ",$G495),AllocFactorMatrix,(U$4+1),FALSE)*$E496</f>
        <v>0</v>
      </c>
      <c r="V495" s="25">
        <f ca="1">VLOOKUP(CONCATENATE($F495," ",$G495),AllocFactorMatrix,(V$4+1),FALSE)*$E496</f>
        <v>0</v>
      </c>
      <c r="W495" s="25">
        <f t="shared" ca="1" si="238"/>
        <v>0</v>
      </c>
      <c r="X495" s="25">
        <f ca="1">VLOOKUP(CONCATENATE($F495," ",$G495),AllocFactorMatrix,(X$4+1),FALSE)*$E496</f>
        <v>0</v>
      </c>
      <c r="Y495" s="25">
        <f ca="1">VLOOKUP(CONCATENATE($F495," ",$G495),AllocFactorMatrix,(Y$4+1),FALSE)*$E496</f>
        <v>0</v>
      </c>
      <c r="Z495" s="25">
        <f t="shared" ca="1" si="230"/>
        <v>0</v>
      </c>
      <c r="AA495" s="25">
        <f ca="1">VLOOKUP(CONCATENATE($F495," ",$G495),AllocFactorMatrix,(AA$4+1),FALSE)*$E496</f>
        <v>0</v>
      </c>
      <c r="AB495" s="25">
        <f ca="1">VLOOKUP(CONCATENATE($F495," ",$G495),AllocFactorMatrix,(AB$4+1),FALSE)*$E496</f>
        <v>0</v>
      </c>
      <c r="AC495" s="25">
        <f ca="1">VLOOKUP(CONCATENATE($F495," ",$G495),AllocFactorMatrix,(AC$4+1),FALSE)*$E496</f>
        <v>0</v>
      </c>
    </row>
    <row r="496" spans="5:29" collapsed="1">
      <c r="E496" s="22">
        <v>0</v>
      </c>
      <c r="F496" s="61" t="s">
        <v>72</v>
      </c>
      <c r="G496" s="20" t="str">
        <f>$G$15</f>
        <v>TOTAL</v>
      </c>
      <c r="H496" s="24">
        <f t="shared" ca="1" si="208"/>
        <v>0</v>
      </c>
      <c r="I496" s="25">
        <f ca="1">VLOOKUP(CONCATENATE($F496," ",$G496),AllocFactorMatrix,(I$4+1),FALSE)*$E496</f>
        <v>0</v>
      </c>
      <c r="J496" s="25">
        <f ca="1">VLOOKUP(CONCATENATE($F496," ",$G496),AllocFactorMatrix,(J$4+1),FALSE)*$E496</f>
        <v>0</v>
      </c>
      <c r="K496" s="25">
        <f ca="1">VLOOKUP(CONCATENATE($F496," ",$G496),AllocFactorMatrix,(K$4+1),FALSE)*$E496</f>
        <v>0</v>
      </c>
      <c r="L496" s="25">
        <f ca="1">VLOOKUP(CONCATENATE($F496," ",$G496),AllocFactorMatrix,(L$4+1),FALSE)*$E496</f>
        <v>0</v>
      </c>
      <c r="M496" s="25">
        <f t="shared" ca="1" si="236"/>
        <v>0</v>
      </c>
      <c r="N496" s="25">
        <f ca="1">VLOOKUP(CONCATENATE($F496," ",$G496),AllocFactorMatrix,(N$4+1),FALSE)*$E496</f>
        <v>0</v>
      </c>
      <c r="O496" s="25">
        <f ca="1">VLOOKUP(CONCATENATE($F496," ",$G496),AllocFactorMatrix,(O$4+1),FALSE)*$E496</f>
        <v>0</v>
      </c>
      <c r="P496" s="25">
        <f ca="1">VLOOKUP(CONCATENATE($F496," ",$G496),AllocFactorMatrix,(P$4+1),FALSE)*$E496</f>
        <v>0</v>
      </c>
      <c r="Q496" s="25">
        <f ca="1">VLOOKUP(CONCATENATE($F496," ",$G496),AllocFactorMatrix,(Q$4+1),FALSE)*$E496</f>
        <v>0</v>
      </c>
      <c r="R496" s="25">
        <f t="shared" ca="1" si="237"/>
        <v>0</v>
      </c>
      <c r="S496" s="25">
        <f ca="1">VLOOKUP(CONCATENATE($F496," ",$G496),AllocFactorMatrix,(S$4+1),FALSE)*$E496</f>
        <v>0</v>
      </c>
      <c r="T496" s="25">
        <f ca="1">VLOOKUP(CONCATENATE($F496," ",$G496),AllocFactorMatrix,(T$4+1),FALSE)*$E496</f>
        <v>0</v>
      </c>
      <c r="U496" s="25">
        <f ca="1">VLOOKUP(CONCATENATE($F496," ",$G496),AllocFactorMatrix,(U$4+1),FALSE)*$E496</f>
        <v>0</v>
      </c>
      <c r="V496" s="25">
        <f ca="1">VLOOKUP(CONCATENATE($F496," ",$G496),AllocFactorMatrix,(V$4+1),FALSE)*$E496</f>
        <v>0</v>
      </c>
      <c r="W496" s="25">
        <f t="shared" ca="1" si="238"/>
        <v>0</v>
      </c>
      <c r="X496" s="25">
        <f ca="1">VLOOKUP(CONCATENATE($F496," ",$G496),AllocFactorMatrix,(X$4+1),FALSE)*$E496</f>
        <v>0</v>
      </c>
      <c r="Y496" s="25">
        <f ca="1">VLOOKUP(CONCATENATE($F496," ",$G496),AllocFactorMatrix,(Y$4+1),FALSE)*$E496</f>
        <v>0</v>
      </c>
      <c r="Z496" s="25">
        <f t="shared" ca="1" si="230"/>
        <v>0</v>
      </c>
      <c r="AA496" s="25">
        <f ca="1">VLOOKUP(CONCATENATE($F496," ",$G496),AllocFactorMatrix,(AA$4+1),FALSE)*$E496</f>
        <v>0</v>
      </c>
      <c r="AB496" s="25">
        <f ca="1">VLOOKUP(CONCATENATE($F496," ",$G496),AllocFactorMatrix,(AB$4+1),FALSE)*$E496</f>
        <v>0</v>
      </c>
      <c r="AC496" s="25">
        <f ca="1">VLOOKUP(CONCATENATE($F496," ",$G496),AllocFactorMatrix,(AC$4+1),FALSE)*$E496</f>
        <v>0</v>
      </c>
    </row>
    <row r="497" spans="5:29" hidden="1" outlineLevel="1">
      <c r="F497" s="61" t="str">
        <f>F504</f>
        <v>RSALE</v>
      </c>
      <c r="G497" s="20" t="str">
        <f>$G$8</f>
        <v>PRODUCTION</v>
      </c>
      <c r="H497" s="24">
        <f t="shared" ref="H497:H560" ca="1" si="239">SUBTOTAL(9,I497:AC497)</f>
        <v>0</v>
      </c>
      <c r="I497" s="25">
        <f ca="1">VLOOKUP(CONCATENATE($F497," ",$G497),AllocFactorMatrix,(I$4+1),FALSE)*$E504</f>
        <v>0</v>
      </c>
      <c r="J497" s="25">
        <f ca="1">VLOOKUP(CONCATENATE($F497," ",$G497),AllocFactorMatrix,(J$4+1),FALSE)*$E504</f>
        <v>0</v>
      </c>
      <c r="K497" s="25">
        <f ca="1">VLOOKUP(CONCATENATE($F497," ",$G497),AllocFactorMatrix,(K$4+1),FALSE)*$E504</f>
        <v>0</v>
      </c>
      <c r="L497" s="25">
        <f ca="1">VLOOKUP(CONCATENATE($F497," ",$G497),AllocFactorMatrix,(L$4+1),FALSE)*$E504</f>
        <v>0</v>
      </c>
      <c r="M497" s="25">
        <f t="shared" ref="M497:M504" ca="1" si="240">SUBTOTAL(9,J497:L497)</f>
        <v>0</v>
      </c>
      <c r="N497" s="25">
        <f ca="1">VLOOKUP(CONCATENATE($F497," ",$G497),AllocFactorMatrix,(N$4+1),FALSE)*$E504</f>
        <v>0</v>
      </c>
      <c r="O497" s="25">
        <f ca="1">VLOOKUP(CONCATENATE($F497," ",$G497),AllocFactorMatrix,(O$4+1),FALSE)*$E504</f>
        <v>0</v>
      </c>
      <c r="P497" s="25">
        <f ca="1">VLOOKUP(CONCATENATE($F497," ",$G497),AllocFactorMatrix,(P$4+1),FALSE)*$E504</f>
        <v>0</v>
      </c>
      <c r="Q497" s="25">
        <f ca="1">VLOOKUP(CONCATENATE($F497," ",$G497),AllocFactorMatrix,(Q$4+1),FALSE)*$E504</f>
        <v>0</v>
      </c>
      <c r="R497" s="25">
        <f ca="1">SUBTOTAL(9,N497:Q497)</f>
        <v>0</v>
      </c>
      <c r="S497" s="25">
        <f ca="1">VLOOKUP(CONCATENATE($F497," ",$G497),AllocFactorMatrix,(S$4+1),FALSE)*$E504</f>
        <v>0</v>
      </c>
      <c r="T497" s="25">
        <f ca="1">VLOOKUP(CONCATENATE($F497," ",$G497),AllocFactorMatrix,(T$4+1),FALSE)*$E504</f>
        <v>0</v>
      </c>
      <c r="U497" s="25">
        <f ca="1">VLOOKUP(CONCATENATE($F497," ",$G497),AllocFactorMatrix,(U$4+1),FALSE)*$E504</f>
        <v>0</v>
      </c>
      <c r="V497" s="25">
        <f ca="1">VLOOKUP(CONCATENATE($F497," ",$G497),AllocFactorMatrix,(V$4+1),FALSE)*$E504</f>
        <v>0</v>
      </c>
      <c r="W497" s="25">
        <f ca="1">SUBTOTAL(9,S497:V497)</f>
        <v>0</v>
      </c>
      <c r="X497" s="25">
        <f ca="1">VLOOKUP(CONCATENATE($F497," ",$G497),AllocFactorMatrix,(X$4+1),FALSE)*$E504</f>
        <v>0</v>
      </c>
      <c r="Y497" s="25">
        <f ca="1">VLOOKUP(CONCATENATE($F497," ",$G497),AllocFactorMatrix,(Y$4+1),FALSE)*$E504</f>
        <v>0</v>
      </c>
      <c r="Z497" s="25">
        <f t="shared" ca="1" si="230"/>
        <v>0</v>
      </c>
      <c r="AA497" s="25">
        <f ca="1">VLOOKUP(CONCATENATE($F497," ",$G497),AllocFactorMatrix,(AA$4+1),FALSE)*$E504</f>
        <v>0</v>
      </c>
      <c r="AB497" s="25">
        <f ca="1">VLOOKUP(CONCATENATE($F497," ",$G497),AllocFactorMatrix,(AB$4+1),FALSE)*$E504</f>
        <v>0</v>
      </c>
      <c r="AC497" s="25">
        <f ca="1">VLOOKUP(CONCATENATE($F497," ",$G497),AllocFactorMatrix,(AC$4+1),FALSE)*$E504</f>
        <v>0</v>
      </c>
    </row>
    <row r="498" spans="5:29" hidden="1" outlineLevel="1">
      <c r="F498" s="61" t="str">
        <f>F504</f>
        <v>RSALE</v>
      </c>
      <c r="G498" s="20" t="str">
        <f>$G$9</f>
        <v>BULKTRAN</v>
      </c>
      <c r="H498" s="24">
        <f t="shared" ca="1" si="239"/>
        <v>0</v>
      </c>
      <c r="I498" s="25">
        <f ca="1">VLOOKUP(CONCATENATE($F498," ",$G498),AllocFactorMatrix,(I$4+1),FALSE)*$E504</f>
        <v>0</v>
      </c>
      <c r="J498" s="25">
        <f ca="1">VLOOKUP(CONCATENATE($F498," ",$G498),AllocFactorMatrix,(J$4+1),FALSE)*$E504</f>
        <v>0</v>
      </c>
      <c r="K498" s="25">
        <f ca="1">VLOOKUP(CONCATENATE($F498," ",$G498),AllocFactorMatrix,(K$4+1),FALSE)*$E504</f>
        <v>0</v>
      </c>
      <c r="L498" s="25">
        <f ca="1">VLOOKUP(CONCATENATE($F498," ",$G498),AllocFactorMatrix,(L$4+1),FALSE)*$E504</f>
        <v>0</v>
      </c>
      <c r="M498" s="25">
        <f t="shared" ca="1" si="240"/>
        <v>0</v>
      </c>
      <c r="N498" s="25">
        <f ca="1">VLOOKUP(CONCATENATE($F498," ",$G498),AllocFactorMatrix,(N$4+1),FALSE)*$E504</f>
        <v>0</v>
      </c>
      <c r="O498" s="25">
        <f ca="1">VLOOKUP(CONCATENATE($F498," ",$G498),AllocFactorMatrix,(O$4+1),FALSE)*$E504</f>
        <v>0</v>
      </c>
      <c r="P498" s="25">
        <f ca="1">VLOOKUP(CONCATENATE($F498," ",$G498),AllocFactorMatrix,(P$4+1),FALSE)*$E504</f>
        <v>0</v>
      </c>
      <c r="Q498" s="25">
        <f ca="1">VLOOKUP(CONCATENATE($F498," ",$G498),AllocFactorMatrix,(Q$4+1),FALSE)*$E504</f>
        <v>0</v>
      </c>
      <c r="R498" s="25">
        <f t="shared" ref="R498:R504" ca="1" si="241">SUBTOTAL(9,N498:Q498)</f>
        <v>0</v>
      </c>
      <c r="S498" s="25">
        <f ca="1">VLOOKUP(CONCATENATE($F498," ",$G498),AllocFactorMatrix,(S$4+1),FALSE)*$E504</f>
        <v>0</v>
      </c>
      <c r="T498" s="25">
        <f ca="1">VLOOKUP(CONCATENATE($F498," ",$G498),AllocFactorMatrix,(T$4+1),FALSE)*$E504</f>
        <v>0</v>
      </c>
      <c r="U498" s="25">
        <f ca="1">VLOOKUP(CONCATENATE($F498," ",$G498),AllocFactorMatrix,(U$4+1),FALSE)*$E504</f>
        <v>0</v>
      </c>
      <c r="V498" s="25">
        <f ca="1">VLOOKUP(CONCATENATE($F498," ",$G498),AllocFactorMatrix,(V$4+1),FALSE)*$E504</f>
        <v>0</v>
      </c>
      <c r="W498" s="25">
        <f t="shared" ref="W498:W504" ca="1" si="242">SUBTOTAL(9,S498:V498)</f>
        <v>0</v>
      </c>
      <c r="X498" s="25">
        <f ca="1">VLOOKUP(CONCATENATE($F498," ",$G498),AllocFactorMatrix,(X$4+1),FALSE)*$E504</f>
        <v>0</v>
      </c>
      <c r="Y498" s="25">
        <f ca="1">VLOOKUP(CONCATENATE($F498," ",$G498),AllocFactorMatrix,(Y$4+1),FALSE)*$E504</f>
        <v>0</v>
      </c>
      <c r="Z498" s="25">
        <f t="shared" ca="1" si="230"/>
        <v>0</v>
      </c>
      <c r="AA498" s="25">
        <f ca="1">VLOOKUP(CONCATENATE($F498," ",$G498),AllocFactorMatrix,(AA$4+1),FALSE)*$E504</f>
        <v>0</v>
      </c>
      <c r="AB498" s="25">
        <f ca="1">VLOOKUP(CONCATENATE($F498," ",$G498),AllocFactorMatrix,(AB$4+1),FALSE)*$E504</f>
        <v>0</v>
      </c>
      <c r="AC498" s="25">
        <f ca="1">VLOOKUP(CONCATENATE($F498," ",$G498),AllocFactorMatrix,(AC$4+1),FALSE)*$E504</f>
        <v>0</v>
      </c>
    </row>
    <row r="499" spans="5:29" hidden="1" outlineLevel="1">
      <c r="F499" s="61" t="str">
        <f>F504</f>
        <v>RSALE</v>
      </c>
      <c r="G499" s="20" t="str">
        <f>$G$10</f>
        <v>SUBTRAN</v>
      </c>
      <c r="H499" s="24">
        <f t="shared" ca="1" si="239"/>
        <v>0</v>
      </c>
      <c r="I499" s="25">
        <f ca="1">VLOOKUP(CONCATENATE($F499," ",$G499),AllocFactorMatrix,(I$4+1),FALSE)*$E504</f>
        <v>0</v>
      </c>
      <c r="J499" s="25">
        <f ca="1">VLOOKUP(CONCATENATE($F499," ",$G499),AllocFactorMatrix,(J$4+1),FALSE)*$E504</f>
        <v>0</v>
      </c>
      <c r="K499" s="25">
        <f ca="1">VLOOKUP(CONCATENATE($F499," ",$G499),AllocFactorMatrix,(K$4+1),FALSE)*$E504</f>
        <v>0</v>
      </c>
      <c r="L499" s="25">
        <f ca="1">VLOOKUP(CONCATENATE($F499," ",$G499),AllocFactorMatrix,(L$4+1),FALSE)*$E504</f>
        <v>0</v>
      </c>
      <c r="M499" s="25">
        <f t="shared" ca="1" si="240"/>
        <v>0</v>
      </c>
      <c r="N499" s="25">
        <f ca="1">VLOOKUP(CONCATENATE($F499," ",$G499),AllocFactorMatrix,(N$4+1),FALSE)*$E504</f>
        <v>0</v>
      </c>
      <c r="O499" s="25">
        <f ca="1">VLOOKUP(CONCATENATE($F499," ",$G499),AllocFactorMatrix,(O$4+1),FALSE)*$E504</f>
        <v>0</v>
      </c>
      <c r="P499" s="25">
        <f ca="1">VLOOKUP(CONCATENATE($F499," ",$G499),AllocFactorMatrix,(P$4+1),FALSE)*$E504</f>
        <v>0</v>
      </c>
      <c r="Q499" s="25">
        <f ca="1">VLOOKUP(CONCATENATE($F499," ",$G499),AllocFactorMatrix,(Q$4+1),FALSE)*$E504</f>
        <v>0</v>
      </c>
      <c r="R499" s="25">
        <f t="shared" ca="1" si="241"/>
        <v>0</v>
      </c>
      <c r="S499" s="25">
        <f ca="1">VLOOKUP(CONCATENATE($F499," ",$G499),AllocFactorMatrix,(S$4+1),FALSE)*$E504</f>
        <v>0</v>
      </c>
      <c r="T499" s="25">
        <f ca="1">VLOOKUP(CONCATENATE($F499," ",$G499),AllocFactorMatrix,(T$4+1),FALSE)*$E504</f>
        <v>0</v>
      </c>
      <c r="U499" s="25">
        <f ca="1">VLOOKUP(CONCATENATE($F499," ",$G499),AllocFactorMatrix,(U$4+1),FALSE)*$E504</f>
        <v>0</v>
      </c>
      <c r="V499" s="25">
        <f ca="1">VLOOKUP(CONCATENATE($F499," ",$G499),AllocFactorMatrix,(V$4+1),FALSE)*$E504</f>
        <v>0</v>
      </c>
      <c r="W499" s="25">
        <f t="shared" ca="1" si="242"/>
        <v>0</v>
      </c>
      <c r="X499" s="25">
        <f ca="1">VLOOKUP(CONCATENATE($F499," ",$G499),AllocFactorMatrix,(X$4+1),FALSE)*$E504</f>
        <v>0</v>
      </c>
      <c r="Y499" s="25">
        <f ca="1">VLOOKUP(CONCATENATE($F499," ",$G499),AllocFactorMatrix,(Y$4+1),FALSE)*$E504</f>
        <v>0</v>
      </c>
      <c r="Z499" s="25">
        <f t="shared" ca="1" si="230"/>
        <v>0</v>
      </c>
      <c r="AA499" s="25">
        <f ca="1">VLOOKUP(CONCATENATE($F499," ",$G499),AllocFactorMatrix,(AA$4+1),FALSE)*$E504</f>
        <v>0</v>
      </c>
      <c r="AB499" s="25">
        <f ca="1">VLOOKUP(CONCATENATE($F499," ",$G499),AllocFactorMatrix,(AB$4+1),FALSE)*$E504</f>
        <v>0</v>
      </c>
      <c r="AC499" s="25">
        <f ca="1">VLOOKUP(CONCATENATE($F499," ",$G499),AllocFactorMatrix,(AC$4+1),FALSE)*$E504</f>
        <v>0</v>
      </c>
    </row>
    <row r="500" spans="5:29" hidden="1" outlineLevel="1">
      <c r="F500" s="61" t="str">
        <f>F504</f>
        <v>RSALE</v>
      </c>
      <c r="G500" s="20" t="str">
        <f>$G$11</f>
        <v>DISTPRI</v>
      </c>
      <c r="H500" s="24">
        <f t="shared" ca="1" si="239"/>
        <v>0</v>
      </c>
      <c r="I500" s="25">
        <f ca="1">VLOOKUP(CONCATENATE($F500," ",$G500),AllocFactorMatrix,(I$4+1),FALSE)*$E504</f>
        <v>0</v>
      </c>
      <c r="J500" s="25">
        <f ca="1">VLOOKUP(CONCATENATE($F500," ",$G500),AllocFactorMatrix,(J$4+1),FALSE)*$E504</f>
        <v>0</v>
      </c>
      <c r="K500" s="25">
        <f ca="1">VLOOKUP(CONCATENATE($F500," ",$G500),AllocFactorMatrix,(K$4+1),FALSE)*$E504</f>
        <v>0</v>
      </c>
      <c r="L500" s="25">
        <f ca="1">VLOOKUP(CONCATENATE($F500," ",$G500),AllocFactorMatrix,(L$4+1),FALSE)*$E504</f>
        <v>0</v>
      </c>
      <c r="M500" s="25">
        <f t="shared" ca="1" si="240"/>
        <v>0</v>
      </c>
      <c r="N500" s="25">
        <f ca="1">VLOOKUP(CONCATENATE($F500," ",$G500),AllocFactorMatrix,(N$4+1),FALSE)*$E504</f>
        <v>0</v>
      </c>
      <c r="O500" s="25">
        <f ca="1">VLOOKUP(CONCATENATE($F500," ",$G500),AllocFactorMatrix,(O$4+1),FALSE)*$E504</f>
        <v>0</v>
      </c>
      <c r="P500" s="25">
        <f ca="1">VLOOKUP(CONCATENATE($F500," ",$G500),AllocFactorMatrix,(P$4+1),FALSE)*$E504</f>
        <v>0</v>
      </c>
      <c r="Q500" s="25">
        <f ca="1">VLOOKUP(CONCATENATE($F500," ",$G500),AllocFactorMatrix,(Q$4+1),FALSE)*$E504</f>
        <v>0</v>
      </c>
      <c r="R500" s="25">
        <f t="shared" ca="1" si="241"/>
        <v>0</v>
      </c>
      <c r="S500" s="25">
        <f ca="1">VLOOKUP(CONCATENATE($F500," ",$G500),AllocFactorMatrix,(S$4+1),FALSE)*$E504</f>
        <v>0</v>
      </c>
      <c r="T500" s="25">
        <f ca="1">VLOOKUP(CONCATENATE($F500," ",$G500),AllocFactorMatrix,(T$4+1),FALSE)*$E504</f>
        <v>0</v>
      </c>
      <c r="U500" s="25">
        <f ca="1">VLOOKUP(CONCATENATE($F500," ",$G500),AllocFactorMatrix,(U$4+1),FALSE)*$E504</f>
        <v>0</v>
      </c>
      <c r="V500" s="25">
        <f ca="1">VLOOKUP(CONCATENATE($F500," ",$G500),AllocFactorMatrix,(V$4+1),FALSE)*$E504</f>
        <v>0</v>
      </c>
      <c r="W500" s="25">
        <f t="shared" ca="1" si="242"/>
        <v>0</v>
      </c>
      <c r="X500" s="25">
        <f ca="1">VLOOKUP(CONCATENATE($F500," ",$G500),AllocFactorMatrix,(X$4+1),FALSE)*$E504</f>
        <v>0</v>
      </c>
      <c r="Y500" s="25">
        <f ca="1">VLOOKUP(CONCATENATE($F500," ",$G500),AllocFactorMatrix,(Y$4+1),FALSE)*$E504</f>
        <v>0</v>
      </c>
      <c r="Z500" s="25">
        <f t="shared" ca="1" si="230"/>
        <v>0</v>
      </c>
      <c r="AA500" s="25">
        <f ca="1">VLOOKUP(CONCATENATE($F500," ",$G500),AllocFactorMatrix,(AA$4+1),FALSE)*$E504</f>
        <v>0</v>
      </c>
      <c r="AB500" s="25">
        <f ca="1">VLOOKUP(CONCATENATE($F500," ",$G500),AllocFactorMatrix,(AB$4+1),FALSE)*$E504</f>
        <v>0</v>
      </c>
      <c r="AC500" s="25">
        <f ca="1">VLOOKUP(CONCATENATE($F500," ",$G500),AllocFactorMatrix,(AC$4+1),FALSE)*$E504</f>
        <v>0</v>
      </c>
    </row>
    <row r="501" spans="5:29" hidden="1" outlineLevel="1">
      <c r="F501" s="61" t="str">
        <f>F504</f>
        <v>RSALE</v>
      </c>
      <c r="G501" s="20" t="str">
        <f>$G$12</f>
        <v>DISTSEC</v>
      </c>
      <c r="H501" s="24">
        <f t="shared" ca="1" si="239"/>
        <v>0</v>
      </c>
      <c r="I501" s="25">
        <f ca="1">VLOOKUP(CONCATENATE($F501," ",$G501),AllocFactorMatrix,(I$4+1),FALSE)*$E504</f>
        <v>0</v>
      </c>
      <c r="J501" s="25">
        <f ca="1">VLOOKUP(CONCATENATE($F501," ",$G501),AllocFactorMatrix,(J$4+1),FALSE)*$E504</f>
        <v>0</v>
      </c>
      <c r="K501" s="25">
        <f ca="1">VLOOKUP(CONCATENATE($F501," ",$G501),AllocFactorMatrix,(K$4+1),FALSE)*$E504</f>
        <v>0</v>
      </c>
      <c r="L501" s="25">
        <f ca="1">VLOOKUP(CONCATENATE($F501," ",$G501),AllocFactorMatrix,(L$4+1),FALSE)*$E504</f>
        <v>0</v>
      </c>
      <c r="M501" s="25">
        <f t="shared" ca="1" si="240"/>
        <v>0</v>
      </c>
      <c r="N501" s="25">
        <f ca="1">VLOOKUP(CONCATENATE($F501," ",$G501),AllocFactorMatrix,(N$4+1),FALSE)*$E504</f>
        <v>0</v>
      </c>
      <c r="O501" s="25">
        <f ca="1">VLOOKUP(CONCATENATE($F501," ",$G501),AllocFactorMatrix,(O$4+1),FALSE)*$E504</f>
        <v>0</v>
      </c>
      <c r="P501" s="25">
        <f ca="1">VLOOKUP(CONCATENATE($F501," ",$G501),AllocFactorMatrix,(P$4+1),FALSE)*$E504</f>
        <v>0</v>
      </c>
      <c r="Q501" s="25">
        <f ca="1">VLOOKUP(CONCATENATE($F501," ",$G501),AllocFactorMatrix,(Q$4+1),FALSE)*$E504</f>
        <v>0</v>
      </c>
      <c r="R501" s="25">
        <f t="shared" ca="1" si="241"/>
        <v>0</v>
      </c>
      <c r="S501" s="25">
        <f ca="1">VLOOKUP(CONCATENATE($F501," ",$G501),AllocFactorMatrix,(S$4+1),FALSE)*$E504</f>
        <v>0</v>
      </c>
      <c r="T501" s="25">
        <f ca="1">VLOOKUP(CONCATENATE($F501," ",$G501),AllocFactorMatrix,(T$4+1),FALSE)*$E504</f>
        <v>0</v>
      </c>
      <c r="U501" s="25">
        <f ca="1">VLOOKUP(CONCATENATE($F501," ",$G501),AllocFactorMatrix,(U$4+1),FALSE)*$E504</f>
        <v>0</v>
      </c>
      <c r="V501" s="25">
        <f ca="1">VLOOKUP(CONCATENATE($F501," ",$G501),AllocFactorMatrix,(V$4+1),FALSE)*$E504</f>
        <v>0</v>
      </c>
      <c r="W501" s="25">
        <f t="shared" ca="1" si="242"/>
        <v>0</v>
      </c>
      <c r="X501" s="25">
        <f ca="1">VLOOKUP(CONCATENATE($F501," ",$G501),AllocFactorMatrix,(X$4+1),FALSE)*$E504</f>
        <v>0</v>
      </c>
      <c r="Y501" s="25">
        <f ca="1">VLOOKUP(CONCATENATE($F501," ",$G501),AllocFactorMatrix,(Y$4+1),FALSE)*$E504</f>
        <v>0</v>
      </c>
      <c r="Z501" s="25">
        <f t="shared" ca="1" si="230"/>
        <v>0</v>
      </c>
      <c r="AA501" s="25">
        <f ca="1">VLOOKUP(CONCATENATE($F501," ",$G501),AllocFactorMatrix,(AA$4+1),FALSE)*$E504</f>
        <v>0</v>
      </c>
      <c r="AB501" s="25">
        <f ca="1">VLOOKUP(CONCATENATE($F501," ",$G501),AllocFactorMatrix,(AB$4+1),FALSE)*$E504</f>
        <v>0</v>
      </c>
      <c r="AC501" s="25">
        <f ca="1">VLOOKUP(CONCATENATE($F501," ",$G501),AllocFactorMatrix,(AC$4+1),FALSE)*$E504</f>
        <v>0</v>
      </c>
    </row>
    <row r="502" spans="5:29" hidden="1" outlineLevel="1">
      <c r="F502" s="61" t="str">
        <f>F504</f>
        <v>RSALE</v>
      </c>
      <c r="G502" s="20" t="str">
        <f>$G$13</f>
        <v>ENERGY</v>
      </c>
      <c r="H502" s="24">
        <f t="shared" ca="1" si="239"/>
        <v>0</v>
      </c>
      <c r="I502" s="25">
        <f ca="1">VLOOKUP(CONCATENATE($F502," ",$G502),AllocFactorMatrix,(I$4+1),FALSE)*$E504</f>
        <v>0</v>
      </c>
      <c r="J502" s="25">
        <f ca="1">VLOOKUP(CONCATENATE($F502," ",$G502),AllocFactorMatrix,(J$4+1),FALSE)*$E504</f>
        <v>0</v>
      </c>
      <c r="K502" s="25">
        <f ca="1">VLOOKUP(CONCATENATE($F502," ",$G502),AllocFactorMatrix,(K$4+1),FALSE)*$E504</f>
        <v>0</v>
      </c>
      <c r="L502" s="25">
        <f ca="1">VLOOKUP(CONCATENATE($F502," ",$G502),AllocFactorMatrix,(L$4+1),FALSE)*$E504</f>
        <v>0</v>
      </c>
      <c r="M502" s="25">
        <f t="shared" ca="1" si="240"/>
        <v>0</v>
      </c>
      <c r="N502" s="25">
        <f ca="1">VLOOKUP(CONCATENATE($F502," ",$G502),AllocFactorMatrix,(N$4+1),FALSE)*$E504</f>
        <v>0</v>
      </c>
      <c r="O502" s="25">
        <f ca="1">VLOOKUP(CONCATENATE($F502," ",$G502),AllocFactorMatrix,(O$4+1),FALSE)*$E504</f>
        <v>0</v>
      </c>
      <c r="P502" s="25">
        <f ca="1">VLOOKUP(CONCATENATE($F502," ",$G502),AllocFactorMatrix,(P$4+1),FALSE)*$E504</f>
        <v>0</v>
      </c>
      <c r="Q502" s="25">
        <f ca="1">VLOOKUP(CONCATENATE($F502," ",$G502),AllocFactorMatrix,(Q$4+1),FALSE)*$E504</f>
        <v>0</v>
      </c>
      <c r="R502" s="25">
        <f t="shared" ca="1" si="241"/>
        <v>0</v>
      </c>
      <c r="S502" s="25">
        <f ca="1">VLOOKUP(CONCATENATE($F502," ",$G502),AllocFactorMatrix,(S$4+1),FALSE)*$E504</f>
        <v>0</v>
      </c>
      <c r="T502" s="25">
        <f ca="1">VLOOKUP(CONCATENATE($F502," ",$G502),AllocFactorMatrix,(T$4+1),FALSE)*$E504</f>
        <v>0</v>
      </c>
      <c r="U502" s="25">
        <f ca="1">VLOOKUP(CONCATENATE($F502," ",$G502),AllocFactorMatrix,(U$4+1),FALSE)*$E504</f>
        <v>0</v>
      </c>
      <c r="V502" s="25">
        <f ca="1">VLOOKUP(CONCATENATE($F502," ",$G502),AllocFactorMatrix,(V$4+1),FALSE)*$E504</f>
        <v>0</v>
      </c>
      <c r="W502" s="25">
        <f t="shared" ca="1" si="242"/>
        <v>0</v>
      </c>
      <c r="X502" s="25">
        <f ca="1">VLOOKUP(CONCATENATE($F502," ",$G502),AllocFactorMatrix,(X$4+1),FALSE)*$E504</f>
        <v>0</v>
      </c>
      <c r="Y502" s="25">
        <f ca="1">VLOOKUP(CONCATENATE($F502," ",$G502),AllocFactorMatrix,(Y$4+1),FALSE)*$E504</f>
        <v>0</v>
      </c>
      <c r="Z502" s="25">
        <f t="shared" ca="1" si="230"/>
        <v>0</v>
      </c>
      <c r="AA502" s="25">
        <f ca="1">VLOOKUP(CONCATENATE($F502," ",$G502),AllocFactorMatrix,(AA$4+1),FALSE)*$E504</f>
        <v>0</v>
      </c>
      <c r="AB502" s="25">
        <f ca="1">VLOOKUP(CONCATENATE($F502," ",$G502),AllocFactorMatrix,(AB$4+1),FALSE)*$E504</f>
        <v>0</v>
      </c>
      <c r="AC502" s="25">
        <f ca="1">VLOOKUP(CONCATENATE($F502," ",$G502),AllocFactorMatrix,(AC$4+1),FALSE)*$E504</f>
        <v>0</v>
      </c>
    </row>
    <row r="503" spans="5:29" hidden="1" outlineLevel="1">
      <c r="F503" s="61" t="str">
        <f>F504</f>
        <v>RSALE</v>
      </c>
      <c r="G503" s="20" t="str">
        <f>$G$14</f>
        <v>CUSTOMER</v>
      </c>
      <c r="H503" s="24">
        <f t="shared" ca="1" si="239"/>
        <v>0</v>
      </c>
      <c r="I503" s="25">
        <f ca="1">VLOOKUP(CONCATENATE($F503," ",$G503),AllocFactorMatrix,(I$4+1),FALSE)*$E504</f>
        <v>0</v>
      </c>
      <c r="J503" s="25">
        <f ca="1">VLOOKUP(CONCATENATE($F503," ",$G503),AllocFactorMatrix,(J$4+1),FALSE)*$E504</f>
        <v>0</v>
      </c>
      <c r="K503" s="25">
        <f ca="1">VLOOKUP(CONCATENATE($F503," ",$G503),AllocFactorMatrix,(K$4+1),FALSE)*$E504</f>
        <v>0</v>
      </c>
      <c r="L503" s="25">
        <f ca="1">VLOOKUP(CONCATENATE($F503," ",$G503),AllocFactorMatrix,(L$4+1),FALSE)*$E504</f>
        <v>0</v>
      </c>
      <c r="M503" s="25">
        <f t="shared" ca="1" si="240"/>
        <v>0</v>
      </c>
      <c r="N503" s="25">
        <f ca="1">VLOOKUP(CONCATENATE($F503," ",$G503),AllocFactorMatrix,(N$4+1),FALSE)*$E504</f>
        <v>0</v>
      </c>
      <c r="O503" s="25">
        <f ca="1">VLOOKUP(CONCATENATE($F503," ",$G503),AllocFactorMatrix,(O$4+1),FALSE)*$E504</f>
        <v>0</v>
      </c>
      <c r="P503" s="25">
        <f ca="1">VLOOKUP(CONCATENATE($F503," ",$G503),AllocFactorMatrix,(P$4+1),FALSE)*$E504</f>
        <v>0</v>
      </c>
      <c r="Q503" s="25">
        <f ca="1">VLOOKUP(CONCATENATE($F503," ",$G503),AllocFactorMatrix,(Q$4+1),FALSE)*$E504</f>
        <v>0</v>
      </c>
      <c r="R503" s="25">
        <f t="shared" ca="1" si="241"/>
        <v>0</v>
      </c>
      <c r="S503" s="25">
        <f ca="1">VLOOKUP(CONCATENATE($F503," ",$G503),AllocFactorMatrix,(S$4+1),FALSE)*$E504</f>
        <v>0</v>
      </c>
      <c r="T503" s="25">
        <f ca="1">VLOOKUP(CONCATENATE($F503," ",$G503),AllocFactorMatrix,(T$4+1),FALSE)*$E504</f>
        <v>0</v>
      </c>
      <c r="U503" s="25">
        <f ca="1">VLOOKUP(CONCATENATE($F503," ",$G503),AllocFactorMatrix,(U$4+1),FALSE)*$E504</f>
        <v>0</v>
      </c>
      <c r="V503" s="25">
        <f ca="1">VLOOKUP(CONCATENATE($F503," ",$G503),AllocFactorMatrix,(V$4+1),FALSE)*$E504</f>
        <v>0</v>
      </c>
      <c r="W503" s="25">
        <f t="shared" ca="1" si="242"/>
        <v>0</v>
      </c>
      <c r="X503" s="25">
        <f ca="1">VLOOKUP(CONCATENATE($F503," ",$G503),AllocFactorMatrix,(X$4+1),FALSE)*$E504</f>
        <v>0</v>
      </c>
      <c r="Y503" s="25">
        <f ca="1">VLOOKUP(CONCATENATE($F503," ",$G503),AllocFactorMatrix,(Y$4+1),FALSE)*$E504</f>
        <v>0</v>
      </c>
      <c r="Z503" s="25">
        <f t="shared" ca="1" si="230"/>
        <v>0</v>
      </c>
      <c r="AA503" s="25">
        <f ca="1">VLOOKUP(CONCATENATE($F503," ",$G503),AllocFactorMatrix,(AA$4+1),FALSE)*$E504</f>
        <v>0</v>
      </c>
      <c r="AB503" s="25">
        <f ca="1">VLOOKUP(CONCATENATE($F503," ",$G503),AllocFactorMatrix,(AB$4+1),FALSE)*$E504</f>
        <v>0</v>
      </c>
      <c r="AC503" s="25">
        <f ca="1">VLOOKUP(CONCATENATE($F503," ",$G503),AllocFactorMatrix,(AC$4+1),FALSE)*$E504</f>
        <v>0</v>
      </c>
    </row>
    <row r="504" spans="5:29" collapsed="1">
      <c r="E504" s="22">
        <v>0</v>
      </c>
      <c r="F504" s="61" t="s">
        <v>72</v>
      </c>
      <c r="G504" s="20" t="str">
        <f>$G$15</f>
        <v>TOTAL</v>
      </c>
      <c r="H504" s="24">
        <f t="shared" ca="1" si="239"/>
        <v>0</v>
      </c>
      <c r="I504" s="25">
        <f ca="1">VLOOKUP(CONCATENATE($F504," ",$G504),AllocFactorMatrix,(I$4+1),FALSE)*$E504</f>
        <v>0</v>
      </c>
      <c r="J504" s="25">
        <f ca="1">VLOOKUP(CONCATENATE($F504," ",$G504),AllocFactorMatrix,(J$4+1),FALSE)*$E504</f>
        <v>0</v>
      </c>
      <c r="K504" s="25">
        <f ca="1">VLOOKUP(CONCATENATE($F504," ",$G504),AllocFactorMatrix,(K$4+1),FALSE)*$E504</f>
        <v>0</v>
      </c>
      <c r="L504" s="25">
        <f ca="1">VLOOKUP(CONCATENATE($F504," ",$G504),AllocFactorMatrix,(L$4+1),FALSE)*$E504</f>
        <v>0</v>
      </c>
      <c r="M504" s="25">
        <f t="shared" ca="1" si="240"/>
        <v>0</v>
      </c>
      <c r="N504" s="25">
        <f ca="1">VLOOKUP(CONCATENATE($F504," ",$G504),AllocFactorMatrix,(N$4+1),FALSE)*$E504</f>
        <v>0</v>
      </c>
      <c r="O504" s="25">
        <f ca="1">VLOOKUP(CONCATENATE($F504," ",$G504),AllocFactorMatrix,(O$4+1),FALSE)*$E504</f>
        <v>0</v>
      </c>
      <c r="P504" s="25">
        <f ca="1">VLOOKUP(CONCATENATE($F504," ",$G504),AllocFactorMatrix,(P$4+1),FALSE)*$E504</f>
        <v>0</v>
      </c>
      <c r="Q504" s="25">
        <f ca="1">VLOOKUP(CONCATENATE($F504," ",$G504),AllocFactorMatrix,(Q$4+1),FALSE)*$E504</f>
        <v>0</v>
      </c>
      <c r="R504" s="25">
        <f t="shared" ca="1" si="241"/>
        <v>0</v>
      </c>
      <c r="S504" s="25">
        <f ca="1">VLOOKUP(CONCATENATE($F504," ",$G504),AllocFactorMatrix,(S$4+1),FALSE)*$E504</f>
        <v>0</v>
      </c>
      <c r="T504" s="25">
        <f ca="1">VLOOKUP(CONCATENATE($F504," ",$G504),AllocFactorMatrix,(T$4+1),FALSE)*$E504</f>
        <v>0</v>
      </c>
      <c r="U504" s="25">
        <f ca="1">VLOOKUP(CONCATENATE($F504," ",$G504),AllocFactorMatrix,(U$4+1),FALSE)*$E504</f>
        <v>0</v>
      </c>
      <c r="V504" s="25">
        <f ca="1">VLOOKUP(CONCATENATE($F504," ",$G504),AllocFactorMatrix,(V$4+1),FALSE)*$E504</f>
        <v>0</v>
      </c>
      <c r="W504" s="25">
        <f t="shared" ca="1" si="242"/>
        <v>0</v>
      </c>
      <c r="X504" s="25">
        <f ca="1">VLOOKUP(CONCATENATE($F504," ",$G504),AllocFactorMatrix,(X$4+1),FALSE)*$E504</f>
        <v>0</v>
      </c>
      <c r="Y504" s="25">
        <f ca="1">VLOOKUP(CONCATENATE($F504," ",$G504),AllocFactorMatrix,(Y$4+1),FALSE)*$E504</f>
        <v>0</v>
      </c>
      <c r="Z504" s="25">
        <f t="shared" ca="1" si="230"/>
        <v>0</v>
      </c>
      <c r="AA504" s="25">
        <f ca="1">VLOOKUP(CONCATENATE($F504," ",$G504),AllocFactorMatrix,(AA$4+1),FALSE)*$E504</f>
        <v>0</v>
      </c>
      <c r="AB504" s="25">
        <f ca="1">VLOOKUP(CONCATENATE($F504," ",$G504),AllocFactorMatrix,(AB$4+1),FALSE)*$E504</f>
        <v>0</v>
      </c>
      <c r="AC504" s="25">
        <f ca="1">VLOOKUP(CONCATENATE($F504," ",$G504),AllocFactorMatrix,(AC$4+1),FALSE)*$E504</f>
        <v>0</v>
      </c>
    </row>
    <row r="505" spans="5:29" hidden="1" outlineLevel="1">
      <c r="F505" s="61" t="str">
        <f>F512</f>
        <v>TDOMX</v>
      </c>
      <c r="G505" s="20" t="str">
        <f>$G$8</f>
        <v>PRODUCTION</v>
      </c>
      <c r="H505" s="24">
        <f t="shared" ca="1" si="239"/>
        <v>0</v>
      </c>
      <c r="I505" s="25">
        <f ca="1">VLOOKUP(CONCATENATE($F505," ",$G505),AllocFactorMatrix,(I$4+1),FALSE)*$E512</f>
        <v>0</v>
      </c>
      <c r="J505" s="25">
        <f ca="1">VLOOKUP(CONCATENATE($F505," ",$G505),AllocFactorMatrix,(J$4+1),FALSE)*$E512</f>
        <v>0</v>
      </c>
      <c r="K505" s="25">
        <f ca="1">VLOOKUP(CONCATENATE($F505," ",$G505),AllocFactorMatrix,(K$4+1),FALSE)*$E512</f>
        <v>0</v>
      </c>
      <c r="L505" s="25">
        <f ca="1">VLOOKUP(CONCATENATE($F505," ",$G505),AllocFactorMatrix,(L$4+1),FALSE)*$E512</f>
        <v>0</v>
      </c>
      <c r="M505" s="25">
        <f t="shared" ref="M505:M512" ca="1" si="243">SUBTOTAL(9,J505:L505)</f>
        <v>0</v>
      </c>
      <c r="N505" s="25">
        <f ca="1">VLOOKUP(CONCATENATE($F505," ",$G505),AllocFactorMatrix,(N$4+1),FALSE)*$E512</f>
        <v>0</v>
      </c>
      <c r="O505" s="25">
        <f ca="1">VLOOKUP(CONCATENATE($F505," ",$G505),AllocFactorMatrix,(O$4+1),FALSE)*$E512</f>
        <v>0</v>
      </c>
      <c r="P505" s="25">
        <f ca="1">VLOOKUP(CONCATENATE($F505," ",$G505),AllocFactorMatrix,(P$4+1),FALSE)*$E512</f>
        <v>0</v>
      </c>
      <c r="Q505" s="25">
        <f ca="1">VLOOKUP(CONCATENATE($F505," ",$G505),AllocFactorMatrix,(Q$4+1),FALSE)*$E512</f>
        <v>0</v>
      </c>
      <c r="R505" s="25">
        <f ca="1">SUBTOTAL(9,N505:Q505)</f>
        <v>0</v>
      </c>
      <c r="S505" s="25">
        <f ca="1">VLOOKUP(CONCATENATE($F505," ",$G505),AllocFactorMatrix,(S$4+1),FALSE)*$E512</f>
        <v>0</v>
      </c>
      <c r="T505" s="25">
        <f ca="1">VLOOKUP(CONCATENATE($F505," ",$G505),AllocFactorMatrix,(T$4+1),FALSE)*$E512</f>
        <v>0</v>
      </c>
      <c r="U505" s="25">
        <f ca="1">VLOOKUP(CONCATENATE($F505," ",$G505),AllocFactorMatrix,(U$4+1),FALSE)*$E512</f>
        <v>0</v>
      </c>
      <c r="V505" s="25">
        <f ca="1">VLOOKUP(CONCATENATE($F505," ",$G505),AllocFactorMatrix,(V$4+1),FALSE)*$E512</f>
        <v>0</v>
      </c>
      <c r="W505" s="25">
        <f ca="1">SUBTOTAL(9,S505:V505)</f>
        <v>0</v>
      </c>
      <c r="X505" s="25">
        <f ca="1">VLOOKUP(CONCATENATE($F505," ",$G505),AllocFactorMatrix,(X$4+1),FALSE)*$E512</f>
        <v>0</v>
      </c>
      <c r="Y505" s="25">
        <f ca="1">VLOOKUP(CONCATENATE($F505," ",$G505),AllocFactorMatrix,(Y$4+1),FALSE)*$E512</f>
        <v>0</v>
      </c>
      <c r="Z505" s="25">
        <f t="shared" ref="Z505:Z528" ca="1" si="244">SUBTOTAL(9,X505:Y505)</f>
        <v>0</v>
      </c>
      <c r="AA505" s="25">
        <f ca="1">VLOOKUP(CONCATENATE($F505," ",$G505),AllocFactorMatrix,(AA$4+1),FALSE)*$E512</f>
        <v>0</v>
      </c>
      <c r="AB505" s="25">
        <f ca="1">VLOOKUP(CONCATENATE($F505," ",$G505),AllocFactorMatrix,(AB$4+1),FALSE)*$E512</f>
        <v>0</v>
      </c>
      <c r="AC505" s="25">
        <f ca="1">VLOOKUP(CONCATENATE($F505," ",$G505),AllocFactorMatrix,(AC$4+1),FALSE)*$E512</f>
        <v>0</v>
      </c>
    </row>
    <row r="506" spans="5:29" hidden="1" outlineLevel="1">
      <c r="F506" s="61" t="str">
        <f>F512</f>
        <v>TDOMX</v>
      </c>
      <c r="G506" s="20" t="str">
        <f>$G$9</f>
        <v>BULKTRAN</v>
      </c>
      <c r="H506" s="24">
        <f t="shared" ca="1" si="239"/>
        <v>0</v>
      </c>
      <c r="I506" s="25">
        <f ca="1">VLOOKUP(CONCATENATE($F506," ",$G506),AllocFactorMatrix,(I$4+1),FALSE)*$E512</f>
        <v>0</v>
      </c>
      <c r="J506" s="25">
        <f ca="1">VLOOKUP(CONCATENATE($F506," ",$G506),AllocFactorMatrix,(J$4+1),FALSE)*$E512</f>
        <v>0</v>
      </c>
      <c r="K506" s="25">
        <f ca="1">VLOOKUP(CONCATENATE($F506," ",$G506),AllocFactorMatrix,(K$4+1),FALSE)*$E512</f>
        <v>0</v>
      </c>
      <c r="L506" s="25">
        <f ca="1">VLOOKUP(CONCATENATE($F506," ",$G506),AllocFactorMatrix,(L$4+1),FALSE)*$E512</f>
        <v>0</v>
      </c>
      <c r="M506" s="25">
        <f t="shared" ca="1" si="243"/>
        <v>0</v>
      </c>
      <c r="N506" s="25">
        <f ca="1">VLOOKUP(CONCATENATE($F506," ",$G506),AllocFactorMatrix,(N$4+1),FALSE)*$E512</f>
        <v>0</v>
      </c>
      <c r="O506" s="25">
        <f ca="1">VLOOKUP(CONCATENATE($F506," ",$G506),AllocFactorMatrix,(O$4+1),FALSE)*$E512</f>
        <v>0</v>
      </c>
      <c r="P506" s="25">
        <f ca="1">VLOOKUP(CONCATENATE($F506," ",$G506),AllocFactorMatrix,(P$4+1),FALSE)*$E512</f>
        <v>0</v>
      </c>
      <c r="Q506" s="25">
        <f ca="1">VLOOKUP(CONCATENATE($F506," ",$G506),AllocFactorMatrix,(Q$4+1),FALSE)*$E512</f>
        <v>0</v>
      </c>
      <c r="R506" s="25">
        <f t="shared" ref="R506:R512" ca="1" si="245">SUBTOTAL(9,N506:Q506)</f>
        <v>0</v>
      </c>
      <c r="S506" s="25">
        <f ca="1">VLOOKUP(CONCATENATE($F506," ",$G506),AllocFactorMatrix,(S$4+1),FALSE)*$E512</f>
        <v>0</v>
      </c>
      <c r="T506" s="25">
        <f ca="1">VLOOKUP(CONCATENATE($F506," ",$G506),AllocFactorMatrix,(T$4+1),FALSE)*$E512</f>
        <v>0</v>
      </c>
      <c r="U506" s="25">
        <f ca="1">VLOOKUP(CONCATENATE($F506," ",$G506),AllocFactorMatrix,(U$4+1),FALSE)*$E512</f>
        <v>0</v>
      </c>
      <c r="V506" s="25">
        <f ca="1">VLOOKUP(CONCATENATE($F506," ",$G506),AllocFactorMatrix,(V$4+1),FALSE)*$E512</f>
        <v>0</v>
      </c>
      <c r="W506" s="25">
        <f t="shared" ref="W506:W512" ca="1" si="246">SUBTOTAL(9,S506:V506)</f>
        <v>0</v>
      </c>
      <c r="X506" s="25">
        <f ca="1">VLOOKUP(CONCATENATE($F506," ",$G506),AllocFactorMatrix,(X$4+1),FALSE)*$E512</f>
        <v>0</v>
      </c>
      <c r="Y506" s="25">
        <f ca="1">VLOOKUP(CONCATENATE($F506," ",$G506),AllocFactorMatrix,(Y$4+1),FALSE)*$E512</f>
        <v>0</v>
      </c>
      <c r="Z506" s="25">
        <f t="shared" ca="1" si="244"/>
        <v>0</v>
      </c>
      <c r="AA506" s="25">
        <f ca="1">VLOOKUP(CONCATENATE($F506," ",$G506),AllocFactorMatrix,(AA$4+1),FALSE)*$E512</f>
        <v>0</v>
      </c>
      <c r="AB506" s="25">
        <f ca="1">VLOOKUP(CONCATENATE($F506," ",$G506),AllocFactorMatrix,(AB$4+1),FALSE)*$E512</f>
        <v>0</v>
      </c>
      <c r="AC506" s="25">
        <f ca="1">VLOOKUP(CONCATENATE($F506," ",$G506),AllocFactorMatrix,(AC$4+1),FALSE)*$E512</f>
        <v>0</v>
      </c>
    </row>
    <row r="507" spans="5:29" hidden="1" outlineLevel="1">
      <c r="F507" s="61" t="str">
        <f>F512</f>
        <v>TDOMX</v>
      </c>
      <c r="G507" s="20" t="str">
        <f>$G$10</f>
        <v>SUBTRAN</v>
      </c>
      <c r="H507" s="24">
        <f t="shared" ca="1" si="239"/>
        <v>0</v>
      </c>
      <c r="I507" s="25">
        <f ca="1">VLOOKUP(CONCATENATE($F507," ",$G507),AllocFactorMatrix,(I$4+1),FALSE)*$E512</f>
        <v>0</v>
      </c>
      <c r="J507" s="25">
        <f ca="1">VLOOKUP(CONCATENATE($F507," ",$G507),AllocFactorMatrix,(J$4+1),FALSE)*$E512</f>
        <v>0</v>
      </c>
      <c r="K507" s="25">
        <f ca="1">VLOOKUP(CONCATENATE($F507," ",$G507),AllocFactorMatrix,(K$4+1),FALSE)*$E512</f>
        <v>0</v>
      </c>
      <c r="L507" s="25">
        <f ca="1">VLOOKUP(CONCATENATE($F507," ",$G507),AllocFactorMatrix,(L$4+1),FALSE)*$E512</f>
        <v>0</v>
      </c>
      <c r="M507" s="25">
        <f t="shared" ca="1" si="243"/>
        <v>0</v>
      </c>
      <c r="N507" s="25">
        <f ca="1">VLOOKUP(CONCATENATE($F507," ",$G507),AllocFactorMatrix,(N$4+1),FALSE)*$E512</f>
        <v>0</v>
      </c>
      <c r="O507" s="25">
        <f ca="1">VLOOKUP(CONCATENATE($F507," ",$G507),AllocFactorMatrix,(O$4+1),FALSE)*$E512</f>
        <v>0</v>
      </c>
      <c r="P507" s="25">
        <f ca="1">VLOOKUP(CONCATENATE($F507," ",$G507),AllocFactorMatrix,(P$4+1),FALSE)*$E512</f>
        <v>0</v>
      </c>
      <c r="Q507" s="25">
        <f ca="1">VLOOKUP(CONCATENATE($F507," ",$G507),AllocFactorMatrix,(Q$4+1),FALSE)*$E512</f>
        <v>0</v>
      </c>
      <c r="R507" s="25">
        <f t="shared" ca="1" si="245"/>
        <v>0</v>
      </c>
      <c r="S507" s="25">
        <f ca="1">VLOOKUP(CONCATENATE($F507," ",$G507),AllocFactorMatrix,(S$4+1),FALSE)*$E512</f>
        <v>0</v>
      </c>
      <c r="T507" s="25">
        <f ca="1">VLOOKUP(CONCATENATE($F507," ",$G507),AllocFactorMatrix,(T$4+1),FALSE)*$E512</f>
        <v>0</v>
      </c>
      <c r="U507" s="25">
        <f ca="1">VLOOKUP(CONCATENATE($F507," ",$G507),AllocFactorMatrix,(U$4+1),FALSE)*$E512</f>
        <v>0</v>
      </c>
      <c r="V507" s="25">
        <f ca="1">VLOOKUP(CONCATENATE($F507," ",$G507),AllocFactorMatrix,(V$4+1),FALSE)*$E512</f>
        <v>0</v>
      </c>
      <c r="W507" s="25">
        <f t="shared" ca="1" si="246"/>
        <v>0</v>
      </c>
      <c r="X507" s="25">
        <f ca="1">VLOOKUP(CONCATENATE($F507," ",$G507),AllocFactorMatrix,(X$4+1),FALSE)*$E512</f>
        <v>0</v>
      </c>
      <c r="Y507" s="25">
        <f ca="1">VLOOKUP(CONCATENATE($F507," ",$G507),AllocFactorMatrix,(Y$4+1),FALSE)*$E512</f>
        <v>0</v>
      </c>
      <c r="Z507" s="25">
        <f t="shared" ca="1" si="244"/>
        <v>0</v>
      </c>
      <c r="AA507" s="25">
        <f ca="1">VLOOKUP(CONCATENATE($F507," ",$G507),AllocFactorMatrix,(AA$4+1),FALSE)*$E512</f>
        <v>0</v>
      </c>
      <c r="AB507" s="25">
        <f ca="1">VLOOKUP(CONCATENATE($F507," ",$G507),AllocFactorMatrix,(AB$4+1),FALSE)*$E512</f>
        <v>0</v>
      </c>
      <c r="AC507" s="25">
        <f ca="1">VLOOKUP(CONCATENATE($F507," ",$G507),AllocFactorMatrix,(AC$4+1),FALSE)*$E512</f>
        <v>0</v>
      </c>
    </row>
    <row r="508" spans="5:29" hidden="1" outlineLevel="1">
      <c r="F508" s="61" t="str">
        <f>F512</f>
        <v>TDOMX</v>
      </c>
      <c r="G508" s="20" t="str">
        <f>$G$11</f>
        <v>DISTPRI</v>
      </c>
      <c r="H508" s="24">
        <f t="shared" ca="1" si="239"/>
        <v>0</v>
      </c>
      <c r="I508" s="25">
        <f ca="1">VLOOKUP(CONCATENATE($F508," ",$G508),AllocFactorMatrix,(I$4+1),FALSE)*$E512</f>
        <v>0</v>
      </c>
      <c r="J508" s="25">
        <f ca="1">VLOOKUP(CONCATENATE($F508," ",$G508),AllocFactorMatrix,(J$4+1),FALSE)*$E512</f>
        <v>0</v>
      </c>
      <c r="K508" s="25">
        <f ca="1">VLOOKUP(CONCATENATE($F508," ",$G508),AllocFactorMatrix,(K$4+1),FALSE)*$E512</f>
        <v>0</v>
      </c>
      <c r="L508" s="25">
        <f ca="1">VLOOKUP(CONCATENATE($F508," ",$G508),AllocFactorMatrix,(L$4+1),FALSE)*$E512</f>
        <v>0</v>
      </c>
      <c r="M508" s="25">
        <f t="shared" ca="1" si="243"/>
        <v>0</v>
      </c>
      <c r="N508" s="25">
        <f ca="1">VLOOKUP(CONCATENATE($F508," ",$G508),AllocFactorMatrix,(N$4+1),FALSE)*$E512</f>
        <v>0</v>
      </c>
      <c r="O508" s="25">
        <f ca="1">VLOOKUP(CONCATENATE($F508," ",$G508),AllocFactorMatrix,(O$4+1),FALSE)*$E512</f>
        <v>0</v>
      </c>
      <c r="P508" s="25">
        <f ca="1">VLOOKUP(CONCATENATE($F508," ",$G508),AllocFactorMatrix,(P$4+1),FALSE)*$E512</f>
        <v>0</v>
      </c>
      <c r="Q508" s="25">
        <f ca="1">VLOOKUP(CONCATENATE($F508," ",$G508),AllocFactorMatrix,(Q$4+1),FALSE)*$E512</f>
        <v>0</v>
      </c>
      <c r="R508" s="25">
        <f t="shared" ca="1" si="245"/>
        <v>0</v>
      </c>
      <c r="S508" s="25">
        <f ca="1">VLOOKUP(CONCATENATE($F508," ",$G508),AllocFactorMatrix,(S$4+1),FALSE)*$E512</f>
        <v>0</v>
      </c>
      <c r="T508" s="25">
        <f ca="1">VLOOKUP(CONCATENATE($F508," ",$G508),AllocFactorMatrix,(T$4+1),FALSE)*$E512</f>
        <v>0</v>
      </c>
      <c r="U508" s="25">
        <f ca="1">VLOOKUP(CONCATENATE($F508," ",$G508),AllocFactorMatrix,(U$4+1),FALSE)*$E512</f>
        <v>0</v>
      </c>
      <c r="V508" s="25">
        <f ca="1">VLOOKUP(CONCATENATE($F508," ",$G508),AllocFactorMatrix,(V$4+1),FALSE)*$E512</f>
        <v>0</v>
      </c>
      <c r="W508" s="25">
        <f t="shared" ca="1" si="246"/>
        <v>0</v>
      </c>
      <c r="X508" s="25">
        <f ca="1">VLOOKUP(CONCATENATE($F508," ",$G508),AllocFactorMatrix,(X$4+1),FALSE)*$E512</f>
        <v>0</v>
      </c>
      <c r="Y508" s="25">
        <f ca="1">VLOOKUP(CONCATENATE($F508," ",$G508),AllocFactorMatrix,(Y$4+1),FALSE)*$E512</f>
        <v>0</v>
      </c>
      <c r="Z508" s="25">
        <f t="shared" ca="1" si="244"/>
        <v>0</v>
      </c>
      <c r="AA508" s="25">
        <f ca="1">VLOOKUP(CONCATENATE($F508," ",$G508),AllocFactorMatrix,(AA$4+1),FALSE)*$E512</f>
        <v>0</v>
      </c>
      <c r="AB508" s="25">
        <f ca="1">VLOOKUP(CONCATENATE($F508," ",$G508),AllocFactorMatrix,(AB$4+1),FALSE)*$E512</f>
        <v>0</v>
      </c>
      <c r="AC508" s="25">
        <f ca="1">VLOOKUP(CONCATENATE($F508," ",$G508),AllocFactorMatrix,(AC$4+1),FALSE)*$E512</f>
        <v>0</v>
      </c>
    </row>
    <row r="509" spans="5:29" hidden="1" outlineLevel="1">
      <c r="F509" s="61" t="str">
        <f>F512</f>
        <v>TDOMX</v>
      </c>
      <c r="G509" s="20" t="str">
        <f>$G$12</f>
        <v>DISTSEC</v>
      </c>
      <c r="H509" s="24">
        <f t="shared" ca="1" si="239"/>
        <v>0</v>
      </c>
      <c r="I509" s="25">
        <f ca="1">VLOOKUP(CONCATENATE($F509," ",$G509),AllocFactorMatrix,(I$4+1),FALSE)*$E512</f>
        <v>0</v>
      </c>
      <c r="J509" s="25">
        <f ca="1">VLOOKUP(CONCATENATE($F509," ",$G509),AllocFactorMatrix,(J$4+1),FALSE)*$E512</f>
        <v>0</v>
      </c>
      <c r="K509" s="25">
        <f ca="1">VLOOKUP(CONCATENATE($F509," ",$G509),AllocFactorMatrix,(K$4+1),FALSE)*$E512</f>
        <v>0</v>
      </c>
      <c r="L509" s="25">
        <f ca="1">VLOOKUP(CONCATENATE($F509," ",$G509),AllocFactorMatrix,(L$4+1),FALSE)*$E512</f>
        <v>0</v>
      </c>
      <c r="M509" s="25">
        <f t="shared" ca="1" si="243"/>
        <v>0</v>
      </c>
      <c r="N509" s="25">
        <f ca="1">VLOOKUP(CONCATENATE($F509," ",$G509),AllocFactorMatrix,(N$4+1),FALSE)*$E512</f>
        <v>0</v>
      </c>
      <c r="O509" s="25">
        <f ca="1">VLOOKUP(CONCATENATE($F509," ",$G509),AllocFactorMatrix,(O$4+1),FALSE)*$E512</f>
        <v>0</v>
      </c>
      <c r="P509" s="25">
        <f ca="1">VLOOKUP(CONCATENATE($F509," ",$G509),AllocFactorMatrix,(P$4+1),FALSE)*$E512</f>
        <v>0</v>
      </c>
      <c r="Q509" s="25">
        <f ca="1">VLOOKUP(CONCATENATE($F509," ",$G509),AllocFactorMatrix,(Q$4+1),FALSE)*$E512</f>
        <v>0</v>
      </c>
      <c r="R509" s="25">
        <f t="shared" ca="1" si="245"/>
        <v>0</v>
      </c>
      <c r="S509" s="25">
        <f ca="1">VLOOKUP(CONCATENATE($F509," ",$G509),AllocFactorMatrix,(S$4+1),FALSE)*$E512</f>
        <v>0</v>
      </c>
      <c r="T509" s="25">
        <f ca="1">VLOOKUP(CONCATENATE($F509," ",$G509),AllocFactorMatrix,(T$4+1),FALSE)*$E512</f>
        <v>0</v>
      </c>
      <c r="U509" s="25">
        <f ca="1">VLOOKUP(CONCATENATE($F509," ",$G509),AllocFactorMatrix,(U$4+1),FALSE)*$E512</f>
        <v>0</v>
      </c>
      <c r="V509" s="25">
        <f ca="1">VLOOKUP(CONCATENATE($F509," ",$G509),AllocFactorMatrix,(V$4+1),FALSE)*$E512</f>
        <v>0</v>
      </c>
      <c r="W509" s="25">
        <f t="shared" ca="1" si="246"/>
        <v>0</v>
      </c>
      <c r="X509" s="25">
        <f ca="1">VLOOKUP(CONCATENATE($F509," ",$G509),AllocFactorMatrix,(X$4+1),FALSE)*$E512</f>
        <v>0</v>
      </c>
      <c r="Y509" s="25">
        <f ca="1">VLOOKUP(CONCATENATE($F509," ",$G509),AllocFactorMatrix,(Y$4+1),FALSE)*$E512</f>
        <v>0</v>
      </c>
      <c r="Z509" s="25">
        <f t="shared" ca="1" si="244"/>
        <v>0</v>
      </c>
      <c r="AA509" s="25">
        <f ca="1">VLOOKUP(CONCATENATE($F509," ",$G509),AllocFactorMatrix,(AA$4+1),FALSE)*$E512</f>
        <v>0</v>
      </c>
      <c r="AB509" s="25">
        <f ca="1">VLOOKUP(CONCATENATE($F509," ",$G509),AllocFactorMatrix,(AB$4+1),FALSE)*$E512</f>
        <v>0</v>
      </c>
      <c r="AC509" s="25">
        <f ca="1">VLOOKUP(CONCATENATE($F509," ",$G509),AllocFactorMatrix,(AC$4+1),FALSE)*$E512</f>
        <v>0</v>
      </c>
    </row>
    <row r="510" spans="5:29" hidden="1" outlineLevel="1">
      <c r="F510" s="61" t="str">
        <f>F512</f>
        <v>TDOMX</v>
      </c>
      <c r="G510" s="20" t="str">
        <f>$G$13</f>
        <v>ENERGY</v>
      </c>
      <c r="H510" s="24">
        <f t="shared" ca="1" si="239"/>
        <v>0</v>
      </c>
      <c r="I510" s="25">
        <f ca="1">VLOOKUP(CONCATENATE($F510," ",$G510),AllocFactorMatrix,(I$4+1),FALSE)*$E512</f>
        <v>0</v>
      </c>
      <c r="J510" s="25">
        <f ca="1">VLOOKUP(CONCATENATE($F510," ",$G510),AllocFactorMatrix,(J$4+1),FALSE)*$E512</f>
        <v>0</v>
      </c>
      <c r="K510" s="25">
        <f ca="1">VLOOKUP(CONCATENATE($F510," ",$G510),AllocFactorMatrix,(K$4+1),FALSE)*$E512</f>
        <v>0</v>
      </c>
      <c r="L510" s="25">
        <f ca="1">VLOOKUP(CONCATENATE($F510," ",$G510),AllocFactorMatrix,(L$4+1),FALSE)*$E512</f>
        <v>0</v>
      </c>
      <c r="M510" s="25">
        <f t="shared" ca="1" si="243"/>
        <v>0</v>
      </c>
      <c r="N510" s="25">
        <f ca="1">VLOOKUP(CONCATENATE($F510," ",$G510),AllocFactorMatrix,(N$4+1),FALSE)*$E512</f>
        <v>0</v>
      </c>
      <c r="O510" s="25">
        <f ca="1">VLOOKUP(CONCATENATE($F510," ",$G510),AllocFactorMatrix,(O$4+1),FALSE)*$E512</f>
        <v>0</v>
      </c>
      <c r="P510" s="25">
        <f ca="1">VLOOKUP(CONCATENATE($F510," ",$G510),AllocFactorMatrix,(P$4+1),FALSE)*$E512</f>
        <v>0</v>
      </c>
      <c r="Q510" s="25">
        <f ca="1">VLOOKUP(CONCATENATE($F510," ",$G510),AllocFactorMatrix,(Q$4+1),FALSE)*$E512</f>
        <v>0</v>
      </c>
      <c r="R510" s="25">
        <f t="shared" ca="1" si="245"/>
        <v>0</v>
      </c>
      <c r="S510" s="25">
        <f ca="1">VLOOKUP(CONCATENATE($F510," ",$G510),AllocFactorMatrix,(S$4+1),FALSE)*$E512</f>
        <v>0</v>
      </c>
      <c r="T510" s="25">
        <f ca="1">VLOOKUP(CONCATENATE($F510," ",$G510),AllocFactorMatrix,(T$4+1),FALSE)*$E512</f>
        <v>0</v>
      </c>
      <c r="U510" s="25">
        <f ca="1">VLOOKUP(CONCATENATE($F510," ",$G510),AllocFactorMatrix,(U$4+1),FALSE)*$E512</f>
        <v>0</v>
      </c>
      <c r="V510" s="25">
        <f ca="1">VLOOKUP(CONCATENATE($F510," ",$G510),AllocFactorMatrix,(V$4+1),FALSE)*$E512</f>
        <v>0</v>
      </c>
      <c r="W510" s="25">
        <f t="shared" ca="1" si="246"/>
        <v>0</v>
      </c>
      <c r="X510" s="25">
        <f ca="1">VLOOKUP(CONCATENATE($F510," ",$G510),AllocFactorMatrix,(X$4+1),FALSE)*$E512</f>
        <v>0</v>
      </c>
      <c r="Y510" s="25">
        <f ca="1">VLOOKUP(CONCATENATE($F510," ",$G510),AllocFactorMatrix,(Y$4+1),FALSE)*$E512</f>
        <v>0</v>
      </c>
      <c r="Z510" s="25">
        <f t="shared" ca="1" si="244"/>
        <v>0</v>
      </c>
      <c r="AA510" s="25">
        <f ca="1">VLOOKUP(CONCATENATE($F510," ",$G510),AllocFactorMatrix,(AA$4+1),FALSE)*$E512</f>
        <v>0</v>
      </c>
      <c r="AB510" s="25">
        <f ca="1">VLOOKUP(CONCATENATE($F510," ",$G510),AllocFactorMatrix,(AB$4+1),FALSE)*$E512</f>
        <v>0</v>
      </c>
      <c r="AC510" s="25">
        <f ca="1">VLOOKUP(CONCATENATE($F510," ",$G510),AllocFactorMatrix,(AC$4+1),FALSE)*$E512</f>
        <v>0</v>
      </c>
    </row>
    <row r="511" spans="5:29" hidden="1" outlineLevel="1">
      <c r="F511" s="61" t="str">
        <f>F512</f>
        <v>TDOMX</v>
      </c>
      <c r="G511" s="20" t="str">
        <f>$G$14</f>
        <v>CUSTOMER</v>
      </c>
      <c r="H511" s="24">
        <f t="shared" ca="1" si="239"/>
        <v>0</v>
      </c>
      <c r="I511" s="25">
        <f ca="1">VLOOKUP(CONCATENATE($F511," ",$G511),AllocFactorMatrix,(I$4+1),FALSE)*$E512</f>
        <v>0</v>
      </c>
      <c r="J511" s="25">
        <f ca="1">VLOOKUP(CONCATENATE($F511," ",$G511),AllocFactorMatrix,(J$4+1),FALSE)*$E512</f>
        <v>0</v>
      </c>
      <c r="K511" s="25">
        <f ca="1">VLOOKUP(CONCATENATE($F511," ",$G511),AllocFactorMatrix,(K$4+1),FALSE)*$E512</f>
        <v>0</v>
      </c>
      <c r="L511" s="25">
        <f ca="1">VLOOKUP(CONCATENATE($F511," ",$G511),AllocFactorMatrix,(L$4+1),FALSE)*$E512</f>
        <v>0</v>
      </c>
      <c r="M511" s="25">
        <f t="shared" ca="1" si="243"/>
        <v>0</v>
      </c>
      <c r="N511" s="25">
        <f ca="1">VLOOKUP(CONCATENATE($F511," ",$G511),AllocFactorMatrix,(N$4+1),FALSE)*$E512</f>
        <v>0</v>
      </c>
      <c r="O511" s="25">
        <f ca="1">VLOOKUP(CONCATENATE($F511," ",$G511),AllocFactorMatrix,(O$4+1),FALSE)*$E512</f>
        <v>0</v>
      </c>
      <c r="P511" s="25">
        <f ca="1">VLOOKUP(CONCATENATE($F511," ",$G511),AllocFactorMatrix,(P$4+1),FALSE)*$E512</f>
        <v>0</v>
      </c>
      <c r="Q511" s="25">
        <f ca="1">VLOOKUP(CONCATENATE($F511," ",$G511),AllocFactorMatrix,(Q$4+1),FALSE)*$E512</f>
        <v>0</v>
      </c>
      <c r="R511" s="25">
        <f t="shared" ca="1" si="245"/>
        <v>0</v>
      </c>
      <c r="S511" s="25">
        <f ca="1">VLOOKUP(CONCATENATE($F511," ",$G511),AllocFactorMatrix,(S$4+1),FALSE)*$E512</f>
        <v>0</v>
      </c>
      <c r="T511" s="25">
        <f ca="1">VLOOKUP(CONCATENATE($F511," ",$G511),AllocFactorMatrix,(T$4+1),FALSE)*$E512</f>
        <v>0</v>
      </c>
      <c r="U511" s="25">
        <f ca="1">VLOOKUP(CONCATENATE($F511," ",$G511),AllocFactorMatrix,(U$4+1),FALSE)*$E512</f>
        <v>0</v>
      </c>
      <c r="V511" s="25">
        <f ca="1">VLOOKUP(CONCATENATE($F511," ",$G511),AllocFactorMatrix,(V$4+1),FALSE)*$E512</f>
        <v>0</v>
      </c>
      <c r="W511" s="25">
        <f t="shared" ca="1" si="246"/>
        <v>0</v>
      </c>
      <c r="X511" s="25">
        <f ca="1">VLOOKUP(CONCATENATE($F511," ",$G511),AllocFactorMatrix,(X$4+1),FALSE)*$E512</f>
        <v>0</v>
      </c>
      <c r="Y511" s="25">
        <f ca="1">VLOOKUP(CONCATENATE($F511," ",$G511),AllocFactorMatrix,(Y$4+1),FALSE)*$E512</f>
        <v>0</v>
      </c>
      <c r="Z511" s="25">
        <f t="shared" ca="1" si="244"/>
        <v>0</v>
      </c>
      <c r="AA511" s="25">
        <f ca="1">VLOOKUP(CONCATENATE($F511," ",$G511),AllocFactorMatrix,(AA$4+1),FALSE)*$E512</f>
        <v>0</v>
      </c>
      <c r="AB511" s="25">
        <f ca="1">VLOOKUP(CONCATENATE($F511," ",$G511),AllocFactorMatrix,(AB$4+1),FALSE)*$E512</f>
        <v>0</v>
      </c>
      <c r="AC511" s="25">
        <f ca="1">VLOOKUP(CONCATENATE($F511," ",$G511),AllocFactorMatrix,(AC$4+1),FALSE)*$E512</f>
        <v>0</v>
      </c>
    </row>
    <row r="512" spans="5:29" collapsed="1">
      <c r="E512" s="22">
        <v>0</v>
      </c>
      <c r="F512" s="61" t="str">
        <f>+F2089</f>
        <v>TDOMX</v>
      </c>
      <c r="G512" s="20" t="str">
        <f>$G$15</f>
        <v>TOTAL</v>
      </c>
      <c r="H512" s="24">
        <f t="shared" ca="1" si="239"/>
        <v>0</v>
      </c>
      <c r="I512" s="25">
        <f ca="1">VLOOKUP(CONCATENATE($F512," ",$G512),AllocFactorMatrix,(I$4+1),FALSE)*$E512</f>
        <v>0</v>
      </c>
      <c r="J512" s="25">
        <f ca="1">VLOOKUP(CONCATENATE($F512," ",$G512),AllocFactorMatrix,(J$4+1),FALSE)*$E512</f>
        <v>0</v>
      </c>
      <c r="K512" s="25">
        <f ca="1">VLOOKUP(CONCATENATE($F512," ",$G512),AllocFactorMatrix,(K$4+1),FALSE)*$E512</f>
        <v>0</v>
      </c>
      <c r="L512" s="25">
        <f ca="1">VLOOKUP(CONCATENATE($F512," ",$G512),AllocFactorMatrix,(L$4+1),FALSE)*$E512</f>
        <v>0</v>
      </c>
      <c r="M512" s="25">
        <f t="shared" ca="1" si="243"/>
        <v>0</v>
      </c>
      <c r="N512" s="25">
        <f ca="1">VLOOKUP(CONCATENATE($F512," ",$G512),AllocFactorMatrix,(N$4+1),FALSE)*$E512</f>
        <v>0</v>
      </c>
      <c r="O512" s="25">
        <f ca="1">VLOOKUP(CONCATENATE($F512," ",$G512),AllocFactorMatrix,(O$4+1),FALSE)*$E512</f>
        <v>0</v>
      </c>
      <c r="P512" s="25">
        <f ca="1">VLOOKUP(CONCATENATE($F512," ",$G512),AllocFactorMatrix,(P$4+1),FALSE)*$E512</f>
        <v>0</v>
      </c>
      <c r="Q512" s="25">
        <f ca="1">VLOOKUP(CONCATENATE($F512," ",$G512),AllocFactorMatrix,(Q$4+1),FALSE)*$E512</f>
        <v>0</v>
      </c>
      <c r="R512" s="25">
        <f t="shared" ca="1" si="245"/>
        <v>0</v>
      </c>
      <c r="S512" s="25">
        <f ca="1">VLOOKUP(CONCATENATE($F512," ",$G512),AllocFactorMatrix,(S$4+1),FALSE)*$E512</f>
        <v>0</v>
      </c>
      <c r="T512" s="25">
        <f ca="1">VLOOKUP(CONCATENATE($F512," ",$G512),AllocFactorMatrix,(T$4+1),FALSE)*$E512</f>
        <v>0</v>
      </c>
      <c r="U512" s="25">
        <f ca="1">VLOOKUP(CONCATENATE($F512," ",$G512),AllocFactorMatrix,(U$4+1),FALSE)*$E512</f>
        <v>0</v>
      </c>
      <c r="V512" s="25">
        <f ca="1">VLOOKUP(CONCATENATE($F512," ",$G512),AllocFactorMatrix,(V$4+1),FALSE)*$E512</f>
        <v>0</v>
      </c>
      <c r="W512" s="25">
        <f t="shared" ca="1" si="246"/>
        <v>0</v>
      </c>
      <c r="X512" s="25">
        <f ca="1">VLOOKUP(CONCATENATE($F512," ",$G512),AllocFactorMatrix,(X$4+1),FALSE)*$E512</f>
        <v>0</v>
      </c>
      <c r="Y512" s="25">
        <f ca="1">VLOOKUP(CONCATENATE($F512," ",$G512),AllocFactorMatrix,(Y$4+1),FALSE)*$E512</f>
        <v>0</v>
      </c>
      <c r="Z512" s="25">
        <f t="shared" ca="1" si="244"/>
        <v>0</v>
      </c>
      <c r="AA512" s="25">
        <f ca="1">VLOOKUP(CONCATENATE($F512," ",$G512),AllocFactorMatrix,(AA$4+1),FALSE)*$E512</f>
        <v>0</v>
      </c>
      <c r="AB512" s="25">
        <f ca="1">VLOOKUP(CONCATENATE($F512," ",$G512),AllocFactorMatrix,(AB$4+1),FALSE)*$E512</f>
        <v>0</v>
      </c>
      <c r="AC512" s="25">
        <f ca="1">VLOOKUP(CONCATENATE($F512," ",$G512),AllocFactorMatrix,(AC$4+1),FALSE)*$E512</f>
        <v>0</v>
      </c>
    </row>
    <row r="513" spans="5:29" hidden="1" outlineLevel="1">
      <c r="F513" s="61" t="str">
        <f>F520</f>
        <v>TDOMX</v>
      </c>
      <c r="G513" s="20" t="str">
        <f>$G$8</f>
        <v>PRODUCTION</v>
      </c>
      <c r="H513" s="24">
        <f t="shared" ca="1" si="239"/>
        <v>0</v>
      </c>
      <c r="I513" s="25">
        <f ca="1">VLOOKUP(CONCATENATE($F513," ",$G513),AllocFactorMatrix,(I$4+1),FALSE)*$E520</f>
        <v>0</v>
      </c>
      <c r="J513" s="25">
        <f ca="1">VLOOKUP(CONCATENATE($F513," ",$G513),AllocFactorMatrix,(J$4+1),FALSE)*$E520</f>
        <v>0</v>
      </c>
      <c r="K513" s="25">
        <f ca="1">VLOOKUP(CONCATENATE($F513," ",$G513),AllocFactorMatrix,(K$4+1),FALSE)*$E520</f>
        <v>0</v>
      </c>
      <c r="L513" s="25">
        <f ca="1">VLOOKUP(CONCATENATE($F513," ",$G513),AllocFactorMatrix,(L$4+1),FALSE)*$E520</f>
        <v>0</v>
      </c>
      <c r="M513" s="25">
        <f t="shared" ref="M513:M520" ca="1" si="247">SUBTOTAL(9,J513:L513)</f>
        <v>0</v>
      </c>
      <c r="N513" s="25">
        <f ca="1">VLOOKUP(CONCATENATE($F513," ",$G513),AllocFactorMatrix,(N$4+1),FALSE)*$E520</f>
        <v>0</v>
      </c>
      <c r="O513" s="25">
        <f ca="1">VLOOKUP(CONCATENATE($F513," ",$G513),AllocFactorMatrix,(O$4+1),FALSE)*$E520</f>
        <v>0</v>
      </c>
      <c r="P513" s="25">
        <f ca="1">VLOOKUP(CONCATENATE($F513," ",$G513),AllocFactorMatrix,(P$4+1),FALSE)*$E520</f>
        <v>0</v>
      </c>
      <c r="Q513" s="25">
        <f ca="1">VLOOKUP(CONCATENATE($F513," ",$G513),AllocFactorMatrix,(Q$4+1),FALSE)*$E520</f>
        <v>0</v>
      </c>
      <c r="R513" s="25">
        <f ca="1">SUBTOTAL(9,N513:Q513)</f>
        <v>0</v>
      </c>
      <c r="S513" s="25">
        <f ca="1">VLOOKUP(CONCATENATE($F513," ",$G513),AllocFactorMatrix,(S$4+1),FALSE)*$E520</f>
        <v>0</v>
      </c>
      <c r="T513" s="25">
        <f ca="1">VLOOKUP(CONCATENATE($F513," ",$G513),AllocFactorMatrix,(T$4+1),FALSE)*$E520</f>
        <v>0</v>
      </c>
      <c r="U513" s="25">
        <f ca="1">VLOOKUP(CONCATENATE($F513," ",$G513),AllocFactorMatrix,(U$4+1),FALSE)*$E520</f>
        <v>0</v>
      </c>
      <c r="V513" s="25">
        <f ca="1">VLOOKUP(CONCATENATE($F513," ",$G513),AllocFactorMatrix,(V$4+1),FALSE)*$E520</f>
        <v>0</v>
      </c>
      <c r="W513" s="25">
        <f ca="1">SUBTOTAL(9,S513:V513)</f>
        <v>0</v>
      </c>
      <c r="X513" s="25">
        <f ca="1">VLOOKUP(CONCATENATE($F513," ",$G513),AllocFactorMatrix,(X$4+1),FALSE)*$E520</f>
        <v>0</v>
      </c>
      <c r="Y513" s="25">
        <f ca="1">VLOOKUP(CONCATENATE($F513," ",$G513),AllocFactorMatrix,(Y$4+1),FALSE)*$E520</f>
        <v>0</v>
      </c>
      <c r="Z513" s="25">
        <f t="shared" ca="1" si="244"/>
        <v>0</v>
      </c>
      <c r="AA513" s="25">
        <f ca="1">VLOOKUP(CONCATENATE($F513," ",$G513),AllocFactorMatrix,(AA$4+1),FALSE)*$E520</f>
        <v>0</v>
      </c>
      <c r="AB513" s="25">
        <f ca="1">VLOOKUP(CONCATENATE($F513," ",$G513),AllocFactorMatrix,(AB$4+1),FALSE)*$E520</f>
        <v>0</v>
      </c>
      <c r="AC513" s="25">
        <f ca="1">VLOOKUP(CONCATENATE($F513," ",$G513),AllocFactorMatrix,(AC$4+1),FALSE)*$E520</f>
        <v>0</v>
      </c>
    </row>
    <row r="514" spans="5:29" hidden="1" outlineLevel="1">
      <c r="F514" s="61" t="str">
        <f>F520</f>
        <v>TDOMX</v>
      </c>
      <c r="G514" s="20" t="str">
        <f>$G$9</f>
        <v>BULKTRAN</v>
      </c>
      <c r="H514" s="24">
        <f t="shared" ca="1" si="239"/>
        <v>0</v>
      </c>
      <c r="I514" s="25">
        <f ca="1">VLOOKUP(CONCATENATE($F514," ",$G514),AllocFactorMatrix,(I$4+1),FALSE)*$E520</f>
        <v>0</v>
      </c>
      <c r="J514" s="25">
        <f ca="1">VLOOKUP(CONCATENATE($F514," ",$G514),AllocFactorMatrix,(J$4+1),FALSE)*$E520</f>
        <v>0</v>
      </c>
      <c r="K514" s="25">
        <f ca="1">VLOOKUP(CONCATENATE($F514," ",$G514),AllocFactorMatrix,(K$4+1),FALSE)*$E520</f>
        <v>0</v>
      </c>
      <c r="L514" s="25">
        <f ca="1">VLOOKUP(CONCATENATE($F514," ",$G514),AllocFactorMatrix,(L$4+1),FALSE)*$E520</f>
        <v>0</v>
      </c>
      <c r="M514" s="25">
        <f t="shared" ca="1" si="247"/>
        <v>0</v>
      </c>
      <c r="N514" s="25">
        <f ca="1">VLOOKUP(CONCATENATE($F514," ",$G514),AllocFactorMatrix,(N$4+1),FALSE)*$E520</f>
        <v>0</v>
      </c>
      <c r="O514" s="25">
        <f ca="1">VLOOKUP(CONCATENATE($F514," ",$G514),AllocFactorMatrix,(O$4+1),FALSE)*$E520</f>
        <v>0</v>
      </c>
      <c r="P514" s="25">
        <f ca="1">VLOOKUP(CONCATENATE($F514," ",$G514),AllocFactorMatrix,(P$4+1),FALSE)*$E520</f>
        <v>0</v>
      </c>
      <c r="Q514" s="25">
        <f ca="1">VLOOKUP(CONCATENATE($F514," ",$G514),AllocFactorMatrix,(Q$4+1),FALSE)*$E520</f>
        <v>0</v>
      </c>
      <c r="R514" s="25">
        <f t="shared" ref="R514:R520" ca="1" si="248">SUBTOTAL(9,N514:Q514)</f>
        <v>0</v>
      </c>
      <c r="S514" s="25">
        <f ca="1">VLOOKUP(CONCATENATE($F514," ",$G514),AllocFactorMatrix,(S$4+1),FALSE)*$E520</f>
        <v>0</v>
      </c>
      <c r="T514" s="25">
        <f ca="1">VLOOKUP(CONCATENATE($F514," ",$G514),AllocFactorMatrix,(T$4+1),FALSE)*$E520</f>
        <v>0</v>
      </c>
      <c r="U514" s="25">
        <f ca="1">VLOOKUP(CONCATENATE($F514," ",$G514),AllocFactorMatrix,(U$4+1),FALSE)*$E520</f>
        <v>0</v>
      </c>
      <c r="V514" s="25">
        <f ca="1">VLOOKUP(CONCATENATE($F514," ",$G514),AllocFactorMatrix,(V$4+1),FALSE)*$E520</f>
        <v>0</v>
      </c>
      <c r="W514" s="25">
        <f t="shared" ref="W514:W520" ca="1" si="249">SUBTOTAL(9,S514:V514)</f>
        <v>0</v>
      </c>
      <c r="X514" s="25">
        <f ca="1">VLOOKUP(CONCATENATE($F514," ",$G514),AllocFactorMatrix,(X$4+1),FALSE)*$E520</f>
        <v>0</v>
      </c>
      <c r="Y514" s="25">
        <f ca="1">VLOOKUP(CONCATENATE($F514," ",$G514),AllocFactorMatrix,(Y$4+1),FALSE)*$E520</f>
        <v>0</v>
      </c>
      <c r="Z514" s="25">
        <f t="shared" ca="1" si="244"/>
        <v>0</v>
      </c>
      <c r="AA514" s="25">
        <f ca="1">VLOOKUP(CONCATENATE($F514," ",$G514),AllocFactorMatrix,(AA$4+1),FALSE)*$E520</f>
        <v>0</v>
      </c>
      <c r="AB514" s="25">
        <f ca="1">VLOOKUP(CONCATENATE($F514," ",$G514),AllocFactorMatrix,(AB$4+1),FALSE)*$E520</f>
        <v>0</v>
      </c>
      <c r="AC514" s="25">
        <f ca="1">VLOOKUP(CONCATENATE($F514," ",$G514),AllocFactorMatrix,(AC$4+1),FALSE)*$E520</f>
        <v>0</v>
      </c>
    </row>
    <row r="515" spans="5:29" hidden="1" outlineLevel="1">
      <c r="F515" s="61" t="str">
        <f>F520</f>
        <v>TDOMX</v>
      </c>
      <c r="G515" s="20" t="str">
        <f>$G$10</f>
        <v>SUBTRAN</v>
      </c>
      <c r="H515" s="24">
        <f t="shared" ca="1" si="239"/>
        <v>0</v>
      </c>
      <c r="I515" s="25">
        <f ca="1">VLOOKUP(CONCATENATE($F515," ",$G515),AllocFactorMatrix,(I$4+1),FALSE)*$E520</f>
        <v>0</v>
      </c>
      <c r="J515" s="25">
        <f ca="1">VLOOKUP(CONCATENATE($F515," ",$G515),AllocFactorMatrix,(J$4+1),FALSE)*$E520</f>
        <v>0</v>
      </c>
      <c r="K515" s="25">
        <f ca="1">VLOOKUP(CONCATENATE($F515," ",$G515),AllocFactorMatrix,(K$4+1),FALSE)*$E520</f>
        <v>0</v>
      </c>
      <c r="L515" s="25">
        <f ca="1">VLOOKUP(CONCATENATE($F515," ",$G515),AllocFactorMatrix,(L$4+1),FALSE)*$E520</f>
        <v>0</v>
      </c>
      <c r="M515" s="25">
        <f t="shared" ca="1" si="247"/>
        <v>0</v>
      </c>
      <c r="N515" s="25">
        <f ca="1">VLOOKUP(CONCATENATE($F515," ",$G515),AllocFactorMatrix,(N$4+1),FALSE)*$E520</f>
        <v>0</v>
      </c>
      <c r="O515" s="25">
        <f ca="1">VLOOKUP(CONCATENATE($F515," ",$G515),AllocFactorMatrix,(O$4+1),FALSE)*$E520</f>
        <v>0</v>
      </c>
      <c r="P515" s="25">
        <f ca="1">VLOOKUP(CONCATENATE($F515," ",$G515),AllocFactorMatrix,(P$4+1),FALSE)*$E520</f>
        <v>0</v>
      </c>
      <c r="Q515" s="25">
        <f ca="1">VLOOKUP(CONCATENATE($F515," ",$G515),AllocFactorMatrix,(Q$4+1),FALSE)*$E520</f>
        <v>0</v>
      </c>
      <c r="R515" s="25">
        <f t="shared" ca="1" si="248"/>
        <v>0</v>
      </c>
      <c r="S515" s="25">
        <f ca="1">VLOOKUP(CONCATENATE($F515," ",$G515),AllocFactorMatrix,(S$4+1),FALSE)*$E520</f>
        <v>0</v>
      </c>
      <c r="T515" s="25">
        <f ca="1">VLOOKUP(CONCATENATE($F515," ",$G515),AllocFactorMatrix,(T$4+1),FALSE)*$E520</f>
        <v>0</v>
      </c>
      <c r="U515" s="25">
        <f ca="1">VLOOKUP(CONCATENATE($F515," ",$G515),AllocFactorMatrix,(U$4+1),FALSE)*$E520</f>
        <v>0</v>
      </c>
      <c r="V515" s="25">
        <f ca="1">VLOOKUP(CONCATENATE($F515," ",$G515),AllocFactorMatrix,(V$4+1),FALSE)*$E520</f>
        <v>0</v>
      </c>
      <c r="W515" s="25">
        <f t="shared" ca="1" si="249"/>
        <v>0</v>
      </c>
      <c r="X515" s="25">
        <f ca="1">VLOOKUP(CONCATENATE($F515," ",$G515),AllocFactorMatrix,(X$4+1),FALSE)*$E520</f>
        <v>0</v>
      </c>
      <c r="Y515" s="25">
        <f ca="1">VLOOKUP(CONCATENATE($F515," ",$G515),AllocFactorMatrix,(Y$4+1),FALSE)*$E520</f>
        <v>0</v>
      </c>
      <c r="Z515" s="25">
        <f t="shared" ca="1" si="244"/>
        <v>0</v>
      </c>
      <c r="AA515" s="25">
        <f ca="1">VLOOKUP(CONCATENATE($F515," ",$G515),AllocFactorMatrix,(AA$4+1),FALSE)*$E520</f>
        <v>0</v>
      </c>
      <c r="AB515" s="25">
        <f ca="1">VLOOKUP(CONCATENATE($F515," ",$G515),AllocFactorMatrix,(AB$4+1),FALSE)*$E520</f>
        <v>0</v>
      </c>
      <c r="AC515" s="25">
        <f ca="1">VLOOKUP(CONCATENATE($F515," ",$G515),AllocFactorMatrix,(AC$4+1),FALSE)*$E520</f>
        <v>0</v>
      </c>
    </row>
    <row r="516" spans="5:29" hidden="1" outlineLevel="1">
      <c r="F516" s="61" t="str">
        <f>F520</f>
        <v>TDOMX</v>
      </c>
      <c r="G516" s="20" t="str">
        <f>$G$11</f>
        <v>DISTPRI</v>
      </c>
      <c r="H516" s="24">
        <f t="shared" ca="1" si="239"/>
        <v>0</v>
      </c>
      <c r="I516" s="25">
        <f ca="1">VLOOKUP(CONCATENATE($F516," ",$G516),AllocFactorMatrix,(I$4+1),FALSE)*$E520</f>
        <v>0</v>
      </c>
      <c r="J516" s="25">
        <f ca="1">VLOOKUP(CONCATENATE($F516," ",$G516),AllocFactorMatrix,(J$4+1),FALSE)*$E520</f>
        <v>0</v>
      </c>
      <c r="K516" s="25">
        <f ca="1">VLOOKUP(CONCATENATE($F516," ",$G516),AllocFactorMatrix,(K$4+1),FALSE)*$E520</f>
        <v>0</v>
      </c>
      <c r="L516" s="25">
        <f ca="1">VLOOKUP(CONCATENATE($F516," ",$G516),AllocFactorMatrix,(L$4+1),FALSE)*$E520</f>
        <v>0</v>
      </c>
      <c r="M516" s="25">
        <f t="shared" ca="1" si="247"/>
        <v>0</v>
      </c>
      <c r="N516" s="25">
        <f ca="1">VLOOKUP(CONCATENATE($F516," ",$G516),AllocFactorMatrix,(N$4+1),FALSE)*$E520</f>
        <v>0</v>
      </c>
      <c r="O516" s="25">
        <f ca="1">VLOOKUP(CONCATENATE($F516," ",$G516),AllocFactorMatrix,(O$4+1),FALSE)*$E520</f>
        <v>0</v>
      </c>
      <c r="P516" s="25">
        <f ca="1">VLOOKUP(CONCATENATE($F516," ",$G516),AllocFactorMatrix,(P$4+1),FALSE)*$E520</f>
        <v>0</v>
      </c>
      <c r="Q516" s="25">
        <f ca="1">VLOOKUP(CONCATENATE($F516," ",$G516),AllocFactorMatrix,(Q$4+1),FALSE)*$E520</f>
        <v>0</v>
      </c>
      <c r="R516" s="25">
        <f t="shared" ca="1" si="248"/>
        <v>0</v>
      </c>
      <c r="S516" s="25">
        <f ca="1">VLOOKUP(CONCATENATE($F516," ",$G516),AllocFactorMatrix,(S$4+1),FALSE)*$E520</f>
        <v>0</v>
      </c>
      <c r="T516" s="25">
        <f ca="1">VLOOKUP(CONCATENATE($F516," ",$G516),AllocFactorMatrix,(T$4+1),FALSE)*$E520</f>
        <v>0</v>
      </c>
      <c r="U516" s="25">
        <f ca="1">VLOOKUP(CONCATENATE($F516," ",$G516),AllocFactorMatrix,(U$4+1),FALSE)*$E520</f>
        <v>0</v>
      </c>
      <c r="V516" s="25">
        <f ca="1">VLOOKUP(CONCATENATE($F516," ",$G516),AllocFactorMatrix,(V$4+1),FALSE)*$E520</f>
        <v>0</v>
      </c>
      <c r="W516" s="25">
        <f t="shared" ca="1" si="249"/>
        <v>0</v>
      </c>
      <c r="X516" s="25">
        <f ca="1">VLOOKUP(CONCATENATE($F516," ",$G516),AllocFactorMatrix,(X$4+1),FALSE)*$E520</f>
        <v>0</v>
      </c>
      <c r="Y516" s="25">
        <f ca="1">VLOOKUP(CONCATENATE($F516," ",$G516),AllocFactorMatrix,(Y$4+1),FALSE)*$E520</f>
        <v>0</v>
      </c>
      <c r="Z516" s="25">
        <f t="shared" ca="1" si="244"/>
        <v>0</v>
      </c>
      <c r="AA516" s="25">
        <f ca="1">VLOOKUP(CONCATENATE($F516," ",$G516),AllocFactorMatrix,(AA$4+1),FALSE)*$E520</f>
        <v>0</v>
      </c>
      <c r="AB516" s="25">
        <f ca="1">VLOOKUP(CONCATENATE($F516," ",$G516),AllocFactorMatrix,(AB$4+1),FALSE)*$E520</f>
        <v>0</v>
      </c>
      <c r="AC516" s="25">
        <f ca="1">VLOOKUP(CONCATENATE($F516," ",$G516),AllocFactorMatrix,(AC$4+1),FALSE)*$E520</f>
        <v>0</v>
      </c>
    </row>
    <row r="517" spans="5:29" hidden="1" outlineLevel="1">
      <c r="F517" s="61" t="str">
        <f>F520</f>
        <v>TDOMX</v>
      </c>
      <c r="G517" s="20" t="str">
        <f>$G$12</f>
        <v>DISTSEC</v>
      </c>
      <c r="H517" s="24">
        <f t="shared" ca="1" si="239"/>
        <v>0</v>
      </c>
      <c r="I517" s="25">
        <f ca="1">VLOOKUP(CONCATENATE($F517," ",$G517),AllocFactorMatrix,(I$4+1),FALSE)*$E520</f>
        <v>0</v>
      </c>
      <c r="J517" s="25">
        <f ca="1">VLOOKUP(CONCATENATE($F517," ",$G517),AllocFactorMatrix,(J$4+1),FALSE)*$E520</f>
        <v>0</v>
      </c>
      <c r="K517" s="25">
        <f ca="1">VLOOKUP(CONCATENATE($F517," ",$G517),AllocFactorMatrix,(K$4+1),FALSE)*$E520</f>
        <v>0</v>
      </c>
      <c r="L517" s="25">
        <f ca="1">VLOOKUP(CONCATENATE($F517," ",$G517),AllocFactorMatrix,(L$4+1),FALSE)*$E520</f>
        <v>0</v>
      </c>
      <c r="M517" s="25">
        <f t="shared" ca="1" si="247"/>
        <v>0</v>
      </c>
      <c r="N517" s="25">
        <f ca="1">VLOOKUP(CONCATENATE($F517," ",$G517),AllocFactorMatrix,(N$4+1),FALSE)*$E520</f>
        <v>0</v>
      </c>
      <c r="O517" s="25">
        <f ca="1">VLOOKUP(CONCATENATE($F517," ",$G517),AllocFactorMatrix,(O$4+1),FALSE)*$E520</f>
        <v>0</v>
      </c>
      <c r="P517" s="25">
        <f ca="1">VLOOKUP(CONCATENATE($F517," ",$G517),AllocFactorMatrix,(P$4+1),FALSE)*$E520</f>
        <v>0</v>
      </c>
      <c r="Q517" s="25">
        <f ca="1">VLOOKUP(CONCATENATE($F517," ",$G517),AllocFactorMatrix,(Q$4+1),FALSE)*$E520</f>
        <v>0</v>
      </c>
      <c r="R517" s="25">
        <f t="shared" ca="1" si="248"/>
        <v>0</v>
      </c>
      <c r="S517" s="25">
        <f ca="1">VLOOKUP(CONCATENATE($F517," ",$G517),AllocFactorMatrix,(S$4+1),FALSE)*$E520</f>
        <v>0</v>
      </c>
      <c r="T517" s="25">
        <f ca="1">VLOOKUP(CONCATENATE($F517," ",$G517),AllocFactorMatrix,(T$4+1),FALSE)*$E520</f>
        <v>0</v>
      </c>
      <c r="U517" s="25">
        <f ca="1">VLOOKUP(CONCATENATE($F517," ",$G517),AllocFactorMatrix,(U$4+1),FALSE)*$E520</f>
        <v>0</v>
      </c>
      <c r="V517" s="25">
        <f ca="1">VLOOKUP(CONCATENATE($F517," ",$G517),AllocFactorMatrix,(V$4+1),FALSE)*$E520</f>
        <v>0</v>
      </c>
      <c r="W517" s="25">
        <f t="shared" ca="1" si="249"/>
        <v>0</v>
      </c>
      <c r="X517" s="25">
        <f ca="1">VLOOKUP(CONCATENATE($F517," ",$G517),AllocFactorMatrix,(X$4+1),FALSE)*$E520</f>
        <v>0</v>
      </c>
      <c r="Y517" s="25">
        <f ca="1">VLOOKUP(CONCATENATE($F517," ",$G517),AllocFactorMatrix,(Y$4+1),FALSE)*$E520</f>
        <v>0</v>
      </c>
      <c r="Z517" s="25">
        <f t="shared" ca="1" si="244"/>
        <v>0</v>
      </c>
      <c r="AA517" s="25">
        <f ca="1">VLOOKUP(CONCATENATE($F517," ",$G517),AllocFactorMatrix,(AA$4+1),FALSE)*$E520</f>
        <v>0</v>
      </c>
      <c r="AB517" s="25">
        <f ca="1">VLOOKUP(CONCATENATE($F517," ",$G517),AllocFactorMatrix,(AB$4+1),FALSE)*$E520</f>
        <v>0</v>
      </c>
      <c r="AC517" s="25">
        <f ca="1">VLOOKUP(CONCATENATE($F517," ",$G517),AllocFactorMatrix,(AC$4+1),FALSE)*$E520</f>
        <v>0</v>
      </c>
    </row>
    <row r="518" spans="5:29" hidden="1" outlineLevel="1">
      <c r="F518" s="61" t="str">
        <f>F520</f>
        <v>TDOMX</v>
      </c>
      <c r="G518" s="20" t="str">
        <f>$G$13</f>
        <v>ENERGY</v>
      </c>
      <c r="H518" s="24">
        <f t="shared" ca="1" si="239"/>
        <v>0</v>
      </c>
      <c r="I518" s="25">
        <f ca="1">VLOOKUP(CONCATENATE($F518," ",$G518),AllocFactorMatrix,(I$4+1),FALSE)*$E520</f>
        <v>0</v>
      </c>
      <c r="J518" s="25">
        <f ca="1">VLOOKUP(CONCATENATE($F518," ",$G518),AllocFactorMatrix,(J$4+1),FALSE)*$E520</f>
        <v>0</v>
      </c>
      <c r="K518" s="25">
        <f ca="1">VLOOKUP(CONCATENATE($F518," ",$G518),AllocFactorMatrix,(K$4+1),FALSE)*$E520</f>
        <v>0</v>
      </c>
      <c r="L518" s="25">
        <f ca="1">VLOOKUP(CONCATENATE($F518," ",$G518),AllocFactorMatrix,(L$4+1),FALSE)*$E520</f>
        <v>0</v>
      </c>
      <c r="M518" s="25">
        <f t="shared" ca="1" si="247"/>
        <v>0</v>
      </c>
      <c r="N518" s="25">
        <f ca="1">VLOOKUP(CONCATENATE($F518," ",$G518),AllocFactorMatrix,(N$4+1),FALSE)*$E520</f>
        <v>0</v>
      </c>
      <c r="O518" s="25">
        <f ca="1">VLOOKUP(CONCATENATE($F518," ",$G518),AllocFactorMatrix,(O$4+1),FALSE)*$E520</f>
        <v>0</v>
      </c>
      <c r="P518" s="25">
        <f ca="1">VLOOKUP(CONCATENATE($F518," ",$G518),AllocFactorMatrix,(P$4+1),FALSE)*$E520</f>
        <v>0</v>
      </c>
      <c r="Q518" s="25">
        <f ca="1">VLOOKUP(CONCATENATE($F518," ",$G518),AllocFactorMatrix,(Q$4+1),FALSE)*$E520</f>
        <v>0</v>
      </c>
      <c r="R518" s="25">
        <f t="shared" ca="1" si="248"/>
        <v>0</v>
      </c>
      <c r="S518" s="25">
        <f ca="1">VLOOKUP(CONCATENATE($F518," ",$G518),AllocFactorMatrix,(S$4+1),FALSE)*$E520</f>
        <v>0</v>
      </c>
      <c r="T518" s="25">
        <f ca="1">VLOOKUP(CONCATENATE($F518," ",$G518),AllocFactorMatrix,(T$4+1),FALSE)*$E520</f>
        <v>0</v>
      </c>
      <c r="U518" s="25">
        <f ca="1">VLOOKUP(CONCATENATE($F518," ",$G518),AllocFactorMatrix,(U$4+1),FALSE)*$E520</f>
        <v>0</v>
      </c>
      <c r="V518" s="25">
        <f ca="1">VLOOKUP(CONCATENATE($F518," ",$G518),AllocFactorMatrix,(V$4+1),FALSE)*$E520</f>
        <v>0</v>
      </c>
      <c r="W518" s="25">
        <f t="shared" ca="1" si="249"/>
        <v>0</v>
      </c>
      <c r="X518" s="25">
        <f ca="1">VLOOKUP(CONCATENATE($F518," ",$G518),AllocFactorMatrix,(X$4+1),FALSE)*$E520</f>
        <v>0</v>
      </c>
      <c r="Y518" s="25">
        <f ca="1">VLOOKUP(CONCATENATE($F518," ",$G518),AllocFactorMatrix,(Y$4+1),FALSE)*$E520</f>
        <v>0</v>
      </c>
      <c r="Z518" s="25">
        <f t="shared" ca="1" si="244"/>
        <v>0</v>
      </c>
      <c r="AA518" s="25">
        <f ca="1">VLOOKUP(CONCATENATE($F518," ",$G518),AllocFactorMatrix,(AA$4+1),FALSE)*$E520</f>
        <v>0</v>
      </c>
      <c r="AB518" s="25">
        <f ca="1">VLOOKUP(CONCATENATE($F518," ",$G518),AllocFactorMatrix,(AB$4+1),FALSE)*$E520</f>
        <v>0</v>
      </c>
      <c r="AC518" s="25">
        <f ca="1">VLOOKUP(CONCATENATE($F518," ",$G518),AllocFactorMatrix,(AC$4+1),FALSE)*$E520</f>
        <v>0</v>
      </c>
    </row>
    <row r="519" spans="5:29" hidden="1" outlineLevel="1">
      <c r="F519" s="61" t="str">
        <f>F520</f>
        <v>TDOMX</v>
      </c>
      <c r="G519" s="20" t="str">
        <f>$G$14</f>
        <v>CUSTOMER</v>
      </c>
      <c r="H519" s="24">
        <f t="shared" ca="1" si="239"/>
        <v>0</v>
      </c>
      <c r="I519" s="25">
        <f ca="1">VLOOKUP(CONCATENATE($F519," ",$G519),AllocFactorMatrix,(I$4+1),FALSE)*$E520</f>
        <v>0</v>
      </c>
      <c r="J519" s="25">
        <f ca="1">VLOOKUP(CONCATENATE($F519," ",$G519),AllocFactorMatrix,(J$4+1),FALSE)*$E520</f>
        <v>0</v>
      </c>
      <c r="K519" s="25">
        <f ca="1">VLOOKUP(CONCATENATE($F519," ",$G519),AllocFactorMatrix,(K$4+1),FALSE)*$E520</f>
        <v>0</v>
      </c>
      <c r="L519" s="25">
        <f ca="1">VLOOKUP(CONCATENATE($F519," ",$G519),AllocFactorMatrix,(L$4+1),FALSE)*$E520</f>
        <v>0</v>
      </c>
      <c r="M519" s="25">
        <f t="shared" ca="1" si="247"/>
        <v>0</v>
      </c>
      <c r="N519" s="25">
        <f ca="1">VLOOKUP(CONCATENATE($F519," ",$G519),AllocFactorMatrix,(N$4+1),FALSE)*$E520</f>
        <v>0</v>
      </c>
      <c r="O519" s="25">
        <f ca="1">VLOOKUP(CONCATENATE($F519," ",$G519),AllocFactorMatrix,(O$4+1),FALSE)*$E520</f>
        <v>0</v>
      </c>
      <c r="P519" s="25">
        <f ca="1">VLOOKUP(CONCATENATE($F519," ",$G519),AllocFactorMatrix,(P$4+1),FALSE)*$E520</f>
        <v>0</v>
      </c>
      <c r="Q519" s="25">
        <f ca="1">VLOOKUP(CONCATENATE($F519," ",$G519),AllocFactorMatrix,(Q$4+1),FALSE)*$E520</f>
        <v>0</v>
      </c>
      <c r="R519" s="25">
        <f t="shared" ca="1" si="248"/>
        <v>0</v>
      </c>
      <c r="S519" s="25">
        <f ca="1">VLOOKUP(CONCATENATE($F519," ",$G519),AllocFactorMatrix,(S$4+1),FALSE)*$E520</f>
        <v>0</v>
      </c>
      <c r="T519" s="25">
        <f ca="1">VLOOKUP(CONCATENATE($F519," ",$G519),AllocFactorMatrix,(T$4+1),FALSE)*$E520</f>
        <v>0</v>
      </c>
      <c r="U519" s="25">
        <f ca="1">VLOOKUP(CONCATENATE($F519," ",$G519),AllocFactorMatrix,(U$4+1),FALSE)*$E520</f>
        <v>0</v>
      </c>
      <c r="V519" s="25">
        <f ca="1">VLOOKUP(CONCATENATE($F519," ",$G519),AllocFactorMatrix,(V$4+1),FALSE)*$E520</f>
        <v>0</v>
      </c>
      <c r="W519" s="25">
        <f t="shared" ca="1" si="249"/>
        <v>0</v>
      </c>
      <c r="X519" s="25">
        <f ca="1">VLOOKUP(CONCATENATE($F519," ",$G519),AllocFactorMatrix,(X$4+1),FALSE)*$E520</f>
        <v>0</v>
      </c>
      <c r="Y519" s="25">
        <f ca="1">VLOOKUP(CONCATENATE($F519," ",$G519),AllocFactorMatrix,(Y$4+1),FALSE)*$E520</f>
        <v>0</v>
      </c>
      <c r="Z519" s="25">
        <f t="shared" ca="1" si="244"/>
        <v>0</v>
      </c>
      <c r="AA519" s="25">
        <f ca="1">VLOOKUP(CONCATENATE($F519," ",$G519),AllocFactorMatrix,(AA$4+1),FALSE)*$E520</f>
        <v>0</v>
      </c>
      <c r="AB519" s="25">
        <f ca="1">VLOOKUP(CONCATENATE($F519," ",$G519),AllocFactorMatrix,(AB$4+1),FALSE)*$E520</f>
        <v>0</v>
      </c>
      <c r="AC519" s="25">
        <f ca="1">VLOOKUP(CONCATENATE($F519," ",$G519),AllocFactorMatrix,(AC$4+1),FALSE)*$E520</f>
        <v>0</v>
      </c>
    </row>
    <row r="520" spans="5:29" collapsed="1">
      <c r="E520" s="22">
        <v>0</v>
      </c>
      <c r="F520" s="61" t="str">
        <f>+F2097</f>
        <v>TDOMX</v>
      </c>
      <c r="G520" s="20" t="str">
        <f>$G$15</f>
        <v>TOTAL</v>
      </c>
      <c r="H520" s="24">
        <f t="shared" ca="1" si="239"/>
        <v>0</v>
      </c>
      <c r="I520" s="25">
        <f ca="1">VLOOKUP(CONCATENATE($F520," ",$G520),AllocFactorMatrix,(I$4+1),FALSE)*$E520</f>
        <v>0</v>
      </c>
      <c r="J520" s="25">
        <f ca="1">VLOOKUP(CONCATENATE($F520," ",$G520),AllocFactorMatrix,(J$4+1),FALSE)*$E520</f>
        <v>0</v>
      </c>
      <c r="K520" s="25">
        <f ca="1">VLOOKUP(CONCATENATE($F520," ",$G520),AllocFactorMatrix,(K$4+1),FALSE)*$E520</f>
        <v>0</v>
      </c>
      <c r="L520" s="25">
        <f ca="1">VLOOKUP(CONCATENATE($F520," ",$G520),AllocFactorMatrix,(L$4+1),FALSE)*$E520</f>
        <v>0</v>
      </c>
      <c r="M520" s="25">
        <f t="shared" ca="1" si="247"/>
        <v>0</v>
      </c>
      <c r="N520" s="25">
        <f ca="1">VLOOKUP(CONCATENATE($F520," ",$G520),AllocFactorMatrix,(N$4+1),FALSE)*$E520</f>
        <v>0</v>
      </c>
      <c r="O520" s="25">
        <f ca="1">VLOOKUP(CONCATENATE($F520," ",$G520),AllocFactorMatrix,(O$4+1),FALSE)*$E520</f>
        <v>0</v>
      </c>
      <c r="P520" s="25">
        <f ca="1">VLOOKUP(CONCATENATE($F520," ",$G520),AllocFactorMatrix,(P$4+1),FALSE)*$E520</f>
        <v>0</v>
      </c>
      <c r="Q520" s="25">
        <f ca="1">VLOOKUP(CONCATENATE($F520," ",$G520),AllocFactorMatrix,(Q$4+1),FALSE)*$E520</f>
        <v>0</v>
      </c>
      <c r="R520" s="25">
        <f t="shared" ca="1" si="248"/>
        <v>0</v>
      </c>
      <c r="S520" s="25">
        <f ca="1">VLOOKUP(CONCATENATE($F520," ",$G520),AllocFactorMatrix,(S$4+1),FALSE)*$E520</f>
        <v>0</v>
      </c>
      <c r="T520" s="25">
        <f ca="1">VLOOKUP(CONCATENATE($F520," ",$G520),AllocFactorMatrix,(T$4+1),FALSE)*$E520</f>
        <v>0</v>
      </c>
      <c r="U520" s="25">
        <f ca="1">VLOOKUP(CONCATENATE($F520," ",$G520),AllocFactorMatrix,(U$4+1),FALSE)*$E520</f>
        <v>0</v>
      </c>
      <c r="V520" s="25">
        <f ca="1">VLOOKUP(CONCATENATE($F520," ",$G520),AllocFactorMatrix,(V$4+1),FALSE)*$E520</f>
        <v>0</v>
      </c>
      <c r="W520" s="25">
        <f t="shared" ca="1" si="249"/>
        <v>0</v>
      </c>
      <c r="X520" s="25">
        <f ca="1">VLOOKUP(CONCATENATE($F520," ",$G520),AllocFactorMatrix,(X$4+1),FALSE)*$E520</f>
        <v>0</v>
      </c>
      <c r="Y520" s="25">
        <f ca="1">VLOOKUP(CONCATENATE($F520," ",$G520),AllocFactorMatrix,(Y$4+1),FALSE)*$E520</f>
        <v>0</v>
      </c>
      <c r="Z520" s="25">
        <f t="shared" ca="1" si="244"/>
        <v>0</v>
      </c>
      <c r="AA520" s="25">
        <f ca="1">VLOOKUP(CONCATENATE($F520," ",$G520),AllocFactorMatrix,(AA$4+1),FALSE)*$E520</f>
        <v>0</v>
      </c>
      <c r="AB520" s="25">
        <f ca="1">VLOOKUP(CONCATENATE($F520," ",$G520),AllocFactorMatrix,(AB$4+1),FALSE)*$E520</f>
        <v>0</v>
      </c>
      <c r="AC520" s="25">
        <f ca="1">VLOOKUP(CONCATENATE($F520," ",$G520),AllocFactorMatrix,(AC$4+1),FALSE)*$E520</f>
        <v>0</v>
      </c>
    </row>
    <row r="521" spans="5:29" hidden="1" outlineLevel="1">
      <c r="F521" s="61" t="str">
        <f>F528</f>
        <v>RSALE</v>
      </c>
      <c r="G521" s="20" t="str">
        <f>$G$8</f>
        <v>PRODUCTION</v>
      </c>
      <c r="H521" s="24">
        <f t="shared" ca="1" si="239"/>
        <v>0</v>
      </c>
      <c r="I521" s="25">
        <f ca="1">VLOOKUP(CONCATENATE($F521," ",$G521),AllocFactorMatrix,(I$4+1),FALSE)*$E528</f>
        <v>0</v>
      </c>
      <c r="J521" s="25">
        <f ca="1">VLOOKUP(CONCATENATE($F521," ",$G521),AllocFactorMatrix,(J$4+1),FALSE)*$E528</f>
        <v>0</v>
      </c>
      <c r="K521" s="25">
        <f ca="1">VLOOKUP(CONCATENATE($F521," ",$G521),AllocFactorMatrix,(K$4+1),FALSE)*$E528</f>
        <v>0</v>
      </c>
      <c r="L521" s="25">
        <f ca="1">VLOOKUP(CONCATENATE($F521," ",$G521),AllocFactorMatrix,(L$4+1),FALSE)*$E528</f>
        <v>0</v>
      </c>
      <c r="M521" s="25">
        <f t="shared" ref="M521:M528" ca="1" si="250">SUBTOTAL(9,J521:L521)</f>
        <v>0</v>
      </c>
      <c r="N521" s="25">
        <f ca="1">VLOOKUP(CONCATENATE($F521," ",$G521),AllocFactorMatrix,(N$4+1),FALSE)*$E528</f>
        <v>0</v>
      </c>
      <c r="O521" s="25">
        <f ca="1">VLOOKUP(CONCATENATE($F521," ",$G521),AllocFactorMatrix,(O$4+1),FALSE)*$E528</f>
        <v>0</v>
      </c>
      <c r="P521" s="25">
        <f ca="1">VLOOKUP(CONCATENATE($F521," ",$G521),AllocFactorMatrix,(P$4+1),FALSE)*$E528</f>
        <v>0</v>
      </c>
      <c r="Q521" s="25">
        <f ca="1">VLOOKUP(CONCATENATE($F521," ",$G521),AllocFactorMatrix,(Q$4+1),FALSE)*$E528</f>
        <v>0</v>
      </c>
      <c r="R521" s="25">
        <f ca="1">SUBTOTAL(9,N521:Q521)</f>
        <v>0</v>
      </c>
      <c r="S521" s="25">
        <f ca="1">VLOOKUP(CONCATENATE($F521," ",$G521),AllocFactorMatrix,(S$4+1),FALSE)*$E528</f>
        <v>0</v>
      </c>
      <c r="T521" s="25">
        <f ca="1">VLOOKUP(CONCATENATE($F521," ",$G521),AllocFactorMatrix,(T$4+1),FALSE)*$E528</f>
        <v>0</v>
      </c>
      <c r="U521" s="25">
        <f ca="1">VLOOKUP(CONCATENATE($F521," ",$G521),AllocFactorMatrix,(U$4+1),FALSE)*$E528</f>
        <v>0</v>
      </c>
      <c r="V521" s="25">
        <f ca="1">VLOOKUP(CONCATENATE($F521," ",$G521),AllocFactorMatrix,(V$4+1),FALSE)*$E528</f>
        <v>0</v>
      </c>
      <c r="W521" s="25">
        <f ca="1">SUBTOTAL(9,S521:V521)</f>
        <v>0</v>
      </c>
      <c r="X521" s="25">
        <f ca="1">VLOOKUP(CONCATENATE($F521," ",$G521),AllocFactorMatrix,(X$4+1),FALSE)*$E528</f>
        <v>0</v>
      </c>
      <c r="Y521" s="25">
        <f ca="1">VLOOKUP(CONCATENATE($F521," ",$G521),AllocFactorMatrix,(Y$4+1),FALSE)*$E528</f>
        <v>0</v>
      </c>
      <c r="Z521" s="25">
        <f t="shared" ca="1" si="244"/>
        <v>0</v>
      </c>
      <c r="AA521" s="25">
        <f ca="1">VLOOKUP(CONCATENATE($F521," ",$G521),AllocFactorMatrix,(AA$4+1),FALSE)*$E528</f>
        <v>0</v>
      </c>
      <c r="AB521" s="25">
        <f ca="1">VLOOKUP(CONCATENATE($F521," ",$G521),AllocFactorMatrix,(AB$4+1),FALSE)*$E528</f>
        <v>0</v>
      </c>
      <c r="AC521" s="25">
        <f ca="1">VLOOKUP(CONCATENATE($F521," ",$G521),AllocFactorMatrix,(AC$4+1),FALSE)*$E528</f>
        <v>0</v>
      </c>
    </row>
    <row r="522" spans="5:29" hidden="1" outlineLevel="1">
      <c r="F522" s="61" t="str">
        <f>F528</f>
        <v>RSALE</v>
      </c>
      <c r="G522" s="20" t="str">
        <f>$G$9</f>
        <v>BULKTRAN</v>
      </c>
      <c r="H522" s="24">
        <f t="shared" ca="1" si="239"/>
        <v>0</v>
      </c>
      <c r="I522" s="25">
        <f ca="1">VLOOKUP(CONCATENATE($F522," ",$G522),AllocFactorMatrix,(I$4+1),FALSE)*$E528</f>
        <v>0</v>
      </c>
      <c r="J522" s="25">
        <f ca="1">VLOOKUP(CONCATENATE($F522," ",$G522),AllocFactorMatrix,(J$4+1),FALSE)*$E528</f>
        <v>0</v>
      </c>
      <c r="K522" s="25">
        <f ca="1">VLOOKUP(CONCATENATE($F522," ",$G522),AllocFactorMatrix,(K$4+1),FALSE)*$E528</f>
        <v>0</v>
      </c>
      <c r="L522" s="25">
        <f ca="1">VLOOKUP(CONCATENATE($F522," ",$G522),AllocFactorMatrix,(L$4+1),FALSE)*$E528</f>
        <v>0</v>
      </c>
      <c r="M522" s="25">
        <f t="shared" ca="1" si="250"/>
        <v>0</v>
      </c>
      <c r="N522" s="25">
        <f ca="1">VLOOKUP(CONCATENATE($F522," ",$G522),AllocFactorMatrix,(N$4+1),FALSE)*$E528</f>
        <v>0</v>
      </c>
      <c r="O522" s="25">
        <f ca="1">VLOOKUP(CONCATENATE($F522," ",$G522),AllocFactorMatrix,(O$4+1),FALSE)*$E528</f>
        <v>0</v>
      </c>
      <c r="P522" s="25">
        <f ca="1">VLOOKUP(CONCATENATE($F522," ",$G522),AllocFactorMatrix,(P$4+1),FALSE)*$E528</f>
        <v>0</v>
      </c>
      <c r="Q522" s="25">
        <f ca="1">VLOOKUP(CONCATENATE($F522," ",$G522),AllocFactorMatrix,(Q$4+1),FALSE)*$E528</f>
        <v>0</v>
      </c>
      <c r="R522" s="25">
        <f t="shared" ref="R522:R528" ca="1" si="251">SUBTOTAL(9,N522:Q522)</f>
        <v>0</v>
      </c>
      <c r="S522" s="25">
        <f ca="1">VLOOKUP(CONCATENATE($F522," ",$G522),AllocFactorMatrix,(S$4+1),FALSE)*$E528</f>
        <v>0</v>
      </c>
      <c r="T522" s="25">
        <f ca="1">VLOOKUP(CONCATENATE($F522," ",$G522),AllocFactorMatrix,(T$4+1),FALSE)*$E528</f>
        <v>0</v>
      </c>
      <c r="U522" s="25">
        <f ca="1">VLOOKUP(CONCATENATE($F522," ",$G522),AllocFactorMatrix,(U$4+1),FALSE)*$E528</f>
        <v>0</v>
      </c>
      <c r="V522" s="25">
        <f ca="1">VLOOKUP(CONCATENATE($F522," ",$G522),AllocFactorMatrix,(V$4+1),FALSE)*$E528</f>
        <v>0</v>
      </c>
      <c r="W522" s="25">
        <f t="shared" ref="W522:W528" ca="1" si="252">SUBTOTAL(9,S522:V522)</f>
        <v>0</v>
      </c>
      <c r="X522" s="25">
        <f ca="1">VLOOKUP(CONCATENATE($F522," ",$G522),AllocFactorMatrix,(X$4+1),FALSE)*$E528</f>
        <v>0</v>
      </c>
      <c r="Y522" s="25">
        <f ca="1">VLOOKUP(CONCATENATE($F522," ",$G522),AllocFactorMatrix,(Y$4+1),FALSE)*$E528</f>
        <v>0</v>
      </c>
      <c r="Z522" s="25">
        <f t="shared" ca="1" si="244"/>
        <v>0</v>
      </c>
      <c r="AA522" s="25">
        <f ca="1">VLOOKUP(CONCATENATE($F522," ",$G522),AllocFactorMatrix,(AA$4+1),FALSE)*$E528</f>
        <v>0</v>
      </c>
      <c r="AB522" s="25">
        <f ca="1">VLOOKUP(CONCATENATE($F522," ",$G522),AllocFactorMatrix,(AB$4+1),FALSE)*$E528</f>
        <v>0</v>
      </c>
      <c r="AC522" s="25">
        <f ca="1">VLOOKUP(CONCATENATE($F522," ",$G522),AllocFactorMatrix,(AC$4+1),FALSE)*$E528</f>
        <v>0</v>
      </c>
    </row>
    <row r="523" spans="5:29" hidden="1" outlineLevel="1">
      <c r="F523" s="61" t="str">
        <f>F528</f>
        <v>RSALE</v>
      </c>
      <c r="G523" s="20" t="str">
        <f>$G$10</f>
        <v>SUBTRAN</v>
      </c>
      <c r="H523" s="24">
        <f t="shared" ca="1" si="239"/>
        <v>0</v>
      </c>
      <c r="I523" s="25">
        <f ca="1">VLOOKUP(CONCATENATE($F523," ",$G523),AllocFactorMatrix,(I$4+1),FALSE)*$E528</f>
        <v>0</v>
      </c>
      <c r="J523" s="25">
        <f ca="1">VLOOKUP(CONCATENATE($F523," ",$G523),AllocFactorMatrix,(J$4+1),FALSE)*$E528</f>
        <v>0</v>
      </c>
      <c r="K523" s="25">
        <f ca="1">VLOOKUP(CONCATENATE($F523," ",$G523),AllocFactorMatrix,(K$4+1),FALSE)*$E528</f>
        <v>0</v>
      </c>
      <c r="L523" s="25">
        <f ca="1">VLOOKUP(CONCATENATE($F523," ",$G523),AllocFactorMatrix,(L$4+1),FALSE)*$E528</f>
        <v>0</v>
      </c>
      <c r="M523" s="25">
        <f t="shared" ca="1" si="250"/>
        <v>0</v>
      </c>
      <c r="N523" s="25">
        <f ca="1">VLOOKUP(CONCATENATE($F523," ",$G523),AllocFactorMatrix,(N$4+1),FALSE)*$E528</f>
        <v>0</v>
      </c>
      <c r="O523" s="25">
        <f ca="1">VLOOKUP(CONCATENATE($F523," ",$G523),AllocFactorMatrix,(O$4+1),FALSE)*$E528</f>
        <v>0</v>
      </c>
      <c r="P523" s="25">
        <f ca="1">VLOOKUP(CONCATENATE($F523," ",$G523),AllocFactorMatrix,(P$4+1),FALSE)*$E528</f>
        <v>0</v>
      </c>
      <c r="Q523" s="25">
        <f ca="1">VLOOKUP(CONCATENATE($F523," ",$G523),AllocFactorMatrix,(Q$4+1),FALSE)*$E528</f>
        <v>0</v>
      </c>
      <c r="R523" s="25">
        <f t="shared" ca="1" si="251"/>
        <v>0</v>
      </c>
      <c r="S523" s="25">
        <f ca="1">VLOOKUP(CONCATENATE($F523," ",$G523),AllocFactorMatrix,(S$4+1),FALSE)*$E528</f>
        <v>0</v>
      </c>
      <c r="T523" s="25">
        <f ca="1">VLOOKUP(CONCATENATE($F523," ",$G523),AllocFactorMatrix,(T$4+1),FALSE)*$E528</f>
        <v>0</v>
      </c>
      <c r="U523" s="25">
        <f ca="1">VLOOKUP(CONCATENATE($F523," ",$G523),AllocFactorMatrix,(U$4+1),FALSE)*$E528</f>
        <v>0</v>
      </c>
      <c r="V523" s="25">
        <f ca="1">VLOOKUP(CONCATENATE($F523," ",$G523),AllocFactorMatrix,(V$4+1),FALSE)*$E528</f>
        <v>0</v>
      </c>
      <c r="W523" s="25">
        <f t="shared" ca="1" si="252"/>
        <v>0</v>
      </c>
      <c r="X523" s="25">
        <f ca="1">VLOOKUP(CONCATENATE($F523," ",$G523),AllocFactorMatrix,(X$4+1),FALSE)*$E528</f>
        <v>0</v>
      </c>
      <c r="Y523" s="25">
        <f ca="1">VLOOKUP(CONCATENATE($F523," ",$G523),AllocFactorMatrix,(Y$4+1),FALSE)*$E528</f>
        <v>0</v>
      </c>
      <c r="Z523" s="25">
        <f t="shared" ca="1" si="244"/>
        <v>0</v>
      </c>
      <c r="AA523" s="25">
        <f ca="1">VLOOKUP(CONCATENATE($F523," ",$G523),AllocFactorMatrix,(AA$4+1),FALSE)*$E528</f>
        <v>0</v>
      </c>
      <c r="AB523" s="25">
        <f ca="1">VLOOKUP(CONCATENATE($F523," ",$G523),AllocFactorMatrix,(AB$4+1),FALSE)*$E528</f>
        <v>0</v>
      </c>
      <c r="AC523" s="25">
        <f ca="1">VLOOKUP(CONCATENATE($F523," ",$G523),AllocFactorMatrix,(AC$4+1),FALSE)*$E528</f>
        <v>0</v>
      </c>
    </row>
    <row r="524" spans="5:29" hidden="1" outlineLevel="1">
      <c r="F524" s="61" t="str">
        <f>F528</f>
        <v>RSALE</v>
      </c>
      <c r="G524" s="20" t="str">
        <f>$G$11</f>
        <v>DISTPRI</v>
      </c>
      <c r="H524" s="24">
        <f t="shared" ca="1" si="239"/>
        <v>0</v>
      </c>
      <c r="I524" s="25">
        <f ca="1">VLOOKUP(CONCATENATE($F524," ",$G524),AllocFactorMatrix,(I$4+1),FALSE)*$E528</f>
        <v>0</v>
      </c>
      <c r="J524" s="25">
        <f ca="1">VLOOKUP(CONCATENATE($F524," ",$G524),AllocFactorMatrix,(J$4+1),FALSE)*$E528</f>
        <v>0</v>
      </c>
      <c r="K524" s="25">
        <f ca="1">VLOOKUP(CONCATENATE($F524," ",$G524),AllocFactorMatrix,(K$4+1),FALSE)*$E528</f>
        <v>0</v>
      </c>
      <c r="L524" s="25">
        <f ca="1">VLOOKUP(CONCATENATE($F524," ",$G524),AllocFactorMatrix,(L$4+1),FALSE)*$E528</f>
        <v>0</v>
      </c>
      <c r="M524" s="25">
        <f t="shared" ca="1" si="250"/>
        <v>0</v>
      </c>
      <c r="N524" s="25">
        <f ca="1">VLOOKUP(CONCATENATE($F524," ",$G524),AllocFactorMatrix,(N$4+1),FALSE)*$E528</f>
        <v>0</v>
      </c>
      <c r="O524" s="25">
        <f ca="1">VLOOKUP(CONCATENATE($F524," ",$G524),AllocFactorMatrix,(O$4+1),FALSE)*$E528</f>
        <v>0</v>
      </c>
      <c r="P524" s="25">
        <f ca="1">VLOOKUP(CONCATENATE($F524," ",$G524),AllocFactorMatrix,(P$4+1),FALSE)*$E528</f>
        <v>0</v>
      </c>
      <c r="Q524" s="25">
        <f ca="1">VLOOKUP(CONCATENATE($F524," ",$G524),AllocFactorMatrix,(Q$4+1),FALSE)*$E528</f>
        <v>0</v>
      </c>
      <c r="R524" s="25">
        <f t="shared" ca="1" si="251"/>
        <v>0</v>
      </c>
      <c r="S524" s="25">
        <f ca="1">VLOOKUP(CONCATENATE($F524," ",$G524),AllocFactorMatrix,(S$4+1),FALSE)*$E528</f>
        <v>0</v>
      </c>
      <c r="T524" s="25">
        <f ca="1">VLOOKUP(CONCATENATE($F524," ",$G524),AllocFactorMatrix,(T$4+1),FALSE)*$E528</f>
        <v>0</v>
      </c>
      <c r="U524" s="25">
        <f ca="1">VLOOKUP(CONCATENATE($F524," ",$G524),AllocFactorMatrix,(U$4+1),FALSE)*$E528</f>
        <v>0</v>
      </c>
      <c r="V524" s="25">
        <f ca="1">VLOOKUP(CONCATENATE($F524," ",$G524),AllocFactorMatrix,(V$4+1),FALSE)*$E528</f>
        <v>0</v>
      </c>
      <c r="W524" s="25">
        <f t="shared" ca="1" si="252"/>
        <v>0</v>
      </c>
      <c r="X524" s="25">
        <f ca="1">VLOOKUP(CONCATENATE($F524," ",$G524),AllocFactorMatrix,(X$4+1),FALSE)*$E528</f>
        <v>0</v>
      </c>
      <c r="Y524" s="25">
        <f ca="1">VLOOKUP(CONCATENATE($F524," ",$G524),AllocFactorMatrix,(Y$4+1),FALSE)*$E528</f>
        <v>0</v>
      </c>
      <c r="Z524" s="25">
        <f t="shared" ca="1" si="244"/>
        <v>0</v>
      </c>
      <c r="AA524" s="25">
        <f ca="1">VLOOKUP(CONCATENATE($F524," ",$G524),AllocFactorMatrix,(AA$4+1),FALSE)*$E528</f>
        <v>0</v>
      </c>
      <c r="AB524" s="25">
        <f ca="1">VLOOKUP(CONCATENATE($F524," ",$G524),AllocFactorMatrix,(AB$4+1),FALSE)*$E528</f>
        <v>0</v>
      </c>
      <c r="AC524" s="25">
        <f ca="1">VLOOKUP(CONCATENATE($F524," ",$G524),AllocFactorMatrix,(AC$4+1),FALSE)*$E528</f>
        <v>0</v>
      </c>
    </row>
    <row r="525" spans="5:29" hidden="1" outlineLevel="1">
      <c r="F525" s="61" t="str">
        <f>F528</f>
        <v>RSALE</v>
      </c>
      <c r="G525" s="20" t="str">
        <f>$G$12</f>
        <v>DISTSEC</v>
      </c>
      <c r="H525" s="24">
        <f t="shared" ca="1" si="239"/>
        <v>0</v>
      </c>
      <c r="I525" s="25">
        <f ca="1">VLOOKUP(CONCATENATE($F525," ",$G525),AllocFactorMatrix,(I$4+1),FALSE)*$E528</f>
        <v>0</v>
      </c>
      <c r="J525" s="25">
        <f ca="1">VLOOKUP(CONCATENATE($F525," ",$G525),AllocFactorMatrix,(J$4+1),FALSE)*$E528</f>
        <v>0</v>
      </c>
      <c r="K525" s="25">
        <f ca="1">VLOOKUP(CONCATENATE($F525," ",$G525),AllocFactorMatrix,(K$4+1),FALSE)*$E528</f>
        <v>0</v>
      </c>
      <c r="L525" s="25">
        <f ca="1">VLOOKUP(CONCATENATE($F525," ",$G525),AllocFactorMatrix,(L$4+1),FALSE)*$E528</f>
        <v>0</v>
      </c>
      <c r="M525" s="25">
        <f t="shared" ca="1" si="250"/>
        <v>0</v>
      </c>
      <c r="N525" s="25">
        <f ca="1">VLOOKUP(CONCATENATE($F525," ",$G525),AllocFactorMatrix,(N$4+1),FALSE)*$E528</f>
        <v>0</v>
      </c>
      <c r="O525" s="25">
        <f ca="1">VLOOKUP(CONCATENATE($F525," ",$G525),AllocFactorMatrix,(O$4+1),FALSE)*$E528</f>
        <v>0</v>
      </c>
      <c r="P525" s="25">
        <f ca="1">VLOOKUP(CONCATENATE($F525," ",$G525),AllocFactorMatrix,(P$4+1),FALSE)*$E528</f>
        <v>0</v>
      </c>
      <c r="Q525" s="25">
        <f ca="1">VLOOKUP(CONCATENATE($F525," ",$G525),AllocFactorMatrix,(Q$4+1),FALSE)*$E528</f>
        <v>0</v>
      </c>
      <c r="R525" s="25">
        <f t="shared" ca="1" si="251"/>
        <v>0</v>
      </c>
      <c r="S525" s="25">
        <f ca="1">VLOOKUP(CONCATENATE($F525," ",$G525),AllocFactorMatrix,(S$4+1),FALSE)*$E528</f>
        <v>0</v>
      </c>
      <c r="T525" s="25">
        <f ca="1">VLOOKUP(CONCATENATE($F525," ",$G525),AllocFactorMatrix,(T$4+1),FALSE)*$E528</f>
        <v>0</v>
      </c>
      <c r="U525" s="25">
        <f ca="1">VLOOKUP(CONCATENATE($F525," ",$G525),AllocFactorMatrix,(U$4+1),FALSE)*$E528</f>
        <v>0</v>
      </c>
      <c r="V525" s="25">
        <f ca="1">VLOOKUP(CONCATENATE($F525," ",$G525),AllocFactorMatrix,(V$4+1),FALSE)*$E528</f>
        <v>0</v>
      </c>
      <c r="W525" s="25">
        <f t="shared" ca="1" si="252"/>
        <v>0</v>
      </c>
      <c r="X525" s="25">
        <f ca="1">VLOOKUP(CONCATENATE($F525," ",$G525),AllocFactorMatrix,(X$4+1),FALSE)*$E528</f>
        <v>0</v>
      </c>
      <c r="Y525" s="25">
        <f ca="1">VLOOKUP(CONCATENATE($F525," ",$G525),AllocFactorMatrix,(Y$4+1),FALSE)*$E528</f>
        <v>0</v>
      </c>
      <c r="Z525" s="25">
        <f t="shared" ca="1" si="244"/>
        <v>0</v>
      </c>
      <c r="AA525" s="25">
        <f ca="1">VLOOKUP(CONCATENATE($F525," ",$G525),AllocFactorMatrix,(AA$4+1),FALSE)*$E528</f>
        <v>0</v>
      </c>
      <c r="AB525" s="25">
        <f ca="1">VLOOKUP(CONCATENATE($F525," ",$G525),AllocFactorMatrix,(AB$4+1),FALSE)*$E528</f>
        <v>0</v>
      </c>
      <c r="AC525" s="25">
        <f ca="1">VLOOKUP(CONCATENATE($F525," ",$G525),AllocFactorMatrix,(AC$4+1),FALSE)*$E528</f>
        <v>0</v>
      </c>
    </row>
    <row r="526" spans="5:29" hidden="1" outlineLevel="1">
      <c r="F526" s="61" t="str">
        <f>F528</f>
        <v>RSALE</v>
      </c>
      <c r="G526" s="20" t="str">
        <f>$G$13</f>
        <v>ENERGY</v>
      </c>
      <c r="H526" s="24">
        <f t="shared" ca="1" si="239"/>
        <v>0</v>
      </c>
      <c r="I526" s="25">
        <f ca="1">VLOOKUP(CONCATENATE($F526," ",$G526),AllocFactorMatrix,(I$4+1),FALSE)*$E528</f>
        <v>0</v>
      </c>
      <c r="J526" s="25">
        <f ca="1">VLOOKUP(CONCATENATE($F526," ",$G526),AllocFactorMatrix,(J$4+1),FALSE)*$E528</f>
        <v>0</v>
      </c>
      <c r="K526" s="25">
        <f ca="1">VLOOKUP(CONCATENATE($F526," ",$G526),AllocFactorMatrix,(K$4+1),FALSE)*$E528</f>
        <v>0</v>
      </c>
      <c r="L526" s="25">
        <f ca="1">VLOOKUP(CONCATENATE($F526," ",$G526),AllocFactorMatrix,(L$4+1),FALSE)*$E528</f>
        <v>0</v>
      </c>
      <c r="M526" s="25">
        <f t="shared" ca="1" si="250"/>
        <v>0</v>
      </c>
      <c r="N526" s="25">
        <f ca="1">VLOOKUP(CONCATENATE($F526," ",$G526),AllocFactorMatrix,(N$4+1),FALSE)*$E528</f>
        <v>0</v>
      </c>
      <c r="O526" s="25">
        <f ca="1">VLOOKUP(CONCATENATE($F526," ",$G526),AllocFactorMatrix,(O$4+1),FALSE)*$E528</f>
        <v>0</v>
      </c>
      <c r="P526" s="25">
        <f ca="1">VLOOKUP(CONCATENATE($F526," ",$G526),AllocFactorMatrix,(P$4+1),FALSE)*$E528</f>
        <v>0</v>
      </c>
      <c r="Q526" s="25">
        <f ca="1">VLOOKUP(CONCATENATE($F526," ",$G526),AllocFactorMatrix,(Q$4+1),FALSE)*$E528</f>
        <v>0</v>
      </c>
      <c r="R526" s="25">
        <f t="shared" ca="1" si="251"/>
        <v>0</v>
      </c>
      <c r="S526" s="25">
        <f ca="1">VLOOKUP(CONCATENATE($F526," ",$G526),AllocFactorMatrix,(S$4+1),FALSE)*$E528</f>
        <v>0</v>
      </c>
      <c r="T526" s="25">
        <f ca="1">VLOOKUP(CONCATENATE($F526," ",$G526),AllocFactorMatrix,(T$4+1),FALSE)*$E528</f>
        <v>0</v>
      </c>
      <c r="U526" s="25">
        <f ca="1">VLOOKUP(CONCATENATE($F526," ",$G526),AllocFactorMatrix,(U$4+1),FALSE)*$E528</f>
        <v>0</v>
      </c>
      <c r="V526" s="25">
        <f ca="1">VLOOKUP(CONCATENATE($F526," ",$G526),AllocFactorMatrix,(V$4+1),FALSE)*$E528</f>
        <v>0</v>
      </c>
      <c r="W526" s="25">
        <f t="shared" ca="1" si="252"/>
        <v>0</v>
      </c>
      <c r="X526" s="25">
        <f ca="1">VLOOKUP(CONCATENATE($F526," ",$G526),AllocFactorMatrix,(X$4+1),FALSE)*$E528</f>
        <v>0</v>
      </c>
      <c r="Y526" s="25">
        <f ca="1">VLOOKUP(CONCATENATE($F526," ",$G526),AllocFactorMatrix,(Y$4+1),FALSE)*$E528</f>
        <v>0</v>
      </c>
      <c r="Z526" s="25">
        <f t="shared" ca="1" si="244"/>
        <v>0</v>
      </c>
      <c r="AA526" s="25">
        <f ca="1">VLOOKUP(CONCATENATE($F526," ",$G526),AllocFactorMatrix,(AA$4+1),FALSE)*$E528</f>
        <v>0</v>
      </c>
      <c r="AB526" s="25">
        <f ca="1">VLOOKUP(CONCATENATE($F526," ",$G526),AllocFactorMatrix,(AB$4+1),FALSE)*$E528</f>
        <v>0</v>
      </c>
      <c r="AC526" s="25">
        <f ca="1">VLOOKUP(CONCATENATE($F526," ",$G526),AllocFactorMatrix,(AC$4+1),FALSE)*$E528</f>
        <v>0</v>
      </c>
    </row>
    <row r="527" spans="5:29" hidden="1" outlineLevel="1">
      <c r="F527" s="61" t="str">
        <f>F528</f>
        <v>RSALE</v>
      </c>
      <c r="G527" s="20" t="str">
        <f>$G$14</f>
        <v>CUSTOMER</v>
      </c>
      <c r="H527" s="24">
        <f t="shared" ca="1" si="239"/>
        <v>0</v>
      </c>
      <c r="I527" s="25">
        <f ca="1">VLOOKUP(CONCATENATE($F527," ",$G527),AllocFactorMatrix,(I$4+1),FALSE)*$E528</f>
        <v>0</v>
      </c>
      <c r="J527" s="25">
        <f ca="1">VLOOKUP(CONCATENATE($F527," ",$G527),AllocFactorMatrix,(J$4+1),FALSE)*$E528</f>
        <v>0</v>
      </c>
      <c r="K527" s="25">
        <f ca="1">VLOOKUP(CONCATENATE($F527," ",$G527),AllocFactorMatrix,(K$4+1),FALSE)*$E528</f>
        <v>0</v>
      </c>
      <c r="L527" s="25">
        <f ca="1">VLOOKUP(CONCATENATE($F527," ",$G527),AllocFactorMatrix,(L$4+1),FALSE)*$E528</f>
        <v>0</v>
      </c>
      <c r="M527" s="25">
        <f t="shared" ca="1" si="250"/>
        <v>0</v>
      </c>
      <c r="N527" s="25">
        <f ca="1">VLOOKUP(CONCATENATE($F527," ",$G527),AllocFactorMatrix,(N$4+1),FALSE)*$E528</f>
        <v>0</v>
      </c>
      <c r="O527" s="25">
        <f ca="1">VLOOKUP(CONCATENATE($F527," ",$G527),AllocFactorMatrix,(O$4+1),FALSE)*$E528</f>
        <v>0</v>
      </c>
      <c r="P527" s="25">
        <f ca="1">VLOOKUP(CONCATENATE($F527," ",$G527),AllocFactorMatrix,(P$4+1),FALSE)*$E528</f>
        <v>0</v>
      </c>
      <c r="Q527" s="25">
        <f ca="1">VLOOKUP(CONCATENATE($F527," ",$G527),AllocFactorMatrix,(Q$4+1),FALSE)*$E528</f>
        <v>0</v>
      </c>
      <c r="R527" s="25">
        <f t="shared" ca="1" si="251"/>
        <v>0</v>
      </c>
      <c r="S527" s="25">
        <f ca="1">VLOOKUP(CONCATENATE($F527," ",$G527),AllocFactorMatrix,(S$4+1),FALSE)*$E528</f>
        <v>0</v>
      </c>
      <c r="T527" s="25">
        <f ca="1">VLOOKUP(CONCATENATE($F527," ",$G527),AllocFactorMatrix,(T$4+1),FALSE)*$E528</f>
        <v>0</v>
      </c>
      <c r="U527" s="25">
        <f ca="1">VLOOKUP(CONCATENATE($F527," ",$G527),AllocFactorMatrix,(U$4+1),FALSE)*$E528</f>
        <v>0</v>
      </c>
      <c r="V527" s="25">
        <f ca="1">VLOOKUP(CONCATENATE($F527," ",$G527),AllocFactorMatrix,(V$4+1),FALSE)*$E528</f>
        <v>0</v>
      </c>
      <c r="W527" s="25">
        <f t="shared" ca="1" si="252"/>
        <v>0</v>
      </c>
      <c r="X527" s="25">
        <f ca="1">VLOOKUP(CONCATENATE($F527," ",$G527),AllocFactorMatrix,(X$4+1),FALSE)*$E528</f>
        <v>0</v>
      </c>
      <c r="Y527" s="25">
        <f ca="1">VLOOKUP(CONCATENATE($F527," ",$G527),AllocFactorMatrix,(Y$4+1),FALSE)*$E528</f>
        <v>0</v>
      </c>
      <c r="Z527" s="25">
        <f t="shared" ca="1" si="244"/>
        <v>0</v>
      </c>
      <c r="AA527" s="25">
        <f ca="1">VLOOKUP(CONCATENATE($F527," ",$G527),AllocFactorMatrix,(AA$4+1),FALSE)*$E528</f>
        <v>0</v>
      </c>
      <c r="AB527" s="25">
        <f ca="1">VLOOKUP(CONCATENATE($F527," ",$G527),AllocFactorMatrix,(AB$4+1),FALSE)*$E528</f>
        <v>0</v>
      </c>
      <c r="AC527" s="25">
        <f ca="1">VLOOKUP(CONCATENATE($F527," ",$G527),AllocFactorMatrix,(AC$4+1),FALSE)*$E528</f>
        <v>0</v>
      </c>
    </row>
    <row r="528" spans="5:29" collapsed="1">
      <c r="E528" s="22">
        <v>0</v>
      </c>
      <c r="F528" s="61" t="s">
        <v>72</v>
      </c>
      <c r="G528" s="20" t="str">
        <f>$G$15</f>
        <v>TOTAL</v>
      </c>
      <c r="H528" s="24">
        <f t="shared" ca="1" si="239"/>
        <v>0</v>
      </c>
      <c r="I528" s="25">
        <f ca="1">VLOOKUP(CONCATENATE($F528," ",$G528),AllocFactorMatrix,(I$4+1),FALSE)*$E528</f>
        <v>0</v>
      </c>
      <c r="J528" s="25">
        <f ca="1">VLOOKUP(CONCATENATE($F528," ",$G528),AllocFactorMatrix,(J$4+1),FALSE)*$E528</f>
        <v>0</v>
      </c>
      <c r="K528" s="25">
        <f ca="1">VLOOKUP(CONCATENATE($F528," ",$G528),AllocFactorMatrix,(K$4+1),FALSE)*$E528</f>
        <v>0</v>
      </c>
      <c r="L528" s="25">
        <f ca="1">VLOOKUP(CONCATENATE($F528," ",$G528),AllocFactorMatrix,(L$4+1),FALSE)*$E528</f>
        <v>0</v>
      </c>
      <c r="M528" s="25">
        <f t="shared" ca="1" si="250"/>
        <v>0</v>
      </c>
      <c r="N528" s="25">
        <f ca="1">VLOOKUP(CONCATENATE($F528," ",$G528),AllocFactorMatrix,(N$4+1),FALSE)*$E528</f>
        <v>0</v>
      </c>
      <c r="O528" s="25">
        <f ca="1">VLOOKUP(CONCATENATE($F528," ",$G528),AllocFactorMatrix,(O$4+1),FALSE)*$E528</f>
        <v>0</v>
      </c>
      <c r="P528" s="25">
        <f ca="1">VLOOKUP(CONCATENATE($F528," ",$G528),AllocFactorMatrix,(P$4+1),FALSE)*$E528</f>
        <v>0</v>
      </c>
      <c r="Q528" s="25">
        <f ca="1">VLOOKUP(CONCATENATE($F528," ",$G528),AllocFactorMatrix,(Q$4+1),FALSE)*$E528</f>
        <v>0</v>
      </c>
      <c r="R528" s="25">
        <f t="shared" ca="1" si="251"/>
        <v>0</v>
      </c>
      <c r="S528" s="25">
        <f ca="1">VLOOKUP(CONCATENATE($F528," ",$G528),AllocFactorMatrix,(S$4+1),FALSE)*$E528</f>
        <v>0</v>
      </c>
      <c r="T528" s="25">
        <f ca="1">VLOOKUP(CONCATENATE($F528," ",$G528),AllocFactorMatrix,(T$4+1),FALSE)*$E528</f>
        <v>0</v>
      </c>
      <c r="U528" s="25">
        <f ca="1">VLOOKUP(CONCATENATE($F528," ",$G528),AllocFactorMatrix,(U$4+1),FALSE)*$E528</f>
        <v>0</v>
      </c>
      <c r="V528" s="25">
        <f ca="1">VLOOKUP(CONCATENATE($F528," ",$G528),AllocFactorMatrix,(V$4+1),FALSE)*$E528</f>
        <v>0</v>
      </c>
      <c r="W528" s="25">
        <f t="shared" ca="1" si="252"/>
        <v>0</v>
      </c>
      <c r="X528" s="25">
        <f ca="1">VLOOKUP(CONCATENATE($F528," ",$G528),AllocFactorMatrix,(X$4+1),FALSE)*$E528</f>
        <v>0</v>
      </c>
      <c r="Y528" s="25">
        <f ca="1">VLOOKUP(CONCATENATE($F528," ",$G528),AllocFactorMatrix,(Y$4+1),FALSE)*$E528</f>
        <v>0</v>
      </c>
      <c r="Z528" s="25">
        <f t="shared" ca="1" si="244"/>
        <v>0</v>
      </c>
      <c r="AA528" s="25">
        <f ca="1">VLOOKUP(CONCATENATE($F528," ",$G528),AllocFactorMatrix,(AA$4+1),FALSE)*$E528</f>
        <v>0</v>
      </c>
      <c r="AB528" s="25">
        <f ca="1">VLOOKUP(CONCATENATE($F528," ",$G528),AllocFactorMatrix,(AB$4+1),FALSE)*$E528</f>
        <v>0</v>
      </c>
      <c r="AC528" s="25">
        <f ca="1">VLOOKUP(CONCATENATE($F528," ",$G528),AllocFactorMatrix,(AC$4+1),FALSE)*$E528</f>
        <v>0</v>
      </c>
    </row>
    <row r="529" spans="5:29" hidden="1" outlineLevel="1">
      <c r="F529" s="61" t="str">
        <f>F536</f>
        <v>LABOR_M</v>
      </c>
      <c r="G529" s="20" t="str">
        <f>$G$8</f>
        <v>PRODUCTION</v>
      </c>
      <c r="H529" s="24">
        <f t="shared" ca="1" si="239"/>
        <v>0</v>
      </c>
      <c r="I529" s="25">
        <f ca="1">VLOOKUP(CONCATENATE($F529," ",$G529),AllocFactorMatrix,(I$4+1),FALSE)*$E536</f>
        <v>0</v>
      </c>
      <c r="J529" s="25">
        <f ca="1">VLOOKUP(CONCATENATE($F529," ",$G529),AllocFactorMatrix,(J$4+1),FALSE)*$E536</f>
        <v>0</v>
      </c>
      <c r="K529" s="25">
        <f ca="1">VLOOKUP(CONCATENATE($F529," ",$G529),AllocFactorMatrix,(K$4+1),FALSE)*$E536</f>
        <v>0</v>
      </c>
      <c r="L529" s="25">
        <f ca="1">VLOOKUP(CONCATENATE($F529," ",$G529),AllocFactorMatrix,(L$4+1),FALSE)*$E536</f>
        <v>0</v>
      </c>
      <c r="M529" s="25">
        <f t="shared" ref="M529:M536" ca="1" si="253">SUBTOTAL(9,J529:L529)</f>
        <v>0</v>
      </c>
      <c r="N529" s="25">
        <f ca="1">VLOOKUP(CONCATENATE($F529," ",$G529),AllocFactorMatrix,(N$4+1),FALSE)*$E536</f>
        <v>0</v>
      </c>
      <c r="O529" s="25">
        <f ca="1">VLOOKUP(CONCATENATE($F529," ",$G529),AllocFactorMatrix,(O$4+1),FALSE)*$E536</f>
        <v>0</v>
      </c>
      <c r="P529" s="25">
        <f ca="1">VLOOKUP(CONCATENATE($F529," ",$G529),AllocFactorMatrix,(P$4+1),FALSE)*$E536</f>
        <v>0</v>
      </c>
      <c r="Q529" s="25">
        <f ca="1">VLOOKUP(CONCATENATE($F529," ",$G529),AllocFactorMatrix,(Q$4+1),FALSE)*$E536</f>
        <v>0</v>
      </c>
      <c r="R529" s="25">
        <f ca="1">SUBTOTAL(9,N529:Q529)</f>
        <v>0</v>
      </c>
      <c r="S529" s="25">
        <f ca="1">VLOOKUP(CONCATENATE($F529," ",$G529),AllocFactorMatrix,(S$4+1),FALSE)*$E536</f>
        <v>0</v>
      </c>
      <c r="T529" s="25">
        <f ca="1">VLOOKUP(CONCATENATE($F529," ",$G529),AllocFactorMatrix,(T$4+1),FALSE)*$E536</f>
        <v>0</v>
      </c>
      <c r="U529" s="25">
        <f ca="1">VLOOKUP(CONCATENATE($F529," ",$G529),AllocFactorMatrix,(U$4+1),FALSE)*$E536</f>
        <v>0</v>
      </c>
      <c r="V529" s="25">
        <f ca="1">VLOOKUP(CONCATENATE($F529," ",$G529),AllocFactorMatrix,(V$4+1),FALSE)*$E536</f>
        <v>0</v>
      </c>
      <c r="W529" s="25">
        <f ca="1">SUBTOTAL(9,S529:V529)</f>
        <v>0</v>
      </c>
      <c r="X529" s="25">
        <f ca="1">VLOOKUP(CONCATENATE($F529," ",$G529),AllocFactorMatrix,(X$4+1),FALSE)*$E536</f>
        <v>0</v>
      </c>
      <c r="Y529" s="25">
        <f ca="1">VLOOKUP(CONCATENATE($F529," ",$G529),AllocFactorMatrix,(Y$4+1),FALSE)*$E536</f>
        <v>0</v>
      </c>
      <c r="Z529" s="25">
        <f t="shared" ref="Z529:Z536" ca="1" si="254">SUBTOTAL(9,X529:Y529)</f>
        <v>0</v>
      </c>
      <c r="AA529" s="25">
        <f ca="1">VLOOKUP(CONCATENATE($F529," ",$G529),AllocFactorMatrix,(AA$4+1),FALSE)*$E536</f>
        <v>0</v>
      </c>
      <c r="AB529" s="25">
        <f ca="1">VLOOKUP(CONCATENATE($F529," ",$G529),AllocFactorMatrix,(AB$4+1),FALSE)*$E536</f>
        <v>0</v>
      </c>
      <c r="AC529" s="25">
        <f ca="1">VLOOKUP(CONCATENATE($F529," ",$G529),AllocFactorMatrix,(AC$4+1),FALSE)*$E536</f>
        <v>0</v>
      </c>
    </row>
    <row r="530" spans="5:29" hidden="1" outlineLevel="1">
      <c r="F530" s="61" t="str">
        <f>F536</f>
        <v>LABOR_M</v>
      </c>
      <c r="G530" s="20" t="str">
        <f>$G$9</f>
        <v>BULKTRAN</v>
      </c>
      <c r="H530" s="24">
        <f t="shared" ca="1" si="239"/>
        <v>0</v>
      </c>
      <c r="I530" s="25">
        <f ca="1">VLOOKUP(CONCATENATE($F530," ",$G530),AllocFactorMatrix,(I$4+1),FALSE)*$E536</f>
        <v>0</v>
      </c>
      <c r="J530" s="25">
        <f ca="1">VLOOKUP(CONCATENATE($F530," ",$G530),AllocFactorMatrix,(J$4+1),FALSE)*$E536</f>
        <v>0</v>
      </c>
      <c r="K530" s="25">
        <f ca="1">VLOOKUP(CONCATENATE($F530," ",$G530),AllocFactorMatrix,(K$4+1),FALSE)*$E536</f>
        <v>0</v>
      </c>
      <c r="L530" s="25">
        <f ca="1">VLOOKUP(CONCATENATE($F530," ",$G530),AllocFactorMatrix,(L$4+1),FALSE)*$E536</f>
        <v>0</v>
      </c>
      <c r="M530" s="25">
        <f t="shared" ca="1" si="253"/>
        <v>0</v>
      </c>
      <c r="N530" s="25">
        <f ca="1">VLOOKUP(CONCATENATE($F530," ",$G530),AllocFactorMatrix,(N$4+1),FALSE)*$E536</f>
        <v>0</v>
      </c>
      <c r="O530" s="25">
        <f ca="1">VLOOKUP(CONCATENATE($F530," ",$G530),AllocFactorMatrix,(O$4+1),FALSE)*$E536</f>
        <v>0</v>
      </c>
      <c r="P530" s="25">
        <f ca="1">VLOOKUP(CONCATENATE($F530," ",$G530),AllocFactorMatrix,(P$4+1),FALSE)*$E536</f>
        <v>0</v>
      </c>
      <c r="Q530" s="25">
        <f ca="1">VLOOKUP(CONCATENATE($F530," ",$G530),AllocFactorMatrix,(Q$4+1),FALSE)*$E536</f>
        <v>0</v>
      </c>
      <c r="R530" s="25">
        <f t="shared" ref="R530:R536" ca="1" si="255">SUBTOTAL(9,N530:Q530)</f>
        <v>0</v>
      </c>
      <c r="S530" s="25">
        <f ca="1">VLOOKUP(CONCATENATE($F530," ",$G530),AllocFactorMatrix,(S$4+1),FALSE)*$E536</f>
        <v>0</v>
      </c>
      <c r="T530" s="25">
        <f ca="1">VLOOKUP(CONCATENATE($F530," ",$G530),AllocFactorMatrix,(T$4+1),FALSE)*$E536</f>
        <v>0</v>
      </c>
      <c r="U530" s="25">
        <f ca="1">VLOOKUP(CONCATENATE($F530," ",$G530),AllocFactorMatrix,(U$4+1),FALSE)*$E536</f>
        <v>0</v>
      </c>
      <c r="V530" s="25">
        <f ca="1">VLOOKUP(CONCATENATE($F530," ",$G530),AllocFactorMatrix,(V$4+1),FALSE)*$E536</f>
        <v>0</v>
      </c>
      <c r="W530" s="25">
        <f t="shared" ref="W530:W536" ca="1" si="256">SUBTOTAL(9,S530:V530)</f>
        <v>0</v>
      </c>
      <c r="X530" s="25">
        <f ca="1">VLOOKUP(CONCATENATE($F530," ",$G530),AllocFactorMatrix,(X$4+1),FALSE)*$E536</f>
        <v>0</v>
      </c>
      <c r="Y530" s="25">
        <f ca="1">VLOOKUP(CONCATENATE($F530," ",$G530),AllocFactorMatrix,(Y$4+1),FALSE)*$E536</f>
        <v>0</v>
      </c>
      <c r="Z530" s="25">
        <f t="shared" ca="1" si="254"/>
        <v>0</v>
      </c>
      <c r="AA530" s="25">
        <f ca="1">VLOOKUP(CONCATENATE($F530," ",$G530),AllocFactorMatrix,(AA$4+1),FALSE)*$E536</f>
        <v>0</v>
      </c>
      <c r="AB530" s="25">
        <f ca="1">VLOOKUP(CONCATENATE($F530," ",$G530),AllocFactorMatrix,(AB$4+1),FALSE)*$E536</f>
        <v>0</v>
      </c>
      <c r="AC530" s="25">
        <f ca="1">VLOOKUP(CONCATENATE($F530," ",$G530),AllocFactorMatrix,(AC$4+1),FALSE)*$E536</f>
        <v>0</v>
      </c>
    </row>
    <row r="531" spans="5:29" hidden="1" outlineLevel="1">
      <c r="F531" s="61" t="str">
        <f>F536</f>
        <v>LABOR_M</v>
      </c>
      <c r="G531" s="20" t="str">
        <f>$G$10</f>
        <v>SUBTRAN</v>
      </c>
      <c r="H531" s="24">
        <f t="shared" ca="1" si="239"/>
        <v>0</v>
      </c>
      <c r="I531" s="25">
        <f ca="1">VLOOKUP(CONCATENATE($F531," ",$G531),AllocFactorMatrix,(I$4+1),FALSE)*$E536</f>
        <v>0</v>
      </c>
      <c r="J531" s="25">
        <f ca="1">VLOOKUP(CONCATENATE($F531," ",$G531),AllocFactorMatrix,(J$4+1),FALSE)*$E536</f>
        <v>0</v>
      </c>
      <c r="K531" s="25">
        <f ca="1">VLOOKUP(CONCATENATE($F531," ",$G531),AllocFactorMatrix,(K$4+1),FALSE)*$E536</f>
        <v>0</v>
      </c>
      <c r="L531" s="25">
        <f ca="1">VLOOKUP(CONCATENATE($F531," ",$G531),AllocFactorMatrix,(L$4+1),FALSE)*$E536</f>
        <v>0</v>
      </c>
      <c r="M531" s="25">
        <f t="shared" ca="1" si="253"/>
        <v>0</v>
      </c>
      <c r="N531" s="25">
        <f ca="1">VLOOKUP(CONCATENATE($F531," ",$G531),AllocFactorMatrix,(N$4+1),FALSE)*$E536</f>
        <v>0</v>
      </c>
      <c r="O531" s="25">
        <f ca="1">VLOOKUP(CONCATENATE($F531," ",$G531),AllocFactorMatrix,(O$4+1),FALSE)*$E536</f>
        <v>0</v>
      </c>
      <c r="P531" s="25">
        <f ca="1">VLOOKUP(CONCATENATE($F531," ",$G531),AllocFactorMatrix,(P$4+1),FALSE)*$E536</f>
        <v>0</v>
      </c>
      <c r="Q531" s="25">
        <f ca="1">VLOOKUP(CONCATENATE($F531," ",$G531),AllocFactorMatrix,(Q$4+1),FALSE)*$E536</f>
        <v>0</v>
      </c>
      <c r="R531" s="25">
        <f t="shared" ca="1" si="255"/>
        <v>0</v>
      </c>
      <c r="S531" s="25">
        <f ca="1">VLOOKUP(CONCATENATE($F531," ",$G531),AllocFactorMatrix,(S$4+1),FALSE)*$E536</f>
        <v>0</v>
      </c>
      <c r="T531" s="25">
        <f ca="1">VLOOKUP(CONCATENATE($F531," ",$G531),AllocFactorMatrix,(T$4+1),FALSE)*$E536</f>
        <v>0</v>
      </c>
      <c r="U531" s="25">
        <f ca="1">VLOOKUP(CONCATENATE($F531," ",$G531),AllocFactorMatrix,(U$4+1),FALSE)*$E536</f>
        <v>0</v>
      </c>
      <c r="V531" s="25">
        <f ca="1">VLOOKUP(CONCATENATE($F531," ",$G531),AllocFactorMatrix,(V$4+1),FALSE)*$E536</f>
        <v>0</v>
      </c>
      <c r="W531" s="25">
        <f t="shared" ca="1" si="256"/>
        <v>0</v>
      </c>
      <c r="X531" s="25">
        <f ca="1">VLOOKUP(CONCATENATE($F531," ",$G531),AllocFactorMatrix,(X$4+1),FALSE)*$E536</f>
        <v>0</v>
      </c>
      <c r="Y531" s="25">
        <f ca="1">VLOOKUP(CONCATENATE($F531," ",$G531),AllocFactorMatrix,(Y$4+1),FALSE)*$E536</f>
        <v>0</v>
      </c>
      <c r="Z531" s="25">
        <f t="shared" ca="1" si="254"/>
        <v>0</v>
      </c>
      <c r="AA531" s="25">
        <f ca="1">VLOOKUP(CONCATENATE($F531," ",$G531),AllocFactorMatrix,(AA$4+1),FALSE)*$E536</f>
        <v>0</v>
      </c>
      <c r="AB531" s="25">
        <f ca="1">VLOOKUP(CONCATENATE($F531," ",$G531),AllocFactorMatrix,(AB$4+1),FALSE)*$E536</f>
        <v>0</v>
      </c>
      <c r="AC531" s="25">
        <f ca="1">VLOOKUP(CONCATENATE($F531," ",$G531),AllocFactorMatrix,(AC$4+1),FALSE)*$E536</f>
        <v>0</v>
      </c>
    </row>
    <row r="532" spans="5:29" hidden="1" outlineLevel="1">
      <c r="F532" s="61" t="str">
        <f>F536</f>
        <v>LABOR_M</v>
      </c>
      <c r="G532" s="20" t="str">
        <f>$G$11</f>
        <v>DISTPRI</v>
      </c>
      <c r="H532" s="24">
        <f t="shared" ca="1" si="239"/>
        <v>0</v>
      </c>
      <c r="I532" s="25">
        <f ca="1">VLOOKUP(CONCATENATE($F532," ",$G532),AllocFactorMatrix,(I$4+1),FALSE)*$E536</f>
        <v>0</v>
      </c>
      <c r="J532" s="25">
        <f ca="1">VLOOKUP(CONCATENATE($F532," ",$G532),AllocFactorMatrix,(J$4+1),FALSE)*$E536</f>
        <v>0</v>
      </c>
      <c r="K532" s="25">
        <f ca="1">VLOOKUP(CONCATENATE($F532," ",$G532),AllocFactorMatrix,(K$4+1),FALSE)*$E536</f>
        <v>0</v>
      </c>
      <c r="L532" s="25">
        <f ca="1">VLOOKUP(CONCATENATE($F532," ",$G532),AllocFactorMatrix,(L$4+1),FALSE)*$E536</f>
        <v>0</v>
      </c>
      <c r="M532" s="25">
        <f t="shared" ca="1" si="253"/>
        <v>0</v>
      </c>
      <c r="N532" s="25">
        <f ca="1">VLOOKUP(CONCATENATE($F532," ",$G532),AllocFactorMatrix,(N$4+1),FALSE)*$E536</f>
        <v>0</v>
      </c>
      <c r="O532" s="25">
        <f ca="1">VLOOKUP(CONCATENATE($F532," ",$G532),AllocFactorMatrix,(O$4+1),FALSE)*$E536</f>
        <v>0</v>
      </c>
      <c r="P532" s="25">
        <f ca="1">VLOOKUP(CONCATENATE($F532," ",$G532),AllocFactorMatrix,(P$4+1),FALSE)*$E536</f>
        <v>0</v>
      </c>
      <c r="Q532" s="25">
        <f ca="1">VLOOKUP(CONCATENATE($F532," ",$G532),AllocFactorMatrix,(Q$4+1),FALSE)*$E536</f>
        <v>0</v>
      </c>
      <c r="R532" s="25">
        <f t="shared" ca="1" si="255"/>
        <v>0</v>
      </c>
      <c r="S532" s="25">
        <f ca="1">VLOOKUP(CONCATENATE($F532," ",$G532),AllocFactorMatrix,(S$4+1),FALSE)*$E536</f>
        <v>0</v>
      </c>
      <c r="T532" s="25">
        <f ca="1">VLOOKUP(CONCATENATE($F532," ",$G532),AllocFactorMatrix,(T$4+1),FALSE)*$E536</f>
        <v>0</v>
      </c>
      <c r="U532" s="25">
        <f ca="1">VLOOKUP(CONCATENATE($F532," ",$G532),AllocFactorMatrix,(U$4+1),FALSE)*$E536</f>
        <v>0</v>
      </c>
      <c r="V532" s="25">
        <f ca="1">VLOOKUP(CONCATENATE($F532," ",$G532),AllocFactorMatrix,(V$4+1),FALSE)*$E536</f>
        <v>0</v>
      </c>
      <c r="W532" s="25">
        <f t="shared" ca="1" si="256"/>
        <v>0</v>
      </c>
      <c r="X532" s="25">
        <f ca="1">VLOOKUP(CONCATENATE($F532," ",$G532),AllocFactorMatrix,(X$4+1),FALSE)*$E536</f>
        <v>0</v>
      </c>
      <c r="Y532" s="25">
        <f ca="1">VLOOKUP(CONCATENATE($F532," ",$G532),AllocFactorMatrix,(Y$4+1),FALSE)*$E536</f>
        <v>0</v>
      </c>
      <c r="Z532" s="25">
        <f t="shared" ca="1" si="254"/>
        <v>0</v>
      </c>
      <c r="AA532" s="25">
        <f ca="1">VLOOKUP(CONCATENATE($F532," ",$G532),AllocFactorMatrix,(AA$4+1),FALSE)*$E536</f>
        <v>0</v>
      </c>
      <c r="AB532" s="25">
        <f ca="1">VLOOKUP(CONCATENATE($F532," ",$G532),AllocFactorMatrix,(AB$4+1),FALSE)*$E536</f>
        <v>0</v>
      </c>
      <c r="AC532" s="25">
        <f ca="1">VLOOKUP(CONCATENATE($F532," ",$G532),AllocFactorMatrix,(AC$4+1),FALSE)*$E536</f>
        <v>0</v>
      </c>
    </row>
    <row r="533" spans="5:29" hidden="1" outlineLevel="1">
      <c r="F533" s="61" t="str">
        <f>F536</f>
        <v>LABOR_M</v>
      </c>
      <c r="G533" s="20" t="str">
        <f>$G$12</f>
        <v>DISTSEC</v>
      </c>
      <c r="H533" s="24">
        <f t="shared" ca="1" si="239"/>
        <v>0</v>
      </c>
      <c r="I533" s="25">
        <f ca="1">VLOOKUP(CONCATENATE($F533," ",$G533),AllocFactorMatrix,(I$4+1),FALSE)*$E536</f>
        <v>0</v>
      </c>
      <c r="J533" s="25">
        <f ca="1">VLOOKUP(CONCATENATE($F533," ",$G533),AllocFactorMatrix,(J$4+1),FALSE)*$E536</f>
        <v>0</v>
      </c>
      <c r="K533" s="25">
        <f ca="1">VLOOKUP(CONCATENATE($F533," ",$G533),AllocFactorMatrix,(K$4+1),FALSE)*$E536</f>
        <v>0</v>
      </c>
      <c r="L533" s="25">
        <f ca="1">VLOOKUP(CONCATENATE($F533," ",$G533),AllocFactorMatrix,(L$4+1),FALSE)*$E536</f>
        <v>0</v>
      </c>
      <c r="M533" s="25">
        <f t="shared" ca="1" si="253"/>
        <v>0</v>
      </c>
      <c r="N533" s="25">
        <f ca="1">VLOOKUP(CONCATENATE($F533," ",$G533),AllocFactorMatrix,(N$4+1),FALSE)*$E536</f>
        <v>0</v>
      </c>
      <c r="O533" s="25">
        <f ca="1">VLOOKUP(CONCATENATE($F533," ",$G533),AllocFactorMatrix,(O$4+1),FALSE)*$E536</f>
        <v>0</v>
      </c>
      <c r="P533" s="25">
        <f ca="1">VLOOKUP(CONCATENATE($F533," ",$G533),AllocFactorMatrix,(P$4+1),FALSE)*$E536</f>
        <v>0</v>
      </c>
      <c r="Q533" s="25">
        <f ca="1">VLOOKUP(CONCATENATE($F533," ",$G533),AllocFactorMatrix,(Q$4+1),FALSE)*$E536</f>
        <v>0</v>
      </c>
      <c r="R533" s="25">
        <f t="shared" ca="1" si="255"/>
        <v>0</v>
      </c>
      <c r="S533" s="25">
        <f ca="1">VLOOKUP(CONCATENATE($F533," ",$G533),AllocFactorMatrix,(S$4+1),FALSE)*$E536</f>
        <v>0</v>
      </c>
      <c r="T533" s="25">
        <f ca="1">VLOOKUP(CONCATENATE($F533," ",$G533),AllocFactorMatrix,(T$4+1),FALSE)*$E536</f>
        <v>0</v>
      </c>
      <c r="U533" s="25">
        <f ca="1">VLOOKUP(CONCATENATE($F533," ",$G533),AllocFactorMatrix,(U$4+1),FALSE)*$E536</f>
        <v>0</v>
      </c>
      <c r="V533" s="25">
        <f ca="1">VLOOKUP(CONCATENATE($F533," ",$G533),AllocFactorMatrix,(V$4+1),FALSE)*$E536</f>
        <v>0</v>
      </c>
      <c r="W533" s="25">
        <f t="shared" ca="1" si="256"/>
        <v>0</v>
      </c>
      <c r="X533" s="25">
        <f ca="1">VLOOKUP(CONCATENATE($F533," ",$G533),AllocFactorMatrix,(X$4+1),FALSE)*$E536</f>
        <v>0</v>
      </c>
      <c r="Y533" s="25">
        <f ca="1">VLOOKUP(CONCATENATE($F533," ",$G533),AllocFactorMatrix,(Y$4+1),FALSE)*$E536</f>
        <v>0</v>
      </c>
      <c r="Z533" s="25">
        <f t="shared" ca="1" si="254"/>
        <v>0</v>
      </c>
      <c r="AA533" s="25">
        <f ca="1">VLOOKUP(CONCATENATE($F533," ",$G533),AllocFactorMatrix,(AA$4+1),FALSE)*$E536</f>
        <v>0</v>
      </c>
      <c r="AB533" s="25">
        <f ca="1">VLOOKUP(CONCATENATE($F533," ",$G533),AllocFactorMatrix,(AB$4+1),FALSE)*$E536</f>
        <v>0</v>
      </c>
      <c r="AC533" s="25">
        <f ca="1">VLOOKUP(CONCATENATE($F533," ",$G533),AllocFactorMatrix,(AC$4+1),FALSE)*$E536</f>
        <v>0</v>
      </c>
    </row>
    <row r="534" spans="5:29" hidden="1" outlineLevel="1">
      <c r="F534" s="61" t="str">
        <f>F536</f>
        <v>LABOR_M</v>
      </c>
      <c r="G534" s="20" t="str">
        <f>$G$13</f>
        <v>ENERGY</v>
      </c>
      <c r="H534" s="24">
        <f t="shared" ca="1" si="239"/>
        <v>0</v>
      </c>
      <c r="I534" s="25">
        <f ca="1">VLOOKUP(CONCATENATE($F534," ",$G534),AllocFactorMatrix,(I$4+1),FALSE)*$E536</f>
        <v>0</v>
      </c>
      <c r="J534" s="25">
        <f ca="1">VLOOKUP(CONCATENATE($F534," ",$G534),AllocFactorMatrix,(J$4+1),FALSE)*$E536</f>
        <v>0</v>
      </c>
      <c r="K534" s="25">
        <f ca="1">VLOOKUP(CONCATENATE($F534," ",$G534),AllocFactorMatrix,(K$4+1),FALSE)*$E536</f>
        <v>0</v>
      </c>
      <c r="L534" s="25">
        <f ca="1">VLOOKUP(CONCATENATE($F534," ",$G534),AllocFactorMatrix,(L$4+1),FALSE)*$E536</f>
        <v>0</v>
      </c>
      <c r="M534" s="25">
        <f t="shared" ca="1" si="253"/>
        <v>0</v>
      </c>
      <c r="N534" s="25">
        <f ca="1">VLOOKUP(CONCATENATE($F534," ",$G534),AllocFactorMatrix,(N$4+1),FALSE)*$E536</f>
        <v>0</v>
      </c>
      <c r="O534" s="25">
        <f ca="1">VLOOKUP(CONCATENATE($F534," ",$G534),AllocFactorMatrix,(O$4+1),FALSE)*$E536</f>
        <v>0</v>
      </c>
      <c r="P534" s="25">
        <f ca="1">VLOOKUP(CONCATENATE($F534," ",$G534),AllocFactorMatrix,(P$4+1),FALSE)*$E536</f>
        <v>0</v>
      </c>
      <c r="Q534" s="25">
        <f ca="1">VLOOKUP(CONCATENATE($F534," ",$G534),AllocFactorMatrix,(Q$4+1),FALSE)*$E536</f>
        <v>0</v>
      </c>
      <c r="R534" s="25">
        <f t="shared" ca="1" si="255"/>
        <v>0</v>
      </c>
      <c r="S534" s="25">
        <f ca="1">VLOOKUP(CONCATENATE($F534," ",$G534),AllocFactorMatrix,(S$4+1),FALSE)*$E536</f>
        <v>0</v>
      </c>
      <c r="T534" s="25">
        <f ca="1">VLOOKUP(CONCATENATE($F534," ",$G534),AllocFactorMatrix,(T$4+1),FALSE)*$E536</f>
        <v>0</v>
      </c>
      <c r="U534" s="25">
        <f ca="1">VLOOKUP(CONCATENATE($F534," ",$G534),AllocFactorMatrix,(U$4+1),FALSE)*$E536</f>
        <v>0</v>
      </c>
      <c r="V534" s="25">
        <f ca="1">VLOOKUP(CONCATENATE($F534," ",$G534),AllocFactorMatrix,(V$4+1),FALSE)*$E536</f>
        <v>0</v>
      </c>
      <c r="W534" s="25">
        <f t="shared" ca="1" si="256"/>
        <v>0</v>
      </c>
      <c r="X534" s="25">
        <f ca="1">VLOOKUP(CONCATENATE($F534," ",$G534),AllocFactorMatrix,(X$4+1),FALSE)*$E536</f>
        <v>0</v>
      </c>
      <c r="Y534" s="25">
        <f ca="1">VLOOKUP(CONCATENATE($F534," ",$G534),AllocFactorMatrix,(Y$4+1),FALSE)*$E536</f>
        <v>0</v>
      </c>
      <c r="Z534" s="25">
        <f t="shared" ca="1" si="254"/>
        <v>0</v>
      </c>
      <c r="AA534" s="25">
        <f ca="1">VLOOKUP(CONCATENATE($F534," ",$G534),AllocFactorMatrix,(AA$4+1),FALSE)*$E536</f>
        <v>0</v>
      </c>
      <c r="AB534" s="25">
        <f ca="1">VLOOKUP(CONCATENATE($F534," ",$G534),AllocFactorMatrix,(AB$4+1),FALSE)*$E536</f>
        <v>0</v>
      </c>
      <c r="AC534" s="25">
        <f ca="1">VLOOKUP(CONCATENATE($F534," ",$G534),AllocFactorMatrix,(AC$4+1),FALSE)*$E536</f>
        <v>0</v>
      </c>
    </row>
    <row r="535" spans="5:29" hidden="1" outlineLevel="1">
      <c r="F535" s="61" t="str">
        <f>F536</f>
        <v>LABOR_M</v>
      </c>
      <c r="G535" s="20" t="str">
        <f>$G$14</f>
        <v>CUSTOMER</v>
      </c>
      <c r="H535" s="24">
        <f t="shared" ca="1" si="239"/>
        <v>0</v>
      </c>
      <c r="I535" s="25">
        <f ca="1">VLOOKUP(CONCATENATE($F535," ",$G535),AllocFactorMatrix,(I$4+1),FALSE)*$E536</f>
        <v>0</v>
      </c>
      <c r="J535" s="25">
        <f ca="1">VLOOKUP(CONCATENATE($F535," ",$G535),AllocFactorMatrix,(J$4+1),FALSE)*$E536</f>
        <v>0</v>
      </c>
      <c r="K535" s="25">
        <f ca="1">VLOOKUP(CONCATENATE($F535," ",$G535),AllocFactorMatrix,(K$4+1),FALSE)*$E536</f>
        <v>0</v>
      </c>
      <c r="L535" s="25">
        <f ca="1">VLOOKUP(CONCATENATE($F535," ",$G535),AllocFactorMatrix,(L$4+1),FALSE)*$E536</f>
        <v>0</v>
      </c>
      <c r="M535" s="25">
        <f t="shared" ca="1" si="253"/>
        <v>0</v>
      </c>
      <c r="N535" s="25">
        <f ca="1">VLOOKUP(CONCATENATE($F535," ",$G535),AllocFactorMatrix,(N$4+1),FALSE)*$E536</f>
        <v>0</v>
      </c>
      <c r="O535" s="25">
        <f ca="1">VLOOKUP(CONCATENATE($F535," ",$G535),AllocFactorMatrix,(O$4+1),FALSE)*$E536</f>
        <v>0</v>
      </c>
      <c r="P535" s="25">
        <f ca="1">VLOOKUP(CONCATENATE($F535," ",$G535),AllocFactorMatrix,(P$4+1),FALSE)*$E536</f>
        <v>0</v>
      </c>
      <c r="Q535" s="25">
        <f ca="1">VLOOKUP(CONCATENATE($F535," ",$G535),AllocFactorMatrix,(Q$4+1),FALSE)*$E536</f>
        <v>0</v>
      </c>
      <c r="R535" s="25">
        <f t="shared" ca="1" si="255"/>
        <v>0</v>
      </c>
      <c r="S535" s="25">
        <f ca="1">VLOOKUP(CONCATENATE($F535," ",$G535),AllocFactorMatrix,(S$4+1),FALSE)*$E536</f>
        <v>0</v>
      </c>
      <c r="T535" s="25">
        <f ca="1">VLOOKUP(CONCATENATE($F535," ",$G535),AllocFactorMatrix,(T$4+1),FALSE)*$E536</f>
        <v>0</v>
      </c>
      <c r="U535" s="25">
        <f ca="1">VLOOKUP(CONCATENATE($F535," ",$G535),AllocFactorMatrix,(U$4+1),FALSE)*$E536</f>
        <v>0</v>
      </c>
      <c r="V535" s="25">
        <f ca="1">VLOOKUP(CONCATENATE($F535," ",$G535),AllocFactorMatrix,(V$4+1),FALSE)*$E536</f>
        <v>0</v>
      </c>
      <c r="W535" s="25">
        <f t="shared" ca="1" si="256"/>
        <v>0</v>
      </c>
      <c r="X535" s="25">
        <f ca="1">VLOOKUP(CONCATENATE($F535," ",$G535),AllocFactorMatrix,(X$4+1),FALSE)*$E536</f>
        <v>0</v>
      </c>
      <c r="Y535" s="25">
        <f ca="1">VLOOKUP(CONCATENATE($F535," ",$G535),AllocFactorMatrix,(Y$4+1),FALSE)*$E536</f>
        <v>0</v>
      </c>
      <c r="Z535" s="25">
        <f t="shared" ca="1" si="254"/>
        <v>0</v>
      </c>
      <c r="AA535" s="25">
        <f ca="1">VLOOKUP(CONCATENATE($F535," ",$G535),AllocFactorMatrix,(AA$4+1),FALSE)*$E536</f>
        <v>0</v>
      </c>
      <c r="AB535" s="25">
        <f ca="1">VLOOKUP(CONCATENATE($F535," ",$G535),AllocFactorMatrix,(AB$4+1),FALSE)*$E536</f>
        <v>0</v>
      </c>
      <c r="AC535" s="25">
        <f ca="1">VLOOKUP(CONCATENATE($F535," ",$G535),AllocFactorMatrix,(AC$4+1),FALSE)*$E536</f>
        <v>0</v>
      </c>
    </row>
    <row r="536" spans="5:29" collapsed="1">
      <c r="E536" s="22">
        <v>0</v>
      </c>
      <c r="F536" s="61" t="str">
        <f>+F2113</f>
        <v>LABOR_M</v>
      </c>
      <c r="G536" s="20" t="str">
        <f>$G$15</f>
        <v>TOTAL</v>
      </c>
      <c r="H536" s="24">
        <f t="shared" ca="1" si="239"/>
        <v>0</v>
      </c>
      <c r="I536" s="25">
        <f ca="1">VLOOKUP(CONCATENATE($F536," ",$G536),AllocFactorMatrix,(I$4+1),FALSE)*$E536</f>
        <v>0</v>
      </c>
      <c r="J536" s="25">
        <f ca="1">VLOOKUP(CONCATENATE($F536," ",$G536),AllocFactorMatrix,(J$4+1),FALSE)*$E536</f>
        <v>0</v>
      </c>
      <c r="K536" s="25">
        <f ca="1">VLOOKUP(CONCATENATE($F536," ",$G536),AllocFactorMatrix,(K$4+1),FALSE)*$E536</f>
        <v>0</v>
      </c>
      <c r="L536" s="25">
        <f ca="1">VLOOKUP(CONCATENATE($F536," ",$G536),AllocFactorMatrix,(L$4+1),FALSE)*$E536</f>
        <v>0</v>
      </c>
      <c r="M536" s="25">
        <f t="shared" ca="1" si="253"/>
        <v>0</v>
      </c>
      <c r="N536" s="25">
        <f ca="1">VLOOKUP(CONCATENATE($F536," ",$G536),AllocFactorMatrix,(N$4+1),FALSE)*$E536</f>
        <v>0</v>
      </c>
      <c r="O536" s="25">
        <f ca="1">VLOOKUP(CONCATENATE($F536," ",$G536),AllocFactorMatrix,(O$4+1),FALSE)*$E536</f>
        <v>0</v>
      </c>
      <c r="P536" s="25">
        <f ca="1">VLOOKUP(CONCATENATE($F536," ",$G536),AllocFactorMatrix,(P$4+1),FALSE)*$E536</f>
        <v>0</v>
      </c>
      <c r="Q536" s="25">
        <f ca="1">VLOOKUP(CONCATENATE($F536," ",$G536),AllocFactorMatrix,(Q$4+1),FALSE)*$E536</f>
        <v>0</v>
      </c>
      <c r="R536" s="25">
        <f t="shared" ca="1" si="255"/>
        <v>0</v>
      </c>
      <c r="S536" s="25">
        <f ca="1">VLOOKUP(CONCATENATE($F536," ",$G536),AllocFactorMatrix,(S$4+1),FALSE)*$E536</f>
        <v>0</v>
      </c>
      <c r="T536" s="25">
        <f ca="1">VLOOKUP(CONCATENATE($F536," ",$G536),AllocFactorMatrix,(T$4+1),FALSE)*$E536</f>
        <v>0</v>
      </c>
      <c r="U536" s="25">
        <f ca="1">VLOOKUP(CONCATENATE($F536," ",$G536),AllocFactorMatrix,(U$4+1),FALSE)*$E536</f>
        <v>0</v>
      </c>
      <c r="V536" s="25">
        <f ca="1">VLOOKUP(CONCATENATE($F536," ",$G536),AllocFactorMatrix,(V$4+1),FALSE)*$E536</f>
        <v>0</v>
      </c>
      <c r="W536" s="25">
        <f t="shared" ca="1" si="256"/>
        <v>0</v>
      </c>
      <c r="X536" s="25">
        <f ca="1">VLOOKUP(CONCATENATE($F536," ",$G536),AllocFactorMatrix,(X$4+1),FALSE)*$E536</f>
        <v>0</v>
      </c>
      <c r="Y536" s="25">
        <f ca="1">VLOOKUP(CONCATENATE($F536," ",$G536),AllocFactorMatrix,(Y$4+1),FALSE)*$E536</f>
        <v>0</v>
      </c>
      <c r="Z536" s="25">
        <f t="shared" ca="1" si="254"/>
        <v>0</v>
      </c>
      <c r="AA536" s="25">
        <f ca="1">VLOOKUP(CONCATENATE($F536," ",$G536),AllocFactorMatrix,(AA$4+1),FALSE)*$E536</f>
        <v>0</v>
      </c>
      <c r="AB536" s="25">
        <f ca="1">VLOOKUP(CONCATENATE($F536," ",$G536),AllocFactorMatrix,(AB$4+1),FALSE)*$E536</f>
        <v>0</v>
      </c>
      <c r="AC536" s="25">
        <f ca="1">VLOOKUP(CONCATENATE($F536," ",$G536),AllocFactorMatrix,(AC$4+1),FALSE)*$E536</f>
        <v>0</v>
      </c>
    </row>
    <row r="537" spans="5:29" hidden="1" outlineLevel="1">
      <c r="F537" s="61" t="str">
        <f>F544</f>
        <v>RB_GUP</v>
      </c>
      <c r="G537" s="20" t="str">
        <f>$G$8</f>
        <v>PRODUCTION</v>
      </c>
      <c r="H537" s="24">
        <f t="shared" ca="1" si="239"/>
        <v>0</v>
      </c>
      <c r="I537" s="25">
        <f ca="1">VLOOKUP(CONCATENATE($F537," ",$G537),AllocFactorMatrix,(I$4+1),FALSE)*$E544</f>
        <v>0</v>
      </c>
      <c r="J537" s="25">
        <f ca="1">VLOOKUP(CONCATENATE($F537," ",$G537),AllocFactorMatrix,(J$4+1),FALSE)*$E544</f>
        <v>0</v>
      </c>
      <c r="K537" s="25">
        <f ca="1">VLOOKUP(CONCATENATE($F537," ",$G537),AllocFactorMatrix,(K$4+1),FALSE)*$E544</f>
        <v>0</v>
      </c>
      <c r="L537" s="25">
        <f ca="1">VLOOKUP(CONCATENATE($F537," ",$G537),AllocFactorMatrix,(L$4+1),FALSE)*$E544</f>
        <v>0</v>
      </c>
      <c r="M537" s="25">
        <f t="shared" ref="M537:M544" ca="1" si="257">SUBTOTAL(9,J537:L537)</f>
        <v>0</v>
      </c>
      <c r="N537" s="25">
        <f ca="1">VLOOKUP(CONCATENATE($F537," ",$G537),AllocFactorMatrix,(N$4+1),FALSE)*$E544</f>
        <v>0</v>
      </c>
      <c r="O537" s="25">
        <f ca="1">VLOOKUP(CONCATENATE($F537," ",$G537),AllocFactorMatrix,(O$4+1),FALSE)*$E544</f>
        <v>0</v>
      </c>
      <c r="P537" s="25">
        <f ca="1">VLOOKUP(CONCATENATE($F537," ",$G537),AllocFactorMatrix,(P$4+1),FALSE)*$E544</f>
        <v>0</v>
      </c>
      <c r="Q537" s="25">
        <f ca="1">VLOOKUP(CONCATENATE($F537," ",$G537),AllocFactorMatrix,(Q$4+1),FALSE)*$E544</f>
        <v>0</v>
      </c>
      <c r="R537" s="25">
        <f ca="1">SUBTOTAL(9,N537:Q537)</f>
        <v>0</v>
      </c>
      <c r="S537" s="25">
        <f ca="1">VLOOKUP(CONCATENATE($F537," ",$G537),AllocFactorMatrix,(S$4+1),FALSE)*$E544</f>
        <v>0</v>
      </c>
      <c r="T537" s="25">
        <f ca="1">VLOOKUP(CONCATENATE($F537," ",$G537),AllocFactorMatrix,(T$4+1),FALSE)*$E544</f>
        <v>0</v>
      </c>
      <c r="U537" s="25">
        <f ca="1">VLOOKUP(CONCATENATE($F537," ",$G537),AllocFactorMatrix,(U$4+1),FALSE)*$E544</f>
        <v>0</v>
      </c>
      <c r="V537" s="25">
        <f ca="1">VLOOKUP(CONCATENATE($F537," ",$G537),AllocFactorMatrix,(V$4+1),FALSE)*$E544</f>
        <v>0</v>
      </c>
      <c r="W537" s="25">
        <f ca="1">SUBTOTAL(9,S537:V537)</f>
        <v>0</v>
      </c>
      <c r="X537" s="25">
        <f ca="1">VLOOKUP(CONCATENATE($F537," ",$G537),AllocFactorMatrix,(X$4+1),FALSE)*$E544</f>
        <v>0</v>
      </c>
      <c r="Y537" s="25">
        <f ca="1">VLOOKUP(CONCATENATE($F537," ",$G537),AllocFactorMatrix,(Y$4+1),FALSE)*$E544</f>
        <v>0</v>
      </c>
      <c r="Z537" s="25">
        <f t="shared" ref="Z537:Z560" ca="1" si="258">SUBTOTAL(9,X537:Y537)</f>
        <v>0</v>
      </c>
      <c r="AA537" s="25">
        <f ca="1">VLOOKUP(CONCATENATE($F537," ",$G537),AllocFactorMatrix,(AA$4+1),FALSE)*$E544</f>
        <v>0</v>
      </c>
      <c r="AB537" s="25">
        <f ca="1">VLOOKUP(CONCATENATE($F537," ",$G537),AllocFactorMatrix,(AB$4+1),FALSE)*$E544</f>
        <v>0</v>
      </c>
      <c r="AC537" s="25">
        <f ca="1">VLOOKUP(CONCATENATE($F537," ",$G537),AllocFactorMatrix,(AC$4+1),FALSE)*$E544</f>
        <v>0</v>
      </c>
    </row>
    <row r="538" spans="5:29" hidden="1" outlineLevel="1">
      <c r="F538" s="61" t="str">
        <f>F544</f>
        <v>RB_GUP</v>
      </c>
      <c r="G538" s="20" t="str">
        <f>$G$9</f>
        <v>BULKTRAN</v>
      </c>
      <c r="H538" s="24">
        <f t="shared" ca="1" si="239"/>
        <v>0</v>
      </c>
      <c r="I538" s="25">
        <f ca="1">VLOOKUP(CONCATENATE($F538," ",$G538),AllocFactorMatrix,(I$4+1),FALSE)*$E544</f>
        <v>0</v>
      </c>
      <c r="J538" s="25">
        <f ca="1">VLOOKUP(CONCATENATE($F538," ",$G538),AllocFactorMatrix,(J$4+1),FALSE)*$E544</f>
        <v>0</v>
      </c>
      <c r="K538" s="25">
        <f ca="1">VLOOKUP(CONCATENATE($F538," ",$G538),AllocFactorMatrix,(K$4+1),FALSE)*$E544</f>
        <v>0</v>
      </c>
      <c r="L538" s="25">
        <f ca="1">VLOOKUP(CONCATENATE($F538," ",$G538),AllocFactorMatrix,(L$4+1),FALSE)*$E544</f>
        <v>0</v>
      </c>
      <c r="M538" s="25">
        <f t="shared" ca="1" si="257"/>
        <v>0</v>
      </c>
      <c r="N538" s="25">
        <f ca="1">VLOOKUP(CONCATENATE($F538," ",$G538),AllocFactorMatrix,(N$4+1),FALSE)*$E544</f>
        <v>0</v>
      </c>
      <c r="O538" s="25">
        <f ca="1">VLOOKUP(CONCATENATE($F538," ",$G538),AllocFactorMatrix,(O$4+1),FALSE)*$E544</f>
        <v>0</v>
      </c>
      <c r="P538" s="25">
        <f ca="1">VLOOKUP(CONCATENATE($F538," ",$G538),AllocFactorMatrix,(P$4+1),FALSE)*$E544</f>
        <v>0</v>
      </c>
      <c r="Q538" s="25">
        <f ca="1">VLOOKUP(CONCATENATE($F538," ",$G538),AllocFactorMatrix,(Q$4+1),FALSE)*$E544</f>
        <v>0</v>
      </c>
      <c r="R538" s="25">
        <f t="shared" ref="R538:R544" ca="1" si="259">SUBTOTAL(9,N538:Q538)</f>
        <v>0</v>
      </c>
      <c r="S538" s="25">
        <f ca="1">VLOOKUP(CONCATENATE($F538," ",$G538),AllocFactorMatrix,(S$4+1),FALSE)*$E544</f>
        <v>0</v>
      </c>
      <c r="T538" s="25">
        <f ca="1">VLOOKUP(CONCATENATE($F538," ",$G538),AllocFactorMatrix,(T$4+1),FALSE)*$E544</f>
        <v>0</v>
      </c>
      <c r="U538" s="25">
        <f ca="1">VLOOKUP(CONCATENATE($F538," ",$G538),AllocFactorMatrix,(U$4+1),FALSE)*$E544</f>
        <v>0</v>
      </c>
      <c r="V538" s="25">
        <f ca="1">VLOOKUP(CONCATENATE($F538," ",$G538),AllocFactorMatrix,(V$4+1),FALSE)*$E544</f>
        <v>0</v>
      </c>
      <c r="W538" s="25">
        <f t="shared" ref="W538:W544" ca="1" si="260">SUBTOTAL(9,S538:V538)</f>
        <v>0</v>
      </c>
      <c r="X538" s="25">
        <f ca="1">VLOOKUP(CONCATENATE($F538," ",$G538),AllocFactorMatrix,(X$4+1),FALSE)*$E544</f>
        <v>0</v>
      </c>
      <c r="Y538" s="25">
        <f ca="1">VLOOKUP(CONCATENATE($F538," ",$G538),AllocFactorMatrix,(Y$4+1),FALSE)*$E544</f>
        <v>0</v>
      </c>
      <c r="Z538" s="25">
        <f t="shared" ca="1" si="258"/>
        <v>0</v>
      </c>
      <c r="AA538" s="25">
        <f ca="1">VLOOKUP(CONCATENATE($F538," ",$G538),AllocFactorMatrix,(AA$4+1),FALSE)*$E544</f>
        <v>0</v>
      </c>
      <c r="AB538" s="25">
        <f ca="1">VLOOKUP(CONCATENATE($F538," ",$G538),AllocFactorMatrix,(AB$4+1),FALSE)*$E544</f>
        <v>0</v>
      </c>
      <c r="AC538" s="25">
        <f ca="1">VLOOKUP(CONCATENATE($F538," ",$G538),AllocFactorMatrix,(AC$4+1),FALSE)*$E544</f>
        <v>0</v>
      </c>
    </row>
    <row r="539" spans="5:29" hidden="1" outlineLevel="1">
      <c r="F539" s="61" t="str">
        <f>F544</f>
        <v>RB_GUP</v>
      </c>
      <c r="G539" s="20" t="str">
        <f>$G$10</f>
        <v>SUBTRAN</v>
      </c>
      <c r="H539" s="24">
        <f t="shared" ca="1" si="239"/>
        <v>0</v>
      </c>
      <c r="I539" s="25">
        <f ca="1">VLOOKUP(CONCATENATE($F539," ",$G539),AllocFactorMatrix,(I$4+1),FALSE)*$E544</f>
        <v>0</v>
      </c>
      <c r="J539" s="25">
        <f ca="1">VLOOKUP(CONCATENATE($F539," ",$G539),AllocFactorMatrix,(J$4+1),FALSE)*$E544</f>
        <v>0</v>
      </c>
      <c r="K539" s="25">
        <f ca="1">VLOOKUP(CONCATENATE($F539," ",$G539),AllocFactorMatrix,(K$4+1),FALSE)*$E544</f>
        <v>0</v>
      </c>
      <c r="L539" s="25">
        <f ca="1">VLOOKUP(CONCATENATE($F539," ",$G539),AllocFactorMatrix,(L$4+1),FALSE)*$E544</f>
        <v>0</v>
      </c>
      <c r="M539" s="25">
        <f t="shared" ca="1" si="257"/>
        <v>0</v>
      </c>
      <c r="N539" s="25">
        <f ca="1">VLOOKUP(CONCATENATE($F539," ",$G539),AllocFactorMatrix,(N$4+1),FALSE)*$E544</f>
        <v>0</v>
      </c>
      <c r="O539" s="25">
        <f ca="1">VLOOKUP(CONCATENATE($F539," ",$G539),AllocFactorMatrix,(O$4+1),FALSE)*$E544</f>
        <v>0</v>
      </c>
      <c r="P539" s="25">
        <f ca="1">VLOOKUP(CONCATENATE($F539," ",$G539),AllocFactorMatrix,(P$4+1),FALSE)*$E544</f>
        <v>0</v>
      </c>
      <c r="Q539" s="25">
        <f ca="1">VLOOKUP(CONCATENATE($F539," ",$G539),AllocFactorMatrix,(Q$4+1),FALSE)*$E544</f>
        <v>0</v>
      </c>
      <c r="R539" s="25">
        <f t="shared" ca="1" si="259"/>
        <v>0</v>
      </c>
      <c r="S539" s="25">
        <f ca="1">VLOOKUP(CONCATENATE($F539," ",$G539),AllocFactorMatrix,(S$4+1),FALSE)*$E544</f>
        <v>0</v>
      </c>
      <c r="T539" s="25">
        <f ca="1">VLOOKUP(CONCATENATE($F539," ",$G539),AllocFactorMatrix,(T$4+1),FALSE)*$E544</f>
        <v>0</v>
      </c>
      <c r="U539" s="25">
        <f ca="1">VLOOKUP(CONCATENATE($F539," ",$G539),AllocFactorMatrix,(U$4+1),FALSE)*$E544</f>
        <v>0</v>
      </c>
      <c r="V539" s="25">
        <f ca="1">VLOOKUP(CONCATENATE($F539," ",$G539),AllocFactorMatrix,(V$4+1),FALSE)*$E544</f>
        <v>0</v>
      </c>
      <c r="W539" s="25">
        <f t="shared" ca="1" si="260"/>
        <v>0</v>
      </c>
      <c r="X539" s="25">
        <f ca="1">VLOOKUP(CONCATENATE($F539," ",$G539),AllocFactorMatrix,(X$4+1),FALSE)*$E544</f>
        <v>0</v>
      </c>
      <c r="Y539" s="25">
        <f ca="1">VLOOKUP(CONCATENATE($F539," ",$G539),AllocFactorMatrix,(Y$4+1),FALSE)*$E544</f>
        <v>0</v>
      </c>
      <c r="Z539" s="25">
        <f t="shared" ca="1" si="258"/>
        <v>0</v>
      </c>
      <c r="AA539" s="25">
        <f ca="1">VLOOKUP(CONCATENATE($F539," ",$G539),AllocFactorMatrix,(AA$4+1),FALSE)*$E544</f>
        <v>0</v>
      </c>
      <c r="AB539" s="25">
        <f ca="1">VLOOKUP(CONCATENATE($F539," ",$G539),AllocFactorMatrix,(AB$4+1),FALSE)*$E544</f>
        <v>0</v>
      </c>
      <c r="AC539" s="25">
        <f ca="1">VLOOKUP(CONCATENATE($F539," ",$G539),AllocFactorMatrix,(AC$4+1),FALSE)*$E544</f>
        <v>0</v>
      </c>
    </row>
    <row r="540" spans="5:29" hidden="1" outlineLevel="1">
      <c r="F540" s="61" t="str">
        <f>F544</f>
        <v>RB_GUP</v>
      </c>
      <c r="G540" s="20" t="str">
        <f>$G$11</f>
        <v>DISTPRI</v>
      </c>
      <c r="H540" s="24">
        <f t="shared" ca="1" si="239"/>
        <v>0</v>
      </c>
      <c r="I540" s="25">
        <f ca="1">VLOOKUP(CONCATENATE($F540," ",$G540),AllocFactorMatrix,(I$4+1),FALSE)*$E544</f>
        <v>0</v>
      </c>
      <c r="J540" s="25">
        <f ca="1">VLOOKUP(CONCATENATE($F540," ",$G540),AllocFactorMatrix,(J$4+1),FALSE)*$E544</f>
        <v>0</v>
      </c>
      <c r="K540" s="25">
        <f ca="1">VLOOKUP(CONCATENATE($F540," ",$G540),AllocFactorMatrix,(K$4+1),FALSE)*$E544</f>
        <v>0</v>
      </c>
      <c r="L540" s="25">
        <f ca="1">VLOOKUP(CONCATENATE($F540," ",$G540),AllocFactorMatrix,(L$4+1),FALSE)*$E544</f>
        <v>0</v>
      </c>
      <c r="M540" s="25">
        <f t="shared" ca="1" si="257"/>
        <v>0</v>
      </c>
      <c r="N540" s="25">
        <f ca="1">VLOOKUP(CONCATENATE($F540," ",$G540),AllocFactorMatrix,(N$4+1),FALSE)*$E544</f>
        <v>0</v>
      </c>
      <c r="O540" s="25">
        <f ca="1">VLOOKUP(CONCATENATE($F540," ",$G540),AllocFactorMatrix,(O$4+1),FALSE)*$E544</f>
        <v>0</v>
      </c>
      <c r="P540" s="25">
        <f ca="1">VLOOKUP(CONCATENATE($F540," ",$G540),AllocFactorMatrix,(P$4+1),FALSE)*$E544</f>
        <v>0</v>
      </c>
      <c r="Q540" s="25">
        <f ca="1">VLOOKUP(CONCATENATE($F540," ",$G540),AllocFactorMatrix,(Q$4+1),FALSE)*$E544</f>
        <v>0</v>
      </c>
      <c r="R540" s="25">
        <f t="shared" ca="1" si="259"/>
        <v>0</v>
      </c>
      <c r="S540" s="25">
        <f ca="1">VLOOKUP(CONCATENATE($F540," ",$G540),AllocFactorMatrix,(S$4+1),FALSE)*$E544</f>
        <v>0</v>
      </c>
      <c r="T540" s="25">
        <f ca="1">VLOOKUP(CONCATENATE($F540," ",$G540),AllocFactorMatrix,(T$4+1),FALSE)*$E544</f>
        <v>0</v>
      </c>
      <c r="U540" s="25">
        <f ca="1">VLOOKUP(CONCATENATE($F540," ",$G540),AllocFactorMatrix,(U$4+1),FALSE)*$E544</f>
        <v>0</v>
      </c>
      <c r="V540" s="25">
        <f ca="1">VLOOKUP(CONCATENATE($F540," ",$G540),AllocFactorMatrix,(V$4+1),FALSE)*$E544</f>
        <v>0</v>
      </c>
      <c r="W540" s="25">
        <f t="shared" ca="1" si="260"/>
        <v>0</v>
      </c>
      <c r="X540" s="25">
        <f ca="1">VLOOKUP(CONCATENATE($F540," ",$G540),AllocFactorMatrix,(X$4+1),FALSE)*$E544</f>
        <v>0</v>
      </c>
      <c r="Y540" s="25">
        <f ca="1">VLOOKUP(CONCATENATE($F540," ",$G540),AllocFactorMatrix,(Y$4+1),FALSE)*$E544</f>
        <v>0</v>
      </c>
      <c r="Z540" s="25">
        <f t="shared" ca="1" si="258"/>
        <v>0</v>
      </c>
      <c r="AA540" s="25">
        <f ca="1">VLOOKUP(CONCATENATE($F540," ",$G540),AllocFactorMatrix,(AA$4+1),FALSE)*$E544</f>
        <v>0</v>
      </c>
      <c r="AB540" s="25">
        <f ca="1">VLOOKUP(CONCATENATE($F540," ",$G540),AllocFactorMatrix,(AB$4+1),FALSE)*$E544</f>
        <v>0</v>
      </c>
      <c r="AC540" s="25">
        <f ca="1">VLOOKUP(CONCATENATE($F540," ",$G540),AllocFactorMatrix,(AC$4+1),FALSE)*$E544</f>
        <v>0</v>
      </c>
    </row>
    <row r="541" spans="5:29" hidden="1" outlineLevel="1">
      <c r="F541" s="61" t="str">
        <f>F544</f>
        <v>RB_GUP</v>
      </c>
      <c r="G541" s="20" t="str">
        <f>$G$12</f>
        <v>DISTSEC</v>
      </c>
      <c r="H541" s="24">
        <f t="shared" ca="1" si="239"/>
        <v>0</v>
      </c>
      <c r="I541" s="25">
        <f ca="1">VLOOKUP(CONCATENATE($F541," ",$G541),AllocFactorMatrix,(I$4+1),FALSE)*$E544</f>
        <v>0</v>
      </c>
      <c r="J541" s="25">
        <f ca="1">VLOOKUP(CONCATENATE($F541," ",$G541),AllocFactorMatrix,(J$4+1),FALSE)*$E544</f>
        <v>0</v>
      </c>
      <c r="K541" s="25">
        <f ca="1">VLOOKUP(CONCATENATE($F541," ",$G541),AllocFactorMatrix,(K$4+1),FALSE)*$E544</f>
        <v>0</v>
      </c>
      <c r="L541" s="25">
        <f ca="1">VLOOKUP(CONCATENATE($F541," ",$G541),AllocFactorMatrix,(L$4+1),FALSE)*$E544</f>
        <v>0</v>
      </c>
      <c r="M541" s="25">
        <f t="shared" ca="1" si="257"/>
        <v>0</v>
      </c>
      <c r="N541" s="25">
        <f ca="1">VLOOKUP(CONCATENATE($F541," ",$G541),AllocFactorMatrix,(N$4+1),FALSE)*$E544</f>
        <v>0</v>
      </c>
      <c r="O541" s="25">
        <f ca="1">VLOOKUP(CONCATENATE($F541," ",$G541),AllocFactorMatrix,(O$4+1),FALSE)*$E544</f>
        <v>0</v>
      </c>
      <c r="P541" s="25">
        <f ca="1">VLOOKUP(CONCATENATE($F541," ",$G541),AllocFactorMatrix,(P$4+1),FALSE)*$E544</f>
        <v>0</v>
      </c>
      <c r="Q541" s="25">
        <f ca="1">VLOOKUP(CONCATENATE($F541," ",$G541),AllocFactorMatrix,(Q$4+1),FALSE)*$E544</f>
        <v>0</v>
      </c>
      <c r="R541" s="25">
        <f t="shared" ca="1" si="259"/>
        <v>0</v>
      </c>
      <c r="S541" s="25">
        <f ca="1">VLOOKUP(CONCATENATE($F541," ",$G541),AllocFactorMatrix,(S$4+1),FALSE)*$E544</f>
        <v>0</v>
      </c>
      <c r="T541" s="25">
        <f ca="1">VLOOKUP(CONCATENATE($F541," ",$G541),AllocFactorMatrix,(T$4+1),FALSE)*$E544</f>
        <v>0</v>
      </c>
      <c r="U541" s="25">
        <f ca="1">VLOOKUP(CONCATENATE($F541," ",$G541),AllocFactorMatrix,(U$4+1),FALSE)*$E544</f>
        <v>0</v>
      </c>
      <c r="V541" s="25">
        <f ca="1">VLOOKUP(CONCATENATE($F541," ",$G541),AllocFactorMatrix,(V$4+1),FALSE)*$E544</f>
        <v>0</v>
      </c>
      <c r="W541" s="25">
        <f t="shared" ca="1" si="260"/>
        <v>0</v>
      </c>
      <c r="X541" s="25">
        <f ca="1">VLOOKUP(CONCATENATE($F541," ",$G541),AllocFactorMatrix,(X$4+1),FALSE)*$E544</f>
        <v>0</v>
      </c>
      <c r="Y541" s="25">
        <f ca="1">VLOOKUP(CONCATENATE($F541," ",$G541),AllocFactorMatrix,(Y$4+1),FALSE)*$E544</f>
        <v>0</v>
      </c>
      <c r="Z541" s="25">
        <f t="shared" ca="1" si="258"/>
        <v>0</v>
      </c>
      <c r="AA541" s="25">
        <f ca="1">VLOOKUP(CONCATENATE($F541," ",$G541),AllocFactorMatrix,(AA$4+1),FALSE)*$E544</f>
        <v>0</v>
      </c>
      <c r="AB541" s="25">
        <f ca="1">VLOOKUP(CONCATENATE($F541," ",$G541),AllocFactorMatrix,(AB$4+1),FALSE)*$E544</f>
        <v>0</v>
      </c>
      <c r="AC541" s="25">
        <f ca="1">VLOOKUP(CONCATENATE($F541," ",$G541),AllocFactorMatrix,(AC$4+1),FALSE)*$E544</f>
        <v>0</v>
      </c>
    </row>
    <row r="542" spans="5:29" hidden="1" outlineLevel="1">
      <c r="F542" s="61" t="str">
        <f>F544</f>
        <v>RB_GUP</v>
      </c>
      <c r="G542" s="20" t="str">
        <f>$G$13</f>
        <v>ENERGY</v>
      </c>
      <c r="H542" s="24">
        <f t="shared" ca="1" si="239"/>
        <v>0</v>
      </c>
      <c r="I542" s="25">
        <f ca="1">VLOOKUP(CONCATENATE($F542," ",$G542),AllocFactorMatrix,(I$4+1),FALSE)*$E544</f>
        <v>0</v>
      </c>
      <c r="J542" s="25">
        <f ca="1">VLOOKUP(CONCATENATE($F542," ",$G542),AllocFactorMatrix,(J$4+1),FALSE)*$E544</f>
        <v>0</v>
      </c>
      <c r="K542" s="25">
        <f ca="1">VLOOKUP(CONCATENATE($F542," ",$G542),AllocFactorMatrix,(K$4+1),FALSE)*$E544</f>
        <v>0</v>
      </c>
      <c r="L542" s="25">
        <f ca="1">VLOOKUP(CONCATENATE($F542," ",$G542),AllocFactorMatrix,(L$4+1),FALSE)*$E544</f>
        <v>0</v>
      </c>
      <c r="M542" s="25">
        <f t="shared" ca="1" si="257"/>
        <v>0</v>
      </c>
      <c r="N542" s="25">
        <f ca="1">VLOOKUP(CONCATENATE($F542," ",$G542),AllocFactorMatrix,(N$4+1),FALSE)*$E544</f>
        <v>0</v>
      </c>
      <c r="O542" s="25">
        <f ca="1">VLOOKUP(CONCATENATE($F542," ",$G542),AllocFactorMatrix,(O$4+1),FALSE)*$E544</f>
        <v>0</v>
      </c>
      <c r="P542" s="25">
        <f ca="1">VLOOKUP(CONCATENATE($F542," ",$G542),AllocFactorMatrix,(P$4+1),FALSE)*$E544</f>
        <v>0</v>
      </c>
      <c r="Q542" s="25">
        <f ca="1">VLOOKUP(CONCATENATE($F542," ",$G542),AllocFactorMatrix,(Q$4+1),FALSE)*$E544</f>
        <v>0</v>
      </c>
      <c r="R542" s="25">
        <f t="shared" ca="1" si="259"/>
        <v>0</v>
      </c>
      <c r="S542" s="25">
        <f ca="1">VLOOKUP(CONCATENATE($F542," ",$G542),AllocFactorMatrix,(S$4+1),FALSE)*$E544</f>
        <v>0</v>
      </c>
      <c r="T542" s="25">
        <f ca="1">VLOOKUP(CONCATENATE($F542," ",$G542),AllocFactorMatrix,(T$4+1),FALSE)*$E544</f>
        <v>0</v>
      </c>
      <c r="U542" s="25">
        <f ca="1">VLOOKUP(CONCATENATE($F542," ",$G542),AllocFactorMatrix,(U$4+1),FALSE)*$E544</f>
        <v>0</v>
      </c>
      <c r="V542" s="25">
        <f ca="1">VLOOKUP(CONCATENATE($F542," ",$G542),AllocFactorMatrix,(V$4+1),FALSE)*$E544</f>
        <v>0</v>
      </c>
      <c r="W542" s="25">
        <f t="shared" ca="1" si="260"/>
        <v>0</v>
      </c>
      <c r="X542" s="25">
        <f ca="1">VLOOKUP(CONCATENATE($F542," ",$G542),AllocFactorMatrix,(X$4+1),FALSE)*$E544</f>
        <v>0</v>
      </c>
      <c r="Y542" s="25">
        <f ca="1">VLOOKUP(CONCATENATE($F542," ",$G542),AllocFactorMatrix,(Y$4+1),FALSE)*$E544</f>
        <v>0</v>
      </c>
      <c r="Z542" s="25">
        <f t="shared" ca="1" si="258"/>
        <v>0</v>
      </c>
      <c r="AA542" s="25">
        <f ca="1">VLOOKUP(CONCATENATE($F542," ",$G542),AllocFactorMatrix,(AA$4+1),FALSE)*$E544</f>
        <v>0</v>
      </c>
      <c r="AB542" s="25">
        <f ca="1">VLOOKUP(CONCATENATE($F542," ",$G542),AllocFactorMatrix,(AB$4+1),FALSE)*$E544</f>
        <v>0</v>
      </c>
      <c r="AC542" s="25">
        <f ca="1">VLOOKUP(CONCATENATE($F542," ",$G542),AllocFactorMatrix,(AC$4+1),FALSE)*$E544</f>
        <v>0</v>
      </c>
    </row>
    <row r="543" spans="5:29" hidden="1" outlineLevel="1">
      <c r="F543" s="61" t="str">
        <f>F544</f>
        <v>RB_GUP</v>
      </c>
      <c r="G543" s="20" t="str">
        <f>$G$14</f>
        <v>CUSTOMER</v>
      </c>
      <c r="H543" s="24">
        <f t="shared" ca="1" si="239"/>
        <v>0</v>
      </c>
      <c r="I543" s="25">
        <f ca="1">VLOOKUP(CONCATENATE($F543," ",$G543),AllocFactorMatrix,(I$4+1),FALSE)*$E544</f>
        <v>0</v>
      </c>
      <c r="J543" s="25">
        <f ca="1">VLOOKUP(CONCATENATE($F543," ",$G543),AllocFactorMatrix,(J$4+1),FALSE)*$E544</f>
        <v>0</v>
      </c>
      <c r="K543" s="25">
        <f ca="1">VLOOKUP(CONCATENATE($F543," ",$G543),AllocFactorMatrix,(K$4+1),FALSE)*$E544</f>
        <v>0</v>
      </c>
      <c r="L543" s="25">
        <f ca="1">VLOOKUP(CONCATENATE($F543," ",$G543),AllocFactorMatrix,(L$4+1),FALSE)*$E544</f>
        <v>0</v>
      </c>
      <c r="M543" s="25">
        <f t="shared" ca="1" si="257"/>
        <v>0</v>
      </c>
      <c r="N543" s="25">
        <f ca="1">VLOOKUP(CONCATENATE($F543," ",$G543),AllocFactorMatrix,(N$4+1),FALSE)*$E544</f>
        <v>0</v>
      </c>
      <c r="O543" s="25">
        <f ca="1">VLOOKUP(CONCATENATE($F543," ",$G543),AllocFactorMatrix,(O$4+1),FALSE)*$E544</f>
        <v>0</v>
      </c>
      <c r="P543" s="25">
        <f ca="1">VLOOKUP(CONCATENATE($F543," ",$G543),AllocFactorMatrix,(P$4+1),FALSE)*$E544</f>
        <v>0</v>
      </c>
      <c r="Q543" s="25">
        <f ca="1">VLOOKUP(CONCATENATE($F543," ",$G543),AllocFactorMatrix,(Q$4+1),FALSE)*$E544</f>
        <v>0</v>
      </c>
      <c r="R543" s="25">
        <f t="shared" ca="1" si="259"/>
        <v>0</v>
      </c>
      <c r="S543" s="25">
        <f ca="1">VLOOKUP(CONCATENATE($F543," ",$G543),AllocFactorMatrix,(S$4+1),FALSE)*$E544</f>
        <v>0</v>
      </c>
      <c r="T543" s="25">
        <f ca="1">VLOOKUP(CONCATENATE($F543," ",$G543),AllocFactorMatrix,(T$4+1),FALSE)*$E544</f>
        <v>0</v>
      </c>
      <c r="U543" s="25">
        <f ca="1">VLOOKUP(CONCATENATE($F543," ",$G543),AllocFactorMatrix,(U$4+1),FALSE)*$E544</f>
        <v>0</v>
      </c>
      <c r="V543" s="25">
        <f ca="1">VLOOKUP(CONCATENATE($F543," ",$G543),AllocFactorMatrix,(V$4+1),FALSE)*$E544</f>
        <v>0</v>
      </c>
      <c r="W543" s="25">
        <f t="shared" ca="1" si="260"/>
        <v>0</v>
      </c>
      <c r="X543" s="25">
        <f ca="1">VLOOKUP(CONCATENATE($F543," ",$G543),AllocFactorMatrix,(X$4+1),FALSE)*$E544</f>
        <v>0</v>
      </c>
      <c r="Y543" s="25">
        <f ca="1">VLOOKUP(CONCATENATE($F543," ",$G543),AllocFactorMatrix,(Y$4+1),FALSE)*$E544</f>
        <v>0</v>
      </c>
      <c r="Z543" s="25">
        <f t="shared" ca="1" si="258"/>
        <v>0</v>
      </c>
      <c r="AA543" s="25">
        <f ca="1">VLOOKUP(CONCATENATE($F543," ",$G543),AllocFactorMatrix,(AA$4+1),FALSE)*$E544</f>
        <v>0</v>
      </c>
      <c r="AB543" s="25">
        <f ca="1">VLOOKUP(CONCATENATE($F543," ",$G543),AllocFactorMatrix,(AB$4+1),FALSE)*$E544</f>
        <v>0</v>
      </c>
      <c r="AC543" s="25">
        <f ca="1">VLOOKUP(CONCATENATE($F543," ",$G543),AllocFactorMatrix,(AC$4+1),FALSE)*$E544</f>
        <v>0</v>
      </c>
    </row>
    <row r="544" spans="5:29" collapsed="1">
      <c r="E544" s="22">
        <v>0</v>
      </c>
      <c r="F544" s="62" t="str">
        <f>+F2121</f>
        <v>RB_GUP</v>
      </c>
      <c r="G544" s="20" t="str">
        <f>$G$15</f>
        <v>TOTAL</v>
      </c>
      <c r="H544" s="24">
        <f t="shared" ca="1" si="239"/>
        <v>0</v>
      </c>
      <c r="I544" s="25">
        <f ca="1">VLOOKUP(CONCATENATE($F544," ",$G544),AllocFactorMatrix,(I$4+1),FALSE)*$E544</f>
        <v>0</v>
      </c>
      <c r="J544" s="25">
        <f ca="1">VLOOKUP(CONCATENATE($F544," ",$G544),AllocFactorMatrix,(J$4+1),FALSE)*$E544</f>
        <v>0</v>
      </c>
      <c r="K544" s="25">
        <f ca="1">VLOOKUP(CONCATENATE($F544," ",$G544),AllocFactorMatrix,(K$4+1),FALSE)*$E544</f>
        <v>0</v>
      </c>
      <c r="L544" s="25">
        <f ca="1">VLOOKUP(CONCATENATE($F544," ",$G544),AllocFactorMatrix,(L$4+1),FALSE)*$E544</f>
        <v>0</v>
      </c>
      <c r="M544" s="25">
        <f t="shared" ca="1" si="257"/>
        <v>0</v>
      </c>
      <c r="N544" s="25">
        <f ca="1">VLOOKUP(CONCATENATE($F544," ",$G544),AllocFactorMatrix,(N$4+1),FALSE)*$E544</f>
        <v>0</v>
      </c>
      <c r="O544" s="25">
        <f ca="1">VLOOKUP(CONCATENATE($F544," ",$G544),AllocFactorMatrix,(O$4+1),FALSE)*$E544</f>
        <v>0</v>
      </c>
      <c r="P544" s="25">
        <f ca="1">VLOOKUP(CONCATENATE($F544," ",$G544),AllocFactorMatrix,(P$4+1),FALSE)*$E544</f>
        <v>0</v>
      </c>
      <c r="Q544" s="25">
        <f ca="1">VLOOKUP(CONCATENATE($F544," ",$G544),AllocFactorMatrix,(Q$4+1),FALSE)*$E544</f>
        <v>0</v>
      </c>
      <c r="R544" s="25">
        <f t="shared" ca="1" si="259"/>
        <v>0</v>
      </c>
      <c r="S544" s="25">
        <f ca="1">VLOOKUP(CONCATENATE($F544," ",$G544),AllocFactorMatrix,(S$4+1),FALSE)*$E544</f>
        <v>0</v>
      </c>
      <c r="T544" s="25">
        <f ca="1">VLOOKUP(CONCATENATE($F544," ",$G544),AllocFactorMatrix,(T$4+1),FALSE)*$E544</f>
        <v>0</v>
      </c>
      <c r="U544" s="25">
        <f ca="1">VLOOKUP(CONCATENATE($F544," ",$G544),AllocFactorMatrix,(U$4+1),FALSE)*$E544</f>
        <v>0</v>
      </c>
      <c r="V544" s="25">
        <f ca="1">VLOOKUP(CONCATENATE($F544," ",$G544),AllocFactorMatrix,(V$4+1),FALSE)*$E544</f>
        <v>0</v>
      </c>
      <c r="W544" s="25">
        <f t="shared" ca="1" si="260"/>
        <v>0</v>
      </c>
      <c r="X544" s="25">
        <f ca="1">VLOOKUP(CONCATENATE($F544," ",$G544),AllocFactorMatrix,(X$4+1),FALSE)*$E544</f>
        <v>0</v>
      </c>
      <c r="Y544" s="25">
        <f ca="1">VLOOKUP(CONCATENATE($F544," ",$G544),AllocFactorMatrix,(Y$4+1),FALSE)*$E544</f>
        <v>0</v>
      </c>
      <c r="Z544" s="25">
        <f t="shared" ca="1" si="258"/>
        <v>0</v>
      </c>
      <c r="AA544" s="25">
        <f ca="1">VLOOKUP(CONCATENATE($F544," ",$G544),AllocFactorMatrix,(AA$4+1),FALSE)*$E544</f>
        <v>0</v>
      </c>
      <c r="AB544" s="25">
        <f ca="1">VLOOKUP(CONCATENATE($F544," ",$G544),AllocFactorMatrix,(AB$4+1),FALSE)*$E544</f>
        <v>0</v>
      </c>
      <c r="AC544" s="25">
        <f ca="1">VLOOKUP(CONCATENATE($F544," ",$G544),AllocFactorMatrix,(AC$4+1),FALSE)*$E544</f>
        <v>0</v>
      </c>
    </row>
    <row r="545" spans="5:29" hidden="1" outlineLevel="1">
      <c r="F545" s="61" t="str">
        <f>F552</f>
        <v>LABOR_M</v>
      </c>
      <c r="G545" s="20" t="str">
        <f>$G$8</f>
        <v>PRODUCTION</v>
      </c>
      <c r="H545" s="24">
        <f t="shared" ca="1" si="239"/>
        <v>0</v>
      </c>
      <c r="I545" s="25">
        <f ca="1">VLOOKUP(CONCATENATE($F545," ",$G545),AllocFactorMatrix,(I$4+1),FALSE)*$E552</f>
        <v>0</v>
      </c>
      <c r="J545" s="25">
        <f ca="1">VLOOKUP(CONCATENATE($F545," ",$G545),AllocFactorMatrix,(J$4+1),FALSE)*$E552</f>
        <v>0</v>
      </c>
      <c r="K545" s="25">
        <f ca="1">VLOOKUP(CONCATENATE($F545," ",$G545),AllocFactorMatrix,(K$4+1),FALSE)*$E552</f>
        <v>0</v>
      </c>
      <c r="L545" s="25">
        <f ca="1">VLOOKUP(CONCATENATE($F545," ",$G545),AllocFactorMatrix,(L$4+1),FALSE)*$E552</f>
        <v>0</v>
      </c>
      <c r="M545" s="25">
        <f t="shared" ref="M545:M552" ca="1" si="261">SUBTOTAL(9,J545:L545)</f>
        <v>0</v>
      </c>
      <c r="N545" s="25">
        <f ca="1">VLOOKUP(CONCATENATE($F545," ",$G545),AllocFactorMatrix,(N$4+1),FALSE)*$E552</f>
        <v>0</v>
      </c>
      <c r="O545" s="25">
        <f ca="1">VLOOKUP(CONCATENATE($F545," ",$G545),AllocFactorMatrix,(O$4+1),FALSE)*$E552</f>
        <v>0</v>
      </c>
      <c r="P545" s="25">
        <f ca="1">VLOOKUP(CONCATENATE($F545," ",$G545),AllocFactorMatrix,(P$4+1),FALSE)*$E552</f>
        <v>0</v>
      </c>
      <c r="Q545" s="25">
        <f ca="1">VLOOKUP(CONCATENATE($F545," ",$G545),AllocFactorMatrix,(Q$4+1),FALSE)*$E552</f>
        <v>0</v>
      </c>
      <c r="R545" s="25">
        <f ca="1">SUBTOTAL(9,N545:Q545)</f>
        <v>0</v>
      </c>
      <c r="S545" s="25">
        <f ca="1">VLOOKUP(CONCATENATE($F545," ",$G545),AllocFactorMatrix,(S$4+1),FALSE)*$E552</f>
        <v>0</v>
      </c>
      <c r="T545" s="25">
        <f ca="1">VLOOKUP(CONCATENATE($F545," ",$G545),AllocFactorMatrix,(T$4+1),FALSE)*$E552</f>
        <v>0</v>
      </c>
      <c r="U545" s="25">
        <f ca="1">VLOOKUP(CONCATENATE($F545," ",$G545),AllocFactorMatrix,(U$4+1),FALSE)*$E552</f>
        <v>0</v>
      </c>
      <c r="V545" s="25">
        <f ca="1">VLOOKUP(CONCATENATE($F545," ",$G545),AllocFactorMatrix,(V$4+1),FALSE)*$E552</f>
        <v>0</v>
      </c>
      <c r="W545" s="25">
        <f ca="1">SUBTOTAL(9,S545:V545)</f>
        <v>0</v>
      </c>
      <c r="X545" s="25">
        <f ca="1">VLOOKUP(CONCATENATE($F545," ",$G545),AllocFactorMatrix,(X$4+1),FALSE)*$E552</f>
        <v>0</v>
      </c>
      <c r="Y545" s="25">
        <f ca="1">VLOOKUP(CONCATENATE($F545," ",$G545),AllocFactorMatrix,(Y$4+1),FALSE)*$E552</f>
        <v>0</v>
      </c>
      <c r="Z545" s="25">
        <f t="shared" ca="1" si="258"/>
        <v>0</v>
      </c>
      <c r="AA545" s="25">
        <f ca="1">VLOOKUP(CONCATENATE($F545," ",$G545),AllocFactorMatrix,(AA$4+1),FALSE)*$E552</f>
        <v>0</v>
      </c>
      <c r="AB545" s="25">
        <f ca="1">VLOOKUP(CONCATENATE($F545," ",$G545),AllocFactorMatrix,(AB$4+1),FALSE)*$E552</f>
        <v>0</v>
      </c>
      <c r="AC545" s="25">
        <f ca="1">VLOOKUP(CONCATENATE($F545," ",$G545),AllocFactorMatrix,(AC$4+1),FALSE)*$E552</f>
        <v>0</v>
      </c>
    </row>
    <row r="546" spans="5:29" hidden="1" outlineLevel="1">
      <c r="F546" s="61" t="str">
        <f>F552</f>
        <v>LABOR_M</v>
      </c>
      <c r="G546" s="20" t="str">
        <f>$G$9</f>
        <v>BULKTRAN</v>
      </c>
      <c r="H546" s="24">
        <f t="shared" ca="1" si="239"/>
        <v>0</v>
      </c>
      <c r="I546" s="25">
        <f ca="1">VLOOKUP(CONCATENATE($F546," ",$G546),AllocFactorMatrix,(I$4+1),FALSE)*$E552</f>
        <v>0</v>
      </c>
      <c r="J546" s="25">
        <f ca="1">VLOOKUP(CONCATENATE($F546," ",$G546),AllocFactorMatrix,(J$4+1),FALSE)*$E552</f>
        <v>0</v>
      </c>
      <c r="K546" s="25">
        <f ca="1">VLOOKUP(CONCATENATE($F546," ",$G546),AllocFactorMatrix,(K$4+1),FALSE)*$E552</f>
        <v>0</v>
      </c>
      <c r="L546" s="25">
        <f ca="1">VLOOKUP(CONCATENATE($F546," ",$G546),AllocFactorMatrix,(L$4+1),FALSE)*$E552</f>
        <v>0</v>
      </c>
      <c r="M546" s="25">
        <f t="shared" ca="1" si="261"/>
        <v>0</v>
      </c>
      <c r="N546" s="25">
        <f ca="1">VLOOKUP(CONCATENATE($F546," ",$G546),AllocFactorMatrix,(N$4+1),FALSE)*$E552</f>
        <v>0</v>
      </c>
      <c r="O546" s="25">
        <f ca="1">VLOOKUP(CONCATENATE($F546," ",$G546),AllocFactorMatrix,(O$4+1),FALSE)*$E552</f>
        <v>0</v>
      </c>
      <c r="P546" s="25">
        <f ca="1">VLOOKUP(CONCATENATE($F546," ",$G546),AllocFactorMatrix,(P$4+1),FALSE)*$E552</f>
        <v>0</v>
      </c>
      <c r="Q546" s="25">
        <f ca="1">VLOOKUP(CONCATENATE($F546," ",$G546),AllocFactorMatrix,(Q$4+1),FALSE)*$E552</f>
        <v>0</v>
      </c>
      <c r="R546" s="25">
        <f t="shared" ref="R546:R552" ca="1" si="262">SUBTOTAL(9,N546:Q546)</f>
        <v>0</v>
      </c>
      <c r="S546" s="25">
        <f ca="1">VLOOKUP(CONCATENATE($F546," ",$G546),AllocFactorMatrix,(S$4+1),FALSE)*$E552</f>
        <v>0</v>
      </c>
      <c r="T546" s="25">
        <f ca="1">VLOOKUP(CONCATENATE($F546," ",$G546),AllocFactorMatrix,(T$4+1),FALSE)*$E552</f>
        <v>0</v>
      </c>
      <c r="U546" s="25">
        <f ca="1">VLOOKUP(CONCATENATE($F546," ",$G546),AllocFactorMatrix,(U$4+1),FALSE)*$E552</f>
        <v>0</v>
      </c>
      <c r="V546" s="25">
        <f ca="1">VLOOKUP(CONCATENATE($F546," ",$G546),AllocFactorMatrix,(V$4+1),FALSE)*$E552</f>
        <v>0</v>
      </c>
      <c r="W546" s="25">
        <f t="shared" ref="W546:W552" ca="1" si="263">SUBTOTAL(9,S546:V546)</f>
        <v>0</v>
      </c>
      <c r="X546" s="25">
        <f ca="1">VLOOKUP(CONCATENATE($F546," ",$G546),AllocFactorMatrix,(X$4+1),FALSE)*$E552</f>
        <v>0</v>
      </c>
      <c r="Y546" s="25">
        <f ca="1">VLOOKUP(CONCATENATE($F546," ",$G546),AllocFactorMatrix,(Y$4+1),FALSE)*$E552</f>
        <v>0</v>
      </c>
      <c r="Z546" s="25">
        <f t="shared" ca="1" si="258"/>
        <v>0</v>
      </c>
      <c r="AA546" s="25">
        <f ca="1">VLOOKUP(CONCATENATE($F546," ",$G546),AllocFactorMatrix,(AA$4+1),FALSE)*$E552</f>
        <v>0</v>
      </c>
      <c r="AB546" s="25">
        <f ca="1">VLOOKUP(CONCATENATE($F546," ",$G546),AllocFactorMatrix,(AB$4+1),FALSE)*$E552</f>
        <v>0</v>
      </c>
      <c r="AC546" s="25">
        <f ca="1">VLOOKUP(CONCATENATE($F546," ",$G546),AllocFactorMatrix,(AC$4+1),FALSE)*$E552</f>
        <v>0</v>
      </c>
    </row>
    <row r="547" spans="5:29" hidden="1" outlineLevel="1">
      <c r="F547" s="61" t="str">
        <f>F552</f>
        <v>LABOR_M</v>
      </c>
      <c r="G547" s="20" t="str">
        <f>$G$10</f>
        <v>SUBTRAN</v>
      </c>
      <c r="H547" s="24">
        <f t="shared" ca="1" si="239"/>
        <v>0</v>
      </c>
      <c r="I547" s="25">
        <f ca="1">VLOOKUP(CONCATENATE($F547," ",$G547),AllocFactorMatrix,(I$4+1),FALSE)*$E552</f>
        <v>0</v>
      </c>
      <c r="J547" s="25">
        <f ca="1">VLOOKUP(CONCATENATE($F547," ",$G547),AllocFactorMatrix,(J$4+1),FALSE)*$E552</f>
        <v>0</v>
      </c>
      <c r="K547" s="25">
        <f ca="1">VLOOKUP(CONCATENATE($F547," ",$G547),AllocFactorMatrix,(K$4+1),FALSE)*$E552</f>
        <v>0</v>
      </c>
      <c r="L547" s="25">
        <f ca="1">VLOOKUP(CONCATENATE($F547," ",$G547),AllocFactorMatrix,(L$4+1),FALSE)*$E552</f>
        <v>0</v>
      </c>
      <c r="M547" s="25">
        <f t="shared" ca="1" si="261"/>
        <v>0</v>
      </c>
      <c r="N547" s="25">
        <f ca="1">VLOOKUP(CONCATENATE($F547," ",$G547),AllocFactorMatrix,(N$4+1),FALSE)*$E552</f>
        <v>0</v>
      </c>
      <c r="O547" s="25">
        <f ca="1">VLOOKUP(CONCATENATE($F547," ",$G547),AllocFactorMatrix,(O$4+1),FALSE)*$E552</f>
        <v>0</v>
      </c>
      <c r="P547" s="25">
        <f ca="1">VLOOKUP(CONCATENATE($F547," ",$G547),AllocFactorMatrix,(P$4+1),FALSE)*$E552</f>
        <v>0</v>
      </c>
      <c r="Q547" s="25">
        <f ca="1">VLOOKUP(CONCATENATE($F547," ",$G547),AllocFactorMatrix,(Q$4+1),FALSE)*$E552</f>
        <v>0</v>
      </c>
      <c r="R547" s="25">
        <f t="shared" ca="1" si="262"/>
        <v>0</v>
      </c>
      <c r="S547" s="25">
        <f ca="1">VLOOKUP(CONCATENATE($F547," ",$G547),AllocFactorMatrix,(S$4+1),FALSE)*$E552</f>
        <v>0</v>
      </c>
      <c r="T547" s="25">
        <f ca="1">VLOOKUP(CONCATENATE($F547," ",$G547),AllocFactorMatrix,(T$4+1),FALSE)*$E552</f>
        <v>0</v>
      </c>
      <c r="U547" s="25">
        <f ca="1">VLOOKUP(CONCATENATE($F547," ",$G547),AllocFactorMatrix,(U$4+1),FALSE)*$E552</f>
        <v>0</v>
      </c>
      <c r="V547" s="25">
        <f ca="1">VLOOKUP(CONCATENATE($F547," ",$G547),AllocFactorMatrix,(V$4+1),FALSE)*$E552</f>
        <v>0</v>
      </c>
      <c r="W547" s="25">
        <f t="shared" ca="1" si="263"/>
        <v>0</v>
      </c>
      <c r="X547" s="25">
        <f ca="1">VLOOKUP(CONCATENATE($F547," ",$G547),AllocFactorMatrix,(X$4+1),FALSE)*$E552</f>
        <v>0</v>
      </c>
      <c r="Y547" s="25">
        <f ca="1">VLOOKUP(CONCATENATE($F547," ",$G547),AllocFactorMatrix,(Y$4+1),FALSE)*$E552</f>
        <v>0</v>
      </c>
      <c r="Z547" s="25">
        <f t="shared" ca="1" si="258"/>
        <v>0</v>
      </c>
      <c r="AA547" s="25">
        <f ca="1">VLOOKUP(CONCATENATE($F547," ",$G547),AllocFactorMatrix,(AA$4+1),FALSE)*$E552</f>
        <v>0</v>
      </c>
      <c r="AB547" s="25">
        <f ca="1">VLOOKUP(CONCATENATE($F547," ",$G547),AllocFactorMatrix,(AB$4+1),FALSE)*$E552</f>
        <v>0</v>
      </c>
      <c r="AC547" s="25">
        <f ca="1">VLOOKUP(CONCATENATE($F547," ",$G547),AllocFactorMatrix,(AC$4+1),FALSE)*$E552</f>
        <v>0</v>
      </c>
    </row>
    <row r="548" spans="5:29" hidden="1" outlineLevel="1">
      <c r="F548" s="61" t="str">
        <f>F552</f>
        <v>LABOR_M</v>
      </c>
      <c r="G548" s="20" t="str">
        <f>$G$11</f>
        <v>DISTPRI</v>
      </c>
      <c r="H548" s="24">
        <f t="shared" ca="1" si="239"/>
        <v>0</v>
      </c>
      <c r="I548" s="25">
        <f ca="1">VLOOKUP(CONCATENATE($F548," ",$G548),AllocFactorMatrix,(I$4+1),FALSE)*$E552</f>
        <v>0</v>
      </c>
      <c r="J548" s="25">
        <f ca="1">VLOOKUP(CONCATENATE($F548," ",$G548),AllocFactorMatrix,(J$4+1),FALSE)*$E552</f>
        <v>0</v>
      </c>
      <c r="K548" s="25">
        <f ca="1">VLOOKUP(CONCATENATE($F548," ",$G548),AllocFactorMatrix,(K$4+1),FALSE)*$E552</f>
        <v>0</v>
      </c>
      <c r="L548" s="25">
        <f ca="1">VLOOKUP(CONCATENATE($F548," ",$G548),AllocFactorMatrix,(L$4+1),FALSE)*$E552</f>
        <v>0</v>
      </c>
      <c r="M548" s="25">
        <f t="shared" ca="1" si="261"/>
        <v>0</v>
      </c>
      <c r="N548" s="25">
        <f ca="1">VLOOKUP(CONCATENATE($F548," ",$G548),AllocFactorMatrix,(N$4+1),FALSE)*$E552</f>
        <v>0</v>
      </c>
      <c r="O548" s="25">
        <f ca="1">VLOOKUP(CONCATENATE($F548," ",$G548),AllocFactorMatrix,(O$4+1),FALSE)*$E552</f>
        <v>0</v>
      </c>
      <c r="P548" s="25">
        <f ca="1">VLOOKUP(CONCATENATE($F548," ",$G548),AllocFactorMatrix,(P$4+1),FALSE)*$E552</f>
        <v>0</v>
      </c>
      <c r="Q548" s="25">
        <f ca="1">VLOOKUP(CONCATENATE($F548," ",$G548),AllocFactorMatrix,(Q$4+1),FALSE)*$E552</f>
        <v>0</v>
      </c>
      <c r="R548" s="25">
        <f t="shared" ca="1" si="262"/>
        <v>0</v>
      </c>
      <c r="S548" s="25">
        <f ca="1">VLOOKUP(CONCATENATE($F548," ",$G548),AllocFactorMatrix,(S$4+1),FALSE)*$E552</f>
        <v>0</v>
      </c>
      <c r="T548" s="25">
        <f ca="1">VLOOKUP(CONCATENATE($F548," ",$G548),AllocFactorMatrix,(T$4+1),FALSE)*$E552</f>
        <v>0</v>
      </c>
      <c r="U548" s="25">
        <f ca="1">VLOOKUP(CONCATENATE($F548," ",$G548),AllocFactorMatrix,(U$4+1),FALSE)*$E552</f>
        <v>0</v>
      </c>
      <c r="V548" s="25">
        <f ca="1">VLOOKUP(CONCATENATE($F548," ",$G548),AllocFactorMatrix,(V$4+1),FALSE)*$E552</f>
        <v>0</v>
      </c>
      <c r="W548" s="25">
        <f t="shared" ca="1" si="263"/>
        <v>0</v>
      </c>
      <c r="X548" s="25">
        <f ca="1">VLOOKUP(CONCATENATE($F548," ",$G548),AllocFactorMatrix,(X$4+1),FALSE)*$E552</f>
        <v>0</v>
      </c>
      <c r="Y548" s="25">
        <f ca="1">VLOOKUP(CONCATENATE($F548," ",$G548),AllocFactorMatrix,(Y$4+1),FALSE)*$E552</f>
        <v>0</v>
      </c>
      <c r="Z548" s="25">
        <f t="shared" ca="1" si="258"/>
        <v>0</v>
      </c>
      <c r="AA548" s="25">
        <f ca="1">VLOOKUP(CONCATENATE($F548," ",$G548),AllocFactorMatrix,(AA$4+1),FALSE)*$E552</f>
        <v>0</v>
      </c>
      <c r="AB548" s="25">
        <f ca="1">VLOOKUP(CONCATENATE($F548," ",$G548),AllocFactorMatrix,(AB$4+1),FALSE)*$E552</f>
        <v>0</v>
      </c>
      <c r="AC548" s="25">
        <f ca="1">VLOOKUP(CONCATENATE($F548," ",$G548),AllocFactorMatrix,(AC$4+1),FALSE)*$E552</f>
        <v>0</v>
      </c>
    </row>
    <row r="549" spans="5:29" hidden="1" outlineLevel="1">
      <c r="F549" s="61" t="str">
        <f>F552</f>
        <v>LABOR_M</v>
      </c>
      <c r="G549" s="20" t="str">
        <f>$G$12</f>
        <v>DISTSEC</v>
      </c>
      <c r="H549" s="24">
        <f t="shared" ca="1" si="239"/>
        <v>0</v>
      </c>
      <c r="I549" s="25">
        <f ca="1">VLOOKUP(CONCATENATE($F549," ",$G549),AllocFactorMatrix,(I$4+1),FALSE)*$E552</f>
        <v>0</v>
      </c>
      <c r="J549" s="25">
        <f ca="1">VLOOKUP(CONCATENATE($F549," ",$G549),AllocFactorMatrix,(J$4+1),FALSE)*$E552</f>
        <v>0</v>
      </c>
      <c r="K549" s="25">
        <f ca="1">VLOOKUP(CONCATENATE($F549," ",$G549),AllocFactorMatrix,(K$4+1),FALSE)*$E552</f>
        <v>0</v>
      </c>
      <c r="L549" s="25">
        <f ca="1">VLOOKUP(CONCATENATE($F549," ",$G549),AllocFactorMatrix,(L$4+1),FALSE)*$E552</f>
        <v>0</v>
      </c>
      <c r="M549" s="25">
        <f t="shared" ca="1" si="261"/>
        <v>0</v>
      </c>
      <c r="N549" s="25">
        <f ca="1">VLOOKUP(CONCATENATE($F549," ",$G549),AllocFactorMatrix,(N$4+1),FALSE)*$E552</f>
        <v>0</v>
      </c>
      <c r="O549" s="25">
        <f ca="1">VLOOKUP(CONCATENATE($F549," ",$G549),AllocFactorMatrix,(O$4+1),FALSE)*$E552</f>
        <v>0</v>
      </c>
      <c r="P549" s="25">
        <f ca="1">VLOOKUP(CONCATENATE($F549," ",$G549),AllocFactorMatrix,(P$4+1),FALSE)*$E552</f>
        <v>0</v>
      </c>
      <c r="Q549" s="25">
        <f ca="1">VLOOKUP(CONCATENATE($F549," ",$G549),AllocFactorMatrix,(Q$4+1),FALSE)*$E552</f>
        <v>0</v>
      </c>
      <c r="R549" s="25">
        <f t="shared" ca="1" si="262"/>
        <v>0</v>
      </c>
      <c r="S549" s="25">
        <f ca="1">VLOOKUP(CONCATENATE($F549," ",$G549),AllocFactorMatrix,(S$4+1),FALSE)*$E552</f>
        <v>0</v>
      </c>
      <c r="T549" s="25">
        <f ca="1">VLOOKUP(CONCATENATE($F549," ",$G549),AllocFactorMatrix,(T$4+1),FALSE)*$E552</f>
        <v>0</v>
      </c>
      <c r="U549" s="25">
        <f ca="1">VLOOKUP(CONCATENATE($F549," ",$G549),AllocFactorMatrix,(U$4+1),FALSE)*$E552</f>
        <v>0</v>
      </c>
      <c r="V549" s="25">
        <f ca="1">VLOOKUP(CONCATENATE($F549," ",$G549),AllocFactorMatrix,(V$4+1),FALSE)*$E552</f>
        <v>0</v>
      </c>
      <c r="W549" s="25">
        <f t="shared" ca="1" si="263"/>
        <v>0</v>
      </c>
      <c r="X549" s="25">
        <f ca="1">VLOOKUP(CONCATENATE($F549," ",$G549),AllocFactorMatrix,(X$4+1),FALSE)*$E552</f>
        <v>0</v>
      </c>
      <c r="Y549" s="25">
        <f ca="1">VLOOKUP(CONCATENATE($F549," ",$G549),AllocFactorMatrix,(Y$4+1),FALSE)*$E552</f>
        <v>0</v>
      </c>
      <c r="Z549" s="25">
        <f t="shared" ca="1" si="258"/>
        <v>0</v>
      </c>
      <c r="AA549" s="25">
        <f ca="1">VLOOKUP(CONCATENATE($F549," ",$G549),AllocFactorMatrix,(AA$4+1),FALSE)*$E552</f>
        <v>0</v>
      </c>
      <c r="AB549" s="25">
        <f ca="1">VLOOKUP(CONCATENATE($F549," ",$G549),AllocFactorMatrix,(AB$4+1),FALSE)*$E552</f>
        <v>0</v>
      </c>
      <c r="AC549" s="25">
        <f ca="1">VLOOKUP(CONCATENATE($F549," ",$G549),AllocFactorMatrix,(AC$4+1),FALSE)*$E552</f>
        <v>0</v>
      </c>
    </row>
    <row r="550" spans="5:29" hidden="1" outlineLevel="1">
      <c r="F550" s="61" t="str">
        <f>F552</f>
        <v>LABOR_M</v>
      </c>
      <c r="G550" s="20" t="str">
        <f>$G$13</f>
        <v>ENERGY</v>
      </c>
      <c r="H550" s="24">
        <f t="shared" ca="1" si="239"/>
        <v>0</v>
      </c>
      <c r="I550" s="25">
        <f ca="1">VLOOKUP(CONCATENATE($F550," ",$G550),AllocFactorMatrix,(I$4+1),FALSE)*$E552</f>
        <v>0</v>
      </c>
      <c r="J550" s="25">
        <f ca="1">VLOOKUP(CONCATENATE($F550," ",$G550),AllocFactorMatrix,(J$4+1),FALSE)*$E552</f>
        <v>0</v>
      </c>
      <c r="K550" s="25">
        <f ca="1">VLOOKUP(CONCATENATE($F550," ",$G550),AllocFactorMatrix,(K$4+1),FALSE)*$E552</f>
        <v>0</v>
      </c>
      <c r="L550" s="25">
        <f ca="1">VLOOKUP(CONCATENATE($F550," ",$G550),AllocFactorMatrix,(L$4+1),FALSE)*$E552</f>
        <v>0</v>
      </c>
      <c r="M550" s="25">
        <f t="shared" ca="1" si="261"/>
        <v>0</v>
      </c>
      <c r="N550" s="25">
        <f ca="1">VLOOKUP(CONCATENATE($F550," ",$G550),AllocFactorMatrix,(N$4+1),FALSE)*$E552</f>
        <v>0</v>
      </c>
      <c r="O550" s="25">
        <f ca="1">VLOOKUP(CONCATENATE($F550," ",$G550),AllocFactorMatrix,(O$4+1),FALSE)*$E552</f>
        <v>0</v>
      </c>
      <c r="P550" s="25">
        <f ca="1">VLOOKUP(CONCATENATE($F550," ",$G550),AllocFactorMatrix,(P$4+1),FALSE)*$E552</f>
        <v>0</v>
      </c>
      <c r="Q550" s="25">
        <f ca="1">VLOOKUP(CONCATENATE($F550," ",$G550),AllocFactorMatrix,(Q$4+1),FALSE)*$E552</f>
        <v>0</v>
      </c>
      <c r="R550" s="25">
        <f t="shared" ca="1" si="262"/>
        <v>0</v>
      </c>
      <c r="S550" s="25">
        <f ca="1">VLOOKUP(CONCATENATE($F550," ",$G550),AllocFactorMatrix,(S$4+1),FALSE)*$E552</f>
        <v>0</v>
      </c>
      <c r="T550" s="25">
        <f ca="1">VLOOKUP(CONCATENATE($F550," ",$G550),AllocFactorMatrix,(T$4+1),FALSE)*$E552</f>
        <v>0</v>
      </c>
      <c r="U550" s="25">
        <f ca="1">VLOOKUP(CONCATENATE($F550," ",$G550),AllocFactorMatrix,(U$4+1),FALSE)*$E552</f>
        <v>0</v>
      </c>
      <c r="V550" s="25">
        <f ca="1">VLOOKUP(CONCATENATE($F550," ",$G550),AllocFactorMatrix,(V$4+1),FALSE)*$E552</f>
        <v>0</v>
      </c>
      <c r="W550" s="25">
        <f t="shared" ca="1" si="263"/>
        <v>0</v>
      </c>
      <c r="X550" s="25">
        <f ca="1">VLOOKUP(CONCATENATE($F550," ",$G550),AllocFactorMatrix,(X$4+1),FALSE)*$E552</f>
        <v>0</v>
      </c>
      <c r="Y550" s="25">
        <f ca="1">VLOOKUP(CONCATENATE($F550," ",$G550),AllocFactorMatrix,(Y$4+1),FALSE)*$E552</f>
        <v>0</v>
      </c>
      <c r="Z550" s="25">
        <f t="shared" ca="1" si="258"/>
        <v>0</v>
      </c>
      <c r="AA550" s="25">
        <f ca="1">VLOOKUP(CONCATENATE($F550," ",$G550),AllocFactorMatrix,(AA$4+1),FALSE)*$E552</f>
        <v>0</v>
      </c>
      <c r="AB550" s="25">
        <f ca="1">VLOOKUP(CONCATENATE($F550," ",$G550),AllocFactorMatrix,(AB$4+1),FALSE)*$E552</f>
        <v>0</v>
      </c>
      <c r="AC550" s="25">
        <f ca="1">VLOOKUP(CONCATENATE($F550," ",$G550),AllocFactorMatrix,(AC$4+1),FALSE)*$E552</f>
        <v>0</v>
      </c>
    </row>
    <row r="551" spans="5:29" hidden="1" outlineLevel="1">
      <c r="F551" s="61" t="str">
        <f>F552</f>
        <v>LABOR_M</v>
      </c>
      <c r="G551" s="20" t="str">
        <f>$G$14</f>
        <v>CUSTOMER</v>
      </c>
      <c r="H551" s="24">
        <f t="shared" ca="1" si="239"/>
        <v>0</v>
      </c>
      <c r="I551" s="25">
        <f ca="1">VLOOKUP(CONCATENATE($F551," ",$G551),AllocFactorMatrix,(I$4+1),FALSE)*$E552</f>
        <v>0</v>
      </c>
      <c r="J551" s="25">
        <f ca="1">VLOOKUP(CONCATENATE($F551," ",$G551),AllocFactorMatrix,(J$4+1),FALSE)*$E552</f>
        <v>0</v>
      </c>
      <c r="K551" s="25">
        <f ca="1">VLOOKUP(CONCATENATE($F551," ",$G551),AllocFactorMatrix,(K$4+1),FALSE)*$E552</f>
        <v>0</v>
      </c>
      <c r="L551" s="25">
        <f ca="1">VLOOKUP(CONCATENATE($F551," ",$G551),AllocFactorMatrix,(L$4+1),FALSE)*$E552</f>
        <v>0</v>
      </c>
      <c r="M551" s="25">
        <f t="shared" ca="1" si="261"/>
        <v>0</v>
      </c>
      <c r="N551" s="25">
        <f ca="1">VLOOKUP(CONCATENATE($F551," ",$G551),AllocFactorMatrix,(N$4+1),FALSE)*$E552</f>
        <v>0</v>
      </c>
      <c r="O551" s="25">
        <f ca="1">VLOOKUP(CONCATENATE($F551," ",$G551),AllocFactorMatrix,(O$4+1),FALSE)*$E552</f>
        <v>0</v>
      </c>
      <c r="P551" s="25">
        <f ca="1">VLOOKUP(CONCATENATE($F551," ",$G551),AllocFactorMatrix,(P$4+1),FALSE)*$E552</f>
        <v>0</v>
      </c>
      <c r="Q551" s="25">
        <f ca="1">VLOOKUP(CONCATENATE($F551," ",$G551),AllocFactorMatrix,(Q$4+1),FALSE)*$E552</f>
        <v>0</v>
      </c>
      <c r="R551" s="25">
        <f t="shared" ca="1" si="262"/>
        <v>0</v>
      </c>
      <c r="S551" s="25">
        <f ca="1">VLOOKUP(CONCATENATE($F551," ",$G551),AllocFactorMatrix,(S$4+1),FALSE)*$E552</f>
        <v>0</v>
      </c>
      <c r="T551" s="25">
        <f ca="1">VLOOKUP(CONCATENATE($F551," ",$G551),AllocFactorMatrix,(T$4+1),FALSE)*$E552</f>
        <v>0</v>
      </c>
      <c r="U551" s="25">
        <f ca="1">VLOOKUP(CONCATENATE($F551," ",$G551),AllocFactorMatrix,(U$4+1),FALSE)*$E552</f>
        <v>0</v>
      </c>
      <c r="V551" s="25">
        <f ca="1">VLOOKUP(CONCATENATE($F551," ",$G551),AllocFactorMatrix,(V$4+1),FALSE)*$E552</f>
        <v>0</v>
      </c>
      <c r="W551" s="25">
        <f t="shared" ca="1" si="263"/>
        <v>0</v>
      </c>
      <c r="X551" s="25">
        <f ca="1">VLOOKUP(CONCATENATE($F551," ",$G551),AllocFactorMatrix,(X$4+1),FALSE)*$E552</f>
        <v>0</v>
      </c>
      <c r="Y551" s="25">
        <f ca="1">VLOOKUP(CONCATENATE($F551," ",$G551),AllocFactorMatrix,(Y$4+1),FALSE)*$E552</f>
        <v>0</v>
      </c>
      <c r="Z551" s="25">
        <f t="shared" ca="1" si="258"/>
        <v>0</v>
      </c>
      <c r="AA551" s="25">
        <f ca="1">VLOOKUP(CONCATENATE($F551," ",$G551),AllocFactorMatrix,(AA$4+1),FALSE)*$E552</f>
        <v>0</v>
      </c>
      <c r="AB551" s="25">
        <f ca="1">VLOOKUP(CONCATENATE($F551," ",$G551),AllocFactorMatrix,(AB$4+1),FALSE)*$E552</f>
        <v>0</v>
      </c>
      <c r="AC551" s="25">
        <f ca="1">VLOOKUP(CONCATENATE($F551," ",$G551),AllocFactorMatrix,(AC$4+1),FALSE)*$E552</f>
        <v>0</v>
      </c>
    </row>
    <row r="552" spans="5:29" collapsed="1">
      <c r="E552" s="22">
        <v>0</v>
      </c>
      <c r="F552" s="61" t="str">
        <f>+F2129</f>
        <v>LABOR_M</v>
      </c>
      <c r="G552" s="20" t="str">
        <f>$G$15</f>
        <v>TOTAL</v>
      </c>
      <c r="H552" s="24">
        <f t="shared" ca="1" si="239"/>
        <v>0</v>
      </c>
      <c r="I552" s="25">
        <f ca="1">VLOOKUP(CONCATENATE($F552," ",$G552),AllocFactorMatrix,(I$4+1),FALSE)*$E552</f>
        <v>0</v>
      </c>
      <c r="J552" s="25">
        <f ca="1">VLOOKUP(CONCATENATE($F552," ",$G552),AllocFactorMatrix,(J$4+1),FALSE)*$E552</f>
        <v>0</v>
      </c>
      <c r="K552" s="25">
        <f ca="1">VLOOKUP(CONCATENATE($F552," ",$G552),AllocFactorMatrix,(K$4+1),FALSE)*$E552</f>
        <v>0</v>
      </c>
      <c r="L552" s="25">
        <f ca="1">VLOOKUP(CONCATENATE($F552," ",$G552),AllocFactorMatrix,(L$4+1),FALSE)*$E552</f>
        <v>0</v>
      </c>
      <c r="M552" s="25">
        <f t="shared" ca="1" si="261"/>
        <v>0</v>
      </c>
      <c r="N552" s="25">
        <f ca="1">VLOOKUP(CONCATENATE($F552," ",$G552),AllocFactorMatrix,(N$4+1),FALSE)*$E552</f>
        <v>0</v>
      </c>
      <c r="O552" s="25">
        <f ca="1">VLOOKUP(CONCATENATE($F552," ",$G552),AllocFactorMatrix,(O$4+1),FALSE)*$E552</f>
        <v>0</v>
      </c>
      <c r="P552" s="25">
        <f ca="1">VLOOKUP(CONCATENATE($F552," ",$G552),AllocFactorMatrix,(P$4+1),FALSE)*$E552</f>
        <v>0</v>
      </c>
      <c r="Q552" s="25">
        <f ca="1">VLOOKUP(CONCATENATE($F552," ",$G552),AllocFactorMatrix,(Q$4+1),FALSE)*$E552</f>
        <v>0</v>
      </c>
      <c r="R552" s="25">
        <f t="shared" ca="1" si="262"/>
        <v>0</v>
      </c>
      <c r="S552" s="25">
        <f ca="1">VLOOKUP(CONCATENATE($F552," ",$G552),AllocFactorMatrix,(S$4+1),FALSE)*$E552</f>
        <v>0</v>
      </c>
      <c r="T552" s="25">
        <f ca="1">VLOOKUP(CONCATENATE($F552," ",$G552),AllocFactorMatrix,(T$4+1),FALSE)*$E552</f>
        <v>0</v>
      </c>
      <c r="U552" s="25">
        <f ca="1">VLOOKUP(CONCATENATE($F552," ",$G552),AllocFactorMatrix,(U$4+1),FALSE)*$E552</f>
        <v>0</v>
      </c>
      <c r="V552" s="25">
        <f ca="1">VLOOKUP(CONCATENATE($F552," ",$G552),AllocFactorMatrix,(V$4+1),FALSE)*$E552</f>
        <v>0</v>
      </c>
      <c r="W552" s="25">
        <f t="shared" ca="1" si="263"/>
        <v>0</v>
      </c>
      <c r="X552" s="25">
        <f ca="1">VLOOKUP(CONCATENATE($F552," ",$G552),AllocFactorMatrix,(X$4+1),FALSE)*$E552</f>
        <v>0</v>
      </c>
      <c r="Y552" s="25">
        <f ca="1">VLOOKUP(CONCATENATE($F552," ",$G552),AllocFactorMatrix,(Y$4+1),FALSE)*$E552</f>
        <v>0</v>
      </c>
      <c r="Z552" s="25">
        <f t="shared" ca="1" si="258"/>
        <v>0</v>
      </c>
      <c r="AA552" s="25">
        <f ca="1">VLOOKUP(CONCATENATE($F552," ",$G552),AllocFactorMatrix,(AA$4+1),FALSE)*$E552</f>
        <v>0</v>
      </c>
      <c r="AB552" s="25">
        <f ca="1">VLOOKUP(CONCATENATE($F552," ",$G552),AllocFactorMatrix,(AB$4+1),FALSE)*$E552</f>
        <v>0</v>
      </c>
      <c r="AC552" s="25">
        <f ca="1">VLOOKUP(CONCATENATE($F552," ",$G552),AllocFactorMatrix,(AC$4+1),FALSE)*$E552</f>
        <v>0</v>
      </c>
    </row>
    <row r="553" spans="5:29" hidden="1" outlineLevel="1">
      <c r="F553" s="61" t="str">
        <f>F560</f>
        <v>LABOR_M</v>
      </c>
      <c r="G553" s="20" t="str">
        <f>$G$8</f>
        <v>PRODUCTION</v>
      </c>
      <c r="H553" s="24">
        <f t="shared" ca="1" si="239"/>
        <v>0</v>
      </c>
      <c r="I553" s="25">
        <f ca="1">VLOOKUP(CONCATENATE($F553," ",$G553),AllocFactorMatrix,(I$4+1),FALSE)*$E560</f>
        <v>0</v>
      </c>
      <c r="J553" s="25">
        <f ca="1">VLOOKUP(CONCATENATE($F553," ",$G553),AllocFactorMatrix,(J$4+1),FALSE)*$E560</f>
        <v>0</v>
      </c>
      <c r="K553" s="25">
        <f ca="1">VLOOKUP(CONCATENATE($F553," ",$G553),AllocFactorMatrix,(K$4+1),FALSE)*$E560</f>
        <v>0</v>
      </c>
      <c r="L553" s="25">
        <f ca="1">VLOOKUP(CONCATENATE($F553," ",$G553),AllocFactorMatrix,(L$4+1),FALSE)*$E560</f>
        <v>0</v>
      </c>
      <c r="M553" s="25">
        <f t="shared" ref="M553:M560" ca="1" si="264">SUBTOTAL(9,J553:L553)</f>
        <v>0</v>
      </c>
      <c r="N553" s="25">
        <f ca="1">VLOOKUP(CONCATENATE($F553," ",$G553),AllocFactorMatrix,(N$4+1),FALSE)*$E560</f>
        <v>0</v>
      </c>
      <c r="O553" s="25">
        <f ca="1">VLOOKUP(CONCATENATE($F553," ",$G553),AllocFactorMatrix,(O$4+1),FALSE)*$E560</f>
        <v>0</v>
      </c>
      <c r="P553" s="25">
        <f ca="1">VLOOKUP(CONCATENATE($F553," ",$G553),AllocFactorMatrix,(P$4+1),FALSE)*$E560</f>
        <v>0</v>
      </c>
      <c r="Q553" s="25">
        <f ca="1">VLOOKUP(CONCATENATE($F553," ",$G553),AllocFactorMatrix,(Q$4+1),FALSE)*$E560</f>
        <v>0</v>
      </c>
      <c r="R553" s="25">
        <f ca="1">SUBTOTAL(9,N553:Q553)</f>
        <v>0</v>
      </c>
      <c r="S553" s="25">
        <f ca="1">VLOOKUP(CONCATENATE($F553," ",$G553),AllocFactorMatrix,(S$4+1),FALSE)*$E560</f>
        <v>0</v>
      </c>
      <c r="T553" s="25">
        <f ca="1">VLOOKUP(CONCATENATE($F553," ",$G553),AllocFactorMatrix,(T$4+1),FALSE)*$E560</f>
        <v>0</v>
      </c>
      <c r="U553" s="25">
        <f ca="1">VLOOKUP(CONCATENATE($F553," ",$G553),AllocFactorMatrix,(U$4+1),FALSE)*$E560</f>
        <v>0</v>
      </c>
      <c r="V553" s="25">
        <f ca="1">VLOOKUP(CONCATENATE($F553," ",$G553),AllocFactorMatrix,(V$4+1),FALSE)*$E560</f>
        <v>0</v>
      </c>
      <c r="W553" s="25">
        <f ca="1">SUBTOTAL(9,S553:V553)</f>
        <v>0</v>
      </c>
      <c r="X553" s="25">
        <f ca="1">VLOOKUP(CONCATENATE($F553," ",$G553),AllocFactorMatrix,(X$4+1),FALSE)*$E560</f>
        <v>0</v>
      </c>
      <c r="Y553" s="25">
        <f ca="1">VLOOKUP(CONCATENATE($F553," ",$G553),AllocFactorMatrix,(Y$4+1),FALSE)*$E560</f>
        <v>0</v>
      </c>
      <c r="Z553" s="25">
        <f t="shared" ca="1" si="258"/>
        <v>0</v>
      </c>
      <c r="AA553" s="25">
        <f ca="1">VLOOKUP(CONCATENATE($F553," ",$G553),AllocFactorMatrix,(AA$4+1),FALSE)*$E560</f>
        <v>0</v>
      </c>
      <c r="AB553" s="25">
        <f ca="1">VLOOKUP(CONCATENATE($F553," ",$G553),AllocFactorMatrix,(AB$4+1),FALSE)*$E560</f>
        <v>0</v>
      </c>
      <c r="AC553" s="25">
        <f ca="1">VLOOKUP(CONCATENATE($F553," ",$G553),AllocFactorMatrix,(AC$4+1),FALSE)*$E560</f>
        <v>0</v>
      </c>
    </row>
    <row r="554" spans="5:29" hidden="1" outlineLevel="1">
      <c r="F554" s="61" t="str">
        <f>F560</f>
        <v>LABOR_M</v>
      </c>
      <c r="G554" s="20" t="str">
        <f>$G$9</f>
        <v>BULKTRAN</v>
      </c>
      <c r="H554" s="24">
        <f t="shared" ca="1" si="239"/>
        <v>0</v>
      </c>
      <c r="I554" s="25">
        <f ca="1">VLOOKUP(CONCATENATE($F554," ",$G554),AllocFactorMatrix,(I$4+1),FALSE)*$E560</f>
        <v>0</v>
      </c>
      <c r="J554" s="25">
        <f ca="1">VLOOKUP(CONCATENATE($F554," ",$G554),AllocFactorMatrix,(J$4+1),FALSE)*$E560</f>
        <v>0</v>
      </c>
      <c r="K554" s="25">
        <f ca="1">VLOOKUP(CONCATENATE($F554," ",$G554),AllocFactorMatrix,(K$4+1),FALSE)*$E560</f>
        <v>0</v>
      </c>
      <c r="L554" s="25">
        <f ca="1">VLOOKUP(CONCATENATE($F554," ",$G554),AllocFactorMatrix,(L$4+1),FALSE)*$E560</f>
        <v>0</v>
      </c>
      <c r="M554" s="25">
        <f t="shared" ca="1" si="264"/>
        <v>0</v>
      </c>
      <c r="N554" s="25">
        <f ca="1">VLOOKUP(CONCATENATE($F554," ",$G554),AllocFactorMatrix,(N$4+1),FALSE)*$E560</f>
        <v>0</v>
      </c>
      <c r="O554" s="25">
        <f ca="1">VLOOKUP(CONCATENATE($F554," ",$G554),AllocFactorMatrix,(O$4+1),FALSE)*$E560</f>
        <v>0</v>
      </c>
      <c r="P554" s="25">
        <f ca="1">VLOOKUP(CONCATENATE($F554," ",$G554),AllocFactorMatrix,(P$4+1),FALSE)*$E560</f>
        <v>0</v>
      </c>
      <c r="Q554" s="25">
        <f ca="1">VLOOKUP(CONCATENATE($F554," ",$G554),AllocFactorMatrix,(Q$4+1),FALSE)*$E560</f>
        <v>0</v>
      </c>
      <c r="R554" s="25">
        <f t="shared" ref="R554:R560" ca="1" si="265">SUBTOTAL(9,N554:Q554)</f>
        <v>0</v>
      </c>
      <c r="S554" s="25">
        <f ca="1">VLOOKUP(CONCATENATE($F554," ",$G554),AllocFactorMatrix,(S$4+1),FALSE)*$E560</f>
        <v>0</v>
      </c>
      <c r="T554" s="25">
        <f ca="1">VLOOKUP(CONCATENATE($F554," ",$G554),AllocFactorMatrix,(T$4+1),FALSE)*$E560</f>
        <v>0</v>
      </c>
      <c r="U554" s="25">
        <f ca="1">VLOOKUP(CONCATENATE($F554," ",$G554),AllocFactorMatrix,(U$4+1),FALSE)*$E560</f>
        <v>0</v>
      </c>
      <c r="V554" s="25">
        <f ca="1">VLOOKUP(CONCATENATE($F554," ",$G554),AllocFactorMatrix,(V$4+1),FALSE)*$E560</f>
        <v>0</v>
      </c>
      <c r="W554" s="25">
        <f t="shared" ref="W554:W560" ca="1" si="266">SUBTOTAL(9,S554:V554)</f>
        <v>0</v>
      </c>
      <c r="X554" s="25">
        <f ca="1">VLOOKUP(CONCATENATE($F554," ",$G554),AllocFactorMatrix,(X$4+1),FALSE)*$E560</f>
        <v>0</v>
      </c>
      <c r="Y554" s="25">
        <f ca="1">VLOOKUP(CONCATENATE($F554," ",$G554),AllocFactorMatrix,(Y$4+1),FALSE)*$E560</f>
        <v>0</v>
      </c>
      <c r="Z554" s="25">
        <f t="shared" ca="1" si="258"/>
        <v>0</v>
      </c>
      <c r="AA554" s="25">
        <f ca="1">VLOOKUP(CONCATENATE($F554," ",$G554),AllocFactorMatrix,(AA$4+1),FALSE)*$E560</f>
        <v>0</v>
      </c>
      <c r="AB554" s="25">
        <f ca="1">VLOOKUP(CONCATENATE($F554," ",$G554),AllocFactorMatrix,(AB$4+1),FALSE)*$E560</f>
        <v>0</v>
      </c>
      <c r="AC554" s="25">
        <f ca="1">VLOOKUP(CONCATENATE($F554," ",$G554),AllocFactorMatrix,(AC$4+1),FALSE)*$E560</f>
        <v>0</v>
      </c>
    </row>
    <row r="555" spans="5:29" hidden="1" outlineLevel="1">
      <c r="F555" s="61" t="str">
        <f>F560</f>
        <v>LABOR_M</v>
      </c>
      <c r="G555" s="20" t="str">
        <f>$G$10</f>
        <v>SUBTRAN</v>
      </c>
      <c r="H555" s="24">
        <f t="shared" ca="1" si="239"/>
        <v>0</v>
      </c>
      <c r="I555" s="25">
        <f ca="1">VLOOKUP(CONCATENATE($F555," ",$G555),AllocFactorMatrix,(I$4+1),FALSE)*$E560</f>
        <v>0</v>
      </c>
      <c r="J555" s="25">
        <f ca="1">VLOOKUP(CONCATENATE($F555," ",$G555),AllocFactorMatrix,(J$4+1),FALSE)*$E560</f>
        <v>0</v>
      </c>
      <c r="K555" s="25">
        <f ca="1">VLOOKUP(CONCATENATE($F555," ",$G555),AllocFactorMatrix,(K$4+1),FALSE)*$E560</f>
        <v>0</v>
      </c>
      <c r="L555" s="25">
        <f ca="1">VLOOKUP(CONCATENATE($F555," ",$G555),AllocFactorMatrix,(L$4+1),FALSE)*$E560</f>
        <v>0</v>
      </c>
      <c r="M555" s="25">
        <f t="shared" ca="1" si="264"/>
        <v>0</v>
      </c>
      <c r="N555" s="25">
        <f ca="1">VLOOKUP(CONCATENATE($F555," ",$G555),AllocFactorMatrix,(N$4+1),FALSE)*$E560</f>
        <v>0</v>
      </c>
      <c r="O555" s="25">
        <f ca="1">VLOOKUP(CONCATENATE($F555," ",$G555),AllocFactorMatrix,(O$4+1),FALSE)*$E560</f>
        <v>0</v>
      </c>
      <c r="P555" s="25">
        <f ca="1">VLOOKUP(CONCATENATE($F555," ",$G555),AllocFactorMatrix,(P$4+1),FALSE)*$E560</f>
        <v>0</v>
      </c>
      <c r="Q555" s="25">
        <f ca="1">VLOOKUP(CONCATENATE($F555," ",$G555),AllocFactorMatrix,(Q$4+1),FALSE)*$E560</f>
        <v>0</v>
      </c>
      <c r="R555" s="25">
        <f t="shared" ca="1" si="265"/>
        <v>0</v>
      </c>
      <c r="S555" s="25">
        <f ca="1">VLOOKUP(CONCATENATE($F555," ",$G555),AllocFactorMatrix,(S$4+1),FALSE)*$E560</f>
        <v>0</v>
      </c>
      <c r="T555" s="25">
        <f ca="1">VLOOKUP(CONCATENATE($F555," ",$G555),AllocFactorMatrix,(T$4+1),FALSE)*$E560</f>
        <v>0</v>
      </c>
      <c r="U555" s="25">
        <f ca="1">VLOOKUP(CONCATENATE($F555," ",$G555),AllocFactorMatrix,(U$4+1),FALSE)*$E560</f>
        <v>0</v>
      </c>
      <c r="V555" s="25">
        <f ca="1">VLOOKUP(CONCATENATE($F555," ",$G555),AllocFactorMatrix,(V$4+1),FALSE)*$E560</f>
        <v>0</v>
      </c>
      <c r="W555" s="25">
        <f t="shared" ca="1" si="266"/>
        <v>0</v>
      </c>
      <c r="X555" s="25">
        <f ca="1">VLOOKUP(CONCATENATE($F555," ",$G555),AllocFactorMatrix,(X$4+1),FALSE)*$E560</f>
        <v>0</v>
      </c>
      <c r="Y555" s="25">
        <f ca="1">VLOOKUP(CONCATENATE($F555," ",$G555),AllocFactorMatrix,(Y$4+1),FALSE)*$E560</f>
        <v>0</v>
      </c>
      <c r="Z555" s="25">
        <f t="shared" ca="1" si="258"/>
        <v>0</v>
      </c>
      <c r="AA555" s="25">
        <f ca="1">VLOOKUP(CONCATENATE($F555," ",$G555),AllocFactorMatrix,(AA$4+1),FALSE)*$E560</f>
        <v>0</v>
      </c>
      <c r="AB555" s="25">
        <f ca="1">VLOOKUP(CONCATENATE($F555," ",$G555),AllocFactorMatrix,(AB$4+1),FALSE)*$E560</f>
        <v>0</v>
      </c>
      <c r="AC555" s="25">
        <f ca="1">VLOOKUP(CONCATENATE($F555," ",$G555),AllocFactorMatrix,(AC$4+1),FALSE)*$E560</f>
        <v>0</v>
      </c>
    </row>
    <row r="556" spans="5:29" hidden="1" outlineLevel="1">
      <c r="F556" s="61" t="str">
        <f>F560</f>
        <v>LABOR_M</v>
      </c>
      <c r="G556" s="20" t="str">
        <f>$G$11</f>
        <v>DISTPRI</v>
      </c>
      <c r="H556" s="24">
        <f t="shared" ca="1" si="239"/>
        <v>0</v>
      </c>
      <c r="I556" s="25">
        <f ca="1">VLOOKUP(CONCATENATE($F556," ",$G556),AllocFactorMatrix,(I$4+1),FALSE)*$E560</f>
        <v>0</v>
      </c>
      <c r="J556" s="25">
        <f ca="1">VLOOKUP(CONCATENATE($F556," ",$G556),AllocFactorMatrix,(J$4+1),FALSE)*$E560</f>
        <v>0</v>
      </c>
      <c r="K556" s="25">
        <f ca="1">VLOOKUP(CONCATENATE($F556," ",$G556),AllocFactorMatrix,(K$4+1),FALSE)*$E560</f>
        <v>0</v>
      </c>
      <c r="L556" s="25">
        <f ca="1">VLOOKUP(CONCATENATE($F556," ",$G556),AllocFactorMatrix,(L$4+1),FALSE)*$E560</f>
        <v>0</v>
      </c>
      <c r="M556" s="25">
        <f t="shared" ca="1" si="264"/>
        <v>0</v>
      </c>
      <c r="N556" s="25">
        <f ca="1">VLOOKUP(CONCATENATE($F556," ",$G556),AllocFactorMatrix,(N$4+1),FALSE)*$E560</f>
        <v>0</v>
      </c>
      <c r="O556" s="25">
        <f ca="1">VLOOKUP(CONCATENATE($F556," ",$G556),AllocFactorMatrix,(O$4+1),FALSE)*$E560</f>
        <v>0</v>
      </c>
      <c r="P556" s="25">
        <f ca="1">VLOOKUP(CONCATENATE($F556," ",$G556),AllocFactorMatrix,(P$4+1),FALSE)*$E560</f>
        <v>0</v>
      </c>
      <c r="Q556" s="25">
        <f ca="1">VLOOKUP(CONCATENATE($F556," ",$G556),AllocFactorMatrix,(Q$4+1),FALSE)*$E560</f>
        <v>0</v>
      </c>
      <c r="R556" s="25">
        <f t="shared" ca="1" si="265"/>
        <v>0</v>
      </c>
      <c r="S556" s="25">
        <f ca="1">VLOOKUP(CONCATENATE($F556," ",$G556),AllocFactorMatrix,(S$4+1),FALSE)*$E560</f>
        <v>0</v>
      </c>
      <c r="T556" s="25">
        <f ca="1">VLOOKUP(CONCATENATE($F556," ",$G556),AllocFactorMatrix,(T$4+1),FALSE)*$E560</f>
        <v>0</v>
      </c>
      <c r="U556" s="25">
        <f ca="1">VLOOKUP(CONCATENATE($F556," ",$G556),AllocFactorMatrix,(U$4+1),FALSE)*$E560</f>
        <v>0</v>
      </c>
      <c r="V556" s="25">
        <f ca="1">VLOOKUP(CONCATENATE($F556," ",$G556),AllocFactorMatrix,(V$4+1),FALSE)*$E560</f>
        <v>0</v>
      </c>
      <c r="W556" s="25">
        <f t="shared" ca="1" si="266"/>
        <v>0</v>
      </c>
      <c r="X556" s="25">
        <f ca="1">VLOOKUP(CONCATENATE($F556," ",$G556),AllocFactorMatrix,(X$4+1),FALSE)*$E560</f>
        <v>0</v>
      </c>
      <c r="Y556" s="25">
        <f ca="1">VLOOKUP(CONCATENATE($F556," ",$G556),AllocFactorMatrix,(Y$4+1),FALSE)*$E560</f>
        <v>0</v>
      </c>
      <c r="Z556" s="25">
        <f t="shared" ca="1" si="258"/>
        <v>0</v>
      </c>
      <c r="AA556" s="25">
        <f ca="1">VLOOKUP(CONCATENATE($F556," ",$G556),AllocFactorMatrix,(AA$4+1),FALSE)*$E560</f>
        <v>0</v>
      </c>
      <c r="AB556" s="25">
        <f ca="1">VLOOKUP(CONCATENATE($F556," ",$G556),AllocFactorMatrix,(AB$4+1),FALSE)*$E560</f>
        <v>0</v>
      </c>
      <c r="AC556" s="25">
        <f ca="1">VLOOKUP(CONCATENATE($F556," ",$G556),AllocFactorMatrix,(AC$4+1),FALSE)*$E560</f>
        <v>0</v>
      </c>
    </row>
    <row r="557" spans="5:29" hidden="1" outlineLevel="1">
      <c r="F557" s="61" t="str">
        <f>F560</f>
        <v>LABOR_M</v>
      </c>
      <c r="G557" s="20" t="str">
        <f>$G$12</f>
        <v>DISTSEC</v>
      </c>
      <c r="H557" s="24">
        <f t="shared" ca="1" si="239"/>
        <v>0</v>
      </c>
      <c r="I557" s="25">
        <f ca="1">VLOOKUP(CONCATENATE($F557," ",$G557),AllocFactorMatrix,(I$4+1),FALSE)*$E560</f>
        <v>0</v>
      </c>
      <c r="J557" s="25">
        <f ca="1">VLOOKUP(CONCATENATE($F557," ",$G557),AllocFactorMatrix,(J$4+1),FALSE)*$E560</f>
        <v>0</v>
      </c>
      <c r="K557" s="25">
        <f ca="1">VLOOKUP(CONCATENATE($F557," ",$G557),AllocFactorMatrix,(K$4+1),FALSE)*$E560</f>
        <v>0</v>
      </c>
      <c r="L557" s="25">
        <f ca="1">VLOOKUP(CONCATENATE($F557," ",$G557),AllocFactorMatrix,(L$4+1),FALSE)*$E560</f>
        <v>0</v>
      </c>
      <c r="M557" s="25">
        <f t="shared" ca="1" si="264"/>
        <v>0</v>
      </c>
      <c r="N557" s="25">
        <f ca="1">VLOOKUP(CONCATENATE($F557," ",$G557),AllocFactorMatrix,(N$4+1),FALSE)*$E560</f>
        <v>0</v>
      </c>
      <c r="O557" s="25">
        <f ca="1">VLOOKUP(CONCATENATE($F557," ",$G557),AllocFactorMatrix,(O$4+1),FALSE)*$E560</f>
        <v>0</v>
      </c>
      <c r="P557" s="25">
        <f ca="1">VLOOKUP(CONCATENATE($F557," ",$G557),AllocFactorMatrix,(P$4+1),FALSE)*$E560</f>
        <v>0</v>
      </c>
      <c r="Q557" s="25">
        <f ca="1">VLOOKUP(CONCATENATE($F557," ",$G557),AllocFactorMatrix,(Q$4+1),FALSE)*$E560</f>
        <v>0</v>
      </c>
      <c r="R557" s="25">
        <f t="shared" ca="1" si="265"/>
        <v>0</v>
      </c>
      <c r="S557" s="25">
        <f ca="1">VLOOKUP(CONCATENATE($F557," ",$G557),AllocFactorMatrix,(S$4+1),FALSE)*$E560</f>
        <v>0</v>
      </c>
      <c r="T557" s="25">
        <f ca="1">VLOOKUP(CONCATENATE($F557," ",$G557),AllocFactorMatrix,(T$4+1),FALSE)*$E560</f>
        <v>0</v>
      </c>
      <c r="U557" s="25">
        <f ca="1">VLOOKUP(CONCATENATE($F557," ",$G557),AllocFactorMatrix,(U$4+1),FALSE)*$E560</f>
        <v>0</v>
      </c>
      <c r="V557" s="25">
        <f ca="1">VLOOKUP(CONCATENATE($F557," ",$G557),AllocFactorMatrix,(V$4+1),FALSE)*$E560</f>
        <v>0</v>
      </c>
      <c r="W557" s="25">
        <f t="shared" ca="1" si="266"/>
        <v>0</v>
      </c>
      <c r="X557" s="25">
        <f ca="1">VLOOKUP(CONCATENATE($F557," ",$G557),AllocFactorMatrix,(X$4+1),FALSE)*$E560</f>
        <v>0</v>
      </c>
      <c r="Y557" s="25">
        <f ca="1">VLOOKUP(CONCATENATE($F557," ",$G557),AllocFactorMatrix,(Y$4+1),FALSE)*$E560</f>
        <v>0</v>
      </c>
      <c r="Z557" s="25">
        <f t="shared" ca="1" si="258"/>
        <v>0</v>
      </c>
      <c r="AA557" s="25">
        <f ca="1">VLOOKUP(CONCATENATE($F557," ",$G557),AllocFactorMatrix,(AA$4+1),FALSE)*$E560</f>
        <v>0</v>
      </c>
      <c r="AB557" s="25">
        <f ca="1">VLOOKUP(CONCATENATE($F557," ",$G557),AllocFactorMatrix,(AB$4+1),FALSE)*$E560</f>
        <v>0</v>
      </c>
      <c r="AC557" s="25">
        <f ca="1">VLOOKUP(CONCATENATE($F557," ",$G557),AllocFactorMatrix,(AC$4+1),FALSE)*$E560</f>
        <v>0</v>
      </c>
    </row>
    <row r="558" spans="5:29" hidden="1" outlineLevel="1">
      <c r="F558" s="61" t="str">
        <f>F560</f>
        <v>LABOR_M</v>
      </c>
      <c r="G558" s="20" t="str">
        <f>$G$13</f>
        <v>ENERGY</v>
      </c>
      <c r="H558" s="24">
        <f t="shared" ca="1" si="239"/>
        <v>0</v>
      </c>
      <c r="I558" s="25">
        <f ca="1">VLOOKUP(CONCATENATE($F558," ",$G558),AllocFactorMatrix,(I$4+1),FALSE)*$E560</f>
        <v>0</v>
      </c>
      <c r="J558" s="25">
        <f ca="1">VLOOKUP(CONCATENATE($F558," ",$G558),AllocFactorMatrix,(J$4+1),FALSE)*$E560</f>
        <v>0</v>
      </c>
      <c r="K558" s="25">
        <f ca="1">VLOOKUP(CONCATENATE($F558," ",$G558),AllocFactorMatrix,(K$4+1),FALSE)*$E560</f>
        <v>0</v>
      </c>
      <c r="L558" s="25">
        <f ca="1">VLOOKUP(CONCATENATE($F558," ",$G558),AllocFactorMatrix,(L$4+1),FALSE)*$E560</f>
        <v>0</v>
      </c>
      <c r="M558" s="25">
        <f t="shared" ca="1" si="264"/>
        <v>0</v>
      </c>
      <c r="N558" s="25">
        <f ca="1">VLOOKUP(CONCATENATE($F558," ",$G558),AllocFactorMatrix,(N$4+1),FALSE)*$E560</f>
        <v>0</v>
      </c>
      <c r="O558" s="25">
        <f ca="1">VLOOKUP(CONCATENATE($F558," ",$G558),AllocFactorMatrix,(O$4+1),FALSE)*$E560</f>
        <v>0</v>
      </c>
      <c r="P558" s="25">
        <f ca="1">VLOOKUP(CONCATENATE($F558," ",$G558),AllocFactorMatrix,(P$4+1),FALSE)*$E560</f>
        <v>0</v>
      </c>
      <c r="Q558" s="25">
        <f ca="1">VLOOKUP(CONCATENATE($F558," ",$G558),AllocFactorMatrix,(Q$4+1),FALSE)*$E560</f>
        <v>0</v>
      </c>
      <c r="R558" s="25">
        <f t="shared" ca="1" si="265"/>
        <v>0</v>
      </c>
      <c r="S558" s="25">
        <f ca="1">VLOOKUP(CONCATENATE($F558," ",$G558),AllocFactorMatrix,(S$4+1),FALSE)*$E560</f>
        <v>0</v>
      </c>
      <c r="T558" s="25">
        <f ca="1">VLOOKUP(CONCATENATE($F558," ",$G558),AllocFactorMatrix,(T$4+1),FALSE)*$E560</f>
        <v>0</v>
      </c>
      <c r="U558" s="25">
        <f ca="1">VLOOKUP(CONCATENATE($F558," ",$G558),AllocFactorMatrix,(U$4+1),FALSE)*$E560</f>
        <v>0</v>
      </c>
      <c r="V558" s="25">
        <f ca="1">VLOOKUP(CONCATENATE($F558," ",$G558),AllocFactorMatrix,(V$4+1),FALSE)*$E560</f>
        <v>0</v>
      </c>
      <c r="W558" s="25">
        <f t="shared" ca="1" si="266"/>
        <v>0</v>
      </c>
      <c r="X558" s="25">
        <f ca="1">VLOOKUP(CONCATENATE($F558," ",$G558),AllocFactorMatrix,(X$4+1),FALSE)*$E560</f>
        <v>0</v>
      </c>
      <c r="Y558" s="25">
        <f ca="1">VLOOKUP(CONCATENATE($F558," ",$G558),AllocFactorMatrix,(Y$4+1),FALSE)*$E560</f>
        <v>0</v>
      </c>
      <c r="Z558" s="25">
        <f t="shared" ca="1" si="258"/>
        <v>0</v>
      </c>
      <c r="AA558" s="25">
        <f ca="1">VLOOKUP(CONCATENATE($F558," ",$G558),AllocFactorMatrix,(AA$4+1),FALSE)*$E560</f>
        <v>0</v>
      </c>
      <c r="AB558" s="25">
        <f ca="1">VLOOKUP(CONCATENATE($F558," ",$G558),AllocFactorMatrix,(AB$4+1),FALSE)*$E560</f>
        <v>0</v>
      </c>
      <c r="AC558" s="25">
        <f ca="1">VLOOKUP(CONCATENATE($F558," ",$G558),AllocFactorMatrix,(AC$4+1),FALSE)*$E560</f>
        <v>0</v>
      </c>
    </row>
    <row r="559" spans="5:29" hidden="1" outlineLevel="1">
      <c r="F559" s="61" t="str">
        <f>F560</f>
        <v>LABOR_M</v>
      </c>
      <c r="G559" s="20" t="str">
        <f>$G$14</f>
        <v>CUSTOMER</v>
      </c>
      <c r="H559" s="24">
        <f t="shared" ca="1" si="239"/>
        <v>0</v>
      </c>
      <c r="I559" s="25">
        <f ca="1">VLOOKUP(CONCATENATE($F559," ",$G559),AllocFactorMatrix,(I$4+1),FALSE)*$E560</f>
        <v>0</v>
      </c>
      <c r="J559" s="25">
        <f ca="1">VLOOKUP(CONCATENATE($F559," ",$G559),AllocFactorMatrix,(J$4+1),FALSE)*$E560</f>
        <v>0</v>
      </c>
      <c r="K559" s="25">
        <f ca="1">VLOOKUP(CONCATENATE($F559," ",$G559),AllocFactorMatrix,(K$4+1),FALSE)*$E560</f>
        <v>0</v>
      </c>
      <c r="L559" s="25">
        <f ca="1">VLOOKUP(CONCATENATE($F559," ",$G559),AllocFactorMatrix,(L$4+1),FALSE)*$E560</f>
        <v>0</v>
      </c>
      <c r="M559" s="25">
        <f t="shared" ca="1" si="264"/>
        <v>0</v>
      </c>
      <c r="N559" s="25">
        <f ca="1">VLOOKUP(CONCATENATE($F559," ",$G559),AllocFactorMatrix,(N$4+1),FALSE)*$E560</f>
        <v>0</v>
      </c>
      <c r="O559" s="25">
        <f ca="1">VLOOKUP(CONCATENATE($F559," ",$G559),AllocFactorMatrix,(O$4+1),FALSE)*$E560</f>
        <v>0</v>
      </c>
      <c r="P559" s="25">
        <f ca="1">VLOOKUP(CONCATENATE($F559," ",$G559),AllocFactorMatrix,(P$4+1),FALSE)*$E560</f>
        <v>0</v>
      </c>
      <c r="Q559" s="25">
        <f ca="1">VLOOKUP(CONCATENATE($F559," ",$G559),AllocFactorMatrix,(Q$4+1),FALSE)*$E560</f>
        <v>0</v>
      </c>
      <c r="R559" s="25">
        <f t="shared" ca="1" si="265"/>
        <v>0</v>
      </c>
      <c r="S559" s="25">
        <f ca="1">VLOOKUP(CONCATENATE($F559," ",$G559),AllocFactorMatrix,(S$4+1),FALSE)*$E560</f>
        <v>0</v>
      </c>
      <c r="T559" s="25">
        <f ca="1">VLOOKUP(CONCATENATE($F559," ",$G559),AllocFactorMatrix,(T$4+1),FALSE)*$E560</f>
        <v>0</v>
      </c>
      <c r="U559" s="25">
        <f ca="1">VLOOKUP(CONCATENATE($F559," ",$G559),AllocFactorMatrix,(U$4+1),FALSE)*$E560</f>
        <v>0</v>
      </c>
      <c r="V559" s="25">
        <f ca="1">VLOOKUP(CONCATENATE($F559," ",$G559),AllocFactorMatrix,(V$4+1),FALSE)*$E560</f>
        <v>0</v>
      </c>
      <c r="W559" s="25">
        <f t="shared" ca="1" si="266"/>
        <v>0</v>
      </c>
      <c r="X559" s="25">
        <f ca="1">VLOOKUP(CONCATENATE($F559," ",$G559),AllocFactorMatrix,(X$4+1),FALSE)*$E560</f>
        <v>0</v>
      </c>
      <c r="Y559" s="25">
        <f ca="1">VLOOKUP(CONCATENATE($F559," ",$G559),AllocFactorMatrix,(Y$4+1),FALSE)*$E560</f>
        <v>0</v>
      </c>
      <c r="Z559" s="25">
        <f t="shared" ca="1" si="258"/>
        <v>0</v>
      </c>
      <c r="AA559" s="25">
        <f ca="1">VLOOKUP(CONCATENATE($F559," ",$G559),AllocFactorMatrix,(AA$4+1),FALSE)*$E560</f>
        <v>0</v>
      </c>
      <c r="AB559" s="25">
        <f ca="1">VLOOKUP(CONCATENATE($F559," ",$G559),AllocFactorMatrix,(AB$4+1),FALSE)*$E560</f>
        <v>0</v>
      </c>
      <c r="AC559" s="25">
        <f ca="1">VLOOKUP(CONCATENATE($F559," ",$G559),AllocFactorMatrix,(AC$4+1),FALSE)*$E560</f>
        <v>0</v>
      </c>
    </row>
    <row r="560" spans="5:29" collapsed="1">
      <c r="E560" s="22">
        <v>0</v>
      </c>
      <c r="F560" s="61" t="str">
        <f>+F2137</f>
        <v>LABOR_M</v>
      </c>
      <c r="G560" s="20" t="str">
        <f>$G$15</f>
        <v>TOTAL</v>
      </c>
      <c r="H560" s="24">
        <f t="shared" ca="1" si="239"/>
        <v>0</v>
      </c>
      <c r="I560" s="25">
        <f ca="1">VLOOKUP(CONCATENATE($F560," ",$G560),AllocFactorMatrix,(I$4+1),FALSE)*$E560</f>
        <v>0</v>
      </c>
      <c r="J560" s="25">
        <f ca="1">VLOOKUP(CONCATENATE($F560," ",$G560),AllocFactorMatrix,(J$4+1),FALSE)*$E560</f>
        <v>0</v>
      </c>
      <c r="K560" s="25">
        <f ca="1">VLOOKUP(CONCATENATE($F560," ",$G560),AllocFactorMatrix,(K$4+1),FALSE)*$E560</f>
        <v>0</v>
      </c>
      <c r="L560" s="25">
        <f ca="1">VLOOKUP(CONCATENATE($F560," ",$G560),AllocFactorMatrix,(L$4+1),FALSE)*$E560</f>
        <v>0</v>
      </c>
      <c r="M560" s="25">
        <f t="shared" ca="1" si="264"/>
        <v>0</v>
      </c>
      <c r="N560" s="25">
        <f ca="1">VLOOKUP(CONCATENATE($F560," ",$G560),AllocFactorMatrix,(N$4+1),FALSE)*$E560</f>
        <v>0</v>
      </c>
      <c r="O560" s="25">
        <f ca="1">VLOOKUP(CONCATENATE($F560," ",$G560),AllocFactorMatrix,(O$4+1),FALSE)*$E560</f>
        <v>0</v>
      </c>
      <c r="P560" s="25">
        <f ca="1">VLOOKUP(CONCATENATE($F560," ",$G560),AllocFactorMatrix,(P$4+1),FALSE)*$E560</f>
        <v>0</v>
      </c>
      <c r="Q560" s="25">
        <f ca="1">VLOOKUP(CONCATENATE($F560," ",$G560),AllocFactorMatrix,(Q$4+1),FALSE)*$E560</f>
        <v>0</v>
      </c>
      <c r="R560" s="25">
        <f t="shared" ca="1" si="265"/>
        <v>0</v>
      </c>
      <c r="S560" s="25">
        <f ca="1">VLOOKUP(CONCATENATE($F560," ",$G560),AllocFactorMatrix,(S$4+1),FALSE)*$E560</f>
        <v>0</v>
      </c>
      <c r="T560" s="25">
        <f ca="1">VLOOKUP(CONCATENATE($F560," ",$G560),AllocFactorMatrix,(T$4+1),FALSE)*$E560</f>
        <v>0</v>
      </c>
      <c r="U560" s="25">
        <f ca="1">VLOOKUP(CONCATENATE($F560," ",$G560),AllocFactorMatrix,(U$4+1),FALSE)*$E560</f>
        <v>0</v>
      </c>
      <c r="V560" s="25">
        <f ca="1">VLOOKUP(CONCATENATE($F560," ",$G560),AllocFactorMatrix,(V$4+1),FALSE)*$E560</f>
        <v>0</v>
      </c>
      <c r="W560" s="25">
        <f t="shared" ca="1" si="266"/>
        <v>0</v>
      </c>
      <c r="X560" s="25">
        <f ca="1">VLOOKUP(CONCATENATE($F560," ",$G560),AllocFactorMatrix,(X$4+1),FALSE)*$E560</f>
        <v>0</v>
      </c>
      <c r="Y560" s="25">
        <f ca="1">VLOOKUP(CONCATENATE($F560," ",$G560),AllocFactorMatrix,(Y$4+1),FALSE)*$E560</f>
        <v>0</v>
      </c>
      <c r="Z560" s="25">
        <f t="shared" ca="1" si="258"/>
        <v>0</v>
      </c>
      <c r="AA560" s="25">
        <f ca="1">VLOOKUP(CONCATENATE($F560," ",$G560),AllocFactorMatrix,(AA$4+1),FALSE)*$E560</f>
        <v>0</v>
      </c>
      <c r="AB560" s="25">
        <f ca="1">VLOOKUP(CONCATENATE($F560," ",$G560),AllocFactorMatrix,(AB$4+1),FALSE)*$E560</f>
        <v>0</v>
      </c>
      <c r="AC560" s="25">
        <f ca="1">VLOOKUP(CONCATENATE($F560," ",$G560),AllocFactorMatrix,(AC$4+1),FALSE)*$E560</f>
        <v>0</v>
      </c>
    </row>
    <row r="561" spans="5:29" hidden="1" outlineLevel="1">
      <c r="F561" s="61" t="str">
        <f>F568</f>
        <v>TRAN_LSE</v>
      </c>
      <c r="G561" s="20" t="str">
        <f>$G$8</f>
        <v>PRODUCTION</v>
      </c>
      <c r="H561" s="24">
        <f t="shared" ref="H561:H624" si="267">SUBTOTAL(9,I561:AC561)</f>
        <v>0</v>
      </c>
      <c r="I561" s="25">
        <f>VLOOKUP(CONCATENATE($F561," ",$G561),AllocFactorMatrix,(I$4+1),FALSE)*$E568</f>
        <v>0</v>
      </c>
      <c r="J561" s="25">
        <f>VLOOKUP(CONCATENATE($F561," ",$G561),AllocFactorMatrix,(J$4+1),FALSE)*$E568</f>
        <v>0</v>
      </c>
      <c r="K561" s="25">
        <f>VLOOKUP(CONCATENATE($F561," ",$G561),AllocFactorMatrix,(K$4+1),FALSE)*$E568</f>
        <v>0</v>
      </c>
      <c r="L561" s="25">
        <f>VLOOKUP(CONCATENATE($F561," ",$G561),AllocFactorMatrix,(L$4+1),FALSE)*$E568</f>
        <v>0</v>
      </c>
      <c r="M561" s="25">
        <f t="shared" ref="M561:M568" si="268">SUBTOTAL(9,J561:L561)</f>
        <v>0</v>
      </c>
      <c r="N561" s="25">
        <f>VLOOKUP(CONCATENATE($F561," ",$G561),AllocFactorMatrix,(N$4+1),FALSE)*$E568</f>
        <v>0</v>
      </c>
      <c r="O561" s="25">
        <f>VLOOKUP(CONCATENATE($F561," ",$G561),AllocFactorMatrix,(O$4+1),FALSE)*$E568</f>
        <v>0</v>
      </c>
      <c r="P561" s="25">
        <f>VLOOKUP(CONCATENATE($F561," ",$G561),AllocFactorMatrix,(P$4+1),FALSE)*$E568</f>
        <v>0</v>
      </c>
      <c r="Q561" s="25">
        <f>VLOOKUP(CONCATENATE($F561," ",$G561),AllocFactorMatrix,(Q$4+1),FALSE)*$E568</f>
        <v>0</v>
      </c>
      <c r="R561" s="25">
        <f>SUBTOTAL(9,N561:Q561)</f>
        <v>0</v>
      </c>
      <c r="S561" s="25">
        <f>VLOOKUP(CONCATENATE($F561," ",$G561),AllocFactorMatrix,(S$4+1),FALSE)*$E568</f>
        <v>0</v>
      </c>
      <c r="T561" s="25">
        <f>VLOOKUP(CONCATENATE($F561," ",$G561),AllocFactorMatrix,(T$4+1),FALSE)*$E568</f>
        <v>0</v>
      </c>
      <c r="U561" s="25">
        <f>VLOOKUP(CONCATENATE($F561," ",$G561),AllocFactorMatrix,(U$4+1),FALSE)*$E568</f>
        <v>0</v>
      </c>
      <c r="V561" s="25">
        <f>VLOOKUP(CONCATENATE($F561," ",$G561),AllocFactorMatrix,(V$4+1),FALSE)*$E568</f>
        <v>0</v>
      </c>
      <c r="W561" s="25">
        <f>SUBTOTAL(9,S561:V561)</f>
        <v>0</v>
      </c>
      <c r="X561" s="25">
        <f>VLOOKUP(CONCATENATE($F561," ",$G561),AllocFactorMatrix,(X$4+1),FALSE)*$E568</f>
        <v>0</v>
      </c>
      <c r="Y561" s="25">
        <f>VLOOKUP(CONCATENATE($F561," ",$G561),AllocFactorMatrix,(Y$4+1),FALSE)*$E568</f>
        <v>0</v>
      </c>
      <c r="Z561" s="25">
        <f t="shared" ref="Z561:Z584" si="269">SUBTOTAL(9,X561:Y561)</f>
        <v>0</v>
      </c>
      <c r="AA561" s="25">
        <f>VLOOKUP(CONCATENATE($F561," ",$G561),AllocFactorMatrix,(AA$4+1),FALSE)*$E568</f>
        <v>0</v>
      </c>
      <c r="AB561" s="25">
        <f>VLOOKUP(CONCATENATE($F561," ",$G561),AllocFactorMatrix,(AB$4+1),FALSE)*$E568</f>
        <v>0</v>
      </c>
      <c r="AC561" s="25">
        <f>VLOOKUP(CONCATENATE($F561," ",$G561),AllocFactorMatrix,(AC$4+1),FALSE)*$E568</f>
        <v>0</v>
      </c>
    </row>
    <row r="562" spans="5:29" hidden="1" outlineLevel="1">
      <c r="F562" s="61" t="str">
        <f>F568</f>
        <v>TRAN_LSE</v>
      </c>
      <c r="G562" s="20" t="str">
        <f>$G$9</f>
        <v>BULKTRAN</v>
      </c>
      <c r="H562" s="24">
        <f t="shared" si="267"/>
        <v>0</v>
      </c>
      <c r="I562" s="25">
        <f>VLOOKUP(CONCATENATE($F562," ",$G562),AllocFactorMatrix,(I$4+1),FALSE)*$E568</f>
        <v>0</v>
      </c>
      <c r="J562" s="25">
        <f>VLOOKUP(CONCATENATE($F562," ",$G562),AllocFactorMatrix,(J$4+1),FALSE)*$E568</f>
        <v>0</v>
      </c>
      <c r="K562" s="25">
        <f>VLOOKUP(CONCATENATE($F562," ",$G562),AllocFactorMatrix,(K$4+1),FALSE)*$E568</f>
        <v>0</v>
      </c>
      <c r="L562" s="25">
        <f>VLOOKUP(CONCATENATE($F562," ",$G562),AllocFactorMatrix,(L$4+1),FALSE)*$E568</f>
        <v>0</v>
      </c>
      <c r="M562" s="25">
        <f t="shared" si="268"/>
        <v>0</v>
      </c>
      <c r="N562" s="25">
        <f>VLOOKUP(CONCATENATE($F562," ",$G562),AllocFactorMatrix,(N$4+1),FALSE)*$E568</f>
        <v>0</v>
      </c>
      <c r="O562" s="25">
        <f>VLOOKUP(CONCATENATE($F562," ",$G562),AllocFactorMatrix,(O$4+1),FALSE)*$E568</f>
        <v>0</v>
      </c>
      <c r="P562" s="25">
        <f>VLOOKUP(CONCATENATE($F562," ",$G562),AllocFactorMatrix,(P$4+1),FALSE)*$E568</f>
        <v>0</v>
      </c>
      <c r="Q562" s="25">
        <f>VLOOKUP(CONCATENATE($F562," ",$G562),AllocFactorMatrix,(Q$4+1),FALSE)*$E568</f>
        <v>0</v>
      </c>
      <c r="R562" s="25">
        <f t="shared" ref="R562:R568" si="270">SUBTOTAL(9,N562:Q562)</f>
        <v>0</v>
      </c>
      <c r="S562" s="25">
        <f>VLOOKUP(CONCATENATE($F562," ",$G562),AllocFactorMatrix,(S$4+1),FALSE)*$E568</f>
        <v>0</v>
      </c>
      <c r="T562" s="25">
        <f>VLOOKUP(CONCATENATE($F562," ",$G562),AllocFactorMatrix,(T$4+1),FALSE)*$E568</f>
        <v>0</v>
      </c>
      <c r="U562" s="25">
        <f>VLOOKUP(CONCATENATE($F562," ",$G562),AllocFactorMatrix,(U$4+1),FALSE)*$E568</f>
        <v>0</v>
      </c>
      <c r="V562" s="25">
        <f>VLOOKUP(CONCATENATE($F562," ",$G562),AllocFactorMatrix,(V$4+1),FALSE)*$E568</f>
        <v>0</v>
      </c>
      <c r="W562" s="25">
        <f t="shared" ref="W562:W568" si="271">SUBTOTAL(9,S562:V562)</f>
        <v>0</v>
      </c>
      <c r="X562" s="25">
        <f>VLOOKUP(CONCATENATE($F562," ",$G562),AllocFactorMatrix,(X$4+1),FALSE)*$E568</f>
        <v>0</v>
      </c>
      <c r="Y562" s="25">
        <f>VLOOKUP(CONCATENATE($F562," ",$G562),AllocFactorMatrix,(Y$4+1),FALSE)*$E568</f>
        <v>0</v>
      </c>
      <c r="Z562" s="25">
        <f t="shared" si="269"/>
        <v>0</v>
      </c>
      <c r="AA562" s="25">
        <f>VLOOKUP(CONCATENATE($F562," ",$G562),AllocFactorMatrix,(AA$4+1),FALSE)*$E568</f>
        <v>0</v>
      </c>
      <c r="AB562" s="25">
        <f>VLOOKUP(CONCATENATE($F562," ",$G562),AllocFactorMatrix,(AB$4+1),FALSE)*$E568</f>
        <v>0</v>
      </c>
      <c r="AC562" s="25">
        <f>VLOOKUP(CONCATENATE($F562," ",$G562),AllocFactorMatrix,(AC$4+1),FALSE)*$E568</f>
        <v>0</v>
      </c>
    </row>
    <row r="563" spans="5:29" hidden="1" outlineLevel="1">
      <c r="F563" s="61" t="str">
        <f>F568</f>
        <v>TRAN_LSE</v>
      </c>
      <c r="G563" s="20" t="str">
        <f>$G$10</f>
        <v>SUBTRAN</v>
      </c>
      <c r="H563" s="24">
        <f t="shared" si="267"/>
        <v>0</v>
      </c>
      <c r="I563" s="25">
        <f>VLOOKUP(CONCATENATE($F563," ",$G563),AllocFactorMatrix,(I$4+1),FALSE)*$E568</f>
        <v>0</v>
      </c>
      <c r="J563" s="25">
        <f>VLOOKUP(CONCATENATE($F563," ",$G563),AllocFactorMatrix,(J$4+1),FALSE)*$E568</f>
        <v>0</v>
      </c>
      <c r="K563" s="25">
        <f>VLOOKUP(CONCATENATE($F563," ",$G563),AllocFactorMatrix,(K$4+1),FALSE)*$E568</f>
        <v>0</v>
      </c>
      <c r="L563" s="25">
        <f>VLOOKUP(CONCATENATE($F563," ",$G563),AllocFactorMatrix,(L$4+1),FALSE)*$E568</f>
        <v>0</v>
      </c>
      <c r="M563" s="25">
        <f t="shared" si="268"/>
        <v>0</v>
      </c>
      <c r="N563" s="25">
        <f>VLOOKUP(CONCATENATE($F563," ",$G563),AllocFactorMatrix,(N$4+1),FALSE)*$E568</f>
        <v>0</v>
      </c>
      <c r="O563" s="25">
        <f>VLOOKUP(CONCATENATE($F563," ",$G563),AllocFactorMatrix,(O$4+1),FALSE)*$E568</f>
        <v>0</v>
      </c>
      <c r="P563" s="25">
        <f>VLOOKUP(CONCATENATE($F563," ",$G563),AllocFactorMatrix,(P$4+1),FALSE)*$E568</f>
        <v>0</v>
      </c>
      <c r="Q563" s="25">
        <f>VLOOKUP(CONCATENATE($F563," ",$G563),AllocFactorMatrix,(Q$4+1),FALSE)*$E568</f>
        <v>0</v>
      </c>
      <c r="R563" s="25">
        <f t="shared" si="270"/>
        <v>0</v>
      </c>
      <c r="S563" s="25">
        <f>VLOOKUP(CONCATENATE($F563," ",$G563),AllocFactorMatrix,(S$4+1),FALSE)*$E568</f>
        <v>0</v>
      </c>
      <c r="T563" s="25">
        <f>VLOOKUP(CONCATENATE($F563," ",$G563),AllocFactorMatrix,(T$4+1),FALSE)*$E568</f>
        <v>0</v>
      </c>
      <c r="U563" s="25">
        <f>VLOOKUP(CONCATENATE($F563," ",$G563),AllocFactorMatrix,(U$4+1),FALSE)*$E568</f>
        <v>0</v>
      </c>
      <c r="V563" s="25">
        <f>VLOOKUP(CONCATENATE($F563," ",$G563),AllocFactorMatrix,(V$4+1),FALSE)*$E568</f>
        <v>0</v>
      </c>
      <c r="W563" s="25">
        <f t="shared" si="271"/>
        <v>0</v>
      </c>
      <c r="X563" s="25">
        <f>VLOOKUP(CONCATENATE($F563," ",$G563),AllocFactorMatrix,(X$4+1),FALSE)*$E568</f>
        <v>0</v>
      </c>
      <c r="Y563" s="25">
        <f>VLOOKUP(CONCATENATE($F563," ",$G563),AllocFactorMatrix,(Y$4+1),FALSE)*$E568</f>
        <v>0</v>
      </c>
      <c r="Z563" s="25">
        <f t="shared" si="269"/>
        <v>0</v>
      </c>
      <c r="AA563" s="25">
        <f>VLOOKUP(CONCATENATE($F563," ",$G563),AllocFactorMatrix,(AA$4+1),FALSE)*$E568</f>
        <v>0</v>
      </c>
      <c r="AB563" s="25">
        <f>VLOOKUP(CONCATENATE($F563," ",$G563),AllocFactorMatrix,(AB$4+1),FALSE)*$E568</f>
        <v>0</v>
      </c>
      <c r="AC563" s="25">
        <f>VLOOKUP(CONCATENATE($F563," ",$G563),AllocFactorMatrix,(AC$4+1),FALSE)*$E568</f>
        <v>0</v>
      </c>
    </row>
    <row r="564" spans="5:29" hidden="1" outlineLevel="1">
      <c r="F564" s="61" t="str">
        <f>F568</f>
        <v>TRAN_LSE</v>
      </c>
      <c r="G564" s="20" t="str">
        <f>$G$11</f>
        <v>DISTPRI</v>
      </c>
      <c r="H564" s="24">
        <f t="shared" si="267"/>
        <v>0</v>
      </c>
      <c r="I564" s="25">
        <f>VLOOKUP(CONCATENATE($F564," ",$G564),AllocFactorMatrix,(I$4+1),FALSE)*$E568</f>
        <v>0</v>
      </c>
      <c r="J564" s="25">
        <f>VLOOKUP(CONCATENATE($F564," ",$G564),AllocFactorMatrix,(J$4+1),FALSE)*$E568</f>
        <v>0</v>
      </c>
      <c r="K564" s="25">
        <f>VLOOKUP(CONCATENATE($F564," ",$G564),AllocFactorMatrix,(K$4+1),FALSE)*$E568</f>
        <v>0</v>
      </c>
      <c r="L564" s="25">
        <f>VLOOKUP(CONCATENATE($F564," ",$G564),AllocFactorMatrix,(L$4+1),FALSE)*$E568</f>
        <v>0</v>
      </c>
      <c r="M564" s="25">
        <f t="shared" si="268"/>
        <v>0</v>
      </c>
      <c r="N564" s="25">
        <f>VLOOKUP(CONCATENATE($F564," ",$G564),AllocFactorMatrix,(N$4+1),FALSE)*$E568</f>
        <v>0</v>
      </c>
      <c r="O564" s="25">
        <f>VLOOKUP(CONCATENATE($F564," ",$G564),AllocFactorMatrix,(O$4+1),FALSE)*$E568</f>
        <v>0</v>
      </c>
      <c r="P564" s="25">
        <f>VLOOKUP(CONCATENATE($F564," ",$G564),AllocFactorMatrix,(P$4+1),FALSE)*$E568</f>
        <v>0</v>
      </c>
      <c r="Q564" s="25">
        <f>VLOOKUP(CONCATENATE($F564," ",$G564),AllocFactorMatrix,(Q$4+1),FALSE)*$E568</f>
        <v>0</v>
      </c>
      <c r="R564" s="25">
        <f t="shared" si="270"/>
        <v>0</v>
      </c>
      <c r="S564" s="25">
        <f>VLOOKUP(CONCATENATE($F564," ",$G564),AllocFactorMatrix,(S$4+1),FALSE)*$E568</f>
        <v>0</v>
      </c>
      <c r="T564" s="25">
        <f>VLOOKUP(CONCATENATE($F564," ",$G564),AllocFactorMatrix,(T$4+1),FALSE)*$E568</f>
        <v>0</v>
      </c>
      <c r="U564" s="25">
        <f>VLOOKUP(CONCATENATE($F564," ",$G564),AllocFactorMatrix,(U$4+1),FALSE)*$E568</f>
        <v>0</v>
      </c>
      <c r="V564" s="25">
        <f>VLOOKUP(CONCATENATE($F564," ",$G564),AllocFactorMatrix,(V$4+1),FALSE)*$E568</f>
        <v>0</v>
      </c>
      <c r="W564" s="25">
        <f t="shared" si="271"/>
        <v>0</v>
      </c>
      <c r="X564" s="25">
        <f>VLOOKUP(CONCATENATE($F564," ",$G564),AllocFactorMatrix,(X$4+1),FALSE)*$E568</f>
        <v>0</v>
      </c>
      <c r="Y564" s="25">
        <f>VLOOKUP(CONCATENATE($F564," ",$G564),AllocFactorMatrix,(Y$4+1),FALSE)*$E568</f>
        <v>0</v>
      </c>
      <c r="Z564" s="25">
        <f t="shared" si="269"/>
        <v>0</v>
      </c>
      <c r="AA564" s="25">
        <f>VLOOKUP(CONCATENATE($F564," ",$G564),AllocFactorMatrix,(AA$4+1),FALSE)*$E568</f>
        <v>0</v>
      </c>
      <c r="AB564" s="25">
        <f>VLOOKUP(CONCATENATE($F564," ",$G564),AllocFactorMatrix,(AB$4+1),FALSE)*$E568</f>
        <v>0</v>
      </c>
      <c r="AC564" s="25">
        <f>VLOOKUP(CONCATENATE($F564," ",$G564),AllocFactorMatrix,(AC$4+1),FALSE)*$E568</f>
        <v>0</v>
      </c>
    </row>
    <row r="565" spans="5:29" hidden="1" outlineLevel="1">
      <c r="F565" s="61" t="str">
        <f>F568</f>
        <v>TRAN_LSE</v>
      </c>
      <c r="G565" s="20" t="str">
        <f>$G$12</f>
        <v>DISTSEC</v>
      </c>
      <c r="H565" s="24">
        <f t="shared" si="267"/>
        <v>0</v>
      </c>
      <c r="I565" s="25">
        <f>VLOOKUP(CONCATENATE($F565," ",$G565),AllocFactorMatrix,(I$4+1),FALSE)*$E568</f>
        <v>0</v>
      </c>
      <c r="J565" s="25">
        <f>VLOOKUP(CONCATENATE($F565," ",$G565),AllocFactorMatrix,(J$4+1),FALSE)*$E568</f>
        <v>0</v>
      </c>
      <c r="K565" s="25">
        <f>VLOOKUP(CONCATENATE($F565," ",$G565),AllocFactorMatrix,(K$4+1),FALSE)*$E568</f>
        <v>0</v>
      </c>
      <c r="L565" s="25">
        <f>VLOOKUP(CONCATENATE($F565," ",$G565),AllocFactorMatrix,(L$4+1),FALSE)*$E568</f>
        <v>0</v>
      </c>
      <c r="M565" s="25">
        <f t="shared" si="268"/>
        <v>0</v>
      </c>
      <c r="N565" s="25">
        <f>VLOOKUP(CONCATENATE($F565," ",$G565),AllocFactorMatrix,(N$4+1),FALSE)*$E568</f>
        <v>0</v>
      </c>
      <c r="O565" s="25">
        <f>VLOOKUP(CONCATENATE($F565," ",$G565),AllocFactorMatrix,(O$4+1),FALSE)*$E568</f>
        <v>0</v>
      </c>
      <c r="P565" s="25">
        <f>VLOOKUP(CONCATENATE($F565," ",$G565),AllocFactorMatrix,(P$4+1),FALSE)*$E568</f>
        <v>0</v>
      </c>
      <c r="Q565" s="25">
        <f>VLOOKUP(CONCATENATE($F565," ",$G565),AllocFactorMatrix,(Q$4+1),FALSE)*$E568</f>
        <v>0</v>
      </c>
      <c r="R565" s="25">
        <f t="shared" si="270"/>
        <v>0</v>
      </c>
      <c r="S565" s="25">
        <f>VLOOKUP(CONCATENATE($F565," ",$G565),AllocFactorMatrix,(S$4+1),FALSE)*$E568</f>
        <v>0</v>
      </c>
      <c r="T565" s="25">
        <f>VLOOKUP(CONCATENATE($F565," ",$G565),AllocFactorMatrix,(T$4+1),FALSE)*$E568</f>
        <v>0</v>
      </c>
      <c r="U565" s="25">
        <f>VLOOKUP(CONCATENATE($F565," ",$G565),AllocFactorMatrix,(U$4+1),FALSE)*$E568</f>
        <v>0</v>
      </c>
      <c r="V565" s="25">
        <f>VLOOKUP(CONCATENATE($F565," ",$G565),AllocFactorMatrix,(V$4+1),FALSE)*$E568</f>
        <v>0</v>
      </c>
      <c r="W565" s="25">
        <f t="shared" si="271"/>
        <v>0</v>
      </c>
      <c r="X565" s="25">
        <f>VLOOKUP(CONCATENATE($F565," ",$G565),AllocFactorMatrix,(X$4+1),FALSE)*$E568</f>
        <v>0</v>
      </c>
      <c r="Y565" s="25">
        <f>VLOOKUP(CONCATENATE($F565," ",$G565),AllocFactorMatrix,(Y$4+1),FALSE)*$E568</f>
        <v>0</v>
      </c>
      <c r="Z565" s="25">
        <f t="shared" si="269"/>
        <v>0</v>
      </c>
      <c r="AA565" s="25">
        <f>VLOOKUP(CONCATENATE($F565," ",$G565),AllocFactorMatrix,(AA$4+1),FALSE)*$E568</f>
        <v>0</v>
      </c>
      <c r="AB565" s="25">
        <f>VLOOKUP(CONCATENATE($F565," ",$G565),AllocFactorMatrix,(AB$4+1),FALSE)*$E568</f>
        <v>0</v>
      </c>
      <c r="AC565" s="25">
        <f>VLOOKUP(CONCATENATE($F565," ",$G565),AllocFactorMatrix,(AC$4+1),FALSE)*$E568</f>
        <v>0</v>
      </c>
    </row>
    <row r="566" spans="5:29" hidden="1" outlineLevel="1">
      <c r="F566" s="61" t="str">
        <f>F568</f>
        <v>TRAN_LSE</v>
      </c>
      <c r="G566" s="20" t="str">
        <f>$G$13</f>
        <v>ENERGY</v>
      </c>
      <c r="H566" s="24">
        <f t="shared" si="267"/>
        <v>0</v>
      </c>
      <c r="I566" s="25">
        <f>VLOOKUP(CONCATENATE($F566," ",$G566),AllocFactorMatrix,(I$4+1),FALSE)*$E568</f>
        <v>0</v>
      </c>
      <c r="J566" s="25">
        <f>VLOOKUP(CONCATENATE($F566," ",$G566),AllocFactorMatrix,(J$4+1),FALSE)*$E568</f>
        <v>0</v>
      </c>
      <c r="K566" s="25">
        <f>VLOOKUP(CONCATENATE($F566," ",$G566),AllocFactorMatrix,(K$4+1),FALSE)*$E568</f>
        <v>0</v>
      </c>
      <c r="L566" s="25">
        <f>VLOOKUP(CONCATENATE($F566," ",$G566),AllocFactorMatrix,(L$4+1),FALSE)*$E568</f>
        <v>0</v>
      </c>
      <c r="M566" s="25">
        <f t="shared" si="268"/>
        <v>0</v>
      </c>
      <c r="N566" s="25">
        <f>VLOOKUP(CONCATENATE($F566," ",$G566),AllocFactorMatrix,(N$4+1),FALSE)*$E568</f>
        <v>0</v>
      </c>
      <c r="O566" s="25">
        <f>VLOOKUP(CONCATENATE($F566," ",$G566),AllocFactorMatrix,(O$4+1),FALSE)*$E568</f>
        <v>0</v>
      </c>
      <c r="P566" s="25">
        <f>VLOOKUP(CONCATENATE($F566," ",$G566),AllocFactorMatrix,(P$4+1),FALSE)*$E568</f>
        <v>0</v>
      </c>
      <c r="Q566" s="25">
        <f>VLOOKUP(CONCATENATE($F566," ",$G566),AllocFactorMatrix,(Q$4+1),FALSE)*$E568</f>
        <v>0</v>
      </c>
      <c r="R566" s="25">
        <f t="shared" si="270"/>
        <v>0</v>
      </c>
      <c r="S566" s="25">
        <f>VLOOKUP(CONCATENATE($F566," ",$G566),AllocFactorMatrix,(S$4+1),FALSE)*$E568</f>
        <v>0</v>
      </c>
      <c r="T566" s="25">
        <f>VLOOKUP(CONCATENATE($F566," ",$G566),AllocFactorMatrix,(T$4+1),FALSE)*$E568</f>
        <v>0</v>
      </c>
      <c r="U566" s="25">
        <f>VLOOKUP(CONCATENATE($F566," ",$G566),AllocFactorMatrix,(U$4+1),FALSE)*$E568</f>
        <v>0</v>
      </c>
      <c r="V566" s="25">
        <f>VLOOKUP(CONCATENATE($F566," ",$G566),AllocFactorMatrix,(V$4+1),FALSE)*$E568</f>
        <v>0</v>
      </c>
      <c r="W566" s="25">
        <f t="shared" si="271"/>
        <v>0</v>
      </c>
      <c r="X566" s="25">
        <f>VLOOKUP(CONCATENATE($F566," ",$G566),AllocFactorMatrix,(X$4+1),FALSE)*$E568</f>
        <v>0</v>
      </c>
      <c r="Y566" s="25">
        <f>VLOOKUP(CONCATENATE($F566," ",$G566),AllocFactorMatrix,(Y$4+1),FALSE)*$E568</f>
        <v>0</v>
      </c>
      <c r="Z566" s="25">
        <f t="shared" si="269"/>
        <v>0</v>
      </c>
      <c r="AA566" s="25">
        <f>VLOOKUP(CONCATENATE($F566," ",$G566),AllocFactorMatrix,(AA$4+1),FALSE)*$E568</f>
        <v>0</v>
      </c>
      <c r="AB566" s="25">
        <f>VLOOKUP(CONCATENATE($F566," ",$G566),AllocFactorMatrix,(AB$4+1),FALSE)*$E568</f>
        <v>0</v>
      </c>
      <c r="AC566" s="25">
        <f>VLOOKUP(CONCATENATE($F566," ",$G566),AllocFactorMatrix,(AC$4+1),FALSE)*$E568</f>
        <v>0</v>
      </c>
    </row>
    <row r="567" spans="5:29" hidden="1" outlineLevel="1">
      <c r="F567" s="61" t="str">
        <f>F568</f>
        <v>TRAN_LSE</v>
      </c>
      <c r="G567" s="20" t="str">
        <f>$G$14</f>
        <v>CUSTOMER</v>
      </c>
      <c r="H567" s="24">
        <f t="shared" si="267"/>
        <v>0</v>
      </c>
      <c r="I567" s="25">
        <f>VLOOKUP(CONCATENATE($F567," ",$G567),AllocFactorMatrix,(I$4+1),FALSE)*$E568</f>
        <v>0</v>
      </c>
      <c r="J567" s="25">
        <f>VLOOKUP(CONCATENATE($F567," ",$G567),AllocFactorMatrix,(J$4+1),FALSE)*$E568</f>
        <v>0</v>
      </c>
      <c r="K567" s="25">
        <f>VLOOKUP(CONCATENATE($F567," ",$G567),AllocFactorMatrix,(K$4+1),FALSE)*$E568</f>
        <v>0</v>
      </c>
      <c r="L567" s="25">
        <f>VLOOKUP(CONCATENATE($F567," ",$G567),AllocFactorMatrix,(L$4+1),FALSE)*$E568</f>
        <v>0</v>
      </c>
      <c r="M567" s="25">
        <f t="shared" si="268"/>
        <v>0</v>
      </c>
      <c r="N567" s="25">
        <f>VLOOKUP(CONCATENATE($F567," ",$G567),AllocFactorMatrix,(N$4+1),FALSE)*$E568</f>
        <v>0</v>
      </c>
      <c r="O567" s="25">
        <f>VLOOKUP(CONCATENATE($F567," ",$G567),AllocFactorMatrix,(O$4+1),FALSE)*$E568</f>
        <v>0</v>
      </c>
      <c r="P567" s="25">
        <f>VLOOKUP(CONCATENATE($F567," ",$G567),AllocFactorMatrix,(P$4+1),FALSE)*$E568</f>
        <v>0</v>
      </c>
      <c r="Q567" s="25">
        <f>VLOOKUP(CONCATENATE($F567," ",$G567),AllocFactorMatrix,(Q$4+1),FALSE)*$E568</f>
        <v>0</v>
      </c>
      <c r="R567" s="25">
        <f t="shared" si="270"/>
        <v>0</v>
      </c>
      <c r="S567" s="25">
        <f>VLOOKUP(CONCATENATE($F567," ",$G567),AllocFactorMatrix,(S$4+1),FALSE)*$E568</f>
        <v>0</v>
      </c>
      <c r="T567" s="25">
        <f>VLOOKUP(CONCATENATE($F567," ",$G567),AllocFactorMatrix,(T$4+1),FALSE)*$E568</f>
        <v>0</v>
      </c>
      <c r="U567" s="25">
        <f>VLOOKUP(CONCATENATE($F567," ",$G567),AllocFactorMatrix,(U$4+1),FALSE)*$E568</f>
        <v>0</v>
      </c>
      <c r="V567" s="25">
        <f>VLOOKUP(CONCATENATE($F567," ",$G567),AllocFactorMatrix,(V$4+1),FALSE)*$E568</f>
        <v>0</v>
      </c>
      <c r="W567" s="25">
        <f t="shared" si="271"/>
        <v>0</v>
      </c>
      <c r="X567" s="25">
        <f>VLOOKUP(CONCATENATE($F567," ",$G567),AllocFactorMatrix,(X$4+1),FALSE)*$E568</f>
        <v>0</v>
      </c>
      <c r="Y567" s="25">
        <f>VLOOKUP(CONCATENATE($F567," ",$G567),AllocFactorMatrix,(Y$4+1),FALSE)*$E568</f>
        <v>0</v>
      </c>
      <c r="Z567" s="25">
        <f t="shared" si="269"/>
        <v>0</v>
      </c>
      <c r="AA567" s="25">
        <f>VLOOKUP(CONCATENATE($F567," ",$G567),AllocFactorMatrix,(AA$4+1),FALSE)*$E568</f>
        <v>0</v>
      </c>
      <c r="AB567" s="25">
        <f>VLOOKUP(CONCATENATE($F567," ",$G567),AllocFactorMatrix,(AB$4+1),FALSE)*$E568</f>
        <v>0</v>
      </c>
      <c r="AC567" s="25">
        <f>VLOOKUP(CONCATENATE($F567," ",$G567),AllocFactorMatrix,(AC$4+1),FALSE)*$E568</f>
        <v>0</v>
      </c>
    </row>
    <row r="568" spans="5:29" collapsed="1">
      <c r="E568" s="22">
        <v>0</v>
      </c>
      <c r="F568" s="61" t="str">
        <f>+F2145</f>
        <v>TRAN_LSE</v>
      </c>
      <c r="G568" s="20" t="str">
        <f>$G$15</f>
        <v>TOTAL</v>
      </c>
      <c r="H568" s="24">
        <f t="shared" si="267"/>
        <v>0</v>
      </c>
      <c r="I568" s="25">
        <f>VLOOKUP(CONCATENATE($F568," ",$G568),AllocFactorMatrix,(I$4+1),FALSE)*$E568</f>
        <v>0</v>
      </c>
      <c r="J568" s="25">
        <f>VLOOKUP(CONCATENATE($F568," ",$G568),AllocFactorMatrix,(J$4+1),FALSE)*$E568</f>
        <v>0</v>
      </c>
      <c r="K568" s="25">
        <f>VLOOKUP(CONCATENATE($F568," ",$G568),AllocFactorMatrix,(K$4+1),FALSE)*$E568</f>
        <v>0</v>
      </c>
      <c r="L568" s="25">
        <f>VLOOKUP(CONCATENATE($F568," ",$G568),AllocFactorMatrix,(L$4+1),FALSE)*$E568</f>
        <v>0</v>
      </c>
      <c r="M568" s="25">
        <f t="shared" si="268"/>
        <v>0</v>
      </c>
      <c r="N568" s="25">
        <f>VLOOKUP(CONCATENATE($F568," ",$G568),AllocFactorMatrix,(N$4+1),FALSE)*$E568</f>
        <v>0</v>
      </c>
      <c r="O568" s="25">
        <f>VLOOKUP(CONCATENATE($F568," ",$G568),AllocFactorMatrix,(O$4+1),FALSE)*$E568</f>
        <v>0</v>
      </c>
      <c r="P568" s="25">
        <f>VLOOKUP(CONCATENATE($F568," ",$G568),AllocFactorMatrix,(P$4+1),FALSE)*$E568</f>
        <v>0</v>
      </c>
      <c r="Q568" s="25">
        <f>VLOOKUP(CONCATENATE($F568," ",$G568),AllocFactorMatrix,(Q$4+1),FALSE)*$E568</f>
        <v>0</v>
      </c>
      <c r="R568" s="25">
        <f t="shared" si="270"/>
        <v>0</v>
      </c>
      <c r="S568" s="25">
        <f>VLOOKUP(CONCATENATE($F568," ",$G568),AllocFactorMatrix,(S$4+1),FALSE)*$E568</f>
        <v>0</v>
      </c>
      <c r="T568" s="25">
        <f>VLOOKUP(CONCATENATE($F568," ",$G568),AllocFactorMatrix,(T$4+1),FALSE)*$E568</f>
        <v>0</v>
      </c>
      <c r="U568" s="25">
        <f>VLOOKUP(CONCATENATE($F568," ",$G568),AllocFactorMatrix,(U$4+1),FALSE)*$E568</f>
        <v>0</v>
      </c>
      <c r="V568" s="25">
        <f>VLOOKUP(CONCATENATE($F568," ",$G568),AllocFactorMatrix,(V$4+1),FALSE)*$E568</f>
        <v>0</v>
      </c>
      <c r="W568" s="25">
        <f t="shared" si="271"/>
        <v>0</v>
      </c>
      <c r="X568" s="25">
        <f>VLOOKUP(CONCATENATE($F568," ",$G568),AllocFactorMatrix,(X$4+1),FALSE)*$E568</f>
        <v>0</v>
      </c>
      <c r="Y568" s="25">
        <f>VLOOKUP(CONCATENATE($F568," ",$G568),AllocFactorMatrix,(Y$4+1),FALSE)*$E568</f>
        <v>0</v>
      </c>
      <c r="Z568" s="25">
        <f t="shared" si="269"/>
        <v>0</v>
      </c>
      <c r="AA568" s="25">
        <f>VLOOKUP(CONCATENATE($F568," ",$G568),AllocFactorMatrix,(AA$4+1),FALSE)*$E568</f>
        <v>0</v>
      </c>
      <c r="AB568" s="25">
        <f>VLOOKUP(CONCATENATE($F568," ",$G568),AllocFactorMatrix,(AB$4+1),FALSE)*$E568</f>
        <v>0</v>
      </c>
      <c r="AC568" s="25">
        <f>VLOOKUP(CONCATENATE($F568," ",$G568),AllocFactorMatrix,(AC$4+1),FALSE)*$E568</f>
        <v>0</v>
      </c>
    </row>
    <row r="569" spans="5:29" hidden="1" outlineLevel="1">
      <c r="F569" s="61" t="str">
        <f>F576</f>
        <v>CUST_TOTAL</v>
      </c>
      <c r="G569" s="20" t="str">
        <f>$G$8</f>
        <v>PRODUCTION</v>
      </c>
      <c r="H569" s="24">
        <f t="shared" si="267"/>
        <v>0</v>
      </c>
      <c r="I569" s="25">
        <f>VLOOKUP(CONCATENATE($F569," ",$G569),AllocFactorMatrix,(I$4+1),FALSE)*$E576</f>
        <v>0</v>
      </c>
      <c r="J569" s="25">
        <f>VLOOKUP(CONCATENATE($F569," ",$G569),AllocFactorMatrix,(J$4+1),FALSE)*$E576</f>
        <v>0</v>
      </c>
      <c r="K569" s="25">
        <f>VLOOKUP(CONCATENATE($F569," ",$G569),AllocFactorMatrix,(K$4+1),FALSE)*$E576</f>
        <v>0</v>
      </c>
      <c r="L569" s="25">
        <f>VLOOKUP(CONCATENATE($F569," ",$G569),AllocFactorMatrix,(L$4+1),FALSE)*$E576</f>
        <v>0</v>
      </c>
      <c r="M569" s="25">
        <f t="shared" ref="M569:M576" si="272">SUBTOTAL(9,J569:L569)</f>
        <v>0</v>
      </c>
      <c r="N569" s="25">
        <f>VLOOKUP(CONCATENATE($F569," ",$G569),AllocFactorMatrix,(N$4+1),FALSE)*$E576</f>
        <v>0</v>
      </c>
      <c r="O569" s="25">
        <f>VLOOKUP(CONCATENATE($F569," ",$G569),AllocFactorMatrix,(O$4+1),FALSE)*$E576</f>
        <v>0</v>
      </c>
      <c r="P569" s="25">
        <f>VLOOKUP(CONCATENATE($F569," ",$G569),AllocFactorMatrix,(P$4+1),FALSE)*$E576</f>
        <v>0</v>
      </c>
      <c r="Q569" s="25">
        <f>VLOOKUP(CONCATENATE($F569," ",$G569),AllocFactorMatrix,(Q$4+1),FALSE)*$E576</f>
        <v>0</v>
      </c>
      <c r="R569" s="25">
        <f>SUBTOTAL(9,N569:Q569)</f>
        <v>0</v>
      </c>
      <c r="S569" s="25">
        <f>VLOOKUP(CONCATENATE($F569," ",$G569),AllocFactorMatrix,(S$4+1),FALSE)*$E576</f>
        <v>0</v>
      </c>
      <c r="T569" s="25">
        <f>VLOOKUP(CONCATENATE($F569," ",$G569),AllocFactorMatrix,(T$4+1),FALSE)*$E576</f>
        <v>0</v>
      </c>
      <c r="U569" s="25">
        <f>VLOOKUP(CONCATENATE($F569," ",$G569),AllocFactorMatrix,(U$4+1),FALSE)*$E576</f>
        <v>0</v>
      </c>
      <c r="V569" s="25">
        <f>VLOOKUP(CONCATENATE($F569," ",$G569),AllocFactorMatrix,(V$4+1),FALSE)*$E576</f>
        <v>0</v>
      </c>
      <c r="W569" s="25">
        <f>SUBTOTAL(9,S569:V569)</f>
        <v>0</v>
      </c>
      <c r="X569" s="25">
        <f>VLOOKUP(CONCATENATE($F569," ",$G569),AllocFactorMatrix,(X$4+1),FALSE)*$E576</f>
        <v>0</v>
      </c>
      <c r="Y569" s="25">
        <f>VLOOKUP(CONCATENATE($F569," ",$G569),AllocFactorMatrix,(Y$4+1),FALSE)*$E576</f>
        <v>0</v>
      </c>
      <c r="Z569" s="25">
        <f t="shared" si="269"/>
        <v>0</v>
      </c>
      <c r="AA569" s="25">
        <f>VLOOKUP(CONCATENATE($F569," ",$G569),AllocFactorMatrix,(AA$4+1),FALSE)*$E576</f>
        <v>0</v>
      </c>
      <c r="AB569" s="25">
        <f>VLOOKUP(CONCATENATE($F569," ",$G569),AllocFactorMatrix,(AB$4+1),FALSE)*$E576</f>
        <v>0</v>
      </c>
      <c r="AC569" s="25">
        <f>VLOOKUP(CONCATENATE($F569," ",$G569),AllocFactorMatrix,(AC$4+1),FALSE)*$E576</f>
        <v>0</v>
      </c>
    </row>
    <row r="570" spans="5:29" hidden="1" outlineLevel="1">
      <c r="F570" s="61" t="str">
        <f>F576</f>
        <v>CUST_TOTAL</v>
      </c>
      <c r="G570" s="20" t="str">
        <f>$G$9</f>
        <v>BULKTRAN</v>
      </c>
      <c r="H570" s="24">
        <f t="shared" si="267"/>
        <v>0</v>
      </c>
      <c r="I570" s="25">
        <f>VLOOKUP(CONCATENATE($F570," ",$G570),AllocFactorMatrix,(I$4+1),FALSE)*$E576</f>
        <v>0</v>
      </c>
      <c r="J570" s="25">
        <f>VLOOKUP(CONCATENATE($F570," ",$G570),AllocFactorMatrix,(J$4+1),FALSE)*$E576</f>
        <v>0</v>
      </c>
      <c r="K570" s="25">
        <f>VLOOKUP(CONCATENATE($F570," ",$G570),AllocFactorMatrix,(K$4+1),FALSE)*$E576</f>
        <v>0</v>
      </c>
      <c r="L570" s="25">
        <f>VLOOKUP(CONCATENATE($F570," ",$G570),AllocFactorMatrix,(L$4+1),FALSE)*$E576</f>
        <v>0</v>
      </c>
      <c r="M570" s="25">
        <f t="shared" si="272"/>
        <v>0</v>
      </c>
      <c r="N570" s="25">
        <f>VLOOKUP(CONCATENATE($F570," ",$G570),AllocFactorMatrix,(N$4+1),FALSE)*$E576</f>
        <v>0</v>
      </c>
      <c r="O570" s="25">
        <f>VLOOKUP(CONCATENATE($F570," ",$G570),AllocFactorMatrix,(O$4+1),FALSE)*$E576</f>
        <v>0</v>
      </c>
      <c r="P570" s="25">
        <f>VLOOKUP(CONCATENATE($F570," ",$G570),AllocFactorMatrix,(P$4+1),FALSE)*$E576</f>
        <v>0</v>
      </c>
      <c r="Q570" s="25">
        <f>VLOOKUP(CONCATENATE($F570," ",$G570),AllocFactorMatrix,(Q$4+1),FALSE)*$E576</f>
        <v>0</v>
      </c>
      <c r="R570" s="25">
        <f t="shared" ref="R570:R576" si="273">SUBTOTAL(9,N570:Q570)</f>
        <v>0</v>
      </c>
      <c r="S570" s="25">
        <f>VLOOKUP(CONCATENATE($F570," ",$G570),AllocFactorMatrix,(S$4+1),FALSE)*$E576</f>
        <v>0</v>
      </c>
      <c r="T570" s="25">
        <f>VLOOKUP(CONCATENATE($F570," ",$G570),AllocFactorMatrix,(T$4+1),FALSE)*$E576</f>
        <v>0</v>
      </c>
      <c r="U570" s="25">
        <f>VLOOKUP(CONCATENATE($F570," ",$G570),AllocFactorMatrix,(U$4+1),FALSE)*$E576</f>
        <v>0</v>
      </c>
      <c r="V570" s="25">
        <f>VLOOKUP(CONCATENATE($F570," ",$G570),AllocFactorMatrix,(V$4+1),FALSE)*$E576</f>
        <v>0</v>
      </c>
      <c r="W570" s="25">
        <f t="shared" ref="W570:W576" si="274">SUBTOTAL(9,S570:V570)</f>
        <v>0</v>
      </c>
      <c r="X570" s="25">
        <f>VLOOKUP(CONCATENATE($F570," ",$G570),AllocFactorMatrix,(X$4+1),FALSE)*$E576</f>
        <v>0</v>
      </c>
      <c r="Y570" s="25">
        <f>VLOOKUP(CONCATENATE($F570," ",$G570),AllocFactorMatrix,(Y$4+1),FALSE)*$E576</f>
        <v>0</v>
      </c>
      <c r="Z570" s="25">
        <f t="shared" si="269"/>
        <v>0</v>
      </c>
      <c r="AA570" s="25">
        <f>VLOOKUP(CONCATENATE($F570," ",$G570),AllocFactorMatrix,(AA$4+1),FALSE)*$E576</f>
        <v>0</v>
      </c>
      <c r="AB570" s="25">
        <f>VLOOKUP(CONCATENATE($F570," ",$G570),AllocFactorMatrix,(AB$4+1),FALSE)*$E576</f>
        <v>0</v>
      </c>
      <c r="AC570" s="25">
        <f>VLOOKUP(CONCATENATE($F570," ",$G570),AllocFactorMatrix,(AC$4+1),FALSE)*$E576</f>
        <v>0</v>
      </c>
    </row>
    <row r="571" spans="5:29" hidden="1" outlineLevel="1">
      <c r="F571" s="61" t="str">
        <f>F576</f>
        <v>CUST_TOTAL</v>
      </c>
      <c r="G571" s="20" t="str">
        <f>$G$10</f>
        <v>SUBTRAN</v>
      </c>
      <c r="H571" s="24">
        <f t="shared" si="267"/>
        <v>0</v>
      </c>
      <c r="I571" s="25">
        <f>VLOOKUP(CONCATENATE($F571," ",$G571),AllocFactorMatrix,(I$4+1),FALSE)*$E576</f>
        <v>0</v>
      </c>
      <c r="J571" s="25">
        <f>VLOOKUP(CONCATENATE($F571," ",$G571),AllocFactorMatrix,(J$4+1),FALSE)*$E576</f>
        <v>0</v>
      </c>
      <c r="K571" s="25">
        <f>VLOOKUP(CONCATENATE($F571," ",$G571),AllocFactorMatrix,(K$4+1),FALSE)*$E576</f>
        <v>0</v>
      </c>
      <c r="L571" s="25">
        <f>VLOOKUP(CONCATENATE($F571," ",$G571),AllocFactorMatrix,(L$4+1),FALSE)*$E576</f>
        <v>0</v>
      </c>
      <c r="M571" s="25">
        <f t="shared" si="272"/>
        <v>0</v>
      </c>
      <c r="N571" s="25">
        <f>VLOOKUP(CONCATENATE($F571," ",$G571),AllocFactorMatrix,(N$4+1),FALSE)*$E576</f>
        <v>0</v>
      </c>
      <c r="O571" s="25">
        <f>VLOOKUP(CONCATENATE($F571," ",$G571),AllocFactorMatrix,(O$4+1),FALSE)*$E576</f>
        <v>0</v>
      </c>
      <c r="P571" s="25">
        <f>VLOOKUP(CONCATENATE($F571," ",$G571),AllocFactorMatrix,(P$4+1),FALSE)*$E576</f>
        <v>0</v>
      </c>
      <c r="Q571" s="25">
        <f>VLOOKUP(CONCATENATE($F571," ",$G571),AllocFactorMatrix,(Q$4+1),FALSE)*$E576</f>
        <v>0</v>
      </c>
      <c r="R571" s="25">
        <f t="shared" si="273"/>
        <v>0</v>
      </c>
      <c r="S571" s="25">
        <f>VLOOKUP(CONCATENATE($F571," ",$G571),AllocFactorMatrix,(S$4+1),FALSE)*$E576</f>
        <v>0</v>
      </c>
      <c r="T571" s="25">
        <f>VLOOKUP(CONCATENATE($F571," ",$G571),AllocFactorMatrix,(T$4+1),FALSE)*$E576</f>
        <v>0</v>
      </c>
      <c r="U571" s="25">
        <f>VLOOKUP(CONCATENATE($F571," ",$G571),AllocFactorMatrix,(U$4+1),FALSE)*$E576</f>
        <v>0</v>
      </c>
      <c r="V571" s="25">
        <f>VLOOKUP(CONCATENATE($F571," ",$G571),AllocFactorMatrix,(V$4+1),FALSE)*$E576</f>
        <v>0</v>
      </c>
      <c r="W571" s="25">
        <f t="shared" si="274"/>
        <v>0</v>
      </c>
      <c r="X571" s="25">
        <f>VLOOKUP(CONCATENATE($F571," ",$G571),AllocFactorMatrix,(X$4+1),FALSE)*$E576</f>
        <v>0</v>
      </c>
      <c r="Y571" s="25">
        <f>VLOOKUP(CONCATENATE($F571," ",$G571),AllocFactorMatrix,(Y$4+1),FALSE)*$E576</f>
        <v>0</v>
      </c>
      <c r="Z571" s="25">
        <f t="shared" si="269"/>
        <v>0</v>
      </c>
      <c r="AA571" s="25">
        <f>VLOOKUP(CONCATENATE($F571," ",$G571),AllocFactorMatrix,(AA$4+1),FALSE)*$E576</f>
        <v>0</v>
      </c>
      <c r="AB571" s="25">
        <f>VLOOKUP(CONCATENATE($F571," ",$G571),AllocFactorMatrix,(AB$4+1),FALSE)*$E576</f>
        <v>0</v>
      </c>
      <c r="AC571" s="25">
        <f>VLOOKUP(CONCATENATE($F571," ",$G571),AllocFactorMatrix,(AC$4+1),FALSE)*$E576</f>
        <v>0</v>
      </c>
    </row>
    <row r="572" spans="5:29" hidden="1" outlineLevel="1">
      <c r="F572" s="61" t="str">
        <f>F576</f>
        <v>CUST_TOTAL</v>
      </c>
      <c r="G572" s="20" t="str">
        <f>$G$11</f>
        <v>DISTPRI</v>
      </c>
      <c r="H572" s="24">
        <f t="shared" si="267"/>
        <v>0</v>
      </c>
      <c r="I572" s="25">
        <f>VLOOKUP(CONCATENATE($F572," ",$G572),AllocFactorMatrix,(I$4+1),FALSE)*$E576</f>
        <v>0</v>
      </c>
      <c r="J572" s="25">
        <f>VLOOKUP(CONCATENATE($F572," ",$G572),AllocFactorMatrix,(J$4+1),FALSE)*$E576</f>
        <v>0</v>
      </c>
      <c r="K572" s="25">
        <f>VLOOKUP(CONCATENATE($F572," ",$G572),AllocFactorMatrix,(K$4+1),FALSE)*$E576</f>
        <v>0</v>
      </c>
      <c r="L572" s="25">
        <f>VLOOKUP(CONCATENATE($F572," ",$G572),AllocFactorMatrix,(L$4+1),FALSE)*$E576</f>
        <v>0</v>
      </c>
      <c r="M572" s="25">
        <f t="shared" si="272"/>
        <v>0</v>
      </c>
      <c r="N572" s="25">
        <f>VLOOKUP(CONCATENATE($F572," ",$G572),AllocFactorMatrix,(N$4+1),FALSE)*$E576</f>
        <v>0</v>
      </c>
      <c r="O572" s="25">
        <f>VLOOKUP(CONCATENATE($F572," ",$G572),AllocFactorMatrix,(O$4+1),FALSE)*$E576</f>
        <v>0</v>
      </c>
      <c r="P572" s="25">
        <f>VLOOKUP(CONCATENATE($F572," ",$G572),AllocFactorMatrix,(P$4+1),FALSE)*$E576</f>
        <v>0</v>
      </c>
      <c r="Q572" s="25">
        <f>VLOOKUP(CONCATENATE($F572," ",$G572),AllocFactorMatrix,(Q$4+1),FALSE)*$E576</f>
        <v>0</v>
      </c>
      <c r="R572" s="25">
        <f t="shared" si="273"/>
        <v>0</v>
      </c>
      <c r="S572" s="25">
        <f>VLOOKUP(CONCATENATE($F572," ",$G572),AllocFactorMatrix,(S$4+1),FALSE)*$E576</f>
        <v>0</v>
      </c>
      <c r="T572" s="25">
        <f>VLOOKUP(CONCATENATE($F572," ",$G572),AllocFactorMatrix,(T$4+1),FALSE)*$E576</f>
        <v>0</v>
      </c>
      <c r="U572" s="25">
        <f>VLOOKUP(CONCATENATE($F572," ",$G572),AllocFactorMatrix,(U$4+1),FALSE)*$E576</f>
        <v>0</v>
      </c>
      <c r="V572" s="25">
        <f>VLOOKUP(CONCATENATE($F572," ",$G572),AllocFactorMatrix,(V$4+1),FALSE)*$E576</f>
        <v>0</v>
      </c>
      <c r="W572" s="25">
        <f t="shared" si="274"/>
        <v>0</v>
      </c>
      <c r="X572" s="25">
        <f>VLOOKUP(CONCATENATE($F572," ",$G572),AllocFactorMatrix,(X$4+1),FALSE)*$E576</f>
        <v>0</v>
      </c>
      <c r="Y572" s="25">
        <f>VLOOKUP(CONCATENATE($F572," ",$G572),AllocFactorMatrix,(Y$4+1),FALSE)*$E576</f>
        <v>0</v>
      </c>
      <c r="Z572" s="25">
        <f t="shared" si="269"/>
        <v>0</v>
      </c>
      <c r="AA572" s="25">
        <f>VLOOKUP(CONCATENATE($F572," ",$G572),AllocFactorMatrix,(AA$4+1),FALSE)*$E576</f>
        <v>0</v>
      </c>
      <c r="AB572" s="25">
        <f>VLOOKUP(CONCATENATE($F572," ",$G572),AllocFactorMatrix,(AB$4+1),FALSE)*$E576</f>
        <v>0</v>
      </c>
      <c r="AC572" s="25">
        <f>VLOOKUP(CONCATENATE($F572," ",$G572),AllocFactorMatrix,(AC$4+1),FALSE)*$E576</f>
        <v>0</v>
      </c>
    </row>
    <row r="573" spans="5:29" hidden="1" outlineLevel="1">
      <c r="F573" s="61" t="str">
        <f>F576</f>
        <v>CUST_TOTAL</v>
      </c>
      <c r="G573" s="20" t="str">
        <f>$G$12</f>
        <v>DISTSEC</v>
      </c>
      <c r="H573" s="24">
        <f t="shared" si="267"/>
        <v>0</v>
      </c>
      <c r="I573" s="25">
        <f>VLOOKUP(CONCATENATE($F573," ",$G573),AllocFactorMatrix,(I$4+1),FALSE)*$E576</f>
        <v>0</v>
      </c>
      <c r="J573" s="25">
        <f>VLOOKUP(CONCATENATE($F573," ",$G573),AllocFactorMatrix,(J$4+1),FALSE)*$E576</f>
        <v>0</v>
      </c>
      <c r="K573" s="25">
        <f>VLOOKUP(CONCATENATE($F573," ",$G573),AllocFactorMatrix,(K$4+1),FALSE)*$E576</f>
        <v>0</v>
      </c>
      <c r="L573" s="25">
        <f>VLOOKUP(CONCATENATE($F573," ",$G573),AllocFactorMatrix,(L$4+1),FALSE)*$E576</f>
        <v>0</v>
      </c>
      <c r="M573" s="25">
        <f t="shared" si="272"/>
        <v>0</v>
      </c>
      <c r="N573" s="25">
        <f>VLOOKUP(CONCATENATE($F573," ",$G573),AllocFactorMatrix,(N$4+1),FALSE)*$E576</f>
        <v>0</v>
      </c>
      <c r="O573" s="25">
        <f>VLOOKUP(CONCATENATE($F573," ",$G573),AllocFactorMatrix,(O$4+1),FALSE)*$E576</f>
        <v>0</v>
      </c>
      <c r="P573" s="25">
        <f>VLOOKUP(CONCATENATE($F573," ",$G573),AllocFactorMatrix,(P$4+1),FALSE)*$E576</f>
        <v>0</v>
      </c>
      <c r="Q573" s="25">
        <f>VLOOKUP(CONCATENATE($F573," ",$G573),AllocFactorMatrix,(Q$4+1),FALSE)*$E576</f>
        <v>0</v>
      </c>
      <c r="R573" s="25">
        <f t="shared" si="273"/>
        <v>0</v>
      </c>
      <c r="S573" s="25">
        <f>VLOOKUP(CONCATENATE($F573," ",$G573),AllocFactorMatrix,(S$4+1),FALSE)*$E576</f>
        <v>0</v>
      </c>
      <c r="T573" s="25">
        <f>VLOOKUP(CONCATENATE($F573," ",$G573),AllocFactorMatrix,(T$4+1),FALSE)*$E576</f>
        <v>0</v>
      </c>
      <c r="U573" s="25">
        <f>VLOOKUP(CONCATENATE($F573," ",$G573),AllocFactorMatrix,(U$4+1),FALSE)*$E576</f>
        <v>0</v>
      </c>
      <c r="V573" s="25">
        <f>VLOOKUP(CONCATENATE($F573," ",$G573),AllocFactorMatrix,(V$4+1),FALSE)*$E576</f>
        <v>0</v>
      </c>
      <c r="W573" s="25">
        <f t="shared" si="274"/>
        <v>0</v>
      </c>
      <c r="X573" s="25">
        <f>VLOOKUP(CONCATENATE($F573," ",$G573),AllocFactorMatrix,(X$4+1),FALSE)*$E576</f>
        <v>0</v>
      </c>
      <c r="Y573" s="25">
        <f>VLOOKUP(CONCATENATE($F573," ",$G573),AllocFactorMatrix,(Y$4+1),FALSE)*$E576</f>
        <v>0</v>
      </c>
      <c r="Z573" s="25">
        <f t="shared" si="269"/>
        <v>0</v>
      </c>
      <c r="AA573" s="25">
        <f>VLOOKUP(CONCATENATE($F573," ",$G573),AllocFactorMatrix,(AA$4+1),FALSE)*$E576</f>
        <v>0</v>
      </c>
      <c r="AB573" s="25">
        <f>VLOOKUP(CONCATENATE($F573," ",$G573),AllocFactorMatrix,(AB$4+1),FALSE)*$E576</f>
        <v>0</v>
      </c>
      <c r="AC573" s="25">
        <f>VLOOKUP(CONCATENATE($F573," ",$G573),AllocFactorMatrix,(AC$4+1),FALSE)*$E576</f>
        <v>0</v>
      </c>
    </row>
    <row r="574" spans="5:29" hidden="1" outlineLevel="1">
      <c r="F574" s="61" t="str">
        <f>F576</f>
        <v>CUST_TOTAL</v>
      </c>
      <c r="G574" s="20" t="str">
        <f>$G$13</f>
        <v>ENERGY</v>
      </c>
      <c r="H574" s="24">
        <f t="shared" si="267"/>
        <v>0</v>
      </c>
      <c r="I574" s="25">
        <f>VLOOKUP(CONCATENATE($F574," ",$G574),AllocFactorMatrix,(I$4+1),FALSE)*$E576</f>
        <v>0</v>
      </c>
      <c r="J574" s="25">
        <f>VLOOKUP(CONCATENATE($F574," ",$G574),AllocFactorMatrix,(J$4+1),FALSE)*$E576</f>
        <v>0</v>
      </c>
      <c r="K574" s="25">
        <f>VLOOKUP(CONCATENATE($F574," ",$G574),AllocFactorMatrix,(K$4+1),FALSE)*$E576</f>
        <v>0</v>
      </c>
      <c r="L574" s="25">
        <f>VLOOKUP(CONCATENATE($F574," ",$G574),AllocFactorMatrix,(L$4+1),FALSE)*$E576</f>
        <v>0</v>
      </c>
      <c r="M574" s="25">
        <f t="shared" si="272"/>
        <v>0</v>
      </c>
      <c r="N574" s="25">
        <f>VLOOKUP(CONCATENATE($F574," ",$G574),AllocFactorMatrix,(N$4+1),FALSE)*$E576</f>
        <v>0</v>
      </c>
      <c r="O574" s="25">
        <f>VLOOKUP(CONCATENATE($F574," ",$G574),AllocFactorMatrix,(O$4+1),FALSE)*$E576</f>
        <v>0</v>
      </c>
      <c r="P574" s="25">
        <f>VLOOKUP(CONCATENATE($F574," ",$G574),AllocFactorMatrix,(P$4+1),FALSE)*$E576</f>
        <v>0</v>
      </c>
      <c r="Q574" s="25">
        <f>VLOOKUP(CONCATENATE($F574," ",$G574),AllocFactorMatrix,(Q$4+1),FALSE)*$E576</f>
        <v>0</v>
      </c>
      <c r="R574" s="25">
        <f t="shared" si="273"/>
        <v>0</v>
      </c>
      <c r="S574" s="25">
        <f>VLOOKUP(CONCATENATE($F574," ",$G574),AllocFactorMatrix,(S$4+1),FALSE)*$E576</f>
        <v>0</v>
      </c>
      <c r="T574" s="25">
        <f>VLOOKUP(CONCATENATE($F574," ",$G574),AllocFactorMatrix,(T$4+1),FALSE)*$E576</f>
        <v>0</v>
      </c>
      <c r="U574" s="25">
        <f>VLOOKUP(CONCATENATE($F574," ",$G574),AllocFactorMatrix,(U$4+1),FALSE)*$E576</f>
        <v>0</v>
      </c>
      <c r="V574" s="25">
        <f>VLOOKUP(CONCATENATE($F574," ",$G574),AllocFactorMatrix,(V$4+1),FALSE)*$E576</f>
        <v>0</v>
      </c>
      <c r="W574" s="25">
        <f t="shared" si="274"/>
        <v>0</v>
      </c>
      <c r="X574" s="25">
        <f>VLOOKUP(CONCATENATE($F574," ",$G574),AllocFactorMatrix,(X$4+1),FALSE)*$E576</f>
        <v>0</v>
      </c>
      <c r="Y574" s="25">
        <f>VLOOKUP(CONCATENATE($F574," ",$G574),AllocFactorMatrix,(Y$4+1),FALSE)*$E576</f>
        <v>0</v>
      </c>
      <c r="Z574" s="25">
        <f t="shared" si="269"/>
        <v>0</v>
      </c>
      <c r="AA574" s="25">
        <f>VLOOKUP(CONCATENATE($F574," ",$G574),AllocFactorMatrix,(AA$4+1),FALSE)*$E576</f>
        <v>0</v>
      </c>
      <c r="AB574" s="25">
        <f>VLOOKUP(CONCATENATE($F574," ",$G574),AllocFactorMatrix,(AB$4+1),FALSE)*$E576</f>
        <v>0</v>
      </c>
      <c r="AC574" s="25">
        <f>VLOOKUP(CONCATENATE($F574," ",$G574),AllocFactorMatrix,(AC$4+1),FALSE)*$E576</f>
        <v>0</v>
      </c>
    </row>
    <row r="575" spans="5:29" hidden="1" outlineLevel="1">
      <c r="F575" s="61" t="str">
        <f>F576</f>
        <v>CUST_TOTAL</v>
      </c>
      <c r="G575" s="20" t="str">
        <f>$G$14</f>
        <v>CUSTOMER</v>
      </c>
      <c r="H575" s="24">
        <f t="shared" si="267"/>
        <v>0</v>
      </c>
      <c r="I575" s="25">
        <f>VLOOKUP(CONCATENATE($F575," ",$G575),AllocFactorMatrix,(I$4+1),FALSE)*$E576</f>
        <v>0</v>
      </c>
      <c r="J575" s="25">
        <f>VLOOKUP(CONCATENATE($F575," ",$G575),AllocFactorMatrix,(J$4+1),FALSE)*$E576</f>
        <v>0</v>
      </c>
      <c r="K575" s="25">
        <f>VLOOKUP(CONCATENATE($F575," ",$G575),AllocFactorMatrix,(K$4+1),FALSE)*$E576</f>
        <v>0</v>
      </c>
      <c r="L575" s="25">
        <f>VLOOKUP(CONCATENATE($F575," ",$G575),AllocFactorMatrix,(L$4+1),FALSE)*$E576</f>
        <v>0</v>
      </c>
      <c r="M575" s="25">
        <f t="shared" si="272"/>
        <v>0</v>
      </c>
      <c r="N575" s="25">
        <f>VLOOKUP(CONCATENATE($F575," ",$G575),AllocFactorMatrix,(N$4+1),FALSE)*$E576</f>
        <v>0</v>
      </c>
      <c r="O575" s="25">
        <f>VLOOKUP(CONCATENATE($F575," ",$G575),AllocFactorMatrix,(O$4+1),FALSE)*$E576</f>
        <v>0</v>
      </c>
      <c r="P575" s="25">
        <f>VLOOKUP(CONCATENATE($F575," ",$G575),AllocFactorMatrix,(P$4+1),FALSE)*$E576</f>
        <v>0</v>
      </c>
      <c r="Q575" s="25">
        <f>VLOOKUP(CONCATENATE($F575," ",$G575),AllocFactorMatrix,(Q$4+1),FALSE)*$E576</f>
        <v>0</v>
      </c>
      <c r="R575" s="25">
        <f t="shared" si="273"/>
        <v>0</v>
      </c>
      <c r="S575" s="25">
        <f>VLOOKUP(CONCATENATE($F575," ",$G575),AllocFactorMatrix,(S$4+1),FALSE)*$E576</f>
        <v>0</v>
      </c>
      <c r="T575" s="25">
        <f>VLOOKUP(CONCATENATE($F575," ",$G575),AllocFactorMatrix,(T$4+1),FALSE)*$E576</f>
        <v>0</v>
      </c>
      <c r="U575" s="25">
        <f>VLOOKUP(CONCATENATE($F575," ",$G575),AllocFactorMatrix,(U$4+1),FALSE)*$E576</f>
        <v>0</v>
      </c>
      <c r="V575" s="25">
        <f>VLOOKUP(CONCATENATE($F575," ",$G575),AllocFactorMatrix,(V$4+1),FALSE)*$E576</f>
        <v>0</v>
      </c>
      <c r="W575" s="25">
        <f t="shared" si="274"/>
        <v>0</v>
      </c>
      <c r="X575" s="25">
        <f>VLOOKUP(CONCATENATE($F575," ",$G575),AllocFactorMatrix,(X$4+1),FALSE)*$E576</f>
        <v>0</v>
      </c>
      <c r="Y575" s="25">
        <f>VLOOKUP(CONCATENATE($F575," ",$G575),AllocFactorMatrix,(Y$4+1),FALSE)*$E576</f>
        <v>0</v>
      </c>
      <c r="Z575" s="25">
        <f t="shared" si="269"/>
        <v>0</v>
      </c>
      <c r="AA575" s="25">
        <f>VLOOKUP(CONCATENATE($F575," ",$G575),AllocFactorMatrix,(AA$4+1),FALSE)*$E576</f>
        <v>0</v>
      </c>
      <c r="AB575" s="25">
        <f>VLOOKUP(CONCATENATE($F575," ",$G575),AllocFactorMatrix,(AB$4+1),FALSE)*$E576</f>
        <v>0</v>
      </c>
      <c r="AC575" s="25">
        <f>VLOOKUP(CONCATENATE($F575," ",$G575),AllocFactorMatrix,(AC$4+1),FALSE)*$E576</f>
        <v>0</v>
      </c>
    </row>
    <row r="576" spans="5:29" collapsed="1">
      <c r="E576" s="22">
        <v>0</v>
      </c>
      <c r="F576" s="61" t="str">
        <f>+F2153</f>
        <v>CUST_TOTAL</v>
      </c>
      <c r="G576" s="20" t="str">
        <f>$G$15</f>
        <v>TOTAL</v>
      </c>
      <c r="H576" s="24">
        <f t="shared" si="267"/>
        <v>0</v>
      </c>
      <c r="I576" s="25">
        <f>VLOOKUP(CONCATENATE($F576," ",$G576),AllocFactorMatrix,(I$4+1),FALSE)*$E576</f>
        <v>0</v>
      </c>
      <c r="J576" s="25">
        <f>VLOOKUP(CONCATENATE($F576," ",$G576),AllocFactorMatrix,(J$4+1),FALSE)*$E576</f>
        <v>0</v>
      </c>
      <c r="K576" s="25">
        <f>VLOOKUP(CONCATENATE($F576," ",$G576),AllocFactorMatrix,(K$4+1),FALSE)*$E576</f>
        <v>0</v>
      </c>
      <c r="L576" s="25">
        <f>VLOOKUP(CONCATENATE($F576," ",$G576),AllocFactorMatrix,(L$4+1),FALSE)*$E576</f>
        <v>0</v>
      </c>
      <c r="M576" s="25">
        <f t="shared" si="272"/>
        <v>0</v>
      </c>
      <c r="N576" s="25">
        <f>VLOOKUP(CONCATENATE($F576," ",$G576),AllocFactorMatrix,(N$4+1),FALSE)*$E576</f>
        <v>0</v>
      </c>
      <c r="O576" s="25">
        <f>VLOOKUP(CONCATENATE($F576," ",$G576),AllocFactorMatrix,(O$4+1),FALSE)*$E576</f>
        <v>0</v>
      </c>
      <c r="P576" s="25">
        <f>VLOOKUP(CONCATENATE($F576," ",$G576),AllocFactorMatrix,(P$4+1),FALSE)*$E576</f>
        <v>0</v>
      </c>
      <c r="Q576" s="25">
        <f>VLOOKUP(CONCATENATE($F576," ",$G576),AllocFactorMatrix,(Q$4+1),FALSE)*$E576</f>
        <v>0</v>
      </c>
      <c r="R576" s="25">
        <f t="shared" si="273"/>
        <v>0</v>
      </c>
      <c r="S576" s="25">
        <f>VLOOKUP(CONCATENATE($F576," ",$G576),AllocFactorMatrix,(S$4+1),FALSE)*$E576</f>
        <v>0</v>
      </c>
      <c r="T576" s="25">
        <f>VLOOKUP(CONCATENATE($F576," ",$G576),AllocFactorMatrix,(T$4+1),FALSE)*$E576</f>
        <v>0</v>
      </c>
      <c r="U576" s="25">
        <f>VLOOKUP(CONCATENATE($F576," ",$G576),AllocFactorMatrix,(U$4+1),FALSE)*$E576</f>
        <v>0</v>
      </c>
      <c r="V576" s="25">
        <f>VLOOKUP(CONCATENATE($F576," ",$G576),AllocFactorMatrix,(V$4+1),FALSE)*$E576</f>
        <v>0</v>
      </c>
      <c r="W576" s="25">
        <f t="shared" si="274"/>
        <v>0</v>
      </c>
      <c r="X576" s="25">
        <f>VLOOKUP(CONCATENATE($F576," ",$G576),AllocFactorMatrix,(X$4+1),FALSE)*$E576</f>
        <v>0</v>
      </c>
      <c r="Y576" s="25">
        <f>VLOOKUP(CONCATENATE($F576," ",$G576),AllocFactorMatrix,(Y$4+1),FALSE)*$E576</f>
        <v>0</v>
      </c>
      <c r="Z576" s="25">
        <f t="shared" si="269"/>
        <v>0</v>
      </c>
      <c r="AA576" s="25">
        <f>VLOOKUP(CONCATENATE($F576," ",$G576),AllocFactorMatrix,(AA$4+1),FALSE)*$E576</f>
        <v>0</v>
      </c>
      <c r="AB576" s="25">
        <f>VLOOKUP(CONCATENATE($F576," ",$G576),AllocFactorMatrix,(AB$4+1),FALSE)*$E576</f>
        <v>0</v>
      </c>
      <c r="AC576" s="25">
        <f>VLOOKUP(CONCATENATE($F576," ",$G576),AllocFactorMatrix,(AC$4+1),FALSE)*$E576</f>
        <v>0</v>
      </c>
    </row>
    <row r="577" spans="5:29" hidden="1" outlineLevel="1">
      <c r="F577" s="61" t="str">
        <f>F584</f>
        <v>LABOR_M</v>
      </c>
      <c r="G577" s="20" t="str">
        <f>$G$8</f>
        <v>PRODUCTION</v>
      </c>
      <c r="H577" s="24">
        <f t="shared" ca="1" si="267"/>
        <v>0</v>
      </c>
      <c r="I577" s="25">
        <f ca="1">VLOOKUP(CONCATENATE($F577," ",$G577),AllocFactorMatrix,(I$4+1),FALSE)*$E584</f>
        <v>0</v>
      </c>
      <c r="J577" s="25">
        <f ca="1">VLOOKUP(CONCATENATE($F577," ",$G577),AllocFactorMatrix,(J$4+1),FALSE)*$E584</f>
        <v>0</v>
      </c>
      <c r="K577" s="25">
        <f ca="1">VLOOKUP(CONCATENATE($F577," ",$G577),AllocFactorMatrix,(K$4+1),FALSE)*$E584</f>
        <v>0</v>
      </c>
      <c r="L577" s="25">
        <f ca="1">VLOOKUP(CONCATENATE($F577," ",$G577),AllocFactorMatrix,(L$4+1),FALSE)*$E584</f>
        <v>0</v>
      </c>
      <c r="M577" s="25">
        <f t="shared" ref="M577:M584" ca="1" si="275">SUBTOTAL(9,J577:L577)</f>
        <v>0</v>
      </c>
      <c r="N577" s="25">
        <f ca="1">VLOOKUP(CONCATENATE($F577," ",$G577),AllocFactorMatrix,(N$4+1),FALSE)*$E584</f>
        <v>0</v>
      </c>
      <c r="O577" s="25">
        <f ca="1">VLOOKUP(CONCATENATE($F577," ",$G577),AllocFactorMatrix,(O$4+1),FALSE)*$E584</f>
        <v>0</v>
      </c>
      <c r="P577" s="25">
        <f ca="1">VLOOKUP(CONCATENATE($F577," ",$G577),AllocFactorMatrix,(P$4+1),FALSE)*$E584</f>
        <v>0</v>
      </c>
      <c r="Q577" s="25">
        <f ca="1">VLOOKUP(CONCATENATE($F577," ",$G577),AllocFactorMatrix,(Q$4+1),FALSE)*$E584</f>
        <v>0</v>
      </c>
      <c r="R577" s="25">
        <f ca="1">SUBTOTAL(9,N577:Q577)</f>
        <v>0</v>
      </c>
      <c r="S577" s="25">
        <f ca="1">VLOOKUP(CONCATENATE($F577," ",$G577),AllocFactorMatrix,(S$4+1),FALSE)*$E584</f>
        <v>0</v>
      </c>
      <c r="T577" s="25">
        <f ca="1">VLOOKUP(CONCATENATE($F577," ",$G577),AllocFactorMatrix,(T$4+1),FALSE)*$E584</f>
        <v>0</v>
      </c>
      <c r="U577" s="25">
        <f ca="1">VLOOKUP(CONCATENATE($F577," ",$G577),AllocFactorMatrix,(U$4+1),FALSE)*$E584</f>
        <v>0</v>
      </c>
      <c r="V577" s="25">
        <f ca="1">VLOOKUP(CONCATENATE($F577," ",$G577),AllocFactorMatrix,(V$4+1),FALSE)*$E584</f>
        <v>0</v>
      </c>
      <c r="W577" s="25">
        <f ca="1">SUBTOTAL(9,S577:V577)</f>
        <v>0</v>
      </c>
      <c r="X577" s="25">
        <f ca="1">VLOOKUP(CONCATENATE($F577," ",$G577),AllocFactorMatrix,(X$4+1),FALSE)*$E584</f>
        <v>0</v>
      </c>
      <c r="Y577" s="25">
        <f ca="1">VLOOKUP(CONCATENATE($F577," ",$G577),AllocFactorMatrix,(Y$4+1),FALSE)*$E584</f>
        <v>0</v>
      </c>
      <c r="Z577" s="25">
        <f t="shared" ca="1" si="269"/>
        <v>0</v>
      </c>
      <c r="AA577" s="25">
        <f ca="1">VLOOKUP(CONCATENATE($F577," ",$G577),AllocFactorMatrix,(AA$4+1),FALSE)*$E584</f>
        <v>0</v>
      </c>
      <c r="AB577" s="25">
        <f ca="1">VLOOKUP(CONCATENATE($F577," ",$G577),AllocFactorMatrix,(AB$4+1),FALSE)*$E584</f>
        <v>0</v>
      </c>
      <c r="AC577" s="25">
        <f ca="1">VLOOKUP(CONCATENATE($F577," ",$G577),AllocFactorMatrix,(AC$4+1),FALSE)*$E584</f>
        <v>0</v>
      </c>
    </row>
    <row r="578" spans="5:29" hidden="1" outlineLevel="1">
      <c r="F578" s="61" t="str">
        <f>F584</f>
        <v>LABOR_M</v>
      </c>
      <c r="G578" s="20" t="str">
        <f>$G$9</f>
        <v>BULKTRAN</v>
      </c>
      <c r="H578" s="24">
        <f t="shared" ca="1" si="267"/>
        <v>0</v>
      </c>
      <c r="I578" s="25">
        <f ca="1">VLOOKUP(CONCATENATE($F578," ",$G578),AllocFactorMatrix,(I$4+1),FALSE)*$E584</f>
        <v>0</v>
      </c>
      <c r="J578" s="25">
        <f ca="1">VLOOKUP(CONCATENATE($F578," ",$G578),AllocFactorMatrix,(J$4+1),FALSE)*$E584</f>
        <v>0</v>
      </c>
      <c r="K578" s="25">
        <f ca="1">VLOOKUP(CONCATENATE($F578," ",$G578),AllocFactorMatrix,(K$4+1),FALSE)*$E584</f>
        <v>0</v>
      </c>
      <c r="L578" s="25">
        <f ca="1">VLOOKUP(CONCATENATE($F578," ",$G578),AllocFactorMatrix,(L$4+1),FALSE)*$E584</f>
        <v>0</v>
      </c>
      <c r="M578" s="25">
        <f t="shared" ca="1" si="275"/>
        <v>0</v>
      </c>
      <c r="N578" s="25">
        <f ca="1">VLOOKUP(CONCATENATE($F578," ",$G578),AllocFactorMatrix,(N$4+1),FALSE)*$E584</f>
        <v>0</v>
      </c>
      <c r="O578" s="25">
        <f ca="1">VLOOKUP(CONCATENATE($F578," ",$G578),AllocFactorMatrix,(O$4+1),FALSE)*$E584</f>
        <v>0</v>
      </c>
      <c r="P578" s="25">
        <f ca="1">VLOOKUP(CONCATENATE($F578," ",$G578),AllocFactorMatrix,(P$4+1),FALSE)*$E584</f>
        <v>0</v>
      </c>
      <c r="Q578" s="25">
        <f ca="1">VLOOKUP(CONCATENATE($F578," ",$G578),AllocFactorMatrix,(Q$4+1),FALSE)*$E584</f>
        <v>0</v>
      </c>
      <c r="R578" s="25">
        <f t="shared" ref="R578:R584" ca="1" si="276">SUBTOTAL(9,N578:Q578)</f>
        <v>0</v>
      </c>
      <c r="S578" s="25">
        <f ca="1">VLOOKUP(CONCATENATE($F578," ",$G578),AllocFactorMatrix,(S$4+1),FALSE)*$E584</f>
        <v>0</v>
      </c>
      <c r="T578" s="25">
        <f ca="1">VLOOKUP(CONCATENATE($F578," ",$G578),AllocFactorMatrix,(T$4+1),FALSE)*$E584</f>
        <v>0</v>
      </c>
      <c r="U578" s="25">
        <f ca="1">VLOOKUP(CONCATENATE($F578," ",$G578),AllocFactorMatrix,(U$4+1),FALSE)*$E584</f>
        <v>0</v>
      </c>
      <c r="V578" s="25">
        <f ca="1">VLOOKUP(CONCATENATE($F578," ",$G578),AllocFactorMatrix,(V$4+1),FALSE)*$E584</f>
        <v>0</v>
      </c>
      <c r="W578" s="25">
        <f t="shared" ref="W578:W584" ca="1" si="277">SUBTOTAL(9,S578:V578)</f>
        <v>0</v>
      </c>
      <c r="X578" s="25">
        <f ca="1">VLOOKUP(CONCATENATE($F578," ",$G578),AllocFactorMatrix,(X$4+1),FALSE)*$E584</f>
        <v>0</v>
      </c>
      <c r="Y578" s="25">
        <f ca="1">VLOOKUP(CONCATENATE($F578," ",$G578),AllocFactorMatrix,(Y$4+1),FALSE)*$E584</f>
        <v>0</v>
      </c>
      <c r="Z578" s="25">
        <f t="shared" ca="1" si="269"/>
        <v>0</v>
      </c>
      <c r="AA578" s="25">
        <f ca="1">VLOOKUP(CONCATENATE($F578," ",$G578),AllocFactorMatrix,(AA$4+1),FALSE)*$E584</f>
        <v>0</v>
      </c>
      <c r="AB578" s="25">
        <f ca="1">VLOOKUP(CONCATENATE($F578," ",$G578),AllocFactorMatrix,(AB$4+1),FALSE)*$E584</f>
        <v>0</v>
      </c>
      <c r="AC578" s="25">
        <f ca="1">VLOOKUP(CONCATENATE($F578," ",$G578),AllocFactorMatrix,(AC$4+1),FALSE)*$E584</f>
        <v>0</v>
      </c>
    </row>
    <row r="579" spans="5:29" hidden="1" outlineLevel="1">
      <c r="F579" s="61" t="str">
        <f>F584</f>
        <v>LABOR_M</v>
      </c>
      <c r="G579" s="20" t="str">
        <f>$G$10</f>
        <v>SUBTRAN</v>
      </c>
      <c r="H579" s="24">
        <f t="shared" ca="1" si="267"/>
        <v>0</v>
      </c>
      <c r="I579" s="25">
        <f ca="1">VLOOKUP(CONCATENATE($F579," ",$G579),AllocFactorMatrix,(I$4+1),FALSE)*$E584</f>
        <v>0</v>
      </c>
      <c r="J579" s="25">
        <f ca="1">VLOOKUP(CONCATENATE($F579," ",$G579),AllocFactorMatrix,(J$4+1),FALSE)*$E584</f>
        <v>0</v>
      </c>
      <c r="K579" s="25">
        <f ca="1">VLOOKUP(CONCATENATE($F579," ",$G579),AllocFactorMatrix,(K$4+1),FALSE)*$E584</f>
        <v>0</v>
      </c>
      <c r="L579" s="25">
        <f ca="1">VLOOKUP(CONCATENATE($F579," ",$G579),AllocFactorMatrix,(L$4+1),FALSE)*$E584</f>
        <v>0</v>
      </c>
      <c r="M579" s="25">
        <f t="shared" ca="1" si="275"/>
        <v>0</v>
      </c>
      <c r="N579" s="25">
        <f ca="1">VLOOKUP(CONCATENATE($F579," ",$G579),AllocFactorMatrix,(N$4+1),FALSE)*$E584</f>
        <v>0</v>
      </c>
      <c r="O579" s="25">
        <f ca="1">VLOOKUP(CONCATENATE($F579," ",$G579),AllocFactorMatrix,(O$4+1),FALSE)*$E584</f>
        <v>0</v>
      </c>
      <c r="P579" s="25">
        <f ca="1">VLOOKUP(CONCATENATE($F579," ",$G579),AllocFactorMatrix,(P$4+1),FALSE)*$E584</f>
        <v>0</v>
      </c>
      <c r="Q579" s="25">
        <f ca="1">VLOOKUP(CONCATENATE($F579," ",$G579),AllocFactorMatrix,(Q$4+1),FALSE)*$E584</f>
        <v>0</v>
      </c>
      <c r="R579" s="25">
        <f t="shared" ca="1" si="276"/>
        <v>0</v>
      </c>
      <c r="S579" s="25">
        <f ca="1">VLOOKUP(CONCATENATE($F579," ",$G579),AllocFactorMatrix,(S$4+1),FALSE)*$E584</f>
        <v>0</v>
      </c>
      <c r="T579" s="25">
        <f ca="1">VLOOKUP(CONCATENATE($F579," ",$G579),AllocFactorMatrix,(T$4+1),FALSE)*$E584</f>
        <v>0</v>
      </c>
      <c r="U579" s="25">
        <f ca="1">VLOOKUP(CONCATENATE($F579," ",$G579),AllocFactorMatrix,(U$4+1),FALSE)*$E584</f>
        <v>0</v>
      </c>
      <c r="V579" s="25">
        <f ca="1">VLOOKUP(CONCATENATE($F579," ",$G579),AllocFactorMatrix,(V$4+1),FALSE)*$E584</f>
        <v>0</v>
      </c>
      <c r="W579" s="25">
        <f t="shared" ca="1" si="277"/>
        <v>0</v>
      </c>
      <c r="X579" s="25">
        <f ca="1">VLOOKUP(CONCATENATE($F579," ",$G579),AllocFactorMatrix,(X$4+1),FALSE)*$E584</f>
        <v>0</v>
      </c>
      <c r="Y579" s="25">
        <f ca="1">VLOOKUP(CONCATENATE($F579," ",$G579),AllocFactorMatrix,(Y$4+1),FALSE)*$E584</f>
        <v>0</v>
      </c>
      <c r="Z579" s="25">
        <f t="shared" ca="1" si="269"/>
        <v>0</v>
      </c>
      <c r="AA579" s="25">
        <f ca="1">VLOOKUP(CONCATENATE($F579," ",$G579),AllocFactorMatrix,(AA$4+1),FALSE)*$E584</f>
        <v>0</v>
      </c>
      <c r="AB579" s="25">
        <f ca="1">VLOOKUP(CONCATENATE($F579," ",$G579),AllocFactorMatrix,(AB$4+1),FALSE)*$E584</f>
        <v>0</v>
      </c>
      <c r="AC579" s="25">
        <f ca="1">VLOOKUP(CONCATENATE($F579," ",$G579),AllocFactorMatrix,(AC$4+1),FALSE)*$E584</f>
        <v>0</v>
      </c>
    </row>
    <row r="580" spans="5:29" hidden="1" outlineLevel="1">
      <c r="F580" s="61" t="str">
        <f>F584</f>
        <v>LABOR_M</v>
      </c>
      <c r="G580" s="20" t="str">
        <f>$G$11</f>
        <v>DISTPRI</v>
      </c>
      <c r="H580" s="24">
        <f t="shared" ca="1" si="267"/>
        <v>0</v>
      </c>
      <c r="I580" s="25">
        <f ca="1">VLOOKUP(CONCATENATE($F580," ",$G580),AllocFactorMatrix,(I$4+1),FALSE)*$E584</f>
        <v>0</v>
      </c>
      <c r="J580" s="25">
        <f ca="1">VLOOKUP(CONCATENATE($F580," ",$G580),AllocFactorMatrix,(J$4+1),FALSE)*$E584</f>
        <v>0</v>
      </c>
      <c r="K580" s="25">
        <f ca="1">VLOOKUP(CONCATENATE($F580," ",$G580),AllocFactorMatrix,(K$4+1),FALSE)*$E584</f>
        <v>0</v>
      </c>
      <c r="L580" s="25">
        <f ca="1">VLOOKUP(CONCATENATE($F580," ",$G580),AllocFactorMatrix,(L$4+1),FALSE)*$E584</f>
        <v>0</v>
      </c>
      <c r="M580" s="25">
        <f t="shared" ca="1" si="275"/>
        <v>0</v>
      </c>
      <c r="N580" s="25">
        <f ca="1">VLOOKUP(CONCATENATE($F580," ",$G580),AllocFactorMatrix,(N$4+1),FALSE)*$E584</f>
        <v>0</v>
      </c>
      <c r="O580" s="25">
        <f ca="1">VLOOKUP(CONCATENATE($F580," ",$G580),AllocFactorMatrix,(O$4+1),FALSE)*$E584</f>
        <v>0</v>
      </c>
      <c r="P580" s="25">
        <f ca="1">VLOOKUP(CONCATENATE($F580," ",$G580),AllocFactorMatrix,(P$4+1),FALSE)*$E584</f>
        <v>0</v>
      </c>
      <c r="Q580" s="25">
        <f ca="1">VLOOKUP(CONCATENATE($F580," ",$G580),AllocFactorMatrix,(Q$4+1),FALSE)*$E584</f>
        <v>0</v>
      </c>
      <c r="R580" s="25">
        <f t="shared" ca="1" si="276"/>
        <v>0</v>
      </c>
      <c r="S580" s="25">
        <f ca="1">VLOOKUP(CONCATENATE($F580," ",$G580),AllocFactorMatrix,(S$4+1),FALSE)*$E584</f>
        <v>0</v>
      </c>
      <c r="T580" s="25">
        <f ca="1">VLOOKUP(CONCATENATE($F580," ",$G580),AllocFactorMatrix,(T$4+1),FALSE)*$E584</f>
        <v>0</v>
      </c>
      <c r="U580" s="25">
        <f ca="1">VLOOKUP(CONCATENATE($F580," ",$G580),AllocFactorMatrix,(U$4+1),FALSE)*$E584</f>
        <v>0</v>
      </c>
      <c r="V580" s="25">
        <f ca="1">VLOOKUP(CONCATENATE($F580," ",$G580),AllocFactorMatrix,(V$4+1),FALSE)*$E584</f>
        <v>0</v>
      </c>
      <c r="W580" s="25">
        <f t="shared" ca="1" si="277"/>
        <v>0</v>
      </c>
      <c r="X580" s="25">
        <f ca="1">VLOOKUP(CONCATENATE($F580," ",$G580),AllocFactorMatrix,(X$4+1),FALSE)*$E584</f>
        <v>0</v>
      </c>
      <c r="Y580" s="25">
        <f ca="1">VLOOKUP(CONCATENATE($F580," ",$G580),AllocFactorMatrix,(Y$4+1),FALSE)*$E584</f>
        <v>0</v>
      </c>
      <c r="Z580" s="25">
        <f t="shared" ca="1" si="269"/>
        <v>0</v>
      </c>
      <c r="AA580" s="25">
        <f ca="1">VLOOKUP(CONCATENATE($F580," ",$G580),AllocFactorMatrix,(AA$4+1),FALSE)*$E584</f>
        <v>0</v>
      </c>
      <c r="AB580" s="25">
        <f ca="1">VLOOKUP(CONCATENATE($F580," ",$G580),AllocFactorMatrix,(AB$4+1),FALSE)*$E584</f>
        <v>0</v>
      </c>
      <c r="AC580" s="25">
        <f ca="1">VLOOKUP(CONCATENATE($F580," ",$G580),AllocFactorMatrix,(AC$4+1),FALSE)*$E584</f>
        <v>0</v>
      </c>
    </row>
    <row r="581" spans="5:29" hidden="1" outlineLevel="1">
      <c r="F581" s="61" t="str">
        <f>F584</f>
        <v>LABOR_M</v>
      </c>
      <c r="G581" s="20" t="str">
        <f>$G$12</f>
        <v>DISTSEC</v>
      </c>
      <c r="H581" s="24">
        <f t="shared" ca="1" si="267"/>
        <v>0</v>
      </c>
      <c r="I581" s="25">
        <f ca="1">VLOOKUP(CONCATENATE($F581," ",$G581),AllocFactorMatrix,(I$4+1),FALSE)*$E584</f>
        <v>0</v>
      </c>
      <c r="J581" s="25">
        <f ca="1">VLOOKUP(CONCATENATE($F581," ",$G581),AllocFactorMatrix,(J$4+1),FALSE)*$E584</f>
        <v>0</v>
      </c>
      <c r="K581" s="25">
        <f ca="1">VLOOKUP(CONCATENATE($F581," ",$G581),AllocFactorMatrix,(K$4+1),FALSE)*$E584</f>
        <v>0</v>
      </c>
      <c r="L581" s="25">
        <f ca="1">VLOOKUP(CONCATENATE($F581," ",$G581),AllocFactorMatrix,(L$4+1),FALSE)*$E584</f>
        <v>0</v>
      </c>
      <c r="M581" s="25">
        <f t="shared" ca="1" si="275"/>
        <v>0</v>
      </c>
      <c r="N581" s="25">
        <f ca="1">VLOOKUP(CONCATENATE($F581," ",$G581),AllocFactorMatrix,(N$4+1),FALSE)*$E584</f>
        <v>0</v>
      </c>
      <c r="O581" s="25">
        <f ca="1">VLOOKUP(CONCATENATE($F581," ",$G581),AllocFactorMatrix,(O$4+1),FALSE)*$E584</f>
        <v>0</v>
      </c>
      <c r="P581" s="25">
        <f ca="1">VLOOKUP(CONCATENATE($F581," ",$G581),AllocFactorMatrix,(P$4+1),FALSE)*$E584</f>
        <v>0</v>
      </c>
      <c r="Q581" s="25">
        <f ca="1">VLOOKUP(CONCATENATE($F581," ",$G581),AllocFactorMatrix,(Q$4+1),FALSE)*$E584</f>
        <v>0</v>
      </c>
      <c r="R581" s="25">
        <f t="shared" ca="1" si="276"/>
        <v>0</v>
      </c>
      <c r="S581" s="25">
        <f ca="1">VLOOKUP(CONCATENATE($F581," ",$G581),AllocFactorMatrix,(S$4+1),FALSE)*$E584</f>
        <v>0</v>
      </c>
      <c r="T581" s="25">
        <f ca="1">VLOOKUP(CONCATENATE($F581," ",$G581),AllocFactorMatrix,(T$4+1),FALSE)*$E584</f>
        <v>0</v>
      </c>
      <c r="U581" s="25">
        <f ca="1">VLOOKUP(CONCATENATE($F581," ",$G581),AllocFactorMatrix,(U$4+1),FALSE)*$E584</f>
        <v>0</v>
      </c>
      <c r="V581" s="25">
        <f ca="1">VLOOKUP(CONCATENATE($F581," ",$G581),AllocFactorMatrix,(V$4+1),FALSE)*$E584</f>
        <v>0</v>
      </c>
      <c r="W581" s="25">
        <f t="shared" ca="1" si="277"/>
        <v>0</v>
      </c>
      <c r="X581" s="25">
        <f ca="1">VLOOKUP(CONCATENATE($F581," ",$G581),AllocFactorMatrix,(X$4+1),FALSE)*$E584</f>
        <v>0</v>
      </c>
      <c r="Y581" s="25">
        <f ca="1">VLOOKUP(CONCATENATE($F581," ",$G581),AllocFactorMatrix,(Y$4+1),FALSE)*$E584</f>
        <v>0</v>
      </c>
      <c r="Z581" s="25">
        <f t="shared" ca="1" si="269"/>
        <v>0</v>
      </c>
      <c r="AA581" s="25">
        <f ca="1">VLOOKUP(CONCATENATE($F581," ",$G581),AllocFactorMatrix,(AA$4+1),FALSE)*$E584</f>
        <v>0</v>
      </c>
      <c r="AB581" s="25">
        <f ca="1">VLOOKUP(CONCATENATE($F581," ",$G581),AllocFactorMatrix,(AB$4+1),FALSE)*$E584</f>
        <v>0</v>
      </c>
      <c r="AC581" s="25">
        <f ca="1">VLOOKUP(CONCATENATE($F581," ",$G581),AllocFactorMatrix,(AC$4+1),FALSE)*$E584</f>
        <v>0</v>
      </c>
    </row>
    <row r="582" spans="5:29" hidden="1" outlineLevel="1">
      <c r="F582" s="61" t="str">
        <f>F584</f>
        <v>LABOR_M</v>
      </c>
      <c r="G582" s="20" t="str">
        <f>$G$13</f>
        <v>ENERGY</v>
      </c>
      <c r="H582" s="24">
        <f t="shared" ca="1" si="267"/>
        <v>0</v>
      </c>
      <c r="I582" s="25">
        <f ca="1">VLOOKUP(CONCATENATE($F582," ",$G582),AllocFactorMatrix,(I$4+1),FALSE)*$E584</f>
        <v>0</v>
      </c>
      <c r="J582" s="25">
        <f ca="1">VLOOKUP(CONCATENATE($F582," ",$G582),AllocFactorMatrix,(J$4+1),FALSE)*$E584</f>
        <v>0</v>
      </c>
      <c r="K582" s="25">
        <f ca="1">VLOOKUP(CONCATENATE($F582," ",$G582),AllocFactorMatrix,(K$4+1),FALSE)*$E584</f>
        <v>0</v>
      </c>
      <c r="L582" s="25">
        <f ca="1">VLOOKUP(CONCATENATE($F582," ",$G582),AllocFactorMatrix,(L$4+1),FALSE)*$E584</f>
        <v>0</v>
      </c>
      <c r="M582" s="25">
        <f t="shared" ca="1" si="275"/>
        <v>0</v>
      </c>
      <c r="N582" s="25">
        <f ca="1">VLOOKUP(CONCATENATE($F582," ",$G582),AllocFactorMatrix,(N$4+1),FALSE)*$E584</f>
        <v>0</v>
      </c>
      <c r="O582" s="25">
        <f ca="1">VLOOKUP(CONCATENATE($F582," ",$G582),AllocFactorMatrix,(O$4+1),FALSE)*$E584</f>
        <v>0</v>
      </c>
      <c r="P582" s="25">
        <f ca="1">VLOOKUP(CONCATENATE($F582," ",$G582),AllocFactorMatrix,(P$4+1),FALSE)*$E584</f>
        <v>0</v>
      </c>
      <c r="Q582" s="25">
        <f ca="1">VLOOKUP(CONCATENATE($F582," ",$G582),AllocFactorMatrix,(Q$4+1),FALSE)*$E584</f>
        <v>0</v>
      </c>
      <c r="R582" s="25">
        <f t="shared" ca="1" si="276"/>
        <v>0</v>
      </c>
      <c r="S582" s="25">
        <f ca="1">VLOOKUP(CONCATENATE($F582," ",$G582),AllocFactorMatrix,(S$4+1),FALSE)*$E584</f>
        <v>0</v>
      </c>
      <c r="T582" s="25">
        <f ca="1">VLOOKUP(CONCATENATE($F582," ",$G582),AllocFactorMatrix,(T$4+1),FALSE)*$E584</f>
        <v>0</v>
      </c>
      <c r="U582" s="25">
        <f ca="1">VLOOKUP(CONCATENATE($F582," ",$G582),AllocFactorMatrix,(U$4+1),FALSE)*$E584</f>
        <v>0</v>
      </c>
      <c r="V582" s="25">
        <f ca="1">VLOOKUP(CONCATENATE($F582," ",$G582),AllocFactorMatrix,(V$4+1),FALSE)*$E584</f>
        <v>0</v>
      </c>
      <c r="W582" s="25">
        <f t="shared" ca="1" si="277"/>
        <v>0</v>
      </c>
      <c r="X582" s="25">
        <f ca="1">VLOOKUP(CONCATENATE($F582," ",$G582),AllocFactorMatrix,(X$4+1),FALSE)*$E584</f>
        <v>0</v>
      </c>
      <c r="Y582" s="25">
        <f ca="1">VLOOKUP(CONCATENATE($F582," ",$G582),AllocFactorMatrix,(Y$4+1),FALSE)*$E584</f>
        <v>0</v>
      </c>
      <c r="Z582" s="25">
        <f t="shared" ca="1" si="269"/>
        <v>0</v>
      </c>
      <c r="AA582" s="25">
        <f ca="1">VLOOKUP(CONCATENATE($F582," ",$G582),AllocFactorMatrix,(AA$4+1),FALSE)*$E584</f>
        <v>0</v>
      </c>
      <c r="AB582" s="25">
        <f ca="1">VLOOKUP(CONCATENATE($F582," ",$G582),AllocFactorMatrix,(AB$4+1),FALSE)*$E584</f>
        <v>0</v>
      </c>
      <c r="AC582" s="25">
        <f ca="1">VLOOKUP(CONCATENATE($F582," ",$G582),AllocFactorMatrix,(AC$4+1),FALSE)*$E584</f>
        <v>0</v>
      </c>
    </row>
    <row r="583" spans="5:29" hidden="1" outlineLevel="1">
      <c r="F583" s="61" t="str">
        <f>F584</f>
        <v>LABOR_M</v>
      </c>
      <c r="G583" s="20" t="str">
        <f>$G$14</f>
        <v>CUSTOMER</v>
      </c>
      <c r="H583" s="24">
        <f t="shared" ca="1" si="267"/>
        <v>0</v>
      </c>
      <c r="I583" s="25">
        <f ca="1">VLOOKUP(CONCATENATE($F583," ",$G583),AllocFactorMatrix,(I$4+1),FALSE)*$E584</f>
        <v>0</v>
      </c>
      <c r="J583" s="25">
        <f ca="1">VLOOKUP(CONCATENATE($F583," ",$G583),AllocFactorMatrix,(J$4+1),FALSE)*$E584</f>
        <v>0</v>
      </c>
      <c r="K583" s="25">
        <f ca="1">VLOOKUP(CONCATENATE($F583," ",$G583),AllocFactorMatrix,(K$4+1),FALSE)*$E584</f>
        <v>0</v>
      </c>
      <c r="L583" s="25">
        <f ca="1">VLOOKUP(CONCATENATE($F583," ",$G583),AllocFactorMatrix,(L$4+1),FALSE)*$E584</f>
        <v>0</v>
      </c>
      <c r="M583" s="25">
        <f t="shared" ca="1" si="275"/>
        <v>0</v>
      </c>
      <c r="N583" s="25">
        <f ca="1">VLOOKUP(CONCATENATE($F583," ",$G583),AllocFactorMatrix,(N$4+1),FALSE)*$E584</f>
        <v>0</v>
      </c>
      <c r="O583" s="25">
        <f ca="1">VLOOKUP(CONCATENATE($F583," ",$G583),AllocFactorMatrix,(O$4+1),FALSE)*$E584</f>
        <v>0</v>
      </c>
      <c r="P583" s="25">
        <f ca="1">VLOOKUP(CONCATENATE($F583," ",$G583),AllocFactorMatrix,(P$4+1),FALSE)*$E584</f>
        <v>0</v>
      </c>
      <c r="Q583" s="25">
        <f ca="1">VLOOKUP(CONCATENATE($F583," ",$G583),AllocFactorMatrix,(Q$4+1),FALSE)*$E584</f>
        <v>0</v>
      </c>
      <c r="R583" s="25">
        <f t="shared" ca="1" si="276"/>
        <v>0</v>
      </c>
      <c r="S583" s="25">
        <f ca="1">VLOOKUP(CONCATENATE($F583," ",$G583),AllocFactorMatrix,(S$4+1),FALSE)*$E584</f>
        <v>0</v>
      </c>
      <c r="T583" s="25">
        <f ca="1">VLOOKUP(CONCATENATE($F583," ",$G583),AllocFactorMatrix,(T$4+1),FALSE)*$E584</f>
        <v>0</v>
      </c>
      <c r="U583" s="25">
        <f ca="1">VLOOKUP(CONCATENATE($F583," ",$G583),AllocFactorMatrix,(U$4+1),FALSE)*$E584</f>
        <v>0</v>
      </c>
      <c r="V583" s="25">
        <f ca="1">VLOOKUP(CONCATENATE($F583," ",$G583),AllocFactorMatrix,(V$4+1),FALSE)*$E584</f>
        <v>0</v>
      </c>
      <c r="W583" s="25">
        <f t="shared" ca="1" si="277"/>
        <v>0</v>
      </c>
      <c r="X583" s="25">
        <f ca="1">VLOOKUP(CONCATENATE($F583," ",$G583),AllocFactorMatrix,(X$4+1),FALSE)*$E584</f>
        <v>0</v>
      </c>
      <c r="Y583" s="25">
        <f ca="1">VLOOKUP(CONCATENATE($F583," ",$G583),AllocFactorMatrix,(Y$4+1),FALSE)*$E584</f>
        <v>0</v>
      </c>
      <c r="Z583" s="25">
        <f t="shared" ca="1" si="269"/>
        <v>0</v>
      </c>
      <c r="AA583" s="25">
        <f ca="1">VLOOKUP(CONCATENATE($F583," ",$G583),AllocFactorMatrix,(AA$4+1),FALSE)*$E584</f>
        <v>0</v>
      </c>
      <c r="AB583" s="25">
        <f ca="1">VLOOKUP(CONCATENATE($F583," ",$G583),AllocFactorMatrix,(AB$4+1),FALSE)*$E584</f>
        <v>0</v>
      </c>
      <c r="AC583" s="25">
        <f ca="1">VLOOKUP(CONCATENATE($F583," ",$G583),AllocFactorMatrix,(AC$4+1),FALSE)*$E584</f>
        <v>0</v>
      </c>
    </row>
    <row r="584" spans="5:29" collapsed="1">
      <c r="E584" s="22">
        <v>0</v>
      </c>
      <c r="F584" s="61" t="str">
        <f>+F2161</f>
        <v>LABOR_M</v>
      </c>
      <c r="G584" s="20" t="str">
        <f>$G$15</f>
        <v>TOTAL</v>
      </c>
      <c r="H584" s="24">
        <f t="shared" ca="1" si="267"/>
        <v>0</v>
      </c>
      <c r="I584" s="25">
        <f ca="1">VLOOKUP(CONCATENATE($F584," ",$G584),AllocFactorMatrix,(I$4+1),FALSE)*$E584</f>
        <v>0</v>
      </c>
      <c r="J584" s="25">
        <f ca="1">VLOOKUP(CONCATENATE($F584," ",$G584),AllocFactorMatrix,(J$4+1),FALSE)*$E584</f>
        <v>0</v>
      </c>
      <c r="K584" s="25">
        <f ca="1">VLOOKUP(CONCATENATE($F584," ",$G584),AllocFactorMatrix,(K$4+1),FALSE)*$E584</f>
        <v>0</v>
      </c>
      <c r="L584" s="25">
        <f ca="1">VLOOKUP(CONCATENATE($F584," ",$G584),AllocFactorMatrix,(L$4+1),FALSE)*$E584</f>
        <v>0</v>
      </c>
      <c r="M584" s="25">
        <f t="shared" ca="1" si="275"/>
        <v>0</v>
      </c>
      <c r="N584" s="25">
        <f ca="1">VLOOKUP(CONCATENATE($F584," ",$G584),AllocFactorMatrix,(N$4+1),FALSE)*$E584</f>
        <v>0</v>
      </c>
      <c r="O584" s="25">
        <f ca="1">VLOOKUP(CONCATENATE($F584," ",$G584),AllocFactorMatrix,(O$4+1),FALSE)*$E584</f>
        <v>0</v>
      </c>
      <c r="P584" s="25">
        <f ca="1">VLOOKUP(CONCATENATE($F584," ",$G584),AllocFactorMatrix,(P$4+1),FALSE)*$E584</f>
        <v>0</v>
      </c>
      <c r="Q584" s="25">
        <f ca="1">VLOOKUP(CONCATENATE($F584," ",$G584),AllocFactorMatrix,(Q$4+1),FALSE)*$E584</f>
        <v>0</v>
      </c>
      <c r="R584" s="25">
        <f t="shared" ca="1" si="276"/>
        <v>0</v>
      </c>
      <c r="S584" s="25">
        <f ca="1">VLOOKUP(CONCATENATE($F584," ",$G584),AllocFactorMatrix,(S$4+1),FALSE)*$E584</f>
        <v>0</v>
      </c>
      <c r="T584" s="25">
        <f ca="1">VLOOKUP(CONCATENATE($F584," ",$G584),AllocFactorMatrix,(T$4+1),FALSE)*$E584</f>
        <v>0</v>
      </c>
      <c r="U584" s="25">
        <f ca="1">VLOOKUP(CONCATENATE($F584," ",$G584),AllocFactorMatrix,(U$4+1),FALSE)*$E584</f>
        <v>0</v>
      </c>
      <c r="V584" s="25">
        <f ca="1">VLOOKUP(CONCATENATE($F584," ",$G584),AllocFactorMatrix,(V$4+1),FALSE)*$E584</f>
        <v>0</v>
      </c>
      <c r="W584" s="25">
        <f t="shared" ca="1" si="277"/>
        <v>0</v>
      </c>
      <c r="X584" s="25">
        <f ca="1">VLOOKUP(CONCATENATE($F584," ",$G584),AllocFactorMatrix,(X$4+1),FALSE)*$E584</f>
        <v>0</v>
      </c>
      <c r="Y584" s="25">
        <f ca="1">VLOOKUP(CONCATENATE($F584," ",$G584),AllocFactorMatrix,(Y$4+1),FALSE)*$E584</f>
        <v>0</v>
      </c>
      <c r="Z584" s="25">
        <f t="shared" ca="1" si="269"/>
        <v>0</v>
      </c>
      <c r="AA584" s="25">
        <f ca="1">VLOOKUP(CONCATENATE($F584," ",$G584),AllocFactorMatrix,(AA$4+1),FALSE)*$E584</f>
        <v>0</v>
      </c>
      <c r="AB584" s="25">
        <f ca="1">VLOOKUP(CONCATENATE($F584," ",$G584),AllocFactorMatrix,(AB$4+1),FALSE)*$E584</f>
        <v>0</v>
      </c>
      <c r="AC584" s="25">
        <f ca="1">VLOOKUP(CONCATENATE($F584," ",$G584),AllocFactorMatrix,(AC$4+1),FALSE)*$E584</f>
        <v>0</v>
      </c>
    </row>
    <row r="585" spans="5:29" hidden="1" outlineLevel="1">
      <c r="F585" s="61" t="str">
        <f>F592</f>
        <v>LABOR_M</v>
      </c>
      <c r="G585" s="20" t="str">
        <f>$G$8</f>
        <v>PRODUCTION</v>
      </c>
      <c r="H585" s="24">
        <f t="shared" ca="1" si="267"/>
        <v>0</v>
      </c>
      <c r="I585" s="25">
        <f ca="1">VLOOKUP(CONCATENATE($F585," ",$G585),AllocFactorMatrix,(I$4+1),FALSE)*$E592</f>
        <v>0</v>
      </c>
      <c r="J585" s="25">
        <f ca="1">VLOOKUP(CONCATENATE($F585," ",$G585),AllocFactorMatrix,(J$4+1),FALSE)*$E592</f>
        <v>0</v>
      </c>
      <c r="K585" s="25">
        <f ca="1">VLOOKUP(CONCATENATE($F585," ",$G585),AllocFactorMatrix,(K$4+1),FALSE)*$E592</f>
        <v>0</v>
      </c>
      <c r="L585" s="25">
        <f ca="1">VLOOKUP(CONCATENATE($F585," ",$G585),AllocFactorMatrix,(L$4+1),FALSE)*$E592</f>
        <v>0</v>
      </c>
      <c r="M585" s="25">
        <f t="shared" ref="M585:M592" ca="1" si="278">SUBTOTAL(9,J585:L585)</f>
        <v>0</v>
      </c>
      <c r="N585" s="25">
        <f ca="1">VLOOKUP(CONCATENATE($F585," ",$G585),AllocFactorMatrix,(N$4+1),FALSE)*$E592</f>
        <v>0</v>
      </c>
      <c r="O585" s="25">
        <f ca="1">VLOOKUP(CONCATENATE($F585," ",$G585),AllocFactorMatrix,(O$4+1),FALSE)*$E592</f>
        <v>0</v>
      </c>
      <c r="P585" s="25">
        <f ca="1">VLOOKUP(CONCATENATE($F585," ",$G585),AllocFactorMatrix,(P$4+1),FALSE)*$E592</f>
        <v>0</v>
      </c>
      <c r="Q585" s="25">
        <f ca="1">VLOOKUP(CONCATENATE($F585," ",$G585),AllocFactorMatrix,(Q$4+1),FALSE)*$E592</f>
        <v>0</v>
      </c>
      <c r="R585" s="25">
        <f ca="1">SUBTOTAL(9,N585:Q585)</f>
        <v>0</v>
      </c>
      <c r="S585" s="25">
        <f ca="1">VLOOKUP(CONCATENATE($F585," ",$G585),AllocFactorMatrix,(S$4+1),FALSE)*$E592</f>
        <v>0</v>
      </c>
      <c r="T585" s="25">
        <f ca="1">VLOOKUP(CONCATENATE($F585," ",$G585),AllocFactorMatrix,(T$4+1),FALSE)*$E592</f>
        <v>0</v>
      </c>
      <c r="U585" s="25">
        <f ca="1">VLOOKUP(CONCATENATE($F585," ",$G585),AllocFactorMatrix,(U$4+1),FALSE)*$E592</f>
        <v>0</v>
      </c>
      <c r="V585" s="25">
        <f ca="1">VLOOKUP(CONCATENATE($F585," ",$G585),AllocFactorMatrix,(V$4+1),FALSE)*$E592</f>
        <v>0</v>
      </c>
      <c r="W585" s="25">
        <f ca="1">SUBTOTAL(9,S585:V585)</f>
        <v>0</v>
      </c>
      <c r="X585" s="25">
        <f ca="1">VLOOKUP(CONCATENATE($F585," ",$G585),AllocFactorMatrix,(X$4+1),FALSE)*$E592</f>
        <v>0</v>
      </c>
      <c r="Y585" s="25">
        <f ca="1">VLOOKUP(CONCATENATE($F585," ",$G585),AllocFactorMatrix,(Y$4+1),FALSE)*$E592</f>
        <v>0</v>
      </c>
      <c r="Z585" s="25">
        <f t="shared" ref="Z585:Z592" ca="1" si="279">SUBTOTAL(9,X585:Y585)</f>
        <v>0</v>
      </c>
      <c r="AA585" s="25">
        <f ca="1">VLOOKUP(CONCATENATE($F585," ",$G585),AllocFactorMatrix,(AA$4+1),FALSE)*$E592</f>
        <v>0</v>
      </c>
      <c r="AB585" s="25">
        <f ca="1">VLOOKUP(CONCATENATE($F585," ",$G585),AllocFactorMatrix,(AB$4+1),FALSE)*$E592</f>
        <v>0</v>
      </c>
      <c r="AC585" s="25">
        <f ca="1">VLOOKUP(CONCATENATE($F585," ",$G585),AllocFactorMatrix,(AC$4+1),FALSE)*$E592</f>
        <v>0</v>
      </c>
    </row>
    <row r="586" spans="5:29" hidden="1" outlineLevel="1">
      <c r="F586" s="61" t="str">
        <f>F592</f>
        <v>LABOR_M</v>
      </c>
      <c r="G586" s="20" t="str">
        <f>$G$9</f>
        <v>BULKTRAN</v>
      </c>
      <c r="H586" s="24">
        <f t="shared" ca="1" si="267"/>
        <v>0</v>
      </c>
      <c r="I586" s="25">
        <f ca="1">VLOOKUP(CONCATENATE($F586," ",$G586),AllocFactorMatrix,(I$4+1),FALSE)*$E592</f>
        <v>0</v>
      </c>
      <c r="J586" s="25">
        <f ca="1">VLOOKUP(CONCATENATE($F586," ",$G586),AllocFactorMatrix,(J$4+1),FALSE)*$E592</f>
        <v>0</v>
      </c>
      <c r="K586" s="25">
        <f ca="1">VLOOKUP(CONCATENATE($F586," ",$G586),AllocFactorMatrix,(K$4+1),FALSE)*$E592</f>
        <v>0</v>
      </c>
      <c r="L586" s="25">
        <f ca="1">VLOOKUP(CONCATENATE($F586," ",$G586),AllocFactorMatrix,(L$4+1),FALSE)*$E592</f>
        <v>0</v>
      </c>
      <c r="M586" s="25">
        <f t="shared" ca="1" si="278"/>
        <v>0</v>
      </c>
      <c r="N586" s="25">
        <f ca="1">VLOOKUP(CONCATENATE($F586," ",$G586),AllocFactorMatrix,(N$4+1),FALSE)*$E592</f>
        <v>0</v>
      </c>
      <c r="O586" s="25">
        <f ca="1">VLOOKUP(CONCATENATE($F586," ",$G586),AllocFactorMatrix,(O$4+1),FALSE)*$E592</f>
        <v>0</v>
      </c>
      <c r="P586" s="25">
        <f ca="1">VLOOKUP(CONCATENATE($F586," ",$G586),AllocFactorMatrix,(P$4+1),FALSE)*$E592</f>
        <v>0</v>
      </c>
      <c r="Q586" s="25">
        <f ca="1">VLOOKUP(CONCATENATE($F586," ",$G586),AllocFactorMatrix,(Q$4+1),FALSE)*$E592</f>
        <v>0</v>
      </c>
      <c r="R586" s="25">
        <f t="shared" ref="R586:R592" ca="1" si="280">SUBTOTAL(9,N586:Q586)</f>
        <v>0</v>
      </c>
      <c r="S586" s="25">
        <f ca="1">VLOOKUP(CONCATENATE($F586," ",$G586),AllocFactorMatrix,(S$4+1),FALSE)*$E592</f>
        <v>0</v>
      </c>
      <c r="T586" s="25">
        <f ca="1">VLOOKUP(CONCATENATE($F586," ",$G586),AllocFactorMatrix,(T$4+1),FALSE)*$E592</f>
        <v>0</v>
      </c>
      <c r="U586" s="25">
        <f ca="1">VLOOKUP(CONCATENATE($F586," ",$G586),AllocFactorMatrix,(U$4+1),FALSE)*$E592</f>
        <v>0</v>
      </c>
      <c r="V586" s="25">
        <f ca="1">VLOOKUP(CONCATENATE($F586," ",$G586),AllocFactorMatrix,(V$4+1),FALSE)*$E592</f>
        <v>0</v>
      </c>
      <c r="W586" s="25">
        <f t="shared" ref="W586:W592" ca="1" si="281">SUBTOTAL(9,S586:V586)</f>
        <v>0</v>
      </c>
      <c r="X586" s="25">
        <f ca="1">VLOOKUP(CONCATENATE($F586," ",$G586),AllocFactorMatrix,(X$4+1),FALSE)*$E592</f>
        <v>0</v>
      </c>
      <c r="Y586" s="25">
        <f ca="1">VLOOKUP(CONCATENATE($F586," ",$G586),AllocFactorMatrix,(Y$4+1),FALSE)*$E592</f>
        <v>0</v>
      </c>
      <c r="Z586" s="25">
        <f t="shared" ca="1" si="279"/>
        <v>0</v>
      </c>
      <c r="AA586" s="25">
        <f ca="1">VLOOKUP(CONCATENATE($F586," ",$G586),AllocFactorMatrix,(AA$4+1),FALSE)*$E592</f>
        <v>0</v>
      </c>
      <c r="AB586" s="25">
        <f ca="1">VLOOKUP(CONCATENATE($F586," ",$G586),AllocFactorMatrix,(AB$4+1),FALSE)*$E592</f>
        <v>0</v>
      </c>
      <c r="AC586" s="25">
        <f ca="1">VLOOKUP(CONCATENATE($F586," ",$G586),AllocFactorMatrix,(AC$4+1),FALSE)*$E592</f>
        <v>0</v>
      </c>
    </row>
    <row r="587" spans="5:29" hidden="1" outlineLevel="1">
      <c r="F587" s="61" t="str">
        <f>F592</f>
        <v>LABOR_M</v>
      </c>
      <c r="G587" s="20" t="str">
        <f>$G$10</f>
        <v>SUBTRAN</v>
      </c>
      <c r="H587" s="24">
        <f t="shared" ca="1" si="267"/>
        <v>0</v>
      </c>
      <c r="I587" s="25">
        <f ca="1">VLOOKUP(CONCATENATE($F587," ",$G587),AllocFactorMatrix,(I$4+1),FALSE)*$E592</f>
        <v>0</v>
      </c>
      <c r="J587" s="25">
        <f ca="1">VLOOKUP(CONCATENATE($F587," ",$G587),AllocFactorMatrix,(J$4+1),FALSE)*$E592</f>
        <v>0</v>
      </c>
      <c r="K587" s="25">
        <f ca="1">VLOOKUP(CONCATENATE($F587," ",$G587),AllocFactorMatrix,(K$4+1),FALSE)*$E592</f>
        <v>0</v>
      </c>
      <c r="L587" s="25">
        <f ca="1">VLOOKUP(CONCATENATE($F587," ",$G587),AllocFactorMatrix,(L$4+1),FALSE)*$E592</f>
        <v>0</v>
      </c>
      <c r="M587" s="25">
        <f t="shared" ca="1" si="278"/>
        <v>0</v>
      </c>
      <c r="N587" s="25">
        <f ca="1">VLOOKUP(CONCATENATE($F587," ",$G587),AllocFactorMatrix,(N$4+1),FALSE)*$E592</f>
        <v>0</v>
      </c>
      <c r="O587" s="25">
        <f ca="1">VLOOKUP(CONCATENATE($F587," ",$G587),AllocFactorMatrix,(O$4+1),FALSE)*$E592</f>
        <v>0</v>
      </c>
      <c r="P587" s="25">
        <f ca="1">VLOOKUP(CONCATENATE($F587," ",$G587),AllocFactorMatrix,(P$4+1),FALSE)*$E592</f>
        <v>0</v>
      </c>
      <c r="Q587" s="25">
        <f ca="1">VLOOKUP(CONCATENATE($F587," ",$G587),AllocFactorMatrix,(Q$4+1),FALSE)*$E592</f>
        <v>0</v>
      </c>
      <c r="R587" s="25">
        <f t="shared" ca="1" si="280"/>
        <v>0</v>
      </c>
      <c r="S587" s="25">
        <f ca="1">VLOOKUP(CONCATENATE($F587," ",$G587),AllocFactorMatrix,(S$4+1),FALSE)*$E592</f>
        <v>0</v>
      </c>
      <c r="T587" s="25">
        <f ca="1">VLOOKUP(CONCATENATE($F587," ",$G587),AllocFactorMatrix,(T$4+1),FALSE)*$E592</f>
        <v>0</v>
      </c>
      <c r="U587" s="25">
        <f ca="1">VLOOKUP(CONCATENATE($F587," ",$G587),AllocFactorMatrix,(U$4+1),FALSE)*$E592</f>
        <v>0</v>
      </c>
      <c r="V587" s="25">
        <f ca="1">VLOOKUP(CONCATENATE($F587," ",$G587),AllocFactorMatrix,(V$4+1),FALSE)*$E592</f>
        <v>0</v>
      </c>
      <c r="W587" s="25">
        <f t="shared" ca="1" si="281"/>
        <v>0</v>
      </c>
      <c r="X587" s="25">
        <f ca="1">VLOOKUP(CONCATENATE($F587," ",$G587),AllocFactorMatrix,(X$4+1),FALSE)*$E592</f>
        <v>0</v>
      </c>
      <c r="Y587" s="25">
        <f ca="1">VLOOKUP(CONCATENATE($F587," ",$G587),AllocFactorMatrix,(Y$4+1),FALSE)*$E592</f>
        <v>0</v>
      </c>
      <c r="Z587" s="25">
        <f t="shared" ca="1" si="279"/>
        <v>0</v>
      </c>
      <c r="AA587" s="25">
        <f ca="1">VLOOKUP(CONCATENATE($F587," ",$G587),AllocFactorMatrix,(AA$4+1),FALSE)*$E592</f>
        <v>0</v>
      </c>
      <c r="AB587" s="25">
        <f ca="1">VLOOKUP(CONCATENATE($F587," ",$G587),AllocFactorMatrix,(AB$4+1),FALSE)*$E592</f>
        <v>0</v>
      </c>
      <c r="AC587" s="25">
        <f ca="1">VLOOKUP(CONCATENATE($F587," ",$G587),AllocFactorMatrix,(AC$4+1),FALSE)*$E592</f>
        <v>0</v>
      </c>
    </row>
    <row r="588" spans="5:29" hidden="1" outlineLevel="1">
      <c r="F588" s="61" t="str">
        <f>F592</f>
        <v>LABOR_M</v>
      </c>
      <c r="G588" s="20" t="str">
        <f>$G$11</f>
        <v>DISTPRI</v>
      </c>
      <c r="H588" s="24">
        <f t="shared" ca="1" si="267"/>
        <v>0</v>
      </c>
      <c r="I588" s="25">
        <f ca="1">VLOOKUP(CONCATENATE($F588," ",$G588),AllocFactorMatrix,(I$4+1),FALSE)*$E592</f>
        <v>0</v>
      </c>
      <c r="J588" s="25">
        <f ca="1">VLOOKUP(CONCATENATE($F588," ",$G588),AllocFactorMatrix,(J$4+1),FALSE)*$E592</f>
        <v>0</v>
      </c>
      <c r="K588" s="25">
        <f ca="1">VLOOKUP(CONCATENATE($F588," ",$G588),AllocFactorMatrix,(K$4+1),FALSE)*$E592</f>
        <v>0</v>
      </c>
      <c r="L588" s="25">
        <f ca="1">VLOOKUP(CONCATENATE($F588," ",$G588),AllocFactorMatrix,(L$4+1),FALSE)*$E592</f>
        <v>0</v>
      </c>
      <c r="M588" s="25">
        <f t="shared" ca="1" si="278"/>
        <v>0</v>
      </c>
      <c r="N588" s="25">
        <f ca="1">VLOOKUP(CONCATENATE($F588," ",$G588),AllocFactorMatrix,(N$4+1),FALSE)*$E592</f>
        <v>0</v>
      </c>
      <c r="O588" s="25">
        <f ca="1">VLOOKUP(CONCATENATE($F588," ",$G588),AllocFactorMatrix,(O$4+1),FALSE)*$E592</f>
        <v>0</v>
      </c>
      <c r="P588" s="25">
        <f ca="1">VLOOKUP(CONCATENATE($F588," ",$G588),AllocFactorMatrix,(P$4+1),FALSE)*$E592</f>
        <v>0</v>
      </c>
      <c r="Q588" s="25">
        <f ca="1">VLOOKUP(CONCATENATE($F588," ",$G588),AllocFactorMatrix,(Q$4+1),FALSE)*$E592</f>
        <v>0</v>
      </c>
      <c r="R588" s="25">
        <f t="shared" ca="1" si="280"/>
        <v>0</v>
      </c>
      <c r="S588" s="25">
        <f ca="1">VLOOKUP(CONCATENATE($F588," ",$G588),AllocFactorMatrix,(S$4+1),FALSE)*$E592</f>
        <v>0</v>
      </c>
      <c r="T588" s="25">
        <f ca="1">VLOOKUP(CONCATENATE($F588," ",$G588),AllocFactorMatrix,(T$4+1),FALSE)*$E592</f>
        <v>0</v>
      </c>
      <c r="U588" s="25">
        <f ca="1">VLOOKUP(CONCATENATE($F588," ",$G588),AllocFactorMatrix,(U$4+1),FALSE)*$E592</f>
        <v>0</v>
      </c>
      <c r="V588" s="25">
        <f ca="1">VLOOKUP(CONCATENATE($F588," ",$G588),AllocFactorMatrix,(V$4+1),FALSE)*$E592</f>
        <v>0</v>
      </c>
      <c r="W588" s="25">
        <f t="shared" ca="1" si="281"/>
        <v>0</v>
      </c>
      <c r="X588" s="25">
        <f ca="1">VLOOKUP(CONCATENATE($F588," ",$G588),AllocFactorMatrix,(X$4+1),FALSE)*$E592</f>
        <v>0</v>
      </c>
      <c r="Y588" s="25">
        <f ca="1">VLOOKUP(CONCATENATE($F588," ",$G588),AllocFactorMatrix,(Y$4+1),FALSE)*$E592</f>
        <v>0</v>
      </c>
      <c r="Z588" s="25">
        <f t="shared" ca="1" si="279"/>
        <v>0</v>
      </c>
      <c r="AA588" s="25">
        <f ca="1">VLOOKUP(CONCATENATE($F588," ",$G588),AllocFactorMatrix,(AA$4+1),FALSE)*$E592</f>
        <v>0</v>
      </c>
      <c r="AB588" s="25">
        <f ca="1">VLOOKUP(CONCATENATE($F588," ",$G588),AllocFactorMatrix,(AB$4+1),FALSE)*$E592</f>
        <v>0</v>
      </c>
      <c r="AC588" s="25">
        <f ca="1">VLOOKUP(CONCATENATE($F588," ",$G588),AllocFactorMatrix,(AC$4+1),FALSE)*$E592</f>
        <v>0</v>
      </c>
    </row>
    <row r="589" spans="5:29" hidden="1" outlineLevel="1">
      <c r="F589" s="61" t="str">
        <f>F592</f>
        <v>LABOR_M</v>
      </c>
      <c r="G589" s="20" t="str">
        <f>$G$12</f>
        <v>DISTSEC</v>
      </c>
      <c r="H589" s="24">
        <f t="shared" ca="1" si="267"/>
        <v>0</v>
      </c>
      <c r="I589" s="25">
        <f ca="1">VLOOKUP(CONCATENATE($F589," ",$G589),AllocFactorMatrix,(I$4+1),FALSE)*$E592</f>
        <v>0</v>
      </c>
      <c r="J589" s="25">
        <f ca="1">VLOOKUP(CONCATENATE($F589," ",$G589),AllocFactorMatrix,(J$4+1),FALSE)*$E592</f>
        <v>0</v>
      </c>
      <c r="K589" s="25">
        <f ca="1">VLOOKUP(CONCATENATE($F589," ",$G589),AllocFactorMatrix,(K$4+1),FALSE)*$E592</f>
        <v>0</v>
      </c>
      <c r="L589" s="25">
        <f ca="1">VLOOKUP(CONCATENATE($F589," ",$G589),AllocFactorMatrix,(L$4+1),FALSE)*$E592</f>
        <v>0</v>
      </c>
      <c r="M589" s="25">
        <f t="shared" ca="1" si="278"/>
        <v>0</v>
      </c>
      <c r="N589" s="25">
        <f ca="1">VLOOKUP(CONCATENATE($F589," ",$G589),AllocFactorMatrix,(N$4+1),FALSE)*$E592</f>
        <v>0</v>
      </c>
      <c r="O589" s="25">
        <f ca="1">VLOOKUP(CONCATENATE($F589," ",$G589),AllocFactorMatrix,(O$4+1),FALSE)*$E592</f>
        <v>0</v>
      </c>
      <c r="P589" s="25">
        <f ca="1">VLOOKUP(CONCATENATE($F589," ",$G589),AllocFactorMatrix,(P$4+1),FALSE)*$E592</f>
        <v>0</v>
      </c>
      <c r="Q589" s="25">
        <f ca="1">VLOOKUP(CONCATENATE($F589," ",$G589),AllocFactorMatrix,(Q$4+1),FALSE)*$E592</f>
        <v>0</v>
      </c>
      <c r="R589" s="25">
        <f t="shared" ca="1" si="280"/>
        <v>0</v>
      </c>
      <c r="S589" s="25">
        <f ca="1">VLOOKUP(CONCATENATE($F589," ",$G589),AllocFactorMatrix,(S$4+1),FALSE)*$E592</f>
        <v>0</v>
      </c>
      <c r="T589" s="25">
        <f ca="1">VLOOKUP(CONCATENATE($F589," ",$G589),AllocFactorMatrix,(T$4+1),FALSE)*$E592</f>
        <v>0</v>
      </c>
      <c r="U589" s="25">
        <f ca="1">VLOOKUP(CONCATENATE($F589," ",$G589),AllocFactorMatrix,(U$4+1),FALSE)*$E592</f>
        <v>0</v>
      </c>
      <c r="V589" s="25">
        <f ca="1">VLOOKUP(CONCATENATE($F589," ",$G589),AllocFactorMatrix,(V$4+1),FALSE)*$E592</f>
        <v>0</v>
      </c>
      <c r="W589" s="25">
        <f t="shared" ca="1" si="281"/>
        <v>0</v>
      </c>
      <c r="X589" s="25">
        <f ca="1">VLOOKUP(CONCATENATE($F589," ",$G589),AllocFactorMatrix,(X$4+1),FALSE)*$E592</f>
        <v>0</v>
      </c>
      <c r="Y589" s="25">
        <f ca="1">VLOOKUP(CONCATENATE($F589," ",$G589),AllocFactorMatrix,(Y$4+1),FALSE)*$E592</f>
        <v>0</v>
      </c>
      <c r="Z589" s="25">
        <f t="shared" ca="1" si="279"/>
        <v>0</v>
      </c>
      <c r="AA589" s="25">
        <f ca="1">VLOOKUP(CONCATENATE($F589," ",$G589),AllocFactorMatrix,(AA$4+1),FALSE)*$E592</f>
        <v>0</v>
      </c>
      <c r="AB589" s="25">
        <f ca="1">VLOOKUP(CONCATENATE($F589," ",$G589),AllocFactorMatrix,(AB$4+1),FALSE)*$E592</f>
        <v>0</v>
      </c>
      <c r="AC589" s="25">
        <f ca="1">VLOOKUP(CONCATENATE($F589," ",$G589),AllocFactorMatrix,(AC$4+1),FALSE)*$E592</f>
        <v>0</v>
      </c>
    </row>
    <row r="590" spans="5:29" hidden="1" outlineLevel="1">
      <c r="F590" s="61" t="str">
        <f>F592</f>
        <v>LABOR_M</v>
      </c>
      <c r="G590" s="20" t="str">
        <f>$G$13</f>
        <v>ENERGY</v>
      </c>
      <c r="H590" s="24">
        <f t="shared" ca="1" si="267"/>
        <v>0</v>
      </c>
      <c r="I590" s="25">
        <f ca="1">VLOOKUP(CONCATENATE($F590," ",$G590),AllocFactorMatrix,(I$4+1),FALSE)*$E592</f>
        <v>0</v>
      </c>
      <c r="J590" s="25">
        <f ca="1">VLOOKUP(CONCATENATE($F590," ",$G590),AllocFactorMatrix,(J$4+1),FALSE)*$E592</f>
        <v>0</v>
      </c>
      <c r="K590" s="25">
        <f ca="1">VLOOKUP(CONCATENATE($F590," ",$G590),AllocFactorMatrix,(K$4+1),FALSE)*$E592</f>
        <v>0</v>
      </c>
      <c r="L590" s="25">
        <f ca="1">VLOOKUP(CONCATENATE($F590," ",$G590),AllocFactorMatrix,(L$4+1),FALSE)*$E592</f>
        <v>0</v>
      </c>
      <c r="M590" s="25">
        <f t="shared" ca="1" si="278"/>
        <v>0</v>
      </c>
      <c r="N590" s="25">
        <f ca="1">VLOOKUP(CONCATENATE($F590," ",$G590),AllocFactorMatrix,(N$4+1),FALSE)*$E592</f>
        <v>0</v>
      </c>
      <c r="O590" s="25">
        <f ca="1">VLOOKUP(CONCATENATE($F590," ",$G590),AllocFactorMatrix,(O$4+1),FALSE)*$E592</f>
        <v>0</v>
      </c>
      <c r="P590" s="25">
        <f ca="1">VLOOKUP(CONCATENATE($F590," ",$G590),AllocFactorMatrix,(P$4+1),FALSE)*$E592</f>
        <v>0</v>
      </c>
      <c r="Q590" s="25">
        <f ca="1">VLOOKUP(CONCATENATE($F590," ",$G590),AllocFactorMatrix,(Q$4+1),FALSE)*$E592</f>
        <v>0</v>
      </c>
      <c r="R590" s="25">
        <f t="shared" ca="1" si="280"/>
        <v>0</v>
      </c>
      <c r="S590" s="25">
        <f ca="1">VLOOKUP(CONCATENATE($F590," ",$G590),AllocFactorMatrix,(S$4+1),FALSE)*$E592</f>
        <v>0</v>
      </c>
      <c r="T590" s="25">
        <f ca="1">VLOOKUP(CONCATENATE($F590," ",$G590),AllocFactorMatrix,(T$4+1),FALSE)*$E592</f>
        <v>0</v>
      </c>
      <c r="U590" s="25">
        <f ca="1">VLOOKUP(CONCATENATE($F590," ",$G590),AllocFactorMatrix,(U$4+1),FALSE)*$E592</f>
        <v>0</v>
      </c>
      <c r="V590" s="25">
        <f ca="1">VLOOKUP(CONCATENATE($F590," ",$G590),AllocFactorMatrix,(V$4+1),FALSE)*$E592</f>
        <v>0</v>
      </c>
      <c r="W590" s="25">
        <f t="shared" ca="1" si="281"/>
        <v>0</v>
      </c>
      <c r="X590" s="25">
        <f ca="1">VLOOKUP(CONCATENATE($F590," ",$G590),AllocFactorMatrix,(X$4+1),FALSE)*$E592</f>
        <v>0</v>
      </c>
      <c r="Y590" s="25">
        <f ca="1">VLOOKUP(CONCATENATE($F590," ",$G590),AllocFactorMatrix,(Y$4+1),FALSE)*$E592</f>
        <v>0</v>
      </c>
      <c r="Z590" s="25">
        <f t="shared" ca="1" si="279"/>
        <v>0</v>
      </c>
      <c r="AA590" s="25">
        <f ca="1">VLOOKUP(CONCATENATE($F590," ",$G590),AllocFactorMatrix,(AA$4+1),FALSE)*$E592</f>
        <v>0</v>
      </c>
      <c r="AB590" s="25">
        <f ca="1">VLOOKUP(CONCATENATE($F590," ",$G590),AllocFactorMatrix,(AB$4+1),FALSE)*$E592</f>
        <v>0</v>
      </c>
      <c r="AC590" s="25">
        <f ca="1">VLOOKUP(CONCATENATE($F590," ",$G590),AllocFactorMatrix,(AC$4+1),FALSE)*$E592</f>
        <v>0</v>
      </c>
    </row>
    <row r="591" spans="5:29" hidden="1" outlineLevel="1">
      <c r="F591" s="61" t="str">
        <f>F592</f>
        <v>LABOR_M</v>
      </c>
      <c r="G591" s="20" t="str">
        <f>$G$14</f>
        <v>CUSTOMER</v>
      </c>
      <c r="H591" s="24">
        <f t="shared" ca="1" si="267"/>
        <v>0</v>
      </c>
      <c r="I591" s="25">
        <f ca="1">VLOOKUP(CONCATENATE($F591," ",$G591),AllocFactorMatrix,(I$4+1),FALSE)*$E592</f>
        <v>0</v>
      </c>
      <c r="J591" s="25">
        <f ca="1">VLOOKUP(CONCATENATE($F591," ",$G591),AllocFactorMatrix,(J$4+1),FALSE)*$E592</f>
        <v>0</v>
      </c>
      <c r="K591" s="25">
        <f ca="1">VLOOKUP(CONCATENATE($F591," ",$G591),AllocFactorMatrix,(K$4+1),FALSE)*$E592</f>
        <v>0</v>
      </c>
      <c r="L591" s="25">
        <f ca="1">VLOOKUP(CONCATENATE($F591," ",$G591),AllocFactorMatrix,(L$4+1),FALSE)*$E592</f>
        <v>0</v>
      </c>
      <c r="M591" s="25">
        <f t="shared" ca="1" si="278"/>
        <v>0</v>
      </c>
      <c r="N591" s="25">
        <f ca="1">VLOOKUP(CONCATENATE($F591," ",$G591),AllocFactorMatrix,(N$4+1),FALSE)*$E592</f>
        <v>0</v>
      </c>
      <c r="O591" s="25">
        <f ca="1">VLOOKUP(CONCATENATE($F591," ",$G591),AllocFactorMatrix,(O$4+1),FALSE)*$E592</f>
        <v>0</v>
      </c>
      <c r="P591" s="25">
        <f ca="1">VLOOKUP(CONCATENATE($F591," ",$G591),AllocFactorMatrix,(P$4+1),FALSE)*$E592</f>
        <v>0</v>
      </c>
      <c r="Q591" s="25">
        <f ca="1">VLOOKUP(CONCATENATE($F591," ",$G591),AllocFactorMatrix,(Q$4+1),FALSE)*$E592</f>
        <v>0</v>
      </c>
      <c r="R591" s="25">
        <f t="shared" ca="1" si="280"/>
        <v>0</v>
      </c>
      <c r="S591" s="25">
        <f ca="1">VLOOKUP(CONCATENATE($F591," ",$G591),AllocFactorMatrix,(S$4+1),FALSE)*$E592</f>
        <v>0</v>
      </c>
      <c r="T591" s="25">
        <f ca="1">VLOOKUP(CONCATENATE($F591," ",$G591),AllocFactorMatrix,(T$4+1),FALSE)*$E592</f>
        <v>0</v>
      </c>
      <c r="U591" s="25">
        <f ca="1">VLOOKUP(CONCATENATE($F591," ",$G591),AllocFactorMatrix,(U$4+1),FALSE)*$E592</f>
        <v>0</v>
      </c>
      <c r="V591" s="25">
        <f ca="1">VLOOKUP(CONCATENATE($F591," ",$G591),AllocFactorMatrix,(V$4+1),FALSE)*$E592</f>
        <v>0</v>
      </c>
      <c r="W591" s="25">
        <f t="shared" ca="1" si="281"/>
        <v>0</v>
      </c>
      <c r="X591" s="25">
        <f ca="1">VLOOKUP(CONCATENATE($F591," ",$G591),AllocFactorMatrix,(X$4+1),FALSE)*$E592</f>
        <v>0</v>
      </c>
      <c r="Y591" s="25">
        <f ca="1">VLOOKUP(CONCATENATE($F591," ",$G591),AllocFactorMatrix,(Y$4+1),FALSE)*$E592</f>
        <v>0</v>
      </c>
      <c r="Z591" s="25">
        <f t="shared" ca="1" si="279"/>
        <v>0</v>
      </c>
      <c r="AA591" s="25">
        <f ca="1">VLOOKUP(CONCATENATE($F591," ",$G591),AllocFactorMatrix,(AA$4+1),FALSE)*$E592</f>
        <v>0</v>
      </c>
      <c r="AB591" s="25">
        <f ca="1">VLOOKUP(CONCATENATE($F591," ",$G591),AllocFactorMatrix,(AB$4+1),FALSE)*$E592</f>
        <v>0</v>
      </c>
      <c r="AC591" s="25">
        <f ca="1">VLOOKUP(CONCATENATE($F591," ",$G591),AllocFactorMatrix,(AC$4+1),FALSE)*$E592</f>
        <v>0</v>
      </c>
    </row>
    <row r="592" spans="5:29" collapsed="1">
      <c r="E592" s="22">
        <v>0</v>
      </c>
      <c r="F592" s="61" t="str">
        <f>+F2169</f>
        <v>LABOR_M</v>
      </c>
      <c r="G592" s="20" t="str">
        <f>$G$15</f>
        <v>TOTAL</v>
      </c>
      <c r="H592" s="24">
        <f t="shared" ca="1" si="267"/>
        <v>0</v>
      </c>
      <c r="I592" s="25">
        <f ca="1">VLOOKUP(CONCATENATE($F592," ",$G592),AllocFactorMatrix,(I$4+1),FALSE)*$E592</f>
        <v>0</v>
      </c>
      <c r="J592" s="25">
        <f ca="1">VLOOKUP(CONCATENATE($F592," ",$G592),AllocFactorMatrix,(J$4+1),FALSE)*$E592</f>
        <v>0</v>
      </c>
      <c r="K592" s="25">
        <f ca="1">VLOOKUP(CONCATENATE($F592," ",$G592),AllocFactorMatrix,(K$4+1),FALSE)*$E592</f>
        <v>0</v>
      </c>
      <c r="L592" s="25">
        <f ca="1">VLOOKUP(CONCATENATE($F592," ",$G592),AllocFactorMatrix,(L$4+1),FALSE)*$E592</f>
        <v>0</v>
      </c>
      <c r="M592" s="25">
        <f t="shared" ca="1" si="278"/>
        <v>0</v>
      </c>
      <c r="N592" s="25">
        <f ca="1">VLOOKUP(CONCATENATE($F592," ",$G592),AllocFactorMatrix,(N$4+1),FALSE)*$E592</f>
        <v>0</v>
      </c>
      <c r="O592" s="25">
        <f ca="1">VLOOKUP(CONCATENATE($F592," ",$G592),AllocFactorMatrix,(O$4+1),FALSE)*$E592</f>
        <v>0</v>
      </c>
      <c r="P592" s="25">
        <f ca="1">VLOOKUP(CONCATENATE($F592," ",$G592),AllocFactorMatrix,(P$4+1),FALSE)*$E592</f>
        <v>0</v>
      </c>
      <c r="Q592" s="25">
        <f ca="1">VLOOKUP(CONCATENATE($F592," ",$G592),AllocFactorMatrix,(Q$4+1),FALSE)*$E592</f>
        <v>0</v>
      </c>
      <c r="R592" s="25">
        <f t="shared" ca="1" si="280"/>
        <v>0</v>
      </c>
      <c r="S592" s="25">
        <f ca="1">VLOOKUP(CONCATENATE($F592," ",$G592),AllocFactorMatrix,(S$4+1),FALSE)*$E592</f>
        <v>0</v>
      </c>
      <c r="T592" s="25">
        <f ca="1">VLOOKUP(CONCATENATE($F592," ",$G592),AllocFactorMatrix,(T$4+1),FALSE)*$E592</f>
        <v>0</v>
      </c>
      <c r="U592" s="25">
        <f ca="1">VLOOKUP(CONCATENATE($F592," ",$G592),AllocFactorMatrix,(U$4+1),FALSE)*$E592</f>
        <v>0</v>
      </c>
      <c r="V592" s="25">
        <f ca="1">VLOOKUP(CONCATENATE($F592," ",$G592),AllocFactorMatrix,(V$4+1),FALSE)*$E592</f>
        <v>0</v>
      </c>
      <c r="W592" s="25">
        <f t="shared" ca="1" si="281"/>
        <v>0</v>
      </c>
      <c r="X592" s="25">
        <f ca="1">VLOOKUP(CONCATENATE($F592," ",$G592),AllocFactorMatrix,(X$4+1),FALSE)*$E592</f>
        <v>0</v>
      </c>
      <c r="Y592" s="25">
        <f ca="1">VLOOKUP(CONCATENATE($F592," ",$G592),AllocFactorMatrix,(Y$4+1),FALSE)*$E592</f>
        <v>0</v>
      </c>
      <c r="Z592" s="25">
        <f t="shared" ca="1" si="279"/>
        <v>0</v>
      </c>
      <c r="AA592" s="25">
        <f ca="1">VLOOKUP(CONCATENATE($F592," ",$G592),AllocFactorMatrix,(AA$4+1),FALSE)*$E592</f>
        <v>0</v>
      </c>
      <c r="AB592" s="25">
        <f ca="1">VLOOKUP(CONCATENATE($F592," ",$G592),AllocFactorMatrix,(AB$4+1),FALSE)*$E592</f>
        <v>0</v>
      </c>
      <c r="AC592" s="25">
        <f ca="1">VLOOKUP(CONCATENATE($F592," ",$G592),AllocFactorMatrix,(AC$4+1),FALSE)*$E592</f>
        <v>0</v>
      </c>
    </row>
    <row r="593" spans="5:29" hidden="1" outlineLevel="1">
      <c r="F593" s="61" t="str">
        <f>F600</f>
        <v>RB_GUP</v>
      </c>
      <c r="G593" s="20" t="str">
        <f>$G$8</f>
        <v>PRODUCTION</v>
      </c>
      <c r="H593" s="24">
        <f t="shared" ca="1" si="267"/>
        <v>0</v>
      </c>
      <c r="I593" s="25">
        <f ca="1">VLOOKUP(CONCATENATE($F593," ",$G593),AllocFactorMatrix,(I$4+1),FALSE)*$E600</f>
        <v>0</v>
      </c>
      <c r="J593" s="25">
        <f ca="1">VLOOKUP(CONCATENATE($F593," ",$G593),AllocFactorMatrix,(J$4+1),FALSE)*$E600</f>
        <v>0</v>
      </c>
      <c r="K593" s="25">
        <f ca="1">VLOOKUP(CONCATENATE($F593," ",$G593),AllocFactorMatrix,(K$4+1),FALSE)*$E600</f>
        <v>0</v>
      </c>
      <c r="L593" s="25">
        <f ca="1">VLOOKUP(CONCATENATE($F593," ",$G593),AllocFactorMatrix,(L$4+1),FALSE)*$E600</f>
        <v>0</v>
      </c>
      <c r="M593" s="25">
        <f t="shared" ref="M593:M600" ca="1" si="282">SUBTOTAL(9,J593:L593)</f>
        <v>0</v>
      </c>
      <c r="N593" s="25">
        <f ca="1">VLOOKUP(CONCATENATE($F593," ",$G593),AllocFactorMatrix,(N$4+1),FALSE)*$E600</f>
        <v>0</v>
      </c>
      <c r="O593" s="25">
        <f ca="1">VLOOKUP(CONCATENATE($F593," ",$G593),AllocFactorMatrix,(O$4+1),FALSE)*$E600</f>
        <v>0</v>
      </c>
      <c r="P593" s="25">
        <f ca="1">VLOOKUP(CONCATENATE($F593," ",$G593),AllocFactorMatrix,(P$4+1),FALSE)*$E600</f>
        <v>0</v>
      </c>
      <c r="Q593" s="25">
        <f ca="1">VLOOKUP(CONCATENATE($F593," ",$G593),AllocFactorMatrix,(Q$4+1),FALSE)*$E600</f>
        <v>0</v>
      </c>
      <c r="R593" s="25">
        <f ca="1">SUBTOTAL(9,N593:Q593)</f>
        <v>0</v>
      </c>
      <c r="S593" s="25">
        <f ca="1">VLOOKUP(CONCATENATE($F593," ",$G593),AllocFactorMatrix,(S$4+1),FALSE)*$E600</f>
        <v>0</v>
      </c>
      <c r="T593" s="25">
        <f ca="1">VLOOKUP(CONCATENATE($F593," ",$G593),AllocFactorMatrix,(T$4+1),FALSE)*$E600</f>
        <v>0</v>
      </c>
      <c r="U593" s="25">
        <f ca="1">VLOOKUP(CONCATENATE($F593," ",$G593),AllocFactorMatrix,(U$4+1),FALSE)*$E600</f>
        <v>0</v>
      </c>
      <c r="V593" s="25">
        <f ca="1">VLOOKUP(CONCATENATE($F593," ",$G593),AllocFactorMatrix,(V$4+1),FALSE)*$E600</f>
        <v>0</v>
      </c>
      <c r="W593" s="25">
        <f ca="1">SUBTOTAL(9,S593:V593)</f>
        <v>0</v>
      </c>
      <c r="X593" s="25">
        <f ca="1">VLOOKUP(CONCATENATE($F593," ",$G593),AllocFactorMatrix,(X$4+1),FALSE)*$E600</f>
        <v>0</v>
      </c>
      <c r="Y593" s="25">
        <f ca="1">VLOOKUP(CONCATENATE($F593," ",$G593),AllocFactorMatrix,(Y$4+1),FALSE)*$E600</f>
        <v>0</v>
      </c>
      <c r="Z593" s="25">
        <f t="shared" ref="Z593:Z600" ca="1" si="283">SUBTOTAL(9,X593:Y593)</f>
        <v>0</v>
      </c>
      <c r="AA593" s="25">
        <f ca="1">VLOOKUP(CONCATENATE($F593," ",$G593),AllocFactorMatrix,(AA$4+1),FALSE)*$E600</f>
        <v>0</v>
      </c>
      <c r="AB593" s="25">
        <f ca="1">VLOOKUP(CONCATENATE($F593," ",$G593),AllocFactorMatrix,(AB$4+1),FALSE)*$E600</f>
        <v>0</v>
      </c>
      <c r="AC593" s="25">
        <f ca="1">VLOOKUP(CONCATENATE($F593," ",$G593),AllocFactorMatrix,(AC$4+1),FALSE)*$E600</f>
        <v>0</v>
      </c>
    </row>
    <row r="594" spans="5:29" hidden="1" outlineLevel="1">
      <c r="F594" s="61" t="str">
        <f>F600</f>
        <v>RB_GUP</v>
      </c>
      <c r="G594" s="20" t="str">
        <f>$G$9</f>
        <v>BULKTRAN</v>
      </c>
      <c r="H594" s="24">
        <f t="shared" ca="1" si="267"/>
        <v>0</v>
      </c>
      <c r="I594" s="25">
        <f ca="1">VLOOKUP(CONCATENATE($F594," ",$G594),AllocFactorMatrix,(I$4+1),FALSE)*$E600</f>
        <v>0</v>
      </c>
      <c r="J594" s="25">
        <f ca="1">VLOOKUP(CONCATENATE($F594," ",$G594),AllocFactorMatrix,(J$4+1),FALSE)*$E600</f>
        <v>0</v>
      </c>
      <c r="K594" s="25">
        <f ca="1">VLOOKUP(CONCATENATE($F594," ",$G594),AllocFactorMatrix,(K$4+1),FALSE)*$E600</f>
        <v>0</v>
      </c>
      <c r="L594" s="25">
        <f ca="1">VLOOKUP(CONCATENATE($F594," ",$G594),AllocFactorMatrix,(L$4+1),FALSE)*$E600</f>
        <v>0</v>
      </c>
      <c r="M594" s="25">
        <f t="shared" ca="1" si="282"/>
        <v>0</v>
      </c>
      <c r="N594" s="25">
        <f ca="1">VLOOKUP(CONCATENATE($F594," ",$G594),AllocFactorMatrix,(N$4+1),FALSE)*$E600</f>
        <v>0</v>
      </c>
      <c r="O594" s="25">
        <f ca="1">VLOOKUP(CONCATENATE($F594," ",$G594),AllocFactorMatrix,(O$4+1),FALSE)*$E600</f>
        <v>0</v>
      </c>
      <c r="P594" s="25">
        <f ca="1">VLOOKUP(CONCATENATE($F594," ",$G594),AllocFactorMatrix,(P$4+1),FALSE)*$E600</f>
        <v>0</v>
      </c>
      <c r="Q594" s="25">
        <f ca="1">VLOOKUP(CONCATENATE($F594," ",$G594),AllocFactorMatrix,(Q$4+1),FALSE)*$E600</f>
        <v>0</v>
      </c>
      <c r="R594" s="25">
        <f t="shared" ref="R594:R600" ca="1" si="284">SUBTOTAL(9,N594:Q594)</f>
        <v>0</v>
      </c>
      <c r="S594" s="25">
        <f ca="1">VLOOKUP(CONCATENATE($F594," ",$G594),AllocFactorMatrix,(S$4+1),FALSE)*$E600</f>
        <v>0</v>
      </c>
      <c r="T594" s="25">
        <f ca="1">VLOOKUP(CONCATENATE($F594," ",$G594),AllocFactorMatrix,(T$4+1),FALSE)*$E600</f>
        <v>0</v>
      </c>
      <c r="U594" s="25">
        <f ca="1">VLOOKUP(CONCATENATE($F594," ",$G594),AllocFactorMatrix,(U$4+1),FALSE)*$E600</f>
        <v>0</v>
      </c>
      <c r="V594" s="25">
        <f ca="1">VLOOKUP(CONCATENATE($F594," ",$G594),AllocFactorMatrix,(V$4+1),FALSE)*$E600</f>
        <v>0</v>
      </c>
      <c r="W594" s="25">
        <f t="shared" ref="W594:W600" ca="1" si="285">SUBTOTAL(9,S594:V594)</f>
        <v>0</v>
      </c>
      <c r="X594" s="25">
        <f ca="1">VLOOKUP(CONCATENATE($F594," ",$G594),AllocFactorMatrix,(X$4+1),FALSE)*$E600</f>
        <v>0</v>
      </c>
      <c r="Y594" s="25">
        <f ca="1">VLOOKUP(CONCATENATE($F594," ",$G594),AllocFactorMatrix,(Y$4+1),FALSE)*$E600</f>
        <v>0</v>
      </c>
      <c r="Z594" s="25">
        <f t="shared" ca="1" si="283"/>
        <v>0</v>
      </c>
      <c r="AA594" s="25">
        <f ca="1">VLOOKUP(CONCATENATE($F594," ",$G594),AllocFactorMatrix,(AA$4+1),FALSE)*$E600</f>
        <v>0</v>
      </c>
      <c r="AB594" s="25">
        <f ca="1">VLOOKUP(CONCATENATE($F594," ",$G594),AllocFactorMatrix,(AB$4+1),FALSE)*$E600</f>
        <v>0</v>
      </c>
      <c r="AC594" s="25">
        <f ca="1">VLOOKUP(CONCATENATE($F594," ",$G594),AllocFactorMatrix,(AC$4+1),FALSE)*$E600</f>
        <v>0</v>
      </c>
    </row>
    <row r="595" spans="5:29" hidden="1" outlineLevel="1">
      <c r="F595" s="61" t="str">
        <f>F600</f>
        <v>RB_GUP</v>
      </c>
      <c r="G595" s="20" t="str">
        <f>$G$10</f>
        <v>SUBTRAN</v>
      </c>
      <c r="H595" s="24">
        <f t="shared" ca="1" si="267"/>
        <v>0</v>
      </c>
      <c r="I595" s="25">
        <f ca="1">VLOOKUP(CONCATENATE($F595," ",$G595),AllocFactorMatrix,(I$4+1),FALSE)*$E600</f>
        <v>0</v>
      </c>
      <c r="J595" s="25">
        <f ca="1">VLOOKUP(CONCATENATE($F595," ",$G595),AllocFactorMatrix,(J$4+1),FALSE)*$E600</f>
        <v>0</v>
      </c>
      <c r="K595" s="25">
        <f ca="1">VLOOKUP(CONCATENATE($F595," ",$G595),AllocFactorMatrix,(K$4+1),FALSE)*$E600</f>
        <v>0</v>
      </c>
      <c r="L595" s="25">
        <f ca="1">VLOOKUP(CONCATENATE($F595," ",$G595),AllocFactorMatrix,(L$4+1),FALSE)*$E600</f>
        <v>0</v>
      </c>
      <c r="M595" s="25">
        <f t="shared" ca="1" si="282"/>
        <v>0</v>
      </c>
      <c r="N595" s="25">
        <f ca="1">VLOOKUP(CONCATENATE($F595," ",$G595),AllocFactorMatrix,(N$4+1),FALSE)*$E600</f>
        <v>0</v>
      </c>
      <c r="O595" s="25">
        <f ca="1">VLOOKUP(CONCATENATE($F595," ",$G595),AllocFactorMatrix,(O$4+1),FALSE)*$E600</f>
        <v>0</v>
      </c>
      <c r="P595" s="25">
        <f ca="1">VLOOKUP(CONCATENATE($F595," ",$G595),AllocFactorMatrix,(P$4+1),FALSE)*$E600</f>
        <v>0</v>
      </c>
      <c r="Q595" s="25">
        <f ca="1">VLOOKUP(CONCATENATE($F595," ",$G595),AllocFactorMatrix,(Q$4+1),FALSE)*$E600</f>
        <v>0</v>
      </c>
      <c r="R595" s="25">
        <f t="shared" ca="1" si="284"/>
        <v>0</v>
      </c>
      <c r="S595" s="25">
        <f ca="1">VLOOKUP(CONCATENATE($F595," ",$G595),AllocFactorMatrix,(S$4+1),FALSE)*$E600</f>
        <v>0</v>
      </c>
      <c r="T595" s="25">
        <f ca="1">VLOOKUP(CONCATENATE($F595," ",$G595),AllocFactorMatrix,(T$4+1),FALSE)*$E600</f>
        <v>0</v>
      </c>
      <c r="U595" s="25">
        <f ca="1">VLOOKUP(CONCATENATE($F595," ",$G595),AllocFactorMatrix,(U$4+1),FALSE)*$E600</f>
        <v>0</v>
      </c>
      <c r="V595" s="25">
        <f ca="1">VLOOKUP(CONCATENATE($F595," ",$G595),AllocFactorMatrix,(V$4+1),FALSE)*$E600</f>
        <v>0</v>
      </c>
      <c r="W595" s="25">
        <f t="shared" ca="1" si="285"/>
        <v>0</v>
      </c>
      <c r="X595" s="25">
        <f ca="1">VLOOKUP(CONCATENATE($F595," ",$G595),AllocFactorMatrix,(X$4+1),FALSE)*$E600</f>
        <v>0</v>
      </c>
      <c r="Y595" s="25">
        <f ca="1">VLOOKUP(CONCATENATE($F595," ",$G595),AllocFactorMatrix,(Y$4+1),FALSE)*$E600</f>
        <v>0</v>
      </c>
      <c r="Z595" s="25">
        <f t="shared" ca="1" si="283"/>
        <v>0</v>
      </c>
      <c r="AA595" s="25">
        <f ca="1">VLOOKUP(CONCATENATE($F595," ",$G595),AllocFactorMatrix,(AA$4+1),FALSE)*$E600</f>
        <v>0</v>
      </c>
      <c r="AB595" s="25">
        <f ca="1">VLOOKUP(CONCATENATE($F595," ",$G595),AllocFactorMatrix,(AB$4+1),FALSE)*$E600</f>
        <v>0</v>
      </c>
      <c r="AC595" s="25">
        <f ca="1">VLOOKUP(CONCATENATE($F595," ",$G595),AllocFactorMatrix,(AC$4+1),FALSE)*$E600</f>
        <v>0</v>
      </c>
    </row>
    <row r="596" spans="5:29" hidden="1" outlineLevel="1">
      <c r="F596" s="61" t="str">
        <f>F600</f>
        <v>RB_GUP</v>
      </c>
      <c r="G596" s="20" t="str">
        <f>$G$11</f>
        <v>DISTPRI</v>
      </c>
      <c r="H596" s="24">
        <f t="shared" ca="1" si="267"/>
        <v>0</v>
      </c>
      <c r="I596" s="25">
        <f ca="1">VLOOKUP(CONCATENATE($F596," ",$G596),AllocFactorMatrix,(I$4+1),FALSE)*$E600</f>
        <v>0</v>
      </c>
      <c r="J596" s="25">
        <f ca="1">VLOOKUP(CONCATENATE($F596," ",$G596),AllocFactorMatrix,(J$4+1),FALSE)*$E600</f>
        <v>0</v>
      </c>
      <c r="K596" s="25">
        <f ca="1">VLOOKUP(CONCATENATE($F596," ",$G596),AllocFactorMatrix,(K$4+1),FALSE)*$E600</f>
        <v>0</v>
      </c>
      <c r="L596" s="25">
        <f ca="1">VLOOKUP(CONCATENATE($F596," ",$G596),AllocFactorMatrix,(L$4+1),FALSE)*$E600</f>
        <v>0</v>
      </c>
      <c r="M596" s="25">
        <f t="shared" ca="1" si="282"/>
        <v>0</v>
      </c>
      <c r="N596" s="25">
        <f ca="1">VLOOKUP(CONCATENATE($F596," ",$G596),AllocFactorMatrix,(N$4+1),FALSE)*$E600</f>
        <v>0</v>
      </c>
      <c r="O596" s="25">
        <f ca="1">VLOOKUP(CONCATENATE($F596," ",$G596),AllocFactorMatrix,(O$4+1),FALSE)*$E600</f>
        <v>0</v>
      </c>
      <c r="P596" s="25">
        <f ca="1">VLOOKUP(CONCATENATE($F596," ",$G596),AllocFactorMatrix,(P$4+1),FALSE)*$E600</f>
        <v>0</v>
      </c>
      <c r="Q596" s="25">
        <f ca="1">VLOOKUP(CONCATENATE($F596," ",$G596),AllocFactorMatrix,(Q$4+1),FALSE)*$E600</f>
        <v>0</v>
      </c>
      <c r="R596" s="25">
        <f t="shared" ca="1" si="284"/>
        <v>0</v>
      </c>
      <c r="S596" s="25">
        <f ca="1">VLOOKUP(CONCATENATE($F596," ",$G596),AllocFactorMatrix,(S$4+1),FALSE)*$E600</f>
        <v>0</v>
      </c>
      <c r="T596" s="25">
        <f ca="1">VLOOKUP(CONCATENATE($F596," ",$G596),AllocFactorMatrix,(T$4+1),FALSE)*$E600</f>
        <v>0</v>
      </c>
      <c r="U596" s="25">
        <f ca="1">VLOOKUP(CONCATENATE($F596," ",$G596),AllocFactorMatrix,(U$4+1),FALSE)*$E600</f>
        <v>0</v>
      </c>
      <c r="V596" s="25">
        <f ca="1">VLOOKUP(CONCATENATE($F596," ",$G596),AllocFactorMatrix,(V$4+1),FALSE)*$E600</f>
        <v>0</v>
      </c>
      <c r="W596" s="25">
        <f t="shared" ca="1" si="285"/>
        <v>0</v>
      </c>
      <c r="X596" s="25">
        <f ca="1">VLOOKUP(CONCATENATE($F596," ",$G596),AllocFactorMatrix,(X$4+1),FALSE)*$E600</f>
        <v>0</v>
      </c>
      <c r="Y596" s="25">
        <f ca="1">VLOOKUP(CONCATENATE($F596," ",$G596),AllocFactorMatrix,(Y$4+1),FALSE)*$E600</f>
        <v>0</v>
      </c>
      <c r="Z596" s="25">
        <f t="shared" ca="1" si="283"/>
        <v>0</v>
      </c>
      <c r="AA596" s="25">
        <f ca="1">VLOOKUP(CONCATENATE($F596," ",$G596),AllocFactorMatrix,(AA$4+1),FALSE)*$E600</f>
        <v>0</v>
      </c>
      <c r="AB596" s="25">
        <f ca="1">VLOOKUP(CONCATENATE($F596," ",$G596),AllocFactorMatrix,(AB$4+1),FALSE)*$E600</f>
        <v>0</v>
      </c>
      <c r="AC596" s="25">
        <f ca="1">VLOOKUP(CONCATENATE($F596," ",$G596),AllocFactorMatrix,(AC$4+1),FALSE)*$E600</f>
        <v>0</v>
      </c>
    </row>
    <row r="597" spans="5:29" hidden="1" outlineLevel="1">
      <c r="F597" s="61" t="str">
        <f>F600</f>
        <v>RB_GUP</v>
      </c>
      <c r="G597" s="20" t="str">
        <f>$G$12</f>
        <v>DISTSEC</v>
      </c>
      <c r="H597" s="24">
        <f t="shared" ca="1" si="267"/>
        <v>0</v>
      </c>
      <c r="I597" s="25">
        <f ca="1">VLOOKUP(CONCATENATE($F597," ",$G597),AllocFactorMatrix,(I$4+1),FALSE)*$E600</f>
        <v>0</v>
      </c>
      <c r="J597" s="25">
        <f ca="1">VLOOKUP(CONCATENATE($F597," ",$G597),AllocFactorMatrix,(J$4+1),FALSE)*$E600</f>
        <v>0</v>
      </c>
      <c r="K597" s="25">
        <f ca="1">VLOOKUP(CONCATENATE($F597," ",$G597),AllocFactorMatrix,(K$4+1),FALSE)*$E600</f>
        <v>0</v>
      </c>
      <c r="L597" s="25">
        <f ca="1">VLOOKUP(CONCATENATE($F597," ",$G597),AllocFactorMatrix,(L$4+1),FALSE)*$E600</f>
        <v>0</v>
      </c>
      <c r="M597" s="25">
        <f t="shared" ca="1" si="282"/>
        <v>0</v>
      </c>
      <c r="N597" s="25">
        <f ca="1">VLOOKUP(CONCATENATE($F597," ",$G597),AllocFactorMatrix,(N$4+1),FALSE)*$E600</f>
        <v>0</v>
      </c>
      <c r="O597" s="25">
        <f ca="1">VLOOKUP(CONCATENATE($F597," ",$G597),AllocFactorMatrix,(O$4+1),FALSE)*$E600</f>
        <v>0</v>
      </c>
      <c r="P597" s="25">
        <f ca="1">VLOOKUP(CONCATENATE($F597," ",$G597),AllocFactorMatrix,(P$4+1),FALSE)*$E600</f>
        <v>0</v>
      </c>
      <c r="Q597" s="25">
        <f ca="1">VLOOKUP(CONCATENATE($F597," ",$G597),AllocFactorMatrix,(Q$4+1),FALSE)*$E600</f>
        <v>0</v>
      </c>
      <c r="R597" s="25">
        <f t="shared" ca="1" si="284"/>
        <v>0</v>
      </c>
      <c r="S597" s="25">
        <f ca="1">VLOOKUP(CONCATENATE($F597," ",$G597),AllocFactorMatrix,(S$4+1),FALSE)*$E600</f>
        <v>0</v>
      </c>
      <c r="T597" s="25">
        <f ca="1">VLOOKUP(CONCATENATE($F597," ",$G597),AllocFactorMatrix,(T$4+1),FALSE)*$E600</f>
        <v>0</v>
      </c>
      <c r="U597" s="25">
        <f ca="1">VLOOKUP(CONCATENATE($F597," ",$G597),AllocFactorMatrix,(U$4+1),FALSE)*$E600</f>
        <v>0</v>
      </c>
      <c r="V597" s="25">
        <f ca="1">VLOOKUP(CONCATENATE($F597," ",$G597),AllocFactorMatrix,(V$4+1),FALSE)*$E600</f>
        <v>0</v>
      </c>
      <c r="W597" s="25">
        <f t="shared" ca="1" si="285"/>
        <v>0</v>
      </c>
      <c r="X597" s="25">
        <f ca="1">VLOOKUP(CONCATENATE($F597," ",$G597),AllocFactorMatrix,(X$4+1),FALSE)*$E600</f>
        <v>0</v>
      </c>
      <c r="Y597" s="25">
        <f ca="1">VLOOKUP(CONCATENATE($F597," ",$G597),AllocFactorMatrix,(Y$4+1),FALSE)*$E600</f>
        <v>0</v>
      </c>
      <c r="Z597" s="25">
        <f t="shared" ca="1" si="283"/>
        <v>0</v>
      </c>
      <c r="AA597" s="25">
        <f ca="1">VLOOKUP(CONCATENATE($F597," ",$G597),AllocFactorMatrix,(AA$4+1),FALSE)*$E600</f>
        <v>0</v>
      </c>
      <c r="AB597" s="25">
        <f ca="1">VLOOKUP(CONCATENATE($F597," ",$G597),AllocFactorMatrix,(AB$4+1),FALSE)*$E600</f>
        <v>0</v>
      </c>
      <c r="AC597" s="25">
        <f ca="1">VLOOKUP(CONCATENATE($F597," ",$G597),AllocFactorMatrix,(AC$4+1),FALSE)*$E600</f>
        <v>0</v>
      </c>
    </row>
    <row r="598" spans="5:29" hidden="1" outlineLevel="1">
      <c r="F598" s="61" t="str">
        <f>F600</f>
        <v>RB_GUP</v>
      </c>
      <c r="G598" s="20" t="str">
        <f>$G$13</f>
        <v>ENERGY</v>
      </c>
      <c r="H598" s="24">
        <f t="shared" ca="1" si="267"/>
        <v>0</v>
      </c>
      <c r="I598" s="25">
        <f ca="1">VLOOKUP(CONCATENATE($F598," ",$G598),AllocFactorMatrix,(I$4+1),FALSE)*$E600</f>
        <v>0</v>
      </c>
      <c r="J598" s="25">
        <f ca="1">VLOOKUP(CONCATENATE($F598," ",$G598),AllocFactorMatrix,(J$4+1),FALSE)*$E600</f>
        <v>0</v>
      </c>
      <c r="K598" s="25">
        <f ca="1">VLOOKUP(CONCATENATE($F598," ",$G598),AllocFactorMatrix,(K$4+1),FALSE)*$E600</f>
        <v>0</v>
      </c>
      <c r="L598" s="25">
        <f ca="1">VLOOKUP(CONCATENATE($F598," ",$G598),AllocFactorMatrix,(L$4+1),FALSE)*$E600</f>
        <v>0</v>
      </c>
      <c r="M598" s="25">
        <f t="shared" ca="1" si="282"/>
        <v>0</v>
      </c>
      <c r="N598" s="25">
        <f ca="1">VLOOKUP(CONCATENATE($F598," ",$G598),AllocFactorMatrix,(N$4+1),FALSE)*$E600</f>
        <v>0</v>
      </c>
      <c r="O598" s="25">
        <f ca="1">VLOOKUP(CONCATENATE($F598," ",$G598),AllocFactorMatrix,(O$4+1),FALSE)*$E600</f>
        <v>0</v>
      </c>
      <c r="P598" s="25">
        <f ca="1">VLOOKUP(CONCATENATE($F598," ",$G598),AllocFactorMatrix,(P$4+1),FALSE)*$E600</f>
        <v>0</v>
      </c>
      <c r="Q598" s="25">
        <f ca="1">VLOOKUP(CONCATENATE($F598," ",$G598),AllocFactorMatrix,(Q$4+1),FALSE)*$E600</f>
        <v>0</v>
      </c>
      <c r="R598" s="25">
        <f t="shared" ca="1" si="284"/>
        <v>0</v>
      </c>
      <c r="S598" s="25">
        <f ca="1">VLOOKUP(CONCATENATE($F598," ",$G598),AllocFactorMatrix,(S$4+1),FALSE)*$E600</f>
        <v>0</v>
      </c>
      <c r="T598" s="25">
        <f ca="1">VLOOKUP(CONCATENATE($F598," ",$G598),AllocFactorMatrix,(T$4+1),FALSE)*$E600</f>
        <v>0</v>
      </c>
      <c r="U598" s="25">
        <f ca="1">VLOOKUP(CONCATENATE($F598," ",$G598),AllocFactorMatrix,(U$4+1),FALSE)*$E600</f>
        <v>0</v>
      </c>
      <c r="V598" s="25">
        <f ca="1">VLOOKUP(CONCATENATE($F598," ",$G598),AllocFactorMatrix,(V$4+1),FALSE)*$E600</f>
        <v>0</v>
      </c>
      <c r="W598" s="25">
        <f t="shared" ca="1" si="285"/>
        <v>0</v>
      </c>
      <c r="X598" s="25">
        <f ca="1">VLOOKUP(CONCATENATE($F598," ",$G598),AllocFactorMatrix,(X$4+1),FALSE)*$E600</f>
        <v>0</v>
      </c>
      <c r="Y598" s="25">
        <f ca="1">VLOOKUP(CONCATENATE($F598," ",$G598),AllocFactorMatrix,(Y$4+1),FALSE)*$E600</f>
        <v>0</v>
      </c>
      <c r="Z598" s="25">
        <f t="shared" ca="1" si="283"/>
        <v>0</v>
      </c>
      <c r="AA598" s="25">
        <f ca="1">VLOOKUP(CONCATENATE($F598," ",$G598),AllocFactorMatrix,(AA$4+1),FALSE)*$E600</f>
        <v>0</v>
      </c>
      <c r="AB598" s="25">
        <f ca="1">VLOOKUP(CONCATENATE($F598," ",$G598),AllocFactorMatrix,(AB$4+1),FALSE)*$E600</f>
        <v>0</v>
      </c>
      <c r="AC598" s="25">
        <f ca="1">VLOOKUP(CONCATENATE($F598," ",$G598),AllocFactorMatrix,(AC$4+1),FALSE)*$E600</f>
        <v>0</v>
      </c>
    </row>
    <row r="599" spans="5:29" hidden="1" outlineLevel="1">
      <c r="F599" s="61" t="str">
        <f>F600</f>
        <v>RB_GUP</v>
      </c>
      <c r="G599" s="20" t="str">
        <f>$G$14</f>
        <v>CUSTOMER</v>
      </c>
      <c r="H599" s="24">
        <f t="shared" ca="1" si="267"/>
        <v>0</v>
      </c>
      <c r="I599" s="25">
        <f ca="1">VLOOKUP(CONCATENATE($F599," ",$G599),AllocFactorMatrix,(I$4+1),FALSE)*$E600</f>
        <v>0</v>
      </c>
      <c r="J599" s="25">
        <f ca="1">VLOOKUP(CONCATENATE($F599," ",$G599),AllocFactorMatrix,(J$4+1),FALSE)*$E600</f>
        <v>0</v>
      </c>
      <c r="K599" s="25">
        <f ca="1">VLOOKUP(CONCATENATE($F599," ",$G599),AllocFactorMatrix,(K$4+1),FALSE)*$E600</f>
        <v>0</v>
      </c>
      <c r="L599" s="25">
        <f ca="1">VLOOKUP(CONCATENATE($F599," ",$G599),AllocFactorMatrix,(L$4+1),FALSE)*$E600</f>
        <v>0</v>
      </c>
      <c r="M599" s="25">
        <f t="shared" ca="1" si="282"/>
        <v>0</v>
      </c>
      <c r="N599" s="25">
        <f ca="1">VLOOKUP(CONCATENATE($F599," ",$G599),AllocFactorMatrix,(N$4+1),FALSE)*$E600</f>
        <v>0</v>
      </c>
      <c r="O599" s="25">
        <f ca="1">VLOOKUP(CONCATENATE($F599," ",$G599),AllocFactorMatrix,(O$4+1),FALSE)*$E600</f>
        <v>0</v>
      </c>
      <c r="P599" s="25">
        <f ca="1">VLOOKUP(CONCATENATE($F599," ",$G599),AllocFactorMatrix,(P$4+1),FALSE)*$E600</f>
        <v>0</v>
      </c>
      <c r="Q599" s="25">
        <f ca="1">VLOOKUP(CONCATENATE($F599," ",$G599),AllocFactorMatrix,(Q$4+1),FALSE)*$E600</f>
        <v>0</v>
      </c>
      <c r="R599" s="25">
        <f t="shared" ca="1" si="284"/>
        <v>0</v>
      </c>
      <c r="S599" s="25">
        <f ca="1">VLOOKUP(CONCATENATE($F599," ",$G599),AllocFactorMatrix,(S$4+1),FALSE)*$E600</f>
        <v>0</v>
      </c>
      <c r="T599" s="25">
        <f ca="1">VLOOKUP(CONCATENATE($F599," ",$G599),AllocFactorMatrix,(T$4+1),FALSE)*$E600</f>
        <v>0</v>
      </c>
      <c r="U599" s="25">
        <f ca="1">VLOOKUP(CONCATENATE($F599," ",$G599),AllocFactorMatrix,(U$4+1),FALSE)*$E600</f>
        <v>0</v>
      </c>
      <c r="V599" s="25">
        <f ca="1">VLOOKUP(CONCATENATE($F599," ",$G599),AllocFactorMatrix,(V$4+1),FALSE)*$E600</f>
        <v>0</v>
      </c>
      <c r="W599" s="25">
        <f t="shared" ca="1" si="285"/>
        <v>0</v>
      </c>
      <c r="X599" s="25">
        <f ca="1">VLOOKUP(CONCATENATE($F599," ",$G599),AllocFactorMatrix,(X$4+1),FALSE)*$E600</f>
        <v>0</v>
      </c>
      <c r="Y599" s="25">
        <f ca="1">VLOOKUP(CONCATENATE($F599," ",$G599),AllocFactorMatrix,(Y$4+1),FALSE)*$E600</f>
        <v>0</v>
      </c>
      <c r="Z599" s="25">
        <f t="shared" ca="1" si="283"/>
        <v>0</v>
      </c>
      <c r="AA599" s="25">
        <f ca="1">VLOOKUP(CONCATENATE($F599," ",$G599),AllocFactorMatrix,(AA$4+1),FALSE)*$E600</f>
        <v>0</v>
      </c>
      <c r="AB599" s="25">
        <f ca="1">VLOOKUP(CONCATENATE($F599," ",$G599),AllocFactorMatrix,(AB$4+1),FALSE)*$E600</f>
        <v>0</v>
      </c>
      <c r="AC599" s="25">
        <f ca="1">VLOOKUP(CONCATENATE($F599," ",$G599),AllocFactorMatrix,(AC$4+1),FALSE)*$E600</f>
        <v>0</v>
      </c>
    </row>
    <row r="600" spans="5:29" collapsed="1">
      <c r="E600" s="22">
        <v>0</v>
      </c>
      <c r="F600" s="61" t="str">
        <f>+F2177</f>
        <v>RB_GUP</v>
      </c>
      <c r="G600" s="20" t="str">
        <f>$G$15</f>
        <v>TOTAL</v>
      </c>
      <c r="H600" s="24">
        <f t="shared" ca="1" si="267"/>
        <v>0</v>
      </c>
      <c r="I600" s="25">
        <f ca="1">VLOOKUP(CONCATENATE($F600," ",$G600),AllocFactorMatrix,(I$4+1),FALSE)*$E600</f>
        <v>0</v>
      </c>
      <c r="J600" s="25">
        <f ca="1">VLOOKUP(CONCATENATE($F600," ",$G600),AllocFactorMatrix,(J$4+1),FALSE)*$E600</f>
        <v>0</v>
      </c>
      <c r="K600" s="25">
        <f ca="1">VLOOKUP(CONCATENATE($F600," ",$G600),AllocFactorMatrix,(K$4+1),FALSE)*$E600</f>
        <v>0</v>
      </c>
      <c r="L600" s="25">
        <f ca="1">VLOOKUP(CONCATENATE($F600," ",$G600),AllocFactorMatrix,(L$4+1),FALSE)*$E600</f>
        <v>0</v>
      </c>
      <c r="M600" s="25">
        <f t="shared" ca="1" si="282"/>
        <v>0</v>
      </c>
      <c r="N600" s="25">
        <f ca="1">VLOOKUP(CONCATENATE($F600," ",$G600),AllocFactorMatrix,(N$4+1),FALSE)*$E600</f>
        <v>0</v>
      </c>
      <c r="O600" s="25">
        <f ca="1">VLOOKUP(CONCATENATE($F600," ",$G600),AllocFactorMatrix,(O$4+1),FALSE)*$E600</f>
        <v>0</v>
      </c>
      <c r="P600" s="25">
        <f ca="1">VLOOKUP(CONCATENATE($F600," ",$G600),AllocFactorMatrix,(P$4+1),FALSE)*$E600</f>
        <v>0</v>
      </c>
      <c r="Q600" s="25">
        <f ca="1">VLOOKUP(CONCATENATE($F600," ",$G600),AllocFactorMatrix,(Q$4+1),FALSE)*$E600</f>
        <v>0</v>
      </c>
      <c r="R600" s="25">
        <f t="shared" ca="1" si="284"/>
        <v>0</v>
      </c>
      <c r="S600" s="25">
        <f ca="1">VLOOKUP(CONCATENATE($F600," ",$G600),AllocFactorMatrix,(S$4+1),FALSE)*$E600</f>
        <v>0</v>
      </c>
      <c r="T600" s="25">
        <f ca="1">VLOOKUP(CONCATENATE($F600," ",$G600),AllocFactorMatrix,(T$4+1),FALSE)*$E600</f>
        <v>0</v>
      </c>
      <c r="U600" s="25">
        <f ca="1">VLOOKUP(CONCATENATE($F600," ",$G600),AllocFactorMatrix,(U$4+1),FALSE)*$E600</f>
        <v>0</v>
      </c>
      <c r="V600" s="25">
        <f ca="1">VLOOKUP(CONCATENATE($F600," ",$G600),AllocFactorMatrix,(V$4+1),FALSE)*$E600</f>
        <v>0</v>
      </c>
      <c r="W600" s="25">
        <f t="shared" ca="1" si="285"/>
        <v>0</v>
      </c>
      <c r="X600" s="25">
        <f ca="1">VLOOKUP(CONCATENATE($F600," ",$G600),AllocFactorMatrix,(X$4+1),FALSE)*$E600</f>
        <v>0</v>
      </c>
      <c r="Y600" s="25">
        <f ca="1">VLOOKUP(CONCATENATE($F600," ",$G600),AllocFactorMatrix,(Y$4+1),FALSE)*$E600</f>
        <v>0</v>
      </c>
      <c r="Z600" s="25">
        <f t="shared" ca="1" si="283"/>
        <v>0</v>
      </c>
      <c r="AA600" s="25">
        <f ca="1">VLOOKUP(CONCATENATE($F600," ",$G600),AllocFactorMatrix,(AA$4+1),FALSE)*$E600</f>
        <v>0</v>
      </c>
      <c r="AB600" s="25">
        <f ca="1">VLOOKUP(CONCATENATE($F600," ",$G600),AllocFactorMatrix,(AB$4+1),FALSE)*$E600</f>
        <v>0</v>
      </c>
      <c r="AC600" s="25">
        <f ca="1">VLOOKUP(CONCATENATE($F600," ",$G600),AllocFactorMatrix,(AC$4+1),FALSE)*$E600</f>
        <v>0</v>
      </c>
    </row>
    <row r="601" spans="5:29" hidden="1" outlineLevel="1">
      <c r="F601" s="61" t="str">
        <f>F608</f>
        <v>TOTOHLINES</v>
      </c>
      <c r="G601" s="20" t="str">
        <f>$G$8</f>
        <v>PRODUCTION</v>
      </c>
      <c r="H601" s="24">
        <f t="shared" si="267"/>
        <v>0</v>
      </c>
      <c r="I601" s="25">
        <f>VLOOKUP(CONCATENATE($F601," ",$G601),AllocFactorMatrix,(I$4+1),FALSE)*$E608</f>
        <v>0</v>
      </c>
      <c r="J601" s="25">
        <f>VLOOKUP(CONCATENATE($F601," ",$G601),AllocFactorMatrix,(J$4+1),FALSE)*$E608</f>
        <v>0</v>
      </c>
      <c r="K601" s="25">
        <f>VLOOKUP(CONCATENATE($F601," ",$G601),AllocFactorMatrix,(K$4+1),FALSE)*$E608</f>
        <v>0</v>
      </c>
      <c r="L601" s="25">
        <f>VLOOKUP(CONCATENATE($F601," ",$G601),AllocFactorMatrix,(L$4+1),FALSE)*$E608</f>
        <v>0</v>
      </c>
      <c r="M601" s="25">
        <f t="shared" ref="M601:M608" si="286">SUBTOTAL(9,J601:L601)</f>
        <v>0</v>
      </c>
      <c r="N601" s="25">
        <f>VLOOKUP(CONCATENATE($F601," ",$G601),AllocFactorMatrix,(N$4+1),FALSE)*$E608</f>
        <v>0</v>
      </c>
      <c r="O601" s="25">
        <f>VLOOKUP(CONCATENATE($F601," ",$G601),AllocFactorMatrix,(O$4+1),FALSE)*$E608</f>
        <v>0</v>
      </c>
      <c r="P601" s="25">
        <f>VLOOKUP(CONCATENATE($F601," ",$G601),AllocFactorMatrix,(P$4+1),FALSE)*$E608</f>
        <v>0</v>
      </c>
      <c r="Q601" s="25">
        <f>VLOOKUP(CONCATENATE($F601," ",$G601),AllocFactorMatrix,(Q$4+1),FALSE)*$E608</f>
        <v>0</v>
      </c>
      <c r="R601" s="25">
        <f>SUBTOTAL(9,N601:Q601)</f>
        <v>0</v>
      </c>
      <c r="S601" s="25">
        <f>VLOOKUP(CONCATENATE($F601," ",$G601),AllocFactorMatrix,(S$4+1),FALSE)*$E608</f>
        <v>0</v>
      </c>
      <c r="T601" s="25">
        <f>VLOOKUP(CONCATENATE($F601," ",$G601),AllocFactorMatrix,(T$4+1),FALSE)*$E608</f>
        <v>0</v>
      </c>
      <c r="U601" s="25">
        <f>VLOOKUP(CONCATENATE($F601," ",$G601),AllocFactorMatrix,(U$4+1),FALSE)*$E608</f>
        <v>0</v>
      </c>
      <c r="V601" s="25">
        <f>VLOOKUP(CONCATENATE($F601," ",$G601),AllocFactorMatrix,(V$4+1),FALSE)*$E608</f>
        <v>0</v>
      </c>
      <c r="W601" s="25">
        <f>SUBTOTAL(9,S601:V601)</f>
        <v>0</v>
      </c>
      <c r="X601" s="25">
        <f>VLOOKUP(CONCATENATE($F601," ",$G601),AllocFactorMatrix,(X$4+1),FALSE)*$E608</f>
        <v>0</v>
      </c>
      <c r="Y601" s="25">
        <f>VLOOKUP(CONCATENATE($F601," ",$G601),AllocFactorMatrix,(Y$4+1),FALSE)*$E608</f>
        <v>0</v>
      </c>
      <c r="Z601" s="25">
        <f t="shared" ref="Z601:Z608" si="287">SUBTOTAL(9,X601:Y601)</f>
        <v>0</v>
      </c>
      <c r="AA601" s="25">
        <f>VLOOKUP(CONCATENATE($F601," ",$G601),AllocFactorMatrix,(AA$4+1),FALSE)*$E608</f>
        <v>0</v>
      </c>
      <c r="AB601" s="25">
        <f>VLOOKUP(CONCATENATE($F601," ",$G601),AllocFactorMatrix,(AB$4+1),FALSE)*$E608</f>
        <v>0</v>
      </c>
      <c r="AC601" s="25">
        <f>VLOOKUP(CONCATENATE($F601," ",$G601),AllocFactorMatrix,(AC$4+1),FALSE)*$E608</f>
        <v>0</v>
      </c>
    </row>
    <row r="602" spans="5:29" hidden="1" outlineLevel="1">
      <c r="F602" s="61" t="str">
        <f>F608</f>
        <v>TOTOHLINES</v>
      </c>
      <c r="G602" s="20" t="str">
        <f>$G$9</f>
        <v>BULKTRAN</v>
      </c>
      <c r="H602" s="24">
        <f t="shared" si="267"/>
        <v>0</v>
      </c>
      <c r="I602" s="25">
        <f>VLOOKUP(CONCATENATE($F602," ",$G602),AllocFactorMatrix,(I$4+1),FALSE)*$E608</f>
        <v>0</v>
      </c>
      <c r="J602" s="25">
        <f>VLOOKUP(CONCATENATE($F602," ",$G602),AllocFactorMatrix,(J$4+1),FALSE)*$E608</f>
        <v>0</v>
      </c>
      <c r="K602" s="25">
        <f>VLOOKUP(CONCATENATE($F602," ",$G602),AllocFactorMatrix,(K$4+1),FALSE)*$E608</f>
        <v>0</v>
      </c>
      <c r="L602" s="25">
        <f>VLOOKUP(CONCATENATE($F602," ",$G602),AllocFactorMatrix,(L$4+1),FALSE)*$E608</f>
        <v>0</v>
      </c>
      <c r="M602" s="25">
        <f t="shared" si="286"/>
        <v>0</v>
      </c>
      <c r="N602" s="25">
        <f>VLOOKUP(CONCATENATE($F602," ",$G602),AllocFactorMatrix,(N$4+1),FALSE)*$E608</f>
        <v>0</v>
      </c>
      <c r="O602" s="25">
        <f>VLOOKUP(CONCATENATE($F602," ",$G602),AllocFactorMatrix,(O$4+1),FALSE)*$E608</f>
        <v>0</v>
      </c>
      <c r="P602" s="25">
        <f>VLOOKUP(CONCATENATE($F602," ",$G602),AllocFactorMatrix,(P$4+1),FALSE)*$E608</f>
        <v>0</v>
      </c>
      <c r="Q602" s="25">
        <f>VLOOKUP(CONCATENATE($F602," ",$G602),AllocFactorMatrix,(Q$4+1),FALSE)*$E608</f>
        <v>0</v>
      </c>
      <c r="R602" s="25">
        <f t="shared" ref="R602:R608" si="288">SUBTOTAL(9,N602:Q602)</f>
        <v>0</v>
      </c>
      <c r="S602" s="25">
        <f>VLOOKUP(CONCATENATE($F602," ",$G602),AllocFactorMatrix,(S$4+1),FALSE)*$E608</f>
        <v>0</v>
      </c>
      <c r="T602" s="25">
        <f>VLOOKUP(CONCATENATE($F602," ",$G602),AllocFactorMatrix,(T$4+1),FALSE)*$E608</f>
        <v>0</v>
      </c>
      <c r="U602" s="25">
        <f>VLOOKUP(CONCATENATE($F602," ",$G602),AllocFactorMatrix,(U$4+1),FALSE)*$E608</f>
        <v>0</v>
      </c>
      <c r="V602" s="25">
        <f>VLOOKUP(CONCATENATE($F602," ",$G602),AllocFactorMatrix,(V$4+1),FALSE)*$E608</f>
        <v>0</v>
      </c>
      <c r="W602" s="25">
        <f t="shared" ref="W602:W608" si="289">SUBTOTAL(9,S602:V602)</f>
        <v>0</v>
      </c>
      <c r="X602" s="25">
        <f>VLOOKUP(CONCATENATE($F602," ",$G602),AllocFactorMatrix,(X$4+1),FALSE)*$E608</f>
        <v>0</v>
      </c>
      <c r="Y602" s="25">
        <f>VLOOKUP(CONCATENATE($F602," ",$G602),AllocFactorMatrix,(Y$4+1),FALSE)*$E608</f>
        <v>0</v>
      </c>
      <c r="Z602" s="25">
        <f t="shared" si="287"/>
        <v>0</v>
      </c>
      <c r="AA602" s="25">
        <f>VLOOKUP(CONCATENATE($F602," ",$G602),AllocFactorMatrix,(AA$4+1),FALSE)*$E608</f>
        <v>0</v>
      </c>
      <c r="AB602" s="25">
        <f>VLOOKUP(CONCATENATE($F602," ",$G602),AllocFactorMatrix,(AB$4+1),FALSE)*$E608</f>
        <v>0</v>
      </c>
      <c r="AC602" s="25">
        <f>VLOOKUP(CONCATENATE($F602," ",$G602),AllocFactorMatrix,(AC$4+1),FALSE)*$E608</f>
        <v>0</v>
      </c>
    </row>
    <row r="603" spans="5:29" hidden="1" outlineLevel="1">
      <c r="F603" s="61" t="str">
        <f>F608</f>
        <v>TOTOHLINES</v>
      </c>
      <c r="G603" s="20" t="str">
        <f>$G$10</f>
        <v>SUBTRAN</v>
      </c>
      <c r="H603" s="24">
        <f t="shared" si="267"/>
        <v>0</v>
      </c>
      <c r="I603" s="25">
        <f>VLOOKUP(CONCATENATE($F603," ",$G603),AllocFactorMatrix,(I$4+1),FALSE)*$E608</f>
        <v>0</v>
      </c>
      <c r="J603" s="25">
        <f>VLOOKUP(CONCATENATE($F603," ",$G603),AllocFactorMatrix,(J$4+1),FALSE)*$E608</f>
        <v>0</v>
      </c>
      <c r="K603" s="25">
        <f>VLOOKUP(CONCATENATE($F603," ",$G603),AllocFactorMatrix,(K$4+1),FALSE)*$E608</f>
        <v>0</v>
      </c>
      <c r="L603" s="25">
        <f>VLOOKUP(CONCATENATE($F603," ",$G603),AllocFactorMatrix,(L$4+1),FALSE)*$E608</f>
        <v>0</v>
      </c>
      <c r="M603" s="25">
        <f t="shared" si="286"/>
        <v>0</v>
      </c>
      <c r="N603" s="25">
        <f>VLOOKUP(CONCATENATE($F603," ",$G603),AllocFactorMatrix,(N$4+1),FALSE)*$E608</f>
        <v>0</v>
      </c>
      <c r="O603" s="25">
        <f>VLOOKUP(CONCATENATE($F603," ",$G603),AllocFactorMatrix,(O$4+1),FALSE)*$E608</f>
        <v>0</v>
      </c>
      <c r="P603" s="25">
        <f>VLOOKUP(CONCATENATE($F603," ",$G603),AllocFactorMatrix,(P$4+1),FALSE)*$E608</f>
        <v>0</v>
      </c>
      <c r="Q603" s="25">
        <f>VLOOKUP(CONCATENATE($F603," ",$G603),AllocFactorMatrix,(Q$4+1),FALSE)*$E608</f>
        <v>0</v>
      </c>
      <c r="R603" s="25">
        <f t="shared" si="288"/>
        <v>0</v>
      </c>
      <c r="S603" s="25">
        <f>VLOOKUP(CONCATENATE($F603," ",$G603),AllocFactorMatrix,(S$4+1),FALSE)*$E608</f>
        <v>0</v>
      </c>
      <c r="T603" s="25">
        <f>VLOOKUP(CONCATENATE($F603," ",$G603),AllocFactorMatrix,(T$4+1),FALSE)*$E608</f>
        <v>0</v>
      </c>
      <c r="U603" s="25">
        <f>VLOOKUP(CONCATENATE($F603," ",$G603),AllocFactorMatrix,(U$4+1),FALSE)*$E608</f>
        <v>0</v>
      </c>
      <c r="V603" s="25">
        <f>VLOOKUP(CONCATENATE($F603," ",$G603),AllocFactorMatrix,(V$4+1),FALSE)*$E608</f>
        <v>0</v>
      </c>
      <c r="W603" s="25">
        <f t="shared" si="289"/>
        <v>0</v>
      </c>
      <c r="X603" s="25">
        <f>VLOOKUP(CONCATENATE($F603," ",$G603),AllocFactorMatrix,(X$4+1),FALSE)*$E608</f>
        <v>0</v>
      </c>
      <c r="Y603" s="25">
        <f>VLOOKUP(CONCATENATE($F603," ",$G603),AllocFactorMatrix,(Y$4+1),FALSE)*$E608</f>
        <v>0</v>
      </c>
      <c r="Z603" s="25">
        <f t="shared" si="287"/>
        <v>0</v>
      </c>
      <c r="AA603" s="25">
        <f>VLOOKUP(CONCATENATE($F603," ",$G603),AllocFactorMatrix,(AA$4+1),FALSE)*$E608</f>
        <v>0</v>
      </c>
      <c r="AB603" s="25">
        <f>VLOOKUP(CONCATENATE($F603," ",$G603),AllocFactorMatrix,(AB$4+1),FALSE)*$E608</f>
        <v>0</v>
      </c>
      <c r="AC603" s="25">
        <f>VLOOKUP(CONCATENATE($F603," ",$G603),AllocFactorMatrix,(AC$4+1),FALSE)*$E608</f>
        <v>0</v>
      </c>
    </row>
    <row r="604" spans="5:29" hidden="1" outlineLevel="1">
      <c r="F604" s="61" t="str">
        <f>F608</f>
        <v>TOTOHLINES</v>
      </c>
      <c r="G604" s="20" t="str">
        <f>$G$11</f>
        <v>DISTPRI</v>
      </c>
      <c r="H604" s="24">
        <f t="shared" si="267"/>
        <v>0</v>
      </c>
      <c r="I604" s="25">
        <f>VLOOKUP(CONCATENATE($F604," ",$G604),AllocFactorMatrix,(I$4+1),FALSE)*$E608</f>
        <v>0</v>
      </c>
      <c r="J604" s="25">
        <f>VLOOKUP(CONCATENATE($F604," ",$G604),AllocFactorMatrix,(J$4+1),FALSE)*$E608</f>
        <v>0</v>
      </c>
      <c r="K604" s="25">
        <f>VLOOKUP(CONCATENATE($F604," ",$G604),AllocFactorMatrix,(K$4+1),FALSE)*$E608</f>
        <v>0</v>
      </c>
      <c r="L604" s="25">
        <f>VLOOKUP(CONCATENATE($F604," ",$G604),AllocFactorMatrix,(L$4+1),FALSE)*$E608</f>
        <v>0</v>
      </c>
      <c r="M604" s="25">
        <f t="shared" si="286"/>
        <v>0</v>
      </c>
      <c r="N604" s="25">
        <f>VLOOKUP(CONCATENATE($F604," ",$G604),AllocFactorMatrix,(N$4+1),FALSE)*$E608</f>
        <v>0</v>
      </c>
      <c r="O604" s="25">
        <f>VLOOKUP(CONCATENATE($F604," ",$G604),AllocFactorMatrix,(O$4+1),FALSE)*$E608</f>
        <v>0</v>
      </c>
      <c r="P604" s="25">
        <f>VLOOKUP(CONCATENATE($F604," ",$G604),AllocFactorMatrix,(P$4+1),FALSE)*$E608</f>
        <v>0</v>
      </c>
      <c r="Q604" s="25">
        <f>VLOOKUP(CONCATENATE($F604," ",$G604),AllocFactorMatrix,(Q$4+1),FALSE)*$E608</f>
        <v>0</v>
      </c>
      <c r="R604" s="25">
        <f t="shared" si="288"/>
        <v>0</v>
      </c>
      <c r="S604" s="25">
        <f>VLOOKUP(CONCATENATE($F604," ",$G604),AllocFactorMatrix,(S$4+1),FALSE)*$E608</f>
        <v>0</v>
      </c>
      <c r="T604" s="25">
        <f>VLOOKUP(CONCATENATE($F604," ",$G604),AllocFactorMatrix,(T$4+1),FALSE)*$E608</f>
        <v>0</v>
      </c>
      <c r="U604" s="25">
        <f>VLOOKUP(CONCATENATE($F604," ",$G604),AllocFactorMatrix,(U$4+1),FALSE)*$E608</f>
        <v>0</v>
      </c>
      <c r="V604" s="25">
        <f>VLOOKUP(CONCATENATE($F604," ",$G604),AllocFactorMatrix,(V$4+1),FALSE)*$E608</f>
        <v>0</v>
      </c>
      <c r="W604" s="25">
        <f t="shared" si="289"/>
        <v>0</v>
      </c>
      <c r="X604" s="25">
        <f>VLOOKUP(CONCATENATE($F604," ",$G604),AllocFactorMatrix,(X$4+1),FALSE)*$E608</f>
        <v>0</v>
      </c>
      <c r="Y604" s="25">
        <f>VLOOKUP(CONCATENATE($F604," ",$G604),AllocFactorMatrix,(Y$4+1),FALSE)*$E608</f>
        <v>0</v>
      </c>
      <c r="Z604" s="25">
        <f t="shared" si="287"/>
        <v>0</v>
      </c>
      <c r="AA604" s="25">
        <f>VLOOKUP(CONCATENATE($F604," ",$G604),AllocFactorMatrix,(AA$4+1),FALSE)*$E608</f>
        <v>0</v>
      </c>
      <c r="AB604" s="25">
        <f>VLOOKUP(CONCATENATE($F604," ",$G604),AllocFactorMatrix,(AB$4+1),FALSE)*$E608</f>
        <v>0</v>
      </c>
      <c r="AC604" s="25">
        <f>VLOOKUP(CONCATENATE($F604," ",$G604),AllocFactorMatrix,(AC$4+1),FALSE)*$E608</f>
        <v>0</v>
      </c>
    </row>
    <row r="605" spans="5:29" hidden="1" outlineLevel="1">
      <c r="F605" s="61" t="str">
        <f>F608</f>
        <v>TOTOHLINES</v>
      </c>
      <c r="G605" s="20" t="str">
        <f>$G$12</f>
        <v>DISTSEC</v>
      </c>
      <c r="H605" s="24">
        <f t="shared" si="267"/>
        <v>0</v>
      </c>
      <c r="I605" s="25">
        <f>VLOOKUP(CONCATENATE($F605," ",$G605),AllocFactorMatrix,(I$4+1),FALSE)*$E608</f>
        <v>0</v>
      </c>
      <c r="J605" s="25">
        <f>VLOOKUP(CONCATENATE($F605," ",$G605),AllocFactorMatrix,(J$4+1),FALSE)*$E608</f>
        <v>0</v>
      </c>
      <c r="K605" s="25">
        <f>VLOOKUP(CONCATENATE($F605," ",$G605),AllocFactorMatrix,(K$4+1),FALSE)*$E608</f>
        <v>0</v>
      </c>
      <c r="L605" s="25">
        <f>VLOOKUP(CONCATENATE($F605," ",$G605),AllocFactorMatrix,(L$4+1),FALSE)*$E608</f>
        <v>0</v>
      </c>
      <c r="M605" s="25">
        <f t="shared" si="286"/>
        <v>0</v>
      </c>
      <c r="N605" s="25">
        <f>VLOOKUP(CONCATENATE($F605," ",$G605),AllocFactorMatrix,(N$4+1),FALSE)*$E608</f>
        <v>0</v>
      </c>
      <c r="O605" s="25">
        <f>VLOOKUP(CONCATENATE($F605," ",$G605),AllocFactorMatrix,(O$4+1),FALSE)*$E608</f>
        <v>0</v>
      </c>
      <c r="P605" s="25">
        <f>VLOOKUP(CONCATENATE($F605," ",$G605),AllocFactorMatrix,(P$4+1),FALSE)*$E608</f>
        <v>0</v>
      </c>
      <c r="Q605" s="25">
        <f>VLOOKUP(CONCATENATE($F605," ",$G605),AllocFactorMatrix,(Q$4+1),FALSE)*$E608</f>
        <v>0</v>
      </c>
      <c r="R605" s="25">
        <f t="shared" si="288"/>
        <v>0</v>
      </c>
      <c r="S605" s="25">
        <f>VLOOKUP(CONCATENATE($F605," ",$G605),AllocFactorMatrix,(S$4+1),FALSE)*$E608</f>
        <v>0</v>
      </c>
      <c r="T605" s="25">
        <f>VLOOKUP(CONCATENATE($F605," ",$G605),AllocFactorMatrix,(T$4+1),FALSE)*$E608</f>
        <v>0</v>
      </c>
      <c r="U605" s="25">
        <f>VLOOKUP(CONCATENATE($F605," ",$G605),AllocFactorMatrix,(U$4+1),FALSE)*$E608</f>
        <v>0</v>
      </c>
      <c r="V605" s="25">
        <f>VLOOKUP(CONCATENATE($F605," ",$G605),AllocFactorMatrix,(V$4+1),FALSE)*$E608</f>
        <v>0</v>
      </c>
      <c r="W605" s="25">
        <f t="shared" si="289"/>
        <v>0</v>
      </c>
      <c r="X605" s="25">
        <f>VLOOKUP(CONCATENATE($F605," ",$G605),AllocFactorMatrix,(X$4+1),FALSE)*$E608</f>
        <v>0</v>
      </c>
      <c r="Y605" s="25">
        <f>VLOOKUP(CONCATENATE($F605," ",$G605),AllocFactorMatrix,(Y$4+1),FALSE)*$E608</f>
        <v>0</v>
      </c>
      <c r="Z605" s="25">
        <f t="shared" si="287"/>
        <v>0</v>
      </c>
      <c r="AA605" s="25">
        <f>VLOOKUP(CONCATENATE($F605," ",$G605),AllocFactorMatrix,(AA$4+1),FALSE)*$E608</f>
        <v>0</v>
      </c>
      <c r="AB605" s="25">
        <f>VLOOKUP(CONCATENATE($F605," ",$G605),AllocFactorMatrix,(AB$4+1),FALSE)*$E608</f>
        <v>0</v>
      </c>
      <c r="AC605" s="25">
        <f>VLOOKUP(CONCATENATE($F605," ",$G605),AllocFactorMatrix,(AC$4+1),FALSE)*$E608</f>
        <v>0</v>
      </c>
    </row>
    <row r="606" spans="5:29" hidden="1" outlineLevel="1">
      <c r="F606" s="61" t="str">
        <f>F608</f>
        <v>TOTOHLINES</v>
      </c>
      <c r="G606" s="20" t="str">
        <f>$G$13</f>
        <v>ENERGY</v>
      </c>
      <c r="H606" s="24">
        <f t="shared" si="267"/>
        <v>0</v>
      </c>
      <c r="I606" s="25">
        <f>VLOOKUP(CONCATENATE($F606," ",$G606),AllocFactorMatrix,(I$4+1),FALSE)*$E608</f>
        <v>0</v>
      </c>
      <c r="J606" s="25">
        <f>VLOOKUP(CONCATENATE($F606," ",$G606),AllocFactorMatrix,(J$4+1),FALSE)*$E608</f>
        <v>0</v>
      </c>
      <c r="K606" s="25">
        <f>VLOOKUP(CONCATENATE($F606," ",$G606),AllocFactorMatrix,(K$4+1),FALSE)*$E608</f>
        <v>0</v>
      </c>
      <c r="L606" s="25">
        <f>VLOOKUP(CONCATENATE($F606," ",$G606),AllocFactorMatrix,(L$4+1),FALSE)*$E608</f>
        <v>0</v>
      </c>
      <c r="M606" s="25">
        <f t="shared" si="286"/>
        <v>0</v>
      </c>
      <c r="N606" s="25">
        <f>VLOOKUP(CONCATENATE($F606," ",$G606),AllocFactorMatrix,(N$4+1),FALSE)*$E608</f>
        <v>0</v>
      </c>
      <c r="O606" s="25">
        <f>VLOOKUP(CONCATENATE($F606," ",$G606),AllocFactorMatrix,(O$4+1),FALSE)*$E608</f>
        <v>0</v>
      </c>
      <c r="P606" s="25">
        <f>VLOOKUP(CONCATENATE($F606," ",$G606),AllocFactorMatrix,(P$4+1),FALSE)*$E608</f>
        <v>0</v>
      </c>
      <c r="Q606" s="25">
        <f>VLOOKUP(CONCATENATE($F606," ",$G606),AllocFactorMatrix,(Q$4+1),FALSE)*$E608</f>
        <v>0</v>
      </c>
      <c r="R606" s="25">
        <f t="shared" si="288"/>
        <v>0</v>
      </c>
      <c r="S606" s="25">
        <f>VLOOKUP(CONCATENATE($F606," ",$G606),AllocFactorMatrix,(S$4+1),FALSE)*$E608</f>
        <v>0</v>
      </c>
      <c r="T606" s="25">
        <f>VLOOKUP(CONCATENATE($F606," ",$G606),AllocFactorMatrix,(T$4+1),FALSE)*$E608</f>
        <v>0</v>
      </c>
      <c r="U606" s="25">
        <f>VLOOKUP(CONCATENATE($F606," ",$G606),AllocFactorMatrix,(U$4+1),FALSE)*$E608</f>
        <v>0</v>
      </c>
      <c r="V606" s="25">
        <f>VLOOKUP(CONCATENATE($F606," ",$G606),AllocFactorMatrix,(V$4+1),FALSE)*$E608</f>
        <v>0</v>
      </c>
      <c r="W606" s="25">
        <f t="shared" si="289"/>
        <v>0</v>
      </c>
      <c r="X606" s="25">
        <f>VLOOKUP(CONCATENATE($F606," ",$G606),AllocFactorMatrix,(X$4+1),FALSE)*$E608</f>
        <v>0</v>
      </c>
      <c r="Y606" s="25">
        <f>VLOOKUP(CONCATENATE($F606," ",$G606),AllocFactorMatrix,(Y$4+1),FALSE)*$E608</f>
        <v>0</v>
      </c>
      <c r="Z606" s="25">
        <f t="shared" si="287"/>
        <v>0</v>
      </c>
      <c r="AA606" s="25">
        <f>VLOOKUP(CONCATENATE($F606," ",$G606),AllocFactorMatrix,(AA$4+1),FALSE)*$E608</f>
        <v>0</v>
      </c>
      <c r="AB606" s="25">
        <f>VLOOKUP(CONCATENATE($F606," ",$G606),AllocFactorMatrix,(AB$4+1),FALSE)*$E608</f>
        <v>0</v>
      </c>
      <c r="AC606" s="25">
        <f>VLOOKUP(CONCATENATE($F606," ",$G606),AllocFactorMatrix,(AC$4+1),FALSE)*$E608</f>
        <v>0</v>
      </c>
    </row>
    <row r="607" spans="5:29" hidden="1" outlineLevel="1">
      <c r="F607" s="61" t="str">
        <f>F608</f>
        <v>TOTOHLINES</v>
      </c>
      <c r="G607" s="20" t="str">
        <f>$G$14</f>
        <v>CUSTOMER</v>
      </c>
      <c r="H607" s="24">
        <f t="shared" si="267"/>
        <v>0</v>
      </c>
      <c r="I607" s="25">
        <f>VLOOKUP(CONCATENATE($F607," ",$G607),AllocFactorMatrix,(I$4+1),FALSE)*$E608</f>
        <v>0</v>
      </c>
      <c r="J607" s="25">
        <f>VLOOKUP(CONCATENATE($F607," ",$G607),AllocFactorMatrix,(J$4+1),FALSE)*$E608</f>
        <v>0</v>
      </c>
      <c r="K607" s="25">
        <f>VLOOKUP(CONCATENATE($F607," ",$G607),AllocFactorMatrix,(K$4+1),FALSE)*$E608</f>
        <v>0</v>
      </c>
      <c r="L607" s="25">
        <f>VLOOKUP(CONCATENATE($F607," ",$G607),AllocFactorMatrix,(L$4+1),FALSE)*$E608</f>
        <v>0</v>
      </c>
      <c r="M607" s="25">
        <f t="shared" si="286"/>
        <v>0</v>
      </c>
      <c r="N607" s="25">
        <f>VLOOKUP(CONCATENATE($F607," ",$G607),AllocFactorMatrix,(N$4+1),FALSE)*$E608</f>
        <v>0</v>
      </c>
      <c r="O607" s="25">
        <f>VLOOKUP(CONCATENATE($F607," ",$G607),AllocFactorMatrix,(O$4+1),FALSE)*$E608</f>
        <v>0</v>
      </c>
      <c r="P607" s="25">
        <f>VLOOKUP(CONCATENATE($F607," ",$G607),AllocFactorMatrix,(P$4+1),FALSE)*$E608</f>
        <v>0</v>
      </c>
      <c r="Q607" s="25">
        <f>VLOOKUP(CONCATENATE($F607," ",$G607),AllocFactorMatrix,(Q$4+1),FALSE)*$E608</f>
        <v>0</v>
      </c>
      <c r="R607" s="25">
        <f t="shared" si="288"/>
        <v>0</v>
      </c>
      <c r="S607" s="25">
        <f>VLOOKUP(CONCATENATE($F607," ",$G607),AllocFactorMatrix,(S$4+1),FALSE)*$E608</f>
        <v>0</v>
      </c>
      <c r="T607" s="25">
        <f>VLOOKUP(CONCATENATE($F607," ",$G607),AllocFactorMatrix,(T$4+1),FALSE)*$E608</f>
        <v>0</v>
      </c>
      <c r="U607" s="25">
        <f>VLOOKUP(CONCATENATE($F607," ",$G607),AllocFactorMatrix,(U$4+1),FALSE)*$E608</f>
        <v>0</v>
      </c>
      <c r="V607" s="25">
        <f>VLOOKUP(CONCATENATE($F607," ",$G607),AllocFactorMatrix,(V$4+1),FALSE)*$E608</f>
        <v>0</v>
      </c>
      <c r="W607" s="25">
        <f t="shared" si="289"/>
        <v>0</v>
      </c>
      <c r="X607" s="25">
        <f>VLOOKUP(CONCATENATE($F607," ",$G607),AllocFactorMatrix,(X$4+1),FALSE)*$E608</f>
        <v>0</v>
      </c>
      <c r="Y607" s="25">
        <f>VLOOKUP(CONCATENATE($F607," ",$G607),AllocFactorMatrix,(Y$4+1),FALSE)*$E608</f>
        <v>0</v>
      </c>
      <c r="Z607" s="25">
        <f t="shared" si="287"/>
        <v>0</v>
      </c>
      <c r="AA607" s="25">
        <f>VLOOKUP(CONCATENATE($F607," ",$G607),AllocFactorMatrix,(AA$4+1),FALSE)*$E608</f>
        <v>0</v>
      </c>
      <c r="AB607" s="25">
        <f>VLOOKUP(CONCATENATE($F607," ",$G607),AllocFactorMatrix,(AB$4+1),FALSE)*$E608</f>
        <v>0</v>
      </c>
      <c r="AC607" s="25">
        <f>VLOOKUP(CONCATENATE($F607," ",$G607),AllocFactorMatrix,(AC$4+1),FALSE)*$E608</f>
        <v>0</v>
      </c>
    </row>
    <row r="608" spans="5:29" collapsed="1">
      <c r="E608" s="22">
        <v>0</v>
      </c>
      <c r="F608" s="61" t="str">
        <f>+F2185</f>
        <v>TOTOHLINES</v>
      </c>
      <c r="G608" s="20" t="str">
        <f>$G$15</f>
        <v>TOTAL</v>
      </c>
      <c r="H608" s="24">
        <f t="shared" si="267"/>
        <v>0</v>
      </c>
      <c r="I608" s="25">
        <f>VLOOKUP(CONCATENATE($F608," ",$G608),AllocFactorMatrix,(I$4+1),FALSE)*$E608</f>
        <v>0</v>
      </c>
      <c r="J608" s="25">
        <f>VLOOKUP(CONCATENATE($F608," ",$G608),AllocFactorMatrix,(J$4+1),FALSE)*$E608</f>
        <v>0</v>
      </c>
      <c r="K608" s="25">
        <f>VLOOKUP(CONCATENATE($F608," ",$G608),AllocFactorMatrix,(K$4+1),FALSE)*$E608</f>
        <v>0</v>
      </c>
      <c r="L608" s="25">
        <f>VLOOKUP(CONCATENATE($F608," ",$G608),AllocFactorMatrix,(L$4+1),FALSE)*$E608</f>
        <v>0</v>
      </c>
      <c r="M608" s="25">
        <f t="shared" si="286"/>
        <v>0</v>
      </c>
      <c r="N608" s="25">
        <f>VLOOKUP(CONCATENATE($F608," ",$G608),AllocFactorMatrix,(N$4+1),FALSE)*$E608</f>
        <v>0</v>
      </c>
      <c r="O608" s="25">
        <f>VLOOKUP(CONCATENATE($F608," ",$G608),AllocFactorMatrix,(O$4+1),FALSE)*$E608</f>
        <v>0</v>
      </c>
      <c r="P608" s="25">
        <f>VLOOKUP(CONCATENATE($F608," ",$G608),AllocFactorMatrix,(P$4+1),FALSE)*$E608</f>
        <v>0</v>
      </c>
      <c r="Q608" s="25">
        <f>VLOOKUP(CONCATENATE($F608," ",$G608),AllocFactorMatrix,(Q$4+1),FALSE)*$E608</f>
        <v>0</v>
      </c>
      <c r="R608" s="25">
        <f t="shared" si="288"/>
        <v>0</v>
      </c>
      <c r="S608" s="25">
        <f>VLOOKUP(CONCATENATE($F608," ",$G608),AllocFactorMatrix,(S$4+1),FALSE)*$E608</f>
        <v>0</v>
      </c>
      <c r="T608" s="25">
        <f>VLOOKUP(CONCATENATE($F608," ",$G608),AllocFactorMatrix,(T$4+1),FALSE)*$E608</f>
        <v>0</v>
      </c>
      <c r="U608" s="25">
        <f>VLOOKUP(CONCATENATE($F608," ",$G608),AllocFactorMatrix,(U$4+1),FALSE)*$E608</f>
        <v>0</v>
      </c>
      <c r="V608" s="25">
        <f>VLOOKUP(CONCATENATE($F608," ",$G608),AllocFactorMatrix,(V$4+1),FALSE)*$E608</f>
        <v>0</v>
      </c>
      <c r="W608" s="25">
        <f t="shared" si="289"/>
        <v>0</v>
      </c>
      <c r="X608" s="25">
        <f>VLOOKUP(CONCATENATE($F608," ",$G608),AllocFactorMatrix,(X$4+1),FALSE)*$E608</f>
        <v>0</v>
      </c>
      <c r="Y608" s="25">
        <f>VLOOKUP(CONCATENATE($F608," ",$G608),AllocFactorMatrix,(Y$4+1),FALSE)*$E608</f>
        <v>0</v>
      </c>
      <c r="Z608" s="25">
        <f t="shared" si="287"/>
        <v>0</v>
      </c>
      <c r="AA608" s="25">
        <f>VLOOKUP(CONCATENATE($F608," ",$G608),AllocFactorMatrix,(AA$4+1),FALSE)*$E608</f>
        <v>0</v>
      </c>
      <c r="AB608" s="25">
        <f>VLOOKUP(CONCATENATE($F608," ",$G608),AllocFactorMatrix,(AB$4+1),FALSE)*$E608</f>
        <v>0</v>
      </c>
      <c r="AC608" s="25">
        <f>VLOOKUP(CONCATENATE($F608," ",$G608),AllocFactorMatrix,(AC$4+1),FALSE)*$E608</f>
        <v>0</v>
      </c>
    </row>
    <row r="609" spans="5:29" hidden="1" outlineLevel="1">
      <c r="E609" s="22"/>
      <c r="F609" s="61" t="str">
        <f>F616</f>
        <v>TDOMX</v>
      </c>
      <c r="G609" s="20" t="str">
        <f>$G$8</f>
        <v>PRODUCTION</v>
      </c>
      <c r="H609" s="24">
        <f t="shared" ca="1" si="267"/>
        <v>0</v>
      </c>
      <c r="I609" s="25">
        <f ca="1">VLOOKUP(CONCATENATE($F609," ",$G609),AllocFactorMatrix,(I$4+1),FALSE)*$E616</f>
        <v>0</v>
      </c>
      <c r="J609" s="25">
        <f ca="1">VLOOKUP(CONCATENATE($F609," ",$G609),AllocFactorMatrix,(J$4+1),FALSE)*$E616</f>
        <v>0</v>
      </c>
      <c r="K609" s="25">
        <f ca="1">VLOOKUP(CONCATENATE($F609," ",$G609),AllocFactorMatrix,(K$4+1),FALSE)*$E616</f>
        <v>0</v>
      </c>
      <c r="L609" s="25">
        <f ca="1">VLOOKUP(CONCATENATE($F609," ",$G609),AllocFactorMatrix,(L$4+1),FALSE)*$E616</f>
        <v>0</v>
      </c>
      <c r="M609" s="25">
        <f t="shared" ref="M609:M616" ca="1" si="290">SUBTOTAL(9,J609:L609)</f>
        <v>0</v>
      </c>
      <c r="N609" s="25">
        <f ca="1">VLOOKUP(CONCATENATE($F609," ",$G609),AllocFactorMatrix,(N$4+1),FALSE)*$E616</f>
        <v>0</v>
      </c>
      <c r="O609" s="25">
        <f ca="1">VLOOKUP(CONCATENATE($F609," ",$G609),AllocFactorMatrix,(O$4+1),FALSE)*$E616</f>
        <v>0</v>
      </c>
      <c r="P609" s="25">
        <f ca="1">VLOOKUP(CONCATENATE($F609," ",$G609),AllocFactorMatrix,(P$4+1),FALSE)*$E616</f>
        <v>0</v>
      </c>
      <c r="Q609" s="25">
        <f ca="1">VLOOKUP(CONCATENATE($F609," ",$G609),AllocFactorMatrix,(Q$4+1),FALSE)*$E616</f>
        <v>0</v>
      </c>
      <c r="R609" s="25">
        <f ca="1">SUBTOTAL(9,N609:Q609)</f>
        <v>0</v>
      </c>
      <c r="S609" s="25">
        <f ca="1">VLOOKUP(CONCATENATE($F609," ",$G609),AllocFactorMatrix,(S$4+1),FALSE)*$E616</f>
        <v>0</v>
      </c>
      <c r="T609" s="25">
        <f ca="1">VLOOKUP(CONCATENATE($F609," ",$G609),AllocFactorMatrix,(T$4+1),FALSE)*$E616</f>
        <v>0</v>
      </c>
      <c r="U609" s="25">
        <f ca="1">VLOOKUP(CONCATENATE($F609," ",$G609),AllocFactorMatrix,(U$4+1),FALSE)*$E616</f>
        <v>0</v>
      </c>
      <c r="V609" s="25">
        <f ca="1">VLOOKUP(CONCATENATE($F609," ",$G609),AllocFactorMatrix,(V$4+1),FALSE)*$E616</f>
        <v>0</v>
      </c>
      <c r="W609" s="25">
        <f ca="1">SUBTOTAL(9,S609:V609)</f>
        <v>0</v>
      </c>
      <c r="X609" s="25">
        <f ca="1">VLOOKUP(CONCATENATE($F609," ",$G609),AllocFactorMatrix,(X$4+1),FALSE)*$E616</f>
        <v>0</v>
      </c>
      <c r="Y609" s="25">
        <f ca="1">VLOOKUP(CONCATENATE($F609," ",$G609),AllocFactorMatrix,(Y$4+1),FALSE)*$E616</f>
        <v>0</v>
      </c>
      <c r="Z609" s="25">
        <f t="shared" ref="Z609:Z624" ca="1" si="291">SUBTOTAL(9,X609:Y609)</f>
        <v>0</v>
      </c>
      <c r="AA609" s="25">
        <f ca="1">VLOOKUP(CONCATENATE($F609," ",$G609),AllocFactorMatrix,(AA$4+1),FALSE)*$E616</f>
        <v>0</v>
      </c>
      <c r="AB609" s="25">
        <f ca="1">VLOOKUP(CONCATENATE($F609," ",$G609),AllocFactorMatrix,(AB$4+1),FALSE)*$E616</f>
        <v>0</v>
      </c>
      <c r="AC609" s="25">
        <f ca="1">VLOOKUP(CONCATENATE($F609," ",$G609),AllocFactorMatrix,(AC$4+1),FALSE)*$E616</f>
        <v>0</v>
      </c>
    </row>
    <row r="610" spans="5:29" hidden="1" outlineLevel="1">
      <c r="E610" s="22"/>
      <c r="F610" s="61" t="str">
        <f>F616</f>
        <v>TDOMX</v>
      </c>
      <c r="G610" s="20" t="str">
        <f>$G$9</f>
        <v>BULKTRAN</v>
      </c>
      <c r="H610" s="24">
        <f t="shared" ca="1" si="267"/>
        <v>0</v>
      </c>
      <c r="I610" s="25">
        <f ca="1">VLOOKUP(CONCATENATE($F610," ",$G610),AllocFactorMatrix,(I$4+1),FALSE)*$E616</f>
        <v>0</v>
      </c>
      <c r="J610" s="25">
        <f ca="1">VLOOKUP(CONCATENATE($F610," ",$G610),AllocFactorMatrix,(J$4+1),FALSE)*$E616</f>
        <v>0</v>
      </c>
      <c r="K610" s="25">
        <f ca="1">VLOOKUP(CONCATENATE($F610," ",$G610),AllocFactorMatrix,(K$4+1),FALSE)*$E616</f>
        <v>0</v>
      </c>
      <c r="L610" s="25">
        <f ca="1">VLOOKUP(CONCATENATE($F610," ",$G610),AllocFactorMatrix,(L$4+1),FALSE)*$E616</f>
        <v>0</v>
      </c>
      <c r="M610" s="25">
        <f t="shared" ca="1" si="290"/>
        <v>0</v>
      </c>
      <c r="N610" s="25">
        <f ca="1">VLOOKUP(CONCATENATE($F610," ",$G610),AllocFactorMatrix,(N$4+1),FALSE)*$E616</f>
        <v>0</v>
      </c>
      <c r="O610" s="25">
        <f ca="1">VLOOKUP(CONCATENATE($F610," ",$G610),AllocFactorMatrix,(O$4+1),FALSE)*$E616</f>
        <v>0</v>
      </c>
      <c r="P610" s="25">
        <f ca="1">VLOOKUP(CONCATENATE($F610," ",$G610),AllocFactorMatrix,(P$4+1),FALSE)*$E616</f>
        <v>0</v>
      </c>
      <c r="Q610" s="25">
        <f ca="1">VLOOKUP(CONCATENATE($F610," ",$G610),AllocFactorMatrix,(Q$4+1),FALSE)*$E616</f>
        <v>0</v>
      </c>
      <c r="R610" s="25">
        <f t="shared" ref="R610:R616" ca="1" si="292">SUBTOTAL(9,N610:Q610)</f>
        <v>0</v>
      </c>
      <c r="S610" s="25">
        <f ca="1">VLOOKUP(CONCATENATE($F610," ",$G610),AllocFactorMatrix,(S$4+1),FALSE)*$E616</f>
        <v>0</v>
      </c>
      <c r="T610" s="25">
        <f ca="1">VLOOKUP(CONCATENATE($F610," ",$G610),AllocFactorMatrix,(T$4+1),FALSE)*$E616</f>
        <v>0</v>
      </c>
      <c r="U610" s="25">
        <f ca="1">VLOOKUP(CONCATENATE($F610," ",$G610),AllocFactorMatrix,(U$4+1),FALSE)*$E616</f>
        <v>0</v>
      </c>
      <c r="V610" s="25">
        <f ca="1">VLOOKUP(CONCATENATE($F610," ",$G610),AllocFactorMatrix,(V$4+1),FALSE)*$E616</f>
        <v>0</v>
      </c>
      <c r="W610" s="25">
        <f t="shared" ref="W610:W616" ca="1" si="293">SUBTOTAL(9,S610:V610)</f>
        <v>0</v>
      </c>
      <c r="X610" s="25">
        <f ca="1">VLOOKUP(CONCATENATE($F610," ",$G610),AllocFactorMatrix,(X$4+1),FALSE)*$E616</f>
        <v>0</v>
      </c>
      <c r="Y610" s="25">
        <f ca="1">VLOOKUP(CONCATENATE($F610," ",$G610),AllocFactorMatrix,(Y$4+1),FALSE)*$E616</f>
        <v>0</v>
      </c>
      <c r="Z610" s="25">
        <f t="shared" ca="1" si="291"/>
        <v>0</v>
      </c>
      <c r="AA610" s="25">
        <f ca="1">VLOOKUP(CONCATENATE($F610," ",$G610),AllocFactorMatrix,(AA$4+1),FALSE)*$E616</f>
        <v>0</v>
      </c>
      <c r="AB610" s="25">
        <f ca="1">VLOOKUP(CONCATENATE($F610," ",$G610),AllocFactorMatrix,(AB$4+1),FALSE)*$E616</f>
        <v>0</v>
      </c>
      <c r="AC610" s="25">
        <f ca="1">VLOOKUP(CONCATENATE($F610," ",$G610),AllocFactorMatrix,(AC$4+1),FALSE)*$E616</f>
        <v>0</v>
      </c>
    </row>
    <row r="611" spans="5:29" hidden="1" outlineLevel="1">
      <c r="E611" s="22"/>
      <c r="F611" s="61" t="str">
        <f>F616</f>
        <v>TDOMX</v>
      </c>
      <c r="G611" s="20" t="str">
        <f>$G$10</f>
        <v>SUBTRAN</v>
      </c>
      <c r="H611" s="24">
        <f t="shared" ca="1" si="267"/>
        <v>0</v>
      </c>
      <c r="I611" s="25">
        <f ca="1">VLOOKUP(CONCATENATE($F611," ",$G611),AllocFactorMatrix,(I$4+1),FALSE)*$E616</f>
        <v>0</v>
      </c>
      <c r="J611" s="25">
        <f ca="1">VLOOKUP(CONCATENATE($F611," ",$G611),AllocFactorMatrix,(J$4+1),FALSE)*$E616</f>
        <v>0</v>
      </c>
      <c r="K611" s="25">
        <f ca="1">VLOOKUP(CONCATENATE($F611," ",$G611),AllocFactorMatrix,(K$4+1),FALSE)*$E616</f>
        <v>0</v>
      </c>
      <c r="L611" s="25">
        <f ca="1">VLOOKUP(CONCATENATE($F611," ",$G611),AllocFactorMatrix,(L$4+1),FALSE)*$E616</f>
        <v>0</v>
      </c>
      <c r="M611" s="25">
        <f t="shared" ca="1" si="290"/>
        <v>0</v>
      </c>
      <c r="N611" s="25">
        <f ca="1">VLOOKUP(CONCATENATE($F611," ",$G611),AllocFactorMatrix,(N$4+1),FALSE)*$E616</f>
        <v>0</v>
      </c>
      <c r="O611" s="25">
        <f ca="1">VLOOKUP(CONCATENATE($F611," ",$G611),AllocFactorMatrix,(O$4+1),FALSE)*$E616</f>
        <v>0</v>
      </c>
      <c r="P611" s="25">
        <f ca="1">VLOOKUP(CONCATENATE($F611," ",$G611),AllocFactorMatrix,(P$4+1),FALSE)*$E616</f>
        <v>0</v>
      </c>
      <c r="Q611" s="25">
        <f ca="1">VLOOKUP(CONCATENATE($F611," ",$G611),AllocFactorMatrix,(Q$4+1),FALSE)*$E616</f>
        <v>0</v>
      </c>
      <c r="R611" s="25">
        <f t="shared" ca="1" si="292"/>
        <v>0</v>
      </c>
      <c r="S611" s="25">
        <f ca="1">VLOOKUP(CONCATENATE($F611," ",$G611),AllocFactorMatrix,(S$4+1),FALSE)*$E616</f>
        <v>0</v>
      </c>
      <c r="T611" s="25">
        <f ca="1">VLOOKUP(CONCATENATE($F611," ",$G611),AllocFactorMatrix,(T$4+1),FALSE)*$E616</f>
        <v>0</v>
      </c>
      <c r="U611" s="25">
        <f ca="1">VLOOKUP(CONCATENATE($F611," ",$G611),AllocFactorMatrix,(U$4+1),FALSE)*$E616</f>
        <v>0</v>
      </c>
      <c r="V611" s="25">
        <f ca="1">VLOOKUP(CONCATENATE($F611," ",$G611),AllocFactorMatrix,(V$4+1),FALSE)*$E616</f>
        <v>0</v>
      </c>
      <c r="W611" s="25">
        <f t="shared" ca="1" si="293"/>
        <v>0</v>
      </c>
      <c r="X611" s="25">
        <f ca="1">VLOOKUP(CONCATENATE($F611," ",$G611),AllocFactorMatrix,(X$4+1),FALSE)*$E616</f>
        <v>0</v>
      </c>
      <c r="Y611" s="25">
        <f ca="1">VLOOKUP(CONCATENATE($F611," ",$G611),AllocFactorMatrix,(Y$4+1),FALSE)*$E616</f>
        <v>0</v>
      </c>
      <c r="Z611" s="25">
        <f t="shared" ca="1" si="291"/>
        <v>0</v>
      </c>
      <c r="AA611" s="25">
        <f ca="1">VLOOKUP(CONCATENATE($F611," ",$G611),AllocFactorMatrix,(AA$4+1),FALSE)*$E616</f>
        <v>0</v>
      </c>
      <c r="AB611" s="25">
        <f ca="1">VLOOKUP(CONCATENATE($F611," ",$G611),AllocFactorMatrix,(AB$4+1),FALSE)*$E616</f>
        <v>0</v>
      </c>
      <c r="AC611" s="25">
        <f ca="1">VLOOKUP(CONCATENATE($F611," ",$G611),AllocFactorMatrix,(AC$4+1),FALSE)*$E616</f>
        <v>0</v>
      </c>
    </row>
    <row r="612" spans="5:29" hidden="1" outlineLevel="1">
      <c r="E612" s="22"/>
      <c r="F612" s="61" t="str">
        <f>F616</f>
        <v>TDOMX</v>
      </c>
      <c r="G612" s="20" t="str">
        <f>$G$11</f>
        <v>DISTPRI</v>
      </c>
      <c r="H612" s="24">
        <f t="shared" ca="1" si="267"/>
        <v>0</v>
      </c>
      <c r="I612" s="25">
        <f ca="1">VLOOKUP(CONCATENATE($F612," ",$G612),AllocFactorMatrix,(I$4+1),FALSE)*$E616</f>
        <v>0</v>
      </c>
      <c r="J612" s="25">
        <f ca="1">VLOOKUP(CONCATENATE($F612," ",$G612),AllocFactorMatrix,(J$4+1),FALSE)*$E616</f>
        <v>0</v>
      </c>
      <c r="K612" s="25">
        <f ca="1">VLOOKUP(CONCATENATE($F612," ",$G612),AllocFactorMatrix,(K$4+1),FALSE)*$E616</f>
        <v>0</v>
      </c>
      <c r="L612" s="25">
        <f ca="1">VLOOKUP(CONCATENATE($F612," ",$G612),AllocFactorMatrix,(L$4+1),FALSE)*$E616</f>
        <v>0</v>
      </c>
      <c r="M612" s="25">
        <f t="shared" ca="1" si="290"/>
        <v>0</v>
      </c>
      <c r="N612" s="25">
        <f ca="1">VLOOKUP(CONCATENATE($F612," ",$G612),AllocFactorMatrix,(N$4+1),FALSE)*$E616</f>
        <v>0</v>
      </c>
      <c r="O612" s="25">
        <f ca="1">VLOOKUP(CONCATENATE($F612," ",$G612),AllocFactorMatrix,(O$4+1),FALSE)*$E616</f>
        <v>0</v>
      </c>
      <c r="P612" s="25">
        <f ca="1">VLOOKUP(CONCATENATE($F612," ",$G612),AllocFactorMatrix,(P$4+1),FALSE)*$E616</f>
        <v>0</v>
      </c>
      <c r="Q612" s="25">
        <f ca="1">VLOOKUP(CONCATENATE($F612," ",$G612),AllocFactorMatrix,(Q$4+1),FALSE)*$E616</f>
        <v>0</v>
      </c>
      <c r="R612" s="25">
        <f t="shared" ca="1" si="292"/>
        <v>0</v>
      </c>
      <c r="S612" s="25">
        <f ca="1">VLOOKUP(CONCATENATE($F612," ",$G612),AllocFactorMatrix,(S$4+1),FALSE)*$E616</f>
        <v>0</v>
      </c>
      <c r="T612" s="25">
        <f ca="1">VLOOKUP(CONCATENATE($F612," ",$G612),AllocFactorMatrix,(T$4+1),FALSE)*$E616</f>
        <v>0</v>
      </c>
      <c r="U612" s="25">
        <f ca="1">VLOOKUP(CONCATENATE($F612," ",$G612),AllocFactorMatrix,(U$4+1),FALSE)*$E616</f>
        <v>0</v>
      </c>
      <c r="V612" s="25">
        <f ca="1">VLOOKUP(CONCATENATE($F612," ",$G612),AllocFactorMatrix,(V$4+1),FALSE)*$E616</f>
        <v>0</v>
      </c>
      <c r="W612" s="25">
        <f t="shared" ca="1" si="293"/>
        <v>0</v>
      </c>
      <c r="X612" s="25">
        <f ca="1">VLOOKUP(CONCATENATE($F612," ",$G612),AllocFactorMatrix,(X$4+1),FALSE)*$E616</f>
        <v>0</v>
      </c>
      <c r="Y612" s="25">
        <f ca="1">VLOOKUP(CONCATENATE($F612," ",$G612),AllocFactorMatrix,(Y$4+1),FALSE)*$E616</f>
        <v>0</v>
      </c>
      <c r="Z612" s="25">
        <f t="shared" ca="1" si="291"/>
        <v>0</v>
      </c>
      <c r="AA612" s="25">
        <f ca="1">VLOOKUP(CONCATENATE($F612," ",$G612),AllocFactorMatrix,(AA$4+1),FALSE)*$E616</f>
        <v>0</v>
      </c>
      <c r="AB612" s="25">
        <f ca="1">VLOOKUP(CONCATENATE($F612," ",$G612),AllocFactorMatrix,(AB$4+1),FALSE)*$E616</f>
        <v>0</v>
      </c>
      <c r="AC612" s="25">
        <f ca="1">VLOOKUP(CONCATENATE($F612," ",$G612),AllocFactorMatrix,(AC$4+1),FALSE)*$E616</f>
        <v>0</v>
      </c>
    </row>
    <row r="613" spans="5:29" hidden="1" outlineLevel="1">
      <c r="E613" s="22"/>
      <c r="F613" s="61" t="str">
        <f>F616</f>
        <v>TDOMX</v>
      </c>
      <c r="G613" s="20" t="str">
        <f>$G$12</f>
        <v>DISTSEC</v>
      </c>
      <c r="H613" s="24">
        <f t="shared" ca="1" si="267"/>
        <v>0</v>
      </c>
      <c r="I613" s="25">
        <f ca="1">VLOOKUP(CONCATENATE($F613," ",$G613),AllocFactorMatrix,(I$4+1),FALSE)*$E616</f>
        <v>0</v>
      </c>
      <c r="J613" s="25">
        <f ca="1">VLOOKUP(CONCATENATE($F613," ",$G613),AllocFactorMatrix,(J$4+1),FALSE)*$E616</f>
        <v>0</v>
      </c>
      <c r="K613" s="25">
        <f ca="1">VLOOKUP(CONCATENATE($F613," ",$G613),AllocFactorMatrix,(K$4+1),FALSE)*$E616</f>
        <v>0</v>
      </c>
      <c r="L613" s="25">
        <f ca="1">VLOOKUP(CONCATENATE($F613," ",$G613),AllocFactorMatrix,(L$4+1),FALSE)*$E616</f>
        <v>0</v>
      </c>
      <c r="M613" s="25">
        <f t="shared" ca="1" si="290"/>
        <v>0</v>
      </c>
      <c r="N613" s="25">
        <f ca="1">VLOOKUP(CONCATENATE($F613," ",$G613),AllocFactorMatrix,(N$4+1),FALSE)*$E616</f>
        <v>0</v>
      </c>
      <c r="O613" s="25">
        <f ca="1">VLOOKUP(CONCATENATE($F613," ",$G613),AllocFactorMatrix,(O$4+1),FALSE)*$E616</f>
        <v>0</v>
      </c>
      <c r="P613" s="25">
        <f ca="1">VLOOKUP(CONCATENATE($F613," ",$G613),AllocFactorMatrix,(P$4+1),FALSE)*$E616</f>
        <v>0</v>
      </c>
      <c r="Q613" s="25">
        <f ca="1">VLOOKUP(CONCATENATE($F613," ",$G613),AllocFactorMatrix,(Q$4+1),FALSE)*$E616</f>
        <v>0</v>
      </c>
      <c r="R613" s="25">
        <f t="shared" ca="1" si="292"/>
        <v>0</v>
      </c>
      <c r="S613" s="25">
        <f ca="1">VLOOKUP(CONCATENATE($F613," ",$G613),AllocFactorMatrix,(S$4+1),FALSE)*$E616</f>
        <v>0</v>
      </c>
      <c r="T613" s="25">
        <f ca="1">VLOOKUP(CONCATENATE($F613," ",$G613),AllocFactorMatrix,(T$4+1),FALSE)*$E616</f>
        <v>0</v>
      </c>
      <c r="U613" s="25">
        <f ca="1">VLOOKUP(CONCATENATE($F613," ",$G613),AllocFactorMatrix,(U$4+1),FALSE)*$E616</f>
        <v>0</v>
      </c>
      <c r="V613" s="25">
        <f ca="1">VLOOKUP(CONCATENATE($F613," ",$G613),AllocFactorMatrix,(V$4+1),FALSE)*$E616</f>
        <v>0</v>
      </c>
      <c r="W613" s="25">
        <f t="shared" ca="1" si="293"/>
        <v>0</v>
      </c>
      <c r="X613" s="25">
        <f ca="1">VLOOKUP(CONCATENATE($F613," ",$G613),AllocFactorMatrix,(X$4+1),FALSE)*$E616</f>
        <v>0</v>
      </c>
      <c r="Y613" s="25">
        <f ca="1">VLOOKUP(CONCATENATE($F613," ",$G613),AllocFactorMatrix,(Y$4+1),FALSE)*$E616</f>
        <v>0</v>
      </c>
      <c r="Z613" s="25">
        <f t="shared" ca="1" si="291"/>
        <v>0</v>
      </c>
      <c r="AA613" s="25">
        <f ca="1">VLOOKUP(CONCATENATE($F613," ",$G613),AllocFactorMatrix,(AA$4+1),FALSE)*$E616</f>
        <v>0</v>
      </c>
      <c r="AB613" s="25">
        <f ca="1">VLOOKUP(CONCATENATE($F613," ",$G613),AllocFactorMatrix,(AB$4+1),FALSE)*$E616</f>
        <v>0</v>
      </c>
      <c r="AC613" s="25">
        <f ca="1">VLOOKUP(CONCATENATE($F613," ",$G613),AllocFactorMatrix,(AC$4+1),FALSE)*$E616</f>
        <v>0</v>
      </c>
    </row>
    <row r="614" spans="5:29" hidden="1" outlineLevel="1">
      <c r="E614" s="22"/>
      <c r="F614" s="61" t="str">
        <f>F616</f>
        <v>TDOMX</v>
      </c>
      <c r="G614" s="20" t="str">
        <f>$G$13</f>
        <v>ENERGY</v>
      </c>
      <c r="H614" s="24">
        <f t="shared" ca="1" si="267"/>
        <v>0</v>
      </c>
      <c r="I614" s="25">
        <f ca="1">VLOOKUP(CONCATENATE($F614," ",$G614),AllocFactorMatrix,(I$4+1),FALSE)*$E616</f>
        <v>0</v>
      </c>
      <c r="J614" s="25">
        <f ca="1">VLOOKUP(CONCATENATE($F614," ",$G614),AllocFactorMatrix,(J$4+1),FALSE)*$E616</f>
        <v>0</v>
      </c>
      <c r="K614" s="25">
        <f ca="1">VLOOKUP(CONCATENATE($F614," ",$G614),AllocFactorMatrix,(K$4+1),FALSE)*$E616</f>
        <v>0</v>
      </c>
      <c r="L614" s="25">
        <f ca="1">VLOOKUP(CONCATENATE($F614," ",$G614),AllocFactorMatrix,(L$4+1),FALSE)*$E616</f>
        <v>0</v>
      </c>
      <c r="M614" s="25">
        <f t="shared" ca="1" si="290"/>
        <v>0</v>
      </c>
      <c r="N614" s="25">
        <f ca="1">VLOOKUP(CONCATENATE($F614," ",$G614),AllocFactorMatrix,(N$4+1),FALSE)*$E616</f>
        <v>0</v>
      </c>
      <c r="O614" s="25">
        <f ca="1">VLOOKUP(CONCATENATE($F614," ",$G614),AllocFactorMatrix,(O$4+1),FALSE)*$E616</f>
        <v>0</v>
      </c>
      <c r="P614" s="25">
        <f ca="1">VLOOKUP(CONCATENATE($F614," ",$G614),AllocFactorMatrix,(P$4+1),FALSE)*$E616</f>
        <v>0</v>
      </c>
      <c r="Q614" s="25">
        <f ca="1">VLOOKUP(CONCATENATE($F614," ",$G614),AllocFactorMatrix,(Q$4+1),FALSE)*$E616</f>
        <v>0</v>
      </c>
      <c r="R614" s="25">
        <f t="shared" ca="1" si="292"/>
        <v>0</v>
      </c>
      <c r="S614" s="25">
        <f ca="1">VLOOKUP(CONCATENATE($F614," ",$G614),AllocFactorMatrix,(S$4+1),FALSE)*$E616</f>
        <v>0</v>
      </c>
      <c r="T614" s="25">
        <f ca="1">VLOOKUP(CONCATENATE($F614," ",$G614),AllocFactorMatrix,(T$4+1),FALSE)*$E616</f>
        <v>0</v>
      </c>
      <c r="U614" s="25">
        <f ca="1">VLOOKUP(CONCATENATE($F614," ",$G614),AllocFactorMatrix,(U$4+1),FALSE)*$E616</f>
        <v>0</v>
      </c>
      <c r="V614" s="25">
        <f ca="1">VLOOKUP(CONCATENATE($F614," ",$G614),AllocFactorMatrix,(V$4+1),FALSE)*$E616</f>
        <v>0</v>
      </c>
      <c r="W614" s="25">
        <f t="shared" ca="1" si="293"/>
        <v>0</v>
      </c>
      <c r="X614" s="25">
        <f ca="1">VLOOKUP(CONCATENATE($F614," ",$G614),AllocFactorMatrix,(X$4+1),FALSE)*$E616</f>
        <v>0</v>
      </c>
      <c r="Y614" s="25">
        <f ca="1">VLOOKUP(CONCATENATE($F614," ",$G614),AllocFactorMatrix,(Y$4+1),FALSE)*$E616</f>
        <v>0</v>
      </c>
      <c r="Z614" s="25">
        <f t="shared" ca="1" si="291"/>
        <v>0</v>
      </c>
      <c r="AA614" s="25">
        <f ca="1">VLOOKUP(CONCATENATE($F614," ",$G614),AllocFactorMatrix,(AA$4+1),FALSE)*$E616</f>
        <v>0</v>
      </c>
      <c r="AB614" s="25">
        <f ca="1">VLOOKUP(CONCATENATE($F614," ",$G614),AllocFactorMatrix,(AB$4+1),FALSE)*$E616</f>
        <v>0</v>
      </c>
      <c r="AC614" s="25">
        <f ca="1">VLOOKUP(CONCATENATE($F614," ",$G614),AllocFactorMatrix,(AC$4+1),FALSE)*$E616</f>
        <v>0</v>
      </c>
    </row>
    <row r="615" spans="5:29" hidden="1" outlineLevel="1">
      <c r="E615" s="22"/>
      <c r="F615" s="61" t="str">
        <f>F616</f>
        <v>TDOMX</v>
      </c>
      <c r="G615" s="20" t="str">
        <f>$G$14</f>
        <v>CUSTOMER</v>
      </c>
      <c r="H615" s="24">
        <f t="shared" ca="1" si="267"/>
        <v>0</v>
      </c>
      <c r="I615" s="25">
        <f ca="1">VLOOKUP(CONCATENATE($F615," ",$G615),AllocFactorMatrix,(I$4+1),FALSE)*$E616</f>
        <v>0</v>
      </c>
      <c r="J615" s="25">
        <f ca="1">VLOOKUP(CONCATENATE($F615," ",$G615),AllocFactorMatrix,(J$4+1),FALSE)*$E616</f>
        <v>0</v>
      </c>
      <c r="K615" s="25">
        <f ca="1">VLOOKUP(CONCATENATE($F615," ",$G615),AllocFactorMatrix,(K$4+1),FALSE)*$E616</f>
        <v>0</v>
      </c>
      <c r="L615" s="25">
        <f ca="1">VLOOKUP(CONCATENATE($F615," ",$G615),AllocFactorMatrix,(L$4+1),FALSE)*$E616</f>
        <v>0</v>
      </c>
      <c r="M615" s="25">
        <f t="shared" ca="1" si="290"/>
        <v>0</v>
      </c>
      <c r="N615" s="25">
        <f ca="1">VLOOKUP(CONCATENATE($F615," ",$G615),AllocFactorMatrix,(N$4+1),FALSE)*$E616</f>
        <v>0</v>
      </c>
      <c r="O615" s="25">
        <f ca="1">VLOOKUP(CONCATENATE($F615," ",$G615),AllocFactorMatrix,(O$4+1),FALSE)*$E616</f>
        <v>0</v>
      </c>
      <c r="P615" s="25">
        <f ca="1">VLOOKUP(CONCATENATE($F615," ",$G615),AllocFactorMatrix,(P$4+1),FALSE)*$E616</f>
        <v>0</v>
      </c>
      <c r="Q615" s="25">
        <f ca="1">VLOOKUP(CONCATENATE($F615," ",$G615),AllocFactorMatrix,(Q$4+1),FALSE)*$E616</f>
        <v>0</v>
      </c>
      <c r="R615" s="25">
        <f t="shared" ca="1" si="292"/>
        <v>0</v>
      </c>
      <c r="S615" s="25">
        <f ca="1">VLOOKUP(CONCATENATE($F615," ",$G615),AllocFactorMatrix,(S$4+1),FALSE)*$E616</f>
        <v>0</v>
      </c>
      <c r="T615" s="25">
        <f ca="1">VLOOKUP(CONCATENATE($F615," ",$G615),AllocFactorMatrix,(T$4+1),FALSE)*$E616</f>
        <v>0</v>
      </c>
      <c r="U615" s="25">
        <f ca="1">VLOOKUP(CONCATENATE($F615," ",$G615),AllocFactorMatrix,(U$4+1),FALSE)*$E616</f>
        <v>0</v>
      </c>
      <c r="V615" s="25">
        <f ca="1">VLOOKUP(CONCATENATE($F615," ",$G615),AllocFactorMatrix,(V$4+1),FALSE)*$E616</f>
        <v>0</v>
      </c>
      <c r="W615" s="25">
        <f t="shared" ca="1" si="293"/>
        <v>0</v>
      </c>
      <c r="X615" s="25">
        <f ca="1">VLOOKUP(CONCATENATE($F615," ",$G615),AllocFactorMatrix,(X$4+1),FALSE)*$E616</f>
        <v>0</v>
      </c>
      <c r="Y615" s="25">
        <f ca="1">VLOOKUP(CONCATENATE($F615," ",$G615),AllocFactorMatrix,(Y$4+1),FALSE)*$E616</f>
        <v>0</v>
      </c>
      <c r="Z615" s="25">
        <f t="shared" ca="1" si="291"/>
        <v>0</v>
      </c>
      <c r="AA615" s="25">
        <f ca="1">VLOOKUP(CONCATENATE($F615," ",$G615),AllocFactorMatrix,(AA$4+1),FALSE)*$E616</f>
        <v>0</v>
      </c>
      <c r="AB615" s="25">
        <f ca="1">VLOOKUP(CONCATENATE($F615," ",$G615),AllocFactorMatrix,(AB$4+1),FALSE)*$E616</f>
        <v>0</v>
      </c>
      <c r="AC615" s="25">
        <f ca="1">VLOOKUP(CONCATENATE($F615," ",$G615),AllocFactorMatrix,(AC$4+1),FALSE)*$E616</f>
        <v>0</v>
      </c>
    </row>
    <row r="616" spans="5:29" collapsed="1">
      <c r="E616" s="22">
        <v>0</v>
      </c>
      <c r="F616" s="62" t="str">
        <f>+F2193</f>
        <v>TDOMX</v>
      </c>
      <c r="G616" s="20" t="str">
        <f>$G$15</f>
        <v>TOTAL</v>
      </c>
      <c r="H616" s="24">
        <f t="shared" ca="1" si="267"/>
        <v>0</v>
      </c>
      <c r="I616" s="25">
        <f ca="1">VLOOKUP(CONCATENATE($F616," ",$G616),AllocFactorMatrix,(I$4+1),FALSE)*$E616</f>
        <v>0</v>
      </c>
      <c r="J616" s="25">
        <f ca="1">VLOOKUP(CONCATENATE($F616," ",$G616),AllocFactorMatrix,(J$4+1),FALSE)*$E616</f>
        <v>0</v>
      </c>
      <c r="K616" s="25">
        <f ca="1">VLOOKUP(CONCATENATE($F616," ",$G616),AllocFactorMatrix,(K$4+1),FALSE)*$E616</f>
        <v>0</v>
      </c>
      <c r="L616" s="25">
        <f ca="1">VLOOKUP(CONCATENATE($F616," ",$G616),AllocFactorMatrix,(L$4+1),FALSE)*$E616</f>
        <v>0</v>
      </c>
      <c r="M616" s="25">
        <f t="shared" ca="1" si="290"/>
        <v>0</v>
      </c>
      <c r="N616" s="25">
        <f ca="1">VLOOKUP(CONCATENATE($F616," ",$G616),AllocFactorMatrix,(N$4+1),FALSE)*$E616</f>
        <v>0</v>
      </c>
      <c r="O616" s="25">
        <f ca="1">VLOOKUP(CONCATENATE($F616," ",$G616),AllocFactorMatrix,(O$4+1),FALSE)*$E616</f>
        <v>0</v>
      </c>
      <c r="P616" s="25">
        <f ca="1">VLOOKUP(CONCATENATE($F616," ",$G616),AllocFactorMatrix,(P$4+1),FALSE)*$E616</f>
        <v>0</v>
      </c>
      <c r="Q616" s="25">
        <f ca="1">VLOOKUP(CONCATENATE($F616," ",$G616),AllocFactorMatrix,(Q$4+1),FALSE)*$E616</f>
        <v>0</v>
      </c>
      <c r="R616" s="25">
        <f t="shared" ca="1" si="292"/>
        <v>0</v>
      </c>
      <c r="S616" s="25">
        <f ca="1">VLOOKUP(CONCATENATE($F616," ",$G616),AllocFactorMatrix,(S$4+1),FALSE)*$E616</f>
        <v>0</v>
      </c>
      <c r="T616" s="25">
        <f ca="1">VLOOKUP(CONCATENATE($F616," ",$G616),AllocFactorMatrix,(T$4+1),FALSE)*$E616</f>
        <v>0</v>
      </c>
      <c r="U616" s="25">
        <f ca="1">VLOOKUP(CONCATENATE($F616," ",$G616),AllocFactorMatrix,(U$4+1),FALSE)*$E616</f>
        <v>0</v>
      </c>
      <c r="V616" s="25">
        <f ca="1">VLOOKUP(CONCATENATE($F616," ",$G616),AllocFactorMatrix,(V$4+1),FALSE)*$E616</f>
        <v>0</v>
      </c>
      <c r="W616" s="25">
        <f t="shared" ca="1" si="293"/>
        <v>0</v>
      </c>
      <c r="X616" s="25">
        <f ca="1">VLOOKUP(CONCATENATE($F616," ",$G616),AllocFactorMatrix,(X$4+1),FALSE)*$E616</f>
        <v>0</v>
      </c>
      <c r="Y616" s="25">
        <f ca="1">VLOOKUP(CONCATENATE($F616," ",$G616),AllocFactorMatrix,(Y$4+1),FALSE)*$E616</f>
        <v>0</v>
      </c>
      <c r="Z616" s="25">
        <f t="shared" ca="1" si="291"/>
        <v>0</v>
      </c>
      <c r="AA616" s="25">
        <f ca="1">VLOOKUP(CONCATENATE($F616," ",$G616),AllocFactorMatrix,(AA$4+1),FALSE)*$E616</f>
        <v>0</v>
      </c>
      <c r="AB616" s="25">
        <f ca="1">VLOOKUP(CONCATENATE($F616," ",$G616),AllocFactorMatrix,(AB$4+1),FALSE)*$E616</f>
        <v>0</v>
      </c>
      <c r="AC616" s="25">
        <f ca="1">VLOOKUP(CONCATENATE($F616," ",$G616),AllocFactorMatrix,(AC$4+1),FALSE)*$E616</f>
        <v>0</v>
      </c>
    </row>
    <row r="617" spans="5:29" hidden="1" outlineLevel="1">
      <c r="F617" s="61" t="str">
        <f>F624</f>
        <v>CUST_TOTAL</v>
      </c>
      <c r="G617" s="20" t="str">
        <f>$G$8</f>
        <v>PRODUCTION</v>
      </c>
      <c r="H617" s="24">
        <f t="shared" si="267"/>
        <v>0</v>
      </c>
      <c r="I617" s="25">
        <f>VLOOKUP(CONCATENATE($F617," ",$G617),AllocFactorMatrix,(I$4+1),FALSE)*$E624</f>
        <v>0</v>
      </c>
      <c r="J617" s="25">
        <f>VLOOKUP(CONCATENATE($F617," ",$G617),AllocFactorMatrix,(J$4+1),FALSE)*$E624</f>
        <v>0</v>
      </c>
      <c r="K617" s="25">
        <f>VLOOKUP(CONCATENATE($F617," ",$G617),AllocFactorMatrix,(K$4+1),FALSE)*$E624</f>
        <v>0</v>
      </c>
      <c r="L617" s="25">
        <f>VLOOKUP(CONCATENATE($F617," ",$G617),AllocFactorMatrix,(L$4+1),FALSE)*$E624</f>
        <v>0</v>
      </c>
      <c r="M617" s="25">
        <f t="shared" ref="M617:M624" si="294">SUBTOTAL(9,J617:L617)</f>
        <v>0</v>
      </c>
      <c r="N617" s="25">
        <f>VLOOKUP(CONCATENATE($F617," ",$G617),AllocFactorMatrix,(N$4+1),FALSE)*$E624</f>
        <v>0</v>
      </c>
      <c r="O617" s="25">
        <f>VLOOKUP(CONCATENATE($F617," ",$G617),AllocFactorMatrix,(O$4+1),FALSE)*$E624</f>
        <v>0</v>
      </c>
      <c r="P617" s="25">
        <f>VLOOKUP(CONCATENATE($F617," ",$G617),AllocFactorMatrix,(P$4+1),FALSE)*$E624</f>
        <v>0</v>
      </c>
      <c r="Q617" s="25">
        <f>VLOOKUP(CONCATENATE($F617," ",$G617),AllocFactorMatrix,(Q$4+1),FALSE)*$E624</f>
        <v>0</v>
      </c>
      <c r="R617" s="25">
        <f>SUBTOTAL(9,N617:Q617)</f>
        <v>0</v>
      </c>
      <c r="S617" s="25">
        <f>VLOOKUP(CONCATENATE($F617," ",$G617),AllocFactorMatrix,(S$4+1),FALSE)*$E624</f>
        <v>0</v>
      </c>
      <c r="T617" s="25">
        <f>VLOOKUP(CONCATENATE($F617," ",$G617),AllocFactorMatrix,(T$4+1),FALSE)*$E624</f>
        <v>0</v>
      </c>
      <c r="U617" s="25">
        <f>VLOOKUP(CONCATENATE($F617," ",$G617),AllocFactorMatrix,(U$4+1),FALSE)*$E624</f>
        <v>0</v>
      </c>
      <c r="V617" s="25">
        <f>VLOOKUP(CONCATENATE($F617," ",$G617),AllocFactorMatrix,(V$4+1),FALSE)*$E624</f>
        <v>0</v>
      </c>
      <c r="W617" s="25">
        <f>SUBTOTAL(9,S617:V617)</f>
        <v>0</v>
      </c>
      <c r="X617" s="25">
        <f>VLOOKUP(CONCATENATE($F617," ",$G617),AllocFactorMatrix,(X$4+1),FALSE)*$E624</f>
        <v>0</v>
      </c>
      <c r="Y617" s="25">
        <f>VLOOKUP(CONCATENATE($F617," ",$G617),AllocFactorMatrix,(Y$4+1),FALSE)*$E624</f>
        <v>0</v>
      </c>
      <c r="Z617" s="25">
        <f t="shared" si="291"/>
        <v>0</v>
      </c>
      <c r="AA617" s="25">
        <f>VLOOKUP(CONCATENATE($F617," ",$G617),AllocFactorMatrix,(AA$4+1),FALSE)*$E624</f>
        <v>0</v>
      </c>
      <c r="AB617" s="25">
        <f>VLOOKUP(CONCATENATE($F617," ",$G617),AllocFactorMatrix,(AB$4+1),FALSE)*$E624</f>
        <v>0</v>
      </c>
      <c r="AC617" s="25">
        <f>VLOOKUP(CONCATENATE($F617," ",$G617),AllocFactorMatrix,(AC$4+1),FALSE)*$E624</f>
        <v>0</v>
      </c>
    </row>
    <row r="618" spans="5:29" hidden="1" outlineLevel="1">
      <c r="F618" s="61" t="str">
        <f>F624</f>
        <v>CUST_TOTAL</v>
      </c>
      <c r="G618" s="20" t="str">
        <f>$G$9</f>
        <v>BULKTRAN</v>
      </c>
      <c r="H618" s="24">
        <f t="shared" si="267"/>
        <v>0</v>
      </c>
      <c r="I618" s="25">
        <f>VLOOKUP(CONCATENATE($F618," ",$G618),AllocFactorMatrix,(I$4+1),FALSE)*$E624</f>
        <v>0</v>
      </c>
      <c r="J618" s="25">
        <f>VLOOKUP(CONCATENATE($F618," ",$G618),AllocFactorMatrix,(J$4+1),FALSE)*$E624</f>
        <v>0</v>
      </c>
      <c r="K618" s="25">
        <f>VLOOKUP(CONCATENATE($F618," ",$G618),AllocFactorMatrix,(K$4+1),FALSE)*$E624</f>
        <v>0</v>
      </c>
      <c r="L618" s="25">
        <f>VLOOKUP(CONCATENATE($F618," ",$G618),AllocFactorMatrix,(L$4+1),FALSE)*$E624</f>
        <v>0</v>
      </c>
      <c r="M618" s="25">
        <f t="shared" si="294"/>
        <v>0</v>
      </c>
      <c r="N618" s="25">
        <f>VLOOKUP(CONCATENATE($F618," ",$G618),AllocFactorMatrix,(N$4+1),FALSE)*$E624</f>
        <v>0</v>
      </c>
      <c r="O618" s="25">
        <f>VLOOKUP(CONCATENATE($F618," ",$G618),AllocFactorMatrix,(O$4+1),FALSE)*$E624</f>
        <v>0</v>
      </c>
      <c r="P618" s="25">
        <f>VLOOKUP(CONCATENATE($F618," ",$G618),AllocFactorMatrix,(P$4+1),FALSE)*$E624</f>
        <v>0</v>
      </c>
      <c r="Q618" s="25">
        <f>VLOOKUP(CONCATENATE($F618," ",$G618),AllocFactorMatrix,(Q$4+1),FALSE)*$E624</f>
        <v>0</v>
      </c>
      <c r="R618" s="25">
        <f t="shared" ref="R618:R624" si="295">SUBTOTAL(9,N618:Q618)</f>
        <v>0</v>
      </c>
      <c r="S618" s="25">
        <f>VLOOKUP(CONCATENATE($F618," ",$G618),AllocFactorMatrix,(S$4+1),FALSE)*$E624</f>
        <v>0</v>
      </c>
      <c r="T618" s="25">
        <f>VLOOKUP(CONCATENATE($F618," ",$G618),AllocFactorMatrix,(T$4+1),FALSE)*$E624</f>
        <v>0</v>
      </c>
      <c r="U618" s="25">
        <f>VLOOKUP(CONCATENATE($F618," ",$G618),AllocFactorMatrix,(U$4+1),FALSE)*$E624</f>
        <v>0</v>
      </c>
      <c r="V618" s="25">
        <f>VLOOKUP(CONCATENATE($F618," ",$G618),AllocFactorMatrix,(V$4+1),FALSE)*$E624</f>
        <v>0</v>
      </c>
      <c r="W618" s="25">
        <f t="shared" ref="W618:W624" si="296">SUBTOTAL(9,S618:V618)</f>
        <v>0</v>
      </c>
      <c r="X618" s="25">
        <f>VLOOKUP(CONCATENATE($F618," ",$G618),AllocFactorMatrix,(X$4+1),FALSE)*$E624</f>
        <v>0</v>
      </c>
      <c r="Y618" s="25">
        <f>VLOOKUP(CONCATENATE($F618," ",$G618),AllocFactorMatrix,(Y$4+1),FALSE)*$E624</f>
        <v>0</v>
      </c>
      <c r="Z618" s="25">
        <f t="shared" si="291"/>
        <v>0</v>
      </c>
      <c r="AA618" s="25">
        <f>VLOOKUP(CONCATENATE($F618," ",$G618),AllocFactorMatrix,(AA$4+1),FALSE)*$E624</f>
        <v>0</v>
      </c>
      <c r="AB618" s="25">
        <f>VLOOKUP(CONCATENATE($F618," ",$G618),AllocFactorMatrix,(AB$4+1),FALSE)*$E624</f>
        <v>0</v>
      </c>
      <c r="AC618" s="25">
        <f>VLOOKUP(CONCATENATE($F618," ",$G618),AllocFactorMatrix,(AC$4+1),FALSE)*$E624</f>
        <v>0</v>
      </c>
    </row>
    <row r="619" spans="5:29" hidden="1" outlineLevel="1">
      <c r="F619" s="61" t="str">
        <f>F624</f>
        <v>CUST_TOTAL</v>
      </c>
      <c r="G619" s="20" t="str">
        <f>$G$10</f>
        <v>SUBTRAN</v>
      </c>
      <c r="H619" s="24">
        <f t="shared" si="267"/>
        <v>0</v>
      </c>
      <c r="I619" s="25">
        <f>VLOOKUP(CONCATENATE($F619," ",$G619),AllocFactorMatrix,(I$4+1),FALSE)*$E624</f>
        <v>0</v>
      </c>
      <c r="J619" s="25">
        <f>VLOOKUP(CONCATENATE($F619," ",$G619),AllocFactorMatrix,(J$4+1),FALSE)*$E624</f>
        <v>0</v>
      </c>
      <c r="K619" s="25">
        <f>VLOOKUP(CONCATENATE($F619," ",$G619),AllocFactorMatrix,(K$4+1),FALSE)*$E624</f>
        <v>0</v>
      </c>
      <c r="L619" s="25">
        <f>VLOOKUP(CONCATENATE($F619," ",$G619),AllocFactorMatrix,(L$4+1),FALSE)*$E624</f>
        <v>0</v>
      </c>
      <c r="M619" s="25">
        <f t="shared" si="294"/>
        <v>0</v>
      </c>
      <c r="N619" s="25">
        <f>VLOOKUP(CONCATENATE($F619," ",$G619),AllocFactorMatrix,(N$4+1),FALSE)*$E624</f>
        <v>0</v>
      </c>
      <c r="O619" s="25">
        <f>VLOOKUP(CONCATENATE($F619," ",$G619),AllocFactorMatrix,(O$4+1),FALSE)*$E624</f>
        <v>0</v>
      </c>
      <c r="P619" s="25">
        <f>VLOOKUP(CONCATENATE($F619," ",$G619),AllocFactorMatrix,(P$4+1),FALSE)*$E624</f>
        <v>0</v>
      </c>
      <c r="Q619" s="25">
        <f>VLOOKUP(CONCATENATE($F619," ",$G619),AllocFactorMatrix,(Q$4+1),FALSE)*$E624</f>
        <v>0</v>
      </c>
      <c r="R619" s="25">
        <f t="shared" si="295"/>
        <v>0</v>
      </c>
      <c r="S619" s="25">
        <f>VLOOKUP(CONCATENATE($F619," ",$G619),AllocFactorMatrix,(S$4+1),FALSE)*$E624</f>
        <v>0</v>
      </c>
      <c r="T619" s="25">
        <f>VLOOKUP(CONCATENATE($F619," ",$G619),AllocFactorMatrix,(T$4+1),FALSE)*$E624</f>
        <v>0</v>
      </c>
      <c r="U619" s="25">
        <f>VLOOKUP(CONCATENATE($F619," ",$G619),AllocFactorMatrix,(U$4+1),FALSE)*$E624</f>
        <v>0</v>
      </c>
      <c r="V619" s="25">
        <f>VLOOKUP(CONCATENATE($F619," ",$G619),AllocFactorMatrix,(V$4+1),FALSE)*$E624</f>
        <v>0</v>
      </c>
      <c r="W619" s="25">
        <f t="shared" si="296"/>
        <v>0</v>
      </c>
      <c r="X619" s="25">
        <f>VLOOKUP(CONCATENATE($F619," ",$G619),AllocFactorMatrix,(X$4+1),FALSE)*$E624</f>
        <v>0</v>
      </c>
      <c r="Y619" s="25">
        <f>VLOOKUP(CONCATENATE($F619," ",$G619),AllocFactorMatrix,(Y$4+1),FALSE)*$E624</f>
        <v>0</v>
      </c>
      <c r="Z619" s="25">
        <f t="shared" si="291"/>
        <v>0</v>
      </c>
      <c r="AA619" s="25">
        <f>VLOOKUP(CONCATENATE($F619," ",$G619),AllocFactorMatrix,(AA$4+1),FALSE)*$E624</f>
        <v>0</v>
      </c>
      <c r="AB619" s="25">
        <f>VLOOKUP(CONCATENATE($F619," ",$G619),AllocFactorMatrix,(AB$4+1),FALSE)*$E624</f>
        <v>0</v>
      </c>
      <c r="AC619" s="25">
        <f>VLOOKUP(CONCATENATE($F619," ",$G619),AllocFactorMatrix,(AC$4+1),FALSE)*$E624</f>
        <v>0</v>
      </c>
    </row>
    <row r="620" spans="5:29" hidden="1" outlineLevel="1">
      <c r="F620" s="61" t="str">
        <f>F624</f>
        <v>CUST_TOTAL</v>
      </c>
      <c r="G620" s="20" t="str">
        <f>$G$11</f>
        <v>DISTPRI</v>
      </c>
      <c r="H620" s="24">
        <f t="shared" si="267"/>
        <v>0</v>
      </c>
      <c r="I620" s="25">
        <f>VLOOKUP(CONCATENATE($F620," ",$G620),AllocFactorMatrix,(I$4+1),FALSE)*$E624</f>
        <v>0</v>
      </c>
      <c r="J620" s="25">
        <f>VLOOKUP(CONCATENATE($F620," ",$G620),AllocFactorMatrix,(J$4+1),FALSE)*$E624</f>
        <v>0</v>
      </c>
      <c r="K620" s="25">
        <f>VLOOKUP(CONCATENATE($F620," ",$G620),AllocFactorMatrix,(K$4+1),FALSE)*$E624</f>
        <v>0</v>
      </c>
      <c r="L620" s="25">
        <f>VLOOKUP(CONCATENATE($F620," ",$G620),AllocFactorMatrix,(L$4+1),FALSE)*$E624</f>
        <v>0</v>
      </c>
      <c r="M620" s="25">
        <f t="shared" si="294"/>
        <v>0</v>
      </c>
      <c r="N620" s="25">
        <f>VLOOKUP(CONCATENATE($F620," ",$G620),AllocFactorMatrix,(N$4+1),FALSE)*$E624</f>
        <v>0</v>
      </c>
      <c r="O620" s="25">
        <f>VLOOKUP(CONCATENATE($F620," ",$G620),AllocFactorMatrix,(O$4+1),FALSE)*$E624</f>
        <v>0</v>
      </c>
      <c r="P620" s="25">
        <f>VLOOKUP(CONCATENATE($F620," ",$G620),AllocFactorMatrix,(P$4+1),FALSE)*$E624</f>
        <v>0</v>
      </c>
      <c r="Q620" s="25">
        <f>VLOOKUP(CONCATENATE($F620," ",$G620),AllocFactorMatrix,(Q$4+1),FALSE)*$E624</f>
        <v>0</v>
      </c>
      <c r="R620" s="25">
        <f t="shared" si="295"/>
        <v>0</v>
      </c>
      <c r="S620" s="25">
        <f>VLOOKUP(CONCATENATE($F620," ",$G620),AllocFactorMatrix,(S$4+1),FALSE)*$E624</f>
        <v>0</v>
      </c>
      <c r="T620" s="25">
        <f>VLOOKUP(CONCATENATE($F620," ",$G620),AllocFactorMatrix,(T$4+1),FALSE)*$E624</f>
        <v>0</v>
      </c>
      <c r="U620" s="25">
        <f>VLOOKUP(CONCATENATE($F620," ",$G620),AllocFactorMatrix,(U$4+1),FALSE)*$E624</f>
        <v>0</v>
      </c>
      <c r="V620" s="25">
        <f>VLOOKUP(CONCATENATE($F620," ",$G620),AllocFactorMatrix,(V$4+1),FALSE)*$E624</f>
        <v>0</v>
      </c>
      <c r="W620" s="25">
        <f t="shared" si="296"/>
        <v>0</v>
      </c>
      <c r="X620" s="25">
        <f>VLOOKUP(CONCATENATE($F620," ",$G620),AllocFactorMatrix,(X$4+1),FALSE)*$E624</f>
        <v>0</v>
      </c>
      <c r="Y620" s="25">
        <f>VLOOKUP(CONCATENATE($F620," ",$G620),AllocFactorMatrix,(Y$4+1),FALSE)*$E624</f>
        <v>0</v>
      </c>
      <c r="Z620" s="25">
        <f t="shared" si="291"/>
        <v>0</v>
      </c>
      <c r="AA620" s="25">
        <f>VLOOKUP(CONCATENATE($F620," ",$G620),AllocFactorMatrix,(AA$4+1),FALSE)*$E624</f>
        <v>0</v>
      </c>
      <c r="AB620" s="25">
        <f>VLOOKUP(CONCATENATE($F620," ",$G620),AllocFactorMatrix,(AB$4+1),FALSE)*$E624</f>
        <v>0</v>
      </c>
      <c r="AC620" s="25">
        <f>VLOOKUP(CONCATENATE($F620," ",$G620),AllocFactorMatrix,(AC$4+1),FALSE)*$E624</f>
        <v>0</v>
      </c>
    </row>
    <row r="621" spans="5:29" hidden="1" outlineLevel="1">
      <c r="F621" s="61" t="str">
        <f>F624</f>
        <v>CUST_TOTAL</v>
      </c>
      <c r="G621" s="20" t="str">
        <f>$G$12</f>
        <v>DISTSEC</v>
      </c>
      <c r="H621" s="24">
        <f t="shared" si="267"/>
        <v>0</v>
      </c>
      <c r="I621" s="25">
        <f>VLOOKUP(CONCATENATE($F621," ",$G621),AllocFactorMatrix,(I$4+1),FALSE)*$E624</f>
        <v>0</v>
      </c>
      <c r="J621" s="25">
        <f>VLOOKUP(CONCATENATE($F621," ",$G621),AllocFactorMatrix,(J$4+1),FALSE)*$E624</f>
        <v>0</v>
      </c>
      <c r="K621" s="25">
        <f>VLOOKUP(CONCATENATE($F621," ",$G621),AllocFactorMatrix,(K$4+1),FALSE)*$E624</f>
        <v>0</v>
      </c>
      <c r="L621" s="25">
        <f>VLOOKUP(CONCATENATE($F621," ",$G621),AllocFactorMatrix,(L$4+1),FALSE)*$E624</f>
        <v>0</v>
      </c>
      <c r="M621" s="25">
        <f t="shared" si="294"/>
        <v>0</v>
      </c>
      <c r="N621" s="25">
        <f>VLOOKUP(CONCATENATE($F621," ",$G621),AllocFactorMatrix,(N$4+1),FALSE)*$E624</f>
        <v>0</v>
      </c>
      <c r="O621" s="25">
        <f>VLOOKUP(CONCATENATE($F621," ",$G621),AllocFactorMatrix,(O$4+1),FALSE)*$E624</f>
        <v>0</v>
      </c>
      <c r="P621" s="25">
        <f>VLOOKUP(CONCATENATE($F621," ",$G621),AllocFactorMatrix,(P$4+1),FALSE)*$E624</f>
        <v>0</v>
      </c>
      <c r="Q621" s="25">
        <f>VLOOKUP(CONCATENATE($F621," ",$G621),AllocFactorMatrix,(Q$4+1),FALSE)*$E624</f>
        <v>0</v>
      </c>
      <c r="R621" s="25">
        <f t="shared" si="295"/>
        <v>0</v>
      </c>
      <c r="S621" s="25">
        <f>VLOOKUP(CONCATENATE($F621," ",$G621),AllocFactorMatrix,(S$4+1),FALSE)*$E624</f>
        <v>0</v>
      </c>
      <c r="T621" s="25">
        <f>VLOOKUP(CONCATENATE($F621," ",$G621),AllocFactorMatrix,(T$4+1),FALSE)*$E624</f>
        <v>0</v>
      </c>
      <c r="U621" s="25">
        <f>VLOOKUP(CONCATENATE($F621," ",$G621),AllocFactorMatrix,(U$4+1),FALSE)*$E624</f>
        <v>0</v>
      </c>
      <c r="V621" s="25">
        <f>VLOOKUP(CONCATENATE($F621," ",$G621),AllocFactorMatrix,(V$4+1),FALSE)*$E624</f>
        <v>0</v>
      </c>
      <c r="W621" s="25">
        <f t="shared" si="296"/>
        <v>0</v>
      </c>
      <c r="X621" s="25">
        <f>VLOOKUP(CONCATENATE($F621," ",$G621),AllocFactorMatrix,(X$4+1),FALSE)*$E624</f>
        <v>0</v>
      </c>
      <c r="Y621" s="25">
        <f>VLOOKUP(CONCATENATE($F621," ",$G621),AllocFactorMatrix,(Y$4+1),FALSE)*$E624</f>
        <v>0</v>
      </c>
      <c r="Z621" s="25">
        <f t="shared" si="291"/>
        <v>0</v>
      </c>
      <c r="AA621" s="25">
        <f>VLOOKUP(CONCATENATE($F621," ",$G621),AllocFactorMatrix,(AA$4+1),FALSE)*$E624</f>
        <v>0</v>
      </c>
      <c r="AB621" s="25">
        <f>VLOOKUP(CONCATENATE($F621," ",$G621),AllocFactorMatrix,(AB$4+1),FALSE)*$E624</f>
        <v>0</v>
      </c>
      <c r="AC621" s="25">
        <f>VLOOKUP(CONCATENATE($F621," ",$G621),AllocFactorMatrix,(AC$4+1),FALSE)*$E624</f>
        <v>0</v>
      </c>
    </row>
    <row r="622" spans="5:29" hidden="1" outlineLevel="1">
      <c r="F622" s="61" t="str">
        <f>F624</f>
        <v>CUST_TOTAL</v>
      </c>
      <c r="G622" s="20" t="str">
        <f>$G$13</f>
        <v>ENERGY</v>
      </c>
      <c r="H622" s="24">
        <f t="shared" si="267"/>
        <v>0</v>
      </c>
      <c r="I622" s="25">
        <f>VLOOKUP(CONCATENATE($F622," ",$G622),AllocFactorMatrix,(I$4+1),FALSE)*$E624</f>
        <v>0</v>
      </c>
      <c r="J622" s="25">
        <f>VLOOKUP(CONCATENATE($F622," ",$G622),AllocFactorMatrix,(J$4+1),FALSE)*$E624</f>
        <v>0</v>
      </c>
      <c r="K622" s="25">
        <f>VLOOKUP(CONCATENATE($F622," ",$G622),AllocFactorMatrix,(K$4+1),FALSE)*$E624</f>
        <v>0</v>
      </c>
      <c r="L622" s="25">
        <f>VLOOKUP(CONCATENATE($F622," ",$G622),AllocFactorMatrix,(L$4+1),FALSE)*$E624</f>
        <v>0</v>
      </c>
      <c r="M622" s="25">
        <f t="shared" si="294"/>
        <v>0</v>
      </c>
      <c r="N622" s="25">
        <f>VLOOKUP(CONCATENATE($F622," ",$G622),AllocFactorMatrix,(N$4+1),FALSE)*$E624</f>
        <v>0</v>
      </c>
      <c r="O622" s="25">
        <f>VLOOKUP(CONCATENATE($F622," ",$G622),AllocFactorMatrix,(O$4+1),FALSE)*$E624</f>
        <v>0</v>
      </c>
      <c r="P622" s="25">
        <f>VLOOKUP(CONCATENATE($F622," ",$G622),AllocFactorMatrix,(P$4+1),FALSE)*$E624</f>
        <v>0</v>
      </c>
      <c r="Q622" s="25">
        <f>VLOOKUP(CONCATENATE($F622," ",$G622),AllocFactorMatrix,(Q$4+1),FALSE)*$E624</f>
        <v>0</v>
      </c>
      <c r="R622" s="25">
        <f t="shared" si="295"/>
        <v>0</v>
      </c>
      <c r="S622" s="25">
        <f>VLOOKUP(CONCATENATE($F622," ",$G622),AllocFactorMatrix,(S$4+1),FALSE)*$E624</f>
        <v>0</v>
      </c>
      <c r="T622" s="25">
        <f>VLOOKUP(CONCATENATE($F622," ",$G622),AllocFactorMatrix,(T$4+1),FALSE)*$E624</f>
        <v>0</v>
      </c>
      <c r="U622" s="25">
        <f>VLOOKUP(CONCATENATE($F622," ",$G622),AllocFactorMatrix,(U$4+1),FALSE)*$E624</f>
        <v>0</v>
      </c>
      <c r="V622" s="25">
        <f>VLOOKUP(CONCATENATE($F622," ",$G622),AllocFactorMatrix,(V$4+1),FALSE)*$E624</f>
        <v>0</v>
      </c>
      <c r="W622" s="25">
        <f t="shared" si="296"/>
        <v>0</v>
      </c>
      <c r="X622" s="25">
        <f>VLOOKUP(CONCATENATE($F622," ",$G622),AllocFactorMatrix,(X$4+1),FALSE)*$E624</f>
        <v>0</v>
      </c>
      <c r="Y622" s="25">
        <f>VLOOKUP(CONCATENATE($F622," ",$G622),AllocFactorMatrix,(Y$4+1),FALSE)*$E624</f>
        <v>0</v>
      </c>
      <c r="Z622" s="25">
        <f t="shared" si="291"/>
        <v>0</v>
      </c>
      <c r="AA622" s="25">
        <f>VLOOKUP(CONCATENATE($F622," ",$G622),AllocFactorMatrix,(AA$4+1),FALSE)*$E624</f>
        <v>0</v>
      </c>
      <c r="AB622" s="25">
        <f>VLOOKUP(CONCATENATE($F622," ",$G622),AllocFactorMatrix,(AB$4+1),FALSE)*$E624</f>
        <v>0</v>
      </c>
      <c r="AC622" s="25">
        <f>VLOOKUP(CONCATENATE($F622," ",$G622),AllocFactorMatrix,(AC$4+1),FALSE)*$E624</f>
        <v>0</v>
      </c>
    </row>
    <row r="623" spans="5:29" hidden="1" outlineLevel="1">
      <c r="F623" s="61" t="str">
        <f>F624</f>
        <v>CUST_TOTAL</v>
      </c>
      <c r="G623" s="20" t="str">
        <f>$G$14</f>
        <v>CUSTOMER</v>
      </c>
      <c r="H623" s="24">
        <f t="shared" si="267"/>
        <v>0</v>
      </c>
      <c r="I623" s="25">
        <f>VLOOKUP(CONCATENATE($F623," ",$G623),AllocFactorMatrix,(I$4+1),FALSE)*$E624</f>
        <v>0</v>
      </c>
      <c r="J623" s="25">
        <f>VLOOKUP(CONCATENATE($F623," ",$G623),AllocFactorMatrix,(J$4+1),FALSE)*$E624</f>
        <v>0</v>
      </c>
      <c r="K623" s="25">
        <f>VLOOKUP(CONCATENATE($F623," ",$G623),AllocFactorMatrix,(K$4+1),FALSE)*$E624</f>
        <v>0</v>
      </c>
      <c r="L623" s="25">
        <f>VLOOKUP(CONCATENATE($F623," ",$G623),AllocFactorMatrix,(L$4+1),FALSE)*$E624</f>
        <v>0</v>
      </c>
      <c r="M623" s="25">
        <f t="shared" si="294"/>
        <v>0</v>
      </c>
      <c r="N623" s="25">
        <f>VLOOKUP(CONCATENATE($F623," ",$G623),AllocFactorMatrix,(N$4+1),FALSE)*$E624</f>
        <v>0</v>
      </c>
      <c r="O623" s="25">
        <f>VLOOKUP(CONCATENATE($F623," ",$G623),AllocFactorMatrix,(O$4+1),FALSE)*$E624</f>
        <v>0</v>
      </c>
      <c r="P623" s="25">
        <f>VLOOKUP(CONCATENATE($F623," ",$G623),AllocFactorMatrix,(P$4+1),FALSE)*$E624</f>
        <v>0</v>
      </c>
      <c r="Q623" s="25">
        <f>VLOOKUP(CONCATENATE($F623," ",$G623),AllocFactorMatrix,(Q$4+1),FALSE)*$E624</f>
        <v>0</v>
      </c>
      <c r="R623" s="25">
        <f t="shared" si="295"/>
        <v>0</v>
      </c>
      <c r="S623" s="25">
        <f>VLOOKUP(CONCATENATE($F623," ",$G623),AllocFactorMatrix,(S$4+1),FALSE)*$E624</f>
        <v>0</v>
      </c>
      <c r="T623" s="25">
        <f>VLOOKUP(CONCATENATE($F623," ",$G623),AllocFactorMatrix,(T$4+1),FALSE)*$E624</f>
        <v>0</v>
      </c>
      <c r="U623" s="25">
        <f>VLOOKUP(CONCATENATE($F623," ",$G623),AllocFactorMatrix,(U$4+1),FALSE)*$E624</f>
        <v>0</v>
      </c>
      <c r="V623" s="25">
        <f>VLOOKUP(CONCATENATE($F623," ",$G623),AllocFactorMatrix,(V$4+1),FALSE)*$E624</f>
        <v>0</v>
      </c>
      <c r="W623" s="25">
        <f t="shared" si="296"/>
        <v>0</v>
      </c>
      <c r="X623" s="25">
        <f>VLOOKUP(CONCATENATE($F623," ",$G623),AllocFactorMatrix,(X$4+1),FALSE)*$E624</f>
        <v>0</v>
      </c>
      <c r="Y623" s="25">
        <f>VLOOKUP(CONCATENATE($F623," ",$G623),AllocFactorMatrix,(Y$4+1),FALSE)*$E624</f>
        <v>0</v>
      </c>
      <c r="Z623" s="25">
        <f t="shared" si="291"/>
        <v>0</v>
      </c>
      <c r="AA623" s="25">
        <f>VLOOKUP(CONCATENATE($F623," ",$G623),AllocFactorMatrix,(AA$4+1),FALSE)*$E624</f>
        <v>0</v>
      </c>
      <c r="AB623" s="25">
        <f>VLOOKUP(CONCATENATE($F623," ",$G623),AllocFactorMatrix,(AB$4+1),FALSE)*$E624</f>
        <v>0</v>
      </c>
      <c r="AC623" s="25">
        <f>VLOOKUP(CONCATENATE($F623," ",$G623),AllocFactorMatrix,(AC$4+1),FALSE)*$E624</f>
        <v>0</v>
      </c>
    </row>
    <row r="624" spans="5:29" collapsed="1">
      <c r="E624" s="22">
        <v>0</v>
      </c>
      <c r="F624" s="62" t="str">
        <f>+F2201</f>
        <v>CUST_TOTAL</v>
      </c>
      <c r="G624" s="20" t="str">
        <f>$G$15</f>
        <v>TOTAL</v>
      </c>
      <c r="H624" s="24">
        <f t="shared" si="267"/>
        <v>0</v>
      </c>
      <c r="I624" s="25">
        <f>VLOOKUP(CONCATENATE($F624," ",$G624),AllocFactorMatrix,(I$4+1),FALSE)*$E624</f>
        <v>0</v>
      </c>
      <c r="J624" s="25">
        <f>VLOOKUP(CONCATENATE($F624," ",$G624),AllocFactorMatrix,(J$4+1),FALSE)*$E624</f>
        <v>0</v>
      </c>
      <c r="K624" s="25">
        <f>VLOOKUP(CONCATENATE($F624," ",$G624),AllocFactorMatrix,(K$4+1),FALSE)*$E624</f>
        <v>0</v>
      </c>
      <c r="L624" s="25">
        <f>VLOOKUP(CONCATENATE($F624," ",$G624),AllocFactorMatrix,(L$4+1),FALSE)*$E624</f>
        <v>0</v>
      </c>
      <c r="M624" s="25">
        <f t="shared" si="294"/>
        <v>0</v>
      </c>
      <c r="N624" s="25">
        <f>VLOOKUP(CONCATENATE($F624," ",$G624),AllocFactorMatrix,(N$4+1),FALSE)*$E624</f>
        <v>0</v>
      </c>
      <c r="O624" s="25">
        <f>VLOOKUP(CONCATENATE($F624," ",$G624),AllocFactorMatrix,(O$4+1),FALSE)*$E624</f>
        <v>0</v>
      </c>
      <c r="P624" s="25">
        <f>VLOOKUP(CONCATENATE($F624," ",$G624),AllocFactorMatrix,(P$4+1),FALSE)*$E624</f>
        <v>0</v>
      </c>
      <c r="Q624" s="25">
        <f>VLOOKUP(CONCATENATE($F624," ",$G624),AllocFactorMatrix,(Q$4+1),FALSE)*$E624</f>
        <v>0</v>
      </c>
      <c r="R624" s="25">
        <f t="shared" si="295"/>
        <v>0</v>
      </c>
      <c r="S624" s="25">
        <f>VLOOKUP(CONCATENATE($F624," ",$G624),AllocFactorMatrix,(S$4+1),FALSE)*$E624</f>
        <v>0</v>
      </c>
      <c r="T624" s="25">
        <f>VLOOKUP(CONCATENATE($F624," ",$G624),AllocFactorMatrix,(T$4+1),FALSE)*$E624</f>
        <v>0</v>
      </c>
      <c r="U624" s="25">
        <f>VLOOKUP(CONCATENATE($F624," ",$G624),AllocFactorMatrix,(U$4+1),FALSE)*$E624</f>
        <v>0</v>
      </c>
      <c r="V624" s="25">
        <f>VLOOKUP(CONCATENATE($F624," ",$G624),AllocFactorMatrix,(V$4+1),FALSE)*$E624</f>
        <v>0</v>
      </c>
      <c r="W624" s="25">
        <f t="shared" si="296"/>
        <v>0</v>
      </c>
      <c r="X624" s="25">
        <f>VLOOKUP(CONCATENATE($F624," ",$G624),AllocFactorMatrix,(X$4+1),FALSE)*$E624</f>
        <v>0</v>
      </c>
      <c r="Y624" s="25">
        <f>VLOOKUP(CONCATENATE($F624," ",$G624),AllocFactorMatrix,(Y$4+1),FALSE)*$E624</f>
        <v>0</v>
      </c>
      <c r="Z624" s="25">
        <f t="shared" si="291"/>
        <v>0</v>
      </c>
      <c r="AA624" s="25">
        <f>VLOOKUP(CONCATENATE($F624," ",$G624),AllocFactorMatrix,(AA$4+1),FALSE)*$E624</f>
        <v>0</v>
      </c>
      <c r="AB624" s="25">
        <f>VLOOKUP(CONCATENATE($F624," ",$G624),AllocFactorMatrix,(AB$4+1),FALSE)*$E624</f>
        <v>0</v>
      </c>
      <c r="AC624" s="25">
        <f>VLOOKUP(CONCATENATE($F624," ",$G624),AllocFactorMatrix,(AC$4+1),FALSE)*$E624</f>
        <v>0</v>
      </c>
    </row>
    <row r="625" spans="5:29" hidden="1" outlineLevel="1">
      <c r="E625" s="22">
        <f t="shared" ref="E625:E631" si="297">+ROUND(E2202/8,0)</f>
        <v>0</v>
      </c>
      <c r="F625" s="61" t="str">
        <f>F632</f>
        <v>LABOR_M</v>
      </c>
      <c r="G625" s="20" t="str">
        <f>$G$8</f>
        <v>PRODUCTION</v>
      </c>
      <c r="H625" s="24">
        <f t="shared" ref="H625:H688" ca="1" si="298">SUBTOTAL(9,I625:AC625)</f>
        <v>0</v>
      </c>
      <c r="I625" s="25">
        <f ca="1">VLOOKUP(CONCATENATE($F625," ",$G625),AllocFactorMatrix,(I$4+1),FALSE)*$E632</f>
        <v>0</v>
      </c>
      <c r="J625" s="25">
        <f ca="1">VLOOKUP(CONCATENATE($F625," ",$G625),AllocFactorMatrix,(J$4+1),FALSE)*$E632</f>
        <v>0</v>
      </c>
      <c r="K625" s="25">
        <f ca="1">VLOOKUP(CONCATENATE($F625," ",$G625),AllocFactorMatrix,(K$4+1),FALSE)*$E632</f>
        <v>0</v>
      </c>
      <c r="L625" s="25">
        <f ca="1">VLOOKUP(CONCATENATE($F625," ",$G625),AllocFactorMatrix,(L$4+1),FALSE)*$E632</f>
        <v>0</v>
      </c>
      <c r="M625" s="25">
        <f t="shared" ref="M625:M632" ca="1" si="299">SUBTOTAL(9,J625:L625)</f>
        <v>0</v>
      </c>
      <c r="N625" s="25">
        <f ca="1">VLOOKUP(CONCATENATE($F625," ",$G625),AllocFactorMatrix,(N$4+1),FALSE)*$E632</f>
        <v>0</v>
      </c>
      <c r="O625" s="25">
        <f ca="1">VLOOKUP(CONCATENATE($F625," ",$G625),AllocFactorMatrix,(O$4+1),FALSE)*$E632</f>
        <v>0</v>
      </c>
      <c r="P625" s="25">
        <f ca="1">VLOOKUP(CONCATENATE($F625," ",$G625),AllocFactorMatrix,(P$4+1),FALSE)*$E632</f>
        <v>0</v>
      </c>
      <c r="Q625" s="25">
        <f ca="1">VLOOKUP(CONCATENATE($F625," ",$G625),AllocFactorMatrix,(Q$4+1),FALSE)*$E632</f>
        <v>0</v>
      </c>
      <c r="R625" s="25">
        <f ca="1">SUBTOTAL(9,N625:Q625)</f>
        <v>0</v>
      </c>
      <c r="S625" s="25">
        <f ca="1">VLOOKUP(CONCATENATE($F625," ",$G625),AllocFactorMatrix,(S$4+1),FALSE)*$E632</f>
        <v>0</v>
      </c>
      <c r="T625" s="25">
        <f ca="1">VLOOKUP(CONCATENATE($F625," ",$G625),AllocFactorMatrix,(T$4+1),FALSE)*$E632</f>
        <v>0</v>
      </c>
      <c r="U625" s="25">
        <f ca="1">VLOOKUP(CONCATENATE($F625," ",$G625),AllocFactorMatrix,(U$4+1),FALSE)*$E632</f>
        <v>0</v>
      </c>
      <c r="V625" s="25">
        <f ca="1">VLOOKUP(CONCATENATE($F625," ",$G625),AllocFactorMatrix,(V$4+1),FALSE)*$E632</f>
        <v>0</v>
      </c>
      <c r="W625" s="25">
        <f ca="1">SUBTOTAL(9,S625:V625)</f>
        <v>0</v>
      </c>
      <c r="X625" s="25">
        <f ca="1">VLOOKUP(CONCATENATE($F625," ",$G625),AllocFactorMatrix,(X$4+1),FALSE)*$E632</f>
        <v>0</v>
      </c>
      <c r="Y625" s="25">
        <f ca="1">VLOOKUP(CONCATENATE($F625," ",$G625),AllocFactorMatrix,(Y$4+1),FALSE)*$E632</f>
        <v>0</v>
      </c>
      <c r="Z625" s="25">
        <f t="shared" ref="Z625:Z632" ca="1" si="300">SUBTOTAL(9,X625:Y625)</f>
        <v>0</v>
      </c>
      <c r="AA625" s="25">
        <f ca="1">VLOOKUP(CONCATENATE($F625," ",$G625),AllocFactorMatrix,(AA$4+1),FALSE)*$E632</f>
        <v>0</v>
      </c>
      <c r="AB625" s="25">
        <f ca="1">VLOOKUP(CONCATENATE($F625," ",$G625),AllocFactorMatrix,(AB$4+1),FALSE)*$E632</f>
        <v>0</v>
      </c>
      <c r="AC625" s="25">
        <f ca="1">VLOOKUP(CONCATENATE($F625," ",$G625),AllocFactorMatrix,(AC$4+1),FALSE)*$E632</f>
        <v>0</v>
      </c>
    </row>
    <row r="626" spans="5:29" hidden="1" outlineLevel="1">
      <c r="E626" s="22">
        <f t="shared" si="297"/>
        <v>0</v>
      </c>
      <c r="F626" s="61" t="str">
        <f>F632</f>
        <v>LABOR_M</v>
      </c>
      <c r="G626" s="20" t="str">
        <f>$G$9</f>
        <v>BULKTRAN</v>
      </c>
      <c r="H626" s="24">
        <f t="shared" ca="1" si="298"/>
        <v>0</v>
      </c>
      <c r="I626" s="25">
        <f ca="1">VLOOKUP(CONCATENATE($F626," ",$G626),AllocFactorMatrix,(I$4+1),FALSE)*$E632</f>
        <v>0</v>
      </c>
      <c r="J626" s="25">
        <f ca="1">VLOOKUP(CONCATENATE($F626," ",$G626),AllocFactorMatrix,(J$4+1),FALSE)*$E632</f>
        <v>0</v>
      </c>
      <c r="K626" s="25">
        <f ca="1">VLOOKUP(CONCATENATE($F626," ",$G626),AllocFactorMatrix,(K$4+1),FALSE)*$E632</f>
        <v>0</v>
      </c>
      <c r="L626" s="25">
        <f ca="1">VLOOKUP(CONCATENATE($F626," ",$G626),AllocFactorMatrix,(L$4+1),FALSE)*$E632</f>
        <v>0</v>
      </c>
      <c r="M626" s="25">
        <f t="shared" ca="1" si="299"/>
        <v>0</v>
      </c>
      <c r="N626" s="25">
        <f ca="1">VLOOKUP(CONCATENATE($F626," ",$G626),AllocFactorMatrix,(N$4+1),FALSE)*$E632</f>
        <v>0</v>
      </c>
      <c r="O626" s="25">
        <f ca="1">VLOOKUP(CONCATENATE($F626," ",$G626),AllocFactorMatrix,(O$4+1),FALSE)*$E632</f>
        <v>0</v>
      </c>
      <c r="P626" s="25">
        <f ca="1">VLOOKUP(CONCATENATE($F626," ",$G626),AllocFactorMatrix,(P$4+1),FALSE)*$E632</f>
        <v>0</v>
      </c>
      <c r="Q626" s="25">
        <f ca="1">VLOOKUP(CONCATENATE($F626," ",$G626),AllocFactorMatrix,(Q$4+1),FALSE)*$E632</f>
        <v>0</v>
      </c>
      <c r="R626" s="25">
        <f t="shared" ref="R626:R632" ca="1" si="301">SUBTOTAL(9,N626:Q626)</f>
        <v>0</v>
      </c>
      <c r="S626" s="25">
        <f ca="1">VLOOKUP(CONCATENATE($F626," ",$G626),AllocFactorMatrix,(S$4+1),FALSE)*$E632</f>
        <v>0</v>
      </c>
      <c r="T626" s="25">
        <f ca="1">VLOOKUP(CONCATENATE($F626," ",$G626),AllocFactorMatrix,(T$4+1),FALSE)*$E632</f>
        <v>0</v>
      </c>
      <c r="U626" s="25">
        <f ca="1">VLOOKUP(CONCATENATE($F626," ",$G626),AllocFactorMatrix,(U$4+1),FALSE)*$E632</f>
        <v>0</v>
      </c>
      <c r="V626" s="25">
        <f ca="1">VLOOKUP(CONCATENATE($F626," ",$G626),AllocFactorMatrix,(V$4+1),FALSE)*$E632</f>
        <v>0</v>
      </c>
      <c r="W626" s="25">
        <f t="shared" ref="W626:W632" ca="1" si="302">SUBTOTAL(9,S626:V626)</f>
        <v>0</v>
      </c>
      <c r="X626" s="25">
        <f ca="1">VLOOKUP(CONCATENATE($F626," ",$G626),AllocFactorMatrix,(X$4+1),FALSE)*$E632</f>
        <v>0</v>
      </c>
      <c r="Y626" s="25">
        <f ca="1">VLOOKUP(CONCATENATE($F626," ",$G626),AllocFactorMatrix,(Y$4+1),FALSE)*$E632</f>
        <v>0</v>
      </c>
      <c r="Z626" s="25">
        <f t="shared" ca="1" si="300"/>
        <v>0</v>
      </c>
      <c r="AA626" s="25">
        <f ca="1">VLOOKUP(CONCATENATE($F626," ",$G626),AllocFactorMatrix,(AA$4+1),FALSE)*$E632</f>
        <v>0</v>
      </c>
      <c r="AB626" s="25">
        <f ca="1">VLOOKUP(CONCATENATE($F626," ",$G626),AllocFactorMatrix,(AB$4+1),FALSE)*$E632</f>
        <v>0</v>
      </c>
      <c r="AC626" s="25">
        <f ca="1">VLOOKUP(CONCATENATE($F626," ",$G626),AllocFactorMatrix,(AC$4+1),FALSE)*$E632</f>
        <v>0</v>
      </c>
    </row>
    <row r="627" spans="5:29" hidden="1" outlineLevel="1">
      <c r="E627" s="22">
        <f t="shared" si="297"/>
        <v>0</v>
      </c>
      <c r="F627" s="61" t="str">
        <f>F632</f>
        <v>LABOR_M</v>
      </c>
      <c r="G627" s="20" t="str">
        <f>$G$10</f>
        <v>SUBTRAN</v>
      </c>
      <c r="H627" s="24">
        <f t="shared" ca="1" si="298"/>
        <v>0</v>
      </c>
      <c r="I627" s="25">
        <f ca="1">VLOOKUP(CONCATENATE($F627," ",$G627),AllocFactorMatrix,(I$4+1),FALSE)*$E632</f>
        <v>0</v>
      </c>
      <c r="J627" s="25">
        <f ca="1">VLOOKUP(CONCATENATE($F627," ",$G627),AllocFactorMatrix,(J$4+1),FALSE)*$E632</f>
        <v>0</v>
      </c>
      <c r="K627" s="25">
        <f ca="1">VLOOKUP(CONCATENATE($F627," ",$G627),AllocFactorMatrix,(K$4+1),FALSE)*$E632</f>
        <v>0</v>
      </c>
      <c r="L627" s="25">
        <f ca="1">VLOOKUP(CONCATENATE($F627," ",$G627),AllocFactorMatrix,(L$4+1),FALSE)*$E632</f>
        <v>0</v>
      </c>
      <c r="M627" s="25">
        <f t="shared" ca="1" si="299"/>
        <v>0</v>
      </c>
      <c r="N627" s="25">
        <f ca="1">VLOOKUP(CONCATENATE($F627," ",$G627),AllocFactorMatrix,(N$4+1),FALSE)*$E632</f>
        <v>0</v>
      </c>
      <c r="O627" s="25">
        <f ca="1">VLOOKUP(CONCATENATE($F627," ",$G627),AllocFactorMatrix,(O$4+1),FALSE)*$E632</f>
        <v>0</v>
      </c>
      <c r="P627" s="25">
        <f ca="1">VLOOKUP(CONCATENATE($F627," ",$G627),AllocFactorMatrix,(P$4+1),FALSE)*$E632</f>
        <v>0</v>
      </c>
      <c r="Q627" s="25">
        <f ca="1">VLOOKUP(CONCATENATE($F627," ",$G627),AllocFactorMatrix,(Q$4+1),FALSE)*$E632</f>
        <v>0</v>
      </c>
      <c r="R627" s="25">
        <f t="shared" ca="1" si="301"/>
        <v>0</v>
      </c>
      <c r="S627" s="25">
        <f ca="1">VLOOKUP(CONCATENATE($F627," ",$G627),AllocFactorMatrix,(S$4+1),FALSE)*$E632</f>
        <v>0</v>
      </c>
      <c r="T627" s="25">
        <f ca="1">VLOOKUP(CONCATENATE($F627," ",$G627),AllocFactorMatrix,(T$4+1),FALSE)*$E632</f>
        <v>0</v>
      </c>
      <c r="U627" s="25">
        <f ca="1">VLOOKUP(CONCATENATE($F627," ",$G627),AllocFactorMatrix,(U$4+1),FALSE)*$E632</f>
        <v>0</v>
      </c>
      <c r="V627" s="25">
        <f ca="1">VLOOKUP(CONCATENATE($F627," ",$G627),AllocFactorMatrix,(V$4+1),FALSE)*$E632</f>
        <v>0</v>
      </c>
      <c r="W627" s="25">
        <f t="shared" ca="1" si="302"/>
        <v>0</v>
      </c>
      <c r="X627" s="25">
        <f ca="1">VLOOKUP(CONCATENATE($F627," ",$G627),AllocFactorMatrix,(X$4+1),FALSE)*$E632</f>
        <v>0</v>
      </c>
      <c r="Y627" s="25">
        <f ca="1">VLOOKUP(CONCATENATE($F627," ",$G627),AllocFactorMatrix,(Y$4+1),FALSE)*$E632</f>
        <v>0</v>
      </c>
      <c r="Z627" s="25">
        <f t="shared" ca="1" si="300"/>
        <v>0</v>
      </c>
      <c r="AA627" s="25">
        <f ca="1">VLOOKUP(CONCATENATE($F627," ",$G627),AllocFactorMatrix,(AA$4+1),FALSE)*$E632</f>
        <v>0</v>
      </c>
      <c r="AB627" s="25">
        <f ca="1">VLOOKUP(CONCATENATE($F627," ",$G627),AllocFactorMatrix,(AB$4+1),FALSE)*$E632</f>
        <v>0</v>
      </c>
      <c r="AC627" s="25">
        <f ca="1">VLOOKUP(CONCATENATE($F627," ",$G627),AllocFactorMatrix,(AC$4+1),FALSE)*$E632</f>
        <v>0</v>
      </c>
    </row>
    <row r="628" spans="5:29" hidden="1" outlineLevel="1">
      <c r="E628" s="22">
        <f t="shared" si="297"/>
        <v>0</v>
      </c>
      <c r="F628" s="61" t="str">
        <f>F632</f>
        <v>LABOR_M</v>
      </c>
      <c r="G628" s="20" t="str">
        <f>$G$11</f>
        <v>DISTPRI</v>
      </c>
      <c r="H628" s="24">
        <f t="shared" ca="1" si="298"/>
        <v>0</v>
      </c>
      <c r="I628" s="25">
        <f ca="1">VLOOKUP(CONCATENATE($F628," ",$G628),AllocFactorMatrix,(I$4+1),FALSE)*$E632</f>
        <v>0</v>
      </c>
      <c r="J628" s="25">
        <f ca="1">VLOOKUP(CONCATENATE($F628," ",$G628),AllocFactorMatrix,(J$4+1),FALSE)*$E632</f>
        <v>0</v>
      </c>
      <c r="K628" s="25">
        <f ca="1">VLOOKUP(CONCATENATE($F628," ",$G628),AllocFactorMatrix,(K$4+1),FALSE)*$E632</f>
        <v>0</v>
      </c>
      <c r="L628" s="25">
        <f ca="1">VLOOKUP(CONCATENATE($F628," ",$G628),AllocFactorMatrix,(L$4+1),FALSE)*$E632</f>
        <v>0</v>
      </c>
      <c r="M628" s="25">
        <f t="shared" ca="1" si="299"/>
        <v>0</v>
      </c>
      <c r="N628" s="25">
        <f ca="1">VLOOKUP(CONCATENATE($F628," ",$G628),AllocFactorMatrix,(N$4+1),FALSE)*$E632</f>
        <v>0</v>
      </c>
      <c r="O628" s="25">
        <f ca="1">VLOOKUP(CONCATENATE($F628," ",$G628),AllocFactorMatrix,(O$4+1),FALSE)*$E632</f>
        <v>0</v>
      </c>
      <c r="P628" s="25">
        <f ca="1">VLOOKUP(CONCATENATE($F628," ",$G628),AllocFactorMatrix,(P$4+1),FALSE)*$E632</f>
        <v>0</v>
      </c>
      <c r="Q628" s="25">
        <f ca="1">VLOOKUP(CONCATENATE($F628," ",$G628),AllocFactorMatrix,(Q$4+1),FALSE)*$E632</f>
        <v>0</v>
      </c>
      <c r="R628" s="25">
        <f t="shared" ca="1" si="301"/>
        <v>0</v>
      </c>
      <c r="S628" s="25">
        <f ca="1">VLOOKUP(CONCATENATE($F628," ",$G628),AllocFactorMatrix,(S$4+1),FALSE)*$E632</f>
        <v>0</v>
      </c>
      <c r="T628" s="25">
        <f ca="1">VLOOKUP(CONCATENATE($F628," ",$G628),AllocFactorMatrix,(T$4+1),FALSE)*$E632</f>
        <v>0</v>
      </c>
      <c r="U628" s="25">
        <f ca="1">VLOOKUP(CONCATENATE($F628," ",$G628),AllocFactorMatrix,(U$4+1),FALSE)*$E632</f>
        <v>0</v>
      </c>
      <c r="V628" s="25">
        <f ca="1">VLOOKUP(CONCATENATE($F628," ",$G628),AllocFactorMatrix,(V$4+1),FALSE)*$E632</f>
        <v>0</v>
      </c>
      <c r="W628" s="25">
        <f t="shared" ca="1" si="302"/>
        <v>0</v>
      </c>
      <c r="X628" s="25">
        <f ca="1">VLOOKUP(CONCATENATE($F628," ",$G628),AllocFactorMatrix,(X$4+1),FALSE)*$E632</f>
        <v>0</v>
      </c>
      <c r="Y628" s="25">
        <f ca="1">VLOOKUP(CONCATENATE($F628," ",$G628),AllocFactorMatrix,(Y$4+1),FALSE)*$E632</f>
        <v>0</v>
      </c>
      <c r="Z628" s="25">
        <f t="shared" ca="1" si="300"/>
        <v>0</v>
      </c>
      <c r="AA628" s="25">
        <f ca="1">VLOOKUP(CONCATENATE($F628," ",$G628),AllocFactorMatrix,(AA$4+1),FALSE)*$E632</f>
        <v>0</v>
      </c>
      <c r="AB628" s="25">
        <f ca="1">VLOOKUP(CONCATENATE($F628," ",$G628),AllocFactorMatrix,(AB$4+1),FALSE)*$E632</f>
        <v>0</v>
      </c>
      <c r="AC628" s="25">
        <f ca="1">VLOOKUP(CONCATENATE($F628," ",$G628),AllocFactorMatrix,(AC$4+1),FALSE)*$E632</f>
        <v>0</v>
      </c>
    </row>
    <row r="629" spans="5:29" hidden="1" outlineLevel="1">
      <c r="E629" s="22">
        <f t="shared" si="297"/>
        <v>0</v>
      </c>
      <c r="F629" s="61" t="str">
        <f>F632</f>
        <v>LABOR_M</v>
      </c>
      <c r="G629" s="20" t="str">
        <f>$G$12</f>
        <v>DISTSEC</v>
      </c>
      <c r="H629" s="24">
        <f t="shared" ca="1" si="298"/>
        <v>0</v>
      </c>
      <c r="I629" s="25">
        <f ca="1">VLOOKUP(CONCATENATE($F629," ",$G629),AllocFactorMatrix,(I$4+1),FALSE)*$E632</f>
        <v>0</v>
      </c>
      <c r="J629" s="25">
        <f ca="1">VLOOKUP(CONCATENATE($F629," ",$G629),AllocFactorMatrix,(J$4+1),FALSE)*$E632</f>
        <v>0</v>
      </c>
      <c r="K629" s="25">
        <f ca="1">VLOOKUP(CONCATENATE($F629," ",$G629),AllocFactorMatrix,(K$4+1),FALSE)*$E632</f>
        <v>0</v>
      </c>
      <c r="L629" s="25">
        <f ca="1">VLOOKUP(CONCATENATE($F629," ",$G629),AllocFactorMatrix,(L$4+1),FALSE)*$E632</f>
        <v>0</v>
      </c>
      <c r="M629" s="25">
        <f t="shared" ca="1" si="299"/>
        <v>0</v>
      </c>
      <c r="N629" s="25">
        <f ca="1">VLOOKUP(CONCATENATE($F629," ",$G629),AllocFactorMatrix,(N$4+1),FALSE)*$E632</f>
        <v>0</v>
      </c>
      <c r="O629" s="25">
        <f ca="1">VLOOKUP(CONCATENATE($F629," ",$G629),AllocFactorMatrix,(O$4+1),FALSE)*$E632</f>
        <v>0</v>
      </c>
      <c r="P629" s="25">
        <f ca="1">VLOOKUP(CONCATENATE($F629," ",$G629),AllocFactorMatrix,(P$4+1),FALSE)*$E632</f>
        <v>0</v>
      </c>
      <c r="Q629" s="25">
        <f ca="1">VLOOKUP(CONCATENATE($F629," ",$G629),AllocFactorMatrix,(Q$4+1),FALSE)*$E632</f>
        <v>0</v>
      </c>
      <c r="R629" s="25">
        <f t="shared" ca="1" si="301"/>
        <v>0</v>
      </c>
      <c r="S629" s="25">
        <f ca="1">VLOOKUP(CONCATENATE($F629," ",$G629),AllocFactorMatrix,(S$4+1),FALSE)*$E632</f>
        <v>0</v>
      </c>
      <c r="T629" s="25">
        <f ca="1">VLOOKUP(CONCATENATE($F629," ",$G629),AllocFactorMatrix,(T$4+1),FALSE)*$E632</f>
        <v>0</v>
      </c>
      <c r="U629" s="25">
        <f ca="1">VLOOKUP(CONCATENATE($F629," ",$G629),AllocFactorMatrix,(U$4+1),FALSE)*$E632</f>
        <v>0</v>
      </c>
      <c r="V629" s="25">
        <f ca="1">VLOOKUP(CONCATENATE($F629," ",$G629),AllocFactorMatrix,(V$4+1),FALSE)*$E632</f>
        <v>0</v>
      </c>
      <c r="W629" s="25">
        <f t="shared" ca="1" si="302"/>
        <v>0</v>
      </c>
      <c r="X629" s="25">
        <f ca="1">VLOOKUP(CONCATENATE($F629," ",$G629),AllocFactorMatrix,(X$4+1),FALSE)*$E632</f>
        <v>0</v>
      </c>
      <c r="Y629" s="25">
        <f ca="1">VLOOKUP(CONCATENATE($F629," ",$G629),AllocFactorMatrix,(Y$4+1),FALSE)*$E632</f>
        <v>0</v>
      </c>
      <c r="Z629" s="25">
        <f t="shared" ca="1" si="300"/>
        <v>0</v>
      </c>
      <c r="AA629" s="25">
        <f ca="1">VLOOKUP(CONCATENATE($F629," ",$G629),AllocFactorMatrix,(AA$4+1),FALSE)*$E632</f>
        <v>0</v>
      </c>
      <c r="AB629" s="25">
        <f ca="1">VLOOKUP(CONCATENATE($F629," ",$G629),AllocFactorMatrix,(AB$4+1),FALSE)*$E632</f>
        <v>0</v>
      </c>
      <c r="AC629" s="25">
        <f ca="1">VLOOKUP(CONCATENATE($F629," ",$G629),AllocFactorMatrix,(AC$4+1),FALSE)*$E632</f>
        <v>0</v>
      </c>
    </row>
    <row r="630" spans="5:29" hidden="1" outlineLevel="1">
      <c r="E630" s="22">
        <f t="shared" si="297"/>
        <v>0</v>
      </c>
      <c r="F630" s="61" t="str">
        <f>F632</f>
        <v>LABOR_M</v>
      </c>
      <c r="G630" s="20" t="str">
        <f>$G$13</f>
        <v>ENERGY</v>
      </c>
      <c r="H630" s="24">
        <f t="shared" ca="1" si="298"/>
        <v>0</v>
      </c>
      <c r="I630" s="25">
        <f ca="1">VLOOKUP(CONCATENATE($F630," ",$G630),AllocFactorMatrix,(I$4+1),FALSE)*$E632</f>
        <v>0</v>
      </c>
      <c r="J630" s="25">
        <f ca="1">VLOOKUP(CONCATENATE($F630," ",$G630),AllocFactorMatrix,(J$4+1),FALSE)*$E632</f>
        <v>0</v>
      </c>
      <c r="K630" s="25">
        <f ca="1">VLOOKUP(CONCATENATE($F630," ",$G630),AllocFactorMatrix,(K$4+1),FALSE)*$E632</f>
        <v>0</v>
      </c>
      <c r="L630" s="25">
        <f ca="1">VLOOKUP(CONCATENATE($F630," ",$G630),AllocFactorMatrix,(L$4+1),FALSE)*$E632</f>
        <v>0</v>
      </c>
      <c r="M630" s="25">
        <f t="shared" ca="1" si="299"/>
        <v>0</v>
      </c>
      <c r="N630" s="25">
        <f ca="1">VLOOKUP(CONCATENATE($F630," ",$G630),AllocFactorMatrix,(N$4+1),FALSE)*$E632</f>
        <v>0</v>
      </c>
      <c r="O630" s="25">
        <f ca="1">VLOOKUP(CONCATENATE($F630," ",$G630),AllocFactorMatrix,(O$4+1),FALSE)*$E632</f>
        <v>0</v>
      </c>
      <c r="P630" s="25">
        <f ca="1">VLOOKUP(CONCATENATE($F630," ",$G630),AllocFactorMatrix,(P$4+1),FALSE)*$E632</f>
        <v>0</v>
      </c>
      <c r="Q630" s="25">
        <f ca="1">VLOOKUP(CONCATENATE($F630," ",$G630),AllocFactorMatrix,(Q$4+1),FALSE)*$E632</f>
        <v>0</v>
      </c>
      <c r="R630" s="25">
        <f t="shared" ca="1" si="301"/>
        <v>0</v>
      </c>
      <c r="S630" s="25">
        <f ca="1">VLOOKUP(CONCATENATE($F630," ",$G630),AllocFactorMatrix,(S$4+1),FALSE)*$E632</f>
        <v>0</v>
      </c>
      <c r="T630" s="25">
        <f ca="1">VLOOKUP(CONCATENATE($F630," ",$G630),AllocFactorMatrix,(T$4+1),FALSE)*$E632</f>
        <v>0</v>
      </c>
      <c r="U630" s="25">
        <f ca="1">VLOOKUP(CONCATENATE($F630," ",$G630),AllocFactorMatrix,(U$4+1),FALSE)*$E632</f>
        <v>0</v>
      </c>
      <c r="V630" s="25">
        <f ca="1">VLOOKUP(CONCATENATE($F630," ",$G630),AllocFactorMatrix,(V$4+1),FALSE)*$E632</f>
        <v>0</v>
      </c>
      <c r="W630" s="25">
        <f t="shared" ca="1" si="302"/>
        <v>0</v>
      </c>
      <c r="X630" s="25">
        <f ca="1">VLOOKUP(CONCATENATE($F630," ",$G630),AllocFactorMatrix,(X$4+1),FALSE)*$E632</f>
        <v>0</v>
      </c>
      <c r="Y630" s="25">
        <f ca="1">VLOOKUP(CONCATENATE($F630," ",$G630),AllocFactorMatrix,(Y$4+1),FALSE)*$E632</f>
        <v>0</v>
      </c>
      <c r="Z630" s="25">
        <f t="shared" ca="1" si="300"/>
        <v>0</v>
      </c>
      <c r="AA630" s="25">
        <f ca="1">VLOOKUP(CONCATENATE($F630," ",$G630),AllocFactorMatrix,(AA$4+1),FALSE)*$E632</f>
        <v>0</v>
      </c>
      <c r="AB630" s="25">
        <f ca="1">VLOOKUP(CONCATENATE($F630," ",$G630),AllocFactorMatrix,(AB$4+1),FALSE)*$E632</f>
        <v>0</v>
      </c>
      <c r="AC630" s="25">
        <f ca="1">VLOOKUP(CONCATENATE($F630," ",$G630),AllocFactorMatrix,(AC$4+1),FALSE)*$E632</f>
        <v>0</v>
      </c>
    </row>
    <row r="631" spans="5:29" hidden="1" outlineLevel="1">
      <c r="E631" s="22">
        <f t="shared" si="297"/>
        <v>0</v>
      </c>
      <c r="F631" s="61" t="str">
        <f>F632</f>
        <v>LABOR_M</v>
      </c>
      <c r="G631" s="20" t="str">
        <f>$G$14</f>
        <v>CUSTOMER</v>
      </c>
      <c r="H631" s="24">
        <f t="shared" ca="1" si="298"/>
        <v>0</v>
      </c>
      <c r="I631" s="25">
        <f ca="1">VLOOKUP(CONCATENATE($F631," ",$G631),AllocFactorMatrix,(I$4+1),FALSE)*$E632</f>
        <v>0</v>
      </c>
      <c r="J631" s="25">
        <f ca="1">VLOOKUP(CONCATENATE($F631," ",$G631),AllocFactorMatrix,(J$4+1),FALSE)*$E632</f>
        <v>0</v>
      </c>
      <c r="K631" s="25">
        <f ca="1">VLOOKUP(CONCATENATE($F631," ",$G631),AllocFactorMatrix,(K$4+1),FALSE)*$E632</f>
        <v>0</v>
      </c>
      <c r="L631" s="25">
        <f ca="1">VLOOKUP(CONCATENATE($F631," ",$G631),AllocFactorMatrix,(L$4+1),FALSE)*$E632</f>
        <v>0</v>
      </c>
      <c r="M631" s="25">
        <f t="shared" ca="1" si="299"/>
        <v>0</v>
      </c>
      <c r="N631" s="25">
        <f ca="1">VLOOKUP(CONCATENATE($F631," ",$G631),AllocFactorMatrix,(N$4+1),FALSE)*$E632</f>
        <v>0</v>
      </c>
      <c r="O631" s="25">
        <f ca="1">VLOOKUP(CONCATENATE($F631," ",$G631),AllocFactorMatrix,(O$4+1),FALSE)*$E632</f>
        <v>0</v>
      </c>
      <c r="P631" s="25">
        <f ca="1">VLOOKUP(CONCATENATE($F631," ",$G631),AllocFactorMatrix,(P$4+1),FALSE)*$E632</f>
        <v>0</v>
      </c>
      <c r="Q631" s="25">
        <f ca="1">VLOOKUP(CONCATENATE($F631," ",$G631),AllocFactorMatrix,(Q$4+1),FALSE)*$E632</f>
        <v>0</v>
      </c>
      <c r="R631" s="25">
        <f t="shared" ca="1" si="301"/>
        <v>0</v>
      </c>
      <c r="S631" s="25">
        <f ca="1">VLOOKUP(CONCATENATE($F631," ",$G631),AllocFactorMatrix,(S$4+1),FALSE)*$E632</f>
        <v>0</v>
      </c>
      <c r="T631" s="25">
        <f ca="1">VLOOKUP(CONCATENATE($F631," ",$G631),AllocFactorMatrix,(T$4+1),FALSE)*$E632</f>
        <v>0</v>
      </c>
      <c r="U631" s="25">
        <f ca="1">VLOOKUP(CONCATENATE($F631," ",$G631),AllocFactorMatrix,(U$4+1),FALSE)*$E632</f>
        <v>0</v>
      </c>
      <c r="V631" s="25">
        <f ca="1">VLOOKUP(CONCATENATE($F631," ",$G631),AllocFactorMatrix,(V$4+1),FALSE)*$E632</f>
        <v>0</v>
      </c>
      <c r="W631" s="25">
        <f t="shared" ca="1" si="302"/>
        <v>0</v>
      </c>
      <c r="X631" s="25">
        <f ca="1">VLOOKUP(CONCATENATE($F631," ",$G631),AllocFactorMatrix,(X$4+1),FALSE)*$E632</f>
        <v>0</v>
      </c>
      <c r="Y631" s="25">
        <f ca="1">VLOOKUP(CONCATENATE($F631," ",$G631),AllocFactorMatrix,(Y$4+1),FALSE)*$E632</f>
        <v>0</v>
      </c>
      <c r="Z631" s="25">
        <f t="shared" ca="1" si="300"/>
        <v>0</v>
      </c>
      <c r="AA631" s="25">
        <f ca="1">VLOOKUP(CONCATENATE($F631," ",$G631),AllocFactorMatrix,(AA$4+1),FALSE)*$E632</f>
        <v>0</v>
      </c>
      <c r="AB631" s="25">
        <f ca="1">VLOOKUP(CONCATENATE($F631," ",$G631),AllocFactorMatrix,(AB$4+1),FALSE)*$E632</f>
        <v>0</v>
      </c>
      <c r="AC631" s="25">
        <f ca="1">VLOOKUP(CONCATENATE($F631," ",$G631),AllocFactorMatrix,(AC$4+1),FALSE)*$E632</f>
        <v>0</v>
      </c>
    </row>
    <row r="632" spans="5:29" collapsed="1">
      <c r="E632" s="22">
        <v>0</v>
      </c>
      <c r="F632" s="61" t="str">
        <f>+F2209</f>
        <v>LABOR_M</v>
      </c>
      <c r="G632" s="20" t="str">
        <f>$G$15</f>
        <v>TOTAL</v>
      </c>
      <c r="H632" s="24">
        <f t="shared" ca="1" si="298"/>
        <v>0</v>
      </c>
      <c r="I632" s="25">
        <f ca="1">VLOOKUP(CONCATENATE($F632," ",$G632),AllocFactorMatrix,(I$4+1),FALSE)*$E632</f>
        <v>0</v>
      </c>
      <c r="J632" s="25">
        <f ca="1">VLOOKUP(CONCATENATE($F632," ",$G632),AllocFactorMatrix,(J$4+1),FALSE)*$E632</f>
        <v>0</v>
      </c>
      <c r="K632" s="25">
        <f ca="1">VLOOKUP(CONCATENATE($F632," ",$G632),AllocFactorMatrix,(K$4+1),FALSE)*$E632</f>
        <v>0</v>
      </c>
      <c r="L632" s="25">
        <f ca="1">VLOOKUP(CONCATENATE($F632," ",$G632),AllocFactorMatrix,(L$4+1),FALSE)*$E632</f>
        <v>0</v>
      </c>
      <c r="M632" s="25">
        <f t="shared" ca="1" si="299"/>
        <v>0</v>
      </c>
      <c r="N632" s="25">
        <f ca="1">VLOOKUP(CONCATENATE($F632," ",$G632),AllocFactorMatrix,(N$4+1),FALSE)*$E632</f>
        <v>0</v>
      </c>
      <c r="O632" s="25">
        <f ca="1">VLOOKUP(CONCATENATE($F632," ",$G632),AllocFactorMatrix,(O$4+1),FALSE)*$E632</f>
        <v>0</v>
      </c>
      <c r="P632" s="25">
        <f ca="1">VLOOKUP(CONCATENATE($F632," ",$G632),AllocFactorMatrix,(P$4+1),FALSE)*$E632</f>
        <v>0</v>
      </c>
      <c r="Q632" s="25">
        <f ca="1">VLOOKUP(CONCATENATE($F632," ",$G632),AllocFactorMatrix,(Q$4+1),FALSE)*$E632</f>
        <v>0</v>
      </c>
      <c r="R632" s="25">
        <f t="shared" ca="1" si="301"/>
        <v>0</v>
      </c>
      <c r="S632" s="25">
        <f ca="1">VLOOKUP(CONCATENATE($F632," ",$G632),AllocFactorMatrix,(S$4+1),FALSE)*$E632</f>
        <v>0</v>
      </c>
      <c r="T632" s="25">
        <f ca="1">VLOOKUP(CONCATENATE($F632," ",$G632),AllocFactorMatrix,(T$4+1),FALSE)*$E632</f>
        <v>0</v>
      </c>
      <c r="U632" s="25">
        <f ca="1">VLOOKUP(CONCATENATE($F632," ",$G632),AllocFactorMatrix,(U$4+1),FALSE)*$E632</f>
        <v>0</v>
      </c>
      <c r="V632" s="25">
        <f ca="1">VLOOKUP(CONCATENATE($F632," ",$G632),AllocFactorMatrix,(V$4+1),FALSE)*$E632</f>
        <v>0</v>
      </c>
      <c r="W632" s="25">
        <f t="shared" ca="1" si="302"/>
        <v>0</v>
      </c>
      <c r="X632" s="25">
        <f ca="1">VLOOKUP(CONCATENATE($F632," ",$G632),AllocFactorMatrix,(X$4+1),FALSE)*$E632</f>
        <v>0</v>
      </c>
      <c r="Y632" s="25">
        <f ca="1">VLOOKUP(CONCATENATE($F632," ",$G632),AllocFactorMatrix,(Y$4+1),FALSE)*$E632</f>
        <v>0</v>
      </c>
      <c r="Z632" s="25">
        <f t="shared" ca="1" si="300"/>
        <v>0</v>
      </c>
      <c r="AA632" s="25">
        <f ca="1">VLOOKUP(CONCATENATE($F632," ",$G632),AllocFactorMatrix,(AA$4+1),FALSE)*$E632</f>
        <v>0</v>
      </c>
      <c r="AB632" s="25">
        <f ca="1">VLOOKUP(CONCATENATE($F632," ",$G632),AllocFactorMatrix,(AB$4+1),FALSE)*$E632</f>
        <v>0</v>
      </c>
      <c r="AC632" s="25">
        <f ca="1">VLOOKUP(CONCATENATE($F632," ",$G632),AllocFactorMatrix,(AC$4+1),FALSE)*$E632</f>
        <v>0</v>
      </c>
    </row>
    <row r="633" spans="5:29" hidden="1" outlineLevel="1">
      <c r="F633" s="61" t="str">
        <f>F640</f>
        <v>LABOR_M</v>
      </c>
      <c r="G633" s="20" t="str">
        <f>$G$8</f>
        <v>PRODUCTION</v>
      </c>
      <c r="H633" s="24">
        <f t="shared" ca="1" si="298"/>
        <v>0</v>
      </c>
      <c r="I633" s="25">
        <f ca="1">VLOOKUP(CONCATENATE($F633," ",$G633),AllocFactorMatrix,(I$4+1),FALSE)*$E640</f>
        <v>0</v>
      </c>
      <c r="J633" s="25">
        <f ca="1">VLOOKUP(CONCATENATE($F633," ",$G633),AllocFactorMatrix,(J$4+1),FALSE)*$E640</f>
        <v>0</v>
      </c>
      <c r="K633" s="25">
        <f ca="1">VLOOKUP(CONCATENATE($F633," ",$G633),AllocFactorMatrix,(K$4+1),FALSE)*$E640</f>
        <v>0</v>
      </c>
      <c r="L633" s="25">
        <f ca="1">VLOOKUP(CONCATENATE($F633," ",$G633),AllocFactorMatrix,(L$4+1),FALSE)*$E640</f>
        <v>0</v>
      </c>
      <c r="M633" s="25">
        <f t="shared" ref="M633:M640" ca="1" si="303">SUBTOTAL(9,J633:L633)</f>
        <v>0</v>
      </c>
      <c r="N633" s="25">
        <f ca="1">VLOOKUP(CONCATENATE($F633," ",$G633),AllocFactorMatrix,(N$4+1),FALSE)*$E640</f>
        <v>0</v>
      </c>
      <c r="O633" s="25">
        <f ca="1">VLOOKUP(CONCATENATE($F633," ",$G633),AllocFactorMatrix,(O$4+1),FALSE)*$E640</f>
        <v>0</v>
      </c>
      <c r="P633" s="25">
        <f ca="1">VLOOKUP(CONCATENATE($F633," ",$G633),AllocFactorMatrix,(P$4+1),FALSE)*$E640</f>
        <v>0</v>
      </c>
      <c r="Q633" s="25">
        <f ca="1">VLOOKUP(CONCATENATE($F633," ",$G633),AllocFactorMatrix,(Q$4+1),FALSE)*$E640</f>
        <v>0</v>
      </c>
      <c r="R633" s="25">
        <f ca="1">SUBTOTAL(9,N633:Q633)</f>
        <v>0</v>
      </c>
      <c r="S633" s="25">
        <f ca="1">VLOOKUP(CONCATENATE($F633," ",$G633),AllocFactorMatrix,(S$4+1),FALSE)*$E640</f>
        <v>0</v>
      </c>
      <c r="T633" s="25">
        <f ca="1">VLOOKUP(CONCATENATE($F633," ",$G633),AllocFactorMatrix,(T$4+1),FALSE)*$E640</f>
        <v>0</v>
      </c>
      <c r="U633" s="25">
        <f ca="1">VLOOKUP(CONCATENATE($F633," ",$G633),AllocFactorMatrix,(U$4+1),FALSE)*$E640</f>
        <v>0</v>
      </c>
      <c r="V633" s="25">
        <f ca="1">VLOOKUP(CONCATENATE($F633," ",$G633),AllocFactorMatrix,(V$4+1),FALSE)*$E640</f>
        <v>0</v>
      </c>
      <c r="W633" s="25">
        <f ca="1">SUBTOTAL(9,S633:V633)</f>
        <v>0</v>
      </c>
      <c r="X633" s="25">
        <f ca="1">VLOOKUP(CONCATENATE($F633," ",$G633),AllocFactorMatrix,(X$4+1),FALSE)*$E640</f>
        <v>0</v>
      </c>
      <c r="Y633" s="25">
        <f ca="1">VLOOKUP(CONCATENATE($F633," ",$G633),AllocFactorMatrix,(Y$4+1),FALSE)*$E640</f>
        <v>0</v>
      </c>
      <c r="Z633" s="25">
        <f t="shared" ref="Z633:Z648" ca="1" si="304">SUBTOTAL(9,X633:Y633)</f>
        <v>0</v>
      </c>
      <c r="AA633" s="25">
        <f ca="1">VLOOKUP(CONCATENATE($F633," ",$G633),AllocFactorMatrix,(AA$4+1),FALSE)*$E640</f>
        <v>0</v>
      </c>
      <c r="AB633" s="25">
        <f ca="1">VLOOKUP(CONCATENATE($F633," ",$G633),AllocFactorMatrix,(AB$4+1),FALSE)*$E640</f>
        <v>0</v>
      </c>
      <c r="AC633" s="25">
        <f ca="1">VLOOKUP(CONCATENATE($F633," ",$G633),AllocFactorMatrix,(AC$4+1),FALSE)*$E640</f>
        <v>0</v>
      </c>
    </row>
    <row r="634" spans="5:29" hidden="1" outlineLevel="1">
      <c r="F634" s="61" t="str">
        <f>F640</f>
        <v>LABOR_M</v>
      </c>
      <c r="G634" s="20" t="str">
        <f>$G$9</f>
        <v>BULKTRAN</v>
      </c>
      <c r="H634" s="24">
        <f t="shared" ca="1" si="298"/>
        <v>0</v>
      </c>
      <c r="I634" s="25">
        <f ca="1">VLOOKUP(CONCATENATE($F634," ",$G634),AllocFactorMatrix,(I$4+1),FALSE)*$E640</f>
        <v>0</v>
      </c>
      <c r="J634" s="25">
        <f ca="1">VLOOKUP(CONCATENATE($F634," ",$G634),AllocFactorMatrix,(J$4+1),FALSE)*$E640</f>
        <v>0</v>
      </c>
      <c r="K634" s="25">
        <f ca="1">VLOOKUP(CONCATENATE($F634," ",$G634),AllocFactorMatrix,(K$4+1),FALSE)*$E640</f>
        <v>0</v>
      </c>
      <c r="L634" s="25">
        <f ca="1">VLOOKUP(CONCATENATE($F634," ",$G634),AllocFactorMatrix,(L$4+1),FALSE)*$E640</f>
        <v>0</v>
      </c>
      <c r="M634" s="25">
        <f t="shared" ca="1" si="303"/>
        <v>0</v>
      </c>
      <c r="N634" s="25">
        <f ca="1">VLOOKUP(CONCATENATE($F634," ",$G634),AllocFactorMatrix,(N$4+1),FALSE)*$E640</f>
        <v>0</v>
      </c>
      <c r="O634" s="25">
        <f ca="1">VLOOKUP(CONCATENATE($F634," ",$G634),AllocFactorMatrix,(O$4+1),FALSE)*$E640</f>
        <v>0</v>
      </c>
      <c r="P634" s="25">
        <f ca="1">VLOOKUP(CONCATENATE($F634," ",$G634),AllocFactorMatrix,(P$4+1),FALSE)*$E640</f>
        <v>0</v>
      </c>
      <c r="Q634" s="25">
        <f ca="1">VLOOKUP(CONCATENATE($F634," ",$G634),AllocFactorMatrix,(Q$4+1),FALSE)*$E640</f>
        <v>0</v>
      </c>
      <c r="R634" s="25">
        <f t="shared" ref="R634:R640" ca="1" si="305">SUBTOTAL(9,N634:Q634)</f>
        <v>0</v>
      </c>
      <c r="S634" s="25">
        <f ca="1">VLOOKUP(CONCATENATE($F634," ",$G634),AllocFactorMatrix,(S$4+1),FALSE)*$E640</f>
        <v>0</v>
      </c>
      <c r="T634" s="25">
        <f ca="1">VLOOKUP(CONCATENATE($F634," ",$G634),AllocFactorMatrix,(T$4+1),FALSE)*$E640</f>
        <v>0</v>
      </c>
      <c r="U634" s="25">
        <f ca="1">VLOOKUP(CONCATENATE($F634," ",$G634),AllocFactorMatrix,(U$4+1),FALSE)*$E640</f>
        <v>0</v>
      </c>
      <c r="V634" s="25">
        <f ca="1">VLOOKUP(CONCATENATE($F634," ",$G634),AllocFactorMatrix,(V$4+1),FALSE)*$E640</f>
        <v>0</v>
      </c>
      <c r="W634" s="25">
        <f t="shared" ref="W634:W640" ca="1" si="306">SUBTOTAL(9,S634:V634)</f>
        <v>0</v>
      </c>
      <c r="X634" s="25">
        <f ca="1">VLOOKUP(CONCATENATE($F634," ",$G634),AllocFactorMatrix,(X$4+1),FALSE)*$E640</f>
        <v>0</v>
      </c>
      <c r="Y634" s="25">
        <f ca="1">VLOOKUP(CONCATENATE($F634," ",$G634),AllocFactorMatrix,(Y$4+1),FALSE)*$E640</f>
        <v>0</v>
      </c>
      <c r="Z634" s="25">
        <f t="shared" ca="1" si="304"/>
        <v>0</v>
      </c>
      <c r="AA634" s="25">
        <f ca="1">VLOOKUP(CONCATENATE($F634," ",$G634),AllocFactorMatrix,(AA$4+1),FALSE)*$E640</f>
        <v>0</v>
      </c>
      <c r="AB634" s="25">
        <f ca="1">VLOOKUP(CONCATENATE($F634," ",$G634),AllocFactorMatrix,(AB$4+1),FALSE)*$E640</f>
        <v>0</v>
      </c>
      <c r="AC634" s="25">
        <f ca="1">VLOOKUP(CONCATENATE($F634," ",$G634),AllocFactorMatrix,(AC$4+1),FALSE)*$E640</f>
        <v>0</v>
      </c>
    </row>
    <row r="635" spans="5:29" hidden="1" outlineLevel="1">
      <c r="F635" s="61" t="str">
        <f>F640</f>
        <v>LABOR_M</v>
      </c>
      <c r="G635" s="20" t="str">
        <f>$G$10</f>
        <v>SUBTRAN</v>
      </c>
      <c r="H635" s="24">
        <f t="shared" ca="1" si="298"/>
        <v>0</v>
      </c>
      <c r="I635" s="25">
        <f ca="1">VLOOKUP(CONCATENATE($F635," ",$G635),AllocFactorMatrix,(I$4+1),FALSE)*$E640</f>
        <v>0</v>
      </c>
      <c r="J635" s="25">
        <f ca="1">VLOOKUP(CONCATENATE($F635," ",$G635),AllocFactorMatrix,(J$4+1),FALSE)*$E640</f>
        <v>0</v>
      </c>
      <c r="K635" s="25">
        <f ca="1">VLOOKUP(CONCATENATE($F635," ",$G635),AllocFactorMatrix,(K$4+1),FALSE)*$E640</f>
        <v>0</v>
      </c>
      <c r="L635" s="25">
        <f ca="1">VLOOKUP(CONCATENATE($F635," ",$G635),AllocFactorMatrix,(L$4+1),FALSE)*$E640</f>
        <v>0</v>
      </c>
      <c r="M635" s="25">
        <f t="shared" ca="1" si="303"/>
        <v>0</v>
      </c>
      <c r="N635" s="25">
        <f ca="1">VLOOKUP(CONCATENATE($F635," ",$G635),AllocFactorMatrix,(N$4+1),FALSE)*$E640</f>
        <v>0</v>
      </c>
      <c r="O635" s="25">
        <f ca="1">VLOOKUP(CONCATENATE($F635," ",$G635),AllocFactorMatrix,(O$4+1),FALSE)*$E640</f>
        <v>0</v>
      </c>
      <c r="P635" s="25">
        <f ca="1">VLOOKUP(CONCATENATE($F635," ",$G635),AllocFactorMatrix,(P$4+1),FALSE)*$E640</f>
        <v>0</v>
      </c>
      <c r="Q635" s="25">
        <f ca="1">VLOOKUP(CONCATENATE($F635," ",$G635),AllocFactorMatrix,(Q$4+1),FALSE)*$E640</f>
        <v>0</v>
      </c>
      <c r="R635" s="25">
        <f t="shared" ca="1" si="305"/>
        <v>0</v>
      </c>
      <c r="S635" s="25">
        <f ca="1">VLOOKUP(CONCATENATE($F635," ",$G635),AllocFactorMatrix,(S$4+1),FALSE)*$E640</f>
        <v>0</v>
      </c>
      <c r="T635" s="25">
        <f ca="1">VLOOKUP(CONCATENATE($F635," ",$G635),AllocFactorMatrix,(T$4+1),FALSE)*$E640</f>
        <v>0</v>
      </c>
      <c r="U635" s="25">
        <f ca="1">VLOOKUP(CONCATENATE($F635," ",$G635),AllocFactorMatrix,(U$4+1),FALSE)*$E640</f>
        <v>0</v>
      </c>
      <c r="V635" s="25">
        <f ca="1">VLOOKUP(CONCATENATE($F635," ",$G635),AllocFactorMatrix,(V$4+1),FALSE)*$E640</f>
        <v>0</v>
      </c>
      <c r="W635" s="25">
        <f t="shared" ca="1" si="306"/>
        <v>0</v>
      </c>
      <c r="X635" s="25">
        <f ca="1">VLOOKUP(CONCATENATE($F635," ",$G635),AllocFactorMatrix,(X$4+1),FALSE)*$E640</f>
        <v>0</v>
      </c>
      <c r="Y635" s="25">
        <f ca="1">VLOOKUP(CONCATENATE($F635," ",$G635),AllocFactorMatrix,(Y$4+1),FALSE)*$E640</f>
        <v>0</v>
      </c>
      <c r="Z635" s="25">
        <f t="shared" ca="1" si="304"/>
        <v>0</v>
      </c>
      <c r="AA635" s="25">
        <f ca="1">VLOOKUP(CONCATENATE($F635," ",$G635),AllocFactorMatrix,(AA$4+1),FALSE)*$E640</f>
        <v>0</v>
      </c>
      <c r="AB635" s="25">
        <f ca="1">VLOOKUP(CONCATENATE($F635," ",$G635),AllocFactorMatrix,(AB$4+1),FALSE)*$E640</f>
        <v>0</v>
      </c>
      <c r="AC635" s="25">
        <f ca="1">VLOOKUP(CONCATENATE($F635," ",$G635),AllocFactorMatrix,(AC$4+1),FALSE)*$E640</f>
        <v>0</v>
      </c>
    </row>
    <row r="636" spans="5:29" hidden="1" outlineLevel="1">
      <c r="F636" s="61" t="str">
        <f>F640</f>
        <v>LABOR_M</v>
      </c>
      <c r="G636" s="20" t="str">
        <f>$G$11</f>
        <v>DISTPRI</v>
      </c>
      <c r="H636" s="24">
        <f t="shared" ca="1" si="298"/>
        <v>0</v>
      </c>
      <c r="I636" s="25">
        <f ca="1">VLOOKUP(CONCATENATE($F636," ",$G636),AllocFactorMatrix,(I$4+1),FALSE)*$E640</f>
        <v>0</v>
      </c>
      <c r="J636" s="25">
        <f ca="1">VLOOKUP(CONCATENATE($F636," ",$G636),AllocFactorMatrix,(J$4+1),FALSE)*$E640</f>
        <v>0</v>
      </c>
      <c r="K636" s="25">
        <f ca="1">VLOOKUP(CONCATENATE($F636," ",$G636),AllocFactorMatrix,(K$4+1),FALSE)*$E640</f>
        <v>0</v>
      </c>
      <c r="L636" s="25">
        <f ca="1">VLOOKUP(CONCATENATE($F636," ",$G636),AllocFactorMatrix,(L$4+1),FALSE)*$E640</f>
        <v>0</v>
      </c>
      <c r="M636" s="25">
        <f t="shared" ca="1" si="303"/>
        <v>0</v>
      </c>
      <c r="N636" s="25">
        <f ca="1">VLOOKUP(CONCATENATE($F636," ",$G636),AllocFactorMatrix,(N$4+1),FALSE)*$E640</f>
        <v>0</v>
      </c>
      <c r="O636" s="25">
        <f ca="1">VLOOKUP(CONCATENATE($F636," ",$G636),AllocFactorMatrix,(O$4+1),FALSE)*$E640</f>
        <v>0</v>
      </c>
      <c r="P636" s="25">
        <f ca="1">VLOOKUP(CONCATENATE($F636," ",$G636),AllocFactorMatrix,(P$4+1),FALSE)*$E640</f>
        <v>0</v>
      </c>
      <c r="Q636" s="25">
        <f ca="1">VLOOKUP(CONCATENATE($F636," ",$G636),AllocFactorMatrix,(Q$4+1),FALSE)*$E640</f>
        <v>0</v>
      </c>
      <c r="R636" s="25">
        <f t="shared" ca="1" si="305"/>
        <v>0</v>
      </c>
      <c r="S636" s="25">
        <f ca="1">VLOOKUP(CONCATENATE($F636," ",$G636),AllocFactorMatrix,(S$4+1),FALSE)*$E640</f>
        <v>0</v>
      </c>
      <c r="T636" s="25">
        <f ca="1">VLOOKUP(CONCATENATE($F636," ",$G636),AllocFactorMatrix,(T$4+1),FALSE)*$E640</f>
        <v>0</v>
      </c>
      <c r="U636" s="25">
        <f ca="1">VLOOKUP(CONCATENATE($F636," ",$G636),AllocFactorMatrix,(U$4+1),FALSE)*$E640</f>
        <v>0</v>
      </c>
      <c r="V636" s="25">
        <f ca="1">VLOOKUP(CONCATENATE($F636," ",$G636),AllocFactorMatrix,(V$4+1),FALSE)*$E640</f>
        <v>0</v>
      </c>
      <c r="W636" s="25">
        <f t="shared" ca="1" si="306"/>
        <v>0</v>
      </c>
      <c r="X636" s="25">
        <f ca="1">VLOOKUP(CONCATENATE($F636," ",$G636),AllocFactorMatrix,(X$4+1),FALSE)*$E640</f>
        <v>0</v>
      </c>
      <c r="Y636" s="25">
        <f ca="1">VLOOKUP(CONCATENATE($F636," ",$G636),AllocFactorMatrix,(Y$4+1),FALSE)*$E640</f>
        <v>0</v>
      </c>
      <c r="Z636" s="25">
        <f t="shared" ca="1" si="304"/>
        <v>0</v>
      </c>
      <c r="AA636" s="25">
        <f ca="1">VLOOKUP(CONCATENATE($F636," ",$G636),AllocFactorMatrix,(AA$4+1),FALSE)*$E640</f>
        <v>0</v>
      </c>
      <c r="AB636" s="25">
        <f ca="1">VLOOKUP(CONCATENATE($F636," ",$G636),AllocFactorMatrix,(AB$4+1),FALSE)*$E640</f>
        <v>0</v>
      </c>
      <c r="AC636" s="25">
        <f ca="1">VLOOKUP(CONCATENATE($F636," ",$G636),AllocFactorMatrix,(AC$4+1),FALSE)*$E640</f>
        <v>0</v>
      </c>
    </row>
    <row r="637" spans="5:29" hidden="1" outlineLevel="1">
      <c r="F637" s="61" t="str">
        <f>F640</f>
        <v>LABOR_M</v>
      </c>
      <c r="G637" s="20" t="str">
        <f>$G$12</f>
        <v>DISTSEC</v>
      </c>
      <c r="H637" s="24">
        <f t="shared" ca="1" si="298"/>
        <v>0</v>
      </c>
      <c r="I637" s="25">
        <f ca="1">VLOOKUP(CONCATENATE($F637," ",$G637),AllocFactorMatrix,(I$4+1),FALSE)*$E640</f>
        <v>0</v>
      </c>
      <c r="J637" s="25">
        <f ca="1">VLOOKUP(CONCATENATE($F637," ",$G637),AllocFactorMatrix,(J$4+1),FALSE)*$E640</f>
        <v>0</v>
      </c>
      <c r="K637" s="25">
        <f ca="1">VLOOKUP(CONCATENATE($F637," ",$G637),AllocFactorMatrix,(K$4+1),FALSE)*$E640</f>
        <v>0</v>
      </c>
      <c r="L637" s="25">
        <f ca="1">VLOOKUP(CONCATENATE($F637," ",$G637),AllocFactorMatrix,(L$4+1),FALSE)*$E640</f>
        <v>0</v>
      </c>
      <c r="M637" s="25">
        <f t="shared" ca="1" si="303"/>
        <v>0</v>
      </c>
      <c r="N637" s="25">
        <f ca="1">VLOOKUP(CONCATENATE($F637," ",$G637),AllocFactorMatrix,(N$4+1),FALSE)*$E640</f>
        <v>0</v>
      </c>
      <c r="O637" s="25">
        <f ca="1">VLOOKUP(CONCATENATE($F637," ",$G637),AllocFactorMatrix,(O$4+1),FALSE)*$E640</f>
        <v>0</v>
      </c>
      <c r="P637" s="25">
        <f ca="1">VLOOKUP(CONCATENATE($F637," ",$G637),AllocFactorMatrix,(P$4+1),FALSE)*$E640</f>
        <v>0</v>
      </c>
      <c r="Q637" s="25">
        <f ca="1">VLOOKUP(CONCATENATE($F637," ",$G637),AllocFactorMatrix,(Q$4+1),FALSE)*$E640</f>
        <v>0</v>
      </c>
      <c r="R637" s="25">
        <f t="shared" ca="1" si="305"/>
        <v>0</v>
      </c>
      <c r="S637" s="25">
        <f ca="1">VLOOKUP(CONCATENATE($F637," ",$G637),AllocFactorMatrix,(S$4+1),FALSE)*$E640</f>
        <v>0</v>
      </c>
      <c r="T637" s="25">
        <f ca="1">VLOOKUP(CONCATENATE($F637," ",$G637),AllocFactorMatrix,(T$4+1),FALSE)*$E640</f>
        <v>0</v>
      </c>
      <c r="U637" s="25">
        <f ca="1">VLOOKUP(CONCATENATE($F637," ",$G637),AllocFactorMatrix,(U$4+1),FALSE)*$E640</f>
        <v>0</v>
      </c>
      <c r="V637" s="25">
        <f ca="1">VLOOKUP(CONCATENATE($F637," ",$G637),AllocFactorMatrix,(V$4+1),FALSE)*$E640</f>
        <v>0</v>
      </c>
      <c r="W637" s="25">
        <f t="shared" ca="1" si="306"/>
        <v>0</v>
      </c>
      <c r="X637" s="25">
        <f ca="1">VLOOKUP(CONCATENATE($F637," ",$G637),AllocFactorMatrix,(X$4+1),FALSE)*$E640</f>
        <v>0</v>
      </c>
      <c r="Y637" s="25">
        <f ca="1">VLOOKUP(CONCATENATE($F637," ",$G637),AllocFactorMatrix,(Y$4+1),FALSE)*$E640</f>
        <v>0</v>
      </c>
      <c r="Z637" s="25">
        <f t="shared" ca="1" si="304"/>
        <v>0</v>
      </c>
      <c r="AA637" s="25">
        <f ca="1">VLOOKUP(CONCATENATE($F637," ",$G637),AllocFactorMatrix,(AA$4+1),FALSE)*$E640</f>
        <v>0</v>
      </c>
      <c r="AB637" s="25">
        <f ca="1">VLOOKUP(CONCATENATE($F637," ",$G637),AllocFactorMatrix,(AB$4+1),FALSE)*$E640</f>
        <v>0</v>
      </c>
      <c r="AC637" s="25">
        <f ca="1">VLOOKUP(CONCATENATE($F637," ",$G637),AllocFactorMatrix,(AC$4+1),FALSE)*$E640</f>
        <v>0</v>
      </c>
    </row>
    <row r="638" spans="5:29" hidden="1" outlineLevel="1">
      <c r="F638" s="61" t="str">
        <f>F640</f>
        <v>LABOR_M</v>
      </c>
      <c r="G638" s="20" t="str">
        <f>$G$13</f>
        <v>ENERGY</v>
      </c>
      <c r="H638" s="24">
        <f t="shared" ca="1" si="298"/>
        <v>0</v>
      </c>
      <c r="I638" s="25">
        <f ca="1">VLOOKUP(CONCATENATE($F638," ",$G638),AllocFactorMatrix,(I$4+1),FALSE)*$E640</f>
        <v>0</v>
      </c>
      <c r="J638" s="25">
        <f ca="1">VLOOKUP(CONCATENATE($F638," ",$G638),AllocFactorMatrix,(J$4+1),FALSE)*$E640</f>
        <v>0</v>
      </c>
      <c r="K638" s="25">
        <f ca="1">VLOOKUP(CONCATENATE($F638," ",$G638),AllocFactorMatrix,(K$4+1),FALSE)*$E640</f>
        <v>0</v>
      </c>
      <c r="L638" s="25">
        <f ca="1">VLOOKUP(CONCATENATE($F638," ",$G638),AllocFactorMatrix,(L$4+1),FALSE)*$E640</f>
        <v>0</v>
      </c>
      <c r="M638" s="25">
        <f t="shared" ca="1" si="303"/>
        <v>0</v>
      </c>
      <c r="N638" s="25">
        <f ca="1">VLOOKUP(CONCATENATE($F638," ",$G638),AllocFactorMatrix,(N$4+1),FALSE)*$E640</f>
        <v>0</v>
      </c>
      <c r="O638" s="25">
        <f ca="1">VLOOKUP(CONCATENATE($F638," ",$G638),AllocFactorMatrix,(O$4+1),FALSE)*$E640</f>
        <v>0</v>
      </c>
      <c r="P638" s="25">
        <f ca="1">VLOOKUP(CONCATENATE($F638," ",$G638),AllocFactorMatrix,(P$4+1),FALSE)*$E640</f>
        <v>0</v>
      </c>
      <c r="Q638" s="25">
        <f ca="1">VLOOKUP(CONCATENATE($F638," ",$G638),AllocFactorMatrix,(Q$4+1),FALSE)*$E640</f>
        <v>0</v>
      </c>
      <c r="R638" s="25">
        <f t="shared" ca="1" si="305"/>
        <v>0</v>
      </c>
      <c r="S638" s="25">
        <f ca="1">VLOOKUP(CONCATENATE($F638," ",$G638),AllocFactorMatrix,(S$4+1),FALSE)*$E640</f>
        <v>0</v>
      </c>
      <c r="T638" s="25">
        <f ca="1">VLOOKUP(CONCATENATE($F638," ",$G638),AllocFactorMatrix,(T$4+1),FALSE)*$E640</f>
        <v>0</v>
      </c>
      <c r="U638" s="25">
        <f ca="1">VLOOKUP(CONCATENATE($F638," ",$G638),AllocFactorMatrix,(U$4+1),FALSE)*$E640</f>
        <v>0</v>
      </c>
      <c r="V638" s="25">
        <f ca="1">VLOOKUP(CONCATENATE($F638," ",$G638),AllocFactorMatrix,(V$4+1),FALSE)*$E640</f>
        <v>0</v>
      </c>
      <c r="W638" s="25">
        <f t="shared" ca="1" si="306"/>
        <v>0</v>
      </c>
      <c r="X638" s="25">
        <f ca="1">VLOOKUP(CONCATENATE($F638," ",$G638),AllocFactorMatrix,(X$4+1),FALSE)*$E640</f>
        <v>0</v>
      </c>
      <c r="Y638" s="25">
        <f ca="1">VLOOKUP(CONCATENATE($F638," ",$G638),AllocFactorMatrix,(Y$4+1),FALSE)*$E640</f>
        <v>0</v>
      </c>
      <c r="Z638" s="25">
        <f t="shared" ca="1" si="304"/>
        <v>0</v>
      </c>
      <c r="AA638" s="25">
        <f ca="1">VLOOKUP(CONCATENATE($F638," ",$G638),AllocFactorMatrix,(AA$4+1),FALSE)*$E640</f>
        <v>0</v>
      </c>
      <c r="AB638" s="25">
        <f ca="1">VLOOKUP(CONCATENATE($F638," ",$G638),AllocFactorMatrix,(AB$4+1),FALSE)*$E640</f>
        <v>0</v>
      </c>
      <c r="AC638" s="25">
        <f ca="1">VLOOKUP(CONCATENATE($F638," ",$G638),AllocFactorMatrix,(AC$4+1),FALSE)*$E640</f>
        <v>0</v>
      </c>
    </row>
    <row r="639" spans="5:29" hidden="1" outlineLevel="1">
      <c r="F639" s="61" t="str">
        <f>F640</f>
        <v>LABOR_M</v>
      </c>
      <c r="G639" s="20" t="str">
        <f>$G$14</f>
        <v>CUSTOMER</v>
      </c>
      <c r="H639" s="24">
        <f t="shared" ca="1" si="298"/>
        <v>0</v>
      </c>
      <c r="I639" s="25">
        <f ca="1">VLOOKUP(CONCATENATE($F639," ",$G639),AllocFactorMatrix,(I$4+1),FALSE)*$E640</f>
        <v>0</v>
      </c>
      <c r="J639" s="25">
        <f ca="1">VLOOKUP(CONCATENATE($F639," ",$G639),AllocFactorMatrix,(J$4+1),FALSE)*$E640</f>
        <v>0</v>
      </c>
      <c r="K639" s="25">
        <f ca="1">VLOOKUP(CONCATENATE($F639," ",$G639),AllocFactorMatrix,(K$4+1),FALSE)*$E640</f>
        <v>0</v>
      </c>
      <c r="L639" s="25">
        <f ca="1">VLOOKUP(CONCATENATE($F639," ",$G639),AllocFactorMatrix,(L$4+1),FALSE)*$E640</f>
        <v>0</v>
      </c>
      <c r="M639" s="25">
        <f t="shared" ca="1" si="303"/>
        <v>0</v>
      </c>
      <c r="N639" s="25">
        <f ca="1">VLOOKUP(CONCATENATE($F639," ",$G639),AllocFactorMatrix,(N$4+1),FALSE)*$E640</f>
        <v>0</v>
      </c>
      <c r="O639" s="25">
        <f ca="1">VLOOKUP(CONCATENATE($F639," ",$G639),AllocFactorMatrix,(O$4+1),FALSE)*$E640</f>
        <v>0</v>
      </c>
      <c r="P639" s="25">
        <f ca="1">VLOOKUP(CONCATENATE($F639," ",$G639),AllocFactorMatrix,(P$4+1),FALSE)*$E640</f>
        <v>0</v>
      </c>
      <c r="Q639" s="25">
        <f ca="1">VLOOKUP(CONCATENATE($F639," ",$G639),AllocFactorMatrix,(Q$4+1),FALSE)*$E640</f>
        <v>0</v>
      </c>
      <c r="R639" s="25">
        <f t="shared" ca="1" si="305"/>
        <v>0</v>
      </c>
      <c r="S639" s="25">
        <f ca="1">VLOOKUP(CONCATENATE($F639," ",$G639),AllocFactorMatrix,(S$4+1),FALSE)*$E640</f>
        <v>0</v>
      </c>
      <c r="T639" s="25">
        <f ca="1">VLOOKUP(CONCATENATE($F639," ",$G639),AllocFactorMatrix,(T$4+1),FALSE)*$E640</f>
        <v>0</v>
      </c>
      <c r="U639" s="25">
        <f ca="1">VLOOKUP(CONCATENATE($F639," ",$G639),AllocFactorMatrix,(U$4+1),FALSE)*$E640</f>
        <v>0</v>
      </c>
      <c r="V639" s="25">
        <f ca="1">VLOOKUP(CONCATENATE($F639," ",$G639),AllocFactorMatrix,(V$4+1),FALSE)*$E640</f>
        <v>0</v>
      </c>
      <c r="W639" s="25">
        <f t="shared" ca="1" si="306"/>
        <v>0</v>
      </c>
      <c r="X639" s="25">
        <f ca="1">VLOOKUP(CONCATENATE($F639," ",$G639),AllocFactorMatrix,(X$4+1),FALSE)*$E640</f>
        <v>0</v>
      </c>
      <c r="Y639" s="25">
        <f ca="1">VLOOKUP(CONCATENATE($F639," ",$G639),AllocFactorMatrix,(Y$4+1),FALSE)*$E640</f>
        <v>0</v>
      </c>
      <c r="Z639" s="25">
        <f t="shared" ca="1" si="304"/>
        <v>0</v>
      </c>
      <c r="AA639" s="25">
        <f ca="1">VLOOKUP(CONCATENATE($F639," ",$G639),AllocFactorMatrix,(AA$4+1),FALSE)*$E640</f>
        <v>0</v>
      </c>
      <c r="AB639" s="25">
        <f ca="1">VLOOKUP(CONCATENATE($F639," ",$G639),AllocFactorMatrix,(AB$4+1),FALSE)*$E640</f>
        <v>0</v>
      </c>
      <c r="AC639" s="25">
        <f ca="1">VLOOKUP(CONCATENATE($F639," ",$G639),AllocFactorMatrix,(AC$4+1),FALSE)*$E640</f>
        <v>0</v>
      </c>
    </row>
    <row r="640" spans="5:29" collapsed="1">
      <c r="E640" s="22">
        <v>0</v>
      </c>
      <c r="F640" s="61" t="str">
        <f>+F2217</f>
        <v>LABOR_M</v>
      </c>
      <c r="G640" s="20" t="str">
        <f>$G$15</f>
        <v>TOTAL</v>
      </c>
      <c r="H640" s="24">
        <f t="shared" ca="1" si="298"/>
        <v>0</v>
      </c>
      <c r="I640" s="25">
        <f ca="1">VLOOKUP(CONCATENATE($F640," ",$G640),AllocFactorMatrix,(I$4+1),FALSE)*$E640</f>
        <v>0</v>
      </c>
      <c r="J640" s="25">
        <f ca="1">VLOOKUP(CONCATENATE($F640," ",$G640),AllocFactorMatrix,(J$4+1),FALSE)*$E640</f>
        <v>0</v>
      </c>
      <c r="K640" s="25">
        <f ca="1">VLOOKUP(CONCATENATE($F640," ",$G640),AllocFactorMatrix,(K$4+1),FALSE)*$E640</f>
        <v>0</v>
      </c>
      <c r="L640" s="25">
        <f ca="1">VLOOKUP(CONCATENATE($F640," ",$G640),AllocFactorMatrix,(L$4+1),FALSE)*$E640</f>
        <v>0</v>
      </c>
      <c r="M640" s="25">
        <f t="shared" ca="1" si="303"/>
        <v>0</v>
      </c>
      <c r="N640" s="25">
        <f ca="1">VLOOKUP(CONCATENATE($F640," ",$G640),AllocFactorMatrix,(N$4+1),FALSE)*$E640</f>
        <v>0</v>
      </c>
      <c r="O640" s="25">
        <f ca="1">VLOOKUP(CONCATENATE($F640," ",$G640),AllocFactorMatrix,(O$4+1),FALSE)*$E640</f>
        <v>0</v>
      </c>
      <c r="P640" s="25">
        <f ca="1">VLOOKUP(CONCATENATE($F640," ",$G640),AllocFactorMatrix,(P$4+1),FALSE)*$E640</f>
        <v>0</v>
      </c>
      <c r="Q640" s="25">
        <f ca="1">VLOOKUP(CONCATENATE($F640," ",$G640),AllocFactorMatrix,(Q$4+1),FALSE)*$E640</f>
        <v>0</v>
      </c>
      <c r="R640" s="25">
        <f t="shared" ca="1" si="305"/>
        <v>0</v>
      </c>
      <c r="S640" s="25">
        <f ca="1">VLOOKUP(CONCATENATE($F640," ",$G640),AllocFactorMatrix,(S$4+1),FALSE)*$E640</f>
        <v>0</v>
      </c>
      <c r="T640" s="25">
        <f ca="1">VLOOKUP(CONCATENATE($F640," ",$G640),AllocFactorMatrix,(T$4+1),FALSE)*$E640</f>
        <v>0</v>
      </c>
      <c r="U640" s="25">
        <f ca="1">VLOOKUP(CONCATENATE($F640," ",$G640),AllocFactorMatrix,(U$4+1),FALSE)*$E640</f>
        <v>0</v>
      </c>
      <c r="V640" s="25">
        <f ca="1">VLOOKUP(CONCATENATE($F640," ",$G640),AllocFactorMatrix,(V$4+1),FALSE)*$E640</f>
        <v>0</v>
      </c>
      <c r="W640" s="25">
        <f t="shared" ca="1" si="306"/>
        <v>0</v>
      </c>
      <c r="X640" s="25">
        <f ca="1">VLOOKUP(CONCATENATE($F640," ",$G640),AllocFactorMatrix,(X$4+1),FALSE)*$E640</f>
        <v>0</v>
      </c>
      <c r="Y640" s="25">
        <f ca="1">VLOOKUP(CONCATENATE($F640," ",$G640),AllocFactorMatrix,(Y$4+1),FALSE)*$E640</f>
        <v>0</v>
      </c>
      <c r="Z640" s="25">
        <f t="shared" ca="1" si="304"/>
        <v>0</v>
      </c>
      <c r="AA640" s="25">
        <f ca="1">VLOOKUP(CONCATENATE($F640," ",$G640),AllocFactorMatrix,(AA$4+1),FALSE)*$E640</f>
        <v>0</v>
      </c>
      <c r="AB640" s="25">
        <f ca="1">VLOOKUP(CONCATENATE($F640," ",$G640),AllocFactorMatrix,(AB$4+1),FALSE)*$E640</f>
        <v>0</v>
      </c>
      <c r="AC640" s="25">
        <f ca="1">VLOOKUP(CONCATENATE($F640," ",$G640),AllocFactorMatrix,(AC$4+1),FALSE)*$E640</f>
        <v>0</v>
      </c>
    </row>
    <row r="641" spans="5:29" hidden="1" outlineLevel="1">
      <c r="F641" s="61" t="str">
        <f>F648</f>
        <v>TRANS_TOTAL</v>
      </c>
      <c r="G641" s="20" t="str">
        <f>$G$8</f>
        <v>PRODUCTION</v>
      </c>
      <c r="H641" s="24">
        <f t="shared" si="298"/>
        <v>0</v>
      </c>
      <c r="I641" s="25">
        <f>VLOOKUP(CONCATENATE($F641," ",$G641),AllocFactorMatrix,(I$4+1),FALSE)*$E648</f>
        <v>0</v>
      </c>
      <c r="J641" s="25">
        <f>VLOOKUP(CONCATENATE($F641," ",$G641),AllocFactorMatrix,(J$4+1),FALSE)*$E648</f>
        <v>0</v>
      </c>
      <c r="K641" s="25">
        <f>VLOOKUP(CONCATENATE($F641," ",$G641),AllocFactorMatrix,(K$4+1),FALSE)*$E648</f>
        <v>0</v>
      </c>
      <c r="L641" s="25">
        <f>VLOOKUP(CONCATENATE($F641," ",$G641),AllocFactorMatrix,(L$4+1),FALSE)*$E648</f>
        <v>0</v>
      </c>
      <c r="M641" s="25">
        <f t="shared" ref="M641:M648" si="307">SUBTOTAL(9,J641:L641)</f>
        <v>0</v>
      </c>
      <c r="N641" s="25">
        <f>VLOOKUP(CONCATENATE($F641," ",$G641),AllocFactorMatrix,(N$4+1),FALSE)*$E648</f>
        <v>0</v>
      </c>
      <c r="O641" s="25">
        <f>VLOOKUP(CONCATENATE($F641," ",$G641),AllocFactorMatrix,(O$4+1),FALSE)*$E648</f>
        <v>0</v>
      </c>
      <c r="P641" s="25">
        <f>VLOOKUP(CONCATENATE($F641," ",$G641),AllocFactorMatrix,(P$4+1),FALSE)*$E648</f>
        <v>0</v>
      </c>
      <c r="Q641" s="25">
        <f>VLOOKUP(CONCATENATE($F641," ",$G641),AllocFactorMatrix,(Q$4+1),FALSE)*$E648</f>
        <v>0</v>
      </c>
      <c r="R641" s="25">
        <f>SUBTOTAL(9,N641:Q641)</f>
        <v>0</v>
      </c>
      <c r="S641" s="25">
        <f>VLOOKUP(CONCATENATE($F641," ",$G641),AllocFactorMatrix,(S$4+1),FALSE)*$E648</f>
        <v>0</v>
      </c>
      <c r="T641" s="25">
        <f>VLOOKUP(CONCATENATE($F641," ",$G641),AllocFactorMatrix,(T$4+1),FALSE)*$E648</f>
        <v>0</v>
      </c>
      <c r="U641" s="25">
        <f>VLOOKUP(CONCATENATE($F641," ",$G641),AllocFactorMatrix,(U$4+1),FALSE)*$E648</f>
        <v>0</v>
      </c>
      <c r="V641" s="25">
        <f>VLOOKUP(CONCATENATE($F641," ",$G641),AllocFactorMatrix,(V$4+1),FALSE)*$E648</f>
        <v>0</v>
      </c>
      <c r="W641" s="25">
        <f>SUBTOTAL(9,S641:V641)</f>
        <v>0</v>
      </c>
      <c r="X641" s="25">
        <f>VLOOKUP(CONCATENATE($F641," ",$G641),AllocFactorMatrix,(X$4+1),FALSE)*$E648</f>
        <v>0</v>
      </c>
      <c r="Y641" s="25">
        <f>VLOOKUP(CONCATENATE($F641," ",$G641),AllocFactorMatrix,(Y$4+1),FALSE)*$E648</f>
        <v>0</v>
      </c>
      <c r="Z641" s="25">
        <f t="shared" si="304"/>
        <v>0</v>
      </c>
      <c r="AA641" s="25">
        <f>VLOOKUP(CONCATENATE($F641," ",$G641),AllocFactorMatrix,(AA$4+1),FALSE)*$E648</f>
        <v>0</v>
      </c>
      <c r="AB641" s="25">
        <f>VLOOKUP(CONCATENATE($F641," ",$G641),AllocFactorMatrix,(AB$4+1),FALSE)*$E648</f>
        <v>0</v>
      </c>
      <c r="AC641" s="25">
        <f>VLOOKUP(CONCATENATE($F641," ",$G641),AllocFactorMatrix,(AC$4+1),FALSE)*$E648</f>
        <v>0</v>
      </c>
    </row>
    <row r="642" spans="5:29" hidden="1" outlineLevel="1">
      <c r="F642" s="61" t="str">
        <f>F648</f>
        <v>TRANS_TOTAL</v>
      </c>
      <c r="G642" s="20" t="str">
        <f>$G$9</f>
        <v>BULKTRAN</v>
      </c>
      <c r="H642" s="24">
        <f t="shared" si="298"/>
        <v>0</v>
      </c>
      <c r="I642" s="25">
        <f>VLOOKUP(CONCATENATE($F642," ",$G642),AllocFactorMatrix,(I$4+1),FALSE)*$E648</f>
        <v>0</v>
      </c>
      <c r="J642" s="25">
        <f>VLOOKUP(CONCATENATE($F642," ",$G642),AllocFactorMatrix,(J$4+1),FALSE)*$E648</f>
        <v>0</v>
      </c>
      <c r="K642" s="25">
        <f>VLOOKUP(CONCATENATE($F642," ",$G642),AllocFactorMatrix,(K$4+1),FALSE)*$E648</f>
        <v>0</v>
      </c>
      <c r="L642" s="25">
        <f>VLOOKUP(CONCATENATE($F642," ",$G642),AllocFactorMatrix,(L$4+1),FALSE)*$E648</f>
        <v>0</v>
      </c>
      <c r="M642" s="25">
        <f t="shared" si="307"/>
        <v>0</v>
      </c>
      <c r="N642" s="25">
        <f>VLOOKUP(CONCATENATE($F642," ",$G642),AllocFactorMatrix,(N$4+1),FALSE)*$E648</f>
        <v>0</v>
      </c>
      <c r="O642" s="25">
        <f>VLOOKUP(CONCATENATE($F642," ",$G642),AllocFactorMatrix,(O$4+1),FALSE)*$E648</f>
        <v>0</v>
      </c>
      <c r="P642" s="25">
        <f>VLOOKUP(CONCATENATE($F642," ",$G642),AllocFactorMatrix,(P$4+1),FALSE)*$E648</f>
        <v>0</v>
      </c>
      <c r="Q642" s="25">
        <f>VLOOKUP(CONCATENATE($F642," ",$G642),AllocFactorMatrix,(Q$4+1),FALSE)*$E648</f>
        <v>0</v>
      </c>
      <c r="R642" s="25">
        <f t="shared" ref="R642:R648" si="308">SUBTOTAL(9,N642:Q642)</f>
        <v>0</v>
      </c>
      <c r="S642" s="25">
        <f>VLOOKUP(CONCATENATE($F642," ",$G642),AllocFactorMatrix,(S$4+1),FALSE)*$E648</f>
        <v>0</v>
      </c>
      <c r="T642" s="25">
        <f>VLOOKUP(CONCATENATE($F642," ",$G642),AllocFactorMatrix,(T$4+1),FALSE)*$E648</f>
        <v>0</v>
      </c>
      <c r="U642" s="25">
        <f>VLOOKUP(CONCATENATE($F642," ",$G642),AllocFactorMatrix,(U$4+1),FALSE)*$E648</f>
        <v>0</v>
      </c>
      <c r="V642" s="25">
        <f>VLOOKUP(CONCATENATE($F642," ",$G642),AllocFactorMatrix,(V$4+1),FALSE)*$E648</f>
        <v>0</v>
      </c>
      <c r="W642" s="25">
        <f t="shared" ref="W642:W648" si="309">SUBTOTAL(9,S642:V642)</f>
        <v>0</v>
      </c>
      <c r="X642" s="25">
        <f>VLOOKUP(CONCATENATE($F642," ",$G642),AllocFactorMatrix,(X$4+1),FALSE)*$E648</f>
        <v>0</v>
      </c>
      <c r="Y642" s="25">
        <f>VLOOKUP(CONCATENATE($F642," ",$G642),AllocFactorMatrix,(Y$4+1),FALSE)*$E648</f>
        <v>0</v>
      </c>
      <c r="Z642" s="25">
        <f t="shared" si="304"/>
        <v>0</v>
      </c>
      <c r="AA642" s="25">
        <f>VLOOKUP(CONCATENATE($F642," ",$G642),AllocFactorMatrix,(AA$4+1),FALSE)*$E648</f>
        <v>0</v>
      </c>
      <c r="AB642" s="25">
        <f>VLOOKUP(CONCATENATE($F642," ",$G642),AllocFactorMatrix,(AB$4+1),FALSE)*$E648</f>
        <v>0</v>
      </c>
      <c r="AC642" s="25">
        <f>VLOOKUP(CONCATENATE($F642," ",$G642),AllocFactorMatrix,(AC$4+1),FALSE)*$E648</f>
        <v>0</v>
      </c>
    </row>
    <row r="643" spans="5:29" hidden="1" outlineLevel="1">
      <c r="F643" s="61" t="str">
        <f>F648</f>
        <v>TRANS_TOTAL</v>
      </c>
      <c r="G643" s="20" t="str">
        <f>$G$10</f>
        <v>SUBTRAN</v>
      </c>
      <c r="H643" s="24">
        <f t="shared" si="298"/>
        <v>0</v>
      </c>
      <c r="I643" s="25">
        <f>VLOOKUP(CONCATENATE($F643," ",$G643),AllocFactorMatrix,(I$4+1),FALSE)*$E648</f>
        <v>0</v>
      </c>
      <c r="J643" s="25">
        <f>VLOOKUP(CONCATENATE($F643," ",$G643),AllocFactorMatrix,(J$4+1),FALSE)*$E648</f>
        <v>0</v>
      </c>
      <c r="K643" s="25">
        <f>VLOOKUP(CONCATENATE($F643," ",$G643),AllocFactorMatrix,(K$4+1),FALSE)*$E648</f>
        <v>0</v>
      </c>
      <c r="L643" s="25">
        <f>VLOOKUP(CONCATENATE($F643," ",$G643),AllocFactorMatrix,(L$4+1),FALSE)*$E648</f>
        <v>0</v>
      </c>
      <c r="M643" s="25">
        <f t="shared" si="307"/>
        <v>0</v>
      </c>
      <c r="N643" s="25">
        <f>VLOOKUP(CONCATENATE($F643," ",$G643),AllocFactorMatrix,(N$4+1),FALSE)*$E648</f>
        <v>0</v>
      </c>
      <c r="O643" s="25">
        <f>VLOOKUP(CONCATENATE($F643," ",$G643),AllocFactorMatrix,(O$4+1),FALSE)*$E648</f>
        <v>0</v>
      </c>
      <c r="P643" s="25">
        <f>VLOOKUP(CONCATENATE($F643," ",$G643),AllocFactorMatrix,(P$4+1),FALSE)*$E648</f>
        <v>0</v>
      </c>
      <c r="Q643" s="25">
        <f>VLOOKUP(CONCATENATE($F643," ",$G643),AllocFactorMatrix,(Q$4+1),FALSE)*$E648</f>
        <v>0</v>
      </c>
      <c r="R643" s="25">
        <f t="shared" si="308"/>
        <v>0</v>
      </c>
      <c r="S643" s="25">
        <f>VLOOKUP(CONCATENATE($F643," ",$G643),AllocFactorMatrix,(S$4+1),FALSE)*$E648</f>
        <v>0</v>
      </c>
      <c r="T643" s="25">
        <f>VLOOKUP(CONCATENATE($F643," ",$G643),AllocFactorMatrix,(T$4+1),FALSE)*$E648</f>
        <v>0</v>
      </c>
      <c r="U643" s="25">
        <f>VLOOKUP(CONCATENATE($F643," ",$G643),AllocFactorMatrix,(U$4+1),FALSE)*$E648</f>
        <v>0</v>
      </c>
      <c r="V643" s="25">
        <f>VLOOKUP(CONCATENATE($F643," ",$G643),AllocFactorMatrix,(V$4+1),FALSE)*$E648</f>
        <v>0</v>
      </c>
      <c r="W643" s="25">
        <f t="shared" si="309"/>
        <v>0</v>
      </c>
      <c r="X643" s="25">
        <f>VLOOKUP(CONCATENATE($F643," ",$G643),AllocFactorMatrix,(X$4+1),FALSE)*$E648</f>
        <v>0</v>
      </c>
      <c r="Y643" s="25">
        <f>VLOOKUP(CONCATENATE($F643," ",$G643),AllocFactorMatrix,(Y$4+1),FALSE)*$E648</f>
        <v>0</v>
      </c>
      <c r="Z643" s="25">
        <f t="shared" si="304"/>
        <v>0</v>
      </c>
      <c r="AA643" s="25">
        <f>VLOOKUP(CONCATENATE($F643," ",$G643),AllocFactorMatrix,(AA$4+1),FALSE)*$E648</f>
        <v>0</v>
      </c>
      <c r="AB643" s="25">
        <f>VLOOKUP(CONCATENATE($F643," ",$G643),AllocFactorMatrix,(AB$4+1),FALSE)*$E648</f>
        <v>0</v>
      </c>
      <c r="AC643" s="25">
        <f>VLOOKUP(CONCATENATE($F643," ",$G643),AllocFactorMatrix,(AC$4+1),FALSE)*$E648</f>
        <v>0</v>
      </c>
    </row>
    <row r="644" spans="5:29" hidden="1" outlineLevel="1">
      <c r="F644" s="61" t="str">
        <f>F648</f>
        <v>TRANS_TOTAL</v>
      </c>
      <c r="G644" s="20" t="str">
        <f>$G$11</f>
        <v>DISTPRI</v>
      </c>
      <c r="H644" s="24">
        <f t="shared" si="298"/>
        <v>0</v>
      </c>
      <c r="I644" s="25">
        <f>VLOOKUP(CONCATENATE($F644," ",$G644),AllocFactorMatrix,(I$4+1),FALSE)*$E648</f>
        <v>0</v>
      </c>
      <c r="J644" s="25">
        <f>VLOOKUP(CONCATENATE($F644," ",$G644),AllocFactorMatrix,(J$4+1),FALSE)*$E648</f>
        <v>0</v>
      </c>
      <c r="K644" s="25">
        <f>VLOOKUP(CONCATENATE($F644," ",$G644),AllocFactorMatrix,(K$4+1),FALSE)*$E648</f>
        <v>0</v>
      </c>
      <c r="L644" s="25">
        <f>VLOOKUP(CONCATENATE($F644," ",$G644),AllocFactorMatrix,(L$4+1),FALSE)*$E648</f>
        <v>0</v>
      </c>
      <c r="M644" s="25">
        <f t="shared" si="307"/>
        <v>0</v>
      </c>
      <c r="N644" s="25">
        <f>VLOOKUP(CONCATENATE($F644," ",$G644),AllocFactorMatrix,(N$4+1),FALSE)*$E648</f>
        <v>0</v>
      </c>
      <c r="O644" s="25">
        <f>VLOOKUP(CONCATENATE($F644," ",$G644),AllocFactorMatrix,(O$4+1),FALSE)*$E648</f>
        <v>0</v>
      </c>
      <c r="P644" s="25">
        <f>VLOOKUP(CONCATENATE($F644," ",$G644),AllocFactorMatrix,(P$4+1),FALSE)*$E648</f>
        <v>0</v>
      </c>
      <c r="Q644" s="25">
        <f>VLOOKUP(CONCATENATE($F644," ",$G644),AllocFactorMatrix,(Q$4+1),FALSE)*$E648</f>
        <v>0</v>
      </c>
      <c r="R644" s="25">
        <f t="shared" si="308"/>
        <v>0</v>
      </c>
      <c r="S644" s="25">
        <f>VLOOKUP(CONCATENATE($F644," ",$G644),AllocFactorMatrix,(S$4+1),FALSE)*$E648</f>
        <v>0</v>
      </c>
      <c r="T644" s="25">
        <f>VLOOKUP(CONCATENATE($F644," ",$G644),AllocFactorMatrix,(T$4+1),FALSE)*$E648</f>
        <v>0</v>
      </c>
      <c r="U644" s="25">
        <f>VLOOKUP(CONCATENATE($F644," ",$G644),AllocFactorMatrix,(U$4+1),FALSE)*$E648</f>
        <v>0</v>
      </c>
      <c r="V644" s="25">
        <f>VLOOKUP(CONCATENATE($F644," ",$G644),AllocFactorMatrix,(V$4+1),FALSE)*$E648</f>
        <v>0</v>
      </c>
      <c r="W644" s="25">
        <f t="shared" si="309"/>
        <v>0</v>
      </c>
      <c r="X644" s="25">
        <f>VLOOKUP(CONCATENATE($F644," ",$G644),AllocFactorMatrix,(X$4+1),FALSE)*$E648</f>
        <v>0</v>
      </c>
      <c r="Y644" s="25">
        <f>VLOOKUP(CONCATENATE($F644," ",$G644),AllocFactorMatrix,(Y$4+1),FALSE)*$E648</f>
        <v>0</v>
      </c>
      <c r="Z644" s="25">
        <f t="shared" si="304"/>
        <v>0</v>
      </c>
      <c r="AA644" s="25">
        <f>VLOOKUP(CONCATENATE($F644," ",$G644),AllocFactorMatrix,(AA$4+1),FALSE)*$E648</f>
        <v>0</v>
      </c>
      <c r="AB644" s="25">
        <f>VLOOKUP(CONCATENATE($F644," ",$G644),AllocFactorMatrix,(AB$4+1),FALSE)*$E648</f>
        <v>0</v>
      </c>
      <c r="AC644" s="25">
        <f>VLOOKUP(CONCATENATE($F644," ",$G644),AllocFactorMatrix,(AC$4+1),FALSE)*$E648</f>
        <v>0</v>
      </c>
    </row>
    <row r="645" spans="5:29" hidden="1" outlineLevel="1">
      <c r="F645" s="61" t="str">
        <f>F648</f>
        <v>TRANS_TOTAL</v>
      </c>
      <c r="G645" s="20" t="str">
        <f>$G$12</f>
        <v>DISTSEC</v>
      </c>
      <c r="H645" s="24">
        <f t="shared" si="298"/>
        <v>0</v>
      </c>
      <c r="I645" s="25">
        <f>VLOOKUP(CONCATENATE($F645," ",$G645),AllocFactorMatrix,(I$4+1),FALSE)*$E648</f>
        <v>0</v>
      </c>
      <c r="J645" s="25">
        <f>VLOOKUP(CONCATENATE($F645," ",$G645),AllocFactorMatrix,(J$4+1),FALSE)*$E648</f>
        <v>0</v>
      </c>
      <c r="K645" s="25">
        <f>VLOOKUP(CONCATENATE($F645," ",$G645),AllocFactorMatrix,(K$4+1),FALSE)*$E648</f>
        <v>0</v>
      </c>
      <c r="L645" s="25">
        <f>VLOOKUP(CONCATENATE($F645," ",$G645),AllocFactorMatrix,(L$4+1),FALSE)*$E648</f>
        <v>0</v>
      </c>
      <c r="M645" s="25">
        <f t="shared" si="307"/>
        <v>0</v>
      </c>
      <c r="N645" s="25">
        <f>VLOOKUP(CONCATENATE($F645," ",$G645),AllocFactorMatrix,(N$4+1),FALSE)*$E648</f>
        <v>0</v>
      </c>
      <c r="O645" s="25">
        <f>VLOOKUP(CONCATENATE($F645," ",$G645),AllocFactorMatrix,(O$4+1),FALSE)*$E648</f>
        <v>0</v>
      </c>
      <c r="P645" s="25">
        <f>VLOOKUP(CONCATENATE($F645," ",$G645),AllocFactorMatrix,(P$4+1),FALSE)*$E648</f>
        <v>0</v>
      </c>
      <c r="Q645" s="25">
        <f>VLOOKUP(CONCATENATE($F645," ",$G645),AllocFactorMatrix,(Q$4+1),FALSE)*$E648</f>
        <v>0</v>
      </c>
      <c r="R645" s="25">
        <f t="shared" si="308"/>
        <v>0</v>
      </c>
      <c r="S645" s="25">
        <f>VLOOKUP(CONCATENATE($F645," ",$G645),AllocFactorMatrix,(S$4+1),FALSE)*$E648</f>
        <v>0</v>
      </c>
      <c r="T645" s="25">
        <f>VLOOKUP(CONCATENATE($F645," ",$G645),AllocFactorMatrix,(T$4+1),FALSE)*$E648</f>
        <v>0</v>
      </c>
      <c r="U645" s="25">
        <f>VLOOKUP(CONCATENATE($F645," ",$G645),AllocFactorMatrix,(U$4+1),FALSE)*$E648</f>
        <v>0</v>
      </c>
      <c r="V645" s="25">
        <f>VLOOKUP(CONCATENATE($F645," ",$G645),AllocFactorMatrix,(V$4+1),FALSE)*$E648</f>
        <v>0</v>
      </c>
      <c r="W645" s="25">
        <f t="shared" si="309"/>
        <v>0</v>
      </c>
      <c r="X645" s="25">
        <f>VLOOKUP(CONCATENATE($F645," ",$G645),AllocFactorMatrix,(X$4+1),FALSE)*$E648</f>
        <v>0</v>
      </c>
      <c r="Y645" s="25">
        <f>VLOOKUP(CONCATENATE($F645," ",$G645),AllocFactorMatrix,(Y$4+1),FALSE)*$E648</f>
        <v>0</v>
      </c>
      <c r="Z645" s="25">
        <f t="shared" si="304"/>
        <v>0</v>
      </c>
      <c r="AA645" s="25">
        <f>VLOOKUP(CONCATENATE($F645," ",$G645),AllocFactorMatrix,(AA$4+1),FALSE)*$E648</f>
        <v>0</v>
      </c>
      <c r="AB645" s="25">
        <f>VLOOKUP(CONCATENATE($F645," ",$G645),AllocFactorMatrix,(AB$4+1),FALSE)*$E648</f>
        <v>0</v>
      </c>
      <c r="AC645" s="25">
        <f>VLOOKUP(CONCATENATE($F645," ",$G645),AllocFactorMatrix,(AC$4+1),FALSE)*$E648</f>
        <v>0</v>
      </c>
    </row>
    <row r="646" spans="5:29" hidden="1" outlineLevel="1">
      <c r="F646" s="61" t="str">
        <f>F648</f>
        <v>TRANS_TOTAL</v>
      </c>
      <c r="G646" s="20" t="str">
        <f>$G$13</f>
        <v>ENERGY</v>
      </c>
      <c r="H646" s="24">
        <f t="shared" si="298"/>
        <v>0</v>
      </c>
      <c r="I646" s="25">
        <f>VLOOKUP(CONCATENATE($F646," ",$G646),AllocFactorMatrix,(I$4+1),FALSE)*$E648</f>
        <v>0</v>
      </c>
      <c r="J646" s="25">
        <f>VLOOKUP(CONCATENATE($F646," ",$G646),AllocFactorMatrix,(J$4+1),FALSE)*$E648</f>
        <v>0</v>
      </c>
      <c r="K646" s="25">
        <f>VLOOKUP(CONCATENATE($F646," ",$G646),AllocFactorMatrix,(K$4+1),FALSE)*$E648</f>
        <v>0</v>
      </c>
      <c r="L646" s="25">
        <f>VLOOKUP(CONCATENATE($F646," ",$G646),AllocFactorMatrix,(L$4+1),FALSE)*$E648</f>
        <v>0</v>
      </c>
      <c r="M646" s="25">
        <f t="shared" si="307"/>
        <v>0</v>
      </c>
      <c r="N646" s="25">
        <f>VLOOKUP(CONCATENATE($F646," ",$G646),AllocFactorMatrix,(N$4+1),FALSE)*$E648</f>
        <v>0</v>
      </c>
      <c r="O646" s="25">
        <f>VLOOKUP(CONCATENATE($F646," ",$G646),AllocFactorMatrix,(O$4+1),FALSE)*$E648</f>
        <v>0</v>
      </c>
      <c r="P646" s="25">
        <f>VLOOKUP(CONCATENATE($F646," ",$G646),AllocFactorMatrix,(P$4+1),FALSE)*$E648</f>
        <v>0</v>
      </c>
      <c r="Q646" s="25">
        <f>VLOOKUP(CONCATENATE($F646," ",$G646),AllocFactorMatrix,(Q$4+1),FALSE)*$E648</f>
        <v>0</v>
      </c>
      <c r="R646" s="25">
        <f t="shared" si="308"/>
        <v>0</v>
      </c>
      <c r="S646" s="25">
        <f>VLOOKUP(CONCATENATE($F646," ",$G646),AllocFactorMatrix,(S$4+1),FALSE)*$E648</f>
        <v>0</v>
      </c>
      <c r="T646" s="25">
        <f>VLOOKUP(CONCATENATE($F646," ",$G646),AllocFactorMatrix,(T$4+1),FALSE)*$E648</f>
        <v>0</v>
      </c>
      <c r="U646" s="25">
        <f>VLOOKUP(CONCATENATE($F646," ",$G646),AllocFactorMatrix,(U$4+1),FALSE)*$E648</f>
        <v>0</v>
      </c>
      <c r="V646" s="25">
        <f>VLOOKUP(CONCATENATE($F646," ",$G646),AllocFactorMatrix,(V$4+1),FALSE)*$E648</f>
        <v>0</v>
      </c>
      <c r="W646" s="25">
        <f t="shared" si="309"/>
        <v>0</v>
      </c>
      <c r="X646" s="25">
        <f>VLOOKUP(CONCATENATE($F646," ",$G646),AllocFactorMatrix,(X$4+1),FALSE)*$E648</f>
        <v>0</v>
      </c>
      <c r="Y646" s="25">
        <f>VLOOKUP(CONCATENATE($F646," ",$G646),AllocFactorMatrix,(Y$4+1),FALSE)*$E648</f>
        <v>0</v>
      </c>
      <c r="Z646" s="25">
        <f t="shared" si="304"/>
        <v>0</v>
      </c>
      <c r="AA646" s="25">
        <f>VLOOKUP(CONCATENATE($F646," ",$G646),AllocFactorMatrix,(AA$4+1),FALSE)*$E648</f>
        <v>0</v>
      </c>
      <c r="AB646" s="25">
        <f>VLOOKUP(CONCATENATE($F646," ",$G646),AllocFactorMatrix,(AB$4+1),FALSE)*$E648</f>
        <v>0</v>
      </c>
      <c r="AC646" s="25">
        <f>VLOOKUP(CONCATENATE($F646," ",$G646),AllocFactorMatrix,(AC$4+1),FALSE)*$E648</f>
        <v>0</v>
      </c>
    </row>
    <row r="647" spans="5:29" hidden="1" outlineLevel="1">
      <c r="F647" s="61" t="str">
        <f>F648</f>
        <v>TRANS_TOTAL</v>
      </c>
      <c r="G647" s="20" t="str">
        <f>$G$14</f>
        <v>CUSTOMER</v>
      </c>
      <c r="H647" s="24">
        <f t="shared" si="298"/>
        <v>0</v>
      </c>
      <c r="I647" s="25">
        <f>VLOOKUP(CONCATENATE($F647," ",$G647),AllocFactorMatrix,(I$4+1),FALSE)*$E648</f>
        <v>0</v>
      </c>
      <c r="J647" s="25">
        <f>VLOOKUP(CONCATENATE($F647," ",$G647),AllocFactorMatrix,(J$4+1),FALSE)*$E648</f>
        <v>0</v>
      </c>
      <c r="K647" s="25">
        <f>VLOOKUP(CONCATENATE($F647," ",$G647),AllocFactorMatrix,(K$4+1),FALSE)*$E648</f>
        <v>0</v>
      </c>
      <c r="L647" s="25">
        <f>VLOOKUP(CONCATENATE($F647," ",$G647),AllocFactorMatrix,(L$4+1),FALSE)*$E648</f>
        <v>0</v>
      </c>
      <c r="M647" s="25">
        <f t="shared" si="307"/>
        <v>0</v>
      </c>
      <c r="N647" s="25">
        <f>VLOOKUP(CONCATENATE($F647," ",$G647),AllocFactorMatrix,(N$4+1),FALSE)*$E648</f>
        <v>0</v>
      </c>
      <c r="O647" s="25">
        <f>VLOOKUP(CONCATENATE($F647," ",$G647),AllocFactorMatrix,(O$4+1),FALSE)*$E648</f>
        <v>0</v>
      </c>
      <c r="P647" s="25">
        <f>VLOOKUP(CONCATENATE($F647," ",$G647),AllocFactorMatrix,(P$4+1),FALSE)*$E648</f>
        <v>0</v>
      </c>
      <c r="Q647" s="25">
        <f>VLOOKUP(CONCATENATE($F647," ",$G647),AllocFactorMatrix,(Q$4+1),FALSE)*$E648</f>
        <v>0</v>
      </c>
      <c r="R647" s="25">
        <f t="shared" si="308"/>
        <v>0</v>
      </c>
      <c r="S647" s="25">
        <f>VLOOKUP(CONCATENATE($F647," ",$G647),AllocFactorMatrix,(S$4+1),FALSE)*$E648</f>
        <v>0</v>
      </c>
      <c r="T647" s="25">
        <f>VLOOKUP(CONCATENATE($F647," ",$G647),AllocFactorMatrix,(T$4+1),FALSE)*$E648</f>
        <v>0</v>
      </c>
      <c r="U647" s="25">
        <f>VLOOKUP(CONCATENATE($F647," ",$G647),AllocFactorMatrix,(U$4+1),FALSE)*$E648</f>
        <v>0</v>
      </c>
      <c r="V647" s="25">
        <f>VLOOKUP(CONCATENATE($F647," ",$G647),AllocFactorMatrix,(V$4+1),FALSE)*$E648</f>
        <v>0</v>
      </c>
      <c r="W647" s="25">
        <f t="shared" si="309"/>
        <v>0</v>
      </c>
      <c r="X647" s="25">
        <f>VLOOKUP(CONCATENATE($F647," ",$G647),AllocFactorMatrix,(X$4+1),FALSE)*$E648</f>
        <v>0</v>
      </c>
      <c r="Y647" s="25">
        <f>VLOOKUP(CONCATENATE($F647," ",$G647),AllocFactorMatrix,(Y$4+1),FALSE)*$E648</f>
        <v>0</v>
      </c>
      <c r="Z647" s="25">
        <f t="shared" si="304"/>
        <v>0</v>
      </c>
      <c r="AA647" s="25">
        <f>VLOOKUP(CONCATENATE($F647," ",$G647),AllocFactorMatrix,(AA$4+1),FALSE)*$E648</f>
        <v>0</v>
      </c>
      <c r="AB647" s="25">
        <f>VLOOKUP(CONCATENATE($F647," ",$G647),AllocFactorMatrix,(AB$4+1),FALSE)*$E648</f>
        <v>0</v>
      </c>
      <c r="AC647" s="25">
        <f>VLOOKUP(CONCATENATE($F647," ",$G647),AllocFactorMatrix,(AC$4+1),FALSE)*$E648</f>
        <v>0</v>
      </c>
    </row>
    <row r="648" spans="5:29" collapsed="1">
      <c r="E648" s="22">
        <v>0</v>
      </c>
      <c r="F648" s="61" t="str">
        <f>+F2225</f>
        <v>TRANS_TOTAL</v>
      </c>
      <c r="G648" s="20" t="str">
        <f>$G$15</f>
        <v>TOTAL</v>
      </c>
      <c r="H648" s="24">
        <f t="shared" si="298"/>
        <v>0</v>
      </c>
      <c r="I648" s="25">
        <f>VLOOKUP(CONCATENATE($F648," ",$G648),AllocFactorMatrix,(I$4+1),FALSE)*$E648</f>
        <v>0</v>
      </c>
      <c r="J648" s="25">
        <f>VLOOKUP(CONCATENATE($F648," ",$G648),AllocFactorMatrix,(J$4+1),FALSE)*$E648</f>
        <v>0</v>
      </c>
      <c r="K648" s="25">
        <f>VLOOKUP(CONCATENATE($F648," ",$G648),AllocFactorMatrix,(K$4+1),FALSE)*$E648</f>
        <v>0</v>
      </c>
      <c r="L648" s="25">
        <f>VLOOKUP(CONCATENATE($F648," ",$G648),AllocFactorMatrix,(L$4+1),FALSE)*$E648</f>
        <v>0</v>
      </c>
      <c r="M648" s="25">
        <f t="shared" si="307"/>
        <v>0</v>
      </c>
      <c r="N648" s="25">
        <f>VLOOKUP(CONCATENATE($F648," ",$G648),AllocFactorMatrix,(N$4+1),FALSE)*$E648</f>
        <v>0</v>
      </c>
      <c r="O648" s="25">
        <f>VLOOKUP(CONCATENATE($F648," ",$G648),AllocFactorMatrix,(O$4+1),FALSE)*$E648</f>
        <v>0</v>
      </c>
      <c r="P648" s="25">
        <f>VLOOKUP(CONCATENATE($F648," ",$G648),AllocFactorMatrix,(P$4+1),FALSE)*$E648</f>
        <v>0</v>
      </c>
      <c r="Q648" s="25">
        <f>VLOOKUP(CONCATENATE($F648," ",$G648),AllocFactorMatrix,(Q$4+1),FALSE)*$E648</f>
        <v>0</v>
      </c>
      <c r="R648" s="25">
        <f t="shared" si="308"/>
        <v>0</v>
      </c>
      <c r="S648" s="25">
        <f>VLOOKUP(CONCATENATE($F648," ",$G648),AllocFactorMatrix,(S$4+1),FALSE)*$E648</f>
        <v>0</v>
      </c>
      <c r="T648" s="25">
        <f>VLOOKUP(CONCATENATE($F648," ",$G648),AllocFactorMatrix,(T$4+1),FALSE)*$E648</f>
        <v>0</v>
      </c>
      <c r="U648" s="25">
        <f>VLOOKUP(CONCATENATE($F648," ",$G648),AllocFactorMatrix,(U$4+1),FALSE)*$E648</f>
        <v>0</v>
      </c>
      <c r="V648" s="25">
        <f>VLOOKUP(CONCATENATE($F648," ",$G648),AllocFactorMatrix,(V$4+1),FALSE)*$E648</f>
        <v>0</v>
      </c>
      <c r="W648" s="25">
        <f t="shared" si="309"/>
        <v>0</v>
      </c>
      <c r="X648" s="25">
        <f>VLOOKUP(CONCATENATE($F648," ",$G648),AllocFactorMatrix,(X$4+1),FALSE)*$E648</f>
        <v>0</v>
      </c>
      <c r="Y648" s="25">
        <f>VLOOKUP(CONCATENATE($F648," ",$G648),AllocFactorMatrix,(Y$4+1),FALSE)*$E648</f>
        <v>0</v>
      </c>
      <c r="Z648" s="25">
        <f t="shared" si="304"/>
        <v>0</v>
      </c>
      <c r="AA648" s="25">
        <f>VLOOKUP(CONCATENATE($F648," ",$G648),AllocFactorMatrix,(AA$4+1),FALSE)*$E648</f>
        <v>0</v>
      </c>
      <c r="AB648" s="25">
        <f>VLOOKUP(CONCATENATE($F648," ",$G648),AllocFactorMatrix,(AB$4+1),FALSE)*$E648</f>
        <v>0</v>
      </c>
      <c r="AC648" s="25">
        <f>VLOOKUP(CONCATENATE($F648," ",$G648),AllocFactorMatrix,(AC$4+1),FALSE)*$E648</f>
        <v>0</v>
      </c>
    </row>
    <row r="649" spans="5:29" hidden="1" outlineLevel="1">
      <c r="F649" s="61" t="str">
        <f>F656</f>
        <v>RB_GUP_EPIS_D</v>
      </c>
      <c r="G649" s="20" t="str">
        <f>$G$8</f>
        <v>PRODUCTION</v>
      </c>
      <c r="H649" s="24">
        <f t="shared" si="298"/>
        <v>0</v>
      </c>
      <c r="I649" s="25">
        <f>VLOOKUP(CONCATENATE($F649," ",$G649),AllocFactorMatrix,(I$4+1),FALSE)*$E656</f>
        <v>0</v>
      </c>
      <c r="J649" s="25">
        <f>VLOOKUP(CONCATENATE($F649," ",$G649),AllocFactorMatrix,(J$4+1),FALSE)*$E656</f>
        <v>0</v>
      </c>
      <c r="K649" s="25">
        <f>VLOOKUP(CONCATENATE($F649," ",$G649),AllocFactorMatrix,(K$4+1),FALSE)*$E656</f>
        <v>0</v>
      </c>
      <c r="L649" s="25">
        <f>VLOOKUP(CONCATENATE($F649," ",$G649),AllocFactorMatrix,(L$4+1),FALSE)*$E656</f>
        <v>0</v>
      </c>
      <c r="M649" s="25">
        <f t="shared" ref="M649:M656" si="310">SUBTOTAL(9,J649:L649)</f>
        <v>0</v>
      </c>
      <c r="N649" s="25">
        <f>VLOOKUP(CONCATENATE($F649," ",$G649),AllocFactorMatrix,(N$4+1),FALSE)*$E656</f>
        <v>0</v>
      </c>
      <c r="O649" s="25">
        <f>VLOOKUP(CONCATENATE($F649," ",$G649),AllocFactorMatrix,(O$4+1),FALSE)*$E656</f>
        <v>0</v>
      </c>
      <c r="P649" s="25">
        <f>VLOOKUP(CONCATENATE($F649," ",$G649),AllocFactorMatrix,(P$4+1),FALSE)*$E656</f>
        <v>0</v>
      </c>
      <c r="Q649" s="25">
        <f>VLOOKUP(CONCATENATE($F649," ",$G649),AllocFactorMatrix,(Q$4+1),FALSE)*$E656</f>
        <v>0</v>
      </c>
      <c r="R649" s="25">
        <f>SUBTOTAL(9,N649:Q649)</f>
        <v>0</v>
      </c>
      <c r="S649" s="25">
        <f>VLOOKUP(CONCATENATE($F649," ",$G649),AllocFactorMatrix,(S$4+1),FALSE)*$E656</f>
        <v>0</v>
      </c>
      <c r="T649" s="25">
        <f>VLOOKUP(CONCATENATE($F649," ",$G649),AllocFactorMatrix,(T$4+1),FALSE)*$E656</f>
        <v>0</v>
      </c>
      <c r="U649" s="25">
        <f>VLOOKUP(CONCATENATE($F649," ",$G649),AllocFactorMatrix,(U$4+1),FALSE)*$E656</f>
        <v>0</v>
      </c>
      <c r="V649" s="25">
        <f>VLOOKUP(CONCATENATE($F649," ",$G649),AllocFactorMatrix,(V$4+1),FALSE)*$E656</f>
        <v>0</v>
      </c>
      <c r="W649" s="25">
        <f>SUBTOTAL(9,S649:V649)</f>
        <v>0</v>
      </c>
      <c r="X649" s="25">
        <f>VLOOKUP(CONCATENATE($F649," ",$G649),AllocFactorMatrix,(X$4+1),FALSE)*$E656</f>
        <v>0</v>
      </c>
      <c r="Y649" s="25">
        <f>VLOOKUP(CONCATENATE($F649," ",$G649),AllocFactorMatrix,(Y$4+1),FALSE)*$E656</f>
        <v>0</v>
      </c>
      <c r="Z649" s="25">
        <f t="shared" ref="Z649:Z656" si="311">SUBTOTAL(9,X649:Y649)</f>
        <v>0</v>
      </c>
      <c r="AA649" s="25">
        <f>VLOOKUP(CONCATENATE($F649," ",$G649),AllocFactorMatrix,(AA$4+1),FALSE)*$E656</f>
        <v>0</v>
      </c>
      <c r="AB649" s="25">
        <f>VLOOKUP(CONCATENATE($F649," ",$G649),AllocFactorMatrix,(AB$4+1),FALSE)*$E656</f>
        <v>0</v>
      </c>
      <c r="AC649" s="25">
        <f>VLOOKUP(CONCATENATE($F649," ",$G649),AllocFactorMatrix,(AC$4+1),FALSE)*$E656</f>
        <v>0</v>
      </c>
    </row>
    <row r="650" spans="5:29" hidden="1" outlineLevel="1">
      <c r="F650" s="61" t="str">
        <f>F656</f>
        <v>RB_GUP_EPIS_D</v>
      </c>
      <c r="G650" s="20" t="str">
        <f>$G$9</f>
        <v>BULKTRAN</v>
      </c>
      <c r="H650" s="24">
        <f t="shared" si="298"/>
        <v>0</v>
      </c>
      <c r="I650" s="25">
        <f>VLOOKUP(CONCATENATE($F650," ",$G650),AllocFactorMatrix,(I$4+1),FALSE)*$E656</f>
        <v>0</v>
      </c>
      <c r="J650" s="25">
        <f>VLOOKUP(CONCATENATE($F650," ",$G650),AllocFactorMatrix,(J$4+1),FALSE)*$E656</f>
        <v>0</v>
      </c>
      <c r="K650" s="25">
        <f>VLOOKUP(CONCATENATE($F650," ",$G650),AllocFactorMatrix,(K$4+1),FALSE)*$E656</f>
        <v>0</v>
      </c>
      <c r="L650" s="25">
        <f>VLOOKUP(CONCATENATE($F650," ",$G650),AllocFactorMatrix,(L$4+1),FALSE)*$E656</f>
        <v>0</v>
      </c>
      <c r="M650" s="25">
        <f t="shared" si="310"/>
        <v>0</v>
      </c>
      <c r="N650" s="25">
        <f>VLOOKUP(CONCATENATE($F650," ",$G650),AllocFactorMatrix,(N$4+1),FALSE)*$E656</f>
        <v>0</v>
      </c>
      <c r="O650" s="25">
        <f>VLOOKUP(CONCATENATE($F650," ",$G650),AllocFactorMatrix,(O$4+1),FALSE)*$E656</f>
        <v>0</v>
      </c>
      <c r="P650" s="25">
        <f>VLOOKUP(CONCATENATE($F650," ",$G650),AllocFactorMatrix,(P$4+1),FALSE)*$E656</f>
        <v>0</v>
      </c>
      <c r="Q650" s="25">
        <f>VLOOKUP(CONCATENATE($F650," ",$G650),AllocFactorMatrix,(Q$4+1),FALSE)*$E656</f>
        <v>0</v>
      </c>
      <c r="R650" s="25">
        <f t="shared" ref="R650:R656" si="312">SUBTOTAL(9,N650:Q650)</f>
        <v>0</v>
      </c>
      <c r="S650" s="25">
        <f>VLOOKUP(CONCATENATE($F650," ",$G650),AllocFactorMatrix,(S$4+1),FALSE)*$E656</f>
        <v>0</v>
      </c>
      <c r="T650" s="25">
        <f>VLOOKUP(CONCATENATE($F650," ",$G650),AllocFactorMatrix,(T$4+1),FALSE)*$E656</f>
        <v>0</v>
      </c>
      <c r="U650" s="25">
        <f>VLOOKUP(CONCATENATE($F650," ",$G650),AllocFactorMatrix,(U$4+1),FALSE)*$E656</f>
        <v>0</v>
      </c>
      <c r="V650" s="25">
        <f>VLOOKUP(CONCATENATE($F650," ",$G650),AllocFactorMatrix,(V$4+1),FALSE)*$E656</f>
        <v>0</v>
      </c>
      <c r="W650" s="25">
        <f t="shared" ref="W650:W656" si="313">SUBTOTAL(9,S650:V650)</f>
        <v>0</v>
      </c>
      <c r="X650" s="25">
        <f>VLOOKUP(CONCATENATE($F650," ",$G650),AllocFactorMatrix,(X$4+1),FALSE)*$E656</f>
        <v>0</v>
      </c>
      <c r="Y650" s="25">
        <f>VLOOKUP(CONCATENATE($F650," ",$G650),AllocFactorMatrix,(Y$4+1),FALSE)*$E656</f>
        <v>0</v>
      </c>
      <c r="Z650" s="25">
        <f t="shared" si="311"/>
        <v>0</v>
      </c>
      <c r="AA650" s="25">
        <f>VLOOKUP(CONCATENATE($F650," ",$G650),AllocFactorMatrix,(AA$4+1),FALSE)*$E656</f>
        <v>0</v>
      </c>
      <c r="AB650" s="25">
        <f>VLOOKUP(CONCATENATE($F650," ",$G650),AllocFactorMatrix,(AB$4+1),FALSE)*$E656</f>
        <v>0</v>
      </c>
      <c r="AC650" s="25">
        <f>VLOOKUP(CONCATENATE($F650," ",$G650),AllocFactorMatrix,(AC$4+1),FALSE)*$E656</f>
        <v>0</v>
      </c>
    </row>
    <row r="651" spans="5:29" hidden="1" outlineLevel="1">
      <c r="F651" s="61" t="str">
        <f>F656</f>
        <v>RB_GUP_EPIS_D</v>
      </c>
      <c r="G651" s="20" t="str">
        <f>$G$10</f>
        <v>SUBTRAN</v>
      </c>
      <c r="H651" s="24">
        <f t="shared" si="298"/>
        <v>0</v>
      </c>
      <c r="I651" s="25">
        <f>VLOOKUP(CONCATENATE($F651," ",$G651),AllocFactorMatrix,(I$4+1),FALSE)*$E656</f>
        <v>0</v>
      </c>
      <c r="J651" s="25">
        <f>VLOOKUP(CONCATENATE($F651," ",$G651),AllocFactorMatrix,(J$4+1),FALSE)*$E656</f>
        <v>0</v>
      </c>
      <c r="K651" s="25">
        <f>VLOOKUP(CONCATENATE($F651," ",$G651),AllocFactorMatrix,(K$4+1),FALSE)*$E656</f>
        <v>0</v>
      </c>
      <c r="L651" s="25">
        <f>VLOOKUP(CONCATENATE($F651," ",$G651),AllocFactorMatrix,(L$4+1),FALSE)*$E656</f>
        <v>0</v>
      </c>
      <c r="M651" s="25">
        <f t="shared" si="310"/>
        <v>0</v>
      </c>
      <c r="N651" s="25">
        <f>VLOOKUP(CONCATENATE($F651," ",$G651),AllocFactorMatrix,(N$4+1),FALSE)*$E656</f>
        <v>0</v>
      </c>
      <c r="O651" s="25">
        <f>VLOOKUP(CONCATENATE($F651," ",$G651),AllocFactorMatrix,(O$4+1),FALSE)*$E656</f>
        <v>0</v>
      </c>
      <c r="P651" s="25">
        <f>VLOOKUP(CONCATENATE($F651," ",$G651),AllocFactorMatrix,(P$4+1),FALSE)*$E656</f>
        <v>0</v>
      </c>
      <c r="Q651" s="25">
        <f>VLOOKUP(CONCATENATE($F651," ",$G651),AllocFactorMatrix,(Q$4+1),FALSE)*$E656</f>
        <v>0</v>
      </c>
      <c r="R651" s="25">
        <f t="shared" si="312"/>
        <v>0</v>
      </c>
      <c r="S651" s="25">
        <f>VLOOKUP(CONCATENATE($F651," ",$G651),AllocFactorMatrix,(S$4+1),FALSE)*$E656</f>
        <v>0</v>
      </c>
      <c r="T651" s="25">
        <f>VLOOKUP(CONCATENATE($F651," ",$G651),AllocFactorMatrix,(T$4+1),FALSE)*$E656</f>
        <v>0</v>
      </c>
      <c r="U651" s="25">
        <f>VLOOKUP(CONCATENATE($F651," ",$G651),AllocFactorMatrix,(U$4+1),FALSE)*$E656</f>
        <v>0</v>
      </c>
      <c r="V651" s="25">
        <f>VLOOKUP(CONCATENATE($F651," ",$G651),AllocFactorMatrix,(V$4+1),FALSE)*$E656</f>
        <v>0</v>
      </c>
      <c r="W651" s="25">
        <f t="shared" si="313"/>
        <v>0</v>
      </c>
      <c r="X651" s="25">
        <f>VLOOKUP(CONCATENATE($F651," ",$G651),AllocFactorMatrix,(X$4+1),FALSE)*$E656</f>
        <v>0</v>
      </c>
      <c r="Y651" s="25">
        <f>VLOOKUP(CONCATENATE($F651," ",$G651),AllocFactorMatrix,(Y$4+1),FALSE)*$E656</f>
        <v>0</v>
      </c>
      <c r="Z651" s="25">
        <f t="shared" si="311"/>
        <v>0</v>
      </c>
      <c r="AA651" s="25">
        <f>VLOOKUP(CONCATENATE($F651," ",$G651),AllocFactorMatrix,(AA$4+1),FALSE)*$E656</f>
        <v>0</v>
      </c>
      <c r="AB651" s="25">
        <f>VLOOKUP(CONCATENATE($F651," ",$G651),AllocFactorMatrix,(AB$4+1),FALSE)*$E656</f>
        <v>0</v>
      </c>
      <c r="AC651" s="25">
        <f>VLOOKUP(CONCATENATE($F651," ",$G651),AllocFactorMatrix,(AC$4+1),FALSE)*$E656</f>
        <v>0</v>
      </c>
    </row>
    <row r="652" spans="5:29" hidden="1" outlineLevel="1">
      <c r="F652" s="61" t="str">
        <f>F656</f>
        <v>RB_GUP_EPIS_D</v>
      </c>
      <c r="G652" s="20" t="str">
        <f>$G$11</f>
        <v>DISTPRI</v>
      </c>
      <c r="H652" s="24">
        <f t="shared" si="298"/>
        <v>0</v>
      </c>
      <c r="I652" s="25">
        <f>VLOOKUP(CONCATENATE($F652," ",$G652),AllocFactorMatrix,(I$4+1),FALSE)*$E656</f>
        <v>0</v>
      </c>
      <c r="J652" s="25">
        <f>VLOOKUP(CONCATENATE($F652," ",$G652),AllocFactorMatrix,(J$4+1),FALSE)*$E656</f>
        <v>0</v>
      </c>
      <c r="K652" s="25">
        <f>VLOOKUP(CONCATENATE($F652," ",$G652),AllocFactorMatrix,(K$4+1),FALSE)*$E656</f>
        <v>0</v>
      </c>
      <c r="L652" s="25">
        <f>VLOOKUP(CONCATENATE($F652," ",$G652),AllocFactorMatrix,(L$4+1),FALSE)*$E656</f>
        <v>0</v>
      </c>
      <c r="M652" s="25">
        <f t="shared" si="310"/>
        <v>0</v>
      </c>
      <c r="N652" s="25">
        <f>VLOOKUP(CONCATENATE($F652," ",$G652),AllocFactorMatrix,(N$4+1),FALSE)*$E656</f>
        <v>0</v>
      </c>
      <c r="O652" s="25">
        <f>VLOOKUP(CONCATENATE($F652," ",$G652),AllocFactorMatrix,(O$4+1),FALSE)*$E656</f>
        <v>0</v>
      </c>
      <c r="P652" s="25">
        <f>VLOOKUP(CONCATENATE($F652," ",$G652),AllocFactorMatrix,(P$4+1),FALSE)*$E656</f>
        <v>0</v>
      </c>
      <c r="Q652" s="25">
        <f>VLOOKUP(CONCATENATE($F652," ",$G652),AllocFactorMatrix,(Q$4+1),FALSE)*$E656</f>
        <v>0</v>
      </c>
      <c r="R652" s="25">
        <f t="shared" si="312"/>
        <v>0</v>
      </c>
      <c r="S652" s="25">
        <f>VLOOKUP(CONCATENATE($F652," ",$G652),AllocFactorMatrix,(S$4+1),FALSE)*$E656</f>
        <v>0</v>
      </c>
      <c r="T652" s="25">
        <f>VLOOKUP(CONCATENATE($F652," ",$G652),AllocFactorMatrix,(T$4+1),FALSE)*$E656</f>
        <v>0</v>
      </c>
      <c r="U652" s="25">
        <f>VLOOKUP(CONCATENATE($F652," ",$G652),AllocFactorMatrix,(U$4+1),FALSE)*$E656</f>
        <v>0</v>
      </c>
      <c r="V652" s="25">
        <f>VLOOKUP(CONCATENATE($F652," ",$G652),AllocFactorMatrix,(V$4+1),FALSE)*$E656</f>
        <v>0</v>
      </c>
      <c r="W652" s="25">
        <f t="shared" si="313"/>
        <v>0</v>
      </c>
      <c r="X652" s="25">
        <f>VLOOKUP(CONCATENATE($F652," ",$G652),AllocFactorMatrix,(X$4+1),FALSE)*$E656</f>
        <v>0</v>
      </c>
      <c r="Y652" s="25">
        <f>VLOOKUP(CONCATENATE($F652," ",$G652),AllocFactorMatrix,(Y$4+1),FALSE)*$E656</f>
        <v>0</v>
      </c>
      <c r="Z652" s="25">
        <f t="shared" si="311"/>
        <v>0</v>
      </c>
      <c r="AA652" s="25">
        <f>VLOOKUP(CONCATENATE($F652," ",$G652),AllocFactorMatrix,(AA$4+1),FALSE)*$E656</f>
        <v>0</v>
      </c>
      <c r="AB652" s="25">
        <f>VLOOKUP(CONCATENATE($F652," ",$G652),AllocFactorMatrix,(AB$4+1),FALSE)*$E656</f>
        <v>0</v>
      </c>
      <c r="AC652" s="25">
        <f>VLOOKUP(CONCATENATE($F652," ",$G652),AllocFactorMatrix,(AC$4+1),FALSE)*$E656</f>
        <v>0</v>
      </c>
    </row>
    <row r="653" spans="5:29" hidden="1" outlineLevel="1">
      <c r="F653" s="61" t="str">
        <f>F656</f>
        <v>RB_GUP_EPIS_D</v>
      </c>
      <c r="G653" s="20" t="str">
        <f>$G$12</f>
        <v>DISTSEC</v>
      </c>
      <c r="H653" s="24">
        <f t="shared" si="298"/>
        <v>0</v>
      </c>
      <c r="I653" s="25">
        <f>VLOOKUP(CONCATENATE($F653," ",$G653),AllocFactorMatrix,(I$4+1),FALSE)*$E656</f>
        <v>0</v>
      </c>
      <c r="J653" s="25">
        <f>VLOOKUP(CONCATENATE($F653," ",$G653),AllocFactorMatrix,(J$4+1),FALSE)*$E656</f>
        <v>0</v>
      </c>
      <c r="K653" s="25">
        <f>VLOOKUP(CONCATENATE($F653," ",$G653),AllocFactorMatrix,(K$4+1),FALSE)*$E656</f>
        <v>0</v>
      </c>
      <c r="L653" s="25">
        <f>VLOOKUP(CONCATENATE($F653," ",$G653),AllocFactorMatrix,(L$4+1),FALSE)*$E656</f>
        <v>0</v>
      </c>
      <c r="M653" s="25">
        <f t="shared" si="310"/>
        <v>0</v>
      </c>
      <c r="N653" s="25">
        <f>VLOOKUP(CONCATENATE($F653," ",$G653),AllocFactorMatrix,(N$4+1),FALSE)*$E656</f>
        <v>0</v>
      </c>
      <c r="O653" s="25">
        <f>VLOOKUP(CONCATENATE($F653," ",$G653),AllocFactorMatrix,(O$4+1),FALSE)*$E656</f>
        <v>0</v>
      </c>
      <c r="P653" s="25">
        <f>VLOOKUP(CONCATENATE($F653," ",$G653),AllocFactorMatrix,(P$4+1),FALSE)*$E656</f>
        <v>0</v>
      </c>
      <c r="Q653" s="25">
        <f>VLOOKUP(CONCATENATE($F653," ",$G653),AllocFactorMatrix,(Q$4+1),FALSE)*$E656</f>
        <v>0</v>
      </c>
      <c r="R653" s="25">
        <f t="shared" si="312"/>
        <v>0</v>
      </c>
      <c r="S653" s="25">
        <f>VLOOKUP(CONCATENATE($F653," ",$G653),AllocFactorMatrix,(S$4+1),FALSE)*$E656</f>
        <v>0</v>
      </c>
      <c r="T653" s="25">
        <f>VLOOKUP(CONCATENATE($F653," ",$G653),AllocFactorMatrix,(T$4+1),FALSE)*$E656</f>
        <v>0</v>
      </c>
      <c r="U653" s="25">
        <f>VLOOKUP(CONCATENATE($F653," ",$G653),AllocFactorMatrix,(U$4+1),FALSE)*$E656</f>
        <v>0</v>
      </c>
      <c r="V653" s="25">
        <f>VLOOKUP(CONCATENATE($F653," ",$G653),AllocFactorMatrix,(V$4+1),FALSE)*$E656</f>
        <v>0</v>
      </c>
      <c r="W653" s="25">
        <f t="shared" si="313"/>
        <v>0</v>
      </c>
      <c r="X653" s="25">
        <f>VLOOKUP(CONCATENATE($F653," ",$G653),AllocFactorMatrix,(X$4+1),FALSE)*$E656</f>
        <v>0</v>
      </c>
      <c r="Y653" s="25">
        <f>VLOOKUP(CONCATENATE($F653," ",$G653),AllocFactorMatrix,(Y$4+1),FALSE)*$E656</f>
        <v>0</v>
      </c>
      <c r="Z653" s="25">
        <f t="shared" si="311"/>
        <v>0</v>
      </c>
      <c r="AA653" s="25">
        <f>VLOOKUP(CONCATENATE($F653," ",$G653),AllocFactorMatrix,(AA$4+1),FALSE)*$E656</f>
        <v>0</v>
      </c>
      <c r="AB653" s="25">
        <f>VLOOKUP(CONCATENATE($F653," ",$G653),AllocFactorMatrix,(AB$4+1),FALSE)*$E656</f>
        <v>0</v>
      </c>
      <c r="AC653" s="25">
        <f>VLOOKUP(CONCATENATE($F653," ",$G653),AllocFactorMatrix,(AC$4+1),FALSE)*$E656</f>
        <v>0</v>
      </c>
    </row>
    <row r="654" spans="5:29" hidden="1" outlineLevel="1">
      <c r="F654" s="61" t="str">
        <f>F656</f>
        <v>RB_GUP_EPIS_D</v>
      </c>
      <c r="G654" s="20" t="str">
        <f>$G$13</f>
        <v>ENERGY</v>
      </c>
      <c r="H654" s="24">
        <f t="shared" si="298"/>
        <v>0</v>
      </c>
      <c r="I654" s="25">
        <f>VLOOKUP(CONCATENATE($F654," ",$G654),AllocFactorMatrix,(I$4+1),FALSE)*$E656</f>
        <v>0</v>
      </c>
      <c r="J654" s="25">
        <f>VLOOKUP(CONCATENATE($F654," ",$G654),AllocFactorMatrix,(J$4+1),FALSE)*$E656</f>
        <v>0</v>
      </c>
      <c r="K654" s="25">
        <f>VLOOKUP(CONCATENATE($F654," ",$G654),AllocFactorMatrix,(K$4+1),FALSE)*$E656</f>
        <v>0</v>
      </c>
      <c r="L654" s="25">
        <f>VLOOKUP(CONCATENATE($F654," ",$G654),AllocFactorMatrix,(L$4+1),FALSE)*$E656</f>
        <v>0</v>
      </c>
      <c r="M654" s="25">
        <f t="shared" si="310"/>
        <v>0</v>
      </c>
      <c r="N654" s="25">
        <f>VLOOKUP(CONCATENATE($F654," ",$G654),AllocFactorMatrix,(N$4+1),FALSE)*$E656</f>
        <v>0</v>
      </c>
      <c r="O654" s="25">
        <f>VLOOKUP(CONCATENATE($F654," ",$G654),AllocFactorMatrix,(O$4+1),FALSE)*$E656</f>
        <v>0</v>
      </c>
      <c r="P654" s="25">
        <f>VLOOKUP(CONCATENATE($F654," ",$G654),AllocFactorMatrix,(P$4+1),FALSE)*$E656</f>
        <v>0</v>
      </c>
      <c r="Q654" s="25">
        <f>VLOOKUP(CONCATENATE($F654," ",$G654),AllocFactorMatrix,(Q$4+1),FALSE)*$E656</f>
        <v>0</v>
      </c>
      <c r="R654" s="25">
        <f t="shared" si="312"/>
        <v>0</v>
      </c>
      <c r="S654" s="25">
        <f>VLOOKUP(CONCATENATE($F654," ",$G654),AllocFactorMatrix,(S$4+1),FALSE)*$E656</f>
        <v>0</v>
      </c>
      <c r="T654" s="25">
        <f>VLOOKUP(CONCATENATE($F654," ",$G654),AllocFactorMatrix,(T$4+1),FALSE)*$E656</f>
        <v>0</v>
      </c>
      <c r="U654" s="25">
        <f>VLOOKUP(CONCATENATE($F654," ",$G654),AllocFactorMatrix,(U$4+1),FALSE)*$E656</f>
        <v>0</v>
      </c>
      <c r="V654" s="25">
        <f>VLOOKUP(CONCATENATE($F654," ",$G654),AllocFactorMatrix,(V$4+1),FALSE)*$E656</f>
        <v>0</v>
      </c>
      <c r="W654" s="25">
        <f t="shared" si="313"/>
        <v>0</v>
      </c>
      <c r="X654" s="25">
        <f>VLOOKUP(CONCATENATE($F654," ",$G654),AllocFactorMatrix,(X$4+1),FALSE)*$E656</f>
        <v>0</v>
      </c>
      <c r="Y654" s="25">
        <f>VLOOKUP(CONCATENATE($F654," ",$G654),AllocFactorMatrix,(Y$4+1),FALSE)*$E656</f>
        <v>0</v>
      </c>
      <c r="Z654" s="25">
        <f t="shared" si="311"/>
        <v>0</v>
      </c>
      <c r="AA654" s="25">
        <f>VLOOKUP(CONCATENATE($F654," ",$G654),AllocFactorMatrix,(AA$4+1),FALSE)*$E656</f>
        <v>0</v>
      </c>
      <c r="AB654" s="25">
        <f>VLOOKUP(CONCATENATE($F654," ",$G654),AllocFactorMatrix,(AB$4+1),FALSE)*$E656</f>
        <v>0</v>
      </c>
      <c r="AC654" s="25">
        <f>VLOOKUP(CONCATENATE($F654," ",$G654),AllocFactorMatrix,(AC$4+1),FALSE)*$E656</f>
        <v>0</v>
      </c>
    </row>
    <row r="655" spans="5:29" hidden="1" outlineLevel="1">
      <c r="F655" s="61" t="str">
        <f>F656</f>
        <v>RB_GUP_EPIS_D</v>
      </c>
      <c r="G655" s="20" t="str">
        <f>$G$14</f>
        <v>CUSTOMER</v>
      </c>
      <c r="H655" s="24">
        <f t="shared" si="298"/>
        <v>0</v>
      </c>
      <c r="I655" s="25">
        <f>VLOOKUP(CONCATENATE($F655," ",$G655),AllocFactorMatrix,(I$4+1),FALSE)*$E656</f>
        <v>0</v>
      </c>
      <c r="J655" s="25">
        <f>VLOOKUP(CONCATENATE($F655," ",$G655),AllocFactorMatrix,(J$4+1),FALSE)*$E656</f>
        <v>0</v>
      </c>
      <c r="K655" s="25">
        <f>VLOOKUP(CONCATENATE($F655," ",$G655),AllocFactorMatrix,(K$4+1),FALSE)*$E656</f>
        <v>0</v>
      </c>
      <c r="L655" s="25">
        <f>VLOOKUP(CONCATENATE($F655," ",$G655),AllocFactorMatrix,(L$4+1),FALSE)*$E656</f>
        <v>0</v>
      </c>
      <c r="M655" s="25">
        <f t="shared" si="310"/>
        <v>0</v>
      </c>
      <c r="N655" s="25">
        <f>VLOOKUP(CONCATENATE($F655," ",$G655),AllocFactorMatrix,(N$4+1),FALSE)*$E656</f>
        <v>0</v>
      </c>
      <c r="O655" s="25">
        <f>VLOOKUP(CONCATENATE($F655," ",$G655),AllocFactorMatrix,(O$4+1),FALSE)*$E656</f>
        <v>0</v>
      </c>
      <c r="P655" s="25">
        <f>VLOOKUP(CONCATENATE($F655," ",$G655),AllocFactorMatrix,(P$4+1),FALSE)*$E656</f>
        <v>0</v>
      </c>
      <c r="Q655" s="25">
        <f>VLOOKUP(CONCATENATE($F655," ",$G655),AllocFactorMatrix,(Q$4+1),FALSE)*$E656</f>
        <v>0</v>
      </c>
      <c r="R655" s="25">
        <f t="shared" si="312"/>
        <v>0</v>
      </c>
      <c r="S655" s="25">
        <f>VLOOKUP(CONCATENATE($F655," ",$G655),AllocFactorMatrix,(S$4+1),FALSE)*$E656</f>
        <v>0</v>
      </c>
      <c r="T655" s="25">
        <f>VLOOKUP(CONCATENATE($F655," ",$G655),AllocFactorMatrix,(T$4+1),FALSE)*$E656</f>
        <v>0</v>
      </c>
      <c r="U655" s="25">
        <f>VLOOKUP(CONCATENATE($F655," ",$G655),AllocFactorMatrix,(U$4+1),FALSE)*$E656</f>
        <v>0</v>
      </c>
      <c r="V655" s="25">
        <f>VLOOKUP(CONCATENATE($F655," ",$G655),AllocFactorMatrix,(V$4+1),FALSE)*$E656</f>
        <v>0</v>
      </c>
      <c r="W655" s="25">
        <f t="shared" si="313"/>
        <v>0</v>
      </c>
      <c r="X655" s="25">
        <f>VLOOKUP(CONCATENATE($F655," ",$G655),AllocFactorMatrix,(X$4+1),FALSE)*$E656</f>
        <v>0</v>
      </c>
      <c r="Y655" s="25">
        <f>VLOOKUP(CONCATENATE($F655," ",$G655),AllocFactorMatrix,(Y$4+1),FALSE)*$E656</f>
        <v>0</v>
      </c>
      <c r="Z655" s="25">
        <f t="shared" si="311"/>
        <v>0</v>
      </c>
      <c r="AA655" s="25">
        <f>VLOOKUP(CONCATENATE($F655," ",$G655),AllocFactorMatrix,(AA$4+1),FALSE)*$E656</f>
        <v>0</v>
      </c>
      <c r="AB655" s="25">
        <f>VLOOKUP(CONCATENATE($F655," ",$G655),AllocFactorMatrix,(AB$4+1),FALSE)*$E656</f>
        <v>0</v>
      </c>
      <c r="AC655" s="25">
        <f>VLOOKUP(CONCATENATE($F655," ",$G655),AllocFactorMatrix,(AC$4+1),FALSE)*$E656</f>
        <v>0</v>
      </c>
    </row>
    <row r="656" spans="5:29" collapsed="1">
      <c r="E656" s="22">
        <v>0</v>
      </c>
      <c r="F656" s="61" t="str">
        <f>+F2233</f>
        <v>RB_GUP_EPIS_D</v>
      </c>
      <c r="G656" s="20" t="str">
        <f>$G$15</f>
        <v>TOTAL</v>
      </c>
      <c r="H656" s="24">
        <f t="shared" si="298"/>
        <v>0</v>
      </c>
      <c r="I656" s="25">
        <f>VLOOKUP(CONCATENATE($F656," ",$G656),AllocFactorMatrix,(I$4+1),FALSE)*$E656</f>
        <v>0</v>
      </c>
      <c r="J656" s="25">
        <f>VLOOKUP(CONCATENATE($F656," ",$G656),AllocFactorMatrix,(J$4+1),FALSE)*$E656</f>
        <v>0</v>
      </c>
      <c r="K656" s="25">
        <f>VLOOKUP(CONCATENATE($F656," ",$G656),AllocFactorMatrix,(K$4+1),FALSE)*$E656</f>
        <v>0</v>
      </c>
      <c r="L656" s="25">
        <f>VLOOKUP(CONCATENATE($F656," ",$G656),AllocFactorMatrix,(L$4+1),FALSE)*$E656</f>
        <v>0</v>
      </c>
      <c r="M656" s="25">
        <f t="shared" si="310"/>
        <v>0</v>
      </c>
      <c r="N656" s="25">
        <f>VLOOKUP(CONCATENATE($F656," ",$G656),AllocFactorMatrix,(N$4+1),FALSE)*$E656</f>
        <v>0</v>
      </c>
      <c r="O656" s="25">
        <f>VLOOKUP(CONCATENATE($F656," ",$G656),AllocFactorMatrix,(O$4+1),FALSE)*$E656</f>
        <v>0</v>
      </c>
      <c r="P656" s="25">
        <f>VLOOKUP(CONCATENATE($F656," ",$G656),AllocFactorMatrix,(P$4+1),FALSE)*$E656</f>
        <v>0</v>
      </c>
      <c r="Q656" s="25">
        <f>VLOOKUP(CONCATENATE($F656," ",$G656),AllocFactorMatrix,(Q$4+1),FALSE)*$E656</f>
        <v>0</v>
      </c>
      <c r="R656" s="25">
        <f t="shared" si="312"/>
        <v>0</v>
      </c>
      <c r="S656" s="25">
        <f>VLOOKUP(CONCATENATE($F656," ",$G656),AllocFactorMatrix,(S$4+1),FALSE)*$E656</f>
        <v>0</v>
      </c>
      <c r="T656" s="25">
        <f>VLOOKUP(CONCATENATE($F656," ",$G656),AllocFactorMatrix,(T$4+1),FALSE)*$E656</f>
        <v>0</v>
      </c>
      <c r="U656" s="25">
        <f>VLOOKUP(CONCATENATE($F656," ",$G656),AllocFactorMatrix,(U$4+1),FALSE)*$E656</f>
        <v>0</v>
      </c>
      <c r="V656" s="25">
        <f>VLOOKUP(CONCATENATE($F656," ",$G656),AllocFactorMatrix,(V$4+1),FALSE)*$E656</f>
        <v>0</v>
      </c>
      <c r="W656" s="25">
        <f t="shared" si="313"/>
        <v>0</v>
      </c>
      <c r="X656" s="25">
        <f>VLOOKUP(CONCATENATE($F656," ",$G656),AllocFactorMatrix,(X$4+1),FALSE)*$E656</f>
        <v>0</v>
      </c>
      <c r="Y656" s="25">
        <f>VLOOKUP(CONCATENATE($F656," ",$G656),AllocFactorMatrix,(Y$4+1),FALSE)*$E656</f>
        <v>0</v>
      </c>
      <c r="Z656" s="25">
        <f t="shared" si="311"/>
        <v>0</v>
      </c>
      <c r="AA656" s="25">
        <f>VLOOKUP(CONCATENATE($F656," ",$G656),AllocFactorMatrix,(AA$4+1),FALSE)*$E656</f>
        <v>0</v>
      </c>
      <c r="AB656" s="25">
        <f>VLOOKUP(CONCATENATE($F656," ",$G656),AllocFactorMatrix,(AB$4+1),FALSE)*$E656</f>
        <v>0</v>
      </c>
      <c r="AC656" s="25">
        <f>VLOOKUP(CONCATENATE($F656," ",$G656),AllocFactorMatrix,(AC$4+1),FALSE)*$E656</f>
        <v>0</v>
      </c>
    </row>
    <row r="657" spans="4:29" hidden="1" outlineLevel="1">
      <c r="E657" s="22">
        <f t="shared" ref="E657:E671" si="314">+ROUND(E2234/8,0)</f>
        <v>0</v>
      </c>
      <c r="F657" s="61" t="str">
        <f>F664</f>
        <v>LABOR_M</v>
      </c>
      <c r="G657" s="20" t="str">
        <f>$G$8</f>
        <v>PRODUCTION</v>
      </c>
      <c r="H657" s="24">
        <f t="shared" ca="1" si="298"/>
        <v>0</v>
      </c>
      <c r="I657" s="25">
        <f ca="1">VLOOKUP(CONCATENATE($F657," ",$G657),AllocFactorMatrix,(I$4+1),FALSE)*$E664</f>
        <v>0</v>
      </c>
      <c r="J657" s="25">
        <f ca="1">VLOOKUP(CONCATENATE($F657," ",$G657),AllocFactorMatrix,(J$4+1),FALSE)*$E664</f>
        <v>0</v>
      </c>
      <c r="K657" s="25">
        <f ca="1">VLOOKUP(CONCATENATE($F657," ",$G657),AllocFactorMatrix,(K$4+1),FALSE)*$E664</f>
        <v>0</v>
      </c>
      <c r="L657" s="25">
        <f ca="1">VLOOKUP(CONCATENATE($F657," ",$G657),AllocFactorMatrix,(L$4+1),FALSE)*$E664</f>
        <v>0</v>
      </c>
      <c r="M657" s="25">
        <f t="shared" ref="M657:M664" ca="1" si="315">SUBTOTAL(9,J657:L657)</f>
        <v>0</v>
      </c>
      <c r="N657" s="25">
        <f ca="1">VLOOKUP(CONCATENATE($F657," ",$G657),AllocFactorMatrix,(N$4+1),FALSE)*$E664</f>
        <v>0</v>
      </c>
      <c r="O657" s="25">
        <f ca="1">VLOOKUP(CONCATENATE($F657," ",$G657),AllocFactorMatrix,(O$4+1),FALSE)*$E664</f>
        <v>0</v>
      </c>
      <c r="P657" s="25">
        <f ca="1">VLOOKUP(CONCATENATE($F657," ",$G657),AllocFactorMatrix,(P$4+1),FALSE)*$E664</f>
        <v>0</v>
      </c>
      <c r="Q657" s="25">
        <f ca="1">VLOOKUP(CONCATENATE($F657," ",$G657),AllocFactorMatrix,(Q$4+1),FALSE)*$E664</f>
        <v>0</v>
      </c>
      <c r="R657" s="25">
        <f ca="1">SUBTOTAL(9,N657:Q657)</f>
        <v>0</v>
      </c>
      <c r="S657" s="25">
        <f ca="1">VLOOKUP(CONCATENATE($F657," ",$G657),AllocFactorMatrix,(S$4+1),FALSE)*$E664</f>
        <v>0</v>
      </c>
      <c r="T657" s="25">
        <f ca="1">VLOOKUP(CONCATENATE($F657," ",$G657),AllocFactorMatrix,(T$4+1),FALSE)*$E664</f>
        <v>0</v>
      </c>
      <c r="U657" s="25">
        <f ca="1">VLOOKUP(CONCATENATE($F657," ",$G657),AllocFactorMatrix,(U$4+1),FALSE)*$E664</f>
        <v>0</v>
      </c>
      <c r="V657" s="25">
        <f ca="1">VLOOKUP(CONCATENATE($F657," ",$G657),AllocFactorMatrix,(V$4+1),FALSE)*$E664</f>
        <v>0</v>
      </c>
      <c r="W657" s="25">
        <f ca="1">SUBTOTAL(9,S657:V657)</f>
        <v>0</v>
      </c>
      <c r="X657" s="25">
        <f ca="1">VLOOKUP(CONCATENATE($F657," ",$G657),AllocFactorMatrix,(X$4+1),FALSE)*$E664</f>
        <v>0</v>
      </c>
      <c r="Y657" s="25">
        <f ca="1">VLOOKUP(CONCATENATE($F657," ",$G657),AllocFactorMatrix,(Y$4+1),FALSE)*$E664</f>
        <v>0</v>
      </c>
      <c r="Z657" s="25">
        <f t="shared" ref="Z657:Z664" ca="1" si="316">SUBTOTAL(9,X657:Y657)</f>
        <v>0</v>
      </c>
      <c r="AA657" s="25">
        <f ca="1">VLOOKUP(CONCATENATE($F657," ",$G657),AllocFactorMatrix,(AA$4+1),FALSE)*$E664</f>
        <v>0</v>
      </c>
      <c r="AB657" s="25">
        <f ca="1">VLOOKUP(CONCATENATE($F657," ",$G657),AllocFactorMatrix,(AB$4+1),FALSE)*$E664</f>
        <v>0</v>
      </c>
      <c r="AC657" s="25">
        <f ca="1">VLOOKUP(CONCATENATE($F657," ",$G657),AllocFactorMatrix,(AC$4+1),FALSE)*$E664</f>
        <v>0</v>
      </c>
    </row>
    <row r="658" spans="4:29" hidden="1" outlineLevel="1">
      <c r="E658" s="22">
        <f t="shared" si="314"/>
        <v>0</v>
      </c>
      <c r="F658" s="61" t="str">
        <f>F664</f>
        <v>LABOR_M</v>
      </c>
      <c r="G658" s="20" t="str">
        <f>$G$9</f>
        <v>BULKTRAN</v>
      </c>
      <c r="H658" s="24">
        <f t="shared" ca="1" si="298"/>
        <v>0</v>
      </c>
      <c r="I658" s="25">
        <f ca="1">VLOOKUP(CONCATENATE($F658," ",$G658),AllocFactorMatrix,(I$4+1),FALSE)*$E664</f>
        <v>0</v>
      </c>
      <c r="J658" s="25">
        <f ca="1">VLOOKUP(CONCATENATE($F658," ",$G658),AllocFactorMatrix,(J$4+1),FALSE)*$E664</f>
        <v>0</v>
      </c>
      <c r="K658" s="25">
        <f ca="1">VLOOKUP(CONCATENATE($F658," ",$G658),AllocFactorMatrix,(K$4+1),FALSE)*$E664</f>
        <v>0</v>
      </c>
      <c r="L658" s="25">
        <f ca="1">VLOOKUP(CONCATENATE($F658," ",$G658),AllocFactorMatrix,(L$4+1),FALSE)*$E664</f>
        <v>0</v>
      </c>
      <c r="M658" s="25">
        <f t="shared" ca="1" si="315"/>
        <v>0</v>
      </c>
      <c r="N658" s="25">
        <f ca="1">VLOOKUP(CONCATENATE($F658," ",$G658),AllocFactorMatrix,(N$4+1),FALSE)*$E664</f>
        <v>0</v>
      </c>
      <c r="O658" s="25">
        <f ca="1">VLOOKUP(CONCATENATE($F658," ",$G658),AllocFactorMatrix,(O$4+1),FALSE)*$E664</f>
        <v>0</v>
      </c>
      <c r="P658" s="25">
        <f ca="1">VLOOKUP(CONCATENATE($F658," ",$G658),AllocFactorMatrix,(P$4+1),FALSE)*$E664</f>
        <v>0</v>
      </c>
      <c r="Q658" s="25">
        <f ca="1">VLOOKUP(CONCATENATE($F658," ",$G658),AllocFactorMatrix,(Q$4+1),FALSE)*$E664</f>
        <v>0</v>
      </c>
      <c r="R658" s="25">
        <f t="shared" ref="R658:R664" ca="1" si="317">SUBTOTAL(9,N658:Q658)</f>
        <v>0</v>
      </c>
      <c r="S658" s="25">
        <f ca="1">VLOOKUP(CONCATENATE($F658," ",$G658),AllocFactorMatrix,(S$4+1),FALSE)*$E664</f>
        <v>0</v>
      </c>
      <c r="T658" s="25">
        <f ca="1">VLOOKUP(CONCATENATE($F658," ",$G658),AllocFactorMatrix,(T$4+1),FALSE)*$E664</f>
        <v>0</v>
      </c>
      <c r="U658" s="25">
        <f ca="1">VLOOKUP(CONCATENATE($F658," ",$G658),AllocFactorMatrix,(U$4+1),FALSE)*$E664</f>
        <v>0</v>
      </c>
      <c r="V658" s="25">
        <f ca="1">VLOOKUP(CONCATENATE($F658," ",$G658),AllocFactorMatrix,(V$4+1),FALSE)*$E664</f>
        <v>0</v>
      </c>
      <c r="W658" s="25">
        <f t="shared" ref="W658:W664" ca="1" si="318">SUBTOTAL(9,S658:V658)</f>
        <v>0</v>
      </c>
      <c r="X658" s="25">
        <f ca="1">VLOOKUP(CONCATENATE($F658," ",$G658),AllocFactorMatrix,(X$4+1),FALSE)*$E664</f>
        <v>0</v>
      </c>
      <c r="Y658" s="25">
        <f ca="1">VLOOKUP(CONCATENATE($F658," ",$G658),AllocFactorMatrix,(Y$4+1),FALSE)*$E664</f>
        <v>0</v>
      </c>
      <c r="Z658" s="25">
        <f t="shared" ca="1" si="316"/>
        <v>0</v>
      </c>
      <c r="AA658" s="25">
        <f ca="1">VLOOKUP(CONCATENATE($F658," ",$G658),AllocFactorMatrix,(AA$4+1),FALSE)*$E664</f>
        <v>0</v>
      </c>
      <c r="AB658" s="25">
        <f ca="1">VLOOKUP(CONCATENATE($F658," ",$G658),AllocFactorMatrix,(AB$4+1),FALSE)*$E664</f>
        <v>0</v>
      </c>
      <c r="AC658" s="25">
        <f ca="1">VLOOKUP(CONCATENATE($F658," ",$G658),AllocFactorMatrix,(AC$4+1),FALSE)*$E664</f>
        <v>0</v>
      </c>
    </row>
    <row r="659" spans="4:29" hidden="1" outlineLevel="1">
      <c r="E659" s="22">
        <f t="shared" si="314"/>
        <v>0</v>
      </c>
      <c r="F659" s="61" t="str">
        <f>F664</f>
        <v>LABOR_M</v>
      </c>
      <c r="G659" s="20" t="str">
        <f>$G$10</f>
        <v>SUBTRAN</v>
      </c>
      <c r="H659" s="24">
        <f t="shared" ca="1" si="298"/>
        <v>0</v>
      </c>
      <c r="I659" s="25">
        <f ca="1">VLOOKUP(CONCATENATE($F659," ",$G659),AllocFactorMatrix,(I$4+1),FALSE)*$E664</f>
        <v>0</v>
      </c>
      <c r="J659" s="25">
        <f ca="1">VLOOKUP(CONCATENATE($F659," ",$G659),AllocFactorMatrix,(J$4+1),FALSE)*$E664</f>
        <v>0</v>
      </c>
      <c r="K659" s="25">
        <f ca="1">VLOOKUP(CONCATENATE($F659," ",$G659),AllocFactorMatrix,(K$4+1),FALSE)*$E664</f>
        <v>0</v>
      </c>
      <c r="L659" s="25">
        <f ca="1">VLOOKUP(CONCATENATE($F659," ",$G659),AllocFactorMatrix,(L$4+1),FALSE)*$E664</f>
        <v>0</v>
      </c>
      <c r="M659" s="25">
        <f t="shared" ca="1" si="315"/>
        <v>0</v>
      </c>
      <c r="N659" s="25">
        <f ca="1">VLOOKUP(CONCATENATE($F659," ",$G659),AllocFactorMatrix,(N$4+1),FALSE)*$E664</f>
        <v>0</v>
      </c>
      <c r="O659" s="25">
        <f ca="1">VLOOKUP(CONCATENATE($F659," ",$G659),AllocFactorMatrix,(O$4+1),FALSE)*$E664</f>
        <v>0</v>
      </c>
      <c r="P659" s="25">
        <f ca="1">VLOOKUP(CONCATENATE($F659," ",$G659),AllocFactorMatrix,(P$4+1),FALSE)*$E664</f>
        <v>0</v>
      </c>
      <c r="Q659" s="25">
        <f ca="1">VLOOKUP(CONCATENATE($F659," ",$G659),AllocFactorMatrix,(Q$4+1),FALSE)*$E664</f>
        <v>0</v>
      </c>
      <c r="R659" s="25">
        <f t="shared" ca="1" si="317"/>
        <v>0</v>
      </c>
      <c r="S659" s="25">
        <f ca="1">VLOOKUP(CONCATENATE($F659," ",$G659),AllocFactorMatrix,(S$4+1),FALSE)*$E664</f>
        <v>0</v>
      </c>
      <c r="T659" s="25">
        <f ca="1">VLOOKUP(CONCATENATE($F659," ",$G659),AllocFactorMatrix,(T$4+1),FALSE)*$E664</f>
        <v>0</v>
      </c>
      <c r="U659" s="25">
        <f ca="1">VLOOKUP(CONCATENATE($F659," ",$G659),AllocFactorMatrix,(U$4+1),FALSE)*$E664</f>
        <v>0</v>
      </c>
      <c r="V659" s="25">
        <f ca="1">VLOOKUP(CONCATENATE($F659," ",$G659),AllocFactorMatrix,(V$4+1),FALSE)*$E664</f>
        <v>0</v>
      </c>
      <c r="W659" s="25">
        <f t="shared" ca="1" si="318"/>
        <v>0</v>
      </c>
      <c r="X659" s="25">
        <f ca="1">VLOOKUP(CONCATENATE($F659," ",$G659),AllocFactorMatrix,(X$4+1),FALSE)*$E664</f>
        <v>0</v>
      </c>
      <c r="Y659" s="25">
        <f ca="1">VLOOKUP(CONCATENATE($F659," ",$G659),AllocFactorMatrix,(Y$4+1),FALSE)*$E664</f>
        <v>0</v>
      </c>
      <c r="Z659" s="25">
        <f t="shared" ca="1" si="316"/>
        <v>0</v>
      </c>
      <c r="AA659" s="25">
        <f ca="1">VLOOKUP(CONCATENATE($F659," ",$G659),AllocFactorMatrix,(AA$4+1),FALSE)*$E664</f>
        <v>0</v>
      </c>
      <c r="AB659" s="25">
        <f ca="1">VLOOKUP(CONCATENATE($F659," ",$G659),AllocFactorMatrix,(AB$4+1),FALSE)*$E664</f>
        <v>0</v>
      </c>
      <c r="AC659" s="25">
        <f ca="1">VLOOKUP(CONCATENATE($F659," ",$G659),AllocFactorMatrix,(AC$4+1),FALSE)*$E664</f>
        <v>0</v>
      </c>
    </row>
    <row r="660" spans="4:29" hidden="1" outlineLevel="1">
      <c r="E660" s="22">
        <f t="shared" si="314"/>
        <v>0</v>
      </c>
      <c r="F660" s="61" t="str">
        <f>F664</f>
        <v>LABOR_M</v>
      </c>
      <c r="G660" s="20" t="str">
        <f>$G$11</f>
        <v>DISTPRI</v>
      </c>
      <c r="H660" s="24">
        <f t="shared" ca="1" si="298"/>
        <v>0</v>
      </c>
      <c r="I660" s="25">
        <f ca="1">VLOOKUP(CONCATENATE($F660," ",$G660),AllocFactorMatrix,(I$4+1),FALSE)*$E664</f>
        <v>0</v>
      </c>
      <c r="J660" s="25">
        <f ca="1">VLOOKUP(CONCATENATE($F660," ",$G660),AllocFactorMatrix,(J$4+1),FALSE)*$E664</f>
        <v>0</v>
      </c>
      <c r="K660" s="25">
        <f ca="1">VLOOKUP(CONCATENATE($F660," ",$G660),AllocFactorMatrix,(K$4+1),FALSE)*$E664</f>
        <v>0</v>
      </c>
      <c r="L660" s="25">
        <f ca="1">VLOOKUP(CONCATENATE($F660," ",$G660),AllocFactorMatrix,(L$4+1),FALSE)*$E664</f>
        <v>0</v>
      </c>
      <c r="M660" s="25">
        <f t="shared" ca="1" si="315"/>
        <v>0</v>
      </c>
      <c r="N660" s="25">
        <f ca="1">VLOOKUP(CONCATENATE($F660," ",$G660),AllocFactorMatrix,(N$4+1),FALSE)*$E664</f>
        <v>0</v>
      </c>
      <c r="O660" s="25">
        <f ca="1">VLOOKUP(CONCATENATE($F660," ",$G660),AllocFactorMatrix,(O$4+1),FALSE)*$E664</f>
        <v>0</v>
      </c>
      <c r="P660" s="25">
        <f ca="1">VLOOKUP(CONCATENATE($F660," ",$G660),AllocFactorMatrix,(P$4+1),FALSE)*$E664</f>
        <v>0</v>
      </c>
      <c r="Q660" s="25">
        <f ca="1">VLOOKUP(CONCATENATE($F660," ",$G660),AllocFactorMatrix,(Q$4+1),FALSE)*$E664</f>
        <v>0</v>
      </c>
      <c r="R660" s="25">
        <f t="shared" ca="1" si="317"/>
        <v>0</v>
      </c>
      <c r="S660" s="25">
        <f ca="1">VLOOKUP(CONCATENATE($F660," ",$G660),AllocFactorMatrix,(S$4+1),FALSE)*$E664</f>
        <v>0</v>
      </c>
      <c r="T660" s="25">
        <f ca="1">VLOOKUP(CONCATENATE($F660," ",$G660),AllocFactorMatrix,(T$4+1),FALSE)*$E664</f>
        <v>0</v>
      </c>
      <c r="U660" s="25">
        <f ca="1">VLOOKUP(CONCATENATE($F660," ",$G660),AllocFactorMatrix,(U$4+1),FALSE)*$E664</f>
        <v>0</v>
      </c>
      <c r="V660" s="25">
        <f ca="1">VLOOKUP(CONCATENATE($F660," ",$G660),AllocFactorMatrix,(V$4+1),FALSE)*$E664</f>
        <v>0</v>
      </c>
      <c r="W660" s="25">
        <f t="shared" ca="1" si="318"/>
        <v>0</v>
      </c>
      <c r="X660" s="25">
        <f ca="1">VLOOKUP(CONCATENATE($F660," ",$G660),AllocFactorMatrix,(X$4+1),FALSE)*$E664</f>
        <v>0</v>
      </c>
      <c r="Y660" s="25">
        <f ca="1">VLOOKUP(CONCATENATE($F660," ",$G660),AllocFactorMatrix,(Y$4+1),FALSE)*$E664</f>
        <v>0</v>
      </c>
      <c r="Z660" s="25">
        <f t="shared" ca="1" si="316"/>
        <v>0</v>
      </c>
      <c r="AA660" s="25">
        <f ca="1">VLOOKUP(CONCATENATE($F660," ",$G660),AllocFactorMatrix,(AA$4+1),FALSE)*$E664</f>
        <v>0</v>
      </c>
      <c r="AB660" s="25">
        <f ca="1">VLOOKUP(CONCATENATE($F660," ",$G660),AllocFactorMatrix,(AB$4+1),FALSE)*$E664</f>
        <v>0</v>
      </c>
      <c r="AC660" s="25">
        <f ca="1">VLOOKUP(CONCATENATE($F660," ",$G660),AllocFactorMatrix,(AC$4+1),FALSE)*$E664</f>
        <v>0</v>
      </c>
    </row>
    <row r="661" spans="4:29" hidden="1" outlineLevel="1">
      <c r="E661" s="22">
        <f t="shared" si="314"/>
        <v>0</v>
      </c>
      <c r="F661" s="61" t="str">
        <f>F664</f>
        <v>LABOR_M</v>
      </c>
      <c r="G661" s="20" t="str">
        <f>$G$12</f>
        <v>DISTSEC</v>
      </c>
      <c r="H661" s="24">
        <f t="shared" ca="1" si="298"/>
        <v>0</v>
      </c>
      <c r="I661" s="25">
        <f ca="1">VLOOKUP(CONCATENATE($F661," ",$G661),AllocFactorMatrix,(I$4+1),FALSE)*$E664</f>
        <v>0</v>
      </c>
      <c r="J661" s="25">
        <f ca="1">VLOOKUP(CONCATENATE($F661," ",$G661),AllocFactorMatrix,(J$4+1),FALSE)*$E664</f>
        <v>0</v>
      </c>
      <c r="K661" s="25">
        <f ca="1">VLOOKUP(CONCATENATE($F661," ",$G661),AllocFactorMatrix,(K$4+1),FALSE)*$E664</f>
        <v>0</v>
      </c>
      <c r="L661" s="25">
        <f ca="1">VLOOKUP(CONCATENATE($F661," ",$G661),AllocFactorMatrix,(L$4+1),FALSE)*$E664</f>
        <v>0</v>
      </c>
      <c r="M661" s="25">
        <f t="shared" ca="1" si="315"/>
        <v>0</v>
      </c>
      <c r="N661" s="25">
        <f ca="1">VLOOKUP(CONCATENATE($F661," ",$G661),AllocFactorMatrix,(N$4+1),FALSE)*$E664</f>
        <v>0</v>
      </c>
      <c r="O661" s="25">
        <f ca="1">VLOOKUP(CONCATENATE($F661," ",$G661),AllocFactorMatrix,(O$4+1),FALSE)*$E664</f>
        <v>0</v>
      </c>
      <c r="P661" s="25">
        <f ca="1">VLOOKUP(CONCATENATE($F661," ",$G661),AllocFactorMatrix,(P$4+1),FALSE)*$E664</f>
        <v>0</v>
      </c>
      <c r="Q661" s="25">
        <f ca="1">VLOOKUP(CONCATENATE($F661," ",$G661),AllocFactorMatrix,(Q$4+1),FALSE)*$E664</f>
        <v>0</v>
      </c>
      <c r="R661" s="25">
        <f t="shared" ca="1" si="317"/>
        <v>0</v>
      </c>
      <c r="S661" s="25">
        <f ca="1">VLOOKUP(CONCATENATE($F661," ",$G661),AllocFactorMatrix,(S$4+1),FALSE)*$E664</f>
        <v>0</v>
      </c>
      <c r="T661" s="25">
        <f ca="1">VLOOKUP(CONCATENATE($F661," ",$G661),AllocFactorMatrix,(T$4+1),FALSE)*$E664</f>
        <v>0</v>
      </c>
      <c r="U661" s="25">
        <f ca="1">VLOOKUP(CONCATENATE($F661," ",$G661),AllocFactorMatrix,(U$4+1),FALSE)*$E664</f>
        <v>0</v>
      </c>
      <c r="V661" s="25">
        <f ca="1">VLOOKUP(CONCATENATE($F661," ",$G661),AllocFactorMatrix,(V$4+1),FALSE)*$E664</f>
        <v>0</v>
      </c>
      <c r="W661" s="25">
        <f t="shared" ca="1" si="318"/>
        <v>0</v>
      </c>
      <c r="X661" s="25">
        <f ca="1">VLOOKUP(CONCATENATE($F661," ",$G661),AllocFactorMatrix,(X$4+1),FALSE)*$E664</f>
        <v>0</v>
      </c>
      <c r="Y661" s="25">
        <f ca="1">VLOOKUP(CONCATENATE($F661," ",$G661),AllocFactorMatrix,(Y$4+1),FALSE)*$E664</f>
        <v>0</v>
      </c>
      <c r="Z661" s="25">
        <f t="shared" ca="1" si="316"/>
        <v>0</v>
      </c>
      <c r="AA661" s="25">
        <f ca="1">VLOOKUP(CONCATENATE($F661," ",$G661),AllocFactorMatrix,(AA$4+1),FALSE)*$E664</f>
        <v>0</v>
      </c>
      <c r="AB661" s="25">
        <f ca="1">VLOOKUP(CONCATENATE($F661," ",$G661),AllocFactorMatrix,(AB$4+1),FALSE)*$E664</f>
        <v>0</v>
      </c>
      <c r="AC661" s="25">
        <f ca="1">VLOOKUP(CONCATENATE($F661," ",$G661),AllocFactorMatrix,(AC$4+1),FALSE)*$E664</f>
        <v>0</v>
      </c>
    </row>
    <row r="662" spans="4:29" hidden="1" outlineLevel="1">
      <c r="E662" s="22">
        <f t="shared" si="314"/>
        <v>0</v>
      </c>
      <c r="F662" s="61" t="str">
        <f>F664</f>
        <v>LABOR_M</v>
      </c>
      <c r="G662" s="20" t="str">
        <f>$G$13</f>
        <v>ENERGY</v>
      </c>
      <c r="H662" s="24">
        <f t="shared" ca="1" si="298"/>
        <v>0</v>
      </c>
      <c r="I662" s="25">
        <f ca="1">VLOOKUP(CONCATENATE($F662," ",$G662),AllocFactorMatrix,(I$4+1),FALSE)*$E664</f>
        <v>0</v>
      </c>
      <c r="J662" s="25">
        <f ca="1">VLOOKUP(CONCATENATE($F662," ",$G662),AllocFactorMatrix,(J$4+1),FALSE)*$E664</f>
        <v>0</v>
      </c>
      <c r="K662" s="25">
        <f ca="1">VLOOKUP(CONCATENATE($F662," ",$G662),AllocFactorMatrix,(K$4+1),FALSE)*$E664</f>
        <v>0</v>
      </c>
      <c r="L662" s="25">
        <f ca="1">VLOOKUP(CONCATENATE($F662," ",$G662),AllocFactorMatrix,(L$4+1),FALSE)*$E664</f>
        <v>0</v>
      </c>
      <c r="M662" s="25">
        <f t="shared" ca="1" si="315"/>
        <v>0</v>
      </c>
      <c r="N662" s="25">
        <f ca="1">VLOOKUP(CONCATENATE($F662," ",$G662),AllocFactorMatrix,(N$4+1),FALSE)*$E664</f>
        <v>0</v>
      </c>
      <c r="O662" s="25">
        <f ca="1">VLOOKUP(CONCATENATE($F662," ",$G662),AllocFactorMatrix,(O$4+1),FALSE)*$E664</f>
        <v>0</v>
      </c>
      <c r="P662" s="25">
        <f ca="1">VLOOKUP(CONCATENATE($F662," ",$G662),AllocFactorMatrix,(P$4+1),FALSE)*$E664</f>
        <v>0</v>
      </c>
      <c r="Q662" s="25">
        <f ca="1">VLOOKUP(CONCATENATE($F662," ",$G662),AllocFactorMatrix,(Q$4+1),FALSE)*$E664</f>
        <v>0</v>
      </c>
      <c r="R662" s="25">
        <f t="shared" ca="1" si="317"/>
        <v>0</v>
      </c>
      <c r="S662" s="25">
        <f ca="1">VLOOKUP(CONCATENATE($F662," ",$G662),AllocFactorMatrix,(S$4+1),FALSE)*$E664</f>
        <v>0</v>
      </c>
      <c r="T662" s="25">
        <f ca="1">VLOOKUP(CONCATENATE($F662," ",$G662),AllocFactorMatrix,(T$4+1),FALSE)*$E664</f>
        <v>0</v>
      </c>
      <c r="U662" s="25">
        <f ca="1">VLOOKUP(CONCATENATE($F662," ",$G662),AllocFactorMatrix,(U$4+1),FALSE)*$E664</f>
        <v>0</v>
      </c>
      <c r="V662" s="25">
        <f ca="1">VLOOKUP(CONCATENATE($F662," ",$G662),AllocFactorMatrix,(V$4+1),FALSE)*$E664</f>
        <v>0</v>
      </c>
      <c r="W662" s="25">
        <f t="shared" ca="1" si="318"/>
        <v>0</v>
      </c>
      <c r="X662" s="25">
        <f ca="1">VLOOKUP(CONCATENATE($F662," ",$G662),AllocFactorMatrix,(X$4+1),FALSE)*$E664</f>
        <v>0</v>
      </c>
      <c r="Y662" s="25">
        <f ca="1">VLOOKUP(CONCATENATE($F662," ",$G662),AllocFactorMatrix,(Y$4+1),FALSE)*$E664</f>
        <v>0</v>
      </c>
      <c r="Z662" s="25">
        <f t="shared" ca="1" si="316"/>
        <v>0</v>
      </c>
      <c r="AA662" s="25">
        <f ca="1">VLOOKUP(CONCATENATE($F662," ",$G662),AllocFactorMatrix,(AA$4+1),FALSE)*$E664</f>
        <v>0</v>
      </c>
      <c r="AB662" s="25">
        <f ca="1">VLOOKUP(CONCATENATE($F662," ",$G662),AllocFactorMatrix,(AB$4+1),FALSE)*$E664</f>
        <v>0</v>
      </c>
      <c r="AC662" s="25">
        <f ca="1">VLOOKUP(CONCATENATE($F662," ",$G662),AllocFactorMatrix,(AC$4+1),FALSE)*$E664</f>
        <v>0</v>
      </c>
    </row>
    <row r="663" spans="4:29" hidden="1" outlineLevel="1">
      <c r="E663" s="22">
        <f t="shared" si="314"/>
        <v>0</v>
      </c>
      <c r="F663" s="61" t="s">
        <v>69</v>
      </c>
      <c r="G663" s="20" t="str">
        <f>$G$14</f>
        <v>CUSTOMER</v>
      </c>
      <c r="H663" s="24">
        <f t="shared" ca="1" si="298"/>
        <v>0</v>
      </c>
      <c r="I663" s="25">
        <f ca="1">VLOOKUP(CONCATENATE($F663," ",$G663),AllocFactorMatrix,(I$4+1),FALSE)*$E664</f>
        <v>0</v>
      </c>
      <c r="J663" s="25">
        <f ca="1">VLOOKUP(CONCATENATE($F663," ",$G663),AllocFactorMatrix,(J$4+1),FALSE)*$E664</f>
        <v>0</v>
      </c>
      <c r="K663" s="25">
        <f ca="1">VLOOKUP(CONCATENATE($F663," ",$G663),AllocFactorMatrix,(K$4+1),FALSE)*$E664</f>
        <v>0</v>
      </c>
      <c r="L663" s="25">
        <f ca="1">VLOOKUP(CONCATENATE($F663," ",$G663),AllocFactorMatrix,(L$4+1),FALSE)*$E664</f>
        <v>0</v>
      </c>
      <c r="M663" s="25">
        <f t="shared" ca="1" si="315"/>
        <v>0</v>
      </c>
      <c r="N663" s="25">
        <f ca="1">VLOOKUP(CONCATENATE($F663," ",$G663),AllocFactorMatrix,(N$4+1),FALSE)*$E664</f>
        <v>0</v>
      </c>
      <c r="O663" s="25">
        <f ca="1">VLOOKUP(CONCATENATE($F663," ",$G663),AllocFactorMatrix,(O$4+1),FALSE)*$E664</f>
        <v>0</v>
      </c>
      <c r="P663" s="25">
        <f ca="1">VLOOKUP(CONCATENATE($F663," ",$G663),AllocFactorMatrix,(P$4+1),FALSE)*$E664</f>
        <v>0</v>
      </c>
      <c r="Q663" s="25">
        <f ca="1">VLOOKUP(CONCATENATE($F663," ",$G663),AllocFactorMatrix,(Q$4+1),FALSE)*$E664</f>
        <v>0</v>
      </c>
      <c r="R663" s="25">
        <f t="shared" ca="1" si="317"/>
        <v>0</v>
      </c>
      <c r="S663" s="25">
        <f ca="1">VLOOKUP(CONCATENATE($F663," ",$G663),AllocFactorMatrix,(S$4+1),FALSE)*$E664</f>
        <v>0</v>
      </c>
      <c r="T663" s="25">
        <f ca="1">VLOOKUP(CONCATENATE($F663," ",$G663),AllocFactorMatrix,(T$4+1),FALSE)*$E664</f>
        <v>0</v>
      </c>
      <c r="U663" s="25">
        <f ca="1">VLOOKUP(CONCATENATE($F663," ",$G663),AllocFactorMatrix,(U$4+1),FALSE)*$E664</f>
        <v>0</v>
      </c>
      <c r="V663" s="25">
        <f ca="1">VLOOKUP(CONCATENATE($F663," ",$G663),AllocFactorMatrix,(V$4+1),FALSE)*$E664</f>
        <v>0</v>
      </c>
      <c r="W663" s="25">
        <f t="shared" ca="1" si="318"/>
        <v>0</v>
      </c>
      <c r="X663" s="25">
        <f ca="1">VLOOKUP(CONCATENATE($F663," ",$G663),AllocFactorMatrix,(X$4+1),FALSE)*$E664</f>
        <v>0</v>
      </c>
      <c r="Y663" s="25">
        <f ca="1">VLOOKUP(CONCATENATE($F663," ",$G663),AllocFactorMatrix,(Y$4+1),FALSE)*$E664</f>
        <v>0</v>
      </c>
      <c r="Z663" s="25">
        <f t="shared" ca="1" si="316"/>
        <v>0</v>
      </c>
      <c r="AA663" s="25">
        <f ca="1">VLOOKUP(CONCATENATE($F663," ",$G663),AllocFactorMatrix,(AA$4+1),FALSE)*$E664</f>
        <v>0</v>
      </c>
      <c r="AB663" s="25">
        <f ca="1">VLOOKUP(CONCATENATE($F663," ",$G663),AllocFactorMatrix,(AB$4+1),FALSE)*$E664</f>
        <v>0</v>
      </c>
      <c r="AC663" s="25">
        <f ca="1">VLOOKUP(CONCATENATE($F663," ",$G663),AllocFactorMatrix,(AC$4+1),FALSE)*$E664</f>
        <v>0</v>
      </c>
    </row>
    <row r="664" spans="4:29" collapsed="1">
      <c r="E664" s="22">
        <v>0</v>
      </c>
      <c r="F664" s="61" t="str">
        <f>+F2241</f>
        <v>LABOR_M</v>
      </c>
      <c r="G664" s="20" t="str">
        <f>$G$15</f>
        <v>TOTAL</v>
      </c>
      <c r="H664" s="24">
        <f t="shared" ca="1" si="298"/>
        <v>0</v>
      </c>
      <c r="I664" s="25">
        <f ca="1">VLOOKUP(CONCATENATE($F664," ",$G664),AllocFactorMatrix,(I$4+1),FALSE)*$E664</f>
        <v>0</v>
      </c>
      <c r="J664" s="25">
        <f ca="1">VLOOKUP(CONCATENATE($F664," ",$G664),AllocFactorMatrix,(J$4+1),FALSE)*$E664</f>
        <v>0</v>
      </c>
      <c r="K664" s="25">
        <f ca="1">VLOOKUP(CONCATENATE($F664," ",$G664),AllocFactorMatrix,(K$4+1),FALSE)*$E664</f>
        <v>0</v>
      </c>
      <c r="L664" s="25">
        <f ca="1">VLOOKUP(CONCATENATE($F664," ",$G664),AllocFactorMatrix,(L$4+1),FALSE)*$E664</f>
        <v>0</v>
      </c>
      <c r="M664" s="25">
        <f t="shared" ca="1" si="315"/>
        <v>0</v>
      </c>
      <c r="N664" s="25">
        <f ca="1">VLOOKUP(CONCATENATE($F664," ",$G664),AllocFactorMatrix,(N$4+1),FALSE)*$E664</f>
        <v>0</v>
      </c>
      <c r="O664" s="25">
        <f ca="1">VLOOKUP(CONCATENATE($F664," ",$G664),AllocFactorMatrix,(O$4+1),FALSE)*$E664</f>
        <v>0</v>
      </c>
      <c r="P664" s="25">
        <f ca="1">VLOOKUP(CONCATENATE($F664," ",$G664),AllocFactorMatrix,(P$4+1),FALSE)*$E664</f>
        <v>0</v>
      </c>
      <c r="Q664" s="25">
        <f ca="1">VLOOKUP(CONCATENATE($F664," ",$G664),AllocFactorMatrix,(Q$4+1),FALSE)*$E664</f>
        <v>0</v>
      </c>
      <c r="R664" s="25">
        <f t="shared" ca="1" si="317"/>
        <v>0</v>
      </c>
      <c r="S664" s="25">
        <f ca="1">VLOOKUP(CONCATENATE($F664," ",$G664),AllocFactorMatrix,(S$4+1),FALSE)*$E664</f>
        <v>0</v>
      </c>
      <c r="T664" s="25">
        <f ca="1">VLOOKUP(CONCATENATE($F664," ",$G664),AllocFactorMatrix,(T$4+1),FALSE)*$E664</f>
        <v>0</v>
      </c>
      <c r="U664" s="25">
        <f ca="1">VLOOKUP(CONCATENATE($F664," ",$G664),AllocFactorMatrix,(U$4+1),FALSE)*$E664</f>
        <v>0</v>
      </c>
      <c r="V664" s="25">
        <f ca="1">VLOOKUP(CONCATENATE($F664," ",$G664),AllocFactorMatrix,(V$4+1),FALSE)*$E664</f>
        <v>0</v>
      </c>
      <c r="W664" s="25">
        <f t="shared" ca="1" si="318"/>
        <v>0</v>
      </c>
      <c r="X664" s="25">
        <f ca="1">VLOOKUP(CONCATENATE($F664," ",$G664),AllocFactorMatrix,(X$4+1),FALSE)*$E664</f>
        <v>0</v>
      </c>
      <c r="Y664" s="25">
        <f ca="1">VLOOKUP(CONCATENATE($F664," ",$G664),AllocFactorMatrix,(Y$4+1),FALSE)*$E664</f>
        <v>0</v>
      </c>
      <c r="Z664" s="25">
        <f t="shared" ca="1" si="316"/>
        <v>0</v>
      </c>
      <c r="AA664" s="25">
        <f ca="1">VLOOKUP(CONCATENATE($F664," ",$G664),AllocFactorMatrix,(AA$4+1),FALSE)*$E664</f>
        <v>0</v>
      </c>
      <c r="AB664" s="25">
        <f ca="1">VLOOKUP(CONCATENATE($F664," ",$G664),AllocFactorMatrix,(AB$4+1),FALSE)*$E664</f>
        <v>0</v>
      </c>
      <c r="AC664" s="25">
        <f ca="1">VLOOKUP(CONCATENATE($F664," ",$G664),AllocFactorMatrix,(AC$4+1),FALSE)*$E664</f>
        <v>0</v>
      </c>
    </row>
    <row r="665" spans="4:29" hidden="1" outlineLevel="1">
      <c r="E665" s="22">
        <f t="shared" si="314"/>
        <v>0</v>
      </c>
      <c r="F665" s="61" t="str">
        <f>F672</f>
        <v>CUST_903</v>
      </c>
      <c r="G665" s="20" t="str">
        <f>$G$8</f>
        <v>PRODUCTION</v>
      </c>
      <c r="H665" s="24">
        <f t="shared" si="298"/>
        <v>0</v>
      </c>
      <c r="I665" s="25">
        <f>VLOOKUP(CONCATENATE($F665," ",$G665),AllocFactorMatrix,(I$4+1),FALSE)*$E672</f>
        <v>0</v>
      </c>
      <c r="J665" s="25">
        <f>VLOOKUP(CONCATENATE($F665," ",$G665),AllocFactorMatrix,(J$4+1),FALSE)*$E672</f>
        <v>0</v>
      </c>
      <c r="K665" s="25">
        <f>VLOOKUP(CONCATENATE($F665," ",$G665),AllocFactorMatrix,(K$4+1),FALSE)*$E672</f>
        <v>0</v>
      </c>
      <c r="L665" s="25">
        <f>VLOOKUP(CONCATENATE($F665," ",$G665),AllocFactorMatrix,(L$4+1),FALSE)*$E672</f>
        <v>0</v>
      </c>
      <c r="M665" s="25">
        <f t="shared" ref="M665:M672" si="319">SUBTOTAL(9,J665:L665)</f>
        <v>0</v>
      </c>
      <c r="N665" s="25">
        <f>VLOOKUP(CONCATENATE($F665," ",$G665),AllocFactorMatrix,(N$4+1),FALSE)*$E672</f>
        <v>0</v>
      </c>
      <c r="O665" s="25">
        <f>VLOOKUP(CONCATENATE($F665," ",$G665),AllocFactorMatrix,(O$4+1),FALSE)*$E672</f>
        <v>0</v>
      </c>
      <c r="P665" s="25">
        <f>VLOOKUP(CONCATENATE($F665," ",$G665),AllocFactorMatrix,(P$4+1),FALSE)*$E672</f>
        <v>0</v>
      </c>
      <c r="Q665" s="25">
        <f>VLOOKUP(CONCATENATE($F665," ",$G665),AllocFactorMatrix,(Q$4+1),FALSE)*$E672</f>
        <v>0</v>
      </c>
      <c r="R665" s="25">
        <f>SUBTOTAL(9,N665:Q665)</f>
        <v>0</v>
      </c>
      <c r="S665" s="25">
        <f>VLOOKUP(CONCATENATE($F665," ",$G665),AllocFactorMatrix,(S$4+1),FALSE)*$E672</f>
        <v>0</v>
      </c>
      <c r="T665" s="25">
        <f>VLOOKUP(CONCATENATE($F665," ",$G665),AllocFactorMatrix,(T$4+1),FALSE)*$E672</f>
        <v>0</v>
      </c>
      <c r="U665" s="25">
        <f>VLOOKUP(CONCATENATE($F665," ",$G665),AllocFactorMatrix,(U$4+1),FALSE)*$E672</f>
        <v>0</v>
      </c>
      <c r="V665" s="25">
        <f>VLOOKUP(CONCATENATE($F665," ",$G665),AllocFactorMatrix,(V$4+1),FALSE)*$E672</f>
        <v>0</v>
      </c>
      <c r="W665" s="25">
        <f>SUBTOTAL(9,S665:V665)</f>
        <v>0</v>
      </c>
      <c r="X665" s="25">
        <f>VLOOKUP(CONCATENATE($F665," ",$G665),AllocFactorMatrix,(X$4+1),FALSE)*$E672</f>
        <v>0</v>
      </c>
      <c r="Y665" s="25">
        <f>VLOOKUP(CONCATENATE($F665," ",$G665),AllocFactorMatrix,(Y$4+1),FALSE)*$E672</f>
        <v>0</v>
      </c>
      <c r="Z665" s="25">
        <f t="shared" ref="Z665:Z672" si="320">SUBTOTAL(9,X665:Y665)</f>
        <v>0</v>
      </c>
      <c r="AA665" s="25">
        <f>VLOOKUP(CONCATENATE($F665," ",$G665),AllocFactorMatrix,(AA$4+1),FALSE)*$E672</f>
        <v>0</v>
      </c>
      <c r="AB665" s="25">
        <f>VLOOKUP(CONCATENATE($F665," ",$G665),AllocFactorMatrix,(AB$4+1),FALSE)*$E672</f>
        <v>0</v>
      </c>
      <c r="AC665" s="25">
        <f>VLOOKUP(CONCATENATE($F665," ",$G665),AllocFactorMatrix,(AC$4+1),FALSE)*$E672</f>
        <v>0</v>
      </c>
    </row>
    <row r="666" spans="4:29" hidden="1" outlineLevel="1">
      <c r="D666" s="24"/>
      <c r="E666" s="22">
        <f t="shared" si="314"/>
        <v>0</v>
      </c>
      <c r="F666" s="61" t="str">
        <f>F672</f>
        <v>CUST_903</v>
      </c>
      <c r="G666" s="20" t="str">
        <f>$G$9</f>
        <v>BULKTRAN</v>
      </c>
      <c r="H666" s="24">
        <f t="shared" si="298"/>
        <v>0</v>
      </c>
      <c r="I666" s="25">
        <f>VLOOKUP(CONCATENATE($F666," ",$G666),AllocFactorMatrix,(I$4+1),FALSE)*$E672</f>
        <v>0</v>
      </c>
      <c r="J666" s="25">
        <f>VLOOKUP(CONCATENATE($F666," ",$G666),AllocFactorMatrix,(J$4+1),FALSE)*$E672</f>
        <v>0</v>
      </c>
      <c r="K666" s="25">
        <f>VLOOKUP(CONCATENATE($F666," ",$G666),AllocFactorMatrix,(K$4+1),FALSE)*$E672</f>
        <v>0</v>
      </c>
      <c r="L666" s="25">
        <f>VLOOKUP(CONCATENATE($F666," ",$G666),AllocFactorMatrix,(L$4+1),FALSE)*$E672</f>
        <v>0</v>
      </c>
      <c r="M666" s="25">
        <f t="shared" si="319"/>
        <v>0</v>
      </c>
      <c r="N666" s="25">
        <f>VLOOKUP(CONCATENATE($F666," ",$G666),AllocFactorMatrix,(N$4+1),FALSE)*$E672</f>
        <v>0</v>
      </c>
      <c r="O666" s="25">
        <f>VLOOKUP(CONCATENATE($F666," ",$G666),AllocFactorMatrix,(O$4+1),FALSE)*$E672</f>
        <v>0</v>
      </c>
      <c r="P666" s="25">
        <f>VLOOKUP(CONCATENATE($F666," ",$G666),AllocFactorMatrix,(P$4+1),FALSE)*$E672</f>
        <v>0</v>
      </c>
      <c r="Q666" s="25">
        <f>VLOOKUP(CONCATENATE($F666," ",$G666),AllocFactorMatrix,(Q$4+1),FALSE)*$E672</f>
        <v>0</v>
      </c>
      <c r="R666" s="25">
        <f t="shared" ref="R666:R672" si="321">SUBTOTAL(9,N666:Q666)</f>
        <v>0</v>
      </c>
      <c r="S666" s="25">
        <f>VLOOKUP(CONCATENATE($F666," ",$G666),AllocFactorMatrix,(S$4+1),FALSE)*$E672</f>
        <v>0</v>
      </c>
      <c r="T666" s="25">
        <f>VLOOKUP(CONCATENATE($F666," ",$G666),AllocFactorMatrix,(T$4+1),FALSE)*$E672</f>
        <v>0</v>
      </c>
      <c r="U666" s="25">
        <f>VLOOKUP(CONCATENATE($F666," ",$G666),AllocFactorMatrix,(U$4+1),FALSE)*$E672</f>
        <v>0</v>
      </c>
      <c r="V666" s="25">
        <f>VLOOKUP(CONCATENATE($F666," ",$G666),AllocFactorMatrix,(V$4+1),FALSE)*$E672</f>
        <v>0</v>
      </c>
      <c r="W666" s="25">
        <f t="shared" ref="W666:W672" si="322">SUBTOTAL(9,S666:V666)</f>
        <v>0</v>
      </c>
      <c r="X666" s="25">
        <f>VLOOKUP(CONCATENATE($F666," ",$G666),AllocFactorMatrix,(X$4+1),FALSE)*$E672</f>
        <v>0</v>
      </c>
      <c r="Y666" s="25">
        <f>VLOOKUP(CONCATENATE($F666," ",$G666),AllocFactorMatrix,(Y$4+1),FALSE)*$E672</f>
        <v>0</v>
      </c>
      <c r="Z666" s="25">
        <f t="shared" si="320"/>
        <v>0</v>
      </c>
      <c r="AA666" s="25">
        <f>VLOOKUP(CONCATENATE($F666," ",$G666),AllocFactorMatrix,(AA$4+1),FALSE)*$E672</f>
        <v>0</v>
      </c>
      <c r="AB666" s="25">
        <f>VLOOKUP(CONCATENATE($F666," ",$G666),AllocFactorMatrix,(AB$4+1),FALSE)*$E672</f>
        <v>0</v>
      </c>
      <c r="AC666" s="25">
        <f>VLOOKUP(CONCATENATE($F666," ",$G666),AllocFactorMatrix,(AC$4+1),FALSE)*$E672</f>
        <v>0</v>
      </c>
    </row>
    <row r="667" spans="4:29" hidden="1" outlineLevel="1">
      <c r="E667" s="22">
        <f t="shared" si="314"/>
        <v>0</v>
      </c>
      <c r="F667" s="61" t="str">
        <f>F672</f>
        <v>CUST_903</v>
      </c>
      <c r="G667" s="20" t="str">
        <f>$G$10</f>
        <v>SUBTRAN</v>
      </c>
      <c r="H667" s="24">
        <f t="shared" si="298"/>
        <v>0</v>
      </c>
      <c r="I667" s="25">
        <f>VLOOKUP(CONCATENATE($F667," ",$G667),AllocFactorMatrix,(I$4+1),FALSE)*$E672</f>
        <v>0</v>
      </c>
      <c r="J667" s="25">
        <f>VLOOKUP(CONCATENATE($F667," ",$G667),AllocFactorMatrix,(J$4+1),FALSE)*$E672</f>
        <v>0</v>
      </c>
      <c r="K667" s="25">
        <f>VLOOKUP(CONCATENATE($F667," ",$G667),AllocFactorMatrix,(K$4+1),FALSE)*$E672</f>
        <v>0</v>
      </c>
      <c r="L667" s="25">
        <f>VLOOKUP(CONCATENATE($F667," ",$G667),AllocFactorMatrix,(L$4+1),FALSE)*$E672</f>
        <v>0</v>
      </c>
      <c r="M667" s="25">
        <f t="shared" si="319"/>
        <v>0</v>
      </c>
      <c r="N667" s="25">
        <f>VLOOKUP(CONCATENATE($F667," ",$G667),AllocFactorMatrix,(N$4+1),FALSE)*$E672</f>
        <v>0</v>
      </c>
      <c r="O667" s="25">
        <f>VLOOKUP(CONCATENATE($F667," ",$G667),AllocFactorMatrix,(O$4+1),FALSE)*$E672</f>
        <v>0</v>
      </c>
      <c r="P667" s="25">
        <f>VLOOKUP(CONCATENATE($F667," ",$G667),AllocFactorMatrix,(P$4+1),FALSE)*$E672</f>
        <v>0</v>
      </c>
      <c r="Q667" s="25">
        <f>VLOOKUP(CONCATENATE($F667," ",$G667),AllocFactorMatrix,(Q$4+1),FALSE)*$E672</f>
        <v>0</v>
      </c>
      <c r="R667" s="25">
        <f t="shared" si="321"/>
        <v>0</v>
      </c>
      <c r="S667" s="25">
        <f>VLOOKUP(CONCATENATE($F667," ",$G667),AllocFactorMatrix,(S$4+1),FALSE)*$E672</f>
        <v>0</v>
      </c>
      <c r="T667" s="25">
        <f>VLOOKUP(CONCATENATE($F667," ",$G667),AllocFactorMatrix,(T$4+1),FALSE)*$E672</f>
        <v>0</v>
      </c>
      <c r="U667" s="25">
        <f>VLOOKUP(CONCATENATE($F667," ",$G667),AllocFactorMatrix,(U$4+1),FALSE)*$E672</f>
        <v>0</v>
      </c>
      <c r="V667" s="25">
        <f>VLOOKUP(CONCATENATE($F667," ",$G667),AllocFactorMatrix,(V$4+1),FALSE)*$E672</f>
        <v>0</v>
      </c>
      <c r="W667" s="25">
        <f t="shared" si="322"/>
        <v>0</v>
      </c>
      <c r="X667" s="25">
        <f>VLOOKUP(CONCATENATE($F667," ",$G667),AllocFactorMatrix,(X$4+1),FALSE)*$E672</f>
        <v>0</v>
      </c>
      <c r="Y667" s="25">
        <f>VLOOKUP(CONCATENATE($F667," ",$G667),AllocFactorMatrix,(Y$4+1),FALSE)*$E672</f>
        <v>0</v>
      </c>
      <c r="Z667" s="25">
        <f t="shared" si="320"/>
        <v>0</v>
      </c>
      <c r="AA667" s="25">
        <f>VLOOKUP(CONCATENATE($F667," ",$G667),AllocFactorMatrix,(AA$4+1),FALSE)*$E672</f>
        <v>0</v>
      </c>
      <c r="AB667" s="25">
        <f>VLOOKUP(CONCATENATE($F667," ",$G667),AllocFactorMatrix,(AB$4+1),FALSE)*$E672</f>
        <v>0</v>
      </c>
      <c r="AC667" s="25">
        <f>VLOOKUP(CONCATENATE($F667," ",$G667),AllocFactorMatrix,(AC$4+1),FALSE)*$E672</f>
        <v>0</v>
      </c>
    </row>
    <row r="668" spans="4:29" hidden="1" outlineLevel="1">
      <c r="E668" s="22">
        <f t="shared" si="314"/>
        <v>0</v>
      </c>
      <c r="F668" s="61" t="str">
        <f>F672</f>
        <v>CUST_903</v>
      </c>
      <c r="G668" s="20" t="str">
        <f>$G$11</f>
        <v>DISTPRI</v>
      </c>
      <c r="H668" s="24">
        <f t="shared" si="298"/>
        <v>0</v>
      </c>
      <c r="I668" s="25">
        <f>VLOOKUP(CONCATENATE($F668," ",$G668),AllocFactorMatrix,(I$4+1),FALSE)*$E672</f>
        <v>0</v>
      </c>
      <c r="J668" s="25">
        <f>VLOOKUP(CONCATENATE($F668," ",$G668),AllocFactorMatrix,(J$4+1),FALSE)*$E672</f>
        <v>0</v>
      </c>
      <c r="K668" s="25">
        <f>VLOOKUP(CONCATENATE($F668," ",$G668),AllocFactorMatrix,(K$4+1),FALSE)*$E672</f>
        <v>0</v>
      </c>
      <c r="L668" s="25">
        <f>VLOOKUP(CONCATENATE($F668," ",$G668),AllocFactorMatrix,(L$4+1),FALSE)*$E672</f>
        <v>0</v>
      </c>
      <c r="M668" s="25">
        <f t="shared" si="319"/>
        <v>0</v>
      </c>
      <c r="N668" s="25">
        <f>VLOOKUP(CONCATENATE($F668," ",$G668),AllocFactorMatrix,(N$4+1),FALSE)*$E672</f>
        <v>0</v>
      </c>
      <c r="O668" s="25">
        <f>VLOOKUP(CONCATENATE($F668," ",$G668),AllocFactorMatrix,(O$4+1),FALSE)*$E672</f>
        <v>0</v>
      </c>
      <c r="P668" s="25">
        <f>VLOOKUP(CONCATENATE($F668," ",$G668),AllocFactorMatrix,(P$4+1),FALSE)*$E672</f>
        <v>0</v>
      </c>
      <c r="Q668" s="25">
        <f>VLOOKUP(CONCATENATE($F668," ",$G668),AllocFactorMatrix,(Q$4+1),FALSE)*$E672</f>
        <v>0</v>
      </c>
      <c r="R668" s="25">
        <f t="shared" si="321"/>
        <v>0</v>
      </c>
      <c r="S668" s="25">
        <f>VLOOKUP(CONCATENATE($F668," ",$G668),AllocFactorMatrix,(S$4+1),FALSE)*$E672</f>
        <v>0</v>
      </c>
      <c r="T668" s="25">
        <f>VLOOKUP(CONCATENATE($F668," ",$G668),AllocFactorMatrix,(T$4+1),FALSE)*$E672</f>
        <v>0</v>
      </c>
      <c r="U668" s="25">
        <f>VLOOKUP(CONCATENATE($F668," ",$G668),AllocFactorMatrix,(U$4+1),FALSE)*$E672</f>
        <v>0</v>
      </c>
      <c r="V668" s="25">
        <f>VLOOKUP(CONCATENATE($F668," ",$G668),AllocFactorMatrix,(V$4+1),FALSE)*$E672</f>
        <v>0</v>
      </c>
      <c r="W668" s="25">
        <f t="shared" si="322"/>
        <v>0</v>
      </c>
      <c r="X668" s="25">
        <f>VLOOKUP(CONCATENATE($F668," ",$G668),AllocFactorMatrix,(X$4+1),FALSE)*$E672</f>
        <v>0</v>
      </c>
      <c r="Y668" s="25">
        <f>VLOOKUP(CONCATENATE($F668," ",$G668),AllocFactorMatrix,(Y$4+1),FALSE)*$E672</f>
        <v>0</v>
      </c>
      <c r="Z668" s="25">
        <f t="shared" si="320"/>
        <v>0</v>
      </c>
      <c r="AA668" s="25">
        <f>VLOOKUP(CONCATENATE($F668," ",$G668),AllocFactorMatrix,(AA$4+1),FALSE)*$E672</f>
        <v>0</v>
      </c>
      <c r="AB668" s="25">
        <f>VLOOKUP(CONCATENATE($F668," ",$G668),AllocFactorMatrix,(AB$4+1),FALSE)*$E672</f>
        <v>0</v>
      </c>
      <c r="AC668" s="25">
        <f>VLOOKUP(CONCATENATE($F668," ",$G668),AllocFactorMatrix,(AC$4+1),FALSE)*$E672</f>
        <v>0</v>
      </c>
    </row>
    <row r="669" spans="4:29" hidden="1" outlineLevel="1">
      <c r="E669" s="22">
        <f t="shared" si="314"/>
        <v>0</v>
      </c>
      <c r="F669" s="61" t="str">
        <f>F672</f>
        <v>CUST_903</v>
      </c>
      <c r="G669" s="20" t="str">
        <f>$G$12</f>
        <v>DISTSEC</v>
      </c>
      <c r="H669" s="24">
        <f t="shared" si="298"/>
        <v>0</v>
      </c>
      <c r="I669" s="25">
        <f>VLOOKUP(CONCATENATE($F669," ",$G669),AllocFactorMatrix,(I$4+1),FALSE)*$E672</f>
        <v>0</v>
      </c>
      <c r="J669" s="25">
        <f>VLOOKUP(CONCATENATE($F669," ",$G669),AllocFactorMatrix,(J$4+1),FALSE)*$E672</f>
        <v>0</v>
      </c>
      <c r="K669" s="25">
        <f>VLOOKUP(CONCATENATE($F669," ",$G669),AllocFactorMatrix,(K$4+1),FALSE)*$E672</f>
        <v>0</v>
      </c>
      <c r="L669" s="25">
        <f>VLOOKUP(CONCATENATE($F669," ",$G669),AllocFactorMatrix,(L$4+1),FALSE)*$E672</f>
        <v>0</v>
      </c>
      <c r="M669" s="25">
        <f t="shared" si="319"/>
        <v>0</v>
      </c>
      <c r="N669" s="25">
        <f>VLOOKUP(CONCATENATE($F669," ",$G669),AllocFactorMatrix,(N$4+1),FALSE)*$E672</f>
        <v>0</v>
      </c>
      <c r="O669" s="25">
        <f>VLOOKUP(CONCATENATE($F669," ",$G669),AllocFactorMatrix,(O$4+1),FALSE)*$E672</f>
        <v>0</v>
      </c>
      <c r="P669" s="25">
        <f>VLOOKUP(CONCATENATE($F669," ",$G669),AllocFactorMatrix,(P$4+1),FALSE)*$E672</f>
        <v>0</v>
      </c>
      <c r="Q669" s="25">
        <f>VLOOKUP(CONCATENATE($F669," ",$G669),AllocFactorMatrix,(Q$4+1),FALSE)*$E672</f>
        <v>0</v>
      </c>
      <c r="R669" s="25">
        <f t="shared" si="321"/>
        <v>0</v>
      </c>
      <c r="S669" s="25">
        <f>VLOOKUP(CONCATENATE($F669," ",$G669),AllocFactorMatrix,(S$4+1),FALSE)*$E672</f>
        <v>0</v>
      </c>
      <c r="T669" s="25">
        <f>VLOOKUP(CONCATENATE($F669," ",$G669),AllocFactorMatrix,(T$4+1),FALSE)*$E672</f>
        <v>0</v>
      </c>
      <c r="U669" s="25">
        <f>VLOOKUP(CONCATENATE($F669," ",$G669),AllocFactorMatrix,(U$4+1),FALSE)*$E672</f>
        <v>0</v>
      </c>
      <c r="V669" s="25">
        <f>VLOOKUP(CONCATENATE($F669," ",$G669),AllocFactorMatrix,(V$4+1),FALSE)*$E672</f>
        <v>0</v>
      </c>
      <c r="W669" s="25">
        <f t="shared" si="322"/>
        <v>0</v>
      </c>
      <c r="X669" s="25">
        <f>VLOOKUP(CONCATENATE($F669," ",$G669),AllocFactorMatrix,(X$4+1),FALSE)*$E672</f>
        <v>0</v>
      </c>
      <c r="Y669" s="25">
        <f>VLOOKUP(CONCATENATE($F669," ",$G669),AllocFactorMatrix,(Y$4+1),FALSE)*$E672</f>
        <v>0</v>
      </c>
      <c r="Z669" s="25">
        <f t="shared" si="320"/>
        <v>0</v>
      </c>
      <c r="AA669" s="25">
        <f>VLOOKUP(CONCATENATE($F669," ",$G669),AllocFactorMatrix,(AA$4+1),FALSE)*$E672</f>
        <v>0</v>
      </c>
      <c r="AB669" s="25">
        <f>VLOOKUP(CONCATENATE($F669," ",$G669),AllocFactorMatrix,(AB$4+1),FALSE)*$E672</f>
        <v>0</v>
      </c>
      <c r="AC669" s="25">
        <f>VLOOKUP(CONCATENATE($F669," ",$G669),AllocFactorMatrix,(AC$4+1),FALSE)*$E672</f>
        <v>0</v>
      </c>
    </row>
    <row r="670" spans="4:29" hidden="1" outlineLevel="1">
      <c r="E670" s="22">
        <f t="shared" si="314"/>
        <v>0</v>
      </c>
      <c r="F670" s="61" t="str">
        <f>F672</f>
        <v>CUST_903</v>
      </c>
      <c r="G670" s="20" t="str">
        <f>$G$13</f>
        <v>ENERGY</v>
      </c>
      <c r="H670" s="24">
        <f t="shared" si="298"/>
        <v>0</v>
      </c>
      <c r="I670" s="25">
        <f>VLOOKUP(CONCATENATE($F670," ",$G670),AllocFactorMatrix,(I$4+1),FALSE)*$E672</f>
        <v>0</v>
      </c>
      <c r="J670" s="25">
        <f>VLOOKUP(CONCATENATE($F670," ",$G670),AllocFactorMatrix,(J$4+1),FALSE)*$E672</f>
        <v>0</v>
      </c>
      <c r="K670" s="25">
        <f>VLOOKUP(CONCATENATE($F670," ",$G670),AllocFactorMatrix,(K$4+1),FALSE)*$E672</f>
        <v>0</v>
      </c>
      <c r="L670" s="25">
        <f>VLOOKUP(CONCATENATE($F670," ",$G670),AllocFactorMatrix,(L$4+1),FALSE)*$E672</f>
        <v>0</v>
      </c>
      <c r="M670" s="25">
        <f t="shared" si="319"/>
        <v>0</v>
      </c>
      <c r="N670" s="25">
        <f>VLOOKUP(CONCATENATE($F670," ",$G670),AllocFactorMatrix,(N$4+1),FALSE)*$E672</f>
        <v>0</v>
      </c>
      <c r="O670" s="25">
        <f>VLOOKUP(CONCATENATE($F670," ",$G670),AllocFactorMatrix,(O$4+1),FALSE)*$E672</f>
        <v>0</v>
      </c>
      <c r="P670" s="25">
        <f>VLOOKUP(CONCATENATE($F670," ",$G670),AllocFactorMatrix,(P$4+1),FALSE)*$E672</f>
        <v>0</v>
      </c>
      <c r="Q670" s="25">
        <f>VLOOKUP(CONCATENATE($F670," ",$G670),AllocFactorMatrix,(Q$4+1),FALSE)*$E672</f>
        <v>0</v>
      </c>
      <c r="R670" s="25">
        <f t="shared" si="321"/>
        <v>0</v>
      </c>
      <c r="S670" s="25">
        <f>VLOOKUP(CONCATENATE($F670," ",$G670),AllocFactorMatrix,(S$4+1),FALSE)*$E672</f>
        <v>0</v>
      </c>
      <c r="T670" s="25">
        <f>VLOOKUP(CONCATENATE($F670," ",$G670),AllocFactorMatrix,(T$4+1),FALSE)*$E672</f>
        <v>0</v>
      </c>
      <c r="U670" s="25">
        <f>VLOOKUP(CONCATENATE($F670," ",$G670),AllocFactorMatrix,(U$4+1),FALSE)*$E672</f>
        <v>0</v>
      </c>
      <c r="V670" s="25">
        <f>VLOOKUP(CONCATENATE($F670," ",$G670),AllocFactorMatrix,(V$4+1),FALSE)*$E672</f>
        <v>0</v>
      </c>
      <c r="W670" s="25">
        <f t="shared" si="322"/>
        <v>0</v>
      </c>
      <c r="X670" s="25">
        <f>VLOOKUP(CONCATENATE($F670," ",$G670),AllocFactorMatrix,(X$4+1),FALSE)*$E672</f>
        <v>0</v>
      </c>
      <c r="Y670" s="25">
        <f>VLOOKUP(CONCATENATE($F670," ",$G670),AllocFactorMatrix,(Y$4+1),FALSE)*$E672</f>
        <v>0</v>
      </c>
      <c r="Z670" s="25">
        <f t="shared" si="320"/>
        <v>0</v>
      </c>
      <c r="AA670" s="25">
        <f>VLOOKUP(CONCATENATE($F670," ",$G670),AllocFactorMatrix,(AA$4+1),FALSE)*$E672</f>
        <v>0</v>
      </c>
      <c r="AB670" s="25">
        <f>VLOOKUP(CONCATENATE($F670," ",$G670),AllocFactorMatrix,(AB$4+1),FALSE)*$E672</f>
        <v>0</v>
      </c>
      <c r="AC670" s="25">
        <f>VLOOKUP(CONCATENATE($F670," ",$G670),AllocFactorMatrix,(AC$4+1),FALSE)*$E672</f>
        <v>0</v>
      </c>
    </row>
    <row r="671" spans="4:29" hidden="1" outlineLevel="1">
      <c r="E671" s="22">
        <f t="shared" si="314"/>
        <v>0</v>
      </c>
      <c r="F671" s="61" t="str">
        <f>F672</f>
        <v>CUST_903</v>
      </c>
      <c r="G671" s="20" t="str">
        <f>$G$14</f>
        <v>CUSTOMER</v>
      </c>
      <c r="H671" s="24">
        <f t="shared" si="298"/>
        <v>0</v>
      </c>
      <c r="I671" s="25">
        <f>VLOOKUP(CONCATENATE($F671," ",$G671),AllocFactorMatrix,(I$4+1),FALSE)*$E672</f>
        <v>0</v>
      </c>
      <c r="J671" s="25">
        <f>VLOOKUP(CONCATENATE($F671," ",$G671),AllocFactorMatrix,(J$4+1),FALSE)*$E672</f>
        <v>0</v>
      </c>
      <c r="K671" s="25">
        <f>VLOOKUP(CONCATENATE($F671," ",$G671),AllocFactorMatrix,(K$4+1),FALSE)*$E672</f>
        <v>0</v>
      </c>
      <c r="L671" s="25">
        <f>VLOOKUP(CONCATENATE($F671," ",$G671),AllocFactorMatrix,(L$4+1),FALSE)*$E672</f>
        <v>0</v>
      </c>
      <c r="M671" s="25">
        <f t="shared" si="319"/>
        <v>0</v>
      </c>
      <c r="N671" s="25">
        <f>VLOOKUP(CONCATENATE($F671," ",$G671),AllocFactorMatrix,(N$4+1),FALSE)*$E672</f>
        <v>0</v>
      </c>
      <c r="O671" s="25">
        <f>VLOOKUP(CONCATENATE($F671," ",$G671),AllocFactorMatrix,(O$4+1),FALSE)*$E672</f>
        <v>0</v>
      </c>
      <c r="P671" s="25">
        <f>VLOOKUP(CONCATENATE($F671," ",$G671),AllocFactorMatrix,(P$4+1),FALSE)*$E672</f>
        <v>0</v>
      </c>
      <c r="Q671" s="25">
        <f>VLOOKUP(CONCATENATE($F671," ",$G671),AllocFactorMatrix,(Q$4+1),FALSE)*$E672</f>
        <v>0</v>
      </c>
      <c r="R671" s="25">
        <f t="shared" si="321"/>
        <v>0</v>
      </c>
      <c r="S671" s="25">
        <f>VLOOKUP(CONCATENATE($F671," ",$G671),AllocFactorMatrix,(S$4+1),FALSE)*$E672</f>
        <v>0</v>
      </c>
      <c r="T671" s="25">
        <f>VLOOKUP(CONCATENATE($F671," ",$G671),AllocFactorMatrix,(T$4+1),FALSE)*$E672</f>
        <v>0</v>
      </c>
      <c r="U671" s="25">
        <f>VLOOKUP(CONCATENATE($F671," ",$G671),AllocFactorMatrix,(U$4+1),FALSE)*$E672</f>
        <v>0</v>
      </c>
      <c r="V671" s="25">
        <f>VLOOKUP(CONCATENATE($F671," ",$G671),AllocFactorMatrix,(V$4+1),FALSE)*$E672</f>
        <v>0</v>
      </c>
      <c r="W671" s="25">
        <f t="shared" si="322"/>
        <v>0</v>
      </c>
      <c r="X671" s="25">
        <f>VLOOKUP(CONCATENATE($F671," ",$G671),AllocFactorMatrix,(X$4+1),FALSE)*$E672</f>
        <v>0</v>
      </c>
      <c r="Y671" s="25">
        <f>VLOOKUP(CONCATENATE($F671," ",$G671),AllocFactorMatrix,(Y$4+1),FALSE)*$E672</f>
        <v>0</v>
      </c>
      <c r="Z671" s="25">
        <f t="shared" si="320"/>
        <v>0</v>
      </c>
      <c r="AA671" s="25">
        <f>VLOOKUP(CONCATENATE($F671," ",$G671),AllocFactorMatrix,(AA$4+1),FALSE)*$E672</f>
        <v>0</v>
      </c>
      <c r="AB671" s="25">
        <f>VLOOKUP(CONCATENATE($F671," ",$G671),AllocFactorMatrix,(AB$4+1),FALSE)*$E672</f>
        <v>0</v>
      </c>
      <c r="AC671" s="25">
        <f>VLOOKUP(CONCATENATE($F671," ",$G671),AllocFactorMatrix,(AC$4+1),FALSE)*$E672</f>
        <v>0</v>
      </c>
    </row>
    <row r="672" spans="4:29" collapsed="1">
      <c r="E672" s="22">
        <v>0</v>
      </c>
      <c r="F672" s="61" t="str">
        <f>+F2249</f>
        <v>CUST_903</v>
      </c>
      <c r="G672" s="20" t="str">
        <f>$G$15</f>
        <v>TOTAL</v>
      </c>
      <c r="H672" s="24">
        <f t="shared" si="298"/>
        <v>0</v>
      </c>
      <c r="I672" s="25">
        <f>VLOOKUP(CONCATENATE($F672," ",$G672),AllocFactorMatrix,(I$4+1),FALSE)*$E672</f>
        <v>0</v>
      </c>
      <c r="J672" s="25">
        <f>VLOOKUP(CONCATENATE($F672," ",$G672),AllocFactorMatrix,(J$4+1),FALSE)*$E672</f>
        <v>0</v>
      </c>
      <c r="K672" s="25">
        <f>VLOOKUP(CONCATENATE($F672," ",$G672),AllocFactorMatrix,(K$4+1),FALSE)*$E672</f>
        <v>0</v>
      </c>
      <c r="L672" s="25">
        <f>VLOOKUP(CONCATENATE($F672," ",$G672),AllocFactorMatrix,(L$4+1),FALSE)*$E672</f>
        <v>0</v>
      </c>
      <c r="M672" s="25">
        <f t="shared" si="319"/>
        <v>0</v>
      </c>
      <c r="N672" s="25">
        <f>VLOOKUP(CONCATENATE($F672," ",$G672),AllocFactorMatrix,(N$4+1),FALSE)*$E672</f>
        <v>0</v>
      </c>
      <c r="O672" s="25">
        <f>VLOOKUP(CONCATENATE($F672," ",$G672),AllocFactorMatrix,(O$4+1),FALSE)*$E672</f>
        <v>0</v>
      </c>
      <c r="P672" s="25">
        <f>VLOOKUP(CONCATENATE($F672," ",$G672),AllocFactorMatrix,(P$4+1),FALSE)*$E672</f>
        <v>0</v>
      </c>
      <c r="Q672" s="25">
        <f>VLOOKUP(CONCATENATE($F672," ",$G672),AllocFactorMatrix,(Q$4+1),FALSE)*$E672</f>
        <v>0</v>
      </c>
      <c r="R672" s="25">
        <f t="shared" si="321"/>
        <v>0</v>
      </c>
      <c r="S672" s="25">
        <f>VLOOKUP(CONCATENATE($F672," ",$G672),AllocFactorMatrix,(S$4+1),FALSE)*$E672</f>
        <v>0</v>
      </c>
      <c r="T672" s="25">
        <f>VLOOKUP(CONCATENATE($F672," ",$G672),AllocFactorMatrix,(T$4+1),FALSE)*$E672</f>
        <v>0</v>
      </c>
      <c r="U672" s="25">
        <f>VLOOKUP(CONCATENATE($F672," ",$G672),AllocFactorMatrix,(U$4+1),FALSE)*$E672</f>
        <v>0</v>
      </c>
      <c r="V672" s="25">
        <f>VLOOKUP(CONCATENATE($F672," ",$G672),AllocFactorMatrix,(V$4+1),FALSE)*$E672</f>
        <v>0</v>
      </c>
      <c r="W672" s="25">
        <f t="shared" si="322"/>
        <v>0</v>
      </c>
      <c r="X672" s="25">
        <f>VLOOKUP(CONCATENATE($F672," ",$G672),AllocFactorMatrix,(X$4+1),FALSE)*$E672</f>
        <v>0</v>
      </c>
      <c r="Y672" s="25">
        <f>VLOOKUP(CONCATENATE($F672," ",$G672),AllocFactorMatrix,(Y$4+1),FALSE)*$E672</f>
        <v>0</v>
      </c>
      <c r="Z672" s="25">
        <f t="shared" si="320"/>
        <v>0</v>
      </c>
      <c r="AA672" s="25">
        <f>VLOOKUP(CONCATENATE($F672," ",$G672),AllocFactorMatrix,(AA$4+1),FALSE)*$E672</f>
        <v>0</v>
      </c>
      <c r="AB672" s="25">
        <f>VLOOKUP(CONCATENATE($F672," ",$G672),AllocFactorMatrix,(AB$4+1),FALSE)*$E672</f>
        <v>0</v>
      </c>
      <c r="AC672" s="25">
        <f>VLOOKUP(CONCATENATE($F672," ",$G672),AllocFactorMatrix,(AC$4+1),FALSE)*$E672</f>
        <v>0</v>
      </c>
    </row>
    <row r="673" spans="5:29" hidden="1" outlineLevel="1">
      <c r="F673" s="61" t="str">
        <f>F680</f>
        <v>PROD_ENERGY</v>
      </c>
      <c r="G673" s="20" t="str">
        <f>$G$8</f>
        <v>PRODUCTION</v>
      </c>
      <c r="H673" s="24">
        <f t="shared" si="298"/>
        <v>0</v>
      </c>
      <c r="I673" s="25">
        <f>VLOOKUP(CONCATENATE($F673," ",$G673),AllocFactorMatrix,(I$4+1),FALSE)*$E680</f>
        <v>0</v>
      </c>
      <c r="J673" s="25">
        <f>VLOOKUP(CONCATENATE($F673," ",$G673),AllocFactorMatrix,(J$4+1),FALSE)*$E680</f>
        <v>0</v>
      </c>
      <c r="K673" s="25">
        <f>VLOOKUP(CONCATENATE($F673," ",$G673),AllocFactorMatrix,(K$4+1),FALSE)*$E680</f>
        <v>0</v>
      </c>
      <c r="L673" s="25">
        <f>VLOOKUP(CONCATENATE($F673," ",$G673),AllocFactorMatrix,(L$4+1),FALSE)*$E680</f>
        <v>0</v>
      </c>
      <c r="M673" s="25">
        <f t="shared" ref="M673:M680" si="323">SUBTOTAL(9,J673:L673)</f>
        <v>0</v>
      </c>
      <c r="N673" s="25">
        <f>VLOOKUP(CONCATENATE($F673," ",$G673),AllocFactorMatrix,(N$4+1),FALSE)*$E680</f>
        <v>0</v>
      </c>
      <c r="O673" s="25">
        <f>VLOOKUP(CONCATENATE($F673," ",$G673),AllocFactorMatrix,(O$4+1),FALSE)*$E680</f>
        <v>0</v>
      </c>
      <c r="P673" s="25">
        <f>VLOOKUP(CONCATENATE($F673," ",$G673),AllocFactorMatrix,(P$4+1),FALSE)*$E680</f>
        <v>0</v>
      </c>
      <c r="Q673" s="25">
        <f>VLOOKUP(CONCATENATE($F673," ",$G673),AllocFactorMatrix,(Q$4+1),FALSE)*$E680</f>
        <v>0</v>
      </c>
      <c r="R673" s="25">
        <f>SUBTOTAL(9,N673:Q673)</f>
        <v>0</v>
      </c>
      <c r="S673" s="25">
        <f>VLOOKUP(CONCATENATE($F673," ",$G673),AllocFactorMatrix,(S$4+1),FALSE)*$E680</f>
        <v>0</v>
      </c>
      <c r="T673" s="25">
        <f>VLOOKUP(CONCATENATE($F673," ",$G673),AllocFactorMatrix,(T$4+1),FALSE)*$E680</f>
        <v>0</v>
      </c>
      <c r="U673" s="25">
        <f>VLOOKUP(CONCATENATE($F673," ",$G673),AllocFactorMatrix,(U$4+1),FALSE)*$E680</f>
        <v>0</v>
      </c>
      <c r="V673" s="25">
        <f>VLOOKUP(CONCATENATE($F673," ",$G673),AllocFactorMatrix,(V$4+1),FALSE)*$E680</f>
        <v>0</v>
      </c>
      <c r="W673" s="25">
        <f>SUBTOTAL(9,S673:V673)</f>
        <v>0</v>
      </c>
      <c r="X673" s="25">
        <f>VLOOKUP(CONCATENATE($F673," ",$G673),AllocFactorMatrix,(X$4+1),FALSE)*$E680</f>
        <v>0</v>
      </c>
      <c r="Y673" s="25">
        <f>VLOOKUP(CONCATENATE($F673," ",$G673),AllocFactorMatrix,(Y$4+1),FALSE)*$E680</f>
        <v>0</v>
      </c>
      <c r="Z673" s="25">
        <f t="shared" ref="Z673:Z680" si="324">SUBTOTAL(9,X673:Y673)</f>
        <v>0</v>
      </c>
      <c r="AA673" s="25">
        <f>VLOOKUP(CONCATENATE($F673," ",$G673),AllocFactorMatrix,(AA$4+1),FALSE)*$E680</f>
        <v>0</v>
      </c>
      <c r="AB673" s="25">
        <f>VLOOKUP(CONCATENATE($F673," ",$G673),AllocFactorMatrix,(AB$4+1),FALSE)*$E680</f>
        <v>0</v>
      </c>
      <c r="AC673" s="25">
        <f>VLOOKUP(CONCATENATE($F673," ",$G673),AllocFactorMatrix,(AC$4+1),FALSE)*$E680</f>
        <v>0</v>
      </c>
    </row>
    <row r="674" spans="5:29" hidden="1" outlineLevel="1">
      <c r="F674" s="61" t="str">
        <f>F680</f>
        <v>PROD_ENERGY</v>
      </c>
      <c r="G674" s="20" t="str">
        <f>$G$9</f>
        <v>BULKTRAN</v>
      </c>
      <c r="H674" s="24">
        <f t="shared" si="298"/>
        <v>0</v>
      </c>
      <c r="I674" s="25">
        <f>VLOOKUP(CONCATENATE($F674," ",$G674),AllocFactorMatrix,(I$4+1),FALSE)*$E680</f>
        <v>0</v>
      </c>
      <c r="J674" s="25">
        <f>VLOOKUP(CONCATENATE($F674," ",$G674),AllocFactorMatrix,(J$4+1),FALSE)*$E680</f>
        <v>0</v>
      </c>
      <c r="K674" s="25">
        <f>VLOOKUP(CONCATENATE($F674," ",$G674),AllocFactorMatrix,(K$4+1),FALSE)*$E680</f>
        <v>0</v>
      </c>
      <c r="L674" s="25">
        <f>VLOOKUP(CONCATENATE($F674," ",$G674),AllocFactorMatrix,(L$4+1),FALSE)*$E680</f>
        <v>0</v>
      </c>
      <c r="M674" s="25">
        <f t="shared" si="323"/>
        <v>0</v>
      </c>
      <c r="N674" s="25">
        <f>VLOOKUP(CONCATENATE($F674," ",$G674),AllocFactorMatrix,(N$4+1),FALSE)*$E680</f>
        <v>0</v>
      </c>
      <c r="O674" s="25">
        <f>VLOOKUP(CONCATENATE($F674," ",$G674),AllocFactorMatrix,(O$4+1),FALSE)*$E680</f>
        <v>0</v>
      </c>
      <c r="P674" s="25">
        <f>VLOOKUP(CONCATENATE($F674," ",$G674),AllocFactorMatrix,(P$4+1),FALSE)*$E680</f>
        <v>0</v>
      </c>
      <c r="Q674" s="25">
        <f>VLOOKUP(CONCATENATE($F674," ",$G674),AllocFactorMatrix,(Q$4+1),FALSE)*$E680</f>
        <v>0</v>
      </c>
      <c r="R674" s="25">
        <f t="shared" ref="R674:R680" si="325">SUBTOTAL(9,N674:Q674)</f>
        <v>0</v>
      </c>
      <c r="S674" s="25">
        <f>VLOOKUP(CONCATENATE($F674," ",$G674),AllocFactorMatrix,(S$4+1),FALSE)*$E680</f>
        <v>0</v>
      </c>
      <c r="T674" s="25">
        <f>VLOOKUP(CONCATENATE($F674," ",$G674),AllocFactorMatrix,(T$4+1),FALSE)*$E680</f>
        <v>0</v>
      </c>
      <c r="U674" s="25">
        <f>VLOOKUP(CONCATENATE($F674," ",$G674),AllocFactorMatrix,(U$4+1),FALSE)*$E680</f>
        <v>0</v>
      </c>
      <c r="V674" s="25">
        <f>VLOOKUP(CONCATENATE($F674," ",$G674),AllocFactorMatrix,(V$4+1),FALSE)*$E680</f>
        <v>0</v>
      </c>
      <c r="W674" s="25">
        <f t="shared" ref="W674:W680" si="326">SUBTOTAL(9,S674:V674)</f>
        <v>0</v>
      </c>
      <c r="X674" s="25">
        <f>VLOOKUP(CONCATENATE($F674," ",$G674),AllocFactorMatrix,(X$4+1),FALSE)*$E680</f>
        <v>0</v>
      </c>
      <c r="Y674" s="25">
        <f>VLOOKUP(CONCATENATE($F674," ",$G674),AllocFactorMatrix,(Y$4+1),FALSE)*$E680</f>
        <v>0</v>
      </c>
      <c r="Z674" s="25">
        <f t="shared" si="324"/>
        <v>0</v>
      </c>
      <c r="AA674" s="25">
        <f>VLOOKUP(CONCATENATE($F674," ",$G674),AllocFactorMatrix,(AA$4+1),FALSE)*$E680</f>
        <v>0</v>
      </c>
      <c r="AB674" s="25">
        <f>VLOOKUP(CONCATENATE($F674," ",$G674),AllocFactorMatrix,(AB$4+1),FALSE)*$E680</f>
        <v>0</v>
      </c>
      <c r="AC674" s="25">
        <f>VLOOKUP(CONCATENATE($F674," ",$G674),AllocFactorMatrix,(AC$4+1),FALSE)*$E680</f>
        <v>0</v>
      </c>
    </row>
    <row r="675" spans="5:29" hidden="1" outlineLevel="1">
      <c r="F675" s="61" t="str">
        <f>F680</f>
        <v>PROD_ENERGY</v>
      </c>
      <c r="G675" s="20" t="str">
        <f>$G$10</f>
        <v>SUBTRAN</v>
      </c>
      <c r="H675" s="24">
        <f t="shared" si="298"/>
        <v>0</v>
      </c>
      <c r="I675" s="25">
        <f>VLOOKUP(CONCATENATE($F675," ",$G675),AllocFactorMatrix,(I$4+1),FALSE)*$E680</f>
        <v>0</v>
      </c>
      <c r="J675" s="25">
        <f>VLOOKUP(CONCATENATE($F675," ",$G675),AllocFactorMatrix,(J$4+1),FALSE)*$E680</f>
        <v>0</v>
      </c>
      <c r="K675" s="25">
        <f>VLOOKUP(CONCATENATE($F675," ",$G675),AllocFactorMatrix,(K$4+1),FALSE)*$E680</f>
        <v>0</v>
      </c>
      <c r="L675" s="25">
        <f>VLOOKUP(CONCATENATE($F675," ",$G675),AllocFactorMatrix,(L$4+1),FALSE)*$E680</f>
        <v>0</v>
      </c>
      <c r="M675" s="25">
        <f t="shared" si="323"/>
        <v>0</v>
      </c>
      <c r="N675" s="25">
        <f>VLOOKUP(CONCATENATE($F675," ",$G675),AllocFactorMatrix,(N$4+1),FALSE)*$E680</f>
        <v>0</v>
      </c>
      <c r="O675" s="25">
        <f>VLOOKUP(CONCATENATE($F675," ",$G675),AllocFactorMatrix,(O$4+1),FALSE)*$E680</f>
        <v>0</v>
      </c>
      <c r="P675" s="25">
        <f>VLOOKUP(CONCATENATE($F675," ",$G675),AllocFactorMatrix,(P$4+1),FALSE)*$E680</f>
        <v>0</v>
      </c>
      <c r="Q675" s="25">
        <f>VLOOKUP(CONCATENATE($F675," ",$G675),AllocFactorMatrix,(Q$4+1),FALSE)*$E680</f>
        <v>0</v>
      </c>
      <c r="R675" s="25">
        <f t="shared" si="325"/>
        <v>0</v>
      </c>
      <c r="S675" s="25">
        <f>VLOOKUP(CONCATENATE($F675," ",$G675),AllocFactorMatrix,(S$4+1),FALSE)*$E680</f>
        <v>0</v>
      </c>
      <c r="T675" s="25">
        <f>VLOOKUP(CONCATENATE($F675," ",$G675),AllocFactorMatrix,(T$4+1),FALSE)*$E680</f>
        <v>0</v>
      </c>
      <c r="U675" s="25">
        <f>VLOOKUP(CONCATENATE($F675," ",$G675),AllocFactorMatrix,(U$4+1),FALSE)*$E680</f>
        <v>0</v>
      </c>
      <c r="V675" s="25">
        <f>VLOOKUP(CONCATENATE($F675," ",$G675),AllocFactorMatrix,(V$4+1),FALSE)*$E680</f>
        <v>0</v>
      </c>
      <c r="W675" s="25">
        <f t="shared" si="326"/>
        <v>0</v>
      </c>
      <c r="X675" s="25">
        <f>VLOOKUP(CONCATENATE($F675," ",$G675),AllocFactorMatrix,(X$4+1),FALSE)*$E680</f>
        <v>0</v>
      </c>
      <c r="Y675" s="25">
        <f>VLOOKUP(CONCATENATE($F675," ",$G675),AllocFactorMatrix,(Y$4+1),FALSE)*$E680</f>
        <v>0</v>
      </c>
      <c r="Z675" s="25">
        <f t="shared" si="324"/>
        <v>0</v>
      </c>
      <c r="AA675" s="25">
        <f>VLOOKUP(CONCATENATE($F675," ",$G675),AllocFactorMatrix,(AA$4+1),FALSE)*$E680</f>
        <v>0</v>
      </c>
      <c r="AB675" s="25">
        <f>VLOOKUP(CONCATENATE($F675," ",$G675),AllocFactorMatrix,(AB$4+1),FALSE)*$E680</f>
        <v>0</v>
      </c>
      <c r="AC675" s="25">
        <f>VLOOKUP(CONCATENATE($F675," ",$G675),AllocFactorMatrix,(AC$4+1),FALSE)*$E680</f>
        <v>0</v>
      </c>
    </row>
    <row r="676" spans="5:29" hidden="1" outlineLevel="1">
      <c r="F676" s="61" t="str">
        <f>F680</f>
        <v>PROD_ENERGY</v>
      </c>
      <c r="G676" s="20" t="str">
        <f>$G$11</f>
        <v>DISTPRI</v>
      </c>
      <c r="H676" s="24">
        <f t="shared" si="298"/>
        <v>0</v>
      </c>
      <c r="I676" s="25">
        <f>VLOOKUP(CONCATENATE($F676," ",$G676),AllocFactorMatrix,(I$4+1),FALSE)*$E680</f>
        <v>0</v>
      </c>
      <c r="J676" s="25">
        <f>VLOOKUP(CONCATENATE($F676," ",$G676),AllocFactorMatrix,(J$4+1),FALSE)*$E680</f>
        <v>0</v>
      </c>
      <c r="K676" s="25">
        <f>VLOOKUP(CONCATENATE($F676," ",$G676),AllocFactorMatrix,(K$4+1),FALSE)*$E680</f>
        <v>0</v>
      </c>
      <c r="L676" s="25">
        <f>VLOOKUP(CONCATENATE($F676," ",$G676),AllocFactorMatrix,(L$4+1),FALSE)*$E680</f>
        <v>0</v>
      </c>
      <c r="M676" s="25">
        <f t="shared" si="323"/>
        <v>0</v>
      </c>
      <c r="N676" s="25">
        <f>VLOOKUP(CONCATENATE($F676," ",$G676),AllocFactorMatrix,(N$4+1),FALSE)*$E680</f>
        <v>0</v>
      </c>
      <c r="O676" s="25">
        <f>VLOOKUP(CONCATENATE($F676," ",$G676),AllocFactorMatrix,(O$4+1),FALSE)*$E680</f>
        <v>0</v>
      </c>
      <c r="P676" s="25">
        <f>VLOOKUP(CONCATENATE($F676," ",$G676),AllocFactorMatrix,(P$4+1),FALSE)*$E680</f>
        <v>0</v>
      </c>
      <c r="Q676" s="25">
        <f>VLOOKUP(CONCATENATE($F676," ",$G676),AllocFactorMatrix,(Q$4+1),FALSE)*$E680</f>
        <v>0</v>
      </c>
      <c r="R676" s="25">
        <f t="shared" si="325"/>
        <v>0</v>
      </c>
      <c r="S676" s="25">
        <f>VLOOKUP(CONCATENATE($F676," ",$G676),AllocFactorMatrix,(S$4+1),FALSE)*$E680</f>
        <v>0</v>
      </c>
      <c r="T676" s="25">
        <f>VLOOKUP(CONCATENATE($F676," ",$G676),AllocFactorMatrix,(T$4+1),FALSE)*$E680</f>
        <v>0</v>
      </c>
      <c r="U676" s="25">
        <f>VLOOKUP(CONCATENATE($F676," ",$G676),AllocFactorMatrix,(U$4+1),FALSE)*$E680</f>
        <v>0</v>
      </c>
      <c r="V676" s="25">
        <f>VLOOKUP(CONCATENATE($F676," ",$G676),AllocFactorMatrix,(V$4+1),FALSE)*$E680</f>
        <v>0</v>
      </c>
      <c r="W676" s="25">
        <f t="shared" si="326"/>
        <v>0</v>
      </c>
      <c r="X676" s="25">
        <f>VLOOKUP(CONCATENATE($F676," ",$G676),AllocFactorMatrix,(X$4+1),FALSE)*$E680</f>
        <v>0</v>
      </c>
      <c r="Y676" s="25">
        <f>VLOOKUP(CONCATENATE($F676," ",$G676),AllocFactorMatrix,(Y$4+1),FALSE)*$E680</f>
        <v>0</v>
      </c>
      <c r="Z676" s="25">
        <f t="shared" si="324"/>
        <v>0</v>
      </c>
      <c r="AA676" s="25">
        <f>VLOOKUP(CONCATENATE($F676," ",$G676),AllocFactorMatrix,(AA$4+1),FALSE)*$E680</f>
        <v>0</v>
      </c>
      <c r="AB676" s="25">
        <f>VLOOKUP(CONCATENATE($F676," ",$G676),AllocFactorMatrix,(AB$4+1),FALSE)*$E680</f>
        <v>0</v>
      </c>
      <c r="AC676" s="25">
        <f>VLOOKUP(CONCATENATE($F676," ",$G676),AllocFactorMatrix,(AC$4+1),FALSE)*$E680</f>
        <v>0</v>
      </c>
    </row>
    <row r="677" spans="5:29" hidden="1" outlineLevel="1">
      <c r="F677" s="61" t="str">
        <f>F680</f>
        <v>PROD_ENERGY</v>
      </c>
      <c r="G677" s="20" t="str">
        <f>$G$12</f>
        <v>DISTSEC</v>
      </c>
      <c r="H677" s="24">
        <f t="shared" si="298"/>
        <v>0</v>
      </c>
      <c r="I677" s="25">
        <f>VLOOKUP(CONCATENATE($F677," ",$G677),AllocFactorMatrix,(I$4+1),FALSE)*$E680</f>
        <v>0</v>
      </c>
      <c r="J677" s="25">
        <f>VLOOKUP(CONCATENATE($F677," ",$G677),AllocFactorMatrix,(J$4+1),FALSE)*$E680</f>
        <v>0</v>
      </c>
      <c r="K677" s="25">
        <f>VLOOKUP(CONCATENATE($F677," ",$G677),AllocFactorMatrix,(K$4+1),FALSE)*$E680</f>
        <v>0</v>
      </c>
      <c r="L677" s="25">
        <f>VLOOKUP(CONCATENATE($F677," ",$G677),AllocFactorMatrix,(L$4+1),FALSE)*$E680</f>
        <v>0</v>
      </c>
      <c r="M677" s="25">
        <f t="shared" si="323"/>
        <v>0</v>
      </c>
      <c r="N677" s="25">
        <f>VLOOKUP(CONCATENATE($F677," ",$G677),AllocFactorMatrix,(N$4+1),FALSE)*$E680</f>
        <v>0</v>
      </c>
      <c r="O677" s="25">
        <f>VLOOKUP(CONCATENATE($F677," ",$G677),AllocFactorMatrix,(O$4+1),FALSE)*$E680</f>
        <v>0</v>
      </c>
      <c r="P677" s="25">
        <f>VLOOKUP(CONCATENATE($F677," ",$G677),AllocFactorMatrix,(P$4+1),FALSE)*$E680</f>
        <v>0</v>
      </c>
      <c r="Q677" s="25">
        <f>VLOOKUP(CONCATENATE($F677," ",$G677),AllocFactorMatrix,(Q$4+1),FALSE)*$E680</f>
        <v>0</v>
      </c>
      <c r="R677" s="25">
        <f t="shared" si="325"/>
        <v>0</v>
      </c>
      <c r="S677" s="25">
        <f>VLOOKUP(CONCATENATE($F677," ",$G677),AllocFactorMatrix,(S$4+1),FALSE)*$E680</f>
        <v>0</v>
      </c>
      <c r="T677" s="25">
        <f>VLOOKUP(CONCATENATE($F677," ",$G677),AllocFactorMatrix,(T$4+1),FALSE)*$E680</f>
        <v>0</v>
      </c>
      <c r="U677" s="25">
        <f>VLOOKUP(CONCATENATE($F677," ",$G677),AllocFactorMatrix,(U$4+1),FALSE)*$E680</f>
        <v>0</v>
      </c>
      <c r="V677" s="25">
        <f>VLOOKUP(CONCATENATE($F677," ",$G677),AllocFactorMatrix,(V$4+1),FALSE)*$E680</f>
        <v>0</v>
      </c>
      <c r="W677" s="25">
        <f t="shared" si="326"/>
        <v>0</v>
      </c>
      <c r="X677" s="25">
        <f>VLOOKUP(CONCATENATE($F677," ",$G677),AllocFactorMatrix,(X$4+1),FALSE)*$E680</f>
        <v>0</v>
      </c>
      <c r="Y677" s="25">
        <f>VLOOKUP(CONCATENATE($F677," ",$G677),AllocFactorMatrix,(Y$4+1),FALSE)*$E680</f>
        <v>0</v>
      </c>
      <c r="Z677" s="25">
        <f t="shared" si="324"/>
        <v>0</v>
      </c>
      <c r="AA677" s="25">
        <f>VLOOKUP(CONCATENATE($F677," ",$G677),AllocFactorMatrix,(AA$4+1),FALSE)*$E680</f>
        <v>0</v>
      </c>
      <c r="AB677" s="25">
        <f>VLOOKUP(CONCATENATE($F677," ",$G677),AllocFactorMatrix,(AB$4+1),FALSE)*$E680</f>
        <v>0</v>
      </c>
      <c r="AC677" s="25">
        <f>VLOOKUP(CONCATENATE($F677," ",$G677),AllocFactorMatrix,(AC$4+1),FALSE)*$E680</f>
        <v>0</v>
      </c>
    </row>
    <row r="678" spans="5:29" hidden="1" outlineLevel="1">
      <c r="F678" s="61" t="str">
        <f>F680</f>
        <v>PROD_ENERGY</v>
      </c>
      <c r="G678" s="20" t="str">
        <f>$G$13</f>
        <v>ENERGY</v>
      </c>
      <c r="H678" s="24">
        <f t="shared" si="298"/>
        <v>0</v>
      </c>
      <c r="I678" s="25">
        <f>VLOOKUP(CONCATENATE($F678," ",$G678),AllocFactorMatrix,(I$4+1),FALSE)*$E680</f>
        <v>0</v>
      </c>
      <c r="J678" s="25">
        <f>VLOOKUP(CONCATENATE($F678," ",$G678),AllocFactorMatrix,(J$4+1),FALSE)*$E680</f>
        <v>0</v>
      </c>
      <c r="K678" s="25">
        <f>VLOOKUP(CONCATENATE($F678," ",$G678),AllocFactorMatrix,(K$4+1),FALSE)*$E680</f>
        <v>0</v>
      </c>
      <c r="L678" s="25">
        <f>VLOOKUP(CONCATENATE($F678," ",$G678),AllocFactorMatrix,(L$4+1),FALSE)*$E680</f>
        <v>0</v>
      </c>
      <c r="M678" s="25">
        <f t="shared" si="323"/>
        <v>0</v>
      </c>
      <c r="N678" s="25">
        <f>VLOOKUP(CONCATENATE($F678," ",$G678),AllocFactorMatrix,(N$4+1),FALSE)*$E680</f>
        <v>0</v>
      </c>
      <c r="O678" s="25">
        <f>VLOOKUP(CONCATENATE($F678," ",$G678),AllocFactorMatrix,(O$4+1),FALSE)*$E680</f>
        <v>0</v>
      </c>
      <c r="P678" s="25">
        <f>VLOOKUP(CONCATENATE($F678," ",$G678),AllocFactorMatrix,(P$4+1),FALSE)*$E680</f>
        <v>0</v>
      </c>
      <c r="Q678" s="25">
        <f>VLOOKUP(CONCATENATE($F678," ",$G678),AllocFactorMatrix,(Q$4+1),FALSE)*$E680</f>
        <v>0</v>
      </c>
      <c r="R678" s="25">
        <f t="shared" si="325"/>
        <v>0</v>
      </c>
      <c r="S678" s="25">
        <f>VLOOKUP(CONCATENATE($F678," ",$G678),AllocFactorMatrix,(S$4+1),FALSE)*$E680</f>
        <v>0</v>
      </c>
      <c r="T678" s="25">
        <f>VLOOKUP(CONCATENATE($F678," ",$G678),AllocFactorMatrix,(T$4+1),FALSE)*$E680</f>
        <v>0</v>
      </c>
      <c r="U678" s="25">
        <f>VLOOKUP(CONCATENATE($F678," ",$G678),AllocFactorMatrix,(U$4+1),FALSE)*$E680</f>
        <v>0</v>
      </c>
      <c r="V678" s="25">
        <f>VLOOKUP(CONCATENATE($F678," ",$G678),AllocFactorMatrix,(V$4+1),FALSE)*$E680</f>
        <v>0</v>
      </c>
      <c r="W678" s="25">
        <f t="shared" si="326"/>
        <v>0</v>
      </c>
      <c r="X678" s="25">
        <f>VLOOKUP(CONCATENATE($F678," ",$G678),AllocFactorMatrix,(X$4+1),FALSE)*$E680</f>
        <v>0</v>
      </c>
      <c r="Y678" s="25">
        <f>VLOOKUP(CONCATENATE($F678," ",$G678),AllocFactorMatrix,(Y$4+1),FALSE)*$E680</f>
        <v>0</v>
      </c>
      <c r="Z678" s="25">
        <f t="shared" si="324"/>
        <v>0</v>
      </c>
      <c r="AA678" s="25">
        <f>VLOOKUP(CONCATENATE($F678," ",$G678),AllocFactorMatrix,(AA$4+1),FALSE)*$E680</f>
        <v>0</v>
      </c>
      <c r="AB678" s="25">
        <f>VLOOKUP(CONCATENATE($F678," ",$G678),AllocFactorMatrix,(AB$4+1),FALSE)*$E680</f>
        <v>0</v>
      </c>
      <c r="AC678" s="25">
        <f>VLOOKUP(CONCATENATE($F678," ",$G678),AllocFactorMatrix,(AC$4+1),FALSE)*$E680</f>
        <v>0</v>
      </c>
    </row>
    <row r="679" spans="5:29" hidden="1" outlineLevel="1">
      <c r="F679" s="61" t="str">
        <f>F680</f>
        <v>PROD_ENERGY</v>
      </c>
      <c r="G679" s="20" t="str">
        <f>$G$14</f>
        <v>CUSTOMER</v>
      </c>
      <c r="H679" s="24">
        <f t="shared" si="298"/>
        <v>0</v>
      </c>
      <c r="I679" s="25">
        <f>VLOOKUP(CONCATENATE($F679," ",$G679),AllocFactorMatrix,(I$4+1),FALSE)*$E680</f>
        <v>0</v>
      </c>
      <c r="J679" s="25">
        <f>VLOOKUP(CONCATENATE($F679," ",$G679),AllocFactorMatrix,(J$4+1),FALSE)*$E680</f>
        <v>0</v>
      </c>
      <c r="K679" s="25">
        <f>VLOOKUP(CONCATENATE($F679," ",$G679),AllocFactorMatrix,(K$4+1),FALSE)*$E680</f>
        <v>0</v>
      </c>
      <c r="L679" s="25">
        <f>VLOOKUP(CONCATENATE($F679," ",$G679),AllocFactorMatrix,(L$4+1),FALSE)*$E680</f>
        <v>0</v>
      </c>
      <c r="M679" s="25">
        <f t="shared" si="323"/>
        <v>0</v>
      </c>
      <c r="N679" s="25">
        <f>VLOOKUP(CONCATENATE($F679," ",$G679),AllocFactorMatrix,(N$4+1),FALSE)*$E680</f>
        <v>0</v>
      </c>
      <c r="O679" s="25">
        <f>VLOOKUP(CONCATENATE($F679," ",$G679),AllocFactorMatrix,(O$4+1),FALSE)*$E680</f>
        <v>0</v>
      </c>
      <c r="P679" s="25">
        <f>VLOOKUP(CONCATENATE($F679," ",$G679),AllocFactorMatrix,(P$4+1),FALSE)*$E680</f>
        <v>0</v>
      </c>
      <c r="Q679" s="25">
        <f>VLOOKUP(CONCATENATE($F679," ",$G679),AllocFactorMatrix,(Q$4+1),FALSE)*$E680</f>
        <v>0</v>
      </c>
      <c r="R679" s="25">
        <f t="shared" si="325"/>
        <v>0</v>
      </c>
      <c r="S679" s="25">
        <f>VLOOKUP(CONCATENATE($F679," ",$G679),AllocFactorMatrix,(S$4+1),FALSE)*$E680</f>
        <v>0</v>
      </c>
      <c r="T679" s="25">
        <f>VLOOKUP(CONCATENATE($F679," ",$G679),AllocFactorMatrix,(T$4+1),FALSE)*$E680</f>
        <v>0</v>
      </c>
      <c r="U679" s="25">
        <f>VLOOKUP(CONCATENATE($F679," ",$G679),AllocFactorMatrix,(U$4+1),FALSE)*$E680</f>
        <v>0</v>
      </c>
      <c r="V679" s="25">
        <f>VLOOKUP(CONCATENATE($F679," ",$G679),AllocFactorMatrix,(V$4+1),FALSE)*$E680</f>
        <v>0</v>
      </c>
      <c r="W679" s="25">
        <f t="shared" si="326"/>
        <v>0</v>
      </c>
      <c r="X679" s="25">
        <f>VLOOKUP(CONCATENATE($F679," ",$G679),AllocFactorMatrix,(X$4+1),FALSE)*$E680</f>
        <v>0</v>
      </c>
      <c r="Y679" s="25">
        <f>VLOOKUP(CONCATENATE($F679," ",$G679),AllocFactorMatrix,(Y$4+1),FALSE)*$E680</f>
        <v>0</v>
      </c>
      <c r="Z679" s="25">
        <f t="shared" si="324"/>
        <v>0</v>
      </c>
      <c r="AA679" s="25">
        <f>VLOOKUP(CONCATENATE($F679," ",$G679),AllocFactorMatrix,(AA$4+1),FALSE)*$E680</f>
        <v>0</v>
      </c>
      <c r="AB679" s="25">
        <f>VLOOKUP(CONCATENATE($F679," ",$G679),AllocFactorMatrix,(AB$4+1),FALSE)*$E680</f>
        <v>0</v>
      </c>
      <c r="AC679" s="25">
        <f>VLOOKUP(CONCATENATE($F679," ",$G679),AllocFactorMatrix,(AC$4+1),FALSE)*$E680</f>
        <v>0</v>
      </c>
    </row>
    <row r="680" spans="5:29" collapsed="1">
      <c r="E680" s="22">
        <v>0</v>
      </c>
      <c r="F680" s="61" t="str">
        <f>+F2257</f>
        <v>PROD_ENERGY</v>
      </c>
      <c r="G680" s="20" t="str">
        <f>$G$15</f>
        <v>TOTAL</v>
      </c>
      <c r="H680" s="24">
        <f t="shared" si="298"/>
        <v>0</v>
      </c>
      <c r="I680" s="25">
        <f>VLOOKUP(CONCATENATE($F680," ",$G680),AllocFactorMatrix,(I$4+1),FALSE)*$E680</f>
        <v>0</v>
      </c>
      <c r="J680" s="25">
        <f>VLOOKUP(CONCATENATE($F680," ",$G680),AllocFactorMatrix,(J$4+1),FALSE)*$E680</f>
        <v>0</v>
      </c>
      <c r="K680" s="25">
        <f>VLOOKUP(CONCATENATE($F680," ",$G680),AllocFactorMatrix,(K$4+1),FALSE)*$E680</f>
        <v>0</v>
      </c>
      <c r="L680" s="25">
        <f>VLOOKUP(CONCATENATE($F680," ",$G680),AllocFactorMatrix,(L$4+1),FALSE)*$E680</f>
        <v>0</v>
      </c>
      <c r="M680" s="25">
        <f t="shared" si="323"/>
        <v>0</v>
      </c>
      <c r="N680" s="25">
        <f>VLOOKUP(CONCATENATE($F680," ",$G680),AllocFactorMatrix,(N$4+1),FALSE)*$E680</f>
        <v>0</v>
      </c>
      <c r="O680" s="25">
        <f>VLOOKUP(CONCATENATE($F680," ",$G680),AllocFactorMatrix,(O$4+1),FALSE)*$E680</f>
        <v>0</v>
      </c>
      <c r="P680" s="25">
        <f>VLOOKUP(CONCATENATE($F680," ",$G680),AllocFactorMatrix,(P$4+1),FALSE)*$E680</f>
        <v>0</v>
      </c>
      <c r="Q680" s="25">
        <f>VLOOKUP(CONCATENATE($F680," ",$G680),AllocFactorMatrix,(Q$4+1),FALSE)*$E680</f>
        <v>0</v>
      </c>
      <c r="R680" s="25">
        <f t="shared" si="325"/>
        <v>0</v>
      </c>
      <c r="S680" s="25">
        <f>VLOOKUP(CONCATENATE($F680," ",$G680),AllocFactorMatrix,(S$4+1),FALSE)*$E680</f>
        <v>0</v>
      </c>
      <c r="T680" s="25">
        <f>VLOOKUP(CONCATENATE($F680," ",$G680),AllocFactorMatrix,(T$4+1),FALSE)*$E680</f>
        <v>0</v>
      </c>
      <c r="U680" s="25">
        <f>VLOOKUP(CONCATENATE($F680," ",$G680),AllocFactorMatrix,(U$4+1),FALSE)*$E680</f>
        <v>0</v>
      </c>
      <c r="V680" s="25">
        <f>VLOOKUP(CONCATENATE($F680," ",$G680),AllocFactorMatrix,(V$4+1),FALSE)*$E680</f>
        <v>0</v>
      </c>
      <c r="W680" s="25">
        <f t="shared" si="326"/>
        <v>0</v>
      </c>
      <c r="X680" s="25">
        <f>VLOOKUP(CONCATENATE($F680," ",$G680),AllocFactorMatrix,(X$4+1),FALSE)*$E680</f>
        <v>0</v>
      </c>
      <c r="Y680" s="25">
        <f>VLOOKUP(CONCATENATE($F680," ",$G680),AllocFactorMatrix,(Y$4+1),FALSE)*$E680</f>
        <v>0</v>
      </c>
      <c r="Z680" s="25">
        <f t="shared" si="324"/>
        <v>0</v>
      </c>
      <c r="AA680" s="25">
        <f>VLOOKUP(CONCATENATE($F680," ",$G680),AllocFactorMatrix,(AA$4+1),FALSE)*$E680</f>
        <v>0</v>
      </c>
      <c r="AB680" s="25">
        <f>VLOOKUP(CONCATENATE($F680," ",$G680),AllocFactorMatrix,(AB$4+1),FALSE)*$E680</f>
        <v>0</v>
      </c>
      <c r="AC680" s="25">
        <f>VLOOKUP(CONCATENATE($F680," ",$G680),AllocFactorMatrix,(AC$4+1),FALSE)*$E680</f>
        <v>0</v>
      </c>
    </row>
    <row r="681" spans="5:29" hidden="1" outlineLevel="1">
      <c r="F681" s="61" t="str">
        <f>F688</f>
        <v>PROD_ENERGY</v>
      </c>
      <c r="G681" s="20" t="str">
        <f>$G$8</f>
        <v>PRODUCTION</v>
      </c>
      <c r="H681" s="24">
        <f t="shared" si="298"/>
        <v>0</v>
      </c>
      <c r="I681" s="25">
        <f>VLOOKUP(CONCATENATE($F681," ",$G681),AllocFactorMatrix,(I$4+1),FALSE)*$E688</f>
        <v>0</v>
      </c>
      <c r="J681" s="25">
        <f>VLOOKUP(CONCATENATE($F681," ",$G681),AllocFactorMatrix,(J$4+1),FALSE)*$E688</f>
        <v>0</v>
      </c>
      <c r="K681" s="25">
        <f>VLOOKUP(CONCATENATE($F681," ",$G681),AllocFactorMatrix,(K$4+1),FALSE)*$E688</f>
        <v>0</v>
      </c>
      <c r="L681" s="25">
        <f>VLOOKUP(CONCATENATE($F681," ",$G681),AllocFactorMatrix,(L$4+1),FALSE)*$E688</f>
        <v>0</v>
      </c>
      <c r="M681" s="25">
        <f t="shared" ref="M681:M688" si="327">SUBTOTAL(9,J681:L681)</f>
        <v>0</v>
      </c>
      <c r="N681" s="25">
        <f>VLOOKUP(CONCATENATE($F681," ",$G681),AllocFactorMatrix,(N$4+1),FALSE)*$E688</f>
        <v>0</v>
      </c>
      <c r="O681" s="25">
        <f>VLOOKUP(CONCATENATE($F681," ",$G681),AllocFactorMatrix,(O$4+1),FALSE)*$E688</f>
        <v>0</v>
      </c>
      <c r="P681" s="25">
        <f>VLOOKUP(CONCATENATE($F681," ",$G681),AllocFactorMatrix,(P$4+1),FALSE)*$E688</f>
        <v>0</v>
      </c>
      <c r="Q681" s="25">
        <f>VLOOKUP(CONCATENATE($F681," ",$G681),AllocFactorMatrix,(Q$4+1),FALSE)*$E688</f>
        <v>0</v>
      </c>
      <c r="R681" s="25">
        <f>SUBTOTAL(9,N681:Q681)</f>
        <v>0</v>
      </c>
      <c r="S681" s="25">
        <f>VLOOKUP(CONCATENATE($F681," ",$G681),AllocFactorMatrix,(S$4+1),FALSE)*$E688</f>
        <v>0</v>
      </c>
      <c r="T681" s="25">
        <f>VLOOKUP(CONCATENATE($F681," ",$G681),AllocFactorMatrix,(T$4+1),FALSE)*$E688</f>
        <v>0</v>
      </c>
      <c r="U681" s="25">
        <f>VLOOKUP(CONCATENATE($F681," ",$G681),AllocFactorMatrix,(U$4+1),FALSE)*$E688</f>
        <v>0</v>
      </c>
      <c r="V681" s="25">
        <f>VLOOKUP(CONCATENATE($F681," ",$G681),AllocFactorMatrix,(V$4+1),FALSE)*$E688</f>
        <v>0</v>
      </c>
      <c r="W681" s="25">
        <f>SUBTOTAL(9,S681:V681)</f>
        <v>0</v>
      </c>
      <c r="X681" s="25">
        <f>VLOOKUP(CONCATENATE($F681," ",$G681),AllocFactorMatrix,(X$4+1),FALSE)*$E688</f>
        <v>0</v>
      </c>
      <c r="Y681" s="25">
        <f>VLOOKUP(CONCATENATE($F681," ",$G681),AllocFactorMatrix,(Y$4+1),FALSE)*$E688</f>
        <v>0</v>
      </c>
      <c r="Z681" s="25">
        <f t="shared" ref="Z681:Z688" si="328">SUBTOTAL(9,X681:Y681)</f>
        <v>0</v>
      </c>
      <c r="AA681" s="25">
        <f>VLOOKUP(CONCATENATE($F681," ",$G681),AllocFactorMatrix,(AA$4+1),FALSE)*$E688</f>
        <v>0</v>
      </c>
      <c r="AB681" s="25">
        <f>VLOOKUP(CONCATENATE($F681," ",$G681),AllocFactorMatrix,(AB$4+1),FALSE)*$E688</f>
        <v>0</v>
      </c>
      <c r="AC681" s="25">
        <f>VLOOKUP(CONCATENATE($F681," ",$G681),AllocFactorMatrix,(AC$4+1),FALSE)*$E688</f>
        <v>0</v>
      </c>
    </row>
    <row r="682" spans="5:29" hidden="1" outlineLevel="1">
      <c r="F682" s="61" t="str">
        <f>F688</f>
        <v>PROD_ENERGY</v>
      </c>
      <c r="G682" s="20" t="str">
        <f>$G$9</f>
        <v>BULKTRAN</v>
      </c>
      <c r="H682" s="24">
        <f t="shared" si="298"/>
        <v>0</v>
      </c>
      <c r="I682" s="25">
        <f>VLOOKUP(CONCATENATE($F682," ",$G682),AllocFactorMatrix,(I$4+1),FALSE)*$E688</f>
        <v>0</v>
      </c>
      <c r="J682" s="25">
        <f>VLOOKUP(CONCATENATE($F682," ",$G682),AllocFactorMatrix,(J$4+1),FALSE)*$E688</f>
        <v>0</v>
      </c>
      <c r="K682" s="25">
        <f>VLOOKUP(CONCATENATE($F682," ",$G682),AllocFactorMatrix,(K$4+1),FALSE)*$E688</f>
        <v>0</v>
      </c>
      <c r="L682" s="25">
        <f>VLOOKUP(CONCATENATE($F682," ",$G682),AllocFactorMatrix,(L$4+1),FALSE)*$E688</f>
        <v>0</v>
      </c>
      <c r="M682" s="25">
        <f t="shared" si="327"/>
        <v>0</v>
      </c>
      <c r="N682" s="25">
        <f>VLOOKUP(CONCATENATE($F682," ",$G682),AllocFactorMatrix,(N$4+1),FALSE)*$E688</f>
        <v>0</v>
      </c>
      <c r="O682" s="25">
        <f>VLOOKUP(CONCATENATE($F682," ",$G682),AllocFactorMatrix,(O$4+1),FALSE)*$E688</f>
        <v>0</v>
      </c>
      <c r="P682" s="25">
        <f>VLOOKUP(CONCATENATE($F682," ",$G682),AllocFactorMatrix,(P$4+1),FALSE)*$E688</f>
        <v>0</v>
      </c>
      <c r="Q682" s="25">
        <f>VLOOKUP(CONCATENATE($F682," ",$G682),AllocFactorMatrix,(Q$4+1),FALSE)*$E688</f>
        <v>0</v>
      </c>
      <c r="R682" s="25">
        <f t="shared" ref="R682:R688" si="329">SUBTOTAL(9,N682:Q682)</f>
        <v>0</v>
      </c>
      <c r="S682" s="25">
        <f>VLOOKUP(CONCATENATE($F682," ",$G682),AllocFactorMatrix,(S$4+1),FALSE)*$E688</f>
        <v>0</v>
      </c>
      <c r="T682" s="25">
        <f>VLOOKUP(CONCATENATE($F682," ",$G682),AllocFactorMatrix,(T$4+1),FALSE)*$E688</f>
        <v>0</v>
      </c>
      <c r="U682" s="25">
        <f>VLOOKUP(CONCATENATE($F682," ",$G682),AllocFactorMatrix,(U$4+1),FALSE)*$E688</f>
        <v>0</v>
      </c>
      <c r="V682" s="25">
        <f>VLOOKUP(CONCATENATE($F682," ",$G682),AllocFactorMatrix,(V$4+1),FALSE)*$E688</f>
        <v>0</v>
      </c>
      <c r="W682" s="25">
        <f t="shared" ref="W682:W688" si="330">SUBTOTAL(9,S682:V682)</f>
        <v>0</v>
      </c>
      <c r="X682" s="25">
        <f>VLOOKUP(CONCATENATE($F682," ",$G682),AllocFactorMatrix,(X$4+1),FALSE)*$E688</f>
        <v>0</v>
      </c>
      <c r="Y682" s="25">
        <f>VLOOKUP(CONCATENATE($F682," ",$G682),AllocFactorMatrix,(Y$4+1),FALSE)*$E688</f>
        <v>0</v>
      </c>
      <c r="Z682" s="25">
        <f t="shared" si="328"/>
        <v>0</v>
      </c>
      <c r="AA682" s="25">
        <f>VLOOKUP(CONCATENATE($F682," ",$G682),AllocFactorMatrix,(AA$4+1),FALSE)*$E688</f>
        <v>0</v>
      </c>
      <c r="AB682" s="25">
        <f>VLOOKUP(CONCATENATE($F682," ",$G682),AllocFactorMatrix,(AB$4+1),FALSE)*$E688</f>
        <v>0</v>
      </c>
      <c r="AC682" s="25">
        <f>VLOOKUP(CONCATENATE($F682," ",$G682),AllocFactorMatrix,(AC$4+1),FALSE)*$E688</f>
        <v>0</v>
      </c>
    </row>
    <row r="683" spans="5:29" hidden="1" outlineLevel="1">
      <c r="F683" s="61" t="str">
        <f>F688</f>
        <v>PROD_ENERGY</v>
      </c>
      <c r="G683" s="20" t="str">
        <f>$G$10</f>
        <v>SUBTRAN</v>
      </c>
      <c r="H683" s="24">
        <f t="shared" si="298"/>
        <v>0</v>
      </c>
      <c r="I683" s="25">
        <f>VLOOKUP(CONCATENATE($F683," ",$G683),AllocFactorMatrix,(I$4+1),FALSE)*$E688</f>
        <v>0</v>
      </c>
      <c r="J683" s="25">
        <f>VLOOKUP(CONCATENATE($F683," ",$G683),AllocFactorMatrix,(J$4+1),FALSE)*$E688</f>
        <v>0</v>
      </c>
      <c r="K683" s="25">
        <f>VLOOKUP(CONCATENATE($F683," ",$G683),AllocFactorMatrix,(K$4+1),FALSE)*$E688</f>
        <v>0</v>
      </c>
      <c r="L683" s="25">
        <f>VLOOKUP(CONCATENATE($F683," ",$G683),AllocFactorMatrix,(L$4+1),FALSE)*$E688</f>
        <v>0</v>
      </c>
      <c r="M683" s="25">
        <f t="shared" si="327"/>
        <v>0</v>
      </c>
      <c r="N683" s="25">
        <f>VLOOKUP(CONCATENATE($F683," ",$G683),AllocFactorMatrix,(N$4+1),FALSE)*$E688</f>
        <v>0</v>
      </c>
      <c r="O683" s="25">
        <f>VLOOKUP(CONCATENATE($F683," ",$G683),AllocFactorMatrix,(O$4+1),FALSE)*$E688</f>
        <v>0</v>
      </c>
      <c r="P683" s="25">
        <f>VLOOKUP(CONCATENATE($F683," ",$G683),AllocFactorMatrix,(P$4+1),FALSE)*$E688</f>
        <v>0</v>
      </c>
      <c r="Q683" s="25">
        <f>VLOOKUP(CONCATENATE($F683," ",$G683),AllocFactorMatrix,(Q$4+1),FALSE)*$E688</f>
        <v>0</v>
      </c>
      <c r="R683" s="25">
        <f t="shared" si="329"/>
        <v>0</v>
      </c>
      <c r="S683" s="25">
        <f>VLOOKUP(CONCATENATE($F683," ",$G683),AllocFactorMatrix,(S$4+1),FALSE)*$E688</f>
        <v>0</v>
      </c>
      <c r="T683" s="25">
        <f>VLOOKUP(CONCATENATE($F683," ",$G683),AllocFactorMatrix,(T$4+1),FALSE)*$E688</f>
        <v>0</v>
      </c>
      <c r="U683" s="25">
        <f>VLOOKUP(CONCATENATE($F683," ",$G683),AllocFactorMatrix,(U$4+1),FALSE)*$E688</f>
        <v>0</v>
      </c>
      <c r="V683" s="25">
        <f>VLOOKUP(CONCATENATE($F683," ",$G683),AllocFactorMatrix,(V$4+1),FALSE)*$E688</f>
        <v>0</v>
      </c>
      <c r="W683" s="25">
        <f t="shared" si="330"/>
        <v>0</v>
      </c>
      <c r="X683" s="25">
        <f>VLOOKUP(CONCATENATE($F683," ",$G683),AllocFactorMatrix,(X$4+1),FALSE)*$E688</f>
        <v>0</v>
      </c>
      <c r="Y683" s="25">
        <f>VLOOKUP(CONCATENATE($F683," ",$G683),AllocFactorMatrix,(Y$4+1),FALSE)*$E688</f>
        <v>0</v>
      </c>
      <c r="Z683" s="25">
        <f t="shared" si="328"/>
        <v>0</v>
      </c>
      <c r="AA683" s="25">
        <f>VLOOKUP(CONCATENATE($F683," ",$G683),AllocFactorMatrix,(AA$4+1),FALSE)*$E688</f>
        <v>0</v>
      </c>
      <c r="AB683" s="25">
        <f>VLOOKUP(CONCATENATE($F683," ",$G683),AllocFactorMatrix,(AB$4+1),FALSE)*$E688</f>
        <v>0</v>
      </c>
      <c r="AC683" s="25">
        <f>VLOOKUP(CONCATENATE($F683," ",$G683),AllocFactorMatrix,(AC$4+1),FALSE)*$E688</f>
        <v>0</v>
      </c>
    </row>
    <row r="684" spans="5:29" hidden="1" outlineLevel="1">
      <c r="F684" s="61" t="str">
        <f>F688</f>
        <v>PROD_ENERGY</v>
      </c>
      <c r="G684" s="20" t="str">
        <f>$G$11</f>
        <v>DISTPRI</v>
      </c>
      <c r="H684" s="24">
        <f t="shared" si="298"/>
        <v>0</v>
      </c>
      <c r="I684" s="25">
        <f>VLOOKUP(CONCATENATE($F684," ",$G684),AllocFactorMatrix,(I$4+1),FALSE)*$E688</f>
        <v>0</v>
      </c>
      <c r="J684" s="25">
        <f>VLOOKUP(CONCATENATE($F684," ",$G684),AllocFactorMatrix,(J$4+1),FALSE)*$E688</f>
        <v>0</v>
      </c>
      <c r="K684" s="25">
        <f>VLOOKUP(CONCATENATE($F684," ",$G684),AllocFactorMatrix,(K$4+1),FALSE)*$E688</f>
        <v>0</v>
      </c>
      <c r="L684" s="25">
        <f>VLOOKUP(CONCATENATE($F684," ",$G684),AllocFactorMatrix,(L$4+1),FALSE)*$E688</f>
        <v>0</v>
      </c>
      <c r="M684" s="25">
        <f t="shared" si="327"/>
        <v>0</v>
      </c>
      <c r="N684" s="25">
        <f>VLOOKUP(CONCATENATE($F684," ",$G684),AllocFactorMatrix,(N$4+1),FALSE)*$E688</f>
        <v>0</v>
      </c>
      <c r="O684" s="25">
        <f>VLOOKUP(CONCATENATE($F684," ",$G684),AllocFactorMatrix,(O$4+1),FALSE)*$E688</f>
        <v>0</v>
      </c>
      <c r="P684" s="25">
        <f>VLOOKUP(CONCATENATE($F684," ",$G684),AllocFactorMatrix,(P$4+1),FALSE)*$E688</f>
        <v>0</v>
      </c>
      <c r="Q684" s="25">
        <f>VLOOKUP(CONCATENATE($F684," ",$G684),AllocFactorMatrix,(Q$4+1),FALSE)*$E688</f>
        <v>0</v>
      </c>
      <c r="R684" s="25">
        <f t="shared" si="329"/>
        <v>0</v>
      </c>
      <c r="S684" s="25">
        <f>VLOOKUP(CONCATENATE($F684," ",$G684),AllocFactorMatrix,(S$4+1),FALSE)*$E688</f>
        <v>0</v>
      </c>
      <c r="T684" s="25">
        <f>VLOOKUP(CONCATENATE($F684," ",$G684),AllocFactorMatrix,(T$4+1),FALSE)*$E688</f>
        <v>0</v>
      </c>
      <c r="U684" s="25">
        <f>VLOOKUP(CONCATENATE($F684," ",$G684),AllocFactorMatrix,(U$4+1),FALSE)*$E688</f>
        <v>0</v>
      </c>
      <c r="V684" s="25">
        <f>VLOOKUP(CONCATENATE($F684," ",$G684),AllocFactorMatrix,(V$4+1),FALSE)*$E688</f>
        <v>0</v>
      </c>
      <c r="W684" s="25">
        <f t="shared" si="330"/>
        <v>0</v>
      </c>
      <c r="X684" s="25">
        <f>VLOOKUP(CONCATENATE($F684," ",$G684),AllocFactorMatrix,(X$4+1),FALSE)*$E688</f>
        <v>0</v>
      </c>
      <c r="Y684" s="25">
        <f>VLOOKUP(CONCATENATE($F684," ",$G684),AllocFactorMatrix,(Y$4+1),FALSE)*$E688</f>
        <v>0</v>
      </c>
      <c r="Z684" s="25">
        <f t="shared" si="328"/>
        <v>0</v>
      </c>
      <c r="AA684" s="25">
        <f>VLOOKUP(CONCATENATE($F684," ",$G684),AllocFactorMatrix,(AA$4+1),FALSE)*$E688</f>
        <v>0</v>
      </c>
      <c r="AB684" s="25">
        <f>VLOOKUP(CONCATENATE($F684," ",$G684),AllocFactorMatrix,(AB$4+1),FALSE)*$E688</f>
        <v>0</v>
      </c>
      <c r="AC684" s="25">
        <f>VLOOKUP(CONCATENATE($F684," ",$G684),AllocFactorMatrix,(AC$4+1),FALSE)*$E688</f>
        <v>0</v>
      </c>
    </row>
    <row r="685" spans="5:29" hidden="1" outlineLevel="1">
      <c r="F685" s="61" t="str">
        <f>F688</f>
        <v>PROD_ENERGY</v>
      </c>
      <c r="G685" s="20" t="str">
        <f>$G$12</f>
        <v>DISTSEC</v>
      </c>
      <c r="H685" s="24">
        <f t="shared" si="298"/>
        <v>0</v>
      </c>
      <c r="I685" s="25">
        <f>VLOOKUP(CONCATENATE($F685," ",$G685),AllocFactorMatrix,(I$4+1),FALSE)*$E688</f>
        <v>0</v>
      </c>
      <c r="J685" s="25">
        <f>VLOOKUP(CONCATENATE($F685," ",$G685),AllocFactorMatrix,(J$4+1),FALSE)*$E688</f>
        <v>0</v>
      </c>
      <c r="K685" s="25">
        <f>VLOOKUP(CONCATENATE($F685," ",$G685),AllocFactorMatrix,(K$4+1),FALSE)*$E688</f>
        <v>0</v>
      </c>
      <c r="L685" s="25">
        <f>VLOOKUP(CONCATENATE($F685," ",$G685),AllocFactorMatrix,(L$4+1),FALSE)*$E688</f>
        <v>0</v>
      </c>
      <c r="M685" s="25">
        <f t="shared" si="327"/>
        <v>0</v>
      </c>
      <c r="N685" s="25">
        <f>VLOOKUP(CONCATENATE($F685," ",$G685),AllocFactorMatrix,(N$4+1),FALSE)*$E688</f>
        <v>0</v>
      </c>
      <c r="O685" s="25">
        <f>VLOOKUP(CONCATENATE($F685," ",$G685),AllocFactorMatrix,(O$4+1),FALSE)*$E688</f>
        <v>0</v>
      </c>
      <c r="P685" s="25">
        <f>VLOOKUP(CONCATENATE($F685," ",$G685),AllocFactorMatrix,(P$4+1),FALSE)*$E688</f>
        <v>0</v>
      </c>
      <c r="Q685" s="25">
        <f>VLOOKUP(CONCATENATE($F685," ",$G685),AllocFactorMatrix,(Q$4+1),FALSE)*$E688</f>
        <v>0</v>
      </c>
      <c r="R685" s="25">
        <f t="shared" si="329"/>
        <v>0</v>
      </c>
      <c r="S685" s="25">
        <f>VLOOKUP(CONCATENATE($F685," ",$G685),AllocFactorMatrix,(S$4+1),FALSE)*$E688</f>
        <v>0</v>
      </c>
      <c r="T685" s="25">
        <f>VLOOKUP(CONCATENATE($F685," ",$G685),AllocFactorMatrix,(T$4+1),FALSE)*$E688</f>
        <v>0</v>
      </c>
      <c r="U685" s="25">
        <f>VLOOKUP(CONCATENATE($F685," ",$G685),AllocFactorMatrix,(U$4+1),FALSE)*$E688</f>
        <v>0</v>
      </c>
      <c r="V685" s="25">
        <f>VLOOKUP(CONCATENATE($F685," ",$G685),AllocFactorMatrix,(V$4+1),FALSE)*$E688</f>
        <v>0</v>
      </c>
      <c r="W685" s="25">
        <f t="shared" si="330"/>
        <v>0</v>
      </c>
      <c r="X685" s="25">
        <f>VLOOKUP(CONCATENATE($F685," ",$G685),AllocFactorMatrix,(X$4+1),FALSE)*$E688</f>
        <v>0</v>
      </c>
      <c r="Y685" s="25">
        <f>VLOOKUP(CONCATENATE($F685," ",$G685),AllocFactorMatrix,(Y$4+1),FALSE)*$E688</f>
        <v>0</v>
      </c>
      <c r="Z685" s="25">
        <f t="shared" si="328"/>
        <v>0</v>
      </c>
      <c r="AA685" s="25">
        <f>VLOOKUP(CONCATENATE($F685," ",$G685),AllocFactorMatrix,(AA$4+1),FALSE)*$E688</f>
        <v>0</v>
      </c>
      <c r="AB685" s="25">
        <f>VLOOKUP(CONCATENATE($F685," ",$G685),AllocFactorMatrix,(AB$4+1),FALSE)*$E688</f>
        <v>0</v>
      </c>
      <c r="AC685" s="25">
        <f>VLOOKUP(CONCATENATE($F685," ",$G685),AllocFactorMatrix,(AC$4+1),FALSE)*$E688</f>
        <v>0</v>
      </c>
    </row>
    <row r="686" spans="5:29" hidden="1" outlineLevel="1">
      <c r="F686" s="61" t="str">
        <f>F688</f>
        <v>PROD_ENERGY</v>
      </c>
      <c r="G686" s="20" t="str">
        <f>$G$13</f>
        <v>ENERGY</v>
      </c>
      <c r="H686" s="24">
        <f t="shared" si="298"/>
        <v>0</v>
      </c>
      <c r="I686" s="25">
        <f>VLOOKUP(CONCATENATE($F686," ",$G686),AllocFactorMatrix,(I$4+1),FALSE)*$E688</f>
        <v>0</v>
      </c>
      <c r="J686" s="25">
        <f>VLOOKUP(CONCATENATE($F686," ",$G686),AllocFactorMatrix,(J$4+1),FALSE)*$E688</f>
        <v>0</v>
      </c>
      <c r="K686" s="25">
        <f>VLOOKUP(CONCATENATE($F686," ",$G686),AllocFactorMatrix,(K$4+1),FALSE)*$E688</f>
        <v>0</v>
      </c>
      <c r="L686" s="25">
        <f>VLOOKUP(CONCATENATE($F686," ",$G686),AllocFactorMatrix,(L$4+1),FALSE)*$E688</f>
        <v>0</v>
      </c>
      <c r="M686" s="25">
        <f t="shared" si="327"/>
        <v>0</v>
      </c>
      <c r="N686" s="25">
        <f>VLOOKUP(CONCATENATE($F686," ",$G686),AllocFactorMatrix,(N$4+1),FALSE)*$E688</f>
        <v>0</v>
      </c>
      <c r="O686" s="25">
        <f>VLOOKUP(CONCATENATE($F686," ",$G686),AllocFactorMatrix,(O$4+1),FALSE)*$E688</f>
        <v>0</v>
      </c>
      <c r="P686" s="25">
        <f>VLOOKUP(CONCATENATE($F686," ",$G686),AllocFactorMatrix,(P$4+1),FALSE)*$E688</f>
        <v>0</v>
      </c>
      <c r="Q686" s="25">
        <f>VLOOKUP(CONCATENATE($F686," ",$G686),AllocFactorMatrix,(Q$4+1),FALSE)*$E688</f>
        <v>0</v>
      </c>
      <c r="R686" s="25">
        <f t="shared" si="329"/>
        <v>0</v>
      </c>
      <c r="S686" s="25">
        <f>VLOOKUP(CONCATENATE($F686," ",$G686),AllocFactorMatrix,(S$4+1),FALSE)*$E688</f>
        <v>0</v>
      </c>
      <c r="T686" s="25">
        <f>VLOOKUP(CONCATENATE($F686," ",$G686),AllocFactorMatrix,(T$4+1),FALSE)*$E688</f>
        <v>0</v>
      </c>
      <c r="U686" s="25">
        <f>VLOOKUP(CONCATENATE($F686," ",$G686),AllocFactorMatrix,(U$4+1),FALSE)*$E688</f>
        <v>0</v>
      </c>
      <c r="V686" s="25">
        <f>VLOOKUP(CONCATENATE($F686," ",$G686),AllocFactorMatrix,(V$4+1),FALSE)*$E688</f>
        <v>0</v>
      </c>
      <c r="W686" s="25">
        <f t="shared" si="330"/>
        <v>0</v>
      </c>
      <c r="X686" s="25">
        <f>VLOOKUP(CONCATENATE($F686," ",$G686),AllocFactorMatrix,(X$4+1),FALSE)*$E688</f>
        <v>0</v>
      </c>
      <c r="Y686" s="25">
        <f>VLOOKUP(CONCATENATE($F686," ",$G686),AllocFactorMatrix,(Y$4+1),FALSE)*$E688</f>
        <v>0</v>
      </c>
      <c r="Z686" s="25">
        <f t="shared" si="328"/>
        <v>0</v>
      </c>
      <c r="AA686" s="25">
        <f>VLOOKUP(CONCATENATE($F686," ",$G686),AllocFactorMatrix,(AA$4+1),FALSE)*$E688</f>
        <v>0</v>
      </c>
      <c r="AB686" s="25">
        <f>VLOOKUP(CONCATENATE($F686," ",$G686),AllocFactorMatrix,(AB$4+1),FALSE)*$E688</f>
        <v>0</v>
      </c>
      <c r="AC686" s="25">
        <f>VLOOKUP(CONCATENATE($F686," ",$G686),AllocFactorMatrix,(AC$4+1),FALSE)*$E688</f>
        <v>0</v>
      </c>
    </row>
    <row r="687" spans="5:29" hidden="1" outlineLevel="1">
      <c r="F687" s="61" t="str">
        <f>F688</f>
        <v>PROD_ENERGY</v>
      </c>
      <c r="G687" s="20" t="str">
        <f>$G$14</f>
        <v>CUSTOMER</v>
      </c>
      <c r="H687" s="24">
        <f t="shared" si="298"/>
        <v>0</v>
      </c>
      <c r="I687" s="25">
        <f>VLOOKUP(CONCATENATE($F687," ",$G687),AllocFactorMatrix,(I$4+1),FALSE)*$E688</f>
        <v>0</v>
      </c>
      <c r="J687" s="25">
        <f>VLOOKUP(CONCATENATE($F687," ",$G687),AllocFactorMatrix,(J$4+1),FALSE)*$E688</f>
        <v>0</v>
      </c>
      <c r="K687" s="25">
        <f>VLOOKUP(CONCATENATE($F687," ",$G687),AllocFactorMatrix,(K$4+1),FALSE)*$E688</f>
        <v>0</v>
      </c>
      <c r="L687" s="25">
        <f>VLOOKUP(CONCATENATE($F687," ",$G687),AllocFactorMatrix,(L$4+1),FALSE)*$E688</f>
        <v>0</v>
      </c>
      <c r="M687" s="25">
        <f t="shared" si="327"/>
        <v>0</v>
      </c>
      <c r="N687" s="25">
        <f>VLOOKUP(CONCATENATE($F687," ",$G687),AllocFactorMatrix,(N$4+1),FALSE)*$E688</f>
        <v>0</v>
      </c>
      <c r="O687" s="25">
        <f>VLOOKUP(CONCATENATE($F687," ",$G687),AllocFactorMatrix,(O$4+1),FALSE)*$E688</f>
        <v>0</v>
      </c>
      <c r="P687" s="25">
        <f>VLOOKUP(CONCATENATE($F687," ",$G687),AllocFactorMatrix,(P$4+1),FALSE)*$E688</f>
        <v>0</v>
      </c>
      <c r="Q687" s="25">
        <f>VLOOKUP(CONCATENATE($F687," ",$G687),AllocFactorMatrix,(Q$4+1),FALSE)*$E688</f>
        <v>0</v>
      </c>
      <c r="R687" s="25">
        <f t="shared" si="329"/>
        <v>0</v>
      </c>
      <c r="S687" s="25">
        <f>VLOOKUP(CONCATENATE($F687," ",$G687),AllocFactorMatrix,(S$4+1),FALSE)*$E688</f>
        <v>0</v>
      </c>
      <c r="T687" s="25">
        <f>VLOOKUP(CONCATENATE($F687," ",$G687),AllocFactorMatrix,(T$4+1),FALSE)*$E688</f>
        <v>0</v>
      </c>
      <c r="U687" s="25">
        <f>VLOOKUP(CONCATENATE($F687," ",$G687),AllocFactorMatrix,(U$4+1),FALSE)*$E688</f>
        <v>0</v>
      </c>
      <c r="V687" s="25">
        <f>VLOOKUP(CONCATENATE($F687," ",$G687),AllocFactorMatrix,(V$4+1),FALSE)*$E688</f>
        <v>0</v>
      </c>
      <c r="W687" s="25">
        <f t="shared" si="330"/>
        <v>0</v>
      </c>
      <c r="X687" s="25">
        <f>VLOOKUP(CONCATENATE($F687," ",$G687),AllocFactorMatrix,(X$4+1),FALSE)*$E688</f>
        <v>0</v>
      </c>
      <c r="Y687" s="25">
        <f>VLOOKUP(CONCATENATE($F687," ",$G687),AllocFactorMatrix,(Y$4+1),FALSE)*$E688</f>
        <v>0</v>
      </c>
      <c r="Z687" s="25">
        <f t="shared" si="328"/>
        <v>0</v>
      </c>
      <c r="AA687" s="25">
        <f>VLOOKUP(CONCATENATE($F687," ",$G687),AllocFactorMatrix,(AA$4+1),FALSE)*$E688</f>
        <v>0</v>
      </c>
      <c r="AB687" s="25">
        <f>VLOOKUP(CONCATENATE($F687," ",$G687),AllocFactorMatrix,(AB$4+1),FALSE)*$E688</f>
        <v>0</v>
      </c>
      <c r="AC687" s="25">
        <f>VLOOKUP(CONCATENATE($F687," ",$G687),AllocFactorMatrix,(AC$4+1),FALSE)*$E688</f>
        <v>0</v>
      </c>
    </row>
    <row r="688" spans="5:29" collapsed="1">
      <c r="E688" s="22">
        <v>0</v>
      </c>
      <c r="F688" s="61" t="str">
        <f>+F2265</f>
        <v>PROD_ENERGY</v>
      </c>
      <c r="G688" s="20" t="str">
        <f>$G$15</f>
        <v>TOTAL</v>
      </c>
      <c r="H688" s="24">
        <f t="shared" si="298"/>
        <v>0</v>
      </c>
      <c r="I688" s="25">
        <f>VLOOKUP(CONCATENATE($F688," ",$G688),AllocFactorMatrix,(I$4+1),FALSE)*$E688</f>
        <v>0</v>
      </c>
      <c r="J688" s="25">
        <f>VLOOKUP(CONCATENATE($F688," ",$G688),AllocFactorMatrix,(J$4+1),FALSE)*$E688</f>
        <v>0</v>
      </c>
      <c r="K688" s="25">
        <f>VLOOKUP(CONCATENATE($F688," ",$G688),AllocFactorMatrix,(K$4+1),FALSE)*$E688</f>
        <v>0</v>
      </c>
      <c r="L688" s="25">
        <f>VLOOKUP(CONCATENATE($F688," ",$G688),AllocFactorMatrix,(L$4+1),FALSE)*$E688</f>
        <v>0</v>
      </c>
      <c r="M688" s="25">
        <f t="shared" si="327"/>
        <v>0</v>
      </c>
      <c r="N688" s="25">
        <f>VLOOKUP(CONCATENATE($F688," ",$G688),AllocFactorMatrix,(N$4+1),FALSE)*$E688</f>
        <v>0</v>
      </c>
      <c r="O688" s="25">
        <f>VLOOKUP(CONCATENATE($F688," ",$G688),AllocFactorMatrix,(O$4+1),FALSE)*$E688</f>
        <v>0</v>
      </c>
      <c r="P688" s="25">
        <f>VLOOKUP(CONCATENATE($F688," ",$G688),AllocFactorMatrix,(P$4+1),FALSE)*$E688</f>
        <v>0</v>
      </c>
      <c r="Q688" s="25">
        <f>VLOOKUP(CONCATENATE($F688," ",$G688),AllocFactorMatrix,(Q$4+1),FALSE)*$E688</f>
        <v>0</v>
      </c>
      <c r="R688" s="25">
        <f t="shared" si="329"/>
        <v>0</v>
      </c>
      <c r="S688" s="25">
        <f>VLOOKUP(CONCATENATE($F688," ",$G688),AllocFactorMatrix,(S$4+1),FALSE)*$E688</f>
        <v>0</v>
      </c>
      <c r="T688" s="25">
        <f>VLOOKUP(CONCATENATE($F688," ",$G688),AllocFactorMatrix,(T$4+1),FALSE)*$E688</f>
        <v>0</v>
      </c>
      <c r="U688" s="25">
        <f>VLOOKUP(CONCATENATE($F688," ",$G688),AllocFactorMatrix,(U$4+1),FALSE)*$E688</f>
        <v>0</v>
      </c>
      <c r="V688" s="25">
        <f>VLOOKUP(CONCATENATE($F688," ",$G688),AllocFactorMatrix,(V$4+1),FALSE)*$E688</f>
        <v>0</v>
      </c>
      <c r="W688" s="25">
        <f t="shared" si="330"/>
        <v>0</v>
      </c>
      <c r="X688" s="25">
        <f>VLOOKUP(CONCATENATE($F688," ",$G688),AllocFactorMatrix,(X$4+1),FALSE)*$E688</f>
        <v>0</v>
      </c>
      <c r="Y688" s="25">
        <f>VLOOKUP(CONCATENATE($F688," ",$G688),AllocFactorMatrix,(Y$4+1),FALSE)*$E688</f>
        <v>0</v>
      </c>
      <c r="Z688" s="25">
        <f t="shared" si="328"/>
        <v>0</v>
      </c>
      <c r="AA688" s="25">
        <f>VLOOKUP(CONCATENATE($F688," ",$G688),AllocFactorMatrix,(AA$4+1),FALSE)*$E688</f>
        <v>0</v>
      </c>
      <c r="AB688" s="25">
        <f>VLOOKUP(CONCATENATE($F688," ",$G688),AllocFactorMatrix,(AB$4+1),FALSE)*$E688</f>
        <v>0</v>
      </c>
      <c r="AC688" s="25">
        <f>VLOOKUP(CONCATENATE($F688," ",$G688),AllocFactorMatrix,(AC$4+1),FALSE)*$E688</f>
        <v>0</v>
      </c>
    </row>
    <row r="689" spans="5:29" hidden="1" outlineLevel="1">
      <c r="E689" s="22">
        <f t="shared" ref="E689:E703" si="331">+ROUND(E2266/8,0)</f>
        <v>0</v>
      </c>
      <c r="F689" s="61" t="str">
        <f>F696</f>
        <v>PROD_ENERGY</v>
      </c>
      <c r="G689" s="20" t="str">
        <f>$G$8</f>
        <v>PRODUCTION</v>
      </c>
      <c r="H689" s="24">
        <f t="shared" ref="H689:H696" si="332">SUBTOTAL(9,I689:AC689)</f>
        <v>0</v>
      </c>
      <c r="I689" s="25">
        <f>VLOOKUP(CONCATENATE($F689," ",$G689),AllocFactorMatrix,(I$4+1),FALSE)*$E696</f>
        <v>0</v>
      </c>
      <c r="J689" s="25">
        <f>VLOOKUP(CONCATENATE($F689," ",$G689),AllocFactorMatrix,(J$4+1),FALSE)*$E696</f>
        <v>0</v>
      </c>
      <c r="K689" s="25">
        <f>VLOOKUP(CONCATENATE($F689," ",$G689),AllocFactorMatrix,(K$4+1),FALSE)*$E696</f>
        <v>0</v>
      </c>
      <c r="L689" s="25">
        <f>VLOOKUP(CONCATENATE($F689," ",$G689),AllocFactorMatrix,(L$4+1),FALSE)*$E696</f>
        <v>0</v>
      </c>
      <c r="M689" s="25">
        <f t="shared" ref="M689:M696" si="333">SUBTOTAL(9,J689:L689)</f>
        <v>0</v>
      </c>
      <c r="N689" s="25">
        <f>VLOOKUP(CONCATENATE($F689," ",$G689),AllocFactorMatrix,(N$4+1),FALSE)*$E696</f>
        <v>0</v>
      </c>
      <c r="O689" s="25">
        <f>VLOOKUP(CONCATENATE($F689," ",$G689),AllocFactorMatrix,(O$4+1),FALSE)*$E696</f>
        <v>0</v>
      </c>
      <c r="P689" s="25">
        <f>VLOOKUP(CONCATENATE($F689," ",$G689),AllocFactorMatrix,(P$4+1),FALSE)*$E696</f>
        <v>0</v>
      </c>
      <c r="Q689" s="25">
        <f>VLOOKUP(CONCATENATE($F689," ",$G689),AllocFactorMatrix,(Q$4+1),FALSE)*$E696</f>
        <v>0</v>
      </c>
      <c r="R689" s="25">
        <f>SUBTOTAL(9,N689:Q689)</f>
        <v>0</v>
      </c>
      <c r="S689" s="25">
        <f>VLOOKUP(CONCATENATE($F689," ",$G689),AllocFactorMatrix,(S$4+1),FALSE)*$E696</f>
        <v>0</v>
      </c>
      <c r="T689" s="25">
        <f>VLOOKUP(CONCATENATE($F689," ",$G689),AllocFactorMatrix,(T$4+1),FALSE)*$E696</f>
        <v>0</v>
      </c>
      <c r="U689" s="25">
        <f>VLOOKUP(CONCATENATE($F689," ",$G689),AllocFactorMatrix,(U$4+1),FALSE)*$E696</f>
        <v>0</v>
      </c>
      <c r="V689" s="25">
        <f>VLOOKUP(CONCATENATE($F689," ",$G689),AllocFactorMatrix,(V$4+1),FALSE)*$E696</f>
        <v>0</v>
      </c>
      <c r="W689" s="25">
        <f>SUBTOTAL(9,S689:V689)</f>
        <v>0</v>
      </c>
      <c r="X689" s="25">
        <f>VLOOKUP(CONCATENATE($F689," ",$G689),AllocFactorMatrix,(X$4+1),FALSE)*$E696</f>
        <v>0</v>
      </c>
      <c r="Y689" s="25">
        <f>VLOOKUP(CONCATENATE($F689," ",$G689),AllocFactorMatrix,(Y$4+1),FALSE)*$E696</f>
        <v>0</v>
      </c>
      <c r="Z689" s="25">
        <f t="shared" ref="Z689:Z696" si="334">SUBTOTAL(9,X689:Y689)</f>
        <v>0</v>
      </c>
      <c r="AA689" s="25">
        <f>VLOOKUP(CONCATENATE($F689," ",$G689),AllocFactorMatrix,(AA$4+1),FALSE)*$E696</f>
        <v>0</v>
      </c>
      <c r="AB689" s="25">
        <f>VLOOKUP(CONCATENATE($F689," ",$G689),AllocFactorMatrix,(AB$4+1),FALSE)*$E696</f>
        <v>0</v>
      </c>
      <c r="AC689" s="25">
        <f>VLOOKUP(CONCATENATE($F689," ",$G689),AllocFactorMatrix,(AC$4+1),FALSE)*$E696</f>
        <v>0</v>
      </c>
    </row>
    <row r="690" spans="5:29" hidden="1" outlineLevel="1">
      <c r="E690" s="22">
        <f t="shared" si="331"/>
        <v>0</v>
      </c>
      <c r="F690" s="61" t="str">
        <f>F696</f>
        <v>PROD_ENERGY</v>
      </c>
      <c r="G690" s="20" t="str">
        <f>$G$9</f>
        <v>BULKTRAN</v>
      </c>
      <c r="H690" s="24">
        <f t="shared" si="332"/>
        <v>0</v>
      </c>
      <c r="I690" s="25">
        <f>VLOOKUP(CONCATENATE($F690," ",$G690),AllocFactorMatrix,(I$4+1),FALSE)*$E696</f>
        <v>0</v>
      </c>
      <c r="J690" s="25">
        <f>VLOOKUP(CONCATENATE($F690," ",$G690),AllocFactorMatrix,(J$4+1),FALSE)*$E696</f>
        <v>0</v>
      </c>
      <c r="K690" s="25">
        <f>VLOOKUP(CONCATENATE($F690," ",$G690),AllocFactorMatrix,(K$4+1),FALSE)*$E696</f>
        <v>0</v>
      </c>
      <c r="L690" s="25">
        <f>VLOOKUP(CONCATENATE($F690," ",$G690),AllocFactorMatrix,(L$4+1),FALSE)*$E696</f>
        <v>0</v>
      </c>
      <c r="M690" s="25">
        <f t="shared" si="333"/>
        <v>0</v>
      </c>
      <c r="N690" s="25">
        <f>VLOOKUP(CONCATENATE($F690," ",$G690),AllocFactorMatrix,(N$4+1),FALSE)*$E696</f>
        <v>0</v>
      </c>
      <c r="O690" s="25">
        <f>VLOOKUP(CONCATENATE($F690," ",$G690),AllocFactorMatrix,(O$4+1),FALSE)*$E696</f>
        <v>0</v>
      </c>
      <c r="P690" s="25">
        <f>VLOOKUP(CONCATENATE($F690," ",$G690),AllocFactorMatrix,(P$4+1),FALSE)*$E696</f>
        <v>0</v>
      </c>
      <c r="Q690" s="25">
        <f>VLOOKUP(CONCATENATE($F690," ",$G690),AllocFactorMatrix,(Q$4+1),FALSE)*$E696</f>
        <v>0</v>
      </c>
      <c r="R690" s="25">
        <f t="shared" ref="R690:R696" si="335">SUBTOTAL(9,N690:Q690)</f>
        <v>0</v>
      </c>
      <c r="S690" s="25">
        <f>VLOOKUP(CONCATENATE($F690," ",$G690),AllocFactorMatrix,(S$4+1),FALSE)*$E696</f>
        <v>0</v>
      </c>
      <c r="T690" s="25">
        <f>VLOOKUP(CONCATENATE($F690," ",$G690),AllocFactorMatrix,(T$4+1),FALSE)*$E696</f>
        <v>0</v>
      </c>
      <c r="U690" s="25">
        <f>VLOOKUP(CONCATENATE($F690," ",$G690),AllocFactorMatrix,(U$4+1),FALSE)*$E696</f>
        <v>0</v>
      </c>
      <c r="V690" s="25">
        <f>VLOOKUP(CONCATENATE($F690," ",$G690),AllocFactorMatrix,(V$4+1),FALSE)*$E696</f>
        <v>0</v>
      </c>
      <c r="W690" s="25">
        <f t="shared" ref="W690:W696" si="336">SUBTOTAL(9,S690:V690)</f>
        <v>0</v>
      </c>
      <c r="X690" s="25">
        <f>VLOOKUP(CONCATENATE($F690," ",$G690),AllocFactorMatrix,(X$4+1),FALSE)*$E696</f>
        <v>0</v>
      </c>
      <c r="Y690" s="25">
        <f>VLOOKUP(CONCATENATE($F690," ",$G690),AllocFactorMatrix,(Y$4+1),FALSE)*$E696</f>
        <v>0</v>
      </c>
      <c r="Z690" s="25">
        <f t="shared" si="334"/>
        <v>0</v>
      </c>
      <c r="AA690" s="25">
        <f>VLOOKUP(CONCATENATE($F690," ",$G690),AllocFactorMatrix,(AA$4+1),FALSE)*$E696</f>
        <v>0</v>
      </c>
      <c r="AB690" s="25">
        <f>VLOOKUP(CONCATENATE($F690," ",$G690),AllocFactorMatrix,(AB$4+1),FALSE)*$E696</f>
        <v>0</v>
      </c>
      <c r="AC690" s="25">
        <f>VLOOKUP(CONCATENATE($F690," ",$G690),AllocFactorMatrix,(AC$4+1),FALSE)*$E696</f>
        <v>0</v>
      </c>
    </row>
    <row r="691" spans="5:29" hidden="1" outlineLevel="1">
      <c r="E691" s="22">
        <f t="shared" si="331"/>
        <v>0</v>
      </c>
      <c r="F691" s="61" t="str">
        <f>F696</f>
        <v>PROD_ENERGY</v>
      </c>
      <c r="G691" s="20" t="str">
        <f>$G$10</f>
        <v>SUBTRAN</v>
      </c>
      <c r="H691" s="24">
        <f t="shared" si="332"/>
        <v>0</v>
      </c>
      <c r="I691" s="25">
        <f>VLOOKUP(CONCATENATE($F691," ",$G691),AllocFactorMatrix,(I$4+1),FALSE)*$E696</f>
        <v>0</v>
      </c>
      <c r="J691" s="25">
        <f>VLOOKUP(CONCATENATE($F691," ",$G691),AllocFactorMatrix,(J$4+1),FALSE)*$E696</f>
        <v>0</v>
      </c>
      <c r="K691" s="25">
        <f>VLOOKUP(CONCATENATE($F691," ",$G691),AllocFactorMatrix,(K$4+1),FALSE)*$E696</f>
        <v>0</v>
      </c>
      <c r="L691" s="25">
        <f>VLOOKUP(CONCATENATE($F691," ",$G691),AllocFactorMatrix,(L$4+1),FALSE)*$E696</f>
        <v>0</v>
      </c>
      <c r="M691" s="25">
        <f t="shared" si="333"/>
        <v>0</v>
      </c>
      <c r="N691" s="25">
        <f>VLOOKUP(CONCATENATE($F691," ",$G691),AllocFactorMatrix,(N$4+1),FALSE)*$E696</f>
        <v>0</v>
      </c>
      <c r="O691" s="25">
        <f>VLOOKUP(CONCATENATE($F691," ",$G691),AllocFactorMatrix,(O$4+1),FALSE)*$E696</f>
        <v>0</v>
      </c>
      <c r="P691" s="25">
        <f>VLOOKUP(CONCATENATE($F691," ",$G691),AllocFactorMatrix,(P$4+1),FALSE)*$E696</f>
        <v>0</v>
      </c>
      <c r="Q691" s="25">
        <f>VLOOKUP(CONCATENATE($F691," ",$G691),AllocFactorMatrix,(Q$4+1),FALSE)*$E696</f>
        <v>0</v>
      </c>
      <c r="R691" s="25">
        <f t="shared" si="335"/>
        <v>0</v>
      </c>
      <c r="S691" s="25">
        <f>VLOOKUP(CONCATENATE($F691," ",$G691),AllocFactorMatrix,(S$4+1),FALSE)*$E696</f>
        <v>0</v>
      </c>
      <c r="T691" s="25">
        <f>VLOOKUP(CONCATENATE($F691," ",$G691),AllocFactorMatrix,(T$4+1),FALSE)*$E696</f>
        <v>0</v>
      </c>
      <c r="U691" s="25">
        <f>VLOOKUP(CONCATENATE($F691," ",$G691),AllocFactorMatrix,(U$4+1),FALSE)*$E696</f>
        <v>0</v>
      </c>
      <c r="V691" s="25">
        <f>VLOOKUP(CONCATENATE($F691," ",$G691),AllocFactorMatrix,(V$4+1),FALSE)*$E696</f>
        <v>0</v>
      </c>
      <c r="W691" s="25">
        <f t="shared" si="336"/>
        <v>0</v>
      </c>
      <c r="X691" s="25">
        <f>VLOOKUP(CONCATENATE($F691," ",$G691),AllocFactorMatrix,(X$4+1),FALSE)*$E696</f>
        <v>0</v>
      </c>
      <c r="Y691" s="25">
        <f>VLOOKUP(CONCATENATE($F691," ",$G691),AllocFactorMatrix,(Y$4+1),FALSE)*$E696</f>
        <v>0</v>
      </c>
      <c r="Z691" s="25">
        <f t="shared" si="334"/>
        <v>0</v>
      </c>
      <c r="AA691" s="25">
        <f>VLOOKUP(CONCATENATE($F691," ",$G691),AllocFactorMatrix,(AA$4+1),FALSE)*$E696</f>
        <v>0</v>
      </c>
      <c r="AB691" s="25">
        <f>VLOOKUP(CONCATENATE($F691," ",$G691),AllocFactorMatrix,(AB$4+1),FALSE)*$E696</f>
        <v>0</v>
      </c>
      <c r="AC691" s="25">
        <f>VLOOKUP(CONCATENATE($F691," ",$G691),AllocFactorMatrix,(AC$4+1),FALSE)*$E696</f>
        <v>0</v>
      </c>
    </row>
    <row r="692" spans="5:29" hidden="1" outlineLevel="1">
      <c r="E692" s="22">
        <f t="shared" si="331"/>
        <v>0</v>
      </c>
      <c r="F692" s="61" t="str">
        <f>F696</f>
        <v>PROD_ENERGY</v>
      </c>
      <c r="G692" s="20" t="str">
        <f>$G$11</f>
        <v>DISTPRI</v>
      </c>
      <c r="H692" s="24">
        <f t="shared" si="332"/>
        <v>0</v>
      </c>
      <c r="I692" s="25">
        <f>VLOOKUP(CONCATENATE($F692," ",$G692),AllocFactorMatrix,(I$4+1),FALSE)*$E696</f>
        <v>0</v>
      </c>
      <c r="J692" s="25">
        <f>VLOOKUP(CONCATENATE($F692," ",$G692),AllocFactorMatrix,(J$4+1),FALSE)*$E696</f>
        <v>0</v>
      </c>
      <c r="K692" s="25">
        <f>VLOOKUP(CONCATENATE($F692," ",$G692),AllocFactorMatrix,(K$4+1),FALSE)*$E696</f>
        <v>0</v>
      </c>
      <c r="L692" s="25">
        <f>VLOOKUP(CONCATENATE($F692," ",$G692),AllocFactorMatrix,(L$4+1),FALSE)*$E696</f>
        <v>0</v>
      </c>
      <c r="M692" s="25">
        <f t="shared" si="333"/>
        <v>0</v>
      </c>
      <c r="N692" s="25">
        <f>VLOOKUP(CONCATENATE($F692," ",$G692),AllocFactorMatrix,(N$4+1),FALSE)*$E696</f>
        <v>0</v>
      </c>
      <c r="O692" s="25">
        <f>VLOOKUP(CONCATENATE($F692," ",$G692),AllocFactorMatrix,(O$4+1),FALSE)*$E696</f>
        <v>0</v>
      </c>
      <c r="P692" s="25">
        <f>VLOOKUP(CONCATENATE($F692," ",$G692),AllocFactorMatrix,(P$4+1),FALSE)*$E696</f>
        <v>0</v>
      </c>
      <c r="Q692" s="25">
        <f>VLOOKUP(CONCATENATE($F692," ",$G692),AllocFactorMatrix,(Q$4+1),FALSE)*$E696</f>
        <v>0</v>
      </c>
      <c r="R692" s="25">
        <f t="shared" si="335"/>
        <v>0</v>
      </c>
      <c r="S692" s="25">
        <f>VLOOKUP(CONCATENATE($F692," ",$G692),AllocFactorMatrix,(S$4+1),FALSE)*$E696</f>
        <v>0</v>
      </c>
      <c r="T692" s="25">
        <f>VLOOKUP(CONCATENATE($F692," ",$G692),AllocFactorMatrix,(T$4+1),FALSE)*$E696</f>
        <v>0</v>
      </c>
      <c r="U692" s="25">
        <f>VLOOKUP(CONCATENATE($F692," ",$G692),AllocFactorMatrix,(U$4+1),FALSE)*$E696</f>
        <v>0</v>
      </c>
      <c r="V692" s="25">
        <f>VLOOKUP(CONCATENATE($F692," ",$G692),AllocFactorMatrix,(V$4+1),FALSE)*$E696</f>
        <v>0</v>
      </c>
      <c r="W692" s="25">
        <f t="shared" si="336"/>
        <v>0</v>
      </c>
      <c r="X692" s="25">
        <f>VLOOKUP(CONCATENATE($F692," ",$G692),AllocFactorMatrix,(X$4+1),FALSE)*$E696</f>
        <v>0</v>
      </c>
      <c r="Y692" s="25">
        <f>VLOOKUP(CONCATENATE($F692," ",$G692),AllocFactorMatrix,(Y$4+1),FALSE)*$E696</f>
        <v>0</v>
      </c>
      <c r="Z692" s="25">
        <f t="shared" si="334"/>
        <v>0</v>
      </c>
      <c r="AA692" s="25">
        <f>VLOOKUP(CONCATENATE($F692," ",$G692),AllocFactorMatrix,(AA$4+1),FALSE)*$E696</f>
        <v>0</v>
      </c>
      <c r="AB692" s="25">
        <f>VLOOKUP(CONCATENATE($F692," ",$G692),AllocFactorMatrix,(AB$4+1),FALSE)*$E696</f>
        <v>0</v>
      </c>
      <c r="AC692" s="25">
        <f>VLOOKUP(CONCATENATE($F692," ",$G692),AllocFactorMatrix,(AC$4+1),FALSE)*$E696</f>
        <v>0</v>
      </c>
    </row>
    <row r="693" spans="5:29" hidden="1" outlineLevel="1">
      <c r="E693" s="22">
        <f t="shared" si="331"/>
        <v>0</v>
      </c>
      <c r="F693" s="61" t="str">
        <f>F696</f>
        <v>PROD_ENERGY</v>
      </c>
      <c r="G693" s="20" t="str">
        <f>$G$12</f>
        <v>DISTSEC</v>
      </c>
      <c r="H693" s="24">
        <f t="shared" si="332"/>
        <v>0</v>
      </c>
      <c r="I693" s="25">
        <f>VLOOKUP(CONCATENATE($F693," ",$G693),AllocFactorMatrix,(I$4+1),FALSE)*$E696</f>
        <v>0</v>
      </c>
      <c r="J693" s="25">
        <f>VLOOKUP(CONCATENATE($F693," ",$G693),AllocFactorMatrix,(J$4+1),FALSE)*$E696</f>
        <v>0</v>
      </c>
      <c r="K693" s="25">
        <f>VLOOKUP(CONCATENATE($F693," ",$G693),AllocFactorMatrix,(K$4+1),FALSE)*$E696</f>
        <v>0</v>
      </c>
      <c r="L693" s="25">
        <f>VLOOKUP(CONCATENATE($F693," ",$G693),AllocFactorMatrix,(L$4+1),FALSE)*$E696</f>
        <v>0</v>
      </c>
      <c r="M693" s="25">
        <f t="shared" si="333"/>
        <v>0</v>
      </c>
      <c r="N693" s="25">
        <f>VLOOKUP(CONCATENATE($F693," ",$G693),AllocFactorMatrix,(N$4+1),FALSE)*$E696</f>
        <v>0</v>
      </c>
      <c r="O693" s="25">
        <f>VLOOKUP(CONCATENATE($F693," ",$G693),AllocFactorMatrix,(O$4+1),FALSE)*$E696</f>
        <v>0</v>
      </c>
      <c r="P693" s="25">
        <f>VLOOKUP(CONCATENATE($F693," ",$G693),AllocFactorMatrix,(P$4+1),FALSE)*$E696</f>
        <v>0</v>
      </c>
      <c r="Q693" s="25">
        <f>VLOOKUP(CONCATENATE($F693," ",$G693),AllocFactorMatrix,(Q$4+1),FALSE)*$E696</f>
        <v>0</v>
      </c>
      <c r="R693" s="25">
        <f t="shared" si="335"/>
        <v>0</v>
      </c>
      <c r="S693" s="25">
        <f>VLOOKUP(CONCATENATE($F693," ",$G693),AllocFactorMatrix,(S$4+1),FALSE)*$E696</f>
        <v>0</v>
      </c>
      <c r="T693" s="25">
        <f>VLOOKUP(CONCATENATE($F693," ",$G693),AllocFactorMatrix,(T$4+1),FALSE)*$E696</f>
        <v>0</v>
      </c>
      <c r="U693" s="25">
        <f>VLOOKUP(CONCATENATE($F693," ",$G693),AllocFactorMatrix,(U$4+1),FALSE)*$E696</f>
        <v>0</v>
      </c>
      <c r="V693" s="25">
        <f>VLOOKUP(CONCATENATE($F693," ",$G693),AllocFactorMatrix,(V$4+1),FALSE)*$E696</f>
        <v>0</v>
      </c>
      <c r="W693" s="25">
        <f t="shared" si="336"/>
        <v>0</v>
      </c>
      <c r="X693" s="25">
        <f>VLOOKUP(CONCATENATE($F693," ",$G693),AllocFactorMatrix,(X$4+1),FALSE)*$E696</f>
        <v>0</v>
      </c>
      <c r="Y693" s="25">
        <f>VLOOKUP(CONCATENATE($F693," ",$G693),AllocFactorMatrix,(Y$4+1),FALSE)*$E696</f>
        <v>0</v>
      </c>
      <c r="Z693" s="25">
        <f t="shared" si="334"/>
        <v>0</v>
      </c>
      <c r="AA693" s="25">
        <f>VLOOKUP(CONCATENATE($F693," ",$G693),AllocFactorMatrix,(AA$4+1),FALSE)*$E696</f>
        <v>0</v>
      </c>
      <c r="AB693" s="25">
        <f>VLOOKUP(CONCATENATE($F693," ",$G693),AllocFactorMatrix,(AB$4+1),FALSE)*$E696</f>
        <v>0</v>
      </c>
      <c r="AC693" s="25">
        <f>VLOOKUP(CONCATENATE($F693," ",$G693),AllocFactorMatrix,(AC$4+1),FALSE)*$E696</f>
        <v>0</v>
      </c>
    </row>
    <row r="694" spans="5:29" hidden="1" outlineLevel="1">
      <c r="E694" s="22">
        <f t="shared" si="331"/>
        <v>0</v>
      </c>
      <c r="F694" s="61" t="str">
        <f>F696</f>
        <v>PROD_ENERGY</v>
      </c>
      <c r="G694" s="20" t="str">
        <f>$G$13</f>
        <v>ENERGY</v>
      </c>
      <c r="H694" s="24">
        <f t="shared" si="332"/>
        <v>0</v>
      </c>
      <c r="I694" s="25">
        <f>VLOOKUP(CONCATENATE($F694," ",$G694),AllocFactorMatrix,(I$4+1),FALSE)*$E696</f>
        <v>0</v>
      </c>
      <c r="J694" s="25">
        <f>VLOOKUP(CONCATENATE($F694," ",$G694),AllocFactorMatrix,(J$4+1),FALSE)*$E696</f>
        <v>0</v>
      </c>
      <c r="K694" s="25">
        <f>VLOOKUP(CONCATENATE($F694," ",$G694),AllocFactorMatrix,(K$4+1),FALSE)*$E696</f>
        <v>0</v>
      </c>
      <c r="L694" s="25">
        <f>VLOOKUP(CONCATENATE($F694," ",$G694),AllocFactorMatrix,(L$4+1),FALSE)*$E696</f>
        <v>0</v>
      </c>
      <c r="M694" s="25">
        <f t="shared" si="333"/>
        <v>0</v>
      </c>
      <c r="N694" s="25">
        <f>VLOOKUP(CONCATENATE($F694," ",$G694),AllocFactorMatrix,(N$4+1),FALSE)*$E696</f>
        <v>0</v>
      </c>
      <c r="O694" s="25">
        <f>VLOOKUP(CONCATENATE($F694," ",$G694),AllocFactorMatrix,(O$4+1),FALSE)*$E696</f>
        <v>0</v>
      </c>
      <c r="P694" s="25">
        <f>VLOOKUP(CONCATENATE($F694," ",$G694),AllocFactorMatrix,(P$4+1),FALSE)*$E696</f>
        <v>0</v>
      </c>
      <c r="Q694" s="25">
        <f>VLOOKUP(CONCATENATE($F694," ",$G694),AllocFactorMatrix,(Q$4+1),FALSE)*$E696</f>
        <v>0</v>
      </c>
      <c r="R694" s="25">
        <f t="shared" si="335"/>
        <v>0</v>
      </c>
      <c r="S694" s="25">
        <f>VLOOKUP(CONCATENATE($F694," ",$G694),AllocFactorMatrix,(S$4+1),FALSE)*$E696</f>
        <v>0</v>
      </c>
      <c r="T694" s="25">
        <f>VLOOKUP(CONCATENATE($F694," ",$G694),AllocFactorMatrix,(T$4+1),FALSE)*$E696</f>
        <v>0</v>
      </c>
      <c r="U694" s="25">
        <f>VLOOKUP(CONCATENATE($F694," ",$G694),AllocFactorMatrix,(U$4+1),FALSE)*$E696</f>
        <v>0</v>
      </c>
      <c r="V694" s="25">
        <f>VLOOKUP(CONCATENATE($F694," ",$G694),AllocFactorMatrix,(V$4+1),FALSE)*$E696</f>
        <v>0</v>
      </c>
      <c r="W694" s="25">
        <f t="shared" si="336"/>
        <v>0</v>
      </c>
      <c r="X694" s="25">
        <f>VLOOKUP(CONCATENATE($F694," ",$G694),AllocFactorMatrix,(X$4+1),FALSE)*$E696</f>
        <v>0</v>
      </c>
      <c r="Y694" s="25">
        <f>VLOOKUP(CONCATENATE($F694," ",$G694),AllocFactorMatrix,(Y$4+1),FALSE)*$E696</f>
        <v>0</v>
      </c>
      <c r="Z694" s="25">
        <f t="shared" si="334"/>
        <v>0</v>
      </c>
      <c r="AA694" s="25">
        <f>VLOOKUP(CONCATENATE($F694," ",$G694),AllocFactorMatrix,(AA$4+1),FALSE)*$E696</f>
        <v>0</v>
      </c>
      <c r="AB694" s="25">
        <f>VLOOKUP(CONCATENATE($F694," ",$G694),AllocFactorMatrix,(AB$4+1),FALSE)*$E696</f>
        <v>0</v>
      </c>
      <c r="AC694" s="25">
        <f>VLOOKUP(CONCATENATE($F694," ",$G694),AllocFactorMatrix,(AC$4+1),FALSE)*$E696</f>
        <v>0</v>
      </c>
    </row>
    <row r="695" spans="5:29" hidden="1" outlineLevel="1">
      <c r="E695" s="22">
        <f t="shared" si="331"/>
        <v>0</v>
      </c>
      <c r="F695" s="61" t="str">
        <f>F696</f>
        <v>PROD_ENERGY</v>
      </c>
      <c r="G695" s="20" t="str">
        <f>$G$14</f>
        <v>CUSTOMER</v>
      </c>
      <c r="H695" s="24">
        <f t="shared" si="332"/>
        <v>0</v>
      </c>
      <c r="I695" s="25">
        <f>VLOOKUP(CONCATENATE($F695," ",$G695),AllocFactorMatrix,(I$4+1),FALSE)*$E696</f>
        <v>0</v>
      </c>
      <c r="J695" s="25">
        <f>VLOOKUP(CONCATENATE($F695," ",$G695),AllocFactorMatrix,(J$4+1),FALSE)*$E696</f>
        <v>0</v>
      </c>
      <c r="K695" s="25">
        <f>VLOOKUP(CONCATENATE($F695," ",$G695),AllocFactorMatrix,(K$4+1),FALSE)*$E696</f>
        <v>0</v>
      </c>
      <c r="L695" s="25">
        <f>VLOOKUP(CONCATENATE($F695," ",$G695),AllocFactorMatrix,(L$4+1),FALSE)*$E696</f>
        <v>0</v>
      </c>
      <c r="M695" s="25">
        <f t="shared" si="333"/>
        <v>0</v>
      </c>
      <c r="N695" s="25">
        <f>VLOOKUP(CONCATENATE($F695," ",$G695),AllocFactorMatrix,(N$4+1),FALSE)*$E696</f>
        <v>0</v>
      </c>
      <c r="O695" s="25">
        <f>VLOOKUP(CONCATENATE($F695," ",$G695),AllocFactorMatrix,(O$4+1),FALSE)*$E696</f>
        <v>0</v>
      </c>
      <c r="P695" s="25">
        <f>VLOOKUP(CONCATENATE($F695," ",$G695),AllocFactorMatrix,(P$4+1),FALSE)*$E696</f>
        <v>0</v>
      </c>
      <c r="Q695" s="25">
        <f>VLOOKUP(CONCATENATE($F695," ",$G695),AllocFactorMatrix,(Q$4+1),FALSE)*$E696</f>
        <v>0</v>
      </c>
      <c r="R695" s="25">
        <f t="shared" si="335"/>
        <v>0</v>
      </c>
      <c r="S695" s="25">
        <f>VLOOKUP(CONCATENATE($F695," ",$G695),AllocFactorMatrix,(S$4+1),FALSE)*$E696</f>
        <v>0</v>
      </c>
      <c r="T695" s="25">
        <f>VLOOKUP(CONCATENATE($F695," ",$G695),AllocFactorMatrix,(T$4+1),FALSE)*$E696</f>
        <v>0</v>
      </c>
      <c r="U695" s="25">
        <f>VLOOKUP(CONCATENATE($F695," ",$G695),AllocFactorMatrix,(U$4+1),FALSE)*$E696</f>
        <v>0</v>
      </c>
      <c r="V695" s="25">
        <f>VLOOKUP(CONCATENATE($F695," ",$G695),AllocFactorMatrix,(V$4+1),FALSE)*$E696</f>
        <v>0</v>
      </c>
      <c r="W695" s="25">
        <f t="shared" si="336"/>
        <v>0</v>
      </c>
      <c r="X695" s="25">
        <f>VLOOKUP(CONCATENATE($F695," ",$G695),AllocFactorMatrix,(X$4+1),FALSE)*$E696</f>
        <v>0</v>
      </c>
      <c r="Y695" s="25">
        <f>VLOOKUP(CONCATENATE($F695," ",$G695),AllocFactorMatrix,(Y$4+1),FALSE)*$E696</f>
        <v>0</v>
      </c>
      <c r="Z695" s="25">
        <f t="shared" si="334"/>
        <v>0</v>
      </c>
      <c r="AA695" s="25">
        <f>VLOOKUP(CONCATENATE($F695," ",$G695),AllocFactorMatrix,(AA$4+1),FALSE)*$E696</f>
        <v>0</v>
      </c>
      <c r="AB695" s="25">
        <f>VLOOKUP(CONCATENATE($F695," ",$G695),AllocFactorMatrix,(AB$4+1),FALSE)*$E696</f>
        <v>0</v>
      </c>
      <c r="AC695" s="25">
        <f>VLOOKUP(CONCATENATE($F695," ",$G695),AllocFactorMatrix,(AC$4+1),FALSE)*$E696</f>
        <v>0</v>
      </c>
    </row>
    <row r="696" spans="5:29" collapsed="1">
      <c r="E696" s="22">
        <v>0</v>
      </c>
      <c r="F696" s="61" t="str">
        <f>+F2273</f>
        <v>PROD_ENERGY</v>
      </c>
      <c r="G696" s="20" t="str">
        <f>$G$15</f>
        <v>TOTAL</v>
      </c>
      <c r="H696" s="24">
        <f t="shared" si="332"/>
        <v>0</v>
      </c>
      <c r="I696" s="25">
        <f>VLOOKUP(CONCATENATE($F696," ",$G696),AllocFactorMatrix,(I$4+1),FALSE)*$E696</f>
        <v>0</v>
      </c>
      <c r="J696" s="25">
        <f>VLOOKUP(CONCATENATE($F696," ",$G696),AllocFactorMatrix,(J$4+1),FALSE)*$E696</f>
        <v>0</v>
      </c>
      <c r="K696" s="25">
        <f>VLOOKUP(CONCATENATE($F696," ",$G696),AllocFactorMatrix,(K$4+1),FALSE)*$E696</f>
        <v>0</v>
      </c>
      <c r="L696" s="25">
        <f>VLOOKUP(CONCATENATE($F696," ",$G696),AllocFactorMatrix,(L$4+1),FALSE)*$E696</f>
        <v>0</v>
      </c>
      <c r="M696" s="25">
        <f t="shared" si="333"/>
        <v>0</v>
      </c>
      <c r="N696" s="25">
        <f>VLOOKUP(CONCATENATE($F696," ",$G696),AllocFactorMatrix,(N$4+1),FALSE)*$E696</f>
        <v>0</v>
      </c>
      <c r="O696" s="25">
        <f>VLOOKUP(CONCATENATE($F696," ",$G696),AllocFactorMatrix,(O$4+1),FALSE)*$E696</f>
        <v>0</v>
      </c>
      <c r="P696" s="25">
        <f>VLOOKUP(CONCATENATE($F696," ",$G696),AllocFactorMatrix,(P$4+1),FALSE)*$E696</f>
        <v>0</v>
      </c>
      <c r="Q696" s="25">
        <f>VLOOKUP(CONCATENATE($F696," ",$G696),AllocFactorMatrix,(Q$4+1),FALSE)*$E696</f>
        <v>0</v>
      </c>
      <c r="R696" s="25">
        <f t="shared" si="335"/>
        <v>0</v>
      </c>
      <c r="S696" s="25">
        <f>VLOOKUP(CONCATENATE($F696," ",$G696),AllocFactorMatrix,(S$4+1),FALSE)*$E696</f>
        <v>0</v>
      </c>
      <c r="T696" s="25">
        <f>VLOOKUP(CONCATENATE($F696," ",$G696),AllocFactorMatrix,(T$4+1),FALSE)*$E696</f>
        <v>0</v>
      </c>
      <c r="U696" s="25">
        <f>VLOOKUP(CONCATENATE($F696," ",$G696),AllocFactorMatrix,(U$4+1),FALSE)*$E696</f>
        <v>0</v>
      </c>
      <c r="V696" s="25">
        <f>VLOOKUP(CONCATENATE($F696," ",$G696),AllocFactorMatrix,(V$4+1),FALSE)*$E696</f>
        <v>0</v>
      </c>
      <c r="W696" s="25">
        <f t="shared" si="336"/>
        <v>0</v>
      </c>
      <c r="X696" s="25">
        <f>VLOOKUP(CONCATENATE($F696," ",$G696),AllocFactorMatrix,(X$4+1),FALSE)*$E696</f>
        <v>0</v>
      </c>
      <c r="Y696" s="25">
        <f>VLOOKUP(CONCATENATE($F696," ",$G696),AllocFactorMatrix,(Y$4+1),FALSE)*$E696</f>
        <v>0</v>
      </c>
      <c r="Z696" s="25">
        <f t="shared" si="334"/>
        <v>0</v>
      </c>
      <c r="AA696" s="25">
        <f>VLOOKUP(CONCATENATE($F696," ",$G696),AllocFactorMatrix,(AA$4+1),FALSE)*$E696</f>
        <v>0</v>
      </c>
      <c r="AB696" s="25">
        <f>VLOOKUP(CONCATENATE($F696," ",$G696),AllocFactorMatrix,(AB$4+1),FALSE)*$E696</f>
        <v>0</v>
      </c>
      <c r="AC696" s="25">
        <f>VLOOKUP(CONCATENATE($F696," ",$G696),AllocFactorMatrix,(AC$4+1),FALSE)*$E696</f>
        <v>0</v>
      </c>
    </row>
    <row r="697" spans="5:29" hidden="1" outlineLevel="1">
      <c r="E697" s="22">
        <f t="shared" si="331"/>
        <v>0</v>
      </c>
      <c r="F697" s="61" t="str">
        <f>F704</f>
        <v>RSALE</v>
      </c>
      <c r="G697" s="20" t="str">
        <f>$G$8</f>
        <v>PRODUCTION</v>
      </c>
      <c r="H697" s="24">
        <f t="shared" ref="H697:H704" ca="1" si="337">SUBTOTAL(9,I697:AC697)</f>
        <v>0</v>
      </c>
      <c r="I697" s="25">
        <f ca="1">VLOOKUP(CONCATENATE($F697," ",$G697),AllocFactorMatrix,(I$4+1),FALSE)*$E704</f>
        <v>0</v>
      </c>
      <c r="J697" s="25">
        <f ca="1">VLOOKUP(CONCATENATE($F697," ",$G697),AllocFactorMatrix,(J$4+1),FALSE)*$E704</f>
        <v>0</v>
      </c>
      <c r="K697" s="25">
        <f ca="1">VLOOKUP(CONCATENATE($F697," ",$G697),AllocFactorMatrix,(K$4+1),FALSE)*$E704</f>
        <v>0</v>
      </c>
      <c r="L697" s="25">
        <f ca="1">VLOOKUP(CONCATENATE($F697," ",$G697),AllocFactorMatrix,(L$4+1),FALSE)*$E704</f>
        <v>0</v>
      </c>
      <c r="M697" s="25">
        <f t="shared" ref="M697:M704" ca="1" si="338">SUBTOTAL(9,J697:L697)</f>
        <v>0</v>
      </c>
      <c r="N697" s="25">
        <f ca="1">VLOOKUP(CONCATENATE($F697," ",$G697),AllocFactorMatrix,(N$4+1),FALSE)*$E704</f>
        <v>0</v>
      </c>
      <c r="O697" s="25">
        <f ca="1">VLOOKUP(CONCATENATE($F697," ",$G697),AllocFactorMatrix,(O$4+1),FALSE)*$E704</f>
        <v>0</v>
      </c>
      <c r="P697" s="25">
        <f ca="1">VLOOKUP(CONCATENATE($F697," ",$G697),AllocFactorMatrix,(P$4+1),FALSE)*$E704</f>
        <v>0</v>
      </c>
      <c r="Q697" s="25">
        <f ca="1">VLOOKUP(CONCATENATE($F697," ",$G697),AllocFactorMatrix,(Q$4+1),FALSE)*$E704</f>
        <v>0</v>
      </c>
      <c r="R697" s="25">
        <f ca="1">SUBTOTAL(9,N697:Q697)</f>
        <v>0</v>
      </c>
      <c r="S697" s="25">
        <f ca="1">VLOOKUP(CONCATENATE($F697," ",$G697),AllocFactorMatrix,(S$4+1),FALSE)*$E704</f>
        <v>0</v>
      </c>
      <c r="T697" s="25">
        <f ca="1">VLOOKUP(CONCATENATE($F697," ",$G697),AllocFactorMatrix,(T$4+1),FALSE)*$E704</f>
        <v>0</v>
      </c>
      <c r="U697" s="25">
        <f ca="1">VLOOKUP(CONCATENATE($F697," ",$G697),AllocFactorMatrix,(U$4+1),FALSE)*$E704</f>
        <v>0</v>
      </c>
      <c r="V697" s="25">
        <f ca="1">VLOOKUP(CONCATENATE($F697," ",$G697),AllocFactorMatrix,(V$4+1),FALSE)*$E704</f>
        <v>0</v>
      </c>
      <c r="W697" s="25">
        <f ca="1">SUBTOTAL(9,S697:V697)</f>
        <v>0</v>
      </c>
      <c r="X697" s="25">
        <f ca="1">VLOOKUP(CONCATENATE($F697," ",$G697),AllocFactorMatrix,(X$4+1),FALSE)*$E704</f>
        <v>0</v>
      </c>
      <c r="Y697" s="25">
        <f ca="1">VLOOKUP(CONCATENATE($F697," ",$G697),AllocFactorMatrix,(Y$4+1),FALSE)*$E704</f>
        <v>0</v>
      </c>
      <c r="Z697" s="25">
        <f t="shared" ref="Z697:Z704" ca="1" si="339">SUBTOTAL(9,X697:Y697)</f>
        <v>0</v>
      </c>
      <c r="AA697" s="25">
        <f ca="1">VLOOKUP(CONCATENATE($F697," ",$G697),AllocFactorMatrix,(AA$4+1),FALSE)*$E704</f>
        <v>0</v>
      </c>
      <c r="AB697" s="25">
        <f ca="1">VLOOKUP(CONCATENATE($F697," ",$G697),AllocFactorMatrix,(AB$4+1),FALSE)*$E704</f>
        <v>0</v>
      </c>
      <c r="AC697" s="25">
        <f ca="1">VLOOKUP(CONCATENATE($F697," ",$G697),AllocFactorMatrix,(AC$4+1),FALSE)*$E704</f>
        <v>0</v>
      </c>
    </row>
    <row r="698" spans="5:29" hidden="1" outlineLevel="1">
      <c r="E698" s="22">
        <f t="shared" si="331"/>
        <v>0</v>
      </c>
      <c r="F698" s="61" t="str">
        <f>F704</f>
        <v>RSALE</v>
      </c>
      <c r="G698" s="20" t="str">
        <f>$G$9</f>
        <v>BULKTRAN</v>
      </c>
      <c r="H698" s="24">
        <f t="shared" ca="1" si="337"/>
        <v>0</v>
      </c>
      <c r="I698" s="25">
        <f ca="1">VLOOKUP(CONCATENATE($F698," ",$G698),AllocFactorMatrix,(I$4+1),FALSE)*$E704</f>
        <v>0</v>
      </c>
      <c r="J698" s="25">
        <f ca="1">VLOOKUP(CONCATENATE($F698," ",$G698),AllocFactorMatrix,(J$4+1),FALSE)*$E704</f>
        <v>0</v>
      </c>
      <c r="K698" s="25">
        <f ca="1">VLOOKUP(CONCATENATE($F698," ",$G698),AllocFactorMatrix,(K$4+1),FALSE)*$E704</f>
        <v>0</v>
      </c>
      <c r="L698" s="25">
        <f ca="1">VLOOKUP(CONCATENATE($F698," ",$G698),AllocFactorMatrix,(L$4+1),FALSE)*$E704</f>
        <v>0</v>
      </c>
      <c r="M698" s="25">
        <f t="shared" ca="1" si="338"/>
        <v>0</v>
      </c>
      <c r="N698" s="25">
        <f ca="1">VLOOKUP(CONCATENATE($F698," ",$G698),AllocFactorMatrix,(N$4+1),FALSE)*$E704</f>
        <v>0</v>
      </c>
      <c r="O698" s="25">
        <f ca="1">VLOOKUP(CONCATENATE($F698," ",$G698),AllocFactorMatrix,(O$4+1),FALSE)*$E704</f>
        <v>0</v>
      </c>
      <c r="P698" s="25">
        <f ca="1">VLOOKUP(CONCATENATE($F698," ",$G698),AllocFactorMatrix,(P$4+1),FALSE)*$E704</f>
        <v>0</v>
      </c>
      <c r="Q698" s="25">
        <f ca="1">VLOOKUP(CONCATENATE($F698," ",$G698),AllocFactorMatrix,(Q$4+1),FALSE)*$E704</f>
        <v>0</v>
      </c>
      <c r="R698" s="25">
        <f t="shared" ref="R698:R704" ca="1" si="340">SUBTOTAL(9,N698:Q698)</f>
        <v>0</v>
      </c>
      <c r="S698" s="25">
        <f ca="1">VLOOKUP(CONCATENATE($F698," ",$G698),AllocFactorMatrix,(S$4+1),FALSE)*$E704</f>
        <v>0</v>
      </c>
      <c r="T698" s="25">
        <f ca="1">VLOOKUP(CONCATENATE($F698," ",$G698),AllocFactorMatrix,(T$4+1),FALSE)*$E704</f>
        <v>0</v>
      </c>
      <c r="U698" s="25">
        <f ca="1">VLOOKUP(CONCATENATE($F698," ",$G698),AllocFactorMatrix,(U$4+1),FALSE)*$E704</f>
        <v>0</v>
      </c>
      <c r="V698" s="25">
        <f ca="1">VLOOKUP(CONCATENATE($F698," ",$G698),AllocFactorMatrix,(V$4+1),FALSE)*$E704</f>
        <v>0</v>
      </c>
      <c r="W698" s="25">
        <f t="shared" ref="W698:W704" ca="1" si="341">SUBTOTAL(9,S698:V698)</f>
        <v>0</v>
      </c>
      <c r="X698" s="25">
        <f ca="1">VLOOKUP(CONCATENATE($F698," ",$G698),AllocFactorMatrix,(X$4+1),FALSE)*$E704</f>
        <v>0</v>
      </c>
      <c r="Y698" s="25">
        <f ca="1">VLOOKUP(CONCATENATE($F698," ",$G698),AllocFactorMatrix,(Y$4+1),FALSE)*$E704</f>
        <v>0</v>
      </c>
      <c r="Z698" s="25">
        <f t="shared" ca="1" si="339"/>
        <v>0</v>
      </c>
      <c r="AA698" s="25">
        <f ca="1">VLOOKUP(CONCATENATE($F698," ",$G698),AllocFactorMatrix,(AA$4+1),FALSE)*$E704</f>
        <v>0</v>
      </c>
      <c r="AB698" s="25">
        <f ca="1">VLOOKUP(CONCATENATE($F698," ",$G698),AllocFactorMatrix,(AB$4+1),FALSE)*$E704</f>
        <v>0</v>
      </c>
      <c r="AC698" s="25">
        <f ca="1">VLOOKUP(CONCATENATE($F698," ",$G698),AllocFactorMatrix,(AC$4+1),FALSE)*$E704</f>
        <v>0</v>
      </c>
    </row>
    <row r="699" spans="5:29" hidden="1" outlineLevel="1">
      <c r="E699" s="22">
        <f t="shared" si="331"/>
        <v>0</v>
      </c>
      <c r="F699" s="61" t="str">
        <f>F704</f>
        <v>RSALE</v>
      </c>
      <c r="G699" s="20" t="str">
        <f>$G$10</f>
        <v>SUBTRAN</v>
      </c>
      <c r="H699" s="24">
        <f t="shared" ca="1" si="337"/>
        <v>0</v>
      </c>
      <c r="I699" s="25">
        <f ca="1">VLOOKUP(CONCATENATE($F699," ",$G699),AllocFactorMatrix,(I$4+1),FALSE)*$E704</f>
        <v>0</v>
      </c>
      <c r="J699" s="25">
        <f ca="1">VLOOKUP(CONCATENATE($F699," ",$G699),AllocFactorMatrix,(J$4+1),FALSE)*$E704</f>
        <v>0</v>
      </c>
      <c r="K699" s="25">
        <f ca="1">VLOOKUP(CONCATENATE($F699," ",$G699),AllocFactorMatrix,(K$4+1),FALSE)*$E704</f>
        <v>0</v>
      </c>
      <c r="L699" s="25">
        <f ca="1">VLOOKUP(CONCATENATE($F699," ",$G699),AllocFactorMatrix,(L$4+1),FALSE)*$E704</f>
        <v>0</v>
      </c>
      <c r="M699" s="25">
        <f t="shared" ca="1" si="338"/>
        <v>0</v>
      </c>
      <c r="N699" s="25">
        <f ca="1">VLOOKUP(CONCATENATE($F699," ",$G699),AllocFactorMatrix,(N$4+1),FALSE)*$E704</f>
        <v>0</v>
      </c>
      <c r="O699" s="25">
        <f ca="1">VLOOKUP(CONCATENATE($F699," ",$G699),AllocFactorMatrix,(O$4+1),FALSE)*$E704</f>
        <v>0</v>
      </c>
      <c r="P699" s="25">
        <f ca="1">VLOOKUP(CONCATENATE($F699," ",$G699),AllocFactorMatrix,(P$4+1),FALSE)*$E704</f>
        <v>0</v>
      </c>
      <c r="Q699" s="25">
        <f ca="1">VLOOKUP(CONCATENATE($F699," ",$G699),AllocFactorMatrix,(Q$4+1),FALSE)*$E704</f>
        <v>0</v>
      </c>
      <c r="R699" s="25">
        <f t="shared" ca="1" si="340"/>
        <v>0</v>
      </c>
      <c r="S699" s="25">
        <f ca="1">VLOOKUP(CONCATENATE($F699," ",$G699),AllocFactorMatrix,(S$4+1),FALSE)*$E704</f>
        <v>0</v>
      </c>
      <c r="T699" s="25">
        <f ca="1">VLOOKUP(CONCATENATE($F699," ",$G699),AllocFactorMatrix,(T$4+1),FALSE)*$E704</f>
        <v>0</v>
      </c>
      <c r="U699" s="25">
        <f ca="1">VLOOKUP(CONCATENATE($F699," ",$G699),AllocFactorMatrix,(U$4+1),FALSE)*$E704</f>
        <v>0</v>
      </c>
      <c r="V699" s="25">
        <f ca="1">VLOOKUP(CONCATENATE($F699," ",$G699),AllocFactorMatrix,(V$4+1),FALSE)*$E704</f>
        <v>0</v>
      </c>
      <c r="W699" s="25">
        <f t="shared" ca="1" si="341"/>
        <v>0</v>
      </c>
      <c r="X699" s="25">
        <f ca="1">VLOOKUP(CONCATENATE($F699," ",$G699),AllocFactorMatrix,(X$4+1),FALSE)*$E704</f>
        <v>0</v>
      </c>
      <c r="Y699" s="25">
        <f ca="1">VLOOKUP(CONCATENATE($F699," ",$G699),AllocFactorMatrix,(Y$4+1),FALSE)*$E704</f>
        <v>0</v>
      </c>
      <c r="Z699" s="25">
        <f t="shared" ca="1" si="339"/>
        <v>0</v>
      </c>
      <c r="AA699" s="25">
        <f ca="1">VLOOKUP(CONCATENATE($F699," ",$G699),AllocFactorMatrix,(AA$4+1),FALSE)*$E704</f>
        <v>0</v>
      </c>
      <c r="AB699" s="25">
        <f ca="1">VLOOKUP(CONCATENATE($F699," ",$G699),AllocFactorMatrix,(AB$4+1),FALSE)*$E704</f>
        <v>0</v>
      </c>
      <c r="AC699" s="25">
        <f ca="1">VLOOKUP(CONCATENATE($F699," ",$G699),AllocFactorMatrix,(AC$4+1),FALSE)*$E704</f>
        <v>0</v>
      </c>
    </row>
    <row r="700" spans="5:29" hidden="1" outlineLevel="1">
      <c r="E700" s="22">
        <f t="shared" si="331"/>
        <v>0</v>
      </c>
      <c r="F700" s="61" t="str">
        <f>F704</f>
        <v>RSALE</v>
      </c>
      <c r="G700" s="20" t="str">
        <f>$G$11</f>
        <v>DISTPRI</v>
      </c>
      <c r="H700" s="24">
        <f t="shared" ca="1" si="337"/>
        <v>0</v>
      </c>
      <c r="I700" s="25">
        <f ca="1">VLOOKUP(CONCATENATE($F700," ",$G700),AllocFactorMatrix,(I$4+1),FALSE)*$E704</f>
        <v>0</v>
      </c>
      <c r="J700" s="25">
        <f ca="1">VLOOKUP(CONCATENATE($F700," ",$G700),AllocFactorMatrix,(J$4+1),FALSE)*$E704</f>
        <v>0</v>
      </c>
      <c r="K700" s="25">
        <f ca="1">VLOOKUP(CONCATENATE($F700," ",$G700),AllocFactorMatrix,(K$4+1),FALSE)*$E704</f>
        <v>0</v>
      </c>
      <c r="L700" s="25">
        <f ca="1">VLOOKUP(CONCATENATE($F700," ",$G700),AllocFactorMatrix,(L$4+1),FALSE)*$E704</f>
        <v>0</v>
      </c>
      <c r="M700" s="25">
        <f t="shared" ca="1" si="338"/>
        <v>0</v>
      </c>
      <c r="N700" s="25">
        <f ca="1">VLOOKUP(CONCATENATE($F700," ",$G700),AllocFactorMatrix,(N$4+1),FALSE)*$E704</f>
        <v>0</v>
      </c>
      <c r="O700" s="25">
        <f ca="1">VLOOKUP(CONCATENATE($F700," ",$G700),AllocFactorMatrix,(O$4+1),FALSE)*$E704</f>
        <v>0</v>
      </c>
      <c r="P700" s="25">
        <f ca="1">VLOOKUP(CONCATENATE($F700," ",$G700),AllocFactorMatrix,(P$4+1),FALSE)*$E704</f>
        <v>0</v>
      </c>
      <c r="Q700" s="25">
        <f ca="1">VLOOKUP(CONCATENATE($F700," ",$G700),AllocFactorMatrix,(Q$4+1),FALSE)*$E704</f>
        <v>0</v>
      </c>
      <c r="R700" s="25">
        <f t="shared" ca="1" si="340"/>
        <v>0</v>
      </c>
      <c r="S700" s="25">
        <f ca="1">VLOOKUP(CONCATENATE($F700," ",$G700),AllocFactorMatrix,(S$4+1),FALSE)*$E704</f>
        <v>0</v>
      </c>
      <c r="T700" s="25">
        <f ca="1">VLOOKUP(CONCATENATE($F700," ",$G700),AllocFactorMatrix,(T$4+1),FALSE)*$E704</f>
        <v>0</v>
      </c>
      <c r="U700" s="25">
        <f ca="1">VLOOKUP(CONCATENATE($F700," ",$G700),AllocFactorMatrix,(U$4+1),FALSE)*$E704</f>
        <v>0</v>
      </c>
      <c r="V700" s="25">
        <f ca="1">VLOOKUP(CONCATENATE($F700," ",$G700),AllocFactorMatrix,(V$4+1),FALSE)*$E704</f>
        <v>0</v>
      </c>
      <c r="W700" s="25">
        <f t="shared" ca="1" si="341"/>
        <v>0</v>
      </c>
      <c r="X700" s="25">
        <f ca="1">VLOOKUP(CONCATENATE($F700," ",$G700),AllocFactorMatrix,(X$4+1),FALSE)*$E704</f>
        <v>0</v>
      </c>
      <c r="Y700" s="25">
        <f ca="1">VLOOKUP(CONCATENATE($F700," ",$G700),AllocFactorMatrix,(Y$4+1),FALSE)*$E704</f>
        <v>0</v>
      </c>
      <c r="Z700" s="25">
        <f t="shared" ca="1" si="339"/>
        <v>0</v>
      </c>
      <c r="AA700" s="25">
        <f ca="1">VLOOKUP(CONCATENATE($F700," ",$G700),AllocFactorMatrix,(AA$4+1),FALSE)*$E704</f>
        <v>0</v>
      </c>
      <c r="AB700" s="25">
        <f ca="1">VLOOKUP(CONCATENATE($F700," ",$G700),AllocFactorMatrix,(AB$4+1),FALSE)*$E704</f>
        <v>0</v>
      </c>
      <c r="AC700" s="25">
        <f ca="1">VLOOKUP(CONCATENATE($F700," ",$G700),AllocFactorMatrix,(AC$4+1),FALSE)*$E704</f>
        <v>0</v>
      </c>
    </row>
    <row r="701" spans="5:29" hidden="1" outlineLevel="1">
      <c r="E701" s="22">
        <f t="shared" si="331"/>
        <v>0</v>
      </c>
      <c r="F701" s="61" t="str">
        <f>F704</f>
        <v>RSALE</v>
      </c>
      <c r="G701" s="20" t="str">
        <f>$G$12</f>
        <v>DISTSEC</v>
      </c>
      <c r="H701" s="24">
        <f t="shared" ca="1" si="337"/>
        <v>0</v>
      </c>
      <c r="I701" s="25">
        <f ca="1">VLOOKUP(CONCATENATE($F701," ",$G701),AllocFactorMatrix,(I$4+1),FALSE)*$E704</f>
        <v>0</v>
      </c>
      <c r="J701" s="25">
        <f ca="1">VLOOKUP(CONCATENATE($F701," ",$G701),AllocFactorMatrix,(J$4+1),FALSE)*$E704</f>
        <v>0</v>
      </c>
      <c r="K701" s="25">
        <f ca="1">VLOOKUP(CONCATENATE($F701," ",$G701),AllocFactorMatrix,(K$4+1),FALSE)*$E704</f>
        <v>0</v>
      </c>
      <c r="L701" s="25">
        <f ca="1">VLOOKUP(CONCATENATE($F701," ",$G701),AllocFactorMatrix,(L$4+1),FALSE)*$E704</f>
        <v>0</v>
      </c>
      <c r="M701" s="25">
        <f t="shared" ca="1" si="338"/>
        <v>0</v>
      </c>
      <c r="N701" s="25">
        <f ca="1">VLOOKUP(CONCATENATE($F701," ",$G701),AllocFactorMatrix,(N$4+1),FALSE)*$E704</f>
        <v>0</v>
      </c>
      <c r="O701" s="25">
        <f ca="1">VLOOKUP(CONCATENATE($F701," ",$G701),AllocFactorMatrix,(O$4+1),FALSE)*$E704</f>
        <v>0</v>
      </c>
      <c r="P701" s="25">
        <f ca="1">VLOOKUP(CONCATENATE($F701," ",$G701),AllocFactorMatrix,(P$4+1),FALSE)*$E704</f>
        <v>0</v>
      </c>
      <c r="Q701" s="25">
        <f ca="1">VLOOKUP(CONCATENATE($F701," ",$G701),AllocFactorMatrix,(Q$4+1),FALSE)*$E704</f>
        <v>0</v>
      </c>
      <c r="R701" s="25">
        <f t="shared" ca="1" si="340"/>
        <v>0</v>
      </c>
      <c r="S701" s="25">
        <f ca="1">VLOOKUP(CONCATENATE($F701," ",$G701),AllocFactorMatrix,(S$4+1),FALSE)*$E704</f>
        <v>0</v>
      </c>
      <c r="T701" s="25">
        <f ca="1">VLOOKUP(CONCATENATE($F701," ",$G701),AllocFactorMatrix,(T$4+1),FALSE)*$E704</f>
        <v>0</v>
      </c>
      <c r="U701" s="25">
        <f ca="1">VLOOKUP(CONCATENATE($F701," ",$G701),AllocFactorMatrix,(U$4+1),FALSE)*$E704</f>
        <v>0</v>
      </c>
      <c r="V701" s="25">
        <f ca="1">VLOOKUP(CONCATENATE($F701," ",$G701),AllocFactorMatrix,(V$4+1),FALSE)*$E704</f>
        <v>0</v>
      </c>
      <c r="W701" s="25">
        <f t="shared" ca="1" si="341"/>
        <v>0</v>
      </c>
      <c r="X701" s="25">
        <f ca="1">VLOOKUP(CONCATENATE($F701," ",$G701),AllocFactorMatrix,(X$4+1),FALSE)*$E704</f>
        <v>0</v>
      </c>
      <c r="Y701" s="25">
        <f ca="1">VLOOKUP(CONCATENATE($F701," ",$G701),AllocFactorMatrix,(Y$4+1),FALSE)*$E704</f>
        <v>0</v>
      </c>
      <c r="Z701" s="25">
        <f t="shared" ca="1" si="339"/>
        <v>0</v>
      </c>
      <c r="AA701" s="25">
        <f ca="1">VLOOKUP(CONCATENATE($F701," ",$G701),AllocFactorMatrix,(AA$4+1),FALSE)*$E704</f>
        <v>0</v>
      </c>
      <c r="AB701" s="25">
        <f ca="1">VLOOKUP(CONCATENATE($F701," ",$G701),AllocFactorMatrix,(AB$4+1),FALSE)*$E704</f>
        <v>0</v>
      </c>
      <c r="AC701" s="25">
        <f ca="1">VLOOKUP(CONCATENATE($F701," ",$G701),AllocFactorMatrix,(AC$4+1),FALSE)*$E704</f>
        <v>0</v>
      </c>
    </row>
    <row r="702" spans="5:29" hidden="1" outlineLevel="1">
      <c r="E702" s="22">
        <f t="shared" si="331"/>
        <v>0</v>
      </c>
      <c r="F702" s="61" t="str">
        <f>F704</f>
        <v>RSALE</v>
      </c>
      <c r="G702" s="20" t="str">
        <f>$G$13</f>
        <v>ENERGY</v>
      </c>
      <c r="H702" s="24">
        <f t="shared" ca="1" si="337"/>
        <v>0</v>
      </c>
      <c r="I702" s="25">
        <f ca="1">VLOOKUP(CONCATENATE($F702," ",$G702),AllocFactorMatrix,(I$4+1),FALSE)*$E704</f>
        <v>0</v>
      </c>
      <c r="J702" s="25">
        <f ca="1">VLOOKUP(CONCATENATE($F702," ",$G702),AllocFactorMatrix,(J$4+1),FALSE)*$E704</f>
        <v>0</v>
      </c>
      <c r="K702" s="25">
        <f ca="1">VLOOKUP(CONCATENATE($F702," ",$G702),AllocFactorMatrix,(K$4+1),FALSE)*$E704</f>
        <v>0</v>
      </c>
      <c r="L702" s="25">
        <f ca="1">VLOOKUP(CONCATENATE($F702," ",$G702),AllocFactorMatrix,(L$4+1),FALSE)*$E704</f>
        <v>0</v>
      </c>
      <c r="M702" s="25">
        <f t="shared" ca="1" si="338"/>
        <v>0</v>
      </c>
      <c r="N702" s="25">
        <f ca="1">VLOOKUP(CONCATENATE($F702," ",$G702),AllocFactorMatrix,(N$4+1),FALSE)*$E704</f>
        <v>0</v>
      </c>
      <c r="O702" s="25">
        <f ca="1">VLOOKUP(CONCATENATE($F702," ",$G702),AllocFactorMatrix,(O$4+1),FALSE)*$E704</f>
        <v>0</v>
      </c>
      <c r="P702" s="25">
        <f ca="1">VLOOKUP(CONCATENATE($F702," ",$G702),AllocFactorMatrix,(P$4+1),FALSE)*$E704</f>
        <v>0</v>
      </c>
      <c r="Q702" s="25">
        <f ca="1">VLOOKUP(CONCATENATE($F702," ",$G702),AllocFactorMatrix,(Q$4+1),FALSE)*$E704</f>
        <v>0</v>
      </c>
      <c r="R702" s="25">
        <f t="shared" ca="1" si="340"/>
        <v>0</v>
      </c>
      <c r="S702" s="25">
        <f ca="1">VLOOKUP(CONCATENATE($F702," ",$G702),AllocFactorMatrix,(S$4+1),FALSE)*$E704</f>
        <v>0</v>
      </c>
      <c r="T702" s="25">
        <f ca="1">VLOOKUP(CONCATENATE($F702," ",$G702),AllocFactorMatrix,(T$4+1),FALSE)*$E704</f>
        <v>0</v>
      </c>
      <c r="U702" s="25">
        <f ca="1">VLOOKUP(CONCATENATE($F702," ",$G702),AllocFactorMatrix,(U$4+1),FALSE)*$E704</f>
        <v>0</v>
      </c>
      <c r="V702" s="25">
        <f ca="1">VLOOKUP(CONCATENATE($F702," ",$G702),AllocFactorMatrix,(V$4+1),FALSE)*$E704</f>
        <v>0</v>
      </c>
      <c r="W702" s="25">
        <f t="shared" ca="1" si="341"/>
        <v>0</v>
      </c>
      <c r="X702" s="25">
        <f ca="1">VLOOKUP(CONCATENATE($F702," ",$G702),AllocFactorMatrix,(X$4+1),FALSE)*$E704</f>
        <v>0</v>
      </c>
      <c r="Y702" s="25">
        <f ca="1">VLOOKUP(CONCATENATE($F702," ",$G702),AllocFactorMatrix,(Y$4+1),FALSE)*$E704</f>
        <v>0</v>
      </c>
      <c r="Z702" s="25">
        <f t="shared" ca="1" si="339"/>
        <v>0</v>
      </c>
      <c r="AA702" s="25">
        <f ca="1">VLOOKUP(CONCATENATE($F702," ",$G702),AllocFactorMatrix,(AA$4+1),FALSE)*$E704</f>
        <v>0</v>
      </c>
      <c r="AB702" s="25">
        <f ca="1">VLOOKUP(CONCATENATE($F702," ",$G702),AllocFactorMatrix,(AB$4+1),FALSE)*$E704</f>
        <v>0</v>
      </c>
      <c r="AC702" s="25">
        <f ca="1">VLOOKUP(CONCATENATE($F702," ",$G702),AllocFactorMatrix,(AC$4+1),FALSE)*$E704</f>
        <v>0</v>
      </c>
    </row>
    <row r="703" spans="5:29" hidden="1" outlineLevel="1">
      <c r="E703" s="22">
        <f t="shared" si="331"/>
        <v>0</v>
      </c>
      <c r="F703" s="61" t="str">
        <f>F704</f>
        <v>RSALE</v>
      </c>
      <c r="G703" s="20" t="str">
        <f>$G$14</f>
        <v>CUSTOMER</v>
      </c>
      <c r="H703" s="24">
        <f t="shared" ca="1" si="337"/>
        <v>0</v>
      </c>
      <c r="I703" s="25">
        <f ca="1">VLOOKUP(CONCATENATE($F703," ",$G703),AllocFactorMatrix,(I$4+1),FALSE)*$E704</f>
        <v>0</v>
      </c>
      <c r="J703" s="25">
        <f ca="1">VLOOKUP(CONCATENATE($F703," ",$G703),AllocFactorMatrix,(J$4+1),FALSE)*$E704</f>
        <v>0</v>
      </c>
      <c r="K703" s="25">
        <f ca="1">VLOOKUP(CONCATENATE($F703," ",$G703),AllocFactorMatrix,(K$4+1),FALSE)*$E704</f>
        <v>0</v>
      </c>
      <c r="L703" s="25">
        <f ca="1">VLOOKUP(CONCATENATE($F703," ",$G703),AllocFactorMatrix,(L$4+1),FALSE)*$E704</f>
        <v>0</v>
      </c>
      <c r="M703" s="25">
        <f t="shared" ca="1" si="338"/>
        <v>0</v>
      </c>
      <c r="N703" s="25">
        <f ca="1">VLOOKUP(CONCATENATE($F703," ",$G703),AllocFactorMatrix,(N$4+1),FALSE)*$E704</f>
        <v>0</v>
      </c>
      <c r="O703" s="25">
        <f ca="1">VLOOKUP(CONCATENATE($F703," ",$G703),AllocFactorMatrix,(O$4+1),FALSE)*$E704</f>
        <v>0</v>
      </c>
      <c r="P703" s="25">
        <f ca="1">VLOOKUP(CONCATENATE($F703," ",$G703),AllocFactorMatrix,(P$4+1),FALSE)*$E704</f>
        <v>0</v>
      </c>
      <c r="Q703" s="25">
        <f ca="1">VLOOKUP(CONCATENATE($F703," ",$G703),AllocFactorMatrix,(Q$4+1),FALSE)*$E704</f>
        <v>0</v>
      </c>
      <c r="R703" s="25">
        <f t="shared" ca="1" si="340"/>
        <v>0</v>
      </c>
      <c r="S703" s="25">
        <f ca="1">VLOOKUP(CONCATENATE($F703," ",$G703),AllocFactorMatrix,(S$4+1),FALSE)*$E704</f>
        <v>0</v>
      </c>
      <c r="T703" s="25">
        <f ca="1">VLOOKUP(CONCATENATE($F703," ",$G703),AllocFactorMatrix,(T$4+1),FALSE)*$E704</f>
        <v>0</v>
      </c>
      <c r="U703" s="25">
        <f ca="1">VLOOKUP(CONCATENATE($F703," ",$G703),AllocFactorMatrix,(U$4+1),FALSE)*$E704</f>
        <v>0</v>
      </c>
      <c r="V703" s="25">
        <f ca="1">VLOOKUP(CONCATENATE($F703," ",$G703),AllocFactorMatrix,(V$4+1),FALSE)*$E704</f>
        <v>0</v>
      </c>
      <c r="W703" s="25">
        <f t="shared" ca="1" si="341"/>
        <v>0</v>
      </c>
      <c r="X703" s="25">
        <f ca="1">VLOOKUP(CONCATENATE($F703," ",$G703),AllocFactorMatrix,(X$4+1),FALSE)*$E704</f>
        <v>0</v>
      </c>
      <c r="Y703" s="25">
        <f ca="1">VLOOKUP(CONCATENATE($F703," ",$G703),AllocFactorMatrix,(Y$4+1),FALSE)*$E704</f>
        <v>0</v>
      </c>
      <c r="Z703" s="25">
        <f t="shared" ca="1" si="339"/>
        <v>0</v>
      </c>
      <c r="AA703" s="25">
        <f ca="1">VLOOKUP(CONCATENATE($F703," ",$G703),AllocFactorMatrix,(AA$4+1),FALSE)*$E704</f>
        <v>0</v>
      </c>
      <c r="AB703" s="25">
        <f ca="1">VLOOKUP(CONCATENATE($F703," ",$G703),AllocFactorMatrix,(AB$4+1),FALSE)*$E704</f>
        <v>0</v>
      </c>
      <c r="AC703" s="25">
        <f ca="1">VLOOKUP(CONCATENATE($F703," ",$G703),AllocFactorMatrix,(AC$4+1),FALSE)*$E704</f>
        <v>0</v>
      </c>
    </row>
    <row r="704" spans="5:29" collapsed="1">
      <c r="E704" s="22">
        <v>0</v>
      </c>
      <c r="F704" s="61" t="s">
        <v>72</v>
      </c>
      <c r="G704" s="20" t="str">
        <f>$G$15</f>
        <v>TOTAL</v>
      </c>
      <c r="H704" s="24">
        <f t="shared" ca="1" si="337"/>
        <v>0</v>
      </c>
      <c r="I704" s="25">
        <f ca="1">VLOOKUP(CONCATENATE($F704," ",$G704),AllocFactorMatrix,(I$4+1),FALSE)*$E704</f>
        <v>0</v>
      </c>
      <c r="J704" s="25">
        <f ca="1">VLOOKUP(CONCATENATE($F704," ",$G704),AllocFactorMatrix,(J$4+1),FALSE)*$E704</f>
        <v>0</v>
      </c>
      <c r="K704" s="25">
        <f ca="1">VLOOKUP(CONCATENATE($F704," ",$G704),AllocFactorMatrix,(K$4+1),FALSE)*$E704</f>
        <v>0</v>
      </c>
      <c r="L704" s="25">
        <f ca="1">VLOOKUP(CONCATENATE($F704," ",$G704),AllocFactorMatrix,(L$4+1),FALSE)*$E704</f>
        <v>0</v>
      </c>
      <c r="M704" s="25">
        <f t="shared" ca="1" si="338"/>
        <v>0</v>
      </c>
      <c r="N704" s="25">
        <f ca="1">VLOOKUP(CONCATENATE($F704," ",$G704),AllocFactorMatrix,(N$4+1),FALSE)*$E704</f>
        <v>0</v>
      </c>
      <c r="O704" s="25">
        <f ca="1">VLOOKUP(CONCATENATE($F704," ",$G704),AllocFactorMatrix,(O$4+1),FALSE)*$E704</f>
        <v>0</v>
      </c>
      <c r="P704" s="25">
        <f ca="1">VLOOKUP(CONCATENATE($F704," ",$G704),AllocFactorMatrix,(P$4+1),FALSE)*$E704</f>
        <v>0</v>
      </c>
      <c r="Q704" s="25">
        <f ca="1">VLOOKUP(CONCATENATE($F704," ",$G704),AllocFactorMatrix,(Q$4+1),FALSE)*$E704</f>
        <v>0</v>
      </c>
      <c r="R704" s="25">
        <f t="shared" ca="1" si="340"/>
        <v>0</v>
      </c>
      <c r="S704" s="25">
        <f ca="1">VLOOKUP(CONCATENATE($F704," ",$G704),AllocFactorMatrix,(S$4+1),FALSE)*$E704</f>
        <v>0</v>
      </c>
      <c r="T704" s="25">
        <f ca="1">VLOOKUP(CONCATENATE($F704," ",$G704),AllocFactorMatrix,(T$4+1),FALSE)*$E704</f>
        <v>0</v>
      </c>
      <c r="U704" s="25">
        <f ca="1">VLOOKUP(CONCATENATE($F704," ",$G704),AllocFactorMatrix,(U$4+1),FALSE)*$E704</f>
        <v>0</v>
      </c>
      <c r="V704" s="25">
        <f ca="1">VLOOKUP(CONCATENATE($F704," ",$G704),AllocFactorMatrix,(V$4+1),FALSE)*$E704</f>
        <v>0</v>
      </c>
      <c r="W704" s="25">
        <f t="shared" ca="1" si="341"/>
        <v>0</v>
      </c>
      <c r="X704" s="25">
        <f ca="1">VLOOKUP(CONCATENATE($F704," ",$G704),AllocFactorMatrix,(X$4+1),FALSE)*$E704</f>
        <v>0</v>
      </c>
      <c r="Y704" s="25">
        <f ca="1">VLOOKUP(CONCATENATE($F704," ",$G704),AllocFactorMatrix,(Y$4+1),FALSE)*$E704</f>
        <v>0</v>
      </c>
      <c r="Z704" s="25">
        <f t="shared" ca="1" si="339"/>
        <v>0</v>
      </c>
      <c r="AA704" s="25">
        <f ca="1">VLOOKUP(CONCATENATE($F704," ",$G704),AllocFactorMatrix,(AA$4+1),FALSE)*$E704</f>
        <v>0</v>
      </c>
      <c r="AB704" s="25">
        <f ca="1">VLOOKUP(CONCATENATE($F704," ",$G704),AllocFactorMatrix,(AB$4+1),FALSE)*$E704</f>
        <v>0</v>
      </c>
      <c r="AC704" s="25">
        <f ca="1">VLOOKUP(CONCATENATE($F704," ",$G704),AllocFactorMatrix,(AC$4+1),FALSE)*$E704</f>
        <v>0</v>
      </c>
    </row>
    <row r="705" spans="3:29">
      <c r="F705" s="63"/>
      <c r="H705" s="24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</row>
    <row r="706" spans="3:29" hidden="1" outlineLevel="1">
      <c r="G706" s="20" t="str">
        <f>$G$8</f>
        <v>PRODUCTION</v>
      </c>
      <c r="H706" s="65">
        <f t="shared" ref="H706:AC706" ca="1" si="342">SUM(H457,H641,H633,H681,H617,H673,H513,H505,H497,H489,H593,H473,H577,H569,H561,H553,H545,H537,H609,H481,H433,H521,H529,H441)+H449+H585+H601+H649+H465+H625+H657+H665+H689+H697</f>
        <v>0</v>
      </c>
      <c r="I706" s="65">
        <f t="shared" ca="1" si="342"/>
        <v>0</v>
      </c>
      <c r="J706" s="65">
        <f t="shared" ca="1" si="342"/>
        <v>0</v>
      </c>
      <c r="K706" s="65">
        <f t="shared" ca="1" si="342"/>
        <v>0</v>
      </c>
      <c r="L706" s="65">
        <f t="shared" ca="1" si="342"/>
        <v>0</v>
      </c>
      <c r="M706" s="65">
        <f t="shared" ca="1" si="342"/>
        <v>0</v>
      </c>
      <c r="N706" s="65">
        <f t="shared" ca="1" si="342"/>
        <v>0</v>
      </c>
      <c r="O706" s="65">
        <f t="shared" ca="1" si="342"/>
        <v>0</v>
      </c>
      <c r="P706" s="65">
        <f t="shared" ca="1" si="342"/>
        <v>0</v>
      </c>
      <c r="Q706" s="65">
        <f t="shared" ca="1" si="342"/>
        <v>0</v>
      </c>
      <c r="R706" s="65">
        <f t="shared" ca="1" si="342"/>
        <v>0</v>
      </c>
      <c r="S706" s="65">
        <f t="shared" ca="1" si="342"/>
        <v>0</v>
      </c>
      <c r="T706" s="65">
        <f t="shared" ca="1" si="342"/>
        <v>0</v>
      </c>
      <c r="U706" s="65">
        <f t="shared" ca="1" si="342"/>
        <v>0</v>
      </c>
      <c r="V706" s="65">
        <f t="shared" ca="1" si="342"/>
        <v>0</v>
      </c>
      <c r="W706" s="65">
        <f t="shared" ca="1" si="342"/>
        <v>0</v>
      </c>
      <c r="X706" s="65">
        <f t="shared" ca="1" si="342"/>
        <v>0</v>
      </c>
      <c r="Y706" s="65">
        <f t="shared" ca="1" si="342"/>
        <v>0</v>
      </c>
      <c r="Z706" s="65">
        <f t="shared" ca="1" si="342"/>
        <v>0</v>
      </c>
      <c r="AA706" s="65">
        <f t="shared" ca="1" si="342"/>
        <v>0</v>
      </c>
      <c r="AB706" s="65">
        <f t="shared" ca="1" si="342"/>
        <v>0</v>
      </c>
      <c r="AC706" s="65">
        <f t="shared" ca="1" si="342"/>
        <v>0</v>
      </c>
    </row>
    <row r="707" spans="3:29" hidden="1" outlineLevel="1">
      <c r="G707" s="20" t="str">
        <f>$G$9</f>
        <v>BULKTRAN</v>
      </c>
      <c r="H707" s="65">
        <f t="shared" ref="H707:AC707" ca="1" si="343">SUM(H458,H642,H634,H682,H618,H674,H514,H506,H498,H490,H594,H474,H578,H570,H562,H554,H546,H538,H610,H482,H434,H522,H530,H442)+H450+H586+H602+H650+H466+H626+H658+H666+H690+H698</f>
        <v>0</v>
      </c>
      <c r="I707" s="65">
        <f t="shared" ca="1" si="343"/>
        <v>0</v>
      </c>
      <c r="J707" s="65">
        <f t="shared" ca="1" si="343"/>
        <v>0</v>
      </c>
      <c r="K707" s="65">
        <f t="shared" ca="1" si="343"/>
        <v>0</v>
      </c>
      <c r="L707" s="65">
        <f t="shared" ca="1" si="343"/>
        <v>0</v>
      </c>
      <c r="M707" s="65">
        <f t="shared" ca="1" si="343"/>
        <v>0</v>
      </c>
      <c r="N707" s="65">
        <f t="shared" ca="1" si="343"/>
        <v>0</v>
      </c>
      <c r="O707" s="65">
        <f t="shared" ca="1" si="343"/>
        <v>0</v>
      </c>
      <c r="P707" s="65">
        <f t="shared" ca="1" si="343"/>
        <v>0</v>
      </c>
      <c r="Q707" s="65">
        <f t="shared" ca="1" si="343"/>
        <v>0</v>
      </c>
      <c r="R707" s="65">
        <f t="shared" ca="1" si="343"/>
        <v>0</v>
      </c>
      <c r="S707" s="65">
        <f t="shared" ca="1" si="343"/>
        <v>0</v>
      </c>
      <c r="T707" s="65">
        <f t="shared" ca="1" si="343"/>
        <v>0</v>
      </c>
      <c r="U707" s="65">
        <f t="shared" ca="1" si="343"/>
        <v>0</v>
      </c>
      <c r="V707" s="65">
        <f t="shared" ca="1" si="343"/>
        <v>0</v>
      </c>
      <c r="W707" s="65">
        <f t="shared" ca="1" si="343"/>
        <v>0</v>
      </c>
      <c r="X707" s="65">
        <f t="shared" ca="1" si="343"/>
        <v>0</v>
      </c>
      <c r="Y707" s="65">
        <f t="shared" ca="1" si="343"/>
        <v>0</v>
      </c>
      <c r="Z707" s="65">
        <f t="shared" ca="1" si="343"/>
        <v>0</v>
      </c>
      <c r="AA707" s="65">
        <f t="shared" ca="1" si="343"/>
        <v>0</v>
      </c>
      <c r="AB707" s="65">
        <f t="shared" ca="1" si="343"/>
        <v>0</v>
      </c>
      <c r="AC707" s="65">
        <f t="shared" ca="1" si="343"/>
        <v>0</v>
      </c>
    </row>
    <row r="708" spans="3:29" hidden="1" outlineLevel="1">
      <c r="G708" s="20" t="str">
        <f>$G$10</f>
        <v>SUBTRAN</v>
      </c>
      <c r="H708" s="65">
        <f t="shared" ref="H708:AC708" ca="1" si="344">SUM(H459,H643,H635,H683,H619,H675,H515,H507,H499,H491,H595,H475,H579,H571,H563,H555,H547,H539,H611,H483,H435,H523,H531,H443)+H451+H587+H603+H651+H467+H627+H659+H667+H691+H699</f>
        <v>0</v>
      </c>
      <c r="I708" s="65">
        <f t="shared" ca="1" si="344"/>
        <v>0</v>
      </c>
      <c r="J708" s="65">
        <f t="shared" ca="1" si="344"/>
        <v>0</v>
      </c>
      <c r="K708" s="65">
        <f t="shared" ca="1" si="344"/>
        <v>0</v>
      </c>
      <c r="L708" s="65">
        <f t="shared" ca="1" si="344"/>
        <v>0</v>
      </c>
      <c r="M708" s="65">
        <f t="shared" ca="1" si="344"/>
        <v>0</v>
      </c>
      <c r="N708" s="65">
        <f t="shared" ca="1" si="344"/>
        <v>0</v>
      </c>
      <c r="O708" s="65">
        <f t="shared" ca="1" si="344"/>
        <v>0</v>
      </c>
      <c r="P708" s="65">
        <f t="shared" ca="1" si="344"/>
        <v>0</v>
      </c>
      <c r="Q708" s="65">
        <f t="shared" ca="1" si="344"/>
        <v>0</v>
      </c>
      <c r="R708" s="65">
        <f t="shared" ca="1" si="344"/>
        <v>0</v>
      </c>
      <c r="S708" s="65">
        <f t="shared" ca="1" si="344"/>
        <v>0</v>
      </c>
      <c r="T708" s="65">
        <f t="shared" ca="1" si="344"/>
        <v>0</v>
      </c>
      <c r="U708" s="65">
        <f t="shared" ca="1" si="344"/>
        <v>0</v>
      </c>
      <c r="V708" s="65">
        <f t="shared" ca="1" si="344"/>
        <v>0</v>
      </c>
      <c r="W708" s="65">
        <f t="shared" ca="1" si="344"/>
        <v>0</v>
      </c>
      <c r="X708" s="65">
        <f t="shared" ca="1" si="344"/>
        <v>0</v>
      </c>
      <c r="Y708" s="65">
        <f t="shared" ca="1" si="344"/>
        <v>0</v>
      </c>
      <c r="Z708" s="65">
        <f t="shared" ca="1" si="344"/>
        <v>0</v>
      </c>
      <c r="AA708" s="65">
        <f t="shared" ca="1" si="344"/>
        <v>0</v>
      </c>
      <c r="AB708" s="65">
        <f t="shared" ca="1" si="344"/>
        <v>0</v>
      </c>
      <c r="AC708" s="65">
        <f t="shared" ca="1" si="344"/>
        <v>0</v>
      </c>
    </row>
    <row r="709" spans="3:29" hidden="1" outlineLevel="1">
      <c r="G709" s="20" t="str">
        <f>$G$11</f>
        <v>DISTPRI</v>
      </c>
      <c r="H709" s="65">
        <f t="shared" ref="H709:AC709" ca="1" si="345">SUM(H460,H644,H636,H684,H620,H676,H516,H508,H500,H492,H596,H476,H580,H572,H564,H556,H548,H540,H612,H484,H436,H524,H532,H444)+H452+H588+H604+H652+H468+H628+H660+H668+H692+H700</f>
        <v>0</v>
      </c>
      <c r="I709" s="65">
        <f t="shared" ca="1" si="345"/>
        <v>0</v>
      </c>
      <c r="J709" s="65">
        <f t="shared" ca="1" si="345"/>
        <v>0</v>
      </c>
      <c r="K709" s="65">
        <f t="shared" ca="1" si="345"/>
        <v>0</v>
      </c>
      <c r="L709" s="65">
        <f t="shared" ca="1" si="345"/>
        <v>0</v>
      </c>
      <c r="M709" s="65">
        <f t="shared" ca="1" si="345"/>
        <v>0</v>
      </c>
      <c r="N709" s="65">
        <f t="shared" ca="1" si="345"/>
        <v>0</v>
      </c>
      <c r="O709" s="65">
        <f t="shared" ca="1" si="345"/>
        <v>0</v>
      </c>
      <c r="P709" s="65">
        <f t="shared" ca="1" si="345"/>
        <v>0</v>
      </c>
      <c r="Q709" s="65">
        <f t="shared" ca="1" si="345"/>
        <v>0</v>
      </c>
      <c r="R709" s="65">
        <f t="shared" ca="1" si="345"/>
        <v>0</v>
      </c>
      <c r="S709" s="65">
        <f t="shared" ca="1" si="345"/>
        <v>0</v>
      </c>
      <c r="T709" s="65">
        <f t="shared" ca="1" si="345"/>
        <v>0</v>
      </c>
      <c r="U709" s="65">
        <f t="shared" ca="1" si="345"/>
        <v>0</v>
      </c>
      <c r="V709" s="65">
        <f t="shared" ca="1" si="345"/>
        <v>0</v>
      </c>
      <c r="W709" s="65">
        <f t="shared" ca="1" si="345"/>
        <v>0</v>
      </c>
      <c r="X709" s="65">
        <f t="shared" ca="1" si="345"/>
        <v>0</v>
      </c>
      <c r="Y709" s="65">
        <f t="shared" ca="1" si="345"/>
        <v>0</v>
      </c>
      <c r="Z709" s="65">
        <f t="shared" ca="1" si="345"/>
        <v>0</v>
      </c>
      <c r="AA709" s="65">
        <f t="shared" ca="1" si="345"/>
        <v>0</v>
      </c>
      <c r="AB709" s="65">
        <f t="shared" ca="1" si="345"/>
        <v>0</v>
      </c>
      <c r="AC709" s="65">
        <f t="shared" ca="1" si="345"/>
        <v>0</v>
      </c>
    </row>
    <row r="710" spans="3:29" hidden="1" outlineLevel="1">
      <c r="G710" s="20" t="str">
        <f>$G$12</f>
        <v>DISTSEC</v>
      </c>
      <c r="H710" s="65">
        <f t="shared" ref="H710:AC710" ca="1" si="346">SUM(H461,H645,H637,H685,H621,H677,H517,H509,H501,H493,H597,H477,H581,H573,H565,H557,H549,H541,H613,H485,H437,H525,H533,H445)+H453+H589+H605+H653+H469+H629+H661+H669+H693+H701</f>
        <v>0</v>
      </c>
      <c r="I710" s="65">
        <f t="shared" ca="1" si="346"/>
        <v>0</v>
      </c>
      <c r="J710" s="65">
        <f t="shared" ca="1" si="346"/>
        <v>0</v>
      </c>
      <c r="K710" s="65">
        <f t="shared" ca="1" si="346"/>
        <v>0</v>
      </c>
      <c r="L710" s="65">
        <f t="shared" ca="1" si="346"/>
        <v>0</v>
      </c>
      <c r="M710" s="65">
        <f t="shared" ca="1" si="346"/>
        <v>0</v>
      </c>
      <c r="N710" s="65">
        <f t="shared" ca="1" si="346"/>
        <v>0</v>
      </c>
      <c r="O710" s="65">
        <f t="shared" ca="1" si="346"/>
        <v>0</v>
      </c>
      <c r="P710" s="65">
        <f t="shared" ca="1" si="346"/>
        <v>0</v>
      </c>
      <c r="Q710" s="65">
        <f t="shared" ca="1" si="346"/>
        <v>0</v>
      </c>
      <c r="R710" s="65">
        <f t="shared" ca="1" si="346"/>
        <v>0</v>
      </c>
      <c r="S710" s="65">
        <f t="shared" ca="1" si="346"/>
        <v>0</v>
      </c>
      <c r="T710" s="65">
        <f t="shared" ca="1" si="346"/>
        <v>0</v>
      </c>
      <c r="U710" s="65">
        <f t="shared" ca="1" si="346"/>
        <v>0</v>
      </c>
      <c r="V710" s="65">
        <f t="shared" ca="1" si="346"/>
        <v>0</v>
      </c>
      <c r="W710" s="65">
        <f t="shared" ca="1" si="346"/>
        <v>0</v>
      </c>
      <c r="X710" s="65">
        <f t="shared" ca="1" si="346"/>
        <v>0</v>
      </c>
      <c r="Y710" s="65">
        <f t="shared" ca="1" si="346"/>
        <v>0</v>
      </c>
      <c r="Z710" s="65">
        <f t="shared" ca="1" si="346"/>
        <v>0</v>
      </c>
      <c r="AA710" s="65">
        <f t="shared" ca="1" si="346"/>
        <v>0</v>
      </c>
      <c r="AB710" s="65">
        <f t="shared" ca="1" si="346"/>
        <v>0</v>
      </c>
      <c r="AC710" s="65">
        <f t="shared" ca="1" si="346"/>
        <v>0</v>
      </c>
    </row>
    <row r="711" spans="3:29" hidden="1" outlineLevel="1">
      <c r="G711" s="20" t="str">
        <f>$G$13</f>
        <v>ENERGY</v>
      </c>
      <c r="H711" s="65">
        <f t="shared" ref="H711:AC711" ca="1" si="347">SUM(H462,H646,H638,H686,H622,H678,H518,H510,H502,H494,H598,H478,H582,H574,H566,H558,H550,H542,H614,H486,H438,H526,H534,H446)+H454+H590+H606+H654+H470+H630+H662+H670+H694+H702</f>
        <v>0</v>
      </c>
      <c r="I711" s="65">
        <f t="shared" ca="1" si="347"/>
        <v>0</v>
      </c>
      <c r="J711" s="65">
        <f t="shared" ca="1" si="347"/>
        <v>0</v>
      </c>
      <c r="K711" s="65">
        <f t="shared" ca="1" si="347"/>
        <v>0</v>
      </c>
      <c r="L711" s="65">
        <f t="shared" ca="1" si="347"/>
        <v>0</v>
      </c>
      <c r="M711" s="65">
        <f t="shared" ca="1" si="347"/>
        <v>0</v>
      </c>
      <c r="N711" s="65">
        <f t="shared" ca="1" si="347"/>
        <v>0</v>
      </c>
      <c r="O711" s="65">
        <f t="shared" ca="1" si="347"/>
        <v>0</v>
      </c>
      <c r="P711" s="65">
        <f t="shared" ca="1" si="347"/>
        <v>0</v>
      </c>
      <c r="Q711" s="65">
        <f t="shared" ca="1" si="347"/>
        <v>0</v>
      </c>
      <c r="R711" s="65">
        <f t="shared" ca="1" si="347"/>
        <v>0</v>
      </c>
      <c r="S711" s="65">
        <f t="shared" ca="1" si="347"/>
        <v>0</v>
      </c>
      <c r="T711" s="65">
        <f t="shared" ca="1" si="347"/>
        <v>0</v>
      </c>
      <c r="U711" s="65">
        <f t="shared" ca="1" si="347"/>
        <v>0</v>
      </c>
      <c r="V711" s="65">
        <f t="shared" ca="1" si="347"/>
        <v>0</v>
      </c>
      <c r="W711" s="65">
        <f t="shared" ca="1" si="347"/>
        <v>0</v>
      </c>
      <c r="X711" s="65">
        <f t="shared" ca="1" si="347"/>
        <v>0</v>
      </c>
      <c r="Y711" s="65">
        <f t="shared" ca="1" si="347"/>
        <v>0</v>
      </c>
      <c r="Z711" s="65">
        <f t="shared" ca="1" si="347"/>
        <v>0</v>
      </c>
      <c r="AA711" s="65">
        <f t="shared" ca="1" si="347"/>
        <v>0</v>
      </c>
      <c r="AB711" s="65">
        <f t="shared" ca="1" si="347"/>
        <v>0</v>
      </c>
      <c r="AC711" s="65">
        <f t="shared" ca="1" si="347"/>
        <v>0</v>
      </c>
    </row>
    <row r="712" spans="3:29" hidden="1" outlineLevel="1">
      <c r="G712" s="20" t="str">
        <f>$G$14</f>
        <v>CUSTOMER</v>
      </c>
      <c r="H712" s="65">
        <f t="shared" ref="H712:AC712" ca="1" si="348">SUM(H463,H647,H639,H687,H623,H679,H519,H511,H503,H495,H599,H479,H583,H575,H567,H559,H551,H543,H615,H487,H439,H527,H535,H447)+H455+H591+H607+H655+H471+H631+H663+H671+H695+H703</f>
        <v>0</v>
      </c>
      <c r="I712" s="65">
        <f t="shared" ca="1" si="348"/>
        <v>0</v>
      </c>
      <c r="J712" s="65">
        <f t="shared" ca="1" si="348"/>
        <v>0</v>
      </c>
      <c r="K712" s="65">
        <f t="shared" ca="1" si="348"/>
        <v>0</v>
      </c>
      <c r="L712" s="65">
        <f t="shared" ca="1" si="348"/>
        <v>0</v>
      </c>
      <c r="M712" s="65">
        <f t="shared" ca="1" si="348"/>
        <v>0</v>
      </c>
      <c r="N712" s="65">
        <f t="shared" ca="1" si="348"/>
        <v>0</v>
      </c>
      <c r="O712" s="65">
        <f t="shared" ca="1" si="348"/>
        <v>0</v>
      </c>
      <c r="P712" s="65">
        <f t="shared" ca="1" si="348"/>
        <v>0</v>
      </c>
      <c r="Q712" s="65">
        <f t="shared" ca="1" si="348"/>
        <v>0</v>
      </c>
      <c r="R712" s="65">
        <f t="shared" ca="1" si="348"/>
        <v>0</v>
      </c>
      <c r="S712" s="65">
        <f t="shared" ca="1" si="348"/>
        <v>0</v>
      </c>
      <c r="T712" s="65">
        <f t="shared" ca="1" si="348"/>
        <v>0</v>
      </c>
      <c r="U712" s="65">
        <f t="shared" ca="1" si="348"/>
        <v>0</v>
      </c>
      <c r="V712" s="65">
        <f t="shared" ca="1" si="348"/>
        <v>0</v>
      </c>
      <c r="W712" s="65">
        <f t="shared" ca="1" si="348"/>
        <v>0</v>
      </c>
      <c r="X712" s="65">
        <f t="shared" ca="1" si="348"/>
        <v>0</v>
      </c>
      <c r="Y712" s="65">
        <f t="shared" ca="1" si="348"/>
        <v>0</v>
      </c>
      <c r="Z712" s="65">
        <f t="shared" ca="1" si="348"/>
        <v>0</v>
      </c>
      <c r="AA712" s="65">
        <f t="shared" ca="1" si="348"/>
        <v>0</v>
      </c>
      <c r="AB712" s="65">
        <f t="shared" ca="1" si="348"/>
        <v>0</v>
      </c>
      <c r="AC712" s="65">
        <f t="shared" ca="1" si="348"/>
        <v>0</v>
      </c>
    </row>
    <row r="713" spans="3:29" collapsed="1">
      <c r="D713" s="20" t="s">
        <v>217</v>
      </c>
      <c r="E713" s="65">
        <f>SUM(E464,E648,E640,E688,E624,E680,E520,E512,E504,E496,E600,E480,E584,E576,E568,E560,E552,E544,E616,E488,E440,E528,E536,E448)+E456+E592+E608+E656+E472+E632+E664+E672+E696+E704</f>
        <v>0</v>
      </c>
      <c r="F713" s="89"/>
      <c r="G713" s="20" t="str">
        <f>$G$15</f>
        <v>TOTAL</v>
      </c>
      <c r="H713" s="65">
        <f t="shared" ref="H713:AC713" ca="1" si="349">SUM(H464,H648,H640,H688,H624,H680,H520,H512,H504,H496,H600,H480,H584,H576,H568,H560,H552,H544,H616,H488,H440,H528,H536,H448)+H456+H592+H608+H656+H472+H632+H664+H672+H696+H704</f>
        <v>0</v>
      </c>
      <c r="I713" s="65">
        <f t="shared" ca="1" si="349"/>
        <v>0</v>
      </c>
      <c r="J713" s="65">
        <f t="shared" ca="1" si="349"/>
        <v>0</v>
      </c>
      <c r="K713" s="65">
        <f t="shared" ca="1" si="349"/>
        <v>0</v>
      </c>
      <c r="L713" s="65">
        <f t="shared" ca="1" si="349"/>
        <v>0</v>
      </c>
      <c r="M713" s="65">
        <f t="shared" ca="1" si="349"/>
        <v>0</v>
      </c>
      <c r="N713" s="65">
        <f t="shared" ca="1" si="349"/>
        <v>0</v>
      </c>
      <c r="O713" s="65">
        <f t="shared" ca="1" si="349"/>
        <v>0</v>
      </c>
      <c r="P713" s="65">
        <f t="shared" ca="1" si="349"/>
        <v>0</v>
      </c>
      <c r="Q713" s="65">
        <f t="shared" ca="1" si="349"/>
        <v>0</v>
      </c>
      <c r="R713" s="65">
        <f t="shared" ca="1" si="349"/>
        <v>0</v>
      </c>
      <c r="S713" s="65">
        <f t="shared" ca="1" si="349"/>
        <v>0</v>
      </c>
      <c r="T713" s="65">
        <f t="shared" ca="1" si="349"/>
        <v>0</v>
      </c>
      <c r="U713" s="65">
        <f t="shared" ca="1" si="349"/>
        <v>0</v>
      </c>
      <c r="V713" s="65">
        <f t="shared" ca="1" si="349"/>
        <v>0</v>
      </c>
      <c r="W713" s="65">
        <f t="shared" ca="1" si="349"/>
        <v>0</v>
      </c>
      <c r="X713" s="65">
        <f t="shared" ca="1" si="349"/>
        <v>0</v>
      </c>
      <c r="Y713" s="65">
        <f t="shared" ca="1" si="349"/>
        <v>0</v>
      </c>
      <c r="Z713" s="65">
        <f t="shared" ca="1" si="349"/>
        <v>0</v>
      </c>
      <c r="AA713" s="65">
        <f t="shared" ca="1" si="349"/>
        <v>0</v>
      </c>
      <c r="AB713" s="65">
        <f t="shared" ca="1" si="349"/>
        <v>0</v>
      </c>
      <c r="AC713" s="65">
        <f t="shared" ca="1" si="349"/>
        <v>0</v>
      </c>
    </row>
    <row r="714" spans="3:29"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</row>
    <row r="715" spans="3:29">
      <c r="C715" s="20" t="s">
        <v>198</v>
      </c>
      <c r="E715" s="22"/>
      <c r="F715" s="61"/>
      <c r="G715" s="22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3:29" hidden="1" outlineLevel="1">
      <c r="F716" s="61" t="str">
        <f>F723</f>
        <v>PROD_ENERGY</v>
      </c>
      <c r="G716" s="20" t="str">
        <f>$G$8</f>
        <v>PRODUCTION</v>
      </c>
      <c r="H716" s="24">
        <f t="shared" ref="H716:H747" si="350">SUBTOTAL(9,I716:AC716)</f>
        <v>0</v>
      </c>
      <c r="I716" s="25">
        <f>VLOOKUP(CONCATENATE($F716," ",$G716),AllocFactorMatrix,(I$4+1),FALSE)*$E723</f>
        <v>0</v>
      </c>
      <c r="J716" s="25">
        <f>VLOOKUP(CONCATENATE($F716," ",$G716),AllocFactorMatrix,(J$4+1),FALSE)*$E723</f>
        <v>0</v>
      </c>
      <c r="K716" s="25">
        <f>VLOOKUP(CONCATENATE($F716," ",$G716),AllocFactorMatrix,(K$4+1),FALSE)*$E723</f>
        <v>0</v>
      </c>
      <c r="L716" s="25">
        <f>VLOOKUP(CONCATENATE($F716," ",$G716),AllocFactorMatrix,(L$4+1),FALSE)*$E723</f>
        <v>0</v>
      </c>
      <c r="M716" s="25">
        <f t="shared" ref="M716:M747" si="351">SUBTOTAL(9,J716:L716)</f>
        <v>0</v>
      </c>
      <c r="N716" s="25">
        <f>VLOOKUP(CONCATENATE($F716," ",$G716),AllocFactorMatrix,(N$4+1),FALSE)*$E723</f>
        <v>0</v>
      </c>
      <c r="O716" s="25">
        <f>VLOOKUP(CONCATENATE($F716," ",$G716),AllocFactorMatrix,(O$4+1),FALSE)*$E723</f>
        <v>0</v>
      </c>
      <c r="P716" s="25">
        <f>VLOOKUP(CONCATENATE($F716," ",$G716),AllocFactorMatrix,(P$4+1),FALSE)*$E723</f>
        <v>0</v>
      </c>
      <c r="Q716" s="25">
        <f>VLOOKUP(CONCATENATE($F716," ",$G716),AllocFactorMatrix,(Q$4+1),FALSE)*$E723</f>
        <v>0</v>
      </c>
      <c r="R716" s="25">
        <f>SUBTOTAL(9,N716:Q716)</f>
        <v>0</v>
      </c>
      <c r="S716" s="25">
        <f>VLOOKUP(CONCATENATE($F716," ",$G716),AllocFactorMatrix,(S$4+1),FALSE)*$E723</f>
        <v>0</v>
      </c>
      <c r="T716" s="25">
        <f>VLOOKUP(CONCATENATE($F716," ",$G716),AllocFactorMatrix,(T$4+1),FALSE)*$E723</f>
        <v>0</v>
      </c>
      <c r="U716" s="25">
        <f>VLOOKUP(CONCATENATE($F716," ",$G716),AllocFactorMatrix,(U$4+1),FALSE)*$E723</f>
        <v>0</v>
      </c>
      <c r="V716" s="25">
        <f>VLOOKUP(CONCATENATE($F716," ",$G716),AllocFactorMatrix,(V$4+1),FALSE)*$E723</f>
        <v>0</v>
      </c>
      <c r="W716" s="25">
        <f>SUBTOTAL(9,S716:V716)</f>
        <v>0</v>
      </c>
      <c r="X716" s="25">
        <f>VLOOKUP(CONCATENATE($F716," ",$G716),AllocFactorMatrix,(X$4+1),FALSE)*$E723</f>
        <v>0</v>
      </c>
      <c r="Y716" s="25">
        <f>VLOOKUP(CONCATENATE($F716," ",$G716),AllocFactorMatrix,(Y$4+1),FALSE)*$E723</f>
        <v>0</v>
      </c>
      <c r="Z716" s="25">
        <f t="shared" ref="Z716:Z747" si="352">SUBTOTAL(9,X716:Y716)</f>
        <v>0</v>
      </c>
      <c r="AA716" s="25">
        <f>VLOOKUP(CONCATENATE($F716," ",$G716),AllocFactorMatrix,(AA$4+1),FALSE)*$E723</f>
        <v>0</v>
      </c>
      <c r="AB716" s="25">
        <f>VLOOKUP(CONCATENATE($F716," ",$G716),AllocFactorMatrix,(AB$4+1),FALSE)*$E723</f>
        <v>0</v>
      </c>
      <c r="AC716" s="25">
        <f>VLOOKUP(CONCATENATE($F716," ",$G716),AllocFactorMatrix,(AC$4+1),FALSE)*$E723</f>
        <v>0</v>
      </c>
    </row>
    <row r="717" spans="3:29" hidden="1" outlineLevel="1">
      <c r="F717" s="61" t="str">
        <f>F723</f>
        <v>PROD_ENERGY</v>
      </c>
      <c r="G717" s="20" t="str">
        <f>$G$9</f>
        <v>BULKTRAN</v>
      </c>
      <c r="H717" s="24">
        <f t="shared" si="350"/>
        <v>0</v>
      </c>
      <c r="I717" s="25">
        <f>VLOOKUP(CONCATENATE($F717," ",$G717),AllocFactorMatrix,(I$4+1),FALSE)*$E723</f>
        <v>0</v>
      </c>
      <c r="J717" s="25">
        <f>VLOOKUP(CONCATENATE($F717," ",$G717),AllocFactorMatrix,(J$4+1),FALSE)*$E723</f>
        <v>0</v>
      </c>
      <c r="K717" s="25">
        <f>VLOOKUP(CONCATENATE($F717," ",$G717),AllocFactorMatrix,(K$4+1),FALSE)*$E723</f>
        <v>0</v>
      </c>
      <c r="L717" s="25">
        <f>VLOOKUP(CONCATENATE($F717," ",$G717),AllocFactorMatrix,(L$4+1),FALSE)*$E723</f>
        <v>0</v>
      </c>
      <c r="M717" s="25">
        <f t="shared" si="351"/>
        <v>0</v>
      </c>
      <c r="N717" s="25">
        <f>VLOOKUP(CONCATENATE($F717," ",$G717),AllocFactorMatrix,(N$4+1),FALSE)*$E723</f>
        <v>0</v>
      </c>
      <c r="O717" s="25">
        <f>VLOOKUP(CONCATENATE($F717," ",$G717),AllocFactorMatrix,(O$4+1),FALSE)*$E723</f>
        <v>0</v>
      </c>
      <c r="P717" s="25">
        <f>VLOOKUP(CONCATENATE($F717," ",$G717),AllocFactorMatrix,(P$4+1),FALSE)*$E723</f>
        <v>0</v>
      </c>
      <c r="Q717" s="25">
        <f>VLOOKUP(CONCATENATE($F717," ",$G717),AllocFactorMatrix,(Q$4+1),FALSE)*$E723</f>
        <v>0</v>
      </c>
      <c r="R717" s="25">
        <f t="shared" ref="R717:R747" si="353">SUBTOTAL(9,N717:Q717)</f>
        <v>0</v>
      </c>
      <c r="S717" s="25">
        <f>VLOOKUP(CONCATENATE($F717," ",$G717),AllocFactorMatrix,(S$4+1),FALSE)*$E723</f>
        <v>0</v>
      </c>
      <c r="T717" s="25">
        <f>VLOOKUP(CONCATENATE($F717," ",$G717),AllocFactorMatrix,(T$4+1),FALSE)*$E723</f>
        <v>0</v>
      </c>
      <c r="U717" s="25">
        <f>VLOOKUP(CONCATENATE($F717," ",$G717),AllocFactorMatrix,(U$4+1),FALSE)*$E723</f>
        <v>0</v>
      </c>
      <c r="V717" s="25">
        <f>VLOOKUP(CONCATENATE($F717," ",$G717),AllocFactorMatrix,(V$4+1),FALSE)*$E723</f>
        <v>0</v>
      </c>
      <c r="W717" s="25">
        <f t="shared" ref="W717:W723" si="354">SUBTOTAL(9,S717:V717)</f>
        <v>0</v>
      </c>
      <c r="X717" s="25">
        <f>VLOOKUP(CONCATENATE($F717," ",$G717),AllocFactorMatrix,(X$4+1),FALSE)*$E723</f>
        <v>0</v>
      </c>
      <c r="Y717" s="25">
        <f>VLOOKUP(CONCATENATE($F717," ",$G717),AllocFactorMatrix,(Y$4+1),FALSE)*$E723</f>
        <v>0</v>
      </c>
      <c r="Z717" s="25">
        <f t="shared" si="352"/>
        <v>0</v>
      </c>
      <c r="AA717" s="25">
        <f>VLOOKUP(CONCATENATE($F717," ",$G717),AllocFactorMatrix,(AA$4+1),FALSE)*$E723</f>
        <v>0</v>
      </c>
      <c r="AB717" s="25">
        <f>VLOOKUP(CONCATENATE($F717," ",$G717),AllocFactorMatrix,(AB$4+1),FALSE)*$E723</f>
        <v>0</v>
      </c>
      <c r="AC717" s="25">
        <f>VLOOKUP(CONCATENATE($F717," ",$G717),AllocFactorMatrix,(AC$4+1),FALSE)*$E723</f>
        <v>0</v>
      </c>
    </row>
    <row r="718" spans="3:29" hidden="1" outlineLevel="1">
      <c r="F718" s="61" t="str">
        <f>F723</f>
        <v>PROD_ENERGY</v>
      </c>
      <c r="G718" s="20" t="str">
        <f>$G$10</f>
        <v>SUBTRAN</v>
      </c>
      <c r="H718" s="24">
        <f t="shared" si="350"/>
        <v>0</v>
      </c>
      <c r="I718" s="25">
        <f>VLOOKUP(CONCATENATE($F718," ",$G718),AllocFactorMatrix,(I$4+1),FALSE)*$E723</f>
        <v>0</v>
      </c>
      <c r="J718" s="25">
        <f>VLOOKUP(CONCATENATE($F718," ",$G718),AllocFactorMatrix,(J$4+1),FALSE)*$E723</f>
        <v>0</v>
      </c>
      <c r="K718" s="25">
        <f>VLOOKUP(CONCATENATE($F718," ",$G718),AllocFactorMatrix,(K$4+1),FALSE)*$E723</f>
        <v>0</v>
      </c>
      <c r="L718" s="25">
        <f>VLOOKUP(CONCATENATE($F718," ",$G718),AllocFactorMatrix,(L$4+1),FALSE)*$E723</f>
        <v>0</v>
      </c>
      <c r="M718" s="25">
        <f t="shared" si="351"/>
        <v>0</v>
      </c>
      <c r="N718" s="25">
        <f>VLOOKUP(CONCATENATE($F718," ",$G718),AllocFactorMatrix,(N$4+1),FALSE)*$E723</f>
        <v>0</v>
      </c>
      <c r="O718" s="25">
        <f>VLOOKUP(CONCATENATE($F718," ",$G718),AllocFactorMatrix,(O$4+1),FALSE)*$E723</f>
        <v>0</v>
      </c>
      <c r="P718" s="25">
        <f>VLOOKUP(CONCATENATE($F718," ",$G718),AllocFactorMatrix,(P$4+1),FALSE)*$E723</f>
        <v>0</v>
      </c>
      <c r="Q718" s="25">
        <f>VLOOKUP(CONCATENATE($F718," ",$G718),AllocFactorMatrix,(Q$4+1),FALSE)*$E723</f>
        <v>0</v>
      </c>
      <c r="R718" s="25">
        <f t="shared" si="353"/>
        <v>0</v>
      </c>
      <c r="S718" s="25">
        <f>VLOOKUP(CONCATENATE($F718," ",$G718),AllocFactorMatrix,(S$4+1),FALSE)*$E723</f>
        <v>0</v>
      </c>
      <c r="T718" s="25">
        <f>VLOOKUP(CONCATENATE($F718," ",$G718),AllocFactorMatrix,(T$4+1),FALSE)*$E723</f>
        <v>0</v>
      </c>
      <c r="U718" s="25">
        <f>VLOOKUP(CONCATENATE($F718," ",$G718),AllocFactorMatrix,(U$4+1),FALSE)*$E723</f>
        <v>0</v>
      </c>
      <c r="V718" s="25">
        <f>VLOOKUP(CONCATENATE($F718," ",$G718),AllocFactorMatrix,(V$4+1),FALSE)*$E723</f>
        <v>0</v>
      </c>
      <c r="W718" s="25">
        <f t="shared" si="354"/>
        <v>0</v>
      </c>
      <c r="X718" s="25">
        <f>VLOOKUP(CONCATENATE($F718," ",$G718),AllocFactorMatrix,(X$4+1),FALSE)*$E723</f>
        <v>0</v>
      </c>
      <c r="Y718" s="25">
        <f>VLOOKUP(CONCATENATE($F718," ",$G718),AllocFactorMatrix,(Y$4+1),FALSE)*$E723</f>
        <v>0</v>
      </c>
      <c r="Z718" s="25">
        <f t="shared" si="352"/>
        <v>0</v>
      </c>
      <c r="AA718" s="25">
        <f>VLOOKUP(CONCATENATE($F718," ",$G718),AllocFactorMatrix,(AA$4+1),FALSE)*$E723</f>
        <v>0</v>
      </c>
      <c r="AB718" s="25">
        <f>VLOOKUP(CONCATENATE($F718," ",$G718),AllocFactorMatrix,(AB$4+1),FALSE)*$E723</f>
        <v>0</v>
      </c>
      <c r="AC718" s="25">
        <f>VLOOKUP(CONCATENATE($F718," ",$G718),AllocFactorMatrix,(AC$4+1),FALSE)*$E723</f>
        <v>0</v>
      </c>
    </row>
    <row r="719" spans="3:29" hidden="1" outlineLevel="1">
      <c r="F719" s="61" t="str">
        <f>F723</f>
        <v>PROD_ENERGY</v>
      </c>
      <c r="G719" s="20" t="str">
        <f>$G$11</f>
        <v>DISTPRI</v>
      </c>
      <c r="H719" s="24">
        <f t="shared" si="350"/>
        <v>0</v>
      </c>
      <c r="I719" s="25">
        <f>VLOOKUP(CONCATENATE($F719," ",$G719),AllocFactorMatrix,(I$4+1),FALSE)*$E723</f>
        <v>0</v>
      </c>
      <c r="J719" s="25">
        <f>VLOOKUP(CONCATENATE($F719," ",$G719),AllocFactorMatrix,(J$4+1),FALSE)*$E723</f>
        <v>0</v>
      </c>
      <c r="K719" s="25">
        <f>VLOOKUP(CONCATENATE($F719," ",$G719),AllocFactorMatrix,(K$4+1),FALSE)*$E723</f>
        <v>0</v>
      </c>
      <c r="L719" s="25">
        <f>VLOOKUP(CONCATENATE($F719," ",$G719),AllocFactorMatrix,(L$4+1),FALSE)*$E723</f>
        <v>0</v>
      </c>
      <c r="M719" s="25">
        <f t="shared" si="351"/>
        <v>0</v>
      </c>
      <c r="N719" s="25">
        <f>VLOOKUP(CONCATENATE($F719," ",$G719),AllocFactorMatrix,(N$4+1),FALSE)*$E723</f>
        <v>0</v>
      </c>
      <c r="O719" s="25">
        <f>VLOOKUP(CONCATENATE($F719," ",$G719),AllocFactorMatrix,(O$4+1),FALSE)*$E723</f>
        <v>0</v>
      </c>
      <c r="P719" s="25">
        <f>VLOOKUP(CONCATENATE($F719," ",$G719),AllocFactorMatrix,(P$4+1),FALSE)*$E723</f>
        <v>0</v>
      </c>
      <c r="Q719" s="25">
        <f>VLOOKUP(CONCATENATE($F719," ",$G719),AllocFactorMatrix,(Q$4+1),FALSE)*$E723</f>
        <v>0</v>
      </c>
      <c r="R719" s="25">
        <f t="shared" si="353"/>
        <v>0</v>
      </c>
      <c r="S719" s="25">
        <f>VLOOKUP(CONCATENATE($F719," ",$G719),AllocFactorMatrix,(S$4+1),FALSE)*$E723</f>
        <v>0</v>
      </c>
      <c r="T719" s="25">
        <f>VLOOKUP(CONCATENATE($F719," ",$G719),AllocFactorMatrix,(T$4+1),FALSE)*$E723</f>
        <v>0</v>
      </c>
      <c r="U719" s="25">
        <f>VLOOKUP(CONCATENATE($F719," ",$G719),AllocFactorMatrix,(U$4+1),FALSE)*$E723</f>
        <v>0</v>
      </c>
      <c r="V719" s="25">
        <f>VLOOKUP(CONCATENATE($F719," ",$G719),AllocFactorMatrix,(V$4+1),FALSE)*$E723</f>
        <v>0</v>
      </c>
      <c r="W719" s="25">
        <f t="shared" si="354"/>
        <v>0</v>
      </c>
      <c r="X719" s="25">
        <f>VLOOKUP(CONCATENATE($F719," ",$G719),AllocFactorMatrix,(X$4+1),FALSE)*$E723</f>
        <v>0</v>
      </c>
      <c r="Y719" s="25">
        <f>VLOOKUP(CONCATENATE($F719," ",$G719),AllocFactorMatrix,(Y$4+1),FALSE)*$E723</f>
        <v>0</v>
      </c>
      <c r="Z719" s="25">
        <f t="shared" si="352"/>
        <v>0</v>
      </c>
      <c r="AA719" s="25">
        <f>VLOOKUP(CONCATENATE($F719," ",$G719),AllocFactorMatrix,(AA$4+1),FALSE)*$E723</f>
        <v>0</v>
      </c>
      <c r="AB719" s="25">
        <f>VLOOKUP(CONCATENATE($F719," ",$G719),AllocFactorMatrix,(AB$4+1),FALSE)*$E723</f>
        <v>0</v>
      </c>
      <c r="AC719" s="25">
        <f>VLOOKUP(CONCATENATE($F719," ",$G719),AllocFactorMatrix,(AC$4+1),FALSE)*$E723</f>
        <v>0</v>
      </c>
    </row>
    <row r="720" spans="3:29" hidden="1" outlineLevel="1">
      <c r="F720" s="61" t="str">
        <f>F723</f>
        <v>PROD_ENERGY</v>
      </c>
      <c r="G720" s="20" t="str">
        <f>$G$12</f>
        <v>DISTSEC</v>
      </c>
      <c r="H720" s="24">
        <f t="shared" si="350"/>
        <v>0</v>
      </c>
      <c r="I720" s="25">
        <f>VLOOKUP(CONCATENATE($F720," ",$G720),AllocFactorMatrix,(I$4+1),FALSE)*$E723</f>
        <v>0</v>
      </c>
      <c r="J720" s="25">
        <f>VLOOKUP(CONCATENATE($F720," ",$G720),AllocFactorMatrix,(J$4+1),FALSE)*$E723</f>
        <v>0</v>
      </c>
      <c r="K720" s="25">
        <f>VLOOKUP(CONCATENATE($F720," ",$G720),AllocFactorMatrix,(K$4+1),FALSE)*$E723</f>
        <v>0</v>
      </c>
      <c r="L720" s="25">
        <f>VLOOKUP(CONCATENATE($F720," ",$G720),AllocFactorMatrix,(L$4+1),FALSE)*$E723</f>
        <v>0</v>
      </c>
      <c r="M720" s="25">
        <f t="shared" si="351"/>
        <v>0</v>
      </c>
      <c r="N720" s="25">
        <f>VLOOKUP(CONCATENATE($F720," ",$G720),AllocFactorMatrix,(N$4+1),FALSE)*$E723</f>
        <v>0</v>
      </c>
      <c r="O720" s="25">
        <f>VLOOKUP(CONCATENATE($F720," ",$G720),AllocFactorMatrix,(O$4+1),FALSE)*$E723</f>
        <v>0</v>
      </c>
      <c r="P720" s="25">
        <f>VLOOKUP(CONCATENATE($F720," ",$G720),AllocFactorMatrix,(P$4+1),FALSE)*$E723</f>
        <v>0</v>
      </c>
      <c r="Q720" s="25">
        <f>VLOOKUP(CONCATENATE($F720," ",$G720),AllocFactorMatrix,(Q$4+1),FALSE)*$E723</f>
        <v>0</v>
      </c>
      <c r="R720" s="25">
        <f t="shared" si="353"/>
        <v>0</v>
      </c>
      <c r="S720" s="25">
        <f>VLOOKUP(CONCATENATE($F720," ",$G720),AllocFactorMatrix,(S$4+1),FALSE)*$E723</f>
        <v>0</v>
      </c>
      <c r="T720" s="25">
        <f>VLOOKUP(CONCATENATE($F720," ",$G720),AllocFactorMatrix,(T$4+1),FALSE)*$E723</f>
        <v>0</v>
      </c>
      <c r="U720" s="25">
        <f>VLOOKUP(CONCATENATE($F720," ",$G720),AllocFactorMatrix,(U$4+1),FALSE)*$E723</f>
        <v>0</v>
      </c>
      <c r="V720" s="25">
        <f>VLOOKUP(CONCATENATE($F720," ",$G720),AllocFactorMatrix,(V$4+1),FALSE)*$E723</f>
        <v>0</v>
      </c>
      <c r="W720" s="25">
        <f t="shared" si="354"/>
        <v>0</v>
      </c>
      <c r="X720" s="25">
        <f>VLOOKUP(CONCATENATE($F720," ",$G720),AllocFactorMatrix,(X$4+1),FALSE)*$E723</f>
        <v>0</v>
      </c>
      <c r="Y720" s="25">
        <f>VLOOKUP(CONCATENATE($F720," ",$G720),AllocFactorMatrix,(Y$4+1),FALSE)*$E723</f>
        <v>0</v>
      </c>
      <c r="Z720" s="25">
        <f t="shared" si="352"/>
        <v>0</v>
      </c>
      <c r="AA720" s="25">
        <f>VLOOKUP(CONCATENATE($F720," ",$G720),AllocFactorMatrix,(AA$4+1),FALSE)*$E723</f>
        <v>0</v>
      </c>
      <c r="AB720" s="25">
        <f>VLOOKUP(CONCATENATE($F720," ",$G720),AllocFactorMatrix,(AB$4+1),FALSE)*$E723</f>
        <v>0</v>
      </c>
      <c r="AC720" s="25">
        <f>VLOOKUP(CONCATENATE($F720," ",$G720),AllocFactorMatrix,(AC$4+1),FALSE)*$E723</f>
        <v>0</v>
      </c>
    </row>
    <row r="721" spans="4:29" hidden="1" outlineLevel="1">
      <c r="F721" s="61" t="str">
        <f>F723</f>
        <v>PROD_ENERGY</v>
      </c>
      <c r="G721" s="20" t="str">
        <f>$G$13</f>
        <v>ENERGY</v>
      </c>
      <c r="H721" s="24">
        <f t="shared" si="350"/>
        <v>67185884.999999985</v>
      </c>
      <c r="I721" s="25">
        <f>VLOOKUP(CONCATENATE($F721," ",$G721),AllocFactorMatrix,(I$4+1),FALSE)*$E723</f>
        <v>24424251.429869272</v>
      </c>
      <c r="J721" s="25">
        <f>VLOOKUP(CONCATENATE($F721," ",$G721),AllocFactorMatrix,(J$4+1),FALSE)*$E723</f>
        <v>7883321.7639341746</v>
      </c>
      <c r="K721" s="25">
        <f>VLOOKUP(CONCATENATE($F721," ",$G721),AllocFactorMatrix,(K$4+1),FALSE)*$E723</f>
        <v>90249.077679929673</v>
      </c>
      <c r="L721" s="25">
        <f>VLOOKUP(CONCATENATE($F721," ",$G721),AllocFactorMatrix,(L$4+1),FALSE)*$E723</f>
        <v>2287.3572848468721</v>
      </c>
      <c r="M721" s="25">
        <f t="shared" si="351"/>
        <v>7975858.1988989506</v>
      </c>
      <c r="N721" s="25">
        <f>VLOOKUP(CONCATENATE($F721," ",$G721),AllocFactorMatrix,(N$4+1),FALSE)*$E723</f>
        <v>3814878.9301716588</v>
      </c>
      <c r="O721" s="25">
        <f>VLOOKUP(CONCATENATE($F721," ",$G721),AllocFactorMatrix,(O$4+1),FALSE)*$E723</f>
        <v>1064846.7459245962</v>
      </c>
      <c r="P721" s="25">
        <f>VLOOKUP(CONCATENATE($F721," ",$G721),AllocFactorMatrix,(P$4+1),FALSE)*$E723</f>
        <v>84304.724191680056</v>
      </c>
      <c r="Q721" s="25">
        <f>VLOOKUP(CONCATENATE($F721," ",$G721),AllocFactorMatrix,(Q$4+1),FALSE)*$E723</f>
        <v>17282.082759594756</v>
      </c>
      <c r="R721" s="25">
        <f t="shared" si="353"/>
        <v>4981312.4830475291</v>
      </c>
      <c r="S721" s="25">
        <f>VLOOKUP(CONCATENATE($F721," ",$G721),AllocFactorMatrix,(S$4+1),FALSE)*$E723</f>
        <v>254202.79573208807</v>
      </c>
      <c r="T721" s="25">
        <f>VLOOKUP(CONCATENATE($F721," ",$G721),AllocFactorMatrix,(T$4+1),FALSE)*$E723</f>
        <v>3037929.1278760894</v>
      </c>
      <c r="U721" s="25">
        <f>VLOOKUP(CONCATENATE($F721," ",$G721),AllocFactorMatrix,(U$4+1),FALSE)*$E723</f>
        <v>21476737.471123345</v>
      </c>
      <c r="V721" s="25">
        <f>VLOOKUP(CONCATENATE($F721," ",$G721),AllocFactorMatrix,(V$4+1),FALSE)*$E723</f>
        <v>3441854.7865293762</v>
      </c>
      <c r="W721" s="25">
        <f t="shared" si="354"/>
        <v>28210724.181260899</v>
      </c>
      <c r="X721" s="25">
        <f>VLOOKUP(CONCATENATE($F721," ",$G721),AllocFactorMatrix,(X$4+1),FALSE)*$E723</f>
        <v>1034770.1342946322</v>
      </c>
      <c r="Y721" s="25">
        <f>VLOOKUP(CONCATENATE($F721," ",$G721),AllocFactorMatrix,(Y$4+1),FALSE)*$E723</f>
        <v>24320.752780142739</v>
      </c>
      <c r="Z721" s="25">
        <f t="shared" si="352"/>
        <v>1059090.8870747751</v>
      </c>
      <c r="AA721" s="25">
        <f>VLOOKUP(CONCATENATE($F721," ",$G721),AllocFactorMatrix,(AA$4+1),FALSE)*$E723</f>
        <v>23759.406887490019</v>
      </c>
      <c r="AB721" s="25">
        <f>VLOOKUP(CONCATENATE($F721," ",$G721),AllocFactorMatrix,(AB$4+1),FALSE)*$E723</f>
        <v>408830.84881191846</v>
      </c>
      <c r="AC721" s="25">
        <f>VLOOKUP(CONCATENATE($F721," ",$G721),AllocFactorMatrix,(AC$4+1),FALSE)*$E723</f>
        <v>102057.56414915227</v>
      </c>
    </row>
    <row r="722" spans="4:29" hidden="1" outlineLevel="1">
      <c r="F722" s="61" t="str">
        <f>F723</f>
        <v>PROD_ENERGY</v>
      </c>
      <c r="G722" s="20" t="str">
        <f>$G$14</f>
        <v>CUSTOMER</v>
      </c>
      <c r="H722" s="24">
        <f t="shared" si="350"/>
        <v>0</v>
      </c>
      <c r="I722" s="25">
        <f>VLOOKUP(CONCATENATE($F722," ",$G722),AllocFactorMatrix,(I$4+1),FALSE)*$E723</f>
        <v>0</v>
      </c>
      <c r="J722" s="25">
        <f>VLOOKUP(CONCATENATE($F722," ",$G722),AllocFactorMatrix,(J$4+1),FALSE)*$E723</f>
        <v>0</v>
      </c>
      <c r="K722" s="25">
        <f>VLOOKUP(CONCATENATE($F722," ",$G722),AllocFactorMatrix,(K$4+1),FALSE)*$E723</f>
        <v>0</v>
      </c>
      <c r="L722" s="25">
        <f>VLOOKUP(CONCATENATE($F722," ",$G722),AllocFactorMatrix,(L$4+1),FALSE)*$E723</f>
        <v>0</v>
      </c>
      <c r="M722" s="25">
        <f t="shared" si="351"/>
        <v>0</v>
      </c>
      <c r="N722" s="25">
        <f>VLOOKUP(CONCATENATE($F722," ",$G722),AllocFactorMatrix,(N$4+1),FALSE)*$E723</f>
        <v>0</v>
      </c>
      <c r="O722" s="25">
        <f>VLOOKUP(CONCATENATE($F722," ",$G722),AllocFactorMatrix,(O$4+1),FALSE)*$E723</f>
        <v>0</v>
      </c>
      <c r="P722" s="25">
        <f>VLOOKUP(CONCATENATE($F722," ",$G722),AllocFactorMatrix,(P$4+1),FALSE)*$E723</f>
        <v>0</v>
      </c>
      <c r="Q722" s="25">
        <f>VLOOKUP(CONCATENATE($F722," ",$G722),AllocFactorMatrix,(Q$4+1),FALSE)*$E723</f>
        <v>0</v>
      </c>
      <c r="R722" s="25">
        <f t="shared" si="353"/>
        <v>0</v>
      </c>
      <c r="S722" s="25">
        <f>VLOOKUP(CONCATENATE($F722," ",$G722),AllocFactorMatrix,(S$4+1),FALSE)*$E723</f>
        <v>0</v>
      </c>
      <c r="T722" s="25">
        <f>VLOOKUP(CONCATENATE($F722," ",$G722),AllocFactorMatrix,(T$4+1),FALSE)*$E723</f>
        <v>0</v>
      </c>
      <c r="U722" s="25">
        <f>VLOOKUP(CONCATENATE($F722," ",$G722),AllocFactorMatrix,(U$4+1),FALSE)*$E723</f>
        <v>0</v>
      </c>
      <c r="V722" s="25">
        <f>VLOOKUP(CONCATENATE($F722," ",$G722),AllocFactorMatrix,(V$4+1),FALSE)*$E723</f>
        <v>0</v>
      </c>
      <c r="W722" s="25">
        <f t="shared" si="354"/>
        <v>0</v>
      </c>
      <c r="X722" s="25">
        <f>VLOOKUP(CONCATENATE($F722," ",$G722),AllocFactorMatrix,(X$4+1),FALSE)*$E723</f>
        <v>0</v>
      </c>
      <c r="Y722" s="25">
        <f>VLOOKUP(CONCATENATE($F722," ",$G722),AllocFactorMatrix,(Y$4+1),FALSE)*$E723</f>
        <v>0</v>
      </c>
      <c r="Z722" s="25">
        <f t="shared" si="352"/>
        <v>0</v>
      </c>
      <c r="AA722" s="25">
        <f>VLOOKUP(CONCATENATE($F722," ",$G722),AllocFactorMatrix,(AA$4+1),FALSE)*$E723</f>
        <v>0</v>
      </c>
      <c r="AB722" s="25">
        <f>VLOOKUP(CONCATENATE($F722," ",$G722),AllocFactorMatrix,(AB$4+1),FALSE)*$E723</f>
        <v>0</v>
      </c>
      <c r="AC722" s="25">
        <f>VLOOKUP(CONCATENATE($F722," ",$G722),AllocFactorMatrix,(AC$4+1),FALSE)*$E723</f>
        <v>0</v>
      </c>
    </row>
    <row r="723" spans="4:29" collapsed="1">
      <c r="D723" s="20" t="s">
        <v>580</v>
      </c>
      <c r="E723" s="22">
        <f>'Sch 4'!E240</f>
        <v>67185885</v>
      </c>
      <c r="F723" s="61" t="s">
        <v>31</v>
      </c>
      <c r="G723" s="20" t="str">
        <f>$G$15</f>
        <v>TOTAL</v>
      </c>
      <c r="H723" s="24">
        <f t="shared" si="350"/>
        <v>67185884.999999985</v>
      </c>
      <c r="I723" s="25">
        <f>VLOOKUP(CONCATENATE($F723," ",$G723),AllocFactorMatrix,(I$4+1),FALSE)*$E723</f>
        <v>24424251.429869272</v>
      </c>
      <c r="J723" s="25">
        <f>VLOOKUP(CONCATENATE($F723," ",$G723),AllocFactorMatrix,(J$4+1),FALSE)*$E723</f>
        <v>7883321.7639341746</v>
      </c>
      <c r="K723" s="25">
        <f>VLOOKUP(CONCATENATE($F723," ",$G723),AllocFactorMatrix,(K$4+1),FALSE)*$E723</f>
        <v>90249.077679929673</v>
      </c>
      <c r="L723" s="25">
        <f>VLOOKUP(CONCATENATE($F723," ",$G723),AllocFactorMatrix,(L$4+1),FALSE)*$E723</f>
        <v>2287.3572848468721</v>
      </c>
      <c r="M723" s="25">
        <f t="shared" si="351"/>
        <v>7975858.1988989506</v>
      </c>
      <c r="N723" s="25">
        <f>VLOOKUP(CONCATENATE($F723," ",$G723),AllocFactorMatrix,(N$4+1),FALSE)*$E723</f>
        <v>3814878.9301716588</v>
      </c>
      <c r="O723" s="25">
        <f>VLOOKUP(CONCATENATE($F723," ",$G723),AllocFactorMatrix,(O$4+1),FALSE)*$E723</f>
        <v>1064846.7459245962</v>
      </c>
      <c r="P723" s="25">
        <f>VLOOKUP(CONCATENATE($F723," ",$G723),AllocFactorMatrix,(P$4+1),FALSE)*$E723</f>
        <v>84304.724191680056</v>
      </c>
      <c r="Q723" s="25">
        <f>VLOOKUP(CONCATENATE($F723," ",$G723),AllocFactorMatrix,(Q$4+1),FALSE)*$E723</f>
        <v>17282.082759594756</v>
      </c>
      <c r="R723" s="25">
        <f t="shared" si="353"/>
        <v>4981312.4830475291</v>
      </c>
      <c r="S723" s="25">
        <f>VLOOKUP(CONCATENATE($F723," ",$G723),AllocFactorMatrix,(S$4+1),FALSE)*$E723</f>
        <v>254202.79573208807</v>
      </c>
      <c r="T723" s="25">
        <f>VLOOKUP(CONCATENATE($F723," ",$G723),AllocFactorMatrix,(T$4+1),FALSE)*$E723</f>
        <v>3037929.1278760894</v>
      </c>
      <c r="U723" s="25">
        <f>VLOOKUP(CONCATENATE($F723," ",$G723),AllocFactorMatrix,(U$4+1),FALSE)*$E723</f>
        <v>21476737.471123345</v>
      </c>
      <c r="V723" s="25">
        <f>VLOOKUP(CONCATENATE($F723," ",$G723),AllocFactorMatrix,(V$4+1),FALSE)*$E723</f>
        <v>3441854.7865293762</v>
      </c>
      <c r="W723" s="25">
        <f t="shared" si="354"/>
        <v>28210724.181260899</v>
      </c>
      <c r="X723" s="25">
        <f>VLOOKUP(CONCATENATE($F723," ",$G723),AllocFactorMatrix,(X$4+1),FALSE)*$E723</f>
        <v>1034770.1342946322</v>
      </c>
      <c r="Y723" s="25">
        <f>VLOOKUP(CONCATENATE($F723," ",$G723),AllocFactorMatrix,(Y$4+1),FALSE)*$E723</f>
        <v>24320.752780142739</v>
      </c>
      <c r="Z723" s="25">
        <f t="shared" si="352"/>
        <v>1059090.8870747751</v>
      </c>
      <c r="AA723" s="25">
        <f>VLOOKUP(CONCATENATE($F723," ",$G723),AllocFactorMatrix,(AA$4+1),FALSE)*$E723</f>
        <v>23759.406887490019</v>
      </c>
      <c r="AB723" s="25">
        <f>VLOOKUP(CONCATENATE($F723," ",$G723),AllocFactorMatrix,(AB$4+1),FALSE)*$E723</f>
        <v>408830.84881191846</v>
      </c>
      <c r="AC723" s="25">
        <f>VLOOKUP(CONCATENATE($F723," ",$G723),AllocFactorMatrix,(AC$4+1),FALSE)*$E723</f>
        <v>102057.56414915227</v>
      </c>
    </row>
    <row r="724" spans="4:29" hidden="1" outlineLevel="1">
      <c r="E724" s="303"/>
      <c r="F724" s="61" t="str">
        <f>F731</f>
        <v>PROD_DEMAND</v>
      </c>
      <c r="G724" s="20" t="str">
        <f>$G$8</f>
        <v>PRODUCTION</v>
      </c>
      <c r="H724" s="24">
        <f t="shared" si="350"/>
        <v>12062602.999999998</v>
      </c>
      <c r="I724" s="25">
        <f>VLOOKUP(CONCATENATE($F724," ",$G724),AllocFactorMatrix,(I$4+1),FALSE)*$E731</f>
        <v>5914811.9430096392</v>
      </c>
      <c r="J724" s="25">
        <f>VLOOKUP(CONCATENATE($F724," ",$G724),AllocFactorMatrix,(J$4+1),FALSE)*$E731</f>
        <v>1496217.4310260159</v>
      </c>
      <c r="K724" s="25">
        <f>VLOOKUP(CONCATENATE($F724," ",$G724),AllocFactorMatrix,(K$4+1),FALSE)*$E731</f>
        <v>17493.057558494347</v>
      </c>
      <c r="L724" s="25">
        <f>VLOOKUP(CONCATENATE($F724," ",$G724),AllocFactorMatrix,(L$4+1),FALSE)*$E731</f>
        <v>430.95034393758408</v>
      </c>
      <c r="M724" s="25">
        <f t="shared" si="351"/>
        <v>1514141.4389284479</v>
      </c>
      <c r="N724" s="25">
        <f>VLOOKUP(CONCATENATE($F724," ",$G724),AllocFactorMatrix,(N$4+1),FALSE)*$E731</f>
        <v>626036.14492742904</v>
      </c>
      <c r="O724" s="25">
        <f>VLOOKUP(CONCATENATE($F724," ",$G724),AllocFactorMatrix,(O$4+1),FALSE)*$E731</f>
        <v>178292.02079020641</v>
      </c>
      <c r="P724" s="25">
        <f>VLOOKUP(CONCATENATE($F724," ",$G724),AllocFactorMatrix,(P$4+1),FALSE)*$E731</f>
        <v>14109.225925147335</v>
      </c>
      <c r="Q724" s="25">
        <f>VLOOKUP(CONCATENATE($F724," ",$G724),AllocFactorMatrix,(Q$4+1),FALSE)*$E731</f>
        <v>2978.2088168974592</v>
      </c>
      <c r="R724" s="25">
        <f t="shared" si="353"/>
        <v>821415.60045968019</v>
      </c>
      <c r="S724" s="25">
        <f>VLOOKUP(CONCATENATE($F724," ",$G724),AllocFactorMatrix,(S$4+1),FALSE)*$E731</f>
        <v>37606.181226853725</v>
      </c>
      <c r="T724" s="25">
        <f>VLOOKUP(CONCATENATE($F724," ",$G724),AllocFactorMatrix,(T$4+1),FALSE)*$E731</f>
        <v>409973.34887183778</v>
      </c>
      <c r="U724" s="25">
        <f>VLOOKUP(CONCATENATE($F724," ",$G724),AllocFactorMatrix,(U$4+1),FALSE)*$E731</f>
        <v>2738063.631735614</v>
      </c>
      <c r="V724" s="25">
        <f>VLOOKUP(CONCATENATE($F724," ",$G724),AllocFactorMatrix,(V$4+1),FALSE)*$E731</f>
        <v>429550.44646152196</v>
      </c>
      <c r="W724" s="25">
        <f>SUBTOTAL(9,S724:V724)</f>
        <v>3615193.6082958276</v>
      </c>
      <c r="X724" s="25">
        <f>VLOOKUP(CONCATENATE($F724," ",$G724),AllocFactorMatrix,(X$4+1),FALSE)*$E731</f>
        <v>169923.23531374565</v>
      </c>
      <c r="Y724" s="25">
        <f>VLOOKUP(CONCATENATE($F724," ",$G724),AllocFactorMatrix,(Y$4+1),FALSE)*$E731</f>
        <v>4102.0090218431424</v>
      </c>
      <c r="Z724" s="25">
        <f t="shared" si="352"/>
        <v>174025.2443355888</v>
      </c>
      <c r="AA724" s="25">
        <f>VLOOKUP(CONCATENATE($F724," ",$G724),AllocFactorMatrix,(AA$4+1),FALSE)*$E731</f>
        <v>2962.5775510514827</v>
      </c>
      <c r="AB724" s="25">
        <f>VLOOKUP(CONCATENATE($F724," ",$G724),AllocFactorMatrix,(AB$4+1),FALSE)*$E731</f>
        <v>16063.686625419637</v>
      </c>
      <c r="AC724" s="25">
        <f>VLOOKUP(CONCATENATE($F724," ",$G724),AllocFactorMatrix,(AC$4+1),FALSE)*$E731</f>
        <v>3988.9007943457741</v>
      </c>
    </row>
    <row r="725" spans="4:29" hidden="1" outlineLevel="1">
      <c r="E725" s="303"/>
      <c r="F725" s="61" t="str">
        <f>F731</f>
        <v>PROD_DEMAND</v>
      </c>
      <c r="G725" s="20" t="str">
        <f>$G$9</f>
        <v>BULKTRAN</v>
      </c>
      <c r="H725" s="24">
        <f t="shared" si="350"/>
        <v>0</v>
      </c>
      <c r="I725" s="25">
        <f>VLOOKUP(CONCATENATE($F725," ",$G725),AllocFactorMatrix,(I$4+1),FALSE)*$E731</f>
        <v>0</v>
      </c>
      <c r="J725" s="25">
        <f>VLOOKUP(CONCATENATE($F725," ",$G725),AllocFactorMatrix,(J$4+1),FALSE)*$E731</f>
        <v>0</v>
      </c>
      <c r="K725" s="25">
        <f>VLOOKUP(CONCATENATE($F725," ",$G725),AllocFactorMatrix,(K$4+1),FALSE)*$E731</f>
        <v>0</v>
      </c>
      <c r="L725" s="25">
        <f>VLOOKUP(CONCATENATE($F725," ",$G725),AllocFactorMatrix,(L$4+1),FALSE)*$E731</f>
        <v>0</v>
      </c>
      <c r="M725" s="25">
        <f t="shared" si="351"/>
        <v>0</v>
      </c>
      <c r="N725" s="25">
        <f>VLOOKUP(CONCATENATE($F725," ",$G725),AllocFactorMatrix,(N$4+1),FALSE)*$E731</f>
        <v>0</v>
      </c>
      <c r="O725" s="25">
        <f>VLOOKUP(CONCATENATE($F725," ",$G725),AllocFactorMatrix,(O$4+1),FALSE)*$E731</f>
        <v>0</v>
      </c>
      <c r="P725" s="25">
        <f>VLOOKUP(CONCATENATE($F725," ",$G725),AllocFactorMatrix,(P$4+1),FALSE)*$E731</f>
        <v>0</v>
      </c>
      <c r="Q725" s="25">
        <f>VLOOKUP(CONCATENATE($F725," ",$G725),AllocFactorMatrix,(Q$4+1),FALSE)*$E731</f>
        <v>0</v>
      </c>
      <c r="R725" s="25">
        <f t="shared" si="353"/>
        <v>0</v>
      </c>
      <c r="S725" s="25">
        <f>VLOOKUP(CONCATENATE($F725," ",$G725),AllocFactorMatrix,(S$4+1),FALSE)*$E731</f>
        <v>0</v>
      </c>
      <c r="T725" s="25">
        <f>VLOOKUP(CONCATENATE($F725," ",$G725),AllocFactorMatrix,(T$4+1),FALSE)*$E731</f>
        <v>0</v>
      </c>
      <c r="U725" s="25">
        <f>VLOOKUP(CONCATENATE($F725," ",$G725),AllocFactorMatrix,(U$4+1),FALSE)*$E731</f>
        <v>0</v>
      </c>
      <c r="V725" s="25">
        <f>VLOOKUP(CONCATENATE($F725," ",$G725),AllocFactorMatrix,(V$4+1),FALSE)*$E731</f>
        <v>0</v>
      </c>
      <c r="W725" s="25">
        <f t="shared" ref="W725:W731" si="355">SUBTOTAL(9,S725:V725)</f>
        <v>0</v>
      </c>
      <c r="X725" s="25">
        <f>VLOOKUP(CONCATENATE($F725," ",$G725),AllocFactorMatrix,(X$4+1),FALSE)*$E731</f>
        <v>0</v>
      </c>
      <c r="Y725" s="25">
        <f>VLOOKUP(CONCATENATE($F725," ",$G725),AllocFactorMatrix,(Y$4+1),FALSE)*$E731</f>
        <v>0</v>
      </c>
      <c r="Z725" s="25">
        <f t="shared" si="352"/>
        <v>0</v>
      </c>
      <c r="AA725" s="25">
        <f>VLOOKUP(CONCATENATE($F725," ",$G725),AllocFactorMatrix,(AA$4+1),FALSE)*$E731</f>
        <v>0</v>
      </c>
      <c r="AB725" s="25">
        <f>VLOOKUP(CONCATENATE($F725," ",$G725),AllocFactorMatrix,(AB$4+1),FALSE)*$E731</f>
        <v>0</v>
      </c>
      <c r="AC725" s="25">
        <f>VLOOKUP(CONCATENATE($F725," ",$G725),AllocFactorMatrix,(AC$4+1),FALSE)*$E731</f>
        <v>0</v>
      </c>
    </row>
    <row r="726" spans="4:29" hidden="1" outlineLevel="1">
      <c r="E726" s="303"/>
      <c r="F726" s="61" t="str">
        <f>F731</f>
        <v>PROD_DEMAND</v>
      </c>
      <c r="G726" s="20" t="str">
        <f>$G$10</f>
        <v>SUBTRAN</v>
      </c>
      <c r="H726" s="24">
        <f t="shared" si="350"/>
        <v>0</v>
      </c>
      <c r="I726" s="25">
        <f>VLOOKUP(CONCATENATE($F726," ",$G726),AllocFactorMatrix,(I$4+1),FALSE)*$E731</f>
        <v>0</v>
      </c>
      <c r="J726" s="25">
        <f>VLOOKUP(CONCATENATE($F726," ",$G726),AllocFactorMatrix,(J$4+1),FALSE)*$E731</f>
        <v>0</v>
      </c>
      <c r="K726" s="25">
        <f>VLOOKUP(CONCATENATE($F726," ",$G726),AllocFactorMatrix,(K$4+1),FALSE)*$E731</f>
        <v>0</v>
      </c>
      <c r="L726" s="25">
        <f>VLOOKUP(CONCATENATE($F726," ",$G726),AllocFactorMatrix,(L$4+1),FALSE)*$E731</f>
        <v>0</v>
      </c>
      <c r="M726" s="25">
        <f t="shared" si="351"/>
        <v>0</v>
      </c>
      <c r="N726" s="25">
        <f>VLOOKUP(CONCATENATE($F726," ",$G726),AllocFactorMatrix,(N$4+1),FALSE)*$E731</f>
        <v>0</v>
      </c>
      <c r="O726" s="25">
        <f>VLOOKUP(CONCATENATE($F726," ",$G726),AllocFactorMatrix,(O$4+1),FALSE)*$E731</f>
        <v>0</v>
      </c>
      <c r="P726" s="25">
        <f>VLOOKUP(CONCATENATE($F726," ",$G726),AllocFactorMatrix,(P$4+1),FALSE)*$E731</f>
        <v>0</v>
      </c>
      <c r="Q726" s="25">
        <f>VLOOKUP(CONCATENATE($F726," ",$G726),AllocFactorMatrix,(Q$4+1),FALSE)*$E731</f>
        <v>0</v>
      </c>
      <c r="R726" s="25">
        <f t="shared" si="353"/>
        <v>0</v>
      </c>
      <c r="S726" s="25">
        <f>VLOOKUP(CONCATENATE($F726," ",$G726),AllocFactorMatrix,(S$4+1),FALSE)*$E731</f>
        <v>0</v>
      </c>
      <c r="T726" s="25">
        <f>VLOOKUP(CONCATENATE($F726," ",$G726),AllocFactorMatrix,(T$4+1),FALSE)*$E731</f>
        <v>0</v>
      </c>
      <c r="U726" s="25">
        <f>VLOOKUP(CONCATENATE($F726," ",$G726),AllocFactorMatrix,(U$4+1),FALSE)*$E731</f>
        <v>0</v>
      </c>
      <c r="V726" s="25">
        <f>VLOOKUP(CONCATENATE($F726," ",$G726),AllocFactorMatrix,(V$4+1),FALSE)*$E731</f>
        <v>0</v>
      </c>
      <c r="W726" s="25">
        <f t="shared" si="355"/>
        <v>0</v>
      </c>
      <c r="X726" s="25">
        <f>VLOOKUP(CONCATENATE($F726," ",$G726),AllocFactorMatrix,(X$4+1),FALSE)*$E731</f>
        <v>0</v>
      </c>
      <c r="Y726" s="25">
        <f>VLOOKUP(CONCATENATE($F726," ",$G726),AllocFactorMatrix,(Y$4+1),FALSE)*$E731</f>
        <v>0</v>
      </c>
      <c r="Z726" s="25">
        <f t="shared" si="352"/>
        <v>0</v>
      </c>
      <c r="AA726" s="25">
        <f>VLOOKUP(CONCATENATE($F726," ",$G726),AllocFactorMatrix,(AA$4+1),FALSE)*$E731</f>
        <v>0</v>
      </c>
      <c r="AB726" s="25">
        <f>VLOOKUP(CONCATENATE($F726," ",$G726),AllocFactorMatrix,(AB$4+1),FALSE)*$E731</f>
        <v>0</v>
      </c>
      <c r="AC726" s="25">
        <f>VLOOKUP(CONCATENATE($F726," ",$G726),AllocFactorMatrix,(AC$4+1),FALSE)*$E731</f>
        <v>0</v>
      </c>
    </row>
    <row r="727" spans="4:29" hidden="1" outlineLevel="1">
      <c r="E727" s="303"/>
      <c r="F727" s="61" t="str">
        <f>F731</f>
        <v>PROD_DEMAND</v>
      </c>
      <c r="G727" s="20" t="str">
        <f>$G$11</f>
        <v>DISTPRI</v>
      </c>
      <c r="H727" s="24">
        <f t="shared" si="350"/>
        <v>0</v>
      </c>
      <c r="I727" s="25">
        <f>VLOOKUP(CONCATENATE($F727," ",$G727),AllocFactorMatrix,(I$4+1),FALSE)*$E731</f>
        <v>0</v>
      </c>
      <c r="J727" s="25">
        <f>VLOOKUP(CONCATENATE($F727," ",$G727),AllocFactorMatrix,(J$4+1),FALSE)*$E731</f>
        <v>0</v>
      </c>
      <c r="K727" s="25">
        <f>VLOOKUP(CONCATENATE($F727," ",$G727),AllocFactorMatrix,(K$4+1),FALSE)*$E731</f>
        <v>0</v>
      </c>
      <c r="L727" s="25">
        <f>VLOOKUP(CONCATENATE($F727," ",$G727),AllocFactorMatrix,(L$4+1),FALSE)*$E731</f>
        <v>0</v>
      </c>
      <c r="M727" s="25">
        <f t="shared" si="351"/>
        <v>0</v>
      </c>
      <c r="N727" s="25">
        <f>VLOOKUP(CONCATENATE($F727," ",$G727),AllocFactorMatrix,(N$4+1),FALSE)*$E731</f>
        <v>0</v>
      </c>
      <c r="O727" s="25">
        <f>VLOOKUP(CONCATENATE($F727," ",$G727),AllocFactorMatrix,(O$4+1),FALSE)*$E731</f>
        <v>0</v>
      </c>
      <c r="P727" s="25">
        <f>VLOOKUP(CONCATENATE($F727," ",$G727),AllocFactorMatrix,(P$4+1),FALSE)*$E731</f>
        <v>0</v>
      </c>
      <c r="Q727" s="25">
        <f>VLOOKUP(CONCATENATE($F727," ",$G727),AllocFactorMatrix,(Q$4+1),FALSE)*$E731</f>
        <v>0</v>
      </c>
      <c r="R727" s="25">
        <f t="shared" si="353"/>
        <v>0</v>
      </c>
      <c r="S727" s="25">
        <f>VLOOKUP(CONCATENATE($F727," ",$G727),AllocFactorMatrix,(S$4+1),FALSE)*$E731</f>
        <v>0</v>
      </c>
      <c r="T727" s="25">
        <f>VLOOKUP(CONCATENATE($F727," ",$G727),AllocFactorMatrix,(T$4+1),FALSE)*$E731</f>
        <v>0</v>
      </c>
      <c r="U727" s="25">
        <f>VLOOKUP(CONCATENATE($F727," ",$G727),AllocFactorMatrix,(U$4+1),FALSE)*$E731</f>
        <v>0</v>
      </c>
      <c r="V727" s="25">
        <f>VLOOKUP(CONCATENATE($F727," ",$G727),AllocFactorMatrix,(V$4+1),FALSE)*$E731</f>
        <v>0</v>
      </c>
      <c r="W727" s="25">
        <f t="shared" si="355"/>
        <v>0</v>
      </c>
      <c r="X727" s="25">
        <f>VLOOKUP(CONCATENATE($F727," ",$G727),AllocFactorMatrix,(X$4+1),FALSE)*$E731</f>
        <v>0</v>
      </c>
      <c r="Y727" s="25">
        <f>VLOOKUP(CONCATENATE($F727," ",$G727),AllocFactorMatrix,(Y$4+1),FALSE)*$E731</f>
        <v>0</v>
      </c>
      <c r="Z727" s="25">
        <f t="shared" si="352"/>
        <v>0</v>
      </c>
      <c r="AA727" s="25">
        <f>VLOOKUP(CONCATENATE($F727," ",$G727),AllocFactorMatrix,(AA$4+1),FALSE)*$E731</f>
        <v>0</v>
      </c>
      <c r="AB727" s="25">
        <f>VLOOKUP(CONCATENATE($F727," ",$G727),AllocFactorMatrix,(AB$4+1),FALSE)*$E731</f>
        <v>0</v>
      </c>
      <c r="AC727" s="25">
        <f>VLOOKUP(CONCATENATE($F727," ",$G727),AllocFactorMatrix,(AC$4+1),FALSE)*$E731</f>
        <v>0</v>
      </c>
    </row>
    <row r="728" spans="4:29" hidden="1" outlineLevel="1">
      <c r="E728" s="303"/>
      <c r="F728" s="61" t="str">
        <f>F731</f>
        <v>PROD_DEMAND</v>
      </c>
      <c r="G728" s="20" t="str">
        <f>$G$12</f>
        <v>DISTSEC</v>
      </c>
      <c r="H728" s="24">
        <f t="shared" si="350"/>
        <v>0</v>
      </c>
      <c r="I728" s="25">
        <f>VLOOKUP(CONCATENATE($F728," ",$G728),AllocFactorMatrix,(I$4+1),FALSE)*$E731</f>
        <v>0</v>
      </c>
      <c r="J728" s="25">
        <f>VLOOKUP(CONCATENATE($F728," ",$G728),AllocFactorMatrix,(J$4+1),FALSE)*$E731</f>
        <v>0</v>
      </c>
      <c r="K728" s="25">
        <f>VLOOKUP(CONCATENATE($F728," ",$G728),AllocFactorMatrix,(K$4+1),FALSE)*$E731</f>
        <v>0</v>
      </c>
      <c r="L728" s="25">
        <f>VLOOKUP(CONCATENATE($F728," ",$G728),AllocFactorMatrix,(L$4+1),FALSE)*$E731</f>
        <v>0</v>
      </c>
      <c r="M728" s="25">
        <f t="shared" si="351"/>
        <v>0</v>
      </c>
      <c r="N728" s="25">
        <f>VLOOKUP(CONCATENATE($F728," ",$G728),AllocFactorMatrix,(N$4+1),FALSE)*$E731</f>
        <v>0</v>
      </c>
      <c r="O728" s="25">
        <f>VLOOKUP(CONCATENATE($F728," ",$G728),AllocFactorMatrix,(O$4+1),FALSE)*$E731</f>
        <v>0</v>
      </c>
      <c r="P728" s="25">
        <f>VLOOKUP(CONCATENATE($F728," ",$G728),AllocFactorMatrix,(P$4+1),FALSE)*$E731</f>
        <v>0</v>
      </c>
      <c r="Q728" s="25">
        <f>VLOOKUP(CONCATENATE($F728," ",$G728),AllocFactorMatrix,(Q$4+1),FALSE)*$E731</f>
        <v>0</v>
      </c>
      <c r="R728" s="25">
        <f t="shared" si="353"/>
        <v>0</v>
      </c>
      <c r="S728" s="25">
        <f>VLOOKUP(CONCATENATE($F728," ",$G728),AllocFactorMatrix,(S$4+1),FALSE)*$E731</f>
        <v>0</v>
      </c>
      <c r="T728" s="25">
        <f>VLOOKUP(CONCATENATE($F728," ",$G728),AllocFactorMatrix,(T$4+1),FALSE)*$E731</f>
        <v>0</v>
      </c>
      <c r="U728" s="25">
        <f>VLOOKUP(CONCATENATE($F728," ",$G728),AllocFactorMatrix,(U$4+1),FALSE)*$E731</f>
        <v>0</v>
      </c>
      <c r="V728" s="25">
        <f>VLOOKUP(CONCATENATE($F728," ",$G728),AllocFactorMatrix,(V$4+1),FALSE)*$E731</f>
        <v>0</v>
      </c>
      <c r="W728" s="25">
        <f t="shared" si="355"/>
        <v>0</v>
      </c>
      <c r="X728" s="25">
        <f>VLOOKUP(CONCATENATE($F728," ",$G728),AllocFactorMatrix,(X$4+1),FALSE)*$E731</f>
        <v>0</v>
      </c>
      <c r="Y728" s="25">
        <f>VLOOKUP(CONCATENATE($F728," ",$G728),AllocFactorMatrix,(Y$4+1),FALSE)*$E731</f>
        <v>0</v>
      </c>
      <c r="Z728" s="25">
        <f t="shared" si="352"/>
        <v>0</v>
      </c>
      <c r="AA728" s="25">
        <f>VLOOKUP(CONCATENATE($F728," ",$G728),AllocFactorMatrix,(AA$4+1),FALSE)*$E731</f>
        <v>0</v>
      </c>
      <c r="AB728" s="25">
        <f>VLOOKUP(CONCATENATE($F728," ",$G728),AllocFactorMatrix,(AB$4+1),FALSE)*$E731</f>
        <v>0</v>
      </c>
      <c r="AC728" s="25">
        <f>VLOOKUP(CONCATENATE($F728," ",$G728),AllocFactorMatrix,(AC$4+1),FALSE)*$E731</f>
        <v>0</v>
      </c>
    </row>
    <row r="729" spans="4:29" hidden="1" outlineLevel="1">
      <c r="E729" s="303"/>
      <c r="F729" s="61" t="str">
        <f>F731</f>
        <v>PROD_DEMAND</v>
      </c>
      <c r="G729" s="20" t="str">
        <f>$G$13</f>
        <v>ENERGY</v>
      </c>
      <c r="H729" s="24">
        <f t="shared" si="350"/>
        <v>0</v>
      </c>
      <c r="I729" s="25">
        <f>VLOOKUP(CONCATENATE($F729," ",$G729),AllocFactorMatrix,(I$4+1),FALSE)*$E731</f>
        <v>0</v>
      </c>
      <c r="J729" s="25">
        <f>VLOOKUP(CONCATENATE($F729," ",$G729),AllocFactorMatrix,(J$4+1),FALSE)*$E731</f>
        <v>0</v>
      </c>
      <c r="K729" s="25">
        <f>VLOOKUP(CONCATENATE($F729," ",$G729),AllocFactorMatrix,(K$4+1),FALSE)*$E731</f>
        <v>0</v>
      </c>
      <c r="L729" s="25">
        <f>VLOOKUP(CONCATENATE($F729," ",$G729),AllocFactorMatrix,(L$4+1),FALSE)*$E731</f>
        <v>0</v>
      </c>
      <c r="M729" s="25">
        <f t="shared" si="351"/>
        <v>0</v>
      </c>
      <c r="N729" s="25">
        <f>VLOOKUP(CONCATENATE($F729," ",$G729),AllocFactorMatrix,(N$4+1),FALSE)*$E731</f>
        <v>0</v>
      </c>
      <c r="O729" s="25">
        <f>VLOOKUP(CONCATENATE($F729," ",$G729),AllocFactorMatrix,(O$4+1),FALSE)*$E731</f>
        <v>0</v>
      </c>
      <c r="P729" s="25">
        <f>VLOOKUP(CONCATENATE($F729," ",$G729),AllocFactorMatrix,(P$4+1),FALSE)*$E731</f>
        <v>0</v>
      </c>
      <c r="Q729" s="25">
        <f>VLOOKUP(CONCATENATE($F729," ",$G729),AllocFactorMatrix,(Q$4+1),FALSE)*$E731</f>
        <v>0</v>
      </c>
      <c r="R729" s="25">
        <f t="shared" si="353"/>
        <v>0</v>
      </c>
      <c r="S729" s="25">
        <f>VLOOKUP(CONCATENATE($F729," ",$G729),AllocFactorMatrix,(S$4+1),FALSE)*$E731</f>
        <v>0</v>
      </c>
      <c r="T729" s="25">
        <f>VLOOKUP(CONCATENATE($F729," ",$G729),AllocFactorMatrix,(T$4+1),FALSE)*$E731</f>
        <v>0</v>
      </c>
      <c r="U729" s="25">
        <f>VLOOKUP(CONCATENATE($F729," ",$G729),AllocFactorMatrix,(U$4+1),FALSE)*$E731</f>
        <v>0</v>
      </c>
      <c r="V729" s="25">
        <f>VLOOKUP(CONCATENATE($F729," ",$G729),AllocFactorMatrix,(V$4+1),FALSE)*$E731</f>
        <v>0</v>
      </c>
      <c r="W729" s="25">
        <f t="shared" si="355"/>
        <v>0</v>
      </c>
      <c r="X729" s="25">
        <f>VLOOKUP(CONCATENATE($F729," ",$G729),AllocFactorMatrix,(X$4+1),FALSE)*$E731</f>
        <v>0</v>
      </c>
      <c r="Y729" s="25">
        <f>VLOOKUP(CONCATENATE($F729," ",$G729),AllocFactorMatrix,(Y$4+1),FALSE)*$E731</f>
        <v>0</v>
      </c>
      <c r="Z729" s="25">
        <f t="shared" si="352"/>
        <v>0</v>
      </c>
      <c r="AA729" s="25">
        <f>VLOOKUP(CONCATENATE($F729," ",$G729),AllocFactorMatrix,(AA$4+1),FALSE)*$E731</f>
        <v>0</v>
      </c>
      <c r="AB729" s="25">
        <f>VLOOKUP(CONCATENATE($F729," ",$G729),AllocFactorMatrix,(AB$4+1),FALSE)*$E731</f>
        <v>0</v>
      </c>
      <c r="AC729" s="25">
        <f>VLOOKUP(CONCATENATE($F729," ",$G729),AllocFactorMatrix,(AC$4+1),FALSE)*$E731</f>
        <v>0</v>
      </c>
    </row>
    <row r="730" spans="4:29" hidden="1" outlineLevel="1">
      <c r="E730" s="303"/>
      <c r="F730" s="61" t="str">
        <f>F731</f>
        <v>PROD_DEMAND</v>
      </c>
      <c r="G730" s="20" t="str">
        <f>$G$14</f>
        <v>CUSTOMER</v>
      </c>
      <c r="H730" s="24">
        <f t="shared" si="350"/>
        <v>0</v>
      </c>
      <c r="I730" s="25">
        <f>VLOOKUP(CONCATENATE($F730," ",$G730),AllocFactorMatrix,(I$4+1),FALSE)*$E731</f>
        <v>0</v>
      </c>
      <c r="J730" s="25">
        <f>VLOOKUP(CONCATENATE($F730," ",$G730),AllocFactorMatrix,(J$4+1),FALSE)*$E731</f>
        <v>0</v>
      </c>
      <c r="K730" s="25">
        <f>VLOOKUP(CONCATENATE($F730," ",$G730),AllocFactorMatrix,(K$4+1),FALSE)*$E731</f>
        <v>0</v>
      </c>
      <c r="L730" s="25">
        <f>VLOOKUP(CONCATENATE($F730," ",$G730),AllocFactorMatrix,(L$4+1),FALSE)*$E731</f>
        <v>0</v>
      </c>
      <c r="M730" s="25">
        <f t="shared" si="351"/>
        <v>0</v>
      </c>
      <c r="N730" s="25">
        <f>VLOOKUP(CONCATENATE($F730," ",$G730),AllocFactorMatrix,(N$4+1),FALSE)*$E731</f>
        <v>0</v>
      </c>
      <c r="O730" s="25">
        <f>VLOOKUP(CONCATENATE($F730," ",$G730),AllocFactorMatrix,(O$4+1),FALSE)*$E731</f>
        <v>0</v>
      </c>
      <c r="P730" s="25">
        <f>VLOOKUP(CONCATENATE($F730," ",$G730),AllocFactorMatrix,(P$4+1),FALSE)*$E731</f>
        <v>0</v>
      </c>
      <c r="Q730" s="25">
        <f>VLOOKUP(CONCATENATE($F730," ",$G730),AllocFactorMatrix,(Q$4+1),FALSE)*$E731</f>
        <v>0</v>
      </c>
      <c r="R730" s="25">
        <f t="shared" si="353"/>
        <v>0</v>
      </c>
      <c r="S730" s="25">
        <f>VLOOKUP(CONCATENATE($F730," ",$G730),AllocFactorMatrix,(S$4+1),FALSE)*$E731</f>
        <v>0</v>
      </c>
      <c r="T730" s="25">
        <f>VLOOKUP(CONCATENATE($F730," ",$G730),AllocFactorMatrix,(T$4+1),FALSE)*$E731</f>
        <v>0</v>
      </c>
      <c r="U730" s="25">
        <f>VLOOKUP(CONCATENATE($F730," ",$G730),AllocFactorMatrix,(U$4+1),FALSE)*$E731</f>
        <v>0</v>
      </c>
      <c r="V730" s="25">
        <f>VLOOKUP(CONCATENATE($F730," ",$G730),AllocFactorMatrix,(V$4+1),FALSE)*$E731</f>
        <v>0</v>
      </c>
      <c r="W730" s="25">
        <f t="shared" si="355"/>
        <v>0</v>
      </c>
      <c r="X730" s="25">
        <f>VLOOKUP(CONCATENATE($F730," ",$G730),AllocFactorMatrix,(X$4+1),FALSE)*$E731</f>
        <v>0</v>
      </c>
      <c r="Y730" s="25">
        <f>VLOOKUP(CONCATENATE($F730," ",$G730),AllocFactorMatrix,(Y$4+1),FALSE)*$E731</f>
        <v>0</v>
      </c>
      <c r="Z730" s="25">
        <f t="shared" si="352"/>
        <v>0</v>
      </c>
      <c r="AA730" s="25">
        <f>VLOOKUP(CONCATENATE($F730," ",$G730),AllocFactorMatrix,(AA$4+1),FALSE)*$E731</f>
        <v>0</v>
      </c>
      <c r="AB730" s="25">
        <f>VLOOKUP(CONCATENATE($F730," ",$G730),AllocFactorMatrix,(AB$4+1),FALSE)*$E731</f>
        <v>0</v>
      </c>
      <c r="AC730" s="25">
        <f>VLOOKUP(CONCATENATE($F730," ",$G730),AllocFactorMatrix,(AC$4+1),FALSE)*$E731</f>
        <v>0</v>
      </c>
    </row>
    <row r="731" spans="4:29" collapsed="1">
      <c r="D731" s="20" t="s">
        <v>581</v>
      </c>
      <c r="E731" s="60">
        <f>'Sch 4'!E241</f>
        <v>12062603</v>
      </c>
      <c r="F731" s="61" t="s">
        <v>29</v>
      </c>
      <c r="G731" s="20" t="str">
        <f>$G$15</f>
        <v>TOTAL</v>
      </c>
      <c r="H731" s="24">
        <f t="shared" si="350"/>
        <v>12062602.999999998</v>
      </c>
      <c r="I731" s="25">
        <f>VLOOKUP(CONCATENATE($F731," ",$G731),AllocFactorMatrix,(I$4+1),FALSE)*$E731</f>
        <v>5914811.9430096392</v>
      </c>
      <c r="J731" s="25">
        <f>VLOOKUP(CONCATENATE($F731," ",$G731),AllocFactorMatrix,(J$4+1),FALSE)*$E731</f>
        <v>1496217.4310260159</v>
      </c>
      <c r="K731" s="25">
        <f>VLOOKUP(CONCATENATE($F731," ",$G731),AllocFactorMatrix,(K$4+1),FALSE)*$E731</f>
        <v>17493.057558494347</v>
      </c>
      <c r="L731" s="25">
        <f>VLOOKUP(CONCATENATE($F731," ",$G731),AllocFactorMatrix,(L$4+1),FALSE)*$E731</f>
        <v>430.95034393758408</v>
      </c>
      <c r="M731" s="25">
        <f t="shared" si="351"/>
        <v>1514141.4389284479</v>
      </c>
      <c r="N731" s="25">
        <f>VLOOKUP(CONCATENATE($F731," ",$G731),AllocFactorMatrix,(N$4+1),FALSE)*$E731</f>
        <v>626036.14492742904</v>
      </c>
      <c r="O731" s="25">
        <f>VLOOKUP(CONCATENATE($F731," ",$G731),AllocFactorMatrix,(O$4+1),FALSE)*$E731</f>
        <v>178292.02079020641</v>
      </c>
      <c r="P731" s="25">
        <f>VLOOKUP(CONCATENATE($F731," ",$G731),AllocFactorMatrix,(P$4+1),FALSE)*$E731</f>
        <v>14109.225925147335</v>
      </c>
      <c r="Q731" s="25">
        <f>VLOOKUP(CONCATENATE($F731," ",$G731),AllocFactorMatrix,(Q$4+1),FALSE)*$E731</f>
        <v>2978.2088168974592</v>
      </c>
      <c r="R731" s="25">
        <f t="shared" si="353"/>
        <v>821415.60045968019</v>
      </c>
      <c r="S731" s="25">
        <f>VLOOKUP(CONCATENATE($F731," ",$G731),AllocFactorMatrix,(S$4+1),FALSE)*$E731</f>
        <v>37606.181226853725</v>
      </c>
      <c r="T731" s="25">
        <f>VLOOKUP(CONCATENATE($F731," ",$G731),AllocFactorMatrix,(T$4+1),FALSE)*$E731</f>
        <v>409973.34887183778</v>
      </c>
      <c r="U731" s="25">
        <f>VLOOKUP(CONCATENATE($F731," ",$G731),AllocFactorMatrix,(U$4+1),FALSE)*$E731</f>
        <v>2738063.631735614</v>
      </c>
      <c r="V731" s="25">
        <f>VLOOKUP(CONCATENATE($F731," ",$G731),AllocFactorMatrix,(V$4+1),FALSE)*$E731</f>
        <v>429550.44646152196</v>
      </c>
      <c r="W731" s="25">
        <f t="shared" si="355"/>
        <v>3615193.6082958276</v>
      </c>
      <c r="X731" s="25">
        <f>VLOOKUP(CONCATENATE($F731," ",$G731),AllocFactorMatrix,(X$4+1),FALSE)*$E731</f>
        <v>169923.23531374565</v>
      </c>
      <c r="Y731" s="25">
        <f>VLOOKUP(CONCATENATE($F731," ",$G731),AllocFactorMatrix,(Y$4+1),FALSE)*$E731</f>
        <v>4102.0090218431424</v>
      </c>
      <c r="Z731" s="25">
        <f t="shared" si="352"/>
        <v>174025.2443355888</v>
      </c>
      <c r="AA731" s="25">
        <f>VLOOKUP(CONCATENATE($F731," ",$G731),AllocFactorMatrix,(AA$4+1),FALSE)*$E731</f>
        <v>2962.5775510514827</v>
      </c>
      <c r="AB731" s="25">
        <f>VLOOKUP(CONCATENATE($F731," ",$G731),AllocFactorMatrix,(AB$4+1),FALSE)*$E731</f>
        <v>16063.686625419637</v>
      </c>
      <c r="AC731" s="25">
        <f>VLOOKUP(CONCATENATE($F731," ",$G731),AllocFactorMatrix,(AC$4+1),FALSE)*$E731</f>
        <v>3988.9007943457741</v>
      </c>
    </row>
    <row r="732" spans="4:29" hidden="1" outlineLevel="1">
      <c r="E732" s="303"/>
      <c r="F732" s="61" t="str">
        <f>F739</f>
        <v>PROD_ENERGY</v>
      </c>
      <c r="G732" s="20" t="str">
        <f>$G$8</f>
        <v>PRODUCTION</v>
      </c>
      <c r="H732" s="24">
        <f t="shared" si="350"/>
        <v>0</v>
      </c>
      <c r="I732" s="25">
        <f>VLOOKUP(CONCATENATE($F732," ",$G732),AllocFactorMatrix,(I$4+1),FALSE)*$E739</f>
        <v>0</v>
      </c>
      <c r="J732" s="25">
        <f>VLOOKUP(CONCATENATE($F732," ",$G732),AllocFactorMatrix,(J$4+1),FALSE)*$E739</f>
        <v>0</v>
      </c>
      <c r="K732" s="25">
        <f>VLOOKUP(CONCATENATE($F732," ",$G732),AllocFactorMatrix,(K$4+1),FALSE)*$E739</f>
        <v>0</v>
      </c>
      <c r="L732" s="25">
        <f>VLOOKUP(CONCATENATE($F732," ",$G732),AllocFactorMatrix,(L$4+1),FALSE)*$E739</f>
        <v>0</v>
      </c>
      <c r="M732" s="25">
        <f t="shared" si="351"/>
        <v>0</v>
      </c>
      <c r="N732" s="25">
        <f>VLOOKUP(CONCATENATE($F732," ",$G732),AllocFactorMatrix,(N$4+1),FALSE)*$E739</f>
        <v>0</v>
      </c>
      <c r="O732" s="25">
        <f>VLOOKUP(CONCATENATE($F732," ",$G732),AllocFactorMatrix,(O$4+1),FALSE)*$E739</f>
        <v>0</v>
      </c>
      <c r="P732" s="25">
        <f>VLOOKUP(CONCATENATE($F732," ",$G732),AllocFactorMatrix,(P$4+1),FALSE)*$E739</f>
        <v>0</v>
      </c>
      <c r="Q732" s="25">
        <f>VLOOKUP(CONCATENATE($F732," ",$G732),AllocFactorMatrix,(Q$4+1),FALSE)*$E739</f>
        <v>0</v>
      </c>
      <c r="R732" s="25">
        <f t="shared" si="353"/>
        <v>0</v>
      </c>
      <c r="S732" s="25">
        <f>VLOOKUP(CONCATENATE($F732," ",$G732),AllocFactorMatrix,(S$4+1),FALSE)*$E739</f>
        <v>0</v>
      </c>
      <c r="T732" s="25">
        <f>VLOOKUP(CONCATENATE($F732," ",$G732),AllocFactorMatrix,(T$4+1),FALSE)*$E739</f>
        <v>0</v>
      </c>
      <c r="U732" s="25">
        <f>VLOOKUP(CONCATENATE($F732," ",$G732),AllocFactorMatrix,(U$4+1),FALSE)*$E739</f>
        <v>0</v>
      </c>
      <c r="V732" s="25">
        <f>VLOOKUP(CONCATENATE($F732," ",$G732),AllocFactorMatrix,(V$4+1),FALSE)*$E739</f>
        <v>0</v>
      </c>
      <c r="W732" s="25">
        <f>SUBTOTAL(9,S732:V732)</f>
        <v>0</v>
      </c>
      <c r="X732" s="25">
        <f>VLOOKUP(CONCATENATE($F732," ",$G732),AllocFactorMatrix,(X$4+1),FALSE)*$E739</f>
        <v>0</v>
      </c>
      <c r="Y732" s="25">
        <f>VLOOKUP(CONCATENATE($F732," ",$G732),AllocFactorMatrix,(Y$4+1),FALSE)*$E739</f>
        <v>0</v>
      </c>
      <c r="Z732" s="25">
        <f t="shared" si="352"/>
        <v>0</v>
      </c>
      <c r="AA732" s="25">
        <f>VLOOKUP(CONCATENATE($F732," ",$G732),AllocFactorMatrix,(AA$4+1),FALSE)*$E739</f>
        <v>0</v>
      </c>
      <c r="AB732" s="25">
        <f>VLOOKUP(CONCATENATE($F732," ",$G732),AllocFactorMatrix,(AB$4+1),FALSE)*$E739</f>
        <v>0</v>
      </c>
      <c r="AC732" s="25">
        <f>VLOOKUP(CONCATENATE($F732," ",$G732),AllocFactorMatrix,(AC$4+1),FALSE)*$E739</f>
        <v>0</v>
      </c>
    </row>
    <row r="733" spans="4:29" hidden="1" outlineLevel="1">
      <c r="E733" s="303"/>
      <c r="F733" s="61" t="str">
        <f>F739</f>
        <v>PROD_ENERGY</v>
      </c>
      <c r="G733" s="20" t="str">
        <f>$G$9</f>
        <v>BULKTRAN</v>
      </c>
      <c r="H733" s="24">
        <f t="shared" si="350"/>
        <v>0</v>
      </c>
      <c r="I733" s="25">
        <f>VLOOKUP(CONCATENATE($F733," ",$G733),AllocFactorMatrix,(I$4+1),FALSE)*$E739</f>
        <v>0</v>
      </c>
      <c r="J733" s="25">
        <f>VLOOKUP(CONCATENATE($F733," ",$G733),AllocFactorMatrix,(J$4+1),FALSE)*$E739</f>
        <v>0</v>
      </c>
      <c r="K733" s="25">
        <f>VLOOKUP(CONCATENATE($F733," ",$G733),AllocFactorMatrix,(K$4+1),FALSE)*$E739</f>
        <v>0</v>
      </c>
      <c r="L733" s="25">
        <f>VLOOKUP(CONCATENATE($F733," ",$G733),AllocFactorMatrix,(L$4+1),FALSE)*$E739</f>
        <v>0</v>
      </c>
      <c r="M733" s="25">
        <f t="shared" si="351"/>
        <v>0</v>
      </c>
      <c r="N733" s="25">
        <f>VLOOKUP(CONCATENATE($F733," ",$G733),AllocFactorMatrix,(N$4+1),FALSE)*$E739</f>
        <v>0</v>
      </c>
      <c r="O733" s="25">
        <f>VLOOKUP(CONCATENATE($F733," ",$G733),AllocFactorMatrix,(O$4+1),FALSE)*$E739</f>
        <v>0</v>
      </c>
      <c r="P733" s="25">
        <f>VLOOKUP(CONCATENATE($F733," ",$G733),AllocFactorMatrix,(P$4+1),FALSE)*$E739</f>
        <v>0</v>
      </c>
      <c r="Q733" s="25">
        <f>VLOOKUP(CONCATENATE($F733," ",$G733),AllocFactorMatrix,(Q$4+1),FALSE)*$E739</f>
        <v>0</v>
      </c>
      <c r="R733" s="25">
        <f t="shared" si="353"/>
        <v>0</v>
      </c>
      <c r="S733" s="25">
        <f>VLOOKUP(CONCATENATE($F733," ",$G733),AllocFactorMatrix,(S$4+1),FALSE)*$E739</f>
        <v>0</v>
      </c>
      <c r="T733" s="25">
        <f>VLOOKUP(CONCATENATE($F733," ",$G733),AllocFactorMatrix,(T$4+1),FALSE)*$E739</f>
        <v>0</v>
      </c>
      <c r="U733" s="25">
        <f>VLOOKUP(CONCATENATE($F733," ",$G733),AllocFactorMatrix,(U$4+1),FALSE)*$E739</f>
        <v>0</v>
      </c>
      <c r="V733" s="25">
        <f>VLOOKUP(CONCATENATE($F733," ",$G733),AllocFactorMatrix,(V$4+1),FALSE)*$E739</f>
        <v>0</v>
      </c>
      <c r="W733" s="25">
        <f t="shared" ref="W733:W739" si="356">SUBTOTAL(9,S733:V733)</f>
        <v>0</v>
      </c>
      <c r="X733" s="25">
        <f>VLOOKUP(CONCATENATE($F733," ",$G733),AllocFactorMatrix,(X$4+1),FALSE)*$E739</f>
        <v>0</v>
      </c>
      <c r="Y733" s="25">
        <f>VLOOKUP(CONCATENATE($F733," ",$G733),AllocFactorMatrix,(Y$4+1),FALSE)*$E739</f>
        <v>0</v>
      </c>
      <c r="Z733" s="25">
        <f t="shared" si="352"/>
        <v>0</v>
      </c>
      <c r="AA733" s="25">
        <f>VLOOKUP(CONCATENATE($F733," ",$G733),AllocFactorMatrix,(AA$4+1),FALSE)*$E739</f>
        <v>0</v>
      </c>
      <c r="AB733" s="25">
        <f>VLOOKUP(CONCATENATE($F733," ",$G733),AllocFactorMatrix,(AB$4+1),FALSE)*$E739</f>
        <v>0</v>
      </c>
      <c r="AC733" s="25">
        <f>VLOOKUP(CONCATENATE($F733," ",$G733),AllocFactorMatrix,(AC$4+1),FALSE)*$E739</f>
        <v>0</v>
      </c>
    </row>
    <row r="734" spans="4:29" hidden="1" outlineLevel="1">
      <c r="E734" s="303"/>
      <c r="F734" s="61" t="str">
        <f>F739</f>
        <v>PROD_ENERGY</v>
      </c>
      <c r="G734" s="20" t="str">
        <f>$G$10</f>
        <v>SUBTRAN</v>
      </c>
      <c r="H734" s="24">
        <f t="shared" si="350"/>
        <v>0</v>
      </c>
      <c r="I734" s="25">
        <f>VLOOKUP(CONCATENATE($F734," ",$G734),AllocFactorMatrix,(I$4+1),FALSE)*$E739</f>
        <v>0</v>
      </c>
      <c r="J734" s="25">
        <f>VLOOKUP(CONCATENATE($F734," ",$G734),AllocFactorMatrix,(J$4+1),FALSE)*$E739</f>
        <v>0</v>
      </c>
      <c r="K734" s="25">
        <f>VLOOKUP(CONCATENATE($F734," ",$G734),AllocFactorMatrix,(K$4+1),FALSE)*$E739</f>
        <v>0</v>
      </c>
      <c r="L734" s="25">
        <f>VLOOKUP(CONCATENATE($F734," ",$G734),AllocFactorMatrix,(L$4+1),FALSE)*$E739</f>
        <v>0</v>
      </c>
      <c r="M734" s="25">
        <f t="shared" si="351"/>
        <v>0</v>
      </c>
      <c r="N734" s="25">
        <f>VLOOKUP(CONCATENATE($F734," ",$G734),AllocFactorMatrix,(N$4+1),FALSE)*$E739</f>
        <v>0</v>
      </c>
      <c r="O734" s="25">
        <f>VLOOKUP(CONCATENATE($F734," ",$G734),AllocFactorMatrix,(O$4+1),FALSE)*$E739</f>
        <v>0</v>
      </c>
      <c r="P734" s="25">
        <f>VLOOKUP(CONCATENATE($F734," ",$G734),AllocFactorMatrix,(P$4+1),FALSE)*$E739</f>
        <v>0</v>
      </c>
      <c r="Q734" s="25">
        <f>VLOOKUP(CONCATENATE($F734," ",$G734),AllocFactorMatrix,(Q$4+1),FALSE)*$E739</f>
        <v>0</v>
      </c>
      <c r="R734" s="25">
        <f t="shared" si="353"/>
        <v>0</v>
      </c>
      <c r="S734" s="25">
        <f>VLOOKUP(CONCATENATE($F734," ",$G734),AllocFactorMatrix,(S$4+1),FALSE)*$E739</f>
        <v>0</v>
      </c>
      <c r="T734" s="25">
        <f>VLOOKUP(CONCATENATE($F734," ",$G734),AllocFactorMatrix,(T$4+1),FALSE)*$E739</f>
        <v>0</v>
      </c>
      <c r="U734" s="25">
        <f>VLOOKUP(CONCATENATE($F734," ",$G734),AllocFactorMatrix,(U$4+1),FALSE)*$E739</f>
        <v>0</v>
      </c>
      <c r="V734" s="25">
        <f>VLOOKUP(CONCATENATE($F734," ",$G734),AllocFactorMatrix,(V$4+1),FALSE)*$E739</f>
        <v>0</v>
      </c>
      <c r="W734" s="25">
        <f t="shared" si="356"/>
        <v>0</v>
      </c>
      <c r="X734" s="25">
        <f>VLOOKUP(CONCATENATE($F734," ",$G734),AllocFactorMatrix,(X$4+1),FALSE)*$E739</f>
        <v>0</v>
      </c>
      <c r="Y734" s="25">
        <f>VLOOKUP(CONCATENATE($F734," ",$G734),AllocFactorMatrix,(Y$4+1),FALSE)*$E739</f>
        <v>0</v>
      </c>
      <c r="Z734" s="25">
        <f t="shared" si="352"/>
        <v>0</v>
      </c>
      <c r="AA734" s="25">
        <f>VLOOKUP(CONCATENATE($F734," ",$G734),AllocFactorMatrix,(AA$4+1),FALSE)*$E739</f>
        <v>0</v>
      </c>
      <c r="AB734" s="25">
        <f>VLOOKUP(CONCATENATE($F734," ",$G734),AllocFactorMatrix,(AB$4+1),FALSE)*$E739</f>
        <v>0</v>
      </c>
      <c r="AC734" s="25">
        <f>VLOOKUP(CONCATENATE($F734," ",$G734),AllocFactorMatrix,(AC$4+1),FALSE)*$E739</f>
        <v>0</v>
      </c>
    </row>
    <row r="735" spans="4:29" hidden="1" outlineLevel="1">
      <c r="E735" s="303"/>
      <c r="F735" s="61" t="str">
        <f>F739</f>
        <v>PROD_ENERGY</v>
      </c>
      <c r="G735" s="20" t="str">
        <f>$G$11</f>
        <v>DISTPRI</v>
      </c>
      <c r="H735" s="24">
        <f t="shared" si="350"/>
        <v>0</v>
      </c>
      <c r="I735" s="25">
        <f>VLOOKUP(CONCATENATE($F735," ",$G735),AllocFactorMatrix,(I$4+1),FALSE)*$E739</f>
        <v>0</v>
      </c>
      <c r="J735" s="25">
        <f>VLOOKUP(CONCATENATE($F735," ",$G735),AllocFactorMatrix,(J$4+1),FALSE)*$E739</f>
        <v>0</v>
      </c>
      <c r="K735" s="25">
        <f>VLOOKUP(CONCATENATE($F735," ",$G735),AllocFactorMatrix,(K$4+1),FALSE)*$E739</f>
        <v>0</v>
      </c>
      <c r="L735" s="25">
        <f>VLOOKUP(CONCATENATE($F735," ",$G735),AllocFactorMatrix,(L$4+1),FALSE)*$E739</f>
        <v>0</v>
      </c>
      <c r="M735" s="25">
        <f t="shared" si="351"/>
        <v>0</v>
      </c>
      <c r="N735" s="25">
        <f>VLOOKUP(CONCATENATE($F735," ",$G735),AllocFactorMatrix,(N$4+1),FALSE)*$E739</f>
        <v>0</v>
      </c>
      <c r="O735" s="25">
        <f>VLOOKUP(CONCATENATE($F735," ",$G735),AllocFactorMatrix,(O$4+1),FALSE)*$E739</f>
        <v>0</v>
      </c>
      <c r="P735" s="25">
        <f>VLOOKUP(CONCATENATE($F735," ",$G735),AllocFactorMatrix,(P$4+1),FALSE)*$E739</f>
        <v>0</v>
      </c>
      <c r="Q735" s="25">
        <f>VLOOKUP(CONCATENATE($F735," ",$G735),AllocFactorMatrix,(Q$4+1),FALSE)*$E739</f>
        <v>0</v>
      </c>
      <c r="R735" s="25">
        <f t="shared" si="353"/>
        <v>0</v>
      </c>
      <c r="S735" s="25">
        <f>VLOOKUP(CONCATENATE($F735," ",$G735),AllocFactorMatrix,(S$4+1),FALSE)*$E739</f>
        <v>0</v>
      </c>
      <c r="T735" s="25">
        <f>VLOOKUP(CONCATENATE($F735," ",$G735),AllocFactorMatrix,(T$4+1),FALSE)*$E739</f>
        <v>0</v>
      </c>
      <c r="U735" s="25">
        <f>VLOOKUP(CONCATENATE($F735," ",$G735),AllocFactorMatrix,(U$4+1),FALSE)*$E739</f>
        <v>0</v>
      </c>
      <c r="V735" s="25">
        <f>VLOOKUP(CONCATENATE($F735," ",$G735),AllocFactorMatrix,(V$4+1),FALSE)*$E739</f>
        <v>0</v>
      </c>
      <c r="W735" s="25">
        <f t="shared" si="356"/>
        <v>0</v>
      </c>
      <c r="X735" s="25">
        <f>VLOOKUP(CONCATENATE($F735," ",$G735),AllocFactorMatrix,(X$4+1),FALSE)*$E739</f>
        <v>0</v>
      </c>
      <c r="Y735" s="25">
        <f>VLOOKUP(CONCATENATE($F735," ",$G735),AllocFactorMatrix,(Y$4+1),FALSE)*$E739</f>
        <v>0</v>
      </c>
      <c r="Z735" s="25">
        <f t="shared" si="352"/>
        <v>0</v>
      </c>
      <c r="AA735" s="25">
        <f>VLOOKUP(CONCATENATE($F735," ",$G735),AllocFactorMatrix,(AA$4+1),FALSE)*$E739</f>
        <v>0</v>
      </c>
      <c r="AB735" s="25">
        <f>VLOOKUP(CONCATENATE($F735," ",$G735),AllocFactorMatrix,(AB$4+1),FALSE)*$E739</f>
        <v>0</v>
      </c>
      <c r="AC735" s="25">
        <f>VLOOKUP(CONCATENATE($F735," ",$G735),AllocFactorMatrix,(AC$4+1),FALSE)*$E739</f>
        <v>0</v>
      </c>
    </row>
    <row r="736" spans="4:29" hidden="1" outlineLevel="1">
      <c r="E736" s="303"/>
      <c r="F736" s="61" t="str">
        <f>F739</f>
        <v>PROD_ENERGY</v>
      </c>
      <c r="G736" s="20" t="str">
        <f>$G$12</f>
        <v>DISTSEC</v>
      </c>
      <c r="H736" s="24">
        <f t="shared" si="350"/>
        <v>0</v>
      </c>
      <c r="I736" s="25">
        <f>VLOOKUP(CONCATENATE($F736," ",$G736),AllocFactorMatrix,(I$4+1),FALSE)*$E739</f>
        <v>0</v>
      </c>
      <c r="J736" s="25">
        <f>VLOOKUP(CONCATENATE($F736," ",$G736),AllocFactorMatrix,(J$4+1),FALSE)*$E739</f>
        <v>0</v>
      </c>
      <c r="K736" s="25">
        <f>VLOOKUP(CONCATENATE($F736," ",$G736),AllocFactorMatrix,(K$4+1),FALSE)*$E739</f>
        <v>0</v>
      </c>
      <c r="L736" s="25">
        <f>VLOOKUP(CONCATENATE($F736," ",$G736),AllocFactorMatrix,(L$4+1),FALSE)*$E739</f>
        <v>0</v>
      </c>
      <c r="M736" s="25">
        <f t="shared" si="351"/>
        <v>0</v>
      </c>
      <c r="N736" s="25">
        <f>VLOOKUP(CONCATENATE($F736," ",$G736),AllocFactorMatrix,(N$4+1),FALSE)*$E739</f>
        <v>0</v>
      </c>
      <c r="O736" s="25">
        <f>VLOOKUP(CONCATENATE($F736," ",$G736),AllocFactorMatrix,(O$4+1),FALSE)*$E739</f>
        <v>0</v>
      </c>
      <c r="P736" s="25">
        <f>VLOOKUP(CONCATENATE($F736," ",$G736),AllocFactorMatrix,(P$4+1),FALSE)*$E739</f>
        <v>0</v>
      </c>
      <c r="Q736" s="25">
        <f>VLOOKUP(CONCATENATE($F736," ",$G736),AllocFactorMatrix,(Q$4+1),FALSE)*$E739</f>
        <v>0</v>
      </c>
      <c r="R736" s="25">
        <f t="shared" si="353"/>
        <v>0</v>
      </c>
      <c r="S736" s="25">
        <f>VLOOKUP(CONCATENATE($F736," ",$G736),AllocFactorMatrix,(S$4+1),FALSE)*$E739</f>
        <v>0</v>
      </c>
      <c r="T736" s="25">
        <f>VLOOKUP(CONCATENATE($F736," ",$G736),AllocFactorMatrix,(T$4+1),FALSE)*$E739</f>
        <v>0</v>
      </c>
      <c r="U736" s="25">
        <f>VLOOKUP(CONCATENATE($F736," ",$G736),AllocFactorMatrix,(U$4+1),FALSE)*$E739</f>
        <v>0</v>
      </c>
      <c r="V736" s="25">
        <f>VLOOKUP(CONCATENATE($F736," ",$G736),AllocFactorMatrix,(V$4+1),FALSE)*$E739</f>
        <v>0</v>
      </c>
      <c r="W736" s="25">
        <f t="shared" si="356"/>
        <v>0</v>
      </c>
      <c r="X736" s="25">
        <f>VLOOKUP(CONCATENATE($F736," ",$G736),AllocFactorMatrix,(X$4+1),FALSE)*$E739</f>
        <v>0</v>
      </c>
      <c r="Y736" s="25">
        <f>VLOOKUP(CONCATENATE($F736," ",$G736),AllocFactorMatrix,(Y$4+1),FALSE)*$E739</f>
        <v>0</v>
      </c>
      <c r="Z736" s="25">
        <f t="shared" si="352"/>
        <v>0</v>
      </c>
      <c r="AA736" s="25">
        <f>VLOOKUP(CONCATENATE($F736," ",$G736),AllocFactorMatrix,(AA$4+1),FALSE)*$E739</f>
        <v>0</v>
      </c>
      <c r="AB736" s="25">
        <f>VLOOKUP(CONCATENATE($F736," ",$G736),AllocFactorMatrix,(AB$4+1),FALSE)*$E739</f>
        <v>0</v>
      </c>
      <c r="AC736" s="25">
        <f>VLOOKUP(CONCATENATE($F736," ",$G736),AllocFactorMatrix,(AC$4+1),FALSE)*$E739</f>
        <v>0</v>
      </c>
    </row>
    <row r="737" spans="4:29" hidden="1" outlineLevel="1">
      <c r="E737" s="303"/>
      <c r="F737" s="61" t="str">
        <f>F739</f>
        <v>PROD_ENERGY</v>
      </c>
      <c r="G737" s="20" t="str">
        <f>$G$13</f>
        <v>ENERGY</v>
      </c>
      <c r="H737" s="24">
        <f t="shared" si="350"/>
        <v>1828456.9999999998</v>
      </c>
      <c r="I737" s="25">
        <f>VLOOKUP(CONCATENATE($F737," ",$G737),AllocFactorMatrix,(I$4+1),FALSE)*$E739</f>
        <v>664703.50873110443</v>
      </c>
      <c r="J737" s="25">
        <f>VLOOKUP(CONCATENATE($F737," ",$G737),AllocFactorMatrix,(J$4+1),FALSE)*$E739</f>
        <v>214543.79684836761</v>
      </c>
      <c r="K737" s="25">
        <f>VLOOKUP(CONCATENATE($F737," ",$G737),AllocFactorMatrix,(K$4+1),FALSE)*$E739</f>
        <v>2456.1194338276737</v>
      </c>
      <c r="L737" s="25">
        <f>VLOOKUP(CONCATENATE($F737," ",$G737),AllocFactorMatrix,(L$4+1),FALSE)*$E739</f>
        <v>62.250194947633076</v>
      </c>
      <c r="M737" s="25">
        <f t="shared" si="351"/>
        <v>217062.16647714292</v>
      </c>
      <c r="N737" s="25">
        <f>VLOOKUP(CONCATENATE($F737," ",$G737),AllocFactorMatrix,(N$4+1),FALSE)*$E739</f>
        <v>103821.54055163343</v>
      </c>
      <c r="O737" s="25">
        <f>VLOOKUP(CONCATENATE($F737," ",$G737),AllocFactorMatrix,(O$4+1),FALSE)*$E739</f>
        <v>28979.695460036724</v>
      </c>
      <c r="P737" s="25">
        <f>VLOOKUP(CONCATENATE($F737," ",$G737),AllocFactorMatrix,(P$4+1),FALSE)*$E739</f>
        <v>2294.3444606161952</v>
      </c>
      <c r="Q737" s="25">
        <f>VLOOKUP(CONCATENATE($F737," ",$G737),AllocFactorMatrix,(Q$4+1),FALSE)*$E739</f>
        <v>470.33011764837732</v>
      </c>
      <c r="R737" s="25">
        <f t="shared" si="353"/>
        <v>135565.91058993473</v>
      </c>
      <c r="S737" s="25">
        <f>VLOOKUP(CONCATENATE($F737," ",$G737),AllocFactorMatrix,(S$4+1),FALSE)*$E739</f>
        <v>6918.1031294877866</v>
      </c>
      <c r="T737" s="25">
        <f>VLOOKUP(CONCATENATE($F737," ",$G737),AllocFactorMatrix,(T$4+1),FALSE)*$E739</f>
        <v>82676.93101562823</v>
      </c>
      <c r="U737" s="25">
        <f>VLOOKUP(CONCATENATE($F737," ",$G737),AllocFactorMatrix,(U$4+1),FALSE)*$E739</f>
        <v>584487.21731116262</v>
      </c>
      <c r="V737" s="25">
        <f>VLOOKUP(CONCATENATE($F737," ",$G737),AllocFactorMatrix,(V$4+1),FALSE)*$E739</f>
        <v>93669.726571483639</v>
      </c>
      <c r="W737" s="25">
        <f t="shared" si="356"/>
        <v>767751.97802776226</v>
      </c>
      <c r="X737" s="25">
        <f>VLOOKUP(CONCATENATE($F737," ",$G737),AllocFactorMatrix,(X$4+1),FALSE)*$E739</f>
        <v>28161.163545616171</v>
      </c>
      <c r="Y737" s="25">
        <f>VLOOKUP(CONCATENATE($F737," ",$G737),AllocFactorMatrix,(Y$4+1),FALSE)*$E739</f>
        <v>661.88680354692724</v>
      </c>
      <c r="Z737" s="25">
        <f t="shared" si="352"/>
        <v>28823.050349163099</v>
      </c>
      <c r="AA737" s="25">
        <f>VLOOKUP(CONCATENATE($F737," ",$G737),AllocFactorMatrix,(AA$4+1),FALSE)*$E739</f>
        <v>646.60983239678001</v>
      </c>
      <c r="AB737" s="25">
        <f>VLOOKUP(CONCATENATE($F737," ",$G737),AllocFactorMatrix,(AB$4+1),FALSE)*$E739</f>
        <v>11126.289805159135</v>
      </c>
      <c r="AC737" s="25">
        <f>VLOOKUP(CONCATENATE($F737," ",$G737),AllocFactorMatrix,(AC$4+1),FALSE)*$E739</f>
        <v>2777.4861873363211</v>
      </c>
    </row>
    <row r="738" spans="4:29" hidden="1" outlineLevel="1">
      <c r="E738" s="303"/>
      <c r="F738" s="61" t="str">
        <f>F739</f>
        <v>PROD_ENERGY</v>
      </c>
      <c r="G738" s="20" t="str">
        <f>$G$14</f>
        <v>CUSTOMER</v>
      </c>
      <c r="H738" s="24">
        <f t="shared" si="350"/>
        <v>0</v>
      </c>
      <c r="I738" s="25">
        <f>VLOOKUP(CONCATENATE($F738," ",$G738),AllocFactorMatrix,(I$4+1),FALSE)*$E739</f>
        <v>0</v>
      </c>
      <c r="J738" s="25">
        <f>VLOOKUP(CONCATENATE($F738," ",$G738),AllocFactorMatrix,(J$4+1),FALSE)*$E739</f>
        <v>0</v>
      </c>
      <c r="K738" s="25">
        <f>VLOOKUP(CONCATENATE($F738," ",$G738),AllocFactorMatrix,(K$4+1),FALSE)*$E739</f>
        <v>0</v>
      </c>
      <c r="L738" s="25">
        <f>VLOOKUP(CONCATENATE($F738," ",$G738),AllocFactorMatrix,(L$4+1),FALSE)*$E739</f>
        <v>0</v>
      </c>
      <c r="M738" s="25">
        <f t="shared" si="351"/>
        <v>0</v>
      </c>
      <c r="N738" s="25">
        <f>VLOOKUP(CONCATENATE($F738," ",$G738),AllocFactorMatrix,(N$4+1),FALSE)*$E739</f>
        <v>0</v>
      </c>
      <c r="O738" s="25">
        <f>VLOOKUP(CONCATENATE($F738," ",$G738),AllocFactorMatrix,(O$4+1),FALSE)*$E739</f>
        <v>0</v>
      </c>
      <c r="P738" s="25">
        <f>VLOOKUP(CONCATENATE($F738," ",$G738),AllocFactorMatrix,(P$4+1),FALSE)*$E739</f>
        <v>0</v>
      </c>
      <c r="Q738" s="25">
        <f>VLOOKUP(CONCATENATE($F738," ",$G738),AllocFactorMatrix,(Q$4+1),FALSE)*$E739</f>
        <v>0</v>
      </c>
      <c r="R738" s="25">
        <f t="shared" si="353"/>
        <v>0</v>
      </c>
      <c r="S738" s="25">
        <f>VLOOKUP(CONCATENATE($F738," ",$G738),AllocFactorMatrix,(S$4+1),FALSE)*$E739</f>
        <v>0</v>
      </c>
      <c r="T738" s="25">
        <f>VLOOKUP(CONCATENATE($F738," ",$G738),AllocFactorMatrix,(T$4+1),FALSE)*$E739</f>
        <v>0</v>
      </c>
      <c r="U738" s="25">
        <f>VLOOKUP(CONCATENATE($F738," ",$G738),AllocFactorMatrix,(U$4+1),FALSE)*$E739</f>
        <v>0</v>
      </c>
      <c r="V738" s="25">
        <f>VLOOKUP(CONCATENATE($F738," ",$G738),AllocFactorMatrix,(V$4+1),FALSE)*$E739</f>
        <v>0</v>
      </c>
      <c r="W738" s="25">
        <f t="shared" si="356"/>
        <v>0</v>
      </c>
      <c r="X738" s="25">
        <f>VLOOKUP(CONCATENATE($F738," ",$G738),AllocFactorMatrix,(X$4+1),FALSE)*$E739</f>
        <v>0</v>
      </c>
      <c r="Y738" s="25">
        <f>VLOOKUP(CONCATENATE($F738," ",$G738),AllocFactorMatrix,(Y$4+1),FALSE)*$E739</f>
        <v>0</v>
      </c>
      <c r="Z738" s="25">
        <f t="shared" si="352"/>
        <v>0</v>
      </c>
      <c r="AA738" s="25">
        <f>VLOOKUP(CONCATENATE($F738," ",$G738),AllocFactorMatrix,(AA$4+1),FALSE)*$E739</f>
        <v>0</v>
      </c>
      <c r="AB738" s="25">
        <f>VLOOKUP(CONCATENATE($F738," ",$G738),AllocFactorMatrix,(AB$4+1),FALSE)*$E739</f>
        <v>0</v>
      </c>
      <c r="AC738" s="25">
        <f>VLOOKUP(CONCATENATE($F738," ",$G738),AllocFactorMatrix,(AC$4+1),FALSE)*$E739</f>
        <v>0</v>
      </c>
    </row>
    <row r="739" spans="4:29" collapsed="1">
      <c r="D739" s="20" t="s">
        <v>582</v>
      </c>
      <c r="E739" s="60">
        <f>'Sch 4'!E242</f>
        <v>1828457</v>
      </c>
      <c r="F739" s="61" t="s">
        <v>31</v>
      </c>
      <c r="G739" s="20" t="str">
        <f>$G$15</f>
        <v>TOTAL</v>
      </c>
      <c r="H739" s="24">
        <f t="shared" si="350"/>
        <v>1828456.9999999998</v>
      </c>
      <c r="I739" s="25">
        <f>VLOOKUP(CONCATENATE($F739," ",$G739),AllocFactorMatrix,(I$4+1),FALSE)*$E739</f>
        <v>664703.50873110443</v>
      </c>
      <c r="J739" s="25">
        <f>VLOOKUP(CONCATENATE($F739," ",$G739),AllocFactorMatrix,(J$4+1),FALSE)*$E739</f>
        <v>214543.79684836761</v>
      </c>
      <c r="K739" s="25">
        <f>VLOOKUP(CONCATENATE($F739," ",$G739),AllocFactorMatrix,(K$4+1),FALSE)*$E739</f>
        <v>2456.1194338276737</v>
      </c>
      <c r="L739" s="25">
        <f>VLOOKUP(CONCATENATE($F739," ",$G739),AllocFactorMatrix,(L$4+1),FALSE)*$E739</f>
        <v>62.250194947633076</v>
      </c>
      <c r="M739" s="25">
        <f t="shared" si="351"/>
        <v>217062.16647714292</v>
      </c>
      <c r="N739" s="25">
        <f>VLOOKUP(CONCATENATE($F739," ",$G739),AllocFactorMatrix,(N$4+1),FALSE)*$E739</f>
        <v>103821.54055163343</v>
      </c>
      <c r="O739" s="25">
        <f>VLOOKUP(CONCATENATE($F739," ",$G739),AllocFactorMatrix,(O$4+1),FALSE)*$E739</f>
        <v>28979.695460036724</v>
      </c>
      <c r="P739" s="25">
        <f>VLOOKUP(CONCATENATE($F739," ",$G739),AllocFactorMatrix,(P$4+1),FALSE)*$E739</f>
        <v>2294.3444606161952</v>
      </c>
      <c r="Q739" s="25">
        <f>VLOOKUP(CONCATENATE($F739," ",$G739),AllocFactorMatrix,(Q$4+1),FALSE)*$E739</f>
        <v>470.33011764837732</v>
      </c>
      <c r="R739" s="25">
        <f t="shared" si="353"/>
        <v>135565.91058993473</v>
      </c>
      <c r="S739" s="25">
        <f>VLOOKUP(CONCATENATE($F739," ",$G739),AllocFactorMatrix,(S$4+1),FALSE)*$E739</f>
        <v>6918.1031294877866</v>
      </c>
      <c r="T739" s="25">
        <f>VLOOKUP(CONCATENATE($F739," ",$G739),AllocFactorMatrix,(T$4+1),FALSE)*$E739</f>
        <v>82676.93101562823</v>
      </c>
      <c r="U739" s="25">
        <f>VLOOKUP(CONCATENATE($F739," ",$G739),AllocFactorMatrix,(U$4+1),FALSE)*$E739</f>
        <v>584487.21731116262</v>
      </c>
      <c r="V739" s="25">
        <f>VLOOKUP(CONCATENATE($F739," ",$G739),AllocFactorMatrix,(V$4+1),FALSE)*$E739</f>
        <v>93669.726571483639</v>
      </c>
      <c r="W739" s="25">
        <f t="shared" si="356"/>
        <v>767751.97802776226</v>
      </c>
      <c r="X739" s="25">
        <f>VLOOKUP(CONCATENATE($F739," ",$G739),AllocFactorMatrix,(X$4+1),FALSE)*$E739</f>
        <v>28161.163545616171</v>
      </c>
      <c r="Y739" s="25">
        <f>VLOOKUP(CONCATENATE($F739," ",$G739),AllocFactorMatrix,(Y$4+1),FALSE)*$E739</f>
        <v>661.88680354692724</v>
      </c>
      <c r="Z739" s="25">
        <f t="shared" si="352"/>
        <v>28823.050349163099</v>
      </c>
      <c r="AA739" s="25">
        <f>VLOOKUP(CONCATENATE($F739," ",$G739),AllocFactorMatrix,(AA$4+1),FALSE)*$E739</f>
        <v>646.60983239678001</v>
      </c>
      <c r="AB739" s="25">
        <f>VLOOKUP(CONCATENATE($F739," ",$G739),AllocFactorMatrix,(AB$4+1),FALSE)*$E739</f>
        <v>11126.289805159135</v>
      </c>
      <c r="AC739" s="25">
        <f>VLOOKUP(CONCATENATE($F739," ",$G739),AllocFactorMatrix,(AC$4+1),FALSE)*$E739</f>
        <v>2777.4861873363211</v>
      </c>
    </row>
    <row r="740" spans="4:29" hidden="1" outlineLevel="1">
      <c r="E740" s="303"/>
      <c r="F740" s="61" t="str">
        <f>F747</f>
        <v>TDPLANT</v>
      </c>
      <c r="G740" s="20" t="str">
        <f>$G$8</f>
        <v>PRODUCTION</v>
      </c>
      <c r="H740" s="24">
        <f t="shared" si="350"/>
        <v>51236.97369212388</v>
      </c>
      <c r="I740" s="25">
        <f>VLOOKUP(CONCATENATE($F740," ",$G740),AllocFactorMatrix,(I$4+1),FALSE)*$E747</f>
        <v>25123.687144295891</v>
      </c>
      <c r="J740" s="25">
        <f>VLOOKUP(CONCATENATE($F740," ",$G740),AllocFactorMatrix,(J$4+1),FALSE)*$E747</f>
        <v>6355.3159422702684</v>
      </c>
      <c r="K740" s="25">
        <f>VLOOKUP(CONCATENATE($F740," ",$G740),AllocFactorMatrix,(K$4+1),FALSE)*$E747</f>
        <v>74.303309983706171</v>
      </c>
      <c r="L740" s="25">
        <f>VLOOKUP(CONCATENATE($F740," ",$G740),AllocFactorMatrix,(L$4+1),FALSE)*$E747</f>
        <v>1.8304997217384789</v>
      </c>
      <c r="M740" s="25">
        <f t="shared" si="351"/>
        <v>6431.4497519757124</v>
      </c>
      <c r="N740" s="25">
        <f>VLOOKUP(CONCATENATE($F740," ",$G740),AllocFactorMatrix,(N$4+1),FALSE)*$E747</f>
        <v>2659.1439250686885</v>
      </c>
      <c r="O740" s="25">
        <f>VLOOKUP(CONCATENATE($F740," ",$G740),AllocFactorMatrix,(O$4+1),FALSE)*$E747</f>
        <v>757.31113580902991</v>
      </c>
      <c r="P740" s="25">
        <f>VLOOKUP(CONCATENATE($F740," ",$G740),AllocFactorMatrix,(P$4+1),FALSE)*$E747</f>
        <v>59.930185677420234</v>
      </c>
      <c r="Q740" s="25">
        <f>VLOOKUP(CONCATENATE($F740," ",$G740),AllocFactorMatrix,(Q$4+1),FALSE)*$E747</f>
        <v>12.650205498848509</v>
      </c>
      <c r="R740" s="25">
        <f t="shared" si="353"/>
        <v>3489.0354520539872</v>
      </c>
      <c r="S740" s="25">
        <f>VLOOKUP(CONCATENATE($F740," ",$G740),AllocFactorMatrix,(S$4+1),FALSE)*$E747</f>
        <v>159.73558262520518</v>
      </c>
      <c r="T740" s="25">
        <f>VLOOKUP(CONCATENATE($F740," ",$G740),AllocFactorMatrix,(T$4+1),FALSE)*$E747</f>
        <v>1741.3980788904585</v>
      </c>
      <c r="U740" s="25">
        <f>VLOOKUP(CONCATENATE($F740," ",$G740),AllocFactorMatrix,(U$4+1),FALSE)*$E747</f>
        <v>11630.16757383119</v>
      </c>
      <c r="V740" s="25">
        <f>VLOOKUP(CONCATENATE($F740," ",$G740),AllocFactorMatrix,(V$4+1),FALSE)*$E747</f>
        <v>1824.553533328509</v>
      </c>
      <c r="W740" s="25">
        <f>SUBTOTAL(9,S740:V740)</f>
        <v>15355.854768675363</v>
      </c>
      <c r="X740" s="25">
        <f>VLOOKUP(CONCATENATE($F740," ",$G740),AllocFactorMatrix,(X$4+1),FALSE)*$E747</f>
        <v>721.76397892320279</v>
      </c>
      <c r="Y740" s="25">
        <f>VLOOKUP(CONCATENATE($F740," ",$G740),AllocFactorMatrix,(Y$4+1),FALSE)*$E747</f>
        <v>17.423646317219585</v>
      </c>
      <c r="Z740" s="25">
        <f t="shared" si="352"/>
        <v>739.18762524042234</v>
      </c>
      <c r="AA740" s="25">
        <f>VLOOKUP(CONCATENATE($F740," ",$G740),AllocFactorMatrix,(AA$4+1),FALSE)*$E747</f>
        <v>12.583810313918285</v>
      </c>
      <c r="AB740" s="25">
        <f>VLOOKUP(CONCATENATE($F740," ",$G740),AllocFactorMatrix,(AB$4+1),FALSE)*$E747</f>
        <v>68.231930456896265</v>
      </c>
      <c r="AC740" s="25">
        <f>VLOOKUP(CONCATENATE($F740," ",$G740),AllocFactorMatrix,(AC$4+1),FALSE)*$E747</f>
        <v>16.943209111697247</v>
      </c>
    </row>
    <row r="741" spans="4:29" hidden="1" outlineLevel="1">
      <c r="E741" s="303"/>
      <c r="F741" s="61" t="str">
        <f>F747</f>
        <v>TDPLANT</v>
      </c>
      <c r="G741" s="20" t="str">
        <f>$G$9</f>
        <v>BULKTRAN</v>
      </c>
      <c r="H741" s="24">
        <f t="shared" si="350"/>
        <v>2710977.7688472425</v>
      </c>
      <c r="I741" s="25">
        <f>VLOOKUP(CONCATENATE($F741," ",$G741),AllocFactorMatrix,(I$4+1),FALSE)*$E747</f>
        <v>1329308.747408109</v>
      </c>
      <c r="J741" s="25">
        <f>VLOOKUP(CONCATENATE($F741," ",$G741),AllocFactorMatrix,(J$4+1),FALSE)*$E747</f>
        <v>336263.42447589978</v>
      </c>
      <c r="K741" s="25">
        <f>VLOOKUP(CONCATENATE($F741," ",$G741),AllocFactorMatrix,(K$4+1),FALSE)*$E747</f>
        <v>3931.4308984755121</v>
      </c>
      <c r="L741" s="25">
        <f>VLOOKUP(CONCATENATE($F741," ",$G741),AllocFactorMatrix,(L$4+1),FALSE)*$E747</f>
        <v>96.852793869769542</v>
      </c>
      <c r="M741" s="25">
        <f t="shared" si="351"/>
        <v>340291.7081682451</v>
      </c>
      <c r="N741" s="25">
        <f>VLOOKUP(CONCATENATE($F741," ",$G741),AllocFactorMatrix,(N$4+1),FALSE)*$E747</f>
        <v>140696.83561608475</v>
      </c>
      <c r="O741" s="25">
        <f>VLOOKUP(CONCATENATE($F741," ",$G741),AllocFactorMatrix,(O$4+1),FALSE)*$E747</f>
        <v>40069.768086133656</v>
      </c>
      <c r="P741" s="25">
        <f>VLOOKUP(CONCATENATE($F741," ",$G741),AllocFactorMatrix,(P$4+1),FALSE)*$E747</f>
        <v>3170.9406185976277</v>
      </c>
      <c r="Q741" s="25">
        <f>VLOOKUP(CONCATENATE($F741," ",$G741),AllocFactorMatrix,(Q$4+1),FALSE)*$E747</f>
        <v>669.32965410482814</v>
      </c>
      <c r="R741" s="25">
        <f t="shared" si="353"/>
        <v>184606.87397492086</v>
      </c>
      <c r="S741" s="25">
        <f>VLOOKUP(CONCATENATE($F741," ",$G741),AllocFactorMatrix,(S$4+1),FALSE)*$E747</f>
        <v>8451.7016167439979</v>
      </c>
      <c r="T741" s="25">
        <f>VLOOKUP(CONCATENATE($F741," ",$G741),AllocFactorMatrix,(T$4+1),FALSE)*$E747</f>
        <v>92138.374661870825</v>
      </c>
      <c r="U741" s="25">
        <f>VLOOKUP(CONCATENATE($F741," ",$G741),AllocFactorMatrix,(U$4+1),FALSE)*$E747</f>
        <v>615358.86038232327</v>
      </c>
      <c r="V741" s="25">
        <f>VLOOKUP(CONCATENATE($F741," ",$G741),AllocFactorMatrix,(V$4+1),FALSE)*$E747</f>
        <v>96538.177618511851</v>
      </c>
      <c r="W741" s="25">
        <f t="shared" ref="W741:W747" si="357">SUBTOTAL(9,S741:V741)</f>
        <v>812487.11427944992</v>
      </c>
      <c r="X741" s="25">
        <f>VLOOKUP(CONCATENATE($F741," ",$G741),AllocFactorMatrix,(X$4+1),FALSE)*$E747</f>
        <v>38188.947555197105</v>
      </c>
      <c r="Y741" s="25">
        <f>VLOOKUP(CONCATENATE($F741," ",$G741),AllocFactorMatrix,(Y$4+1),FALSE)*$E747</f>
        <v>921.89515528510594</v>
      </c>
      <c r="Z741" s="25">
        <f t="shared" si="352"/>
        <v>39110.842710482211</v>
      </c>
      <c r="AA741" s="25">
        <f>VLOOKUP(CONCATENATE($F741," ",$G741),AllocFactorMatrix,(AA$4+1),FALSE)*$E747</f>
        <v>665.81664665466303</v>
      </c>
      <c r="AB741" s="25">
        <f>VLOOKUP(CONCATENATE($F741," ",$G741),AllocFactorMatrix,(AB$4+1),FALSE)*$E747</f>
        <v>3610.190713168744</v>
      </c>
      <c r="AC741" s="25">
        <f>VLOOKUP(CONCATENATE($F741," ",$G741),AllocFactorMatrix,(AC$4+1),FALSE)*$E747</f>
        <v>896.47494621256317</v>
      </c>
    </row>
    <row r="742" spans="4:29" hidden="1" outlineLevel="1">
      <c r="E742" s="303"/>
      <c r="F742" s="61" t="str">
        <f>F747</f>
        <v>TDPLANT</v>
      </c>
      <c r="G742" s="20" t="str">
        <f>$G$10</f>
        <v>SUBTRAN</v>
      </c>
      <c r="H742" s="24">
        <f t="shared" si="350"/>
        <v>1039244.6733250567</v>
      </c>
      <c r="I742" s="25">
        <f>VLOOKUP(CONCATENATE($F742," ",$G742),AllocFactorMatrix,(I$4+1),FALSE)*$E747</f>
        <v>493539.17379200744</v>
      </c>
      <c r="J742" s="25">
        <f>VLOOKUP(CONCATENATE($F742," ",$G742),AllocFactorMatrix,(J$4+1),FALSE)*$E747</f>
        <v>126338.74595619996</v>
      </c>
      <c r="K742" s="25">
        <f>VLOOKUP(CONCATENATE($F742," ",$G742),AllocFactorMatrix,(K$4+1),FALSE)*$E747</f>
        <v>1472.2535336570213</v>
      </c>
      <c r="L742" s="25">
        <f>VLOOKUP(CONCATENATE($F742," ",$G742),AllocFactorMatrix,(L$4+1),FALSE)*$E747</f>
        <v>48.266684022639126</v>
      </c>
      <c r="M742" s="25">
        <f t="shared" si="351"/>
        <v>127859.26617387962</v>
      </c>
      <c r="N742" s="25">
        <f>VLOOKUP(CONCATENATE($F742," ",$G742),AllocFactorMatrix,(N$4+1),FALSE)*$E747</f>
        <v>55064.563649102885</v>
      </c>
      <c r="O742" s="25">
        <f>VLOOKUP(CONCATENATE($F742," ",$G742),AllocFactorMatrix,(O$4+1),FALSE)*$E747</f>
        <v>15607.926232693862</v>
      </c>
      <c r="P742" s="25">
        <f>VLOOKUP(CONCATENATE($F742," ",$G742),AllocFactorMatrix,(P$4+1),FALSE)*$E747</f>
        <v>1598.7654895992307</v>
      </c>
      <c r="Q742" s="25">
        <f>VLOOKUP(CONCATENATE($F742," ",$G742),AllocFactorMatrix,(Q$4+1),FALSE)*$E747</f>
        <v>0</v>
      </c>
      <c r="R742" s="25">
        <f t="shared" si="353"/>
        <v>72271.255371395979</v>
      </c>
      <c r="S742" s="25">
        <f>VLOOKUP(CONCATENATE($F742," ",$G742),AllocFactorMatrix,(S$4+1),FALSE)*$E747</f>
        <v>3083.8628657470836</v>
      </c>
      <c r="T742" s="25">
        <f>VLOOKUP(CONCATENATE($F742," ",$G742),AllocFactorMatrix,(T$4+1),FALSE)*$E747</f>
        <v>35642.918636768372</v>
      </c>
      <c r="U742" s="25">
        <f>VLOOKUP(CONCATENATE($F742," ",$G742),AllocFactorMatrix,(U$4+1),FALSE)*$E747</f>
        <v>290338.13840006856</v>
      </c>
      <c r="V742" s="25">
        <f>VLOOKUP(CONCATENATE($F742," ",$G742),AllocFactorMatrix,(V$4+1),FALSE)*$E747</f>
        <v>0</v>
      </c>
      <c r="W742" s="25">
        <f t="shared" si="357"/>
        <v>329064.91990258405</v>
      </c>
      <c r="X742" s="25">
        <f>VLOOKUP(CONCATENATE($F742," ",$G742),AllocFactorMatrix,(X$4+1),FALSE)*$E747</f>
        <v>14944.210367658738</v>
      </c>
      <c r="Y742" s="25">
        <f>VLOOKUP(CONCATENATE($F742," ",$G742),AllocFactorMatrix,(Y$4+1),FALSE)*$E747</f>
        <v>357.55018734987874</v>
      </c>
      <c r="Z742" s="25">
        <f t="shared" si="352"/>
        <v>15301.760555008615</v>
      </c>
      <c r="AA742" s="25">
        <f>VLOOKUP(CONCATENATE($F742," ",$G742),AllocFactorMatrix,(AA$4+1),FALSE)*$E747</f>
        <v>245.39792250607175</v>
      </c>
      <c r="AB742" s="25">
        <f>VLOOKUP(CONCATENATE($F742," ",$G742),AllocFactorMatrix,(AB$4+1),FALSE)*$E747</f>
        <v>770.86825899813959</v>
      </c>
      <c r="AC742" s="25">
        <f>VLOOKUP(CONCATENATE($F742," ",$G742),AllocFactorMatrix,(AC$4+1),FALSE)*$E747</f>
        <v>192.03134867671935</v>
      </c>
    </row>
    <row r="743" spans="4:29" hidden="1" outlineLevel="1">
      <c r="E743" s="303"/>
      <c r="F743" s="61" t="str">
        <f>F747</f>
        <v>TDPLANT</v>
      </c>
      <c r="G743" s="20" t="str">
        <f>$G$11</f>
        <v>DISTPRI</v>
      </c>
      <c r="H743" s="24">
        <f t="shared" si="350"/>
        <v>2094945.7744910405</v>
      </c>
      <c r="I743" s="25">
        <f>VLOOKUP(CONCATENATE($F743," ",$G743),AllocFactorMatrix,(I$4+1),FALSE)*$E747</f>
        <v>1392088.6476469163</v>
      </c>
      <c r="J743" s="25">
        <f>VLOOKUP(CONCATENATE($F743," ",$G743),AllocFactorMatrix,(J$4+1),FALSE)*$E747</f>
        <v>350474.50224751519</v>
      </c>
      <c r="K743" s="25">
        <f>VLOOKUP(CONCATENATE($F743," ",$G743),AllocFactorMatrix,(K$4+1),FALSE)*$E747</f>
        <v>4089.9118397976886</v>
      </c>
      <c r="L743" s="25">
        <f>VLOOKUP(CONCATENATE($F743," ",$G743),AllocFactorMatrix,(L$4+1),FALSE)*$E747</f>
        <v>0</v>
      </c>
      <c r="M743" s="25">
        <f t="shared" si="351"/>
        <v>354564.41408731288</v>
      </c>
      <c r="N743" s="25">
        <f>VLOOKUP(CONCATENATE($F743," ",$G743),AllocFactorMatrix,(N$4+1),FALSE)*$E747</f>
        <v>151134.31353434856</v>
      </c>
      <c r="O743" s="25">
        <f>VLOOKUP(CONCATENATE($F743," ",$G743),AllocFactorMatrix,(O$4+1),FALSE)*$E747</f>
        <v>42903.766325685305</v>
      </c>
      <c r="P743" s="25">
        <f>VLOOKUP(CONCATENATE($F743," ",$G743),AllocFactorMatrix,(P$4+1),FALSE)*$E747</f>
        <v>0</v>
      </c>
      <c r="Q743" s="25">
        <f>VLOOKUP(CONCATENATE($F743," ",$G743),AllocFactorMatrix,(Q$4+1),FALSE)*$E747</f>
        <v>0</v>
      </c>
      <c r="R743" s="25">
        <f t="shared" si="353"/>
        <v>194038.07986003387</v>
      </c>
      <c r="S743" s="25">
        <f>VLOOKUP(CONCATENATE($F743," ",$G743),AllocFactorMatrix,(S$4+1),FALSE)*$E747</f>
        <v>8619.7452178518542</v>
      </c>
      <c r="T743" s="25">
        <f>VLOOKUP(CONCATENATE($F743," ",$G743),AllocFactorMatrix,(T$4+1),FALSE)*$E747</f>
        <v>99699.410659600253</v>
      </c>
      <c r="U743" s="25">
        <f>VLOOKUP(CONCATENATE($F743," ",$G743),AllocFactorMatrix,(U$4+1),FALSE)*$E747</f>
        <v>0</v>
      </c>
      <c r="V743" s="25">
        <f>VLOOKUP(CONCATENATE($F743," ",$G743),AllocFactorMatrix,(V$4+1),FALSE)*$E747</f>
        <v>0</v>
      </c>
      <c r="W743" s="25">
        <f t="shared" si="357"/>
        <v>108319.15587745211</v>
      </c>
      <c r="X743" s="25">
        <f>VLOOKUP(CONCATENATE($F743," ",$G743),AllocFactorMatrix,(X$4+1),FALSE)*$E747</f>
        <v>41015.306274459799</v>
      </c>
      <c r="Y743" s="25">
        <f>VLOOKUP(CONCATENATE($F743," ",$G743),AllocFactorMatrix,(Y$4+1),FALSE)*$E747</f>
        <v>982.69283219219494</v>
      </c>
      <c r="Z743" s="25">
        <f t="shared" si="352"/>
        <v>41997.999106651994</v>
      </c>
      <c r="AA743" s="25">
        <f>VLOOKUP(CONCATENATE($F743," ",$G743),AllocFactorMatrix,(AA$4+1),FALSE)*$E747</f>
        <v>705.65853605345319</v>
      </c>
      <c r="AB743" s="25">
        <f>VLOOKUP(CONCATENATE($F743," ",$G743),AllocFactorMatrix,(AB$4+1),FALSE)*$E747</f>
        <v>2586.7217501404707</v>
      </c>
      <c r="AC743" s="25">
        <f>VLOOKUP(CONCATENATE($F743," ",$G743),AllocFactorMatrix,(AC$4+1),FALSE)*$E747</f>
        <v>645.09762647983825</v>
      </c>
    </row>
    <row r="744" spans="4:29" hidden="1" outlineLevel="1">
      <c r="E744" s="303"/>
      <c r="F744" s="61" t="str">
        <f>F747</f>
        <v>TDPLANT</v>
      </c>
      <c r="G744" s="20" t="str">
        <f>$G$12</f>
        <v>DISTSEC</v>
      </c>
      <c r="H744" s="24">
        <f t="shared" si="350"/>
        <v>931911.84997864114</v>
      </c>
      <c r="I744" s="25">
        <f>VLOOKUP(CONCATENATE($F744," ",$G744),AllocFactorMatrix,(I$4+1),FALSE)*$E747</f>
        <v>695767.02928879182</v>
      </c>
      <c r="J744" s="25">
        <f>VLOOKUP(CONCATENATE($F744," ",$G744),AllocFactorMatrix,(J$4+1),FALSE)*$E747</f>
        <v>156190.47826744281</v>
      </c>
      <c r="K744" s="25">
        <f>VLOOKUP(CONCATENATE($F744," ",$G744),AllocFactorMatrix,(K$4+1),FALSE)*$E747</f>
        <v>0</v>
      </c>
      <c r="L744" s="25">
        <f>VLOOKUP(CONCATENATE($F744," ",$G744),AllocFactorMatrix,(L$4+1),FALSE)*$E747</f>
        <v>0</v>
      </c>
      <c r="M744" s="25">
        <f t="shared" si="351"/>
        <v>156190.47826744281</v>
      </c>
      <c r="N744" s="25">
        <f>VLOOKUP(CONCATENATE($F744," ",$G744),AllocFactorMatrix,(N$4+1),FALSE)*$E747</f>
        <v>55058.790165414968</v>
      </c>
      <c r="O744" s="25">
        <f>VLOOKUP(CONCATENATE($F744," ",$G744),AllocFactorMatrix,(O$4+1),FALSE)*$E747</f>
        <v>0</v>
      </c>
      <c r="P744" s="25">
        <f>VLOOKUP(CONCATENATE($F744," ",$G744),AllocFactorMatrix,(P$4+1),FALSE)*$E747</f>
        <v>0</v>
      </c>
      <c r="Q744" s="25">
        <f>VLOOKUP(CONCATENATE($F744," ",$G744),AllocFactorMatrix,(Q$4+1),FALSE)*$E747</f>
        <v>0</v>
      </c>
      <c r="R744" s="25">
        <f t="shared" si="353"/>
        <v>55058.790165414968</v>
      </c>
      <c r="S744" s="25">
        <f>VLOOKUP(CONCATENATE($F744," ",$G744),AllocFactorMatrix,(S$4+1),FALSE)*$E747</f>
        <v>2436.9326892225026</v>
      </c>
      <c r="T744" s="25">
        <f>VLOOKUP(CONCATENATE($F744," ",$G744),AllocFactorMatrix,(T$4+1),FALSE)*$E747</f>
        <v>0</v>
      </c>
      <c r="U744" s="25">
        <f>VLOOKUP(CONCATENATE($F744," ",$G744),AllocFactorMatrix,(U$4+1),FALSE)*$E747</f>
        <v>0</v>
      </c>
      <c r="V744" s="25">
        <f>VLOOKUP(CONCATENATE($F744," ",$G744),AllocFactorMatrix,(V$4+1),FALSE)*$E747</f>
        <v>0</v>
      </c>
      <c r="W744" s="25">
        <f t="shared" si="357"/>
        <v>2436.9326892225026</v>
      </c>
      <c r="X744" s="25">
        <f>VLOOKUP(CONCATENATE($F744," ",$G744),AllocFactorMatrix,(X$4+1),FALSE)*$E747</f>
        <v>15323.682622004302</v>
      </c>
      <c r="Y744" s="25">
        <f>VLOOKUP(CONCATENATE($F744," ",$G744),AllocFactorMatrix,(Y$4+1),FALSE)*$E747</f>
        <v>0</v>
      </c>
      <c r="Z744" s="25">
        <f t="shared" si="352"/>
        <v>15323.682622004302</v>
      </c>
      <c r="AA744" s="25">
        <f>VLOOKUP(CONCATENATE($F744," ",$G744),AllocFactorMatrix,(AA$4+1),FALSE)*$E747</f>
        <v>249.87217320531656</v>
      </c>
      <c r="AB744" s="25">
        <f>VLOOKUP(CONCATENATE($F744," ",$G744),AllocFactorMatrix,(AB$4+1),FALSE)*$E747</f>
        <v>5517.5578246369623</v>
      </c>
      <c r="AC744" s="25">
        <f>VLOOKUP(CONCATENATE($F744," ",$G744),AllocFactorMatrix,(AC$4+1),FALSE)*$E747</f>
        <v>1367.5069479225747</v>
      </c>
    </row>
    <row r="745" spans="4:29" hidden="1" outlineLevel="1">
      <c r="E745" s="303"/>
      <c r="F745" s="61" t="str">
        <f>F747</f>
        <v>TDPLANT</v>
      </c>
      <c r="G745" s="20" t="str">
        <f>$G$13</f>
        <v>ENERGY</v>
      </c>
      <c r="H745" s="24">
        <f t="shared" si="350"/>
        <v>0</v>
      </c>
      <c r="I745" s="25">
        <f>VLOOKUP(CONCATENATE($F745," ",$G745),AllocFactorMatrix,(I$4+1),FALSE)*$E747</f>
        <v>0</v>
      </c>
      <c r="J745" s="25">
        <f>VLOOKUP(CONCATENATE($F745," ",$G745),AllocFactorMatrix,(J$4+1),FALSE)*$E747</f>
        <v>0</v>
      </c>
      <c r="K745" s="25">
        <f>VLOOKUP(CONCATENATE($F745," ",$G745),AllocFactorMatrix,(K$4+1),FALSE)*$E747</f>
        <v>0</v>
      </c>
      <c r="L745" s="25">
        <f>VLOOKUP(CONCATENATE($F745," ",$G745),AllocFactorMatrix,(L$4+1),FALSE)*$E747</f>
        <v>0</v>
      </c>
      <c r="M745" s="25">
        <f t="shared" si="351"/>
        <v>0</v>
      </c>
      <c r="N745" s="25">
        <f>VLOOKUP(CONCATENATE($F745," ",$G745),AllocFactorMatrix,(N$4+1),FALSE)*$E747</f>
        <v>0</v>
      </c>
      <c r="O745" s="25">
        <f>VLOOKUP(CONCATENATE($F745," ",$G745),AllocFactorMatrix,(O$4+1),FALSE)*$E747</f>
        <v>0</v>
      </c>
      <c r="P745" s="25">
        <f>VLOOKUP(CONCATENATE($F745," ",$G745),AllocFactorMatrix,(P$4+1),FALSE)*$E747</f>
        <v>0</v>
      </c>
      <c r="Q745" s="25">
        <f>VLOOKUP(CONCATENATE($F745," ",$G745),AllocFactorMatrix,(Q$4+1),FALSE)*$E747</f>
        <v>0</v>
      </c>
      <c r="R745" s="25">
        <f t="shared" si="353"/>
        <v>0</v>
      </c>
      <c r="S745" s="25">
        <f>VLOOKUP(CONCATENATE($F745," ",$G745),AllocFactorMatrix,(S$4+1),FALSE)*$E747</f>
        <v>0</v>
      </c>
      <c r="T745" s="25">
        <f>VLOOKUP(CONCATENATE($F745," ",$G745),AllocFactorMatrix,(T$4+1),FALSE)*$E747</f>
        <v>0</v>
      </c>
      <c r="U745" s="25">
        <f>VLOOKUP(CONCATENATE($F745," ",$G745),AllocFactorMatrix,(U$4+1),FALSE)*$E747</f>
        <v>0</v>
      </c>
      <c r="V745" s="25">
        <f>VLOOKUP(CONCATENATE($F745," ",$G745),AllocFactorMatrix,(V$4+1),FALSE)*$E747</f>
        <v>0</v>
      </c>
      <c r="W745" s="25">
        <f t="shared" si="357"/>
        <v>0</v>
      </c>
      <c r="X745" s="25">
        <f>VLOOKUP(CONCATENATE($F745," ",$G745),AllocFactorMatrix,(X$4+1),FALSE)*$E747</f>
        <v>0</v>
      </c>
      <c r="Y745" s="25">
        <f>VLOOKUP(CONCATENATE($F745," ",$G745),AllocFactorMatrix,(Y$4+1),FALSE)*$E747</f>
        <v>0</v>
      </c>
      <c r="Z745" s="25">
        <f t="shared" si="352"/>
        <v>0</v>
      </c>
      <c r="AA745" s="25">
        <f>VLOOKUP(CONCATENATE($F745," ",$G745),AllocFactorMatrix,(AA$4+1),FALSE)*$E747</f>
        <v>0</v>
      </c>
      <c r="AB745" s="25">
        <f>VLOOKUP(CONCATENATE($F745," ",$G745),AllocFactorMatrix,(AB$4+1),FALSE)*$E747</f>
        <v>0</v>
      </c>
      <c r="AC745" s="25">
        <f>VLOOKUP(CONCATENATE($F745," ",$G745),AllocFactorMatrix,(AC$4+1),FALSE)*$E747</f>
        <v>0</v>
      </c>
    </row>
    <row r="746" spans="4:29" hidden="1" outlineLevel="1">
      <c r="E746" s="303"/>
      <c r="F746" s="61" t="str">
        <f>F747</f>
        <v>TDPLANT</v>
      </c>
      <c r="G746" s="20" t="str">
        <f>$G$14</f>
        <v>CUSTOMER</v>
      </c>
      <c r="H746" s="24">
        <f t="shared" si="350"/>
        <v>1866810.9596658954</v>
      </c>
      <c r="I746" s="25">
        <f>VLOOKUP(CONCATENATE($F746," ",$G746),AllocFactorMatrix,(I$4+1),FALSE)*$E747</f>
        <v>1340485.7932249957</v>
      </c>
      <c r="J746" s="25">
        <f>VLOOKUP(CONCATENATE($F746," ",$G746),AllocFactorMatrix,(J$4+1),FALSE)*$E747</f>
        <v>328582.52665183035</v>
      </c>
      <c r="K746" s="25">
        <f>VLOOKUP(CONCATENATE($F746," ",$G746),AllocFactorMatrix,(K$4+1),FALSE)*$E747</f>
        <v>2672.4470667324467</v>
      </c>
      <c r="L746" s="25">
        <f>VLOOKUP(CONCATENATE($F746," ",$G746),AllocFactorMatrix,(L$4+1),FALSE)*$E747</f>
        <v>381.26290243170746</v>
      </c>
      <c r="M746" s="25">
        <f t="shared" si="351"/>
        <v>331636.23662099452</v>
      </c>
      <c r="N746" s="25">
        <f>VLOOKUP(CONCATENATE($F746," ",$G746),AllocFactorMatrix,(N$4+1),FALSE)*$E747</f>
        <v>5493.971634168267</v>
      </c>
      <c r="O746" s="25">
        <f>VLOOKUP(CONCATENATE($F746," ",$G746),AllocFactorMatrix,(O$4+1),FALSE)*$E747</f>
        <v>2239.0080557997394</v>
      </c>
      <c r="P746" s="25">
        <f>VLOOKUP(CONCATENATE($F746," ",$G746),AllocFactorMatrix,(P$4+1),FALSE)*$E747</f>
        <v>1093.9615276786626</v>
      </c>
      <c r="Q746" s="25">
        <f>VLOOKUP(CONCATENATE($F746," ",$G746),AllocFactorMatrix,(Q$4+1),FALSE)*$E747</f>
        <v>468.83081166547441</v>
      </c>
      <c r="R746" s="25">
        <f t="shared" si="353"/>
        <v>9295.7720293121438</v>
      </c>
      <c r="S746" s="25">
        <f>VLOOKUP(CONCATENATE($F746," ",$G746),AllocFactorMatrix,(S$4+1),FALSE)*$E747</f>
        <v>79.101601125689442</v>
      </c>
      <c r="T746" s="25">
        <f>VLOOKUP(CONCATENATE($F746," ",$G746),AllocFactorMatrix,(T$4+1),FALSE)*$E747</f>
        <v>1394.4376791530071</v>
      </c>
      <c r="U746" s="25">
        <f>VLOOKUP(CONCATENATE($F746," ",$G746),AllocFactorMatrix,(U$4+1),FALSE)*$E747</f>
        <v>2836.6754603474797</v>
      </c>
      <c r="V746" s="25">
        <f>VLOOKUP(CONCATENATE($F746," ",$G746),AllocFactorMatrix,(V$4+1),FALSE)*$E747</f>
        <v>703.25052383431569</v>
      </c>
      <c r="W746" s="25">
        <f t="shared" si="357"/>
        <v>5013.4652644604921</v>
      </c>
      <c r="X746" s="25">
        <f>VLOOKUP(CONCATENATE($F746," ",$G746),AllocFactorMatrix,(X$4+1),FALSE)*$E747</f>
        <v>1860.1309117098488</v>
      </c>
      <c r="Y746" s="25">
        <f>VLOOKUP(CONCATENATE($F746," ",$G746),AllocFactorMatrix,(Y$4+1),FALSE)*$E747</f>
        <v>28.446561974362471</v>
      </c>
      <c r="Z746" s="25">
        <f t="shared" si="352"/>
        <v>1888.5774736842113</v>
      </c>
      <c r="AA746" s="25">
        <f>VLOOKUP(CONCATENATE($F746," ",$G746),AllocFactorMatrix,(AA$4+1),FALSE)*$E747</f>
        <v>110.4786835409479</v>
      </c>
      <c r="AB746" s="25">
        <f>VLOOKUP(CONCATENATE($F746," ",$G746),AllocFactorMatrix,(AB$4+1),FALSE)*$E747</f>
        <v>154942.75025141894</v>
      </c>
      <c r="AC746" s="25">
        <f>VLOOKUP(CONCATENATE($F746," ",$G746),AllocFactorMatrix,(AC$4+1),FALSE)*$E747</f>
        <v>23437.88611748875</v>
      </c>
    </row>
    <row r="747" spans="4:29" collapsed="1">
      <c r="D747" s="20" t="s">
        <v>218</v>
      </c>
      <c r="E747" s="60">
        <f>'Sch 4'!E243+'Sch 4'!E244</f>
        <v>8695128</v>
      </c>
      <c r="F747" s="61" t="s">
        <v>204</v>
      </c>
      <c r="G747" s="20" t="str">
        <f>$G$15</f>
        <v>TOTAL</v>
      </c>
      <c r="H747" s="24">
        <f t="shared" si="350"/>
        <v>8695128.0000000056</v>
      </c>
      <c r="I747" s="25">
        <f>VLOOKUP(CONCATENATE($F747," ",$G747),AllocFactorMatrix,(I$4+1),FALSE)*$E747</f>
        <v>5276313.0785051165</v>
      </c>
      <c r="J747" s="25">
        <f>VLOOKUP(CONCATENATE($F747," ",$G747),AllocFactorMatrix,(J$4+1),FALSE)*$E747</f>
        <v>1304204.9935411585</v>
      </c>
      <c r="K747" s="25">
        <f>VLOOKUP(CONCATENATE($F747," ",$G747),AllocFactorMatrix,(K$4+1),FALSE)*$E747</f>
        <v>12240.346648646375</v>
      </c>
      <c r="L747" s="25">
        <f>VLOOKUP(CONCATENATE($F747," ",$G747),AllocFactorMatrix,(L$4+1),FALSE)*$E747</f>
        <v>528.2128800458546</v>
      </c>
      <c r="M747" s="25">
        <f t="shared" si="351"/>
        <v>1316973.5530698507</v>
      </c>
      <c r="N747" s="25">
        <f>VLOOKUP(CONCATENATE($F747," ",$G747),AllocFactorMatrix,(N$4+1),FALSE)*$E747</f>
        <v>410107.61852418806</v>
      </c>
      <c r="O747" s="25">
        <f>VLOOKUP(CONCATENATE($F747," ",$G747),AllocFactorMatrix,(O$4+1),FALSE)*$E747</f>
        <v>101577.77983612158</v>
      </c>
      <c r="P747" s="25">
        <f>VLOOKUP(CONCATENATE($F747," ",$G747),AllocFactorMatrix,(P$4+1),FALSE)*$E747</f>
        <v>5923.5978215529422</v>
      </c>
      <c r="Q747" s="25">
        <f>VLOOKUP(CONCATENATE($F747," ",$G747),AllocFactorMatrix,(Q$4+1),FALSE)*$E747</f>
        <v>1150.810671269151</v>
      </c>
      <c r="R747" s="25">
        <f t="shared" si="353"/>
        <v>518759.80685313174</v>
      </c>
      <c r="S747" s="25">
        <f>VLOOKUP(CONCATENATE($F747," ",$G747),AllocFactorMatrix,(S$4+1),FALSE)*$E747</f>
        <v>22831.079573316332</v>
      </c>
      <c r="T747" s="25">
        <f>VLOOKUP(CONCATENATE($F747," ",$G747),AllocFactorMatrix,(T$4+1),FALSE)*$E747</f>
        <v>230616.53971628292</v>
      </c>
      <c r="U747" s="25">
        <f>VLOOKUP(CONCATENATE($F747," ",$G747),AllocFactorMatrix,(U$4+1),FALSE)*$E747</f>
        <v>920163.84181657061</v>
      </c>
      <c r="V747" s="25">
        <f>VLOOKUP(CONCATENATE($F747," ",$G747),AllocFactorMatrix,(V$4+1),FALSE)*$E747</f>
        <v>99065.981675674688</v>
      </c>
      <c r="W747" s="25">
        <f t="shared" si="357"/>
        <v>1272677.4427818446</v>
      </c>
      <c r="X747" s="25">
        <f>VLOOKUP(CONCATENATE($F747," ",$G747),AllocFactorMatrix,(X$4+1),FALSE)*$E747</f>
        <v>112054.04170995299</v>
      </c>
      <c r="Y747" s="25">
        <f>VLOOKUP(CONCATENATE($F747," ",$G747),AllocFactorMatrix,(Y$4+1),FALSE)*$E747</f>
        <v>2308.0083831187621</v>
      </c>
      <c r="Z747" s="25">
        <f t="shared" si="352"/>
        <v>114362.05009307175</v>
      </c>
      <c r="AA747" s="25">
        <f>VLOOKUP(CONCATENATE($F747," ",$G747),AllocFactorMatrix,(AA$4+1),FALSE)*$E747</f>
        <v>1989.807772274371</v>
      </c>
      <c r="AB747" s="25">
        <f>VLOOKUP(CONCATENATE($F747," ",$G747),AllocFactorMatrix,(AB$4+1),FALSE)*$E747</f>
        <v>167496.32072882017</v>
      </c>
      <c r="AC747" s="25">
        <f>VLOOKUP(CONCATENATE($F747," ",$G747),AllocFactorMatrix,(AC$4+1),FALSE)*$E747</f>
        <v>26555.940195892144</v>
      </c>
    </row>
    <row r="748" spans="4:29">
      <c r="E748" s="22"/>
      <c r="F748" s="61"/>
      <c r="H748" s="24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</row>
    <row r="749" spans="4:29" hidden="1" outlineLevel="1">
      <c r="E749" s="22"/>
      <c r="F749" s="61"/>
      <c r="G749" s="20" t="str">
        <f>$G$8</f>
        <v>PRODUCTION</v>
      </c>
      <c r="H749" s="24">
        <f t="shared" ref="H749:AC749" si="358">H716+H724+H732+H740</f>
        <v>12113839.973692123</v>
      </c>
      <c r="I749" s="24">
        <f t="shared" si="358"/>
        <v>5939935.6301539354</v>
      </c>
      <c r="J749" s="24">
        <f t="shared" si="358"/>
        <v>1502572.7469682861</v>
      </c>
      <c r="K749" s="24">
        <f t="shared" si="358"/>
        <v>17567.360868478052</v>
      </c>
      <c r="L749" s="24">
        <f t="shared" si="358"/>
        <v>432.78084365932256</v>
      </c>
      <c r="M749" s="24">
        <f t="shared" si="358"/>
        <v>1520572.8886804236</v>
      </c>
      <c r="N749" s="24">
        <f t="shared" si="358"/>
        <v>628695.2888524977</v>
      </c>
      <c r="O749" s="24">
        <f t="shared" si="358"/>
        <v>179049.33192601544</v>
      </c>
      <c r="P749" s="24">
        <f t="shared" si="358"/>
        <v>14169.156110824755</v>
      </c>
      <c r="Q749" s="24">
        <f t="shared" si="358"/>
        <v>2990.8590223963079</v>
      </c>
      <c r="R749" s="24">
        <f t="shared" si="358"/>
        <v>824904.63591173419</v>
      </c>
      <c r="S749" s="24">
        <f t="shared" si="358"/>
        <v>37765.916809478927</v>
      </c>
      <c r="T749" s="24">
        <f t="shared" si="358"/>
        <v>411714.74695072824</v>
      </c>
      <c r="U749" s="24">
        <f t="shared" si="358"/>
        <v>2749693.7993094451</v>
      </c>
      <c r="V749" s="24">
        <f t="shared" si="358"/>
        <v>431374.99999485048</v>
      </c>
      <c r="W749" s="24">
        <f t="shared" si="358"/>
        <v>3630549.4630645029</v>
      </c>
      <c r="X749" s="24">
        <f t="shared" si="358"/>
        <v>170644.99929266886</v>
      </c>
      <c r="Y749" s="24">
        <f t="shared" si="358"/>
        <v>4119.4326681603616</v>
      </c>
      <c r="Z749" s="24">
        <f t="shared" si="358"/>
        <v>174764.43196082921</v>
      </c>
      <c r="AA749" s="24">
        <f t="shared" si="358"/>
        <v>2975.1613613654008</v>
      </c>
      <c r="AB749" s="24">
        <f t="shared" si="358"/>
        <v>16131.918555876533</v>
      </c>
      <c r="AC749" s="24">
        <f t="shared" si="358"/>
        <v>4005.8440034574714</v>
      </c>
    </row>
    <row r="750" spans="4:29" hidden="1" outlineLevel="1">
      <c r="E750" s="22"/>
      <c r="F750" s="61"/>
      <c r="G750" s="20" t="str">
        <f>$G$9</f>
        <v>BULKTRAN</v>
      </c>
      <c r="H750" s="24">
        <f t="shared" ref="H750:AC750" si="359">H717+H725+H733+H741</f>
        <v>2710977.7688472425</v>
      </c>
      <c r="I750" s="24">
        <f t="shared" si="359"/>
        <v>1329308.747408109</v>
      </c>
      <c r="J750" s="24">
        <f t="shared" si="359"/>
        <v>336263.42447589978</v>
      </c>
      <c r="K750" s="24">
        <f t="shared" si="359"/>
        <v>3931.4308984755121</v>
      </c>
      <c r="L750" s="24">
        <f t="shared" si="359"/>
        <v>96.852793869769542</v>
      </c>
      <c r="M750" s="24">
        <f t="shared" si="359"/>
        <v>340291.7081682451</v>
      </c>
      <c r="N750" s="24">
        <f t="shared" si="359"/>
        <v>140696.83561608475</v>
      </c>
      <c r="O750" s="24">
        <f t="shared" si="359"/>
        <v>40069.768086133656</v>
      </c>
      <c r="P750" s="24">
        <f t="shared" si="359"/>
        <v>3170.9406185976277</v>
      </c>
      <c r="Q750" s="24">
        <f t="shared" si="359"/>
        <v>669.32965410482814</v>
      </c>
      <c r="R750" s="24">
        <f t="shared" si="359"/>
        <v>184606.87397492086</v>
      </c>
      <c r="S750" s="24">
        <f t="shared" si="359"/>
        <v>8451.7016167439979</v>
      </c>
      <c r="T750" s="24">
        <f t="shared" si="359"/>
        <v>92138.374661870825</v>
      </c>
      <c r="U750" s="24">
        <f t="shared" si="359"/>
        <v>615358.86038232327</v>
      </c>
      <c r="V750" s="24">
        <f t="shared" si="359"/>
        <v>96538.177618511851</v>
      </c>
      <c r="W750" s="24">
        <f t="shared" si="359"/>
        <v>812487.11427944992</v>
      </c>
      <c r="X750" s="24">
        <f t="shared" si="359"/>
        <v>38188.947555197105</v>
      </c>
      <c r="Y750" s="24">
        <f t="shared" si="359"/>
        <v>921.89515528510594</v>
      </c>
      <c r="Z750" s="24">
        <f t="shared" si="359"/>
        <v>39110.842710482211</v>
      </c>
      <c r="AA750" s="24">
        <f t="shared" si="359"/>
        <v>665.81664665466303</v>
      </c>
      <c r="AB750" s="24">
        <f t="shared" si="359"/>
        <v>3610.190713168744</v>
      </c>
      <c r="AC750" s="24">
        <f t="shared" si="359"/>
        <v>896.47494621256317</v>
      </c>
    </row>
    <row r="751" spans="4:29" hidden="1" outlineLevel="1">
      <c r="E751" s="22"/>
      <c r="F751" s="61"/>
      <c r="G751" s="20" t="str">
        <f>$G$10</f>
        <v>SUBTRAN</v>
      </c>
      <c r="H751" s="24">
        <f t="shared" ref="H751:AC751" si="360">H718+H726+H734+H742</f>
        <v>1039244.6733250567</v>
      </c>
      <c r="I751" s="24">
        <f t="shared" si="360"/>
        <v>493539.17379200744</v>
      </c>
      <c r="J751" s="24">
        <f t="shared" si="360"/>
        <v>126338.74595619996</v>
      </c>
      <c r="K751" s="24">
        <f t="shared" si="360"/>
        <v>1472.2535336570213</v>
      </c>
      <c r="L751" s="24">
        <f t="shared" si="360"/>
        <v>48.266684022639126</v>
      </c>
      <c r="M751" s="24">
        <f t="shared" si="360"/>
        <v>127859.26617387962</v>
      </c>
      <c r="N751" s="24">
        <f t="shared" si="360"/>
        <v>55064.563649102885</v>
      </c>
      <c r="O751" s="24">
        <f t="shared" si="360"/>
        <v>15607.926232693862</v>
      </c>
      <c r="P751" s="24">
        <f t="shared" si="360"/>
        <v>1598.7654895992307</v>
      </c>
      <c r="Q751" s="24">
        <f t="shared" si="360"/>
        <v>0</v>
      </c>
      <c r="R751" s="24">
        <f t="shared" si="360"/>
        <v>72271.255371395979</v>
      </c>
      <c r="S751" s="24">
        <f t="shared" si="360"/>
        <v>3083.8628657470836</v>
      </c>
      <c r="T751" s="24">
        <f t="shared" si="360"/>
        <v>35642.918636768372</v>
      </c>
      <c r="U751" s="24">
        <f t="shared" si="360"/>
        <v>290338.13840006856</v>
      </c>
      <c r="V751" s="24">
        <f t="shared" si="360"/>
        <v>0</v>
      </c>
      <c r="W751" s="24">
        <f t="shared" si="360"/>
        <v>329064.91990258405</v>
      </c>
      <c r="X751" s="24">
        <f t="shared" si="360"/>
        <v>14944.210367658738</v>
      </c>
      <c r="Y751" s="24">
        <f t="shared" si="360"/>
        <v>357.55018734987874</v>
      </c>
      <c r="Z751" s="24">
        <f t="shared" si="360"/>
        <v>15301.760555008615</v>
      </c>
      <c r="AA751" s="24">
        <f t="shared" si="360"/>
        <v>245.39792250607175</v>
      </c>
      <c r="AB751" s="24">
        <f t="shared" si="360"/>
        <v>770.86825899813959</v>
      </c>
      <c r="AC751" s="24">
        <f t="shared" si="360"/>
        <v>192.03134867671935</v>
      </c>
    </row>
    <row r="752" spans="4:29" hidden="1" outlineLevel="1">
      <c r="E752" s="22"/>
      <c r="F752" s="61"/>
      <c r="G752" s="20" t="str">
        <f>$G$11</f>
        <v>DISTPRI</v>
      </c>
      <c r="H752" s="24">
        <f t="shared" ref="H752:AC752" si="361">H719+H727+H735+H743</f>
        <v>2094945.7744910405</v>
      </c>
      <c r="I752" s="24">
        <f t="shared" si="361"/>
        <v>1392088.6476469163</v>
      </c>
      <c r="J752" s="24">
        <f t="shared" si="361"/>
        <v>350474.50224751519</v>
      </c>
      <c r="K752" s="24">
        <f t="shared" si="361"/>
        <v>4089.9118397976886</v>
      </c>
      <c r="L752" s="24">
        <f t="shared" si="361"/>
        <v>0</v>
      </c>
      <c r="M752" s="24">
        <f t="shared" si="361"/>
        <v>354564.41408731288</v>
      </c>
      <c r="N752" s="24">
        <f t="shared" si="361"/>
        <v>151134.31353434856</v>
      </c>
      <c r="O752" s="24">
        <f t="shared" si="361"/>
        <v>42903.766325685305</v>
      </c>
      <c r="P752" s="24">
        <f t="shared" si="361"/>
        <v>0</v>
      </c>
      <c r="Q752" s="24">
        <f t="shared" si="361"/>
        <v>0</v>
      </c>
      <c r="R752" s="24">
        <f t="shared" si="361"/>
        <v>194038.07986003387</v>
      </c>
      <c r="S752" s="24">
        <f t="shared" si="361"/>
        <v>8619.7452178518542</v>
      </c>
      <c r="T752" s="24">
        <f t="shared" si="361"/>
        <v>99699.410659600253</v>
      </c>
      <c r="U752" s="24">
        <f t="shared" si="361"/>
        <v>0</v>
      </c>
      <c r="V752" s="24">
        <f t="shared" si="361"/>
        <v>0</v>
      </c>
      <c r="W752" s="24">
        <f t="shared" si="361"/>
        <v>108319.15587745211</v>
      </c>
      <c r="X752" s="24">
        <f t="shared" si="361"/>
        <v>41015.306274459799</v>
      </c>
      <c r="Y752" s="24">
        <f t="shared" si="361"/>
        <v>982.69283219219494</v>
      </c>
      <c r="Z752" s="24">
        <f t="shared" si="361"/>
        <v>41997.999106651994</v>
      </c>
      <c r="AA752" s="24">
        <f t="shared" si="361"/>
        <v>705.65853605345319</v>
      </c>
      <c r="AB752" s="24">
        <f t="shared" si="361"/>
        <v>2586.7217501404707</v>
      </c>
      <c r="AC752" s="24">
        <f t="shared" si="361"/>
        <v>645.09762647983825</v>
      </c>
    </row>
    <row r="753" spans="3:29" hidden="1" outlineLevel="1">
      <c r="E753" s="22"/>
      <c r="F753" s="61"/>
      <c r="G753" s="20" t="str">
        <f>$G$12</f>
        <v>DISTSEC</v>
      </c>
      <c r="H753" s="24">
        <f t="shared" ref="H753:AC753" si="362">H720+H728+H736+H744</f>
        <v>931911.84997864114</v>
      </c>
      <c r="I753" s="24">
        <f t="shared" si="362"/>
        <v>695767.02928879182</v>
      </c>
      <c r="J753" s="24">
        <f t="shared" si="362"/>
        <v>156190.47826744281</v>
      </c>
      <c r="K753" s="24">
        <f t="shared" si="362"/>
        <v>0</v>
      </c>
      <c r="L753" s="24">
        <f t="shared" si="362"/>
        <v>0</v>
      </c>
      <c r="M753" s="24">
        <f t="shared" si="362"/>
        <v>156190.47826744281</v>
      </c>
      <c r="N753" s="24">
        <f t="shared" si="362"/>
        <v>55058.790165414968</v>
      </c>
      <c r="O753" s="24">
        <f t="shared" si="362"/>
        <v>0</v>
      </c>
      <c r="P753" s="24">
        <f t="shared" si="362"/>
        <v>0</v>
      </c>
      <c r="Q753" s="24">
        <f t="shared" si="362"/>
        <v>0</v>
      </c>
      <c r="R753" s="24">
        <f t="shared" si="362"/>
        <v>55058.790165414968</v>
      </c>
      <c r="S753" s="24">
        <f t="shared" si="362"/>
        <v>2436.9326892225026</v>
      </c>
      <c r="T753" s="24">
        <f t="shared" si="362"/>
        <v>0</v>
      </c>
      <c r="U753" s="24">
        <f t="shared" si="362"/>
        <v>0</v>
      </c>
      <c r="V753" s="24">
        <f t="shared" si="362"/>
        <v>0</v>
      </c>
      <c r="W753" s="24">
        <f t="shared" si="362"/>
        <v>2436.9326892225026</v>
      </c>
      <c r="X753" s="24">
        <f t="shared" si="362"/>
        <v>15323.682622004302</v>
      </c>
      <c r="Y753" s="24">
        <f t="shared" si="362"/>
        <v>0</v>
      </c>
      <c r="Z753" s="24">
        <f t="shared" si="362"/>
        <v>15323.682622004302</v>
      </c>
      <c r="AA753" s="24">
        <f t="shared" si="362"/>
        <v>249.87217320531656</v>
      </c>
      <c r="AB753" s="24">
        <f t="shared" si="362"/>
        <v>5517.5578246369623</v>
      </c>
      <c r="AC753" s="24">
        <f t="shared" si="362"/>
        <v>1367.5069479225747</v>
      </c>
    </row>
    <row r="754" spans="3:29" hidden="1" outlineLevel="1">
      <c r="E754" s="22"/>
      <c r="F754" s="61"/>
      <c r="G754" s="20" t="str">
        <f>$G$13</f>
        <v>ENERGY</v>
      </c>
      <c r="H754" s="24">
        <f t="shared" ref="H754:AC754" si="363">H721+H729+H737+H745</f>
        <v>69014341.999999985</v>
      </c>
      <c r="I754" s="24">
        <f t="shared" si="363"/>
        <v>25088954.938600376</v>
      </c>
      <c r="J754" s="24">
        <f t="shared" si="363"/>
        <v>8097865.5607825425</v>
      </c>
      <c r="K754" s="24">
        <f t="shared" si="363"/>
        <v>92705.197113757342</v>
      </c>
      <c r="L754" s="24">
        <f t="shared" si="363"/>
        <v>2349.6074797945053</v>
      </c>
      <c r="M754" s="24">
        <f t="shared" si="363"/>
        <v>8192920.3653760934</v>
      </c>
      <c r="N754" s="24">
        <f t="shared" si="363"/>
        <v>3918700.4707232923</v>
      </c>
      <c r="O754" s="24">
        <f t="shared" si="363"/>
        <v>1093826.4413846328</v>
      </c>
      <c r="P754" s="24">
        <f t="shared" si="363"/>
        <v>86599.06865229625</v>
      </c>
      <c r="Q754" s="24">
        <f t="shared" si="363"/>
        <v>17752.412877243132</v>
      </c>
      <c r="R754" s="24">
        <f t="shared" si="363"/>
        <v>5116878.3936374635</v>
      </c>
      <c r="S754" s="24">
        <f t="shared" si="363"/>
        <v>261120.89886157584</v>
      </c>
      <c r="T754" s="24">
        <f t="shared" si="363"/>
        <v>3120606.0588917178</v>
      </c>
      <c r="U754" s="24">
        <f t="shared" si="363"/>
        <v>22061224.688434508</v>
      </c>
      <c r="V754" s="24">
        <f t="shared" si="363"/>
        <v>3535524.5131008597</v>
      </c>
      <c r="W754" s="24">
        <f t="shared" si="363"/>
        <v>28978476.15928866</v>
      </c>
      <c r="X754" s="24">
        <f t="shared" si="363"/>
        <v>1062931.2978402483</v>
      </c>
      <c r="Y754" s="24">
        <f t="shared" si="363"/>
        <v>24982.639583689666</v>
      </c>
      <c r="Z754" s="24">
        <f t="shared" si="363"/>
        <v>1087913.9374239382</v>
      </c>
      <c r="AA754" s="24">
        <f t="shared" si="363"/>
        <v>24406.0167198868</v>
      </c>
      <c r="AB754" s="24">
        <f t="shared" si="363"/>
        <v>419957.13861707761</v>
      </c>
      <c r="AC754" s="24">
        <f t="shared" si="363"/>
        <v>104835.0503364886</v>
      </c>
    </row>
    <row r="755" spans="3:29" hidden="1" outlineLevel="1">
      <c r="E755" s="22"/>
      <c r="F755" s="61"/>
      <c r="G755" s="20" t="str">
        <f>$G$14</f>
        <v>CUSTOMER</v>
      </c>
      <c r="H755" s="24">
        <f t="shared" ref="H755:AC755" si="364">H722+H730+H738+H746</f>
        <v>1866810.9596658954</v>
      </c>
      <c r="I755" s="24">
        <f t="shared" si="364"/>
        <v>1340485.7932249957</v>
      </c>
      <c r="J755" s="24">
        <f t="shared" si="364"/>
        <v>328582.52665183035</v>
      </c>
      <c r="K755" s="24">
        <f t="shared" si="364"/>
        <v>2672.4470667324467</v>
      </c>
      <c r="L755" s="24">
        <f t="shared" si="364"/>
        <v>381.26290243170746</v>
      </c>
      <c r="M755" s="24">
        <f t="shared" si="364"/>
        <v>331636.23662099452</v>
      </c>
      <c r="N755" s="24">
        <f t="shared" si="364"/>
        <v>5493.971634168267</v>
      </c>
      <c r="O755" s="24">
        <f t="shared" si="364"/>
        <v>2239.0080557997394</v>
      </c>
      <c r="P755" s="24">
        <f t="shared" si="364"/>
        <v>1093.9615276786626</v>
      </c>
      <c r="Q755" s="24">
        <f t="shared" si="364"/>
        <v>468.83081166547441</v>
      </c>
      <c r="R755" s="24">
        <f t="shared" si="364"/>
        <v>9295.7720293121438</v>
      </c>
      <c r="S755" s="24">
        <f t="shared" si="364"/>
        <v>79.101601125689442</v>
      </c>
      <c r="T755" s="24">
        <f t="shared" si="364"/>
        <v>1394.4376791530071</v>
      </c>
      <c r="U755" s="24">
        <f t="shared" si="364"/>
        <v>2836.6754603474797</v>
      </c>
      <c r="V755" s="24">
        <f t="shared" si="364"/>
        <v>703.25052383431569</v>
      </c>
      <c r="W755" s="24">
        <f t="shared" si="364"/>
        <v>5013.4652644604921</v>
      </c>
      <c r="X755" s="24">
        <f t="shared" si="364"/>
        <v>1860.1309117098488</v>
      </c>
      <c r="Y755" s="24">
        <f t="shared" si="364"/>
        <v>28.446561974362471</v>
      </c>
      <c r="Z755" s="24">
        <f t="shared" si="364"/>
        <v>1888.5774736842113</v>
      </c>
      <c r="AA755" s="24">
        <f t="shared" si="364"/>
        <v>110.4786835409479</v>
      </c>
      <c r="AB755" s="24">
        <f t="shared" si="364"/>
        <v>154942.75025141894</v>
      </c>
      <c r="AC755" s="24">
        <f t="shared" si="364"/>
        <v>23437.88611748875</v>
      </c>
    </row>
    <row r="756" spans="3:29" collapsed="1">
      <c r="D756" s="20" t="s">
        <v>199</v>
      </c>
      <c r="E756" s="65">
        <f>E723+E731+E739+E747</f>
        <v>89772073</v>
      </c>
      <c r="F756" s="61"/>
      <c r="G756" s="20" t="str">
        <f>$G$15</f>
        <v>TOTAL</v>
      </c>
      <c r="H756" s="24">
        <f t="shared" ref="H756:AC756" si="365">H723+H731+H739+H747</f>
        <v>89772072.999999985</v>
      </c>
      <c r="I756" s="24">
        <f t="shared" si="365"/>
        <v>36280079.960115127</v>
      </c>
      <c r="J756" s="24">
        <f t="shared" si="365"/>
        <v>10898287.985349717</v>
      </c>
      <c r="K756" s="24">
        <f t="shared" si="365"/>
        <v>122438.60132089806</v>
      </c>
      <c r="L756" s="24">
        <f t="shared" si="365"/>
        <v>3308.7707037779437</v>
      </c>
      <c r="M756" s="24">
        <f t="shared" si="365"/>
        <v>11024035.357374392</v>
      </c>
      <c r="N756" s="24">
        <f t="shared" si="365"/>
        <v>4954844.23417491</v>
      </c>
      <c r="O756" s="24">
        <f t="shared" si="365"/>
        <v>1373696.2420109608</v>
      </c>
      <c r="P756" s="24">
        <f t="shared" si="365"/>
        <v>106631.89239899653</v>
      </c>
      <c r="Q756" s="24">
        <f t="shared" si="365"/>
        <v>21881.432365409742</v>
      </c>
      <c r="R756" s="24">
        <f t="shared" si="365"/>
        <v>6457053.8009502748</v>
      </c>
      <c r="S756" s="24">
        <f t="shared" si="365"/>
        <v>321558.15966174589</v>
      </c>
      <c r="T756" s="24">
        <f t="shared" si="365"/>
        <v>3761195.9474798385</v>
      </c>
      <c r="U756" s="24">
        <f t="shared" si="365"/>
        <v>25719452.161986694</v>
      </c>
      <c r="V756" s="24">
        <f t="shared" si="365"/>
        <v>4064140.9412380564</v>
      </c>
      <c r="W756" s="24">
        <f t="shared" si="365"/>
        <v>33866347.210366331</v>
      </c>
      <c r="X756" s="24">
        <f t="shared" si="365"/>
        <v>1344908.574863947</v>
      </c>
      <c r="Y756" s="24">
        <f t="shared" si="365"/>
        <v>31392.656988651572</v>
      </c>
      <c r="Z756" s="24">
        <f t="shared" si="365"/>
        <v>1376301.2318525987</v>
      </c>
      <c r="AA756" s="24">
        <f t="shared" si="365"/>
        <v>29358.402043212656</v>
      </c>
      <c r="AB756" s="24">
        <f t="shared" si="365"/>
        <v>603517.14597131743</v>
      </c>
      <c r="AC756" s="24">
        <f t="shared" si="365"/>
        <v>135379.8913267265</v>
      </c>
    </row>
    <row r="757" spans="3:29">
      <c r="E757" s="24"/>
      <c r="F757" s="61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</row>
    <row r="758" spans="3:29">
      <c r="C758" s="20" t="s">
        <v>583</v>
      </c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</row>
    <row r="759" spans="3:29" hidden="1" outlineLevel="1">
      <c r="F759" s="61" t="str">
        <f>F766</f>
        <v>PROD_ENERGY</v>
      </c>
      <c r="G759" s="20" t="str">
        <f>$G$8</f>
        <v>PRODUCTION</v>
      </c>
      <c r="H759" s="24">
        <f t="shared" ref="H759:H790" si="366">SUBTOTAL(9,I759:AC759)</f>
        <v>0</v>
      </c>
      <c r="I759" s="25">
        <f>VLOOKUP(CONCATENATE($F759," ",$G759),AllocFactorMatrix,(I$4+1),FALSE)*$E766</f>
        <v>0</v>
      </c>
      <c r="J759" s="25">
        <f>VLOOKUP(CONCATENATE($F759," ",$G759),AllocFactorMatrix,(J$4+1),FALSE)*$E766</f>
        <v>0</v>
      </c>
      <c r="K759" s="25">
        <f>VLOOKUP(CONCATENATE($F759," ",$G759),AllocFactorMatrix,(K$4+1),FALSE)*$E766</f>
        <v>0</v>
      </c>
      <c r="L759" s="25">
        <f>VLOOKUP(CONCATENATE($F759," ",$G759),AllocFactorMatrix,(L$4+1),FALSE)*$E766</f>
        <v>0</v>
      </c>
      <c r="M759" s="25">
        <f t="shared" ref="M759:M782" si="367">SUBTOTAL(9,J759:L759)</f>
        <v>0</v>
      </c>
      <c r="N759" s="25">
        <f>VLOOKUP(CONCATENATE($F759," ",$G759),AllocFactorMatrix,(N$4+1),FALSE)*$E766</f>
        <v>0</v>
      </c>
      <c r="O759" s="25">
        <f>VLOOKUP(CONCATENATE($F759," ",$G759),AllocFactorMatrix,(O$4+1),FALSE)*$E766</f>
        <v>0</v>
      </c>
      <c r="P759" s="25">
        <f>VLOOKUP(CONCATENATE($F759," ",$G759),AllocFactorMatrix,(P$4+1),FALSE)*$E766</f>
        <v>0</v>
      </c>
      <c r="Q759" s="25">
        <f>VLOOKUP(CONCATENATE($F759," ",$G759),AllocFactorMatrix,(Q$4+1),FALSE)*$E766</f>
        <v>0</v>
      </c>
      <c r="R759" s="25">
        <f t="shared" ref="R759:R782" si="368">SUBTOTAL(9,N759:Q759)</f>
        <v>0</v>
      </c>
      <c r="S759" s="25">
        <f>VLOOKUP(CONCATENATE($F759," ",$G759),AllocFactorMatrix,(S$4+1),FALSE)*$E766</f>
        <v>0</v>
      </c>
      <c r="T759" s="25">
        <f>VLOOKUP(CONCATENATE($F759," ",$G759),AllocFactorMatrix,(T$4+1),FALSE)*$E766</f>
        <v>0</v>
      </c>
      <c r="U759" s="25">
        <f>VLOOKUP(CONCATENATE($F759," ",$G759),AllocFactorMatrix,(U$4+1),FALSE)*$E766</f>
        <v>0</v>
      </c>
      <c r="V759" s="25">
        <f>VLOOKUP(CONCATENATE($F759," ",$G759),AllocFactorMatrix,(V$4+1),FALSE)*$E766</f>
        <v>0</v>
      </c>
      <c r="W759" s="25">
        <f>SUBTOTAL(9,S759:V759)</f>
        <v>0</v>
      </c>
      <c r="X759" s="25">
        <f>VLOOKUP(CONCATENATE($F759," ",$G759),AllocFactorMatrix,(X$4+1),FALSE)*$E766</f>
        <v>0</v>
      </c>
      <c r="Y759" s="25">
        <f>VLOOKUP(CONCATENATE($F759," ",$G759),AllocFactorMatrix,(Y$4+1),FALSE)*$E766</f>
        <v>0</v>
      </c>
      <c r="Z759" s="25">
        <f t="shared" ref="Z759:Z782" si="369">SUBTOTAL(9,X759:Y759)</f>
        <v>0</v>
      </c>
      <c r="AA759" s="25">
        <f>VLOOKUP(CONCATENATE($F759," ",$G759),AllocFactorMatrix,(AA$4+1),FALSE)*$E766</f>
        <v>0</v>
      </c>
      <c r="AB759" s="25">
        <f>VLOOKUP(CONCATENATE($F759," ",$G759),AllocFactorMatrix,(AB$4+1),FALSE)*$E766</f>
        <v>0</v>
      </c>
      <c r="AC759" s="25">
        <f>VLOOKUP(CONCATENATE($F759," ",$G759),AllocFactorMatrix,(AC$4+1),FALSE)*$E766</f>
        <v>0</v>
      </c>
    </row>
    <row r="760" spans="3:29" hidden="1" outlineLevel="1">
      <c r="F760" s="61" t="str">
        <f>F766</f>
        <v>PROD_ENERGY</v>
      </c>
      <c r="G760" s="20" t="str">
        <f>$G$9</f>
        <v>BULKTRAN</v>
      </c>
      <c r="H760" s="24">
        <f t="shared" si="366"/>
        <v>0</v>
      </c>
      <c r="I760" s="25">
        <f>VLOOKUP(CONCATENATE($F760," ",$G760),AllocFactorMatrix,(I$4+1),FALSE)*$E766</f>
        <v>0</v>
      </c>
      <c r="J760" s="25">
        <f>VLOOKUP(CONCATENATE($F760," ",$G760),AllocFactorMatrix,(J$4+1),FALSE)*$E766</f>
        <v>0</v>
      </c>
      <c r="K760" s="25">
        <f>VLOOKUP(CONCATENATE($F760," ",$G760),AllocFactorMatrix,(K$4+1),FALSE)*$E766</f>
        <v>0</v>
      </c>
      <c r="L760" s="25">
        <f>VLOOKUP(CONCATENATE($F760," ",$G760),AllocFactorMatrix,(L$4+1),FALSE)*$E766</f>
        <v>0</v>
      </c>
      <c r="M760" s="25">
        <f t="shared" si="367"/>
        <v>0</v>
      </c>
      <c r="N760" s="25">
        <f>VLOOKUP(CONCATENATE($F760," ",$G760),AllocFactorMatrix,(N$4+1),FALSE)*$E766</f>
        <v>0</v>
      </c>
      <c r="O760" s="25">
        <f>VLOOKUP(CONCATENATE($F760," ",$G760),AllocFactorMatrix,(O$4+1),FALSE)*$E766</f>
        <v>0</v>
      </c>
      <c r="P760" s="25">
        <f>VLOOKUP(CONCATENATE($F760," ",$G760),AllocFactorMatrix,(P$4+1),FALSE)*$E766</f>
        <v>0</v>
      </c>
      <c r="Q760" s="25">
        <f>VLOOKUP(CONCATENATE($F760," ",$G760),AllocFactorMatrix,(Q$4+1),FALSE)*$E766</f>
        <v>0</v>
      </c>
      <c r="R760" s="25">
        <f t="shared" si="368"/>
        <v>0</v>
      </c>
      <c r="S760" s="25">
        <f>VLOOKUP(CONCATENATE($F760," ",$G760),AllocFactorMatrix,(S$4+1),FALSE)*$E766</f>
        <v>0</v>
      </c>
      <c r="T760" s="25">
        <f>VLOOKUP(CONCATENATE($F760," ",$G760),AllocFactorMatrix,(T$4+1),FALSE)*$E766</f>
        <v>0</v>
      </c>
      <c r="U760" s="25">
        <f>VLOOKUP(CONCATENATE($F760," ",$G760),AllocFactorMatrix,(U$4+1),FALSE)*$E766</f>
        <v>0</v>
      </c>
      <c r="V760" s="25">
        <f>VLOOKUP(CONCATENATE($F760," ",$G760),AllocFactorMatrix,(V$4+1),FALSE)*$E766</f>
        <v>0</v>
      </c>
      <c r="W760" s="25">
        <f t="shared" ref="W760:W766" si="370">SUBTOTAL(9,S760:V760)</f>
        <v>0</v>
      </c>
      <c r="X760" s="25">
        <f>VLOOKUP(CONCATENATE($F760," ",$G760),AllocFactorMatrix,(X$4+1),FALSE)*$E766</f>
        <v>0</v>
      </c>
      <c r="Y760" s="25">
        <f>VLOOKUP(CONCATENATE($F760," ",$G760),AllocFactorMatrix,(Y$4+1),FALSE)*$E766</f>
        <v>0</v>
      </c>
      <c r="Z760" s="25">
        <f t="shared" si="369"/>
        <v>0</v>
      </c>
      <c r="AA760" s="25">
        <f>VLOOKUP(CONCATENATE($F760," ",$G760),AllocFactorMatrix,(AA$4+1),FALSE)*$E766</f>
        <v>0</v>
      </c>
      <c r="AB760" s="25">
        <f>VLOOKUP(CONCATENATE($F760," ",$G760),AllocFactorMatrix,(AB$4+1),FALSE)*$E766</f>
        <v>0</v>
      </c>
      <c r="AC760" s="25">
        <f>VLOOKUP(CONCATENATE($F760," ",$G760),AllocFactorMatrix,(AC$4+1),FALSE)*$E766</f>
        <v>0</v>
      </c>
    </row>
    <row r="761" spans="3:29" hidden="1" outlineLevel="1">
      <c r="F761" s="61" t="str">
        <f>F766</f>
        <v>PROD_ENERGY</v>
      </c>
      <c r="G761" s="20" t="str">
        <f>$G$10</f>
        <v>SUBTRAN</v>
      </c>
      <c r="H761" s="24">
        <f t="shared" si="366"/>
        <v>0</v>
      </c>
      <c r="I761" s="25">
        <f>VLOOKUP(CONCATENATE($F761," ",$G761),AllocFactorMatrix,(I$4+1),FALSE)*$E766</f>
        <v>0</v>
      </c>
      <c r="J761" s="25">
        <f>VLOOKUP(CONCATENATE($F761," ",$G761),AllocFactorMatrix,(J$4+1),FALSE)*$E766</f>
        <v>0</v>
      </c>
      <c r="K761" s="25">
        <f>VLOOKUP(CONCATENATE($F761," ",$G761),AllocFactorMatrix,(K$4+1),FALSE)*$E766</f>
        <v>0</v>
      </c>
      <c r="L761" s="25">
        <f>VLOOKUP(CONCATENATE($F761," ",$G761),AllocFactorMatrix,(L$4+1),FALSE)*$E766</f>
        <v>0</v>
      </c>
      <c r="M761" s="25">
        <f t="shared" si="367"/>
        <v>0</v>
      </c>
      <c r="N761" s="25">
        <f>VLOOKUP(CONCATENATE($F761," ",$G761),AllocFactorMatrix,(N$4+1),FALSE)*$E766</f>
        <v>0</v>
      </c>
      <c r="O761" s="25">
        <f>VLOOKUP(CONCATENATE($F761," ",$G761),AllocFactorMatrix,(O$4+1),FALSE)*$E766</f>
        <v>0</v>
      </c>
      <c r="P761" s="25">
        <f>VLOOKUP(CONCATENATE($F761," ",$G761),AllocFactorMatrix,(P$4+1),FALSE)*$E766</f>
        <v>0</v>
      </c>
      <c r="Q761" s="25">
        <f>VLOOKUP(CONCATENATE($F761," ",$G761),AllocFactorMatrix,(Q$4+1),FALSE)*$E766</f>
        <v>0</v>
      </c>
      <c r="R761" s="25">
        <f t="shared" si="368"/>
        <v>0</v>
      </c>
      <c r="S761" s="25">
        <f>VLOOKUP(CONCATENATE($F761," ",$G761),AllocFactorMatrix,(S$4+1),FALSE)*$E766</f>
        <v>0</v>
      </c>
      <c r="T761" s="25">
        <f>VLOOKUP(CONCATENATE($F761," ",$G761),AllocFactorMatrix,(T$4+1),FALSE)*$E766</f>
        <v>0</v>
      </c>
      <c r="U761" s="25">
        <f>VLOOKUP(CONCATENATE($F761," ",$G761),AllocFactorMatrix,(U$4+1),FALSE)*$E766</f>
        <v>0</v>
      </c>
      <c r="V761" s="25">
        <f>VLOOKUP(CONCATENATE($F761," ",$G761),AllocFactorMatrix,(V$4+1),FALSE)*$E766</f>
        <v>0</v>
      </c>
      <c r="W761" s="25">
        <f t="shared" si="370"/>
        <v>0</v>
      </c>
      <c r="X761" s="25">
        <f>VLOOKUP(CONCATENATE($F761," ",$G761),AllocFactorMatrix,(X$4+1),FALSE)*$E766</f>
        <v>0</v>
      </c>
      <c r="Y761" s="25">
        <f>VLOOKUP(CONCATENATE($F761," ",$G761),AllocFactorMatrix,(Y$4+1),FALSE)*$E766</f>
        <v>0</v>
      </c>
      <c r="Z761" s="25">
        <f t="shared" si="369"/>
        <v>0</v>
      </c>
      <c r="AA761" s="25">
        <f>VLOOKUP(CONCATENATE($F761," ",$G761),AllocFactorMatrix,(AA$4+1),FALSE)*$E766</f>
        <v>0</v>
      </c>
      <c r="AB761" s="25">
        <f>VLOOKUP(CONCATENATE($F761," ",$G761),AllocFactorMatrix,(AB$4+1),FALSE)*$E766</f>
        <v>0</v>
      </c>
      <c r="AC761" s="25">
        <f>VLOOKUP(CONCATENATE($F761," ",$G761),AllocFactorMatrix,(AC$4+1),FALSE)*$E766</f>
        <v>0</v>
      </c>
    </row>
    <row r="762" spans="3:29" hidden="1" outlineLevel="1">
      <c r="F762" s="61" t="str">
        <f>F766</f>
        <v>PROD_ENERGY</v>
      </c>
      <c r="G762" s="20" t="str">
        <f>$G$11</f>
        <v>DISTPRI</v>
      </c>
      <c r="H762" s="24">
        <f t="shared" si="366"/>
        <v>0</v>
      </c>
      <c r="I762" s="25">
        <f>VLOOKUP(CONCATENATE($F762," ",$G762),AllocFactorMatrix,(I$4+1),FALSE)*$E766</f>
        <v>0</v>
      </c>
      <c r="J762" s="25">
        <f>VLOOKUP(CONCATENATE($F762," ",$G762),AllocFactorMatrix,(J$4+1),FALSE)*$E766</f>
        <v>0</v>
      </c>
      <c r="K762" s="25">
        <f>VLOOKUP(CONCATENATE($F762," ",$G762),AllocFactorMatrix,(K$4+1),FALSE)*$E766</f>
        <v>0</v>
      </c>
      <c r="L762" s="25">
        <f>VLOOKUP(CONCATENATE($F762," ",$G762),AllocFactorMatrix,(L$4+1),FALSE)*$E766</f>
        <v>0</v>
      </c>
      <c r="M762" s="25">
        <f t="shared" si="367"/>
        <v>0</v>
      </c>
      <c r="N762" s="25">
        <f>VLOOKUP(CONCATENATE($F762," ",$G762),AllocFactorMatrix,(N$4+1),FALSE)*$E766</f>
        <v>0</v>
      </c>
      <c r="O762" s="25">
        <f>VLOOKUP(CONCATENATE($F762," ",$G762),AllocFactorMatrix,(O$4+1),FALSE)*$E766</f>
        <v>0</v>
      </c>
      <c r="P762" s="25">
        <f>VLOOKUP(CONCATENATE($F762," ",$G762),AllocFactorMatrix,(P$4+1),FALSE)*$E766</f>
        <v>0</v>
      </c>
      <c r="Q762" s="25">
        <f>VLOOKUP(CONCATENATE($F762," ",$G762),AllocFactorMatrix,(Q$4+1),FALSE)*$E766</f>
        <v>0</v>
      </c>
      <c r="R762" s="25">
        <f t="shared" si="368"/>
        <v>0</v>
      </c>
      <c r="S762" s="25">
        <f>VLOOKUP(CONCATENATE($F762," ",$G762),AllocFactorMatrix,(S$4+1),FALSE)*$E766</f>
        <v>0</v>
      </c>
      <c r="T762" s="25">
        <f>VLOOKUP(CONCATENATE($F762," ",$G762),AllocFactorMatrix,(T$4+1),FALSE)*$E766</f>
        <v>0</v>
      </c>
      <c r="U762" s="25">
        <f>VLOOKUP(CONCATENATE($F762," ",$G762),AllocFactorMatrix,(U$4+1),FALSE)*$E766</f>
        <v>0</v>
      </c>
      <c r="V762" s="25">
        <f>VLOOKUP(CONCATENATE($F762," ",$G762),AllocFactorMatrix,(V$4+1),FALSE)*$E766</f>
        <v>0</v>
      </c>
      <c r="W762" s="25">
        <f t="shared" si="370"/>
        <v>0</v>
      </c>
      <c r="X762" s="25">
        <f>VLOOKUP(CONCATENATE($F762," ",$G762),AllocFactorMatrix,(X$4+1),FALSE)*$E766</f>
        <v>0</v>
      </c>
      <c r="Y762" s="25">
        <f>VLOOKUP(CONCATENATE($F762," ",$G762),AllocFactorMatrix,(Y$4+1),FALSE)*$E766</f>
        <v>0</v>
      </c>
      <c r="Z762" s="25">
        <f t="shared" si="369"/>
        <v>0</v>
      </c>
      <c r="AA762" s="25">
        <f>VLOOKUP(CONCATENATE($F762," ",$G762),AllocFactorMatrix,(AA$4+1),FALSE)*$E766</f>
        <v>0</v>
      </c>
      <c r="AB762" s="25">
        <f>VLOOKUP(CONCATENATE($F762," ",$G762),AllocFactorMatrix,(AB$4+1),FALSE)*$E766</f>
        <v>0</v>
      </c>
      <c r="AC762" s="25">
        <f>VLOOKUP(CONCATENATE($F762," ",$G762),AllocFactorMatrix,(AC$4+1),FALSE)*$E766</f>
        <v>0</v>
      </c>
    </row>
    <row r="763" spans="3:29" hidden="1" outlineLevel="1">
      <c r="F763" s="61" t="str">
        <f>F766</f>
        <v>PROD_ENERGY</v>
      </c>
      <c r="G763" s="20" t="str">
        <f>$G$12</f>
        <v>DISTSEC</v>
      </c>
      <c r="H763" s="24">
        <f t="shared" si="366"/>
        <v>0</v>
      </c>
      <c r="I763" s="25">
        <f>VLOOKUP(CONCATENATE($F763," ",$G763),AllocFactorMatrix,(I$4+1),FALSE)*$E766</f>
        <v>0</v>
      </c>
      <c r="J763" s="25">
        <f>VLOOKUP(CONCATENATE($F763," ",$G763),AllocFactorMatrix,(J$4+1),FALSE)*$E766</f>
        <v>0</v>
      </c>
      <c r="K763" s="25">
        <f>VLOOKUP(CONCATENATE($F763," ",$G763),AllocFactorMatrix,(K$4+1),FALSE)*$E766</f>
        <v>0</v>
      </c>
      <c r="L763" s="25">
        <f>VLOOKUP(CONCATENATE($F763," ",$G763),AllocFactorMatrix,(L$4+1),FALSE)*$E766</f>
        <v>0</v>
      </c>
      <c r="M763" s="25">
        <f t="shared" si="367"/>
        <v>0</v>
      </c>
      <c r="N763" s="25">
        <f>VLOOKUP(CONCATENATE($F763," ",$G763),AllocFactorMatrix,(N$4+1),FALSE)*$E766</f>
        <v>0</v>
      </c>
      <c r="O763" s="25">
        <f>VLOOKUP(CONCATENATE($F763," ",$G763),AllocFactorMatrix,(O$4+1),FALSE)*$E766</f>
        <v>0</v>
      </c>
      <c r="P763" s="25">
        <f>VLOOKUP(CONCATENATE($F763," ",$G763),AllocFactorMatrix,(P$4+1),FALSE)*$E766</f>
        <v>0</v>
      </c>
      <c r="Q763" s="25">
        <f>VLOOKUP(CONCATENATE($F763," ",$G763),AllocFactorMatrix,(Q$4+1),FALSE)*$E766</f>
        <v>0</v>
      </c>
      <c r="R763" s="25">
        <f t="shared" si="368"/>
        <v>0</v>
      </c>
      <c r="S763" s="25">
        <f>VLOOKUP(CONCATENATE($F763," ",$G763),AllocFactorMatrix,(S$4+1),FALSE)*$E766</f>
        <v>0</v>
      </c>
      <c r="T763" s="25">
        <f>VLOOKUP(CONCATENATE($F763," ",$G763),AllocFactorMatrix,(T$4+1),FALSE)*$E766</f>
        <v>0</v>
      </c>
      <c r="U763" s="25">
        <f>VLOOKUP(CONCATENATE($F763," ",$G763),AllocFactorMatrix,(U$4+1),FALSE)*$E766</f>
        <v>0</v>
      </c>
      <c r="V763" s="25">
        <f>VLOOKUP(CONCATENATE($F763," ",$G763),AllocFactorMatrix,(V$4+1),FALSE)*$E766</f>
        <v>0</v>
      </c>
      <c r="W763" s="25">
        <f t="shared" si="370"/>
        <v>0</v>
      </c>
      <c r="X763" s="25">
        <f>VLOOKUP(CONCATENATE($F763," ",$G763),AllocFactorMatrix,(X$4+1),FALSE)*$E766</f>
        <v>0</v>
      </c>
      <c r="Y763" s="25">
        <f>VLOOKUP(CONCATENATE($F763," ",$G763),AllocFactorMatrix,(Y$4+1),FALSE)*$E766</f>
        <v>0</v>
      </c>
      <c r="Z763" s="25">
        <f t="shared" si="369"/>
        <v>0</v>
      </c>
      <c r="AA763" s="25">
        <f>VLOOKUP(CONCATENATE($F763," ",$G763),AllocFactorMatrix,(AA$4+1),FALSE)*$E766</f>
        <v>0</v>
      </c>
      <c r="AB763" s="25">
        <f>VLOOKUP(CONCATENATE($F763," ",$G763),AllocFactorMatrix,(AB$4+1),FALSE)*$E766</f>
        <v>0</v>
      </c>
      <c r="AC763" s="25">
        <f>VLOOKUP(CONCATENATE($F763," ",$G763),AllocFactorMatrix,(AC$4+1),FALSE)*$E766</f>
        <v>0</v>
      </c>
    </row>
    <row r="764" spans="3:29" hidden="1" outlineLevel="1">
      <c r="F764" s="61" t="str">
        <f>F766</f>
        <v>PROD_ENERGY</v>
      </c>
      <c r="G764" s="20" t="str">
        <f>$G$13</f>
        <v>ENERGY</v>
      </c>
      <c r="H764" s="24">
        <f t="shared" si="366"/>
        <v>-1025059.9999999998</v>
      </c>
      <c r="I764" s="25">
        <f>VLOOKUP(CONCATENATE($F764," ",$G764),AllocFactorMatrix,(I$4+1),FALSE)*$E766</f>
        <v>-372642.60448011954</v>
      </c>
      <c r="J764" s="25">
        <f>VLOOKUP(CONCATENATE($F764," ",$G764),AllocFactorMatrix,(J$4+1),FALSE)*$E766</f>
        <v>-120276.4212652459</v>
      </c>
      <c r="K764" s="25">
        <f>VLOOKUP(CONCATENATE($F764," ",$G764),AllocFactorMatrix,(K$4+1),FALSE)*$E766</f>
        <v>-1376.9368308029093</v>
      </c>
      <c r="L764" s="25">
        <f>VLOOKUP(CONCATENATE($F764," ",$G764),AllocFactorMatrix,(L$4+1),FALSE)*$E766</f>
        <v>-34.89837870566317</v>
      </c>
      <c r="M764" s="25">
        <f t="shared" si="367"/>
        <v>-121688.25647475447</v>
      </c>
      <c r="N764" s="25">
        <f>VLOOKUP(CONCATENATE($F764," ",$G764),AllocFactorMatrix,(N$4+1),FALSE)*$E766</f>
        <v>-58203.889048447607</v>
      </c>
      <c r="O764" s="25">
        <f>VLOOKUP(CONCATENATE($F764," ",$G764),AllocFactorMatrix,(O$4+1),FALSE)*$E766</f>
        <v>-16246.445296917153</v>
      </c>
      <c r="P764" s="25">
        <f>VLOOKUP(CONCATENATE($F764," ",$G764),AllocFactorMatrix,(P$4+1),FALSE)*$E766</f>
        <v>-1286.2433914493133</v>
      </c>
      <c r="Q764" s="25">
        <f>VLOOKUP(CONCATENATE($F764," ",$G764),AllocFactorMatrix,(Q$4+1),FALSE)*$E766</f>
        <v>-263.6740105983601</v>
      </c>
      <c r="R764" s="25">
        <f t="shared" si="368"/>
        <v>-76000.251747412432</v>
      </c>
      <c r="S764" s="25">
        <f>VLOOKUP(CONCATENATE($F764," ",$G764),AllocFactorMatrix,(S$4+1),FALSE)*$E766</f>
        <v>-3878.3907928448689</v>
      </c>
      <c r="T764" s="25">
        <f>VLOOKUP(CONCATENATE($F764," ",$G764),AllocFactorMatrix,(T$4+1),FALSE)*$E766</f>
        <v>-46349.908642576702</v>
      </c>
      <c r="U764" s="25">
        <f>VLOOKUP(CONCATENATE($F764," ",$G764),AllocFactorMatrix,(U$4+1),FALSE)*$E766</f>
        <v>-327672.16673784528</v>
      </c>
      <c r="V764" s="25">
        <f>VLOOKUP(CONCATENATE($F764," ",$G764),AllocFactorMatrix,(V$4+1),FALSE)*$E766</f>
        <v>-52512.632191714118</v>
      </c>
      <c r="W764" s="25">
        <f t="shared" si="370"/>
        <v>-430413.09836498101</v>
      </c>
      <c r="X764" s="25">
        <f>VLOOKUP(CONCATENATE($F764," ",$G764),AllocFactorMatrix,(X$4+1),FALSE)*$E766</f>
        <v>-15787.564216204873</v>
      </c>
      <c r="Y764" s="25">
        <f>VLOOKUP(CONCATENATE($F764," ",$G764),AllocFactorMatrix,(Y$4+1),FALSE)*$E766</f>
        <v>-371.06351795191972</v>
      </c>
      <c r="Z764" s="25">
        <f t="shared" si="369"/>
        <v>-16158.627734156793</v>
      </c>
      <c r="AA764" s="25">
        <f>VLOOKUP(CONCATENATE($F764," ",$G764),AllocFactorMatrix,(AA$4+1),FALSE)*$E766</f>
        <v>-362.49902228854347</v>
      </c>
      <c r="AB764" s="25">
        <f>VLOOKUP(CONCATENATE($F764," ",$G764),AllocFactorMatrix,(AB$4+1),FALSE)*$E766</f>
        <v>-6237.5623969699163</v>
      </c>
      <c r="AC764" s="25">
        <f>VLOOKUP(CONCATENATE($F764," ",$G764),AllocFactorMatrix,(AC$4+1),FALSE)*$E766</f>
        <v>-1557.0997793171889</v>
      </c>
    </row>
    <row r="765" spans="3:29" hidden="1" outlineLevel="1">
      <c r="F765" s="61" t="str">
        <f>F766</f>
        <v>PROD_ENERGY</v>
      </c>
      <c r="G765" s="20" t="str">
        <f>$G$14</f>
        <v>CUSTOMER</v>
      </c>
      <c r="H765" s="24">
        <f t="shared" si="366"/>
        <v>0</v>
      </c>
      <c r="I765" s="25">
        <f>VLOOKUP(CONCATENATE($F765," ",$G765),AllocFactorMatrix,(I$4+1),FALSE)*$E766</f>
        <v>0</v>
      </c>
      <c r="J765" s="25">
        <f>VLOOKUP(CONCATENATE($F765," ",$G765),AllocFactorMatrix,(J$4+1),FALSE)*$E766</f>
        <v>0</v>
      </c>
      <c r="K765" s="25">
        <f>VLOOKUP(CONCATENATE($F765," ",$G765),AllocFactorMatrix,(K$4+1),FALSE)*$E766</f>
        <v>0</v>
      </c>
      <c r="L765" s="25">
        <f>VLOOKUP(CONCATENATE($F765," ",$G765),AllocFactorMatrix,(L$4+1),FALSE)*$E766</f>
        <v>0</v>
      </c>
      <c r="M765" s="25">
        <f t="shared" si="367"/>
        <v>0</v>
      </c>
      <c r="N765" s="25">
        <f>VLOOKUP(CONCATENATE($F765," ",$G765),AllocFactorMatrix,(N$4+1),FALSE)*$E766</f>
        <v>0</v>
      </c>
      <c r="O765" s="25">
        <f>VLOOKUP(CONCATENATE($F765," ",$G765),AllocFactorMatrix,(O$4+1),FALSE)*$E766</f>
        <v>0</v>
      </c>
      <c r="P765" s="25">
        <f>VLOOKUP(CONCATENATE($F765," ",$G765),AllocFactorMatrix,(P$4+1),FALSE)*$E766</f>
        <v>0</v>
      </c>
      <c r="Q765" s="25">
        <f>VLOOKUP(CONCATENATE($F765," ",$G765),AllocFactorMatrix,(Q$4+1),FALSE)*$E766</f>
        <v>0</v>
      </c>
      <c r="R765" s="25">
        <f t="shared" si="368"/>
        <v>0</v>
      </c>
      <c r="S765" s="25">
        <f>VLOOKUP(CONCATENATE($F765," ",$G765),AllocFactorMatrix,(S$4+1),FALSE)*$E766</f>
        <v>0</v>
      </c>
      <c r="T765" s="25">
        <f>VLOOKUP(CONCATENATE($F765," ",$G765),AllocFactorMatrix,(T$4+1),FALSE)*$E766</f>
        <v>0</v>
      </c>
      <c r="U765" s="25">
        <f>VLOOKUP(CONCATENATE($F765," ",$G765),AllocFactorMatrix,(U$4+1),FALSE)*$E766</f>
        <v>0</v>
      </c>
      <c r="V765" s="25">
        <f>VLOOKUP(CONCATENATE($F765," ",$G765),AllocFactorMatrix,(V$4+1),FALSE)*$E766</f>
        <v>0</v>
      </c>
      <c r="W765" s="25">
        <f t="shared" si="370"/>
        <v>0</v>
      </c>
      <c r="X765" s="25">
        <f>VLOOKUP(CONCATENATE($F765," ",$G765),AllocFactorMatrix,(X$4+1),FALSE)*$E766</f>
        <v>0</v>
      </c>
      <c r="Y765" s="25">
        <f>VLOOKUP(CONCATENATE($F765," ",$G765),AllocFactorMatrix,(Y$4+1),FALSE)*$E766</f>
        <v>0</v>
      </c>
      <c r="Z765" s="25">
        <f t="shared" si="369"/>
        <v>0</v>
      </c>
      <c r="AA765" s="25">
        <f>VLOOKUP(CONCATENATE($F765," ",$G765),AllocFactorMatrix,(AA$4+1),FALSE)*$E766</f>
        <v>0</v>
      </c>
      <c r="AB765" s="25">
        <f>VLOOKUP(CONCATENATE($F765," ",$G765),AllocFactorMatrix,(AB$4+1),FALSE)*$E766</f>
        <v>0</v>
      </c>
      <c r="AC765" s="25">
        <f>VLOOKUP(CONCATENATE($F765," ",$G765),AllocFactorMatrix,(AC$4+1),FALSE)*$E766</f>
        <v>0</v>
      </c>
    </row>
    <row r="766" spans="3:29" collapsed="1">
      <c r="D766" s="58" t="str">
        <f>D240</f>
        <v>Adj 57 - Remove FGD from Base Rates (Mitchell)</v>
      </c>
      <c r="E766" s="22">
        <f>'Sch 5'!BD229</f>
        <v>-1025060</v>
      </c>
      <c r="F766" s="61" t="s">
        <v>31</v>
      </c>
      <c r="G766" s="20" t="str">
        <f>$G$15</f>
        <v>TOTAL</v>
      </c>
      <c r="H766" s="24">
        <f t="shared" si="366"/>
        <v>-1025059.9999999998</v>
      </c>
      <c r="I766" s="25">
        <f>VLOOKUP(CONCATENATE($F766," ",$G766),AllocFactorMatrix,(I$4+1),FALSE)*$E766</f>
        <v>-372642.60448011954</v>
      </c>
      <c r="J766" s="25">
        <f>VLOOKUP(CONCATENATE($F766," ",$G766),AllocFactorMatrix,(J$4+1),FALSE)*$E766</f>
        <v>-120276.4212652459</v>
      </c>
      <c r="K766" s="25">
        <f>VLOOKUP(CONCATENATE($F766," ",$G766),AllocFactorMatrix,(K$4+1),FALSE)*$E766</f>
        <v>-1376.9368308029093</v>
      </c>
      <c r="L766" s="25">
        <f>VLOOKUP(CONCATENATE($F766," ",$G766),AllocFactorMatrix,(L$4+1),FALSE)*$E766</f>
        <v>-34.89837870566317</v>
      </c>
      <c r="M766" s="25">
        <f t="shared" si="367"/>
        <v>-121688.25647475447</v>
      </c>
      <c r="N766" s="25">
        <f>VLOOKUP(CONCATENATE($F766," ",$G766),AllocFactorMatrix,(N$4+1),FALSE)*$E766</f>
        <v>-58203.889048447607</v>
      </c>
      <c r="O766" s="25">
        <f>VLOOKUP(CONCATENATE($F766," ",$G766),AllocFactorMatrix,(O$4+1),FALSE)*$E766</f>
        <v>-16246.445296917153</v>
      </c>
      <c r="P766" s="25">
        <f>VLOOKUP(CONCATENATE($F766," ",$G766),AllocFactorMatrix,(P$4+1),FALSE)*$E766</f>
        <v>-1286.2433914493133</v>
      </c>
      <c r="Q766" s="25">
        <f>VLOOKUP(CONCATENATE($F766," ",$G766),AllocFactorMatrix,(Q$4+1),FALSE)*$E766</f>
        <v>-263.6740105983601</v>
      </c>
      <c r="R766" s="25">
        <f t="shared" si="368"/>
        <v>-76000.251747412432</v>
      </c>
      <c r="S766" s="25">
        <f>VLOOKUP(CONCATENATE($F766," ",$G766),AllocFactorMatrix,(S$4+1),FALSE)*$E766</f>
        <v>-3878.3907928448689</v>
      </c>
      <c r="T766" s="25">
        <f>VLOOKUP(CONCATENATE($F766," ",$G766),AllocFactorMatrix,(T$4+1),FALSE)*$E766</f>
        <v>-46349.908642576702</v>
      </c>
      <c r="U766" s="25">
        <f>VLOOKUP(CONCATENATE($F766," ",$G766),AllocFactorMatrix,(U$4+1),FALSE)*$E766</f>
        <v>-327672.16673784528</v>
      </c>
      <c r="V766" s="25">
        <f>VLOOKUP(CONCATENATE($F766," ",$G766),AllocFactorMatrix,(V$4+1),FALSE)*$E766</f>
        <v>-52512.632191714118</v>
      </c>
      <c r="W766" s="25">
        <f t="shared" si="370"/>
        <v>-430413.09836498101</v>
      </c>
      <c r="X766" s="25">
        <f>VLOOKUP(CONCATENATE($F766," ",$G766),AllocFactorMatrix,(X$4+1),FALSE)*$E766</f>
        <v>-15787.564216204873</v>
      </c>
      <c r="Y766" s="25">
        <f>VLOOKUP(CONCATENATE($F766," ",$G766),AllocFactorMatrix,(Y$4+1),FALSE)*$E766</f>
        <v>-371.06351795191972</v>
      </c>
      <c r="Z766" s="25">
        <f t="shared" si="369"/>
        <v>-16158.627734156793</v>
      </c>
      <c r="AA766" s="25">
        <f>VLOOKUP(CONCATENATE($F766," ",$G766),AllocFactorMatrix,(AA$4+1),FALSE)*$E766</f>
        <v>-362.49902228854347</v>
      </c>
      <c r="AB766" s="25">
        <f>VLOOKUP(CONCATENATE($F766," ",$G766),AllocFactorMatrix,(AB$4+1),FALSE)*$E766</f>
        <v>-6237.5623969699163</v>
      </c>
      <c r="AC766" s="25">
        <f>VLOOKUP(CONCATENATE($F766," ",$G766),AllocFactorMatrix,(AC$4+1),FALSE)*$E766</f>
        <v>-1557.0997793171889</v>
      </c>
    </row>
    <row r="767" spans="3:29" hidden="1" outlineLevel="1">
      <c r="F767" s="61" t="str">
        <f>F774</f>
        <v>PROD_DEMAND</v>
      </c>
      <c r="G767" s="20" t="str">
        <f>$G$8</f>
        <v>PRODUCTION</v>
      </c>
      <c r="H767" s="24">
        <f t="shared" si="366"/>
        <v>183694.38200000115</v>
      </c>
      <c r="I767" s="25">
        <f>VLOOKUP(CONCATENATE($F767," ",$G767),AllocFactorMatrix,(I$4+1),FALSE)*$E774</f>
        <v>90073.239127357636</v>
      </c>
      <c r="J767" s="25">
        <f>VLOOKUP(CONCATENATE($F767," ",$G767),AllocFactorMatrix,(J$4+1),FALSE)*$E774</f>
        <v>22785.027106500424</v>
      </c>
      <c r="K767" s="25">
        <f>VLOOKUP(CONCATENATE($F767," ",$G767),AllocFactorMatrix,(K$4+1),FALSE)*$E774</f>
        <v>266.39162355737545</v>
      </c>
      <c r="L767" s="25">
        <f>VLOOKUP(CONCATENATE($F767," ",$G767),AllocFactorMatrix,(L$4+1),FALSE)*$E774</f>
        <v>6.5626927374052224</v>
      </c>
      <c r="M767" s="25">
        <f t="shared" ref="M767:M774" si="371">SUBTOTAL(9,J767:L767)</f>
        <v>23057.981422795205</v>
      </c>
      <c r="N767" s="25">
        <f>VLOOKUP(CONCATENATE($F767," ",$G767),AllocFactorMatrix,(N$4+1),FALSE)*$E774</f>
        <v>9533.5412059990067</v>
      </c>
      <c r="O767" s="25">
        <f>VLOOKUP(CONCATENATE($F767," ",$G767),AllocFactorMatrix,(O$4+1),FALSE)*$E774</f>
        <v>2715.1057341925557</v>
      </c>
      <c r="P767" s="25">
        <f>VLOOKUP(CONCATENATE($F767," ",$G767),AllocFactorMatrix,(P$4+1),FALSE)*$E774</f>
        <v>214.86121501456478</v>
      </c>
      <c r="Q767" s="25">
        <f>VLOOKUP(CONCATENATE($F767," ",$G767),AllocFactorMatrix,(Q$4+1),FALSE)*$E774</f>
        <v>45.35341402572341</v>
      </c>
      <c r="R767" s="25">
        <f t="shared" ref="R767:R774" si="372">SUBTOTAL(9,N767:Q767)</f>
        <v>12508.861569231851</v>
      </c>
      <c r="S767" s="25">
        <f>VLOOKUP(CONCATENATE($F767," ",$G767),AllocFactorMatrix,(S$4+1),FALSE)*$E774</f>
        <v>572.68271366030535</v>
      </c>
      <c r="T767" s="25">
        <f>VLOOKUP(CONCATENATE($F767," ",$G767),AllocFactorMatrix,(T$4+1),FALSE)*$E774</f>
        <v>6243.2462510357927</v>
      </c>
      <c r="U767" s="25">
        <f>VLOOKUP(CONCATENATE($F767," ",$G767),AllocFactorMatrix,(U$4+1),FALSE)*$E774</f>
        <v>41696.382340391399</v>
      </c>
      <c r="V767" s="25">
        <f>VLOOKUP(CONCATENATE($F767," ",$G767),AllocFactorMatrix,(V$4+1),FALSE)*$E774</f>
        <v>6541.3745110051168</v>
      </c>
      <c r="W767" s="25">
        <f>SUBTOTAL(9,S767:V767)</f>
        <v>55053.685816092613</v>
      </c>
      <c r="X767" s="25">
        <f>VLOOKUP(CONCATENATE($F767," ",$G767),AllocFactorMatrix,(X$4+1),FALSE)*$E774</f>
        <v>2587.6623559939158</v>
      </c>
      <c r="Y767" s="25">
        <f>VLOOKUP(CONCATENATE($F767," ",$G767),AllocFactorMatrix,(Y$4+1),FALSE)*$E774</f>
        <v>62.467115283981848</v>
      </c>
      <c r="Z767" s="25">
        <f t="shared" ref="Z767:Z774" si="373">SUBTOTAL(9,X767:Y767)</f>
        <v>2650.1294712778977</v>
      </c>
      <c r="AA767" s="25">
        <f>VLOOKUP(CONCATENATE($F767," ",$G767),AllocFactorMatrix,(AA$4+1),FALSE)*$E774</f>
        <v>45.115374547888123</v>
      </c>
      <c r="AB767" s="25">
        <f>VLOOKUP(CONCATENATE($F767," ",$G767),AllocFactorMatrix,(AB$4+1),FALSE)*$E774</f>
        <v>244.62456298181613</v>
      </c>
      <c r="AC767" s="25">
        <f>VLOOKUP(CONCATENATE($F767," ",$G767),AllocFactorMatrix,(AC$4+1),FALSE)*$E774</f>
        <v>60.744655716238086</v>
      </c>
    </row>
    <row r="768" spans="3:29" hidden="1" outlineLevel="1">
      <c r="F768" s="61" t="str">
        <f>F774</f>
        <v>PROD_DEMAND</v>
      </c>
      <c r="G768" s="20" t="str">
        <f>$G$9</f>
        <v>BULKTRAN</v>
      </c>
      <c r="H768" s="24">
        <f t="shared" si="366"/>
        <v>0</v>
      </c>
      <c r="I768" s="25">
        <f>VLOOKUP(CONCATENATE($F768," ",$G768),AllocFactorMatrix,(I$4+1),FALSE)*$E774</f>
        <v>0</v>
      </c>
      <c r="J768" s="25">
        <f>VLOOKUP(CONCATENATE($F768," ",$G768),AllocFactorMatrix,(J$4+1),FALSE)*$E774</f>
        <v>0</v>
      </c>
      <c r="K768" s="25">
        <f>VLOOKUP(CONCATENATE($F768," ",$G768),AllocFactorMatrix,(K$4+1),FALSE)*$E774</f>
        <v>0</v>
      </c>
      <c r="L768" s="25">
        <f>VLOOKUP(CONCATENATE($F768," ",$G768),AllocFactorMatrix,(L$4+1),FALSE)*$E774</f>
        <v>0</v>
      </c>
      <c r="M768" s="25">
        <f t="shared" si="371"/>
        <v>0</v>
      </c>
      <c r="N768" s="25">
        <f>VLOOKUP(CONCATENATE($F768," ",$G768),AllocFactorMatrix,(N$4+1),FALSE)*$E774</f>
        <v>0</v>
      </c>
      <c r="O768" s="25">
        <f>VLOOKUP(CONCATENATE($F768," ",$G768),AllocFactorMatrix,(O$4+1),FALSE)*$E774</f>
        <v>0</v>
      </c>
      <c r="P768" s="25">
        <f>VLOOKUP(CONCATENATE($F768," ",$G768),AllocFactorMatrix,(P$4+1),FALSE)*$E774</f>
        <v>0</v>
      </c>
      <c r="Q768" s="25">
        <f>VLOOKUP(CONCATENATE($F768," ",$G768),AllocFactorMatrix,(Q$4+1),FALSE)*$E774</f>
        <v>0</v>
      </c>
      <c r="R768" s="25">
        <f t="shared" si="372"/>
        <v>0</v>
      </c>
      <c r="S768" s="25">
        <f>VLOOKUP(CONCATENATE($F768," ",$G768),AllocFactorMatrix,(S$4+1),FALSE)*$E774</f>
        <v>0</v>
      </c>
      <c r="T768" s="25">
        <f>VLOOKUP(CONCATENATE($F768," ",$G768),AllocFactorMatrix,(T$4+1),FALSE)*$E774</f>
        <v>0</v>
      </c>
      <c r="U768" s="25">
        <f>VLOOKUP(CONCATENATE($F768," ",$G768),AllocFactorMatrix,(U$4+1),FALSE)*$E774</f>
        <v>0</v>
      </c>
      <c r="V768" s="25">
        <f>VLOOKUP(CONCATENATE($F768," ",$G768),AllocFactorMatrix,(V$4+1),FALSE)*$E774</f>
        <v>0</v>
      </c>
      <c r="W768" s="25">
        <f t="shared" ref="W768:W774" si="374">SUBTOTAL(9,S768:V768)</f>
        <v>0</v>
      </c>
      <c r="X768" s="25">
        <f>VLOOKUP(CONCATENATE($F768," ",$G768),AllocFactorMatrix,(X$4+1),FALSE)*$E774</f>
        <v>0</v>
      </c>
      <c r="Y768" s="25">
        <f>VLOOKUP(CONCATENATE($F768," ",$G768),AllocFactorMatrix,(Y$4+1),FALSE)*$E774</f>
        <v>0</v>
      </c>
      <c r="Z768" s="25">
        <f t="shared" si="373"/>
        <v>0</v>
      </c>
      <c r="AA768" s="25">
        <f>VLOOKUP(CONCATENATE($F768," ",$G768),AllocFactorMatrix,(AA$4+1),FALSE)*$E774</f>
        <v>0</v>
      </c>
      <c r="AB768" s="25">
        <f>VLOOKUP(CONCATENATE($F768," ",$G768),AllocFactorMatrix,(AB$4+1),FALSE)*$E774</f>
        <v>0</v>
      </c>
      <c r="AC768" s="25">
        <f>VLOOKUP(CONCATENATE($F768," ",$G768),AllocFactorMatrix,(AC$4+1),FALSE)*$E774</f>
        <v>0</v>
      </c>
    </row>
    <row r="769" spans="4:29" hidden="1" outlineLevel="1">
      <c r="F769" s="61" t="str">
        <f>F774</f>
        <v>PROD_DEMAND</v>
      </c>
      <c r="G769" s="20" t="str">
        <f>$G$10</f>
        <v>SUBTRAN</v>
      </c>
      <c r="H769" s="24">
        <f t="shared" si="366"/>
        <v>0</v>
      </c>
      <c r="I769" s="25">
        <f>VLOOKUP(CONCATENATE($F769," ",$G769),AllocFactorMatrix,(I$4+1),FALSE)*$E774</f>
        <v>0</v>
      </c>
      <c r="J769" s="25">
        <f>VLOOKUP(CONCATENATE($F769," ",$G769),AllocFactorMatrix,(J$4+1),FALSE)*$E774</f>
        <v>0</v>
      </c>
      <c r="K769" s="25">
        <f>VLOOKUP(CONCATENATE($F769," ",$G769),AllocFactorMatrix,(K$4+1),FALSE)*$E774</f>
        <v>0</v>
      </c>
      <c r="L769" s="25">
        <f>VLOOKUP(CONCATENATE($F769," ",$G769),AllocFactorMatrix,(L$4+1),FALSE)*$E774</f>
        <v>0</v>
      </c>
      <c r="M769" s="25">
        <f t="shared" si="371"/>
        <v>0</v>
      </c>
      <c r="N769" s="25">
        <f>VLOOKUP(CONCATENATE($F769," ",$G769),AllocFactorMatrix,(N$4+1),FALSE)*$E774</f>
        <v>0</v>
      </c>
      <c r="O769" s="25">
        <f>VLOOKUP(CONCATENATE($F769," ",$G769),AllocFactorMatrix,(O$4+1),FALSE)*$E774</f>
        <v>0</v>
      </c>
      <c r="P769" s="25">
        <f>VLOOKUP(CONCATENATE($F769," ",$G769),AllocFactorMatrix,(P$4+1),FALSE)*$E774</f>
        <v>0</v>
      </c>
      <c r="Q769" s="25">
        <f>VLOOKUP(CONCATENATE($F769," ",$G769),AllocFactorMatrix,(Q$4+1),FALSE)*$E774</f>
        <v>0</v>
      </c>
      <c r="R769" s="25">
        <f t="shared" si="372"/>
        <v>0</v>
      </c>
      <c r="S769" s="25">
        <f>VLOOKUP(CONCATENATE($F769," ",$G769),AllocFactorMatrix,(S$4+1),FALSE)*$E774</f>
        <v>0</v>
      </c>
      <c r="T769" s="25">
        <f>VLOOKUP(CONCATENATE($F769," ",$G769),AllocFactorMatrix,(T$4+1),FALSE)*$E774</f>
        <v>0</v>
      </c>
      <c r="U769" s="25">
        <f>VLOOKUP(CONCATENATE($F769," ",$G769),AllocFactorMatrix,(U$4+1),FALSE)*$E774</f>
        <v>0</v>
      </c>
      <c r="V769" s="25">
        <f>VLOOKUP(CONCATENATE($F769," ",$G769),AllocFactorMatrix,(V$4+1),FALSE)*$E774</f>
        <v>0</v>
      </c>
      <c r="W769" s="25">
        <f t="shared" si="374"/>
        <v>0</v>
      </c>
      <c r="X769" s="25">
        <f>VLOOKUP(CONCATENATE($F769," ",$G769),AllocFactorMatrix,(X$4+1),FALSE)*$E774</f>
        <v>0</v>
      </c>
      <c r="Y769" s="25">
        <f>VLOOKUP(CONCATENATE($F769," ",$G769),AllocFactorMatrix,(Y$4+1),FALSE)*$E774</f>
        <v>0</v>
      </c>
      <c r="Z769" s="25">
        <f t="shared" si="373"/>
        <v>0</v>
      </c>
      <c r="AA769" s="25">
        <f>VLOOKUP(CONCATENATE($F769," ",$G769),AllocFactorMatrix,(AA$4+1),FALSE)*$E774</f>
        <v>0</v>
      </c>
      <c r="AB769" s="25">
        <f>VLOOKUP(CONCATENATE($F769," ",$G769),AllocFactorMatrix,(AB$4+1),FALSE)*$E774</f>
        <v>0</v>
      </c>
      <c r="AC769" s="25">
        <f>VLOOKUP(CONCATENATE($F769," ",$G769),AllocFactorMatrix,(AC$4+1),FALSE)*$E774</f>
        <v>0</v>
      </c>
    </row>
    <row r="770" spans="4:29" hidden="1" outlineLevel="1">
      <c r="F770" s="61" t="str">
        <f>F774</f>
        <v>PROD_DEMAND</v>
      </c>
      <c r="G770" s="20" t="str">
        <f>$G$11</f>
        <v>DISTPRI</v>
      </c>
      <c r="H770" s="24">
        <f t="shared" si="366"/>
        <v>0</v>
      </c>
      <c r="I770" s="25">
        <f>VLOOKUP(CONCATENATE($F770," ",$G770),AllocFactorMatrix,(I$4+1),FALSE)*$E774</f>
        <v>0</v>
      </c>
      <c r="J770" s="25">
        <f>VLOOKUP(CONCATENATE($F770," ",$G770),AllocFactorMatrix,(J$4+1),FALSE)*$E774</f>
        <v>0</v>
      </c>
      <c r="K770" s="25">
        <f>VLOOKUP(CONCATENATE($F770," ",$G770),AllocFactorMatrix,(K$4+1),FALSE)*$E774</f>
        <v>0</v>
      </c>
      <c r="L770" s="25">
        <f>VLOOKUP(CONCATENATE($F770," ",$G770),AllocFactorMatrix,(L$4+1),FALSE)*$E774</f>
        <v>0</v>
      </c>
      <c r="M770" s="25">
        <f t="shared" si="371"/>
        <v>0</v>
      </c>
      <c r="N770" s="25">
        <f>VLOOKUP(CONCATENATE($F770," ",$G770),AllocFactorMatrix,(N$4+1),FALSE)*$E774</f>
        <v>0</v>
      </c>
      <c r="O770" s="25">
        <f>VLOOKUP(CONCATENATE($F770," ",$G770),AllocFactorMatrix,(O$4+1),FALSE)*$E774</f>
        <v>0</v>
      </c>
      <c r="P770" s="25">
        <f>VLOOKUP(CONCATENATE($F770," ",$G770),AllocFactorMatrix,(P$4+1),FALSE)*$E774</f>
        <v>0</v>
      </c>
      <c r="Q770" s="25">
        <f>VLOOKUP(CONCATENATE($F770," ",$G770),AllocFactorMatrix,(Q$4+1),FALSE)*$E774</f>
        <v>0</v>
      </c>
      <c r="R770" s="25">
        <f t="shared" si="372"/>
        <v>0</v>
      </c>
      <c r="S770" s="25">
        <f>VLOOKUP(CONCATENATE($F770," ",$G770),AllocFactorMatrix,(S$4+1),FALSE)*$E774</f>
        <v>0</v>
      </c>
      <c r="T770" s="25">
        <f>VLOOKUP(CONCATENATE($F770," ",$G770),AllocFactorMatrix,(T$4+1),FALSE)*$E774</f>
        <v>0</v>
      </c>
      <c r="U770" s="25">
        <f>VLOOKUP(CONCATENATE($F770," ",$G770),AllocFactorMatrix,(U$4+1),FALSE)*$E774</f>
        <v>0</v>
      </c>
      <c r="V770" s="25">
        <f>VLOOKUP(CONCATENATE($F770," ",$G770),AllocFactorMatrix,(V$4+1),FALSE)*$E774</f>
        <v>0</v>
      </c>
      <c r="W770" s="25">
        <f t="shared" si="374"/>
        <v>0</v>
      </c>
      <c r="X770" s="25">
        <f>VLOOKUP(CONCATENATE($F770," ",$G770),AllocFactorMatrix,(X$4+1),FALSE)*$E774</f>
        <v>0</v>
      </c>
      <c r="Y770" s="25">
        <f>VLOOKUP(CONCATENATE($F770," ",$G770),AllocFactorMatrix,(Y$4+1),FALSE)*$E774</f>
        <v>0</v>
      </c>
      <c r="Z770" s="25">
        <f t="shared" si="373"/>
        <v>0</v>
      </c>
      <c r="AA770" s="25">
        <f>VLOOKUP(CONCATENATE($F770," ",$G770),AllocFactorMatrix,(AA$4+1),FALSE)*$E774</f>
        <v>0</v>
      </c>
      <c r="AB770" s="25">
        <f>VLOOKUP(CONCATENATE($F770," ",$G770),AllocFactorMatrix,(AB$4+1),FALSE)*$E774</f>
        <v>0</v>
      </c>
      <c r="AC770" s="25">
        <f>VLOOKUP(CONCATENATE($F770," ",$G770),AllocFactorMatrix,(AC$4+1),FALSE)*$E774</f>
        <v>0</v>
      </c>
    </row>
    <row r="771" spans="4:29" hidden="1" outlineLevel="1">
      <c r="F771" s="61" t="str">
        <f>F774</f>
        <v>PROD_DEMAND</v>
      </c>
      <c r="G771" s="20" t="str">
        <f>$G$12</f>
        <v>DISTSEC</v>
      </c>
      <c r="H771" s="24">
        <f t="shared" si="366"/>
        <v>0</v>
      </c>
      <c r="I771" s="25">
        <f>VLOOKUP(CONCATENATE($F771," ",$G771),AllocFactorMatrix,(I$4+1),FALSE)*$E774</f>
        <v>0</v>
      </c>
      <c r="J771" s="25">
        <f>VLOOKUP(CONCATENATE($F771," ",$G771),AllocFactorMatrix,(J$4+1),FALSE)*$E774</f>
        <v>0</v>
      </c>
      <c r="K771" s="25">
        <f>VLOOKUP(CONCATENATE($F771," ",$G771),AllocFactorMatrix,(K$4+1),FALSE)*$E774</f>
        <v>0</v>
      </c>
      <c r="L771" s="25">
        <f>VLOOKUP(CONCATENATE($F771," ",$G771),AllocFactorMatrix,(L$4+1),FALSE)*$E774</f>
        <v>0</v>
      </c>
      <c r="M771" s="25">
        <f t="shared" si="371"/>
        <v>0</v>
      </c>
      <c r="N771" s="25">
        <f>VLOOKUP(CONCATENATE($F771," ",$G771),AllocFactorMatrix,(N$4+1),FALSE)*$E774</f>
        <v>0</v>
      </c>
      <c r="O771" s="25">
        <f>VLOOKUP(CONCATENATE($F771," ",$G771),AllocFactorMatrix,(O$4+1),FALSE)*$E774</f>
        <v>0</v>
      </c>
      <c r="P771" s="25">
        <f>VLOOKUP(CONCATENATE($F771," ",$G771),AllocFactorMatrix,(P$4+1),FALSE)*$E774</f>
        <v>0</v>
      </c>
      <c r="Q771" s="25">
        <f>VLOOKUP(CONCATENATE($F771," ",$G771),AllocFactorMatrix,(Q$4+1),FALSE)*$E774</f>
        <v>0</v>
      </c>
      <c r="R771" s="25">
        <f t="shared" si="372"/>
        <v>0</v>
      </c>
      <c r="S771" s="25">
        <f>VLOOKUP(CONCATENATE($F771," ",$G771),AllocFactorMatrix,(S$4+1),FALSE)*$E774</f>
        <v>0</v>
      </c>
      <c r="T771" s="25">
        <f>VLOOKUP(CONCATENATE($F771," ",$G771),AllocFactorMatrix,(T$4+1),FALSE)*$E774</f>
        <v>0</v>
      </c>
      <c r="U771" s="25">
        <f>VLOOKUP(CONCATENATE($F771," ",$G771),AllocFactorMatrix,(U$4+1),FALSE)*$E774</f>
        <v>0</v>
      </c>
      <c r="V771" s="25">
        <f>VLOOKUP(CONCATENATE($F771," ",$G771),AllocFactorMatrix,(V$4+1),FALSE)*$E774</f>
        <v>0</v>
      </c>
      <c r="W771" s="25">
        <f t="shared" si="374"/>
        <v>0</v>
      </c>
      <c r="X771" s="25">
        <f>VLOOKUP(CONCATENATE($F771," ",$G771),AllocFactorMatrix,(X$4+1),FALSE)*$E774</f>
        <v>0</v>
      </c>
      <c r="Y771" s="25">
        <f>VLOOKUP(CONCATENATE($F771," ",$G771),AllocFactorMatrix,(Y$4+1),FALSE)*$E774</f>
        <v>0</v>
      </c>
      <c r="Z771" s="25">
        <f t="shared" si="373"/>
        <v>0</v>
      </c>
      <c r="AA771" s="25">
        <f>VLOOKUP(CONCATENATE($F771," ",$G771),AllocFactorMatrix,(AA$4+1),FALSE)*$E774</f>
        <v>0</v>
      </c>
      <c r="AB771" s="25">
        <f>VLOOKUP(CONCATENATE($F771," ",$G771),AllocFactorMatrix,(AB$4+1),FALSE)*$E774</f>
        <v>0</v>
      </c>
      <c r="AC771" s="25">
        <f>VLOOKUP(CONCATENATE($F771," ",$G771),AllocFactorMatrix,(AC$4+1),FALSE)*$E774</f>
        <v>0</v>
      </c>
    </row>
    <row r="772" spans="4:29" hidden="1" outlineLevel="1">
      <c r="F772" s="61" t="str">
        <f>F774</f>
        <v>PROD_DEMAND</v>
      </c>
      <c r="G772" s="20" t="str">
        <f>$G$13</f>
        <v>ENERGY</v>
      </c>
      <c r="H772" s="24">
        <f t="shared" si="366"/>
        <v>0</v>
      </c>
      <c r="I772" s="25">
        <f>VLOOKUP(CONCATENATE($F772," ",$G772),AllocFactorMatrix,(I$4+1),FALSE)*$E774</f>
        <v>0</v>
      </c>
      <c r="J772" s="25">
        <f>VLOOKUP(CONCATENATE($F772," ",$G772),AllocFactorMatrix,(J$4+1),FALSE)*$E774</f>
        <v>0</v>
      </c>
      <c r="K772" s="25">
        <f>VLOOKUP(CONCATENATE($F772," ",$G772),AllocFactorMatrix,(K$4+1),FALSE)*$E774</f>
        <v>0</v>
      </c>
      <c r="L772" s="25">
        <f>VLOOKUP(CONCATENATE($F772," ",$G772),AllocFactorMatrix,(L$4+1),FALSE)*$E774</f>
        <v>0</v>
      </c>
      <c r="M772" s="25">
        <f t="shared" si="371"/>
        <v>0</v>
      </c>
      <c r="N772" s="25">
        <f>VLOOKUP(CONCATENATE($F772," ",$G772),AllocFactorMatrix,(N$4+1),FALSE)*$E774</f>
        <v>0</v>
      </c>
      <c r="O772" s="25">
        <f>VLOOKUP(CONCATENATE($F772," ",$G772),AllocFactorMatrix,(O$4+1),FALSE)*$E774</f>
        <v>0</v>
      </c>
      <c r="P772" s="25">
        <f>VLOOKUP(CONCATENATE($F772," ",$G772),AllocFactorMatrix,(P$4+1),FALSE)*$E774</f>
        <v>0</v>
      </c>
      <c r="Q772" s="25">
        <f>VLOOKUP(CONCATENATE($F772," ",$G772),AllocFactorMatrix,(Q$4+1),FALSE)*$E774</f>
        <v>0</v>
      </c>
      <c r="R772" s="25">
        <f t="shared" si="372"/>
        <v>0</v>
      </c>
      <c r="S772" s="25">
        <f>VLOOKUP(CONCATENATE($F772," ",$G772),AllocFactorMatrix,(S$4+1),FALSE)*$E774</f>
        <v>0</v>
      </c>
      <c r="T772" s="25">
        <f>VLOOKUP(CONCATENATE($F772," ",$G772),AllocFactorMatrix,(T$4+1),FALSE)*$E774</f>
        <v>0</v>
      </c>
      <c r="U772" s="25">
        <f>VLOOKUP(CONCATENATE($F772," ",$G772),AllocFactorMatrix,(U$4+1),FALSE)*$E774</f>
        <v>0</v>
      </c>
      <c r="V772" s="25">
        <f>VLOOKUP(CONCATENATE($F772," ",$G772),AllocFactorMatrix,(V$4+1),FALSE)*$E774</f>
        <v>0</v>
      </c>
      <c r="W772" s="25">
        <f t="shared" si="374"/>
        <v>0</v>
      </c>
      <c r="X772" s="25">
        <f>VLOOKUP(CONCATENATE($F772," ",$G772),AllocFactorMatrix,(X$4+1),FALSE)*$E774</f>
        <v>0</v>
      </c>
      <c r="Y772" s="25">
        <f>VLOOKUP(CONCATENATE($F772," ",$G772),AllocFactorMatrix,(Y$4+1),FALSE)*$E774</f>
        <v>0</v>
      </c>
      <c r="Z772" s="25">
        <f t="shared" si="373"/>
        <v>0</v>
      </c>
      <c r="AA772" s="25">
        <f>VLOOKUP(CONCATENATE($F772," ",$G772),AllocFactorMatrix,(AA$4+1),FALSE)*$E774</f>
        <v>0</v>
      </c>
      <c r="AB772" s="25">
        <f>VLOOKUP(CONCATENATE($F772," ",$G772),AllocFactorMatrix,(AB$4+1),FALSE)*$E774</f>
        <v>0</v>
      </c>
      <c r="AC772" s="25">
        <f>VLOOKUP(CONCATENATE($F772," ",$G772),AllocFactorMatrix,(AC$4+1),FALSE)*$E774</f>
        <v>0</v>
      </c>
    </row>
    <row r="773" spans="4:29" hidden="1" outlineLevel="1">
      <c r="F773" s="61" t="str">
        <f>F774</f>
        <v>PROD_DEMAND</v>
      </c>
      <c r="G773" s="20" t="str">
        <f>$G$14</f>
        <v>CUSTOMER</v>
      </c>
      <c r="H773" s="24">
        <f t="shared" si="366"/>
        <v>0</v>
      </c>
      <c r="I773" s="25">
        <f>VLOOKUP(CONCATENATE($F773," ",$G773),AllocFactorMatrix,(I$4+1),FALSE)*$E774</f>
        <v>0</v>
      </c>
      <c r="J773" s="25">
        <f>VLOOKUP(CONCATENATE($F773," ",$G773),AllocFactorMatrix,(J$4+1),FALSE)*$E774</f>
        <v>0</v>
      </c>
      <c r="K773" s="25">
        <f>VLOOKUP(CONCATENATE($F773," ",$G773),AllocFactorMatrix,(K$4+1),FALSE)*$E774</f>
        <v>0</v>
      </c>
      <c r="L773" s="25">
        <f>VLOOKUP(CONCATENATE($F773," ",$G773),AllocFactorMatrix,(L$4+1),FALSE)*$E774</f>
        <v>0</v>
      </c>
      <c r="M773" s="25">
        <f t="shared" si="371"/>
        <v>0</v>
      </c>
      <c r="N773" s="25">
        <f>VLOOKUP(CONCATENATE($F773," ",$G773),AllocFactorMatrix,(N$4+1),FALSE)*$E774</f>
        <v>0</v>
      </c>
      <c r="O773" s="25">
        <f>VLOOKUP(CONCATENATE($F773," ",$G773),AllocFactorMatrix,(O$4+1),FALSE)*$E774</f>
        <v>0</v>
      </c>
      <c r="P773" s="25">
        <f>VLOOKUP(CONCATENATE($F773," ",$G773),AllocFactorMatrix,(P$4+1),FALSE)*$E774</f>
        <v>0</v>
      </c>
      <c r="Q773" s="25">
        <f>VLOOKUP(CONCATENATE($F773," ",$G773),AllocFactorMatrix,(Q$4+1),FALSE)*$E774</f>
        <v>0</v>
      </c>
      <c r="R773" s="25">
        <f t="shared" si="372"/>
        <v>0</v>
      </c>
      <c r="S773" s="25">
        <f>VLOOKUP(CONCATENATE($F773," ",$G773),AllocFactorMatrix,(S$4+1),FALSE)*$E774</f>
        <v>0</v>
      </c>
      <c r="T773" s="25">
        <f>VLOOKUP(CONCATENATE($F773," ",$G773),AllocFactorMatrix,(T$4+1),FALSE)*$E774</f>
        <v>0</v>
      </c>
      <c r="U773" s="25">
        <f>VLOOKUP(CONCATENATE($F773," ",$G773),AllocFactorMatrix,(U$4+1),FALSE)*$E774</f>
        <v>0</v>
      </c>
      <c r="V773" s="25">
        <f>VLOOKUP(CONCATENATE($F773," ",$G773),AllocFactorMatrix,(V$4+1),FALSE)*$E774</f>
        <v>0</v>
      </c>
      <c r="W773" s="25">
        <f t="shared" si="374"/>
        <v>0</v>
      </c>
      <c r="X773" s="25">
        <f>VLOOKUP(CONCATENATE($F773," ",$G773),AllocFactorMatrix,(X$4+1),FALSE)*$E774</f>
        <v>0</v>
      </c>
      <c r="Y773" s="25">
        <f>VLOOKUP(CONCATENATE($F773," ",$G773),AllocFactorMatrix,(Y$4+1),FALSE)*$E774</f>
        <v>0</v>
      </c>
      <c r="Z773" s="25">
        <f t="shared" si="373"/>
        <v>0</v>
      </c>
      <c r="AA773" s="25">
        <f>VLOOKUP(CONCATENATE($F773," ",$G773),AllocFactorMatrix,(AA$4+1),FALSE)*$E774</f>
        <v>0</v>
      </c>
      <c r="AB773" s="25">
        <f>VLOOKUP(CONCATENATE($F773," ",$G773),AllocFactorMatrix,(AB$4+1),FALSE)*$E774</f>
        <v>0</v>
      </c>
      <c r="AC773" s="25">
        <f>VLOOKUP(CONCATENATE($F773," ",$G773),AllocFactorMatrix,(AC$4+1),FALSE)*$E774</f>
        <v>0</v>
      </c>
    </row>
    <row r="774" spans="4:29" collapsed="1">
      <c r="D774" s="58" t="s">
        <v>1173</v>
      </c>
      <c r="E774" s="22">
        <f>'Sch 5'!U228</f>
        <v>183694.38200000115</v>
      </c>
      <c r="F774" s="61" t="s">
        <v>29</v>
      </c>
      <c r="G774" s="20" t="str">
        <f>$G$15</f>
        <v>TOTAL</v>
      </c>
      <c r="H774" s="24">
        <f t="shared" si="366"/>
        <v>183694.38200000115</v>
      </c>
      <c r="I774" s="25">
        <f>VLOOKUP(CONCATENATE($F774," ",$G774),AllocFactorMatrix,(I$4+1),FALSE)*$E774</f>
        <v>90073.239127357636</v>
      </c>
      <c r="J774" s="25">
        <f>VLOOKUP(CONCATENATE($F774," ",$G774),AllocFactorMatrix,(J$4+1),FALSE)*$E774</f>
        <v>22785.027106500424</v>
      </c>
      <c r="K774" s="25">
        <f>VLOOKUP(CONCATENATE($F774," ",$G774),AllocFactorMatrix,(K$4+1),FALSE)*$E774</f>
        <v>266.39162355737545</v>
      </c>
      <c r="L774" s="25">
        <f>VLOOKUP(CONCATENATE($F774," ",$G774),AllocFactorMatrix,(L$4+1),FALSE)*$E774</f>
        <v>6.5626927374052224</v>
      </c>
      <c r="M774" s="25">
        <f t="shared" si="371"/>
        <v>23057.981422795205</v>
      </c>
      <c r="N774" s="25">
        <f>VLOOKUP(CONCATENATE($F774," ",$G774),AllocFactorMatrix,(N$4+1),FALSE)*$E774</f>
        <v>9533.5412059990067</v>
      </c>
      <c r="O774" s="25">
        <f>VLOOKUP(CONCATENATE($F774," ",$G774),AllocFactorMatrix,(O$4+1),FALSE)*$E774</f>
        <v>2715.1057341925557</v>
      </c>
      <c r="P774" s="25">
        <f>VLOOKUP(CONCATENATE($F774," ",$G774),AllocFactorMatrix,(P$4+1),FALSE)*$E774</f>
        <v>214.86121501456478</v>
      </c>
      <c r="Q774" s="25">
        <f>VLOOKUP(CONCATENATE($F774," ",$G774),AllocFactorMatrix,(Q$4+1),FALSE)*$E774</f>
        <v>45.35341402572341</v>
      </c>
      <c r="R774" s="25">
        <f t="shared" si="372"/>
        <v>12508.861569231851</v>
      </c>
      <c r="S774" s="25">
        <f>VLOOKUP(CONCATENATE($F774," ",$G774),AllocFactorMatrix,(S$4+1),FALSE)*$E774</f>
        <v>572.68271366030535</v>
      </c>
      <c r="T774" s="25">
        <f>VLOOKUP(CONCATENATE($F774," ",$G774),AllocFactorMatrix,(T$4+1),FALSE)*$E774</f>
        <v>6243.2462510357927</v>
      </c>
      <c r="U774" s="25">
        <f>VLOOKUP(CONCATENATE($F774," ",$G774),AllocFactorMatrix,(U$4+1),FALSE)*$E774</f>
        <v>41696.382340391399</v>
      </c>
      <c r="V774" s="25">
        <f>VLOOKUP(CONCATENATE($F774," ",$G774),AllocFactorMatrix,(V$4+1),FALSE)*$E774</f>
        <v>6541.3745110051168</v>
      </c>
      <c r="W774" s="25">
        <f t="shared" si="374"/>
        <v>55053.685816092613</v>
      </c>
      <c r="X774" s="25">
        <f>VLOOKUP(CONCATENATE($F774," ",$G774),AllocFactorMatrix,(X$4+1),FALSE)*$E774</f>
        <v>2587.6623559939158</v>
      </c>
      <c r="Y774" s="25">
        <f>VLOOKUP(CONCATENATE($F774," ",$G774),AllocFactorMatrix,(Y$4+1),FALSE)*$E774</f>
        <v>62.467115283981848</v>
      </c>
      <c r="Z774" s="25">
        <f t="shared" si="373"/>
        <v>2650.1294712778977</v>
      </c>
      <c r="AA774" s="25">
        <f>VLOOKUP(CONCATENATE($F774," ",$G774),AllocFactorMatrix,(AA$4+1),FALSE)*$E774</f>
        <v>45.115374547888123</v>
      </c>
      <c r="AB774" s="25">
        <f>VLOOKUP(CONCATENATE($F774," ",$G774),AllocFactorMatrix,(AB$4+1),FALSE)*$E774</f>
        <v>244.62456298181613</v>
      </c>
      <c r="AC774" s="25">
        <f>VLOOKUP(CONCATENATE($F774," ",$G774),AllocFactorMatrix,(AC$4+1),FALSE)*$E774</f>
        <v>60.744655716238086</v>
      </c>
    </row>
    <row r="775" spans="4:29" hidden="1" outlineLevel="1">
      <c r="F775" s="61" t="str">
        <f>F782</f>
        <v>PROD_ENERGY</v>
      </c>
      <c r="G775" s="20" t="str">
        <f>$G$8</f>
        <v>PRODUCTION</v>
      </c>
      <c r="H775" s="24">
        <f t="shared" ref="H775:H782" si="375">SUBTOTAL(9,I775:AC775)</f>
        <v>0</v>
      </c>
      <c r="I775" s="25">
        <f>VLOOKUP(CONCATENATE($F775," ",$G775),AllocFactorMatrix,(I$4+1),FALSE)*$E782</f>
        <v>0</v>
      </c>
      <c r="J775" s="25">
        <f>VLOOKUP(CONCATENATE($F775," ",$G775),AllocFactorMatrix,(J$4+1),FALSE)*$E782</f>
        <v>0</v>
      </c>
      <c r="K775" s="25">
        <f>VLOOKUP(CONCATENATE($F775," ",$G775),AllocFactorMatrix,(K$4+1),FALSE)*$E782</f>
        <v>0</v>
      </c>
      <c r="L775" s="25">
        <f>VLOOKUP(CONCATENATE($F775," ",$G775),AllocFactorMatrix,(L$4+1),FALSE)*$E782</f>
        <v>0</v>
      </c>
      <c r="M775" s="25">
        <f t="shared" si="367"/>
        <v>0</v>
      </c>
      <c r="N775" s="25">
        <f>VLOOKUP(CONCATENATE($F775," ",$G775),AllocFactorMatrix,(N$4+1),FALSE)*$E782</f>
        <v>0</v>
      </c>
      <c r="O775" s="25">
        <f>VLOOKUP(CONCATENATE($F775," ",$G775),AllocFactorMatrix,(O$4+1),FALSE)*$E782</f>
        <v>0</v>
      </c>
      <c r="P775" s="25">
        <f>VLOOKUP(CONCATENATE($F775," ",$G775),AllocFactorMatrix,(P$4+1),FALSE)*$E782</f>
        <v>0</v>
      </c>
      <c r="Q775" s="25">
        <f>VLOOKUP(CONCATENATE($F775," ",$G775),AllocFactorMatrix,(Q$4+1),FALSE)*$E782</f>
        <v>0</v>
      </c>
      <c r="R775" s="25">
        <f t="shared" si="368"/>
        <v>0</v>
      </c>
      <c r="S775" s="25">
        <f>VLOOKUP(CONCATENATE($F775," ",$G775),AllocFactorMatrix,(S$4+1),FALSE)*$E782</f>
        <v>0</v>
      </c>
      <c r="T775" s="25">
        <f>VLOOKUP(CONCATENATE($F775," ",$G775),AllocFactorMatrix,(T$4+1),FALSE)*$E782</f>
        <v>0</v>
      </c>
      <c r="U775" s="25">
        <f>VLOOKUP(CONCATENATE($F775," ",$G775),AllocFactorMatrix,(U$4+1),FALSE)*$E782</f>
        <v>0</v>
      </c>
      <c r="V775" s="25">
        <f>VLOOKUP(CONCATENATE($F775," ",$G775),AllocFactorMatrix,(V$4+1),FALSE)*$E782</f>
        <v>0</v>
      </c>
      <c r="W775" s="25">
        <f>SUBTOTAL(9,S775:V775)</f>
        <v>0</v>
      </c>
      <c r="X775" s="25">
        <f>VLOOKUP(CONCATENATE($F775," ",$G775),AllocFactorMatrix,(X$4+1),FALSE)*$E782</f>
        <v>0</v>
      </c>
      <c r="Y775" s="25">
        <f>VLOOKUP(CONCATENATE($F775," ",$G775),AllocFactorMatrix,(Y$4+1),FALSE)*$E782</f>
        <v>0</v>
      </c>
      <c r="Z775" s="25">
        <f t="shared" si="369"/>
        <v>0</v>
      </c>
      <c r="AA775" s="25">
        <f>VLOOKUP(CONCATENATE($F775," ",$G775),AllocFactorMatrix,(AA$4+1),FALSE)*$E782</f>
        <v>0</v>
      </c>
      <c r="AB775" s="25">
        <f>VLOOKUP(CONCATENATE($F775," ",$G775),AllocFactorMatrix,(AB$4+1),FALSE)*$E782</f>
        <v>0</v>
      </c>
      <c r="AC775" s="25">
        <f>VLOOKUP(CONCATENATE($F775," ",$G775),AllocFactorMatrix,(AC$4+1),FALSE)*$E782</f>
        <v>0</v>
      </c>
    </row>
    <row r="776" spans="4:29" hidden="1" outlineLevel="1">
      <c r="F776" s="61" t="str">
        <f>F782</f>
        <v>PROD_ENERGY</v>
      </c>
      <c r="G776" s="20" t="str">
        <f>$G$9</f>
        <v>BULKTRAN</v>
      </c>
      <c r="H776" s="24">
        <f t="shared" si="375"/>
        <v>0</v>
      </c>
      <c r="I776" s="25">
        <f>VLOOKUP(CONCATENATE($F776," ",$G776),AllocFactorMatrix,(I$4+1),FALSE)*$E782</f>
        <v>0</v>
      </c>
      <c r="J776" s="25">
        <f>VLOOKUP(CONCATENATE($F776," ",$G776),AllocFactorMatrix,(J$4+1),FALSE)*$E782</f>
        <v>0</v>
      </c>
      <c r="K776" s="25">
        <f>VLOOKUP(CONCATENATE($F776," ",$G776),AllocFactorMatrix,(K$4+1),FALSE)*$E782</f>
        <v>0</v>
      </c>
      <c r="L776" s="25">
        <f>VLOOKUP(CONCATENATE($F776," ",$G776),AllocFactorMatrix,(L$4+1),FALSE)*$E782</f>
        <v>0</v>
      </c>
      <c r="M776" s="25">
        <f t="shared" si="367"/>
        <v>0</v>
      </c>
      <c r="N776" s="25">
        <f>VLOOKUP(CONCATENATE($F776," ",$G776),AllocFactorMatrix,(N$4+1),FALSE)*$E782</f>
        <v>0</v>
      </c>
      <c r="O776" s="25">
        <f>VLOOKUP(CONCATENATE($F776," ",$G776),AllocFactorMatrix,(O$4+1),FALSE)*$E782</f>
        <v>0</v>
      </c>
      <c r="P776" s="25">
        <f>VLOOKUP(CONCATENATE($F776," ",$G776),AllocFactorMatrix,(P$4+1),FALSE)*$E782</f>
        <v>0</v>
      </c>
      <c r="Q776" s="25">
        <f>VLOOKUP(CONCATENATE($F776," ",$G776),AllocFactorMatrix,(Q$4+1),FALSE)*$E782</f>
        <v>0</v>
      </c>
      <c r="R776" s="25">
        <f t="shared" si="368"/>
        <v>0</v>
      </c>
      <c r="S776" s="25">
        <f>VLOOKUP(CONCATENATE($F776," ",$G776),AllocFactorMatrix,(S$4+1),FALSE)*$E782</f>
        <v>0</v>
      </c>
      <c r="T776" s="25">
        <f>VLOOKUP(CONCATENATE($F776," ",$G776),AllocFactorMatrix,(T$4+1),FALSE)*$E782</f>
        <v>0</v>
      </c>
      <c r="U776" s="25">
        <f>VLOOKUP(CONCATENATE($F776," ",$G776),AllocFactorMatrix,(U$4+1),FALSE)*$E782</f>
        <v>0</v>
      </c>
      <c r="V776" s="25">
        <f>VLOOKUP(CONCATENATE($F776," ",$G776),AllocFactorMatrix,(V$4+1),FALSE)*$E782</f>
        <v>0</v>
      </c>
      <c r="W776" s="25">
        <f t="shared" ref="W776:W782" si="376">SUBTOTAL(9,S776:V776)</f>
        <v>0</v>
      </c>
      <c r="X776" s="25">
        <f>VLOOKUP(CONCATENATE($F776," ",$G776),AllocFactorMatrix,(X$4+1),FALSE)*$E782</f>
        <v>0</v>
      </c>
      <c r="Y776" s="25">
        <f>VLOOKUP(CONCATENATE($F776," ",$G776),AllocFactorMatrix,(Y$4+1),FALSE)*$E782</f>
        <v>0</v>
      </c>
      <c r="Z776" s="25">
        <f t="shared" si="369"/>
        <v>0</v>
      </c>
      <c r="AA776" s="25">
        <f>VLOOKUP(CONCATENATE($F776," ",$G776),AllocFactorMatrix,(AA$4+1),FALSE)*$E782</f>
        <v>0</v>
      </c>
      <c r="AB776" s="25">
        <f>VLOOKUP(CONCATENATE($F776," ",$G776),AllocFactorMatrix,(AB$4+1),FALSE)*$E782</f>
        <v>0</v>
      </c>
      <c r="AC776" s="25">
        <f>VLOOKUP(CONCATENATE($F776," ",$G776),AllocFactorMatrix,(AC$4+1),FALSE)*$E782</f>
        <v>0</v>
      </c>
    </row>
    <row r="777" spans="4:29" hidden="1" outlineLevel="1">
      <c r="F777" s="61" t="str">
        <f>F782</f>
        <v>PROD_ENERGY</v>
      </c>
      <c r="G777" s="20" t="str">
        <f>$G$10</f>
        <v>SUBTRAN</v>
      </c>
      <c r="H777" s="24">
        <f t="shared" si="375"/>
        <v>0</v>
      </c>
      <c r="I777" s="25">
        <f>VLOOKUP(CONCATENATE($F777," ",$G777),AllocFactorMatrix,(I$4+1),FALSE)*$E782</f>
        <v>0</v>
      </c>
      <c r="J777" s="25">
        <f>VLOOKUP(CONCATENATE($F777," ",$G777),AllocFactorMatrix,(J$4+1),FALSE)*$E782</f>
        <v>0</v>
      </c>
      <c r="K777" s="25">
        <f>VLOOKUP(CONCATENATE($F777," ",$G777),AllocFactorMatrix,(K$4+1),FALSE)*$E782</f>
        <v>0</v>
      </c>
      <c r="L777" s="25">
        <f>VLOOKUP(CONCATENATE($F777," ",$G777),AllocFactorMatrix,(L$4+1),FALSE)*$E782</f>
        <v>0</v>
      </c>
      <c r="M777" s="25">
        <f t="shared" si="367"/>
        <v>0</v>
      </c>
      <c r="N777" s="25">
        <f>VLOOKUP(CONCATENATE($F777," ",$G777),AllocFactorMatrix,(N$4+1),FALSE)*$E782</f>
        <v>0</v>
      </c>
      <c r="O777" s="25">
        <f>VLOOKUP(CONCATENATE($F777," ",$G777),AllocFactorMatrix,(O$4+1),FALSE)*$E782</f>
        <v>0</v>
      </c>
      <c r="P777" s="25">
        <f>VLOOKUP(CONCATENATE($F777," ",$G777),AllocFactorMatrix,(P$4+1),FALSE)*$E782</f>
        <v>0</v>
      </c>
      <c r="Q777" s="25">
        <f>VLOOKUP(CONCATENATE($F777," ",$G777),AllocFactorMatrix,(Q$4+1),FALSE)*$E782</f>
        <v>0</v>
      </c>
      <c r="R777" s="25">
        <f t="shared" si="368"/>
        <v>0</v>
      </c>
      <c r="S777" s="25">
        <f>VLOOKUP(CONCATENATE($F777," ",$G777),AllocFactorMatrix,(S$4+1),FALSE)*$E782</f>
        <v>0</v>
      </c>
      <c r="T777" s="25">
        <f>VLOOKUP(CONCATENATE($F777," ",$G777),AllocFactorMatrix,(T$4+1),FALSE)*$E782</f>
        <v>0</v>
      </c>
      <c r="U777" s="25">
        <f>VLOOKUP(CONCATENATE($F777," ",$G777),AllocFactorMatrix,(U$4+1),FALSE)*$E782</f>
        <v>0</v>
      </c>
      <c r="V777" s="25">
        <f>VLOOKUP(CONCATENATE($F777," ",$G777),AllocFactorMatrix,(V$4+1),FALSE)*$E782</f>
        <v>0</v>
      </c>
      <c r="W777" s="25">
        <f t="shared" si="376"/>
        <v>0</v>
      </c>
      <c r="X777" s="25">
        <f>VLOOKUP(CONCATENATE($F777," ",$G777),AllocFactorMatrix,(X$4+1),FALSE)*$E782</f>
        <v>0</v>
      </c>
      <c r="Y777" s="25">
        <f>VLOOKUP(CONCATENATE($F777," ",$G777),AllocFactorMatrix,(Y$4+1),FALSE)*$E782</f>
        <v>0</v>
      </c>
      <c r="Z777" s="25">
        <f t="shared" si="369"/>
        <v>0</v>
      </c>
      <c r="AA777" s="25">
        <f>VLOOKUP(CONCATENATE($F777," ",$G777),AllocFactorMatrix,(AA$4+1),FALSE)*$E782</f>
        <v>0</v>
      </c>
      <c r="AB777" s="25">
        <f>VLOOKUP(CONCATENATE($F777," ",$G777),AllocFactorMatrix,(AB$4+1),FALSE)*$E782</f>
        <v>0</v>
      </c>
      <c r="AC777" s="25">
        <f>VLOOKUP(CONCATENATE($F777," ",$G777),AllocFactorMatrix,(AC$4+1),FALSE)*$E782</f>
        <v>0</v>
      </c>
    </row>
    <row r="778" spans="4:29" hidden="1" outlineLevel="1">
      <c r="F778" s="61" t="str">
        <f>F782</f>
        <v>PROD_ENERGY</v>
      </c>
      <c r="G778" s="20" t="str">
        <f>$G$11</f>
        <v>DISTPRI</v>
      </c>
      <c r="H778" s="24">
        <f t="shared" si="375"/>
        <v>0</v>
      </c>
      <c r="I778" s="25">
        <f>VLOOKUP(CONCATENATE($F778," ",$G778),AllocFactorMatrix,(I$4+1),FALSE)*$E782</f>
        <v>0</v>
      </c>
      <c r="J778" s="25">
        <f>VLOOKUP(CONCATENATE($F778," ",$G778),AllocFactorMatrix,(J$4+1),FALSE)*$E782</f>
        <v>0</v>
      </c>
      <c r="K778" s="25">
        <f>VLOOKUP(CONCATENATE($F778," ",$G778),AllocFactorMatrix,(K$4+1),FALSE)*$E782</f>
        <v>0</v>
      </c>
      <c r="L778" s="25">
        <f>VLOOKUP(CONCATENATE($F778," ",$G778),AllocFactorMatrix,(L$4+1),FALSE)*$E782</f>
        <v>0</v>
      </c>
      <c r="M778" s="25">
        <f t="shared" si="367"/>
        <v>0</v>
      </c>
      <c r="N778" s="25">
        <f>VLOOKUP(CONCATENATE($F778," ",$G778),AllocFactorMatrix,(N$4+1),FALSE)*$E782</f>
        <v>0</v>
      </c>
      <c r="O778" s="25">
        <f>VLOOKUP(CONCATENATE($F778," ",$G778),AllocFactorMatrix,(O$4+1),FALSE)*$E782</f>
        <v>0</v>
      </c>
      <c r="P778" s="25">
        <f>VLOOKUP(CONCATENATE($F778," ",$G778),AllocFactorMatrix,(P$4+1),FALSE)*$E782</f>
        <v>0</v>
      </c>
      <c r="Q778" s="25">
        <f>VLOOKUP(CONCATENATE($F778," ",$G778),AllocFactorMatrix,(Q$4+1),FALSE)*$E782</f>
        <v>0</v>
      </c>
      <c r="R778" s="25">
        <f t="shared" si="368"/>
        <v>0</v>
      </c>
      <c r="S778" s="25">
        <f>VLOOKUP(CONCATENATE($F778," ",$G778),AllocFactorMatrix,(S$4+1),FALSE)*$E782</f>
        <v>0</v>
      </c>
      <c r="T778" s="25">
        <f>VLOOKUP(CONCATENATE($F778," ",$G778),AllocFactorMatrix,(T$4+1),FALSE)*$E782</f>
        <v>0</v>
      </c>
      <c r="U778" s="25">
        <f>VLOOKUP(CONCATENATE($F778," ",$G778),AllocFactorMatrix,(U$4+1),FALSE)*$E782</f>
        <v>0</v>
      </c>
      <c r="V778" s="25">
        <f>VLOOKUP(CONCATENATE($F778," ",$G778),AllocFactorMatrix,(V$4+1),FALSE)*$E782</f>
        <v>0</v>
      </c>
      <c r="W778" s="25">
        <f t="shared" si="376"/>
        <v>0</v>
      </c>
      <c r="X778" s="25">
        <f>VLOOKUP(CONCATENATE($F778," ",$G778),AllocFactorMatrix,(X$4+1),FALSE)*$E782</f>
        <v>0</v>
      </c>
      <c r="Y778" s="25">
        <f>VLOOKUP(CONCATENATE($F778," ",$G778),AllocFactorMatrix,(Y$4+1),FALSE)*$E782</f>
        <v>0</v>
      </c>
      <c r="Z778" s="25">
        <f t="shared" si="369"/>
        <v>0</v>
      </c>
      <c r="AA778" s="25">
        <f>VLOOKUP(CONCATENATE($F778," ",$G778),AllocFactorMatrix,(AA$4+1),FALSE)*$E782</f>
        <v>0</v>
      </c>
      <c r="AB778" s="25">
        <f>VLOOKUP(CONCATENATE($F778," ",$G778),AllocFactorMatrix,(AB$4+1),FALSE)*$E782</f>
        <v>0</v>
      </c>
      <c r="AC778" s="25">
        <f>VLOOKUP(CONCATENATE($F778," ",$G778),AllocFactorMatrix,(AC$4+1),FALSE)*$E782</f>
        <v>0</v>
      </c>
    </row>
    <row r="779" spans="4:29" hidden="1" outlineLevel="1">
      <c r="F779" s="61" t="str">
        <f>F782</f>
        <v>PROD_ENERGY</v>
      </c>
      <c r="G779" s="20" t="str">
        <f>$G$12</f>
        <v>DISTSEC</v>
      </c>
      <c r="H779" s="24">
        <f t="shared" si="375"/>
        <v>0</v>
      </c>
      <c r="I779" s="25">
        <f>VLOOKUP(CONCATENATE($F779," ",$G779),AllocFactorMatrix,(I$4+1),FALSE)*$E782</f>
        <v>0</v>
      </c>
      <c r="J779" s="25">
        <f>VLOOKUP(CONCATENATE($F779," ",$G779),AllocFactorMatrix,(J$4+1),FALSE)*$E782</f>
        <v>0</v>
      </c>
      <c r="K779" s="25">
        <f>VLOOKUP(CONCATENATE($F779," ",$G779),AllocFactorMatrix,(K$4+1),FALSE)*$E782</f>
        <v>0</v>
      </c>
      <c r="L779" s="25">
        <f>VLOOKUP(CONCATENATE($F779," ",$G779),AllocFactorMatrix,(L$4+1),FALSE)*$E782</f>
        <v>0</v>
      </c>
      <c r="M779" s="25">
        <f t="shared" si="367"/>
        <v>0</v>
      </c>
      <c r="N779" s="25">
        <f>VLOOKUP(CONCATENATE($F779," ",$G779),AllocFactorMatrix,(N$4+1),FALSE)*$E782</f>
        <v>0</v>
      </c>
      <c r="O779" s="25">
        <f>VLOOKUP(CONCATENATE($F779," ",$G779),AllocFactorMatrix,(O$4+1),FALSE)*$E782</f>
        <v>0</v>
      </c>
      <c r="P779" s="25">
        <f>VLOOKUP(CONCATENATE($F779," ",$G779),AllocFactorMatrix,(P$4+1),FALSE)*$E782</f>
        <v>0</v>
      </c>
      <c r="Q779" s="25">
        <f>VLOOKUP(CONCATENATE($F779," ",$G779),AllocFactorMatrix,(Q$4+1),FALSE)*$E782</f>
        <v>0</v>
      </c>
      <c r="R779" s="25">
        <f t="shared" si="368"/>
        <v>0</v>
      </c>
      <c r="S779" s="25">
        <f>VLOOKUP(CONCATENATE($F779," ",$G779),AllocFactorMatrix,(S$4+1),FALSE)*$E782</f>
        <v>0</v>
      </c>
      <c r="T779" s="25">
        <f>VLOOKUP(CONCATENATE($F779," ",$G779),AllocFactorMatrix,(T$4+1),FALSE)*$E782</f>
        <v>0</v>
      </c>
      <c r="U779" s="25">
        <f>VLOOKUP(CONCATENATE($F779," ",$G779),AllocFactorMatrix,(U$4+1),FALSE)*$E782</f>
        <v>0</v>
      </c>
      <c r="V779" s="25">
        <f>VLOOKUP(CONCATENATE($F779," ",$G779),AllocFactorMatrix,(V$4+1),FALSE)*$E782</f>
        <v>0</v>
      </c>
      <c r="W779" s="25">
        <f t="shared" si="376"/>
        <v>0</v>
      </c>
      <c r="X779" s="25">
        <f>VLOOKUP(CONCATENATE($F779," ",$G779),AllocFactorMatrix,(X$4+1),FALSE)*$E782</f>
        <v>0</v>
      </c>
      <c r="Y779" s="25">
        <f>VLOOKUP(CONCATENATE($F779," ",$G779),AllocFactorMatrix,(Y$4+1),FALSE)*$E782</f>
        <v>0</v>
      </c>
      <c r="Z779" s="25">
        <f t="shared" si="369"/>
        <v>0</v>
      </c>
      <c r="AA779" s="25">
        <f>VLOOKUP(CONCATENATE($F779," ",$G779),AllocFactorMatrix,(AA$4+1),FALSE)*$E782</f>
        <v>0</v>
      </c>
      <c r="AB779" s="25">
        <f>VLOOKUP(CONCATENATE($F779," ",$G779),AllocFactorMatrix,(AB$4+1),FALSE)*$E782</f>
        <v>0</v>
      </c>
      <c r="AC779" s="25">
        <f>VLOOKUP(CONCATENATE($F779," ",$G779),AllocFactorMatrix,(AC$4+1),FALSE)*$E782</f>
        <v>0</v>
      </c>
    </row>
    <row r="780" spans="4:29" hidden="1" outlineLevel="1">
      <c r="F780" s="61" t="str">
        <f>F782</f>
        <v>PROD_ENERGY</v>
      </c>
      <c r="G780" s="20" t="str">
        <f>$G$13</f>
        <v>ENERGY</v>
      </c>
      <c r="H780" s="24">
        <f t="shared" si="375"/>
        <v>979919.82999999158</v>
      </c>
      <c r="I780" s="25">
        <f>VLOOKUP(CONCATENATE($F780," ",$G780),AllocFactorMatrix,(I$4+1),FALSE)*$E782</f>
        <v>356232.6865089974</v>
      </c>
      <c r="J780" s="25">
        <f>VLOOKUP(CONCATENATE($F780," ",$G780),AllocFactorMatrix,(J$4+1),FALSE)*$E782</f>
        <v>114979.85511018589</v>
      </c>
      <c r="K780" s="25">
        <f>VLOOKUP(CONCATENATE($F780," ",$G780),AllocFactorMatrix,(K$4+1),FALSE)*$E782</f>
        <v>1316.3011971602775</v>
      </c>
      <c r="L780" s="25">
        <f>VLOOKUP(CONCATENATE($F780," ",$G780),AllocFactorMatrix,(L$4+1),FALSE)*$E782</f>
        <v>33.361572326038264</v>
      </c>
      <c r="M780" s="25">
        <f t="shared" si="367"/>
        <v>116329.51787967222</v>
      </c>
      <c r="N780" s="25">
        <f>VLOOKUP(CONCATENATE($F780," ",$G780),AllocFactorMatrix,(N$4+1),FALSE)*$E782</f>
        <v>55640.786940952879</v>
      </c>
      <c r="O780" s="25">
        <f>VLOOKUP(CONCATENATE($F780," ",$G780),AllocFactorMatrix,(O$4+1),FALSE)*$E782</f>
        <v>15531.006881020838</v>
      </c>
      <c r="P780" s="25">
        <f>VLOOKUP(CONCATENATE($F780," ",$G780),AllocFactorMatrix,(P$4+1),FALSE)*$E782</f>
        <v>1229.6015896509707</v>
      </c>
      <c r="Q780" s="25">
        <f>VLOOKUP(CONCATENATE($F780," ",$G780),AllocFactorMatrix,(Q$4+1),FALSE)*$E782</f>
        <v>252.06270036969642</v>
      </c>
      <c r="R780" s="25">
        <f t="shared" si="368"/>
        <v>72653.45811199439</v>
      </c>
      <c r="S780" s="25">
        <f>VLOOKUP(CONCATENATE($F780," ",$G780),AllocFactorMatrix,(S$4+1),FALSE)*$E782</f>
        <v>3707.5996004117583</v>
      </c>
      <c r="T780" s="25">
        <f>VLOOKUP(CONCATENATE($F780," ",$G780),AllocFactorMatrix,(T$4+1),FALSE)*$E782</f>
        <v>44308.815676691032</v>
      </c>
      <c r="U780" s="25">
        <f>VLOOKUP(CONCATENATE($F780," ",$G780),AllocFactorMatrix,(U$4+1),FALSE)*$E782</f>
        <v>313242.59450712963</v>
      </c>
      <c r="V780" s="25">
        <f>VLOOKUP(CONCATENATE($F780," ",$G780),AllocFactorMatrix,(V$4+1),FALSE)*$E782</f>
        <v>50200.153757006017</v>
      </c>
      <c r="W780" s="25">
        <f t="shared" si="376"/>
        <v>411459.16354123841</v>
      </c>
      <c r="X780" s="25">
        <f>VLOOKUP(CONCATENATE($F780," ",$G780),AllocFactorMatrix,(X$4+1),FALSE)*$E782</f>
        <v>15092.333368639329</v>
      </c>
      <c r="Y780" s="25">
        <f>VLOOKUP(CONCATENATE($F780," ",$G780),AllocFactorMatrix,(Y$4+1),FALSE)*$E782</f>
        <v>354.72313760232964</v>
      </c>
      <c r="Z780" s="25">
        <f t="shared" si="369"/>
        <v>15447.056506241659</v>
      </c>
      <c r="AA780" s="25">
        <f>VLOOKUP(CONCATENATE($F780," ",$G780),AllocFactorMatrix,(AA$4+1),FALSE)*$E782</f>
        <v>346.5357933156622</v>
      </c>
      <c r="AB780" s="25">
        <f>VLOOKUP(CONCATENATE($F780," ",$G780),AllocFactorMatrix,(AB$4+1),FALSE)*$E782</f>
        <v>5962.8812788062178</v>
      </c>
      <c r="AC780" s="25">
        <f>VLOOKUP(CONCATENATE($F780," ",$G780),AllocFactorMatrix,(AC$4+1),FALSE)*$E782</f>
        <v>1488.5303797256008</v>
      </c>
    </row>
    <row r="781" spans="4:29" hidden="1" outlineLevel="1">
      <c r="F781" s="61" t="str">
        <f>F782</f>
        <v>PROD_ENERGY</v>
      </c>
      <c r="G781" s="20" t="str">
        <f>$G$14</f>
        <v>CUSTOMER</v>
      </c>
      <c r="H781" s="24">
        <f t="shared" si="375"/>
        <v>0</v>
      </c>
      <c r="I781" s="25">
        <f>VLOOKUP(CONCATENATE($F781," ",$G781),AllocFactorMatrix,(I$4+1),FALSE)*$E782</f>
        <v>0</v>
      </c>
      <c r="J781" s="25">
        <f>VLOOKUP(CONCATENATE($F781," ",$G781),AllocFactorMatrix,(J$4+1),FALSE)*$E782</f>
        <v>0</v>
      </c>
      <c r="K781" s="25">
        <f>VLOOKUP(CONCATENATE($F781," ",$G781),AllocFactorMatrix,(K$4+1),FALSE)*$E782</f>
        <v>0</v>
      </c>
      <c r="L781" s="25">
        <f>VLOOKUP(CONCATENATE($F781," ",$G781),AllocFactorMatrix,(L$4+1),FALSE)*$E782</f>
        <v>0</v>
      </c>
      <c r="M781" s="25">
        <f t="shared" si="367"/>
        <v>0</v>
      </c>
      <c r="N781" s="25">
        <f>VLOOKUP(CONCATENATE($F781," ",$G781),AllocFactorMatrix,(N$4+1),FALSE)*$E782</f>
        <v>0</v>
      </c>
      <c r="O781" s="25">
        <f>VLOOKUP(CONCATENATE($F781," ",$G781),AllocFactorMatrix,(O$4+1),FALSE)*$E782</f>
        <v>0</v>
      </c>
      <c r="P781" s="25">
        <f>VLOOKUP(CONCATENATE($F781," ",$G781),AllocFactorMatrix,(P$4+1),FALSE)*$E782</f>
        <v>0</v>
      </c>
      <c r="Q781" s="25">
        <f>VLOOKUP(CONCATENATE($F781," ",$G781),AllocFactorMatrix,(Q$4+1),FALSE)*$E782</f>
        <v>0</v>
      </c>
      <c r="R781" s="25">
        <f t="shared" si="368"/>
        <v>0</v>
      </c>
      <c r="S781" s="25">
        <f>VLOOKUP(CONCATENATE($F781," ",$G781),AllocFactorMatrix,(S$4+1),FALSE)*$E782</f>
        <v>0</v>
      </c>
      <c r="T781" s="25">
        <f>VLOOKUP(CONCATENATE($F781," ",$G781),AllocFactorMatrix,(T$4+1),FALSE)*$E782</f>
        <v>0</v>
      </c>
      <c r="U781" s="25">
        <f>VLOOKUP(CONCATENATE($F781," ",$G781),AllocFactorMatrix,(U$4+1),FALSE)*$E782</f>
        <v>0</v>
      </c>
      <c r="V781" s="25">
        <f>VLOOKUP(CONCATENATE($F781," ",$G781),AllocFactorMatrix,(V$4+1),FALSE)*$E782</f>
        <v>0</v>
      </c>
      <c r="W781" s="25">
        <f t="shared" si="376"/>
        <v>0</v>
      </c>
      <c r="X781" s="25">
        <f>VLOOKUP(CONCATENATE($F781," ",$G781),AllocFactorMatrix,(X$4+1),FALSE)*$E782</f>
        <v>0</v>
      </c>
      <c r="Y781" s="25">
        <f>VLOOKUP(CONCATENATE($F781," ",$G781),AllocFactorMatrix,(Y$4+1),FALSE)*$E782</f>
        <v>0</v>
      </c>
      <c r="Z781" s="25">
        <f t="shared" si="369"/>
        <v>0</v>
      </c>
      <c r="AA781" s="25">
        <f>VLOOKUP(CONCATENATE($F781," ",$G781),AllocFactorMatrix,(AA$4+1),FALSE)*$E782</f>
        <v>0</v>
      </c>
      <c r="AB781" s="25">
        <f>VLOOKUP(CONCATENATE($F781," ",$G781),AllocFactorMatrix,(AB$4+1),FALSE)*$E782</f>
        <v>0</v>
      </c>
      <c r="AC781" s="25">
        <f>VLOOKUP(CONCATENATE($F781," ",$G781),AllocFactorMatrix,(AC$4+1),FALSE)*$E782</f>
        <v>0</v>
      </c>
    </row>
    <row r="782" spans="4:29" collapsed="1">
      <c r="D782" s="58" t="s">
        <v>1173</v>
      </c>
      <c r="E782" s="22">
        <f>'Sch 5'!U227+'Sch 5'!U229</f>
        <v>979919.82999999169</v>
      </c>
      <c r="F782" s="61" t="s">
        <v>31</v>
      </c>
      <c r="G782" s="20" t="str">
        <f>$G$15</f>
        <v>TOTAL</v>
      </c>
      <c r="H782" s="24">
        <f t="shared" si="375"/>
        <v>979919.82999999158</v>
      </c>
      <c r="I782" s="25">
        <f>VLOOKUP(CONCATENATE($F782," ",$G782),AllocFactorMatrix,(I$4+1),FALSE)*$E782</f>
        <v>356232.6865089974</v>
      </c>
      <c r="J782" s="25">
        <f>VLOOKUP(CONCATENATE($F782," ",$G782),AllocFactorMatrix,(J$4+1),FALSE)*$E782</f>
        <v>114979.85511018589</v>
      </c>
      <c r="K782" s="25">
        <f>VLOOKUP(CONCATENATE($F782," ",$G782),AllocFactorMatrix,(K$4+1),FALSE)*$E782</f>
        <v>1316.3011971602775</v>
      </c>
      <c r="L782" s="25">
        <f>VLOOKUP(CONCATENATE($F782," ",$G782),AllocFactorMatrix,(L$4+1),FALSE)*$E782</f>
        <v>33.361572326038264</v>
      </c>
      <c r="M782" s="25">
        <f t="shared" si="367"/>
        <v>116329.51787967222</v>
      </c>
      <c r="N782" s="25">
        <f>VLOOKUP(CONCATENATE($F782," ",$G782),AllocFactorMatrix,(N$4+1),FALSE)*$E782</f>
        <v>55640.786940952879</v>
      </c>
      <c r="O782" s="25">
        <f>VLOOKUP(CONCATENATE($F782," ",$G782),AllocFactorMatrix,(O$4+1),FALSE)*$E782</f>
        <v>15531.006881020838</v>
      </c>
      <c r="P782" s="25">
        <f>VLOOKUP(CONCATENATE($F782," ",$G782),AllocFactorMatrix,(P$4+1),FALSE)*$E782</f>
        <v>1229.6015896509707</v>
      </c>
      <c r="Q782" s="25">
        <f>VLOOKUP(CONCATENATE($F782," ",$G782),AllocFactorMatrix,(Q$4+1),FALSE)*$E782</f>
        <v>252.06270036969642</v>
      </c>
      <c r="R782" s="25">
        <f t="shared" si="368"/>
        <v>72653.45811199439</v>
      </c>
      <c r="S782" s="25">
        <f>VLOOKUP(CONCATENATE($F782," ",$G782),AllocFactorMatrix,(S$4+1),FALSE)*$E782</f>
        <v>3707.5996004117583</v>
      </c>
      <c r="T782" s="25">
        <f>VLOOKUP(CONCATENATE($F782," ",$G782),AllocFactorMatrix,(T$4+1),FALSE)*$E782</f>
        <v>44308.815676691032</v>
      </c>
      <c r="U782" s="25">
        <f>VLOOKUP(CONCATENATE($F782," ",$G782),AllocFactorMatrix,(U$4+1),FALSE)*$E782</f>
        <v>313242.59450712963</v>
      </c>
      <c r="V782" s="25">
        <f>VLOOKUP(CONCATENATE($F782," ",$G782),AllocFactorMatrix,(V$4+1),FALSE)*$E782</f>
        <v>50200.153757006017</v>
      </c>
      <c r="W782" s="25">
        <f t="shared" si="376"/>
        <v>411459.16354123841</v>
      </c>
      <c r="X782" s="25">
        <f>VLOOKUP(CONCATENATE($F782," ",$G782),AllocFactorMatrix,(X$4+1),FALSE)*$E782</f>
        <v>15092.333368639329</v>
      </c>
      <c r="Y782" s="25">
        <f>VLOOKUP(CONCATENATE($F782," ",$G782),AllocFactorMatrix,(Y$4+1),FALSE)*$E782</f>
        <v>354.72313760232964</v>
      </c>
      <c r="Z782" s="25">
        <f t="shared" si="369"/>
        <v>15447.056506241659</v>
      </c>
      <c r="AA782" s="25">
        <f>VLOOKUP(CONCATENATE($F782," ",$G782),AllocFactorMatrix,(AA$4+1),FALSE)*$E782</f>
        <v>346.5357933156622</v>
      </c>
      <c r="AB782" s="25">
        <f>VLOOKUP(CONCATENATE($F782," ",$G782),AllocFactorMatrix,(AB$4+1),FALSE)*$E782</f>
        <v>5962.8812788062178</v>
      </c>
      <c r="AC782" s="25">
        <f>VLOOKUP(CONCATENATE($F782," ",$G782),AllocFactorMatrix,(AC$4+1),FALSE)*$E782</f>
        <v>1488.5303797256008</v>
      </c>
    </row>
    <row r="783" spans="4:29" hidden="1" outlineLevel="1">
      <c r="F783" s="61" t="str">
        <f>F790</f>
        <v>TDPLANT</v>
      </c>
      <c r="G783" s="20" t="str">
        <f>$G$8</f>
        <v>PRODUCTION</v>
      </c>
      <c r="H783" s="24">
        <f t="shared" si="366"/>
        <v>272.55211524036844</v>
      </c>
      <c r="I783" s="25">
        <f>VLOOKUP(CONCATENATE($F783," ",$G783),AllocFactorMatrix,(I$4+1),FALSE)*$E790</f>
        <v>133.6439992525884</v>
      </c>
      <c r="J783" s="25">
        <f>VLOOKUP(CONCATENATE($F783," ",$G783),AllocFactorMatrix,(J$4+1),FALSE)*$E790</f>
        <v>33.806735220055792</v>
      </c>
      <c r="K783" s="25">
        <f>VLOOKUP(CONCATENATE($F783," ",$G783),AllocFactorMatrix,(K$4+1),FALSE)*$E790</f>
        <v>0.3952521557402785</v>
      </c>
      <c r="L783" s="25">
        <f>VLOOKUP(CONCATENATE($F783," ",$G783),AllocFactorMatrix,(L$4+1),FALSE)*$E790</f>
        <v>9.7372372947822985E-3</v>
      </c>
      <c r="M783" s="25">
        <f t="shared" ref="M783:M790" si="377">SUBTOTAL(9,J783:L783)</f>
        <v>34.211724613090851</v>
      </c>
      <c r="N783" s="25">
        <f>VLOOKUP(CONCATENATE($F783," ",$G783),AllocFactorMatrix,(N$4+1),FALSE)*$E790</f>
        <v>14.145162160845103</v>
      </c>
      <c r="O783" s="25">
        <f>VLOOKUP(CONCATENATE($F783," ",$G783),AllocFactorMatrix,(O$4+1),FALSE)*$E790</f>
        <v>4.028472743142629</v>
      </c>
      <c r="P783" s="25">
        <f>VLOOKUP(CONCATENATE($F783," ",$G783),AllocFactorMatrix,(P$4+1),FALSE)*$E790</f>
        <v>0.31879515311107814</v>
      </c>
      <c r="Q783" s="25">
        <f>VLOOKUP(CONCATENATE($F783," ",$G783),AllocFactorMatrix,(Q$4+1),FALSE)*$E790</f>
        <v>6.7292035779749834E-2</v>
      </c>
      <c r="R783" s="25">
        <f t="shared" ref="R783:R790" si="378">SUBTOTAL(9,N783:Q783)</f>
        <v>18.559722092878562</v>
      </c>
      <c r="S783" s="25">
        <f>VLOOKUP(CONCATENATE($F783," ",$G783),AllocFactorMatrix,(S$4+1),FALSE)*$E790</f>
        <v>0.8497041840381897</v>
      </c>
      <c r="T783" s="25">
        <f>VLOOKUP(CONCATENATE($F783," ",$G783),AllocFactorMatrix,(T$4+1),FALSE)*$E790</f>
        <v>9.2632662641054271</v>
      </c>
      <c r="U783" s="25">
        <f>VLOOKUP(CONCATENATE($F783," ",$G783),AllocFactorMatrix,(U$4+1),FALSE)*$E790</f>
        <v>61.866003091726284</v>
      </c>
      <c r="V783" s="25">
        <f>VLOOKUP(CONCATENATE($F783," ",$G783),AllocFactorMatrix,(V$4+1),FALSE)*$E790</f>
        <v>9.7056068897842742</v>
      </c>
      <c r="W783" s="25">
        <f>SUBTOTAL(9,S783:V783)</f>
        <v>81.684580429654176</v>
      </c>
      <c r="X783" s="25">
        <f>VLOOKUP(CONCATENATE($F783," ",$G783),AllocFactorMatrix,(X$4+1),FALSE)*$E790</f>
        <v>3.8393817000566335</v>
      </c>
      <c r="Y783" s="25">
        <f>VLOOKUP(CONCATENATE($F783," ",$G783),AllocFactorMatrix,(Y$4+1),FALSE)*$E790</f>
        <v>9.2684077859349526E-2</v>
      </c>
      <c r="Z783" s="25">
        <f t="shared" ref="Z783:Z790" si="379">SUBTOTAL(9,X783:Y783)</f>
        <v>3.9320657779159829</v>
      </c>
      <c r="AA783" s="25">
        <f>VLOOKUP(CONCATENATE($F783," ",$G783),AllocFactorMatrix,(AA$4+1),FALSE)*$E790</f>
        <v>6.693885043739832E-2</v>
      </c>
      <c r="AB783" s="25">
        <f>VLOOKUP(CONCATENATE($F783," ",$G783),AllocFactorMatrix,(AB$4+1),FALSE)*$E790</f>
        <v>0.3629558038440408</v>
      </c>
      <c r="AC783" s="25">
        <f>VLOOKUP(CONCATENATE($F783," ",$G783),AllocFactorMatrix,(AC$4+1),FALSE)*$E790</f>
        <v>9.0128419959019365E-2</v>
      </c>
    </row>
    <row r="784" spans="4:29" hidden="1" outlineLevel="1">
      <c r="F784" s="61" t="str">
        <f>F790</f>
        <v>TDPLANT</v>
      </c>
      <c r="G784" s="20" t="str">
        <f>$G$9</f>
        <v>BULKTRAN</v>
      </c>
      <c r="H784" s="24">
        <f t="shared" si="366"/>
        <v>14420.889291955029</v>
      </c>
      <c r="I784" s="25">
        <f>VLOOKUP(CONCATENATE($F784," ",$G784),AllocFactorMatrix,(I$4+1),FALSE)*$E790</f>
        <v>7071.180922797128</v>
      </c>
      <c r="J784" s="25">
        <f>VLOOKUP(CONCATENATE($F784," ",$G784),AllocFactorMatrix,(J$4+1),FALSE)*$E790</f>
        <v>1788.7338188548135</v>
      </c>
      <c r="K784" s="25">
        <f>VLOOKUP(CONCATENATE($F784," ",$G784),AllocFactorMatrix,(K$4+1),FALSE)*$E790</f>
        <v>20.91301905806268</v>
      </c>
      <c r="L784" s="25">
        <f>VLOOKUP(CONCATENATE($F784," ",$G784),AllocFactorMatrix,(L$4+1),FALSE)*$E790</f>
        <v>0.51520282979169929</v>
      </c>
      <c r="M784" s="25">
        <f t="shared" si="377"/>
        <v>1810.1620407426678</v>
      </c>
      <c r="N784" s="25">
        <f>VLOOKUP(CONCATENATE($F784," ",$G784),AllocFactorMatrix,(N$4+1),FALSE)*$E790</f>
        <v>748.4286715529613</v>
      </c>
      <c r="O784" s="25">
        <f>VLOOKUP(CONCATENATE($F784," ",$G784),AllocFactorMatrix,(O$4+1),FALSE)*$E790</f>
        <v>213.14881153383817</v>
      </c>
      <c r="P784" s="25">
        <f>VLOOKUP(CONCATENATE($F784," ",$G784),AllocFactorMatrix,(P$4+1),FALSE)*$E790</f>
        <v>16.867635042099241</v>
      </c>
      <c r="Q784" s="25">
        <f>VLOOKUP(CONCATENATE($F784," ",$G784),AllocFactorMatrix,(Q$4+1),FALSE)*$E790</f>
        <v>3.5604603448196559</v>
      </c>
      <c r="R784" s="25">
        <f t="shared" si="378"/>
        <v>982.00557847371829</v>
      </c>
      <c r="S784" s="25">
        <f>VLOOKUP(CONCATENATE($F784," ",$G784),AllocFactorMatrix,(S$4+1),FALSE)*$E790</f>
        <v>44.958337447203974</v>
      </c>
      <c r="T784" s="25">
        <f>VLOOKUP(CONCATENATE($F784," ",$G784),AllocFactorMatrix,(T$4+1),FALSE)*$E790</f>
        <v>490.12474975200848</v>
      </c>
      <c r="U784" s="25">
        <f>VLOOKUP(CONCATENATE($F784," ",$G784),AllocFactorMatrix,(U$4+1),FALSE)*$E790</f>
        <v>3273.3658321995349</v>
      </c>
      <c r="V784" s="25">
        <f>VLOOKUP(CONCATENATE($F784," ",$G784),AllocFactorMatrix,(V$4+1),FALSE)*$E790</f>
        <v>513.52924685753669</v>
      </c>
      <c r="W784" s="25">
        <f t="shared" ref="W784:W790" si="380">SUBTOTAL(9,S784:V784)</f>
        <v>4321.9781662562837</v>
      </c>
      <c r="X784" s="25">
        <f>VLOOKUP(CONCATENATE($F784," ",$G784),AllocFactorMatrix,(X$4+1),FALSE)*$E790</f>
        <v>203.14389560780114</v>
      </c>
      <c r="Y784" s="25">
        <f>VLOOKUP(CONCATENATE($F784," ",$G784),AllocFactorMatrix,(Y$4+1),FALSE)*$E790</f>
        <v>4.9039679063134791</v>
      </c>
      <c r="Z784" s="25">
        <f t="shared" si="379"/>
        <v>208.04786351411462</v>
      </c>
      <c r="AA784" s="25">
        <f>VLOOKUP(CONCATENATE($F784," ",$G784),AllocFactorMatrix,(AA$4+1),FALSE)*$E790</f>
        <v>3.5417731050706611</v>
      </c>
      <c r="AB784" s="25">
        <f>VLOOKUP(CONCATENATE($F784," ",$G784),AllocFactorMatrix,(AB$4+1),FALSE)*$E790</f>
        <v>19.204200490212205</v>
      </c>
      <c r="AC784" s="25">
        <f>VLOOKUP(CONCATENATE($F784," ",$G784),AllocFactorMatrix,(AC$4+1),FALSE)*$E790</f>
        <v>4.7687465758304297</v>
      </c>
    </row>
    <row r="785" spans="3:29" hidden="1" outlineLevel="1">
      <c r="F785" s="61" t="str">
        <f>F790</f>
        <v>TDPLANT</v>
      </c>
      <c r="G785" s="20" t="str">
        <f>$G$10</f>
        <v>SUBTRAN</v>
      </c>
      <c r="H785" s="24">
        <f t="shared" si="366"/>
        <v>5528.2018736904947</v>
      </c>
      <c r="I785" s="25">
        <f>VLOOKUP(CONCATENATE($F785," ",$G785),AllocFactorMatrix,(I$4+1),FALSE)*$E790</f>
        <v>2625.3530620149218</v>
      </c>
      <c r="J785" s="25">
        <f>VLOOKUP(CONCATENATE($F785," ",$G785),AllocFactorMatrix,(J$4+1),FALSE)*$E790</f>
        <v>672.05164485487558</v>
      </c>
      <c r="K785" s="25">
        <f>VLOOKUP(CONCATENATE($F785," ",$G785),AllocFactorMatrix,(K$4+1),FALSE)*$E790</f>
        <v>7.8315674375984949</v>
      </c>
      <c r="L785" s="25">
        <f>VLOOKUP(CONCATENATE($F785," ",$G785),AllocFactorMatrix,(L$4+1),FALSE)*$E790</f>
        <v>0.25675183130558304</v>
      </c>
      <c r="M785" s="25">
        <f t="shared" si="377"/>
        <v>680.13996412377969</v>
      </c>
      <c r="N785" s="25">
        <f>VLOOKUP(CONCATENATE($F785," ",$G785),AllocFactorMatrix,(N$4+1),FALSE)*$E790</f>
        <v>292.91275842191095</v>
      </c>
      <c r="O785" s="25">
        <f>VLOOKUP(CONCATENATE($F785," ",$G785),AllocFactorMatrix,(O$4+1),FALSE)*$E790</f>
        <v>83.025459989067727</v>
      </c>
      <c r="P785" s="25">
        <f>VLOOKUP(CONCATENATE($F785," ",$G785),AllocFactorMatrix,(P$4+1),FALSE)*$E790</f>
        <v>8.5045404629461228</v>
      </c>
      <c r="Q785" s="25">
        <f>VLOOKUP(CONCATENATE($F785," ",$G785),AllocFactorMatrix,(Q$4+1),FALSE)*$E790</f>
        <v>0</v>
      </c>
      <c r="R785" s="25">
        <f t="shared" si="378"/>
        <v>384.44275887392479</v>
      </c>
      <c r="S785" s="25">
        <f>VLOOKUP(CONCATENATE($F785," ",$G785),AllocFactorMatrix,(S$4+1),FALSE)*$E790</f>
        <v>16.404429977092793</v>
      </c>
      <c r="T785" s="25">
        <f>VLOOKUP(CONCATENATE($F785," ",$G785),AllocFactorMatrix,(T$4+1),FALSE)*$E790</f>
        <v>189.60044217609371</v>
      </c>
      <c r="U785" s="25">
        <f>VLOOKUP(CONCATENATE($F785," ",$G785),AllocFactorMatrix,(U$4+1),FALSE)*$E790</f>
        <v>1544.4369183743122</v>
      </c>
      <c r="V785" s="25">
        <f>VLOOKUP(CONCATENATE($F785," ",$G785),AllocFactorMatrix,(V$4+1),FALSE)*$E790</f>
        <v>0</v>
      </c>
      <c r="W785" s="25">
        <f t="shared" si="380"/>
        <v>1750.4417905274986</v>
      </c>
      <c r="X785" s="25">
        <f>VLOOKUP(CONCATENATE($F785," ",$G785),AllocFactorMatrix,(X$4+1),FALSE)*$E790</f>
        <v>79.494861870199486</v>
      </c>
      <c r="Y785" s="25">
        <f>VLOOKUP(CONCATENATE($F785," ",$G785),AllocFactorMatrix,(Y$4+1),FALSE)*$E790</f>
        <v>1.9019675215864591</v>
      </c>
      <c r="Z785" s="25">
        <f t="shared" si="379"/>
        <v>81.396829391785943</v>
      </c>
      <c r="AA785" s="25">
        <f>VLOOKUP(CONCATENATE($F785," ",$G785),AllocFactorMatrix,(AA$4+1),FALSE)*$E790</f>
        <v>1.305380041696397</v>
      </c>
      <c r="AB785" s="25">
        <f>VLOOKUP(CONCATENATE($F785," ",$G785),AllocFactorMatrix,(AB$4+1),FALSE)*$E790</f>
        <v>4.1005890750706033</v>
      </c>
      <c r="AC785" s="25">
        <f>VLOOKUP(CONCATENATE($F785," ",$G785),AllocFactorMatrix,(AC$4+1),FALSE)*$E790</f>
        <v>1.0214996418171753</v>
      </c>
    </row>
    <row r="786" spans="3:29" hidden="1" outlineLevel="1">
      <c r="F786" s="61" t="str">
        <f>F790</f>
        <v>TDPLANT</v>
      </c>
      <c r="G786" s="20" t="str">
        <f>$G$11</f>
        <v>DISTPRI</v>
      </c>
      <c r="H786" s="24">
        <f t="shared" si="366"/>
        <v>11143.942762551882</v>
      </c>
      <c r="I786" s="25">
        <f>VLOOKUP(CONCATENATE($F786," ",$G786),AllocFactorMatrix,(I$4+1),FALSE)*$E790</f>
        <v>7405.1349675360452</v>
      </c>
      <c r="J786" s="25">
        <f>VLOOKUP(CONCATENATE($F786," ",$G786),AllocFactorMatrix,(J$4+1),FALSE)*$E790</f>
        <v>1864.328824324361</v>
      </c>
      <c r="K786" s="25">
        <f>VLOOKUP(CONCATENATE($F786," ",$G786),AllocFactorMatrix,(K$4+1),FALSE)*$E790</f>
        <v>21.756049250325653</v>
      </c>
      <c r="L786" s="25">
        <f>VLOOKUP(CONCATENATE($F786," ",$G786),AllocFactorMatrix,(L$4+1),FALSE)*$E790</f>
        <v>0</v>
      </c>
      <c r="M786" s="25">
        <f t="shared" si="377"/>
        <v>1886.0848735746868</v>
      </c>
      <c r="N786" s="25">
        <f>VLOOKUP(CONCATENATE($F786," ",$G786),AllocFactorMatrix,(N$4+1),FALSE)*$E790</f>
        <v>803.95023107150746</v>
      </c>
      <c r="O786" s="25">
        <f>VLOOKUP(CONCATENATE($F786," ",$G786),AllocFactorMatrix,(O$4+1),FALSE)*$E790</f>
        <v>228.22410109755447</v>
      </c>
      <c r="P786" s="25">
        <f>VLOOKUP(CONCATENATE($F786," ",$G786),AllocFactorMatrix,(P$4+1),FALSE)*$E790</f>
        <v>0</v>
      </c>
      <c r="Q786" s="25">
        <f>VLOOKUP(CONCATENATE($F786," ",$G786),AllocFactorMatrix,(Q$4+1),FALSE)*$E790</f>
        <v>0</v>
      </c>
      <c r="R786" s="25">
        <f t="shared" si="378"/>
        <v>1032.1743321690619</v>
      </c>
      <c r="S786" s="25">
        <f>VLOOKUP(CONCATENATE($F786," ",$G786),AllocFactorMatrix,(S$4+1),FALSE)*$E790</f>
        <v>45.852235654575956</v>
      </c>
      <c r="T786" s="25">
        <f>VLOOKUP(CONCATENATE($F786," ",$G786),AllocFactorMatrix,(T$4+1),FALSE)*$E790</f>
        <v>530.34524300308635</v>
      </c>
      <c r="U786" s="25">
        <f>VLOOKUP(CONCATENATE($F786," ",$G786),AllocFactorMatrix,(U$4+1),FALSE)*$E790</f>
        <v>0</v>
      </c>
      <c r="V786" s="25">
        <f>VLOOKUP(CONCATENATE($F786," ",$G786),AllocFactorMatrix,(V$4+1),FALSE)*$E790</f>
        <v>0</v>
      </c>
      <c r="W786" s="25">
        <f t="shared" si="380"/>
        <v>576.19747865766226</v>
      </c>
      <c r="X786" s="25">
        <f>VLOOKUP(CONCATENATE($F786," ",$G786),AllocFactorMatrix,(X$4+1),FALSE)*$E790</f>
        <v>218.17854718562296</v>
      </c>
      <c r="Y786" s="25">
        <f>VLOOKUP(CONCATENATE($F786," ",$G786),AllocFactorMatrix,(Y$4+1),FALSE)*$E790</f>
        <v>5.2273776287982168</v>
      </c>
      <c r="Z786" s="25">
        <f t="shared" si="379"/>
        <v>223.40592481442118</v>
      </c>
      <c r="AA786" s="25">
        <f>VLOOKUP(CONCATENATE($F786," ",$G786),AllocFactorMatrix,(AA$4+1),FALSE)*$E790</f>
        <v>3.7537097291199908</v>
      </c>
      <c r="AB786" s="25">
        <f>VLOOKUP(CONCATENATE($F786," ",$G786),AllocFactorMatrix,(AB$4+1),FALSE)*$E790</f>
        <v>13.759916594126008</v>
      </c>
      <c r="AC786" s="25">
        <f>VLOOKUP(CONCATENATE($F786," ",$G786),AllocFactorMatrix,(AC$4+1),FALSE)*$E790</f>
        <v>3.4315594767582533</v>
      </c>
    </row>
    <row r="787" spans="3:29" hidden="1" outlineLevel="1">
      <c r="F787" s="61" t="str">
        <f>F790</f>
        <v>TDPLANT</v>
      </c>
      <c r="G787" s="20" t="str">
        <f>$G$12</f>
        <v>DISTSEC</v>
      </c>
      <c r="H787" s="24">
        <f t="shared" si="366"/>
        <v>4957.2511338289178</v>
      </c>
      <c r="I787" s="25">
        <f>VLOOKUP(CONCATENATE($F787," ",$G787),AllocFactorMatrix,(I$4+1),FALSE)*$E790</f>
        <v>3701.0924315445627</v>
      </c>
      <c r="J787" s="25">
        <f>VLOOKUP(CONCATENATE($F787," ",$G787),AllocFactorMatrix,(J$4+1),FALSE)*$E790</f>
        <v>830.84620664745034</v>
      </c>
      <c r="K787" s="25">
        <f>VLOOKUP(CONCATENATE($F787," ",$G787),AllocFactorMatrix,(K$4+1),FALSE)*$E790</f>
        <v>0</v>
      </c>
      <c r="L787" s="25">
        <f>VLOOKUP(CONCATENATE($F787," ",$G787),AllocFactorMatrix,(L$4+1),FALSE)*$E790</f>
        <v>0</v>
      </c>
      <c r="M787" s="25">
        <f t="shared" si="377"/>
        <v>830.84620664745034</v>
      </c>
      <c r="N787" s="25">
        <f>VLOOKUP(CONCATENATE($F787," ",$G787),AllocFactorMatrix,(N$4+1),FALSE)*$E790</f>
        <v>292.88204670968332</v>
      </c>
      <c r="O787" s="25">
        <f>VLOOKUP(CONCATENATE($F787," ",$G787),AllocFactorMatrix,(O$4+1),FALSE)*$E790</f>
        <v>0</v>
      </c>
      <c r="P787" s="25">
        <f>VLOOKUP(CONCATENATE($F787," ",$G787),AllocFactorMatrix,(P$4+1),FALSE)*$E790</f>
        <v>0</v>
      </c>
      <c r="Q787" s="25">
        <f>VLOOKUP(CONCATENATE($F787," ",$G787),AllocFactorMatrix,(Q$4+1),FALSE)*$E790</f>
        <v>0</v>
      </c>
      <c r="R787" s="25">
        <f t="shared" si="378"/>
        <v>292.88204670968332</v>
      </c>
      <c r="S787" s="25">
        <f>VLOOKUP(CONCATENATE($F787," ",$G787),AllocFactorMatrix,(S$4+1),FALSE)*$E790</f>
        <v>12.96312235646524</v>
      </c>
      <c r="T787" s="25">
        <f>VLOOKUP(CONCATENATE($F787," ",$G787),AllocFactorMatrix,(T$4+1),FALSE)*$E790</f>
        <v>0</v>
      </c>
      <c r="U787" s="25">
        <f>VLOOKUP(CONCATENATE($F787," ",$G787),AllocFactorMatrix,(U$4+1),FALSE)*$E790</f>
        <v>0</v>
      </c>
      <c r="V787" s="25">
        <f>VLOOKUP(CONCATENATE($F787," ",$G787),AllocFactorMatrix,(V$4+1),FALSE)*$E790</f>
        <v>0</v>
      </c>
      <c r="W787" s="25">
        <f t="shared" si="380"/>
        <v>12.96312235646524</v>
      </c>
      <c r="X787" s="25">
        <f>VLOOKUP(CONCATENATE($F787," ",$G787),AllocFactorMatrix,(X$4+1),FALSE)*$E790</f>
        <v>81.513442558012699</v>
      </c>
      <c r="Y787" s="25">
        <f>VLOOKUP(CONCATENATE($F787," ",$G787),AllocFactorMatrix,(Y$4+1),FALSE)*$E790</f>
        <v>0</v>
      </c>
      <c r="Z787" s="25">
        <f t="shared" si="379"/>
        <v>81.513442558012699</v>
      </c>
      <c r="AA787" s="25">
        <f>VLOOKUP(CONCATENATE($F787," ",$G787),AllocFactorMatrix,(AA$4+1),FALSE)*$E790</f>
        <v>1.3291805592586261</v>
      </c>
      <c r="AB787" s="25">
        <f>VLOOKUP(CONCATENATE($F787," ",$G787),AllocFactorMatrix,(AB$4+1),FALSE)*$E790</f>
        <v>29.350329414498898</v>
      </c>
      <c r="AC787" s="25">
        <f>VLOOKUP(CONCATENATE($F787," ",$G787),AllocFactorMatrix,(AC$4+1),FALSE)*$E790</f>
        <v>7.2743740389860667</v>
      </c>
    </row>
    <row r="788" spans="3:29" hidden="1" outlineLevel="1">
      <c r="F788" s="61" t="str">
        <f>F790</f>
        <v>TDPLANT</v>
      </c>
      <c r="G788" s="20" t="str">
        <f>$G$13</f>
        <v>ENERGY</v>
      </c>
      <c r="H788" s="24">
        <f t="shared" si="366"/>
        <v>0</v>
      </c>
      <c r="I788" s="25">
        <f>VLOOKUP(CONCATENATE($F788," ",$G788),AllocFactorMatrix,(I$4+1),FALSE)*$E790</f>
        <v>0</v>
      </c>
      <c r="J788" s="25">
        <f>VLOOKUP(CONCATENATE($F788," ",$G788),AllocFactorMatrix,(J$4+1),FALSE)*$E790</f>
        <v>0</v>
      </c>
      <c r="K788" s="25">
        <f>VLOOKUP(CONCATENATE($F788," ",$G788),AllocFactorMatrix,(K$4+1),FALSE)*$E790</f>
        <v>0</v>
      </c>
      <c r="L788" s="25">
        <f>VLOOKUP(CONCATENATE($F788," ",$G788),AllocFactorMatrix,(L$4+1),FALSE)*$E790</f>
        <v>0</v>
      </c>
      <c r="M788" s="25">
        <f t="shared" si="377"/>
        <v>0</v>
      </c>
      <c r="N788" s="25">
        <f>VLOOKUP(CONCATENATE($F788," ",$G788),AllocFactorMatrix,(N$4+1),FALSE)*$E790</f>
        <v>0</v>
      </c>
      <c r="O788" s="25">
        <f>VLOOKUP(CONCATENATE($F788," ",$G788),AllocFactorMatrix,(O$4+1),FALSE)*$E790</f>
        <v>0</v>
      </c>
      <c r="P788" s="25">
        <f>VLOOKUP(CONCATENATE($F788," ",$G788),AllocFactorMatrix,(P$4+1),FALSE)*$E790</f>
        <v>0</v>
      </c>
      <c r="Q788" s="25">
        <f>VLOOKUP(CONCATENATE($F788," ",$G788),AllocFactorMatrix,(Q$4+1),FALSE)*$E790</f>
        <v>0</v>
      </c>
      <c r="R788" s="25">
        <f t="shared" si="378"/>
        <v>0</v>
      </c>
      <c r="S788" s="25">
        <f>VLOOKUP(CONCATENATE($F788," ",$G788),AllocFactorMatrix,(S$4+1),FALSE)*$E790</f>
        <v>0</v>
      </c>
      <c r="T788" s="25">
        <f>VLOOKUP(CONCATENATE($F788," ",$G788),AllocFactorMatrix,(T$4+1),FALSE)*$E790</f>
        <v>0</v>
      </c>
      <c r="U788" s="25">
        <f>VLOOKUP(CONCATENATE($F788," ",$G788),AllocFactorMatrix,(U$4+1),FALSE)*$E790</f>
        <v>0</v>
      </c>
      <c r="V788" s="25">
        <f>VLOOKUP(CONCATENATE($F788," ",$G788),AllocFactorMatrix,(V$4+1),FALSE)*$E790</f>
        <v>0</v>
      </c>
      <c r="W788" s="25">
        <f t="shared" si="380"/>
        <v>0</v>
      </c>
      <c r="X788" s="25">
        <f>VLOOKUP(CONCATENATE($F788," ",$G788),AllocFactorMatrix,(X$4+1),FALSE)*$E790</f>
        <v>0</v>
      </c>
      <c r="Y788" s="25">
        <f>VLOOKUP(CONCATENATE($F788," ",$G788),AllocFactorMatrix,(Y$4+1),FALSE)*$E790</f>
        <v>0</v>
      </c>
      <c r="Z788" s="25">
        <f t="shared" si="379"/>
        <v>0</v>
      </c>
      <c r="AA788" s="25">
        <f>VLOOKUP(CONCATENATE($F788," ",$G788),AllocFactorMatrix,(AA$4+1),FALSE)*$E790</f>
        <v>0</v>
      </c>
      <c r="AB788" s="25">
        <f>VLOOKUP(CONCATENATE($F788," ",$G788),AllocFactorMatrix,(AB$4+1),FALSE)*$E790</f>
        <v>0</v>
      </c>
      <c r="AC788" s="25">
        <f>VLOOKUP(CONCATENATE($F788," ",$G788),AllocFactorMatrix,(AC$4+1),FALSE)*$E790</f>
        <v>0</v>
      </c>
    </row>
    <row r="789" spans="3:29" hidden="1" outlineLevel="1">
      <c r="F789" s="61" t="str">
        <f>F790</f>
        <v>TDPLANT</v>
      </c>
      <c r="G789" s="20" t="str">
        <f>$G$14</f>
        <v>CUSTOMER</v>
      </c>
      <c r="H789" s="24">
        <f t="shared" si="366"/>
        <v>9930.3928227333035</v>
      </c>
      <c r="I789" s="25">
        <f>VLOOKUP(CONCATENATE($F789," ",$G789),AllocFactorMatrix,(I$4+1),FALSE)*$E790</f>
        <v>7130.6365709358324</v>
      </c>
      <c r="J789" s="25">
        <f>VLOOKUP(CONCATENATE($F789," ",$G789),AllocFactorMatrix,(J$4+1),FALSE)*$E790</f>
        <v>1747.8757275578039</v>
      </c>
      <c r="K789" s="25">
        <f>VLOOKUP(CONCATENATE($F789," ",$G789),AllocFactorMatrix,(K$4+1),FALSE)*$E790</f>
        <v>14.215927452752986</v>
      </c>
      <c r="L789" s="25">
        <f>VLOOKUP(CONCATENATE($F789," ",$G789),AllocFactorMatrix,(L$4+1),FALSE)*$E790</f>
        <v>2.0281059366396121</v>
      </c>
      <c r="M789" s="25">
        <f t="shared" si="377"/>
        <v>1764.1197609471965</v>
      </c>
      <c r="N789" s="25">
        <f>VLOOKUP(CONCATENATE($F789," ",$G789),AllocFactorMatrix,(N$4+1),FALSE)*$E790</f>
        <v>29.224864039800288</v>
      </c>
      <c r="O789" s="25">
        <f>VLOOKUP(CONCATENATE($F789," ",$G789),AllocFactorMatrix,(O$4+1),FALSE)*$E790</f>
        <v>11.910273727627487</v>
      </c>
      <c r="P789" s="25">
        <f>VLOOKUP(CONCATENATE($F789," ",$G789),AllocFactorMatrix,(P$4+1),FALSE)*$E790</f>
        <v>5.8192650126453032</v>
      </c>
      <c r="Q789" s="25">
        <f>VLOOKUP(CONCATENATE($F789," ",$G789),AllocFactorMatrix,(Q$4+1),FALSE)*$E790</f>
        <v>2.4939183601494839</v>
      </c>
      <c r="R789" s="25">
        <f t="shared" si="378"/>
        <v>49.448321140222568</v>
      </c>
      <c r="S789" s="25">
        <f>VLOOKUP(CONCATENATE($F789," ",$G789),AllocFactorMatrix,(S$4+1),FALSE)*$E790</f>
        <v>0.42077638767764791</v>
      </c>
      <c r="T789" s="25">
        <f>VLOOKUP(CONCATENATE($F789," ",$G789),AllocFactorMatrix,(T$4+1),FALSE)*$E790</f>
        <v>7.4176305046377946</v>
      </c>
      <c r="U789" s="25">
        <f>VLOOKUP(CONCATENATE($F789," ",$G789),AllocFactorMatrix,(U$4+1),FALSE)*$E790</f>
        <v>15.089530884744629</v>
      </c>
      <c r="V789" s="25">
        <f>VLOOKUP(CONCATENATE($F789," ",$G789),AllocFactorMatrix,(V$4+1),FALSE)*$E790</f>
        <v>3.7409004475298206</v>
      </c>
      <c r="W789" s="25">
        <f t="shared" si="380"/>
        <v>26.668838224589894</v>
      </c>
      <c r="X789" s="25">
        <f>VLOOKUP(CONCATENATE($F789," ",$G789),AllocFactorMatrix,(X$4+1),FALSE)*$E790</f>
        <v>9.894858694366004</v>
      </c>
      <c r="Y789" s="25">
        <f>VLOOKUP(CONCATENATE($F789," ",$G789),AllocFactorMatrix,(Y$4+1),FALSE)*$E790</f>
        <v>0.15131983953651298</v>
      </c>
      <c r="Z789" s="25">
        <f t="shared" si="379"/>
        <v>10.046178533902516</v>
      </c>
      <c r="AA789" s="25">
        <f>VLOOKUP(CONCATENATE($F789," ",$G789),AllocFactorMatrix,(AA$4+1),FALSE)*$E790</f>
        <v>0.58768496103986911</v>
      </c>
      <c r="AB789" s="25">
        <f>VLOOKUP(CONCATENATE($F789," ",$G789),AllocFactorMatrix,(AB$4+1),FALSE)*$E790</f>
        <v>824.20898970221424</v>
      </c>
      <c r="AC789" s="25">
        <f>VLOOKUP(CONCATENATE($F789," ",$G789),AllocFactorMatrix,(AC$4+1),FALSE)*$E790</f>
        <v>124.6764782883028</v>
      </c>
    </row>
    <row r="790" spans="3:29" collapsed="1">
      <c r="D790" s="58" t="s">
        <v>1173</v>
      </c>
      <c r="E790" s="22">
        <f>'Sch 5'!U230+'Sch 5'!U231</f>
        <v>46253.229999999981</v>
      </c>
      <c r="F790" s="61" t="s">
        <v>204</v>
      </c>
      <c r="G790" s="20" t="str">
        <f>$G$15</f>
        <v>TOTAL</v>
      </c>
      <c r="H790" s="24">
        <f t="shared" si="366"/>
        <v>46253.23000000001</v>
      </c>
      <c r="I790" s="25">
        <f>VLOOKUP(CONCATENATE($F790," ",$G790),AllocFactorMatrix,(I$4+1),FALSE)*$E790</f>
        <v>28067.041954081084</v>
      </c>
      <c r="J790" s="25">
        <f>VLOOKUP(CONCATENATE($F790," ",$G790),AllocFactorMatrix,(J$4+1),FALSE)*$E790</f>
        <v>6937.6429574593603</v>
      </c>
      <c r="K790" s="25">
        <f>VLOOKUP(CONCATENATE($F790," ",$G790),AllocFactorMatrix,(K$4+1),FALSE)*$E790</f>
        <v>65.111815354480086</v>
      </c>
      <c r="L790" s="25">
        <f>VLOOKUP(CONCATENATE($F790," ",$G790),AllocFactorMatrix,(L$4+1),FALSE)*$E790</f>
        <v>2.8097978350316763</v>
      </c>
      <c r="M790" s="25">
        <f t="shared" si="377"/>
        <v>7005.5645706488722</v>
      </c>
      <c r="N790" s="25">
        <f>VLOOKUP(CONCATENATE($F790," ",$G790),AllocFactorMatrix,(N$4+1),FALSE)*$E790</f>
        <v>2181.5437339567079</v>
      </c>
      <c r="O790" s="25">
        <f>VLOOKUP(CONCATENATE($F790," ",$G790),AllocFactorMatrix,(O$4+1),FALSE)*$E790</f>
        <v>540.33711909123042</v>
      </c>
      <c r="P790" s="25">
        <f>VLOOKUP(CONCATENATE($F790," ",$G790),AllocFactorMatrix,(P$4+1),FALSE)*$E790</f>
        <v>31.510235670801748</v>
      </c>
      <c r="Q790" s="25">
        <f>VLOOKUP(CONCATENATE($F790," ",$G790),AllocFactorMatrix,(Q$4+1),FALSE)*$E790</f>
        <v>6.1216707407488897</v>
      </c>
      <c r="R790" s="25">
        <f t="shared" si="378"/>
        <v>2759.5127594594887</v>
      </c>
      <c r="S790" s="25">
        <f>VLOOKUP(CONCATENATE($F790," ",$G790),AllocFactorMatrix,(S$4+1),FALSE)*$E790</f>
        <v>121.44860600705381</v>
      </c>
      <c r="T790" s="25">
        <f>VLOOKUP(CONCATENATE($F790," ",$G790),AllocFactorMatrix,(T$4+1),FALSE)*$E790</f>
        <v>1226.7513316999318</v>
      </c>
      <c r="U790" s="25">
        <f>VLOOKUP(CONCATENATE($F790," ",$G790),AllocFactorMatrix,(U$4+1),FALSE)*$E790</f>
        <v>4894.7582845503184</v>
      </c>
      <c r="V790" s="25">
        <f>VLOOKUP(CONCATENATE($F790," ",$G790),AllocFactorMatrix,(V$4+1),FALSE)*$E790</f>
        <v>526.97575419485077</v>
      </c>
      <c r="W790" s="25">
        <f t="shared" si="380"/>
        <v>6769.9339764521555</v>
      </c>
      <c r="X790" s="25">
        <f>VLOOKUP(CONCATENATE($F790," ",$G790),AllocFactorMatrix,(X$4+1),FALSE)*$E790</f>
        <v>596.06498761605883</v>
      </c>
      <c r="Y790" s="25">
        <f>VLOOKUP(CONCATENATE($F790," ",$G790),AllocFactorMatrix,(Y$4+1),FALSE)*$E790</f>
        <v>12.277316974094019</v>
      </c>
      <c r="Z790" s="25">
        <f t="shared" si="379"/>
        <v>608.34230459015282</v>
      </c>
      <c r="AA790" s="25">
        <f>VLOOKUP(CONCATENATE($F790," ",$G790),AllocFactorMatrix,(AA$4+1),FALSE)*$E790</f>
        <v>10.584667246622944</v>
      </c>
      <c r="AB790" s="25">
        <f>VLOOKUP(CONCATENATE($F790," ",$G790),AllocFactorMatrix,(AB$4+1),FALSE)*$E790</f>
        <v>890.98698107996609</v>
      </c>
      <c r="AC790" s="25">
        <f>VLOOKUP(CONCATENATE($F790," ",$G790),AllocFactorMatrix,(AC$4+1),FALSE)*$E790</f>
        <v>141.26278644165376</v>
      </c>
    </row>
    <row r="791" spans="3:29" hidden="1" outlineLevel="1">
      <c r="F791" s="61"/>
      <c r="G791" s="20" t="str">
        <f>$G$8</f>
        <v>PRODUCTION</v>
      </c>
      <c r="H791" s="22">
        <f>H759+H767+H775+H783</f>
        <v>183966.93411524151</v>
      </c>
      <c r="I791" s="22">
        <f t="shared" ref="I791:AC797" si="381">I759+I767+I775+I783</f>
        <v>90206.883126610221</v>
      </c>
      <c r="J791" s="22">
        <f t="shared" si="381"/>
        <v>22818.83384172048</v>
      </c>
      <c r="K791" s="22">
        <f t="shared" si="381"/>
        <v>266.78687571311571</v>
      </c>
      <c r="L791" s="22">
        <f t="shared" si="381"/>
        <v>6.5724299747000048</v>
      </c>
      <c r="M791" s="22">
        <f t="shared" si="381"/>
        <v>23092.193147408296</v>
      </c>
      <c r="N791" s="22">
        <f t="shared" si="381"/>
        <v>9547.6863681598516</v>
      </c>
      <c r="O791" s="22">
        <f t="shared" si="381"/>
        <v>2719.1342069356983</v>
      </c>
      <c r="P791" s="22">
        <f t="shared" si="381"/>
        <v>215.18001016767585</v>
      </c>
      <c r="Q791" s="22">
        <f t="shared" si="381"/>
        <v>45.420706061503161</v>
      </c>
      <c r="R791" s="22">
        <f t="shared" si="381"/>
        <v>12527.42129132473</v>
      </c>
      <c r="S791" s="22">
        <f t="shared" si="381"/>
        <v>573.53241784434351</v>
      </c>
      <c r="T791" s="22">
        <f t="shared" si="381"/>
        <v>6252.5095172998981</v>
      </c>
      <c r="U791" s="22">
        <f t="shared" si="381"/>
        <v>41758.248343483123</v>
      </c>
      <c r="V791" s="22">
        <f t="shared" si="381"/>
        <v>6551.0801178949014</v>
      </c>
      <c r="W791" s="22">
        <f t="shared" si="381"/>
        <v>55135.370396522267</v>
      </c>
      <c r="X791" s="22">
        <f t="shared" si="381"/>
        <v>2591.5017376939722</v>
      </c>
      <c r="Y791" s="22">
        <f t="shared" si="381"/>
        <v>62.5597993618412</v>
      </c>
      <c r="Z791" s="22">
        <f t="shared" si="381"/>
        <v>2654.0615370558135</v>
      </c>
      <c r="AA791" s="22">
        <f t="shared" si="381"/>
        <v>45.182313398325519</v>
      </c>
      <c r="AB791" s="22">
        <f t="shared" si="381"/>
        <v>244.98751878566017</v>
      </c>
      <c r="AC791" s="22">
        <f t="shared" si="381"/>
        <v>60.834784136197108</v>
      </c>
    </row>
    <row r="792" spans="3:29" hidden="1" outlineLevel="1">
      <c r="F792" s="61"/>
      <c r="G792" s="20" t="str">
        <f>$G$9</f>
        <v>BULKTRAN</v>
      </c>
      <c r="H792" s="22">
        <f t="shared" ref="H792:W797" si="382">H760+H768+H776+H784</f>
        <v>14420.889291955029</v>
      </c>
      <c r="I792" s="22">
        <f t="shared" si="382"/>
        <v>7071.180922797128</v>
      </c>
      <c r="J792" s="22">
        <f t="shared" si="382"/>
        <v>1788.7338188548135</v>
      </c>
      <c r="K792" s="22">
        <f t="shared" si="382"/>
        <v>20.91301905806268</v>
      </c>
      <c r="L792" s="22">
        <f t="shared" si="382"/>
        <v>0.51520282979169929</v>
      </c>
      <c r="M792" s="22">
        <f t="shared" si="382"/>
        <v>1810.1620407426678</v>
      </c>
      <c r="N792" s="22">
        <f t="shared" si="382"/>
        <v>748.4286715529613</v>
      </c>
      <c r="O792" s="22">
        <f t="shared" si="382"/>
        <v>213.14881153383817</v>
      </c>
      <c r="P792" s="22">
        <f t="shared" si="382"/>
        <v>16.867635042099241</v>
      </c>
      <c r="Q792" s="22">
        <f t="shared" si="382"/>
        <v>3.5604603448196559</v>
      </c>
      <c r="R792" s="22">
        <f t="shared" si="382"/>
        <v>982.00557847371829</v>
      </c>
      <c r="S792" s="22">
        <f t="shared" si="382"/>
        <v>44.958337447203974</v>
      </c>
      <c r="T792" s="22">
        <f t="shared" si="382"/>
        <v>490.12474975200848</v>
      </c>
      <c r="U792" s="22">
        <f t="shared" si="382"/>
        <v>3273.3658321995349</v>
      </c>
      <c r="V792" s="22">
        <f t="shared" si="382"/>
        <v>513.52924685753669</v>
      </c>
      <c r="W792" s="22">
        <f t="shared" si="382"/>
        <v>4321.9781662562837</v>
      </c>
      <c r="X792" s="22">
        <f t="shared" si="381"/>
        <v>203.14389560780114</v>
      </c>
      <c r="Y792" s="22">
        <f t="shared" si="381"/>
        <v>4.9039679063134791</v>
      </c>
      <c r="Z792" s="22">
        <f t="shared" si="381"/>
        <v>208.04786351411462</v>
      </c>
      <c r="AA792" s="22">
        <f t="shared" si="381"/>
        <v>3.5417731050706611</v>
      </c>
      <c r="AB792" s="22">
        <f t="shared" si="381"/>
        <v>19.204200490212205</v>
      </c>
      <c r="AC792" s="22">
        <f t="shared" si="381"/>
        <v>4.7687465758304297</v>
      </c>
    </row>
    <row r="793" spans="3:29" hidden="1" outlineLevel="1">
      <c r="F793" s="61"/>
      <c r="G793" s="20" t="str">
        <f>$G$10</f>
        <v>SUBTRAN</v>
      </c>
      <c r="H793" s="22">
        <f t="shared" si="382"/>
        <v>5528.2018736904947</v>
      </c>
      <c r="I793" s="22">
        <f t="shared" si="381"/>
        <v>2625.3530620149218</v>
      </c>
      <c r="J793" s="22">
        <f t="shared" si="381"/>
        <v>672.05164485487558</v>
      </c>
      <c r="K793" s="22">
        <f t="shared" si="381"/>
        <v>7.8315674375984949</v>
      </c>
      <c r="L793" s="22">
        <f t="shared" si="381"/>
        <v>0.25675183130558304</v>
      </c>
      <c r="M793" s="22">
        <f t="shared" si="381"/>
        <v>680.13996412377969</v>
      </c>
      <c r="N793" s="22">
        <f t="shared" si="381"/>
        <v>292.91275842191095</v>
      </c>
      <c r="O793" s="22">
        <f t="shared" si="381"/>
        <v>83.025459989067727</v>
      </c>
      <c r="P793" s="22">
        <f t="shared" si="381"/>
        <v>8.5045404629461228</v>
      </c>
      <c r="Q793" s="22">
        <f t="shared" si="381"/>
        <v>0</v>
      </c>
      <c r="R793" s="22">
        <f t="shared" si="381"/>
        <v>384.44275887392479</v>
      </c>
      <c r="S793" s="22">
        <f t="shared" si="381"/>
        <v>16.404429977092793</v>
      </c>
      <c r="T793" s="22">
        <f t="shared" si="381"/>
        <v>189.60044217609371</v>
      </c>
      <c r="U793" s="22">
        <f t="shared" si="381"/>
        <v>1544.4369183743122</v>
      </c>
      <c r="V793" s="22">
        <f t="shared" si="381"/>
        <v>0</v>
      </c>
      <c r="W793" s="22">
        <f t="shared" si="381"/>
        <v>1750.4417905274986</v>
      </c>
      <c r="X793" s="22">
        <f t="shared" si="381"/>
        <v>79.494861870199486</v>
      </c>
      <c r="Y793" s="22">
        <f t="shared" si="381"/>
        <v>1.9019675215864591</v>
      </c>
      <c r="Z793" s="22">
        <f t="shared" si="381"/>
        <v>81.396829391785943</v>
      </c>
      <c r="AA793" s="22">
        <f t="shared" si="381"/>
        <v>1.305380041696397</v>
      </c>
      <c r="AB793" s="22">
        <f t="shared" si="381"/>
        <v>4.1005890750706033</v>
      </c>
      <c r="AC793" s="22">
        <f t="shared" si="381"/>
        <v>1.0214996418171753</v>
      </c>
    </row>
    <row r="794" spans="3:29" hidden="1" outlineLevel="1">
      <c r="F794" s="61"/>
      <c r="G794" s="20" t="str">
        <f>$G$11</f>
        <v>DISTPRI</v>
      </c>
      <c r="H794" s="22">
        <f t="shared" si="382"/>
        <v>11143.942762551882</v>
      </c>
      <c r="I794" s="22">
        <f t="shared" si="381"/>
        <v>7405.1349675360452</v>
      </c>
      <c r="J794" s="22">
        <f t="shared" si="381"/>
        <v>1864.328824324361</v>
      </c>
      <c r="K794" s="22">
        <f t="shared" si="381"/>
        <v>21.756049250325653</v>
      </c>
      <c r="L794" s="22">
        <f t="shared" si="381"/>
        <v>0</v>
      </c>
      <c r="M794" s="22">
        <f t="shared" si="381"/>
        <v>1886.0848735746868</v>
      </c>
      <c r="N794" s="22">
        <f t="shared" si="381"/>
        <v>803.95023107150746</v>
      </c>
      <c r="O794" s="22">
        <f t="shared" si="381"/>
        <v>228.22410109755447</v>
      </c>
      <c r="P794" s="22">
        <f t="shared" si="381"/>
        <v>0</v>
      </c>
      <c r="Q794" s="22">
        <f t="shared" si="381"/>
        <v>0</v>
      </c>
      <c r="R794" s="22">
        <f t="shared" si="381"/>
        <v>1032.1743321690619</v>
      </c>
      <c r="S794" s="22">
        <f t="shared" si="381"/>
        <v>45.852235654575956</v>
      </c>
      <c r="T794" s="22">
        <f t="shared" si="381"/>
        <v>530.34524300308635</v>
      </c>
      <c r="U794" s="22">
        <f t="shared" si="381"/>
        <v>0</v>
      </c>
      <c r="V794" s="22">
        <f t="shared" si="381"/>
        <v>0</v>
      </c>
      <c r="W794" s="22">
        <f t="shared" si="381"/>
        <v>576.19747865766226</v>
      </c>
      <c r="X794" s="22">
        <f t="shared" si="381"/>
        <v>218.17854718562296</v>
      </c>
      <c r="Y794" s="22">
        <f t="shared" si="381"/>
        <v>5.2273776287982168</v>
      </c>
      <c r="Z794" s="22">
        <f t="shared" si="381"/>
        <v>223.40592481442118</v>
      </c>
      <c r="AA794" s="22">
        <f t="shared" si="381"/>
        <v>3.7537097291199908</v>
      </c>
      <c r="AB794" s="22">
        <f t="shared" si="381"/>
        <v>13.759916594126008</v>
      </c>
      <c r="AC794" s="22">
        <f t="shared" si="381"/>
        <v>3.4315594767582533</v>
      </c>
    </row>
    <row r="795" spans="3:29" hidden="1" outlineLevel="1">
      <c r="F795" s="61"/>
      <c r="G795" s="20" t="str">
        <f>$G$12</f>
        <v>DISTSEC</v>
      </c>
      <c r="H795" s="22">
        <f t="shared" si="382"/>
        <v>4957.2511338289178</v>
      </c>
      <c r="I795" s="22">
        <f t="shared" si="381"/>
        <v>3701.0924315445627</v>
      </c>
      <c r="J795" s="22">
        <f t="shared" si="381"/>
        <v>830.84620664745034</v>
      </c>
      <c r="K795" s="22">
        <f t="shared" si="381"/>
        <v>0</v>
      </c>
      <c r="L795" s="22">
        <f t="shared" si="381"/>
        <v>0</v>
      </c>
      <c r="M795" s="22">
        <f t="shared" si="381"/>
        <v>830.84620664745034</v>
      </c>
      <c r="N795" s="22">
        <f t="shared" si="381"/>
        <v>292.88204670968332</v>
      </c>
      <c r="O795" s="22">
        <f t="shared" si="381"/>
        <v>0</v>
      </c>
      <c r="P795" s="22">
        <f t="shared" si="381"/>
        <v>0</v>
      </c>
      <c r="Q795" s="22">
        <f t="shared" si="381"/>
        <v>0</v>
      </c>
      <c r="R795" s="22">
        <f t="shared" si="381"/>
        <v>292.88204670968332</v>
      </c>
      <c r="S795" s="22">
        <f t="shared" si="381"/>
        <v>12.96312235646524</v>
      </c>
      <c r="T795" s="22">
        <f t="shared" si="381"/>
        <v>0</v>
      </c>
      <c r="U795" s="22">
        <f t="shared" si="381"/>
        <v>0</v>
      </c>
      <c r="V795" s="22">
        <f t="shared" si="381"/>
        <v>0</v>
      </c>
      <c r="W795" s="22">
        <f t="shared" si="381"/>
        <v>12.96312235646524</v>
      </c>
      <c r="X795" s="22">
        <f t="shared" si="381"/>
        <v>81.513442558012699</v>
      </c>
      <c r="Y795" s="22">
        <f t="shared" si="381"/>
        <v>0</v>
      </c>
      <c r="Z795" s="22">
        <f t="shared" si="381"/>
        <v>81.513442558012699</v>
      </c>
      <c r="AA795" s="22">
        <f t="shared" si="381"/>
        <v>1.3291805592586261</v>
      </c>
      <c r="AB795" s="22">
        <f t="shared" si="381"/>
        <v>29.350329414498898</v>
      </c>
      <c r="AC795" s="22">
        <f t="shared" si="381"/>
        <v>7.2743740389860667</v>
      </c>
    </row>
    <row r="796" spans="3:29" hidden="1" outlineLevel="1">
      <c r="F796" s="61"/>
      <c r="G796" s="20" t="str">
        <f>$G$13</f>
        <v>ENERGY</v>
      </c>
      <c r="H796" s="22">
        <f t="shared" si="382"/>
        <v>-45140.170000008191</v>
      </c>
      <c r="I796" s="22">
        <f t="shared" si="381"/>
        <v>-16409.917971122137</v>
      </c>
      <c r="J796" s="22">
        <f t="shared" si="381"/>
        <v>-5296.5661550600053</v>
      </c>
      <c r="K796" s="22">
        <f t="shared" si="381"/>
        <v>-60.635633642631774</v>
      </c>
      <c r="L796" s="22">
        <f t="shared" si="381"/>
        <v>-1.5368063796249061</v>
      </c>
      <c r="M796" s="22">
        <f t="shared" si="381"/>
        <v>-5358.73859508225</v>
      </c>
      <c r="N796" s="22">
        <f t="shared" si="381"/>
        <v>-2563.1021074947275</v>
      </c>
      <c r="O796" s="22">
        <f t="shared" si="381"/>
        <v>-715.43841589631484</v>
      </c>
      <c r="P796" s="22">
        <f t="shared" si="381"/>
        <v>-56.641801798342613</v>
      </c>
      <c r="Q796" s="22">
        <f t="shared" si="381"/>
        <v>-11.611310228663683</v>
      </c>
      <c r="R796" s="22">
        <f t="shared" si="381"/>
        <v>-3346.793635418042</v>
      </c>
      <c r="S796" s="22">
        <f t="shared" si="381"/>
        <v>-170.79119243311061</v>
      </c>
      <c r="T796" s="22">
        <f t="shared" si="381"/>
        <v>-2041.0929658856694</v>
      </c>
      <c r="U796" s="22">
        <f t="shared" si="381"/>
        <v>-14429.572230715654</v>
      </c>
      <c r="V796" s="22">
        <f t="shared" si="381"/>
        <v>-2312.4784347081004</v>
      </c>
      <c r="W796" s="22">
        <f t="shared" si="381"/>
        <v>-18953.934823742602</v>
      </c>
      <c r="X796" s="22">
        <f t="shared" si="381"/>
        <v>-695.23084756554454</v>
      </c>
      <c r="Y796" s="22">
        <f t="shared" si="381"/>
        <v>-16.340380349590077</v>
      </c>
      <c r="Z796" s="22">
        <f t="shared" si="381"/>
        <v>-711.57122791513393</v>
      </c>
      <c r="AA796" s="22">
        <f t="shared" si="381"/>
        <v>-15.963228972881268</v>
      </c>
      <c r="AB796" s="22">
        <f t="shared" si="381"/>
        <v>-274.68111816369856</v>
      </c>
      <c r="AC796" s="22">
        <f t="shared" si="381"/>
        <v>-68.569399591588081</v>
      </c>
    </row>
    <row r="797" spans="3:29" hidden="1" outlineLevel="1">
      <c r="F797" s="61"/>
      <c r="G797" s="20" t="str">
        <f>$G$14</f>
        <v>CUSTOMER</v>
      </c>
      <c r="H797" s="22">
        <f t="shared" si="382"/>
        <v>9930.3928227333035</v>
      </c>
      <c r="I797" s="22">
        <f t="shared" si="381"/>
        <v>7130.6365709358324</v>
      </c>
      <c r="J797" s="22">
        <f t="shared" si="381"/>
        <v>1747.8757275578039</v>
      </c>
      <c r="K797" s="22">
        <f t="shared" si="381"/>
        <v>14.215927452752986</v>
      </c>
      <c r="L797" s="22">
        <f t="shared" si="381"/>
        <v>2.0281059366396121</v>
      </c>
      <c r="M797" s="22">
        <f t="shared" si="381"/>
        <v>1764.1197609471965</v>
      </c>
      <c r="N797" s="22">
        <f t="shared" si="381"/>
        <v>29.224864039800288</v>
      </c>
      <c r="O797" s="22">
        <f t="shared" si="381"/>
        <v>11.910273727627487</v>
      </c>
      <c r="P797" s="22">
        <f t="shared" si="381"/>
        <v>5.8192650126453032</v>
      </c>
      <c r="Q797" s="22">
        <f t="shared" si="381"/>
        <v>2.4939183601494839</v>
      </c>
      <c r="R797" s="22">
        <f t="shared" si="381"/>
        <v>49.448321140222568</v>
      </c>
      <c r="S797" s="22">
        <f t="shared" si="381"/>
        <v>0.42077638767764791</v>
      </c>
      <c r="T797" s="22">
        <f t="shared" si="381"/>
        <v>7.4176305046377946</v>
      </c>
      <c r="U797" s="22">
        <f t="shared" si="381"/>
        <v>15.089530884744629</v>
      </c>
      <c r="V797" s="22">
        <f t="shared" si="381"/>
        <v>3.7409004475298206</v>
      </c>
      <c r="W797" s="22">
        <f t="shared" si="381"/>
        <v>26.668838224589894</v>
      </c>
      <c r="X797" s="22">
        <f t="shared" si="381"/>
        <v>9.894858694366004</v>
      </c>
      <c r="Y797" s="22">
        <f t="shared" si="381"/>
        <v>0.15131983953651298</v>
      </c>
      <c r="Z797" s="22">
        <f t="shared" si="381"/>
        <v>10.046178533902516</v>
      </c>
      <c r="AA797" s="22">
        <f t="shared" si="381"/>
        <v>0.58768496103986911</v>
      </c>
      <c r="AB797" s="22">
        <f t="shared" si="381"/>
        <v>824.20898970221424</v>
      </c>
      <c r="AC797" s="22">
        <f t="shared" si="381"/>
        <v>124.6764782883028</v>
      </c>
    </row>
    <row r="798" spans="3:29" collapsed="1">
      <c r="D798" s="20" t="s">
        <v>322</v>
      </c>
      <c r="E798" s="60">
        <f>E790+E766+E774+E782</f>
        <v>184807.44199999282</v>
      </c>
      <c r="F798" s="61"/>
      <c r="G798" s="20" t="str">
        <f>$G$15</f>
        <v>TOTAL</v>
      </c>
      <c r="H798" s="22">
        <f>H766+H774+H782+H790</f>
        <v>184807.44199999297</v>
      </c>
      <c r="I798" s="22">
        <f t="shared" ref="I798:AC798" si="383">I766+I774+I782+I790</f>
        <v>101730.36311031655</v>
      </c>
      <c r="J798" s="22">
        <f t="shared" si="383"/>
        <v>24426.103908899775</v>
      </c>
      <c r="K798" s="22">
        <f t="shared" si="383"/>
        <v>270.86780526922371</v>
      </c>
      <c r="L798" s="22">
        <f t="shared" si="383"/>
        <v>7.8356841928119918</v>
      </c>
      <c r="M798" s="22">
        <f t="shared" si="383"/>
        <v>24704.807398361823</v>
      </c>
      <c r="N798" s="22">
        <f t="shared" si="383"/>
        <v>9151.9828324609844</v>
      </c>
      <c r="O798" s="22">
        <f t="shared" si="383"/>
        <v>2540.0044373874707</v>
      </c>
      <c r="P798" s="22">
        <f t="shared" si="383"/>
        <v>189.72964888702393</v>
      </c>
      <c r="Q798" s="22">
        <f t="shared" si="383"/>
        <v>39.863774537808602</v>
      </c>
      <c r="R798" s="22">
        <f t="shared" si="383"/>
        <v>11921.580693273296</v>
      </c>
      <c r="S798" s="22">
        <f t="shared" si="383"/>
        <v>523.34012723424837</v>
      </c>
      <c r="T798" s="22">
        <f t="shared" si="383"/>
        <v>5428.9046168500572</v>
      </c>
      <c r="U798" s="22">
        <f t="shared" si="383"/>
        <v>32161.568394226066</v>
      </c>
      <c r="V798" s="22">
        <f t="shared" si="383"/>
        <v>4755.8718304918675</v>
      </c>
      <c r="W798" s="22">
        <f t="shared" si="383"/>
        <v>42869.684968802147</v>
      </c>
      <c r="X798" s="22">
        <f t="shared" si="383"/>
        <v>2488.4964960444304</v>
      </c>
      <c r="Y798" s="22">
        <f t="shared" si="383"/>
        <v>58.404051908485798</v>
      </c>
      <c r="Z798" s="22">
        <f t="shared" si="383"/>
        <v>2546.9005479529169</v>
      </c>
      <c r="AA798" s="22">
        <f t="shared" si="383"/>
        <v>39.736812821629783</v>
      </c>
      <c r="AB798" s="22">
        <f t="shared" si="383"/>
        <v>860.9304258980834</v>
      </c>
      <c r="AC798" s="22">
        <f t="shared" si="383"/>
        <v>133.43804256630386</v>
      </c>
    </row>
    <row r="799" spans="3:29">
      <c r="E799" s="22"/>
      <c r="F799" s="61"/>
      <c r="H799" s="24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</row>
    <row r="800" spans="3:29">
      <c r="C800" s="20" t="s">
        <v>197</v>
      </c>
      <c r="E800" s="22"/>
      <c r="F800" s="61"/>
      <c r="H800" s="24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</row>
    <row r="801" spans="3:29" hidden="1" outlineLevel="1">
      <c r="F801" s="61" t="str">
        <f>F808</f>
        <v>RB_GUP_EPIS</v>
      </c>
      <c r="G801" s="20" t="str">
        <f>$G$8</f>
        <v>PRODUCTION</v>
      </c>
      <c r="H801" s="24">
        <f t="shared" ref="H801:H807" ca="1" si="384">SUBTOTAL(9,I801:AC801)</f>
        <v>310726.78926463838</v>
      </c>
      <c r="I801" s="25">
        <f ca="1">VLOOKUP(CONCATENATE($F801," ",$G801),AllocFactorMatrix,(I$4+1),FALSE)*$E808</f>
        <v>152362.6802735299</v>
      </c>
      <c r="J801" s="25">
        <f ca="1">VLOOKUP(CONCATENATE($F801," ",$G801),AllocFactorMatrix,(J$4+1),FALSE)*$E808</f>
        <v>38541.833664301106</v>
      </c>
      <c r="K801" s="25">
        <f ca="1">VLOOKUP(CONCATENATE($F801," ",$G801),AllocFactorMatrix,(K$4+1),FALSE)*$E808</f>
        <v>450.61265877459971</v>
      </c>
      <c r="L801" s="25">
        <f ca="1">VLOOKUP(CONCATENATE($F801," ",$G801),AllocFactorMatrix,(L$4+1),FALSE)*$E808</f>
        <v>11.101071361149588</v>
      </c>
      <c r="M801" s="25">
        <f t="shared" ref="M801:M808" ca="1" si="385">SUBTOTAL(9,J801:L801)</f>
        <v>39003.54739443685</v>
      </c>
      <c r="N801" s="25">
        <f ca="1">VLOOKUP(CONCATENATE($F801," ",$G801),AllocFactorMatrix,(N$4+1),FALSE)*$E808</f>
        <v>16126.386757229087</v>
      </c>
      <c r="O801" s="25">
        <f ca="1">VLOOKUP(CONCATENATE($F801," ",$G801),AllocFactorMatrix,(O$4+1),FALSE)*$E808</f>
        <v>4592.7157821280371</v>
      </c>
      <c r="P801" s="25">
        <f ca="1">VLOOKUP(CONCATENATE($F801," ",$G801),AllocFactorMatrix,(P$4+1),FALSE)*$E808</f>
        <v>363.44680088787038</v>
      </c>
      <c r="Q801" s="25">
        <f ca="1">VLOOKUP(CONCATENATE($F801," ",$G801),AllocFactorMatrix,(Q$4+1),FALSE)*$E808</f>
        <v>76.717211321153897</v>
      </c>
      <c r="R801" s="25">
        <f t="shared" ref="R801:R808" ca="1" si="386">SUBTOTAL(9,N801:Q801)</f>
        <v>21159.26655156615</v>
      </c>
      <c r="S801" s="25">
        <f ca="1">VLOOKUP(CONCATENATE($F801," ",$G801),AllocFactorMatrix,(S$4+1),FALSE)*$E808</f>
        <v>968.71694684177021</v>
      </c>
      <c r="T801" s="25">
        <f ca="1">VLOOKUP(CONCATENATE($F801," ",$G801),AllocFactorMatrix,(T$4+1),FALSE)*$E808</f>
        <v>10560.714165841122</v>
      </c>
      <c r="U801" s="25">
        <f ca="1">VLOOKUP(CONCATENATE($F801," ",$G801),AllocFactorMatrix,(U$4+1),FALSE)*$E808</f>
        <v>70531.188093604869</v>
      </c>
      <c r="V801" s="25">
        <f ca="1">VLOOKUP(CONCATENATE($F801," ",$G801),AllocFactorMatrix,(V$4+1),FALSE)*$E808</f>
        <v>11065.010682700964</v>
      </c>
      <c r="W801" s="25">
        <f ca="1">SUBTOTAL(9,S801:V801)</f>
        <v>93125.629888988726</v>
      </c>
      <c r="X801" s="25">
        <f ca="1">VLOOKUP(CONCATENATE($F801," ",$G801),AllocFactorMatrix,(X$4+1),FALSE)*$E808</f>
        <v>4377.1399365874695</v>
      </c>
      <c r="Y801" s="25">
        <f ca="1">VLOOKUP(CONCATENATE($F801," ",$G801),AllocFactorMatrix,(Y$4+1),FALSE)*$E808</f>
        <v>105.66575828549604</v>
      </c>
      <c r="Z801" s="25">
        <f t="shared" ref="Z801:Z808" ca="1" si="387">SUBTOTAL(9,X801:Y801)</f>
        <v>4482.8056948729654</v>
      </c>
      <c r="AA801" s="25">
        <f ca="1">VLOOKUP(CONCATENATE($F801," ",$G801),AllocFactorMatrix,(AA$4+1),FALSE)*$E808</f>
        <v>76.314557511817497</v>
      </c>
      <c r="AB801" s="25">
        <f ca="1">VLOOKUP(CONCATENATE($F801," ",$G801),AllocFactorMatrix,(AB$4+1),FALSE)*$E808</f>
        <v>413.79275840131345</v>
      </c>
      <c r="AC801" s="25">
        <f ca="1">VLOOKUP(CONCATENATE($F801," ",$G801),AllocFactorMatrix,(AC$4+1),FALSE)*$E808</f>
        <v>102.75214533067434</v>
      </c>
    </row>
    <row r="802" spans="3:29" hidden="1" outlineLevel="1">
      <c r="F802" s="61" t="str">
        <f>F808</f>
        <v>RB_GUP_EPIS</v>
      </c>
      <c r="G802" s="20" t="str">
        <f>$G$9</f>
        <v>BULKTRAN</v>
      </c>
      <c r="H802" s="24">
        <f t="shared" ca="1" si="384"/>
        <v>329076.84719059477</v>
      </c>
      <c r="I802" s="25">
        <f ca="1">VLOOKUP(CONCATENATE($F802," ",$G802),AllocFactorMatrix,(I$4+1),FALSE)*$E808</f>
        <v>161360.50120615662</v>
      </c>
      <c r="J802" s="25">
        <f ca="1">VLOOKUP(CONCATENATE($F802," ",$G802),AllocFactorMatrix,(J$4+1),FALSE)*$E808</f>
        <v>40817.932490495841</v>
      </c>
      <c r="K802" s="25">
        <f ca="1">VLOOKUP(CONCATENATE($F802," ",$G802),AllocFactorMatrix,(K$4+1),FALSE)*$E808</f>
        <v>477.22371606467732</v>
      </c>
      <c r="L802" s="25">
        <f ca="1">VLOOKUP(CONCATENATE($F802," ",$G802),AllocFactorMatrix,(L$4+1),FALSE)*$E808</f>
        <v>11.756648252345089</v>
      </c>
      <c r="M802" s="25">
        <f t="shared" ca="1" si="385"/>
        <v>41306.912854812865</v>
      </c>
      <c r="N802" s="25">
        <f ca="1">VLOOKUP(CONCATENATE($F802," ",$G802),AllocFactorMatrix,(N$4+1),FALSE)*$E808</f>
        <v>17078.735062413365</v>
      </c>
      <c r="O802" s="25">
        <f ca="1">VLOOKUP(CONCATENATE($F802," ",$G802),AllocFactorMatrix,(O$4+1),FALSE)*$E808</f>
        <v>4863.9399042545892</v>
      </c>
      <c r="P802" s="25">
        <f ca="1">VLOOKUP(CONCATENATE($F802," ",$G802),AllocFactorMatrix,(P$4+1),FALSE)*$E808</f>
        <v>384.91025392672617</v>
      </c>
      <c r="Q802" s="25">
        <f ca="1">VLOOKUP(CONCATENATE($F802," ",$G802),AllocFactorMatrix,(Q$4+1),FALSE)*$E808</f>
        <v>81.247767810964788</v>
      </c>
      <c r="R802" s="25">
        <f t="shared" ca="1" si="386"/>
        <v>22408.832988405644</v>
      </c>
      <c r="S802" s="25">
        <f ca="1">VLOOKUP(CONCATENATE($F802," ",$G802),AllocFactorMatrix,(S$4+1),FALSE)*$E808</f>
        <v>1025.924798570521</v>
      </c>
      <c r="T802" s="25">
        <f ca="1">VLOOKUP(CONCATENATE($F802," ",$G802),AllocFactorMatrix,(T$4+1),FALSE)*$E808</f>
        <v>11184.38011090261</v>
      </c>
      <c r="U802" s="25">
        <f ca="1">VLOOKUP(CONCATENATE($F802," ",$G802),AllocFactorMatrix,(U$4+1),FALSE)*$E808</f>
        <v>74696.42724201284</v>
      </c>
      <c r="V802" s="25">
        <f ca="1">VLOOKUP(CONCATENATE($F802," ",$G802),AllocFactorMatrix,(V$4+1),FALSE)*$E808</f>
        <v>11718.458000389306</v>
      </c>
      <c r="W802" s="25">
        <f t="shared" ref="W802:W808" ca="1" si="388">SUBTOTAL(9,S802:V802)</f>
        <v>98625.190151875271</v>
      </c>
      <c r="X802" s="25">
        <f ca="1">VLOOKUP(CONCATENATE($F802," ",$G802),AllocFactorMatrix,(X$4+1),FALSE)*$E808</f>
        <v>4635.6331665290627</v>
      </c>
      <c r="Y802" s="25">
        <f ca="1">VLOOKUP(CONCATENATE($F802," ",$G802),AllocFactorMatrix,(Y$4+1),FALSE)*$E808</f>
        <v>111.90587935750827</v>
      </c>
      <c r="Z802" s="25">
        <f t="shared" ca="1" si="387"/>
        <v>4747.5390458865713</v>
      </c>
      <c r="AA802" s="25">
        <f ca="1">VLOOKUP(CONCATENATE($F802," ",$G802),AllocFactorMatrix,(AA$4+1),FALSE)*$E808</f>
        <v>80.82133516767945</v>
      </c>
      <c r="AB802" s="25">
        <f ca="1">VLOOKUP(CONCATENATE($F802," ",$G802),AllocFactorMatrix,(AB$4+1),FALSE)*$E808</f>
        <v>438.22940611995773</v>
      </c>
      <c r="AC802" s="25">
        <f ca="1">VLOOKUP(CONCATENATE($F802," ",$G802),AllocFactorMatrix,(AC$4+1),FALSE)*$E808</f>
        <v>108.82020217024191</v>
      </c>
    </row>
    <row r="803" spans="3:29" hidden="1" outlineLevel="1">
      <c r="F803" s="61" t="str">
        <f>F808</f>
        <v>RB_GUP_EPIS</v>
      </c>
      <c r="G803" s="20" t="str">
        <f>$G$10</f>
        <v>SUBTRAN</v>
      </c>
      <c r="H803" s="24">
        <f t="shared" ca="1" si="384"/>
        <v>126152.20192853366</v>
      </c>
      <c r="I803" s="25">
        <f ca="1">VLOOKUP(CONCATENATE($F803," ",$G803),AllocFactorMatrix,(I$4+1),FALSE)*$E808</f>
        <v>59909.908715381869</v>
      </c>
      <c r="J803" s="25">
        <f ca="1">VLOOKUP(CONCATENATE($F803," ",$G803),AllocFactorMatrix,(J$4+1),FALSE)*$E808</f>
        <v>15336.052616243882</v>
      </c>
      <c r="K803" s="25">
        <f ca="1">VLOOKUP(CONCATENATE($F803," ",$G803),AllocFactorMatrix,(K$4+1),FALSE)*$E808</f>
        <v>178.71443543093872</v>
      </c>
      <c r="L803" s="25">
        <f ca="1">VLOOKUP(CONCATENATE($F803," ",$G803),AllocFactorMatrix,(L$4+1),FALSE)*$E808</f>
        <v>5.8590134022656573</v>
      </c>
      <c r="M803" s="25">
        <f t="shared" ca="1" si="385"/>
        <v>15520.626065077086</v>
      </c>
      <c r="N803" s="25">
        <f ca="1">VLOOKUP(CONCATENATE($F803," ",$G803),AllocFactorMatrix,(N$4+1),FALSE)*$E808</f>
        <v>6684.1968314765454</v>
      </c>
      <c r="O803" s="25">
        <f ca="1">VLOOKUP(CONCATENATE($F803," ",$G803),AllocFactorMatrix,(O$4+1),FALSE)*$E808</f>
        <v>1894.6204992253975</v>
      </c>
      <c r="P803" s="25">
        <f ca="1">VLOOKUP(CONCATENATE($F803," ",$G803),AllocFactorMatrix,(P$4+1),FALSE)*$E808</f>
        <v>194.07151372255234</v>
      </c>
      <c r="Q803" s="25">
        <f ca="1">VLOOKUP(CONCATENATE($F803," ",$G803),AllocFactorMatrix,(Q$4+1),FALSE)*$E808</f>
        <v>0</v>
      </c>
      <c r="R803" s="25">
        <f t="shared" ca="1" si="386"/>
        <v>8772.8888444244949</v>
      </c>
      <c r="S803" s="25">
        <f ca="1">VLOOKUP(CONCATENATE($F803," ",$G803),AllocFactorMatrix,(S$4+1),FALSE)*$E808</f>
        <v>374.34504207263734</v>
      </c>
      <c r="T803" s="25">
        <f ca="1">VLOOKUP(CONCATENATE($F803," ",$G803),AllocFactorMatrix,(T$4+1),FALSE)*$E808</f>
        <v>4326.6352809888285</v>
      </c>
      <c r="U803" s="25">
        <f ca="1">VLOOKUP(CONCATENATE($F803," ",$G803),AllocFactorMatrix,(U$4+1),FALSE)*$E808</f>
        <v>35243.66917928269</v>
      </c>
      <c r="V803" s="25">
        <f ca="1">VLOOKUP(CONCATENATE($F803," ",$G803),AllocFactorMatrix,(V$4+1),FALSE)*$E808</f>
        <v>0</v>
      </c>
      <c r="W803" s="25">
        <f t="shared" ca="1" si="388"/>
        <v>39944.649502344153</v>
      </c>
      <c r="X803" s="25">
        <f ca="1">VLOOKUP(CONCATENATE($F803," ",$G803),AllocFactorMatrix,(X$4+1),FALSE)*$E808</f>
        <v>1814.0531218038789</v>
      </c>
      <c r="Y803" s="25">
        <f ca="1">VLOOKUP(CONCATENATE($F803," ",$G803),AllocFactorMatrix,(Y$4+1),FALSE)*$E808</f>
        <v>43.402429275707924</v>
      </c>
      <c r="Z803" s="25">
        <f t="shared" ca="1" si="387"/>
        <v>1857.4555510795867</v>
      </c>
      <c r="AA803" s="25">
        <f ca="1">VLOOKUP(CONCATENATE($F803," ",$G803),AllocFactorMatrix,(AA$4+1),FALSE)*$E808</f>
        <v>29.788450273004848</v>
      </c>
      <c r="AB803" s="25">
        <f ca="1">VLOOKUP(CONCATENATE($F803," ",$G803),AllocFactorMatrix,(AB$4+1),FALSE)*$E808</f>
        <v>93.574430319945961</v>
      </c>
      <c r="AC803" s="25">
        <f ca="1">VLOOKUP(CONCATENATE($F803," ",$G803),AllocFactorMatrix,(AC$4+1),FALSE)*$E808</f>
        <v>23.310369633520331</v>
      </c>
    </row>
    <row r="804" spans="3:29" hidden="1" outlineLevel="1">
      <c r="F804" s="61" t="str">
        <f>F808</f>
        <v>RB_GUP_EPIS</v>
      </c>
      <c r="G804" s="20" t="str">
        <f>$G$11</f>
        <v>DISTPRI</v>
      </c>
      <c r="H804" s="24">
        <f t="shared" ca="1" si="384"/>
        <v>263177.64031370502</v>
      </c>
      <c r="I804" s="25">
        <f ca="1">VLOOKUP(CONCATENATE($F804," ",$G804),AllocFactorMatrix,(I$4+1),FALSE)*$E808</f>
        <v>174881.18778836628</v>
      </c>
      <c r="J804" s="25">
        <f ca="1">VLOOKUP(CONCATENATE($F804," ",$G804),AllocFactorMatrix,(J$4+1),FALSE)*$E808</f>
        <v>44028.372292371147</v>
      </c>
      <c r="K804" s="25">
        <f ca="1">VLOOKUP(CONCATENATE($F804," ",$G804),AllocFactorMatrix,(K$4+1),FALSE)*$E808</f>
        <v>513.7953259675852</v>
      </c>
      <c r="L804" s="25">
        <f ca="1">VLOOKUP(CONCATENATE($F804," ",$G804),AllocFactorMatrix,(L$4+1),FALSE)*$E808</f>
        <v>0</v>
      </c>
      <c r="M804" s="25">
        <f t="shared" ca="1" si="385"/>
        <v>44542.167618338732</v>
      </c>
      <c r="N804" s="25">
        <f ca="1">VLOOKUP(CONCATENATE($F804," ",$G804),AllocFactorMatrix,(N$4+1),FALSE)*$E808</f>
        <v>18986.253721084846</v>
      </c>
      <c r="O804" s="25">
        <f ca="1">VLOOKUP(CONCATENATE($F804," ",$G804),AllocFactorMatrix,(O$4+1),FALSE)*$E808</f>
        <v>5389.7872296516307</v>
      </c>
      <c r="P804" s="25">
        <f ca="1">VLOOKUP(CONCATENATE($F804," ",$G804),AllocFactorMatrix,(P$4+1),FALSE)*$E808</f>
        <v>0</v>
      </c>
      <c r="Q804" s="25">
        <f ca="1">VLOOKUP(CONCATENATE($F804," ",$G804),AllocFactorMatrix,(Q$4+1),FALSE)*$E808</f>
        <v>0</v>
      </c>
      <c r="R804" s="25">
        <f t="shared" ca="1" si="386"/>
        <v>24376.040950736475</v>
      </c>
      <c r="S804" s="25">
        <f ca="1">VLOOKUP(CONCATENATE($F804," ",$G804),AllocFactorMatrix,(S$4+1),FALSE)*$E808</f>
        <v>1082.8558114305956</v>
      </c>
      <c r="T804" s="25">
        <f ca="1">VLOOKUP(CONCATENATE($F804," ",$G804),AllocFactorMatrix,(T$4+1),FALSE)*$E808</f>
        <v>12524.74214729268</v>
      </c>
      <c r="U804" s="25">
        <f ca="1">VLOOKUP(CONCATENATE($F804," ",$G804),AllocFactorMatrix,(U$4+1),FALSE)*$E808</f>
        <v>0</v>
      </c>
      <c r="V804" s="25">
        <f ca="1">VLOOKUP(CONCATENATE($F804," ",$G804),AllocFactorMatrix,(V$4+1),FALSE)*$E808</f>
        <v>0</v>
      </c>
      <c r="W804" s="25">
        <f t="shared" ca="1" si="388"/>
        <v>13607.597958723276</v>
      </c>
      <c r="X804" s="25">
        <f ca="1">VLOOKUP(CONCATENATE($F804," ",$G804),AllocFactorMatrix,(X$4+1),FALSE)*$E808</f>
        <v>5152.5493659513295</v>
      </c>
      <c r="Y804" s="25">
        <f ca="1">VLOOKUP(CONCATENATE($F804," ",$G804),AllocFactorMatrix,(Y$4+1),FALSE)*$E808</f>
        <v>123.45082334761861</v>
      </c>
      <c r="Z804" s="25">
        <f t="shared" ca="1" si="387"/>
        <v>5276.0001892989485</v>
      </c>
      <c r="AA804" s="25">
        <f ca="1">VLOOKUP(CONCATENATE($F804," ",$G804),AllocFactorMatrix,(AA$4+1),FALSE)*$E808</f>
        <v>88.648379660752653</v>
      </c>
      <c r="AB804" s="25">
        <f ca="1">VLOOKUP(CONCATENATE($F804," ",$G804),AllocFactorMatrix,(AB$4+1),FALSE)*$E808</f>
        <v>324.95701542227079</v>
      </c>
      <c r="AC804" s="25">
        <f ca="1">VLOOKUP(CONCATENATE($F804," ",$G804),AllocFactorMatrix,(AC$4+1),FALSE)*$E808</f>
        <v>81.040413158274688</v>
      </c>
    </row>
    <row r="805" spans="3:29" hidden="1" outlineLevel="1">
      <c r="F805" s="61" t="str">
        <f>F808</f>
        <v>RB_GUP_EPIS</v>
      </c>
      <c r="G805" s="20" t="str">
        <f>$G$12</f>
        <v>DISTSEC</v>
      </c>
      <c r="H805" s="24">
        <f t="shared" ca="1" si="384"/>
        <v>116399.591660954</v>
      </c>
      <c r="I805" s="25">
        <f ca="1">VLOOKUP(CONCATENATE($F805," ",$G805),AllocFactorMatrix,(I$4+1),FALSE)*$E808</f>
        <v>86904.140238399763</v>
      </c>
      <c r="J805" s="25">
        <f ca="1">VLOOKUP(CONCATENATE($F805," ",$G805),AllocFactorMatrix,(J$4+1),FALSE)*$E808</f>
        <v>19508.827891904311</v>
      </c>
      <c r="K805" s="25">
        <f ca="1">VLOOKUP(CONCATENATE($F805," ",$G805),AllocFactorMatrix,(K$4+1),FALSE)*$E808</f>
        <v>0</v>
      </c>
      <c r="L805" s="25">
        <f ca="1">VLOOKUP(CONCATENATE($F805," ",$G805),AllocFactorMatrix,(L$4+1),FALSE)*$E808</f>
        <v>0</v>
      </c>
      <c r="M805" s="25">
        <f t="shared" ca="1" si="385"/>
        <v>19508.827891904311</v>
      </c>
      <c r="N805" s="25">
        <f ca="1">VLOOKUP(CONCATENATE($F805," ",$G805),AllocFactorMatrix,(N$4+1),FALSE)*$E808</f>
        <v>6877.0674959732933</v>
      </c>
      <c r="O805" s="25">
        <f ca="1">VLOOKUP(CONCATENATE($F805," ",$G805),AllocFactorMatrix,(O$4+1),FALSE)*$E808</f>
        <v>0</v>
      </c>
      <c r="P805" s="25">
        <f ca="1">VLOOKUP(CONCATENATE($F805," ",$G805),AllocFactorMatrix,(P$4+1),FALSE)*$E808</f>
        <v>0</v>
      </c>
      <c r="Q805" s="25">
        <f ca="1">VLOOKUP(CONCATENATE($F805," ",$G805),AllocFactorMatrix,(Q$4+1),FALSE)*$E808</f>
        <v>0</v>
      </c>
      <c r="R805" s="25">
        <f t="shared" ca="1" si="386"/>
        <v>6877.0674959732933</v>
      </c>
      <c r="S805" s="25">
        <f ca="1">VLOOKUP(CONCATENATE($F805," ",$G805),AllocFactorMatrix,(S$4+1),FALSE)*$E808</f>
        <v>304.38283399575954</v>
      </c>
      <c r="T805" s="25">
        <f ca="1">VLOOKUP(CONCATENATE($F805," ",$G805),AllocFactorMatrix,(T$4+1),FALSE)*$E808</f>
        <v>0</v>
      </c>
      <c r="U805" s="25">
        <f ca="1">VLOOKUP(CONCATENATE($F805," ",$G805),AllocFactorMatrix,(U$4+1),FALSE)*$E808</f>
        <v>0</v>
      </c>
      <c r="V805" s="25">
        <f ca="1">VLOOKUP(CONCATENATE($F805," ",$G805),AllocFactorMatrix,(V$4+1),FALSE)*$E808</f>
        <v>0</v>
      </c>
      <c r="W805" s="25">
        <f t="shared" ca="1" si="388"/>
        <v>304.38283399575954</v>
      </c>
      <c r="X805" s="25">
        <f ca="1">VLOOKUP(CONCATENATE($F805," ",$G805),AllocFactorMatrix,(X$4+1),FALSE)*$E808</f>
        <v>1913.9904702190863</v>
      </c>
      <c r="Y805" s="25">
        <f ca="1">VLOOKUP(CONCATENATE($F805," ",$G805),AllocFactorMatrix,(Y$4+1),FALSE)*$E808</f>
        <v>0</v>
      </c>
      <c r="Z805" s="25">
        <f t="shared" ca="1" si="387"/>
        <v>1913.9904702190863</v>
      </c>
      <c r="AA805" s="25">
        <f ca="1">VLOOKUP(CONCATENATE($F805," ",$G805),AllocFactorMatrix,(AA$4+1),FALSE)*$E808</f>
        <v>31.210053750470749</v>
      </c>
      <c r="AB805" s="25">
        <f ca="1">VLOOKUP(CONCATENATE($F805," ",$G805),AllocFactorMatrix,(AB$4+1),FALSE)*$E808</f>
        <v>689.16548037044913</v>
      </c>
      <c r="AC805" s="25">
        <f ca="1">VLOOKUP(CONCATENATE($F805," ",$G805),AllocFactorMatrix,(AC$4+1),FALSE)*$E808</f>
        <v>170.80719634089152</v>
      </c>
    </row>
    <row r="806" spans="3:29" hidden="1" outlineLevel="1">
      <c r="F806" s="61" t="str">
        <f>F808</f>
        <v>RB_GUP_EPIS</v>
      </c>
      <c r="G806" s="20" t="str">
        <f>$G$13</f>
        <v>ENERGY</v>
      </c>
      <c r="H806" s="24">
        <f t="shared" ca="1" si="384"/>
        <v>14027.365615477218</v>
      </c>
      <c r="I806" s="25">
        <f ca="1">VLOOKUP(CONCATENATE($F806," ",$G806),AllocFactorMatrix,(I$4+1),FALSE)*$E808</f>
        <v>5099.403017331967</v>
      </c>
      <c r="J806" s="25">
        <f ca="1">VLOOKUP(CONCATENATE($F806," ",$G806),AllocFactorMatrix,(J$4+1),FALSE)*$E808</f>
        <v>1645.914713293625</v>
      </c>
      <c r="K806" s="25">
        <f ca="1">VLOOKUP(CONCATENATE($F806," ",$G806),AllocFactorMatrix,(K$4+1),FALSE)*$E808</f>
        <v>18.842600779553294</v>
      </c>
      <c r="L806" s="25">
        <f ca="1">VLOOKUP(CONCATENATE($F806," ",$G806),AllocFactorMatrix,(L$4+1),FALSE)*$E808</f>
        <v>0.47756454987193131</v>
      </c>
      <c r="M806" s="25">
        <f t="shared" ca="1" si="385"/>
        <v>1665.2348786230502</v>
      </c>
      <c r="N806" s="25">
        <f ca="1">VLOOKUP(CONCATENATE($F806," ",$G806),AllocFactorMatrix,(N$4+1),FALSE)*$E808</f>
        <v>796.48726116056127</v>
      </c>
      <c r="O806" s="25">
        <f ca="1">VLOOKUP(CONCATENATE($F806," ",$G806),AllocFactorMatrix,(O$4+1),FALSE)*$E808</f>
        <v>222.32340363657468</v>
      </c>
      <c r="P806" s="25">
        <f ca="1">VLOOKUP(CONCATENATE($F806," ",$G806),AllocFactorMatrix,(P$4+1),FALSE)*$E808</f>
        <v>17.60151242107867</v>
      </c>
      <c r="Q806" s="25">
        <f ca="1">VLOOKUP(CONCATENATE($F806," ",$G806),AllocFactorMatrix,(Q$4+1),FALSE)*$E808</f>
        <v>3.6082295182354316</v>
      </c>
      <c r="R806" s="25">
        <f t="shared" ca="1" si="386"/>
        <v>1040.02040673645</v>
      </c>
      <c r="S806" s="25">
        <f ca="1">VLOOKUP(CONCATENATE($F806," ",$G806),AllocFactorMatrix,(S$4+1),FALSE)*$E808</f>
        <v>53.073581693691622</v>
      </c>
      <c r="T806" s="25">
        <f ca="1">VLOOKUP(CONCATENATE($F806," ",$G806),AllocFactorMatrix,(T$4+1),FALSE)*$E808</f>
        <v>634.27225213489044</v>
      </c>
      <c r="U806" s="25">
        <f ca="1">VLOOKUP(CONCATENATE($F806," ",$G806),AllocFactorMatrix,(U$4+1),FALSE)*$E808</f>
        <v>4484.0080432827044</v>
      </c>
      <c r="V806" s="25">
        <f ca="1">VLOOKUP(CONCATENATE($F806," ",$G806),AllocFactorMatrix,(V$4+1),FALSE)*$E808</f>
        <v>718.60563399630519</v>
      </c>
      <c r="W806" s="25">
        <f t="shared" ca="1" si="388"/>
        <v>5889.9595111075914</v>
      </c>
      <c r="X806" s="25">
        <f ca="1">VLOOKUP(CONCATENATE($F806," ",$G806),AllocFactorMatrix,(X$4+1),FALSE)*$E808</f>
        <v>216.04387590826951</v>
      </c>
      <c r="Y806" s="25">
        <f ca="1">VLOOKUP(CONCATENATE($F806," ",$G806),AllocFactorMatrix,(Y$4+1),FALSE)*$E808</f>
        <v>5.0777941124195376</v>
      </c>
      <c r="Z806" s="25">
        <f t="shared" ca="1" si="387"/>
        <v>221.12167002068904</v>
      </c>
      <c r="AA806" s="25">
        <f ca="1">VLOOKUP(CONCATENATE($F806," ",$G806),AllocFactorMatrix,(AA$4+1),FALSE)*$E808</f>
        <v>4.9605938392820166</v>
      </c>
      <c r="AB806" s="25">
        <f ca="1">VLOOKUP(CONCATENATE($F806," ",$G806),AllocFactorMatrix,(AB$4+1),FALSE)*$E808</f>
        <v>85.357509113270879</v>
      </c>
      <c r="AC806" s="25">
        <f ca="1">VLOOKUP(CONCATENATE($F806," ",$G806),AllocFactorMatrix,(AC$4+1),FALSE)*$E808</f>
        <v>21.308028704915902</v>
      </c>
    </row>
    <row r="807" spans="3:29" hidden="1" outlineLevel="1">
      <c r="F807" s="61" t="str">
        <f>F808</f>
        <v>RB_GUP_EPIS</v>
      </c>
      <c r="G807" s="20" t="str">
        <f>$G$14</f>
        <v>CUSTOMER</v>
      </c>
      <c r="H807" s="24">
        <f t="shared" ca="1" si="384"/>
        <v>243883.5640260971</v>
      </c>
      <c r="I807" s="25">
        <f ca="1">VLOOKUP(CONCATENATE($F807," ",$G807),AllocFactorMatrix,(I$4+1),FALSE)*$E808</f>
        <v>176832.41785886954</v>
      </c>
      <c r="J807" s="25">
        <f ca="1">VLOOKUP(CONCATENATE($F807," ",$G807),AllocFactorMatrix,(J$4+1),FALSE)*$E808</f>
        <v>43113.194495662392</v>
      </c>
      <c r="K807" s="25">
        <f ca="1">VLOOKUP(CONCATENATE($F807," ",$G807),AllocFactorMatrix,(K$4+1),FALSE)*$E808</f>
        <v>349.83791221994233</v>
      </c>
      <c r="L807" s="25">
        <f ca="1">VLOOKUP(CONCATENATE($F807," ",$G807),AllocFactorMatrix,(L$4+1),FALSE)*$E808</f>
        <v>49.628032371607283</v>
      </c>
      <c r="M807" s="25">
        <f t="shared" ca="1" si="385"/>
        <v>43512.660440253938</v>
      </c>
      <c r="N807" s="25">
        <f ca="1">VLOOKUP(CONCATENATE($F807," ",$G807),AllocFactorMatrix,(N$4+1),FALSE)*$E808</f>
        <v>719.42796383830193</v>
      </c>
      <c r="O807" s="25">
        <f ca="1">VLOOKUP(CONCATENATE($F807," ",$G807),AllocFactorMatrix,(O$4+1),FALSE)*$E808</f>
        <v>293.26315858525822</v>
      </c>
      <c r="P807" s="25">
        <f ca="1">VLOOKUP(CONCATENATE($F807," ",$G807),AllocFactorMatrix,(P$4+1),FALSE)*$E808</f>
        <v>142.35303560503058</v>
      </c>
      <c r="Q807" s="25">
        <f ca="1">VLOOKUP(CONCATENATE($F807," ",$G807),AllocFactorMatrix,(Q$4+1),FALSE)*$E808</f>
        <v>60.972640861094504</v>
      </c>
      <c r="R807" s="25">
        <f t="shared" ca="1" si="386"/>
        <v>1216.0167988896853</v>
      </c>
      <c r="S807" s="25">
        <f ca="1">VLOOKUP(CONCATENATE($F807," ",$G807),AllocFactorMatrix,(S$4+1),FALSE)*$E808</f>
        <v>10.362571659271246</v>
      </c>
      <c r="T807" s="25">
        <f ca="1">VLOOKUP(CONCATENATE($F807," ",$G807),AllocFactorMatrix,(T$4+1),FALSE)*$E808</f>
        <v>182.54949201930793</v>
      </c>
      <c r="U807" s="25">
        <f ca="1">VLOOKUP(CONCATENATE($F807," ",$G807),AllocFactorMatrix,(U$4+1),FALSE)*$E808</f>
        <v>369.10718297185269</v>
      </c>
      <c r="V807" s="25">
        <f ca="1">VLOOKUP(CONCATENATE($F807," ",$G807),AllocFactorMatrix,(V$4+1),FALSE)*$E808</f>
        <v>91.463219243138525</v>
      </c>
      <c r="W807" s="25">
        <f t="shared" ca="1" si="388"/>
        <v>653.48246589357041</v>
      </c>
      <c r="X807" s="25">
        <f ca="1">VLOOKUP(CONCATENATE($F807," ",$G807),AllocFactorMatrix,(X$4+1),FALSE)*$E808</f>
        <v>243.48481662303431</v>
      </c>
      <c r="Y807" s="25">
        <f ca="1">VLOOKUP(CONCATENATE($F807," ",$G807),AllocFactorMatrix,(Y$4+1),FALSE)*$E808</f>
        <v>3.7344585162869532</v>
      </c>
      <c r="Z807" s="25">
        <f t="shared" ca="1" si="387"/>
        <v>247.21927513932127</v>
      </c>
      <c r="AA807" s="25">
        <f ca="1">VLOOKUP(CONCATENATE($F807," ",$G807),AllocFactorMatrix,(AA$4+1),FALSE)*$E808</f>
        <v>14.452706305431185</v>
      </c>
      <c r="AB807" s="25">
        <f ca="1">VLOOKUP(CONCATENATE($F807," ",$G807),AllocFactorMatrix,(AB$4+1),FALSE)*$E808</f>
        <v>18578.35791820797</v>
      </c>
      <c r="AC807" s="25">
        <f ca="1">VLOOKUP(CONCATENATE($F807," ",$G807),AllocFactorMatrix,(AC$4+1),FALSE)*$E808</f>
        <v>2828.9565625376304</v>
      </c>
    </row>
    <row r="808" spans="3:29" collapsed="1">
      <c r="D808" s="20" t="s">
        <v>197</v>
      </c>
      <c r="E808" s="60">
        <f>'Sch 4'!E250</f>
        <v>1403444</v>
      </c>
      <c r="F808" s="61" t="s">
        <v>305</v>
      </c>
      <c r="G808" s="20" t="str">
        <f>$G$15</f>
        <v>TOTAL</v>
      </c>
      <c r="H808" s="24">
        <f ca="1">SUBTOTAL(9,I808:AC808)</f>
        <v>1403444</v>
      </c>
      <c r="I808" s="25">
        <f ca="1">VLOOKUP(CONCATENATE($F808," ",$G808),AllocFactorMatrix,(I$4+1),FALSE)*$E808</f>
        <v>817350.23909803585</v>
      </c>
      <c r="J808" s="25">
        <f ca="1">VLOOKUP(CONCATENATE($F808," ",$G808),AllocFactorMatrix,(J$4+1),FALSE)*$E808</f>
        <v>202992.12816427226</v>
      </c>
      <c r="K808" s="25">
        <f ca="1">VLOOKUP(CONCATENATE($F808," ",$G808),AllocFactorMatrix,(K$4+1),FALSE)*$E808</f>
        <v>1989.0266492372969</v>
      </c>
      <c r="L808" s="25">
        <f ca="1">VLOOKUP(CONCATENATE($F808," ",$G808),AllocFactorMatrix,(L$4+1),FALSE)*$E808</f>
        <v>78.822329937239545</v>
      </c>
      <c r="M808" s="25">
        <f t="shared" ca="1" si="385"/>
        <v>205059.9771434468</v>
      </c>
      <c r="N808" s="25">
        <f ca="1">VLOOKUP(CONCATENATE($F808," ",$G808),AllocFactorMatrix,(N$4+1),FALSE)*$E808</f>
        <v>67268.555093176008</v>
      </c>
      <c r="O808" s="25">
        <f ca="1">VLOOKUP(CONCATENATE($F808," ",$G808),AllocFactorMatrix,(O$4+1),FALSE)*$E808</f>
        <v>17256.649977481487</v>
      </c>
      <c r="P808" s="25">
        <f ca="1">VLOOKUP(CONCATENATE($F808," ",$G808),AllocFactorMatrix,(P$4+1),FALSE)*$E808</f>
        <v>1102.383116563258</v>
      </c>
      <c r="Q808" s="25">
        <f ca="1">VLOOKUP(CONCATENATE($F808," ",$G808),AllocFactorMatrix,(Q$4+1),FALSE)*$E808</f>
        <v>222.54584951144864</v>
      </c>
      <c r="R808" s="25">
        <f t="shared" ca="1" si="386"/>
        <v>85850.134036732197</v>
      </c>
      <c r="S808" s="25">
        <f ca="1">VLOOKUP(CONCATENATE($F808," ",$G808),AllocFactorMatrix,(S$4+1),FALSE)*$E808</f>
        <v>3819.6615862642461</v>
      </c>
      <c r="T808" s="25">
        <f ca="1">VLOOKUP(CONCATENATE($F808," ",$G808),AllocFactorMatrix,(T$4+1),FALSE)*$E808</f>
        <v>39413.293449179444</v>
      </c>
      <c r="U808" s="25">
        <f ca="1">VLOOKUP(CONCATENATE($F808," ",$G808),AllocFactorMatrix,(U$4+1),FALSE)*$E808</f>
        <v>185324.39974115492</v>
      </c>
      <c r="V808" s="25">
        <f ca="1">VLOOKUP(CONCATENATE($F808," ",$G808),AllocFactorMatrix,(V$4+1),FALSE)*$E808</f>
        <v>23593.537536329706</v>
      </c>
      <c r="W808" s="25">
        <f t="shared" ca="1" si="388"/>
        <v>252150.89231292831</v>
      </c>
      <c r="X808" s="25">
        <f ca="1">VLOOKUP(CONCATENATE($F808," ",$G808),AllocFactorMatrix,(X$4+1),FALSE)*$E808</f>
        <v>18352.894753622131</v>
      </c>
      <c r="Y808" s="25">
        <f ca="1">VLOOKUP(CONCATENATE($F808," ",$G808),AllocFactorMatrix,(Y$4+1),FALSE)*$E808</f>
        <v>393.23714289503732</v>
      </c>
      <c r="Z808" s="25">
        <f t="shared" ca="1" si="387"/>
        <v>18746.131896517167</v>
      </c>
      <c r="AA808" s="25">
        <f ca="1">VLOOKUP(CONCATENATE($F808," ",$G808),AllocFactorMatrix,(AA$4+1),FALSE)*$E808</f>
        <v>326.19607650843835</v>
      </c>
      <c r="AB808" s="25">
        <f ca="1">VLOOKUP(CONCATENATE($F808," ",$G808),AllocFactorMatrix,(AB$4+1),FALSE)*$E808</f>
        <v>20623.434517955182</v>
      </c>
      <c r="AC808" s="25">
        <f ca="1">VLOOKUP(CONCATENATE($F808," ",$G808),AllocFactorMatrix,(AC$4+1),FALSE)*$E808</f>
        <v>3336.9949178761481</v>
      </c>
    </row>
    <row r="809" spans="3:29">
      <c r="C809" s="58" t="s">
        <v>1178</v>
      </c>
      <c r="E809" s="22"/>
      <c r="F809" s="61"/>
      <c r="H809" s="24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</row>
    <row r="810" spans="3:29" hidden="1" outlineLevel="1">
      <c r="F810" s="61" t="str">
        <f>F817</f>
        <v>RB_GUP_EPIS</v>
      </c>
      <c r="G810" s="20" t="str">
        <f>$G$8</f>
        <v>PRODUCTION</v>
      </c>
      <c r="H810" s="24">
        <f ca="1">SUBTOTAL(9,I810:AC810)</f>
        <v>6341.370953469077</v>
      </c>
      <c r="I810" s="25">
        <f ca="1">VLOOKUP(CONCATENATE($F810," ",$G810),AllocFactorMatrix,(I$4+1),FALSE)*$E817</f>
        <v>3109.4463318268308</v>
      </c>
      <c r="J810" s="25">
        <f ca="1">VLOOKUP(CONCATENATE($F810," ",$G810),AllocFactorMatrix,(J$4+1),FALSE)*$E817</f>
        <v>786.56901476260975</v>
      </c>
      <c r="K810" s="25">
        <f ca="1">VLOOKUP(CONCATENATE($F810," ",$G810),AllocFactorMatrix,(K$4+1),FALSE)*$E817</f>
        <v>9.1961881766977456</v>
      </c>
      <c r="L810" s="25">
        <f ca="1">VLOOKUP(CONCATENATE($F810," ",$G810),AllocFactorMatrix,(L$4+1),FALSE)*$E817</f>
        <v>0.22655275925381149</v>
      </c>
      <c r="M810" s="25">
        <f t="shared" ref="M810:M817" ca="1" si="389">SUBTOTAL(9,J810:L810)</f>
        <v>795.99175569856129</v>
      </c>
      <c r="N810" s="25">
        <f ca="1">VLOOKUP(CONCATENATE($F810," ",$G810),AllocFactorMatrix,(N$4+1),FALSE)*$E817</f>
        <v>329.11034419888949</v>
      </c>
      <c r="O810" s="25">
        <f ca="1">VLOOKUP(CONCATENATE($F810," ",$G810),AllocFactorMatrix,(O$4+1),FALSE)*$E817</f>
        <v>93.729010386424889</v>
      </c>
      <c r="P810" s="25">
        <f ca="1">VLOOKUP(CONCATENATE($F810," ",$G810),AllocFactorMatrix,(P$4+1),FALSE)*$E817</f>
        <v>7.417290899622758</v>
      </c>
      <c r="Q810" s="25">
        <f ca="1">VLOOKUP(CONCATENATE($F810," ",$G810),AllocFactorMatrix,(Q$4+1),FALSE)*$E817</f>
        <v>1.5656593261702354</v>
      </c>
      <c r="R810" s="25">
        <f t="shared" ref="R810:R817" ca="1" si="390">SUBTOTAL(9,N810:Q810)</f>
        <v>431.82230481110736</v>
      </c>
      <c r="S810" s="25">
        <f ca="1">VLOOKUP(CONCATENATE($F810," ",$G810),AllocFactorMatrix,(S$4+1),FALSE)*$E817</f>
        <v>19.76975826053998</v>
      </c>
      <c r="T810" s="25">
        <f ca="1">VLOOKUP(CONCATENATE($F810," ",$G810),AllocFactorMatrix,(T$4+1),FALSE)*$E817</f>
        <v>215.52504763957805</v>
      </c>
      <c r="U810" s="25">
        <f ca="1">VLOOKUP(CONCATENATE($F810," ",$G810),AllocFactorMatrix,(U$4+1),FALSE)*$E817</f>
        <v>1439.4137967599759</v>
      </c>
      <c r="V810" s="25">
        <f ca="1">VLOOKUP(CONCATENATE($F810," ",$G810),AllocFactorMatrix,(V$4+1),FALSE)*$E817</f>
        <v>225.81682612291644</v>
      </c>
      <c r="W810" s="25">
        <f ca="1">SUBTOTAL(9,S810:V810)</f>
        <v>1900.5254287830103</v>
      </c>
      <c r="X810" s="25">
        <f ca="1">VLOOKUP(CONCATENATE($F810," ",$G810),AllocFactorMatrix,(X$4+1),FALSE)*$E817</f>
        <v>89.32949784868805</v>
      </c>
      <c r="Y810" s="25">
        <f ca="1">VLOOKUP(CONCATENATE($F810," ",$G810),AllocFactorMatrix,(Y$4+1),FALSE)*$E817</f>
        <v>2.1564467355830415</v>
      </c>
      <c r="Z810" s="25">
        <f t="shared" ref="Z810:Z817" ca="1" si="391">SUBTOTAL(9,X810:Y810)</f>
        <v>91.485944584271095</v>
      </c>
      <c r="AA810" s="25">
        <f ca="1">VLOOKUP(CONCATENATE($F810," ",$G810),AllocFactorMatrix,(AA$4+1),FALSE)*$E817</f>
        <v>1.5574418912433263</v>
      </c>
      <c r="AB810" s="25">
        <f ca="1">VLOOKUP(CONCATENATE($F810," ",$G810),AllocFactorMatrix,(AB$4+1),FALSE)*$E817</f>
        <v>8.4447607014892068</v>
      </c>
      <c r="AC810" s="25">
        <f ca="1">VLOOKUP(CONCATENATE($F810," ",$G810),AllocFactorMatrix,(AC$4+1),FALSE)*$E817</f>
        <v>2.0969851725646635</v>
      </c>
    </row>
    <row r="811" spans="3:29" hidden="1" outlineLevel="1">
      <c r="F811" s="61" t="str">
        <f>F817</f>
        <v>RB_GUP_EPIS</v>
      </c>
      <c r="G811" s="20" t="str">
        <f>$G$9</f>
        <v>BULKTRAN</v>
      </c>
      <c r="H811" s="24">
        <f t="shared" ref="H811:H816" ca="1" si="392">SUBTOTAL(9,I811:AC811)</f>
        <v>6715.8623985148106</v>
      </c>
      <c r="I811" s="25">
        <f ca="1">VLOOKUP(CONCATENATE($F811," ",$G811),AllocFactorMatrix,(I$4+1),FALSE)*$E817</f>
        <v>3293.0755594248408</v>
      </c>
      <c r="J811" s="25">
        <f ca="1">VLOOKUP(CONCATENATE($F811," ",$G811),AllocFactorMatrix,(J$4+1),FALSE)*$E817</f>
        <v>833.02006913682283</v>
      </c>
      <c r="K811" s="25">
        <f ca="1">VLOOKUP(CONCATENATE($F811," ",$G811),AllocFactorMatrix,(K$4+1),FALSE)*$E817</f>
        <v>9.7392716557236838</v>
      </c>
      <c r="L811" s="25">
        <f ca="1">VLOOKUP(CONCATENATE($F811," ",$G811),AllocFactorMatrix,(L$4+1),FALSE)*$E817</f>
        <v>0.23993189616515156</v>
      </c>
      <c r="M811" s="25">
        <f t="shared" ca="1" si="389"/>
        <v>842.99927268871159</v>
      </c>
      <c r="N811" s="25">
        <f ca="1">VLOOKUP(CONCATENATE($F811," ",$G811),AllocFactorMatrix,(N$4+1),FALSE)*$E817</f>
        <v>348.54604813150934</v>
      </c>
      <c r="O811" s="25">
        <f ca="1">VLOOKUP(CONCATENATE($F811," ",$G811),AllocFactorMatrix,(O$4+1),FALSE)*$E817</f>
        <v>99.264203454276682</v>
      </c>
      <c r="P811" s="25">
        <f ca="1">VLOOKUP(CONCATENATE($F811," ",$G811),AllocFactorMatrix,(P$4+1),FALSE)*$E817</f>
        <v>7.8553210996703893</v>
      </c>
      <c r="Q811" s="25">
        <f ca="1">VLOOKUP(CONCATENATE($F811," ",$G811),AllocFactorMatrix,(Q$4+1),FALSE)*$E817</f>
        <v>1.6581197779887908</v>
      </c>
      <c r="R811" s="25">
        <f t="shared" ca="1" si="390"/>
        <v>457.32369246344524</v>
      </c>
      <c r="S811" s="25">
        <f ca="1">VLOOKUP(CONCATENATE($F811," ",$G811),AllocFactorMatrix,(S$4+1),FALSE)*$E817</f>
        <v>20.937266894480448</v>
      </c>
      <c r="T811" s="25">
        <f ca="1">VLOOKUP(CONCATENATE($F811," ",$G811),AllocFactorMatrix,(T$4+1),FALSE)*$E817</f>
        <v>228.25293994020765</v>
      </c>
      <c r="U811" s="25">
        <f ca="1">VLOOKUP(CONCATENATE($F811," ",$G811),AllocFactorMatrix,(U$4+1),FALSE)*$E817</f>
        <v>1524.4187833350823</v>
      </c>
      <c r="V811" s="25">
        <f ca="1">VLOOKUP(CONCATENATE($F811," ",$G811),AllocFactorMatrix,(V$4+1),FALSE)*$E817</f>
        <v>239.15250229624436</v>
      </c>
      <c r="W811" s="25">
        <f t="shared" ref="W811:W817" ca="1" si="393">SUBTOTAL(9,S811:V811)</f>
        <v>2012.7614924660147</v>
      </c>
      <c r="X811" s="25">
        <f ca="1">VLOOKUP(CONCATENATE($F811," ",$G811),AllocFactorMatrix,(X$4+1),FALSE)*$E817</f>
        <v>94.604876466345488</v>
      </c>
      <c r="Y811" s="25">
        <f ca="1">VLOOKUP(CONCATENATE($F811," ",$G811),AllocFactorMatrix,(Y$4+1),FALSE)*$E817</f>
        <v>2.2837963040120677</v>
      </c>
      <c r="Z811" s="25">
        <f t="shared" ca="1" si="391"/>
        <v>96.888672770357559</v>
      </c>
      <c r="AA811" s="25">
        <f ca="1">VLOOKUP(CONCATENATE($F811," ",$G811),AllocFactorMatrix,(AA$4+1),FALSE)*$E817</f>
        <v>1.649417060131279</v>
      </c>
      <c r="AB811" s="25">
        <f ca="1">VLOOKUP(CONCATENATE($F811," ",$G811),AllocFactorMatrix,(AB$4+1),FALSE)*$E817</f>
        <v>8.9434684196421799</v>
      </c>
      <c r="AC811" s="25">
        <f ca="1">VLOOKUP(CONCATENATE($F811," ",$G811),AllocFactorMatrix,(AC$4+1),FALSE)*$E817</f>
        <v>2.2208232216672172</v>
      </c>
    </row>
    <row r="812" spans="3:29" hidden="1" outlineLevel="1">
      <c r="F812" s="61" t="str">
        <f>F817</f>
        <v>RB_GUP_EPIS</v>
      </c>
      <c r="G812" s="20" t="str">
        <f>$G$10</f>
        <v>SUBTRAN</v>
      </c>
      <c r="H812" s="24">
        <f t="shared" ca="1" si="392"/>
        <v>2574.5379435065306</v>
      </c>
      <c r="I812" s="25">
        <f ca="1">VLOOKUP(CONCATENATE($F812," ",$G812),AllocFactorMatrix,(I$4+1),FALSE)*$E817</f>
        <v>1222.6527228366708</v>
      </c>
      <c r="J812" s="25">
        <f ca="1">VLOOKUP(CONCATENATE($F812," ",$G812),AllocFactorMatrix,(J$4+1),FALSE)*$E817</f>
        <v>312.9810559034085</v>
      </c>
      <c r="K812" s="25">
        <f ca="1">VLOOKUP(CONCATENATE($F812," ",$G812),AllocFactorMatrix,(K$4+1),FALSE)*$E817</f>
        <v>3.6472379239956059</v>
      </c>
      <c r="L812" s="25">
        <f ca="1">VLOOKUP(CONCATENATE($F812," ",$G812),AllocFactorMatrix,(L$4+1),FALSE)*$E817</f>
        <v>0.11957185118490113</v>
      </c>
      <c r="M812" s="25">
        <f t="shared" ca="1" si="389"/>
        <v>316.74786567858899</v>
      </c>
      <c r="N812" s="25">
        <f ca="1">VLOOKUP(CONCATENATE($F812," ",$G812),AllocFactorMatrix,(N$4+1),FALSE)*$E817</f>
        <v>136.41235033100241</v>
      </c>
      <c r="O812" s="25">
        <f ca="1">VLOOKUP(CONCATENATE($F812," ",$G812),AllocFactorMatrix,(O$4+1),FALSE)*$E817</f>
        <v>38.665772687537959</v>
      </c>
      <c r="P812" s="25">
        <f ca="1">VLOOKUP(CONCATENATE($F812," ",$G812),AllocFactorMatrix,(P$4+1),FALSE)*$E817</f>
        <v>3.9606480758497762</v>
      </c>
      <c r="Q812" s="25">
        <f ca="1">VLOOKUP(CONCATENATE($F812," ",$G812),AllocFactorMatrix,(Q$4+1),FALSE)*$E817</f>
        <v>0</v>
      </c>
      <c r="R812" s="25">
        <f t="shared" ca="1" si="390"/>
        <v>179.03877109439014</v>
      </c>
      <c r="S812" s="25">
        <f ca="1">VLOOKUP(CONCATENATE($F812," ",$G812),AllocFactorMatrix,(S$4+1),FALSE)*$E817</f>
        <v>7.6397042623602802</v>
      </c>
      <c r="T812" s="25">
        <f ca="1">VLOOKUP(CONCATENATE($F812," ",$G812),AllocFactorMatrix,(T$4+1),FALSE)*$E817</f>
        <v>88.2987893063505</v>
      </c>
      <c r="U812" s="25">
        <f ca="1">VLOOKUP(CONCATENATE($F812," ",$G812),AllocFactorMatrix,(U$4+1),FALSE)*$E817</f>
        <v>719.25945154613942</v>
      </c>
      <c r="V812" s="25">
        <f ca="1">VLOOKUP(CONCATENATE($F812," ",$G812),AllocFactorMatrix,(V$4+1),FALSE)*$E817</f>
        <v>0</v>
      </c>
      <c r="W812" s="25">
        <f t="shared" ca="1" si="393"/>
        <v>815.1979451148502</v>
      </c>
      <c r="X812" s="25">
        <f ca="1">VLOOKUP(CONCATENATE($F812," ",$G812),AllocFactorMatrix,(X$4+1),FALSE)*$E817</f>
        <v>37.021538445015437</v>
      </c>
      <c r="Y812" s="25">
        <f ca="1">VLOOKUP(CONCATENATE($F812," ",$G812),AllocFactorMatrix,(Y$4+1),FALSE)*$E817</f>
        <v>0.88576496725733789</v>
      </c>
      <c r="Z812" s="25">
        <f t="shared" ca="1" si="391"/>
        <v>37.907303412272775</v>
      </c>
      <c r="AA812" s="25">
        <f ca="1">VLOOKUP(CONCATENATE($F812," ",$G812),AllocFactorMatrix,(AA$4+1),FALSE)*$E817</f>
        <v>0.60792831463659158</v>
      </c>
      <c r="AB812" s="25">
        <f ca="1">VLOOKUP(CONCATENATE($F812," ",$G812),AllocFactorMatrix,(AB$4+1),FALSE)*$E817</f>
        <v>1.9096846326724202</v>
      </c>
      <c r="AC812" s="25">
        <f ca="1">VLOOKUP(CONCATENATE($F812," ",$G812),AllocFactorMatrix,(AC$4+1),FALSE)*$E817</f>
        <v>0.47572242244854862</v>
      </c>
    </row>
    <row r="813" spans="3:29" hidden="1" outlineLevel="1">
      <c r="F813" s="61" t="str">
        <f>F817</f>
        <v>RB_GUP_EPIS</v>
      </c>
      <c r="G813" s="20" t="str">
        <f>$G$11</f>
        <v>DISTPRI</v>
      </c>
      <c r="H813" s="24">
        <f t="shared" ca="1" si="392"/>
        <v>5370.9789485402052</v>
      </c>
      <c r="I813" s="25">
        <f ca="1">VLOOKUP(CONCATENATE($F813," ",$G813),AllocFactorMatrix,(I$4+1),FALSE)*$E817</f>
        <v>3569.0082827226738</v>
      </c>
      <c r="J813" s="25">
        <f ca="1">VLOOKUP(CONCATENATE($F813," ",$G813),AllocFactorMatrix,(J$4+1),FALSE)*$E817</f>
        <v>898.53933046492864</v>
      </c>
      <c r="K813" s="25">
        <f ca="1">VLOOKUP(CONCATENATE($F813," ",$G813),AllocFactorMatrix,(K$4+1),FALSE)*$E817</f>
        <v>10.485631972157124</v>
      </c>
      <c r="L813" s="25">
        <f ca="1">VLOOKUP(CONCATENATE($F813," ",$G813),AllocFactorMatrix,(L$4+1),FALSE)*$E817</f>
        <v>0</v>
      </c>
      <c r="M813" s="25">
        <f t="shared" ca="1" si="389"/>
        <v>909.02496243708572</v>
      </c>
      <c r="N813" s="25">
        <f ca="1">VLOOKUP(CONCATENATE($F813," ",$G813),AllocFactorMatrix,(N$4+1),FALSE)*$E817</f>
        <v>387.47504889107216</v>
      </c>
      <c r="O813" s="25">
        <f ca="1">VLOOKUP(CONCATENATE($F813," ",$G813),AllocFactorMatrix,(O$4+1),FALSE)*$E817</f>
        <v>109.99579490515802</v>
      </c>
      <c r="P813" s="25">
        <f ca="1">VLOOKUP(CONCATENATE($F813," ",$G813),AllocFactorMatrix,(P$4+1),FALSE)*$E817</f>
        <v>0</v>
      </c>
      <c r="Q813" s="25">
        <f ca="1">VLOOKUP(CONCATENATE($F813," ",$G813),AllocFactorMatrix,(Q$4+1),FALSE)*$E817</f>
        <v>0</v>
      </c>
      <c r="R813" s="25">
        <f t="shared" ca="1" si="390"/>
        <v>497.47084379623016</v>
      </c>
      <c r="S813" s="25">
        <f ca="1">VLOOKUP(CONCATENATE($F813," ",$G813),AllocFactorMatrix,(S$4+1),FALSE)*$E817</f>
        <v>22.099125748545905</v>
      </c>
      <c r="T813" s="25">
        <f ca="1">VLOOKUP(CONCATENATE($F813," ",$G813),AllocFactorMatrix,(T$4+1),FALSE)*$E817</f>
        <v>255.60730132247537</v>
      </c>
      <c r="U813" s="25">
        <f ca="1">VLOOKUP(CONCATENATE($F813," ",$G813),AllocFactorMatrix,(U$4+1),FALSE)*$E817</f>
        <v>0</v>
      </c>
      <c r="V813" s="25">
        <f ca="1">VLOOKUP(CONCATENATE($F813," ",$G813),AllocFactorMatrix,(V$4+1),FALSE)*$E817</f>
        <v>0</v>
      </c>
      <c r="W813" s="25">
        <f t="shared" ca="1" si="393"/>
        <v>277.70642707102127</v>
      </c>
      <c r="X813" s="25">
        <f ca="1">VLOOKUP(CONCATENATE($F813," ",$G813),AllocFactorMatrix,(X$4+1),FALSE)*$E817</f>
        <v>105.15419981291487</v>
      </c>
      <c r="Y813" s="25">
        <f ca="1">VLOOKUP(CONCATENATE($F813," ",$G813),AllocFactorMatrix,(Y$4+1),FALSE)*$E817</f>
        <v>2.5194076996422052</v>
      </c>
      <c r="Z813" s="25">
        <f t="shared" ca="1" si="391"/>
        <v>107.67360751255707</v>
      </c>
      <c r="AA813" s="25">
        <f ca="1">VLOOKUP(CONCATENATE($F813," ",$G813),AllocFactorMatrix,(AA$4+1),FALSE)*$E817</f>
        <v>1.809152861210253</v>
      </c>
      <c r="AB813" s="25">
        <f ca="1">VLOOKUP(CONCATENATE($F813," ",$G813),AllocFactorMatrix,(AB$4+1),FALSE)*$E817</f>
        <v>6.6317840943214152</v>
      </c>
      <c r="AC813" s="25">
        <f ca="1">VLOOKUP(CONCATENATE($F813," ",$G813),AllocFactorMatrix,(AC$4+1),FALSE)*$E817</f>
        <v>1.6538880451061917</v>
      </c>
    </row>
    <row r="814" spans="3:29" hidden="1" outlineLevel="1">
      <c r="F814" s="61" t="str">
        <f>F817</f>
        <v>RB_GUP_EPIS</v>
      </c>
      <c r="G814" s="20" t="str">
        <f>$G$12</f>
        <v>DISTSEC</v>
      </c>
      <c r="H814" s="24">
        <f t="shared" ca="1" si="392"/>
        <v>2375.5048327223099</v>
      </c>
      <c r="I814" s="25">
        <f ca="1">VLOOKUP(CONCATENATE($F814," ",$G814),AllocFactorMatrix,(I$4+1),FALSE)*$E817</f>
        <v>1773.5560939183797</v>
      </c>
      <c r="J814" s="25">
        <f ca="1">VLOOKUP(CONCATENATE($F814," ",$G814),AllocFactorMatrix,(J$4+1),FALSE)*$E817</f>
        <v>398.13984118564775</v>
      </c>
      <c r="K814" s="25">
        <f ca="1">VLOOKUP(CONCATENATE($F814," ",$G814),AllocFactorMatrix,(K$4+1),FALSE)*$E817</f>
        <v>0</v>
      </c>
      <c r="L814" s="25">
        <f ca="1">VLOOKUP(CONCATENATE($F814," ",$G814),AllocFactorMatrix,(L$4+1),FALSE)*$E817</f>
        <v>0</v>
      </c>
      <c r="M814" s="25">
        <f t="shared" ca="1" si="389"/>
        <v>398.13984118564775</v>
      </c>
      <c r="N814" s="25">
        <f ca="1">VLOOKUP(CONCATENATE($F814," ",$G814),AllocFactorMatrix,(N$4+1),FALSE)*$E817</f>
        <v>140.34849124923622</v>
      </c>
      <c r="O814" s="25">
        <f ca="1">VLOOKUP(CONCATENATE($F814," ",$G814),AllocFactorMatrix,(O$4+1),FALSE)*$E817</f>
        <v>0</v>
      </c>
      <c r="P814" s="25">
        <f ca="1">VLOOKUP(CONCATENATE($F814," ",$G814),AllocFactorMatrix,(P$4+1),FALSE)*$E817</f>
        <v>0</v>
      </c>
      <c r="Q814" s="25">
        <f ca="1">VLOOKUP(CONCATENATE($F814," ",$G814),AllocFactorMatrix,(Q$4+1),FALSE)*$E817</f>
        <v>0</v>
      </c>
      <c r="R814" s="25">
        <f t="shared" ca="1" si="390"/>
        <v>140.34849124923622</v>
      </c>
      <c r="S814" s="25">
        <f ca="1">VLOOKUP(CONCATENATE($F814," ",$G814),AllocFactorMatrix,(S$4+1),FALSE)*$E817</f>
        <v>6.2119023171555448</v>
      </c>
      <c r="T814" s="25">
        <f ca="1">VLOOKUP(CONCATENATE($F814," ",$G814),AllocFactorMatrix,(T$4+1),FALSE)*$E817</f>
        <v>0</v>
      </c>
      <c r="U814" s="25">
        <f ca="1">VLOOKUP(CONCATENATE($F814," ",$G814),AllocFactorMatrix,(U$4+1),FALSE)*$E817</f>
        <v>0</v>
      </c>
      <c r="V814" s="25">
        <f ca="1">VLOOKUP(CONCATENATE($F814," ",$G814),AllocFactorMatrix,(V$4+1),FALSE)*$E817</f>
        <v>0</v>
      </c>
      <c r="W814" s="25">
        <f t="shared" ca="1" si="393"/>
        <v>6.2119023171555448</v>
      </c>
      <c r="X814" s="25">
        <f ca="1">VLOOKUP(CONCATENATE($F814," ",$G814),AllocFactorMatrix,(X$4+1),FALSE)*$E817</f>
        <v>39.061078710940741</v>
      </c>
      <c r="Y814" s="25">
        <f ca="1">VLOOKUP(CONCATENATE($F814," ",$G814),AllocFactorMatrix,(Y$4+1),FALSE)*$E817</f>
        <v>0</v>
      </c>
      <c r="Z814" s="25">
        <f t="shared" ca="1" si="391"/>
        <v>39.061078710940741</v>
      </c>
      <c r="AA814" s="25">
        <f ca="1">VLOOKUP(CONCATENATE($F814," ",$G814),AllocFactorMatrix,(AA$4+1),FALSE)*$E817</f>
        <v>0.63694066667964344</v>
      </c>
      <c r="AB814" s="25">
        <f ca="1">VLOOKUP(CONCATENATE($F814," ",$G814),AllocFactorMatrix,(AB$4+1),FALSE)*$E817</f>
        <v>14.064619177822779</v>
      </c>
      <c r="AC814" s="25">
        <f ca="1">VLOOKUP(CONCATENATE($F814," ",$G814),AllocFactorMatrix,(AC$4+1),FALSE)*$E817</f>
        <v>3.4858654964478308</v>
      </c>
    </row>
    <row r="815" spans="3:29" hidden="1" outlineLevel="1">
      <c r="F815" s="61" t="str">
        <f>F817</f>
        <v>RB_GUP_EPIS</v>
      </c>
      <c r="G815" s="20" t="str">
        <f>$G$13</f>
        <v>ENERGY</v>
      </c>
      <c r="H815" s="24">
        <f t="shared" ca="1" si="392"/>
        <v>286.27312462563134</v>
      </c>
      <c r="I815" s="25">
        <f ca="1">VLOOKUP(CONCATENATE($F815," ",$G815),AllocFactorMatrix,(I$4+1),FALSE)*$E817</f>
        <v>104.06957910088886</v>
      </c>
      <c r="J815" s="25">
        <f ca="1">VLOOKUP(CONCATENATE($F815," ",$G815),AllocFactorMatrix,(J$4+1),FALSE)*$E817</f>
        <v>33.590138074249978</v>
      </c>
      <c r="K815" s="25">
        <f ca="1">VLOOKUP(CONCATENATE($F815," ",$G815),AllocFactorMatrix,(K$4+1),FALSE)*$E817</f>
        <v>0.38454335255113176</v>
      </c>
      <c r="L815" s="25">
        <f ca="1">VLOOKUP(CONCATENATE($F815," ",$G815),AllocFactorMatrix,(L$4+1),FALSE)*$E817</f>
        <v>9.7462274563818643E-3</v>
      </c>
      <c r="M815" s="25">
        <f t="shared" ca="1" si="389"/>
        <v>33.984427654257495</v>
      </c>
      <c r="N815" s="25">
        <f ca="1">VLOOKUP(CONCATENATE($F815," ",$G815),AllocFactorMatrix,(N$4+1),FALSE)*$E817</f>
        <v>16.25486233319285</v>
      </c>
      <c r="O815" s="25">
        <f ca="1">VLOOKUP(CONCATENATE($F815," ",$G815),AllocFactorMatrix,(O$4+1),FALSE)*$E817</f>
        <v>4.537217976711478</v>
      </c>
      <c r="P815" s="25">
        <f ca="1">VLOOKUP(CONCATENATE($F815," ",$G815),AllocFactorMatrix,(P$4+1),FALSE)*$E817</f>
        <v>0.35921498712198702</v>
      </c>
      <c r="Q815" s="25">
        <f ca="1">VLOOKUP(CONCATENATE($F815," ",$G815),AllocFactorMatrix,(Q$4+1),FALSE)*$E817</f>
        <v>7.3637428927637777E-2</v>
      </c>
      <c r="R815" s="25">
        <f t="shared" ca="1" si="390"/>
        <v>21.224932725953952</v>
      </c>
      <c r="S815" s="25">
        <f ca="1">VLOOKUP(CONCATENATE($F815," ",$G815),AllocFactorMatrix,(S$4+1),FALSE)*$E817</f>
        <v>1.0831356708748565</v>
      </c>
      <c r="T815" s="25">
        <f ca="1">VLOOKUP(CONCATENATE($F815," ",$G815),AllocFactorMatrix,(T$4+1),FALSE)*$E817</f>
        <v>12.944347816930707</v>
      </c>
      <c r="U815" s="25">
        <f ca="1">VLOOKUP(CONCATENATE($F815," ",$G815),AllocFactorMatrix,(U$4+1),FALSE)*$E817</f>
        <v>91.510482337515697</v>
      </c>
      <c r="V815" s="25">
        <f ca="1">VLOOKUP(CONCATENATE($F815," ",$G815),AllocFactorMatrix,(V$4+1),FALSE)*$E817</f>
        <v>14.665439388756285</v>
      </c>
      <c r="W815" s="25">
        <f t="shared" ca="1" si="393"/>
        <v>120.20340521407755</v>
      </c>
      <c r="X815" s="25">
        <f ca="1">VLOOKUP(CONCATENATE($F815," ",$G815),AllocFactorMatrix,(X$4+1),FALSE)*$E817</f>
        <v>4.4090641898042797</v>
      </c>
      <c r="Y815" s="25">
        <f ca="1">VLOOKUP(CONCATENATE($F815," ",$G815),AllocFactorMatrix,(Y$4+1),FALSE)*$E817</f>
        <v>0.1036285804915567</v>
      </c>
      <c r="Z815" s="25">
        <f t="shared" ca="1" si="391"/>
        <v>4.5126927702958364</v>
      </c>
      <c r="AA815" s="25">
        <f ca="1">VLOOKUP(CONCATENATE($F815," ",$G815),AllocFactorMatrix,(AA$4+1),FALSE)*$E817</f>
        <v>0.10123673520016167</v>
      </c>
      <c r="AB815" s="25">
        <f ca="1">VLOOKUP(CONCATENATE($F815," ",$G815),AllocFactorMatrix,(AB$4+1),FALSE)*$E817</f>
        <v>1.7419921540474905</v>
      </c>
      <c r="AC815" s="25">
        <f ca="1">VLOOKUP(CONCATENATE($F815," ",$G815),AllocFactorMatrix,(AC$4+1),FALSE)*$E817</f>
        <v>0.43485827091000784</v>
      </c>
    </row>
    <row r="816" spans="3:29" hidden="1" outlineLevel="1">
      <c r="F816" s="61" t="str">
        <f>F817</f>
        <v>RB_GUP_EPIS</v>
      </c>
      <c r="G816" s="20" t="str">
        <f>$G$14</f>
        <v>CUSTOMER</v>
      </c>
      <c r="H816" s="24">
        <f t="shared" ca="1" si="392"/>
        <v>4977.2217986214382</v>
      </c>
      <c r="I816" s="25">
        <f ca="1">VLOOKUP(CONCATENATE($F816," ",$G816),AllocFactorMatrix,(I$4+1),FALSE)*$E817</f>
        <v>3608.8293542238071</v>
      </c>
      <c r="J816" s="25">
        <f ca="1">VLOOKUP(CONCATENATE($F816," ",$G816),AllocFactorMatrix,(J$4+1),FALSE)*$E817</f>
        <v>879.86220928383204</v>
      </c>
      <c r="K816" s="25">
        <f ca="1">VLOOKUP(CONCATENATE($F816," ",$G816),AllocFactorMatrix,(K$4+1),FALSE)*$E817</f>
        <v>7.1395581315147121</v>
      </c>
      <c r="L816" s="25">
        <f ca="1">VLOOKUP(CONCATENATE($F816," ",$G816),AllocFactorMatrix,(L$4+1),FALSE)*$E817</f>
        <v>1.0128182500901231</v>
      </c>
      <c r="M816" s="25">
        <f t="shared" ca="1" si="389"/>
        <v>888.01458566543693</v>
      </c>
      <c r="N816" s="25">
        <f ca="1">VLOOKUP(CONCATENATE($F816," ",$G816),AllocFactorMatrix,(N$4+1),FALSE)*$E817</f>
        <v>14.682221651356011</v>
      </c>
      <c r="O816" s="25">
        <f ca="1">VLOOKUP(CONCATENATE($F816," ",$G816),AllocFactorMatrix,(O$4+1),FALSE)*$E817</f>
        <v>5.9849698829517388</v>
      </c>
      <c r="P816" s="25">
        <f ca="1">VLOOKUP(CONCATENATE($F816," ",$G816),AllocFactorMatrix,(P$4+1),FALSE)*$E817</f>
        <v>2.9051676144829321</v>
      </c>
      <c r="Q816" s="25">
        <f ca="1">VLOOKUP(CONCATENATE($F816," ",$G816),AllocFactorMatrix,(Q$4+1),FALSE)*$E817</f>
        <v>1.2443411610176491</v>
      </c>
      <c r="R816" s="25">
        <f t="shared" ca="1" si="390"/>
        <v>24.816700309808329</v>
      </c>
      <c r="S816" s="25">
        <f ca="1">VLOOKUP(CONCATENATE($F816," ",$G816),AllocFactorMatrix,(S$4+1),FALSE)*$E817</f>
        <v>0.21148131797345118</v>
      </c>
      <c r="T816" s="25">
        <f ca="1">VLOOKUP(CONCATENATE($F816," ",$G816),AllocFactorMatrix,(T$4+1),FALSE)*$E817</f>
        <v>3.7255044825757304</v>
      </c>
      <c r="U816" s="25">
        <f ca="1">VLOOKUP(CONCATENATE($F816," ",$G816),AllocFactorMatrix,(U$4+1),FALSE)*$E817</f>
        <v>7.532809045379838</v>
      </c>
      <c r="V816" s="25">
        <f ca="1">VLOOKUP(CONCATENATE($F816," ",$G816),AllocFactorMatrix,(V$4+1),FALSE)*$E817</f>
        <v>1.86659863860415</v>
      </c>
      <c r="W816" s="25">
        <f t="shared" ca="1" si="393"/>
        <v>13.33639348453317</v>
      </c>
      <c r="X816" s="25">
        <f ca="1">VLOOKUP(CONCATENATE($F816," ",$G816),AllocFactorMatrix,(X$4+1),FALSE)*$E817</f>
        <v>4.9690840863709509</v>
      </c>
      <c r="Y816" s="25">
        <f ca="1">VLOOKUP(CONCATENATE($F816," ",$G816),AllocFactorMatrix,(Y$4+1),FALSE)*$E817</f>
        <v>7.6213534140914668E-2</v>
      </c>
      <c r="Z816" s="25">
        <f t="shared" ca="1" si="391"/>
        <v>5.0452976205118656</v>
      </c>
      <c r="AA816" s="25">
        <f ca="1">VLOOKUP(CONCATENATE($F816," ",$G816),AllocFactorMatrix,(AA$4+1),FALSE)*$E817</f>
        <v>0.29495355769349091</v>
      </c>
      <c r="AB816" s="25">
        <f ca="1">VLOOKUP(CONCATENATE($F816," ",$G816),AllocFactorMatrix,(AB$4+1),FALSE)*$E817</f>
        <v>379.1506343707573</v>
      </c>
      <c r="AC816" s="25">
        <f ca="1">VLOOKUP(CONCATENATE($F816," ",$G816),AllocFactorMatrix,(AC$4+1),FALSE)*$E817</f>
        <v>57.7338793888906</v>
      </c>
    </row>
    <row r="817" spans="2:29" collapsed="1">
      <c r="D817" s="58" t="s">
        <v>1173</v>
      </c>
      <c r="E817" s="60">
        <f>'Sch 5'!C236</f>
        <v>28641.75</v>
      </c>
      <c r="F817" s="61" t="s">
        <v>305</v>
      </c>
      <c r="G817" s="20" t="str">
        <f>$G$15</f>
        <v>TOTAL</v>
      </c>
      <c r="H817" s="24">
        <f ca="1">SUBTOTAL(9,I817:AC817)</f>
        <v>28641.750000000004</v>
      </c>
      <c r="I817" s="25">
        <f ca="1">VLOOKUP(CONCATENATE($F817," ",$G817),AllocFactorMatrix,(I$4+1),FALSE)*$E817</f>
        <v>16680.637924054092</v>
      </c>
      <c r="J817" s="25">
        <f ca="1">VLOOKUP(CONCATENATE($F817," ",$G817),AllocFactorMatrix,(J$4+1),FALSE)*$E817</f>
        <v>4142.7016588114984</v>
      </c>
      <c r="K817" s="25">
        <f ca="1">VLOOKUP(CONCATENATE($F817," ",$G817),AllocFactorMatrix,(K$4+1),FALSE)*$E817</f>
        <v>40.592431212640015</v>
      </c>
      <c r="L817" s="25">
        <f ca="1">VLOOKUP(CONCATENATE($F817," ",$G817),AllocFactorMatrix,(L$4+1),FALSE)*$E817</f>
        <v>1.6086209841503694</v>
      </c>
      <c r="M817" s="25">
        <f t="shared" ca="1" si="389"/>
        <v>4184.9027110082889</v>
      </c>
      <c r="N817" s="25">
        <f ca="1">VLOOKUP(CONCATENATE($F817," ",$G817),AllocFactorMatrix,(N$4+1),FALSE)*$E817</f>
        <v>1372.8293667862586</v>
      </c>
      <c r="O817" s="25">
        <f ca="1">VLOOKUP(CONCATENATE($F817," ",$G817),AllocFactorMatrix,(O$4+1),FALSE)*$E817</f>
        <v>352.17696929306078</v>
      </c>
      <c r="P817" s="25">
        <f ca="1">VLOOKUP(CONCATENATE($F817," ",$G817),AllocFactorMatrix,(P$4+1),FALSE)*$E817</f>
        <v>22.497642676747837</v>
      </c>
      <c r="Q817" s="25">
        <f ca="1">VLOOKUP(CONCATENATE($F817," ",$G817),AllocFactorMatrix,(Q$4+1),FALSE)*$E817</f>
        <v>4.5417576941043132</v>
      </c>
      <c r="R817" s="25">
        <f t="shared" ca="1" si="390"/>
        <v>1752.0457364501713</v>
      </c>
      <c r="S817" s="25">
        <f ca="1">VLOOKUP(CONCATENATE($F817," ",$G817),AllocFactorMatrix,(S$4+1),FALSE)*$E817</f>
        <v>77.952374471930455</v>
      </c>
      <c r="T817" s="25">
        <f ca="1">VLOOKUP(CONCATENATE($F817," ",$G817),AllocFactorMatrix,(T$4+1),FALSE)*$E817</f>
        <v>804.35393050811808</v>
      </c>
      <c r="U817" s="25">
        <f ca="1">VLOOKUP(CONCATENATE($F817," ",$G817),AllocFactorMatrix,(U$4+1),FALSE)*$E817</f>
        <v>3782.135323024092</v>
      </c>
      <c r="V817" s="25">
        <f ca="1">VLOOKUP(CONCATENATE($F817," ",$G817),AllocFactorMatrix,(V$4+1),FALSE)*$E817</f>
        <v>481.5013664465211</v>
      </c>
      <c r="W817" s="25">
        <f t="shared" ca="1" si="393"/>
        <v>5145.9429944506619</v>
      </c>
      <c r="X817" s="25">
        <f ca="1">VLOOKUP(CONCATENATE($F817," ",$G817),AllocFactorMatrix,(X$4+1),FALSE)*$E817</f>
        <v>374.54933956007983</v>
      </c>
      <c r="Y817" s="25">
        <f ca="1">VLOOKUP(CONCATENATE($F817," ",$G817),AllocFactorMatrix,(Y$4+1),FALSE)*$E817</f>
        <v>8.0252578211271235</v>
      </c>
      <c r="Z817" s="25">
        <f t="shared" ca="1" si="391"/>
        <v>382.57459738120696</v>
      </c>
      <c r="AA817" s="25">
        <f ca="1">VLOOKUP(CONCATENATE($F817," ",$G817),AllocFactorMatrix,(AA$4+1),FALSE)*$E817</f>
        <v>6.6570710867947458</v>
      </c>
      <c r="AB817" s="25">
        <f ca="1">VLOOKUP(CONCATENATE($F817," ",$G817),AllocFactorMatrix,(AB$4+1),FALSE)*$E817</f>
        <v>420.8869435507529</v>
      </c>
      <c r="AC817" s="25">
        <f ca="1">VLOOKUP(CONCATENATE($F817," ",$G817),AllocFactorMatrix,(AC$4+1),FALSE)*$E817</f>
        <v>68.102022018035044</v>
      </c>
    </row>
    <row r="818" spans="2:29">
      <c r="E818" s="22"/>
      <c r="F818" s="61"/>
      <c r="H818" s="24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</row>
    <row r="819" spans="2:29" hidden="1" outlineLevel="1">
      <c r="E819" s="22"/>
      <c r="F819" s="61"/>
      <c r="G819" s="20" t="str">
        <f>$G$8</f>
        <v>PRODUCTION</v>
      </c>
      <c r="H819" s="24">
        <f ca="1">H423+H749+H801+H706+H791+H810</f>
        <v>-31478762.326829847</v>
      </c>
      <c r="I819" s="24">
        <f t="shared" ref="I819:AC826" ca="1" si="394">I423+I749+I801+I706+I791+I810</f>
        <v>-15451262.074702948</v>
      </c>
      <c r="J819" s="24">
        <f t="shared" ca="1" si="394"/>
        <v>-3904431.2854232709</v>
      </c>
      <c r="K819" s="24">
        <f t="shared" ca="1" si="394"/>
        <v>-40125.806078390568</v>
      </c>
      <c r="L819" s="24">
        <f t="shared" ca="1" si="394"/>
        <v>-608.26470354458479</v>
      </c>
      <c r="M819" s="24">
        <f t="shared" ca="1" si="394"/>
        <v>-3945165.3562052073</v>
      </c>
      <c r="N819" s="24">
        <f t="shared" ca="1" si="394"/>
        <v>-1622064.0252431866</v>
      </c>
      <c r="O819" s="24">
        <f t="shared" ca="1" si="394"/>
        <v>-468261.7008204537</v>
      </c>
      <c r="P819" s="24">
        <f t="shared" ca="1" si="394"/>
        <v>-35947.644097482793</v>
      </c>
      <c r="Q819" s="24">
        <f t="shared" ca="1" si="394"/>
        <v>-29470.840693799346</v>
      </c>
      <c r="R819" s="24">
        <f t="shared" ca="1" si="394"/>
        <v>-2155744.210854922</v>
      </c>
      <c r="S819" s="24">
        <f t="shared" ca="1" si="394"/>
        <v>-99122.127921865234</v>
      </c>
      <c r="T819" s="24">
        <f t="shared" ca="1" si="394"/>
        <v>-1079307.5162087039</v>
      </c>
      <c r="U819" s="24">
        <f t="shared" ca="1" si="394"/>
        <v>-7106781.1101899883</v>
      </c>
      <c r="V819" s="24">
        <f t="shared" ca="1" si="394"/>
        <v>-1130705.6211228108</v>
      </c>
      <c r="W819" s="24">
        <f t="shared" ca="1" si="394"/>
        <v>-9415916.3754433673</v>
      </c>
      <c r="X819" s="24">
        <f t="shared" ca="1" si="394"/>
        <v>-439473.64369826828</v>
      </c>
      <c r="Y819" s="24">
        <f t="shared" ca="1" si="394"/>
        <v>-10788.019631429717</v>
      </c>
      <c r="Z819" s="24">
        <f t="shared" ca="1" si="394"/>
        <v>-450261.66332969809</v>
      </c>
      <c r="AA819" s="24">
        <f t="shared" ca="1" si="394"/>
        <v>-7820.7488686753904</v>
      </c>
      <c r="AB819" s="24">
        <f t="shared" ca="1" si="394"/>
        <v>-42054.406511764704</v>
      </c>
      <c r="AC819" s="24">
        <f t="shared" ca="1" si="394"/>
        <v>-10537.490913261279</v>
      </c>
    </row>
    <row r="820" spans="2:29" hidden="1" outlineLevel="1">
      <c r="E820" s="22"/>
      <c r="F820" s="61"/>
      <c r="G820" s="20" t="str">
        <f>$G$9</f>
        <v>BULKTRAN</v>
      </c>
      <c r="H820" s="24">
        <f t="shared" ref="H820:W826" ca="1" si="395">H424+H750+H802+H707+H792+H811</f>
        <v>-587500.9012878522</v>
      </c>
      <c r="I820" s="24">
        <f t="shared" ca="1" si="395"/>
        <v>-302701.6683483572</v>
      </c>
      <c r="J820" s="24">
        <f t="shared" ca="1" si="395"/>
        <v>-78864.295494429898</v>
      </c>
      <c r="K820" s="24">
        <f t="shared" ca="1" si="395"/>
        <v>-171.7817595851885</v>
      </c>
      <c r="L820" s="24">
        <f t="shared" ca="1" si="395"/>
        <v>173.90088255538916</v>
      </c>
      <c r="M820" s="24">
        <f t="shared" ca="1" si="395"/>
        <v>-78862.176371459689</v>
      </c>
      <c r="N820" s="24">
        <f t="shared" ca="1" si="395"/>
        <v>-32207.199512425083</v>
      </c>
      <c r="O820" s="24">
        <f t="shared" ca="1" si="395"/>
        <v>-10003.499640329368</v>
      </c>
      <c r="P820" s="24">
        <f t="shared" ca="1" si="395"/>
        <v>-707.89754280051875</v>
      </c>
      <c r="Q820" s="24">
        <f t="shared" ca="1" si="395"/>
        <v>37399.005581059377</v>
      </c>
      <c r="R820" s="24">
        <f t="shared" ca="1" si="395"/>
        <v>-5519.5911144956008</v>
      </c>
      <c r="S820" s="24">
        <f t="shared" ca="1" si="395"/>
        <v>-1966.783032876169</v>
      </c>
      <c r="T820" s="24">
        <f t="shared" ca="1" si="395"/>
        <v>-22373.739234384226</v>
      </c>
      <c r="U820" s="24">
        <f t="shared" ca="1" si="395"/>
        <v>-145352.71265776554</v>
      </c>
      <c r="V820" s="24">
        <f t="shared" ca="1" si="395"/>
        <v>-20712.626073641892</v>
      </c>
      <c r="W820" s="24">
        <f t="shared" ca="1" si="395"/>
        <v>-190405.86099866804</v>
      </c>
      <c r="X820" s="24">
        <f t="shared" ca="1" si="394"/>
        <v>-8495.2971907185874</v>
      </c>
      <c r="Y820" s="24">
        <f t="shared" ca="1" si="394"/>
        <v>-227.74564422378208</v>
      </c>
      <c r="Z820" s="24">
        <f t="shared" ca="1" si="394"/>
        <v>-8723.0428349423655</v>
      </c>
      <c r="AA820" s="24">
        <f t="shared" ca="1" si="394"/>
        <v>-171.25367529734277</v>
      </c>
      <c r="AB820" s="24">
        <f t="shared" ca="1" si="394"/>
        <v>-877.32203357690162</v>
      </c>
      <c r="AC820" s="24">
        <f t="shared" ca="1" si="394"/>
        <v>-239.98591105484678</v>
      </c>
    </row>
    <row r="821" spans="2:29" hidden="1" outlineLevel="1">
      <c r="E821" s="22"/>
      <c r="F821" s="61"/>
      <c r="G821" s="20" t="str">
        <f>$G$10</f>
        <v>SUBTRAN</v>
      </c>
      <c r="H821" s="24">
        <f t="shared" ca="1" si="395"/>
        <v>-241092.32376559486</v>
      </c>
      <c r="I821" s="24">
        <f t="shared" ca="1" si="394"/>
        <v>-112705.79982916145</v>
      </c>
      <c r="J821" s="24">
        <f t="shared" ca="1" si="394"/>
        <v>-29689.707873579046</v>
      </c>
      <c r="K821" s="24">
        <f t="shared" ca="1" si="394"/>
        <v>-72.973833791131952</v>
      </c>
      <c r="L821" s="24">
        <f t="shared" ca="1" si="394"/>
        <v>80.904103269768143</v>
      </c>
      <c r="M821" s="24">
        <f t="shared" ca="1" si="394"/>
        <v>-29681.777604100389</v>
      </c>
      <c r="N821" s="24">
        <f t="shared" ca="1" si="394"/>
        <v>-12638.011093988769</v>
      </c>
      <c r="O821" s="24">
        <f t="shared" ca="1" si="394"/>
        <v>-3897.5970235972991</v>
      </c>
      <c r="P821" s="24">
        <f t="shared" ca="1" si="394"/>
        <v>-358.24722752282435</v>
      </c>
      <c r="Q821" s="24">
        <f t="shared" ca="1" si="394"/>
        <v>0</v>
      </c>
      <c r="R821" s="24">
        <f t="shared" ca="1" si="394"/>
        <v>-16893.855345108892</v>
      </c>
      <c r="S821" s="24">
        <f t="shared" ca="1" si="394"/>
        <v>-719.28150094944658</v>
      </c>
      <c r="T821" s="24">
        <f t="shared" ca="1" si="394"/>
        <v>-8664.611378058984</v>
      </c>
      <c r="U821" s="24">
        <f t="shared" ca="1" si="394"/>
        <v>-68700.887736642428</v>
      </c>
      <c r="V821" s="24">
        <f t="shared" ca="1" si="394"/>
        <v>0</v>
      </c>
      <c r="W821" s="24">
        <f t="shared" ca="1" si="394"/>
        <v>-78084.780615650801</v>
      </c>
      <c r="X821" s="24">
        <f t="shared" ca="1" si="394"/>
        <v>-3335.7503617457141</v>
      </c>
      <c r="Y821" s="24">
        <f t="shared" ca="1" si="394"/>
        <v>-88.390104080366058</v>
      </c>
      <c r="Z821" s="24">
        <f t="shared" ca="1" si="394"/>
        <v>-3424.1404658260813</v>
      </c>
      <c r="AA821" s="24">
        <f t="shared" ca="1" si="394"/>
        <v>-63.098481220438195</v>
      </c>
      <c r="AB821" s="24">
        <f t="shared" ca="1" si="394"/>
        <v>-187.53146358071953</v>
      </c>
      <c r="AC821" s="24">
        <f t="shared" ca="1" si="394"/>
        <v>-51.339960946017356</v>
      </c>
    </row>
    <row r="822" spans="2:29" hidden="1" outlineLevel="1">
      <c r="E822" s="22"/>
      <c r="F822" s="61"/>
      <c r="G822" s="20" t="str">
        <f>$G$11</f>
        <v>DISTPRI</v>
      </c>
      <c r="H822" s="24">
        <f t="shared" ca="1" si="395"/>
        <v>-5256234.7412334336</v>
      </c>
      <c r="I822" s="24">
        <f t="shared" ca="1" si="394"/>
        <v>-3494947.5326310475</v>
      </c>
      <c r="J822" s="24">
        <f t="shared" ca="1" si="394"/>
        <v>-879844.60178828903</v>
      </c>
      <c r="K822" s="24">
        <f t="shared" ca="1" si="394"/>
        <v>-7640.2356652729168</v>
      </c>
      <c r="L822" s="24">
        <f t="shared" ca="1" si="394"/>
        <v>0</v>
      </c>
      <c r="M822" s="24">
        <f t="shared" ca="1" si="394"/>
        <v>-887484.83745356183</v>
      </c>
      <c r="N822" s="24">
        <f t="shared" ca="1" si="394"/>
        <v>-374242.59512133687</v>
      </c>
      <c r="O822" s="24">
        <f t="shared" ca="1" si="394"/>
        <v>-109316.35419375537</v>
      </c>
      <c r="P822" s="24">
        <f t="shared" ca="1" si="394"/>
        <v>0</v>
      </c>
      <c r="Q822" s="24">
        <f t="shared" ca="1" si="394"/>
        <v>0</v>
      </c>
      <c r="R822" s="24">
        <f t="shared" ca="1" si="394"/>
        <v>-483558.94931509224</v>
      </c>
      <c r="S822" s="24">
        <f t="shared" ca="1" si="394"/>
        <v>-22003.815628007505</v>
      </c>
      <c r="T822" s="24">
        <f t="shared" ca="1" si="394"/>
        <v>-254628.56426920343</v>
      </c>
      <c r="U822" s="24">
        <f t="shared" ca="1" si="394"/>
        <v>0</v>
      </c>
      <c r="V822" s="24">
        <f t="shared" ca="1" si="394"/>
        <v>0</v>
      </c>
      <c r="W822" s="24">
        <f t="shared" ca="1" si="394"/>
        <v>-276632.37989721092</v>
      </c>
      <c r="X822" s="24">
        <f t="shared" ca="1" si="394"/>
        <v>-101074.38161397952</v>
      </c>
      <c r="Y822" s="24">
        <f t="shared" ca="1" si="394"/>
        <v>-2508.055880767502</v>
      </c>
      <c r="Z822" s="24">
        <f t="shared" ca="1" si="394"/>
        <v>-103582.43749474705</v>
      </c>
      <c r="AA822" s="24">
        <f t="shared" ca="1" si="394"/>
        <v>-1817.1657224273674</v>
      </c>
      <c r="AB822" s="24">
        <f t="shared" ca="1" si="394"/>
        <v>-6543.9090326838204</v>
      </c>
      <c r="AC822" s="24">
        <f t="shared" ca="1" si="394"/>
        <v>-1667.5296866638396</v>
      </c>
    </row>
    <row r="823" spans="2:29" hidden="1" outlineLevel="1">
      <c r="E823" s="22"/>
      <c r="F823" s="61"/>
      <c r="G823" s="20" t="str">
        <f>$G$12</f>
        <v>DISTSEC</v>
      </c>
      <c r="H823" s="24">
        <f t="shared" ca="1" si="395"/>
        <v>-2014332.8871506825</v>
      </c>
      <c r="I823" s="24">
        <f t="shared" ca="1" si="394"/>
        <v>-1505553.0208626576</v>
      </c>
      <c r="J823" s="24">
        <f t="shared" ca="1" si="394"/>
        <v>-337972.12685114873</v>
      </c>
      <c r="K823" s="24">
        <f t="shared" ca="1" si="394"/>
        <v>0</v>
      </c>
      <c r="L823" s="24">
        <f t="shared" ca="1" si="394"/>
        <v>0</v>
      </c>
      <c r="M823" s="24">
        <f t="shared" ca="1" si="394"/>
        <v>-337972.12685114873</v>
      </c>
      <c r="N823" s="24">
        <f t="shared" ca="1" si="394"/>
        <v>-117306.61404807003</v>
      </c>
      <c r="O823" s="24">
        <f t="shared" ca="1" si="394"/>
        <v>0</v>
      </c>
      <c r="P823" s="24">
        <f t="shared" ca="1" si="394"/>
        <v>0</v>
      </c>
      <c r="Q823" s="24">
        <f t="shared" ca="1" si="394"/>
        <v>0</v>
      </c>
      <c r="R823" s="24">
        <f t="shared" ca="1" si="394"/>
        <v>-117306.61404807003</v>
      </c>
      <c r="S823" s="24">
        <f t="shared" ca="1" si="394"/>
        <v>-5373.0388792739241</v>
      </c>
      <c r="T823" s="24">
        <f t="shared" ca="1" si="394"/>
        <v>0</v>
      </c>
      <c r="U823" s="24">
        <f t="shared" ca="1" si="394"/>
        <v>0</v>
      </c>
      <c r="V823" s="24">
        <f t="shared" ca="1" si="394"/>
        <v>0</v>
      </c>
      <c r="W823" s="24">
        <f t="shared" ca="1" si="394"/>
        <v>-5373.0388792739241</v>
      </c>
      <c r="X823" s="24">
        <f t="shared" ca="1" si="394"/>
        <v>-32469.488995831671</v>
      </c>
      <c r="Y823" s="24">
        <f t="shared" ca="1" si="394"/>
        <v>0</v>
      </c>
      <c r="Z823" s="24">
        <f t="shared" ca="1" si="394"/>
        <v>-32469.488995831671</v>
      </c>
      <c r="AA823" s="24">
        <f t="shared" ca="1" si="394"/>
        <v>-556.4558215925033</v>
      </c>
      <c r="AB823" s="24">
        <f t="shared" ca="1" si="394"/>
        <v>-12043.543916189663</v>
      </c>
      <c r="AC823" s="24">
        <f t="shared" ca="1" si="394"/>
        <v>-3058.5977759187062</v>
      </c>
    </row>
    <row r="824" spans="2:29" hidden="1" outlineLevel="1">
      <c r="E824" s="22"/>
      <c r="F824" s="61"/>
      <c r="G824" s="20" t="str">
        <f>$G$13</f>
        <v>ENERGY</v>
      </c>
      <c r="H824" s="24">
        <f t="shared" ca="1" si="395"/>
        <v>78935714.726876751</v>
      </c>
      <c r="I824" s="24">
        <f t="shared" ca="1" si="394"/>
        <v>28686997.750135008</v>
      </c>
      <c r="J824" s="24">
        <f t="shared" ca="1" si="394"/>
        <v>9263520.7857136801</v>
      </c>
      <c r="K824" s="24">
        <f t="shared" ca="1" si="394"/>
        <v>110097.16658307961</v>
      </c>
      <c r="L824" s="24">
        <f t="shared" ca="1" si="394"/>
        <v>3088.8456424088886</v>
      </c>
      <c r="M824" s="24">
        <f t="shared" ca="1" si="394"/>
        <v>9376706.7979391702</v>
      </c>
      <c r="N824" s="24">
        <f t="shared" ca="1" si="394"/>
        <v>4493148.7653066115</v>
      </c>
      <c r="O824" s="24">
        <f t="shared" ca="1" si="394"/>
        <v>1248836.6393042887</v>
      </c>
      <c r="P824" s="24">
        <f t="shared" ca="1" si="394"/>
        <v>99844.255844926491</v>
      </c>
      <c r="Q824" s="24">
        <f t="shared" ca="1" si="394"/>
        <v>-16721.38085279076</v>
      </c>
      <c r="R824" s="24">
        <f t="shared" ca="1" si="394"/>
        <v>5825108.2796030343</v>
      </c>
      <c r="S824" s="24">
        <f t="shared" ca="1" si="394"/>
        <v>297681.78934846132</v>
      </c>
      <c r="T824" s="24">
        <f t="shared" ca="1" si="394"/>
        <v>3559580.634597762</v>
      </c>
      <c r="U824" s="24">
        <f t="shared" ca="1" si="394"/>
        <v>25283294.614848379</v>
      </c>
      <c r="V824" s="24">
        <f t="shared" ca="1" si="394"/>
        <v>4031217.1158953775</v>
      </c>
      <c r="W824" s="24">
        <f t="shared" ca="1" si="394"/>
        <v>33171774.154689979</v>
      </c>
      <c r="X824" s="24">
        <f t="shared" ca="1" si="394"/>
        <v>1219361.2324110237</v>
      </c>
      <c r="Y824" s="24">
        <f t="shared" ca="1" si="394"/>
        <v>28508.993844146415</v>
      </c>
      <c r="Z824" s="24">
        <f t="shared" ca="1" si="394"/>
        <v>1247870.2262551703</v>
      </c>
      <c r="AA824" s="24">
        <f t="shared" ca="1" si="394"/>
        <v>27819.689537394082</v>
      </c>
      <c r="AB824" s="24">
        <f t="shared" ca="1" si="394"/>
        <v>479948.06471220154</v>
      </c>
      <c r="AC824" s="24">
        <f t="shared" ca="1" si="394"/>
        <v>119489.76400478679</v>
      </c>
    </row>
    <row r="825" spans="2:29" hidden="1" outlineLevel="1">
      <c r="E825" s="22"/>
      <c r="F825" s="61"/>
      <c r="G825" s="20" t="str">
        <f>$G$14</f>
        <v>CUSTOMER</v>
      </c>
      <c r="H825" s="24">
        <f t="shared" ca="1" si="395"/>
        <v>-8740990.2339089923</v>
      </c>
      <c r="I825" s="24">
        <f t="shared" ca="1" si="394"/>
        <v>-6975945.9378252551</v>
      </c>
      <c r="J825" s="24">
        <f t="shared" ca="1" si="394"/>
        <v>-1621013.5067194463</v>
      </c>
      <c r="K825" s="24">
        <f t="shared" ca="1" si="394"/>
        <v>-13237.99001327336</v>
      </c>
      <c r="L825" s="24">
        <f t="shared" ca="1" si="394"/>
        <v>-797.43510002758342</v>
      </c>
      <c r="M825" s="24">
        <f t="shared" ca="1" si="394"/>
        <v>-1635048.9318327471</v>
      </c>
      <c r="N825" s="24">
        <f t="shared" ca="1" si="394"/>
        <v>-28242.477258543462</v>
      </c>
      <c r="O825" s="24">
        <f t="shared" ca="1" si="394"/>
        <v>-13033.650136610089</v>
      </c>
      <c r="P825" s="24">
        <f t="shared" ca="1" si="394"/>
        <v>-6076.1113150333895</v>
      </c>
      <c r="Q825" s="24">
        <f t="shared" ca="1" si="394"/>
        <v>4401.3197064946326</v>
      </c>
      <c r="R825" s="24">
        <f t="shared" ca="1" si="394"/>
        <v>-42950.919003692296</v>
      </c>
      <c r="S825" s="24">
        <f t="shared" ca="1" si="394"/>
        <v>-419.34753002300329</v>
      </c>
      <c r="T825" s="24">
        <f t="shared" ca="1" si="394"/>
        <v>-8127.7740550159542</v>
      </c>
      <c r="U825" s="24">
        <f t="shared" ca="1" si="394"/>
        <v>-16064.801530825518</v>
      </c>
      <c r="V825" s="24">
        <f t="shared" ca="1" si="394"/>
        <v>-4011.7635059561198</v>
      </c>
      <c r="W825" s="24">
        <f t="shared" ca="1" si="394"/>
        <v>-28623.686621820594</v>
      </c>
      <c r="X825" s="24">
        <f t="shared" ca="1" si="394"/>
        <v>-9444.5729086297779</v>
      </c>
      <c r="Y825" s="24">
        <f t="shared" ca="1" si="394"/>
        <v>-166.91963255093228</v>
      </c>
      <c r="Z825" s="24">
        <f t="shared" ca="1" si="394"/>
        <v>-9611.4925411807108</v>
      </c>
      <c r="AA825" s="24">
        <f t="shared" ca="1" si="394"/>
        <v>-565.51167089399439</v>
      </c>
      <c r="AB825" s="24">
        <f t="shared" ca="1" si="394"/>
        <v>-30992.924979672352</v>
      </c>
      <c r="AC825" s="24">
        <f t="shared" ca="1" si="394"/>
        <v>-17250.82943372698</v>
      </c>
    </row>
    <row r="826" spans="2:29" collapsed="1">
      <c r="B826" s="20"/>
      <c r="C826" s="20" t="s">
        <v>142</v>
      </c>
      <c r="E826" s="24">
        <f>E430+E756+E808+E713+E798+E817</f>
        <v>30616801.312700354</v>
      </c>
      <c r="F826" s="61"/>
      <c r="G826" s="20" t="str">
        <f>$G$15</f>
        <v>TOTAL</v>
      </c>
      <c r="H826" s="24">
        <f t="shared" ca="1" si="395"/>
        <v>30616801.312700331</v>
      </c>
      <c r="I826" s="24">
        <f ca="1">I430+I756+I808+I713+I798+I817</f>
        <v>843881.7159355731</v>
      </c>
      <c r="J826" s="24">
        <f t="shared" ca="1" si="394"/>
        <v>2411705.2615635144</v>
      </c>
      <c r="K826" s="24">
        <f t="shared" ca="1" si="394"/>
        <v>48848.379232766427</v>
      </c>
      <c r="L826" s="24">
        <f t="shared" ca="1" si="394"/>
        <v>1937.9508246618777</v>
      </c>
      <c r="M826" s="24">
        <f t="shared" ca="1" si="394"/>
        <v>2462491.5916209416</v>
      </c>
      <c r="N826" s="24">
        <f t="shared" ca="1" si="394"/>
        <v>2306447.8430290618</v>
      </c>
      <c r="O826" s="24">
        <f t="shared" ca="1" si="394"/>
        <v>644323.8374895429</v>
      </c>
      <c r="P826" s="24">
        <f t="shared" ca="1" si="394"/>
        <v>56754.355662086957</v>
      </c>
      <c r="Q826" s="24">
        <f t="shared" ca="1" si="394"/>
        <v>-4391.8962590360898</v>
      </c>
      <c r="R826" s="24">
        <f t="shared" ca="1" si="394"/>
        <v>3003134.1399216531</v>
      </c>
      <c r="S826" s="24">
        <f t="shared" ca="1" si="394"/>
        <v>168077.394855466</v>
      </c>
      <c r="T826" s="24">
        <f t="shared" ca="1" si="394"/>
        <v>2186478.4294523941</v>
      </c>
      <c r="U826" s="24">
        <f t="shared" ca="1" si="394"/>
        <v>17946395.102733161</v>
      </c>
      <c r="V826" s="24">
        <f t="shared" ca="1" si="394"/>
        <v>2875787.1051929691</v>
      </c>
      <c r="W826" s="24">
        <f t="shared" ca="1" si="394"/>
        <v>23176738.032233987</v>
      </c>
      <c r="X826" s="24">
        <f t="shared" ca="1" si="394"/>
        <v>625068.09764184989</v>
      </c>
      <c r="Y826" s="24">
        <f t="shared" ca="1" si="394"/>
        <v>14729.862951094115</v>
      </c>
      <c r="Z826" s="24">
        <f t="shared" ca="1" si="394"/>
        <v>639797.96059294406</v>
      </c>
      <c r="AA826" s="24">
        <f t="shared" ca="1" si="394"/>
        <v>16825.455297287048</v>
      </c>
      <c r="AB826" s="24">
        <f t="shared" ca="1" si="394"/>
        <v>387248.42677473341</v>
      </c>
      <c r="AC826" s="24">
        <f t="shared" ca="1" si="394"/>
        <v>86683.990323215112</v>
      </c>
    </row>
    <row r="827" spans="2:29"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</row>
    <row r="828" spans="2:29">
      <c r="B828" s="59" t="s">
        <v>584</v>
      </c>
      <c r="E828" s="22"/>
      <c r="F828" s="61"/>
      <c r="G828" s="22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2:29" hidden="1" outlineLevel="1">
      <c r="F829" s="61" t="str">
        <f>F836</f>
        <v>RB_GUP_EPIS_P</v>
      </c>
      <c r="G829" s="20" t="str">
        <f>$G$8</f>
        <v>PRODUCTION</v>
      </c>
      <c r="H829" s="24">
        <f t="shared" ref="H829:H860" ca="1" si="396">SUBTOTAL(9,I829:AC829)</f>
        <v>6658096.3272943096</v>
      </c>
      <c r="I829" s="25">
        <f ca="1">VLOOKUP(CONCATENATE($F829," ",$G829),AllocFactorMatrix,(I$4+1),FALSE)*$E836</f>
        <v>3264750.3755523572</v>
      </c>
      <c r="J829" s="25">
        <f ca="1">VLOOKUP(CONCATENATE($F829," ",$G829),AllocFactorMatrix,(J$4+1),FALSE)*$E836</f>
        <v>825854.89900878293</v>
      </c>
      <c r="K829" s="25">
        <f ca="1">VLOOKUP(CONCATENATE($F829," ",$G829),AllocFactorMatrix,(K$4+1),FALSE)*$E836</f>
        <v>9655.4999184967928</v>
      </c>
      <c r="L829" s="25">
        <f ca="1">VLOOKUP(CONCATENATE($F829," ",$G829),AllocFactorMatrix,(L$4+1),FALSE)*$E836</f>
        <v>237.8681369366999</v>
      </c>
      <c r="M829" s="25">
        <f t="shared" ref="M829:M860" ca="1" si="397">SUBTOTAL(9,J829:L829)</f>
        <v>835748.26706421643</v>
      </c>
      <c r="N829" s="25">
        <f ca="1">VLOOKUP(CONCATENATE($F829," ",$G829),AllocFactorMatrix,(N$4+1),FALSE)*$E836</f>
        <v>345548.0510545529</v>
      </c>
      <c r="O829" s="25">
        <f ca="1">VLOOKUP(CONCATENATE($F829," ",$G829),AllocFactorMatrix,(O$4+1),FALSE)*$E836</f>
        <v>98410.388604280015</v>
      </c>
      <c r="P829" s="25">
        <f ca="1">VLOOKUP(CONCATENATE($F829," ",$G829),AllocFactorMatrix,(P$4+1),FALSE)*$E836</f>
        <v>7787.7540455562603</v>
      </c>
      <c r="Q829" s="25">
        <f ca="1">VLOOKUP(CONCATENATE($F829," ",$G829),AllocFactorMatrix,(Q$4+1),FALSE)*$E836</f>
        <v>1643.8575642173171</v>
      </c>
      <c r="R829" s="25">
        <f ca="1">SUBTOTAL(9,N829:Q829)</f>
        <v>453390.05126860645</v>
      </c>
      <c r="S829" s="25">
        <f ca="1">VLOOKUP(CONCATENATE($F829," ",$G829),AllocFactorMatrix,(S$4+1),FALSE)*$E836</f>
        <v>20757.176300179901</v>
      </c>
      <c r="T829" s="25">
        <f ca="1">VLOOKUP(CONCATENATE($F829," ",$G829),AllocFactorMatrix,(T$4+1),FALSE)*$E836</f>
        <v>226289.63652473115</v>
      </c>
      <c r="U829" s="25">
        <f ca="1">VLOOKUP(CONCATENATE($F829," ",$G829),AllocFactorMatrix,(U$4+1),FALSE)*$E836</f>
        <v>1511306.5903235811</v>
      </c>
      <c r="V829" s="25">
        <f ca="1">VLOOKUP(CONCATENATE($F829," ",$G829),AllocFactorMatrix,(V$4+1),FALSE)*$E836</f>
        <v>237095.44697550687</v>
      </c>
      <c r="W829" s="25">
        <f ca="1">SUBTOTAL(9,S829:V829)</f>
        <v>1995448.8501239989</v>
      </c>
      <c r="X829" s="25">
        <f ca="1">VLOOKUP(CONCATENATE($F829," ",$G829),AllocFactorMatrix,(X$4+1),FALSE)*$E836</f>
        <v>93791.138526602983</v>
      </c>
      <c r="Y829" s="25">
        <f ca="1">VLOOKUP(CONCATENATE($F829," ",$G829),AllocFactorMatrix,(Y$4+1),FALSE)*$E836</f>
        <v>2264.1523726563778</v>
      </c>
      <c r="Z829" s="25">
        <f t="shared" ref="Z829:Z860" ca="1" si="398">SUBTOTAL(9,X829:Y829)</f>
        <v>96055.290899259358</v>
      </c>
      <c r="AA829" s="25">
        <f ca="1">VLOOKUP(CONCATENATE($F829," ",$G829),AllocFactorMatrix,(AA$4+1),FALSE)*$E836</f>
        <v>1635.2297022442367</v>
      </c>
      <c r="AB829" s="25">
        <f ca="1">VLOOKUP(CONCATENATE($F829," ",$G829),AllocFactorMatrix,(AB$4+1),FALSE)*$E836</f>
        <v>8866.5417342768542</v>
      </c>
      <c r="AC829" s="25">
        <f ca="1">VLOOKUP(CONCATENATE($F829," ",$G829),AllocFactorMatrix,(AC$4+1),FALSE)*$E836</f>
        <v>2201.720949348573</v>
      </c>
    </row>
    <row r="830" spans="2:29" hidden="1" outlineLevel="1">
      <c r="F830" s="61" t="str">
        <f>F836</f>
        <v>RB_GUP_EPIS_P</v>
      </c>
      <c r="G830" s="20" t="str">
        <f>$G$9</f>
        <v>BULKTRAN</v>
      </c>
      <c r="H830" s="24">
        <f t="shared" ca="1" si="396"/>
        <v>117269.84227524122</v>
      </c>
      <c r="I830" s="25">
        <f ca="1">VLOOKUP(CONCATENATE($F830," ",$G830),AllocFactorMatrix,(I$4+1),FALSE)*$E836</f>
        <v>57502.436550755534</v>
      </c>
      <c r="J830" s="25">
        <f ca="1">VLOOKUP(CONCATENATE($F830," ",$G830),AllocFactorMatrix,(J$4+1),FALSE)*$E836</f>
        <v>14545.880532243953</v>
      </c>
      <c r="K830" s="25">
        <f ca="1">VLOOKUP(CONCATENATE($F830," ",$G830),AllocFactorMatrix,(K$4+1),FALSE)*$E836</f>
        <v>170.06346812510935</v>
      </c>
      <c r="L830" s="25">
        <f ca="1">VLOOKUP(CONCATENATE($F830," ",$G830),AllocFactorMatrix,(L$4+1),FALSE)*$E836</f>
        <v>4.1895997789217994</v>
      </c>
      <c r="M830" s="25">
        <f t="shared" ca="1" si="397"/>
        <v>14720.133600147983</v>
      </c>
      <c r="N830" s="25">
        <f ca="1">VLOOKUP(CONCATENATE($F830," ",$G830),AllocFactorMatrix,(N$4+1),FALSE)*$E836</f>
        <v>6086.1789096631683</v>
      </c>
      <c r="O830" s="25">
        <f ca="1">VLOOKUP(CONCATENATE($F830," ",$G830),AllocFactorMatrix,(O$4+1),FALSE)*$E836</f>
        <v>1733.3138757034062</v>
      </c>
      <c r="P830" s="25">
        <f ca="1">VLOOKUP(CONCATENATE($F830," ",$G830),AllocFactorMatrix,(P$4+1),FALSE)*$E836</f>
        <v>137.1666379858288</v>
      </c>
      <c r="Q830" s="25">
        <f ca="1">VLOOKUP(CONCATENATE($F830," ",$G830),AllocFactorMatrix,(Q$4+1),FALSE)*$E836</f>
        <v>28.953458736915884</v>
      </c>
      <c r="R830" s="25">
        <f t="shared" ref="R830:R860" ca="1" si="399">SUBTOTAL(9,N830:Q830)</f>
        <v>7985.6128820893191</v>
      </c>
      <c r="S830" s="25">
        <f ca="1">VLOOKUP(CONCATENATE($F830," ",$G830),AllocFactorMatrix,(S$4+1),FALSE)*$E836</f>
        <v>365.5986142499487</v>
      </c>
      <c r="T830" s="25">
        <f ca="1">VLOOKUP(CONCATENATE($F830," ",$G830),AllocFactorMatrix,(T$4+1),FALSE)*$E836</f>
        <v>3985.6662744560899</v>
      </c>
      <c r="U830" s="25">
        <f ca="1">VLOOKUP(CONCATENATE($F830," ",$G830),AllocFactorMatrix,(U$4+1),FALSE)*$E836</f>
        <v>26618.82267311704</v>
      </c>
      <c r="V830" s="25">
        <f ca="1">VLOOKUP(CONCATENATE($F830," ",$G830),AllocFactorMatrix,(V$4+1),FALSE)*$E836</f>
        <v>4175.9902987607338</v>
      </c>
      <c r="W830" s="25">
        <f t="shared" ref="W830:W836" ca="1" si="400">SUBTOTAL(9,S830:V830)</f>
        <v>35146.077860583813</v>
      </c>
      <c r="X830" s="25">
        <f ca="1">VLOOKUP(CONCATENATE($F830," ",$G830),AllocFactorMatrix,(X$4+1),FALSE)*$E836</f>
        <v>1651.9544748460721</v>
      </c>
      <c r="Y830" s="25">
        <f ca="1">VLOOKUP(CONCATENATE($F830," ",$G830),AllocFactorMatrix,(Y$4+1),FALSE)*$E836</f>
        <v>39.878784952398902</v>
      </c>
      <c r="Z830" s="25">
        <f t="shared" ca="1" si="398"/>
        <v>1691.8332597984711</v>
      </c>
      <c r="AA830" s="25">
        <f ca="1">VLOOKUP(CONCATENATE($F830," ",$G830),AllocFactorMatrix,(AA$4+1),FALSE)*$E836</f>
        <v>28.801495178111868</v>
      </c>
      <c r="AB830" s="25">
        <f ca="1">VLOOKUP(CONCATENATE($F830," ",$G830),AllocFactorMatrix,(AB$4+1),FALSE)*$E836</f>
        <v>156.16745381754359</v>
      </c>
      <c r="AC830" s="25">
        <f ca="1">VLOOKUP(CONCATENATE($F830," ",$G830),AllocFactorMatrix,(AC$4+1),FALSE)*$E836</f>
        <v>38.779172870442082</v>
      </c>
    </row>
    <row r="831" spans="2:29" hidden="1" outlineLevel="1">
      <c r="F831" s="61" t="str">
        <f>F836</f>
        <v>RB_GUP_EPIS_P</v>
      </c>
      <c r="G831" s="20" t="str">
        <f>$G$10</f>
        <v>SUBTRAN</v>
      </c>
      <c r="H831" s="24">
        <f t="shared" ca="1" si="396"/>
        <v>44973.990424317737</v>
      </c>
      <c r="I831" s="25">
        <f ca="1">VLOOKUP(CONCATENATE($F831," ",$G831),AllocFactorMatrix,(I$4+1),FALSE)*$E836</f>
        <v>21358.229342788069</v>
      </c>
      <c r="J831" s="25">
        <f ca="1">VLOOKUP(CONCATENATE($F831," ",$G831),AllocFactorMatrix,(J$4+1),FALSE)*$E836</f>
        <v>5467.3915553255247</v>
      </c>
      <c r="K831" s="25">
        <f ca="1">VLOOKUP(CONCATENATE($F831," ",$G831),AllocFactorMatrix,(K$4+1),FALSE)*$E836</f>
        <v>63.712731009734597</v>
      </c>
      <c r="L831" s="25">
        <f ca="1">VLOOKUP(CONCATENATE($F831," ",$G831),AllocFactorMatrix,(L$4+1),FALSE)*$E836</f>
        <v>2.088772202317339</v>
      </c>
      <c r="M831" s="25">
        <f t="shared" ca="1" si="397"/>
        <v>5533.1930585375767</v>
      </c>
      <c r="N831" s="25">
        <f ca="1">VLOOKUP(CONCATENATE($F831," ",$G831),AllocFactorMatrix,(N$4+1),FALSE)*$E836</f>
        <v>2382.9548727447673</v>
      </c>
      <c r="O831" s="25">
        <f ca="1">VLOOKUP(CONCATENATE($F831," ",$G831),AllocFactorMatrix,(O$4+1),FALSE)*$E836</f>
        <v>675.44317806002755</v>
      </c>
      <c r="P831" s="25">
        <f ca="1">VLOOKUP(CONCATENATE($F831," ",$G831),AllocFactorMatrix,(P$4+1),FALSE)*$E836</f>
        <v>69.187618340070685</v>
      </c>
      <c r="Q831" s="25">
        <f ca="1">VLOOKUP(CONCATENATE($F831," ",$G831),AllocFactorMatrix,(Q$4+1),FALSE)*$E836</f>
        <v>0</v>
      </c>
      <c r="R831" s="25">
        <f t="shared" ca="1" si="399"/>
        <v>3127.5856691448653</v>
      </c>
      <c r="S831" s="25">
        <f ca="1">VLOOKUP(CONCATENATE($F831," ",$G831),AllocFactorMatrix,(S$4+1),FALSE)*$E836</f>
        <v>133.45617500282108</v>
      </c>
      <c r="T831" s="25">
        <f ca="1">VLOOKUP(CONCATENATE($F831," ",$G831),AllocFactorMatrix,(T$4+1),FALSE)*$E836</f>
        <v>1542.4705294239852</v>
      </c>
      <c r="U831" s="25">
        <f ca="1">VLOOKUP(CONCATENATE($F831," ",$G831),AllocFactorMatrix,(U$4+1),FALSE)*$E836</f>
        <v>12564.572127602065</v>
      </c>
      <c r="V831" s="25">
        <f ca="1">VLOOKUP(CONCATENATE($F831," ",$G831),AllocFactorMatrix,(V$4+1),FALSE)*$E836</f>
        <v>0</v>
      </c>
      <c r="W831" s="25">
        <f t="shared" ca="1" si="400"/>
        <v>14240.498832028872</v>
      </c>
      <c r="X831" s="25">
        <f ca="1">VLOOKUP(CONCATENATE($F831," ",$G831),AllocFactorMatrix,(X$4+1),FALSE)*$E836</f>
        <v>646.7204415142121</v>
      </c>
      <c r="Y831" s="25">
        <f ca="1">VLOOKUP(CONCATENATE($F831," ",$G831),AllocFactorMatrix,(Y$4+1),FALSE)*$E836</f>
        <v>15.473217342204061</v>
      </c>
      <c r="Z831" s="25">
        <f t="shared" ca="1" si="398"/>
        <v>662.19365885641616</v>
      </c>
      <c r="AA831" s="25">
        <f ca="1">VLOOKUP(CONCATENATE($F831," ",$G831),AllocFactorMatrix,(AA$4+1),FALSE)*$E836</f>
        <v>10.619755001124277</v>
      </c>
      <c r="AB831" s="25">
        <f ca="1">VLOOKUP(CONCATENATE($F831," ",$G831),AllocFactorMatrix,(AB$4+1),FALSE)*$E836</f>
        <v>33.359826216543887</v>
      </c>
      <c r="AC831" s="25">
        <f ca="1">VLOOKUP(CONCATENATE($F831," ",$G831),AllocFactorMatrix,(AC$4+1),FALSE)*$E836</f>
        <v>8.3102817442628183</v>
      </c>
    </row>
    <row r="832" spans="2:29" hidden="1" outlineLevel="1">
      <c r="F832" s="61" t="str">
        <f>F836</f>
        <v>RB_GUP_EPIS_P</v>
      </c>
      <c r="G832" s="20" t="str">
        <f>$G$11</f>
        <v>DISTPRI</v>
      </c>
      <c r="H832" s="24">
        <f t="shared" ca="1" si="396"/>
        <v>84819.89934984516</v>
      </c>
      <c r="I832" s="25">
        <f ca="1">VLOOKUP(CONCATENATE($F832," ",$G832),AllocFactorMatrix,(I$4+1),FALSE)*$E836</f>
        <v>56362.708962316618</v>
      </c>
      <c r="J832" s="25">
        <f ca="1">VLOOKUP(CONCATENATE($F832," ",$G832),AllocFactorMatrix,(J$4+1),FALSE)*$E836</f>
        <v>14189.967285689498</v>
      </c>
      <c r="K832" s="25">
        <f ca="1">VLOOKUP(CONCATENATE($F832," ",$G832),AllocFactorMatrix,(K$4+1),FALSE)*$E836</f>
        <v>165.59183288916364</v>
      </c>
      <c r="L832" s="25">
        <f ca="1">VLOOKUP(CONCATENATE($F832," ",$G832),AllocFactorMatrix,(L$4+1),FALSE)*$E836</f>
        <v>0</v>
      </c>
      <c r="M832" s="25">
        <f t="shared" ca="1" si="397"/>
        <v>14355.559118578662</v>
      </c>
      <c r="N832" s="25">
        <f ca="1">VLOOKUP(CONCATENATE($F832," ",$G832),AllocFactorMatrix,(N$4+1),FALSE)*$E836</f>
        <v>6119.1069565539274</v>
      </c>
      <c r="O832" s="25">
        <f ca="1">VLOOKUP(CONCATENATE($F832," ",$G832),AllocFactorMatrix,(O$4+1),FALSE)*$E836</f>
        <v>1737.082260450396</v>
      </c>
      <c r="P832" s="25">
        <f ca="1">VLOOKUP(CONCATENATE($F832," ",$G832),AllocFactorMatrix,(P$4+1),FALSE)*$E836</f>
        <v>0</v>
      </c>
      <c r="Q832" s="25">
        <f ca="1">VLOOKUP(CONCATENATE($F832," ",$G832),AllocFactorMatrix,(Q$4+1),FALSE)*$E836</f>
        <v>0</v>
      </c>
      <c r="R832" s="25">
        <f t="shared" ca="1" si="399"/>
        <v>7856.1892170043229</v>
      </c>
      <c r="S832" s="25">
        <f ca="1">VLOOKUP(CONCATENATE($F832," ",$G832),AllocFactorMatrix,(S$4+1),FALSE)*$E836</f>
        <v>348.99515333618956</v>
      </c>
      <c r="T832" s="25">
        <f ca="1">VLOOKUP(CONCATENATE($F832," ",$G832),AllocFactorMatrix,(T$4+1),FALSE)*$E836</f>
        <v>4036.617119333624</v>
      </c>
      <c r="U832" s="25">
        <f ca="1">VLOOKUP(CONCATENATE($F832," ",$G832),AllocFactorMatrix,(U$4+1),FALSE)*$E836</f>
        <v>0</v>
      </c>
      <c r="V832" s="25">
        <f ca="1">VLOOKUP(CONCATENATE($F832," ",$G832),AllocFactorMatrix,(V$4+1),FALSE)*$E836</f>
        <v>0</v>
      </c>
      <c r="W832" s="25">
        <f t="shared" ca="1" si="400"/>
        <v>4385.612272669814</v>
      </c>
      <c r="X832" s="25">
        <f ca="1">VLOOKUP(CONCATENATE($F832," ",$G832),AllocFactorMatrix,(X$4+1),FALSE)*$E836</f>
        <v>1660.6225289281972</v>
      </c>
      <c r="Y832" s="25">
        <f ca="1">VLOOKUP(CONCATENATE($F832," ",$G832),AllocFactorMatrix,(Y$4+1),FALSE)*$E836</f>
        <v>39.787143005458589</v>
      </c>
      <c r="Z832" s="25">
        <f t="shared" ca="1" si="398"/>
        <v>1700.4096719336558</v>
      </c>
      <c r="AA832" s="25">
        <f ca="1">VLOOKUP(CONCATENATE($F832," ",$G832),AllocFactorMatrix,(AA$4+1),FALSE)*$E836</f>
        <v>28.570613489007489</v>
      </c>
      <c r="AB832" s="25">
        <f ca="1">VLOOKUP(CONCATENATE($F832," ",$G832),AllocFactorMatrix,(AB$4+1),FALSE)*$E836</f>
        <v>104.73086280539827</v>
      </c>
      <c r="AC832" s="25">
        <f ca="1">VLOOKUP(CONCATENATE($F832," ",$G832),AllocFactorMatrix,(AC$4+1),FALSE)*$E836</f>
        <v>26.118631047687714</v>
      </c>
    </row>
    <row r="833" spans="4:29" hidden="1" outlineLevel="1">
      <c r="F833" s="61" t="str">
        <f>F836</f>
        <v>RB_GUP_EPIS_P</v>
      </c>
      <c r="G833" s="20" t="str">
        <f>$G$12</f>
        <v>DISTSEC</v>
      </c>
      <c r="H833" s="24">
        <f t="shared" ca="1" si="396"/>
        <v>35850.373826449613</v>
      </c>
      <c r="I833" s="25">
        <f ca="1">VLOOKUP(CONCATENATE($F833," ",$G833),AllocFactorMatrix,(I$4+1),FALSE)*$E836</f>
        <v>26765.952269727215</v>
      </c>
      <c r="J833" s="25">
        <f ca="1">VLOOKUP(CONCATENATE($F833," ",$G833),AllocFactorMatrix,(J$4+1),FALSE)*$E836</f>
        <v>6008.6016012653072</v>
      </c>
      <c r="K833" s="25">
        <f ca="1">VLOOKUP(CONCATENATE($F833," ",$G833),AllocFactorMatrix,(K$4+1),FALSE)*$E836</f>
        <v>0</v>
      </c>
      <c r="L833" s="25">
        <f ca="1">VLOOKUP(CONCATENATE($F833," ",$G833),AllocFactorMatrix,(L$4+1),FALSE)*$E836</f>
        <v>0</v>
      </c>
      <c r="M833" s="25">
        <f t="shared" ca="1" si="397"/>
        <v>6008.6016012653072</v>
      </c>
      <c r="N833" s="25">
        <f ca="1">VLOOKUP(CONCATENATE($F833," ",$G833),AllocFactorMatrix,(N$4+1),FALSE)*$E836</f>
        <v>2118.0954077442125</v>
      </c>
      <c r="O833" s="25">
        <f ca="1">VLOOKUP(CONCATENATE($F833," ",$G833),AllocFactorMatrix,(O$4+1),FALSE)*$E836</f>
        <v>0</v>
      </c>
      <c r="P833" s="25">
        <f ca="1">VLOOKUP(CONCATENATE($F833," ",$G833),AllocFactorMatrix,(P$4+1),FALSE)*$E836</f>
        <v>0</v>
      </c>
      <c r="Q833" s="25">
        <f ca="1">VLOOKUP(CONCATENATE($F833," ",$G833),AllocFactorMatrix,(Q$4+1),FALSE)*$E836</f>
        <v>0</v>
      </c>
      <c r="R833" s="25">
        <f t="shared" ca="1" si="399"/>
        <v>2118.0954077442125</v>
      </c>
      <c r="S833" s="25">
        <f ca="1">VLOOKUP(CONCATENATE($F833," ",$G833),AllocFactorMatrix,(S$4+1),FALSE)*$E836</f>
        <v>93.74808132391945</v>
      </c>
      <c r="T833" s="25">
        <f ca="1">VLOOKUP(CONCATENATE($F833," ",$G833),AllocFactorMatrix,(T$4+1),FALSE)*$E836</f>
        <v>0</v>
      </c>
      <c r="U833" s="25">
        <f ca="1">VLOOKUP(CONCATENATE($F833," ",$G833),AllocFactorMatrix,(U$4+1),FALSE)*$E836</f>
        <v>0</v>
      </c>
      <c r="V833" s="25">
        <f ca="1">VLOOKUP(CONCATENATE($F833," ",$G833),AllocFactorMatrix,(V$4+1),FALSE)*$E836</f>
        <v>0</v>
      </c>
      <c r="W833" s="25">
        <f t="shared" ca="1" si="400"/>
        <v>93.74808132391945</v>
      </c>
      <c r="X833" s="25">
        <f ca="1">VLOOKUP(CONCATENATE($F833," ",$G833),AllocFactorMatrix,(X$4+1),FALSE)*$E836</f>
        <v>589.49754787356198</v>
      </c>
      <c r="Y833" s="25">
        <f ca="1">VLOOKUP(CONCATENATE($F833," ",$G833),AllocFactorMatrix,(Y$4+1),FALSE)*$E836</f>
        <v>0</v>
      </c>
      <c r="Z833" s="25">
        <f t="shared" ca="1" si="398"/>
        <v>589.49754787356198</v>
      </c>
      <c r="AA833" s="25">
        <f ca="1">VLOOKUP(CONCATENATE($F833," ",$G833),AllocFactorMatrix,(AA$4+1),FALSE)*$E836</f>
        <v>9.6125087565345098</v>
      </c>
      <c r="AB833" s="25">
        <f ca="1">VLOOKUP(CONCATENATE($F833," ",$G833),AllocFactorMatrix,(AB$4+1),FALSE)*$E836</f>
        <v>212.25882107499842</v>
      </c>
      <c r="AC833" s="25">
        <f ca="1">VLOOKUP(CONCATENATE($F833," ",$G833),AllocFactorMatrix,(AC$4+1),FALSE)*$E836</f>
        <v>52.607588683860058</v>
      </c>
    </row>
    <row r="834" spans="4:29" hidden="1" outlineLevel="1">
      <c r="F834" s="61" t="str">
        <f>F836</f>
        <v>RB_GUP_EPIS_P</v>
      </c>
      <c r="G834" s="20" t="str">
        <f>$G$13</f>
        <v>ENERGY</v>
      </c>
      <c r="H834" s="24">
        <f t="shared" ca="1" si="396"/>
        <v>6692.3596085308682</v>
      </c>
      <c r="I834" s="25">
        <f ca="1">VLOOKUP(CONCATENATE($F834," ",$G834),AllocFactorMatrix,(I$4+1),FALSE)*$E836</f>
        <v>2432.890089009908</v>
      </c>
      <c r="J834" s="25">
        <f ca="1">VLOOKUP(CONCATENATE($F834," ",$G834),AllocFactorMatrix,(J$4+1),FALSE)*$E836</f>
        <v>785.2545836674683</v>
      </c>
      <c r="K834" s="25">
        <f ca="1">VLOOKUP(CONCATENATE($F834," ",$G834),AllocFactorMatrix,(K$4+1),FALSE)*$E836</f>
        <v>8.9896751701987103</v>
      </c>
      <c r="L834" s="25">
        <f ca="1">VLOOKUP(CONCATENATE($F834," ",$G834),AllocFactorMatrix,(L$4+1),FALSE)*$E836</f>
        <v>0.22784276047547855</v>
      </c>
      <c r="M834" s="25">
        <f t="shared" ca="1" si="397"/>
        <v>794.47210159814244</v>
      </c>
      <c r="N834" s="25">
        <f ca="1">VLOOKUP(CONCATENATE($F834," ",$G834),AllocFactorMatrix,(N$4+1),FALSE)*$E836</f>
        <v>379.99859142610472</v>
      </c>
      <c r="O834" s="25">
        <f ca="1">VLOOKUP(CONCATENATE($F834," ",$G834),AllocFactorMatrix,(O$4+1),FALSE)*$E836</f>
        <v>106.06896599935092</v>
      </c>
      <c r="P834" s="25">
        <f ca="1">VLOOKUP(CONCATENATE($F834," ",$G834),AllocFactorMatrix,(P$4+1),FALSE)*$E836</f>
        <v>8.3975604546808409</v>
      </c>
      <c r="Q834" s="25">
        <f ca="1">VLOOKUP(CONCATENATE($F834," ",$G834),AllocFactorMatrix,(Q$4+1),FALSE)*$E836</f>
        <v>1.7214614738140257</v>
      </c>
      <c r="R834" s="25">
        <f t="shared" ca="1" si="399"/>
        <v>496.18657935395055</v>
      </c>
      <c r="S834" s="25">
        <f ca="1">VLOOKUP(CONCATENATE($F834," ",$G834),AllocFactorMatrix,(S$4+1),FALSE)*$E836</f>
        <v>25.321040610435503</v>
      </c>
      <c r="T834" s="25">
        <f ca="1">VLOOKUP(CONCATENATE($F834," ",$G834),AllocFactorMatrix,(T$4+1),FALSE)*$E836</f>
        <v>302.60692687128181</v>
      </c>
      <c r="U834" s="25">
        <f ca="1">VLOOKUP(CONCATENATE($F834," ",$G834),AllocFactorMatrix,(U$4+1),FALSE)*$E836</f>
        <v>2139.2893816129281</v>
      </c>
      <c r="V834" s="25">
        <f ca="1">VLOOKUP(CONCATENATE($F834," ",$G834),AllocFactorMatrix,(V$4+1),FALSE)*$E836</f>
        <v>342.84180303344721</v>
      </c>
      <c r="W834" s="25">
        <f t="shared" ca="1" si="400"/>
        <v>2810.0591521280926</v>
      </c>
      <c r="X834" s="25">
        <f ca="1">VLOOKUP(CONCATENATE($F834," ",$G834),AllocFactorMatrix,(X$4+1),FALSE)*$E836</f>
        <v>103.07304653153648</v>
      </c>
      <c r="Y834" s="25">
        <f ca="1">VLOOKUP(CONCATENATE($F834," ",$G834),AllocFactorMatrix,(Y$4+1),FALSE)*$E836</f>
        <v>2.4225806291737038</v>
      </c>
      <c r="Z834" s="25">
        <f t="shared" ca="1" si="398"/>
        <v>105.49562716071019</v>
      </c>
      <c r="AA834" s="25">
        <f ca="1">VLOOKUP(CONCATENATE($F834," ",$G834),AllocFactorMatrix,(AA$4+1),FALSE)*$E836</f>
        <v>2.3666651853508864</v>
      </c>
      <c r="AB834" s="25">
        <f ca="1">VLOOKUP(CONCATENATE($F834," ",$G834),AllocFactorMatrix,(AB$4+1),FALSE)*$E836</f>
        <v>40.723480226691564</v>
      </c>
      <c r="AC834" s="25">
        <f ca="1">VLOOKUP(CONCATENATE($F834," ",$G834),AllocFactorMatrix,(AC$4+1),FALSE)*$E836</f>
        <v>10.16591386802205</v>
      </c>
    </row>
    <row r="835" spans="4:29" hidden="1" outlineLevel="1">
      <c r="F835" s="61" t="str">
        <f>F836</f>
        <v>RB_GUP_EPIS_P</v>
      </c>
      <c r="G835" s="20" t="str">
        <f>$G$14</f>
        <v>CUSTOMER</v>
      </c>
      <c r="H835" s="24">
        <f t="shared" ca="1" si="396"/>
        <v>95738.207221310353</v>
      </c>
      <c r="I835" s="25">
        <f ca="1">VLOOKUP(CONCATENATE($F835," ",$G835),AllocFactorMatrix,(I$4+1),FALSE)*$E836</f>
        <v>76887.872151190226</v>
      </c>
      <c r="J835" s="25">
        <f ca="1">VLOOKUP(CONCATENATE($F835," ",$G835),AllocFactorMatrix,(J$4+1),FALSE)*$E836</f>
        <v>18152.50064909918</v>
      </c>
      <c r="K835" s="25">
        <f ca="1">VLOOKUP(CONCATENATE($F835," ",$G835),AllocFactorMatrix,(K$4+1),FALSE)*$E836</f>
        <v>53.326144290821262</v>
      </c>
      <c r="L835" s="25">
        <f ca="1">VLOOKUP(CONCATENATE($F835," ",$G835),AllocFactorMatrix,(L$4+1),FALSE)*$E836</f>
        <v>2.27868809776656</v>
      </c>
      <c r="M835" s="25">
        <f t="shared" ca="1" si="397"/>
        <v>18208.105481487768</v>
      </c>
      <c r="N835" s="25">
        <f ca="1">VLOOKUP(CONCATENATE($F835," ",$G835),AllocFactorMatrix,(N$4+1),FALSE)*$E836</f>
        <v>224.22998290959256</v>
      </c>
      <c r="O835" s="25">
        <f ca="1">VLOOKUP(CONCATENATE($F835," ",$G835),AllocFactorMatrix,(O$4+1),FALSE)*$E836</f>
        <v>45.459789201393228</v>
      </c>
      <c r="P835" s="25">
        <f ca="1">VLOOKUP(CONCATENATE($F835," ",$G835),AllocFactorMatrix,(P$4+1),FALSE)*$E836</f>
        <v>6.5167064823585985</v>
      </c>
      <c r="Q835" s="25">
        <f ca="1">VLOOKUP(CONCATENATE($F835," ",$G835),AllocFactorMatrix,(Q$4+1),FALSE)*$E836</f>
        <v>2.7763453008951364</v>
      </c>
      <c r="R835" s="25">
        <f t="shared" ca="1" si="399"/>
        <v>278.98282389423952</v>
      </c>
      <c r="S835" s="25">
        <f ca="1">VLOOKUP(CONCATENATE($F835," ",$G835),AllocFactorMatrix,(S$4+1),FALSE)*$E836</f>
        <v>3.1052260765082864</v>
      </c>
      <c r="T835" s="25">
        <f ca="1">VLOOKUP(CONCATENATE($F835," ",$G835),AllocFactorMatrix,(T$4+1),FALSE)*$E836</f>
        <v>26.516076900006574</v>
      </c>
      <c r="U835" s="25">
        <f ca="1">VLOOKUP(CONCATENATE($F835," ",$G835),AllocFactorMatrix,(U$4+1),FALSE)*$E836</f>
        <v>16.889162457493864</v>
      </c>
      <c r="V835" s="25">
        <f ca="1">VLOOKUP(CONCATENATE($F835," ",$G835),AllocFactorMatrix,(V$4+1),FALSE)*$E836</f>
        <v>4.1663076961843917</v>
      </c>
      <c r="W835" s="25">
        <f t="shared" ca="1" si="400"/>
        <v>50.676773130193112</v>
      </c>
      <c r="X835" s="25">
        <f ca="1">VLOOKUP(CONCATENATE($F835," ",$G835),AllocFactorMatrix,(X$4+1),FALSE)*$E836</f>
        <v>77.827783618947791</v>
      </c>
      <c r="Y835" s="25">
        <f ca="1">VLOOKUP(CONCATENATE($F835," ",$G835),AllocFactorMatrix,(Y$4+1),FALSE)*$E836</f>
        <v>0.70529541666171958</v>
      </c>
      <c r="Z835" s="25">
        <f t="shared" ca="1" si="398"/>
        <v>78.533079035609504</v>
      </c>
      <c r="AA835" s="25">
        <f ca="1">VLOOKUP(CONCATENATE($F835," ",$G835),AllocFactorMatrix,(AA$4+1),FALSE)*$E836</f>
        <v>4.8561027468626756</v>
      </c>
      <c r="AB835" s="25">
        <f ca="1">VLOOKUP(CONCATENATE($F835," ",$G835),AllocFactorMatrix,(AB$4+1),FALSE)*$E836</f>
        <v>167.39437038731083</v>
      </c>
      <c r="AC835" s="25">
        <f ca="1">VLOOKUP(CONCATENATE($F835," ",$G835),AllocFactorMatrix,(AC$4+1),FALSE)*$E836</f>
        <v>61.786439438136519</v>
      </c>
    </row>
    <row r="836" spans="4:29" collapsed="1">
      <c r="D836" s="20" t="s">
        <v>7</v>
      </c>
      <c r="E836" s="22">
        <f>'Sch 4'!E211</f>
        <v>7043441</v>
      </c>
      <c r="F836" s="61" t="s">
        <v>63</v>
      </c>
      <c r="G836" s="20" t="str">
        <f>$G$15</f>
        <v>TOTAL</v>
      </c>
      <c r="H836" s="24">
        <f t="shared" ca="1" si="396"/>
        <v>7043441</v>
      </c>
      <c r="I836" s="25">
        <f ca="1">VLOOKUP(CONCATENATE($F836," ",$G836),AllocFactorMatrix,(I$4+1),FALSE)*$E836</f>
        <v>3506060.4649181445</v>
      </c>
      <c r="J836" s="25">
        <f ca="1">VLOOKUP(CONCATENATE($F836," ",$G836),AllocFactorMatrix,(J$4+1),FALSE)*$E836</f>
        <v>885004.4952160737</v>
      </c>
      <c r="K836" s="25">
        <f ca="1">VLOOKUP(CONCATENATE($F836," ",$G836),AllocFactorMatrix,(K$4+1),FALSE)*$E836</f>
        <v>10117.183769981819</v>
      </c>
      <c r="L836" s="25">
        <f ca="1">VLOOKUP(CONCATENATE($F836," ",$G836),AllocFactorMatrix,(L$4+1),FALSE)*$E836</f>
        <v>246.65303977618106</v>
      </c>
      <c r="M836" s="25">
        <f t="shared" ca="1" si="397"/>
        <v>895368.33202583168</v>
      </c>
      <c r="N836" s="25">
        <f ca="1">VLOOKUP(CONCATENATE($F836," ",$G836),AllocFactorMatrix,(N$4+1),FALSE)*$E836</f>
        <v>362858.6157755946</v>
      </c>
      <c r="O836" s="25">
        <f ca="1">VLOOKUP(CONCATENATE($F836," ",$G836),AllocFactorMatrix,(O$4+1),FALSE)*$E836</f>
        <v>102707.7566736946</v>
      </c>
      <c r="P836" s="25">
        <f ca="1">VLOOKUP(CONCATENATE($F836," ",$G836),AllocFactorMatrix,(P$4+1),FALSE)*$E836</f>
        <v>8009.0225688191995</v>
      </c>
      <c r="Q836" s="25">
        <f ca="1">VLOOKUP(CONCATENATE($F836," ",$G836),AllocFactorMatrix,(Q$4+1),FALSE)*$E836</f>
        <v>1677.3088297289421</v>
      </c>
      <c r="R836" s="25">
        <f t="shared" ca="1" si="399"/>
        <v>475252.70384783729</v>
      </c>
      <c r="S836" s="25">
        <f ca="1">VLOOKUP(CONCATENATE($F836," ",$G836),AllocFactorMatrix,(S$4+1),FALSE)*$E836</f>
        <v>21727.400590779725</v>
      </c>
      <c r="T836" s="25">
        <f ca="1">VLOOKUP(CONCATENATE($F836," ",$G836),AllocFactorMatrix,(T$4+1),FALSE)*$E836</f>
        <v>236183.51345171616</v>
      </c>
      <c r="U836" s="25">
        <f ca="1">VLOOKUP(CONCATENATE($F836," ",$G836),AllocFactorMatrix,(U$4+1),FALSE)*$E836</f>
        <v>1552646.1636683708</v>
      </c>
      <c r="V836" s="25">
        <f ca="1">VLOOKUP(CONCATENATE($F836," ",$G836),AllocFactorMatrix,(V$4+1),FALSE)*$E836</f>
        <v>241618.44538499721</v>
      </c>
      <c r="W836" s="25">
        <f t="shared" ca="1" si="400"/>
        <v>2052175.5230958639</v>
      </c>
      <c r="X836" s="25">
        <f ca="1">VLOOKUP(CONCATENATE($F836," ",$G836),AllocFactorMatrix,(X$4+1),FALSE)*$E836</f>
        <v>98520.834349915502</v>
      </c>
      <c r="Y836" s="25">
        <f ca="1">VLOOKUP(CONCATENATE($F836," ",$G836),AllocFactorMatrix,(Y$4+1),FALSE)*$E836</f>
        <v>2362.4193940022747</v>
      </c>
      <c r="Z836" s="25">
        <f t="shared" ca="1" si="398"/>
        <v>100883.25374391778</v>
      </c>
      <c r="AA836" s="25">
        <f ca="1">VLOOKUP(CONCATENATE($F836," ",$G836),AllocFactorMatrix,(AA$4+1),FALSE)*$E836</f>
        <v>1720.0568426012285</v>
      </c>
      <c r="AB836" s="25">
        <f ca="1">VLOOKUP(CONCATENATE($F836," ",$G836),AllocFactorMatrix,(AB$4+1),FALSE)*$E836</f>
        <v>9581.1765488053388</v>
      </c>
      <c r="AC836" s="25">
        <f ca="1">VLOOKUP(CONCATENATE($F836," ",$G836),AllocFactorMatrix,(AC$4+1),FALSE)*$E836</f>
        <v>2399.4889770009845</v>
      </c>
    </row>
    <row r="837" spans="4:29" hidden="1" outlineLevel="1">
      <c r="F837" s="61" t="str">
        <f>F844</f>
        <v>RB_GUP_EPIS_T</v>
      </c>
      <c r="G837" s="20" t="str">
        <f>$G$8</f>
        <v>PRODUCTION</v>
      </c>
      <c r="H837" s="24">
        <f t="shared" si="396"/>
        <v>1291579.2477880153</v>
      </c>
      <c r="I837" s="25">
        <f>VLOOKUP(CONCATENATE($F837," ",$G837),AllocFactorMatrix,(I$4+1),FALSE)*$E844</f>
        <v>633316.73604444729</v>
      </c>
      <c r="J837" s="25">
        <f>VLOOKUP(CONCATENATE($F837," ",$G837),AllocFactorMatrix,(J$4+1),FALSE)*$E844</f>
        <v>160204.50843751535</v>
      </c>
      <c r="K837" s="25">
        <f>VLOOKUP(CONCATENATE($F837," ",$G837),AllocFactorMatrix,(K$4+1),FALSE)*$E844</f>
        <v>1873.0343793054105</v>
      </c>
      <c r="L837" s="25">
        <f>VLOOKUP(CONCATENATE($F837," ",$G837),AllocFactorMatrix,(L$4+1),FALSE)*$E844</f>
        <v>46.143151777182027</v>
      </c>
      <c r="M837" s="25">
        <f t="shared" si="397"/>
        <v>162123.68596859794</v>
      </c>
      <c r="N837" s="25">
        <f>VLOOKUP(CONCATENATE($F837," ",$G837),AllocFactorMatrix,(N$4+1),FALSE)*$E844</f>
        <v>67031.576281958187</v>
      </c>
      <c r="O837" s="25">
        <f>VLOOKUP(CONCATENATE($F837," ",$G837),AllocFactorMatrix,(O$4+1),FALSE)*$E844</f>
        <v>19090.263859203522</v>
      </c>
      <c r="P837" s="25">
        <f>VLOOKUP(CONCATENATE($F837," ",$G837),AllocFactorMatrix,(P$4+1),FALSE)*$E844</f>
        <v>1510.7173308508086</v>
      </c>
      <c r="Q837" s="25">
        <f>VLOOKUP(CONCATENATE($F837," ",$G837),AllocFactorMatrix,(Q$4+1),FALSE)*$E844</f>
        <v>318.88579135730947</v>
      </c>
      <c r="R837" s="25">
        <f t="shared" si="399"/>
        <v>87951.443263369831</v>
      </c>
      <c r="S837" s="25">
        <f>VLOOKUP(CONCATENATE($F837," ",$G837),AllocFactorMatrix,(S$4+1),FALSE)*$E844</f>
        <v>4026.6071312435233</v>
      </c>
      <c r="T837" s="25">
        <f>VLOOKUP(CONCATENATE($F837," ",$G837),AllocFactorMatrix,(T$4+1),FALSE)*$E844</f>
        <v>43897.081711884384</v>
      </c>
      <c r="U837" s="25">
        <f>VLOOKUP(CONCATENATE($F837," ",$G837),AllocFactorMatrix,(U$4+1),FALSE)*$E844</f>
        <v>293172.7228254801</v>
      </c>
      <c r="V837" s="25">
        <f>VLOOKUP(CONCATENATE($F837," ",$G837),AllocFactorMatrix,(V$4+1),FALSE)*$E844</f>
        <v>45993.260536534173</v>
      </c>
      <c r="W837" s="25">
        <f>SUBTOTAL(9,S837:V837)</f>
        <v>387089.67220514221</v>
      </c>
      <c r="X837" s="25">
        <f>VLOOKUP(CONCATENATE($F837," ",$G837),AllocFactorMatrix,(X$4+1),FALSE)*$E844</f>
        <v>18194.192783119324</v>
      </c>
      <c r="Y837" s="25">
        <f>VLOOKUP(CONCATENATE($F837," ",$G837),AllocFactorMatrix,(Y$4+1),FALSE)*$E844</f>
        <v>439.21446530668527</v>
      </c>
      <c r="Z837" s="25">
        <f t="shared" si="398"/>
        <v>18633.40724842601</v>
      </c>
      <c r="AA837" s="25">
        <f>VLOOKUP(CONCATENATE($F837," ",$G837),AllocFactorMatrix,(AA$4+1),FALSE)*$E844</f>
        <v>317.21210462623486</v>
      </c>
      <c r="AB837" s="25">
        <f>VLOOKUP(CONCATENATE($F837," ",$G837),AllocFactorMatrix,(AB$4+1),FALSE)*$E844</f>
        <v>1719.9873268117915</v>
      </c>
      <c r="AC837" s="25">
        <f>VLOOKUP(CONCATENATE($F837," ",$G837),AllocFactorMatrix,(AC$4+1),FALSE)*$E844</f>
        <v>427.10362659387289</v>
      </c>
    </row>
    <row r="838" spans="4:29" hidden="1" outlineLevel="1">
      <c r="F838" s="61" t="str">
        <f>F844</f>
        <v>RB_GUP_EPIS_T</v>
      </c>
      <c r="G838" s="20" t="str">
        <f>$G$9</f>
        <v>BULKTRAN</v>
      </c>
      <c r="H838" s="24">
        <f t="shared" si="396"/>
        <v>68338201.403101072</v>
      </c>
      <c r="I838" s="25">
        <f>VLOOKUP(CONCATENATE($F838," ",$G838),AllocFactorMatrix,(I$4+1),FALSE)*$E844</f>
        <v>33509153.026329421</v>
      </c>
      <c r="J838" s="25">
        <f>VLOOKUP(CONCATENATE($F838," ",$G838),AllocFactorMatrix,(J$4+1),FALSE)*$E844</f>
        <v>8476512.7513759993</v>
      </c>
      <c r="K838" s="25">
        <f>VLOOKUP(CONCATENATE($F838," ",$G838),AllocFactorMatrix,(K$4+1),FALSE)*$E844</f>
        <v>99103.327083584401</v>
      </c>
      <c r="L838" s="25">
        <f>VLOOKUP(CONCATENATE($F838," ",$G838),AllocFactorMatrix,(L$4+1),FALSE)*$E844</f>
        <v>2441.4607194435812</v>
      </c>
      <c r="M838" s="25">
        <f t="shared" si="397"/>
        <v>8578057.5391790271</v>
      </c>
      <c r="N838" s="25">
        <f>VLOOKUP(CONCATENATE($F838," ",$G838),AllocFactorMatrix,(N$4+1),FALSE)*$E844</f>
        <v>3546679.2828771388</v>
      </c>
      <c r="O838" s="25">
        <f>VLOOKUP(CONCATENATE($F838," ",$G838),AllocFactorMatrix,(O$4+1),FALSE)*$E844</f>
        <v>1010076.8486973345</v>
      </c>
      <c r="P838" s="25">
        <f>VLOOKUP(CONCATENATE($F838," ",$G838),AllocFactorMatrix,(P$4+1),FALSE)*$E844</f>
        <v>79932.923508679989</v>
      </c>
      <c r="Q838" s="25">
        <f>VLOOKUP(CONCATENATE($F838," ",$G838),AllocFactorMatrix,(Q$4+1),FALSE)*$E844</f>
        <v>16872.430763876582</v>
      </c>
      <c r="R838" s="25">
        <f t="shared" si="399"/>
        <v>4653561.4858470308</v>
      </c>
      <c r="S838" s="25">
        <f>VLOOKUP(CONCATENATE($F838," ",$G838),AllocFactorMatrix,(S$4+1),FALSE)*$E844</f>
        <v>213050.10093445412</v>
      </c>
      <c r="T838" s="25">
        <f>VLOOKUP(CONCATENATE($F838," ",$G838),AllocFactorMatrix,(T$4+1),FALSE)*$E844</f>
        <v>2322619.8595035807</v>
      </c>
      <c r="U838" s="25">
        <f>VLOOKUP(CONCATENATE($F838," ",$G838),AllocFactorMatrix,(U$4+1),FALSE)*$E844</f>
        <v>15511937.508020015</v>
      </c>
      <c r="V838" s="25">
        <f>VLOOKUP(CONCATENATE($F838," ",$G838),AllocFactorMatrix,(V$4+1),FALSE)*$E844</f>
        <v>2433529.8876270303</v>
      </c>
      <c r="W838" s="25">
        <f t="shared" ref="W838:W844" si="401">SUBTOTAL(9,S838:V838)</f>
        <v>20481137.356085081</v>
      </c>
      <c r="X838" s="25">
        <f>VLOOKUP(CONCATENATE($F838," ",$G838),AllocFactorMatrix,(X$4+1),FALSE)*$E844</f>
        <v>962665.21230428363</v>
      </c>
      <c r="Y838" s="25">
        <f>VLOOKUP(CONCATENATE($F838," ",$G838),AllocFactorMatrix,(Y$4+1),FALSE)*$E844</f>
        <v>23239.090160892669</v>
      </c>
      <c r="Z838" s="25">
        <f t="shared" si="398"/>
        <v>985904.30246517633</v>
      </c>
      <c r="AA838" s="25">
        <f>VLOOKUP(CONCATENATE($F838," ",$G838),AllocFactorMatrix,(AA$4+1),FALSE)*$E844</f>
        <v>16783.875035600708</v>
      </c>
      <c r="AB838" s="25">
        <f>VLOOKUP(CONCATENATE($F838," ",$G838),AllocFactorMatrix,(AB$4+1),FALSE)*$E844</f>
        <v>91005.519445863247</v>
      </c>
      <c r="AC838" s="25">
        <f>VLOOKUP(CONCATENATE($F838," ",$G838),AllocFactorMatrix,(AC$4+1),FALSE)*$E844</f>
        <v>22598.298713883843</v>
      </c>
    </row>
    <row r="839" spans="4:29" hidden="1" outlineLevel="1">
      <c r="F839" s="61" t="str">
        <f>F844</f>
        <v>RB_GUP_EPIS_T</v>
      </c>
      <c r="G839" s="20" t="str">
        <f>$G$10</f>
        <v>SUBTRAN</v>
      </c>
      <c r="H839" s="24">
        <f t="shared" si="396"/>
        <v>26197231.349110894</v>
      </c>
      <c r="I839" s="25">
        <f>VLOOKUP(CONCATENATE($F839," ",$G839),AllocFactorMatrix,(I$4+1),FALSE)*$E844</f>
        <v>12441112.519067204</v>
      </c>
      <c r="J839" s="25">
        <f>VLOOKUP(CONCATENATE($F839," ",$G839),AllocFactorMatrix,(J$4+1),FALSE)*$E844</f>
        <v>3184741.2270891648</v>
      </c>
      <c r="K839" s="25">
        <f>VLOOKUP(CONCATENATE($F839," ",$G839),AllocFactorMatrix,(K$4+1),FALSE)*$E844</f>
        <v>37112.498544118447</v>
      </c>
      <c r="L839" s="25">
        <f>VLOOKUP(CONCATENATE($F839," ",$G839),AllocFactorMatrix,(L$4+1),FALSE)*$E844</f>
        <v>1216.70432406442</v>
      </c>
      <c r="M839" s="25">
        <f t="shared" si="397"/>
        <v>3223070.4299573475</v>
      </c>
      <c r="N839" s="25">
        <f>VLOOKUP(CONCATENATE($F839," ",$G839),AllocFactorMatrix,(N$4+1),FALSE)*$E844</f>
        <v>1388064.957252074</v>
      </c>
      <c r="O839" s="25">
        <f>VLOOKUP(CONCATENATE($F839," ",$G839),AllocFactorMatrix,(O$4+1),FALSE)*$E844</f>
        <v>393443.87793638121</v>
      </c>
      <c r="P839" s="25">
        <f>VLOOKUP(CONCATENATE($F839," ",$G839),AllocFactorMatrix,(P$4+1),FALSE)*$E844</f>
        <v>40301.606040472143</v>
      </c>
      <c r="Q839" s="25">
        <f>VLOOKUP(CONCATENATE($F839," ",$G839),AllocFactorMatrix,(Q$4+1),FALSE)*$E844</f>
        <v>0</v>
      </c>
      <c r="R839" s="25">
        <f t="shared" si="399"/>
        <v>1821810.4412289273</v>
      </c>
      <c r="S839" s="25">
        <f>VLOOKUP(CONCATENATE($F839," ",$G839),AllocFactorMatrix,(S$4+1),FALSE)*$E844</f>
        <v>77737.871568228147</v>
      </c>
      <c r="T839" s="25">
        <f>VLOOKUP(CONCATENATE($F839," ",$G839),AllocFactorMatrix,(T$4+1),FALSE)*$E844</f>
        <v>898485.03384428599</v>
      </c>
      <c r="U839" s="25">
        <f>VLOOKUP(CONCATENATE($F839," ",$G839),AllocFactorMatrix,(U$4+1),FALSE)*$E844</f>
        <v>7318830.2777643772</v>
      </c>
      <c r="V839" s="25">
        <f>VLOOKUP(CONCATENATE($F839," ",$G839),AllocFactorMatrix,(V$4+1),FALSE)*$E844</f>
        <v>0</v>
      </c>
      <c r="W839" s="25">
        <f t="shared" si="401"/>
        <v>8295053.1831768909</v>
      </c>
      <c r="X839" s="25">
        <f>VLOOKUP(CONCATENATE($F839," ",$G839),AllocFactorMatrix,(X$4+1),FALSE)*$E844</f>
        <v>376712.95930605597</v>
      </c>
      <c r="Y839" s="25">
        <f>VLOOKUP(CONCATENATE($F839," ",$G839),AllocFactorMatrix,(Y$4+1),FALSE)*$E844</f>
        <v>9013.1084790202694</v>
      </c>
      <c r="Z839" s="25">
        <f t="shared" si="398"/>
        <v>385726.06778507621</v>
      </c>
      <c r="AA839" s="25">
        <f>VLOOKUP(CONCATENATE($F839," ",$G839),AllocFactorMatrix,(AA$4+1),FALSE)*$E844</f>
        <v>6185.9794074421543</v>
      </c>
      <c r="AB839" s="25">
        <f>VLOOKUP(CONCATENATE($F839," ",$G839),AllocFactorMatrix,(AB$4+1),FALSE)*$E844</f>
        <v>19432.011189480592</v>
      </c>
      <c r="AC839" s="25">
        <f>VLOOKUP(CONCATENATE($F839," ",$G839),AllocFactorMatrix,(AC$4+1),FALSE)*$E844</f>
        <v>4840.7172985261859</v>
      </c>
    </row>
    <row r="840" spans="4:29" hidden="1" outlineLevel="1">
      <c r="F840" s="61" t="str">
        <f>F844</f>
        <v>RB_GUP_EPIS_T</v>
      </c>
      <c r="G840" s="20" t="str">
        <f>$G$11</f>
        <v>DISTPRI</v>
      </c>
      <c r="H840" s="24">
        <f t="shared" si="396"/>
        <v>0</v>
      </c>
      <c r="I840" s="25">
        <f>VLOOKUP(CONCATENATE($F840," ",$G840),AllocFactorMatrix,(I$4+1),FALSE)*$E844</f>
        <v>0</v>
      </c>
      <c r="J840" s="25">
        <f>VLOOKUP(CONCATENATE($F840," ",$G840),AllocFactorMatrix,(J$4+1),FALSE)*$E844</f>
        <v>0</v>
      </c>
      <c r="K840" s="25">
        <f>VLOOKUP(CONCATENATE($F840," ",$G840),AllocFactorMatrix,(K$4+1),FALSE)*$E844</f>
        <v>0</v>
      </c>
      <c r="L840" s="25">
        <f>VLOOKUP(CONCATENATE($F840," ",$G840),AllocFactorMatrix,(L$4+1),FALSE)*$E844</f>
        <v>0</v>
      </c>
      <c r="M840" s="25">
        <f t="shared" si="397"/>
        <v>0</v>
      </c>
      <c r="N840" s="25">
        <f>VLOOKUP(CONCATENATE($F840," ",$G840),AllocFactorMatrix,(N$4+1),FALSE)*$E844</f>
        <v>0</v>
      </c>
      <c r="O840" s="25">
        <f>VLOOKUP(CONCATENATE($F840," ",$G840),AllocFactorMatrix,(O$4+1),FALSE)*$E844</f>
        <v>0</v>
      </c>
      <c r="P840" s="25">
        <f>VLOOKUP(CONCATENATE($F840," ",$G840),AllocFactorMatrix,(P$4+1),FALSE)*$E844</f>
        <v>0</v>
      </c>
      <c r="Q840" s="25">
        <f>VLOOKUP(CONCATENATE($F840," ",$G840),AllocFactorMatrix,(Q$4+1),FALSE)*$E844</f>
        <v>0</v>
      </c>
      <c r="R840" s="25">
        <f t="shared" si="399"/>
        <v>0</v>
      </c>
      <c r="S840" s="25">
        <f>VLOOKUP(CONCATENATE($F840," ",$G840),AllocFactorMatrix,(S$4+1),FALSE)*$E844</f>
        <v>0</v>
      </c>
      <c r="T840" s="25">
        <f>VLOOKUP(CONCATENATE($F840," ",$G840),AllocFactorMatrix,(T$4+1),FALSE)*$E844</f>
        <v>0</v>
      </c>
      <c r="U840" s="25">
        <f>VLOOKUP(CONCATENATE($F840," ",$G840),AllocFactorMatrix,(U$4+1),FALSE)*$E844</f>
        <v>0</v>
      </c>
      <c r="V840" s="25">
        <f>VLOOKUP(CONCATENATE($F840," ",$G840),AllocFactorMatrix,(V$4+1),FALSE)*$E844</f>
        <v>0</v>
      </c>
      <c r="W840" s="25">
        <f t="shared" si="401"/>
        <v>0</v>
      </c>
      <c r="X840" s="25">
        <f>VLOOKUP(CONCATENATE($F840," ",$G840),AllocFactorMatrix,(X$4+1),FALSE)*$E844</f>
        <v>0</v>
      </c>
      <c r="Y840" s="25">
        <f>VLOOKUP(CONCATENATE($F840," ",$G840),AllocFactorMatrix,(Y$4+1),FALSE)*$E844</f>
        <v>0</v>
      </c>
      <c r="Z840" s="25">
        <f t="shared" si="398"/>
        <v>0</v>
      </c>
      <c r="AA840" s="25">
        <f>VLOOKUP(CONCATENATE($F840," ",$G840),AllocFactorMatrix,(AA$4+1),FALSE)*$E844</f>
        <v>0</v>
      </c>
      <c r="AB840" s="25">
        <f>VLOOKUP(CONCATENATE($F840," ",$G840),AllocFactorMatrix,(AB$4+1),FALSE)*$E844</f>
        <v>0</v>
      </c>
      <c r="AC840" s="25">
        <f>VLOOKUP(CONCATENATE($F840," ",$G840),AllocFactorMatrix,(AC$4+1),FALSE)*$E844</f>
        <v>0</v>
      </c>
    </row>
    <row r="841" spans="4:29" hidden="1" outlineLevel="1">
      <c r="F841" s="61" t="str">
        <f>F844</f>
        <v>RB_GUP_EPIS_T</v>
      </c>
      <c r="G841" s="20" t="str">
        <f>$G$12</f>
        <v>DISTSEC</v>
      </c>
      <c r="H841" s="24">
        <f t="shared" si="396"/>
        <v>0</v>
      </c>
      <c r="I841" s="25">
        <f>VLOOKUP(CONCATENATE($F841," ",$G841),AllocFactorMatrix,(I$4+1),FALSE)*$E844</f>
        <v>0</v>
      </c>
      <c r="J841" s="25">
        <f>VLOOKUP(CONCATENATE($F841," ",$G841),AllocFactorMatrix,(J$4+1),FALSE)*$E844</f>
        <v>0</v>
      </c>
      <c r="K841" s="25">
        <f>VLOOKUP(CONCATENATE($F841," ",$G841),AllocFactorMatrix,(K$4+1),FALSE)*$E844</f>
        <v>0</v>
      </c>
      <c r="L841" s="25">
        <f>VLOOKUP(CONCATENATE($F841," ",$G841),AllocFactorMatrix,(L$4+1),FALSE)*$E844</f>
        <v>0</v>
      </c>
      <c r="M841" s="25">
        <f t="shared" si="397"/>
        <v>0</v>
      </c>
      <c r="N841" s="25">
        <f>VLOOKUP(CONCATENATE($F841," ",$G841),AllocFactorMatrix,(N$4+1),FALSE)*$E844</f>
        <v>0</v>
      </c>
      <c r="O841" s="25">
        <f>VLOOKUP(CONCATENATE($F841," ",$G841),AllocFactorMatrix,(O$4+1),FALSE)*$E844</f>
        <v>0</v>
      </c>
      <c r="P841" s="25">
        <f>VLOOKUP(CONCATENATE($F841," ",$G841),AllocFactorMatrix,(P$4+1),FALSE)*$E844</f>
        <v>0</v>
      </c>
      <c r="Q841" s="25">
        <f>VLOOKUP(CONCATENATE($F841," ",$G841),AllocFactorMatrix,(Q$4+1),FALSE)*$E844</f>
        <v>0</v>
      </c>
      <c r="R841" s="25">
        <f t="shared" si="399"/>
        <v>0</v>
      </c>
      <c r="S841" s="25">
        <f>VLOOKUP(CONCATENATE($F841," ",$G841),AllocFactorMatrix,(S$4+1),FALSE)*$E844</f>
        <v>0</v>
      </c>
      <c r="T841" s="25">
        <f>VLOOKUP(CONCATENATE($F841," ",$G841),AllocFactorMatrix,(T$4+1),FALSE)*$E844</f>
        <v>0</v>
      </c>
      <c r="U841" s="25">
        <f>VLOOKUP(CONCATENATE($F841," ",$G841),AllocFactorMatrix,(U$4+1),FALSE)*$E844</f>
        <v>0</v>
      </c>
      <c r="V841" s="25">
        <f>VLOOKUP(CONCATENATE($F841," ",$G841),AllocFactorMatrix,(V$4+1),FALSE)*$E844</f>
        <v>0</v>
      </c>
      <c r="W841" s="25">
        <f t="shared" si="401"/>
        <v>0</v>
      </c>
      <c r="X841" s="25">
        <f>VLOOKUP(CONCATENATE($F841," ",$G841),AllocFactorMatrix,(X$4+1),FALSE)*$E844</f>
        <v>0</v>
      </c>
      <c r="Y841" s="25">
        <f>VLOOKUP(CONCATENATE($F841," ",$G841),AllocFactorMatrix,(Y$4+1),FALSE)*$E844</f>
        <v>0</v>
      </c>
      <c r="Z841" s="25">
        <f t="shared" si="398"/>
        <v>0</v>
      </c>
      <c r="AA841" s="25">
        <f>VLOOKUP(CONCATENATE($F841," ",$G841),AllocFactorMatrix,(AA$4+1),FALSE)*$E844</f>
        <v>0</v>
      </c>
      <c r="AB841" s="25">
        <f>VLOOKUP(CONCATENATE($F841," ",$G841),AllocFactorMatrix,(AB$4+1),FALSE)*$E844</f>
        <v>0</v>
      </c>
      <c r="AC841" s="25">
        <f>VLOOKUP(CONCATENATE($F841," ",$G841),AllocFactorMatrix,(AC$4+1),FALSE)*$E844</f>
        <v>0</v>
      </c>
    </row>
    <row r="842" spans="4:29" hidden="1" outlineLevel="1">
      <c r="F842" s="61" t="str">
        <f>F844</f>
        <v>RB_GUP_EPIS_T</v>
      </c>
      <c r="G842" s="20" t="str">
        <f>$G$13</f>
        <v>ENERGY</v>
      </c>
      <c r="H842" s="24">
        <f t="shared" si="396"/>
        <v>0</v>
      </c>
      <c r="I842" s="25">
        <f>VLOOKUP(CONCATENATE($F842," ",$G842),AllocFactorMatrix,(I$4+1),FALSE)*$E844</f>
        <v>0</v>
      </c>
      <c r="J842" s="25">
        <f>VLOOKUP(CONCATENATE($F842," ",$G842),AllocFactorMatrix,(J$4+1),FALSE)*$E844</f>
        <v>0</v>
      </c>
      <c r="K842" s="25">
        <f>VLOOKUP(CONCATENATE($F842," ",$G842),AllocFactorMatrix,(K$4+1),FALSE)*$E844</f>
        <v>0</v>
      </c>
      <c r="L842" s="25">
        <f>VLOOKUP(CONCATENATE($F842," ",$G842),AllocFactorMatrix,(L$4+1),FALSE)*$E844</f>
        <v>0</v>
      </c>
      <c r="M842" s="25">
        <f t="shared" si="397"/>
        <v>0</v>
      </c>
      <c r="N842" s="25">
        <f>VLOOKUP(CONCATENATE($F842," ",$G842),AllocFactorMatrix,(N$4+1),FALSE)*$E844</f>
        <v>0</v>
      </c>
      <c r="O842" s="25">
        <f>VLOOKUP(CONCATENATE($F842," ",$G842),AllocFactorMatrix,(O$4+1),FALSE)*$E844</f>
        <v>0</v>
      </c>
      <c r="P842" s="25">
        <f>VLOOKUP(CONCATENATE($F842," ",$G842),AllocFactorMatrix,(P$4+1),FALSE)*$E844</f>
        <v>0</v>
      </c>
      <c r="Q842" s="25">
        <f>VLOOKUP(CONCATENATE($F842," ",$G842),AllocFactorMatrix,(Q$4+1),FALSE)*$E844</f>
        <v>0</v>
      </c>
      <c r="R842" s="25">
        <f t="shared" si="399"/>
        <v>0</v>
      </c>
      <c r="S842" s="25">
        <f>VLOOKUP(CONCATENATE($F842," ",$G842),AllocFactorMatrix,(S$4+1),FALSE)*$E844</f>
        <v>0</v>
      </c>
      <c r="T842" s="25">
        <f>VLOOKUP(CONCATENATE($F842," ",$G842),AllocFactorMatrix,(T$4+1),FALSE)*$E844</f>
        <v>0</v>
      </c>
      <c r="U842" s="25">
        <f>VLOOKUP(CONCATENATE($F842," ",$G842),AllocFactorMatrix,(U$4+1),FALSE)*$E844</f>
        <v>0</v>
      </c>
      <c r="V842" s="25">
        <f>VLOOKUP(CONCATENATE($F842," ",$G842),AllocFactorMatrix,(V$4+1),FALSE)*$E844</f>
        <v>0</v>
      </c>
      <c r="W842" s="25">
        <f t="shared" si="401"/>
        <v>0</v>
      </c>
      <c r="X842" s="25">
        <f>VLOOKUP(CONCATENATE($F842," ",$G842),AllocFactorMatrix,(X$4+1),FALSE)*$E844</f>
        <v>0</v>
      </c>
      <c r="Y842" s="25">
        <f>VLOOKUP(CONCATENATE($F842," ",$G842),AllocFactorMatrix,(Y$4+1),FALSE)*$E844</f>
        <v>0</v>
      </c>
      <c r="Z842" s="25">
        <f t="shared" si="398"/>
        <v>0</v>
      </c>
      <c r="AA842" s="25">
        <f>VLOOKUP(CONCATENATE($F842," ",$G842),AllocFactorMatrix,(AA$4+1),FALSE)*$E844</f>
        <v>0</v>
      </c>
      <c r="AB842" s="25">
        <f>VLOOKUP(CONCATENATE($F842," ",$G842),AllocFactorMatrix,(AB$4+1),FALSE)*$E844</f>
        <v>0</v>
      </c>
      <c r="AC842" s="25">
        <f>VLOOKUP(CONCATENATE($F842," ",$G842),AllocFactorMatrix,(AC$4+1),FALSE)*$E844</f>
        <v>0</v>
      </c>
    </row>
    <row r="843" spans="4:29" hidden="1" outlineLevel="1">
      <c r="F843" s="61" t="str">
        <f>F844</f>
        <v>RB_GUP_EPIS_T</v>
      </c>
      <c r="G843" s="20" t="str">
        <f>$G$14</f>
        <v>CUSTOMER</v>
      </c>
      <c r="H843" s="24">
        <f t="shared" si="396"/>
        <v>0</v>
      </c>
      <c r="I843" s="25">
        <f>VLOOKUP(CONCATENATE($F843," ",$G843),AllocFactorMatrix,(I$4+1),FALSE)*$E844</f>
        <v>0</v>
      </c>
      <c r="J843" s="25">
        <f>VLOOKUP(CONCATENATE($F843," ",$G843),AllocFactorMatrix,(J$4+1),FALSE)*$E844</f>
        <v>0</v>
      </c>
      <c r="K843" s="25">
        <f>VLOOKUP(CONCATENATE($F843," ",$G843),AllocFactorMatrix,(K$4+1),FALSE)*$E844</f>
        <v>0</v>
      </c>
      <c r="L843" s="25">
        <f>VLOOKUP(CONCATENATE($F843," ",$G843),AllocFactorMatrix,(L$4+1),FALSE)*$E844</f>
        <v>0</v>
      </c>
      <c r="M843" s="25">
        <f t="shared" si="397"/>
        <v>0</v>
      </c>
      <c r="N843" s="25">
        <f>VLOOKUP(CONCATENATE($F843," ",$G843),AllocFactorMatrix,(N$4+1),FALSE)*$E844</f>
        <v>0</v>
      </c>
      <c r="O843" s="25">
        <f>VLOOKUP(CONCATENATE($F843," ",$G843),AllocFactorMatrix,(O$4+1),FALSE)*$E844</f>
        <v>0</v>
      </c>
      <c r="P843" s="25">
        <f>VLOOKUP(CONCATENATE($F843," ",$G843),AllocFactorMatrix,(P$4+1),FALSE)*$E844</f>
        <v>0</v>
      </c>
      <c r="Q843" s="25">
        <f>VLOOKUP(CONCATENATE($F843," ",$G843),AllocFactorMatrix,(Q$4+1),FALSE)*$E844</f>
        <v>0</v>
      </c>
      <c r="R843" s="25">
        <f t="shared" si="399"/>
        <v>0</v>
      </c>
      <c r="S843" s="25">
        <f>VLOOKUP(CONCATENATE($F843," ",$G843),AllocFactorMatrix,(S$4+1),FALSE)*$E844</f>
        <v>0</v>
      </c>
      <c r="T843" s="25">
        <f>VLOOKUP(CONCATENATE($F843," ",$G843),AllocFactorMatrix,(T$4+1),FALSE)*$E844</f>
        <v>0</v>
      </c>
      <c r="U843" s="25">
        <f>VLOOKUP(CONCATENATE($F843," ",$G843),AllocFactorMatrix,(U$4+1),FALSE)*$E844</f>
        <v>0</v>
      </c>
      <c r="V843" s="25">
        <f>VLOOKUP(CONCATENATE($F843," ",$G843),AllocFactorMatrix,(V$4+1),FALSE)*$E844</f>
        <v>0</v>
      </c>
      <c r="W843" s="25">
        <f t="shared" si="401"/>
        <v>0</v>
      </c>
      <c r="X843" s="25">
        <f>VLOOKUP(CONCATENATE($F843," ",$G843),AllocFactorMatrix,(X$4+1),FALSE)*$E844</f>
        <v>0</v>
      </c>
      <c r="Y843" s="25">
        <f>VLOOKUP(CONCATENATE($F843," ",$G843),AllocFactorMatrix,(Y$4+1),FALSE)*$E844</f>
        <v>0</v>
      </c>
      <c r="Z843" s="25">
        <f t="shared" si="398"/>
        <v>0</v>
      </c>
      <c r="AA843" s="25">
        <f>VLOOKUP(CONCATENATE($F843," ",$G843),AllocFactorMatrix,(AA$4+1),FALSE)*$E844</f>
        <v>0</v>
      </c>
      <c r="AB843" s="25">
        <f>VLOOKUP(CONCATENATE($F843," ",$G843),AllocFactorMatrix,(AB$4+1),FALSE)*$E844</f>
        <v>0</v>
      </c>
      <c r="AC843" s="25">
        <f>VLOOKUP(CONCATENATE($F843," ",$G843),AllocFactorMatrix,(AC$4+1),FALSE)*$E844</f>
        <v>0</v>
      </c>
    </row>
    <row r="844" spans="4:29" collapsed="1">
      <c r="D844" s="20" t="s">
        <v>10</v>
      </c>
      <c r="E844" s="22">
        <f>'Sch 4'!E215</f>
        <v>95827012</v>
      </c>
      <c r="F844" s="61" t="s">
        <v>64</v>
      </c>
      <c r="G844" s="20" t="str">
        <f>$G$15</f>
        <v>TOTAL</v>
      </c>
      <c r="H844" s="24">
        <f t="shared" si="396"/>
        <v>95827011.999999985</v>
      </c>
      <c r="I844" s="25">
        <f>VLOOKUP(CONCATENATE($F844," ",$G844),AllocFactorMatrix,(I$4+1),FALSE)*$E844</f>
        <v>46583582.28144107</v>
      </c>
      <c r="J844" s="25">
        <f>VLOOKUP(CONCATENATE($F844," ",$G844),AllocFactorMatrix,(J$4+1),FALSE)*$E844</f>
        <v>11821458.486902678</v>
      </c>
      <c r="K844" s="25">
        <f>VLOOKUP(CONCATENATE($F844," ",$G844),AllocFactorMatrix,(K$4+1),FALSE)*$E844</f>
        <v>138088.86000700828</v>
      </c>
      <c r="L844" s="25">
        <f>VLOOKUP(CONCATENATE($F844," ",$G844),AllocFactorMatrix,(L$4+1),FALSE)*$E844</f>
        <v>3704.308195285183</v>
      </c>
      <c r="M844" s="25">
        <f t="shared" si="397"/>
        <v>11963251.655104972</v>
      </c>
      <c r="N844" s="25">
        <f>VLOOKUP(CONCATENATE($F844," ",$G844),AllocFactorMatrix,(N$4+1),FALSE)*$E844</f>
        <v>5001775.8164111711</v>
      </c>
      <c r="O844" s="25">
        <f>VLOOKUP(CONCATENATE($F844," ",$G844),AllocFactorMatrix,(O$4+1),FALSE)*$E844</f>
        <v>1422610.9904929192</v>
      </c>
      <c r="P844" s="25">
        <f>VLOOKUP(CONCATENATE($F844," ",$G844),AllocFactorMatrix,(P$4+1),FALSE)*$E844</f>
        <v>121745.24688000293</v>
      </c>
      <c r="Q844" s="25">
        <f>VLOOKUP(CONCATENATE($F844," ",$G844),AllocFactorMatrix,(Q$4+1),FALSE)*$E844</f>
        <v>17191.316555233891</v>
      </c>
      <c r="R844" s="25">
        <f t="shared" si="399"/>
        <v>6563323.3703393275</v>
      </c>
      <c r="S844" s="25">
        <f>VLOOKUP(CONCATENATE($F844," ",$G844),AllocFactorMatrix,(S$4+1),FALSE)*$E844</f>
        <v>294814.57963392581</v>
      </c>
      <c r="T844" s="25">
        <f>VLOOKUP(CONCATENATE($F844," ",$G844),AllocFactorMatrix,(T$4+1),FALSE)*$E844</f>
        <v>3265001.975059751</v>
      </c>
      <c r="U844" s="25">
        <f>VLOOKUP(CONCATENATE($F844," ",$G844),AllocFactorMatrix,(U$4+1),FALSE)*$E844</f>
        <v>23123940.508609872</v>
      </c>
      <c r="V844" s="25">
        <f>VLOOKUP(CONCATENATE($F844," ",$G844),AllocFactorMatrix,(V$4+1),FALSE)*$E844</f>
        <v>2479523.1481635645</v>
      </c>
      <c r="W844" s="25">
        <f t="shared" si="401"/>
        <v>29163280.211467113</v>
      </c>
      <c r="X844" s="25">
        <f>VLOOKUP(CONCATENATE($F844," ",$G844),AllocFactorMatrix,(X$4+1),FALSE)*$E844</f>
        <v>1357572.3643934589</v>
      </c>
      <c r="Y844" s="25">
        <f>VLOOKUP(CONCATENATE($F844," ",$G844),AllocFactorMatrix,(Y$4+1),FALSE)*$E844</f>
        <v>32691.413105219624</v>
      </c>
      <c r="Z844" s="25">
        <f t="shared" si="398"/>
        <v>1390263.7774986785</v>
      </c>
      <c r="AA844" s="25">
        <f>VLOOKUP(CONCATENATE($F844," ",$G844),AllocFactorMatrix,(AA$4+1),FALSE)*$E844</f>
        <v>23287.066547669099</v>
      </c>
      <c r="AB844" s="25">
        <f>VLOOKUP(CONCATENATE($F844," ",$G844),AllocFactorMatrix,(AB$4+1),FALSE)*$E844</f>
        <v>112157.51796215563</v>
      </c>
      <c r="AC844" s="25">
        <f>VLOOKUP(CONCATENATE($F844," ",$G844),AllocFactorMatrix,(AC$4+1),FALSE)*$E844</f>
        <v>27866.1196390039</v>
      </c>
    </row>
    <row r="845" spans="4:29" hidden="1" outlineLevel="1">
      <c r="F845" s="61" t="str">
        <f>F852</f>
        <v>RB_GUP_EPIS_D</v>
      </c>
      <c r="G845" s="20" t="str">
        <f>$G$8</f>
        <v>PRODUCTION</v>
      </c>
      <c r="H845" s="24">
        <f t="shared" si="396"/>
        <v>0</v>
      </c>
      <c r="I845" s="25">
        <f>VLOOKUP(CONCATENATE($F845," ",$G845),AllocFactorMatrix,(I$4+1),FALSE)*$E852</f>
        <v>0</v>
      </c>
      <c r="J845" s="25">
        <f>VLOOKUP(CONCATENATE($F845," ",$G845),AllocFactorMatrix,(J$4+1),FALSE)*$E852</f>
        <v>0</v>
      </c>
      <c r="K845" s="25">
        <f>VLOOKUP(CONCATENATE($F845," ",$G845),AllocFactorMatrix,(K$4+1),FALSE)*$E852</f>
        <v>0</v>
      </c>
      <c r="L845" s="25">
        <f>VLOOKUP(CONCATENATE($F845," ",$G845),AllocFactorMatrix,(L$4+1),FALSE)*$E852</f>
        <v>0</v>
      </c>
      <c r="M845" s="25">
        <f t="shared" si="397"/>
        <v>0</v>
      </c>
      <c r="N845" s="25">
        <f>VLOOKUP(CONCATENATE($F845," ",$G845),AllocFactorMatrix,(N$4+1),FALSE)*$E852</f>
        <v>0</v>
      </c>
      <c r="O845" s="25">
        <f>VLOOKUP(CONCATENATE($F845," ",$G845),AllocFactorMatrix,(O$4+1),FALSE)*$E852</f>
        <v>0</v>
      </c>
      <c r="P845" s="25">
        <f>VLOOKUP(CONCATENATE($F845," ",$G845),AllocFactorMatrix,(P$4+1),FALSE)*$E852</f>
        <v>0</v>
      </c>
      <c r="Q845" s="25">
        <f>VLOOKUP(CONCATENATE($F845," ",$G845),AllocFactorMatrix,(Q$4+1),FALSE)*$E852</f>
        <v>0</v>
      </c>
      <c r="R845" s="25">
        <f t="shared" si="399"/>
        <v>0</v>
      </c>
      <c r="S845" s="25">
        <f>VLOOKUP(CONCATENATE($F845," ",$G845),AllocFactorMatrix,(S$4+1),FALSE)*$E852</f>
        <v>0</v>
      </c>
      <c r="T845" s="25">
        <f>VLOOKUP(CONCATENATE($F845," ",$G845),AllocFactorMatrix,(T$4+1),FALSE)*$E852</f>
        <v>0</v>
      </c>
      <c r="U845" s="25">
        <f>VLOOKUP(CONCATENATE($F845," ",$G845),AllocFactorMatrix,(U$4+1),FALSE)*$E852</f>
        <v>0</v>
      </c>
      <c r="V845" s="25">
        <f>VLOOKUP(CONCATENATE($F845," ",$G845),AllocFactorMatrix,(V$4+1),FALSE)*$E852</f>
        <v>0</v>
      </c>
      <c r="W845" s="25">
        <f>SUBTOTAL(9,S845:V845)</f>
        <v>0</v>
      </c>
      <c r="X845" s="25">
        <f>VLOOKUP(CONCATENATE($F845," ",$G845),AllocFactorMatrix,(X$4+1),FALSE)*$E852</f>
        <v>0</v>
      </c>
      <c r="Y845" s="25">
        <f>VLOOKUP(CONCATENATE($F845," ",$G845),AllocFactorMatrix,(Y$4+1),FALSE)*$E852</f>
        <v>0</v>
      </c>
      <c r="Z845" s="25">
        <f t="shared" si="398"/>
        <v>0</v>
      </c>
      <c r="AA845" s="25">
        <f>VLOOKUP(CONCATENATE($F845," ",$G845),AllocFactorMatrix,(AA$4+1),FALSE)*$E852</f>
        <v>0</v>
      </c>
      <c r="AB845" s="25">
        <f>VLOOKUP(CONCATENATE($F845," ",$G845),AllocFactorMatrix,(AB$4+1),FALSE)*$E852</f>
        <v>0</v>
      </c>
      <c r="AC845" s="25">
        <f>VLOOKUP(CONCATENATE($F845," ",$G845),AllocFactorMatrix,(AC$4+1),FALSE)*$E852</f>
        <v>0</v>
      </c>
    </row>
    <row r="846" spans="4:29" hidden="1" outlineLevel="1">
      <c r="F846" s="61" t="str">
        <f>F852</f>
        <v>RB_GUP_EPIS_D</v>
      </c>
      <c r="G846" s="20" t="str">
        <f>$G$9</f>
        <v>BULKTRAN</v>
      </c>
      <c r="H846" s="24">
        <f t="shared" si="396"/>
        <v>0</v>
      </c>
      <c r="I846" s="25">
        <f>VLOOKUP(CONCATENATE($F846," ",$G846),AllocFactorMatrix,(I$4+1),FALSE)*$E852</f>
        <v>0</v>
      </c>
      <c r="J846" s="25">
        <f>VLOOKUP(CONCATENATE($F846," ",$G846),AllocFactorMatrix,(J$4+1),FALSE)*$E852</f>
        <v>0</v>
      </c>
      <c r="K846" s="25">
        <f>VLOOKUP(CONCATENATE($F846," ",$G846),AllocFactorMatrix,(K$4+1),FALSE)*$E852</f>
        <v>0</v>
      </c>
      <c r="L846" s="25">
        <f>VLOOKUP(CONCATENATE($F846," ",$G846),AllocFactorMatrix,(L$4+1),FALSE)*$E852</f>
        <v>0</v>
      </c>
      <c r="M846" s="25">
        <f t="shared" si="397"/>
        <v>0</v>
      </c>
      <c r="N846" s="25">
        <f>VLOOKUP(CONCATENATE($F846," ",$G846),AllocFactorMatrix,(N$4+1),FALSE)*$E852</f>
        <v>0</v>
      </c>
      <c r="O846" s="25">
        <f>VLOOKUP(CONCATENATE($F846," ",$G846),AllocFactorMatrix,(O$4+1),FALSE)*$E852</f>
        <v>0</v>
      </c>
      <c r="P846" s="25">
        <f>VLOOKUP(CONCATENATE($F846," ",$G846),AllocFactorMatrix,(P$4+1),FALSE)*$E852</f>
        <v>0</v>
      </c>
      <c r="Q846" s="25">
        <f>VLOOKUP(CONCATENATE($F846," ",$G846),AllocFactorMatrix,(Q$4+1),FALSE)*$E852</f>
        <v>0</v>
      </c>
      <c r="R846" s="25">
        <f t="shared" si="399"/>
        <v>0</v>
      </c>
      <c r="S846" s="25">
        <f>VLOOKUP(CONCATENATE($F846," ",$G846),AllocFactorMatrix,(S$4+1),FALSE)*$E852</f>
        <v>0</v>
      </c>
      <c r="T846" s="25">
        <f>VLOOKUP(CONCATENATE($F846," ",$G846),AllocFactorMatrix,(T$4+1),FALSE)*$E852</f>
        <v>0</v>
      </c>
      <c r="U846" s="25">
        <f>VLOOKUP(CONCATENATE($F846," ",$G846),AllocFactorMatrix,(U$4+1),FALSE)*$E852</f>
        <v>0</v>
      </c>
      <c r="V846" s="25">
        <f>VLOOKUP(CONCATENATE($F846," ",$G846),AllocFactorMatrix,(V$4+1),FALSE)*$E852</f>
        <v>0</v>
      </c>
      <c r="W846" s="25">
        <f t="shared" ref="W846:W852" si="402">SUBTOTAL(9,S846:V846)</f>
        <v>0</v>
      </c>
      <c r="X846" s="25">
        <f>VLOOKUP(CONCATENATE($F846," ",$G846),AllocFactorMatrix,(X$4+1),FALSE)*$E852</f>
        <v>0</v>
      </c>
      <c r="Y846" s="25">
        <f>VLOOKUP(CONCATENATE($F846," ",$G846),AllocFactorMatrix,(Y$4+1),FALSE)*$E852</f>
        <v>0</v>
      </c>
      <c r="Z846" s="25">
        <f t="shared" si="398"/>
        <v>0</v>
      </c>
      <c r="AA846" s="25">
        <f>VLOOKUP(CONCATENATE($F846," ",$G846),AllocFactorMatrix,(AA$4+1),FALSE)*$E852</f>
        <v>0</v>
      </c>
      <c r="AB846" s="25">
        <f>VLOOKUP(CONCATENATE($F846," ",$G846),AllocFactorMatrix,(AB$4+1),FALSE)*$E852</f>
        <v>0</v>
      </c>
      <c r="AC846" s="25">
        <f>VLOOKUP(CONCATENATE($F846," ",$G846),AllocFactorMatrix,(AC$4+1),FALSE)*$E852</f>
        <v>0</v>
      </c>
    </row>
    <row r="847" spans="4:29" hidden="1" outlineLevel="1">
      <c r="F847" s="61" t="str">
        <f>F852</f>
        <v>RB_GUP_EPIS_D</v>
      </c>
      <c r="G847" s="20" t="str">
        <f>$G$10</f>
        <v>SUBTRAN</v>
      </c>
      <c r="H847" s="24">
        <f t="shared" si="396"/>
        <v>0</v>
      </c>
      <c r="I847" s="25">
        <f>VLOOKUP(CONCATENATE($F847," ",$G847),AllocFactorMatrix,(I$4+1),FALSE)*$E852</f>
        <v>0</v>
      </c>
      <c r="J847" s="25">
        <f>VLOOKUP(CONCATENATE($F847," ",$G847),AllocFactorMatrix,(J$4+1),FALSE)*$E852</f>
        <v>0</v>
      </c>
      <c r="K847" s="25">
        <f>VLOOKUP(CONCATENATE($F847," ",$G847),AllocFactorMatrix,(K$4+1),FALSE)*$E852</f>
        <v>0</v>
      </c>
      <c r="L847" s="25">
        <f>VLOOKUP(CONCATENATE($F847," ",$G847),AllocFactorMatrix,(L$4+1),FALSE)*$E852</f>
        <v>0</v>
      </c>
      <c r="M847" s="25">
        <f t="shared" si="397"/>
        <v>0</v>
      </c>
      <c r="N847" s="25">
        <f>VLOOKUP(CONCATENATE($F847," ",$G847),AllocFactorMatrix,(N$4+1),FALSE)*$E852</f>
        <v>0</v>
      </c>
      <c r="O847" s="25">
        <f>VLOOKUP(CONCATENATE($F847," ",$G847),AllocFactorMatrix,(O$4+1),FALSE)*$E852</f>
        <v>0</v>
      </c>
      <c r="P847" s="25">
        <f>VLOOKUP(CONCATENATE($F847," ",$G847),AllocFactorMatrix,(P$4+1),FALSE)*$E852</f>
        <v>0</v>
      </c>
      <c r="Q847" s="25">
        <f>VLOOKUP(CONCATENATE($F847," ",$G847),AllocFactorMatrix,(Q$4+1),FALSE)*$E852</f>
        <v>0</v>
      </c>
      <c r="R847" s="25">
        <f t="shared" si="399"/>
        <v>0</v>
      </c>
      <c r="S847" s="25">
        <f>VLOOKUP(CONCATENATE($F847," ",$G847),AllocFactorMatrix,(S$4+1),FALSE)*$E852</f>
        <v>0</v>
      </c>
      <c r="T847" s="25">
        <f>VLOOKUP(CONCATENATE($F847," ",$G847),AllocFactorMatrix,(T$4+1),FALSE)*$E852</f>
        <v>0</v>
      </c>
      <c r="U847" s="25">
        <f>VLOOKUP(CONCATENATE($F847," ",$G847),AllocFactorMatrix,(U$4+1),FALSE)*$E852</f>
        <v>0</v>
      </c>
      <c r="V847" s="25">
        <f>VLOOKUP(CONCATENATE($F847," ",$G847),AllocFactorMatrix,(V$4+1),FALSE)*$E852</f>
        <v>0</v>
      </c>
      <c r="W847" s="25">
        <f t="shared" si="402"/>
        <v>0</v>
      </c>
      <c r="X847" s="25">
        <f>VLOOKUP(CONCATENATE($F847," ",$G847),AllocFactorMatrix,(X$4+1),FALSE)*$E852</f>
        <v>0</v>
      </c>
      <c r="Y847" s="25">
        <f>VLOOKUP(CONCATENATE($F847," ",$G847),AllocFactorMatrix,(Y$4+1),FALSE)*$E852</f>
        <v>0</v>
      </c>
      <c r="Z847" s="25">
        <f t="shared" si="398"/>
        <v>0</v>
      </c>
      <c r="AA847" s="25">
        <f>VLOOKUP(CONCATENATE($F847," ",$G847),AllocFactorMatrix,(AA$4+1),FALSE)*$E852</f>
        <v>0</v>
      </c>
      <c r="AB847" s="25">
        <f>VLOOKUP(CONCATENATE($F847," ",$G847),AllocFactorMatrix,(AB$4+1),FALSE)*$E852</f>
        <v>0</v>
      </c>
      <c r="AC847" s="25">
        <f>VLOOKUP(CONCATENATE($F847," ",$G847),AllocFactorMatrix,(AC$4+1),FALSE)*$E852</f>
        <v>0</v>
      </c>
    </row>
    <row r="848" spans="4:29" hidden="1" outlineLevel="1">
      <c r="F848" s="61" t="str">
        <f>F852</f>
        <v>RB_GUP_EPIS_D</v>
      </c>
      <c r="G848" s="20" t="str">
        <f>$G$11</f>
        <v>DISTPRI</v>
      </c>
      <c r="H848" s="24">
        <f>SUBTOTAL(9,I848:AC848)</f>
        <v>22599480.180884182</v>
      </c>
      <c r="I848" s="25">
        <f>VLOOKUP(CONCATENATE($F848," ",$G848),AllocFactorMatrix,(I$4+1),FALSE)*$E852</f>
        <v>15017324.164475597</v>
      </c>
      <c r="J848" s="25">
        <f>VLOOKUP(CONCATENATE($F848," ",$G848),AllocFactorMatrix,(J$4+1),FALSE)*$E852</f>
        <v>3780785.9582295087</v>
      </c>
      <c r="K848" s="25">
        <f>VLOOKUP(CONCATENATE($F848," ",$G848),AllocFactorMatrix,(K$4+1),FALSE)*$E852</f>
        <v>44120.417191956643</v>
      </c>
      <c r="L848" s="25">
        <f>VLOOKUP(CONCATENATE($F848," ",$G848),AllocFactorMatrix,(L$4+1),FALSE)*$E852</f>
        <v>0</v>
      </c>
      <c r="M848" s="25">
        <f t="shared" si="397"/>
        <v>3824906.3754214654</v>
      </c>
      <c r="N848" s="25">
        <f>VLOOKUP(CONCATENATE($F848," ",$G848),AllocFactorMatrix,(N$4+1),FALSE)*$E852</f>
        <v>1630379.6331916244</v>
      </c>
      <c r="O848" s="25">
        <f>VLOOKUP(CONCATENATE($F848," ",$G848),AllocFactorMatrix,(O$4+1),FALSE)*$E852</f>
        <v>462829.55318887561</v>
      </c>
      <c r="P848" s="25">
        <f>VLOOKUP(CONCATENATE($F848," ",$G848),AllocFactorMatrix,(P$4+1),FALSE)*$E852</f>
        <v>0</v>
      </c>
      <c r="Q848" s="25">
        <f>VLOOKUP(CONCATENATE($F848," ",$G848),AllocFactorMatrix,(Q$4+1),FALSE)*$E852</f>
        <v>0</v>
      </c>
      <c r="R848" s="25">
        <f t="shared" si="399"/>
        <v>2093209.1863805</v>
      </c>
      <c r="S848" s="25">
        <f>VLOOKUP(CONCATENATE($F848," ",$G848),AllocFactorMatrix,(S$4+1),FALSE)*$E852</f>
        <v>92986.541029893968</v>
      </c>
      <c r="T848" s="25">
        <f>VLOOKUP(CONCATENATE($F848," ",$G848),AllocFactorMatrix,(T$4+1),FALSE)*$E852</f>
        <v>1075519.4156731167</v>
      </c>
      <c r="U848" s="25">
        <f>VLOOKUP(CONCATENATE($F848," ",$G848),AllocFactorMatrix,(U$4+1),FALSE)*$E852</f>
        <v>0</v>
      </c>
      <c r="V848" s="25">
        <f>VLOOKUP(CONCATENATE($F848," ",$G848),AllocFactorMatrix,(V$4+1),FALSE)*$E852</f>
        <v>0</v>
      </c>
      <c r="W848" s="25">
        <f t="shared" si="402"/>
        <v>1168505.9567030107</v>
      </c>
      <c r="X848" s="25">
        <f>VLOOKUP(CONCATENATE($F848," ",$G848),AllocFactorMatrix,(X$4+1),FALSE)*$E852</f>
        <v>442457.56264872378</v>
      </c>
      <c r="Y848" s="25">
        <f>VLOOKUP(CONCATENATE($F848," ",$G848),AllocFactorMatrix,(Y$4+1),FALSE)*$E852</f>
        <v>10600.917434447625</v>
      </c>
      <c r="Z848" s="25">
        <f t="shared" si="398"/>
        <v>453058.48008317139</v>
      </c>
      <c r="AA848" s="25">
        <f>VLOOKUP(CONCATENATE($F848," ",$G848),AllocFactorMatrix,(AA$4+1),FALSE)*$E852</f>
        <v>7612.3765560882593</v>
      </c>
      <c r="AB848" s="25">
        <f>VLOOKUP(CONCATENATE($F848," ",$G848),AllocFactorMatrix,(AB$4+1),FALSE)*$E852</f>
        <v>27904.572823592011</v>
      </c>
      <c r="AC848" s="25">
        <f>VLOOKUP(CONCATENATE($F848," ",$G848),AllocFactorMatrix,(AC$4+1),FALSE)*$E852</f>
        <v>6959.0684407611534</v>
      </c>
    </row>
    <row r="849" spans="4:29" hidden="1" outlineLevel="1">
      <c r="F849" s="61" t="str">
        <f>F852</f>
        <v>RB_GUP_EPIS_D</v>
      </c>
      <c r="G849" s="20" t="str">
        <f>$G$12</f>
        <v>DISTSEC</v>
      </c>
      <c r="H849" s="24">
        <f t="shared" si="396"/>
        <v>10053111.464920871</v>
      </c>
      <c r="I849" s="25">
        <f>VLOOKUP(CONCATENATE($F849," ",$G849),AllocFactorMatrix,(I$4+1),FALSE)*$E852</f>
        <v>7505670.734004938</v>
      </c>
      <c r="J849" s="25">
        <f>VLOOKUP(CONCATENATE($F849," ",$G849),AllocFactorMatrix,(J$4+1),FALSE)*$E852</f>
        <v>1684923.6199946287</v>
      </c>
      <c r="K849" s="25">
        <f>VLOOKUP(CONCATENATE($F849," ",$G849),AllocFactorMatrix,(K$4+1),FALSE)*$E852</f>
        <v>0</v>
      </c>
      <c r="L849" s="25">
        <f>VLOOKUP(CONCATENATE($F849," ",$G849),AllocFactorMatrix,(L$4+1),FALSE)*$E852</f>
        <v>0</v>
      </c>
      <c r="M849" s="25">
        <f t="shared" si="397"/>
        <v>1684923.6199946287</v>
      </c>
      <c r="N849" s="25">
        <f>VLOOKUP(CONCATENATE($F849," ",$G849),AllocFactorMatrix,(N$4+1),FALSE)*$E852</f>
        <v>593953.3386867994</v>
      </c>
      <c r="O849" s="25">
        <f>VLOOKUP(CONCATENATE($F849," ",$G849),AllocFactorMatrix,(O$4+1),FALSE)*$E852</f>
        <v>0</v>
      </c>
      <c r="P849" s="25">
        <f>VLOOKUP(CONCATENATE($F849," ",$G849),AllocFactorMatrix,(P$4+1),FALSE)*$E852</f>
        <v>0</v>
      </c>
      <c r="Q849" s="25">
        <f>VLOOKUP(CONCATENATE($F849," ",$G849),AllocFactorMatrix,(Q$4+1),FALSE)*$E852</f>
        <v>0</v>
      </c>
      <c r="R849" s="25">
        <f t="shared" si="399"/>
        <v>593953.3386867994</v>
      </c>
      <c r="S849" s="25">
        <f>VLOOKUP(CONCATENATE($F849," ",$G849),AllocFactorMatrix,(S$4+1),FALSE)*$E852</f>
        <v>26288.705265229419</v>
      </c>
      <c r="T849" s="25">
        <f>VLOOKUP(CONCATENATE($F849," ",$G849),AllocFactorMatrix,(T$4+1),FALSE)*$E852</f>
        <v>0</v>
      </c>
      <c r="U849" s="25">
        <f>VLOOKUP(CONCATENATE($F849," ",$G849),AllocFactorMatrix,(U$4+1),FALSE)*$E852</f>
        <v>0</v>
      </c>
      <c r="V849" s="25">
        <f>VLOOKUP(CONCATENATE($F849," ",$G849),AllocFactorMatrix,(V$4+1),FALSE)*$E852</f>
        <v>0</v>
      </c>
      <c r="W849" s="25">
        <f t="shared" si="402"/>
        <v>26288.705265229419</v>
      </c>
      <c r="X849" s="25">
        <f>VLOOKUP(CONCATENATE($F849," ",$G849),AllocFactorMatrix,(X$4+1),FALSE)*$E852</f>
        <v>165306.07423396417</v>
      </c>
      <c r="Y849" s="25">
        <f>VLOOKUP(CONCATENATE($F849," ",$G849),AllocFactorMatrix,(Y$4+1),FALSE)*$E852</f>
        <v>0</v>
      </c>
      <c r="Z849" s="25">
        <f t="shared" si="398"/>
        <v>165306.07423396417</v>
      </c>
      <c r="AA849" s="25">
        <f>VLOOKUP(CONCATENATE($F849," ",$G849),AllocFactorMatrix,(AA$4+1),FALSE)*$E852</f>
        <v>2695.5262016172824</v>
      </c>
      <c r="AB849" s="25">
        <f>VLOOKUP(CONCATENATE($F849," ",$G849),AllocFactorMatrix,(AB$4+1),FALSE)*$E852</f>
        <v>59521.320419407697</v>
      </c>
      <c r="AC849" s="25">
        <f>VLOOKUP(CONCATENATE($F849," ",$G849),AllocFactorMatrix,(AC$4+1),FALSE)*$E852</f>
        <v>14752.146114285888</v>
      </c>
    </row>
    <row r="850" spans="4:29" hidden="1" outlineLevel="1">
      <c r="F850" s="61" t="str">
        <f>F852</f>
        <v>RB_GUP_EPIS_D</v>
      </c>
      <c r="G850" s="20" t="str">
        <f>$G$13</f>
        <v>ENERGY</v>
      </c>
      <c r="H850" s="24">
        <f t="shared" si="396"/>
        <v>0</v>
      </c>
      <c r="I850" s="25">
        <f>VLOOKUP(CONCATENATE($F850," ",$G850),AllocFactorMatrix,(I$4+1),FALSE)*$E852</f>
        <v>0</v>
      </c>
      <c r="J850" s="25">
        <f>VLOOKUP(CONCATENATE($F850," ",$G850),AllocFactorMatrix,(J$4+1),FALSE)*$E852</f>
        <v>0</v>
      </c>
      <c r="K850" s="25">
        <f>VLOOKUP(CONCATENATE($F850," ",$G850),AllocFactorMatrix,(K$4+1),FALSE)*$E852</f>
        <v>0</v>
      </c>
      <c r="L850" s="25">
        <f>VLOOKUP(CONCATENATE($F850," ",$G850),AllocFactorMatrix,(L$4+1),FALSE)*$E852</f>
        <v>0</v>
      </c>
      <c r="M850" s="25">
        <f t="shared" si="397"/>
        <v>0</v>
      </c>
      <c r="N850" s="25">
        <f>VLOOKUP(CONCATENATE($F850," ",$G850),AllocFactorMatrix,(N$4+1),FALSE)*$E852</f>
        <v>0</v>
      </c>
      <c r="O850" s="25">
        <f>VLOOKUP(CONCATENATE($F850," ",$G850),AllocFactorMatrix,(O$4+1),FALSE)*$E852</f>
        <v>0</v>
      </c>
      <c r="P850" s="25">
        <f>VLOOKUP(CONCATENATE($F850," ",$G850),AllocFactorMatrix,(P$4+1),FALSE)*$E852</f>
        <v>0</v>
      </c>
      <c r="Q850" s="25">
        <f>VLOOKUP(CONCATENATE($F850," ",$G850),AllocFactorMatrix,(Q$4+1),FALSE)*$E852</f>
        <v>0</v>
      </c>
      <c r="R850" s="25">
        <f t="shared" si="399"/>
        <v>0</v>
      </c>
      <c r="S850" s="25">
        <f>VLOOKUP(CONCATENATE($F850," ",$G850),AllocFactorMatrix,(S$4+1),FALSE)*$E852</f>
        <v>0</v>
      </c>
      <c r="T850" s="25">
        <f>VLOOKUP(CONCATENATE($F850," ",$G850),AllocFactorMatrix,(T$4+1),FALSE)*$E852</f>
        <v>0</v>
      </c>
      <c r="U850" s="25">
        <f>VLOOKUP(CONCATENATE($F850," ",$G850),AllocFactorMatrix,(U$4+1),FALSE)*$E852</f>
        <v>0</v>
      </c>
      <c r="V850" s="25">
        <f>VLOOKUP(CONCATENATE($F850," ",$G850),AllocFactorMatrix,(V$4+1),FALSE)*$E852</f>
        <v>0</v>
      </c>
      <c r="W850" s="25">
        <f t="shared" si="402"/>
        <v>0</v>
      </c>
      <c r="X850" s="25">
        <f>VLOOKUP(CONCATENATE($F850," ",$G850),AllocFactorMatrix,(X$4+1),FALSE)*$E852</f>
        <v>0</v>
      </c>
      <c r="Y850" s="25">
        <f>VLOOKUP(CONCATENATE($F850," ",$G850),AllocFactorMatrix,(Y$4+1),FALSE)*$E852</f>
        <v>0</v>
      </c>
      <c r="Z850" s="25">
        <f t="shared" si="398"/>
        <v>0</v>
      </c>
      <c r="AA850" s="25">
        <f>VLOOKUP(CONCATENATE($F850," ",$G850),AllocFactorMatrix,(AA$4+1),FALSE)*$E852</f>
        <v>0</v>
      </c>
      <c r="AB850" s="25">
        <f>VLOOKUP(CONCATENATE($F850," ",$G850),AllocFactorMatrix,(AB$4+1),FALSE)*$E852</f>
        <v>0</v>
      </c>
      <c r="AC850" s="25">
        <f>VLOOKUP(CONCATENATE($F850," ",$G850),AllocFactorMatrix,(AC$4+1),FALSE)*$E852</f>
        <v>0</v>
      </c>
    </row>
    <row r="851" spans="4:29" hidden="1" outlineLevel="1">
      <c r="F851" s="61" t="str">
        <f>F852</f>
        <v>RB_GUP_EPIS_D</v>
      </c>
      <c r="G851" s="20" t="str">
        <f>$G$14</f>
        <v>CUSTOMER</v>
      </c>
      <c r="H851" s="24">
        <f t="shared" si="396"/>
        <v>20138448.354194958</v>
      </c>
      <c r="I851" s="25">
        <f>VLOOKUP(CONCATENATE($F851," ",$G851),AllocFactorMatrix,(I$4+1),FALSE)*$E852</f>
        <v>14460652.149387963</v>
      </c>
      <c r="J851" s="25">
        <f>VLOOKUP(CONCATENATE($F851," ",$G851),AllocFactorMatrix,(J$4+1),FALSE)*$E852</f>
        <v>3544623.6314431373</v>
      </c>
      <c r="K851" s="25">
        <f>VLOOKUP(CONCATENATE($F851," ",$G851),AllocFactorMatrix,(K$4+1),FALSE)*$E852</f>
        <v>28829.345014314255</v>
      </c>
      <c r="L851" s="25">
        <f>VLOOKUP(CONCATENATE($F851," ",$G851),AllocFactorMatrix,(L$4+1),FALSE)*$E852</f>
        <v>4112.91953812268</v>
      </c>
      <c r="M851" s="25">
        <f t="shared" si="397"/>
        <v>3577565.8959955741</v>
      </c>
      <c r="N851" s="25">
        <f>VLOOKUP(CONCATENATE($F851," ",$G851),AllocFactorMatrix,(N$4+1),FALSE)*$E852</f>
        <v>59266.881545366035</v>
      </c>
      <c r="O851" s="25">
        <f>VLOOKUP(CONCATENATE($F851," ",$G851),AllocFactorMatrix,(O$4+1),FALSE)*$E852</f>
        <v>24153.569413594683</v>
      </c>
      <c r="P851" s="25">
        <f>VLOOKUP(CONCATENATE($F851," ",$G851),AllocFactorMatrix,(P$4+1),FALSE)*$E852</f>
        <v>11801.241905380617</v>
      </c>
      <c r="Q851" s="25">
        <f>VLOOKUP(CONCATENATE($F851," ",$G851),AllocFactorMatrix,(Q$4+1),FALSE)*$E852</f>
        <v>5057.5689191744495</v>
      </c>
      <c r="R851" s="25">
        <f t="shared" si="399"/>
        <v>100279.26178351579</v>
      </c>
      <c r="S851" s="25">
        <f>VLOOKUP(CONCATENATE($F851," ",$G851),AllocFactorMatrix,(S$4+1),FALSE)*$E852</f>
        <v>853.31806134721012</v>
      </c>
      <c r="T851" s="25">
        <f>VLOOKUP(CONCATENATE($F851," ",$G851),AllocFactorMatrix,(T$4+1),FALSE)*$E852</f>
        <v>15042.664625127407</v>
      </c>
      <c r="U851" s="25">
        <f>VLOOKUP(CONCATENATE($F851," ",$G851),AllocFactorMatrix,(U$4+1),FALSE)*$E852</f>
        <v>30600.978615447948</v>
      </c>
      <c r="V851" s="25">
        <f>VLOOKUP(CONCATENATE($F851," ",$G851),AllocFactorMatrix,(V$4+1),FALSE)*$E852</f>
        <v>7586.3998338817173</v>
      </c>
      <c r="W851" s="25">
        <f t="shared" si="402"/>
        <v>54083.361135804284</v>
      </c>
      <c r="X851" s="25">
        <f>VLOOKUP(CONCATENATE($F851," ",$G851),AllocFactorMatrix,(X$4+1),FALSE)*$E852</f>
        <v>20066.386531293261</v>
      </c>
      <c r="Y851" s="25">
        <f>VLOOKUP(CONCATENATE($F851," ",$G851),AllocFactorMatrix,(Y$4+1),FALSE)*$E852</f>
        <v>306.87071779224596</v>
      </c>
      <c r="Z851" s="25">
        <f t="shared" si="398"/>
        <v>20373.257249085505</v>
      </c>
      <c r="AA851" s="25">
        <f>VLOOKUP(CONCATENATE($F851," ",$G851),AllocFactorMatrix,(AA$4+1),FALSE)*$E852</f>
        <v>1191.8021217997427</v>
      </c>
      <c r="AB851" s="25">
        <f>VLOOKUP(CONCATENATE($F851," ",$G851),AllocFactorMatrix,(AB$4+1),FALSE)*$E852</f>
        <v>1671463.603552859</v>
      </c>
      <c r="AC851" s="25">
        <f>VLOOKUP(CONCATENATE($F851," ",$G851),AllocFactorMatrix,(AC$4+1),FALSE)*$E852</f>
        <v>252839.02296835935</v>
      </c>
    </row>
    <row r="852" spans="4:29" collapsed="1">
      <c r="D852" s="20" t="s">
        <v>8</v>
      </c>
      <c r="E852" s="22">
        <f>'Sch 4'!E219</f>
        <v>52791040</v>
      </c>
      <c r="F852" s="61" t="s">
        <v>65</v>
      </c>
      <c r="G852" s="20" t="str">
        <f>$G$15</f>
        <v>TOTAL</v>
      </c>
      <c r="H852" s="24">
        <f>SUBTOTAL(9,I852:AC852)</f>
        <v>52791040.000000022</v>
      </c>
      <c r="I852" s="25">
        <f>VLOOKUP(CONCATENATE($F852," ",$G852),AllocFactorMatrix,(I$4+1),FALSE)*$E852</f>
        <v>36983647.047868505</v>
      </c>
      <c r="J852" s="25">
        <f>VLOOKUP(CONCATENATE($F852," ",$G852),AllocFactorMatrix,(J$4+1),FALSE)*$E852</f>
        <v>9010333.2096672747</v>
      </c>
      <c r="K852" s="25">
        <f>VLOOKUP(CONCATENATE($F852," ",$G852),AllocFactorMatrix,(K$4+1),FALSE)*$E852</f>
        <v>72949.762206270883</v>
      </c>
      <c r="L852" s="25">
        <f>VLOOKUP(CONCATENATE($F852," ",$G852),AllocFactorMatrix,(L$4+1),FALSE)*$E852</f>
        <v>4112.91953812268</v>
      </c>
      <c r="M852" s="25">
        <f t="shared" si="397"/>
        <v>9087395.8914116696</v>
      </c>
      <c r="N852" s="25">
        <f>VLOOKUP(CONCATENATE($F852," ",$G852),AllocFactorMatrix,(N$4+1),FALSE)*$E852</f>
        <v>2283599.8534237896</v>
      </c>
      <c r="O852" s="25">
        <f>VLOOKUP(CONCATENATE($F852," ",$G852),AllocFactorMatrix,(O$4+1),FALSE)*$E852</f>
        <v>486983.12260247028</v>
      </c>
      <c r="P852" s="25">
        <f>VLOOKUP(CONCATENATE($F852," ",$G852),AllocFactorMatrix,(P$4+1),FALSE)*$E852</f>
        <v>11801.241905380617</v>
      </c>
      <c r="Q852" s="25">
        <f>VLOOKUP(CONCATENATE($F852," ",$G852),AllocFactorMatrix,(Q$4+1),FALSE)*$E852</f>
        <v>5057.5689191744495</v>
      </c>
      <c r="R852" s="25">
        <f t="shared" si="399"/>
        <v>2787441.7868508147</v>
      </c>
      <c r="S852" s="25">
        <f>VLOOKUP(CONCATENATE($F852," ",$G852),AllocFactorMatrix,(S$4+1),FALSE)*$E852</f>
        <v>120128.56435647058</v>
      </c>
      <c r="T852" s="25">
        <f>VLOOKUP(CONCATENATE($F852," ",$G852),AllocFactorMatrix,(T$4+1),FALSE)*$E852</f>
        <v>1090562.080298244</v>
      </c>
      <c r="U852" s="25">
        <f>VLOOKUP(CONCATENATE($F852," ",$G852),AllocFactorMatrix,(U$4+1),FALSE)*$E852</f>
        <v>30600.978615447948</v>
      </c>
      <c r="V852" s="25">
        <f>VLOOKUP(CONCATENATE($F852," ",$G852),AllocFactorMatrix,(V$4+1),FALSE)*$E852</f>
        <v>7586.3998338817173</v>
      </c>
      <c r="W852" s="25">
        <f t="shared" si="402"/>
        <v>1248878.0231040441</v>
      </c>
      <c r="X852" s="25">
        <f>VLOOKUP(CONCATENATE($F852," ",$G852),AllocFactorMatrix,(X$4+1),FALSE)*$E852</f>
        <v>627830.02341398119</v>
      </c>
      <c r="Y852" s="25">
        <f>VLOOKUP(CONCATENATE($F852," ",$G852),AllocFactorMatrix,(Y$4+1),FALSE)*$E852</f>
        <v>10907.788152239871</v>
      </c>
      <c r="Z852" s="25">
        <f t="shared" si="398"/>
        <v>638737.81156622106</v>
      </c>
      <c r="AA852" s="25">
        <f>VLOOKUP(CONCATENATE($F852," ",$G852),AllocFactorMatrix,(AA$4+1),FALSE)*$E852</f>
        <v>11499.704879505283</v>
      </c>
      <c r="AB852" s="25">
        <f>VLOOKUP(CONCATENATE($F852," ",$G852),AllocFactorMatrix,(AB$4+1),FALSE)*$E852</f>
        <v>1758889.4967958587</v>
      </c>
      <c r="AC852" s="25">
        <f>VLOOKUP(CONCATENATE($F852," ",$G852),AllocFactorMatrix,(AC$4+1),FALSE)*$E852</f>
        <v>274550.23752340639</v>
      </c>
    </row>
    <row r="853" spans="4:29" hidden="1" outlineLevel="1">
      <c r="F853" s="61" t="str">
        <f>F860</f>
        <v>RB_GUP_EPIS_G</v>
      </c>
      <c r="G853" s="20" t="str">
        <f>$G$8</f>
        <v>PRODUCTION</v>
      </c>
      <c r="H853" s="24">
        <f t="shared" ca="1" si="396"/>
        <v>358282.11058030976</v>
      </c>
      <c r="I853" s="25">
        <f ca="1">VLOOKUP(CONCATENATE($F853," ",$G853),AllocFactorMatrix,(I$4+1),FALSE)*$E860</f>
        <v>175681.09525175585</v>
      </c>
      <c r="J853" s="25">
        <f ca="1">VLOOKUP(CONCATENATE($F853," ",$G853),AllocFactorMatrix,(J$4+1),FALSE)*$E860</f>
        <v>44440.485944455766</v>
      </c>
      <c r="K853" s="25">
        <f ca="1">VLOOKUP(CONCATENATE($F853," ",$G853),AllocFactorMatrix,(K$4+1),FALSE)*$E860</f>
        <v>519.57687594959339</v>
      </c>
      <c r="L853" s="25">
        <f ca="1">VLOOKUP(CONCATENATE($F853," ",$G853),AllocFactorMatrix,(L$4+1),FALSE)*$E860</f>
        <v>12.800039824013767</v>
      </c>
      <c r="M853" s="25">
        <f t="shared" ca="1" si="397"/>
        <v>44972.862860229368</v>
      </c>
      <c r="N853" s="25">
        <f ca="1">VLOOKUP(CONCATENATE($F853," ",$G853),AllocFactorMatrix,(N$4+1),FALSE)*$E860</f>
        <v>18594.456876692366</v>
      </c>
      <c r="O853" s="25">
        <f ca="1">VLOOKUP(CONCATENATE($F853," ",$G853),AllocFactorMatrix,(O$4+1),FALSE)*$E860</f>
        <v>5295.6100361044455</v>
      </c>
      <c r="P853" s="25">
        <f ca="1">VLOOKUP(CONCATENATE($F853," ",$G853),AllocFactorMatrix,(P$4+1),FALSE)*$E860</f>
        <v>419.0706801107695</v>
      </c>
      <c r="Q853" s="25">
        <f ca="1">VLOOKUP(CONCATENATE($F853," ",$G853),AllocFactorMatrix,(Q$4+1),FALSE)*$E860</f>
        <v>88.458431456867842</v>
      </c>
      <c r="R853" s="25">
        <f t="shared" ca="1" si="399"/>
        <v>24397.596024364448</v>
      </c>
      <c r="S853" s="25">
        <f ca="1">VLOOKUP(CONCATENATE($F853," ",$G853),AllocFactorMatrix,(S$4+1),FALSE)*$E860</f>
        <v>1116.9746679736347</v>
      </c>
      <c r="T853" s="25">
        <f ca="1">VLOOKUP(CONCATENATE($F853," ",$G853),AllocFactorMatrix,(T$4+1),FALSE)*$E860</f>
        <v>12176.983418544043</v>
      </c>
      <c r="U853" s="25">
        <f ca="1">VLOOKUP(CONCATENATE($F853," ",$G853),AllocFactorMatrix,(U$4+1),FALSE)*$E860</f>
        <v>81325.665520238341</v>
      </c>
      <c r="V853" s="25">
        <f ca="1">VLOOKUP(CONCATENATE($F853," ",$G853),AllocFactorMatrix,(V$4+1),FALSE)*$E860</f>
        <v>12758.460222801694</v>
      </c>
      <c r="W853" s="25">
        <f ca="1">SUBTOTAL(9,S853:V853)</f>
        <v>107378.08382955771</v>
      </c>
      <c r="X853" s="25">
        <f ca="1">VLOOKUP(CONCATENATE($F853," ",$G853),AllocFactorMatrix,(X$4+1),FALSE)*$E860</f>
        <v>5047.0412882562241</v>
      </c>
      <c r="Y853" s="25">
        <f ca="1">VLOOKUP(CONCATENATE($F853," ",$G853),AllocFactorMatrix,(Y$4+1),FALSE)*$E860</f>
        <v>121.83742182059983</v>
      </c>
      <c r="Z853" s="25">
        <f t="shared" ca="1" si="398"/>
        <v>5168.8787100768241</v>
      </c>
      <c r="AA853" s="25">
        <f ca="1">VLOOKUP(CONCATENATE($F853," ",$G853),AllocFactorMatrix,(AA$4+1),FALSE)*$E860</f>
        <v>87.994153314054216</v>
      </c>
      <c r="AB853" s="25">
        <f ca="1">VLOOKUP(CONCATENATE($F853," ",$G853),AllocFactorMatrix,(AB$4+1),FALSE)*$E860</f>
        <v>477.12185735168771</v>
      </c>
      <c r="AC853" s="25">
        <f ca="1">VLOOKUP(CONCATENATE($F853," ",$G853),AllocFactorMatrix,(AC$4+1),FALSE)*$E860</f>
        <v>118.47789365974138</v>
      </c>
    </row>
    <row r="854" spans="4:29" hidden="1" outlineLevel="1">
      <c r="F854" s="61" t="str">
        <f>F860</f>
        <v>RB_GUP_EPIS_G</v>
      </c>
      <c r="G854" s="20" t="str">
        <f>$G$9</f>
        <v>BULKTRAN</v>
      </c>
      <c r="H854" s="24">
        <f t="shared" ca="1" si="396"/>
        <v>96404.124430034048</v>
      </c>
      <c r="I854" s="25">
        <f ca="1">VLOOKUP(CONCATENATE($F854," ",$G854),AllocFactorMatrix,(I$4+1),FALSE)*$E860</f>
        <v>47271.079594856339</v>
      </c>
      <c r="J854" s="25">
        <f ca="1">VLOOKUP(CONCATENATE($F854," ",$G854),AllocFactorMatrix,(J$4+1),FALSE)*$E860</f>
        <v>11957.745056769081</v>
      </c>
      <c r="K854" s="25">
        <f ca="1">VLOOKUP(CONCATENATE($F854," ",$G854),AllocFactorMatrix,(K$4+1),FALSE)*$E860</f>
        <v>139.80422778821762</v>
      </c>
      <c r="L854" s="25">
        <f ca="1">VLOOKUP(CONCATENATE($F854," ",$G854),AllocFactorMatrix,(L$4+1),FALSE)*$E860</f>
        <v>3.4441480483213143</v>
      </c>
      <c r="M854" s="25">
        <f t="shared" ca="1" si="397"/>
        <v>12100.993432605621</v>
      </c>
      <c r="N854" s="25">
        <f ca="1">VLOOKUP(CONCATENATE($F854," ",$G854),AllocFactorMatrix,(N$4+1),FALSE)*$E860</f>
        <v>5003.2705555577622</v>
      </c>
      <c r="O854" s="25">
        <f ca="1">VLOOKUP(CONCATENATE($F854," ",$G854),AllocFactorMatrix,(O$4+1),FALSE)*$E860</f>
        <v>1424.9068925787642</v>
      </c>
      <c r="P854" s="25">
        <f ca="1">VLOOKUP(CONCATENATE($F854," ",$G854),AllocFactorMatrix,(P$4+1),FALSE)*$E860</f>
        <v>112.76070112722488</v>
      </c>
      <c r="Q854" s="25">
        <f ca="1">VLOOKUP(CONCATENATE($F854," ",$G854),AllocFactorMatrix,(Q$4+1),FALSE)*$E860</f>
        <v>23.801795795054115</v>
      </c>
      <c r="R854" s="25">
        <f t="shared" ca="1" si="399"/>
        <v>6564.7399450588055</v>
      </c>
      <c r="S854" s="25">
        <f ca="1">VLOOKUP(CONCATENATE($F854," ",$G854),AllocFactorMatrix,(S$4+1),FALSE)*$E860</f>
        <v>300.54798075772027</v>
      </c>
      <c r="T854" s="25">
        <f ca="1">VLOOKUP(CONCATENATE($F854," ",$G854),AllocFactorMatrix,(T$4+1),FALSE)*$E860</f>
        <v>3276.5002493772204</v>
      </c>
      <c r="U854" s="25">
        <f ca="1">VLOOKUP(CONCATENATE($F854," ",$G854),AllocFactorMatrix,(U$4+1),FALSE)*$E860</f>
        <v>21882.559431922866</v>
      </c>
      <c r="V854" s="25">
        <f ca="1">VLOOKUP(CONCATENATE($F854," ",$G854),AllocFactorMatrix,(V$4+1),FALSE)*$E860</f>
        <v>3432.9600907576287</v>
      </c>
      <c r="W854" s="25">
        <f t="shared" ref="W854:W860" ca="1" si="403">SUBTOTAL(9,S854:V854)</f>
        <v>28892.567752815434</v>
      </c>
      <c r="X854" s="25">
        <f ca="1">VLOOKUP(CONCATENATE($F854," ",$G854),AllocFactorMatrix,(X$4+1),FALSE)*$E860</f>
        <v>1358.023696936747</v>
      </c>
      <c r="Y854" s="25">
        <f ca="1">VLOOKUP(CONCATENATE($F854," ",$G854),AllocFactorMatrix,(Y$4+1),FALSE)*$E860</f>
        <v>32.78318851701318</v>
      </c>
      <c r="Z854" s="25">
        <f t="shared" ca="1" si="398"/>
        <v>1390.8068854537603</v>
      </c>
      <c r="AA854" s="25">
        <f ca="1">VLOOKUP(CONCATENATE($F854," ",$G854),AllocFactorMatrix,(AA$4+1),FALSE)*$E860</f>
        <v>23.676870975957083</v>
      </c>
      <c r="AB854" s="25">
        <f ca="1">VLOOKUP(CONCATENATE($F854," ",$G854),AllocFactorMatrix,(AB$4+1),FALSE)*$E860</f>
        <v>128.3807188416985</v>
      </c>
      <c r="AC854" s="25">
        <f ca="1">VLOOKUP(CONCATENATE($F854," ",$G854),AllocFactorMatrix,(AC$4+1),FALSE)*$E860</f>
        <v>31.87922942644898</v>
      </c>
    </row>
    <row r="855" spans="4:29" hidden="1" outlineLevel="1">
      <c r="F855" s="61" t="str">
        <f>F860</f>
        <v>RB_GUP_EPIS_G</v>
      </c>
      <c r="G855" s="20" t="str">
        <f>$G$10</f>
        <v>SUBTRAN</v>
      </c>
      <c r="H855" s="24">
        <f t="shared" ca="1" si="396"/>
        <v>36971.808649703155</v>
      </c>
      <c r="I855" s="25">
        <f ca="1">VLOOKUP(CONCATENATE($F855," ",$G855),AllocFactorMatrix,(I$4+1),FALSE)*$E860</f>
        <v>17557.978754117084</v>
      </c>
      <c r="J855" s="25">
        <f ca="1">VLOOKUP(CONCATENATE($F855," ",$G855),AllocFactorMatrix,(J$4+1),FALSE)*$E860</f>
        <v>4494.5834801263272</v>
      </c>
      <c r="K855" s="25">
        <f ca="1">VLOOKUP(CONCATENATE($F855," ",$G855),AllocFactorMatrix,(K$4+1),FALSE)*$E860</f>
        <v>52.376381931371633</v>
      </c>
      <c r="L855" s="25">
        <f ca="1">VLOOKUP(CONCATENATE($F855," ",$G855),AllocFactorMatrix,(L$4+1),FALSE)*$E860</f>
        <v>1.7171188379837261</v>
      </c>
      <c r="M855" s="25">
        <f t="shared" ca="1" si="397"/>
        <v>4548.6769808956824</v>
      </c>
      <c r="N855" s="25">
        <f ca="1">VLOOKUP(CONCATENATE($F855," ",$G855),AllocFactorMatrix,(N$4+1),FALSE)*$E860</f>
        <v>1958.9578497433008</v>
      </c>
      <c r="O855" s="25">
        <f ca="1">VLOOKUP(CONCATENATE($F855," ",$G855),AllocFactorMatrix,(O$4+1),FALSE)*$E860</f>
        <v>555.26217925905905</v>
      </c>
      <c r="P855" s="25">
        <f ca="1">VLOOKUP(CONCATENATE($F855," ",$G855),AllocFactorMatrix,(P$4+1),FALSE)*$E860</f>
        <v>56.877127469984572</v>
      </c>
      <c r="Q855" s="25">
        <f ca="1">VLOOKUP(CONCATENATE($F855," ",$G855),AllocFactorMatrix,(Q$4+1),FALSE)*$E860</f>
        <v>0</v>
      </c>
      <c r="R855" s="25">
        <f t="shared" ca="1" si="399"/>
        <v>2571.0971564723445</v>
      </c>
      <c r="S855" s="25">
        <f ca="1">VLOOKUP(CONCATENATE($F855," ",$G855),AllocFactorMatrix,(S$4+1),FALSE)*$E860</f>
        <v>109.71043749450543</v>
      </c>
      <c r="T855" s="25">
        <f ca="1">VLOOKUP(CONCATENATE($F855," ",$G855),AllocFactorMatrix,(T$4+1),FALSE)*$E860</f>
        <v>1268.0201317167205</v>
      </c>
      <c r="U855" s="25">
        <f ca="1">VLOOKUP(CONCATENATE($F855," ",$G855),AllocFactorMatrix,(U$4+1),FALSE)*$E860</f>
        <v>10328.969079335242</v>
      </c>
      <c r="V855" s="25">
        <f ca="1">VLOOKUP(CONCATENATE($F855," ",$G855),AllocFactorMatrix,(V$4+1),FALSE)*$E860</f>
        <v>0</v>
      </c>
      <c r="W855" s="25">
        <f t="shared" ca="1" si="403"/>
        <v>11706.699648546468</v>
      </c>
      <c r="X855" s="25">
        <f ca="1">VLOOKUP(CONCATENATE($F855," ",$G855),AllocFactorMatrix,(X$4+1),FALSE)*$E860</f>
        <v>531.65005346260023</v>
      </c>
      <c r="Y855" s="25">
        <f ca="1">VLOOKUP(CONCATENATE($F855," ",$G855),AllocFactorMatrix,(Y$4+1),FALSE)*$E860</f>
        <v>12.720081659952353</v>
      </c>
      <c r="Z855" s="25">
        <f t="shared" ca="1" si="398"/>
        <v>544.3701351225526</v>
      </c>
      <c r="AA855" s="25">
        <f ca="1">VLOOKUP(CONCATENATE($F855," ",$G855),AllocFactorMatrix,(AA$4+1),FALSE)*$E860</f>
        <v>8.7301915196743689</v>
      </c>
      <c r="AB855" s="25">
        <f ca="1">VLOOKUP(CONCATENATE($F855," ",$G855),AllocFactorMatrix,(AB$4+1),FALSE)*$E860</f>
        <v>27.424142261535199</v>
      </c>
      <c r="AC855" s="25">
        <f ca="1">VLOOKUP(CONCATENATE($F855," ",$G855),AllocFactorMatrix,(AC$4+1),FALSE)*$E860</f>
        <v>6.831640767813127</v>
      </c>
    </row>
    <row r="856" spans="4:29" hidden="1" outlineLevel="1">
      <c r="F856" s="61" t="str">
        <f>F860</f>
        <v>RB_GUP_EPIS_G</v>
      </c>
      <c r="G856" s="20" t="str">
        <f>$G$11</f>
        <v>DISTPRI</v>
      </c>
      <c r="H856" s="24">
        <f t="shared" ca="1" si="396"/>
        <v>246173.48508161903</v>
      </c>
      <c r="I856" s="25">
        <f ca="1">VLOOKUP(CONCATENATE($F856," ",$G856),AllocFactorMatrix,(I$4+1),FALSE)*$E860</f>
        <v>163581.94952184663</v>
      </c>
      <c r="J856" s="25">
        <f ca="1">VLOOKUP(CONCATENATE($F856," ",$G856),AllocFactorMatrix,(J$4+1),FALSE)*$E860</f>
        <v>41183.657687501393</v>
      </c>
      <c r="K856" s="25">
        <f ca="1">VLOOKUP(CONCATENATE($F856," ",$G856),AllocFactorMatrix,(K$4+1),FALSE)*$E860</f>
        <v>480.59852600441559</v>
      </c>
      <c r="L856" s="25">
        <f ca="1">VLOOKUP(CONCATENATE($F856," ",$G856),AllocFactorMatrix,(L$4+1),FALSE)*$E860</f>
        <v>0</v>
      </c>
      <c r="M856" s="25">
        <f t="shared" ca="1" si="397"/>
        <v>41664.256213505811</v>
      </c>
      <c r="N856" s="25">
        <f ca="1">VLOOKUP(CONCATENATE($F856," ",$G856),AllocFactorMatrix,(N$4+1),FALSE)*$E860</f>
        <v>17759.533984695881</v>
      </c>
      <c r="O856" s="25">
        <f ca="1">VLOOKUP(CONCATENATE($F856," ",$G856),AllocFactorMatrix,(O$4+1),FALSE)*$E860</f>
        <v>5041.5480000131729</v>
      </c>
      <c r="P856" s="25">
        <f ca="1">VLOOKUP(CONCATENATE($F856," ",$G856),AllocFactorMatrix,(P$4+1),FALSE)*$E860</f>
        <v>0</v>
      </c>
      <c r="Q856" s="25">
        <f ca="1">VLOOKUP(CONCATENATE($F856," ",$G856),AllocFactorMatrix,(Q$4+1),FALSE)*$E860</f>
        <v>0</v>
      </c>
      <c r="R856" s="25">
        <f t="shared" ca="1" si="399"/>
        <v>22801.081984709053</v>
      </c>
      <c r="S856" s="25">
        <f ca="1">VLOOKUP(CONCATENATE($F856," ",$G856),AllocFactorMatrix,(S$4+1),FALSE)*$E860</f>
        <v>1012.8914774940795</v>
      </c>
      <c r="T856" s="25">
        <f ca="1">VLOOKUP(CONCATENATE($F856," ",$G856),AllocFactorMatrix,(T$4+1),FALSE)*$E860</f>
        <v>11715.506759892167</v>
      </c>
      <c r="U856" s="25">
        <f ca="1">VLOOKUP(CONCATENATE($F856," ",$G856),AllocFactorMatrix,(U$4+1),FALSE)*$E860</f>
        <v>0</v>
      </c>
      <c r="V856" s="25">
        <f ca="1">VLOOKUP(CONCATENATE($F856," ",$G856),AllocFactorMatrix,(V$4+1),FALSE)*$E860</f>
        <v>0</v>
      </c>
      <c r="W856" s="25">
        <f t="shared" ca="1" si="403"/>
        <v>12728.398237386245</v>
      </c>
      <c r="X856" s="25">
        <f ca="1">VLOOKUP(CONCATENATE($F856," ",$G856),AllocFactorMatrix,(X$4+1),FALSE)*$E860</f>
        <v>4819.6382981448587</v>
      </c>
      <c r="Y856" s="25">
        <f ca="1">VLOOKUP(CONCATENATE($F856," ",$G856),AllocFactorMatrix,(Y$4+1),FALSE)*$E860</f>
        <v>115.4745493707354</v>
      </c>
      <c r="Z856" s="25">
        <f t="shared" ca="1" si="398"/>
        <v>4935.1128475155938</v>
      </c>
      <c r="AA856" s="25">
        <f ca="1">VLOOKUP(CONCATENATE($F856," ",$G856),AllocFactorMatrix,(AA$4+1),FALSE)*$E860</f>
        <v>82.920724351481169</v>
      </c>
      <c r="AB856" s="25">
        <f ca="1">VLOOKUP(CONCATENATE($F856," ",$G856),AllocFactorMatrix,(AB$4+1),FALSE)*$E860</f>
        <v>303.96123657339456</v>
      </c>
      <c r="AC856" s="25">
        <f ca="1">VLOOKUP(CONCATENATE($F856," ",$G856),AllocFactorMatrix,(AC$4+1),FALSE)*$E860</f>
        <v>75.80431573079909</v>
      </c>
    </row>
    <row r="857" spans="4:29" hidden="1" outlineLevel="1">
      <c r="F857" s="61" t="str">
        <f>F860</f>
        <v>RB_GUP_EPIS_G</v>
      </c>
      <c r="G857" s="20" t="str">
        <f>$G$12</f>
        <v>DISTSEC</v>
      </c>
      <c r="H857" s="24">
        <f t="shared" ca="1" si="396"/>
        <v>98388.506633188314</v>
      </c>
      <c r="I857" s="25">
        <f ca="1">VLOOKUP(CONCATENATE($F857," ",$G857),AllocFactorMatrix,(I$4+1),FALSE)*$E860</f>
        <v>73457.032419861353</v>
      </c>
      <c r="J857" s="25">
        <f ca="1">VLOOKUP(CONCATENATE($F857," ",$G857),AllocFactorMatrix,(J$4+1),FALSE)*$E860</f>
        <v>16490.13037811394</v>
      </c>
      <c r="K857" s="25">
        <f ca="1">VLOOKUP(CONCATENATE($F857," ",$G857),AllocFactorMatrix,(K$4+1),FALSE)*$E860</f>
        <v>0</v>
      </c>
      <c r="L857" s="25">
        <f ca="1">VLOOKUP(CONCATENATE($F857," ",$G857),AllocFactorMatrix,(L$4+1),FALSE)*$E860</f>
        <v>0</v>
      </c>
      <c r="M857" s="25">
        <f t="shared" ca="1" si="397"/>
        <v>16490.13037811394</v>
      </c>
      <c r="N857" s="25">
        <f ca="1">VLOOKUP(CONCATENATE($F857," ",$G857),AllocFactorMatrix,(N$4+1),FALSE)*$E860</f>
        <v>5812.9447989414593</v>
      </c>
      <c r="O857" s="25">
        <f ca="1">VLOOKUP(CONCATENATE($F857," ",$G857),AllocFactorMatrix,(O$4+1),FALSE)*$E860</f>
        <v>0</v>
      </c>
      <c r="P857" s="25">
        <f ca="1">VLOOKUP(CONCATENATE($F857," ",$G857),AllocFactorMatrix,(P$4+1),FALSE)*$E860</f>
        <v>0</v>
      </c>
      <c r="Q857" s="25">
        <f ca="1">VLOOKUP(CONCATENATE($F857," ",$G857),AllocFactorMatrix,(Q$4+1),FALSE)*$E860</f>
        <v>0</v>
      </c>
      <c r="R857" s="25">
        <f t="shared" ca="1" si="399"/>
        <v>5812.9447989414593</v>
      </c>
      <c r="S857" s="25">
        <f ca="1">VLOOKUP(CONCATENATE($F857," ",$G857),AllocFactorMatrix,(S$4+1),FALSE)*$E860</f>
        <v>257.284171312659</v>
      </c>
      <c r="T857" s="25">
        <f ca="1">VLOOKUP(CONCATENATE($F857," ",$G857),AllocFactorMatrix,(T$4+1),FALSE)*$E860</f>
        <v>0</v>
      </c>
      <c r="U857" s="25">
        <f ca="1">VLOOKUP(CONCATENATE($F857," ",$G857),AllocFactorMatrix,(U$4+1),FALSE)*$E860</f>
        <v>0</v>
      </c>
      <c r="V857" s="25">
        <f ca="1">VLOOKUP(CONCATENATE($F857," ",$G857),AllocFactorMatrix,(V$4+1),FALSE)*$E860</f>
        <v>0</v>
      </c>
      <c r="W857" s="25">
        <f t="shared" ca="1" si="403"/>
        <v>257.284171312659</v>
      </c>
      <c r="X857" s="25">
        <f ca="1">VLOOKUP(CONCATENATE($F857," ",$G857),AllocFactorMatrix,(X$4+1),FALSE)*$E860</f>
        <v>1617.829249981635</v>
      </c>
      <c r="Y857" s="25">
        <f ca="1">VLOOKUP(CONCATENATE($F857," ",$G857),AllocFactorMatrix,(Y$4+1),FALSE)*$E860</f>
        <v>0</v>
      </c>
      <c r="Z857" s="25">
        <f t="shared" ca="1" si="398"/>
        <v>1617.829249981635</v>
      </c>
      <c r="AA857" s="25">
        <f ca="1">VLOOKUP(CONCATENATE($F857," ",$G857),AllocFactorMatrix,(AA$4+1),FALSE)*$E860</f>
        <v>26.380767635290752</v>
      </c>
      <c r="AB857" s="25">
        <f ca="1">VLOOKUP(CONCATENATE($F857," ",$G857),AllocFactorMatrix,(AB$4+1),FALSE)*$E860</f>
        <v>582.52749403362134</v>
      </c>
      <c r="AC857" s="25">
        <f ca="1">VLOOKUP(CONCATENATE($F857," ",$G857),AllocFactorMatrix,(AC$4+1),FALSE)*$E860</f>
        <v>144.3773533083575</v>
      </c>
    </row>
    <row r="858" spans="4:29" hidden="1" outlineLevel="1">
      <c r="F858" s="61" t="str">
        <f>F860</f>
        <v>RB_GUP_EPIS_G</v>
      </c>
      <c r="G858" s="20" t="str">
        <f>$G$13</f>
        <v>ENERGY</v>
      </c>
      <c r="H858" s="24">
        <f t="shared" ca="1" si="396"/>
        <v>258425.39491217505</v>
      </c>
      <c r="I858" s="25">
        <f ca="1">VLOOKUP(CONCATENATE($F858," ",$G858),AllocFactorMatrix,(I$4+1),FALSE)*$E860</f>
        <v>93946.02484135206</v>
      </c>
      <c r="J858" s="25">
        <f ca="1">VLOOKUP(CONCATENATE($F858," ",$G858),AllocFactorMatrix,(J$4+1),FALSE)*$E860</f>
        <v>30322.59737390426</v>
      </c>
      <c r="K858" s="25">
        <f ca="1">VLOOKUP(CONCATENATE($F858," ",$G858),AllocFactorMatrix,(K$4+1),FALSE)*$E860</f>
        <v>347.13621082605954</v>
      </c>
      <c r="L858" s="25">
        <f ca="1">VLOOKUP(CONCATENATE($F858," ",$G858),AllocFactorMatrix,(L$4+1),FALSE)*$E860</f>
        <v>8.7981457659118956</v>
      </c>
      <c r="M858" s="25">
        <f t="shared" ca="1" si="397"/>
        <v>30678.53173049623</v>
      </c>
      <c r="N858" s="25">
        <f ca="1">VLOOKUP(CONCATENATE($F858," ",$G858),AllocFactorMatrix,(N$4+1),FALSE)*$E860</f>
        <v>14673.641555391387</v>
      </c>
      <c r="O858" s="25">
        <f ca="1">VLOOKUP(CONCATENATE($F858," ",$G858),AllocFactorMatrix,(O$4+1),FALSE)*$E860</f>
        <v>4095.8519908833287</v>
      </c>
      <c r="P858" s="25">
        <f ca="1">VLOOKUP(CONCATENATE($F858," ",$G858),AllocFactorMatrix,(P$4+1),FALSE)*$E860</f>
        <v>324.27170740099524</v>
      </c>
      <c r="Q858" s="25">
        <f ca="1">VLOOKUP(CONCATENATE($F858," ",$G858),AllocFactorMatrix,(Q$4+1),FALSE)*$E860</f>
        <v>66.474216452654701</v>
      </c>
      <c r="R858" s="25">
        <f t="shared" ca="1" si="399"/>
        <v>19160.239470128367</v>
      </c>
      <c r="S858" s="25">
        <f ca="1">VLOOKUP(CONCATENATE($F858," ",$G858),AllocFactorMatrix,(S$4+1),FALSE)*$E860</f>
        <v>977.77171313355223</v>
      </c>
      <c r="T858" s="25">
        <f ca="1">VLOOKUP(CONCATENATE($F858," ",$G858),AllocFactorMatrix,(T$4+1),FALSE)*$E860</f>
        <v>11685.163253956958</v>
      </c>
      <c r="U858" s="25">
        <f ca="1">VLOOKUP(CONCATENATE($F858," ",$G858),AllocFactorMatrix,(U$4+1),FALSE)*$E860</f>
        <v>82608.636656347662</v>
      </c>
      <c r="V858" s="25">
        <f ca="1">VLOOKUP(CONCATENATE($F858," ",$G858),AllocFactorMatrix,(V$4+1),FALSE)*$E860</f>
        <v>13238.832567870677</v>
      </c>
      <c r="W858" s="25">
        <f t="shared" ca="1" si="403"/>
        <v>108510.40419130884</v>
      </c>
      <c r="X858" s="25">
        <f ca="1">VLOOKUP(CONCATENATE($F858," ",$G858),AllocFactorMatrix,(X$4+1),FALSE)*$E860</f>
        <v>3980.1645925839152</v>
      </c>
      <c r="Y858" s="25">
        <f ca="1">VLOOKUP(CONCATENATE($F858," ",$G858),AllocFactorMatrix,(Y$4+1),FALSE)*$E860</f>
        <v>93.54792515972315</v>
      </c>
      <c r="Z858" s="25">
        <f t="shared" ca="1" si="398"/>
        <v>4073.7125177436383</v>
      </c>
      <c r="AA858" s="25">
        <f ca="1">VLOOKUP(CONCATENATE($F858," ",$G858),AllocFactorMatrix,(AA$4+1),FALSE)*$E860</f>
        <v>91.388750892820127</v>
      </c>
      <c r="AB858" s="25">
        <f ca="1">VLOOKUP(CONCATENATE($F858," ",$G858),AllocFactorMatrix,(AB$4+1),FALSE)*$E860</f>
        <v>1572.5367546546386</v>
      </c>
      <c r="AC858" s="25">
        <f ca="1">VLOOKUP(CONCATENATE($F858," ",$G858),AllocFactorMatrix,(AC$4+1),FALSE)*$E860</f>
        <v>392.55665559840901</v>
      </c>
    </row>
    <row r="859" spans="4:29" hidden="1" outlineLevel="1">
      <c r="F859" s="61" t="str">
        <f>F860</f>
        <v>RB_GUP_EPIS_G</v>
      </c>
      <c r="G859" s="20" t="str">
        <f>$G$14</f>
        <v>CUSTOMER</v>
      </c>
      <c r="H859" s="24">
        <f t="shared" ca="1" si="396"/>
        <v>379245.56971297087</v>
      </c>
      <c r="I859" s="25">
        <f ca="1">VLOOKUP(CONCATENATE($F859," ",$G859),AllocFactorMatrix,(I$4+1),FALSE)*$E860</f>
        <v>297893.35423346347</v>
      </c>
      <c r="J859" s="25">
        <f ca="1">VLOOKUP(CONCATENATE($F859," ",$G859),AllocFactorMatrix,(J$4+1),FALSE)*$E860</f>
        <v>69211.127544421921</v>
      </c>
      <c r="K859" s="25">
        <f ca="1">VLOOKUP(CONCATENATE($F859," ",$G859),AllocFactorMatrix,(K$4+1),FALSE)*$E860</f>
        <v>623.72498154225684</v>
      </c>
      <c r="L859" s="25">
        <f ca="1">VLOOKUP(CONCATENATE($F859," ",$G859),AllocFactorMatrix,(L$4+1),FALSE)*$E860</f>
        <v>87.991516593990582</v>
      </c>
      <c r="M859" s="25">
        <f t="shared" ca="1" si="397"/>
        <v>69922.844042558165</v>
      </c>
      <c r="N859" s="25">
        <f ca="1">VLOOKUP(CONCATENATE($F859," ",$G859),AllocFactorMatrix,(N$4+1),FALSE)*$E860</f>
        <v>1194.228138691898</v>
      </c>
      <c r="O859" s="25">
        <f ca="1">VLOOKUP(CONCATENATE($F859," ",$G859),AllocFactorMatrix,(O$4+1),FALSE)*$E860</f>
        <v>525.03197959063596</v>
      </c>
      <c r="P859" s="25">
        <f ca="1">VLOOKUP(CONCATENATE($F859," ",$G859),AllocFactorMatrix,(P$4+1),FALSE)*$E860</f>
        <v>251.64255131830075</v>
      </c>
      <c r="Q859" s="25">
        <f ca="1">VLOOKUP(CONCATENATE($F859," ",$G859),AllocFactorMatrix,(Q$4+1),FALSE)*$E860</f>
        <v>107.20854418549253</v>
      </c>
      <c r="R859" s="25">
        <f t="shared" ca="1" si="399"/>
        <v>2078.1112137863274</v>
      </c>
      <c r="S859" s="25">
        <f ca="1">VLOOKUP(CONCATENATE($F859," ",$G859),AllocFactorMatrix,(S$4+1),FALSE)*$E860</f>
        <v>17.375163860805927</v>
      </c>
      <c r="T859" s="25">
        <f ca="1">VLOOKUP(CONCATENATE($F859," ",$G859),AllocFactorMatrix,(T$4+1),FALSE)*$E860</f>
        <v>326.69289253101647</v>
      </c>
      <c r="U859" s="25">
        <f ca="1">VLOOKUP(CONCATENATE($F859," ",$G859),AllocFactorMatrix,(U$4+1),FALSE)*$E860</f>
        <v>652.17482818020039</v>
      </c>
      <c r="V859" s="25">
        <f ca="1">VLOOKUP(CONCATENATE($F859," ",$G859),AllocFactorMatrix,(V$4+1),FALSE)*$E860</f>
        <v>160.88192725621366</v>
      </c>
      <c r="W859" s="25">
        <f t="shared" ca="1" si="403"/>
        <v>1157.1248118282365</v>
      </c>
      <c r="X859" s="25">
        <f ca="1">VLOOKUP(CONCATENATE($F859," ",$G859),AllocFactorMatrix,(X$4+1),FALSE)*$E860</f>
        <v>400.97809206725685</v>
      </c>
      <c r="Y859" s="25">
        <f ca="1">VLOOKUP(CONCATENATE($F859," ",$G859),AllocFactorMatrix,(Y$4+1),FALSE)*$E860</f>
        <v>6.728353399186469</v>
      </c>
      <c r="Z859" s="25">
        <f t="shared" ca="1" si="398"/>
        <v>407.70644546644331</v>
      </c>
      <c r="AA859" s="25">
        <f ca="1">VLOOKUP(CONCATENATE($F859," ",$G859),AllocFactorMatrix,(AA$4+1),FALSE)*$E860</f>
        <v>23.465383033599196</v>
      </c>
      <c r="AB859" s="25">
        <f ca="1">VLOOKUP(CONCATENATE($F859," ",$G859),AllocFactorMatrix,(AB$4+1),FALSE)*$E860</f>
        <v>6463.9318273143526</v>
      </c>
      <c r="AC859" s="25">
        <f ca="1">VLOOKUP(CONCATENATE($F859," ",$G859),AllocFactorMatrix,(AC$4+1),FALSE)*$E860</f>
        <v>1299.0317555201684</v>
      </c>
    </row>
    <row r="860" spans="4:29" collapsed="1">
      <c r="D860" s="20" t="s">
        <v>206</v>
      </c>
      <c r="E860" s="22">
        <f>'Sch 4'!E223</f>
        <v>1473891</v>
      </c>
      <c r="F860" s="61" t="s">
        <v>68</v>
      </c>
      <c r="G860" s="20" t="str">
        <f>$G$15</f>
        <v>TOTAL</v>
      </c>
      <c r="H860" s="24">
        <f t="shared" ca="1" si="396"/>
        <v>1473890.9999999998</v>
      </c>
      <c r="I860" s="25">
        <f ca="1">VLOOKUP(CONCATENATE($F860," ",$G860),AllocFactorMatrix,(I$4+1),FALSE)*$E860</f>
        <v>869388.51461725286</v>
      </c>
      <c r="J860" s="25">
        <f ca="1">VLOOKUP(CONCATENATE($F860," ",$G860),AllocFactorMatrix,(J$4+1),FALSE)*$E860</f>
        <v>218100.32746529265</v>
      </c>
      <c r="K860" s="25">
        <f ca="1">VLOOKUP(CONCATENATE($F860," ",$G860),AllocFactorMatrix,(K$4+1),FALSE)*$E860</f>
        <v>2163.217204041915</v>
      </c>
      <c r="L860" s="25">
        <f ca="1">VLOOKUP(CONCATENATE($F860," ",$G860),AllocFactorMatrix,(L$4+1),FALSE)*$E860</f>
        <v>114.75096907022129</v>
      </c>
      <c r="M860" s="25">
        <f t="shared" ca="1" si="397"/>
        <v>220378.29563840479</v>
      </c>
      <c r="N860" s="25">
        <f ca="1">VLOOKUP(CONCATENATE($F860," ",$G860),AllocFactorMatrix,(N$4+1),FALSE)*$E860</f>
        <v>64997.033759714046</v>
      </c>
      <c r="O860" s="25">
        <f ca="1">VLOOKUP(CONCATENATE($F860," ",$G860),AllocFactorMatrix,(O$4+1),FALSE)*$E860</f>
        <v>16938.211078429405</v>
      </c>
      <c r="P860" s="25">
        <f ca="1">VLOOKUP(CONCATENATE($F860," ",$G860),AllocFactorMatrix,(P$4+1),FALSE)*$E860</f>
        <v>1164.622767427275</v>
      </c>
      <c r="Q860" s="25">
        <f ca="1">VLOOKUP(CONCATENATE($F860," ",$G860),AllocFactorMatrix,(Q$4+1),FALSE)*$E860</f>
        <v>285.94298789006922</v>
      </c>
      <c r="R860" s="25">
        <f t="shared" ca="1" si="399"/>
        <v>83385.810593460803</v>
      </c>
      <c r="S860" s="25">
        <f ca="1">VLOOKUP(CONCATENATE($F860," ",$G860),AllocFactorMatrix,(S$4+1),FALSE)*$E860</f>
        <v>3792.5556120269571</v>
      </c>
      <c r="T860" s="25">
        <f ca="1">VLOOKUP(CONCATENATE($F860," ",$G860),AllocFactorMatrix,(T$4+1),FALSE)*$E860</f>
        <v>40448.866706018132</v>
      </c>
      <c r="U860" s="25">
        <f ca="1">VLOOKUP(CONCATENATE($F860," ",$G860),AllocFactorMatrix,(U$4+1),FALSE)*$E860</f>
        <v>196798.00551602431</v>
      </c>
      <c r="V860" s="25">
        <f ca="1">VLOOKUP(CONCATENATE($F860," ",$G860),AllocFactorMatrix,(V$4+1),FALSE)*$E860</f>
        <v>29591.134808686209</v>
      </c>
      <c r="W860" s="25">
        <f t="shared" ca="1" si="403"/>
        <v>270630.56264275557</v>
      </c>
      <c r="X860" s="25">
        <f ca="1">VLOOKUP(CONCATENATE($F860," ",$G860),AllocFactorMatrix,(X$4+1),FALSE)*$E860</f>
        <v>17755.325271433241</v>
      </c>
      <c r="Y860" s="25">
        <f ca="1">VLOOKUP(CONCATENATE($F860," ",$G860),AllocFactorMatrix,(Y$4+1),FALSE)*$E860</f>
        <v>383.09151992721041</v>
      </c>
      <c r="Z860" s="25">
        <f t="shared" ca="1" si="398"/>
        <v>18138.416791360451</v>
      </c>
      <c r="AA860" s="25">
        <f ca="1">VLOOKUP(CONCATENATE($F860," ",$G860),AllocFactorMatrix,(AA$4+1),FALSE)*$E860</f>
        <v>344.55684172287692</v>
      </c>
      <c r="AB860" s="25">
        <f ca="1">VLOOKUP(CONCATENATE($F860," ",$G860),AllocFactorMatrix,(AB$4+1),FALSE)*$E860</f>
        <v>9555.8840310309297</v>
      </c>
      <c r="AC860" s="25">
        <f ca="1">VLOOKUP(CONCATENATE($F860," ",$G860),AllocFactorMatrix,(AC$4+1),FALSE)*$E860</f>
        <v>2068.9588440117373</v>
      </c>
    </row>
    <row r="861" spans="4:29">
      <c r="E861" s="22"/>
      <c r="F861" s="61"/>
      <c r="H861" s="24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</row>
    <row r="862" spans="4:29" hidden="1" outlineLevel="1">
      <c r="E862" s="22"/>
      <c r="F862" s="61"/>
      <c r="G862" s="20" t="str">
        <f>$G$8</f>
        <v>PRODUCTION</v>
      </c>
      <c r="H862" s="24">
        <f t="shared" ref="H862:AC862" ca="1" si="404">+H829+H837+H845+H853</f>
        <v>8307957.6856626347</v>
      </c>
      <c r="I862" s="24">
        <f t="shared" ca="1" si="404"/>
        <v>4073748.2068485604</v>
      </c>
      <c r="J862" s="24">
        <f t="shared" ca="1" si="404"/>
        <v>1030499.893390754</v>
      </c>
      <c r="K862" s="24">
        <f t="shared" ca="1" si="404"/>
        <v>12048.111173751797</v>
      </c>
      <c r="L862" s="24">
        <f t="shared" ca="1" si="404"/>
        <v>296.81132853789569</v>
      </c>
      <c r="M862" s="24">
        <f t="shared" ca="1" si="404"/>
        <v>1042844.8158930438</v>
      </c>
      <c r="N862" s="24">
        <f t="shared" ca="1" si="404"/>
        <v>431174.08421320346</v>
      </c>
      <c r="O862" s="24">
        <f t="shared" ca="1" si="404"/>
        <v>122796.26249958799</v>
      </c>
      <c r="P862" s="24">
        <f t="shared" ca="1" si="404"/>
        <v>9717.5420565178392</v>
      </c>
      <c r="Q862" s="24">
        <f t="shared" ca="1" si="404"/>
        <v>2051.2017870314944</v>
      </c>
      <c r="R862" s="24">
        <f t="shared" ca="1" si="404"/>
        <v>565739.09055634076</v>
      </c>
      <c r="S862" s="24">
        <f t="shared" ca="1" si="404"/>
        <v>25900.758099397059</v>
      </c>
      <c r="T862" s="24">
        <f t="shared" ca="1" si="404"/>
        <v>282363.70165515959</v>
      </c>
      <c r="U862" s="24">
        <f t="shared" ca="1" si="404"/>
        <v>1885804.9786692997</v>
      </c>
      <c r="V862" s="24">
        <f t="shared" ca="1" si="404"/>
        <v>295847.16773484275</v>
      </c>
      <c r="W862" s="24">
        <f t="shared" ca="1" si="404"/>
        <v>2489916.6061586989</v>
      </c>
      <c r="X862" s="24">
        <f t="shared" ca="1" si="404"/>
        <v>117032.37259797852</v>
      </c>
      <c r="Y862" s="24">
        <f t="shared" ca="1" si="404"/>
        <v>2825.204259783663</v>
      </c>
      <c r="Z862" s="24">
        <f t="shared" ca="1" si="404"/>
        <v>119857.57685776219</v>
      </c>
      <c r="AA862" s="24">
        <f t="shared" ca="1" si="404"/>
        <v>2040.4359601845258</v>
      </c>
      <c r="AB862" s="24">
        <f t="shared" ca="1" si="404"/>
        <v>11063.650918440333</v>
      </c>
      <c r="AC862" s="24">
        <f t="shared" ca="1" si="404"/>
        <v>2747.3024696021871</v>
      </c>
    </row>
    <row r="863" spans="4:29" hidden="1" outlineLevel="1">
      <c r="E863" s="22"/>
      <c r="F863" s="61"/>
      <c r="G863" s="20" t="str">
        <f>$G$9</f>
        <v>BULKTRAN</v>
      </c>
      <c r="H863" s="24">
        <f t="shared" ref="H863:AC863" ca="1" si="405">+H830+H838+H846+H854</f>
        <v>68551875.369806349</v>
      </c>
      <c r="I863" s="24">
        <f t="shared" ca="1" si="405"/>
        <v>33613926.542475037</v>
      </c>
      <c r="J863" s="24">
        <f t="shared" ca="1" si="405"/>
        <v>8503016.3769650124</v>
      </c>
      <c r="K863" s="24">
        <f t="shared" ca="1" si="405"/>
        <v>99413.194779497731</v>
      </c>
      <c r="L863" s="24">
        <f t="shared" ca="1" si="405"/>
        <v>2449.0944672708247</v>
      </c>
      <c r="M863" s="24">
        <f t="shared" ca="1" si="405"/>
        <v>8604878.6662117802</v>
      </c>
      <c r="N863" s="24">
        <f t="shared" ca="1" si="405"/>
        <v>3557768.7323423596</v>
      </c>
      <c r="O863" s="24">
        <f t="shared" ca="1" si="405"/>
        <v>1013235.0694656167</v>
      </c>
      <c r="P863" s="24">
        <f t="shared" ca="1" si="405"/>
        <v>80182.85084779303</v>
      </c>
      <c r="Q863" s="24">
        <f t="shared" ca="1" si="405"/>
        <v>16925.186018408553</v>
      </c>
      <c r="R863" s="24">
        <f t="shared" ca="1" si="405"/>
        <v>4668111.8386741783</v>
      </c>
      <c r="S863" s="24">
        <f t="shared" ca="1" si="405"/>
        <v>213716.24752946181</v>
      </c>
      <c r="T863" s="24">
        <f t="shared" ca="1" si="405"/>
        <v>2329882.0260274145</v>
      </c>
      <c r="U863" s="24">
        <f t="shared" ca="1" si="405"/>
        <v>15560438.890125057</v>
      </c>
      <c r="V863" s="24">
        <f t="shared" ca="1" si="405"/>
        <v>2441138.8380165487</v>
      </c>
      <c r="W863" s="24">
        <f t="shared" ca="1" si="405"/>
        <v>20545176.001698479</v>
      </c>
      <c r="X863" s="24">
        <f t="shared" ca="1" si="405"/>
        <v>965675.19047606643</v>
      </c>
      <c r="Y863" s="24">
        <f t="shared" ca="1" si="405"/>
        <v>23311.752134362079</v>
      </c>
      <c r="Z863" s="24">
        <f t="shared" ca="1" si="405"/>
        <v>988986.94261042855</v>
      </c>
      <c r="AA863" s="24">
        <f t="shared" ca="1" si="405"/>
        <v>16836.353401754775</v>
      </c>
      <c r="AB863" s="24">
        <f t="shared" ca="1" si="405"/>
        <v>91290.067618522487</v>
      </c>
      <c r="AC863" s="24">
        <f t="shared" ca="1" si="405"/>
        <v>22668.957116180736</v>
      </c>
    </row>
    <row r="864" spans="4:29" hidden="1" outlineLevel="1">
      <c r="E864" s="22"/>
      <c r="F864" s="61"/>
      <c r="G864" s="20" t="str">
        <f>$G$10</f>
        <v>SUBTRAN</v>
      </c>
      <c r="H864" s="24">
        <f t="shared" ref="H864:AC864" ca="1" si="406">+H831+H839+H847+H855</f>
        <v>26279177.148184914</v>
      </c>
      <c r="I864" s="24">
        <f t="shared" ca="1" si="406"/>
        <v>12480028.727164108</v>
      </c>
      <c r="J864" s="24">
        <f t="shared" ca="1" si="406"/>
        <v>3194703.2021246166</v>
      </c>
      <c r="K864" s="24">
        <f t="shared" ca="1" si="406"/>
        <v>37228.58765705955</v>
      </c>
      <c r="L864" s="24">
        <f t="shared" ca="1" si="406"/>
        <v>1220.5102151047211</v>
      </c>
      <c r="M864" s="24">
        <f t="shared" ca="1" si="406"/>
        <v>3233152.2999967807</v>
      </c>
      <c r="N864" s="24">
        <f t="shared" ca="1" si="406"/>
        <v>1392406.8699745622</v>
      </c>
      <c r="O864" s="24">
        <f t="shared" ca="1" si="406"/>
        <v>394674.58329370024</v>
      </c>
      <c r="P864" s="24">
        <f t="shared" ca="1" si="406"/>
        <v>40427.670786282193</v>
      </c>
      <c r="Q864" s="24">
        <f t="shared" ca="1" si="406"/>
        <v>0</v>
      </c>
      <c r="R864" s="24">
        <f t="shared" ca="1" si="406"/>
        <v>1827509.1240545444</v>
      </c>
      <c r="S864" s="24">
        <f t="shared" ca="1" si="406"/>
        <v>77981.038180725474</v>
      </c>
      <c r="T864" s="24">
        <f t="shared" ca="1" si="406"/>
        <v>901295.52450542676</v>
      </c>
      <c r="U864" s="24">
        <f t="shared" ca="1" si="406"/>
        <v>7341723.8189713145</v>
      </c>
      <c r="V864" s="24">
        <f t="shared" ca="1" si="406"/>
        <v>0</v>
      </c>
      <c r="W864" s="24">
        <f t="shared" ca="1" si="406"/>
        <v>8321000.3816574663</v>
      </c>
      <c r="X864" s="24">
        <f t="shared" ca="1" si="406"/>
        <v>377891.32980103279</v>
      </c>
      <c r="Y864" s="24">
        <f t="shared" ca="1" si="406"/>
        <v>9041.3017780224254</v>
      </c>
      <c r="Z864" s="24">
        <f t="shared" ca="1" si="406"/>
        <v>386932.63157905522</v>
      </c>
      <c r="AA864" s="24">
        <f t="shared" ca="1" si="406"/>
        <v>6205.3293539629522</v>
      </c>
      <c r="AB864" s="24">
        <f t="shared" ca="1" si="406"/>
        <v>19492.79515795867</v>
      </c>
      <c r="AC864" s="24">
        <f t="shared" ca="1" si="406"/>
        <v>4855.8592210382621</v>
      </c>
    </row>
    <row r="865" spans="4:29" hidden="1" outlineLevel="1">
      <c r="E865" s="22"/>
      <c r="F865" s="61"/>
      <c r="G865" s="20" t="str">
        <f>$G$11</f>
        <v>DISTPRI</v>
      </c>
      <c r="H865" s="24">
        <f t="shared" ref="H865:AC865" ca="1" si="407">+H832+H840+H848+H856</f>
        <v>22930473.565315649</v>
      </c>
      <c r="I865" s="24">
        <f t="shared" ca="1" si="407"/>
        <v>15237268.82295976</v>
      </c>
      <c r="J865" s="24">
        <f t="shared" ca="1" si="407"/>
        <v>3836159.5832026997</v>
      </c>
      <c r="K865" s="24">
        <f t="shared" ca="1" si="407"/>
        <v>44766.607550850225</v>
      </c>
      <c r="L865" s="24">
        <f t="shared" ca="1" si="407"/>
        <v>0</v>
      </c>
      <c r="M865" s="24">
        <f t="shared" ca="1" si="407"/>
        <v>3880926.1907535498</v>
      </c>
      <c r="N865" s="24">
        <f t="shared" ca="1" si="407"/>
        <v>1654258.2741328741</v>
      </c>
      <c r="O865" s="24">
        <f t="shared" ca="1" si="407"/>
        <v>469608.18344933918</v>
      </c>
      <c r="P865" s="24">
        <f t="shared" ca="1" si="407"/>
        <v>0</v>
      </c>
      <c r="Q865" s="24">
        <f t="shared" ca="1" si="407"/>
        <v>0</v>
      </c>
      <c r="R865" s="24">
        <f t="shared" ca="1" si="407"/>
        <v>2123866.4575822135</v>
      </c>
      <c r="S865" s="24">
        <f t="shared" ca="1" si="407"/>
        <v>94348.427660724235</v>
      </c>
      <c r="T865" s="24">
        <f t="shared" ca="1" si="407"/>
        <v>1091271.5395523426</v>
      </c>
      <c r="U865" s="24">
        <f t="shared" ca="1" si="407"/>
        <v>0</v>
      </c>
      <c r="V865" s="24">
        <f t="shared" ca="1" si="407"/>
        <v>0</v>
      </c>
      <c r="W865" s="24">
        <f t="shared" ca="1" si="407"/>
        <v>1185619.9672130668</v>
      </c>
      <c r="X865" s="24">
        <f t="shared" ca="1" si="407"/>
        <v>448937.82347579685</v>
      </c>
      <c r="Y865" s="24">
        <f t="shared" ca="1" si="407"/>
        <v>10756.179126823819</v>
      </c>
      <c r="Z865" s="24">
        <f t="shared" ca="1" si="407"/>
        <v>459694.00260262069</v>
      </c>
      <c r="AA865" s="24">
        <f t="shared" ca="1" si="407"/>
        <v>7723.8678939287483</v>
      </c>
      <c r="AB865" s="24">
        <f t="shared" ca="1" si="407"/>
        <v>28313.264922970804</v>
      </c>
      <c r="AC865" s="24">
        <f t="shared" ca="1" si="407"/>
        <v>7060.9913875396405</v>
      </c>
    </row>
    <row r="866" spans="4:29" hidden="1" outlineLevel="1">
      <c r="E866" s="22"/>
      <c r="F866" s="61"/>
      <c r="G866" s="20" t="str">
        <f>$G$12</f>
        <v>DISTSEC</v>
      </c>
      <c r="H866" s="24">
        <f t="shared" ref="H866:AC866" ca="1" si="408">+H833+H841+H849+H857</f>
        <v>10187350.345380509</v>
      </c>
      <c r="I866" s="24">
        <f t="shared" ca="1" si="408"/>
        <v>7605893.7186945267</v>
      </c>
      <c r="J866" s="24">
        <f t="shared" ca="1" si="408"/>
        <v>1707422.3519740079</v>
      </c>
      <c r="K866" s="24">
        <f t="shared" ca="1" si="408"/>
        <v>0</v>
      </c>
      <c r="L866" s="24">
        <f t="shared" ca="1" si="408"/>
        <v>0</v>
      </c>
      <c r="M866" s="24">
        <f t="shared" ca="1" si="408"/>
        <v>1707422.3519740079</v>
      </c>
      <c r="N866" s="24">
        <f t="shared" ca="1" si="408"/>
        <v>601884.37889348506</v>
      </c>
      <c r="O866" s="24">
        <f t="shared" ca="1" si="408"/>
        <v>0</v>
      </c>
      <c r="P866" s="24">
        <f t="shared" ca="1" si="408"/>
        <v>0</v>
      </c>
      <c r="Q866" s="24">
        <f t="shared" ca="1" si="408"/>
        <v>0</v>
      </c>
      <c r="R866" s="24">
        <f t="shared" ca="1" si="408"/>
        <v>601884.37889348506</v>
      </c>
      <c r="S866" s="24">
        <f t="shared" ca="1" si="408"/>
        <v>26639.737517865997</v>
      </c>
      <c r="T866" s="24">
        <f t="shared" ca="1" si="408"/>
        <v>0</v>
      </c>
      <c r="U866" s="24">
        <f t="shared" ca="1" si="408"/>
        <v>0</v>
      </c>
      <c r="V866" s="24">
        <f t="shared" ca="1" si="408"/>
        <v>0</v>
      </c>
      <c r="W866" s="24">
        <f t="shared" ca="1" si="408"/>
        <v>26639.737517865997</v>
      </c>
      <c r="X866" s="24">
        <f t="shared" ca="1" si="408"/>
        <v>167513.40103181938</v>
      </c>
      <c r="Y866" s="24">
        <f t="shared" ca="1" si="408"/>
        <v>0</v>
      </c>
      <c r="Z866" s="24">
        <f t="shared" ca="1" si="408"/>
        <v>167513.40103181938</v>
      </c>
      <c r="AA866" s="24">
        <f t="shared" ca="1" si="408"/>
        <v>2731.5194780091078</v>
      </c>
      <c r="AB866" s="24">
        <f t="shared" ca="1" si="408"/>
        <v>60316.106734516317</v>
      </c>
      <c r="AC866" s="24">
        <f t="shared" ca="1" si="408"/>
        <v>14949.131056278105</v>
      </c>
    </row>
    <row r="867" spans="4:29" hidden="1" outlineLevel="1">
      <c r="E867" s="22"/>
      <c r="F867" s="61"/>
      <c r="G867" s="20" t="str">
        <f>$G$13</f>
        <v>ENERGY</v>
      </c>
      <c r="H867" s="24">
        <f t="shared" ref="H867:AC867" ca="1" si="409">+H834+H842+H850+H858</f>
        <v>265117.7545207059</v>
      </c>
      <c r="I867" s="24">
        <f t="shared" ca="1" si="409"/>
        <v>96378.914930361963</v>
      </c>
      <c r="J867" s="24">
        <f t="shared" ca="1" si="409"/>
        <v>31107.851957571729</v>
      </c>
      <c r="K867" s="24">
        <f t="shared" ca="1" si="409"/>
        <v>356.12588599625826</v>
      </c>
      <c r="L867" s="24">
        <f t="shared" ca="1" si="409"/>
        <v>9.0259885263873745</v>
      </c>
      <c r="M867" s="24">
        <f t="shared" ca="1" si="409"/>
        <v>31473.003832094371</v>
      </c>
      <c r="N867" s="24">
        <f t="shared" ca="1" si="409"/>
        <v>15053.640146817492</v>
      </c>
      <c r="O867" s="24">
        <f t="shared" ca="1" si="409"/>
        <v>4201.92095688268</v>
      </c>
      <c r="P867" s="24">
        <f t="shared" ca="1" si="409"/>
        <v>332.66926785567608</v>
      </c>
      <c r="Q867" s="24">
        <f t="shared" ca="1" si="409"/>
        <v>68.195677926468733</v>
      </c>
      <c r="R867" s="24">
        <f t="shared" ca="1" si="409"/>
        <v>19656.426049482317</v>
      </c>
      <c r="S867" s="24">
        <f t="shared" ca="1" si="409"/>
        <v>1003.0927537439877</v>
      </c>
      <c r="T867" s="24">
        <f t="shared" ca="1" si="409"/>
        <v>11987.77018082824</v>
      </c>
      <c r="U867" s="24">
        <f t="shared" ca="1" si="409"/>
        <v>84747.926037960584</v>
      </c>
      <c r="V867" s="24">
        <f t="shared" ca="1" si="409"/>
        <v>13581.674370904124</v>
      </c>
      <c r="W867" s="24">
        <f t="shared" ca="1" si="409"/>
        <v>111320.46334343693</v>
      </c>
      <c r="X867" s="24">
        <f t="shared" ca="1" si="409"/>
        <v>4083.2376391154517</v>
      </c>
      <c r="Y867" s="24">
        <f t="shared" ca="1" si="409"/>
        <v>95.970505788896858</v>
      </c>
      <c r="Z867" s="24">
        <f t="shared" ca="1" si="409"/>
        <v>4179.208144904348</v>
      </c>
      <c r="AA867" s="24">
        <f t="shared" ca="1" si="409"/>
        <v>93.75541607817101</v>
      </c>
      <c r="AB867" s="24">
        <f t="shared" ca="1" si="409"/>
        <v>1613.2602348813302</v>
      </c>
      <c r="AC867" s="24">
        <f t="shared" ca="1" si="409"/>
        <v>402.72256946643108</v>
      </c>
    </row>
    <row r="868" spans="4:29" hidden="1" outlineLevel="1">
      <c r="E868" s="22"/>
      <c r="F868" s="61"/>
      <c r="G868" s="20" t="str">
        <f>$G$14</f>
        <v>CUSTOMER</v>
      </c>
      <c r="H868" s="24">
        <f t="shared" ref="H868:AC868" ca="1" si="410">+H835+H843+H851+H859</f>
        <v>20613432.131129239</v>
      </c>
      <c r="I868" s="24">
        <f t="shared" ca="1" si="410"/>
        <v>14835433.375772618</v>
      </c>
      <c r="J868" s="24">
        <f t="shared" ca="1" si="410"/>
        <v>3631987.2596366582</v>
      </c>
      <c r="K868" s="24">
        <f t="shared" ca="1" si="410"/>
        <v>29506.396140147335</v>
      </c>
      <c r="L868" s="24">
        <f t="shared" ca="1" si="410"/>
        <v>4203.1897428144366</v>
      </c>
      <c r="M868" s="24">
        <f t="shared" ca="1" si="410"/>
        <v>3665696.84551962</v>
      </c>
      <c r="N868" s="24">
        <f t="shared" ca="1" si="410"/>
        <v>60685.339666967528</v>
      </c>
      <c r="O868" s="24">
        <f t="shared" ca="1" si="410"/>
        <v>24724.061182386711</v>
      </c>
      <c r="P868" s="24">
        <f t="shared" ca="1" si="410"/>
        <v>12059.401163181275</v>
      </c>
      <c r="Q868" s="24">
        <f t="shared" ca="1" si="410"/>
        <v>5167.5538086608367</v>
      </c>
      <c r="R868" s="24">
        <f t="shared" ca="1" si="410"/>
        <v>102636.35582119635</v>
      </c>
      <c r="S868" s="24">
        <f t="shared" ca="1" si="410"/>
        <v>873.79845128452439</v>
      </c>
      <c r="T868" s="24">
        <f t="shared" ca="1" si="410"/>
        <v>15395.87359455843</v>
      </c>
      <c r="U868" s="24">
        <f t="shared" ca="1" si="410"/>
        <v>31270.042606085641</v>
      </c>
      <c r="V868" s="24">
        <f t="shared" ca="1" si="410"/>
        <v>7751.4480688341155</v>
      </c>
      <c r="W868" s="24">
        <f t="shared" ca="1" si="410"/>
        <v>55291.162720762717</v>
      </c>
      <c r="X868" s="24">
        <f t="shared" ca="1" si="410"/>
        <v>20545.192406979466</v>
      </c>
      <c r="Y868" s="24">
        <f t="shared" ca="1" si="410"/>
        <v>314.30436660809414</v>
      </c>
      <c r="Z868" s="24">
        <f t="shared" ca="1" si="410"/>
        <v>20859.496773587558</v>
      </c>
      <c r="AA868" s="24">
        <f t="shared" ca="1" si="410"/>
        <v>1220.1236075802046</v>
      </c>
      <c r="AB868" s="24">
        <f t="shared" ca="1" si="410"/>
        <v>1678094.9297505608</v>
      </c>
      <c r="AC868" s="24">
        <f t="shared" ca="1" si="410"/>
        <v>254199.84116331767</v>
      </c>
    </row>
    <row r="869" spans="4:29" collapsed="1">
      <c r="D869" s="20" t="s">
        <v>219</v>
      </c>
      <c r="E869" s="24">
        <f>+E836+E844+E852+E860</f>
        <v>157135384</v>
      </c>
      <c r="F869" s="61"/>
      <c r="G869" s="20" t="str">
        <f>$G$15</f>
        <v>TOTAL</v>
      </c>
      <c r="H869" s="24">
        <f ca="1">+H836+H844+H852+H860</f>
        <v>157135384</v>
      </c>
      <c r="I869" s="24">
        <f t="shared" ref="I869:AC869" ca="1" si="411">+I836+I844+I852+I860</f>
        <v>87942678.308844969</v>
      </c>
      <c r="J869" s="24">
        <f t="shared" ca="1" si="411"/>
        <v>21934896.519251321</v>
      </c>
      <c r="K869" s="24">
        <f t="shared" ca="1" si="411"/>
        <v>223319.0231873029</v>
      </c>
      <c r="L869" s="24">
        <f t="shared" ca="1" si="411"/>
        <v>8178.6317422542652</v>
      </c>
      <c r="M869" s="24">
        <f t="shared" ca="1" si="411"/>
        <v>22166394.17418088</v>
      </c>
      <c r="N869" s="24">
        <f t="shared" ca="1" si="411"/>
        <v>7713231.3193702688</v>
      </c>
      <c r="O869" s="24">
        <f t="shared" ca="1" si="411"/>
        <v>2029240.0808475134</v>
      </c>
      <c r="P869" s="24">
        <f t="shared" ca="1" si="411"/>
        <v>142720.13412163002</v>
      </c>
      <c r="Q869" s="24">
        <f t="shared" ca="1" si="411"/>
        <v>24212.137292027353</v>
      </c>
      <c r="R869" s="24">
        <f t="shared" ca="1" si="411"/>
        <v>9909403.6716314424</v>
      </c>
      <c r="S869" s="24">
        <f t="shared" ca="1" si="411"/>
        <v>440463.10019320308</v>
      </c>
      <c r="T869" s="24">
        <f t="shared" ca="1" si="411"/>
        <v>4632196.4355157297</v>
      </c>
      <c r="U869" s="24">
        <f t="shared" ca="1" si="411"/>
        <v>24903985.656409718</v>
      </c>
      <c r="V869" s="24">
        <f t="shared" ca="1" si="411"/>
        <v>2758319.1281911298</v>
      </c>
      <c r="W869" s="24">
        <f t="shared" ca="1" si="411"/>
        <v>32734964.320309781</v>
      </c>
      <c r="X869" s="24">
        <f t="shared" ca="1" si="411"/>
        <v>2101678.5474287891</v>
      </c>
      <c r="Y869" s="24">
        <f t="shared" ca="1" si="411"/>
        <v>46344.712171388979</v>
      </c>
      <c r="Z869" s="24">
        <f t="shared" ca="1" si="411"/>
        <v>2148023.2596001779</v>
      </c>
      <c r="AA869" s="24">
        <f t="shared" ca="1" si="411"/>
        <v>36851.385111498486</v>
      </c>
      <c r="AB869" s="24">
        <f t="shared" ca="1" si="411"/>
        <v>1890184.0753378505</v>
      </c>
      <c r="AC869" s="24">
        <f t="shared" ca="1" si="411"/>
        <v>306884.80498342303</v>
      </c>
    </row>
    <row r="870" spans="4:29">
      <c r="E870" s="22"/>
      <c r="F870" s="61"/>
      <c r="H870" s="24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</row>
    <row r="871" spans="4:29" hidden="1" outlineLevel="1">
      <c r="F871" s="61" t="str">
        <f>F878</f>
        <v>RB_GUP_EPIS_P</v>
      </c>
      <c r="G871" s="20" t="str">
        <f>$G$8</f>
        <v>PRODUCTION</v>
      </c>
      <c r="H871" s="24">
        <f t="shared" ref="H871:H878" ca="1" si="412">SUBTOTAL(9,I871:AC871)</f>
        <v>1559235.2019417759</v>
      </c>
      <c r="I871" s="25">
        <f ca="1">VLOOKUP(CONCATENATE($F871," ",$G871),AllocFactorMatrix,(I$4+1),FALSE)*$E878</f>
        <v>764559.93738716771</v>
      </c>
      <c r="J871" s="25">
        <f ca="1">VLOOKUP(CONCATENATE($F871," ",$G871),AllocFactorMatrix,(J$4+1),FALSE)*$E878</f>
        <v>193403.93513859779</v>
      </c>
      <c r="K871" s="25">
        <f ca="1">VLOOKUP(CONCATENATE($F871," ",$G871),AllocFactorMatrix,(K$4+1),FALSE)*$E878</f>
        <v>2261.1861747251437</v>
      </c>
      <c r="L871" s="25">
        <f ca="1">VLOOKUP(CONCATENATE($F871," ",$G871),AllocFactorMatrix,(L$4+1),FALSE)*$E878</f>
        <v>55.705468094771625</v>
      </c>
      <c r="M871" s="25">
        <f t="shared" ref="M871:M878" ca="1" si="413">SUBTOTAL(9,J871:L871)</f>
        <v>195720.82678141771</v>
      </c>
      <c r="N871" s="25">
        <f ca="1">VLOOKUP(CONCATENATE($F871," ",$G871),AllocFactorMatrix,(N$4+1),FALSE)*$E878</f>
        <v>80922.63293907381</v>
      </c>
      <c r="O871" s="25">
        <f ca="1">VLOOKUP(CONCATENATE($F871," ",$G871),AllocFactorMatrix,(O$4+1),FALSE)*$E878</f>
        <v>23046.368602317827</v>
      </c>
      <c r="P871" s="25">
        <f ca="1">VLOOKUP(CONCATENATE($F871," ",$G871),AllocFactorMatrix,(P$4+1),FALSE)*$E878</f>
        <v>1823.7856070235616</v>
      </c>
      <c r="Q871" s="25">
        <f ca="1">VLOOKUP(CONCATENATE($F871," ",$G871),AllocFactorMatrix,(Q$4+1),FALSE)*$E878</f>
        <v>384.96898439249696</v>
      </c>
      <c r="R871" s="25">
        <f t="shared" ref="R871:R878" ca="1" si="414">SUBTOTAL(9,N871:Q871)</f>
        <v>106177.7561328077</v>
      </c>
      <c r="S871" s="25">
        <f ca="1">VLOOKUP(CONCATENATE($F871," ",$G871),AllocFactorMatrix,(S$4+1),FALSE)*$E878</f>
        <v>4861.0471205520307</v>
      </c>
      <c r="T871" s="25">
        <f ca="1">VLOOKUP(CONCATENATE($F871," ",$G871),AllocFactorMatrix,(T$4+1),FALSE)*$E878</f>
        <v>52993.941475063562</v>
      </c>
      <c r="U871" s="25">
        <f ca="1">VLOOKUP(CONCATENATE($F871," ",$G871),AllocFactorMatrix,(U$4+1),FALSE)*$E878</f>
        <v>353927.35711841885</v>
      </c>
      <c r="V871" s="25">
        <f ca="1">VLOOKUP(CONCATENATE($F871," ",$G871),AllocFactorMatrix,(V$4+1),FALSE)*$E878</f>
        <v>55524.514661770037</v>
      </c>
      <c r="W871" s="25">
        <f ca="1">SUBTOTAL(9,S871:V871)</f>
        <v>467306.86037580448</v>
      </c>
      <c r="X871" s="25">
        <f ca="1">VLOOKUP(CONCATENATE($F871," ",$G871),AllocFactorMatrix,(X$4+1),FALSE)*$E878</f>
        <v>21964.603338850506</v>
      </c>
      <c r="Y871" s="25">
        <f ca="1">VLOOKUP(CONCATENATE($F871," ",$G871),AllocFactorMatrix,(Y$4+1),FALSE)*$E878</f>
        <v>530.23355452720921</v>
      </c>
      <c r="Z871" s="25">
        <f t="shared" ref="Z871:Z878" ca="1" si="415">SUBTOTAL(9,X871:Y871)</f>
        <v>22494.836893377716</v>
      </c>
      <c r="AA871" s="25">
        <f ca="1">VLOOKUP(CONCATENATE($F871," ",$G871),AllocFactorMatrix,(AA$4+1),FALSE)*$E878</f>
        <v>382.94845698577069</v>
      </c>
      <c r="AB871" s="25">
        <f ca="1">VLOOKUP(CONCATENATE($F871," ",$G871),AllocFactorMatrix,(AB$4+1),FALSE)*$E878</f>
        <v>2076.4229461348923</v>
      </c>
      <c r="AC871" s="25">
        <f ca="1">VLOOKUP(CONCATENATE($F871," ",$G871),AllocFactorMatrix,(AC$4+1),FALSE)*$E878</f>
        <v>515.61296807972894</v>
      </c>
    </row>
    <row r="872" spans="4:29" hidden="1" outlineLevel="1">
      <c r="F872" s="61" t="str">
        <f>F878</f>
        <v>RB_GUP_EPIS_P</v>
      </c>
      <c r="G872" s="20" t="str">
        <f>$G$9</f>
        <v>BULKTRAN</v>
      </c>
      <c r="H872" s="24">
        <f t="shared" ca="1" si="412"/>
        <v>27462.995008367856</v>
      </c>
      <c r="I872" s="25">
        <f ca="1">VLOOKUP(CONCATENATE($F872," ",$G872),AllocFactorMatrix,(I$4+1),FALSE)*$E878</f>
        <v>13466.285085093845</v>
      </c>
      <c r="J872" s="25">
        <f ca="1">VLOOKUP(CONCATENATE($F872," ",$G872),AllocFactorMatrix,(J$4+1),FALSE)*$E878</f>
        <v>3406.4465057583716</v>
      </c>
      <c r="K872" s="25">
        <f ca="1">VLOOKUP(CONCATENATE($F872," ",$G872),AllocFactorMatrix,(K$4+1),FALSE)*$E878</f>
        <v>39.826540955548474</v>
      </c>
      <c r="L872" s="25">
        <f ca="1">VLOOKUP(CONCATENATE($F872," ",$G872),AllocFactorMatrix,(L$4+1),FALSE)*$E878</f>
        <v>0.98114703305847673</v>
      </c>
      <c r="M872" s="25">
        <f t="shared" ca="1" si="413"/>
        <v>3447.2541937469782</v>
      </c>
      <c r="N872" s="25">
        <f ca="1">VLOOKUP(CONCATENATE($F872," ",$G872),AllocFactorMatrix,(N$4+1),FALSE)*$E878</f>
        <v>1425.2999558387057</v>
      </c>
      <c r="O872" s="25">
        <f ca="1">VLOOKUP(CONCATENATE($F872," ",$G872),AllocFactorMatrix,(O$4+1),FALSE)*$E878</f>
        <v>405.91843045760993</v>
      </c>
      <c r="P872" s="25">
        <f ca="1">VLOOKUP(CONCATENATE($F872," ",$G872),AllocFactorMatrix,(P$4+1),FALSE)*$E878</f>
        <v>32.122552748710675</v>
      </c>
      <c r="Q872" s="25">
        <f ca="1">VLOOKUP(CONCATENATE($F872," ",$G872),AllocFactorMatrix,(Q$4+1),FALSE)*$E878</f>
        <v>6.7805044957818836</v>
      </c>
      <c r="R872" s="25">
        <f t="shared" ca="1" si="414"/>
        <v>1870.1214435408083</v>
      </c>
      <c r="S872" s="25">
        <f ca="1">VLOOKUP(CONCATENATE($F872," ",$G872),AllocFactorMatrix,(S$4+1),FALSE)*$E878</f>
        <v>85.618200923702858</v>
      </c>
      <c r="T872" s="25">
        <f ca="1">VLOOKUP(CONCATENATE($F872," ",$G872),AllocFactorMatrix,(T$4+1),FALSE)*$E878</f>
        <v>933.38859229895343</v>
      </c>
      <c r="U872" s="25">
        <f ca="1">VLOOKUP(CONCATENATE($F872," ",$G872),AllocFactorMatrix,(U$4+1),FALSE)*$E878</f>
        <v>6233.7646236843511</v>
      </c>
      <c r="V872" s="25">
        <f ca="1">VLOOKUP(CONCATENATE($F872," ",$G872),AllocFactorMatrix,(V$4+1),FALSE)*$E878</f>
        <v>977.95987872724993</v>
      </c>
      <c r="W872" s="25">
        <f t="shared" ref="W872:W878" ca="1" si="416">SUBTOTAL(9,S872:V872)</f>
        <v>8230.7312956342575</v>
      </c>
      <c r="X872" s="25">
        <f ca="1">VLOOKUP(CONCATENATE($F872," ",$G872),AllocFactorMatrix,(X$4+1),FALSE)*$E878</f>
        <v>386.86517024784069</v>
      </c>
      <c r="Y872" s="25">
        <f ca="1">VLOOKUP(CONCATENATE($F872," ",$G872),AllocFactorMatrix,(Y$4+1),FALSE)*$E878</f>
        <v>9.3390666418482091</v>
      </c>
      <c r="Z872" s="25">
        <f t="shared" ca="1" si="415"/>
        <v>396.2042368896889</v>
      </c>
      <c r="AA872" s="25">
        <f ca="1">VLOOKUP(CONCATENATE($F872," ",$G872),AllocFactorMatrix,(AA$4+1),FALSE)*$E878</f>
        <v>6.7449167063219715</v>
      </c>
      <c r="AB872" s="25">
        <f ca="1">VLOOKUP(CONCATENATE($F872," ",$G872),AllocFactorMatrix,(AB$4+1),FALSE)*$E878</f>
        <v>36.572284241625539</v>
      </c>
      <c r="AC872" s="25">
        <f ca="1">VLOOKUP(CONCATENATE($F872," ",$G872),AllocFactorMatrix,(AC$4+1),FALSE)*$E878</f>
        <v>9.0815525143281715</v>
      </c>
    </row>
    <row r="873" spans="4:29" hidden="1" outlineLevel="1">
      <c r="F873" s="61" t="str">
        <f>F878</f>
        <v>RB_GUP_EPIS_P</v>
      </c>
      <c r="G873" s="20" t="str">
        <f>$G$10</f>
        <v>SUBTRAN</v>
      </c>
      <c r="H873" s="24">
        <f t="shared" ca="1" si="412"/>
        <v>10532.294156501888</v>
      </c>
      <c r="I873" s="25">
        <f ca="1">VLOOKUP(CONCATENATE($F873," ",$G873),AllocFactorMatrix,(I$4+1),FALSE)*$E878</f>
        <v>5001.8055319956993</v>
      </c>
      <c r="J873" s="25">
        <f ca="1">VLOOKUP(CONCATENATE($F873," ",$G873),AllocFactorMatrix,(J$4+1),FALSE)*$E878</f>
        <v>1280.3884108608397</v>
      </c>
      <c r="K873" s="25">
        <f ca="1">VLOOKUP(CONCATENATE($F873," ",$G873),AllocFactorMatrix,(K$4+1),FALSE)*$E878</f>
        <v>14.920651207008932</v>
      </c>
      <c r="L873" s="25">
        <f ca="1">VLOOKUP(CONCATENATE($F873," ",$G873),AllocFactorMatrix,(L$4+1),FALSE)*$E878</f>
        <v>0.48916191454595026</v>
      </c>
      <c r="M873" s="25">
        <f t="shared" ca="1" si="413"/>
        <v>1295.7982239823946</v>
      </c>
      <c r="N873" s="25">
        <f ca="1">VLOOKUP(CONCATENATE($F873," ",$G873),AllocFactorMatrix,(N$4+1),FALSE)*$E878</f>
        <v>558.05547705739662</v>
      </c>
      <c r="O873" s="25">
        <f ca="1">VLOOKUP(CONCATENATE($F873," ",$G873),AllocFactorMatrix,(O$4+1),FALSE)*$E878</f>
        <v>158.17956490434361</v>
      </c>
      <c r="P873" s="25">
        <f ca="1">VLOOKUP(CONCATENATE($F873," ",$G873),AllocFactorMatrix,(P$4+1),FALSE)*$E878</f>
        <v>16.2027950259756</v>
      </c>
      <c r="Q873" s="25">
        <f ca="1">VLOOKUP(CONCATENATE($F873," ",$G873),AllocFactorMatrix,(Q$4+1),FALSE)*$E878</f>
        <v>0</v>
      </c>
      <c r="R873" s="25">
        <f t="shared" ca="1" si="414"/>
        <v>732.43783698771574</v>
      </c>
      <c r="S873" s="25">
        <f ca="1">VLOOKUP(CONCATENATE($F873," ",$G873),AllocFactorMatrix,(S$4+1),FALSE)*$E878</f>
        <v>31.253613007648291</v>
      </c>
      <c r="T873" s="25">
        <f ca="1">VLOOKUP(CONCATENATE($F873," ",$G873),AllocFactorMatrix,(T$4+1),FALSE)*$E878</f>
        <v>361.22552591740742</v>
      </c>
      <c r="U873" s="25">
        <f ca="1">VLOOKUP(CONCATENATE($F873," ",$G873),AllocFactorMatrix,(U$4+1),FALSE)*$E878</f>
        <v>2942.4511445383337</v>
      </c>
      <c r="V873" s="25">
        <f ca="1">VLOOKUP(CONCATENATE($F873," ",$G873),AllocFactorMatrix,(V$4+1),FALSE)*$E878</f>
        <v>0</v>
      </c>
      <c r="W873" s="25">
        <f t="shared" ca="1" si="416"/>
        <v>3334.9302834633895</v>
      </c>
      <c r="X873" s="25">
        <f ca="1">VLOOKUP(CONCATENATE($F873," ",$G873),AllocFactorMatrix,(X$4+1),FALSE)*$E878</f>
        <v>151.45309239376419</v>
      </c>
      <c r="Y873" s="25">
        <f ca="1">VLOOKUP(CONCATENATE($F873," ",$G873),AllocFactorMatrix,(Y$4+1),FALSE)*$E878</f>
        <v>3.623616118072134</v>
      </c>
      <c r="Z873" s="25">
        <f t="shared" ca="1" si="415"/>
        <v>155.07670851183633</v>
      </c>
      <c r="AA873" s="25">
        <f ca="1">VLOOKUP(CONCATENATE($F873," ",$G873),AllocFactorMatrix,(AA$4+1),FALSE)*$E878</f>
        <v>2.487001542147897</v>
      </c>
      <c r="AB873" s="25">
        <f ca="1">VLOOKUP(CONCATENATE($F873," ",$G873),AllocFactorMatrix,(AB$4+1),FALSE)*$E878</f>
        <v>7.8124155630282601</v>
      </c>
      <c r="AC873" s="25">
        <f ca="1">VLOOKUP(CONCATENATE($F873," ",$G873),AllocFactorMatrix,(AC$4+1),FALSE)*$E878</f>
        <v>1.9461544556797334</v>
      </c>
    </row>
    <row r="874" spans="4:29" hidden="1" outlineLevel="1">
      <c r="F874" s="61" t="str">
        <f>F878</f>
        <v>RB_GUP_EPIS_P</v>
      </c>
      <c r="G874" s="20" t="str">
        <f>$G$11</f>
        <v>DISTPRI</v>
      </c>
      <c r="H874" s="24">
        <f t="shared" ca="1" si="412"/>
        <v>19863.661681984391</v>
      </c>
      <c r="I874" s="25">
        <f ca="1">VLOOKUP(CONCATENATE($F874," ",$G874),AllocFactorMatrix,(I$4+1),FALSE)*$E878</f>
        <v>13199.376453983616</v>
      </c>
      <c r="J874" s="25">
        <f ca="1">VLOOKUP(CONCATENATE($F874," ",$G874),AllocFactorMatrix,(J$4+1),FALSE)*$E878</f>
        <v>3323.0964856347355</v>
      </c>
      <c r="K874" s="25">
        <f ca="1">VLOOKUP(CONCATENATE($F874," ",$G874),AllocFactorMatrix,(K$4+1),FALSE)*$E878</f>
        <v>38.779345071411548</v>
      </c>
      <c r="L874" s="25">
        <f ca="1">VLOOKUP(CONCATENATE($F874," ",$G874),AllocFactorMatrix,(L$4+1),FALSE)*$E878</f>
        <v>0</v>
      </c>
      <c r="M874" s="25">
        <f t="shared" ca="1" si="413"/>
        <v>3361.8758307061471</v>
      </c>
      <c r="N874" s="25">
        <f ca="1">VLOOKUP(CONCATENATE($F874," ",$G874),AllocFactorMatrix,(N$4+1),FALSE)*$E878</f>
        <v>1433.0112545822801</v>
      </c>
      <c r="O874" s="25">
        <f ca="1">VLOOKUP(CONCATENATE($F874," ",$G874),AllocFactorMatrix,(O$4+1),FALSE)*$E878</f>
        <v>406.80093468451327</v>
      </c>
      <c r="P874" s="25">
        <f ca="1">VLOOKUP(CONCATENATE($F874," ",$G874),AllocFactorMatrix,(P$4+1),FALSE)*$E878</f>
        <v>0</v>
      </c>
      <c r="Q874" s="25">
        <f ca="1">VLOOKUP(CONCATENATE($F874," ",$G874),AllocFactorMatrix,(Q$4+1),FALSE)*$E878</f>
        <v>0</v>
      </c>
      <c r="R874" s="25">
        <f t="shared" ca="1" si="414"/>
        <v>1839.8121892667934</v>
      </c>
      <c r="S874" s="25">
        <f ca="1">VLOOKUP(CONCATENATE($F874," ",$G874),AllocFactorMatrix,(S$4+1),FALSE)*$E878</f>
        <v>81.729897201711168</v>
      </c>
      <c r="T874" s="25">
        <f ca="1">VLOOKUP(CONCATENATE($F874," ",$G874),AllocFactorMatrix,(T$4+1),FALSE)*$E878</f>
        <v>945.32058411710284</v>
      </c>
      <c r="U874" s="25">
        <f ca="1">VLOOKUP(CONCATENATE($F874," ",$G874),AllocFactorMatrix,(U$4+1),FALSE)*$E878</f>
        <v>0</v>
      </c>
      <c r="V874" s="25">
        <f ca="1">VLOOKUP(CONCATENATE($F874," ",$G874),AllocFactorMatrix,(V$4+1),FALSE)*$E878</f>
        <v>0</v>
      </c>
      <c r="W874" s="25">
        <f t="shared" ca="1" si="416"/>
        <v>1027.050481318814</v>
      </c>
      <c r="X874" s="25">
        <f ca="1">VLOOKUP(CONCATENATE($F874," ",$G874),AllocFactorMatrix,(X$4+1),FALSE)*$E878</f>
        <v>388.89511009743086</v>
      </c>
      <c r="Y874" s="25">
        <f ca="1">VLOOKUP(CONCATENATE($F874," ",$G874),AllocFactorMatrix,(Y$4+1),FALSE)*$E878</f>
        <v>9.3176053498182263</v>
      </c>
      <c r="Z874" s="25">
        <f t="shared" ca="1" si="415"/>
        <v>398.21271544724908</v>
      </c>
      <c r="AA874" s="25">
        <f ca="1">VLOOKUP(CONCATENATE($F874," ",$G874),AllocFactorMatrix,(AA$4+1),FALSE)*$E878</f>
        <v>6.6908473688659269</v>
      </c>
      <c r="AB874" s="25">
        <f ca="1">VLOOKUP(CONCATENATE($F874," ",$G874),AllocFactorMatrix,(AB$4+1),FALSE)*$E878</f>
        <v>24.52653731464904</v>
      </c>
      <c r="AC874" s="25">
        <f ca="1">VLOOKUP(CONCATENATE($F874," ",$G874),AllocFactorMatrix,(AC$4+1),FALSE)*$E878</f>
        <v>6.1166265782510534</v>
      </c>
    </row>
    <row r="875" spans="4:29" hidden="1" outlineLevel="1">
      <c r="F875" s="61" t="str">
        <f>F878</f>
        <v>RB_GUP_EPIS_P</v>
      </c>
      <c r="G875" s="20" t="str">
        <f>$G$12</f>
        <v>DISTSEC</v>
      </c>
      <c r="H875" s="24">
        <f t="shared" ca="1" si="412"/>
        <v>8395.6677892775988</v>
      </c>
      <c r="I875" s="25">
        <f ca="1">VLOOKUP(CONCATENATE($F875," ",$G875),AllocFactorMatrix,(I$4+1),FALSE)*$E878</f>
        <v>6268.2203652364269</v>
      </c>
      <c r="J875" s="25">
        <f ca="1">VLOOKUP(CONCATENATE($F875," ",$G875),AllocFactorMatrix,(J$4+1),FALSE)*$E878</f>
        <v>1407.132410014839</v>
      </c>
      <c r="K875" s="25">
        <f ca="1">VLOOKUP(CONCATENATE($F875," ",$G875),AllocFactorMatrix,(K$4+1),FALSE)*$E878</f>
        <v>0</v>
      </c>
      <c r="L875" s="25">
        <f ca="1">VLOOKUP(CONCATENATE($F875," ",$G875),AllocFactorMatrix,(L$4+1),FALSE)*$E878</f>
        <v>0</v>
      </c>
      <c r="M875" s="25">
        <f t="shared" ca="1" si="413"/>
        <v>1407.132410014839</v>
      </c>
      <c r="N875" s="25">
        <f ca="1">VLOOKUP(CONCATENATE($F875," ",$G875),AllocFactorMatrix,(N$4+1),FALSE)*$E878</f>
        <v>496.02900866531871</v>
      </c>
      <c r="O875" s="25">
        <f ca="1">VLOOKUP(CONCATENATE($F875," ",$G875),AllocFactorMatrix,(O$4+1),FALSE)*$E878</f>
        <v>0</v>
      </c>
      <c r="P875" s="25">
        <f ca="1">VLOOKUP(CONCATENATE($F875," ",$G875),AllocFactorMatrix,(P$4+1),FALSE)*$E878</f>
        <v>0</v>
      </c>
      <c r="Q875" s="25">
        <f ca="1">VLOOKUP(CONCATENATE($F875," ",$G875),AllocFactorMatrix,(Q$4+1),FALSE)*$E878</f>
        <v>0</v>
      </c>
      <c r="R875" s="25">
        <f t="shared" ca="1" si="414"/>
        <v>496.02900866531871</v>
      </c>
      <c r="S875" s="25">
        <f ca="1">VLOOKUP(CONCATENATE($F875," ",$G875),AllocFactorMatrix,(S$4+1),FALSE)*$E878</f>
        <v>21.954519930197183</v>
      </c>
      <c r="T875" s="25">
        <f ca="1">VLOOKUP(CONCATENATE($F875," ",$G875),AllocFactorMatrix,(T$4+1),FALSE)*$E878</f>
        <v>0</v>
      </c>
      <c r="U875" s="25">
        <f ca="1">VLOOKUP(CONCATENATE($F875," ",$G875),AllocFactorMatrix,(U$4+1),FALSE)*$E878</f>
        <v>0</v>
      </c>
      <c r="V875" s="25">
        <f ca="1">VLOOKUP(CONCATENATE($F875," ",$G875),AllocFactorMatrix,(V$4+1),FALSE)*$E878</f>
        <v>0</v>
      </c>
      <c r="W875" s="25">
        <f t="shared" ca="1" si="416"/>
        <v>21.954519930197183</v>
      </c>
      <c r="X875" s="25">
        <f ca="1">VLOOKUP(CONCATENATE($F875," ",$G875),AllocFactorMatrix,(X$4+1),FALSE)*$E878</f>
        <v>138.05227243931179</v>
      </c>
      <c r="Y875" s="25">
        <f ca="1">VLOOKUP(CONCATENATE($F875," ",$G875),AllocFactorMatrix,(Y$4+1),FALSE)*$E878</f>
        <v>0</v>
      </c>
      <c r="Z875" s="25">
        <f t="shared" ca="1" si="415"/>
        <v>138.05227243931179</v>
      </c>
      <c r="AA875" s="25">
        <f ca="1">VLOOKUP(CONCATENATE($F875," ",$G875),AllocFactorMatrix,(AA$4+1),FALSE)*$E878</f>
        <v>2.2511182319065375</v>
      </c>
      <c r="AB875" s="25">
        <f ca="1">VLOOKUP(CONCATENATE($F875," ",$G875),AllocFactorMatrix,(AB$4+1),FALSE)*$E878</f>
        <v>49.70811617519707</v>
      </c>
      <c r="AC875" s="25">
        <f ca="1">VLOOKUP(CONCATENATE($F875," ",$G875),AllocFactorMatrix,(AC$4+1),FALSE)*$E878</f>
        <v>12.319978584401538</v>
      </c>
    </row>
    <row r="876" spans="4:29" hidden="1" outlineLevel="1">
      <c r="F876" s="61" t="str">
        <f>F878</f>
        <v>RB_GUP_EPIS_P</v>
      </c>
      <c r="G876" s="20" t="str">
        <f>$G$13</f>
        <v>ENERGY</v>
      </c>
      <c r="H876" s="24">
        <f t="shared" ca="1" si="412"/>
        <v>1567.2591943281677</v>
      </c>
      <c r="I876" s="25">
        <f ca="1">VLOOKUP(CONCATENATE($F876," ",$G876),AllocFactorMatrix,(I$4+1),FALSE)*$E878</f>
        <v>569.74962252927867</v>
      </c>
      <c r="J876" s="25">
        <f ca="1">VLOOKUP(CONCATENATE($F876," ",$G876),AllocFactorMatrix,(J$4+1),FALSE)*$E878</f>
        <v>183.89589593667168</v>
      </c>
      <c r="K876" s="25">
        <f ca="1">VLOOKUP(CONCATENATE($F876," ",$G876),AllocFactorMatrix,(K$4+1),FALSE)*$E878</f>
        <v>2.1052591146712856</v>
      </c>
      <c r="L876" s="25">
        <f ca="1">VLOOKUP(CONCATENATE($F876," ",$G876),AllocFactorMatrix,(L$4+1),FALSE)*$E878</f>
        <v>5.3357661886715868E-2</v>
      </c>
      <c r="M876" s="25">
        <f t="shared" ca="1" si="413"/>
        <v>186.05451271322968</v>
      </c>
      <c r="N876" s="25">
        <f ca="1">VLOOKUP(CONCATENATE($F876," ",$G876),AllocFactorMatrix,(N$4+1),FALSE)*$E878</f>
        <v>88.990478856687488</v>
      </c>
      <c r="O876" s="25">
        <f ca="1">VLOOKUP(CONCATENATE($F876," ",$G876),AllocFactorMatrix,(O$4+1),FALSE)*$E878</f>
        <v>24.839902802512082</v>
      </c>
      <c r="P876" s="25">
        <f ca="1">VLOOKUP(CONCATENATE($F876," ",$G876),AllocFactorMatrix,(P$4+1),FALSE)*$E878</f>
        <v>1.9665939373234553</v>
      </c>
      <c r="Q876" s="25">
        <f ca="1">VLOOKUP(CONCATENATE($F876," ",$G876),AllocFactorMatrix,(Q$4+1),FALSE)*$E878</f>
        <v>0.40314275985372822</v>
      </c>
      <c r="R876" s="25">
        <f t="shared" ca="1" si="414"/>
        <v>116.20011835637675</v>
      </c>
      <c r="S876" s="25">
        <f ca="1">VLOOKUP(CONCATENATE($F876," ",$G876),AllocFactorMatrix,(S$4+1),FALSE)*$E878</f>
        <v>5.9298417939279995</v>
      </c>
      <c r="T876" s="25">
        <f ca="1">VLOOKUP(CONCATENATE($F876," ",$G876),AllocFactorMatrix,(T$4+1),FALSE)*$E878</f>
        <v>70.866408284733538</v>
      </c>
      <c r="U876" s="25">
        <f ca="1">VLOOKUP(CONCATENATE($F876," ",$G876),AllocFactorMatrix,(U$4+1),FALSE)*$E878</f>
        <v>500.99234780922149</v>
      </c>
      <c r="V876" s="25">
        <f ca="1">VLOOKUP(CONCATENATE($F876," ",$G876),AllocFactorMatrix,(V$4+1),FALSE)*$E878</f>
        <v>80.288866623258443</v>
      </c>
      <c r="W876" s="25">
        <f t="shared" ca="1" si="416"/>
        <v>658.07746451114144</v>
      </c>
      <c r="X876" s="25">
        <f ca="1">VLOOKUP(CONCATENATE($F876," ",$G876),AllocFactorMatrix,(X$4+1),FALSE)*$E878</f>
        <v>24.138299391151214</v>
      </c>
      <c r="Y876" s="25">
        <f ca="1">VLOOKUP(CONCATENATE($F876," ",$G876),AllocFactorMatrix,(Y$4+1),FALSE)*$E878</f>
        <v>0.56733528787573551</v>
      </c>
      <c r="Z876" s="25">
        <f t="shared" ca="1" si="415"/>
        <v>24.70563467902695</v>
      </c>
      <c r="AA876" s="25">
        <f ca="1">VLOOKUP(CONCATENATE($F876," ",$G876),AllocFactorMatrix,(AA$4+1),FALSE)*$E878</f>
        <v>0.55424065480722229</v>
      </c>
      <c r="AB876" s="25">
        <f ca="1">VLOOKUP(CONCATENATE($F876," ",$G876),AllocFactorMatrix,(AB$4+1),FALSE)*$E878</f>
        <v>9.5368827354952366</v>
      </c>
      <c r="AC876" s="25">
        <f ca="1">VLOOKUP(CONCATENATE($F876," ",$G876),AllocFactorMatrix,(AC$4+1),FALSE)*$E878</f>
        <v>2.3807181488119968</v>
      </c>
    </row>
    <row r="877" spans="4:29" hidden="1" outlineLevel="1">
      <c r="F877" s="61" t="str">
        <f>F878</f>
        <v>RB_GUP_EPIS_P</v>
      </c>
      <c r="G877" s="20" t="str">
        <f>$G$14</f>
        <v>CUSTOMER</v>
      </c>
      <c r="H877" s="24">
        <f t="shared" ca="1" si="412"/>
        <v>22420.580227761075</v>
      </c>
      <c r="I877" s="25">
        <f ca="1">VLOOKUP(CONCATENATE($F877," ",$G877),AllocFactorMatrix,(I$4+1),FALSE)*$E878</f>
        <v>18006.089273456553</v>
      </c>
      <c r="J877" s="25">
        <f ca="1">VLOOKUP(CONCATENATE($F877," ",$G877),AllocFactorMatrix,(J$4+1),FALSE)*$E878</f>
        <v>4251.0676661910738</v>
      </c>
      <c r="K877" s="25">
        <f ca="1">VLOOKUP(CONCATENATE($F877," ",$G877),AllocFactorMatrix,(K$4+1),FALSE)*$E878</f>
        <v>12.48825449118492</v>
      </c>
      <c r="L877" s="25">
        <f ca="1">VLOOKUP(CONCATENATE($F877," ",$G877),AllocFactorMatrix,(L$4+1),FALSE)*$E878</f>
        <v>0.53363762277185645</v>
      </c>
      <c r="M877" s="25">
        <f t="shared" ca="1" si="413"/>
        <v>4264.0895583050306</v>
      </c>
      <c r="N877" s="25">
        <f ca="1">VLOOKUP(CONCATENATE($F877," ",$G877),AllocFactorMatrix,(N$4+1),FALSE)*$E878</f>
        <v>52.511598735838611</v>
      </c>
      <c r="O877" s="25">
        <f ca="1">VLOOKUP(CONCATENATE($F877," ",$G877),AllocFactorMatrix,(O$4+1),FALSE)*$E878</f>
        <v>10.646061593475006</v>
      </c>
      <c r="P877" s="25">
        <f ca="1">VLOOKUP(CONCATENATE($F877," ",$G877),AllocFactorMatrix,(P$4+1),FALSE)*$E878</f>
        <v>1.526123631819684</v>
      </c>
      <c r="Q877" s="25">
        <f ca="1">VLOOKUP(CONCATENATE($F877," ",$G877),AllocFactorMatrix,(Q$4+1),FALSE)*$E878</f>
        <v>0.65018214112569328</v>
      </c>
      <c r="R877" s="25">
        <f t="shared" ca="1" si="414"/>
        <v>65.333966102258998</v>
      </c>
      <c r="S877" s="25">
        <f ca="1">VLOOKUP(CONCATENATE($F877," ",$G877),AllocFactorMatrix,(S$4+1),FALSE)*$E878</f>
        <v>0.72720152585218745</v>
      </c>
      <c r="T877" s="25">
        <f ca="1">VLOOKUP(CONCATENATE($F877," ",$G877),AllocFactorMatrix,(T$4+1),FALSE)*$E878</f>
        <v>6.209702967257452</v>
      </c>
      <c r="U877" s="25">
        <f ca="1">VLOOKUP(CONCATENATE($F877," ",$G877),AllocFactorMatrix,(U$4+1),FALSE)*$E878</f>
        <v>3.9552111204944795</v>
      </c>
      <c r="V877" s="25">
        <f ca="1">VLOOKUP(CONCATENATE($F877," ",$G877),AllocFactorMatrix,(V$4+1),FALSE)*$E878</f>
        <v>0.97569234548031347</v>
      </c>
      <c r="W877" s="25">
        <f t="shared" ca="1" si="416"/>
        <v>11.867807959084432</v>
      </c>
      <c r="X877" s="25">
        <f ca="1">VLOOKUP(CONCATENATE($F877," ",$G877),AllocFactorMatrix,(X$4+1),FALSE)*$E878</f>
        <v>18.226203698840951</v>
      </c>
      <c r="Y877" s="25">
        <f ca="1">VLOOKUP(CONCATENATE($F877," ",$G877),AllocFactorMatrix,(Y$4+1),FALSE)*$E878</f>
        <v>0.1651705513660007</v>
      </c>
      <c r="Z877" s="25">
        <f t="shared" ca="1" si="415"/>
        <v>18.391374250206951</v>
      </c>
      <c r="AA877" s="25">
        <f ca="1">VLOOKUP(CONCATENATE($F877," ",$G877),AllocFactorMatrix,(AA$4+1),FALSE)*$E878</f>
        <v>1.1372329228873499</v>
      </c>
      <c r="AB877" s="25">
        <f ca="1">VLOOKUP(CONCATENATE($F877," ",$G877),AllocFactorMatrix,(AB$4+1),FALSE)*$E878</f>
        <v>39.201474728564364</v>
      </c>
      <c r="AC877" s="25">
        <f ca="1">VLOOKUP(CONCATENATE($F877," ",$G877),AllocFactorMatrix,(AC$4+1),FALSE)*$E878</f>
        <v>14.469540036489109</v>
      </c>
    </row>
    <row r="878" spans="4:29" collapsed="1">
      <c r="D878" s="58" t="s">
        <v>510</v>
      </c>
      <c r="E878" s="22">
        <f>'Sch 4'!F211+'Sch 4'!F215+'Sch 4'!F219+'Sch 4'!F223</f>
        <v>1649477.659999996</v>
      </c>
      <c r="F878" s="61" t="s">
        <v>63</v>
      </c>
      <c r="G878" s="20" t="str">
        <f>$G$15</f>
        <v>TOTAL</v>
      </c>
      <c r="H878" s="24">
        <f t="shared" ca="1" si="412"/>
        <v>1649477.6599999967</v>
      </c>
      <c r="I878" s="25">
        <f ca="1">VLOOKUP(CONCATENATE($F878," ",$G878),AllocFactorMatrix,(I$4+1),FALSE)*$E878</f>
        <v>821071.46371946309</v>
      </c>
      <c r="J878" s="25">
        <f ca="1">VLOOKUP(CONCATENATE($F878," ",$G878),AllocFactorMatrix,(J$4+1),FALSE)*$E878</f>
        <v>207255.96251299427</v>
      </c>
      <c r="K878" s="25">
        <f ca="1">VLOOKUP(CONCATENATE($F878," ",$G878),AllocFactorMatrix,(K$4+1),FALSE)*$E878</f>
        <v>2369.3062255649688</v>
      </c>
      <c r="L878" s="25">
        <f ca="1">VLOOKUP(CONCATENATE($F878," ",$G878),AllocFactorMatrix,(L$4+1),FALSE)*$E878</f>
        <v>57.762772327034625</v>
      </c>
      <c r="M878" s="25">
        <f t="shared" ca="1" si="413"/>
        <v>209683.03151088627</v>
      </c>
      <c r="N878" s="25">
        <f ca="1">VLOOKUP(CONCATENATE($F878," ",$G878),AllocFactorMatrix,(N$4+1),FALSE)*$E878</f>
        <v>84976.530712810025</v>
      </c>
      <c r="O878" s="25">
        <f ca="1">VLOOKUP(CONCATENATE($F878," ",$G878),AllocFactorMatrix,(O$4+1),FALSE)*$E878</f>
        <v>24052.753496760281</v>
      </c>
      <c r="P878" s="25">
        <f ca="1">VLOOKUP(CONCATENATE($F878," ",$G878),AllocFactorMatrix,(P$4+1),FALSE)*$E878</f>
        <v>1875.6036723673913</v>
      </c>
      <c r="Q878" s="25">
        <f ca="1">VLOOKUP(CONCATENATE($F878," ",$G878),AllocFactorMatrix,(Q$4+1),FALSE)*$E878</f>
        <v>392.80281378925827</v>
      </c>
      <c r="R878" s="25">
        <f t="shared" ca="1" si="414"/>
        <v>111297.69069572695</v>
      </c>
      <c r="S878" s="25">
        <f ca="1">VLOOKUP(CONCATENATE($F878," ",$G878),AllocFactorMatrix,(S$4+1),FALSE)*$E878</f>
        <v>5088.2603949350705</v>
      </c>
      <c r="T878" s="25">
        <f ca="1">VLOOKUP(CONCATENATE($F878," ",$G878),AllocFactorMatrix,(T$4+1),FALSE)*$E878</f>
        <v>55310.952288649023</v>
      </c>
      <c r="U878" s="25">
        <f ca="1">VLOOKUP(CONCATENATE($F878," ",$G878),AllocFactorMatrix,(U$4+1),FALSE)*$E878</f>
        <v>363608.52044557128</v>
      </c>
      <c r="V878" s="25">
        <f ca="1">VLOOKUP(CONCATENATE($F878," ",$G878),AllocFactorMatrix,(V$4+1),FALSE)*$E878</f>
        <v>56583.739099466016</v>
      </c>
      <c r="W878" s="25">
        <f t="shared" ca="1" si="416"/>
        <v>480591.47222862137</v>
      </c>
      <c r="X878" s="25">
        <f ca="1">VLOOKUP(CONCATENATE($F878," ",$G878),AllocFactorMatrix,(X$4+1),FALSE)*$E878</f>
        <v>23072.233487118843</v>
      </c>
      <c r="Y878" s="25">
        <f ca="1">VLOOKUP(CONCATENATE($F878," ",$G878),AllocFactorMatrix,(Y$4+1),FALSE)*$E878</f>
        <v>553.2463484761895</v>
      </c>
      <c r="Z878" s="25">
        <f t="shared" ca="1" si="415"/>
        <v>23625.479835595033</v>
      </c>
      <c r="AA878" s="25">
        <f ca="1">VLOOKUP(CONCATENATE($F878," ",$G878),AllocFactorMatrix,(AA$4+1),FALSE)*$E878</f>
        <v>402.81381441270764</v>
      </c>
      <c r="AB878" s="25">
        <f ca="1">VLOOKUP(CONCATENATE($F878," ",$G878),AllocFactorMatrix,(AB$4+1),FALSE)*$E878</f>
        <v>2243.7806568934511</v>
      </c>
      <c r="AC878" s="25">
        <f ca="1">VLOOKUP(CONCATENATE($F878," ",$G878),AllocFactorMatrix,(AC$4+1),FALSE)*$E878</f>
        <v>561.92753839769057</v>
      </c>
    </row>
    <row r="879" spans="4:29">
      <c r="E879" s="22"/>
      <c r="F879" s="61"/>
      <c r="H879" s="24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</row>
    <row r="880" spans="4:29" hidden="1" outlineLevel="1">
      <c r="E880" s="22"/>
      <c r="F880" s="61"/>
      <c r="G880" s="20" t="str">
        <f>$G$8</f>
        <v>PRODUCTION</v>
      </c>
      <c r="H880" s="24">
        <f ca="1">+H862+H871</f>
        <v>9867192.8876044098</v>
      </c>
      <c r="I880" s="24">
        <f t="shared" ref="I880:AC880" ca="1" si="417">+I862+I871</f>
        <v>4838308.1442357283</v>
      </c>
      <c r="J880" s="24">
        <f t="shared" ca="1" si="417"/>
        <v>1223903.8285293519</v>
      </c>
      <c r="K880" s="24">
        <f t="shared" ca="1" si="417"/>
        <v>14309.297348476941</v>
      </c>
      <c r="L880" s="24">
        <f t="shared" ca="1" si="417"/>
        <v>352.51679663266731</v>
      </c>
      <c r="M880" s="24">
        <f t="shared" ca="1" si="417"/>
        <v>1238565.6426744615</v>
      </c>
      <c r="N880" s="24">
        <f t="shared" ca="1" si="417"/>
        <v>512096.71715227724</v>
      </c>
      <c r="O880" s="24">
        <f t="shared" ca="1" si="417"/>
        <v>145842.6311019058</v>
      </c>
      <c r="P880" s="24">
        <f t="shared" ca="1" si="417"/>
        <v>11541.3276635414</v>
      </c>
      <c r="Q880" s="24">
        <f t="shared" ca="1" si="417"/>
        <v>2436.1707714239915</v>
      </c>
      <c r="R880" s="24">
        <f t="shared" ca="1" si="417"/>
        <v>671916.84668914846</v>
      </c>
      <c r="S880" s="24">
        <f t="shared" ca="1" si="417"/>
        <v>30761.805219949088</v>
      </c>
      <c r="T880" s="24">
        <f t="shared" ca="1" si="417"/>
        <v>335357.64313022315</v>
      </c>
      <c r="U880" s="24">
        <f t="shared" ca="1" si="417"/>
        <v>2239732.3357877186</v>
      </c>
      <c r="V880" s="24">
        <f t="shared" ca="1" si="417"/>
        <v>351371.68239661277</v>
      </c>
      <c r="W880" s="24">
        <f t="shared" ca="1" si="417"/>
        <v>2957223.4665345033</v>
      </c>
      <c r="X880" s="24">
        <f t="shared" ca="1" si="417"/>
        <v>138996.97593682903</v>
      </c>
      <c r="Y880" s="24">
        <f t="shared" ca="1" si="417"/>
        <v>3355.4378143108725</v>
      </c>
      <c r="Z880" s="24">
        <f t="shared" ca="1" si="417"/>
        <v>142352.41375113992</v>
      </c>
      <c r="AA880" s="24">
        <f t="shared" ca="1" si="417"/>
        <v>2423.3844171702967</v>
      </c>
      <c r="AB880" s="24">
        <f t="shared" ca="1" si="417"/>
        <v>13140.073864575224</v>
      </c>
      <c r="AC880" s="24">
        <f t="shared" ca="1" si="417"/>
        <v>3262.915437681916</v>
      </c>
    </row>
    <row r="881" spans="2:29" hidden="1" outlineLevel="1">
      <c r="E881" s="22"/>
      <c r="F881" s="61"/>
      <c r="G881" s="20" t="str">
        <f>$G$9</f>
        <v>BULKTRAN</v>
      </c>
      <c r="H881" s="24">
        <f t="shared" ref="H881:AC881" ca="1" si="418">+H863+H872</f>
        <v>68579338.364814714</v>
      </c>
      <c r="I881" s="24">
        <f t="shared" ca="1" si="418"/>
        <v>33627392.827560134</v>
      </c>
      <c r="J881" s="24">
        <f t="shared" ca="1" si="418"/>
        <v>8506422.8234707713</v>
      </c>
      <c r="K881" s="24">
        <f t="shared" ca="1" si="418"/>
        <v>99453.021320453277</v>
      </c>
      <c r="L881" s="24">
        <f t="shared" ca="1" si="418"/>
        <v>2450.075614303883</v>
      </c>
      <c r="M881" s="24">
        <f t="shared" ca="1" si="418"/>
        <v>8608325.9204055276</v>
      </c>
      <c r="N881" s="24">
        <f t="shared" ca="1" si="418"/>
        <v>3559194.0322981984</v>
      </c>
      <c r="O881" s="24">
        <f t="shared" ca="1" si="418"/>
        <v>1013640.9878960743</v>
      </c>
      <c r="P881" s="24">
        <f t="shared" ca="1" si="418"/>
        <v>80214.973400541741</v>
      </c>
      <c r="Q881" s="24">
        <f t="shared" ca="1" si="418"/>
        <v>16931.966522904335</v>
      </c>
      <c r="R881" s="24">
        <f t="shared" ca="1" si="418"/>
        <v>4669981.9601177191</v>
      </c>
      <c r="S881" s="24">
        <f t="shared" ca="1" si="418"/>
        <v>213801.8657303855</v>
      </c>
      <c r="T881" s="24">
        <f t="shared" ca="1" si="418"/>
        <v>2330815.4146197136</v>
      </c>
      <c r="U881" s="24">
        <f t="shared" ca="1" si="418"/>
        <v>15566672.654748742</v>
      </c>
      <c r="V881" s="24">
        <f t="shared" ca="1" si="418"/>
        <v>2442116.797895276</v>
      </c>
      <c r="W881" s="24">
        <f t="shared" ca="1" si="418"/>
        <v>20553406.732994113</v>
      </c>
      <c r="X881" s="24">
        <f t="shared" ca="1" si="418"/>
        <v>966062.05564631429</v>
      </c>
      <c r="Y881" s="24">
        <f t="shared" ca="1" si="418"/>
        <v>23321.091201003928</v>
      </c>
      <c r="Z881" s="24">
        <f t="shared" ca="1" si="418"/>
        <v>989383.14684731828</v>
      </c>
      <c r="AA881" s="24">
        <f t="shared" ca="1" si="418"/>
        <v>16843.098318461096</v>
      </c>
      <c r="AB881" s="24">
        <f t="shared" ca="1" si="418"/>
        <v>91326.639902764116</v>
      </c>
      <c r="AC881" s="24">
        <f t="shared" ca="1" si="418"/>
        <v>22678.038668695066</v>
      </c>
    </row>
    <row r="882" spans="2:29" hidden="1" outlineLevel="1">
      <c r="E882" s="22"/>
      <c r="F882" s="61"/>
      <c r="G882" s="20" t="str">
        <f>$G$10</f>
        <v>SUBTRAN</v>
      </c>
      <c r="H882" s="24">
        <f t="shared" ref="H882:AC882" ca="1" si="419">+H864+H873</f>
        <v>26289709.442341417</v>
      </c>
      <c r="I882" s="24">
        <f t="shared" ca="1" si="419"/>
        <v>12485030.532696104</v>
      </c>
      <c r="J882" s="24">
        <f t="shared" ca="1" si="419"/>
        <v>3195983.5905354773</v>
      </c>
      <c r="K882" s="24">
        <f t="shared" ca="1" si="419"/>
        <v>37243.508308266559</v>
      </c>
      <c r="L882" s="24">
        <f t="shared" ca="1" si="419"/>
        <v>1220.9993770192671</v>
      </c>
      <c r="M882" s="24">
        <f t="shared" ca="1" si="419"/>
        <v>3234448.0982207633</v>
      </c>
      <c r="N882" s="24">
        <f t="shared" ca="1" si="419"/>
        <v>1392964.9254516196</v>
      </c>
      <c r="O882" s="24">
        <f t="shared" ca="1" si="419"/>
        <v>394832.7628586046</v>
      </c>
      <c r="P882" s="24">
        <f t="shared" ca="1" si="419"/>
        <v>40443.873581308166</v>
      </c>
      <c r="Q882" s="24">
        <f t="shared" ca="1" si="419"/>
        <v>0</v>
      </c>
      <c r="R882" s="24">
        <f t="shared" ca="1" si="419"/>
        <v>1828241.561891532</v>
      </c>
      <c r="S882" s="24">
        <f t="shared" ca="1" si="419"/>
        <v>78012.291793733122</v>
      </c>
      <c r="T882" s="24">
        <f t="shared" ca="1" si="419"/>
        <v>901656.75003134413</v>
      </c>
      <c r="U882" s="24">
        <f t="shared" ca="1" si="419"/>
        <v>7344666.2701158524</v>
      </c>
      <c r="V882" s="24">
        <f t="shared" ca="1" si="419"/>
        <v>0</v>
      </c>
      <c r="W882" s="24">
        <f t="shared" ca="1" si="419"/>
        <v>8324335.3119409299</v>
      </c>
      <c r="X882" s="24">
        <f t="shared" ca="1" si="419"/>
        <v>378042.78289342654</v>
      </c>
      <c r="Y882" s="24">
        <f t="shared" ca="1" si="419"/>
        <v>9044.9253941404968</v>
      </c>
      <c r="Z882" s="24">
        <f t="shared" ca="1" si="419"/>
        <v>387087.70828756707</v>
      </c>
      <c r="AA882" s="24">
        <f t="shared" ca="1" si="419"/>
        <v>6207.8163555050996</v>
      </c>
      <c r="AB882" s="24">
        <f t="shared" ca="1" si="419"/>
        <v>19500.607573521698</v>
      </c>
      <c r="AC882" s="24">
        <f t="shared" ca="1" si="419"/>
        <v>4857.8053754939419</v>
      </c>
    </row>
    <row r="883" spans="2:29" hidden="1" outlineLevel="1">
      <c r="E883" s="22"/>
      <c r="F883" s="61"/>
      <c r="G883" s="20" t="str">
        <f>$G$11</f>
        <v>DISTPRI</v>
      </c>
      <c r="H883" s="24">
        <f t="shared" ref="H883:AC883" ca="1" si="420">+H865+H874</f>
        <v>22950337.226997633</v>
      </c>
      <c r="I883" s="24">
        <f t="shared" ca="1" si="420"/>
        <v>15250468.199413745</v>
      </c>
      <c r="J883" s="24">
        <f t="shared" ca="1" si="420"/>
        <v>3839482.6796883345</v>
      </c>
      <c r="K883" s="24">
        <f t="shared" ca="1" si="420"/>
        <v>44805.386895921634</v>
      </c>
      <c r="L883" s="24">
        <f t="shared" ca="1" si="420"/>
        <v>0</v>
      </c>
      <c r="M883" s="24">
        <f t="shared" ca="1" si="420"/>
        <v>3884288.066584256</v>
      </c>
      <c r="N883" s="24">
        <f t="shared" ca="1" si="420"/>
        <v>1655691.2853874564</v>
      </c>
      <c r="O883" s="24">
        <f t="shared" ca="1" si="420"/>
        <v>470014.9843840237</v>
      </c>
      <c r="P883" s="24">
        <f t="shared" ca="1" si="420"/>
        <v>0</v>
      </c>
      <c r="Q883" s="24">
        <f t="shared" ca="1" si="420"/>
        <v>0</v>
      </c>
      <c r="R883" s="24">
        <f t="shared" ca="1" si="420"/>
        <v>2125706.2697714805</v>
      </c>
      <c r="S883" s="24">
        <f t="shared" ca="1" si="420"/>
        <v>94430.157557925952</v>
      </c>
      <c r="T883" s="24">
        <f t="shared" ca="1" si="420"/>
        <v>1092216.8601364598</v>
      </c>
      <c r="U883" s="24">
        <f t="shared" ca="1" si="420"/>
        <v>0</v>
      </c>
      <c r="V883" s="24">
        <f t="shared" ca="1" si="420"/>
        <v>0</v>
      </c>
      <c r="W883" s="24">
        <f t="shared" ca="1" si="420"/>
        <v>1186647.0176943855</v>
      </c>
      <c r="X883" s="24">
        <f t="shared" ca="1" si="420"/>
        <v>449326.71858589427</v>
      </c>
      <c r="Y883" s="24">
        <f t="shared" ca="1" si="420"/>
        <v>10765.496732173639</v>
      </c>
      <c r="Z883" s="24">
        <f t="shared" ca="1" si="420"/>
        <v>460092.21531806793</v>
      </c>
      <c r="AA883" s="24">
        <f t="shared" ca="1" si="420"/>
        <v>7730.5587412976147</v>
      </c>
      <c r="AB883" s="24">
        <f t="shared" ca="1" si="420"/>
        <v>28337.791460285454</v>
      </c>
      <c r="AC883" s="24">
        <f t="shared" ca="1" si="420"/>
        <v>7067.1080141178918</v>
      </c>
    </row>
    <row r="884" spans="2:29" hidden="1" outlineLevel="1">
      <c r="E884" s="22"/>
      <c r="F884" s="61"/>
      <c r="G884" s="20" t="str">
        <f>$G$12</f>
        <v>DISTSEC</v>
      </c>
      <c r="H884" s="24">
        <f t="shared" ref="H884:AC884" ca="1" si="421">+H866+H875</f>
        <v>10195746.013169786</v>
      </c>
      <c r="I884" s="24">
        <f t="shared" ca="1" si="421"/>
        <v>7612161.9390597632</v>
      </c>
      <c r="J884" s="24">
        <f t="shared" ca="1" si="421"/>
        <v>1708829.4843840227</v>
      </c>
      <c r="K884" s="24">
        <f t="shared" ca="1" si="421"/>
        <v>0</v>
      </c>
      <c r="L884" s="24">
        <f t="shared" ca="1" si="421"/>
        <v>0</v>
      </c>
      <c r="M884" s="24">
        <f t="shared" ca="1" si="421"/>
        <v>1708829.4843840227</v>
      </c>
      <c r="N884" s="24">
        <f t="shared" ca="1" si="421"/>
        <v>602380.40790215041</v>
      </c>
      <c r="O884" s="24">
        <f t="shared" ca="1" si="421"/>
        <v>0</v>
      </c>
      <c r="P884" s="24">
        <f t="shared" ca="1" si="421"/>
        <v>0</v>
      </c>
      <c r="Q884" s="24">
        <f t="shared" ca="1" si="421"/>
        <v>0</v>
      </c>
      <c r="R884" s="24">
        <f t="shared" ca="1" si="421"/>
        <v>602380.40790215041</v>
      </c>
      <c r="S884" s="24">
        <f t="shared" ca="1" si="421"/>
        <v>26661.692037796194</v>
      </c>
      <c r="T884" s="24">
        <f t="shared" ca="1" si="421"/>
        <v>0</v>
      </c>
      <c r="U884" s="24">
        <f t="shared" ca="1" si="421"/>
        <v>0</v>
      </c>
      <c r="V884" s="24">
        <f t="shared" ca="1" si="421"/>
        <v>0</v>
      </c>
      <c r="W884" s="24">
        <f t="shared" ca="1" si="421"/>
        <v>26661.692037796194</v>
      </c>
      <c r="X884" s="24">
        <f t="shared" ca="1" si="421"/>
        <v>167651.4533042587</v>
      </c>
      <c r="Y884" s="24">
        <f t="shared" ca="1" si="421"/>
        <v>0</v>
      </c>
      <c r="Z884" s="24">
        <f t="shared" ca="1" si="421"/>
        <v>167651.4533042587</v>
      </c>
      <c r="AA884" s="24">
        <f t="shared" ca="1" si="421"/>
        <v>2733.7705962410146</v>
      </c>
      <c r="AB884" s="24">
        <f t="shared" ca="1" si="421"/>
        <v>60365.814850691517</v>
      </c>
      <c r="AC884" s="24">
        <f t="shared" ca="1" si="421"/>
        <v>14961.451034862506</v>
      </c>
    </row>
    <row r="885" spans="2:29" hidden="1" outlineLevel="1">
      <c r="E885" s="22"/>
      <c r="F885" s="61"/>
      <c r="G885" s="20" t="str">
        <f>$G$13</f>
        <v>ENERGY</v>
      </c>
      <c r="H885" s="24">
        <f t="shared" ref="H885:AC885" ca="1" si="422">+H867+H876</f>
        <v>266685.01371503406</v>
      </c>
      <c r="I885" s="24">
        <f t="shared" ca="1" si="422"/>
        <v>96948.664552891249</v>
      </c>
      <c r="J885" s="24">
        <f t="shared" ca="1" si="422"/>
        <v>31291.747853508401</v>
      </c>
      <c r="K885" s="24">
        <f t="shared" ca="1" si="422"/>
        <v>358.23114511092956</v>
      </c>
      <c r="L885" s="24">
        <f t="shared" ca="1" si="422"/>
        <v>9.0793461882740907</v>
      </c>
      <c r="M885" s="24">
        <f t="shared" ca="1" si="422"/>
        <v>31659.058344807599</v>
      </c>
      <c r="N885" s="24">
        <f t="shared" ca="1" si="422"/>
        <v>15142.630625674179</v>
      </c>
      <c r="O885" s="24">
        <f t="shared" ca="1" si="422"/>
        <v>4226.7608596851924</v>
      </c>
      <c r="P885" s="24">
        <f t="shared" ca="1" si="422"/>
        <v>334.63586179299955</v>
      </c>
      <c r="Q885" s="24">
        <f t="shared" ca="1" si="422"/>
        <v>68.598820686322455</v>
      </c>
      <c r="R885" s="24">
        <f t="shared" ca="1" si="422"/>
        <v>19772.626167838695</v>
      </c>
      <c r="S885" s="24">
        <f t="shared" ca="1" si="422"/>
        <v>1009.0225955379157</v>
      </c>
      <c r="T885" s="24">
        <f t="shared" ca="1" si="422"/>
        <v>12058.636589112974</v>
      </c>
      <c r="U885" s="24">
        <f t="shared" ca="1" si="422"/>
        <v>85248.918385769808</v>
      </c>
      <c r="V885" s="24">
        <f t="shared" ca="1" si="422"/>
        <v>13661.963237527383</v>
      </c>
      <c r="W885" s="24">
        <f t="shared" ca="1" si="422"/>
        <v>111978.54080794807</v>
      </c>
      <c r="X885" s="24">
        <f t="shared" ca="1" si="422"/>
        <v>4107.3759385066032</v>
      </c>
      <c r="Y885" s="24">
        <f t="shared" ca="1" si="422"/>
        <v>96.537841076772594</v>
      </c>
      <c r="Z885" s="24">
        <f t="shared" ca="1" si="422"/>
        <v>4203.9137795833749</v>
      </c>
      <c r="AA885" s="24">
        <f t="shared" ca="1" si="422"/>
        <v>94.309656732978226</v>
      </c>
      <c r="AB885" s="24">
        <f t="shared" ca="1" si="422"/>
        <v>1622.7971176168255</v>
      </c>
      <c r="AC885" s="24">
        <f t="shared" ca="1" si="422"/>
        <v>405.10328761524306</v>
      </c>
    </row>
    <row r="886" spans="2:29" hidden="1" outlineLevel="1">
      <c r="E886" s="22"/>
      <c r="F886" s="61"/>
      <c r="G886" s="20" t="str">
        <f>$G$14</f>
        <v>CUSTOMER</v>
      </c>
      <c r="H886" s="24">
        <f t="shared" ref="H886:AC886" ca="1" si="423">+H868+H877</f>
        <v>20635852.711357001</v>
      </c>
      <c r="I886" s="24">
        <f t="shared" ca="1" si="423"/>
        <v>14853439.465046074</v>
      </c>
      <c r="J886" s="24">
        <f t="shared" ca="1" si="423"/>
        <v>3636238.3273028494</v>
      </c>
      <c r="K886" s="24">
        <f t="shared" ca="1" si="423"/>
        <v>29518.88439463852</v>
      </c>
      <c r="L886" s="24">
        <f t="shared" ca="1" si="423"/>
        <v>4203.7233804372081</v>
      </c>
      <c r="M886" s="24">
        <f t="shared" ca="1" si="423"/>
        <v>3669960.9350779252</v>
      </c>
      <c r="N886" s="24">
        <f t="shared" ca="1" si="423"/>
        <v>60737.851265703364</v>
      </c>
      <c r="O886" s="24">
        <f t="shared" ca="1" si="423"/>
        <v>24734.707243980185</v>
      </c>
      <c r="P886" s="24">
        <f t="shared" ca="1" si="423"/>
        <v>12060.927286813096</v>
      </c>
      <c r="Q886" s="24">
        <f t="shared" ca="1" si="423"/>
        <v>5168.2039908019624</v>
      </c>
      <c r="R886" s="24">
        <f t="shared" ca="1" si="423"/>
        <v>102701.68978729862</v>
      </c>
      <c r="S886" s="24">
        <f t="shared" ca="1" si="423"/>
        <v>874.52565281037653</v>
      </c>
      <c r="T886" s="24">
        <f t="shared" ca="1" si="423"/>
        <v>15402.083297525687</v>
      </c>
      <c r="U886" s="24">
        <f t="shared" ca="1" si="423"/>
        <v>31273.997817206135</v>
      </c>
      <c r="V886" s="24">
        <f t="shared" ca="1" si="423"/>
        <v>7752.4237611795961</v>
      </c>
      <c r="W886" s="24">
        <f t="shared" ca="1" si="423"/>
        <v>55303.0305287218</v>
      </c>
      <c r="X886" s="24">
        <f t="shared" ca="1" si="423"/>
        <v>20563.418610678305</v>
      </c>
      <c r="Y886" s="24">
        <f t="shared" ca="1" si="423"/>
        <v>314.46953715946012</v>
      </c>
      <c r="Z886" s="24">
        <f t="shared" ca="1" si="423"/>
        <v>20877.888147837766</v>
      </c>
      <c r="AA886" s="24">
        <f t="shared" ca="1" si="423"/>
        <v>1221.2608405030919</v>
      </c>
      <c r="AB886" s="24">
        <f t="shared" ca="1" si="423"/>
        <v>1678134.1312252893</v>
      </c>
      <c r="AC886" s="24">
        <f t="shared" ca="1" si="423"/>
        <v>254214.31070335416</v>
      </c>
    </row>
    <row r="887" spans="2:29" collapsed="1">
      <c r="C887" s="20" t="s">
        <v>323</v>
      </c>
      <c r="E887" s="24">
        <f>+E869+E878</f>
        <v>158784861.66</v>
      </c>
      <c r="F887" s="61"/>
      <c r="G887" s="20" t="str">
        <f>$G$15</f>
        <v>TOTAL</v>
      </c>
      <c r="H887" s="24">
        <f t="shared" ref="H887:AC887" ca="1" si="424">+H869+H878</f>
        <v>158784861.66</v>
      </c>
      <c r="I887" s="24">
        <f t="shared" ca="1" si="424"/>
        <v>88763749.772564426</v>
      </c>
      <c r="J887" s="24">
        <f t="shared" ca="1" si="424"/>
        <v>22142152.481764317</v>
      </c>
      <c r="K887" s="24">
        <f t="shared" ca="1" si="424"/>
        <v>225688.32941286787</v>
      </c>
      <c r="L887" s="24">
        <f t="shared" ca="1" si="424"/>
        <v>8236.3945145812995</v>
      </c>
      <c r="M887" s="24">
        <f t="shared" ca="1" si="424"/>
        <v>22376077.205691766</v>
      </c>
      <c r="N887" s="24">
        <f t="shared" ca="1" si="424"/>
        <v>7798207.8500830792</v>
      </c>
      <c r="O887" s="24">
        <f t="shared" ca="1" si="424"/>
        <v>2053292.8343442737</v>
      </c>
      <c r="P887" s="24">
        <f t="shared" ca="1" si="424"/>
        <v>144595.73779399742</v>
      </c>
      <c r="Q887" s="24">
        <f t="shared" ca="1" si="424"/>
        <v>24604.940105816611</v>
      </c>
      <c r="R887" s="24">
        <f t="shared" ca="1" si="424"/>
        <v>10020701.36232717</v>
      </c>
      <c r="S887" s="24">
        <f t="shared" ca="1" si="424"/>
        <v>445551.36058813817</v>
      </c>
      <c r="T887" s="24">
        <f t="shared" ca="1" si="424"/>
        <v>4687507.3878043788</v>
      </c>
      <c r="U887" s="24">
        <f t="shared" ca="1" si="424"/>
        <v>25267594.176855288</v>
      </c>
      <c r="V887" s="24">
        <f t="shared" ca="1" si="424"/>
        <v>2814902.867290596</v>
      </c>
      <c r="W887" s="24">
        <f t="shared" ca="1" si="424"/>
        <v>33215555.792538401</v>
      </c>
      <c r="X887" s="24">
        <f t="shared" ca="1" si="424"/>
        <v>2124750.780915908</v>
      </c>
      <c r="Y887" s="24">
        <f t="shared" ca="1" si="424"/>
        <v>46897.958519865169</v>
      </c>
      <c r="Z887" s="24">
        <f t="shared" ca="1" si="424"/>
        <v>2171648.7394357729</v>
      </c>
      <c r="AA887" s="24">
        <f t="shared" ca="1" si="424"/>
        <v>37254.198925911194</v>
      </c>
      <c r="AB887" s="24">
        <f t="shared" ca="1" si="424"/>
        <v>1892427.855994744</v>
      </c>
      <c r="AC887" s="24">
        <f t="shared" ca="1" si="424"/>
        <v>307446.7325218207</v>
      </c>
    </row>
    <row r="888" spans="2:29">
      <c r="E888" s="24"/>
      <c r="F888" s="61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</row>
    <row r="889" spans="2:29">
      <c r="B889" s="59" t="s">
        <v>141</v>
      </c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</row>
    <row r="890" spans="2:29" hidden="1" outlineLevel="1">
      <c r="F890" s="61" t="str">
        <f>F897</f>
        <v>RB_GUP</v>
      </c>
      <c r="G890" s="20" t="str">
        <f>$G$8</f>
        <v>PRODUCTION</v>
      </c>
      <c r="H890" s="24">
        <f t="shared" ref="H890:H913" ca="1" si="425">SUBTOTAL(9,I890:AC890)</f>
        <v>-75194660.635775253</v>
      </c>
      <c r="I890" s="25">
        <f ca="1">VLOOKUP(CONCATENATE($F890," ",$G890),AllocFactorMatrix,(I$4+1),FALSE)*$E897</f>
        <v>-36871169.247552983</v>
      </c>
      <c r="J890" s="25">
        <f ca="1">VLOOKUP(CONCATENATE($F890," ",$G890),AllocFactorMatrix,(J$4+1),FALSE)*$E897</f>
        <v>-9326972.1272707693</v>
      </c>
      <c r="K890" s="25">
        <f ca="1">VLOOKUP(CONCATENATE($F890," ",$G890),AllocFactorMatrix,(K$4+1),FALSE)*$E897</f>
        <v>-109046.49076099628</v>
      </c>
      <c r="L890" s="25">
        <f ca="1">VLOOKUP(CONCATENATE($F890," ",$G890),AllocFactorMatrix,(L$4+1),FALSE)*$E897</f>
        <v>-2686.4155989596325</v>
      </c>
      <c r="M890" s="25">
        <f t="shared" ref="M890:M913" ca="1" si="426">SUBTOTAL(9,J890:L890)</f>
        <v>-9438705.033630725</v>
      </c>
      <c r="N890" s="25">
        <f ca="1">VLOOKUP(CONCATENATE($F890," ",$G890),AllocFactorMatrix,(N$4+1),FALSE)*$E897</f>
        <v>-3902522.1557525396</v>
      </c>
      <c r="O890" s="25">
        <f ca="1">VLOOKUP(CONCATENATE($F890," ",$G890),AllocFactorMatrix,(O$4+1),FALSE)*$E897</f>
        <v>-1111419.1520176998</v>
      </c>
      <c r="P890" s="25">
        <f ca="1">VLOOKUP(CONCATENATE($F890," ",$G890),AllocFactorMatrix,(P$4+1),FALSE)*$E897</f>
        <v>-87952.696053657419</v>
      </c>
      <c r="Q890" s="25">
        <f ca="1">VLOOKUP(CONCATENATE($F890," ",$G890),AllocFactorMatrix,(Q$4+1),FALSE)*$E897</f>
        <v>-18565.263342338156</v>
      </c>
      <c r="R890" s="25">
        <f ca="1">SUBTOTAL(9,N890:Q890)</f>
        <v>-5120459.2671662355</v>
      </c>
      <c r="S890" s="25">
        <f ca="1">VLOOKUP(CONCATENATE($F890," ",$G890),AllocFactorMatrix,(S$4+1),FALSE)*$E897</f>
        <v>-234425.69030587585</v>
      </c>
      <c r="T890" s="25">
        <f ca="1">VLOOKUP(CONCATENATE($F890," ",$G890),AllocFactorMatrix,(T$4+1),FALSE)*$E897</f>
        <v>-2555651.2834029393</v>
      </c>
      <c r="U890" s="25">
        <f ca="1">VLOOKUP(CONCATENATE($F890," ",$G890),AllocFactorMatrix,(U$4+1),FALSE)*$E897</f>
        <v>-17068270.056431256</v>
      </c>
      <c r="V890" s="25">
        <f ca="1">VLOOKUP(CONCATENATE($F890," ",$G890),AllocFactorMatrix,(V$4+1),FALSE)*$E897</f>
        <v>-2677689.0566339539</v>
      </c>
      <c r="W890" s="25">
        <f ca="1">SUBTOTAL(9,S890:V890)</f>
        <v>-22536036.086774025</v>
      </c>
      <c r="X890" s="25">
        <f ca="1">VLOOKUP(CONCATENATE($F890," ",$G890),AllocFactorMatrix,(X$4+1),FALSE)*$E897</f>
        <v>-1059250.6454494186</v>
      </c>
      <c r="Y890" s="25">
        <f ca="1">VLOOKUP(CONCATENATE($F890," ",$G890),AllocFactorMatrix,(Y$4+1),FALSE)*$E897</f>
        <v>-25570.697827192318</v>
      </c>
      <c r="Z890" s="25">
        <f t="shared" ref="Z890:Z913" ca="1" si="427">SUBTOTAL(9,X890:Y890)</f>
        <v>-1084821.3432766108</v>
      </c>
      <c r="AA890" s="25">
        <f ca="1">VLOOKUP(CONCATENATE($F890," ",$G890),AllocFactorMatrix,(AA$4+1),FALSE)*$E897</f>
        <v>-18467.82270447617</v>
      </c>
      <c r="AB890" s="25">
        <f ca="1">VLOOKUP(CONCATENATE($F890," ",$G890),AllocFactorMatrix,(AB$4+1),FALSE)*$E897</f>
        <v>-100136.21971624797</v>
      </c>
      <c r="AC890" s="25">
        <f ca="1">VLOOKUP(CONCATENATE($F890," ",$G890),AllocFactorMatrix,(AC$4+1),FALSE)*$E897</f>
        <v>-24865.614953970129</v>
      </c>
    </row>
    <row r="891" spans="2:29" hidden="1" outlineLevel="1">
      <c r="F891" s="61" t="str">
        <f>F897</f>
        <v>RB_GUP</v>
      </c>
      <c r="G891" s="20" t="str">
        <f>$G$9</f>
        <v>BULKTRAN</v>
      </c>
      <c r="H891" s="24">
        <f t="shared" ca="1" si="425"/>
        <v>-79635302.466673061</v>
      </c>
      <c r="I891" s="25">
        <f ca="1">VLOOKUP(CONCATENATE($F891," ",$G891),AllocFactorMatrix,(I$4+1),FALSE)*$E897</f>
        <v>-39048606.516774423</v>
      </c>
      <c r="J891" s="25">
        <f ca="1">VLOOKUP(CONCATENATE($F891," ",$G891),AllocFactorMatrix,(J$4+1),FALSE)*$E897</f>
        <v>-9877779.0892782677</v>
      </c>
      <c r="K891" s="25">
        <f ca="1">VLOOKUP(CONCATENATE($F891," ",$G891),AllocFactorMatrix,(K$4+1),FALSE)*$E897</f>
        <v>-115486.26194011513</v>
      </c>
      <c r="L891" s="25">
        <f ca="1">VLOOKUP(CONCATENATE($F891," ",$G891),AllocFactorMatrix,(L$4+1),FALSE)*$E897</f>
        <v>-2845.0626276589128</v>
      </c>
      <c r="M891" s="25">
        <f t="shared" ca="1" si="426"/>
        <v>-9996110.413846042</v>
      </c>
      <c r="N891" s="25">
        <f ca="1">VLOOKUP(CONCATENATE($F891," ",$G891),AllocFactorMatrix,(N$4+1),FALSE)*$E897</f>
        <v>-4132986.6991698039</v>
      </c>
      <c r="O891" s="25">
        <f ca="1">VLOOKUP(CONCATENATE($F891," ",$G891),AllocFactorMatrix,(O$4+1),FALSE)*$E897</f>
        <v>-1177054.3226053657</v>
      </c>
      <c r="P891" s="25">
        <f ca="1">VLOOKUP(CONCATENATE($F891," ",$G891),AllocFactorMatrix,(P$4+1),FALSE)*$E897</f>
        <v>-93146.767254110338</v>
      </c>
      <c r="Q891" s="25">
        <f ca="1">VLOOKUP(CONCATENATE($F891," ",$G891),AllocFactorMatrix,(Q$4+1),FALSE)*$E897</f>
        <v>-19661.640190143175</v>
      </c>
      <c r="R891" s="25">
        <f t="shared" ref="R891:R913" ca="1" si="428">SUBTOTAL(9,N891:Q891)</f>
        <v>-5422849.4292194229</v>
      </c>
      <c r="S891" s="25">
        <f ca="1">VLOOKUP(CONCATENATE($F891," ",$G891),AllocFactorMatrix,(S$4+1),FALSE)*$E897</f>
        <v>-248269.76537460604</v>
      </c>
      <c r="T891" s="25">
        <f ca="1">VLOOKUP(CONCATENATE($F891," ",$G891),AllocFactorMatrix,(T$4+1),FALSE)*$E897</f>
        <v>-2706575.9886720693</v>
      </c>
      <c r="U891" s="25">
        <f ca="1">VLOOKUP(CONCATENATE($F891," ",$G891),AllocFactorMatrix,(U$4+1),FALSE)*$E897</f>
        <v>-18076241.544736482</v>
      </c>
      <c r="V891" s="25">
        <f ca="1">VLOOKUP(CONCATENATE($F891," ",$G891),AllocFactorMatrix,(V$4+1),FALSE)*$E897</f>
        <v>-2835820.7369220182</v>
      </c>
      <c r="W891" s="25">
        <f t="shared" ref="W891:W897" ca="1" si="429">SUBTOTAL(9,S891:V891)</f>
        <v>-23866908.035705175</v>
      </c>
      <c r="X891" s="25">
        <f ca="1">VLOOKUP(CONCATENATE($F891," ",$G891),AllocFactorMatrix,(X$4+1),FALSE)*$E897</f>
        <v>-1121804.990210305</v>
      </c>
      <c r="Y891" s="25">
        <f ca="1">VLOOKUP(CONCATENATE($F891," ",$G891),AllocFactorMatrix,(Y$4+1),FALSE)*$E897</f>
        <v>-27080.782578644124</v>
      </c>
      <c r="Z891" s="25">
        <f t="shared" ca="1" si="427"/>
        <v>-1148885.7727889491</v>
      </c>
      <c r="AA891" s="25">
        <f ca="1">VLOOKUP(CONCATENATE($F891," ",$G891),AllocFactorMatrix,(AA$4+1),FALSE)*$E897</f>
        <v>-19558.445168008959</v>
      </c>
      <c r="AB891" s="25">
        <f ca="1">VLOOKUP(CONCATENATE($F891," ",$G891),AllocFactorMatrix,(AB$4+1),FALSE)*$E897</f>
        <v>-106049.79233297684</v>
      </c>
      <c r="AC891" s="25">
        <f ca="1">VLOOKUP(CONCATENATE($F891," ",$G891),AllocFactorMatrix,(AC$4+1),FALSE)*$E897</f>
        <v>-26334.060838052788</v>
      </c>
    </row>
    <row r="892" spans="2:29" hidden="1" outlineLevel="1">
      <c r="F892" s="61" t="str">
        <f>F897</f>
        <v>RB_GUP</v>
      </c>
      <c r="G892" s="20" t="str">
        <f>$G$10</f>
        <v>SUBTRAN</v>
      </c>
      <c r="H892" s="24">
        <f t="shared" ca="1" si="425"/>
        <v>-30528336.597308684</v>
      </c>
      <c r="I892" s="25">
        <f ca="1">VLOOKUP(CONCATENATE($F892," ",$G892),AllocFactorMatrix,(I$4+1),FALSE)*$E897</f>
        <v>-14497962.22988903</v>
      </c>
      <c r="J892" s="25">
        <f ca="1">VLOOKUP(CONCATENATE($F892," ",$G892),AllocFactorMatrix,(J$4+1),FALSE)*$E897</f>
        <v>-3711264.4027248942</v>
      </c>
      <c r="K892" s="25">
        <f ca="1">VLOOKUP(CONCATENATE($F892," ",$G892),AllocFactorMatrix,(K$4+1),FALSE)*$E897</f>
        <v>-43248.190330633122</v>
      </c>
      <c r="L892" s="25">
        <f ca="1">VLOOKUP(CONCATENATE($F892," ",$G892),AllocFactorMatrix,(L$4+1),FALSE)*$E897</f>
        <v>-1417.8581946103316</v>
      </c>
      <c r="M892" s="25">
        <f t="shared" ca="1" si="426"/>
        <v>-3755930.4512501373</v>
      </c>
      <c r="N892" s="25">
        <f ca="1">VLOOKUP(CONCATENATE($F892," ",$G892),AllocFactorMatrix,(N$4+1),FALSE)*$E897</f>
        <v>-1617549.338295185</v>
      </c>
      <c r="O892" s="25">
        <f ca="1">VLOOKUP(CONCATENATE($F892," ",$G892),AllocFactorMatrix,(O$4+1),FALSE)*$E897</f>
        <v>-458490.70757623878</v>
      </c>
      <c r="P892" s="25">
        <f ca="1">VLOOKUP(CONCATENATE($F892," ",$G892),AllocFactorMatrix,(P$4+1),FALSE)*$E897</f>
        <v>-46964.542864084709</v>
      </c>
      <c r="Q892" s="25">
        <f ca="1">VLOOKUP(CONCATENATE($F892," ",$G892),AllocFactorMatrix,(Q$4+1),FALSE)*$E897</f>
        <v>0</v>
      </c>
      <c r="R892" s="25">
        <f t="shared" ca="1" si="428"/>
        <v>-2123004.5887355087</v>
      </c>
      <c r="S892" s="25">
        <f ca="1">VLOOKUP(CONCATENATE($F892," ",$G892),AllocFactorMatrix,(S$4+1),FALSE)*$E897</f>
        <v>-90590.027547844875</v>
      </c>
      <c r="T892" s="25">
        <f ca="1">VLOOKUP(CONCATENATE($F892," ",$G892),AllocFactorMatrix,(T$4+1),FALSE)*$E897</f>
        <v>-1047028.7174745115</v>
      </c>
      <c r="U892" s="25">
        <f ca="1">VLOOKUP(CONCATENATE($F892," ",$G892),AllocFactorMatrix,(U$4+1),FALSE)*$E897</f>
        <v>-8528829.2965259552</v>
      </c>
      <c r="V892" s="25">
        <f ca="1">VLOOKUP(CONCATENATE($F892," ",$G892),AllocFactorMatrix,(V$4+1),FALSE)*$E897</f>
        <v>0</v>
      </c>
      <c r="W892" s="25">
        <f t="shared" ca="1" si="429"/>
        <v>-9666448.0415483117</v>
      </c>
      <c r="X892" s="25">
        <f ca="1">VLOOKUP(CONCATENATE($F892," ",$G892),AllocFactorMatrix,(X$4+1),FALSE)*$E897</f>
        <v>-438993.71918375784</v>
      </c>
      <c r="Y892" s="25">
        <f ca="1">VLOOKUP(CONCATENATE($F892," ",$G892),AllocFactorMatrix,(Y$4+1),FALSE)*$E897</f>
        <v>-10503.217144163069</v>
      </c>
      <c r="Z892" s="25">
        <f t="shared" ca="1" si="427"/>
        <v>-449496.93632792094</v>
      </c>
      <c r="AA892" s="25">
        <f ca="1">VLOOKUP(CONCATENATE($F892," ",$G892),AllocFactorMatrix,(AA$4+1),FALSE)*$E897</f>
        <v>-7208.6877814599093</v>
      </c>
      <c r="AB892" s="25">
        <f ca="1">VLOOKUP(CONCATENATE($F892," ",$G892),AllocFactorMatrix,(AB$4+1),FALSE)*$E897</f>
        <v>-22644.644025532329</v>
      </c>
      <c r="AC892" s="25">
        <f ca="1">VLOOKUP(CONCATENATE($F892," ",$G892),AllocFactorMatrix,(AC$4+1),FALSE)*$E897</f>
        <v>-5641.0177507875333</v>
      </c>
    </row>
    <row r="893" spans="2:29" hidden="1" outlineLevel="1">
      <c r="F893" s="61" t="str">
        <f>F897</f>
        <v>RB_GUP</v>
      </c>
      <c r="G893" s="20" t="str">
        <f>$G$11</f>
        <v>DISTPRI</v>
      </c>
      <c r="H893" s="24">
        <f t="shared" ca="1" si="425"/>
        <v>-63687953.642963506</v>
      </c>
      <c r="I893" s="25">
        <f ca="1">VLOOKUP(CONCATENATE($F893," ",$G893),AllocFactorMatrix,(I$4+1),FALSE)*$E897</f>
        <v>-42320559.480720684</v>
      </c>
      <c r="J893" s="25">
        <f ca="1">VLOOKUP(CONCATENATE($F893," ",$G893),AllocFactorMatrix,(J$4+1),FALSE)*$E897</f>
        <v>-10654692.891802059</v>
      </c>
      <c r="K893" s="25">
        <f ca="1">VLOOKUP(CONCATENATE($F893," ",$G893),AllocFactorMatrix,(K$4+1),FALSE)*$E897</f>
        <v>-124336.44766778027</v>
      </c>
      <c r="L893" s="25">
        <f ca="1">VLOOKUP(CONCATENATE($F893," ",$G893),AllocFactorMatrix,(L$4+1),FALSE)*$E897</f>
        <v>0</v>
      </c>
      <c r="M893" s="25">
        <f t="shared" ca="1" si="426"/>
        <v>-10779029.339469839</v>
      </c>
      <c r="N893" s="25">
        <f ca="1">VLOOKUP(CONCATENATE($F893," ",$G893),AllocFactorMatrix,(N$4+1),FALSE)*$E897</f>
        <v>-4594598.7105920026</v>
      </c>
      <c r="O893" s="25">
        <f ca="1">VLOOKUP(CONCATENATE($F893," ",$G893),AllocFactorMatrix,(O$4+1),FALSE)*$E897</f>
        <v>-1304307.3067237854</v>
      </c>
      <c r="P893" s="25">
        <f ca="1">VLOOKUP(CONCATENATE($F893," ",$G893),AllocFactorMatrix,(P$4+1),FALSE)*$E897</f>
        <v>0</v>
      </c>
      <c r="Q893" s="25">
        <f ca="1">VLOOKUP(CONCATENATE($F893," ",$G893),AllocFactorMatrix,(Q$4+1),FALSE)*$E897</f>
        <v>0</v>
      </c>
      <c r="R893" s="25">
        <f t="shared" ca="1" si="428"/>
        <v>-5898906.0173157882</v>
      </c>
      <c r="S893" s="25">
        <f ca="1">VLOOKUP(CONCATENATE($F893," ",$G893),AllocFactorMatrix,(S$4+1),FALSE)*$E897</f>
        <v>-262046.8465261714</v>
      </c>
      <c r="T893" s="25">
        <f ca="1">VLOOKUP(CONCATENATE($F893," ",$G893),AllocFactorMatrix,(T$4+1),FALSE)*$E897</f>
        <v>-3030938.3286362276</v>
      </c>
      <c r="U893" s="25">
        <f ca="1">VLOOKUP(CONCATENATE($F893," ",$G893),AllocFactorMatrix,(U$4+1),FALSE)*$E897</f>
        <v>0</v>
      </c>
      <c r="V893" s="25">
        <f ca="1">VLOOKUP(CONCATENATE($F893," ",$G893),AllocFactorMatrix,(V$4+1),FALSE)*$E897</f>
        <v>0</v>
      </c>
      <c r="W893" s="25">
        <f t="shared" ca="1" si="429"/>
        <v>-3292985.1751623992</v>
      </c>
      <c r="X893" s="25">
        <f ca="1">VLOOKUP(CONCATENATE($F893," ",$G893),AllocFactorMatrix,(X$4+1),FALSE)*$E897</f>
        <v>-1246896.6769769327</v>
      </c>
      <c r="Y893" s="25">
        <f ca="1">VLOOKUP(CONCATENATE($F893," ",$G893),AllocFactorMatrix,(Y$4+1),FALSE)*$E897</f>
        <v>-29874.613607664367</v>
      </c>
      <c r="Z893" s="25">
        <f t="shared" ca="1" si="427"/>
        <v>-1276771.290584597</v>
      </c>
      <c r="AA893" s="25">
        <f ca="1">VLOOKUP(CONCATENATE($F893," ",$G893),AllocFactorMatrix,(AA$4+1),FALSE)*$E897</f>
        <v>-21452.559144568921</v>
      </c>
      <c r="AB893" s="25">
        <f ca="1">VLOOKUP(CONCATENATE($F893," ",$G893),AllocFactorMatrix,(AB$4+1),FALSE)*$E897</f>
        <v>-78638.319385720315</v>
      </c>
      <c r="AC893" s="25">
        <f ca="1">VLOOKUP(CONCATENATE($F893," ",$G893),AllocFactorMatrix,(AC$4+1),FALSE)*$E897</f>
        <v>-19611.461179903406</v>
      </c>
    </row>
    <row r="894" spans="2:29" hidden="1" outlineLevel="1">
      <c r="F894" s="61" t="str">
        <f>F897</f>
        <v>RB_GUP</v>
      </c>
      <c r="G894" s="20" t="str">
        <f>$G$12</f>
        <v>DISTSEC</v>
      </c>
      <c r="H894" s="24">
        <f t="shared" ca="1" si="425"/>
        <v>-28168243.278289903</v>
      </c>
      <c r="I894" s="25">
        <f ca="1">VLOOKUP(CONCATENATE($F894," ",$G894),AllocFactorMatrix,(I$4+1),FALSE)*$E897</f>
        <v>-21030460.066012606</v>
      </c>
      <c r="J894" s="25">
        <f ca="1">VLOOKUP(CONCATENATE($F894," ",$G894),AllocFactorMatrix,(J$4+1),FALSE)*$E897</f>
        <v>-4721059.6041788915</v>
      </c>
      <c r="K894" s="25">
        <f ca="1">VLOOKUP(CONCATENATE($F894," ",$G894),AllocFactorMatrix,(K$4+1),FALSE)*$E897</f>
        <v>0</v>
      </c>
      <c r="L894" s="25">
        <f ca="1">VLOOKUP(CONCATENATE($F894," ",$G894),AllocFactorMatrix,(L$4+1),FALSE)*$E897</f>
        <v>0</v>
      </c>
      <c r="M894" s="25">
        <f t="shared" ca="1" si="426"/>
        <v>-4721059.6041788915</v>
      </c>
      <c r="N894" s="25">
        <f ca="1">VLOOKUP(CONCATENATE($F894," ",$G894),AllocFactorMatrix,(N$4+1),FALSE)*$E897</f>
        <v>-1664223.2803706385</v>
      </c>
      <c r="O894" s="25">
        <f ca="1">VLOOKUP(CONCATENATE($F894," ",$G894),AllocFactorMatrix,(O$4+1),FALSE)*$E897</f>
        <v>0</v>
      </c>
      <c r="P894" s="25">
        <f ca="1">VLOOKUP(CONCATENATE($F894," ",$G894),AllocFactorMatrix,(P$4+1),FALSE)*$E897</f>
        <v>0</v>
      </c>
      <c r="Q894" s="25">
        <f ca="1">VLOOKUP(CONCATENATE($F894," ",$G894),AllocFactorMatrix,(Q$4+1),FALSE)*$E897</f>
        <v>0</v>
      </c>
      <c r="R894" s="25">
        <f t="shared" ca="1" si="428"/>
        <v>-1664223.2803706385</v>
      </c>
      <c r="S894" s="25">
        <f ca="1">VLOOKUP(CONCATENATE($F894," ",$G894),AllocFactorMatrix,(S$4+1),FALSE)*$E897</f>
        <v>-73659.448417154475</v>
      </c>
      <c r="T894" s="25">
        <f ca="1">VLOOKUP(CONCATENATE($F894," ",$G894),AllocFactorMatrix,(T$4+1),FALSE)*$E897</f>
        <v>0</v>
      </c>
      <c r="U894" s="25">
        <f ca="1">VLOOKUP(CONCATENATE($F894," ",$G894),AllocFactorMatrix,(U$4+1),FALSE)*$E897</f>
        <v>0</v>
      </c>
      <c r="V894" s="25">
        <f ca="1">VLOOKUP(CONCATENATE($F894," ",$G894),AllocFactorMatrix,(V$4+1),FALSE)*$E897</f>
        <v>0</v>
      </c>
      <c r="W894" s="25">
        <f t="shared" ca="1" si="429"/>
        <v>-73659.448417154475</v>
      </c>
      <c r="X894" s="25">
        <f ca="1">VLOOKUP(CONCATENATE($F894," ",$G894),AllocFactorMatrix,(X$4+1),FALSE)*$E897</f>
        <v>-463178.16435729788</v>
      </c>
      <c r="Y894" s="25">
        <f ca="1">VLOOKUP(CONCATENATE($F894," ",$G894),AllocFactorMatrix,(Y$4+1),FALSE)*$E897</f>
        <v>0</v>
      </c>
      <c r="Z894" s="25">
        <f t="shared" ca="1" si="427"/>
        <v>-463178.16435729788</v>
      </c>
      <c r="AA894" s="25">
        <f ca="1">VLOOKUP(CONCATENATE($F894," ",$G894),AllocFactorMatrix,(AA$4+1),FALSE)*$E897</f>
        <v>-7552.710230569196</v>
      </c>
      <c r="AB894" s="25">
        <f ca="1">VLOOKUP(CONCATENATE($F894," ",$G894),AllocFactorMatrix,(AB$4+1),FALSE)*$E897</f>
        <v>-166775.33514566653</v>
      </c>
      <c r="AC894" s="25">
        <f ca="1">VLOOKUP(CONCATENATE($F894," ",$G894),AllocFactorMatrix,(AC$4+1),FALSE)*$E897</f>
        <v>-41334.669577082495</v>
      </c>
    </row>
    <row r="895" spans="2:29" hidden="1" outlineLevel="1">
      <c r="F895" s="61" t="str">
        <f>F897</f>
        <v>RB_GUP</v>
      </c>
      <c r="G895" s="20" t="str">
        <f>$G$13</f>
        <v>ENERGY</v>
      </c>
      <c r="H895" s="24">
        <f t="shared" ca="1" si="425"/>
        <v>-3394567.2967753662</v>
      </c>
      <c r="I895" s="25">
        <f ca="1">VLOOKUP(CONCATENATE($F895," ",$G895),AllocFactorMatrix,(I$4+1),FALSE)*$E897</f>
        <v>-1234035.4696831515</v>
      </c>
      <c r="J895" s="25">
        <f ca="1">VLOOKUP(CONCATENATE($F895," ",$G895),AllocFactorMatrix,(J$4+1),FALSE)*$E897</f>
        <v>-398304.88576296112</v>
      </c>
      <c r="K895" s="25">
        <f ca="1">VLOOKUP(CONCATENATE($F895," ",$G895),AllocFactorMatrix,(K$4+1),FALSE)*$E897</f>
        <v>-4559.8352638568194</v>
      </c>
      <c r="L895" s="25">
        <f ca="1">VLOOKUP(CONCATENATE($F895," ",$G895),AllocFactorMatrix,(L$4+1),FALSE)*$E897</f>
        <v>-115.56874238066652</v>
      </c>
      <c r="M895" s="25">
        <f t="shared" ca="1" si="426"/>
        <v>-402980.28976919857</v>
      </c>
      <c r="N895" s="25">
        <f ca="1">VLOOKUP(CONCATENATE($F895," ",$G895),AllocFactorMatrix,(N$4+1),FALSE)*$E897</f>
        <v>-192746.78390435886</v>
      </c>
      <c r="O895" s="25">
        <f ca="1">VLOOKUP(CONCATENATE($F895," ",$G895),AllocFactorMatrix,(O$4+1),FALSE)*$E897</f>
        <v>-53801.389083336508</v>
      </c>
      <c r="P895" s="25">
        <f ca="1">VLOOKUP(CONCATENATE($F895," ",$G895),AllocFactorMatrix,(P$4+1),FALSE)*$E897</f>
        <v>-4259.4967634160676</v>
      </c>
      <c r="Q895" s="25">
        <f ca="1">VLOOKUP(CONCATENATE($F895," ",$G895),AllocFactorMatrix,(Q$4+1),FALSE)*$E897</f>
        <v>-873.17734902034454</v>
      </c>
      <c r="R895" s="25">
        <f t="shared" ca="1" si="428"/>
        <v>-251680.8471001318</v>
      </c>
      <c r="S895" s="25">
        <f ca="1">VLOOKUP(CONCATENATE($F895," ",$G895),AllocFactorMatrix,(S$4+1),FALSE)*$E897</f>
        <v>-12843.597984026179</v>
      </c>
      <c r="T895" s="25">
        <f ca="1">VLOOKUP(CONCATENATE($F895," ",$G895),AllocFactorMatrix,(T$4+1),FALSE)*$E897</f>
        <v>-153491.38985680524</v>
      </c>
      <c r="U895" s="25">
        <f ca="1">VLOOKUP(CONCATENATE($F895," ",$G895),AllocFactorMatrix,(U$4+1),FALSE)*$E897</f>
        <v>-1085112.3068618563</v>
      </c>
      <c r="V895" s="25">
        <f ca="1">VLOOKUP(CONCATENATE($F895," ",$G895),AllocFactorMatrix,(V$4+1),FALSE)*$E897</f>
        <v>-173899.73650867856</v>
      </c>
      <c r="W895" s="25">
        <f t="shared" ca="1" si="429"/>
        <v>-1425347.0312113664</v>
      </c>
      <c r="X895" s="25">
        <f ca="1">VLOOKUP(CONCATENATE($F895," ",$G895),AllocFactorMatrix,(X$4+1),FALSE)*$E897</f>
        <v>-52281.768076083419</v>
      </c>
      <c r="Y895" s="25">
        <f ca="1">VLOOKUP(CONCATENATE($F895," ",$G895),AllocFactorMatrix,(Y$4+1),FALSE)*$E897</f>
        <v>-1228.8061997014861</v>
      </c>
      <c r="Z895" s="25">
        <f t="shared" ca="1" si="427"/>
        <v>-53510.574275784908</v>
      </c>
      <c r="AA895" s="25">
        <f ca="1">VLOOKUP(CONCATENATE($F895," ",$G895),AllocFactorMatrix,(AA$4+1),FALSE)*$E897</f>
        <v>-1200.4441946556631</v>
      </c>
      <c r="AB895" s="25">
        <f ca="1">VLOOKUP(CONCATENATE($F895," ",$G895),AllocFactorMatrix,(AB$4+1),FALSE)*$E897</f>
        <v>-20656.181418014399</v>
      </c>
      <c r="AC895" s="25">
        <f ca="1">VLOOKUP(CONCATENATE($F895," ",$G895),AllocFactorMatrix,(AC$4+1),FALSE)*$E897</f>
        <v>-5156.4591230623255</v>
      </c>
    </row>
    <row r="896" spans="2:29" hidden="1" outlineLevel="1">
      <c r="F896" s="61" t="str">
        <f>F897</f>
        <v>RB_GUP</v>
      </c>
      <c r="G896" s="20" t="str">
        <f>$G$14</f>
        <v>CUSTOMER</v>
      </c>
      <c r="H896" s="24">
        <f t="shared" ca="1" si="425"/>
        <v>-59018863.082214274</v>
      </c>
      <c r="I896" s="25">
        <f ca="1">VLOOKUP(CONCATENATE($F896," ",$G896),AllocFactorMatrix,(I$4+1),FALSE)*$E897</f>
        <v>-42792749.48185011</v>
      </c>
      <c r="J896" s="25">
        <f ca="1">VLOOKUP(CONCATENATE($F896," ",$G896),AllocFactorMatrix,(J$4+1),FALSE)*$E897</f>
        <v>-10433223.46521103</v>
      </c>
      <c r="K896" s="25">
        <f ca="1">VLOOKUP(CONCATENATE($F896," ",$G896),AllocFactorMatrix,(K$4+1),FALSE)*$E897</f>
        <v>-84659.398531944971</v>
      </c>
      <c r="L896" s="25">
        <f ca="1">VLOOKUP(CONCATENATE($F896," ",$G896),AllocFactorMatrix,(L$4+1),FALSE)*$E897</f>
        <v>-12009.788602507741</v>
      </c>
      <c r="M896" s="25">
        <f t="shared" ca="1" si="426"/>
        <v>-10529892.652345484</v>
      </c>
      <c r="N896" s="25">
        <f ca="1">VLOOKUP(CONCATENATE($F896," ",$G896),AllocFactorMatrix,(N$4+1),FALSE)*$E897</f>
        <v>-174098.73709548329</v>
      </c>
      <c r="O896" s="25">
        <f ca="1">VLOOKUP(CONCATENATE($F896," ",$G896),AllocFactorMatrix,(O$4+1),FALSE)*$E897</f>
        <v>-70968.530711438085</v>
      </c>
      <c r="P896" s="25">
        <f ca="1">VLOOKUP(CONCATENATE($F896," ",$G896),AllocFactorMatrix,(P$4+1),FALSE)*$E897</f>
        <v>-34448.874614657747</v>
      </c>
      <c r="Q896" s="25">
        <f ca="1">VLOOKUP(CONCATENATE($F896," ",$G896),AllocFactorMatrix,(Q$4+1),FALSE)*$E897</f>
        <v>-14755.139228475822</v>
      </c>
      <c r="R896" s="25">
        <f t="shared" ca="1" si="428"/>
        <v>-294271.28165005491</v>
      </c>
      <c r="S896" s="25">
        <f ca="1">VLOOKUP(CONCATENATE($F896," ",$G896),AllocFactorMatrix,(S$4+1),FALSE)*$E897</f>
        <v>-2507.7015762846568</v>
      </c>
      <c r="T896" s="25">
        <f ca="1">VLOOKUP(CONCATENATE($F896," ",$G896),AllocFactorMatrix,(T$4+1),FALSE)*$E897</f>
        <v>-44176.258938312181</v>
      </c>
      <c r="U896" s="25">
        <f ca="1">VLOOKUP(CONCATENATE($F896," ",$G896),AllocFactorMatrix,(U$4+1),FALSE)*$E897</f>
        <v>-89322.486250637739</v>
      </c>
      <c r="V896" s="25">
        <f ca="1">VLOOKUP(CONCATENATE($F896," ",$G896),AllocFactorMatrix,(V$4+1),FALSE)*$E897</f>
        <v>-22133.739250225619</v>
      </c>
      <c r="W896" s="25">
        <f t="shared" ca="1" si="429"/>
        <v>-158140.1860154602</v>
      </c>
      <c r="X896" s="25">
        <f ca="1">VLOOKUP(CONCATENATE($F896," ",$G896),AllocFactorMatrix,(X$4+1),FALSE)*$E897</f>
        <v>-58922.367779303117</v>
      </c>
      <c r="Y896" s="25">
        <f ca="1">VLOOKUP(CONCATENATE($F896," ",$G896),AllocFactorMatrix,(Y$4+1),FALSE)*$E897</f>
        <v>-903.72426997730838</v>
      </c>
      <c r="Z896" s="25">
        <f t="shared" ca="1" si="427"/>
        <v>-59826.092049280422</v>
      </c>
      <c r="AA896" s="25">
        <f ca="1">VLOOKUP(CONCATENATE($F896," ",$G896),AllocFactorMatrix,(AA$4+1),FALSE)*$E897</f>
        <v>-3497.4980704990171</v>
      </c>
      <c r="AB896" s="25">
        <f ca="1">VLOOKUP(CONCATENATE($F896," ",$G896),AllocFactorMatrix,(AB$4+1),FALSE)*$E897</f>
        <v>-4495889.5309146699</v>
      </c>
      <c r="AC896" s="25">
        <f ca="1">VLOOKUP(CONCATENATE($F896," ",$G896),AllocFactorMatrix,(AC$4+1),FALSE)*$E897</f>
        <v>-684596.35931871971</v>
      </c>
    </row>
    <row r="897" spans="4:29" collapsed="1">
      <c r="D897" s="20" t="s">
        <v>200</v>
      </c>
      <c r="E897" s="22">
        <f>'Sch 4'!E254</f>
        <v>-339627927</v>
      </c>
      <c r="F897" s="61" t="s">
        <v>73</v>
      </c>
      <c r="G897" s="20" t="str">
        <f>$G$15</f>
        <v>TOTAL</v>
      </c>
      <c r="H897" s="24">
        <f t="shared" ca="1" si="425"/>
        <v>-339627927.00000012</v>
      </c>
      <c r="I897" s="25">
        <f ca="1">VLOOKUP(CONCATENATE($F897," ",$G897),AllocFactorMatrix,(I$4+1),FALSE)*$E897</f>
        <v>-197795542.49248299</v>
      </c>
      <c r="J897" s="25">
        <f ca="1">VLOOKUP(CONCATENATE($F897," ",$G897),AllocFactorMatrix,(J$4+1),FALSE)*$E897</f>
        <v>-49123296.466228873</v>
      </c>
      <c r="K897" s="25">
        <f ca="1">VLOOKUP(CONCATENATE($F897," ",$G897),AllocFactorMatrix,(K$4+1),FALSE)*$E897</f>
        <v>-481336.62449532666</v>
      </c>
      <c r="L897" s="25">
        <f ca="1">VLOOKUP(CONCATENATE($F897," ",$G897),AllocFactorMatrix,(L$4+1),FALSE)*$E897</f>
        <v>-19074.693766117285</v>
      </c>
      <c r="M897" s="25">
        <f t="shared" ca="1" si="426"/>
        <v>-49623707.784490317</v>
      </c>
      <c r="N897" s="25">
        <f ca="1">VLOOKUP(CONCATENATE($F897," ",$G897),AllocFactorMatrix,(N$4+1),FALSE)*$E897</f>
        <v>-16278725.705180014</v>
      </c>
      <c r="O897" s="25">
        <f ca="1">VLOOKUP(CONCATENATE($F897," ",$G897),AllocFactorMatrix,(O$4+1),FALSE)*$E897</f>
        <v>-4176041.4087178637</v>
      </c>
      <c r="P897" s="25">
        <f ca="1">VLOOKUP(CONCATENATE($F897," ",$G897),AllocFactorMatrix,(P$4+1),FALSE)*$E897</f>
        <v>-266772.37754992628</v>
      </c>
      <c r="Q897" s="25">
        <f ca="1">VLOOKUP(CONCATENATE($F897," ",$G897),AllocFactorMatrix,(Q$4+1),FALSE)*$E897</f>
        <v>-53855.220109977497</v>
      </c>
      <c r="R897" s="25">
        <f t="shared" ca="1" si="428"/>
        <v>-20775394.711557783</v>
      </c>
      <c r="S897" s="25">
        <f ca="1">VLOOKUP(CONCATENATE($F897," ",$G897),AllocFactorMatrix,(S$4+1),FALSE)*$E897</f>
        <v>-924343.07773196348</v>
      </c>
      <c r="T897" s="25">
        <f ca="1">VLOOKUP(CONCATENATE($F897," ",$G897),AllocFactorMatrix,(T$4+1),FALSE)*$E897</f>
        <v>-9537861.9669808652</v>
      </c>
      <c r="U897" s="25">
        <f ca="1">VLOOKUP(CONCATENATE($F897," ",$G897),AllocFactorMatrix,(U$4+1),FALSE)*$E897</f>
        <v>-44847775.690806188</v>
      </c>
      <c r="V897" s="25">
        <f ca="1">VLOOKUP(CONCATENATE($F897," ",$G897),AllocFactorMatrix,(V$4+1),FALSE)*$E897</f>
        <v>-5709543.2693148777</v>
      </c>
      <c r="W897" s="25">
        <f t="shared" ca="1" si="429"/>
        <v>-61019524.004833892</v>
      </c>
      <c r="X897" s="25">
        <f ca="1">VLOOKUP(CONCATENATE($F897," ",$G897),AllocFactorMatrix,(X$4+1),FALSE)*$E897</f>
        <v>-4441328.3320330987</v>
      </c>
      <c r="Y897" s="25">
        <f ca="1">VLOOKUP(CONCATENATE($F897," ",$G897),AllocFactorMatrix,(Y$4+1),FALSE)*$E897</f>
        <v>-95161.84162734267</v>
      </c>
      <c r="Z897" s="25">
        <f t="shared" ca="1" si="427"/>
        <v>-4536490.1736604413</v>
      </c>
      <c r="AA897" s="25">
        <f ca="1">VLOOKUP(CONCATENATE($F897," ",$G897),AllocFactorMatrix,(AA$4+1),FALSE)*$E897</f>
        <v>-78938.167294237835</v>
      </c>
      <c r="AB897" s="25">
        <f ca="1">VLOOKUP(CONCATENATE($F897," ",$G897),AllocFactorMatrix,(AB$4+1),FALSE)*$E897</f>
        <v>-4990790.022938828</v>
      </c>
      <c r="AC897" s="25">
        <f ca="1">VLOOKUP(CONCATENATE($F897," ",$G897),AllocFactorMatrix,(AC$4+1),FALSE)*$E897</f>
        <v>-807539.64274157851</v>
      </c>
    </row>
    <row r="898" spans="4:29" hidden="1" outlineLevel="1">
      <c r="F898" s="61" t="str">
        <f>F905</f>
        <v>TDPLANT</v>
      </c>
      <c r="G898" s="20" t="str">
        <f>$G$8</f>
        <v>PRODUCTION</v>
      </c>
      <c r="H898" s="24">
        <f t="shared" si="425"/>
        <v>-7789.8675928287776</v>
      </c>
      <c r="I898" s="25">
        <f>VLOOKUP(CONCATENATE($F898," ",$G898),AllocFactorMatrix,(I$4+1),FALSE)*$E905</f>
        <v>-3819.706399400477</v>
      </c>
      <c r="J898" s="25">
        <f>VLOOKUP(CONCATENATE($F898," ",$G898),AllocFactorMatrix,(J$4+1),FALSE)*$E905</f>
        <v>-966.23719422541603</v>
      </c>
      <c r="K898" s="25">
        <f>VLOOKUP(CONCATENATE($F898," ",$G898),AllocFactorMatrix,(K$4+1),FALSE)*$E905</f>
        <v>-11.296782475092948</v>
      </c>
      <c r="L898" s="25">
        <f>VLOOKUP(CONCATENATE($F898," ",$G898),AllocFactorMatrix,(L$4+1),FALSE)*$E905</f>
        <v>-0.27830196503671734</v>
      </c>
      <c r="M898" s="25">
        <f t="shared" si="426"/>
        <v>-977.8122786655457</v>
      </c>
      <c r="N898" s="25">
        <f>VLOOKUP(CONCATENATE($F898," ",$G898),AllocFactorMatrix,(N$4+1),FALSE)*$E905</f>
        <v>-404.28576463219741</v>
      </c>
      <c r="O898" s="25">
        <f>VLOOKUP(CONCATENATE($F898," ",$G898),AllocFactorMatrix,(O$4+1),FALSE)*$E905</f>
        <v>-115.13860108084329</v>
      </c>
      <c r="P898" s="25">
        <f>VLOOKUP(CONCATENATE($F898," ",$G898),AllocFactorMatrix,(P$4+1),FALSE)*$E905</f>
        <v>-9.1115492895028414</v>
      </c>
      <c r="Q898" s="25">
        <f>VLOOKUP(CONCATENATE($F898," ",$G898),AllocFactorMatrix,(Q$4+1),FALSE)*$E905</f>
        <v>-1.9232873988662686</v>
      </c>
      <c r="R898" s="25">
        <f t="shared" si="428"/>
        <v>-530.45920240140981</v>
      </c>
      <c r="S898" s="25">
        <f>VLOOKUP(CONCATENATE($F898," ",$G898),AllocFactorMatrix,(S$4+1),FALSE)*$E905</f>
        <v>-24.285568581599989</v>
      </c>
      <c r="T898" s="25">
        <f>VLOOKUP(CONCATENATE($F898," ",$G898),AllocFactorMatrix,(T$4+1),FALSE)*$E905</f>
        <v>-264.75530234230666</v>
      </c>
      <c r="U898" s="25">
        <f>VLOOKUP(CONCATENATE($F898," ",$G898),AllocFactorMatrix,(U$4+1),FALSE)*$E905</f>
        <v>-1768.2048519677155</v>
      </c>
      <c r="V898" s="25">
        <f>VLOOKUP(CONCATENATE($F898," ",$G898),AllocFactorMatrix,(V$4+1),FALSE)*$E905</f>
        <v>-277.39792998043146</v>
      </c>
      <c r="W898" s="25">
        <f>SUBTOTAL(9,S898:V898)</f>
        <v>-2334.6436528720537</v>
      </c>
      <c r="X898" s="25">
        <f>VLOOKUP(CONCATENATE($F898," ",$G898),AllocFactorMatrix,(X$4+1),FALSE)*$E905</f>
        <v>-109.73415141318713</v>
      </c>
      <c r="Y898" s="25">
        <f>VLOOKUP(CONCATENATE($F898," ",$G898),AllocFactorMatrix,(Y$4+1),FALSE)*$E905</f>
        <v>-2.6490225322633236</v>
      </c>
      <c r="Z898" s="25">
        <f t="shared" si="427"/>
        <v>-112.38317394545047</v>
      </c>
      <c r="AA898" s="25">
        <f>VLOOKUP(CONCATENATE($F898," ",$G898),AllocFactorMatrix,(AA$4+1),FALSE)*$E905</f>
        <v>-1.913192936564188</v>
      </c>
      <c r="AB898" s="25">
        <f>VLOOKUP(CONCATENATE($F898," ",$G898),AllocFactorMatrix,(AB$4+1),FALSE)*$E905</f>
        <v>-10.373713854689031</v>
      </c>
      <c r="AC898" s="25">
        <f>VLOOKUP(CONCATENATE($F898," ",$G898),AllocFactorMatrix,(AC$4+1),FALSE)*$E905</f>
        <v>-2.5759787525862463</v>
      </c>
    </row>
    <row r="899" spans="4:29" hidden="1" outlineLevel="1">
      <c r="F899" s="61" t="str">
        <f>F905</f>
        <v>TDPLANT</v>
      </c>
      <c r="G899" s="20" t="str">
        <f>$G$9</f>
        <v>BULKTRAN</v>
      </c>
      <c r="H899" s="24">
        <f t="shared" si="425"/>
        <v>-412166.37800114002</v>
      </c>
      <c r="I899" s="25">
        <f>VLOOKUP(CONCATENATE($F899," ",$G899),AllocFactorMatrix,(I$4+1),FALSE)*$E905</f>
        <v>-202102.86412544359</v>
      </c>
      <c r="J899" s="25">
        <f>VLOOKUP(CONCATENATE($F899," ",$G899),AllocFactorMatrix,(J$4+1),FALSE)*$E905</f>
        <v>-51124.166089869941</v>
      </c>
      <c r="K899" s="25">
        <f>VLOOKUP(CONCATENATE($F899," ",$G899),AllocFactorMatrix,(K$4+1),FALSE)*$E905</f>
        <v>-597.71926291946113</v>
      </c>
      <c r="L899" s="25">
        <f>VLOOKUP(CONCATENATE($F899," ",$G899),AllocFactorMatrix,(L$4+1),FALSE)*$E905</f>
        <v>-14.72511715415815</v>
      </c>
      <c r="M899" s="25">
        <f t="shared" si="426"/>
        <v>-51736.61046994356</v>
      </c>
      <c r="N899" s="25">
        <f>VLOOKUP(CONCATENATE($F899," ",$G899),AllocFactorMatrix,(N$4+1),FALSE)*$E905</f>
        <v>-21390.992504066922</v>
      </c>
      <c r="O899" s="25">
        <f>VLOOKUP(CONCATENATE($F899," ",$G899),AllocFactorMatrix,(O$4+1),FALSE)*$E905</f>
        <v>-6092.0496542581513</v>
      </c>
      <c r="P899" s="25">
        <f>VLOOKUP(CONCATENATE($F899," ",$G899),AllocFactorMatrix,(P$4+1),FALSE)*$E905</f>
        <v>-482.09731730106353</v>
      </c>
      <c r="Q899" s="25">
        <f>VLOOKUP(CONCATENATE($F899," ",$G899),AllocFactorMatrix,(Q$4+1),FALSE)*$E905</f>
        <v>-101.76224327300551</v>
      </c>
      <c r="R899" s="25">
        <f t="shared" si="428"/>
        <v>-28066.901718899142</v>
      </c>
      <c r="S899" s="25">
        <f>VLOOKUP(CONCATENATE($F899," ",$G899),AllocFactorMatrix,(S$4+1),FALSE)*$E905</f>
        <v>-1284.9634118545366</v>
      </c>
      <c r="T899" s="25">
        <f>VLOOKUP(CONCATENATE($F899," ",$G899),AllocFactorMatrix,(T$4+1),FALSE)*$E905</f>
        <v>-14008.35543385645</v>
      </c>
      <c r="U899" s="25">
        <f>VLOOKUP(CONCATENATE($F899," ",$G899),AllocFactorMatrix,(U$4+1),FALSE)*$E905</f>
        <v>-93556.736454736616</v>
      </c>
      <c r="V899" s="25">
        <f>VLOOKUP(CONCATENATE($F899," ",$G899),AllocFactorMatrix,(V$4+1),FALSE)*$E905</f>
        <v>-14677.284138988749</v>
      </c>
      <c r="W899" s="25">
        <f t="shared" ref="W899:W905" si="430">SUBTOTAL(9,S899:V899)</f>
        <v>-123527.33943943634</v>
      </c>
      <c r="X899" s="25">
        <f>VLOOKUP(CONCATENATE($F899," ",$G899),AllocFactorMatrix,(X$4+1),FALSE)*$E905</f>
        <v>-5806.0971116683477</v>
      </c>
      <c r="Y899" s="25">
        <f>VLOOKUP(CONCATENATE($F899," ",$G899),AllocFactorMatrix,(Y$4+1),FALSE)*$E905</f>
        <v>-140.16130689711727</v>
      </c>
      <c r="Z899" s="25">
        <f t="shared" si="427"/>
        <v>-5946.258418565465</v>
      </c>
      <c r="AA899" s="25">
        <f>VLOOKUP(CONCATENATE($F899," ",$G899),AllocFactorMatrix,(AA$4+1),FALSE)*$E905</f>
        <v>-101.22813946246737</v>
      </c>
      <c r="AB899" s="25">
        <f>VLOOKUP(CONCATENATE($F899," ",$G899),AllocFactorMatrix,(AB$4+1),FALSE)*$E905</f>
        <v>-548.87917091730264</v>
      </c>
      <c r="AC899" s="25">
        <f>VLOOKUP(CONCATENATE($F899," ",$G899),AllocFactorMatrix,(AC$4+1),FALSE)*$E905</f>
        <v>-136.29651847212148</v>
      </c>
    </row>
    <row r="900" spans="4:29" hidden="1" outlineLevel="1">
      <c r="F900" s="61" t="str">
        <f>F905</f>
        <v>TDPLANT</v>
      </c>
      <c r="G900" s="20" t="str">
        <f>$G$10</f>
        <v>SUBTRAN</v>
      </c>
      <c r="H900" s="24">
        <f t="shared" si="425"/>
        <v>-158002.6652315578</v>
      </c>
      <c r="I900" s="25">
        <f>VLOOKUP(CONCATENATE($F900," ",$G900),AllocFactorMatrix,(I$4+1),FALSE)*$E905</f>
        <v>-75035.751307553088</v>
      </c>
      <c r="J900" s="25">
        <f>VLOOKUP(CONCATENATE($F900," ",$G900),AllocFactorMatrix,(J$4+1),FALSE)*$E905</f>
        <v>-19208.045126875135</v>
      </c>
      <c r="K900" s="25">
        <f>VLOOKUP(CONCATENATE($F900," ",$G900),AllocFactorMatrix,(K$4+1),FALSE)*$E905</f>
        <v>-223.83562618620147</v>
      </c>
      <c r="L900" s="25">
        <f>VLOOKUP(CONCATENATE($F900," ",$G900),AllocFactorMatrix,(L$4+1),FALSE)*$E905</f>
        <v>-7.3382764552126565</v>
      </c>
      <c r="M900" s="25">
        <f t="shared" si="426"/>
        <v>-19439.219029516549</v>
      </c>
      <c r="N900" s="25">
        <f>VLOOKUP(CONCATENATE($F900," ",$G900),AllocFactorMatrix,(N$4+1),FALSE)*$E905</f>
        <v>-8371.7992881640712</v>
      </c>
      <c r="O900" s="25">
        <f>VLOOKUP(CONCATENATE($F900," ",$G900),AllocFactorMatrix,(O$4+1),FALSE)*$E905</f>
        <v>-2372.9676050327266</v>
      </c>
      <c r="P900" s="25">
        <f>VLOOKUP(CONCATENATE($F900," ",$G900),AllocFactorMatrix,(P$4+1),FALSE)*$E905</f>
        <v>-243.07000547685598</v>
      </c>
      <c r="Q900" s="25">
        <f>VLOOKUP(CONCATENATE($F900," ",$G900),AllocFactorMatrix,(Q$4+1),FALSE)*$E905</f>
        <v>0</v>
      </c>
      <c r="R900" s="25">
        <f t="shared" si="428"/>
        <v>-10987.836898673655</v>
      </c>
      <c r="S900" s="25">
        <f>VLOOKUP(CONCATENATE($F900," ",$G900),AllocFactorMatrix,(S$4+1),FALSE)*$E905</f>
        <v>-468.85835886720349</v>
      </c>
      <c r="T900" s="25">
        <f>VLOOKUP(CONCATENATE($F900," ",$G900),AllocFactorMatrix,(T$4+1),FALSE)*$E905</f>
        <v>-5419.0089069424384</v>
      </c>
      <c r="U900" s="25">
        <f>VLOOKUP(CONCATENATE($F900," ",$G900),AllocFactorMatrix,(U$4+1),FALSE)*$E905</f>
        <v>-44141.866552758489</v>
      </c>
      <c r="V900" s="25">
        <f>VLOOKUP(CONCATENATE($F900," ",$G900),AllocFactorMatrix,(V$4+1),FALSE)*$E905</f>
        <v>0</v>
      </c>
      <c r="W900" s="25">
        <f t="shared" si="430"/>
        <v>-50029.733818568129</v>
      </c>
      <c r="X900" s="25">
        <f>VLOOKUP(CONCATENATE($F900," ",$G900),AllocFactorMatrix,(X$4+1),FALSE)*$E905</f>
        <v>-2272.0588601300551</v>
      </c>
      <c r="Y900" s="25">
        <f>VLOOKUP(CONCATENATE($F900," ",$G900),AllocFactorMatrix,(Y$4+1),FALSE)*$E905</f>
        <v>-54.360521641714904</v>
      </c>
      <c r="Z900" s="25">
        <f t="shared" si="427"/>
        <v>-2326.4193817717701</v>
      </c>
      <c r="AA900" s="25">
        <f>VLOOKUP(CONCATENATE($F900," ",$G900),AllocFactorMatrix,(AA$4+1),FALSE)*$E905</f>
        <v>-37.309333204654287</v>
      </c>
      <c r="AB900" s="25">
        <f>VLOOKUP(CONCATENATE($F900," ",$G900),AllocFactorMatrix,(AB$4+1),FALSE)*$E905</f>
        <v>-117.19977267183963</v>
      </c>
      <c r="AC900" s="25">
        <f>VLOOKUP(CONCATENATE($F900," ",$G900),AllocFactorMatrix,(AC$4+1),FALSE)*$E905</f>
        <v>-29.195689598152978</v>
      </c>
    </row>
    <row r="901" spans="4:29" hidden="1" outlineLevel="1">
      <c r="F901" s="61" t="str">
        <f>F905</f>
        <v>TDPLANT</v>
      </c>
      <c r="G901" s="20" t="str">
        <f>$G$11</f>
        <v>DISTPRI</v>
      </c>
      <c r="H901" s="24">
        <f t="shared" si="425"/>
        <v>-318507.30090934195</v>
      </c>
      <c r="I901" s="25">
        <f>VLOOKUP(CONCATENATE($F901," ",$G901),AllocFactorMatrix,(I$4+1),FALSE)*$E905</f>
        <v>-211647.67278822543</v>
      </c>
      <c r="J901" s="25">
        <f>VLOOKUP(CONCATENATE($F901," ",$G901),AllocFactorMatrix,(J$4+1),FALSE)*$E905</f>
        <v>-53284.762358835251</v>
      </c>
      <c r="K901" s="25">
        <f>VLOOKUP(CONCATENATE($F901," ",$G901),AllocFactorMatrix,(K$4+1),FALSE)*$E905</f>
        <v>-621.81408078096956</v>
      </c>
      <c r="L901" s="25">
        <f>VLOOKUP(CONCATENATE($F901," ",$G901),AllocFactorMatrix,(L$4+1),FALSE)*$E905</f>
        <v>0</v>
      </c>
      <c r="M901" s="25">
        <f t="shared" si="426"/>
        <v>-53906.576439616219</v>
      </c>
      <c r="N901" s="25">
        <f>VLOOKUP(CONCATENATE($F901," ",$G901),AllocFactorMatrix,(N$4+1),FALSE)*$E905</f>
        <v>-22977.865520317053</v>
      </c>
      <c r="O901" s="25">
        <f>VLOOKUP(CONCATENATE($F901," ",$G901),AllocFactorMatrix,(O$4+1),FALSE)*$E905</f>
        <v>-6522.9195798917717</v>
      </c>
      <c r="P901" s="25">
        <f>VLOOKUP(CONCATENATE($F901," ",$G901),AllocFactorMatrix,(P$4+1),FALSE)*$E905</f>
        <v>0</v>
      </c>
      <c r="Q901" s="25">
        <f>VLOOKUP(CONCATENATE($F901," ",$G901),AllocFactorMatrix,(Q$4+1),FALSE)*$E905</f>
        <v>0</v>
      </c>
      <c r="R901" s="25">
        <f t="shared" si="428"/>
        <v>-29500.785100208825</v>
      </c>
      <c r="S901" s="25">
        <f>VLOOKUP(CONCATENATE($F901," ",$G901),AllocFactorMatrix,(S$4+1),FALSE)*$E905</f>
        <v>-1310.5120988304334</v>
      </c>
      <c r="T901" s="25">
        <f>VLOOKUP(CONCATENATE($F901," ",$G901),AllocFactorMatrix,(T$4+1),FALSE)*$E905</f>
        <v>-15157.90555445575</v>
      </c>
      <c r="U901" s="25">
        <f>VLOOKUP(CONCATENATE($F901," ",$G901),AllocFactorMatrix,(U$4+1),FALSE)*$E905</f>
        <v>0</v>
      </c>
      <c r="V901" s="25">
        <f>VLOOKUP(CONCATENATE($F901," ",$G901),AllocFactorMatrix,(V$4+1),FALSE)*$E905</f>
        <v>0</v>
      </c>
      <c r="W901" s="25">
        <f t="shared" si="430"/>
        <v>-16468.417653286182</v>
      </c>
      <c r="X901" s="25">
        <f>VLOOKUP(CONCATENATE($F901," ",$G901),AllocFactorMatrix,(X$4+1),FALSE)*$E905</f>
        <v>-6235.8055547389804</v>
      </c>
      <c r="Y901" s="25">
        <f>VLOOKUP(CONCATENATE($F901," ",$G901),AllocFactorMatrix,(Y$4+1),FALSE)*$E905</f>
        <v>-149.40474613503247</v>
      </c>
      <c r="Z901" s="25">
        <f t="shared" si="427"/>
        <v>-6385.2103008740132</v>
      </c>
      <c r="AA901" s="25">
        <f>VLOOKUP(CONCATENATE($F901," ",$G901),AllocFactorMatrix,(AA$4+1),FALSE)*$E905</f>
        <v>-107.28554333900451</v>
      </c>
      <c r="AB901" s="25">
        <f>VLOOKUP(CONCATENATE($F901," ",$G901),AllocFactorMatrix,(AB$4+1),FALSE)*$E905</f>
        <v>-393.27498251876779</v>
      </c>
      <c r="AC901" s="25">
        <f>VLOOKUP(CONCATENATE($F901," ",$G901),AllocFactorMatrix,(AC$4+1),FALSE)*$E905</f>
        <v>-98.078101273544362</v>
      </c>
    </row>
    <row r="902" spans="4:29" hidden="1" outlineLevel="1">
      <c r="F902" s="61" t="str">
        <f>F905</f>
        <v>TDPLANT</v>
      </c>
      <c r="G902" s="20" t="str">
        <f>$G$12</f>
        <v>DISTSEC</v>
      </c>
      <c r="H902" s="24">
        <f t="shared" si="425"/>
        <v>-141684.20568987765</v>
      </c>
      <c r="I902" s="25">
        <f>VLOOKUP(CONCATENATE($F902," ",$G902),AllocFactorMatrix,(I$4+1),FALSE)*$E905</f>
        <v>-105781.67762567636</v>
      </c>
      <c r="J902" s="25">
        <f>VLOOKUP(CONCATENATE($F902," ",$G902),AllocFactorMatrix,(J$4+1),FALSE)*$E905</f>
        <v>-23746.584883701104</v>
      </c>
      <c r="K902" s="25">
        <f>VLOOKUP(CONCATENATE($F902," ",$G902),AllocFactorMatrix,(K$4+1),FALSE)*$E905</f>
        <v>0</v>
      </c>
      <c r="L902" s="25">
        <f>VLOOKUP(CONCATENATE($F902," ",$G902),AllocFactorMatrix,(L$4+1),FALSE)*$E905</f>
        <v>0</v>
      </c>
      <c r="M902" s="25">
        <f t="shared" si="426"/>
        <v>-23746.584883701104</v>
      </c>
      <c r="N902" s="25">
        <f>VLOOKUP(CONCATENATE($F902," ",$G902),AllocFactorMatrix,(N$4+1),FALSE)*$E905</f>
        <v>-8370.9215104532232</v>
      </c>
      <c r="O902" s="25">
        <f>VLOOKUP(CONCATENATE($F902," ",$G902),AllocFactorMatrix,(O$4+1),FALSE)*$E905</f>
        <v>0</v>
      </c>
      <c r="P902" s="25">
        <f>VLOOKUP(CONCATENATE($F902," ",$G902),AllocFactorMatrix,(P$4+1),FALSE)*$E905</f>
        <v>0</v>
      </c>
      <c r="Q902" s="25">
        <f>VLOOKUP(CONCATENATE($F902," ",$G902),AllocFactorMatrix,(Q$4+1),FALSE)*$E905</f>
        <v>0</v>
      </c>
      <c r="R902" s="25">
        <f t="shared" si="428"/>
        <v>-8370.9215104532232</v>
      </c>
      <c r="S902" s="25">
        <f>VLOOKUP(CONCATENATE($F902," ",$G902),AllocFactorMatrix,(S$4+1),FALSE)*$E905</f>
        <v>-370.50164390559166</v>
      </c>
      <c r="T902" s="25">
        <f>VLOOKUP(CONCATENATE($F902," ",$G902),AllocFactorMatrix,(T$4+1),FALSE)*$E905</f>
        <v>0</v>
      </c>
      <c r="U902" s="25">
        <f>VLOOKUP(CONCATENATE($F902," ",$G902),AllocFactorMatrix,(U$4+1),FALSE)*$E905</f>
        <v>0</v>
      </c>
      <c r="V902" s="25">
        <f>VLOOKUP(CONCATENATE($F902," ",$G902),AllocFactorMatrix,(V$4+1),FALSE)*$E905</f>
        <v>0</v>
      </c>
      <c r="W902" s="25">
        <f t="shared" si="430"/>
        <v>-370.50164390559166</v>
      </c>
      <c r="X902" s="25">
        <f>VLOOKUP(CONCATENATE($F902," ",$G902),AllocFactorMatrix,(X$4+1),FALSE)*$E905</f>
        <v>-2329.7523264590118</v>
      </c>
      <c r="Y902" s="25">
        <f>VLOOKUP(CONCATENATE($F902," ",$G902),AllocFactorMatrix,(Y$4+1),FALSE)*$E905</f>
        <v>0</v>
      </c>
      <c r="Z902" s="25">
        <f t="shared" si="427"/>
        <v>-2329.7523264590118</v>
      </c>
      <c r="AA902" s="25">
        <f>VLOOKUP(CONCATENATE($F902," ",$G902),AllocFactorMatrix,(AA$4+1),FALSE)*$E905</f>
        <v>-37.989580651228131</v>
      </c>
      <c r="AB902" s="25">
        <f>VLOOKUP(CONCATENATE($F902," ",$G902),AllocFactorMatrix,(AB$4+1),FALSE)*$E905</f>
        <v>-838.86775101054275</v>
      </c>
      <c r="AC902" s="25">
        <f>VLOOKUP(CONCATENATE($F902," ",$G902),AllocFactorMatrix,(AC$4+1),FALSE)*$E905</f>
        <v>-207.91036802057999</v>
      </c>
    </row>
    <row r="903" spans="4:29" hidden="1" outlineLevel="1">
      <c r="F903" s="61" t="str">
        <f>F905</f>
        <v>TDPLANT</v>
      </c>
      <c r="G903" s="20" t="str">
        <f>$G$13</f>
        <v>ENERGY</v>
      </c>
      <c r="H903" s="24">
        <f t="shared" si="425"/>
        <v>0</v>
      </c>
      <c r="I903" s="25">
        <f>VLOOKUP(CONCATENATE($F903," ",$G903),AllocFactorMatrix,(I$4+1),FALSE)*$E905</f>
        <v>0</v>
      </c>
      <c r="J903" s="25">
        <f>VLOOKUP(CONCATENATE($F903," ",$G903),AllocFactorMatrix,(J$4+1),FALSE)*$E905</f>
        <v>0</v>
      </c>
      <c r="K903" s="25">
        <f>VLOOKUP(CONCATENATE($F903," ",$G903),AllocFactorMatrix,(K$4+1),FALSE)*$E905</f>
        <v>0</v>
      </c>
      <c r="L903" s="25">
        <f>VLOOKUP(CONCATENATE($F903," ",$G903),AllocFactorMatrix,(L$4+1),FALSE)*$E905</f>
        <v>0</v>
      </c>
      <c r="M903" s="25">
        <f t="shared" si="426"/>
        <v>0</v>
      </c>
      <c r="N903" s="25">
        <f>VLOOKUP(CONCATENATE($F903," ",$G903),AllocFactorMatrix,(N$4+1),FALSE)*$E905</f>
        <v>0</v>
      </c>
      <c r="O903" s="25">
        <f>VLOOKUP(CONCATENATE($F903," ",$G903),AllocFactorMatrix,(O$4+1),FALSE)*$E905</f>
        <v>0</v>
      </c>
      <c r="P903" s="25">
        <f>VLOOKUP(CONCATENATE($F903," ",$G903),AllocFactorMatrix,(P$4+1),FALSE)*$E905</f>
        <v>0</v>
      </c>
      <c r="Q903" s="25">
        <f>VLOOKUP(CONCATENATE($F903," ",$G903),AllocFactorMatrix,(Q$4+1),FALSE)*$E905</f>
        <v>0</v>
      </c>
      <c r="R903" s="25">
        <f t="shared" si="428"/>
        <v>0</v>
      </c>
      <c r="S903" s="25">
        <f>VLOOKUP(CONCATENATE($F903," ",$G903),AllocFactorMatrix,(S$4+1),FALSE)*$E905</f>
        <v>0</v>
      </c>
      <c r="T903" s="25">
        <f>VLOOKUP(CONCATENATE($F903," ",$G903),AllocFactorMatrix,(T$4+1),FALSE)*$E905</f>
        <v>0</v>
      </c>
      <c r="U903" s="25">
        <f>VLOOKUP(CONCATENATE($F903," ",$G903),AllocFactorMatrix,(U$4+1),FALSE)*$E905</f>
        <v>0</v>
      </c>
      <c r="V903" s="25">
        <f>VLOOKUP(CONCATENATE($F903," ",$G903),AllocFactorMatrix,(V$4+1),FALSE)*$E905</f>
        <v>0</v>
      </c>
      <c r="W903" s="25">
        <f t="shared" si="430"/>
        <v>0</v>
      </c>
      <c r="X903" s="25">
        <f>VLOOKUP(CONCATENATE($F903," ",$G903),AllocFactorMatrix,(X$4+1),FALSE)*$E905</f>
        <v>0</v>
      </c>
      <c r="Y903" s="25">
        <f>VLOOKUP(CONCATENATE($F903," ",$G903),AllocFactorMatrix,(Y$4+1),FALSE)*$E905</f>
        <v>0</v>
      </c>
      <c r="Z903" s="25">
        <f t="shared" si="427"/>
        <v>0</v>
      </c>
      <c r="AA903" s="25">
        <f>VLOOKUP(CONCATENATE($F903," ",$G903),AllocFactorMatrix,(AA$4+1),FALSE)*$E905</f>
        <v>0</v>
      </c>
      <c r="AB903" s="25">
        <f>VLOOKUP(CONCATENATE($F903," ",$G903),AllocFactorMatrix,(AB$4+1),FALSE)*$E905</f>
        <v>0</v>
      </c>
      <c r="AC903" s="25">
        <f>VLOOKUP(CONCATENATE($F903," ",$G903),AllocFactorMatrix,(AC$4+1),FALSE)*$E905</f>
        <v>0</v>
      </c>
    </row>
    <row r="904" spans="4:29" hidden="1" outlineLevel="1">
      <c r="F904" s="61" t="str">
        <f>F905</f>
        <v>TDPLANT</v>
      </c>
      <c r="G904" s="20" t="str">
        <f>$G$14</f>
        <v>CUSTOMER</v>
      </c>
      <c r="H904" s="24">
        <f t="shared" si="425"/>
        <v>-283822.58257525397</v>
      </c>
      <c r="I904" s="25">
        <f>VLOOKUP(CONCATENATE($F904," ",$G904),AllocFactorMatrix,(I$4+1),FALSE)*$E905</f>
        <v>-203802.17813090584</v>
      </c>
      <c r="J904" s="25">
        <f>VLOOKUP(CONCATENATE($F904," ",$G904),AllocFactorMatrix,(J$4+1),FALSE)*$E905</f>
        <v>-49956.392649481422</v>
      </c>
      <c r="K904" s="25">
        <f>VLOOKUP(CONCATENATE($F904," ",$G904),AllocFactorMatrix,(K$4+1),FALSE)*$E905</f>
        <v>-406.30832187283414</v>
      </c>
      <c r="L904" s="25">
        <f>VLOOKUP(CONCATENATE($F904," ",$G904),AllocFactorMatrix,(L$4+1),FALSE)*$E905</f>
        <v>-57.965709408343571</v>
      </c>
      <c r="M904" s="25">
        <f t="shared" si="426"/>
        <v>-50420.666680762602</v>
      </c>
      <c r="N904" s="25">
        <f>VLOOKUP(CONCATENATE($F904," ",$G904),AllocFactorMatrix,(N$4+1),FALSE)*$E905</f>
        <v>-835.28179954755421</v>
      </c>
      <c r="O904" s="25">
        <f>VLOOKUP(CONCATENATE($F904," ",$G904),AllocFactorMatrix,(O$4+1),FALSE)*$E905</f>
        <v>-340.40996251576155</v>
      </c>
      <c r="P904" s="25">
        <f>VLOOKUP(CONCATENATE($F904," ",$G904),AllocFactorMatrix,(P$4+1),FALSE)*$E905</f>
        <v>-166.32160016850179</v>
      </c>
      <c r="Q904" s="25">
        <f>VLOOKUP(CONCATENATE($F904," ",$G904),AllocFactorMatrix,(Q$4+1),FALSE)*$E905</f>
        <v>-71.279189287362087</v>
      </c>
      <c r="R904" s="25">
        <f t="shared" si="428"/>
        <v>-1413.2925515191796</v>
      </c>
      <c r="S904" s="25">
        <f>VLOOKUP(CONCATENATE($F904," ",$G904),AllocFactorMatrix,(S$4+1),FALSE)*$E905</f>
        <v>-12.026295753775109</v>
      </c>
      <c r="T904" s="25">
        <f>VLOOKUP(CONCATENATE($F904," ",$G904),AllocFactorMatrix,(T$4+1),FALSE)*$E905</f>
        <v>-212.00481028260174</v>
      </c>
      <c r="U904" s="25">
        <f>VLOOKUP(CONCATENATE($F904," ",$G904),AllocFactorMatrix,(U$4+1),FALSE)*$E905</f>
        <v>-431.27695973445572</v>
      </c>
      <c r="V904" s="25">
        <f>VLOOKUP(CONCATENATE($F904," ",$G904),AllocFactorMatrix,(V$4+1),FALSE)*$E905</f>
        <v>-106.91943864941629</v>
      </c>
      <c r="W904" s="25">
        <f t="shared" si="430"/>
        <v>-762.22750442024892</v>
      </c>
      <c r="X904" s="25">
        <f>VLOOKUP(CONCATENATE($F904," ",$G904),AllocFactorMatrix,(X$4+1),FALSE)*$E905</f>
        <v>-282.80697440518458</v>
      </c>
      <c r="Y904" s="25">
        <f>VLOOKUP(CONCATENATE($F904," ",$G904),AllocFactorMatrix,(Y$4+1),FALSE)*$E905</f>
        <v>-4.3249031955520243</v>
      </c>
      <c r="Z904" s="25">
        <f t="shared" si="427"/>
        <v>-287.13187760073657</v>
      </c>
      <c r="AA904" s="25">
        <f>VLOOKUP(CONCATENATE($F904," ",$G904),AllocFactorMatrix,(AA$4+1),FALSE)*$E905</f>
        <v>-16.796743730129965</v>
      </c>
      <c r="AB904" s="25">
        <f>VLOOKUP(CONCATENATE($F904," ",$G904),AllocFactorMatrix,(AB$4+1),FALSE)*$E905</f>
        <v>-23556.885232525507</v>
      </c>
      <c r="AC904" s="25">
        <f>VLOOKUP(CONCATENATE($F904," ",$G904),AllocFactorMatrix,(AC$4+1),FALSE)*$E905</f>
        <v>-3563.4038537897263</v>
      </c>
    </row>
    <row r="905" spans="4:29" collapsed="1">
      <c r="D905" s="20" t="s">
        <v>201</v>
      </c>
      <c r="E905" s="22">
        <f>'Sch 4'!E258</f>
        <v>-1321973</v>
      </c>
      <c r="F905" s="61" t="s">
        <v>204</v>
      </c>
      <c r="G905" s="20" t="str">
        <f>$G$15</f>
        <v>TOTAL</v>
      </c>
      <c r="H905" s="24">
        <f t="shared" si="425"/>
        <v>-1321973.0000000002</v>
      </c>
      <c r="I905" s="25">
        <f>VLOOKUP(CONCATENATE($F905," ",$G905),AllocFactorMatrix,(I$4+1),FALSE)*$E905</f>
        <v>-802189.85037720494</v>
      </c>
      <c r="J905" s="25">
        <f>VLOOKUP(CONCATENATE($F905," ",$G905),AllocFactorMatrix,(J$4+1),FALSE)*$E905</f>
        <v>-198286.18830298827</v>
      </c>
      <c r="K905" s="25">
        <f>VLOOKUP(CONCATENATE($F905," ",$G905),AllocFactorMatrix,(K$4+1),FALSE)*$E905</f>
        <v>-1860.9740742345591</v>
      </c>
      <c r="L905" s="25">
        <f>VLOOKUP(CONCATENATE($F905," ",$G905),AllocFactorMatrix,(L$4+1),FALSE)*$E905</f>
        <v>-80.307404982751081</v>
      </c>
      <c r="M905" s="25">
        <f t="shared" si="426"/>
        <v>-200227.46978220556</v>
      </c>
      <c r="N905" s="25">
        <f>VLOOKUP(CONCATENATE($F905," ",$G905),AllocFactorMatrix,(N$4+1),FALSE)*$E905</f>
        <v>-62351.146387181012</v>
      </c>
      <c r="O905" s="25">
        <f>VLOOKUP(CONCATENATE($F905," ",$G905),AllocFactorMatrix,(O$4+1),FALSE)*$E905</f>
        <v>-15443.485402779252</v>
      </c>
      <c r="P905" s="25">
        <f>VLOOKUP(CONCATENATE($F905," ",$G905),AllocFactorMatrix,(P$4+1),FALSE)*$E905</f>
        <v>-900.60047223592414</v>
      </c>
      <c r="Q905" s="25">
        <f>VLOOKUP(CONCATENATE($F905," ",$G905),AllocFactorMatrix,(Q$4+1),FALSE)*$E905</f>
        <v>-174.96471995923389</v>
      </c>
      <c r="R905" s="25">
        <f t="shared" si="428"/>
        <v>-78870.196982155408</v>
      </c>
      <c r="S905" s="25">
        <f>VLOOKUP(CONCATENATE($F905," ",$G905),AllocFactorMatrix,(S$4+1),FALSE)*$E905</f>
        <v>-3471.1473777931401</v>
      </c>
      <c r="T905" s="25">
        <f>VLOOKUP(CONCATENATE($F905," ",$G905),AllocFactorMatrix,(T$4+1),FALSE)*$E905</f>
        <v>-35062.030007879548</v>
      </c>
      <c r="U905" s="25">
        <f>VLOOKUP(CONCATENATE($F905," ",$G905),AllocFactorMatrix,(U$4+1),FALSE)*$E905</f>
        <v>-139898.08481919728</v>
      </c>
      <c r="V905" s="25">
        <f>VLOOKUP(CONCATENATE($F905," ",$G905),AllocFactorMatrix,(V$4+1),FALSE)*$E905</f>
        <v>-15061.601507618598</v>
      </c>
      <c r="W905" s="25">
        <f t="shared" si="430"/>
        <v>-193492.86371248856</v>
      </c>
      <c r="X905" s="25">
        <f>VLOOKUP(CONCATENATE($F905," ",$G905),AllocFactorMatrix,(X$4+1),FALSE)*$E905</f>
        <v>-17036.254978814766</v>
      </c>
      <c r="Y905" s="25">
        <f>VLOOKUP(CONCATENATE($F905," ",$G905),AllocFactorMatrix,(Y$4+1),FALSE)*$E905</f>
        <v>-350.90050040168001</v>
      </c>
      <c r="Z905" s="25">
        <f t="shared" si="427"/>
        <v>-17387.155479216446</v>
      </c>
      <c r="AA905" s="25">
        <f>VLOOKUP(CONCATENATE($F905," ",$G905),AllocFactorMatrix,(AA$4+1),FALSE)*$E905</f>
        <v>-302.52253332404848</v>
      </c>
      <c r="AB905" s="25">
        <f>VLOOKUP(CONCATENATE($F905," ",$G905),AllocFactorMatrix,(AB$4+1),FALSE)*$E905</f>
        <v>-25465.48062349865</v>
      </c>
      <c r="AC905" s="25">
        <f>VLOOKUP(CONCATENATE($F905," ",$G905),AllocFactorMatrix,(AC$4+1),FALSE)*$E905</f>
        <v>-4037.4605099067116</v>
      </c>
    </row>
    <row r="906" spans="4:29" hidden="1" outlineLevel="1">
      <c r="F906" s="61" t="str">
        <f>F913</f>
        <v>CUST_DEP_FXNL</v>
      </c>
      <c r="G906" s="20" t="str">
        <f>$G$8</f>
        <v>PRODUCTION</v>
      </c>
      <c r="H906" s="24">
        <f t="shared" ca="1" si="425"/>
        <v>-7408642.4440572429</v>
      </c>
      <c r="I906" s="25">
        <f ca="1">VLOOKUP(CONCATENATE($F906," ",$G906),AllocFactorMatrix,(I$4+1),FALSE)*$E913</f>
        <v>-4426631.3252797304</v>
      </c>
      <c r="J906" s="25">
        <f ca="1">VLOOKUP(CONCATENATE($F906," ",$G906),AllocFactorMatrix,(J$4+1),FALSE)*$E913</f>
        <v>-973971.73778248706</v>
      </c>
      <c r="K906" s="25">
        <f ca="1">VLOOKUP(CONCATENATE($F906," ",$G906),AllocFactorMatrix,(K$4+1),FALSE)*$E913</f>
        <v>-67960.662289634929</v>
      </c>
      <c r="L906" s="25">
        <f ca="1">VLOOKUP(CONCATENATE($F906," ",$G906),AllocFactorMatrix,(L$4+1),FALSE)*$E913</f>
        <v>-8568.0420532574335</v>
      </c>
      <c r="M906" s="25">
        <f t="shared" ca="1" si="426"/>
        <v>-1050500.4421253793</v>
      </c>
      <c r="N906" s="25">
        <f ca="1">VLOOKUP(CONCATENATE($F906," ",$G906),AllocFactorMatrix,(N$4+1),FALSE)*$E913</f>
        <v>-297860.66783964325</v>
      </c>
      <c r="O906" s="25">
        <f ca="1">VLOOKUP(CONCATENATE($F906," ",$G906),AllocFactorMatrix,(O$4+1),FALSE)*$E913</f>
        <v>-356618.38124221109</v>
      </c>
      <c r="P906" s="25">
        <f ca="1">VLOOKUP(CONCATENATE($F906," ",$G906),AllocFactorMatrix,(P$4+1),FALSE)*$E913</f>
        <v>-85606.023142037287</v>
      </c>
      <c r="Q906" s="25">
        <f ca="1">VLOOKUP(CONCATENATE($F906," ",$G906),AllocFactorMatrix,(Q$4+1),FALSE)*$E913</f>
        <v>-5323.4170407187157</v>
      </c>
      <c r="R906" s="25">
        <f t="shared" ca="1" si="428"/>
        <v>-745408.48926461034</v>
      </c>
      <c r="S906" s="25">
        <f ca="1">VLOOKUP(CONCATENATE($F906," ",$G906),AllocFactorMatrix,(S$4+1),FALSE)*$E913</f>
        <v>-51114.431140093235</v>
      </c>
      <c r="T906" s="25">
        <f ca="1">VLOOKUP(CONCATENATE($F906," ",$G906),AllocFactorMatrix,(T$4+1),FALSE)*$E913</f>
        <v>-399667.4616125591</v>
      </c>
      <c r="U906" s="25">
        <f ca="1">VLOOKUP(CONCATENATE($F906," ",$G906),AllocFactorMatrix,(U$4+1),FALSE)*$E913</f>
        <v>-565323.84906189621</v>
      </c>
      <c r="V906" s="25">
        <f ca="1">VLOOKUP(CONCATENATE($F906," ",$G906),AllocFactorMatrix,(V$4+1),FALSE)*$E913</f>
        <v>-161022.40728107409</v>
      </c>
      <c r="W906" s="25">
        <f ca="1">SUBTOTAL(9,S906:V906)</f>
        <v>-1177128.1490956228</v>
      </c>
      <c r="X906" s="25">
        <f ca="1">VLOOKUP(CONCATENATE($F906," ",$G906),AllocFactorMatrix,(X$4+1),FALSE)*$E913</f>
        <v>-6429.1514039533495</v>
      </c>
      <c r="Y906" s="25">
        <f ca="1">VLOOKUP(CONCATENATE($F906," ",$G906),AllocFactorMatrix,(Y$4+1),FALSE)*$E913</f>
        <v>0</v>
      </c>
      <c r="Z906" s="25">
        <f t="shared" ca="1" si="427"/>
        <v>-6429.1514039533495</v>
      </c>
      <c r="AA906" s="25">
        <f ca="1">VLOOKUP(CONCATENATE($F906," ",$G906),AllocFactorMatrix,(AA$4+1),FALSE)*$E913</f>
        <v>0</v>
      </c>
      <c r="AB906" s="25">
        <f ca="1">VLOOKUP(CONCATENATE($F906," ",$G906),AllocFactorMatrix,(AB$4+1),FALSE)*$E913</f>
        <v>-2544.8868879480242</v>
      </c>
      <c r="AC906" s="25">
        <f ca="1">VLOOKUP(CONCATENATE($F906," ",$G906),AllocFactorMatrix,(AC$4+1),FALSE)*$E913</f>
        <v>0</v>
      </c>
    </row>
    <row r="907" spans="4:29" hidden="1" outlineLevel="1">
      <c r="F907" s="61" t="str">
        <f>F913</f>
        <v>CUST_DEP_FXNL</v>
      </c>
      <c r="G907" s="20" t="str">
        <f>$G$9</f>
        <v>BULKTRAN</v>
      </c>
      <c r="H907" s="24">
        <f t="shared" ca="1" si="425"/>
        <v>-7846161.9071292412</v>
      </c>
      <c r="I907" s="25">
        <f ca="1">VLOOKUP(CONCATENATE($F907," ",$G907),AllocFactorMatrix,(I$4+1),FALSE)*$E913</f>
        <v>-4688047.2830990469</v>
      </c>
      <c r="J907" s="25">
        <f ca="1">VLOOKUP(CONCATENATE($F907," ",$G907),AllocFactorMatrix,(J$4+1),FALSE)*$E913</f>
        <v>-1031489.9126680506</v>
      </c>
      <c r="K907" s="25">
        <f ca="1">VLOOKUP(CONCATENATE($F907," ",$G907),AllocFactorMatrix,(K$4+1),FALSE)*$E913</f>
        <v>-71974.098313778479</v>
      </c>
      <c r="L907" s="25">
        <f ca="1">VLOOKUP(CONCATENATE($F907," ",$G907),AllocFactorMatrix,(L$4+1),FALSE)*$E913</f>
        <v>-9074.0301863095883</v>
      </c>
      <c r="M907" s="25">
        <f t="shared" ca="1" si="426"/>
        <v>-1112538.0411681386</v>
      </c>
      <c r="N907" s="25">
        <f ca="1">VLOOKUP(CONCATENATE($F907," ",$G907),AllocFactorMatrix,(N$4+1),FALSE)*$E913</f>
        <v>-315450.9133464974</v>
      </c>
      <c r="O907" s="25">
        <f ca="1">VLOOKUP(CONCATENATE($F907," ",$G907),AllocFactorMatrix,(O$4+1),FALSE)*$E913</f>
        <v>-377678.58003853075</v>
      </c>
      <c r="P907" s="25">
        <f ca="1">VLOOKUP(CONCATENATE($F907," ",$G907),AllocFactorMatrix,(P$4+1),FALSE)*$E913</f>
        <v>-90661.51091373786</v>
      </c>
      <c r="Q907" s="25">
        <f ca="1">VLOOKUP(CONCATENATE($F907," ",$G907),AllocFactorMatrix,(Q$4+1),FALSE)*$E913</f>
        <v>-5637.7929311670132</v>
      </c>
      <c r="R907" s="25">
        <f t="shared" ca="1" si="428"/>
        <v>-789428.79722993297</v>
      </c>
      <c r="S907" s="25">
        <f ca="1">VLOOKUP(CONCATENATE($F907," ",$G907),AllocFactorMatrix,(S$4+1),FALSE)*$E913</f>
        <v>-54133.008246022102</v>
      </c>
      <c r="T907" s="25">
        <f ca="1">VLOOKUP(CONCATENATE($F907," ",$G907),AllocFactorMatrix,(T$4+1),FALSE)*$E913</f>
        <v>-423269.93595687539</v>
      </c>
      <c r="U907" s="25">
        <f ca="1">VLOOKUP(CONCATENATE($F907," ",$G907),AllocFactorMatrix,(U$4+1),FALSE)*$E913</f>
        <v>-598709.20795470616</v>
      </c>
      <c r="V907" s="25">
        <f ca="1">VLOOKUP(CONCATENATE($F907," ",$G907),AllocFactorMatrix,(V$4+1),FALSE)*$E913</f>
        <v>-170531.63082751297</v>
      </c>
      <c r="W907" s="25">
        <f t="shared" ref="W907:W913" ca="1" si="431">SUBTOTAL(9,S907:V907)</f>
        <v>-1246643.7829851168</v>
      </c>
      <c r="X907" s="25">
        <f ca="1">VLOOKUP(CONCATENATE($F907," ",$G907),AllocFactorMatrix,(X$4+1),FALSE)*$E913</f>
        <v>-6808.8267481889916</v>
      </c>
      <c r="Y907" s="25">
        <f ca="1">VLOOKUP(CONCATENATE($F907," ",$G907),AllocFactorMatrix,(Y$4+1),FALSE)*$E913</f>
        <v>0</v>
      </c>
      <c r="Z907" s="25">
        <f t="shared" ca="1" si="427"/>
        <v>-6808.8267481889916</v>
      </c>
      <c r="AA907" s="25">
        <f ca="1">VLOOKUP(CONCATENATE($F907," ",$G907),AllocFactorMatrix,(AA$4+1),FALSE)*$E913</f>
        <v>0</v>
      </c>
      <c r="AB907" s="25">
        <f ca="1">VLOOKUP(CONCATENATE($F907," ",$G907),AllocFactorMatrix,(AB$4+1),FALSE)*$E913</f>
        <v>-2695.175898816286</v>
      </c>
      <c r="AC907" s="25">
        <f ca="1">VLOOKUP(CONCATENATE($F907," ",$G907),AllocFactorMatrix,(AC$4+1),FALSE)*$E913</f>
        <v>0</v>
      </c>
    </row>
    <row r="908" spans="4:29" hidden="1" outlineLevel="1">
      <c r="F908" s="61" t="str">
        <f>F913</f>
        <v>CUST_DEP_FXNL</v>
      </c>
      <c r="G908" s="20" t="str">
        <f>$G$10</f>
        <v>SUBTRAN</v>
      </c>
      <c r="H908" s="24">
        <f t="shared" ca="1" si="425"/>
        <v>-2945107.9582657791</v>
      </c>
      <c r="I908" s="25">
        <f ca="1">VLOOKUP(CONCATENATE($F908," ",$G908),AllocFactorMatrix,(I$4+1),FALSE)*$E913</f>
        <v>-1740577.6673005389</v>
      </c>
      <c r="J908" s="25">
        <f ca="1">VLOOKUP(CONCATENATE($F908," ",$G908),AllocFactorMatrix,(J$4+1),FALSE)*$E913</f>
        <v>-387549.84901514463</v>
      </c>
      <c r="K908" s="25">
        <f ca="1">VLOOKUP(CONCATENATE($F908," ",$G908),AllocFactorMatrix,(K$4+1),FALSE)*$E913</f>
        <v>-26953.418098891227</v>
      </c>
      <c r="L908" s="25">
        <f ca="1">VLOOKUP(CONCATENATE($F908," ",$G908),AllocFactorMatrix,(L$4+1),FALSE)*$E913</f>
        <v>-4522.1106673448594</v>
      </c>
      <c r="M908" s="25">
        <f t="shared" ca="1" si="426"/>
        <v>-419025.37778138072</v>
      </c>
      <c r="N908" s="25">
        <f ca="1">VLOOKUP(CONCATENATE($F908," ",$G908),AllocFactorMatrix,(N$4+1),FALSE)*$E913</f>
        <v>-123459.72859064229</v>
      </c>
      <c r="O908" s="25">
        <f ca="1">VLOOKUP(CONCATENATE($F908," ",$G908),AllocFactorMatrix,(O$4+1),FALSE)*$E913</f>
        <v>-147114.80691474563</v>
      </c>
      <c r="P908" s="25">
        <f ca="1">VLOOKUP(CONCATENATE($F908," ",$G908),AllocFactorMatrix,(P$4+1),FALSE)*$E913</f>
        <v>-45711.478143038148</v>
      </c>
      <c r="Q908" s="25">
        <f ca="1">VLOOKUP(CONCATENATE($F908," ",$G908),AllocFactorMatrix,(Q$4+1),FALSE)*$E913</f>
        <v>0</v>
      </c>
      <c r="R908" s="25">
        <f t="shared" ca="1" si="428"/>
        <v>-316286.0136484261</v>
      </c>
      <c r="S908" s="25">
        <f ca="1">VLOOKUP(CONCATENATE($F908," ",$G908),AllocFactorMatrix,(S$4+1),FALSE)*$E913</f>
        <v>-19752.347616132425</v>
      </c>
      <c r="T908" s="25">
        <f ca="1">VLOOKUP(CONCATENATE($F908," ",$G908),AllocFactorMatrix,(T$4+1),FALSE)*$E913</f>
        <v>-163740.3790047963</v>
      </c>
      <c r="U908" s="25">
        <f ca="1">VLOOKUP(CONCATENATE($F908," ",$G908),AllocFactorMatrix,(U$4+1),FALSE)*$E913</f>
        <v>-282486.19162708736</v>
      </c>
      <c r="V908" s="25">
        <f ca="1">VLOOKUP(CONCATENATE($F908," ",$G908),AllocFactorMatrix,(V$4+1),FALSE)*$E913</f>
        <v>0</v>
      </c>
      <c r="W908" s="25">
        <f t="shared" ca="1" si="431"/>
        <v>-465978.9182480161</v>
      </c>
      <c r="X908" s="25">
        <f ca="1">VLOOKUP(CONCATENATE($F908," ",$G908),AllocFactorMatrix,(X$4+1),FALSE)*$E913</f>
        <v>-2664.4846506744307</v>
      </c>
      <c r="Y908" s="25">
        <f ca="1">VLOOKUP(CONCATENATE($F908," ",$G908),AllocFactorMatrix,(Y$4+1),FALSE)*$E913</f>
        <v>0</v>
      </c>
      <c r="Z908" s="25">
        <f t="shared" ca="1" si="427"/>
        <v>-2664.4846506744307</v>
      </c>
      <c r="AA908" s="25">
        <f ca="1">VLOOKUP(CONCATENATE($F908," ",$G908),AllocFactorMatrix,(AA$4+1),FALSE)*$E913</f>
        <v>0</v>
      </c>
      <c r="AB908" s="25">
        <f ca="1">VLOOKUP(CONCATENATE($F908," ",$G908),AllocFactorMatrix,(AB$4+1),FALSE)*$E913</f>
        <v>-575.49663674269038</v>
      </c>
      <c r="AC908" s="25">
        <f ca="1">VLOOKUP(CONCATENATE($F908," ",$G908),AllocFactorMatrix,(AC$4+1),FALSE)*$E913</f>
        <v>0</v>
      </c>
    </row>
    <row r="909" spans="4:29" hidden="1" outlineLevel="1">
      <c r="F909" s="61" t="str">
        <f>F913</f>
        <v>CUST_DEP_FXNL</v>
      </c>
      <c r="G909" s="20" t="str">
        <f>$G$11</f>
        <v>DISTPRI</v>
      </c>
      <c r="H909" s="24">
        <f t="shared" ca="1" si="425"/>
        <v>-7580868.9624077426</v>
      </c>
      <c r="I909" s="25">
        <f ca="1">VLOOKUP(CONCATENATE($F909," ",$G909),AllocFactorMatrix,(I$4+1),FALSE)*$E913</f>
        <v>-5080867.1958010988</v>
      </c>
      <c r="J909" s="25">
        <f ca="1">VLOOKUP(CONCATENATE($F909," ",$G909),AllocFactorMatrix,(J$4+1),FALSE)*$E913</f>
        <v>-1112619.3591835853</v>
      </c>
      <c r="K909" s="25">
        <f ca="1">VLOOKUP(CONCATENATE($F909," ",$G909),AllocFactorMatrix,(K$4+1),FALSE)*$E913</f>
        <v>-77489.768549849279</v>
      </c>
      <c r="L909" s="25">
        <f ca="1">VLOOKUP(CONCATENATE($F909," ",$G909),AllocFactorMatrix,(L$4+1),FALSE)*$E913</f>
        <v>0</v>
      </c>
      <c r="M909" s="25">
        <f t="shared" ca="1" si="426"/>
        <v>-1190109.1277334346</v>
      </c>
      <c r="N909" s="25">
        <f ca="1">VLOOKUP(CONCATENATE($F909," ",$G909),AllocFactorMatrix,(N$4+1),FALSE)*$E913</f>
        <v>-350683.52869560954</v>
      </c>
      <c r="O909" s="25">
        <f ca="1">VLOOKUP(CONCATENATE($F909," ",$G909),AllocFactorMatrix,(O$4+1),FALSE)*$E913</f>
        <v>-418509.93796696496</v>
      </c>
      <c r="P909" s="25">
        <f ca="1">VLOOKUP(CONCATENATE($F909," ",$G909),AllocFactorMatrix,(P$4+1),FALSE)*$E913</f>
        <v>0</v>
      </c>
      <c r="Q909" s="25">
        <f ca="1">VLOOKUP(CONCATENATE($F909," ",$G909),AllocFactorMatrix,(Q$4+1),FALSE)*$E913</f>
        <v>0</v>
      </c>
      <c r="R909" s="25">
        <f t="shared" ca="1" si="428"/>
        <v>-769193.46666257456</v>
      </c>
      <c r="S909" s="25">
        <f ca="1">VLOOKUP(CONCATENATE($F909," ",$G909),AllocFactorMatrix,(S$4+1),FALSE)*$E913</f>
        <v>-57136.977925771462</v>
      </c>
      <c r="T909" s="25">
        <f ca="1">VLOOKUP(CONCATENATE($F909," ",$G909),AllocFactorMatrix,(T$4+1),FALSE)*$E913</f>
        <v>-473995.58616513415</v>
      </c>
      <c r="U909" s="25">
        <f ca="1">VLOOKUP(CONCATENATE($F909," ",$G909),AllocFactorMatrix,(U$4+1),FALSE)*$E913</f>
        <v>0</v>
      </c>
      <c r="V909" s="25">
        <f ca="1">VLOOKUP(CONCATENATE($F909," ",$G909),AllocFactorMatrix,(V$4+1),FALSE)*$E913</f>
        <v>0</v>
      </c>
      <c r="W909" s="25">
        <f t="shared" ca="1" si="431"/>
        <v>-531132.56409090559</v>
      </c>
      <c r="X909" s="25">
        <f ca="1">VLOOKUP(CONCATENATE($F909," ",$G909),AllocFactorMatrix,(X$4+1),FALSE)*$E913</f>
        <v>-7568.0742379626117</v>
      </c>
      <c r="Y909" s="25">
        <f ca="1">VLOOKUP(CONCATENATE($F909," ",$G909),AllocFactorMatrix,(Y$4+1),FALSE)*$E913</f>
        <v>0</v>
      </c>
      <c r="Z909" s="25">
        <f t="shared" ca="1" si="427"/>
        <v>-7568.0742379626117</v>
      </c>
      <c r="AA909" s="25">
        <f ca="1">VLOOKUP(CONCATENATE($F909," ",$G909),AllocFactorMatrix,(AA$4+1),FALSE)*$E913</f>
        <v>0</v>
      </c>
      <c r="AB909" s="25">
        <f ca="1">VLOOKUP(CONCATENATE($F909," ",$G909),AllocFactorMatrix,(AB$4+1),FALSE)*$E913</f>
        <v>-1998.5338817670233</v>
      </c>
      <c r="AC909" s="25">
        <f ca="1">VLOOKUP(CONCATENATE($F909," ",$G909),AllocFactorMatrix,(AC$4+1),FALSE)*$E913</f>
        <v>0</v>
      </c>
    </row>
    <row r="910" spans="4:29" hidden="1" outlineLevel="1">
      <c r="F910" s="61" t="str">
        <f>F913</f>
        <v>CUST_DEP_FXNL</v>
      </c>
      <c r="G910" s="20" t="str">
        <f>$G$12</f>
        <v>DISTSEC</v>
      </c>
      <c r="H910" s="24">
        <f t="shared" ca="1" si="425"/>
        <v>-3167978.5308995228</v>
      </c>
      <c r="I910" s="25">
        <f ca="1">VLOOKUP(CONCATENATE($F910," ",$G910),AllocFactorMatrix,(I$4+1),FALSE)*$E913</f>
        <v>-2524847.8747235332</v>
      </c>
      <c r="J910" s="25">
        <f ca="1">VLOOKUP(CONCATENATE($F910," ",$G910),AllocFactorMatrix,(J$4+1),FALSE)*$E913</f>
        <v>-492998.0023648169</v>
      </c>
      <c r="K910" s="25">
        <f ca="1">VLOOKUP(CONCATENATE($F910," ",$G910),AllocFactorMatrix,(K$4+1),FALSE)*$E913</f>
        <v>0</v>
      </c>
      <c r="L910" s="25">
        <f ca="1">VLOOKUP(CONCATENATE($F910," ",$G910),AllocFactorMatrix,(L$4+1),FALSE)*$E913</f>
        <v>0</v>
      </c>
      <c r="M910" s="25">
        <f t="shared" ca="1" si="426"/>
        <v>-492998.0023648169</v>
      </c>
      <c r="N910" s="25">
        <f ca="1">VLOOKUP(CONCATENATE($F910," ",$G910),AllocFactorMatrix,(N$4+1),FALSE)*$E913</f>
        <v>-127022.12516456323</v>
      </c>
      <c r="O910" s="25">
        <f ca="1">VLOOKUP(CONCATENATE($F910," ",$G910),AllocFactorMatrix,(O$4+1),FALSE)*$E913</f>
        <v>0</v>
      </c>
      <c r="P910" s="25">
        <f ca="1">VLOOKUP(CONCATENATE($F910," ",$G910),AllocFactorMatrix,(P$4+1),FALSE)*$E913</f>
        <v>0</v>
      </c>
      <c r="Q910" s="25">
        <f ca="1">VLOOKUP(CONCATENATE($F910," ",$G910),AllocFactorMatrix,(Q$4+1),FALSE)*$E913</f>
        <v>0</v>
      </c>
      <c r="R910" s="25">
        <f t="shared" ca="1" si="428"/>
        <v>-127022.12516456323</v>
      </c>
      <c r="S910" s="25">
        <f ca="1">VLOOKUP(CONCATENATE($F910," ",$G910),AllocFactorMatrix,(S$4+1),FALSE)*$E913</f>
        <v>-16060.785825236495</v>
      </c>
      <c r="T910" s="25">
        <f ca="1">VLOOKUP(CONCATENATE($F910," ",$G910),AllocFactorMatrix,(T$4+1),FALSE)*$E913</f>
        <v>0</v>
      </c>
      <c r="U910" s="25">
        <f ca="1">VLOOKUP(CONCATENATE($F910," ",$G910),AllocFactorMatrix,(U$4+1),FALSE)*$E913</f>
        <v>0</v>
      </c>
      <c r="V910" s="25">
        <f ca="1">VLOOKUP(CONCATENATE($F910," ",$G910),AllocFactorMatrix,(V$4+1),FALSE)*$E913</f>
        <v>0</v>
      </c>
      <c r="W910" s="25">
        <f t="shared" ca="1" si="431"/>
        <v>-16060.785825236495</v>
      </c>
      <c r="X910" s="25">
        <f ca="1">VLOOKUP(CONCATENATE($F910," ",$G910),AllocFactorMatrix,(X$4+1),FALSE)*$E913</f>
        <v>-2811.272816732454</v>
      </c>
      <c r="Y910" s="25">
        <f ca="1">VLOOKUP(CONCATENATE($F910," ",$G910),AllocFactorMatrix,(Y$4+1),FALSE)*$E913</f>
        <v>0</v>
      </c>
      <c r="Z910" s="25">
        <f t="shared" ca="1" si="427"/>
        <v>-2811.272816732454</v>
      </c>
      <c r="AA910" s="25">
        <f ca="1">VLOOKUP(CONCATENATE($F910," ",$G910),AllocFactorMatrix,(AA$4+1),FALSE)*$E913</f>
        <v>0</v>
      </c>
      <c r="AB910" s="25">
        <f ca="1">VLOOKUP(CONCATENATE($F910," ",$G910),AllocFactorMatrix,(AB$4+1),FALSE)*$E913</f>
        <v>-4238.4700046398648</v>
      </c>
      <c r="AC910" s="25">
        <f ca="1">VLOOKUP(CONCATENATE($F910," ",$G910),AllocFactorMatrix,(AC$4+1),FALSE)*$E913</f>
        <v>0</v>
      </c>
    </row>
    <row r="911" spans="4:29" hidden="1" outlineLevel="1">
      <c r="F911" s="61" t="str">
        <f>F913</f>
        <v>CUST_DEP_FXNL</v>
      </c>
      <c r="G911" s="20" t="str">
        <f>$G$13</f>
        <v>ENERGY</v>
      </c>
      <c r="H911" s="24">
        <f t="shared" ca="1" si="425"/>
        <v>-303372.90892948658</v>
      </c>
      <c r="I911" s="25">
        <f ca="1">VLOOKUP(CONCATENATE($F911," ",$G911),AllocFactorMatrix,(I$4+1),FALSE)*$E913</f>
        <v>-148154.24023929643</v>
      </c>
      <c r="J911" s="25">
        <f ca="1">VLOOKUP(CONCATENATE($F911," ",$G911),AllocFactorMatrix,(J$4+1),FALSE)*$E913</f>
        <v>-41593.101862021264</v>
      </c>
      <c r="K911" s="25">
        <f ca="1">VLOOKUP(CONCATENATE($F911," ",$G911),AllocFactorMatrix,(K$4+1),FALSE)*$E913</f>
        <v>-2841.8101518052958</v>
      </c>
      <c r="L911" s="25">
        <f ca="1">VLOOKUP(CONCATENATE($F911," ",$G911),AllocFactorMatrix,(L$4+1),FALSE)*$E913</f>
        <v>-368.59443681874797</v>
      </c>
      <c r="M911" s="25">
        <f t="shared" ca="1" si="426"/>
        <v>-44803.506450645305</v>
      </c>
      <c r="N911" s="25">
        <f ca="1">VLOOKUP(CONCATENATE($F911," ",$G911),AllocFactorMatrix,(N$4+1),FALSE)*$E913</f>
        <v>-14711.431091574364</v>
      </c>
      <c r="O911" s="25">
        <f ca="1">VLOOKUP(CONCATENATE($F911," ",$G911),AllocFactorMatrix,(O$4+1),FALSE)*$E913</f>
        <v>-17263.121882190022</v>
      </c>
      <c r="P911" s="25">
        <f ca="1">VLOOKUP(CONCATENATE($F911," ",$G911),AllocFactorMatrix,(P$4+1),FALSE)*$E913</f>
        <v>-4145.8487898992125</v>
      </c>
      <c r="Q911" s="25">
        <f ca="1">VLOOKUP(CONCATENATE($F911," ",$G911),AllocFactorMatrix,(Q$4+1),FALSE)*$E913</f>
        <v>-250.37550470636512</v>
      </c>
      <c r="R911" s="25">
        <f t="shared" ca="1" si="428"/>
        <v>-36370.777268369966</v>
      </c>
      <c r="S911" s="25">
        <f ca="1">VLOOKUP(CONCATENATE($F911," ",$G911),AllocFactorMatrix,(S$4+1),FALSE)*$E913</f>
        <v>-2800.4319999611039</v>
      </c>
      <c r="T911" s="25">
        <f ca="1">VLOOKUP(CONCATENATE($F911," ",$G911),AllocFactorMatrix,(T$4+1),FALSE)*$E913</f>
        <v>-24003.867257574104</v>
      </c>
      <c r="U911" s="25">
        <f ca="1">VLOOKUP(CONCATENATE($F911," ",$G911),AllocFactorMatrix,(U$4+1),FALSE)*$E913</f>
        <v>-35940.365599525794</v>
      </c>
      <c r="V911" s="25">
        <f ca="1">VLOOKUP(CONCATENATE($F911," ",$G911),AllocFactorMatrix,(V$4+1),FALSE)*$E913</f>
        <v>-10457.433109642725</v>
      </c>
      <c r="W911" s="25">
        <f t="shared" ca="1" si="431"/>
        <v>-73202.097966703717</v>
      </c>
      <c r="X911" s="25">
        <f ca="1">VLOOKUP(CONCATENATE($F911," ",$G911),AllocFactorMatrix,(X$4+1),FALSE)*$E913</f>
        <v>-317.32565287690051</v>
      </c>
      <c r="Y911" s="25">
        <f ca="1">VLOOKUP(CONCATENATE($F911," ",$G911),AllocFactorMatrix,(Y$4+1),FALSE)*$E913</f>
        <v>0</v>
      </c>
      <c r="Z911" s="25">
        <f t="shared" ca="1" si="427"/>
        <v>-317.32565287690051</v>
      </c>
      <c r="AA911" s="25">
        <f ca="1">VLOOKUP(CONCATENATE($F911," ",$G911),AllocFactorMatrix,(AA$4+1),FALSE)*$E913</f>
        <v>0</v>
      </c>
      <c r="AB911" s="25">
        <f ca="1">VLOOKUP(CONCATENATE($F911," ",$G911),AllocFactorMatrix,(AB$4+1),FALSE)*$E913</f>
        <v>-524.96135159425148</v>
      </c>
      <c r="AC911" s="25">
        <f ca="1">VLOOKUP(CONCATENATE($F911," ",$G911),AllocFactorMatrix,(AC$4+1),FALSE)*$E913</f>
        <v>0</v>
      </c>
    </row>
    <row r="912" spans="4:29" hidden="1" outlineLevel="1">
      <c r="F912" s="61" t="str">
        <f>F913</f>
        <v>CUST_DEP_FXNL</v>
      </c>
      <c r="G912" s="20" t="str">
        <f>$G$14</f>
        <v>CUSTOMER</v>
      </c>
      <c r="H912" s="24">
        <f t="shared" ca="1" si="425"/>
        <v>-6518297.4283110034</v>
      </c>
      <c r="I912" s="25">
        <f ca="1">VLOOKUP(CONCATENATE($F912," ",$G912),AllocFactorMatrix,(I$4+1),FALSE)*$E913</f>
        <v>-5137556.7744919648</v>
      </c>
      <c r="J912" s="25">
        <f ca="1">VLOOKUP(CONCATENATE($F912," ",$G912),AllocFactorMatrix,(J$4+1),FALSE)*$E913</f>
        <v>-1089492.3508319827</v>
      </c>
      <c r="K912" s="25">
        <f ca="1">VLOOKUP(CONCATENATE($F912," ",$G912),AllocFactorMatrix,(K$4+1),FALSE)*$E913</f>
        <v>-52761.980262926903</v>
      </c>
      <c r="L912" s="25">
        <f ca="1">VLOOKUP(CONCATENATE($F912," ",$G912),AllocFactorMatrix,(L$4+1),FALSE)*$E913</f>
        <v>-38303.966756621106</v>
      </c>
      <c r="M912" s="25">
        <f t="shared" ca="1" si="426"/>
        <v>-1180558.2978515308</v>
      </c>
      <c r="N912" s="25">
        <f ca="1">VLOOKUP(CONCATENATE($F912," ",$G912),AllocFactorMatrix,(N$4+1),FALSE)*$E913</f>
        <v>-13288.115744547076</v>
      </c>
      <c r="O912" s="25">
        <f ca="1">VLOOKUP(CONCATENATE($F912," ",$G912),AllocFactorMatrix,(O$4+1),FALSE)*$E913</f>
        <v>-22771.501188822538</v>
      </c>
      <c r="P912" s="25">
        <f ca="1">VLOOKUP(CONCATENATE($F912," ",$G912),AllocFactorMatrix,(P$4+1),FALSE)*$E913</f>
        <v>-33529.741438288744</v>
      </c>
      <c r="Q912" s="25">
        <f ca="1">VLOOKUP(CONCATENATE($F912," ",$G912),AllocFactorMatrix,(Q$4+1),FALSE)*$E913</f>
        <v>-4230.8992961019258</v>
      </c>
      <c r="R912" s="25">
        <f t="shared" ca="1" si="428"/>
        <v>-73820.257667760292</v>
      </c>
      <c r="S912" s="25">
        <f ca="1">VLOOKUP(CONCATENATE($F912," ",$G912),AllocFactorMatrix,(S$4+1),FALSE)*$E913</f>
        <v>-546.78196478234929</v>
      </c>
      <c r="T912" s="25">
        <f ca="1">VLOOKUP(CONCATENATE($F912," ",$G912),AllocFactorMatrix,(T$4+1),FALSE)*$E913</f>
        <v>-6908.5377132928015</v>
      </c>
      <c r="U912" s="25">
        <f ca="1">VLOOKUP(CONCATENATE($F912," ",$G912),AllocFactorMatrix,(U$4+1),FALSE)*$E913</f>
        <v>-2958.4797737578619</v>
      </c>
      <c r="V912" s="25">
        <f ca="1">VLOOKUP(CONCATENATE($F912," ",$G912),AllocFactorMatrix,(V$4+1),FALSE)*$E913</f>
        <v>-1331.008903880409</v>
      </c>
      <c r="W912" s="25">
        <f t="shared" ca="1" si="431"/>
        <v>-11744.808355713421</v>
      </c>
      <c r="X912" s="25">
        <f ca="1">VLOOKUP(CONCATENATE($F912," ",$G912),AllocFactorMatrix,(X$4+1),FALSE)*$E913</f>
        <v>-357.63095841384757</v>
      </c>
      <c r="Y912" s="25">
        <f ca="1">VLOOKUP(CONCATENATE($F912," ",$G912),AllocFactorMatrix,(Y$4+1),FALSE)*$E913</f>
        <v>0</v>
      </c>
      <c r="Z912" s="25">
        <f t="shared" ca="1" si="427"/>
        <v>-357.63095841384757</v>
      </c>
      <c r="AA912" s="25">
        <f ca="1">VLOOKUP(CONCATENATE($F912," ",$G912),AllocFactorMatrix,(AA$4+1),FALSE)*$E913</f>
        <v>0</v>
      </c>
      <c r="AB912" s="25">
        <f ca="1">VLOOKUP(CONCATENATE($F912," ",$G912),AllocFactorMatrix,(AB$4+1),FALSE)*$E913</f>
        <v>-114259.65898561927</v>
      </c>
      <c r="AC912" s="25">
        <f ca="1">VLOOKUP(CONCATENATE($F912," ",$G912),AllocFactorMatrix,(AC$4+1),FALSE)*$E913</f>
        <v>0</v>
      </c>
    </row>
    <row r="913" spans="3:29" collapsed="1">
      <c r="D913" s="20" t="s">
        <v>202</v>
      </c>
      <c r="E913" s="22">
        <f>'Sch 4'!E257+'Sch 4'!E259</f>
        <v>-35770430.140000001</v>
      </c>
      <c r="F913" s="61" t="s">
        <v>355</v>
      </c>
      <c r="G913" s="20" t="str">
        <f>$G$15</f>
        <v>TOTAL</v>
      </c>
      <c r="H913" s="24">
        <f t="shared" ca="1" si="425"/>
        <v>-35770430.140000015</v>
      </c>
      <c r="I913" s="25">
        <f ca="1">VLOOKUP(CONCATENATE($F913," ",$G913),AllocFactorMatrix,(I$4+1),FALSE)*$E913</f>
        <v>-23746682.360935207</v>
      </c>
      <c r="J913" s="25">
        <f ca="1">VLOOKUP(CONCATENATE($F913," ",$G913),AllocFactorMatrix,(J$4+1),FALSE)*$E913</f>
        <v>-5129714.3137080884</v>
      </c>
      <c r="K913" s="25">
        <f ca="1">VLOOKUP(CONCATENATE($F913," ",$G913),AllocFactorMatrix,(K$4+1),FALSE)*$E913</f>
        <v>-299981.73766688613</v>
      </c>
      <c r="L913" s="25">
        <f ca="1">VLOOKUP(CONCATENATE($F913," ",$G913),AllocFactorMatrix,(L$4+1),FALSE)*$E913</f>
        <v>-60836.744100351731</v>
      </c>
      <c r="M913" s="25">
        <f t="shared" ca="1" si="426"/>
        <v>-5490532.7954753265</v>
      </c>
      <c r="N913" s="25">
        <f ca="1">VLOOKUP(CONCATENATE($F913," ",$G913),AllocFactorMatrix,(N$4+1),FALSE)*$E913</f>
        <v>-1242476.5104730772</v>
      </c>
      <c r="O913" s="25">
        <f ca="1">VLOOKUP(CONCATENATE($F913," ",$G913),AllocFactorMatrix,(O$4+1),FALSE)*$E913</f>
        <v>-1339956.329233465</v>
      </c>
      <c r="P913" s="25">
        <f ca="1">VLOOKUP(CONCATENATE($F913," ",$G913),AllocFactorMatrix,(P$4+1),FALSE)*$E913</f>
        <v>-259654.60242700126</v>
      </c>
      <c r="Q913" s="25">
        <f ca="1">VLOOKUP(CONCATENATE($F913," ",$G913),AllocFactorMatrix,(Q$4+1),FALSE)*$E913</f>
        <v>-15442.484772694021</v>
      </c>
      <c r="R913" s="25">
        <f t="shared" ca="1" si="428"/>
        <v>-2857529.9269062369</v>
      </c>
      <c r="S913" s="25">
        <f ca="1">VLOOKUP(CONCATENATE($F913," ",$G913),AllocFactorMatrix,(S$4+1),FALSE)*$E913</f>
        <v>-201544.76471799918</v>
      </c>
      <c r="T913" s="25">
        <f ca="1">VLOOKUP(CONCATENATE($F913," ",$G913),AllocFactorMatrix,(T$4+1),FALSE)*$E913</f>
        <v>-1491585.7677102319</v>
      </c>
      <c r="U913" s="25">
        <f ca="1">VLOOKUP(CONCATENATE($F913," ",$G913),AllocFactorMatrix,(U$4+1),FALSE)*$E913</f>
        <v>-1485418.0940169734</v>
      </c>
      <c r="V913" s="25">
        <f ca="1">VLOOKUP(CONCATENATE($F913," ",$G913),AllocFactorMatrix,(V$4+1),FALSE)*$E913</f>
        <v>-343342.48012211022</v>
      </c>
      <c r="W913" s="25">
        <f t="shared" ca="1" si="431"/>
        <v>-3521891.1065673148</v>
      </c>
      <c r="X913" s="25">
        <f ca="1">VLOOKUP(CONCATENATE($F913," ",$G913),AllocFactorMatrix,(X$4+1),FALSE)*$E913</f>
        <v>-26956.766468802583</v>
      </c>
      <c r="Y913" s="25">
        <f ca="1">VLOOKUP(CONCATENATE($F913," ",$G913),AllocFactorMatrix,(Y$4+1),FALSE)*$E913</f>
        <v>0</v>
      </c>
      <c r="Z913" s="25">
        <f t="shared" ca="1" si="427"/>
        <v>-26956.766468802583</v>
      </c>
      <c r="AA913" s="25">
        <f ca="1">VLOOKUP(CONCATENATE($F913," ",$G913),AllocFactorMatrix,(AA$4+1),FALSE)*$E913</f>
        <v>0</v>
      </c>
      <c r="AB913" s="25">
        <f ca="1">VLOOKUP(CONCATENATE($F913," ",$G913),AllocFactorMatrix,(AB$4+1),FALSE)*$E913</f>
        <v>-126837.18364712741</v>
      </c>
      <c r="AC913" s="25">
        <f ca="1">VLOOKUP(CONCATENATE($F913," ",$G913),AllocFactorMatrix,(AC$4+1),FALSE)*$E913</f>
        <v>0</v>
      </c>
    </row>
    <row r="914" spans="3:29">
      <c r="H914" s="24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</row>
    <row r="915" spans="3:29">
      <c r="C915" s="20" t="s">
        <v>334</v>
      </c>
      <c r="H915" s="24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</row>
    <row r="916" spans="3:29" hidden="1" outlineLevel="1">
      <c r="F916" s="61" t="str">
        <f>F923</f>
        <v>PROD_DEMAND</v>
      </c>
      <c r="G916" s="20" t="str">
        <f>$G$8</f>
        <v>PRODUCTION</v>
      </c>
      <c r="H916" s="24">
        <f t="shared" ref="H916:H923" si="432">SUBTOTAL(9,I916:AC916)</f>
        <v>10000000.000000002</v>
      </c>
      <c r="I916" s="25">
        <f>VLOOKUP(CONCATENATE($F916," ",$G916),AllocFactorMatrix,(I$4+1),FALSE)*$E923</f>
        <v>4903429.1711412854</v>
      </c>
      <c r="J916" s="25">
        <f>VLOOKUP(CONCATENATE($F916," ",$G916),AllocFactorMatrix,(J$4+1),FALSE)*$E923</f>
        <v>1240376.9161813713</v>
      </c>
      <c r="K916" s="25">
        <f>VLOOKUP(CONCATENATE($F916," ",$G916),AllocFactorMatrix,(K$4+1),FALSE)*$E923</f>
        <v>14501.892799169755</v>
      </c>
      <c r="L916" s="25">
        <f>VLOOKUP(CONCATENATE($F916," ",$G916),AllocFactorMatrix,(L$4+1),FALSE)*$E923</f>
        <v>357.26148322844091</v>
      </c>
      <c r="M916" s="25">
        <f t="shared" ref="M916:M923" si="433">SUBTOTAL(9,J916:L916)</f>
        <v>1255236.0704637696</v>
      </c>
      <c r="N916" s="25">
        <f>VLOOKUP(CONCATENATE($F916," ",$G916),AllocFactorMatrix,(N$4+1),FALSE)*$E923</f>
        <v>518989.26369990711</v>
      </c>
      <c r="O916" s="25">
        <f>VLOOKUP(CONCATENATE($F916," ",$G916),AllocFactorMatrix,(O$4+1),FALSE)*$E923</f>
        <v>147805.59452234846</v>
      </c>
      <c r="P916" s="25">
        <f>VLOOKUP(CONCATENATE($F916," ",$G916),AllocFactorMatrix,(P$4+1),FALSE)*$E923</f>
        <v>11696.667730130333</v>
      </c>
      <c r="Q916" s="25">
        <f>VLOOKUP(CONCATENATE($F916," ",$G916),AllocFactorMatrix,(Q$4+1),FALSE)*$E923</f>
        <v>2468.9603205025142</v>
      </c>
      <c r="R916" s="25">
        <f>SUBTOTAL(9,N916:Q916)</f>
        <v>680960.48627288849</v>
      </c>
      <c r="S916" s="25">
        <f>VLOOKUP(CONCATENATE($F916," ",$G916),AllocFactorMatrix,(S$4+1),FALSE)*$E923</f>
        <v>31175.842582943103</v>
      </c>
      <c r="T916" s="25">
        <f>VLOOKUP(CONCATENATE($F916," ",$G916),AllocFactorMatrix,(T$4+1),FALSE)*$E923</f>
        <v>339871.37674334284</v>
      </c>
      <c r="U916" s="25">
        <f>VLOOKUP(CONCATENATE($F916," ",$G916),AllocFactorMatrix,(U$4+1),FALSE)*$E923</f>
        <v>2269877.9291133215</v>
      </c>
      <c r="V916" s="25">
        <f>VLOOKUP(CONCATENATE($F916," ",$G916),AllocFactorMatrix,(V$4+1),FALSE)*$E923</f>
        <v>356100.95637029747</v>
      </c>
      <c r="W916" s="25">
        <f>SUBTOTAL(9,S916:V916)</f>
        <v>2997026.1048099049</v>
      </c>
      <c r="X916" s="25">
        <f>VLOOKUP(CONCATENATE($F916," ",$G916),AllocFactorMatrix,(X$4+1),FALSE)*$E923</f>
        <v>140867.80051846657</v>
      </c>
      <c r="Y916" s="25">
        <f>VLOOKUP(CONCATENATE($F916," ",$G916),AllocFactorMatrix,(Y$4+1),FALSE)*$E923</f>
        <v>3400.6002036568248</v>
      </c>
      <c r="Z916" s="25">
        <f t="shared" ref="Z916:Z923" si="434">SUBTOTAL(9,X916:Y916)</f>
        <v>144268.40072212339</v>
      </c>
      <c r="AA916" s="25">
        <f>VLOOKUP(CONCATENATE($F916," ",$G916),AllocFactorMatrix,(AA$4+1),FALSE)*$E923</f>
        <v>2456.0018687935617</v>
      </c>
      <c r="AB916" s="25">
        <f>VLOOKUP(CONCATENATE($F916," ",$G916),AllocFactorMatrix,(AB$4+1),FALSE)*$E923</f>
        <v>13316.932195662608</v>
      </c>
      <c r="AC916" s="25">
        <f>VLOOKUP(CONCATENATE($F916," ",$G916),AllocFactorMatrix,(AC$4+1),FALSE)*$E923</f>
        <v>3306.832525571615</v>
      </c>
    </row>
    <row r="917" spans="3:29" hidden="1" outlineLevel="1">
      <c r="F917" s="61" t="str">
        <f>F923</f>
        <v>PROD_DEMAND</v>
      </c>
      <c r="G917" s="20" t="str">
        <f>$G$9</f>
        <v>BULKTRAN</v>
      </c>
      <c r="H917" s="24">
        <f t="shared" si="432"/>
        <v>0</v>
      </c>
      <c r="I917" s="25">
        <f>VLOOKUP(CONCATENATE($F917," ",$G917),AllocFactorMatrix,(I$4+1),FALSE)*$E923</f>
        <v>0</v>
      </c>
      <c r="J917" s="25">
        <f>VLOOKUP(CONCATENATE($F917," ",$G917),AllocFactorMatrix,(J$4+1),FALSE)*$E923</f>
        <v>0</v>
      </c>
      <c r="K917" s="25">
        <f>VLOOKUP(CONCATENATE($F917," ",$G917),AllocFactorMatrix,(K$4+1),FALSE)*$E923</f>
        <v>0</v>
      </c>
      <c r="L917" s="25">
        <f>VLOOKUP(CONCATENATE($F917," ",$G917),AllocFactorMatrix,(L$4+1),FALSE)*$E923</f>
        <v>0</v>
      </c>
      <c r="M917" s="25">
        <f t="shared" si="433"/>
        <v>0</v>
      </c>
      <c r="N917" s="25">
        <f>VLOOKUP(CONCATENATE($F917," ",$G917),AllocFactorMatrix,(N$4+1),FALSE)*$E923</f>
        <v>0</v>
      </c>
      <c r="O917" s="25">
        <f>VLOOKUP(CONCATENATE($F917," ",$G917),AllocFactorMatrix,(O$4+1),FALSE)*$E923</f>
        <v>0</v>
      </c>
      <c r="P917" s="25">
        <f>VLOOKUP(CONCATENATE($F917," ",$G917),AllocFactorMatrix,(P$4+1),FALSE)*$E923</f>
        <v>0</v>
      </c>
      <c r="Q917" s="25">
        <f>VLOOKUP(CONCATENATE($F917," ",$G917),AllocFactorMatrix,(Q$4+1),FALSE)*$E923</f>
        <v>0</v>
      </c>
      <c r="R917" s="25">
        <f t="shared" ref="R917:R923" si="435">SUBTOTAL(9,N917:Q917)</f>
        <v>0</v>
      </c>
      <c r="S917" s="25">
        <f>VLOOKUP(CONCATENATE($F917," ",$G917),AllocFactorMatrix,(S$4+1),FALSE)*$E923</f>
        <v>0</v>
      </c>
      <c r="T917" s="25">
        <f>VLOOKUP(CONCATENATE($F917," ",$G917),AllocFactorMatrix,(T$4+1),FALSE)*$E923</f>
        <v>0</v>
      </c>
      <c r="U917" s="25">
        <f>VLOOKUP(CONCATENATE($F917," ",$G917),AllocFactorMatrix,(U$4+1),FALSE)*$E923</f>
        <v>0</v>
      </c>
      <c r="V917" s="25">
        <f>VLOOKUP(CONCATENATE($F917," ",$G917),AllocFactorMatrix,(V$4+1),FALSE)*$E923</f>
        <v>0</v>
      </c>
      <c r="W917" s="25">
        <f t="shared" ref="W917:W923" si="436">SUBTOTAL(9,S917:V917)</f>
        <v>0</v>
      </c>
      <c r="X917" s="25">
        <f>VLOOKUP(CONCATENATE($F917," ",$G917),AllocFactorMatrix,(X$4+1),FALSE)*$E923</f>
        <v>0</v>
      </c>
      <c r="Y917" s="25">
        <f>VLOOKUP(CONCATENATE($F917," ",$G917),AllocFactorMatrix,(Y$4+1),FALSE)*$E923</f>
        <v>0</v>
      </c>
      <c r="Z917" s="25">
        <f t="shared" si="434"/>
        <v>0</v>
      </c>
      <c r="AA917" s="25">
        <f>VLOOKUP(CONCATENATE($F917," ",$G917),AllocFactorMatrix,(AA$4+1),FALSE)*$E923</f>
        <v>0</v>
      </c>
      <c r="AB917" s="25">
        <f>VLOOKUP(CONCATENATE($F917," ",$G917),AllocFactorMatrix,(AB$4+1),FALSE)*$E923</f>
        <v>0</v>
      </c>
      <c r="AC917" s="25">
        <f>VLOOKUP(CONCATENATE($F917," ",$G917),AllocFactorMatrix,(AC$4+1),FALSE)*$E923</f>
        <v>0</v>
      </c>
    </row>
    <row r="918" spans="3:29" hidden="1" outlineLevel="1">
      <c r="F918" s="61" t="str">
        <f>F923</f>
        <v>PROD_DEMAND</v>
      </c>
      <c r="G918" s="20" t="str">
        <f>$G$10</f>
        <v>SUBTRAN</v>
      </c>
      <c r="H918" s="24">
        <f t="shared" si="432"/>
        <v>0</v>
      </c>
      <c r="I918" s="25">
        <f>VLOOKUP(CONCATENATE($F918," ",$G918),AllocFactorMatrix,(I$4+1),FALSE)*$E923</f>
        <v>0</v>
      </c>
      <c r="J918" s="25">
        <f>VLOOKUP(CONCATENATE($F918," ",$G918),AllocFactorMatrix,(J$4+1),FALSE)*$E923</f>
        <v>0</v>
      </c>
      <c r="K918" s="25">
        <f>VLOOKUP(CONCATENATE($F918," ",$G918),AllocFactorMatrix,(K$4+1),FALSE)*$E923</f>
        <v>0</v>
      </c>
      <c r="L918" s="25">
        <f>VLOOKUP(CONCATENATE($F918," ",$G918),AllocFactorMatrix,(L$4+1),FALSE)*$E923</f>
        <v>0</v>
      </c>
      <c r="M918" s="25">
        <f t="shared" si="433"/>
        <v>0</v>
      </c>
      <c r="N918" s="25">
        <f>VLOOKUP(CONCATENATE($F918," ",$G918),AllocFactorMatrix,(N$4+1),FALSE)*$E923</f>
        <v>0</v>
      </c>
      <c r="O918" s="25">
        <f>VLOOKUP(CONCATENATE($F918," ",$G918),AllocFactorMatrix,(O$4+1),FALSE)*$E923</f>
        <v>0</v>
      </c>
      <c r="P918" s="25">
        <f>VLOOKUP(CONCATENATE($F918," ",$G918),AllocFactorMatrix,(P$4+1),FALSE)*$E923</f>
        <v>0</v>
      </c>
      <c r="Q918" s="25">
        <f>VLOOKUP(CONCATENATE($F918," ",$G918),AllocFactorMatrix,(Q$4+1),FALSE)*$E923</f>
        <v>0</v>
      </c>
      <c r="R918" s="25">
        <f t="shared" si="435"/>
        <v>0</v>
      </c>
      <c r="S918" s="25">
        <f>VLOOKUP(CONCATENATE($F918," ",$G918),AllocFactorMatrix,(S$4+1),FALSE)*$E923</f>
        <v>0</v>
      </c>
      <c r="T918" s="25">
        <f>VLOOKUP(CONCATENATE($F918," ",$G918),AllocFactorMatrix,(T$4+1),FALSE)*$E923</f>
        <v>0</v>
      </c>
      <c r="U918" s="25">
        <f>VLOOKUP(CONCATENATE($F918," ",$G918),AllocFactorMatrix,(U$4+1),FALSE)*$E923</f>
        <v>0</v>
      </c>
      <c r="V918" s="25">
        <f>VLOOKUP(CONCATENATE($F918," ",$G918),AllocFactorMatrix,(V$4+1),FALSE)*$E923</f>
        <v>0</v>
      </c>
      <c r="W918" s="25">
        <f t="shared" si="436"/>
        <v>0</v>
      </c>
      <c r="X918" s="25">
        <f>VLOOKUP(CONCATENATE($F918," ",$G918),AllocFactorMatrix,(X$4+1),FALSE)*$E923</f>
        <v>0</v>
      </c>
      <c r="Y918" s="25">
        <f>VLOOKUP(CONCATENATE($F918," ",$G918),AllocFactorMatrix,(Y$4+1),FALSE)*$E923</f>
        <v>0</v>
      </c>
      <c r="Z918" s="25">
        <f t="shared" si="434"/>
        <v>0</v>
      </c>
      <c r="AA918" s="25">
        <f>VLOOKUP(CONCATENATE($F918," ",$G918),AllocFactorMatrix,(AA$4+1),FALSE)*$E923</f>
        <v>0</v>
      </c>
      <c r="AB918" s="25">
        <f>VLOOKUP(CONCATENATE($F918," ",$G918),AllocFactorMatrix,(AB$4+1),FALSE)*$E923</f>
        <v>0</v>
      </c>
      <c r="AC918" s="25">
        <f>VLOOKUP(CONCATENATE($F918," ",$G918),AllocFactorMatrix,(AC$4+1),FALSE)*$E923</f>
        <v>0</v>
      </c>
    </row>
    <row r="919" spans="3:29" hidden="1" outlineLevel="1">
      <c r="F919" s="61" t="str">
        <f>F923</f>
        <v>PROD_DEMAND</v>
      </c>
      <c r="G919" s="20" t="str">
        <f>$G$11</f>
        <v>DISTPRI</v>
      </c>
      <c r="H919" s="24">
        <f t="shared" si="432"/>
        <v>0</v>
      </c>
      <c r="I919" s="25">
        <f>VLOOKUP(CONCATENATE($F919," ",$G919),AllocFactorMatrix,(I$4+1),FALSE)*$E923</f>
        <v>0</v>
      </c>
      <c r="J919" s="25">
        <f>VLOOKUP(CONCATENATE($F919," ",$G919),AllocFactorMatrix,(J$4+1),FALSE)*$E923</f>
        <v>0</v>
      </c>
      <c r="K919" s="25">
        <f>VLOOKUP(CONCATENATE($F919," ",$G919),AllocFactorMatrix,(K$4+1),FALSE)*$E923</f>
        <v>0</v>
      </c>
      <c r="L919" s="25">
        <f>VLOOKUP(CONCATENATE($F919," ",$G919),AllocFactorMatrix,(L$4+1),FALSE)*$E923</f>
        <v>0</v>
      </c>
      <c r="M919" s="25">
        <f t="shared" si="433"/>
        <v>0</v>
      </c>
      <c r="N919" s="25">
        <f>VLOOKUP(CONCATENATE($F919," ",$G919),AllocFactorMatrix,(N$4+1),FALSE)*$E923</f>
        <v>0</v>
      </c>
      <c r="O919" s="25">
        <f>VLOOKUP(CONCATENATE($F919," ",$G919),AllocFactorMatrix,(O$4+1),FALSE)*$E923</f>
        <v>0</v>
      </c>
      <c r="P919" s="25">
        <f>VLOOKUP(CONCATENATE($F919," ",$G919),AllocFactorMatrix,(P$4+1),FALSE)*$E923</f>
        <v>0</v>
      </c>
      <c r="Q919" s="25">
        <f>VLOOKUP(CONCATENATE($F919," ",$G919),AllocFactorMatrix,(Q$4+1),FALSE)*$E923</f>
        <v>0</v>
      </c>
      <c r="R919" s="25">
        <f t="shared" si="435"/>
        <v>0</v>
      </c>
      <c r="S919" s="25">
        <f>VLOOKUP(CONCATENATE($F919," ",$G919),AllocFactorMatrix,(S$4+1),FALSE)*$E923</f>
        <v>0</v>
      </c>
      <c r="T919" s="25">
        <f>VLOOKUP(CONCATENATE($F919," ",$G919),AllocFactorMatrix,(T$4+1),FALSE)*$E923</f>
        <v>0</v>
      </c>
      <c r="U919" s="25">
        <f>VLOOKUP(CONCATENATE($F919," ",$G919),AllocFactorMatrix,(U$4+1),FALSE)*$E923</f>
        <v>0</v>
      </c>
      <c r="V919" s="25">
        <f>VLOOKUP(CONCATENATE($F919," ",$G919),AllocFactorMatrix,(V$4+1),FALSE)*$E923</f>
        <v>0</v>
      </c>
      <c r="W919" s="25">
        <f t="shared" si="436"/>
        <v>0</v>
      </c>
      <c r="X919" s="25">
        <f>VLOOKUP(CONCATENATE($F919," ",$G919),AllocFactorMatrix,(X$4+1),FALSE)*$E923</f>
        <v>0</v>
      </c>
      <c r="Y919" s="25">
        <f>VLOOKUP(CONCATENATE($F919," ",$G919),AllocFactorMatrix,(Y$4+1),FALSE)*$E923</f>
        <v>0</v>
      </c>
      <c r="Z919" s="25">
        <f t="shared" si="434"/>
        <v>0</v>
      </c>
      <c r="AA919" s="25">
        <f>VLOOKUP(CONCATENATE($F919," ",$G919),AllocFactorMatrix,(AA$4+1),FALSE)*$E923</f>
        <v>0</v>
      </c>
      <c r="AB919" s="25">
        <f>VLOOKUP(CONCATENATE($F919," ",$G919),AllocFactorMatrix,(AB$4+1),FALSE)*$E923</f>
        <v>0</v>
      </c>
      <c r="AC919" s="25">
        <f>VLOOKUP(CONCATENATE($F919," ",$G919),AllocFactorMatrix,(AC$4+1),FALSE)*$E923</f>
        <v>0</v>
      </c>
    </row>
    <row r="920" spans="3:29" hidden="1" outlineLevel="1">
      <c r="F920" s="61" t="str">
        <f>F923</f>
        <v>PROD_DEMAND</v>
      </c>
      <c r="G920" s="20" t="str">
        <f>$G$12</f>
        <v>DISTSEC</v>
      </c>
      <c r="H920" s="24">
        <f t="shared" si="432"/>
        <v>0</v>
      </c>
      <c r="I920" s="25">
        <f>VLOOKUP(CONCATENATE($F920," ",$G920),AllocFactorMatrix,(I$4+1),FALSE)*$E923</f>
        <v>0</v>
      </c>
      <c r="J920" s="25">
        <f>VLOOKUP(CONCATENATE($F920," ",$G920),AllocFactorMatrix,(J$4+1),FALSE)*$E923</f>
        <v>0</v>
      </c>
      <c r="K920" s="25">
        <f>VLOOKUP(CONCATENATE($F920," ",$G920),AllocFactorMatrix,(K$4+1),FALSE)*$E923</f>
        <v>0</v>
      </c>
      <c r="L920" s="25">
        <f>VLOOKUP(CONCATENATE($F920," ",$G920),AllocFactorMatrix,(L$4+1),FALSE)*$E923</f>
        <v>0</v>
      </c>
      <c r="M920" s="25">
        <f t="shared" si="433"/>
        <v>0</v>
      </c>
      <c r="N920" s="25">
        <f>VLOOKUP(CONCATENATE($F920," ",$G920),AllocFactorMatrix,(N$4+1),FALSE)*$E923</f>
        <v>0</v>
      </c>
      <c r="O920" s="25">
        <f>VLOOKUP(CONCATENATE($F920," ",$G920),AllocFactorMatrix,(O$4+1),FALSE)*$E923</f>
        <v>0</v>
      </c>
      <c r="P920" s="25">
        <f>VLOOKUP(CONCATENATE($F920," ",$G920),AllocFactorMatrix,(P$4+1),FALSE)*$E923</f>
        <v>0</v>
      </c>
      <c r="Q920" s="25">
        <f>VLOOKUP(CONCATENATE($F920," ",$G920),AllocFactorMatrix,(Q$4+1),FALSE)*$E923</f>
        <v>0</v>
      </c>
      <c r="R920" s="25">
        <f t="shared" si="435"/>
        <v>0</v>
      </c>
      <c r="S920" s="25">
        <f>VLOOKUP(CONCATENATE($F920," ",$G920),AllocFactorMatrix,(S$4+1),FALSE)*$E923</f>
        <v>0</v>
      </c>
      <c r="T920" s="25">
        <f>VLOOKUP(CONCATENATE($F920," ",$G920),AllocFactorMatrix,(T$4+1),FALSE)*$E923</f>
        <v>0</v>
      </c>
      <c r="U920" s="25">
        <f>VLOOKUP(CONCATENATE($F920," ",$G920),AllocFactorMatrix,(U$4+1),FALSE)*$E923</f>
        <v>0</v>
      </c>
      <c r="V920" s="25">
        <f>VLOOKUP(CONCATENATE($F920," ",$G920),AllocFactorMatrix,(V$4+1),FALSE)*$E923</f>
        <v>0</v>
      </c>
      <c r="W920" s="25">
        <f t="shared" si="436"/>
        <v>0</v>
      </c>
      <c r="X920" s="25">
        <f>VLOOKUP(CONCATENATE($F920," ",$G920),AllocFactorMatrix,(X$4+1),FALSE)*$E923</f>
        <v>0</v>
      </c>
      <c r="Y920" s="25">
        <f>VLOOKUP(CONCATENATE($F920," ",$G920),AllocFactorMatrix,(Y$4+1),FALSE)*$E923</f>
        <v>0</v>
      </c>
      <c r="Z920" s="25">
        <f t="shared" si="434"/>
        <v>0</v>
      </c>
      <c r="AA920" s="25">
        <f>VLOOKUP(CONCATENATE($F920," ",$G920),AllocFactorMatrix,(AA$4+1),FALSE)*$E923</f>
        <v>0</v>
      </c>
      <c r="AB920" s="25">
        <f>VLOOKUP(CONCATENATE($F920," ",$G920),AllocFactorMatrix,(AB$4+1),FALSE)*$E923</f>
        <v>0</v>
      </c>
      <c r="AC920" s="25">
        <f>VLOOKUP(CONCATENATE($F920," ",$G920),AllocFactorMatrix,(AC$4+1),FALSE)*$E923</f>
        <v>0</v>
      </c>
    </row>
    <row r="921" spans="3:29" hidden="1" outlineLevel="1">
      <c r="F921" s="61" t="str">
        <f>F923</f>
        <v>PROD_DEMAND</v>
      </c>
      <c r="G921" s="20" t="str">
        <f>$G$13</f>
        <v>ENERGY</v>
      </c>
      <c r="H921" s="24">
        <f t="shared" si="432"/>
        <v>0</v>
      </c>
      <c r="I921" s="25">
        <f>VLOOKUP(CONCATENATE($F921," ",$G921),AllocFactorMatrix,(I$4+1),FALSE)*$E923</f>
        <v>0</v>
      </c>
      <c r="J921" s="25">
        <f>VLOOKUP(CONCATENATE($F921," ",$G921),AllocFactorMatrix,(J$4+1),FALSE)*$E923</f>
        <v>0</v>
      </c>
      <c r="K921" s="25">
        <f>VLOOKUP(CONCATENATE($F921," ",$G921),AllocFactorMatrix,(K$4+1),FALSE)*$E923</f>
        <v>0</v>
      </c>
      <c r="L921" s="25">
        <f>VLOOKUP(CONCATENATE($F921," ",$G921),AllocFactorMatrix,(L$4+1),FALSE)*$E923</f>
        <v>0</v>
      </c>
      <c r="M921" s="25">
        <f t="shared" si="433"/>
        <v>0</v>
      </c>
      <c r="N921" s="25">
        <f>VLOOKUP(CONCATENATE($F921," ",$G921),AllocFactorMatrix,(N$4+1),FALSE)*$E923</f>
        <v>0</v>
      </c>
      <c r="O921" s="25">
        <f>VLOOKUP(CONCATENATE($F921," ",$G921),AllocFactorMatrix,(O$4+1),FALSE)*$E923</f>
        <v>0</v>
      </c>
      <c r="P921" s="25">
        <f>VLOOKUP(CONCATENATE($F921," ",$G921),AllocFactorMatrix,(P$4+1),FALSE)*$E923</f>
        <v>0</v>
      </c>
      <c r="Q921" s="25">
        <f>VLOOKUP(CONCATENATE($F921," ",$G921),AllocFactorMatrix,(Q$4+1),FALSE)*$E923</f>
        <v>0</v>
      </c>
      <c r="R921" s="25">
        <f t="shared" si="435"/>
        <v>0</v>
      </c>
      <c r="S921" s="25">
        <f>VLOOKUP(CONCATENATE($F921," ",$G921),AllocFactorMatrix,(S$4+1),FALSE)*$E923</f>
        <v>0</v>
      </c>
      <c r="T921" s="25">
        <f>VLOOKUP(CONCATENATE($F921," ",$G921),AllocFactorMatrix,(T$4+1),FALSE)*$E923</f>
        <v>0</v>
      </c>
      <c r="U921" s="25">
        <f>VLOOKUP(CONCATENATE($F921," ",$G921),AllocFactorMatrix,(U$4+1),FALSE)*$E923</f>
        <v>0</v>
      </c>
      <c r="V921" s="25">
        <f>VLOOKUP(CONCATENATE($F921," ",$G921),AllocFactorMatrix,(V$4+1),FALSE)*$E923</f>
        <v>0</v>
      </c>
      <c r="W921" s="25">
        <f t="shared" si="436"/>
        <v>0</v>
      </c>
      <c r="X921" s="25">
        <f>VLOOKUP(CONCATENATE($F921," ",$G921),AllocFactorMatrix,(X$4+1),FALSE)*$E923</f>
        <v>0</v>
      </c>
      <c r="Y921" s="25">
        <f>VLOOKUP(CONCATENATE($F921," ",$G921),AllocFactorMatrix,(Y$4+1),FALSE)*$E923</f>
        <v>0</v>
      </c>
      <c r="Z921" s="25">
        <f t="shared" si="434"/>
        <v>0</v>
      </c>
      <c r="AA921" s="25">
        <f>VLOOKUP(CONCATENATE($F921," ",$G921),AllocFactorMatrix,(AA$4+1),FALSE)*$E923</f>
        <v>0</v>
      </c>
      <c r="AB921" s="25">
        <f>VLOOKUP(CONCATENATE($F921," ",$G921),AllocFactorMatrix,(AB$4+1),FALSE)*$E923</f>
        <v>0</v>
      </c>
      <c r="AC921" s="25">
        <f>VLOOKUP(CONCATENATE($F921," ",$G921),AllocFactorMatrix,(AC$4+1),FALSE)*$E923</f>
        <v>0</v>
      </c>
    </row>
    <row r="922" spans="3:29" hidden="1" outlineLevel="1">
      <c r="F922" s="61" t="str">
        <f>F923</f>
        <v>PROD_DEMAND</v>
      </c>
      <c r="G922" s="20" t="str">
        <f>$G$14</f>
        <v>CUSTOMER</v>
      </c>
      <c r="H922" s="24">
        <f t="shared" si="432"/>
        <v>0</v>
      </c>
      <c r="I922" s="25">
        <f>VLOOKUP(CONCATENATE($F922," ",$G922),AllocFactorMatrix,(I$4+1),FALSE)*$E923</f>
        <v>0</v>
      </c>
      <c r="J922" s="25">
        <f>VLOOKUP(CONCATENATE($F922," ",$G922),AllocFactorMatrix,(J$4+1),FALSE)*$E923</f>
        <v>0</v>
      </c>
      <c r="K922" s="25">
        <f>VLOOKUP(CONCATENATE($F922," ",$G922),AllocFactorMatrix,(K$4+1),FALSE)*$E923</f>
        <v>0</v>
      </c>
      <c r="L922" s="25">
        <f>VLOOKUP(CONCATENATE($F922," ",$G922),AllocFactorMatrix,(L$4+1),FALSE)*$E923</f>
        <v>0</v>
      </c>
      <c r="M922" s="25">
        <f t="shared" si="433"/>
        <v>0</v>
      </c>
      <c r="N922" s="25">
        <f>VLOOKUP(CONCATENATE($F922," ",$G922),AllocFactorMatrix,(N$4+1),FALSE)*$E923</f>
        <v>0</v>
      </c>
      <c r="O922" s="25">
        <f>VLOOKUP(CONCATENATE($F922," ",$G922),AllocFactorMatrix,(O$4+1),FALSE)*$E923</f>
        <v>0</v>
      </c>
      <c r="P922" s="25">
        <f>VLOOKUP(CONCATENATE($F922," ",$G922),AllocFactorMatrix,(P$4+1),FALSE)*$E923</f>
        <v>0</v>
      </c>
      <c r="Q922" s="25">
        <f>VLOOKUP(CONCATENATE($F922," ",$G922),AllocFactorMatrix,(Q$4+1),FALSE)*$E923</f>
        <v>0</v>
      </c>
      <c r="R922" s="25">
        <f t="shared" si="435"/>
        <v>0</v>
      </c>
      <c r="S922" s="25">
        <f>VLOOKUP(CONCATENATE($F922," ",$G922),AllocFactorMatrix,(S$4+1),FALSE)*$E923</f>
        <v>0</v>
      </c>
      <c r="T922" s="25">
        <f>VLOOKUP(CONCATENATE($F922," ",$G922),AllocFactorMatrix,(T$4+1),FALSE)*$E923</f>
        <v>0</v>
      </c>
      <c r="U922" s="25">
        <f>VLOOKUP(CONCATENATE($F922," ",$G922),AllocFactorMatrix,(U$4+1),FALSE)*$E923</f>
        <v>0</v>
      </c>
      <c r="V922" s="25">
        <f>VLOOKUP(CONCATENATE($F922," ",$G922),AllocFactorMatrix,(V$4+1),FALSE)*$E923</f>
        <v>0</v>
      </c>
      <c r="W922" s="25">
        <f t="shared" si="436"/>
        <v>0</v>
      </c>
      <c r="X922" s="25">
        <f>VLOOKUP(CONCATENATE($F922," ",$G922),AllocFactorMatrix,(X$4+1),FALSE)*$E923</f>
        <v>0</v>
      </c>
      <c r="Y922" s="25">
        <f>VLOOKUP(CONCATENATE($F922," ",$G922),AllocFactorMatrix,(Y$4+1),FALSE)*$E923</f>
        <v>0</v>
      </c>
      <c r="Z922" s="25">
        <f t="shared" si="434"/>
        <v>0</v>
      </c>
      <c r="AA922" s="25">
        <f>VLOOKUP(CONCATENATE($F922," ",$G922),AllocFactorMatrix,(AA$4+1),FALSE)*$E923</f>
        <v>0</v>
      </c>
      <c r="AB922" s="25">
        <f>VLOOKUP(CONCATENATE($F922," ",$G922),AllocFactorMatrix,(AB$4+1),FALSE)*$E923</f>
        <v>0</v>
      </c>
      <c r="AC922" s="25">
        <f>VLOOKUP(CONCATENATE($F922," ",$G922),AllocFactorMatrix,(AC$4+1),FALSE)*$E923</f>
        <v>0</v>
      </c>
    </row>
    <row r="923" spans="3:29" collapsed="1">
      <c r="D923" s="58" t="s">
        <v>1226</v>
      </c>
      <c r="E923" s="22">
        <f>'Sch 5'!AY247</f>
        <v>10000000</v>
      </c>
      <c r="F923" s="61" t="s">
        <v>29</v>
      </c>
      <c r="G923" s="20" t="str">
        <f>$G$15</f>
        <v>TOTAL</v>
      </c>
      <c r="H923" s="24">
        <f t="shared" si="432"/>
        <v>10000000.000000002</v>
      </c>
      <c r="I923" s="25">
        <f>VLOOKUP(CONCATENATE($F923," ",$G923),AllocFactorMatrix,(I$4+1),FALSE)*$E923</f>
        <v>4903429.1711412854</v>
      </c>
      <c r="J923" s="25">
        <f>VLOOKUP(CONCATENATE($F923," ",$G923),AllocFactorMatrix,(J$4+1),FALSE)*$E923</f>
        <v>1240376.9161813713</v>
      </c>
      <c r="K923" s="25">
        <f>VLOOKUP(CONCATENATE($F923," ",$G923),AllocFactorMatrix,(K$4+1),FALSE)*$E923</f>
        <v>14501.892799169755</v>
      </c>
      <c r="L923" s="25">
        <f>VLOOKUP(CONCATENATE($F923," ",$G923),AllocFactorMatrix,(L$4+1),FALSE)*$E923</f>
        <v>357.26148322844091</v>
      </c>
      <c r="M923" s="25">
        <f t="shared" si="433"/>
        <v>1255236.0704637696</v>
      </c>
      <c r="N923" s="25">
        <f>VLOOKUP(CONCATENATE($F923," ",$G923),AllocFactorMatrix,(N$4+1),FALSE)*$E923</f>
        <v>518989.26369990711</v>
      </c>
      <c r="O923" s="25">
        <f>VLOOKUP(CONCATENATE($F923," ",$G923),AllocFactorMatrix,(O$4+1),FALSE)*$E923</f>
        <v>147805.59452234846</v>
      </c>
      <c r="P923" s="25">
        <f>VLOOKUP(CONCATENATE($F923," ",$G923),AllocFactorMatrix,(P$4+1),FALSE)*$E923</f>
        <v>11696.667730130333</v>
      </c>
      <c r="Q923" s="25">
        <f>VLOOKUP(CONCATENATE($F923," ",$G923),AllocFactorMatrix,(Q$4+1),FALSE)*$E923</f>
        <v>2468.9603205025142</v>
      </c>
      <c r="R923" s="25">
        <f t="shared" si="435"/>
        <v>680960.48627288849</v>
      </c>
      <c r="S923" s="25">
        <f>VLOOKUP(CONCATENATE($F923," ",$G923),AllocFactorMatrix,(S$4+1),FALSE)*$E923</f>
        <v>31175.842582943103</v>
      </c>
      <c r="T923" s="25">
        <f>VLOOKUP(CONCATENATE($F923," ",$G923),AllocFactorMatrix,(T$4+1),FALSE)*$E923</f>
        <v>339871.37674334284</v>
      </c>
      <c r="U923" s="25">
        <f>VLOOKUP(CONCATENATE($F923," ",$G923),AllocFactorMatrix,(U$4+1),FALSE)*$E923</f>
        <v>2269877.9291133215</v>
      </c>
      <c r="V923" s="25">
        <f>VLOOKUP(CONCATENATE($F923," ",$G923),AllocFactorMatrix,(V$4+1),FALSE)*$E923</f>
        <v>356100.95637029747</v>
      </c>
      <c r="W923" s="25">
        <f t="shared" si="436"/>
        <v>2997026.1048099049</v>
      </c>
      <c r="X923" s="25">
        <f>VLOOKUP(CONCATENATE($F923," ",$G923),AllocFactorMatrix,(X$4+1),FALSE)*$E923</f>
        <v>140867.80051846657</v>
      </c>
      <c r="Y923" s="25">
        <f>VLOOKUP(CONCATENATE($F923," ",$G923),AllocFactorMatrix,(Y$4+1),FALSE)*$E923</f>
        <v>3400.6002036568248</v>
      </c>
      <c r="Z923" s="25">
        <f t="shared" si="434"/>
        <v>144268.40072212339</v>
      </c>
      <c r="AA923" s="25">
        <f>VLOOKUP(CONCATENATE($F923," ",$G923),AllocFactorMatrix,(AA$4+1),FALSE)*$E923</f>
        <v>2456.0018687935617</v>
      </c>
      <c r="AB923" s="25">
        <f>VLOOKUP(CONCATENATE($F923," ",$G923),AllocFactorMatrix,(AB$4+1),FALSE)*$E923</f>
        <v>13316.932195662608</v>
      </c>
      <c r="AC923" s="25">
        <f>VLOOKUP(CONCATENATE($F923," ",$G923),AllocFactorMatrix,(AC$4+1),FALSE)*$E923</f>
        <v>3306.832525571615</v>
      </c>
    </row>
    <row r="924" spans="3:29" hidden="1" outlineLevel="1">
      <c r="F924" s="61" t="str">
        <f>F931</f>
        <v>PROD_DEMAND</v>
      </c>
      <c r="G924" s="20" t="str">
        <f>$G$8</f>
        <v>PRODUCTION</v>
      </c>
      <c r="H924" s="24">
        <f t="shared" ref="H924:H947" si="437">SUBTOTAL(9,I924:AC924)</f>
        <v>44877671.999999993</v>
      </c>
      <c r="I924" s="25">
        <f>VLOOKUP(CONCATENATE($F924," ",$G924),AllocFactorMatrix,(I$4+1),FALSE)*$E931</f>
        <v>22005448.601771049</v>
      </c>
      <c r="J924" s="25">
        <f>VLOOKUP(CONCATENATE($F924," ",$G924),AllocFactorMatrix,(J$4+1),FALSE)*$E931</f>
        <v>5566522.8400759073</v>
      </c>
      <c r="K924" s="25">
        <f>VLOOKUP(CONCATENATE($F924," ",$G924),AllocFactorMatrix,(K$4+1),FALSE)*$E931</f>
        <v>65081.118842030206</v>
      </c>
      <c r="L924" s="25">
        <f>VLOOKUP(CONCATENATE($F924," ",$G924),AllocFactorMatrix,(L$4+1),FALSE)*$E931</f>
        <v>1603.3063662559471</v>
      </c>
      <c r="M924" s="25">
        <f t="shared" ref="M924:M939" si="438">SUBTOTAL(9,J924:L924)</f>
        <v>5633207.2652841927</v>
      </c>
      <c r="N924" s="25">
        <f>VLOOKUP(CONCATENATE($F924," ",$G924),AllocFactorMatrix,(N$4+1),FALSE)*$E931</f>
        <v>2329102.9947845936</v>
      </c>
      <c r="O924" s="25">
        <f>VLOOKUP(CONCATENATE($F924," ",$G924),AllocFactorMatrix,(O$4+1),FALSE)*$E931</f>
        <v>663317.09907389514</v>
      </c>
      <c r="P924" s="25">
        <f>VLOOKUP(CONCATENATE($F924," ",$G924),AllocFactorMatrix,(P$4+1),FALSE)*$E931</f>
        <v>52491.921788577361</v>
      </c>
      <c r="Q924" s="25">
        <f>VLOOKUP(CONCATENATE($F924," ",$G924),AllocFactorMatrix,(Q$4+1),FALSE)*$E931</f>
        <v>11080.11914445267</v>
      </c>
      <c r="R924" s="25">
        <f>SUBTOTAL(9,N924:Q924)</f>
        <v>3055992.134791519</v>
      </c>
      <c r="S924" s="25">
        <f>VLOOKUP(CONCATENATE($F924," ",$G924),AllocFactorMatrix,(S$4+1),FALSE)*$E931</f>
        <v>139909.92377609535</v>
      </c>
      <c r="T924" s="25">
        <f>VLOOKUP(CONCATENATE($F924," ",$G924),AllocFactorMatrix,(T$4+1),FALSE)*$E931</f>
        <v>1525263.6167676167</v>
      </c>
      <c r="U924" s="25">
        <f>VLOOKUP(CONCATENATE($F924," ",$G924),AllocFactorMatrix,(U$4+1),FALSE)*$E931</f>
        <v>10186683.718278689</v>
      </c>
      <c r="V924" s="25">
        <f>VLOOKUP(CONCATENATE($F924," ",$G924),AllocFactorMatrix,(V$4+1),FALSE)*$E931</f>
        <v>1598098.1918872523</v>
      </c>
      <c r="W924" s="25">
        <f>SUBTOTAL(9,S924:V924)</f>
        <v>13449955.450709654</v>
      </c>
      <c r="X924" s="25">
        <f>VLOOKUP(CONCATENATE($F924," ",$G924),AllocFactorMatrix,(X$4+1),FALSE)*$E931</f>
        <v>632181.89470291731</v>
      </c>
      <c r="Y924" s="25">
        <f>VLOOKUP(CONCATENATE($F924," ",$G924),AllocFactorMatrix,(Y$4+1),FALSE)*$E931</f>
        <v>15261.10205428442</v>
      </c>
      <c r="Z924" s="25">
        <f t="shared" ref="Z924:Z938" si="439">SUBTOTAL(9,X924:Y924)</f>
        <v>647442.99675720173</v>
      </c>
      <c r="AA924" s="25">
        <f>VLOOKUP(CONCATENATE($F924," ",$G924),AllocFactorMatrix,(AA$4+1),FALSE)*$E931</f>
        <v>11021.96462991045</v>
      </c>
      <c r="AB924" s="25">
        <f>VLOOKUP(CONCATENATE($F924," ",$G924),AllocFactorMatrix,(AB$4+1),FALSE)*$E931</f>
        <v>59763.291512318639</v>
      </c>
      <c r="AC924" s="25">
        <f>VLOOKUP(CONCATENATE($F924," ",$G924),AllocFactorMatrix,(AC$4+1),FALSE)*$E931</f>
        <v>14840.294544153456</v>
      </c>
    </row>
    <row r="925" spans="3:29" hidden="1" outlineLevel="1">
      <c r="F925" s="61" t="str">
        <f>F931</f>
        <v>PROD_DEMAND</v>
      </c>
      <c r="G925" s="20" t="str">
        <f>$G$9</f>
        <v>BULKTRAN</v>
      </c>
      <c r="H925" s="24">
        <f t="shared" si="437"/>
        <v>0</v>
      </c>
      <c r="I925" s="25">
        <f>VLOOKUP(CONCATENATE($F925," ",$G925),AllocFactorMatrix,(I$4+1),FALSE)*$E931</f>
        <v>0</v>
      </c>
      <c r="J925" s="25">
        <f>VLOOKUP(CONCATENATE($F925," ",$G925),AllocFactorMatrix,(J$4+1),FALSE)*$E931</f>
        <v>0</v>
      </c>
      <c r="K925" s="25">
        <f>VLOOKUP(CONCATENATE($F925," ",$G925),AllocFactorMatrix,(K$4+1),FALSE)*$E931</f>
        <v>0</v>
      </c>
      <c r="L925" s="25">
        <f>VLOOKUP(CONCATENATE($F925," ",$G925),AllocFactorMatrix,(L$4+1),FALSE)*$E931</f>
        <v>0</v>
      </c>
      <c r="M925" s="25">
        <f t="shared" si="438"/>
        <v>0</v>
      </c>
      <c r="N925" s="25">
        <f>VLOOKUP(CONCATENATE($F925," ",$G925),AllocFactorMatrix,(N$4+1),FALSE)*$E931</f>
        <v>0</v>
      </c>
      <c r="O925" s="25">
        <f>VLOOKUP(CONCATENATE($F925," ",$G925),AllocFactorMatrix,(O$4+1),FALSE)*$E931</f>
        <v>0</v>
      </c>
      <c r="P925" s="25">
        <f>VLOOKUP(CONCATENATE($F925," ",$G925),AllocFactorMatrix,(P$4+1),FALSE)*$E931</f>
        <v>0</v>
      </c>
      <c r="Q925" s="25">
        <f>VLOOKUP(CONCATENATE($F925," ",$G925),AllocFactorMatrix,(Q$4+1),FALSE)*$E931</f>
        <v>0</v>
      </c>
      <c r="R925" s="25">
        <f t="shared" ref="R925:R931" si="440">SUBTOTAL(9,N925:Q925)</f>
        <v>0</v>
      </c>
      <c r="S925" s="25">
        <f>VLOOKUP(CONCATENATE($F925," ",$G925),AllocFactorMatrix,(S$4+1),FALSE)*$E931</f>
        <v>0</v>
      </c>
      <c r="T925" s="25">
        <f>VLOOKUP(CONCATENATE($F925," ",$G925),AllocFactorMatrix,(T$4+1),FALSE)*$E931</f>
        <v>0</v>
      </c>
      <c r="U925" s="25">
        <f>VLOOKUP(CONCATENATE($F925," ",$G925),AllocFactorMatrix,(U$4+1),FALSE)*$E931</f>
        <v>0</v>
      </c>
      <c r="V925" s="25">
        <f>VLOOKUP(CONCATENATE($F925," ",$G925),AllocFactorMatrix,(V$4+1),FALSE)*$E931</f>
        <v>0</v>
      </c>
      <c r="W925" s="25">
        <f t="shared" ref="W925:W931" si="441">SUBTOTAL(9,S925:V925)</f>
        <v>0</v>
      </c>
      <c r="X925" s="25">
        <f>VLOOKUP(CONCATENATE($F925," ",$G925),AllocFactorMatrix,(X$4+1),FALSE)*$E931</f>
        <v>0</v>
      </c>
      <c r="Y925" s="25">
        <f>VLOOKUP(CONCATENATE($F925," ",$G925),AllocFactorMatrix,(Y$4+1),FALSE)*$E931</f>
        <v>0</v>
      </c>
      <c r="Z925" s="25">
        <f t="shared" si="439"/>
        <v>0</v>
      </c>
      <c r="AA925" s="25">
        <f>VLOOKUP(CONCATENATE($F925," ",$G925),AllocFactorMatrix,(AA$4+1),FALSE)*$E931</f>
        <v>0</v>
      </c>
      <c r="AB925" s="25">
        <f>VLOOKUP(CONCATENATE($F925," ",$G925),AllocFactorMatrix,(AB$4+1),FALSE)*$E931</f>
        <v>0</v>
      </c>
      <c r="AC925" s="25">
        <f>VLOOKUP(CONCATENATE($F925," ",$G925),AllocFactorMatrix,(AC$4+1),FALSE)*$E931</f>
        <v>0</v>
      </c>
    </row>
    <row r="926" spans="3:29" hidden="1" outlineLevel="1">
      <c r="F926" s="61" t="str">
        <f>F931</f>
        <v>PROD_DEMAND</v>
      </c>
      <c r="G926" s="20" t="str">
        <f>$G$10</f>
        <v>SUBTRAN</v>
      </c>
      <c r="H926" s="24">
        <f t="shared" si="437"/>
        <v>0</v>
      </c>
      <c r="I926" s="25">
        <f>VLOOKUP(CONCATENATE($F926," ",$G926),AllocFactorMatrix,(I$4+1),FALSE)*$E931</f>
        <v>0</v>
      </c>
      <c r="J926" s="25">
        <f>VLOOKUP(CONCATENATE($F926," ",$G926),AllocFactorMatrix,(J$4+1),FALSE)*$E931</f>
        <v>0</v>
      </c>
      <c r="K926" s="25">
        <f>VLOOKUP(CONCATENATE($F926," ",$G926),AllocFactorMatrix,(K$4+1),FALSE)*$E931</f>
        <v>0</v>
      </c>
      <c r="L926" s="25">
        <f>VLOOKUP(CONCATENATE($F926," ",$G926),AllocFactorMatrix,(L$4+1),FALSE)*$E931</f>
        <v>0</v>
      </c>
      <c r="M926" s="25">
        <f t="shared" si="438"/>
        <v>0</v>
      </c>
      <c r="N926" s="25">
        <f>VLOOKUP(CONCATENATE($F926," ",$G926),AllocFactorMatrix,(N$4+1),FALSE)*$E931</f>
        <v>0</v>
      </c>
      <c r="O926" s="25">
        <f>VLOOKUP(CONCATENATE($F926," ",$G926),AllocFactorMatrix,(O$4+1),FALSE)*$E931</f>
        <v>0</v>
      </c>
      <c r="P926" s="25">
        <f>VLOOKUP(CONCATENATE($F926," ",$G926),AllocFactorMatrix,(P$4+1),FALSE)*$E931</f>
        <v>0</v>
      </c>
      <c r="Q926" s="25">
        <f>VLOOKUP(CONCATENATE($F926," ",$G926),AllocFactorMatrix,(Q$4+1),FALSE)*$E931</f>
        <v>0</v>
      </c>
      <c r="R926" s="25">
        <f t="shared" si="440"/>
        <v>0</v>
      </c>
      <c r="S926" s="25">
        <f>VLOOKUP(CONCATENATE($F926," ",$G926),AllocFactorMatrix,(S$4+1),FALSE)*$E931</f>
        <v>0</v>
      </c>
      <c r="T926" s="25">
        <f>VLOOKUP(CONCATENATE($F926," ",$G926),AllocFactorMatrix,(T$4+1),FALSE)*$E931</f>
        <v>0</v>
      </c>
      <c r="U926" s="25">
        <f>VLOOKUP(CONCATENATE($F926," ",$G926),AllocFactorMatrix,(U$4+1),FALSE)*$E931</f>
        <v>0</v>
      </c>
      <c r="V926" s="25">
        <f>VLOOKUP(CONCATENATE($F926," ",$G926),AllocFactorMatrix,(V$4+1),FALSE)*$E931</f>
        <v>0</v>
      </c>
      <c r="W926" s="25">
        <f t="shared" si="441"/>
        <v>0</v>
      </c>
      <c r="X926" s="25">
        <f>VLOOKUP(CONCATENATE($F926," ",$G926),AllocFactorMatrix,(X$4+1),FALSE)*$E931</f>
        <v>0</v>
      </c>
      <c r="Y926" s="25">
        <f>VLOOKUP(CONCATENATE($F926," ",$G926),AllocFactorMatrix,(Y$4+1),FALSE)*$E931</f>
        <v>0</v>
      </c>
      <c r="Z926" s="25">
        <f t="shared" si="439"/>
        <v>0</v>
      </c>
      <c r="AA926" s="25">
        <f>VLOOKUP(CONCATENATE($F926," ",$G926),AllocFactorMatrix,(AA$4+1),FALSE)*$E931</f>
        <v>0</v>
      </c>
      <c r="AB926" s="25">
        <f>VLOOKUP(CONCATENATE($F926," ",$G926),AllocFactorMatrix,(AB$4+1),FALSE)*$E931</f>
        <v>0</v>
      </c>
      <c r="AC926" s="25">
        <f>VLOOKUP(CONCATENATE($F926," ",$G926),AllocFactorMatrix,(AC$4+1),FALSE)*$E931</f>
        <v>0</v>
      </c>
    </row>
    <row r="927" spans="3:29" hidden="1" outlineLevel="1">
      <c r="F927" s="61" t="str">
        <f>F931</f>
        <v>PROD_DEMAND</v>
      </c>
      <c r="G927" s="20" t="str">
        <f>$G$11</f>
        <v>DISTPRI</v>
      </c>
      <c r="H927" s="24">
        <f t="shared" si="437"/>
        <v>0</v>
      </c>
      <c r="I927" s="25">
        <f>VLOOKUP(CONCATENATE($F927," ",$G927),AllocFactorMatrix,(I$4+1),FALSE)*$E931</f>
        <v>0</v>
      </c>
      <c r="J927" s="25">
        <f>VLOOKUP(CONCATENATE($F927," ",$G927),AllocFactorMatrix,(J$4+1),FALSE)*$E931</f>
        <v>0</v>
      </c>
      <c r="K927" s="25">
        <f>VLOOKUP(CONCATENATE($F927," ",$G927),AllocFactorMatrix,(K$4+1),FALSE)*$E931</f>
        <v>0</v>
      </c>
      <c r="L927" s="25">
        <f>VLOOKUP(CONCATENATE($F927," ",$G927),AllocFactorMatrix,(L$4+1),FALSE)*$E931</f>
        <v>0</v>
      </c>
      <c r="M927" s="25">
        <f t="shared" si="438"/>
        <v>0</v>
      </c>
      <c r="N927" s="25">
        <f>VLOOKUP(CONCATENATE($F927," ",$G927),AllocFactorMatrix,(N$4+1),FALSE)*$E931</f>
        <v>0</v>
      </c>
      <c r="O927" s="25">
        <f>VLOOKUP(CONCATENATE($F927," ",$G927),AllocFactorMatrix,(O$4+1),FALSE)*$E931</f>
        <v>0</v>
      </c>
      <c r="P927" s="25">
        <f>VLOOKUP(CONCATENATE($F927," ",$G927),AllocFactorMatrix,(P$4+1),FALSE)*$E931</f>
        <v>0</v>
      </c>
      <c r="Q927" s="25">
        <f>VLOOKUP(CONCATENATE($F927," ",$G927),AllocFactorMatrix,(Q$4+1),FALSE)*$E931</f>
        <v>0</v>
      </c>
      <c r="R927" s="25">
        <f t="shared" si="440"/>
        <v>0</v>
      </c>
      <c r="S927" s="25">
        <f>VLOOKUP(CONCATENATE($F927," ",$G927),AllocFactorMatrix,(S$4+1),FALSE)*$E931</f>
        <v>0</v>
      </c>
      <c r="T927" s="25">
        <f>VLOOKUP(CONCATENATE($F927," ",$G927),AllocFactorMatrix,(T$4+1),FALSE)*$E931</f>
        <v>0</v>
      </c>
      <c r="U927" s="25">
        <f>VLOOKUP(CONCATENATE($F927," ",$G927),AllocFactorMatrix,(U$4+1),FALSE)*$E931</f>
        <v>0</v>
      </c>
      <c r="V927" s="25">
        <f>VLOOKUP(CONCATENATE($F927," ",$G927),AllocFactorMatrix,(V$4+1),FALSE)*$E931</f>
        <v>0</v>
      </c>
      <c r="W927" s="25">
        <f t="shared" si="441"/>
        <v>0</v>
      </c>
      <c r="X927" s="25">
        <f>VLOOKUP(CONCATENATE($F927," ",$G927),AllocFactorMatrix,(X$4+1),FALSE)*$E931</f>
        <v>0</v>
      </c>
      <c r="Y927" s="25">
        <f>VLOOKUP(CONCATENATE($F927," ",$G927),AllocFactorMatrix,(Y$4+1),FALSE)*$E931</f>
        <v>0</v>
      </c>
      <c r="Z927" s="25">
        <f t="shared" si="439"/>
        <v>0</v>
      </c>
      <c r="AA927" s="25">
        <f>VLOOKUP(CONCATENATE($F927," ",$G927),AllocFactorMatrix,(AA$4+1),FALSE)*$E931</f>
        <v>0</v>
      </c>
      <c r="AB927" s="25">
        <f>VLOOKUP(CONCATENATE($F927," ",$G927),AllocFactorMatrix,(AB$4+1),FALSE)*$E931</f>
        <v>0</v>
      </c>
      <c r="AC927" s="25">
        <f>VLOOKUP(CONCATENATE($F927," ",$G927),AllocFactorMatrix,(AC$4+1),FALSE)*$E931</f>
        <v>0</v>
      </c>
    </row>
    <row r="928" spans="3:29" hidden="1" outlineLevel="1">
      <c r="F928" s="61" t="str">
        <f>F931</f>
        <v>PROD_DEMAND</v>
      </c>
      <c r="G928" s="20" t="str">
        <f>$G$12</f>
        <v>DISTSEC</v>
      </c>
      <c r="H928" s="24">
        <f t="shared" si="437"/>
        <v>0</v>
      </c>
      <c r="I928" s="25">
        <f>VLOOKUP(CONCATENATE($F928," ",$G928),AllocFactorMatrix,(I$4+1),FALSE)*$E931</f>
        <v>0</v>
      </c>
      <c r="J928" s="25">
        <f>VLOOKUP(CONCATENATE($F928," ",$G928),AllocFactorMatrix,(J$4+1),FALSE)*$E931</f>
        <v>0</v>
      </c>
      <c r="K928" s="25">
        <f>VLOOKUP(CONCATENATE($F928," ",$G928),AllocFactorMatrix,(K$4+1),FALSE)*$E931</f>
        <v>0</v>
      </c>
      <c r="L928" s="25">
        <f>VLOOKUP(CONCATENATE($F928," ",$G928),AllocFactorMatrix,(L$4+1),FALSE)*$E931</f>
        <v>0</v>
      </c>
      <c r="M928" s="25">
        <f t="shared" si="438"/>
        <v>0</v>
      </c>
      <c r="N928" s="25">
        <f>VLOOKUP(CONCATENATE($F928," ",$G928),AllocFactorMatrix,(N$4+1),FALSE)*$E931</f>
        <v>0</v>
      </c>
      <c r="O928" s="25">
        <f>VLOOKUP(CONCATENATE($F928," ",$G928),AllocFactorMatrix,(O$4+1),FALSE)*$E931</f>
        <v>0</v>
      </c>
      <c r="P928" s="25">
        <f>VLOOKUP(CONCATENATE($F928," ",$G928),AllocFactorMatrix,(P$4+1),FALSE)*$E931</f>
        <v>0</v>
      </c>
      <c r="Q928" s="25">
        <f>VLOOKUP(CONCATENATE($F928," ",$G928),AllocFactorMatrix,(Q$4+1),FALSE)*$E931</f>
        <v>0</v>
      </c>
      <c r="R928" s="25">
        <f t="shared" si="440"/>
        <v>0</v>
      </c>
      <c r="S928" s="25">
        <f>VLOOKUP(CONCATENATE($F928," ",$G928),AllocFactorMatrix,(S$4+1),FALSE)*$E931</f>
        <v>0</v>
      </c>
      <c r="T928" s="25">
        <f>VLOOKUP(CONCATENATE($F928," ",$G928),AllocFactorMatrix,(T$4+1),FALSE)*$E931</f>
        <v>0</v>
      </c>
      <c r="U928" s="25">
        <f>VLOOKUP(CONCATENATE($F928," ",$G928),AllocFactorMatrix,(U$4+1),FALSE)*$E931</f>
        <v>0</v>
      </c>
      <c r="V928" s="25">
        <f>VLOOKUP(CONCATENATE($F928," ",$G928),AllocFactorMatrix,(V$4+1),FALSE)*$E931</f>
        <v>0</v>
      </c>
      <c r="W928" s="25">
        <f t="shared" si="441"/>
        <v>0</v>
      </c>
      <c r="X928" s="25">
        <f>VLOOKUP(CONCATENATE($F928," ",$G928),AllocFactorMatrix,(X$4+1),FALSE)*$E931</f>
        <v>0</v>
      </c>
      <c r="Y928" s="25">
        <f>VLOOKUP(CONCATENATE($F928," ",$G928),AllocFactorMatrix,(Y$4+1),FALSE)*$E931</f>
        <v>0</v>
      </c>
      <c r="Z928" s="25">
        <f t="shared" si="439"/>
        <v>0</v>
      </c>
      <c r="AA928" s="25">
        <f>VLOOKUP(CONCATENATE($F928," ",$G928),AllocFactorMatrix,(AA$4+1),FALSE)*$E931</f>
        <v>0</v>
      </c>
      <c r="AB928" s="25">
        <f>VLOOKUP(CONCATENATE($F928," ",$G928),AllocFactorMatrix,(AB$4+1),FALSE)*$E931</f>
        <v>0</v>
      </c>
      <c r="AC928" s="25">
        <f>VLOOKUP(CONCATENATE($F928," ",$G928),AllocFactorMatrix,(AC$4+1),FALSE)*$E931</f>
        <v>0</v>
      </c>
    </row>
    <row r="929" spans="4:29" hidden="1" outlineLevel="1">
      <c r="F929" s="61" t="str">
        <f>F931</f>
        <v>PROD_DEMAND</v>
      </c>
      <c r="G929" s="20" t="str">
        <f>$G$13</f>
        <v>ENERGY</v>
      </c>
      <c r="H929" s="24">
        <f t="shared" si="437"/>
        <v>0</v>
      </c>
      <c r="I929" s="25">
        <f>VLOOKUP(CONCATENATE($F929," ",$G929),AllocFactorMatrix,(I$4+1),FALSE)*$E931</f>
        <v>0</v>
      </c>
      <c r="J929" s="25">
        <f>VLOOKUP(CONCATENATE($F929," ",$G929),AllocFactorMatrix,(J$4+1),FALSE)*$E931</f>
        <v>0</v>
      </c>
      <c r="K929" s="25">
        <f>VLOOKUP(CONCATENATE($F929," ",$G929),AllocFactorMatrix,(K$4+1),FALSE)*$E931</f>
        <v>0</v>
      </c>
      <c r="L929" s="25">
        <f>VLOOKUP(CONCATENATE($F929," ",$G929),AllocFactorMatrix,(L$4+1),FALSE)*$E931</f>
        <v>0</v>
      </c>
      <c r="M929" s="25">
        <f t="shared" si="438"/>
        <v>0</v>
      </c>
      <c r="N929" s="25">
        <f>VLOOKUP(CONCATENATE($F929," ",$G929),AllocFactorMatrix,(N$4+1),FALSE)*$E931</f>
        <v>0</v>
      </c>
      <c r="O929" s="25">
        <f>VLOOKUP(CONCATENATE($F929," ",$G929),AllocFactorMatrix,(O$4+1),FALSE)*$E931</f>
        <v>0</v>
      </c>
      <c r="P929" s="25">
        <f>VLOOKUP(CONCATENATE($F929," ",$G929),AllocFactorMatrix,(P$4+1),FALSE)*$E931</f>
        <v>0</v>
      </c>
      <c r="Q929" s="25">
        <f>VLOOKUP(CONCATENATE($F929," ",$G929),AllocFactorMatrix,(Q$4+1),FALSE)*$E931</f>
        <v>0</v>
      </c>
      <c r="R929" s="25">
        <f t="shared" si="440"/>
        <v>0</v>
      </c>
      <c r="S929" s="25">
        <f>VLOOKUP(CONCATENATE($F929," ",$G929),AllocFactorMatrix,(S$4+1),FALSE)*$E931</f>
        <v>0</v>
      </c>
      <c r="T929" s="25">
        <f>VLOOKUP(CONCATENATE($F929," ",$G929),AllocFactorMatrix,(T$4+1),FALSE)*$E931</f>
        <v>0</v>
      </c>
      <c r="U929" s="25">
        <f>VLOOKUP(CONCATENATE($F929," ",$G929),AllocFactorMatrix,(U$4+1),FALSE)*$E931</f>
        <v>0</v>
      </c>
      <c r="V929" s="25">
        <f>VLOOKUP(CONCATENATE($F929," ",$G929),AllocFactorMatrix,(V$4+1),FALSE)*$E931</f>
        <v>0</v>
      </c>
      <c r="W929" s="25">
        <f t="shared" si="441"/>
        <v>0</v>
      </c>
      <c r="X929" s="25">
        <f>VLOOKUP(CONCATENATE($F929," ",$G929),AllocFactorMatrix,(X$4+1),FALSE)*$E931</f>
        <v>0</v>
      </c>
      <c r="Y929" s="25">
        <f>VLOOKUP(CONCATENATE($F929," ",$G929),AllocFactorMatrix,(Y$4+1),FALSE)*$E931</f>
        <v>0</v>
      </c>
      <c r="Z929" s="25">
        <f t="shared" si="439"/>
        <v>0</v>
      </c>
      <c r="AA929" s="25">
        <f>VLOOKUP(CONCATENATE($F929," ",$G929),AllocFactorMatrix,(AA$4+1),FALSE)*$E931</f>
        <v>0</v>
      </c>
      <c r="AB929" s="25">
        <f>VLOOKUP(CONCATENATE($F929," ",$G929),AllocFactorMatrix,(AB$4+1),FALSE)*$E931</f>
        <v>0</v>
      </c>
      <c r="AC929" s="25">
        <f>VLOOKUP(CONCATENATE($F929," ",$G929),AllocFactorMatrix,(AC$4+1),FALSE)*$E931</f>
        <v>0</v>
      </c>
    </row>
    <row r="930" spans="4:29" hidden="1" outlineLevel="1">
      <c r="F930" s="61" t="str">
        <f>F931</f>
        <v>PROD_DEMAND</v>
      </c>
      <c r="G930" s="20" t="str">
        <f>$G$14</f>
        <v>CUSTOMER</v>
      </c>
      <c r="H930" s="24">
        <f t="shared" si="437"/>
        <v>0</v>
      </c>
      <c r="I930" s="25">
        <f>VLOOKUP(CONCATENATE($F930," ",$G930),AllocFactorMatrix,(I$4+1),FALSE)*$E931</f>
        <v>0</v>
      </c>
      <c r="J930" s="25">
        <f>VLOOKUP(CONCATENATE($F930," ",$G930),AllocFactorMatrix,(J$4+1),FALSE)*$E931</f>
        <v>0</v>
      </c>
      <c r="K930" s="25">
        <f>VLOOKUP(CONCATENATE($F930," ",$G930),AllocFactorMatrix,(K$4+1),FALSE)*$E931</f>
        <v>0</v>
      </c>
      <c r="L930" s="25">
        <f>VLOOKUP(CONCATENATE($F930," ",$G930),AllocFactorMatrix,(L$4+1),FALSE)*$E931</f>
        <v>0</v>
      </c>
      <c r="M930" s="25">
        <f t="shared" si="438"/>
        <v>0</v>
      </c>
      <c r="N930" s="25">
        <f>VLOOKUP(CONCATENATE($F930," ",$G930),AllocFactorMatrix,(N$4+1),FALSE)*$E931</f>
        <v>0</v>
      </c>
      <c r="O930" s="25">
        <f>VLOOKUP(CONCATENATE($F930," ",$G930),AllocFactorMatrix,(O$4+1),FALSE)*$E931</f>
        <v>0</v>
      </c>
      <c r="P930" s="25">
        <f>VLOOKUP(CONCATENATE($F930," ",$G930),AllocFactorMatrix,(P$4+1),FALSE)*$E931</f>
        <v>0</v>
      </c>
      <c r="Q930" s="25">
        <f>VLOOKUP(CONCATENATE($F930," ",$G930),AllocFactorMatrix,(Q$4+1),FALSE)*$E931</f>
        <v>0</v>
      </c>
      <c r="R930" s="25">
        <f t="shared" si="440"/>
        <v>0</v>
      </c>
      <c r="S930" s="25">
        <f>VLOOKUP(CONCATENATE($F930," ",$G930),AllocFactorMatrix,(S$4+1),FALSE)*$E931</f>
        <v>0</v>
      </c>
      <c r="T930" s="25">
        <f>VLOOKUP(CONCATENATE($F930," ",$G930),AllocFactorMatrix,(T$4+1),FALSE)*$E931</f>
        <v>0</v>
      </c>
      <c r="U930" s="25">
        <f>VLOOKUP(CONCATENATE($F930," ",$G930),AllocFactorMatrix,(U$4+1),FALSE)*$E931</f>
        <v>0</v>
      </c>
      <c r="V930" s="25">
        <f>VLOOKUP(CONCATENATE($F930," ",$G930),AllocFactorMatrix,(V$4+1),FALSE)*$E931</f>
        <v>0</v>
      </c>
      <c r="W930" s="25">
        <f t="shared" si="441"/>
        <v>0</v>
      </c>
      <c r="X930" s="25">
        <f>VLOOKUP(CONCATENATE($F930," ",$G930),AllocFactorMatrix,(X$4+1),FALSE)*$E931</f>
        <v>0</v>
      </c>
      <c r="Y930" s="25">
        <f>VLOOKUP(CONCATENATE($F930," ",$G930),AllocFactorMatrix,(Y$4+1),FALSE)*$E931</f>
        <v>0</v>
      </c>
      <c r="Z930" s="25">
        <f t="shared" si="439"/>
        <v>0</v>
      </c>
      <c r="AA930" s="25">
        <f>VLOOKUP(CONCATENATE($F930," ",$G930),AllocFactorMatrix,(AA$4+1),FALSE)*$E931</f>
        <v>0</v>
      </c>
      <c r="AB930" s="25">
        <f>VLOOKUP(CONCATENATE($F930," ",$G930),AllocFactorMatrix,(AB$4+1),FALSE)*$E931</f>
        <v>0</v>
      </c>
      <c r="AC930" s="25">
        <f>VLOOKUP(CONCATENATE($F930," ",$G930),AllocFactorMatrix,(AC$4+1),FALSE)*$E931</f>
        <v>0</v>
      </c>
    </row>
    <row r="931" spans="4:29" collapsed="1">
      <c r="D931" s="58" t="str">
        <f>D240</f>
        <v>Adj 57 - Remove FGD from Base Rates (Mitchell)</v>
      </c>
      <c r="E931" s="22">
        <f>'Sch 5'!BD241</f>
        <v>44877672</v>
      </c>
      <c r="F931" s="61" t="s">
        <v>29</v>
      </c>
      <c r="G931" s="20" t="str">
        <f>$G$15</f>
        <v>TOTAL</v>
      </c>
      <c r="H931" s="24">
        <f t="shared" si="437"/>
        <v>44877671.999999993</v>
      </c>
      <c r="I931" s="25">
        <f>VLOOKUP(CONCATENATE($F931," ",$G931),AllocFactorMatrix,(I$4+1),FALSE)*$E931</f>
        <v>22005448.601771049</v>
      </c>
      <c r="J931" s="25">
        <f>VLOOKUP(CONCATENATE($F931," ",$G931),AllocFactorMatrix,(J$4+1),FALSE)*$E931</f>
        <v>5566522.8400759073</v>
      </c>
      <c r="K931" s="25">
        <f>VLOOKUP(CONCATENATE($F931," ",$G931),AllocFactorMatrix,(K$4+1),FALSE)*$E931</f>
        <v>65081.118842030206</v>
      </c>
      <c r="L931" s="25">
        <f>VLOOKUP(CONCATENATE($F931," ",$G931),AllocFactorMatrix,(L$4+1),FALSE)*$E931</f>
        <v>1603.3063662559471</v>
      </c>
      <c r="M931" s="25">
        <f t="shared" si="438"/>
        <v>5633207.2652841927</v>
      </c>
      <c r="N931" s="25">
        <f>VLOOKUP(CONCATENATE($F931," ",$G931),AllocFactorMatrix,(N$4+1),FALSE)*$E931</f>
        <v>2329102.9947845936</v>
      </c>
      <c r="O931" s="25">
        <f>VLOOKUP(CONCATENATE($F931," ",$G931),AllocFactorMatrix,(O$4+1),FALSE)*$E931</f>
        <v>663317.09907389514</v>
      </c>
      <c r="P931" s="25">
        <f>VLOOKUP(CONCATENATE($F931," ",$G931),AllocFactorMatrix,(P$4+1),FALSE)*$E931</f>
        <v>52491.921788577361</v>
      </c>
      <c r="Q931" s="25">
        <f>VLOOKUP(CONCATENATE($F931," ",$G931),AllocFactorMatrix,(Q$4+1),FALSE)*$E931</f>
        <v>11080.11914445267</v>
      </c>
      <c r="R931" s="25">
        <f t="shared" si="440"/>
        <v>3055992.134791519</v>
      </c>
      <c r="S931" s="25">
        <f>VLOOKUP(CONCATENATE($F931," ",$G931),AllocFactorMatrix,(S$4+1),FALSE)*$E931</f>
        <v>139909.92377609535</v>
      </c>
      <c r="T931" s="25">
        <f>VLOOKUP(CONCATENATE($F931," ",$G931),AllocFactorMatrix,(T$4+1),FALSE)*$E931</f>
        <v>1525263.6167676167</v>
      </c>
      <c r="U931" s="25">
        <f>VLOOKUP(CONCATENATE($F931," ",$G931),AllocFactorMatrix,(U$4+1),FALSE)*$E931</f>
        <v>10186683.718278689</v>
      </c>
      <c r="V931" s="25">
        <f>VLOOKUP(CONCATENATE($F931," ",$G931),AllocFactorMatrix,(V$4+1),FALSE)*$E931</f>
        <v>1598098.1918872523</v>
      </c>
      <c r="W931" s="25">
        <f t="shared" si="441"/>
        <v>13449955.450709654</v>
      </c>
      <c r="X931" s="25">
        <f>VLOOKUP(CONCATENATE($F931," ",$G931),AllocFactorMatrix,(X$4+1),FALSE)*$E931</f>
        <v>632181.89470291731</v>
      </c>
      <c r="Y931" s="25">
        <f>VLOOKUP(CONCATENATE($F931," ",$G931),AllocFactorMatrix,(Y$4+1),FALSE)*$E931</f>
        <v>15261.10205428442</v>
      </c>
      <c r="Z931" s="25">
        <f t="shared" si="439"/>
        <v>647442.99675720173</v>
      </c>
      <c r="AA931" s="25">
        <f>VLOOKUP(CONCATENATE($F931," ",$G931),AllocFactorMatrix,(AA$4+1),FALSE)*$E931</f>
        <v>11021.96462991045</v>
      </c>
      <c r="AB931" s="25">
        <f>VLOOKUP(CONCATENATE($F931," ",$G931),AllocFactorMatrix,(AB$4+1),FALSE)*$E931</f>
        <v>59763.291512318639</v>
      </c>
      <c r="AC931" s="25">
        <f>VLOOKUP(CONCATENATE($F931," ",$G931),AllocFactorMatrix,(AC$4+1),FALSE)*$E931</f>
        <v>14840.294544153456</v>
      </c>
    </row>
    <row r="932" spans="4:29" hidden="1" outlineLevel="1">
      <c r="F932" s="61" t="str">
        <f>F939</f>
        <v>RB_GUP</v>
      </c>
      <c r="G932" s="20" t="str">
        <f>$G$8</f>
        <v>PRODUCTION</v>
      </c>
      <c r="H932" s="24">
        <f t="shared" ref="H932:H939" ca="1" si="442">SUBTOTAL(9,I932:AC932)</f>
        <v>2155596.085493505</v>
      </c>
      <c r="I932" s="25">
        <f ca="1">VLOOKUP(CONCATENATE($F932," ",$G932),AllocFactorMatrix,(I$4+1),FALSE)*$E939</f>
        <v>1056981.2726806817</v>
      </c>
      <c r="J932" s="25">
        <f ca="1">VLOOKUP(CONCATENATE($F932," ",$G932),AllocFactorMatrix,(J$4+1),FALSE)*$E939</f>
        <v>267375.16250570695</v>
      </c>
      <c r="K932" s="25">
        <f ca="1">VLOOKUP(CONCATENATE($F932," ",$G932),AllocFactorMatrix,(K$4+1),FALSE)*$E939</f>
        <v>3126.0223350136766</v>
      </c>
      <c r="L932" s="25">
        <f ca="1">VLOOKUP(CONCATENATE($F932," ",$G932),AllocFactorMatrix,(L$4+1),FALSE)*$E939</f>
        <v>77.011145474483044</v>
      </c>
      <c r="M932" s="25">
        <f t="shared" ca="1" si="438"/>
        <v>270578.19598619512</v>
      </c>
      <c r="N932" s="25">
        <f ca="1">VLOOKUP(CONCATENATE($F932," ",$G932),AllocFactorMatrix,(N$4+1),FALSE)*$E939</f>
        <v>111873.12252446762</v>
      </c>
      <c r="O932" s="25">
        <f ca="1">VLOOKUP(CONCATENATE($F932," ",$G932),AllocFactorMatrix,(O$4+1),FALSE)*$E939</f>
        <v>31860.916096641464</v>
      </c>
      <c r="P932" s="25">
        <f ca="1">VLOOKUP(CONCATENATE($F932," ",$G932),AllocFactorMatrix,(P$4+1),FALSE)*$E939</f>
        <v>2521.3291172387144</v>
      </c>
      <c r="Q932" s="25">
        <f ca="1">VLOOKUP(CONCATENATE($F932," ",$G932),AllocFactorMatrix,(Q$4+1),FALSE)*$E939</f>
        <v>532.20812021140102</v>
      </c>
      <c r="R932" s="25">
        <f ca="1">SUBTOTAL(9,N932:Q932)</f>
        <v>146787.57585855923</v>
      </c>
      <c r="S932" s="25">
        <f ca="1">VLOOKUP(CONCATENATE($F932," ",$G932),AllocFactorMatrix,(S$4+1),FALSE)*$E939</f>
        <v>6720.2524233753875</v>
      </c>
      <c r="T932" s="25">
        <f ca="1">VLOOKUP(CONCATENATE($F932," ",$G932),AllocFactorMatrix,(T$4+1),FALSE)*$E939</f>
        <v>73262.540927923808</v>
      </c>
      <c r="U932" s="25">
        <f ca="1">VLOOKUP(CONCATENATE($F932," ",$G932),AllocFactorMatrix,(U$4+1),FALSE)*$E939</f>
        <v>489293.99785447784</v>
      </c>
      <c r="V932" s="25">
        <f ca="1">VLOOKUP(CONCATENATE($F932," ",$G932),AllocFactorMatrix,(V$4+1),FALSE)*$E939</f>
        <v>76760.982759230668</v>
      </c>
      <c r="W932" s="25">
        <f ca="1">SUBTOTAL(9,S932:V932)</f>
        <v>646037.77396500774</v>
      </c>
      <c r="X932" s="25">
        <f ca="1">VLOOKUP(CONCATENATE($F932," ",$G932),AllocFactorMatrix,(X$4+1),FALSE)*$E939</f>
        <v>30365.407936968655</v>
      </c>
      <c r="Y932" s="25">
        <f ca="1">VLOOKUP(CONCATENATE($F932," ",$G932),AllocFactorMatrix,(Y$4+1),FALSE)*$E939</f>
        <v>733.03204873310654</v>
      </c>
      <c r="Z932" s="25">
        <f t="shared" ca="1" si="439"/>
        <v>31098.439985701763</v>
      </c>
      <c r="AA932" s="25">
        <f ca="1">VLOOKUP(CONCATENATE($F932," ",$G932),AllocFactorMatrix,(AA$4+1),FALSE)*$E939</f>
        <v>529.41480143361332</v>
      </c>
      <c r="AB932" s="25">
        <f ca="1">VLOOKUP(CONCATENATE($F932," ",$G932),AllocFactorMatrix,(AB$4+1),FALSE)*$E939</f>
        <v>2870.5926911752749</v>
      </c>
      <c r="AC932" s="25">
        <f ca="1">VLOOKUP(CONCATENATE($F932," ",$G932),AllocFactorMatrix,(AC$4+1),FALSE)*$E939</f>
        <v>712.81952475047751</v>
      </c>
    </row>
    <row r="933" spans="4:29" hidden="1" outlineLevel="1">
      <c r="F933" s="61" t="str">
        <f>F939</f>
        <v>RB_GUP</v>
      </c>
      <c r="G933" s="20" t="str">
        <f>$G$9</f>
        <v>BULKTRAN</v>
      </c>
      <c r="H933" s="24">
        <f t="shared" ca="1" si="442"/>
        <v>2282895.4185422636</v>
      </c>
      <c r="I933" s="25">
        <f ca="1">VLOOKUP(CONCATENATE($F933," ",$G933),AllocFactorMatrix,(I$4+1),FALSE)*$E939</f>
        <v>1119401.5989944933</v>
      </c>
      <c r="J933" s="25">
        <f ca="1">VLOOKUP(CONCATENATE($F933," ",$G933),AllocFactorMatrix,(J$4+1),FALSE)*$E939</f>
        <v>283165.0779216034</v>
      </c>
      <c r="K933" s="25">
        <f ca="1">VLOOKUP(CONCATENATE($F933," ",$G933),AllocFactorMatrix,(K$4+1),FALSE)*$E939</f>
        <v>3310.6304631415678</v>
      </c>
      <c r="L933" s="25">
        <f ca="1">VLOOKUP(CONCATENATE($F933," ",$G933),AllocFactorMatrix,(L$4+1),FALSE)*$E939</f>
        <v>81.559060328382145</v>
      </c>
      <c r="M933" s="25">
        <f t="shared" ca="1" si="438"/>
        <v>286557.26744507335</v>
      </c>
      <c r="N933" s="25">
        <f ca="1">VLOOKUP(CONCATENATE($F933," ",$G933),AllocFactorMatrix,(N$4+1),FALSE)*$E939</f>
        <v>118479.82123731407</v>
      </c>
      <c r="O933" s="25">
        <f ca="1">VLOOKUP(CONCATENATE($F933," ",$G933),AllocFactorMatrix,(O$4+1),FALSE)*$E939</f>
        <v>33742.471456998494</v>
      </c>
      <c r="P933" s="25">
        <f ca="1">VLOOKUP(CONCATENATE($F933," ",$G933),AllocFactorMatrix,(P$4+1),FALSE)*$E939</f>
        <v>2670.2269173325681</v>
      </c>
      <c r="Q933" s="25">
        <f ca="1">VLOOKUP(CONCATENATE($F933," ",$G933),AllocFactorMatrix,(Q$4+1),FALSE)*$E939</f>
        <v>563.63782042378284</v>
      </c>
      <c r="R933" s="25">
        <f t="shared" ref="R933:R939" ca="1" si="443">SUBTOTAL(9,N933:Q933)</f>
        <v>155456.15743206893</v>
      </c>
      <c r="S933" s="25">
        <f ca="1">VLOOKUP(CONCATENATE($F933," ",$G933),AllocFactorMatrix,(S$4+1),FALSE)*$E939</f>
        <v>7117.1188201795649</v>
      </c>
      <c r="T933" s="25">
        <f ca="1">VLOOKUP(CONCATENATE($F933," ",$G933),AllocFactorMatrix,(T$4+1),FALSE)*$E939</f>
        <v>77589.080886102893</v>
      </c>
      <c r="U933" s="25">
        <f ca="1">VLOOKUP(CONCATENATE($F933," ",$G933),AllocFactorMatrix,(U$4+1),FALSE)*$E939</f>
        <v>518189.39250230038</v>
      </c>
      <c r="V933" s="25">
        <f ca="1">VLOOKUP(CONCATENATE($F933," ",$G933),AllocFactorMatrix,(V$4+1),FALSE)*$E939</f>
        <v>81294.124183627064</v>
      </c>
      <c r="W933" s="25">
        <f t="shared" ref="W933:W939" ca="1" si="444">SUBTOTAL(9,S933:V933)</f>
        <v>684189.71639220987</v>
      </c>
      <c r="X933" s="25">
        <f ca="1">VLOOKUP(CONCATENATE($F933," ",$G933),AllocFactorMatrix,(X$4+1),FALSE)*$E939</f>
        <v>32158.645642373293</v>
      </c>
      <c r="Y933" s="25">
        <f ca="1">VLOOKUP(CONCATENATE($F933," ",$G933),AllocFactorMatrix,(Y$4+1),FALSE)*$E939</f>
        <v>776.32146252220559</v>
      </c>
      <c r="Z933" s="25">
        <f t="shared" ca="1" si="439"/>
        <v>32934.967104895499</v>
      </c>
      <c r="AA933" s="25">
        <f ca="1">VLOOKUP(CONCATENATE($F933," ",$G933),AllocFactorMatrix,(AA$4+1),FALSE)*$E939</f>
        <v>560.67954142000622</v>
      </c>
      <c r="AB933" s="25">
        <f ca="1">VLOOKUP(CONCATENATE($F933," ",$G933),AllocFactorMatrix,(AB$4+1),FALSE)*$E939</f>
        <v>3040.1163498516144</v>
      </c>
      <c r="AC933" s="25">
        <f ca="1">VLOOKUP(CONCATENATE($F933," ",$G933),AllocFactorMatrix,(AC$4+1),FALSE)*$E939</f>
        <v>754.91528225139837</v>
      </c>
    </row>
    <row r="934" spans="4:29" hidden="1" outlineLevel="1">
      <c r="F934" s="61" t="str">
        <f>F939</f>
        <v>RB_GUP</v>
      </c>
      <c r="G934" s="20" t="str">
        <f>$G$10</f>
        <v>SUBTRAN</v>
      </c>
      <c r="H934" s="24">
        <f t="shared" ca="1" si="442"/>
        <v>875152.06943400868</v>
      </c>
      <c r="I934" s="25">
        <f ca="1">VLOOKUP(CONCATENATE($F934," ",$G934),AllocFactorMatrix,(I$4+1),FALSE)*$E939</f>
        <v>415611.29960752651</v>
      </c>
      <c r="J934" s="25">
        <f ca="1">VLOOKUP(CONCATENATE($F934," ",$G934),AllocFactorMatrix,(J$4+1),FALSE)*$E939</f>
        <v>106390.36004823762</v>
      </c>
      <c r="K934" s="25">
        <f ca="1">VLOOKUP(CONCATENATE($F934," ",$G934),AllocFactorMatrix,(K$4+1),FALSE)*$E939</f>
        <v>1239.7905515253692</v>
      </c>
      <c r="L934" s="25">
        <f ca="1">VLOOKUP(CONCATENATE($F934," ",$G934),AllocFactorMatrix,(L$4+1),FALSE)*$E939</f>
        <v>40.645566430454942</v>
      </c>
      <c r="M934" s="25">
        <f t="shared" ca="1" si="438"/>
        <v>107670.79616619344</v>
      </c>
      <c r="N934" s="25">
        <f ca="1">VLOOKUP(CONCATENATE($F934," ",$G934),AllocFactorMatrix,(N$4+1),FALSE)*$E939</f>
        <v>46370.087879122722</v>
      </c>
      <c r="O934" s="25">
        <f ca="1">VLOOKUP(CONCATENATE($F934," ",$G934),AllocFactorMatrix,(O$4+1),FALSE)*$E939</f>
        <v>13143.496707481319</v>
      </c>
      <c r="P934" s="25">
        <f ca="1">VLOOKUP(CONCATENATE($F934," ",$G934),AllocFactorMatrix,(P$4+1),FALSE)*$E939</f>
        <v>1346.3267723911731</v>
      </c>
      <c r="Q934" s="25">
        <f ca="1">VLOOKUP(CONCATENATE($F934," ",$G934),AllocFactorMatrix,(Q$4+1),FALSE)*$E939</f>
        <v>0</v>
      </c>
      <c r="R934" s="25">
        <f t="shared" ca="1" si="443"/>
        <v>60859.91135899521</v>
      </c>
      <c r="S934" s="25">
        <f ca="1">VLOOKUP(CONCATENATE($F934," ",$G934),AllocFactorMatrix,(S$4+1),FALSE)*$E939</f>
        <v>2596.9331747203496</v>
      </c>
      <c r="T934" s="25">
        <f ca="1">VLOOKUP(CONCATENATE($F934," ",$G934),AllocFactorMatrix,(T$4+1),FALSE)*$E939</f>
        <v>30015.043431335675</v>
      </c>
      <c r="U934" s="25">
        <f ca="1">VLOOKUP(CONCATENATE($F934," ",$G934),AllocFactorMatrix,(U$4+1),FALSE)*$E939</f>
        <v>244494.90016963784</v>
      </c>
      <c r="V934" s="25">
        <f ca="1">VLOOKUP(CONCATENATE($F934," ",$G934),AllocFactorMatrix,(V$4+1),FALSE)*$E939</f>
        <v>0</v>
      </c>
      <c r="W934" s="25">
        <f t="shared" ca="1" si="444"/>
        <v>277106.87677569385</v>
      </c>
      <c r="X934" s="25">
        <f ca="1">VLOOKUP(CONCATENATE($F934," ",$G934),AllocFactorMatrix,(X$4+1),FALSE)*$E939</f>
        <v>12584.578939884552</v>
      </c>
      <c r="Y934" s="25">
        <f ca="1">VLOOKUP(CONCATENATE($F934," ",$G934),AllocFactorMatrix,(Y$4+1),FALSE)*$E939</f>
        <v>301.0944336953952</v>
      </c>
      <c r="Z934" s="25">
        <f t="shared" ca="1" si="439"/>
        <v>12885.673373579946</v>
      </c>
      <c r="AA934" s="25">
        <f ca="1">VLOOKUP(CONCATENATE($F934," ",$G934),AllocFactorMatrix,(AA$4+1),FALSE)*$E939</f>
        <v>206.65056576991662</v>
      </c>
      <c r="AB934" s="25">
        <f ca="1">VLOOKUP(CONCATENATE($F934," ",$G934),AllocFactorMatrix,(AB$4+1),FALSE)*$E939</f>
        <v>649.15122438371384</v>
      </c>
      <c r="AC934" s="25">
        <f ca="1">VLOOKUP(CONCATENATE($F934," ",$G934),AllocFactorMatrix,(AC$4+1),FALSE)*$E939</f>
        <v>161.71036186592949</v>
      </c>
    </row>
    <row r="935" spans="4:29" hidden="1" outlineLevel="1">
      <c r="F935" s="61" t="str">
        <f>F939</f>
        <v>RB_GUP</v>
      </c>
      <c r="G935" s="20" t="str">
        <f>$G$11</f>
        <v>DISTPRI</v>
      </c>
      <c r="H935" s="24">
        <f t="shared" ca="1" si="442"/>
        <v>1825734.7317629592</v>
      </c>
      <c r="I935" s="25">
        <f ca="1">VLOOKUP(CONCATENATE($F935," ",$G935),AllocFactorMatrix,(I$4+1),FALSE)*$E939</f>
        <v>1213198.2720743078</v>
      </c>
      <c r="J935" s="25">
        <f ca="1">VLOOKUP(CONCATENATE($F935," ",$G935),AllocFactorMatrix,(J$4+1),FALSE)*$E939</f>
        <v>305436.77031739813</v>
      </c>
      <c r="K935" s="25">
        <f ca="1">VLOOKUP(CONCATENATE($F935," ",$G935),AllocFactorMatrix,(K$4+1),FALSE)*$E939</f>
        <v>3564.3376485872459</v>
      </c>
      <c r="L935" s="25">
        <f ca="1">VLOOKUP(CONCATENATE($F935," ",$G935),AllocFactorMatrix,(L$4+1),FALSE)*$E939</f>
        <v>0</v>
      </c>
      <c r="M935" s="25">
        <f t="shared" ca="1" si="438"/>
        <v>309001.10796598537</v>
      </c>
      <c r="N935" s="25">
        <f ca="1">VLOOKUP(CONCATENATE($F935," ",$G935),AllocFactorMatrix,(N$4+1),FALSE)*$E939</f>
        <v>131712.79597814375</v>
      </c>
      <c r="O935" s="25">
        <f ca="1">VLOOKUP(CONCATENATE($F935," ",$G935),AllocFactorMatrix,(O$4+1),FALSE)*$E939</f>
        <v>37390.417097204314</v>
      </c>
      <c r="P935" s="25">
        <f ca="1">VLOOKUP(CONCATENATE($F935," ",$G935),AllocFactorMatrix,(P$4+1),FALSE)*$E939</f>
        <v>0</v>
      </c>
      <c r="Q935" s="25">
        <f ca="1">VLOOKUP(CONCATENATE($F935," ",$G935),AllocFactorMatrix,(Q$4+1),FALSE)*$E939</f>
        <v>0</v>
      </c>
      <c r="R935" s="25">
        <f t="shared" ca="1" si="443"/>
        <v>169103.21307534806</v>
      </c>
      <c r="S935" s="25">
        <f ca="1">VLOOKUP(CONCATENATE($F935," ",$G935),AllocFactorMatrix,(S$4+1),FALSE)*$E939</f>
        <v>7512.0647106024189</v>
      </c>
      <c r="T935" s="25">
        <f ca="1">VLOOKUP(CONCATENATE($F935," ",$G935),AllocFactorMatrix,(T$4+1),FALSE)*$E939</f>
        <v>86887.536180621479</v>
      </c>
      <c r="U935" s="25">
        <f ca="1">VLOOKUP(CONCATENATE($F935," ",$G935),AllocFactorMatrix,(U$4+1),FALSE)*$E939</f>
        <v>0</v>
      </c>
      <c r="V935" s="25">
        <f ca="1">VLOOKUP(CONCATENATE($F935," ",$G935),AllocFactorMatrix,(V$4+1),FALSE)*$E939</f>
        <v>0</v>
      </c>
      <c r="W935" s="25">
        <f t="shared" ca="1" si="444"/>
        <v>94399.600891223905</v>
      </c>
      <c r="X935" s="25">
        <f ca="1">VLOOKUP(CONCATENATE($F935," ",$G935),AllocFactorMatrix,(X$4+1),FALSE)*$E939</f>
        <v>35744.633637292609</v>
      </c>
      <c r="Y935" s="25">
        <f ca="1">VLOOKUP(CONCATENATE($F935," ",$G935),AllocFactorMatrix,(Y$4+1),FALSE)*$E939</f>
        <v>856.4118729152683</v>
      </c>
      <c r="Z935" s="25">
        <f t="shared" ca="1" si="439"/>
        <v>36601.045510207878</v>
      </c>
      <c r="AA935" s="25">
        <f ca="1">VLOOKUP(CONCATENATE($F935," ",$G935),AllocFactorMatrix,(AA$4+1),FALSE)*$E939</f>
        <v>614.97787375942562</v>
      </c>
      <c r="AB935" s="25">
        <f ca="1">VLOOKUP(CONCATENATE($F935," ",$G935),AllocFactorMatrix,(AB$4+1),FALSE)*$E939</f>
        <v>2254.3150272161474</v>
      </c>
      <c r="AC935" s="25">
        <f ca="1">VLOOKUP(CONCATENATE($F935," ",$G935),AllocFactorMatrix,(AC$4+1),FALSE)*$E939</f>
        <v>562.19934491059837</v>
      </c>
    </row>
    <row r="936" spans="4:29" hidden="1" outlineLevel="1">
      <c r="F936" s="61" t="str">
        <f>F939</f>
        <v>RB_GUP</v>
      </c>
      <c r="G936" s="20" t="str">
        <f>$G$12</f>
        <v>DISTSEC</v>
      </c>
      <c r="H936" s="24">
        <f t="shared" ca="1" si="442"/>
        <v>807495.56461223098</v>
      </c>
      <c r="I936" s="25">
        <f ca="1">VLOOKUP(CONCATENATE($F936," ",$G936),AllocFactorMatrix,(I$4+1),FALSE)*$E939</f>
        <v>602877.6114039158</v>
      </c>
      <c r="J936" s="25">
        <f ca="1">VLOOKUP(CONCATENATE($F936," ",$G936),AllocFactorMatrix,(J$4+1),FALSE)*$E939</f>
        <v>135338.03485653049</v>
      </c>
      <c r="K936" s="25">
        <f ca="1">VLOOKUP(CONCATENATE($F936," ",$G936),AllocFactorMatrix,(K$4+1),FALSE)*$E939</f>
        <v>0</v>
      </c>
      <c r="L936" s="25">
        <f ca="1">VLOOKUP(CONCATENATE($F936," ",$G936),AllocFactorMatrix,(L$4+1),FALSE)*$E939</f>
        <v>0</v>
      </c>
      <c r="M936" s="25">
        <f t="shared" ca="1" si="438"/>
        <v>135338.03485653049</v>
      </c>
      <c r="N936" s="25">
        <f ca="1">VLOOKUP(CONCATENATE($F936," ",$G936),AllocFactorMatrix,(N$4+1),FALSE)*$E939</f>
        <v>47708.084034457876</v>
      </c>
      <c r="O936" s="25">
        <f ca="1">VLOOKUP(CONCATENATE($F936," ",$G936),AllocFactorMatrix,(O$4+1),FALSE)*$E939</f>
        <v>0</v>
      </c>
      <c r="P936" s="25">
        <f ca="1">VLOOKUP(CONCATENATE($F936," ",$G936),AllocFactorMatrix,(P$4+1),FALSE)*$E939</f>
        <v>0</v>
      </c>
      <c r="Q936" s="25">
        <f ca="1">VLOOKUP(CONCATENATE($F936," ",$G936),AllocFactorMatrix,(Q$4+1),FALSE)*$E939</f>
        <v>0</v>
      </c>
      <c r="R936" s="25">
        <f t="shared" ca="1" si="443"/>
        <v>47708.084034457876</v>
      </c>
      <c r="S936" s="25">
        <f ca="1">VLOOKUP(CONCATENATE($F936," ",$G936),AllocFactorMatrix,(S$4+1),FALSE)*$E939</f>
        <v>2111.5863456944221</v>
      </c>
      <c r="T936" s="25">
        <f ca="1">VLOOKUP(CONCATENATE($F936," ",$G936),AllocFactorMatrix,(T$4+1),FALSE)*$E939</f>
        <v>0</v>
      </c>
      <c r="U936" s="25">
        <f ca="1">VLOOKUP(CONCATENATE($F936," ",$G936),AllocFactorMatrix,(U$4+1),FALSE)*$E939</f>
        <v>0</v>
      </c>
      <c r="V936" s="25">
        <f ca="1">VLOOKUP(CONCATENATE($F936," ",$G936),AllocFactorMatrix,(V$4+1),FALSE)*$E939</f>
        <v>0</v>
      </c>
      <c r="W936" s="25">
        <f t="shared" ca="1" si="444"/>
        <v>2111.5863456944221</v>
      </c>
      <c r="X936" s="25">
        <f ca="1">VLOOKUP(CONCATENATE($F936," ",$G936),AllocFactorMatrix,(X$4+1),FALSE)*$E939</f>
        <v>13277.871454341521</v>
      </c>
      <c r="Y936" s="25">
        <f ca="1">VLOOKUP(CONCATENATE($F936," ",$G936),AllocFactorMatrix,(Y$4+1),FALSE)*$E939</f>
        <v>0</v>
      </c>
      <c r="Z936" s="25">
        <f t="shared" ca="1" si="439"/>
        <v>13277.871454341521</v>
      </c>
      <c r="AA936" s="25">
        <f ca="1">VLOOKUP(CONCATENATE($F936," ",$G936),AllocFactorMatrix,(AA$4+1),FALSE)*$E939</f>
        <v>216.51261499457993</v>
      </c>
      <c r="AB936" s="25">
        <f ca="1">VLOOKUP(CONCATENATE($F936," ",$G936),AllocFactorMatrix,(AB$4+1),FALSE)*$E939</f>
        <v>4780.9280147987947</v>
      </c>
      <c r="AC936" s="25">
        <f ca="1">VLOOKUP(CONCATENATE($F936," ",$G936),AllocFactorMatrix,(AC$4+1),FALSE)*$E939</f>
        <v>1184.9358874975107</v>
      </c>
    </row>
    <row r="937" spans="4:29" hidden="1" outlineLevel="1">
      <c r="F937" s="61" t="str">
        <f>F939</f>
        <v>RB_GUP</v>
      </c>
      <c r="G937" s="20" t="str">
        <f>$G$13</f>
        <v>ENERGY</v>
      </c>
      <c r="H937" s="24">
        <f t="shared" ca="1" si="442"/>
        <v>97311.643074187872</v>
      </c>
      <c r="I937" s="25">
        <f ca="1">VLOOKUP(CONCATENATE($F937," ",$G937),AllocFactorMatrix,(I$4+1),FALSE)*$E939</f>
        <v>35375.942990073905</v>
      </c>
      <c r="J937" s="25">
        <f ca="1">VLOOKUP(CONCATENATE($F937," ",$G937),AllocFactorMatrix,(J$4+1),FALSE)*$E939</f>
        <v>11418.157158024182</v>
      </c>
      <c r="K937" s="25">
        <f ca="1">VLOOKUP(CONCATENATE($F937," ",$G937),AllocFactorMatrix,(K$4+1),FALSE)*$E939</f>
        <v>130.716236527419</v>
      </c>
      <c r="L937" s="25">
        <f ca="1">VLOOKUP(CONCATENATE($F937," ",$G937),AllocFactorMatrix,(L$4+1),FALSE)*$E939</f>
        <v>3.3129949197835566</v>
      </c>
      <c r="M937" s="25">
        <f t="shared" ca="1" si="438"/>
        <v>11552.186389471384</v>
      </c>
      <c r="N937" s="25">
        <f ca="1">VLOOKUP(CONCATENATE($F937," ",$G937),AllocFactorMatrix,(N$4+1),FALSE)*$E939</f>
        <v>5525.4483411821402</v>
      </c>
      <c r="O937" s="25">
        <f ca="1">VLOOKUP(CONCATENATE($F937," ",$G937),AllocFactorMatrix,(O$4+1),FALSE)*$E939</f>
        <v>1542.3178018437166</v>
      </c>
      <c r="P937" s="25">
        <f ca="1">VLOOKUP(CONCATENATE($F937," ",$G937),AllocFactorMatrix,(P$4+1),FALSE)*$E939</f>
        <v>122.10646968494379</v>
      </c>
      <c r="Q937" s="25">
        <f ca="1">VLOOKUP(CONCATENATE($F937," ",$G937),AllocFactorMatrix,(Q$4+1),FALSE)*$E939</f>
        <v>25.031267640223248</v>
      </c>
      <c r="R937" s="25">
        <f t="shared" ca="1" si="443"/>
        <v>7214.9038803510239</v>
      </c>
      <c r="S937" s="25">
        <f ca="1">VLOOKUP(CONCATENATE($F937," ",$G937),AllocFactorMatrix,(S$4+1),FALSE)*$E939</f>
        <v>368.18584330237871</v>
      </c>
      <c r="T937" s="25">
        <f ca="1">VLOOKUP(CONCATENATE($F937," ",$G937),AllocFactorMatrix,(T$4+1),FALSE)*$E939</f>
        <v>4400.118789483191</v>
      </c>
      <c r="U937" s="25">
        <f ca="1">VLOOKUP(CONCATENATE($F937," ",$G937),AllocFactorMatrix,(U$4+1),FALSE)*$E939</f>
        <v>31106.7810030037</v>
      </c>
      <c r="V937" s="25">
        <f ca="1">VLOOKUP(CONCATENATE($F937," ",$G937),AllocFactorMatrix,(V$4+1),FALSE)*$E939</f>
        <v>4985.1623521805468</v>
      </c>
      <c r="W937" s="25">
        <f t="shared" ca="1" si="444"/>
        <v>40860.247987969815</v>
      </c>
      <c r="X937" s="25">
        <f ca="1">VLOOKUP(CONCATENATE($F937," ",$G937),AllocFactorMatrix,(X$4+1),FALSE)*$E939</f>
        <v>1498.7550133827765</v>
      </c>
      <c r="Y937" s="25">
        <f ca="1">VLOOKUP(CONCATENATE($F937," ",$G937),AllocFactorMatrix,(Y$4+1),FALSE)*$E939</f>
        <v>35.226036150849417</v>
      </c>
      <c r="Z937" s="25">
        <f t="shared" ca="1" si="439"/>
        <v>1533.981049533626</v>
      </c>
      <c r="AA937" s="25">
        <f ca="1">VLOOKUP(CONCATENATE($F937," ",$G937),AllocFactorMatrix,(AA$4+1),FALSE)*$E939</f>
        <v>34.41298604148519</v>
      </c>
      <c r="AB937" s="25">
        <f ca="1">VLOOKUP(CONCATENATE($F937," ",$G937),AllocFactorMatrix,(AB$4+1),FALSE)*$E939</f>
        <v>592.14821144802465</v>
      </c>
      <c r="AC937" s="25">
        <f ca="1">VLOOKUP(CONCATENATE($F937," ",$G937),AllocFactorMatrix,(AC$4+1),FALSE)*$E939</f>
        <v>147.81957929858831</v>
      </c>
    </row>
    <row r="938" spans="4:29" hidden="1" outlineLevel="1">
      <c r="F938" s="61" t="str">
        <f>F939</f>
        <v>RB_GUP</v>
      </c>
      <c r="G938" s="20" t="str">
        <f>$G$14</f>
        <v>CUSTOMER</v>
      </c>
      <c r="H938" s="24">
        <f t="shared" ca="1" si="442"/>
        <v>1691886.4870808467</v>
      </c>
      <c r="I938" s="25">
        <f ca="1">VLOOKUP(CONCATENATE($F938," ",$G938),AllocFactorMatrix,(I$4+1),FALSE)*$E939</f>
        <v>1226734.4847446992</v>
      </c>
      <c r="J938" s="25">
        <f ca="1">VLOOKUP(CONCATENATE($F938," ",$G938),AllocFactorMatrix,(J$4+1),FALSE)*$E939</f>
        <v>299087.93351196969</v>
      </c>
      <c r="K938" s="25">
        <f ca="1">VLOOKUP(CONCATENATE($F938," ",$G938),AllocFactorMatrix,(K$4+1),FALSE)*$E939</f>
        <v>2426.9205623473672</v>
      </c>
      <c r="L938" s="25">
        <f ca="1">VLOOKUP(CONCATENATE($F938," ",$G938),AllocFactorMatrix,(L$4+1),FALSE)*$E939</f>
        <v>344.28313234322081</v>
      </c>
      <c r="M938" s="25">
        <f t="shared" ca="1" si="438"/>
        <v>301859.13720666023</v>
      </c>
      <c r="N938" s="25">
        <f ca="1">VLOOKUP(CONCATENATE($F938," ",$G938),AllocFactorMatrix,(N$4+1),FALSE)*$E939</f>
        <v>4990.8670775200899</v>
      </c>
      <c r="O938" s="25">
        <f ca="1">VLOOKUP(CONCATENATE($F938," ",$G938),AllocFactorMatrix,(O$4+1),FALSE)*$E939</f>
        <v>2034.4461388794225</v>
      </c>
      <c r="P938" s="25">
        <f ca="1">VLOOKUP(CONCATENATE($F938," ",$G938),AllocFactorMatrix,(P$4+1),FALSE)*$E939</f>
        <v>987.54165044643116</v>
      </c>
      <c r="Q938" s="25">
        <f ca="1">VLOOKUP(CONCATENATE($F938," ",$G938),AllocFactorMatrix,(Q$4+1),FALSE)*$E939</f>
        <v>422.98376098637215</v>
      </c>
      <c r="R938" s="25">
        <f t="shared" ca="1" si="443"/>
        <v>8435.838627832316</v>
      </c>
      <c r="S938" s="25">
        <f ca="1">VLOOKUP(CONCATENATE($F938," ",$G938),AllocFactorMatrix,(S$4+1),FALSE)*$E939</f>
        <v>71.887972573059074</v>
      </c>
      <c r="T938" s="25">
        <f ca="1">VLOOKUP(CONCATENATE($F938," ",$G938),AllocFactorMatrix,(T$4+1),FALSE)*$E939</f>
        <v>1266.3953801244706</v>
      </c>
      <c r="U938" s="25">
        <f ca="1">VLOOKUP(CONCATENATE($F938," ",$G938),AllocFactorMatrix,(U$4+1),FALSE)*$E939</f>
        <v>2560.5967242947577</v>
      </c>
      <c r="V938" s="25">
        <f ca="1">VLOOKUP(CONCATENATE($F938," ",$G938),AllocFactorMatrix,(V$4+1),FALSE)*$E939</f>
        <v>634.50518004493381</v>
      </c>
      <c r="W938" s="25">
        <f t="shared" ca="1" si="444"/>
        <v>4533.385257037221</v>
      </c>
      <c r="X938" s="25">
        <f ca="1">VLOOKUP(CONCATENATE($F938," ",$G938),AllocFactorMatrix,(X$4+1),FALSE)*$E939</f>
        <v>1689.1202681037926</v>
      </c>
      <c r="Y938" s="25">
        <f ca="1">VLOOKUP(CONCATENATE($F938," ",$G938),AllocFactorMatrix,(Y$4+1),FALSE)*$E939</f>
        <v>25.90695246520912</v>
      </c>
      <c r="Z938" s="25">
        <f t="shared" ca="1" si="439"/>
        <v>1715.0272205690017</v>
      </c>
      <c r="AA938" s="25">
        <f ca="1">VLOOKUP(CONCATENATE($F938," ",$G938),AllocFactorMatrix,(AA$4+1),FALSE)*$E939</f>
        <v>100.26234690128855</v>
      </c>
      <c r="AB938" s="25">
        <f ca="1">VLOOKUP(CONCATENATE($F938," ",$G938),AllocFactorMatrix,(AB$4+1),FALSE)*$E939</f>
        <v>128883.11206820002</v>
      </c>
      <c r="AC938" s="25">
        <f ca="1">VLOOKUP(CONCATENATE($F938," ",$G938),AllocFactorMatrix,(AC$4+1),FALSE)*$E939</f>
        <v>19625.2396089469</v>
      </c>
    </row>
    <row r="939" spans="4:29" collapsed="1">
      <c r="D939" s="58" t="s">
        <v>1227</v>
      </c>
      <c r="E939" s="22">
        <f>9675296+60776</f>
        <v>9736072</v>
      </c>
      <c r="F939" s="61" t="s">
        <v>73</v>
      </c>
      <c r="G939" s="20" t="str">
        <f>$G$15</f>
        <v>TOTAL</v>
      </c>
      <c r="H939" s="24">
        <f t="shared" ca="1" si="442"/>
        <v>9736072.0000000019</v>
      </c>
      <c r="I939" s="25">
        <f ca="1">VLOOKUP(CONCATENATE($F939," ",$G939),AllocFactorMatrix,(I$4+1),FALSE)*$E939</f>
        <v>5670180.4824956981</v>
      </c>
      <c r="J939" s="25">
        <f ca="1">VLOOKUP(CONCATENATE($F939," ",$G939),AllocFactorMatrix,(J$4+1),FALSE)*$E939</f>
        <v>1408211.4963194705</v>
      </c>
      <c r="K939" s="25">
        <f ca="1">VLOOKUP(CONCATENATE($F939," ",$G939),AllocFactorMatrix,(K$4+1),FALSE)*$E939</f>
        <v>13798.417797142647</v>
      </c>
      <c r="L939" s="25">
        <f ca="1">VLOOKUP(CONCATENATE($F939," ",$G939),AllocFactorMatrix,(L$4+1),FALSE)*$E939</f>
        <v>546.81189949632449</v>
      </c>
      <c r="M939" s="25">
        <f t="shared" ca="1" si="438"/>
        <v>1422556.7260161093</v>
      </c>
      <c r="N939" s="25">
        <f ca="1">VLOOKUP(CONCATENATE($F939," ",$G939),AllocFactorMatrix,(N$4+1),FALSE)*$E939</f>
        <v>466660.2270722083</v>
      </c>
      <c r="O939" s="25">
        <f ca="1">VLOOKUP(CONCATENATE($F939," ",$G939),AllocFactorMatrix,(O$4+1),FALSE)*$E939</f>
        <v>119714.06529904871</v>
      </c>
      <c r="P939" s="25">
        <f ca="1">VLOOKUP(CONCATENATE($F939," ",$G939),AllocFactorMatrix,(P$4+1),FALSE)*$E939</f>
        <v>7647.5309270938305</v>
      </c>
      <c r="Q939" s="25">
        <f ca="1">VLOOKUP(CONCATENATE($F939," ",$G939),AllocFactorMatrix,(Q$4+1),FALSE)*$E939</f>
        <v>1543.8609692617795</v>
      </c>
      <c r="R939" s="25">
        <f t="shared" ca="1" si="443"/>
        <v>595565.68426761252</v>
      </c>
      <c r="S939" s="25">
        <f ca="1">VLOOKUP(CONCATENATE($F939," ",$G939),AllocFactorMatrix,(S$4+1),FALSE)*$E939</f>
        <v>26498.029290447583</v>
      </c>
      <c r="T939" s="25">
        <f ca="1">VLOOKUP(CONCATENATE($F939," ",$G939),AllocFactorMatrix,(T$4+1),FALSE)*$E939</f>
        <v>273420.71559559152</v>
      </c>
      <c r="U939" s="25">
        <f ca="1">VLOOKUP(CONCATENATE($F939," ",$G939),AllocFactorMatrix,(U$4+1),FALSE)*$E939</f>
        <v>1285645.6682537145</v>
      </c>
      <c r="V939" s="25">
        <f ca="1">VLOOKUP(CONCATENATE($F939," ",$G939),AllocFactorMatrix,(V$4+1),FALSE)*$E939</f>
        <v>163674.77447508325</v>
      </c>
      <c r="W939" s="25">
        <f t="shared" ca="1" si="444"/>
        <v>1749239.1876148367</v>
      </c>
      <c r="X939" s="25">
        <f ca="1">VLOOKUP(CONCATENATE($F939," ",$G939),AllocFactorMatrix,(X$4+1),FALSE)*$E939</f>
        <v>127319.01289234719</v>
      </c>
      <c r="Y939" s="25">
        <f ca="1">VLOOKUP(CONCATENATE($F939," ",$G939),AllocFactorMatrix,(Y$4+1),FALSE)*$E939</f>
        <v>2727.9928064820342</v>
      </c>
      <c r="Z939" s="25">
        <f ca="1">SUBTOTAL(9,X939:Y939)</f>
        <v>130047.00569882922</v>
      </c>
      <c r="AA939" s="25">
        <f ca="1">VLOOKUP(CONCATENATE($F939," ",$G939),AllocFactorMatrix,(AA$4+1),FALSE)*$E939</f>
        <v>2262.9107303203155</v>
      </c>
      <c r="AB939" s="25">
        <f ca="1">VLOOKUP(CONCATENATE($F939," ",$G939),AllocFactorMatrix,(AB$4+1),FALSE)*$E939</f>
        <v>143070.36358707357</v>
      </c>
      <c r="AC939" s="25">
        <f ca="1">VLOOKUP(CONCATENATE($F939," ",$G939),AllocFactorMatrix,(AC$4+1),FALSE)*$E939</f>
        <v>23149.639589521405</v>
      </c>
    </row>
    <row r="940" spans="4:29" hidden="1" outlineLevel="1">
      <c r="F940" s="61" t="str">
        <f>F947</f>
        <v>RB_GUP</v>
      </c>
      <c r="G940" s="20" t="str">
        <f>$G$8</f>
        <v>PRODUCTION</v>
      </c>
      <c r="H940" s="24">
        <f t="shared" ca="1" si="437"/>
        <v>9936242.1415823624</v>
      </c>
      <c r="I940" s="25">
        <f ca="1">VLOOKUP(CONCATENATE($F940," ",$G940),AllocFactorMatrix,(I$4+1),FALSE)*$E947</f>
        <v>4872165.9568558317</v>
      </c>
      <c r="J940" s="25">
        <f ca="1">VLOOKUP(CONCATENATE($F940," ",$G940),AllocFactorMatrix,(J$4+1),FALSE)*$E947</f>
        <v>1232468.5386007316</v>
      </c>
      <c r="K940" s="25">
        <f ca="1">VLOOKUP(CONCATENATE($F940," ",$G940),AllocFactorMatrix,(K$4+1),FALSE)*$E947</f>
        <v>14409.431836382033</v>
      </c>
      <c r="L940" s="25">
        <f ca="1">VLOOKUP(CONCATENATE($F940," ",$G940),AllocFactorMatrix,(L$4+1),FALSE)*$E947</f>
        <v>354.98366052186543</v>
      </c>
      <c r="M940" s="25">
        <f t="shared" ref="M940:M947" ca="1" si="445">SUBTOTAL(9,J940:L940)</f>
        <v>1247232.9540976356</v>
      </c>
      <c r="N940" s="25">
        <f ca="1">VLOOKUP(CONCATENATE($F940," ",$G940),AllocFactorMatrix,(N$4+1),FALSE)*$E947</f>
        <v>515680.29930038186</v>
      </c>
      <c r="O940" s="25">
        <f ca="1">VLOOKUP(CONCATENATE($F940," ",$G940),AllocFactorMatrix,(O$4+1),FALSE)*$E947</f>
        <v>146863.21770545942</v>
      </c>
      <c r="P940" s="25">
        <f ca="1">VLOOKUP(CONCATENATE($F940," ",$G940),AllocFactorMatrix,(P$4+1),FALSE)*$E947</f>
        <v>11622.092281620751</v>
      </c>
      <c r="Q940" s="25">
        <f ca="1">VLOOKUP(CONCATENATE($F940," ",$G940),AllocFactorMatrix,(Q$4+1),FALSE)*$E947</f>
        <v>2453.2187582471784</v>
      </c>
      <c r="R940" s="25">
        <f ca="1">SUBTOTAL(9,N940:Q940)</f>
        <v>676618.82804570918</v>
      </c>
      <c r="S940" s="25">
        <f ca="1">VLOOKUP(CONCATENATE($F940," ",$G940),AllocFactorMatrix,(S$4+1),FALSE)*$E947</f>
        <v>30977.072087197721</v>
      </c>
      <c r="T940" s="25">
        <f ca="1">VLOOKUP(CONCATENATE($F940," ",$G940),AllocFactorMatrix,(T$4+1),FALSE)*$E947</f>
        <v>337704.42963148194</v>
      </c>
      <c r="U940" s="25">
        <f ca="1">VLOOKUP(CONCATENATE($F940," ",$G940),AllocFactorMatrix,(U$4+1),FALSE)*$E947</f>
        <v>2255405.6735503483</v>
      </c>
      <c r="V940" s="25">
        <f ca="1">VLOOKUP(CONCATENATE($F940," ",$G940),AllocFactorMatrix,(V$4+1),FALSE)*$E947</f>
        <v>353830.53293443326</v>
      </c>
      <c r="W940" s="25">
        <f ca="1">SUBTOTAL(9,S940:V940)</f>
        <v>2977917.7082034615</v>
      </c>
      <c r="X940" s="25">
        <f ca="1">VLOOKUP(CONCATENATE($F940," ",$G940),AllocFactorMatrix,(X$4+1),FALSE)*$E947</f>
        <v>139969.65759036058</v>
      </c>
      <c r="Y940" s="25">
        <f ca="1">VLOOKUP(CONCATENATE($F940," ",$G940),AllocFactorMatrix,(Y$4+1),FALSE)*$E947</f>
        <v>3378.9187050248502</v>
      </c>
      <c r="Z940" s="25">
        <f t="shared" ref="Z940:Z946" ca="1" si="446">SUBTOTAL(9,X940:Y940)</f>
        <v>143348.57629538543</v>
      </c>
      <c r="AA940" s="25">
        <f ca="1">VLOOKUP(CONCATENATE($F940," ",$G940),AllocFactorMatrix,(AA$4+1),FALSE)*$E947</f>
        <v>2440.3429268511618</v>
      </c>
      <c r="AB940" s="25">
        <f ca="1">VLOOKUP(CONCATENATE($F940," ",$G940),AllocFactorMatrix,(AB$4+1),FALSE)*$E947</f>
        <v>13232.026287913777</v>
      </c>
      <c r="AC940" s="25">
        <f ca="1">VLOOKUP(CONCATENATE($F940," ",$G940),AllocFactorMatrix,(AC$4+1),FALSE)*$E947</f>
        <v>3285.7488695739926</v>
      </c>
    </row>
    <row r="941" spans="4:29" hidden="1" outlineLevel="1">
      <c r="F941" s="61" t="str">
        <f>F947</f>
        <v>RB_GUP</v>
      </c>
      <c r="G941" s="20" t="str">
        <f>$G$9</f>
        <v>BULKTRAN</v>
      </c>
      <c r="H941" s="24">
        <f t="shared" ca="1" si="437"/>
        <v>10523029.715630507</v>
      </c>
      <c r="I941" s="25">
        <f ca="1">VLOOKUP(CONCATENATE($F941," ",$G941),AllocFactorMatrix,(I$4+1),FALSE)*$E947</f>
        <v>5159893.0876409216</v>
      </c>
      <c r="J941" s="25">
        <f ca="1">VLOOKUP(CONCATENATE($F941," ",$G941),AllocFactorMatrix,(J$4+1),FALSE)*$E947</f>
        <v>1305252.31475587</v>
      </c>
      <c r="K941" s="25">
        <f ca="1">VLOOKUP(CONCATENATE($F941," ",$G941),AllocFactorMatrix,(K$4+1),FALSE)*$E947</f>
        <v>15260.384885855139</v>
      </c>
      <c r="L941" s="25">
        <f ca="1">VLOOKUP(CONCATENATE($F941," ",$G941),AllocFactorMatrix,(L$4+1),FALSE)*$E947</f>
        <v>375.94732042631125</v>
      </c>
      <c r="M941" s="25">
        <f t="shared" ca="1" si="445"/>
        <v>1320888.6469621516</v>
      </c>
      <c r="N941" s="25">
        <f ca="1">VLOOKUP(CONCATENATE($F941," ",$G941),AllocFactorMatrix,(N$4+1),FALSE)*$E947</f>
        <v>546133.94440073182</v>
      </c>
      <c r="O941" s="25">
        <f ca="1">VLOOKUP(CONCATENATE($F941," ",$G941),AllocFactorMatrix,(O$4+1),FALSE)*$E947</f>
        <v>155536.26632951066</v>
      </c>
      <c r="P941" s="25">
        <f ca="1">VLOOKUP(CONCATENATE($F941," ",$G941),AllocFactorMatrix,(P$4+1),FALSE)*$E947</f>
        <v>12308.438209801792</v>
      </c>
      <c r="Q941" s="25">
        <f ca="1">VLOOKUP(CONCATENATE($F941," ",$G941),AllocFactorMatrix,(Q$4+1),FALSE)*$E947</f>
        <v>2598.0942819360571</v>
      </c>
      <c r="R941" s="25">
        <f t="shared" ref="R941:R947" ca="1" si="447">SUBTOTAL(9,N941:Q941)</f>
        <v>716576.7432219804</v>
      </c>
      <c r="S941" s="25">
        <f ca="1">VLOOKUP(CONCATENATE($F941," ",$G941),AllocFactorMatrix,(S$4+1),FALSE)*$E947</f>
        <v>32806.431791012925</v>
      </c>
      <c r="T941" s="25">
        <f ca="1">VLOOKUP(CONCATENATE($F941," ",$G941),AllocFactorMatrix,(T$4+1),FALSE)*$E947</f>
        <v>357647.65969624469</v>
      </c>
      <c r="U941" s="25">
        <f ca="1">VLOOKUP(CONCATENATE($F941," ",$G941),AllocFactorMatrix,(U$4+1),FALSE)*$E947</f>
        <v>2388599.2898913319</v>
      </c>
      <c r="V941" s="25">
        <f ca="1">VLOOKUP(CONCATENATE($F941," ",$G941),AllocFactorMatrix,(V$4+1),FALSE)*$E947</f>
        <v>374726.09456490824</v>
      </c>
      <c r="W941" s="25">
        <f t="shared" ref="W941:W947" ca="1" si="448">SUBTOTAL(9,S941:V941)</f>
        <v>3153779.4759434978</v>
      </c>
      <c r="X941" s="25">
        <f ca="1">VLOOKUP(CONCATENATE($F941," ",$G941),AllocFactorMatrix,(X$4+1),FALSE)*$E947</f>
        <v>148235.60508313341</v>
      </c>
      <c r="Y941" s="25">
        <f ca="1">VLOOKUP(CONCATENATE($F941," ",$G941),AllocFactorMatrix,(Y$4+1),FALSE)*$E947</f>
        <v>3578.461699405992</v>
      </c>
      <c r="Z941" s="25">
        <f t="shared" ca="1" si="446"/>
        <v>151814.06678253942</v>
      </c>
      <c r="AA941" s="25">
        <f ca="1">VLOOKUP(CONCATENATE($F941," ",$G941),AllocFactorMatrix,(AA$4+1),FALSE)*$E947</f>
        <v>2584.4580646958711</v>
      </c>
      <c r="AB941" s="25">
        <f ca="1">VLOOKUP(CONCATENATE($F941," ",$G941),AllocFactorMatrix,(AB$4+1),FALSE)*$E947</f>
        <v>14013.447321599424</v>
      </c>
      <c r="AC941" s="25">
        <f ca="1">VLOOKUP(CONCATENATE($F941," ",$G941),AllocFactorMatrix,(AC$4+1),FALSE)*$E947</f>
        <v>3479.7896931203577</v>
      </c>
    </row>
    <row r="942" spans="4:29" hidden="1" outlineLevel="1">
      <c r="F942" s="61" t="str">
        <f>F947</f>
        <v>RB_GUP</v>
      </c>
      <c r="G942" s="20" t="str">
        <f>$G$10</f>
        <v>SUBTRAN</v>
      </c>
      <c r="H942" s="24">
        <f t="shared" ca="1" si="437"/>
        <v>4034022.3899656967</v>
      </c>
      <c r="I942" s="25">
        <f ca="1">VLOOKUP(CONCATENATE($F942," ",$G942),AllocFactorMatrix,(I$4+1),FALSE)*$E947</f>
        <v>1915764.5244715123</v>
      </c>
      <c r="J942" s="25">
        <f ca="1">VLOOKUP(CONCATENATE($F942," ",$G942),AllocFactorMatrix,(J$4+1),FALSE)*$E947</f>
        <v>490407.44974604127</v>
      </c>
      <c r="K942" s="25">
        <f ca="1">VLOOKUP(CONCATENATE($F942," ",$G942),AllocFactorMatrix,(K$4+1),FALSE)*$E947</f>
        <v>5714.8271922110671</v>
      </c>
      <c r="L942" s="25">
        <f ca="1">VLOOKUP(CONCATENATE($F942," ",$G942),AllocFactorMatrix,(L$4+1),FALSE)*$E947</f>
        <v>187.35615301616701</v>
      </c>
      <c r="M942" s="25">
        <f t="shared" ca="1" si="445"/>
        <v>496309.63309126848</v>
      </c>
      <c r="N942" s="25">
        <f ca="1">VLOOKUP(CONCATENATE($F942," ",$G942),AllocFactorMatrix,(N$4+1),FALSE)*$E947</f>
        <v>213743.39301972397</v>
      </c>
      <c r="O942" s="25">
        <f ca="1">VLOOKUP(CONCATENATE($F942," ",$G942),AllocFactorMatrix,(O$4+1),FALSE)*$E947</f>
        <v>60585.082127167574</v>
      </c>
      <c r="P942" s="25">
        <f ca="1">VLOOKUP(CONCATENATE($F942," ",$G942),AllocFactorMatrix,(P$4+1),FALSE)*$E947</f>
        <v>6205.9069888833537</v>
      </c>
      <c r="Q942" s="25">
        <f ca="1">VLOOKUP(CONCATENATE($F942," ",$G942),AllocFactorMatrix,(Q$4+1),FALSE)*$E947</f>
        <v>0</v>
      </c>
      <c r="R942" s="25">
        <f t="shared" ca="1" si="447"/>
        <v>280534.38213577488</v>
      </c>
      <c r="S942" s="25">
        <f ca="1">VLOOKUP(CONCATENATE($F942," ",$G942),AllocFactorMatrix,(S$4+1),FALSE)*$E947</f>
        <v>11970.589955688321</v>
      </c>
      <c r="T942" s="25">
        <f ca="1">VLOOKUP(CONCATENATE($F942," ",$G942),AllocFactorMatrix,(T$4+1),FALSE)*$E947</f>
        <v>138354.6488281842</v>
      </c>
      <c r="U942" s="25">
        <f ca="1">VLOOKUP(CONCATENATE($F942," ",$G942),AllocFactorMatrix,(U$4+1),FALSE)*$E947</f>
        <v>1127001.7360007162</v>
      </c>
      <c r="V942" s="25">
        <f ca="1">VLOOKUP(CONCATENATE($F942," ",$G942),AllocFactorMatrix,(V$4+1),FALSE)*$E947</f>
        <v>0</v>
      </c>
      <c r="W942" s="25">
        <f t="shared" ca="1" si="448"/>
        <v>1277326.9747845887</v>
      </c>
      <c r="X942" s="25">
        <f ca="1">VLOOKUP(CONCATENATE($F942," ",$G942),AllocFactorMatrix,(X$4+1),FALSE)*$E947</f>
        <v>58008.744976878712</v>
      </c>
      <c r="Y942" s="25">
        <f ca="1">VLOOKUP(CONCATENATE($F942," ",$G942),AllocFactorMatrix,(Y$4+1),FALSE)*$E947</f>
        <v>1387.8978630614499</v>
      </c>
      <c r="Z942" s="25">
        <f t="shared" ca="1" si="446"/>
        <v>59396.642839940163</v>
      </c>
      <c r="AA942" s="25">
        <f ca="1">VLOOKUP(CONCATENATE($F942," ",$G942),AllocFactorMatrix,(AA$4+1),FALSE)*$E947</f>
        <v>952.55789060072971</v>
      </c>
      <c r="AB942" s="25">
        <f ca="1">VLOOKUP(CONCATENATE($F942," ",$G942),AllocFactorMatrix,(AB$4+1),FALSE)*$E947</f>
        <v>2992.2691896633992</v>
      </c>
      <c r="AC942" s="25">
        <f ca="1">VLOOKUP(CONCATENATE($F942," ",$G942),AllocFactorMatrix,(AC$4+1),FALSE)*$E947</f>
        <v>745.40556234816165</v>
      </c>
    </row>
    <row r="943" spans="4:29" hidden="1" outlineLevel="1">
      <c r="F943" s="61" t="str">
        <f>F947</f>
        <v>RB_GUP</v>
      </c>
      <c r="G943" s="20" t="str">
        <f>$G$11</f>
        <v>DISTPRI</v>
      </c>
      <c r="H943" s="24">
        <f t="shared" ca="1" si="437"/>
        <v>8415742.8672173899</v>
      </c>
      <c r="I943" s="25">
        <f ca="1">VLOOKUP(CONCATENATE($F943," ",$G943),AllocFactorMatrix,(I$4+1),FALSE)*$E947</f>
        <v>5592249.8088596407</v>
      </c>
      <c r="J943" s="25">
        <f ca="1">VLOOKUP(CONCATENATE($F943," ",$G943),AllocFactorMatrix,(J$4+1),FALSE)*$E947</f>
        <v>1407913.9080092234</v>
      </c>
      <c r="K943" s="25">
        <f ca="1">VLOOKUP(CONCATENATE($F943," ",$G943),AllocFactorMatrix,(K$4+1),FALSE)*$E947</f>
        <v>16429.850744794319</v>
      </c>
      <c r="L943" s="25">
        <f ca="1">VLOOKUP(CONCATENATE($F943," ",$G943),AllocFactorMatrix,(L$4+1),FALSE)*$E947</f>
        <v>0</v>
      </c>
      <c r="M943" s="25">
        <f t="shared" ca="1" si="445"/>
        <v>1424343.7587540178</v>
      </c>
      <c r="N943" s="25">
        <f ca="1">VLOOKUP(CONCATENATE($F943," ",$G943),AllocFactorMatrix,(N$4+1),FALSE)*$E947</f>
        <v>607131.47643522907</v>
      </c>
      <c r="O943" s="25">
        <f ca="1">VLOOKUP(CONCATENATE($F943," ",$G943),AllocFactorMatrix,(O$4+1),FALSE)*$E947</f>
        <v>172351.50896441104</v>
      </c>
      <c r="P943" s="25">
        <f ca="1">VLOOKUP(CONCATENATE($F943," ",$G943),AllocFactorMatrix,(P$4+1),FALSE)*$E947</f>
        <v>0</v>
      </c>
      <c r="Q943" s="25">
        <f ca="1">VLOOKUP(CONCATENATE($F943," ",$G943),AllocFactorMatrix,(Q$4+1),FALSE)*$E947</f>
        <v>0</v>
      </c>
      <c r="R943" s="25">
        <f t="shared" ca="1" si="447"/>
        <v>779482.98539964017</v>
      </c>
      <c r="S943" s="25">
        <f ca="1">VLOOKUP(CONCATENATE($F943," ",$G943),AllocFactorMatrix,(S$4+1),FALSE)*$E947</f>
        <v>34626.938901075664</v>
      </c>
      <c r="T943" s="25">
        <f ca="1">VLOOKUP(CONCATENATE($F943," ",$G943),AllocFactorMatrix,(T$4+1),FALSE)*$E947</f>
        <v>400508.98421375651</v>
      </c>
      <c r="U943" s="25">
        <f ca="1">VLOOKUP(CONCATENATE($F943," ",$G943),AllocFactorMatrix,(U$4+1),FALSE)*$E947</f>
        <v>0</v>
      </c>
      <c r="V943" s="25">
        <f ca="1">VLOOKUP(CONCATENATE($F943," ",$G943),AllocFactorMatrix,(V$4+1),FALSE)*$E947</f>
        <v>0</v>
      </c>
      <c r="W943" s="25">
        <f t="shared" ca="1" si="448"/>
        <v>435135.9231148322</v>
      </c>
      <c r="X943" s="25">
        <f ca="1">VLOOKUP(CONCATENATE($F943," ",$G943),AllocFactorMatrix,(X$4+1),FALSE)*$E947</f>
        <v>164765.25332016312</v>
      </c>
      <c r="Y943" s="25">
        <f ca="1">VLOOKUP(CONCATENATE($F943," ",$G943),AllocFactorMatrix,(Y$4+1),FALSE)*$E947</f>
        <v>3947.6392629762959</v>
      </c>
      <c r="Z943" s="25">
        <f t="shared" ca="1" si="446"/>
        <v>168712.89258313942</v>
      </c>
      <c r="AA943" s="25">
        <f ca="1">VLOOKUP(CONCATENATE($F943," ",$G943),AllocFactorMatrix,(AA$4+1),FALSE)*$E947</f>
        <v>2834.7467814176152</v>
      </c>
      <c r="AB943" s="25">
        <f ca="1">VLOOKUP(CONCATENATE($F943," ",$G943),AllocFactorMatrix,(AB$4+1),FALSE)*$E947</f>
        <v>10391.28811031373</v>
      </c>
      <c r="AC943" s="25">
        <f ca="1">VLOOKUP(CONCATENATE($F943," ",$G943),AllocFactorMatrix,(AC$4+1),FALSE)*$E947</f>
        <v>2591.4636143866373</v>
      </c>
    </row>
    <row r="944" spans="4:29" hidden="1" outlineLevel="1">
      <c r="F944" s="61" t="str">
        <f>F947</f>
        <v>RB_GUP</v>
      </c>
      <c r="G944" s="20" t="str">
        <f>$G$12</f>
        <v>DISTSEC</v>
      </c>
      <c r="H944" s="24">
        <f t="shared" ca="1" si="437"/>
        <v>3722159.0409429562</v>
      </c>
      <c r="I944" s="25">
        <f ca="1">VLOOKUP(CONCATENATE($F944," ",$G944),AllocFactorMatrix,(I$4+1),FALSE)*$E947</f>
        <v>2778970.4986760858</v>
      </c>
      <c r="J944" s="25">
        <f ca="1">VLOOKUP(CONCATENATE($F944," ",$G944),AllocFactorMatrix,(J$4+1),FALSE)*$E947</f>
        <v>623842.05201993207</v>
      </c>
      <c r="K944" s="25">
        <f ca="1">VLOOKUP(CONCATENATE($F944," ",$G944),AllocFactorMatrix,(K$4+1),FALSE)*$E947</f>
        <v>0</v>
      </c>
      <c r="L944" s="25">
        <f ca="1">VLOOKUP(CONCATENATE($F944," ",$G944),AllocFactorMatrix,(L$4+1),FALSE)*$E947</f>
        <v>0</v>
      </c>
      <c r="M944" s="25">
        <f t="shared" ca="1" si="445"/>
        <v>623842.05201993207</v>
      </c>
      <c r="N944" s="25">
        <f ca="1">VLOOKUP(CONCATENATE($F944," ",$G944),AllocFactorMatrix,(N$4+1),FALSE)*$E947</f>
        <v>219910.8999443214</v>
      </c>
      <c r="O944" s="25">
        <f ca="1">VLOOKUP(CONCATENATE($F944," ",$G944),AllocFactorMatrix,(O$4+1),FALSE)*$E947</f>
        <v>0</v>
      </c>
      <c r="P944" s="25">
        <f ca="1">VLOOKUP(CONCATENATE($F944," ",$G944),AllocFactorMatrix,(P$4+1),FALSE)*$E947</f>
        <v>0</v>
      </c>
      <c r="Q944" s="25">
        <f ca="1">VLOOKUP(CONCATENATE($F944," ",$G944),AllocFactorMatrix,(Q$4+1),FALSE)*$E947</f>
        <v>0</v>
      </c>
      <c r="R944" s="25">
        <f t="shared" ca="1" si="447"/>
        <v>219910.8999443214</v>
      </c>
      <c r="S944" s="25">
        <f ca="1">VLOOKUP(CONCATENATE($F944," ",$G944),AllocFactorMatrix,(S$4+1),FALSE)*$E947</f>
        <v>9733.3787971114034</v>
      </c>
      <c r="T944" s="25">
        <f ca="1">VLOOKUP(CONCATENATE($F944," ",$G944),AllocFactorMatrix,(T$4+1),FALSE)*$E947</f>
        <v>0</v>
      </c>
      <c r="U944" s="25">
        <f ca="1">VLOOKUP(CONCATENATE($F944," ",$G944),AllocFactorMatrix,(U$4+1),FALSE)*$E947</f>
        <v>0</v>
      </c>
      <c r="V944" s="25">
        <f ca="1">VLOOKUP(CONCATENATE($F944," ",$G944),AllocFactorMatrix,(V$4+1),FALSE)*$E947</f>
        <v>0</v>
      </c>
      <c r="W944" s="25">
        <f t="shared" ca="1" si="448"/>
        <v>9733.3787971114034</v>
      </c>
      <c r="X944" s="25">
        <f ca="1">VLOOKUP(CONCATENATE($F944," ",$G944),AllocFactorMatrix,(X$4+1),FALSE)*$E947</f>
        <v>61204.483893343589</v>
      </c>
      <c r="Y944" s="25">
        <f ca="1">VLOOKUP(CONCATENATE($F944," ",$G944),AllocFactorMatrix,(Y$4+1),FALSE)*$E947</f>
        <v>0</v>
      </c>
      <c r="Z944" s="25">
        <f t="shared" ca="1" si="446"/>
        <v>61204.483893343589</v>
      </c>
      <c r="AA944" s="25">
        <f ca="1">VLOOKUP(CONCATENATE($F944," ",$G944),AllocFactorMatrix,(AA$4+1),FALSE)*$E947</f>
        <v>998.01710708748851</v>
      </c>
      <c r="AB944" s="25">
        <f ca="1">VLOOKUP(CONCATENATE($F944," ",$G944),AllocFactorMatrix,(AB$4+1),FALSE)*$E947</f>
        <v>22037.736446176445</v>
      </c>
      <c r="AC944" s="25">
        <f ca="1">VLOOKUP(CONCATENATE($F944," ",$G944),AllocFactorMatrix,(AC$4+1),FALSE)*$E947</f>
        <v>5461.9740588972873</v>
      </c>
    </row>
    <row r="945" spans="4:29" hidden="1" outlineLevel="1">
      <c r="F945" s="61" t="str">
        <f>F947</f>
        <v>RB_GUP</v>
      </c>
      <c r="G945" s="20" t="str">
        <f>$G$13</f>
        <v>ENERGY</v>
      </c>
      <c r="H945" s="24">
        <f t="shared" ca="1" si="437"/>
        <v>448559.01125790016</v>
      </c>
      <c r="I945" s="25">
        <f ca="1">VLOOKUP(CONCATENATE($F945," ",$G945),AllocFactorMatrix,(I$4+1),FALSE)*$E947</f>
        <v>163065.77002143412</v>
      </c>
      <c r="J945" s="25">
        <f ca="1">VLOOKUP(CONCATENATE($F945," ",$G945),AllocFactorMatrix,(J$4+1),FALSE)*$E947</f>
        <v>52632.111876746138</v>
      </c>
      <c r="K945" s="25">
        <f ca="1">VLOOKUP(CONCATENATE($F945," ",$G945),AllocFactorMatrix,(K$4+1),FALSE)*$E947</f>
        <v>602.53782548293736</v>
      </c>
      <c r="L945" s="25">
        <f ca="1">VLOOKUP(CONCATENATE($F945," ",$G945),AllocFactorMatrix,(L$4+1),FALSE)*$E947</f>
        <v>15.27128387286211</v>
      </c>
      <c r="M945" s="25">
        <f t="shared" ca="1" si="445"/>
        <v>53249.920986101934</v>
      </c>
      <c r="N945" s="25">
        <f ca="1">VLOOKUP(CONCATENATE($F945," ",$G945),AllocFactorMatrix,(N$4+1),FALSE)*$E947</f>
        <v>25469.610484202083</v>
      </c>
      <c r="O945" s="25">
        <f ca="1">VLOOKUP(CONCATENATE($F945," ",$G945),AllocFactorMatrix,(O$4+1),FALSE)*$E947</f>
        <v>7109.3296381096943</v>
      </c>
      <c r="P945" s="25">
        <f ca="1">VLOOKUP(CONCATENATE($F945," ",$G945),AllocFactorMatrix,(P$4+1),FALSE)*$E947</f>
        <v>562.85101740923687</v>
      </c>
      <c r="Q945" s="25">
        <f ca="1">VLOOKUP(CONCATENATE($F945," ",$G945),AllocFactorMatrix,(Q$4+1),FALSE)*$E947</f>
        <v>115.38188348819145</v>
      </c>
      <c r="R945" s="25">
        <f t="shared" ca="1" si="447"/>
        <v>33257.173023209201</v>
      </c>
      <c r="S945" s="25">
        <f ca="1">VLOOKUP(CONCATENATE($F945," ",$G945),AllocFactorMatrix,(S$4+1),FALSE)*$E947</f>
        <v>1697.1563999280415</v>
      </c>
      <c r="T945" s="25">
        <f ca="1">VLOOKUP(CONCATENATE($F945," ",$G945),AllocFactorMatrix,(T$4+1),FALSE)*$E947</f>
        <v>20282.392438109197</v>
      </c>
      <c r="U945" s="25">
        <f ca="1">VLOOKUP(CONCATENATE($F945," ",$G945),AllocFactorMatrix,(U$4+1),FALSE)*$E947</f>
        <v>143387.02429971096</v>
      </c>
      <c r="V945" s="25">
        <f ca="1">VLOOKUP(CONCATENATE($F945," ",$G945),AllocFactorMatrix,(V$4+1),FALSE)*$E947</f>
        <v>22979.156707378173</v>
      </c>
      <c r="W945" s="25">
        <f t="shared" ca="1" si="448"/>
        <v>188345.72984512636</v>
      </c>
      <c r="X945" s="25">
        <f ca="1">VLOOKUP(CONCATENATE($F945," ",$G945),AllocFactorMatrix,(X$4+1),FALSE)*$E947</f>
        <v>6908.5265203904792</v>
      </c>
      <c r="Y945" s="25">
        <f ca="1">VLOOKUP(CONCATENATE($F945," ",$G945),AllocFactorMatrix,(Y$4+1),FALSE)*$E947</f>
        <v>162.37477291708896</v>
      </c>
      <c r="Z945" s="25">
        <f t="shared" ca="1" si="446"/>
        <v>7070.9012933075683</v>
      </c>
      <c r="AA945" s="25">
        <f ca="1">VLOOKUP(CONCATENATE($F945," ",$G945),AllocFactorMatrix,(AA$4+1),FALSE)*$E947</f>
        <v>158.62701014545939</v>
      </c>
      <c r="AB945" s="25">
        <f ca="1">VLOOKUP(CONCATENATE($F945," ",$G945),AllocFactorMatrix,(AB$4+1),FALSE)*$E947</f>
        <v>2729.5132201473903</v>
      </c>
      <c r="AC945" s="25">
        <f ca="1">VLOOKUP(CONCATENATE($F945," ",$G945),AllocFactorMatrix,(AC$4+1),FALSE)*$E947</f>
        <v>681.37585842820215</v>
      </c>
    </row>
    <row r="946" spans="4:29" hidden="1" outlineLevel="1">
      <c r="F946" s="61" t="str">
        <f>F947</f>
        <v>RB_GUP</v>
      </c>
      <c r="G946" s="20" t="str">
        <f>$G$14</f>
        <v>CUSTOMER</v>
      </c>
      <c r="H946" s="24">
        <f t="shared" ca="1" si="437"/>
        <v>7798768.0182012003</v>
      </c>
      <c r="I946" s="25">
        <f ca="1">VLOOKUP(CONCATENATE($F946," ",$G946),AllocFactorMatrix,(I$4+1),FALSE)*$E947</f>
        <v>5654645.1192232575</v>
      </c>
      <c r="J946" s="25">
        <f ca="1">VLOOKUP(CONCATENATE($F946," ",$G946),AllocFactorMatrix,(J$4+1),FALSE)*$E947</f>
        <v>1378648.8800011189</v>
      </c>
      <c r="K946" s="25">
        <f ca="1">VLOOKUP(CONCATENATE($F946," ",$G946),AllocFactorMatrix,(K$4+1),FALSE)*$E947</f>
        <v>11186.915084951028</v>
      </c>
      <c r="L946" s="25">
        <f ca="1">VLOOKUP(CONCATENATE($F946," ",$G946),AllocFactorMatrix,(L$4+1),FALSE)*$E947</f>
        <v>1586.9766099716719</v>
      </c>
      <c r="M946" s="25">
        <f t="shared" ca="1" si="445"/>
        <v>1391422.7716960416</v>
      </c>
      <c r="N946" s="25">
        <f ca="1">VLOOKUP(CONCATENATE($F946," ",$G946),AllocFactorMatrix,(N$4+1),FALSE)*$E947</f>
        <v>23005.452697014811</v>
      </c>
      <c r="O946" s="25">
        <f ca="1">VLOOKUP(CONCATENATE($F946," ",$G946),AllocFactorMatrix,(O$4+1),FALSE)*$E947</f>
        <v>9377.8002270240959</v>
      </c>
      <c r="P946" s="25">
        <f ca="1">VLOOKUP(CONCATENATE($F946," ",$G946),AllocFactorMatrix,(P$4+1),FALSE)*$E947</f>
        <v>4552.083309933806</v>
      </c>
      <c r="Q946" s="25">
        <f ca="1">VLOOKUP(CONCATENATE($F946," ",$G946),AllocFactorMatrix,(Q$4+1),FALSE)*$E947</f>
        <v>1949.7479603910037</v>
      </c>
      <c r="R946" s="25">
        <f t="shared" ca="1" si="447"/>
        <v>38885.084194363713</v>
      </c>
      <c r="S946" s="25">
        <f ca="1">VLOOKUP(CONCATENATE($F946," ",$G946),AllocFactorMatrix,(S$4+1),FALSE)*$E947</f>
        <v>331.36834278014322</v>
      </c>
      <c r="T946" s="25">
        <f ca="1">VLOOKUP(CONCATENATE($F946," ",$G946),AllocFactorMatrix,(T$4+1),FALSE)*$E947</f>
        <v>5837.462420988375</v>
      </c>
      <c r="U946" s="25">
        <f ca="1">VLOOKUP(CONCATENATE($F946," ",$G946),AllocFactorMatrix,(U$4+1),FALSE)*$E947</f>
        <v>11803.096716846392</v>
      </c>
      <c r="V946" s="25">
        <f ca="1">VLOOKUP(CONCATENATE($F946," ",$G946),AllocFactorMatrix,(V$4+1),FALSE)*$E947</f>
        <v>2924.7580989048761</v>
      </c>
      <c r="W946" s="25">
        <f t="shared" ca="1" si="448"/>
        <v>20896.685579519788</v>
      </c>
      <c r="X946" s="25">
        <f ca="1">VLOOKUP(CONCATENATE($F946," ",$G946),AllocFactorMatrix,(X$4+1),FALSE)*$E947</f>
        <v>7786.017103613066</v>
      </c>
      <c r="Y946" s="25">
        <f ca="1">VLOOKUP(CONCATENATE($F946," ",$G946),AllocFactorMatrix,(Y$4+1),FALSE)*$E947</f>
        <v>119.41836162030717</v>
      </c>
      <c r="Z946" s="25">
        <f t="shared" ca="1" si="446"/>
        <v>7905.4354652333732</v>
      </c>
      <c r="AA946" s="25">
        <f ca="1">VLOOKUP(CONCATENATE($F946," ",$G946),AllocFactorMatrix,(AA$4+1),FALSE)*$E947</f>
        <v>462.16031064393718</v>
      </c>
      <c r="AB946" s="25">
        <f ca="1">VLOOKUP(CONCATENATE($F946," ",$G946),AllocFactorMatrix,(AB$4+1),FALSE)*$E947</f>
        <v>594088.01959164161</v>
      </c>
      <c r="AC946" s="25">
        <f ca="1">VLOOKUP(CONCATENATE($F946," ",$G946),AllocFactorMatrix,(AC$4+1),FALSE)*$E947</f>
        <v>90462.742140499729</v>
      </c>
    </row>
    <row r="947" spans="4:29" collapsed="1">
      <c r="D947" s="58" t="s">
        <v>1228</v>
      </c>
      <c r="E947" s="22">
        <f>44950166.184798-71643</f>
        <v>44878523.184798002</v>
      </c>
      <c r="F947" s="61" t="s">
        <v>73</v>
      </c>
      <c r="G947" s="20" t="str">
        <f>$G$15</f>
        <v>TOTAL</v>
      </c>
      <c r="H947" s="24">
        <f t="shared" ca="1" si="437"/>
        <v>44878523.184798017</v>
      </c>
      <c r="I947" s="25">
        <f ca="1">VLOOKUP(CONCATENATE($F947," ",$G947),AllocFactorMatrix,(I$4+1),FALSE)*$E947</f>
        <v>26136754.765748683</v>
      </c>
      <c r="J947" s="25">
        <f ca="1">VLOOKUP(CONCATENATE($F947," ",$G947),AllocFactorMatrix,(J$4+1),FALSE)*$E947</f>
        <v>6491165.2550096633</v>
      </c>
      <c r="K947" s="25">
        <f ca="1">VLOOKUP(CONCATENATE($F947," ",$G947),AllocFactorMatrix,(K$4+1),FALSE)*$E947</f>
        <v>63603.947569676522</v>
      </c>
      <c r="L947" s="25">
        <f ca="1">VLOOKUP(CONCATENATE($F947," ",$G947),AllocFactorMatrix,(L$4+1),FALSE)*$E947</f>
        <v>2520.5350278088777</v>
      </c>
      <c r="M947" s="25">
        <f t="shared" ca="1" si="445"/>
        <v>6557289.7376071485</v>
      </c>
      <c r="N947" s="25">
        <f ca="1">VLOOKUP(CONCATENATE($F947," ",$G947),AllocFactorMatrix,(N$4+1),FALSE)*$E947</f>
        <v>2151075.0762816053</v>
      </c>
      <c r="O947" s="25">
        <f ca="1">VLOOKUP(CONCATENATE($F947," ",$G947),AllocFactorMatrix,(O$4+1),FALSE)*$E947</f>
        <v>551823.20499168243</v>
      </c>
      <c r="P947" s="25">
        <f ca="1">VLOOKUP(CONCATENATE($F947," ",$G947),AllocFactorMatrix,(P$4+1),FALSE)*$E947</f>
        <v>35251.371807648939</v>
      </c>
      <c r="Q947" s="25">
        <f ca="1">VLOOKUP(CONCATENATE($F947," ",$G947),AllocFactorMatrix,(Q$4+1),FALSE)*$E947</f>
        <v>7116.4428840624314</v>
      </c>
      <c r="R947" s="25">
        <f t="shared" ca="1" si="447"/>
        <v>2745266.0959649989</v>
      </c>
      <c r="S947" s="25">
        <f ca="1">VLOOKUP(CONCATENATE($F947," ",$G947),AllocFactorMatrix,(S$4+1),FALSE)*$E947</f>
        <v>122142.93627479424</v>
      </c>
      <c r="T947" s="25">
        <f ca="1">VLOOKUP(CONCATENATE($F947," ",$G947),AllocFactorMatrix,(T$4+1),FALSE)*$E947</f>
        <v>1260335.5772287648</v>
      </c>
      <c r="U947" s="25">
        <f ca="1">VLOOKUP(CONCATENATE($F947," ",$G947),AllocFactorMatrix,(U$4+1),FALSE)*$E947</f>
        <v>5926196.8204589533</v>
      </c>
      <c r="V947" s="25">
        <f ca="1">VLOOKUP(CONCATENATE($F947," ",$G947),AllocFactorMatrix,(V$4+1),FALSE)*$E947</f>
        <v>754460.54230562469</v>
      </c>
      <c r="W947" s="25">
        <f t="shared" ca="1" si="448"/>
        <v>8063135.8762681372</v>
      </c>
      <c r="X947" s="25">
        <f ca="1">VLOOKUP(CONCATENATE($F947," ",$G947),AllocFactorMatrix,(X$4+1),FALSE)*$E947</f>
        <v>586878.28848788294</v>
      </c>
      <c r="Y947" s="25">
        <f ca="1">VLOOKUP(CONCATENATE($F947," ",$G947),AllocFactorMatrix,(Y$4+1),FALSE)*$E947</f>
        <v>12574.710665005983</v>
      </c>
      <c r="Z947" s="25">
        <f ca="1">SUBTOTAL(9,X947:Y947)</f>
        <v>599452.99915288889</v>
      </c>
      <c r="AA947" s="25">
        <f ca="1">VLOOKUP(CONCATENATE($F947," ",$G947),AllocFactorMatrix,(AA$4+1),FALSE)*$E947</f>
        <v>10430.910091442263</v>
      </c>
      <c r="AB947" s="25">
        <f ca="1">VLOOKUP(CONCATENATE($F947," ",$G947),AllocFactorMatrix,(AB$4+1),FALSE)*$E947</f>
        <v>659484.3001674558</v>
      </c>
      <c r="AC947" s="25">
        <f ca="1">VLOOKUP(CONCATENATE($F947," ",$G947),AllocFactorMatrix,(AC$4+1),FALSE)*$E947</f>
        <v>106708.49979725438</v>
      </c>
    </row>
    <row r="948" spans="4:29" hidden="1" outlineLevel="1">
      <c r="F948" s="61" t="str">
        <f>F955</f>
        <v>RB_GUP</v>
      </c>
      <c r="G948" s="20" t="str">
        <f>$G$8</f>
        <v>PRODUCTION</v>
      </c>
      <c r="H948" s="24">
        <f t="shared" ref="H948:H963" ca="1" si="449">SUBTOTAL(9,I948:AC948)</f>
        <v>-1220881.9523546123</v>
      </c>
      <c r="I948" s="25">
        <f ca="1">VLOOKUP(CONCATENATE($F948," ",$G948),AllocFactorMatrix,(I$4+1),FALSE)*$E955</f>
        <v>-598650.81796955329</v>
      </c>
      <c r="J948" s="25">
        <f ca="1">VLOOKUP(CONCATENATE($F948," ",$G948),AllocFactorMatrix,(J$4+1),FALSE)*$E955</f>
        <v>-151435.37910831065</v>
      </c>
      <c r="K948" s="25">
        <f ca="1">VLOOKUP(CONCATENATE($F948," ",$G948),AllocFactorMatrix,(K$4+1),FALSE)*$E955</f>
        <v>-1770.5099193487667</v>
      </c>
      <c r="L948" s="25">
        <f ca="1">VLOOKUP(CONCATENATE($F948," ",$G948),AllocFactorMatrix,(L$4+1),FALSE)*$E955</f>
        <v>-43.617409714504348</v>
      </c>
      <c r="M948" s="25">
        <f t="shared" ref="M948:M963" ca="1" si="450">SUBTOTAL(9,J948:L948)</f>
        <v>-153249.5064373739</v>
      </c>
      <c r="N948" s="25">
        <f ca="1">VLOOKUP(CONCATENATE($F948," ",$G948),AllocFactorMatrix,(N$4+1),FALSE)*$E955</f>
        <v>-63362.462551702542</v>
      </c>
      <c r="O948" s="25">
        <f ca="1">VLOOKUP(CONCATENATE($F948," ",$G948),AllocFactorMatrix,(O$4+1),FALSE)*$E955</f>
        <v>-18045.318280937903</v>
      </c>
      <c r="P948" s="25">
        <f ca="1">VLOOKUP(CONCATENATE($F948," ",$G948),AllocFactorMatrix,(P$4+1),FALSE)*$E955</f>
        <v>-1428.0250534404713</v>
      </c>
      <c r="Q948" s="25">
        <f ca="1">VLOOKUP(CONCATENATE($F948," ",$G948),AllocFactorMatrix,(Q$4+1),FALSE)*$E955</f>
        <v>-301.43090963811807</v>
      </c>
      <c r="R948" s="25">
        <f ca="1">SUBTOTAL(9,N948:Q948)</f>
        <v>-83137.236795719044</v>
      </c>
      <c r="S948" s="25">
        <f ca="1">VLOOKUP(CONCATENATE($F948," ",$G948),AllocFactorMatrix,(S$4+1),FALSE)*$E955</f>
        <v>-3806.2023558963647</v>
      </c>
      <c r="T948" s="25">
        <f ca="1">VLOOKUP(CONCATENATE($F948," ",$G948),AllocFactorMatrix,(T$4+1),FALSE)*$E955</f>
        <v>-41494.28299878625</v>
      </c>
      <c r="U948" s="25">
        <f ca="1">VLOOKUP(CONCATENATE($F948," ",$G948),AllocFactorMatrix,(U$4+1),FALSE)*$E955</f>
        <v>-277125.29977025161</v>
      </c>
      <c r="V948" s="25">
        <f ca="1">VLOOKUP(CONCATENATE($F948," ",$G948),AllocFactorMatrix,(V$4+1),FALSE)*$E955</f>
        <v>-43475.723084871359</v>
      </c>
      <c r="W948" s="25">
        <f ca="1">SUBTOTAL(9,S948:V948)</f>
        <v>-365901.50820980559</v>
      </c>
      <c r="X948" s="25">
        <f ca="1">VLOOKUP(CONCATENATE($F948," ",$G948),AllocFactorMatrix,(X$4+1),FALSE)*$E955</f>
        <v>-17198.295532088563</v>
      </c>
      <c r="Y948" s="25">
        <f ca="1">VLOOKUP(CONCATENATE($F948," ",$G948),AllocFactorMatrix,(Y$4+1),FALSE)*$E955</f>
        <v>-415.17314158180363</v>
      </c>
      <c r="Z948" s="25">
        <f t="shared" ref="Z948:Z954" ca="1" si="451">SUBTOTAL(9,X948:Y948)</f>
        <v>-17613.468673670366</v>
      </c>
      <c r="AA948" s="25">
        <f ca="1">VLOOKUP(CONCATENATE($F948," ",$G948),AllocFactorMatrix,(AA$4+1),FALSE)*$E955</f>
        <v>-299.848835655926</v>
      </c>
      <c r="AB948" s="25">
        <f ca="1">VLOOKUP(CONCATENATE($F948," ",$G948),AllocFactorMatrix,(AB$4+1),FALSE)*$E955</f>
        <v>-1625.8402178414567</v>
      </c>
      <c r="AC948" s="25">
        <f ca="1">VLOOKUP(CONCATENATE($F948," ",$G948),AllocFactorMatrix,(AC$4+1),FALSE)*$E955</f>
        <v>-403.72521499296084</v>
      </c>
    </row>
    <row r="949" spans="4:29" hidden="1" outlineLevel="1">
      <c r="F949" s="61" t="str">
        <f>F955</f>
        <v>RB_GUP</v>
      </c>
      <c r="G949" s="20" t="str">
        <f>$G$9</f>
        <v>BULKTRAN</v>
      </c>
      <c r="H949" s="24">
        <f t="shared" ca="1" si="449"/>
        <v>-1292981.4794004818</v>
      </c>
      <c r="I949" s="25">
        <f ca="1">VLOOKUP(CONCATENATE($F949," ",$G949),AllocFactorMatrix,(I$4+1),FALSE)*$E955</f>
        <v>-634004.31038377387</v>
      </c>
      <c r="J949" s="25">
        <f ca="1">VLOOKUP(CONCATENATE($F949," ",$G949),AllocFactorMatrix,(J$4+1),FALSE)*$E955</f>
        <v>-160378.43800983971</v>
      </c>
      <c r="K949" s="25">
        <f ca="1">VLOOKUP(CONCATENATE($F949," ",$G949),AllocFactorMatrix,(K$4+1),FALSE)*$E955</f>
        <v>-1875.0678805577704</v>
      </c>
      <c r="L949" s="25">
        <f ca="1">VLOOKUP(CONCATENATE($F949," ",$G949),AllocFactorMatrix,(L$4+1),FALSE)*$E955</f>
        <v>-46.193248111751991</v>
      </c>
      <c r="M949" s="25">
        <f t="shared" ca="1" si="450"/>
        <v>-162299.69913850923</v>
      </c>
      <c r="N949" s="25">
        <f ca="1">VLOOKUP(CONCATENATE($F949," ",$G949),AllocFactorMatrix,(N$4+1),FALSE)*$E955</f>
        <v>-67104.350597167257</v>
      </c>
      <c r="O949" s="25">
        <f ca="1">VLOOKUP(CONCATENATE($F949," ",$G949),AllocFactorMatrix,(O$4+1),FALSE)*$E955</f>
        <v>-19110.989626917391</v>
      </c>
      <c r="P949" s="25">
        <f ca="1">VLOOKUP(CONCATENATE($F949," ",$G949),AllocFactorMatrix,(P$4+1),FALSE)*$E955</f>
        <v>-1512.3574745759797</v>
      </c>
      <c r="Q949" s="25">
        <f ca="1">VLOOKUP(CONCATENATE($F949," ",$G949),AllocFactorMatrix,(Q$4+1),FALSE)*$E955</f>
        <v>-319.23199677844286</v>
      </c>
      <c r="R949" s="25">
        <f t="shared" ref="R949:R955" ca="1" si="452">SUBTOTAL(9,N949:Q949)</f>
        <v>-88046.929695439074</v>
      </c>
      <c r="S949" s="25">
        <f ca="1">VLOOKUP(CONCATENATE($F949," ",$G949),AllocFactorMatrix,(S$4+1),FALSE)*$E955</f>
        <v>-4030.9787064450325</v>
      </c>
      <c r="T949" s="25">
        <f ca="1">VLOOKUP(CONCATENATE($F949," ",$G949),AllocFactorMatrix,(T$4+1),FALSE)*$E955</f>
        <v>-43944.739550748585</v>
      </c>
      <c r="U949" s="25">
        <f ca="1">VLOOKUP(CONCATENATE($F949," ",$G949),AllocFactorMatrix,(U$4+1),FALSE)*$E955</f>
        <v>-293491.01228434447</v>
      </c>
      <c r="V949" s="25">
        <f ca="1">VLOOKUP(CONCATENATE($F949," ",$G949),AllocFactorMatrix,(V$4+1),FALSE)*$E955</f>
        <v>-46043.194138359366</v>
      </c>
      <c r="W949" s="25">
        <f t="shared" ref="W949:W955" ca="1" si="453">SUBTOTAL(9,S949:V949)</f>
        <v>-387509.92467989749</v>
      </c>
      <c r="X949" s="25">
        <f ca="1">VLOOKUP(CONCATENATE($F949," ",$G949),AllocFactorMatrix,(X$4+1),FALSE)*$E955</f>
        <v>-18213.945711425891</v>
      </c>
      <c r="Y949" s="25">
        <f ca="1">VLOOKUP(CONCATENATE($F949," ",$G949),AllocFactorMatrix,(Y$4+1),FALSE)*$E955</f>
        <v>-439.69130821737815</v>
      </c>
      <c r="Z949" s="25">
        <f t="shared" ca="1" si="451"/>
        <v>-18653.637019643269</v>
      </c>
      <c r="AA949" s="25">
        <f ca="1">VLOOKUP(CONCATENATE($F949," ",$G949),AllocFactorMatrix,(AA$4+1),FALSE)*$E955</f>
        <v>-317.55649297230485</v>
      </c>
      <c r="AB949" s="25">
        <f ca="1">VLOOKUP(CONCATENATE($F949," ",$G949),AllocFactorMatrix,(AB$4+1),FALSE)*$E955</f>
        <v>-1721.8546691423749</v>
      </c>
      <c r="AC949" s="25">
        <f ca="1">VLOOKUP(CONCATENATE($F949," ",$G949),AllocFactorMatrix,(AC$4+1),FALSE)*$E955</f>
        <v>-427.56732110432182</v>
      </c>
    </row>
    <row r="950" spans="4:29" hidden="1" outlineLevel="1">
      <c r="F950" s="61" t="str">
        <f>F955</f>
        <v>RB_GUP</v>
      </c>
      <c r="G950" s="20" t="str">
        <f>$G$10</f>
        <v>SUBTRAN</v>
      </c>
      <c r="H950" s="24">
        <f t="shared" ca="1" si="449"/>
        <v>-495666.77835804177</v>
      </c>
      <c r="I950" s="25">
        <f ca="1">VLOOKUP(CONCATENATE($F950," ",$G950),AllocFactorMatrix,(I$4+1),FALSE)*$E955</f>
        <v>-235393.04895764234</v>
      </c>
      <c r="J950" s="25">
        <f ca="1">VLOOKUP(CONCATENATE($F950," ",$G950),AllocFactorMatrix,(J$4+1),FALSE)*$E955</f>
        <v>-60257.147135088308</v>
      </c>
      <c r="K950" s="25">
        <f ca="1">VLOOKUP(CONCATENATE($F950," ",$G950),AllocFactorMatrix,(K$4+1),FALSE)*$E955</f>
        <v>-702.18995072565303</v>
      </c>
      <c r="L950" s="25">
        <f ca="1">VLOOKUP(CONCATENATE($F950," ",$G950),AllocFactorMatrix,(L$4+1),FALSE)*$E955</f>
        <v>-23.02074995966235</v>
      </c>
      <c r="M950" s="25">
        <f t="shared" ca="1" si="450"/>
        <v>-60982.357835773626</v>
      </c>
      <c r="N950" s="25">
        <f ca="1">VLOOKUP(CONCATENATE($F950," ",$G950),AllocFactorMatrix,(N$4+1),FALSE)*$E955</f>
        <v>-26262.992311826078</v>
      </c>
      <c r="O950" s="25">
        <f ca="1">VLOOKUP(CONCATENATE($F950," ",$G950),AllocFactorMatrix,(O$4+1),FALSE)*$E955</f>
        <v>-7444.1858699713093</v>
      </c>
      <c r="P950" s="25">
        <f ca="1">VLOOKUP(CONCATENATE($F950," ",$G950),AllocFactorMatrix,(P$4+1),FALSE)*$E955</f>
        <v>-762.52971020213533</v>
      </c>
      <c r="Q950" s="25">
        <f ca="1">VLOOKUP(CONCATENATE($F950," ",$G950),AllocFactorMatrix,(Q$4+1),FALSE)*$E955</f>
        <v>0</v>
      </c>
      <c r="R950" s="25">
        <f t="shared" ca="1" si="452"/>
        <v>-34469.707891999526</v>
      </c>
      <c r="S950" s="25">
        <f ca="1">VLOOKUP(CONCATENATE($F950," ",$G950),AllocFactorMatrix,(S$4+1),FALSE)*$E955</f>
        <v>-1470.8455196332263</v>
      </c>
      <c r="T950" s="25">
        <f ca="1">VLOOKUP(CONCATENATE($F950," ",$G950),AllocFactorMatrix,(T$4+1),FALSE)*$E955</f>
        <v>-16999.856824321556</v>
      </c>
      <c r="U950" s="25">
        <f ca="1">VLOOKUP(CONCATENATE($F950," ",$G950),AllocFactorMatrix,(U$4+1),FALSE)*$E955</f>
        <v>-138476.50451244658</v>
      </c>
      <c r="V950" s="25">
        <f ca="1">VLOOKUP(CONCATENATE($F950," ",$G950),AllocFactorMatrix,(V$4+1),FALSE)*$E955</f>
        <v>0</v>
      </c>
      <c r="W950" s="25">
        <f t="shared" ca="1" si="453"/>
        <v>-156947.20685640138</v>
      </c>
      <c r="X950" s="25">
        <f ca="1">VLOOKUP(CONCATENATE($F950," ",$G950),AllocFactorMatrix,(X$4+1),FALSE)*$E955</f>
        <v>-7127.6272067312984</v>
      </c>
      <c r="Y950" s="25">
        <f ca="1">VLOOKUP(CONCATENATE($F950," ",$G950),AllocFactorMatrix,(Y$4+1),FALSE)*$E955</f>
        <v>-170.53322861689162</v>
      </c>
      <c r="Z950" s="25">
        <f t="shared" ca="1" si="451"/>
        <v>-7298.1604353481898</v>
      </c>
      <c r="AA950" s="25">
        <f ca="1">VLOOKUP(CONCATENATE($F950," ",$G950),AllocFactorMatrix,(AA$4+1),FALSE)*$E955</f>
        <v>-117.04231042644527</v>
      </c>
      <c r="AB950" s="25">
        <f ca="1">VLOOKUP(CONCATENATE($F950," ",$G950),AllocFactorMatrix,(AB$4+1),FALSE)*$E955</f>
        <v>-367.66489767378255</v>
      </c>
      <c r="AC950" s="25">
        <f ca="1">VLOOKUP(CONCATENATE($F950," ",$G950),AllocFactorMatrix,(AC$4+1),FALSE)*$E955</f>
        <v>-91.589172776609104</v>
      </c>
    </row>
    <row r="951" spans="4:29" hidden="1" outlineLevel="1">
      <c r="F951" s="61" t="str">
        <f>F955</f>
        <v>RB_GUP</v>
      </c>
      <c r="G951" s="20" t="str">
        <f>$G$11</f>
        <v>DISTPRI</v>
      </c>
      <c r="H951" s="24">
        <f t="shared" ca="1" si="449"/>
        <v>-1034055.7764030617</v>
      </c>
      <c r="I951" s="25">
        <f ca="1">VLOOKUP(CONCATENATE($F951," ",$G951),AllocFactorMatrix,(I$4+1),FALSE)*$E955</f>
        <v>-687128.67172618851</v>
      </c>
      <c r="J951" s="25">
        <f ca="1">VLOOKUP(CONCATENATE($F951," ",$G951),AllocFactorMatrix,(J$4+1),FALSE)*$E955</f>
        <v>-172992.63204990453</v>
      </c>
      <c r="K951" s="25">
        <f ca="1">VLOOKUP(CONCATENATE($F951," ",$G951),AllocFactorMatrix,(K$4+1),FALSE)*$E955</f>
        <v>-2018.7620197231788</v>
      </c>
      <c r="L951" s="25">
        <f ca="1">VLOOKUP(CONCATENATE($F951," ",$G951),AllocFactorMatrix,(L$4+1),FALSE)*$E955</f>
        <v>0</v>
      </c>
      <c r="M951" s="25">
        <f t="shared" ca="1" si="450"/>
        <v>-175011.39406962771</v>
      </c>
      <c r="N951" s="25">
        <f ca="1">VLOOKUP(CONCATENATE($F951," ",$G951),AllocFactorMatrix,(N$4+1),FALSE)*$E955</f>
        <v>-74599.21484644273</v>
      </c>
      <c r="O951" s="25">
        <f ca="1">VLOOKUP(CONCATENATE($F951," ",$G951),AllocFactorMatrix,(O$4+1),FALSE)*$E955</f>
        <v>-21177.105364123483</v>
      </c>
      <c r="P951" s="25">
        <f ca="1">VLOOKUP(CONCATENATE($F951," ",$G951),AllocFactorMatrix,(P$4+1),FALSE)*$E955</f>
        <v>0</v>
      </c>
      <c r="Q951" s="25">
        <f ca="1">VLOOKUP(CONCATENATE($F951," ",$G951),AllocFactorMatrix,(Q$4+1),FALSE)*$E955</f>
        <v>0</v>
      </c>
      <c r="R951" s="25">
        <f t="shared" ca="1" si="452"/>
        <v>-95776.32021056622</v>
      </c>
      <c r="S951" s="25">
        <f ca="1">VLOOKUP(CONCATENATE($F951," ",$G951),AllocFactorMatrix,(S$4+1),FALSE)*$E955</f>
        <v>-4254.6673246508381</v>
      </c>
      <c r="T951" s="25">
        <f ca="1">VLOOKUP(CONCATENATE($F951," ",$G951),AllocFactorMatrix,(T$4+1),FALSE)*$E955</f>
        <v>-49211.178996548064</v>
      </c>
      <c r="U951" s="25">
        <f ca="1">VLOOKUP(CONCATENATE($F951," ",$G951),AllocFactorMatrix,(U$4+1),FALSE)*$E955</f>
        <v>0</v>
      </c>
      <c r="V951" s="25">
        <f ca="1">VLOOKUP(CONCATENATE($F951," ",$G951),AllocFactorMatrix,(V$4+1),FALSE)*$E955</f>
        <v>0</v>
      </c>
      <c r="W951" s="25">
        <f t="shared" ca="1" si="453"/>
        <v>-53465.8463211989</v>
      </c>
      <c r="X951" s="25">
        <f ca="1">VLOOKUP(CONCATENATE($F951," ",$G951),AllocFactorMatrix,(X$4+1),FALSE)*$E955</f>
        <v>-20244.970008519555</v>
      </c>
      <c r="Y951" s="25">
        <f ca="1">VLOOKUP(CONCATENATE($F951," ",$G951),AllocFactorMatrix,(Y$4+1),FALSE)*$E955</f>
        <v>-485.05274548459164</v>
      </c>
      <c r="Z951" s="25">
        <f t="shared" ca="1" si="451"/>
        <v>-20730.022754004145</v>
      </c>
      <c r="AA951" s="25">
        <f ca="1">VLOOKUP(CONCATENATE($F951," ",$G951),AllocFactorMatrix,(AA$4+1),FALSE)*$E955</f>
        <v>-348.30986761529743</v>
      </c>
      <c r="AB951" s="25">
        <f ca="1">VLOOKUP(CONCATENATE($F951," ",$G951),AllocFactorMatrix,(AB$4+1),FALSE)*$E955</f>
        <v>-1276.7941778015836</v>
      </c>
      <c r="AC951" s="25">
        <f ca="1">VLOOKUP(CONCATENATE($F951," ",$G951),AllocFactorMatrix,(AC$4+1),FALSE)*$E955</f>
        <v>-318.41727605930174</v>
      </c>
    </row>
    <row r="952" spans="4:29" hidden="1" outlineLevel="1">
      <c r="F952" s="61" t="str">
        <f>F955</f>
        <v>RB_GUP</v>
      </c>
      <c r="G952" s="20" t="str">
        <f>$G$12</f>
        <v>DISTSEC</v>
      </c>
      <c r="H952" s="24">
        <f t="shared" ca="1" si="449"/>
        <v>-457347.63023368898</v>
      </c>
      <c r="I952" s="25">
        <f ca="1">VLOOKUP(CONCATENATE($F952," ",$G952),AllocFactorMatrix,(I$4+1),FALSE)*$E955</f>
        <v>-341456.54661141575</v>
      </c>
      <c r="J952" s="25">
        <f ca="1">VLOOKUP(CONCATENATE($F952," ",$G952),AllocFactorMatrix,(J$4+1),FALSE)*$E955</f>
        <v>-76652.469975908854</v>
      </c>
      <c r="K952" s="25">
        <f ca="1">VLOOKUP(CONCATENATE($F952," ",$G952),AllocFactorMatrix,(K$4+1),FALSE)*$E955</f>
        <v>0</v>
      </c>
      <c r="L952" s="25">
        <f ca="1">VLOOKUP(CONCATENATE($F952," ",$G952),AllocFactorMatrix,(L$4+1),FALSE)*$E955</f>
        <v>0</v>
      </c>
      <c r="M952" s="25">
        <f t="shared" ca="1" si="450"/>
        <v>-76652.469975908854</v>
      </c>
      <c r="N952" s="25">
        <f ca="1">VLOOKUP(CONCATENATE($F952," ",$G952),AllocFactorMatrix,(N$4+1),FALSE)*$E955</f>
        <v>-27020.803744757195</v>
      </c>
      <c r="O952" s="25">
        <f ca="1">VLOOKUP(CONCATENATE($F952," ",$G952),AllocFactorMatrix,(O$4+1),FALSE)*$E955</f>
        <v>0</v>
      </c>
      <c r="P952" s="25">
        <f ca="1">VLOOKUP(CONCATENATE($F952," ",$G952),AllocFactorMatrix,(P$4+1),FALSE)*$E955</f>
        <v>0</v>
      </c>
      <c r="Q952" s="25">
        <f ca="1">VLOOKUP(CONCATENATE($F952," ",$G952),AllocFactorMatrix,(Q$4+1),FALSE)*$E955</f>
        <v>0</v>
      </c>
      <c r="R952" s="25">
        <f t="shared" ca="1" si="452"/>
        <v>-27020.803744757195</v>
      </c>
      <c r="S952" s="25">
        <f ca="1">VLOOKUP(CONCATENATE($F952," ",$G952),AllocFactorMatrix,(S$4+1),FALSE)*$E955</f>
        <v>-1195.9558089968132</v>
      </c>
      <c r="T952" s="25">
        <f ca="1">VLOOKUP(CONCATENATE($F952," ",$G952),AllocFactorMatrix,(T$4+1),FALSE)*$E955</f>
        <v>0</v>
      </c>
      <c r="U952" s="25">
        <f ca="1">VLOOKUP(CONCATENATE($F952," ",$G952),AllocFactorMatrix,(U$4+1),FALSE)*$E955</f>
        <v>0</v>
      </c>
      <c r="V952" s="25">
        <f ca="1">VLOOKUP(CONCATENATE($F952," ",$G952),AllocFactorMatrix,(V$4+1),FALSE)*$E955</f>
        <v>0</v>
      </c>
      <c r="W952" s="25">
        <f t="shared" ca="1" si="453"/>
        <v>-1195.9558089968132</v>
      </c>
      <c r="X952" s="25">
        <f ca="1">VLOOKUP(CONCATENATE($F952," ",$G952),AllocFactorMatrix,(X$4+1),FALSE)*$E955</f>
        <v>-7520.2927549289707</v>
      </c>
      <c r="Y952" s="25">
        <f ca="1">VLOOKUP(CONCATENATE($F952," ",$G952),AllocFactorMatrix,(Y$4+1),FALSE)*$E955</f>
        <v>0</v>
      </c>
      <c r="Z952" s="25">
        <f t="shared" ca="1" si="451"/>
        <v>-7520.2927549289707</v>
      </c>
      <c r="AA952" s="25">
        <f ca="1">VLOOKUP(CONCATENATE($F952," ",$G952),AllocFactorMatrix,(AA$4+1),FALSE)*$E955</f>
        <v>-122.62795701053976</v>
      </c>
      <c r="AB952" s="25">
        <f ca="1">VLOOKUP(CONCATENATE($F952," ",$G952),AllocFactorMatrix,(AB$4+1),FALSE)*$E955</f>
        <v>-2707.8118985533861</v>
      </c>
      <c r="AC952" s="25">
        <f ca="1">VLOOKUP(CONCATENATE($F952," ",$G952),AllocFactorMatrix,(AC$4+1),FALSE)*$E955</f>
        <v>-671.12148211746478</v>
      </c>
    </row>
    <row r="953" spans="4:29" hidden="1" outlineLevel="1">
      <c r="F953" s="61" t="str">
        <f>F955</f>
        <v>RB_GUP</v>
      </c>
      <c r="G953" s="20" t="str">
        <f>$G$13</f>
        <v>ENERGY</v>
      </c>
      <c r="H953" s="24">
        <f t="shared" ca="1" si="449"/>
        <v>-55115.162614544308</v>
      </c>
      <c r="I953" s="25">
        <f ca="1">VLOOKUP(CONCATENATE($F953," ",$G953),AllocFactorMatrix,(I$4+1),FALSE)*$E955</f>
        <v>-20036.151779436434</v>
      </c>
      <c r="J953" s="25">
        <f ca="1">VLOOKUP(CONCATENATE($F953," ",$G953),AllocFactorMatrix,(J$4+1),FALSE)*$E955</f>
        <v>-6466.9917046118899</v>
      </c>
      <c r="K953" s="25">
        <f ca="1">VLOOKUP(CONCATENATE($F953," ",$G953),AllocFactorMatrix,(K$4+1),FALSE)*$E955</f>
        <v>-74.034785612215515</v>
      </c>
      <c r="L953" s="25">
        <f ca="1">VLOOKUP(CONCATENATE($F953," ",$G953),AllocFactorMatrix,(L$4+1),FALSE)*$E955</f>
        <v>-1.8764070565104249</v>
      </c>
      <c r="M953" s="25">
        <f t="shared" ca="1" si="450"/>
        <v>-6542.9028972806154</v>
      </c>
      <c r="N953" s="25">
        <f ca="1">VLOOKUP(CONCATENATE($F953," ",$G953),AllocFactorMatrix,(N$4+1),FALSE)*$E955</f>
        <v>-3129.4917465358949</v>
      </c>
      <c r="O953" s="25">
        <f ca="1">VLOOKUP(CONCATENATE($F953," ",$G953),AllocFactorMatrix,(O$4+1),FALSE)*$E955</f>
        <v>-873.53469499140306</v>
      </c>
      <c r="P953" s="25">
        <f ca="1">VLOOKUP(CONCATENATE($F953," ",$G953),AllocFactorMatrix,(P$4+1),FALSE)*$E955</f>
        <v>-69.158404075480348</v>
      </c>
      <c r="Q953" s="25">
        <f ca="1">VLOOKUP(CONCATENATE($F953," ",$G953),AllocFactorMatrix,(Q$4+1),FALSE)*$E955</f>
        <v>-14.177156431192024</v>
      </c>
      <c r="R953" s="25">
        <f t="shared" ca="1" si="452"/>
        <v>-4086.3620020339704</v>
      </c>
      <c r="S953" s="25">
        <f ca="1">VLOOKUP(CONCATENATE($F953," ",$G953),AllocFactorMatrix,(S$4+1),FALSE)*$E955</f>
        <v>-208.53231930852476</v>
      </c>
      <c r="T953" s="25">
        <f ca="1">VLOOKUP(CONCATENATE($F953," ",$G953),AllocFactorMatrix,(T$4+1),FALSE)*$E955</f>
        <v>-2492.12997483551</v>
      </c>
      <c r="U953" s="25">
        <f ca="1">VLOOKUP(CONCATENATE($F953," ",$G953),AllocFactorMatrix,(U$4+1),FALSE)*$E955</f>
        <v>-17618.19284141067</v>
      </c>
      <c r="V953" s="25">
        <f ca="1">VLOOKUP(CONCATENATE($F953," ",$G953),AllocFactorMatrix,(V$4+1),FALSE)*$E955</f>
        <v>-2823.4857106550621</v>
      </c>
      <c r="W953" s="25">
        <f t="shared" ca="1" si="453"/>
        <v>-23142.340846209765</v>
      </c>
      <c r="X953" s="25">
        <f ca="1">VLOOKUP(CONCATENATE($F953," ",$G953),AllocFactorMatrix,(X$4+1),FALSE)*$E955</f>
        <v>-848.86169498731033</v>
      </c>
      <c r="Y953" s="25">
        <f ca="1">VLOOKUP(CONCATENATE($F953," ",$G953),AllocFactorMatrix,(Y$4+1),FALSE)*$E955</f>
        <v>-19.951247860851986</v>
      </c>
      <c r="Z953" s="25">
        <f t="shared" ca="1" si="451"/>
        <v>-868.81294284816227</v>
      </c>
      <c r="AA953" s="25">
        <f ca="1">VLOOKUP(CONCATENATE($F953," ",$G953),AllocFactorMatrix,(AA$4+1),FALSE)*$E955</f>
        <v>-19.490754259308133</v>
      </c>
      <c r="AB953" s="25">
        <f ca="1">VLOOKUP(CONCATENATE($F953," ",$G953),AllocFactorMatrix,(AB$4+1),FALSE)*$E955</f>
        <v>-335.37965175439848</v>
      </c>
      <c r="AC953" s="25">
        <f ca="1">VLOOKUP(CONCATENATE($F953," ",$G953),AllocFactorMatrix,(AC$4+1),FALSE)*$E955</f>
        <v>-83.721740721653276</v>
      </c>
    </row>
    <row r="954" spans="4:29" hidden="1" outlineLevel="1">
      <c r="F954" s="61" t="str">
        <f>F955</f>
        <v>RB_GUP</v>
      </c>
      <c r="G954" s="20" t="str">
        <f>$G$14</f>
        <v>CUSTOMER</v>
      </c>
      <c r="H954" s="24">
        <f t="shared" ca="1" si="449"/>
        <v>-958247.09063560527</v>
      </c>
      <c r="I954" s="25">
        <f ca="1">VLOOKUP(CONCATENATE($F954," ",$G954),AllocFactorMatrix,(I$4+1),FALSE)*$E955</f>
        <v>-694795.28323273663</v>
      </c>
      <c r="J954" s="25">
        <f ca="1">VLOOKUP(CONCATENATE($F954," ",$G954),AllocFactorMatrix,(J$4+1),FALSE)*$E955</f>
        <v>-169396.7912862497</v>
      </c>
      <c r="K954" s="25">
        <f ca="1">VLOOKUP(CONCATENATE($F954," ",$G954),AllocFactorMatrix,(K$4+1),FALSE)*$E955</f>
        <v>-1374.5541357716181</v>
      </c>
      <c r="L954" s="25">
        <f ca="1">VLOOKUP(CONCATENATE($F954," ",$G954),AllocFactorMatrix,(L$4+1),FALSE)*$E955</f>
        <v>-194.99435242373909</v>
      </c>
      <c r="M954" s="25">
        <f t="shared" ca="1" si="450"/>
        <v>-170966.33977444505</v>
      </c>
      <c r="N954" s="25">
        <f ca="1">VLOOKUP(CONCATENATE($F954," ",$G954),AllocFactorMatrix,(N$4+1),FALSE)*$E955</f>
        <v>-2826.7167409288031</v>
      </c>
      <c r="O954" s="25">
        <f ca="1">VLOOKUP(CONCATENATE($F954," ",$G954),AllocFactorMatrix,(O$4+1),FALSE)*$E955</f>
        <v>-1152.2653017931993</v>
      </c>
      <c r="P954" s="25">
        <f ca="1">VLOOKUP(CONCATENATE($F954," ",$G954),AllocFactorMatrix,(P$4+1),FALSE)*$E955</f>
        <v>-559.32175157597169</v>
      </c>
      <c r="Q954" s="25">
        <f ca="1">VLOOKUP(CONCATENATE($F954," ",$G954),AllocFactorMatrix,(Q$4+1),FALSE)*$E955</f>
        <v>-239.56864804247897</v>
      </c>
      <c r="R954" s="25">
        <f t="shared" ca="1" si="452"/>
        <v>-4777.8724423404537</v>
      </c>
      <c r="S954" s="25">
        <f ca="1">VLOOKUP(CONCATENATE($F954," ",$G954),AllocFactorMatrix,(S$4+1),FALSE)*$E955</f>
        <v>-40.715757880826629</v>
      </c>
      <c r="T954" s="25">
        <f ca="1">VLOOKUP(CONCATENATE($F954," ",$G954),AllocFactorMatrix,(T$4+1),FALSE)*$E955</f>
        <v>-717.25833728504608</v>
      </c>
      <c r="U954" s="25">
        <f ca="1">VLOOKUP(CONCATENATE($F954," ",$G954),AllocFactorMatrix,(U$4+1),FALSE)*$E955</f>
        <v>-1450.2653576836942</v>
      </c>
      <c r="V954" s="25">
        <f ca="1">VLOOKUP(CONCATENATE($F954," ",$G954),AllocFactorMatrix,(V$4+1),FALSE)*$E955</f>
        <v>-359.36970205390918</v>
      </c>
      <c r="W954" s="25">
        <f t="shared" ca="1" si="453"/>
        <v>-2567.6091549034763</v>
      </c>
      <c r="X954" s="25">
        <f ca="1">VLOOKUP(CONCATENATE($F954," ",$G954),AllocFactorMatrix,(X$4+1),FALSE)*$E955</f>
        <v>-956.68036538124363</v>
      </c>
      <c r="Y954" s="25">
        <f ca="1">VLOOKUP(CONCATENATE($F954," ",$G954),AllocFactorMatrix,(Y$4+1),FALSE)*$E955</f>
        <v>-14.673124950512886</v>
      </c>
      <c r="Z954" s="25">
        <f t="shared" ca="1" si="451"/>
        <v>-971.35349033175657</v>
      </c>
      <c r="AA954" s="25">
        <f ca="1">VLOOKUP(CONCATENATE($F954," ",$G954),AllocFactorMatrix,(AA$4+1),FALSE)*$E955</f>
        <v>-56.786376008136173</v>
      </c>
      <c r="AB954" s="25">
        <f ca="1">VLOOKUP(CONCATENATE($F954," ",$G954),AllocFactorMatrix,(AB$4+1),FALSE)*$E955</f>
        <v>-72996.544457603348</v>
      </c>
      <c r="AC954" s="25">
        <f ca="1">VLOOKUP(CONCATENATE($F954," ",$G954),AllocFactorMatrix,(AC$4+1),FALSE)*$E955</f>
        <v>-11115.301707236451</v>
      </c>
    </row>
    <row r="955" spans="4:29" collapsed="1">
      <c r="D955" s="58" t="s">
        <v>1191</v>
      </c>
      <c r="E955" s="22">
        <v>-5514295.8700000355</v>
      </c>
      <c r="F955" s="61" t="s">
        <v>73</v>
      </c>
      <c r="G955" s="20" t="str">
        <f>$G$15</f>
        <v>TOTAL</v>
      </c>
      <c r="H955" s="24">
        <f t="shared" ca="1" si="449"/>
        <v>-5514295.8700000355</v>
      </c>
      <c r="I955" s="25">
        <f ca="1">VLOOKUP(CONCATENATE($F955," ",$G955),AllocFactorMatrix,(I$4+1),FALSE)*$E955</f>
        <v>-3211464.8306607464</v>
      </c>
      <c r="J955" s="25">
        <f ca="1">VLOOKUP(CONCATENATE($F955," ",$G955),AllocFactorMatrix,(J$4+1),FALSE)*$E955</f>
        <v>-797579.84926991363</v>
      </c>
      <c r="K955" s="25">
        <f ca="1">VLOOKUP(CONCATENATE($F955," ",$G955),AllocFactorMatrix,(K$4+1),FALSE)*$E955</f>
        <v>-7815.1186917392033</v>
      </c>
      <c r="L955" s="25">
        <f ca="1">VLOOKUP(CONCATENATE($F955," ",$G955),AllocFactorMatrix,(L$4+1),FALSE)*$E955</f>
        <v>-309.7021672661682</v>
      </c>
      <c r="M955" s="25">
        <f t="shared" ca="1" si="450"/>
        <v>-805704.67012891895</v>
      </c>
      <c r="N955" s="25">
        <f ca="1">VLOOKUP(CONCATENATE($F955," ",$G955),AllocFactorMatrix,(N$4+1),FALSE)*$E955</f>
        <v>-264306.03253936052</v>
      </c>
      <c r="O955" s="25">
        <f ca="1">VLOOKUP(CONCATENATE($F955," ",$G955),AllocFactorMatrix,(O$4+1),FALSE)*$E955</f>
        <v>-67803.39913873469</v>
      </c>
      <c r="P955" s="25">
        <f ca="1">VLOOKUP(CONCATENATE($F955," ",$G955),AllocFactorMatrix,(P$4+1),FALSE)*$E955</f>
        <v>-4331.3923938700382</v>
      </c>
      <c r="Q955" s="25">
        <f ca="1">VLOOKUP(CONCATENATE($F955," ",$G955),AllocFactorMatrix,(Q$4+1),FALSE)*$E955</f>
        <v>-874.40871089023187</v>
      </c>
      <c r="R955" s="25">
        <f t="shared" ca="1" si="452"/>
        <v>-337315.23278285546</v>
      </c>
      <c r="S955" s="25">
        <f ca="1">VLOOKUP(CONCATENATE($F955," ",$G955),AllocFactorMatrix,(S$4+1),FALSE)*$E955</f>
        <v>-15007.897792811627</v>
      </c>
      <c r="T955" s="25">
        <f ca="1">VLOOKUP(CONCATENATE($F955," ",$G955),AllocFactorMatrix,(T$4+1),FALSE)*$E955</f>
        <v>-154859.44668252501</v>
      </c>
      <c r="U955" s="25">
        <f ca="1">VLOOKUP(CONCATENATE($F955," ",$G955),AllocFactorMatrix,(U$4+1),FALSE)*$E955</f>
        <v>-728161.27476613701</v>
      </c>
      <c r="V955" s="25">
        <f ca="1">VLOOKUP(CONCATENATE($F955," ",$G955),AllocFactorMatrix,(V$4+1),FALSE)*$E955</f>
        <v>-92701.772635939706</v>
      </c>
      <c r="W955" s="25">
        <f t="shared" ca="1" si="453"/>
        <v>-990730.39187741326</v>
      </c>
      <c r="X955" s="25">
        <f ca="1">VLOOKUP(CONCATENATE($F955," ",$G955),AllocFactorMatrix,(X$4+1),FALSE)*$E955</f>
        <v>-72110.673274062821</v>
      </c>
      <c r="Y955" s="25">
        <f ca="1">VLOOKUP(CONCATENATE($F955," ",$G955),AllocFactorMatrix,(Y$4+1),FALSE)*$E955</f>
        <v>-1545.0747967120299</v>
      </c>
      <c r="Z955" s="25">
        <f ca="1">SUBTOTAL(9,X955:Y955)</f>
        <v>-73655.748070774847</v>
      </c>
      <c r="AA955" s="25">
        <f ca="1">VLOOKUP(CONCATENATE($F955," ",$G955),AllocFactorMatrix,(AA$4+1),FALSE)*$E955</f>
        <v>-1281.6625939479577</v>
      </c>
      <c r="AB955" s="25">
        <f ca="1">VLOOKUP(CONCATENATE($F955," ",$G955),AllocFactorMatrix,(AB$4+1),FALSE)*$E955</f>
        <v>-81031.889970370321</v>
      </c>
      <c r="AC955" s="25">
        <f ca="1">VLOOKUP(CONCATENATE($F955," ",$G955),AllocFactorMatrix,(AC$4+1),FALSE)*$E955</f>
        <v>-13111.443915008762</v>
      </c>
    </row>
    <row r="956" spans="4:29" hidden="1" outlineLevel="1">
      <c r="F956" s="61" t="str">
        <f>F963</f>
        <v>RB_GUP</v>
      </c>
      <c r="G956" s="20" t="str">
        <f>$G$8</f>
        <v>PRODUCTION</v>
      </c>
      <c r="H956" s="24">
        <f t="shared" ca="1" si="449"/>
        <v>0</v>
      </c>
      <c r="I956" s="25">
        <f ca="1">VLOOKUP(CONCATENATE($F956," ",$G956),AllocFactorMatrix,(I$4+1),FALSE)*$E963</f>
        <v>0</v>
      </c>
      <c r="J956" s="25">
        <f ca="1">VLOOKUP(CONCATENATE($F956," ",$G956),AllocFactorMatrix,(J$4+1),FALSE)*$E963</f>
        <v>0</v>
      </c>
      <c r="K956" s="25">
        <f ca="1">VLOOKUP(CONCATENATE($F956," ",$G956),AllocFactorMatrix,(K$4+1),FALSE)*$E963</f>
        <v>0</v>
      </c>
      <c r="L956" s="25">
        <f ca="1">VLOOKUP(CONCATENATE($F956," ",$G956),AllocFactorMatrix,(L$4+1),FALSE)*$E963</f>
        <v>0</v>
      </c>
      <c r="M956" s="25">
        <f t="shared" ca="1" si="450"/>
        <v>0</v>
      </c>
      <c r="N956" s="25">
        <f ca="1">VLOOKUP(CONCATENATE($F956," ",$G956),AllocFactorMatrix,(N$4+1),FALSE)*$E963</f>
        <v>0</v>
      </c>
      <c r="O956" s="25">
        <f ca="1">VLOOKUP(CONCATENATE($F956," ",$G956),AllocFactorMatrix,(O$4+1),FALSE)*$E963</f>
        <v>0</v>
      </c>
      <c r="P956" s="25">
        <f ca="1">VLOOKUP(CONCATENATE($F956," ",$G956),AllocFactorMatrix,(P$4+1),FALSE)*$E963</f>
        <v>0</v>
      </c>
      <c r="Q956" s="25">
        <f ca="1">VLOOKUP(CONCATENATE($F956," ",$G956),AllocFactorMatrix,(Q$4+1),FALSE)*$E963</f>
        <v>0</v>
      </c>
      <c r="R956" s="25">
        <f ca="1">SUBTOTAL(9,N956:Q956)</f>
        <v>0</v>
      </c>
      <c r="S956" s="25">
        <f ca="1">VLOOKUP(CONCATENATE($F956," ",$G956),AllocFactorMatrix,(S$4+1),FALSE)*$E963</f>
        <v>0</v>
      </c>
      <c r="T956" s="25">
        <f ca="1">VLOOKUP(CONCATENATE($F956," ",$G956),AllocFactorMatrix,(T$4+1),FALSE)*$E963</f>
        <v>0</v>
      </c>
      <c r="U956" s="25">
        <f ca="1">VLOOKUP(CONCATENATE($F956," ",$G956),AllocFactorMatrix,(U$4+1),FALSE)*$E963</f>
        <v>0</v>
      </c>
      <c r="V956" s="25">
        <f ca="1">VLOOKUP(CONCATENATE($F956," ",$G956),AllocFactorMatrix,(V$4+1),FALSE)*$E963</f>
        <v>0</v>
      </c>
      <c r="W956" s="25">
        <f ca="1">SUBTOTAL(9,S956:V956)</f>
        <v>0</v>
      </c>
      <c r="X956" s="25">
        <f ca="1">VLOOKUP(CONCATENATE($F956," ",$G956),AllocFactorMatrix,(X$4+1),FALSE)*$E963</f>
        <v>0</v>
      </c>
      <c r="Y956" s="25">
        <f ca="1">VLOOKUP(CONCATENATE($F956," ",$G956),AllocFactorMatrix,(Y$4+1),FALSE)*$E963</f>
        <v>0</v>
      </c>
      <c r="Z956" s="25">
        <f t="shared" ref="Z956:Z962" ca="1" si="454">SUBTOTAL(9,X956:Y956)</f>
        <v>0</v>
      </c>
      <c r="AA956" s="25">
        <f ca="1">VLOOKUP(CONCATENATE($F956," ",$G956),AllocFactorMatrix,(AA$4+1),FALSE)*$E963</f>
        <v>0</v>
      </c>
      <c r="AB956" s="25">
        <f ca="1">VLOOKUP(CONCATENATE($F956," ",$G956),AllocFactorMatrix,(AB$4+1),FALSE)*$E963</f>
        <v>0</v>
      </c>
      <c r="AC956" s="25">
        <f ca="1">VLOOKUP(CONCATENATE($F956," ",$G956),AllocFactorMatrix,(AC$4+1),FALSE)*$E963</f>
        <v>0</v>
      </c>
    </row>
    <row r="957" spans="4:29" hidden="1" outlineLevel="1">
      <c r="F957" s="61" t="str">
        <f>F963</f>
        <v>RB_GUP</v>
      </c>
      <c r="G957" s="20" t="str">
        <f>$G$9</f>
        <v>BULKTRAN</v>
      </c>
      <c r="H957" s="24">
        <f t="shared" ca="1" si="449"/>
        <v>0</v>
      </c>
      <c r="I957" s="25">
        <f ca="1">VLOOKUP(CONCATENATE($F957," ",$G957),AllocFactorMatrix,(I$4+1),FALSE)*$E963</f>
        <v>0</v>
      </c>
      <c r="J957" s="25">
        <f ca="1">VLOOKUP(CONCATENATE($F957," ",$G957),AllocFactorMatrix,(J$4+1),FALSE)*$E963</f>
        <v>0</v>
      </c>
      <c r="K957" s="25">
        <f ca="1">VLOOKUP(CONCATENATE($F957," ",$G957),AllocFactorMatrix,(K$4+1),FALSE)*$E963</f>
        <v>0</v>
      </c>
      <c r="L957" s="25">
        <f ca="1">VLOOKUP(CONCATENATE($F957," ",$G957),AllocFactorMatrix,(L$4+1),FALSE)*$E963</f>
        <v>0</v>
      </c>
      <c r="M957" s="25">
        <f t="shared" ca="1" si="450"/>
        <v>0</v>
      </c>
      <c r="N957" s="25">
        <f ca="1">VLOOKUP(CONCATENATE($F957," ",$G957),AllocFactorMatrix,(N$4+1),FALSE)*$E963</f>
        <v>0</v>
      </c>
      <c r="O957" s="25">
        <f ca="1">VLOOKUP(CONCATENATE($F957," ",$G957),AllocFactorMatrix,(O$4+1),FALSE)*$E963</f>
        <v>0</v>
      </c>
      <c r="P957" s="25">
        <f ca="1">VLOOKUP(CONCATENATE($F957," ",$G957),AllocFactorMatrix,(P$4+1),FALSE)*$E963</f>
        <v>0</v>
      </c>
      <c r="Q957" s="25">
        <f ca="1">VLOOKUP(CONCATENATE($F957," ",$G957),AllocFactorMatrix,(Q$4+1),FALSE)*$E963</f>
        <v>0</v>
      </c>
      <c r="R957" s="25">
        <f t="shared" ref="R957:R963" ca="1" si="455">SUBTOTAL(9,N957:Q957)</f>
        <v>0</v>
      </c>
      <c r="S957" s="25">
        <f ca="1">VLOOKUP(CONCATENATE($F957," ",$G957),AllocFactorMatrix,(S$4+1),FALSE)*$E963</f>
        <v>0</v>
      </c>
      <c r="T957" s="25">
        <f ca="1">VLOOKUP(CONCATENATE($F957," ",$G957),AllocFactorMatrix,(T$4+1),FALSE)*$E963</f>
        <v>0</v>
      </c>
      <c r="U957" s="25">
        <f ca="1">VLOOKUP(CONCATENATE($F957," ",$G957),AllocFactorMatrix,(U$4+1),FALSE)*$E963</f>
        <v>0</v>
      </c>
      <c r="V957" s="25">
        <f ca="1">VLOOKUP(CONCATENATE($F957," ",$G957),AllocFactorMatrix,(V$4+1),FALSE)*$E963</f>
        <v>0</v>
      </c>
      <c r="W957" s="25">
        <f t="shared" ref="W957:W963" ca="1" si="456">SUBTOTAL(9,S957:V957)</f>
        <v>0</v>
      </c>
      <c r="X957" s="25">
        <f ca="1">VLOOKUP(CONCATENATE($F957," ",$G957),AllocFactorMatrix,(X$4+1),FALSE)*$E963</f>
        <v>0</v>
      </c>
      <c r="Y957" s="25">
        <f ca="1">VLOOKUP(CONCATENATE($F957," ",$G957),AllocFactorMatrix,(Y$4+1),FALSE)*$E963</f>
        <v>0</v>
      </c>
      <c r="Z957" s="25">
        <f t="shared" ca="1" si="454"/>
        <v>0</v>
      </c>
      <c r="AA957" s="25">
        <f ca="1">VLOOKUP(CONCATENATE($F957," ",$G957),AllocFactorMatrix,(AA$4+1),FALSE)*$E963</f>
        <v>0</v>
      </c>
      <c r="AB957" s="25">
        <f ca="1">VLOOKUP(CONCATENATE($F957," ",$G957),AllocFactorMatrix,(AB$4+1),FALSE)*$E963</f>
        <v>0</v>
      </c>
      <c r="AC957" s="25">
        <f ca="1">VLOOKUP(CONCATENATE($F957," ",$G957),AllocFactorMatrix,(AC$4+1),FALSE)*$E963</f>
        <v>0</v>
      </c>
    </row>
    <row r="958" spans="4:29" hidden="1" outlineLevel="1">
      <c r="F958" s="61" t="str">
        <f>F963</f>
        <v>RB_GUP</v>
      </c>
      <c r="G958" s="20" t="str">
        <f>$G$10</f>
        <v>SUBTRAN</v>
      </c>
      <c r="H958" s="24">
        <f t="shared" ca="1" si="449"/>
        <v>0</v>
      </c>
      <c r="I958" s="25">
        <f ca="1">VLOOKUP(CONCATENATE($F958," ",$G958),AllocFactorMatrix,(I$4+1),FALSE)*$E963</f>
        <v>0</v>
      </c>
      <c r="J958" s="25">
        <f ca="1">VLOOKUP(CONCATENATE($F958," ",$G958),AllocFactorMatrix,(J$4+1),FALSE)*$E963</f>
        <v>0</v>
      </c>
      <c r="K958" s="25">
        <f ca="1">VLOOKUP(CONCATENATE($F958," ",$G958),AllocFactorMatrix,(K$4+1),FALSE)*$E963</f>
        <v>0</v>
      </c>
      <c r="L958" s="25">
        <f ca="1">VLOOKUP(CONCATENATE($F958," ",$G958),AllocFactorMatrix,(L$4+1),FALSE)*$E963</f>
        <v>0</v>
      </c>
      <c r="M958" s="25">
        <f t="shared" ca="1" si="450"/>
        <v>0</v>
      </c>
      <c r="N958" s="25">
        <f ca="1">VLOOKUP(CONCATENATE($F958," ",$G958),AllocFactorMatrix,(N$4+1),FALSE)*$E963</f>
        <v>0</v>
      </c>
      <c r="O958" s="25">
        <f ca="1">VLOOKUP(CONCATENATE($F958," ",$G958),AllocFactorMatrix,(O$4+1),FALSE)*$E963</f>
        <v>0</v>
      </c>
      <c r="P958" s="25">
        <f ca="1">VLOOKUP(CONCATENATE($F958," ",$G958),AllocFactorMatrix,(P$4+1),FALSE)*$E963</f>
        <v>0</v>
      </c>
      <c r="Q958" s="25">
        <f ca="1">VLOOKUP(CONCATENATE($F958," ",$G958),AllocFactorMatrix,(Q$4+1),FALSE)*$E963</f>
        <v>0</v>
      </c>
      <c r="R958" s="25">
        <f t="shared" ca="1" si="455"/>
        <v>0</v>
      </c>
      <c r="S958" s="25">
        <f ca="1">VLOOKUP(CONCATENATE($F958," ",$G958),AllocFactorMatrix,(S$4+1),FALSE)*$E963</f>
        <v>0</v>
      </c>
      <c r="T958" s="25">
        <f ca="1">VLOOKUP(CONCATENATE($F958," ",$G958),AllocFactorMatrix,(T$4+1),FALSE)*$E963</f>
        <v>0</v>
      </c>
      <c r="U958" s="25">
        <f ca="1">VLOOKUP(CONCATENATE($F958," ",$G958),AllocFactorMatrix,(U$4+1),FALSE)*$E963</f>
        <v>0</v>
      </c>
      <c r="V958" s="25">
        <f ca="1">VLOOKUP(CONCATENATE($F958," ",$G958),AllocFactorMatrix,(V$4+1),FALSE)*$E963</f>
        <v>0</v>
      </c>
      <c r="W958" s="25">
        <f t="shared" ca="1" si="456"/>
        <v>0</v>
      </c>
      <c r="X958" s="25">
        <f ca="1">VLOOKUP(CONCATENATE($F958," ",$G958),AllocFactorMatrix,(X$4+1),FALSE)*$E963</f>
        <v>0</v>
      </c>
      <c r="Y958" s="25">
        <f ca="1">VLOOKUP(CONCATENATE($F958," ",$G958),AllocFactorMatrix,(Y$4+1),FALSE)*$E963</f>
        <v>0</v>
      </c>
      <c r="Z958" s="25">
        <f t="shared" ca="1" si="454"/>
        <v>0</v>
      </c>
      <c r="AA958" s="25">
        <f ca="1">VLOOKUP(CONCATENATE($F958," ",$G958),AllocFactorMatrix,(AA$4+1),FALSE)*$E963</f>
        <v>0</v>
      </c>
      <c r="AB958" s="25">
        <f ca="1">VLOOKUP(CONCATENATE($F958," ",$G958),AllocFactorMatrix,(AB$4+1),FALSE)*$E963</f>
        <v>0</v>
      </c>
      <c r="AC958" s="25">
        <f ca="1">VLOOKUP(CONCATENATE($F958," ",$G958),AllocFactorMatrix,(AC$4+1),FALSE)*$E963</f>
        <v>0</v>
      </c>
    </row>
    <row r="959" spans="4:29" hidden="1" outlineLevel="1">
      <c r="F959" s="61" t="str">
        <f>F963</f>
        <v>RB_GUP</v>
      </c>
      <c r="G959" s="20" t="str">
        <f>$G$11</f>
        <v>DISTPRI</v>
      </c>
      <c r="H959" s="24">
        <f t="shared" ca="1" si="449"/>
        <v>0</v>
      </c>
      <c r="I959" s="25">
        <f ca="1">VLOOKUP(CONCATENATE($F959," ",$G959),AllocFactorMatrix,(I$4+1),FALSE)*$E963</f>
        <v>0</v>
      </c>
      <c r="J959" s="25">
        <f ca="1">VLOOKUP(CONCATENATE($F959," ",$G959),AllocFactorMatrix,(J$4+1),FALSE)*$E963</f>
        <v>0</v>
      </c>
      <c r="K959" s="25">
        <f ca="1">VLOOKUP(CONCATENATE($F959," ",$G959),AllocFactorMatrix,(K$4+1),FALSE)*$E963</f>
        <v>0</v>
      </c>
      <c r="L959" s="25">
        <f ca="1">VLOOKUP(CONCATENATE($F959," ",$G959),AllocFactorMatrix,(L$4+1),FALSE)*$E963</f>
        <v>0</v>
      </c>
      <c r="M959" s="25">
        <f t="shared" ca="1" si="450"/>
        <v>0</v>
      </c>
      <c r="N959" s="25">
        <f ca="1">VLOOKUP(CONCATENATE($F959," ",$G959),AllocFactorMatrix,(N$4+1),FALSE)*$E963</f>
        <v>0</v>
      </c>
      <c r="O959" s="25">
        <f ca="1">VLOOKUP(CONCATENATE($F959," ",$G959),AllocFactorMatrix,(O$4+1),FALSE)*$E963</f>
        <v>0</v>
      </c>
      <c r="P959" s="25">
        <f ca="1">VLOOKUP(CONCATENATE($F959," ",$G959),AllocFactorMatrix,(P$4+1),FALSE)*$E963</f>
        <v>0</v>
      </c>
      <c r="Q959" s="25">
        <f ca="1">VLOOKUP(CONCATENATE($F959," ",$G959),AllocFactorMatrix,(Q$4+1),FALSE)*$E963</f>
        <v>0</v>
      </c>
      <c r="R959" s="25">
        <f t="shared" ca="1" si="455"/>
        <v>0</v>
      </c>
      <c r="S959" s="25">
        <f ca="1">VLOOKUP(CONCATENATE($F959," ",$G959),AllocFactorMatrix,(S$4+1),FALSE)*$E963</f>
        <v>0</v>
      </c>
      <c r="T959" s="25">
        <f ca="1">VLOOKUP(CONCATENATE($F959," ",$G959),AllocFactorMatrix,(T$4+1),FALSE)*$E963</f>
        <v>0</v>
      </c>
      <c r="U959" s="25">
        <f ca="1">VLOOKUP(CONCATENATE($F959," ",$G959),AllocFactorMatrix,(U$4+1),FALSE)*$E963</f>
        <v>0</v>
      </c>
      <c r="V959" s="25">
        <f ca="1">VLOOKUP(CONCATENATE($F959," ",$G959),AllocFactorMatrix,(V$4+1),FALSE)*$E963</f>
        <v>0</v>
      </c>
      <c r="W959" s="25">
        <f t="shared" ca="1" si="456"/>
        <v>0</v>
      </c>
      <c r="X959" s="25">
        <f ca="1">VLOOKUP(CONCATENATE($F959," ",$G959),AllocFactorMatrix,(X$4+1),FALSE)*$E963</f>
        <v>0</v>
      </c>
      <c r="Y959" s="25">
        <f ca="1">VLOOKUP(CONCATENATE($F959," ",$G959),AllocFactorMatrix,(Y$4+1),FALSE)*$E963</f>
        <v>0</v>
      </c>
      <c r="Z959" s="25">
        <f t="shared" ca="1" si="454"/>
        <v>0</v>
      </c>
      <c r="AA959" s="25">
        <f ca="1">VLOOKUP(CONCATENATE($F959," ",$G959),AllocFactorMatrix,(AA$4+1),FALSE)*$E963</f>
        <v>0</v>
      </c>
      <c r="AB959" s="25">
        <f ca="1">VLOOKUP(CONCATENATE($F959," ",$G959),AllocFactorMatrix,(AB$4+1),FALSE)*$E963</f>
        <v>0</v>
      </c>
      <c r="AC959" s="25">
        <f ca="1">VLOOKUP(CONCATENATE($F959," ",$G959),AllocFactorMatrix,(AC$4+1),FALSE)*$E963</f>
        <v>0</v>
      </c>
    </row>
    <row r="960" spans="4:29" hidden="1" outlineLevel="1">
      <c r="F960" s="61" t="str">
        <f>F963</f>
        <v>RB_GUP</v>
      </c>
      <c r="G960" s="20" t="str">
        <f>$G$12</f>
        <v>DISTSEC</v>
      </c>
      <c r="H960" s="24">
        <f t="shared" ca="1" si="449"/>
        <v>0</v>
      </c>
      <c r="I960" s="25">
        <f ca="1">VLOOKUP(CONCATENATE($F960," ",$G960),AllocFactorMatrix,(I$4+1),FALSE)*$E963</f>
        <v>0</v>
      </c>
      <c r="J960" s="25">
        <f ca="1">VLOOKUP(CONCATENATE($F960," ",$G960),AllocFactorMatrix,(J$4+1),FALSE)*$E963</f>
        <v>0</v>
      </c>
      <c r="K960" s="25">
        <f ca="1">VLOOKUP(CONCATENATE($F960," ",$G960),AllocFactorMatrix,(K$4+1),FALSE)*$E963</f>
        <v>0</v>
      </c>
      <c r="L960" s="25">
        <f ca="1">VLOOKUP(CONCATENATE($F960," ",$G960),AllocFactorMatrix,(L$4+1),FALSE)*$E963</f>
        <v>0</v>
      </c>
      <c r="M960" s="25">
        <f t="shared" ca="1" si="450"/>
        <v>0</v>
      </c>
      <c r="N960" s="25">
        <f ca="1">VLOOKUP(CONCATENATE($F960," ",$G960),AllocFactorMatrix,(N$4+1),FALSE)*$E963</f>
        <v>0</v>
      </c>
      <c r="O960" s="25">
        <f ca="1">VLOOKUP(CONCATENATE($F960," ",$G960),AllocFactorMatrix,(O$4+1),FALSE)*$E963</f>
        <v>0</v>
      </c>
      <c r="P960" s="25">
        <f ca="1">VLOOKUP(CONCATENATE($F960," ",$G960),AllocFactorMatrix,(P$4+1),FALSE)*$E963</f>
        <v>0</v>
      </c>
      <c r="Q960" s="25">
        <f ca="1">VLOOKUP(CONCATENATE($F960," ",$G960),AllocFactorMatrix,(Q$4+1),FALSE)*$E963</f>
        <v>0</v>
      </c>
      <c r="R960" s="25">
        <f t="shared" ca="1" si="455"/>
        <v>0</v>
      </c>
      <c r="S960" s="25">
        <f ca="1">VLOOKUP(CONCATENATE($F960," ",$G960),AllocFactorMatrix,(S$4+1),FALSE)*$E963</f>
        <v>0</v>
      </c>
      <c r="T960" s="25">
        <f ca="1">VLOOKUP(CONCATENATE($F960," ",$G960),AllocFactorMatrix,(T$4+1),FALSE)*$E963</f>
        <v>0</v>
      </c>
      <c r="U960" s="25">
        <f ca="1">VLOOKUP(CONCATENATE($F960," ",$G960),AllocFactorMatrix,(U$4+1),FALSE)*$E963</f>
        <v>0</v>
      </c>
      <c r="V960" s="25">
        <f ca="1">VLOOKUP(CONCATENATE($F960," ",$G960),AllocFactorMatrix,(V$4+1),FALSE)*$E963</f>
        <v>0</v>
      </c>
      <c r="W960" s="25">
        <f t="shared" ca="1" si="456"/>
        <v>0</v>
      </c>
      <c r="X960" s="25">
        <f ca="1">VLOOKUP(CONCATENATE($F960," ",$G960),AllocFactorMatrix,(X$4+1),FALSE)*$E963</f>
        <v>0</v>
      </c>
      <c r="Y960" s="25">
        <f ca="1">VLOOKUP(CONCATENATE($F960," ",$G960),AllocFactorMatrix,(Y$4+1),FALSE)*$E963</f>
        <v>0</v>
      </c>
      <c r="Z960" s="25">
        <f t="shared" ca="1" si="454"/>
        <v>0</v>
      </c>
      <c r="AA960" s="25">
        <f ca="1">VLOOKUP(CONCATENATE($F960," ",$G960),AllocFactorMatrix,(AA$4+1),FALSE)*$E963</f>
        <v>0</v>
      </c>
      <c r="AB960" s="25">
        <f ca="1">VLOOKUP(CONCATENATE($F960," ",$G960),AllocFactorMatrix,(AB$4+1),FALSE)*$E963</f>
        <v>0</v>
      </c>
      <c r="AC960" s="25">
        <f ca="1">VLOOKUP(CONCATENATE($F960," ",$G960),AllocFactorMatrix,(AC$4+1),FALSE)*$E963</f>
        <v>0</v>
      </c>
    </row>
    <row r="961" spans="4:29" hidden="1" outlineLevel="1">
      <c r="F961" s="61" t="str">
        <f>F963</f>
        <v>RB_GUP</v>
      </c>
      <c r="G961" s="20" t="str">
        <f>$G$13</f>
        <v>ENERGY</v>
      </c>
      <c r="H961" s="24">
        <f t="shared" ca="1" si="449"/>
        <v>0</v>
      </c>
      <c r="I961" s="25">
        <f ca="1">VLOOKUP(CONCATENATE($F961," ",$G961),AllocFactorMatrix,(I$4+1),FALSE)*$E963</f>
        <v>0</v>
      </c>
      <c r="J961" s="25">
        <f ca="1">VLOOKUP(CONCATENATE($F961," ",$G961),AllocFactorMatrix,(J$4+1),FALSE)*$E963</f>
        <v>0</v>
      </c>
      <c r="K961" s="25">
        <f ca="1">VLOOKUP(CONCATENATE($F961," ",$G961),AllocFactorMatrix,(K$4+1),FALSE)*$E963</f>
        <v>0</v>
      </c>
      <c r="L961" s="25">
        <f ca="1">VLOOKUP(CONCATENATE($F961," ",$G961),AllocFactorMatrix,(L$4+1),FALSE)*$E963</f>
        <v>0</v>
      </c>
      <c r="M961" s="25">
        <f t="shared" ca="1" si="450"/>
        <v>0</v>
      </c>
      <c r="N961" s="25">
        <f ca="1">VLOOKUP(CONCATENATE($F961," ",$G961),AllocFactorMatrix,(N$4+1),FALSE)*$E963</f>
        <v>0</v>
      </c>
      <c r="O961" s="25">
        <f ca="1">VLOOKUP(CONCATENATE($F961," ",$G961),AllocFactorMatrix,(O$4+1),FALSE)*$E963</f>
        <v>0</v>
      </c>
      <c r="P961" s="25">
        <f ca="1">VLOOKUP(CONCATENATE($F961," ",$G961),AllocFactorMatrix,(P$4+1),FALSE)*$E963</f>
        <v>0</v>
      </c>
      <c r="Q961" s="25">
        <f ca="1">VLOOKUP(CONCATENATE($F961," ",$G961),AllocFactorMatrix,(Q$4+1),FALSE)*$E963</f>
        <v>0</v>
      </c>
      <c r="R961" s="25">
        <f t="shared" ca="1" si="455"/>
        <v>0</v>
      </c>
      <c r="S961" s="25">
        <f ca="1">VLOOKUP(CONCATENATE($F961," ",$G961),AllocFactorMatrix,(S$4+1),FALSE)*$E963</f>
        <v>0</v>
      </c>
      <c r="T961" s="25">
        <f ca="1">VLOOKUP(CONCATENATE($F961," ",$G961),AllocFactorMatrix,(T$4+1),FALSE)*$E963</f>
        <v>0</v>
      </c>
      <c r="U961" s="25">
        <f ca="1">VLOOKUP(CONCATENATE($F961," ",$G961),AllocFactorMatrix,(U$4+1),FALSE)*$E963</f>
        <v>0</v>
      </c>
      <c r="V961" s="25">
        <f ca="1">VLOOKUP(CONCATENATE($F961," ",$G961),AllocFactorMatrix,(V$4+1),FALSE)*$E963</f>
        <v>0</v>
      </c>
      <c r="W961" s="25">
        <f t="shared" ca="1" si="456"/>
        <v>0</v>
      </c>
      <c r="X961" s="25">
        <f ca="1">VLOOKUP(CONCATENATE($F961," ",$G961),AllocFactorMatrix,(X$4+1),FALSE)*$E963</f>
        <v>0</v>
      </c>
      <c r="Y961" s="25">
        <f ca="1">VLOOKUP(CONCATENATE($F961," ",$G961),AllocFactorMatrix,(Y$4+1),FALSE)*$E963</f>
        <v>0</v>
      </c>
      <c r="Z961" s="25">
        <f t="shared" ca="1" si="454"/>
        <v>0</v>
      </c>
      <c r="AA961" s="25">
        <f ca="1">VLOOKUP(CONCATENATE($F961," ",$G961),AllocFactorMatrix,(AA$4+1),FALSE)*$E963</f>
        <v>0</v>
      </c>
      <c r="AB961" s="25">
        <f ca="1">VLOOKUP(CONCATENATE($F961," ",$G961),AllocFactorMatrix,(AB$4+1),FALSE)*$E963</f>
        <v>0</v>
      </c>
      <c r="AC961" s="25">
        <f ca="1">VLOOKUP(CONCATENATE($F961," ",$G961),AllocFactorMatrix,(AC$4+1),FALSE)*$E963</f>
        <v>0</v>
      </c>
    </row>
    <row r="962" spans="4:29" hidden="1" outlineLevel="1">
      <c r="F962" s="61" t="str">
        <f>F963</f>
        <v>RB_GUP</v>
      </c>
      <c r="G962" s="20" t="str">
        <f>$G$14</f>
        <v>CUSTOMER</v>
      </c>
      <c r="H962" s="24">
        <f t="shared" ca="1" si="449"/>
        <v>0</v>
      </c>
      <c r="I962" s="25">
        <f ca="1">VLOOKUP(CONCATENATE($F962," ",$G962),AllocFactorMatrix,(I$4+1),FALSE)*$E963</f>
        <v>0</v>
      </c>
      <c r="J962" s="25">
        <f ca="1">VLOOKUP(CONCATENATE($F962," ",$G962),AllocFactorMatrix,(J$4+1),FALSE)*$E963</f>
        <v>0</v>
      </c>
      <c r="K962" s="25">
        <f ca="1">VLOOKUP(CONCATENATE($F962," ",$G962),AllocFactorMatrix,(K$4+1),FALSE)*$E963</f>
        <v>0</v>
      </c>
      <c r="L962" s="25">
        <f ca="1">VLOOKUP(CONCATENATE($F962," ",$G962),AllocFactorMatrix,(L$4+1),FALSE)*$E963</f>
        <v>0</v>
      </c>
      <c r="M962" s="25">
        <f t="shared" ca="1" si="450"/>
        <v>0</v>
      </c>
      <c r="N962" s="25">
        <f ca="1">VLOOKUP(CONCATENATE($F962," ",$G962),AllocFactorMatrix,(N$4+1),FALSE)*$E963</f>
        <v>0</v>
      </c>
      <c r="O962" s="25">
        <f ca="1">VLOOKUP(CONCATENATE($F962," ",$G962),AllocFactorMatrix,(O$4+1),FALSE)*$E963</f>
        <v>0</v>
      </c>
      <c r="P962" s="25">
        <f ca="1">VLOOKUP(CONCATENATE($F962," ",$G962),AllocFactorMatrix,(P$4+1),FALSE)*$E963</f>
        <v>0</v>
      </c>
      <c r="Q962" s="25">
        <f ca="1">VLOOKUP(CONCATENATE($F962," ",$G962),AllocFactorMatrix,(Q$4+1),FALSE)*$E963</f>
        <v>0</v>
      </c>
      <c r="R962" s="25">
        <f t="shared" ca="1" si="455"/>
        <v>0</v>
      </c>
      <c r="S962" s="25">
        <f ca="1">VLOOKUP(CONCATENATE($F962," ",$G962),AllocFactorMatrix,(S$4+1),FALSE)*$E963</f>
        <v>0</v>
      </c>
      <c r="T962" s="25">
        <f ca="1">VLOOKUP(CONCATENATE($F962," ",$G962),AllocFactorMatrix,(T$4+1),FALSE)*$E963</f>
        <v>0</v>
      </c>
      <c r="U962" s="25">
        <f ca="1">VLOOKUP(CONCATENATE($F962," ",$G962),AllocFactorMatrix,(U$4+1),FALSE)*$E963</f>
        <v>0</v>
      </c>
      <c r="V962" s="25">
        <f ca="1">VLOOKUP(CONCATENATE($F962," ",$G962),AllocFactorMatrix,(V$4+1),FALSE)*$E963</f>
        <v>0</v>
      </c>
      <c r="W962" s="25">
        <f t="shared" ca="1" si="456"/>
        <v>0</v>
      </c>
      <c r="X962" s="25">
        <f ca="1">VLOOKUP(CONCATENATE($F962," ",$G962),AllocFactorMatrix,(X$4+1),FALSE)*$E963</f>
        <v>0</v>
      </c>
      <c r="Y962" s="25">
        <f ca="1">VLOOKUP(CONCATENATE($F962," ",$G962),AllocFactorMatrix,(Y$4+1),FALSE)*$E963</f>
        <v>0</v>
      </c>
      <c r="Z962" s="25">
        <f t="shared" ca="1" si="454"/>
        <v>0</v>
      </c>
      <c r="AA962" s="25">
        <f ca="1">VLOOKUP(CONCATENATE($F962," ",$G962),AllocFactorMatrix,(AA$4+1),FALSE)*$E963</f>
        <v>0</v>
      </c>
      <c r="AB962" s="25">
        <f ca="1">VLOOKUP(CONCATENATE($F962," ",$G962),AllocFactorMatrix,(AB$4+1),FALSE)*$E963</f>
        <v>0</v>
      </c>
      <c r="AC962" s="25">
        <f ca="1">VLOOKUP(CONCATENATE($F962," ",$G962),AllocFactorMatrix,(AC$4+1),FALSE)*$E963</f>
        <v>0</v>
      </c>
    </row>
    <row r="963" spans="4:29" collapsed="1">
      <c r="D963" s="58" t="s">
        <v>1229</v>
      </c>
      <c r="E963" s="22">
        <v>0</v>
      </c>
      <c r="F963" s="61" t="s">
        <v>73</v>
      </c>
      <c r="G963" s="20" t="str">
        <f>$G$15</f>
        <v>TOTAL</v>
      </c>
      <c r="H963" s="24">
        <f t="shared" ca="1" si="449"/>
        <v>0</v>
      </c>
      <c r="I963" s="25">
        <f ca="1">VLOOKUP(CONCATENATE($F963," ",$G963),AllocFactorMatrix,(I$4+1),FALSE)*$E963</f>
        <v>0</v>
      </c>
      <c r="J963" s="25">
        <f ca="1">VLOOKUP(CONCATENATE($F963," ",$G963),AllocFactorMatrix,(J$4+1),FALSE)*$E963</f>
        <v>0</v>
      </c>
      <c r="K963" s="25">
        <f ca="1">VLOOKUP(CONCATENATE($F963," ",$G963),AllocFactorMatrix,(K$4+1),FALSE)*$E963</f>
        <v>0</v>
      </c>
      <c r="L963" s="25">
        <f ca="1">VLOOKUP(CONCATENATE($F963," ",$G963),AllocFactorMatrix,(L$4+1),FALSE)*$E963</f>
        <v>0</v>
      </c>
      <c r="M963" s="25">
        <f t="shared" ca="1" si="450"/>
        <v>0</v>
      </c>
      <c r="N963" s="25">
        <f ca="1">VLOOKUP(CONCATENATE($F963," ",$G963),AllocFactorMatrix,(N$4+1),FALSE)*$E963</f>
        <v>0</v>
      </c>
      <c r="O963" s="25">
        <f ca="1">VLOOKUP(CONCATENATE($F963," ",$G963),AllocFactorMatrix,(O$4+1),FALSE)*$E963</f>
        <v>0</v>
      </c>
      <c r="P963" s="25">
        <f ca="1">VLOOKUP(CONCATENATE($F963," ",$G963),AllocFactorMatrix,(P$4+1),FALSE)*$E963</f>
        <v>0</v>
      </c>
      <c r="Q963" s="25">
        <f ca="1">VLOOKUP(CONCATENATE($F963," ",$G963),AllocFactorMatrix,(Q$4+1),FALSE)*$E963</f>
        <v>0</v>
      </c>
      <c r="R963" s="25">
        <f t="shared" ca="1" si="455"/>
        <v>0</v>
      </c>
      <c r="S963" s="25">
        <f ca="1">VLOOKUP(CONCATENATE($F963," ",$G963),AllocFactorMatrix,(S$4+1),FALSE)*$E963</f>
        <v>0</v>
      </c>
      <c r="T963" s="25">
        <f ca="1">VLOOKUP(CONCATENATE($F963," ",$G963),AllocFactorMatrix,(T$4+1),FALSE)*$E963</f>
        <v>0</v>
      </c>
      <c r="U963" s="25">
        <f ca="1">VLOOKUP(CONCATENATE($F963," ",$G963),AllocFactorMatrix,(U$4+1),FALSE)*$E963</f>
        <v>0</v>
      </c>
      <c r="V963" s="25">
        <f ca="1">VLOOKUP(CONCATENATE($F963," ",$G963),AllocFactorMatrix,(V$4+1),FALSE)*$E963</f>
        <v>0</v>
      </c>
      <c r="W963" s="25">
        <f t="shared" ca="1" si="456"/>
        <v>0</v>
      </c>
      <c r="X963" s="25">
        <f ca="1">VLOOKUP(CONCATENATE($F963," ",$G963),AllocFactorMatrix,(X$4+1),FALSE)*$E963</f>
        <v>0</v>
      </c>
      <c r="Y963" s="25">
        <f ca="1">VLOOKUP(CONCATENATE($F963," ",$G963),AllocFactorMatrix,(Y$4+1),FALSE)*$E963</f>
        <v>0</v>
      </c>
      <c r="Z963" s="25">
        <f ca="1">SUBTOTAL(9,X963:Y963)</f>
        <v>0</v>
      </c>
      <c r="AA963" s="25">
        <f ca="1">VLOOKUP(CONCATENATE($F963," ",$G963),AllocFactorMatrix,(AA$4+1),FALSE)*$E963</f>
        <v>0</v>
      </c>
      <c r="AB963" s="25">
        <f ca="1">VLOOKUP(CONCATENATE($F963," ",$G963),AllocFactorMatrix,(AB$4+1),FALSE)*$E963</f>
        <v>0</v>
      </c>
      <c r="AC963" s="25">
        <f ca="1">VLOOKUP(CONCATENATE($F963," ",$G963),AllocFactorMatrix,(AC$4+1),FALSE)*$E963</f>
        <v>0</v>
      </c>
    </row>
    <row r="964" spans="4:29">
      <c r="H964" s="24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</row>
    <row r="965" spans="4:29" hidden="1" outlineLevel="1">
      <c r="E965" s="22"/>
      <c r="F965" s="61"/>
      <c r="G965" s="20" t="str">
        <f>$G$8</f>
        <v>PRODUCTION</v>
      </c>
      <c r="H965" s="22">
        <f ca="1">+H924+H932+H940+H948+H956+H916</f>
        <v>65748628.27472125</v>
      </c>
      <c r="I965" s="22">
        <f t="shared" ref="I965:AC965" ca="1" si="457">+I924+I932+I940+I948+I956+I916</f>
        <v>32239374.184479292</v>
      </c>
      <c r="J965" s="22">
        <f t="shared" ca="1" si="457"/>
        <v>8155308.0782554066</v>
      </c>
      <c r="K965" s="22">
        <f t="shared" ca="1" si="457"/>
        <v>95347.955893246908</v>
      </c>
      <c r="L965" s="22">
        <f t="shared" ca="1" si="457"/>
        <v>2348.9452457662319</v>
      </c>
      <c r="M965" s="22">
        <f t="shared" ca="1" si="457"/>
        <v>8253004.9793944191</v>
      </c>
      <c r="N965" s="22">
        <f t="shared" ca="1" si="457"/>
        <v>3412283.2177576479</v>
      </c>
      <c r="O965" s="22">
        <f t="shared" ca="1" si="457"/>
        <v>971801.50911740668</v>
      </c>
      <c r="P965" s="22">
        <f t="shared" ca="1" si="457"/>
        <v>76903.985864126691</v>
      </c>
      <c r="Q965" s="22">
        <f t="shared" ca="1" si="457"/>
        <v>16233.075433775644</v>
      </c>
      <c r="R965" s="22">
        <f t="shared" ca="1" si="457"/>
        <v>4477221.7881729566</v>
      </c>
      <c r="S965" s="22">
        <f t="shared" ca="1" si="457"/>
        <v>204976.88851371518</v>
      </c>
      <c r="T965" s="22">
        <f t="shared" ca="1" si="457"/>
        <v>2234607.681071579</v>
      </c>
      <c r="U965" s="22">
        <f t="shared" ca="1" si="457"/>
        <v>14924136.019026587</v>
      </c>
      <c r="V965" s="22">
        <f t="shared" ca="1" si="457"/>
        <v>2341314.9408663423</v>
      </c>
      <c r="W965" s="22">
        <f t="shared" ca="1" si="457"/>
        <v>19705035.529478226</v>
      </c>
      <c r="X965" s="22">
        <f t="shared" ca="1" si="457"/>
        <v>926186.46521662455</v>
      </c>
      <c r="Y965" s="22">
        <f t="shared" ca="1" si="457"/>
        <v>22358.479870117397</v>
      </c>
      <c r="Z965" s="22">
        <f t="shared" ca="1" si="457"/>
        <v>948544.94508674205</v>
      </c>
      <c r="AA965" s="22">
        <f t="shared" ca="1" si="457"/>
        <v>16147.875391332858</v>
      </c>
      <c r="AB965" s="22">
        <f t="shared" ca="1" si="457"/>
        <v>87557.002469228843</v>
      </c>
      <c r="AC965" s="22">
        <f t="shared" ca="1" si="457"/>
        <v>21741.970249056583</v>
      </c>
    </row>
    <row r="966" spans="4:29" hidden="1" outlineLevel="1">
      <c r="E966" s="22"/>
      <c r="F966" s="61"/>
      <c r="G966" s="20" t="str">
        <f>$G$9</f>
        <v>BULKTRAN</v>
      </c>
      <c r="H966" s="22">
        <f t="shared" ref="H966:AC966" ca="1" si="458">+H925+H933+H941+H949+H957</f>
        <v>11512943.654772289</v>
      </c>
      <c r="I966" s="22">
        <f t="shared" ca="1" si="458"/>
        <v>5645290.3762516417</v>
      </c>
      <c r="J966" s="22">
        <f t="shared" ca="1" si="458"/>
        <v>1428038.9546676336</v>
      </c>
      <c r="K966" s="22">
        <f t="shared" ca="1" si="458"/>
        <v>16695.947468438935</v>
      </c>
      <c r="L966" s="22">
        <f t="shared" ca="1" si="458"/>
        <v>411.31313264294141</v>
      </c>
      <c r="M966" s="22">
        <f t="shared" ca="1" si="458"/>
        <v>1445146.2152687158</v>
      </c>
      <c r="N966" s="22">
        <f t="shared" ca="1" si="458"/>
        <v>597509.41504087858</v>
      </c>
      <c r="O966" s="22">
        <f t="shared" ca="1" si="458"/>
        <v>170167.74815959175</v>
      </c>
      <c r="P966" s="22">
        <f t="shared" ca="1" si="458"/>
        <v>13466.30765255838</v>
      </c>
      <c r="Q966" s="22">
        <f t="shared" ca="1" si="458"/>
        <v>2842.5001055813968</v>
      </c>
      <c r="R966" s="22">
        <f t="shared" ca="1" si="458"/>
        <v>783985.9709586103</v>
      </c>
      <c r="S966" s="22">
        <f t="shared" ca="1" si="458"/>
        <v>35892.571904747456</v>
      </c>
      <c r="T966" s="22">
        <f t="shared" ca="1" si="458"/>
        <v>391292.00103159901</v>
      </c>
      <c r="U966" s="22">
        <f t="shared" ca="1" si="458"/>
        <v>2613297.6701092878</v>
      </c>
      <c r="V966" s="22">
        <f t="shared" ca="1" si="458"/>
        <v>409977.02461017598</v>
      </c>
      <c r="W966" s="22">
        <f t="shared" ca="1" si="458"/>
        <v>3450459.2676558103</v>
      </c>
      <c r="X966" s="22">
        <f t="shared" ca="1" si="458"/>
        <v>162180.30501408083</v>
      </c>
      <c r="Y966" s="22">
        <f t="shared" ca="1" si="458"/>
        <v>3915.0918537108196</v>
      </c>
      <c r="Z966" s="22">
        <f t="shared" ca="1" si="458"/>
        <v>166095.39686779166</v>
      </c>
      <c r="AA966" s="22">
        <f t="shared" ca="1" si="458"/>
        <v>2827.5811131435721</v>
      </c>
      <c r="AB966" s="22">
        <f t="shared" ca="1" si="458"/>
        <v>15331.709002308666</v>
      </c>
      <c r="AC966" s="22">
        <f t="shared" ca="1" si="458"/>
        <v>3807.1376542674348</v>
      </c>
    </row>
    <row r="967" spans="4:29" hidden="1" outlineLevel="1">
      <c r="E967" s="22"/>
      <c r="F967" s="61"/>
      <c r="G967" s="20" t="str">
        <f>$G$10</f>
        <v>SUBTRAN</v>
      </c>
      <c r="H967" s="22">
        <f t="shared" ref="H967:AC967" ca="1" si="459">+H926+H934+H942+H950+H958</f>
        <v>4413507.6810416635</v>
      </c>
      <c r="I967" s="22">
        <f t="shared" ca="1" si="459"/>
        <v>2095982.7751213962</v>
      </c>
      <c r="J967" s="22">
        <f t="shared" ca="1" si="459"/>
        <v>536540.6626591906</v>
      </c>
      <c r="K967" s="22">
        <f t="shared" ca="1" si="459"/>
        <v>6252.4277930107837</v>
      </c>
      <c r="L967" s="22">
        <f t="shared" ca="1" si="459"/>
        <v>204.98096948695962</v>
      </c>
      <c r="M967" s="22">
        <f t="shared" ca="1" si="459"/>
        <v>542998.07142168831</v>
      </c>
      <c r="N967" s="22">
        <f t="shared" ca="1" si="459"/>
        <v>233850.48858702061</v>
      </c>
      <c r="O967" s="22">
        <f t="shared" ca="1" si="459"/>
        <v>66284.392964677594</v>
      </c>
      <c r="P967" s="22">
        <f t="shared" ca="1" si="459"/>
        <v>6789.7040510723918</v>
      </c>
      <c r="Q967" s="22">
        <f t="shared" ca="1" si="459"/>
        <v>0</v>
      </c>
      <c r="R967" s="22">
        <f t="shared" ca="1" si="459"/>
        <v>306924.58560277056</v>
      </c>
      <c r="S967" s="22">
        <f t="shared" ca="1" si="459"/>
        <v>13096.677610775443</v>
      </c>
      <c r="T967" s="22">
        <f t="shared" ca="1" si="459"/>
        <v>151369.83543519833</v>
      </c>
      <c r="U967" s="22">
        <f t="shared" ca="1" si="459"/>
        <v>1233020.1316579073</v>
      </c>
      <c r="V967" s="22">
        <f t="shared" ca="1" si="459"/>
        <v>0</v>
      </c>
      <c r="W967" s="22">
        <f t="shared" ca="1" si="459"/>
        <v>1397486.6447038811</v>
      </c>
      <c r="X967" s="22">
        <f t="shared" ca="1" si="459"/>
        <v>63465.696710031974</v>
      </c>
      <c r="Y967" s="22">
        <f t="shared" ca="1" si="459"/>
        <v>1518.4590681399534</v>
      </c>
      <c r="Z967" s="22">
        <f t="shared" ca="1" si="459"/>
        <v>64984.155778171924</v>
      </c>
      <c r="AA967" s="22">
        <f t="shared" ca="1" si="459"/>
        <v>1042.1661459442009</v>
      </c>
      <c r="AB967" s="22">
        <f t="shared" ca="1" si="459"/>
        <v>3273.7555163733305</v>
      </c>
      <c r="AC967" s="22">
        <f t="shared" ca="1" si="459"/>
        <v>815.52675143748206</v>
      </c>
    </row>
    <row r="968" spans="4:29" hidden="1" outlineLevel="1">
      <c r="E968" s="22"/>
      <c r="F968" s="61"/>
      <c r="G968" s="20" t="str">
        <f>$G$11</f>
        <v>DISTPRI</v>
      </c>
      <c r="H968" s="22">
        <f t="shared" ref="H968:AC968" ca="1" si="460">+H927+H935+H943+H951+H959</f>
        <v>9207421.8225772865</v>
      </c>
      <c r="I968" s="22">
        <f t="shared" ca="1" si="460"/>
        <v>6118319.4092077604</v>
      </c>
      <c r="J968" s="22">
        <f t="shared" ca="1" si="460"/>
        <v>1540358.0462767172</v>
      </c>
      <c r="K968" s="22">
        <f t="shared" ca="1" si="460"/>
        <v>17975.426373658389</v>
      </c>
      <c r="L968" s="22">
        <f t="shared" ca="1" si="460"/>
        <v>0</v>
      </c>
      <c r="M968" s="22">
        <f t="shared" ca="1" si="460"/>
        <v>1558333.4726503755</v>
      </c>
      <c r="N968" s="22">
        <f t="shared" ca="1" si="460"/>
        <v>664245.05756693007</v>
      </c>
      <c r="O968" s="22">
        <f t="shared" ca="1" si="460"/>
        <v>188564.82069749187</v>
      </c>
      <c r="P968" s="22">
        <f t="shared" ca="1" si="460"/>
        <v>0</v>
      </c>
      <c r="Q968" s="22">
        <f t="shared" ca="1" si="460"/>
        <v>0</v>
      </c>
      <c r="R968" s="22">
        <f t="shared" ca="1" si="460"/>
        <v>852809.87826442206</v>
      </c>
      <c r="S968" s="22">
        <f t="shared" ca="1" si="460"/>
        <v>37884.336287027247</v>
      </c>
      <c r="T968" s="22">
        <f t="shared" ca="1" si="460"/>
        <v>438185.34139782994</v>
      </c>
      <c r="U968" s="22">
        <f t="shared" ca="1" si="460"/>
        <v>0</v>
      </c>
      <c r="V968" s="22">
        <f t="shared" ca="1" si="460"/>
        <v>0</v>
      </c>
      <c r="W968" s="22">
        <f t="shared" ca="1" si="460"/>
        <v>476069.67768485722</v>
      </c>
      <c r="X968" s="22">
        <f t="shared" ca="1" si="460"/>
        <v>180264.91694893615</v>
      </c>
      <c r="Y968" s="22">
        <f t="shared" ca="1" si="460"/>
        <v>4318.9983904069732</v>
      </c>
      <c r="Z968" s="22">
        <f t="shared" ca="1" si="460"/>
        <v>184583.91533934316</v>
      </c>
      <c r="AA968" s="22">
        <f t="shared" ca="1" si="460"/>
        <v>3101.4147875617437</v>
      </c>
      <c r="AB968" s="22">
        <f t="shared" ca="1" si="460"/>
        <v>11368.808959728294</v>
      </c>
      <c r="AC968" s="22">
        <f t="shared" ca="1" si="460"/>
        <v>2835.2456832379339</v>
      </c>
    </row>
    <row r="969" spans="4:29" hidden="1" outlineLevel="1">
      <c r="E969" s="22"/>
      <c r="F969" s="61"/>
      <c r="G969" s="20" t="str">
        <f>$G$12</f>
        <v>DISTSEC</v>
      </c>
      <c r="H969" s="22">
        <f t="shared" ref="H969:AC969" ca="1" si="461">+H928+H936+H944+H952+H960</f>
        <v>4072306.9753214978</v>
      </c>
      <c r="I969" s="22">
        <f t="shared" ca="1" si="461"/>
        <v>3040391.5634685862</v>
      </c>
      <c r="J969" s="22">
        <f t="shared" ca="1" si="461"/>
        <v>682527.61690055369</v>
      </c>
      <c r="K969" s="22">
        <f t="shared" ca="1" si="461"/>
        <v>0</v>
      </c>
      <c r="L969" s="22">
        <f t="shared" ca="1" si="461"/>
        <v>0</v>
      </c>
      <c r="M969" s="22">
        <f t="shared" ca="1" si="461"/>
        <v>682527.61690055369</v>
      </c>
      <c r="N969" s="22">
        <f t="shared" ca="1" si="461"/>
        <v>240598.18023402209</v>
      </c>
      <c r="O969" s="22">
        <f t="shared" ca="1" si="461"/>
        <v>0</v>
      </c>
      <c r="P969" s="22">
        <f t="shared" ca="1" si="461"/>
        <v>0</v>
      </c>
      <c r="Q969" s="22">
        <f t="shared" ca="1" si="461"/>
        <v>0</v>
      </c>
      <c r="R969" s="22">
        <f t="shared" ca="1" si="461"/>
        <v>240598.18023402209</v>
      </c>
      <c r="S969" s="22">
        <f t="shared" ca="1" si="461"/>
        <v>10649.009333809012</v>
      </c>
      <c r="T969" s="22">
        <f t="shared" ca="1" si="461"/>
        <v>0</v>
      </c>
      <c r="U969" s="22">
        <f t="shared" ca="1" si="461"/>
        <v>0</v>
      </c>
      <c r="V969" s="22">
        <f t="shared" ca="1" si="461"/>
        <v>0</v>
      </c>
      <c r="W969" s="22">
        <f t="shared" ca="1" si="461"/>
        <v>10649.009333809012</v>
      </c>
      <c r="X969" s="22">
        <f t="shared" ca="1" si="461"/>
        <v>66962.062592756134</v>
      </c>
      <c r="Y969" s="22">
        <f t="shared" ca="1" si="461"/>
        <v>0</v>
      </c>
      <c r="Z969" s="22">
        <f t="shared" ca="1" si="461"/>
        <v>66962.062592756134</v>
      </c>
      <c r="AA969" s="22">
        <f t="shared" ca="1" si="461"/>
        <v>1091.9017650715286</v>
      </c>
      <c r="AB969" s="22">
        <f t="shared" ca="1" si="461"/>
        <v>24110.852562421853</v>
      </c>
      <c r="AC969" s="22">
        <f t="shared" ca="1" si="461"/>
        <v>5975.7884642773333</v>
      </c>
    </row>
    <row r="970" spans="4:29" hidden="1" outlineLevel="1">
      <c r="E970" s="22"/>
      <c r="F970" s="61"/>
      <c r="G970" s="20" t="str">
        <f>$G$13</f>
        <v>ENERGY</v>
      </c>
      <c r="H970" s="22">
        <f t="shared" ref="H970:AC970" ca="1" si="462">+H929+H937+H945+H953+H961</f>
        <v>490755.49171754374</v>
      </c>
      <c r="I970" s="22">
        <f t="shared" ca="1" si="462"/>
        <v>178405.5612320716</v>
      </c>
      <c r="J970" s="22">
        <f t="shared" ca="1" si="462"/>
        <v>57583.277330158424</v>
      </c>
      <c r="K970" s="22">
        <f t="shared" ca="1" si="462"/>
        <v>659.21927639814089</v>
      </c>
      <c r="L970" s="22">
        <f t="shared" ca="1" si="462"/>
        <v>16.707871736135242</v>
      </c>
      <c r="M970" s="22">
        <f t="shared" ca="1" si="462"/>
        <v>58259.204478292697</v>
      </c>
      <c r="N970" s="22">
        <f t="shared" ca="1" si="462"/>
        <v>27865.567078848326</v>
      </c>
      <c r="O970" s="22">
        <f t="shared" ca="1" si="462"/>
        <v>7778.112744962008</v>
      </c>
      <c r="P970" s="22">
        <f t="shared" ca="1" si="462"/>
        <v>615.79908301870034</v>
      </c>
      <c r="Q970" s="22">
        <f t="shared" ca="1" si="462"/>
        <v>126.23599469722268</v>
      </c>
      <c r="R970" s="22">
        <f t="shared" ca="1" si="462"/>
        <v>36385.714901526255</v>
      </c>
      <c r="S970" s="22">
        <f t="shared" ca="1" si="462"/>
        <v>1856.8099239218952</v>
      </c>
      <c r="T970" s="22">
        <f t="shared" ca="1" si="462"/>
        <v>22190.381252756881</v>
      </c>
      <c r="U970" s="22">
        <f t="shared" ca="1" si="462"/>
        <v>156875.612461304</v>
      </c>
      <c r="V970" s="22">
        <f t="shared" ca="1" si="462"/>
        <v>25140.833348903659</v>
      </c>
      <c r="W970" s="22">
        <f t="shared" ca="1" si="462"/>
        <v>206063.63698688641</v>
      </c>
      <c r="X970" s="22">
        <f t="shared" ca="1" si="462"/>
        <v>7558.4198387859451</v>
      </c>
      <c r="Y970" s="22">
        <f t="shared" ca="1" si="462"/>
        <v>177.64956120708638</v>
      </c>
      <c r="Z970" s="22">
        <f t="shared" ca="1" si="462"/>
        <v>7736.0693999930318</v>
      </c>
      <c r="AA970" s="22">
        <f t="shared" ca="1" si="462"/>
        <v>173.54924192763644</v>
      </c>
      <c r="AB970" s="22">
        <f t="shared" ca="1" si="462"/>
        <v>2986.2817798410165</v>
      </c>
      <c r="AC970" s="22">
        <f t="shared" ca="1" si="462"/>
        <v>745.47369700513718</v>
      </c>
    </row>
    <row r="971" spans="4:29" hidden="1" outlineLevel="1">
      <c r="F971" s="61"/>
      <c r="G971" s="20" t="str">
        <f>$G$14</f>
        <v>CUSTOMER</v>
      </c>
      <c r="H971" s="22">
        <f t="shared" ref="H971:AC971" ca="1" si="463">+H930+H938+H946+H954+H962</f>
        <v>8532407.4146464411</v>
      </c>
      <c r="I971" s="22">
        <f t="shared" ca="1" si="463"/>
        <v>6186584.3207352208</v>
      </c>
      <c r="J971" s="22">
        <f t="shared" ca="1" si="463"/>
        <v>1508340.0222268389</v>
      </c>
      <c r="K971" s="22">
        <f t="shared" ca="1" si="463"/>
        <v>12239.281511526777</v>
      </c>
      <c r="L971" s="22">
        <f t="shared" ca="1" si="463"/>
        <v>1736.2653898911535</v>
      </c>
      <c r="M971" s="22">
        <f t="shared" ca="1" si="463"/>
        <v>1522315.5691282568</v>
      </c>
      <c r="N971" s="22">
        <f t="shared" ca="1" si="463"/>
        <v>25169.603033606101</v>
      </c>
      <c r="O971" s="22">
        <f t="shared" ca="1" si="463"/>
        <v>10259.981064110319</v>
      </c>
      <c r="P971" s="22">
        <f t="shared" ca="1" si="463"/>
        <v>4980.3032088042655</v>
      </c>
      <c r="Q971" s="22">
        <f t="shared" ca="1" si="463"/>
        <v>2133.163073334897</v>
      </c>
      <c r="R971" s="22">
        <f t="shared" ca="1" si="463"/>
        <v>42543.050379855573</v>
      </c>
      <c r="S971" s="22">
        <f t="shared" ca="1" si="463"/>
        <v>362.54055747237567</v>
      </c>
      <c r="T971" s="22">
        <f t="shared" ca="1" si="463"/>
        <v>6386.5994638277998</v>
      </c>
      <c r="U971" s="22">
        <f t="shared" ca="1" si="463"/>
        <v>12913.428083457455</v>
      </c>
      <c r="V971" s="22">
        <f t="shared" ca="1" si="463"/>
        <v>3199.8935768959004</v>
      </c>
      <c r="W971" s="22">
        <f t="shared" ca="1" si="463"/>
        <v>22862.461681653534</v>
      </c>
      <c r="X971" s="22">
        <f t="shared" ca="1" si="463"/>
        <v>8518.457006335615</v>
      </c>
      <c r="Y971" s="22">
        <f t="shared" ca="1" si="463"/>
        <v>130.6521891350034</v>
      </c>
      <c r="Z971" s="22">
        <f t="shared" ca="1" si="463"/>
        <v>8649.1091954706189</v>
      </c>
      <c r="AA971" s="22">
        <f t="shared" ca="1" si="463"/>
        <v>505.63628153708959</v>
      </c>
      <c r="AB971" s="22">
        <f t="shared" ca="1" si="463"/>
        <v>649974.58720223827</v>
      </c>
      <c r="AC971" s="22">
        <f t="shared" ca="1" si="463"/>
        <v>98972.680042210181</v>
      </c>
    </row>
    <row r="972" spans="4:29" collapsed="1">
      <c r="D972" s="20" t="s">
        <v>335</v>
      </c>
      <c r="E972" s="22">
        <f>+E931+E947+E939+E955+E963+E923</f>
        <v>103977971.31479797</v>
      </c>
      <c r="G972" s="20" t="str">
        <f>$G$15</f>
        <v>TOTAL</v>
      </c>
      <c r="H972" s="22">
        <f ca="1">+H931+H939+H947+H955+H963+H923</f>
        <v>103977971.31479797</v>
      </c>
      <c r="I972" s="22">
        <f t="shared" ref="I972:AC972" ca="1" si="464">+I931+I939+I947+I955+I963+I923</f>
        <v>55504348.190495968</v>
      </c>
      <c r="J972" s="22">
        <f t="shared" ca="1" si="464"/>
        <v>13908696.658316499</v>
      </c>
      <c r="K972" s="22">
        <f t="shared" ca="1" si="464"/>
        <v>149170.25831627994</v>
      </c>
      <c r="L972" s="22">
        <f t="shared" ca="1" si="464"/>
        <v>4718.2126095234207</v>
      </c>
      <c r="M972" s="22">
        <f t="shared" ca="1" si="464"/>
        <v>14062585.129242301</v>
      </c>
      <c r="N972" s="22">
        <f t="shared" ca="1" si="464"/>
        <v>5201521.5292989537</v>
      </c>
      <c r="O972" s="22">
        <f t="shared" ca="1" si="464"/>
        <v>1414856.5647482399</v>
      </c>
      <c r="P972" s="22">
        <f t="shared" ca="1" si="464"/>
        <v>102756.09985958043</v>
      </c>
      <c r="Q972" s="22">
        <f t="shared" ca="1" si="464"/>
        <v>21334.974607389166</v>
      </c>
      <c r="R972" s="22">
        <f t="shared" ca="1" si="464"/>
        <v>6740469.1685141632</v>
      </c>
      <c r="S972" s="22">
        <f t="shared" ca="1" si="464"/>
        <v>304718.83413146867</v>
      </c>
      <c r="T972" s="22">
        <f t="shared" ca="1" si="464"/>
        <v>3244031.8396527907</v>
      </c>
      <c r="U972" s="22">
        <f t="shared" ca="1" si="464"/>
        <v>18940242.861338541</v>
      </c>
      <c r="V972" s="22">
        <f t="shared" ca="1" si="464"/>
        <v>2779632.6924023181</v>
      </c>
      <c r="W972" s="22">
        <f t="shared" ca="1" si="464"/>
        <v>25268626.227525122</v>
      </c>
      <c r="X972" s="22">
        <f t="shared" ca="1" si="464"/>
        <v>1415136.3233275514</v>
      </c>
      <c r="Y972" s="22">
        <f t="shared" ca="1" si="464"/>
        <v>32419.330932717232</v>
      </c>
      <c r="Z972" s="22">
        <f t="shared" ca="1" si="464"/>
        <v>1447555.6542602684</v>
      </c>
      <c r="AA972" s="22">
        <f t="shared" ca="1" si="464"/>
        <v>24890.124726518636</v>
      </c>
      <c r="AB972" s="22">
        <f t="shared" ca="1" si="464"/>
        <v>794602.99749214028</v>
      </c>
      <c r="AC972" s="22">
        <f t="shared" ca="1" si="464"/>
        <v>134893.82254149206</v>
      </c>
    </row>
    <row r="973" spans="4:29">
      <c r="E973" s="22"/>
      <c r="H973" s="24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</row>
    <row r="974" spans="4:29" hidden="1" outlineLevel="1">
      <c r="E974" s="22"/>
      <c r="F974" s="61"/>
      <c r="G974" s="20" t="str">
        <f>$G$8</f>
        <v>PRODUCTION</v>
      </c>
      <c r="H974" s="24">
        <f t="shared" ref="H974:AC974" ca="1" si="465">H890+H898+H906+H965</f>
        <v>-16862464.672704071</v>
      </c>
      <c r="I974" s="24">
        <f t="shared" ca="1" si="465"/>
        <v>-9062246.0947528221</v>
      </c>
      <c r="J974" s="24">
        <f t="shared" ca="1" si="465"/>
        <v>-2146602.0239920756</v>
      </c>
      <c r="K974" s="24">
        <f t="shared" ca="1" si="465"/>
        <v>-81670.4939398594</v>
      </c>
      <c r="L974" s="24">
        <f t="shared" ca="1" si="465"/>
        <v>-8905.7907084158705</v>
      </c>
      <c r="M974" s="24">
        <f t="shared" ca="1" si="465"/>
        <v>-2237178.3086403515</v>
      </c>
      <c r="N974" s="24">
        <f t="shared" ca="1" si="465"/>
        <v>-788503.89159916714</v>
      </c>
      <c r="O974" s="24">
        <f t="shared" ca="1" si="465"/>
        <v>-496351.16274358483</v>
      </c>
      <c r="P974" s="24">
        <f t="shared" ca="1" si="465"/>
        <v>-96663.844880857519</v>
      </c>
      <c r="Q974" s="24">
        <f t="shared" ca="1" si="465"/>
        <v>-7657.528236680093</v>
      </c>
      <c r="R974" s="24">
        <f t="shared" ca="1" si="465"/>
        <v>-1389176.4274602905</v>
      </c>
      <c r="S974" s="24">
        <f t="shared" ca="1" si="465"/>
        <v>-80587.518500835518</v>
      </c>
      <c r="T974" s="24">
        <f t="shared" ca="1" si="465"/>
        <v>-720975.81924626138</v>
      </c>
      <c r="U974" s="24">
        <f t="shared" ca="1" si="465"/>
        <v>-2711226.091318531</v>
      </c>
      <c r="V974" s="24">
        <f t="shared" ca="1" si="465"/>
        <v>-497673.92097866628</v>
      </c>
      <c r="W974" s="24">
        <f t="shared" ca="1" si="465"/>
        <v>-4010463.3500442915</v>
      </c>
      <c r="X974" s="24">
        <f t="shared" ca="1" si="465"/>
        <v>-139603.06578816054</v>
      </c>
      <c r="Y974" s="24">
        <f t="shared" ca="1" si="465"/>
        <v>-3214.8669796071845</v>
      </c>
      <c r="Z974" s="24">
        <f t="shared" ca="1" si="465"/>
        <v>-142817.93276776746</v>
      </c>
      <c r="AA974" s="24">
        <f t="shared" ca="1" si="465"/>
        <v>-2321.8605060798764</v>
      </c>
      <c r="AB974" s="24">
        <f t="shared" ca="1" si="465"/>
        <v>-15134.477848821844</v>
      </c>
      <c r="AC974" s="24">
        <f t="shared" ca="1" si="465"/>
        <v>-3126.2206836661317</v>
      </c>
    </row>
    <row r="975" spans="4:29" hidden="1" outlineLevel="1">
      <c r="E975" s="22"/>
      <c r="F975" s="61"/>
      <c r="G975" s="20" t="str">
        <f>$G$9</f>
        <v>BULKTRAN</v>
      </c>
      <c r="H975" s="24">
        <f t="shared" ref="H975:AC975" ca="1" si="466">H891+H899+H907+H966</f>
        <v>-76380687.097031146</v>
      </c>
      <c r="I975" s="24">
        <f t="shared" ca="1" si="466"/>
        <v>-38293466.287747279</v>
      </c>
      <c r="J975" s="24">
        <f t="shared" ca="1" si="466"/>
        <v>-9532354.2133685555</v>
      </c>
      <c r="K975" s="24">
        <f t="shared" ca="1" si="466"/>
        <v>-171362.13204837413</v>
      </c>
      <c r="L975" s="24">
        <f t="shared" ca="1" si="466"/>
        <v>-11522.504798479718</v>
      </c>
      <c r="M975" s="24">
        <f t="shared" ca="1" si="466"/>
        <v>-9715238.8502154071</v>
      </c>
      <c r="N975" s="24">
        <f t="shared" ca="1" si="466"/>
        <v>-3872319.1899794899</v>
      </c>
      <c r="O975" s="24">
        <f t="shared" ca="1" si="466"/>
        <v>-1390657.2041385628</v>
      </c>
      <c r="P975" s="24">
        <f t="shared" ca="1" si="466"/>
        <v>-170824.0678325909</v>
      </c>
      <c r="Q975" s="24">
        <f t="shared" ca="1" si="466"/>
        <v>-22558.695259001797</v>
      </c>
      <c r="R975" s="24">
        <f t="shared" ca="1" si="466"/>
        <v>-5456359.157209645</v>
      </c>
      <c r="S975" s="24">
        <f t="shared" ca="1" si="466"/>
        <v>-267795.16512773524</v>
      </c>
      <c r="T975" s="24">
        <f t="shared" ca="1" si="466"/>
        <v>-2752562.2790312022</v>
      </c>
      <c r="U975" s="24">
        <f t="shared" ca="1" si="466"/>
        <v>-16155209.819036637</v>
      </c>
      <c r="V975" s="24">
        <f t="shared" ca="1" si="466"/>
        <v>-2611052.6272783438</v>
      </c>
      <c r="W975" s="24">
        <f t="shared" ca="1" si="466"/>
        <v>-21786619.890473917</v>
      </c>
      <c r="X975" s="24">
        <f t="shared" ca="1" si="466"/>
        <v>-972239.60905608162</v>
      </c>
      <c r="Y975" s="24">
        <f t="shared" ca="1" si="466"/>
        <v>-23305.852031830422</v>
      </c>
      <c r="Z975" s="24">
        <f t="shared" ca="1" si="466"/>
        <v>-995545.46108791186</v>
      </c>
      <c r="AA975" s="24">
        <f t="shared" ca="1" si="466"/>
        <v>-16832.092194327852</v>
      </c>
      <c r="AB975" s="24">
        <f t="shared" ca="1" si="466"/>
        <v>-93962.138400401775</v>
      </c>
      <c r="AC975" s="24">
        <f t="shared" ca="1" si="466"/>
        <v>-22663.219702257476</v>
      </c>
    </row>
    <row r="976" spans="4:29" hidden="1" outlineLevel="1">
      <c r="E976" s="22"/>
      <c r="F976" s="61"/>
      <c r="G976" s="20" t="str">
        <f>$G$10</f>
        <v>SUBTRAN</v>
      </c>
      <c r="H976" s="24">
        <f t="shared" ref="H976:AC976" ca="1" si="467">H892+H900+H908+H967</f>
        <v>-29217939.53976436</v>
      </c>
      <c r="I976" s="24">
        <f t="shared" ca="1" si="467"/>
        <v>-14217592.873375725</v>
      </c>
      <c r="J976" s="24">
        <f t="shared" ca="1" si="467"/>
        <v>-3581481.6342077232</v>
      </c>
      <c r="K976" s="24">
        <f t="shared" ca="1" si="467"/>
        <v>-64173.016262699755</v>
      </c>
      <c r="L976" s="24">
        <f t="shared" ca="1" si="467"/>
        <v>-5742.3261689234441</v>
      </c>
      <c r="M976" s="24">
        <f t="shared" ca="1" si="467"/>
        <v>-3651396.9766393462</v>
      </c>
      <c r="N976" s="24">
        <f t="shared" ca="1" si="467"/>
        <v>-1515530.3775869708</v>
      </c>
      <c r="O976" s="24">
        <f t="shared" ca="1" si="467"/>
        <v>-541694.08913133945</v>
      </c>
      <c r="P976" s="24">
        <f t="shared" ca="1" si="467"/>
        <v>-86129.386961527314</v>
      </c>
      <c r="Q976" s="24">
        <f t="shared" ca="1" si="467"/>
        <v>0</v>
      </c>
      <c r="R976" s="24">
        <f t="shared" ca="1" si="467"/>
        <v>-2143353.8536798381</v>
      </c>
      <c r="S976" s="24">
        <f t="shared" ca="1" si="467"/>
        <v>-97714.55591206906</v>
      </c>
      <c r="T976" s="24">
        <f t="shared" ca="1" si="467"/>
        <v>-1064818.2699510518</v>
      </c>
      <c r="U976" s="24">
        <f t="shared" ca="1" si="467"/>
        <v>-7622437.2230478935</v>
      </c>
      <c r="V976" s="24">
        <f t="shared" ca="1" si="467"/>
        <v>0</v>
      </c>
      <c r="W976" s="24">
        <f t="shared" ca="1" si="467"/>
        <v>-8784970.0489110146</v>
      </c>
      <c r="X976" s="24">
        <f t="shared" ca="1" si="467"/>
        <v>-380464.56598453037</v>
      </c>
      <c r="Y976" s="24">
        <f t="shared" ca="1" si="467"/>
        <v>-9039.1185976648303</v>
      </c>
      <c r="Z976" s="24">
        <f t="shared" ca="1" si="467"/>
        <v>-389503.68458219524</v>
      </c>
      <c r="AA976" s="24">
        <f t="shared" ca="1" si="467"/>
        <v>-6203.8309687203628</v>
      </c>
      <c r="AB976" s="24">
        <f t="shared" ca="1" si="467"/>
        <v>-20063.584918573528</v>
      </c>
      <c r="AC976" s="24">
        <f t="shared" ca="1" si="467"/>
        <v>-4854.6866889482044</v>
      </c>
    </row>
    <row r="977" spans="1:29" hidden="1" outlineLevel="1">
      <c r="E977" s="22"/>
      <c r="F977" s="61"/>
      <c r="G977" s="20" t="str">
        <f>$G$11</f>
        <v>DISTPRI</v>
      </c>
      <c r="H977" s="24">
        <f t="shared" ref="H977:AC977" ca="1" si="468">H893+H901+H909+H968</f>
        <v>-62379908.083703309</v>
      </c>
      <c r="I977" s="24">
        <f t="shared" ca="1" si="468"/>
        <v>-41494754.940102249</v>
      </c>
      <c r="J977" s="24">
        <f t="shared" ca="1" si="468"/>
        <v>-10280238.967067763</v>
      </c>
      <c r="K977" s="24">
        <f t="shared" ca="1" si="468"/>
        <v>-184472.60392475213</v>
      </c>
      <c r="L977" s="24">
        <f t="shared" ca="1" si="468"/>
        <v>0</v>
      </c>
      <c r="M977" s="24">
        <f t="shared" ca="1" si="468"/>
        <v>-10464711.570992514</v>
      </c>
      <c r="N977" s="24">
        <f t="shared" ca="1" si="468"/>
        <v>-4304015.0472409986</v>
      </c>
      <c r="O977" s="24">
        <f t="shared" ca="1" si="468"/>
        <v>-1540775.3435731502</v>
      </c>
      <c r="P977" s="24">
        <f t="shared" ca="1" si="468"/>
        <v>0</v>
      </c>
      <c r="Q977" s="24">
        <f t="shared" ca="1" si="468"/>
        <v>0</v>
      </c>
      <c r="R977" s="24">
        <f t="shared" ca="1" si="468"/>
        <v>-5844790.3908141498</v>
      </c>
      <c r="S977" s="24">
        <f t="shared" ca="1" si="468"/>
        <v>-282610.00026374607</v>
      </c>
      <c r="T977" s="24">
        <f t="shared" ca="1" si="468"/>
        <v>-3081906.4789579879</v>
      </c>
      <c r="U977" s="24">
        <f t="shared" ca="1" si="468"/>
        <v>0</v>
      </c>
      <c r="V977" s="24">
        <f t="shared" ca="1" si="468"/>
        <v>0</v>
      </c>
      <c r="W977" s="24">
        <f t="shared" ca="1" si="468"/>
        <v>-3364516.4792217342</v>
      </c>
      <c r="X977" s="24">
        <f t="shared" ca="1" si="468"/>
        <v>-1080435.6398206982</v>
      </c>
      <c r="Y977" s="24">
        <f t="shared" ca="1" si="468"/>
        <v>-25705.019963392424</v>
      </c>
      <c r="Z977" s="24">
        <f t="shared" ca="1" si="468"/>
        <v>-1106140.6597840905</v>
      </c>
      <c r="AA977" s="24">
        <f t="shared" ca="1" si="468"/>
        <v>-18458.429900346178</v>
      </c>
      <c r="AB977" s="24">
        <f t="shared" ca="1" si="468"/>
        <v>-69661.31929027781</v>
      </c>
      <c r="AC977" s="24">
        <f t="shared" ca="1" si="468"/>
        <v>-16874.293597939017</v>
      </c>
    </row>
    <row r="978" spans="1:29" hidden="1" outlineLevel="1">
      <c r="E978" s="22"/>
      <c r="F978" s="61"/>
      <c r="G978" s="20" t="str">
        <f>$G$12</f>
        <v>DISTSEC</v>
      </c>
      <c r="H978" s="24">
        <f t="shared" ref="H978:AC978" ca="1" si="469">H894+H902+H910+H969</f>
        <v>-27405599.039557803</v>
      </c>
      <c r="I978" s="24">
        <f t="shared" ca="1" si="469"/>
        <v>-20620698.054893229</v>
      </c>
      <c r="J978" s="24">
        <f t="shared" ca="1" si="469"/>
        <v>-4555276.5745268557</v>
      </c>
      <c r="K978" s="24">
        <f t="shared" ca="1" si="469"/>
        <v>0</v>
      </c>
      <c r="L978" s="24">
        <f t="shared" ca="1" si="469"/>
        <v>0</v>
      </c>
      <c r="M978" s="24">
        <f t="shared" ca="1" si="469"/>
        <v>-4555276.5745268557</v>
      </c>
      <c r="N978" s="24">
        <f t="shared" ca="1" si="469"/>
        <v>-1559018.1468116329</v>
      </c>
      <c r="O978" s="24">
        <f t="shared" ca="1" si="469"/>
        <v>0</v>
      </c>
      <c r="P978" s="24">
        <f t="shared" ca="1" si="469"/>
        <v>0</v>
      </c>
      <c r="Q978" s="24">
        <f t="shared" ca="1" si="469"/>
        <v>0</v>
      </c>
      <c r="R978" s="24">
        <f t="shared" ca="1" si="469"/>
        <v>-1559018.1468116329</v>
      </c>
      <c r="S978" s="24">
        <f t="shared" ca="1" si="469"/>
        <v>-79441.726552487555</v>
      </c>
      <c r="T978" s="24">
        <f t="shared" ca="1" si="469"/>
        <v>0</v>
      </c>
      <c r="U978" s="24">
        <f t="shared" ca="1" si="469"/>
        <v>0</v>
      </c>
      <c r="V978" s="24">
        <f t="shared" ca="1" si="469"/>
        <v>0</v>
      </c>
      <c r="W978" s="24">
        <f t="shared" ca="1" si="469"/>
        <v>-79441.726552487555</v>
      </c>
      <c r="X978" s="24">
        <f t="shared" ca="1" si="469"/>
        <v>-401357.12690773321</v>
      </c>
      <c r="Y978" s="24">
        <f t="shared" ca="1" si="469"/>
        <v>0</v>
      </c>
      <c r="Z978" s="24">
        <f t="shared" ca="1" si="469"/>
        <v>-401357.12690773321</v>
      </c>
      <c r="AA978" s="24">
        <f t="shared" ca="1" si="469"/>
        <v>-6498.7980461488951</v>
      </c>
      <c r="AB978" s="24">
        <f t="shared" ca="1" si="469"/>
        <v>-147741.82033889511</v>
      </c>
      <c r="AC978" s="24">
        <f t="shared" ca="1" si="469"/>
        <v>-35566.791480825741</v>
      </c>
    </row>
    <row r="979" spans="1:29" hidden="1" outlineLevel="1">
      <c r="E979" s="22"/>
      <c r="F979" s="61"/>
      <c r="G979" s="20" t="str">
        <f>$G$13</f>
        <v>ENERGY</v>
      </c>
      <c r="H979" s="24">
        <f t="shared" ref="H979:AC979" ca="1" si="470">H895+H903+H911+H970</f>
        <v>-3207184.713987309</v>
      </c>
      <c r="I979" s="24">
        <f t="shared" ca="1" si="470"/>
        <v>-1203784.1486903762</v>
      </c>
      <c r="J979" s="24">
        <f t="shared" ca="1" si="470"/>
        <v>-382314.71029482398</v>
      </c>
      <c r="K979" s="24">
        <f t="shared" ca="1" si="470"/>
        <v>-6742.4261392639737</v>
      </c>
      <c r="L979" s="24">
        <f t="shared" ca="1" si="470"/>
        <v>-467.45530746327921</v>
      </c>
      <c r="M979" s="24">
        <f t="shared" ca="1" si="470"/>
        <v>-389524.59174155118</v>
      </c>
      <c r="N979" s="24">
        <f t="shared" ca="1" si="470"/>
        <v>-179592.64791708492</v>
      </c>
      <c r="O979" s="24">
        <f t="shared" ca="1" si="470"/>
        <v>-63286.398220564515</v>
      </c>
      <c r="P979" s="24">
        <f t="shared" ca="1" si="470"/>
        <v>-7789.546470296581</v>
      </c>
      <c r="Q979" s="24">
        <f t="shared" ca="1" si="470"/>
        <v>-997.31685902948698</v>
      </c>
      <c r="R979" s="24">
        <f t="shared" ca="1" si="470"/>
        <v>-251665.90946697551</v>
      </c>
      <c r="S979" s="24">
        <f t="shared" ca="1" si="470"/>
        <v>-13787.220060065387</v>
      </c>
      <c r="T979" s="24">
        <f t="shared" ca="1" si="470"/>
        <v>-155304.87586162245</v>
      </c>
      <c r="U979" s="24">
        <f t="shared" ca="1" si="470"/>
        <v>-964177.06000007805</v>
      </c>
      <c r="V979" s="24">
        <f t="shared" ca="1" si="470"/>
        <v>-159216.33626941763</v>
      </c>
      <c r="W979" s="24">
        <f t="shared" ca="1" si="470"/>
        <v>-1292485.4921911838</v>
      </c>
      <c r="X979" s="24">
        <f t="shared" ca="1" si="470"/>
        <v>-45040.673890174374</v>
      </c>
      <c r="Y979" s="24">
        <f t="shared" ca="1" si="470"/>
        <v>-1051.1566384943997</v>
      </c>
      <c r="Z979" s="24">
        <f t="shared" ca="1" si="470"/>
        <v>-46091.830528668776</v>
      </c>
      <c r="AA979" s="24">
        <f t="shared" ca="1" si="470"/>
        <v>-1026.8949527280265</v>
      </c>
      <c r="AB979" s="24">
        <f t="shared" ca="1" si="470"/>
        <v>-18194.860989767632</v>
      </c>
      <c r="AC979" s="24">
        <f t="shared" ca="1" si="470"/>
        <v>-4410.9854260571883</v>
      </c>
    </row>
    <row r="980" spans="1:29" hidden="1" outlineLevel="1">
      <c r="E980" s="22"/>
      <c r="F980" s="61"/>
      <c r="G980" s="20" t="str">
        <f>$G$14</f>
        <v>CUSTOMER</v>
      </c>
      <c r="H980" s="24">
        <f t="shared" ref="H980:AC980" ca="1" si="471">H896+H904+H912+H971</f>
        <v>-57288575.678454094</v>
      </c>
      <c r="I980" s="24">
        <f t="shared" ca="1" si="471"/>
        <v>-41947524.113737755</v>
      </c>
      <c r="J980" s="24">
        <f t="shared" ca="1" si="471"/>
        <v>-10064332.186465656</v>
      </c>
      <c r="K980" s="24">
        <f t="shared" ca="1" si="471"/>
        <v>-125588.40560521792</v>
      </c>
      <c r="L980" s="24">
        <f t="shared" ca="1" si="471"/>
        <v>-48635.455678646038</v>
      </c>
      <c r="M980" s="24">
        <f t="shared" ca="1" si="471"/>
        <v>-10238556.047749521</v>
      </c>
      <c r="N980" s="24">
        <f t="shared" ca="1" si="471"/>
        <v>-163052.5316059718</v>
      </c>
      <c r="O980" s="24">
        <f t="shared" ca="1" si="471"/>
        <v>-83820.46079866607</v>
      </c>
      <c r="P980" s="24">
        <f t="shared" ca="1" si="471"/>
        <v>-63164.634444310723</v>
      </c>
      <c r="Q980" s="24">
        <f t="shared" ca="1" si="471"/>
        <v>-16924.154640530214</v>
      </c>
      <c r="R980" s="24">
        <f t="shared" ca="1" si="471"/>
        <v>-326961.78148947883</v>
      </c>
      <c r="S980" s="24">
        <f t="shared" ca="1" si="471"/>
        <v>-2703.9692793484055</v>
      </c>
      <c r="T980" s="24">
        <f t="shared" ca="1" si="471"/>
        <v>-44910.201998059791</v>
      </c>
      <c r="U980" s="24">
        <f t="shared" ca="1" si="471"/>
        <v>-79798.814900672602</v>
      </c>
      <c r="V980" s="24">
        <f t="shared" ca="1" si="471"/>
        <v>-20371.774015859544</v>
      </c>
      <c r="W980" s="24">
        <f t="shared" ca="1" si="471"/>
        <v>-147784.76019394031</v>
      </c>
      <c r="X980" s="24">
        <f t="shared" ca="1" si="471"/>
        <v>-51044.348705786535</v>
      </c>
      <c r="Y980" s="24">
        <f t="shared" ca="1" si="471"/>
        <v>-777.39698403785701</v>
      </c>
      <c r="Z980" s="24">
        <f t="shared" ca="1" si="471"/>
        <v>-51821.745689824391</v>
      </c>
      <c r="AA980" s="24">
        <f t="shared" ca="1" si="471"/>
        <v>-3008.6585326920576</v>
      </c>
      <c r="AB980" s="24">
        <f t="shared" ca="1" si="471"/>
        <v>-3983731.4879305768</v>
      </c>
      <c r="AC980" s="24">
        <f t="shared" ca="1" si="471"/>
        <v>-589187.08313029923</v>
      </c>
    </row>
    <row r="981" spans="1:29" collapsed="1">
      <c r="C981" s="20" t="s">
        <v>220</v>
      </c>
      <c r="E981" s="24">
        <f>E897+E905+E913+E972</f>
        <v>-272742358.82520199</v>
      </c>
      <c r="F981" s="61"/>
      <c r="G981" s="20" t="str">
        <f>$G$15</f>
        <v>TOTAL</v>
      </c>
      <c r="H981" s="24">
        <f t="shared" ref="H981:AC981" ca="1" si="472">H897+H905+H913+H972</f>
        <v>-272742358.82520211</v>
      </c>
      <c r="I981" s="24">
        <f t="shared" ca="1" si="472"/>
        <v>-166840066.51329944</v>
      </c>
      <c r="J981" s="24">
        <f t="shared" ca="1" si="472"/>
        <v>-40542600.309923448</v>
      </c>
      <c r="K981" s="24">
        <f t="shared" ca="1" si="472"/>
        <v>-634009.07792016736</v>
      </c>
      <c r="L981" s="24">
        <f t="shared" ca="1" si="472"/>
        <v>-75273.532661928344</v>
      </c>
      <c r="M981" s="24">
        <f t="shared" ca="1" si="472"/>
        <v>-41251882.920505546</v>
      </c>
      <c r="N981" s="24">
        <f t="shared" ca="1" si="472"/>
        <v>-12382031.832741316</v>
      </c>
      <c r="O981" s="24">
        <f t="shared" ca="1" si="472"/>
        <v>-4116584.658605868</v>
      </c>
      <c r="P981" s="24">
        <f t="shared" ca="1" si="472"/>
        <v>-424571.48058958305</v>
      </c>
      <c r="Q981" s="24">
        <f t="shared" ca="1" si="472"/>
        <v>-48137.694995241582</v>
      </c>
      <c r="R981" s="24">
        <f t="shared" ca="1" si="472"/>
        <v>-16971325.666932013</v>
      </c>
      <c r="S981" s="24">
        <f t="shared" ca="1" si="472"/>
        <v>-824640.15569628717</v>
      </c>
      <c r="T981" s="24">
        <f t="shared" ca="1" si="472"/>
        <v>-7820477.925046186</v>
      </c>
      <c r="U981" s="24">
        <f t="shared" ca="1" si="472"/>
        <v>-27532849.008303821</v>
      </c>
      <c r="V981" s="24">
        <f t="shared" ca="1" si="472"/>
        <v>-3288314.6585422885</v>
      </c>
      <c r="W981" s="24">
        <f t="shared" ca="1" si="472"/>
        <v>-39466281.747588575</v>
      </c>
      <c r="X981" s="24">
        <f t="shared" ca="1" si="472"/>
        <v>-3070185.0301531646</v>
      </c>
      <c r="Y981" s="24">
        <f t="shared" ca="1" si="472"/>
        <v>-63093.411195027118</v>
      </c>
      <c r="Z981" s="24">
        <f t="shared" ca="1" si="472"/>
        <v>-3133278.4413481914</v>
      </c>
      <c r="AA981" s="24">
        <f t="shared" ca="1" si="472"/>
        <v>-54350.565101043248</v>
      </c>
      <c r="AB981" s="24">
        <f t="shared" ca="1" si="472"/>
        <v>-4348489.6897173142</v>
      </c>
      <c r="AC981" s="24">
        <f t="shared" ca="1" si="472"/>
        <v>-676683.28070999321</v>
      </c>
    </row>
    <row r="982" spans="1:29">
      <c r="F982" s="63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</row>
    <row r="983" spans="1:29" hidden="1" outlineLevel="1">
      <c r="E983" s="22"/>
      <c r="F983" s="61"/>
      <c r="G983" s="20" t="str">
        <f>$G$8</f>
        <v>PRODUCTION</v>
      </c>
      <c r="H983" s="24">
        <f t="shared" ref="H983:AC983" ca="1" si="473">H377+H403+H819+H880+H974</f>
        <v>364334450.57791555</v>
      </c>
      <c r="I983" s="24">
        <f t="shared" ca="1" si="473"/>
        <v>177839087.3959204</v>
      </c>
      <c r="J983" s="24">
        <f t="shared" ca="1" si="473"/>
        <v>45136305.124242112</v>
      </c>
      <c r="K983" s="24">
        <f t="shared" ca="1" si="473"/>
        <v>476661.54368704144</v>
      </c>
      <c r="L983" s="24">
        <f t="shared" ca="1" si="473"/>
        <v>5229.2570544016926</v>
      </c>
      <c r="M983" s="24">
        <f t="shared" ca="1" si="473"/>
        <v>45618195.924983539</v>
      </c>
      <c r="N983" s="24">
        <f t="shared" ca="1" si="473"/>
        <v>19006856.688435726</v>
      </c>
      <c r="O983" s="24">
        <f t="shared" ca="1" si="473"/>
        <v>5134964.5233607525</v>
      </c>
      <c r="P983" s="24">
        <f t="shared" ca="1" si="473"/>
        <v>350081.53911464213</v>
      </c>
      <c r="Q983" s="24">
        <f t="shared" ca="1" si="473"/>
        <v>64759.618387041759</v>
      </c>
      <c r="R983" s="24">
        <f t="shared" ca="1" si="473"/>
        <v>24556662.369298156</v>
      </c>
      <c r="S983" s="24">
        <f t="shared" ca="1" si="473"/>
        <v>1106841.549773694</v>
      </c>
      <c r="T983" s="24">
        <f t="shared" ca="1" si="473"/>
        <v>12225381.73321899</v>
      </c>
      <c r="U983" s="24">
        <f t="shared" ca="1" si="473"/>
        <v>83854334.039985284</v>
      </c>
      <c r="V983" s="24">
        <f t="shared" ca="1" si="473"/>
        <v>13067040.803507552</v>
      </c>
      <c r="W983" s="24">
        <f t="shared" ca="1" si="473"/>
        <v>110253598.12648554</v>
      </c>
      <c r="X983" s="24">
        <f t="shared" ca="1" si="473"/>
        <v>5234194.7932938896</v>
      </c>
      <c r="Y983" s="24">
        <f t="shared" ca="1" si="473"/>
        <v>126331.61271037234</v>
      </c>
      <c r="Z983" s="24">
        <f t="shared" ca="1" si="473"/>
        <v>5360526.4060042612</v>
      </c>
      <c r="AA983" s="24">
        <f t="shared" ca="1" si="473"/>
        <v>91210.614158831231</v>
      </c>
      <c r="AB983" s="24">
        <f t="shared" ca="1" si="473"/>
        <v>492368.51734921557</v>
      </c>
      <c r="AC983" s="24">
        <f t="shared" ca="1" si="473"/>
        <v>122801.22371561411</v>
      </c>
    </row>
    <row r="984" spans="1:29" hidden="1" outlineLevel="1">
      <c r="E984" s="22"/>
      <c r="F984" s="61"/>
      <c r="G984" s="20" t="str">
        <f>$G$9</f>
        <v>BULKTRAN</v>
      </c>
      <c r="H984" s="24">
        <f t="shared" ref="H984:AC984" ca="1" si="474">H378+H404+H820+H881+H975</f>
        <v>463842928.45568168</v>
      </c>
      <c r="I984" s="24">
        <f t="shared" ca="1" si="474"/>
        <v>226586732.49370778</v>
      </c>
      <c r="J984" s="24">
        <f t="shared" ca="1" si="474"/>
        <v>57469743.977518789</v>
      </c>
      <c r="K984" s="24">
        <f t="shared" ca="1" si="474"/>
        <v>612744.56973356346</v>
      </c>
      <c r="L984" s="24">
        <f t="shared" ca="1" si="474"/>
        <v>7972.4942451542029</v>
      </c>
      <c r="M984" s="24">
        <f t="shared" ca="1" si="474"/>
        <v>58090461.041497514</v>
      </c>
      <c r="N984" s="24">
        <f t="shared" ca="1" si="474"/>
        <v>24162989.923426732</v>
      </c>
      <c r="O984" s="24">
        <f t="shared" ca="1" si="474"/>
        <v>6592830.1553989686</v>
      </c>
      <c r="P984" s="24">
        <f t="shared" ca="1" si="474"/>
        <v>461036.82801693538</v>
      </c>
      <c r="Q984" s="24">
        <f t="shared" ca="1" si="474"/>
        <v>148364.42906321678</v>
      </c>
      <c r="R984" s="24">
        <f t="shared" ca="1" si="474"/>
        <v>31365221.335905854</v>
      </c>
      <c r="S984" s="24">
        <f t="shared" ca="1" si="474"/>
        <v>1416262.2752069524</v>
      </c>
      <c r="T984" s="24">
        <f t="shared" ca="1" si="474"/>
        <v>15605685.85246696</v>
      </c>
      <c r="U984" s="24">
        <f t="shared" ca="1" si="474"/>
        <v>106456959.17411263</v>
      </c>
      <c r="V984" s="24">
        <f t="shared" ca="1" si="474"/>
        <v>16626570.325143803</v>
      </c>
      <c r="W984" s="24">
        <f t="shared" ca="1" si="474"/>
        <v>140105477.62693036</v>
      </c>
      <c r="X984" s="24">
        <f t="shared" ca="1" si="474"/>
        <v>6637552.3408343364</v>
      </c>
      <c r="Y984" s="24">
        <f t="shared" ca="1" si="474"/>
        <v>160374.64159928076</v>
      </c>
      <c r="Z984" s="24">
        <f t="shared" ca="1" si="474"/>
        <v>6797926.9824336153</v>
      </c>
      <c r="AA984" s="24">
        <f t="shared" ca="1" si="474"/>
        <v>115819.96539791062</v>
      </c>
      <c r="AB984" s="24">
        <f t="shared" ca="1" si="474"/>
        <v>625355.03641387366</v>
      </c>
      <c r="AC984" s="24">
        <f t="shared" ca="1" si="474"/>
        <v>155933.97339476639</v>
      </c>
    </row>
    <row r="985" spans="1:29" hidden="1" outlineLevel="1">
      <c r="E985" s="22"/>
      <c r="F985" s="61"/>
      <c r="G985" s="20" t="str">
        <f>$G$10</f>
        <v>SUBTRAN</v>
      </c>
      <c r="H985" s="24">
        <f t="shared" ref="H985:AC985" ca="1" si="475">H379+H405+H821+H882+H976</f>
        <v>173270980.8777054</v>
      </c>
      <c r="I985" s="24">
        <f t="shared" ca="1" si="475"/>
        <v>81946550.811167702</v>
      </c>
      <c r="J985" s="24">
        <f t="shared" ca="1" si="475"/>
        <v>21034281.489988148</v>
      </c>
      <c r="K985" s="24">
        <f t="shared" ca="1" si="475"/>
        <v>222952.95861850612</v>
      </c>
      <c r="L985" s="24">
        <f t="shared" ca="1" si="475"/>
        <v>3754.1715073010255</v>
      </c>
      <c r="M985" s="24">
        <f t="shared" ca="1" si="475"/>
        <v>21260988.620113958</v>
      </c>
      <c r="N985" s="24">
        <f t="shared" ca="1" si="475"/>
        <v>9213517.3535769042</v>
      </c>
      <c r="O985" s="24">
        <f t="shared" ca="1" si="475"/>
        <v>2499114.8831791799</v>
      </c>
      <c r="P985" s="24">
        <f t="shared" ca="1" si="475"/>
        <v>225390.55618905087</v>
      </c>
      <c r="Q985" s="24">
        <f t="shared" ca="1" si="475"/>
        <v>0</v>
      </c>
      <c r="R985" s="24">
        <f t="shared" ca="1" si="475"/>
        <v>11938022.792945134</v>
      </c>
      <c r="S985" s="24">
        <f t="shared" ca="1" si="475"/>
        <v>503148.80632075446</v>
      </c>
      <c r="T985" s="24">
        <f t="shared" ca="1" si="475"/>
        <v>5879537.4562663464</v>
      </c>
      <c r="U985" s="24">
        <f t="shared" ca="1" si="475"/>
        <v>48946394.905179322</v>
      </c>
      <c r="V985" s="24">
        <f t="shared" ca="1" si="475"/>
        <v>0</v>
      </c>
      <c r="W985" s="24">
        <f t="shared" ca="1" si="475"/>
        <v>55329081.1677664</v>
      </c>
      <c r="X985" s="24">
        <f t="shared" ca="1" si="475"/>
        <v>2531432.290571827</v>
      </c>
      <c r="Y985" s="24">
        <f t="shared" ca="1" si="475"/>
        <v>60621.373248405216</v>
      </c>
      <c r="Z985" s="24">
        <f t="shared" ca="1" si="475"/>
        <v>2592053.6638202318</v>
      </c>
      <c r="AA985" s="24">
        <f t="shared" ca="1" si="475"/>
        <v>41603.918708612007</v>
      </c>
      <c r="AB985" s="24">
        <f t="shared" ca="1" si="475"/>
        <v>130125.53310164428</v>
      </c>
      <c r="AC985" s="24">
        <f t="shared" ca="1" si="475"/>
        <v>32554.370081695437</v>
      </c>
    </row>
    <row r="986" spans="1:29" hidden="1" outlineLevel="1">
      <c r="E986" s="22"/>
      <c r="F986" s="61"/>
      <c r="G986" s="20" t="str">
        <f>$G$11</f>
        <v>DISTPRI</v>
      </c>
      <c r="H986" s="24">
        <f t="shared" ref="H986:AC986" ca="1" si="476">H380+H406+H822+H883+H977</f>
        <v>332676402.65668988</v>
      </c>
      <c r="I986" s="24">
        <f t="shared" ca="1" si="476"/>
        <v>221017445.23542109</v>
      </c>
      <c r="J986" s="24">
        <f t="shared" ca="1" si="476"/>
        <v>55810308.614776507</v>
      </c>
      <c r="K986" s="24">
        <f t="shared" ca="1" si="476"/>
        <v>589407.63665362238</v>
      </c>
      <c r="L986" s="24">
        <f t="shared" ca="1" si="476"/>
        <v>0</v>
      </c>
      <c r="M986" s="24">
        <f t="shared" ca="1" si="476"/>
        <v>56399716.251430139</v>
      </c>
      <c r="N986" s="24">
        <f t="shared" ca="1" si="476"/>
        <v>24201230.551193316</v>
      </c>
      <c r="O986" s="24">
        <f t="shared" ca="1" si="476"/>
        <v>6548171.0533329677</v>
      </c>
      <c r="P986" s="24">
        <f t="shared" ca="1" si="476"/>
        <v>0</v>
      </c>
      <c r="Q986" s="24">
        <f t="shared" ca="1" si="476"/>
        <v>0</v>
      </c>
      <c r="R986" s="24">
        <f t="shared" ca="1" si="476"/>
        <v>30749401.604526274</v>
      </c>
      <c r="S986" s="24">
        <f t="shared" ca="1" si="476"/>
        <v>1342489.5084888788</v>
      </c>
      <c r="T986" s="24">
        <f t="shared" ca="1" si="476"/>
        <v>15714518.855224576</v>
      </c>
      <c r="U986" s="24">
        <f t="shared" ca="1" si="476"/>
        <v>0</v>
      </c>
      <c r="V986" s="24">
        <f t="shared" ca="1" si="476"/>
        <v>0</v>
      </c>
      <c r="W986" s="24">
        <f t="shared" ca="1" si="476"/>
        <v>17057008.363713447</v>
      </c>
      <c r="X986" s="24">
        <f t="shared" ca="1" si="476"/>
        <v>6655896.4920711201</v>
      </c>
      <c r="Y986" s="24">
        <f t="shared" ca="1" si="476"/>
        <v>159564.70526665551</v>
      </c>
      <c r="Z986" s="24">
        <f t="shared" ca="1" si="476"/>
        <v>6815461.1973377736</v>
      </c>
      <c r="AA986" s="24">
        <f t="shared" ca="1" si="476"/>
        <v>114565.10920502772</v>
      </c>
      <c r="AB986" s="24">
        <f t="shared" ca="1" si="476"/>
        <v>418078.29006690683</v>
      </c>
      <c r="AC986" s="24">
        <f t="shared" ca="1" si="476"/>
        <v>104726.60498917344</v>
      </c>
    </row>
    <row r="987" spans="1:29" hidden="1" outlineLevel="1">
      <c r="E987" s="22"/>
      <c r="F987" s="61"/>
      <c r="G987" s="20" t="str">
        <f>$G$12</f>
        <v>DISTSEC</v>
      </c>
      <c r="H987" s="24">
        <f t="shared" ref="H987:AC987" ca="1" si="477">H381+H407+H823+H884+H978</f>
        <v>146178692.17346749</v>
      </c>
      <c r="I987" s="24">
        <f t="shared" ca="1" si="477"/>
        <v>108975991.09465846</v>
      </c>
      <c r="J987" s="24">
        <f t="shared" ca="1" si="477"/>
        <v>24537467.392574444</v>
      </c>
      <c r="K987" s="24">
        <f t="shared" ca="1" si="477"/>
        <v>0</v>
      </c>
      <c r="L987" s="24">
        <f t="shared" ca="1" si="477"/>
        <v>0</v>
      </c>
      <c r="M987" s="24">
        <f t="shared" ca="1" si="477"/>
        <v>24537467.392574444</v>
      </c>
      <c r="N987" s="24">
        <f t="shared" ca="1" si="477"/>
        <v>8698312.9239049647</v>
      </c>
      <c r="O987" s="24">
        <f t="shared" ca="1" si="477"/>
        <v>0</v>
      </c>
      <c r="P987" s="24">
        <f t="shared" ca="1" si="477"/>
        <v>0</v>
      </c>
      <c r="Q987" s="24">
        <f t="shared" ca="1" si="477"/>
        <v>0</v>
      </c>
      <c r="R987" s="24">
        <f t="shared" ca="1" si="477"/>
        <v>8698312.9239049647</v>
      </c>
      <c r="S987" s="24">
        <f t="shared" ca="1" si="477"/>
        <v>374372.47128169052</v>
      </c>
      <c r="T987" s="24">
        <f t="shared" ca="1" si="477"/>
        <v>0</v>
      </c>
      <c r="U987" s="24">
        <f t="shared" ca="1" si="477"/>
        <v>0</v>
      </c>
      <c r="V987" s="24">
        <f t="shared" ca="1" si="477"/>
        <v>0</v>
      </c>
      <c r="W987" s="24">
        <f t="shared" ca="1" si="477"/>
        <v>374372.47128169052</v>
      </c>
      <c r="X987" s="24">
        <f t="shared" ca="1" si="477"/>
        <v>2453589.811555109</v>
      </c>
      <c r="Y987" s="24">
        <f t="shared" ca="1" si="477"/>
        <v>0</v>
      </c>
      <c r="Z987" s="24">
        <f t="shared" ca="1" si="477"/>
        <v>2453589.811555109</v>
      </c>
      <c r="AA987" s="24">
        <f t="shared" ca="1" si="477"/>
        <v>40027.750621127445</v>
      </c>
      <c r="AB987" s="24">
        <f t="shared" ca="1" si="477"/>
        <v>879879.02290944848</v>
      </c>
      <c r="AC987" s="24">
        <f t="shared" ca="1" si="477"/>
        <v>219051.70596222798</v>
      </c>
    </row>
    <row r="988" spans="1:29" hidden="1" outlineLevel="1">
      <c r="E988" s="22"/>
      <c r="F988" s="61"/>
      <c r="G988" s="20" t="str">
        <f>$G$13</f>
        <v>ENERGY</v>
      </c>
      <c r="H988" s="24">
        <f t="shared" ref="H988:AC988" ca="1" si="478">H382+H408+H824+H885+H979</f>
        <v>93606805.061321989</v>
      </c>
      <c r="I988" s="24">
        <f t="shared" ca="1" si="478"/>
        <v>33982547.277190298</v>
      </c>
      <c r="J988" s="24">
        <f t="shared" ca="1" si="478"/>
        <v>10978971.02695458</v>
      </c>
      <c r="K988" s="24">
        <f t="shared" ca="1" si="478"/>
        <v>127370.16918497371</v>
      </c>
      <c r="L988" s="24">
        <f t="shared" ca="1" si="478"/>
        <v>3230.0598891611758</v>
      </c>
      <c r="M988" s="24">
        <f t="shared" ca="1" si="478"/>
        <v>11109571.256028717</v>
      </c>
      <c r="N988" s="24">
        <f t="shared" ca="1" si="478"/>
        <v>5328701.7062297883</v>
      </c>
      <c r="O988" s="24">
        <f t="shared" ca="1" si="478"/>
        <v>1468907.7202338213</v>
      </c>
      <c r="P988" s="24">
        <f t="shared" ca="1" si="478"/>
        <v>114488.33582728589</v>
      </c>
      <c r="Q988" s="24">
        <f t="shared" ca="1" si="478"/>
        <v>-13119.906924353361</v>
      </c>
      <c r="R988" s="24">
        <f t="shared" ca="1" si="478"/>
        <v>6898977.8553665401</v>
      </c>
      <c r="S988" s="24">
        <f t="shared" ca="1" si="478"/>
        <v>351538.35339838854</v>
      </c>
      <c r="T988" s="24">
        <f t="shared" ca="1" si="478"/>
        <v>4212673.7209839178</v>
      </c>
      <c r="U988" s="24">
        <f t="shared" ca="1" si="478"/>
        <v>30034112.894296777</v>
      </c>
      <c r="V988" s="24">
        <f t="shared" ca="1" si="478"/>
        <v>4787884.0272803791</v>
      </c>
      <c r="W988" s="24">
        <f t="shared" ca="1" si="478"/>
        <v>39386208.995959461</v>
      </c>
      <c r="X988" s="24">
        <f t="shared" ca="1" si="478"/>
        <v>1449674.6016033054</v>
      </c>
      <c r="Y988" s="24">
        <f t="shared" ca="1" si="478"/>
        <v>33929.629719635013</v>
      </c>
      <c r="Z988" s="24">
        <f t="shared" ca="1" si="478"/>
        <v>1483604.2313229404</v>
      </c>
      <c r="AA988" s="24">
        <f t="shared" ca="1" si="478"/>
        <v>33115.212028779053</v>
      </c>
      <c r="AB988" s="24">
        <f t="shared" ca="1" si="478"/>
        <v>570543.76833795744</v>
      </c>
      <c r="AC988" s="24">
        <f t="shared" ca="1" si="478"/>
        <v>142236.46508731091</v>
      </c>
    </row>
    <row r="989" spans="1:29" hidden="1" outlineLevel="1">
      <c r="E989" s="22"/>
      <c r="F989" s="61"/>
      <c r="G989" s="20" t="str">
        <f>$G$14</f>
        <v>CUSTOMER</v>
      </c>
      <c r="H989" s="24">
        <f t="shared" ref="H989:AC989" ca="1" si="479">H383+H409+H825+H886+H980</f>
        <v>298349050.33471614</v>
      </c>
      <c r="I989" s="24">
        <f t="shared" ca="1" si="479"/>
        <v>214498565.31178021</v>
      </c>
      <c r="J989" s="24">
        <f t="shared" ca="1" si="479"/>
        <v>52621143.611286253</v>
      </c>
      <c r="K989" s="24">
        <f t="shared" ca="1" si="479"/>
        <v>388318.04026193084</v>
      </c>
      <c r="L989" s="24">
        <f t="shared" ca="1" si="479"/>
        <v>25698.558769612435</v>
      </c>
      <c r="M989" s="24">
        <f t="shared" ca="1" si="479"/>
        <v>53035160.210317813</v>
      </c>
      <c r="N989" s="24">
        <f t="shared" ca="1" si="479"/>
        <v>886413.10209250171</v>
      </c>
      <c r="O989" s="24">
        <f t="shared" ca="1" si="479"/>
        <v>344965.14296995924</v>
      </c>
      <c r="P989" s="24">
        <f t="shared" ca="1" si="479"/>
        <v>146277.10040581238</v>
      </c>
      <c r="Q989" s="24">
        <f t="shared" ca="1" si="479"/>
        <v>79796.017697251693</v>
      </c>
      <c r="R989" s="24">
        <f t="shared" ca="1" si="479"/>
        <v>1457451.3631655248</v>
      </c>
      <c r="S989" s="24">
        <f t="shared" ca="1" si="479"/>
        <v>12405.802137988689</v>
      </c>
      <c r="T989" s="24">
        <f t="shared" ca="1" si="479"/>
        <v>222101.94336255567</v>
      </c>
      <c r="U989" s="24">
        <f t="shared" ca="1" si="479"/>
        <v>462957.04650772322</v>
      </c>
      <c r="V989" s="24">
        <f t="shared" ca="1" si="479"/>
        <v>114100.3024787068</v>
      </c>
      <c r="W989" s="24">
        <f t="shared" ca="1" si="479"/>
        <v>811565.09448697465</v>
      </c>
      <c r="X989" s="24">
        <f t="shared" ca="1" si="479"/>
        <v>304167.27558325458</v>
      </c>
      <c r="Y989" s="24">
        <f t="shared" ca="1" si="479"/>
        <v>4673.1015124225405</v>
      </c>
      <c r="Z989" s="24">
        <f t="shared" ca="1" si="479"/>
        <v>308840.37709567719</v>
      </c>
      <c r="AA989" s="24">
        <f t="shared" ca="1" si="479"/>
        <v>18059.847946688162</v>
      </c>
      <c r="AB989" s="24">
        <f t="shared" ca="1" si="479"/>
        <v>24491514.250299763</v>
      </c>
      <c r="AC989" s="24">
        <f t="shared" ca="1" si="479"/>
        <v>3727893.8796234895</v>
      </c>
    </row>
    <row r="990" spans="1:29" ht="14" collapsed="1">
      <c r="A990" s="82" t="s">
        <v>143</v>
      </c>
      <c r="E990" s="24">
        <f>E384+E410+E826+E887+E981</f>
        <v>1872259310.1374984</v>
      </c>
      <c r="F990" s="61"/>
      <c r="G990" s="20" t="str">
        <f>$G$15</f>
        <v>TOTAL</v>
      </c>
      <c r="H990" s="24">
        <f ca="1">H384+H410+H826+H887+H981</f>
        <v>1872259310.1374974</v>
      </c>
      <c r="I990" s="24">
        <f t="shared" ref="I990:AC990" ca="1" si="480">I384+I410+I826+I887+I981</f>
        <v>1064846919.6198454</v>
      </c>
      <c r="J990" s="24">
        <f t="shared" ca="1" si="480"/>
        <v>267588221.23734084</v>
      </c>
      <c r="K990" s="24">
        <f t="shared" ca="1" si="480"/>
        <v>2417454.9181396388</v>
      </c>
      <c r="L990" s="24">
        <f t="shared" ca="1" si="480"/>
        <v>45884.541465630551</v>
      </c>
      <c r="M990" s="24">
        <f t="shared" ca="1" si="480"/>
        <v>270051560.69694608</v>
      </c>
      <c r="N990" s="24">
        <f t="shared" ca="1" si="480"/>
        <v>91498022.248859942</v>
      </c>
      <c r="O990" s="24">
        <f t="shared" ca="1" si="480"/>
        <v>22588953.478475653</v>
      </c>
      <c r="P990" s="24">
        <f t="shared" ca="1" si="480"/>
        <v>1297274.3595537262</v>
      </c>
      <c r="Q990" s="24">
        <f t="shared" ca="1" si="480"/>
        <v>279800.15822315693</v>
      </c>
      <c r="R990" s="24">
        <f t="shared" ca="1" si="480"/>
        <v>115664050.24511243</v>
      </c>
      <c r="S990" s="24">
        <f t="shared" ca="1" si="480"/>
        <v>5107058.7666083472</v>
      </c>
      <c r="T990" s="24">
        <f t="shared" ca="1" si="480"/>
        <v>53859899.56152337</v>
      </c>
      <c r="U990" s="24">
        <f t="shared" ca="1" si="480"/>
        <v>269754758.0600816</v>
      </c>
      <c r="V990" s="24">
        <f t="shared" ca="1" si="480"/>
        <v>34595595.458410434</v>
      </c>
      <c r="W990" s="24">
        <f t="shared" ca="1" si="480"/>
        <v>363317311.84662396</v>
      </c>
      <c r="X990" s="24">
        <f t="shared" ca="1" si="480"/>
        <v>25266507.60551285</v>
      </c>
      <c r="Y990" s="24">
        <f t="shared" ca="1" si="480"/>
        <v>545495.06405677134</v>
      </c>
      <c r="Z990" s="24">
        <f t="shared" ca="1" si="480"/>
        <v>25812002.669569615</v>
      </c>
      <c r="AA990" s="24">
        <f t="shared" ca="1" si="480"/>
        <v>454402.41806697618</v>
      </c>
      <c r="AB990" s="24">
        <f t="shared" ca="1" si="480"/>
        <v>27607864.418478817</v>
      </c>
      <c r="AC990" s="24">
        <f t="shared" ca="1" si="480"/>
        <v>4505198.2228542762</v>
      </c>
    </row>
    <row r="991" spans="1:29" s="84" customFormat="1" thickBot="1">
      <c r="E991" s="88"/>
      <c r="F991" s="90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</row>
    <row r="992" spans="1:29" ht="17.5" thickTop="1">
      <c r="A992" s="81" t="s">
        <v>144</v>
      </c>
      <c r="H992" s="11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</row>
    <row r="993" spans="2:29" hidden="1" outlineLevel="1">
      <c r="F993" s="61" t="str">
        <f>F1000</f>
        <v>RSALE</v>
      </c>
      <c r="G993" s="20" t="str">
        <f>$G$8</f>
        <v>PRODUCTION</v>
      </c>
      <c r="H993" s="24">
        <f t="shared" ref="H993:H1000" ca="1" si="481">SUBTOTAL(9,I993:AC993)</f>
        <v>246322110.54438576</v>
      </c>
      <c r="I993" s="25">
        <f ca="1">VLOOKUP(CONCATENATE($F993," ",$G993),AllocFactorMatrix,(I$4+1),FALSE)*$E1000</f>
        <v>115924795.68467858</v>
      </c>
      <c r="J993" s="25">
        <f ca="1">VLOOKUP(CONCATENATE($F993," ",$G993),AllocFactorMatrix,(J$4+1),FALSE)*$E1000</f>
        <v>32958723.930855598</v>
      </c>
      <c r="K993" s="25">
        <f ca="1">VLOOKUP(CONCATENATE($F993," ",$G993),AllocFactorMatrix,(K$4+1),FALSE)*$E1000</f>
        <v>395209.51106080832</v>
      </c>
      <c r="L993" s="25">
        <f ca="1">VLOOKUP(CONCATENATE($F993," ",$G993),AllocFactorMatrix,(L$4+1),FALSE)*$E1000</f>
        <v>9764.7384161392838</v>
      </c>
      <c r="M993" s="25">
        <f t="shared" ref="M993:M1000" ca="1" si="482">SUBTOTAL(9,J993:L993)</f>
        <v>33363698.180332545</v>
      </c>
      <c r="N993" s="25">
        <f ca="1">VLOOKUP(CONCATENATE($F993," ",$G993),AllocFactorMatrix,(N$4+1),FALSE)*$E1000</f>
        <v>14410021.553220913</v>
      </c>
      <c r="O993" s="25">
        <f ca="1">VLOOKUP(CONCATENATE($F993," ",$G993),AllocFactorMatrix,(O$4+1),FALSE)*$E1000</f>
        <v>4308404.8621195843</v>
      </c>
      <c r="P993" s="25">
        <f ca="1">VLOOKUP(CONCATENATE($F993," ",$G993),AllocFactorMatrix,(P$4+1),FALSE)*$E1000</f>
        <v>305023.47147976083</v>
      </c>
      <c r="Q993" s="25">
        <f ca="1">VLOOKUP(CONCATENATE($F993," ",$G993),AllocFactorMatrix,(Q$4+1),FALSE)*$E1000</f>
        <v>130981.37470229693</v>
      </c>
      <c r="R993" s="25">
        <f ca="1">SUBTOTAL(9,N993:Q993)</f>
        <v>19154431.261522558</v>
      </c>
      <c r="S993" s="25">
        <f ca="1">VLOOKUP(CONCATENATE($F993," ",$G993),AllocFactorMatrix,(S$4+1),FALSE)*$E1000</f>
        <v>817881.47823359061</v>
      </c>
      <c r="T993" s="25">
        <f ca="1">VLOOKUP(CONCATENATE($F993," ",$G993),AllocFactorMatrix,(T$4+1),FALSE)*$E1000</f>
        <v>9323585.2584344354</v>
      </c>
      <c r="U993" s="25">
        <f ca="1">VLOOKUP(CONCATENATE($F993," ",$G993),AllocFactorMatrix,(U$4+1),FALSE)*$E1000</f>
        <v>54563122.628357776</v>
      </c>
      <c r="V993" s="25">
        <f ca="1">VLOOKUP(CONCATENATE($F993," ",$G993),AllocFactorMatrix,(V$4+1),FALSE)*$E1000</f>
        <v>8369769.2208751673</v>
      </c>
      <c r="W993" s="25">
        <f ca="1">SUBTOTAL(9,S993:V993)</f>
        <v>73074358.585900977</v>
      </c>
      <c r="X993" s="25">
        <f ca="1">VLOOKUP(CONCATENATE($F993," ",$G993),AllocFactorMatrix,(X$4+1),FALSE)*$E1000</f>
        <v>4145344.3415073445</v>
      </c>
      <c r="Y993" s="25">
        <f ca="1">VLOOKUP(CONCATENATE($F993," ",$G993),AllocFactorMatrix,(Y$4+1),FALSE)*$E1000</f>
        <v>97108.99326154044</v>
      </c>
      <c r="Z993" s="25">
        <f t="shared" ref="Z993:Z1000" ca="1" si="483">SUBTOTAL(9,X993:Y993)</f>
        <v>4242453.3347688848</v>
      </c>
      <c r="AA993" s="25">
        <f ca="1">VLOOKUP(CONCATENATE($F993," ",$G993),AllocFactorMatrix,(AA$4+1),FALSE)*$E1000</f>
        <v>72211.326255420659</v>
      </c>
      <c r="AB993" s="25">
        <f ca="1">VLOOKUP(CONCATENATE($F993," ",$G993),AllocFactorMatrix,(AB$4+1),FALSE)*$E1000</f>
        <v>388135.62247549184</v>
      </c>
      <c r="AC993" s="25">
        <f ca="1">VLOOKUP(CONCATENATE($F993," ",$G993),AllocFactorMatrix,(AC$4+1),FALSE)*$E1000</f>
        <v>102026.54845131077</v>
      </c>
    </row>
    <row r="994" spans="2:29" hidden="1" outlineLevel="1">
      <c r="F994" s="61" t="str">
        <f>F1000</f>
        <v>RSALE</v>
      </c>
      <c r="G994" s="20" t="str">
        <f>$G$9</f>
        <v>BULKTRAN</v>
      </c>
      <c r="H994" s="24">
        <f t="shared" ca="1" si="481"/>
        <v>-16665153.603696307</v>
      </c>
      <c r="I994" s="25">
        <f ca="1">VLOOKUP(CONCATENATE($F994," ",$G994),AllocFactorMatrix,(I$4+1),FALSE)*$E1000</f>
        <v>-14612203.015622228</v>
      </c>
      <c r="J994" s="25">
        <f ca="1">VLOOKUP(CONCATENATE($F994," ",$G994),AllocFactorMatrix,(J$4+1),FALSE)*$E1000</f>
        <v>1185116.3436108865</v>
      </c>
      <c r="K994" s="25">
        <f ca="1">VLOOKUP(CONCATENATE($F994," ",$G994),AllocFactorMatrix,(K$4+1),FALSE)*$E1000</f>
        <v>54622.351228648113</v>
      </c>
      <c r="L994" s="25">
        <f ca="1">VLOOKUP(CONCATENATE($F994," ",$G994),AllocFactorMatrix,(L$4+1),FALSE)*$E1000</f>
        <v>3739.1320875997717</v>
      </c>
      <c r="M994" s="25">
        <f t="shared" ca="1" si="482"/>
        <v>1243477.8269271343</v>
      </c>
      <c r="N994" s="25">
        <f ca="1">VLOOKUP(CONCATENATE($F994," ",$G994),AllocFactorMatrix,(N$4+1),FALSE)*$E1000</f>
        <v>1284377.5080567398</v>
      </c>
      <c r="O994" s="25">
        <f ca="1">VLOOKUP(CONCATENATE($F994," ",$G994),AllocFactorMatrix,(O$4+1),FALSE)*$E1000</f>
        <v>653217.78458807198</v>
      </c>
      <c r="P994" s="25">
        <f ca="1">VLOOKUP(CONCATENATE($F994," ",$G994),AllocFactorMatrix,(P$4+1),FALSE)*$E1000</f>
        <v>12744.879258220579</v>
      </c>
      <c r="Q994" s="25">
        <f ca="1">VLOOKUP(CONCATENATE($F994," ",$G994),AllocFactorMatrix,(Q$4+1),FALSE)*$E1000</f>
        <v>-226465.78605908604</v>
      </c>
      <c r="R994" s="25">
        <f t="shared" ref="R994:R1000" ca="1" si="484">SUBTOTAL(9,N994:Q994)</f>
        <v>1723874.3858439464</v>
      </c>
      <c r="S994" s="25">
        <f ca="1">VLOOKUP(CONCATENATE($F994," ",$G994),AllocFactorMatrix,(S$4+1),FALSE)*$E1000</f>
        <v>-3580.2765442458331</v>
      </c>
      <c r="T994" s="25">
        <f ca="1">VLOOKUP(CONCATENATE($F994," ",$G994),AllocFactorMatrix,(T$4+1),FALSE)*$E1000</f>
        <v>652416.44843535963</v>
      </c>
      <c r="U994" s="25">
        <f ca="1">VLOOKUP(CONCATENATE($F994," ",$G994),AllocFactorMatrix,(U$4+1),FALSE)*$E1000</f>
        <v>-5225354.1990845911</v>
      </c>
      <c r="V994" s="25">
        <f ca="1">VLOOKUP(CONCATENATE($F994," ",$G994),AllocFactorMatrix,(V$4+1),FALSE)*$E1000</f>
        <v>-1176512.8533765825</v>
      </c>
      <c r="W994" s="25">
        <f t="shared" ref="W994:W1000" ca="1" si="485">SUBTOTAL(9,S994:V994)</f>
        <v>-5753030.8805700596</v>
      </c>
      <c r="X994" s="25">
        <f ca="1">VLOOKUP(CONCATENATE($F994," ",$G994),AllocFactorMatrix,(X$4+1),FALSE)*$E1000</f>
        <v>638277.85932530311</v>
      </c>
      <c r="Y994" s="25">
        <f ca="1">VLOOKUP(CONCATENATE($F994," ",$G994),AllocFactorMatrix,(Y$4+1),FALSE)*$E1000</f>
        <v>10774.208146467448</v>
      </c>
      <c r="Z994" s="25">
        <f t="shared" ca="1" si="483"/>
        <v>649052.06747177057</v>
      </c>
      <c r="AA994" s="25">
        <f ca="1">VLOOKUP(CONCATENATE($F994," ",$G994),AllocFactorMatrix,(AA$4+1),FALSE)*$E1000</f>
        <v>10287.614853945481</v>
      </c>
      <c r="AB994" s="25">
        <f ca="1">VLOOKUP(CONCATENATE($F994," ",$G994),AllocFactorMatrix,(AB$4+1),FALSE)*$E1000</f>
        <v>53442.900428742796</v>
      </c>
      <c r="AC994" s="25">
        <f ca="1">VLOOKUP(CONCATENATE($F994," ",$G994),AllocFactorMatrix,(AC$4+1),FALSE)*$E1000</f>
        <v>19945.496970441207</v>
      </c>
    </row>
    <row r="995" spans="2:29" hidden="1" outlineLevel="1">
      <c r="F995" s="61" t="str">
        <f>F1000</f>
        <v>RSALE</v>
      </c>
      <c r="G995" s="20" t="str">
        <f>$G$10</f>
        <v>SUBTRAN</v>
      </c>
      <c r="H995" s="24">
        <f t="shared" ca="1" si="481"/>
        <v>-5960075.7068891237</v>
      </c>
      <c r="I995" s="25">
        <f ca="1">VLOOKUP(CONCATENATE($F995," ",$G995),AllocFactorMatrix,(I$4+1),FALSE)*$E1000</f>
        <v>-5276803.7690753341</v>
      </c>
      <c r="J995" s="25">
        <f ca="1">VLOOKUP(CONCATENATE($F995," ",$G995),AllocFactorMatrix,(J$4+1),FALSE)*$E1000</f>
        <v>435797.84703130176</v>
      </c>
      <c r="K995" s="25">
        <f ca="1">VLOOKUP(CONCATENATE($F995," ",$G995),AllocFactorMatrix,(K$4+1),FALSE)*$E1000</f>
        <v>19875.2146568682</v>
      </c>
      <c r="L995" s="25">
        <f ca="1">VLOOKUP(CONCATENATE($F995," ",$G995),AllocFactorMatrix,(L$4+1),FALSE)*$E1000</f>
        <v>1754.258730460481</v>
      </c>
      <c r="M995" s="25">
        <f t="shared" ca="1" si="482"/>
        <v>457427.32041863044</v>
      </c>
      <c r="N995" s="25">
        <f ca="1">VLOOKUP(CONCATENATE($F995," ",$G995),AllocFactorMatrix,(N$4+1),FALSE)*$E1000</f>
        <v>490673.17359864013</v>
      </c>
      <c r="O995" s="25">
        <f ca="1">VLOOKUP(CONCATENATE($F995," ",$G995),AllocFactorMatrix,(O$4+1),FALSE)*$E1000</f>
        <v>247765.70710880333</v>
      </c>
      <c r="P995" s="25">
        <f ca="1">VLOOKUP(CONCATENATE($F995," ",$G995),AllocFactorMatrix,(P$4+1),FALSE)*$E1000</f>
        <v>6211.3526966729623</v>
      </c>
      <c r="Q995" s="25">
        <f ca="1">VLOOKUP(CONCATENATE($F995," ",$G995),AllocFactorMatrix,(Q$4+1),FALSE)*$E1000</f>
        <v>0</v>
      </c>
      <c r="R995" s="25">
        <f t="shared" ca="1" si="484"/>
        <v>744650.23340411647</v>
      </c>
      <c r="S995" s="25">
        <f ca="1">VLOOKUP(CONCATENATE($F995," ",$G995),AllocFactorMatrix,(S$4+1),FALSE)*$E1000</f>
        <v>-1231.3809255488595</v>
      </c>
      <c r="T995" s="25">
        <f ca="1">VLOOKUP(CONCATENATE($F995," ",$G995),AllocFactorMatrix,(T$4+1),FALSE)*$E1000</f>
        <v>246326.96812791855</v>
      </c>
      <c r="U995" s="25">
        <f ca="1">VLOOKUP(CONCATENATE($F995," ",$G995),AllocFactorMatrix,(U$4+1),FALSE)*$E1000</f>
        <v>-2397235.4824980637</v>
      </c>
      <c r="V995" s="25">
        <f ca="1">VLOOKUP(CONCATENATE($F995," ",$G995),AllocFactorMatrix,(V$4+1),FALSE)*$E1000</f>
        <v>0</v>
      </c>
      <c r="W995" s="25">
        <f t="shared" ca="1" si="485"/>
        <v>-2152139.895295694</v>
      </c>
      <c r="X995" s="25">
        <f ca="1">VLOOKUP(CONCATENATE($F995," ",$G995),AllocFactorMatrix,(X$4+1),FALSE)*$E1000</f>
        <v>243708.3226043944</v>
      </c>
      <c r="Y995" s="25">
        <f ca="1">VLOOKUP(CONCATENATE($F995," ",$G995),AllocFactorMatrix,(Y$4+1),FALSE)*$E1000</f>
        <v>4079.486212458678</v>
      </c>
      <c r="Z995" s="25">
        <f t="shared" ca="1" si="483"/>
        <v>247787.80881685307</v>
      </c>
      <c r="AA995" s="25">
        <f ca="1">VLOOKUP(CONCATENATE($F995," ",$G995),AllocFactorMatrix,(AA$4+1),FALSE)*$E1000</f>
        <v>3700.1447192063897</v>
      </c>
      <c r="AB995" s="25">
        <f ca="1">VLOOKUP(CONCATENATE($F995," ",$G995),AllocFactorMatrix,(AB$4+1),FALSE)*$E1000</f>
        <v>11134.738397429606</v>
      </c>
      <c r="AC995" s="25">
        <f ca="1">VLOOKUP(CONCATENATE($F995," ",$G995),AllocFactorMatrix,(AC$4+1),FALSE)*$E1000</f>
        <v>4167.7117256688216</v>
      </c>
    </row>
    <row r="996" spans="2:29" hidden="1" outlineLevel="1">
      <c r="F996" s="61" t="str">
        <f>F1000</f>
        <v>RSALE</v>
      </c>
      <c r="G996" s="20" t="str">
        <f>$G$11</f>
        <v>DISTPRI</v>
      </c>
      <c r="H996" s="24">
        <f t="shared" ca="1" si="481"/>
        <v>64435563.19414562</v>
      </c>
      <c r="I996" s="25">
        <f ca="1">VLOOKUP(CONCATENATE($F996," ",$G996),AllocFactorMatrix,(I$4+1),FALSE)*$E1000</f>
        <v>35070301.264498547</v>
      </c>
      <c r="J996" s="25">
        <f ca="1">VLOOKUP(CONCATENATE($F996," ",$G996),AllocFactorMatrix,(J$4+1),FALSE)*$E1000</f>
        <v>13531244.771021815</v>
      </c>
      <c r="K996" s="25">
        <f ca="1">VLOOKUP(CONCATENATE($F996," ",$G996),AllocFactorMatrix,(K$4+1),FALSE)*$E1000</f>
        <v>188616.53313826982</v>
      </c>
      <c r="L996" s="25">
        <f ca="1">VLOOKUP(CONCATENATE($F996," ",$G996),AllocFactorMatrix,(L$4+1),FALSE)*$E1000</f>
        <v>0</v>
      </c>
      <c r="M996" s="25">
        <f t="shared" ca="1" si="482"/>
        <v>13719861.304160085</v>
      </c>
      <c r="N996" s="25">
        <f ca="1">VLOOKUP(CONCATENATE($F996," ",$G996),AllocFactorMatrix,(N$4+1),FALSE)*$E1000</f>
        <v>6636590.2882876778</v>
      </c>
      <c r="O996" s="25">
        <f ca="1">VLOOKUP(CONCATENATE($F996," ",$G996),AllocFactorMatrix,(O$4+1),FALSE)*$E1000</f>
        <v>2160143.7959086713</v>
      </c>
      <c r="P996" s="25">
        <f ca="1">VLOOKUP(CONCATENATE($F996," ",$G996),AllocFactorMatrix,(P$4+1),FALSE)*$E1000</f>
        <v>0</v>
      </c>
      <c r="Q996" s="25">
        <f ca="1">VLOOKUP(CONCATENATE($F996," ",$G996),AllocFactorMatrix,(Q$4+1),FALSE)*$E1000</f>
        <v>0</v>
      </c>
      <c r="R996" s="25">
        <f t="shared" ca="1" si="484"/>
        <v>8796734.0841963496</v>
      </c>
      <c r="S996" s="25">
        <f ca="1">VLOOKUP(CONCATENATE($F996," ",$G996),AllocFactorMatrix,(S$4+1),FALSE)*$E1000</f>
        <v>307686.2064912545</v>
      </c>
      <c r="T996" s="25">
        <f ca="1">VLOOKUP(CONCATENATE($F996," ",$G996),AllocFactorMatrix,(T$4+1),FALSE)*$E1000</f>
        <v>4201309.5372119239</v>
      </c>
      <c r="U996" s="25">
        <f ca="1">VLOOKUP(CONCATENATE($F996," ",$G996),AllocFactorMatrix,(U$4+1),FALSE)*$E1000</f>
        <v>0</v>
      </c>
      <c r="V996" s="25">
        <f ca="1">VLOOKUP(CONCATENATE($F996," ",$G996),AllocFactorMatrix,(V$4+1),FALSE)*$E1000</f>
        <v>0</v>
      </c>
      <c r="W996" s="25">
        <f t="shared" ca="1" si="485"/>
        <v>4508995.7437031781</v>
      </c>
      <c r="X996" s="25">
        <f ca="1">VLOOKUP(CONCATENATE($F996," ",$G996),AllocFactorMatrix,(X$4+1),FALSE)*$E1000</f>
        <v>2094235.8661334848</v>
      </c>
      <c r="Y996" s="25">
        <f ca="1">VLOOKUP(CONCATENATE($F996," ",$G996),AllocFactorMatrix,(Y$4+1),FALSE)*$E1000</f>
        <v>45839.653006451583</v>
      </c>
      <c r="Z996" s="25">
        <f t="shared" ca="1" si="483"/>
        <v>2140075.5191399362</v>
      </c>
      <c r="AA996" s="25">
        <f ca="1">VLOOKUP(CONCATENATE($F996," ",$G996),AllocFactorMatrix,(AA$4+1),FALSE)*$E1000</f>
        <v>35436.472146088563</v>
      </c>
      <c r="AB996" s="25">
        <f ca="1">VLOOKUP(CONCATENATE($F996," ",$G996),AllocFactorMatrix,(AB$4+1),FALSE)*$E1000</f>
        <v>127670.80606308054</v>
      </c>
      <c r="AC996" s="25">
        <f ca="1">VLOOKUP(CONCATENATE($F996," ",$G996),AllocFactorMatrix,(AC$4+1),FALSE)*$E1000</f>
        <v>36488.000238369023</v>
      </c>
    </row>
    <row r="997" spans="2:29" hidden="1" outlineLevel="1">
      <c r="F997" s="61" t="str">
        <f>F1000</f>
        <v>RSALE</v>
      </c>
      <c r="G997" s="20" t="str">
        <f>$G$12</f>
        <v>DISTSEC</v>
      </c>
      <c r="H997" s="24">
        <f t="shared" ca="1" si="481"/>
        <v>26294795.337292649</v>
      </c>
      <c r="I997" s="25">
        <f ca="1">VLOOKUP(CONCATENATE($F997," ",$G997),AllocFactorMatrix,(I$4+1),FALSE)*$E1000</f>
        <v>16883029.429514203</v>
      </c>
      <c r="J997" s="25">
        <f ca="1">VLOOKUP(CONCATENATE($F997," ",$G997),AllocFactorMatrix,(J$4+1),FALSE)*$E1000</f>
        <v>5858023.3428505277</v>
      </c>
      <c r="K997" s="25">
        <f ca="1">VLOOKUP(CONCATENATE($F997," ",$G997),AllocFactorMatrix,(K$4+1),FALSE)*$E1000</f>
        <v>0</v>
      </c>
      <c r="L997" s="25">
        <f ca="1">VLOOKUP(CONCATENATE($F997," ",$G997),AllocFactorMatrix,(L$4+1),FALSE)*$E1000</f>
        <v>0</v>
      </c>
      <c r="M997" s="25">
        <f t="shared" ca="1" si="482"/>
        <v>5858023.3428505277</v>
      </c>
      <c r="N997" s="25">
        <f ca="1">VLOOKUP(CONCATENATE($F997," ",$G997),AllocFactorMatrix,(N$4+1),FALSE)*$E1000</f>
        <v>2353184.1480608005</v>
      </c>
      <c r="O997" s="25">
        <f ca="1">VLOOKUP(CONCATENATE($F997," ",$G997),AllocFactorMatrix,(O$4+1),FALSE)*$E1000</f>
        <v>0</v>
      </c>
      <c r="P997" s="25">
        <f ca="1">VLOOKUP(CONCATENATE($F997," ",$G997),AllocFactorMatrix,(P$4+1),FALSE)*$E1000</f>
        <v>0</v>
      </c>
      <c r="Q997" s="25">
        <f ca="1">VLOOKUP(CONCATENATE($F997," ",$G997),AllocFactorMatrix,(Q$4+1),FALSE)*$E1000</f>
        <v>0</v>
      </c>
      <c r="R997" s="25">
        <f t="shared" ca="1" si="484"/>
        <v>2353184.1480608005</v>
      </c>
      <c r="S997" s="25">
        <f ca="1">VLOOKUP(CONCATENATE($F997," ",$G997),AllocFactorMatrix,(S$4+1),FALSE)*$E1000</f>
        <v>84368.182731749301</v>
      </c>
      <c r="T997" s="25">
        <f ca="1">VLOOKUP(CONCATENATE($F997," ",$G997),AllocFactorMatrix,(T$4+1),FALSE)*$E1000</f>
        <v>0</v>
      </c>
      <c r="U997" s="25">
        <f ca="1">VLOOKUP(CONCATENATE($F997," ",$G997),AllocFactorMatrix,(U$4+1),FALSE)*$E1000</f>
        <v>0</v>
      </c>
      <c r="V997" s="25">
        <f ca="1">VLOOKUP(CONCATENATE($F997," ",$G997),AllocFactorMatrix,(V$4+1),FALSE)*$E1000</f>
        <v>0</v>
      </c>
      <c r="W997" s="25">
        <f t="shared" ca="1" si="485"/>
        <v>84368.182731749301</v>
      </c>
      <c r="X997" s="25">
        <f ca="1">VLOOKUP(CONCATENATE($F997," ",$G997),AllocFactorMatrix,(X$4+1),FALSE)*$E1000</f>
        <v>763012.927217138</v>
      </c>
      <c r="Y997" s="25">
        <f ca="1">VLOOKUP(CONCATENATE($F997," ",$G997),AllocFactorMatrix,(Y$4+1),FALSE)*$E1000</f>
        <v>0</v>
      </c>
      <c r="Z997" s="25">
        <f t="shared" ca="1" si="483"/>
        <v>763012.927217138</v>
      </c>
      <c r="AA997" s="25">
        <f ca="1">VLOOKUP(CONCATENATE($F997," ",$G997),AllocFactorMatrix,(AA$4+1),FALSE)*$E1000</f>
        <v>12232.901793819998</v>
      </c>
      <c r="AB997" s="25">
        <f ca="1">VLOOKUP(CONCATENATE($F997," ",$G997),AllocFactorMatrix,(AB$4+1),FALSE)*$E1000</f>
        <v>265435.24637348915</v>
      </c>
      <c r="AC997" s="25">
        <f ca="1">VLOOKUP(CONCATENATE($F997," ",$G997),AllocFactorMatrix,(AC$4+1),FALSE)*$E1000</f>
        <v>75509.158750923016</v>
      </c>
    </row>
    <row r="998" spans="2:29" hidden="1" outlineLevel="1">
      <c r="F998" s="61" t="str">
        <f>F1000</f>
        <v>RSALE</v>
      </c>
      <c r="G998" s="20" t="str">
        <f>$G$13</f>
        <v>ENERGY</v>
      </c>
      <c r="H998" s="24">
        <f t="shared" ca="1" si="481"/>
        <v>217092452.94264087</v>
      </c>
      <c r="I998" s="25">
        <f ca="1">VLOOKUP(CONCATENATE($F998," ",$G998),AllocFactorMatrix,(I$4+1),FALSE)*$E1000</f>
        <v>77975072.384638146</v>
      </c>
      <c r="J998" s="25">
        <f ca="1">VLOOKUP(CONCATENATE($F998," ",$G998),AllocFactorMatrix,(J$4+1),FALSE)*$E1000</f>
        <v>25941195.460539814</v>
      </c>
      <c r="K998" s="25">
        <f ca="1">VLOOKUP(CONCATENATE($F998," ",$G998),AllocFactorMatrix,(K$4+1),FALSE)*$E1000</f>
        <v>289271.02884769934</v>
      </c>
      <c r="L998" s="25">
        <f ca="1">VLOOKUP(CONCATENATE($F998," ",$G998),AllocFactorMatrix,(L$4+1),FALSE)*$E1000</f>
        <v>7583.2950456571016</v>
      </c>
      <c r="M998" s="25">
        <f t="shared" ca="1" si="482"/>
        <v>26238049.784433171</v>
      </c>
      <c r="N998" s="25">
        <f ca="1">VLOOKUP(CONCATENATE($F998," ",$G998),AllocFactorMatrix,(N$4+1),FALSE)*$E1000</f>
        <v>12724631.445232946</v>
      </c>
      <c r="O998" s="25">
        <f ca="1">VLOOKUP(CONCATENATE($F998," ",$G998),AllocFactorMatrix,(O$4+1),FALSE)*$E1000</f>
        <v>3606680.3495761468</v>
      </c>
      <c r="P998" s="25">
        <f ca="1">VLOOKUP(CONCATENATE($F998," ",$G998),AllocFactorMatrix,(P$4+1),FALSE)*$E1000</f>
        <v>273162.13077238674</v>
      </c>
      <c r="Q998" s="25">
        <f ca="1">VLOOKUP(CONCATENATE($F998," ",$G998),AllocFactorMatrix,(Q$4+1),FALSE)*$E1000</f>
        <v>223407.52317243637</v>
      </c>
      <c r="R998" s="25">
        <f t="shared" ca="1" si="484"/>
        <v>16827881.448753919</v>
      </c>
      <c r="S998" s="25">
        <f ca="1">VLOOKUP(CONCATENATE($F998," ",$G998),AllocFactorMatrix,(S$4+1),FALSE)*$E1000</f>
        <v>844841.03017276991</v>
      </c>
      <c r="T998" s="25">
        <f ca="1">VLOOKUP(CONCATENATE($F998," ",$G998),AllocFactorMatrix,(T$4+1),FALSE)*$E1000</f>
        <v>10129007.903089404</v>
      </c>
      <c r="U998" s="25">
        <f ca="1">VLOOKUP(CONCATENATE($F998," ",$G998),AllocFactorMatrix,(U$4+1),FALSE)*$E1000</f>
        <v>68643425.89401944</v>
      </c>
      <c r="V998" s="25">
        <f ca="1">VLOOKUP(CONCATENATE($F998," ",$G998),AllocFactorMatrix,(V$4+1),FALSE)*$E1000</f>
        <v>11007773.117412794</v>
      </c>
      <c r="W998" s="25">
        <f t="shared" ca="1" si="485"/>
        <v>90625047.9446944</v>
      </c>
      <c r="X998" s="25">
        <f ca="1">VLOOKUP(CONCATENATE($F998," ",$G998),AllocFactorMatrix,(X$4+1),FALSE)*$E1000</f>
        <v>3517775.5784049253</v>
      </c>
      <c r="Y998" s="25">
        <f ca="1">VLOOKUP(CONCATENATE($F998," ",$G998),AllocFactorMatrix,(Y$4+1),FALSE)*$E1000</f>
        <v>82315.524535625023</v>
      </c>
      <c r="Z998" s="25">
        <f t="shared" ca="1" si="483"/>
        <v>3600091.1029405505</v>
      </c>
      <c r="AA998" s="25">
        <f ca="1">VLOOKUP(CONCATENATE($F998," ",$G998),AllocFactorMatrix,(AA$4+1),FALSE)*$E1000</f>
        <v>81258.003994793995</v>
      </c>
      <c r="AB998" s="25">
        <f ca="1">VLOOKUP(CONCATENATE($F998," ",$G998),AllocFactorMatrix,(AB$4+1),FALSE)*$E1000</f>
        <v>1390453.1789630202</v>
      </c>
      <c r="AC998" s="25">
        <f ca="1">VLOOKUP(CONCATENATE($F998," ",$G998),AllocFactorMatrix,(AC$4+1),FALSE)*$E1000</f>
        <v>354599.09422286635</v>
      </c>
    </row>
    <row r="999" spans="2:29" hidden="1" outlineLevel="1">
      <c r="F999" s="61" t="str">
        <f>F1000</f>
        <v>RSALE</v>
      </c>
      <c r="G999" s="20" t="str">
        <f>$G$14</f>
        <v>CUSTOMER</v>
      </c>
      <c r="H999" s="24">
        <f t="shared" ca="1" si="481"/>
        <v>70038454.537538439</v>
      </c>
      <c r="I999" s="25">
        <f ca="1">VLOOKUP(CONCATENATE($F999," ",$G999),AllocFactorMatrix,(I$4+1),FALSE)*$E1000</f>
        <v>45982156.598417968</v>
      </c>
      <c r="J999" s="25">
        <f ca="1">VLOOKUP(CONCATENATE($F999," ",$G999),AllocFactorMatrix,(J$4+1),FALSE)*$E1000</f>
        <v>15390878.808632985</v>
      </c>
      <c r="K999" s="25">
        <f ca="1">VLOOKUP(CONCATENATE($F999," ",$G999),AllocFactorMatrix,(K$4+1),FALSE)*$E1000</f>
        <v>152637.77720235987</v>
      </c>
      <c r="L999" s="25">
        <f ca="1">VLOOKUP(CONCATENATE($F999," ",$G999),AllocFactorMatrix,(L$4+1),FALSE)*$E1000</f>
        <v>26159.22475861838</v>
      </c>
      <c r="M999" s="25">
        <f t="shared" ca="1" si="482"/>
        <v>15569675.810593963</v>
      </c>
      <c r="N999" s="25">
        <f ca="1">VLOOKUP(CONCATENATE($F999," ",$G999),AllocFactorMatrix,(N$4+1),FALSE)*$E1000</f>
        <v>292735.42298370425</v>
      </c>
      <c r="O999" s="25">
        <f ca="1">VLOOKUP(CONCATENATE($F999," ",$G999),AllocFactorMatrix,(O$4+1),FALSE)*$E1000</f>
        <v>139029.00863679693</v>
      </c>
      <c r="P999" s="25">
        <f ca="1">VLOOKUP(CONCATENATE($F999," ",$G999),AllocFactorMatrix,(P$4+1),FALSE)*$E1000</f>
        <v>54306.048476854281</v>
      </c>
      <c r="Q999" s="25">
        <f ca="1">VLOOKUP(CONCATENATE($F999," ",$G999),AllocFactorMatrix,(Q$4+1),FALSE)*$E1000</f>
        <v>-42505.121919478486</v>
      </c>
      <c r="R999" s="25">
        <f t="shared" ca="1" si="484"/>
        <v>443565.35817787703</v>
      </c>
      <c r="S999" s="25">
        <f ca="1">VLOOKUP(CONCATENATE($F999," ",$G999),AllocFactorMatrix,(S$4+1),FALSE)*$E1000</f>
        <v>3594.0028828754348</v>
      </c>
      <c r="T999" s="25">
        <f ca="1">VLOOKUP(CONCATENATE($F999," ",$G999),AllocFactorMatrix,(T$4+1),FALSE)*$E1000</f>
        <v>75200.409350364353</v>
      </c>
      <c r="U999" s="25">
        <f ca="1">VLOOKUP(CONCATENATE($F999," ",$G999),AllocFactorMatrix,(U$4+1),FALSE)*$E1000</f>
        <v>110703.66783177576</v>
      </c>
      <c r="V999" s="25">
        <f ca="1">VLOOKUP(CONCATENATE($F999," ",$G999),AllocFactorMatrix,(V$4+1),FALSE)*$E1000</f>
        <v>25291.731764797063</v>
      </c>
      <c r="W999" s="25">
        <f t="shared" ca="1" si="485"/>
        <v>214789.81182981259</v>
      </c>
      <c r="X999" s="25">
        <f ca="1">VLOOKUP(CONCATENATE($F999," ",$G999),AllocFactorMatrix,(X$4+1),FALSE)*$E1000</f>
        <v>112180.96706745568</v>
      </c>
      <c r="Y999" s="25">
        <f ca="1">VLOOKUP(CONCATENATE($F999," ",$G999),AllocFactorMatrix,(Y$4+1),FALSE)*$E1000</f>
        <v>1667.0537556095085</v>
      </c>
      <c r="Z999" s="25">
        <f t="shared" ca="1" si="483"/>
        <v>113848.02082306519</v>
      </c>
      <c r="AA999" s="25">
        <f ca="1">VLOOKUP(CONCATENATE($F999," ",$G999),AllocFactorMatrix,(AA$4+1),FALSE)*$E1000</f>
        <v>6538.3873774654785</v>
      </c>
      <c r="AB999" s="25">
        <f ca="1">VLOOKUP(CONCATENATE($F999," ",$G999),AllocFactorMatrix,(AB$4+1),FALSE)*$E1000</f>
        <v>6519563.3073195713</v>
      </c>
      <c r="AC999" s="25">
        <f ca="1">VLOOKUP(CONCATENATE($F999," ",$G999),AllocFactorMatrix,(AC$4+1),FALSE)*$E1000</f>
        <v>1188317.2429987225</v>
      </c>
    </row>
    <row r="1000" spans="2:29" collapsed="1">
      <c r="B1000" s="20"/>
      <c r="D1000" s="58" t="s">
        <v>425</v>
      </c>
      <c r="E1000" s="22">
        <v>601558147.24541783</v>
      </c>
      <c r="F1000" s="61" t="s">
        <v>72</v>
      </c>
      <c r="G1000" s="20" t="str">
        <f>$G$15</f>
        <v>TOTAL</v>
      </c>
      <c r="H1000" s="24">
        <f t="shared" ca="1" si="481"/>
        <v>601558147.24541783</v>
      </c>
      <c r="I1000" s="25">
        <f ca="1">VLOOKUP(CONCATENATE($F1000," ",$G1000),AllocFactorMatrix,(I$4+1),FALSE)*$E1000</f>
        <v>271946348.57704985</v>
      </c>
      <c r="J1000" s="25">
        <f ca="1">VLOOKUP(CONCATENATE($F1000," ",$G1000),AllocFactorMatrix,(J$4+1),FALSE)*$E1000</f>
        <v>95300980.504542902</v>
      </c>
      <c r="K1000" s="25">
        <f ca="1">VLOOKUP(CONCATENATE($F1000," ",$G1000),AllocFactorMatrix,(K$4+1),FALSE)*$E1000</f>
        <v>1100232.4161346538</v>
      </c>
      <c r="L1000" s="25">
        <f ca="1">VLOOKUP(CONCATENATE($F1000," ",$G1000),AllocFactorMatrix,(L$4+1),FALSE)*$E1000</f>
        <v>49000.649038475021</v>
      </c>
      <c r="M1000" s="25">
        <f t="shared" ca="1" si="482"/>
        <v>96450213.569716036</v>
      </c>
      <c r="N1000" s="25">
        <f ca="1">VLOOKUP(CONCATENATE($F1000," ",$G1000),AllocFactorMatrix,(N$4+1),FALSE)*$E1000</f>
        <v>38192213.539441422</v>
      </c>
      <c r="O1000" s="25">
        <f ca="1">VLOOKUP(CONCATENATE($F1000," ",$G1000),AllocFactorMatrix,(O$4+1),FALSE)*$E1000</f>
        <v>11115241.507938074</v>
      </c>
      <c r="P1000" s="25">
        <f ca="1">VLOOKUP(CONCATENATE($F1000," ",$G1000),AllocFactorMatrix,(P$4+1),FALSE)*$E1000</f>
        <v>651447.88268389518</v>
      </c>
      <c r="Q1000" s="25">
        <f ca="1">VLOOKUP(CONCATENATE($F1000," ",$G1000),AllocFactorMatrix,(Q$4+1),FALSE)*$E1000</f>
        <v>85417.989896168758</v>
      </c>
      <c r="R1000" s="25">
        <f t="shared" ca="1" si="484"/>
        <v>50044320.91995956</v>
      </c>
      <c r="S1000" s="25">
        <f ca="1">VLOOKUP(CONCATENATE($F1000," ",$G1000),AllocFactorMatrix,(S$4+1),FALSE)*$E1000</f>
        <v>2053559.243042445</v>
      </c>
      <c r="T1000" s="25">
        <f ca="1">VLOOKUP(CONCATENATE($F1000," ",$G1000),AllocFactorMatrix,(T$4+1),FALSE)*$E1000</f>
        <v>24627846.524649411</v>
      </c>
      <c r="U1000" s="25">
        <f ca="1">VLOOKUP(CONCATENATE($F1000," ",$G1000),AllocFactorMatrix,(U$4+1),FALSE)*$E1000</f>
        <v>115694662.50862631</v>
      </c>
      <c r="V1000" s="25">
        <f ca="1">VLOOKUP(CONCATENATE($F1000," ",$G1000),AllocFactorMatrix,(V$4+1),FALSE)*$E1000</f>
        <v>18226321.216676168</v>
      </c>
      <c r="W1000" s="25">
        <f t="shared" ca="1" si="485"/>
        <v>160602389.49299434</v>
      </c>
      <c r="X1000" s="25">
        <f ca="1">VLOOKUP(CONCATENATE($F1000," ",$G1000),AllocFactorMatrix,(X$4+1),FALSE)*$E1000</f>
        <v>11514535.862260049</v>
      </c>
      <c r="Y1000" s="25">
        <f ca="1">VLOOKUP(CONCATENATE($F1000," ",$G1000),AllocFactorMatrix,(Y$4+1),FALSE)*$E1000</f>
        <v>241784.91891815263</v>
      </c>
      <c r="Z1000" s="25">
        <f t="shared" ca="1" si="483"/>
        <v>11756320.781178202</v>
      </c>
      <c r="AA1000" s="25">
        <f ca="1">VLOOKUP(CONCATENATE($F1000," ",$G1000),AllocFactorMatrix,(AA$4+1),FALSE)*$E1000</f>
        <v>221664.85114074053</v>
      </c>
      <c r="AB1000" s="25">
        <f ca="1">VLOOKUP(CONCATENATE($F1000," ",$G1000),AllocFactorMatrix,(AB$4+1),FALSE)*$E1000</f>
        <v>8755835.8000208251</v>
      </c>
      <c r="AC1000" s="25">
        <f ca="1">VLOOKUP(CONCATENATE($F1000," ",$G1000),AllocFactorMatrix,(AC$4+1),FALSE)*$E1000</f>
        <v>1781053.2533583012</v>
      </c>
    </row>
    <row r="1001" spans="2:29" hidden="1" outlineLevel="1">
      <c r="F1001" s="61" t="str">
        <f>F1008</f>
        <v>RB_GUP</v>
      </c>
      <c r="G1001" s="20" t="str">
        <f>$G$8</f>
        <v>PRODUCTION</v>
      </c>
      <c r="H1001" s="24">
        <f t="shared" ref="H1001:H1008" ca="1" si="486">SUBTOTAL(9,I1001:AC1001)</f>
        <v>0</v>
      </c>
      <c r="I1001" s="25">
        <f ca="1">VLOOKUP(CONCATENATE($F1001," ",$G1001),AllocFactorMatrix,(I$4+1),FALSE)*$E1008</f>
        <v>0</v>
      </c>
      <c r="J1001" s="25">
        <f ca="1">VLOOKUP(CONCATENATE($F1001," ",$G1001),AllocFactorMatrix,(J$4+1),FALSE)*$E1008</f>
        <v>0</v>
      </c>
      <c r="K1001" s="25">
        <f ca="1">VLOOKUP(CONCATENATE($F1001," ",$G1001),AllocFactorMatrix,(K$4+1),FALSE)*$E1008</f>
        <v>0</v>
      </c>
      <c r="L1001" s="25">
        <f ca="1">VLOOKUP(CONCATENATE($F1001," ",$G1001),AllocFactorMatrix,(L$4+1),FALSE)*$E1008</f>
        <v>0</v>
      </c>
      <c r="M1001" s="25">
        <f t="shared" ref="M1001:M1008" ca="1" si="487">SUBTOTAL(9,J1001:L1001)</f>
        <v>0</v>
      </c>
      <c r="N1001" s="25">
        <f ca="1">VLOOKUP(CONCATENATE($F1001," ",$G1001),AllocFactorMatrix,(N$4+1),FALSE)*$E1008</f>
        <v>0</v>
      </c>
      <c r="O1001" s="25">
        <f ca="1">VLOOKUP(CONCATENATE($F1001," ",$G1001),AllocFactorMatrix,(O$4+1),FALSE)*$E1008</f>
        <v>0</v>
      </c>
      <c r="P1001" s="25">
        <f ca="1">VLOOKUP(CONCATENATE($F1001," ",$G1001),AllocFactorMatrix,(P$4+1),FALSE)*$E1008</f>
        <v>0</v>
      </c>
      <c r="Q1001" s="25">
        <f ca="1">VLOOKUP(CONCATENATE($F1001," ",$G1001),AllocFactorMatrix,(Q$4+1),FALSE)*$E1008</f>
        <v>0</v>
      </c>
      <c r="R1001" s="25">
        <f ca="1">SUBTOTAL(9,N1001:Q1001)</f>
        <v>0</v>
      </c>
      <c r="S1001" s="25">
        <f ca="1">VLOOKUP(CONCATENATE($F1001," ",$G1001),AllocFactorMatrix,(S$4+1),FALSE)*$E1008</f>
        <v>0</v>
      </c>
      <c r="T1001" s="25">
        <f ca="1">VLOOKUP(CONCATENATE($F1001," ",$G1001),AllocFactorMatrix,(T$4+1),FALSE)*$E1008</f>
        <v>0</v>
      </c>
      <c r="U1001" s="25">
        <f ca="1">VLOOKUP(CONCATENATE($F1001," ",$G1001),AllocFactorMatrix,(U$4+1),FALSE)*$E1008</f>
        <v>0</v>
      </c>
      <c r="V1001" s="25">
        <f ca="1">VLOOKUP(CONCATENATE($F1001," ",$G1001),AllocFactorMatrix,(V$4+1),FALSE)*$E1008</f>
        <v>0</v>
      </c>
      <c r="W1001" s="25">
        <f ca="1">SUBTOTAL(9,S1001:V1001)</f>
        <v>0</v>
      </c>
      <c r="X1001" s="25">
        <f ca="1">VLOOKUP(CONCATENATE($F1001," ",$G1001),AllocFactorMatrix,(X$4+1),FALSE)*$E1008</f>
        <v>0</v>
      </c>
      <c r="Y1001" s="25">
        <f ca="1">VLOOKUP(CONCATENATE($F1001," ",$G1001),AllocFactorMatrix,(Y$4+1),FALSE)*$E1008</f>
        <v>0</v>
      </c>
      <c r="Z1001" s="25">
        <f t="shared" ref="Z1001:Z1008" ca="1" si="488">SUBTOTAL(9,X1001:Y1001)</f>
        <v>0</v>
      </c>
      <c r="AA1001" s="25">
        <f ca="1">VLOOKUP(CONCATENATE($F1001," ",$G1001),AllocFactorMatrix,(AA$4+1),FALSE)*$E1008</f>
        <v>0</v>
      </c>
      <c r="AB1001" s="25">
        <f ca="1">VLOOKUP(CONCATENATE($F1001," ",$G1001),AllocFactorMatrix,(AB$4+1),FALSE)*$E1008</f>
        <v>0</v>
      </c>
      <c r="AC1001" s="25">
        <f ca="1">VLOOKUP(CONCATENATE($F1001," ",$G1001),AllocFactorMatrix,(AC$4+1),FALSE)*$E1008</f>
        <v>0</v>
      </c>
    </row>
    <row r="1002" spans="2:29" hidden="1" outlineLevel="1">
      <c r="F1002" s="61" t="str">
        <f>F1008</f>
        <v>RB_GUP</v>
      </c>
      <c r="G1002" s="20" t="str">
        <f>$G$9</f>
        <v>BULKTRAN</v>
      </c>
      <c r="H1002" s="24">
        <f t="shared" ca="1" si="486"/>
        <v>0</v>
      </c>
      <c r="I1002" s="25">
        <f ca="1">VLOOKUP(CONCATENATE($F1002," ",$G1002),AllocFactorMatrix,(I$4+1),FALSE)*$E1008</f>
        <v>0</v>
      </c>
      <c r="J1002" s="25">
        <f ca="1">VLOOKUP(CONCATENATE($F1002," ",$G1002),AllocFactorMatrix,(J$4+1),FALSE)*$E1008</f>
        <v>0</v>
      </c>
      <c r="K1002" s="25">
        <f ca="1">VLOOKUP(CONCATENATE($F1002," ",$G1002),AllocFactorMatrix,(K$4+1),FALSE)*$E1008</f>
        <v>0</v>
      </c>
      <c r="L1002" s="25">
        <f ca="1">VLOOKUP(CONCATENATE($F1002," ",$G1002),AllocFactorMatrix,(L$4+1),FALSE)*$E1008</f>
        <v>0</v>
      </c>
      <c r="M1002" s="25">
        <f t="shared" ca="1" si="487"/>
        <v>0</v>
      </c>
      <c r="N1002" s="25">
        <f ca="1">VLOOKUP(CONCATENATE($F1002," ",$G1002),AllocFactorMatrix,(N$4+1),FALSE)*$E1008</f>
        <v>0</v>
      </c>
      <c r="O1002" s="25">
        <f ca="1">VLOOKUP(CONCATENATE($F1002," ",$G1002),AllocFactorMatrix,(O$4+1),FALSE)*$E1008</f>
        <v>0</v>
      </c>
      <c r="P1002" s="25">
        <f ca="1">VLOOKUP(CONCATENATE($F1002," ",$G1002),AllocFactorMatrix,(P$4+1),FALSE)*$E1008</f>
        <v>0</v>
      </c>
      <c r="Q1002" s="25">
        <f ca="1">VLOOKUP(CONCATENATE($F1002," ",$G1002),AllocFactorMatrix,(Q$4+1),FALSE)*$E1008</f>
        <v>0</v>
      </c>
      <c r="R1002" s="25">
        <f t="shared" ref="R1002:R1008" ca="1" si="489">SUBTOTAL(9,N1002:Q1002)</f>
        <v>0</v>
      </c>
      <c r="S1002" s="25">
        <f ca="1">VLOOKUP(CONCATENATE($F1002," ",$G1002),AllocFactorMatrix,(S$4+1),FALSE)*$E1008</f>
        <v>0</v>
      </c>
      <c r="T1002" s="25">
        <f ca="1">VLOOKUP(CONCATENATE($F1002," ",$G1002),AllocFactorMatrix,(T$4+1),FALSE)*$E1008</f>
        <v>0</v>
      </c>
      <c r="U1002" s="25">
        <f ca="1">VLOOKUP(CONCATENATE($F1002," ",$G1002),AllocFactorMatrix,(U$4+1),FALSE)*$E1008</f>
        <v>0</v>
      </c>
      <c r="V1002" s="25">
        <f ca="1">VLOOKUP(CONCATENATE($F1002," ",$G1002),AllocFactorMatrix,(V$4+1),FALSE)*$E1008</f>
        <v>0</v>
      </c>
      <c r="W1002" s="25">
        <f t="shared" ref="W1002:W1008" ca="1" si="490">SUBTOTAL(9,S1002:V1002)</f>
        <v>0</v>
      </c>
      <c r="X1002" s="25">
        <f ca="1">VLOOKUP(CONCATENATE($F1002," ",$G1002),AllocFactorMatrix,(X$4+1),FALSE)*$E1008</f>
        <v>0</v>
      </c>
      <c r="Y1002" s="25">
        <f ca="1">VLOOKUP(CONCATENATE($F1002," ",$G1002),AllocFactorMatrix,(Y$4+1),FALSE)*$E1008</f>
        <v>0</v>
      </c>
      <c r="Z1002" s="25">
        <f t="shared" ca="1" si="488"/>
        <v>0</v>
      </c>
      <c r="AA1002" s="25">
        <f ca="1">VLOOKUP(CONCATENATE($F1002," ",$G1002),AllocFactorMatrix,(AA$4+1),FALSE)*$E1008</f>
        <v>0</v>
      </c>
      <c r="AB1002" s="25">
        <f ca="1">VLOOKUP(CONCATENATE($F1002," ",$G1002),AllocFactorMatrix,(AB$4+1),FALSE)*$E1008</f>
        <v>0</v>
      </c>
      <c r="AC1002" s="25">
        <f ca="1">VLOOKUP(CONCATENATE($F1002," ",$G1002),AllocFactorMatrix,(AC$4+1),FALSE)*$E1008</f>
        <v>0</v>
      </c>
    </row>
    <row r="1003" spans="2:29" hidden="1" outlineLevel="1">
      <c r="F1003" s="61" t="str">
        <f>F1008</f>
        <v>RB_GUP</v>
      </c>
      <c r="G1003" s="20" t="str">
        <f>$G$10</f>
        <v>SUBTRAN</v>
      </c>
      <c r="H1003" s="24">
        <f t="shared" ca="1" si="486"/>
        <v>0</v>
      </c>
      <c r="I1003" s="25">
        <f ca="1">VLOOKUP(CONCATENATE($F1003," ",$G1003),AllocFactorMatrix,(I$4+1),FALSE)*$E1008</f>
        <v>0</v>
      </c>
      <c r="J1003" s="25">
        <f ca="1">VLOOKUP(CONCATENATE($F1003," ",$G1003),AllocFactorMatrix,(J$4+1),FALSE)*$E1008</f>
        <v>0</v>
      </c>
      <c r="K1003" s="25">
        <f ca="1">VLOOKUP(CONCATENATE($F1003," ",$G1003),AllocFactorMatrix,(K$4+1),FALSE)*$E1008</f>
        <v>0</v>
      </c>
      <c r="L1003" s="25">
        <f ca="1">VLOOKUP(CONCATENATE($F1003," ",$G1003),AllocFactorMatrix,(L$4+1),FALSE)*$E1008</f>
        <v>0</v>
      </c>
      <c r="M1003" s="25">
        <f t="shared" ca="1" si="487"/>
        <v>0</v>
      </c>
      <c r="N1003" s="25">
        <f ca="1">VLOOKUP(CONCATENATE($F1003," ",$G1003),AllocFactorMatrix,(N$4+1),FALSE)*$E1008</f>
        <v>0</v>
      </c>
      <c r="O1003" s="25">
        <f ca="1">VLOOKUP(CONCATENATE($F1003," ",$G1003),AllocFactorMatrix,(O$4+1),FALSE)*$E1008</f>
        <v>0</v>
      </c>
      <c r="P1003" s="25">
        <f ca="1">VLOOKUP(CONCATENATE($F1003," ",$G1003),AllocFactorMatrix,(P$4+1),FALSE)*$E1008</f>
        <v>0</v>
      </c>
      <c r="Q1003" s="25">
        <f ca="1">VLOOKUP(CONCATENATE($F1003," ",$G1003),AllocFactorMatrix,(Q$4+1),FALSE)*$E1008</f>
        <v>0</v>
      </c>
      <c r="R1003" s="25">
        <f t="shared" ca="1" si="489"/>
        <v>0</v>
      </c>
      <c r="S1003" s="25">
        <f ca="1">VLOOKUP(CONCATENATE($F1003," ",$G1003),AllocFactorMatrix,(S$4+1),FALSE)*$E1008</f>
        <v>0</v>
      </c>
      <c r="T1003" s="25">
        <f ca="1">VLOOKUP(CONCATENATE($F1003," ",$G1003),AllocFactorMatrix,(T$4+1),FALSE)*$E1008</f>
        <v>0</v>
      </c>
      <c r="U1003" s="25">
        <f ca="1">VLOOKUP(CONCATENATE($F1003," ",$G1003),AllocFactorMatrix,(U$4+1),FALSE)*$E1008</f>
        <v>0</v>
      </c>
      <c r="V1003" s="25">
        <f ca="1">VLOOKUP(CONCATENATE($F1003," ",$G1003),AllocFactorMatrix,(V$4+1),FALSE)*$E1008</f>
        <v>0</v>
      </c>
      <c r="W1003" s="25">
        <f t="shared" ca="1" si="490"/>
        <v>0</v>
      </c>
      <c r="X1003" s="25">
        <f ca="1">VLOOKUP(CONCATENATE($F1003," ",$G1003),AllocFactorMatrix,(X$4+1),FALSE)*$E1008</f>
        <v>0</v>
      </c>
      <c r="Y1003" s="25">
        <f ca="1">VLOOKUP(CONCATENATE($F1003," ",$G1003),AllocFactorMatrix,(Y$4+1),FALSE)*$E1008</f>
        <v>0</v>
      </c>
      <c r="Z1003" s="25">
        <f t="shared" ca="1" si="488"/>
        <v>0</v>
      </c>
      <c r="AA1003" s="25">
        <f ca="1">VLOOKUP(CONCATENATE($F1003," ",$G1003),AllocFactorMatrix,(AA$4+1),FALSE)*$E1008</f>
        <v>0</v>
      </c>
      <c r="AB1003" s="25">
        <f ca="1">VLOOKUP(CONCATENATE($F1003," ",$G1003),AllocFactorMatrix,(AB$4+1),FALSE)*$E1008</f>
        <v>0</v>
      </c>
      <c r="AC1003" s="25">
        <f ca="1">VLOOKUP(CONCATENATE($F1003," ",$G1003),AllocFactorMatrix,(AC$4+1),FALSE)*$E1008</f>
        <v>0</v>
      </c>
    </row>
    <row r="1004" spans="2:29" hidden="1" outlineLevel="1">
      <c r="F1004" s="61" t="str">
        <f>F1008</f>
        <v>RB_GUP</v>
      </c>
      <c r="G1004" s="20" t="str">
        <f>$G$11</f>
        <v>DISTPRI</v>
      </c>
      <c r="H1004" s="24">
        <f t="shared" ca="1" si="486"/>
        <v>0</v>
      </c>
      <c r="I1004" s="25">
        <f ca="1">VLOOKUP(CONCATENATE($F1004," ",$G1004),AllocFactorMatrix,(I$4+1),FALSE)*$E1008</f>
        <v>0</v>
      </c>
      <c r="J1004" s="25">
        <f ca="1">VLOOKUP(CONCATENATE($F1004," ",$G1004),AllocFactorMatrix,(J$4+1),FALSE)*$E1008</f>
        <v>0</v>
      </c>
      <c r="K1004" s="25">
        <f ca="1">VLOOKUP(CONCATENATE($F1004," ",$G1004),AllocFactorMatrix,(K$4+1),FALSE)*$E1008</f>
        <v>0</v>
      </c>
      <c r="L1004" s="25">
        <f ca="1">VLOOKUP(CONCATENATE($F1004," ",$G1004),AllocFactorMatrix,(L$4+1),FALSE)*$E1008</f>
        <v>0</v>
      </c>
      <c r="M1004" s="25">
        <f t="shared" ca="1" si="487"/>
        <v>0</v>
      </c>
      <c r="N1004" s="25">
        <f ca="1">VLOOKUP(CONCATENATE($F1004," ",$G1004),AllocFactorMatrix,(N$4+1),FALSE)*$E1008</f>
        <v>0</v>
      </c>
      <c r="O1004" s="25">
        <f ca="1">VLOOKUP(CONCATENATE($F1004," ",$G1004),AllocFactorMatrix,(O$4+1),FALSE)*$E1008</f>
        <v>0</v>
      </c>
      <c r="P1004" s="25">
        <f ca="1">VLOOKUP(CONCATENATE($F1004," ",$G1004),AllocFactorMatrix,(P$4+1),FALSE)*$E1008</f>
        <v>0</v>
      </c>
      <c r="Q1004" s="25">
        <f ca="1">VLOOKUP(CONCATENATE($F1004," ",$G1004),AllocFactorMatrix,(Q$4+1),FALSE)*$E1008</f>
        <v>0</v>
      </c>
      <c r="R1004" s="25">
        <f t="shared" ca="1" si="489"/>
        <v>0</v>
      </c>
      <c r="S1004" s="25">
        <f ca="1">VLOOKUP(CONCATENATE($F1004," ",$G1004),AllocFactorMatrix,(S$4+1),FALSE)*$E1008</f>
        <v>0</v>
      </c>
      <c r="T1004" s="25">
        <f ca="1">VLOOKUP(CONCATENATE($F1004," ",$G1004),AllocFactorMatrix,(T$4+1),FALSE)*$E1008</f>
        <v>0</v>
      </c>
      <c r="U1004" s="25">
        <f ca="1">VLOOKUP(CONCATENATE($F1004," ",$G1004),AllocFactorMatrix,(U$4+1),FALSE)*$E1008</f>
        <v>0</v>
      </c>
      <c r="V1004" s="25">
        <f ca="1">VLOOKUP(CONCATENATE($F1004," ",$G1004),AllocFactorMatrix,(V$4+1),FALSE)*$E1008</f>
        <v>0</v>
      </c>
      <c r="W1004" s="25">
        <f t="shared" ca="1" si="490"/>
        <v>0</v>
      </c>
      <c r="X1004" s="25">
        <f ca="1">VLOOKUP(CONCATENATE($F1004," ",$G1004),AllocFactorMatrix,(X$4+1),FALSE)*$E1008</f>
        <v>0</v>
      </c>
      <c r="Y1004" s="25">
        <f ca="1">VLOOKUP(CONCATENATE($F1004," ",$G1004),AllocFactorMatrix,(Y$4+1),FALSE)*$E1008</f>
        <v>0</v>
      </c>
      <c r="Z1004" s="25">
        <f t="shared" ca="1" si="488"/>
        <v>0</v>
      </c>
      <c r="AA1004" s="25">
        <f ca="1">VLOOKUP(CONCATENATE($F1004," ",$G1004),AllocFactorMatrix,(AA$4+1),FALSE)*$E1008</f>
        <v>0</v>
      </c>
      <c r="AB1004" s="25">
        <f ca="1">VLOOKUP(CONCATENATE($F1004," ",$G1004),AllocFactorMatrix,(AB$4+1),FALSE)*$E1008</f>
        <v>0</v>
      </c>
      <c r="AC1004" s="25">
        <f ca="1">VLOOKUP(CONCATENATE($F1004," ",$G1004),AllocFactorMatrix,(AC$4+1),FALSE)*$E1008</f>
        <v>0</v>
      </c>
    </row>
    <row r="1005" spans="2:29" hidden="1" outlineLevel="1">
      <c r="F1005" s="61" t="str">
        <f>F1008</f>
        <v>RB_GUP</v>
      </c>
      <c r="G1005" s="20" t="str">
        <f>$G$12</f>
        <v>DISTSEC</v>
      </c>
      <c r="H1005" s="24">
        <f t="shared" ca="1" si="486"/>
        <v>0</v>
      </c>
      <c r="I1005" s="25">
        <f ca="1">VLOOKUP(CONCATENATE($F1005," ",$G1005),AllocFactorMatrix,(I$4+1),FALSE)*$E1008</f>
        <v>0</v>
      </c>
      <c r="J1005" s="25">
        <f ca="1">VLOOKUP(CONCATENATE($F1005," ",$G1005),AllocFactorMatrix,(J$4+1),FALSE)*$E1008</f>
        <v>0</v>
      </c>
      <c r="K1005" s="25">
        <f ca="1">VLOOKUP(CONCATENATE($F1005," ",$G1005),AllocFactorMatrix,(K$4+1),FALSE)*$E1008</f>
        <v>0</v>
      </c>
      <c r="L1005" s="25">
        <f ca="1">VLOOKUP(CONCATENATE($F1005," ",$G1005),AllocFactorMatrix,(L$4+1),FALSE)*$E1008</f>
        <v>0</v>
      </c>
      <c r="M1005" s="25">
        <f t="shared" ca="1" si="487"/>
        <v>0</v>
      </c>
      <c r="N1005" s="25">
        <f ca="1">VLOOKUP(CONCATENATE($F1005," ",$G1005),AllocFactorMatrix,(N$4+1),FALSE)*$E1008</f>
        <v>0</v>
      </c>
      <c r="O1005" s="25">
        <f ca="1">VLOOKUP(CONCATENATE($F1005," ",$G1005),AllocFactorMatrix,(O$4+1),FALSE)*$E1008</f>
        <v>0</v>
      </c>
      <c r="P1005" s="25">
        <f ca="1">VLOOKUP(CONCATENATE($F1005," ",$G1005),AllocFactorMatrix,(P$4+1),FALSE)*$E1008</f>
        <v>0</v>
      </c>
      <c r="Q1005" s="25">
        <f ca="1">VLOOKUP(CONCATENATE($F1005," ",$G1005),AllocFactorMatrix,(Q$4+1),FALSE)*$E1008</f>
        <v>0</v>
      </c>
      <c r="R1005" s="25">
        <f t="shared" ca="1" si="489"/>
        <v>0</v>
      </c>
      <c r="S1005" s="25">
        <f ca="1">VLOOKUP(CONCATENATE($F1005," ",$G1005),AllocFactorMatrix,(S$4+1),FALSE)*$E1008</f>
        <v>0</v>
      </c>
      <c r="T1005" s="25">
        <f ca="1">VLOOKUP(CONCATENATE($F1005," ",$G1005),AllocFactorMatrix,(T$4+1),FALSE)*$E1008</f>
        <v>0</v>
      </c>
      <c r="U1005" s="25">
        <f ca="1">VLOOKUP(CONCATENATE($F1005," ",$G1005),AllocFactorMatrix,(U$4+1),FALSE)*$E1008</f>
        <v>0</v>
      </c>
      <c r="V1005" s="25">
        <f ca="1">VLOOKUP(CONCATENATE($F1005," ",$G1005),AllocFactorMatrix,(V$4+1),FALSE)*$E1008</f>
        <v>0</v>
      </c>
      <c r="W1005" s="25">
        <f t="shared" ca="1" si="490"/>
        <v>0</v>
      </c>
      <c r="X1005" s="25">
        <f ca="1">VLOOKUP(CONCATENATE($F1005," ",$G1005),AllocFactorMatrix,(X$4+1),FALSE)*$E1008</f>
        <v>0</v>
      </c>
      <c r="Y1005" s="25">
        <f ca="1">VLOOKUP(CONCATENATE($F1005," ",$G1005),AllocFactorMatrix,(Y$4+1),FALSE)*$E1008</f>
        <v>0</v>
      </c>
      <c r="Z1005" s="25">
        <f t="shared" ca="1" si="488"/>
        <v>0</v>
      </c>
      <c r="AA1005" s="25">
        <f ca="1">VLOOKUP(CONCATENATE($F1005," ",$G1005),AllocFactorMatrix,(AA$4+1),FALSE)*$E1008</f>
        <v>0</v>
      </c>
      <c r="AB1005" s="25">
        <f ca="1">VLOOKUP(CONCATENATE($F1005," ",$G1005),AllocFactorMatrix,(AB$4+1),FALSE)*$E1008</f>
        <v>0</v>
      </c>
      <c r="AC1005" s="25">
        <f ca="1">VLOOKUP(CONCATENATE($F1005," ",$G1005),AllocFactorMatrix,(AC$4+1),FALSE)*$E1008</f>
        <v>0</v>
      </c>
    </row>
    <row r="1006" spans="2:29" hidden="1" outlineLevel="1">
      <c r="F1006" s="61" t="str">
        <f>F1008</f>
        <v>RB_GUP</v>
      </c>
      <c r="G1006" s="20" t="str">
        <f>$G$13</f>
        <v>ENERGY</v>
      </c>
      <c r="H1006" s="24">
        <f t="shared" ca="1" si="486"/>
        <v>0</v>
      </c>
      <c r="I1006" s="25">
        <f ca="1">VLOOKUP(CONCATENATE($F1006," ",$G1006),AllocFactorMatrix,(I$4+1),FALSE)*$E1008</f>
        <v>0</v>
      </c>
      <c r="J1006" s="25">
        <f ca="1">VLOOKUP(CONCATENATE($F1006," ",$G1006),AllocFactorMatrix,(J$4+1),FALSE)*$E1008</f>
        <v>0</v>
      </c>
      <c r="K1006" s="25">
        <f ca="1">VLOOKUP(CONCATENATE($F1006," ",$G1006),AllocFactorMatrix,(K$4+1),FALSE)*$E1008</f>
        <v>0</v>
      </c>
      <c r="L1006" s="25">
        <f ca="1">VLOOKUP(CONCATENATE($F1006," ",$G1006),AllocFactorMatrix,(L$4+1),FALSE)*$E1008</f>
        <v>0</v>
      </c>
      <c r="M1006" s="25">
        <f t="shared" ca="1" si="487"/>
        <v>0</v>
      </c>
      <c r="N1006" s="25">
        <f ca="1">VLOOKUP(CONCATENATE($F1006," ",$G1006),AllocFactorMatrix,(N$4+1),FALSE)*$E1008</f>
        <v>0</v>
      </c>
      <c r="O1006" s="25">
        <f ca="1">VLOOKUP(CONCATENATE($F1006," ",$G1006),AllocFactorMatrix,(O$4+1),FALSE)*$E1008</f>
        <v>0</v>
      </c>
      <c r="P1006" s="25">
        <f ca="1">VLOOKUP(CONCATENATE($F1006," ",$G1006),AllocFactorMatrix,(P$4+1),FALSE)*$E1008</f>
        <v>0</v>
      </c>
      <c r="Q1006" s="25">
        <f ca="1">VLOOKUP(CONCATENATE($F1006," ",$G1006),AllocFactorMatrix,(Q$4+1),FALSE)*$E1008</f>
        <v>0</v>
      </c>
      <c r="R1006" s="25">
        <f t="shared" ca="1" si="489"/>
        <v>0</v>
      </c>
      <c r="S1006" s="25">
        <f ca="1">VLOOKUP(CONCATENATE($F1006," ",$G1006),AllocFactorMatrix,(S$4+1),FALSE)*$E1008</f>
        <v>0</v>
      </c>
      <c r="T1006" s="25">
        <f ca="1">VLOOKUP(CONCATENATE($F1006," ",$G1006),AllocFactorMatrix,(T$4+1),FALSE)*$E1008</f>
        <v>0</v>
      </c>
      <c r="U1006" s="25">
        <f ca="1">VLOOKUP(CONCATENATE($F1006," ",$G1006),AllocFactorMatrix,(U$4+1),FALSE)*$E1008</f>
        <v>0</v>
      </c>
      <c r="V1006" s="25">
        <f ca="1">VLOOKUP(CONCATENATE($F1006," ",$G1006),AllocFactorMatrix,(V$4+1),FALSE)*$E1008</f>
        <v>0</v>
      </c>
      <c r="W1006" s="25">
        <f t="shared" ca="1" si="490"/>
        <v>0</v>
      </c>
      <c r="X1006" s="25">
        <f ca="1">VLOOKUP(CONCATENATE($F1006," ",$G1006),AllocFactorMatrix,(X$4+1),FALSE)*$E1008</f>
        <v>0</v>
      </c>
      <c r="Y1006" s="25">
        <f ca="1">VLOOKUP(CONCATENATE($F1006," ",$G1006),AllocFactorMatrix,(Y$4+1),FALSE)*$E1008</f>
        <v>0</v>
      </c>
      <c r="Z1006" s="25">
        <f t="shared" ca="1" si="488"/>
        <v>0</v>
      </c>
      <c r="AA1006" s="25">
        <f ca="1">VLOOKUP(CONCATENATE($F1006," ",$G1006),AllocFactorMatrix,(AA$4+1),FALSE)*$E1008</f>
        <v>0</v>
      </c>
      <c r="AB1006" s="25">
        <f ca="1">VLOOKUP(CONCATENATE($F1006," ",$G1006),AllocFactorMatrix,(AB$4+1),FALSE)*$E1008</f>
        <v>0</v>
      </c>
      <c r="AC1006" s="25">
        <f ca="1">VLOOKUP(CONCATENATE($F1006," ",$G1006),AllocFactorMatrix,(AC$4+1),FALSE)*$E1008</f>
        <v>0</v>
      </c>
    </row>
    <row r="1007" spans="2:29" hidden="1" outlineLevel="1">
      <c r="F1007" s="61" t="str">
        <f>F1008</f>
        <v>RB_GUP</v>
      </c>
      <c r="G1007" s="20" t="str">
        <f>$G$14</f>
        <v>CUSTOMER</v>
      </c>
      <c r="H1007" s="24">
        <f t="shared" ca="1" si="486"/>
        <v>0</v>
      </c>
      <c r="I1007" s="25">
        <f ca="1">VLOOKUP(CONCATENATE($F1007," ",$G1007),AllocFactorMatrix,(I$4+1),FALSE)*$E1008</f>
        <v>0</v>
      </c>
      <c r="J1007" s="25">
        <f ca="1">VLOOKUP(CONCATENATE($F1007," ",$G1007),AllocFactorMatrix,(J$4+1),FALSE)*$E1008</f>
        <v>0</v>
      </c>
      <c r="K1007" s="25">
        <f ca="1">VLOOKUP(CONCATENATE($F1007," ",$G1007),AllocFactorMatrix,(K$4+1),FALSE)*$E1008</f>
        <v>0</v>
      </c>
      <c r="L1007" s="25">
        <f ca="1">VLOOKUP(CONCATENATE($F1007," ",$G1007),AllocFactorMatrix,(L$4+1),FALSE)*$E1008</f>
        <v>0</v>
      </c>
      <c r="M1007" s="25">
        <f t="shared" ca="1" si="487"/>
        <v>0</v>
      </c>
      <c r="N1007" s="25">
        <f ca="1">VLOOKUP(CONCATENATE($F1007," ",$G1007),AllocFactorMatrix,(N$4+1),FALSE)*$E1008</f>
        <v>0</v>
      </c>
      <c r="O1007" s="25">
        <f ca="1">VLOOKUP(CONCATENATE($F1007," ",$G1007),AllocFactorMatrix,(O$4+1),FALSE)*$E1008</f>
        <v>0</v>
      </c>
      <c r="P1007" s="25">
        <f ca="1">VLOOKUP(CONCATENATE($F1007," ",$G1007),AllocFactorMatrix,(P$4+1),FALSE)*$E1008</f>
        <v>0</v>
      </c>
      <c r="Q1007" s="25">
        <f ca="1">VLOOKUP(CONCATENATE($F1007," ",$G1007),AllocFactorMatrix,(Q$4+1),FALSE)*$E1008</f>
        <v>0</v>
      </c>
      <c r="R1007" s="25">
        <f t="shared" ca="1" si="489"/>
        <v>0</v>
      </c>
      <c r="S1007" s="25">
        <f ca="1">VLOOKUP(CONCATENATE($F1007," ",$G1007),AllocFactorMatrix,(S$4+1),FALSE)*$E1008</f>
        <v>0</v>
      </c>
      <c r="T1007" s="25">
        <f ca="1">VLOOKUP(CONCATENATE($F1007," ",$G1007),AllocFactorMatrix,(T$4+1),FALSE)*$E1008</f>
        <v>0</v>
      </c>
      <c r="U1007" s="25">
        <f ca="1">VLOOKUP(CONCATENATE($F1007," ",$G1007),AllocFactorMatrix,(U$4+1),FALSE)*$E1008</f>
        <v>0</v>
      </c>
      <c r="V1007" s="25">
        <f ca="1">VLOOKUP(CONCATENATE($F1007," ",$G1007),AllocFactorMatrix,(V$4+1),FALSE)*$E1008</f>
        <v>0</v>
      </c>
      <c r="W1007" s="25">
        <f t="shared" ca="1" si="490"/>
        <v>0</v>
      </c>
      <c r="X1007" s="25">
        <f ca="1">VLOOKUP(CONCATENATE($F1007," ",$G1007),AllocFactorMatrix,(X$4+1),FALSE)*$E1008</f>
        <v>0</v>
      </c>
      <c r="Y1007" s="25">
        <f ca="1">VLOOKUP(CONCATENATE($F1007," ",$G1007),AllocFactorMatrix,(Y$4+1),FALSE)*$E1008</f>
        <v>0</v>
      </c>
      <c r="Z1007" s="25">
        <f t="shared" ca="1" si="488"/>
        <v>0</v>
      </c>
      <c r="AA1007" s="25">
        <f ca="1">VLOOKUP(CONCATENATE($F1007," ",$G1007),AllocFactorMatrix,(AA$4+1),FALSE)*$E1008</f>
        <v>0</v>
      </c>
      <c r="AB1007" s="25">
        <f ca="1">VLOOKUP(CONCATENATE($F1007," ",$G1007),AllocFactorMatrix,(AB$4+1),FALSE)*$E1008</f>
        <v>0</v>
      </c>
      <c r="AC1007" s="25">
        <f ca="1">VLOOKUP(CONCATENATE($F1007," ",$G1007),AllocFactorMatrix,(AC$4+1),FALSE)*$E1008</f>
        <v>0</v>
      </c>
    </row>
    <row r="1008" spans="2:29" collapsed="1">
      <c r="B1008" s="20"/>
      <c r="D1008" s="58" t="s">
        <v>1265</v>
      </c>
      <c r="E1008" s="22">
        <v>0</v>
      </c>
      <c r="F1008" s="61" t="s">
        <v>73</v>
      </c>
      <c r="G1008" s="20" t="str">
        <f>$G$15</f>
        <v>TOTAL</v>
      </c>
      <c r="H1008" s="24">
        <f t="shared" ca="1" si="486"/>
        <v>0</v>
      </c>
      <c r="I1008" s="25">
        <f ca="1">VLOOKUP(CONCATENATE($F1008," ",$G1008),AllocFactorMatrix,(I$4+1),FALSE)*$E1008</f>
        <v>0</v>
      </c>
      <c r="J1008" s="25">
        <f ca="1">VLOOKUP(CONCATENATE($F1008," ",$G1008),AllocFactorMatrix,(J$4+1),FALSE)*$E1008</f>
        <v>0</v>
      </c>
      <c r="K1008" s="25">
        <f ca="1">VLOOKUP(CONCATENATE($F1008," ",$G1008),AllocFactorMatrix,(K$4+1),FALSE)*$E1008</f>
        <v>0</v>
      </c>
      <c r="L1008" s="25">
        <f ca="1">VLOOKUP(CONCATENATE($F1008," ",$G1008),AllocFactorMatrix,(L$4+1),FALSE)*$E1008</f>
        <v>0</v>
      </c>
      <c r="M1008" s="25">
        <f t="shared" ca="1" si="487"/>
        <v>0</v>
      </c>
      <c r="N1008" s="25">
        <f ca="1">VLOOKUP(CONCATENATE($F1008," ",$G1008),AllocFactorMatrix,(N$4+1),FALSE)*$E1008</f>
        <v>0</v>
      </c>
      <c r="O1008" s="25">
        <f ca="1">VLOOKUP(CONCATENATE($F1008," ",$G1008),AllocFactorMatrix,(O$4+1),FALSE)*$E1008</f>
        <v>0</v>
      </c>
      <c r="P1008" s="25">
        <f ca="1">VLOOKUP(CONCATENATE($F1008," ",$G1008),AllocFactorMatrix,(P$4+1),FALSE)*$E1008</f>
        <v>0</v>
      </c>
      <c r="Q1008" s="25">
        <f ca="1">VLOOKUP(CONCATENATE($F1008," ",$G1008),AllocFactorMatrix,(Q$4+1),FALSE)*$E1008</f>
        <v>0</v>
      </c>
      <c r="R1008" s="25">
        <f t="shared" ca="1" si="489"/>
        <v>0</v>
      </c>
      <c r="S1008" s="25">
        <f ca="1">VLOOKUP(CONCATENATE($F1008," ",$G1008),AllocFactorMatrix,(S$4+1),FALSE)*$E1008</f>
        <v>0</v>
      </c>
      <c r="T1008" s="25">
        <f ca="1">VLOOKUP(CONCATENATE($F1008," ",$G1008),AllocFactorMatrix,(T$4+1),FALSE)*$E1008</f>
        <v>0</v>
      </c>
      <c r="U1008" s="25">
        <f ca="1">VLOOKUP(CONCATENATE($F1008," ",$G1008),AllocFactorMatrix,(U$4+1),FALSE)*$E1008</f>
        <v>0</v>
      </c>
      <c r="V1008" s="25">
        <f ca="1">VLOOKUP(CONCATENATE($F1008," ",$G1008),AllocFactorMatrix,(V$4+1),FALSE)*$E1008</f>
        <v>0</v>
      </c>
      <c r="W1008" s="25">
        <f t="shared" ca="1" si="490"/>
        <v>0</v>
      </c>
      <c r="X1008" s="25">
        <f ca="1">VLOOKUP(CONCATENATE($F1008," ",$G1008),AllocFactorMatrix,(X$4+1),FALSE)*$E1008</f>
        <v>0</v>
      </c>
      <c r="Y1008" s="25">
        <f ca="1">VLOOKUP(CONCATENATE($F1008," ",$G1008),AllocFactorMatrix,(Y$4+1),FALSE)*$E1008</f>
        <v>0</v>
      </c>
      <c r="Z1008" s="25">
        <f t="shared" ca="1" si="488"/>
        <v>0</v>
      </c>
      <c r="AA1008" s="25">
        <f ca="1">VLOOKUP(CONCATENATE($F1008," ",$G1008),AllocFactorMatrix,(AA$4+1),FALSE)*$E1008</f>
        <v>0</v>
      </c>
      <c r="AB1008" s="25">
        <f ca="1">VLOOKUP(CONCATENATE($F1008," ",$G1008),AllocFactorMatrix,(AB$4+1),FALSE)*$E1008</f>
        <v>0</v>
      </c>
      <c r="AC1008" s="25">
        <f ca="1">VLOOKUP(CONCATENATE($F1008," ",$G1008),AllocFactorMatrix,(AC$4+1),FALSE)*$E1008</f>
        <v>0</v>
      </c>
    </row>
    <row r="1009" spans="2:29" hidden="1" outlineLevel="1">
      <c r="F1009" s="61" t="str">
        <f>F1016</f>
        <v>REVYEC_FXNL</v>
      </c>
      <c r="G1009" s="20" t="str">
        <f>$G$8</f>
        <v>PRODUCTION</v>
      </c>
      <c r="H1009" s="24">
        <f t="shared" ref="H1009:H1024" ca="1" si="491">SUBTOTAL(9,I1009:AC1009)</f>
        <v>-1491700.878897985</v>
      </c>
      <c r="I1009" s="25">
        <f ca="1">VLOOKUP(CONCATENATE($F1009," ",$G1009),AllocFactorMatrix,(I$4+1),FALSE)*$E1016</f>
        <v>-623216.40459548717</v>
      </c>
      <c r="J1009" s="25">
        <f ca="1">VLOOKUP(CONCATENATE($F1009," ",$G1009),AllocFactorMatrix,(J$4+1),FALSE)*$E1016</f>
        <v>-109581.39943874833</v>
      </c>
      <c r="K1009" s="25">
        <f ca="1">VLOOKUP(CONCATENATE($F1009," ",$G1009),AllocFactorMatrix,(K$4+1),FALSE)*$E1016</f>
        <v>-37891.119194928237</v>
      </c>
      <c r="L1009" s="25">
        <f ca="1">VLOOKUP(CONCATENATE($F1009," ",$G1009),AllocFactorMatrix,(L$4+1),FALSE)*$E1016</f>
        <v>-3406.5569421489377</v>
      </c>
      <c r="M1009" s="25">
        <f t="shared" ref="M1009:M1016" ca="1" si="492">SUBTOTAL(9,J1009:L1009)</f>
        <v>-150879.07557582553</v>
      </c>
      <c r="N1009" s="25">
        <f ca="1">VLOOKUP(CONCATENATE($F1009," ",$G1009),AllocFactorMatrix,(N$4+1),FALSE)*$E1016</f>
        <v>-125449.47142008092</v>
      </c>
      <c r="O1009" s="25">
        <f ca="1">VLOOKUP(CONCATENATE($F1009," ",$G1009),AllocFactorMatrix,(O$4+1),FALSE)*$E1016</f>
        <v>-2308.4199377019995</v>
      </c>
      <c r="P1009" s="25">
        <f ca="1">VLOOKUP(CONCATENATE($F1009," ",$G1009),AllocFactorMatrix,(P$4+1),FALSE)*$E1016</f>
        <v>-7987.2086950353687</v>
      </c>
      <c r="Q1009" s="25">
        <f ca="1">VLOOKUP(CONCATENATE($F1009," ",$G1009),AllocFactorMatrix,(Q$4+1),FALSE)*$E1016</f>
        <v>138772.50492902554</v>
      </c>
      <c r="R1009" s="25">
        <f ca="1">SUBTOTAL(9,N1009:Q1009)</f>
        <v>3027.4048762072634</v>
      </c>
      <c r="S1009" s="25">
        <f ca="1">VLOOKUP(CONCATENATE($F1009," ",$G1009),AllocFactorMatrix,(S$4+1),FALSE)*$E1016</f>
        <v>0</v>
      </c>
      <c r="T1009" s="25">
        <f ca="1">VLOOKUP(CONCATENATE($F1009," ",$G1009),AllocFactorMatrix,(T$4+1),FALSE)*$E1016</f>
        <v>-12421.13453620114</v>
      </c>
      <c r="U1009" s="25">
        <f ca="1">VLOOKUP(CONCATENATE($F1009," ",$G1009),AllocFactorMatrix,(U$4+1),FALSE)*$E1016</f>
        <v>-660977.82584803237</v>
      </c>
      <c r="V1009" s="25">
        <f ca="1">VLOOKUP(CONCATENATE($F1009," ",$G1009),AllocFactorMatrix,(V$4+1),FALSE)*$E1016</f>
        <v>0</v>
      </c>
      <c r="W1009" s="25">
        <f ca="1">SUBTOTAL(9,S1009:V1009)</f>
        <v>-673398.96038423351</v>
      </c>
      <c r="X1009" s="25">
        <f ca="1">VLOOKUP(CONCATENATE($F1009," ",$G1009),AllocFactorMatrix,(X$4+1),FALSE)*$E1016</f>
        <v>-45002.556280110184</v>
      </c>
      <c r="Y1009" s="25">
        <f ca="1">VLOOKUP(CONCATENATE($F1009," ",$G1009),AllocFactorMatrix,(Y$4+1),FALSE)*$E1016</f>
        <v>0</v>
      </c>
      <c r="Z1009" s="25">
        <f t="shared" ref="Z1009:Z1016" ca="1" si="493">SUBTOTAL(9,X1009:Y1009)</f>
        <v>-45002.556280110184</v>
      </c>
      <c r="AA1009" s="25">
        <f ca="1">VLOOKUP(CONCATENATE($F1009," ",$G1009),AllocFactorMatrix,(AA$4+1),FALSE)*$E1016</f>
        <v>0</v>
      </c>
      <c r="AB1009" s="25">
        <f ca="1">VLOOKUP(CONCATENATE($F1009," ",$G1009),AllocFactorMatrix,(AB$4+1),FALSE)*$E1016</f>
        <v>-2231.286938535748</v>
      </c>
      <c r="AC1009" s="25">
        <f ca="1">VLOOKUP(CONCATENATE($F1009," ",$G1009),AllocFactorMatrix,(AC$4+1),FALSE)*$E1016</f>
        <v>0</v>
      </c>
    </row>
    <row r="1010" spans="2:29" hidden="1" outlineLevel="1">
      <c r="F1010" s="61" t="str">
        <f>F1016</f>
        <v>REVYEC_FXNL</v>
      </c>
      <c r="G1010" s="20" t="str">
        <f>$G$9</f>
        <v>BULKTRAN</v>
      </c>
      <c r="H1010" s="24">
        <f t="shared" ca="1" si="491"/>
        <v>-128533.32897898174</v>
      </c>
      <c r="I1010" s="25">
        <f ca="1">VLOOKUP(CONCATENATE($F1010," ",$G1010),AllocFactorMatrix,(I$4+1),FALSE)*$E1016</f>
        <v>78555.796219695272</v>
      </c>
      <c r="J1010" s="25">
        <f ca="1">VLOOKUP(CONCATENATE($F1010," ",$G1010),AllocFactorMatrix,(J$4+1),FALSE)*$E1016</f>
        <v>-3940.2832373929887</v>
      </c>
      <c r="K1010" s="25">
        <f ca="1">VLOOKUP(CONCATENATE($F1010," ",$G1010),AllocFactorMatrix,(K$4+1),FALSE)*$E1016</f>
        <v>-5236.9742204748936</v>
      </c>
      <c r="L1010" s="25">
        <f ca="1">VLOOKUP(CONCATENATE($F1010," ",$G1010),AllocFactorMatrix,(L$4+1),FALSE)*$E1016</f>
        <v>-1304.4452219602767</v>
      </c>
      <c r="M1010" s="25">
        <f t="shared" ca="1" si="492"/>
        <v>-10481.70267982816</v>
      </c>
      <c r="N1010" s="25">
        <f ca="1">VLOOKUP(CONCATENATE($F1010," ",$G1010),AllocFactorMatrix,(N$4+1),FALSE)*$E1016</f>
        <v>-11181.418354890966</v>
      </c>
      <c r="O1010" s="25">
        <f ca="1">VLOOKUP(CONCATENATE($F1010," ",$G1010),AllocFactorMatrix,(O$4+1),FALSE)*$E1016</f>
        <v>-349.99054310388112</v>
      </c>
      <c r="P1010" s="25">
        <f ca="1">VLOOKUP(CONCATENATE($F1010," ",$G1010),AllocFactorMatrix,(P$4+1),FALSE)*$E1016</f>
        <v>-333.73172869154035</v>
      </c>
      <c r="Q1010" s="25">
        <f ca="1">VLOOKUP(CONCATENATE($F1010," ",$G1010),AllocFactorMatrix,(Q$4+1),FALSE)*$E1016</f>
        <v>-239936.59009588216</v>
      </c>
      <c r="R1010" s="25">
        <f t="shared" ref="R1010:R1016" ca="1" si="494">SUBTOTAL(9,N1010:Q1010)</f>
        <v>-251801.73072256855</v>
      </c>
      <c r="S1010" s="25">
        <f ca="1">VLOOKUP(CONCATENATE($F1010," ",$G1010),AllocFactorMatrix,(S$4+1),FALSE)*$E1016</f>
        <v>0</v>
      </c>
      <c r="T1010" s="25">
        <f ca="1">VLOOKUP(CONCATENATE($F1010," ",$G1010),AllocFactorMatrix,(T$4+1),FALSE)*$E1016</f>
        <v>-869.16698405425143</v>
      </c>
      <c r="U1010" s="25">
        <f ca="1">VLOOKUP(CONCATENATE($F1010," ",$G1010),AllocFactorMatrix,(U$4+1),FALSE)*$E1016</f>
        <v>63299.955930340642</v>
      </c>
      <c r="V1010" s="25">
        <f ca="1">VLOOKUP(CONCATENATE($F1010," ",$G1010),AllocFactorMatrix,(V$4+1),FALSE)*$E1016</f>
        <v>0</v>
      </c>
      <c r="W1010" s="25">
        <f t="shared" ref="W1010:W1016" ca="1" si="495">SUBTOTAL(9,S1010:V1010)</f>
        <v>62430.78894628639</v>
      </c>
      <c r="X1010" s="25">
        <f ca="1">VLOOKUP(CONCATENATE($F1010," ",$G1010),AllocFactorMatrix,(X$4+1),FALSE)*$E1016</f>
        <v>-6929.2519318649502</v>
      </c>
      <c r="Y1010" s="25">
        <f ca="1">VLOOKUP(CONCATENATE($F1010," ",$G1010),AllocFactorMatrix,(Y$4+1),FALSE)*$E1016</f>
        <v>0</v>
      </c>
      <c r="Z1010" s="25">
        <f t="shared" ca="1" si="493"/>
        <v>-6929.2519318649502</v>
      </c>
      <c r="AA1010" s="25">
        <f ca="1">VLOOKUP(CONCATENATE($F1010," ",$G1010),AllocFactorMatrix,(AA$4+1),FALSE)*$E1016</f>
        <v>0</v>
      </c>
      <c r="AB1010" s="25">
        <f ca="1">VLOOKUP(CONCATENATE($F1010," ",$G1010),AllocFactorMatrix,(AB$4+1),FALSE)*$E1016</f>
        <v>-307.22881070172826</v>
      </c>
      <c r="AC1010" s="25">
        <f ca="1">VLOOKUP(CONCATENATE($F1010," ",$G1010),AllocFactorMatrix,(AC$4+1),FALSE)*$E1016</f>
        <v>0</v>
      </c>
    </row>
    <row r="1011" spans="2:29" hidden="1" outlineLevel="1">
      <c r="F1011" s="61" t="str">
        <f>F1016</f>
        <v>REVYEC_FXNL</v>
      </c>
      <c r="G1011" s="20" t="str">
        <f>$G$10</f>
        <v>SUBTRAN</v>
      </c>
      <c r="H1011" s="24">
        <f t="shared" ca="1" si="491"/>
        <v>45836.961736491721</v>
      </c>
      <c r="I1011" s="25">
        <f ca="1">VLOOKUP(CONCATENATE($F1011," ",$G1011),AllocFactorMatrix,(I$4+1),FALSE)*$E1016</f>
        <v>28368.311139095567</v>
      </c>
      <c r="J1011" s="25">
        <f ca="1">VLOOKUP(CONCATENATE($F1011," ",$G1011),AllocFactorMatrix,(J$4+1),FALSE)*$E1016</f>
        <v>-1448.9437773825823</v>
      </c>
      <c r="K1011" s="25">
        <f ca="1">VLOOKUP(CONCATENATE($F1011," ",$G1011),AllocFactorMatrix,(K$4+1),FALSE)*$E1016</f>
        <v>-1905.5566895815521</v>
      </c>
      <c r="L1011" s="25">
        <f ca="1">VLOOKUP(CONCATENATE($F1011," ",$G1011),AllocFactorMatrix,(L$4+1),FALSE)*$E1016</f>
        <v>-611.99614386990174</v>
      </c>
      <c r="M1011" s="25">
        <f t="shared" ca="1" si="492"/>
        <v>-3966.4966108340359</v>
      </c>
      <c r="N1011" s="25">
        <f ca="1">VLOOKUP(CONCATENATE($F1011," ",$G1011),AllocFactorMatrix,(N$4+1),FALSE)*$E1016</f>
        <v>-4271.6584455215043</v>
      </c>
      <c r="O1011" s="25">
        <f ca="1">VLOOKUP(CONCATENATE($F1011," ",$G1011),AllocFactorMatrix,(O$4+1),FALSE)*$E1016</f>
        <v>-132.75152091612341</v>
      </c>
      <c r="P1011" s="25">
        <f ca="1">VLOOKUP(CONCATENATE($F1011," ",$G1011),AllocFactorMatrix,(P$4+1),FALSE)*$E1016</f>
        <v>-162.64771371894091</v>
      </c>
      <c r="Q1011" s="25">
        <f ca="1">VLOOKUP(CONCATENATE($F1011," ",$G1011),AllocFactorMatrix,(Q$4+1),FALSE)*$E1016</f>
        <v>0</v>
      </c>
      <c r="R1011" s="25">
        <f t="shared" ca="1" si="494"/>
        <v>-4567.0576801565694</v>
      </c>
      <c r="S1011" s="25">
        <f ca="1">VLOOKUP(CONCATENATE($F1011," ",$G1011),AllocFactorMatrix,(S$4+1),FALSE)*$E1016</f>
        <v>0</v>
      </c>
      <c r="T1011" s="25">
        <f ca="1">VLOOKUP(CONCATENATE($F1011," ",$G1011),AllocFactorMatrix,(T$4+1),FALSE)*$E1016</f>
        <v>-328.16350429611106</v>
      </c>
      <c r="U1011" s="25">
        <f ca="1">VLOOKUP(CONCATENATE($F1011," ",$G1011),AllocFactorMatrix,(U$4+1),FALSE)*$E1016</f>
        <v>29040.117591140497</v>
      </c>
      <c r="V1011" s="25">
        <f ca="1">VLOOKUP(CONCATENATE($F1011," ",$G1011),AllocFactorMatrix,(V$4+1),FALSE)*$E1016</f>
        <v>0</v>
      </c>
      <c r="W1011" s="25">
        <f t="shared" ca="1" si="495"/>
        <v>28711.954086844387</v>
      </c>
      <c r="X1011" s="25">
        <f ca="1">VLOOKUP(CONCATENATE($F1011," ",$G1011),AllocFactorMatrix,(X$4+1),FALSE)*$E1016</f>
        <v>-2645.7385925984304</v>
      </c>
      <c r="Y1011" s="25">
        <f ca="1">VLOOKUP(CONCATENATE($F1011," ",$G1011),AllocFactorMatrix,(Y$4+1),FALSE)*$E1016</f>
        <v>0</v>
      </c>
      <c r="Z1011" s="25">
        <f t="shared" ca="1" si="493"/>
        <v>-2645.7385925984304</v>
      </c>
      <c r="AA1011" s="25">
        <f ca="1">VLOOKUP(CONCATENATE($F1011," ",$G1011),AllocFactorMatrix,(AA$4+1),FALSE)*$E1016</f>
        <v>0</v>
      </c>
      <c r="AB1011" s="25">
        <f ca="1">VLOOKUP(CONCATENATE($F1011," ",$G1011),AllocFactorMatrix,(AB$4+1),FALSE)*$E1016</f>
        <v>-64.010605859208226</v>
      </c>
      <c r="AC1011" s="25">
        <f ca="1">VLOOKUP(CONCATENATE($F1011," ",$G1011),AllocFactorMatrix,(AC$4+1),FALSE)*$E1016</f>
        <v>0</v>
      </c>
    </row>
    <row r="1012" spans="2:29" hidden="1" outlineLevel="1">
      <c r="F1012" s="61" t="str">
        <f>F1016</f>
        <v>REVYEC_FXNL</v>
      </c>
      <c r="G1012" s="20" t="str">
        <f>$G$11</f>
        <v>DISTPRI</v>
      </c>
      <c r="H1012" s="24">
        <f t="shared" ca="1" si="491"/>
        <v>-339611.99200513982</v>
      </c>
      <c r="I1012" s="25">
        <f ca="1">VLOOKUP(CONCATENATE($F1012," ",$G1012),AllocFactorMatrix,(I$4+1),FALSE)*$E1016</f>
        <v>-188539.36237758701</v>
      </c>
      <c r="J1012" s="25">
        <f ca="1">VLOOKUP(CONCATENATE($F1012," ",$G1012),AllocFactorMatrix,(J$4+1),FALSE)*$E1016</f>
        <v>-44988.778730254802</v>
      </c>
      <c r="K1012" s="25">
        <f ca="1">VLOOKUP(CONCATENATE($F1012," ",$G1012),AllocFactorMatrix,(K$4+1),FALSE)*$E1016</f>
        <v>-18083.804511922961</v>
      </c>
      <c r="L1012" s="25">
        <f ca="1">VLOOKUP(CONCATENATE($F1012," ",$G1012),AllocFactorMatrix,(L$4+1),FALSE)*$E1016</f>
        <v>0</v>
      </c>
      <c r="M1012" s="25">
        <f t="shared" ca="1" si="492"/>
        <v>-63072.58324217776</v>
      </c>
      <c r="N1012" s="25">
        <f ca="1">VLOOKUP(CONCATENATE($F1012," ",$G1012),AllocFactorMatrix,(N$4+1),FALSE)*$E1016</f>
        <v>-57776.231674770781</v>
      </c>
      <c r="O1012" s="25">
        <f ca="1">VLOOKUP(CONCATENATE($F1012," ",$G1012),AllocFactorMatrix,(O$4+1),FALSE)*$E1016</f>
        <v>-1157.3933198853704</v>
      </c>
      <c r="P1012" s="25">
        <f ca="1">VLOOKUP(CONCATENATE($F1012," ",$G1012),AllocFactorMatrix,(P$4+1),FALSE)*$E1016</f>
        <v>0</v>
      </c>
      <c r="Q1012" s="25">
        <f ca="1">VLOOKUP(CONCATENATE($F1012," ",$G1012),AllocFactorMatrix,(Q$4+1),FALSE)*$E1016</f>
        <v>0</v>
      </c>
      <c r="R1012" s="25">
        <f t="shared" ca="1" si="494"/>
        <v>-58933.624994656151</v>
      </c>
      <c r="S1012" s="25">
        <f ca="1">VLOOKUP(CONCATENATE($F1012," ",$G1012),AllocFactorMatrix,(S$4+1),FALSE)*$E1016</f>
        <v>0</v>
      </c>
      <c r="T1012" s="25">
        <f ca="1">VLOOKUP(CONCATENATE($F1012," ",$G1012),AllocFactorMatrix,(T$4+1),FALSE)*$E1016</f>
        <v>-5597.0991355204142</v>
      </c>
      <c r="U1012" s="25">
        <f ca="1">VLOOKUP(CONCATENATE($F1012," ",$G1012),AllocFactorMatrix,(U$4+1),FALSE)*$E1016</f>
        <v>0</v>
      </c>
      <c r="V1012" s="25">
        <f ca="1">VLOOKUP(CONCATENATE($F1012," ",$G1012),AllocFactorMatrix,(V$4+1),FALSE)*$E1016</f>
        <v>0</v>
      </c>
      <c r="W1012" s="25">
        <f t="shared" ca="1" si="495"/>
        <v>-5597.0991355204142</v>
      </c>
      <c r="X1012" s="25">
        <f ca="1">VLOOKUP(CONCATENATE($F1012," ",$G1012),AllocFactorMatrix,(X$4+1),FALSE)*$E1016</f>
        <v>-22735.377248594839</v>
      </c>
      <c r="Y1012" s="25">
        <f ca="1">VLOOKUP(CONCATENATE($F1012," ",$G1012),AllocFactorMatrix,(Y$4+1),FALSE)*$E1016</f>
        <v>0</v>
      </c>
      <c r="Z1012" s="25">
        <f t="shared" ca="1" si="493"/>
        <v>-22735.377248594839</v>
      </c>
      <c r="AA1012" s="25">
        <f ca="1">VLOOKUP(CONCATENATE($F1012," ",$G1012),AllocFactorMatrix,(AA$4+1),FALSE)*$E1016</f>
        <v>0</v>
      </c>
      <c r="AB1012" s="25">
        <f ca="1">VLOOKUP(CONCATENATE($F1012," ",$G1012),AllocFactorMatrix,(AB$4+1),FALSE)*$E1016</f>
        <v>-733.9450066036386</v>
      </c>
      <c r="AC1012" s="25">
        <f ca="1">VLOOKUP(CONCATENATE($F1012," ",$G1012),AllocFactorMatrix,(AC$4+1),FALSE)*$E1016</f>
        <v>0</v>
      </c>
    </row>
    <row r="1013" spans="2:29" hidden="1" outlineLevel="1">
      <c r="F1013" s="61" t="str">
        <f>F1016</f>
        <v>REVYEC_FXNL</v>
      </c>
      <c r="G1013" s="20" t="str">
        <f>$G$12</f>
        <v>DISTSEC</v>
      </c>
      <c r="H1013" s="24">
        <f t="shared" ca="1" si="491"/>
        <v>-140536.10040343285</v>
      </c>
      <c r="I1013" s="25">
        <f ca="1">VLOOKUP(CONCATENATE($F1013," ",$G1013),AllocFactorMatrix,(I$4+1),FALSE)*$E1016</f>
        <v>-90763.851146750574</v>
      </c>
      <c r="J1013" s="25">
        <f ca="1">VLOOKUP(CONCATENATE($F1013," ",$G1013),AllocFactorMatrix,(J$4+1),FALSE)*$E1016</f>
        <v>-19476.797621204238</v>
      </c>
      <c r="K1013" s="25">
        <f ca="1">VLOOKUP(CONCATENATE($F1013," ",$G1013),AllocFactorMatrix,(K$4+1),FALSE)*$E1016</f>
        <v>0</v>
      </c>
      <c r="L1013" s="25">
        <f ca="1">VLOOKUP(CONCATENATE($F1013," ",$G1013),AllocFactorMatrix,(L$4+1),FALSE)*$E1016</f>
        <v>0</v>
      </c>
      <c r="M1013" s="25">
        <f t="shared" ca="1" si="492"/>
        <v>-19476.797621204238</v>
      </c>
      <c r="N1013" s="25">
        <f ca="1">VLOOKUP(CONCATENATE($F1013," ",$G1013),AllocFactorMatrix,(N$4+1),FALSE)*$E1016</f>
        <v>-20486.139207915119</v>
      </c>
      <c r="O1013" s="25">
        <f ca="1">VLOOKUP(CONCATENATE($F1013," ",$G1013),AllocFactorMatrix,(O$4+1),FALSE)*$E1016</f>
        <v>0</v>
      </c>
      <c r="P1013" s="25">
        <f ca="1">VLOOKUP(CONCATENATE($F1013," ",$G1013),AllocFactorMatrix,(P$4+1),FALSE)*$E1016</f>
        <v>0</v>
      </c>
      <c r="Q1013" s="25">
        <f ca="1">VLOOKUP(CONCATENATE($F1013," ",$G1013),AllocFactorMatrix,(Q$4+1),FALSE)*$E1016</f>
        <v>0</v>
      </c>
      <c r="R1013" s="25">
        <f t="shared" ca="1" si="494"/>
        <v>-20486.139207915119</v>
      </c>
      <c r="S1013" s="25">
        <f ca="1">VLOOKUP(CONCATENATE($F1013," ",$G1013),AllocFactorMatrix,(S$4+1),FALSE)*$E1016</f>
        <v>0</v>
      </c>
      <c r="T1013" s="25">
        <f ca="1">VLOOKUP(CONCATENATE($F1013," ",$G1013),AllocFactorMatrix,(T$4+1),FALSE)*$E1016</f>
        <v>0</v>
      </c>
      <c r="U1013" s="25">
        <f ca="1">VLOOKUP(CONCATENATE($F1013," ",$G1013),AllocFactorMatrix,(U$4+1),FALSE)*$E1016</f>
        <v>0</v>
      </c>
      <c r="V1013" s="25">
        <f ca="1">VLOOKUP(CONCATENATE($F1013," ",$G1013),AllocFactorMatrix,(V$4+1),FALSE)*$E1016</f>
        <v>0</v>
      </c>
      <c r="W1013" s="25">
        <f t="shared" ca="1" si="495"/>
        <v>0</v>
      </c>
      <c r="X1013" s="25">
        <f ca="1">VLOOKUP(CONCATENATE($F1013," ",$G1013),AllocFactorMatrix,(X$4+1),FALSE)*$E1016</f>
        <v>-8283.3968352686807</v>
      </c>
      <c r="Y1013" s="25">
        <f ca="1">VLOOKUP(CONCATENATE($F1013," ",$G1013),AllocFactorMatrix,(Y$4+1),FALSE)*$E1016</f>
        <v>0</v>
      </c>
      <c r="Z1013" s="25">
        <f t="shared" ca="1" si="493"/>
        <v>-8283.3968352686807</v>
      </c>
      <c r="AA1013" s="25">
        <f ca="1">VLOOKUP(CONCATENATE($F1013," ",$G1013),AllocFactorMatrix,(AA$4+1),FALSE)*$E1016</f>
        <v>0</v>
      </c>
      <c r="AB1013" s="25">
        <f ca="1">VLOOKUP(CONCATENATE($F1013," ",$G1013),AllocFactorMatrix,(AB$4+1),FALSE)*$E1016</f>
        <v>-1525.9155922942425</v>
      </c>
      <c r="AC1013" s="25">
        <f ca="1">VLOOKUP(CONCATENATE($F1013," ",$G1013),AllocFactorMatrix,(AC$4+1),FALSE)*$E1016</f>
        <v>0</v>
      </c>
    </row>
    <row r="1014" spans="2:29" hidden="1" outlineLevel="1">
      <c r="F1014" s="61" t="str">
        <f>F1016</f>
        <v>REVYEC_FXNL</v>
      </c>
      <c r="G1014" s="20" t="str">
        <f>$G$13</f>
        <v>ENERGY</v>
      </c>
      <c r="H1014" s="24">
        <f t="shared" ca="1" si="491"/>
        <v>-1310215.9002999878</v>
      </c>
      <c r="I1014" s="25">
        <f ca="1">VLOOKUP(CONCATENATE($F1014," ",$G1014),AllocFactorMatrix,(I$4+1),FALSE)*$E1016</f>
        <v>-419197.15253852063</v>
      </c>
      <c r="J1014" s="25">
        <f ca="1">VLOOKUP(CONCATENATE($F1014," ",$G1014),AllocFactorMatrix,(J$4+1),FALSE)*$E1016</f>
        <v>-86249.470933514487</v>
      </c>
      <c r="K1014" s="25">
        <f ca="1">VLOOKUP(CONCATENATE($F1014," ",$G1014),AllocFactorMatrix,(K$4+1),FALSE)*$E1016</f>
        <v>-27734.158027439862</v>
      </c>
      <c r="L1014" s="25">
        <f ca="1">VLOOKUP(CONCATENATE($F1014," ",$G1014),AllocFactorMatrix,(L$4+1),FALSE)*$E1016</f>
        <v>-2645.5318392810045</v>
      </c>
      <c r="M1014" s="25">
        <f t="shared" ca="1" si="492"/>
        <v>-116629.16080023535</v>
      </c>
      <c r="N1014" s="25">
        <f ca="1">VLOOKUP(CONCATENATE($F1014," ",$G1014),AllocFactorMatrix,(N$4+1),FALSE)*$E1016</f>
        <v>-110776.95358915065</v>
      </c>
      <c r="O1014" s="25">
        <f ca="1">VLOOKUP(CONCATENATE($F1014," ",$G1014),AllocFactorMatrix,(O$4+1),FALSE)*$E1016</f>
        <v>-1932.4397530699162</v>
      </c>
      <c r="P1014" s="25">
        <f ca="1">VLOOKUP(CONCATENATE($F1014," ",$G1014),AllocFactorMatrix,(P$4+1),FALSE)*$E1016</f>
        <v>-7152.9018258005262</v>
      </c>
      <c r="Q1014" s="25">
        <f ca="1">VLOOKUP(CONCATENATE($F1014," ",$G1014),AllocFactorMatrix,(Q$4+1),FALSE)*$E1016</f>
        <v>236696.41337246282</v>
      </c>
      <c r="R1014" s="25">
        <f t="shared" ca="1" si="494"/>
        <v>116834.11820444172</v>
      </c>
      <c r="S1014" s="25">
        <f ca="1">VLOOKUP(CONCATENATE($F1014," ",$G1014),AllocFactorMatrix,(S$4+1),FALSE)*$E1016</f>
        <v>0</v>
      </c>
      <c r="T1014" s="25">
        <f ca="1">VLOOKUP(CONCATENATE($F1014," ",$G1014),AllocFactorMatrix,(T$4+1),FALSE)*$E1016</f>
        <v>-13494.140547350351</v>
      </c>
      <c r="U1014" s="25">
        <f ca="1">VLOOKUP(CONCATENATE($F1014," ",$G1014),AllocFactorMatrix,(U$4+1),FALSE)*$E1016</f>
        <v>-831546.66046566551</v>
      </c>
      <c r="V1014" s="25">
        <f ca="1">VLOOKUP(CONCATENATE($F1014," ",$G1014),AllocFactorMatrix,(V$4+1),FALSE)*$E1016</f>
        <v>0</v>
      </c>
      <c r="W1014" s="25">
        <f t="shared" ca="1" si="495"/>
        <v>-845040.80101301591</v>
      </c>
      <c r="X1014" s="25">
        <f ca="1">VLOOKUP(CONCATENATE($F1014," ",$G1014),AllocFactorMatrix,(X$4+1),FALSE)*$E1016</f>
        <v>-38189.564100337193</v>
      </c>
      <c r="Y1014" s="25">
        <f ca="1">VLOOKUP(CONCATENATE($F1014," ",$G1014),AllocFactorMatrix,(Y$4+1),FALSE)*$E1016</f>
        <v>0</v>
      </c>
      <c r="Z1014" s="25">
        <f t="shared" ca="1" si="493"/>
        <v>-38189.564100337193</v>
      </c>
      <c r="AA1014" s="25">
        <f ca="1">VLOOKUP(CONCATENATE($F1014," ",$G1014),AllocFactorMatrix,(AA$4+1),FALSE)*$E1016</f>
        <v>0</v>
      </c>
      <c r="AB1014" s="25">
        <f ca="1">VLOOKUP(CONCATENATE($F1014," ",$G1014),AllocFactorMatrix,(AB$4+1),FALSE)*$E1016</f>
        <v>-7993.3400523204955</v>
      </c>
      <c r="AC1014" s="25">
        <f ca="1">VLOOKUP(CONCATENATE($F1014," ",$G1014),AllocFactorMatrix,(AC$4+1),FALSE)*$E1016</f>
        <v>0</v>
      </c>
    </row>
    <row r="1015" spans="2:29" hidden="1" outlineLevel="1">
      <c r="F1015" s="61" t="str">
        <f>F1016</f>
        <v>REVYEC_FXNL</v>
      </c>
      <c r="G1015" s="20" t="str">
        <f>$G$14</f>
        <v>CUSTOMER</v>
      </c>
      <c r="H1015" s="24">
        <f t="shared" ca="1" si="491"/>
        <v>-411350.68647183583</v>
      </c>
      <c r="I1015" s="25">
        <f ca="1">VLOOKUP(CONCATENATE($F1015," ",$G1015),AllocFactorMatrix,(I$4+1),FALSE)*$E1016</f>
        <v>-247201.93933971439</v>
      </c>
      <c r="J1015" s="25">
        <f ca="1">VLOOKUP(CONCATENATE($F1015," ",$G1015),AllocFactorMatrix,(J$4+1),FALSE)*$E1016</f>
        <v>-51171.70318791514</v>
      </c>
      <c r="K1015" s="25">
        <f ca="1">VLOOKUP(CONCATENATE($F1015," ",$G1015),AllocFactorMatrix,(K$4+1),FALSE)*$E1016</f>
        <v>-14634.304205127364</v>
      </c>
      <c r="L1015" s="25">
        <f ca="1">VLOOKUP(CONCATENATE($F1015," ",$G1015),AllocFactorMatrix,(L$4+1),FALSE)*$E1016</f>
        <v>-9125.9883168420456</v>
      </c>
      <c r="M1015" s="25">
        <f t="shared" ca="1" si="492"/>
        <v>-74931.995709884548</v>
      </c>
      <c r="N1015" s="25">
        <f ca="1">VLOOKUP(CONCATENATE($F1015," ",$G1015),AllocFactorMatrix,(N$4+1),FALSE)*$E1016</f>
        <v>-2548.4697537479469</v>
      </c>
      <c r="O1015" s="25">
        <f ca="1">VLOOKUP(CONCATENATE($F1015," ",$G1015),AllocFactorMatrix,(O$4+1),FALSE)*$E1016</f>
        <v>-74.490988132957327</v>
      </c>
      <c r="P1015" s="25">
        <f ca="1">VLOOKUP(CONCATENATE($F1015," ",$G1015),AllocFactorMatrix,(P$4+1),FALSE)*$E1016</f>
        <v>-1422.0339847391829</v>
      </c>
      <c r="Q1015" s="25">
        <f ca="1">VLOOKUP(CONCATENATE($F1015," ",$G1015),AllocFactorMatrix,(Q$4+1),FALSE)*$E1016</f>
        <v>-45033.442766089873</v>
      </c>
      <c r="R1015" s="25">
        <f t="shared" ca="1" si="494"/>
        <v>-49078.437492709956</v>
      </c>
      <c r="S1015" s="25">
        <f ca="1">VLOOKUP(CONCATENATE($F1015," ",$G1015),AllocFactorMatrix,(S$4+1),FALSE)*$E1016</f>
        <v>0</v>
      </c>
      <c r="T1015" s="25">
        <f ca="1">VLOOKUP(CONCATENATE($F1015," ",$G1015),AllocFactorMatrix,(T$4+1),FALSE)*$E1016</f>
        <v>-100.18403605772555</v>
      </c>
      <c r="U1015" s="25">
        <f ca="1">VLOOKUP(CONCATENATE($F1015," ",$G1015),AllocFactorMatrix,(U$4+1),FALSE)*$E1016</f>
        <v>-1341.0645533476174</v>
      </c>
      <c r="V1015" s="25">
        <f ca="1">VLOOKUP(CONCATENATE($F1015," ",$G1015),AllocFactorMatrix,(V$4+1),FALSE)*$E1016</f>
        <v>0</v>
      </c>
      <c r="W1015" s="25">
        <f t="shared" ca="1" si="495"/>
        <v>-1441.248589405343</v>
      </c>
      <c r="X1015" s="25">
        <f ca="1">VLOOKUP(CONCATENATE($F1015," ",$G1015),AllocFactorMatrix,(X$4+1),FALSE)*$E1016</f>
        <v>-1217.8554706446012</v>
      </c>
      <c r="Y1015" s="25">
        <f ca="1">VLOOKUP(CONCATENATE($F1015," ",$G1015),AllocFactorMatrix,(Y$4+1),FALSE)*$E1016</f>
        <v>0</v>
      </c>
      <c r="Z1015" s="25">
        <f t="shared" ca="1" si="493"/>
        <v>-1217.8554706446012</v>
      </c>
      <c r="AA1015" s="25">
        <f ca="1">VLOOKUP(CONCATENATE($F1015," ",$G1015),AllocFactorMatrix,(AA$4+1),FALSE)*$E1016</f>
        <v>0</v>
      </c>
      <c r="AB1015" s="25">
        <f ca="1">VLOOKUP(CONCATENATE($F1015," ",$G1015),AllocFactorMatrix,(AB$4+1),FALSE)*$E1016</f>
        <v>-37479.209869477083</v>
      </c>
      <c r="AC1015" s="25">
        <f ca="1">VLOOKUP(CONCATENATE($F1015," ",$G1015),AllocFactorMatrix,(AC$4+1),FALSE)*$E1016</f>
        <v>0</v>
      </c>
    </row>
    <row r="1016" spans="2:29" collapsed="1">
      <c r="B1016" s="20"/>
      <c r="D1016" s="58" t="s">
        <v>1150</v>
      </c>
      <c r="E1016" s="22">
        <f>'Sch 5'!Q254</f>
        <v>-3776111.9253208702</v>
      </c>
      <c r="F1016" s="61" t="s">
        <v>359</v>
      </c>
      <c r="G1016" s="20" t="str">
        <f>$G$15</f>
        <v>TOTAL</v>
      </c>
      <c r="H1016" s="24">
        <f t="shared" ca="1" si="491"/>
        <v>-3776111.9253208712</v>
      </c>
      <c r="I1016" s="25">
        <f ca="1">VLOOKUP(CONCATENATE($F1016," ",$G1016),AllocFactorMatrix,(I$4+1),FALSE)*$E1016</f>
        <v>-1461994.6026392689</v>
      </c>
      <c r="J1016" s="25">
        <f ca="1">VLOOKUP(CONCATENATE($F1016," ",$G1016),AllocFactorMatrix,(J$4+1),FALSE)*$E1016</f>
        <v>-316857.37692641251</v>
      </c>
      <c r="K1016" s="25">
        <f ca="1">VLOOKUP(CONCATENATE($F1016," ",$G1016),AllocFactorMatrix,(K$4+1),FALSE)*$E1016</f>
        <v>-105485.91684947489</v>
      </c>
      <c r="L1016" s="25">
        <f ca="1">VLOOKUP(CONCATENATE($F1016," ",$G1016),AllocFactorMatrix,(L$4+1),FALSE)*$E1016</f>
        <v>-17094.518464102166</v>
      </c>
      <c r="M1016" s="25">
        <f t="shared" ca="1" si="492"/>
        <v>-439437.81223998958</v>
      </c>
      <c r="N1016" s="25">
        <f ca="1">VLOOKUP(CONCATENATE($F1016," ",$G1016),AllocFactorMatrix,(N$4+1),FALSE)*$E1016</f>
        <v>-332490.34244607791</v>
      </c>
      <c r="O1016" s="25">
        <f ca="1">VLOOKUP(CONCATENATE($F1016," ",$G1016),AllocFactorMatrix,(O$4+1),FALSE)*$E1016</f>
        <v>-5955.4860628102479</v>
      </c>
      <c r="P1016" s="25">
        <f ca="1">VLOOKUP(CONCATENATE($F1016," ",$G1016),AllocFactorMatrix,(P$4+1),FALSE)*$E1016</f>
        <v>-17058.523947985555</v>
      </c>
      <c r="Q1016" s="25">
        <f ca="1">VLOOKUP(CONCATENATE($F1016," ",$G1016),AllocFactorMatrix,(Q$4+1),FALSE)*$E1016</f>
        <v>90498.885439516351</v>
      </c>
      <c r="R1016" s="25">
        <f t="shared" ca="1" si="494"/>
        <v>-265005.46701735735</v>
      </c>
      <c r="S1016" s="25">
        <f ca="1">VLOOKUP(CONCATENATE($F1016," ",$G1016),AllocFactorMatrix,(S$4+1),FALSE)*$E1016</f>
        <v>0</v>
      </c>
      <c r="T1016" s="25">
        <f ca="1">VLOOKUP(CONCATENATE($F1016," ",$G1016),AllocFactorMatrix,(T$4+1),FALSE)*$E1016</f>
        <v>-32809.888743479998</v>
      </c>
      <c r="U1016" s="25">
        <f ca="1">VLOOKUP(CONCATENATE($F1016," ",$G1016),AllocFactorMatrix,(U$4+1),FALSE)*$E1016</f>
        <v>-1401525.4773455642</v>
      </c>
      <c r="V1016" s="25">
        <f ca="1">VLOOKUP(CONCATENATE($F1016," ",$G1016),AllocFactorMatrix,(V$4+1),FALSE)*$E1016</f>
        <v>0</v>
      </c>
      <c r="W1016" s="25">
        <f t="shared" ca="1" si="495"/>
        <v>-1434335.3660890441</v>
      </c>
      <c r="X1016" s="25">
        <f ca="1">VLOOKUP(CONCATENATE($F1016," ",$G1016),AllocFactorMatrix,(X$4+1),FALSE)*$E1016</f>
        <v>-125003.74045941891</v>
      </c>
      <c r="Y1016" s="25">
        <f ca="1">VLOOKUP(CONCATENATE($F1016," ",$G1016),AllocFactorMatrix,(Y$4+1),FALSE)*$E1016</f>
        <v>0</v>
      </c>
      <c r="Z1016" s="25">
        <f t="shared" ca="1" si="493"/>
        <v>-125003.74045941891</v>
      </c>
      <c r="AA1016" s="25">
        <f ca="1">VLOOKUP(CONCATENATE($F1016," ",$G1016),AllocFactorMatrix,(AA$4+1),FALSE)*$E1016</f>
        <v>0</v>
      </c>
      <c r="AB1016" s="25">
        <f ca="1">VLOOKUP(CONCATENATE($F1016," ",$G1016),AllocFactorMatrix,(AB$4+1),FALSE)*$E1016</f>
        <v>-50334.93687579214</v>
      </c>
      <c r="AC1016" s="25">
        <f ca="1">VLOOKUP(CONCATENATE($F1016," ",$G1016),AllocFactorMatrix,(AC$4+1),FALSE)*$E1016</f>
        <v>0</v>
      </c>
    </row>
    <row r="1017" spans="2:29" hidden="1" outlineLevel="1">
      <c r="F1017" s="61" t="str">
        <f>F1024</f>
        <v>WEATHER_FXNL</v>
      </c>
      <c r="G1017" s="20" t="str">
        <f>$G$8</f>
        <v>PRODUCTION</v>
      </c>
      <c r="H1017" s="24">
        <f t="shared" ca="1" si="491"/>
        <v>-385194.69346379471</v>
      </c>
      <c r="I1017" s="25">
        <f ca="1">VLOOKUP(CONCATENATE($F1017," ",$G1017),AllocFactorMatrix,(I$4+1),FALSE)*$E1024</f>
        <v>-146390.51452083481</v>
      </c>
      <c r="J1017" s="25">
        <f ca="1">VLOOKUP(CONCATENATE($F1017," ",$G1017),AllocFactorMatrix,(J$4+1),FALSE)*$E1024</f>
        <v>-147950.86191260332</v>
      </c>
      <c r="K1017" s="25">
        <f ca="1">VLOOKUP(CONCATENATE($F1017," ",$G1017),AllocFactorMatrix,(K$4+1),FALSE)*$E1024</f>
        <v>-835.04968230049246</v>
      </c>
      <c r="L1017" s="25">
        <f ca="1">VLOOKUP(CONCATENATE($F1017," ",$G1017),AllocFactorMatrix,(L$4+1),FALSE)*$E1024</f>
        <v>0</v>
      </c>
      <c r="M1017" s="25">
        <f t="shared" ref="M1017:M1024" ca="1" si="496">SUBTOTAL(9,J1017:L1017)</f>
        <v>-148785.9115949038</v>
      </c>
      <c r="N1017" s="25">
        <f ca="1">VLOOKUP(CONCATENATE($F1017," ",$G1017),AllocFactorMatrix,(N$4+1),FALSE)*$E1024</f>
        <v>-63273.90044374916</v>
      </c>
      <c r="O1017" s="25">
        <f ca="1">VLOOKUP(CONCATENATE($F1017," ",$G1017),AllocFactorMatrix,(O$4+1),FALSE)*$E1024</f>
        <v>-12808.632678232892</v>
      </c>
      <c r="P1017" s="25">
        <f ca="1">VLOOKUP(CONCATENATE($F1017," ",$G1017),AllocFactorMatrix,(P$4+1),FALSE)*$E1024</f>
        <v>0</v>
      </c>
      <c r="Q1017" s="25">
        <f ca="1">VLOOKUP(CONCATENATE($F1017," ",$G1017),AllocFactorMatrix,(Q$4+1),FALSE)*$E1024</f>
        <v>0</v>
      </c>
      <c r="R1017" s="25">
        <f ca="1">SUBTOTAL(9,N1017:Q1017)</f>
        <v>-76082.533121982051</v>
      </c>
      <c r="S1017" s="25">
        <f ca="1">VLOOKUP(CONCATENATE($F1017," ",$G1017),AllocFactorMatrix,(S$4+1),FALSE)*$E1024</f>
        <v>0</v>
      </c>
      <c r="T1017" s="25">
        <f ca="1">VLOOKUP(CONCATENATE($F1017," ",$G1017),AllocFactorMatrix,(T$4+1),FALSE)*$E1024</f>
        <v>0</v>
      </c>
      <c r="U1017" s="25">
        <f ca="1">VLOOKUP(CONCATENATE($F1017," ",$G1017),AllocFactorMatrix,(U$4+1),FALSE)*$E1024</f>
        <v>0</v>
      </c>
      <c r="V1017" s="25">
        <f ca="1">VLOOKUP(CONCATENATE($F1017," ",$G1017),AllocFactorMatrix,(V$4+1),FALSE)*$E1024</f>
        <v>0</v>
      </c>
      <c r="W1017" s="25">
        <f ca="1">SUBTOTAL(9,S1017:V1017)</f>
        <v>0</v>
      </c>
      <c r="X1017" s="25">
        <f ca="1">VLOOKUP(CONCATENATE($F1017," ",$G1017),AllocFactorMatrix,(X$4+1),FALSE)*$E1024</f>
        <v>-13702.184539074075</v>
      </c>
      <c r="Y1017" s="25">
        <f ca="1">VLOOKUP(CONCATENATE($F1017," ",$G1017),AllocFactorMatrix,(Y$4+1),FALSE)*$E1024</f>
        <v>-233.54968699993881</v>
      </c>
      <c r="Z1017" s="25">
        <f t="shared" ref="Z1017:Z1024" ca="1" si="497">SUBTOTAL(9,X1017:Y1017)</f>
        <v>-13935.734226074013</v>
      </c>
      <c r="AA1017" s="25">
        <f ca="1">VLOOKUP(CONCATENATE($F1017," ",$G1017),AllocFactorMatrix,(AA$4+1),FALSE)*$E1024</f>
        <v>0</v>
      </c>
      <c r="AB1017" s="25">
        <f ca="1">VLOOKUP(CONCATENATE($F1017," ",$G1017),AllocFactorMatrix,(AB$4+1),FALSE)*$E1024</f>
        <v>0</v>
      </c>
      <c r="AC1017" s="25">
        <f ca="1">VLOOKUP(CONCATENATE($F1017," ",$G1017),AllocFactorMatrix,(AC$4+1),FALSE)*$E1024</f>
        <v>0</v>
      </c>
    </row>
    <row r="1018" spans="2:29" hidden="1" outlineLevel="1">
      <c r="F1018" s="61" t="str">
        <f>F1024</f>
        <v>WEATHER_FXNL</v>
      </c>
      <c r="G1018" s="20" t="str">
        <f>$G$9</f>
        <v>BULKTRAN</v>
      </c>
      <c r="H1018" s="24">
        <f t="shared" ca="1" si="491"/>
        <v>3299.670578363201</v>
      </c>
      <c r="I1018" s="25">
        <f ca="1">VLOOKUP(CONCATENATE($F1018," ",$G1018),AllocFactorMatrix,(I$4+1),FALSE)*$E1024</f>
        <v>18452.37600037063</v>
      </c>
      <c r="J1018" s="25">
        <f ca="1">VLOOKUP(CONCATENATE($F1018," ",$G1018),AllocFactorMatrix,(J$4+1),FALSE)*$E1024</f>
        <v>-5319.956709239982</v>
      </c>
      <c r="K1018" s="25">
        <f ca="1">VLOOKUP(CONCATENATE($F1018," ",$G1018),AllocFactorMatrix,(K$4+1),FALSE)*$E1024</f>
        <v>-115.41315622075309</v>
      </c>
      <c r="L1018" s="25">
        <f ca="1">VLOOKUP(CONCATENATE($F1018," ",$G1018),AllocFactorMatrix,(L$4+1),FALSE)*$E1024</f>
        <v>0</v>
      </c>
      <c r="M1018" s="25">
        <f t="shared" ca="1" si="496"/>
        <v>-5435.3698654607351</v>
      </c>
      <c r="N1018" s="25">
        <f ca="1">VLOOKUP(CONCATENATE($F1018," ",$G1018),AllocFactorMatrix,(N$4+1),FALSE)*$E1024</f>
        <v>-5639.6566984181882</v>
      </c>
      <c r="O1018" s="25">
        <f ca="1">VLOOKUP(CONCATENATE($F1018," ",$G1018),AllocFactorMatrix,(O$4+1),FALSE)*$E1024</f>
        <v>-1941.9778153257134</v>
      </c>
      <c r="P1018" s="25">
        <f ca="1">VLOOKUP(CONCATENATE($F1018," ",$G1018),AllocFactorMatrix,(P$4+1),FALSE)*$E1024</f>
        <v>0</v>
      </c>
      <c r="Q1018" s="25">
        <f ca="1">VLOOKUP(CONCATENATE($F1018," ",$G1018),AllocFactorMatrix,(Q$4+1),FALSE)*$E1024</f>
        <v>0</v>
      </c>
      <c r="R1018" s="25">
        <f t="shared" ref="R1018:R1024" ca="1" si="498">SUBTOTAL(9,N1018:Q1018)</f>
        <v>-7581.6345137439021</v>
      </c>
      <c r="S1018" s="25">
        <f ca="1">VLOOKUP(CONCATENATE($F1018," ",$G1018),AllocFactorMatrix,(S$4+1),FALSE)*$E1024</f>
        <v>0</v>
      </c>
      <c r="T1018" s="25">
        <f ca="1">VLOOKUP(CONCATENATE($F1018," ",$G1018),AllocFactorMatrix,(T$4+1),FALSE)*$E1024</f>
        <v>0</v>
      </c>
      <c r="U1018" s="25">
        <f ca="1">VLOOKUP(CONCATENATE($F1018," ",$G1018),AllocFactorMatrix,(U$4+1),FALSE)*$E1024</f>
        <v>0</v>
      </c>
      <c r="V1018" s="25">
        <f ca="1">VLOOKUP(CONCATENATE($F1018," ",$G1018),AllocFactorMatrix,(V$4+1),FALSE)*$E1024</f>
        <v>0</v>
      </c>
      <c r="W1018" s="25">
        <f t="shared" ref="W1018:W1024" ca="1" si="499">SUBTOTAL(9,S1018:V1018)</f>
        <v>0</v>
      </c>
      <c r="X1018" s="25">
        <f ca="1">VLOOKUP(CONCATENATE($F1018," ",$G1018),AllocFactorMatrix,(X$4+1),FALSE)*$E1024</f>
        <v>-2109.7887883785033</v>
      </c>
      <c r="Y1018" s="25">
        <f ca="1">VLOOKUP(CONCATENATE($F1018," ",$G1018),AllocFactorMatrix,(Y$4+1),FALSE)*$E1024</f>
        <v>-25.912254424289635</v>
      </c>
      <c r="Z1018" s="25">
        <f t="shared" ca="1" si="497"/>
        <v>-2135.7010428027929</v>
      </c>
      <c r="AA1018" s="25">
        <f ca="1">VLOOKUP(CONCATENATE($F1018," ",$G1018),AllocFactorMatrix,(AA$4+1),FALSE)*$E1024</f>
        <v>0</v>
      </c>
      <c r="AB1018" s="25">
        <f ca="1">VLOOKUP(CONCATENATE($F1018," ",$G1018),AllocFactorMatrix,(AB$4+1),FALSE)*$E1024</f>
        <v>0</v>
      </c>
      <c r="AC1018" s="25">
        <f ca="1">VLOOKUP(CONCATENATE($F1018," ",$G1018),AllocFactorMatrix,(AC$4+1),FALSE)*$E1024</f>
        <v>0</v>
      </c>
    </row>
    <row r="1019" spans="2:29" hidden="1" outlineLevel="1">
      <c r="F1019" s="61" t="str">
        <f>F1024</f>
        <v>WEATHER_FXNL</v>
      </c>
      <c r="G1019" s="20" t="str">
        <f>$G$10</f>
        <v>SUBTRAN</v>
      </c>
      <c r="H1019" s="24">
        <f t="shared" ca="1" si="491"/>
        <v>958.80276336736279</v>
      </c>
      <c r="I1019" s="25">
        <f ca="1">VLOOKUP(CONCATENATE($F1019," ",$G1019),AllocFactorMatrix,(I$4+1),FALSE)*$E1024</f>
        <v>6663.578867816922</v>
      </c>
      <c r="J1019" s="25">
        <f ca="1">VLOOKUP(CONCATENATE($F1019," ",$G1019),AllocFactorMatrix,(J$4+1),FALSE)*$E1024</f>
        <v>-1956.2852986421481</v>
      </c>
      <c r="K1019" s="25">
        <f ca="1">VLOOKUP(CONCATENATE($F1019," ",$G1019),AllocFactorMatrix,(K$4+1),FALSE)*$E1024</f>
        <v>-41.994919708089313</v>
      </c>
      <c r="L1019" s="25">
        <f ca="1">VLOOKUP(CONCATENATE($F1019," ",$G1019),AllocFactorMatrix,(L$4+1),FALSE)*$E1024</f>
        <v>0</v>
      </c>
      <c r="M1019" s="25">
        <f t="shared" ca="1" si="496"/>
        <v>-1998.2802183502374</v>
      </c>
      <c r="N1019" s="25">
        <f ca="1">VLOOKUP(CONCATENATE($F1019," ",$G1019),AllocFactorMatrix,(N$4+1),FALSE)*$E1024</f>
        <v>-2154.5287369649532</v>
      </c>
      <c r="O1019" s="25">
        <f ca="1">VLOOKUP(CONCATENATE($F1019," ",$G1019),AllocFactorMatrix,(O$4+1),FALSE)*$E1024</f>
        <v>-736.59278414657331</v>
      </c>
      <c r="P1019" s="25">
        <f ca="1">VLOOKUP(CONCATENATE($F1019," ",$G1019),AllocFactorMatrix,(P$4+1),FALSE)*$E1024</f>
        <v>0</v>
      </c>
      <c r="Q1019" s="25">
        <f ca="1">VLOOKUP(CONCATENATE($F1019," ",$G1019),AllocFactorMatrix,(Q$4+1),FALSE)*$E1024</f>
        <v>0</v>
      </c>
      <c r="R1019" s="25">
        <f t="shared" ca="1" si="498"/>
        <v>-2891.1215211115264</v>
      </c>
      <c r="S1019" s="25">
        <f ca="1">VLOOKUP(CONCATENATE($F1019," ",$G1019),AllocFactorMatrix,(S$4+1),FALSE)*$E1024</f>
        <v>0</v>
      </c>
      <c r="T1019" s="25">
        <f ca="1">VLOOKUP(CONCATENATE($F1019," ",$G1019),AllocFactorMatrix,(T$4+1),FALSE)*$E1024</f>
        <v>0</v>
      </c>
      <c r="U1019" s="25">
        <f ca="1">VLOOKUP(CONCATENATE($F1019," ",$G1019),AllocFactorMatrix,(U$4+1),FALSE)*$E1024</f>
        <v>0</v>
      </c>
      <c r="V1019" s="25">
        <f ca="1">VLOOKUP(CONCATENATE($F1019," ",$G1019),AllocFactorMatrix,(V$4+1),FALSE)*$E1024</f>
        <v>0</v>
      </c>
      <c r="W1019" s="25">
        <f t="shared" ca="1" si="499"/>
        <v>0</v>
      </c>
      <c r="X1019" s="25">
        <f ca="1">VLOOKUP(CONCATENATE($F1019," ",$G1019),AllocFactorMatrix,(X$4+1),FALSE)*$E1024</f>
        <v>-805.56309317824923</v>
      </c>
      <c r="Y1019" s="25">
        <f ca="1">VLOOKUP(CONCATENATE($F1019," ",$G1019),AllocFactorMatrix,(Y$4+1),FALSE)*$E1024</f>
        <v>-9.8112718095454436</v>
      </c>
      <c r="Z1019" s="25">
        <f t="shared" ca="1" si="497"/>
        <v>-815.37436498779471</v>
      </c>
      <c r="AA1019" s="25">
        <f ca="1">VLOOKUP(CONCATENATE($F1019," ",$G1019),AllocFactorMatrix,(AA$4+1),FALSE)*$E1024</f>
        <v>0</v>
      </c>
      <c r="AB1019" s="25">
        <f ca="1">VLOOKUP(CONCATENATE($F1019," ",$G1019),AllocFactorMatrix,(AB$4+1),FALSE)*$E1024</f>
        <v>0</v>
      </c>
      <c r="AC1019" s="25">
        <f ca="1">VLOOKUP(CONCATENATE($F1019," ",$G1019),AllocFactorMatrix,(AC$4+1),FALSE)*$E1024</f>
        <v>0</v>
      </c>
    </row>
    <row r="1020" spans="2:29" hidden="1" outlineLevel="1">
      <c r="F1020" s="61" t="str">
        <f>F1024</f>
        <v>WEATHER_FXNL</v>
      </c>
      <c r="G1020" s="20" t="str">
        <f>$G$11</f>
        <v>DISTPRI</v>
      </c>
      <c r="H1020" s="24">
        <f t="shared" ca="1" si="491"/>
        <v>-148022.55591239879</v>
      </c>
      <c r="I1020" s="25">
        <f ca="1">VLOOKUP(CONCATENATE($F1020," ",$G1020),AllocFactorMatrix,(I$4+1),FALSE)*$E1024</f>
        <v>-44286.982920161965</v>
      </c>
      <c r="J1020" s="25">
        <f ca="1">VLOOKUP(CONCATENATE($F1020," ",$G1020),AllocFactorMatrix,(J$4+1),FALSE)*$E1024</f>
        <v>-60741.4088853383</v>
      </c>
      <c r="K1020" s="25">
        <f ca="1">VLOOKUP(CONCATENATE($F1020," ",$G1020),AllocFactorMatrix,(K$4+1),FALSE)*$E1024</f>
        <v>-398.53336436910394</v>
      </c>
      <c r="L1020" s="25">
        <f ca="1">VLOOKUP(CONCATENATE($F1020," ",$G1020),AllocFactorMatrix,(L$4+1),FALSE)*$E1024</f>
        <v>0</v>
      </c>
      <c r="M1020" s="25">
        <f t="shared" ca="1" si="496"/>
        <v>-61139.942249707405</v>
      </c>
      <c r="N1020" s="25">
        <f ca="1">VLOOKUP(CONCATENATE($F1020," ",$G1020),AllocFactorMatrix,(N$4+1),FALSE)*$E1024</f>
        <v>-29141.035746279387</v>
      </c>
      <c r="O1020" s="25">
        <f ca="1">VLOOKUP(CONCATENATE($F1020," ",$G1020),AllocFactorMatrix,(O$4+1),FALSE)*$E1024</f>
        <v>-6421.9796651946781</v>
      </c>
      <c r="P1020" s="25">
        <f ca="1">VLOOKUP(CONCATENATE($F1020," ",$G1020),AllocFactorMatrix,(P$4+1),FALSE)*$E1024</f>
        <v>0</v>
      </c>
      <c r="Q1020" s="25">
        <f ca="1">VLOOKUP(CONCATENATE($F1020," ",$G1020),AllocFactorMatrix,(Q$4+1),FALSE)*$E1024</f>
        <v>0</v>
      </c>
      <c r="R1020" s="25">
        <f t="shared" ca="1" si="498"/>
        <v>-35563.015411474065</v>
      </c>
      <c r="S1020" s="25">
        <f ca="1">VLOOKUP(CONCATENATE($F1020," ",$G1020),AllocFactorMatrix,(S$4+1),FALSE)*$E1024</f>
        <v>0</v>
      </c>
      <c r="T1020" s="25">
        <f ca="1">VLOOKUP(CONCATENATE($F1020," ",$G1020),AllocFactorMatrix,(T$4+1),FALSE)*$E1024</f>
        <v>0</v>
      </c>
      <c r="U1020" s="25">
        <f ca="1">VLOOKUP(CONCATENATE($F1020," ",$G1020),AllocFactorMatrix,(U$4+1),FALSE)*$E1024</f>
        <v>0</v>
      </c>
      <c r="V1020" s="25">
        <f ca="1">VLOOKUP(CONCATENATE($F1020," ",$G1020),AllocFactorMatrix,(V$4+1),FALSE)*$E1024</f>
        <v>0</v>
      </c>
      <c r="W1020" s="25">
        <f t="shared" ca="1" si="499"/>
        <v>0</v>
      </c>
      <c r="X1020" s="25">
        <f ca="1">VLOOKUP(CONCATENATE($F1020," ",$G1020),AllocFactorMatrix,(X$4+1),FALSE)*$E1024</f>
        <v>-6922.3697579907775</v>
      </c>
      <c r="Y1020" s="25">
        <f ca="1">VLOOKUP(CONCATENATE($F1020," ",$G1020),AllocFactorMatrix,(Y$4+1),FALSE)*$E1024</f>
        <v>-110.24557306457596</v>
      </c>
      <c r="Z1020" s="25">
        <f t="shared" ca="1" si="497"/>
        <v>-7032.6153310553536</v>
      </c>
      <c r="AA1020" s="25">
        <f ca="1">VLOOKUP(CONCATENATE($F1020," ",$G1020),AllocFactorMatrix,(AA$4+1),FALSE)*$E1024</f>
        <v>0</v>
      </c>
      <c r="AB1020" s="25">
        <f ca="1">VLOOKUP(CONCATENATE($F1020," ",$G1020),AllocFactorMatrix,(AB$4+1),FALSE)*$E1024</f>
        <v>0</v>
      </c>
      <c r="AC1020" s="25">
        <f ca="1">VLOOKUP(CONCATENATE($F1020," ",$G1020),AllocFactorMatrix,(AC$4+1),FALSE)*$E1024</f>
        <v>0</v>
      </c>
    </row>
    <row r="1021" spans="2:29" hidden="1" outlineLevel="1">
      <c r="F1021" s="61" t="str">
        <f>F1024</f>
        <v>WEATHER_FXNL</v>
      </c>
      <c r="G1021" s="20" t="str">
        <f>$G$12</f>
        <v>DISTSEC</v>
      </c>
      <c r="H1021" s="24">
        <f t="shared" ca="1" si="491"/>
        <v>-60471.346962643634</v>
      </c>
      <c r="I1021" s="25">
        <f ca="1">VLOOKUP(CONCATENATE($F1021," ",$G1021),AllocFactorMatrix,(I$4+1),FALSE)*$E1024</f>
        <v>-21319.988965774239</v>
      </c>
      <c r="J1021" s="25">
        <f ca="1">VLOOKUP(CONCATENATE($F1021," ",$G1021),AllocFactorMatrix,(J$4+1),FALSE)*$E1024</f>
        <v>-26296.515741845535</v>
      </c>
      <c r="K1021" s="25">
        <f ca="1">VLOOKUP(CONCATENATE($F1021," ",$G1021),AllocFactorMatrix,(K$4+1),FALSE)*$E1024</f>
        <v>0</v>
      </c>
      <c r="L1021" s="25">
        <f ca="1">VLOOKUP(CONCATENATE($F1021," ",$G1021),AllocFactorMatrix,(L$4+1),FALSE)*$E1024</f>
        <v>0</v>
      </c>
      <c r="M1021" s="25">
        <f t="shared" ca="1" si="496"/>
        <v>-26296.515741845535</v>
      </c>
      <c r="N1021" s="25">
        <f ca="1">VLOOKUP(CONCATENATE($F1021," ",$G1021),AllocFactorMatrix,(N$4+1),FALSE)*$E1024</f>
        <v>-10332.749257888992</v>
      </c>
      <c r="O1021" s="25">
        <f ca="1">VLOOKUP(CONCATENATE($F1021," ",$G1021),AllocFactorMatrix,(O$4+1),FALSE)*$E1024</f>
        <v>0</v>
      </c>
      <c r="P1021" s="25">
        <f ca="1">VLOOKUP(CONCATENATE($F1021," ",$G1021),AllocFactorMatrix,(P$4+1),FALSE)*$E1024</f>
        <v>0</v>
      </c>
      <c r="Q1021" s="25">
        <f ca="1">VLOOKUP(CONCATENATE($F1021," ",$G1021),AllocFactorMatrix,(Q$4+1),FALSE)*$E1024</f>
        <v>0</v>
      </c>
      <c r="R1021" s="25">
        <f t="shared" ca="1" si="498"/>
        <v>-10332.749257888992</v>
      </c>
      <c r="S1021" s="25">
        <f ca="1">VLOOKUP(CONCATENATE($F1021," ",$G1021),AllocFactorMatrix,(S$4+1),FALSE)*$E1024</f>
        <v>0</v>
      </c>
      <c r="T1021" s="25">
        <f ca="1">VLOOKUP(CONCATENATE($F1021," ",$G1021),AllocFactorMatrix,(T$4+1),FALSE)*$E1024</f>
        <v>0</v>
      </c>
      <c r="U1021" s="25">
        <f ca="1">VLOOKUP(CONCATENATE($F1021," ",$G1021),AllocFactorMatrix,(U$4+1),FALSE)*$E1024</f>
        <v>0</v>
      </c>
      <c r="V1021" s="25">
        <f ca="1">VLOOKUP(CONCATENATE($F1021," ",$G1021),AllocFactorMatrix,(V$4+1),FALSE)*$E1024</f>
        <v>0</v>
      </c>
      <c r="W1021" s="25">
        <f t="shared" ca="1" si="499"/>
        <v>0</v>
      </c>
      <c r="X1021" s="25">
        <f ca="1">VLOOKUP(CONCATENATE($F1021," ",$G1021),AllocFactorMatrix,(X$4+1),FALSE)*$E1024</f>
        <v>-2522.0929971348669</v>
      </c>
      <c r="Y1021" s="25">
        <f ca="1">VLOOKUP(CONCATENATE($F1021," ",$G1021),AllocFactorMatrix,(Y$4+1),FALSE)*$E1024</f>
        <v>0</v>
      </c>
      <c r="Z1021" s="25">
        <f t="shared" ca="1" si="497"/>
        <v>-2522.0929971348669</v>
      </c>
      <c r="AA1021" s="25">
        <f ca="1">VLOOKUP(CONCATENATE($F1021," ",$G1021),AllocFactorMatrix,(AA$4+1),FALSE)*$E1024</f>
        <v>0</v>
      </c>
      <c r="AB1021" s="25">
        <f ca="1">VLOOKUP(CONCATENATE($F1021," ",$G1021),AllocFactorMatrix,(AB$4+1),FALSE)*$E1024</f>
        <v>0</v>
      </c>
      <c r="AC1021" s="25">
        <f ca="1">VLOOKUP(CONCATENATE($F1021," ",$G1021),AllocFactorMatrix,(AC$4+1),FALSE)*$E1024</f>
        <v>0</v>
      </c>
    </row>
    <row r="1022" spans="2:29" hidden="1" outlineLevel="1">
      <c r="F1022" s="61" t="str">
        <f>F1024</f>
        <v>WEATHER_FXNL</v>
      </c>
      <c r="G1022" s="20" t="str">
        <f>$G$13</f>
        <v>ENERGY</v>
      </c>
      <c r="H1022" s="24">
        <f t="shared" ca="1" si="491"/>
        <v>-293949.57093624811</v>
      </c>
      <c r="I1022" s="25">
        <f ca="1">VLOOKUP(CONCATENATE($F1022," ",$G1022),AllocFactorMatrix,(I$4+1),FALSE)*$E1024</f>
        <v>-98467.380501022315</v>
      </c>
      <c r="J1022" s="25">
        <f ca="1">VLOOKUP(CONCATENATE($F1022," ",$G1022),AllocFactorMatrix,(J$4+1),FALSE)*$E1024</f>
        <v>-116449.35755043184</v>
      </c>
      <c r="K1022" s="25">
        <f ca="1">VLOOKUP(CONCATENATE($F1022," ",$G1022),AllocFactorMatrix,(K$4+1),FALSE)*$E1024</f>
        <v>-611.20917887232054</v>
      </c>
      <c r="L1022" s="25">
        <f ca="1">VLOOKUP(CONCATENATE($F1022," ",$G1022),AllocFactorMatrix,(L$4+1),FALSE)*$E1024</f>
        <v>0</v>
      </c>
      <c r="M1022" s="25">
        <f t="shared" ca="1" si="496"/>
        <v>-117060.56672930416</v>
      </c>
      <c r="N1022" s="25">
        <f ca="1">VLOOKUP(CONCATENATE($F1022," ",$G1022),AllocFactorMatrix,(N$4+1),FALSE)*$E1024</f>
        <v>-55873.411450179687</v>
      </c>
      <c r="O1022" s="25">
        <f ca="1">VLOOKUP(CONCATENATE($F1022," ",$G1022),AllocFactorMatrix,(O$4+1),FALSE)*$E1024</f>
        <v>-10722.447231385386</v>
      </c>
      <c r="P1022" s="25">
        <f ca="1">VLOOKUP(CONCATENATE($F1022," ",$G1022),AllocFactorMatrix,(P$4+1),FALSE)*$E1024</f>
        <v>0</v>
      </c>
      <c r="Q1022" s="25">
        <f ca="1">VLOOKUP(CONCATENATE($F1022," ",$G1022),AllocFactorMatrix,(Q$4+1),FALSE)*$E1024</f>
        <v>0</v>
      </c>
      <c r="R1022" s="25">
        <f t="shared" ca="1" si="498"/>
        <v>-66595.858681565078</v>
      </c>
      <c r="S1022" s="25">
        <f ca="1">VLOOKUP(CONCATENATE($F1022," ",$G1022),AllocFactorMatrix,(S$4+1),FALSE)*$E1024</f>
        <v>0</v>
      </c>
      <c r="T1022" s="25">
        <f ca="1">VLOOKUP(CONCATENATE($F1022," ",$G1022),AllocFactorMatrix,(T$4+1),FALSE)*$E1024</f>
        <v>0</v>
      </c>
      <c r="U1022" s="25">
        <f ca="1">VLOOKUP(CONCATENATE($F1022," ",$G1022),AllocFactorMatrix,(U$4+1),FALSE)*$E1024</f>
        <v>0</v>
      </c>
      <c r="V1022" s="25">
        <f ca="1">VLOOKUP(CONCATENATE($F1022," ",$G1022),AllocFactorMatrix,(V$4+1),FALSE)*$E1024</f>
        <v>0</v>
      </c>
      <c r="W1022" s="25">
        <f t="shared" ca="1" si="499"/>
        <v>0</v>
      </c>
      <c r="X1022" s="25">
        <f ca="1">VLOOKUP(CONCATENATE($F1022," ",$G1022),AllocFactorMatrix,(X$4+1),FALSE)*$E1024</f>
        <v>-11627.794019356479</v>
      </c>
      <c r="Y1022" s="25">
        <f ca="1">VLOOKUP(CONCATENATE($F1022," ",$G1022),AllocFactorMatrix,(Y$4+1),FALSE)*$E1024</f>
        <v>-197.97100500005789</v>
      </c>
      <c r="Z1022" s="25">
        <f t="shared" ca="1" si="497"/>
        <v>-11825.765024356537</v>
      </c>
      <c r="AA1022" s="25">
        <f ca="1">VLOOKUP(CONCATENATE($F1022," ",$G1022),AllocFactorMatrix,(AA$4+1),FALSE)*$E1024</f>
        <v>0</v>
      </c>
      <c r="AB1022" s="25">
        <f ca="1">VLOOKUP(CONCATENATE($F1022," ",$G1022),AllocFactorMatrix,(AB$4+1),FALSE)*$E1024</f>
        <v>0</v>
      </c>
      <c r="AC1022" s="25">
        <f ca="1">VLOOKUP(CONCATENATE($F1022," ",$G1022),AllocFactorMatrix,(AC$4+1),FALSE)*$E1024</f>
        <v>0</v>
      </c>
    </row>
    <row r="1023" spans="2:29" hidden="1" outlineLevel="1">
      <c r="F1023" s="61" t="str">
        <f>F1024</f>
        <v>WEATHER_FXNL</v>
      </c>
      <c r="G1023" s="20" t="str">
        <f>$G$14</f>
        <v>CUSTOMER</v>
      </c>
      <c r="H1023" s="24">
        <f t="shared" ca="1" si="491"/>
        <v>-129551.84172792528</v>
      </c>
      <c r="I1023" s="25">
        <f ca="1">VLOOKUP(CONCATENATE($F1023," ",$G1023),AllocFactorMatrix,(I$4+1),FALSE)*$E1024</f>
        <v>-58066.538081547536</v>
      </c>
      <c r="J1023" s="25">
        <f ca="1">VLOOKUP(CONCATENATE($F1023," ",$G1023),AllocFactorMatrix,(J$4+1),FALSE)*$E1024</f>
        <v>-69089.258131073468</v>
      </c>
      <c r="K1023" s="25">
        <f ca="1">VLOOKUP(CONCATENATE($F1023," ",$G1023),AllocFactorMatrix,(K$4+1),FALSE)*$E1024</f>
        <v>-322.51280344382315</v>
      </c>
      <c r="L1023" s="25">
        <f ca="1">VLOOKUP(CONCATENATE($F1023," ",$G1023),AllocFactorMatrix,(L$4+1),FALSE)*$E1024</f>
        <v>0</v>
      </c>
      <c r="M1023" s="25">
        <f t="shared" ca="1" si="496"/>
        <v>-69411.770934517292</v>
      </c>
      <c r="N1023" s="25">
        <f ca="1">VLOOKUP(CONCATENATE($F1023," ",$G1023),AllocFactorMatrix,(N$4+1),FALSE)*$E1024</f>
        <v>-1285.3909997164142</v>
      </c>
      <c r="O1023" s="25">
        <f ca="1">VLOOKUP(CONCATENATE($F1023," ",$G1023),AllocFactorMatrix,(O$4+1),FALSE)*$E1024</f>
        <v>-413.32501476463449</v>
      </c>
      <c r="P1023" s="25">
        <f ca="1">VLOOKUP(CONCATENATE($F1023," ",$G1023),AllocFactorMatrix,(P$4+1),FALSE)*$E1024</f>
        <v>0</v>
      </c>
      <c r="Q1023" s="25">
        <f ca="1">VLOOKUP(CONCATENATE($F1023," ",$G1023),AllocFactorMatrix,(Q$4+1),FALSE)*$E1024</f>
        <v>0</v>
      </c>
      <c r="R1023" s="25">
        <f t="shared" ca="1" si="498"/>
        <v>-1698.7160144810487</v>
      </c>
      <c r="S1023" s="25">
        <f ca="1">VLOOKUP(CONCATENATE($F1023," ",$G1023),AllocFactorMatrix,(S$4+1),FALSE)*$E1024</f>
        <v>0</v>
      </c>
      <c r="T1023" s="25">
        <f ca="1">VLOOKUP(CONCATENATE($F1023," ",$G1023),AllocFactorMatrix,(T$4+1),FALSE)*$E1024</f>
        <v>0</v>
      </c>
      <c r="U1023" s="25">
        <f ca="1">VLOOKUP(CONCATENATE($F1023," ",$G1023),AllocFactorMatrix,(U$4+1),FALSE)*$E1024</f>
        <v>0</v>
      </c>
      <c r="V1023" s="25">
        <f ca="1">VLOOKUP(CONCATENATE($F1023," ",$G1023),AllocFactorMatrix,(V$4+1),FALSE)*$E1024</f>
        <v>0</v>
      </c>
      <c r="W1023" s="25">
        <f t="shared" ca="1" si="499"/>
        <v>0</v>
      </c>
      <c r="X1023" s="25">
        <f ca="1">VLOOKUP(CONCATENATE($F1023," ",$G1023),AllocFactorMatrix,(X$4+1),FALSE)*$E1024</f>
        <v>-370.80738918087911</v>
      </c>
      <c r="Y1023" s="25">
        <f ca="1">VLOOKUP(CONCATENATE($F1023," ",$G1023),AllocFactorMatrix,(Y$4+1),FALSE)*$E1024</f>
        <v>-4.009308198531901</v>
      </c>
      <c r="Z1023" s="25">
        <f t="shared" ca="1" si="497"/>
        <v>-374.81669737941104</v>
      </c>
      <c r="AA1023" s="25">
        <f ca="1">VLOOKUP(CONCATENATE($F1023," ",$G1023),AllocFactorMatrix,(AA$4+1),FALSE)*$E1024</f>
        <v>0</v>
      </c>
      <c r="AB1023" s="25">
        <f ca="1">VLOOKUP(CONCATENATE($F1023," ",$G1023),AllocFactorMatrix,(AB$4+1),FALSE)*$E1024</f>
        <v>0</v>
      </c>
      <c r="AC1023" s="25">
        <f ca="1">VLOOKUP(CONCATENATE($F1023," ",$G1023),AllocFactorMatrix,(AC$4+1),FALSE)*$E1024</f>
        <v>0</v>
      </c>
    </row>
    <row r="1024" spans="2:29" collapsed="1">
      <c r="B1024" s="20"/>
      <c r="D1024" s="58" t="s">
        <v>1151</v>
      </c>
      <c r="E1024" s="22">
        <f>'Sch 5'!R254</f>
        <v>-1012931.5356612798</v>
      </c>
      <c r="F1024" s="61" t="s">
        <v>408</v>
      </c>
      <c r="G1024" s="20" t="str">
        <f>$G$15</f>
        <v>TOTAL</v>
      </c>
      <c r="H1024" s="24">
        <f t="shared" ca="1" si="491"/>
        <v>-1012931.5356612798</v>
      </c>
      <c r="I1024" s="25">
        <f ca="1">VLOOKUP(CONCATENATE($F1024," ",$G1024),AllocFactorMatrix,(I$4+1),FALSE)*$E1024</f>
        <v>-343415.45012115326</v>
      </c>
      <c r="J1024" s="25">
        <f ca="1">VLOOKUP(CONCATENATE($F1024," ",$G1024),AllocFactorMatrix,(J$4+1),FALSE)*$E1024</f>
        <v>-427803.64422917453</v>
      </c>
      <c r="K1024" s="25">
        <f ca="1">VLOOKUP(CONCATENATE($F1024," ",$G1024),AllocFactorMatrix,(K$4+1),FALSE)*$E1024</f>
        <v>-2324.7131049145828</v>
      </c>
      <c r="L1024" s="25">
        <f ca="1">VLOOKUP(CONCATENATE($F1024," ",$G1024),AllocFactorMatrix,(L$4+1),FALSE)*$E1024</f>
        <v>0</v>
      </c>
      <c r="M1024" s="25">
        <f t="shared" ca="1" si="496"/>
        <v>-430128.35733408912</v>
      </c>
      <c r="N1024" s="25">
        <f ca="1">VLOOKUP(CONCATENATE($F1024," ",$G1024),AllocFactorMatrix,(N$4+1),FALSE)*$E1024</f>
        <v>-167700.67333319678</v>
      </c>
      <c r="O1024" s="25">
        <f ca="1">VLOOKUP(CONCATENATE($F1024," ",$G1024),AllocFactorMatrix,(O$4+1),FALSE)*$E1024</f>
        <v>-33044.955189049877</v>
      </c>
      <c r="P1024" s="25">
        <f ca="1">VLOOKUP(CONCATENATE($F1024," ",$G1024),AllocFactorMatrix,(P$4+1),FALSE)*$E1024</f>
        <v>0</v>
      </c>
      <c r="Q1024" s="25">
        <f ca="1">VLOOKUP(CONCATENATE($F1024," ",$G1024),AllocFactorMatrix,(Q$4+1),FALSE)*$E1024</f>
        <v>0</v>
      </c>
      <c r="R1024" s="25">
        <f t="shared" ca="1" si="498"/>
        <v>-200745.62852224667</v>
      </c>
      <c r="S1024" s="25">
        <f ca="1">VLOOKUP(CONCATENATE($F1024," ",$G1024),AllocFactorMatrix,(S$4+1),FALSE)*$E1024</f>
        <v>0</v>
      </c>
      <c r="T1024" s="25">
        <f ca="1">VLOOKUP(CONCATENATE($F1024," ",$G1024),AllocFactorMatrix,(T$4+1),FALSE)*$E1024</f>
        <v>0</v>
      </c>
      <c r="U1024" s="25">
        <f ca="1">VLOOKUP(CONCATENATE($F1024," ",$G1024),AllocFactorMatrix,(U$4+1),FALSE)*$E1024</f>
        <v>0</v>
      </c>
      <c r="V1024" s="25">
        <f ca="1">VLOOKUP(CONCATENATE($F1024," ",$G1024),AllocFactorMatrix,(V$4+1),FALSE)*$E1024</f>
        <v>0</v>
      </c>
      <c r="W1024" s="25">
        <f t="shared" ca="1" si="499"/>
        <v>0</v>
      </c>
      <c r="X1024" s="25">
        <f ca="1">VLOOKUP(CONCATENATE($F1024," ",$G1024),AllocFactorMatrix,(X$4+1),FALSE)*$E1024</f>
        <v>-38060.600584293839</v>
      </c>
      <c r="Y1024" s="25">
        <f ca="1">VLOOKUP(CONCATENATE($F1024," ",$G1024),AllocFactorMatrix,(Y$4+1),FALSE)*$E1024</f>
        <v>-581.49909949693949</v>
      </c>
      <c r="Z1024" s="25">
        <f t="shared" ca="1" si="497"/>
        <v>-38642.099683790781</v>
      </c>
      <c r="AA1024" s="25">
        <f ca="1">VLOOKUP(CONCATENATE($F1024," ",$G1024),AllocFactorMatrix,(AA$4+1),FALSE)*$E1024</f>
        <v>0</v>
      </c>
      <c r="AB1024" s="25">
        <f ca="1">VLOOKUP(CONCATENATE($F1024," ",$G1024),AllocFactorMatrix,(AB$4+1),FALSE)*$E1024</f>
        <v>0</v>
      </c>
      <c r="AC1024" s="25">
        <f ca="1">VLOOKUP(CONCATENATE($F1024," ",$G1024),AllocFactorMatrix,(AC$4+1),FALSE)*$E1024</f>
        <v>0</v>
      </c>
    </row>
    <row r="1025" spans="2:29" hidden="1" outlineLevel="1">
      <c r="F1025" s="61"/>
      <c r="G1025" s="20" t="str">
        <f>$G$8</f>
        <v>PRODUCTION</v>
      </c>
      <c r="H1025" s="24">
        <f t="shared" ref="H1025:AC1025" ca="1" si="500">H993+H1001+H1009+H1017</f>
        <v>244445214.97202396</v>
      </c>
      <c r="I1025" s="25">
        <f t="shared" ca="1" si="500"/>
        <v>115155188.76556225</v>
      </c>
      <c r="J1025" s="25">
        <f t="shared" ca="1" si="500"/>
        <v>32701191.669504244</v>
      </c>
      <c r="K1025" s="25">
        <f t="shared" ca="1" si="500"/>
        <v>356483.34218357963</v>
      </c>
      <c r="L1025" s="25">
        <f t="shared" ca="1" si="500"/>
        <v>6358.1814739903457</v>
      </c>
      <c r="M1025" s="25">
        <f t="shared" ca="1" si="500"/>
        <v>33064033.193161815</v>
      </c>
      <c r="N1025" s="25">
        <f t="shared" ca="1" si="500"/>
        <v>14221298.181357082</v>
      </c>
      <c r="O1025" s="25">
        <f t="shared" ca="1" si="500"/>
        <v>4293287.8095036494</v>
      </c>
      <c r="P1025" s="25">
        <f t="shared" ca="1" si="500"/>
        <v>297036.26278472546</v>
      </c>
      <c r="Q1025" s="25">
        <f t="shared" ca="1" si="500"/>
        <v>269753.87963132246</v>
      </c>
      <c r="R1025" s="25">
        <f t="shared" ca="1" si="500"/>
        <v>19081376.133276783</v>
      </c>
      <c r="S1025" s="25">
        <f t="shared" ca="1" si="500"/>
        <v>817881.47823359061</v>
      </c>
      <c r="T1025" s="25">
        <f t="shared" ca="1" si="500"/>
        <v>9311164.1238982342</v>
      </c>
      <c r="U1025" s="25">
        <f t="shared" ca="1" si="500"/>
        <v>53902144.80250974</v>
      </c>
      <c r="V1025" s="25">
        <f t="shared" ca="1" si="500"/>
        <v>8369769.2208751673</v>
      </c>
      <c r="W1025" s="25">
        <f t="shared" ca="1" si="500"/>
        <v>72400959.625516742</v>
      </c>
      <c r="X1025" s="25">
        <f t="shared" ca="1" si="500"/>
        <v>4086639.6006881604</v>
      </c>
      <c r="Y1025" s="25">
        <f t="shared" ca="1" si="500"/>
        <v>96875.443574540506</v>
      </c>
      <c r="Z1025" s="25">
        <f t="shared" ca="1" si="500"/>
        <v>4183515.0442627007</v>
      </c>
      <c r="AA1025" s="25">
        <f t="shared" ca="1" si="500"/>
        <v>72211.326255420659</v>
      </c>
      <c r="AB1025" s="25">
        <f t="shared" ca="1" si="500"/>
        <v>385904.33553695609</v>
      </c>
      <c r="AC1025" s="25">
        <f t="shared" ca="1" si="500"/>
        <v>102026.54845131077</v>
      </c>
    </row>
    <row r="1026" spans="2:29" hidden="1" outlineLevel="1">
      <c r="F1026" s="61"/>
      <c r="G1026" s="20" t="str">
        <f>$G$9</f>
        <v>BULKTRAN</v>
      </c>
      <c r="H1026" s="24">
        <f t="shared" ref="H1026:AC1026" ca="1" si="501">H994+H1002+H1010+H1018</f>
        <v>-16790387.262096923</v>
      </c>
      <c r="I1026" s="25">
        <f t="shared" ca="1" si="501"/>
        <v>-14515194.843402162</v>
      </c>
      <c r="J1026" s="25">
        <f t="shared" ca="1" si="501"/>
        <v>1175856.1036642534</v>
      </c>
      <c r="K1026" s="25">
        <f t="shared" ca="1" si="501"/>
        <v>49269.963851952467</v>
      </c>
      <c r="L1026" s="25">
        <f t="shared" ca="1" si="501"/>
        <v>2434.686865639495</v>
      </c>
      <c r="M1026" s="25">
        <f t="shared" ca="1" si="501"/>
        <v>1227560.7543818452</v>
      </c>
      <c r="N1026" s="25">
        <f t="shared" ca="1" si="501"/>
        <v>1267556.4330034307</v>
      </c>
      <c r="O1026" s="25">
        <f t="shared" ca="1" si="501"/>
        <v>650925.81622964237</v>
      </c>
      <c r="P1026" s="25">
        <f t="shared" ca="1" si="501"/>
        <v>12411.147529529038</v>
      </c>
      <c r="Q1026" s="25">
        <f t="shared" ca="1" si="501"/>
        <v>-466402.37615496817</v>
      </c>
      <c r="R1026" s="25">
        <f t="shared" ca="1" si="501"/>
        <v>1464491.020607634</v>
      </c>
      <c r="S1026" s="25">
        <f t="shared" ca="1" si="501"/>
        <v>-3580.2765442458331</v>
      </c>
      <c r="T1026" s="25">
        <f t="shared" ca="1" si="501"/>
        <v>651547.28145130537</v>
      </c>
      <c r="U1026" s="25">
        <f t="shared" ca="1" si="501"/>
        <v>-5162054.2431542501</v>
      </c>
      <c r="V1026" s="25">
        <f t="shared" ca="1" si="501"/>
        <v>-1176512.8533765825</v>
      </c>
      <c r="W1026" s="25">
        <f t="shared" ca="1" si="501"/>
        <v>-5690600.0916237729</v>
      </c>
      <c r="X1026" s="25">
        <f t="shared" ca="1" si="501"/>
        <v>629238.81860505964</v>
      </c>
      <c r="Y1026" s="25">
        <f t="shared" ca="1" si="501"/>
        <v>10748.295892043159</v>
      </c>
      <c r="Z1026" s="25">
        <f t="shared" ca="1" si="501"/>
        <v>639987.1144971028</v>
      </c>
      <c r="AA1026" s="25">
        <f t="shared" ca="1" si="501"/>
        <v>10287.614853945481</v>
      </c>
      <c r="AB1026" s="25">
        <f t="shared" ca="1" si="501"/>
        <v>53135.671618041066</v>
      </c>
      <c r="AC1026" s="25">
        <f t="shared" ca="1" si="501"/>
        <v>19945.496970441207</v>
      </c>
    </row>
    <row r="1027" spans="2:29" hidden="1" outlineLevel="1">
      <c r="F1027" s="61"/>
      <c r="G1027" s="20" t="str">
        <f>$G$10</f>
        <v>SUBTRAN</v>
      </c>
      <c r="H1027" s="24">
        <f t="shared" ref="H1027:AC1027" ca="1" si="502">H995+H1003+H1011+H1019</f>
        <v>-5913279.9423892647</v>
      </c>
      <c r="I1027" s="25">
        <f t="shared" ca="1" si="502"/>
        <v>-5241771.8790684212</v>
      </c>
      <c r="J1027" s="25">
        <f t="shared" ca="1" si="502"/>
        <v>432392.61795527703</v>
      </c>
      <c r="K1027" s="25">
        <f t="shared" ca="1" si="502"/>
        <v>17927.663047578557</v>
      </c>
      <c r="L1027" s="25">
        <f t="shared" ca="1" si="502"/>
        <v>1142.2625865905793</v>
      </c>
      <c r="M1027" s="25">
        <f t="shared" ca="1" si="502"/>
        <v>451462.54358944617</v>
      </c>
      <c r="N1027" s="25">
        <f t="shared" ca="1" si="502"/>
        <v>484246.98641615367</v>
      </c>
      <c r="O1027" s="25">
        <f t="shared" ca="1" si="502"/>
        <v>246896.36280374063</v>
      </c>
      <c r="P1027" s="25">
        <f t="shared" ca="1" si="502"/>
        <v>6048.704982954021</v>
      </c>
      <c r="Q1027" s="25">
        <f t="shared" ca="1" si="502"/>
        <v>0</v>
      </c>
      <c r="R1027" s="25">
        <f t="shared" ca="1" si="502"/>
        <v>737192.05420284835</v>
      </c>
      <c r="S1027" s="25">
        <f t="shared" ca="1" si="502"/>
        <v>-1231.3809255488595</v>
      </c>
      <c r="T1027" s="25">
        <f t="shared" ca="1" si="502"/>
        <v>245998.80462362245</v>
      </c>
      <c r="U1027" s="25">
        <f t="shared" ca="1" si="502"/>
        <v>-2368195.3649069234</v>
      </c>
      <c r="V1027" s="25">
        <f t="shared" ca="1" si="502"/>
        <v>0</v>
      </c>
      <c r="W1027" s="25">
        <f t="shared" ca="1" si="502"/>
        <v>-2123427.9412088497</v>
      </c>
      <c r="X1027" s="25">
        <f t="shared" ca="1" si="502"/>
        <v>240257.02091861772</v>
      </c>
      <c r="Y1027" s="25">
        <f t="shared" ca="1" si="502"/>
        <v>4069.6749406491326</v>
      </c>
      <c r="Z1027" s="25">
        <f t="shared" ca="1" si="502"/>
        <v>244326.69585926682</v>
      </c>
      <c r="AA1027" s="25">
        <f t="shared" ca="1" si="502"/>
        <v>3700.1447192063897</v>
      </c>
      <c r="AB1027" s="25">
        <f t="shared" ca="1" si="502"/>
        <v>11070.727791570398</v>
      </c>
      <c r="AC1027" s="25">
        <f t="shared" ca="1" si="502"/>
        <v>4167.7117256688216</v>
      </c>
    </row>
    <row r="1028" spans="2:29" hidden="1" outlineLevel="1">
      <c r="F1028" s="61"/>
      <c r="G1028" s="20" t="str">
        <f>$G$11</f>
        <v>DISTPRI</v>
      </c>
      <c r="H1028" s="24">
        <f t="shared" ref="H1028:AC1028" ca="1" si="503">H996+H1004+H1012+H1020</f>
        <v>63947928.646228082</v>
      </c>
      <c r="I1028" s="25">
        <f t="shared" ca="1" si="503"/>
        <v>34837474.9192008</v>
      </c>
      <c r="J1028" s="25">
        <f t="shared" ca="1" si="503"/>
        <v>13425514.583406223</v>
      </c>
      <c r="K1028" s="25">
        <f t="shared" ca="1" si="503"/>
        <v>170134.19526197776</v>
      </c>
      <c r="L1028" s="25">
        <f t="shared" ca="1" si="503"/>
        <v>0</v>
      </c>
      <c r="M1028" s="25">
        <f t="shared" ca="1" si="503"/>
        <v>13595648.778668199</v>
      </c>
      <c r="N1028" s="25">
        <f t="shared" ca="1" si="503"/>
        <v>6549673.0208666278</v>
      </c>
      <c r="O1028" s="25">
        <f t="shared" ca="1" si="503"/>
        <v>2152564.4229235915</v>
      </c>
      <c r="P1028" s="25">
        <f t="shared" ca="1" si="503"/>
        <v>0</v>
      </c>
      <c r="Q1028" s="25">
        <f t="shared" ca="1" si="503"/>
        <v>0</v>
      </c>
      <c r="R1028" s="25">
        <f t="shared" ca="1" si="503"/>
        <v>8702237.4437902197</v>
      </c>
      <c r="S1028" s="25">
        <f t="shared" ca="1" si="503"/>
        <v>307686.2064912545</v>
      </c>
      <c r="T1028" s="25">
        <f t="shared" ca="1" si="503"/>
        <v>4195712.438076403</v>
      </c>
      <c r="U1028" s="25">
        <f t="shared" ca="1" si="503"/>
        <v>0</v>
      </c>
      <c r="V1028" s="25">
        <f t="shared" ca="1" si="503"/>
        <v>0</v>
      </c>
      <c r="W1028" s="25">
        <f t="shared" ca="1" si="503"/>
        <v>4503398.6445676573</v>
      </c>
      <c r="X1028" s="25">
        <f t="shared" ca="1" si="503"/>
        <v>2064578.1191268992</v>
      </c>
      <c r="Y1028" s="25">
        <f t="shared" ca="1" si="503"/>
        <v>45729.407433387008</v>
      </c>
      <c r="Z1028" s="25">
        <f t="shared" ca="1" si="503"/>
        <v>2110307.5265602861</v>
      </c>
      <c r="AA1028" s="25">
        <f t="shared" ca="1" si="503"/>
        <v>35436.472146088563</v>
      </c>
      <c r="AB1028" s="25">
        <f t="shared" ca="1" si="503"/>
        <v>126936.8610564769</v>
      </c>
      <c r="AC1028" s="25">
        <f t="shared" ca="1" si="503"/>
        <v>36488.000238369023</v>
      </c>
    </row>
    <row r="1029" spans="2:29" hidden="1" outlineLevel="1">
      <c r="F1029" s="61"/>
      <c r="G1029" s="20" t="str">
        <f>$G$12</f>
        <v>DISTSEC</v>
      </c>
      <c r="H1029" s="24">
        <f t="shared" ref="H1029:AC1029" ca="1" si="504">H997+H1005+H1013+H1021</f>
        <v>26093787.889926575</v>
      </c>
      <c r="I1029" s="25">
        <f t="shared" ca="1" si="504"/>
        <v>16770945.589401679</v>
      </c>
      <c r="J1029" s="25">
        <f t="shared" ca="1" si="504"/>
        <v>5812250.0294874776</v>
      </c>
      <c r="K1029" s="25">
        <f t="shared" ca="1" si="504"/>
        <v>0</v>
      </c>
      <c r="L1029" s="25">
        <f t="shared" ca="1" si="504"/>
        <v>0</v>
      </c>
      <c r="M1029" s="25">
        <f t="shared" ca="1" si="504"/>
        <v>5812250.0294874776</v>
      </c>
      <c r="N1029" s="25">
        <f t="shared" ca="1" si="504"/>
        <v>2322365.2595949965</v>
      </c>
      <c r="O1029" s="25">
        <f t="shared" ca="1" si="504"/>
        <v>0</v>
      </c>
      <c r="P1029" s="25">
        <f t="shared" ca="1" si="504"/>
        <v>0</v>
      </c>
      <c r="Q1029" s="25">
        <f t="shared" ca="1" si="504"/>
        <v>0</v>
      </c>
      <c r="R1029" s="25">
        <f t="shared" ca="1" si="504"/>
        <v>2322365.2595949965</v>
      </c>
      <c r="S1029" s="25">
        <f t="shared" ca="1" si="504"/>
        <v>84368.182731749301</v>
      </c>
      <c r="T1029" s="25">
        <f t="shared" ca="1" si="504"/>
        <v>0</v>
      </c>
      <c r="U1029" s="25">
        <f t="shared" ca="1" si="504"/>
        <v>0</v>
      </c>
      <c r="V1029" s="25">
        <f t="shared" ca="1" si="504"/>
        <v>0</v>
      </c>
      <c r="W1029" s="25">
        <f t="shared" ca="1" si="504"/>
        <v>84368.182731749301</v>
      </c>
      <c r="X1029" s="25">
        <f t="shared" ca="1" si="504"/>
        <v>752207.4373847344</v>
      </c>
      <c r="Y1029" s="25">
        <f t="shared" ca="1" si="504"/>
        <v>0</v>
      </c>
      <c r="Z1029" s="25">
        <f t="shared" ca="1" si="504"/>
        <v>752207.4373847344</v>
      </c>
      <c r="AA1029" s="25">
        <f t="shared" ca="1" si="504"/>
        <v>12232.901793819998</v>
      </c>
      <c r="AB1029" s="25">
        <f t="shared" ca="1" si="504"/>
        <v>263909.33078119491</v>
      </c>
      <c r="AC1029" s="25">
        <f t="shared" ca="1" si="504"/>
        <v>75509.158750923016</v>
      </c>
    </row>
    <row r="1030" spans="2:29" hidden="1" outlineLevel="1">
      <c r="F1030" s="61"/>
      <c r="G1030" s="20" t="str">
        <f>$G$13</f>
        <v>ENERGY</v>
      </c>
      <c r="H1030" s="24">
        <f t="shared" ref="H1030:AC1030" ca="1" si="505">H998+H1006+H1014+H1022</f>
        <v>215488287.47140461</v>
      </c>
      <c r="I1030" s="25">
        <f t="shared" ca="1" si="505"/>
        <v>77457407.851598606</v>
      </c>
      <c r="J1030" s="25">
        <f t="shared" ca="1" si="505"/>
        <v>25738496.632055867</v>
      </c>
      <c r="K1030" s="25">
        <f t="shared" ca="1" si="505"/>
        <v>260925.66164138715</v>
      </c>
      <c r="L1030" s="25">
        <f t="shared" ca="1" si="505"/>
        <v>4937.7632063760975</v>
      </c>
      <c r="M1030" s="25">
        <f t="shared" ca="1" si="505"/>
        <v>26004360.056903634</v>
      </c>
      <c r="N1030" s="25">
        <f t="shared" ca="1" si="505"/>
        <v>12557981.080193616</v>
      </c>
      <c r="O1030" s="25">
        <f t="shared" ca="1" si="505"/>
        <v>3594025.4625916914</v>
      </c>
      <c r="P1030" s="25">
        <f t="shared" ca="1" si="505"/>
        <v>266009.2289465862</v>
      </c>
      <c r="Q1030" s="25">
        <f t="shared" ca="1" si="505"/>
        <v>460103.93654489919</v>
      </c>
      <c r="R1030" s="25">
        <f t="shared" ca="1" si="505"/>
        <v>16878119.708276797</v>
      </c>
      <c r="S1030" s="25">
        <f t="shared" ca="1" si="505"/>
        <v>844841.03017276991</v>
      </c>
      <c r="T1030" s="25">
        <f t="shared" ca="1" si="505"/>
        <v>10115513.762542054</v>
      </c>
      <c r="U1030" s="25">
        <f t="shared" ca="1" si="505"/>
        <v>67811879.233553767</v>
      </c>
      <c r="V1030" s="25">
        <f t="shared" ca="1" si="505"/>
        <v>11007773.117412794</v>
      </c>
      <c r="W1030" s="25">
        <f t="shared" ca="1" si="505"/>
        <v>89780007.143681377</v>
      </c>
      <c r="X1030" s="25">
        <f t="shared" ca="1" si="505"/>
        <v>3467958.2202852317</v>
      </c>
      <c r="Y1030" s="25">
        <f t="shared" ca="1" si="505"/>
        <v>82117.553530624966</v>
      </c>
      <c r="Z1030" s="25">
        <f t="shared" ca="1" si="505"/>
        <v>3550075.7738158568</v>
      </c>
      <c r="AA1030" s="25">
        <f t="shared" ca="1" si="505"/>
        <v>81258.003994793995</v>
      </c>
      <c r="AB1030" s="25">
        <f t="shared" ca="1" si="505"/>
        <v>1382459.8389106998</v>
      </c>
      <c r="AC1030" s="25">
        <f t="shared" ca="1" si="505"/>
        <v>354599.09422286635</v>
      </c>
    </row>
    <row r="1031" spans="2:29" hidden="1" outlineLevel="1">
      <c r="F1031" s="61"/>
      <c r="G1031" s="20" t="str">
        <f>$G$14</f>
        <v>CUSTOMER</v>
      </c>
      <c r="H1031" s="24">
        <f t="shared" ref="H1031:AC1031" ca="1" si="506">H999+H1007+H1015+H1023</f>
        <v>69497552.009338677</v>
      </c>
      <c r="I1031" s="25">
        <f t="shared" ca="1" si="506"/>
        <v>45676888.120996706</v>
      </c>
      <c r="J1031" s="25">
        <f t="shared" ca="1" si="506"/>
        <v>15270617.847313996</v>
      </c>
      <c r="K1031" s="25">
        <f t="shared" ca="1" si="506"/>
        <v>137680.96019378869</v>
      </c>
      <c r="L1031" s="25">
        <f t="shared" ca="1" si="506"/>
        <v>17033.236441776335</v>
      </c>
      <c r="M1031" s="25">
        <f t="shared" ca="1" si="506"/>
        <v>15425332.043949561</v>
      </c>
      <c r="N1031" s="25">
        <f t="shared" ca="1" si="506"/>
        <v>288901.56223023991</v>
      </c>
      <c r="O1031" s="25">
        <f t="shared" ca="1" si="506"/>
        <v>138541.19263389934</v>
      </c>
      <c r="P1031" s="25">
        <f t="shared" ca="1" si="506"/>
        <v>52884.0144921151</v>
      </c>
      <c r="Q1031" s="25">
        <f t="shared" ca="1" si="506"/>
        <v>-87538.564685568359</v>
      </c>
      <c r="R1031" s="25">
        <f t="shared" ca="1" si="506"/>
        <v>392788.20467068604</v>
      </c>
      <c r="S1031" s="25">
        <f t="shared" ca="1" si="506"/>
        <v>3594.0028828754348</v>
      </c>
      <c r="T1031" s="25">
        <f t="shared" ca="1" si="506"/>
        <v>75100.225314306634</v>
      </c>
      <c r="U1031" s="25">
        <f t="shared" ca="1" si="506"/>
        <v>109362.60327842814</v>
      </c>
      <c r="V1031" s="25">
        <f t="shared" ca="1" si="506"/>
        <v>25291.731764797063</v>
      </c>
      <c r="W1031" s="25">
        <f t="shared" ca="1" si="506"/>
        <v>213348.56324040724</v>
      </c>
      <c r="X1031" s="25">
        <f t="shared" ca="1" si="506"/>
        <v>110592.30420763021</v>
      </c>
      <c r="Y1031" s="25">
        <f t="shared" ca="1" si="506"/>
        <v>1663.0444474109765</v>
      </c>
      <c r="Z1031" s="25">
        <f t="shared" ca="1" si="506"/>
        <v>112255.34865504118</v>
      </c>
      <c r="AA1031" s="25">
        <f t="shared" ca="1" si="506"/>
        <v>6538.3873774654785</v>
      </c>
      <c r="AB1031" s="25">
        <f t="shared" ca="1" si="506"/>
        <v>6482084.0974500943</v>
      </c>
      <c r="AC1031" s="25">
        <f t="shared" ca="1" si="506"/>
        <v>1188317.2429987225</v>
      </c>
    </row>
    <row r="1032" spans="2:29" collapsed="1">
      <c r="B1032" s="20"/>
      <c r="D1032" s="58" t="s">
        <v>521</v>
      </c>
      <c r="E1032" s="22">
        <f>E1000+E1008+E1016+E1024</f>
        <v>596769103.78443575</v>
      </c>
      <c r="F1032" s="61"/>
      <c r="G1032" s="20" t="str">
        <f>$G$15</f>
        <v>TOTAL</v>
      </c>
      <c r="H1032" s="24">
        <f t="shared" ref="H1032:AC1032" ca="1" si="507">H1000+H1008+H1016+H1024</f>
        <v>596769103.78443575</v>
      </c>
      <c r="I1032" s="25">
        <f t="shared" ca="1" si="507"/>
        <v>270140938.52428943</v>
      </c>
      <c r="J1032" s="25">
        <f t="shared" ca="1" si="507"/>
        <v>94556319.483387321</v>
      </c>
      <c r="K1032" s="25">
        <f t="shared" ca="1" si="507"/>
        <v>992421.78618026432</v>
      </c>
      <c r="L1032" s="25">
        <f t="shared" ca="1" si="507"/>
        <v>31906.130574372855</v>
      </c>
      <c r="M1032" s="25">
        <f t="shared" ca="1" si="507"/>
        <v>95580647.400141954</v>
      </c>
      <c r="N1032" s="25">
        <f t="shared" ca="1" si="507"/>
        <v>37692022.523662142</v>
      </c>
      <c r="O1032" s="25">
        <f t="shared" ca="1" si="507"/>
        <v>11076241.066686215</v>
      </c>
      <c r="P1032" s="25">
        <f t="shared" ca="1" si="507"/>
        <v>634389.35873590957</v>
      </c>
      <c r="Q1032" s="25">
        <f t="shared" ca="1" si="507"/>
        <v>175916.87533568509</v>
      </c>
      <c r="R1032" s="25">
        <f t="shared" ca="1" si="507"/>
        <v>49578569.824419953</v>
      </c>
      <c r="S1032" s="25">
        <f t="shared" ca="1" si="507"/>
        <v>2053559.243042445</v>
      </c>
      <c r="T1032" s="25">
        <f t="shared" ca="1" si="507"/>
        <v>24595036.635905933</v>
      </c>
      <c r="U1032" s="25">
        <f t="shared" ca="1" si="507"/>
        <v>114293137.03128074</v>
      </c>
      <c r="V1032" s="25">
        <f t="shared" ca="1" si="507"/>
        <v>18226321.216676168</v>
      </c>
      <c r="W1032" s="25">
        <f t="shared" ca="1" si="507"/>
        <v>159168054.12690529</v>
      </c>
      <c r="X1032" s="25">
        <f t="shared" ca="1" si="507"/>
        <v>11351471.521216335</v>
      </c>
      <c r="Y1032" s="25">
        <f t="shared" ca="1" si="507"/>
        <v>241203.4198186557</v>
      </c>
      <c r="Z1032" s="25">
        <f t="shared" ca="1" si="507"/>
        <v>11592674.941034991</v>
      </c>
      <c r="AA1032" s="25">
        <f t="shared" ca="1" si="507"/>
        <v>221664.85114074053</v>
      </c>
      <c r="AB1032" s="25">
        <f t="shared" ca="1" si="507"/>
        <v>8705500.8631450329</v>
      </c>
      <c r="AC1032" s="25">
        <f t="shared" ca="1" si="507"/>
        <v>1781053.2533583012</v>
      </c>
    </row>
    <row r="1033" spans="2:29">
      <c r="B1033" s="20"/>
      <c r="E1033" s="22"/>
      <c r="F1033" s="61"/>
      <c r="H1033" s="103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</row>
    <row r="1034" spans="2:29" hidden="1" outlineLevel="1">
      <c r="F1034" s="61" t="str">
        <f>F1041</f>
        <v>PROD_ENERGY</v>
      </c>
      <c r="G1034" s="20" t="str">
        <f>$G$8</f>
        <v>PRODUCTION</v>
      </c>
      <c r="H1034" s="24">
        <f t="shared" ref="H1034:H1049" si="508">SUBTOTAL(9,I1034:AC1034)</f>
        <v>0</v>
      </c>
      <c r="I1034" s="25">
        <f>VLOOKUP(CONCATENATE($F1034," ",$G1034),AllocFactorMatrix,(I$4+1),FALSE)*$E1041</f>
        <v>0</v>
      </c>
      <c r="J1034" s="25">
        <f>VLOOKUP(CONCATENATE($F1034," ",$G1034),AllocFactorMatrix,(J$4+1),FALSE)*$E1041</f>
        <v>0</v>
      </c>
      <c r="K1034" s="25">
        <f>VLOOKUP(CONCATENATE($F1034," ",$G1034),AllocFactorMatrix,(K$4+1),FALSE)*$E1041</f>
        <v>0</v>
      </c>
      <c r="L1034" s="25">
        <f>VLOOKUP(CONCATENATE($F1034," ",$G1034),AllocFactorMatrix,(L$4+1),FALSE)*$E1041</f>
        <v>0</v>
      </c>
      <c r="M1034" s="25">
        <f t="shared" ref="M1034:M1041" si="509">SUBTOTAL(9,J1034:L1034)</f>
        <v>0</v>
      </c>
      <c r="N1034" s="25">
        <f>VLOOKUP(CONCATENATE($F1034," ",$G1034),AllocFactorMatrix,(N$4+1),FALSE)*$E1041</f>
        <v>0</v>
      </c>
      <c r="O1034" s="25">
        <f>VLOOKUP(CONCATENATE($F1034," ",$G1034),AllocFactorMatrix,(O$4+1),FALSE)*$E1041</f>
        <v>0</v>
      </c>
      <c r="P1034" s="25">
        <f>VLOOKUP(CONCATENATE($F1034," ",$G1034),AllocFactorMatrix,(P$4+1),FALSE)*$E1041</f>
        <v>0</v>
      </c>
      <c r="Q1034" s="25">
        <f>VLOOKUP(CONCATENATE($F1034," ",$G1034),AllocFactorMatrix,(Q$4+1),FALSE)*$E1041</f>
        <v>0</v>
      </c>
      <c r="R1034" s="25">
        <f>SUBTOTAL(9,N1034:Q1034)</f>
        <v>0</v>
      </c>
      <c r="S1034" s="25">
        <f>VLOOKUP(CONCATENATE($F1034," ",$G1034),AllocFactorMatrix,(S$4+1),FALSE)*$E1041</f>
        <v>0</v>
      </c>
      <c r="T1034" s="25">
        <f>VLOOKUP(CONCATENATE($F1034," ",$G1034),AllocFactorMatrix,(T$4+1),FALSE)*$E1041</f>
        <v>0</v>
      </c>
      <c r="U1034" s="25">
        <f>VLOOKUP(CONCATENATE($F1034," ",$G1034),AllocFactorMatrix,(U$4+1),FALSE)*$E1041</f>
        <v>0</v>
      </c>
      <c r="V1034" s="25">
        <f>VLOOKUP(CONCATENATE($F1034," ",$G1034),AllocFactorMatrix,(V$4+1),FALSE)*$E1041</f>
        <v>0</v>
      </c>
      <c r="W1034" s="25">
        <f>SUBTOTAL(9,S1034:V1034)</f>
        <v>0</v>
      </c>
      <c r="X1034" s="25">
        <f>VLOOKUP(CONCATENATE($F1034," ",$G1034),AllocFactorMatrix,(X$4+1),FALSE)*$E1041</f>
        <v>0</v>
      </c>
      <c r="Y1034" s="25">
        <f>VLOOKUP(CONCATENATE($F1034," ",$G1034),AllocFactorMatrix,(Y$4+1),FALSE)*$E1041</f>
        <v>0</v>
      </c>
      <c r="Z1034" s="25">
        <f t="shared" ref="Z1034:Z1041" si="510">SUBTOTAL(9,X1034:Y1034)</f>
        <v>0</v>
      </c>
      <c r="AA1034" s="25">
        <f>VLOOKUP(CONCATENATE($F1034," ",$G1034),AllocFactorMatrix,(AA$4+1),FALSE)*$E1041</f>
        <v>0</v>
      </c>
      <c r="AB1034" s="25">
        <f>VLOOKUP(CONCATENATE($F1034," ",$G1034),AllocFactorMatrix,(AB$4+1),FALSE)*$E1041</f>
        <v>0</v>
      </c>
      <c r="AC1034" s="25">
        <f>VLOOKUP(CONCATENATE($F1034," ",$G1034),AllocFactorMatrix,(AC$4+1),FALSE)*$E1041</f>
        <v>0</v>
      </c>
    </row>
    <row r="1035" spans="2:29" hidden="1" outlineLevel="1">
      <c r="F1035" s="61" t="str">
        <f>F1041</f>
        <v>PROD_ENERGY</v>
      </c>
      <c r="G1035" s="20" t="str">
        <f>$G$9</f>
        <v>BULKTRAN</v>
      </c>
      <c r="H1035" s="24">
        <f t="shared" si="508"/>
        <v>0</v>
      </c>
      <c r="I1035" s="25">
        <f>VLOOKUP(CONCATENATE($F1035," ",$G1035),AllocFactorMatrix,(I$4+1),FALSE)*$E1041</f>
        <v>0</v>
      </c>
      <c r="J1035" s="25">
        <f>VLOOKUP(CONCATENATE($F1035," ",$G1035),AllocFactorMatrix,(J$4+1),FALSE)*$E1041</f>
        <v>0</v>
      </c>
      <c r="K1035" s="25">
        <f>VLOOKUP(CONCATENATE($F1035," ",$G1035),AllocFactorMatrix,(K$4+1),FALSE)*$E1041</f>
        <v>0</v>
      </c>
      <c r="L1035" s="25">
        <f>VLOOKUP(CONCATENATE($F1035," ",$G1035),AllocFactorMatrix,(L$4+1),FALSE)*$E1041</f>
        <v>0</v>
      </c>
      <c r="M1035" s="25">
        <f t="shared" si="509"/>
        <v>0</v>
      </c>
      <c r="N1035" s="25">
        <f>VLOOKUP(CONCATENATE($F1035," ",$G1035),AllocFactorMatrix,(N$4+1),FALSE)*$E1041</f>
        <v>0</v>
      </c>
      <c r="O1035" s="25">
        <f>VLOOKUP(CONCATENATE($F1035," ",$G1035),AllocFactorMatrix,(O$4+1),FALSE)*$E1041</f>
        <v>0</v>
      </c>
      <c r="P1035" s="25">
        <f>VLOOKUP(CONCATENATE($F1035," ",$G1035),AllocFactorMatrix,(P$4+1),FALSE)*$E1041</f>
        <v>0</v>
      </c>
      <c r="Q1035" s="25">
        <f>VLOOKUP(CONCATENATE($F1035," ",$G1035),AllocFactorMatrix,(Q$4+1),FALSE)*$E1041</f>
        <v>0</v>
      </c>
      <c r="R1035" s="25">
        <f t="shared" ref="R1035:R1041" si="511">SUBTOTAL(9,N1035:Q1035)</f>
        <v>0</v>
      </c>
      <c r="S1035" s="25">
        <f>VLOOKUP(CONCATENATE($F1035," ",$G1035),AllocFactorMatrix,(S$4+1),FALSE)*$E1041</f>
        <v>0</v>
      </c>
      <c r="T1035" s="25">
        <f>VLOOKUP(CONCATENATE($F1035," ",$G1035),AllocFactorMatrix,(T$4+1),FALSE)*$E1041</f>
        <v>0</v>
      </c>
      <c r="U1035" s="25">
        <f>VLOOKUP(CONCATENATE($F1035," ",$G1035),AllocFactorMatrix,(U$4+1),FALSE)*$E1041</f>
        <v>0</v>
      </c>
      <c r="V1035" s="25">
        <f>VLOOKUP(CONCATENATE($F1035," ",$G1035),AllocFactorMatrix,(V$4+1),FALSE)*$E1041</f>
        <v>0</v>
      </c>
      <c r="W1035" s="25">
        <f t="shared" ref="W1035:W1041" si="512">SUBTOTAL(9,S1035:V1035)</f>
        <v>0</v>
      </c>
      <c r="X1035" s="25">
        <f>VLOOKUP(CONCATENATE($F1035," ",$G1035),AllocFactorMatrix,(X$4+1),FALSE)*$E1041</f>
        <v>0</v>
      </c>
      <c r="Y1035" s="25">
        <f>VLOOKUP(CONCATENATE($F1035," ",$G1035),AllocFactorMatrix,(Y$4+1),FALSE)*$E1041</f>
        <v>0</v>
      </c>
      <c r="Z1035" s="25">
        <f t="shared" si="510"/>
        <v>0</v>
      </c>
      <c r="AA1035" s="25">
        <f>VLOOKUP(CONCATENATE($F1035," ",$G1035),AllocFactorMatrix,(AA$4+1),FALSE)*$E1041</f>
        <v>0</v>
      </c>
      <c r="AB1035" s="25">
        <f>VLOOKUP(CONCATENATE($F1035," ",$G1035),AllocFactorMatrix,(AB$4+1),FALSE)*$E1041</f>
        <v>0</v>
      </c>
      <c r="AC1035" s="25">
        <f>VLOOKUP(CONCATENATE($F1035," ",$G1035),AllocFactorMatrix,(AC$4+1),FALSE)*$E1041</f>
        <v>0</v>
      </c>
    </row>
    <row r="1036" spans="2:29" hidden="1" outlineLevel="1">
      <c r="F1036" s="61" t="str">
        <f>F1041</f>
        <v>PROD_ENERGY</v>
      </c>
      <c r="G1036" s="20" t="str">
        <f>$G$10</f>
        <v>SUBTRAN</v>
      </c>
      <c r="H1036" s="24">
        <f t="shared" si="508"/>
        <v>0</v>
      </c>
      <c r="I1036" s="25">
        <f>VLOOKUP(CONCATENATE($F1036," ",$G1036),AllocFactorMatrix,(I$4+1),FALSE)*$E1041</f>
        <v>0</v>
      </c>
      <c r="J1036" s="25">
        <f>VLOOKUP(CONCATENATE($F1036," ",$G1036),AllocFactorMatrix,(J$4+1),FALSE)*$E1041</f>
        <v>0</v>
      </c>
      <c r="K1036" s="25">
        <f>VLOOKUP(CONCATENATE($F1036," ",$G1036),AllocFactorMatrix,(K$4+1),FALSE)*$E1041</f>
        <v>0</v>
      </c>
      <c r="L1036" s="25">
        <f>VLOOKUP(CONCATENATE($F1036," ",$G1036),AllocFactorMatrix,(L$4+1),FALSE)*$E1041</f>
        <v>0</v>
      </c>
      <c r="M1036" s="25">
        <f t="shared" si="509"/>
        <v>0</v>
      </c>
      <c r="N1036" s="25">
        <f>VLOOKUP(CONCATENATE($F1036," ",$G1036),AllocFactorMatrix,(N$4+1),FALSE)*$E1041</f>
        <v>0</v>
      </c>
      <c r="O1036" s="25">
        <f>VLOOKUP(CONCATENATE($F1036," ",$G1036),AllocFactorMatrix,(O$4+1),FALSE)*$E1041</f>
        <v>0</v>
      </c>
      <c r="P1036" s="25">
        <f>VLOOKUP(CONCATENATE($F1036," ",$G1036),AllocFactorMatrix,(P$4+1),FALSE)*$E1041</f>
        <v>0</v>
      </c>
      <c r="Q1036" s="25">
        <f>VLOOKUP(CONCATENATE($F1036," ",$G1036),AllocFactorMatrix,(Q$4+1),FALSE)*$E1041</f>
        <v>0</v>
      </c>
      <c r="R1036" s="25">
        <f t="shared" si="511"/>
        <v>0</v>
      </c>
      <c r="S1036" s="25">
        <f>VLOOKUP(CONCATENATE($F1036," ",$G1036),AllocFactorMatrix,(S$4+1),FALSE)*$E1041</f>
        <v>0</v>
      </c>
      <c r="T1036" s="25">
        <f>VLOOKUP(CONCATENATE($F1036," ",$G1036),AllocFactorMatrix,(T$4+1),FALSE)*$E1041</f>
        <v>0</v>
      </c>
      <c r="U1036" s="25">
        <f>VLOOKUP(CONCATENATE($F1036," ",$G1036),AllocFactorMatrix,(U$4+1),FALSE)*$E1041</f>
        <v>0</v>
      </c>
      <c r="V1036" s="25">
        <f>VLOOKUP(CONCATENATE($F1036," ",$G1036),AllocFactorMatrix,(V$4+1),FALSE)*$E1041</f>
        <v>0</v>
      </c>
      <c r="W1036" s="25">
        <f t="shared" si="512"/>
        <v>0</v>
      </c>
      <c r="X1036" s="25">
        <f>VLOOKUP(CONCATENATE($F1036," ",$G1036),AllocFactorMatrix,(X$4+1),FALSE)*$E1041</f>
        <v>0</v>
      </c>
      <c r="Y1036" s="25">
        <f>VLOOKUP(CONCATENATE($F1036," ",$G1036),AllocFactorMatrix,(Y$4+1),FALSE)*$E1041</f>
        <v>0</v>
      </c>
      <c r="Z1036" s="25">
        <f t="shared" si="510"/>
        <v>0</v>
      </c>
      <c r="AA1036" s="25">
        <f>VLOOKUP(CONCATENATE($F1036," ",$G1036),AllocFactorMatrix,(AA$4+1),FALSE)*$E1041</f>
        <v>0</v>
      </c>
      <c r="AB1036" s="25">
        <f>VLOOKUP(CONCATENATE($F1036," ",$G1036),AllocFactorMatrix,(AB$4+1),FALSE)*$E1041</f>
        <v>0</v>
      </c>
      <c r="AC1036" s="25">
        <f>VLOOKUP(CONCATENATE($F1036," ",$G1036),AllocFactorMatrix,(AC$4+1),FALSE)*$E1041</f>
        <v>0</v>
      </c>
    </row>
    <row r="1037" spans="2:29" hidden="1" outlineLevel="1">
      <c r="F1037" s="61" t="str">
        <f>F1041</f>
        <v>PROD_ENERGY</v>
      </c>
      <c r="G1037" s="20" t="str">
        <f>$G$11</f>
        <v>DISTPRI</v>
      </c>
      <c r="H1037" s="24">
        <f t="shared" si="508"/>
        <v>0</v>
      </c>
      <c r="I1037" s="25">
        <f>VLOOKUP(CONCATENATE($F1037," ",$G1037),AllocFactorMatrix,(I$4+1),FALSE)*$E1041</f>
        <v>0</v>
      </c>
      <c r="J1037" s="25">
        <f>VLOOKUP(CONCATENATE($F1037," ",$G1037),AllocFactorMatrix,(J$4+1),FALSE)*$E1041</f>
        <v>0</v>
      </c>
      <c r="K1037" s="25">
        <f>VLOOKUP(CONCATENATE($F1037," ",$G1037),AllocFactorMatrix,(K$4+1),FALSE)*$E1041</f>
        <v>0</v>
      </c>
      <c r="L1037" s="25">
        <f>VLOOKUP(CONCATENATE($F1037," ",$G1037),AllocFactorMatrix,(L$4+1),FALSE)*$E1041</f>
        <v>0</v>
      </c>
      <c r="M1037" s="25">
        <f t="shared" si="509"/>
        <v>0</v>
      </c>
      <c r="N1037" s="25">
        <f>VLOOKUP(CONCATENATE($F1037," ",$G1037),AllocFactorMatrix,(N$4+1),FALSE)*$E1041</f>
        <v>0</v>
      </c>
      <c r="O1037" s="25">
        <f>VLOOKUP(CONCATENATE($F1037," ",$G1037),AllocFactorMatrix,(O$4+1),FALSE)*$E1041</f>
        <v>0</v>
      </c>
      <c r="P1037" s="25">
        <f>VLOOKUP(CONCATENATE($F1037," ",$G1037),AllocFactorMatrix,(P$4+1),FALSE)*$E1041</f>
        <v>0</v>
      </c>
      <c r="Q1037" s="25">
        <f>VLOOKUP(CONCATENATE($F1037," ",$G1037),AllocFactorMatrix,(Q$4+1),FALSE)*$E1041</f>
        <v>0</v>
      </c>
      <c r="R1037" s="25">
        <f t="shared" si="511"/>
        <v>0</v>
      </c>
      <c r="S1037" s="25">
        <f>VLOOKUP(CONCATENATE($F1037," ",$G1037),AllocFactorMatrix,(S$4+1),FALSE)*$E1041</f>
        <v>0</v>
      </c>
      <c r="T1037" s="25">
        <f>VLOOKUP(CONCATENATE($F1037," ",$G1037),AllocFactorMatrix,(T$4+1),FALSE)*$E1041</f>
        <v>0</v>
      </c>
      <c r="U1037" s="25">
        <f>VLOOKUP(CONCATENATE($F1037," ",$G1037),AllocFactorMatrix,(U$4+1),FALSE)*$E1041</f>
        <v>0</v>
      </c>
      <c r="V1037" s="25">
        <f>VLOOKUP(CONCATENATE($F1037," ",$G1037),AllocFactorMatrix,(V$4+1),FALSE)*$E1041</f>
        <v>0</v>
      </c>
      <c r="W1037" s="25">
        <f t="shared" si="512"/>
        <v>0</v>
      </c>
      <c r="X1037" s="25">
        <f>VLOOKUP(CONCATENATE($F1037," ",$G1037),AllocFactorMatrix,(X$4+1),FALSE)*$E1041</f>
        <v>0</v>
      </c>
      <c r="Y1037" s="25">
        <f>VLOOKUP(CONCATENATE($F1037," ",$G1037),AllocFactorMatrix,(Y$4+1),FALSE)*$E1041</f>
        <v>0</v>
      </c>
      <c r="Z1037" s="25">
        <f t="shared" si="510"/>
        <v>0</v>
      </c>
      <c r="AA1037" s="25">
        <f>VLOOKUP(CONCATENATE($F1037," ",$G1037),AllocFactorMatrix,(AA$4+1),FALSE)*$E1041</f>
        <v>0</v>
      </c>
      <c r="AB1037" s="25">
        <f>VLOOKUP(CONCATENATE($F1037," ",$G1037),AllocFactorMatrix,(AB$4+1),FALSE)*$E1041</f>
        <v>0</v>
      </c>
      <c r="AC1037" s="25">
        <f>VLOOKUP(CONCATENATE($F1037," ",$G1037),AllocFactorMatrix,(AC$4+1),FALSE)*$E1041</f>
        <v>0</v>
      </c>
    </row>
    <row r="1038" spans="2:29" hidden="1" outlineLevel="1">
      <c r="F1038" s="61" t="str">
        <f>F1041</f>
        <v>PROD_ENERGY</v>
      </c>
      <c r="G1038" s="20" t="str">
        <f>$G$12</f>
        <v>DISTSEC</v>
      </c>
      <c r="H1038" s="24">
        <f t="shared" si="508"/>
        <v>0</v>
      </c>
      <c r="I1038" s="25">
        <f>VLOOKUP(CONCATENATE($F1038," ",$G1038),AllocFactorMatrix,(I$4+1),FALSE)*$E1041</f>
        <v>0</v>
      </c>
      <c r="J1038" s="25">
        <f>VLOOKUP(CONCATENATE($F1038," ",$G1038),AllocFactorMatrix,(J$4+1),FALSE)*$E1041</f>
        <v>0</v>
      </c>
      <c r="K1038" s="25">
        <f>VLOOKUP(CONCATENATE($F1038," ",$G1038),AllocFactorMatrix,(K$4+1),FALSE)*$E1041</f>
        <v>0</v>
      </c>
      <c r="L1038" s="25">
        <f>VLOOKUP(CONCATENATE($F1038," ",$G1038),AllocFactorMatrix,(L$4+1),FALSE)*$E1041</f>
        <v>0</v>
      </c>
      <c r="M1038" s="25">
        <f t="shared" si="509"/>
        <v>0</v>
      </c>
      <c r="N1038" s="25">
        <f>VLOOKUP(CONCATENATE($F1038," ",$G1038),AllocFactorMatrix,(N$4+1),FALSE)*$E1041</f>
        <v>0</v>
      </c>
      <c r="O1038" s="25">
        <f>VLOOKUP(CONCATENATE($F1038," ",$G1038),AllocFactorMatrix,(O$4+1),FALSE)*$E1041</f>
        <v>0</v>
      </c>
      <c r="P1038" s="25">
        <f>VLOOKUP(CONCATENATE($F1038," ",$G1038),AllocFactorMatrix,(P$4+1),FALSE)*$E1041</f>
        <v>0</v>
      </c>
      <c r="Q1038" s="25">
        <f>VLOOKUP(CONCATENATE($F1038," ",$G1038),AllocFactorMatrix,(Q$4+1),FALSE)*$E1041</f>
        <v>0</v>
      </c>
      <c r="R1038" s="25">
        <f t="shared" si="511"/>
        <v>0</v>
      </c>
      <c r="S1038" s="25">
        <f>VLOOKUP(CONCATENATE($F1038," ",$G1038),AllocFactorMatrix,(S$4+1),FALSE)*$E1041</f>
        <v>0</v>
      </c>
      <c r="T1038" s="25">
        <f>VLOOKUP(CONCATENATE($F1038," ",$G1038),AllocFactorMatrix,(T$4+1),FALSE)*$E1041</f>
        <v>0</v>
      </c>
      <c r="U1038" s="25">
        <f>VLOOKUP(CONCATENATE($F1038," ",$G1038),AllocFactorMatrix,(U$4+1),FALSE)*$E1041</f>
        <v>0</v>
      </c>
      <c r="V1038" s="25">
        <f>VLOOKUP(CONCATENATE($F1038," ",$G1038),AllocFactorMatrix,(V$4+1),FALSE)*$E1041</f>
        <v>0</v>
      </c>
      <c r="W1038" s="25">
        <f t="shared" si="512"/>
        <v>0</v>
      </c>
      <c r="X1038" s="25">
        <f>VLOOKUP(CONCATENATE($F1038," ",$G1038),AllocFactorMatrix,(X$4+1),FALSE)*$E1041</f>
        <v>0</v>
      </c>
      <c r="Y1038" s="25">
        <f>VLOOKUP(CONCATENATE($F1038," ",$G1038),AllocFactorMatrix,(Y$4+1),FALSE)*$E1041</f>
        <v>0</v>
      </c>
      <c r="Z1038" s="25">
        <f t="shared" si="510"/>
        <v>0</v>
      </c>
      <c r="AA1038" s="25">
        <f>VLOOKUP(CONCATENATE($F1038," ",$G1038),AllocFactorMatrix,(AA$4+1),FALSE)*$E1041</f>
        <v>0</v>
      </c>
      <c r="AB1038" s="25">
        <f>VLOOKUP(CONCATENATE($F1038," ",$G1038),AllocFactorMatrix,(AB$4+1),FALSE)*$E1041</f>
        <v>0</v>
      </c>
      <c r="AC1038" s="25">
        <f>VLOOKUP(CONCATENATE($F1038," ",$G1038),AllocFactorMatrix,(AC$4+1),FALSE)*$E1041</f>
        <v>0</v>
      </c>
    </row>
    <row r="1039" spans="2:29" hidden="1" outlineLevel="1">
      <c r="F1039" s="61" t="str">
        <f>F1041</f>
        <v>PROD_ENERGY</v>
      </c>
      <c r="G1039" s="20" t="str">
        <f>$G$13</f>
        <v>ENERGY</v>
      </c>
      <c r="H1039" s="24">
        <f t="shared" si="508"/>
        <v>22287073.086399995</v>
      </c>
      <c r="I1039" s="25">
        <f>VLOOKUP(CONCATENATE($F1039," ",$G1039),AllocFactorMatrix,(I$4+1),FALSE)*$E1041</f>
        <v>8102074.9625923103</v>
      </c>
      <c r="J1039" s="25">
        <f>VLOOKUP(CONCATENATE($F1039," ",$G1039),AllocFactorMatrix,(J$4+1),FALSE)*$E1041</f>
        <v>2615075.5968520581</v>
      </c>
      <c r="K1039" s="25">
        <f>VLOOKUP(CONCATENATE($F1039," ",$G1039),AllocFactorMatrix,(K$4+1),FALSE)*$E1041</f>
        <v>29937.654169961203</v>
      </c>
      <c r="L1039" s="25">
        <f>VLOOKUP(CONCATENATE($F1039," ",$G1039),AllocFactorMatrix,(L$4+1),FALSE)*$E1041</f>
        <v>758.76799095660795</v>
      </c>
      <c r="M1039" s="25">
        <f t="shared" si="509"/>
        <v>2645772.019012976</v>
      </c>
      <c r="N1039" s="25">
        <f>VLOOKUP(CONCATENATE($F1039," ",$G1039),AllocFactorMatrix,(N$4+1),FALSE)*$E1041</f>
        <v>1265481.3661009781</v>
      </c>
      <c r="O1039" s="25">
        <f>VLOOKUP(CONCATENATE($F1039," ",$G1039),AllocFactorMatrix,(O$4+1),FALSE)*$E1041</f>
        <v>353233.67776187946</v>
      </c>
      <c r="P1039" s="25">
        <f>VLOOKUP(CONCATENATE($F1039," ",$G1039),AllocFactorMatrix,(P$4+1),FALSE)*$E1041</f>
        <v>27965.778073605306</v>
      </c>
      <c r="Q1039" s="25">
        <f>VLOOKUP(CONCATENATE($F1039," ",$G1039),AllocFactorMatrix,(Q$4+1),FALSE)*$E1041</f>
        <v>5732.856559801241</v>
      </c>
      <c r="R1039" s="25">
        <f t="shared" si="511"/>
        <v>1652413.6784962642</v>
      </c>
      <c r="S1039" s="25">
        <f>VLOOKUP(CONCATENATE($F1039," ",$G1039),AllocFactorMatrix,(S$4+1),FALSE)*$E1041</f>
        <v>84324.799580272811</v>
      </c>
      <c r="T1039" s="25">
        <f>VLOOKUP(CONCATENATE($F1039," ",$G1039),AllocFactorMatrix,(T$4+1),FALSE)*$E1041</f>
        <v>1007749.596574903</v>
      </c>
      <c r="U1039" s="25">
        <f>VLOOKUP(CONCATENATE($F1039," ",$G1039),AllocFactorMatrix,(U$4+1),FALSE)*$E1041</f>
        <v>7124318.1164667485</v>
      </c>
      <c r="V1039" s="25">
        <f>VLOOKUP(CONCATENATE($F1039," ",$G1039),AllocFactorMatrix,(V$4+1),FALSE)*$E1041</f>
        <v>1141740.8460148422</v>
      </c>
      <c r="W1039" s="25">
        <f t="shared" si="512"/>
        <v>9358133.3586367667</v>
      </c>
      <c r="X1039" s="25">
        <f>VLOOKUP(CONCATENATE($F1039," ",$G1039),AllocFactorMatrix,(X$4+1),FALSE)*$E1041</f>
        <v>343256.58746101824</v>
      </c>
      <c r="Y1039" s="25">
        <f>VLOOKUP(CONCATENATE($F1039," ",$G1039),AllocFactorMatrix,(Y$4+1),FALSE)*$E1041</f>
        <v>8067.742126598574</v>
      </c>
      <c r="Z1039" s="25">
        <f t="shared" si="510"/>
        <v>351324.32958761678</v>
      </c>
      <c r="AA1039" s="25">
        <f>VLOOKUP(CONCATENATE($F1039," ",$G1039),AllocFactorMatrix,(AA$4+1),FALSE)*$E1041</f>
        <v>7881.5310357377239</v>
      </c>
      <c r="AB1039" s="25">
        <f>VLOOKUP(CONCATENATE($F1039," ",$G1039),AllocFactorMatrix,(AB$4+1),FALSE)*$E1041</f>
        <v>135618.4116268793</v>
      </c>
      <c r="AC1039" s="25">
        <f>VLOOKUP(CONCATENATE($F1039," ",$G1039),AllocFactorMatrix,(AC$4+1),FALSE)*$E1041</f>
        <v>33854.795411448598</v>
      </c>
    </row>
    <row r="1040" spans="2:29" hidden="1" outlineLevel="1">
      <c r="F1040" s="61" t="str">
        <f>F1041</f>
        <v>PROD_ENERGY</v>
      </c>
      <c r="G1040" s="20" t="str">
        <f>$G$14</f>
        <v>CUSTOMER</v>
      </c>
      <c r="H1040" s="24">
        <f t="shared" si="508"/>
        <v>0</v>
      </c>
      <c r="I1040" s="25">
        <f>VLOOKUP(CONCATENATE($F1040," ",$G1040),AllocFactorMatrix,(I$4+1),FALSE)*$E1041</f>
        <v>0</v>
      </c>
      <c r="J1040" s="25">
        <f>VLOOKUP(CONCATENATE($F1040," ",$G1040),AllocFactorMatrix,(J$4+1),FALSE)*$E1041</f>
        <v>0</v>
      </c>
      <c r="K1040" s="25">
        <f>VLOOKUP(CONCATENATE($F1040," ",$G1040),AllocFactorMatrix,(K$4+1),FALSE)*$E1041</f>
        <v>0</v>
      </c>
      <c r="L1040" s="25">
        <f>VLOOKUP(CONCATENATE($F1040," ",$G1040),AllocFactorMatrix,(L$4+1),FALSE)*$E1041</f>
        <v>0</v>
      </c>
      <c r="M1040" s="25">
        <f t="shared" si="509"/>
        <v>0</v>
      </c>
      <c r="N1040" s="25">
        <f>VLOOKUP(CONCATENATE($F1040," ",$G1040),AllocFactorMatrix,(N$4+1),FALSE)*$E1041</f>
        <v>0</v>
      </c>
      <c r="O1040" s="25">
        <f>VLOOKUP(CONCATENATE($F1040," ",$G1040),AllocFactorMatrix,(O$4+1),FALSE)*$E1041</f>
        <v>0</v>
      </c>
      <c r="P1040" s="25">
        <f>VLOOKUP(CONCATENATE($F1040," ",$G1040),AllocFactorMatrix,(P$4+1),FALSE)*$E1041</f>
        <v>0</v>
      </c>
      <c r="Q1040" s="25">
        <f>VLOOKUP(CONCATENATE($F1040," ",$G1040),AllocFactorMatrix,(Q$4+1),FALSE)*$E1041</f>
        <v>0</v>
      </c>
      <c r="R1040" s="25">
        <f t="shared" si="511"/>
        <v>0</v>
      </c>
      <c r="S1040" s="25">
        <f>VLOOKUP(CONCATENATE($F1040," ",$G1040),AllocFactorMatrix,(S$4+1),FALSE)*$E1041</f>
        <v>0</v>
      </c>
      <c r="T1040" s="25">
        <f>VLOOKUP(CONCATENATE($F1040," ",$G1040),AllocFactorMatrix,(T$4+1),FALSE)*$E1041</f>
        <v>0</v>
      </c>
      <c r="U1040" s="25">
        <f>VLOOKUP(CONCATENATE($F1040," ",$G1040),AllocFactorMatrix,(U$4+1),FALSE)*$E1041</f>
        <v>0</v>
      </c>
      <c r="V1040" s="25">
        <f>VLOOKUP(CONCATENATE($F1040," ",$G1040),AllocFactorMatrix,(V$4+1),FALSE)*$E1041</f>
        <v>0</v>
      </c>
      <c r="W1040" s="25">
        <f t="shared" si="512"/>
        <v>0</v>
      </c>
      <c r="X1040" s="25">
        <f>VLOOKUP(CONCATENATE($F1040," ",$G1040),AllocFactorMatrix,(X$4+1),FALSE)*$E1041</f>
        <v>0</v>
      </c>
      <c r="Y1040" s="25">
        <f>VLOOKUP(CONCATENATE($F1040," ",$G1040),AllocFactorMatrix,(Y$4+1),FALSE)*$E1041</f>
        <v>0</v>
      </c>
      <c r="Z1040" s="25">
        <f t="shared" si="510"/>
        <v>0</v>
      </c>
      <c r="AA1040" s="25">
        <f>VLOOKUP(CONCATENATE($F1040," ",$G1040),AllocFactorMatrix,(AA$4+1),FALSE)*$E1041</f>
        <v>0</v>
      </c>
      <c r="AB1040" s="25">
        <f>VLOOKUP(CONCATENATE($F1040," ",$G1040),AllocFactorMatrix,(AB$4+1),FALSE)*$E1041</f>
        <v>0</v>
      </c>
      <c r="AC1040" s="25">
        <f>VLOOKUP(CONCATENATE($F1040," ",$G1040),AllocFactorMatrix,(AC$4+1),FALSE)*$E1041</f>
        <v>0</v>
      </c>
    </row>
    <row r="1041" spans="2:29" collapsed="1">
      <c r="B1041" s="20"/>
      <c r="D1041" s="58" t="s">
        <v>434</v>
      </c>
      <c r="E1041" s="22">
        <f>'Sch 4'!E273</f>
        <v>22287073.086400002</v>
      </c>
      <c r="F1041" s="61" t="s">
        <v>31</v>
      </c>
      <c r="G1041" s="20" t="str">
        <f>$G$15</f>
        <v>TOTAL</v>
      </c>
      <c r="H1041" s="24">
        <f t="shared" si="508"/>
        <v>22287073.086399995</v>
      </c>
      <c r="I1041" s="25">
        <f>VLOOKUP(CONCATENATE($F1041," ",$G1041),AllocFactorMatrix,(I$4+1),FALSE)*$E1041</f>
        <v>8102074.9625923103</v>
      </c>
      <c r="J1041" s="25">
        <f>VLOOKUP(CONCATENATE($F1041," ",$G1041),AllocFactorMatrix,(J$4+1),FALSE)*$E1041</f>
        <v>2615075.5968520581</v>
      </c>
      <c r="K1041" s="25">
        <f>VLOOKUP(CONCATENATE($F1041," ",$G1041),AllocFactorMatrix,(K$4+1),FALSE)*$E1041</f>
        <v>29937.654169961203</v>
      </c>
      <c r="L1041" s="25">
        <f>VLOOKUP(CONCATENATE($F1041," ",$G1041),AllocFactorMatrix,(L$4+1),FALSE)*$E1041</f>
        <v>758.76799095660795</v>
      </c>
      <c r="M1041" s="25">
        <f t="shared" si="509"/>
        <v>2645772.019012976</v>
      </c>
      <c r="N1041" s="25">
        <f>VLOOKUP(CONCATENATE($F1041," ",$G1041),AllocFactorMatrix,(N$4+1),FALSE)*$E1041</f>
        <v>1265481.3661009781</v>
      </c>
      <c r="O1041" s="25">
        <f>VLOOKUP(CONCATENATE($F1041," ",$G1041),AllocFactorMatrix,(O$4+1),FALSE)*$E1041</f>
        <v>353233.67776187946</v>
      </c>
      <c r="P1041" s="25">
        <f>VLOOKUP(CONCATENATE($F1041," ",$G1041),AllocFactorMatrix,(P$4+1),FALSE)*$E1041</f>
        <v>27965.778073605306</v>
      </c>
      <c r="Q1041" s="25">
        <f>VLOOKUP(CONCATENATE($F1041," ",$G1041),AllocFactorMatrix,(Q$4+1),FALSE)*$E1041</f>
        <v>5732.856559801241</v>
      </c>
      <c r="R1041" s="25">
        <f t="shared" si="511"/>
        <v>1652413.6784962642</v>
      </c>
      <c r="S1041" s="25">
        <f>VLOOKUP(CONCATENATE($F1041," ",$G1041),AllocFactorMatrix,(S$4+1),FALSE)*$E1041</f>
        <v>84324.799580272811</v>
      </c>
      <c r="T1041" s="25">
        <f>VLOOKUP(CONCATENATE($F1041," ",$G1041),AllocFactorMatrix,(T$4+1),FALSE)*$E1041</f>
        <v>1007749.596574903</v>
      </c>
      <c r="U1041" s="25">
        <f>VLOOKUP(CONCATENATE($F1041," ",$G1041),AllocFactorMatrix,(U$4+1),FALSE)*$E1041</f>
        <v>7124318.1164667485</v>
      </c>
      <c r="V1041" s="25">
        <f>VLOOKUP(CONCATENATE($F1041," ",$G1041),AllocFactorMatrix,(V$4+1),FALSE)*$E1041</f>
        <v>1141740.8460148422</v>
      </c>
      <c r="W1041" s="25">
        <f t="shared" si="512"/>
        <v>9358133.3586367667</v>
      </c>
      <c r="X1041" s="25">
        <f>VLOOKUP(CONCATENATE($F1041," ",$G1041),AllocFactorMatrix,(X$4+1),FALSE)*$E1041</f>
        <v>343256.58746101824</v>
      </c>
      <c r="Y1041" s="25">
        <f>VLOOKUP(CONCATENATE($F1041," ",$G1041),AllocFactorMatrix,(Y$4+1),FALSE)*$E1041</f>
        <v>8067.742126598574</v>
      </c>
      <c r="Z1041" s="25">
        <f t="shared" si="510"/>
        <v>351324.32958761678</v>
      </c>
      <c r="AA1041" s="25">
        <f>VLOOKUP(CONCATENATE($F1041," ",$G1041),AllocFactorMatrix,(AA$4+1),FALSE)*$E1041</f>
        <v>7881.5310357377239</v>
      </c>
      <c r="AB1041" s="25">
        <f>VLOOKUP(CONCATENATE($F1041," ",$G1041),AllocFactorMatrix,(AB$4+1),FALSE)*$E1041</f>
        <v>135618.4116268793</v>
      </c>
      <c r="AC1041" s="25">
        <f>VLOOKUP(CONCATENATE($F1041," ",$G1041),AllocFactorMatrix,(AC$4+1),FALSE)*$E1041</f>
        <v>33854.795411448598</v>
      </c>
    </row>
    <row r="1042" spans="2:29" hidden="1" outlineLevel="1">
      <c r="F1042" s="61" t="str">
        <f>F1049</f>
        <v>PROD_DEMAND</v>
      </c>
      <c r="G1042" s="20" t="str">
        <f>$G$8</f>
        <v>PRODUCTION</v>
      </c>
      <c r="H1042" s="24">
        <f t="shared" si="508"/>
        <v>0</v>
      </c>
      <c r="I1042" s="25">
        <f>VLOOKUP(CONCATENATE($F1042," ",$G1042),AllocFactorMatrix,(I$4+1),FALSE)*$E1049</f>
        <v>0</v>
      </c>
      <c r="J1042" s="25">
        <f>VLOOKUP(CONCATENATE($F1042," ",$G1042),AllocFactorMatrix,(J$4+1),FALSE)*$E1049</f>
        <v>0</v>
      </c>
      <c r="K1042" s="25">
        <f>VLOOKUP(CONCATENATE($F1042," ",$G1042),AllocFactorMatrix,(K$4+1),FALSE)*$E1049</f>
        <v>0</v>
      </c>
      <c r="L1042" s="25">
        <f>VLOOKUP(CONCATENATE($F1042," ",$G1042),AllocFactorMatrix,(L$4+1),FALSE)*$E1049</f>
        <v>0</v>
      </c>
      <c r="M1042" s="25">
        <f t="shared" ref="M1042:M1049" si="513">SUBTOTAL(9,J1042:L1042)</f>
        <v>0</v>
      </c>
      <c r="N1042" s="25">
        <f>VLOOKUP(CONCATENATE($F1042," ",$G1042),AllocFactorMatrix,(N$4+1),FALSE)*$E1049</f>
        <v>0</v>
      </c>
      <c r="O1042" s="25">
        <f>VLOOKUP(CONCATENATE($F1042," ",$G1042),AllocFactorMatrix,(O$4+1),FALSE)*$E1049</f>
        <v>0</v>
      </c>
      <c r="P1042" s="25">
        <f>VLOOKUP(CONCATENATE($F1042," ",$G1042),AllocFactorMatrix,(P$4+1),FALSE)*$E1049</f>
        <v>0</v>
      </c>
      <c r="Q1042" s="25">
        <f>VLOOKUP(CONCATENATE($F1042," ",$G1042),AllocFactorMatrix,(Q$4+1),FALSE)*$E1049</f>
        <v>0</v>
      </c>
      <c r="R1042" s="25">
        <f>SUBTOTAL(9,N1042:Q1042)</f>
        <v>0</v>
      </c>
      <c r="S1042" s="25">
        <f>VLOOKUP(CONCATENATE($F1042," ",$G1042),AllocFactorMatrix,(S$4+1),FALSE)*$E1049</f>
        <v>0</v>
      </c>
      <c r="T1042" s="25">
        <f>VLOOKUP(CONCATENATE($F1042," ",$G1042),AllocFactorMatrix,(T$4+1),FALSE)*$E1049</f>
        <v>0</v>
      </c>
      <c r="U1042" s="25">
        <f>VLOOKUP(CONCATENATE($F1042," ",$G1042),AllocFactorMatrix,(U$4+1),FALSE)*$E1049</f>
        <v>0</v>
      </c>
      <c r="V1042" s="25">
        <f>VLOOKUP(CONCATENATE($F1042," ",$G1042),AllocFactorMatrix,(V$4+1),FALSE)*$E1049</f>
        <v>0</v>
      </c>
      <c r="W1042" s="25">
        <f>SUBTOTAL(9,S1042:V1042)</f>
        <v>0</v>
      </c>
      <c r="X1042" s="25">
        <f>VLOOKUP(CONCATENATE($F1042," ",$G1042),AllocFactorMatrix,(X$4+1),FALSE)*$E1049</f>
        <v>0</v>
      </c>
      <c r="Y1042" s="25">
        <f>VLOOKUP(CONCATENATE($F1042," ",$G1042),AllocFactorMatrix,(Y$4+1),FALSE)*$E1049</f>
        <v>0</v>
      </c>
      <c r="Z1042" s="25">
        <f t="shared" ref="Z1042:Z1049" si="514">SUBTOTAL(9,X1042:Y1042)</f>
        <v>0</v>
      </c>
      <c r="AA1042" s="25">
        <f>VLOOKUP(CONCATENATE($F1042," ",$G1042),AllocFactorMatrix,(AA$4+1),FALSE)*$E1049</f>
        <v>0</v>
      </c>
      <c r="AB1042" s="25">
        <f>VLOOKUP(CONCATENATE($F1042," ",$G1042),AllocFactorMatrix,(AB$4+1),FALSE)*$E1049</f>
        <v>0</v>
      </c>
      <c r="AC1042" s="25">
        <f>VLOOKUP(CONCATENATE($F1042," ",$G1042),AllocFactorMatrix,(AC$4+1),FALSE)*$E1049</f>
        <v>0</v>
      </c>
    </row>
    <row r="1043" spans="2:29" hidden="1" outlineLevel="1">
      <c r="F1043" s="61" t="str">
        <f>F1049</f>
        <v>PROD_DEMAND</v>
      </c>
      <c r="G1043" s="20" t="str">
        <f>$G$9</f>
        <v>BULKTRAN</v>
      </c>
      <c r="H1043" s="24">
        <f t="shared" si="508"/>
        <v>0</v>
      </c>
      <c r="I1043" s="25">
        <f>VLOOKUP(CONCATENATE($F1043," ",$G1043),AllocFactorMatrix,(I$4+1),FALSE)*$E1049</f>
        <v>0</v>
      </c>
      <c r="J1043" s="25">
        <f>VLOOKUP(CONCATENATE($F1043," ",$G1043),AllocFactorMatrix,(J$4+1),FALSE)*$E1049</f>
        <v>0</v>
      </c>
      <c r="K1043" s="25">
        <f>VLOOKUP(CONCATENATE($F1043," ",$G1043),AllocFactorMatrix,(K$4+1),FALSE)*$E1049</f>
        <v>0</v>
      </c>
      <c r="L1043" s="25">
        <f>VLOOKUP(CONCATENATE($F1043," ",$G1043),AllocFactorMatrix,(L$4+1),FALSE)*$E1049</f>
        <v>0</v>
      </c>
      <c r="M1043" s="25">
        <f t="shared" si="513"/>
        <v>0</v>
      </c>
      <c r="N1043" s="25">
        <f>VLOOKUP(CONCATENATE($F1043," ",$G1043),AllocFactorMatrix,(N$4+1),FALSE)*$E1049</f>
        <v>0</v>
      </c>
      <c r="O1043" s="25">
        <f>VLOOKUP(CONCATENATE($F1043," ",$G1043),AllocFactorMatrix,(O$4+1),FALSE)*$E1049</f>
        <v>0</v>
      </c>
      <c r="P1043" s="25">
        <f>VLOOKUP(CONCATENATE($F1043," ",$G1043),AllocFactorMatrix,(P$4+1),FALSE)*$E1049</f>
        <v>0</v>
      </c>
      <c r="Q1043" s="25">
        <f>VLOOKUP(CONCATENATE($F1043," ",$G1043),AllocFactorMatrix,(Q$4+1),FALSE)*$E1049</f>
        <v>0</v>
      </c>
      <c r="R1043" s="25">
        <f t="shared" ref="R1043:R1049" si="515">SUBTOTAL(9,N1043:Q1043)</f>
        <v>0</v>
      </c>
      <c r="S1043" s="25">
        <f>VLOOKUP(CONCATENATE($F1043," ",$G1043),AllocFactorMatrix,(S$4+1),FALSE)*$E1049</f>
        <v>0</v>
      </c>
      <c r="T1043" s="25">
        <f>VLOOKUP(CONCATENATE($F1043," ",$G1043),AllocFactorMatrix,(T$4+1),FALSE)*$E1049</f>
        <v>0</v>
      </c>
      <c r="U1043" s="25">
        <f>VLOOKUP(CONCATENATE($F1043," ",$G1043),AllocFactorMatrix,(U$4+1),FALSE)*$E1049</f>
        <v>0</v>
      </c>
      <c r="V1043" s="25">
        <f>VLOOKUP(CONCATENATE($F1043," ",$G1043),AllocFactorMatrix,(V$4+1),FALSE)*$E1049</f>
        <v>0</v>
      </c>
      <c r="W1043" s="25">
        <f t="shared" ref="W1043:W1049" si="516">SUBTOTAL(9,S1043:V1043)</f>
        <v>0</v>
      </c>
      <c r="X1043" s="25">
        <f>VLOOKUP(CONCATENATE($F1043," ",$G1043),AllocFactorMatrix,(X$4+1),FALSE)*$E1049</f>
        <v>0</v>
      </c>
      <c r="Y1043" s="25">
        <f>VLOOKUP(CONCATENATE($F1043," ",$G1043),AllocFactorMatrix,(Y$4+1),FALSE)*$E1049</f>
        <v>0</v>
      </c>
      <c r="Z1043" s="25">
        <f t="shared" si="514"/>
        <v>0</v>
      </c>
      <c r="AA1043" s="25">
        <f>VLOOKUP(CONCATENATE($F1043," ",$G1043),AllocFactorMatrix,(AA$4+1),FALSE)*$E1049</f>
        <v>0</v>
      </c>
      <c r="AB1043" s="25">
        <f>VLOOKUP(CONCATENATE($F1043," ",$G1043),AllocFactorMatrix,(AB$4+1),FALSE)*$E1049</f>
        <v>0</v>
      </c>
      <c r="AC1043" s="25">
        <f>VLOOKUP(CONCATENATE($F1043," ",$G1043),AllocFactorMatrix,(AC$4+1),FALSE)*$E1049</f>
        <v>0</v>
      </c>
    </row>
    <row r="1044" spans="2:29" hidden="1" outlineLevel="1">
      <c r="F1044" s="61" t="str">
        <f>F1049</f>
        <v>PROD_DEMAND</v>
      </c>
      <c r="G1044" s="20" t="str">
        <f>$G$10</f>
        <v>SUBTRAN</v>
      </c>
      <c r="H1044" s="24">
        <f t="shared" si="508"/>
        <v>0</v>
      </c>
      <c r="I1044" s="25">
        <f>VLOOKUP(CONCATENATE($F1044," ",$G1044),AllocFactorMatrix,(I$4+1),FALSE)*$E1049</f>
        <v>0</v>
      </c>
      <c r="J1044" s="25">
        <f>VLOOKUP(CONCATENATE($F1044," ",$G1044),AllocFactorMatrix,(J$4+1),FALSE)*$E1049</f>
        <v>0</v>
      </c>
      <c r="K1044" s="25">
        <f>VLOOKUP(CONCATENATE($F1044," ",$G1044),AllocFactorMatrix,(K$4+1),FALSE)*$E1049</f>
        <v>0</v>
      </c>
      <c r="L1044" s="25">
        <f>VLOOKUP(CONCATENATE($F1044," ",$G1044),AllocFactorMatrix,(L$4+1),FALSE)*$E1049</f>
        <v>0</v>
      </c>
      <c r="M1044" s="25">
        <f t="shared" si="513"/>
        <v>0</v>
      </c>
      <c r="N1044" s="25">
        <f>VLOOKUP(CONCATENATE($F1044," ",$G1044),AllocFactorMatrix,(N$4+1),FALSE)*$E1049</f>
        <v>0</v>
      </c>
      <c r="O1044" s="25">
        <f>VLOOKUP(CONCATENATE($F1044," ",$G1044),AllocFactorMatrix,(O$4+1),FALSE)*$E1049</f>
        <v>0</v>
      </c>
      <c r="P1044" s="25">
        <f>VLOOKUP(CONCATENATE($F1044," ",$G1044),AllocFactorMatrix,(P$4+1),FALSE)*$E1049</f>
        <v>0</v>
      </c>
      <c r="Q1044" s="25">
        <f>VLOOKUP(CONCATENATE($F1044," ",$G1044),AllocFactorMatrix,(Q$4+1),FALSE)*$E1049</f>
        <v>0</v>
      </c>
      <c r="R1044" s="25">
        <f t="shared" si="515"/>
        <v>0</v>
      </c>
      <c r="S1044" s="25">
        <f>VLOOKUP(CONCATENATE($F1044," ",$G1044),AllocFactorMatrix,(S$4+1),FALSE)*$E1049</f>
        <v>0</v>
      </c>
      <c r="T1044" s="25">
        <f>VLOOKUP(CONCATENATE($F1044," ",$G1044),AllocFactorMatrix,(T$4+1),FALSE)*$E1049</f>
        <v>0</v>
      </c>
      <c r="U1044" s="25">
        <f>VLOOKUP(CONCATENATE($F1044," ",$G1044),AllocFactorMatrix,(U$4+1),FALSE)*$E1049</f>
        <v>0</v>
      </c>
      <c r="V1044" s="25">
        <f>VLOOKUP(CONCATENATE($F1044," ",$G1044),AllocFactorMatrix,(V$4+1),FALSE)*$E1049</f>
        <v>0</v>
      </c>
      <c r="W1044" s="25">
        <f t="shared" si="516"/>
        <v>0</v>
      </c>
      <c r="X1044" s="25">
        <f>VLOOKUP(CONCATENATE($F1044," ",$G1044),AllocFactorMatrix,(X$4+1),FALSE)*$E1049</f>
        <v>0</v>
      </c>
      <c r="Y1044" s="25">
        <f>VLOOKUP(CONCATENATE($F1044," ",$G1044),AllocFactorMatrix,(Y$4+1),FALSE)*$E1049</f>
        <v>0</v>
      </c>
      <c r="Z1044" s="25">
        <f t="shared" si="514"/>
        <v>0</v>
      </c>
      <c r="AA1044" s="25">
        <f>VLOOKUP(CONCATENATE($F1044," ",$G1044),AllocFactorMatrix,(AA$4+1),FALSE)*$E1049</f>
        <v>0</v>
      </c>
      <c r="AB1044" s="25">
        <f>VLOOKUP(CONCATENATE($F1044," ",$G1044),AllocFactorMatrix,(AB$4+1),FALSE)*$E1049</f>
        <v>0</v>
      </c>
      <c r="AC1044" s="25">
        <f>VLOOKUP(CONCATENATE($F1044," ",$G1044),AllocFactorMatrix,(AC$4+1),FALSE)*$E1049</f>
        <v>0</v>
      </c>
    </row>
    <row r="1045" spans="2:29" hidden="1" outlineLevel="1">
      <c r="F1045" s="61" t="str">
        <f>F1049</f>
        <v>PROD_DEMAND</v>
      </c>
      <c r="G1045" s="20" t="str">
        <f>$G$11</f>
        <v>DISTPRI</v>
      </c>
      <c r="H1045" s="24">
        <f t="shared" si="508"/>
        <v>0</v>
      </c>
      <c r="I1045" s="25">
        <f>VLOOKUP(CONCATENATE($F1045," ",$G1045),AllocFactorMatrix,(I$4+1),FALSE)*$E1049</f>
        <v>0</v>
      </c>
      <c r="J1045" s="25">
        <f>VLOOKUP(CONCATENATE($F1045," ",$G1045),AllocFactorMatrix,(J$4+1),FALSE)*$E1049</f>
        <v>0</v>
      </c>
      <c r="K1045" s="25">
        <f>VLOOKUP(CONCATENATE($F1045," ",$G1045),AllocFactorMatrix,(K$4+1),FALSE)*$E1049</f>
        <v>0</v>
      </c>
      <c r="L1045" s="25">
        <f>VLOOKUP(CONCATENATE($F1045," ",$G1045),AllocFactorMatrix,(L$4+1),FALSE)*$E1049</f>
        <v>0</v>
      </c>
      <c r="M1045" s="25">
        <f t="shared" si="513"/>
        <v>0</v>
      </c>
      <c r="N1045" s="25">
        <f>VLOOKUP(CONCATENATE($F1045," ",$G1045),AllocFactorMatrix,(N$4+1),FALSE)*$E1049</f>
        <v>0</v>
      </c>
      <c r="O1045" s="25">
        <f>VLOOKUP(CONCATENATE($F1045," ",$G1045),AllocFactorMatrix,(O$4+1),FALSE)*$E1049</f>
        <v>0</v>
      </c>
      <c r="P1045" s="25">
        <f>VLOOKUP(CONCATENATE($F1045," ",$G1045),AllocFactorMatrix,(P$4+1),FALSE)*$E1049</f>
        <v>0</v>
      </c>
      <c r="Q1045" s="25">
        <f>VLOOKUP(CONCATENATE($F1045," ",$G1045),AllocFactorMatrix,(Q$4+1),FALSE)*$E1049</f>
        <v>0</v>
      </c>
      <c r="R1045" s="25">
        <f t="shared" si="515"/>
        <v>0</v>
      </c>
      <c r="S1045" s="25">
        <f>VLOOKUP(CONCATENATE($F1045," ",$G1045),AllocFactorMatrix,(S$4+1),FALSE)*$E1049</f>
        <v>0</v>
      </c>
      <c r="T1045" s="25">
        <f>VLOOKUP(CONCATENATE($F1045," ",$G1045),AllocFactorMatrix,(T$4+1),FALSE)*$E1049</f>
        <v>0</v>
      </c>
      <c r="U1045" s="25">
        <f>VLOOKUP(CONCATENATE($F1045," ",$G1045),AllocFactorMatrix,(U$4+1),FALSE)*$E1049</f>
        <v>0</v>
      </c>
      <c r="V1045" s="25">
        <f>VLOOKUP(CONCATENATE($F1045," ",$G1045),AllocFactorMatrix,(V$4+1),FALSE)*$E1049</f>
        <v>0</v>
      </c>
      <c r="W1045" s="25">
        <f t="shared" si="516"/>
        <v>0</v>
      </c>
      <c r="X1045" s="25">
        <f>VLOOKUP(CONCATENATE($F1045," ",$G1045),AllocFactorMatrix,(X$4+1),FALSE)*$E1049</f>
        <v>0</v>
      </c>
      <c r="Y1045" s="25">
        <f>VLOOKUP(CONCATENATE($F1045," ",$G1045),AllocFactorMatrix,(Y$4+1),FALSE)*$E1049</f>
        <v>0</v>
      </c>
      <c r="Z1045" s="25">
        <f t="shared" si="514"/>
        <v>0</v>
      </c>
      <c r="AA1045" s="25">
        <f>VLOOKUP(CONCATENATE($F1045," ",$G1045),AllocFactorMatrix,(AA$4+1),FALSE)*$E1049</f>
        <v>0</v>
      </c>
      <c r="AB1045" s="25">
        <f>VLOOKUP(CONCATENATE($F1045," ",$G1045),AllocFactorMatrix,(AB$4+1),FALSE)*$E1049</f>
        <v>0</v>
      </c>
      <c r="AC1045" s="25">
        <f>VLOOKUP(CONCATENATE($F1045," ",$G1045),AllocFactorMatrix,(AC$4+1),FALSE)*$E1049</f>
        <v>0</v>
      </c>
    </row>
    <row r="1046" spans="2:29" hidden="1" outlineLevel="1">
      <c r="F1046" s="61" t="str">
        <f>F1049</f>
        <v>PROD_DEMAND</v>
      </c>
      <c r="G1046" s="20" t="str">
        <f>$G$12</f>
        <v>DISTSEC</v>
      </c>
      <c r="H1046" s="24">
        <f t="shared" si="508"/>
        <v>0</v>
      </c>
      <c r="I1046" s="25">
        <f>VLOOKUP(CONCATENATE($F1046," ",$G1046),AllocFactorMatrix,(I$4+1),FALSE)*$E1049</f>
        <v>0</v>
      </c>
      <c r="J1046" s="25">
        <f>VLOOKUP(CONCATENATE($F1046," ",$G1046),AllocFactorMatrix,(J$4+1),FALSE)*$E1049</f>
        <v>0</v>
      </c>
      <c r="K1046" s="25">
        <f>VLOOKUP(CONCATENATE($F1046," ",$G1046),AllocFactorMatrix,(K$4+1),FALSE)*$E1049</f>
        <v>0</v>
      </c>
      <c r="L1046" s="25">
        <f>VLOOKUP(CONCATENATE($F1046," ",$G1046),AllocFactorMatrix,(L$4+1),FALSE)*$E1049</f>
        <v>0</v>
      </c>
      <c r="M1046" s="25">
        <f t="shared" si="513"/>
        <v>0</v>
      </c>
      <c r="N1046" s="25">
        <f>VLOOKUP(CONCATENATE($F1046," ",$G1046),AllocFactorMatrix,(N$4+1),FALSE)*$E1049</f>
        <v>0</v>
      </c>
      <c r="O1046" s="25">
        <f>VLOOKUP(CONCATENATE($F1046," ",$G1046),AllocFactorMatrix,(O$4+1),FALSE)*$E1049</f>
        <v>0</v>
      </c>
      <c r="P1046" s="25">
        <f>VLOOKUP(CONCATENATE($F1046," ",$G1046),AllocFactorMatrix,(P$4+1),FALSE)*$E1049</f>
        <v>0</v>
      </c>
      <c r="Q1046" s="25">
        <f>VLOOKUP(CONCATENATE($F1046," ",$G1046),AllocFactorMatrix,(Q$4+1),FALSE)*$E1049</f>
        <v>0</v>
      </c>
      <c r="R1046" s="25">
        <f t="shared" si="515"/>
        <v>0</v>
      </c>
      <c r="S1046" s="25">
        <f>VLOOKUP(CONCATENATE($F1046," ",$G1046),AllocFactorMatrix,(S$4+1),FALSE)*$E1049</f>
        <v>0</v>
      </c>
      <c r="T1046" s="25">
        <f>VLOOKUP(CONCATENATE($F1046," ",$G1046),AllocFactorMatrix,(T$4+1),FALSE)*$E1049</f>
        <v>0</v>
      </c>
      <c r="U1046" s="25">
        <f>VLOOKUP(CONCATENATE($F1046," ",$G1046),AllocFactorMatrix,(U$4+1),FALSE)*$E1049</f>
        <v>0</v>
      </c>
      <c r="V1046" s="25">
        <f>VLOOKUP(CONCATENATE($F1046," ",$G1046),AllocFactorMatrix,(V$4+1),FALSE)*$E1049</f>
        <v>0</v>
      </c>
      <c r="W1046" s="25">
        <f t="shared" si="516"/>
        <v>0</v>
      </c>
      <c r="X1046" s="25">
        <f>VLOOKUP(CONCATENATE($F1046," ",$G1046),AllocFactorMatrix,(X$4+1),FALSE)*$E1049</f>
        <v>0</v>
      </c>
      <c r="Y1046" s="25">
        <f>VLOOKUP(CONCATENATE($F1046," ",$G1046),AllocFactorMatrix,(Y$4+1),FALSE)*$E1049</f>
        <v>0</v>
      </c>
      <c r="Z1046" s="25">
        <f t="shared" si="514"/>
        <v>0</v>
      </c>
      <c r="AA1046" s="25">
        <f>VLOOKUP(CONCATENATE($F1046," ",$G1046),AllocFactorMatrix,(AA$4+1),FALSE)*$E1049</f>
        <v>0</v>
      </c>
      <c r="AB1046" s="25">
        <f>VLOOKUP(CONCATENATE($F1046," ",$G1046),AllocFactorMatrix,(AB$4+1),FALSE)*$E1049</f>
        <v>0</v>
      </c>
      <c r="AC1046" s="25">
        <f>VLOOKUP(CONCATENATE($F1046," ",$G1046),AllocFactorMatrix,(AC$4+1),FALSE)*$E1049</f>
        <v>0</v>
      </c>
    </row>
    <row r="1047" spans="2:29" hidden="1" outlineLevel="1">
      <c r="F1047" s="61" t="str">
        <f>F1049</f>
        <v>PROD_DEMAND</v>
      </c>
      <c r="G1047" s="20" t="str">
        <f>$G$13</f>
        <v>ENERGY</v>
      </c>
      <c r="H1047" s="24">
        <f t="shared" si="508"/>
        <v>0</v>
      </c>
      <c r="I1047" s="25">
        <f>VLOOKUP(CONCATENATE($F1047," ",$G1047),AllocFactorMatrix,(I$4+1),FALSE)*$E1049</f>
        <v>0</v>
      </c>
      <c r="J1047" s="25">
        <f>VLOOKUP(CONCATENATE($F1047," ",$G1047),AllocFactorMatrix,(J$4+1),FALSE)*$E1049</f>
        <v>0</v>
      </c>
      <c r="K1047" s="25">
        <f>VLOOKUP(CONCATENATE($F1047," ",$G1047),AllocFactorMatrix,(K$4+1),FALSE)*$E1049</f>
        <v>0</v>
      </c>
      <c r="L1047" s="25">
        <f>VLOOKUP(CONCATENATE($F1047," ",$G1047),AllocFactorMatrix,(L$4+1),FALSE)*$E1049</f>
        <v>0</v>
      </c>
      <c r="M1047" s="25">
        <f t="shared" si="513"/>
        <v>0</v>
      </c>
      <c r="N1047" s="25">
        <f>VLOOKUP(CONCATENATE($F1047," ",$G1047),AllocFactorMatrix,(N$4+1),FALSE)*$E1049</f>
        <v>0</v>
      </c>
      <c r="O1047" s="25">
        <f>VLOOKUP(CONCATENATE($F1047," ",$G1047),AllocFactorMatrix,(O$4+1),FALSE)*$E1049</f>
        <v>0</v>
      </c>
      <c r="P1047" s="25">
        <f>VLOOKUP(CONCATENATE($F1047," ",$G1047),AllocFactorMatrix,(P$4+1),FALSE)*$E1049</f>
        <v>0</v>
      </c>
      <c r="Q1047" s="25">
        <f>VLOOKUP(CONCATENATE($F1047," ",$G1047),AllocFactorMatrix,(Q$4+1),FALSE)*$E1049</f>
        <v>0</v>
      </c>
      <c r="R1047" s="25">
        <f t="shared" si="515"/>
        <v>0</v>
      </c>
      <c r="S1047" s="25">
        <f>VLOOKUP(CONCATENATE($F1047," ",$G1047),AllocFactorMatrix,(S$4+1),FALSE)*$E1049</f>
        <v>0</v>
      </c>
      <c r="T1047" s="25">
        <f>VLOOKUP(CONCATENATE($F1047," ",$G1047),AllocFactorMatrix,(T$4+1),FALSE)*$E1049</f>
        <v>0</v>
      </c>
      <c r="U1047" s="25">
        <f>VLOOKUP(CONCATENATE($F1047," ",$G1047),AllocFactorMatrix,(U$4+1),FALSE)*$E1049</f>
        <v>0</v>
      </c>
      <c r="V1047" s="25">
        <f>VLOOKUP(CONCATENATE($F1047," ",$G1047),AllocFactorMatrix,(V$4+1),FALSE)*$E1049</f>
        <v>0</v>
      </c>
      <c r="W1047" s="25">
        <f t="shared" si="516"/>
        <v>0</v>
      </c>
      <c r="X1047" s="25">
        <f>VLOOKUP(CONCATENATE($F1047," ",$G1047),AllocFactorMatrix,(X$4+1),FALSE)*$E1049</f>
        <v>0</v>
      </c>
      <c r="Y1047" s="25">
        <f>VLOOKUP(CONCATENATE($F1047," ",$G1047),AllocFactorMatrix,(Y$4+1),FALSE)*$E1049</f>
        <v>0</v>
      </c>
      <c r="Z1047" s="25">
        <f t="shared" si="514"/>
        <v>0</v>
      </c>
      <c r="AA1047" s="25">
        <f>VLOOKUP(CONCATENATE($F1047," ",$G1047),AllocFactorMatrix,(AA$4+1),FALSE)*$E1049</f>
        <v>0</v>
      </c>
      <c r="AB1047" s="25">
        <f>VLOOKUP(CONCATENATE($F1047," ",$G1047),AllocFactorMatrix,(AB$4+1),FALSE)*$E1049</f>
        <v>0</v>
      </c>
      <c r="AC1047" s="25">
        <f>VLOOKUP(CONCATENATE($F1047," ",$G1047),AllocFactorMatrix,(AC$4+1),FALSE)*$E1049</f>
        <v>0</v>
      </c>
    </row>
    <row r="1048" spans="2:29" hidden="1" outlineLevel="1">
      <c r="F1048" s="61" t="str">
        <f>F1049</f>
        <v>PROD_DEMAND</v>
      </c>
      <c r="G1048" s="20" t="str">
        <f>$G$14</f>
        <v>CUSTOMER</v>
      </c>
      <c r="H1048" s="24">
        <f t="shared" si="508"/>
        <v>0</v>
      </c>
      <c r="I1048" s="25">
        <f>VLOOKUP(CONCATENATE($F1048," ",$G1048),AllocFactorMatrix,(I$4+1),FALSE)*$E1049</f>
        <v>0</v>
      </c>
      <c r="J1048" s="25">
        <f>VLOOKUP(CONCATENATE($F1048," ",$G1048),AllocFactorMatrix,(J$4+1),FALSE)*$E1049</f>
        <v>0</v>
      </c>
      <c r="K1048" s="25">
        <f>VLOOKUP(CONCATENATE($F1048," ",$G1048),AllocFactorMatrix,(K$4+1),FALSE)*$E1049</f>
        <v>0</v>
      </c>
      <c r="L1048" s="25">
        <f>VLOOKUP(CONCATENATE($F1048," ",$G1048),AllocFactorMatrix,(L$4+1),FALSE)*$E1049</f>
        <v>0</v>
      </c>
      <c r="M1048" s="25">
        <f t="shared" si="513"/>
        <v>0</v>
      </c>
      <c r="N1048" s="25">
        <f>VLOOKUP(CONCATENATE($F1048," ",$G1048),AllocFactorMatrix,(N$4+1),FALSE)*$E1049</f>
        <v>0</v>
      </c>
      <c r="O1048" s="25">
        <f>VLOOKUP(CONCATENATE($F1048," ",$G1048),AllocFactorMatrix,(O$4+1),FALSE)*$E1049</f>
        <v>0</v>
      </c>
      <c r="P1048" s="25">
        <f>VLOOKUP(CONCATENATE($F1048," ",$G1048),AllocFactorMatrix,(P$4+1),FALSE)*$E1049</f>
        <v>0</v>
      </c>
      <c r="Q1048" s="25">
        <f>VLOOKUP(CONCATENATE($F1048," ",$G1048),AllocFactorMatrix,(Q$4+1),FALSE)*$E1049</f>
        <v>0</v>
      </c>
      <c r="R1048" s="25">
        <f t="shared" si="515"/>
        <v>0</v>
      </c>
      <c r="S1048" s="25">
        <f>VLOOKUP(CONCATENATE($F1048," ",$G1048),AllocFactorMatrix,(S$4+1),FALSE)*$E1049</f>
        <v>0</v>
      </c>
      <c r="T1048" s="25">
        <f>VLOOKUP(CONCATENATE($F1048," ",$G1048),AllocFactorMatrix,(T$4+1),FALSE)*$E1049</f>
        <v>0</v>
      </c>
      <c r="U1048" s="25">
        <f>VLOOKUP(CONCATENATE($F1048," ",$G1048),AllocFactorMatrix,(U$4+1),FALSE)*$E1049</f>
        <v>0</v>
      </c>
      <c r="V1048" s="25">
        <f>VLOOKUP(CONCATENATE($F1048," ",$G1048),AllocFactorMatrix,(V$4+1),FALSE)*$E1049</f>
        <v>0</v>
      </c>
      <c r="W1048" s="25">
        <f t="shared" si="516"/>
        <v>0</v>
      </c>
      <c r="X1048" s="25">
        <f>VLOOKUP(CONCATENATE($F1048," ",$G1048),AllocFactorMatrix,(X$4+1),FALSE)*$E1049</f>
        <v>0</v>
      </c>
      <c r="Y1048" s="25">
        <f>VLOOKUP(CONCATENATE($F1048," ",$G1048),AllocFactorMatrix,(Y$4+1),FALSE)*$E1049</f>
        <v>0</v>
      </c>
      <c r="Z1048" s="25">
        <f t="shared" si="514"/>
        <v>0</v>
      </c>
      <c r="AA1048" s="25">
        <f>VLOOKUP(CONCATENATE($F1048," ",$G1048),AllocFactorMatrix,(AA$4+1),FALSE)*$E1049</f>
        <v>0</v>
      </c>
      <c r="AB1048" s="25">
        <f>VLOOKUP(CONCATENATE($F1048," ",$G1048),AllocFactorMatrix,(AB$4+1),FALSE)*$E1049</f>
        <v>0</v>
      </c>
      <c r="AC1048" s="25">
        <f>VLOOKUP(CONCATENATE($F1048," ",$G1048),AllocFactorMatrix,(AC$4+1),FALSE)*$E1049</f>
        <v>0</v>
      </c>
    </row>
    <row r="1049" spans="2:29" collapsed="1">
      <c r="B1049" s="20"/>
      <c r="D1049" s="58" t="s">
        <v>435</v>
      </c>
      <c r="E1049" s="22">
        <v>0</v>
      </c>
      <c r="F1049" s="61" t="s">
        <v>29</v>
      </c>
      <c r="G1049" s="20" t="str">
        <f>$G$15</f>
        <v>TOTAL</v>
      </c>
      <c r="H1049" s="24">
        <f t="shared" si="508"/>
        <v>0</v>
      </c>
      <c r="I1049" s="25">
        <f>VLOOKUP(CONCATENATE($F1049," ",$G1049),AllocFactorMatrix,(I$4+1),FALSE)*$E1049</f>
        <v>0</v>
      </c>
      <c r="J1049" s="25">
        <f>VLOOKUP(CONCATENATE($F1049," ",$G1049),AllocFactorMatrix,(J$4+1),FALSE)*$E1049</f>
        <v>0</v>
      </c>
      <c r="K1049" s="25">
        <f>VLOOKUP(CONCATENATE($F1049," ",$G1049),AllocFactorMatrix,(K$4+1),FALSE)*$E1049</f>
        <v>0</v>
      </c>
      <c r="L1049" s="25">
        <f>VLOOKUP(CONCATENATE($F1049," ",$G1049),AllocFactorMatrix,(L$4+1),FALSE)*$E1049</f>
        <v>0</v>
      </c>
      <c r="M1049" s="25">
        <f t="shared" si="513"/>
        <v>0</v>
      </c>
      <c r="N1049" s="25">
        <f>VLOOKUP(CONCATENATE($F1049," ",$G1049),AllocFactorMatrix,(N$4+1),FALSE)*$E1049</f>
        <v>0</v>
      </c>
      <c r="O1049" s="25">
        <f>VLOOKUP(CONCATENATE($F1049," ",$G1049),AllocFactorMatrix,(O$4+1),FALSE)*$E1049</f>
        <v>0</v>
      </c>
      <c r="P1049" s="25">
        <f>VLOOKUP(CONCATENATE($F1049," ",$G1049),AllocFactorMatrix,(P$4+1),FALSE)*$E1049</f>
        <v>0</v>
      </c>
      <c r="Q1049" s="25">
        <f>VLOOKUP(CONCATENATE($F1049," ",$G1049),AllocFactorMatrix,(Q$4+1),FALSE)*$E1049</f>
        <v>0</v>
      </c>
      <c r="R1049" s="25">
        <f t="shared" si="515"/>
        <v>0</v>
      </c>
      <c r="S1049" s="25">
        <f>VLOOKUP(CONCATENATE($F1049," ",$G1049),AllocFactorMatrix,(S$4+1),FALSE)*$E1049</f>
        <v>0</v>
      </c>
      <c r="T1049" s="25">
        <f>VLOOKUP(CONCATENATE($F1049," ",$G1049),AllocFactorMatrix,(T$4+1),FALSE)*$E1049</f>
        <v>0</v>
      </c>
      <c r="U1049" s="25">
        <f>VLOOKUP(CONCATENATE($F1049," ",$G1049),AllocFactorMatrix,(U$4+1),FALSE)*$E1049</f>
        <v>0</v>
      </c>
      <c r="V1049" s="25">
        <f>VLOOKUP(CONCATENATE($F1049," ",$G1049),AllocFactorMatrix,(V$4+1),FALSE)*$E1049</f>
        <v>0</v>
      </c>
      <c r="W1049" s="25">
        <f t="shared" si="516"/>
        <v>0</v>
      </c>
      <c r="X1049" s="25">
        <f>VLOOKUP(CONCATENATE($F1049," ",$G1049),AllocFactorMatrix,(X$4+1),FALSE)*$E1049</f>
        <v>0</v>
      </c>
      <c r="Y1049" s="25">
        <f>VLOOKUP(CONCATENATE($F1049," ",$G1049),AllocFactorMatrix,(Y$4+1),FALSE)*$E1049</f>
        <v>0</v>
      </c>
      <c r="Z1049" s="25">
        <f t="shared" si="514"/>
        <v>0</v>
      </c>
      <c r="AA1049" s="25">
        <f>VLOOKUP(CONCATENATE($F1049," ",$G1049),AllocFactorMatrix,(AA$4+1),FALSE)*$E1049</f>
        <v>0</v>
      </c>
      <c r="AB1049" s="25">
        <f>VLOOKUP(CONCATENATE($F1049," ",$G1049),AllocFactorMatrix,(AB$4+1),FALSE)*$E1049</f>
        <v>0</v>
      </c>
      <c r="AC1049" s="25">
        <f>VLOOKUP(CONCATENATE($F1049," ",$G1049),AllocFactorMatrix,(AC$4+1),FALSE)*$E1049</f>
        <v>0</v>
      </c>
    </row>
    <row r="1050" spans="2:29">
      <c r="B1050" s="20"/>
      <c r="D1050" s="58"/>
      <c r="E1050" s="22"/>
      <c r="F1050" s="61"/>
      <c r="H1050" s="24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</row>
    <row r="1051" spans="2:29" hidden="1" outlineLevel="1">
      <c r="F1051" s="61" t="str">
        <f>F1058</f>
        <v>PROD_ENERGY</v>
      </c>
      <c r="G1051" s="20" t="str">
        <f>$G$8</f>
        <v>PRODUCTION</v>
      </c>
      <c r="H1051" s="24">
        <f t="shared" ref="H1051:H1058" si="517">SUBTOTAL(9,I1051:AC1051)</f>
        <v>0</v>
      </c>
      <c r="I1051" s="25">
        <f>VLOOKUP(CONCATENATE($F1051," ",$G1051),AllocFactorMatrix,(I$4+1),FALSE)*$E1058</f>
        <v>0</v>
      </c>
      <c r="J1051" s="25">
        <f>VLOOKUP(CONCATENATE($F1051," ",$G1051),AllocFactorMatrix,(J$4+1),FALSE)*$E1058</f>
        <v>0</v>
      </c>
      <c r="K1051" s="25">
        <f>VLOOKUP(CONCATENATE($F1051," ",$G1051),AllocFactorMatrix,(K$4+1),FALSE)*$E1058</f>
        <v>0</v>
      </c>
      <c r="L1051" s="25">
        <f>VLOOKUP(CONCATENATE($F1051," ",$G1051),AllocFactorMatrix,(L$4+1),FALSE)*$E1058</f>
        <v>0</v>
      </c>
      <c r="M1051" s="25">
        <f t="shared" ref="M1051:M1058" si="518">SUBTOTAL(9,J1051:L1051)</f>
        <v>0</v>
      </c>
      <c r="N1051" s="25">
        <f>VLOOKUP(CONCATENATE($F1051," ",$G1051),AllocFactorMatrix,(N$4+1),FALSE)*$E1058</f>
        <v>0</v>
      </c>
      <c r="O1051" s="25">
        <f>VLOOKUP(CONCATENATE($F1051," ",$G1051),AllocFactorMatrix,(O$4+1),FALSE)*$E1058</f>
        <v>0</v>
      </c>
      <c r="P1051" s="25">
        <f>VLOOKUP(CONCATENATE($F1051," ",$G1051),AllocFactorMatrix,(P$4+1),FALSE)*$E1058</f>
        <v>0</v>
      </c>
      <c r="Q1051" s="25">
        <f>VLOOKUP(CONCATENATE($F1051," ",$G1051),AllocFactorMatrix,(Q$4+1),FALSE)*$E1058</f>
        <v>0</v>
      </c>
      <c r="R1051" s="25">
        <f>SUBTOTAL(9,N1051:Q1051)</f>
        <v>0</v>
      </c>
      <c r="S1051" s="25">
        <f>VLOOKUP(CONCATENATE($F1051," ",$G1051),AllocFactorMatrix,(S$4+1),FALSE)*$E1058</f>
        <v>0</v>
      </c>
      <c r="T1051" s="25">
        <f>VLOOKUP(CONCATENATE($F1051," ",$G1051),AllocFactorMatrix,(T$4+1),FALSE)*$E1058</f>
        <v>0</v>
      </c>
      <c r="U1051" s="25">
        <f>VLOOKUP(CONCATENATE($F1051," ",$G1051),AllocFactorMatrix,(U$4+1),FALSE)*$E1058</f>
        <v>0</v>
      </c>
      <c r="V1051" s="25">
        <f>VLOOKUP(CONCATENATE($F1051," ",$G1051),AllocFactorMatrix,(V$4+1),FALSE)*$E1058</f>
        <v>0</v>
      </c>
      <c r="W1051" s="25">
        <f>SUBTOTAL(9,S1051:V1051)</f>
        <v>0</v>
      </c>
      <c r="X1051" s="25">
        <f>VLOOKUP(CONCATENATE($F1051," ",$G1051),AllocFactorMatrix,(X$4+1),FALSE)*$E1058</f>
        <v>0</v>
      </c>
      <c r="Y1051" s="25">
        <f>VLOOKUP(CONCATENATE($F1051," ",$G1051),AllocFactorMatrix,(Y$4+1),FALSE)*$E1058</f>
        <v>0</v>
      </c>
      <c r="Z1051" s="25">
        <f t="shared" ref="Z1051:Z1058" si="519">SUBTOTAL(9,X1051:Y1051)</f>
        <v>0</v>
      </c>
      <c r="AA1051" s="25">
        <f>VLOOKUP(CONCATENATE($F1051," ",$G1051),AllocFactorMatrix,(AA$4+1),FALSE)*$E1058</f>
        <v>0</v>
      </c>
      <c r="AB1051" s="25">
        <f>VLOOKUP(CONCATENATE($F1051," ",$G1051),AllocFactorMatrix,(AB$4+1),FALSE)*$E1058</f>
        <v>0</v>
      </c>
      <c r="AC1051" s="25">
        <f>VLOOKUP(CONCATENATE($F1051," ",$G1051),AllocFactorMatrix,(AC$4+1),FALSE)*$E1058</f>
        <v>0</v>
      </c>
    </row>
    <row r="1052" spans="2:29" hidden="1" outlineLevel="1">
      <c r="F1052" s="61" t="str">
        <f>F1058</f>
        <v>PROD_ENERGY</v>
      </c>
      <c r="G1052" s="20" t="str">
        <f>$G$9</f>
        <v>BULKTRAN</v>
      </c>
      <c r="H1052" s="24">
        <f t="shared" si="517"/>
        <v>0</v>
      </c>
      <c r="I1052" s="25">
        <f>VLOOKUP(CONCATENATE($F1052," ",$G1052),AllocFactorMatrix,(I$4+1),FALSE)*$E1058</f>
        <v>0</v>
      </c>
      <c r="J1052" s="25">
        <f>VLOOKUP(CONCATENATE($F1052," ",$G1052),AllocFactorMatrix,(J$4+1),FALSE)*$E1058</f>
        <v>0</v>
      </c>
      <c r="K1052" s="25">
        <f>VLOOKUP(CONCATENATE($F1052," ",$G1052),AllocFactorMatrix,(K$4+1),FALSE)*$E1058</f>
        <v>0</v>
      </c>
      <c r="L1052" s="25">
        <f>VLOOKUP(CONCATENATE($F1052," ",$G1052),AllocFactorMatrix,(L$4+1),FALSE)*$E1058</f>
        <v>0</v>
      </c>
      <c r="M1052" s="25">
        <f t="shared" si="518"/>
        <v>0</v>
      </c>
      <c r="N1052" s="25">
        <f>VLOOKUP(CONCATENATE($F1052," ",$G1052),AllocFactorMatrix,(N$4+1),FALSE)*$E1058</f>
        <v>0</v>
      </c>
      <c r="O1052" s="25">
        <f>VLOOKUP(CONCATENATE($F1052," ",$G1052),AllocFactorMatrix,(O$4+1),FALSE)*$E1058</f>
        <v>0</v>
      </c>
      <c r="P1052" s="25">
        <f>VLOOKUP(CONCATENATE($F1052," ",$G1052),AllocFactorMatrix,(P$4+1),FALSE)*$E1058</f>
        <v>0</v>
      </c>
      <c r="Q1052" s="25">
        <f>VLOOKUP(CONCATENATE($F1052," ",$G1052),AllocFactorMatrix,(Q$4+1),FALSE)*$E1058</f>
        <v>0</v>
      </c>
      <c r="R1052" s="25">
        <f t="shared" ref="R1052:R1058" si="520">SUBTOTAL(9,N1052:Q1052)</f>
        <v>0</v>
      </c>
      <c r="S1052" s="25">
        <f>VLOOKUP(CONCATENATE($F1052," ",$G1052),AllocFactorMatrix,(S$4+1),FALSE)*$E1058</f>
        <v>0</v>
      </c>
      <c r="T1052" s="25">
        <f>VLOOKUP(CONCATENATE($F1052," ",$G1052),AllocFactorMatrix,(T$4+1),FALSE)*$E1058</f>
        <v>0</v>
      </c>
      <c r="U1052" s="25">
        <f>VLOOKUP(CONCATENATE($F1052," ",$G1052),AllocFactorMatrix,(U$4+1),FALSE)*$E1058</f>
        <v>0</v>
      </c>
      <c r="V1052" s="25">
        <f>VLOOKUP(CONCATENATE($F1052," ",$G1052),AllocFactorMatrix,(V$4+1),FALSE)*$E1058</f>
        <v>0</v>
      </c>
      <c r="W1052" s="25">
        <f t="shared" ref="W1052:W1058" si="521">SUBTOTAL(9,S1052:V1052)</f>
        <v>0</v>
      </c>
      <c r="X1052" s="25">
        <f>VLOOKUP(CONCATENATE($F1052," ",$G1052),AllocFactorMatrix,(X$4+1),FALSE)*$E1058</f>
        <v>0</v>
      </c>
      <c r="Y1052" s="25">
        <f>VLOOKUP(CONCATENATE($F1052," ",$G1052),AllocFactorMatrix,(Y$4+1),FALSE)*$E1058</f>
        <v>0</v>
      </c>
      <c r="Z1052" s="25">
        <f t="shared" si="519"/>
        <v>0</v>
      </c>
      <c r="AA1052" s="25">
        <f>VLOOKUP(CONCATENATE($F1052," ",$G1052),AllocFactorMatrix,(AA$4+1),FALSE)*$E1058</f>
        <v>0</v>
      </c>
      <c r="AB1052" s="25">
        <f>VLOOKUP(CONCATENATE($F1052," ",$G1052),AllocFactorMatrix,(AB$4+1),FALSE)*$E1058</f>
        <v>0</v>
      </c>
      <c r="AC1052" s="25">
        <f>VLOOKUP(CONCATENATE($F1052," ",$G1052),AllocFactorMatrix,(AC$4+1),FALSE)*$E1058</f>
        <v>0</v>
      </c>
    </row>
    <row r="1053" spans="2:29" hidden="1" outlineLevel="1">
      <c r="F1053" s="61" t="str">
        <f>F1058</f>
        <v>PROD_ENERGY</v>
      </c>
      <c r="G1053" s="20" t="str">
        <f>$G$10</f>
        <v>SUBTRAN</v>
      </c>
      <c r="H1053" s="24">
        <f t="shared" si="517"/>
        <v>0</v>
      </c>
      <c r="I1053" s="25">
        <f>VLOOKUP(CONCATENATE($F1053," ",$G1053),AllocFactorMatrix,(I$4+1),FALSE)*$E1058</f>
        <v>0</v>
      </c>
      <c r="J1053" s="25">
        <f>VLOOKUP(CONCATENATE($F1053," ",$G1053),AllocFactorMatrix,(J$4+1),FALSE)*$E1058</f>
        <v>0</v>
      </c>
      <c r="K1053" s="25">
        <f>VLOOKUP(CONCATENATE($F1053," ",$G1053),AllocFactorMatrix,(K$4+1),FALSE)*$E1058</f>
        <v>0</v>
      </c>
      <c r="L1053" s="25">
        <f>VLOOKUP(CONCATENATE($F1053," ",$G1053),AllocFactorMatrix,(L$4+1),FALSE)*$E1058</f>
        <v>0</v>
      </c>
      <c r="M1053" s="25">
        <f t="shared" si="518"/>
        <v>0</v>
      </c>
      <c r="N1053" s="25">
        <f>VLOOKUP(CONCATENATE($F1053," ",$G1053),AllocFactorMatrix,(N$4+1),FALSE)*$E1058</f>
        <v>0</v>
      </c>
      <c r="O1053" s="25">
        <f>VLOOKUP(CONCATENATE($F1053," ",$G1053),AllocFactorMatrix,(O$4+1),FALSE)*$E1058</f>
        <v>0</v>
      </c>
      <c r="P1053" s="25">
        <f>VLOOKUP(CONCATENATE($F1053," ",$G1053),AllocFactorMatrix,(P$4+1),FALSE)*$E1058</f>
        <v>0</v>
      </c>
      <c r="Q1053" s="25">
        <f>VLOOKUP(CONCATENATE($F1053," ",$G1053),AllocFactorMatrix,(Q$4+1),FALSE)*$E1058</f>
        <v>0</v>
      </c>
      <c r="R1053" s="25">
        <f t="shared" si="520"/>
        <v>0</v>
      </c>
      <c r="S1053" s="25">
        <f>VLOOKUP(CONCATENATE($F1053," ",$G1053),AllocFactorMatrix,(S$4+1),FALSE)*$E1058</f>
        <v>0</v>
      </c>
      <c r="T1053" s="25">
        <f>VLOOKUP(CONCATENATE($F1053," ",$G1053),AllocFactorMatrix,(T$4+1),FALSE)*$E1058</f>
        <v>0</v>
      </c>
      <c r="U1053" s="25">
        <f>VLOOKUP(CONCATENATE($F1053," ",$G1053),AllocFactorMatrix,(U$4+1),FALSE)*$E1058</f>
        <v>0</v>
      </c>
      <c r="V1053" s="25">
        <f>VLOOKUP(CONCATENATE($F1053," ",$G1053),AllocFactorMatrix,(V$4+1),FALSE)*$E1058</f>
        <v>0</v>
      </c>
      <c r="W1053" s="25">
        <f t="shared" si="521"/>
        <v>0</v>
      </c>
      <c r="X1053" s="25">
        <f>VLOOKUP(CONCATENATE($F1053," ",$G1053),AllocFactorMatrix,(X$4+1),FALSE)*$E1058</f>
        <v>0</v>
      </c>
      <c r="Y1053" s="25">
        <f>VLOOKUP(CONCATENATE($F1053," ",$G1053),AllocFactorMatrix,(Y$4+1),FALSE)*$E1058</f>
        <v>0</v>
      </c>
      <c r="Z1053" s="25">
        <f t="shared" si="519"/>
        <v>0</v>
      </c>
      <c r="AA1053" s="25">
        <f>VLOOKUP(CONCATENATE($F1053," ",$G1053),AllocFactorMatrix,(AA$4+1),FALSE)*$E1058</f>
        <v>0</v>
      </c>
      <c r="AB1053" s="25">
        <f>VLOOKUP(CONCATENATE($F1053," ",$G1053),AllocFactorMatrix,(AB$4+1),FALSE)*$E1058</f>
        <v>0</v>
      </c>
      <c r="AC1053" s="25">
        <f>VLOOKUP(CONCATENATE($F1053," ",$G1053),AllocFactorMatrix,(AC$4+1),FALSE)*$E1058</f>
        <v>0</v>
      </c>
    </row>
    <row r="1054" spans="2:29" hidden="1" outlineLevel="1">
      <c r="F1054" s="61" t="str">
        <f>F1058</f>
        <v>PROD_ENERGY</v>
      </c>
      <c r="G1054" s="20" t="str">
        <f>$G$11</f>
        <v>DISTPRI</v>
      </c>
      <c r="H1054" s="24">
        <f t="shared" si="517"/>
        <v>0</v>
      </c>
      <c r="I1054" s="25">
        <f>VLOOKUP(CONCATENATE($F1054," ",$G1054),AllocFactorMatrix,(I$4+1),FALSE)*$E1058</f>
        <v>0</v>
      </c>
      <c r="J1054" s="25">
        <f>VLOOKUP(CONCATENATE($F1054," ",$G1054),AllocFactorMatrix,(J$4+1),FALSE)*$E1058</f>
        <v>0</v>
      </c>
      <c r="K1054" s="25">
        <f>VLOOKUP(CONCATENATE($F1054," ",$G1054),AllocFactorMatrix,(K$4+1),FALSE)*$E1058</f>
        <v>0</v>
      </c>
      <c r="L1054" s="25">
        <f>VLOOKUP(CONCATENATE($F1054," ",$G1054),AllocFactorMatrix,(L$4+1),FALSE)*$E1058</f>
        <v>0</v>
      </c>
      <c r="M1054" s="25">
        <f t="shared" si="518"/>
        <v>0</v>
      </c>
      <c r="N1054" s="25">
        <f>VLOOKUP(CONCATENATE($F1054," ",$G1054),AllocFactorMatrix,(N$4+1),FALSE)*$E1058</f>
        <v>0</v>
      </c>
      <c r="O1054" s="25">
        <f>VLOOKUP(CONCATENATE($F1054," ",$G1054),AllocFactorMatrix,(O$4+1),FALSE)*$E1058</f>
        <v>0</v>
      </c>
      <c r="P1054" s="25">
        <f>VLOOKUP(CONCATENATE($F1054," ",$G1054),AllocFactorMatrix,(P$4+1),FALSE)*$E1058</f>
        <v>0</v>
      </c>
      <c r="Q1054" s="25">
        <f>VLOOKUP(CONCATENATE($F1054," ",$G1054),AllocFactorMatrix,(Q$4+1),FALSE)*$E1058</f>
        <v>0</v>
      </c>
      <c r="R1054" s="25">
        <f t="shared" si="520"/>
        <v>0</v>
      </c>
      <c r="S1054" s="25">
        <f>VLOOKUP(CONCATENATE($F1054," ",$G1054),AllocFactorMatrix,(S$4+1),FALSE)*$E1058</f>
        <v>0</v>
      </c>
      <c r="T1054" s="25">
        <f>VLOOKUP(CONCATENATE($F1054," ",$G1054),AllocFactorMatrix,(T$4+1),FALSE)*$E1058</f>
        <v>0</v>
      </c>
      <c r="U1054" s="25">
        <f>VLOOKUP(CONCATENATE($F1054," ",$G1054),AllocFactorMatrix,(U$4+1),FALSE)*$E1058</f>
        <v>0</v>
      </c>
      <c r="V1054" s="25">
        <f>VLOOKUP(CONCATENATE($F1054," ",$G1054),AllocFactorMatrix,(V$4+1),FALSE)*$E1058</f>
        <v>0</v>
      </c>
      <c r="W1054" s="25">
        <f t="shared" si="521"/>
        <v>0</v>
      </c>
      <c r="X1054" s="25">
        <f>VLOOKUP(CONCATENATE($F1054," ",$G1054),AllocFactorMatrix,(X$4+1),FALSE)*$E1058</f>
        <v>0</v>
      </c>
      <c r="Y1054" s="25">
        <f>VLOOKUP(CONCATENATE($F1054," ",$G1054),AllocFactorMatrix,(Y$4+1),FALSE)*$E1058</f>
        <v>0</v>
      </c>
      <c r="Z1054" s="25">
        <f t="shared" si="519"/>
        <v>0</v>
      </c>
      <c r="AA1054" s="25">
        <f>VLOOKUP(CONCATENATE($F1054," ",$G1054),AllocFactorMatrix,(AA$4+1),FALSE)*$E1058</f>
        <v>0</v>
      </c>
      <c r="AB1054" s="25">
        <f>VLOOKUP(CONCATENATE($F1054," ",$G1054),AllocFactorMatrix,(AB$4+1),FALSE)*$E1058</f>
        <v>0</v>
      </c>
      <c r="AC1054" s="25">
        <f>VLOOKUP(CONCATENATE($F1054," ",$G1054),AllocFactorMatrix,(AC$4+1),FALSE)*$E1058</f>
        <v>0</v>
      </c>
    </row>
    <row r="1055" spans="2:29" hidden="1" outlineLevel="1">
      <c r="F1055" s="61" t="str">
        <f>F1058</f>
        <v>PROD_ENERGY</v>
      </c>
      <c r="G1055" s="20" t="str">
        <f>$G$12</f>
        <v>DISTSEC</v>
      </c>
      <c r="H1055" s="24">
        <f t="shared" si="517"/>
        <v>0</v>
      </c>
      <c r="I1055" s="25">
        <f>VLOOKUP(CONCATENATE($F1055," ",$G1055),AllocFactorMatrix,(I$4+1),FALSE)*$E1058</f>
        <v>0</v>
      </c>
      <c r="J1055" s="25">
        <f>VLOOKUP(CONCATENATE($F1055," ",$G1055),AllocFactorMatrix,(J$4+1),FALSE)*$E1058</f>
        <v>0</v>
      </c>
      <c r="K1055" s="25">
        <f>VLOOKUP(CONCATENATE($F1055," ",$G1055),AllocFactorMatrix,(K$4+1),FALSE)*$E1058</f>
        <v>0</v>
      </c>
      <c r="L1055" s="25">
        <f>VLOOKUP(CONCATENATE($F1055," ",$G1055),AllocFactorMatrix,(L$4+1),FALSE)*$E1058</f>
        <v>0</v>
      </c>
      <c r="M1055" s="25">
        <f t="shared" si="518"/>
        <v>0</v>
      </c>
      <c r="N1055" s="25">
        <f>VLOOKUP(CONCATENATE($F1055," ",$G1055),AllocFactorMatrix,(N$4+1),FALSE)*$E1058</f>
        <v>0</v>
      </c>
      <c r="O1055" s="25">
        <f>VLOOKUP(CONCATENATE($F1055," ",$G1055),AllocFactorMatrix,(O$4+1),FALSE)*$E1058</f>
        <v>0</v>
      </c>
      <c r="P1055" s="25">
        <f>VLOOKUP(CONCATENATE($F1055," ",$G1055),AllocFactorMatrix,(P$4+1),FALSE)*$E1058</f>
        <v>0</v>
      </c>
      <c r="Q1055" s="25">
        <f>VLOOKUP(CONCATENATE($F1055," ",$G1055),AllocFactorMatrix,(Q$4+1),FALSE)*$E1058</f>
        <v>0</v>
      </c>
      <c r="R1055" s="25">
        <f t="shared" si="520"/>
        <v>0</v>
      </c>
      <c r="S1055" s="25">
        <f>VLOOKUP(CONCATENATE($F1055," ",$G1055),AllocFactorMatrix,(S$4+1),FALSE)*$E1058</f>
        <v>0</v>
      </c>
      <c r="T1055" s="25">
        <f>VLOOKUP(CONCATENATE($F1055," ",$G1055),AllocFactorMatrix,(T$4+1),FALSE)*$E1058</f>
        <v>0</v>
      </c>
      <c r="U1055" s="25">
        <f>VLOOKUP(CONCATENATE($F1055," ",$G1055),AllocFactorMatrix,(U$4+1),FALSE)*$E1058</f>
        <v>0</v>
      </c>
      <c r="V1055" s="25">
        <f>VLOOKUP(CONCATENATE($F1055," ",$G1055),AllocFactorMatrix,(V$4+1),FALSE)*$E1058</f>
        <v>0</v>
      </c>
      <c r="W1055" s="25">
        <f t="shared" si="521"/>
        <v>0</v>
      </c>
      <c r="X1055" s="25">
        <f>VLOOKUP(CONCATENATE($F1055," ",$G1055),AllocFactorMatrix,(X$4+1),FALSE)*$E1058</f>
        <v>0</v>
      </c>
      <c r="Y1055" s="25">
        <f>VLOOKUP(CONCATENATE($F1055," ",$G1055),AllocFactorMatrix,(Y$4+1),FALSE)*$E1058</f>
        <v>0</v>
      </c>
      <c r="Z1055" s="25">
        <f t="shared" si="519"/>
        <v>0</v>
      </c>
      <c r="AA1055" s="25">
        <f>VLOOKUP(CONCATENATE($F1055," ",$G1055),AllocFactorMatrix,(AA$4+1),FALSE)*$E1058</f>
        <v>0</v>
      </c>
      <c r="AB1055" s="25">
        <f>VLOOKUP(CONCATENATE($F1055," ",$G1055),AllocFactorMatrix,(AB$4+1),FALSE)*$E1058</f>
        <v>0</v>
      </c>
      <c r="AC1055" s="25">
        <f>VLOOKUP(CONCATENATE($F1055," ",$G1055),AllocFactorMatrix,(AC$4+1),FALSE)*$E1058</f>
        <v>0</v>
      </c>
    </row>
    <row r="1056" spans="2:29" hidden="1" outlineLevel="1">
      <c r="F1056" s="61" t="str">
        <f>F1058</f>
        <v>PROD_ENERGY</v>
      </c>
      <c r="G1056" s="20" t="str">
        <f>$G$13</f>
        <v>ENERGY</v>
      </c>
      <c r="H1056" s="24">
        <f t="shared" si="517"/>
        <v>316449.31359999994</v>
      </c>
      <c r="I1056" s="25">
        <f>VLOOKUP(CONCATENATE($F1056," ",$G1056),AllocFactorMatrix,(I$4+1),FALSE)*$E1058</f>
        <v>115039.60393133096</v>
      </c>
      <c r="J1056" s="25">
        <f>VLOOKUP(CONCATENATE($F1056," ",$G1056),AllocFactorMatrix,(J$4+1),FALSE)*$E1058</f>
        <v>37130.890827514006</v>
      </c>
      <c r="K1056" s="25">
        <f>VLOOKUP(CONCATENATE($F1056," ",$G1056),AllocFactorMatrix,(K$4+1),FALSE)*$E1058</f>
        <v>425.07825393454038</v>
      </c>
      <c r="L1056" s="25">
        <f>VLOOKUP(CONCATENATE($F1056," ",$G1056),AllocFactorMatrix,(L$4+1),FALSE)*$E1058</f>
        <v>10.773582021696258</v>
      </c>
      <c r="M1056" s="25">
        <f t="shared" si="518"/>
        <v>37566.742663470242</v>
      </c>
      <c r="N1056" s="25">
        <f>VLOOKUP(CONCATENATE($F1056," ",$G1056),AllocFactorMatrix,(N$4+1),FALSE)*$E1058</f>
        <v>17968.295259040253</v>
      </c>
      <c r="O1056" s="25">
        <f>VLOOKUP(CONCATENATE($F1056," ",$G1056),AllocFactorMatrix,(O$4+1),FALSE)*$E1058</f>
        <v>5015.4883252193831</v>
      </c>
      <c r="P1056" s="25">
        <f>VLOOKUP(CONCATENATE($F1056," ",$G1056),AllocFactorMatrix,(P$4+1),FALSE)*$E1058</f>
        <v>397.08001321549114</v>
      </c>
      <c r="Q1056" s="25">
        <f>VLOOKUP(CONCATENATE($F1056," ",$G1056),AllocFactorMatrix,(Q$4+1),FALSE)*$E1058</f>
        <v>81.399586041802593</v>
      </c>
      <c r="R1056" s="25">
        <f t="shared" si="520"/>
        <v>23462.26318351693</v>
      </c>
      <c r="S1056" s="25">
        <f>VLOOKUP(CONCATENATE($F1056," ",$G1056),AllocFactorMatrix,(S$4+1),FALSE)*$E1058</f>
        <v>1197.3095275089445</v>
      </c>
      <c r="T1056" s="25">
        <f>VLOOKUP(CONCATENATE($F1056," ",$G1056),AllocFactorMatrix,(T$4+1),FALSE)*$E1058</f>
        <v>14308.817801266368</v>
      </c>
      <c r="U1056" s="25">
        <f>VLOOKUP(CONCATENATE($F1056," ",$G1056),AllocFactorMatrix,(U$4+1),FALSE)*$E1058</f>
        <v>101156.64668411204</v>
      </c>
      <c r="V1056" s="25">
        <f>VLOOKUP(CONCATENATE($F1056," ",$G1056),AllocFactorMatrix,(V$4+1),FALSE)*$E1058</f>
        <v>16211.330470798974</v>
      </c>
      <c r="W1056" s="25">
        <f t="shared" si="521"/>
        <v>132874.10448368633</v>
      </c>
      <c r="X1056" s="25">
        <f>VLOOKUP(CONCATENATE($F1056," ",$G1056),AllocFactorMatrix,(X$4+1),FALSE)*$E1058</f>
        <v>4873.8257854505628</v>
      </c>
      <c r="Y1056" s="25">
        <f>VLOOKUP(CONCATENATE($F1056," ",$G1056),AllocFactorMatrix,(Y$4+1),FALSE)*$E1058</f>
        <v>114.55211944460449</v>
      </c>
      <c r="Z1056" s="25">
        <f t="shared" si="519"/>
        <v>4988.3779048951674</v>
      </c>
      <c r="AA1056" s="25">
        <f>VLOOKUP(CONCATENATE($F1056," ",$G1056),AllocFactorMatrix,(AA$4+1),FALSE)*$E1058</f>
        <v>111.90814858045449</v>
      </c>
      <c r="AB1056" s="25">
        <f>VLOOKUP(CONCATENATE($F1056," ",$G1056),AllocFactorMatrix,(AB$4+1),FALSE)*$E1058</f>
        <v>1925.616392268063</v>
      </c>
      <c r="AC1056" s="25">
        <f>VLOOKUP(CONCATENATE($F1056," ",$G1056),AllocFactorMatrix,(AC$4+1),FALSE)*$E1058</f>
        <v>480.69689225180565</v>
      </c>
    </row>
    <row r="1057" spans="2:29" hidden="1" outlineLevel="1">
      <c r="F1057" s="61" t="str">
        <f>F1058</f>
        <v>PROD_ENERGY</v>
      </c>
      <c r="G1057" s="20" t="str">
        <f>$G$14</f>
        <v>CUSTOMER</v>
      </c>
      <c r="H1057" s="24">
        <f t="shared" si="517"/>
        <v>0</v>
      </c>
      <c r="I1057" s="25">
        <f>VLOOKUP(CONCATENATE($F1057," ",$G1057),AllocFactorMatrix,(I$4+1),FALSE)*$E1058</f>
        <v>0</v>
      </c>
      <c r="J1057" s="25">
        <f>VLOOKUP(CONCATENATE($F1057," ",$G1057),AllocFactorMatrix,(J$4+1),FALSE)*$E1058</f>
        <v>0</v>
      </c>
      <c r="K1057" s="25">
        <f>VLOOKUP(CONCATENATE($F1057," ",$G1057),AllocFactorMatrix,(K$4+1),FALSE)*$E1058</f>
        <v>0</v>
      </c>
      <c r="L1057" s="25">
        <f>VLOOKUP(CONCATENATE($F1057," ",$G1057),AllocFactorMatrix,(L$4+1),FALSE)*$E1058</f>
        <v>0</v>
      </c>
      <c r="M1057" s="25">
        <f t="shared" si="518"/>
        <v>0</v>
      </c>
      <c r="N1057" s="25">
        <f>VLOOKUP(CONCATENATE($F1057," ",$G1057),AllocFactorMatrix,(N$4+1),FALSE)*$E1058</f>
        <v>0</v>
      </c>
      <c r="O1057" s="25">
        <f>VLOOKUP(CONCATENATE($F1057," ",$G1057),AllocFactorMatrix,(O$4+1),FALSE)*$E1058</f>
        <v>0</v>
      </c>
      <c r="P1057" s="25">
        <f>VLOOKUP(CONCATENATE($F1057," ",$G1057),AllocFactorMatrix,(P$4+1),FALSE)*$E1058</f>
        <v>0</v>
      </c>
      <c r="Q1057" s="25">
        <f>VLOOKUP(CONCATENATE($F1057," ",$G1057),AllocFactorMatrix,(Q$4+1),FALSE)*$E1058</f>
        <v>0</v>
      </c>
      <c r="R1057" s="25">
        <f t="shared" si="520"/>
        <v>0</v>
      </c>
      <c r="S1057" s="25">
        <f>VLOOKUP(CONCATENATE($F1057," ",$G1057),AllocFactorMatrix,(S$4+1),FALSE)*$E1058</f>
        <v>0</v>
      </c>
      <c r="T1057" s="25">
        <f>VLOOKUP(CONCATENATE($F1057," ",$G1057),AllocFactorMatrix,(T$4+1),FALSE)*$E1058</f>
        <v>0</v>
      </c>
      <c r="U1057" s="25">
        <f>VLOOKUP(CONCATENATE($F1057," ",$G1057),AllocFactorMatrix,(U$4+1),FALSE)*$E1058</f>
        <v>0</v>
      </c>
      <c r="V1057" s="25">
        <f>VLOOKUP(CONCATENATE($F1057," ",$G1057),AllocFactorMatrix,(V$4+1),FALSE)*$E1058</f>
        <v>0</v>
      </c>
      <c r="W1057" s="25">
        <f t="shared" si="521"/>
        <v>0</v>
      </c>
      <c r="X1057" s="25">
        <f>VLOOKUP(CONCATENATE($F1057," ",$G1057),AllocFactorMatrix,(X$4+1),FALSE)*$E1058</f>
        <v>0</v>
      </c>
      <c r="Y1057" s="25">
        <f>VLOOKUP(CONCATENATE($F1057," ",$G1057),AllocFactorMatrix,(Y$4+1),FALSE)*$E1058</f>
        <v>0</v>
      </c>
      <c r="Z1057" s="25">
        <f t="shared" si="519"/>
        <v>0</v>
      </c>
      <c r="AA1057" s="25">
        <f>VLOOKUP(CONCATENATE($F1057," ",$G1057),AllocFactorMatrix,(AA$4+1),FALSE)*$E1058</f>
        <v>0</v>
      </c>
      <c r="AB1057" s="25">
        <f>VLOOKUP(CONCATENATE($F1057," ",$G1057),AllocFactorMatrix,(AB$4+1),FALSE)*$E1058</f>
        <v>0</v>
      </c>
      <c r="AC1057" s="25">
        <f>VLOOKUP(CONCATENATE($F1057," ",$G1057),AllocFactorMatrix,(AC$4+1),FALSE)*$E1058</f>
        <v>0</v>
      </c>
    </row>
    <row r="1058" spans="2:29" collapsed="1">
      <c r="B1058" s="20"/>
      <c r="D1058" s="58" t="s">
        <v>1173</v>
      </c>
      <c r="E1058" s="22">
        <f>'Sch 5'!U260</f>
        <v>316449.31359999999</v>
      </c>
      <c r="F1058" s="61" t="s">
        <v>31</v>
      </c>
      <c r="G1058" s="20" t="str">
        <f>$G$15</f>
        <v>TOTAL</v>
      </c>
      <c r="H1058" s="24">
        <f t="shared" si="517"/>
        <v>316449.31359999994</v>
      </c>
      <c r="I1058" s="25">
        <f>VLOOKUP(CONCATENATE($F1058," ",$G1058),AllocFactorMatrix,(I$4+1),FALSE)*$E1058</f>
        <v>115039.60393133096</v>
      </c>
      <c r="J1058" s="25">
        <f>VLOOKUP(CONCATENATE($F1058," ",$G1058),AllocFactorMatrix,(J$4+1),FALSE)*$E1058</f>
        <v>37130.890827514006</v>
      </c>
      <c r="K1058" s="25">
        <f>VLOOKUP(CONCATENATE($F1058," ",$G1058),AllocFactorMatrix,(K$4+1),FALSE)*$E1058</f>
        <v>425.07825393454038</v>
      </c>
      <c r="L1058" s="25">
        <f>VLOOKUP(CONCATENATE($F1058," ",$G1058),AllocFactorMatrix,(L$4+1),FALSE)*$E1058</f>
        <v>10.773582021696258</v>
      </c>
      <c r="M1058" s="25">
        <f t="shared" si="518"/>
        <v>37566.742663470242</v>
      </c>
      <c r="N1058" s="25">
        <f>VLOOKUP(CONCATENATE($F1058," ",$G1058),AllocFactorMatrix,(N$4+1),FALSE)*$E1058</f>
        <v>17968.295259040253</v>
      </c>
      <c r="O1058" s="25">
        <f>VLOOKUP(CONCATENATE($F1058," ",$G1058),AllocFactorMatrix,(O$4+1),FALSE)*$E1058</f>
        <v>5015.4883252193831</v>
      </c>
      <c r="P1058" s="25">
        <f>VLOOKUP(CONCATENATE($F1058," ",$G1058),AllocFactorMatrix,(P$4+1),FALSE)*$E1058</f>
        <v>397.08001321549114</v>
      </c>
      <c r="Q1058" s="25">
        <f>VLOOKUP(CONCATENATE($F1058," ",$G1058),AllocFactorMatrix,(Q$4+1),FALSE)*$E1058</f>
        <v>81.399586041802593</v>
      </c>
      <c r="R1058" s="25">
        <f t="shared" si="520"/>
        <v>23462.26318351693</v>
      </c>
      <c r="S1058" s="25">
        <f>VLOOKUP(CONCATENATE($F1058," ",$G1058),AllocFactorMatrix,(S$4+1),FALSE)*$E1058</f>
        <v>1197.3095275089445</v>
      </c>
      <c r="T1058" s="25">
        <f>VLOOKUP(CONCATENATE($F1058," ",$G1058),AllocFactorMatrix,(T$4+1),FALSE)*$E1058</f>
        <v>14308.817801266368</v>
      </c>
      <c r="U1058" s="25">
        <f>VLOOKUP(CONCATENATE($F1058," ",$G1058),AllocFactorMatrix,(U$4+1),FALSE)*$E1058</f>
        <v>101156.64668411204</v>
      </c>
      <c r="V1058" s="25">
        <f>VLOOKUP(CONCATENATE($F1058," ",$G1058),AllocFactorMatrix,(V$4+1),FALSE)*$E1058</f>
        <v>16211.330470798974</v>
      </c>
      <c r="W1058" s="25">
        <f t="shared" si="521"/>
        <v>132874.10448368633</v>
      </c>
      <c r="X1058" s="25">
        <f>VLOOKUP(CONCATENATE($F1058," ",$G1058),AllocFactorMatrix,(X$4+1),FALSE)*$E1058</f>
        <v>4873.8257854505628</v>
      </c>
      <c r="Y1058" s="25">
        <f>VLOOKUP(CONCATENATE($F1058," ",$G1058),AllocFactorMatrix,(Y$4+1),FALSE)*$E1058</f>
        <v>114.55211944460449</v>
      </c>
      <c r="Z1058" s="25">
        <f t="shared" si="519"/>
        <v>4988.3779048951674</v>
      </c>
      <c r="AA1058" s="25">
        <f>VLOOKUP(CONCATENATE($F1058," ",$G1058),AllocFactorMatrix,(AA$4+1),FALSE)*$E1058</f>
        <v>111.90814858045449</v>
      </c>
      <c r="AB1058" s="25">
        <f>VLOOKUP(CONCATENATE($F1058," ",$G1058),AllocFactorMatrix,(AB$4+1),FALSE)*$E1058</f>
        <v>1925.616392268063</v>
      </c>
      <c r="AC1058" s="25">
        <f>VLOOKUP(CONCATENATE($F1058," ",$G1058),AllocFactorMatrix,(AC$4+1),FALSE)*$E1058</f>
        <v>480.69689225180565</v>
      </c>
    </row>
    <row r="1059" spans="2:29" hidden="1" outlineLevel="1">
      <c r="F1059" s="61"/>
      <c r="G1059" s="20" t="str">
        <f>$G$8</f>
        <v>PRODUCTION</v>
      </c>
      <c r="H1059" s="22">
        <f t="shared" ref="H1059:AC1059" si="522">H1051</f>
        <v>0</v>
      </c>
      <c r="I1059" s="22">
        <f t="shared" si="522"/>
        <v>0</v>
      </c>
      <c r="J1059" s="22">
        <f t="shared" si="522"/>
        <v>0</v>
      </c>
      <c r="K1059" s="22">
        <f t="shared" si="522"/>
        <v>0</v>
      </c>
      <c r="L1059" s="22">
        <f t="shared" si="522"/>
        <v>0</v>
      </c>
      <c r="M1059" s="22">
        <f t="shared" si="522"/>
        <v>0</v>
      </c>
      <c r="N1059" s="22">
        <f t="shared" si="522"/>
        <v>0</v>
      </c>
      <c r="O1059" s="22">
        <f t="shared" si="522"/>
        <v>0</v>
      </c>
      <c r="P1059" s="22">
        <f t="shared" si="522"/>
        <v>0</v>
      </c>
      <c r="Q1059" s="22">
        <f t="shared" si="522"/>
        <v>0</v>
      </c>
      <c r="R1059" s="22">
        <f t="shared" si="522"/>
        <v>0</v>
      </c>
      <c r="S1059" s="22">
        <f t="shared" si="522"/>
        <v>0</v>
      </c>
      <c r="T1059" s="22">
        <f t="shared" si="522"/>
        <v>0</v>
      </c>
      <c r="U1059" s="22">
        <f t="shared" si="522"/>
        <v>0</v>
      </c>
      <c r="V1059" s="22">
        <f t="shared" si="522"/>
        <v>0</v>
      </c>
      <c r="W1059" s="22">
        <f t="shared" si="522"/>
        <v>0</v>
      </c>
      <c r="X1059" s="22">
        <f t="shared" si="522"/>
        <v>0</v>
      </c>
      <c r="Y1059" s="22">
        <f t="shared" si="522"/>
        <v>0</v>
      </c>
      <c r="Z1059" s="22">
        <f t="shared" si="522"/>
        <v>0</v>
      </c>
      <c r="AA1059" s="22">
        <f t="shared" si="522"/>
        <v>0</v>
      </c>
      <c r="AB1059" s="22">
        <f t="shared" si="522"/>
        <v>0</v>
      </c>
      <c r="AC1059" s="22">
        <f t="shared" si="522"/>
        <v>0</v>
      </c>
    </row>
    <row r="1060" spans="2:29" hidden="1" outlineLevel="1">
      <c r="F1060" s="61"/>
      <c r="G1060" s="20" t="str">
        <f>$G$9</f>
        <v>BULKTRAN</v>
      </c>
      <c r="H1060" s="22">
        <f t="shared" ref="H1060:AC1060" si="523">H1052</f>
        <v>0</v>
      </c>
      <c r="I1060" s="22">
        <f t="shared" si="523"/>
        <v>0</v>
      </c>
      <c r="J1060" s="22">
        <f t="shared" si="523"/>
        <v>0</v>
      </c>
      <c r="K1060" s="22">
        <f t="shared" si="523"/>
        <v>0</v>
      </c>
      <c r="L1060" s="22">
        <f t="shared" si="523"/>
        <v>0</v>
      </c>
      <c r="M1060" s="22">
        <f t="shared" si="523"/>
        <v>0</v>
      </c>
      <c r="N1060" s="22">
        <f t="shared" si="523"/>
        <v>0</v>
      </c>
      <c r="O1060" s="22">
        <f t="shared" si="523"/>
        <v>0</v>
      </c>
      <c r="P1060" s="22">
        <f t="shared" si="523"/>
        <v>0</v>
      </c>
      <c r="Q1060" s="22">
        <f t="shared" si="523"/>
        <v>0</v>
      </c>
      <c r="R1060" s="22">
        <f t="shared" si="523"/>
        <v>0</v>
      </c>
      <c r="S1060" s="22">
        <f t="shared" si="523"/>
        <v>0</v>
      </c>
      <c r="T1060" s="22">
        <f t="shared" si="523"/>
        <v>0</v>
      </c>
      <c r="U1060" s="22">
        <f t="shared" si="523"/>
        <v>0</v>
      </c>
      <c r="V1060" s="22">
        <f t="shared" si="523"/>
        <v>0</v>
      </c>
      <c r="W1060" s="22">
        <f t="shared" si="523"/>
        <v>0</v>
      </c>
      <c r="X1060" s="22">
        <f t="shared" si="523"/>
        <v>0</v>
      </c>
      <c r="Y1060" s="22">
        <f t="shared" si="523"/>
        <v>0</v>
      </c>
      <c r="Z1060" s="22">
        <f t="shared" si="523"/>
        <v>0</v>
      </c>
      <c r="AA1060" s="22">
        <f t="shared" si="523"/>
        <v>0</v>
      </c>
      <c r="AB1060" s="22">
        <f t="shared" si="523"/>
        <v>0</v>
      </c>
      <c r="AC1060" s="22">
        <f t="shared" si="523"/>
        <v>0</v>
      </c>
    </row>
    <row r="1061" spans="2:29" hidden="1" outlineLevel="1">
      <c r="F1061" s="61"/>
      <c r="G1061" s="20" t="str">
        <f>$G$10</f>
        <v>SUBTRAN</v>
      </c>
      <c r="H1061" s="22">
        <f t="shared" ref="H1061:AC1061" si="524">H1053</f>
        <v>0</v>
      </c>
      <c r="I1061" s="22">
        <f t="shared" si="524"/>
        <v>0</v>
      </c>
      <c r="J1061" s="22">
        <f t="shared" si="524"/>
        <v>0</v>
      </c>
      <c r="K1061" s="22">
        <f t="shared" si="524"/>
        <v>0</v>
      </c>
      <c r="L1061" s="22">
        <f t="shared" si="524"/>
        <v>0</v>
      </c>
      <c r="M1061" s="22">
        <f t="shared" si="524"/>
        <v>0</v>
      </c>
      <c r="N1061" s="22">
        <f t="shared" si="524"/>
        <v>0</v>
      </c>
      <c r="O1061" s="22">
        <f t="shared" si="524"/>
        <v>0</v>
      </c>
      <c r="P1061" s="22">
        <f t="shared" si="524"/>
        <v>0</v>
      </c>
      <c r="Q1061" s="22">
        <f t="shared" si="524"/>
        <v>0</v>
      </c>
      <c r="R1061" s="22">
        <f t="shared" si="524"/>
        <v>0</v>
      </c>
      <c r="S1061" s="22">
        <f t="shared" si="524"/>
        <v>0</v>
      </c>
      <c r="T1061" s="22">
        <f t="shared" si="524"/>
        <v>0</v>
      </c>
      <c r="U1061" s="22">
        <f t="shared" si="524"/>
        <v>0</v>
      </c>
      <c r="V1061" s="22">
        <f t="shared" si="524"/>
        <v>0</v>
      </c>
      <c r="W1061" s="22">
        <f t="shared" si="524"/>
        <v>0</v>
      </c>
      <c r="X1061" s="22">
        <f t="shared" si="524"/>
        <v>0</v>
      </c>
      <c r="Y1061" s="22">
        <f t="shared" si="524"/>
        <v>0</v>
      </c>
      <c r="Z1061" s="22">
        <f t="shared" si="524"/>
        <v>0</v>
      </c>
      <c r="AA1061" s="22">
        <f t="shared" si="524"/>
        <v>0</v>
      </c>
      <c r="AB1061" s="22">
        <f t="shared" si="524"/>
        <v>0</v>
      </c>
      <c r="AC1061" s="22">
        <f t="shared" si="524"/>
        <v>0</v>
      </c>
    </row>
    <row r="1062" spans="2:29" hidden="1" outlineLevel="1">
      <c r="F1062" s="61"/>
      <c r="G1062" s="20" t="str">
        <f>$G$11</f>
        <v>DISTPRI</v>
      </c>
      <c r="H1062" s="22">
        <f t="shared" ref="H1062:AC1062" si="525">H1054</f>
        <v>0</v>
      </c>
      <c r="I1062" s="22">
        <f t="shared" si="525"/>
        <v>0</v>
      </c>
      <c r="J1062" s="22">
        <f t="shared" si="525"/>
        <v>0</v>
      </c>
      <c r="K1062" s="22">
        <f t="shared" si="525"/>
        <v>0</v>
      </c>
      <c r="L1062" s="22">
        <f t="shared" si="525"/>
        <v>0</v>
      </c>
      <c r="M1062" s="22">
        <f t="shared" si="525"/>
        <v>0</v>
      </c>
      <c r="N1062" s="22">
        <f t="shared" si="525"/>
        <v>0</v>
      </c>
      <c r="O1062" s="22">
        <f t="shared" si="525"/>
        <v>0</v>
      </c>
      <c r="P1062" s="22">
        <f t="shared" si="525"/>
        <v>0</v>
      </c>
      <c r="Q1062" s="22">
        <f t="shared" si="525"/>
        <v>0</v>
      </c>
      <c r="R1062" s="22">
        <f t="shared" si="525"/>
        <v>0</v>
      </c>
      <c r="S1062" s="22">
        <f t="shared" si="525"/>
        <v>0</v>
      </c>
      <c r="T1062" s="22">
        <f t="shared" si="525"/>
        <v>0</v>
      </c>
      <c r="U1062" s="22">
        <f t="shared" si="525"/>
        <v>0</v>
      </c>
      <c r="V1062" s="22">
        <f t="shared" si="525"/>
        <v>0</v>
      </c>
      <c r="W1062" s="22">
        <f t="shared" si="525"/>
        <v>0</v>
      </c>
      <c r="X1062" s="22">
        <f t="shared" si="525"/>
        <v>0</v>
      </c>
      <c r="Y1062" s="22">
        <f t="shared" si="525"/>
        <v>0</v>
      </c>
      <c r="Z1062" s="22">
        <f t="shared" si="525"/>
        <v>0</v>
      </c>
      <c r="AA1062" s="22">
        <f t="shared" si="525"/>
        <v>0</v>
      </c>
      <c r="AB1062" s="22">
        <f t="shared" si="525"/>
        <v>0</v>
      </c>
      <c r="AC1062" s="22">
        <f t="shared" si="525"/>
        <v>0</v>
      </c>
    </row>
    <row r="1063" spans="2:29" hidden="1" outlineLevel="1">
      <c r="F1063" s="61"/>
      <c r="G1063" s="20" t="str">
        <f>$G$12</f>
        <v>DISTSEC</v>
      </c>
      <c r="H1063" s="22">
        <f t="shared" ref="H1063:AC1063" si="526">H1055</f>
        <v>0</v>
      </c>
      <c r="I1063" s="22">
        <f t="shared" si="526"/>
        <v>0</v>
      </c>
      <c r="J1063" s="22">
        <f t="shared" si="526"/>
        <v>0</v>
      </c>
      <c r="K1063" s="22">
        <f t="shared" si="526"/>
        <v>0</v>
      </c>
      <c r="L1063" s="22">
        <f t="shared" si="526"/>
        <v>0</v>
      </c>
      <c r="M1063" s="22">
        <f t="shared" si="526"/>
        <v>0</v>
      </c>
      <c r="N1063" s="22">
        <f t="shared" si="526"/>
        <v>0</v>
      </c>
      <c r="O1063" s="22">
        <f t="shared" si="526"/>
        <v>0</v>
      </c>
      <c r="P1063" s="22">
        <f t="shared" si="526"/>
        <v>0</v>
      </c>
      <c r="Q1063" s="22">
        <f t="shared" si="526"/>
        <v>0</v>
      </c>
      <c r="R1063" s="22">
        <f t="shared" si="526"/>
        <v>0</v>
      </c>
      <c r="S1063" s="22">
        <f t="shared" si="526"/>
        <v>0</v>
      </c>
      <c r="T1063" s="22">
        <f t="shared" si="526"/>
        <v>0</v>
      </c>
      <c r="U1063" s="22">
        <f t="shared" si="526"/>
        <v>0</v>
      </c>
      <c r="V1063" s="22">
        <f t="shared" si="526"/>
        <v>0</v>
      </c>
      <c r="W1063" s="22">
        <f t="shared" si="526"/>
        <v>0</v>
      </c>
      <c r="X1063" s="22">
        <f t="shared" si="526"/>
        <v>0</v>
      </c>
      <c r="Y1063" s="22">
        <f t="shared" si="526"/>
        <v>0</v>
      </c>
      <c r="Z1063" s="22">
        <f t="shared" si="526"/>
        <v>0</v>
      </c>
      <c r="AA1063" s="22">
        <f t="shared" si="526"/>
        <v>0</v>
      </c>
      <c r="AB1063" s="22">
        <f t="shared" si="526"/>
        <v>0</v>
      </c>
      <c r="AC1063" s="22">
        <f t="shared" si="526"/>
        <v>0</v>
      </c>
    </row>
    <row r="1064" spans="2:29" hidden="1" outlineLevel="1">
      <c r="F1064" s="61"/>
      <c r="G1064" s="20" t="str">
        <f>$G$13</f>
        <v>ENERGY</v>
      </c>
      <c r="H1064" s="22">
        <f>H1056</f>
        <v>316449.31359999994</v>
      </c>
      <c r="I1064" s="22">
        <f t="shared" ref="I1064:AC1064" si="527">I1056</f>
        <v>115039.60393133096</v>
      </c>
      <c r="J1064" s="22">
        <f t="shared" si="527"/>
        <v>37130.890827514006</v>
      </c>
      <c r="K1064" s="22">
        <f t="shared" si="527"/>
        <v>425.07825393454038</v>
      </c>
      <c r="L1064" s="22">
        <f t="shared" si="527"/>
        <v>10.773582021696258</v>
      </c>
      <c r="M1064" s="22">
        <f t="shared" si="527"/>
        <v>37566.742663470242</v>
      </c>
      <c r="N1064" s="22">
        <f t="shared" si="527"/>
        <v>17968.295259040253</v>
      </c>
      <c r="O1064" s="22">
        <f t="shared" si="527"/>
        <v>5015.4883252193831</v>
      </c>
      <c r="P1064" s="22">
        <f t="shared" si="527"/>
        <v>397.08001321549114</v>
      </c>
      <c r="Q1064" s="22">
        <f t="shared" si="527"/>
        <v>81.399586041802593</v>
      </c>
      <c r="R1064" s="22">
        <f t="shared" si="527"/>
        <v>23462.26318351693</v>
      </c>
      <c r="S1064" s="22">
        <f t="shared" si="527"/>
        <v>1197.3095275089445</v>
      </c>
      <c r="T1064" s="22">
        <f t="shared" si="527"/>
        <v>14308.817801266368</v>
      </c>
      <c r="U1064" s="22">
        <f t="shared" si="527"/>
        <v>101156.64668411204</v>
      </c>
      <c r="V1064" s="22">
        <f t="shared" si="527"/>
        <v>16211.330470798974</v>
      </c>
      <c r="W1064" s="22">
        <f t="shared" si="527"/>
        <v>132874.10448368633</v>
      </c>
      <c r="X1064" s="22">
        <f t="shared" si="527"/>
        <v>4873.8257854505628</v>
      </c>
      <c r="Y1064" s="22">
        <f t="shared" si="527"/>
        <v>114.55211944460449</v>
      </c>
      <c r="Z1064" s="22">
        <f t="shared" si="527"/>
        <v>4988.3779048951674</v>
      </c>
      <c r="AA1064" s="22">
        <f t="shared" si="527"/>
        <v>111.90814858045449</v>
      </c>
      <c r="AB1064" s="22">
        <f t="shared" si="527"/>
        <v>1925.616392268063</v>
      </c>
      <c r="AC1064" s="22">
        <f t="shared" si="527"/>
        <v>480.69689225180565</v>
      </c>
    </row>
    <row r="1065" spans="2:29" hidden="1" outlineLevel="1">
      <c r="F1065" s="61"/>
      <c r="G1065" s="20" t="str">
        <f>$G$14</f>
        <v>CUSTOMER</v>
      </c>
      <c r="H1065" s="22">
        <f t="shared" ref="H1065:AC1065" si="528">H1057</f>
        <v>0</v>
      </c>
      <c r="I1065" s="22">
        <f t="shared" si="528"/>
        <v>0</v>
      </c>
      <c r="J1065" s="22">
        <f t="shared" si="528"/>
        <v>0</v>
      </c>
      <c r="K1065" s="22">
        <f t="shared" si="528"/>
        <v>0</v>
      </c>
      <c r="L1065" s="22">
        <f t="shared" si="528"/>
        <v>0</v>
      </c>
      <c r="M1065" s="22">
        <f t="shared" si="528"/>
        <v>0</v>
      </c>
      <c r="N1065" s="22">
        <f t="shared" si="528"/>
        <v>0</v>
      </c>
      <c r="O1065" s="22">
        <f t="shared" si="528"/>
        <v>0</v>
      </c>
      <c r="P1065" s="22">
        <f t="shared" si="528"/>
        <v>0</v>
      </c>
      <c r="Q1065" s="22">
        <f t="shared" si="528"/>
        <v>0</v>
      </c>
      <c r="R1065" s="22">
        <f t="shared" si="528"/>
        <v>0</v>
      </c>
      <c r="S1065" s="22">
        <f t="shared" si="528"/>
        <v>0</v>
      </c>
      <c r="T1065" s="22">
        <f t="shared" si="528"/>
        <v>0</v>
      </c>
      <c r="U1065" s="22">
        <f t="shared" si="528"/>
        <v>0</v>
      </c>
      <c r="V1065" s="22">
        <f t="shared" si="528"/>
        <v>0</v>
      </c>
      <c r="W1065" s="22">
        <f t="shared" si="528"/>
        <v>0</v>
      </c>
      <c r="X1065" s="22">
        <f t="shared" si="528"/>
        <v>0</v>
      </c>
      <c r="Y1065" s="22">
        <f t="shared" si="528"/>
        <v>0</v>
      </c>
      <c r="Z1065" s="22">
        <f t="shared" si="528"/>
        <v>0</v>
      </c>
      <c r="AA1065" s="22">
        <f t="shared" si="528"/>
        <v>0</v>
      </c>
      <c r="AB1065" s="22">
        <f t="shared" si="528"/>
        <v>0</v>
      </c>
      <c r="AC1065" s="22">
        <f t="shared" si="528"/>
        <v>0</v>
      </c>
    </row>
    <row r="1066" spans="2:29" collapsed="1">
      <c r="C1066" s="20" t="s">
        <v>436</v>
      </c>
      <c r="E1066" s="22">
        <f>E1058</f>
        <v>316449.31359999999</v>
      </c>
      <c r="F1066" s="61"/>
      <c r="G1066" s="20" t="str">
        <f>$G$15</f>
        <v>TOTAL</v>
      </c>
      <c r="H1066" s="22">
        <f>H1058</f>
        <v>316449.31359999994</v>
      </c>
      <c r="I1066" s="22">
        <f>I1058</f>
        <v>115039.60393133096</v>
      </c>
      <c r="J1066" s="22">
        <f t="shared" ref="J1066:AC1066" si="529">J1058</f>
        <v>37130.890827514006</v>
      </c>
      <c r="K1066" s="22">
        <f t="shared" si="529"/>
        <v>425.07825393454038</v>
      </c>
      <c r="L1066" s="22">
        <f t="shared" si="529"/>
        <v>10.773582021696258</v>
      </c>
      <c r="M1066" s="22">
        <f t="shared" si="529"/>
        <v>37566.742663470242</v>
      </c>
      <c r="N1066" s="22">
        <f t="shared" si="529"/>
        <v>17968.295259040253</v>
      </c>
      <c r="O1066" s="22">
        <f t="shared" si="529"/>
        <v>5015.4883252193831</v>
      </c>
      <c r="P1066" s="22">
        <f t="shared" si="529"/>
        <v>397.08001321549114</v>
      </c>
      <c r="Q1066" s="22">
        <f t="shared" si="529"/>
        <v>81.399586041802593</v>
      </c>
      <c r="R1066" s="22">
        <f t="shared" si="529"/>
        <v>23462.26318351693</v>
      </c>
      <c r="S1066" s="22">
        <f t="shared" si="529"/>
        <v>1197.3095275089445</v>
      </c>
      <c r="T1066" s="22">
        <f t="shared" si="529"/>
        <v>14308.817801266368</v>
      </c>
      <c r="U1066" s="22">
        <f t="shared" si="529"/>
        <v>101156.64668411204</v>
      </c>
      <c r="V1066" s="22">
        <f t="shared" si="529"/>
        <v>16211.330470798974</v>
      </c>
      <c r="W1066" s="22">
        <f t="shared" si="529"/>
        <v>132874.10448368633</v>
      </c>
      <c r="X1066" s="22">
        <f t="shared" si="529"/>
        <v>4873.8257854505628</v>
      </c>
      <c r="Y1066" s="22">
        <f t="shared" si="529"/>
        <v>114.55211944460449</v>
      </c>
      <c r="Z1066" s="22">
        <f t="shared" si="529"/>
        <v>4988.3779048951674</v>
      </c>
      <c r="AA1066" s="22">
        <f t="shared" si="529"/>
        <v>111.90814858045449</v>
      </c>
      <c r="AB1066" s="22">
        <f t="shared" si="529"/>
        <v>1925.616392268063</v>
      </c>
      <c r="AC1066" s="22">
        <f t="shared" si="529"/>
        <v>480.69689225180565</v>
      </c>
    </row>
    <row r="1067" spans="2:29">
      <c r="E1067" s="22"/>
      <c r="F1067" s="61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</row>
    <row r="1068" spans="2:29" hidden="1" outlineLevel="1">
      <c r="E1068" s="22"/>
      <c r="F1068" s="61"/>
      <c r="G1068" s="20" t="str">
        <f>$G$8</f>
        <v>PRODUCTION</v>
      </c>
      <c r="H1068" s="24">
        <f t="shared" ref="H1068:AC1068" ca="1" si="530">H993+H1001+H1017+H1009+H1042+H1034+H1059</f>
        <v>244445214.97202396</v>
      </c>
      <c r="I1068" s="24">
        <f t="shared" ca="1" si="530"/>
        <v>115155188.76556225</v>
      </c>
      <c r="J1068" s="24">
        <f t="shared" ca="1" si="530"/>
        <v>32701191.669504244</v>
      </c>
      <c r="K1068" s="24">
        <f t="shared" ca="1" si="530"/>
        <v>356483.34218357957</v>
      </c>
      <c r="L1068" s="24">
        <f t="shared" ca="1" si="530"/>
        <v>6358.1814739903457</v>
      </c>
      <c r="M1068" s="24">
        <f t="shared" ca="1" si="530"/>
        <v>33064033.193161815</v>
      </c>
      <c r="N1068" s="24">
        <f t="shared" ca="1" si="530"/>
        <v>14221298.181357082</v>
      </c>
      <c r="O1068" s="24">
        <f t="shared" ca="1" si="530"/>
        <v>4293287.8095036494</v>
      </c>
      <c r="P1068" s="24">
        <f t="shared" ca="1" si="530"/>
        <v>297036.26278472546</v>
      </c>
      <c r="Q1068" s="24">
        <f t="shared" ca="1" si="530"/>
        <v>269753.87963132246</v>
      </c>
      <c r="R1068" s="24">
        <f t="shared" ca="1" si="530"/>
        <v>19081376.133276783</v>
      </c>
      <c r="S1068" s="24">
        <f t="shared" ca="1" si="530"/>
        <v>817881.47823359061</v>
      </c>
      <c r="T1068" s="24">
        <f t="shared" ca="1" si="530"/>
        <v>9311164.1238982342</v>
      </c>
      <c r="U1068" s="24">
        <f t="shared" ca="1" si="530"/>
        <v>53902144.80250974</v>
      </c>
      <c r="V1068" s="24">
        <f t="shared" ca="1" si="530"/>
        <v>8369769.2208751673</v>
      </c>
      <c r="W1068" s="24">
        <f t="shared" ca="1" si="530"/>
        <v>72400959.625516742</v>
      </c>
      <c r="X1068" s="24">
        <f t="shared" ca="1" si="530"/>
        <v>4086639.6006881604</v>
      </c>
      <c r="Y1068" s="24">
        <f t="shared" ca="1" si="530"/>
        <v>96875.443574540506</v>
      </c>
      <c r="Z1068" s="24">
        <f t="shared" ca="1" si="530"/>
        <v>4183515.0442627007</v>
      </c>
      <c r="AA1068" s="24">
        <f t="shared" ca="1" si="530"/>
        <v>72211.326255420659</v>
      </c>
      <c r="AB1068" s="24">
        <f t="shared" ca="1" si="530"/>
        <v>385904.33553695609</v>
      </c>
      <c r="AC1068" s="24">
        <f t="shared" ca="1" si="530"/>
        <v>102026.54845131077</v>
      </c>
    </row>
    <row r="1069" spans="2:29" hidden="1" outlineLevel="1">
      <c r="E1069" s="22"/>
      <c r="F1069" s="61"/>
      <c r="G1069" s="20" t="str">
        <f>$G$9</f>
        <v>BULKTRAN</v>
      </c>
      <c r="H1069" s="24">
        <f t="shared" ref="H1069:AC1069" ca="1" si="531">H994+H1002+H1018+H1010+H1043+H1035+H1060</f>
        <v>-16790387.262096927</v>
      </c>
      <c r="I1069" s="24">
        <f t="shared" ca="1" si="531"/>
        <v>-14515194.843402162</v>
      </c>
      <c r="J1069" s="24">
        <f t="shared" ca="1" si="531"/>
        <v>1175856.1036642534</v>
      </c>
      <c r="K1069" s="24">
        <f t="shared" ca="1" si="531"/>
        <v>49269.963851952467</v>
      </c>
      <c r="L1069" s="24">
        <f t="shared" ca="1" si="531"/>
        <v>2434.686865639495</v>
      </c>
      <c r="M1069" s="24">
        <f t="shared" ca="1" si="531"/>
        <v>1227560.7543818452</v>
      </c>
      <c r="N1069" s="24">
        <f t="shared" ca="1" si="531"/>
        <v>1267556.4330034307</v>
      </c>
      <c r="O1069" s="24">
        <f t="shared" ca="1" si="531"/>
        <v>650925.81622964237</v>
      </c>
      <c r="P1069" s="24">
        <f t="shared" ca="1" si="531"/>
        <v>12411.147529529038</v>
      </c>
      <c r="Q1069" s="24">
        <f t="shared" ca="1" si="531"/>
        <v>-466402.37615496817</v>
      </c>
      <c r="R1069" s="24">
        <f t="shared" ca="1" si="531"/>
        <v>1464491.020607634</v>
      </c>
      <c r="S1069" s="24">
        <f t="shared" ca="1" si="531"/>
        <v>-3580.2765442458331</v>
      </c>
      <c r="T1069" s="24">
        <f t="shared" ca="1" si="531"/>
        <v>651547.28145130537</v>
      </c>
      <c r="U1069" s="24">
        <f t="shared" ca="1" si="531"/>
        <v>-5162054.2431542501</v>
      </c>
      <c r="V1069" s="24">
        <f t="shared" ca="1" si="531"/>
        <v>-1176512.8533765825</v>
      </c>
      <c r="W1069" s="24">
        <f t="shared" ca="1" si="531"/>
        <v>-5690600.0916237729</v>
      </c>
      <c r="X1069" s="24">
        <f t="shared" ca="1" si="531"/>
        <v>629238.81860505964</v>
      </c>
      <c r="Y1069" s="24">
        <f t="shared" ca="1" si="531"/>
        <v>10748.295892043159</v>
      </c>
      <c r="Z1069" s="24">
        <f t="shared" ca="1" si="531"/>
        <v>639987.1144971028</v>
      </c>
      <c r="AA1069" s="24">
        <f t="shared" ca="1" si="531"/>
        <v>10287.614853945481</v>
      </c>
      <c r="AB1069" s="24">
        <f t="shared" ca="1" si="531"/>
        <v>53135.671618041066</v>
      </c>
      <c r="AC1069" s="24">
        <f t="shared" ca="1" si="531"/>
        <v>19945.496970441207</v>
      </c>
    </row>
    <row r="1070" spans="2:29" hidden="1" outlineLevel="1">
      <c r="E1070" s="22"/>
      <c r="F1070" s="61"/>
      <c r="G1070" s="20" t="str">
        <f>$G$10</f>
        <v>SUBTRAN</v>
      </c>
      <c r="H1070" s="24">
        <f t="shared" ref="H1070:AC1070" ca="1" si="532">H995+H1003+H1019+H1011+H1044+H1036+H1061</f>
        <v>-5913279.9423892647</v>
      </c>
      <c r="I1070" s="24">
        <f t="shared" ca="1" si="532"/>
        <v>-5241771.8790684212</v>
      </c>
      <c r="J1070" s="24">
        <f t="shared" ca="1" si="532"/>
        <v>432392.61795527703</v>
      </c>
      <c r="K1070" s="24">
        <f t="shared" ca="1" si="532"/>
        <v>17927.663047578557</v>
      </c>
      <c r="L1070" s="24">
        <f t="shared" ca="1" si="532"/>
        <v>1142.2625865905793</v>
      </c>
      <c r="M1070" s="24">
        <f t="shared" ca="1" si="532"/>
        <v>451462.54358944617</v>
      </c>
      <c r="N1070" s="24">
        <f t="shared" ca="1" si="532"/>
        <v>484246.98641615367</v>
      </c>
      <c r="O1070" s="24">
        <f t="shared" ca="1" si="532"/>
        <v>246896.36280374063</v>
      </c>
      <c r="P1070" s="24">
        <f t="shared" ca="1" si="532"/>
        <v>6048.704982954021</v>
      </c>
      <c r="Q1070" s="24">
        <f t="shared" ca="1" si="532"/>
        <v>0</v>
      </c>
      <c r="R1070" s="24">
        <f t="shared" ca="1" si="532"/>
        <v>737192.05420284835</v>
      </c>
      <c r="S1070" s="24">
        <f t="shared" ca="1" si="532"/>
        <v>-1231.3809255488595</v>
      </c>
      <c r="T1070" s="24">
        <f t="shared" ca="1" si="532"/>
        <v>245998.80462362245</v>
      </c>
      <c r="U1070" s="24">
        <f t="shared" ca="1" si="532"/>
        <v>-2368195.3649069234</v>
      </c>
      <c r="V1070" s="24">
        <f t="shared" ca="1" si="532"/>
        <v>0</v>
      </c>
      <c r="W1070" s="24">
        <f t="shared" ca="1" si="532"/>
        <v>-2123427.9412088497</v>
      </c>
      <c r="X1070" s="24">
        <f t="shared" ca="1" si="532"/>
        <v>240257.02091861772</v>
      </c>
      <c r="Y1070" s="24">
        <f t="shared" ca="1" si="532"/>
        <v>4069.6749406491326</v>
      </c>
      <c r="Z1070" s="24">
        <f t="shared" ca="1" si="532"/>
        <v>244326.69585926682</v>
      </c>
      <c r="AA1070" s="24">
        <f t="shared" ca="1" si="532"/>
        <v>3700.1447192063897</v>
      </c>
      <c r="AB1070" s="24">
        <f t="shared" ca="1" si="532"/>
        <v>11070.727791570398</v>
      </c>
      <c r="AC1070" s="24">
        <f t="shared" ca="1" si="532"/>
        <v>4167.7117256688216</v>
      </c>
    </row>
    <row r="1071" spans="2:29" hidden="1" outlineLevel="1">
      <c r="E1071" s="22"/>
      <c r="F1071" s="61"/>
      <c r="G1071" s="20" t="str">
        <f>$G$11</f>
        <v>DISTPRI</v>
      </c>
      <c r="H1071" s="24">
        <f t="shared" ref="H1071:AC1071" ca="1" si="533">H996+H1004+H1020+H1012+H1045+H1037+H1062</f>
        <v>63947928.646228082</v>
      </c>
      <c r="I1071" s="24">
        <f t="shared" ca="1" si="533"/>
        <v>34837474.9192008</v>
      </c>
      <c r="J1071" s="24">
        <f t="shared" ca="1" si="533"/>
        <v>13425514.583406223</v>
      </c>
      <c r="K1071" s="24">
        <f t="shared" ca="1" si="533"/>
        <v>170134.19526197776</v>
      </c>
      <c r="L1071" s="24">
        <f t="shared" ca="1" si="533"/>
        <v>0</v>
      </c>
      <c r="M1071" s="24">
        <f t="shared" ca="1" si="533"/>
        <v>13595648.778668199</v>
      </c>
      <c r="N1071" s="24">
        <f t="shared" ca="1" si="533"/>
        <v>6549673.0208666278</v>
      </c>
      <c r="O1071" s="24">
        <f t="shared" ca="1" si="533"/>
        <v>2152564.4229235915</v>
      </c>
      <c r="P1071" s="24">
        <f t="shared" ca="1" si="533"/>
        <v>0</v>
      </c>
      <c r="Q1071" s="24">
        <f t="shared" ca="1" si="533"/>
        <v>0</v>
      </c>
      <c r="R1071" s="24">
        <f t="shared" ca="1" si="533"/>
        <v>8702237.4437902197</v>
      </c>
      <c r="S1071" s="24">
        <f t="shared" ca="1" si="533"/>
        <v>307686.2064912545</v>
      </c>
      <c r="T1071" s="24">
        <f t="shared" ca="1" si="533"/>
        <v>4195712.438076403</v>
      </c>
      <c r="U1071" s="24">
        <f t="shared" ca="1" si="533"/>
        <v>0</v>
      </c>
      <c r="V1071" s="24">
        <f t="shared" ca="1" si="533"/>
        <v>0</v>
      </c>
      <c r="W1071" s="24">
        <f t="shared" ca="1" si="533"/>
        <v>4503398.6445676573</v>
      </c>
      <c r="X1071" s="24">
        <f t="shared" ca="1" si="533"/>
        <v>2064578.1191268992</v>
      </c>
      <c r="Y1071" s="24">
        <f t="shared" ca="1" si="533"/>
        <v>45729.407433387008</v>
      </c>
      <c r="Z1071" s="24">
        <f t="shared" ca="1" si="533"/>
        <v>2110307.5265602861</v>
      </c>
      <c r="AA1071" s="24">
        <f t="shared" ca="1" si="533"/>
        <v>35436.472146088563</v>
      </c>
      <c r="AB1071" s="24">
        <f t="shared" ca="1" si="533"/>
        <v>126936.8610564769</v>
      </c>
      <c r="AC1071" s="24">
        <f t="shared" ca="1" si="533"/>
        <v>36488.000238369023</v>
      </c>
    </row>
    <row r="1072" spans="2:29" hidden="1" outlineLevel="1">
      <c r="E1072" s="22"/>
      <c r="F1072" s="61"/>
      <c r="G1072" s="20" t="str">
        <f>$G$12</f>
        <v>DISTSEC</v>
      </c>
      <c r="H1072" s="24">
        <f t="shared" ref="H1072:AC1072" ca="1" si="534">H997+H1005+H1021+H1013+H1046+H1038+H1063</f>
        <v>26093787.889926575</v>
      </c>
      <c r="I1072" s="24">
        <f t="shared" ca="1" si="534"/>
        <v>16770945.589401677</v>
      </c>
      <c r="J1072" s="24">
        <f t="shared" ca="1" si="534"/>
        <v>5812250.0294874776</v>
      </c>
      <c r="K1072" s="24">
        <f t="shared" ca="1" si="534"/>
        <v>0</v>
      </c>
      <c r="L1072" s="24">
        <f t="shared" ca="1" si="534"/>
        <v>0</v>
      </c>
      <c r="M1072" s="24">
        <f t="shared" ca="1" si="534"/>
        <v>5812250.0294874776</v>
      </c>
      <c r="N1072" s="24">
        <f t="shared" ca="1" si="534"/>
        <v>2322365.2595949965</v>
      </c>
      <c r="O1072" s="24">
        <f t="shared" ca="1" si="534"/>
        <v>0</v>
      </c>
      <c r="P1072" s="24">
        <f t="shared" ca="1" si="534"/>
        <v>0</v>
      </c>
      <c r="Q1072" s="24">
        <f t="shared" ca="1" si="534"/>
        <v>0</v>
      </c>
      <c r="R1072" s="24">
        <f t="shared" ca="1" si="534"/>
        <v>2322365.2595949965</v>
      </c>
      <c r="S1072" s="24">
        <f t="shared" ca="1" si="534"/>
        <v>84368.182731749301</v>
      </c>
      <c r="T1072" s="24">
        <f t="shared" ca="1" si="534"/>
        <v>0</v>
      </c>
      <c r="U1072" s="24">
        <f t="shared" ca="1" si="534"/>
        <v>0</v>
      </c>
      <c r="V1072" s="24">
        <f t="shared" ca="1" si="534"/>
        <v>0</v>
      </c>
      <c r="W1072" s="24">
        <f t="shared" ca="1" si="534"/>
        <v>84368.182731749301</v>
      </c>
      <c r="X1072" s="24">
        <f t="shared" ca="1" si="534"/>
        <v>752207.4373847344</v>
      </c>
      <c r="Y1072" s="24">
        <f t="shared" ca="1" si="534"/>
        <v>0</v>
      </c>
      <c r="Z1072" s="24">
        <f t="shared" ca="1" si="534"/>
        <v>752207.4373847344</v>
      </c>
      <c r="AA1072" s="24">
        <f t="shared" ca="1" si="534"/>
        <v>12232.901793819998</v>
      </c>
      <c r="AB1072" s="24">
        <f t="shared" ca="1" si="534"/>
        <v>263909.33078119491</v>
      </c>
      <c r="AC1072" s="24">
        <f t="shared" ca="1" si="534"/>
        <v>75509.158750923016</v>
      </c>
    </row>
    <row r="1073" spans="2:29" hidden="1" outlineLevel="1">
      <c r="E1073" s="22"/>
      <c r="F1073" s="61"/>
      <c r="G1073" s="20" t="str">
        <f>$G$13</f>
        <v>ENERGY</v>
      </c>
      <c r="H1073" s="24">
        <f t="shared" ref="H1073:AC1073" ca="1" si="535">H998+H1006+H1022+H1014+H1047+H1039+H1064</f>
        <v>238091809.87140462</v>
      </c>
      <c r="I1073" s="24">
        <f t="shared" ca="1" si="535"/>
        <v>85674522.418122247</v>
      </c>
      <c r="J1073" s="24">
        <f t="shared" ca="1" si="535"/>
        <v>28390703.119735438</v>
      </c>
      <c r="K1073" s="24">
        <f t="shared" ca="1" si="535"/>
        <v>291288.39406528289</v>
      </c>
      <c r="L1073" s="24">
        <f t="shared" ca="1" si="535"/>
        <v>5707.3047793544019</v>
      </c>
      <c r="M1073" s="24">
        <f t="shared" ca="1" si="535"/>
        <v>28687698.818580076</v>
      </c>
      <c r="N1073" s="24">
        <f t="shared" ca="1" si="535"/>
        <v>13841430.741553634</v>
      </c>
      <c r="O1073" s="24">
        <f t="shared" ca="1" si="535"/>
        <v>3952274.6286787903</v>
      </c>
      <c r="P1073" s="24">
        <f t="shared" ca="1" si="535"/>
        <v>294372.08703340701</v>
      </c>
      <c r="Q1073" s="24">
        <f t="shared" ca="1" si="535"/>
        <v>465918.19269074226</v>
      </c>
      <c r="R1073" s="24">
        <f t="shared" ca="1" si="535"/>
        <v>18553995.649956577</v>
      </c>
      <c r="S1073" s="24">
        <f t="shared" ca="1" si="535"/>
        <v>930363.13928055158</v>
      </c>
      <c r="T1073" s="24">
        <f t="shared" ca="1" si="535"/>
        <v>11137572.176918224</v>
      </c>
      <c r="U1073" s="24">
        <f t="shared" ca="1" si="535"/>
        <v>75037353.996704623</v>
      </c>
      <c r="V1073" s="24">
        <f t="shared" ca="1" si="535"/>
        <v>12165725.293898435</v>
      </c>
      <c r="W1073" s="24">
        <f t="shared" ca="1" si="535"/>
        <v>99271014.606801823</v>
      </c>
      <c r="X1073" s="24">
        <f t="shared" ca="1" si="535"/>
        <v>3816088.6335317008</v>
      </c>
      <c r="Y1073" s="24">
        <f t="shared" ca="1" si="535"/>
        <v>90299.847776668146</v>
      </c>
      <c r="Z1073" s="24">
        <f t="shared" ca="1" si="535"/>
        <v>3906388.481308369</v>
      </c>
      <c r="AA1073" s="24">
        <f t="shared" ca="1" si="535"/>
        <v>89251.443179112175</v>
      </c>
      <c r="AB1073" s="24">
        <f t="shared" ca="1" si="535"/>
        <v>1520003.8669298473</v>
      </c>
      <c r="AC1073" s="24">
        <f t="shared" ca="1" si="535"/>
        <v>388934.58652656671</v>
      </c>
    </row>
    <row r="1074" spans="2:29" hidden="1" outlineLevel="1">
      <c r="E1074" s="22"/>
      <c r="F1074" s="61"/>
      <c r="G1074" s="20" t="str">
        <f>$G$14</f>
        <v>CUSTOMER</v>
      </c>
      <c r="H1074" s="24">
        <f t="shared" ref="H1074:AC1074" ca="1" si="536">H999+H1007+H1023+H1015+H1048+H1040+H1065</f>
        <v>69497552.009338677</v>
      </c>
      <c r="I1074" s="24">
        <f t="shared" ca="1" si="536"/>
        <v>45676888.120996706</v>
      </c>
      <c r="J1074" s="24">
        <f t="shared" ca="1" si="536"/>
        <v>15270617.847313996</v>
      </c>
      <c r="K1074" s="24">
        <f t="shared" ca="1" si="536"/>
        <v>137680.96019378869</v>
      </c>
      <c r="L1074" s="24">
        <f t="shared" ca="1" si="536"/>
        <v>17033.236441776335</v>
      </c>
      <c r="M1074" s="24">
        <f t="shared" ca="1" si="536"/>
        <v>15425332.043949561</v>
      </c>
      <c r="N1074" s="24">
        <f t="shared" ca="1" si="536"/>
        <v>288901.56223023991</v>
      </c>
      <c r="O1074" s="24">
        <f t="shared" ca="1" si="536"/>
        <v>138541.19263389934</v>
      </c>
      <c r="P1074" s="24">
        <f t="shared" ca="1" si="536"/>
        <v>52884.0144921151</v>
      </c>
      <c r="Q1074" s="24">
        <f t="shared" ca="1" si="536"/>
        <v>-87538.564685568359</v>
      </c>
      <c r="R1074" s="24">
        <f t="shared" ca="1" si="536"/>
        <v>392788.20467068604</v>
      </c>
      <c r="S1074" s="24">
        <f t="shared" ca="1" si="536"/>
        <v>3594.0028828754348</v>
      </c>
      <c r="T1074" s="24">
        <f t="shared" ca="1" si="536"/>
        <v>75100.225314306634</v>
      </c>
      <c r="U1074" s="24">
        <f t="shared" ca="1" si="536"/>
        <v>109362.60327842814</v>
      </c>
      <c r="V1074" s="24">
        <f t="shared" ca="1" si="536"/>
        <v>25291.731764797063</v>
      </c>
      <c r="W1074" s="24">
        <f t="shared" ca="1" si="536"/>
        <v>213348.56324040724</v>
      </c>
      <c r="X1074" s="24">
        <f t="shared" ca="1" si="536"/>
        <v>110592.30420763021</v>
      </c>
      <c r="Y1074" s="24">
        <f t="shared" ca="1" si="536"/>
        <v>1663.0444474109765</v>
      </c>
      <c r="Z1074" s="24">
        <f t="shared" ca="1" si="536"/>
        <v>112255.34865504118</v>
      </c>
      <c r="AA1074" s="24">
        <f t="shared" ca="1" si="536"/>
        <v>6538.3873774654785</v>
      </c>
      <c r="AB1074" s="24">
        <f t="shared" ca="1" si="536"/>
        <v>6482084.0974500943</v>
      </c>
      <c r="AC1074" s="24">
        <f t="shared" ca="1" si="536"/>
        <v>1188317.2429987225</v>
      </c>
    </row>
    <row r="1075" spans="2:29" collapsed="1">
      <c r="B1075" s="59" t="s">
        <v>222</v>
      </c>
      <c r="E1075" s="24">
        <f>E1000+E1008+E1024+E1016+E1049+E1041+E1066</f>
        <v>619372626.18443573</v>
      </c>
      <c r="F1075" s="62"/>
      <c r="G1075" s="20" t="str">
        <f>$G$15</f>
        <v>TOTAL</v>
      </c>
      <c r="H1075" s="24">
        <f t="shared" ref="H1075:AC1075" ca="1" si="537">H1000+H1008+H1024+H1016+H1049+H1041+H1066</f>
        <v>619372626.18443573</v>
      </c>
      <c r="I1075" s="24">
        <f t="shared" ca="1" si="537"/>
        <v>278358053.09081304</v>
      </c>
      <c r="J1075" s="24">
        <f t="shared" ca="1" si="537"/>
        <v>97208525.971066892</v>
      </c>
      <c r="K1075" s="24">
        <f t="shared" ca="1" si="537"/>
        <v>1022784.5186041601</v>
      </c>
      <c r="L1075" s="24">
        <f t="shared" ca="1" si="537"/>
        <v>32675.672147351157</v>
      </c>
      <c r="M1075" s="24">
        <f t="shared" ca="1" si="537"/>
        <v>98263986.1618184</v>
      </c>
      <c r="N1075" s="24">
        <f t="shared" ca="1" si="537"/>
        <v>38975472.18502216</v>
      </c>
      <c r="O1075" s="24">
        <f t="shared" ca="1" si="537"/>
        <v>11434490.232773313</v>
      </c>
      <c r="P1075" s="24">
        <f t="shared" ca="1" si="537"/>
        <v>662752.21682273038</v>
      </c>
      <c r="Q1075" s="24">
        <f t="shared" ca="1" si="537"/>
        <v>181731.13148152814</v>
      </c>
      <c r="R1075" s="24">
        <f t="shared" ca="1" si="537"/>
        <v>51254445.766099736</v>
      </c>
      <c r="S1075" s="24">
        <f t="shared" ca="1" si="537"/>
        <v>2139081.3521502269</v>
      </c>
      <c r="T1075" s="24">
        <f t="shared" ca="1" si="537"/>
        <v>25617095.050282102</v>
      </c>
      <c r="U1075" s="24">
        <f t="shared" ca="1" si="537"/>
        <v>121518611.7944316</v>
      </c>
      <c r="V1075" s="24">
        <f t="shared" ca="1" si="537"/>
        <v>19384273.393161811</v>
      </c>
      <c r="W1075" s="24">
        <f t="shared" ca="1" si="537"/>
        <v>168659061.59002575</v>
      </c>
      <c r="X1075" s="24">
        <f t="shared" ca="1" si="537"/>
        <v>11699601.934462804</v>
      </c>
      <c r="Y1075" s="24">
        <f t="shared" ca="1" si="537"/>
        <v>249385.71406469887</v>
      </c>
      <c r="Z1075" s="24">
        <f t="shared" ca="1" si="537"/>
        <v>11948987.648527503</v>
      </c>
      <c r="AA1075" s="24">
        <f t="shared" ca="1" si="537"/>
        <v>229658.29032505871</v>
      </c>
      <c r="AB1075" s="24">
        <f t="shared" ca="1" si="537"/>
        <v>8843044.8911641799</v>
      </c>
      <c r="AC1075" s="24">
        <f t="shared" ca="1" si="537"/>
        <v>1815388.7456620017</v>
      </c>
    </row>
    <row r="1076" spans="2:29">
      <c r="E1076" s="304"/>
      <c r="F1076" s="62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</row>
    <row r="1077" spans="2:29">
      <c r="B1077" s="59" t="s">
        <v>145</v>
      </c>
      <c r="F1077" s="61"/>
      <c r="H1077" s="11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</row>
    <row r="1078" spans="2:29" hidden="1" outlineLevel="1">
      <c r="F1078" s="61" t="str">
        <f>F1085</f>
        <v>FORF_DISC_FXNL</v>
      </c>
      <c r="G1078" s="20" t="str">
        <f>$G$8</f>
        <v>PRODUCTION</v>
      </c>
      <c r="H1078" s="24">
        <f t="shared" ref="H1078:H1109" ca="1" si="538">SUBTOTAL(9,I1078:AC1078)</f>
        <v>390312.31358719384</v>
      </c>
      <c r="I1078" s="25">
        <f ca="1">VLOOKUP(CONCATENATE($F1078," ",$G1078),AllocFactorMatrix,(I$4+1),FALSE)*$E1085</f>
        <v>46.464322083184342</v>
      </c>
      <c r="J1078" s="25">
        <f ca="1">VLOOKUP(CONCATENATE($F1078," ",$G1078),AllocFactorMatrix,(J$4+1),FALSE)*$E1085</f>
        <v>178183.47273241132</v>
      </c>
      <c r="K1078" s="25">
        <f ca="1">VLOOKUP(CONCATENATE($F1078," ",$G1078),AllocFactorMatrix,(K$4+1),FALSE)*$E1085</f>
        <v>2123.26358106007</v>
      </c>
      <c r="L1078" s="25">
        <f ca="1">VLOOKUP(CONCATENATE($F1078," ",$G1078),AllocFactorMatrix,(L$4+1),FALSE)*$E1085</f>
        <v>245.31089334814968</v>
      </c>
      <c r="M1078" s="25">
        <f t="shared" ref="M1078:M1165" ca="1" si="539">SUBTOTAL(9,J1078:L1078)</f>
        <v>180552.04720681955</v>
      </c>
      <c r="N1078" s="25">
        <f ca="1">VLOOKUP(CONCATENATE($F1078," ",$G1078),AllocFactorMatrix,(N$4+1),FALSE)*$E1085</f>
        <v>28388.625094123094</v>
      </c>
      <c r="O1078" s="25">
        <f ca="1">VLOOKUP(CONCATENATE($F1078," ",$G1078),AllocFactorMatrix,(O$4+1),FALSE)*$E1085</f>
        <v>53340.498078016695</v>
      </c>
      <c r="P1078" s="25">
        <f ca="1">VLOOKUP(CONCATENATE($F1078," ",$G1078),AllocFactorMatrix,(P$4+1),FALSE)*$E1085</f>
        <v>4225.2525179654076</v>
      </c>
      <c r="Q1078" s="25">
        <f ca="1">VLOOKUP(CONCATENATE($F1078," ",$G1078),AllocFactorMatrix,(Q$4+1),FALSE)*$E1085</f>
        <v>0</v>
      </c>
      <c r="R1078" s="25">
        <f ca="1">SUBTOTAL(9,N1078:Q1078)</f>
        <v>85954.375690105197</v>
      </c>
      <c r="S1078" s="25">
        <f ca="1">VLOOKUP(CONCATENATE($F1078," ",$G1078),AllocFactorMatrix,(S$4+1),FALSE)*$E1085</f>
        <v>-7155.8084185834205</v>
      </c>
      <c r="T1078" s="25">
        <f ca="1">VLOOKUP(CONCATENATE($F1078," ",$G1078),AllocFactorMatrix,(T$4+1),FALSE)*$E1085</f>
        <v>51415.948342717791</v>
      </c>
      <c r="U1078" s="25">
        <f ca="1">VLOOKUP(CONCATENATE($F1078," ",$G1078),AllocFactorMatrix,(U$4+1),FALSE)*$E1085</f>
        <v>79287.12884635388</v>
      </c>
      <c r="V1078" s="25">
        <f ca="1">VLOOKUP(CONCATENATE($F1078," ",$G1078),AllocFactorMatrix,(V$4+1),FALSE)*$E1085</f>
        <v>0</v>
      </c>
      <c r="W1078" s="25">
        <f ca="1">SUBTOTAL(9,S1078:V1078)</f>
        <v>123547.26877048824</v>
      </c>
      <c r="X1078" s="25">
        <f ca="1">VLOOKUP(CONCATENATE($F1078," ",$G1078),AllocFactorMatrix,(X$4+1),FALSE)*$E1085</f>
        <v>0</v>
      </c>
      <c r="Y1078" s="25">
        <f ca="1">VLOOKUP(CONCATENATE($F1078," ",$G1078),AllocFactorMatrix,(Y$4+1),FALSE)*$E1085</f>
        <v>0</v>
      </c>
      <c r="Z1078" s="25">
        <f t="shared" ref="Z1078:Z1125" ca="1" si="540">SUBTOTAL(9,X1078:Y1078)</f>
        <v>0</v>
      </c>
      <c r="AA1078" s="25">
        <f ca="1">VLOOKUP(CONCATENATE($F1078," ",$G1078),AllocFactorMatrix,(AA$4+1),FALSE)*$E1085</f>
        <v>0</v>
      </c>
      <c r="AB1078" s="25">
        <f ca="1">VLOOKUP(CONCATENATE($F1078," ",$G1078),AllocFactorMatrix,(AB$4+1),FALSE)*$E1085</f>
        <v>212.15759769767331</v>
      </c>
      <c r="AC1078" s="25">
        <f ca="1">VLOOKUP(CONCATENATE($F1078," ",$G1078),AllocFactorMatrix,(AC$4+1),FALSE)*$E1085</f>
        <v>0</v>
      </c>
    </row>
    <row r="1079" spans="2:29" hidden="1" outlineLevel="1">
      <c r="F1079" s="61" t="str">
        <f>F1085</f>
        <v>FORF_DISC_FXNL</v>
      </c>
      <c r="G1079" s="20" t="str">
        <f>$G$9</f>
        <v>BULKTRAN</v>
      </c>
      <c r="H1079" s="24">
        <f t="shared" ca="1" si="538"/>
        <v>13647.897967194822</v>
      </c>
      <c r="I1079" s="25">
        <f ca="1">VLOOKUP(CONCATENATE($F1079," ",$G1079),AllocFactorMatrix,(I$4+1),FALSE)*$E1085</f>
        <v>-5.8567807107421368</v>
      </c>
      <c r="J1079" s="25">
        <f ca="1">VLOOKUP(CONCATENATE($F1079," ",$G1079),AllocFactorMatrix,(J$4+1),FALSE)*$E1085</f>
        <v>6407.0485902165674</v>
      </c>
      <c r="K1079" s="25">
        <f ca="1">VLOOKUP(CONCATENATE($F1079," ",$G1079),AllocFactorMatrix,(K$4+1),FALSE)*$E1085</f>
        <v>293.45864871611241</v>
      </c>
      <c r="L1079" s="25">
        <f ca="1">VLOOKUP(CONCATENATE($F1079," ",$G1079),AllocFactorMatrix,(L$4+1),FALSE)*$E1085</f>
        <v>93.93491086661264</v>
      </c>
      <c r="M1079" s="25">
        <f t="shared" ca="1" si="539"/>
        <v>6794.4421497992926</v>
      </c>
      <c r="N1079" s="25">
        <f ca="1">VLOOKUP(CONCATENATE($F1079," ",$G1079),AllocFactorMatrix,(N$4+1),FALSE)*$E1085</f>
        <v>2530.3023608175631</v>
      </c>
      <c r="O1079" s="25">
        <f ca="1">VLOOKUP(CONCATENATE($F1079," ",$G1079),AllocFactorMatrix,(O$4+1),FALSE)*$E1085</f>
        <v>8087.2070054727556</v>
      </c>
      <c r="P1079" s="25">
        <f ca="1">VLOOKUP(CONCATENATE($F1079," ",$G1079),AllocFactorMatrix,(P$4+1),FALSE)*$E1085</f>
        <v>176.5448833026436</v>
      </c>
      <c r="Q1079" s="25">
        <f ca="1">VLOOKUP(CONCATENATE($F1079," ",$G1079),AllocFactorMatrix,(Q$4+1),FALSE)*$E1085</f>
        <v>0</v>
      </c>
      <c r="R1079" s="25">
        <f t="shared" ref="R1079:R1165" ca="1" si="541">SUBTOTAL(9,N1079:Q1079)</f>
        <v>10794.054249592962</v>
      </c>
      <c r="S1079" s="25">
        <f ca="1">VLOOKUP(CONCATENATE($F1079," ",$G1079),AllocFactorMatrix,(S$4+1),FALSE)*$E1085</f>
        <v>31.324554618235243</v>
      </c>
      <c r="T1079" s="25">
        <f ca="1">VLOOKUP(CONCATENATE($F1079," ",$G1079),AllocFactorMatrix,(T$4+1),FALSE)*$E1085</f>
        <v>3597.8230992574713</v>
      </c>
      <c r="U1079" s="25">
        <f ca="1">VLOOKUP(CONCATENATE($F1079," ",$G1079),AllocFactorMatrix,(U$4+1),FALSE)*$E1085</f>
        <v>-7593.1015618840838</v>
      </c>
      <c r="V1079" s="25">
        <f ca="1">VLOOKUP(CONCATENATE($F1079," ",$G1079),AllocFactorMatrix,(V$4+1),FALSE)*$E1085</f>
        <v>0</v>
      </c>
      <c r="W1079" s="25">
        <f t="shared" ref="W1079:W1085" ca="1" si="542">SUBTOTAL(9,S1079:V1079)</f>
        <v>-3963.9539080083773</v>
      </c>
      <c r="X1079" s="25">
        <f ca="1">VLOOKUP(CONCATENATE($F1079," ",$G1079),AllocFactorMatrix,(X$4+1),FALSE)*$E1085</f>
        <v>0</v>
      </c>
      <c r="Y1079" s="25">
        <f ca="1">VLOOKUP(CONCATENATE($F1079," ",$G1079),AllocFactorMatrix,(Y$4+1),FALSE)*$E1085</f>
        <v>0</v>
      </c>
      <c r="Z1079" s="25">
        <f t="shared" ca="1" si="540"/>
        <v>0</v>
      </c>
      <c r="AA1079" s="25">
        <f ca="1">VLOOKUP(CONCATENATE($F1079," ",$G1079),AllocFactorMatrix,(AA$4+1),FALSE)*$E1085</f>
        <v>0</v>
      </c>
      <c r="AB1079" s="25">
        <f ca="1">VLOOKUP(CONCATENATE($F1079," ",$G1079),AllocFactorMatrix,(AB$4+1),FALSE)*$E1085</f>
        <v>29.212256521685191</v>
      </c>
      <c r="AC1079" s="25">
        <f ca="1">VLOOKUP(CONCATENATE($F1079," ",$G1079),AllocFactorMatrix,(AC$4+1),FALSE)*$E1085</f>
        <v>0</v>
      </c>
    </row>
    <row r="1080" spans="2:29" hidden="1" outlineLevel="1">
      <c r="F1080" s="61" t="str">
        <f>F1085</f>
        <v>FORF_DISC_FXNL</v>
      </c>
      <c r="G1080" s="20" t="str">
        <f>$G$10</f>
        <v>SUBTRAN</v>
      </c>
      <c r="H1080" s="24">
        <f t="shared" ca="1" si="538"/>
        <v>4516.7202335177626</v>
      </c>
      <c r="I1080" s="25">
        <f ca="1">VLOOKUP(CONCATENATE($F1080," ",$G1080),AllocFactorMatrix,(I$4+1),FALSE)*$E1085</f>
        <v>-2.1150186933517494</v>
      </c>
      <c r="J1080" s="25">
        <f ca="1">VLOOKUP(CONCATENATE($F1080," ",$G1080),AllocFactorMatrix,(J$4+1),FALSE)*$E1085</f>
        <v>2356.0370224360713</v>
      </c>
      <c r="K1080" s="25">
        <f ca="1">VLOOKUP(CONCATENATE($F1080," ",$G1080),AllocFactorMatrix,(K$4+1),FALSE)*$E1085</f>
        <v>106.779615028512</v>
      </c>
      <c r="L1080" s="25">
        <f ca="1">VLOOKUP(CONCATENATE($F1080," ",$G1080),AllocFactorMatrix,(L$4+1),FALSE)*$E1085</f>
        <v>44.07069170657784</v>
      </c>
      <c r="M1080" s="25">
        <f t="shared" ca="1" si="539"/>
        <v>2506.8873291711611</v>
      </c>
      <c r="N1080" s="25">
        <f ca="1">VLOOKUP(CONCATENATE($F1080," ",$G1080),AllocFactorMatrix,(N$4+1),FALSE)*$E1085</f>
        <v>966.65620641780777</v>
      </c>
      <c r="O1080" s="25">
        <f ca="1">VLOOKUP(CONCATENATE($F1080," ",$G1080),AllocFactorMatrix,(O$4+1),FALSE)*$E1085</f>
        <v>3067.4801108022584</v>
      </c>
      <c r="P1080" s="25">
        <f ca="1">VLOOKUP(CONCATENATE($F1080," ",$G1080),AllocFactorMatrix,(P$4+1),FALSE)*$E1085</f>
        <v>86.041029873106211</v>
      </c>
      <c r="Q1080" s="25">
        <f ca="1">VLOOKUP(CONCATENATE($F1080," ",$G1080),AllocFactorMatrix,(Q$4+1),FALSE)*$E1085</f>
        <v>0</v>
      </c>
      <c r="R1080" s="25">
        <f t="shared" ca="1" si="541"/>
        <v>4120.1773470931721</v>
      </c>
      <c r="S1080" s="25">
        <f ca="1">VLOOKUP(CONCATENATE($F1080," ",$G1080),AllocFactorMatrix,(S$4+1),FALSE)*$E1085</f>
        <v>10.773597676470381</v>
      </c>
      <c r="T1080" s="25">
        <f ca="1">VLOOKUP(CONCATENATE($F1080," ",$G1080),AllocFactorMatrix,(T$4+1),FALSE)*$E1085</f>
        <v>1358.3974745365292</v>
      </c>
      <c r="U1080" s="25">
        <f ca="1">VLOOKUP(CONCATENATE($F1080," ",$G1080),AllocFactorMatrix,(U$4+1),FALSE)*$E1085</f>
        <v>-3483.4868207687832</v>
      </c>
      <c r="V1080" s="25">
        <f ca="1">VLOOKUP(CONCATENATE($F1080," ",$G1080),AllocFactorMatrix,(V$4+1),FALSE)*$E1085</f>
        <v>0</v>
      </c>
      <c r="W1080" s="25">
        <f t="shared" ca="1" si="542"/>
        <v>-2114.3157485557836</v>
      </c>
      <c r="X1080" s="25">
        <f ca="1">VLOOKUP(CONCATENATE($F1080," ",$G1080),AllocFactorMatrix,(X$4+1),FALSE)*$E1085</f>
        <v>0</v>
      </c>
      <c r="Y1080" s="25">
        <f ca="1">VLOOKUP(CONCATENATE($F1080," ",$G1080),AllocFactorMatrix,(Y$4+1),FALSE)*$E1085</f>
        <v>0</v>
      </c>
      <c r="Z1080" s="25">
        <f t="shared" ca="1" si="540"/>
        <v>0</v>
      </c>
      <c r="AA1080" s="25">
        <f ca="1">VLOOKUP(CONCATENATE($F1080," ",$G1080),AllocFactorMatrix,(AA$4+1),FALSE)*$E1085</f>
        <v>0</v>
      </c>
      <c r="AB1080" s="25">
        <f ca="1">VLOOKUP(CONCATENATE($F1080," ",$G1080),AllocFactorMatrix,(AB$4+1),FALSE)*$E1085</f>
        <v>6.086324502564489</v>
      </c>
      <c r="AC1080" s="25">
        <f ca="1">VLOOKUP(CONCATENATE($F1080," ",$G1080),AllocFactorMatrix,(AC$4+1),FALSE)*$E1085</f>
        <v>0</v>
      </c>
    </row>
    <row r="1081" spans="2:29" hidden="1" outlineLevel="1">
      <c r="F1081" s="61" t="str">
        <f>F1085</f>
        <v>FORF_DISC_FXNL</v>
      </c>
      <c r="G1081" s="20" t="str">
        <f>$G$11</f>
        <v>DISTPRI</v>
      </c>
      <c r="H1081" s="24">
        <f t="shared" ca="1" si="538"/>
        <v>134545.50625125377</v>
      </c>
      <c r="I1081" s="25">
        <f ca="1">VLOOKUP(CONCATENATE($F1081," ",$G1081),AllocFactorMatrix,(I$4+1),FALSE)*$E1085</f>
        <v>14.056680142360053</v>
      </c>
      <c r="J1081" s="25">
        <f ca="1">VLOOKUP(CONCATENATE($F1081," ",$G1081),AllocFactorMatrix,(J$4+1),FALSE)*$E1085</f>
        <v>73153.444555411188</v>
      </c>
      <c r="K1081" s="25">
        <f ca="1">VLOOKUP(CONCATENATE($F1081," ",$G1081),AllocFactorMatrix,(K$4+1),FALSE)*$E1085</f>
        <v>1013.3425547460533</v>
      </c>
      <c r="L1081" s="25">
        <f ca="1">VLOOKUP(CONCATENATE($F1081," ",$G1081),AllocFactorMatrix,(L$4+1),FALSE)*$E1085</f>
        <v>0</v>
      </c>
      <c r="M1081" s="25">
        <f t="shared" ca="1" si="539"/>
        <v>74166.787110157238</v>
      </c>
      <c r="N1081" s="25">
        <f ca="1">VLOOKUP(CONCATENATE($F1081," ",$G1081),AllocFactorMatrix,(N$4+1),FALSE)*$E1085</f>
        <v>13074.489368503782</v>
      </c>
      <c r="O1081" s="25">
        <f ca="1">VLOOKUP(CONCATENATE($F1081," ",$G1081),AllocFactorMatrix,(O$4+1),FALSE)*$E1085</f>
        <v>26743.806508755173</v>
      </c>
      <c r="P1081" s="25">
        <f ca="1">VLOOKUP(CONCATENATE($F1081," ",$G1081),AllocFactorMatrix,(P$4+1),FALSE)*$E1085</f>
        <v>0</v>
      </c>
      <c r="Q1081" s="25">
        <f ca="1">VLOOKUP(CONCATENATE($F1081," ",$G1081),AllocFactorMatrix,(Q$4+1),FALSE)*$E1085</f>
        <v>0</v>
      </c>
      <c r="R1081" s="25">
        <f t="shared" ca="1" si="541"/>
        <v>39818.295877258955</v>
      </c>
      <c r="S1081" s="25">
        <f ca="1">VLOOKUP(CONCATENATE($F1081," ",$G1081),AllocFactorMatrix,(S$4+1),FALSE)*$E1085</f>
        <v>-2692.0080785388423</v>
      </c>
      <c r="T1081" s="25">
        <f ca="1">VLOOKUP(CONCATENATE($F1081," ",$G1081),AllocFactorMatrix,(T$4+1),FALSE)*$E1085</f>
        <v>23168.588922554434</v>
      </c>
      <c r="U1081" s="25">
        <f ca="1">VLOOKUP(CONCATENATE($F1081," ",$G1081),AllocFactorMatrix,(U$4+1),FALSE)*$E1085</f>
        <v>0</v>
      </c>
      <c r="V1081" s="25">
        <f ca="1">VLOOKUP(CONCATENATE($F1081," ",$G1081),AllocFactorMatrix,(V$4+1),FALSE)*$E1085</f>
        <v>0</v>
      </c>
      <c r="W1081" s="25">
        <f t="shared" ca="1" si="542"/>
        <v>20476.580844015592</v>
      </c>
      <c r="X1081" s="25">
        <f ca="1">VLOOKUP(CONCATENATE($F1081," ",$G1081),AllocFactorMatrix,(X$4+1),FALSE)*$E1085</f>
        <v>0</v>
      </c>
      <c r="Y1081" s="25">
        <f ca="1">VLOOKUP(CONCATENATE($F1081," ",$G1081),AllocFactorMatrix,(Y$4+1),FALSE)*$E1085</f>
        <v>0</v>
      </c>
      <c r="Z1081" s="25">
        <f t="shared" ca="1" si="540"/>
        <v>0</v>
      </c>
      <c r="AA1081" s="25">
        <f ca="1">VLOOKUP(CONCATENATE($F1081," ",$G1081),AllocFactorMatrix,(AA$4+1),FALSE)*$E1085</f>
        <v>0</v>
      </c>
      <c r="AB1081" s="25">
        <f ca="1">VLOOKUP(CONCATENATE($F1081," ",$G1081),AllocFactorMatrix,(AB$4+1),FALSE)*$E1085</f>
        <v>69.785739679637459</v>
      </c>
      <c r="AC1081" s="25">
        <f ca="1">VLOOKUP(CONCATENATE($F1081," ",$G1081),AllocFactorMatrix,(AC$4+1),FALSE)*$E1085</f>
        <v>0</v>
      </c>
    </row>
    <row r="1082" spans="2:29" hidden="1" outlineLevel="1">
      <c r="F1082" s="61" t="str">
        <f>F1085</f>
        <v>FORF_DISC_FXNL</v>
      </c>
      <c r="G1082" s="20" t="str">
        <f>$G$12</f>
        <v>DISTSEC</v>
      </c>
      <c r="H1082" s="24">
        <f t="shared" ca="1" si="538"/>
        <v>35719.623238328684</v>
      </c>
      <c r="I1082" s="25">
        <f ca="1">VLOOKUP(CONCATENATE($F1082," ",$G1082),AllocFactorMatrix,(I$4+1),FALSE)*$E1085</f>
        <v>6.7669605326421758</v>
      </c>
      <c r="J1082" s="25">
        <f ca="1">VLOOKUP(CONCATENATE($F1082," ",$G1082),AllocFactorMatrix,(J$4+1),FALSE)*$E1085</f>
        <v>31670.004723679216</v>
      </c>
      <c r="K1082" s="25">
        <f ca="1">VLOOKUP(CONCATENATE($F1082," ",$G1082),AllocFactorMatrix,(K$4+1),FALSE)*$E1085</f>
        <v>0</v>
      </c>
      <c r="L1082" s="25">
        <f ca="1">VLOOKUP(CONCATENATE($F1082," ",$G1082),AllocFactorMatrix,(L$4+1),FALSE)*$E1085</f>
        <v>0</v>
      </c>
      <c r="M1082" s="25">
        <f t="shared" ca="1" si="539"/>
        <v>31670.004723679216</v>
      </c>
      <c r="N1082" s="25">
        <f ca="1">VLOOKUP(CONCATENATE($F1082," ",$G1082),AllocFactorMatrix,(N$4+1),FALSE)*$E1085</f>
        <v>4635.9169075496375</v>
      </c>
      <c r="O1082" s="25">
        <f ca="1">VLOOKUP(CONCATENATE($F1082," ",$G1082),AllocFactorMatrix,(O$4+1),FALSE)*$E1085</f>
        <v>0</v>
      </c>
      <c r="P1082" s="25">
        <f ca="1">VLOOKUP(CONCATENATE($F1082," ",$G1082),AllocFactorMatrix,(P$4+1),FALSE)*$E1085</f>
        <v>0</v>
      </c>
      <c r="Q1082" s="25">
        <f ca="1">VLOOKUP(CONCATENATE($F1082," ",$G1082),AllocFactorMatrix,(Q$4+1),FALSE)*$E1085</f>
        <v>0</v>
      </c>
      <c r="R1082" s="25">
        <f t="shared" ca="1" si="541"/>
        <v>4635.9169075496375</v>
      </c>
      <c r="S1082" s="25">
        <f ca="1">VLOOKUP(CONCATENATE($F1082," ",$G1082),AllocFactorMatrix,(S$4+1),FALSE)*$E1085</f>
        <v>-738.15408261392383</v>
      </c>
      <c r="T1082" s="25">
        <f ca="1">VLOOKUP(CONCATENATE($F1082," ",$G1082),AllocFactorMatrix,(T$4+1),FALSE)*$E1085</f>
        <v>0</v>
      </c>
      <c r="U1082" s="25">
        <f ca="1">VLOOKUP(CONCATENATE($F1082," ",$G1082),AllocFactorMatrix,(U$4+1),FALSE)*$E1085</f>
        <v>0</v>
      </c>
      <c r="V1082" s="25">
        <f ca="1">VLOOKUP(CONCATENATE($F1082," ",$G1082),AllocFactorMatrix,(V$4+1),FALSE)*$E1085</f>
        <v>0</v>
      </c>
      <c r="W1082" s="25">
        <f t="shared" ca="1" si="542"/>
        <v>-738.15408261392383</v>
      </c>
      <c r="X1082" s="25">
        <f ca="1">VLOOKUP(CONCATENATE($F1082," ",$G1082),AllocFactorMatrix,(X$4+1),FALSE)*$E1085</f>
        <v>0</v>
      </c>
      <c r="Y1082" s="25">
        <f ca="1">VLOOKUP(CONCATENATE($F1082," ",$G1082),AllocFactorMatrix,(Y$4+1),FALSE)*$E1085</f>
        <v>0</v>
      </c>
      <c r="Z1082" s="25">
        <f t="shared" ca="1" si="540"/>
        <v>0</v>
      </c>
      <c r="AA1082" s="25">
        <f ca="1">VLOOKUP(CONCATENATE($F1082," ",$G1082),AllocFactorMatrix,(AA$4+1),FALSE)*$E1085</f>
        <v>0</v>
      </c>
      <c r="AB1082" s="25">
        <f ca="1">VLOOKUP(CONCATENATE($F1082," ",$G1082),AllocFactorMatrix,(AB$4+1),FALSE)*$E1085</f>
        <v>145.08872918111342</v>
      </c>
      <c r="AC1082" s="25">
        <f ca="1">VLOOKUP(CONCATENATE($F1082," ",$G1082),AllocFactorMatrix,(AC$4+1),FALSE)*$E1085</f>
        <v>0</v>
      </c>
    </row>
    <row r="1083" spans="2:29" hidden="1" outlineLevel="1">
      <c r="F1083" s="61" t="str">
        <f>F1085</f>
        <v>FORF_DISC_FXNL</v>
      </c>
      <c r="G1083" s="20" t="str">
        <f>$G$13</f>
        <v>ENERGY</v>
      </c>
      <c r="H1083" s="24">
        <f t="shared" ca="1" si="538"/>
        <v>364499.18958349776</v>
      </c>
      <c r="I1083" s="25">
        <f ca="1">VLOOKUP(CONCATENATE($F1083," ",$G1083),AllocFactorMatrix,(I$4+1),FALSE)*$E1085</f>
        <v>31.253528258047108</v>
      </c>
      <c r="J1083" s="25">
        <f ca="1">VLOOKUP(CONCATENATE($F1083," ",$G1083),AllocFactorMatrix,(J$4+1),FALSE)*$E1085</f>
        <v>140244.88034446957</v>
      </c>
      <c r="K1083" s="25">
        <f ca="1">VLOOKUP(CONCATENATE($F1083," ",$G1083),AllocFactorMatrix,(K$4+1),FALSE)*$E1085</f>
        <v>1554.1089559294392</v>
      </c>
      <c r="L1083" s="25">
        <f ca="1">VLOOKUP(CONCATENATE($F1083," ",$G1083),AllocFactorMatrix,(L$4+1),FALSE)*$E1085</f>
        <v>190.50841946754781</v>
      </c>
      <c r="M1083" s="25">
        <f t="shared" ca="1" si="539"/>
        <v>141989.49771986654</v>
      </c>
      <c r="N1083" s="25">
        <f ca="1">VLOOKUP(CONCATENATE($F1083," ",$G1083),AllocFactorMatrix,(N$4+1),FALSE)*$E1085</f>
        <v>25068.303348849953</v>
      </c>
      <c r="O1083" s="25">
        <f ca="1">VLOOKUP(CONCATENATE($F1083," ",$G1083),AllocFactorMatrix,(O$4+1),FALSE)*$E1085</f>
        <v>44652.750243147239</v>
      </c>
      <c r="P1083" s="25">
        <f ca="1">VLOOKUP(CONCATENATE($F1083," ",$G1083),AllocFactorMatrix,(P$4+1),FALSE)*$E1085</f>
        <v>3783.9021871318723</v>
      </c>
      <c r="Q1083" s="25">
        <f ca="1">VLOOKUP(CONCATENATE($F1083," ",$G1083),AllocFactorMatrix,(Q$4+1),FALSE)*$E1085</f>
        <v>0</v>
      </c>
      <c r="R1083" s="25">
        <f t="shared" ca="1" si="541"/>
        <v>73504.955779129057</v>
      </c>
      <c r="S1083" s="25">
        <f ca="1">VLOOKUP(CONCATENATE($F1083," ",$G1083),AllocFactorMatrix,(S$4+1),FALSE)*$E1085</f>
        <v>-7391.6829234618872</v>
      </c>
      <c r="T1083" s="25">
        <f ca="1">VLOOKUP(CONCATENATE($F1083," ",$G1083),AllocFactorMatrix,(T$4+1),FALSE)*$E1085</f>
        <v>55857.541136023639</v>
      </c>
      <c r="U1083" s="25">
        <f ca="1">VLOOKUP(CONCATENATE($F1083," ",$G1083),AllocFactorMatrix,(U$4+1),FALSE)*$E1085</f>
        <v>99747.593083788117</v>
      </c>
      <c r="V1083" s="25">
        <f ca="1">VLOOKUP(CONCATENATE($F1083," ",$G1083),AllocFactorMatrix,(V$4+1),FALSE)*$E1085</f>
        <v>0</v>
      </c>
      <c r="W1083" s="25">
        <f t="shared" ca="1" si="542"/>
        <v>148213.45129634987</v>
      </c>
      <c r="X1083" s="25">
        <f ca="1">VLOOKUP(CONCATENATE($F1083," ",$G1083),AllocFactorMatrix,(X$4+1),FALSE)*$E1085</f>
        <v>0</v>
      </c>
      <c r="Y1083" s="25">
        <f ca="1">VLOOKUP(CONCATENATE($F1083," ",$G1083),AllocFactorMatrix,(Y$4+1),FALSE)*$E1085</f>
        <v>0</v>
      </c>
      <c r="Z1083" s="25">
        <f t="shared" ca="1" si="540"/>
        <v>0</v>
      </c>
      <c r="AA1083" s="25">
        <f ca="1">VLOOKUP(CONCATENATE($F1083," ",$G1083),AllocFactorMatrix,(AA$4+1),FALSE)*$E1085</f>
        <v>0</v>
      </c>
      <c r="AB1083" s="25">
        <f ca="1">VLOOKUP(CONCATENATE($F1083," ",$G1083),AllocFactorMatrix,(AB$4+1),FALSE)*$E1085</f>
        <v>760.03125989425098</v>
      </c>
      <c r="AC1083" s="25">
        <f ca="1">VLOOKUP(CONCATENATE($F1083," ",$G1083),AllocFactorMatrix,(AC$4+1),FALSE)*$E1085</f>
        <v>0</v>
      </c>
    </row>
    <row r="1084" spans="2:29" hidden="1" outlineLevel="1">
      <c r="F1084" s="61" t="str">
        <f>F1085</f>
        <v>FORF_DISC_FXNL</v>
      </c>
      <c r="G1084" s="20" t="str">
        <f>$G$14</f>
        <v>CUSTOMER</v>
      </c>
      <c r="H1084" s="24">
        <f t="shared" ca="1" si="538"/>
        <v>91860.749139013467</v>
      </c>
      <c r="I1084" s="25">
        <f ca="1">VLOOKUP(CONCATENATE($F1084," ",$G1084),AllocFactorMatrix,(I$4+1),FALSE)*$E1085</f>
        <v>18.430308387860208</v>
      </c>
      <c r="J1084" s="25">
        <f ca="1">VLOOKUP(CONCATENATE($F1084," ",$G1084),AllocFactorMatrix,(J$4+1),FALSE)*$E1085</f>
        <v>83207.112031376222</v>
      </c>
      <c r="K1084" s="25">
        <f ca="1">VLOOKUP(CONCATENATE($F1084," ",$G1084),AllocFactorMatrix,(K$4+1),FALSE)*$E1085</f>
        <v>820.04664451981284</v>
      </c>
      <c r="L1084" s="25">
        <f ca="1">VLOOKUP(CONCATENATE($F1084," ",$G1084),AllocFactorMatrix,(L$4+1),FALSE)*$E1085</f>
        <v>657.17508461111197</v>
      </c>
      <c r="M1084" s="25">
        <f t="shared" ca="1" si="539"/>
        <v>84684.333760507143</v>
      </c>
      <c r="N1084" s="25">
        <f ca="1">VLOOKUP(CONCATENATE($F1084," ",$G1084),AllocFactorMatrix,(N$4+1),FALSE)*$E1085</f>
        <v>576.70671373814866</v>
      </c>
      <c r="O1084" s="25">
        <f ca="1">VLOOKUP(CONCATENATE($F1084," ",$G1084),AllocFactorMatrix,(O$4+1),FALSE)*$E1085</f>
        <v>1721.2580538058539</v>
      </c>
      <c r="P1084" s="25">
        <f ca="1">VLOOKUP(CONCATENATE($F1084," ",$G1084),AllocFactorMatrix,(P$4+1),FALSE)*$E1085</f>
        <v>752.25938172697363</v>
      </c>
      <c r="Q1084" s="25">
        <f ca="1">VLOOKUP(CONCATENATE($F1084," ",$G1084),AllocFactorMatrix,(Q$4+1),FALSE)*$E1085</f>
        <v>0</v>
      </c>
      <c r="R1084" s="25">
        <f t="shared" ca="1" si="541"/>
        <v>3050.2241492709763</v>
      </c>
      <c r="S1084" s="25">
        <f ca="1">VLOOKUP(CONCATENATE($F1084," ",$G1084),AllocFactorMatrix,(S$4+1),FALSE)*$E1085</f>
        <v>-31.44464909663591</v>
      </c>
      <c r="T1084" s="25">
        <f ca="1">VLOOKUP(CONCATENATE($F1084," ",$G1084),AllocFactorMatrix,(T$4+1),FALSE)*$E1085</f>
        <v>414.7010249101113</v>
      </c>
      <c r="U1084" s="25">
        <f ca="1">VLOOKUP(CONCATENATE($F1084," ",$G1084),AllocFactorMatrix,(U$4+1),FALSE)*$E1085</f>
        <v>160.86645251091531</v>
      </c>
      <c r="V1084" s="25">
        <f ca="1">VLOOKUP(CONCATENATE($F1084," ",$G1084),AllocFactorMatrix,(V$4+1),FALSE)*$E1085</f>
        <v>0</v>
      </c>
      <c r="W1084" s="25">
        <f t="shared" ca="1" si="542"/>
        <v>544.12282832439075</v>
      </c>
      <c r="X1084" s="25">
        <f ca="1">VLOOKUP(CONCATENATE($F1084," ",$G1084),AllocFactorMatrix,(X$4+1),FALSE)*$E1085</f>
        <v>0</v>
      </c>
      <c r="Y1084" s="25">
        <f ca="1">VLOOKUP(CONCATENATE($F1084," ",$G1084),AllocFactorMatrix,(Y$4+1),FALSE)*$E1085</f>
        <v>0</v>
      </c>
      <c r="Z1084" s="25">
        <f t="shared" ca="1" si="540"/>
        <v>0</v>
      </c>
      <c r="AA1084" s="25">
        <f ca="1">VLOOKUP(CONCATENATE($F1084," ",$G1084),AllocFactorMatrix,(AA$4+1),FALSE)*$E1085</f>
        <v>0</v>
      </c>
      <c r="AB1084" s="25">
        <f ca="1">VLOOKUP(CONCATENATE($F1084," ",$G1084),AllocFactorMatrix,(AB$4+1),FALSE)*$E1085</f>
        <v>3563.6380925230751</v>
      </c>
      <c r="AC1084" s="25">
        <f ca="1">VLOOKUP(CONCATENATE($F1084," ",$G1084),AllocFactorMatrix,(AC$4+1),FALSE)*$E1085</f>
        <v>0</v>
      </c>
    </row>
    <row r="1085" spans="2:29" collapsed="1">
      <c r="D1085" s="20" t="s">
        <v>522</v>
      </c>
      <c r="E1085" s="61">
        <f>'Sch 4'!E278</f>
        <v>1035102</v>
      </c>
      <c r="F1085" s="61" t="s">
        <v>361</v>
      </c>
      <c r="G1085" s="20" t="str">
        <f>$G$15</f>
        <v>TOTAL</v>
      </c>
      <c r="H1085" s="24">
        <f t="shared" ca="1" si="538"/>
        <v>1035102</v>
      </c>
      <c r="I1085" s="25">
        <f ca="1">VLOOKUP(CONCATENATE($F1085," ",$G1085),AllocFactorMatrix,(I$4+1),FALSE)*$E1085</f>
        <v>109</v>
      </c>
      <c r="J1085" s="25">
        <f ca="1">VLOOKUP(CONCATENATE($F1085," ",$G1085),AllocFactorMatrix,(J$4+1),FALSE)*$E1085</f>
        <v>515222.00000000006</v>
      </c>
      <c r="K1085" s="25">
        <f ca="1">VLOOKUP(CONCATENATE($F1085," ",$G1085),AllocFactorMatrix,(K$4+1),FALSE)*$E1085</f>
        <v>5911</v>
      </c>
      <c r="L1085" s="25">
        <f ca="1">VLOOKUP(CONCATENATE($F1085," ",$G1085),AllocFactorMatrix,(L$4+1),FALSE)*$E1085</f>
        <v>1231</v>
      </c>
      <c r="M1085" s="25">
        <f t="shared" ca="1" si="539"/>
        <v>522364.00000000006</v>
      </c>
      <c r="N1085" s="25">
        <f ca="1">VLOOKUP(CONCATENATE($F1085," ",$G1085),AllocFactorMatrix,(N$4+1),FALSE)*$E1085</f>
        <v>75241</v>
      </c>
      <c r="O1085" s="25">
        <f ca="1">VLOOKUP(CONCATENATE($F1085," ",$G1085),AllocFactorMatrix,(O$4+1),FALSE)*$E1085</f>
        <v>137613</v>
      </c>
      <c r="P1085" s="25">
        <f ca="1">VLOOKUP(CONCATENATE($F1085," ",$G1085),AllocFactorMatrix,(P$4+1),FALSE)*$E1085</f>
        <v>9024</v>
      </c>
      <c r="Q1085" s="25">
        <f ca="1">VLOOKUP(CONCATENATE($F1085," ",$G1085),AllocFactorMatrix,(Q$4+1),FALSE)*$E1085</f>
        <v>0</v>
      </c>
      <c r="R1085" s="25">
        <f t="shared" ca="1" si="541"/>
        <v>221878</v>
      </c>
      <c r="S1085" s="25">
        <f ca="1">VLOOKUP(CONCATENATE($F1085," ",$G1085),AllocFactorMatrix,(S$4+1),FALSE)*$E1085</f>
        <v>-17967</v>
      </c>
      <c r="T1085" s="25">
        <f ca="1">VLOOKUP(CONCATENATE($F1085," ",$G1085),AllocFactorMatrix,(T$4+1),FALSE)*$E1085</f>
        <v>135813</v>
      </c>
      <c r="U1085" s="25">
        <f ca="1">VLOOKUP(CONCATENATE($F1085," ",$G1085),AllocFactorMatrix,(U$4+1),FALSE)*$E1085</f>
        <v>168119</v>
      </c>
      <c r="V1085" s="25">
        <f ca="1">VLOOKUP(CONCATENATE($F1085," ",$G1085),AllocFactorMatrix,(V$4+1),FALSE)*$E1085</f>
        <v>0</v>
      </c>
      <c r="W1085" s="25">
        <f t="shared" ca="1" si="542"/>
        <v>285965</v>
      </c>
      <c r="X1085" s="25">
        <f ca="1">VLOOKUP(CONCATENATE($F1085," ",$G1085),AllocFactorMatrix,(X$4+1),FALSE)*$E1085</f>
        <v>0</v>
      </c>
      <c r="Y1085" s="25">
        <f ca="1">VLOOKUP(CONCATENATE($F1085," ",$G1085),AllocFactorMatrix,(Y$4+1),FALSE)*$E1085</f>
        <v>0</v>
      </c>
      <c r="Z1085" s="25">
        <f t="shared" ca="1" si="540"/>
        <v>0</v>
      </c>
      <c r="AA1085" s="25">
        <f ca="1">VLOOKUP(CONCATENATE($F1085," ",$G1085),AllocFactorMatrix,(AA$4+1),FALSE)*$E1085</f>
        <v>0</v>
      </c>
      <c r="AB1085" s="25">
        <f ca="1">VLOOKUP(CONCATENATE($F1085," ",$G1085),AllocFactorMatrix,(AB$4+1),FALSE)*$E1085</f>
        <v>4786</v>
      </c>
      <c r="AC1085" s="25">
        <f ca="1">VLOOKUP(CONCATENATE($F1085," ",$G1085),AllocFactorMatrix,(AC$4+1),FALSE)*$E1085</f>
        <v>0</v>
      </c>
    </row>
    <row r="1086" spans="2:29" hidden="1" outlineLevel="1">
      <c r="F1086" s="61" t="str">
        <f>F1093</f>
        <v>MISC_SERV_REV</v>
      </c>
      <c r="G1086" s="20" t="str">
        <f>$G$8</f>
        <v>PRODUCTION</v>
      </c>
      <c r="H1086" s="24">
        <f t="shared" si="538"/>
        <v>0</v>
      </c>
      <c r="I1086" s="25">
        <f>VLOOKUP(CONCATENATE($F1086," ",$G1086),AllocFactorMatrix,(I$4+1),FALSE)*$E1093</f>
        <v>0</v>
      </c>
      <c r="J1086" s="25">
        <f>VLOOKUP(CONCATENATE($F1086," ",$G1086),AllocFactorMatrix,(J$4+1),FALSE)*$E1093</f>
        <v>0</v>
      </c>
      <c r="K1086" s="25">
        <f>VLOOKUP(CONCATENATE($F1086," ",$G1086),AllocFactorMatrix,(K$4+1),FALSE)*$E1093</f>
        <v>0</v>
      </c>
      <c r="L1086" s="25">
        <f>VLOOKUP(CONCATENATE($F1086," ",$G1086),AllocFactorMatrix,(L$4+1),FALSE)*$E1093</f>
        <v>0</v>
      </c>
      <c r="M1086" s="25">
        <f t="shared" si="539"/>
        <v>0</v>
      </c>
      <c r="N1086" s="25">
        <f>VLOOKUP(CONCATENATE($F1086," ",$G1086),AllocFactorMatrix,(N$4+1),FALSE)*$E1093</f>
        <v>0</v>
      </c>
      <c r="O1086" s="25">
        <f>VLOOKUP(CONCATENATE($F1086," ",$G1086),AllocFactorMatrix,(O$4+1),FALSE)*$E1093</f>
        <v>0</v>
      </c>
      <c r="P1086" s="25">
        <f>VLOOKUP(CONCATENATE($F1086," ",$G1086),AllocFactorMatrix,(P$4+1),FALSE)*$E1093</f>
        <v>0</v>
      </c>
      <c r="Q1086" s="25">
        <f>VLOOKUP(CONCATENATE($F1086," ",$G1086),AllocFactorMatrix,(Q$4+1),FALSE)*$E1093</f>
        <v>0</v>
      </c>
      <c r="R1086" s="25">
        <f t="shared" si="541"/>
        <v>0</v>
      </c>
      <c r="S1086" s="25">
        <f>VLOOKUP(CONCATENATE($F1086," ",$G1086),AllocFactorMatrix,(S$4+1),FALSE)*$E1093</f>
        <v>0</v>
      </c>
      <c r="T1086" s="25">
        <f>VLOOKUP(CONCATENATE($F1086," ",$G1086),AllocFactorMatrix,(T$4+1),FALSE)*$E1093</f>
        <v>0</v>
      </c>
      <c r="U1086" s="25">
        <f>VLOOKUP(CONCATENATE($F1086," ",$G1086),AllocFactorMatrix,(U$4+1),FALSE)*$E1093</f>
        <v>0</v>
      </c>
      <c r="V1086" s="25">
        <f>VLOOKUP(CONCATENATE($F1086," ",$G1086),AllocFactorMatrix,(V$4+1),FALSE)*$E1093</f>
        <v>0</v>
      </c>
      <c r="W1086" s="25">
        <f>SUBTOTAL(9,S1086:V1086)</f>
        <v>0</v>
      </c>
      <c r="X1086" s="25">
        <f>VLOOKUP(CONCATENATE($F1086," ",$G1086),AllocFactorMatrix,(X$4+1),FALSE)*$E1093</f>
        <v>0</v>
      </c>
      <c r="Y1086" s="25">
        <f>VLOOKUP(CONCATENATE($F1086," ",$G1086),AllocFactorMatrix,(Y$4+1),FALSE)*$E1093</f>
        <v>0</v>
      </c>
      <c r="Z1086" s="25">
        <f t="shared" si="540"/>
        <v>0</v>
      </c>
      <c r="AA1086" s="25">
        <f>VLOOKUP(CONCATENATE($F1086," ",$G1086),AllocFactorMatrix,(AA$4+1),FALSE)*$E1093</f>
        <v>0</v>
      </c>
      <c r="AB1086" s="25">
        <f>VLOOKUP(CONCATENATE($F1086," ",$G1086),AllocFactorMatrix,(AB$4+1),FALSE)*$E1093</f>
        <v>0</v>
      </c>
      <c r="AC1086" s="25">
        <f>VLOOKUP(CONCATENATE($F1086," ",$G1086),AllocFactorMatrix,(AC$4+1),FALSE)*$E1093</f>
        <v>0</v>
      </c>
    </row>
    <row r="1087" spans="2:29" hidden="1" outlineLevel="1">
      <c r="F1087" s="61" t="str">
        <f>F1093</f>
        <v>MISC_SERV_REV</v>
      </c>
      <c r="G1087" s="20" t="str">
        <f>$G$9</f>
        <v>BULKTRAN</v>
      </c>
      <c r="H1087" s="24">
        <f t="shared" si="538"/>
        <v>0</v>
      </c>
      <c r="I1087" s="25">
        <f>VLOOKUP(CONCATENATE($F1087," ",$G1087),AllocFactorMatrix,(I$4+1),FALSE)*$E1093</f>
        <v>0</v>
      </c>
      <c r="J1087" s="25">
        <f>VLOOKUP(CONCATENATE($F1087," ",$G1087),AllocFactorMatrix,(J$4+1),FALSE)*$E1093</f>
        <v>0</v>
      </c>
      <c r="K1087" s="25">
        <f>VLOOKUP(CONCATENATE($F1087," ",$G1087),AllocFactorMatrix,(K$4+1),FALSE)*$E1093</f>
        <v>0</v>
      </c>
      <c r="L1087" s="25">
        <f>VLOOKUP(CONCATENATE($F1087," ",$G1087),AllocFactorMatrix,(L$4+1),FALSE)*$E1093</f>
        <v>0</v>
      </c>
      <c r="M1087" s="25">
        <f t="shared" si="539"/>
        <v>0</v>
      </c>
      <c r="N1087" s="25">
        <f>VLOOKUP(CONCATENATE($F1087," ",$G1087),AllocFactorMatrix,(N$4+1),FALSE)*$E1093</f>
        <v>0</v>
      </c>
      <c r="O1087" s="25">
        <f>VLOOKUP(CONCATENATE($F1087," ",$G1087),AllocFactorMatrix,(O$4+1),FALSE)*$E1093</f>
        <v>0</v>
      </c>
      <c r="P1087" s="25">
        <f>VLOOKUP(CONCATENATE($F1087," ",$G1087),AllocFactorMatrix,(P$4+1),FALSE)*$E1093</f>
        <v>0</v>
      </c>
      <c r="Q1087" s="25">
        <f>VLOOKUP(CONCATENATE($F1087," ",$G1087),AllocFactorMatrix,(Q$4+1),FALSE)*$E1093</f>
        <v>0</v>
      </c>
      <c r="R1087" s="25">
        <f t="shared" si="541"/>
        <v>0</v>
      </c>
      <c r="S1087" s="25">
        <f>VLOOKUP(CONCATENATE($F1087," ",$G1087),AllocFactorMatrix,(S$4+1),FALSE)*$E1093</f>
        <v>0</v>
      </c>
      <c r="T1087" s="25">
        <f>VLOOKUP(CONCATENATE($F1087," ",$G1087),AllocFactorMatrix,(T$4+1),FALSE)*$E1093</f>
        <v>0</v>
      </c>
      <c r="U1087" s="25">
        <f>VLOOKUP(CONCATENATE($F1087," ",$G1087),AllocFactorMatrix,(U$4+1),FALSE)*$E1093</f>
        <v>0</v>
      </c>
      <c r="V1087" s="25">
        <f>VLOOKUP(CONCATENATE($F1087," ",$G1087),AllocFactorMatrix,(V$4+1),FALSE)*$E1093</f>
        <v>0</v>
      </c>
      <c r="W1087" s="25">
        <f t="shared" ref="W1087:W1093" si="543">SUBTOTAL(9,S1087:V1087)</f>
        <v>0</v>
      </c>
      <c r="X1087" s="25">
        <f>VLOOKUP(CONCATENATE($F1087," ",$G1087),AllocFactorMatrix,(X$4+1),FALSE)*$E1093</f>
        <v>0</v>
      </c>
      <c r="Y1087" s="25">
        <f>VLOOKUP(CONCATENATE($F1087," ",$G1087),AllocFactorMatrix,(Y$4+1),FALSE)*$E1093</f>
        <v>0</v>
      </c>
      <c r="Z1087" s="25">
        <f t="shared" si="540"/>
        <v>0</v>
      </c>
      <c r="AA1087" s="25">
        <f>VLOOKUP(CONCATENATE($F1087," ",$G1087),AllocFactorMatrix,(AA$4+1),FALSE)*$E1093</f>
        <v>0</v>
      </c>
      <c r="AB1087" s="25">
        <f>VLOOKUP(CONCATENATE($F1087," ",$G1087),AllocFactorMatrix,(AB$4+1),FALSE)*$E1093</f>
        <v>0</v>
      </c>
      <c r="AC1087" s="25">
        <f>VLOOKUP(CONCATENATE($F1087," ",$G1087),AllocFactorMatrix,(AC$4+1),FALSE)*$E1093</f>
        <v>0</v>
      </c>
    </row>
    <row r="1088" spans="2:29" hidden="1" outlineLevel="1">
      <c r="F1088" s="61" t="str">
        <f>F1093</f>
        <v>MISC_SERV_REV</v>
      </c>
      <c r="G1088" s="20" t="str">
        <f>$G$10</f>
        <v>SUBTRAN</v>
      </c>
      <c r="H1088" s="24">
        <f t="shared" si="538"/>
        <v>0</v>
      </c>
      <c r="I1088" s="25">
        <f>VLOOKUP(CONCATENATE($F1088," ",$G1088),AllocFactorMatrix,(I$4+1),FALSE)*$E1093</f>
        <v>0</v>
      </c>
      <c r="J1088" s="25">
        <f>VLOOKUP(CONCATENATE($F1088," ",$G1088),AllocFactorMatrix,(J$4+1),FALSE)*$E1093</f>
        <v>0</v>
      </c>
      <c r="K1088" s="25">
        <f>VLOOKUP(CONCATENATE($F1088," ",$G1088),AllocFactorMatrix,(K$4+1),FALSE)*$E1093</f>
        <v>0</v>
      </c>
      <c r="L1088" s="25">
        <f>VLOOKUP(CONCATENATE($F1088," ",$G1088),AllocFactorMatrix,(L$4+1),FALSE)*$E1093</f>
        <v>0</v>
      </c>
      <c r="M1088" s="25">
        <f t="shared" si="539"/>
        <v>0</v>
      </c>
      <c r="N1088" s="25">
        <f>VLOOKUP(CONCATENATE($F1088," ",$G1088),AllocFactorMatrix,(N$4+1),FALSE)*$E1093</f>
        <v>0</v>
      </c>
      <c r="O1088" s="25">
        <f>VLOOKUP(CONCATENATE($F1088," ",$G1088),AllocFactorMatrix,(O$4+1),FALSE)*$E1093</f>
        <v>0</v>
      </c>
      <c r="P1088" s="25">
        <f>VLOOKUP(CONCATENATE($F1088," ",$G1088),AllocFactorMatrix,(P$4+1),FALSE)*$E1093</f>
        <v>0</v>
      </c>
      <c r="Q1088" s="25">
        <f>VLOOKUP(CONCATENATE($F1088," ",$G1088),AllocFactorMatrix,(Q$4+1),FALSE)*$E1093</f>
        <v>0</v>
      </c>
      <c r="R1088" s="25">
        <f t="shared" si="541"/>
        <v>0</v>
      </c>
      <c r="S1088" s="25">
        <f>VLOOKUP(CONCATENATE($F1088," ",$G1088),AllocFactorMatrix,(S$4+1),FALSE)*$E1093</f>
        <v>0</v>
      </c>
      <c r="T1088" s="25">
        <f>VLOOKUP(CONCATENATE($F1088," ",$G1088),AllocFactorMatrix,(T$4+1),FALSE)*$E1093</f>
        <v>0</v>
      </c>
      <c r="U1088" s="25">
        <f>VLOOKUP(CONCATENATE($F1088," ",$G1088),AllocFactorMatrix,(U$4+1),FALSE)*$E1093</f>
        <v>0</v>
      </c>
      <c r="V1088" s="25">
        <f>VLOOKUP(CONCATENATE($F1088," ",$G1088),AllocFactorMatrix,(V$4+1),FALSE)*$E1093</f>
        <v>0</v>
      </c>
      <c r="W1088" s="25">
        <f t="shared" si="543"/>
        <v>0</v>
      </c>
      <c r="X1088" s="25">
        <f>VLOOKUP(CONCATENATE($F1088," ",$G1088),AllocFactorMatrix,(X$4+1),FALSE)*$E1093</f>
        <v>0</v>
      </c>
      <c r="Y1088" s="25">
        <f>VLOOKUP(CONCATENATE($F1088," ",$G1088),AllocFactorMatrix,(Y$4+1),FALSE)*$E1093</f>
        <v>0</v>
      </c>
      <c r="Z1088" s="25">
        <f t="shared" si="540"/>
        <v>0</v>
      </c>
      <c r="AA1088" s="25">
        <f>VLOOKUP(CONCATENATE($F1088," ",$G1088),AllocFactorMatrix,(AA$4+1),FALSE)*$E1093</f>
        <v>0</v>
      </c>
      <c r="AB1088" s="25">
        <f>VLOOKUP(CONCATENATE($F1088," ",$G1088),AllocFactorMatrix,(AB$4+1),FALSE)*$E1093</f>
        <v>0</v>
      </c>
      <c r="AC1088" s="25">
        <f>VLOOKUP(CONCATENATE($F1088," ",$G1088),AllocFactorMatrix,(AC$4+1),FALSE)*$E1093</f>
        <v>0</v>
      </c>
    </row>
    <row r="1089" spans="4:29" hidden="1" outlineLevel="1">
      <c r="F1089" s="61" t="str">
        <f>F1093</f>
        <v>MISC_SERV_REV</v>
      </c>
      <c r="G1089" s="20" t="str">
        <f>$G$11</f>
        <v>DISTPRI</v>
      </c>
      <c r="H1089" s="24">
        <f t="shared" si="538"/>
        <v>39305.824682131628</v>
      </c>
      <c r="I1089" s="25">
        <f>VLOOKUP(CONCATENATE($F1089," ",$G1089),AllocFactorMatrix,(I$4+1),FALSE)*$E1093</f>
        <v>35351.92467801059</v>
      </c>
      <c r="J1089" s="25">
        <f>VLOOKUP(CONCATENATE($F1089," ",$G1089),AllocFactorMatrix,(J$4+1),FALSE)*$E1093</f>
        <v>3763.9405050480577</v>
      </c>
      <c r="K1089" s="25">
        <f>VLOOKUP(CONCATENATE($F1089," ",$G1089),AllocFactorMatrix,(K$4+1),FALSE)*$E1093</f>
        <v>30.924538258210838</v>
      </c>
      <c r="L1089" s="25">
        <f>VLOOKUP(CONCATENATE($F1089," ",$G1089),AllocFactorMatrix,(L$4+1),FALSE)*$E1093</f>
        <v>0</v>
      </c>
      <c r="M1089" s="25">
        <f t="shared" si="539"/>
        <v>3794.8650433062685</v>
      </c>
      <c r="N1089" s="25">
        <f>VLOOKUP(CONCATENATE($F1089," ",$G1089),AllocFactorMatrix,(N$4+1),FALSE)*$E1093</f>
        <v>62.664672202492319</v>
      </c>
      <c r="O1089" s="25">
        <f>VLOOKUP(CONCATENATE($F1089," ",$G1089),AllocFactorMatrix,(O$4+1),FALSE)*$E1093</f>
        <v>64.999072677343079</v>
      </c>
      <c r="P1089" s="25">
        <f>VLOOKUP(CONCATENATE($F1089," ",$G1089),AllocFactorMatrix,(P$4+1),FALSE)*$E1093</f>
        <v>0</v>
      </c>
      <c r="Q1089" s="25">
        <f>VLOOKUP(CONCATENATE($F1089," ",$G1089),AllocFactorMatrix,(Q$4+1),FALSE)*$E1093</f>
        <v>0</v>
      </c>
      <c r="R1089" s="25">
        <f t="shared" si="541"/>
        <v>127.66374487983541</v>
      </c>
      <c r="S1089" s="25">
        <f>VLOOKUP(CONCATENATE($F1089," ",$G1089),AllocFactorMatrix,(S$4+1),FALSE)*$E1093</f>
        <v>0</v>
      </c>
      <c r="T1089" s="25">
        <f>VLOOKUP(CONCATENATE($F1089," ",$G1089),AllocFactorMatrix,(T$4+1),FALSE)*$E1093</f>
        <v>0</v>
      </c>
      <c r="U1089" s="25">
        <f>VLOOKUP(CONCATENATE($F1089," ",$G1089),AllocFactorMatrix,(U$4+1),FALSE)*$E1093</f>
        <v>0</v>
      </c>
      <c r="V1089" s="25">
        <f>VLOOKUP(CONCATENATE($F1089," ",$G1089),AllocFactorMatrix,(V$4+1),FALSE)*$E1093</f>
        <v>0</v>
      </c>
      <c r="W1089" s="25">
        <f t="shared" si="543"/>
        <v>0</v>
      </c>
      <c r="X1089" s="25">
        <f>VLOOKUP(CONCATENATE($F1089," ",$G1089),AllocFactorMatrix,(X$4+1),FALSE)*$E1093</f>
        <v>0</v>
      </c>
      <c r="Y1089" s="25">
        <f>VLOOKUP(CONCATENATE($F1089," ",$G1089),AllocFactorMatrix,(Y$4+1),FALSE)*$E1093</f>
        <v>0</v>
      </c>
      <c r="Z1089" s="25">
        <f t="shared" si="540"/>
        <v>0</v>
      </c>
      <c r="AA1089" s="25">
        <f>VLOOKUP(CONCATENATE($F1089," ",$G1089),AllocFactorMatrix,(AA$4+1),FALSE)*$E1093</f>
        <v>0</v>
      </c>
      <c r="AB1089" s="25">
        <f>VLOOKUP(CONCATENATE($F1089," ",$G1089),AllocFactorMatrix,(AB$4+1),FALSE)*$E1093</f>
        <v>31.371215934938395</v>
      </c>
      <c r="AC1089" s="25">
        <f>VLOOKUP(CONCATENATE($F1089," ",$G1089),AllocFactorMatrix,(AC$4+1),FALSE)*$E1093</f>
        <v>0</v>
      </c>
    </row>
    <row r="1090" spans="4:29" hidden="1" outlineLevel="1">
      <c r="F1090" s="61" t="str">
        <f>F1093</f>
        <v>MISC_SERV_REV</v>
      </c>
      <c r="G1090" s="20" t="str">
        <f>$G$12</f>
        <v>DISTSEC</v>
      </c>
      <c r="H1090" s="24">
        <f t="shared" si="538"/>
        <v>19436.08159837432</v>
      </c>
      <c r="I1090" s="25">
        <f>VLOOKUP(CONCATENATE($F1090," ",$G1090),AllocFactorMatrix,(I$4+1),FALSE)*$E1093</f>
        <v>17668.920477468873</v>
      </c>
      <c r="J1090" s="25">
        <f>VLOOKUP(CONCATENATE($F1090," ",$G1090),AllocFactorMatrix,(J$4+1),FALSE)*$E1093</f>
        <v>1677.4163709018419</v>
      </c>
      <c r="K1090" s="25">
        <f>VLOOKUP(CONCATENATE($F1090," ",$G1090),AllocFactorMatrix,(K$4+1),FALSE)*$E1093</f>
        <v>0</v>
      </c>
      <c r="L1090" s="25">
        <f>VLOOKUP(CONCATENATE($F1090," ",$G1090),AllocFactorMatrix,(L$4+1),FALSE)*$E1093</f>
        <v>0</v>
      </c>
      <c r="M1090" s="25">
        <f t="shared" si="539"/>
        <v>1677.4163709018419</v>
      </c>
      <c r="N1090" s="25">
        <f>VLOOKUP(CONCATENATE($F1090," ",$G1090),AllocFactorMatrix,(N$4+1),FALSE)*$E1093</f>
        <v>22.828972169826901</v>
      </c>
      <c r="O1090" s="25">
        <f>VLOOKUP(CONCATENATE($F1090," ",$G1090),AllocFactorMatrix,(O$4+1),FALSE)*$E1093</f>
        <v>0</v>
      </c>
      <c r="P1090" s="25">
        <f>VLOOKUP(CONCATENATE($F1090," ",$G1090),AllocFactorMatrix,(P$4+1),FALSE)*$E1093</f>
        <v>0</v>
      </c>
      <c r="Q1090" s="25">
        <f>VLOOKUP(CONCATENATE($F1090," ",$G1090),AllocFactorMatrix,(Q$4+1),FALSE)*$E1093</f>
        <v>0</v>
      </c>
      <c r="R1090" s="25">
        <f t="shared" si="541"/>
        <v>22.828972169826901</v>
      </c>
      <c r="S1090" s="25">
        <f>VLOOKUP(CONCATENATE($F1090," ",$G1090),AllocFactorMatrix,(S$4+1),FALSE)*$E1093</f>
        <v>0</v>
      </c>
      <c r="T1090" s="25">
        <f>VLOOKUP(CONCATENATE($F1090," ",$G1090),AllocFactorMatrix,(T$4+1),FALSE)*$E1093</f>
        <v>0</v>
      </c>
      <c r="U1090" s="25">
        <f>VLOOKUP(CONCATENATE($F1090," ",$G1090),AllocFactorMatrix,(U$4+1),FALSE)*$E1093</f>
        <v>0</v>
      </c>
      <c r="V1090" s="25">
        <f>VLOOKUP(CONCATENATE($F1090," ",$G1090),AllocFactorMatrix,(V$4+1),FALSE)*$E1093</f>
        <v>0</v>
      </c>
      <c r="W1090" s="25">
        <f t="shared" si="543"/>
        <v>0</v>
      </c>
      <c r="X1090" s="25">
        <f>VLOOKUP(CONCATENATE($F1090," ",$G1090),AllocFactorMatrix,(X$4+1),FALSE)*$E1093</f>
        <v>0</v>
      </c>
      <c r="Y1090" s="25">
        <f>VLOOKUP(CONCATENATE($F1090," ",$G1090),AllocFactorMatrix,(Y$4+1),FALSE)*$E1093</f>
        <v>0</v>
      </c>
      <c r="Z1090" s="25">
        <f t="shared" si="540"/>
        <v>0</v>
      </c>
      <c r="AA1090" s="25">
        <f>VLOOKUP(CONCATENATE($F1090," ",$G1090),AllocFactorMatrix,(AA$4+1),FALSE)*$E1093</f>
        <v>0</v>
      </c>
      <c r="AB1090" s="25">
        <f>VLOOKUP(CONCATENATE($F1090," ",$G1090),AllocFactorMatrix,(AB$4+1),FALSE)*$E1093</f>
        <v>66.915777833775664</v>
      </c>
      <c r="AC1090" s="25">
        <f>VLOOKUP(CONCATENATE($F1090," ",$G1090),AllocFactorMatrix,(AC$4+1),FALSE)*$E1093</f>
        <v>0</v>
      </c>
    </row>
    <row r="1091" spans="4:29" hidden="1" outlineLevel="1">
      <c r="F1091" s="61" t="str">
        <f>F1093</f>
        <v>MISC_SERV_REV</v>
      </c>
      <c r="G1091" s="20" t="str">
        <f>$G$13</f>
        <v>ENERGY</v>
      </c>
      <c r="H1091" s="24">
        <f t="shared" si="538"/>
        <v>0</v>
      </c>
      <c r="I1091" s="25">
        <f>VLOOKUP(CONCATENATE($F1091," ",$G1091),AllocFactorMatrix,(I$4+1),FALSE)*$E1093</f>
        <v>0</v>
      </c>
      <c r="J1091" s="25">
        <f>VLOOKUP(CONCATENATE($F1091," ",$G1091),AllocFactorMatrix,(J$4+1),FALSE)*$E1093</f>
        <v>0</v>
      </c>
      <c r="K1091" s="25">
        <f>VLOOKUP(CONCATENATE($F1091," ",$G1091),AllocFactorMatrix,(K$4+1),FALSE)*$E1093</f>
        <v>0</v>
      </c>
      <c r="L1091" s="25">
        <f>VLOOKUP(CONCATENATE($F1091," ",$G1091),AllocFactorMatrix,(L$4+1),FALSE)*$E1093</f>
        <v>0</v>
      </c>
      <c r="M1091" s="25">
        <f t="shared" si="539"/>
        <v>0</v>
      </c>
      <c r="N1091" s="25">
        <f>VLOOKUP(CONCATENATE($F1091," ",$G1091),AllocFactorMatrix,(N$4+1),FALSE)*$E1093</f>
        <v>0</v>
      </c>
      <c r="O1091" s="25">
        <f>VLOOKUP(CONCATENATE($F1091," ",$G1091),AllocFactorMatrix,(O$4+1),FALSE)*$E1093</f>
        <v>0</v>
      </c>
      <c r="P1091" s="25">
        <f>VLOOKUP(CONCATENATE($F1091," ",$G1091),AllocFactorMatrix,(P$4+1),FALSE)*$E1093</f>
        <v>0</v>
      </c>
      <c r="Q1091" s="25">
        <f>VLOOKUP(CONCATENATE($F1091," ",$G1091),AllocFactorMatrix,(Q$4+1),FALSE)*$E1093</f>
        <v>0</v>
      </c>
      <c r="R1091" s="25">
        <f t="shared" si="541"/>
        <v>0</v>
      </c>
      <c r="S1091" s="25">
        <f>VLOOKUP(CONCATENATE($F1091," ",$G1091),AllocFactorMatrix,(S$4+1),FALSE)*$E1093</f>
        <v>0</v>
      </c>
      <c r="T1091" s="25">
        <f>VLOOKUP(CONCATENATE($F1091," ",$G1091),AllocFactorMatrix,(T$4+1),FALSE)*$E1093</f>
        <v>0</v>
      </c>
      <c r="U1091" s="25">
        <f>VLOOKUP(CONCATENATE($F1091," ",$G1091),AllocFactorMatrix,(U$4+1),FALSE)*$E1093</f>
        <v>0</v>
      </c>
      <c r="V1091" s="25">
        <f>VLOOKUP(CONCATENATE($F1091," ",$G1091),AllocFactorMatrix,(V$4+1),FALSE)*$E1093</f>
        <v>0</v>
      </c>
      <c r="W1091" s="25">
        <f t="shared" si="543"/>
        <v>0</v>
      </c>
      <c r="X1091" s="25">
        <f>VLOOKUP(CONCATENATE($F1091," ",$G1091),AllocFactorMatrix,(X$4+1),FALSE)*$E1093</f>
        <v>0</v>
      </c>
      <c r="Y1091" s="25">
        <f>VLOOKUP(CONCATENATE($F1091," ",$G1091),AllocFactorMatrix,(Y$4+1),FALSE)*$E1093</f>
        <v>0</v>
      </c>
      <c r="Z1091" s="25">
        <f t="shared" si="540"/>
        <v>0</v>
      </c>
      <c r="AA1091" s="25">
        <f>VLOOKUP(CONCATENATE($F1091," ",$G1091),AllocFactorMatrix,(AA$4+1),FALSE)*$E1093</f>
        <v>0</v>
      </c>
      <c r="AB1091" s="25">
        <f>VLOOKUP(CONCATENATE($F1091," ",$G1091),AllocFactorMatrix,(AB$4+1),FALSE)*$E1093</f>
        <v>0</v>
      </c>
      <c r="AC1091" s="25">
        <f>VLOOKUP(CONCATENATE($F1091," ",$G1091),AllocFactorMatrix,(AC$4+1),FALSE)*$E1093</f>
        <v>0</v>
      </c>
    </row>
    <row r="1092" spans="4:29" hidden="1" outlineLevel="1">
      <c r="F1092" s="61" t="str">
        <f>F1093</f>
        <v>MISC_SERV_REV</v>
      </c>
      <c r="G1092" s="20" t="str">
        <f>$G$14</f>
        <v>CUSTOMER</v>
      </c>
      <c r="H1092" s="24">
        <f t="shared" si="538"/>
        <v>39498.093719494034</v>
      </c>
      <c r="I1092" s="25">
        <f>VLOOKUP(CONCATENATE($F1092," ",$G1092),AllocFactorMatrix,(I$4+1),FALSE)*$E1093</f>
        <v>34041.476362971393</v>
      </c>
      <c r="J1092" s="25">
        <f>VLOOKUP(CONCATENATE($F1092," ",$G1092),AllocFactorMatrix,(J$4+1),FALSE)*$E1093</f>
        <v>3528.8304095868807</v>
      </c>
      <c r="K1092" s="25">
        <f>VLOOKUP(CONCATENATE($F1092," ",$G1092),AllocFactorMatrix,(K$4+1),FALSE)*$E1093</f>
        <v>20.206839363632575</v>
      </c>
      <c r="L1092" s="25">
        <f>VLOOKUP(CONCATENATE($F1092," ",$G1092),AllocFactorMatrix,(L$4+1),FALSE)*$E1093</f>
        <v>2.7686345025652543</v>
      </c>
      <c r="M1092" s="25">
        <f t="shared" si="539"/>
        <v>3551.8058834530789</v>
      </c>
      <c r="N1092" s="25">
        <f>VLOOKUP(CONCATENATE($F1092," ",$G1092),AllocFactorMatrix,(N$4+1),FALSE)*$E1093</f>
        <v>2.2779600707069139</v>
      </c>
      <c r="O1092" s="25">
        <f>VLOOKUP(CONCATENATE($F1092," ",$G1092),AllocFactorMatrix,(O$4+1),FALSE)*$E1093</f>
        <v>3.3920902477262693</v>
      </c>
      <c r="P1092" s="25">
        <f>VLOOKUP(CONCATENATE($F1092," ",$G1092),AllocFactorMatrix,(P$4+1),FALSE)*$E1093</f>
        <v>0</v>
      </c>
      <c r="Q1092" s="25">
        <f>VLOOKUP(CONCATENATE($F1092," ",$G1092),AllocFactorMatrix,(Q$4+1),FALSE)*$E1093</f>
        <v>0</v>
      </c>
      <c r="R1092" s="25">
        <f t="shared" si="541"/>
        <v>5.6700503184331836</v>
      </c>
      <c r="S1092" s="25">
        <f>VLOOKUP(CONCATENATE($F1092," ",$G1092),AllocFactorMatrix,(S$4+1),FALSE)*$E1093</f>
        <v>0</v>
      </c>
      <c r="T1092" s="25">
        <f>VLOOKUP(CONCATENATE($F1092," ",$G1092),AllocFactorMatrix,(T$4+1),FALSE)*$E1093</f>
        <v>0</v>
      </c>
      <c r="U1092" s="25">
        <f>VLOOKUP(CONCATENATE($F1092," ",$G1092),AllocFactorMatrix,(U$4+1),FALSE)*$E1093</f>
        <v>20.028419805791199</v>
      </c>
      <c r="V1092" s="25">
        <f>VLOOKUP(CONCATENATE($F1092," ",$G1092),AllocFactorMatrix,(V$4+1),FALSE)*$E1093</f>
        <v>0</v>
      </c>
      <c r="W1092" s="25">
        <f t="shared" si="543"/>
        <v>20.028419805791199</v>
      </c>
      <c r="X1092" s="25">
        <f>VLOOKUP(CONCATENATE($F1092," ",$G1092),AllocFactorMatrix,(X$4+1),FALSE)*$E1093</f>
        <v>0</v>
      </c>
      <c r="Y1092" s="25">
        <f>VLOOKUP(CONCATENATE($F1092," ",$G1092),AllocFactorMatrix,(Y$4+1),FALSE)*$E1093</f>
        <v>0</v>
      </c>
      <c r="Z1092" s="25">
        <f t="shared" si="540"/>
        <v>0</v>
      </c>
      <c r="AA1092" s="25">
        <f>VLOOKUP(CONCATENATE($F1092," ",$G1092),AllocFactorMatrix,(AA$4+1),FALSE)*$E1093</f>
        <v>0</v>
      </c>
      <c r="AB1092" s="25">
        <f>VLOOKUP(CONCATENATE($F1092," ",$G1092),AllocFactorMatrix,(AB$4+1),FALSE)*$E1093</f>
        <v>1879.1130029453432</v>
      </c>
      <c r="AC1092" s="25">
        <f>VLOOKUP(CONCATENATE($F1092," ",$G1092),AllocFactorMatrix,(AC$4+1),FALSE)*$E1093</f>
        <v>0</v>
      </c>
    </row>
    <row r="1093" spans="4:29" collapsed="1">
      <c r="D1093" s="20" t="s">
        <v>523</v>
      </c>
      <c r="E1093" s="61">
        <f>'Sch 4'!E279</f>
        <v>98240</v>
      </c>
      <c r="F1093" s="61" t="s">
        <v>147</v>
      </c>
      <c r="G1093" s="20" t="str">
        <f>$G$15</f>
        <v>TOTAL</v>
      </c>
      <c r="H1093" s="24">
        <f t="shared" si="538"/>
        <v>98240</v>
      </c>
      <c r="I1093" s="25">
        <f>VLOOKUP(CONCATENATE($F1093," ",$G1093),AllocFactorMatrix,(I$4+1),FALSE)*$E1093</f>
        <v>87062.321518450859</v>
      </c>
      <c r="J1093" s="25">
        <f>VLOOKUP(CONCATENATE($F1093," ",$G1093),AllocFactorMatrix,(J$4+1),FALSE)*$E1093</f>
        <v>8970.1872855367801</v>
      </c>
      <c r="K1093" s="25">
        <f>VLOOKUP(CONCATENATE($F1093," ",$G1093),AllocFactorMatrix,(K$4+1),FALSE)*$E1093</f>
        <v>51.131377621843406</v>
      </c>
      <c r="L1093" s="25">
        <f>VLOOKUP(CONCATENATE($F1093," ",$G1093),AllocFactorMatrix,(L$4+1),FALSE)*$E1093</f>
        <v>2.7686345025652543</v>
      </c>
      <c r="M1093" s="25">
        <f t="shared" si="539"/>
        <v>9024.0872976611881</v>
      </c>
      <c r="N1093" s="25">
        <f>VLOOKUP(CONCATENATE($F1093," ",$G1093),AllocFactorMatrix,(N$4+1),FALSE)*$E1093</f>
        <v>87.771604443026149</v>
      </c>
      <c r="O1093" s="25">
        <f>VLOOKUP(CONCATENATE($F1093," ",$G1093),AllocFactorMatrix,(O$4+1),FALSE)*$E1093</f>
        <v>68.391162925069352</v>
      </c>
      <c r="P1093" s="25">
        <f>VLOOKUP(CONCATENATE($F1093," ",$G1093),AllocFactorMatrix,(P$4+1),FALSE)*$E1093</f>
        <v>0</v>
      </c>
      <c r="Q1093" s="25">
        <f>VLOOKUP(CONCATENATE($F1093," ",$G1093),AllocFactorMatrix,(Q$4+1),FALSE)*$E1093</f>
        <v>0</v>
      </c>
      <c r="R1093" s="25">
        <f t="shared" si="541"/>
        <v>156.1627673680955</v>
      </c>
      <c r="S1093" s="25">
        <f>VLOOKUP(CONCATENATE($F1093," ",$G1093),AllocFactorMatrix,(S$4+1),FALSE)*$E1093</f>
        <v>0</v>
      </c>
      <c r="T1093" s="25">
        <f>VLOOKUP(CONCATENATE($F1093," ",$G1093),AllocFactorMatrix,(T$4+1),FALSE)*$E1093</f>
        <v>0</v>
      </c>
      <c r="U1093" s="25">
        <f>VLOOKUP(CONCATENATE($F1093," ",$G1093),AllocFactorMatrix,(U$4+1),FALSE)*$E1093</f>
        <v>20.028419805791199</v>
      </c>
      <c r="V1093" s="25">
        <f>VLOOKUP(CONCATENATE($F1093," ",$G1093),AllocFactorMatrix,(V$4+1),FALSE)*$E1093</f>
        <v>0</v>
      </c>
      <c r="W1093" s="25">
        <f t="shared" si="543"/>
        <v>20.028419805791199</v>
      </c>
      <c r="X1093" s="25">
        <f>VLOOKUP(CONCATENATE($F1093," ",$G1093),AllocFactorMatrix,(X$4+1),FALSE)*$E1093</f>
        <v>0</v>
      </c>
      <c r="Y1093" s="25">
        <f>VLOOKUP(CONCATENATE($F1093," ",$G1093),AllocFactorMatrix,(Y$4+1),FALSE)*$E1093</f>
        <v>0</v>
      </c>
      <c r="Z1093" s="25">
        <f t="shared" si="540"/>
        <v>0</v>
      </c>
      <c r="AA1093" s="25">
        <f>VLOOKUP(CONCATENATE($F1093," ",$G1093),AllocFactorMatrix,(AA$4+1),FALSE)*$E1093</f>
        <v>0</v>
      </c>
      <c r="AB1093" s="25">
        <f>VLOOKUP(CONCATENATE($F1093," ",$G1093),AllocFactorMatrix,(AB$4+1),FALSE)*$E1093</f>
        <v>1977.3999967140574</v>
      </c>
      <c r="AC1093" s="25">
        <f>VLOOKUP(CONCATENATE($F1093," ",$G1093),AllocFactorMatrix,(AC$4+1),FALSE)*$E1093</f>
        <v>0</v>
      </c>
    </row>
    <row r="1094" spans="4:29" hidden="1" outlineLevel="1">
      <c r="F1094" s="61" t="str">
        <f>F1101</f>
        <v>DIST_OHLINES</v>
      </c>
      <c r="G1094" s="20" t="str">
        <f>$G$8</f>
        <v>PRODUCTION</v>
      </c>
      <c r="H1094" s="24">
        <f t="shared" si="538"/>
        <v>0</v>
      </c>
      <c r="I1094" s="25">
        <f>VLOOKUP(CONCATENATE($F1094," ",$G1094),AllocFactorMatrix,(I$4+1),FALSE)*$E1101</f>
        <v>0</v>
      </c>
      <c r="J1094" s="25">
        <f>VLOOKUP(CONCATENATE($F1094," ",$G1094),AllocFactorMatrix,(J$4+1),FALSE)*$E1101</f>
        <v>0</v>
      </c>
      <c r="K1094" s="25">
        <f>VLOOKUP(CONCATENATE($F1094," ",$G1094),AllocFactorMatrix,(K$4+1),FALSE)*$E1101</f>
        <v>0</v>
      </c>
      <c r="L1094" s="25">
        <f>VLOOKUP(CONCATENATE($F1094," ",$G1094),AllocFactorMatrix,(L$4+1),FALSE)*$E1101</f>
        <v>0</v>
      </c>
      <c r="M1094" s="25">
        <f t="shared" si="539"/>
        <v>0</v>
      </c>
      <c r="N1094" s="25">
        <f>VLOOKUP(CONCATENATE($F1094," ",$G1094),AllocFactorMatrix,(N$4+1),FALSE)*$E1101</f>
        <v>0</v>
      </c>
      <c r="O1094" s="25">
        <f>VLOOKUP(CONCATENATE($F1094," ",$G1094),AllocFactorMatrix,(O$4+1),FALSE)*$E1101</f>
        <v>0</v>
      </c>
      <c r="P1094" s="25">
        <f>VLOOKUP(CONCATENATE($F1094," ",$G1094),AllocFactorMatrix,(P$4+1),FALSE)*$E1101</f>
        <v>0</v>
      </c>
      <c r="Q1094" s="25">
        <f>VLOOKUP(CONCATENATE($F1094," ",$G1094),AllocFactorMatrix,(Q$4+1),FALSE)*$E1101</f>
        <v>0</v>
      </c>
      <c r="R1094" s="25">
        <f t="shared" si="541"/>
        <v>0</v>
      </c>
      <c r="S1094" s="25">
        <f>VLOOKUP(CONCATENATE($F1094," ",$G1094),AllocFactorMatrix,(S$4+1),FALSE)*$E1101</f>
        <v>0</v>
      </c>
      <c r="T1094" s="25">
        <f>VLOOKUP(CONCATENATE($F1094," ",$G1094),AllocFactorMatrix,(T$4+1),FALSE)*$E1101</f>
        <v>0</v>
      </c>
      <c r="U1094" s="25">
        <f>VLOOKUP(CONCATENATE($F1094," ",$G1094),AllocFactorMatrix,(U$4+1),FALSE)*$E1101</f>
        <v>0</v>
      </c>
      <c r="V1094" s="25">
        <f>VLOOKUP(CONCATENATE($F1094," ",$G1094),AllocFactorMatrix,(V$4+1),FALSE)*$E1101</f>
        <v>0</v>
      </c>
      <c r="W1094" s="25">
        <f>SUBTOTAL(9,S1094:V1094)</f>
        <v>0</v>
      </c>
      <c r="X1094" s="25">
        <f>VLOOKUP(CONCATENATE($F1094," ",$G1094),AllocFactorMatrix,(X$4+1),FALSE)*$E1101</f>
        <v>0</v>
      </c>
      <c r="Y1094" s="25">
        <f>VLOOKUP(CONCATENATE($F1094," ",$G1094),AllocFactorMatrix,(Y$4+1),FALSE)*$E1101</f>
        <v>0</v>
      </c>
      <c r="Z1094" s="25">
        <f t="shared" si="540"/>
        <v>0</v>
      </c>
      <c r="AA1094" s="25">
        <f>VLOOKUP(CONCATENATE($F1094," ",$G1094),AllocFactorMatrix,(AA$4+1),FALSE)*$E1101</f>
        <v>0</v>
      </c>
      <c r="AB1094" s="25">
        <f>VLOOKUP(CONCATENATE($F1094," ",$G1094),AllocFactorMatrix,(AB$4+1),FALSE)*$E1101</f>
        <v>0</v>
      </c>
      <c r="AC1094" s="25">
        <f>VLOOKUP(CONCATENATE($F1094," ",$G1094),AllocFactorMatrix,(AC$4+1),FALSE)*$E1101</f>
        <v>0</v>
      </c>
    </row>
    <row r="1095" spans="4:29" hidden="1" outlineLevel="1">
      <c r="F1095" s="61" t="str">
        <f>F1101</f>
        <v>DIST_OHLINES</v>
      </c>
      <c r="G1095" s="20" t="str">
        <f>$G$9</f>
        <v>BULKTRAN</v>
      </c>
      <c r="H1095" s="24">
        <f t="shared" si="538"/>
        <v>0</v>
      </c>
      <c r="I1095" s="25">
        <f>VLOOKUP(CONCATENATE($F1095," ",$G1095),AllocFactorMatrix,(I$4+1),FALSE)*$E1101</f>
        <v>0</v>
      </c>
      <c r="J1095" s="25">
        <f>VLOOKUP(CONCATENATE($F1095," ",$G1095),AllocFactorMatrix,(J$4+1),FALSE)*$E1101</f>
        <v>0</v>
      </c>
      <c r="K1095" s="25">
        <f>VLOOKUP(CONCATENATE($F1095," ",$G1095),AllocFactorMatrix,(K$4+1),FALSE)*$E1101</f>
        <v>0</v>
      </c>
      <c r="L1095" s="25">
        <f>VLOOKUP(CONCATENATE($F1095," ",$G1095),AllocFactorMatrix,(L$4+1),FALSE)*$E1101</f>
        <v>0</v>
      </c>
      <c r="M1095" s="25">
        <f t="shared" si="539"/>
        <v>0</v>
      </c>
      <c r="N1095" s="25">
        <f>VLOOKUP(CONCATENATE($F1095," ",$G1095),AllocFactorMatrix,(N$4+1),FALSE)*$E1101</f>
        <v>0</v>
      </c>
      <c r="O1095" s="25">
        <f>VLOOKUP(CONCATENATE($F1095," ",$G1095),AllocFactorMatrix,(O$4+1),FALSE)*$E1101</f>
        <v>0</v>
      </c>
      <c r="P1095" s="25">
        <f>VLOOKUP(CONCATENATE($F1095," ",$G1095),AllocFactorMatrix,(P$4+1),FALSE)*$E1101</f>
        <v>0</v>
      </c>
      <c r="Q1095" s="25">
        <f>VLOOKUP(CONCATENATE($F1095," ",$G1095),AllocFactorMatrix,(Q$4+1),FALSE)*$E1101</f>
        <v>0</v>
      </c>
      <c r="R1095" s="25">
        <f t="shared" si="541"/>
        <v>0</v>
      </c>
      <c r="S1095" s="25">
        <f>VLOOKUP(CONCATENATE($F1095," ",$G1095),AllocFactorMatrix,(S$4+1),FALSE)*$E1101</f>
        <v>0</v>
      </c>
      <c r="T1095" s="25">
        <f>VLOOKUP(CONCATENATE($F1095," ",$G1095),AllocFactorMatrix,(T$4+1),FALSE)*$E1101</f>
        <v>0</v>
      </c>
      <c r="U1095" s="25">
        <f>VLOOKUP(CONCATENATE($F1095," ",$G1095),AllocFactorMatrix,(U$4+1),FALSE)*$E1101</f>
        <v>0</v>
      </c>
      <c r="V1095" s="25">
        <f>VLOOKUP(CONCATENATE($F1095," ",$G1095),AllocFactorMatrix,(V$4+1),FALSE)*$E1101</f>
        <v>0</v>
      </c>
      <c r="W1095" s="25">
        <f t="shared" ref="W1095:W1101" si="544">SUBTOTAL(9,S1095:V1095)</f>
        <v>0</v>
      </c>
      <c r="X1095" s="25">
        <f>VLOOKUP(CONCATENATE($F1095," ",$G1095),AllocFactorMatrix,(X$4+1),FALSE)*$E1101</f>
        <v>0</v>
      </c>
      <c r="Y1095" s="25">
        <f>VLOOKUP(CONCATENATE($F1095," ",$G1095),AllocFactorMatrix,(Y$4+1),FALSE)*$E1101</f>
        <v>0</v>
      </c>
      <c r="Z1095" s="25">
        <f t="shared" si="540"/>
        <v>0</v>
      </c>
      <c r="AA1095" s="25">
        <f>VLOOKUP(CONCATENATE($F1095," ",$G1095),AllocFactorMatrix,(AA$4+1),FALSE)*$E1101</f>
        <v>0</v>
      </c>
      <c r="AB1095" s="25">
        <f>VLOOKUP(CONCATENATE($F1095," ",$G1095),AllocFactorMatrix,(AB$4+1),FALSE)*$E1101</f>
        <v>0</v>
      </c>
      <c r="AC1095" s="25">
        <f>VLOOKUP(CONCATENATE($F1095," ",$G1095),AllocFactorMatrix,(AC$4+1),FALSE)*$E1101</f>
        <v>0</v>
      </c>
    </row>
    <row r="1096" spans="4:29" hidden="1" outlineLevel="1">
      <c r="F1096" s="61" t="str">
        <f>F1101</f>
        <v>DIST_OHLINES</v>
      </c>
      <c r="G1096" s="20" t="str">
        <f>$G$10</f>
        <v>SUBTRAN</v>
      </c>
      <c r="H1096" s="24">
        <f t="shared" si="538"/>
        <v>0</v>
      </c>
      <c r="I1096" s="25">
        <f>VLOOKUP(CONCATENATE($F1096," ",$G1096),AllocFactorMatrix,(I$4+1),FALSE)*$E1101</f>
        <v>0</v>
      </c>
      <c r="J1096" s="25">
        <f>VLOOKUP(CONCATENATE($F1096," ",$G1096),AllocFactorMatrix,(J$4+1),FALSE)*$E1101</f>
        <v>0</v>
      </c>
      <c r="K1096" s="25">
        <f>VLOOKUP(CONCATENATE($F1096," ",$G1096),AllocFactorMatrix,(K$4+1),FALSE)*$E1101</f>
        <v>0</v>
      </c>
      <c r="L1096" s="25">
        <f>VLOOKUP(CONCATENATE($F1096," ",$G1096),AllocFactorMatrix,(L$4+1),FALSE)*$E1101</f>
        <v>0</v>
      </c>
      <c r="M1096" s="25">
        <f t="shared" si="539"/>
        <v>0</v>
      </c>
      <c r="N1096" s="25">
        <f>VLOOKUP(CONCATENATE($F1096," ",$G1096),AllocFactorMatrix,(N$4+1),FALSE)*$E1101</f>
        <v>0</v>
      </c>
      <c r="O1096" s="25">
        <f>VLOOKUP(CONCATENATE($F1096," ",$G1096),AllocFactorMatrix,(O$4+1),FALSE)*$E1101</f>
        <v>0</v>
      </c>
      <c r="P1096" s="25">
        <f>VLOOKUP(CONCATENATE($F1096," ",$G1096),AllocFactorMatrix,(P$4+1),FALSE)*$E1101</f>
        <v>0</v>
      </c>
      <c r="Q1096" s="25">
        <f>VLOOKUP(CONCATENATE($F1096," ",$G1096),AllocFactorMatrix,(Q$4+1),FALSE)*$E1101</f>
        <v>0</v>
      </c>
      <c r="R1096" s="25">
        <f t="shared" si="541"/>
        <v>0</v>
      </c>
      <c r="S1096" s="25">
        <f>VLOOKUP(CONCATENATE($F1096," ",$G1096),AllocFactorMatrix,(S$4+1),FALSE)*$E1101</f>
        <v>0</v>
      </c>
      <c r="T1096" s="25">
        <f>VLOOKUP(CONCATENATE($F1096," ",$G1096),AllocFactorMatrix,(T$4+1),FALSE)*$E1101</f>
        <v>0</v>
      </c>
      <c r="U1096" s="25">
        <f>VLOOKUP(CONCATENATE($F1096," ",$G1096),AllocFactorMatrix,(U$4+1),FALSE)*$E1101</f>
        <v>0</v>
      </c>
      <c r="V1096" s="25">
        <f>VLOOKUP(CONCATENATE($F1096," ",$G1096),AllocFactorMatrix,(V$4+1),FALSE)*$E1101</f>
        <v>0</v>
      </c>
      <c r="W1096" s="25">
        <f t="shared" si="544"/>
        <v>0</v>
      </c>
      <c r="X1096" s="25">
        <f>VLOOKUP(CONCATENATE($F1096," ",$G1096),AllocFactorMatrix,(X$4+1),FALSE)*$E1101</f>
        <v>0</v>
      </c>
      <c r="Y1096" s="25">
        <f>VLOOKUP(CONCATENATE($F1096," ",$G1096),AllocFactorMatrix,(Y$4+1),FALSE)*$E1101</f>
        <v>0</v>
      </c>
      <c r="Z1096" s="25">
        <f t="shared" si="540"/>
        <v>0</v>
      </c>
      <c r="AA1096" s="25">
        <f>VLOOKUP(CONCATENATE($F1096," ",$G1096),AllocFactorMatrix,(AA$4+1),FALSE)*$E1101</f>
        <v>0</v>
      </c>
      <c r="AB1096" s="25">
        <f>VLOOKUP(CONCATENATE($F1096," ",$G1096),AllocFactorMatrix,(AB$4+1),FALSE)*$E1101</f>
        <v>0</v>
      </c>
      <c r="AC1096" s="25">
        <f>VLOOKUP(CONCATENATE($F1096," ",$G1096),AllocFactorMatrix,(AC$4+1),FALSE)*$E1101</f>
        <v>0</v>
      </c>
    </row>
    <row r="1097" spans="4:29" hidden="1" outlineLevel="1">
      <c r="F1097" s="61" t="str">
        <f>F1101</f>
        <v>DIST_OHLINES</v>
      </c>
      <c r="G1097" s="20" t="str">
        <f>$G$11</f>
        <v>DISTPRI</v>
      </c>
      <c r="H1097" s="24">
        <f t="shared" si="538"/>
        <v>2040836.9600867236</v>
      </c>
      <c r="I1097" s="25">
        <f>VLOOKUP(CONCATENATE($F1097," ",$G1097),AllocFactorMatrix,(I$4+1),FALSE)*$E1101</f>
        <v>1356133.4132981021</v>
      </c>
      <c r="J1097" s="25">
        <f>VLOOKUP(CONCATENATE($F1097," ",$G1097),AllocFactorMatrix,(J$4+1),FALSE)*$E1101</f>
        <v>341422.35396450612</v>
      </c>
      <c r="K1097" s="25">
        <f>VLOOKUP(CONCATENATE($F1097," ",$G1097),AllocFactorMatrix,(K$4+1),FALSE)*$E1101</f>
        <v>3984.2765134019992</v>
      </c>
      <c r="L1097" s="25">
        <f>VLOOKUP(CONCATENATE($F1097," ",$G1097),AllocFactorMatrix,(L$4+1),FALSE)*$E1101</f>
        <v>0</v>
      </c>
      <c r="M1097" s="25">
        <f t="shared" si="539"/>
        <v>345406.63047790813</v>
      </c>
      <c r="N1097" s="25">
        <f>VLOOKUP(CONCATENATE($F1097," ",$G1097),AllocFactorMatrix,(N$4+1),FALSE)*$E1101</f>
        <v>147230.77644965207</v>
      </c>
      <c r="O1097" s="25">
        <f>VLOOKUP(CONCATENATE($F1097," ",$G1097),AllocFactorMatrix,(O$4+1),FALSE)*$E1101</f>
        <v>41795.636484030241</v>
      </c>
      <c r="P1097" s="25">
        <f>VLOOKUP(CONCATENATE($F1097," ",$G1097),AllocFactorMatrix,(P$4+1),FALSE)*$E1101</f>
        <v>0</v>
      </c>
      <c r="Q1097" s="25">
        <f>VLOOKUP(CONCATENATE($F1097," ",$G1097),AllocFactorMatrix,(Q$4+1),FALSE)*$E1101</f>
        <v>0</v>
      </c>
      <c r="R1097" s="25">
        <f t="shared" si="541"/>
        <v>189026.41293368232</v>
      </c>
      <c r="S1097" s="25">
        <f>VLOOKUP(CONCATENATE($F1097," ",$G1097),AllocFactorMatrix,(S$4+1),FALSE)*$E1101</f>
        <v>8397.1121550373482</v>
      </c>
      <c r="T1097" s="25">
        <f>VLOOKUP(CONCATENATE($F1097," ",$G1097),AllocFactorMatrix,(T$4+1),FALSE)*$E1101</f>
        <v>97124.347871203892</v>
      </c>
      <c r="U1097" s="25">
        <f>VLOOKUP(CONCATENATE($F1097," ",$G1097),AllocFactorMatrix,(U$4+1),FALSE)*$E1101</f>
        <v>0</v>
      </c>
      <c r="V1097" s="25">
        <f>VLOOKUP(CONCATENATE($F1097," ",$G1097),AllocFactorMatrix,(V$4+1),FALSE)*$E1101</f>
        <v>0</v>
      </c>
      <c r="W1097" s="25">
        <f t="shared" si="544"/>
        <v>105521.46002624124</v>
      </c>
      <c r="X1097" s="25">
        <f>VLOOKUP(CONCATENATE($F1097," ",$G1097),AllocFactorMatrix,(X$4+1),FALSE)*$E1101</f>
        <v>39955.95207925151</v>
      </c>
      <c r="Y1097" s="25">
        <f>VLOOKUP(CONCATENATE($F1097," ",$G1097),AllocFactorMatrix,(Y$4+1),FALSE)*$E1101</f>
        <v>957.3115814118695</v>
      </c>
      <c r="Z1097" s="25">
        <f t="shared" si="540"/>
        <v>40913.263660663382</v>
      </c>
      <c r="AA1097" s="25">
        <f>VLOOKUP(CONCATENATE($F1097," ",$G1097),AllocFactorMatrix,(AA$4+1),FALSE)*$E1101</f>
        <v>687.43260045881232</v>
      </c>
      <c r="AB1097" s="25">
        <f>VLOOKUP(CONCATENATE($F1097," ",$G1097),AllocFactorMatrix,(AB$4+1),FALSE)*$E1101</f>
        <v>2519.9112155680591</v>
      </c>
      <c r="AC1097" s="25">
        <f>VLOOKUP(CONCATENATE($F1097," ",$G1097),AllocFactorMatrix,(AC$4+1),FALSE)*$E1101</f>
        <v>628.43587409994996</v>
      </c>
    </row>
    <row r="1098" spans="4:29" hidden="1" outlineLevel="1">
      <c r="F1098" s="61" t="str">
        <f>F1101</f>
        <v>DIST_OHLINES</v>
      </c>
      <c r="G1098" s="20" t="str">
        <f>$G$12</f>
        <v>DISTSEC</v>
      </c>
      <c r="H1098" s="24">
        <f t="shared" si="538"/>
        <v>866403.20813045069</v>
      </c>
      <c r="I1098" s="25">
        <f>VLOOKUP(CONCATENATE($F1098," ",$G1098),AllocFactorMatrix,(I$4+1),FALSE)*$E1101</f>
        <v>646858.16185406223</v>
      </c>
      <c r="J1098" s="25">
        <f>VLOOKUP(CONCATENATE($F1098," ",$G1098),AllocFactorMatrix,(J$4+1),FALSE)*$E1101</f>
        <v>145211.08563373607</v>
      </c>
      <c r="K1098" s="25">
        <f>VLOOKUP(CONCATENATE($F1098," ",$G1098),AllocFactorMatrix,(K$4+1),FALSE)*$E1101</f>
        <v>0</v>
      </c>
      <c r="L1098" s="25">
        <f>VLOOKUP(CONCATENATE($F1098," ",$G1098),AllocFactorMatrix,(L$4+1),FALSE)*$E1101</f>
        <v>0</v>
      </c>
      <c r="M1098" s="25">
        <f t="shared" si="539"/>
        <v>145211.08563373607</v>
      </c>
      <c r="N1098" s="25">
        <f>VLOOKUP(CONCATENATE($F1098," ",$G1098),AllocFactorMatrix,(N$4+1),FALSE)*$E1101</f>
        <v>51188.438516143076</v>
      </c>
      <c r="O1098" s="25">
        <f>VLOOKUP(CONCATENATE($F1098," ",$G1098),AllocFactorMatrix,(O$4+1),FALSE)*$E1101</f>
        <v>0</v>
      </c>
      <c r="P1098" s="25">
        <f>VLOOKUP(CONCATENATE($F1098," ",$G1098),AllocFactorMatrix,(P$4+1),FALSE)*$E1101</f>
        <v>0</v>
      </c>
      <c r="Q1098" s="25">
        <f>VLOOKUP(CONCATENATE($F1098," ",$G1098),AllocFactorMatrix,(Q$4+1),FALSE)*$E1101</f>
        <v>0</v>
      </c>
      <c r="R1098" s="25">
        <f t="shared" si="541"/>
        <v>51188.438516143076</v>
      </c>
      <c r="S1098" s="25">
        <f>VLOOKUP(CONCATENATE($F1098," ",$G1098),AllocFactorMatrix,(S$4+1),FALSE)*$E1101</f>
        <v>2265.6287716362167</v>
      </c>
      <c r="T1098" s="25">
        <f>VLOOKUP(CONCATENATE($F1098," ",$G1098),AllocFactorMatrix,(T$4+1),FALSE)*$E1101</f>
        <v>0</v>
      </c>
      <c r="U1098" s="25">
        <f>VLOOKUP(CONCATENATE($F1098," ",$G1098),AllocFactorMatrix,(U$4+1),FALSE)*$E1101</f>
        <v>0</v>
      </c>
      <c r="V1098" s="25">
        <f>VLOOKUP(CONCATENATE($F1098," ",$G1098),AllocFactorMatrix,(V$4+1),FALSE)*$E1101</f>
        <v>0</v>
      </c>
      <c r="W1098" s="25">
        <f t="shared" si="544"/>
        <v>2265.6287716362167</v>
      </c>
      <c r="X1098" s="25">
        <f>VLOOKUP(CONCATENATE($F1098," ",$G1098),AllocFactorMatrix,(X$4+1),FALSE)*$E1101</f>
        <v>14246.506023484571</v>
      </c>
      <c r="Y1098" s="25">
        <f>VLOOKUP(CONCATENATE($F1098," ",$G1098),AllocFactorMatrix,(Y$4+1),FALSE)*$E1101</f>
        <v>0</v>
      </c>
      <c r="Z1098" s="25">
        <f t="shared" si="540"/>
        <v>14246.506023484571</v>
      </c>
      <c r="AA1098" s="25">
        <f>VLOOKUP(CONCATENATE($F1098," ",$G1098),AllocFactorMatrix,(AA$4+1),FALSE)*$E1101</f>
        <v>232.30743604405896</v>
      </c>
      <c r="AB1098" s="25">
        <f>VLOOKUP(CONCATENATE($F1098," ",$G1098),AllocFactorMatrix,(AB$4+1),FALSE)*$E1101</f>
        <v>5129.7016991685405</v>
      </c>
      <c r="AC1098" s="25">
        <f>VLOOKUP(CONCATENATE($F1098," ",$G1098),AllocFactorMatrix,(AC$4+1),FALSE)*$E1101</f>
        <v>1271.3781961759094</v>
      </c>
    </row>
    <row r="1099" spans="4:29" hidden="1" outlineLevel="1">
      <c r="F1099" s="61" t="str">
        <f>F1101</f>
        <v>DIST_OHLINES</v>
      </c>
      <c r="G1099" s="20" t="str">
        <f>$G$13</f>
        <v>ENERGY</v>
      </c>
      <c r="H1099" s="24">
        <f t="shared" si="538"/>
        <v>0</v>
      </c>
      <c r="I1099" s="25">
        <f>VLOOKUP(CONCATENATE($F1099," ",$G1099),AllocFactorMatrix,(I$4+1),FALSE)*$E1101</f>
        <v>0</v>
      </c>
      <c r="J1099" s="25">
        <f>VLOOKUP(CONCATENATE($F1099," ",$G1099),AllocFactorMatrix,(J$4+1),FALSE)*$E1101</f>
        <v>0</v>
      </c>
      <c r="K1099" s="25">
        <f>VLOOKUP(CONCATENATE($F1099," ",$G1099),AllocFactorMatrix,(K$4+1),FALSE)*$E1101</f>
        <v>0</v>
      </c>
      <c r="L1099" s="25">
        <f>VLOOKUP(CONCATENATE($F1099," ",$G1099),AllocFactorMatrix,(L$4+1),FALSE)*$E1101</f>
        <v>0</v>
      </c>
      <c r="M1099" s="25">
        <f t="shared" si="539"/>
        <v>0</v>
      </c>
      <c r="N1099" s="25">
        <f>VLOOKUP(CONCATENATE($F1099," ",$G1099),AllocFactorMatrix,(N$4+1),FALSE)*$E1101</f>
        <v>0</v>
      </c>
      <c r="O1099" s="25">
        <f>VLOOKUP(CONCATENATE($F1099," ",$G1099),AllocFactorMatrix,(O$4+1),FALSE)*$E1101</f>
        <v>0</v>
      </c>
      <c r="P1099" s="25">
        <f>VLOOKUP(CONCATENATE($F1099," ",$G1099),AllocFactorMatrix,(P$4+1),FALSE)*$E1101</f>
        <v>0</v>
      </c>
      <c r="Q1099" s="25">
        <f>VLOOKUP(CONCATENATE($F1099," ",$G1099),AllocFactorMatrix,(Q$4+1),FALSE)*$E1101</f>
        <v>0</v>
      </c>
      <c r="R1099" s="25">
        <f t="shared" si="541"/>
        <v>0</v>
      </c>
      <c r="S1099" s="25">
        <f>VLOOKUP(CONCATENATE($F1099," ",$G1099),AllocFactorMatrix,(S$4+1),FALSE)*$E1101</f>
        <v>0</v>
      </c>
      <c r="T1099" s="25">
        <f>VLOOKUP(CONCATENATE($F1099," ",$G1099),AllocFactorMatrix,(T$4+1),FALSE)*$E1101</f>
        <v>0</v>
      </c>
      <c r="U1099" s="25">
        <f>VLOOKUP(CONCATENATE($F1099," ",$G1099),AllocFactorMatrix,(U$4+1),FALSE)*$E1101</f>
        <v>0</v>
      </c>
      <c r="V1099" s="25">
        <f>VLOOKUP(CONCATENATE($F1099," ",$G1099),AllocFactorMatrix,(V$4+1),FALSE)*$E1101</f>
        <v>0</v>
      </c>
      <c r="W1099" s="25">
        <f t="shared" si="544"/>
        <v>0</v>
      </c>
      <c r="X1099" s="25">
        <f>VLOOKUP(CONCATENATE($F1099," ",$G1099),AllocFactorMatrix,(X$4+1),FALSE)*$E1101</f>
        <v>0</v>
      </c>
      <c r="Y1099" s="25">
        <f>VLOOKUP(CONCATENATE($F1099," ",$G1099),AllocFactorMatrix,(Y$4+1),FALSE)*$E1101</f>
        <v>0</v>
      </c>
      <c r="Z1099" s="25">
        <f t="shared" si="540"/>
        <v>0</v>
      </c>
      <c r="AA1099" s="25">
        <f>VLOOKUP(CONCATENATE($F1099," ",$G1099),AllocFactorMatrix,(AA$4+1),FALSE)*$E1101</f>
        <v>0</v>
      </c>
      <c r="AB1099" s="25">
        <f>VLOOKUP(CONCATENATE($F1099," ",$G1099),AllocFactorMatrix,(AB$4+1),FALSE)*$E1101</f>
        <v>0</v>
      </c>
      <c r="AC1099" s="25">
        <f>VLOOKUP(CONCATENATE($F1099," ",$G1099),AllocFactorMatrix,(AC$4+1),FALSE)*$E1101</f>
        <v>0</v>
      </c>
    </row>
    <row r="1100" spans="4:29" hidden="1" outlineLevel="1">
      <c r="F1100" s="61" t="str">
        <f>F1101</f>
        <v>DIST_OHLINES</v>
      </c>
      <c r="G1100" s="20" t="str">
        <f>$G$14</f>
        <v>CUSTOMER</v>
      </c>
      <c r="H1100" s="24">
        <f t="shared" si="538"/>
        <v>2235234.8317828253</v>
      </c>
      <c r="I1100" s="25">
        <f>VLOOKUP(CONCATENATE($F1100," ",$G1100),AllocFactorMatrix,(I$4+1),FALSE)*$E1101</f>
        <v>1799630.2738403541</v>
      </c>
      <c r="J1100" s="25">
        <f>VLOOKUP(CONCATENATE($F1100," ",$G1100),AllocFactorMatrix,(J$4+1),FALSE)*$E1101</f>
        <v>425629.40837114153</v>
      </c>
      <c r="K1100" s="25">
        <f>VLOOKUP(CONCATENATE($F1100," ",$G1100),AllocFactorMatrix,(K$4+1),FALSE)*$E1101</f>
        <v>967.11976453338241</v>
      </c>
      <c r="L1100" s="25">
        <f>VLOOKUP(CONCATENATE($F1100," ",$G1100),AllocFactorMatrix,(L$4+1),FALSE)*$E1101</f>
        <v>0</v>
      </c>
      <c r="M1100" s="25">
        <f t="shared" si="539"/>
        <v>426596.52813567489</v>
      </c>
      <c r="N1100" s="25">
        <f>VLOOKUP(CONCATENATE($F1100," ",$G1100),AllocFactorMatrix,(N$4+1),FALSE)*$E1101</f>
        <v>5029.0227755735878</v>
      </c>
      <c r="O1100" s="25">
        <f>VLOOKUP(CONCATENATE($F1100," ",$G1100),AllocFactorMatrix,(O$4+1),FALSE)*$E1101</f>
        <v>828.95979817147054</v>
      </c>
      <c r="P1100" s="25">
        <f>VLOOKUP(CONCATENATE($F1100," ",$G1100),AllocFactorMatrix,(P$4+1),FALSE)*$E1101</f>
        <v>0</v>
      </c>
      <c r="Q1100" s="25">
        <f>VLOOKUP(CONCATENATE($F1100," ",$G1100),AllocFactorMatrix,(Q$4+1),FALSE)*$E1101</f>
        <v>0</v>
      </c>
      <c r="R1100" s="25">
        <f t="shared" si="541"/>
        <v>5857.9825737450583</v>
      </c>
      <c r="S1100" s="25">
        <f>VLOOKUP(CONCATENATE($F1100," ",$G1100),AllocFactorMatrix,(S$4+1),FALSE)*$E1101</f>
        <v>69.079983180955864</v>
      </c>
      <c r="T1100" s="25">
        <f>VLOOKUP(CONCATENATE($F1100," ",$G1100),AllocFactorMatrix,(T$4+1),FALSE)*$E1101</f>
        <v>469.74388563050002</v>
      </c>
      <c r="U1100" s="25">
        <f>VLOOKUP(CONCATENATE($F1100," ",$G1100),AllocFactorMatrix,(U$4+1),FALSE)*$E1101</f>
        <v>0</v>
      </c>
      <c r="V1100" s="25">
        <f>VLOOKUP(CONCATENATE($F1100," ",$G1100),AllocFactorMatrix,(V$4+1),FALSE)*$E1101</f>
        <v>0</v>
      </c>
      <c r="W1100" s="25">
        <f t="shared" si="544"/>
        <v>538.8238688114559</v>
      </c>
      <c r="X1100" s="25">
        <f>VLOOKUP(CONCATENATE($F1100," ",$G1100),AllocFactorMatrix,(X$4+1),FALSE)*$E1101</f>
        <v>1754.631572796279</v>
      </c>
      <c r="Y1100" s="25">
        <f>VLOOKUP(CONCATENATE($F1100," ",$G1100),AllocFactorMatrix,(Y$4+1),FALSE)*$E1101</f>
        <v>13.815996636191176</v>
      </c>
      <c r="Z1100" s="25">
        <f t="shared" si="540"/>
        <v>1768.4475694324701</v>
      </c>
      <c r="AA1100" s="25">
        <f>VLOOKUP(CONCATENATE($F1100," ",$G1100),AllocFactorMatrix,(AA$4+1),FALSE)*$E1101</f>
        <v>110.52797308952941</v>
      </c>
      <c r="AB1100" s="25">
        <f>VLOOKUP(CONCATENATE($F1100," ",$G1100),AllocFactorMatrix,(AB$4+1),FALSE)*$E1101</f>
        <v>0</v>
      </c>
      <c r="AC1100" s="25">
        <f>VLOOKUP(CONCATENATE($F1100," ",$G1100),AllocFactorMatrix,(AC$4+1),FALSE)*$E1101</f>
        <v>732.24782171813229</v>
      </c>
    </row>
    <row r="1101" spans="4:29" collapsed="1">
      <c r="D1101" s="20" t="s">
        <v>524</v>
      </c>
      <c r="E1101" s="61">
        <f>'Sch 4'!E287</f>
        <v>5142475</v>
      </c>
      <c r="F1101" s="61" t="s">
        <v>60</v>
      </c>
      <c r="G1101" s="20" t="str">
        <f>$G$15</f>
        <v>TOTAL</v>
      </c>
      <c r="H1101" s="24">
        <f t="shared" si="538"/>
        <v>5142475.0000000019</v>
      </c>
      <c r="I1101" s="25">
        <f>VLOOKUP(CONCATENATE($F1101," ",$G1101),AllocFactorMatrix,(I$4+1),FALSE)*$E1101</f>
        <v>3802621.8489925181</v>
      </c>
      <c r="J1101" s="25">
        <f>VLOOKUP(CONCATENATE($F1101," ",$G1101),AllocFactorMatrix,(J$4+1),FALSE)*$E1101</f>
        <v>912262.84796938382</v>
      </c>
      <c r="K1101" s="25">
        <f>VLOOKUP(CONCATENATE($F1101," ",$G1101),AllocFactorMatrix,(K$4+1),FALSE)*$E1101</f>
        <v>4951.3962779353815</v>
      </c>
      <c r="L1101" s="25">
        <f>VLOOKUP(CONCATENATE($F1101," ",$G1101),AllocFactorMatrix,(L$4+1),FALSE)*$E1101</f>
        <v>0</v>
      </c>
      <c r="M1101" s="25">
        <f t="shared" si="539"/>
        <v>917214.24424731918</v>
      </c>
      <c r="N1101" s="25">
        <f>VLOOKUP(CONCATENATE($F1101," ",$G1101),AllocFactorMatrix,(N$4+1),FALSE)*$E1101</f>
        <v>203448.23774136876</v>
      </c>
      <c r="O1101" s="25">
        <f>VLOOKUP(CONCATENATE($F1101," ",$G1101),AllocFactorMatrix,(O$4+1),FALSE)*$E1101</f>
        <v>42624.596282201717</v>
      </c>
      <c r="P1101" s="25">
        <f>VLOOKUP(CONCATENATE($F1101," ",$G1101),AllocFactorMatrix,(P$4+1),FALSE)*$E1101</f>
        <v>0</v>
      </c>
      <c r="Q1101" s="25">
        <f>VLOOKUP(CONCATENATE($F1101," ",$G1101),AllocFactorMatrix,(Q$4+1),FALSE)*$E1101</f>
        <v>0</v>
      </c>
      <c r="R1101" s="25">
        <f t="shared" si="541"/>
        <v>246072.83402357047</v>
      </c>
      <c r="S1101" s="25">
        <f>VLOOKUP(CONCATENATE($F1101," ",$G1101),AllocFactorMatrix,(S$4+1),FALSE)*$E1101</f>
        <v>10731.820909854521</v>
      </c>
      <c r="T1101" s="25">
        <f>VLOOKUP(CONCATENATE($F1101," ",$G1101),AllocFactorMatrix,(T$4+1),FALSE)*$E1101</f>
        <v>97594.091756834387</v>
      </c>
      <c r="U1101" s="25">
        <f>VLOOKUP(CONCATENATE($F1101," ",$G1101),AllocFactorMatrix,(U$4+1),FALSE)*$E1101</f>
        <v>0</v>
      </c>
      <c r="V1101" s="25">
        <f>VLOOKUP(CONCATENATE($F1101," ",$G1101),AllocFactorMatrix,(V$4+1),FALSE)*$E1101</f>
        <v>0</v>
      </c>
      <c r="W1101" s="25">
        <f t="shared" si="544"/>
        <v>108325.91266668891</v>
      </c>
      <c r="X1101" s="25">
        <f>VLOOKUP(CONCATENATE($F1101," ",$G1101),AllocFactorMatrix,(X$4+1),FALSE)*$E1101</f>
        <v>55957.089675532363</v>
      </c>
      <c r="Y1101" s="25">
        <f>VLOOKUP(CONCATENATE($F1101," ",$G1101),AllocFactorMatrix,(Y$4+1),FALSE)*$E1101</f>
        <v>971.12757804806063</v>
      </c>
      <c r="Z1101" s="25">
        <f t="shared" si="540"/>
        <v>56928.21725358042</v>
      </c>
      <c r="AA1101" s="25">
        <f>VLOOKUP(CONCATENATE($F1101," ",$G1101),AllocFactorMatrix,(AA$4+1),FALSE)*$E1101</f>
        <v>1030.2680095924006</v>
      </c>
      <c r="AB1101" s="25">
        <f>VLOOKUP(CONCATENATE($F1101," ",$G1101),AllocFactorMatrix,(AB$4+1),FALSE)*$E1101</f>
        <v>7649.6129147366</v>
      </c>
      <c r="AC1101" s="25">
        <f>VLOOKUP(CONCATENATE($F1101," ",$G1101),AllocFactorMatrix,(AC$4+1),FALSE)*$E1101</f>
        <v>2632.061891993992</v>
      </c>
    </row>
    <row r="1102" spans="4:29" hidden="1" outlineLevel="1">
      <c r="F1102" s="61" t="str">
        <f>F1109</f>
        <v>RB_GUP_EPIS_P</v>
      </c>
      <c r="G1102" s="20" t="str">
        <f>$G$8</f>
        <v>PRODUCTION</v>
      </c>
      <c r="H1102" s="24">
        <f t="shared" ca="1" si="538"/>
        <v>2318387.7504110876</v>
      </c>
      <c r="I1102" s="25">
        <f ca="1">VLOOKUP(CONCATENATE($F1102," ",$G1102),AllocFactorMatrix,(I$4+1),FALSE)*$E1109</f>
        <v>1136805.0125382349</v>
      </c>
      <c r="J1102" s="25">
        <f ca="1">VLOOKUP(CONCATENATE($F1102," ",$G1102),AllocFactorMatrix,(J$4+1),FALSE)*$E1109</f>
        <v>287567.46483675716</v>
      </c>
      <c r="K1102" s="25">
        <f ca="1">VLOOKUP(CONCATENATE($F1102," ",$G1102),AllocFactorMatrix,(K$4+1),FALSE)*$E1109</f>
        <v>3362.1010623369916</v>
      </c>
      <c r="L1102" s="25">
        <f ca="1">VLOOKUP(CONCATENATE($F1102," ",$G1102),AllocFactorMatrix,(L$4+1),FALSE)*$E1109</f>
        <v>82.827064641051336</v>
      </c>
      <c r="M1102" s="25">
        <f t="shared" ref="M1102:M1109" ca="1" si="545">SUBTOTAL(9,J1102:L1102)</f>
        <v>291012.39296373521</v>
      </c>
      <c r="N1102" s="25">
        <f ca="1">VLOOKUP(CONCATENATE($F1102," ",$G1102),AllocFactorMatrix,(N$4+1),FALSE)*$E1109</f>
        <v>120321.83515567343</v>
      </c>
      <c r="O1102" s="25">
        <f ca="1">VLOOKUP(CONCATENATE($F1102," ",$G1102),AllocFactorMatrix,(O$4+1),FALSE)*$E1109</f>
        <v>34267.067978284082</v>
      </c>
      <c r="P1102" s="25">
        <f ca="1">VLOOKUP(CONCATENATE($F1102," ",$G1102),AllocFactorMatrix,(P$4+1),FALSE)*$E1109</f>
        <v>2711.7411186162817</v>
      </c>
      <c r="Q1102" s="25">
        <f ca="1">VLOOKUP(CONCATENATE($F1102," ",$G1102),AllocFactorMatrix,(Q$4+1),FALSE)*$E1109</f>
        <v>572.40073633040618</v>
      </c>
      <c r="R1102" s="25">
        <f t="shared" ref="R1102:R1109" ca="1" si="546">SUBTOTAL(9,N1102:Q1102)</f>
        <v>157873.04498890418</v>
      </c>
      <c r="S1102" s="25">
        <f ca="1">VLOOKUP(CONCATENATE($F1102," ",$G1102),AllocFactorMatrix,(S$4+1),FALSE)*$E1109</f>
        <v>7227.7691553039649</v>
      </c>
      <c r="T1102" s="25">
        <f ca="1">VLOOKUP(CONCATENATE($F1102," ",$G1102),AllocFactorMatrix,(T$4+1),FALSE)*$E1109</f>
        <v>78795.363655711786</v>
      </c>
      <c r="U1102" s="25">
        <f ca="1">VLOOKUP(CONCATENATE($F1102," ",$G1102),AllocFactorMatrix,(U$4+1),FALSE)*$E1109</f>
        <v>526245.718578481</v>
      </c>
      <c r="V1102" s="25">
        <f ca="1">VLOOKUP(CONCATENATE($F1102," ",$G1102),AllocFactorMatrix,(V$4+1),FALSE)*$E1109</f>
        <v>82558.009515857091</v>
      </c>
      <c r="W1102" s="25">
        <f ca="1">SUBTOTAL(9,S1102:V1102)</f>
        <v>694826.86090535379</v>
      </c>
      <c r="X1102" s="25">
        <f ca="1">VLOOKUP(CONCATENATE($F1102," ",$G1102),AllocFactorMatrix,(X$4+1),FALSE)*$E1109</f>
        <v>32658.618314936561</v>
      </c>
      <c r="Y1102" s="25">
        <f ca="1">VLOOKUP(CONCATENATE($F1102," ",$G1102),AllocFactorMatrix,(Y$4+1),FALSE)*$E1109</f>
        <v>788.39098562034314</v>
      </c>
      <c r="Z1102" s="25">
        <f t="shared" ref="Z1102:Z1109" ca="1" si="547">SUBTOTAL(9,X1102:Y1102)</f>
        <v>33447.009300556907</v>
      </c>
      <c r="AA1102" s="25">
        <f ca="1">VLOOKUP(CONCATENATE($F1102," ",$G1102),AllocFactorMatrix,(AA$4+1),FALSE)*$E1109</f>
        <v>569.39646475977315</v>
      </c>
      <c r="AB1102" s="25">
        <f ca="1">VLOOKUP(CONCATENATE($F1102," ",$G1102),AllocFactorMatrix,(AB$4+1),FALSE)*$E1109</f>
        <v>3087.3812475479217</v>
      </c>
      <c r="AC1102" s="25">
        <f ca="1">VLOOKUP(CONCATENATE($F1102," ",$G1102),AllocFactorMatrix,(AC$4+1),FALSE)*$E1109</f>
        <v>766.65200199461913</v>
      </c>
    </row>
    <row r="1103" spans="4:29" hidden="1" outlineLevel="1">
      <c r="F1103" s="61" t="str">
        <f>F1109</f>
        <v>RB_GUP_EPIS_P</v>
      </c>
      <c r="G1103" s="20" t="str">
        <f>$G$9</f>
        <v>BULKTRAN</v>
      </c>
      <c r="H1103" s="24">
        <f t="shared" ca="1" si="538"/>
        <v>40834.039109500816</v>
      </c>
      <c r="I1103" s="25">
        <f ca="1">VLOOKUP(CONCATENATE($F1103," ",$G1103),AllocFactorMatrix,(I$4+1),FALSE)*$E1109</f>
        <v>20022.681854505041</v>
      </c>
      <c r="J1103" s="25">
        <f ca="1">VLOOKUP(CONCATENATE($F1103," ",$G1103),AllocFactorMatrix,(J$4+1),FALSE)*$E1109</f>
        <v>5064.9599505872138</v>
      </c>
      <c r="K1103" s="25">
        <f ca="1">VLOOKUP(CONCATENATE($F1103," ",$G1103),AllocFactorMatrix,(K$4+1),FALSE)*$E1109</f>
        <v>59.2170857723086</v>
      </c>
      <c r="L1103" s="25">
        <f ca="1">VLOOKUP(CONCATENATE($F1103," ",$G1103),AllocFactorMatrix,(L$4+1),FALSE)*$E1109</f>
        <v>1.4588429378468424</v>
      </c>
      <c r="M1103" s="25">
        <f t="shared" ca="1" si="545"/>
        <v>5125.6358792973697</v>
      </c>
      <c r="N1103" s="25">
        <f ca="1">VLOOKUP(CONCATENATE($F1103," ",$G1103),AllocFactorMatrix,(N$4+1),FALSE)*$E1109</f>
        <v>2119.2427891333041</v>
      </c>
      <c r="O1103" s="25">
        <f ca="1">VLOOKUP(CONCATENATE($F1103," ",$G1103),AllocFactorMatrix,(O$4+1),FALSE)*$E1109</f>
        <v>603.54994273285968</v>
      </c>
      <c r="P1103" s="25">
        <f ca="1">VLOOKUP(CONCATENATE($F1103," ",$G1103),AllocFactorMatrix,(P$4+1),FALSE)*$E1109</f>
        <v>47.76221875429782</v>
      </c>
      <c r="Q1103" s="25">
        <f ca="1">VLOOKUP(CONCATENATE($F1103," ",$G1103),AllocFactorMatrix,(Q$4+1),FALSE)*$E1109</f>
        <v>10.081762228720532</v>
      </c>
      <c r="R1103" s="25">
        <f t="shared" ca="1" si="546"/>
        <v>2780.636712849182</v>
      </c>
      <c r="S1103" s="25">
        <f ca="1">VLOOKUP(CONCATENATE($F1103," ",$G1103),AllocFactorMatrix,(S$4+1),FALSE)*$E1109</f>
        <v>127.30355753035397</v>
      </c>
      <c r="T1103" s="25">
        <f ca="1">VLOOKUP(CONCATENATE($F1103," ",$G1103),AllocFactorMatrix,(T$4+1),FALSE)*$E1109</f>
        <v>1387.8321090137547</v>
      </c>
      <c r="U1103" s="25">
        <f ca="1">VLOOKUP(CONCATENATE($F1103," ",$G1103),AllocFactorMatrix,(U$4+1),FALSE)*$E1109</f>
        <v>9268.8284131206092</v>
      </c>
      <c r="V1103" s="25">
        <f ca="1">VLOOKUP(CONCATENATE($F1103," ",$G1103),AllocFactorMatrix,(V$4+1),FALSE)*$E1109</f>
        <v>1454.1040379355372</v>
      </c>
      <c r="W1103" s="25">
        <f t="shared" ref="W1103:W1109" ca="1" si="548">SUBTOTAL(9,S1103:V1103)</f>
        <v>12238.068117600254</v>
      </c>
      <c r="X1103" s="25">
        <f ca="1">VLOOKUP(CONCATENATE($F1103," ",$G1103),AllocFactorMatrix,(X$4+1),FALSE)*$E1109</f>
        <v>575.2201275640424</v>
      </c>
      <c r="Y1103" s="25">
        <f ca="1">VLOOKUP(CONCATENATE($F1103," ",$G1103),AllocFactorMatrix,(Y$4+1),FALSE)*$E1109</f>
        <v>13.886024171189923</v>
      </c>
      <c r="Z1103" s="25">
        <f t="shared" ca="1" si="547"/>
        <v>589.10615173523229</v>
      </c>
      <c r="AA1103" s="25">
        <f ca="1">VLOOKUP(CONCATENATE($F1103," ",$G1103),AllocFactorMatrix,(AA$4+1),FALSE)*$E1109</f>
        <v>10.02884763633234</v>
      </c>
      <c r="AB1103" s="25">
        <f ca="1">VLOOKUP(CONCATENATE($F1103," ",$G1103),AllocFactorMatrix,(AB$4+1),FALSE)*$E1109</f>
        <v>54.378413009625753</v>
      </c>
      <c r="AC1103" s="25">
        <f ca="1">VLOOKUP(CONCATENATE($F1103," ",$G1103),AllocFactorMatrix,(AC$4+1),FALSE)*$E1109</f>
        <v>13.503132867776067</v>
      </c>
    </row>
    <row r="1104" spans="4:29" hidden="1" outlineLevel="1">
      <c r="F1104" s="61" t="str">
        <f>F1109</f>
        <v>RB_GUP_EPIS_P</v>
      </c>
      <c r="G1104" s="20" t="str">
        <f>$G$10</f>
        <v>SUBTRAN</v>
      </c>
      <c r="H1104" s="24">
        <f t="shared" ca="1" si="538"/>
        <v>15660.204262802466</v>
      </c>
      <c r="I1104" s="25">
        <f ca="1">VLOOKUP(CONCATENATE($F1104," ",$G1104),AllocFactorMatrix,(I$4+1),FALSE)*$E1109</f>
        <v>7437.0593101516306</v>
      </c>
      <c r="J1104" s="25">
        <f ca="1">VLOOKUP(CONCATENATE($F1104," ",$G1104),AllocFactorMatrix,(J$4+1),FALSE)*$E1109</f>
        <v>1903.7774441029683</v>
      </c>
      <c r="K1104" s="25">
        <f ca="1">VLOOKUP(CONCATENATE($F1104," ",$G1104),AllocFactorMatrix,(K$4+1),FALSE)*$E1109</f>
        <v>22.185142397636575</v>
      </c>
      <c r="L1104" s="25">
        <f ca="1">VLOOKUP(CONCATENATE($F1104," ",$G1104),AllocFactorMatrix,(L$4+1),FALSE)*$E1109</f>
        <v>0.72732259330642923</v>
      </c>
      <c r="M1104" s="25">
        <f t="shared" ca="1" si="545"/>
        <v>1926.6899090939112</v>
      </c>
      <c r="N1104" s="25">
        <f ca="1">VLOOKUP(CONCATENATE($F1104," ",$G1104),AllocFactorMatrix,(N$4+1),FALSE)*$E1109</f>
        <v>829.75870506802221</v>
      </c>
      <c r="O1104" s="25">
        <f ca="1">VLOOKUP(CONCATENATE($F1104," ",$G1104),AllocFactorMatrix,(O$4+1),FALSE)*$E1109</f>
        <v>235.19323138862777</v>
      </c>
      <c r="P1104" s="25">
        <f ca="1">VLOOKUP(CONCATENATE($F1104," ",$G1104),AllocFactorMatrix,(P$4+1),FALSE)*$E1109</f>
        <v>24.091529914065035</v>
      </c>
      <c r="Q1104" s="25">
        <f ca="1">VLOOKUP(CONCATENATE($F1104," ",$G1104),AllocFactorMatrix,(Q$4+1),FALSE)*$E1109</f>
        <v>0</v>
      </c>
      <c r="R1104" s="25">
        <f t="shared" ca="1" si="546"/>
        <v>1089.0434663707149</v>
      </c>
      <c r="S1104" s="25">
        <f ca="1">VLOOKUP(CONCATENATE($F1104," ",$G1104),AllocFactorMatrix,(S$4+1),FALSE)*$E1109</f>
        <v>46.470214027226731</v>
      </c>
      <c r="T1104" s="25">
        <f ca="1">VLOOKUP(CONCATENATE($F1104," ",$G1104),AllocFactorMatrix,(T$4+1),FALSE)*$E1109</f>
        <v>537.09718288799399</v>
      </c>
      <c r="U1104" s="25">
        <f ca="1">VLOOKUP(CONCATENATE($F1104," ",$G1104),AllocFactorMatrix,(U$4+1),FALSE)*$E1109</f>
        <v>4375.0568747969373</v>
      </c>
      <c r="V1104" s="25">
        <f ca="1">VLOOKUP(CONCATENATE($F1104," ",$G1104),AllocFactorMatrix,(V$4+1),FALSE)*$E1109</f>
        <v>0</v>
      </c>
      <c r="W1104" s="25">
        <f t="shared" ca="1" si="548"/>
        <v>4958.6242717121577</v>
      </c>
      <c r="X1104" s="25">
        <f ca="1">VLOOKUP(CONCATENATE($F1104," ",$G1104),AllocFactorMatrix,(X$4+1),FALSE)*$E1109</f>
        <v>225.19180796476988</v>
      </c>
      <c r="Y1104" s="25">
        <f ca="1">VLOOKUP(CONCATENATE($F1104," ",$G1104),AllocFactorMatrix,(Y$4+1),FALSE)*$E1109</f>
        <v>5.3878640052947677</v>
      </c>
      <c r="Z1104" s="25">
        <f t="shared" ca="1" si="547"/>
        <v>230.57967197006465</v>
      </c>
      <c r="AA1104" s="25">
        <f ca="1">VLOOKUP(CONCATENATE($F1104," ",$G1104),AllocFactorMatrix,(AA$4+1),FALSE)*$E1109</f>
        <v>3.6978602736705488</v>
      </c>
      <c r="AB1104" s="25">
        <f ca="1">VLOOKUP(CONCATENATE($F1104," ",$G1104),AllocFactorMatrix,(AB$4+1),FALSE)*$E1109</f>
        <v>11.616084936954877</v>
      </c>
      <c r="AC1104" s="25">
        <f ca="1">VLOOKUP(CONCATENATE($F1104," ",$G1104),AllocFactorMatrix,(AC$4+1),FALSE)*$E1109</f>
        <v>2.8936882933613592</v>
      </c>
    </row>
    <row r="1105" spans="4:29" hidden="1" outlineLevel="1">
      <c r="F1105" s="61" t="str">
        <f>F1109</f>
        <v>RB_GUP_EPIS_P</v>
      </c>
      <c r="G1105" s="20" t="str">
        <f>$G$11</f>
        <v>DISTPRI</v>
      </c>
      <c r="H1105" s="24">
        <f t="shared" ca="1" si="538"/>
        <v>29534.780810792858</v>
      </c>
      <c r="I1105" s="25">
        <f ca="1">VLOOKUP(CONCATENATE($F1105," ",$G1105),AllocFactorMatrix,(I$4+1),FALSE)*$E1109</f>
        <v>19625.822099110643</v>
      </c>
      <c r="J1105" s="25">
        <f ca="1">VLOOKUP(CONCATENATE($F1105," ",$G1105),AllocFactorMatrix,(J$4+1),FALSE)*$E1109</f>
        <v>4941.0288942523457</v>
      </c>
      <c r="K1105" s="25">
        <f ca="1">VLOOKUP(CONCATENATE($F1105," ",$G1105),AllocFactorMatrix,(K$4+1),FALSE)*$E1109</f>
        <v>57.660036452847038</v>
      </c>
      <c r="L1105" s="25">
        <f ca="1">VLOOKUP(CONCATENATE($F1105," ",$G1105),AllocFactorMatrix,(L$4+1),FALSE)*$E1109</f>
        <v>0</v>
      </c>
      <c r="M1105" s="25">
        <f t="shared" ca="1" si="545"/>
        <v>4998.6889307051924</v>
      </c>
      <c r="N1105" s="25">
        <f ca="1">VLOOKUP(CONCATENATE($F1105," ",$G1105),AllocFactorMatrix,(N$4+1),FALSE)*$E1109</f>
        <v>2130.7085260052008</v>
      </c>
      <c r="O1105" s="25">
        <f ca="1">VLOOKUP(CONCATENATE($F1105," ",$G1105),AllocFactorMatrix,(O$4+1),FALSE)*$E1109</f>
        <v>604.86211615402851</v>
      </c>
      <c r="P1105" s="25">
        <f ca="1">VLOOKUP(CONCATENATE($F1105," ",$G1105),AllocFactorMatrix,(P$4+1),FALSE)*$E1109</f>
        <v>0</v>
      </c>
      <c r="Q1105" s="25">
        <f ca="1">VLOOKUP(CONCATENATE($F1105," ",$G1105),AllocFactorMatrix,(Q$4+1),FALSE)*$E1109</f>
        <v>0</v>
      </c>
      <c r="R1105" s="25">
        <f t="shared" ca="1" si="546"/>
        <v>2735.5706421592295</v>
      </c>
      <c r="S1105" s="25">
        <f ca="1">VLOOKUP(CONCATENATE($F1105," ",$G1105),AllocFactorMatrix,(S$4+1),FALSE)*$E1109</f>
        <v>121.52213615934008</v>
      </c>
      <c r="T1105" s="25">
        <f ca="1">VLOOKUP(CONCATENATE($F1105," ",$G1105),AllocFactorMatrix,(T$4+1),FALSE)*$E1109</f>
        <v>1405.5734886560003</v>
      </c>
      <c r="U1105" s="25">
        <f ca="1">VLOOKUP(CONCATENATE($F1105," ",$G1105),AllocFactorMatrix,(U$4+1),FALSE)*$E1109</f>
        <v>0</v>
      </c>
      <c r="V1105" s="25">
        <f ca="1">VLOOKUP(CONCATENATE($F1105," ",$G1105),AllocFactorMatrix,(V$4+1),FALSE)*$E1109</f>
        <v>0</v>
      </c>
      <c r="W1105" s="25">
        <f t="shared" ca="1" si="548"/>
        <v>1527.0956248153404</v>
      </c>
      <c r="X1105" s="25">
        <f ca="1">VLOOKUP(CONCATENATE($F1105," ",$G1105),AllocFactorMatrix,(X$4+1),FALSE)*$E1109</f>
        <v>578.23839426011261</v>
      </c>
      <c r="Y1105" s="25">
        <f ca="1">VLOOKUP(CONCATENATE($F1105," ",$G1105),AllocFactorMatrix,(Y$4+1),FALSE)*$E1109</f>
        <v>13.854113913848153</v>
      </c>
      <c r="Z1105" s="25">
        <f t="shared" ca="1" si="547"/>
        <v>592.09250817396082</v>
      </c>
      <c r="AA1105" s="25">
        <f ca="1">VLOOKUP(CONCATENATE($F1105," ",$G1105),AllocFactorMatrix,(AA$4+1),FALSE)*$E1109</f>
        <v>9.9484532933398082</v>
      </c>
      <c r="AB1105" s="25">
        <f ca="1">VLOOKUP(CONCATENATE($F1105," ",$G1105),AllocFactorMatrix,(AB$4+1),FALSE)*$E1109</f>
        <v>36.467893746543375</v>
      </c>
      <c r="AC1105" s="25">
        <f ca="1">VLOOKUP(CONCATENATE($F1105," ",$G1105),AllocFactorMatrix,(AC$4+1),FALSE)*$E1109</f>
        <v>9.0946587886140193</v>
      </c>
    </row>
    <row r="1106" spans="4:29" hidden="1" outlineLevel="1">
      <c r="F1106" s="61" t="str">
        <f>F1109</f>
        <v>RB_GUP_EPIS_P</v>
      </c>
      <c r="G1106" s="20" t="str">
        <f>$G$12</f>
        <v>DISTSEC</v>
      </c>
      <c r="H1106" s="24">
        <f t="shared" ca="1" si="538"/>
        <v>12483.308057015603</v>
      </c>
      <c r="I1106" s="25">
        <f ca="1">VLOOKUP(CONCATENATE($F1106," ",$G1106),AllocFactorMatrix,(I$4+1),FALSE)*$E1109</f>
        <v>9320.059791841526</v>
      </c>
      <c r="J1106" s="25">
        <f ca="1">VLOOKUP(CONCATENATE($F1106," ",$G1106),AllocFactorMatrix,(J$4+1),FALSE)*$E1109</f>
        <v>2092.2299204906312</v>
      </c>
      <c r="K1106" s="25">
        <f ca="1">VLOOKUP(CONCATENATE($F1106," ",$G1106),AllocFactorMatrix,(K$4+1),FALSE)*$E1109</f>
        <v>0</v>
      </c>
      <c r="L1106" s="25">
        <f ca="1">VLOOKUP(CONCATENATE($F1106," ",$G1106),AllocFactorMatrix,(L$4+1),FALSE)*$E1109</f>
        <v>0</v>
      </c>
      <c r="M1106" s="25">
        <f t="shared" ca="1" si="545"/>
        <v>2092.2299204906312</v>
      </c>
      <c r="N1106" s="25">
        <f ca="1">VLOOKUP(CONCATENATE($F1106," ",$G1106),AllocFactorMatrix,(N$4+1),FALSE)*$E1109</f>
        <v>737.5331034766956</v>
      </c>
      <c r="O1106" s="25">
        <f ca="1">VLOOKUP(CONCATENATE($F1106," ",$G1106),AllocFactorMatrix,(O$4+1),FALSE)*$E1109</f>
        <v>0</v>
      </c>
      <c r="P1106" s="25">
        <f ca="1">VLOOKUP(CONCATENATE($F1106," ",$G1106),AllocFactorMatrix,(P$4+1),FALSE)*$E1109</f>
        <v>0</v>
      </c>
      <c r="Q1106" s="25">
        <f ca="1">VLOOKUP(CONCATENATE($F1106," ",$G1106),AllocFactorMatrix,(Q$4+1),FALSE)*$E1109</f>
        <v>0</v>
      </c>
      <c r="R1106" s="25">
        <f t="shared" ca="1" si="546"/>
        <v>737.5331034766956</v>
      </c>
      <c r="S1106" s="25">
        <f ca="1">VLOOKUP(CONCATENATE($F1106," ",$G1106),AllocFactorMatrix,(S$4+1),FALSE)*$E1109</f>
        <v>32.643625547280251</v>
      </c>
      <c r="T1106" s="25">
        <f ca="1">VLOOKUP(CONCATENATE($F1106," ",$G1106),AllocFactorMatrix,(T$4+1),FALSE)*$E1109</f>
        <v>0</v>
      </c>
      <c r="U1106" s="25">
        <f ca="1">VLOOKUP(CONCATENATE($F1106," ",$G1106),AllocFactorMatrix,(U$4+1),FALSE)*$E1109</f>
        <v>0</v>
      </c>
      <c r="V1106" s="25">
        <f ca="1">VLOOKUP(CONCATENATE($F1106," ",$G1106),AllocFactorMatrix,(V$4+1),FALSE)*$E1109</f>
        <v>0</v>
      </c>
      <c r="W1106" s="25">
        <f t="shared" ca="1" si="548"/>
        <v>32.643625547280251</v>
      </c>
      <c r="X1106" s="25">
        <f ca="1">VLOOKUP(CONCATENATE($F1106," ",$G1106),AllocFactorMatrix,(X$4+1),FALSE)*$E1109</f>
        <v>205.26646457258863</v>
      </c>
      <c r="Y1106" s="25">
        <f ca="1">VLOOKUP(CONCATENATE($F1106," ",$G1106),AllocFactorMatrix,(Y$4+1),FALSE)*$E1109</f>
        <v>0</v>
      </c>
      <c r="Z1106" s="25">
        <f t="shared" ca="1" si="547"/>
        <v>205.26646457258863</v>
      </c>
      <c r="AA1106" s="25">
        <f ca="1">VLOOKUP(CONCATENATE($F1106," ",$G1106),AllocFactorMatrix,(AA$4+1),FALSE)*$E1109</f>
        <v>3.3471312904427784</v>
      </c>
      <c r="AB1106" s="25">
        <f ca="1">VLOOKUP(CONCATENATE($F1106," ",$G1106),AllocFactorMatrix,(AB$4+1),FALSE)*$E1109</f>
        <v>73.909752353635909</v>
      </c>
      <c r="AC1106" s="25">
        <f ca="1">VLOOKUP(CONCATENATE($F1106," ",$G1106),AllocFactorMatrix,(AC$4+1),FALSE)*$E1109</f>
        <v>18.31826744280368</v>
      </c>
    </row>
    <row r="1107" spans="4:29" hidden="1" outlineLevel="1">
      <c r="F1107" s="61" t="str">
        <f>F1109</f>
        <v>RB_GUP_EPIS_P</v>
      </c>
      <c r="G1107" s="20" t="str">
        <f>$G$13</f>
        <v>ENERGY</v>
      </c>
      <c r="H1107" s="24">
        <f t="shared" ca="1" si="538"/>
        <v>2330.3184236250045</v>
      </c>
      <c r="I1107" s="25">
        <f ca="1">VLOOKUP(CONCATENATE($F1107," ",$G1107),AllocFactorMatrix,(I$4+1),FALSE)*$E1109</f>
        <v>847.1464369379629</v>
      </c>
      <c r="J1107" s="25">
        <f ca="1">VLOOKUP(CONCATENATE($F1107," ",$G1107),AllocFactorMatrix,(J$4+1),FALSE)*$E1109</f>
        <v>273.43019960010622</v>
      </c>
      <c r="K1107" s="25">
        <f ca="1">VLOOKUP(CONCATENATE($F1107," ",$G1107),AllocFactorMatrix,(K$4+1),FALSE)*$E1109</f>
        <v>3.1302570239672258</v>
      </c>
      <c r="L1107" s="25">
        <f ca="1">VLOOKUP(CONCATENATE($F1107," ",$G1107),AllocFactorMatrix,(L$4+1),FALSE)*$E1109</f>
        <v>7.9336170421682103E-2</v>
      </c>
      <c r="M1107" s="25">
        <f t="shared" ca="1" si="545"/>
        <v>276.63979279449512</v>
      </c>
      <c r="N1107" s="25">
        <f ca="1">VLOOKUP(CONCATENATE($F1107," ",$G1107),AllocFactorMatrix,(N$4+1),FALSE)*$E1109</f>
        <v>132.31771308628089</v>
      </c>
      <c r="O1107" s="25">
        <f ca="1">VLOOKUP(CONCATENATE($F1107," ",$G1107),AllocFactorMatrix,(O$4+1),FALSE)*$E1109</f>
        <v>36.933829038126404</v>
      </c>
      <c r="P1107" s="25">
        <f ca="1">VLOOKUP(CONCATENATE($F1107," ",$G1107),AllocFactorMatrix,(P$4+1),FALSE)*$E1109</f>
        <v>2.9240792464443479</v>
      </c>
      <c r="Q1107" s="25">
        <f ca="1">VLOOKUP(CONCATENATE($F1107," ",$G1107),AllocFactorMatrix,(Q$4+1),FALSE)*$E1109</f>
        <v>0.59942286766477404</v>
      </c>
      <c r="R1107" s="25">
        <f t="shared" ca="1" si="546"/>
        <v>172.77504423851641</v>
      </c>
      <c r="S1107" s="25">
        <f ca="1">VLOOKUP(CONCATENATE($F1107," ",$G1107),AllocFactorMatrix,(S$4+1),FALSE)*$E1109</f>
        <v>8.8169331732620417</v>
      </c>
      <c r="T1107" s="25">
        <f ca="1">VLOOKUP(CONCATENATE($F1107," ",$G1107),AllocFactorMatrix,(T$4+1),FALSE)*$E1109</f>
        <v>105.36948670627312</v>
      </c>
      <c r="U1107" s="25">
        <f ca="1">VLOOKUP(CONCATENATE($F1107," ",$G1107),AllocFactorMatrix,(U$4+1),FALSE)*$E1109</f>
        <v>744.9129680782836</v>
      </c>
      <c r="V1107" s="25">
        <f ca="1">VLOOKUP(CONCATENATE($F1107," ",$G1107),AllocFactorMatrix,(V$4+1),FALSE)*$E1109</f>
        <v>119.37950390162032</v>
      </c>
      <c r="W1107" s="25">
        <f t="shared" ca="1" si="548"/>
        <v>978.47889185943905</v>
      </c>
      <c r="X1107" s="25">
        <f ca="1">VLOOKUP(CONCATENATE($F1107," ",$G1107),AllocFactorMatrix,(X$4+1),FALSE)*$E1109</f>
        <v>35.890632506570419</v>
      </c>
      <c r="Y1107" s="25">
        <f ca="1">VLOOKUP(CONCATENATE($F1107," ",$G1107),AllocFactorMatrix,(Y$4+1),FALSE)*$E1109</f>
        <v>0.84355662324007008</v>
      </c>
      <c r="Z1107" s="25">
        <f t="shared" ca="1" si="547"/>
        <v>36.734189129810488</v>
      </c>
      <c r="AA1107" s="25">
        <f ca="1">VLOOKUP(CONCATENATE($F1107," ",$G1107),AllocFactorMatrix,(AA$4+1),FALSE)*$E1109</f>
        <v>0.8240865414561529</v>
      </c>
      <c r="AB1107" s="25">
        <f ca="1">VLOOKUP(CONCATENATE($F1107," ",$G1107),AllocFactorMatrix,(AB$4+1),FALSE)*$E1109</f>
        <v>14.180151963952882</v>
      </c>
      <c r="AC1107" s="25">
        <f ca="1">VLOOKUP(CONCATENATE($F1107," ",$G1107),AllocFactorMatrix,(AC$4+1),FALSE)*$E1109</f>
        <v>3.5398301593714261</v>
      </c>
    </row>
    <row r="1108" spans="4:29" hidden="1" outlineLevel="1">
      <c r="F1108" s="61" t="str">
        <f>F1109</f>
        <v>RB_GUP_EPIS_P</v>
      </c>
      <c r="G1108" s="20" t="str">
        <f>$G$14</f>
        <v>CUSTOMER</v>
      </c>
      <c r="H1108" s="24">
        <f t="shared" ca="1" si="538"/>
        <v>33336.598925176986</v>
      </c>
      <c r="I1108" s="25">
        <f ca="1">VLOOKUP(CONCATENATE($F1108," ",$G1108),AllocFactorMatrix,(I$4+1),FALSE)*$E1109</f>
        <v>26772.802943650433</v>
      </c>
      <c r="J1108" s="25">
        <f ca="1">VLOOKUP(CONCATENATE($F1108," ",$G1108),AllocFactorMatrix,(J$4+1),FALSE)*$E1109</f>
        <v>6320.8059894956505</v>
      </c>
      <c r="K1108" s="25">
        <f ca="1">VLOOKUP(CONCATENATE($F1108," ",$G1108),AllocFactorMatrix,(K$4+1),FALSE)*$E1109</f>
        <v>18.568472671937855</v>
      </c>
      <c r="L1108" s="25">
        <f ca="1">VLOOKUP(CONCATENATE($F1108," ",$G1108),AllocFactorMatrix,(L$4+1),FALSE)*$E1109</f>
        <v>0.79345240939407857</v>
      </c>
      <c r="M1108" s="25">
        <f t="shared" ca="1" si="545"/>
        <v>6340.1679145769831</v>
      </c>
      <c r="N1108" s="25">
        <f ca="1">VLOOKUP(CONCATENATE($F1108," ",$G1108),AllocFactorMatrix,(N$4+1),FALSE)*$E1109</f>
        <v>78.078180323315081</v>
      </c>
      <c r="O1108" s="25">
        <f ca="1">VLOOKUP(CONCATENATE($F1108," ",$G1108),AllocFactorMatrix,(O$4+1),FALSE)*$E1109</f>
        <v>15.829362214050404</v>
      </c>
      <c r="P1108" s="25">
        <f ca="1">VLOOKUP(CONCATENATE($F1108," ",$G1108),AllocFactorMatrix,(P$4+1),FALSE)*$E1109</f>
        <v>2.2691549865071323</v>
      </c>
      <c r="Q1108" s="25">
        <f ca="1">VLOOKUP(CONCATENATE($F1108," ",$G1108),AllocFactorMatrix,(Q$4+1),FALSE)*$E1109</f>
        <v>0.96673953335883445</v>
      </c>
      <c r="R1108" s="25">
        <f t="shared" ca="1" si="546"/>
        <v>97.143437057231452</v>
      </c>
      <c r="S1108" s="25">
        <f ca="1">VLOOKUP(CONCATENATE($F1108," ",$G1108),AllocFactorMatrix,(S$4+1),FALSE)*$E1109</f>
        <v>1.0812577265549181</v>
      </c>
      <c r="T1108" s="25">
        <f ca="1">VLOOKUP(CONCATENATE($F1108," ",$G1108),AllocFactorMatrix,(T$4+1),FALSE)*$E1109</f>
        <v>9.2330517391170623</v>
      </c>
      <c r="U1108" s="25">
        <f ca="1">VLOOKUP(CONCATENATE($F1108," ",$G1108),AllocFactorMatrix,(U$4+1),FALSE)*$E1109</f>
        <v>5.8809043052803807</v>
      </c>
      <c r="V1108" s="25">
        <f ca="1">VLOOKUP(CONCATENATE($F1108," ",$G1108),AllocFactorMatrix,(V$4+1),FALSE)*$E1109</f>
        <v>1.4507324995705744</v>
      </c>
      <c r="W1108" s="25">
        <f t="shared" ca="1" si="548"/>
        <v>17.645946270522934</v>
      </c>
      <c r="X1108" s="25">
        <f ca="1">VLOOKUP(CONCATENATE($F1108," ",$G1108),AllocFactorMatrix,(X$4+1),FALSE)*$E1109</f>
        <v>27.100085567121511</v>
      </c>
      <c r="Y1108" s="25">
        <f ca="1">VLOOKUP(CONCATENATE($F1108," ",$G1108),AllocFactorMatrix,(Y$4+1),FALSE)*$E1109</f>
        <v>0.24558795397814556</v>
      </c>
      <c r="Z1108" s="25">
        <f t="shared" ca="1" si="547"/>
        <v>27.345673521099656</v>
      </c>
      <c r="AA1108" s="25">
        <f ca="1">VLOOKUP(CONCATENATE($F1108," ",$G1108),AllocFactorMatrix,(AA$4+1),FALSE)*$E1109</f>
        <v>1.6909231362291175</v>
      </c>
      <c r="AB1108" s="25">
        <f ca="1">VLOOKUP(CONCATENATE($F1108," ",$G1108),AllocFactorMatrix,(AB$4+1),FALSE)*$E1109</f>
        <v>58.287690462331661</v>
      </c>
      <c r="AC1108" s="25">
        <f ca="1">VLOOKUP(CONCATENATE($F1108," ",$G1108),AllocFactorMatrix,(AC$4+1),FALSE)*$E1109</f>
        <v>21.514396502146063</v>
      </c>
    </row>
    <row r="1109" spans="4:29" collapsed="1">
      <c r="D1109" s="58" t="s">
        <v>525</v>
      </c>
      <c r="E1109" s="61">
        <f>'Sch 4'!E284</f>
        <v>2452567</v>
      </c>
      <c r="F1109" s="61" t="s">
        <v>63</v>
      </c>
      <c r="G1109" s="20" t="str">
        <f>$G$15</f>
        <v>TOTAL</v>
      </c>
      <c r="H1109" s="24">
        <f t="shared" ca="1" si="538"/>
        <v>2452567.0000000009</v>
      </c>
      <c r="I1109" s="25">
        <f ca="1">VLOOKUP(CONCATENATE($F1109," ",$G1109),AllocFactorMatrix,(I$4+1),FALSE)*$E1109</f>
        <v>1220830.5849744321</v>
      </c>
      <c r="J1109" s="25">
        <f ca="1">VLOOKUP(CONCATENATE($F1109," ",$G1109),AllocFactorMatrix,(J$4+1),FALSE)*$E1109</f>
        <v>308163.69723528606</v>
      </c>
      <c r="K1109" s="25">
        <f ca="1">VLOOKUP(CONCATENATE($F1109," ",$G1109),AllocFactorMatrix,(K$4+1),FALSE)*$E1109</f>
        <v>3522.8620566556888</v>
      </c>
      <c r="L1109" s="25">
        <f ca="1">VLOOKUP(CONCATENATE($F1109," ",$G1109),AllocFactorMatrix,(L$4+1),FALSE)*$E1109</f>
        <v>85.886018752020362</v>
      </c>
      <c r="M1109" s="25">
        <f t="shared" ca="1" si="545"/>
        <v>311772.44531069376</v>
      </c>
      <c r="N1109" s="25">
        <f ca="1">VLOOKUP(CONCATENATE($F1109," ",$G1109),AllocFactorMatrix,(N$4+1),FALSE)*$E1109</f>
        <v>126349.47417276622</v>
      </c>
      <c r="O1109" s="25">
        <f ca="1">VLOOKUP(CONCATENATE($F1109," ",$G1109),AllocFactorMatrix,(O$4+1),FALSE)*$E1109</f>
        <v>35763.436459811783</v>
      </c>
      <c r="P1109" s="25">
        <f ca="1">VLOOKUP(CONCATENATE($F1109," ",$G1109),AllocFactorMatrix,(P$4+1),FALSE)*$E1109</f>
        <v>2788.7881015175958</v>
      </c>
      <c r="Q1109" s="25">
        <f ca="1">VLOOKUP(CONCATENATE($F1109," ",$G1109),AllocFactorMatrix,(Q$4+1),FALSE)*$E1109</f>
        <v>584.0486609601503</v>
      </c>
      <c r="R1109" s="25">
        <f t="shared" ca="1" si="546"/>
        <v>165485.74739505578</v>
      </c>
      <c r="S1109" s="25">
        <f ca="1">VLOOKUP(CONCATENATE($F1109," ",$G1109),AllocFactorMatrix,(S$4+1),FALSE)*$E1109</f>
        <v>7565.6068794679841</v>
      </c>
      <c r="T1109" s="25">
        <f ca="1">VLOOKUP(CONCATENATE($F1109," ",$G1109),AllocFactorMatrix,(T$4+1),FALSE)*$E1109</f>
        <v>82240.468974714939</v>
      </c>
      <c r="U1109" s="25">
        <f ca="1">VLOOKUP(CONCATENATE($F1109," ",$G1109),AllocFactorMatrix,(U$4+1),FALSE)*$E1109</f>
        <v>540640.39773878211</v>
      </c>
      <c r="V1109" s="25">
        <f ca="1">VLOOKUP(CONCATENATE($F1109," ",$G1109),AllocFactorMatrix,(V$4+1),FALSE)*$E1109</f>
        <v>84132.943790193807</v>
      </c>
      <c r="W1109" s="25">
        <f t="shared" ca="1" si="548"/>
        <v>714579.41738315881</v>
      </c>
      <c r="X1109" s="25">
        <f ca="1">VLOOKUP(CONCATENATE($F1109," ",$G1109),AllocFactorMatrix,(X$4+1),FALSE)*$E1109</f>
        <v>34305.525827371763</v>
      </c>
      <c r="Y1109" s="25">
        <f ca="1">VLOOKUP(CONCATENATE($F1109," ",$G1109),AllocFactorMatrix,(Y$4+1),FALSE)*$E1109</f>
        <v>822.60813228789402</v>
      </c>
      <c r="Z1109" s="25">
        <f t="shared" ca="1" si="547"/>
        <v>35128.133959659659</v>
      </c>
      <c r="AA1109" s="25">
        <f ca="1">VLOOKUP(CONCATENATE($F1109," ",$G1109),AllocFactorMatrix,(AA$4+1),FALSE)*$E1109</f>
        <v>598.93376693124389</v>
      </c>
      <c r="AB1109" s="25">
        <f ca="1">VLOOKUP(CONCATENATE($F1109," ",$G1109),AllocFactorMatrix,(AB$4+1),FALSE)*$E1109</f>
        <v>3336.2212340209653</v>
      </c>
      <c r="AC1109" s="25">
        <f ca="1">VLOOKUP(CONCATENATE($F1109," ",$G1109),AllocFactorMatrix,(AC$4+1),FALSE)*$E1109</f>
        <v>835.51597604869187</v>
      </c>
    </row>
    <row r="1110" spans="4:29" hidden="1" outlineLevel="1">
      <c r="F1110" s="61" t="str">
        <f>F1117</f>
        <v>TRANS_TOTAL</v>
      </c>
      <c r="G1110" s="20" t="str">
        <f>$G$8</f>
        <v>PRODUCTION</v>
      </c>
      <c r="H1110" s="24">
        <f t="shared" ref="H1110:H1141" si="549">SUBTOTAL(9,I1110:AC1110)</f>
        <v>0</v>
      </c>
      <c r="I1110" s="25">
        <f>VLOOKUP(CONCATENATE($F1110," ",$G1110),AllocFactorMatrix,(I$4+1),FALSE)*$E1117</f>
        <v>0</v>
      </c>
      <c r="J1110" s="25">
        <f>VLOOKUP(CONCATENATE($F1110," ",$G1110),AllocFactorMatrix,(J$4+1),FALSE)*$E1117</f>
        <v>0</v>
      </c>
      <c r="K1110" s="25">
        <f>VLOOKUP(CONCATENATE($F1110," ",$G1110),AllocFactorMatrix,(K$4+1),FALSE)*$E1117</f>
        <v>0</v>
      </c>
      <c r="L1110" s="25">
        <f>VLOOKUP(CONCATENATE($F1110," ",$G1110),AllocFactorMatrix,(L$4+1),FALSE)*$E1117</f>
        <v>0</v>
      </c>
      <c r="M1110" s="25">
        <f t="shared" ref="M1110:M1117" si="550">SUBTOTAL(9,J1110:L1110)</f>
        <v>0</v>
      </c>
      <c r="N1110" s="25">
        <f>VLOOKUP(CONCATENATE($F1110," ",$G1110),AllocFactorMatrix,(N$4+1),FALSE)*$E1117</f>
        <v>0</v>
      </c>
      <c r="O1110" s="25">
        <f>VLOOKUP(CONCATENATE($F1110," ",$G1110),AllocFactorMatrix,(O$4+1),FALSE)*$E1117</f>
        <v>0</v>
      </c>
      <c r="P1110" s="25">
        <f>VLOOKUP(CONCATENATE($F1110," ",$G1110),AllocFactorMatrix,(P$4+1),FALSE)*$E1117</f>
        <v>0</v>
      </c>
      <c r="Q1110" s="25">
        <f>VLOOKUP(CONCATENATE($F1110," ",$G1110),AllocFactorMatrix,(Q$4+1),FALSE)*$E1117</f>
        <v>0</v>
      </c>
      <c r="R1110" s="25">
        <f t="shared" ref="R1110:R1117" si="551">SUBTOTAL(9,N1110:Q1110)</f>
        <v>0</v>
      </c>
      <c r="S1110" s="25">
        <f>VLOOKUP(CONCATENATE($F1110," ",$G1110),AllocFactorMatrix,(S$4+1),FALSE)*$E1117</f>
        <v>0</v>
      </c>
      <c r="T1110" s="25">
        <f>VLOOKUP(CONCATENATE($F1110," ",$G1110),AllocFactorMatrix,(T$4+1),FALSE)*$E1117</f>
        <v>0</v>
      </c>
      <c r="U1110" s="25">
        <f>VLOOKUP(CONCATENATE($F1110," ",$G1110),AllocFactorMatrix,(U$4+1),FALSE)*$E1117</f>
        <v>0</v>
      </c>
      <c r="V1110" s="25">
        <f>VLOOKUP(CONCATENATE($F1110," ",$G1110),AllocFactorMatrix,(V$4+1),FALSE)*$E1117</f>
        <v>0</v>
      </c>
      <c r="W1110" s="25">
        <f>SUBTOTAL(9,S1110:V1110)</f>
        <v>0</v>
      </c>
      <c r="X1110" s="25">
        <f>VLOOKUP(CONCATENATE($F1110," ",$G1110),AllocFactorMatrix,(X$4+1),FALSE)*$E1117</f>
        <v>0</v>
      </c>
      <c r="Y1110" s="25">
        <f>VLOOKUP(CONCATENATE($F1110," ",$G1110),AllocFactorMatrix,(Y$4+1),FALSE)*$E1117</f>
        <v>0</v>
      </c>
      <c r="Z1110" s="25">
        <f t="shared" ref="Z1110:Z1117" si="552">SUBTOTAL(9,X1110:Y1110)</f>
        <v>0</v>
      </c>
      <c r="AA1110" s="25">
        <f>VLOOKUP(CONCATENATE($F1110," ",$G1110),AllocFactorMatrix,(AA$4+1),FALSE)*$E1117</f>
        <v>0</v>
      </c>
      <c r="AB1110" s="25">
        <f>VLOOKUP(CONCATENATE($F1110," ",$G1110),AllocFactorMatrix,(AB$4+1),FALSE)*$E1117</f>
        <v>0</v>
      </c>
      <c r="AC1110" s="25">
        <f>VLOOKUP(CONCATENATE($F1110," ",$G1110),AllocFactorMatrix,(AC$4+1),FALSE)*$E1117</f>
        <v>0</v>
      </c>
    </row>
    <row r="1111" spans="4:29" hidden="1" outlineLevel="1">
      <c r="F1111" s="61" t="str">
        <f>F1117</f>
        <v>TRANS_TOTAL</v>
      </c>
      <c r="G1111" s="20" t="str">
        <f>$G$9</f>
        <v>BULKTRAN</v>
      </c>
      <c r="H1111" s="24">
        <f t="shared" si="549"/>
        <v>370789.17200000008</v>
      </c>
      <c r="I1111" s="25">
        <f>VLOOKUP(CONCATENATE($F1111," ",$G1111),AllocFactorMatrix,(I$4+1),FALSE)*$E1117</f>
        <v>181813.84423281238</v>
      </c>
      <c r="J1111" s="25">
        <f>VLOOKUP(CONCATENATE($F1111," ",$G1111),AllocFactorMatrix,(J$4+1),FALSE)*$E1117</f>
        <v>45991.832971880409</v>
      </c>
      <c r="K1111" s="25">
        <f>VLOOKUP(CONCATENATE($F1111," ",$G1111),AllocFactorMatrix,(K$4+1),FALSE)*$E1117</f>
        <v>537.71448234369154</v>
      </c>
      <c r="L1111" s="25">
        <f>VLOOKUP(CONCATENATE($F1111," ",$G1111),AllocFactorMatrix,(L$4+1),FALSE)*$E1117</f>
        <v>13.246868955376549</v>
      </c>
      <c r="M1111" s="25">
        <f t="shared" si="550"/>
        <v>46542.794323179478</v>
      </c>
      <c r="N1111" s="25">
        <f>VLOOKUP(CONCATENATE($F1111," ",$G1111),AllocFactorMatrix,(N$4+1),FALSE)*$E1117</f>
        <v>19243.55993641782</v>
      </c>
      <c r="O1111" s="25">
        <f>VLOOKUP(CONCATENATE($F1111," ",$G1111),AllocFactorMatrix,(O$4+1),FALSE)*$E1117</f>
        <v>5480.471400990933</v>
      </c>
      <c r="P1111" s="25">
        <f>VLOOKUP(CONCATENATE($F1111," ",$G1111),AllocFactorMatrix,(P$4+1),FALSE)*$E1117</f>
        <v>433.69977428141459</v>
      </c>
      <c r="Q1111" s="25">
        <f>VLOOKUP(CONCATENATE($F1111," ",$G1111),AllocFactorMatrix,(Q$4+1),FALSE)*$E1117</f>
        <v>91.546375293998196</v>
      </c>
      <c r="R1111" s="25">
        <f t="shared" si="551"/>
        <v>25249.277486984163</v>
      </c>
      <c r="S1111" s="25">
        <f>VLOOKUP(CONCATENATE($F1111," ",$G1111),AllocFactorMatrix,(S$4+1),FALSE)*$E1117</f>
        <v>1155.9664857731816</v>
      </c>
      <c r="T1111" s="25">
        <f>VLOOKUP(CONCATENATE($F1111," ",$G1111),AllocFactorMatrix,(T$4+1),FALSE)*$E1117</f>
        <v>12602.062636916415</v>
      </c>
      <c r="U1111" s="25">
        <f>VLOOKUP(CONCATENATE($F1111," ",$G1111),AllocFactorMatrix,(U$4+1),FALSE)*$E1117</f>
        <v>84164.615787700313</v>
      </c>
      <c r="V1111" s="25">
        <f>VLOOKUP(CONCATENATE($F1111," ",$G1111),AllocFactorMatrix,(V$4+1),FALSE)*$E1117</f>
        <v>13203.837876095075</v>
      </c>
      <c r="W1111" s="25">
        <f t="shared" ref="W1111:W1117" si="553">SUBTOTAL(9,S1111:V1111)</f>
        <v>111126.48278648498</v>
      </c>
      <c r="X1111" s="25">
        <f>VLOOKUP(CONCATENATE($F1111," ",$G1111),AllocFactorMatrix,(X$4+1),FALSE)*$E1117</f>
        <v>5223.2255115703392</v>
      </c>
      <c r="Y1111" s="25">
        <f>VLOOKUP(CONCATENATE($F1111," ",$G1111),AllocFactorMatrix,(Y$4+1),FALSE)*$E1117</f>
        <v>126.09057338169457</v>
      </c>
      <c r="Z1111" s="25">
        <f t="shared" si="552"/>
        <v>5349.3160849520336</v>
      </c>
      <c r="AA1111" s="25">
        <f>VLOOKUP(CONCATENATE($F1111," ",$G1111),AllocFactorMatrix,(AA$4+1),FALSE)*$E1117</f>
        <v>91.065889936041742</v>
      </c>
      <c r="AB1111" s="25">
        <f>VLOOKUP(CONCATENATE($F1111," ",$G1111),AllocFactorMatrix,(AB$4+1),FALSE)*$E1117</f>
        <v>493.77742624098806</v>
      </c>
      <c r="AC1111" s="25">
        <f>VLOOKUP(CONCATENATE($F1111," ",$G1111),AllocFactorMatrix,(AC$4+1),FALSE)*$E1117</f>
        <v>122.61376940993679</v>
      </c>
    </row>
    <row r="1112" spans="4:29" hidden="1" outlineLevel="1">
      <c r="F1112" s="61" t="str">
        <f>F1117</f>
        <v>TRANS_TOTAL</v>
      </c>
      <c r="G1112" s="20" t="str">
        <f>$G$10</f>
        <v>SUBTRAN</v>
      </c>
      <c r="H1112" s="24">
        <f t="shared" si="549"/>
        <v>142200.82799999995</v>
      </c>
      <c r="I1112" s="25">
        <f>VLOOKUP(CONCATENATE($F1112," ",$G1112),AllocFactorMatrix,(I$4+1),FALSE)*$E1117</f>
        <v>67531.430244538584</v>
      </c>
      <c r="J1112" s="25">
        <f>VLOOKUP(CONCATENATE($F1112," ",$G1112),AllocFactorMatrix,(J$4+1),FALSE)*$E1117</f>
        <v>17287.049666536044</v>
      </c>
      <c r="K1112" s="25">
        <f>VLOOKUP(CONCATENATE($F1112," ",$G1112),AllocFactorMatrix,(K$4+1),FALSE)*$E1117</f>
        <v>201.44983841208651</v>
      </c>
      <c r="L1112" s="25">
        <f>VLOOKUP(CONCATENATE($F1112," ",$G1112),AllocFactorMatrix,(L$4+1),FALSE)*$E1117</f>
        <v>6.6043758597036923</v>
      </c>
      <c r="M1112" s="25">
        <f t="shared" si="550"/>
        <v>17495.103880807834</v>
      </c>
      <c r="N1112" s="25">
        <f>VLOOKUP(CONCATENATE($F1112," ",$G1112),AllocFactorMatrix,(N$4+1),FALSE)*$E1117</f>
        <v>7534.5361350839266</v>
      </c>
      <c r="O1112" s="25">
        <f>VLOOKUP(CONCATENATE($F1112," ",$G1112),AllocFactorMatrix,(O$4+1),FALSE)*$E1117</f>
        <v>2135.6472547998151</v>
      </c>
      <c r="P1112" s="25">
        <f>VLOOKUP(CONCATENATE($F1112," ",$G1112),AllocFactorMatrix,(P$4+1),FALSE)*$E1117</f>
        <v>218.76058856423541</v>
      </c>
      <c r="Q1112" s="25">
        <f>VLOOKUP(CONCATENATE($F1112," ",$G1112),AllocFactorMatrix,(Q$4+1),FALSE)*$E1117</f>
        <v>0</v>
      </c>
      <c r="R1112" s="25">
        <f t="shared" si="551"/>
        <v>9888.9439784479764</v>
      </c>
      <c r="S1112" s="25">
        <f>VLOOKUP(CONCATENATE($F1112," ",$G1112),AllocFactorMatrix,(S$4+1),FALSE)*$E1117</f>
        <v>421.96786204794387</v>
      </c>
      <c r="T1112" s="25">
        <f>VLOOKUP(CONCATENATE($F1112," ",$G1112),AllocFactorMatrix,(T$4+1),FALSE)*$E1117</f>
        <v>4877.0541457466525</v>
      </c>
      <c r="U1112" s="25">
        <f>VLOOKUP(CONCATENATE($F1112," ",$G1112),AllocFactorMatrix,(U$4+1),FALSE)*$E1117</f>
        <v>39727.241082095723</v>
      </c>
      <c r="V1112" s="25">
        <f>VLOOKUP(CONCATENATE($F1112," ",$G1112),AllocFactorMatrix,(V$4+1),FALSE)*$E1117</f>
        <v>0</v>
      </c>
      <c r="W1112" s="25">
        <f t="shared" si="553"/>
        <v>45026.263089890315</v>
      </c>
      <c r="X1112" s="25">
        <f>VLOOKUP(CONCATENATE($F1112," ",$G1112),AllocFactorMatrix,(X$4+1),FALSE)*$E1117</f>
        <v>2044.8303875237382</v>
      </c>
      <c r="Y1112" s="25">
        <f>VLOOKUP(CONCATENATE($F1112," ",$G1112),AllocFactorMatrix,(Y$4+1),FALSE)*$E1117</f>
        <v>48.923929078253572</v>
      </c>
      <c r="Z1112" s="25">
        <f t="shared" si="552"/>
        <v>2093.7543166019918</v>
      </c>
      <c r="AA1112" s="25">
        <f>VLOOKUP(CONCATENATE($F1112," ",$G1112),AllocFactorMatrix,(AA$4+1),FALSE)*$E1117</f>
        <v>33.578028991184901</v>
      </c>
      <c r="AB1112" s="25">
        <f>VLOOKUP(CONCATENATE($F1112," ",$G1112),AllocFactorMatrix,(AB$4+1),FALSE)*$E1117</f>
        <v>105.47863031881748</v>
      </c>
      <c r="AC1112" s="25">
        <f>VLOOKUP(CONCATENATE($F1112," ",$G1112),AllocFactorMatrix,(AC$4+1),FALSE)*$E1117</f>
        <v>26.275830403265445</v>
      </c>
    </row>
    <row r="1113" spans="4:29" hidden="1" outlineLevel="1">
      <c r="F1113" s="61" t="str">
        <f>F1117</f>
        <v>TRANS_TOTAL</v>
      </c>
      <c r="G1113" s="20" t="str">
        <f>$G$11</f>
        <v>DISTPRI</v>
      </c>
      <c r="H1113" s="24">
        <f t="shared" si="549"/>
        <v>0</v>
      </c>
      <c r="I1113" s="25">
        <f>VLOOKUP(CONCATENATE($F1113," ",$G1113),AllocFactorMatrix,(I$4+1),FALSE)*$E1117</f>
        <v>0</v>
      </c>
      <c r="J1113" s="25">
        <f>VLOOKUP(CONCATENATE($F1113," ",$G1113),AllocFactorMatrix,(J$4+1),FALSE)*$E1117</f>
        <v>0</v>
      </c>
      <c r="K1113" s="25">
        <f>VLOOKUP(CONCATENATE($F1113," ",$G1113),AllocFactorMatrix,(K$4+1),FALSE)*$E1117</f>
        <v>0</v>
      </c>
      <c r="L1113" s="25">
        <f>VLOOKUP(CONCATENATE($F1113," ",$G1113),AllocFactorMatrix,(L$4+1),FALSE)*$E1117</f>
        <v>0</v>
      </c>
      <c r="M1113" s="25">
        <f t="shared" si="550"/>
        <v>0</v>
      </c>
      <c r="N1113" s="25">
        <f>VLOOKUP(CONCATENATE($F1113," ",$G1113),AllocFactorMatrix,(N$4+1),FALSE)*$E1117</f>
        <v>0</v>
      </c>
      <c r="O1113" s="25">
        <f>VLOOKUP(CONCATENATE($F1113," ",$G1113),AllocFactorMatrix,(O$4+1),FALSE)*$E1117</f>
        <v>0</v>
      </c>
      <c r="P1113" s="25">
        <f>VLOOKUP(CONCATENATE($F1113," ",$G1113),AllocFactorMatrix,(P$4+1),FALSE)*$E1117</f>
        <v>0</v>
      </c>
      <c r="Q1113" s="25">
        <f>VLOOKUP(CONCATENATE($F1113," ",$G1113),AllocFactorMatrix,(Q$4+1),FALSE)*$E1117</f>
        <v>0</v>
      </c>
      <c r="R1113" s="25">
        <f t="shared" si="551"/>
        <v>0</v>
      </c>
      <c r="S1113" s="25">
        <f>VLOOKUP(CONCATENATE($F1113," ",$G1113),AllocFactorMatrix,(S$4+1),FALSE)*$E1117</f>
        <v>0</v>
      </c>
      <c r="T1113" s="25">
        <f>VLOOKUP(CONCATENATE($F1113," ",$G1113),AllocFactorMatrix,(T$4+1),FALSE)*$E1117</f>
        <v>0</v>
      </c>
      <c r="U1113" s="25">
        <f>VLOOKUP(CONCATENATE($F1113," ",$G1113),AllocFactorMatrix,(U$4+1),FALSE)*$E1117</f>
        <v>0</v>
      </c>
      <c r="V1113" s="25">
        <f>VLOOKUP(CONCATENATE($F1113," ",$G1113),AllocFactorMatrix,(V$4+1),FALSE)*$E1117</f>
        <v>0</v>
      </c>
      <c r="W1113" s="25">
        <f t="shared" si="553"/>
        <v>0</v>
      </c>
      <c r="X1113" s="25">
        <f>VLOOKUP(CONCATENATE($F1113," ",$G1113),AllocFactorMatrix,(X$4+1),FALSE)*$E1117</f>
        <v>0</v>
      </c>
      <c r="Y1113" s="25">
        <f>VLOOKUP(CONCATENATE($F1113," ",$G1113),AllocFactorMatrix,(Y$4+1),FALSE)*$E1117</f>
        <v>0</v>
      </c>
      <c r="Z1113" s="25">
        <f t="shared" si="552"/>
        <v>0</v>
      </c>
      <c r="AA1113" s="25">
        <f>VLOOKUP(CONCATENATE($F1113," ",$G1113),AllocFactorMatrix,(AA$4+1),FALSE)*$E1117</f>
        <v>0</v>
      </c>
      <c r="AB1113" s="25">
        <f>VLOOKUP(CONCATENATE($F1113," ",$G1113),AllocFactorMatrix,(AB$4+1),FALSE)*$E1117</f>
        <v>0</v>
      </c>
      <c r="AC1113" s="25">
        <f>VLOOKUP(CONCATENATE($F1113," ",$G1113),AllocFactorMatrix,(AC$4+1),FALSE)*$E1117</f>
        <v>0</v>
      </c>
    </row>
    <row r="1114" spans="4:29" hidden="1" outlineLevel="1">
      <c r="F1114" s="61" t="str">
        <f>F1117</f>
        <v>TRANS_TOTAL</v>
      </c>
      <c r="G1114" s="20" t="str">
        <f>$G$12</f>
        <v>DISTSEC</v>
      </c>
      <c r="H1114" s="24">
        <f t="shared" si="549"/>
        <v>0</v>
      </c>
      <c r="I1114" s="25">
        <f>VLOOKUP(CONCATENATE($F1114," ",$G1114),AllocFactorMatrix,(I$4+1),FALSE)*$E1117</f>
        <v>0</v>
      </c>
      <c r="J1114" s="25">
        <f>VLOOKUP(CONCATENATE($F1114," ",$G1114),AllocFactorMatrix,(J$4+1),FALSE)*$E1117</f>
        <v>0</v>
      </c>
      <c r="K1114" s="25">
        <f>VLOOKUP(CONCATENATE($F1114," ",$G1114),AllocFactorMatrix,(K$4+1),FALSE)*$E1117</f>
        <v>0</v>
      </c>
      <c r="L1114" s="25">
        <f>VLOOKUP(CONCATENATE($F1114," ",$G1114),AllocFactorMatrix,(L$4+1),FALSE)*$E1117</f>
        <v>0</v>
      </c>
      <c r="M1114" s="25">
        <f t="shared" si="550"/>
        <v>0</v>
      </c>
      <c r="N1114" s="25">
        <f>VLOOKUP(CONCATENATE($F1114," ",$G1114),AllocFactorMatrix,(N$4+1),FALSE)*$E1117</f>
        <v>0</v>
      </c>
      <c r="O1114" s="25">
        <f>VLOOKUP(CONCATENATE($F1114," ",$G1114),AllocFactorMatrix,(O$4+1),FALSE)*$E1117</f>
        <v>0</v>
      </c>
      <c r="P1114" s="25">
        <f>VLOOKUP(CONCATENATE($F1114," ",$G1114),AllocFactorMatrix,(P$4+1),FALSE)*$E1117</f>
        <v>0</v>
      </c>
      <c r="Q1114" s="25">
        <f>VLOOKUP(CONCATENATE($F1114," ",$G1114),AllocFactorMatrix,(Q$4+1),FALSE)*$E1117</f>
        <v>0</v>
      </c>
      <c r="R1114" s="25">
        <f t="shared" si="551"/>
        <v>0</v>
      </c>
      <c r="S1114" s="25">
        <f>VLOOKUP(CONCATENATE($F1114," ",$G1114),AllocFactorMatrix,(S$4+1),FALSE)*$E1117</f>
        <v>0</v>
      </c>
      <c r="T1114" s="25">
        <f>VLOOKUP(CONCATENATE($F1114," ",$G1114),AllocFactorMatrix,(T$4+1),FALSE)*$E1117</f>
        <v>0</v>
      </c>
      <c r="U1114" s="25">
        <f>VLOOKUP(CONCATENATE($F1114," ",$G1114),AllocFactorMatrix,(U$4+1),FALSE)*$E1117</f>
        <v>0</v>
      </c>
      <c r="V1114" s="25">
        <f>VLOOKUP(CONCATENATE($F1114," ",$G1114),AllocFactorMatrix,(V$4+1),FALSE)*$E1117</f>
        <v>0</v>
      </c>
      <c r="W1114" s="25">
        <f t="shared" si="553"/>
        <v>0</v>
      </c>
      <c r="X1114" s="25">
        <f>VLOOKUP(CONCATENATE($F1114," ",$G1114),AllocFactorMatrix,(X$4+1),FALSE)*$E1117</f>
        <v>0</v>
      </c>
      <c r="Y1114" s="25">
        <f>VLOOKUP(CONCATENATE($F1114," ",$G1114),AllocFactorMatrix,(Y$4+1),FALSE)*$E1117</f>
        <v>0</v>
      </c>
      <c r="Z1114" s="25">
        <f t="shared" si="552"/>
        <v>0</v>
      </c>
      <c r="AA1114" s="25">
        <f>VLOOKUP(CONCATENATE($F1114," ",$G1114),AllocFactorMatrix,(AA$4+1),FALSE)*$E1117</f>
        <v>0</v>
      </c>
      <c r="AB1114" s="25">
        <f>VLOOKUP(CONCATENATE($F1114," ",$G1114),AllocFactorMatrix,(AB$4+1),FALSE)*$E1117</f>
        <v>0</v>
      </c>
      <c r="AC1114" s="25">
        <f>VLOOKUP(CONCATENATE($F1114," ",$G1114),AllocFactorMatrix,(AC$4+1),FALSE)*$E1117</f>
        <v>0</v>
      </c>
    </row>
    <row r="1115" spans="4:29" hidden="1" outlineLevel="1">
      <c r="F1115" s="61" t="str">
        <f>F1117</f>
        <v>TRANS_TOTAL</v>
      </c>
      <c r="G1115" s="20" t="str">
        <f>$G$13</f>
        <v>ENERGY</v>
      </c>
      <c r="H1115" s="24">
        <f t="shared" si="549"/>
        <v>0</v>
      </c>
      <c r="I1115" s="25">
        <f>VLOOKUP(CONCATENATE($F1115," ",$G1115),AllocFactorMatrix,(I$4+1),FALSE)*$E1117</f>
        <v>0</v>
      </c>
      <c r="J1115" s="25">
        <f>VLOOKUP(CONCATENATE($F1115," ",$G1115),AllocFactorMatrix,(J$4+1),FALSE)*$E1117</f>
        <v>0</v>
      </c>
      <c r="K1115" s="25">
        <f>VLOOKUP(CONCATENATE($F1115," ",$G1115),AllocFactorMatrix,(K$4+1),FALSE)*$E1117</f>
        <v>0</v>
      </c>
      <c r="L1115" s="25">
        <f>VLOOKUP(CONCATENATE($F1115," ",$G1115),AllocFactorMatrix,(L$4+1),FALSE)*$E1117</f>
        <v>0</v>
      </c>
      <c r="M1115" s="25">
        <f t="shared" si="550"/>
        <v>0</v>
      </c>
      <c r="N1115" s="25">
        <f>VLOOKUP(CONCATENATE($F1115," ",$G1115),AllocFactorMatrix,(N$4+1),FALSE)*$E1117</f>
        <v>0</v>
      </c>
      <c r="O1115" s="25">
        <f>VLOOKUP(CONCATENATE($F1115," ",$G1115),AllocFactorMatrix,(O$4+1),FALSE)*$E1117</f>
        <v>0</v>
      </c>
      <c r="P1115" s="25">
        <f>VLOOKUP(CONCATENATE($F1115," ",$G1115),AllocFactorMatrix,(P$4+1),FALSE)*$E1117</f>
        <v>0</v>
      </c>
      <c r="Q1115" s="25">
        <f>VLOOKUP(CONCATENATE($F1115," ",$G1115),AllocFactorMatrix,(Q$4+1),FALSE)*$E1117</f>
        <v>0</v>
      </c>
      <c r="R1115" s="25">
        <f t="shared" si="551"/>
        <v>0</v>
      </c>
      <c r="S1115" s="25">
        <f>VLOOKUP(CONCATENATE($F1115," ",$G1115),AllocFactorMatrix,(S$4+1),FALSE)*$E1117</f>
        <v>0</v>
      </c>
      <c r="T1115" s="25">
        <f>VLOOKUP(CONCATENATE($F1115," ",$G1115),AllocFactorMatrix,(T$4+1),FALSE)*$E1117</f>
        <v>0</v>
      </c>
      <c r="U1115" s="25">
        <f>VLOOKUP(CONCATENATE($F1115," ",$G1115),AllocFactorMatrix,(U$4+1),FALSE)*$E1117</f>
        <v>0</v>
      </c>
      <c r="V1115" s="25">
        <f>VLOOKUP(CONCATENATE($F1115," ",$G1115),AllocFactorMatrix,(V$4+1),FALSE)*$E1117</f>
        <v>0</v>
      </c>
      <c r="W1115" s="25">
        <f t="shared" si="553"/>
        <v>0</v>
      </c>
      <c r="X1115" s="25">
        <f>VLOOKUP(CONCATENATE($F1115," ",$G1115),AllocFactorMatrix,(X$4+1),FALSE)*$E1117</f>
        <v>0</v>
      </c>
      <c r="Y1115" s="25">
        <f>VLOOKUP(CONCATENATE($F1115," ",$G1115),AllocFactorMatrix,(Y$4+1),FALSE)*$E1117</f>
        <v>0</v>
      </c>
      <c r="Z1115" s="25">
        <f t="shared" si="552"/>
        <v>0</v>
      </c>
      <c r="AA1115" s="25">
        <f>VLOOKUP(CONCATENATE($F1115," ",$G1115),AllocFactorMatrix,(AA$4+1),FALSE)*$E1117</f>
        <v>0</v>
      </c>
      <c r="AB1115" s="25">
        <f>VLOOKUP(CONCATENATE($F1115," ",$G1115),AllocFactorMatrix,(AB$4+1),FALSE)*$E1117</f>
        <v>0</v>
      </c>
      <c r="AC1115" s="25">
        <f>VLOOKUP(CONCATENATE($F1115," ",$G1115),AllocFactorMatrix,(AC$4+1),FALSE)*$E1117</f>
        <v>0</v>
      </c>
    </row>
    <row r="1116" spans="4:29" hidden="1" outlineLevel="1">
      <c r="F1116" s="61" t="str">
        <f>F1117</f>
        <v>TRANS_TOTAL</v>
      </c>
      <c r="G1116" s="20" t="str">
        <f>$G$14</f>
        <v>CUSTOMER</v>
      </c>
      <c r="H1116" s="24">
        <f t="shared" si="549"/>
        <v>0</v>
      </c>
      <c r="I1116" s="25">
        <f>VLOOKUP(CONCATENATE($F1116," ",$G1116),AllocFactorMatrix,(I$4+1),FALSE)*$E1117</f>
        <v>0</v>
      </c>
      <c r="J1116" s="25">
        <f>VLOOKUP(CONCATENATE($F1116," ",$G1116),AllocFactorMatrix,(J$4+1),FALSE)*$E1117</f>
        <v>0</v>
      </c>
      <c r="K1116" s="25">
        <f>VLOOKUP(CONCATENATE($F1116," ",$G1116),AllocFactorMatrix,(K$4+1),FALSE)*$E1117</f>
        <v>0</v>
      </c>
      <c r="L1116" s="25">
        <f>VLOOKUP(CONCATENATE($F1116," ",$G1116),AllocFactorMatrix,(L$4+1),FALSE)*$E1117</f>
        <v>0</v>
      </c>
      <c r="M1116" s="25">
        <f t="shared" si="550"/>
        <v>0</v>
      </c>
      <c r="N1116" s="25">
        <f>VLOOKUP(CONCATENATE($F1116," ",$G1116),AllocFactorMatrix,(N$4+1),FALSE)*$E1117</f>
        <v>0</v>
      </c>
      <c r="O1116" s="25">
        <f>VLOOKUP(CONCATENATE($F1116," ",$G1116),AllocFactorMatrix,(O$4+1),FALSE)*$E1117</f>
        <v>0</v>
      </c>
      <c r="P1116" s="25">
        <f>VLOOKUP(CONCATENATE($F1116," ",$G1116),AllocFactorMatrix,(P$4+1),FALSE)*$E1117</f>
        <v>0</v>
      </c>
      <c r="Q1116" s="25">
        <f>VLOOKUP(CONCATENATE($F1116," ",$G1116),AllocFactorMatrix,(Q$4+1),FALSE)*$E1117</f>
        <v>0</v>
      </c>
      <c r="R1116" s="25">
        <f t="shared" si="551"/>
        <v>0</v>
      </c>
      <c r="S1116" s="25">
        <f>VLOOKUP(CONCATENATE($F1116," ",$G1116),AllocFactorMatrix,(S$4+1),FALSE)*$E1117</f>
        <v>0</v>
      </c>
      <c r="T1116" s="25">
        <f>VLOOKUP(CONCATENATE($F1116," ",$G1116),AllocFactorMatrix,(T$4+1),FALSE)*$E1117</f>
        <v>0</v>
      </c>
      <c r="U1116" s="25">
        <f>VLOOKUP(CONCATENATE($F1116," ",$G1116),AllocFactorMatrix,(U$4+1),FALSE)*$E1117</f>
        <v>0</v>
      </c>
      <c r="V1116" s="25">
        <f>VLOOKUP(CONCATENATE($F1116," ",$G1116),AllocFactorMatrix,(V$4+1),FALSE)*$E1117</f>
        <v>0</v>
      </c>
      <c r="W1116" s="25">
        <f t="shared" si="553"/>
        <v>0</v>
      </c>
      <c r="X1116" s="25">
        <f>VLOOKUP(CONCATENATE($F1116," ",$G1116),AllocFactorMatrix,(X$4+1),FALSE)*$E1117</f>
        <v>0</v>
      </c>
      <c r="Y1116" s="25">
        <f>VLOOKUP(CONCATENATE($F1116," ",$G1116),AllocFactorMatrix,(Y$4+1),FALSE)*$E1117</f>
        <v>0</v>
      </c>
      <c r="Z1116" s="25">
        <f t="shared" si="552"/>
        <v>0</v>
      </c>
      <c r="AA1116" s="25">
        <f>VLOOKUP(CONCATENATE($F1116," ",$G1116),AllocFactorMatrix,(AA$4+1),FALSE)*$E1117</f>
        <v>0</v>
      </c>
      <c r="AB1116" s="25">
        <f>VLOOKUP(CONCATENATE($F1116," ",$G1116),AllocFactorMatrix,(AB$4+1),FALSE)*$E1117</f>
        <v>0</v>
      </c>
      <c r="AC1116" s="25">
        <f>VLOOKUP(CONCATENATE($F1116," ",$G1116),AllocFactorMatrix,(AC$4+1),FALSE)*$E1117</f>
        <v>0</v>
      </c>
    </row>
    <row r="1117" spans="4:29" collapsed="1">
      <c r="D1117" s="58" t="s">
        <v>526</v>
      </c>
      <c r="E1117" s="61">
        <f>'Sch 4'!E282+'Sch 4'!E285</f>
        <v>512990</v>
      </c>
      <c r="F1117" s="61" t="s">
        <v>191</v>
      </c>
      <c r="G1117" s="20" t="str">
        <f>$G$15</f>
        <v>TOTAL</v>
      </c>
      <c r="H1117" s="24">
        <f t="shared" si="549"/>
        <v>512989.99999999988</v>
      </c>
      <c r="I1117" s="25">
        <f>VLOOKUP(CONCATENATE($F1117," ",$G1117),AllocFactorMatrix,(I$4+1),FALSE)*$E1117</f>
        <v>249345.27447735096</v>
      </c>
      <c r="J1117" s="25">
        <f>VLOOKUP(CONCATENATE($F1117," ",$G1117),AllocFactorMatrix,(J$4+1),FALSE)*$E1117</f>
        <v>63278.882638416457</v>
      </c>
      <c r="K1117" s="25">
        <f>VLOOKUP(CONCATENATE($F1117," ",$G1117),AllocFactorMatrix,(K$4+1),FALSE)*$E1117</f>
        <v>739.16432075577802</v>
      </c>
      <c r="L1117" s="25">
        <f>VLOOKUP(CONCATENATE($F1117," ",$G1117),AllocFactorMatrix,(L$4+1),FALSE)*$E1117</f>
        <v>19.851244815080243</v>
      </c>
      <c r="M1117" s="25">
        <f t="shared" si="550"/>
        <v>64037.898203987315</v>
      </c>
      <c r="N1117" s="25">
        <f>VLOOKUP(CONCATENATE($F1117," ",$G1117),AllocFactorMatrix,(N$4+1),FALSE)*$E1117</f>
        <v>26778.096071501746</v>
      </c>
      <c r="O1117" s="25">
        <f>VLOOKUP(CONCATENATE($F1117," ",$G1117),AllocFactorMatrix,(O$4+1),FALSE)*$E1117</f>
        <v>7616.1186557907477</v>
      </c>
      <c r="P1117" s="25">
        <f>VLOOKUP(CONCATENATE($F1117," ",$G1117),AllocFactorMatrix,(P$4+1),FALSE)*$E1117</f>
        <v>652.46036284565002</v>
      </c>
      <c r="Q1117" s="25">
        <f>VLOOKUP(CONCATENATE($F1117," ",$G1117),AllocFactorMatrix,(Q$4+1),FALSE)*$E1117</f>
        <v>91.546375293998196</v>
      </c>
      <c r="R1117" s="25">
        <f t="shared" si="551"/>
        <v>35138.221465432143</v>
      </c>
      <c r="S1117" s="25">
        <f>VLOOKUP(CONCATENATE($F1117," ",$G1117),AllocFactorMatrix,(S$4+1),FALSE)*$E1117</f>
        <v>1577.9343478211256</v>
      </c>
      <c r="T1117" s="25">
        <f>VLOOKUP(CONCATENATE($F1117," ",$G1117),AllocFactorMatrix,(T$4+1),FALSE)*$E1117</f>
        <v>17479.116782663066</v>
      </c>
      <c r="U1117" s="25">
        <f>VLOOKUP(CONCATENATE($F1117," ",$G1117),AllocFactorMatrix,(U$4+1),FALSE)*$E1117</f>
        <v>123891.85686979603</v>
      </c>
      <c r="V1117" s="25">
        <f>VLOOKUP(CONCATENATE($F1117," ",$G1117),AllocFactorMatrix,(V$4+1),FALSE)*$E1117</f>
        <v>13203.837876095075</v>
      </c>
      <c r="W1117" s="25">
        <f t="shared" si="553"/>
        <v>156152.74587637529</v>
      </c>
      <c r="X1117" s="25">
        <f>VLOOKUP(CONCATENATE($F1117," ",$G1117),AllocFactorMatrix,(X$4+1),FALSE)*$E1117</f>
        <v>7268.0558990940781</v>
      </c>
      <c r="Y1117" s="25">
        <f>VLOOKUP(CONCATENATE($F1117," ",$G1117),AllocFactorMatrix,(Y$4+1),FALSE)*$E1117</f>
        <v>175.01450245994815</v>
      </c>
      <c r="Z1117" s="25">
        <f t="shared" si="552"/>
        <v>7443.0704015540259</v>
      </c>
      <c r="AA1117" s="25">
        <f>VLOOKUP(CONCATENATE($F1117," ",$G1117),AllocFactorMatrix,(AA$4+1),FALSE)*$E1117</f>
        <v>124.64391892722665</v>
      </c>
      <c r="AB1117" s="25">
        <f>VLOOKUP(CONCATENATE($F1117," ",$G1117),AllocFactorMatrix,(AB$4+1),FALSE)*$E1117</f>
        <v>599.25605655980553</v>
      </c>
      <c r="AC1117" s="25">
        <f>VLOOKUP(CONCATENATE($F1117," ",$G1117),AllocFactorMatrix,(AC$4+1),FALSE)*$E1117</f>
        <v>148.88959981320224</v>
      </c>
    </row>
    <row r="1118" spans="4:29" hidden="1" outlineLevel="1">
      <c r="F1118" s="61" t="str">
        <f>F1125</f>
        <v>RB_GUP_EPIS_D</v>
      </c>
      <c r="G1118" s="20" t="str">
        <f>$G$8</f>
        <v>PRODUCTION</v>
      </c>
      <c r="H1118" s="24">
        <f t="shared" si="549"/>
        <v>0</v>
      </c>
      <c r="I1118" s="25">
        <f>VLOOKUP(CONCATENATE($F1118," ",$G1118),AllocFactorMatrix,(I$4+1),FALSE)*$E1125</f>
        <v>0</v>
      </c>
      <c r="J1118" s="25">
        <f>VLOOKUP(CONCATENATE($F1118," ",$G1118),AllocFactorMatrix,(J$4+1),FALSE)*$E1125</f>
        <v>0</v>
      </c>
      <c r="K1118" s="25">
        <f>VLOOKUP(CONCATENATE($F1118," ",$G1118),AllocFactorMatrix,(K$4+1),FALSE)*$E1125</f>
        <v>0</v>
      </c>
      <c r="L1118" s="25">
        <f>VLOOKUP(CONCATENATE($F1118," ",$G1118),AllocFactorMatrix,(L$4+1),FALSE)*$E1125</f>
        <v>0</v>
      </c>
      <c r="M1118" s="25">
        <f t="shared" si="539"/>
        <v>0</v>
      </c>
      <c r="N1118" s="25">
        <f>VLOOKUP(CONCATENATE($F1118," ",$G1118),AllocFactorMatrix,(N$4+1),FALSE)*$E1125</f>
        <v>0</v>
      </c>
      <c r="O1118" s="25">
        <f>VLOOKUP(CONCATENATE($F1118," ",$G1118),AllocFactorMatrix,(O$4+1),FALSE)*$E1125</f>
        <v>0</v>
      </c>
      <c r="P1118" s="25">
        <f>VLOOKUP(CONCATENATE($F1118," ",$G1118),AllocFactorMatrix,(P$4+1),FALSE)*$E1125</f>
        <v>0</v>
      </c>
      <c r="Q1118" s="25">
        <f>VLOOKUP(CONCATENATE($F1118," ",$G1118),AllocFactorMatrix,(Q$4+1),FALSE)*$E1125</f>
        <v>0</v>
      </c>
      <c r="R1118" s="25">
        <f t="shared" si="541"/>
        <v>0</v>
      </c>
      <c r="S1118" s="25">
        <f>VLOOKUP(CONCATENATE($F1118," ",$G1118),AllocFactorMatrix,(S$4+1),FALSE)*$E1125</f>
        <v>0</v>
      </c>
      <c r="T1118" s="25">
        <f>VLOOKUP(CONCATENATE($F1118," ",$G1118),AllocFactorMatrix,(T$4+1),FALSE)*$E1125</f>
        <v>0</v>
      </c>
      <c r="U1118" s="25">
        <f>VLOOKUP(CONCATENATE($F1118," ",$G1118),AllocFactorMatrix,(U$4+1),FALSE)*$E1125</f>
        <v>0</v>
      </c>
      <c r="V1118" s="25">
        <f>VLOOKUP(CONCATENATE($F1118," ",$G1118),AllocFactorMatrix,(V$4+1),FALSE)*$E1125</f>
        <v>0</v>
      </c>
      <c r="W1118" s="25">
        <f>SUBTOTAL(9,S1118:V1118)</f>
        <v>0</v>
      </c>
      <c r="X1118" s="25">
        <f>VLOOKUP(CONCATENATE($F1118," ",$G1118),AllocFactorMatrix,(X$4+1),FALSE)*$E1125</f>
        <v>0</v>
      </c>
      <c r="Y1118" s="25">
        <f>VLOOKUP(CONCATENATE($F1118," ",$G1118),AllocFactorMatrix,(Y$4+1),FALSE)*$E1125</f>
        <v>0</v>
      </c>
      <c r="Z1118" s="25">
        <f t="shared" si="540"/>
        <v>0</v>
      </c>
      <c r="AA1118" s="25">
        <f>VLOOKUP(CONCATENATE($F1118," ",$G1118),AllocFactorMatrix,(AA$4+1),FALSE)*$E1125</f>
        <v>0</v>
      </c>
      <c r="AB1118" s="25">
        <f>VLOOKUP(CONCATENATE($F1118," ",$G1118),AllocFactorMatrix,(AB$4+1),FALSE)*$E1125</f>
        <v>0</v>
      </c>
      <c r="AC1118" s="25">
        <f>VLOOKUP(CONCATENATE($F1118," ",$G1118),AllocFactorMatrix,(AC$4+1),FALSE)*$E1125</f>
        <v>0</v>
      </c>
    </row>
    <row r="1119" spans="4:29" hidden="1" outlineLevel="1">
      <c r="F1119" s="61" t="str">
        <f>F1125</f>
        <v>RB_GUP_EPIS_D</v>
      </c>
      <c r="G1119" s="20" t="str">
        <f>$G$9</f>
        <v>BULKTRAN</v>
      </c>
      <c r="H1119" s="24">
        <f t="shared" si="549"/>
        <v>0</v>
      </c>
      <c r="I1119" s="25">
        <f>VLOOKUP(CONCATENATE($F1119," ",$G1119),AllocFactorMatrix,(I$4+1),FALSE)*$E1125</f>
        <v>0</v>
      </c>
      <c r="J1119" s="25">
        <f>VLOOKUP(CONCATENATE($F1119," ",$G1119),AllocFactorMatrix,(J$4+1),FALSE)*$E1125</f>
        <v>0</v>
      </c>
      <c r="K1119" s="25">
        <f>VLOOKUP(CONCATENATE($F1119," ",$G1119),AllocFactorMatrix,(K$4+1),FALSE)*$E1125</f>
        <v>0</v>
      </c>
      <c r="L1119" s="25">
        <f>VLOOKUP(CONCATENATE($F1119," ",$G1119),AllocFactorMatrix,(L$4+1),FALSE)*$E1125</f>
        <v>0</v>
      </c>
      <c r="M1119" s="25">
        <f t="shared" si="539"/>
        <v>0</v>
      </c>
      <c r="N1119" s="25">
        <f>VLOOKUP(CONCATENATE($F1119," ",$G1119),AllocFactorMatrix,(N$4+1),FALSE)*$E1125</f>
        <v>0</v>
      </c>
      <c r="O1119" s="25">
        <f>VLOOKUP(CONCATENATE($F1119," ",$G1119),AllocFactorMatrix,(O$4+1),FALSE)*$E1125</f>
        <v>0</v>
      </c>
      <c r="P1119" s="25">
        <f>VLOOKUP(CONCATENATE($F1119," ",$G1119),AllocFactorMatrix,(P$4+1),FALSE)*$E1125</f>
        <v>0</v>
      </c>
      <c r="Q1119" s="25">
        <f>VLOOKUP(CONCATENATE($F1119," ",$G1119),AllocFactorMatrix,(Q$4+1),FALSE)*$E1125</f>
        <v>0</v>
      </c>
      <c r="R1119" s="25">
        <f t="shared" si="541"/>
        <v>0</v>
      </c>
      <c r="S1119" s="25">
        <f>VLOOKUP(CONCATENATE($F1119," ",$G1119),AllocFactorMatrix,(S$4+1),FALSE)*$E1125</f>
        <v>0</v>
      </c>
      <c r="T1119" s="25">
        <f>VLOOKUP(CONCATENATE($F1119," ",$G1119),AllocFactorMatrix,(T$4+1),FALSE)*$E1125</f>
        <v>0</v>
      </c>
      <c r="U1119" s="25">
        <f>VLOOKUP(CONCATENATE($F1119," ",$G1119),AllocFactorMatrix,(U$4+1),FALSE)*$E1125</f>
        <v>0</v>
      </c>
      <c r="V1119" s="25">
        <f>VLOOKUP(CONCATENATE($F1119," ",$G1119),AllocFactorMatrix,(V$4+1),FALSE)*$E1125</f>
        <v>0</v>
      </c>
      <c r="W1119" s="25">
        <f t="shared" ref="W1119:W1125" si="554">SUBTOTAL(9,S1119:V1119)</f>
        <v>0</v>
      </c>
      <c r="X1119" s="25">
        <f>VLOOKUP(CONCATENATE($F1119," ",$G1119),AllocFactorMatrix,(X$4+1),FALSE)*$E1125</f>
        <v>0</v>
      </c>
      <c r="Y1119" s="25">
        <f>VLOOKUP(CONCATENATE($F1119," ",$G1119),AllocFactorMatrix,(Y$4+1),FALSE)*$E1125</f>
        <v>0</v>
      </c>
      <c r="Z1119" s="25">
        <f t="shared" si="540"/>
        <v>0</v>
      </c>
      <c r="AA1119" s="25">
        <f>VLOOKUP(CONCATENATE($F1119," ",$G1119),AllocFactorMatrix,(AA$4+1),FALSE)*$E1125</f>
        <v>0</v>
      </c>
      <c r="AB1119" s="25">
        <f>VLOOKUP(CONCATENATE($F1119," ",$G1119),AllocFactorMatrix,(AB$4+1),FALSE)*$E1125</f>
        <v>0</v>
      </c>
      <c r="AC1119" s="25">
        <f>VLOOKUP(CONCATENATE($F1119," ",$G1119),AllocFactorMatrix,(AC$4+1),FALSE)*$E1125</f>
        <v>0</v>
      </c>
    </row>
    <row r="1120" spans="4:29" hidden="1" outlineLevel="1">
      <c r="F1120" s="61" t="str">
        <f>F1125</f>
        <v>RB_GUP_EPIS_D</v>
      </c>
      <c r="G1120" s="20" t="str">
        <f>$G$10</f>
        <v>SUBTRAN</v>
      </c>
      <c r="H1120" s="24">
        <f t="shared" si="549"/>
        <v>0</v>
      </c>
      <c r="I1120" s="25">
        <f>VLOOKUP(CONCATENATE($F1120," ",$G1120),AllocFactorMatrix,(I$4+1),FALSE)*$E1125</f>
        <v>0</v>
      </c>
      <c r="J1120" s="25">
        <f>VLOOKUP(CONCATENATE($F1120," ",$G1120),AllocFactorMatrix,(J$4+1),FALSE)*$E1125</f>
        <v>0</v>
      </c>
      <c r="K1120" s="25">
        <f>VLOOKUP(CONCATENATE($F1120," ",$G1120),AllocFactorMatrix,(K$4+1),FALSE)*$E1125</f>
        <v>0</v>
      </c>
      <c r="L1120" s="25">
        <f>VLOOKUP(CONCATENATE($F1120," ",$G1120),AllocFactorMatrix,(L$4+1),FALSE)*$E1125</f>
        <v>0</v>
      </c>
      <c r="M1120" s="25">
        <f t="shared" si="539"/>
        <v>0</v>
      </c>
      <c r="N1120" s="25">
        <f>VLOOKUP(CONCATENATE($F1120," ",$G1120),AllocFactorMatrix,(N$4+1),FALSE)*$E1125</f>
        <v>0</v>
      </c>
      <c r="O1120" s="25">
        <f>VLOOKUP(CONCATENATE($F1120," ",$G1120),AllocFactorMatrix,(O$4+1),FALSE)*$E1125</f>
        <v>0</v>
      </c>
      <c r="P1120" s="25">
        <f>VLOOKUP(CONCATENATE($F1120," ",$G1120),AllocFactorMatrix,(P$4+1),FALSE)*$E1125</f>
        <v>0</v>
      </c>
      <c r="Q1120" s="25">
        <f>VLOOKUP(CONCATENATE($F1120," ",$G1120),AllocFactorMatrix,(Q$4+1),FALSE)*$E1125</f>
        <v>0</v>
      </c>
      <c r="R1120" s="25">
        <f t="shared" si="541"/>
        <v>0</v>
      </c>
      <c r="S1120" s="25">
        <f>VLOOKUP(CONCATENATE($F1120," ",$G1120),AllocFactorMatrix,(S$4+1),FALSE)*$E1125</f>
        <v>0</v>
      </c>
      <c r="T1120" s="25">
        <f>VLOOKUP(CONCATENATE($F1120," ",$G1120),AllocFactorMatrix,(T$4+1),FALSE)*$E1125</f>
        <v>0</v>
      </c>
      <c r="U1120" s="25">
        <f>VLOOKUP(CONCATENATE($F1120," ",$G1120),AllocFactorMatrix,(U$4+1),FALSE)*$E1125</f>
        <v>0</v>
      </c>
      <c r="V1120" s="25">
        <f>VLOOKUP(CONCATENATE($F1120," ",$G1120),AllocFactorMatrix,(V$4+1),FALSE)*$E1125</f>
        <v>0</v>
      </c>
      <c r="W1120" s="25">
        <f t="shared" si="554"/>
        <v>0</v>
      </c>
      <c r="X1120" s="25">
        <f>VLOOKUP(CONCATENATE($F1120," ",$G1120),AllocFactorMatrix,(X$4+1),FALSE)*$E1125</f>
        <v>0</v>
      </c>
      <c r="Y1120" s="25">
        <f>VLOOKUP(CONCATENATE($F1120," ",$G1120),AllocFactorMatrix,(Y$4+1),FALSE)*$E1125</f>
        <v>0</v>
      </c>
      <c r="Z1120" s="25">
        <f t="shared" si="540"/>
        <v>0</v>
      </c>
      <c r="AA1120" s="25">
        <f>VLOOKUP(CONCATENATE($F1120," ",$G1120),AllocFactorMatrix,(AA$4+1),FALSE)*$E1125</f>
        <v>0</v>
      </c>
      <c r="AB1120" s="25">
        <f>VLOOKUP(CONCATENATE($F1120," ",$G1120),AllocFactorMatrix,(AB$4+1),FALSE)*$E1125</f>
        <v>0</v>
      </c>
      <c r="AC1120" s="25">
        <f>VLOOKUP(CONCATENATE($F1120," ",$G1120),AllocFactorMatrix,(AC$4+1),FALSE)*$E1125</f>
        <v>0</v>
      </c>
    </row>
    <row r="1121" spans="4:29" hidden="1" outlineLevel="1">
      <c r="F1121" s="61" t="str">
        <f>F1125</f>
        <v>RB_GUP_EPIS_D</v>
      </c>
      <c r="G1121" s="20" t="str">
        <f>$G$11</f>
        <v>DISTPRI</v>
      </c>
      <c r="H1121" s="24">
        <f t="shared" si="549"/>
        <v>445832.4261204112</v>
      </c>
      <c r="I1121" s="25">
        <f>VLOOKUP(CONCATENATE($F1121," ",$G1121),AllocFactorMatrix,(I$4+1),FALSE)*$E1125</f>
        <v>296255.04712926922</v>
      </c>
      <c r="J1121" s="25">
        <f>VLOOKUP(CONCATENATE($F1121," ",$G1121),AllocFactorMatrix,(J$4+1),FALSE)*$E1125</f>
        <v>74585.652541920426</v>
      </c>
      <c r="K1121" s="25">
        <f>VLOOKUP(CONCATENATE($F1121," ",$G1121),AllocFactorMatrix,(K$4+1),FALSE)*$E1125</f>
        <v>870.38783550308801</v>
      </c>
      <c r="L1121" s="25">
        <f>VLOOKUP(CONCATENATE($F1121," ",$G1121),AllocFactorMatrix,(L$4+1),FALSE)*$E1125</f>
        <v>0</v>
      </c>
      <c r="M1121" s="25">
        <f t="shared" si="539"/>
        <v>75456.040377423516</v>
      </c>
      <c r="N1121" s="25">
        <f>VLOOKUP(CONCATENATE($F1121," ",$G1121),AllocFactorMatrix,(N$4+1),FALSE)*$E1125</f>
        <v>32163.399403228635</v>
      </c>
      <c r="O1121" s="25">
        <f>VLOOKUP(CONCATENATE($F1121," ",$G1121),AllocFactorMatrix,(O$4+1),FALSE)*$E1125</f>
        <v>9130.4941939752698</v>
      </c>
      <c r="P1121" s="25">
        <f>VLOOKUP(CONCATENATE($F1121," ",$G1121),AllocFactorMatrix,(P$4+1),FALSE)*$E1125</f>
        <v>0</v>
      </c>
      <c r="Q1121" s="25">
        <f>VLOOKUP(CONCATENATE($F1121," ",$G1121),AllocFactorMatrix,(Q$4+1),FALSE)*$E1125</f>
        <v>0</v>
      </c>
      <c r="R1121" s="25">
        <f t="shared" si="541"/>
        <v>41293.893597203903</v>
      </c>
      <c r="S1121" s="25">
        <f>VLOOKUP(CONCATENATE($F1121," ",$G1121),AllocFactorMatrix,(S$4+1),FALSE)*$E1125</f>
        <v>1834.3968468340597</v>
      </c>
      <c r="T1121" s="25">
        <f>VLOOKUP(CONCATENATE($F1121," ",$G1121),AllocFactorMatrix,(T$4+1),FALSE)*$E1125</f>
        <v>21217.365469969514</v>
      </c>
      <c r="U1121" s="25">
        <f>VLOOKUP(CONCATENATE($F1121," ",$G1121),AllocFactorMatrix,(U$4+1),FALSE)*$E1125</f>
        <v>0</v>
      </c>
      <c r="V1121" s="25">
        <f>VLOOKUP(CONCATENATE($F1121," ",$G1121),AllocFactorMatrix,(V$4+1),FALSE)*$E1125</f>
        <v>0</v>
      </c>
      <c r="W1121" s="25">
        <f t="shared" si="554"/>
        <v>23051.762316803575</v>
      </c>
      <c r="X1121" s="25">
        <f>VLOOKUP(CONCATENATE($F1121," ",$G1121),AllocFactorMatrix,(X$4+1),FALSE)*$E1125</f>
        <v>8728.6046861316154</v>
      </c>
      <c r="Y1121" s="25">
        <f>VLOOKUP(CONCATENATE($F1121," ",$G1121),AllocFactorMatrix,(Y$4+1),FALSE)*$E1125</f>
        <v>209.13015259968861</v>
      </c>
      <c r="Z1121" s="25">
        <f t="shared" si="540"/>
        <v>8937.7348387313032</v>
      </c>
      <c r="AA1121" s="25">
        <f>VLOOKUP(CONCATENATE($F1121," ",$G1121),AllocFactorMatrix,(AA$4+1),FALSE)*$E1125</f>
        <v>150.17355626673475</v>
      </c>
      <c r="AB1121" s="25">
        <f>VLOOKUP(CONCATENATE($F1121," ",$G1121),AllocFactorMatrix,(AB$4+1),FALSE)*$E1125</f>
        <v>550.48891842736975</v>
      </c>
      <c r="AC1121" s="25">
        <f>VLOOKUP(CONCATENATE($F1121," ",$G1121),AllocFactorMatrix,(AC$4+1),FALSE)*$E1125</f>
        <v>137.28538628542671</v>
      </c>
    </row>
    <row r="1122" spans="4:29" hidden="1" outlineLevel="1">
      <c r="F1122" s="61" t="str">
        <f>F1125</f>
        <v>RB_GUP_EPIS_D</v>
      </c>
      <c r="G1122" s="20" t="str">
        <f>$G$12</f>
        <v>DISTSEC</v>
      </c>
      <c r="H1122" s="24">
        <f t="shared" si="549"/>
        <v>198323.28171228032</v>
      </c>
      <c r="I1122" s="25">
        <f>VLOOKUP(CONCATENATE($F1122," ",$G1122),AllocFactorMatrix,(I$4+1),FALSE)*$E1125</f>
        <v>148068.51158606904</v>
      </c>
      <c r="J1122" s="25">
        <f>VLOOKUP(CONCATENATE($F1122," ",$G1122),AllocFactorMatrix,(J$4+1),FALSE)*$E1125</f>
        <v>33239.418752878635</v>
      </c>
      <c r="K1122" s="25">
        <f>VLOOKUP(CONCATENATE($F1122," ",$G1122),AllocFactorMatrix,(K$4+1),FALSE)*$E1125</f>
        <v>0</v>
      </c>
      <c r="L1122" s="25">
        <f>VLOOKUP(CONCATENATE($F1122," ",$G1122),AllocFactorMatrix,(L$4+1),FALSE)*$E1125</f>
        <v>0</v>
      </c>
      <c r="M1122" s="25">
        <f t="shared" si="539"/>
        <v>33239.418752878635</v>
      </c>
      <c r="N1122" s="25">
        <f>VLOOKUP(CONCATENATE($F1122," ",$G1122),AllocFactorMatrix,(N$4+1),FALSE)*$E1125</f>
        <v>11717.245523772652</v>
      </c>
      <c r="O1122" s="25">
        <f>VLOOKUP(CONCATENATE($F1122," ",$G1122),AllocFactorMatrix,(O$4+1),FALSE)*$E1125</f>
        <v>0</v>
      </c>
      <c r="P1122" s="25">
        <f>VLOOKUP(CONCATENATE($F1122," ",$G1122),AllocFactorMatrix,(P$4+1),FALSE)*$E1125</f>
        <v>0</v>
      </c>
      <c r="Q1122" s="25">
        <f>VLOOKUP(CONCATENATE($F1122," ",$G1122),AllocFactorMatrix,(Q$4+1),FALSE)*$E1125</f>
        <v>0</v>
      </c>
      <c r="R1122" s="25">
        <f t="shared" si="541"/>
        <v>11717.245523772652</v>
      </c>
      <c r="S1122" s="25">
        <f>VLOOKUP(CONCATENATE($F1122," ",$G1122),AllocFactorMatrix,(S$4+1),FALSE)*$E1125</f>
        <v>518.61180673860554</v>
      </c>
      <c r="T1122" s="25">
        <f>VLOOKUP(CONCATENATE($F1122," ",$G1122),AllocFactorMatrix,(T$4+1),FALSE)*$E1125</f>
        <v>0</v>
      </c>
      <c r="U1122" s="25">
        <f>VLOOKUP(CONCATENATE($F1122," ",$G1122),AllocFactorMatrix,(U$4+1),FALSE)*$E1125</f>
        <v>0</v>
      </c>
      <c r="V1122" s="25">
        <f>VLOOKUP(CONCATENATE($F1122," ",$G1122),AllocFactorMatrix,(V$4+1),FALSE)*$E1125</f>
        <v>0</v>
      </c>
      <c r="W1122" s="25">
        <f t="shared" si="554"/>
        <v>518.61180673860554</v>
      </c>
      <c r="X1122" s="25">
        <f>VLOOKUP(CONCATENATE($F1122," ",$G1122),AllocFactorMatrix,(X$4+1),FALSE)*$E1125</f>
        <v>3261.0842169063385</v>
      </c>
      <c r="Y1122" s="25">
        <f>VLOOKUP(CONCATENATE($F1122," ",$G1122),AllocFactorMatrix,(Y$4+1),FALSE)*$E1125</f>
        <v>0</v>
      </c>
      <c r="Z1122" s="25">
        <f t="shared" si="540"/>
        <v>3261.0842169063385</v>
      </c>
      <c r="AA1122" s="25">
        <f>VLOOKUP(CONCATENATE($F1122," ",$G1122),AllocFactorMatrix,(AA$4+1),FALSE)*$E1125</f>
        <v>53.176133987129248</v>
      </c>
      <c r="AB1122" s="25">
        <f>VLOOKUP(CONCATENATE($F1122," ",$G1122),AllocFactorMatrix,(AB$4+1),FALSE)*$E1125</f>
        <v>1174.2099586397069</v>
      </c>
      <c r="AC1122" s="25">
        <f>VLOOKUP(CONCATENATE($F1122," ",$G1122),AllocFactorMatrix,(AC$4+1),FALSE)*$E1125</f>
        <v>291.02373328825621</v>
      </c>
    </row>
    <row r="1123" spans="4:29" hidden="1" outlineLevel="1">
      <c r="F1123" s="61" t="str">
        <f>F1125</f>
        <v>RB_GUP_EPIS_D</v>
      </c>
      <c r="G1123" s="20" t="str">
        <f>$G$13</f>
        <v>ENERGY</v>
      </c>
      <c r="H1123" s="24">
        <f t="shared" si="549"/>
        <v>0</v>
      </c>
      <c r="I1123" s="25">
        <f>VLOOKUP(CONCATENATE($F1123," ",$G1123),AllocFactorMatrix,(I$4+1),FALSE)*$E1125</f>
        <v>0</v>
      </c>
      <c r="J1123" s="25">
        <f>VLOOKUP(CONCATENATE($F1123," ",$G1123),AllocFactorMatrix,(J$4+1),FALSE)*$E1125</f>
        <v>0</v>
      </c>
      <c r="K1123" s="25">
        <f>VLOOKUP(CONCATENATE($F1123," ",$G1123),AllocFactorMatrix,(K$4+1),FALSE)*$E1125</f>
        <v>0</v>
      </c>
      <c r="L1123" s="25">
        <f>VLOOKUP(CONCATENATE($F1123," ",$G1123),AllocFactorMatrix,(L$4+1),FALSE)*$E1125</f>
        <v>0</v>
      </c>
      <c r="M1123" s="25">
        <f t="shared" si="539"/>
        <v>0</v>
      </c>
      <c r="N1123" s="25">
        <f>VLOOKUP(CONCATENATE($F1123," ",$G1123),AllocFactorMatrix,(N$4+1),FALSE)*$E1125</f>
        <v>0</v>
      </c>
      <c r="O1123" s="25">
        <f>VLOOKUP(CONCATENATE($F1123," ",$G1123),AllocFactorMatrix,(O$4+1),FALSE)*$E1125</f>
        <v>0</v>
      </c>
      <c r="P1123" s="25">
        <f>VLOOKUP(CONCATENATE($F1123," ",$G1123),AllocFactorMatrix,(P$4+1),FALSE)*$E1125</f>
        <v>0</v>
      </c>
      <c r="Q1123" s="25">
        <f>VLOOKUP(CONCATENATE($F1123," ",$G1123),AllocFactorMatrix,(Q$4+1),FALSE)*$E1125</f>
        <v>0</v>
      </c>
      <c r="R1123" s="25">
        <f t="shared" si="541"/>
        <v>0</v>
      </c>
      <c r="S1123" s="25">
        <f>VLOOKUP(CONCATENATE($F1123," ",$G1123),AllocFactorMatrix,(S$4+1),FALSE)*$E1125</f>
        <v>0</v>
      </c>
      <c r="T1123" s="25">
        <f>VLOOKUP(CONCATENATE($F1123," ",$G1123),AllocFactorMatrix,(T$4+1),FALSE)*$E1125</f>
        <v>0</v>
      </c>
      <c r="U1123" s="25">
        <f>VLOOKUP(CONCATENATE($F1123," ",$G1123),AllocFactorMatrix,(U$4+1),FALSE)*$E1125</f>
        <v>0</v>
      </c>
      <c r="V1123" s="25">
        <f>VLOOKUP(CONCATENATE($F1123," ",$G1123),AllocFactorMatrix,(V$4+1),FALSE)*$E1125</f>
        <v>0</v>
      </c>
      <c r="W1123" s="25">
        <f t="shared" si="554"/>
        <v>0</v>
      </c>
      <c r="X1123" s="25">
        <f>VLOOKUP(CONCATENATE($F1123," ",$G1123),AllocFactorMatrix,(X$4+1),FALSE)*$E1125</f>
        <v>0</v>
      </c>
      <c r="Y1123" s="25">
        <f>VLOOKUP(CONCATENATE($F1123," ",$G1123),AllocFactorMatrix,(Y$4+1),FALSE)*$E1125</f>
        <v>0</v>
      </c>
      <c r="Z1123" s="25">
        <f t="shared" si="540"/>
        <v>0</v>
      </c>
      <c r="AA1123" s="25">
        <f>VLOOKUP(CONCATENATE($F1123," ",$G1123),AllocFactorMatrix,(AA$4+1),FALSE)*$E1125</f>
        <v>0</v>
      </c>
      <c r="AB1123" s="25">
        <f>VLOOKUP(CONCATENATE($F1123," ",$G1123),AllocFactorMatrix,(AB$4+1),FALSE)*$E1125</f>
        <v>0</v>
      </c>
      <c r="AC1123" s="25">
        <f>VLOOKUP(CONCATENATE($F1123," ",$G1123),AllocFactorMatrix,(AC$4+1),FALSE)*$E1125</f>
        <v>0</v>
      </c>
    </row>
    <row r="1124" spans="4:29" hidden="1" outlineLevel="1">
      <c r="F1124" s="61" t="str">
        <f>F1125</f>
        <v>RB_GUP_EPIS_D</v>
      </c>
      <c r="G1124" s="20" t="str">
        <f>$G$14</f>
        <v>CUSTOMER</v>
      </c>
      <c r="H1124" s="24">
        <f t="shared" si="549"/>
        <v>397282.29216730886</v>
      </c>
      <c r="I1124" s="25">
        <f>VLOOKUP(CONCATENATE($F1124," ",$G1124),AllocFactorMatrix,(I$4+1),FALSE)*$E1125</f>
        <v>285273.27086479642</v>
      </c>
      <c r="J1124" s="25">
        <f>VLOOKUP(CONCATENATE($F1124," ",$G1124),AllocFactorMatrix,(J$4+1),FALSE)*$E1125</f>
        <v>69926.747900455797</v>
      </c>
      <c r="K1124" s="25">
        <f>VLOOKUP(CONCATENATE($F1124," ",$G1124),AllocFactorMatrix,(K$4+1),FALSE)*$E1125</f>
        <v>568.73241014038388</v>
      </c>
      <c r="L1124" s="25">
        <f>VLOOKUP(CONCATENATE($F1124," ",$G1124),AllocFactorMatrix,(L$4+1),FALSE)*$E1125</f>
        <v>81.137835093671356</v>
      </c>
      <c r="M1124" s="25">
        <f t="shared" si="539"/>
        <v>70576.618145689848</v>
      </c>
      <c r="N1124" s="25">
        <f>VLOOKUP(CONCATENATE($F1124," ",$G1124),AllocFactorMatrix,(N$4+1),FALSE)*$E1125</f>
        <v>1169.1905024572904</v>
      </c>
      <c r="O1124" s="25">
        <f>VLOOKUP(CONCATENATE($F1124," ",$G1124),AllocFactorMatrix,(O$4+1),FALSE)*$E1125</f>
        <v>476.49080266187633</v>
      </c>
      <c r="P1124" s="25">
        <f>VLOOKUP(CONCATENATE($F1124," ",$G1124),AllocFactorMatrix,(P$4+1),FALSE)*$E1125</f>
        <v>232.80961631852259</v>
      </c>
      <c r="Q1124" s="25">
        <f>VLOOKUP(CONCATENATE($F1124," ",$G1124),AllocFactorMatrix,(Q$4+1),FALSE)*$E1125</f>
        <v>99.773455117519944</v>
      </c>
      <c r="R1124" s="25">
        <f t="shared" si="541"/>
        <v>1978.2643765552093</v>
      </c>
      <c r="S1124" s="25">
        <f>VLOOKUP(CONCATENATE($F1124," ",$G1124),AllocFactorMatrix,(S$4+1),FALSE)*$E1125</f>
        <v>16.833876642197534</v>
      </c>
      <c r="T1124" s="25">
        <f>VLOOKUP(CONCATENATE($F1124," ",$G1124),AllocFactorMatrix,(T$4+1),FALSE)*$E1125</f>
        <v>296.75495239084961</v>
      </c>
      <c r="U1124" s="25">
        <f>VLOOKUP(CONCATENATE($F1124," ",$G1124),AllocFactorMatrix,(U$4+1),FALSE)*$E1125</f>
        <v>603.68240457689183</v>
      </c>
      <c r="V1124" s="25">
        <f>VLOOKUP(CONCATENATE($F1124," ",$G1124),AllocFactorMatrix,(V$4+1),FALSE)*$E1125</f>
        <v>149.6610991220879</v>
      </c>
      <c r="W1124" s="25">
        <f t="shared" si="554"/>
        <v>1066.9323327320269</v>
      </c>
      <c r="X1124" s="25">
        <f>VLOOKUP(CONCATENATE($F1124," ",$G1124),AllocFactorMatrix,(X$4+1),FALSE)*$E1125</f>
        <v>395.86068879069234</v>
      </c>
      <c r="Y1124" s="25">
        <f>VLOOKUP(CONCATENATE($F1124," ",$G1124),AllocFactorMatrix,(Y$4+1),FALSE)*$E1125</f>
        <v>6.053808119637746</v>
      </c>
      <c r="Z1124" s="25">
        <f t="shared" si="540"/>
        <v>401.91449691033006</v>
      </c>
      <c r="AA1124" s="25">
        <f>VLOOKUP(CONCATENATE($F1124," ",$G1124),AllocFactorMatrix,(AA$4+1),FALSE)*$E1125</f>
        <v>23.511338631004055</v>
      </c>
      <c r="AB1124" s="25">
        <f>VLOOKUP(CONCATENATE($F1124," ",$G1124),AllocFactorMatrix,(AB$4+1),FALSE)*$E1125</f>
        <v>32973.885575220382</v>
      </c>
      <c r="AC1124" s="25">
        <f>VLOOKUP(CONCATENATE($F1124," ",$G1124),AllocFactorMatrix,(AC$4+1),FALSE)*$E1125</f>
        <v>4987.895036773707</v>
      </c>
    </row>
    <row r="1125" spans="4:29" collapsed="1">
      <c r="D1125" s="20" t="s">
        <v>527</v>
      </c>
      <c r="E1125" s="61">
        <f>'Sch 4'!E283+'Sch 4'!E286+'Sch 4'!E288</f>
        <v>1041438</v>
      </c>
      <c r="F1125" s="61" t="s">
        <v>65</v>
      </c>
      <c r="G1125" s="20" t="str">
        <f>$G$15</f>
        <v>TOTAL</v>
      </c>
      <c r="H1125" s="24">
        <f t="shared" si="549"/>
        <v>1041438.0000000003</v>
      </c>
      <c r="I1125" s="25">
        <f>VLOOKUP(CONCATENATE($F1125," ",$G1125),AllocFactorMatrix,(I$4+1),FALSE)*$E1125</f>
        <v>729596.82958013483</v>
      </c>
      <c r="J1125" s="25">
        <f>VLOOKUP(CONCATENATE($F1125," ",$G1125),AllocFactorMatrix,(J$4+1),FALSE)*$E1125</f>
        <v>177751.81919525488</v>
      </c>
      <c r="K1125" s="25">
        <f>VLOOKUP(CONCATENATE($F1125," ",$G1125),AllocFactorMatrix,(K$4+1),FALSE)*$E1125</f>
        <v>1439.1202456434717</v>
      </c>
      <c r="L1125" s="25">
        <f>VLOOKUP(CONCATENATE($F1125," ",$G1125),AllocFactorMatrix,(L$4+1),FALSE)*$E1125</f>
        <v>81.137835093671356</v>
      </c>
      <c r="M1125" s="25">
        <f t="shared" si="539"/>
        <v>179272.07727599202</v>
      </c>
      <c r="N1125" s="25">
        <f>VLOOKUP(CONCATENATE($F1125," ",$G1125),AllocFactorMatrix,(N$4+1),FALSE)*$E1125</f>
        <v>45049.835429458573</v>
      </c>
      <c r="O1125" s="25">
        <f>VLOOKUP(CONCATENATE($F1125," ",$G1125),AllocFactorMatrix,(O$4+1),FALSE)*$E1125</f>
        <v>9606.9849966371457</v>
      </c>
      <c r="P1125" s="25">
        <f>VLOOKUP(CONCATENATE($F1125," ",$G1125),AllocFactorMatrix,(P$4+1),FALSE)*$E1125</f>
        <v>232.80961631852259</v>
      </c>
      <c r="Q1125" s="25">
        <f>VLOOKUP(CONCATENATE($F1125," ",$G1125),AllocFactorMatrix,(Q$4+1),FALSE)*$E1125</f>
        <v>99.773455117519944</v>
      </c>
      <c r="R1125" s="25">
        <f t="shared" si="541"/>
        <v>54989.40349753177</v>
      </c>
      <c r="S1125" s="25">
        <f>VLOOKUP(CONCATENATE($F1125," ",$G1125),AllocFactorMatrix,(S$4+1),FALSE)*$E1125</f>
        <v>2369.8425302148626</v>
      </c>
      <c r="T1125" s="25">
        <f>VLOOKUP(CONCATENATE($F1125," ",$G1125),AllocFactorMatrix,(T$4+1),FALSE)*$E1125</f>
        <v>21514.12042236036</v>
      </c>
      <c r="U1125" s="25">
        <f>VLOOKUP(CONCATENATE($F1125," ",$G1125),AllocFactorMatrix,(U$4+1),FALSE)*$E1125</f>
        <v>603.68240457689183</v>
      </c>
      <c r="V1125" s="25">
        <f>VLOOKUP(CONCATENATE($F1125," ",$G1125),AllocFactorMatrix,(V$4+1),FALSE)*$E1125</f>
        <v>149.6610991220879</v>
      </c>
      <c r="W1125" s="25">
        <f t="shared" si="554"/>
        <v>24637.306456274204</v>
      </c>
      <c r="X1125" s="25">
        <f>VLOOKUP(CONCATENATE($F1125," ",$G1125),AllocFactorMatrix,(X$4+1),FALSE)*$E1125</f>
        <v>12385.549591828647</v>
      </c>
      <c r="Y1125" s="25">
        <f>VLOOKUP(CONCATENATE($F1125," ",$G1125),AllocFactorMatrix,(Y$4+1),FALSE)*$E1125</f>
        <v>215.18396071932636</v>
      </c>
      <c r="Z1125" s="25">
        <f t="shared" si="540"/>
        <v>12600.733552547974</v>
      </c>
      <c r="AA1125" s="25">
        <f>VLOOKUP(CONCATENATE($F1125," ",$G1125),AllocFactorMatrix,(AA$4+1),FALSE)*$E1125</f>
        <v>226.86102888486803</v>
      </c>
      <c r="AB1125" s="25">
        <f>VLOOKUP(CONCATENATE($F1125," ",$G1125),AllocFactorMatrix,(AB$4+1),FALSE)*$E1125</f>
        <v>34698.584452287461</v>
      </c>
      <c r="AC1125" s="25">
        <f>VLOOKUP(CONCATENATE($F1125," ",$G1125),AllocFactorMatrix,(AC$4+1),FALSE)*$E1125</f>
        <v>5416.2041563473895</v>
      </c>
    </row>
    <row r="1126" spans="4:29" hidden="1" outlineLevel="1">
      <c r="F1126" s="61" t="str">
        <f>F1133</f>
        <v>PROD_ENERGY</v>
      </c>
      <c r="G1126" s="20" t="str">
        <f>$G$8</f>
        <v>PRODUCTION</v>
      </c>
      <c r="H1126" s="24">
        <f t="shared" si="549"/>
        <v>0</v>
      </c>
      <c r="I1126" s="25">
        <f>VLOOKUP(CONCATENATE($F1126," ",$G1126),AllocFactorMatrix,(I$4+1),FALSE)*$E1133</f>
        <v>0</v>
      </c>
      <c r="J1126" s="25">
        <f>VLOOKUP(CONCATENATE($F1126," ",$G1126),AllocFactorMatrix,(J$4+1),FALSE)*$E1133</f>
        <v>0</v>
      </c>
      <c r="K1126" s="25">
        <f>VLOOKUP(CONCATENATE($F1126," ",$G1126),AllocFactorMatrix,(K$4+1),FALSE)*$E1133</f>
        <v>0</v>
      </c>
      <c r="L1126" s="25">
        <f>VLOOKUP(CONCATENATE($F1126," ",$G1126),AllocFactorMatrix,(L$4+1),FALSE)*$E1133</f>
        <v>0</v>
      </c>
      <c r="M1126" s="25">
        <f t="shared" ref="M1126:M1141" si="555">SUBTOTAL(9,J1126:L1126)</f>
        <v>0</v>
      </c>
      <c r="N1126" s="25">
        <f>VLOOKUP(CONCATENATE($F1126," ",$G1126),AllocFactorMatrix,(N$4+1),FALSE)*$E1133</f>
        <v>0</v>
      </c>
      <c r="O1126" s="25">
        <f>VLOOKUP(CONCATENATE($F1126," ",$G1126),AllocFactorMatrix,(O$4+1),FALSE)*$E1133</f>
        <v>0</v>
      </c>
      <c r="P1126" s="25">
        <f>VLOOKUP(CONCATENATE($F1126," ",$G1126),AllocFactorMatrix,(P$4+1),FALSE)*$E1133</f>
        <v>0</v>
      </c>
      <c r="Q1126" s="25">
        <f>VLOOKUP(CONCATENATE($F1126," ",$G1126),AllocFactorMatrix,(Q$4+1),FALSE)*$E1133</f>
        <v>0</v>
      </c>
      <c r="R1126" s="25">
        <f t="shared" ref="R1126:R1141" si="556">SUBTOTAL(9,N1126:Q1126)</f>
        <v>0</v>
      </c>
      <c r="S1126" s="25">
        <f>VLOOKUP(CONCATENATE($F1126," ",$G1126),AllocFactorMatrix,(S$4+1),FALSE)*$E1133</f>
        <v>0</v>
      </c>
      <c r="T1126" s="25">
        <f>VLOOKUP(CONCATENATE($F1126," ",$G1126),AllocFactorMatrix,(T$4+1),FALSE)*$E1133</f>
        <v>0</v>
      </c>
      <c r="U1126" s="25">
        <f>VLOOKUP(CONCATENATE($F1126," ",$G1126),AllocFactorMatrix,(U$4+1),FALSE)*$E1133</f>
        <v>0</v>
      </c>
      <c r="V1126" s="25">
        <f>VLOOKUP(CONCATENATE($F1126," ",$G1126),AllocFactorMatrix,(V$4+1),FALSE)*$E1133</f>
        <v>0</v>
      </c>
      <c r="W1126" s="25">
        <f>SUBTOTAL(9,S1126:V1126)</f>
        <v>0</v>
      </c>
      <c r="X1126" s="25">
        <f>VLOOKUP(CONCATENATE($F1126," ",$G1126),AllocFactorMatrix,(X$4+1),FALSE)*$E1133</f>
        <v>0</v>
      </c>
      <c r="Y1126" s="25">
        <f>VLOOKUP(CONCATENATE($F1126," ",$G1126),AllocFactorMatrix,(Y$4+1),FALSE)*$E1133</f>
        <v>0</v>
      </c>
      <c r="Z1126" s="25">
        <f t="shared" ref="Z1126:Z1141" si="557">SUBTOTAL(9,X1126:Y1126)</f>
        <v>0</v>
      </c>
      <c r="AA1126" s="25">
        <f>VLOOKUP(CONCATENATE($F1126," ",$G1126),AllocFactorMatrix,(AA$4+1),FALSE)*$E1133</f>
        <v>0</v>
      </c>
      <c r="AB1126" s="25">
        <f>VLOOKUP(CONCATENATE($F1126," ",$G1126),AllocFactorMatrix,(AB$4+1),FALSE)*$E1133</f>
        <v>0</v>
      </c>
      <c r="AC1126" s="25">
        <f>VLOOKUP(CONCATENATE($F1126," ",$G1126),AllocFactorMatrix,(AC$4+1),FALSE)*$E1133</f>
        <v>0</v>
      </c>
    </row>
    <row r="1127" spans="4:29" hidden="1" outlineLevel="1">
      <c r="F1127" s="61" t="str">
        <f>F1133</f>
        <v>PROD_ENERGY</v>
      </c>
      <c r="G1127" s="20" t="str">
        <f>$G$9</f>
        <v>BULKTRAN</v>
      </c>
      <c r="H1127" s="24">
        <f t="shared" si="549"/>
        <v>0</v>
      </c>
      <c r="I1127" s="25">
        <f>VLOOKUP(CONCATENATE($F1127," ",$G1127),AllocFactorMatrix,(I$4+1),FALSE)*$E1133</f>
        <v>0</v>
      </c>
      <c r="J1127" s="25">
        <f>VLOOKUP(CONCATENATE($F1127," ",$G1127),AllocFactorMatrix,(J$4+1),FALSE)*$E1133</f>
        <v>0</v>
      </c>
      <c r="K1127" s="25">
        <f>VLOOKUP(CONCATENATE($F1127," ",$G1127),AllocFactorMatrix,(K$4+1),FALSE)*$E1133</f>
        <v>0</v>
      </c>
      <c r="L1127" s="25">
        <f>VLOOKUP(CONCATENATE($F1127," ",$G1127),AllocFactorMatrix,(L$4+1),FALSE)*$E1133</f>
        <v>0</v>
      </c>
      <c r="M1127" s="25">
        <f t="shared" si="555"/>
        <v>0</v>
      </c>
      <c r="N1127" s="25">
        <f>VLOOKUP(CONCATENATE($F1127," ",$G1127),AllocFactorMatrix,(N$4+1),FALSE)*$E1133</f>
        <v>0</v>
      </c>
      <c r="O1127" s="25">
        <f>VLOOKUP(CONCATENATE($F1127," ",$G1127),AllocFactorMatrix,(O$4+1),FALSE)*$E1133</f>
        <v>0</v>
      </c>
      <c r="P1127" s="25">
        <f>VLOOKUP(CONCATENATE($F1127," ",$G1127),AllocFactorMatrix,(P$4+1),FALSE)*$E1133</f>
        <v>0</v>
      </c>
      <c r="Q1127" s="25">
        <f>VLOOKUP(CONCATENATE($F1127," ",$G1127),AllocFactorMatrix,(Q$4+1),FALSE)*$E1133</f>
        <v>0</v>
      </c>
      <c r="R1127" s="25">
        <f t="shared" si="556"/>
        <v>0</v>
      </c>
      <c r="S1127" s="25">
        <f>VLOOKUP(CONCATENATE($F1127," ",$G1127),AllocFactorMatrix,(S$4+1),FALSE)*$E1133</f>
        <v>0</v>
      </c>
      <c r="T1127" s="25">
        <f>VLOOKUP(CONCATENATE($F1127," ",$G1127),AllocFactorMatrix,(T$4+1),FALSE)*$E1133</f>
        <v>0</v>
      </c>
      <c r="U1127" s="25">
        <f>VLOOKUP(CONCATENATE($F1127," ",$G1127),AllocFactorMatrix,(U$4+1),FALSE)*$E1133</f>
        <v>0</v>
      </c>
      <c r="V1127" s="25">
        <f>VLOOKUP(CONCATENATE($F1127," ",$G1127),AllocFactorMatrix,(V$4+1),FALSE)*$E1133</f>
        <v>0</v>
      </c>
      <c r="W1127" s="25">
        <f t="shared" ref="W1127:W1133" si="558">SUBTOTAL(9,S1127:V1127)</f>
        <v>0</v>
      </c>
      <c r="X1127" s="25">
        <f>VLOOKUP(CONCATENATE($F1127," ",$G1127),AllocFactorMatrix,(X$4+1),FALSE)*$E1133</f>
        <v>0</v>
      </c>
      <c r="Y1127" s="25">
        <f>VLOOKUP(CONCATENATE($F1127," ",$G1127),AllocFactorMatrix,(Y$4+1),FALSE)*$E1133</f>
        <v>0</v>
      </c>
      <c r="Z1127" s="25">
        <f t="shared" si="557"/>
        <v>0</v>
      </c>
      <c r="AA1127" s="25">
        <f>VLOOKUP(CONCATENATE($F1127," ",$G1127),AllocFactorMatrix,(AA$4+1),FALSE)*$E1133</f>
        <v>0</v>
      </c>
      <c r="AB1127" s="25">
        <f>VLOOKUP(CONCATENATE($F1127," ",$G1127),AllocFactorMatrix,(AB$4+1),FALSE)*$E1133</f>
        <v>0</v>
      </c>
      <c r="AC1127" s="25">
        <f>VLOOKUP(CONCATENATE($F1127," ",$G1127),AllocFactorMatrix,(AC$4+1),FALSE)*$E1133</f>
        <v>0</v>
      </c>
    </row>
    <row r="1128" spans="4:29" hidden="1" outlineLevel="1">
      <c r="F1128" s="61" t="str">
        <f>F1133</f>
        <v>PROD_ENERGY</v>
      </c>
      <c r="G1128" s="20" t="str">
        <f>$G$10</f>
        <v>SUBTRAN</v>
      </c>
      <c r="H1128" s="24">
        <f t="shared" si="549"/>
        <v>0</v>
      </c>
      <c r="I1128" s="25">
        <f>VLOOKUP(CONCATENATE($F1128," ",$G1128),AllocFactorMatrix,(I$4+1),FALSE)*$E1133</f>
        <v>0</v>
      </c>
      <c r="J1128" s="25">
        <f>VLOOKUP(CONCATENATE($F1128," ",$G1128),AllocFactorMatrix,(J$4+1),FALSE)*$E1133</f>
        <v>0</v>
      </c>
      <c r="K1128" s="25">
        <f>VLOOKUP(CONCATENATE($F1128," ",$G1128),AllocFactorMatrix,(K$4+1),FALSE)*$E1133</f>
        <v>0</v>
      </c>
      <c r="L1128" s="25">
        <f>VLOOKUP(CONCATENATE($F1128," ",$G1128),AllocFactorMatrix,(L$4+1),FALSE)*$E1133</f>
        <v>0</v>
      </c>
      <c r="M1128" s="25">
        <f t="shared" si="555"/>
        <v>0</v>
      </c>
      <c r="N1128" s="25">
        <f>VLOOKUP(CONCATENATE($F1128," ",$G1128),AllocFactorMatrix,(N$4+1),FALSE)*$E1133</f>
        <v>0</v>
      </c>
      <c r="O1128" s="25">
        <f>VLOOKUP(CONCATENATE($F1128," ",$G1128),AllocFactorMatrix,(O$4+1),FALSE)*$E1133</f>
        <v>0</v>
      </c>
      <c r="P1128" s="25">
        <f>VLOOKUP(CONCATENATE($F1128," ",$G1128),AllocFactorMatrix,(P$4+1),FALSE)*$E1133</f>
        <v>0</v>
      </c>
      <c r="Q1128" s="25">
        <f>VLOOKUP(CONCATENATE($F1128," ",$G1128),AllocFactorMatrix,(Q$4+1),FALSE)*$E1133</f>
        <v>0</v>
      </c>
      <c r="R1128" s="25">
        <f t="shared" si="556"/>
        <v>0</v>
      </c>
      <c r="S1128" s="25">
        <f>VLOOKUP(CONCATENATE($F1128," ",$G1128),AllocFactorMatrix,(S$4+1),FALSE)*$E1133</f>
        <v>0</v>
      </c>
      <c r="T1128" s="25">
        <f>VLOOKUP(CONCATENATE($F1128," ",$G1128),AllocFactorMatrix,(T$4+1),FALSE)*$E1133</f>
        <v>0</v>
      </c>
      <c r="U1128" s="25">
        <f>VLOOKUP(CONCATENATE($F1128," ",$G1128),AllocFactorMatrix,(U$4+1),FALSE)*$E1133</f>
        <v>0</v>
      </c>
      <c r="V1128" s="25">
        <f>VLOOKUP(CONCATENATE($F1128," ",$G1128),AllocFactorMatrix,(V$4+1),FALSE)*$E1133</f>
        <v>0</v>
      </c>
      <c r="W1128" s="25">
        <f t="shared" si="558"/>
        <v>0</v>
      </c>
      <c r="X1128" s="25">
        <f>VLOOKUP(CONCATENATE($F1128," ",$G1128),AllocFactorMatrix,(X$4+1),FALSE)*$E1133</f>
        <v>0</v>
      </c>
      <c r="Y1128" s="25">
        <f>VLOOKUP(CONCATENATE($F1128," ",$G1128),AllocFactorMatrix,(Y$4+1),FALSE)*$E1133</f>
        <v>0</v>
      </c>
      <c r="Z1128" s="25">
        <f t="shared" si="557"/>
        <v>0</v>
      </c>
      <c r="AA1128" s="25">
        <f>VLOOKUP(CONCATENATE($F1128," ",$G1128),AllocFactorMatrix,(AA$4+1),FALSE)*$E1133</f>
        <v>0</v>
      </c>
      <c r="AB1128" s="25">
        <f>VLOOKUP(CONCATENATE($F1128," ",$G1128),AllocFactorMatrix,(AB$4+1),FALSE)*$E1133</f>
        <v>0</v>
      </c>
      <c r="AC1128" s="25">
        <f>VLOOKUP(CONCATENATE($F1128," ",$G1128),AllocFactorMatrix,(AC$4+1),FALSE)*$E1133</f>
        <v>0</v>
      </c>
    </row>
    <row r="1129" spans="4:29" hidden="1" outlineLevel="1">
      <c r="F1129" s="61" t="str">
        <f>F1133</f>
        <v>PROD_ENERGY</v>
      </c>
      <c r="G1129" s="20" t="str">
        <f>$G$11</f>
        <v>DISTPRI</v>
      </c>
      <c r="H1129" s="24">
        <f t="shared" si="549"/>
        <v>0</v>
      </c>
      <c r="I1129" s="25">
        <f>VLOOKUP(CONCATENATE($F1129," ",$G1129),AllocFactorMatrix,(I$4+1),FALSE)*$E1133</f>
        <v>0</v>
      </c>
      <c r="J1129" s="25">
        <f>VLOOKUP(CONCATENATE($F1129," ",$G1129),AllocFactorMatrix,(J$4+1),FALSE)*$E1133</f>
        <v>0</v>
      </c>
      <c r="K1129" s="25">
        <f>VLOOKUP(CONCATENATE($F1129," ",$G1129),AllocFactorMatrix,(K$4+1),FALSE)*$E1133</f>
        <v>0</v>
      </c>
      <c r="L1129" s="25">
        <f>VLOOKUP(CONCATENATE($F1129," ",$G1129),AllocFactorMatrix,(L$4+1),FALSE)*$E1133</f>
        <v>0</v>
      </c>
      <c r="M1129" s="25">
        <f t="shared" si="555"/>
        <v>0</v>
      </c>
      <c r="N1129" s="25">
        <f>VLOOKUP(CONCATENATE($F1129," ",$G1129),AllocFactorMatrix,(N$4+1),FALSE)*$E1133</f>
        <v>0</v>
      </c>
      <c r="O1129" s="25">
        <f>VLOOKUP(CONCATENATE($F1129," ",$G1129),AllocFactorMatrix,(O$4+1),FALSE)*$E1133</f>
        <v>0</v>
      </c>
      <c r="P1129" s="25">
        <f>VLOOKUP(CONCATENATE($F1129," ",$G1129),AllocFactorMatrix,(P$4+1),FALSE)*$E1133</f>
        <v>0</v>
      </c>
      <c r="Q1129" s="25">
        <f>VLOOKUP(CONCATENATE($F1129," ",$G1129),AllocFactorMatrix,(Q$4+1),FALSE)*$E1133</f>
        <v>0</v>
      </c>
      <c r="R1129" s="25">
        <f t="shared" si="556"/>
        <v>0</v>
      </c>
      <c r="S1129" s="25">
        <f>VLOOKUP(CONCATENATE($F1129," ",$G1129),AllocFactorMatrix,(S$4+1),FALSE)*$E1133</f>
        <v>0</v>
      </c>
      <c r="T1129" s="25">
        <f>VLOOKUP(CONCATENATE($F1129," ",$G1129),AllocFactorMatrix,(T$4+1),FALSE)*$E1133</f>
        <v>0</v>
      </c>
      <c r="U1129" s="25">
        <f>VLOOKUP(CONCATENATE($F1129," ",$G1129),AllocFactorMatrix,(U$4+1),FALSE)*$E1133</f>
        <v>0</v>
      </c>
      <c r="V1129" s="25">
        <f>VLOOKUP(CONCATENATE($F1129," ",$G1129),AllocFactorMatrix,(V$4+1),FALSE)*$E1133</f>
        <v>0</v>
      </c>
      <c r="W1129" s="25">
        <f t="shared" si="558"/>
        <v>0</v>
      </c>
      <c r="X1129" s="25">
        <f>VLOOKUP(CONCATENATE($F1129," ",$G1129),AllocFactorMatrix,(X$4+1),FALSE)*$E1133</f>
        <v>0</v>
      </c>
      <c r="Y1129" s="25">
        <f>VLOOKUP(CONCATENATE($F1129," ",$G1129),AllocFactorMatrix,(Y$4+1),FALSE)*$E1133</f>
        <v>0</v>
      </c>
      <c r="Z1129" s="25">
        <f t="shared" si="557"/>
        <v>0</v>
      </c>
      <c r="AA1129" s="25">
        <f>VLOOKUP(CONCATENATE($F1129," ",$G1129),AllocFactorMatrix,(AA$4+1),FALSE)*$E1133</f>
        <v>0</v>
      </c>
      <c r="AB1129" s="25">
        <f>VLOOKUP(CONCATENATE($F1129," ",$G1129),AllocFactorMatrix,(AB$4+1),FALSE)*$E1133</f>
        <v>0</v>
      </c>
      <c r="AC1129" s="25">
        <f>VLOOKUP(CONCATENATE($F1129," ",$G1129),AllocFactorMatrix,(AC$4+1),FALSE)*$E1133</f>
        <v>0</v>
      </c>
    </row>
    <row r="1130" spans="4:29" hidden="1" outlineLevel="1">
      <c r="F1130" s="61" t="str">
        <f>F1133</f>
        <v>PROD_ENERGY</v>
      </c>
      <c r="G1130" s="20" t="str">
        <f>$G$12</f>
        <v>DISTSEC</v>
      </c>
      <c r="H1130" s="24">
        <f t="shared" si="549"/>
        <v>0</v>
      </c>
      <c r="I1130" s="25">
        <f>VLOOKUP(CONCATENATE($F1130," ",$G1130),AllocFactorMatrix,(I$4+1),FALSE)*$E1133</f>
        <v>0</v>
      </c>
      <c r="J1130" s="25">
        <f>VLOOKUP(CONCATENATE($F1130," ",$G1130),AllocFactorMatrix,(J$4+1),FALSE)*$E1133</f>
        <v>0</v>
      </c>
      <c r="K1130" s="25">
        <f>VLOOKUP(CONCATENATE($F1130," ",$G1130),AllocFactorMatrix,(K$4+1),FALSE)*$E1133</f>
        <v>0</v>
      </c>
      <c r="L1130" s="25">
        <f>VLOOKUP(CONCATENATE($F1130," ",$G1130),AllocFactorMatrix,(L$4+1),FALSE)*$E1133</f>
        <v>0</v>
      </c>
      <c r="M1130" s="25">
        <f t="shared" si="555"/>
        <v>0</v>
      </c>
      <c r="N1130" s="25">
        <f>VLOOKUP(CONCATENATE($F1130," ",$G1130),AllocFactorMatrix,(N$4+1),FALSE)*$E1133</f>
        <v>0</v>
      </c>
      <c r="O1130" s="25">
        <f>VLOOKUP(CONCATENATE($F1130," ",$G1130),AllocFactorMatrix,(O$4+1),FALSE)*$E1133</f>
        <v>0</v>
      </c>
      <c r="P1130" s="25">
        <f>VLOOKUP(CONCATENATE($F1130," ",$G1130),AllocFactorMatrix,(P$4+1),FALSE)*$E1133</f>
        <v>0</v>
      </c>
      <c r="Q1130" s="25">
        <f>VLOOKUP(CONCATENATE($F1130," ",$G1130),AllocFactorMatrix,(Q$4+1),FALSE)*$E1133</f>
        <v>0</v>
      </c>
      <c r="R1130" s="25">
        <f t="shared" si="556"/>
        <v>0</v>
      </c>
      <c r="S1130" s="25">
        <f>VLOOKUP(CONCATENATE($F1130," ",$G1130),AllocFactorMatrix,(S$4+1),FALSE)*$E1133</f>
        <v>0</v>
      </c>
      <c r="T1130" s="25">
        <f>VLOOKUP(CONCATENATE($F1130," ",$G1130),AllocFactorMatrix,(T$4+1),FALSE)*$E1133</f>
        <v>0</v>
      </c>
      <c r="U1130" s="25">
        <f>VLOOKUP(CONCATENATE($F1130," ",$G1130),AllocFactorMatrix,(U$4+1),FALSE)*$E1133</f>
        <v>0</v>
      </c>
      <c r="V1130" s="25">
        <f>VLOOKUP(CONCATENATE($F1130," ",$G1130),AllocFactorMatrix,(V$4+1),FALSE)*$E1133</f>
        <v>0</v>
      </c>
      <c r="W1130" s="25">
        <f t="shared" si="558"/>
        <v>0</v>
      </c>
      <c r="X1130" s="25">
        <f>VLOOKUP(CONCATENATE($F1130," ",$G1130),AllocFactorMatrix,(X$4+1),FALSE)*$E1133</f>
        <v>0</v>
      </c>
      <c r="Y1130" s="25">
        <f>VLOOKUP(CONCATENATE($F1130," ",$G1130),AllocFactorMatrix,(Y$4+1),FALSE)*$E1133</f>
        <v>0</v>
      </c>
      <c r="Z1130" s="25">
        <f t="shared" si="557"/>
        <v>0</v>
      </c>
      <c r="AA1130" s="25">
        <f>VLOOKUP(CONCATENATE($F1130," ",$G1130),AllocFactorMatrix,(AA$4+1),FALSE)*$E1133</f>
        <v>0</v>
      </c>
      <c r="AB1130" s="25">
        <f>VLOOKUP(CONCATENATE($F1130," ",$G1130),AllocFactorMatrix,(AB$4+1),FALSE)*$E1133</f>
        <v>0</v>
      </c>
      <c r="AC1130" s="25">
        <f>VLOOKUP(CONCATENATE($F1130," ",$G1130),AllocFactorMatrix,(AC$4+1),FALSE)*$E1133</f>
        <v>0</v>
      </c>
    </row>
    <row r="1131" spans="4:29" hidden="1" outlineLevel="1">
      <c r="F1131" s="61" t="str">
        <f>F1133</f>
        <v>PROD_ENERGY</v>
      </c>
      <c r="G1131" s="20" t="str">
        <f>$G$13</f>
        <v>ENERGY</v>
      </c>
      <c r="H1131" s="24">
        <f t="shared" si="549"/>
        <v>0</v>
      </c>
      <c r="I1131" s="25">
        <f>VLOOKUP(CONCATENATE($F1131," ",$G1131),AllocFactorMatrix,(I$4+1),FALSE)*$E1133</f>
        <v>0</v>
      </c>
      <c r="J1131" s="25">
        <f>VLOOKUP(CONCATENATE($F1131," ",$G1131),AllocFactorMatrix,(J$4+1),FALSE)*$E1133</f>
        <v>0</v>
      </c>
      <c r="K1131" s="25">
        <f>VLOOKUP(CONCATENATE($F1131," ",$G1131),AllocFactorMatrix,(K$4+1),FALSE)*$E1133</f>
        <v>0</v>
      </c>
      <c r="L1131" s="25">
        <f>VLOOKUP(CONCATENATE($F1131," ",$G1131),AllocFactorMatrix,(L$4+1),FALSE)*$E1133</f>
        <v>0</v>
      </c>
      <c r="M1131" s="25">
        <f t="shared" si="555"/>
        <v>0</v>
      </c>
      <c r="N1131" s="25">
        <f>VLOOKUP(CONCATENATE($F1131," ",$G1131),AllocFactorMatrix,(N$4+1),FALSE)*$E1133</f>
        <v>0</v>
      </c>
      <c r="O1131" s="25">
        <f>VLOOKUP(CONCATENATE($F1131," ",$G1131),AllocFactorMatrix,(O$4+1),FALSE)*$E1133</f>
        <v>0</v>
      </c>
      <c r="P1131" s="25">
        <f>VLOOKUP(CONCATENATE($F1131," ",$G1131),AllocFactorMatrix,(P$4+1),FALSE)*$E1133</f>
        <v>0</v>
      </c>
      <c r="Q1131" s="25">
        <f>VLOOKUP(CONCATENATE($F1131," ",$G1131),AllocFactorMatrix,(Q$4+1),FALSE)*$E1133</f>
        <v>0</v>
      </c>
      <c r="R1131" s="25">
        <f t="shared" si="556"/>
        <v>0</v>
      </c>
      <c r="S1131" s="25">
        <f>VLOOKUP(CONCATENATE($F1131," ",$G1131),AllocFactorMatrix,(S$4+1),FALSE)*$E1133</f>
        <v>0</v>
      </c>
      <c r="T1131" s="25">
        <f>VLOOKUP(CONCATENATE($F1131," ",$G1131),AllocFactorMatrix,(T$4+1),FALSE)*$E1133</f>
        <v>0</v>
      </c>
      <c r="U1131" s="25">
        <f>VLOOKUP(CONCATENATE($F1131," ",$G1131),AllocFactorMatrix,(U$4+1),FALSE)*$E1133</f>
        <v>0</v>
      </c>
      <c r="V1131" s="25">
        <f>VLOOKUP(CONCATENATE($F1131," ",$G1131),AllocFactorMatrix,(V$4+1),FALSE)*$E1133</f>
        <v>0</v>
      </c>
      <c r="W1131" s="25">
        <f t="shared" si="558"/>
        <v>0</v>
      </c>
      <c r="X1131" s="25">
        <f>VLOOKUP(CONCATENATE($F1131," ",$G1131),AllocFactorMatrix,(X$4+1),FALSE)*$E1133</f>
        <v>0</v>
      </c>
      <c r="Y1131" s="25">
        <f>VLOOKUP(CONCATENATE($F1131," ",$G1131),AllocFactorMatrix,(Y$4+1),FALSE)*$E1133</f>
        <v>0</v>
      </c>
      <c r="Z1131" s="25">
        <f t="shared" si="557"/>
        <v>0</v>
      </c>
      <c r="AA1131" s="25">
        <f>VLOOKUP(CONCATENATE($F1131," ",$G1131),AllocFactorMatrix,(AA$4+1),FALSE)*$E1133</f>
        <v>0</v>
      </c>
      <c r="AB1131" s="25">
        <f>VLOOKUP(CONCATENATE($F1131," ",$G1131),AllocFactorMatrix,(AB$4+1),FALSE)*$E1133</f>
        <v>0</v>
      </c>
      <c r="AC1131" s="25">
        <f>VLOOKUP(CONCATENATE($F1131," ",$G1131),AllocFactorMatrix,(AC$4+1),FALSE)*$E1133</f>
        <v>0</v>
      </c>
    </row>
    <row r="1132" spans="4:29" hidden="1" outlineLevel="1">
      <c r="F1132" s="61" t="str">
        <f>F1133</f>
        <v>PROD_ENERGY</v>
      </c>
      <c r="G1132" s="20" t="str">
        <f>$G$14</f>
        <v>CUSTOMER</v>
      </c>
      <c r="H1132" s="24">
        <f t="shared" si="549"/>
        <v>0</v>
      </c>
      <c r="I1132" s="25">
        <f>VLOOKUP(CONCATENATE($F1132," ",$G1132),AllocFactorMatrix,(I$4+1),FALSE)*$E1133</f>
        <v>0</v>
      </c>
      <c r="J1132" s="25">
        <f>VLOOKUP(CONCATENATE($F1132," ",$G1132),AllocFactorMatrix,(J$4+1),FALSE)*$E1133</f>
        <v>0</v>
      </c>
      <c r="K1132" s="25">
        <f>VLOOKUP(CONCATENATE($F1132," ",$G1132),AllocFactorMatrix,(K$4+1),FALSE)*$E1133</f>
        <v>0</v>
      </c>
      <c r="L1132" s="25">
        <f>VLOOKUP(CONCATENATE($F1132," ",$G1132),AllocFactorMatrix,(L$4+1),FALSE)*$E1133</f>
        <v>0</v>
      </c>
      <c r="M1132" s="25">
        <f t="shared" si="555"/>
        <v>0</v>
      </c>
      <c r="N1132" s="25">
        <f>VLOOKUP(CONCATENATE($F1132," ",$G1132),AllocFactorMatrix,(N$4+1),FALSE)*$E1133</f>
        <v>0</v>
      </c>
      <c r="O1132" s="25">
        <f>VLOOKUP(CONCATENATE($F1132," ",$G1132),AllocFactorMatrix,(O$4+1),FALSE)*$E1133</f>
        <v>0</v>
      </c>
      <c r="P1132" s="25">
        <f>VLOOKUP(CONCATENATE($F1132," ",$G1132),AllocFactorMatrix,(P$4+1),FALSE)*$E1133</f>
        <v>0</v>
      </c>
      <c r="Q1132" s="25">
        <f>VLOOKUP(CONCATENATE($F1132," ",$G1132),AllocFactorMatrix,(Q$4+1),FALSE)*$E1133</f>
        <v>0</v>
      </c>
      <c r="R1132" s="25">
        <f t="shared" si="556"/>
        <v>0</v>
      </c>
      <c r="S1132" s="25">
        <f>VLOOKUP(CONCATENATE($F1132," ",$G1132),AllocFactorMatrix,(S$4+1),FALSE)*$E1133</f>
        <v>0</v>
      </c>
      <c r="T1132" s="25">
        <f>VLOOKUP(CONCATENATE($F1132," ",$G1132),AllocFactorMatrix,(T$4+1),FALSE)*$E1133</f>
        <v>0</v>
      </c>
      <c r="U1132" s="25">
        <f>VLOOKUP(CONCATENATE($F1132," ",$G1132),AllocFactorMatrix,(U$4+1),FALSE)*$E1133</f>
        <v>0</v>
      </c>
      <c r="V1132" s="25">
        <f>VLOOKUP(CONCATENATE($F1132," ",$G1132),AllocFactorMatrix,(V$4+1),FALSE)*$E1133</f>
        <v>0</v>
      </c>
      <c r="W1132" s="25">
        <f t="shared" si="558"/>
        <v>0</v>
      </c>
      <c r="X1132" s="25">
        <f>VLOOKUP(CONCATENATE($F1132," ",$G1132),AllocFactorMatrix,(X$4+1),FALSE)*$E1133</f>
        <v>0</v>
      </c>
      <c r="Y1132" s="25">
        <f>VLOOKUP(CONCATENATE($F1132," ",$G1132),AllocFactorMatrix,(Y$4+1),FALSE)*$E1133</f>
        <v>0</v>
      </c>
      <c r="Z1132" s="25">
        <f t="shared" si="557"/>
        <v>0</v>
      </c>
      <c r="AA1132" s="25">
        <f>VLOOKUP(CONCATENATE($F1132," ",$G1132),AllocFactorMatrix,(AA$4+1),FALSE)*$E1133</f>
        <v>0</v>
      </c>
      <c r="AB1132" s="25">
        <f>VLOOKUP(CONCATENATE($F1132," ",$G1132),AllocFactorMatrix,(AB$4+1),FALSE)*$E1133</f>
        <v>0</v>
      </c>
      <c r="AC1132" s="25">
        <f>VLOOKUP(CONCATENATE($F1132," ",$G1132),AllocFactorMatrix,(AC$4+1),FALSE)*$E1133</f>
        <v>0</v>
      </c>
    </row>
    <row r="1133" spans="4:29" collapsed="1">
      <c r="D1133" s="58" t="s">
        <v>528</v>
      </c>
      <c r="E1133" s="61">
        <f>'Sch 4'!E281</f>
        <v>0</v>
      </c>
      <c r="F1133" s="61" t="s">
        <v>31</v>
      </c>
      <c r="G1133" s="20" t="str">
        <f>$G$15</f>
        <v>TOTAL</v>
      </c>
      <c r="H1133" s="24">
        <f t="shared" si="549"/>
        <v>0</v>
      </c>
      <c r="I1133" s="25">
        <f>VLOOKUP(CONCATENATE($F1133," ",$G1133),AllocFactorMatrix,(I$4+1),FALSE)*$E1133</f>
        <v>0</v>
      </c>
      <c r="J1133" s="25">
        <f>VLOOKUP(CONCATENATE($F1133," ",$G1133),AllocFactorMatrix,(J$4+1),FALSE)*$E1133</f>
        <v>0</v>
      </c>
      <c r="K1133" s="25">
        <f>VLOOKUP(CONCATENATE($F1133," ",$G1133),AllocFactorMatrix,(K$4+1),FALSE)*$E1133</f>
        <v>0</v>
      </c>
      <c r="L1133" s="25">
        <f>VLOOKUP(CONCATENATE($F1133," ",$G1133),AllocFactorMatrix,(L$4+1),FALSE)*$E1133</f>
        <v>0</v>
      </c>
      <c r="M1133" s="25">
        <f t="shared" si="555"/>
        <v>0</v>
      </c>
      <c r="N1133" s="25">
        <f>VLOOKUP(CONCATENATE($F1133," ",$G1133),AllocFactorMatrix,(N$4+1),FALSE)*$E1133</f>
        <v>0</v>
      </c>
      <c r="O1133" s="25">
        <f>VLOOKUP(CONCATENATE($F1133," ",$G1133),AllocFactorMatrix,(O$4+1),FALSE)*$E1133</f>
        <v>0</v>
      </c>
      <c r="P1133" s="25">
        <f>VLOOKUP(CONCATENATE($F1133," ",$G1133),AllocFactorMatrix,(P$4+1),FALSE)*$E1133</f>
        <v>0</v>
      </c>
      <c r="Q1133" s="25">
        <f>VLOOKUP(CONCATENATE($F1133," ",$G1133),AllocFactorMatrix,(Q$4+1),FALSE)*$E1133</f>
        <v>0</v>
      </c>
      <c r="R1133" s="25">
        <f t="shared" si="556"/>
        <v>0</v>
      </c>
      <c r="S1133" s="25">
        <f>VLOOKUP(CONCATENATE($F1133," ",$G1133),AllocFactorMatrix,(S$4+1),FALSE)*$E1133</f>
        <v>0</v>
      </c>
      <c r="T1133" s="25">
        <f>VLOOKUP(CONCATENATE($F1133," ",$G1133),AllocFactorMatrix,(T$4+1),FALSE)*$E1133</f>
        <v>0</v>
      </c>
      <c r="U1133" s="25">
        <f>VLOOKUP(CONCATENATE($F1133," ",$G1133),AllocFactorMatrix,(U$4+1),FALSE)*$E1133</f>
        <v>0</v>
      </c>
      <c r="V1133" s="25">
        <f>VLOOKUP(CONCATENATE($F1133," ",$G1133),AllocFactorMatrix,(V$4+1),FALSE)*$E1133</f>
        <v>0</v>
      </c>
      <c r="W1133" s="25">
        <f t="shared" si="558"/>
        <v>0</v>
      </c>
      <c r="X1133" s="25">
        <f>VLOOKUP(CONCATENATE($F1133," ",$G1133),AllocFactorMatrix,(X$4+1),FALSE)*$E1133</f>
        <v>0</v>
      </c>
      <c r="Y1133" s="25">
        <f>VLOOKUP(CONCATENATE($F1133," ",$G1133),AllocFactorMatrix,(Y$4+1),FALSE)*$E1133</f>
        <v>0</v>
      </c>
      <c r="Z1133" s="25">
        <f t="shared" si="557"/>
        <v>0</v>
      </c>
      <c r="AA1133" s="25">
        <f>VLOOKUP(CONCATENATE($F1133," ",$G1133),AllocFactorMatrix,(AA$4+1),FALSE)*$E1133</f>
        <v>0</v>
      </c>
      <c r="AB1133" s="25">
        <f>VLOOKUP(CONCATENATE($F1133," ",$G1133),AllocFactorMatrix,(AB$4+1),FALSE)*$E1133</f>
        <v>0</v>
      </c>
      <c r="AC1133" s="25">
        <f>VLOOKUP(CONCATENATE($F1133," ",$G1133),AllocFactorMatrix,(AC$4+1),FALSE)*$E1133</f>
        <v>0</v>
      </c>
    </row>
    <row r="1134" spans="4:29" hidden="1" outlineLevel="1">
      <c r="F1134" s="61" t="str">
        <f>F1141</f>
        <v>TRANS_TOTAL</v>
      </c>
      <c r="G1134" s="20" t="str">
        <f>$G$8</f>
        <v>PRODUCTION</v>
      </c>
      <c r="H1134" s="24">
        <f t="shared" si="549"/>
        <v>0</v>
      </c>
      <c r="I1134" s="25">
        <f>VLOOKUP(CONCATENATE($F1134," ",$G1134),AllocFactorMatrix,(I$4+1),FALSE)*$E1141</f>
        <v>0</v>
      </c>
      <c r="J1134" s="25">
        <f>VLOOKUP(CONCATENATE($F1134," ",$G1134),AllocFactorMatrix,(J$4+1),FALSE)*$E1141</f>
        <v>0</v>
      </c>
      <c r="K1134" s="25">
        <f>VLOOKUP(CONCATENATE($F1134," ",$G1134),AllocFactorMatrix,(K$4+1),FALSE)*$E1141</f>
        <v>0</v>
      </c>
      <c r="L1134" s="25">
        <f>VLOOKUP(CONCATENATE($F1134," ",$G1134),AllocFactorMatrix,(L$4+1),FALSE)*$E1141</f>
        <v>0</v>
      </c>
      <c r="M1134" s="25">
        <f t="shared" si="555"/>
        <v>0</v>
      </c>
      <c r="N1134" s="25">
        <f>VLOOKUP(CONCATENATE($F1134," ",$G1134),AllocFactorMatrix,(N$4+1),FALSE)*$E1141</f>
        <v>0</v>
      </c>
      <c r="O1134" s="25">
        <f>VLOOKUP(CONCATENATE($F1134," ",$G1134),AllocFactorMatrix,(O$4+1),FALSE)*$E1141</f>
        <v>0</v>
      </c>
      <c r="P1134" s="25">
        <f>VLOOKUP(CONCATENATE($F1134," ",$G1134),AllocFactorMatrix,(P$4+1),FALSE)*$E1141</f>
        <v>0</v>
      </c>
      <c r="Q1134" s="25">
        <f>VLOOKUP(CONCATENATE($F1134," ",$G1134),AllocFactorMatrix,(Q$4+1),FALSE)*$E1141</f>
        <v>0</v>
      </c>
      <c r="R1134" s="25">
        <f t="shared" si="556"/>
        <v>0</v>
      </c>
      <c r="S1134" s="25">
        <f>VLOOKUP(CONCATENATE($F1134," ",$G1134),AllocFactorMatrix,(S$4+1),FALSE)*$E1141</f>
        <v>0</v>
      </c>
      <c r="T1134" s="25">
        <f>VLOOKUP(CONCATENATE($F1134," ",$G1134),AllocFactorMatrix,(T$4+1),FALSE)*$E1141</f>
        <v>0</v>
      </c>
      <c r="U1134" s="25">
        <f>VLOOKUP(CONCATENATE($F1134," ",$G1134),AllocFactorMatrix,(U$4+1),FALSE)*$E1141</f>
        <v>0</v>
      </c>
      <c r="V1134" s="25">
        <f>VLOOKUP(CONCATENATE($F1134," ",$G1134),AllocFactorMatrix,(V$4+1),FALSE)*$E1141</f>
        <v>0</v>
      </c>
      <c r="W1134" s="25">
        <f>SUBTOTAL(9,S1134:V1134)</f>
        <v>0</v>
      </c>
      <c r="X1134" s="25">
        <f>VLOOKUP(CONCATENATE($F1134," ",$G1134),AllocFactorMatrix,(X$4+1),FALSE)*$E1141</f>
        <v>0</v>
      </c>
      <c r="Y1134" s="25">
        <f>VLOOKUP(CONCATENATE($F1134," ",$G1134),AllocFactorMatrix,(Y$4+1),FALSE)*$E1141</f>
        <v>0</v>
      </c>
      <c r="Z1134" s="25">
        <f t="shared" si="557"/>
        <v>0</v>
      </c>
      <c r="AA1134" s="25">
        <f>VLOOKUP(CONCATENATE($F1134," ",$G1134),AllocFactorMatrix,(AA$4+1),FALSE)*$E1141</f>
        <v>0</v>
      </c>
      <c r="AB1134" s="25">
        <f>VLOOKUP(CONCATENATE($F1134," ",$G1134),AllocFactorMatrix,(AB$4+1),FALSE)*$E1141</f>
        <v>0</v>
      </c>
      <c r="AC1134" s="25">
        <f>VLOOKUP(CONCATENATE($F1134," ",$G1134),AllocFactorMatrix,(AC$4+1),FALSE)*$E1141</f>
        <v>0</v>
      </c>
    </row>
    <row r="1135" spans="4:29" hidden="1" outlineLevel="1">
      <c r="F1135" s="61" t="str">
        <f>F1141</f>
        <v>TRANS_TOTAL</v>
      </c>
      <c r="G1135" s="20" t="str">
        <f>$G$9</f>
        <v>BULKTRAN</v>
      </c>
      <c r="H1135" s="24">
        <f t="shared" si="549"/>
        <v>69638480.418000013</v>
      </c>
      <c r="I1135" s="25">
        <f>VLOOKUP(CONCATENATE($F1135," ",$G1135),AllocFactorMatrix,(I$4+1),FALSE)*$E1141</f>
        <v>34146735.631557241</v>
      </c>
      <c r="J1135" s="25">
        <f>VLOOKUP(CONCATENATE($F1135," ",$G1135),AllocFactorMatrix,(J$4+1),FALSE)*$E1141</f>
        <v>8637796.358843565</v>
      </c>
      <c r="K1135" s="25">
        <f>VLOOKUP(CONCATENATE($F1135," ",$G1135),AllocFactorMatrix,(K$4+1),FALSE)*$E1141</f>
        <v>100988.97777189182</v>
      </c>
      <c r="L1135" s="25">
        <f>VLOOKUP(CONCATENATE($F1135," ",$G1135),AllocFactorMatrix,(L$4+1),FALSE)*$E1141</f>
        <v>2487.9146803909416</v>
      </c>
      <c r="M1135" s="25">
        <f t="shared" si="555"/>
        <v>8741273.2512958478</v>
      </c>
      <c r="N1135" s="25">
        <f>VLOOKUP(CONCATENATE($F1135," ",$G1135),AllocFactorMatrix,(N$4+1),FALSE)*$E1141</f>
        <v>3614162.3677318217</v>
      </c>
      <c r="O1135" s="25">
        <f>VLOOKUP(CONCATENATE($F1135," ",$G1135),AllocFactorMatrix,(O$4+1),FALSE)*$E1141</f>
        <v>1029295.6999815413</v>
      </c>
      <c r="P1135" s="25">
        <f>VLOOKUP(CONCATENATE($F1135," ",$G1135),AllocFactorMatrix,(P$4+1),FALSE)*$E1141</f>
        <v>81453.816668053376</v>
      </c>
      <c r="Q1135" s="25">
        <f>VLOOKUP(CONCATENATE($F1135," ",$G1135),AllocFactorMatrix,(Q$4+1),FALSE)*$E1141</f>
        <v>17193.464493213334</v>
      </c>
      <c r="R1135" s="25">
        <f t="shared" si="556"/>
        <v>4742105.3488746295</v>
      </c>
      <c r="S1135" s="25">
        <f>VLOOKUP(CONCATENATE($F1135," ",$G1135),AllocFactorMatrix,(S$4+1),FALSE)*$E1141</f>
        <v>217103.83032269342</v>
      </c>
      <c r="T1135" s="25">
        <f>VLOOKUP(CONCATENATE($F1135," ",$G1135),AllocFactorMatrix,(T$4+1),FALSE)*$E1141</f>
        <v>2366812.6213979982</v>
      </c>
      <c r="U1135" s="25">
        <f>VLOOKUP(CONCATENATE($F1135," ",$G1135),AllocFactorMatrix,(U$4+1),FALSE)*$E1141</f>
        <v>15807084.971780842</v>
      </c>
      <c r="V1135" s="25">
        <f>VLOOKUP(CONCATENATE($F1135," ",$G1135),AllocFactorMatrix,(V$4+1),FALSE)*$E1141</f>
        <v>2479832.9477024036</v>
      </c>
      <c r="W1135" s="25">
        <f t="shared" ref="W1135:W1141" si="559">SUBTOTAL(9,S1135:V1135)</f>
        <v>20870834.371203937</v>
      </c>
      <c r="X1135" s="25">
        <f>VLOOKUP(CONCATENATE($F1135," ",$G1135),AllocFactorMatrix,(X$4+1),FALSE)*$E1141</f>
        <v>980981.9567931965</v>
      </c>
      <c r="Y1135" s="25">
        <f>VLOOKUP(CONCATENATE($F1135," ",$G1135),AllocFactorMatrix,(Y$4+1),FALSE)*$E1141</f>
        <v>23681.263069180262</v>
      </c>
      <c r="Z1135" s="25">
        <f t="shared" si="557"/>
        <v>1004663.2198623768</v>
      </c>
      <c r="AA1135" s="25">
        <f>VLOOKUP(CONCATENATE($F1135," ",$G1135),AllocFactorMatrix,(AA$4+1),FALSE)*$E1141</f>
        <v>17103.223804655187</v>
      </c>
      <c r="AB1135" s="25">
        <f>VLOOKUP(CONCATENATE($F1135," ",$G1135),AllocFactorMatrix,(AB$4+1),FALSE)*$E1141</f>
        <v>92737.092193548437</v>
      </c>
      <c r="AC1135" s="25">
        <f>VLOOKUP(CONCATENATE($F1135," ",$G1135),AllocFactorMatrix,(AC$4+1),FALSE)*$E1141</f>
        <v>23028.27920776244</v>
      </c>
    </row>
    <row r="1136" spans="4:29" hidden="1" outlineLevel="1">
      <c r="F1136" s="61" t="str">
        <f>F1141</f>
        <v>TRANS_TOTAL</v>
      </c>
      <c r="G1136" s="20" t="str">
        <f>$G$10</f>
        <v>SUBTRAN</v>
      </c>
      <c r="H1136" s="24">
        <f t="shared" si="549"/>
        <v>26706954.581999991</v>
      </c>
      <c r="I1136" s="25">
        <f>VLOOKUP(CONCATENATE($F1136," ",$G1136),AllocFactorMatrix,(I$4+1),FALSE)*$E1141</f>
        <v>12683181.00368862</v>
      </c>
      <c r="J1136" s="25">
        <f>VLOOKUP(CONCATENATE($F1136," ",$G1136),AllocFactorMatrix,(J$4+1),FALSE)*$E1141</f>
        <v>3246707.1872532023</v>
      </c>
      <c r="K1136" s="25">
        <f>VLOOKUP(CONCATENATE($F1136," ",$G1136),AllocFactorMatrix,(K$4+1),FALSE)*$E1141</f>
        <v>37834.601673506666</v>
      </c>
      <c r="L1136" s="25">
        <f>VLOOKUP(CONCATENATE($F1136," ",$G1136),AllocFactorMatrix,(L$4+1),FALSE)*$E1141</f>
        <v>1240.3779120580346</v>
      </c>
      <c r="M1136" s="25">
        <f t="shared" si="555"/>
        <v>3285782.166838767</v>
      </c>
      <c r="N1136" s="25">
        <f>VLOOKUP(CONCATENATE($F1136," ",$G1136),AllocFactorMatrix,(N$4+1),FALSE)*$E1141</f>
        <v>1415072.733304508</v>
      </c>
      <c r="O1136" s="25">
        <f>VLOOKUP(CONCATENATE($F1136," ",$G1136),AllocFactorMatrix,(O$4+1),FALSE)*$E1141</f>
        <v>401099.17107593524</v>
      </c>
      <c r="P1136" s="25">
        <f>VLOOKUP(CONCATENATE($F1136," ",$G1136),AllocFactorMatrix,(P$4+1),FALSE)*$E1141</f>
        <v>41085.760085142567</v>
      </c>
      <c r="Q1136" s="25">
        <f>VLOOKUP(CONCATENATE($F1136," ",$G1136),AllocFactorMatrix,(Q$4+1),FALSE)*$E1141</f>
        <v>0</v>
      </c>
      <c r="R1136" s="25">
        <f t="shared" si="556"/>
        <v>1857257.6644655857</v>
      </c>
      <c r="S1136" s="25">
        <f>VLOOKUP(CONCATENATE($F1136," ",$G1136),AllocFactorMatrix,(S$4+1),FALSE)*$E1141</f>
        <v>79250.428322246327</v>
      </c>
      <c r="T1136" s="25">
        <f>VLOOKUP(CONCATENATE($F1136," ",$G1136),AllocFactorMatrix,(T$4+1),FALSE)*$E1141</f>
        <v>915966.98413324752</v>
      </c>
      <c r="U1136" s="25">
        <f>VLOOKUP(CONCATENATE($F1136," ",$G1136),AllocFactorMatrix,(U$4+1),FALSE)*$E1141</f>
        <v>7461233.7928700028</v>
      </c>
      <c r="V1136" s="25">
        <f>VLOOKUP(CONCATENATE($F1136," ",$G1136),AllocFactorMatrix,(V$4+1),FALSE)*$E1141</f>
        <v>0</v>
      </c>
      <c r="W1136" s="25">
        <f t="shared" si="559"/>
        <v>8456451.2053254973</v>
      </c>
      <c r="X1136" s="25">
        <f>VLOOKUP(CONCATENATE($F1136," ",$G1136),AllocFactorMatrix,(X$4+1),FALSE)*$E1141</f>
        <v>384042.71659719123</v>
      </c>
      <c r="Y1136" s="25">
        <f>VLOOKUP(CONCATENATE($F1136," ",$G1136),AllocFactorMatrix,(Y$4+1),FALSE)*$E1141</f>
        <v>9188.477804544902</v>
      </c>
      <c r="Z1136" s="25">
        <f t="shared" si="557"/>
        <v>393231.19440173614</v>
      </c>
      <c r="AA1136" s="25">
        <f>VLOOKUP(CONCATENATE($F1136," ",$G1136),AllocFactorMatrix,(AA$4+1),FALSE)*$E1141</f>
        <v>6306.3408830548751</v>
      </c>
      <c r="AB1136" s="25">
        <f>VLOOKUP(CONCATENATE($F1136," ",$G1136),AllocFactorMatrix,(AB$4+1),FALSE)*$E1141</f>
        <v>19810.102577575894</v>
      </c>
      <c r="AC1136" s="25">
        <f>VLOOKUP(CONCATENATE($F1136," ",$G1136),AllocFactorMatrix,(AC$4+1),FALSE)*$E1141</f>
        <v>4934.9038191559966</v>
      </c>
    </row>
    <row r="1137" spans="4:29" hidden="1" outlineLevel="1">
      <c r="F1137" s="61" t="str">
        <f>F1141</f>
        <v>TRANS_TOTAL</v>
      </c>
      <c r="G1137" s="20" t="str">
        <f>$G$11</f>
        <v>DISTPRI</v>
      </c>
      <c r="H1137" s="24">
        <f t="shared" si="549"/>
        <v>0</v>
      </c>
      <c r="I1137" s="25">
        <f>VLOOKUP(CONCATENATE($F1137," ",$G1137),AllocFactorMatrix,(I$4+1),FALSE)*$E1141</f>
        <v>0</v>
      </c>
      <c r="J1137" s="25">
        <f>VLOOKUP(CONCATENATE($F1137," ",$G1137),AllocFactorMatrix,(J$4+1),FALSE)*$E1141</f>
        <v>0</v>
      </c>
      <c r="K1137" s="25">
        <f>VLOOKUP(CONCATENATE($F1137," ",$G1137),AllocFactorMatrix,(K$4+1),FALSE)*$E1141</f>
        <v>0</v>
      </c>
      <c r="L1137" s="25">
        <f>VLOOKUP(CONCATENATE($F1137," ",$G1137),AllocFactorMatrix,(L$4+1),FALSE)*$E1141</f>
        <v>0</v>
      </c>
      <c r="M1137" s="25">
        <f t="shared" si="555"/>
        <v>0</v>
      </c>
      <c r="N1137" s="25">
        <f>VLOOKUP(CONCATENATE($F1137," ",$G1137),AllocFactorMatrix,(N$4+1),FALSE)*$E1141</f>
        <v>0</v>
      </c>
      <c r="O1137" s="25">
        <f>VLOOKUP(CONCATENATE($F1137," ",$G1137),AllocFactorMatrix,(O$4+1),FALSE)*$E1141</f>
        <v>0</v>
      </c>
      <c r="P1137" s="25">
        <f>VLOOKUP(CONCATENATE($F1137," ",$G1137),AllocFactorMatrix,(P$4+1),FALSE)*$E1141</f>
        <v>0</v>
      </c>
      <c r="Q1137" s="25">
        <f>VLOOKUP(CONCATENATE($F1137," ",$G1137),AllocFactorMatrix,(Q$4+1),FALSE)*$E1141</f>
        <v>0</v>
      </c>
      <c r="R1137" s="25">
        <f t="shared" si="556"/>
        <v>0</v>
      </c>
      <c r="S1137" s="25">
        <f>VLOOKUP(CONCATENATE($F1137," ",$G1137),AllocFactorMatrix,(S$4+1),FALSE)*$E1141</f>
        <v>0</v>
      </c>
      <c r="T1137" s="25">
        <f>VLOOKUP(CONCATENATE($F1137," ",$G1137),AllocFactorMatrix,(T$4+1),FALSE)*$E1141</f>
        <v>0</v>
      </c>
      <c r="U1137" s="25">
        <f>VLOOKUP(CONCATENATE($F1137," ",$G1137),AllocFactorMatrix,(U$4+1),FALSE)*$E1141</f>
        <v>0</v>
      </c>
      <c r="V1137" s="25">
        <f>VLOOKUP(CONCATENATE($F1137," ",$G1137),AllocFactorMatrix,(V$4+1),FALSE)*$E1141</f>
        <v>0</v>
      </c>
      <c r="W1137" s="25">
        <f t="shared" si="559"/>
        <v>0</v>
      </c>
      <c r="X1137" s="25">
        <f>VLOOKUP(CONCATENATE($F1137," ",$G1137),AllocFactorMatrix,(X$4+1),FALSE)*$E1141</f>
        <v>0</v>
      </c>
      <c r="Y1137" s="25">
        <f>VLOOKUP(CONCATENATE($F1137," ",$G1137),AllocFactorMatrix,(Y$4+1),FALSE)*$E1141</f>
        <v>0</v>
      </c>
      <c r="Z1137" s="25">
        <f t="shared" si="557"/>
        <v>0</v>
      </c>
      <c r="AA1137" s="25">
        <f>VLOOKUP(CONCATENATE($F1137," ",$G1137),AllocFactorMatrix,(AA$4+1),FALSE)*$E1141</f>
        <v>0</v>
      </c>
      <c r="AB1137" s="25">
        <f>VLOOKUP(CONCATENATE($F1137," ",$G1137),AllocFactorMatrix,(AB$4+1),FALSE)*$E1141</f>
        <v>0</v>
      </c>
      <c r="AC1137" s="25">
        <f>VLOOKUP(CONCATENATE($F1137," ",$G1137),AllocFactorMatrix,(AC$4+1),FALSE)*$E1141</f>
        <v>0</v>
      </c>
    </row>
    <row r="1138" spans="4:29" hidden="1" outlineLevel="1">
      <c r="F1138" s="61" t="str">
        <f>F1141</f>
        <v>TRANS_TOTAL</v>
      </c>
      <c r="G1138" s="20" t="str">
        <f>$G$12</f>
        <v>DISTSEC</v>
      </c>
      <c r="H1138" s="24">
        <f t="shared" si="549"/>
        <v>0</v>
      </c>
      <c r="I1138" s="25">
        <f>VLOOKUP(CONCATENATE($F1138," ",$G1138),AllocFactorMatrix,(I$4+1),FALSE)*$E1141</f>
        <v>0</v>
      </c>
      <c r="J1138" s="25">
        <f>VLOOKUP(CONCATENATE($F1138," ",$G1138),AllocFactorMatrix,(J$4+1),FALSE)*$E1141</f>
        <v>0</v>
      </c>
      <c r="K1138" s="25">
        <f>VLOOKUP(CONCATENATE($F1138," ",$G1138),AllocFactorMatrix,(K$4+1),FALSE)*$E1141</f>
        <v>0</v>
      </c>
      <c r="L1138" s="25">
        <f>VLOOKUP(CONCATENATE($F1138," ",$G1138),AllocFactorMatrix,(L$4+1),FALSE)*$E1141</f>
        <v>0</v>
      </c>
      <c r="M1138" s="25">
        <f t="shared" si="555"/>
        <v>0</v>
      </c>
      <c r="N1138" s="25">
        <f>VLOOKUP(CONCATENATE($F1138," ",$G1138),AllocFactorMatrix,(N$4+1),FALSE)*$E1141</f>
        <v>0</v>
      </c>
      <c r="O1138" s="25">
        <f>VLOOKUP(CONCATENATE($F1138," ",$G1138),AllocFactorMatrix,(O$4+1),FALSE)*$E1141</f>
        <v>0</v>
      </c>
      <c r="P1138" s="25">
        <f>VLOOKUP(CONCATENATE($F1138," ",$G1138),AllocFactorMatrix,(P$4+1),FALSE)*$E1141</f>
        <v>0</v>
      </c>
      <c r="Q1138" s="25">
        <f>VLOOKUP(CONCATENATE($F1138," ",$G1138),AllocFactorMatrix,(Q$4+1),FALSE)*$E1141</f>
        <v>0</v>
      </c>
      <c r="R1138" s="25">
        <f t="shared" si="556"/>
        <v>0</v>
      </c>
      <c r="S1138" s="25">
        <f>VLOOKUP(CONCATENATE($F1138," ",$G1138),AllocFactorMatrix,(S$4+1),FALSE)*$E1141</f>
        <v>0</v>
      </c>
      <c r="T1138" s="25">
        <f>VLOOKUP(CONCATENATE($F1138," ",$G1138),AllocFactorMatrix,(T$4+1),FALSE)*$E1141</f>
        <v>0</v>
      </c>
      <c r="U1138" s="25">
        <f>VLOOKUP(CONCATENATE($F1138," ",$G1138),AllocFactorMatrix,(U$4+1),FALSE)*$E1141</f>
        <v>0</v>
      </c>
      <c r="V1138" s="25">
        <f>VLOOKUP(CONCATENATE($F1138," ",$G1138),AllocFactorMatrix,(V$4+1),FALSE)*$E1141</f>
        <v>0</v>
      </c>
      <c r="W1138" s="25">
        <f t="shared" si="559"/>
        <v>0</v>
      </c>
      <c r="X1138" s="25">
        <f>VLOOKUP(CONCATENATE($F1138," ",$G1138),AllocFactorMatrix,(X$4+1),FALSE)*$E1141</f>
        <v>0</v>
      </c>
      <c r="Y1138" s="25">
        <f>VLOOKUP(CONCATENATE($F1138," ",$G1138),AllocFactorMatrix,(Y$4+1),FALSE)*$E1141</f>
        <v>0</v>
      </c>
      <c r="Z1138" s="25">
        <f t="shared" si="557"/>
        <v>0</v>
      </c>
      <c r="AA1138" s="25">
        <f>VLOOKUP(CONCATENATE($F1138," ",$G1138),AllocFactorMatrix,(AA$4+1),FALSE)*$E1141</f>
        <v>0</v>
      </c>
      <c r="AB1138" s="25">
        <f>VLOOKUP(CONCATENATE($F1138," ",$G1138),AllocFactorMatrix,(AB$4+1),FALSE)*$E1141</f>
        <v>0</v>
      </c>
      <c r="AC1138" s="25">
        <f>VLOOKUP(CONCATENATE($F1138," ",$G1138),AllocFactorMatrix,(AC$4+1),FALSE)*$E1141</f>
        <v>0</v>
      </c>
    </row>
    <row r="1139" spans="4:29" hidden="1" outlineLevel="1">
      <c r="F1139" s="61" t="str">
        <f>F1141</f>
        <v>TRANS_TOTAL</v>
      </c>
      <c r="G1139" s="20" t="str">
        <f>$G$13</f>
        <v>ENERGY</v>
      </c>
      <c r="H1139" s="24">
        <f t="shared" si="549"/>
        <v>0</v>
      </c>
      <c r="I1139" s="25">
        <f>VLOOKUP(CONCATENATE($F1139," ",$G1139),AllocFactorMatrix,(I$4+1),FALSE)*$E1141</f>
        <v>0</v>
      </c>
      <c r="J1139" s="25">
        <f>VLOOKUP(CONCATENATE($F1139," ",$G1139),AllocFactorMatrix,(J$4+1),FALSE)*$E1141</f>
        <v>0</v>
      </c>
      <c r="K1139" s="25">
        <f>VLOOKUP(CONCATENATE($F1139," ",$G1139),AllocFactorMatrix,(K$4+1),FALSE)*$E1141</f>
        <v>0</v>
      </c>
      <c r="L1139" s="25">
        <f>VLOOKUP(CONCATENATE($F1139," ",$G1139),AllocFactorMatrix,(L$4+1),FALSE)*$E1141</f>
        <v>0</v>
      </c>
      <c r="M1139" s="25">
        <f t="shared" si="555"/>
        <v>0</v>
      </c>
      <c r="N1139" s="25">
        <f>VLOOKUP(CONCATENATE($F1139," ",$G1139),AllocFactorMatrix,(N$4+1),FALSE)*$E1141</f>
        <v>0</v>
      </c>
      <c r="O1139" s="25">
        <f>VLOOKUP(CONCATENATE($F1139," ",$G1139),AllocFactorMatrix,(O$4+1),FALSE)*$E1141</f>
        <v>0</v>
      </c>
      <c r="P1139" s="25">
        <f>VLOOKUP(CONCATENATE($F1139," ",$G1139),AllocFactorMatrix,(P$4+1),FALSE)*$E1141</f>
        <v>0</v>
      </c>
      <c r="Q1139" s="25">
        <f>VLOOKUP(CONCATENATE($F1139," ",$G1139),AllocFactorMatrix,(Q$4+1),FALSE)*$E1141</f>
        <v>0</v>
      </c>
      <c r="R1139" s="25">
        <f t="shared" si="556"/>
        <v>0</v>
      </c>
      <c r="S1139" s="25">
        <f>VLOOKUP(CONCATENATE($F1139," ",$G1139),AllocFactorMatrix,(S$4+1),FALSE)*$E1141</f>
        <v>0</v>
      </c>
      <c r="T1139" s="25">
        <f>VLOOKUP(CONCATENATE($F1139," ",$G1139),AllocFactorMatrix,(T$4+1),FALSE)*$E1141</f>
        <v>0</v>
      </c>
      <c r="U1139" s="25">
        <f>VLOOKUP(CONCATENATE($F1139," ",$G1139),AllocFactorMatrix,(U$4+1),FALSE)*$E1141</f>
        <v>0</v>
      </c>
      <c r="V1139" s="25">
        <f>VLOOKUP(CONCATENATE($F1139," ",$G1139),AllocFactorMatrix,(V$4+1),FALSE)*$E1141</f>
        <v>0</v>
      </c>
      <c r="W1139" s="25">
        <f t="shared" si="559"/>
        <v>0</v>
      </c>
      <c r="X1139" s="25">
        <f>VLOOKUP(CONCATENATE($F1139," ",$G1139),AllocFactorMatrix,(X$4+1),FALSE)*$E1141</f>
        <v>0</v>
      </c>
      <c r="Y1139" s="25">
        <f>VLOOKUP(CONCATENATE($F1139," ",$G1139),AllocFactorMatrix,(Y$4+1),FALSE)*$E1141</f>
        <v>0</v>
      </c>
      <c r="Z1139" s="25">
        <f t="shared" si="557"/>
        <v>0</v>
      </c>
      <c r="AA1139" s="25">
        <f>VLOOKUP(CONCATENATE($F1139," ",$G1139),AllocFactorMatrix,(AA$4+1),FALSE)*$E1141</f>
        <v>0</v>
      </c>
      <c r="AB1139" s="25">
        <f>VLOOKUP(CONCATENATE($F1139," ",$G1139),AllocFactorMatrix,(AB$4+1),FALSE)*$E1141</f>
        <v>0</v>
      </c>
      <c r="AC1139" s="25">
        <f>VLOOKUP(CONCATENATE($F1139," ",$G1139),AllocFactorMatrix,(AC$4+1),FALSE)*$E1141</f>
        <v>0</v>
      </c>
    </row>
    <row r="1140" spans="4:29" hidden="1" outlineLevel="1">
      <c r="F1140" s="61" t="str">
        <f>F1141</f>
        <v>TRANS_TOTAL</v>
      </c>
      <c r="G1140" s="20" t="str">
        <f>$G$14</f>
        <v>CUSTOMER</v>
      </c>
      <c r="H1140" s="24">
        <f t="shared" si="549"/>
        <v>0</v>
      </c>
      <c r="I1140" s="25">
        <f>VLOOKUP(CONCATENATE($F1140," ",$G1140),AllocFactorMatrix,(I$4+1),FALSE)*$E1141</f>
        <v>0</v>
      </c>
      <c r="J1140" s="25">
        <f>VLOOKUP(CONCATENATE($F1140," ",$G1140),AllocFactorMatrix,(J$4+1),FALSE)*$E1141</f>
        <v>0</v>
      </c>
      <c r="K1140" s="25">
        <f>VLOOKUP(CONCATENATE($F1140," ",$G1140),AllocFactorMatrix,(K$4+1),FALSE)*$E1141</f>
        <v>0</v>
      </c>
      <c r="L1140" s="25">
        <f>VLOOKUP(CONCATENATE($F1140," ",$G1140),AllocFactorMatrix,(L$4+1),FALSE)*$E1141</f>
        <v>0</v>
      </c>
      <c r="M1140" s="25">
        <f t="shared" si="555"/>
        <v>0</v>
      </c>
      <c r="N1140" s="25">
        <f>VLOOKUP(CONCATENATE($F1140," ",$G1140),AllocFactorMatrix,(N$4+1),FALSE)*$E1141</f>
        <v>0</v>
      </c>
      <c r="O1140" s="25">
        <f>VLOOKUP(CONCATENATE($F1140," ",$G1140),AllocFactorMatrix,(O$4+1),FALSE)*$E1141</f>
        <v>0</v>
      </c>
      <c r="P1140" s="25">
        <f>VLOOKUP(CONCATENATE($F1140," ",$G1140),AllocFactorMatrix,(P$4+1),FALSE)*$E1141</f>
        <v>0</v>
      </c>
      <c r="Q1140" s="25">
        <f>VLOOKUP(CONCATENATE($F1140," ",$G1140),AllocFactorMatrix,(Q$4+1),FALSE)*$E1141</f>
        <v>0</v>
      </c>
      <c r="R1140" s="25">
        <f t="shared" si="556"/>
        <v>0</v>
      </c>
      <c r="S1140" s="25">
        <f>VLOOKUP(CONCATENATE($F1140," ",$G1140),AllocFactorMatrix,(S$4+1),FALSE)*$E1141</f>
        <v>0</v>
      </c>
      <c r="T1140" s="25">
        <f>VLOOKUP(CONCATENATE($F1140," ",$G1140),AllocFactorMatrix,(T$4+1),FALSE)*$E1141</f>
        <v>0</v>
      </c>
      <c r="U1140" s="25">
        <f>VLOOKUP(CONCATENATE($F1140," ",$G1140),AllocFactorMatrix,(U$4+1),FALSE)*$E1141</f>
        <v>0</v>
      </c>
      <c r="V1140" s="25">
        <f>VLOOKUP(CONCATENATE($F1140," ",$G1140),AllocFactorMatrix,(V$4+1),FALSE)*$E1141</f>
        <v>0</v>
      </c>
      <c r="W1140" s="25">
        <f t="shared" si="559"/>
        <v>0</v>
      </c>
      <c r="X1140" s="25">
        <f>VLOOKUP(CONCATENATE($F1140," ",$G1140),AllocFactorMatrix,(X$4+1),FALSE)*$E1141</f>
        <v>0</v>
      </c>
      <c r="Y1140" s="25">
        <f>VLOOKUP(CONCATENATE($F1140," ",$G1140),AllocFactorMatrix,(Y$4+1),FALSE)*$E1141</f>
        <v>0</v>
      </c>
      <c r="Z1140" s="25">
        <f t="shared" si="557"/>
        <v>0</v>
      </c>
      <c r="AA1140" s="25">
        <f>VLOOKUP(CONCATENATE($F1140," ",$G1140),AllocFactorMatrix,(AA$4+1),FALSE)*$E1141</f>
        <v>0</v>
      </c>
      <c r="AB1140" s="25">
        <f>VLOOKUP(CONCATENATE($F1140," ",$G1140),AllocFactorMatrix,(AB$4+1),FALSE)*$E1141</f>
        <v>0</v>
      </c>
      <c r="AC1140" s="25">
        <f>VLOOKUP(CONCATENATE($F1140," ",$G1140),AllocFactorMatrix,(AC$4+1),FALSE)*$E1141</f>
        <v>0</v>
      </c>
    </row>
    <row r="1141" spans="4:29" collapsed="1">
      <c r="D1141" s="58" t="s">
        <v>529</v>
      </c>
      <c r="E1141" s="61">
        <f>'Sch 4'!E298+'Sch 4'!E300</f>
        <v>96345435</v>
      </c>
      <c r="F1141" s="61" t="s">
        <v>191</v>
      </c>
      <c r="G1141" s="20" t="str">
        <f>$G$15</f>
        <v>TOTAL</v>
      </c>
      <c r="H1141" s="24">
        <f t="shared" si="549"/>
        <v>96345435.000000015</v>
      </c>
      <c r="I1141" s="25">
        <f>VLOOKUP(CONCATENATE($F1141," ",$G1141),AllocFactorMatrix,(I$4+1),FALSE)*$E1141</f>
        <v>46829916.635245867</v>
      </c>
      <c r="J1141" s="25">
        <f>VLOOKUP(CONCATENATE($F1141," ",$G1141),AllocFactorMatrix,(J$4+1),FALSE)*$E1141</f>
        <v>11884503.546096768</v>
      </c>
      <c r="K1141" s="25">
        <f>VLOOKUP(CONCATENATE($F1141," ",$G1141),AllocFactorMatrix,(K$4+1),FALSE)*$E1141</f>
        <v>138823.57944539847</v>
      </c>
      <c r="L1141" s="25">
        <f>VLOOKUP(CONCATENATE($F1141," ",$G1141),AllocFactorMatrix,(L$4+1),FALSE)*$E1141</f>
        <v>3728.2925924489764</v>
      </c>
      <c r="M1141" s="25">
        <f t="shared" si="555"/>
        <v>12027055.418134617</v>
      </c>
      <c r="N1141" s="25">
        <f>VLOOKUP(CONCATENATE($F1141," ",$G1141),AllocFactorMatrix,(N$4+1),FALSE)*$E1141</f>
        <v>5029235.1010363298</v>
      </c>
      <c r="O1141" s="25">
        <f>VLOOKUP(CONCATENATE($F1141," ",$G1141),AllocFactorMatrix,(O$4+1),FALSE)*$E1141</f>
        <v>1430394.8710574764</v>
      </c>
      <c r="P1141" s="25">
        <f>VLOOKUP(CONCATENATE($F1141," ",$G1141),AllocFactorMatrix,(P$4+1),FALSE)*$E1141</f>
        <v>122539.57675319594</v>
      </c>
      <c r="Q1141" s="25">
        <f>VLOOKUP(CONCATENATE($F1141," ",$G1141),AllocFactorMatrix,(Q$4+1),FALSE)*$E1141</f>
        <v>17193.464493213334</v>
      </c>
      <c r="R1141" s="25">
        <f t="shared" si="556"/>
        <v>6599363.0133402152</v>
      </c>
      <c r="S1141" s="25">
        <f>VLOOKUP(CONCATENATE($F1141," ",$G1141),AllocFactorMatrix,(S$4+1),FALSE)*$E1141</f>
        <v>296354.25864493975</v>
      </c>
      <c r="T1141" s="25">
        <f>VLOOKUP(CONCATENATE($F1141," ",$G1141),AllocFactorMatrix,(T$4+1),FALSE)*$E1141</f>
        <v>3282779.6055312459</v>
      </c>
      <c r="U1141" s="25">
        <f>VLOOKUP(CONCATENATE($F1141," ",$G1141),AllocFactorMatrix,(U$4+1),FALSE)*$E1141</f>
        <v>23268318.764650844</v>
      </c>
      <c r="V1141" s="25">
        <f>VLOOKUP(CONCATENATE($F1141," ",$G1141),AllocFactorMatrix,(V$4+1),FALSE)*$E1141</f>
        <v>2479832.9477024036</v>
      </c>
      <c r="W1141" s="25">
        <f t="shared" si="559"/>
        <v>29327285.576529432</v>
      </c>
      <c r="X1141" s="25">
        <f>VLOOKUP(CONCATENATE($F1141," ",$G1141),AllocFactorMatrix,(X$4+1),FALSE)*$E1141</f>
        <v>1365024.6733903878</v>
      </c>
      <c r="Y1141" s="25">
        <f>VLOOKUP(CONCATENATE($F1141," ",$G1141),AllocFactorMatrix,(Y$4+1),FALSE)*$E1141</f>
        <v>32869.740873725168</v>
      </c>
      <c r="Z1141" s="25">
        <f t="shared" si="557"/>
        <v>1397894.4142641129</v>
      </c>
      <c r="AA1141" s="25">
        <f>VLOOKUP(CONCATENATE($F1141," ",$G1141),AllocFactorMatrix,(AA$4+1),FALSE)*$E1141</f>
        <v>23409.564687710063</v>
      </c>
      <c r="AB1141" s="25">
        <f>VLOOKUP(CONCATENATE($F1141," ",$G1141),AllocFactorMatrix,(AB$4+1),FALSE)*$E1141</f>
        <v>112547.19477112433</v>
      </c>
      <c r="AC1141" s="25">
        <f>VLOOKUP(CONCATENATE($F1141," ",$G1141),AllocFactorMatrix,(AC$4+1),FALSE)*$E1141</f>
        <v>27963.183026918436</v>
      </c>
    </row>
    <row r="1142" spans="4:29" hidden="1" outlineLevel="1">
      <c r="F1142" s="61" t="str">
        <f>F1149</f>
        <v>RB_GUP_EPIS_D</v>
      </c>
      <c r="G1142" s="20" t="str">
        <f>$G$8</f>
        <v>PRODUCTION</v>
      </c>
      <c r="H1142" s="24">
        <f t="shared" ref="H1142:H1165" si="560">SUBTOTAL(9,I1142:AC1142)</f>
        <v>0</v>
      </c>
      <c r="I1142" s="25">
        <f>VLOOKUP(CONCATENATE($F1142," ",$G1142),AllocFactorMatrix,(I$4+1),FALSE)*$E1149</f>
        <v>0</v>
      </c>
      <c r="J1142" s="25">
        <f>VLOOKUP(CONCATENATE($F1142," ",$G1142),AllocFactorMatrix,(J$4+1),FALSE)*$E1149</f>
        <v>0</v>
      </c>
      <c r="K1142" s="25">
        <f>VLOOKUP(CONCATENATE($F1142," ",$G1142),AllocFactorMatrix,(K$4+1),FALSE)*$E1149</f>
        <v>0</v>
      </c>
      <c r="L1142" s="25">
        <f>VLOOKUP(CONCATENATE($F1142," ",$G1142),AllocFactorMatrix,(L$4+1),FALSE)*$E1149</f>
        <v>0</v>
      </c>
      <c r="M1142" s="25">
        <f t="shared" si="539"/>
        <v>0</v>
      </c>
      <c r="N1142" s="25">
        <f>VLOOKUP(CONCATENATE($F1142," ",$G1142),AllocFactorMatrix,(N$4+1),FALSE)*$E1149</f>
        <v>0</v>
      </c>
      <c r="O1142" s="25">
        <f>VLOOKUP(CONCATENATE($F1142," ",$G1142),AllocFactorMatrix,(O$4+1),FALSE)*$E1149</f>
        <v>0</v>
      </c>
      <c r="P1142" s="25">
        <f>VLOOKUP(CONCATENATE($F1142," ",$G1142),AllocFactorMatrix,(P$4+1),FALSE)*$E1149</f>
        <v>0</v>
      </c>
      <c r="Q1142" s="25">
        <f>VLOOKUP(CONCATENATE($F1142," ",$G1142),AllocFactorMatrix,(Q$4+1),FALSE)*$E1149</f>
        <v>0</v>
      </c>
      <c r="R1142" s="25">
        <f t="shared" si="541"/>
        <v>0</v>
      </c>
      <c r="S1142" s="25">
        <f>VLOOKUP(CONCATENATE($F1142," ",$G1142),AllocFactorMatrix,(S$4+1),FALSE)*$E1149</f>
        <v>0</v>
      </c>
      <c r="T1142" s="25">
        <f>VLOOKUP(CONCATENATE($F1142," ",$G1142),AllocFactorMatrix,(T$4+1),FALSE)*$E1149</f>
        <v>0</v>
      </c>
      <c r="U1142" s="25">
        <f>VLOOKUP(CONCATENATE($F1142," ",$G1142),AllocFactorMatrix,(U$4+1),FALSE)*$E1149</f>
        <v>0</v>
      </c>
      <c r="V1142" s="25">
        <f>VLOOKUP(CONCATENATE($F1142," ",$G1142),AllocFactorMatrix,(V$4+1),FALSE)*$E1149</f>
        <v>0</v>
      </c>
      <c r="W1142" s="25">
        <f>SUBTOTAL(9,S1142:V1142)</f>
        <v>0</v>
      </c>
      <c r="X1142" s="25">
        <f>VLOOKUP(CONCATENATE($F1142," ",$G1142),AllocFactorMatrix,(X$4+1),FALSE)*$E1149</f>
        <v>0</v>
      </c>
      <c r="Y1142" s="25">
        <f>VLOOKUP(CONCATENATE($F1142," ",$G1142),AllocFactorMatrix,(Y$4+1),FALSE)*$E1149</f>
        <v>0</v>
      </c>
      <c r="Z1142" s="25">
        <f t="shared" ref="Z1142:Z1165" si="561">SUBTOTAL(9,X1142:Y1142)</f>
        <v>0</v>
      </c>
      <c r="AA1142" s="25">
        <f>VLOOKUP(CONCATENATE($F1142," ",$G1142),AllocFactorMatrix,(AA$4+1),FALSE)*$E1149</f>
        <v>0</v>
      </c>
      <c r="AB1142" s="25">
        <f>VLOOKUP(CONCATENATE($F1142," ",$G1142),AllocFactorMatrix,(AB$4+1),FALSE)*$E1149</f>
        <v>0</v>
      </c>
      <c r="AC1142" s="25">
        <f>VLOOKUP(CONCATENATE($F1142," ",$G1142),AllocFactorMatrix,(AC$4+1),FALSE)*$E1149</f>
        <v>0</v>
      </c>
    </row>
    <row r="1143" spans="4:29" hidden="1" outlineLevel="1">
      <c r="F1143" s="61" t="str">
        <f>F1149</f>
        <v>RB_GUP_EPIS_D</v>
      </c>
      <c r="G1143" s="20" t="str">
        <f>$G$9</f>
        <v>BULKTRAN</v>
      </c>
      <c r="H1143" s="24">
        <f t="shared" si="560"/>
        <v>0</v>
      </c>
      <c r="I1143" s="25">
        <f>VLOOKUP(CONCATENATE($F1143," ",$G1143),AllocFactorMatrix,(I$4+1),FALSE)*$E1149</f>
        <v>0</v>
      </c>
      <c r="J1143" s="25">
        <f>VLOOKUP(CONCATENATE($F1143," ",$G1143),AllocFactorMatrix,(J$4+1),FALSE)*$E1149</f>
        <v>0</v>
      </c>
      <c r="K1143" s="25">
        <f>VLOOKUP(CONCATENATE($F1143," ",$G1143),AllocFactorMatrix,(K$4+1),FALSE)*$E1149</f>
        <v>0</v>
      </c>
      <c r="L1143" s="25">
        <f>VLOOKUP(CONCATENATE($F1143," ",$G1143),AllocFactorMatrix,(L$4+1),FALSE)*$E1149</f>
        <v>0</v>
      </c>
      <c r="M1143" s="25">
        <f t="shared" si="539"/>
        <v>0</v>
      </c>
      <c r="N1143" s="25">
        <f>VLOOKUP(CONCATENATE($F1143," ",$G1143),AllocFactorMatrix,(N$4+1),FALSE)*$E1149</f>
        <v>0</v>
      </c>
      <c r="O1143" s="25">
        <f>VLOOKUP(CONCATENATE($F1143," ",$G1143),AllocFactorMatrix,(O$4+1),FALSE)*$E1149</f>
        <v>0</v>
      </c>
      <c r="P1143" s="25">
        <f>VLOOKUP(CONCATENATE($F1143," ",$G1143),AllocFactorMatrix,(P$4+1),FALSE)*$E1149</f>
        <v>0</v>
      </c>
      <c r="Q1143" s="25">
        <f>VLOOKUP(CONCATENATE($F1143," ",$G1143),AllocFactorMatrix,(Q$4+1),FALSE)*$E1149</f>
        <v>0</v>
      </c>
      <c r="R1143" s="25">
        <f t="shared" si="541"/>
        <v>0</v>
      </c>
      <c r="S1143" s="25">
        <f>VLOOKUP(CONCATENATE($F1143," ",$G1143),AllocFactorMatrix,(S$4+1),FALSE)*$E1149</f>
        <v>0</v>
      </c>
      <c r="T1143" s="25">
        <f>VLOOKUP(CONCATENATE($F1143," ",$G1143),AllocFactorMatrix,(T$4+1),FALSE)*$E1149</f>
        <v>0</v>
      </c>
      <c r="U1143" s="25">
        <f>VLOOKUP(CONCATENATE($F1143," ",$G1143),AllocFactorMatrix,(U$4+1),FALSE)*$E1149</f>
        <v>0</v>
      </c>
      <c r="V1143" s="25">
        <f>VLOOKUP(CONCATENATE($F1143," ",$G1143),AllocFactorMatrix,(V$4+1),FALSE)*$E1149</f>
        <v>0</v>
      </c>
      <c r="W1143" s="25">
        <f t="shared" ref="W1143:W1149" si="562">SUBTOTAL(9,S1143:V1143)</f>
        <v>0</v>
      </c>
      <c r="X1143" s="25">
        <f>VLOOKUP(CONCATENATE($F1143," ",$G1143),AllocFactorMatrix,(X$4+1),FALSE)*$E1149</f>
        <v>0</v>
      </c>
      <c r="Y1143" s="25">
        <f>VLOOKUP(CONCATENATE($F1143," ",$G1143),AllocFactorMatrix,(Y$4+1),FALSE)*$E1149</f>
        <v>0</v>
      </c>
      <c r="Z1143" s="25">
        <f t="shared" si="561"/>
        <v>0</v>
      </c>
      <c r="AA1143" s="25">
        <f>VLOOKUP(CONCATENATE($F1143," ",$G1143),AllocFactorMatrix,(AA$4+1),FALSE)*$E1149</f>
        <v>0</v>
      </c>
      <c r="AB1143" s="25">
        <f>VLOOKUP(CONCATENATE($F1143," ",$G1143),AllocFactorMatrix,(AB$4+1),FALSE)*$E1149</f>
        <v>0</v>
      </c>
      <c r="AC1143" s="25">
        <f>VLOOKUP(CONCATENATE($F1143," ",$G1143),AllocFactorMatrix,(AC$4+1),FALSE)*$E1149</f>
        <v>0</v>
      </c>
    </row>
    <row r="1144" spans="4:29" hidden="1" outlineLevel="1">
      <c r="F1144" s="61" t="str">
        <f>F1149</f>
        <v>RB_GUP_EPIS_D</v>
      </c>
      <c r="G1144" s="20" t="str">
        <f>$G$10</f>
        <v>SUBTRAN</v>
      </c>
      <c r="H1144" s="24">
        <f t="shared" si="560"/>
        <v>0</v>
      </c>
      <c r="I1144" s="25">
        <f>VLOOKUP(CONCATENATE($F1144," ",$G1144),AllocFactorMatrix,(I$4+1),FALSE)*$E1149</f>
        <v>0</v>
      </c>
      <c r="J1144" s="25">
        <f>VLOOKUP(CONCATENATE($F1144," ",$G1144),AllocFactorMatrix,(J$4+1),FALSE)*$E1149</f>
        <v>0</v>
      </c>
      <c r="K1144" s="25">
        <f>VLOOKUP(CONCATENATE($F1144," ",$G1144),AllocFactorMatrix,(K$4+1),FALSE)*$E1149</f>
        <v>0</v>
      </c>
      <c r="L1144" s="25">
        <f>VLOOKUP(CONCATENATE($F1144," ",$G1144),AllocFactorMatrix,(L$4+1),FALSE)*$E1149</f>
        <v>0</v>
      </c>
      <c r="M1144" s="25">
        <f t="shared" si="539"/>
        <v>0</v>
      </c>
      <c r="N1144" s="25">
        <f>VLOOKUP(CONCATENATE($F1144," ",$G1144),AllocFactorMatrix,(N$4+1),FALSE)*$E1149</f>
        <v>0</v>
      </c>
      <c r="O1144" s="25">
        <f>VLOOKUP(CONCATENATE($F1144," ",$G1144),AllocFactorMatrix,(O$4+1),FALSE)*$E1149</f>
        <v>0</v>
      </c>
      <c r="P1144" s="25">
        <f>VLOOKUP(CONCATENATE($F1144," ",$G1144),AllocFactorMatrix,(P$4+1),FALSE)*$E1149</f>
        <v>0</v>
      </c>
      <c r="Q1144" s="25">
        <f>VLOOKUP(CONCATENATE($F1144," ",$G1144),AllocFactorMatrix,(Q$4+1),FALSE)*$E1149</f>
        <v>0</v>
      </c>
      <c r="R1144" s="25">
        <f t="shared" si="541"/>
        <v>0</v>
      </c>
      <c r="S1144" s="25">
        <f>VLOOKUP(CONCATENATE($F1144," ",$G1144),AllocFactorMatrix,(S$4+1),FALSE)*$E1149</f>
        <v>0</v>
      </c>
      <c r="T1144" s="25">
        <f>VLOOKUP(CONCATENATE($F1144," ",$G1144),AllocFactorMatrix,(T$4+1),FALSE)*$E1149</f>
        <v>0</v>
      </c>
      <c r="U1144" s="25">
        <f>VLOOKUP(CONCATENATE($F1144," ",$G1144),AllocFactorMatrix,(U$4+1),FALSE)*$E1149</f>
        <v>0</v>
      </c>
      <c r="V1144" s="25">
        <f>VLOOKUP(CONCATENATE($F1144," ",$G1144),AllocFactorMatrix,(V$4+1),FALSE)*$E1149</f>
        <v>0</v>
      </c>
      <c r="W1144" s="25">
        <f t="shared" si="562"/>
        <v>0</v>
      </c>
      <c r="X1144" s="25">
        <f>VLOOKUP(CONCATENATE($F1144," ",$G1144),AllocFactorMatrix,(X$4+1),FALSE)*$E1149</f>
        <v>0</v>
      </c>
      <c r="Y1144" s="25">
        <f>VLOOKUP(CONCATENATE($F1144," ",$G1144),AllocFactorMatrix,(Y$4+1),FALSE)*$E1149</f>
        <v>0</v>
      </c>
      <c r="Z1144" s="25">
        <f t="shared" si="561"/>
        <v>0</v>
      </c>
      <c r="AA1144" s="25">
        <f>VLOOKUP(CONCATENATE($F1144," ",$G1144),AllocFactorMatrix,(AA$4+1),FALSE)*$E1149</f>
        <v>0</v>
      </c>
      <c r="AB1144" s="25">
        <f>VLOOKUP(CONCATENATE($F1144," ",$G1144),AllocFactorMatrix,(AB$4+1),FALSE)*$E1149</f>
        <v>0</v>
      </c>
      <c r="AC1144" s="25">
        <f>VLOOKUP(CONCATENATE($F1144," ",$G1144),AllocFactorMatrix,(AC$4+1),FALSE)*$E1149</f>
        <v>0</v>
      </c>
    </row>
    <row r="1145" spans="4:29" hidden="1" outlineLevel="1">
      <c r="F1145" s="61" t="str">
        <f>F1149</f>
        <v>RB_GUP_EPIS_D</v>
      </c>
      <c r="G1145" s="20" t="str">
        <f>$G$11</f>
        <v>DISTPRI</v>
      </c>
      <c r="H1145" s="24">
        <f t="shared" si="560"/>
        <v>167587.74791729124</v>
      </c>
      <c r="I1145" s="25">
        <f>VLOOKUP(CONCATENATE($F1145," ",$G1145),AllocFactorMatrix,(I$4+1),FALSE)*$E1149</f>
        <v>111361.83294150076</v>
      </c>
      <c r="J1145" s="25">
        <f>VLOOKUP(CONCATENATE($F1145," ",$G1145),AllocFactorMatrix,(J$4+1),FALSE)*$E1149</f>
        <v>28036.636198072571</v>
      </c>
      <c r="K1145" s="25">
        <f>VLOOKUP(CONCATENATE($F1145," ",$G1145),AllocFactorMatrix,(K$4+1),FALSE)*$E1149</f>
        <v>327.17749679152422</v>
      </c>
      <c r="L1145" s="25">
        <f>VLOOKUP(CONCATENATE($F1145," ",$G1145),AllocFactorMatrix,(L$4+1),FALSE)*$E1149</f>
        <v>0</v>
      </c>
      <c r="M1145" s="25">
        <f t="shared" si="539"/>
        <v>28363.813694864093</v>
      </c>
      <c r="N1145" s="25">
        <f>VLOOKUP(CONCATENATE($F1145," ",$G1145),AllocFactorMatrix,(N$4+1),FALSE)*$E1149</f>
        <v>12090.174145152116</v>
      </c>
      <c r="O1145" s="25">
        <f>VLOOKUP(CONCATENATE($F1145," ",$G1145),AllocFactorMatrix,(O$4+1),FALSE)*$E1149</f>
        <v>3432.1392292066053</v>
      </c>
      <c r="P1145" s="25">
        <f>VLOOKUP(CONCATENATE($F1145," ",$G1145),AllocFactorMatrix,(P$4+1),FALSE)*$E1149</f>
        <v>0</v>
      </c>
      <c r="Q1145" s="25">
        <f>VLOOKUP(CONCATENATE($F1145," ",$G1145),AllocFactorMatrix,(Q$4+1),FALSE)*$E1149</f>
        <v>0</v>
      </c>
      <c r="R1145" s="25">
        <f t="shared" si="541"/>
        <v>15522.31337435872</v>
      </c>
      <c r="S1145" s="25">
        <f>VLOOKUP(CONCATENATE($F1145," ",$G1145),AllocFactorMatrix,(S$4+1),FALSE)*$E1149</f>
        <v>689.5470547592497</v>
      </c>
      <c r="T1145" s="25">
        <f>VLOOKUP(CONCATENATE($F1145," ",$G1145),AllocFactorMatrix,(T$4+1),FALSE)*$E1149</f>
        <v>7975.5762199538667</v>
      </c>
      <c r="U1145" s="25">
        <f>VLOOKUP(CONCATENATE($F1145," ",$G1145),AllocFactorMatrix,(U$4+1),FALSE)*$E1149</f>
        <v>0</v>
      </c>
      <c r="V1145" s="25">
        <f>VLOOKUP(CONCATENATE($F1145," ",$G1145),AllocFactorMatrix,(V$4+1),FALSE)*$E1149</f>
        <v>0</v>
      </c>
      <c r="W1145" s="25">
        <f t="shared" si="562"/>
        <v>8665.1232747131162</v>
      </c>
      <c r="X1145" s="25">
        <f>VLOOKUP(CONCATENATE($F1145," ",$G1145),AllocFactorMatrix,(X$4+1),FALSE)*$E1149</f>
        <v>3281.069559112856</v>
      </c>
      <c r="Y1145" s="25">
        <f>VLOOKUP(CONCATENATE($F1145," ",$G1145),AllocFactorMatrix,(Y$4+1),FALSE)*$E1149</f>
        <v>78.611714272921773</v>
      </c>
      <c r="Z1145" s="25">
        <f t="shared" si="561"/>
        <v>3359.6812733857778</v>
      </c>
      <c r="AA1145" s="25">
        <f>VLOOKUP(CONCATENATE($F1145," ",$G1145),AllocFactorMatrix,(AA$4+1),FALSE)*$E1149</f>
        <v>56.450017129699496</v>
      </c>
      <c r="AB1145" s="25">
        <f>VLOOKUP(CONCATENATE($F1145," ",$G1145),AllocFactorMatrix,(AB$4+1),FALSE)*$E1149</f>
        <v>206.92796819527862</v>
      </c>
      <c r="AC1145" s="25">
        <f>VLOOKUP(CONCATENATE($F1145," ",$G1145),AllocFactorMatrix,(AC$4+1),FALSE)*$E1149</f>
        <v>51.605373143756445</v>
      </c>
    </row>
    <row r="1146" spans="4:29" hidden="1" outlineLevel="1">
      <c r="F1146" s="61" t="str">
        <f>F1149</f>
        <v>RB_GUP_EPIS_D</v>
      </c>
      <c r="G1146" s="20" t="str">
        <f>$G$12</f>
        <v>DISTSEC</v>
      </c>
      <c r="H1146" s="24">
        <f t="shared" si="560"/>
        <v>74549.427530313813</v>
      </c>
      <c r="I1146" s="25">
        <f>VLOOKUP(CONCATENATE($F1146," ",$G1146),AllocFactorMatrix,(I$4+1),FALSE)*$E1149</f>
        <v>55658.73395550804</v>
      </c>
      <c r="J1146" s="25">
        <f>VLOOKUP(CONCATENATE($F1146," ",$G1146),AllocFactorMatrix,(J$4+1),FALSE)*$E1149</f>
        <v>12494.648223209795</v>
      </c>
      <c r="K1146" s="25">
        <f>VLOOKUP(CONCATENATE($F1146," ",$G1146),AllocFactorMatrix,(K$4+1),FALSE)*$E1149</f>
        <v>0</v>
      </c>
      <c r="L1146" s="25">
        <f>VLOOKUP(CONCATENATE($F1146," ",$G1146),AllocFactorMatrix,(L$4+1),FALSE)*$E1149</f>
        <v>0</v>
      </c>
      <c r="M1146" s="25">
        <f t="shared" si="539"/>
        <v>12494.648223209795</v>
      </c>
      <c r="N1146" s="25">
        <f>VLOOKUP(CONCATENATE($F1146," ",$G1146),AllocFactorMatrix,(N$4+1),FALSE)*$E1149</f>
        <v>4404.495218552519</v>
      </c>
      <c r="O1146" s="25">
        <f>VLOOKUP(CONCATENATE($F1146," ",$G1146),AllocFactorMatrix,(O$4+1),FALSE)*$E1149</f>
        <v>0</v>
      </c>
      <c r="P1146" s="25">
        <f>VLOOKUP(CONCATENATE($F1146," ",$G1146),AllocFactorMatrix,(P$4+1),FALSE)*$E1149</f>
        <v>0</v>
      </c>
      <c r="Q1146" s="25">
        <f>VLOOKUP(CONCATENATE($F1146," ",$G1146),AllocFactorMatrix,(Q$4+1),FALSE)*$E1149</f>
        <v>0</v>
      </c>
      <c r="R1146" s="25">
        <f t="shared" si="541"/>
        <v>4404.495218552519</v>
      </c>
      <c r="S1146" s="25">
        <f>VLOOKUP(CONCATENATE($F1146," ",$G1146),AllocFactorMatrix,(S$4+1),FALSE)*$E1149</f>
        <v>194.94540917749845</v>
      </c>
      <c r="T1146" s="25">
        <f>VLOOKUP(CONCATENATE($F1146," ",$G1146),AllocFactorMatrix,(T$4+1),FALSE)*$E1149</f>
        <v>0</v>
      </c>
      <c r="U1146" s="25">
        <f>VLOOKUP(CONCATENATE($F1146," ",$G1146),AllocFactorMatrix,(U$4+1),FALSE)*$E1149</f>
        <v>0</v>
      </c>
      <c r="V1146" s="25">
        <f>VLOOKUP(CONCATENATE($F1146," ",$G1146),AllocFactorMatrix,(V$4+1),FALSE)*$E1149</f>
        <v>0</v>
      </c>
      <c r="W1146" s="25">
        <f t="shared" si="562"/>
        <v>194.94540917749845</v>
      </c>
      <c r="X1146" s="25">
        <f>VLOOKUP(CONCATENATE($F1146," ",$G1146),AllocFactorMatrix,(X$4+1),FALSE)*$E1149</f>
        <v>1225.8367217380285</v>
      </c>
      <c r="Y1146" s="25">
        <f>VLOOKUP(CONCATENATE($F1146," ",$G1146),AllocFactorMatrix,(Y$4+1),FALSE)*$E1149</f>
        <v>0</v>
      </c>
      <c r="Z1146" s="25">
        <f t="shared" si="561"/>
        <v>1225.8367217380285</v>
      </c>
      <c r="AA1146" s="25">
        <f>VLOOKUP(CONCATENATE($F1146," ",$G1146),AllocFactorMatrix,(AA$4+1),FALSE)*$E1149</f>
        <v>19.988829918450662</v>
      </c>
      <c r="AB1146" s="25">
        <f>VLOOKUP(CONCATENATE($F1146," ",$G1146),AllocFactorMatrix,(AB$4+1),FALSE)*$E1149</f>
        <v>441.38378238404908</v>
      </c>
      <c r="AC1146" s="25">
        <f>VLOOKUP(CONCATENATE($F1146," ",$G1146),AllocFactorMatrix,(AC$4+1),FALSE)*$E1149</f>
        <v>109.39538982543378</v>
      </c>
    </row>
    <row r="1147" spans="4:29" hidden="1" outlineLevel="1">
      <c r="F1147" s="61" t="str">
        <f>F1149</f>
        <v>RB_GUP_EPIS_D</v>
      </c>
      <c r="G1147" s="20" t="str">
        <f>$G$13</f>
        <v>ENERGY</v>
      </c>
      <c r="H1147" s="24">
        <f t="shared" si="560"/>
        <v>0</v>
      </c>
      <c r="I1147" s="25">
        <f>VLOOKUP(CONCATENATE($F1147," ",$G1147),AllocFactorMatrix,(I$4+1),FALSE)*$E1149</f>
        <v>0</v>
      </c>
      <c r="J1147" s="25">
        <f>VLOOKUP(CONCATENATE($F1147," ",$G1147),AllocFactorMatrix,(J$4+1),FALSE)*$E1149</f>
        <v>0</v>
      </c>
      <c r="K1147" s="25">
        <f>VLOOKUP(CONCATENATE($F1147," ",$G1147),AllocFactorMatrix,(K$4+1),FALSE)*$E1149</f>
        <v>0</v>
      </c>
      <c r="L1147" s="25">
        <f>VLOOKUP(CONCATENATE($F1147," ",$G1147),AllocFactorMatrix,(L$4+1),FALSE)*$E1149</f>
        <v>0</v>
      </c>
      <c r="M1147" s="25">
        <f t="shared" si="539"/>
        <v>0</v>
      </c>
      <c r="N1147" s="25">
        <f>VLOOKUP(CONCATENATE($F1147," ",$G1147),AllocFactorMatrix,(N$4+1),FALSE)*$E1149</f>
        <v>0</v>
      </c>
      <c r="O1147" s="25">
        <f>VLOOKUP(CONCATENATE($F1147," ",$G1147),AllocFactorMatrix,(O$4+1),FALSE)*$E1149</f>
        <v>0</v>
      </c>
      <c r="P1147" s="25">
        <f>VLOOKUP(CONCATENATE($F1147," ",$G1147),AllocFactorMatrix,(P$4+1),FALSE)*$E1149</f>
        <v>0</v>
      </c>
      <c r="Q1147" s="25">
        <f>VLOOKUP(CONCATENATE($F1147," ",$G1147),AllocFactorMatrix,(Q$4+1),FALSE)*$E1149</f>
        <v>0</v>
      </c>
      <c r="R1147" s="25">
        <f t="shared" si="541"/>
        <v>0</v>
      </c>
      <c r="S1147" s="25">
        <f>VLOOKUP(CONCATENATE($F1147," ",$G1147),AllocFactorMatrix,(S$4+1),FALSE)*$E1149</f>
        <v>0</v>
      </c>
      <c r="T1147" s="25">
        <f>VLOOKUP(CONCATENATE($F1147," ",$G1147),AllocFactorMatrix,(T$4+1),FALSE)*$E1149</f>
        <v>0</v>
      </c>
      <c r="U1147" s="25">
        <f>VLOOKUP(CONCATENATE($F1147," ",$G1147),AllocFactorMatrix,(U$4+1),FALSE)*$E1149</f>
        <v>0</v>
      </c>
      <c r="V1147" s="25">
        <f>VLOOKUP(CONCATENATE($F1147," ",$G1147),AllocFactorMatrix,(V$4+1),FALSE)*$E1149</f>
        <v>0</v>
      </c>
      <c r="W1147" s="25">
        <f t="shared" si="562"/>
        <v>0</v>
      </c>
      <c r="X1147" s="25">
        <f>VLOOKUP(CONCATENATE($F1147," ",$G1147),AllocFactorMatrix,(X$4+1),FALSE)*$E1149</f>
        <v>0</v>
      </c>
      <c r="Y1147" s="25">
        <f>VLOOKUP(CONCATENATE($F1147," ",$G1147),AllocFactorMatrix,(Y$4+1),FALSE)*$E1149</f>
        <v>0</v>
      </c>
      <c r="Z1147" s="25">
        <f t="shared" si="561"/>
        <v>0</v>
      </c>
      <c r="AA1147" s="25">
        <f>VLOOKUP(CONCATENATE($F1147," ",$G1147),AllocFactorMatrix,(AA$4+1),FALSE)*$E1149</f>
        <v>0</v>
      </c>
      <c r="AB1147" s="25">
        <f>VLOOKUP(CONCATENATE($F1147," ",$G1147),AllocFactorMatrix,(AB$4+1),FALSE)*$E1149</f>
        <v>0</v>
      </c>
      <c r="AC1147" s="25">
        <f>VLOOKUP(CONCATENATE($F1147," ",$G1147),AllocFactorMatrix,(AC$4+1),FALSE)*$E1149</f>
        <v>0</v>
      </c>
    </row>
    <row r="1148" spans="4:29" hidden="1" outlineLevel="1">
      <c r="F1148" s="61" t="str">
        <f>F1149</f>
        <v>RB_GUP_EPIS_D</v>
      </c>
      <c r="G1148" s="20" t="str">
        <f>$G$14</f>
        <v>CUSTOMER</v>
      </c>
      <c r="H1148" s="24">
        <f t="shared" si="560"/>
        <v>149337.82455239506</v>
      </c>
      <c r="I1148" s="25">
        <f>VLOOKUP(CONCATENATE($F1148," ",$G1148),AllocFactorMatrix,(I$4+1),FALSE)*$E1149</f>
        <v>107233.79952699649</v>
      </c>
      <c r="J1148" s="25">
        <f>VLOOKUP(CONCATENATE($F1148," ",$G1148),AllocFactorMatrix,(J$4+1),FALSE)*$E1149</f>
        <v>26285.360851371788</v>
      </c>
      <c r="K1148" s="25">
        <f>VLOOKUP(CONCATENATE($F1148," ",$G1148),AllocFactorMatrix,(K$4+1),FALSE)*$E1149</f>
        <v>213.78566967952653</v>
      </c>
      <c r="L1148" s="25">
        <f>VLOOKUP(CONCATENATE($F1148," ",$G1148),AllocFactorMatrix,(L$4+1),FALSE)*$E1149</f>
        <v>30.499591903977954</v>
      </c>
      <c r="M1148" s="25">
        <f t="shared" si="539"/>
        <v>26529.646112955295</v>
      </c>
      <c r="N1148" s="25">
        <f>VLOOKUP(CONCATENATE($F1148," ",$G1148),AllocFactorMatrix,(N$4+1),FALSE)*$E1149</f>
        <v>439.49697624771494</v>
      </c>
      <c r="O1148" s="25">
        <f>VLOOKUP(CONCATENATE($F1148," ",$G1148),AllocFactorMatrix,(O$4+1),FALSE)*$E1149</f>
        <v>179.11218620029041</v>
      </c>
      <c r="P1148" s="25">
        <f>VLOOKUP(CONCATENATE($F1148," ",$G1148),AllocFactorMatrix,(P$4+1),FALSE)*$E1149</f>
        <v>87.512789573929155</v>
      </c>
      <c r="Q1148" s="25">
        <f>VLOOKUP(CONCATENATE($F1148," ",$G1148),AllocFactorMatrix,(Q$4+1),FALSE)*$E1149</f>
        <v>37.504693838837376</v>
      </c>
      <c r="R1148" s="25">
        <f t="shared" si="541"/>
        <v>743.62664586077187</v>
      </c>
      <c r="S1148" s="25">
        <f>VLOOKUP(CONCATENATE($F1148," ",$G1148),AllocFactorMatrix,(S$4+1),FALSE)*$E1149</f>
        <v>6.327829269245294</v>
      </c>
      <c r="T1148" s="25">
        <f>VLOOKUP(CONCATENATE($F1148," ",$G1148),AllocFactorMatrix,(T$4+1),FALSE)*$E1149</f>
        <v>111.54974658809056</v>
      </c>
      <c r="U1148" s="25">
        <f>VLOOKUP(CONCATENATE($F1148," ",$G1148),AllocFactorMatrix,(U$4+1),FALSE)*$E1149</f>
        <v>226.9233207658437</v>
      </c>
      <c r="V1148" s="25">
        <f>VLOOKUP(CONCATENATE($F1148," ",$G1148),AllocFactorMatrix,(V$4+1),FALSE)*$E1149</f>
        <v>56.257385248876425</v>
      </c>
      <c r="W1148" s="25">
        <f t="shared" si="562"/>
        <v>401.05828187205594</v>
      </c>
      <c r="X1148" s="25">
        <f>VLOOKUP(CONCATENATE($F1148," ",$G1148),AllocFactorMatrix,(X$4+1),FALSE)*$E1149</f>
        <v>148.80344595101801</v>
      </c>
      <c r="Y1148" s="25">
        <f>VLOOKUP(CONCATENATE($F1148," ",$G1148),AllocFactorMatrix,(Y$4+1),FALSE)*$E1149</f>
        <v>2.2756174958424666</v>
      </c>
      <c r="Z1148" s="25">
        <f t="shared" si="561"/>
        <v>151.07906344686046</v>
      </c>
      <c r="AA1148" s="25">
        <f>VLOOKUP(CONCATENATE($F1148," ",$G1148),AllocFactorMatrix,(AA$4+1),FALSE)*$E1149</f>
        <v>8.8378773297808539</v>
      </c>
      <c r="AB1148" s="25">
        <f>VLOOKUP(CONCATENATE($F1148," ",$G1148),AllocFactorMatrix,(AB$4+1),FALSE)*$E1149</f>
        <v>12394.834695449368</v>
      </c>
      <c r="AC1148" s="25">
        <f>VLOOKUP(CONCATENATE($F1148," ",$G1148),AllocFactorMatrix,(AC$4+1),FALSE)*$E1149</f>
        <v>1874.9423484844867</v>
      </c>
    </row>
    <row r="1149" spans="4:29" collapsed="1">
      <c r="D1149" s="20" t="s">
        <v>530</v>
      </c>
      <c r="E1149" s="61">
        <f>'Sch 4'!E301</f>
        <v>391475</v>
      </c>
      <c r="F1149" s="61" t="s">
        <v>65</v>
      </c>
      <c r="G1149" s="20" t="str">
        <f>$G$15</f>
        <v>TOTAL</v>
      </c>
      <c r="H1149" s="24">
        <f t="shared" si="560"/>
        <v>391475.00000000012</v>
      </c>
      <c r="I1149" s="25">
        <f>VLOOKUP(CONCATENATE($F1149," ",$G1149),AllocFactorMatrix,(I$4+1),FALSE)*$E1149</f>
        <v>274254.3664240053</v>
      </c>
      <c r="J1149" s="25">
        <f>VLOOKUP(CONCATENATE($F1149," ",$G1149),AllocFactorMatrix,(J$4+1),FALSE)*$E1149</f>
        <v>66816.645272654161</v>
      </c>
      <c r="K1149" s="25">
        <f>VLOOKUP(CONCATENATE($F1149," ",$G1149),AllocFactorMatrix,(K$4+1),FALSE)*$E1149</f>
        <v>540.96316647105073</v>
      </c>
      <c r="L1149" s="25">
        <f>VLOOKUP(CONCATENATE($F1149," ",$G1149),AllocFactorMatrix,(L$4+1),FALSE)*$E1149</f>
        <v>30.499591903977954</v>
      </c>
      <c r="M1149" s="25">
        <f t="shared" si="539"/>
        <v>67388.108031029187</v>
      </c>
      <c r="N1149" s="25">
        <f>VLOOKUP(CONCATENATE($F1149," ",$G1149),AllocFactorMatrix,(N$4+1),FALSE)*$E1149</f>
        <v>16934.16633995235</v>
      </c>
      <c r="O1149" s="25">
        <f>VLOOKUP(CONCATENATE($F1149," ",$G1149),AllocFactorMatrix,(O$4+1),FALSE)*$E1149</f>
        <v>3611.2514154068958</v>
      </c>
      <c r="P1149" s="25">
        <f>VLOOKUP(CONCATENATE($F1149," ",$G1149),AllocFactorMatrix,(P$4+1),FALSE)*$E1149</f>
        <v>87.512789573929155</v>
      </c>
      <c r="Q1149" s="25">
        <f>VLOOKUP(CONCATENATE($F1149," ",$G1149),AllocFactorMatrix,(Q$4+1),FALSE)*$E1149</f>
        <v>37.504693838837376</v>
      </c>
      <c r="R1149" s="25">
        <f t="shared" si="541"/>
        <v>20670.43523877201</v>
      </c>
      <c r="S1149" s="25">
        <f>VLOOKUP(CONCATENATE($F1149," ",$G1149),AllocFactorMatrix,(S$4+1),FALSE)*$E1149</f>
        <v>890.82029320599327</v>
      </c>
      <c r="T1149" s="25">
        <f>VLOOKUP(CONCATENATE($F1149," ",$G1149),AllocFactorMatrix,(T$4+1),FALSE)*$E1149</f>
        <v>8087.1259665419566</v>
      </c>
      <c r="U1149" s="25">
        <f>VLOOKUP(CONCATENATE($F1149," ",$G1149),AllocFactorMatrix,(U$4+1),FALSE)*$E1149</f>
        <v>226.9233207658437</v>
      </c>
      <c r="V1149" s="25">
        <f>VLOOKUP(CONCATENATE($F1149," ",$G1149),AllocFactorMatrix,(V$4+1),FALSE)*$E1149</f>
        <v>56.257385248876425</v>
      </c>
      <c r="W1149" s="25">
        <f t="shared" si="562"/>
        <v>9261.1269657626708</v>
      </c>
      <c r="X1149" s="25">
        <f>VLOOKUP(CONCATENATE($F1149," ",$G1149),AllocFactorMatrix,(X$4+1),FALSE)*$E1149</f>
        <v>4655.7097268019024</v>
      </c>
      <c r="Y1149" s="25">
        <f>VLOOKUP(CONCATENATE($F1149," ",$G1149),AllocFactorMatrix,(Y$4+1),FALSE)*$E1149</f>
        <v>80.887331768764227</v>
      </c>
      <c r="Z1149" s="25">
        <f t="shared" si="561"/>
        <v>4736.5970585706664</v>
      </c>
      <c r="AA1149" s="25">
        <f>VLOOKUP(CONCATENATE($F1149," ",$G1149),AllocFactorMatrix,(AA$4+1),FALSE)*$E1149</f>
        <v>85.276724377931004</v>
      </c>
      <c r="AB1149" s="25">
        <f>VLOOKUP(CONCATENATE($F1149," ",$G1149),AllocFactorMatrix,(AB$4+1),FALSE)*$E1149</f>
        <v>13043.146446028697</v>
      </c>
      <c r="AC1149" s="25">
        <f>VLOOKUP(CONCATENATE($F1149," ",$G1149),AllocFactorMatrix,(AC$4+1),FALSE)*$E1149</f>
        <v>2035.9431114536769</v>
      </c>
    </row>
    <row r="1150" spans="4:29" hidden="1" outlineLevel="1">
      <c r="F1150" s="61" t="str">
        <f>F1157</f>
        <v>TRAN_LSE</v>
      </c>
      <c r="G1150" s="20" t="str">
        <f>$G$8</f>
        <v>PRODUCTION</v>
      </c>
      <c r="H1150" s="24">
        <f t="shared" si="560"/>
        <v>-58560679.069999993</v>
      </c>
      <c r="I1150" s="25">
        <f>VLOOKUP(CONCATENATE($F1150," ",$G1150),AllocFactorMatrix,(I$4+1),FALSE)*$E1157</f>
        <v>-28714814.20336809</v>
      </c>
      <c r="J1150" s="25">
        <f>VLOOKUP(CONCATENATE($F1150," ",$G1150),AllocFactorMatrix,(J$4+1),FALSE)*$E1157</f>
        <v>-7263731.4514333569</v>
      </c>
      <c r="K1150" s="25">
        <f>VLOOKUP(CONCATENATE($F1150," ",$G1150),AllocFactorMatrix,(K$4+1),FALSE)*$E1157</f>
        <v>-84924.069011972388</v>
      </c>
      <c r="L1150" s="25">
        <f>VLOOKUP(CONCATENATE($F1150," ",$G1150),AllocFactorMatrix,(L$4+1),FALSE)*$E1157</f>
        <v>-2092.1475063412913</v>
      </c>
      <c r="M1150" s="25">
        <f t="shared" si="539"/>
        <v>-7350747.6679516705</v>
      </c>
      <c r="N1150" s="25">
        <f>VLOOKUP(CONCATENATE($F1150," ",$G1150),AllocFactorMatrix,(N$4+1),FALSE)*$E1157</f>
        <v>-3039236.3712305855</v>
      </c>
      <c r="O1150" s="25">
        <f>VLOOKUP(CONCATENATE($F1150," ",$G1150),AllocFactorMatrix,(O$4+1),FALSE)*$E1157</f>
        <v>-865559.5985573798</v>
      </c>
      <c r="P1150" s="25">
        <f>VLOOKUP(CONCATENATE($F1150," ",$G1150),AllocFactorMatrix,(P$4+1),FALSE)*$E1157</f>
        <v>-68496.480513258779</v>
      </c>
      <c r="Q1150" s="25">
        <f>VLOOKUP(CONCATENATE($F1150," ",$G1150),AllocFactorMatrix,(Q$4+1),FALSE)*$E1157</f>
        <v>-14458.399296551206</v>
      </c>
      <c r="R1150" s="25">
        <f t="shared" si="541"/>
        <v>-3987750.8495977754</v>
      </c>
      <c r="S1150" s="25">
        <f>VLOOKUP(CONCATENATE($F1150," ",$G1150),AllocFactorMatrix,(S$4+1),FALSE)*$E1157</f>
        <v>-182567.85122365708</v>
      </c>
      <c r="T1150" s="25">
        <f>VLOOKUP(CONCATENATE($F1150," ",$G1150),AllocFactorMatrix,(T$4+1),FALSE)*$E1157</f>
        <v>-1990309.8618545958</v>
      </c>
      <c r="U1150" s="25">
        <f>VLOOKUP(CONCATENATE($F1150," ",$G1150),AllocFactorMatrix,(U$4+1),FALSE)*$E1157</f>
        <v>-13292559.293488141</v>
      </c>
      <c r="V1150" s="25">
        <f>VLOOKUP(CONCATENATE($F1150," ",$G1150),AllocFactorMatrix,(V$4+1),FALSE)*$E1157</f>
        <v>-2085351.3822521062</v>
      </c>
      <c r="W1150" s="25">
        <f>SUBTOTAL(9,S1150:V1150)</f>
        <v>-17550788.388818499</v>
      </c>
      <c r="X1150" s="25">
        <f>VLOOKUP(CONCATENATE($F1150," ",$G1150),AllocFactorMatrix,(X$4+1),FALSE)*$E1157</f>
        <v>-824931.40574586997</v>
      </c>
      <c r="Y1150" s="25">
        <f>VLOOKUP(CONCATENATE($F1150," ",$G1150),AllocFactorMatrix,(Y$4+1),FALSE)*$E1157</f>
        <v>-19914.145717172396</v>
      </c>
      <c r="Z1150" s="25">
        <f t="shared" si="561"/>
        <v>-844845.55146304239</v>
      </c>
      <c r="AA1150" s="25">
        <f>VLOOKUP(CONCATENATE($F1150," ",$G1150),AllocFactorMatrix,(AA$4+1),FALSE)*$E1157</f>
        <v>-14382.513723374001</v>
      </c>
      <c r="AB1150" s="25">
        <f>VLOOKUP(CONCATENATE($F1150," ",$G1150),AllocFactorMatrix,(AB$4+1),FALSE)*$E1157</f>
        <v>-77984.859250714842</v>
      </c>
      <c r="AC1150" s="25">
        <f>VLOOKUP(CONCATENATE($F1150," ",$G1150),AllocFactorMatrix,(AC$4+1),FALSE)*$E1157</f>
        <v>-19365.035826823689</v>
      </c>
    </row>
    <row r="1151" spans="4:29" hidden="1" outlineLevel="1">
      <c r="F1151" s="61" t="str">
        <f>F1157</f>
        <v>TRAN_LSE</v>
      </c>
      <c r="G1151" s="20" t="str">
        <f>$G$9</f>
        <v>BULKTRAN</v>
      </c>
      <c r="H1151" s="24">
        <f t="shared" si="560"/>
        <v>0</v>
      </c>
      <c r="I1151" s="25">
        <f>VLOOKUP(CONCATENATE($F1151," ",$G1151),AllocFactorMatrix,(I$4+1),FALSE)*$E1157</f>
        <v>0</v>
      </c>
      <c r="J1151" s="25">
        <f>VLOOKUP(CONCATENATE($F1151," ",$G1151),AllocFactorMatrix,(J$4+1),FALSE)*$E1157</f>
        <v>0</v>
      </c>
      <c r="K1151" s="25">
        <f>VLOOKUP(CONCATENATE($F1151," ",$G1151),AllocFactorMatrix,(K$4+1),FALSE)*$E1157</f>
        <v>0</v>
      </c>
      <c r="L1151" s="25">
        <f>VLOOKUP(CONCATENATE($F1151," ",$G1151),AllocFactorMatrix,(L$4+1),FALSE)*$E1157</f>
        <v>0</v>
      </c>
      <c r="M1151" s="25">
        <f t="shared" si="539"/>
        <v>0</v>
      </c>
      <c r="N1151" s="25">
        <f>VLOOKUP(CONCATENATE($F1151," ",$G1151),AllocFactorMatrix,(N$4+1),FALSE)*$E1157</f>
        <v>0</v>
      </c>
      <c r="O1151" s="25">
        <f>VLOOKUP(CONCATENATE($F1151," ",$G1151),AllocFactorMatrix,(O$4+1),FALSE)*$E1157</f>
        <v>0</v>
      </c>
      <c r="P1151" s="25">
        <f>VLOOKUP(CONCATENATE($F1151," ",$G1151),AllocFactorMatrix,(P$4+1),FALSE)*$E1157</f>
        <v>0</v>
      </c>
      <c r="Q1151" s="25">
        <f>VLOOKUP(CONCATENATE($F1151," ",$G1151),AllocFactorMatrix,(Q$4+1),FALSE)*$E1157</f>
        <v>0</v>
      </c>
      <c r="R1151" s="25">
        <f t="shared" si="541"/>
        <v>0</v>
      </c>
      <c r="S1151" s="25">
        <f>VLOOKUP(CONCATENATE($F1151," ",$G1151),AllocFactorMatrix,(S$4+1),FALSE)*$E1157</f>
        <v>0</v>
      </c>
      <c r="T1151" s="25">
        <f>VLOOKUP(CONCATENATE($F1151," ",$G1151),AllocFactorMatrix,(T$4+1),FALSE)*$E1157</f>
        <v>0</v>
      </c>
      <c r="U1151" s="25">
        <f>VLOOKUP(CONCATENATE($F1151," ",$G1151),AllocFactorMatrix,(U$4+1),FALSE)*$E1157</f>
        <v>0</v>
      </c>
      <c r="V1151" s="25">
        <f>VLOOKUP(CONCATENATE($F1151," ",$G1151),AllocFactorMatrix,(V$4+1),FALSE)*$E1157</f>
        <v>0</v>
      </c>
      <c r="W1151" s="25">
        <f t="shared" ref="W1151:W1157" si="563">SUBTOTAL(9,S1151:V1151)</f>
        <v>0</v>
      </c>
      <c r="X1151" s="25">
        <f>VLOOKUP(CONCATENATE($F1151," ",$G1151),AllocFactorMatrix,(X$4+1),FALSE)*$E1157</f>
        <v>0</v>
      </c>
      <c r="Y1151" s="25">
        <f>VLOOKUP(CONCATENATE($F1151," ",$G1151),AllocFactorMatrix,(Y$4+1),FALSE)*$E1157</f>
        <v>0</v>
      </c>
      <c r="Z1151" s="25">
        <f t="shared" si="561"/>
        <v>0</v>
      </c>
      <c r="AA1151" s="25">
        <f>VLOOKUP(CONCATENATE($F1151," ",$G1151),AllocFactorMatrix,(AA$4+1),FALSE)*$E1157</f>
        <v>0</v>
      </c>
      <c r="AB1151" s="25">
        <f>VLOOKUP(CONCATENATE($F1151," ",$G1151),AllocFactorMatrix,(AB$4+1),FALSE)*$E1157</f>
        <v>0</v>
      </c>
      <c r="AC1151" s="25">
        <f>VLOOKUP(CONCATENATE($F1151," ",$G1151),AllocFactorMatrix,(AC$4+1),FALSE)*$E1157</f>
        <v>0</v>
      </c>
    </row>
    <row r="1152" spans="4:29" hidden="1" outlineLevel="1">
      <c r="F1152" s="61" t="str">
        <f>F1157</f>
        <v>TRAN_LSE</v>
      </c>
      <c r="G1152" s="20" t="str">
        <f>$G$10</f>
        <v>SUBTRAN</v>
      </c>
      <c r="H1152" s="24">
        <f t="shared" si="560"/>
        <v>0</v>
      </c>
      <c r="I1152" s="25">
        <f>VLOOKUP(CONCATENATE($F1152," ",$G1152),AllocFactorMatrix,(I$4+1),FALSE)*$E1157</f>
        <v>0</v>
      </c>
      <c r="J1152" s="25">
        <f>VLOOKUP(CONCATENATE($F1152," ",$G1152),AllocFactorMatrix,(J$4+1),FALSE)*$E1157</f>
        <v>0</v>
      </c>
      <c r="K1152" s="25">
        <f>VLOOKUP(CONCATENATE($F1152," ",$G1152),AllocFactorMatrix,(K$4+1),FALSE)*$E1157</f>
        <v>0</v>
      </c>
      <c r="L1152" s="25">
        <f>VLOOKUP(CONCATENATE($F1152," ",$G1152),AllocFactorMatrix,(L$4+1),FALSE)*$E1157</f>
        <v>0</v>
      </c>
      <c r="M1152" s="25">
        <f t="shared" si="539"/>
        <v>0</v>
      </c>
      <c r="N1152" s="25">
        <f>VLOOKUP(CONCATENATE($F1152," ",$G1152),AllocFactorMatrix,(N$4+1),FALSE)*$E1157</f>
        <v>0</v>
      </c>
      <c r="O1152" s="25">
        <f>VLOOKUP(CONCATENATE($F1152," ",$G1152),AllocFactorMatrix,(O$4+1),FALSE)*$E1157</f>
        <v>0</v>
      </c>
      <c r="P1152" s="25">
        <f>VLOOKUP(CONCATENATE($F1152," ",$G1152),AllocFactorMatrix,(P$4+1),FALSE)*$E1157</f>
        <v>0</v>
      </c>
      <c r="Q1152" s="25">
        <f>VLOOKUP(CONCATENATE($F1152," ",$G1152),AllocFactorMatrix,(Q$4+1),FALSE)*$E1157</f>
        <v>0</v>
      </c>
      <c r="R1152" s="25">
        <f t="shared" si="541"/>
        <v>0</v>
      </c>
      <c r="S1152" s="25">
        <f>VLOOKUP(CONCATENATE($F1152," ",$G1152),AllocFactorMatrix,(S$4+1),FALSE)*$E1157</f>
        <v>0</v>
      </c>
      <c r="T1152" s="25">
        <f>VLOOKUP(CONCATENATE($F1152," ",$G1152),AllocFactorMatrix,(T$4+1),FALSE)*$E1157</f>
        <v>0</v>
      </c>
      <c r="U1152" s="25">
        <f>VLOOKUP(CONCATENATE($F1152," ",$G1152),AllocFactorMatrix,(U$4+1),FALSE)*$E1157</f>
        <v>0</v>
      </c>
      <c r="V1152" s="25">
        <f>VLOOKUP(CONCATENATE($F1152," ",$G1152),AllocFactorMatrix,(V$4+1),FALSE)*$E1157</f>
        <v>0</v>
      </c>
      <c r="W1152" s="25">
        <f t="shared" si="563"/>
        <v>0</v>
      </c>
      <c r="X1152" s="25">
        <f>VLOOKUP(CONCATENATE($F1152," ",$G1152),AllocFactorMatrix,(X$4+1),FALSE)*$E1157</f>
        <v>0</v>
      </c>
      <c r="Y1152" s="25">
        <f>VLOOKUP(CONCATENATE($F1152," ",$G1152),AllocFactorMatrix,(Y$4+1),FALSE)*$E1157</f>
        <v>0</v>
      </c>
      <c r="Z1152" s="25">
        <f t="shared" si="561"/>
        <v>0</v>
      </c>
      <c r="AA1152" s="25">
        <f>VLOOKUP(CONCATENATE($F1152," ",$G1152),AllocFactorMatrix,(AA$4+1),FALSE)*$E1157</f>
        <v>0</v>
      </c>
      <c r="AB1152" s="25">
        <f>VLOOKUP(CONCATENATE($F1152," ",$G1152),AllocFactorMatrix,(AB$4+1),FALSE)*$E1157</f>
        <v>0</v>
      </c>
      <c r="AC1152" s="25">
        <f>VLOOKUP(CONCATENATE($F1152," ",$G1152),AllocFactorMatrix,(AC$4+1),FALSE)*$E1157</f>
        <v>0</v>
      </c>
    </row>
    <row r="1153" spans="4:29" hidden="1" outlineLevel="1">
      <c r="F1153" s="61" t="str">
        <f>F1157</f>
        <v>TRAN_LSE</v>
      </c>
      <c r="G1153" s="20" t="str">
        <f>$G$11</f>
        <v>DISTPRI</v>
      </c>
      <c r="H1153" s="24">
        <f t="shared" si="560"/>
        <v>0</v>
      </c>
      <c r="I1153" s="25">
        <f>VLOOKUP(CONCATENATE($F1153," ",$G1153),AllocFactorMatrix,(I$4+1),FALSE)*$E1157</f>
        <v>0</v>
      </c>
      <c r="J1153" s="25">
        <f>VLOOKUP(CONCATENATE($F1153," ",$G1153),AllocFactorMatrix,(J$4+1),FALSE)*$E1157</f>
        <v>0</v>
      </c>
      <c r="K1153" s="25">
        <f>VLOOKUP(CONCATENATE($F1153," ",$G1153),AllocFactorMatrix,(K$4+1),FALSE)*$E1157</f>
        <v>0</v>
      </c>
      <c r="L1153" s="25">
        <f>VLOOKUP(CONCATENATE($F1153," ",$G1153),AllocFactorMatrix,(L$4+1),FALSE)*$E1157</f>
        <v>0</v>
      </c>
      <c r="M1153" s="25">
        <f t="shared" si="539"/>
        <v>0</v>
      </c>
      <c r="N1153" s="25">
        <f>VLOOKUP(CONCATENATE($F1153," ",$G1153),AllocFactorMatrix,(N$4+1),FALSE)*$E1157</f>
        <v>0</v>
      </c>
      <c r="O1153" s="25">
        <f>VLOOKUP(CONCATENATE($F1153," ",$G1153),AllocFactorMatrix,(O$4+1),FALSE)*$E1157</f>
        <v>0</v>
      </c>
      <c r="P1153" s="25">
        <f>VLOOKUP(CONCATENATE($F1153," ",$G1153),AllocFactorMatrix,(P$4+1),FALSE)*$E1157</f>
        <v>0</v>
      </c>
      <c r="Q1153" s="25">
        <f>VLOOKUP(CONCATENATE($F1153," ",$G1153),AllocFactorMatrix,(Q$4+1),FALSE)*$E1157</f>
        <v>0</v>
      </c>
      <c r="R1153" s="25">
        <f t="shared" si="541"/>
        <v>0</v>
      </c>
      <c r="S1153" s="25">
        <f>VLOOKUP(CONCATENATE($F1153," ",$G1153),AllocFactorMatrix,(S$4+1),FALSE)*$E1157</f>
        <v>0</v>
      </c>
      <c r="T1153" s="25">
        <f>VLOOKUP(CONCATENATE($F1153," ",$G1153),AllocFactorMatrix,(T$4+1),FALSE)*$E1157</f>
        <v>0</v>
      </c>
      <c r="U1153" s="25">
        <f>VLOOKUP(CONCATENATE($F1153," ",$G1153),AllocFactorMatrix,(U$4+1),FALSE)*$E1157</f>
        <v>0</v>
      </c>
      <c r="V1153" s="25">
        <f>VLOOKUP(CONCATENATE($F1153," ",$G1153),AllocFactorMatrix,(V$4+1),FALSE)*$E1157</f>
        <v>0</v>
      </c>
      <c r="W1153" s="25">
        <f t="shared" si="563"/>
        <v>0</v>
      </c>
      <c r="X1153" s="25">
        <f>VLOOKUP(CONCATENATE($F1153," ",$G1153),AllocFactorMatrix,(X$4+1),FALSE)*$E1157</f>
        <v>0</v>
      </c>
      <c r="Y1153" s="25">
        <f>VLOOKUP(CONCATENATE($F1153," ",$G1153),AllocFactorMatrix,(Y$4+1),FALSE)*$E1157</f>
        <v>0</v>
      </c>
      <c r="Z1153" s="25">
        <f t="shared" si="561"/>
        <v>0</v>
      </c>
      <c r="AA1153" s="25">
        <f>VLOOKUP(CONCATENATE($F1153," ",$G1153),AllocFactorMatrix,(AA$4+1),FALSE)*$E1157</f>
        <v>0</v>
      </c>
      <c r="AB1153" s="25">
        <f>VLOOKUP(CONCATENATE($F1153," ",$G1153),AllocFactorMatrix,(AB$4+1),FALSE)*$E1157</f>
        <v>0</v>
      </c>
      <c r="AC1153" s="25">
        <f>VLOOKUP(CONCATENATE($F1153," ",$G1153),AllocFactorMatrix,(AC$4+1),FALSE)*$E1157</f>
        <v>0</v>
      </c>
    </row>
    <row r="1154" spans="4:29" hidden="1" outlineLevel="1">
      <c r="F1154" s="61" t="str">
        <f>F1157</f>
        <v>TRAN_LSE</v>
      </c>
      <c r="G1154" s="20" t="str">
        <f>$G$12</f>
        <v>DISTSEC</v>
      </c>
      <c r="H1154" s="24">
        <f t="shared" si="560"/>
        <v>0</v>
      </c>
      <c r="I1154" s="25">
        <f>VLOOKUP(CONCATENATE($F1154," ",$G1154),AllocFactorMatrix,(I$4+1),FALSE)*$E1157</f>
        <v>0</v>
      </c>
      <c r="J1154" s="25">
        <f>VLOOKUP(CONCATENATE($F1154," ",$G1154),AllocFactorMatrix,(J$4+1),FALSE)*$E1157</f>
        <v>0</v>
      </c>
      <c r="K1154" s="25">
        <f>VLOOKUP(CONCATENATE($F1154," ",$G1154),AllocFactorMatrix,(K$4+1),FALSE)*$E1157</f>
        <v>0</v>
      </c>
      <c r="L1154" s="25">
        <f>VLOOKUP(CONCATENATE($F1154," ",$G1154),AllocFactorMatrix,(L$4+1),FALSE)*$E1157</f>
        <v>0</v>
      </c>
      <c r="M1154" s="25">
        <f t="shared" si="539"/>
        <v>0</v>
      </c>
      <c r="N1154" s="25">
        <f>VLOOKUP(CONCATENATE($F1154," ",$G1154),AllocFactorMatrix,(N$4+1),FALSE)*$E1157</f>
        <v>0</v>
      </c>
      <c r="O1154" s="25">
        <f>VLOOKUP(CONCATENATE($F1154," ",$G1154),AllocFactorMatrix,(O$4+1),FALSE)*$E1157</f>
        <v>0</v>
      </c>
      <c r="P1154" s="25">
        <f>VLOOKUP(CONCATENATE($F1154," ",$G1154),AllocFactorMatrix,(P$4+1),FALSE)*$E1157</f>
        <v>0</v>
      </c>
      <c r="Q1154" s="25">
        <f>VLOOKUP(CONCATENATE($F1154," ",$G1154),AllocFactorMatrix,(Q$4+1),FALSE)*$E1157</f>
        <v>0</v>
      </c>
      <c r="R1154" s="25">
        <f t="shared" si="541"/>
        <v>0</v>
      </c>
      <c r="S1154" s="25">
        <f>VLOOKUP(CONCATENATE($F1154," ",$G1154),AllocFactorMatrix,(S$4+1),FALSE)*$E1157</f>
        <v>0</v>
      </c>
      <c r="T1154" s="25">
        <f>VLOOKUP(CONCATENATE($F1154," ",$G1154),AllocFactorMatrix,(T$4+1),FALSE)*$E1157</f>
        <v>0</v>
      </c>
      <c r="U1154" s="25">
        <f>VLOOKUP(CONCATENATE($F1154," ",$G1154),AllocFactorMatrix,(U$4+1),FALSE)*$E1157</f>
        <v>0</v>
      </c>
      <c r="V1154" s="25">
        <f>VLOOKUP(CONCATENATE($F1154," ",$G1154),AllocFactorMatrix,(V$4+1),FALSE)*$E1157</f>
        <v>0</v>
      </c>
      <c r="W1154" s="25">
        <f t="shared" si="563"/>
        <v>0</v>
      </c>
      <c r="X1154" s="25">
        <f>VLOOKUP(CONCATENATE($F1154," ",$G1154),AllocFactorMatrix,(X$4+1),FALSE)*$E1157</f>
        <v>0</v>
      </c>
      <c r="Y1154" s="25">
        <f>VLOOKUP(CONCATENATE($F1154," ",$G1154),AllocFactorMatrix,(Y$4+1),FALSE)*$E1157</f>
        <v>0</v>
      </c>
      <c r="Z1154" s="25">
        <f t="shared" si="561"/>
        <v>0</v>
      </c>
      <c r="AA1154" s="25">
        <f>VLOOKUP(CONCATENATE($F1154," ",$G1154),AllocFactorMatrix,(AA$4+1),FALSE)*$E1157</f>
        <v>0</v>
      </c>
      <c r="AB1154" s="25">
        <f>VLOOKUP(CONCATENATE($F1154," ",$G1154),AllocFactorMatrix,(AB$4+1),FALSE)*$E1157</f>
        <v>0</v>
      </c>
      <c r="AC1154" s="25">
        <f>VLOOKUP(CONCATENATE($F1154," ",$G1154),AllocFactorMatrix,(AC$4+1),FALSE)*$E1157</f>
        <v>0</v>
      </c>
    </row>
    <row r="1155" spans="4:29" hidden="1" outlineLevel="1">
      <c r="F1155" s="61" t="str">
        <f>F1157</f>
        <v>TRAN_LSE</v>
      </c>
      <c r="G1155" s="20" t="str">
        <f>$G$13</f>
        <v>ENERGY</v>
      </c>
      <c r="H1155" s="24">
        <f t="shared" si="560"/>
        <v>0</v>
      </c>
      <c r="I1155" s="25">
        <f>VLOOKUP(CONCATENATE($F1155," ",$G1155),AllocFactorMatrix,(I$4+1),FALSE)*$E1157</f>
        <v>0</v>
      </c>
      <c r="J1155" s="25">
        <f>VLOOKUP(CONCATENATE($F1155," ",$G1155),AllocFactorMatrix,(J$4+1),FALSE)*$E1157</f>
        <v>0</v>
      </c>
      <c r="K1155" s="25">
        <f>VLOOKUP(CONCATENATE($F1155," ",$G1155),AllocFactorMatrix,(K$4+1),FALSE)*$E1157</f>
        <v>0</v>
      </c>
      <c r="L1155" s="25">
        <f>VLOOKUP(CONCATENATE($F1155," ",$G1155),AllocFactorMatrix,(L$4+1),FALSE)*$E1157</f>
        <v>0</v>
      </c>
      <c r="M1155" s="25">
        <f t="shared" si="539"/>
        <v>0</v>
      </c>
      <c r="N1155" s="25">
        <f>VLOOKUP(CONCATENATE($F1155," ",$G1155),AllocFactorMatrix,(N$4+1),FALSE)*$E1157</f>
        <v>0</v>
      </c>
      <c r="O1155" s="25">
        <f>VLOOKUP(CONCATENATE($F1155," ",$G1155),AllocFactorMatrix,(O$4+1),FALSE)*$E1157</f>
        <v>0</v>
      </c>
      <c r="P1155" s="25">
        <f>VLOOKUP(CONCATENATE($F1155," ",$G1155),AllocFactorMatrix,(P$4+1),FALSE)*$E1157</f>
        <v>0</v>
      </c>
      <c r="Q1155" s="25">
        <f>VLOOKUP(CONCATENATE($F1155," ",$G1155),AllocFactorMatrix,(Q$4+1),FALSE)*$E1157</f>
        <v>0</v>
      </c>
      <c r="R1155" s="25">
        <f t="shared" si="541"/>
        <v>0</v>
      </c>
      <c r="S1155" s="25">
        <f>VLOOKUP(CONCATENATE($F1155," ",$G1155),AllocFactorMatrix,(S$4+1),FALSE)*$E1157</f>
        <v>0</v>
      </c>
      <c r="T1155" s="25">
        <f>VLOOKUP(CONCATENATE($F1155," ",$G1155),AllocFactorMatrix,(T$4+1),FALSE)*$E1157</f>
        <v>0</v>
      </c>
      <c r="U1155" s="25">
        <f>VLOOKUP(CONCATENATE($F1155," ",$G1155),AllocFactorMatrix,(U$4+1),FALSE)*$E1157</f>
        <v>0</v>
      </c>
      <c r="V1155" s="25">
        <f>VLOOKUP(CONCATENATE($F1155," ",$G1155),AllocFactorMatrix,(V$4+1),FALSE)*$E1157</f>
        <v>0</v>
      </c>
      <c r="W1155" s="25">
        <f t="shared" si="563"/>
        <v>0</v>
      </c>
      <c r="X1155" s="25">
        <f>VLOOKUP(CONCATENATE($F1155," ",$G1155),AllocFactorMatrix,(X$4+1),FALSE)*$E1157</f>
        <v>0</v>
      </c>
      <c r="Y1155" s="25">
        <f>VLOOKUP(CONCATENATE($F1155," ",$G1155),AllocFactorMatrix,(Y$4+1),FALSE)*$E1157</f>
        <v>0</v>
      </c>
      <c r="Z1155" s="25">
        <f t="shared" si="561"/>
        <v>0</v>
      </c>
      <c r="AA1155" s="25">
        <f>VLOOKUP(CONCATENATE($F1155," ",$G1155),AllocFactorMatrix,(AA$4+1),FALSE)*$E1157</f>
        <v>0</v>
      </c>
      <c r="AB1155" s="25">
        <f>VLOOKUP(CONCATENATE($F1155," ",$G1155),AllocFactorMatrix,(AB$4+1),FALSE)*$E1157</f>
        <v>0</v>
      </c>
      <c r="AC1155" s="25">
        <f>VLOOKUP(CONCATENATE($F1155," ",$G1155),AllocFactorMatrix,(AC$4+1),FALSE)*$E1157</f>
        <v>0</v>
      </c>
    </row>
    <row r="1156" spans="4:29" hidden="1" outlineLevel="1">
      <c r="F1156" s="61" t="str">
        <f>F1157</f>
        <v>TRAN_LSE</v>
      </c>
      <c r="G1156" s="20" t="str">
        <f>$G$14</f>
        <v>CUSTOMER</v>
      </c>
      <c r="H1156" s="24">
        <f t="shared" si="560"/>
        <v>0</v>
      </c>
      <c r="I1156" s="25">
        <f>VLOOKUP(CONCATENATE($F1156," ",$G1156),AllocFactorMatrix,(I$4+1),FALSE)*$E1157</f>
        <v>0</v>
      </c>
      <c r="J1156" s="25">
        <f>VLOOKUP(CONCATENATE($F1156," ",$G1156),AllocFactorMatrix,(J$4+1),FALSE)*$E1157</f>
        <v>0</v>
      </c>
      <c r="K1156" s="25">
        <f>VLOOKUP(CONCATENATE($F1156," ",$G1156),AllocFactorMatrix,(K$4+1),FALSE)*$E1157</f>
        <v>0</v>
      </c>
      <c r="L1156" s="25">
        <f>VLOOKUP(CONCATENATE($F1156," ",$G1156),AllocFactorMatrix,(L$4+1),FALSE)*$E1157</f>
        <v>0</v>
      </c>
      <c r="M1156" s="25">
        <f t="shared" si="539"/>
        <v>0</v>
      </c>
      <c r="N1156" s="25">
        <f>VLOOKUP(CONCATENATE($F1156," ",$G1156),AllocFactorMatrix,(N$4+1),FALSE)*$E1157</f>
        <v>0</v>
      </c>
      <c r="O1156" s="25">
        <f>VLOOKUP(CONCATENATE($F1156," ",$G1156),AllocFactorMatrix,(O$4+1),FALSE)*$E1157</f>
        <v>0</v>
      </c>
      <c r="P1156" s="25">
        <f>VLOOKUP(CONCATENATE($F1156," ",$G1156),AllocFactorMatrix,(P$4+1),FALSE)*$E1157</f>
        <v>0</v>
      </c>
      <c r="Q1156" s="25">
        <f>VLOOKUP(CONCATENATE($F1156," ",$G1156),AllocFactorMatrix,(Q$4+1),FALSE)*$E1157</f>
        <v>0</v>
      </c>
      <c r="R1156" s="25">
        <f t="shared" si="541"/>
        <v>0</v>
      </c>
      <c r="S1156" s="25">
        <f>VLOOKUP(CONCATENATE($F1156," ",$G1156),AllocFactorMatrix,(S$4+1),FALSE)*$E1157</f>
        <v>0</v>
      </c>
      <c r="T1156" s="25">
        <f>VLOOKUP(CONCATENATE($F1156," ",$G1156),AllocFactorMatrix,(T$4+1),FALSE)*$E1157</f>
        <v>0</v>
      </c>
      <c r="U1156" s="25">
        <f>VLOOKUP(CONCATENATE($F1156," ",$G1156),AllocFactorMatrix,(U$4+1),FALSE)*$E1157</f>
        <v>0</v>
      </c>
      <c r="V1156" s="25">
        <f>VLOOKUP(CONCATENATE($F1156," ",$G1156),AllocFactorMatrix,(V$4+1),FALSE)*$E1157</f>
        <v>0</v>
      </c>
      <c r="W1156" s="25">
        <f t="shared" si="563"/>
        <v>0</v>
      </c>
      <c r="X1156" s="25">
        <f>VLOOKUP(CONCATENATE($F1156," ",$G1156),AllocFactorMatrix,(X$4+1),FALSE)*$E1157</f>
        <v>0</v>
      </c>
      <c r="Y1156" s="25">
        <f>VLOOKUP(CONCATENATE($F1156," ",$G1156),AllocFactorMatrix,(Y$4+1),FALSE)*$E1157</f>
        <v>0</v>
      </c>
      <c r="Z1156" s="25">
        <f t="shared" si="561"/>
        <v>0</v>
      </c>
      <c r="AA1156" s="25">
        <f>VLOOKUP(CONCATENATE($F1156," ",$G1156),AllocFactorMatrix,(AA$4+1),FALSE)*$E1157</f>
        <v>0</v>
      </c>
      <c r="AB1156" s="25">
        <f>VLOOKUP(CONCATENATE($F1156," ",$G1156),AllocFactorMatrix,(AB$4+1),FALSE)*$E1157</f>
        <v>0</v>
      </c>
      <c r="AC1156" s="25">
        <f>VLOOKUP(CONCATENATE($F1156," ",$G1156),AllocFactorMatrix,(AC$4+1),FALSE)*$E1157</f>
        <v>0</v>
      </c>
    </row>
    <row r="1157" spans="4:29" collapsed="1">
      <c r="D1157" s="20" t="s">
        <v>531</v>
      </c>
      <c r="E1157" s="61">
        <f>'Sch 4'!E296+'Sch 4'!E297</f>
        <v>-58560679.069999993</v>
      </c>
      <c r="F1157" s="61" t="s">
        <v>515</v>
      </c>
      <c r="G1157" s="20" t="str">
        <f>$G$15</f>
        <v>TOTAL</v>
      </c>
      <c r="H1157" s="24">
        <f t="shared" si="560"/>
        <v>-58560679.069999993</v>
      </c>
      <c r="I1157" s="25">
        <f>VLOOKUP(CONCATENATE($F1157," ",$G1157),AllocFactorMatrix,(I$4+1),FALSE)*$E1157</f>
        <v>-28714814.20336809</v>
      </c>
      <c r="J1157" s="25">
        <f>VLOOKUP(CONCATENATE($F1157," ",$G1157),AllocFactorMatrix,(J$4+1),FALSE)*$E1157</f>
        <v>-7263731.4514333569</v>
      </c>
      <c r="K1157" s="25">
        <f>VLOOKUP(CONCATENATE($F1157," ",$G1157),AllocFactorMatrix,(K$4+1),FALSE)*$E1157</f>
        <v>-84924.069011972388</v>
      </c>
      <c r="L1157" s="25">
        <f>VLOOKUP(CONCATENATE($F1157," ",$G1157),AllocFactorMatrix,(L$4+1),FALSE)*$E1157</f>
        <v>-2092.1475063412913</v>
      </c>
      <c r="M1157" s="25">
        <f t="shared" si="539"/>
        <v>-7350747.6679516705</v>
      </c>
      <c r="N1157" s="25">
        <f>VLOOKUP(CONCATENATE($F1157," ",$G1157),AllocFactorMatrix,(N$4+1),FALSE)*$E1157</f>
        <v>-3039236.3712305855</v>
      </c>
      <c r="O1157" s="25">
        <f>VLOOKUP(CONCATENATE($F1157," ",$G1157),AllocFactorMatrix,(O$4+1),FALSE)*$E1157</f>
        <v>-865559.5985573798</v>
      </c>
      <c r="P1157" s="25">
        <f>VLOOKUP(CONCATENATE($F1157," ",$G1157),AllocFactorMatrix,(P$4+1),FALSE)*$E1157</f>
        <v>-68496.480513258779</v>
      </c>
      <c r="Q1157" s="25">
        <f>VLOOKUP(CONCATENATE($F1157," ",$G1157),AllocFactorMatrix,(Q$4+1),FALSE)*$E1157</f>
        <v>-14458.399296551206</v>
      </c>
      <c r="R1157" s="25">
        <f t="shared" si="541"/>
        <v>-3987750.8495977754</v>
      </c>
      <c r="S1157" s="25">
        <f>VLOOKUP(CONCATENATE($F1157," ",$G1157),AllocFactorMatrix,(S$4+1),FALSE)*$E1157</f>
        <v>-182567.85122365708</v>
      </c>
      <c r="T1157" s="25">
        <f>VLOOKUP(CONCATENATE($F1157," ",$G1157),AllocFactorMatrix,(T$4+1),FALSE)*$E1157</f>
        <v>-1990309.8618545958</v>
      </c>
      <c r="U1157" s="25">
        <f>VLOOKUP(CONCATENATE($F1157," ",$G1157),AllocFactorMatrix,(U$4+1),FALSE)*$E1157</f>
        <v>-13292559.293488141</v>
      </c>
      <c r="V1157" s="25">
        <f>VLOOKUP(CONCATENATE($F1157," ",$G1157),AllocFactorMatrix,(V$4+1),FALSE)*$E1157</f>
        <v>-2085351.3822521062</v>
      </c>
      <c r="W1157" s="25">
        <f t="shared" si="563"/>
        <v>-17550788.388818499</v>
      </c>
      <c r="X1157" s="25">
        <f>VLOOKUP(CONCATENATE($F1157," ",$G1157),AllocFactorMatrix,(X$4+1),FALSE)*$E1157</f>
        <v>-824931.40574586997</v>
      </c>
      <c r="Y1157" s="25">
        <f>VLOOKUP(CONCATENATE($F1157," ",$G1157),AllocFactorMatrix,(Y$4+1),FALSE)*$E1157</f>
        <v>-19914.145717172396</v>
      </c>
      <c r="Z1157" s="25">
        <f t="shared" si="561"/>
        <v>-844845.55146304239</v>
      </c>
      <c r="AA1157" s="25">
        <f>VLOOKUP(CONCATENATE($F1157," ",$G1157),AllocFactorMatrix,(AA$4+1),FALSE)*$E1157</f>
        <v>-14382.513723374001</v>
      </c>
      <c r="AB1157" s="25">
        <f>VLOOKUP(CONCATENATE($F1157," ",$G1157),AllocFactorMatrix,(AB$4+1),FALSE)*$E1157</f>
        <v>-77984.859250714842</v>
      </c>
      <c r="AC1157" s="25">
        <f>VLOOKUP(CONCATENATE($F1157," ",$G1157),AllocFactorMatrix,(AC$4+1),FALSE)*$E1157</f>
        <v>-19365.035826823689</v>
      </c>
    </row>
    <row r="1158" spans="4:29" hidden="1" outlineLevel="1">
      <c r="F1158" s="61" t="str">
        <f>F1165</f>
        <v>PROD_DEMAND</v>
      </c>
      <c r="G1158" s="20" t="str">
        <f>$G$8</f>
        <v>PRODUCTION</v>
      </c>
      <c r="H1158" s="24">
        <f t="shared" si="560"/>
        <v>573592.77999999991</v>
      </c>
      <c r="I1158" s="25">
        <f>VLOOKUP(CONCATENATE($F1158," ",$G1158),AllocFactorMatrix,(I$4+1),FALSE)*$E1165</f>
        <v>281257.1569808026</v>
      </c>
      <c r="J1158" s="25">
        <f>VLOOKUP(CONCATENATE($F1158," ",$G1158),AllocFactorMatrix,(J$4+1),FALSE)*$E1165</f>
        <v>71147.124360029979</v>
      </c>
      <c r="K1158" s="25">
        <f>VLOOKUP(CONCATENATE($F1158," ",$G1158),AllocFactorMatrix,(K$4+1),FALSE)*$E1165</f>
        <v>831.81810059377608</v>
      </c>
      <c r="L1158" s="25">
        <f>VLOOKUP(CONCATENATE($F1158," ",$G1158),AllocFactorMatrix,(L$4+1),FALSE)*$E1165</f>
        <v>20.492260735192477</v>
      </c>
      <c r="M1158" s="25">
        <f t="shared" si="539"/>
        <v>71999.43472135895</v>
      </c>
      <c r="N1158" s="25">
        <f>VLOOKUP(CONCATENATE($F1158," ",$G1158),AllocFactorMatrix,(N$4+1),FALSE)*$E1165</f>
        <v>29768.849455578282</v>
      </c>
      <c r="O1158" s="25">
        <f>VLOOKUP(CONCATENATE($F1158," ",$G1158),AllocFactorMatrix,(O$4+1),FALSE)*$E1165</f>
        <v>8478.0221861626633</v>
      </c>
      <c r="P1158" s="25">
        <f>VLOOKUP(CONCATENATE($F1158," ",$G1158),AllocFactorMatrix,(P$4+1),FALSE)*$E1165</f>
        <v>670.91241600617479</v>
      </c>
      <c r="Q1158" s="25">
        <f>VLOOKUP(CONCATENATE($F1158," ",$G1158),AllocFactorMatrix,(Q$4+1),FALSE)*$E1165</f>
        <v>141.61778139467282</v>
      </c>
      <c r="R1158" s="25">
        <f t="shared" si="541"/>
        <v>39059.401839141792</v>
      </c>
      <c r="S1158" s="25">
        <f>VLOOKUP(CONCATENATE($F1158," ",$G1158),AllocFactorMatrix,(S$4+1),FALSE)*$E1165</f>
        <v>1788.2238215992718</v>
      </c>
      <c r="T1158" s="25">
        <f>VLOOKUP(CONCATENATE($F1158," ",$G1158),AllocFactorMatrix,(T$4+1),FALSE)*$E1165</f>
        <v>19494.776782864137</v>
      </c>
      <c r="U1158" s="25">
        <f>VLOOKUP(CONCATENATE($F1158," ",$G1158),AllocFactorMatrix,(U$4+1),FALSE)*$E1165</f>
        <v>130198.5591620753</v>
      </c>
      <c r="V1158" s="25">
        <f>VLOOKUP(CONCATENATE($F1158," ",$G1158),AllocFactorMatrix,(V$4+1),FALSE)*$E1165</f>
        <v>20425.693752509767</v>
      </c>
      <c r="W1158" s="25">
        <f>SUBTOTAL(9,S1158:V1158)</f>
        <v>171907.25351904848</v>
      </c>
      <c r="X1158" s="25">
        <f>VLOOKUP(CONCATENATE($F1158," ",$G1158),AllocFactorMatrix,(X$4+1),FALSE)*$E1165</f>
        <v>8080.0753311872686</v>
      </c>
      <c r="Y1158" s="25">
        <f>VLOOKUP(CONCATENATE($F1158," ",$G1158),AllocFactorMatrix,(Y$4+1),FALSE)*$E1165</f>
        <v>195.05597244840845</v>
      </c>
      <c r="Z1158" s="25">
        <f t="shared" si="561"/>
        <v>8275.1313036356769</v>
      </c>
      <c r="AA1158" s="25">
        <f>VLOOKUP(CONCATENATE($F1158," ",$G1158),AllocFactorMatrix,(AA$4+1),FALSE)*$E1165</f>
        <v>140.87449396064943</v>
      </c>
      <c r="AB1158" s="25">
        <f>VLOOKUP(CONCATENATE($F1158," ",$G1158),AllocFactorMatrix,(AB$4+1),FALSE)*$E1165</f>
        <v>763.84961591816204</v>
      </c>
      <c r="AC1158" s="25">
        <f>VLOOKUP(CONCATENATE($F1158," ",$G1158),AllocFactorMatrix,(AC$4+1),FALSE)*$E1165</f>
        <v>189.67752613370439</v>
      </c>
    </row>
    <row r="1159" spans="4:29" hidden="1" outlineLevel="1">
      <c r="F1159" s="61" t="str">
        <f>F1165</f>
        <v>PROD_DEMAND</v>
      </c>
      <c r="G1159" s="20" t="str">
        <f>$G$9</f>
        <v>BULKTRAN</v>
      </c>
      <c r="H1159" s="24">
        <f t="shared" si="560"/>
        <v>0</v>
      </c>
      <c r="I1159" s="25">
        <f>VLOOKUP(CONCATENATE($F1159," ",$G1159),AllocFactorMatrix,(I$4+1),FALSE)*$E1165</f>
        <v>0</v>
      </c>
      <c r="J1159" s="25">
        <f>VLOOKUP(CONCATENATE($F1159," ",$G1159),AllocFactorMatrix,(J$4+1),FALSE)*$E1165</f>
        <v>0</v>
      </c>
      <c r="K1159" s="25">
        <f>VLOOKUP(CONCATENATE($F1159," ",$G1159),AllocFactorMatrix,(K$4+1),FALSE)*$E1165</f>
        <v>0</v>
      </c>
      <c r="L1159" s="25">
        <f>VLOOKUP(CONCATENATE($F1159," ",$G1159),AllocFactorMatrix,(L$4+1),FALSE)*$E1165</f>
        <v>0</v>
      </c>
      <c r="M1159" s="25">
        <f t="shared" si="539"/>
        <v>0</v>
      </c>
      <c r="N1159" s="25">
        <f>VLOOKUP(CONCATENATE($F1159," ",$G1159),AllocFactorMatrix,(N$4+1),FALSE)*$E1165</f>
        <v>0</v>
      </c>
      <c r="O1159" s="25">
        <f>VLOOKUP(CONCATENATE($F1159," ",$G1159),AllocFactorMatrix,(O$4+1),FALSE)*$E1165</f>
        <v>0</v>
      </c>
      <c r="P1159" s="25">
        <f>VLOOKUP(CONCATENATE($F1159," ",$G1159),AllocFactorMatrix,(P$4+1),FALSE)*$E1165</f>
        <v>0</v>
      </c>
      <c r="Q1159" s="25">
        <f>VLOOKUP(CONCATENATE($F1159," ",$G1159),AllocFactorMatrix,(Q$4+1),FALSE)*$E1165</f>
        <v>0</v>
      </c>
      <c r="R1159" s="25">
        <f t="shared" si="541"/>
        <v>0</v>
      </c>
      <c r="S1159" s="25">
        <f>VLOOKUP(CONCATENATE($F1159," ",$G1159),AllocFactorMatrix,(S$4+1),FALSE)*$E1165</f>
        <v>0</v>
      </c>
      <c r="T1159" s="25">
        <f>VLOOKUP(CONCATENATE($F1159," ",$G1159),AllocFactorMatrix,(T$4+1),FALSE)*$E1165</f>
        <v>0</v>
      </c>
      <c r="U1159" s="25">
        <f>VLOOKUP(CONCATENATE($F1159," ",$G1159),AllocFactorMatrix,(U$4+1),FALSE)*$E1165</f>
        <v>0</v>
      </c>
      <c r="V1159" s="25">
        <f>VLOOKUP(CONCATENATE($F1159," ",$G1159),AllocFactorMatrix,(V$4+1),FALSE)*$E1165</f>
        <v>0</v>
      </c>
      <c r="W1159" s="25">
        <f t="shared" ref="W1159:W1165" si="564">SUBTOTAL(9,S1159:V1159)</f>
        <v>0</v>
      </c>
      <c r="X1159" s="25">
        <f>VLOOKUP(CONCATENATE($F1159," ",$G1159),AllocFactorMatrix,(X$4+1),FALSE)*$E1165</f>
        <v>0</v>
      </c>
      <c r="Y1159" s="25">
        <f>VLOOKUP(CONCATENATE($F1159," ",$G1159),AllocFactorMatrix,(Y$4+1),FALSE)*$E1165</f>
        <v>0</v>
      </c>
      <c r="Z1159" s="25">
        <f t="shared" si="561"/>
        <v>0</v>
      </c>
      <c r="AA1159" s="25">
        <f>VLOOKUP(CONCATENATE($F1159," ",$G1159),AllocFactorMatrix,(AA$4+1),FALSE)*$E1165</f>
        <v>0</v>
      </c>
      <c r="AB1159" s="25">
        <f>VLOOKUP(CONCATENATE($F1159," ",$G1159),AllocFactorMatrix,(AB$4+1),FALSE)*$E1165</f>
        <v>0</v>
      </c>
      <c r="AC1159" s="25">
        <f>VLOOKUP(CONCATENATE($F1159," ",$G1159),AllocFactorMatrix,(AC$4+1),FALSE)*$E1165</f>
        <v>0</v>
      </c>
    </row>
    <row r="1160" spans="4:29" hidden="1" outlineLevel="1">
      <c r="F1160" s="61" t="str">
        <f>F1165</f>
        <v>PROD_DEMAND</v>
      </c>
      <c r="G1160" s="20" t="str">
        <f>$G$10</f>
        <v>SUBTRAN</v>
      </c>
      <c r="H1160" s="24">
        <f t="shared" si="560"/>
        <v>0</v>
      </c>
      <c r="I1160" s="25">
        <f>VLOOKUP(CONCATENATE($F1160," ",$G1160),AllocFactorMatrix,(I$4+1),FALSE)*$E1165</f>
        <v>0</v>
      </c>
      <c r="J1160" s="25">
        <f>VLOOKUP(CONCATENATE($F1160," ",$G1160),AllocFactorMatrix,(J$4+1),FALSE)*$E1165</f>
        <v>0</v>
      </c>
      <c r="K1160" s="25">
        <f>VLOOKUP(CONCATENATE($F1160," ",$G1160),AllocFactorMatrix,(K$4+1),FALSE)*$E1165</f>
        <v>0</v>
      </c>
      <c r="L1160" s="25">
        <f>VLOOKUP(CONCATENATE($F1160," ",$G1160),AllocFactorMatrix,(L$4+1),FALSE)*$E1165</f>
        <v>0</v>
      </c>
      <c r="M1160" s="25">
        <f t="shared" si="539"/>
        <v>0</v>
      </c>
      <c r="N1160" s="25">
        <f>VLOOKUP(CONCATENATE($F1160," ",$G1160),AllocFactorMatrix,(N$4+1),FALSE)*$E1165</f>
        <v>0</v>
      </c>
      <c r="O1160" s="25">
        <f>VLOOKUP(CONCATENATE($F1160," ",$G1160),AllocFactorMatrix,(O$4+1),FALSE)*$E1165</f>
        <v>0</v>
      </c>
      <c r="P1160" s="25">
        <f>VLOOKUP(CONCATENATE($F1160," ",$G1160),AllocFactorMatrix,(P$4+1),FALSE)*$E1165</f>
        <v>0</v>
      </c>
      <c r="Q1160" s="25">
        <f>VLOOKUP(CONCATENATE($F1160," ",$G1160),AllocFactorMatrix,(Q$4+1),FALSE)*$E1165</f>
        <v>0</v>
      </c>
      <c r="R1160" s="25">
        <f t="shared" si="541"/>
        <v>0</v>
      </c>
      <c r="S1160" s="25">
        <f>VLOOKUP(CONCATENATE($F1160," ",$G1160),AllocFactorMatrix,(S$4+1),FALSE)*$E1165</f>
        <v>0</v>
      </c>
      <c r="T1160" s="25">
        <f>VLOOKUP(CONCATENATE($F1160," ",$G1160),AllocFactorMatrix,(T$4+1),FALSE)*$E1165</f>
        <v>0</v>
      </c>
      <c r="U1160" s="25">
        <f>VLOOKUP(CONCATENATE($F1160," ",$G1160),AllocFactorMatrix,(U$4+1),FALSE)*$E1165</f>
        <v>0</v>
      </c>
      <c r="V1160" s="25">
        <f>VLOOKUP(CONCATENATE($F1160," ",$G1160),AllocFactorMatrix,(V$4+1),FALSE)*$E1165</f>
        <v>0</v>
      </c>
      <c r="W1160" s="25">
        <f t="shared" si="564"/>
        <v>0</v>
      </c>
      <c r="X1160" s="25">
        <f>VLOOKUP(CONCATENATE($F1160," ",$G1160),AllocFactorMatrix,(X$4+1),FALSE)*$E1165</f>
        <v>0</v>
      </c>
      <c r="Y1160" s="25">
        <f>VLOOKUP(CONCATENATE($F1160," ",$G1160),AllocFactorMatrix,(Y$4+1),FALSE)*$E1165</f>
        <v>0</v>
      </c>
      <c r="Z1160" s="25">
        <f t="shared" si="561"/>
        <v>0</v>
      </c>
      <c r="AA1160" s="25">
        <f>VLOOKUP(CONCATENATE($F1160," ",$G1160),AllocFactorMatrix,(AA$4+1),FALSE)*$E1165</f>
        <v>0</v>
      </c>
      <c r="AB1160" s="25">
        <f>VLOOKUP(CONCATENATE($F1160," ",$G1160),AllocFactorMatrix,(AB$4+1),FALSE)*$E1165</f>
        <v>0</v>
      </c>
      <c r="AC1160" s="25">
        <f>VLOOKUP(CONCATENATE($F1160," ",$G1160),AllocFactorMatrix,(AC$4+1),FALSE)*$E1165</f>
        <v>0</v>
      </c>
    </row>
    <row r="1161" spans="4:29" hidden="1" outlineLevel="1">
      <c r="F1161" s="61" t="str">
        <f>F1165</f>
        <v>PROD_DEMAND</v>
      </c>
      <c r="G1161" s="20" t="str">
        <f>$G$11</f>
        <v>DISTPRI</v>
      </c>
      <c r="H1161" s="24">
        <f t="shared" si="560"/>
        <v>0</v>
      </c>
      <c r="I1161" s="25">
        <f>VLOOKUP(CONCATENATE($F1161," ",$G1161),AllocFactorMatrix,(I$4+1),FALSE)*$E1165</f>
        <v>0</v>
      </c>
      <c r="J1161" s="25">
        <f>VLOOKUP(CONCATENATE($F1161," ",$G1161),AllocFactorMatrix,(J$4+1),FALSE)*$E1165</f>
        <v>0</v>
      </c>
      <c r="K1161" s="25">
        <f>VLOOKUP(CONCATENATE($F1161," ",$G1161),AllocFactorMatrix,(K$4+1),FALSE)*$E1165</f>
        <v>0</v>
      </c>
      <c r="L1161" s="25">
        <f>VLOOKUP(CONCATENATE($F1161," ",$G1161),AllocFactorMatrix,(L$4+1),FALSE)*$E1165</f>
        <v>0</v>
      </c>
      <c r="M1161" s="25">
        <f t="shared" si="539"/>
        <v>0</v>
      </c>
      <c r="N1161" s="25">
        <f>VLOOKUP(CONCATENATE($F1161," ",$G1161),AllocFactorMatrix,(N$4+1),FALSE)*$E1165</f>
        <v>0</v>
      </c>
      <c r="O1161" s="25">
        <f>VLOOKUP(CONCATENATE($F1161," ",$G1161),AllocFactorMatrix,(O$4+1),FALSE)*$E1165</f>
        <v>0</v>
      </c>
      <c r="P1161" s="25">
        <f>VLOOKUP(CONCATENATE($F1161," ",$G1161),AllocFactorMatrix,(P$4+1),FALSE)*$E1165</f>
        <v>0</v>
      </c>
      <c r="Q1161" s="25">
        <f>VLOOKUP(CONCATENATE($F1161," ",$G1161),AllocFactorMatrix,(Q$4+1),FALSE)*$E1165</f>
        <v>0</v>
      </c>
      <c r="R1161" s="25">
        <f t="shared" si="541"/>
        <v>0</v>
      </c>
      <c r="S1161" s="25">
        <f>VLOOKUP(CONCATENATE($F1161," ",$G1161),AllocFactorMatrix,(S$4+1),FALSE)*$E1165</f>
        <v>0</v>
      </c>
      <c r="T1161" s="25">
        <f>VLOOKUP(CONCATENATE($F1161," ",$G1161),AllocFactorMatrix,(T$4+1),FALSE)*$E1165</f>
        <v>0</v>
      </c>
      <c r="U1161" s="25">
        <f>VLOOKUP(CONCATENATE($F1161," ",$G1161),AllocFactorMatrix,(U$4+1),FALSE)*$E1165</f>
        <v>0</v>
      </c>
      <c r="V1161" s="25">
        <f>VLOOKUP(CONCATENATE($F1161," ",$G1161),AllocFactorMatrix,(V$4+1),FALSE)*$E1165</f>
        <v>0</v>
      </c>
      <c r="W1161" s="25">
        <f t="shared" si="564"/>
        <v>0</v>
      </c>
      <c r="X1161" s="25">
        <f>VLOOKUP(CONCATENATE($F1161," ",$G1161),AllocFactorMatrix,(X$4+1),FALSE)*$E1165</f>
        <v>0</v>
      </c>
      <c r="Y1161" s="25">
        <f>VLOOKUP(CONCATENATE($F1161," ",$G1161),AllocFactorMatrix,(Y$4+1),FALSE)*$E1165</f>
        <v>0</v>
      </c>
      <c r="Z1161" s="25">
        <f t="shared" si="561"/>
        <v>0</v>
      </c>
      <c r="AA1161" s="25">
        <f>VLOOKUP(CONCATENATE($F1161," ",$G1161),AllocFactorMatrix,(AA$4+1),FALSE)*$E1165</f>
        <v>0</v>
      </c>
      <c r="AB1161" s="25">
        <f>VLOOKUP(CONCATENATE($F1161," ",$G1161),AllocFactorMatrix,(AB$4+1),FALSE)*$E1165</f>
        <v>0</v>
      </c>
      <c r="AC1161" s="25">
        <f>VLOOKUP(CONCATENATE($F1161," ",$G1161),AllocFactorMatrix,(AC$4+1),FALSE)*$E1165</f>
        <v>0</v>
      </c>
    </row>
    <row r="1162" spans="4:29" hidden="1" outlineLevel="1">
      <c r="F1162" s="61" t="str">
        <f>F1165</f>
        <v>PROD_DEMAND</v>
      </c>
      <c r="G1162" s="20" t="str">
        <f>$G$12</f>
        <v>DISTSEC</v>
      </c>
      <c r="H1162" s="24">
        <f t="shared" si="560"/>
        <v>0</v>
      </c>
      <c r="I1162" s="25">
        <f>VLOOKUP(CONCATENATE($F1162," ",$G1162),AllocFactorMatrix,(I$4+1),FALSE)*$E1165</f>
        <v>0</v>
      </c>
      <c r="J1162" s="25">
        <f>VLOOKUP(CONCATENATE($F1162," ",$G1162),AllocFactorMatrix,(J$4+1),FALSE)*$E1165</f>
        <v>0</v>
      </c>
      <c r="K1162" s="25">
        <f>VLOOKUP(CONCATENATE($F1162," ",$G1162),AllocFactorMatrix,(K$4+1),FALSE)*$E1165</f>
        <v>0</v>
      </c>
      <c r="L1162" s="25">
        <f>VLOOKUP(CONCATENATE($F1162," ",$G1162),AllocFactorMatrix,(L$4+1),FALSE)*$E1165</f>
        <v>0</v>
      </c>
      <c r="M1162" s="25">
        <f t="shared" si="539"/>
        <v>0</v>
      </c>
      <c r="N1162" s="25">
        <f>VLOOKUP(CONCATENATE($F1162," ",$G1162),AllocFactorMatrix,(N$4+1),FALSE)*$E1165</f>
        <v>0</v>
      </c>
      <c r="O1162" s="25">
        <f>VLOOKUP(CONCATENATE($F1162," ",$G1162),AllocFactorMatrix,(O$4+1),FALSE)*$E1165</f>
        <v>0</v>
      </c>
      <c r="P1162" s="25">
        <f>VLOOKUP(CONCATENATE($F1162," ",$G1162),AllocFactorMatrix,(P$4+1),FALSE)*$E1165</f>
        <v>0</v>
      </c>
      <c r="Q1162" s="25">
        <f>VLOOKUP(CONCATENATE($F1162," ",$G1162),AllocFactorMatrix,(Q$4+1),FALSE)*$E1165</f>
        <v>0</v>
      </c>
      <c r="R1162" s="25">
        <f t="shared" si="541"/>
        <v>0</v>
      </c>
      <c r="S1162" s="25">
        <f>VLOOKUP(CONCATENATE($F1162," ",$G1162),AllocFactorMatrix,(S$4+1),FALSE)*$E1165</f>
        <v>0</v>
      </c>
      <c r="T1162" s="25">
        <f>VLOOKUP(CONCATENATE($F1162," ",$G1162),AllocFactorMatrix,(T$4+1),FALSE)*$E1165</f>
        <v>0</v>
      </c>
      <c r="U1162" s="25">
        <f>VLOOKUP(CONCATENATE($F1162," ",$G1162),AllocFactorMatrix,(U$4+1),FALSE)*$E1165</f>
        <v>0</v>
      </c>
      <c r="V1162" s="25">
        <f>VLOOKUP(CONCATENATE($F1162," ",$G1162),AllocFactorMatrix,(V$4+1),FALSE)*$E1165</f>
        <v>0</v>
      </c>
      <c r="W1162" s="25">
        <f t="shared" si="564"/>
        <v>0</v>
      </c>
      <c r="X1162" s="25">
        <f>VLOOKUP(CONCATENATE($F1162," ",$G1162),AllocFactorMatrix,(X$4+1),FALSE)*$E1165</f>
        <v>0</v>
      </c>
      <c r="Y1162" s="25">
        <f>VLOOKUP(CONCATENATE($F1162," ",$G1162),AllocFactorMatrix,(Y$4+1),FALSE)*$E1165</f>
        <v>0</v>
      </c>
      <c r="Z1162" s="25">
        <f t="shared" si="561"/>
        <v>0</v>
      </c>
      <c r="AA1162" s="25">
        <f>VLOOKUP(CONCATENATE($F1162," ",$G1162),AllocFactorMatrix,(AA$4+1),FALSE)*$E1165</f>
        <v>0</v>
      </c>
      <c r="AB1162" s="25">
        <f>VLOOKUP(CONCATENATE($F1162," ",$G1162),AllocFactorMatrix,(AB$4+1),FALSE)*$E1165</f>
        <v>0</v>
      </c>
      <c r="AC1162" s="25">
        <f>VLOOKUP(CONCATENATE($F1162," ",$G1162),AllocFactorMatrix,(AC$4+1),FALSE)*$E1165</f>
        <v>0</v>
      </c>
    </row>
    <row r="1163" spans="4:29" hidden="1" outlineLevel="1">
      <c r="F1163" s="61" t="str">
        <f>F1165</f>
        <v>PROD_DEMAND</v>
      </c>
      <c r="G1163" s="20" t="str">
        <f>$G$13</f>
        <v>ENERGY</v>
      </c>
      <c r="H1163" s="24">
        <f t="shared" si="560"/>
        <v>0</v>
      </c>
      <c r="I1163" s="25">
        <f>VLOOKUP(CONCATENATE($F1163," ",$G1163),AllocFactorMatrix,(I$4+1),FALSE)*$E1165</f>
        <v>0</v>
      </c>
      <c r="J1163" s="25">
        <f>VLOOKUP(CONCATENATE($F1163," ",$G1163),AllocFactorMatrix,(J$4+1),FALSE)*$E1165</f>
        <v>0</v>
      </c>
      <c r="K1163" s="25">
        <f>VLOOKUP(CONCATENATE($F1163," ",$G1163),AllocFactorMatrix,(K$4+1),FALSE)*$E1165</f>
        <v>0</v>
      </c>
      <c r="L1163" s="25">
        <f>VLOOKUP(CONCATENATE($F1163," ",$G1163),AllocFactorMatrix,(L$4+1),FALSE)*$E1165</f>
        <v>0</v>
      </c>
      <c r="M1163" s="25">
        <f t="shared" si="539"/>
        <v>0</v>
      </c>
      <c r="N1163" s="25">
        <f>VLOOKUP(CONCATENATE($F1163," ",$G1163),AllocFactorMatrix,(N$4+1),FALSE)*$E1165</f>
        <v>0</v>
      </c>
      <c r="O1163" s="25">
        <f>VLOOKUP(CONCATENATE($F1163," ",$G1163),AllocFactorMatrix,(O$4+1),FALSE)*$E1165</f>
        <v>0</v>
      </c>
      <c r="P1163" s="25">
        <f>VLOOKUP(CONCATENATE($F1163," ",$G1163),AllocFactorMatrix,(P$4+1),FALSE)*$E1165</f>
        <v>0</v>
      </c>
      <c r="Q1163" s="25">
        <f>VLOOKUP(CONCATENATE($F1163," ",$G1163),AllocFactorMatrix,(Q$4+1),FALSE)*$E1165</f>
        <v>0</v>
      </c>
      <c r="R1163" s="25">
        <f t="shared" si="541"/>
        <v>0</v>
      </c>
      <c r="S1163" s="25">
        <f>VLOOKUP(CONCATENATE($F1163," ",$G1163),AllocFactorMatrix,(S$4+1),FALSE)*$E1165</f>
        <v>0</v>
      </c>
      <c r="T1163" s="25">
        <f>VLOOKUP(CONCATENATE($F1163," ",$G1163),AllocFactorMatrix,(T$4+1),FALSE)*$E1165</f>
        <v>0</v>
      </c>
      <c r="U1163" s="25">
        <f>VLOOKUP(CONCATENATE($F1163," ",$G1163),AllocFactorMatrix,(U$4+1),FALSE)*$E1165</f>
        <v>0</v>
      </c>
      <c r="V1163" s="25">
        <f>VLOOKUP(CONCATENATE($F1163," ",$G1163),AllocFactorMatrix,(V$4+1),FALSE)*$E1165</f>
        <v>0</v>
      </c>
      <c r="W1163" s="25">
        <f t="shared" si="564"/>
        <v>0</v>
      </c>
      <c r="X1163" s="25">
        <f>VLOOKUP(CONCATENATE($F1163," ",$G1163),AllocFactorMatrix,(X$4+1),FALSE)*$E1165</f>
        <v>0</v>
      </c>
      <c r="Y1163" s="25">
        <f>VLOOKUP(CONCATENATE($F1163," ",$G1163),AllocFactorMatrix,(Y$4+1),FALSE)*$E1165</f>
        <v>0</v>
      </c>
      <c r="Z1163" s="25">
        <f t="shared" si="561"/>
        <v>0</v>
      </c>
      <c r="AA1163" s="25">
        <f>VLOOKUP(CONCATENATE($F1163," ",$G1163),AllocFactorMatrix,(AA$4+1),FALSE)*$E1165</f>
        <v>0</v>
      </c>
      <c r="AB1163" s="25">
        <f>VLOOKUP(CONCATENATE($F1163," ",$G1163),AllocFactorMatrix,(AB$4+1),FALSE)*$E1165</f>
        <v>0</v>
      </c>
      <c r="AC1163" s="25">
        <f>VLOOKUP(CONCATENATE($F1163," ",$G1163),AllocFactorMatrix,(AC$4+1),FALSE)*$E1165</f>
        <v>0</v>
      </c>
    </row>
    <row r="1164" spans="4:29" hidden="1" outlineLevel="1">
      <c r="F1164" s="61" t="str">
        <f>F1165</f>
        <v>PROD_DEMAND</v>
      </c>
      <c r="G1164" s="20" t="str">
        <f>$G$14</f>
        <v>CUSTOMER</v>
      </c>
      <c r="H1164" s="24">
        <f t="shared" si="560"/>
        <v>0</v>
      </c>
      <c r="I1164" s="25">
        <f>VLOOKUP(CONCATENATE($F1164," ",$G1164),AllocFactorMatrix,(I$4+1),FALSE)*$E1165</f>
        <v>0</v>
      </c>
      <c r="J1164" s="25">
        <f>VLOOKUP(CONCATENATE($F1164," ",$G1164),AllocFactorMatrix,(J$4+1),FALSE)*$E1165</f>
        <v>0</v>
      </c>
      <c r="K1164" s="25">
        <f>VLOOKUP(CONCATENATE($F1164," ",$G1164),AllocFactorMatrix,(K$4+1),FALSE)*$E1165</f>
        <v>0</v>
      </c>
      <c r="L1164" s="25">
        <f>VLOOKUP(CONCATENATE($F1164," ",$G1164),AllocFactorMatrix,(L$4+1),FALSE)*$E1165</f>
        <v>0</v>
      </c>
      <c r="M1164" s="25">
        <f t="shared" si="539"/>
        <v>0</v>
      </c>
      <c r="N1164" s="25">
        <f>VLOOKUP(CONCATENATE($F1164," ",$G1164),AllocFactorMatrix,(N$4+1),FALSE)*$E1165</f>
        <v>0</v>
      </c>
      <c r="O1164" s="25">
        <f>VLOOKUP(CONCATENATE($F1164," ",$G1164),AllocFactorMatrix,(O$4+1),FALSE)*$E1165</f>
        <v>0</v>
      </c>
      <c r="P1164" s="25">
        <f>VLOOKUP(CONCATENATE($F1164," ",$G1164),AllocFactorMatrix,(P$4+1),FALSE)*$E1165</f>
        <v>0</v>
      </c>
      <c r="Q1164" s="25">
        <f>VLOOKUP(CONCATENATE($F1164," ",$G1164),AllocFactorMatrix,(Q$4+1),FALSE)*$E1165</f>
        <v>0</v>
      </c>
      <c r="R1164" s="25">
        <f t="shared" si="541"/>
        <v>0</v>
      </c>
      <c r="S1164" s="25">
        <f>VLOOKUP(CONCATENATE($F1164," ",$G1164),AllocFactorMatrix,(S$4+1),FALSE)*$E1165</f>
        <v>0</v>
      </c>
      <c r="T1164" s="25">
        <f>VLOOKUP(CONCATENATE($F1164," ",$G1164),AllocFactorMatrix,(T$4+1),FALSE)*$E1165</f>
        <v>0</v>
      </c>
      <c r="U1164" s="25">
        <f>VLOOKUP(CONCATENATE($F1164," ",$G1164),AllocFactorMatrix,(U$4+1),FALSE)*$E1165</f>
        <v>0</v>
      </c>
      <c r="V1164" s="25">
        <f>VLOOKUP(CONCATENATE($F1164," ",$G1164),AllocFactorMatrix,(V$4+1),FALSE)*$E1165</f>
        <v>0</v>
      </c>
      <c r="W1164" s="25">
        <f t="shared" si="564"/>
        <v>0</v>
      </c>
      <c r="X1164" s="25">
        <f>VLOOKUP(CONCATENATE($F1164," ",$G1164),AllocFactorMatrix,(X$4+1),FALSE)*$E1165</f>
        <v>0</v>
      </c>
      <c r="Y1164" s="25">
        <f>VLOOKUP(CONCATENATE($F1164," ",$G1164),AllocFactorMatrix,(Y$4+1),FALSE)*$E1165</f>
        <v>0</v>
      </c>
      <c r="Z1164" s="25">
        <f t="shared" si="561"/>
        <v>0</v>
      </c>
      <c r="AA1164" s="25">
        <f>VLOOKUP(CONCATENATE($F1164," ",$G1164),AllocFactorMatrix,(AA$4+1),FALSE)*$E1165</f>
        <v>0</v>
      </c>
      <c r="AB1164" s="25">
        <f>VLOOKUP(CONCATENATE($F1164," ",$G1164),AllocFactorMatrix,(AB$4+1),FALSE)*$E1165</f>
        <v>0</v>
      </c>
      <c r="AC1164" s="25">
        <f>VLOOKUP(CONCATENATE($F1164," ",$G1164),AllocFactorMatrix,(AC$4+1),FALSE)*$E1165</f>
        <v>0</v>
      </c>
    </row>
    <row r="1165" spans="4:29" collapsed="1">
      <c r="D1165" s="58" t="s">
        <v>532</v>
      </c>
      <c r="E1165" s="61">
        <f>'Sch 4'!E294</f>
        <v>573592.78</v>
      </c>
      <c r="F1165" s="61" t="s">
        <v>29</v>
      </c>
      <c r="G1165" s="20" t="str">
        <f>$G$15</f>
        <v>TOTAL</v>
      </c>
      <c r="H1165" s="24">
        <f t="shared" si="560"/>
        <v>573592.77999999991</v>
      </c>
      <c r="I1165" s="25">
        <f>VLOOKUP(CONCATENATE($F1165," ",$G1165),AllocFactorMatrix,(I$4+1),FALSE)*$E1165</f>
        <v>281257.1569808026</v>
      </c>
      <c r="J1165" s="25">
        <f>VLOOKUP(CONCATENATE($F1165," ",$G1165),AllocFactorMatrix,(J$4+1),FALSE)*$E1165</f>
        <v>71147.124360029979</v>
      </c>
      <c r="K1165" s="25">
        <f>VLOOKUP(CONCATENATE($F1165," ",$G1165),AllocFactorMatrix,(K$4+1),FALSE)*$E1165</f>
        <v>831.81810059377608</v>
      </c>
      <c r="L1165" s="25">
        <f>VLOOKUP(CONCATENATE($F1165," ",$G1165),AllocFactorMatrix,(L$4+1),FALSE)*$E1165</f>
        <v>20.492260735192477</v>
      </c>
      <c r="M1165" s="25">
        <f t="shared" si="539"/>
        <v>71999.43472135895</v>
      </c>
      <c r="N1165" s="25">
        <f>VLOOKUP(CONCATENATE($F1165," ",$G1165),AllocFactorMatrix,(N$4+1),FALSE)*$E1165</f>
        <v>29768.849455578282</v>
      </c>
      <c r="O1165" s="25">
        <f>VLOOKUP(CONCATENATE($F1165," ",$G1165),AllocFactorMatrix,(O$4+1),FALSE)*$E1165</f>
        <v>8478.0221861626633</v>
      </c>
      <c r="P1165" s="25">
        <f>VLOOKUP(CONCATENATE($F1165," ",$G1165),AllocFactorMatrix,(P$4+1),FALSE)*$E1165</f>
        <v>670.91241600617479</v>
      </c>
      <c r="Q1165" s="25">
        <f>VLOOKUP(CONCATENATE($F1165," ",$G1165),AllocFactorMatrix,(Q$4+1),FALSE)*$E1165</f>
        <v>141.61778139467282</v>
      </c>
      <c r="R1165" s="25">
        <f t="shared" si="541"/>
        <v>39059.401839141792</v>
      </c>
      <c r="S1165" s="25">
        <f>VLOOKUP(CONCATENATE($F1165," ",$G1165),AllocFactorMatrix,(S$4+1),FALSE)*$E1165</f>
        <v>1788.2238215992718</v>
      </c>
      <c r="T1165" s="25">
        <f>VLOOKUP(CONCATENATE($F1165," ",$G1165),AllocFactorMatrix,(T$4+1),FALSE)*$E1165</f>
        <v>19494.776782864137</v>
      </c>
      <c r="U1165" s="25">
        <f>VLOOKUP(CONCATENATE($F1165," ",$G1165),AllocFactorMatrix,(U$4+1),FALSE)*$E1165</f>
        <v>130198.5591620753</v>
      </c>
      <c r="V1165" s="25">
        <f>VLOOKUP(CONCATENATE($F1165," ",$G1165),AllocFactorMatrix,(V$4+1),FALSE)*$E1165</f>
        <v>20425.693752509767</v>
      </c>
      <c r="W1165" s="25">
        <f t="shared" si="564"/>
        <v>171907.25351904848</v>
      </c>
      <c r="X1165" s="25">
        <f>VLOOKUP(CONCATENATE($F1165," ",$G1165),AllocFactorMatrix,(X$4+1),FALSE)*$E1165</f>
        <v>8080.0753311872686</v>
      </c>
      <c r="Y1165" s="25">
        <f>VLOOKUP(CONCATENATE($F1165," ",$G1165),AllocFactorMatrix,(Y$4+1),FALSE)*$E1165</f>
        <v>195.05597244840845</v>
      </c>
      <c r="Z1165" s="25">
        <f t="shared" si="561"/>
        <v>8275.1313036356769</v>
      </c>
      <c r="AA1165" s="25">
        <f>VLOOKUP(CONCATENATE($F1165," ",$G1165),AllocFactorMatrix,(AA$4+1),FALSE)*$E1165</f>
        <v>140.87449396064943</v>
      </c>
      <c r="AB1165" s="25">
        <f>VLOOKUP(CONCATENATE($F1165," ",$G1165),AllocFactorMatrix,(AB$4+1),FALSE)*$E1165</f>
        <v>763.84961591816204</v>
      </c>
      <c r="AC1165" s="25">
        <f>VLOOKUP(CONCATENATE($F1165," ",$G1165),AllocFactorMatrix,(AC$4+1),FALSE)*$E1165</f>
        <v>189.67752613370439</v>
      </c>
    </row>
    <row r="1166" spans="4:29" hidden="1" outlineLevel="1">
      <c r="E1166" s="61"/>
      <c r="F1166" s="61"/>
      <c r="G1166" s="20" t="str">
        <f>$G$8</f>
        <v>PRODUCTION</v>
      </c>
      <c r="H1166" s="63">
        <f t="shared" ref="H1166:AC1166" ca="1" si="565">H1078+H1086+H1094+H1102+H1110+H1118+H1126+H1134+H1142+H1150+H1158</f>
        <v>-55278386.22600171</v>
      </c>
      <c r="I1166" s="63">
        <f t="shared" ca="1" si="565"/>
        <v>-27296705.56952697</v>
      </c>
      <c r="J1166" s="63">
        <f t="shared" ca="1" si="565"/>
        <v>-6726833.3895041589</v>
      </c>
      <c r="K1166" s="63">
        <f t="shared" ca="1" si="565"/>
        <v>-78606.88626798155</v>
      </c>
      <c r="L1166" s="63">
        <f t="shared" ca="1" si="565"/>
        <v>-1743.5172876168979</v>
      </c>
      <c r="M1166" s="63">
        <f t="shared" ca="1" si="565"/>
        <v>-6807183.793059757</v>
      </c>
      <c r="N1166" s="63">
        <f t="shared" ca="1" si="565"/>
        <v>-2860757.0615252107</v>
      </c>
      <c r="O1166" s="63">
        <f t="shared" ca="1" si="565"/>
        <v>-769474.01031491638</v>
      </c>
      <c r="P1166" s="63">
        <f t="shared" ca="1" si="565"/>
        <v>-60888.574460670912</v>
      </c>
      <c r="Q1166" s="63">
        <f t="shared" ca="1" si="565"/>
        <v>-13744.380778826127</v>
      </c>
      <c r="R1166" s="63">
        <f t="shared" ca="1" si="565"/>
        <v>-3704864.0270796241</v>
      </c>
      <c r="S1166" s="63">
        <f t="shared" ca="1" si="565"/>
        <v>-180707.66666533728</v>
      </c>
      <c r="T1166" s="63">
        <f t="shared" ca="1" si="565"/>
        <v>-1840603.7730733021</v>
      </c>
      <c r="U1166" s="63">
        <f t="shared" ca="1" si="565"/>
        <v>-12556827.886901231</v>
      </c>
      <c r="V1166" s="63">
        <f t="shared" ca="1" si="565"/>
        <v>-1982367.6789837393</v>
      </c>
      <c r="W1166" s="63">
        <f t="shared" ca="1" si="565"/>
        <v>-16560507.005623607</v>
      </c>
      <c r="X1166" s="63">
        <f t="shared" ca="1" si="565"/>
        <v>-784192.71209974622</v>
      </c>
      <c r="Y1166" s="63">
        <f t="shared" ca="1" si="565"/>
        <v>-18930.698759103645</v>
      </c>
      <c r="Z1166" s="63">
        <f t="shared" ca="1" si="565"/>
        <v>-803123.41085884976</v>
      </c>
      <c r="AA1166" s="63">
        <f t="shared" ca="1" si="565"/>
        <v>-13672.242764653578</v>
      </c>
      <c r="AB1166" s="63">
        <f t="shared" ca="1" si="565"/>
        <v>-73921.47078955108</v>
      </c>
      <c r="AC1166" s="63">
        <f t="shared" ca="1" si="565"/>
        <v>-18408.706298695364</v>
      </c>
    </row>
    <row r="1167" spans="4:29" hidden="1" outlineLevel="1">
      <c r="E1167" s="61"/>
      <c r="F1167" s="61"/>
      <c r="G1167" s="20" t="str">
        <f>$G$9</f>
        <v>BULKTRAN</v>
      </c>
      <c r="H1167" s="63">
        <f t="shared" ref="H1167:AC1167" ca="1" si="566">H1079+H1087+H1095+H1103+H1111+H1119+H1127+H1135+H1143+H1151+H1159</f>
        <v>70063751.527076706</v>
      </c>
      <c r="I1167" s="63">
        <f t="shared" ca="1" si="566"/>
        <v>34348566.300863847</v>
      </c>
      <c r="J1167" s="63">
        <f t="shared" ca="1" si="566"/>
        <v>8695260.2003562488</v>
      </c>
      <c r="K1167" s="63">
        <f t="shared" ca="1" si="566"/>
        <v>101879.36798872393</v>
      </c>
      <c r="L1167" s="63">
        <f t="shared" ca="1" si="566"/>
        <v>2596.5553031507775</v>
      </c>
      <c r="M1167" s="63">
        <f t="shared" ca="1" si="566"/>
        <v>8799736.1236481238</v>
      </c>
      <c r="N1167" s="63">
        <f t="shared" ca="1" si="566"/>
        <v>3638055.4728181902</v>
      </c>
      <c r="O1167" s="63">
        <f t="shared" ca="1" si="566"/>
        <v>1043466.9283307377</v>
      </c>
      <c r="P1167" s="63">
        <f t="shared" ca="1" si="566"/>
        <v>82111.823544391737</v>
      </c>
      <c r="Q1167" s="63">
        <f t="shared" ca="1" si="566"/>
        <v>17295.092630736053</v>
      </c>
      <c r="R1167" s="63">
        <f t="shared" ca="1" si="566"/>
        <v>4780929.3173240554</v>
      </c>
      <c r="S1167" s="63">
        <f t="shared" ca="1" si="566"/>
        <v>218418.42492061519</v>
      </c>
      <c r="T1167" s="63">
        <f t="shared" ca="1" si="566"/>
        <v>2384400.3392431857</v>
      </c>
      <c r="U1167" s="63">
        <f t="shared" ca="1" si="566"/>
        <v>15892925.31441978</v>
      </c>
      <c r="V1167" s="63">
        <f t="shared" ca="1" si="566"/>
        <v>2494490.8896164345</v>
      </c>
      <c r="W1167" s="63">
        <f t="shared" ca="1" si="566"/>
        <v>20990234.968200013</v>
      </c>
      <c r="X1167" s="63">
        <f t="shared" ca="1" si="566"/>
        <v>986780.40243233088</v>
      </c>
      <c r="Y1167" s="63">
        <f t="shared" ca="1" si="566"/>
        <v>23821.239666733149</v>
      </c>
      <c r="Z1167" s="63">
        <f t="shared" ca="1" si="566"/>
        <v>1010601.6420990641</v>
      </c>
      <c r="AA1167" s="63">
        <f t="shared" ca="1" si="566"/>
        <v>17204.31854222756</v>
      </c>
      <c r="AB1167" s="63">
        <f t="shared" ca="1" si="566"/>
        <v>93314.460289320734</v>
      </c>
      <c r="AC1167" s="63">
        <f t="shared" ca="1" si="566"/>
        <v>23164.396110040154</v>
      </c>
    </row>
    <row r="1168" spans="4:29" hidden="1" outlineLevel="1">
      <c r="E1168" s="61"/>
      <c r="F1168" s="61"/>
      <c r="G1168" s="20" t="str">
        <f>$G$10</f>
        <v>SUBTRAN</v>
      </c>
      <c r="H1168" s="63">
        <f t="shared" ref="H1168:AC1168" ca="1" si="567">H1080+H1088+H1096+H1104+H1112+H1120+H1128+H1136+H1144+H1152+H1160</f>
        <v>26869332.334496312</v>
      </c>
      <c r="I1168" s="63">
        <f t="shared" ca="1" si="567"/>
        <v>12758147.378224617</v>
      </c>
      <c r="J1168" s="63">
        <f t="shared" ca="1" si="567"/>
        <v>3268254.0513862772</v>
      </c>
      <c r="K1168" s="63">
        <f t="shared" ca="1" si="567"/>
        <v>38165.016269344902</v>
      </c>
      <c r="L1168" s="63">
        <f t="shared" ca="1" si="567"/>
        <v>1291.7803022176224</v>
      </c>
      <c r="M1168" s="63">
        <f t="shared" ca="1" si="567"/>
        <v>3307710.8479578397</v>
      </c>
      <c r="N1168" s="63">
        <f t="shared" ca="1" si="567"/>
        <v>1424403.6843510778</v>
      </c>
      <c r="O1168" s="63">
        <f t="shared" ca="1" si="567"/>
        <v>406537.49167292594</v>
      </c>
      <c r="P1168" s="63">
        <f t="shared" ca="1" si="567"/>
        <v>41414.653233493977</v>
      </c>
      <c r="Q1168" s="63">
        <f t="shared" ca="1" si="567"/>
        <v>0</v>
      </c>
      <c r="R1168" s="63">
        <f t="shared" ca="1" si="567"/>
        <v>1872355.8292574976</v>
      </c>
      <c r="S1168" s="63">
        <f t="shared" ca="1" si="567"/>
        <v>79729.639995997975</v>
      </c>
      <c r="T1168" s="63">
        <f t="shared" ca="1" si="567"/>
        <v>922739.53293641866</v>
      </c>
      <c r="U1168" s="63">
        <f t="shared" ca="1" si="567"/>
        <v>7501852.6040061265</v>
      </c>
      <c r="V1168" s="63">
        <f t="shared" ca="1" si="567"/>
        <v>0</v>
      </c>
      <c r="W1168" s="63">
        <f t="shared" ca="1" si="567"/>
        <v>8504321.7769385446</v>
      </c>
      <c r="X1168" s="63">
        <f t="shared" ca="1" si="567"/>
        <v>386312.73879267974</v>
      </c>
      <c r="Y1168" s="63">
        <f t="shared" ca="1" si="567"/>
        <v>9242.7895976284508</v>
      </c>
      <c r="Z1168" s="63">
        <f t="shared" ca="1" si="567"/>
        <v>395555.5283903082</v>
      </c>
      <c r="AA1168" s="63">
        <f t="shared" ca="1" si="567"/>
        <v>6343.6167723197304</v>
      </c>
      <c r="AB1168" s="63">
        <f t="shared" ca="1" si="567"/>
        <v>19933.283617334229</v>
      </c>
      <c r="AC1168" s="63">
        <f t="shared" ca="1" si="567"/>
        <v>4964.0733378526238</v>
      </c>
    </row>
    <row r="1169" spans="2:29" hidden="1" outlineLevel="1">
      <c r="E1169" s="61"/>
      <c r="F1169" s="61"/>
      <c r="G1169" s="20" t="str">
        <f>$G$11</f>
        <v>DISTPRI</v>
      </c>
      <c r="H1169" s="63">
        <f t="shared" ref="H1169:AC1169" ca="1" si="568">H1081+H1089+H1097+H1105+H1113+H1121+H1129+H1137+H1145+H1153+H1161</f>
        <v>2857643.2458686042</v>
      </c>
      <c r="I1169" s="63">
        <f t="shared" ca="1" si="568"/>
        <v>1818742.0968261356</v>
      </c>
      <c r="J1169" s="63">
        <f t="shared" ca="1" si="568"/>
        <v>525903.05665921071</v>
      </c>
      <c r="K1169" s="63">
        <f t="shared" ca="1" si="568"/>
        <v>6283.7689751537227</v>
      </c>
      <c r="L1169" s="63">
        <f t="shared" ca="1" si="568"/>
        <v>0</v>
      </c>
      <c r="M1169" s="63">
        <f t="shared" ca="1" si="568"/>
        <v>532186.82563436439</v>
      </c>
      <c r="N1169" s="63">
        <f t="shared" ca="1" si="568"/>
        <v>206752.21256474432</v>
      </c>
      <c r="O1169" s="63">
        <f t="shared" ca="1" si="568"/>
        <v>81771.937604798659</v>
      </c>
      <c r="P1169" s="63">
        <f t="shared" ca="1" si="568"/>
        <v>0</v>
      </c>
      <c r="Q1169" s="63">
        <f t="shared" ca="1" si="568"/>
        <v>0</v>
      </c>
      <c r="R1169" s="63">
        <f t="shared" ca="1" si="568"/>
        <v>288524.15016954293</v>
      </c>
      <c r="S1169" s="63">
        <f t="shared" ca="1" si="568"/>
        <v>8350.5701142511571</v>
      </c>
      <c r="T1169" s="63">
        <f t="shared" ca="1" si="568"/>
        <v>150891.4519723377</v>
      </c>
      <c r="U1169" s="63">
        <f t="shared" ca="1" si="568"/>
        <v>0</v>
      </c>
      <c r="V1169" s="63">
        <f t="shared" ca="1" si="568"/>
        <v>0</v>
      </c>
      <c r="W1169" s="63">
        <f t="shared" ca="1" si="568"/>
        <v>159242.02208658887</v>
      </c>
      <c r="X1169" s="63">
        <f t="shared" ca="1" si="568"/>
        <v>52543.864718756093</v>
      </c>
      <c r="Y1169" s="63">
        <f t="shared" ca="1" si="568"/>
        <v>1258.9075621983282</v>
      </c>
      <c r="Z1169" s="63">
        <f t="shared" ca="1" si="568"/>
        <v>53802.772280954428</v>
      </c>
      <c r="AA1169" s="63">
        <f t="shared" ca="1" si="568"/>
        <v>904.00462714858634</v>
      </c>
      <c r="AB1169" s="63">
        <f t="shared" ca="1" si="568"/>
        <v>3414.9529515518266</v>
      </c>
      <c r="AC1169" s="63">
        <f t="shared" ca="1" si="568"/>
        <v>826.42129231774709</v>
      </c>
    </row>
    <row r="1170" spans="2:29" hidden="1" outlineLevel="1">
      <c r="E1170" s="61"/>
      <c r="F1170" s="61"/>
      <c r="G1170" s="20" t="str">
        <f>$G$12</f>
        <v>DISTSEC</v>
      </c>
      <c r="H1170" s="63">
        <f t="shared" ref="H1170:AC1170" ca="1" si="569">H1082+H1090+H1098+H1106+H1114+H1122+H1130+H1138+H1146+H1154+H1162</f>
        <v>1206914.9302667635</v>
      </c>
      <c r="I1170" s="63">
        <f t="shared" ca="1" si="569"/>
        <v>877581.15462548239</v>
      </c>
      <c r="J1170" s="63">
        <f t="shared" ca="1" si="569"/>
        <v>226384.80362489622</v>
      </c>
      <c r="K1170" s="63">
        <f t="shared" ca="1" si="569"/>
        <v>0</v>
      </c>
      <c r="L1170" s="63">
        <f t="shared" ca="1" si="569"/>
        <v>0</v>
      </c>
      <c r="M1170" s="63">
        <f t="shared" ca="1" si="569"/>
        <v>226384.80362489622</v>
      </c>
      <c r="N1170" s="63">
        <f t="shared" ca="1" si="569"/>
        <v>72706.458241664397</v>
      </c>
      <c r="O1170" s="63">
        <f t="shared" ca="1" si="569"/>
        <v>0</v>
      </c>
      <c r="P1170" s="63">
        <f t="shared" ca="1" si="569"/>
        <v>0</v>
      </c>
      <c r="Q1170" s="63">
        <f t="shared" ca="1" si="569"/>
        <v>0</v>
      </c>
      <c r="R1170" s="63">
        <f t="shared" ca="1" si="569"/>
        <v>72706.458241664397</v>
      </c>
      <c r="S1170" s="63">
        <f t="shared" ca="1" si="569"/>
        <v>2273.6755304856765</v>
      </c>
      <c r="T1170" s="63">
        <f t="shared" ca="1" si="569"/>
        <v>0</v>
      </c>
      <c r="U1170" s="63">
        <f t="shared" ca="1" si="569"/>
        <v>0</v>
      </c>
      <c r="V1170" s="63">
        <f t="shared" ca="1" si="569"/>
        <v>0</v>
      </c>
      <c r="W1170" s="63">
        <f t="shared" ca="1" si="569"/>
        <v>2273.6755304856765</v>
      </c>
      <c r="X1170" s="63">
        <f t="shared" ca="1" si="569"/>
        <v>18938.693426701528</v>
      </c>
      <c r="Y1170" s="63">
        <f t="shared" ca="1" si="569"/>
        <v>0</v>
      </c>
      <c r="Z1170" s="63">
        <f t="shared" ca="1" si="569"/>
        <v>18938.693426701528</v>
      </c>
      <c r="AA1170" s="63">
        <f t="shared" ca="1" si="569"/>
        <v>308.81953124008163</v>
      </c>
      <c r="AB1170" s="63">
        <f t="shared" ca="1" si="569"/>
        <v>7031.2096995608217</v>
      </c>
      <c r="AC1170" s="63">
        <f t="shared" ca="1" si="569"/>
        <v>1690.115586732403</v>
      </c>
    </row>
    <row r="1171" spans="2:29" hidden="1" outlineLevel="1">
      <c r="E1171" s="61"/>
      <c r="F1171" s="61"/>
      <c r="G1171" s="20" t="str">
        <f>$G$13</f>
        <v>ENERGY</v>
      </c>
      <c r="H1171" s="63">
        <f t="shared" ref="H1171:AC1171" ca="1" si="570">H1083+H1091+H1099+H1107+H1115+H1123+H1131+H1139+H1147+H1155+H1163</f>
        <v>366829.50800712279</v>
      </c>
      <c r="I1171" s="63">
        <f t="shared" ca="1" si="570"/>
        <v>878.39996519601004</v>
      </c>
      <c r="J1171" s="63">
        <f t="shared" ca="1" si="570"/>
        <v>140518.31054406968</v>
      </c>
      <c r="K1171" s="63">
        <f t="shared" ca="1" si="570"/>
        <v>1557.2392129534064</v>
      </c>
      <c r="L1171" s="63">
        <f t="shared" ca="1" si="570"/>
        <v>190.58775563796948</v>
      </c>
      <c r="M1171" s="63">
        <f t="shared" ca="1" si="570"/>
        <v>142266.13751266105</v>
      </c>
      <c r="N1171" s="63">
        <f t="shared" ca="1" si="570"/>
        <v>25200.621061936235</v>
      </c>
      <c r="O1171" s="63">
        <f t="shared" ca="1" si="570"/>
        <v>44689.684072185366</v>
      </c>
      <c r="P1171" s="63">
        <f t="shared" ca="1" si="570"/>
        <v>3786.8262663783166</v>
      </c>
      <c r="Q1171" s="63">
        <f t="shared" ca="1" si="570"/>
        <v>0.59942286766477404</v>
      </c>
      <c r="R1171" s="63">
        <f t="shared" ca="1" si="570"/>
        <v>73677.730823367572</v>
      </c>
      <c r="S1171" s="63">
        <f t="shared" ca="1" si="570"/>
        <v>-7382.8659902886247</v>
      </c>
      <c r="T1171" s="63">
        <f t="shared" ca="1" si="570"/>
        <v>55962.910622729913</v>
      </c>
      <c r="U1171" s="63">
        <f t="shared" ca="1" si="570"/>
        <v>100492.5060518664</v>
      </c>
      <c r="V1171" s="63">
        <f t="shared" ca="1" si="570"/>
        <v>119.37950390162032</v>
      </c>
      <c r="W1171" s="63">
        <f t="shared" ca="1" si="570"/>
        <v>149191.93018820931</v>
      </c>
      <c r="X1171" s="63">
        <f t="shared" ca="1" si="570"/>
        <v>35.890632506570419</v>
      </c>
      <c r="Y1171" s="63">
        <f t="shared" ca="1" si="570"/>
        <v>0.84355662324007008</v>
      </c>
      <c r="Z1171" s="63">
        <f t="shared" ca="1" si="570"/>
        <v>36.734189129810488</v>
      </c>
      <c r="AA1171" s="63">
        <f t="shared" ca="1" si="570"/>
        <v>0.8240865414561529</v>
      </c>
      <c r="AB1171" s="63">
        <f t="shared" ca="1" si="570"/>
        <v>774.21141185820386</v>
      </c>
      <c r="AC1171" s="63">
        <f t="shared" ca="1" si="570"/>
        <v>3.5398301593714261</v>
      </c>
    </row>
    <row r="1172" spans="2:29" hidden="1" outlineLevel="1">
      <c r="E1172" s="61"/>
      <c r="F1172" s="61"/>
      <c r="G1172" s="20" t="str">
        <f>$G$14</f>
        <v>CUSTOMER</v>
      </c>
      <c r="H1172" s="63">
        <f t="shared" ref="H1172:AC1172" ca="1" si="571">H1084+H1092+H1100+H1108+H1116+H1124+H1132+H1140+H1148+H1156+H1164</f>
        <v>2946550.3902862133</v>
      </c>
      <c r="I1172" s="63">
        <f t="shared" ca="1" si="571"/>
        <v>2252970.0538471565</v>
      </c>
      <c r="J1172" s="63">
        <f t="shared" ca="1" si="571"/>
        <v>614898.26555342786</v>
      </c>
      <c r="K1172" s="63">
        <f t="shared" ca="1" si="571"/>
        <v>2608.4598009086758</v>
      </c>
      <c r="L1172" s="63">
        <f t="shared" ca="1" si="571"/>
        <v>772.37459852072061</v>
      </c>
      <c r="M1172" s="63">
        <f t="shared" ca="1" si="571"/>
        <v>618279.09995285724</v>
      </c>
      <c r="N1172" s="63">
        <f t="shared" ca="1" si="571"/>
        <v>7294.7731084107636</v>
      </c>
      <c r="O1172" s="63">
        <f t="shared" ca="1" si="571"/>
        <v>3225.0422933012683</v>
      </c>
      <c r="P1172" s="63">
        <f t="shared" ca="1" si="571"/>
        <v>1074.8509426059325</v>
      </c>
      <c r="Q1172" s="63">
        <f t="shared" ca="1" si="571"/>
        <v>138.24488848971615</v>
      </c>
      <c r="R1172" s="63">
        <f t="shared" ca="1" si="571"/>
        <v>11732.911232807681</v>
      </c>
      <c r="S1172" s="63">
        <f t="shared" ca="1" si="571"/>
        <v>61.87829772231769</v>
      </c>
      <c r="T1172" s="63">
        <f t="shared" ca="1" si="571"/>
        <v>1301.9826612586685</v>
      </c>
      <c r="U1172" s="63">
        <f t="shared" ca="1" si="571"/>
        <v>1017.3815019647225</v>
      </c>
      <c r="V1172" s="63">
        <f t="shared" ca="1" si="571"/>
        <v>207.3692168705349</v>
      </c>
      <c r="W1172" s="63">
        <f t="shared" ca="1" si="571"/>
        <v>2588.6116778162432</v>
      </c>
      <c r="X1172" s="63">
        <f t="shared" ca="1" si="571"/>
        <v>2326.3957931051109</v>
      </c>
      <c r="Y1172" s="63">
        <f t="shared" ca="1" si="571"/>
        <v>22.391010205649536</v>
      </c>
      <c r="Z1172" s="63">
        <f t="shared" ca="1" si="571"/>
        <v>2348.7868033107602</v>
      </c>
      <c r="AA1172" s="63">
        <f t="shared" ca="1" si="571"/>
        <v>144.56811218654346</v>
      </c>
      <c r="AB1172" s="63">
        <f t="shared" ca="1" si="571"/>
        <v>50869.759056600502</v>
      </c>
      <c r="AC1172" s="63">
        <f t="shared" ca="1" si="571"/>
        <v>7616.5996034784721</v>
      </c>
    </row>
    <row r="1173" spans="2:29" collapsed="1">
      <c r="B1173" s="20"/>
      <c r="C1173" s="20" t="s">
        <v>221</v>
      </c>
      <c r="E1173" s="63">
        <f>E1085+E1093+E1101+E1109+E1117+E1125+E1133+E1141+E1149+E1157+E1165</f>
        <v>49032635.710000008</v>
      </c>
      <c r="F1173" s="61"/>
      <c r="G1173" s="20" t="str">
        <f>$G$15</f>
        <v>TOTAL</v>
      </c>
      <c r="H1173" s="63">
        <f t="shared" ref="H1173:AC1173" ca="1" si="572">H1085+H1093+H1101+H1109+H1117+H1125+H1133+H1141+H1149+H1157+H1165</f>
        <v>49032635.710000023</v>
      </c>
      <c r="I1173" s="63">
        <f ca="1">I1085+I1093+I1101+I1109+I1117+I1125+I1133+I1141+I1149+I1157+I1165</f>
        <v>24760179.814825464</v>
      </c>
      <c r="J1173" s="63">
        <f t="shared" ca="1" si="572"/>
        <v>6744385.2986199716</v>
      </c>
      <c r="K1173" s="63">
        <f t="shared" ca="1" si="572"/>
        <v>71886.965979103072</v>
      </c>
      <c r="L1173" s="63">
        <f t="shared" ca="1" si="572"/>
        <v>3107.7806719101927</v>
      </c>
      <c r="M1173" s="63">
        <f t="shared" ca="1" si="572"/>
        <v>6819380.0452709887</v>
      </c>
      <c r="N1173" s="63">
        <f t="shared" ca="1" si="572"/>
        <v>2513656.1606208133</v>
      </c>
      <c r="O1173" s="63">
        <f t="shared" ca="1" si="572"/>
        <v>810217.07365903258</v>
      </c>
      <c r="P1173" s="63">
        <f t="shared" ca="1" si="572"/>
        <v>67499.579526199028</v>
      </c>
      <c r="Q1173" s="63">
        <f t="shared" ca="1" si="572"/>
        <v>3689.5561632673057</v>
      </c>
      <c r="R1173" s="63">
        <f t="shared" ca="1" si="572"/>
        <v>3395062.3699693121</v>
      </c>
      <c r="S1173" s="63">
        <f t="shared" ca="1" si="572"/>
        <v>120743.65620344639</v>
      </c>
      <c r="T1173" s="63">
        <f t="shared" ca="1" si="572"/>
        <v>1674692.444362629</v>
      </c>
      <c r="U1173" s="63">
        <f t="shared" ca="1" si="572"/>
        <v>10939459.919078505</v>
      </c>
      <c r="V1173" s="63">
        <f t="shared" ca="1" si="572"/>
        <v>512449.95935346698</v>
      </c>
      <c r="W1173" s="63">
        <f t="shared" ca="1" si="572"/>
        <v>13247345.978998045</v>
      </c>
      <c r="X1173" s="63">
        <f t="shared" ca="1" si="572"/>
        <v>662745.27369633375</v>
      </c>
      <c r="Y1173" s="63">
        <f t="shared" ca="1" si="572"/>
        <v>15415.472634285168</v>
      </c>
      <c r="Z1173" s="63">
        <f t="shared" ca="1" si="572"/>
        <v>678160.74633061909</v>
      </c>
      <c r="AA1173" s="63">
        <f t="shared" ca="1" si="572"/>
        <v>11233.90890701038</v>
      </c>
      <c r="AB1173" s="63">
        <f t="shared" ca="1" si="572"/>
        <v>101416.40623667522</v>
      </c>
      <c r="AC1173" s="63">
        <f t="shared" ca="1" si="572"/>
        <v>19856.439461885409</v>
      </c>
    </row>
    <row r="1174" spans="2:29">
      <c r="E1174" s="24"/>
      <c r="F1174" s="61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</row>
    <row r="1175" spans="2:29">
      <c r="C1175" s="58" t="s">
        <v>591</v>
      </c>
    </row>
    <row r="1176" spans="2:29" hidden="1" outlineLevel="1">
      <c r="F1176" s="61" t="str">
        <f>F1183</f>
        <v>MISC_SERV_REV</v>
      </c>
      <c r="G1176" s="20" t="str">
        <f>$G$8</f>
        <v>PRODUCTION</v>
      </c>
      <c r="H1176" s="24">
        <f t="shared" ref="H1176:H1183" si="573">SUBTOTAL(9,I1176:AC1176)</f>
        <v>0</v>
      </c>
      <c r="I1176" s="25">
        <f>VLOOKUP(CONCATENATE($F1176," ",$G1176),AllocFactorMatrix,(I$4+1),FALSE)*$E1183</f>
        <v>0</v>
      </c>
      <c r="J1176" s="25">
        <f>VLOOKUP(CONCATENATE($F1176," ",$G1176),AllocFactorMatrix,(J$4+1),FALSE)*$E1183</f>
        <v>0</v>
      </c>
      <c r="K1176" s="25">
        <f>VLOOKUP(CONCATENATE($F1176," ",$G1176),AllocFactorMatrix,(K$4+1),FALSE)*$E1183</f>
        <v>0</v>
      </c>
      <c r="L1176" s="25">
        <f>VLOOKUP(CONCATENATE($F1176," ",$G1176),AllocFactorMatrix,(L$4+1),FALSE)*$E1183</f>
        <v>0</v>
      </c>
      <c r="M1176" s="25">
        <f t="shared" ref="M1176:M1183" si="574">SUBTOTAL(9,J1176:L1176)</f>
        <v>0</v>
      </c>
      <c r="N1176" s="25">
        <f>VLOOKUP(CONCATENATE($F1176," ",$G1176),AllocFactorMatrix,(N$4+1),FALSE)*$E1183</f>
        <v>0</v>
      </c>
      <c r="O1176" s="25">
        <f>VLOOKUP(CONCATENATE($F1176," ",$G1176),AllocFactorMatrix,(O$4+1),FALSE)*$E1183</f>
        <v>0</v>
      </c>
      <c r="P1176" s="25">
        <f>VLOOKUP(CONCATENATE($F1176," ",$G1176),AllocFactorMatrix,(P$4+1),FALSE)*$E1183</f>
        <v>0</v>
      </c>
      <c r="Q1176" s="25">
        <f>VLOOKUP(CONCATENATE($F1176," ",$G1176),AllocFactorMatrix,(Q$4+1),FALSE)*$E1183</f>
        <v>0</v>
      </c>
      <c r="R1176" s="25">
        <f>SUBTOTAL(9,N1176:Q1176)</f>
        <v>0</v>
      </c>
      <c r="S1176" s="25">
        <f>VLOOKUP(CONCATENATE($F1176," ",$G1176),AllocFactorMatrix,(S$4+1),FALSE)*$E1183</f>
        <v>0</v>
      </c>
      <c r="T1176" s="25">
        <f>VLOOKUP(CONCATENATE($F1176," ",$G1176),AllocFactorMatrix,(T$4+1),FALSE)*$E1183</f>
        <v>0</v>
      </c>
      <c r="U1176" s="25">
        <f>VLOOKUP(CONCATENATE($F1176," ",$G1176),AllocFactorMatrix,(U$4+1),FALSE)*$E1183</f>
        <v>0</v>
      </c>
      <c r="V1176" s="25">
        <f>VLOOKUP(CONCATENATE($F1176," ",$G1176),AllocFactorMatrix,(V$4+1),FALSE)*$E1183</f>
        <v>0</v>
      </c>
      <c r="W1176" s="25">
        <f>SUBTOTAL(9,S1176:V1176)</f>
        <v>0</v>
      </c>
      <c r="X1176" s="25">
        <f>VLOOKUP(CONCATENATE($F1176," ",$G1176),AllocFactorMatrix,(X$4+1),FALSE)*$E1183</f>
        <v>0</v>
      </c>
      <c r="Y1176" s="25">
        <f>VLOOKUP(CONCATENATE($F1176," ",$G1176),AllocFactorMatrix,(Y$4+1),FALSE)*$E1183</f>
        <v>0</v>
      </c>
      <c r="Z1176" s="25">
        <f t="shared" ref="Z1176:Z1183" si="575">SUBTOTAL(9,X1176:Y1176)</f>
        <v>0</v>
      </c>
      <c r="AA1176" s="25">
        <f>VLOOKUP(CONCATENATE($F1176," ",$G1176),AllocFactorMatrix,(AA$4+1),FALSE)*$E1183</f>
        <v>0</v>
      </c>
      <c r="AB1176" s="25">
        <f>VLOOKUP(CONCATENATE($F1176," ",$G1176),AllocFactorMatrix,(AB$4+1),FALSE)*$E1183</f>
        <v>0</v>
      </c>
      <c r="AC1176" s="25">
        <f>VLOOKUP(CONCATENATE($F1176," ",$G1176),AllocFactorMatrix,(AC$4+1),FALSE)*$E1183</f>
        <v>0</v>
      </c>
    </row>
    <row r="1177" spans="2:29" hidden="1" outlineLevel="1">
      <c r="F1177" s="61" t="str">
        <f>F1183</f>
        <v>MISC_SERV_REV</v>
      </c>
      <c r="G1177" s="20" t="str">
        <f>$G$9</f>
        <v>BULKTRAN</v>
      </c>
      <c r="H1177" s="24">
        <f t="shared" si="573"/>
        <v>0</v>
      </c>
      <c r="I1177" s="25">
        <f>VLOOKUP(CONCATENATE($F1177," ",$G1177),AllocFactorMatrix,(I$4+1),FALSE)*$E1183</f>
        <v>0</v>
      </c>
      <c r="J1177" s="25">
        <f>VLOOKUP(CONCATENATE($F1177," ",$G1177),AllocFactorMatrix,(J$4+1),FALSE)*$E1183</f>
        <v>0</v>
      </c>
      <c r="K1177" s="25">
        <f>VLOOKUP(CONCATENATE($F1177," ",$G1177),AllocFactorMatrix,(K$4+1),FALSE)*$E1183</f>
        <v>0</v>
      </c>
      <c r="L1177" s="25">
        <f>VLOOKUP(CONCATENATE($F1177," ",$G1177),AllocFactorMatrix,(L$4+1),FALSE)*$E1183</f>
        <v>0</v>
      </c>
      <c r="M1177" s="25">
        <f t="shared" si="574"/>
        <v>0</v>
      </c>
      <c r="N1177" s="25">
        <f>VLOOKUP(CONCATENATE($F1177," ",$G1177),AllocFactorMatrix,(N$4+1),FALSE)*$E1183</f>
        <v>0</v>
      </c>
      <c r="O1177" s="25">
        <f>VLOOKUP(CONCATENATE($F1177," ",$G1177),AllocFactorMatrix,(O$4+1),FALSE)*$E1183</f>
        <v>0</v>
      </c>
      <c r="P1177" s="25">
        <f>VLOOKUP(CONCATENATE($F1177," ",$G1177),AllocFactorMatrix,(P$4+1),FALSE)*$E1183</f>
        <v>0</v>
      </c>
      <c r="Q1177" s="25">
        <f>VLOOKUP(CONCATENATE($F1177," ",$G1177),AllocFactorMatrix,(Q$4+1),FALSE)*$E1183</f>
        <v>0</v>
      </c>
      <c r="R1177" s="25">
        <f t="shared" ref="R1177:R1183" si="576">SUBTOTAL(9,N1177:Q1177)</f>
        <v>0</v>
      </c>
      <c r="S1177" s="25">
        <f>VLOOKUP(CONCATENATE($F1177," ",$G1177),AllocFactorMatrix,(S$4+1),FALSE)*$E1183</f>
        <v>0</v>
      </c>
      <c r="T1177" s="25">
        <f>VLOOKUP(CONCATENATE($F1177," ",$G1177),AllocFactorMatrix,(T$4+1),FALSE)*$E1183</f>
        <v>0</v>
      </c>
      <c r="U1177" s="25">
        <f>VLOOKUP(CONCATENATE($F1177," ",$G1177),AllocFactorMatrix,(U$4+1),FALSE)*$E1183</f>
        <v>0</v>
      </c>
      <c r="V1177" s="25">
        <f>VLOOKUP(CONCATENATE($F1177," ",$G1177),AllocFactorMatrix,(V$4+1),FALSE)*$E1183</f>
        <v>0</v>
      </c>
      <c r="W1177" s="25">
        <f t="shared" ref="W1177:W1183" si="577">SUBTOTAL(9,S1177:V1177)</f>
        <v>0</v>
      </c>
      <c r="X1177" s="25">
        <f>VLOOKUP(CONCATENATE($F1177," ",$G1177),AllocFactorMatrix,(X$4+1),FALSE)*$E1183</f>
        <v>0</v>
      </c>
      <c r="Y1177" s="25">
        <f>VLOOKUP(CONCATENATE($F1177," ",$G1177),AllocFactorMatrix,(Y$4+1),FALSE)*$E1183</f>
        <v>0</v>
      </c>
      <c r="Z1177" s="25">
        <f t="shared" si="575"/>
        <v>0</v>
      </c>
      <c r="AA1177" s="25">
        <f>VLOOKUP(CONCATENATE($F1177," ",$G1177),AllocFactorMatrix,(AA$4+1),FALSE)*$E1183</f>
        <v>0</v>
      </c>
      <c r="AB1177" s="25">
        <f>VLOOKUP(CONCATENATE($F1177," ",$G1177),AllocFactorMatrix,(AB$4+1),FALSE)*$E1183</f>
        <v>0</v>
      </c>
      <c r="AC1177" s="25">
        <f>VLOOKUP(CONCATENATE($F1177," ",$G1177),AllocFactorMatrix,(AC$4+1),FALSE)*$E1183</f>
        <v>0</v>
      </c>
    </row>
    <row r="1178" spans="2:29" hidden="1" outlineLevel="1">
      <c r="F1178" s="61" t="str">
        <f>F1183</f>
        <v>MISC_SERV_REV</v>
      </c>
      <c r="G1178" s="20" t="str">
        <f>$G$10</f>
        <v>SUBTRAN</v>
      </c>
      <c r="H1178" s="24">
        <f t="shared" si="573"/>
        <v>0</v>
      </c>
      <c r="I1178" s="25">
        <f>VLOOKUP(CONCATENATE($F1178," ",$G1178),AllocFactorMatrix,(I$4+1),FALSE)*$E1183</f>
        <v>0</v>
      </c>
      <c r="J1178" s="25">
        <f>VLOOKUP(CONCATENATE($F1178," ",$G1178),AllocFactorMatrix,(J$4+1),FALSE)*$E1183</f>
        <v>0</v>
      </c>
      <c r="K1178" s="25">
        <f>VLOOKUP(CONCATENATE($F1178," ",$G1178),AllocFactorMatrix,(K$4+1),FALSE)*$E1183</f>
        <v>0</v>
      </c>
      <c r="L1178" s="25">
        <f>VLOOKUP(CONCATENATE($F1178," ",$G1178),AllocFactorMatrix,(L$4+1),FALSE)*$E1183</f>
        <v>0</v>
      </c>
      <c r="M1178" s="25">
        <f t="shared" si="574"/>
        <v>0</v>
      </c>
      <c r="N1178" s="25">
        <f>VLOOKUP(CONCATENATE($F1178," ",$G1178),AllocFactorMatrix,(N$4+1),FALSE)*$E1183</f>
        <v>0</v>
      </c>
      <c r="O1178" s="25">
        <f>VLOOKUP(CONCATENATE($F1178," ",$G1178),AllocFactorMatrix,(O$4+1),FALSE)*$E1183</f>
        <v>0</v>
      </c>
      <c r="P1178" s="25">
        <f>VLOOKUP(CONCATENATE($F1178," ",$G1178),AllocFactorMatrix,(P$4+1),FALSE)*$E1183</f>
        <v>0</v>
      </c>
      <c r="Q1178" s="25">
        <f>VLOOKUP(CONCATENATE($F1178," ",$G1178),AllocFactorMatrix,(Q$4+1),FALSE)*$E1183</f>
        <v>0</v>
      </c>
      <c r="R1178" s="25">
        <f t="shared" si="576"/>
        <v>0</v>
      </c>
      <c r="S1178" s="25">
        <f>VLOOKUP(CONCATENATE($F1178," ",$G1178),AllocFactorMatrix,(S$4+1),FALSE)*$E1183</f>
        <v>0</v>
      </c>
      <c r="T1178" s="25">
        <f>VLOOKUP(CONCATENATE($F1178," ",$G1178),AllocFactorMatrix,(T$4+1),FALSE)*$E1183</f>
        <v>0</v>
      </c>
      <c r="U1178" s="25">
        <f>VLOOKUP(CONCATENATE($F1178," ",$G1178),AllocFactorMatrix,(U$4+1),FALSE)*$E1183</f>
        <v>0</v>
      </c>
      <c r="V1178" s="25">
        <f>VLOOKUP(CONCATENATE($F1178," ",$G1178),AllocFactorMatrix,(V$4+1),FALSE)*$E1183</f>
        <v>0</v>
      </c>
      <c r="W1178" s="25">
        <f t="shared" si="577"/>
        <v>0</v>
      </c>
      <c r="X1178" s="25">
        <f>VLOOKUP(CONCATENATE($F1178," ",$G1178),AllocFactorMatrix,(X$4+1),FALSE)*$E1183</f>
        <v>0</v>
      </c>
      <c r="Y1178" s="25">
        <f>VLOOKUP(CONCATENATE($F1178," ",$G1178),AllocFactorMatrix,(Y$4+1),FALSE)*$E1183</f>
        <v>0</v>
      </c>
      <c r="Z1178" s="25">
        <f t="shared" si="575"/>
        <v>0</v>
      </c>
      <c r="AA1178" s="25">
        <f>VLOOKUP(CONCATENATE($F1178," ",$G1178),AllocFactorMatrix,(AA$4+1),FALSE)*$E1183</f>
        <v>0</v>
      </c>
      <c r="AB1178" s="25">
        <f>VLOOKUP(CONCATENATE($F1178," ",$G1178),AllocFactorMatrix,(AB$4+1),FALSE)*$E1183</f>
        <v>0</v>
      </c>
      <c r="AC1178" s="25">
        <f>VLOOKUP(CONCATENATE($F1178," ",$G1178),AllocFactorMatrix,(AC$4+1),FALSE)*$E1183</f>
        <v>0</v>
      </c>
    </row>
    <row r="1179" spans="2:29" hidden="1" outlineLevel="1">
      <c r="F1179" s="61" t="str">
        <f>F1183</f>
        <v>MISC_SERV_REV</v>
      </c>
      <c r="G1179" s="20" t="str">
        <f>$G$11</f>
        <v>DISTPRI</v>
      </c>
      <c r="H1179" s="24">
        <f t="shared" si="573"/>
        <v>257323.51926571247</v>
      </c>
      <c r="I1179" s="25">
        <f>VLOOKUP(CONCATENATE($F1179," ",$G1179),AllocFactorMatrix,(I$4+1),FALSE)*$E1183</f>
        <v>231438.51438124137</v>
      </c>
      <c r="J1179" s="25">
        <f>VLOOKUP(CONCATENATE($F1179," ",$G1179),AllocFactorMatrix,(J$4+1),FALSE)*$E1183</f>
        <v>24641.396660633636</v>
      </c>
      <c r="K1179" s="25">
        <f>VLOOKUP(CONCATENATE($F1179," ",$G1179),AllocFactorMatrix,(K$4+1),FALSE)*$E1183</f>
        <v>202.45373505386587</v>
      </c>
      <c r="L1179" s="25">
        <f>VLOOKUP(CONCATENATE($F1179," ",$G1179),AllocFactorMatrix,(L$4+1),FALSE)*$E1183</f>
        <v>0</v>
      </c>
      <c r="M1179" s="25">
        <f t="shared" si="574"/>
        <v>24843.850395687503</v>
      </c>
      <c r="N1179" s="25">
        <f>VLOOKUP(CONCATENATE($F1179," ",$G1179),AllocFactorMatrix,(N$4+1),FALSE)*$E1183</f>
        <v>410.24693197972852</v>
      </c>
      <c r="O1179" s="25">
        <f>VLOOKUP(CONCATENATE($F1179," ",$G1179),AllocFactorMatrix,(O$4+1),FALSE)*$E1183</f>
        <v>425.52955613078018</v>
      </c>
      <c r="P1179" s="25">
        <f>VLOOKUP(CONCATENATE($F1179," ",$G1179),AllocFactorMatrix,(P$4+1),FALSE)*$E1183</f>
        <v>0</v>
      </c>
      <c r="Q1179" s="25">
        <f>VLOOKUP(CONCATENATE($F1179," ",$G1179),AllocFactorMatrix,(Q$4+1),FALSE)*$E1183</f>
        <v>0</v>
      </c>
      <c r="R1179" s="25">
        <f t="shared" si="576"/>
        <v>835.77648811050869</v>
      </c>
      <c r="S1179" s="25">
        <f>VLOOKUP(CONCATENATE($F1179," ",$G1179),AllocFactorMatrix,(S$4+1),FALSE)*$E1183</f>
        <v>0</v>
      </c>
      <c r="T1179" s="25">
        <f>VLOOKUP(CONCATENATE($F1179," ",$G1179),AllocFactorMatrix,(T$4+1),FALSE)*$E1183</f>
        <v>0</v>
      </c>
      <c r="U1179" s="25">
        <f>VLOOKUP(CONCATENATE($F1179," ",$G1179),AllocFactorMatrix,(U$4+1),FALSE)*$E1183</f>
        <v>0</v>
      </c>
      <c r="V1179" s="25">
        <f>VLOOKUP(CONCATENATE($F1179," ",$G1179),AllocFactorMatrix,(V$4+1),FALSE)*$E1183</f>
        <v>0</v>
      </c>
      <c r="W1179" s="25">
        <f t="shared" si="577"/>
        <v>0</v>
      </c>
      <c r="X1179" s="25">
        <f>VLOOKUP(CONCATENATE($F1179," ",$G1179),AllocFactorMatrix,(X$4+1),FALSE)*$E1183</f>
        <v>0</v>
      </c>
      <c r="Y1179" s="25">
        <f>VLOOKUP(CONCATENATE($F1179," ",$G1179),AllocFactorMatrix,(Y$4+1),FALSE)*$E1183</f>
        <v>0</v>
      </c>
      <c r="Z1179" s="25">
        <f t="shared" si="575"/>
        <v>0</v>
      </c>
      <c r="AA1179" s="25">
        <f>VLOOKUP(CONCATENATE($F1179," ",$G1179),AllocFactorMatrix,(AA$4+1),FALSE)*$E1183</f>
        <v>0</v>
      </c>
      <c r="AB1179" s="25">
        <f>VLOOKUP(CONCATENATE($F1179," ",$G1179),AllocFactorMatrix,(AB$4+1),FALSE)*$E1183</f>
        <v>205.37800067308387</v>
      </c>
      <c r="AC1179" s="25">
        <f>VLOOKUP(CONCATENATE($F1179," ",$G1179),AllocFactorMatrix,(AC$4+1),FALSE)*$E1183</f>
        <v>0</v>
      </c>
    </row>
    <row r="1180" spans="2:29" hidden="1" outlineLevel="1">
      <c r="F1180" s="61" t="str">
        <f>F1183</f>
        <v>MISC_SERV_REV</v>
      </c>
      <c r="G1180" s="20" t="str">
        <f>$G$12</f>
        <v>DISTSEC</v>
      </c>
      <c r="H1180" s="24">
        <f t="shared" si="573"/>
        <v>127242.23338590437</v>
      </c>
      <c r="I1180" s="25">
        <f>VLOOKUP(CONCATENATE($F1180," ",$G1180),AllocFactorMatrix,(I$4+1),FALSE)*$E1183</f>
        <v>115673.15622193761</v>
      </c>
      <c r="J1180" s="25">
        <f>VLOOKUP(CONCATENATE($F1180," ",$G1180),AllocFactorMatrix,(J$4+1),FALSE)*$E1183</f>
        <v>10981.545033721271</v>
      </c>
      <c r="K1180" s="25">
        <f>VLOOKUP(CONCATENATE($F1180," ",$G1180),AllocFactorMatrix,(K$4+1),FALSE)*$E1183</f>
        <v>0</v>
      </c>
      <c r="L1180" s="25">
        <f>VLOOKUP(CONCATENATE($F1180," ",$G1180),AllocFactorMatrix,(L$4+1),FALSE)*$E1183</f>
        <v>0</v>
      </c>
      <c r="M1180" s="25">
        <f t="shared" si="574"/>
        <v>10981.545033721271</v>
      </c>
      <c r="N1180" s="25">
        <f>VLOOKUP(CONCATENATE($F1180," ",$G1180),AllocFactorMatrix,(N$4+1),FALSE)*$E1183</f>
        <v>149.45447672108949</v>
      </c>
      <c r="O1180" s="25">
        <f>VLOOKUP(CONCATENATE($F1180," ",$G1180),AllocFactorMatrix,(O$4+1),FALSE)*$E1183</f>
        <v>0</v>
      </c>
      <c r="P1180" s="25">
        <f>VLOOKUP(CONCATENATE($F1180," ",$G1180),AllocFactorMatrix,(P$4+1),FALSE)*$E1183</f>
        <v>0</v>
      </c>
      <c r="Q1180" s="25">
        <f>VLOOKUP(CONCATENATE($F1180," ",$G1180),AllocFactorMatrix,(Q$4+1),FALSE)*$E1183</f>
        <v>0</v>
      </c>
      <c r="R1180" s="25">
        <f t="shared" si="576"/>
        <v>149.45447672108949</v>
      </c>
      <c r="S1180" s="25">
        <f>VLOOKUP(CONCATENATE($F1180," ",$G1180),AllocFactorMatrix,(S$4+1),FALSE)*$E1183</f>
        <v>0</v>
      </c>
      <c r="T1180" s="25">
        <f>VLOOKUP(CONCATENATE($F1180," ",$G1180),AllocFactorMatrix,(T$4+1),FALSE)*$E1183</f>
        <v>0</v>
      </c>
      <c r="U1180" s="25">
        <f>VLOOKUP(CONCATENATE($F1180," ",$G1180),AllocFactorMatrix,(U$4+1),FALSE)*$E1183</f>
        <v>0</v>
      </c>
      <c r="V1180" s="25">
        <f>VLOOKUP(CONCATENATE($F1180," ",$G1180),AllocFactorMatrix,(V$4+1),FALSE)*$E1183</f>
        <v>0</v>
      </c>
      <c r="W1180" s="25">
        <f t="shared" si="577"/>
        <v>0</v>
      </c>
      <c r="X1180" s="25">
        <f>VLOOKUP(CONCATENATE($F1180," ",$G1180),AllocFactorMatrix,(X$4+1),FALSE)*$E1183</f>
        <v>0</v>
      </c>
      <c r="Y1180" s="25">
        <f>VLOOKUP(CONCATENATE($F1180," ",$G1180),AllocFactorMatrix,(Y$4+1),FALSE)*$E1183</f>
        <v>0</v>
      </c>
      <c r="Z1180" s="25">
        <f t="shared" si="575"/>
        <v>0</v>
      </c>
      <c r="AA1180" s="25">
        <f>VLOOKUP(CONCATENATE($F1180," ",$G1180),AllocFactorMatrix,(AA$4+1),FALSE)*$E1183</f>
        <v>0</v>
      </c>
      <c r="AB1180" s="25">
        <f>VLOOKUP(CONCATENATE($F1180," ",$G1180),AllocFactorMatrix,(AB$4+1),FALSE)*$E1183</f>
        <v>438.07765352440094</v>
      </c>
      <c r="AC1180" s="25">
        <f>VLOOKUP(CONCATENATE($F1180," ",$G1180),AllocFactorMatrix,(AC$4+1),FALSE)*$E1183</f>
        <v>0</v>
      </c>
    </row>
    <row r="1181" spans="2:29" hidden="1" outlineLevel="1">
      <c r="F1181" s="61" t="str">
        <f>F1183</f>
        <v>MISC_SERV_REV</v>
      </c>
      <c r="G1181" s="20" t="str">
        <f>$G$13</f>
        <v>ENERGY</v>
      </c>
      <c r="H1181" s="24">
        <f t="shared" si="573"/>
        <v>0</v>
      </c>
      <c r="I1181" s="25">
        <f>VLOOKUP(CONCATENATE($F1181," ",$G1181),AllocFactorMatrix,(I$4+1),FALSE)*$E1183</f>
        <v>0</v>
      </c>
      <c r="J1181" s="25">
        <f>VLOOKUP(CONCATENATE($F1181," ",$G1181),AllocFactorMatrix,(J$4+1),FALSE)*$E1183</f>
        <v>0</v>
      </c>
      <c r="K1181" s="25">
        <f>VLOOKUP(CONCATENATE($F1181," ",$G1181),AllocFactorMatrix,(K$4+1),FALSE)*$E1183</f>
        <v>0</v>
      </c>
      <c r="L1181" s="25">
        <f>VLOOKUP(CONCATENATE($F1181," ",$G1181),AllocFactorMatrix,(L$4+1),FALSE)*$E1183</f>
        <v>0</v>
      </c>
      <c r="M1181" s="25">
        <f t="shared" si="574"/>
        <v>0</v>
      </c>
      <c r="N1181" s="25">
        <f>VLOOKUP(CONCATENATE($F1181," ",$G1181),AllocFactorMatrix,(N$4+1),FALSE)*$E1183</f>
        <v>0</v>
      </c>
      <c r="O1181" s="25">
        <f>VLOOKUP(CONCATENATE($F1181," ",$G1181),AllocFactorMatrix,(O$4+1),FALSE)*$E1183</f>
        <v>0</v>
      </c>
      <c r="P1181" s="25">
        <f>VLOOKUP(CONCATENATE($F1181," ",$G1181),AllocFactorMatrix,(P$4+1),FALSE)*$E1183</f>
        <v>0</v>
      </c>
      <c r="Q1181" s="25">
        <f>VLOOKUP(CONCATENATE($F1181," ",$G1181),AllocFactorMatrix,(Q$4+1),FALSE)*$E1183</f>
        <v>0</v>
      </c>
      <c r="R1181" s="25">
        <f t="shared" si="576"/>
        <v>0</v>
      </c>
      <c r="S1181" s="25">
        <f>VLOOKUP(CONCATENATE($F1181," ",$G1181),AllocFactorMatrix,(S$4+1),FALSE)*$E1183</f>
        <v>0</v>
      </c>
      <c r="T1181" s="25">
        <f>VLOOKUP(CONCATENATE($F1181," ",$G1181),AllocFactorMatrix,(T$4+1),FALSE)*$E1183</f>
        <v>0</v>
      </c>
      <c r="U1181" s="25">
        <f>VLOOKUP(CONCATENATE($F1181," ",$G1181),AllocFactorMatrix,(U$4+1),FALSE)*$E1183</f>
        <v>0</v>
      </c>
      <c r="V1181" s="25">
        <f>VLOOKUP(CONCATENATE($F1181," ",$G1181),AllocFactorMatrix,(V$4+1),FALSE)*$E1183</f>
        <v>0</v>
      </c>
      <c r="W1181" s="25">
        <f t="shared" si="577"/>
        <v>0</v>
      </c>
      <c r="X1181" s="25">
        <f>VLOOKUP(CONCATENATE($F1181," ",$G1181),AllocFactorMatrix,(X$4+1),FALSE)*$E1183</f>
        <v>0</v>
      </c>
      <c r="Y1181" s="25">
        <f>VLOOKUP(CONCATENATE($F1181," ",$G1181),AllocFactorMatrix,(Y$4+1),FALSE)*$E1183</f>
        <v>0</v>
      </c>
      <c r="Z1181" s="25">
        <f t="shared" si="575"/>
        <v>0</v>
      </c>
      <c r="AA1181" s="25">
        <f>VLOOKUP(CONCATENATE($F1181," ",$G1181),AllocFactorMatrix,(AA$4+1),FALSE)*$E1183</f>
        <v>0</v>
      </c>
      <c r="AB1181" s="25">
        <f>VLOOKUP(CONCATENATE($F1181," ",$G1181),AllocFactorMatrix,(AB$4+1),FALSE)*$E1183</f>
        <v>0</v>
      </c>
      <c r="AC1181" s="25">
        <f>VLOOKUP(CONCATENATE($F1181," ",$G1181),AllocFactorMatrix,(AC$4+1),FALSE)*$E1183</f>
        <v>0</v>
      </c>
    </row>
    <row r="1182" spans="2:29" hidden="1" outlineLevel="1">
      <c r="F1182" s="61" t="str">
        <f>F1183</f>
        <v>MISC_SERV_REV</v>
      </c>
      <c r="G1182" s="20" t="str">
        <f>$G$14</f>
        <v>CUSTOMER</v>
      </c>
      <c r="H1182" s="24">
        <f t="shared" si="573"/>
        <v>258582.24734838307</v>
      </c>
      <c r="I1182" s="25">
        <f>VLOOKUP(CONCATENATE($F1182," ",$G1182),AllocFactorMatrix,(I$4+1),FALSE)*$E1183</f>
        <v>222859.39983603751</v>
      </c>
      <c r="J1182" s="25">
        <f>VLOOKUP(CONCATENATE($F1182," ",$G1182),AllocFactorMatrix,(J$4+1),FALSE)*$E1183</f>
        <v>23102.200939179391</v>
      </c>
      <c r="K1182" s="25">
        <f>VLOOKUP(CONCATENATE($F1182," ",$G1182),AllocFactorMatrix,(K$4+1),FALSE)*$E1183</f>
        <v>132.28815475408757</v>
      </c>
      <c r="L1182" s="25">
        <f>VLOOKUP(CONCATENATE($F1182," ",$G1182),AllocFactorMatrix,(L$4+1),FALSE)*$E1183</f>
        <v>18.125424908956006</v>
      </c>
      <c r="M1182" s="25">
        <f t="shared" si="574"/>
        <v>23252.614518842434</v>
      </c>
      <c r="N1182" s="25">
        <f>VLOOKUP(CONCATENATE($F1182," ",$G1182),AllocFactorMatrix,(N$4+1),FALSE)*$E1183</f>
        <v>14.91312564693618</v>
      </c>
      <c r="O1182" s="25">
        <f>VLOOKUP(CONCATENATE($F1182," ",$G1182),AllocFactorMatrix,(O$4+1),FALSE)*$E1183</f>
        <v>22.207003854281908</v>
      </c>
      <c r="P1182" s="25">
        <f>VLOOKUP(CONCATENATE($F1182," ",$G1182),AllocFactorMatrix,(P$4+1),FALSE)*$E1183</f>
        <v>0</v>
      </c>
      <c r="Q1182" s="25">
        <f>VLOOKUP(CONCATENATE($F1182," ",$G1182),AllocFactorMatrix,(Q$4+1),FALSE)*$E1183</f>
        <v>0</v>
      </c>
      <c r="R1182" s="25">
        <f t="shared" si="576"/>
        <v>37.120129501218088</v>
      </c>
      <c r="S1182" s="25">
        <f>VLOOKUP(CONCATENATE($F1182," ",$G1182),AllocFactorMatrix,(S$4+1),FALSE)*$E1183</f>
        <v>0</v>
      </c>
      <c r="T1182" s="25">
        <f>VLOOKUP(CONCATENATE($F1182," ",$G1182),AllocFactorMatrix,(T$4+1),FALSE)*$E1183</f>
        <v>0</v>
      </c>
      <c r="U1182" s="25">
        <f>VLOOKUP(CONCATENATE($F1182," ",$G1182),AllocFactorMatrix,(U$4+1),FALSE)*$E1183</f>
        <v>131.12009508606471</v>
      </c>
      <c r="V1182" s="25">
        <f>VLOOKUP(CONCATENATE($F1182," ",$G1182),AllocFactorMatrix,(V$4+1),FALSE)*$E1183</f>
        <v>0</v>
      </c>
      <c r="W1182" s="25">
        <f t="shared" si="577"/>
        <v>131.12009508606471</v>
      </c>
      <c r="X1182" s="25">
        <f>VLOOKUP(CONCATENATE($F1182," ",$G1182),AllocFactorMatrix,(X$4+1),FALSE)*$E1183</f>
        <v>0</v>
      </c>
      <c r="Y1182" s="25">
        <f>VLOOKUP(CONCATENATE($F1182," ",$G1182),AllocFactorMatrix,(Y$4+1),FALSE)*$E1183</f>
        <v>0</v>
      </c>
      <c r="Z1182" s="25">
        <f t="shared" si="575"/>
        <v>0</v>
      </c>
      <c r="AA1182" s="25">
        <f>VLOOKUP(CONCATENATE($F1182," ",$G1182),AllocFactorMatrix,(AA$4+1),FALSE)*$E1183</f>
        <v>0</v>
      </c>
      <c r="AB1182" s="25">
        <f>VLOOKUP(CONCATENATE($F1182," ",$G1182),AllocFactorMatrix,(AB$4+1),FALSE)*$E1183</f>
        <v>12301.992768915836</v>
      </c>
      <c r="AC1182" s="25">
        <f>VLOOKUP(CONCATENATE($F1182," ",$G1182),AllocFactorMatrix,(AC$4+1),FALSE)*$E1183</f>
        <v>0</v>
      </c>
    </row>
    <row r="1183" spans="2:29" collapsed="1">
      <c r="D1183" s="58" t="s">
        <v>1179</v>
      </c>
      <c r="E1183" s="61">
        <f>'Sch 5'!I266</f>
        <v>643148</v>
      </c>
      <c r="F1183" s="61" t="s">
        <v>147</v>
      </c>
      <c r="G1183" s="20" t="str">
        <f>$G$15</f>
        <v>TOTAL</v>
      </c>
      <c r="H1183" s="24">
        <f t="shared" si="573"/>
        <v>643148</v>
      </c>
      <c r="I1183" s="25">
        <f>VLOOKUP(CONCATENATE($F1183," ",$G1183),AllocFactorMatrix,(I$4+1),FALSE)*$E1183</f>
        <v>569971.07043921656</v>
      </c>
      <c r="J1183" s="25">
        <f>VLOOKUP(CONCATENATE($F1183," ",$G1183),AllocFactorMatrix,(J$4+1),FALSE)*$E1183</f>
        <v>58725.142633534299</v>
      </c>
      <c r="K1183" s="25">
        <f>VLOOKUP(CONCATENATE($F1183," ",$G1183),AllocFactorMatrix,(K$4+1),FALSE)*$E1183</f>
        <v>334.74188980795344</v>
      </c>
      <c r="L1183" s="25">
        <f>VLOOKUP(CONCATENATE($F1183," ",$G1183),AllocFactorMatrix,(L$4+1),FALSE)*$E1183</f>
        <v>18.125424908956006</v>
      </c>
      <c r="M1183" s="25">
        <f t="shared" si="574"/>
        <v>59078.009948251209</v>
      </c>
      <c r="N1183" s="25">
        <f>VLOOKUP(CONCATENATE($F1183," ",$G1183),AllocFactorMatrix,(N$4+1),FALSE)*$E1183</f>
        <v>574.61453434775422</v>
      </c>
      <c r="O1183" s="25">
        <f>VLOOKUP(CONCATENATE($F1183," ",$G1183),AllocFactorMatrix,(O$4+1),FALSE)*$E1183</f>
        <v>447.73655998506212</v>
      </c>
      <c r="P1183" s="25">
        <f>VLOOKUP(CONCATENATE($F1183," ",$G1183),AllocFactorMatrix,(P$4+1),FALSE)*$E1183</f>
        <v>0</v>
      </c>
      <c r="Q1183" s="25">
        <f>VLOOKUP(CONCATENATE($F1183," ",$G1183),AllocFactorMatrix,(Q$4+1),FALSE)*$E1183</f>
        <v>0</v>
      </c>
      <c r="R1183" s="25">
        <f t="shared" si="576"/>
        <v>1022.3510943328163</v>
      </c>
      <c r="S1183" s="25">
        <f>VLOOKUP(CONCATENATE($F1183," ",$G1183),AllocFactorMatrix,(S$4+1),FALSE)*$E1183</f>
        <v>0</v>
      </c>
      <c r="T1183" s="25">
        <f>VLOOKUP(CONCATENATE($F1183," ",$G1183),AllocFactorMatrix,(T$4+1),FALSE)*$E1183</f>
        <v>0</v>
      </c>
      <c r="U1183" s="25">
        <f>VLOOKUP(CONCATENATE($F1183," ",$G1183),AllocFactorMatrix,(U$4+1),FALSE)*$E1183</f>
        <v>131.12009508606471</v>
      </c>
      <c r="V1183" s="25">
        <f>VLOOKUP(CONCATENATE($F1183," ",$G1183),AllocFactorMatrix,(V$4+1),FALSE)*$E1183</f>
        <v>0</v>
      </c>
      <c r="W1183" s="25">
        <f t="shared" si="577"/>
        <v>131.12009508606471</v>
      </c>
      <c r="X1183" s="25">
        <f>VLOOKUP(CONCATENATE($F1183," ",$G1183),AllocFactorMatrix,(X$4+1),FALSE)*$E1183</f>
        <v>0</v>
      </c>
      <c r="Y1183" s="25">
        <f>VLOOKUP(CONCATENATE($F1183," ",$G1183),AllocFactorMatrix,(Y$4+1),FALSE)*$E1183</f>
        <v>0</v>
      </c>
      <c r="Z1183" s="25">
        <f t="shared" si="575"/>
        <v>0</v>
      </c>
      <c r="AA1183" s="25">
        <f>VLOOKUP(CONCATENATE($F1183," ",$G1183),AllocFactorMatrix,(AA$4+1),FALSE)*$E1183</f>
        <v>0</v>
      </c>
      <c r="AB1183" s="25">
        <f>VLOOKUP(CONCATENATE($F1183," ",$G1183),AllocFactorMatrix,(AB$4+1),FALSE)*$E1183</f>
        <v>12945.448423113321</v>
      </c>
      <c r="AC1183" s="25">
        <f>VLOOKUP(CONCATENATE($F1183," ",$G1183),AllocFactorMatrix,(AC$4+1),FALSE)*$E1183</f>
        <v>0</v>
      </c>
    </row>
    <row r="1184" spans="2:29" hidden="1" outlineLevel="1">
      <c r="F1184" s="61" t="str">
        <f>F1191</f>
        <v>PROD_DEMAND</v>
      </c>
      <c r="G1184" s="20" t="str">
        <f>$G$8</f>
        <v>PRODUCTION</v>
      </c>
      <c r="H1184" s="24">
        <f t="shared" ref="H1184:H1231" si="578">SUBTOTAL(9,I1184:AC1184)</f>
        <v>-573589.9600000002</v>
      </c>
      <c r="I1184" s="25">
        <f>VLOOKUP(CONCATENATE($F1184," ",$G1184),AllocFactorMatrix,(I$4+1),FALSE)*$E1191</f>
        <v>-281255.77421377628</v>
      </c>
      <c r="J1184" s="25">
        <f>VLOOKUP(CONCATENATE($F1184," ",$G1184),AllocFactorMatrix,(J$4+1),FALSE)*$E1191</f>
        <v>-71146.774573739604</v>
      </c>
      <c r="K1184" s="25">
        <f>VLOOKUP(CONCATENATE($F1184," ",$G1184),AllocFactorMatrix,(K$4+1),FALSE)*$E1191</f>
        <v>-831.81401106000669</v>
      </c>
      <c r="L1184" s="25">
        <f>VLOOKUP(CONCATENATE($F1184," ",$G1184),AllocFactorMatrix,(L$4+1),FALSE)*$E1191</f>
        <v>-20.492159987454208</v>
      </c>
      <c r="M1184" s="25">
        <f t="shared" ref="M1184:M1191" si="579">SUBTOTAL(9,J1184:L1184)</f>
        <v>-71999.080744787061</v>
      </c>
      <c r="N1184" s="25">
        <f>VLOOKUP(CONCATENATE($F1184," ",$G1184),AllocFactorMatrix,(N$4+1),FALSE)*$E1191</f>
        <v>-29768.703100605915</v>
      </c>
      <c r="O1184" s="25">
        <f>VLOOKUP(CONCATENATE($F1184," ",$G1184),AllocFactorMatrix,(O$4+1),FALSE)*$E1191</f>
        <v>-8477.9805049850074</v>
      </c>
      <c r="P1184" s="25">
        <f>VLOOKUP(CONCATENATE($F1184," ",$G1184),AllocFactorMatrix,(P$4+1),FALSE)*$E1191</f>
        <v>-670.90911754587478</v>
      </c>
      <c r="Q1184" s="25">
        <f>VLOOKUP(CONCATENATE($F1184," ",$G1184),AllocFactorMatrix,(Q$4+1),FALSE)*$E1191</f>
        <v>-141.61708514786241</v>
      </c>
      <c r="R1184" s="25">
        <f>SUBTOTAL(9,N1184:Q1184)</f>
        <v>-39059.209808284657</v>
      </c>
      <c r="S1184" s="25">
        <f>VLOOKUP(CONCATENATE($F1184," ",$G1184),AllocFactorMatrix,(S$4+1),FALSE)*$E1191</f>
        <v>-1788.2150300116632</v>
      </c>
      <c r="T1184" s="25">
        <f>VLOOKUP(CONCATENATE($F1184," ",$G1184),AllocFactorMatrix,(T$4+1),FALSE)*$E1191</f>
        <v>-19494.680939135895</v>
      </c>
      <c r="U1184" s="25">
        <f>VLOOKUP(CONCATENATE($F1184," ",$G1184),AllocFactorMatrix,(U$4+1),FALSE)*$E1191</f>
        <v>-130197.91905649928</v>
      </c>
      <c r="V1184" s="25">
        <f>VLOOKUP(CONCATENATE($F1184," ",$G1184),AllocFactorMatrix,(V$4+1),FALSE)*$E1191</f>
        <v>-20425.593332040069</v>
      </c>
      <c r="W1184" s="25">
        <f>SUBTOTAL(9,S1184:V1184)</f>
        <v>-171906.40835768689</v>
      </c>
      <c r="X1184" s="25">
        <f>VLOOKUP(CONCATENATE($F1184," ",$G1184),AllocFactorMatrix,(X$4+1),FALSE)*$E1191</f>
        <v>-8080.0356064675216</v>
      </c>
      <c r="Y1184" s="25">
        <f>VLOOKUP(CONCATENATE($F1184," ",$G1184),AllocFactorMatrix,(Y$4+1),FALSE)*$E1191</f>
        <v>-195.055013479151</v>
      </c>
      <c r="Z1184" s="25">
        <f t="shared" ref="Z1184:Z1191" si="580">SUBTOTAL(9,X1184:Y1184)</f>
        <v>-8275.0906199466717</v>
      </c>
      <c r="AA1184" s="25">
        <f>VLOOKUP(CONCATENATE($F1184," ",$G1184),AllocFactorMatrix,(AA$4+1),FALSE)*$E1191</f>
        <v>-140.87380136812243</v>
      </c>
      <c r="AB1184" s="25">
        <f>VLOOKUP(CONCATENATE($F1184," ",$G1184),AllocFactorMatrix,(AB$4+1),FALSE)*$E1191</f>
        <v>-763.84586054328281</v>
      </c>
      <c r="AC1184" s="25">
        <f>VLOOKUP(CONCATENATE($F1184," ",$G1184),AllocFactorMatrix,(AC$4+1),FALSE)*$E1191</f>
        <v>-189.67659360693216</v>
      </c>
    </row>
    <row r="1185" spans="4:29" hidden="1" outlineLevel="1">
      <c r="F1185" s="61" t="str">
        <f>F1191</f>
        <v>PROD_DEMAND</v>
      </c>
      <c r="G1185" s="20" t="str">
        <f>$G$9</f>
        <v>BULKTRAN</v>
      </c>
      <c r="H1185" s="24">
        <f t="shared" si="578"/>
        <v>0</v>
      </c>
      <c r="I1185" s="25">
        <f>VLOOKUP(CONCATENATE($F1185," ",$G1185),AllocFactorMatrix,(I$4+1),FALSE)*$E1191</f>
        <v>0</v>
      </c>
      <c r="J1185" s="25">
        <f>VLOOKUP(CONCATENATE($F1185," ",$G1185),AllocFactorMatrix,(J$4+1),FALSE)*$E1191</f>
        <v>0</v>
      </c>
      <c r="K1185" s="25">
        <f>VLOOKUP(CONCATENATE($F1185," ",$G1185),AllocFactorMatrix,(K$4+1),FALSE)*$E1191</f>
        <v>0</v>
      </c>
      <c r="L1185" s="25">
        <f>VLOOKUP(CONCATENATE($F1185," ",$G1185),AllocFactorMatrix,(L$4+1),FALSE)*$E1191</f>
        <v>0</v>
      </c>
      <c r="M1185" s="25">
        <f t="shared" si="579"/>
        <v>0</v>
      </c>
      <c r="N1185" s="25">
        <f>VLOOKUP(CONCATENATE($F1185," ",$G1185),AllocFactorMatrix,(N$4+1),FALSE)*$E1191</f>
        <v>0</v>
      </c>
      <c r="O1185" s="25">
        <f>VLOOKUP(CONCATENATE($F1185," ",$G1185),AllocFactorMatrix,(O$4+1),FALSE)*$E1191</f>
        <v>0</v>
      </c>
      <c r="P1185" s="25">
        <f>VLOOKUP(CONCATENATE($F1185," ",$G1185),AllocFactorMatrix,(P$4+1),FALSE)*$E1191</f>
        <v>0</v>
      </c>
      <c r="Q1185" s="25">
        <f>VLOOKUP(CONCATENATE($F1185," ",$G1185),AllocFactorMatrix,(Q$4+1),FALSE)*$E1191</f>
        <v>0</v>
      </c>
      <c r="R1185" s="25">
        <f t="shared" ref="R1185:R1191" si="581">SUBTOTAL(9,N1185:Q1185)</f>
        <v>0</v>
      </c>
      <c r="S1185" s="25">
        <f>VLOOKUP(CONCATENATE($F1185," ",$G1185),AllocFactorMatrix,(S$4+1),FALSE)*$E1191</f>
        <v>0</v>
      </c>
      <c r="T1185" s="25">
        <f>VLOOKUP(CONCATENATE($F1185," ",$G1185),AllocFactorMatrix,(T$4+1),FALSE)*$E1191</f>
        <v>0</v>
      </c>
      <c r="U1185" s="25">
        <f>VLOOKUP(CONCATENATE($F1185," ",$G1185),AllocFactorMatrix,(U$4+1),FALSE)*$E1191</f>
        <v>0</v>
      </c>
      <c r="V1185" s="25">
        <f>VLOOKUP(CONCATENATE($F1185," ",$G1185),AllocFactorMatrix,(V$4+1),FALSE)*$E1191</f>
        <v>0</v>
      </c>
      <c r="W1185" s="25">
        <f t="shared" ref="W1185:W1191" si="582">SUBTOTAL(9,S1185:V1185)</f>
        <v>0</v>
      </c>
      <c r="X1185" s="25">
        <f>VLOOKUP(CONCATENATE($F1185," ",$G1185),AllocFactorMatrix,(X$4+1),FALSE)*$E1191</f>
        <v>0</v>
      </c>
      <c r="Y1185" s="25">
        <f>VLOOKUP(CONCATENATE($F1185," ",$G1185),AllocFactorMatrix,(Y$4+1),FALSE)*$E1191</f>
        <v>0</v>
      </c>
      <c r="Z1185" s="25">
        <f t="shared" si="580"/>
        <v>0</v>
      </c>
      <c r="AA1185" s="25">
        <f>VLOOKUP(CONCATENATE($F1185," ",$G1185),AllocFactorMatrix,(AA$4+1),FALSE)*$E1191</f>
        <v>0</v>
      </c>
      <c r="AB1185" s="25">
        <f>VLOOKUP(CONCATENATE($F1185," ",$G1185),AllocFactorMatrix,(AB$4+1),FALSE)*$E1191</f>
        <v>0</v>
      </c>
      <c r="AC1185" s="25">
        <f>VLOOKUP(CONCATENATE($F1185," ",$G1185),AllocFactorMatrix,(AC$4+1),FALSE)*$E1191</f>
        <v>0</v>
      </c>
    </row>
    <row r="1186" spans="4:29" hidden="1" outlineLevel="1">
      <c r="F1186" s="61" t="str">
        <f>F1191</f>
        <v>PROD_DEMAND</v>
      </c>
      <c r="G1186" s="20" t="str">
        <f>$G$10</f>
        <v>SUBTRAN</v>
      </c>
      <c r="H1186" s="24">
        <f t="shared" si="578"/>
        <v>0</v>
      </c>
      <c r="I1186" s="25">
        <f>VLOOKUP(CONCATENATE($F1186," ",$G1186),AllocFactorMatrix,(I$4+1),FALSE)*$E1191</f>
        <v>0</v>
      </c>
      <c r="J1186" s="25">
        <f>VLOOKUP(CONCATENATE($F1186," ",$G1186),AllocFactorMatrix,(J$4+1),FALSE)*$E1191</f>
        <v>0</v>
      </c>
      <c r="K1186" s="25">
        <f>VLOOKUP(CONCATENATE($F1186," ",$G1186),AllocFactorMatrix,(K$4+1),FALSE)*$E1191</f>
        <v>0</v>
      </c>
      <c r="L1186" s="25">
        <f>VLOOKUP(CONCATENATE($F1186," ",$G1186),AllocFactorMatrix,(L$4+1),FALSE)*$E1191</f>
        <v>0</v>
      </c>
      <c r="M1186" s="25">
        <f t="shared" si="579"/>
        <v>0</v>
      </c>
      <c r="N1186" s="25">
        <f>VLOOKUP(CONCATENATE($F1186," ",$G1186),AllocFactorMatrix,(N$4+1),FALSE)*$E1191</f>
        <v>0</v>
      </c>
      <c r="O1186" s="25">
        <f>VLOOKUP(CONCATENATE($F1186," ",$G1186),AllocFactorMatrix,(O$4+1),FALSE)*$E1191</f>
        <v>0</v>
      </c>
      <c r="P1186" s="25">
        <f>VLOOKUP(CONCATENATE($F1186," ",$G1186),AllocFactorMatrix,(P$4+1),FALSE)*$E1191</f>
        <v>0</v>
      </c>
      <c r="Q1186" s="25">
        <f>VLOOKUP(CONCATENATE($F1186," ",$G1186),AllocFactorMatrix,(Q$4+1),FALSE)*$E1191</f>
        <v>0</v>
      </c>
      <c r="R1186" s="25">
        <f t="shared" si="581"/>
        <v>0</v>
      </c>
      <c r="S1186" s="25">
        <f>VLOOKUP(CONCATENATE($F1186," ",$G1186),AllocFactorMatrix,(S$4+1),FALSE)*$E1191</f>
        <v>0</v>
      </c>
      <c r="T1186" s="25">
        <f>VLOOKUP(CONCATENATE($F1186," ",$G1186),AllocFactorMatrix,(T$4+1),FALSE)*$E1191</f>
        <v>0</v>
      </c>
      <c r="U1186" s="25">
        <f>VLOOKUP(CONCATENATE($F1186," ",$G1186),AllocFactorMatrix,(U$4+1),FALSE)*$E1191</f>
        <v>0</v>
      </c>
      <c r="V1186" s="25">
        <f>VLOOKUP(CONCATENATE($F1186," ",$G1186),AllocFactorMatrix,(V$4+1),FALSE)*$E1191</f>
        <v>0</v>
      </c>
      <c r="W1186" s="25">
        <f t="shared" si="582"/>
        <v>0</v>
      </c>
      <c r="X1186" s="25">
        <f>VLOOKUP(CONCATENATE($F1186," ",$G1186),AllocFactorMatrix,(X$4+1),FALSE)*$E1191</f>
        <v>0</v>
      </c>
      <c r="Y1186" s="25">
        <f>VLOOKUP(CONCATENATE($F1186," ",$G1186),AllocFactorMatrix,(Y$4+1),FALSE)*$E1191</f>
        <v>0</v>
      </c>
      <c r="Z1186" s="25">
        <f t="shared" si="580"/>
        <v>0</v>
      </c>
      <c r="AA1186" s="25">
        <f>VLOOKUP(CONCATENATE($F1186," ",$G1186),AllocFactorMatrix,(AA$4+1),FALSE)*$E1191</f>
        <v>0</v>
      </c>
      <c r="AB1186" s="25">
        <f>VLOOKUP(CONCATENATE($F1186," ",$G1186),AllocFactorMatrix,(AB$4+1),FALSE)*$E1191</f>
        <v>0</v>
      </c>
      <c r="AC1186" s="25">
        <f>VLOOKUP(CONCATENATE($F1186," ",$G1186),AllocFactorMatrix,(AC$4+1),FALSE)*$E1191</f>
        <v>0</v>
      </c>
    </row>
    <row r="1187" spans="4:29" hidden="1" outlineLevel="1">
      <c r="F1187" s="61" t="str">
        <f>F1191</f>
        <v>PROD_DEMAND</v>
      </c>
      <c r="G1187" s="20" t="str">
        <f>$G$11</f>
        <v>DISTPRI</v>
      </c>
      <c r="H1187" s="24">
        <f t="shared" si="578"/>
        <v>0</v>
      </c>
      <c r="I1187" s="25">
        <f>VLOOKUP(CONCATENATE($F1187," ",$G1187),AllocFactorMatrix,(I$4+1),FALSE)*$E1191</f>
        <v>0</v>
      </c>
      <c r="J1187" s="25">
        <f>VLOOKUP(CONCATENATE($F1187," ",$G1187),AllocFactorMatrix,(J$4+1),FALSE)*$E1191</f>
        <v>0</v>
      </c>
      <c r="K1187" s="25">
        <f>VLOOKUP(CONCATENATE($F1187," ",$G1187),AllocFactorMatrix,(K$4+1),FALSE)*$E1191</f>
        <v>0</v>
      </c>
      <c r="L1187" s="25">
        <f>VLOOKUP(CONCATENATE($F1187," ",$G1187),AllocFactorMatrix,(L$4+1),FALSE)*$E1191</f>
        <v>0</v>
      </c>
      <c r="M1187" s="25">
        <f t="shared" si="579"/>
        <v>0</v>
      </c>
      <c r="N1187" s="25">
        <f>VLOOKUP(CONCATENATE($F1187," ",$G1187),AllocFactorMatrix,(N$4+1),FALSE)*$E1191</f>
        <v>0</v>
      </c>
      <c r="O1187" s="25">
        <f>VLOOKUP(CONCATENATE($F1187," ",$G1187),AllocFactorMatrix,(O$4+1),FALSE)*$E1191</f>
        <v>0</v>
      </c>
      <c r="P1187" s="25">
        <f>VLOOKUP(CONCATENATE($F1187," ",$G1187),AllocFactorMatrix,(P$4+1),FALSE)*$E1191</f>
        <v>0</v>
      </c>
      <c r="Q1187" s="25">
        <f>VLOOKUP(CONCATENATE($F1187," ",$G1187),AllocFactorMatrix,(Q$4+1),FALSE)*$E1191</f>
        <v>0</v>
      </c>
      <c r="R1187" s="25">
        <f t="shared" si="581"/>
        <v>0</v>
      </c>
      <c r="S1187" s="25">
        <f>VLOOKUP(CONCATENATE($F1187," ",$G1187),AllocFactorMatrix,(S$4+1),FALSE)*$E1191</f>
        <v>0</v>
      </c>
      <c r="T1187" s="25">
        <f>VLOOKUP(CONCATENATE($F1187," ",$G1187),AllocFactorMatrix,(T$4+1),FALSE)*$E1191</f>
        <v>0</v>
      </c>
      <c r="U1187" s="25">
        <f>VLOOKUP(CONCATENATE($F1187," ",$G1187),AllocFactorMatrix,(U$4+1),FALSE)*$E1191</f>
        <v>0</v>
      </c>
      <c r="V1187" s="25">
        <f>VLOOKUP(CONCATENATE($F1187," ",$G1187),AllocFactorMatrix,(V$4+1),FALSE)*$E1191</f>
        <v>0</v>
      </c>
      <c r="W1187" s="25">
        <f t="shared" si="582"/>
        <v>0</v>
      </c>
      <c r="X1187" s="25">
        <f>VLOOKUP(CONCATENATE($F1187," ",$G1187),AllocFactorMatrix,(X$4+1),FALSE)*$E1191</f>
        <v>0</v>
      </c>
      <c r="Y1187" s="25">
        <f>VLOOKUP(CONCATENATE($F1187," ",$G1187),AllocFactorMatrix,(Y$4+1),FALSE)*$E1191</f>
        <v>0</v>
      </c>
      <c r="Z1187" s="25">
        <f t="shared" si="580"/>
        <v>0</v>
      </c>
      <c r="AA1187" s="25">
        <f>VLOOKUP(CONCATENATE($F1187," ",$G1187),AllocFactorMatrix,(AA$4+1),FALSE)*$E1191</f>
        <v>0</v>
      </c>
      <c r="AB1187" s="25">
        <f>VLOOKUP(CONCATENATE($F1187," ",$G1187),AllocFactorMatrix,(AB$4+1),FALSE)*$E1191</f>
        <v>0</v>
      </c>
      <c r="AC1187" s="25">
        <f>VLOOKUP(CONCATENATE($F1187," ",$G1187),AllocFactorMatrix,(AC$4+1),FALSE)*$E1191</f>
        <v>0</v>
      </c>
    </row>
    <row r="1188" spans="4:29" hidden="1" outlineLevel="1">
      <c r="F1188" s="61" t="str">
        <f>F1191</f>
        <v>PROD_DEMAND</v>
      </c>
      <c r="G1188" s="20" t="str">
        <f>$G$12</f>
        <v>DISTSEC</v>
      </c>
      <c r="H1188" s="24">
        <f t="shared" si="578"/>
        <v>0</v>
      </c>
      <c r="I1188" s="25">
        <f>VLOOKUP(CONCATENATE($F1188," ",$G1188),AllocFactorMatrix,(I$4+1),FALSE)*$E1191</f>
        <v>0</v>
      </c>
      <c r="J1188" s="25">
        <f>VLOOKUP(CONCATENATE($F1188," ",$G1188),AllocFactorMatrix,(J$4+1),FALSE)*$E1191</f>
        <v>0</v>
      </c>
      <c r="K1188" s="25">
        <f>VLOOKUP(CONCATENATE($F1188," ",$G1188),AllocFactorMatrix,(K$4+1),FALSE)*$E1191</f>
        <v>0</v>
      </c>
      <c r="L1188" s="25">
        <f>VLOOKUP(CONCATENATE($F1188," ",$G1188),AllocFactorMatrix,(L$4+1),FALSE)*$E1191</f>
        <v>0</v>
      </c>
      <c r="M1188" s="25">
        <f t="shared" si="579"/>
        <v>0</v>
      </c>
      <c r="N1188" s="25">
        <f>VLOOKUP(CONCATENATE($F1188," ",$G1188),AllocFactorMatrix,(N$4+1),FALSE)*$E1191</f>
        <v>0</v>
      </c>
      <c r="O1188" s="25">
        <f>VLOOKUP(CONCATENATE($F1188," ",$G1188),AllocFactorMatrix,(O$4+1),FALSE)*$E1191</f>
        <v>0</v>
      </c>
      <c r="P1188" s="25">
        <f>VLOOKUP(CONCATENATE($F1188," ",$G1188),AllocFactorMatrix,(P$4+1),FALSE)*$E1191</f>
        <v>0</v>
      </c>
      <c r="Q1188" s="25">
        <f>VLOOKUP(CONCATENATE($F1188," ",$G1188),AllocFactorMatrix,(Q$4+1),FALSE)*$E1191</f>
        <v>0</v>
      </c>
      <c r="R1188" s="25">
        <f t="shared" si="581"/>
        <v>0</v>
      </c>
      <c r="S1188" s="25">
        <f>VLOOKUP(CONCATENATE($F1188," ",$G1188),AllocFactorMatrix,(S$4+1),FALSE)*$E1191</f>
        <v>0</v>
      </c>
      <c r="T1188" s="25">
        <f>VLOOKUP(CONCATENATE($F1188," ",$G1188),AllocFactorMatrix,(T$4+1),FALSE)*$E1191</f>
        <v>0</v>
      </c>
      <c r="U1188" s="25">
        <f>VLOOKUP(CONCATENATE($F1188," ",$G1188),AllocFactorMatrix,(U$4+1),FALSE)*$E1191</f>
        <v>0</v>
      </c>
      <c r="V1188" s="25">
        <f>VLOOKUP(CONCATENATE($F1188," ",$G1188),AllocFactorMatrix,(V$4+1),FALSE)*$E1191</f>
        <v>0</v>
      </c>
      <c r="W1188" s="25">
        <f t="shared" si="582"/>
        <v>0</v>
      </c>
      <c r="X1188" s="25">
        <f>VLOOKUP(CONCATENATE($F1188," ",$G1188),AllocFactorMatrix,(X$4+1),FALSE)*$E1191</f>
        <v>0</v>
      </c>
      <c r="Y1188" s="25">
        <f>VLOOKUP(CONCATENATE($F1188," ",$G1188),AllocFactorMatrix,(Y$4+1),FALSE)*$E1191</f>
        <v>0</v>
      </c>
      <c r="Z1188" s="25">
        <f t="shared" si="580"/>
        <v>0</v>
      </c>
      <c r="AA1188" s="25">
        <f>VLOOKUP(CONCATENATE($F1188," ",$G1188),AllocFactorMatrix,(AA$4+1),FALSE)*$E1191</f>
        <v>0</v>
      </c>
      <c r="AB1188" s="25">
        <f>VLOOKUP(CONCATENATE($F1188," ",$G1188),AllocFactorMatrix,(AB$4+1),FALSE)*$E1191</f>
        <v>0</v>
      </c>
      <c r="AC1188" s="25">
        <f>VLOOKUP(CONCATENATE($F1188," ",$G1188),AllocFactorMatrix,(AC$4+1),FALSE)*$E1191</f>
        <v>0</v>
      </c>
    </row>
    <row r="1189" spans="4:29" hidden="1" outlineLevel="1">
      <c r="F1189" s="61" t="str">
        <f>F1191</f>
        <v>PROD_DEMAND</v>
      </c>
      <c r="G1189" s="20" t="str">
        <f>$G$13</f>
        <v>ENERGY</v>
      </c>
      <c r="H1189" s="24">
        <f t="shared" si="578"/>
        <v>0</v>
      </c>
      <c r="I1189" s="25">
        <f>VLOOKUP(CONCATENATE($F1189," ",$G1189),AllocFactorMatrix,(I$4+1),FALSE)*$E1191</f>
        <v>0</v>
      </c>
      <c r="J1189" s="25">
        <f>VLOOKUP(CONCATENATE($F1189," ",$G1189),AllocFactorMatrix,(J$4+1),FALSE)*$E1191</f>
        <v>0</v>
      </c>
      <c r="K1189" s="25">
        <f>VLOOKUP(CONCATENATE($F1189," ",$G1189),AllocFactorMatrix,(K$4+1),FALSE)*$E1191</f>
        <v>0</v>
      </c>
      <c r="L1189" s="25">
        <f>VLOOKUP(CONCATENATE($F1189," ",$G1189),AllocFactorMatrix,(L$4+1),FALSE)*$E1191</f>
        <v>0</v>
      </c>
      <c r="M1189" s="25">
        <f t="shared" si="579"/>
        <v>0</v>
      </c>
      <c r="N1189" s="25">
        <f>VLOOKUP(CONCATENATE($F1189," ",$G1189),AllocFactorMatrix,(N$4+1),FALSE)*$E1191</f>
        <v>0</v>
      </c>
      <c r="O1189" s="25">
        <f>VLOOKUP(CONCATENATE($F1189," ",$G1189),AllocFactorMatrix,(O$4+1),FALSE)*$E1191</f>
        <v>0</v>
      </c>
      <c r="P1189" s="25">
        <f>VLOOKUP(CONCATENATE($F1189," ",$G1189),AllocFactorMatrix,(P$4+1),FALSE)*$E1191</f>
        <v>0</v>
      </c>
      <c r="Q1189" s="25">
        <f>VLOOKUP(CONCATENATE($F1189," ",$G1189),AllocFactorMatrix,(Q$4+1),FALSE)*$E1191</f>
        <v>0</v>
      </c>
      <c r="R1189" s="25">
        <f t="shared" si="581"/>
        <v>0</v>
      </c>
      <c r="S1189" s="25">
        <f>VLOOKUP(CONCATENATE($F1189," ",$G1189),AllocFactorMatrix,(S$4+1),FALSE)*$E1191</f>
        <v>0</v>
      </c>
      <c r="T1189" s="25">
        <f>VLOOKUP(CONCATENATE($F1189," ",$G1189),AllocFactorMatrix,(T$4+1),FALSE)*$E1191</f>
        <v>0</v>
      </c>
      <c r="U1189" s="25">
        <f>VLOOKUP(CONCATENATE($F1189," ",$G1189),AllocFactorMatrix,(U$4+1),FALSE)*$E1191</f>
        <v>0</v>
      </c>
      <c r="V1189" s="25">
        <f>VLOOKUP(CONCATENATE($F1189," ",$G1189),AllocFactorMatrix,(V$4+1),FALSE)*$E1191</f>
        <v>0</v>
      </c>
      <c r="W1189" s="25">
        <f t="shared" si="582"/>
        <v>0</v>
      </c>
      <c r="X1189" s="25">
        <f>VLOOKUP(CONCATENATE($F1189," ",$G1189),AllocFactorMatrix,(X$4+1),FALSE)*$E1191</f>
        <v>0</v>
      </c>
      <c r="Y1189" s="25">
        <f>VLOOKUP(CONCATENATE($F1189," ",$G1189),AllocFactorMatrix,(Y$4+1),FALSE)*$E1191</f>
        <v>0</v>
      </c>
      <c r="Z1189" s="25">
        <f t="shared" si="580"/>
        <v>0</v>
      </c>
      <c r="AA1189" s="25">
        <f>VLOOKUP(CONCATENATE($F1189," ",$G1189),AllocFactorMatrix,(AA$4+1),FALSE)*$E1191</f>
        <v>0</v>
      </c>
      <c r="AB1189" s="25">
        <f>VLOOKUP(CONCATENATE($F1189," ",$G1189),AllocFactorMatrix,(AB$4+1),FALSE)*$E1191</f>
        <v>0</v>
      </c>
      <c r="AC1189" s="25">
        <f>VLOOKUP(CONCATENATE($F1189," ",$G1189),AllocFactorMatrix,(AC$4+1),FALSE)*$E1191</f>
        <v>0</v>
      </c>
    </row>
    <row r="1190" spans="4:29" hidden="1" outlineLevel="1">
      <c r="F1190" s="61" t="str">
        <f>F1191</f>
        <v>PROD_DEMAND</v>
      </c>
      <c r="G1190" s="20" t="str">
        <f>$G$14</f>
        <v>CUSTOMER</v>
      </c>
      <c r="H1190" s="24">
        <f t="shared" si="578"/>
        <v>0</v>
      </c>
      <c r="I1190" s="25">
        <f>VLOOKUP(CONCATENATE($F1190," ",$G1190),AllocFactorMatrix,(I$4+1),FALSE)*$E1191</f>
        <v>0</v>
      </c>
      <c r="J1190" s="25">
        <f>VLOOKUP(CONCATENATE($F1190," ",$G1190),AllocFactorMatrix,(J$4+1),FALSE)*$E1191</f>
        <v>0</v>
      </c>
      <c r="K1190" s="25">
        <f>VLOOKUP(CONCATENATE($F1190," ",$G1190),AllocFactorMatrix,(K$4+1),FALSE)*$E1191</f>
        <v>0</v>
      </c>
      <c r="L1190" s="25">
        <f>VLOOKUP(CONCATENATE($F1190," ",$G1190),AllocFactorMatrix,(L$4+1),FALSE)*$E1191</f>
        <v>0</v>
      </c>
      <c r="M1190" s="25">
        <f t="shared" si="579"/>
        <v>0</v>
      </c>
      <c r="N1190" s="25">
        <f>VLOOKUP(CONCATENATE($F1190," ",$G1190),AllocFactorMatrix,(N$4+1),FALSE)*$E1191</f>
        <v>0</v>
      </c>
      <c r="O1190" s="25">
        <f>VLOOKUP(CONCATENATE($F1190," ",$G1190),AllocFactorMatrix,(O$4+1),FALSE)*$E1191</f>
        <v>0</v>
      </c>
      <c r="P1190" s="25">
        <f>VLOOKUP(CONCATENATE($F1190," ",$G1190),AllocFactorMatrix,(P$4+1),FALSE)*$E1191</f>
        <v>0</v>
      </c>
      <c r="Q1190" s="25">
        <f>VLOOKUP(CONCATENATE($F1190," ",$G1190),AllocFactorMatrix,(Q$4+1),FALSE)*$E1191</f>
        <v>0</v>
      </c>
      <c r="R1190" s="25">
        <f t="shared" si="581"/>
        <v>0</v>
      </c>
      <c r="S1190" s="25">
        <f>VLOOKUP(CONCATENATE($F1190," ",$G1190),AllocFactorMatrix,(S$4+1),FALSE)*$E1191</f>
        <v>0</v>
      </c>
      <c r="T1190" s="25">
        <f>VLOOKUP(CONCATENATE($F1190," ",$G1190),AllocFactorMatrix,(T$4+1),FALSE)*$E1191</f>
        <v>0</v>
      </c>
      <c r="U1190" s="25">
        <f>VLOOKUP(CONCATENATE($F1190," ",$G1190),AllocFactorMatrix,(U$4+1),FALSE)*$E1191</f>
        <v>0</v>
      </c>
      <c r="V1190" s="25">
        <f>VLOOKUP(CONCATENATE($F1190," ",$G1190),AllocFactorMatrix,(V$4+1),FALSE)*$E1191</f>
        <v>0</v>
      </c>
      <c r="W1190" s="25">
        <f t="shared" si="582"/>
        <v>0</v>
      </c>
      <c r="X1190" s="25">
        <f>VLOOKUP(CONCATENATE($F1190," ",$G1190),AllocFactorMatrix,(X$4+1),FALSE)*$E1191</f>
        <v>0</v>
      </c>
      <c r="Y1190" s="25">
        <f>VLOOKUP(CONCATENATE($F1190," ",$G1190),AllocFactorMatrix,(Y$4+1),FALSE)*$E1191</f>
        <v>0</v>
      </c>
      <c r="Z1190" s="25">
        <f t="shared" si="580"/>
        <v>0</v>
      </c>
      <c r="AA1190" s="25">
        <f>VLOOKUP(CONCATENATE($F1190," ",$G1190),AllocFactorMatrix,(AA$4+1),FALSE)*$E1191</f>
        <v>0</v>
      </c>
      <c r="AB1190" s="25">
        <f>VLOOKUP(CONCATENATE($F1190," ",$G1190),AllocFactorMatrix,(AB$4+1),FALSE)*$E1191</f>
        <v>0</v>
      </c>
      <c r="AC1190" s="25">
        <f>VLOOKUP(CONCATENATE($F1190," ",$G1190),AllocFactorMatrix,(AC$4+1),FALSE)*$E1191</f>
        <v>0</v>
      </c>
    </row>
    <row r="1191" spans="4:29" collapsed="1">
      <c r="D1191" s="58" t="s">
        <v>1152</v>
      </c>
      <c r="E1191" s="61">
        <f>'Sch 5'!N281</f>
        <v>-573589.96</v>
      </c>
      <c r="F1191" s="61" t="s">
        <v>29</v>
      </c>
      <c r="G1191" s="20" t="str">
        <f>$G$15</f>
        <v>TOTAL</v>
      </c>
      <c r="H1191" s="24">
        <f t="shared" si="578"/>
        <v>-573589.9600000002</v>
      </c>
      <c r="I1191" s="25">
        <f>VLOOKUP(CONCATENATE($F1191," ",$G1191),AllocFactorMatrix,(I$4+1),FALSE)*$E1191</f>
        <v>-281255.77421377628</v>
      </c>
      <c r="J1191" s="25">
        <f>VLOOKUP(CONCATENATE($F1191," ",$G1191),AllocFactorMatrix,(J$4+1),FALSE)*$E1191</f>
        <v>-71146.774573739604</v>
      </c>
      <c r="K1191" s="25">
        <f>VLOOKUP(CONCATENATE($F1191," ",$G1191),AllocFactorMatrix,(K$4+1),FALSE)*$E1191</f>
        <v>-831.81401106000669</v>
      </c>
      <c r="L1191" s="25">
        <f>VLOOKUP(CONCATENATE($F1191," ",$G1191),AllocFactorMatrix,(L$4+1),FALSE)*$E1191</f>
        <v>-20.492159987454208</v>
      </c>
      <c r="M1191" s="25">
        <f t="shared" si="579"/>
        <v>-71999.080744787061</v>
      </c>
      <c r="N1191" s="25">
        <f>VLOOKUP(CONCATENATE($F1191," ",$G1191),AllocFactorMatrix,(N$4+1),FALSE)*$E1191</f>
        <v>-29768.703100605915</v>
      </c>
      <c r="O1191" s="25">
        <f>VLOOKUP(CONCATENATE($F1191," ",$G1191),AllocFactorMatrix,(O$4+1),FALSE)*$E1191</f>
        <v>-8477.9805049850074</v>
      </c>
      <c r="P1191" s="25">
        <f>VLOOKUP(CONCATENATE($F1191," ",$G1191),AllocFactorMatrix,(P$4+1),FALSE)*$E1191</f>
        <v>-670.90911754587478</v>
      </c>
      <c r="Q1191" s="25">
        <f>VLOOKUP(CONCATENATE($F1191," ",$G1191),AllocFactorMatrix,(Q$4+1),FALSE)*$E1191</f>
        <v>-141.61708514786241</v>
      </c>
      <c r="R1191" s="25">
        <f t="shared" si="581"/>
        <v>-39059.209808284657</v>
      </c>
      <c r="S1191" s="25">
        <f>VLOOKUP(CONCATENATE($F1191," ",$G1191),AllocFactorMatrix,(S$4+1),FALSE)*$E1191</f>
        <v>-1788.2150300116632</v>
      </c>
      <c r="T1191" s="25">
        <f>VLOOKUP(CONCATENATE($F1191," ",$G1191),AllocFactorMatrix,(T$4+1),FALSE)*$E1191</f>
        <v>-19494.680939135895</v>
      </c>
      <c r="U1191" s="25">
        <f>VLOOKUP(CONCATENATE($F1191," ",$G1191),AllocFactorMatrix,(U$4+1),FALSE)*$E1191</f>
        <v>-130197.91905649928</v>
      </c>
      <c r="V1191" s="25">
        <f>VLOOKUP(CONCATENATE($F1191," ",$G1191),AllocFactorMatrix,(V$4+1),FALSE)*$E1191</f>
        <v>-20425.593332040069</v>
      </c>
      <c r="W1191" s="25">
        <f t="shared" si="582"/>
        <v>-171906.40835768689</v>
      </c>
      <c r="X1191" s="25">
        <f>VLOOKUP(CONCATENATE($F1191," ",$G1191),AllocFactorMatrix,(X$4+1),FALSE)*$E1191</f>
        <v>-8080.0356064675216</v>
      </c>
      <c r="Y1191" s="25">
        <f>VLOOKUP(CONCATENATE($F1191," ",$G1191),AllocFactorMatrix,(Y$4+1),FALSE)*$E1191</f>
        <v>-195.055013479151</v>
      </c>
      <c r="Z1191" s="25">
        <f t="shared" si="580"/>
        <v>-8275.0906199466717</v>
      </c>
      <c r="AA1191" s="25">
        <f>VLOOKUP(CONCATENATE($F1191," ",$G1191),AllocFactorMatrix,(AA$4+1),FALSE)*$E1191</f>
        <v>-140.87380136812243</v>
      </c>
      <c r="AB1191" s="25">
        <f>VLOOKUP(CONCATENATE($F1191," ",$G1191),AllocFactorMatrix,(AB$4+1),FALSE)*$E1191</f>
        <v>-763.84586054328281</v>
      </c>
      <c r="AC1191" s="25">
        <f>VLOOKUP(CONCATENATE($F1191," ",$G1191),AllocFactorMatrix,(AC$4+1),FALSE)*$E1191</f>
        <v>-189.67659360693216</v>
      </c>
    </row>
    <row r="1192" spans="4:29" hidden="1" outlineLevel="1">
      <c r="F1192" s="61" t="str">
        <f>F1199</f>
        <v>TRAN_LSE</v>
      </c>
      <c r="G1192" s="20" t="str">
        <f>$G$8</f>
        <v>PRODUCTION</v>
      </c>
      <c r="H1192" s="24">
        <f t="shared" si="578"/>
        <v>-4256853</v>
      </c>
      <c r="I1192" s="25">
        <f>VLOOKUP(CONCATENATE($F1192," ",$G1192),AllocFactorMatrix,(I$4+1),FALSE)*$E1199</f>
        <v>-2087317.7177460296</v>
      </c>
      <c r="J1192" s="25">
        <f>VLOOKUP(CONCATENATE($F1192," ",$G1192),AllocFactorMatrix,(J$4+1),FALSE)*$E1199</f>
        <v>-528010.21967774187</v>
      </c>
      <c r="K1192" s="25">
        <f>VLOOKUP(CONCATENATE($F1192," ",$G1192),AllocFactorMatrix,(K$4+1),FALSE)*$E1199</f>
        <v>-6173.2425867824168</v>
      </c>
      <c r="L1192" s="25">
        <f>VLOOKUP(CONCATENATE($F1192," ",$G1192),AllocFactorMatrix,(L$4+1),FALSE)*$E1199</f>
        <v>-152.08096166654383</v>
      </c>
      <c r="M1192" s="25">
        <f t="shared" ref="M1192:M1223" si="583">SUBTOTAL(9,J1192:L1192)</f>
        <v>-534335.54322619084</v>
      </c>
      <c r="N1192" s="25">
        <f>VLOOKUP(CONCATENATE($F1192," ",$G1192),AllocFactorMatrix,(N$4+1),FALSE)*$E1199</f>
        <v>-220926.10041487406</v>
      </c>
      <c r="O1192" s="25">
        <f>VLOOKUP(CONCATENATE($F1192," ",$G1192),AllocFactorMatrix,(O$4+1),FALSE)*$E1199</f>
        <v>-62918.668845924265</v>
      </c>
      <c r="P1192" s="25">
        <f>VLOOKUP(CONCATENATE($F1192," ",$G1192),AllocFactorMatrix,(P$4+1),FALSE)*$E1199</f>
        <v>-4979.0995117008497</v>
      </c>
      <c r="Q1192" s="25">
        <f>VLOOKUP(CONCATENATE($F1192," ",$G1192),AllocFactorMatrix,(Q$4+1),FALSE)*$E1199</f>
        <v>-1051.000114721209</v>
      </c>
      <c r="R1192" s="25">
        <f>SUBTOTAL(9,N1192:Q1192)</f>
        <v>-289874.86888722039</v>
      </c>
      <c r="S1192" s="25">
        <f>VLOOKUP(CONCATENATE($F1192," ",$G1192),AllocFactorMatrix,(S$4+1),FALSE)*$E1199</f>
        <v>-13271.097902672911</v>
      </c>
      <c r="T1192" s="25">
        <f>VLOOKUP(CONCATENATE($F1192," ",$G1192),AllocFactorMatrix,(T$4+1),FALSE)*$E1199</f>
        <v>-144678.24897040293</v>
      </c>
      <c r="U1192" s="25">
        <f>VLOOKUP(CONCATENATE($F1192," ",$G1192),AllocFactorMatrix,(U$4+1),FALSE)*$E1199</f>
        <v>-966253.66721798293</v>
      </c>
      <c r="V1192" s="25">
        <f>VLOOKUP(CONCATENATE($F1192," ",$G1192),AllocFactorMatrix,(V$4+1),FALSE)*$E1199</f>
        <v>-151586.94244277701</v>
      </c>
      <c r="W1192" s="25">
        <f>SUBTOTAL(9,S1192:V1192)</f>
        <v>-1275789.956533836</v>
      </c>
      <c r="X1192" s="25">
        <f>VLOOKUP(CONCATENATE($F1192," ",$G1192),AllocFactorMatrix,(X$4+1),FALSE)*$E1199</f>
        <v>-59965.3519240436</v>
      </c>
      <c r="Y1192" s="25">
        <f>VLOOKUP(CONCATENATE($F1192," ",$G1192),AllocFactorMatrix,(Y$4+1),FALSE)*$E1199</f>
        <v>-1447.5855178737165</v>
      </c>
      <c r="Z1192" s="25">
        <f t="shared" ref="Z1192:Z1223" si="584">SUBTOTAL(9,X1192:Y1192)</f>
        <v>-61412.937441917318</v>
      </c>
      <c r="AA1192" s="25">
        <f>VLOOKUP(CONCATENATE($F1192," ",$G1192),AllocFactorMatrix,(AA$4+1),FALSE)*$E1199</f>
        <v>-1045.4838923179479</v>
      </c>
      <c r="AB1192" s="25">
        <f>VLOOKUP(CONCATENATE($F1192," ",$G1192),AllocFactorMatrix,(AB$4+1),FALSE)*$E1199</f>
        <v>-5668.8222767902962</v>
      </c>
      <c r="AC1192" s="25">
        <f>VLOOKUP(CONCATENATE($F1192," ",$G1192),AllocFactorMatrix,(AC$4+1),FALSE)*$E1199</f>
        <v>-1407.6699956977106</v>
      </c>
    </row>
    <row r="1193" spans="4:29" hidden="1" outlineLevel="1">
      <c r="F1193" s="61" t="str">
        <f>F1199</f>
        <v>TRAN_LSE</v>
      </c>
      <c r="G1193" s="20" t="str">
        <f>$G$9</f>
        <v>BULKTRAN</v>
      </c>
      <c r="H1193" s="24">
        <f t="shared" si="578"/>
        <v>0</v>
      </c>
      <c r="I1193" s="25">
        <f>VLOOKUP(CONCATENATE($F1193," ",$G1193),AllocFactorMatrix,(I$4+1),FALSE)*$E1199</f>
        <v>0</v>
      </c>
      <c r="J1193" s="25">
        <f>VLOOKUP(CONCATENATE($F1193," ",$G1193),AllocFactorMatrix,(J$4+1),FALSE)*$E1199</f>
        <v>0</v>
      </c>
      <c r="K1193" s="25">
        <f>VLOOKUP(CONCATENATE($F1193," ",$G1193),AllocFactorMatrix,(K$4+1),FALSE)*$E1199</f>
        <v>0</v>
      </c>
      <c r="L1193" s="25">
        <f>VLOOKUP(CONCATENATE($F1193," ",$G1193),AllocFactorMatrix,(L$4+1),FALSE)*$E1199</f>
        <v>0</v>
      </c>
      <c r="M1193" s="25">
        <f t="shared" si="583"/>
        <v>0</v>
      </c>
      <c r="N1193" s="25">
        <f>VLOOKUP(CONCATENATE($F1193," ",$G1193),AllocFactorMatrix,(N$4+1),FALSE)*$E1199</f>
        <v>0</v>
      </c>
      <c r="O1193" s="25">
        <f>VLOOKUP(CONCATENATE($F1193," ",$G1193),AllocFactorMatrix,(O$4+1),FALSE)*$E1199</f>
        <v>0</v>
      </c>
      <c r="P1193" s="25">
        <f>VLOOKUP(CONCATENATE($F1193," ",$G1193),AllocFactorMatrix,(P$4+1),FALSE)*$E1199</f>
        <v>0</v>
      </c>
      <c r="Q1193" s="25">
        <f>VLOOKUP(CONCATENATE($F1193," ",$G1193),AllocFactorMatrix,(Q$4+1),FALSE)*$E1199</f>
        <v>0</v>
      </c>
      <c r="R1193" s="25">
        <f t="shared" ref="R1193:R1199" si="585">SUBTOTAL(9,N1193:Q1193)</f>
        <v>0</v>
      </c>
      <c r="S1193" s="25">
        <f>VLOOKUP(CONCATENATE($F1193," ",$G1193),AllocFactorMatrix,(S$4+1),FALSE)*$E1199</f>
        <v>0</v>
      </c>
      <c r="T1193" s="25">
        <f>VLOOKUP(CONCATENATE($F1193," ",$G1193),AllocFactorMatrix,(T$4+1),FALSE)*$E1199</f>
        <v>0</v>
      </c>
      <c r="U1193" s="25">
        <f>VLOOKUP(CONCATENATE($F1193," ",$G1193),AllocFactorMatrix,(U$4+1),FALSE)*$E1199</f>
        <v>0</v>
      </c>
      <c r="V1193" s="25">
        <f>VLOOKUP(CONCATENATE($F1193," ",$G1193),AllocFactorMatrix,(V$4+1),FALSE)*$E1199</f>
        <v>0</v>
      </c>
      <c r="W1193" s="25">
        <f t="shared" ref="W1193:W1199" si="586">SUBTOTAL(9,S1193:V1193)</f>
        <v>0</v>
      </c>
      <c r="X1193" s="25">
        <f>VLOOKUP(CONCATENATE($F1193," ",$G1193),AllocFactorMatrix,(X$4+1),FALSE)*$E1199</f>
        <v>0</v>
      </c>
      <c r="Y1193" s="25">
        <f>VLOOKUP(CONCATENATE($F1193," ",$G1193),AllocFactorMatrix,(Y$4+1),FALSE)*$E1199</f>
        <v>0</v>
      </c>
      <c r="Z1193" s="25">
        <f t="shared" si="584"/>
        <v>0</v>
      </c>
      <c r="AA1193" s="25">
        <f>VLOOKUP(CONCATENATE($F1193," ",$G1193),AllocFactorMatrix,(AA$4+1),FALSE)*$E1199</f>
        <v>0</v>
      </c>
      <c r="AB1193" s="25">
        <f>VLOOKUP(CONCATENATE($F1193," ",$G1193),AllocFactorMatrix,(AB$4+1),FALSE)*$E1199</f>
        <v>0</v>
      </c>
      <c r="AC1193" s="25">
        <f>VLOOKUP(CONCATENATE($F1193," ",$G1193),AllocFactorMatrix,(AC$4+1),FALSE)*$E1199</f>
        <v>0</v>
      </c>
    </row>
    <row r="1194" spans="4:29" hidden="1" outlineLevel="1">
      <c r="F1194" s="61" t="str">
        <f>F1199</f>
        <v>TRAN_LSE</v>
      </c>
      <c r="G1194" s="20" t="str">
        <f>$G$10</f>
        <v>SUBTRAN</v>
      </c>
      <c r="H1194" s="24">
        <f t="shared" si="578"/>
        <v>0</v>
      </c>
      <c r="I1194" s="25">
        <f>VLOOKUP(CONCATENATE($F1194," ",$G1194),AllocFactorMatrix,(I$4+1),FALSE)*$E1199</f>
        <v>0</v>
      </c>
      <c r="J1194" s="25">
        <f>VLOOKUP(CONCATENATE($F1194," ",$G1194),AllocFactorMatrix,(J$4+1),FALSE)*$E1199</f>
        <v>0</v>
      </c>
      <c r="K1194" s="25">
        <f>VLOOKUP(CONCATENATE($F1194," ",$G1194),AllocFactorMatrix,(K$4+1),FALSE)*$E1199</f>
        <v>0</v>
      </c>
      <c r="L1194" s="25">
        <f>VLOOKUP(CONCATENATE($F1194," ",$G1194),AllocFactorMatrix,(L$4+1),FALSE)*$E1199</f>
        <v>0</v>
      </c>
      <c r="M1194" s="25">
        <f t="shared" si="583"/>
        <v>0</v>
      </c>
      <c r="N1194" s="25">
        <f>VLOOKUP(CONCATENATE($F1194," ",$G1194),AllocFactorMatrix,(N$4+1),FALSE)*$E1199</f>
        <v>0</v>
      </c>
      <c r="O1194" s="25">
        <f>VLOOKUP(CONCATENATE($F1194," ",$G1194),AllocFactorMatrix,(O$4+1),FALSE)*$E1199</f>
        <v>0</v>
      </c>
      <c r="P1194" s="25">
        <f>VLOOKUP(CONCATENATE($F1194," ",$G1194),AllocFactorMatrix,(P$4+1),FALSE)*$E1199</f>
        <v>0</v>
      </c>
      <c r="Q1194" s="25">
        <f>VLOOKUP(CONCATENATE($F1194," ",$G1194),AllocFactorMatrix,(Q$4+1),FALSE)*$E1199</f>
        <v>0</v>
      </c>
      <c r="R1194" s="25">
        <f t="shared" si="585"/>
        <v>0</v>
      </c>
      <c r="S1194" s="25">
        <f>VLOOKUP(CONCATENATE($F1194," ",$G1194),AllocFactorMatrix,(S$4+1),FALSE)*$E1199</f>
        <v>0</v>
      </c>
      <c r="T1194" s="25">
        <f>VLOOKUP(CONCATENATE($F1194," ",$G1194),AllocFactorMatrix,(T$4+1),FALSE)*$E1199</f>
        <v>0</v>
      </c>
      <c r="U1194" s="25">
        <f>VLOOKUP(CONCATENATE($F1194," ",$G1194),AllocFactorMatrix,(U$4+1),FALSE)*$E1199</f>
        <v>0</v>
      </c>
      <c r="V1194" s="25">
        <f>VLOOKUP(CONCATENATE($F1194," ",$G1194),AllocFactorMatrix,(V$4+1),FALSE)*$E1199</f>
        <v>0</v>
      </c>
      <c r="W1194" s="25">
        <f t="shared" si="586"/>
        <v>0</v>
      </c>
      <c r="X1194" s="25">
        <f>VLOOKUP(CONCATENATE($F1194," ",$G1194),AllocFactorMatrix,(X$4+1),FALSE)*$E1199</f>
        <v>0</v>
      </c>
      <c r="Y1194" s="25">
        <f>VLOOKUP(CONCATENATE($F1194," ",$G1194),AllocFactorMatrix,(Y$4+1),FALSE)*$E1199</f>
        <v>0</v>
      </c>
      <c r="Z1194" s="25">
        <f t="shared" si="584"/>
        <v>0</v>
      </c>
      <c r="AA1194" s="25">
        <f>VLOOKUP(CONCATENATE($F1194," ",$G1194),AllocFactorMatrix,(AA$4+1),FALSE)*$E1199</f>
        <v>0</v>
      </c>
      <c r="AB1194" s="25">
        <f>VLOOKUP(CONCATENATE($F1194," ",$G1194),AllocFactorMatrix,(AB$4+1),FALSE)*$E1199</f>
        <v>0</v>
      </c>
      <c r="AC1194" s="25">
        <f>VLOOKUP(CONCATENATE($F1194," ",$G1194),AllocFactorMatrix,(AC$4+1),FALSE)*$E1199</f>
        <v>0</v>
      </c>
    </row>
    <row r="1195" spans="4:29" hidden="1" outlineLevel="1">
      <c r="F1195" s="61" t="str">
        <f>F1199</f>
        <v>TRAN_LSE</v>
      </c>
      <c r="G1195" s="20" t="str">
        <f>$G$11</f>
        <v>DISTPRI</v>
      </c>
      <c r="H1195" s="24">
        <f t="shared" si="578"/>
        <v>0</v>
      </c>
      <c r="I1195" s="25">
        <f>VLOOKUP(CONCATENATE($F1195," ",$G1195),AllocFactorMatrix,(I$4+1),FALSE)*$E1199</f>
        <v>0</v>
      </c>
      <c r="J1195" s="25">
        <f>VLOOKUP(CONCATENATE($F1195," ",$G1195),AllocFactorMatrix,(J$4+1),FALSE)*$E1199</f>
        <v>0</v>
      </c>
      <c r="K1195" s="25">
        <f>VLOOKUP(CONCATENATE($F1195," ",$G1195),AllocFactorMatrix,(K$4+1),FALSE)*$E1199</f>
        <v>0</v>
      </c>
      <c r="L1195" s="25">
        <f>VLOOKUP(CONCATENATE($F1195," ",$G1195),AllocFactorMatrix,(L$4+1),FALSE)*$E1199</f>
        <v>0</v>
      </c>
      <c r="M1195" s="25">
        <f t="shared" si="583"/>
        <v>0</v>
      </c>
      <c r="N1195" s="25">
        <f>VLOOKUP(CONCATENATE($F1195," ",$G1195),AllocFactorMatrix,(N$4+1),FALSE)*$E1199</f>
        <v>0</v>
      </c>
      <c r="O1195" s="25">
        <f>VLOOKUP(CONCATENATE($F1195," ",$G1195),AllocFactorMatrix,(O$4+1),FALSE)*$E1199</f>
        <v>0</v>
      </c>
      <c r="P1195" s="25">
        <f>VLOOKUP(CONCATENATE($F1195," ",$G1195),AllocFactorMatrix,(P$4+1),FALSE)*$E1199</f>
        <v>0</v>
      </c>
      <c r="Q1195" s="25">
        <f>VLOOKUP(CONCATENATE($F1195," ",$G1195),AllocFactorMatrix,(Q$4+1),FALSE)*$E1199</f>
        <v>0</v>
      </c>
      <c r="R1195" s="25">
        <f t="shared" si="585"/>
        <v>0</v>
      </c>
      <c r="S1195" s="25">
        <f>VLOOKUP(CONCATENATE($F1195," ",$G1195),AllocFactorMatrix,(S$4+1),FALSE)*$E1199</f>
        <v>0</v>
      </c>
      <c r="T1195" s="25">
        <f>VLOOKUP(CONCATENATE($F1195," ",$G1195),AllocFactorMatrix,(T$4+1),FALSE)*$E1199</f>
        <v>0</v>
      </c>
      <c r="U1195" s="25">
        <f>VLOOKUP(CONCATENATE($F1195," ",$G1195),AllocFactorMatrix,(U$4+1),FALSE)*$E1199</f>
        <v>0</v>
      </c>
      <c r="V1195" s="25">
        <f>VLOOKUP(CONCATENATE($F1195," ",$G1195),AllocFactorMatrix,(V$4+1),FALSE)*$E1199</f>
        <v>0</v>
      </c>
      <c r="W1195" s="25">
        <f t="shared" si="586"/>
        <v>0</v>
      </c>
      <c r="X1195" s="25">
        <f>VLOOKUP(CONCATENATE($F1195," ",$G1195),AllocFactorMatrix,(X$4+1),FALSE)*$E1199</f>
        <v>0</v>
      </c>
      <c r="Y1195" s="25">
        <f>VLOOKUP(CONCATENATE($F1195," ",$G1195),AllocFactorMatrix,(Y$4+1),FALSE)*$E1199</f>
        <v>0</v>
      </c>
      <c r="Z1195" s="25">
        <f t="shared" si="584"/>
        <v>0</v>
      </c>
      <c r="AA1195" s="25">
        <f>VLOOKUP(CONCATENATE($F1195," ",$G1195),AllocFactorMatrix,(AA$4+1),FALSE)*$E1199</f>
        <v>0</v>
      </c>
      <c r="AB1195" s="25">
        <f>VLOOKUP(CONCATENATE($F1195," ",$G1195),AllocFactorMatrix,(AB$4+1),FALSE)*$E1199</f>
        <v>0</v>
      </c>
      <c r="AC1195" s="25">
        <f>VLOOKUP(CONCATENATE($F1195," ",$G1195),AllocFactorMatrix,(AC$4+1),FALSE)*$E1199</f>
        <v>0</v>
      </c>
    </row>
    <row r="1196" spans="4:29" hidden="1" outlineLevel="1">
      <c r="F1196" s="61" t="str">
        <f>F1199</f>
        <v>TRAN_LSE</v>
      </c>
      <c r="G1196" s="20" t="str">
        <f>$G$12</f>
        <v>DISTSEC</v>
      </c>
      <c r="H1196" s="24">
        <f t="shared" si="578"/>
        <v>0</v>
      </c>
      <c r="I1196" s="25">
        <f>VLOOKUP(CONCATENATE($F1196," ",$G1196),AllocFactorMatrix,(I$4+1),FALSE)*$E1199</f>
        <v>0</v>
      </c>
      <c r="J1196" s="25">
        <f>VLOOKUP(CONCATENATE($F1196," ",$G1196),AllocFactorMatrix,(J$4+1),FALSE)*$E1199</f>
        <v>0</v>
      </c>
      <c r="K1196" s="25">
        <f>VLOOKUP(CONCATENATE($F1196," ",$G1196),AllocFactorMatrix,(K$4+1),FALSE)*$E1199</f>
        <v>0</v>
      </c>
      <c r="L1196" s="25">
        <f>VLOOKUP(CONCATENATE($F1196," ",$G1196),AllocFactorMatrix,(L$4+1),FALSE)*$E1199</f>
        <v>0</v>
      </c>
      <c r="M1196" s="25">
        <f t="shared" si="583"/>
        <v>0</v>
      </c>
      <c r="N1196" s="25">
        <f>VLOOKUP(CONCATENATE($F1196," ",$G1196),AllocFactorMatrix,(N$4+1),FALSE)*$E1199</f>
        <v>0</v>
      </c>
      <c r="O1196" s="25">
        <f>VLOOKUP(CONCATENATE($F1196," ",$G1196),AllocFactorMatrix,(O$4+1),FALSE)*$E1199</f>
        <v>0</v>
      </c>
      <c r="P1196" s="25">
        <f>VLOOKUP(CONCATENATE($F1196," ",$G1196),AllocFactorMatrix,(P$4+1),FALSE)*$E1199</f>
        <v>0</v>
      </c>
      <c r="Q1196" s="25">
        <f>VLOOKUP(CONCATENATE($F1196," ",$G1196),AllocFactorMatrix,(Q$4+1),FALSE)*$E1199</f>
        <v>0</v>
      </c>
      <c r="R1196" s="25">
        <f t="shared" si="585"/>
        <v>0</v>
      </c>
      <c r="S1196" s="25">
        <f>VLOOKUP(CONCATENATE($F1196," ",$G1196),AllocFactorMatrix,(S$4+1),FALSE)*$E1199</f>
        <v>0</v>
      </c>
      <c r="T1196" s="25">
        <f>VLOOKUP(CONCATENATE($F1196," ",$G1196),AllocFactorMatrix,(T$4+1),FALSE)*$E1199</f>
        <v>0</v>
      </c>
      <c r="U1196" s="25">
        <f>VLOOKUP(CONCATENATE($F1196," ",$G1196),AllocFactorMatrix,(U$4+1),FALSE)*$E1199</f>
        <v>0</v>
      </c>
      <c r="V1196" s="25">
        <f>VLOOKUP(CONCATENATE($F1196," ",$G1196),AllocFactorMatrix,(V$4+1),FALSE)*$E1199</f>
        <v>0</v>
      </c>
      <c r="W1196" s="25">
        <f t="shared" si="586"/>
        <v>0</v>
      </c>
      <c r="X1196" s="25">
        <f>VLOOKUP(CONCATENATE($F1196," ",$G1196),AllocFactorMatrix,(X$4+1),FALSE)*$E1199</f>
        <v>0</v>
      </c>
      <c r="Y1196" s="25">
        <f>VLOOKUP(CONCATENATE($F1196," ",$G1196),AllocFactorMatrix,(Y$4+1),FALSE)*$E1199</f>
        <v>0</v>
      </c>
      <c r="Z1196" s="25">
        <f t="shared" si="584"/>
        <v>0</v>
      </c>
      <c r="AA1196" s="25">
        <f>VLOOKUP(CONCATENATE($F1196," ",$G1196),AllocFactorMatrix,(AA$4+1),FALSE)*$E1199</f>
        <v>0</v>
      </c>
      <c r="AB1196" s="25">
        <f>VLOOKUP(CONCATENATE($F1196," ",$G1196),AllocFactorMatrix,(AB$4+1),FALSE)*$E1199</f>
        <v>0</v>
      </c>
      <c r="AC1196" s="25">
        <f>VLOOKUP(CONCATENATE($F1196," ",$G1196),AllocFactorMatrix,(AC$4+1),FALSE)*$E1199</f>
        <v>0</v>
      </c>
    </row>
    <row r="1197" spans="4:29" hidden="1" outlineLevel="1">
      <c r="F1197" s="61" t="str">
        <f>F1199</f>
        <v>TRAN_LSE</v>
      </c>
      <c r="G1197" s="20" t="str">
        <f>$G$13</f>
        <v>ENERGY</v>
      </c>
      <c r="H1197" s="24">
        <f t="shared" si="578"/>
        <v>0</v>
      </c>
      <c r="I1197" s="25">
        <f>VLOOKUP(CONCATENATE($F1197," ",$G1197),AllocFactorMatrix,(I$4+1),FALSE)*$E1199</f>
        <v>0</v>
      </c>
      <c r="J1197" s="25">
        <f>VLOOKUP(CONCATENATE($F1197," ",$G1197),AllocFactorMatrix,(J$4+1),FALSE)*$E1199</f>
        <v>0</v>
      </c>
      <c r="K1197" s="25">
        <f>VLOOKUP(CONCATENATE($F1197," ",$G1197),AllocFactorMatrix,(K$4+1),FALSE)*$E1199</f>
        <v>0</v>
      </c>
      <c r="L1197" s="25">
        <f>VLOOKUP(CONCATENATE($F1197," ",$G1197),AllocFactorMatrix,(L$4+1),FALSE)*$E1199</f>
        <v>0</v>
      </c>
      <c r="M1197" s="25">
        <f t="shared" si="583"/>
        <v>0</v>
      </c>
      <c r="N1197" s="25">
        <f>VLOOKUP(CONCATENATE($F1197," ",$G1197),AllocFactorMatrix,(N$4+1),FALSE)*$E1199</f>
        <v>0</v>
      </c>
      <c r="O1197" s="25">
        <f>VLOOKUP(CONCATENATE($F1197," ",$G1197),AllocFactorMatrix,(O$4+1),FALSE)*$E1199</f>
        <v>0</v>
      </c>
      <c r="P1197" s="25">
        <f>VLOOKUP(CONCATENATE($F1197," ",$G1197),AllocFactorMatrix,(P$4+1),FALSE)*$E1199</f>
        <v>0</v>
      </c>
      <c r="Q1197" s="25">
        <f>VLOOKUP(CONCATENATE($F1197," ",$G1197),AllocFactorMatrix,(Q$4+1),FALSE)*$E1199</f>
        <v>0</v>
      </c>
      <c r="R1197" s="25">
        <f t="shared" si="585"/>
        <v>0</v>
      </c>
      <c r="S1197" s="25">
        <f>VLOOKUP(CONCATENATE($F1197," ",$G1197),AllocFactorMatrix,(S$4+1),FALSE)*$E1199</f>
        <v>0</v>
      </c>
      <c r="T1197" s="25">
        <f>VLOOKUP(CONCATENATE($F1197," ",$G1197),AllocFactorMatrix,(T$4+1),FALSE)*$E1199</f>
        <v>0</v>
      </c>
      <c r="U1197" s="25">
        <f>VLOOKUP(CONCATENATE($F1197," ",$G1197),AllocFactorMatrix,(U$4+1),FALSE)*$E1199</f>
        <v>0</v>
      </c>
      <c r="V1197" s="25">
        <f>VLOOKUP(CONCATENATE($F1197," ",$G1197),AllocFactorMatrix,(V$4+1),FALSE)*$E1199</f>
        <v>0</v>
      </c>
      <c r="W1197" s="25">
        <f t="shared" si="586"/>
        <v>0</v>
      </c>
      <c r="X1197" s="25">
        <f>VLOOKUP(CONCATENATE($F1197," ",$G1197),AllocFactorMatrix,(X$4+1),FALSE)*$E1199</f>
        <v>0</v>
      </c>
      <c r="Y1197" s="25">
        <f>VLOOKUP(CONCATENATE($F1197," ",$G1197),AllocFactorMatrix,(Y$4+1),FALSE)*$E1199</f>
        <v>0</v>
      </c>
      <c r="Z1197" s="25">
        <f t="shared" si="584"/>
        <v>0</v>
      </c>
      <c r="AA1197" s="25">
        <f>VLOOKUP(CONCATENATE($F1197," ",$G1197),AllocFactorMatrix,(AA$4+1),FALSE)*$E1199</f>
        <v>0</v>
      </c>
      <c r="AB1197" s="25">
        <f>VLOOKUP(CONCATENATE($F1197," ",$G1197),AllocFactorMatrix,(AB$4+1),FALSE)*$E1199</f>
        <v>0</v>
      </c>
      <c r="AC1197" s="25">
        <f>VLOOKUP(CONCATENATE($F1197," ",$G1197),AllocFactorMatrix,(AC$4+1),FALSE)*$E1199</f>
        <v>0</v>
      </c>
    </row>
    <row r="1198" spans="4:29" hidden="1" outlineLevel="1">
      <c r="F1198" s="61" t="str">
        <f>F1199</f>
        <v>TRAN_LSE</v>
      </c>
      <c r="G1198" s="20" t="str">
        <f>$G$14</f>
        <v>CUSTOMER</v>
      </c>
      <c r="H1198" s="24">
        <f t="shared" si="578"/>
        <v>0</v>
      </c>
      <c r="I1198" s="25">
        <f>VLOOKUP(CONCATENATE($F1198," ",$G1198),AllocFactorMatrix,(I$4+1),FALSE)*$E1199</f>
        <v>0</v>
      </c>
      <c r="J1198" s="25">
        <f>VLOOKUP(CONCATENATE($F1198," ",$G1198),AllocFactorMatrix,(J$4+1),FALSE)*$E1199</f>
        <v>0</v>
      </c>
      <c r="K1198" s="25">
        <f>VLOOKUP(CONCATENATE($F1198," ",$G1198),AllocFactorMatrix,(K$4+1),FALSE)*$E1199</f>
        <v>0</v>
      </c>
      <c r="L1198" s="25">
        <f>VLOOKUP(CONCATENATE($F1198," ",$G1198),AllocFactorMatrix,(L$4+1),FALSE)*$E1199</f>
        <v>0</v>
      </c>
      <c r="M1198" s="25">
        <f t="shared" si="583"/>
        <v>0</v>
      </c>
      <c r="N1198" s="25">
        <f>VLOOKUP(CONCATENATE($F1198," ",$G1198),AllocFactorMatrix,(N$4+1),FALSE)*$E1199</f>
        <v>0</v>
      </c>
      <c r="O1198" s="25">
        <f>VLOOKUP(CONCATENATE($F1198," ",$G1198),AllocFactorMatrix,(O$4+1),FALSE)*$E1199</f>
        <v>0</v>
      </c>
      <c r="P1198" s="25">
        <f>VLOOKUP(CONCATENATE($F1198," ",$G1198),AllocFactorMatrix,(P$4+1),FALSE)*$E1199</f>
        <v>0</v>
      </c>
      <c r="Q1198" s="25">
        <f>VLOOKUP(CONCATENATE($F1198," ",$G1198),AllocFactorMatrix,(Q$4+1),FALSE)*$E1199</f>
        <v>0</v>
      </c>
      <c r="R1198" s="25">
        <f t="shared" si="585"/>
        <v>0</v>
      </c>
      <c r="S1198" s="25">
        <f>VLOOKUP(CONCATENATE($F1198," ",$G1198),AllocFactorMatrix,(S$4+1),FALSE)*$E1199</f>
        <v>0</v>
      </c>
      <c r="T1198" s="25">
        <f>VLOOKUP(CONCATENATE($F1198," ",$G1198),AllocFactorMatrix,(T$4+1),FALSE)*$E1199</f>
        <v>0</v>
      </c>
      <c r="U1198" s="25">
        <f>VLOOKUP(CONCATENATE($F1198," ",$G1198),AllocFactorMatrix,(U$4+1),FALSE)*$E1199</f>
        <v>0</v>
      </c>
      <c r="V1198" s="25">
        <f>VLOOKUP(CONCATENATE($F1198," ",$G1198),AllocFactorMatrix,(V$4+1),FALSE)*$E1199</f>
        <v>0</v>
      </c>
      <c r="W1198" s="25">
        <f t="shared" si="586"/>
        <v>0</v>
      </c>
      <c r="X1198" s="25">
        <f>VLOOKUP(CONCATENATE($F1198," ",$G1198),AllocFactorMatrix,(X$4+1),FALSE)*$E1199</f>
        <v>0</v>
      </c>
      <c r="Y1198" s="25">
        <f>VLOOKUP(CONCATENATE($F1198," ",$G1198),AllocFactorMatrix,(Y$4+1),FALSE)*$E1199</f>
        <v>0</v>
      </c>
      <c r="Z1198" s="25">
        <f t="shared" si="584"/>
        <v>0</v>
      </c>
      <c r="AA1198" s="25">
        <f>VLOOKUP(CONCATENATE($F1198," ",$G1198),AllocFactorMatrix,(AA$4+1),FALSE)*$E1199</f>
        <v>0</v>
      </c>
      <c r="AB1198" s="25">
        <f>VLOOKUP(CONCATENATE($F1198," ",$G1198),AllocFactorMatrix,(AB$4+1),FALSE)*$E1199</f>
        <v>0</v>
      </c>
      <c r="AC1198" s="25">
        <f>VLOOKUP(CONCATENATE($F1198," ",$G1198),AllocFactorMatrix,(AC$4+1),FALSE)*$E1199</f>
        <v>0</v>
      </c>
    </row>
    <row r="1199" spans="4:29" collapsed="1">
      <c r="D1199" s="58" t="s">
        <v>1153</v>
      </c>
      <c r="E1199" s="22">
        <f>'Sch 5'!S283</f>
        <v>-4256853</v>
      </c>
      <c r="F1199" s="61" t="s">
        <v>515</v>
      </c>
      <c r="G1199" s="20" t="str">
        <f>$G$15</f>
        <v>TOTAL</v>
      </c>
      <c r="H1199" s="24">
        <f t="shared" si="578"/>
        <v>-4256853</v>
      </c>
      <c r="I1199" s="25">
        <f>VLOOKUP(CONCATENATE($F1199," ",$G1199),AllocFactorMatrix,(I$4+1),FALSE)*$E1199</f>
        <v>-2087317.7177460296</v>
      </c>
      <c r="J1199" s="25">
        <f>VLOOKUP(CONCATENATE($F1199," ",$G1199),AllocFactorMatrix,(J$4+1),FALSE)*$E1199</f>
        <v>-528010.21967774187</v>
      </c>
      <c r="K1199" s="25">
        <f>VLOOKUP(CONCATENATE($F1199," ",$G1199),AllocFactorMatrix,(K$4+1),FALSE)*$E1199</f>
        <v>-6173.2425867824168</v>
      </c>
      <c r="L1199" s="25">
        <f>VLOOKUP(CONCATENATE($F1199," ",$G1199),AllocFactorMatrix,(L$4+1),FALSE)*$E1199</f>
        <v>-152.08096166654383</v>
      </c>
      <c r="M1199" s="25">
        <f t="shared" si="583"/>
        <v>-534335.54322619084</v>
      </c>
      <c r="N1199" s="25">
        <f>VLOOKUP(CONCATENATE($F1199," ",$G1199),AllocFactorMatrix,(N$4+1),FALSE)*$E1199</f>
        <v>-220926.10041487406</v>
      </c>
      <c r="O1199" s="25">
        <f>VLOOKUP(CONCATENATE($F1199," ",$G1199),AllocFactorMatrix,(O$4+1),FALSE)*$E1199</f>
        <v>-62918.668845924265</v>
      </c>
      <c r="P1199" s="25">
        <f>VLOOKUP(CONCATENATE($F1199," ",$G1199),AllocFactorMatrix,(P$4+1),FALSE)*$E1199</f>
        <v>-4979.0995117008497</v>
      </c>
      <c r="Q1199" s="25">
        <f>VLOOKUP(CONCATENATE($F1199," ",$G1199),AllocFactorMatrix,(Q$4+1),FALSE)*$E1199</f>
        <v>-1051.000114721209</v>
      </c>
      <c r="R1199" s="25">
        <f t="shared" si="585"/>
        <v>-289874.86888722039</v>
      </c>
      <c r="S1199" s="25">
        <f>VLOOKUP(CONCATENATE($F1199," ",$G1199),AllocFactorMatrix,(S$4+1),FALSE)*$E1199</f>
        <v>-13271.097902672911</v>
      </c>
      <c r="T1199" s="25">
        <f>VLOOKUP(CONCATENATE($F1199," ",$G1199),AllocFactorMatrix,(T$4+1),FALSE)*$E1199</f>
        <v>-144678.24897040293</v>
      </c>
      <c r="U1199" s="25">
        <f>VLOOKUP(CONCATENATE($F1199," ",$G1199),AllocFactorMatrix,(U$4+1),FALSE)*$E1199</f>
        <v>-966253.66721798293</v>
      </c>
      <c r="V1199" s="25">
        <f>VLOOKUP(CONCATENATE($F1199," ",$G1199),AllocFactorMatrix,(V$4+1),FALSE)*$E1199</f>
        <v>-151586.94244277701</v>
      </c>
      <c r="W1199" s="25">
        <f t="shared" si="586"/>
        <v>-1275789.956533836</v>
      </c>
      <c r="X1199" s="25">
        <f>VLOOKUP(CONCATENATE($F1199," ",$G1199),AllocFactorMatrix,(X$4+1),FALSE)*$E1199</f>
        <v>-59965.3519240436</v>
      </c>
      <c r="Y1199" s="25">
        <f>VLOOKUP(CONCATENATE($F1199," ",$G1199),AllocFactorMatrix,(Y$4+1),FALSE)*$E1199</f>
        <v>-1447.5855178737165</v>
      </c>
      <c r="Z1199" s="25">
        <f t="shared" si="584"/>
        <v>-61412.937441917318</v>
      </c>
      <c r="AA1199" s="25">
        <f>VLOOKUP(CONCATENATE($F1199," ",$G1199),AllocFactorMatrix,(AA$4+1),FALSE)*$E1199</f>
        <v>-1045.4838923179479</v>
      </c>
      <c r="AB1199" s="25">
        <f>VLOOKUP(CONCATENATE($F1199," ",$G1199),AllocFactorMatrix,(AB$4+1),FALSE)*$E1199</f>
        <v>-5668.8222767902962</v>
      </c>
      <c r="AC1199" s="25">
        <f>VLOOKUP(CONCATENATE($F1199," ",$G1199),AllocFactorMatrix,(AC$4+1),FALSE)*$E1199</f>
        <v>-1407.6699956977106</v>
      </c>
    </row>
    <row r="1200" spans="4:29" hidden="1" outlineLevel="1">
      <c r="F1200" s="61" t="str">
        <f>F1207</f>
        <v>TRANS_TOTAL</v>
      </c>
      <c r="G1200" s="20" t="str">
        <f>$G$8</f>
        <v>PRODUCTION</v>
      </c>
      <c r="H1200" s="24">
        <f t="shared" ref="H1200:H1223" si="587">SUBTOTAL(9,I1200:AC1200)</f>
        <v>0</v>
      </c>
      <c r="I1200" s="25">
        <f>VLOOKUP(CONCATENATE($F1200," ",$G1200),AllocFactorMatrix,(I$4+1),FALSE)*$E1207</f>
        <v>0</v>
      </c>
      <c r="J1200" s="25">
        <f>VLOOKUP(CONCATENATE($F1200," ",$G1200),AllocFactorMatrix,(J$4+1),FALSE)*$E1207</f>
        <v>0</v>
      </c>
      <c r="K1200" s="25">
        <f>VLOOKUP(CONCATENATE($F1200," ",$G1200),AllocFactorMatrix,(K$4+1),FALSE)*$E1207</f>
        <v>0</v>
      </c>
      <c r="L1200" s="25">
        <f>VLOOKUP(CONCATENATE($F1200," ",$G1200),AllocFactorMatrix,(L$4+1),FALSE)*$E1207</f>
        <v>0</v>
      </c>
      <c r="M1200" s="25">
        <f t="shared" si="583"/>
        <v>0</v>
      </c>
      <c r="N1200" s="25">
        <f>VLOOKUP(CONCATENATE($F1200," ",$G1200),AllocFactorMatrix,(N$4+1),FALSE)*$E1207</f>
        <v>0</v>
      </c>
      <c r="O1200" s="25">
        <f>VLOOKUP(CONCATENATE($F1200," ",$G1200),AllocFactorMatrix,(O$4+1),FALSE)*$E1207</f>
        <v>0</v>
      </c>
      <c r="P1200" s="25">
        <f>VLOOKUP(CONCATENATE($F1200," ",$G1200),AllocFactorMatrix,(P$4+1),FALSE)*$E1207</f>
        <v>0</v>
      </c>
      <c r="Q1200" s="25">
        <f>VLOOKUP(CONCATENATE($F1200," ",$G1200),AllocFactorMatrix,(Q$4+1),FALSE)*$E1207</f>
        <v>0</v>
      </c>
      <c r="R1200" s="25">
        <f>SUBTOTAL(9,N1200:Q1200)</f>
        <v>0</v>
      </c>
      <c r="S1200" s="25">
        <f>VLOOKUP(CONCATENATE($F1200," ",$G1200),AllocFactorMatrix,(S$4+1),FALSE)*$E1207</f>
        <v>0</v>
      </c>
      <c r="T1200" s="25">
        <f>VLOOKUP(CONCATENATE($F1200," ",$G1200),AllocFactorMatrix,(T$4+1),FALSE)*$E1207</f>
        <v>0</v>
      </c>
      <c r="U1200" s="25">
        <f>VLOOKUP(CONCATENATE($F1200," ",$G1200),AllocFactorMatrix,(U$4+1),FALSE)*$E1207</f>
        <v>0</v>
      </c>
      <c r="V1200" s="25">
        <f>VLOOKUP(CONCATENATE($F1200," ",$G1200),AllocFactorMatrix,(V$4+1),FALSE)*$E1207</f>
        <v>0</v>
      </c>
      <c r="W1200" s="25">
        <f>SUBTOTAL(9,S1200:V1200)</f>
        <v>0</v>
      </c>
      <c r="X1200" s="25">
        <f>VLOOKUP(CONCATENATE($F1200," ",$G1200),AllocFactorMatrix,(X$4+1),FALSE)*$E1207</f>
        <v>0</v>
      </c>
      <c r="Y1200" s="25">
        <f>VLOOKUP(CONCATENATE($F1200," ",$G1200),AllocFactorMatrix,(Y$4+1),FALSE)*$E1207</f>
        <v>0</v>
      </c>
      <c r="Z1200" s="25">
        <f t="shared" si="584"/>
        <v>0</v>
      </c>
      <c r="AA1200" s="25">
        <f>VLOOKUP(CONCATENATE($F1200," ",$G1200),AllocFactorMatrix,(AA$4+1),FALSE)*$E1207</f>
        <v>0</v>
      </c>
      <c r="AB1200" s="25">
        <f>VLOOKUP(CONCATENATE($F1200," ",$G1200),AllocFactorMatrix,(AB$4+1),FALSE)*$E1207</f>
        <v>0</v>
      </c>
      <c r="AC1200" s="25">
        <f>VLOOKUP(CONCATENATE($F1200," ",$G1200),AllocFactorMatrix,(AC$4+1),FALSE)*$E1207</f>
        <v>0</v>
      </c>
    </row>
    <row r="1201" spans="4:29" hidden="1" outlineLevel="1">
      <c r="F1201" s="61" t="str">
        <f>F1207</f>
        <v>TRANS_TOTAL</v>
      </c>
      <c r="G1201" s="20" t="str">
        <f>$G$9</f>
        <v>BULKTRAN</v>
      </c>
      <c r="H1201" s="24">
        <f t="shared" si="587"/>
        <v>1066130.5290895794</v>
      </c>
      <c r="I1201" s="25">
        <f>VLOOKUP(CONCATENATE($F1201," ",$G1201),AllocFactorMatrix,(I$4+1),FALSE)*$E1207</f>
        <v>522769.55365821352</v>
      </c>
      <c r="J1201" s="25">
        <f>VLOOKUP(CONCATENATE($F1201," ",$G1201),AllocFactorMatrix,(J$4+1),FALSE)*$E1207</f>
        <v>132240.36979189457</v>
      </c>
      <c r="K1201" s="25">
        <f>VLOOKUP(CONCATENATE($F1201," ",$G1201),AllocFactorMatrix,(K$4+1),FALSE)*$E1207</f>
        <v>1546.0910642779206</v>
      </c>
      <c r="L1201" s="25">
        <f>VLOOKUP(CONCATENATE($F1201," ",$G1201),AllocFactorMatrix,(L$4+1),FALSE)*$E1207</f>
        <v>38.088737413766545</v>
      </c>
      <c r="M1201" s="25">
        <f t="shared" si="583"/>
        <v>133824.54959358624</v>
      </c>
      <c r="N1201" s="25">
        <f>VLOOKUP(CONCATENATE($F1201," ",$G1201),AllocFactorMatrix,(N$4+1),FALSE)*$E1207</f>
        <v>55331.029830019295</v>
      </c>
      <c r="O1201" s="25">
        <f>VLOOKUP(CONCATENATE($F1201," ",$G1201),AllocFactorMatrix,(O$4+1),FALSE)*$E1207</f>
        <v>15758.005669051117</v>
      </c>
      <c r="P1201" s="25">
        <f>VLOOKUP(CONCATENATE($F1201," ",$G1201),AllocFactorMatrix,(P$4+1),FALSE)*$E1207</f>
        <v>1247.0174555708859</v>
      </c>
      <c r="Q1201" s="25">
        <f>VLOOKUP(CONCATENATE($F1201," ",$G1201),AllocFactorMatrix,(Q$4+1),FALSE)*$E1207</f>
        <v>263.22339727985224</v>
      </c>
      <c r="R1201" s="25">
        <f t="shared" ref="R1201:R1207" si="588">SUBTOTAL(9,N1201:Q1201)</f>
        <v>72599.276351921144</v>
      </c>
      <c r="S1201" s="25">
        <f>VLOOKUP(CONCATENATE($F1201," ",$G1201),AllocFactorMatrix,(S$4+1),FALSE)*$E1207</f>
        <v>3323.7517547766561</v>
      </c>
      <c r="T1201" s="25">
        <f>VLOOKUP(CONCATENATE($F1201," ",$G1201),AllocFactorMatrix,(T$4+1),FALSE)*$E1207</f>
        <v>36234.725070978377</v>
      </c>
      <c r="U1201" s="25">
        <f>VLOOKUP(CONCATENATE($F1201," ",$G1201),AllocFactorMatrix,(U$4+1),FALSE)*$E1207</f>
        <v>241998.61575343434</v>
      </c>
      <c r="V1201" s="25">
        <f>VLOOKUP(CONCATENATE($F1201," ",$G1201),AllocFactorMatrix,(V$4+1),FALSE)*$E1207</f>
        <v>37965.010102437038</v>
      </c>
      <c r="W1201" s="25">
        <f t="shared" ref="W1201:W1207" si="589">SUBTOTAL(9,S1201:V1201)</f>
        <v>319522.10268162639</v>
      </c>
      <c r="X1201" s="25">
        <f>VLOOKUP(CONCATENATE($F1201," ",$G1201),AllocFactorMatrix,(X$4+1),FALSE)*$E1207</f>
        <v>15018.346269843805</v>
      </c>
      <c r="Y1201" s="25">
        <f>VLOOKUP(CONCATENATE($F1201," ",$G1201),AllocFactorMatrix,(Y$4+1),FALSE)*$E1207</f>
        <v>362.54836943467814</v>
      </c>
      <c r="Z1201" s="25">
        <f t="shared" si="584"/>
        <v>15380.894639278484</v>
      </c>
      <c r="AA1201" s="25">
        <f>VLOOKUP(CONCATENATE($F1201," ",$G1201),AllocFactorMatrix,(AA$4+1),FALSE)*$E1207</f>
        <v>261.84185718218748</v>
      </c>
      <c r="AB1201" s="25">
        <f>VLOOKUP(CONCATENATE($F1201," ",$G1201),AllocFactorMatrix,(AB$4+1),FALSE)*$E1207</f>
        <v>1419.7587967611826</v>
      </c>
      <c r="AC1201" s="25">
        <f>VLOOKUP(CONCATENATE($F1201," ",$G1201),AllocFactorMatrix,(AC$4+1),FALSE)*$E1207</f>
        <v>352.55151100982948</v>
      </c>
    </row>
    <row r="1202" spans="4:29" hidden="1" outlineLevel="1">
      <c r="F1202" s="61" t="str">
        <f>F1207</f>
        <v>TRANS_TOTAL</v>
      </c>
      <c r="G1202" s="20" t="str">
        <f>$G$10</f>
        <v>SUBTRAN</v>
      </c>
      <c r="H1202" s="24">
        <f t="shared" si="587"/>
        <v>408870.20291039179</v>
      </c>
      <c r="I1202" s="25">
        <f>VLOOKUP(CONCATENATE($F1202," ",$G1202),AllocFactorMatrix,(I$4+1),FALSE)*$E1207</f>
        <v>194173.19839314485</v>
      </c>
      <c r="J1202" s="25">
        <f>VLOOKUP(CONCATENATE($F1202," ",$G1202),AllocFactorMatrix,(J$4+1),FALSE)*$E1207</f>
        <v>49705.473619876648</v>
      </c>
      <c r="K1202" s="25">
        <f>VLOOKUP(CONCATENATE($F1202," ",$G1202),AllocFactorMatrix,(K$4+1),FALSE)*$E1207</f>
        <v>579.22895011423896</v>
      </c>
      <c r="L1202" s="25">
        <f>VLOOKUP(CONCATENATE($F1202," ",$G1202),AllocFactorMatrix,(L$4+1),FALSE)*$E1207</f>
        <v>18.989569440858268</v>
      </c>
      <c r="M1202" s="25">
        <f t="shared" si="583"/>
        <v>50303.69213943174</v>
      </c>
      <c r="N1202" s="25">
        <f>VLOOKUP(CONCATENATE($F1202," ",$G1202),AllocFactorMatrix,(N$4+1),FALSE)*$E1207</f>
        <v>21664.060341388766</v>
      </c>
      <c r="O1202" s="25">
        <f>VLOOKUP(CONCATENATE($F1202," ",$G1202),AllocFactorMatrix,(O$4+1),FALSE)*$E1207</f>
        <v>6140.6289871604822</v>
      </c>
      <c r="P1202" s="25">
        <f>VLOOKUP(CONCATENATE($F1202," ",$G1202),AllocFactorMatrix,(P$4+1),FALSE)*$E1207</f>
        <v>629.00256976742571</v>
      </c>
      <c r="Q1202" s="25">
        <f>VLOOKUP(CONCATENATE($F1202," ",$G1202),AllocFactorMatrix,(Q$4+1),FALSE)*$E1207</f>
        <v>0</v>
      </c>
      <c r="R1202" s="25">
        <f t="shared" si="588"/>
        <v>28433.691898316672</v>
      </c>
      <c r="S1202" s="25">
        <f>VLOOKUP(CONCATENATE($F1202," ",$G1202),AllocFactorMatrix,(S$4+1),FALSE)*$E1207</f>
        <v>1213.284674947231</v>
      </c>
      <c r="T1202" s="25">
        <f>VLOOKUP(CONCATENATE($F1202," ",$G1202),AllocFactorMatrix,(T$4+1),FALSE)*$E1207</f>
        <v>14022.999346926461</v>
      </c>
      <c r="U1202" s="25">
        <f>VLOOKUP(CONCATENATE($F1202," ",$G1202),AllocFactorMatrix,(U$4+1),FALSE)*$E1207</f>
        <v>114227.7815872249</v>
      </c>
      <c r="V1202" s="25">
        <f>VLOOKUP(CONCATENATE($F1202," ",$G1202),AllocFactorMatrix,(V$4+1),FALSE)*$E1207</f>
        <v>0</v>
      </c>
      <c r="W1202" s="25">
        <f t="shared" si="589"/>
        <v>129464.0656090986</v>
      </c>
      <c r="X1202" s="25">
        <f>VLOOKUP(CONCATENATE($F1202," ",$G1202),AllocFactorMatrix,(X$4+1),FALSE)*$E1207</f>
        <v>5879.5031451164705</v>
      </c>
      <c r="Y1202" s="25">
        <f>VLOOKUP(CONCATENATE($F1202," ",$G1202),AllocFactorMatrix,(Y$4+1),FALSE)*$E1207</f>
        <v>140.67102907023272</v>
      </c>
      <c r="Z1202" s="25">
        <f t="shared" si="584"/>
        <v>6020.1741741867036</v>
      </c>
      <c r="AA1202" s="25">
        <f>VLOOKUP(CONCATENATE($F1202," ",$G1202),AllocFactorMatrix,(AA$4+1),FALSE)*$E1207</f>
        <v>96.546945049833269</v>
      </c>
      <c r="AB1202" s="25">
        <f>VLOOKUP(CONCATENATE($F1202," ",$G1202),AllocFactorMatrix,(AB$4+1),FALSE)*$E1207</f>
        <v>303.28282604068329</v>
      </c>
      <c r="AC1202" s="25">
        <f>VLOOKUP(CONCATENATE($F1202," ",$G1202),AllocFactorMatrix,(AC$4+1),FALSE)*$E1207</f>
        <v>75.550925122758002</v>
      </c>
    </row>
    <row r="1203" spans="4:29" hidden="1" outlineLevel="1">
      <c r="F1203" s="61" t="str">
        <f>F1207</f>
        <v>TRANS_TOTAL</v>
      </c>
      <c r="G1203" s="20" t="str">
        <f>$G$11</f>
        <v>DISTPRI</v>
      </c>
      <c r="H1203" s="24">
        <f t="shared" si="587"/>
        <v>0</v>
      </c>
      <c r="I1203" s="25">
        <f>VLOOKUP(CONCATENATE($F1203," ",$G1203),AllocFactorMatrix,(I$4+1),FALSE)*$E1207</f>
        <v>0</v>
      </c>
      <c r="J1203" s="25">
        <f>VLOOKUP(CONCATENATE($F1203," ",$G1203),AllocFactorMatrix,(J$4+1),FALSE)*$E1207</f>
        <v>0</v>
      </c>
      <c r="K1203" s="25">
        <f>VLOOKUP(CONCATENATE($F1203," ",$G1203),AllocFactorMatrix,(K$4+1),FALSE)*$E1207</f>
        <v>0</v>
      </c>
      <c r="L1203" s="25">
        <f>VLOOKUP(CONCATENATE($F1203," ",$G1203),AllocFactorMatrix,(L$4+1),FALSE)*$E1207</f>
        <v>0</v>
      </c>
      <c r="M1203" s="25">
        <f t="shared" si="583"/>
        <v>0</v>
      </c>
      <c r="N1203" s="25">
        <f>VLOOKUP(CONCATENATE($F1203," ",$G1203),AllocFactorMatrix,(N$4+1),FALSE)*$E1207</f>
        <v>0</v>
      </c>
      <c r="O1203" s="25">
        <f>VLOOKUP(CONCATENATE($F1203," ",$G1203),AllocFactorMatrix,(O$4+1),FALSE)*$E1207</f>
        <v>0</v>
      </c>
      <c r="P1203" s="25">
        <f>VLOOKUP(CONCATENATE($F1203," ",$G1203),AllocFactorMatrix,(P$4+1),FALSE)*$E1207</f>
        <v>0</v>
      </c>
      <c r="Q1203" s="25">
        <f>VLOOKUP(CONCATENATE($F1203," ",$G1203),AllocFactorMatrix,(Q$4+1),FALSE)*$E1207</f>
        <v>0</v>
      </c>
      <c r="R1203" s="25">
        <f t="shared" si="588"/>
        <v>0</v>
      </c>
      <c r="S1203" s="25">
        <f>VLOOKUP(CONCATENATE($F1203," ",$G1203),AllocFactorMatrix,(S$4+1),FALSE)*$E1207</f>
        <v>0</v>
      </c>
      <c r="T1203" s="25">
        <f>VLOOKUP(CONCATENATE($F1203," ",$G1203),AllocFactorMatrix,(T$4+1),FALSE)*$E1207</f>
        <v>0</v>
      </c>
      <c r="U1203" s="25">
        <f>VLOOKUP(CONCATENATE($F1203," ",$G1203),AllocFactorMatrix,(U$4+1),FALSE)*$E1207</f>
        <v>0</v>
      </c>
      <c r="V1203" s="25">
        <f>VLOOKUP(CONCATENATE($F1203," ",$G1203),AllocFactorMatrix,(V$4+1),FALSE)*$E1207</f>
        <v>0</v>
      </c>
      <c r="W1203" s="25">
        <f t="shared" si="589"/>
        <v>0</v>
      </c>
      <c r="X1203" s="25">
        <f>VLOOKUP(CONCATENATE($F1203," ",$G1203),AllocFactorMatrix,(X$4+1),FALSE)*$E1207</f>
        <v>0</v>
      </c>
      <c r="Y1203" s="25">
        <f>VLOOKUP(CONCATENATE($F1203," ",$G1203),AllocFactorMatrix,(Y$4+1),FALSE)*$E1207</f>
        <v>0</v>
      </c>
      <c r="Z1203" s="25">
        <f t="shared" si="584"/>
        <v>0</v>
      </c>
      <c r="AA1203" s="25">
        <f>VLOOKUP(CONCATENATE($F1203," ",$G1203),AllocFactorMatrix,(AA$4+1),FALSE)*$E1207</f>
        <v>0</v>
      </c>
      <c r="AB1203" s="25">
        <f>VLOOKUP(CONCATENATE($F1203," ",$G1203),AllocFactorMatrix,(AB$4+1),FALSE)*$E1207</f>
        <v>0</v>
      </c>
      <c r="AC1203" s="25">
        <f>VLOOKUP(CONCATENATE($F1203," ",$G1203),AllocFactorMatrix,(AC$4+1),FALSE)*$E1207</f>
        <v>0</v>
      </c>
    </row>
    <row r="1204" spans="4:29" hidden="1" outlineLevel="1">
      <c r="F1204" s="61" t="str">
        <f>F1207</f>
        <v>TRANS_TOTAL</v>
      </c>
      <c r="G1204" s="20" t="str">
        <f>$G$12</f>
        <v>DISTSEC</v>
      </c>
      <c r="H1204" s="24">
        <f t="shared" si="587"/>
        <v>0</v>
      </c>
      <c r="I1204" s="25">
        <f>VLOOKUP(CONCATENATE($F1204," ",$G1204),AllocFactorMatrix,(I$4+1),FALSE)*$E1207</f>
        <v>0</v>
      </c>
      <c r="J1204" s="25">
        <f>VLOOKUP(CONCATENATE($F1204," ",$G1204),AllocFactorMatrix,(J$4+1),FALSE)*$E1207</f>
        <v>0</v>
      </c>
      <c r="K1204" s="25">
        <f>VLOOKUP(CONCATENATE($F1204," ",$G1204),AllocFactorMatrix,(K$4+1),FALSE)*$E1207</f>
        <v>0</v>
      </c>
      <c r="L1204" s="25">
        <f>VLOOKUP(CONCATENATE($F1204," ",$G1204),AllocFactorMatrix,(L$4+1),FALSE)*$E1207</f>
        <v>0</v>
      </c>
      <c r="M1204" s="25">
        <f t="shared" si="583"/>
        <v>0</v>
      </c>
      <c r="N1204" s="25">
        <f>VLOOKUP(CONCATENATE($F1204," ",$G1204),AllocFactorMatrix,(N$4+1),FALSE)*$E1207</f>
        <v>0</v>
      </c>
      <c r="O1204" s="25">
        <f>VLOOKUP(CONCATENATE($F1204," ",$G1204),AllocFactorMatrix,(O$4+1),FALSE)*$E1207</f>
        <v>0</v>
      </c>
      <c r="P1204" s="25">
        <f>VLOOKUP(CONCATENATE($F1204," ",$G1204),AllocFactorMatrix,(P$4+1),FALSE)*$E1207</f>
        <v>0</v>
      </c>
      <c r="Q1204" s="25">
        <f>VLOOKUP(CONCATENATE($F1204," ",$G1204),AllocFactorMatrix,(Q$4+1),FALSE)*$E1207</f>
        <v>0</v>
      </c>
      <c r="R1204" s="25">
        <f t="shared" si="588"/>
        <v>0</v>
      </c>
      <c r="S1204" s="25">
        <f>VLOOKUP(CONCATENATE($F1204," ",$G1204),AllocFactorMatrix,(S$4+1),FALSE)*$E1207</f>
        <v>0</v>
      </c>
      <c r="T1204" s="25">
        <f>VLOOKUP(CONCATENATE($F1204," ",$G1204),AllocFactorMatrix,(T$4+1),FALSE)*$E1207</f>
        <v>0</v>
      </c>
      <c r="U1204" s="25">
        <f>VLOOKUP(CONCATENATE($F1204," ",$G1204),AllocFactorMatrix,(U$4+1),FALSE)*$E1207</f>
        <v>0</v>
      </c>
      <c r="V1204" s="25">
        <f>VLOOKUP(CONCATENATE($F1204," ",$G1204),AllocFactorMatrix,(V$4+1),FALSE)*$E1207</f>
        <v>0</v>
      </c>
      <c r="W1204" s="25">
        <f t="shared" si="589"/>
        <v>0</v>
      </c>
      <c r="X1204" s="25">
        <f>VLOOKUP(CONCATENATE($F1204," ",$G1204),AllocFactorMatrix,(X$4+1),FALSE)*$E1207</f>
        <v>0</v>
      </c>
      <c r="Y1204" s="25">
        <f>VLOOKUP(CONCATENATE($F1204," ",$G1204),AllocFactorMatrix,(Y$4+1),FALSE)*$E1207</f>
        <v>0</v>
      </c>
      <c r="Z1204" s="25">
        <f t="shared" si="584"/>
        <v>0</v>
      </c>
      <c r="AA1204" s="25">
        <f>VLOOKUP(CONCATENATE($F1204," ",$G1204),AllocFactorMatrix,(AA$4+1),FALSE)*$E1207</f>
        <v>0</v>
      </c>
      <c r="AB1204" s="25">
        <f>VLOOKUP(CONCATENATE($F1204," ",$G1204),AllocFactorMatrix,(AB$4+1),FALSE)*$E1207</f>
        <v>0</v>
      </c>
      <c r="AC1204" s="25">
        <f>VLOOKUP(CONCATENATE($F1204," ",$G1204),AllocFactorMatrix,(AC$4+1),FALSE)*$E1207</f>
        <v>0</v>
      </c>
    </row>
    <row r="1205" spans="4:29" hidden="1" outlineLevel="1">
      <c r="F1205" s="61" t="str">
        <f>F1207</f>
        <v>TRANS_TOTAL</v>
      </c>
      <c r="G1205" s="20" t="str">
        <f>$G$13</f>
        <v>ENERGY</v>
      </c>
      <c r="H1205" s="24">
        <f t="shared" si="587"/>
        <v>0</v>
      </c>
      <c r="I1205" s="25">
        <f>VLOOKUP(CONCATENATE($F1205," ",$G1205),AllocFactorMatrix,(I$4+1),FALSE)*$E1207</f>
        <v>0</v>
      </c>
      <c r="J1205" s="25">
        <f>VLOOKUP(CONCATENATE($F1205," ",$G1205),AllocFactorMatrix,(J$4+1),FALSE)*$E1207</f>
        <v>0</v>
      </c>
      <c r="K1205" s="25">
        <f>VLOOKUP(CONCATENATE($F1205," ",$G1205),AllocFactorMatrix,(K$4+1),FALSE)*$E1207</f>
        <v>0</v>
      </c>
      <c r="L1205" s="25">
        <f>VLOOKUP(CONCATENATE($F1205," ",$G1205),AllocFactorMatrix,(L$4+1),FALSE)*$E1207</f>
        <v>0</v>
      </c>
      <c r="M1205" s="25">
        <f t="shared" si="583"/>
        <v>0</v>
      </c>
      <c r="N1205" s="25">
        <f>VLOOKUP(CONCATENATE($F1205," ",$G1205),AllocFactorMatrix,(N$4+1),FALSE)*$E1207</f>
        <v>0</v>
      </c>
      <c r="O1205" s="25">
        <f>VLOOKUP(CONCATENATE($F1205," ",$G1205),AllocFactorMatrix,(O$4+1),FALSE)*$E1207</f>
        <v>0</v>
      </c>
      <c r="P1205" s="25">
        <f>VLOOKUP(CONCATENATE($F1205," ",$G1205),AllocFactorMatrix,(P$4+1),FALSE)*$E1207</f>
        <v>0</v>
      </c>
      <c r="Q1205" s="25">
        <f>VLOOKUP(CONCATENATE($F1205," ",$G1205),AllocFactorMatrix,(Q$4+1),FALSE)*$E1207</f>
        <v>0</v>
      </c>
      <c r="R1205" s="25">
        <f t="shared" si="588"/>
        <v>0</v>
      </c>
      <c r="S1205" s="25">
        <f>VLOOKUP(CONCATENATE($F1205," ",$G1205),AllocFactorMatrix,(S$4+1),FALSE)*$E1207</f>
        <v>0</v>
      </c>
      <c r="T1205" s="25">
        <f>VLOOKUP(CONCATENATE($F1205," ",$G1205),AllocFactorMatrix,(T$4+1),FALSE)*$E1207</f>
        <v>0</v>
      </c>
      <c r="U1205" s="25">
        <f>VLOOKUP(CONCATENATE($F1205," ",$G1205),AllocFactorMatrix,(U$4+1),FALSE)*$E1207</f>
        <v>0</v>
      </c>
      <c r="V1205" s="25">
        <f>VLOOKUP(CONCATENATE($F1205," ",$G1205),AllocFactorMatrix,(V$4+1),FALSE)*$E1207</f>
        <v>0</v>
      </c>
      <c r="W1205" s="25">
        <f t="shared" si="589"/>
        <v>0</v>
      </c>
      <c r="X1205" s="25">
        <f>VLOOKUP(CONCATENATE($F1205," ",$G1205),AllocFactorMatrix,(X$4+1),FALSE)*$E1207</f>
        <v>0</v>
      </c>
      <c r="Y1205" s="25">
        <f>VLOOKUP(CONCATENATE($F1205," ",$G1205),AllocFactorMatrix,(Y$4+1),FALSE)*$E1207</f>
        <v>0</v>
      </c>
      <c r="Z1205" s="25">
        <f t="shared" si="584"/>
        <v>0</v>
      </c>
      <c r="AA1205" s="25">
        <f>VLOOKUP(CONCATENATE($F1205," ",$G1205),AllocFactorMatrix,(AA$4+1),FALSE)*$E1207</f>
        <v>0</v>
      </c>
      <c r="AB1205" s="25">
        <f>VLOOKUP(CONCATENATE($F1205," ",$G1205),AllocFactorMatrix,(AB$4+1),FALSE)*$E1207</f>
        <v>0</v>
      </c>
      <c r="AC1205" s="25">
        <f>VLOOKUP(CONCATENATE($F1205," ",$G1205),AllocFactorMatrix,(AC$4+1),FALSE)*$E1207</f>
        <v>0</v>
      </c>
    </row>
    <row r="1206" spans="4:29" hidden="1" outlineLevel="1">
      <c r="F1206" s="61" t="str">
        <f>F1207</f>
        <v>TRANS_TOTAL</v>
      </c>
      <c r="G1206" s="20" t="str">
        <f>$G$14</f>
        <v>CUSTOMER</v>
      </c>
      <c r="H1206" s="24">
        <f t="shared" si="587"/>
        <v>0</v>
      </c>
      <c r="I1206" s="25">
        <f>VLOOKUP(CONCATENATE($F1206," ",$G1206),AllocFactorMatrix,(I$4+1),FALSE)*$E1207</f>
        <v>0</v>
      </c>
      <c r="J1206" s="25">
        <f>VLOOKUP(CONCATENATE($F1206," ",$G1206),AllocFactorMatrix,(J$4+1),FALSE)*$E1207</f>
        <v>0</v>
      </c>
      <c r="K1206" s="25">
        <f>VLOOKUP(CONCATENATE($F1206," ",$G1206),AllocFactorMatrix,(K$4+1),FALSE)*$E1207</f>
        <v>0</v>
      </c>
      <c r="L1206" s="25">
        <f>VLOOKUP(CONCATENATE($F1206," ",$G1206),AllocFactorMatrix,(L$4+1),FALSE)*$E1207</f>
        <v>0</v>
      </c>
      <c r="M1206" s="25">
        <f t="shared" si="583"/>
        <v>0</v>
      </c>
      <c r="N1206" s="25">
        <f>VLOOKUP(CONCATENATE($F1206," ",$G1206),AllocFactorMatrix,(N$4+1),FALSE)*$E1207</f>
        <v>0</v>
      </c>
      <c r="O1206" s="25">
        <f>VLOOKUP(CONCATENATE($F1206," ",$G1206),AllocFactorMatrix,(O$4+1),FALSE)*$E1207</f>
        <v>0</v>
      </c>
      <c r="P1206" s="25">
        <f>VLOOKUP(CONCATENATE($F1206," ",$G1206),AllocFactorMatrix,(P$4+1),FALSE)*$E1207</f>
        <v>0</v>
      </c>
      <c r="Q1206" s="25">
        <f>VLOOKUP(CONCATENATE($F1206," ",$G1206),AllocFactorMatrix,(Q$4+1),FALSE)*$E1207</f>
        <v>0</v>
      </c>
      <c r="R1206" s="25">
        <f t="shared" si="588"/>
        <v>0</v>
      </c>
      <c r="S1206" s="25">
        <f>VLOOKUP(CONCATENATE($F1206," ",$G1206),AllocFactorMatrix,(S$4+1),FALSE)*$E1207</f>
        <v>0</v>
      </c>
      <c r="T1206" s="25">
        <f>VLOOKUP(CONCATENATE($F1206," ",$G1206),AllocFactorMatrix,(T$4+1),FALSE)*$E1207</f>
        <v>0</v>
      </c>
      <c r="U1206" s="25">
        <f>VLOOKUP(CONCATENATE($F1206," ",$G1206),AllocFactorMatrix,(U$4+1),FALSE)*$E1207</f>
        <v>0</v>
      </c>
      <c r="V1206" s="25">
        <f>VLOOKUP(CONCATENATE($F1206," ",$G1206),AllocFactorMatrix,(V$4+1),FALSE)*$E1207</f>
        <v>0</v>
      </c>
      <c r="W1206" s="25">
        <f t="shared" si="589"/>
        <v>0</v>
      </c>
      <c r="X1206" s="25">
        <f>VLOOKUP(CONCATENATE($F1206," ",$G1206),AllocFactorMatrix,(X$4+1),FALSE)*$E1207</f>
        <v>0</v>
      </c>
      <c r="Y1206" s="25">
        <f>VLOOKUP(CONCATENATE($F1206," ",$G1206),AllocFactorMatrix,(Y$4+1),FALSE)*$E1207</f>
        <v>0</v>
      </c>
      <c r="Z1206" s="25">
        <f t="shared" si="584"/>
        <v>0</v>
      </c>
      <c r="AA1206" s="25">
        <f>VLOOKUP(CONCATENATE($F1206," ",$G1206),AllocFactorMatrix,(AA$4+1),FALSE)*$E1207</f>
        <v>0</v>
      </c>
      <c r="AB1206" s="25">
        <f>VLOOKUP(CONCATENATE($F1206," ",$G1206),AllocFactorMatrix,(AB$4+1),FALSE)*$E1207</f>
        <v>0</v>
      </c>
      <c r="AC1206" s="25">
        <f>VLOOKUP(CONCATENATE($F1206," ",$G1206),AllocFactorMatrix,(AC$4+1),FALSE)*$E1207</f>
        <v>0</v>
      </c>
    </row>
    <row r="1207" spans="4:29" collapsed="1">
      <c r="D1207" s="58" t="s">
        <v>1175</v>
      </c>
      <c r="E1207" s="22">
        <f>'Sch 5'!U269+'Sch 5'!U272+'Sch 5'!U285+'Sch 5'!U287</f>
        <v>1475000.731999971</v>
      </c>
      <c r="F1207" s="61" t="s">
        <v>191</v>
      </c>
      <c r="G1207" s="20" t="str">
        <f>$G$15</f>
        <v>TOTAL</v>
      </c>
      <c r="H1207" s="24">
        <f t="shared" si="587"/>
        <v>1475000.7319999705</v>
      </c>
      <c r="I1207" s="25">
        <f>VLOOKUP(CONCATENATE($F1207," ",$G1207),AllocFactorMatrix,(I$4+1),FALSE)*$E1207</f>
        <v>716942.75205135834</v>
      </c>
      <c r="J1207" s="25">
        <f>VLOOKUP(CONCATENATE($F1207," ",$G1207),AllocFactorMatrix,(J$4+1),FALSE)*$E1207</f>
        <v>181945.84341177123</v>
      </c>
      <c r="K1207" s="25">
        <f>VLOOKUP(CONCATENATE($F1207," ",$G1207),AllocFactorMatrix,(K$4+1),FALSE)*$E1207</f>
        <v>2125.3200143921595</v>
      </c>
      <c r="L1207" s="25">
        <f>VLOOKUP(CONCATENATE($F1207," ",$G1207),AllocFactorMatrix,(L$4+1),FALSE)*$E1207</f>
        <v>57.078306854624813</v>
      </c>
      <c r="M1207" s="25">
        <f t="shared" si="583"/>
        <v>184128.24173301802</v>
      </c>
      <c r="N1207" s="25">
        <f>VLOOKUP(CONCATENATE($F1207," ",$G1207),AllocFactorMatrix,(N$4+1),FALSE)*$E1207</f>
        <v>76995.090171408068</v>
      </c>
      <c r="O1207" s="25">
        <f>VLOOKUP(CONCATENATE($F1207," ",$G1207),AllocFactorMatrix,(O$4+1),FALSE)*$E1207</f>
        <v>21898.634656211598</v>
      </c>
      <c r="P1207" s="25">
        <f>VLOOKUP(CONCATENATE($F1207," ",$G1207),AllocFactorMatrix,(P$4+1),FALSE)*$E1207</f>
        <v>1876.0200253383116</v>
      </c>
      <c r="Q1207" s="25">
        <f>VLOOKUP(CONCATENATE($F1207," ",$G1207),AllocFactorMatrix,(Q$4+1),FALSE)*$E1207</f>
        <v>263.22339727985224</v>
      </c>
      <c r="R1207" s="25">
        <f t="shared" si="588"/>
        <v>101032.96825023783</v>
      </c>
      <c r="S1207" s="25">
        <f>VLOOKUP(CONCATENATE($F1207," ",$G1207),AllocFactorMatrix,(S$4+1),FALSE)*$E1207</f>
        <v>4537.0364297238875</v>
      </c>
      <c r="T1207" s="25">
        <f>VLOOKUP(CONCATENATE($F1207," ",$G1207),AllocFactorMatrix,(T$4+1),FALSE)*$E1207</f>
        <v>50257.724417904836</v>
      </c>
      <c r="U1207" s="25">
        <f>VLOOKUP(CONCATENATE($F1207," ",$G1207),AllocFactorMatrix,(U$4+1),FALSE)*$E1207</f>
        <v>356226.39734065923</v>
      </c>
      <c r="V1207" s="25">
        <f>VLOOKUP(CONCATENATE($F1207," ",$G1207),AllocFactorMatrix,(V$4+1),FALSE)*$E1207</f>
        <v>37965.010102437038</v>
      </c>
      <c r="W1207" s="25">
        <f t="shared" si="589"/>
        <v>448986.16829072498</v>
      </c>
      <c r="X1207" s="25">
        <f>VLOOKUP(CONCATENATE($F1207," ",$G1207),AllocFactorMatrix,(X$4+1),FALSE)*$E1207</f>
        <v>20897.849414960277</v>
      </c>
      <c r="Y1207" s="25">
        <f>VLOOKUP(CONCATENATE($F1207," ",$G1207),AllocFactorMatrix,(Y$4+1),FALSE)*$E1207</f>
        <v>503.21939850491088</v>
      </c>
      <c r="Z1207" s="25">
        <f t="shared" si="584"/>
        <v>21401.06881346519</v>
      </c>
      <c r="AA1207" s="25">
        <f>VLOOKUP(CONCATENATE($F1207," ",$G1207),AllocFactorMatrix,(AA$4+1),FALSE)*$E1207</f>
        <v>358.38880223202079</v>
      </c>
      <c r="AB1207" s="25">
        <f>VLOOKUP(CONCATENATE($F1207," ",$G1207),AllocFactorMatrix,(AB$4+1),FALSE)*$E1207</f>
        <v>1723.0416228018657</v>
      </c>
      <c r="AC1207" s="25">
        <f>VLOOKUP(CONCATENATE($F1207," ",$G1207),AllocFactorMatrix,(AC$4+1),FALSE)*$E1207</f>
        <v>428.10243613258746</v>
      </c>
    </row>
    <row r="1208" spans="4:29" hidden="1" outlineLevel="1">
      <c r="F1208" s="61" t="str">
        <f>F1215</f>
        <v>PROD_DEMAND</v>
      </c>
      <c r="G1208" s="20" t="str">
        <f>$G$8</f>
        <v>PRODUCTION</v>
      </c>
      <c r="H1208" s="24">
        <f t="shared" ref="H1208:H1215" si="590">SUBTOTAL(9,I1208:AC1208)</f>
        <v>37348.270000000019</v>
      </c>
      <c r="I1208" s="25">
        <f>VLOOKUP(CONCATENATE($F1208," ",$G1208),AllocFactorMatrix,(I$4+1),FALSE)*$E1215</f>
        <v>18313.459660966106</v>
      </c>
      <c r="J1208" s="25">
        <f>VLOOKUP(CONCATENATE($F1208," ",$G1208),AllocFactorMatrix,(J$4+1),FALSE)*$E1215</f>
        <v>4632.5931967309243</v>
      </c>
      <c r="K1208" s="25">
        <f>VLOOKUP(CONCATENATE($F1208," ",$G1208),AllocFactorMatrix,(K$4+1),FALSE)*$E1215</f>
        <v>54.1620607774448</v>
      </c>
      <c r="L1208" s="25">
        <f>VLOOKUP(CONCATENATE($F1208," ",$G1208),AllocFactorMatrix,(L$4+1),FALSE)*$E1215</f>
        <v>1.3343098336216288</v>
      </c>
      <c r="M1208" s="25">
        <f t="shared" ref="M1208:M1215" si="591">SUBTOTAL(9,J1208:L1208)</f>
        <v>4688.0895673419909</v>
      </c>
      <c r="N1208" s="25">
        <f>VLOOKUP(CONCATENATE($F1208," ",$G1208),AllocFactorMatrix,(N$4+1),FALSE)*$E1215</f>
        <v>1938.3351147765338</v>
      </c>
      <c r="O1208" s="25">
        <f>VLOOKUP(CONCATENATE($F1208," ",$G1208),AllocFactorMatrix,(O$4+1),FALSE)*$E1215</f>
        <v>552.02832517311947</v>
      </c>
      <c r="P1208" s="25">
        <f>VLOOKUP(CONCATENATE($F1208," ",$G1208),AllocFactorMatrix,(P$4+1),FALSE)*$E1215</f>
        <v>43.685030448519505</v>
      </c>
      <c r="Q1208" s="25">
        <f>VLOOKUP(CONCATENATE($F1208," ",$G1208),AllocFactorMatrix,(Q$4+1),FALSE)*$E1215</f>
        <v>9.2211396669414487</v>
      </c>
      <c r="R1208" s="25">
        <f>SUBTOTAL(9,N1208:Q1208)</f>
        <v>2543.2696100651142</v>
      </c>
      <c r="S1208" s="25">
        <f>VLOOKUP(CONCATENATE($F1208," ",$G1208),AllocFactorMatrix,(S$4+1),FALSE)*$E1215</f>
        <v>116.43637862652571</v>
      </c>
      <c r="T1208" s="25">
        <f>VLOOKUP(CONCATENATE($F1208," ",$G1208),AllocFactorMatrix,(T$4+1),FALSE)*$E1215</f>
        <v>1269.3607943882096</v>
      </c>
      <c r="U1208" s="25">
        <f>VLOOKUP(CONCATENATE($F1208," ",$G1208),AllocFactorMatrix,(U$4+1),FALSE)*$E1215</f>
        <v>8477.6013763565225</v>
      </c>
      <c r="V1208" s="25">
        <f>VLOOKUP(CONCATENATE($F1208," ",$G1208),AllocFactorMatrix,(V$4+1),FALSE)*$E1215</f>
        <v>1329.9754665776097</v>
      </c>
      <c r="W1208" s="25">
        <f>SUBTOTAL(9,S1208:V1208)</f>
        <v>11193.374015948866</v>
      </c>
      <c r="X1208" s="25">
        <f>VLOOKUP(CONCATENATE($F1208," ",$G1208),AllocFactorMatrix,(X$4+1),FALSE)*$E1215</f>
        <v>526.11686480698324</v>
      </c>
      <c r="Y1208" s="25">
        <f>VLOOKUP(CONCATENATE($F1208," ",$G1208),AllocFactorMatrix,(Y$4+1),FALSE)*$E1215</f>
        <v>12.700653456823014</v>
      </c>
      <c r="Z1208" s="25">
        <f t="shared" ref="Z1208:Z1215" si="592">SUBTOTAL(9,X1208:Y1208)</f>
        <v>538.81751826380628</v>
      </c>
      <c r="AA1208" s="25">
        <f>VLOOKUP(CONCATENATE($F1208," ",$G1208),AllocFactorMatrix,(AA$4+1),FALSE)*$E1215</f>
        <v>9.1727420916206572</v>
      </c>
      <c r="AB1208" s="25">
        <f>VLOOKUP(CONCATENATE($F1208," ",$G1208),AllocFactorMatrix,(AB$4+1),FALSE)*$E1215</f>
        <v>49.736437921530019</v>
      </c>
      <c r="AC1208" s="25">
        <f>VLOOKUP(CONCATENATE($F1208," ",$G1208),AllocFactorMatrix,(AC$4+1),FALSE)*$E1215</f>
        <v>12.350447400983064</v>
      </c>
    </row>
    <row r="1209" spans="4:29" hidden="1" outlineLevel="1">
      <c r="F1209" s="61" t="str">
        <f>F1215</f>
        <v>PROD_DEMAND</v>
      </c>
      <c r="G1209" s="20" t="str">
        <f>$G$9</f>
        <v>BULKTRAN</v>
      </c>
      <c r="H1209" s="24">
        <f t="shared" si="590"/>
        <v>0</v>
      </c>
      <c r="I1209" s="25">
        <f>VLOOKUP(CONCATENATE($F1209," ",$G1209),AllocFactorMatrix,(I$4+1),FALSE)*$E1215</f>
        <v>0</v>
      </c>
      <c r="J1209" s="25">
        <f>VLOOKUP(CONCATENATE($F1209," ",$G1209),AllocFactorMatrix,(J$4+1),FALSE)*$E1215</f>
        <v>0</v>
      </c>
      <c r="K1209" s="25">
        <f>VLOOKUP(CONCATENATE($F1209," ",$G1209),AllocFactorMatrix,(K$4+1),FALSE)*$E1215</f>
        <v>0</v>
      </c>
      <c r="L1209" s="25">
        <f>VLOOKUP(CONCATENATE($F1209," ",$G1209),AllocFactorMatrix,(L$4+1),FALSE)*$E1215</f>
        <v>0</v>
      </c>
      <c r="M1209" s="25">
        <f t="shared" si="591"/>
        <v>0</v>
      </c>
      <c r="N1209" s="25">
        <f>VLOOKUP(CONCATENATE($F1209," ",$G1209),AllocFactorMatrix,(N$4+1),FALSE)*$E1215</f>
        <v>0</v>
      </c>
      <c r="O1209" s="25">
        <f>VLOOKUP(CONCATENATE($F1209," ",$G1209),AllocFactorMatrix,(O$4+1),FALSE)*$E1215</f>
        <v>0</v>
      </c>
      <c r="P1209" s="25">
        <f>VLOOKUP(CONCATENATE($F1209," ",$G1209),AllocFactorMatrix,(P$4+1),FALSE)*$E1215</f>
        <v>0</v>
      </c>
      <c r="Q1209" s="25">
        <f>VLOOKUP(CONCATENATE($F1209," ",$G1209),AllocFactorMatrix,(Q$4+1),FALSE)*$E1215</f>
        <v>0</v>
      </c>
      <c r="R1209" s="25">
        <f t="shared" ref="R1209:R1215" si="593">SUBTOTAL(9,N1209:Q1209)</f>
        <v>0</v>
      </c>
      <c r="S1209" s="25">
        <f>VLOOKUP(CONCATENATE($F1209," ",$G1209),AllocFactorMatrix,(S$4+1),FALSE)*$E1215</f>
        <v>0</v>
      </c>
      <c r="T1209" s="25">
        <f>VLOOKUP(CONCATENATE($F1209," ",$G1209),AllocFactorMatrix,(T$4+1),FALSE)*$E1215</f>
        <v>0</v>
      </c>
      <c r="U1209" s="25">
        <f>VLOOKUP(CONCATENATE($F1209," ",$G1209),AllocFactorMatrix,(U$4+1),FALSE)*$E1215</f>
        <v>0</v>
      </c>
      <c r="V1209" s="25">
        <f>VLOOKUP(CONCATENATE($F1209," ",$G1209),AllocFactorMatrix,(V$4+1),FALSE)*$E1215</f>
        <v>0</v>
      </c>
      <c r="W1209" s="25">
        <f t="shared" ref="W1209:W1215" si="594">SUBTOTAL(9,S1209:V1209)</f>
        <v>0</v>
      </c>
      <c r="X1209" s="25">
        <f>VLOOKUP(CONCATENATE($F1209," ",$G1209),AllocFactorMatrix,(X$4+1),FALSE)*$E1215</f>
        <v>0</v>
      </c>
      <c r="Y1209" s="25">
        <f>VLOOKUP(CONCATENATE($F1209," ",$G1209),AllocFactorMatrix,(Y$4+1),FALSE)*$E1215</f>
        <v>0</v>
      </c>
      <c r="Z1209" s="25">
        <f t="shared" si="592"/>
        <v>0</v>
      </c>
      <c r="AA1209" s="25">
        <f>VLOOKUP(CONCATENATE($F1209," ",$G1209),AllocFactorMatrix,(AA$4+1),FALSE)*$E1215</f>
        <v>0</v>
      </c>
      <c r="AB1209" s="25">
        <f>VLOOKUP(CONCATENATE($F1209," ",$G1209),AllocFactorMatrix,(AB$4+1),FALSE)*$E1215</f>
        <v>0</v>
      </c>
      <c r="AC1209" s="25">
        <f>VLOOKUP(CONCATENATE($F1209," ",$G1209),AllocFactorMatrix,(AC$4+1),FALSE)*$E1215</f>
        <v>0</v>
      </c>
    </row>
    <row r="1210" spans="4:29" hidden="1" outlineLevel="1">
      <c r="F1210" s="61" t="str">
        <f>F1215</f>
        <v>PROD_DEMAND</v>
      </c>
      <c r="G1210" s="20" t="str">
        <f>$G$10</f>
        <v>SUBTRAN</v>
      </c>
      <c r="H1210" s="24">
        <f t="shared" si="590"/>
        <v>0</v>
      </c>
      <c r="I1210" s="25">
        <f>VLOOKUP(CONCATENATE($F1210," ",$G1210),AllocFactorMatrix,(I$4+1),FALSE)*$E1215</f>
        <v>0</v>
      </c>
      <c r="J1210" s="25">
        <f>VLOOKUP(CONCATENATE($F1210," ",$G1210),AllocFactorMatrix,(J$4+1),FALSE)*$E1215</f>
        <v>0</v>
      </c>
      <c r="K1210" s="25">
        <f>VLOOKUP(CONCATENATE($F1210," ",$G1210),AllocFactorMatrix,(K$4+1),FALSE)*$E1215</f>
        <v>0</v>
      </c>
      <c r="L1210" s="25">
        <f>VLOOKUP(CONCATENATE($F1210," ",$G1210),AllocFactorMatrix,(L$4+1),FALSE)*$E1215</f>
        <v>0</v>
      </c>
      <c r="M1210" s="25">
        <f t="shared" si="591"/>
        <v>0</v>
      </c>
      <c r="N1210" s="25">
        <f>VLOOKUP(CONCATENATE($F1210," ",$G1210),AllocFactorMatrix,(N$4+1),FALSE)*$E1215</f>
        <v>0</v>
      </c>
      <c r="O1210" s="25">
        <f>VLOOKUP(CONCATENATE($F1210," ",$G1210),AllocFactorMatrix,(O$4+1),FALSE)*$E1215</f>
        <v>0</v>
      </c>
      <c r="P1210" s="25">
        <f>VLOOKUP(CONCATENATE($F1210," ",$G1210),AllocFactorMatrix,(P$4+1),FALSE)*$E1215</f>
        <v>0</v>
      </c>
      <c r="Q1210" s="25">
        <f>VLOOKUP(CONCATENATE($F1210," ",$G1210),AllocFactorMatrix,(Q$4+1),FALSE)*$E1215</f>
        <v>0</v>
      </c>
      <c r="R1210" s="25">
        <f t="shared" si="593"/>
        <v>0</v>
      </c>
      <c r="S1210" s="25">
        <f>VLOOKUP(CONCATENATE($F1210," ",$G1210),AllocFactorMatrix,(S$4+1),FALSE)*$E1215</f>
        <v>0</v>
      </c>
      <c r="T1210" s="25">
        <f>VLOOKUP(CONCATENATE($F1210," ",$G1210),AllocFactorMatrix,(T$4+1),FALSE)*$E1215</f>
        <v>0</v>
      </c>
      <c r="U1210" s="25">
        <f>VLOOKUP(CONCATENATE($F1210," ",$G1210),AllocFactorMatrix,(U$4+1),FALSE)*$E1215</f>
        <v>0</v>
      </c>
      <c r="V1210" s="25">
        <f>VLOOKUP(CONCATENATE($F1210," ",$G1210),AllocFactorMatrix,(V$4+1),FALSE)*$E1215</f>
        <v>0</v>
      </c>
      <c r="W1210" s="25">
        <f t="shared" si="594"/>
        <v>0</v>
      </c>
      <c r="X1210" s="25">
        <f>VLOOKUP(CONCATENATE($F1210," ",$G1210),AllocFactorMatrix,(X$4+1),FALSE)*$E1215</f>
        <v>0</v>
      </c>
      <c r="Y1210" s="25">
        <f>VLOOKUP(CONCATENATE($F1210," ",$G1210),AllocFactorMatrix,(Y$4+1),FALSE)*$E1215</f>
        <v>0</v>
      </c>
      <c r="Z1210" s="25">
        <f t="shared" si="592"/>
        <v>0</v>
      </c>
      <c r="AA1210" s="25">
        <f>VLOOKUP(CONCATENATE($F1210," ",$G1210),AllocFactorMatrix,(AA$4+1),FALSE)*$E1215</f>
        <v>0</v>
      </c>
      <c r="AB1210" s="25">
        <f>VLOOKUP(CONCATENATE($F1210," ",$G1210),AllocFactorMatrix,(AB$4+1),FALSE)*$E1215</f>
        <v>0</v>
      </c>
      <c r="AC1210" s="25">
        <f>VLOOKUP(CONCATENATE($F1210," ",$G1210),AllocFactorMatrix,(AC$4+1),FALSE)*$E1215</f>
        <v>0</v>
      </c>
    </row>
    <row r="1211" spans="4:29" hidden="1" outlineLevel="1">
      <c r="F1211" s="61" t="str">
        <f>F1215</f>
        <v>PROD_DEMAND</v>
      </c>
      <c r="G1211" s="20" t="str">
        <f>$G$11</f>
        <v>DISTPRI</v>
      </c>
      <c r="H1211" s="24">
        <f t="shared" si="590"/>
        <v>0</v>
      </c>
      <c r="I1211" s="25">
        <f>VLOOKUP(CONCATENATE($F1211," ",$G1211),AllocFactorMatrix,(I$4+1),FALSE)*$E1215</f>
        <v>0</v>
      </c>
      <c r="J1211" s="25">
        <f>VLOOKUP(CONCATENATE($F1211," ",$G1211),AllocFactorMatrix,(J$4+1),FALSE)*$E1215</f>
        <v>0</v>
      </c>
      <c r="K1211" s="25">
        <f>VLOOKUP(CONCATENATE($F1211," ",$G1211),AllocFactorMatrix,(K$4+1),FALSE)*$E1215</f>
        <v>0</v>
      </c>
      <c r="L1211" s="25">
        <f>VLOOKUP(CONCATENATE($F1211," ",$G1211),AllocFactorMatrix,(L$4+1),FALSE)*$E1215</f>
        <v>0</v>
      </c>
      <c r="M1211" s="25">
        <f t="shared" si="591"/>
        <v>0</v>
      </c>
      <c r="N1211" s="25">
        <f>VLOOKUP(CONCATENATE($F1211," ",$G1211),AllocFactorMatrix,(N$4+1),FALSE)*$E1215</f>
        <v>0</v>
      </c>
      <c r="O1211" s="25">
        <f>VLOOKUP(CONCATENATE($F1211," ",$G1211),AllocFactorMatrix,(O$4+1),FALSE)*$E1215</f>
        <v>0</v>
      </c>
      <c r="P1211" s="25">
        <f>VLOOKUP(CONCATENATE($F1211," ",$G1211),AllocFactorMatrix,(P$4+1),FALSE)*$E1215</f>
        <v>0</v>
      </c>
      <c r="Q1211" s="25">
        <f>VLOOKUP(CONCATENATE($F1211," ",$G1211),AllocFactorMatrix,(Q$4+1),FALSE)*$E1215</f>
        <v>0</v>
      </c>
      <c r="R1211" s="25">
        <f t="shared" si="593"/>
        <v>0</v>
      </c>
      <c r="S1211" s="25">
        <f>VLOOKUP(CONCATENATE($F1211," ",$G1211),AllocFactorMatrix,(S$4+1),FALSE)*$E1215</f>
        <v>0</v>
      </c>
      <c r="T1211" s="25">
        <f>VLOOKUP(CONCATENATE($F1211," ",$G1211),AllocFactorMatrix,(T$4+1),FALSE)*$E1215</f>
        <v>0</v>
      </c>
      <c r="U1211" s="25">
        <f>VLOOKUP(CONCATENATE($F1211," ",$G1211),AllocFactorMatrix,(U$4+1),FALSE)*$E1215</f>
        <v>0</v>
      </c>
      <c r="V1211" s="25">
        <f>VLOOKUP(CONCATENATE($F1211," ",$G1211),AllocFactorMatrix,(V$4+1),FALSE)*$E1215</f>
        <v>0</v>
      </c>
      <c r="W1211" s="25">
        <f t="shared" si="594"/>
        <v>0</v>
      </c>
      <c r="X1211" s="25">
        <f>VLOOKUP(CONCATENATE($F1211," ",$G1211),AllocFactorMatrix,(X$4+1),FALSE)*$E1215</f>
        <v>0</v>
      </c>
      <c r="Y1211" s="25">
        <f>VLOOKUP(CONCATENATE($F1211," ",$G1211),AllocFactorMatrix,(Y$4+1),FALSE)*$E1215</f>
        <v>0</v>
      </c>
      <c r="Z1211" s="25">
        <f t="shared" si="592"/>
        <v>0</v>
      </c>
      <c r="AA1211" s="25">
        <f>VLOOKUP(CONCATENATE($F1211," ",$G1211),AllocFactorMatrix,(AA$4+1),FALSE)*$E1215</f>
        <v>0</v>
      </c>
      <c r="AB1211" s="25">
        <f>VLOOKUP(CONCATENATE($F1211," ",$G1211),AllocFactorMatrix,(AB$4+1),FALSE)*$E1215</f>
        <v>0</v>
      </c>
      <c r="AC1211" s="25">
        <f>VLOOKUP(CONCATENATE($F1211," ",$G1211),AllocFactorMatrix,(AC$4+1),FALSE)*$E1215</f>
        <v>0</v>
      </c>
    </row>
    <row r="1212" spans="4:29" hidden="1" outlineLevel="1">
      <c r="F1212" s="61" t="str">
        <f>F1215</f>
        <v>PROD_DEMAND</v>
      </c>
      <c r="G1212" s="20" t="str">
        <f>$G$12</f>
        <v>DISTSEC</v>
      </c>
      <c r="H1212" s="24">
        <f t="shared" si="590"/>
        <v>0</v>
      </c>
      <c r="I1212" s="25">
        <f>VLOOKUP(CONCATENATE($F1212," ",$G1212),AllocFactorMatrix,(I$4+1),FALSE)*$E1215</f>
        <v>0</v>
      </c>
      <c r="J1212" s="25">
        <f>VLOOKUP(CONCATENATE($F1212," ",$G1212),AllocFactorMatrix,(J$4+1),FALSE)*$E1215</f>
        <v>0</v>
      </c>
      <c r="K1212" s="25">
        <f>VLOOKUP(CONCATENATE($F1212," ",$G1212),AllocFactorMatrix,(K$4+1),FALSE)*$E1215</f>
        <v>0</v>
      </c>
      <c r="L1212" s="25">
        <f>VLOOKUP(CONCATENATE($F1212," ",$G1212),AllocFactorMatrix,(L$4+1),FALSE)*$E1215</f>
        <v>0</v>
      </c>
      <c r="M1212" s="25">
        <f t="shared" si="591"/>
        <v>0</v>
      </c>
      <c r="N1212" s="25">
        <f>VLOOKUP(CONCATENATE($F1212," ",$G1212),AllocFactorMatrix,(N$4+1),FALSE)*$E1215</f>
        <v>0</v>
      </c>
      <c r="O1212" s="25">
        <f>VLOOKUP(CONCATENATE($F1212," ",$G1212),AllocFactorMatrix,(O$4+1),FALSE)*$E1215</f>
        <v>0</v>
      </c>
      <c r="P1212" s="25">
        <f>VLOOKUP(CONCATENATE($F1212," ",$G1212),AllocFactorMatrix,(P$4+1),FALSE)*$E1215</f>
        <v>0</v>
      </c>
      <c r="Q1212" s="25">
        <f>VLOOKUP(CONCATENATE($F1212," ",$G1212),AllocFactorMatrix,(Q$4+1),FALSE)*$E1215</f>
        <v>0</v>
      </c>
      <c r="R1212" s="25">
        <f t="shared" si="593"/>
        <v>0</v>
      </c>
      <c r="S1212" s="25">
        <f>VLOOKUP(CONCATENATE($F1212," ",$G1212),AllocFactorMatrix,(S$4+1),FALSE)*$E1215</f>
        <v>0</v>
      </c>
      <c r="T1212" s="25">
        <f>VLOOKUP(CONCATENATE($F1212," ",$G1212),AllocFactorMatrix,(T$4+1),FALSE)*$E1215</f>
        <v>0</v>
      </c>
      <c r="U1212" s="25">
        <f>VLOOKUP(CONCATENATE($F1212," ",$G1212),AllocFactorMatrix,(U$4+1),FALSE)*$E1215</f>
        <v>0</v>
      </c>
      <c r="V1212" s="25">
        <f>VLOOKUP(CONCATENATE($F1212," ",$G1212),AllocFactorMatrix,(V$4+1),FALSE)*$E1215</f>
        <v>0</v>
      </c>
      <c r="W1212" s="25">
        <f t="shared" si="594"/>
        <v>0</v>
      </c>
      <c r="X1212" s="25">
        <f>VLOOKUP(CONCATENATE($F1212," ",$G1212),AllocFactorMatrix,(X$4+1),FALSE)*$E1215</f>
        <v>0</v>
      </c>
      <c r="Y1212" s="25">
        <f>VLOOKUP(CONCATENATE($F1212," ",$G1212),AllocFactorMatrix,(Y$4+1),FALSE)*$E1215</f>
        <v>0</v>
      </c>
      <c r="Z1212" s="25">
        <f t="shared" si="592"/>
        <v>0</v>
      </c>
      <c r="AA1212" s="25">
        <f>VLOOKUP(CONCATENATE($F1212," ",$G1212),AllocFactorMatrix,(AA$4+1),FALSE)*$E1215</f>
        <v>0</v>
      </c>
      <c r="AB1212" s="25">
        <f>VLOOKUP(CONCATENATE($F1212," ",$G1212),AllocFactorMatrix,(AB$4+1),FALSE)*$E1215</f>
        <v>0</v>
      </c>
      <c r="AC1212" s="25">
        <f>VLOOKUP(CONCATENATE($F1212," ",$G1212),AllocFactorMatrix,(AC$4+1),FALSE)*$E1215</f>
        <v>0</v>
      </c>
    </row>
    <row r="1213" spans="4:29" hidden="1" outlineLevel="1">
      <c r="F1213" s="61" t="str">
        <f>F1215</f>
        <v>PROD_DEMAND</v>
      </c>
      <c r="G1213" s="20" t="str">
        <f>$G$13</f>
        <v>ENERGY</v>
      </c>
      <c r="H1213" s="24">
        <f t="shared" si="590"/>
        <v>0</v>
      </c>
      <c r="I1213" s="25">
        <f>VLOOKUP(CONCATENATE($F1213," ",$G1213),AllocFactorMatrix,(I$4+1),FALSE)*$E1215</f>
        <v>0</v>
      </c>
      <c r="J1213" s="25">
        <f>VLOOKUP(CONCATENATE($F1213," ",$G1213),AllocFactorMatrix,(J$4+1),FALSE)*$E1215</f>
        <v>0</v>
      </c>
      <c r="K1213" s="25">
        <f>VLOOKUP(CONCATENATE($F1213," ",$G1213),AllocFactorMatrix,(K$4+1),FALSE)*$E1215</f>
        <v>0</v>
      </c>
      <c r="L1213" s="25">
        <f>VLOOKUP(CONCATENATE($F1213," ",$G1213),AllocFactorMatrix,(L$4+1),FALSE)*$E1215</f>
        <v>0</v>
      </c>
      <c r="M1213" s="25">
        <f t="shared" si="591"/>
        <v>0</v>
      </c>
      <c r="N1213" s="25">
        <f>VLOOKUP(CONCATENATE($F1213," ",$G1213),AllocFactorMatrix,(N$4+1),FALSE)*$E1215</f>
        <v>0</v>
      </c>
      <c r="O1213" s="25">
        <f>VLOOKUP(CONCATENATE($F1213," ",$G1213),AllocFactorMatrix,(O$4+1),FALSE)*$E1215</f>
        <v>0</v>
      </c>
      <c r="P1213" s="25">
        <f>VLOOKUP(CONCATENATE($F1213," ",$G1213),AllocFactorMatrix,(P$4+1),FALSE)*$E1215</f>
        <v>0</v>
      </c>
      <c r="Q1213" s="25">
        <f>VLOOKUP(CONCATENATE($F1213," ",$G1213),AllocFactorMatrix,(Q$4+1),FALSE)*$E1215</f>
        <v>0</v>
      </c>
      <c r="R1213" s="25">
        <f t="shared" si="593"/>
        <v>0</v>
      </c>
      <c r="S1213" s="25">
        <f>VLOOKUP(CONCATENATE($F1213," ",$G1213),AllocFactorMatrix,(S$4+1),FALSE)*$E1215</f>
        <v>0</v>
      </c>
      <c r="T1213" s="25">
        <f>VLOOKUP(CONCATENATE($F1213," ",$G1213),AllocFactorMatrix,(T$4+1),FALSE)*$E1215</f>
        <v>0</v>
      </c>
      <c r="U1213" s="25">
        <f>VLOOKUP(CONCATENATE($F1213," ",$G1213),AllocFactorMatrix,(U$4+1),FALSE)*$E1215</f>
        <v>0</v>
      </c>
      <c r="V1213" s="25">
        <f>VLOOKUP(CONCATENATE($F1213," ",$G1213),AllocFactorMatrix,(V$4+1),FALSE)*$E1215</f>
        <v>0</v>
      </c>
      <c r="W1213" s="25">
        <f t="shared" si="594"/>
        <v>0</v>
      </c>
      <c r="X1213" s="25">
        <f>VLOOKUP(CONCATENATE($F1213," ",$G1213),AllocFactorMatrix,(X$4+1),FALSE)*$E1215</f>
        <v>0</v>
      </c>
      <c r="Y1213" s="25">
        <f>VLOOKUP(CONCATENATE($F1213," ",$G1213),AllocFactorMatrix,(Y$4+1),FALSE)*$E1215</f>
        <v>0</v>
      </c>
      <c r="Z1213" s="25">
        <f t="shared" si="592"/>
        <v>0</v>
      </c>
      <c r="AA1213" s="25">
        <f>VLOOKUP(CONCATENATE($F1213," ",$G1213),AllocFactorMatrix,(AA$4+1),FALSE)*$E1215</f>
        <v>0</v>
      </c>
      <c r="AB1213" s="25">
        <f>VLOOKUP(CONCATENATE($F1213," ",$G1213),AllocFactorMatrix,(AB$4+1),FALSE)*$E1215</f>
        <v>0</v>
      </c>
      <c r="AC1213" s="25">
        <f>VLOOKUP(CONCATENATE($F1213," ",$G1213),AllocFactorMatrix,(AC$4+1),FALSE)*$E1215</f>
        <v>0</v>
      </c>
    </row>
    <row r="1214" spans="4:29" hidden="1" outlineLevel="1">
      <c r="F1214" s="61" t="str">
        <f>F1215</f>
        <v>PROD_DEMAND</v>
      </c>
      <c r="G1214" s="20" t="str">
        <f>$G$14</f>
        <v>CUSTOMER</v>
      </c>
      <c r="H1214" s="24">
        <f t="shared" si="590"/>
        <v>0</v>
      </c>
      <c r="I1214" s="25">
        <f>VLOOKUP(CONCATENATE($F1214," ",$G1214),AllocFactorMatrix,(I$4+1),FALSE)*$E1215</f>
        <v>0</v>
      </c>
      <c r="J1214" s="25">
        <f>VLOOKUP(CONCATENATE($F1214," ",$G1214),AllocFactorMatrix,(J$4+1),FALSE)*$E1215</f>
        <v>0</v>
      </c>
      <c r="K1214" s="25">
        <f>VLOOKUP(CONCATENATE($F1214," ",$G1214),AllocFactorMatrix,(K$4+1),FALSE)*$E1215</f>
        <v>0</v>
      </c>
      <c r="L1214" s="25">
        <f>VLOOKUP(CONCATENATE($F1214," ",$G1214),AllocFactorMatrix,(L$4+1),FALSE)*$E1215</f>
        <v>0</v>
      </c>
      <c r="M1214" s="25">
        <f t="shared" si="591"/>
        <v>0</v>
      </c>
      <c r="N1214" s="25">
        <f>VLOOKUP(CONCATENATE($F1214," ",$G1214),AllocFactorMatrix,(N$4+1),FALSE)*$E1215</f>
        <v>0</v>
      </c>
      <c r="O1214" s="25">
        <f>VLOOKUP(CONCATENATE($F1214," ",$G1214),AllocFactorMatrix,(O$4+1),FALSE)*$E1215</f>
        <v>0</v>
      </c>
      <c r="P1214" s="25">
        <f>VLOOKUP(CONCATENATE($F1214," ",$G1214),AllocFactorMatrix,(P$4+1),FALSE)*$E1215</f>
        <v>0</v>
      </c>
      <c r="Q1214" s="25">
        <f>VLOOKUP(CONCATENATE($F1214," ",$G1214),AllocFactorMatrix,(Q$4+1),FALSE)*$E1215</f>
        <v>0</v>
      </c>
      <c r="R1214" s="25">
        <f t="shared" si="593"/>
        <v>0</v>
      </c>
      <c r="S1214" s="25">
        <f>VLOOKUP(CONCATENATE($F1214," ",$G1214),AllocFactorMatrix,(S$4+1),FALSE)*$E1215</f>
        <v>0</v>
      </c>
      <c r="T1214" s="25">
        <f>VLOOKUP(CONCATENATE($F1214," ",$G1214),AllocFactorMatrix,(T$4+1),FALSE)*$E1215</f>
        <v>0</v>
      </c>
      <c r="U1214" s="25">
        <f>VLOOKUP(CONCATENATE($F1214," ",$G1214),AllocFactorMatrix,(U$4+1),FALSE)*$E1215</f>
        <v>0</v>
      </c>
      <c r="V1214" s="25">
        <f>VLOOKUP(CONCATENATE($F1214," ",$G1214),AllocFactorMatrix,(V$4+1),FALSE)*$E1215</f>
        <v>0</v>
      </c>
      <c r="W1214" s="25">
        <f t="shared" si="594"/>
        <v>0</v>
      </c>
      <c r="X1214" s="25">
        <f>VLOOKUP(CONCATENATE($F1214," ",$G1214),AllocFactorMatrix,(X$4+1),FALSE)*$E1215</f>
        <v>0</v>
      </c>
      <c r="Y1214" s="25">
        <f>VLOOKUP(CONCATENATE($F1214," ",$G1214),AllocFactorMatrix,(Y$4+1),FALSE)*$E1215</f>
        <v>0</v>
      </c>
      <c r="Z1214" s="25">
        <f t="shared" si="592"/>
        <v>0</v>
      </c>
      <c r="AA1214" s="25">
        <f>VLOOKUP(CONCATENATE($F1214," ",$G1214),AllocFactorMatrix,(AA$4+1),FALSE)*$E1215</f>
        <v>0</v>
      </c>
      <c r="AB1214" s="25">
        <f>VLOOKUP(CONCATENATE($F1214," ",$G1214),AllocFactorMatrix,(AB$4+1),FALSE)*$E1215</f>
        <v>0</v>
      </c>
      <c r="AC1214" s="25">
        <f>VLOOKUP(CONCATENATE($F1214," ",$G1214),AllocFactorMatrix,(AC$4+1),FALSE)*$E1215</f>
        <v>0</v>
      </c>
    </row>
    <row r="1215" spans="4:29" collapsed="1">
      <c r="D1215" s="58" t="s">
        <v>1174</v>
      </c>
      <c r="E1215" s="22">
        <f>'Sch 5'!U271</f>
        <v>37348.270000000019</v>
      </c>
      <c r="F1215" s="61" t="s">
        <v>29</v>
      </c>
      <c r="G1215" s="20" t="str">
        <f>$G$15</f>
        <v>TOTAL</v>
      </c>
      <c r="H1215" s="24">
        <f t="shared" si="590"/>
        <v>37348.270000000019</v>
      </c>
      <c r="I1215" s="25">
        <f>VLOOKUP(CONCATENATE($F1215," ",$G1215),AllocFactorMatrix,(I$4+1),FALSE)*$E1215</f>
        <v>18313.459660966106</v>
      </c>
      <c r="J1215" s="25">
        <f>VLOOKUP(CONCATENATE($F1215," ",$G1215),AllocFactorMatrix,(J$4+1),FALSE)*$E1215</f>
        <v>4632.5931967309243</v>
      </c>
      <c r="K1215" s="25">
        <f>VLOOKUP(CONCATENATE($F1215," ",$G1215),AllocFactorMatrix,(K$4+1),FALSE)*$E1215</f>
        <v>54.1620607774448</v>
      </c>
      <c r="L1215" s="25">
        <f>VLOOKUP(CONCATENATE($F1215," ",$G1215),AllocFactorMatrix,(L$4+1),FALSE)*$E1215</f>
        <v>1.3343098336216288</v>
      </c>
      <c r="M1215" s="25">
        <f t="shared" si="591"/>
        <v>4688.0895673419909</v>
      </c>
      <c r="N1215" s="25">
        <f>VLOOKUP(CONCATENATE($F1215," ",$G1215),AllocFactorMatrix,(N$4+1),FALSE)*$E1215</f>
        <v>1938.3351147765338</v>
      </c>
      <c r="O1215" s="25">
        <f>VLOOKUP(CONCATENATE($F1215," ",$G1215),AllocFactorMatrix,(O$4+1),FALSE)*$E1215</f>
        <v>552.02832517311947</v>
      </c>
      <c r="P1215" s="25">
        <f>VLOOKUP(CONCATENATE($F1215," ",$G1215),AllocFactorMatrix,(P$4+1),FALSE)*$E1215</f>
        <v>43.685030448519505</v>
      </c>
      <c r="Q1215" s="25">
        <f>VLOOKUP(CONCATENATE($F1215," ",$G1215),AllocFactorMatrix,(Q$4+1),FALSE)*$E1215</f>
        <v>9.2211396669414487</v>
      </c>
      <c r="R1215" s="25">
        <f t="shared" si="593"/>
        <v>2543.2696100651142</v>
      </c>
      <c r="S1215" s="25">
        <f>VLOOKUP(CONCATENATE($F1215," ",$G1215),AllocFactorMatrix,(S$4+1),FALSE)*$E1215</f>
        <v>116.43637862652571</v>
      </c>
      <c r="T1215" s="25">
        <f>VLOOKUP(CONCATENATE($F1215," ",$G1215),AllocFactorMatrix,(T$4+1),FALSE)*$E1215</f>
        <v>1269.3607943882096</v>
      </c>
      <c r="U1215" s="25">
        <f>VLOOKUP(CONCATENATE($F1215," ",$G1215),AllocFactorMatrix,(U$4+1),FALSE)*$E1215</f>
        <v>8477.6013763565225</v>
      </c>
      <c r="V1215" s="25">
        <f>VLOOKUP(CONCATENATE($F1215," ",$G1215),AllocFactorMatrix,(V$4+1),FALSE)*$E1215</f>
        <v>1329.9754665776097</v>
      </c>
      <c r="W1215" s="25">
        <f t="shared" si="594"/>
        <v>11193.374015948866</v>
      </c>
      <c r="X1215" s="25">
        <f>VLOOKUP(CONCATENATE($F1215," ",$G1215),AllocFactorMatrix,(X$4+1),FALSE)*$E1215</f>
        <v>526.11686480698324</v>
      </c>
      <c r="Y1215" s="25">
        <f>VLOOKUP(CONCATENATE($F1215," ",$G1215),AllocFactorMatrix,(Y$4+1),FALSE)*$E1215</f>
        <v>12.700653456823014</v>
      </c>
      <c r="Z1215" s="25">
        <f t="shared" si="592"/>
        <v>538.81751826380628</v>
      </c>
      <c r="AA1215" s="25">
        <f>VLOOKUP(CONCATENATE($F1215," ",$G1215),AllocFactorMatrix,(AA$4+1),FALSE)*$E1215</f>
        <v>9.1727420916206572</v>
      </c>
      <c r="AB1215" s="25">
        <f>VLOOKUP(CONCATENATE($F1215," ",$G1215),AllocFactorMatrix,(AB$4+1),FALSE)*$E1215</f>
        <v>49.736437921530019</v>
      </c>
      <c r="AC1215" s="25">
        <f>VLOOKUP(CONCATENATE($F1215," ",$G1215),AllocFactorMatrix,(AC$4+1),FALSE)*$E1215</f>
        <v>12.350447400983064</v>
      </c>
    </row>
    <row r="1216" spans="4:29" hidden="1" outlineLevel="1">
      <c r="F1216" s="61" t="str">
        <f>F1223</f>
        <v>DIST_OHLINES</v>
      </c>
      <c r="G1216" s="20" t="str">
        <f>$G$8</f>
        <v>PRODUCTION</v>
      </c>
      <c r="H1216" s="24">
        <f t="shared" si="587"/>
        <v>0</v>
      </c>
      <c r="I1216" s="25">
        <f>VLOOKUP(CONCATENATE($F1216," ",$G1216),AllocFactorMatrix,(I$4+1),FALSE)*$E1223</f>
        <v>0</v>
      </c>
      <c r="J1216" s="25">
        <f>VLOOKUP(CONCATENATE($F1216," ",$G1216),AllocFactorMatrix,(J$4+1),FALSE)*$E1223</f>
        <v>0</v>
      </c>
      <c r="K1216" s="25">
        <f>VLOOKUP(CONCATENATE($F1216," ",$G1216),AllocFactorMatrix,(K$4+1),FALSE)*$E1223</f>
        <v>0</v>
      </c>
      <c r="L1216" s="25">
        <f>VLOOKUP(CONCATENATE($F1216," ",$G1216),AllocFactorMatrix,(L$4+1),FALSE)*$E1223</f>
        <v>0</v>
      </c>
      <c r="M1216" s="25">
        <f t="shared" si="583"/>
        <v>0</v>
      </c>
      <c r="N1216" s="25">
        <f>VLOOKUP(CONCATENATE($F1216," ",$G1216),AllocFactorMatrix,(N$4+1),FALSE)*$E1223</f>
        <v>0</v>
      </c>
      <c r="O1216" s="25">
        <f>VLOOKUP(CONCATENATE($F1216," ",$G1216),AllocFactorMatrix,(O$4+1),FALSE)*$E1223</f>
        <v>0</v>
      </c>
      <c r="P1216" s="25">
        <f>VLOOKUP(CONCATENATE($F1216," ",$G1216),AllocFactorMatrix,(P$4+1),FALSE)*$E1223</f>
        <v>0</v>
      </c>
      <c r="Q1216" s="25">
        <f>VLOOKUP(CONCATENATE($F1216," ",$G1216),AllocFactorMatrix,(Q$4+1),FALSE)*$E1223</f>
        <v>0</v>
      </c>
      <c r="R1216" s="25">
        <f>SUBTOTAL(9,N1216:Q1216)</f>
        <v>0</v>
      </c>
      <c r="S1216" s="25">
        <f>VLOOKUP(CONCATENATE($F1216," ",$G1216),AllocFactorMatrix,(S$4+1),FALSE)*$E1223</f>
        <v>0</v>
      </c>
      <c r="T1216" s="25">
        <f>VLOOKUP(CONCATENATE($F1216," ",$G1216),AllocFactorMatrix,(T$4+1),FALSE)*$E1223</f>
        <v>0</v>
      </c>
      <c r="U1216" s="25">
        <f>VLOOKUP(CONCATENATE($F1216," ",$G1216),AllocFactorMatrix,(U$4+1),FALSE)*$E1223</f>
        <v>0</v>
      </c>
      <c r="V1216" s="25">
        <f>VLOOKUP(CONCATENATE($F1216," ",$G1216),AllocFactorMatrix,(V$4+1),FALSE)*$E1223</f>
        <v>0</v>
      </c>
      <c r="W1216" s="25">
        <f>SUBTOTAL(9,S1216:V1216)</f>
        <v>0</v>
      </c>
      <c r="X1216" s="25">
        <f>VLOOKUP(CONCATENATE($F1216," ",$G1216),AllocFactorMatrix,(X$4+1),FALSE)*$E1223</f>
        <v>0</v>
      </c>
      <c r="Y1216" s="25">
        <f>VLOOKUP(CONCATENATE($F1216," ",$G1216),AllocFactorMatrix,(Y$4+1),FALSE)*$E1223</f>
        <v>0</v>
      </c>
      <c r="Z1216" s="25">
        <f t="shared" si="584"/>
        <v>0</v>
      </c>
      <c r="AA1216" s="25">
        <f>VLOOKUP(CONCATENATE($F1216," ",$G1216),AllocFactorMatrix,(AA$4+1),FALSE)*$E1223</f>
        <v>0</v>
      </c>
      <c r="AB1216" s="25">
        <f>VLOOKUP(CONCATENATE($F1216," ",$G1216),AllocFactorMatrix,(AB$4+1),FALSE)*$E1223</f>
        <v>0</v>
      </c>
      <c r="AC1216" s="25">
        <f>VLOOKUP(CONCATENATE($F1216," ",$G1216),AllocFactorMatrix,(AC$4+1),FALSE)*$E1223</f>
        <v>0</v>
      </c>
    </row>
    <row r="1217" spans="4:29" hidden="1" outlineLevel="1">
      <c r="F1217" s="61" t="str">
        <f>F1223</f>
        <v>DIST_OHLINES</v>
      </c>
      <c r="G1217" s="20" t="str">
        <f>$G$9</f>
        <v>BULKTRAN</v>
      </c>
      <c r="H1217" s="24">
        <f t="shared" si="587"/>
        <v>0</v>
      </c>
      <c r="I1217" s="25">
        <f>VLOOKUP(CONCATENATE($F1217," ",$G1217),AllocFactorMatrix,(I$4+1),FALSE)*$E1223</f>
        <v>0</v>
      </c>
      <c r="J1217" s="25">
        <f>VLOOKUP(CONCATENATE($F1217," ",$G1217),AllocFactorMatrix,(J$4+1),FALSE)*$E1223</f>
        <v>0</v>
      </c>
      <c r="K1217" s="25">
        <f>VLOOKUP(CONCATENATE($F1217," ",$G1217),AllocFactorMatrix,(K$4+1),FALSE)*$E1223</f>
        <v>0</v>
      </c>
      <c r="L1217" s="25">
        <f>VLOOKUP(CONCATENATE($F1217," ",$G1217),AllocFactorMatrix,(L$4+1),FALSE)*$E1223</f>
        <v>0</v>
      </c>
      <c r="M1217" s="25">
        <f t="shared" si="583"/>
        <v>0</v>
      </c>
      <c r="N1217" s="25">
        <f>VLOOKUP(CONCATENATE($F1217," ",$G1217),AllocFactorMatrix,(N$4+1),FALSE)*$E1223</f>
        <v>0</v>
      </c>
      <c r="O1217" s="25">
        <f>VLOOKUP(CONCATENATE($F1217," ",$G1217),AllocFactorMatrix,(O$4+1),FALSE)*$E1223</f>
        <v>0</v>
      </c>
      <c r="P1217" s="25">
        <f>VLOOKUP(CONCATENATE($F1217," ",$G1217),AllocFactorMatrix,(P$4+1),FALSE)*$E1223</f>
        <v>0</v>
      </c>
      <c r="Q1217" s="25">
        <f>VLOOKUP(CONCATENATE($F1217," ",$G1217),AllocFactorMatrix,(Q$4+1),FALSE)*$E1223</f>
        <v>0</v>
      </c>
      <c r="R1217" s="25">
        <f t="shared" ref="R1217:R1223" si="595">SUBTOTAL(9,N1217:Q1217)</f>
        <v>0</v>
      </c>
      <c r="S1217" s="25">
        <f>VLOOKUP(CONCATENATE($F1217," ",$G1217),AllocFactorMatrix,(S$4+1),FALSE)*$E1223</f>
        <v>0</v>
      </c>
      <c r="T1217" s="25">
        <f>VLOOKUP(CONCATENATE($F1217," ",$G1217),AllocFactorMatrix,(T$4+1),FALSE)*$E1223</f>
        <v>0</v>
      </c>
      <c r="U1217" s="25">
        <f>VLOOKUP(CONCATENATE($F1217," ",$G1217),AllocFactorMatrix,(U$4+1),FALSE)*$E1223</f>
        <v>0</v>
      </c>
      <c r="V1217" s="25">
        <f>VLOOKUP(CONCATENATE($F1217," ",$G1217),AllocFactorMatrix,(V$4+1),FALSE)*$E1223</f>
        <v>0</v>
      </c>
      <c r="W1217" s="25">
        <f t="shared" ref="W1217:W1223" si="596">SUBTOTAL(9,S1217:V1217)</f>
        <v>0</v>
      </c>
      <c r="X1217" s="25">
        <f>VLOOKUP(CONCATENATE($F1217," ",$G1217),AllocFactorMatrix,(X$4+1),FALSE)*$E1223</f>
        <v>0</v>
      </c>
      <c r="Y1217" s="25">
        <f>VLOOKUP(CONCATENATE($F1217," ",$G1217),AllocFactorMatrix,(Y$4+1),FALSE)*$E1223</f>
        <v>0</v>
      </c>
      <c r="Z1217" s="25">
        <f t="shared" si="584"/>
        <v>0</v>
      </c>
      <c r="AA1217" s="25">
        <f>VLOOKUP(CONCATENATE($F1217," ",$G1217),AllocFactorMatrix,(AA$4+1),FALSE)*$E1223</f>
        <v>0</v>
      </c>
      <c r="AB1217" s="25">
        <f>VLOOKUP(CONCATENATE($F1217," ",$G1217),AllocFactorMatrix,(AB$4+1),FALSE)*$E1223</f>
        <v>0</v>
      </c>
      <c r="AC1217" s="25">
        <f>VLOOKUP(CONCATENATE($F1217," ",$G1217),AllocFactorMatrix,(AC$4+1),FALSE)*$E1223</f>
        <v>0</v>
      </c>
    </row>
    <row r="1218" spans="4:29" hidden="1" outlineLevel="1">
      <c r="F1218" s="61" t="str">
        <f>F1223</f>
        <v>DIST_OHLINES</v>
      </c>
      <c r="G1218" s="20" t="str">
        <f>$G$10</f>
        <v>SUBTRAN</v>
      </c>
      <c r="H1218" s="24">
        <f t="shared" si="587"/>
        <v>0</v>
      </c>
      <c r="I1218" s="25">
        <f>VLOOKUP(CONCATENATE($F1218," ",$G1218),AllocFactorMatrix,(I$4+1),FALSE)*$E1223</f>
        <v>0</v>
      </c>
      <c r="J1218" s="25">
        <f>VLOOKUP(CONCATENATE($F1218," ",$G1218),AllocFactorMatrix,(J$4+1),FALSE)*$E1223</f>
        <v>0</v>
      </c>
      <c r="K1218" s="25">
        <f>VLOOKUP(CONCATENATE($F1218," ",$G1218),AllocFactorMatrix,(K$4+1),FALSE)*$E1223</f>
        <v>0</v>
      </c>
      <c r="L1218" s="25">
        <f>VLOOKUP(CONCATENATE($F1218," ",$G1218),AllocFactorMatrix,(L$4+1),FALSE)*$E1223</f>
        <v>0</v>
      </c>
      <c r="M1218" s="25">
        <f t="shared" si="583"/>
        <v>0</v>
      </c>
      <c r="N1218" s="25">
        <f>VLOOKUP(CONCATENATE($F1218," ",$G1218),AllocFactorMatrix,(N$4+1),FALSE)*$E1223</f>
        <v>0</v>
      </c>
      <c r="O1218" s="25">
        <f>VLOOKUP(CONCATENATE($F1218," ",$G1218),AllocFactorMatrix,(O$4+1),FALSE)*$E1223</f>
        <v>0</v>
      </c>
      <c r="P1218" s="25">
        <f>VLOOKUP(CONCATENATE($F1218," ",$G1218),AllocFactorMatrix,(P$4+1),FALSE)*$E1223</f>
        <v>0</v>
      </c>
      <c r="Q1218" s="25">
        <f>VLOOKUP(CONCATENATE($F1218," ",$G1218),AllocFactorMatrix,(Q$4+1),FALSE)*$E1223</f>
        <v>0</v>
      </c>
      <c r="R1218" s="25">
        <f t="shared" si="595"/>
        <v>0</v>
      </c>
      <c r="S1218" s="25">
        <f>VLOOKUP(CONCATENATE($F1218," ",$G1218),AllocFactorMatrix,(S$4+1),FALSE)*$E1223</f>
        <v>0</v>
      </c>
      <c r="T1218" s="25">
        <f>VLOOKUP(CONCATENATE($F1218," ",$G1218),AllocFactorMatrix,(T$4+1),FALSE)*$E1223</f>
        <v>0</v>
      </c>
      <c r="U1218" s="25">
        <f>VLOOKUP(CONCATENATE($F1218," ",$G1218),AllocFactorMatrix,(U$4+1),FALSE)*$E1223</f>
        <v>0</v>
      </c>
      <c r="V1218" s="25">
        <f>VLOOKUP(CONCATENATE($F1218," ",$G1218),AllocFactorMatrix,(V$4+1),FALSE)*$E1223</f>
        <v>0</v>
      </c>
      <c r="W1218" s="25">
        <f t="shared" si="596"/>
        <v>0</v>
      </c>
      <c r="X1218" s="25">
        <f>VLOOKUP(CONCATENATE($F1218," ",$G1218),AllocFactorMatrix,(X$4+1),FALSE)*$E1223</f>
        <v>0</v>
      </c>
      <c r="Y1218" s="25">
        <f>VLOOKUP(CONCATENATE($F1218," ",$G1218),AllocFactorMatrix,(Y$4+1),FALSE)*$E1223</f>
        <v>0</v>
      </c>
      <c r="Z1218" s="25">
        <f t="shared" si="584"/>
        <v>0</v>
      </c>
      <c r="AA1218" s="25">
        <f>VLOOKUP(CONCATENATE($F1218," ",$G1218),AllocFactorMatrix,(AA$4+1),FALSE)*$E1223</f>
        <v>0</v>
      </c>
      <c r="AB1218" s="25">
        <f>VLOOKUP(CONCATENATE($F1218," ",$G1218),AllocFactorMatrix,(AB$4+1),FALSE)*$E1223</f>
        <v>0</v>
      </c>
      <c r="AC1218" s="25">
        <f>VLOOKUP(CONCATENATE($F1218," ",$G1218),AllocFactorMatrix,(AC$4+1),FALSE)*$E1223</f>
        <v>0</v>
      </c>
    </row>
    <row r="1219" spans="4:29" hidden="1" outlineLevel="1">
      <c r="F1219" s="61" t="str">
        <f>F1223</f>
        <v>DIST_OHLINES</v>
      </c>
      <c r="G1219" s="20" t="str">
        <f>$G$11</f>
        <v>DISTPRI</v>
      </c>
      <c r="H1219" s="24">
        <f t="shared" si="587"/>
        <v>2612.3070262119577</v>
      </c>
      <c r="I1219" s="25">
        <f>VLOOKUP(CONCATENATE($F1219," ",$G1219),AllocFactorMatrix,(I$4+1),FALSE)*$E1223</f>
        <v>1735.8745031199821</v>
      </c>
      <c r="J1219" s="25">
        <f>VLOOKUP(CONCATENATE($F1219," ",$G1219),AllocFactorMatrix,(J$4+1),FALSE)*$E1223</f>
        <v>437.02658840978881</v>
      </c>
      <c r="K1219" s="25">
        <f>VLOOKUP(CONCATENATE($F1219," ",$G1219),AllocFactorMatrix,(K$4+1),FALSE)*$E1223</f>
        <v>5.0999436671751743</v>
      </c>
      <c r="L1219" s="25">
        <f>VLOOKUP(CONCATENATE($F1219," ",$G1219),AllocFactorMatrix,(L$4+1),FALSE)*$E1223</f>
        <v>0</v>
      </c>
      <c r="M1219" s="25">
        <f t="shared" si="583"/>
        <v>442.126532076964</v>
      </c>
      <c r="N1219" s="25">
        <f>VLOOKUP(CONCATENATE($F1219," ",$G1219),AllocFactorMatrix,(N$4+1),FALSE)*$E1223</f>
        <v>188.45797058561911</v>
      </c>
      <c r="O1219" s="25">
        <f>VLOOKUP(CONCATENATE($F1219," ",$G1219),AllocFactorMatrix,(O$4+1),FALSE)*$E1223</f>
        <v>53.499146177553243</v>
      </c>
      <c r="P1219" s="25">
        <f>VLOOKUP(CONCATENATE($F1219," ",$G1219),AllocFactorMatrix,(P$4+1),FALSE)*$E1223</f>
        <v>0</v>
      </c>
      <c r="Q1219" s="25">
        <f>VLOOKUP(CONCATENATE($F1219," ",$G1219),AllocFactorMatrix,(Q$4+1),FALSE)*$E1223</f>
        <v>0</v>
      </c>
      <c r="R1219" s="25">
        <f t="shared" si="595"/>
        <v>241.95711676317234</v>
      </c>
      <c r="S1219" s="25">
        <f>VLOOKUP(CONCATENATE($F1219," ",$G1219),AllocFactorMatrix,(S$4+1),FALSE)*$E1223</f>
        <v>10.748450518831131</v>
      </c>
      <c r="T1219" s="25">
        <f>VLOOKUP(CONCATENATE($F1219," ",$G1219),AllocFactorMatrix,(T$4+1),FALSE)*$E1223</f>
        <v>124.32086507754089</v>
      </c>
      <c r="U1219" s="25">
        <f>VLOOKUP(CONCATENATE($F1219," ",$G1219),AllocFactorMatrix,(U$4+1),FALSE)*$E1223</f>
        <v>0</v>
      </c>
      <c r="V1219" s="25">
        <f>VLOOKUP(CONCATENATE($F1219," ",$G1219),AllocFactorMatrix,(V$4+1),FALSE)*$E1223</f>
        <v>0</v>
      </c>
      <c r="W1219" s="25">
        <f t="shared" si="596"/>
        <v>135.06931559637201</v>
      </c>
      <c r="X1219" s="25">
        <f>VLOOKUP(CONCATENATE($F1219," ",$G1219),AllocFactorMatrix,(X$4+1),FALSE)*$E1223</f>
        <v>51.144317942566836</v>
      </c>
      <c r="Y1219" s="25">
        <f>VLOOKUP(CONCATENATE($F1219," ",$G1219),AllocFactorMatrix,(Y$4+1),FALSE)*$E1223</f>
        <v>1.2253755784048705</v>
      </c>
      <c r="Z1219" s="25">
        <f t="shared" si="584"/>
        <v>52.369693520971708</v>
      </c>
      <c r="AA1219" s="25">
        <f>VLOOKUP(CONCATENATE($F1219," ",$G1219),AllocFactorMatrix,(AA$4+1),FALSE)*$E1223</f>
        <v>0.87992575955180763</v>
      </c>
      <c r="AB1219" s="25">
        <f>VLOOKUP(CONCATENATE($F1219," ",$G1219),AllocFactorMatrix,(AB$4+1),FALSE)*$E1223</f>
        <v>3.2255304576505832</v>
      </c>
      <c r="AC1219" s="25">
        <f>VLOOKUP(CONCATENATE($F1219," ",$G1219),AllocFactorMatrix,(AC$4+1),FALSE)*$E1223</f>
        <v>0.8044089172930261</v>
      </c>
    </row>
    <row r="1220" spans="4:29" hidden="1" outlineLevel="1">
      <c r="F1220" s="61" t="str">
        <f>F1223</f>
        <v>DIST_OHLINES</v>
      </c>
      <c r="G1220" s="20" t="str">
        <f>$G$12</f>
        <v>DISTSEC</v>
      </c>
      <c r="H1220" s="24">
        <f t="shared" si="587"/>
        <v>1109.0112695898938</v>
      </c>
      <c r="I1220" s="25">
        <f>VLOOKUP(CONCATENATE($F1220," ",$G1220),AllocFactorMatrix,(I$4+1),FALSE)*$E1223</f>
        <v>827.98976803228402</v>
      </c>
      <c r="J1220" s="25">
        <f>VLOOKUP(CONCATENATE($F1220," ",$G1220),AllocFactorMatrix,(J$4+1),FALSE)*$E1223</f>
        <v>185.87273099403069</v>
      </c>
      <c r="K1220" s="25">
        <f>VLOOKUP(CONCATENATE($F1220," ",$G1220),AllocFactorMatrix,(K$4+1),FALSE)*$E1223</f>
        <v>0</v>
      </c>
      <c r="L1220" s="25">
        <f>VLOOKUP(CONCATENATE($F1220," ",$G1220),AllocFactorMatrix,(L$4+1),FALSE)*$E1223</f>
        <v>0</v>
      </c>
      <c r="M1220" s="25">
        <f t="shared" si="583"/>
        <v>185.87273099403069</v>
      </c>
      <c r="N1220" s="25">
        <f>VLOOKUP(CONCATENATE($F1220," ",$G1220),AllocFactorMatrix,(N$4+1),FALSE)*$E1223</f>
        <v>65.522097164908757</v>
      </c>
      <c r="O1220" s="25">
        <f>VLOOKUP(CONCATENATE($F1220," ",$G1220),AllocFactorMatrix,(O$4+1),FALSE)*$E1223</f>
        <v>0</v>
      </c>
      <c r="P1220" s="25">
        <f>VLOOKUP(CONCATENATE($F1220," ",$G1220),AllocFactorMatrix,(P$4+1),FALSE)*$E1223</f>
        <v>0</v>
      </c>
      <c r="Q1220" s="25">
        <f>VLOOKUP(CONCATENATE($F1220," ",$G1220),AllocFactorMatrix,(Q$4+1),FALSE)*$E1223</f>
        <v>0</v>
      </c>
      <c r="R1220" s="25">
        <f t="shared" si="595"/>
        <v>65.522097164908757</v>
      </c>
      <c r="S1220" s="25">
        <f>VLOOKUP(CONCATENATE($F1220," ",$G1220),AllocFactorMatrix,(S$4+1),FALSE)*$E1223</f>
        <v>2.9000444791443565</v>
      </c>
      <c r="T1220" s="25">
        <f>VLOOKUP(CONCATENATE($F1220," ",$G1220),AllocFactorMatrix,(T$4+1),FALSE)*$E1223</f>
        <v>0</v>
      </c>
      <c r="U1220" s="25">
        <f>VLOOKUP(CONCATENATE($F1220," ",$G1220),AllocFactorMatrix,(U$4+1),FALSE)*$E1223</f>
        <v>0</v>
      </c>
      <c r="V1220" s="25">
        <f>VLOOKUP(CONCATENATE($F1220," ",$G1220),AllocFactorMatrix,(V$4+1),FALSE)*$E1223</f>
        <v>0</v>
      </c>
      <c r="W1220" s="25">
        <f t="shared" si="596"/>
        <v>2.9000444791443565</v>
      </c>
      <c r="X1220" s="25">
        <f>VLOOKUP(CONCATENATE($F1220," ",$G1220),AllocFactorMatrix,(X$4+1),FALSE)*$E1223</f>
        <v>18.23577704244353</v>
      </c>
      <c r="Y1220" s="25">
        <f>VLOOKUP(CONCATENATE($F1220," ",$G1220),AllocFactorMatrix,(Y$4+1),FALSE)*$E1223</f>
        <v>0</v>
      </c>
      <c r="Z1220" s="25">
        <f t="shared" si="584"/>
        <v>18.23577704244353</v>
      </c>
      <c r="AA1220" s="25">
        <f>VLOOKUP(CONCATENATE($F1220," ",$G1220),AllocFactorMatrix,(AA$4+1),FALSE)*$E1223</f>
        <v>0.29735758381864669</v>
      </c>
      <c r="AB1220" s="25">
        <f>VLOOKUP(CONCATENATE($F1220," ",$G1220),AllocFactorMatrix,(AB$4+1),FALSE)*$E1223</f>
        <v>6.5661079513867469</v>
      </c>
      <c r="AC1220" s="25">
        <f>VLOOKUP(CONCATENATE($F1220," ",$G1220),AllocFactorMatrix,(AC$4+1),FALSE)*$E1223</f>
        <v>1.62738634187705</v>
      </c>
    </row>
    <row r="1221" spans="4:29" hidden="1" outlineLevel="1">
      <c r="F1221" s="61" t="str">
        <f>F1223</f>
        <v>DIST_OHLINES</v>
      </c>
      <c r="G1221" s="20" t="str">
        <f>$G$13</f>
        <v>ENERGY</v>
      </c>
      <c r="H1221" s="24">
        <f t="shared" si="587"/>
        <v>0</v>
      </c>
      <c r="I1221" s="25">
        <f>VLOOKUP(CONCATENATE($F1221," ",$G1221),AllocFactorMatrix,(I$4+1),FALSE)*$E1223</f>
        <v>0</v>
      </c>
      <c r="J1221" s="25">
        <f>VLOOKUP(CONCATENATE($F1221," ",$G1221),AllocFactorMatrix,(J$4+1),FALSE)*$E1223</f>
        <v>0</v>
      </c>
      <c r="K1221" s="25">
        <f>VLOOKUP(CONCATENATE($F1221," ",$G1221),AllocFactorMatrix,(K$4+1),FALSE)*$E1223</f>
        <v>0</v>
      </c>
      <c r="L1221" s="25">
        <f>VLOOKUP(CONCATENATE($F1221," ",$G1221),AllocFactorMatrix,(L$4+1),FALSE)*$E1223</f>
        <v>0</v>
      </c>
      <c r="M1221" s="25">
        <f t="shared" si="583"/>
        <v>0</v>
      </c>
      <c r="N1221" s="25">
        <f>VLOOKUP(CONCATENATE($F1221," ",$G1221),AllocFactorMatrix,(N$4+1),FALSE)*$E1223</f>
        <v>0</v>
      </c>
      <c r="O1221" s="25">
        <f>VLOOKUP(CONCATENATE($F1221," ",$G1221),AllocFactorMatrix,(O$4+1),FALSE)*$E1223</f>
        <v>0</v>
      </c>
      <c r="P1221" s="25">
        <f>VLOOKUP(CONCATENATE($F1221," ",$G1221),AllocFactorMatrix,(P$4+1),FALSE)*$E1223</f>
        <v>0</v>
      </c>
      <c r="Q1221" s="25">
        <f>VLOOKUP(CONCATENATE($F1221," ",$G1221),AllocFactorMatrix,(Q$4+1),FALSE)*$E1223</f>
        <v>0</v>
      </c>
      <c r="R1221" s="25">
        <f t="shared" si="595"/>
        <v>0</v>
      </c>
      <c r="S1221" s="25">
        <f>VLOOKUP(CONCATENATE($F1221," ",$G1221),AllocFactorMatrix,(S$4+1),FALSE)*$E1223</f>
        <v>0</v>
      </c>
      <c r="T1221" s="25">
        <f>VLOOKUP(CONCATENATE($F1221," ",$G1221),AllocFactorMatrix,(T$4+1),FALSE)*$E1223</f>
        <v>0</v>
      </c>
      <c r="U1221" s="25">
        <f>VLOOKUP(CONCATENATE($F1221," ",$G1221),AllocFactorMatrix,(U$4+1),FALSE)*$E1223</f>
        <v>0</v>
      </c>
      <c r="V1221" s="25">
        <f>VLOOKUP(CONCATENATE($F1221," ",$G1221),AllocFactorMatrix,(V$4+1),FALSE)*$E1223</f>
        <v>0</v>
      </c>
      <c r="W1221" s="25">
        <f t="shared" si="596"/>
        <v>0</v>
      </c>
      <c r="X1221" s="25">
        <f>VLOOKUP(CONCATENATE($F1221," ",$G1221),AllocFactorMatrix,(X$4+1),FALSE)*$E1223</f>
        <v>0</v>
      </c>
      <c r="Y1221" s="25">
        <f>VLOOKUP(CONCATENATE($F1221," ",$G1221),AllocFactorMatrix,(Y$4+1),FALSE)*$E1223</f>
        <v>0</v>
      </c>
      <c r="Z1221" s="25">
        <f t="shared" si="584"/>
        <v>0</v>
      </c>
      <c r="AA1221" s="25">
        <f>VLOOKUP(CONCATENATE($F1221," ",$G1221),AllocFactorMatrix,(AA$4+1),FALSE)*$E1223</f>
        <v>0</v>
      </c>
      <c r="AB1221" s="25">
        <f>VLOOKUP(CONCATENATE($F1221," ",$G1221),AllocFactorMatrix,(AB$4+1),FALSE)*$E1223</f>
        <v>0</v>
      </c>
      <c r="AC1221" s="25">
        <f>VLOOKUP(CONCATENATE($F1221," ",$G1221),AllocFactorMatrix,(AC$4+1),FALSE)*$E1223</f>
        <v>0</v>
      </c>
    </row>
    <row r="1222" spans="4:29" hidden="1" outlineLevel="1">
      <c r="F1222" s="61" t="str">
        <f>F1223</f>
        <v>DIST_OHLINES</v>
      </c>
      <c r="G1222" s="20" t="str">
        <f>$G$14</f>
        <v>CUSTOMER</v>
      </c>
      <c r="H1222" s="24">
        <f t="shared" si="587"/>
        <v>2861.1397041985397</v>
      </c>
      <c r="I1222" s="25">
        <f>VLOOKUP(CONCATENATE($F1222," ",$G1222),AllocFactorMatrix,(I$4+1),FALSE)*$E1223</f>
        <v>2303.5582463859005</v>
      </c>
      <c r="J1222" s="25">
        <f>VLOOKUP(CONCATENATE($F1222," ",$G1222),AllocFactorMatrix,(J$4+1),FALSE)*$E1223</f>
        <v>544.81309178324727</v>
      </c>
      <c r="K1222" s="25">
        <f>VLOOKUP(CONCATENATE($F1222," ",$G1222),AllocFactorMatrix,(K$4+1),FALSE)*$E1223</f>
        <v>1.2379302244563675</v>
      </c>
      <c r="L1222" s="25">
        <f>VLOOKUP(CONCATENATE($F1222," ",$G1222),AllocFactorMatrix,(L$4+1),FALSE)*$E1223</f>
        <v>0</v>
      </c>
      <c r="M1222" s="25">
        <f t="shared" si="583"/>
        <v>546.05102200770364</v>
      </c>
      <c r="N1222" s="25">
        <f>VLOOKUP(CONCATENATE($F1222," ",$G1222),AllocFactorMatrix,(N$4+1),FALSE)*$E1223</f>
        <v>6.4372371671731097</v>
      </c>
      <c r="O1222" s="25">
        <f>VLOOKUP(CONCATENATE($F1222," ",$G1222),AllocFactorMatrix,(O$4+1),FALSE)*$E1223</f>
        <v>1.0610830495340291</v>
      </c>
      <c r="P1222" s="25">
        <f>VLOOKUP(CONCATENATE($F1222," ",$G1222),AllocFactorMatrix,(P$4+1),FALSE)*$E1223</f>
        <v>0</v>
      </c>
      <c r="Q1222" s="25">
        <f>VLOOKUP(CONCATENATE($F1222," ",$G1222),AllocFactorMatrix,(Q$4+1),FALSE)*$E1223</f>
        <v>0</v>
      </c>
      <c r="R1222" s="25">
        <f t="shared" si="595"/>
        <v>7.498320216707139</v>
      </c>
      <c r="S1222" s="25">
        <f>VLOOKUP(CONCATENATE($F1222," ",$G1222),AllocFactorMatrix,(S$4+1),FALSE)*$E1223</f>
        <v>8.8423587461169073E-2</v>
      </c>
      <c r="T1222" s="25">
        <f>VLOOKUP(CONCATENATE($F1222," ",$G1222),AllocFactorMatrix,(T$4+1),FALSE)*$E1223</f>
        <v>0.60128039473594985</v>
      </c>
      <c r="U1222" s="25">
        <f>VLOOKUP(CONCATENATE($F1222," ",$G1222),AllocFactorMatrix,(U$4+1),FALSE)*$E1223</f>
        <v>0</v>
      </c>
      <c r="V1222" s="25">
        <f>VLOOKUP(CONCATENATE($F1222," ",$G1222),AllocFactorMatrix,(V$4+1),FALSE)*$E1223</f>
        <v>0</v>
      </c>
      <c r="W1222" s="25">
        <f t="shared" si="596"/>
        <v>0.68970398219711893</v>
      </c>
      <c r="X1222" s="25">
        <f>VLOOKUP(CONCATENATE($F1222," ",$G1222),AllocFactorMatrix,(X$4+1),FALSE)*$E1223</f>
        <v>2.2459591215136947</v>
      </c>
      <c r="Y1222" s="25">
        <f>VLOOKUP(CONCATENATE($F1222," ",$G1222),AllocFactorMatrix,(Y$4+1),FALSE)*$E1223</f>
        <v>1.7684717492233819E-2</v>
      </c>
      <c r="Z1222" s="25">
        <f t="shared" si="584"/>
        <v>2.2636438390059284</v>
      </c>
      <c r="AA1222" s="25">
        <f>VLOOKUP(CONCATENATE($F1222," ",$G1222),AllocFactorMatrix,(AA$4+1),FALSE)*$E1223</f>
        <v>0.14147773993787055</v>
      </c>
      <c r="AB1222" s="25">
        <f>VLOOKUP(CONCATENATE($F1222," ",$G1222),AllocFactorMatrix,(AB$4+1),FALSE)*$E1223</f>
        <v>0</v>
      </c>
      <c r="AC1222" s="25">
        <f>VLOOKUP(CONCATENATE($F1222," ",$G1222),AllocFactorMatrix,(AC$4+1),FALSE)*$E1223</f>
        <v>0.93729002708839226</v>
      </c>
    </row>
    <row r="1223" spans="4:29" collapsed="1">
      <c r="D1223" s="58" t="s">
        <v>1177</v>
      </c>
      <c r="E1223" s="22">
        <f>'Sch 5'!U270+'Sch 5'!U273+'Sch 5'!U274+'Sch 5'!U275+'Sch 5'!U288</f>
        <v>6582.4580000003916</v>
      </c>
      <c r="F1223" s="61" t="s">
        <v>60</v>
      </c>
      <c r="G1223" s="20" t="str">
        <f>$G$15</f>
        <v>TOTAL</v>
      </c>
      <c r="H1223" s="24">
        <f t="shared" si="587"/>
        <v>6582.4580000003916</v>
      </c>
      <c r="I1223" s="25">
        <f>VLOOKUP(CONCATENATE($F1223," ",$G1223),AllocFactorMatrix,(I$4+1),FALSE)*$E1223</f>
        <v>4867.4225175381662</v>
      </c>
      <c r="J1223" s="25">
        <f>VLOOKUP(CONCATENATE($F1223," ",$G1223),AllocFactorMatrix,(J$4+1),FALSE)*$E1223</f>
        <v>1167.7124111870669</v>
      </c>
      <c r="K1223" s="25">
        <f>VLOOKUP(CONCATENATE($F1223," ",$G1223),AllocFactorMatrix,(K$4+1),FALSE)*$E1223</f>
        <v>6.337873891631542</v>
      </c>
      <c r="L1223" s="25">
        <f>VLOOKUP(CONCATENATE($F1223," ",$G1223),AllocFactorMatrix,(L$4+1),FALSE)*$E1223</f>
        <v>0</v>
      </c>
      <c r="M1223" s="25">
        <f t="shared" si="583"/>
        <v>1174.0502850786984</v>
      </c>
      <c r="N1223" s="25">
        <f>VLOOKUP(CONCATENATE($F1223," ",$G1223),AllocFactorMatrix,(N$4+1),FALSE)*$E1223</f>
        <v>260.41730491770102</v>
      </c>
      <c r="O1223" s="25">
        <f>VLOOKUP(CONCATENATE($F1223," ",$G1223),AllocFactorMatrix,(O$4+1),FALSE)*$E1223</f>
        <v>54.560229227087277</v>
      </c>
      <c r="P1223" s="25">
        <f>VLOOKUP(CONCATENATE($F1223," ",$G1223),AllocFactorMatrix,(P$4+1),FALSE)*$E1223</f>
        <v>0</v>
      </c>
      <c r="Q1223" s="25">
        <f>VLOOKUP(CONCATENATE($F1223," ",$G1223),AllocFactorMatrix,(Q$4+1),FALSE)*$E1223</f>
        <v>0</v>
      </c>
      <c r="R1223" s="25">
        <f t="shared" si="595"/>
        <v>314.97753414478831</v>
      </c>
      <c r="S1223" s="25">
        <f>VLOOKUP(CONCATENATE($F1223," ",$G1223),AllocFactorMatrix,(S$4+1),FALSE)*$E1223</f>
        <v>13.736918585436658</v>
      </c>
      <c r="T1223" s="25">
        <f>VLOOKUP(CONCATENATE($F1223," ",$G1223),AllocFactorMatrix,(T$4+1),FALSE)*$E1223</f>
        <v>124.92214547227682</v>
      </c>
      <c r="U1223" s="25">
        <f>VLOOKUP(CONCATENATE($F1223," ",$G1223),AllocFactorMatrix,(U$4+1),FALSE)*$E1223</f>
        <v>0</v>
      </c>
      <c r="V1223" s="25">
        <f>VLOOKUP(CONCATENATE($F1223," ",$G1223),AllocFactorMatrix,(V$4+1),FALSE)*$E1223</f>
        <v>0</v>
      </c>
      <c r="W1223" s="25">
        <f t="shared" si="596"/>
        <v>138.65906405771349</v>
      </c>
      <c r="X1223" s="25">
        <f>VLOOKUP(CONCATENATE($F1223," ",$G1223),AllocFactorMatrix,(X$4+1),FALSE)*$E1223</f>
        <v>71.626054106524066</v>
      </c>
      <c r="Y1223" s="25">
        <f>VLOOKUP(CONCATENATE($F1223," ",$G1223),AllocFactorMatrix,(Y$4+1),FALSE)*$E1223</f>
        <v>1.2430602958971042</v>
      </c>
      <c r="Z1223" s="25">
        <f t="shared" si="584"/>
        <v>72.869114402421175</v>
      </c>
      <c r="AA1223" s="25">
        <f>VLOOKUP(CONCATENATE($F1223," ",$G1223),AllocFactorMatrix,(AA$4+1),FALSE)*$E1223</f>
        <v>1.3187610833083248</v>
      </c>
      <c r="AB1223" s="25">
        <f>VLOOKUP(CONCATENATE($F1223," ",$G1223),AllocFactorMatrix,(AB$4+1),FALSE)*$E1223</f>
        <v>9.791638409037331</v>
      </c>
      <c r="AC1223" s="25">
        <f>VLOOKUP(CONCATENATE($F1223," ",$G1223),AllocFactorMatrix,(AC$4+1),FALSE)*$E1223</f>
        <v>3.3690852862584686</v>
      </c>
    </row>
    <row r="1224" spans="4:29" hidden="1" outlineLevel="1">
      <c r="F1224" s="61" t="str">
        <f>F1231</f>
        <v>DIST_OHLINES</v>
      </c>
      <c r="G1224" s="20" t="str">
        <f>$G$8</f>
        <v>PRODUCTION</v>
      </c>
      <c r="H1224" s="24">
        <f t="shared" si="578"/>
        <v>0</v>
      </c>
      <c r="I1224" s="25">
        <f>VLOOKUP(CONCATENATE($F1224," ",$G1224),AllocFactorMatrix,(I$4+1),FALSE)*$E1231</f>
        <v>0</v>
      </c>
      <c r="J1224" s="25">
        <f>VLOOKUP(CONCATENATE($F1224," ",$G1224),AllocFactorMatrix,(J$4+1),FALSE)*$E1231</f>
        <v>0</v>
      </c>
      <c r="K1224" s="25">
        <f>VLOOKUP(CONCATENATE($F1224," ",$G1224),AllocFactorMatrix,(K$4+1),FALSE)*$E1231</f>
        <v>0</v>
      </c>
      <c r="L1224" s="25">
        <f>VLOOKUP(CONCATENATE($F1224," ",$G1224),AllocFactorMatrix,(L$4+1),FALSE)*$E1231</f>
        <v>0</v>
      </c>
      <c r="M1224" s="25">
        <f t="shared" ref="M1224:M1231" si="597">SUBTOTAL(9,J1224:L1224)</f>
        <v>0</v>
      </c>
      <c r="N1224" s="25">
        <f>VLOOKUP(CONCATENATE($F1224," ",$G1224),AllocFactorMatrix,(N$4+1),FALSE)*$E1231</f>
        <v>0</v>
      </c>
      <c r="O1224" s="25">
        <f>VLOOKUP(CONCATENATE($F1224," ",$G1224),AllocFactorMatrix,(O$4+1),FALSE)*$E1231</f>
        <v>0</v>
      </c>
      <c r="P1224" s="25">
        <f>VLOOKUP(CONCATENATE($F1224," ",$G1224),AllocFactorMatrix,(P$4+1),FALSE)*$E1231</f>
        <v>0</v>
      </c>
      <c r="Q1224" s="25">
        <f>VLOOKUP(CONCATENATE($F1224," ",$G1224),AllocFactorMatrix,(Q$4+1),FALSE)*$E1231</f>
        <v>0</v>
      </c>
      <c r="R1224" s="25">
        <f>SUBTOTAL(9,N1224:Q1224)</f>
        <v>0</v>
      </c>
      <c r="S1224" s="25">
        <f>VLOOKUP(CONCATENATE($F1224," ",$G1224),AllocFactorMatrix,(S$4+1),FALSE)*$E1231</f>
        <v>0</v>
      </c>
      <c r="T1224" s="25">
        <f>VLOOKUP(CONCATENATE($F1224," ",$G1224),AllocFactorMatrix,(T$4+1),FALSE)*$E1231</f>
        <v>0</v>
      </c>
      <c r="U1224" s="25">
        <f>VLOOKUP(CONCATENATE($F1224," ",$G1224),AllocFactorMatrix,(U$4+1),FALSE)*$E1231</f>
        <v>0</v>
      </c>
      <c r="V1224" s="25">
        <f>VLOOKUP(CONCATENATE($F1224," ",$G1224),AllocFactorMatrix,(V$4+1),FALSE)*$E1231</f>
        <v>0</v>
      </c>
      <c r="W1224" s="25">
        <f>SUBTOTAL(9,S1224:V1224)</f>
        <v>0</v>
      </c>
      <c r="X1224" s="25">
        <f>VLOOKUP(CONCATENATE($F1224," ",$G1224),AllocFactorMatrix,(X$4+1),FALSE)*$E1231</f>
        <v>0</v>
      </c>
      <c r="Y1224" s="25">
        <f>VLOOKUP(CONCATENATE($F1224," ",$G1224),AllocFactorMatrix,(Y$4+1),FALSE)*$E1231</f>
        <v>0</v>
      </c>
      <c r="Z1224" s="25">
        <f t="shared" ref="Z1224:Z1231" si="598">SUBTOTAL(9,X1224:Y1224)</f>
        <v>0</v>
      </c>
      <c r="AA1224" s="25">
        <f>VLOOKUP(CONCATENATE($F1224," ",$G1224),AllocFactorMatrix,(AA$4+1),FALSE)*$E1231</f>
        <v>0</v>
      </c>
      <c r="AB1224" s="25">
        <f>VLOOKUP(CONCATENATE($F1224," ",$G1224),AllocFactorMatrix,(AB$4+1),FALSE)*$E1231</f>
        <v>0</v>
      </c>
      <c r="AC1224" s="25">
        <f>VLOOKUP(CONCATENATE($F1224," ",$G1224),AllocFactorMatrix,(AC$4+1),FALSE)*$E1231</f>
        <v>0</v>
      </c>
    </row>
    <row r="1225" spans="4:29" hidden="1" outlineLevel="1">
      <c r="F1225" s="61" t="str">
        <f>F1231</f>
        <v>DIST_OHLINES</v>
      </c>
      <c r="G1225" s="20" t="str">
        <f>$G$9</f>
        <v>BULKTRAN</v>
      </c>
      <c r="H1225" s="24">
        <f t="shared" si="578"/>
        <v>0</v>
      </c>
      <c r="I1225" s="25">
        <f>VLOOKUP(CONCATENATE($F1225," ",$G1225),AllocFactorMatrix,(I$4+1),FALSE)*$E1231</f>
        <v>0</v>
      </c>
      <c r="J1225" s="25">
        <f>VLOOKUP(CONCATENATE($F1225," ",$G1225),AllocFactorMatrix,(J$4+1),FALSE)*$E1231</f>
        <v>0</v>
      </c>
      <c r="K1225" s="25">
        <f>VLOOKUP(CONCATENATE($F1225," ",$G1225),AllocFactorMatrix,(K$4+1),FALSE)*$E1231</f>
        <v>0</v>
      </c>
      <c r="L1225" s="25">
        <f>VLOOKUP(CONCATENATE($F1225," ",$G1225),AllocFactorMatrix,(L$4+1),FALSE)*$E1231</f>
        <v>0</v>
      </c>
      <c r="M1225" s="25">
        <f t="shared" si="597"/>
        <v>0</v>
      </c>
      <c r="N1225" s="25">
        <f>VLOOKUP(CONCATENATE($F1225," ",$G1225),AllocFactorMatrix,(N$4+1),FALSE)*$E1231</f>
        <v>0</v>
      </c>
      <c r="O1225" s="25">
        <f>VLOOKUP(CONCATENATE($F1225," ",$G1225),AllocFactorMatrix,(O$4+1),FALSE)*$E1231</f>
        <v>0</v>
      </c>
      <c r="P1225" s="25">
        <f>VLOOKUP(CONCATENATE($F1225," ",$G1225),AllocFactorMatrix,(P$4+1),FALSE)*$E1231</f>
        <v>0</v>
      </c>
      <c r="Q1225" s="25">
        <f>VLOOKUP(CONCATENATE($F1225," ",$G1225),AllocFactorMatrix,(Q$4+1),FALSE)*$E1231</f>
        <v>0</v>
      </c>
      <c r="R1225" s="25">
        <f t="shared" ref="R1225:R1231" si="599">SUBTOTAL(9,N1225:Q1225)</f>
        <v>0</v>
      </c>
      <c r="S1225" s="25">
        <f>VLOOKUP(CONCATENATE($F1225," ",$G1225),AllocFactorMatrix,(S$4+1),FALSE)*$E1231</f>
        <v>0</v>
      </c>
      <c r="T1225" s="25">
        <f>VLOOKUP(CONCATENATE($F1225," ",$G1225),AllocFactorMatrix,(T$4+1),FALSE)*$E1231</f>
        <v>0</v>
      </c>
      <c r="U1225" s="25">
        <f>VLOOKUP(CONCATENATE($F1225," ",$G1225),AllocFactorMatrix,(U$4+1),FALSE)*$E1231</f>
        <v>0</v>
      </c>
      <c r="V1225" s="25">
        <f>VLOOKUP(CONCATENATE($F1225," ",$G1225),AllocFactorMatrix,(V$4+1),FALSE)*$E1231</f>
        <v>0</v>
      </c>
      <c r="W1225" s="25">
        <f t="shared" ref="W1225:W1231" si="600">SUBTOTAL(9,S1225:V1225)</f>
        <v>0</v>
      </c>
      <c r="X1225" s="25">
        <f>VLOOKUP(CONCATENATE($F1225," ",$G1225),AllocFactorMatrix,(X$4+1),FALSE)*$E1231</f>
        <v>0</v>
      </c>
      <c r="Y1225" s="25">
        <f>VLOOKUP(CONCATENATE($F1225," ",$G1225),AllocFactorMatrix,(Y$4+1),FALSE)*$E1231</f>
        <v>0</v>
      </c>
      <c r="Z1225" s="25">
        <f t="shared" si="598"/>
        <v>0</v>
      </c>
      <c r="AA1225" s="25">
        <f>VLOOKUP(CONCATENATE($F1225," ",$G1225),AllocFactorMatrix,(AA$4+1),FALSE)*$E1231</f>
        <v>0</v>
      </c>
      <c r="AB1225" s="25">
        <f>VLOOKUP(CONCATENATE($F1225," ",$G1225),AllocFactorMatrix,(AB$4+1),FALSE)*$E1231</f>
        <v>0</v>
      </c>
      <c r="AC1225" s="25">
        <f>VLOOKUP(CONCATENATE($F1225," ",$G1225),AllocFactorMatrix,(AC$4+1),FALSE)*$E1231</f>
        <v>0</v>
      </c>
    </row>
    <row r="1226" spans="4:29" hidden="1" outlineLevel="1">
      <c r="F1226" s="61" t="str">
        <f>F1231</f>
        <v>DIST_OHLINES</v>
      </c>
      <c r="G1226" s="20" t="str">
        <f>$G$10</f>
        <v>SUBTRAN</v>
      </c>
      <c r="H1226" s="24">
        <f t="shared" si="578"/>
        <v>0</v>
      </c>
      <c r="I1226" s="25">
        <f>VLOOKUP(CONCATENATE($F1226," ",$G1226),AllocFactorMatrix,(I$4+1),FALSE)*$E1231</f>
        <v>0</v>
      </c>
      <c r="J1226" s="25">
        <f>VLOOKUP(CONCATENATE($F1226," ",$G1226),AllocFactorMatrix,(J$4+1),FALSE)*$E1231</f>
        <v>0</v>
      </c>
      <c r="K1226" s="25">
        <f>VLOOKUP(CONCATENATE($F1226," ",$G1226),AllocFactorMatrix,(K$4+1),FALSE)*$E1231</f>
        <v>0</v>
      </c>
      <c r="L1226" s="25">
        <f>VLOOKUP(CONCATENATE($F1226," ",$G1226),AllocFactorMatrix,(L$4+1),FALSE)*$E1231</f>
        <v>0</v>
      </c>
      <c r="M1226" s="25">
        <f t="shared" si="597"/>
        <v>0</v>
      </c>
      <c r="N1226" s="25">
        <f>VLOOKUP(CONCATENATE($F1226," ",$G1226),AllocFactorMatrix,(N$4+1),FALSE)*$E1231</f>
        <v>0</v>
      </c>
      <c r="O1226" s="25">
        <f>VLOOKUP(CONCATENATE($F1226," ",$G1226),AllocFactorMatrix,(O$4+1),FALSE)*$E1231</f>
        <v>0</v>
      </c>
      <c r="P1226" s="25">
        <f>VLOOKUP(CONCATENATE($F1226," ",$G1226),AllocFactorMatrix,(P$4+1),FALSE)*$E1231</f>
        <v>0</v>
      </c>
      <c r="Q1226" s="25">
        <f>VLOOKUP(CONCATENATE($F1226," ",$G1226),AllocFactorMatrix,(Q$4+1),FALSE)*$E1231</f>
        <v>0</v>
      </c>
      <c r="R1226" s="25">
        <f t="shared" si="599"/>
        <v>0</v>
      </c>
      <c r="S1226" s="25">
        <f>VLOOKUP(CONCATENATE($F1226," ",$G1226),AllocFactorMatrix,(S$4+1),FALSE)*$E1231</f>
        <v>0</v>
      </c>
      <c r="T1226" s="25">
        <f>VLOOKUP(CONCATENATE($F1226," ",$G1226),AllocFactorMatrix,(T$4+1),FALSE)*$E1231</f>
        <v>0</v>
      </c>
      <c r="U1226" s="25">
        <f>VLOOKUP(CONCATENATE($F1226," ",$G1226),AllocFactorMatrix,(U$4+1),FALSE)*$E1231</f>
        <v>0</v>
      </c>
      <c r="V1226" s="25">
        <f>VLOOKUP(CONCATENATE($F1226," ",$G1226),AllocFactorMatrix,(V$4+1),FALSE)*$E1231</f>
        <v>0</v>
      </c>
      <c r="W1226" s="25">
        <f t="shared" si="600"/>
        <v>0</v>
      </c>
      <c r="X1226" s="25">
        <f>VLOOKUP(CONCATENATE($F1226," ",$G1226),AllocFactorMatrix,(X$4+1),FALSE)*$E1231</f>
        <v>0</v>
      </c>
      <c r="Y1226" s="25">
        <f>VLOOKUP(CONCATENATE($F1226," ",$G1226),AllocFactorMatrix,(Y$4+1),FALSE)*$E1231</f>
        <v>0</v>
      </c>
      <c r="Z1226" s="25">
        <f t="shared" si="598"/>
        <v>0</v>
      </c>
      <c r="AA1226" s="25">
        <f>VLOOKUP(CONCATENATE($F1226," ",$G1226),AllocFactorMatrix,(AA$4+1),FALSE)*$E1231</f>
        <v>0</v>
      </c>
      <c r="AB1226" s="25">
        <f>VLOOKUP(CONCATENATE($F1226," ",$G1226),AllocFactorMatrix,(AB$4+1),FALSE)*$E1231</f>
        <v>0</v>
      </c>
      <c r="AC1226" s="25">
        <f>VLOOKUP(CONCATENATE($F1226," ",$G1226),AllocFactorMatrix,(AC$4+1),FALSE)*$E1231</f>
        <v>0</v>
      </c>
    </row>
    <row r="1227" spans="4:29" hidden="1" outlineLevel="1">
      <c r="F1227" s="61" t="str">
        <f>F1231</f>
        <v>DIST_OHLINES</v>
      </c>
      <c r="G1227" s="20" t="str">
        <f>$G$11</f>
        <v>DISTPRI</v>
      </c>
      <c r="H1227" s="24">
        <f t="shared" si="578"/>
        <v>-107705.11972103058</v>
      </c>
      <c r="I1227" s="25">
        <f>VLOOKUP(CONCATENATE($F1227," ",$G1227),AllocFactorMatrix,(I$4+1),FALSE)*$E1231</f>
        <v>-71569.907098681273</v>
      </c>
      <c r="J1227" s="25">
        <f>VLOOKUP(CONCATENATE($F1227," ",$G1227),AllocFactorMatrix,(J$4+1),FALSE)*$E1231</f>
        <v>-18018.556223923235</v>
      </c>
      <c r="K1227" s="25">
        <f>VLOOKUP(CONCATENATE($F1227," ",$G1227),AllocFactorMatrix,(K$4+1),FALSE)*$E1231</f>
        <v>-210.27009372635879</v>
      </c>
      <c r="L1227" s="25">
        <f>VLOOKUP(CONCATENATE($F1227," ",$G1227),AllocFactorMatrix,(L$4+1),FALSE)*$E1231</f>
        <v>0</v>
      </c>
      <c r="M1227" s="25">
        <f t="shared" si="597"/>
        <v>-18228.826317649593</v>
      </c>
      <c r="N1227" s="25">
        <f>VLOOKUP(CONCATENATE($F1227," ",$G1227),AllocFactorMatrix,(N$4+1),FALSE)*$E1231</f>
        <v>-7770.100558868854</v>
      </c>
      <c r="O1227" s="25">
        <f>VLOOKUP(CONCATENATE($F1227," ",$G1227),AllocFactorMatrix,(O$4+1),FALSE)*$E1231</f>
        <v>-2205.7636741044998</v>
      </c>
      <c r="P1227" s="25">
        <f>VLOOKUP(CONCATENATE($F1227," ",$G1227),AllocFactorMatrix,(P$4+1),FALSE)*$E1231</f>
        <v>0</v>
      </c>
      <c r="Q1227" s="25">
        <f>VLOOKUP(CONCATENATE($F1227," ",$G1227),AllocFactorMatrix,(Q$4+1),FALSE)*$E1231</f>
        <v>0</v>
      </c>
      <c r="R1227" s="25">
        <f t="shared" si="599"/>
        <v>-9975.8642329733539</v>
      </c>
      <c r="S1227" s="25">
        <f>VLOOKUP(CONCATENATE($F1227," ",$G1227),AllocFactorMatrix,(S$4+1),FALSE)*$E1231</f>
        <v>-443.15738476766234</v>
      </c>
      <c r="T1227" s="25">
        <f>VLOOKUP(CONCATENATE($F1227," ",$G1227),AllocFactorMatrix,(T$4+1),FALSE)*$E1231</f>
        <v>-5125.735039045212</v>
      </c>
      <c r="U1227" s="25">
        <f>VLOOKUP(CONCATENATE($F1227," ",$G1227),AllocFactorMatrix,(U$4+1),FALSE)*$E1231</f>
        <v>0</v>
      </c>
      <c r="V1227" s="25">
        <f>VLOOKUP(CONCATENATE($F1227," ",$G1227),AllocFactorMatrix,(V$4+1),FALSE)*$E1231</f>
        <v>0</v>
      </c>
      <c r="W1227" s="25">
        <f t="shared" si="600"/>
        <v>-5568.8924238128748</v>
      </c>
      <c r="X1227" s="25">
        <f>VLOOKUP(CONCATENATE($F1227," ",$G1227),AllocFactorMatrix,(X$4+1),FALSE)*$E1231</f>
        <v>-2108.6743754781237</v>
      </c>
      <c r="Y1227" s="25">
        <f>VLOOKUP(CONCATENATE($F1227," ",$G1227),AllocFactorMatrix,(Y$4+1),FALSE)*$E1231</f>
        <v>-50.52209485754954</v>
      </c>
      <c r="Z1227" s="25">
        <f t="shared" si="598"/>
        <v>-2159.1964703356734</v>
      </c>
      <c r="AA1227" s="25">
        <f>VLOOKUP(CONCATENATE($F1227," ",$G1227),AllocFactorMatrix,(AA$4+1),FALSE)*$E1231</f>
        <v>-36.279238361799116</v>
      </c>
      <c r="AB1227" s="25">
        <f>VLOOKUP(CONCATENATE($F1227," ",$G1227),AllocFactorMatrix,(AB$4+1),FALSE)*$E1231</f>
        <v>-132.98825161790106</v>
      </c>
      <c r="AC1227" s="25">
        <f>VLOOKUP(CONCATENATE($F1227," ",$G1227),AllocFactorMatrix,(AC$4+1),FALSE)*$E1231</f>
        <v>-33.165687598116293</v>
      </c>
    </row>
    <row r="1228" spans="4:29" hidden="1" outlineLevel="1">
      <c r="F1228" s="61" t="str">
        <f>F1231</f>
        <v>DIST_OHLINES</v>
      </c>
      <c r="G1228" s="20" t="str">
        <f>$G$12</f>
        <v>DISTSEC</v>
      </c>
      <c r="H1228" s="24">
        <f t="shared" si="578"/>
        <v>-45724.407722608936</v>
      </c>
      <c r="I1228" s="25">
        <f>VLOOKUP(CONCATENATE($F1228," ",$G1228),AllocFactorMatrix,(I$4+1),FALSE)*$E1231</f>
        <v>-34137.923375347418</v>
      </c>
      <c r="J1228" s="25">
        <f>VLOOKUP(CONCATENATE($F1228," ",$G1228),AllocFactorMatrix,(J$4+1),FALSE)*$E1231</f>
        <v>-7663.5114263795767</v>
      </c>
      <c r="K1228" s="25">
        <f>VLOOKUP(CONCATENATE($F1228," ",$G1228),AllocFactorMatrix,(K$4+1),FALSE)*$E1231</f>
        <v>0</v>
      </c>
      <c r="L1228" s="25">
        <f>VLOOKUP(CONCATENATE($F1228," ",$G1228),AllocFactorMatrix,(L$4+1),FALSE)*$E1231</f>
        <v>0</v>
      </c>
      <c r="M1228" s="25">
        <f t="shared" si="597"/>
        <v>-7663.5114263795767</v>
      </c>
      <c r="N1228" s="25">
        <f>VLOOKUP(CONCATENATE($F1228," ",$G1228),AllocFactorMatrix,(N$4+1),FALSE)*$E1231</f>
        <v>-2701.4685673271624</v>
      </c>
      <c r="O1228" s="25">
        <f>VLOOKUP(CONCATENATE($F1228," ",$G1228),AllocFactorMatrix,(O$4+1),FALSE)*$E1231</f>
        <v>0</v>
      </c>
      <c r="P1228" s="25">
        <f>VLOOKUP(CONCATENATE($F1228," ",$G1228),AllocFactorMatrix,(P$4+1),FALSE)*$E1231</f>
        <v>0</v>
      </c>
      <c r="Q1228" s="25">
        <f>VLOOKUP(CONCATENATE($F1228," ",$G1228),AllocFactorMatrix,(Q$4+1),FALSE)*$E1231</f>
        <v>0</v>
      </c>
      <c r="R1228" s="25">
        <f t="shared" si="599"/>
        <v>-2701.4685673271624</v>
      </c>
      <c r="S1228" s="25">
        <f>VLOOKUP(CONCATENATE($F1228," ",$G1228),AllocFactorMatrix,(S$4+1),FALSE)*$E1231</f>
        <v>-119.56850197485679</v>
      </c>
      <c r="T1228" s="25">
        <f>VLOOKUP(CONCATENATE($F1228," ",$G1228),AllocFactorMatrix,(T$4+1),FALSE)*$E1231</f>
        <v>0</v>
      </c>
      <c r="U1228" s="25">
        <f>VLOOKUP(CONCATENATE($F1228," ",$G1228),AllocFactorMatrix,(U$4+1),FALSE)*$E1231</f>
        <v>0</v>
      </c>
      <c r="V1228" s="25">
        <f>VLOOKUP(CONCATENATE($F1228," ",$G1228),AllocFactorMatrix,(V$4+1),FALSE)*$E1231</f>
        <v>0</v>
      </c>
      <c r="W1228" s="25">
        <f t="shared" si="600"/>
        <v>-119.56850197485679</v>
      </c>
      <c r="X1228" s="25">
        <f>VLOOKUP(CONCATENATE($F1228," ",$G1228),AllocFactorMatrix,(X$4+1),FALSE)*$E1231</f>
        <v>-751.85900043704862</v>
      </c>
      <c r="Y1228" s="25">
        <f>VLOOKUP(CONCATENATE($F1228," ",$G1228),AllocFactorMatrix,(Y$4+1),FALSE)*$E1231</f>
        <v>0</v>
      </c>
      <c r="Z1228" s="25">
        <f t="shared" si="598"/>
        <v>-751.85900043704862</v>
      </c>
      <c r="AA1228" s="25">
        <f>VLOOKUP(CONCATENATE($F1228," ",$G1228),AllocFactorMatrix,(AA$4+1),FALSE)*$E1231</f>
        <v>-12.260019149274809</v>
      </c>
      <c r="AB1228" s="25">
        <f>VLOOKUP(CONCATENATE($F1228," ",$G1228),AllocFactorMatrix,(AB$4+1),FALSE)*$E1231</f>
        <v>-270.71987936686708</v>
      </c>
      <c r="AC1228" s="25">
        <f>VLOOKUP(CONCATENATE($F1228," ",$G1228),AllocFactorMatrix,(AC$4+1),FALSE)*$E1231</f>
        <v>-67.096952626737675</v>
      </c>
    </row>
    <row r="1229" spans="4:29" hidden="1" outlineLevel="1">
      <c r="F1229" s="61" t="str">
        <f>F1231</f>
        <v>DIST_OHLINES</v>
      </c>
      <c r="G1229" s="20" t="str">
        <f>$G$13</f>
        <v>ENERGY</v>
      </c>
      <c r="H1229" s="24">
        <f t="shared" si="578"/>
        <v>0</v>
      </c>
      <c r="I1229" s="25">
        <f>VLOOKUP(CONCATENATE($F1229," ",$G1229),AllocFactorMatrix,(I$4+1),FALSE)*$E1231</f>
        <v>0</v>
      </c>
      <c r="J1229" s="25">
        <f>VLOOKUP(CONCATENATE($F1229," ",$G1229),AllocFactorMatrix,(J$4+1),FALSE)*$E1231</f>
        <v>0</v>
      </c>
      <c r="K1229" s="25">
        <f>VLOOKUP(CONCATENATE($F1229," ",$G1229),AllocFactorMatrix,(K$4+1),FALSE)*$E1231</f>
        <v>0</v>
      </c>
      <c r="L1229" s="25">
        <f>VLOOKUP(CONCATENATE($F1229," ",$G1229),AllocFactorMatrix,(L$4+1),FALSE)*$E1231</f>
        <v>0</v>
      </c>
      <c r="M1229" s="25">
        <f t="shared" si="597"/>
        <v>0</v>
      </c>
      <c r="N1229" s="25">
        <f>VLOOKUP(CONCATENATE($F1229," ",$G1229),AllocFactorMatrix,(N$4+1),FALSE)*$E1231</f>
        <v>0</v>
      </c>
      <c r="O1229" s="25">
        <f>VLOOKUP(CONCATENATE($F1229," ",$G1229),AllocFactorMatrix,(O$4+1),FALSE)*$E1231</f>
        <v>0</v>
      </c>
      <c r="P1229" s="25">
        <f>VLOOKUP(CONCATENATE($F1229," ",$G1229),AllocFactorMatrix,(P$4+1),FALSE)*$E1231</f>
        <v>0</v>
      </c>
      <c r="Q1229" s="25">
        <f>VLOOKUP(CONCATENATE($F1229," ",$G1229),AllocFactorMatrix,(Q$4+1),FALSE)*$E1231</f>
        <v>0</v>
      </c>
      <c r="R1229" s="25">
        <f t="shared" si="599"/>
        <v>0</v>
      </c>
      <c r="S1229" s="25">
        <f>VLOOKUP(CONCATENATE($F1229," ",$G1229),AllocFactorMatrix,(S$4+1),FALSE)*$E1231</f>
        <v>0</v>
      </c>
      <c r="T1229" s="25">
        <f>VLOOKUP(CONCATENATE($F1229," ",$G1229),AllocFactorMatrix,(T$4+1),FALSE)*$E1231</f>
        <v>0</v>
      </c>
      <c r="U1229" s="25">
        <f>VLOOKUP(CONCATENATE($F1229," ",$G1229),AllocFactorMatrix,(U$4+1),FALSE)*$E1231</f>
        <v>0</v>
      </c>
      <c r="V1229" s="25">
        <f>VLOOKUP(CONCATENATE($F1229," ",$G1229),AllocFactorMatrix,(V$4+1),FALSE)*$E1231</f>
        <v>0</v>
      </c>
      <c r="W1229" s="25">
        <f t="shared" si="600"/>
        <v>0</v>
      </c>
      <c r="X1229" s="25">
        <f>VLOOKUP(CONCATENATE($F1229," ",$G1229),AllocFactorMatrix,(X$4+1),FALSE)*$E1231</f>
        <v>0</v>
      </c>
      <c r="Y1229" s="25">
        <f>VLOOKUP(CONCATENATE($F1229," ",$G1229),AllocFactorMatrix,(Y$4+1),FALSE)*$E1231</f>
        <v>0</v>
      </c>
      <c r="Z1229" s="25">
        <f t="shared" si="598"/>
        <v>0</v>
      </c>
      <c r="AA1229" s="25">
        <f>VLOOKUP(CONCATENATE($F1229," ",$G1229),AllocFactorMatrix,(AA$4+1),FALSE)*$E1231</f>
        <v>0</v>
      </c>
      <c r="AB1229" s="25">
        <f>VLOOKUP(CONCATENATE($F1229," ",$G1229),AllocFactorMatrix,(AB$4+1),FALSE)*$E1231</f>
        <v>0</v>
      </c>
      <c r="AC1229" s="25">
        <f>VLOOKUP(CONCATENATE($F1229," ",$G1229),AllocFactorMatrix,(AC$4+1),FALSE)*$E1231</f>
        <v>0</v>
      </c>
    </row>
    <row r="1230" spans="4:29" hidden="1" outlineLevel="1">
      <c r="F1230" s="61" t="str">
        <f>F1231</f>
        <v>DIST_OHLINES</v>
      </c>
      <c r="G1230" s="20" t="str">
        <f>$G$14</f>
        <v>CUSTOMER</v>
      </c>
      <c r="H1230" s="24">
        <f t="shared" si="578"/>
        <v>-117964.46255636048</v>
      </c>
      <c r="I1230" s="25">
        <f>VLOOKUP(CONCATENATE($F1230," ",$G1230),AllocFactorMatrix,(I$4+1),FALSE)*$E1231</f>
        <v>-94975.442864054043</v>
      </c>
      <c r="J1230" s="25">
        <f>VLOOKUP(CONCATENATE($F1230," ",$G1230),AllocFactorMatrix,(J$4+1),FALSE)*$E1231</f>
        <v>-22462.581422210802</v>
      </c>
      <c r="K1230" s="25">
        <f>VLOOKUP(CONCATENATE($F1230," ",$G1230),AllocFactorMatrix,(K$4+1),FALSE)*$E1231</f>
        <v>-51.039721477416052</v>
      </c>
      <c r="L1230" s="25">
        <f>VLOOKUP(CONCATENATE($F1230," ",$G1230),AllocFactorMatrix,(L$4+1),FALSE)*$E1231</f>
        <v>0</v>
      </c>
      <c r="M1230" s="25">
        <f t="shared" si="597"/>
        <v>-22513.621143688219</v>
      </c>
      <c r="N1230" s="25">
        <f>VLOOKUP(CONCATENATE($F1230," ",$G1230),AllocFactorMatrix,(N$4+1),FALSE)*$E1231</f>
        <v>-265.40655168256342</v>
      </c>
      <c r="O1230" s="25">
        <f>VLOOKUP(CONCATENATE($F1230," ",$G1230),AllocFactorMatrix,(O$4+1),FALSE)*$E1231</f>
        <v>-43.748332694928045</v>
      </c>
      <c r="P1230" s="25">
        <f>VLOOKUP(CONCATENATE($F1230," ",$G1230),AllocFactorMatrix,(P$4+1),FALSE)*$E1231</f>
        <v>0</v>
      </c>
      <c r="Q1230" s="25">
        <f>VLOOKUP(CONCATENATE($F1230," ",$G1230),AllocFactorMatrix,(Q$4+1),FALSE)*$E1231</f>
        <v>0</v>
      </c>
      <c r="R1230" s="25">
        <f t="shared" si="599"/>
        <v>-309.15488437749144</v>
      </c>
      <c r="S1230" s="25">
        <f>VLOOKUP(CONCATENATE($F1230," ",$G1230),AllocFactorMatrix,(S$4+1),FALSE)*$E1231</f>
        <v>-3.6456943912440027</v>
      </c>
      <c r="T1230" s="25">
        <f>VLOOKUP(CONCATENATE($F1230," ",$G1230),AllocFactorMatrix,(T$4+1),FALSE)*$E1231</f>
        <v>-24.790721860459225</v>
      </c>
      <c r="U1230" s="25">
        <f>VLOOKUP(CONCATENATE($F1230," ",$G1230),AllocFactorMatrix,(U$4+1),FALSE)*$E1231</f>
        <v>0</v>
      </c>
      <c r="V1230" s="25">
        <f>VLOOKUP(CONCATENATE($F1230," ",$G1230),AllocFactorMatrix,(V$4+1),FALSE)*$E1231</f>
        <v>0</v>
      </c>
      <c r="W1230" s="25">
        <f t="shared" si="600"/>
        <v>-28.436416251703228</v>
      </c>
      <c r="X1230" s="25">
        <f>VLOOKUP(CONCATENATE($F1230," ",$G1230),AllocFactorMatrix,(X$4+1),FALSE)*$E1231</f>
        <v>-92.600637537597677</v>
      </c>
      <c r="Y1230" s="25">
        <f>VLOOKUP(CONCATENATE($F1230," ",$G1230),AllocFactorMatrix,(Y$4+1),FALSE)*$E1231</f>
        <v>-0.72913887824880075</v>
      </c>
      <c r="Z1230" s="25">
        <f t="shared" si="598"/>
        <v>-93.329776415846482</v>
      </c>
      <c r="AA1230" s="25">
        <f>VLOOKUP(CONCATENATE($F1230," ",$G1230),AllocFactorMatrix,(AA$4+1),FALSE)*$E1231</f>
        <v>-5.833111025990406</v>
      </c>
      <c r="AB1230" s="25">
        <f>VLOOKUP(CONCATENATE($F1230," ",$G1230),AllocFactorMatrix,(AB$4+1),FALSE)*$E1231</f>
        <v>0</v>
      </c>
      <c r="AC1230" s="25">
        <f>VLOOKUP(CONCATENATE($F1230," ",$G1230),AllocFactorMatrix,(AC$4+1),FALSE)*$E1231</f>
        <v>-38.644360547186437</v>
      </c>
    </row>
    <row r="1231" spans="4:29" collapsed="1">
      <c r="D1231" s="58" t="s">
        <v>1154</v>
      </c>
      <c r="E1231" s="22">
        <f>'Sch 5'!T274</f>
        <v>-271393.99</v>
      </c>
      <c r="F1231" s="61" t="s">
        <v>60</v>
      </c>
      <c r="G1231" s="20" t="str">
        <f>$G$15</f>
        <v>TOTAL</v>
      </c>
      <c r="H1231" s="24">
        <f t="shared" si="578"/>
        <v>-271393.99</v>
      </c>
      <c r="I1231" s="25">
        <f>VLOOKUP(CONCATENATE($F1231," ",$G1231),AllocFactorMatrix,(I$4+1),FALSE)*$E1231</f>
        <v>-200683.27333808274</v>
      </c>
      <c r="J1231" s="25">
        <f>VLOOKUP(CONCATENATE($F1231," ",$G1231),AllocFactorMatrix,(J$4+1),FALSE)*$E1231</f>
        <v>-48144.649072513617</v>
      </c>
      <c r="K1231" s="25">
        <f>VLOOKUP(CONCATENATE($F1231," ",$G1231),AllocFactorMatrix,(K$4+1),FALSE)*$E1231</f>
        <v>-261.30981520377486</v>
      </c>
      <c r="L1231" s="25">
        <f>VLOOKUP(CONCATENATE($F1231," ",$G1231),AllocFactorMatrix,(L$4+1),FALSE)*$E1231</f>
        <v>0</v>
      </c>
      <c r="M1231" s="25">
        <f t="shared" si="597"/>
        <v>-48405.958887717396</v>
      </c>
      <c r="N1231" s="25">
        <f>VLOOKUP(CONCATENATE($F1231," ",$G1231),AllocFactorMatrix,(N$4+1),FALSE)*$E1231</f>
        <v>-10736.975677878581</v>
      </c>
      <c r="O1231" s="25">
        <f>VLOOKUP(CONCATENATE($F1231," ",$G1231),AllocFactorMatrix,(O$4+1),FALSE)*$E1231</f>
        <v>-2249.512006799428</v>
      </c>
      <c r="P1231" s="25">
        <f>VLOOKUP(CONCATENATE($F1231," ",$G1231),AllocFactorMatrix,(P$4+1),FALSE)*$E1231</f>
        <v>0</v>
      </c>
      <c r="Q1231" s="25">
        <f>VLOOKUP(CONCATENATE($F1231," ",$G1231),AllocFactorMatrix,(Q$4+1),FALSE)*$E1231</f>
        <v>0</v>
      </c>
      <c r="R1231" s="25">
        <f t="shared" si="599"/>
        <v>-12986.48768467801</v>
      </c>
      <c r="S1231" s="25">
        <f>VLOOKUP(CONCATENATE($F1231," ",$G1231),AllocFactorMatrix,(S$4+1),FALSE)*$E1231</f>
        <v>-566.37158113376313</v>
      </c>
      <c r="T1231" s="25">
        <f>VLOOKUP(CONCATENATE($F1231," ",$G1231),AllocFactorMatrix,(T$4+1),FALSE)*$E1231</f>
        <v>-5150.5257609056716</v>
      </c>
      <c r="U1231" s="25">
        <f>VLOOKUP(CONCATENATE($F1231," ",$G1231),AllocFactorMatrix,(U$4+1),FALSE)*$E1231</f>
        <v>0</v>
      </c>
      <c r="V1231" s="25">
        <f>VLOOKUP(CONCATENATE($F1231," ",$G1231),AllocFactorMatrix,(V$4+1),FALSE)*$E1231</f>
        <v>0</v>
      </c>
      <c r="W1231" s="25">
        <f t="shared" si="600"/>
        <v>-5716.897342039435</v>
      </c>
      <c r="X1231" s="25">
        <f>VLOOKUP(CONCATENATE($F1231," ",$G1231),AllocFactorMatrix,(X$4+1),FALSE)*$E1231</f>
        <v>-2953.13401345277</v>
      </c>
      <c r="Y1231" s="25">
        <f>VLOOKUP(CONCATENATE($F1231," ",$G1231),AllocFactorMatrix,(Y$4+1),FALSE)*$E1231</f>
        <v>-51.251233735798337</v>
      </c>
      <c r="Z1231" s="25">
        <f t="shared" si="598"/>
        <v>-3004.3852471885684</v>
      </c>
      <c r="AA1231" s="25">
        <f>VLOOKUP(CONCATENATE($F1231," ",$G1231),AllocFactorMatrix,(AA$4+1),FALSE)*$E1231</f>
        <v>-54.372368537064325</v>
      </c>
      <c r="AB1231" s="25">
        <f>VLOOKUP(CONCATENATE($F1231," ",$G1231),AllocFactorMatrix,(AB$4+1),FALSE)*$E1231</f>
        <v>-403.70813098476816</v>
      </c>
      <c r="AC1231" s="25">
        <f>VLOOKUP(CONCATENATE($F1231," ",$G1231),AllocFactorMatrix,(AC$4+1),FALSE)*$E1231</f>
        <v>-138.90700077204042</v>
      </c>
    </row>
    <row r="1232" spans="4:29" hidden="1" outlineLevel="1">
      <c r="F1232" s="61"/>
      <c r="G1232" s="20" t="str">
        <f>$G$8</f>
        <v>PRODUCTION</v>
      </c>
      <c r="H1232" s="22">
        <f>+H1224+H1184+H1192+H1200+H1208+H1216+H1176</f>
        <v>-4793094.6899999995</v>
      </c>
      <c r="I1232" s="22">
        <f t="shared" ref="I1232:AC1239" si="601">+I1224+I1184+I1192+I1200+I1208+I1216+I1176</f>
        <v>-2350260.0322988401</v>
      </c>
      <c r="J1232" s="22">
        <f t="shared" si="601"/>
        <v>-594524.40105475055</v>
      </c>
      <c r="K1232" s="22">
        <f t="shared" si="601"/>
        <v>-6950.894537064979</v>
      </c>
      <c r="L1232" s="22">
        <f t="shared" si="601"/>
        <v>-171.23881182037641</v>
      </c>
      <c r="M1232" s="22">
        <f t="shared" si="601"/>
        <v>-601646.534403636</v>
      </c>
      <c r="N1232" s="22">
        <f t="shared" si="601"/>
        <v>-248756.46840070345</v>
      </c>
      <c r="O1232" s="22">
        <f t="shared" si="601"/>
        <v>-70844.621025736153</v>
      </c>
      <c r="P1232" s="22">
        <f t="shared" si="601"/>
        <v>-5606.3235987982043</v>
      </c>
      <c r="Q1232" s="22">
        <f t="shared" si="601"/>
        <v>-1183.3960602021298</v>
      </c>
      <c r="R1232" s="22">
        <f t="shared" si="601"/>
        <v>-326390.80908543995</v>
      </c>
      <c r="S1232" s="22">
        <f t="shared" si="601"/>
        <v>-14942.876554058048</v>
      </c>
      <c r="T1232" s="22">
        <f t="shared" si="601"/>
        <v>-162903.5691151506</v>
      </c>
      <c r="U1232" s="22">
        <f t="shared" si="601"/>
        <v>-1087973.9848981258</v>
      </c>
      <c r="V1232" s="22">
        <f t="shared" si="601"/>
        <v>-170682.56030823948</v>
      </c>
      <c r="W1232" s="22">
        <f t="shared" si="601"/>
        <v>-1436502.9908755738</v>
      </c>
      <c r="X1232" s="22">
        <f t="shared" si="601"/>
        <v>-67519.270665704142</v>
      </c>
      <c r="Y1232" s="22">
        <f t="shared" si="601"/>
        <v>-1629.9398778960447</v>
      </c>
      <c r="Z1232" s="22">
        <f t="shared" si="601"/>
        <v>-69149.210543600188</v>
      </c>
      <c r="AA1232" s="22">
        <f t="shared" si="601"/>
        <v>-1177.1849515944498</v>
      </c>
      <c r="AB1232" s="22">
        <f t="shared" si="601"/>
        <v>-6382.9316994120491</v>
      </c>
      <c r="AC1232" s="22">
        <f t="shared" si="601"/>
        <v>-1584.9961419036597</v>
      </c>
    </row>
    <row r="1233" spans="2:29" hidden="1" outlineLevel="1">
      <c r="F1233" s="61"/>
      <c r="G1233" s="20" t="str">
        <f>$G$9</f>
        <v>BULKTRAN</v>
      </c>
      <c r="H1233" s="22">
        <f t="shared" ref="H1233:W1239" si="602">+H1225+H1185+H1193+H1201+H1209+H1217+H1177</f>
        <v>1066130.5290895794</v>
      </c>
      <c r="I1233" s="22">
        <f t="shared" si="602"/>
        <v>522769.55365821352</v>
      </c>
      <c r="J1233" s="22">
        <f t="shared" si="602"/>
        <v>132240.36979189457</v>
      </c>
      <c r="K1233" s="22">
        <f t="shared" si="602"/>
        <v>1546.0910642779206</v>
      </c>
      <c r="L1233" s="22">
        <f t="shared" si="602"/>
        <v>38.088737413766545</v>
      </c>
      <c r="M1233" s="22">
        <f t="shared" si="602"/>
        <v>133824.54959358624</v>
      </c>
      <c r="N1233" s="22">
        <f t="shared" si="602"/>
        <v>55331.029830019295</v>
      </c>
      <c r="O1233" s="22">
        <f t="shared" si="602"/>
        <v>15758.005669051117</v>
      </c>
      <c r="P1233" s="22">
        <f t="shared" si="602"/>
        <v>1247.0174555708859</v>
      </c>
      <c r="Q1233" s="22">
        <f t="shared" si="602"/>
        <v>263.22339727985224</v>
      </c>
      <c r="R1233" s="22">
        <f t="shared" si="602"/>
        <v>72599.276351921144</v>
      </c>
      <c r="S1233" s="22">
        <f t="shared" si="602"/>
        <v>3323.7517547766561</v>
      </c>
      <c r="T1233" s="22">
        <f t="shared" si="602"/>
        <v>36234.725070978377</v>
      </c>
      <c r="U1233" s="22">
        <f t="shared" si="602"/>
        <v>241998.61575343434</v>
      </c>
      <c r="V1233" s="22">
        <f t="shared" si="602"/>
        <v>37965.010102437038</v>
      </c>
      <c r="W1233" s="22">
        <f t="shared" si="602"/>
        <v>319522.10268162639</v>
      </c>
      <c r="X1233" s="22">
        <f t="shared" si="601"/>
        <v>15018.346269843805</v>
      </c>
      <c r="Y1233" s="22">
        <f t="shared" si="601"/>
        <v>362.54836943467814</v>
      </c>
      <c r="Z1233" s="22">
        <f t="shared" si="601"/>
        <v>15380.894639278484</v>
      </c>
      <c r="AA1233" s="22">
        <f t="shared" si="601"/>
        <v>261.84185718218748</v>
      </c>
      <c r="AB1233" s="22">
        <f t="shared" si="601"/>
        <v>1419.7587967611826</v>
      </c>
      <c r="AC1233" s="22">
        <f t="shared" si="601"/>
        <v>352.55151100982948</v>
      </c>
    </row>
    <row r="1234" spans="2:29" hidden="1" outlineLevel="1">
      <c r="F1234" s="61"/>
      <c r="G1234" s="20" t="str">
        <f>$G$10</f>
        <v>SUBTRAN</v>
      </c>
      <c r="H1234" s="22">
        <f t="shared" si="602"/>
        <v>408870.20291039179</v>
      </c>
      <c r="I1234" s="22">
        <f t="shared" si="601"/>
        <v>194173.19839314485</v>
      </c>
      <c r="J1234" s="22">
        <f t="shared" si="601"/>
        <v>49705.473619876648</v>
      </c>
      <c r="K1234" s="22">
        <f t="shared" si="601"/>
        <v>579.22895011423896</v>
      </c>
      <c r="L1234" s="22">
        <f t="shared" si="601"/>
        <v>18.989569440858268</v>
      </c>
      <c r="M1234" s="22">
        <f t="shared" si="601"/>
        <v>50303.69213943174</v>
      </c>
      <c r="N1234" s="22">
        <f t="shared" si="601"/>
        <v>21664.060341388766</v>
      </c>
      <c r="O1234" s="22">
        <f t="shared" si="601"/>
        <v>6140.6289871604822</v>
      </c>
      <c r="P1234" s="22">
        <f t="shared" si="601"/>
        <v>629.00256976742571</v>
      </c>
      <c r="Q1234" s="22">
        <f t="shared" si="601"/>
        <v>0</v>
      </c>
      <c r="R1234" s="22">
        <f t="shared" si="601"/>
        <v>28433.691898316672</v>
      </c>
      <c r="S1234" s="22">
        <f t="shared" si="601"/>
        <v>1213.284674947231</v>
      </c>
      <c r="T1234" s="22">
        <f t="shared" si="601"/>
        <v>14022.999346926461</v>
      </c>
      <c r="U1234" s="22">
        <f t="shared" si="601"/>
        <v>114227.7815872249</v>
      </c>
      <c r="V1234" s="22">
        <f t="shared" si="601"/>
        <v>0</v>
      </c>
      <c r="W1234" s="22">
        <f t="shared" si="601"/>
        <v>129464.0656090986</v>
      </c>
      <c r="X1234" s="22">
        <f t="shared" si="601"/>
        <v>5879.5031451164705</v>
      </c>
      <c r="Y1234" s="22">
        <f t="shared" si="601"/>
        <v>140.67102907023272</v>
      </c>
      <c r="Z1234" s="22">
        <f t="shared" si="601"/>
        <v>6020.1741741867036</v>
      </c>
      <c r="AA1234" s="22">
        <f t="shared" si="601"/>
        <v>96.546945049833269</v>
      </c>
      <c r="AB1234" s="22">
        <f t="shared" si="601"/>
        <v>303.28282604068329</v>
      </c>
      <c r="AC1234" s="22">
        <f t="shared" si="601"/>
        <v>75.550925122758002</v>
      </c>
    </row>
    <row r="1235" spans="2:29" hidden="1" outlineLevel="1">
      <c r="F1235" s="61"/>
      <c r="G1235" s="20" t="str">
        <f>$G$11</f>
        <v>DISTPRI</v>
      </c>
      <c r="H1235" s="22">
        <f t="shared" si="602"/>
        <v>152230.70657089385</v>
      </c>
      <c r="I1235" s="22">
        <f t="shared" si="601"/>
        <v>161604.48178568008</v>
      </c>
      <c r="J1235" s="22">
        <f t="shared" si="601"/>
        <v>7059.8670251201911</v>
      </c>
      <c r="K1235" s="22">
        <f t="shared" si="601"/>
        <v>-2.7164150053177423</v>
      </c>
      <c r="L1235" s="22">
        <f t="shared" si="601"/>
        <v>0</v>
      </c>
      <c r="M1235" s="22">
        <f t="shared" si="601"/>
        <v>7057.1506101148734</v>
      </c>
      <c r="N1235" s="22">
        <f t="shared" si="601"/>
        <v>-7171.3956563035063</v>
      </c>
      <c r="O1235" s="22">
        <f t="shared" si="601"/>
        <v>-1726.7349717961665</v>
      </c>
      <c r="P1235" s="22">
        <f t="shared" si="601"/>
        <v>0</v>
      </c>
      <c r="Q1235" s="22">
        <f t="shared" si="601"/>
        <v>0</v>
      </c>
      <c r="R1235" s="22">
        <f t="shared" si="601"/>
        <v>-8898.1306280996723</v>
      </c>
      <c r="S1235" s="22">
        <f t="shared" si="601"/>
        <v>-432.4089342488312</v>
      </c>
      <c r="T1235" s="22">
        <f t="shared" si="601"/>
        <v>-5001.4141739676716</v>
      </c>
      <c r="U1235" s="22">
        <f t="shared" si="601"/>
        <v>0</v>
      </c>
      <c r="V1235" s="22">
        <f t="shared" si="601"/>
        <v>0</v>
      </c>
      <c r="W1235" s="22">
        <f t="shared" si="601"/>
        <v>-5433.823108216503</v>
      </c>
      <c r="X1235" s="22">
        <f t="shared" si="601"/>
        <v>-2057.5300575355568</v>
      </c>
      <c r="Y1235" s="22">
        <f t="shared" si="601"/>
        <v>-49.296719279144668</v>
      </c>
      <c r="Z1235" s="22">
        <f t="shared" si="601"/>
        <v>-2106.8267768147016</v>
      </c>
      <c r="AA1235" s="22">
        <f t="shared" si="601"/>
        <v>-35.399312602247306</v>
      </c>
      <c r="AB1235" s="22">
        <f t="shared" si="601"/>
        <v>75.615279512833411</v>
      </c>
      <c r="AC1235" s="22">
        <f t="shared" si="601"/>
        <v>-32.361278680823268</v>
      </c>
    </row>
    <row r="1236" spans="2:29" hidden="1" outlineLevel="1">
      <c r="F1236" s="61"/>
      <c r="G1236" s="20" t="str">
        <f>$G$12</f>
        <v>DISTSEC</v>
      </c>
      <c r="H1236" s="22">
        <f t="shared" si="602"/>
        <v>82626.83693288533</v>
      </c>
      <c r="I1236" s="22">
        <f t="shared" si="601"/>
        <v>82363.222614622471</v>
      </c>
      <c r="J1236" s="22">
        <f t="shared" si="601"/>
        <v>3503.9063383357252</v>
      </c>
      <c r="K1236" s="22">
        <f t="shared" si="601"/>
        <v>0</v>
      </c>
      <c r="L1236" s="22">
        <f t="shared" si="601"/>
        <v>0</v>
      </c>
      <c r="M1236" s="22">
        <f t="shared" si="601"/>
        <v>3503.9063383357252</v>
      </c>
      <c r="N1236" s="22">
        <f t="shared" si="601"/>
        <v>-2486.4919934411641</v>
      </c>
      <c r="O1236" s="22">
        <f t="shared" si="601"/>
        <v>0</v>
      </c>
      <c r="P1236" s="22">
        <f t="shared" si="601"/>
        <v>0</v>
      </c>
      <c r="Q1236" s="22">
        <f t="shared" si="601"/>
        <v>0</v>
      </c>
      <c r="R1236" s="22">
        <f t="shared" si="601"/>
        <v>-2486.4919934411641</v>
      </c>
      <c r="S1236" s="22">
        <f t="shared" si="601"/>
        <v>-116.66845749571243</v>
      </c>
      <c r="T1236" s="22">
        <f t="shared" si="601"/>
        <v>0</v>
      </c>
      <c r="U1236" s="22">
        <f t="shared" si="601"/>
        <v>0</v>
      </c>
      <c r="V1236" s="22">
        <f t="shared" si="601"/>
        <v>0</v>
      </c>
      <c r="W1236" s="22">
        <f t="shared" si="601"/>
        <v>-116.66845749571243</v>
      </c>
      <c r="X1236" s="22">
        <f t="shared" si="601"/>
        <v>-733.62322339460513</v>
      </c>
      <c r="Y1236" s="22">
        <f t="shared" si="601"/>
        <v>0</v>
      </c>
      <c r="Z1236" s="22">
        <f t="shared" si="601"/>
        <v>-733.62322339460513</v>
      </c>
      <c r="AA1236" s="22">
        <f t="shared" si="601"/>
        <v>-11.962661565456163</v>
      </c>
      <c r="AB1236" s="22">
        <f t="shared" si="601"/>
        <v>173.92388210892062</v>
      </c>
      <c r="AC1236" s="22">
        <f t="shared" si="601"/>
        <v>-65.469566284860619</v>
      </c>
    </row>
    <row r="1237" spans="2:29" hidden="1" outlineLevel="1">
      <c r="F1237" s="61"/>
      <c r="G1237" s="20" t="str">
        <f>$G$13</f>
        <v>ENERGY</v>
      </c>
      <c r="H1237" s="22">
        <f t="shared" si="602"/>
        <v>0</v>
      </c>
      <c r="I1237" s="22">
        <f t="shared" si="601"/>
        <v>0</v>
      </c>
      <c r="J1237" s="22">
        <f t="shared" si="601"/>
        <v>0</v>
      </c>
      <c r="K1237" s="22">
        <f t="shared" si="601"/>
        <v>0</v>
      </c>
      <c r="L1237" s="22">
        <f t="shared" si="601"/>
        <v>0</v>
      </c>
      <c r="M1237" s="22">
        <f t="shared" si="601"/>
        <v>0</v>
      </c>
      <c r="N1237" s="22">
        <f t="shared" si="601"/>
        <v>0</v>
      </c>
      <c r="O1237" s="22">
        <f t="shared" si="601"/>
        <v>0</v>
      </c>
      <c r="P1237" s="22">
        <f t="shared" si="601"/>
        <v>0</v>
      </c>
      <c r="Q1237" s="22">
        <f t="shared" si="601"/>
        <v>0</v>
      </c>
      <c r="R1237" s="22">
        <f t="shared" si="601"/>
        <v>0</v>
      </c>
      <c r="S1237" s="22">
        <f t="shared" si="601"/>
        <v>0</v>
      </c>
      <c r="T1237" s="22">
        <f t="shared" si="601"/>
        <v>0</v>
      </c>
      <c r="U1237" s="22">
        <f t="shared" si="601"/>
        <v>0</v>
      </c>
      <c r="V1237" s="22">
        <f t="shared" si="601"/>
        <v>0</v>
      </c>
      <c r="W1237" s="22">
        <f t="shared" si="601"/>
        <v>0</v>
      </c>
      <c r="X1237" s="22">
        <f t="shared" si="601"/>
        <v>0</v>
      </c>
      <c r="Y1237" s="22">
        <f t="shared" si="601"/>
        <v>0</v>
      </c>
      <c r="Z1237" s="22">
        <f t="shared" si="601"/>
        <v>0</v>
      </c>
      <c r="AA1237" s="22">
        <f t="shared" si="601"/>
        <v>0</v>
      </c>
      <c r="AB1237" s="22">
        <f t="shared" si="601"/>
        <v>0</v>
      </c>
      <c r="AC1237" s="22">
        <f t="shared" si="601"/>
        <v>0</v>
      </c>
    </row>
    <row r="1238" spans="2:29" hidden="1" outlineLevel="1">
      <c r="F1238" s="61"/>
      <c r="G1238" s="20" t="str">
        <f>$G$14</f>
        <v>CUSTOMER</v>
      </c>
      <c r="H1238" s="22">
        <f t="shared" si="602"/>
        <v>143478.92449622112</v>
      </c>
      <c r="I1238" s="22">
        <f t="shared" si="601"/>
        <v>130187.51521836937</v>
      </c>
      <c r="J1238" s="22">
        <f t="shared" si="601"/>
        <v>1184.4326087518348</v>
      </c>
      <c r="K1238" s="22">
        <f t="shared" si="601"/>
        <v>82.486363501127897</v>
      </c>
      <c r="L1238" s="22">
        <f t="shared" si="601"/>
        <v>18.125424908956006</v>
      </c>
      <c r="M1238" s="22">
        <f t="shared" si="601"/>
        <v>1285.0443971619206</v>
      </c>
      <c r="N1238" s="22">
        <f t="shared" si="601"/>
        <v>-244.05618886845411</v>
      </c>
      <c r="O1238" s="22">
        <f t="shared" si="601"/>
        <v>-20.480245791112111</v>
      </c>
      <c r="P1238" s="22">
        <f t="shared" si="601"/>
        <v>0</v>
      </c>
      <c r="Q1238" s="22">
        <f t="shared" si="601"/>
        <v>0</v>
      </c>
      <c r="R1238" s="22">
        <f t="shared" si="601"/>
        <v>-264.53643465956623</v>
      </c>
      <c r="S1238" s="22">
        <f t="shared" si="601"/>
        <v>-3.5572708037828336</v>
      </c>
      <c r="T1238" s="22">
        <f t="shared" si="601"/>
        <v>-24.189441465723274</v>
      </c>
      <c r="U1238" s="22">
        <f t="shared" si="601"/>
        <v>131.12009508606471</v>
      </c>
      <c r="V1238" s="22">
        <f t="shared" si="601"/>
        <v>0</v>
      </c>
      <c r="W1238" s="22">
        <f t="shared" si="601"/>
        <v>103.3733828165586</v>
      </c>
      <c r="X1238" s="22">
        <f t="shared" si="601"/>
        <v>-90.354678416083985</v>
      </c>
      <c r="Y1238" s="22">
        <f t="shared" si="601"/>
        <v>-0.71145416075656698</v>
      </c>
      <c r="Z1238" s="22">
        <f t="shared" si="601"/>
        <v>-91.066132576840559</v>
      </c>
      <c r="AA1238" s="22">
        <f t="shared" si="601"/>
        <v>-5.6916332860525358</v>
      </c>
      <c r="AB1238" s="22">
        <f t="shared" si="601"/>
        <v>12301.992768915836</v>
      </c>
      <c r="AC1238" s="22">
        <f t="shared" si="601"/>
        <v>-37.707070520098043</v>
      </c>
    </row>
    <row r="1239" spans="2:29" collapsed="1">
      <c r="C1239" s="20" t="s">
        <v>316</v>
      </c>
      <c r="E1239" s="22">
        <f>+E1231+E1191+E1199+E1207+E1223+E1215+E1183</f>
        <v>-2939757.4900000286</v>
      </c>
      <c r="F1239" s="61"/>
      <c r="G1239" s="20" t="str">
        <f>$G$15</f>
        <v>TOTAL</v>
      </c>
      <c r="H1239" s="22">
        <f t="shared" si="602"/>
        <v>-2939757.4900000291</v>
      </c>
      <c r="I1239" s="22">
        <f t="shared" si="601"/>
        <v>-1259162.0606288095</v>
      </c>
      <c r="J1239" s="22">
        <f t="shared" si="601"/>
        <v>-400830.35167077149</v>
      </c>
      <c r="K1239" s="22">
        <f t="shared" si="601"/>
        <v>-4745.8045741770093</v>
      </c>
      <c r="L1239" s="22">
        <f t="shared" si="601"/>
        <v>-96.035080056795593</v>
      </c>
      <c r="M1239" s="22">
        <f t="shared" si="601"/>
        <v>-405672.19132500538</v>
      </c>
      <c r="N1239" s="22">
        <f t="shared" si="601"/>
        <v>-181663.32206790848</v>
      </c>
      <c r="O1239" s="22">
        <f t="shared" si="601"/>
        <v>-50693.201587111842</v>
      </c>
      <c r="P1239" s="22">
        <f t="shared" si="601"/>
        <v>-3730.3035734598925</v>
      </c>
      <c r="Q1239" s="22">
        <f t="shared" si="601"/>
        <v>-920.17266292227771</v>
      </c>
      <c r="R1239" s="22">
        <f t="shared" si="601"/>
        <v>-237006.99989140249</v>
      </c>
      <c r="S1239" s="22">
        <f t="shared" si="601"/>
        <v>-10958.474786882487</v>
      </c>
      <c r="T1239" s="22">
        <f t="shared" si="601"/>
        <v>-117671.44831267919</v>
      </c>
      <c r="U1239" s="22">
        <f t="shared" si="601"/>
        <v>-731616.46746238042</v>
      </c>
      <c r="V1239" s="22">
        <f t="shared" si="601"/>
        <v>-132717.55020580246</v>
      </c>
      <c r="W1239" s="22">
        <f t="shared" si="601"/>
        <v>-992963.94076774467</v>
      </c>
      <c r="X1239" s="22">
        <f t="shared" si="601"/>
        <v>-49502.929210090115</v>
      </c>
      <c r="Y1239" s="22">
        <f t="shared" si="601"/>
        <v>-1176.7286528310349</v>
      </c>
      <c r="Z1239" s="22">
        <f t="shared" si="601"/>
        <v>-50679.657862921144</v>
      </c>
      <c r="AA1239" s="22">
        <f t="shared" si="601"/>
        <v>-871.84975681618482</v>
      </c>
      <c r="AB1239" s="22">
        <f t="shared" si="601"/>
        <v>7891.6418539274073</v>
      </c>
      <c r="AC1239" s="22">
        <f t="shared" si="601"/>
        <v>-1292.4316212568542</v>
      </c>
    </row>
    <row r="1240" spans="2:29">
      <c r="E1240" s="24"/>
      <c r="H1240" s="24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</row>
    <row r="1241" spans="2:29" hidden="1" outlineLevel="1">
      <c r="E1241" s="22"/>
      <c r="F1241" s="61"/>
      <c r="G1241" s="20" t="str">
        <f>$G$8</f>
        <v>PRODUCTION</v>
      </c>
      <c r="H1241" s="24">
        <f t="shared" ref="H1241:AC1241" ca="1" si="603">+H1232+H1166</f>
        <v>-60071480.916001707</v>
      </c>
      <c r="I1241" s="24">
        <f t="shared" ca="1" si="603"/>
        <v>-29646965.601825811</v>
      </c>
      <c r="J1241" s="24">
        <f t="shared" ca="1" si="603"/>
        <v>-7321357.7905589091</v>
      </c>
      <c r="K1241" s="24">
        <f t="shared" ca="1" si="603"/>
        <v>-85557.780805046525</v>
      </c>
      <c r="L1241" s="24">
        <f t="shared" ca="1" si="603"/>
        <v>-1914.7560994372743</v>
      </c>
      <c r="M1241" s="24">
        <f t="shared" ca="1" si="603"/>
        <v>-7408830.3274633931</v>
      </c>
      <c r="N1241" s="24">
        <f t="shared" ca="1" si="603"/>
        <v>-3109513.529925914</v>
      </c>
      <c r="O1241" s="24">
        <f t="shared" ca="1" si="603"/>
        <v>-840318.63134065247</v>
      </c>
      <c r="P1241" s="24">
        <f t="shared" ca="1" si="603"/>
        <v>-66494.898059469124</v>
      </c>
      <c r="Q1241" s="24">
        <f t="shared" ca="1" si="603"/>
        <v>-14927.776839028258</v>
      </c>
      <c r="R1241" s="24">
        <f t="shared" ca="1" si="603"/>
        <v>-4031254.836165064</v>
      </c>
      <c r="S1241" s="24">
        <f t="shared" ca="1" si="603"/>
        <v>-195650.54321939533</v>
      </c>
      <c r="T1241" s="24">
        <f t="shared" ca="1" si="603"/>
        <v>-2003507.3421884528</v>
      </c>
      <c r="U1241" s="24">
        <f t="shared" ca="1" si="603"/>
        <v>-13644801.871799357</v>
      </c>
      <c r="V1241" s="24">
        <f t="shared" ca="1" si="603"/>
        <v>-2153050.239291979</v>
      </c>
      <c r="W1241" s="24">
        <f t="shared" ca="1" si="603"/>
        <v>-17997009.996499181</v>
      </c>
      <c r="X1241" s="24">
        <f t="shared" ca="1" si="603"/>
        <v>-851711.98276545038</v>
      </c>
      <c r="Y1241" s="24">
        <f t="shared" ca="1" si="603"/>
        <v>-20560.638636999691</v>
      </c>
      <c r="Z1241" s="24">
        <f t="shared" ca="1" si="603"/>
        <v>-872272.62140244991</v>
      </c>
      <c r="AA1241" s="24">
        <f t="shared" ca="1" si="603"/>
        <v>-14849.427716248028</v>
      </c>
      <c r="AB1241" s="24">
        <f t="shared" ca="1" si="603"/>
        <v>-80304.402488963126</v>
      </c>
      <c r="AC1241" s="24">
        <f t="shared" ca="1" si="603"/>
        <v>-19993.702440599023</v>
      </c>
    </row>
    <row r="1242" spans="2:29" hidden="1" outlineLevel="1">
      <c r="E1242" s="22"/>
      <c r="F1242" s="61"/>
      <c r="G1242" s="20" t="str">
        <f>$G$9</f>
        <v>BULKTRAN</v>
      </c>
      <c r="H1242" s="24">
        <f t="shared" ref="H1242:AC1242" ca="1" si="604">+H1233+H1167</f>
        <v>71129882.056166291</v>
      </c>
      <c r="I1242" s="24">
        <f t="shared" ca="1" si="604"/>
        <v>34871335.854522064</v>
      </c>
      <c r="J1242" s="24">
        <f t="shared" ca="1" si="604"/>
        <v>8827500.5701481439</v>
      </c>
      <c r="K1242" s="24">
        <f t="shared" ca="1" si="604"/>
        <v>103425.45905300185</v>
      </c>
      <c r="L1242" s="24">
        <f t="shared" ca="1" si="604"/>
        <v>2634.644040564544</v>
      </c>
      <c r="M1242" s="24">
        <f t="shared" ca="1" si="604"/>
        <v>8933560.6732417103</v>
      </c>
      <c r="N1242" s="24">
        <f t="shared" ca="1" si="604"/>
        <v>3693386.5026482097</v>
      </c>
      <c r="O1242" s="24">
        <f t="shared" ca="1" si="604"/>
        <v>1059224.9339997889</v>
      </c>
      <c r="P1242" s="24">
        <f t="shared" ca="1" si="604"/>
        <v>83358.840999962616</v>
      </c>
      <c r="Q1242" s="24">
        <f t="shared" ca="1" si="604"/>
        <v>17558.316028015906</v>
      </c>
      <c r="R1242" s="24">
        <f t="shared" ca="1" si="604"/>
        <v>4853528.5936759766</v>
      </c>
      <c r="S1242" s="24">
        <f t="shared" ca="1" si="604"/>
        <v>221742.17667539185</v>
      </c>
      <c r="T1242" s="24">
        <f t="shared" ca="1" si="604"/>
        <v>2420635.0643141642</v>
      </c>
      <c r="U1242" s="24">
        <f t="shared" ca="1" si="604"/>
        <v>16134923.930173215</v>
      </c>
      <c r="V1242" s="24">
        <f t="shared" ca="1" si="604"/>
        <v>2532455.8997188713</v>
      </c>
      <c r="W1242" s="24">
        <f t="shared" ca="1" si="604"/>
        <v>21309757.070881639</v>
      </c>
      <c r="X1242" s="24">
        <f t="shared" ca="1" si="604"/>
        <v>1001798.7487021746</v>
      </c>
      <c r="Y1242" s="24">
        <f t="shared" ca="1" si="604"/>
        <v>24183.788036167825</v>
      </c>
      <c r="Z1242" s="24">
        <f t="shared" ca="1" si="604"/>
        <v>1025982.5367383426</v>
      </c>
      <c r="AA1242" s="24">
        <f t="shared" ca="1" si="604"/>
        <v>17466.160399409746</v>
      </c>
      <c r="AB1242" s="24">
        <f t="shared" ca="1" si="604"/>
        <v>94734.21908608191</v>
      </c>
      <c r="AC1242" s="24">
        <f t="shared" ca="1" si="604"/>
        <v>23516.947621049985</v>
      </c>
    </row>
    <row r="1243" spans="2:29" hidden="1" outlineLevel="1">
      <c r="E1243" s="22"/>
      <c r="F1243" s="61"/>
      <c r="G1243" s="20" t="str">
        <f>$G$10</f>
        <v>SUBTRAN</v>
      </c>
      <c r="H1243" s="24">
        <f t="shared" ref="H1243:AC1243" ca="1" si="605">+H1234+H1168</f>
        <v>27278202.537406705</v>
      </c>
      <c r="I1243" s="24">
        <f t="shared" ca="1" si="605"/>
        <v>12952320.576617762</v>
      </c>
      <c r="J1243" s="24">
        <f t="shared" ca="1" si="605"/>
        <v>3317959.5250061536</v>
      </c>
      <c r="K1243" s="24">
        <f t="shared" ca="1" si="605"/>
        <v>38744.245219459139</v>
      </c>
      <c r="L1243" s="24">
        <f t="shared" ca="1" si="605"/>
        <v>1310.7698716584807</v>
      </c>
      <c r="M1243" s="24">
        <f t="shared" ca="1" si="605"/>
        <v>3358014.5400972716</v>
      </c>
      <c r="N1243" s="24">
        <f t="shared" ca="1" si="605"/>
        <v>1446067.7446924665</v>
      </c>
      <c r="O1243" s="24">
        <f t="shared" ca="1" si="605"/>
        <v>412678.1206600864</v>
      </c>
      <c r="P1243" s="24">
        <f t="shared" ca="1" si="605"/>
        <v>42043.655803261405</v>
      </c>
      <c r="Q1243" s="24">
        <f t="shared" ca="1" si="605"/>
        <v>0</v>
      </c>
      <c r="R1243" s="24">
        <f t="shared" ca="1" si="605"/>
        <v>1900789.5211558142</v>
      </c>
      <c r="S1243" s="24">
        <f t="shared" ca="1" si="605"/>
        <v>80942.924670945213</v>
      </c>
      <c r="T1243" s="24">
        <f t="shared" ca="1" si="605"/>
        <v>936762.53228334512</v>
      </c>
      <c r="U1243" s="24">
        <f t="shared" ca="1" si="605"/>
        <v>7616080.385593351</v>
      </c>
      <c r="V1243" s="24">
        <f t="shared" ca="1" si="605"/>
        <v>0</v>
      </c>
      <c r="W1243" s="24">
        <f t="shared" ca="1" si="605"/>
        <v>8633785.8425476439</v>
      </c>
      <c r="X1243" s="24">
        <f t="shared" ca="1" si="605"/>
        <v>392192.24193779624</v>
      </c>
      <c r="Y1243" s="24">
        <f t="shared" ca="1" si="605"/>
        <v>9383.460626698683</v>
      </c>
      <c r="Z1243" s="24">
        <f t="shared" ca="1" si="605"/>
        <v>401575.70256449492</v>
      </c>
      <c r="AA1243" s="24">
        <f t="shared" ca="1" si="605"/>
        <v>6440.1637173695635</v>
      </c>
      <c r="AB1243" s="24">
        <f t="shared" ca="1" si="605"/>
        <v>20236.566443374912</v>
      </c>
      <c r="AC1243" s="24">
        <f t="shared" ca="1" si="605"/>
        <v>5039.6242629753815</v>
      </c>
    </row>
    <row r="1244" spans="2:29" hidden="1" outlineLevel="1">
      <c r="E1244" s="22"/>
      <c r="F1244" s="61"/>
      <c r="G1244" s="20" t="str">
        <f>$G$11</f>
        <v>DISTPRI</v>
      </c>
      <c r="H1244" s="24">
        <f t="shared" ref="H1244:AC1244" ca="1" si="606">+H1235+H1169</f>
        <v>3009873.9524394982</v>
      </c>
      <c r="I1244" s="24">
        <f t="shared" ca="1" si="606"/>
        <v>1980346.5786118158</v>
      </c>
      <c r="J1244" s="24">
        <f t="shared" ca="1" si="606"/>
        <v>532962.92368433089</v>
      </c>
      <c r="K1244" s="24">
        <f t="shared" ca="1" si="606"/>
        <v>6281.0525601484051</v>
      </c>
      <c r="L1244" s="24">
        <f t="shared" ca="1" si="606"/>
        <v>0</v>
      </c>
      <c r="M1244" s="24">
        <f t="shared" ca="1" si="606"/>
        <v>539243.9762444793</v>
      </c>
      <c r="N1244" s="24">
        <f t="shared" ca="1" si="606"/>
        <v>199580.81690844081</v>
      </c>
      <c r="O1244" s="24">
        <f t="shared" ca="1" si="606"/>
        <v>80045.202633002496</v>
      </c>
      <c r="P1244" s="24">
        <f t="shared" ca="1" si="606"/>
        <v>0</v>
      </c>
      <c r="Q1244" s="24">
        <f t="shared" ca="1" si="606"/>
        <v>0</v>
      </c>
      <c r="R1244" s="24">
        <f t="shared" ca="1" si="606"/>
        <v>279626.01954144327</v>
      </c>
      <c r="S1244" s="24">
        <f t="shared" ca="1" si="606"/>
        <v>7918.1611800023256</v>
      </c>
      <c r="T1244" s="24">
        <f t="shared" ca="1" si="606"/>
        <v>145890.03779837003</v>
      </c>
      <c r="U1244" s="24">
        <f t="shared" ca="1" si="606"/>
        <v>0</v>
      </c>
      <c r="V1244" s="24">
        <f t="shared" ca="1" si="606"/>
        <v>0</v>
      </c>
      <c r="W1244" s="24">
        <f t="shared" ca="1" si="606"/>
        <v>153808.19897837235</v>
      </c>
      <c r="X1244" s="24">
        <f t="shared" ca="1" si="606"/>
        <v>50486.334661220535</v>
      </c>
      <c r="Y1244" s="24">
        <f t="shared" ca="1" si="606"/>
        <v>1209.6108429191836</v>
      </c>
      <c r="Z1244" s="24">
        <f t="shared" ca="1" si="606"/>
        <v>51695.94550413973</v>
      </c>
      <c r="AA1244" s="24">
        <f t="shared" ca="1" si="606"/>
        <v>868.60531454633906</v>
      </c>
      <c r="AB1244" s="24">
        <f t="shared" ca="1" si="606"/>
        <v>3490.5682310646598</v>
      </c>
      <c r="AC1244" s="24">
        <f t="shared" ca="1" si="606"/>
        <v>794.06001363692383</v>
      </c>
    </row>
    <row r="1245" spans="2:29" hidden="1" outlineLevel="1">
      <c r="E1245" s="22"/>
      <c r="F1245" s="61"/>
      <c r="G1245" s="20" t="str">
        <f>$G$12</f>
        <v>DISTSEC</v>
      </c>
      <c r="H1245" s="24">
        <f t="shared" ref="H1245:AC1245" ca="1" si="607">+H1236+H1170</f>
        <v>1289541.7671996488</v>
      </c>
      <c r="I1245" s="24">
        <f t="shared" ca="1" si="607"/>
        <v>959944.37724010483</v>
      </c>
      <c r="J1245" s="24">
        <f t="shared" ca="1" si="607"/>
        <v>229888.70996323193</v>
      </c>
      <c r="K1245" s="24">
        <f t="shared" ca="1" si="607"/>
        <v>0</v>
      </c>
      <c r="L1245" s="24">
        <f t="shared" ca="1" si="607"/>
        <v>0</v>
      </c>
      <c r="M1245" s="24">
        <f t="shared" ca="1" si="607"/>
        <v>229888.70996323193</v>
      </c>
      <c r="N1245" s="24">
        <f t="shared" ca="1" si="607"/>
        <v>70219.966248223238</v>
      </c>
      <c r="O1245" s="24">
        <f t="shared" ca="1" si="607"/>
        <v>0</v>
      </c>
      <c r="P1245" s="24">
        <f t="shared" ca="1" si="607"/>
        <v>0</v>
      </c>
      <c r="Q1245" s="24">
        <f t="shared" ca="1" si="607"/>
        <v>0</v>
      </c>
      <c r="R1245" s="24">
        <f t="shared" ca="1" si="607"/>
        <v>70219.966248223238</v>
      </c>
      <c r="S1245" s="24">
        <f t="shared" ca="1" si="607"/>
        <v>2157.0070729899639</v>
      </c>
      <c r="T1245" s="24">
        <f t="shared" ca="1" si="607"/>
        <v>0</v>
      </c>
      <c r="U1245" s="24">
        <f t="shared" ca="1" si="607"/>
        <v>0</v>
      </c>
      <c r="V1245" s="24">
        <f t="shared" ca="1" si="607"/>
        <v>0</v>
      </c>
      <c r="W1245" s="24">
        <f t="shared" ca="1" si="607"/>
        <v>2157.0070729899639</v>
      </c>
      <c r="X1245" s="24">
        <f t="shared" ca="1" si="607"/>
        <v>18205.070203306921</v>
      </c>
      <c r="Y1245" s="24">
        <f t="shared" ca="1" si="607"/>
        <v>0</v>
      </c>
      <c r="Z1245" s="24">
        <f t="shared" ca="1" si="607"/>
        <v>18205.070203306921</v>
      </c>
      <c r="AA1245" s="24">
        <f t="shared" ca="1" si="607"/>
        <v>296.85686967462544</v>
      </c>
      <c r="AB1245" s="24">
        <f t="shared" ca="1" si="607"/>
        <v>7205.1335816697419</v>
      </c>
      <c r="AC1245" s="24">
        <f t="shared" ca="1" si="607"/>
        <v>1624.6460204475425</v>
      </c>
    </row>
    <row r="1246" spans="2:29" hidden="1" outlineLevel="1">
      <c r="E1246" s="22"/>
      <c r="F1246" s="61"/>
      <c r="G1246" s="20" t="str">
        <f>$G$13</f>
        <v>ENERGY</v>
      </c>
      <c r="H1246" s="24">
        <f t="shared" ref="H1246:AC1246" ca="1" si="608">+H1237+H1171</f>
        <v>366829.50800712279</v>
      </c>
      <c r="I1246" s="24">
        <f t="shared" ca="1" si="608"/>
        <v>878.39996519601004</v>
      </c>
      <c r="J1246" s="24">
        <f t="shared" ca="1" si="608"/>
        <v>140518.31054406968</v>
      </c>
      <c r="K1246" s="24">
        <f t="shared" ca="1" si="608"/>
        <v>1557.2392129534064</v>
      </c>
      <c r="L1246" s="24">
        <f t="shared" ca="1" si="608"/>
        <v>190.58775563796948</v>
      </c>
      <c r="M1246" s="24">
        <f t="shared" ca="1" si="608"/>
        <v>142266.13751266105</v>
      </c>
      <c r="N1246" s="24">
        <f t="shared" ca="1" si="608"/>
        <v>25200.621061936235</v>
      </c>
      <c r="O1246" s="24">
        <f t="shared" ca="1" si="608"/>
        <v>44689.684072185366</v>
      </c>
      <c r="P1246" s="24">
        <f t="shared" ca="1" si="608"/>
        <v>3786.8262663783166</v>
      </c>
      <c r="Q1246" s="24">
        <f t="shared" ca="1" si="608"/>
        <v>0.59942286766477404</v>
      </c>
      <c r="R1246" s="24">
        <f t="shared" ca="1" si="608"/>
        <v>73677.730823367572</v>
      </c>
      <c r="S1246" s="24">
        <f t="shared" ca="1" si="608"/>
        <v>-7382.8659902886247</v>
      </c>
      <c r="T1246" s="24">
        <f t="shared" ca="1" si="608"/>
        <v>55962.910622729913</v>
      </c>
      <c r="U1246" s="24">
        <f t="shared" ca="1" si="608"/>
        <v>100492.5060518664</v>
      </c>
      <c r="V1246" s="24">
        <f t="shared" ca="1" si="608"/>
        <v>119.37950390162032</v>
      </c>
      <c r="W1246" s="24">
        <f t="shared" ca="1" si="608"/>
        <v>149191.93018820931</v>
      </c>
      <c r="X1246" s="24">
        <f t="shared" ca="1" si="608"/>
        <v>35.890632506570419</v>
      </c>
      <c r="Y1246" s="24">
        <f t="shared" ca="1" si="608"/>
        <v>0.84355662324007008</v>
      </c>
      <c r="Z1246" s="24">
        <f t="shared" ca="1" si="608"/>
        <v>36.734189129810488</v>
      </c>
      <c r="AA1246" s="24">
        <f t="shared" ca="1" si="608"/>
        <v>0.8240865414561529</v>
      </c>
      <c r="AB1246" s="24">
        <f t="shared" ca="1" si="608"/>
        <v>774.21141185820386</v>
      </c>
      <c r="AC1246" s="24">
        <f t="shared" ca="1" si="608"/>
        <v>3.5398301593714261</v>
      </c>
    </row>
    <row r="1247" spans="2:29" hidden="1" outlineLevel="1">
      <c r="E1247" s="22"/>
      <c r="F1247" s="61"/>
      <c r="G1247" s="20" t="str">
        <f>$G$14</f>
        <v>CUSTOMER</v>
      </c>
      <c r="H1247" s="24">
        <f t="shared" ref="H1247:AC1247" ca="1" si="609">+H1238+H1172</f>
        <v>3090029.3147824341</v>
      </c>
      <c r="I1247" s="24">
        <f t="shared" ca="1" si="609"/>
        <v>2383157.5690655257</v>
      </c>
      <c r="J1247" s="24">
        <f t="shared" ca="1" si="609"/>
        <v>616082.69816217967</v>
      </c>
      <c r="K1247" s="24">
        <f t="shared" ca="1" si="609"/>
        <v>2690.9461644098037</v>
      </c>
      <c r="L1247" s="24">
        <f t="shared" ca="1" si="609"/>
        <v>790.50002342967662</v>
      </c>
      <c r="M1247" s="24">
        <f t="shared" ca="1" si="609"/>
        <v>619564.14435001917</v>
      </c>
      <c r="N1247" s="24">
        <f t="shared" ca="1" si="609"/>
        <v>7050.7169195423094</v>
      </c>
      <c r="O1247" s="24">
        <f t="shared" ca="1" si="609"/>
        <v>3204.5620475101559</v>
      </c>
      <c r="P1247" s="24">
        <f t="shared" ca="1" si="609"/>
        <v>1074.8509426059325</v>
      </c>
      <c r="Q1247" s="24">
        <f t="shared" ca="1" si="609"/>
        <v>138.24488848971615</v>
      </c>
      <c r="R1247" s="24">
        <f t="shared" ca="1" si="609"/>
        <v>11468.374798148114</v>
      </c>
      <c r="S1247" s="24">
        <f t="shared" ca="1" si="609"/>
        <v>58.321026918534855</v>
      </c>
      <c r="T1247" s="24">
        <f t="shared" ca="1" si="609"/>
        <v>1277.7932197929451</v>
      </c>
      <c r="U1247" s="24">
        <f t="shared" ca="1" si="609"/>
        <v>1148.5015970507873</v>
      </c>
      <c r="V1247" s="24">
        <f t="shared" ca="1" si="609"/>
        <v>207.3692168705349</v>
      </c>
      <c r="W1247" s="24">
        <f t="shared" ca="1" si="609"/>
        <v>2691.9850606328018</v>
      </c>
      <c r="X1247" s="24">
        <f t="shared" ca="1" si="609"/>
        <v>2236.0411146890269</v>
      </c>
      <c r="Y1247" s="24">
        <f t="shared" ca="1" si="609"/>
        <v>21.679556044892969</v>
      </c>
      <c r="Z1247" s="24">
        <f t="shared" ca="1" si="609"/>
        <v>2257.7206707339196</v>
      </c>
      <c r="AA1247" s="24">
        <f t="shared" ca="1" si="609"/>
        <v>138.87647890049092</v>
      </c>
      <c r="AB1247" s="24">
        <f t="shared" ca="1" si="609"/>
        <v>63171.751825516338</v>
      </c>
      <c r="AC1247" s="24">
        <f t="shared" ca="1" si="609"/>
        <v>7578.8925329583744</v>
      </c>
    </row>
    <row r="1248" spans="2:29" collapsed="1">
      <c r="B1248" s="59" t="s">
        <v>221</v>
      </c>
      <c r="E1248" s="24">
        <f>+E1239+E1173</f>
        <v>46092878.219999976</v>
      </c>
      <c r="F1248" s="61"/>
      <c r="G1248" s="20" t="str">
        <f>$G$15</f>
        <v>TOTAL</v>
      </c>
      <c r="H1248" s="24">
        <f t="shared" ref="H1248:AC1248" ca="1" si="610">+H1239+H1173</f>
        <v>46092878.219999991</v>
      </c>
      <c r="I1248" s="24">
        <f t="shared" ca="1" si="610"/>
        <v>23501017.754196655</v>
      </c>
      <c r="J1248" s="24">
        <f t="shared" ca="1" si="610"/>
        <v>6343554.9469491998</v>
      </c>
      <c r="K1248" s="24">
        <f t="shared" ca="1" si="610"/>
        <v>67141.161404926068</v>
      </c>
      <c r="L1248" s="24">
        <f t="shared" ca="1" si="610"/>
        <v>3011.7455918533969</v>
      </c>
      <c r="M1248" s="24">
        <f t="shared" ca="1" si="610"/>
        <v>6413707.8539459836</v>
      </c>
      <c r="N1248" s="24">
        <f t="shared" ca="1" si="610"/>
        <v>2331992.8385529048</v>
      </c>
      <c r="O1248" s="24">
        <f t="shared" ca="1" si="610"/>
        <v>759523.87207192078</v>
      </c>
      <c r="P1248" s="24">
        <f t="shared" ca="1" si="610"/>
        <v>63769.275952739132</v>
      </c>
      <c r="Q1248" s="24">
        <f t="shared" ca="1" si="610"/>
        <v>2769.3835003450281</v>
      </c>
      <c r="R1248" s="24">
        <f t="shared" ca="1" si="610"/>
        <v>3158055.3700779094</v>
      </c>
      <c r="S1248" s="24">
        <f t="shared" ca="1" si="610"/>
        <v>109785.18141656389</v>
      </c>
      <c r="T1248" s="24">
        <f t="shared" ca="1" si="610"/>
        <v>1557020.9960499499</v>
      </c>
      <c r="U1248" s="24">
        <f t="shared" ca="1" si="610"/>
        <v>10207843.451616123</v>
      </c>
      <c r="V1248" s="24">
        <f t="shared" ca="1" si="610"/>
        <v>379732.40914766456</v>
      </c>
      <c r="W1248" s="24">
        <f t="shared" ca="1" si="610"/>
        <v>12254382.0382303</v>
      </c>
      <c r="X1248" s="24">
        <f t="shared" ca="1" si="610"/>
        <v>613242.34448624367</v>
      </c>
      <c r="Y1248" s="24">
        <f t="shared" ca="1" si="610"/>
        <v>14238.743981454134</v>
      </c>
      <c r="Z1248" s="24">
        <f t="shared" ca="1" si="610"/>
        <v>627481.08846769796</v>
      </c>
      <c r="AA1248" s="24">
        <f t="shared" ca="1" si="610"/>
        <v>10362.059150194194</v>
      </c>
      <c r="AB1248" s="24">
        <f t="shared" ca="1" si="610"/>
        <v>109308.04809060262</v>
      </c>
      <c r="AC1248" s="24">
        <f t="shared" ca="1" si="610"/>
        <v>18564.007840628554</v>
      </c>
    </row>
    <row r="1249" spans="1:29">
      <c r="F1249" s="63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</row>
    <row r="1250" spans="1:29" hidden="1" outlineLevel="1">
      <c r="E1250" s="22"/>
      <c r="F1250" s="61"/>
      <c r="G1250" s="20" t="str">
        <f>$G$8</f>
        <v>PRODUCTION</v>
      </c>
      <c r="H1250" s="24">
        <f t="shared" ref="H1250:AC1250" ca="1" si="611">+H1068+H1241</f>
        <v>184373734.05602226</v>
      </c>
      <c r="I1250" s="24">
        <f t="shared" ca="1" si="611"/>
        <v>85508223.163736433</v>
      </c>
      <c r="J1250" s="24">
        <f t="shared" ca="1" si="611"/>
        <v>25379833.878945336</v>
      </c>
      <c r="K1250" s="24">
        <f t="shared" ca="1" si="611"/>
        <v>270925.56137853302</v>
      </c>
      <c r="L1250" s="24">
        <f t="shared" ca="1" si="611"/>
        <v>4443.4253745530714</v>
      </c>
      <c r="M1250" s="24">
        <f t="shared" ca="1" si="611"/>
        <v>25655202.865698423</v>
      </c>
      <c r="N1250" s="24">
        <f t="shared" ca="1" si="611"/>
        <v>11111784.651431167</v>
      </c>
      <c r="O1250" s="24">
        <f t="shared" ca="1" si="611"/>
        <v>3452969.1781629967</v>
      </c>
      <c r="P1250" s="24">
        <f t="shared" ca="1" si="611"/>
        <v>230541.36472525634</v>
      </c>
      <c r="Q1250" s="24">
        <f t="shared" ca="1" si="611"/>
        <v>254826.1027922942</v>
      </c>
      <c r="R1250" s="24">
        <f t="shared" ca="1" si="611"/>
        <v>15050121.29711172</v>
      </c>
      <c r="S1250" s="24">
        <f t="shared" ca="1" si="611"/>
        <v>622230.93501419527</v>
      </c>
      <c r="T1250" s="24">
        <f t="shared" ca="1" si="611"/>
        <v>7307656.7817097809</v>
      </c>
      <c r="U1250" s="24">
        <f t="shared" ca="1" si="611"/>
        <v>40257342.930710383</v>
      </c>
      <c r="V1250" s="24">
        <f t="shared" ca="1" si="611"/>
        <v>6216718.9815831883</v>
      </c>
      <c r="W1250" s="24">
        <f t="shared" ca="1" si="611"/>
        <v>54403949.629017562</v>
      </c>
      <c r="X1250" s="24">
        <f t="shared" ca="1" si="611"/>
        <v>3234927.6179227103</v>
      </c>
      <c r="Y1250" s="24">
        <f t="shared" ca="1" si="611"/>
        <v>76314.804937540815</v>
      </c>
      <c r="Z1250" s="24">
        <f t="shared" ca="1" si="611"/>
        <v>3311242.4228602508</v>
      </c>
      <c r="AA1250" s="24">
        <f t="shared" ca="1" si="611"/>
        <v>57361.898539172631</v>
      </c>
      <c r="AB1250" s="24">
        <f t="shared" ca="1" si="611"/>
        <v>305599.93304799299</v>
      </c>
      <c r="AC1250" s="24">
        <f t="shared" ca="1" si="611"/>
        <v>82032.846010711743</v>
      </c>
    </row>
    <row r="1251" spans="1:29" hidden="1" outlineLevel="1">
      <c r="E1251" s="22"/>
      <c r="F1251" s="61"/>
      <c r="G1251" s="20" t="str">
        <f>$G$9</f>
        <v>BULKTRAN</v>
      </c>
      <c r="H1251" s="24">
        <f t="shared" ref="H1251:AC1251" ca="1" si="612">+H1069+H1242</f>
        <v>54339494.794069365</v>
      </c>
      <c r="I1251" s="24">
        <f t="shared" ca="1" si="612"/>
        <v>20356141.011119902</v>
      </c>
      <c r="J1251" s="24">
        <f t="shared" ca="1" si="612"/>
        <v>10003356.673812397</v>
      </c>
      <c r="K1251" s="24">
        <f t="shared" ca="1" si="612"/>
        <v>152695.42290495432</v>
      </c>
      <c r="L1251" s="24">
        <f t="shared" ca="1" si="612"/>
        <v>5069.3309062040389</v>
      </c>
      <c r="M1251" s="24">
        <f t="shared" ca="1" si="612"/>
        <v>10161121.427623555</v>
      </c>
      <c r="N1251" s="24">
        <f t="shared" ca="1" si="612"/>
        <v>4960942.9356516404</v>
      </c>
      <c r="O1251" s="24">
        <f t="shared" ca="1" si="612"/>
        <v>1710150.7502294313</v>
      </c>
      <c r="P1251" s="24">
        <f t="shared" ca="1" si="612"/>
        <v>95769.98852949166</v>
      </c>
      <c r="Q1251" s="24">
        <f t="shared" ca="1" si="612"/>
        <v>-448844.06012695224</v>
      </c>
      <c r="R1251" s="24">
        <f t="shared" ca="1" si="612"/>
        <v>6318019.6142836101</v>
      </c>
      <c r="S1251" s="24">
        <f t="shared" ca="1" si="612"/>
        <v>218161.90013114602</v>
      </c>
      <c r="T1251" s="24">
        <f t="shared" ca="1" si="612"/>
        <v>3072182.3457654696</v>
      </c>
      <c r="U1251" s="24">
        <f t="shared" ca="1" si="612"/>
        <v>10972869.687018964</v>
      </c>
      <c r="V1251" s="24">
        <f t="shared" ca="1" si="612"/>
        <v>1355943.0463422888</v>
      </c>
      <c r="W1251" s="24">
        <f t="shared" ca="1" si="612"/>
        <v>15619156.979257867</v>
      </c>
      <c r="X1251" s="24">
        <f t="shared" ca="1" si="612"/>
        <v>1631037.5673072343</v>
      </c>
      <c r="Y1251" s="24">
        <f t="shared" ca="1" si="612"/>
        <v>34932.083928210981</v>
      </c>
      <c r="Z1251" s="24">
        <f t="shared" ca="1" si="612"/>
        <v>1665969.6512354454</v>
      </c>
      <c r="AA1251" s="24">
        <f t="shared" ca="1" si="612"/>
        <v>27753.775253355227</v>
      </c>
      <c r="AB1251" s="24">
        <f t="shared" ca="1" si="612"/>
        <v>147869.89070412298</v>
      </c>
      <c r="AC1251" s="24">
        <f t="shared" ca="1" si="612"/>
        <v>43462.444591491192</v>
      </c>
    </row>
    <row r="1252" spans="1:29" hidden="1" outlineLevel="1">
      <c r="E1252" s="22"/>
      <c r="F1252" s="61"/>
      <c r="G1252" s="20" t="str">
        <f>$G$10</f>
        <v>SUBTRAN</v>
      </c>
      <c r="H1252" s="24">
        <f t="shared" ref="H1252:AC1252" ca="1" si="613">+H1070+H1243</f>
        <v>21364922.595017441</v>
      </c>
      <c r="I1252" s="24">
        <f t="shared" ca="1" si="613"/>
        <v>7710548.6975493412</v>
      </c>
      <c r="J1252" s="24">
        <f t="shared" ca="1" si="613"/>
        <v>3750352.1429614308</v>
      </c>
      <c r="K1252" s="24">
        <f t="shared" ca="1" si="613"/>
        <v>56671.908267037696</v>
      </c>
      <c r="L1252" s="24">
        <f t="shared" ca="1" si="613"/>
        <v>2453.0324582490603</v>
      </c>
      <c r="M1252" s="24">
        <f t="shared" ca="1" si="613"/>
        <v>3809477.0836867178</v>
      </c>
      <c r="N1252" s="24">
        <f t="shared" ca="1" si="613"/>
        <v>1930314.7311086201</v>
      </c>
      <c r="O1252" s="24">
        <f t="shared" ca="1" si="613"/>
        <v>659574.48346382705</v>
      </c>
      <c r="P1252" s="24">
        <f t="shared" ca="1" si="613"/>
        <v>48092.360786215424</v>
      </c>
      <c r="Q1252" s="24">
        <f t="shared" ca="1" si="613"/>
        <v>0</v>
      </c>
      <c r="R1252" s="24">
        <f t="shared" ca="1" si="613"/>
        <v>2637981.5753586628</v>
      </c>
      <c r="S1252" s="24">
        <f t="shared" ca="1" si="613"/>
        <v>79711.543745396353</v>
      </c>
      <c r="T1252" s="24">
        <f t="shared" ca="1" si="613"/>
        <v>1182761.3369069677</v>
      </c>
      <c r="U1252" s="24">
        <f t="shared" ca="1" si="613"/>
        <v>5247885.0206864271</v>
      </c>
      <c r="V1252" s="24">
        <f t="shared" ca="1" si="613"/>
        <v>0</v>
      </c>
      <c r="W1252" s="24">
        <f t="shared" ca="1" si="613"/>
        <v>6510357.9013387943</v>
      </c>
      <c r="X1252" s="24">
        <f t="shared" ca="1" si="613"/>
        <v>632449.26285641396</v>
      </c>
      <c r="Y1252" s="24">
        <f t="shared" ca="1" si="613"/>
        <v>13453.135567347816</v>
      </c>
      <c r="Z1252" s="24">
        <f t="shared" ca="1" si="613"/>
        <v>645902.39842376171</v>
      </c>
      <c r="AA1252" s="24">
        <f t="shared" ca="1" si="613"/>
        <v>10140.308436575953</v>
      </c>
      <c r="AB1252" s="24">
        <f t="shared" ca="1" si="613"/>
        <v>31307.294234945308</v>
      </c>
      <c r="AC1252" s="24">
        <f t="shared" ca="1" si="613"/>
        <v>9207.3359886442031</v>
      </c>
    </row>
    <row r="1253" spans="1:29" hidden="1" outlineLevel="1">
      <c r="E1253" s="22"/>
      <c r="F1253" s="61"/>
      <c r="G1253" s="20" t="str">
        <f>$G$11</f>
        <v>DISTPRI</v>
      </c>
      <c r="H1253" s="24">
        <f t="shared" ref="H1253:AC1253" ca="1" si="614">+H1071+H1244</f>
        <v>66957802.598667577</v>
      </c>
      <c r="I1253" s="24">
        <f t="shared" ca="1" si="614"/>
        <v>36817821.497812614</v>
      </c>
      <c r="J1253" s="24">
        <f t="shared" ca="1" si="614"/>
        <v>13958477.507090554</v>
      </c>
      <c r="K1253" s="24">
        <f t="shared" ca="1" si="614"/>
        <v>176415.24782212617</v>
      </c>
      <c r="L1253" s="24">
        <f t="shared" ca="1" si="614"/>
        <v>0</v>
      </c>
      <c r="M1253" s="24">
        <f t="shared" ca="1" si="614"/>
        <v>14134892.754912678</v>
      </c>
      <c r="N1253" s="24">
        <f t="shared" ca="1" si="614"/>
        <v>6749253.8377750684</v>
      </c>
      <c r="O1253" s="24">
        <f t="shared" ca="1" si="614"/>
        <v>2232609.6255565938</v>
      </c>
      <c r="P1253" s="24">
        <f t="shared" ca="1" si="614"/>
        <v>0</v>
      </c>
      <c r="Q1253" s="24">
        <f t="shared" ca="1" si="614"/>
        <v>0</v>
      </c>
      <c r="R1253" s="24">
        <f t="shared" ca="1" si="614"/>
        <v>8981863.4633316621</v>
      </c>
      <c r="S1253" s="24">
        <f t="shared" ca="1" si="614"/>
        <v>315604.36767125683</v>
      </c>
      <c r="T1253" s="24">
        <f t="shared" ca="1" si="614"/>
        <v>4341602.4758747732</v>
      </c>
      <c r="U1253" s="24">
        <f t="shared" ca="1" si="614"/>
        <v>0</v>
      </c>
      <c r="V1253" s="24">
        <f t="shared" ca="1" si="614"/>
        <v>0</v>
      </c>
      <c r="W1253" s="24">
        <f t="shared" ca="1" si="614"/>
        <v>4657206.8435460292</v>
      </c>
      <c r="X1253" s="24">
        <f t="shared" ca="1" si="614"/>
        <v>2115064.4537881198</v>
      </c>
      <c r="Y1253" s="24">
        <f t="shared" ca="1" si="614"/>
        <v>46939.018276306189</v>
      </c>
      <c r="Z1253" s="24">
        <f t="shared" ca="1" si="614"/>
        <v>2162003.4720644257</v>
      </c>
      <c r="AA1253" s="24">
        <f t="shared" ca="1" si="614"/>
        <v>36305.0774606349</v>
      </c>
      <c r="AB1253" s="24">
        <f t="shared" ca="1" si="614"/>
        <v>130427.42928754157</v>
      </c>
      <c r="AC1253" s="24">
        <f t="shared" ca="1" si="614"/>
        <v>37282.060252005947</v>
      </c>
    </row>
    <row r="1254" spans="1:29" hidden="1" outlineLevel="1">
      <c r="E1254" s="22"/>
      <c r="F1254" s="61"/>
      <c r="G1254" s="20" t="str">
        <f>$G$12</f>
        <v>DISTSEC</v>
      </c>
      <c r="H1254" s="24">
        <f t="shared" ref="H1254:AC1254" ca="1" si="615">+H1072+H1245</f>
        <v>27383329.657126226</v>
      </c>
      <c r="I1254" s="24">
        <f t="shared" ca="1" si="615"/>
        <v>17730889.966641784</v>
      </c>
      <c r="J1254" s="24">
        <f t="shared" ca="1" si="615"/>
        <v>6042138.7394507099</v>
      </c>
      <c r="K1254" s="24">
        <f t="shared" ca="1" si="615"/>
        <v>0</v>
      </c>
      <c r="L1254" s="24">
        <f t="shared" ca="1" si="615"/>
        <v>0</v>
      </c>
      <c r="M1254" s="24">
        <f t="shared" ca="1" si="615"/>
        <v>6042138.7394507099</v>
      </c>
      <c r="N1254" s="24">
        <f t="shared" ca="1" si="615"/>
        <v>2392585.2258432196</v>
      </c>
      <c r="O1254" s="24">
        <f t="shared" ca="1" si="615"/>
        <v>0</v>
      </c>
      <c r="P1254" s="24">
        <f t="shared" ca="1" si="615"/>
        <v>0</v>
      </c>
      <c r="Q1254" s="24">
        <f t="shared" ca="1" si="615"/>
        <v>0</v>
      </c>
      <c r="R1254" s="24">
        <f t="shared" ca="1" si="615"/>
        <v>2392585.2258432196</v>
      </c>
      <c r="S1254" s="24">
        <f t="shared" ca="1" si="615"/>
        <v>86525.189804739261</v>
      </c>
      <c r="T1254" s="24">
        <f t="shared" ca="1" si="615"/>
        <v>0</v>
      </c>
      <c r="U1254" s="24">
        <f t="shared" ca="1" si="615"/>
        <v>0</v>
      </c>
      <c r="V1254" s="24">
        <f t="shared" ca="1" si="615"/>
        <v>0</v>
      </c>
      <c r="W1254" s="24">
        <f t="shared" ca="1" si="615"/>
        <v>86525.189804739261</v>
      </c>
      <c r="X1254" s="24">
        <f t="shared" ca="1" si="615"/>
        <v>770412.50758804136</v>
      </c>
      <c r="Y1254" s="24">
        <f t="shared" ca="1" si="615"/>
        <v>0</v>
      </c>
      <c r="Z1254" s="24">
        <f t="shared" ca="1" si="615"/>
        <v>770412.50758804136</v>
      </c>
      <c r="AA1254" s="24">
        <f t="shared" ca="1" si="615"/>
        <v>12529.758663494624</v>
      </c>
      <c r="AB1254" s="24">
        <f t="shared" ca="1" si="615"/>
        <v>271114.46436286467</v>
      </c>
      <c r="AC1254" s="24">
        <f t="shared" ca="1" si="615"/>
        <v>77133.80477137056</v>
      </c>
    </row>
    <row r="1255" spans="1:29" hidden="1" outlineLevel="1">
      <c r="E1255" s="22"/>
      <c r="F1255" s="61"/>
      <c r="G1255" s="20" t="str">
        <f>$G$13</f>
        <v>ENERGY</v>
      </c>
      <c r="H1255" s="24">
        <f t="shared" ref="H1255:AC1255" ca="1" si="616">+H1073+H1246</f>
        <v>238458639.37941173</v>
      </c>
      <c r="I1255" s="24">
        <f t="shared" ca="1" si="616"/>
        <v>85675400.818087444</v>
      </c>
      <c r="J1255" s="24">
        <f t="shared" ca="1" si="616"/>
        <v>28531221.430279508</v>
      </c>
      <c r="K1255" s="24">
        <f t="shared" ca="1" si="616"/>
        <v>292845.63327823632</v>
      </c>
      <c r="L1255" s="24">
        <f t="shared" ca="1" si="616"/>
        <v>5897.8925349923711</v>
      </c>
      <c r="M1255" s="24">
        <f t="shared" ca="1" si="616"/>
        <v>28829964.956092738</v>
      </c>
      <c r="N1255" s="24">
        <f t="shared" ca="1" si="616"/>
        <v>13866631.36261557</v>
      </c>
      <c r="O1255" s="24">
        <f t="shared" ca="1" si="616"/>
        <v>3996964.3127509756</v>
      </c>
      <c r="P1255" s="24">
        <f t="shared" ca="1" si="616"/>
        <v>298158.91329978534</v>
      </c>
      <c r="Q1255" s="24">
        <f t="shared" ca="1" si="616"/>
        <v>465918.7921136099</v>
      </c>
      <c r="R1255" s="24">
        <f t="shared" ca="1" si="616"/>
        <v>18627673.380779944</v>
      </c>
      <c r="S1255" s="24">
        <f t="shared" ca="1" si="616"/>
        <v>922980.27329026291</v>
      </c>
      <c r="T1255" s="24">
        <f t="shared" ca="1" si="616"/>
        <v>11193535.087540952</v>
      </c>
      <c r="U1255" s="24">
        <f t="shared" ca="1" si="616"/>
        <v>75137846.502756491</v>
      </c>
      <c r="V1255" s="24">
        <f t="shared" ca="1" si="616"/>
        <v>12165844.673402337</v>
      </c>
      <c r="W1255" s="24">
        <f t="shared" ca="1" si="616"/>
        <v>99420206.536990032</v>
      </c>
      <c r="X1255" s="24">
        <f t="shared" ca="1" si="616"/>
        <v>3816124.5241642073</v>
      </c>
      <c r="Y1255" s="24">
        <f t="shared" ca="1" si="616"/>
        <v>90300.691333291383</v>
      </c>
      <c r="Z1255" s="24">
        <f t="shared" ca="1" si="616"/>
        <v>3906425.2154974989</v>
      </c>
      <c r="AA1255" s="24">
        <f t="shared" ca="1" si="616"/>
        <v>89252.267265653631</v>
      </c>
      <c r="AB1255" s="24">
        <f t="shared" ca="1" si="616"/>
        <v>1520778.0783417055</v>
      </c>
      <c r="AC1255" s="24">
        <f t="shared" ca="1" si="616"/>
        <v>388938.1263567261</v>
      </c>
    </row>
    <row r="1256" spans="1:29" hidden="1" outlineLevel="1">
      <c r="E1256" s="22"/>
      <c r="F1256" s="61"/>
      <c r="G1256" s="20" t="str">
        <f>$G$14</f>
        <v>CUSTOMER</v>
      </c>
      <c r="H1256" s="24">
        <f t="shared" ref="H1256:AC1256" ca="1" si="617">+H1074+H1247</f>
        <v>72587581.324121118</v>
      </c>
      <c r="I1256" s="24">
        <f t="shared" ca="1" si="617"/>
        <v>48060045.690062232</v>
      </c>
      <c r="J1256" s="24">
        <f t="shared" ca="1" si="617"/>
        <v>15886700.545476176</v>
      </c>
      <c r="K1256" s="24">
        <f t="shared" ca="1" si="617"/>
        <v>140371.9063581985</v>
      </c>
      <c r="L1256" s="24">
        <f t="shared" ca="1" si="617"/>
        <v>17823.73646520601</v>
      </c>
      <c r="M1256" s="24">
        <f t="shared" ca="1" si="617"/>
        <v>16044896.18829958</v>
      </c>
      <c r="N1256" s="24">
        <f t="shared" ca="1" si="617"/>
        <v>295952.2791497822</v>
      </c>
      <c r="O1256" s="24">
        <f t="shared" ca="1" si="617"/>
        <v>141745.75468140948</v>
      </c>
      <c r="P1256" s="24">
        <f t="shared" ca="1" si="617"/>
        <v>53958.865434721032</v>
      </c>
      <c r="Q1256" s="24">
        <f t="shared" ca="1" si="617"/>
        <v>-87400.319797078642</v>
      </c>
      <c r="R1256" s="24">
        <f t="shared" ca="1" si="617"/>
        <v>404256.57946883416</v>
      </c>
      <c r="S1256" s="24">
        <f t="shared" ca="1" si="617"/>
        <v>3652.3239097939695</v>
      </c>
      <c r="T1256" s="24">
        <f t="shared" ca="1" si="617"/>
        <v>76378.018534099581</v>
      </c>
      <c r="U1256" s="24">
        <f t="shared" ca="1" si="617"/>
        <v>110511.10487547892</v>
      </c>
      <c r="V1256" s="24">
        <f t="shared" ca="1" si="617"/>
        <v>25499.100981667598</v>
      </c>
      <c r="W1256" s="24">
        <f t="shared" ca="1" si="617"/>
        <v>216040.54830104005</v>
      </c>
      <c r="X1256" s="24">
        <f t="shared" ca="1" si="617"/>
        <v>112828.34532231923</v>
      </c>
      <c r="Y1256" s="24">
        <f t="shared" ca="1" si="617"/>
        <v>1684.7240034558695</v>
      </c>
      <c r="Z1256" s="24">
        <f t="shared" ca="1" si="617"/>
        <v>114513.0693257751</v>
      </c>
      <c r="AA1256" s="24">
        <f t="shared" ca="1" si="617"/>
        <v>6677.2638563659693</v>
      </c>
      <c r="AB1256" s="24">
        <f t="shared" ca="1" si="617"/>
        <v>6545255.8492756104</v>
      </c>
      <c r="AC1256" s="24">
        <f t="shared" ca="1" si="617"/>
        <v>1195896.1355316809</v>
      </c>
    </row>
    <row r="1257" spans="1:29" ht="14" collapsed="1">
      <c r="A1257" s="82" t="s">
        <v>146</v>
      </c>
      <c r="E1257" s="24">
        <f>+E1075+E1248</f>
        <v>665465504.40443575</v>
      </c>
      <c r="F1257" s="61"/>
      <c r="G1257" s="20" t="str">
        <f>$G$15</f>
        <v>TOTAL</v>
      </c>
      <c r="H1257" s="24">
        <f t="shared" ref="H1257:AC1257" ca="1" si="618">+H1075+H1248</f>
        <v>665465504.40443575</v>
      </c>
      <c r="I1257" s="24">
        <f t="shared" ca="1" si="618"/>
        <v>301859070.84500968</v>
      </c>
      <c r="J1257" s="24">
        <f t="shared" ca="1" si="618"/>
        <v>103552080.91801609</v>
      </c>
      <c r="K1257" s="24">
        <f t="shared" ca="1" si="618"/>
        <v>1089925.6800090862</v>
      </c>
      <c r="L1257" s="24">
        <f t="shared" ca="1" si="618"/>
        <v>35687.417739204553</v>
      </c>
      <c r="M1257" s="24">
        <f t="shared" ca="1" si="618"/>
        <v>104677694.01576439</v>
      </c>
      <c r="N1257" s="24">
        <f t="shared" ca="1" si="618"/>
        <v>41307465.023575068</v>
      </c>
      <c r="O1257" s="24">
        <f t="shared" ca="1" si="618"/>
        <v>12194014.104845233</v>
      </c>
      <c r="P1257" s="24">
        <f t="shared" ca="1" si="618"/>
        <v>726521.49277546955</v>
      </c>
      <c r="Q1257" s="24">
        <f t="shared" ca="1" si="618"/>
        <v>184500.51498187316</v>
      </c>
      <c r="R1257" s="24">
        <f t="shared" ca="1" si="618"/>
        <v>54412501.136177644</v>
      </c>
      <c r="S1257" s="24">
        <f t="shared" ca="1" si="618"/>
        <v>2248866.5335667906</v>
      </c>
      <c r="T1257" s="24">
        <f t="shared" ca="1" si="618"/>
        <v>27174116.046332054</v>
      </c>
      <c r="U1257" s="24">
        <f t="shared" ca="1" si="618"/>
        <v>131726455.24604772</v>
      </c>
      <c r="V1257" s="24">
        <f t="shared" ca="1" si="618"/>
        <v>19764005.802309476</v>
      </c>
      <c r="W1257" s="24">
        <f t="shared" ca="1" si="618"/>
        <v>180913443.62825605</v>
      </c>
      <c r="X1257" s="24">
        <f t="shared" ca="1" si="618"/>
        <v>12312844.278949048</v>
      </c>
      <c r="Y1257" s="24">
        <f t="shared" ca="1" si="618"/>
        <v>263624.45804615301</v>
      </c>
      <c r="Z1257" s="24">
        <f t="shared" ca="1" si="618"/>
        <v>12576468.736995202</v>
      </c>
      <c r="AA1257" s="24">
        <f t="shared" ca="1" si="618"/>
        <v>240020.34947525291</v>
      </c>
      <c r="AB1257" s="24">
        <f t="shared" ca="1" si="618"/>
        <v>8952352.9392547831</v>
      </c>
      <c r="AC1257" s="24">
        <f t="shared" ca="1" si="618"/>
        <v>1833952.7535026302</v>
      </c>
    </row>
    <row r="1258" spans="1:29" s="84" customFormat="1" thickBot="1">
      <c r="E1258" s="88"/>
      <c r="F1258" s="90"/>
      <c r="I1258" s="85"/>
      <c r="J1258" s="85"/>
      <c r="K1258" s="85"/>
      <c r="L1258" s="85"/>
      <c r="M1258" s="85"/>
      <c r="N1258" s="85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</row>
    <row r="1259" spans="1:29" ht="17.5" thickTop="1">
      <c r="A1259" s="81" t="s">
        <v>17</v>
      </c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</row>
    <row r="1260" spans="1:29">
      <c r="B1260" s="59" t="s">
        <v>18</v>
      </c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</row>
    <row r="1261" spans="1:29">
      <c r="C1261" s="20" t="s">
        <v>7</v>
      </c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</row>
    <row r="1262" spans="1:29" hidden="1" outlineLevel="1">
      <c r="F1262" s="61" t="str">
        <f>F1269</f>
        <v>LABOR_PROD</v>
      </c>
      <c r="G1262" s="20" t="str">
        <f>$G$8</f>
        <v>PRODUCTION</v>
      </c>
      <c r="H1262" s="24">
        <f t="shared" ref="H1262:H1293" si="619">SUBTOTAL(9,I1262:AC1262)</f>
        <v>2332041.9018676425</v>
      </c>
      <c r="I1262" s="25">
        <f>VLOOKUP(CONCATENATE($F1262," ",$G1262),AllocFactorMatrix,(I$4+1),FALSE)*$E1269</f>
        <v>1143500.2289941602</v>
      </c>
      <c r="J1262" s="25">
        <f>VLOOKUP(CONCATENATE($F1262," ",$G1262),AllocFactorMatrix,(J$4+1),FALSE)*$E1269</f>
        <v>289261.09426443267</v>
      </c>
      <c r="K1262" s="25">
        <f>VLOOKUP(CONCATENATE($F1262," ",$G1262),AllocFactorMatrix,(K$4+1),FALSE)*$E1269</f>
        <v>3381.90216640565</v>
      </c>
      <c r="L1262" s="25">
        <f>VLOOKUP(CONCATENATE($F1262," ",$G1262),AllocFactorMatrix,(L$4+1),FALSE)*$E1269</f>
        <v>83.314874881210812</v>
      </c>
      <c r="M1262" s="25">
        <f t="shared" ref="M1262:M1293" si="620">SUBTOTAL(9,J1262:L1262)</f>
        <v>292726.31130571954</v>
      </c>
      <c r="N1262" s="25">
        <f>VLOOKUP(CONCATENATE($F1262," ",$G1262),AllocFactorMatrix,(N$4+1),FALSE)*$E1269</f>
        <v>121030.47095676186</v>
      </c>
      <c r="O1262" s="25">
        <f>VLOOKUP(CONCATENATE($F1262," ",$G1262),AllocFactorMatrix,(O$4+1),FALSE)*$E1269</f>
        <v>34468.883975657511</v>
      </c>
      <c r="P1262" s="25">
        <f>VLOOKUP(CONCATENATE($F1262," ",$G1262),AllocFactorMatrix,(P$4+1),FALSE)*$E1269</f>
        <v>2727.7119258887024</v>
      </c>
      <c r="Q1262" s="25">
        <f>VLOOKUP(CONCATENATE($F1262," ",$G1262),AllocFactorMatrix,(Q$4+1),FALSE)*$E1269</f>
        <v>575.77189214604277</v>
      </c>
      <c r="R1262" s="25">
        <f>SUBTOTAL(9,N1262:Q1262)</f>
        <v>158802.8387504541</v>
      </c>
      <c r="S1262" s="25">
        <f>VLOOKUP(CONCATENATE($F1262," ",$G1262),AllocFactorMatrix,(S$4+1),FALSE)*$E1269</f>
        <v>7270.337122945286</v>
      </c>
      <c r="T1262" s="25">
        <f>VLOOKUP(CONCATENATE($F1262," ",$G1262),AllocFactorMatrix,(T$4+1),FALSE)*$E1269</f>
        <v>79259.429181091924</v>
      </c>
      <c r="U1262" s="25">
        <f>VLOOKUP(CONCATENATE($F1262," ",$G1262),AllocFactorMatrix,(U$4+1),FALSE)*$E1269</f>
        <v>529345.04428168165</v>
      </c>
      <c r="V1262" s="25">
        <f>VLOOKUP(CONCATENATE($F1262," ",$G1262),AllocFactorMatrix,(V$4+1),FALSE)*$E1269</f>
        <v>83044.235155067479</v>
      </c>
      <c r="W1262" s="25">
        <f>SUBTOTAL(9,S1262:V1262)</f>
        <v>698919.04574078636</v>
      </c>
      <c r="X1262" s="25">
        <f>VLOOKUP(CONCATENATE($F1262," ",$G1262),AllocFactorMatrix,(X$4+1),FALSE)*$E1269</f>
        <v>32850.961343299648</v>
      </c>
      <c r="Y1262" s="25">
        <f>VLOOKUP(CONCATENATE($F1262," ",$G1262),AllocFactorMatrix,(Y$4+1),FALSE)*$E1269</f>
        <v>793.03421664273537</v>
      </c>
      <c r="Z1262" s="25">
        <f t="shared" ref="Z1262:Z1293" si="621">SUBTOTAL(9,X1262:Y1262)</f>
        <v>33643.995559942385</v>
      </c>
      <c r="AA1262" s="25">
        <f>VLOOKUP(CONCATENATE($F1262," ",$G1262),AllocFactorMatrix,(AA$4+1),FALSE)*$E1269</f>
        <v>572.74992690918214</v>
      </c>
      <c r="AB1262" s="25">
        <f>VLOOKUP(CONCATENATE($F1262," ",$G1262),AllocFactorMatrix,(AB$4+1),FALSE)*$E1269</f>
        <v>3105.564388461547</v>
      </c>
      <c r="AC1262" s="25">
        <f>VLOOKUP(CONCATENATE($F1262," ",$G1262),AllocFactorMatrix,(AC$4+1),FALSE)*$E1269</f>
        <v>771.1672012091808</v>
      </c>
    </row>
    <row r="1263" spans="1:29" hidden="1" outlineLevel="1">
      <c r="F1263" s="61" t="str">
        <f>F1269</f>
        <v>LABOR_PROD</v>
      </c>
      <c r="G1263" s="20" t="str">
        <f>$G$9</f>
        <v>BULKTRAN</v>
      </c>
      <c r="H1263" s="24">
        <f t="shared" si="619"/>
        <v>0</v>
      </c>
      <c r="I1263" s="25">
        <f>VLOOKUP(CONCATENATE($F1263," ",$G1263),AllocFactorMatrix,(I$4+1),FALSE)*$E1269</f>
        <v>0</v>
      </c>
      <c r="J1263" s="25">
        <f>VLOOKUP(CONCATENATE($F1263," ",$G1263),AllocFactorMatrix,(J$4+1),FALSE)*$E1269</f>
        <v>0</v>
      </c>
      <c r="K1263" s="25">
        <f>VLOOKUP(CONCATENATE($F1263," ",$G1263),AllocFactorMatrix,(K$4+1),FALSE)*$E1269</f>
        <v>0</v>
      </c>
      <c r="L1263" s="25">
        <f>VLOOKUP(CONCATENATE($F1263," ",$G1263),AllocFactorMatrix,(L$4+1),FALSE)*$E1269</f>
        <v>0</v>
      </c>
      <c r="M1263" s="25">
        <f t="shared" si="620"/>
        <v>0</v>
      </c>
      <c r="N1263" s="25">
        <f>VLOOKUP(CONCATENATE($F1263," ",$G1263),AllocFactorMatrix,(N$4+1),FALSE)*$E1269</f>
        <v>0</v>
      </c>
      <c r="O1263" s="25">
        <f>VLOOKUP(CONCATENATE($F1263," ",$G1263),AllocFactorMatrix,(O$4+1),FALSE)*$E1269</f>
        <v>0</v>
      </c>
      <c r="P1263" s="25">
        <f>VLOOKUP(CONCATENATE($F1263," ",$G1263),AllocFactorMatrix,(P$4+1),FALSE)*$E1269</f>
        <v>0</v>
      </c>
      <c r="Q1263" s="25">
        <f>VLOOKUP(CONCATENATE($F1263," ",$G1263),AllocFactorMatrix,(Q$4+1),FALSE)*$E1269</f>
        <v>0</v>
      </c>
      <c r="R1263" s="25">
        <f t="shared" ref="R1263:R1293" si="622">SUBTOTAL(9,N1263:Q1263)</f>
        <v>0</v>
      </c>
      <c r="S1263" s="25">
        <f>VLOOKUP(CONCATENATE($F1263," ",$G1263),AllocFactorMatrix,(S$4+1),FALSE)*$E1269</f>
        <v>0</v>
      </c>
      <c r="T1263" s="25">
        <f>VLOOKUP(CONCATENATE($F1263," ",$G1263),AllocFactorMatrix,(T$4+1),FALSE)*$E1269</f>
        <v>0</v>
      </c>
      <c r="U1263" s="25">
        <f>VLOOKUP(CONCATENATE($F1263," ",$G1263),AllocFactorMatrix,(U$4+1),FALSE)*$E1269</f>
        <v>0</v>
      </c>
      <c r="V1263" s="25">
        <f>VLOOKUP(CONCATENATE($F1263," ",$G1263),AllocFactorMatrix,(V$4+1),FALSE)*$E1269</f>
        <v>0</v>
      </c>
      <c r="W1263" s="25">
        <f t="shared" ref="W1263:W1269" si="623">SUBTOTAL(9,S1263:V1263)</f>
        <v>0</v>
      </c>
      <c r="X1263" s="25">
        <f>VLOOKUP(CONCATENATE($F1263," ",$G1263),AllocFactorMatrix,(X$4+1),FALSE)*$E1269</f>
        <v>0</v>
      </c>
      <c r="Y1263" s="25">
        <f>VLOOKUP(CONCATENATE($F1263," ",$G1263),AllocFactorMatrix,(Y$4+1),FALSE)*$E1269</f>
        <v>0</v>
      </c>
      <c r="Z1263" s="25">
        <f t="shared" si="621"/>
        <v>0</v>
      </c>
      <c r="AA1263" s="25">
        <f>VLOOKUP(CONCATENATE($F1263," ",$G1263),AllocFactorMatrix,(AA$4+1),FALSE)*$E1269</f>
        <v>0</v>
      </c>
      <c r="AB1263" s="25">
        <f>VLOOKUP(CONCATENATE($F1263," ",$G1263),AllocFactorMatrix,(AB$4+1),FALSE)*$E1269</f>
        <v>0</v>
      </c>
      <c r="AC1263" s="25">
        <f>VLOOKUP(CONCATENATE($F1263," ",$G1263),AllocFactorMatrix,(AC$4+1),FALSE)*$E1269</f>
        <v>0</v>
      </c>
    </row>
    <row r="1264" spans="1:29" hidden="1" outlineLevel="1">
      <c r="F1264" s="61" t="str">
        <f>F1269</f>
        <v>LABOR_PROD</v>
      </c>
      <c r="G1264" s="20" t="str">
        <f>$G$10</f>
        <v>SUBTRAN</v>
      </c>
      <c r="H1264" s="24">
        <f t="shared" si="619"/>
        <v>0</v>
      </c>
      <c r="I1264" s="25">
        <f>VLOOKUP(CONCATENATE($F1264," ",$G1264),AllocFactorMatrix,(I$4+1),FALSE)*$E1269</f>
        <v>0</v>
      </c>
      <c r="J1264" s="25">
        <f>VLOOKUP(CONCATENATE($F1264," ",$G1264),AllocFactorMatrix,(J$4+1),FALSE)*$E1269</f>
        <v>0</v>
      </c>
      <c r="K1264" s="25">
        <f>VLOOKUP(CONCATENATE($F1264," ",$G1264),AllocFactorMatrix,(K$4+1),FALSE)*$E1269</f>
        <v>0</v>
      </c>
      <c r="L1264" s="25">
        <f>VLOOKUP(CONCATENATE($F1264," ",$G1264),AllocFactorMatrix,(L$4+1),FALSE)*$E1269</f>
        <v>0</v>
      </c>
      <c r="M1264" s="25">
        <f t="shared" si="620"/>
        <v>0</v>
      </c>
      <c r="N1264" s="25">
        <f>VLOOKUP(CONCATENATE($F1264," ",$G1264),AllocFactorMatrix,(N$4+1),FALSE)*$E1269</f>
        <v>0</v>
      </c>
      <c r="O1264" s="25">
        <f>VLOOKUP(CONCATENATE($F1264," ",$G1264),AllocFactorMatrix,(O$4+1),FALSE)*$E1269</f>
        <v>0</v>
      </c>
      <c r="P1264" s="25">
        <f>VLOOKUP(CONCATENATE($F1264," ",$G1264),AllocFactorMatrix,(P$4+1),FALSE)*$E1269</f>
        <v>0</v>
      </c>
      <c r="Q1264" s="25">
        <f>VLOOKUP(CONCATENATE($F1264," ",$G1264),AllocFactorMatrix,(Q$4+1),FALSE)*$E1269</f>
        <v>0</v>
      </c>
      <c r="R1264" s="25">
        <f t="shared" si="622"/>
        <v>0</v>
      </c>
      <c r="S1264" s="25">
        <f>VLOOKUP(CONCATENATE($F1264," ",$G1264),AllocFactorMatrix,(S$4+1),FALSE)*$E1269</f>
        <v>0</v>
      </c>
      <c r="T1264" s="25">
        <f>VLOOKUP(CONCATENATE($F1264," ",$G1264),AllocFactorMatrix,(T$4+1),FALSE)*$E1269</f>
        <v>0</v>
      </c>
      <c r="U1264" s="25">
        <f>VLOOKUP(CONCATENATE($F1264," ",$G1264),AllocFactorMatrix,(U$4+1),FALSE)*$E1269</f>
        <v>0</v>
      </c>
      <c r="V1264" s="25">
        <f>VLOOKUP(CONCATENATE($F1264," ",$G1264),AllocFactorMatrix,(V$4+1),FALSE)*$E1269</f>
        <v>0</v>
      </c>
      <c r="W1264" s="25">
        <f t="shared" si="623"/>
        <v>0</v>
      </c>
      <c r="X1264" s="25">
        <f>VLOOKUP(CONCATENATE($F1264," ",$G1264),AllocFactorMatrix,(X$4+1),FALSE)*$E1269</f>
        <v>0</v>
      </c>
      <c r="Y1264" s="25">
        <f>VLOOKUP(CONCATENATE($F1264," ",$G1264),AllocFactorMatrix,(Y$4+1),FALSE)*$E1269</f>
        <v>0</v>
      </c>
      <c r="Z1264" s="25">
        <f t="shared" si="621"/>
        <v>0</v>
      </c>
      <c r="AA1264" s="25">
        <f>VLOOKUP(CONCATENATE($F1264," ",$G1264),AllocFactorMatrix,(AA$4+1),FALSE)*$E1269</f>
        <v>0</v>
      </c>
      <c r="AB1264" s="25">
        <f>VLOOKUP(CONCATENATE($F1264," ",$G1264),AllocFactorMatrix,(AB$4+1),FALSE)*$E1269</f>
        <v>0</v>
      </c>
      <c r="AC1264" s="25">
        <f>VLOOKUP(CONCATENATE($F1264," ",$G1264),AllocFactorMatrix,(AC$4+1),FALSE)*$E1269</f>
        <v>0</v>
      </c>
    </row>
    <row r="1265" spans="4:29" hidden="1" outlineLevel="1">
      <c r="F1265" s="61" t="str">
        <f>F1269</f>
        <v>LABOR_PROD</v>
      </c>
      <c r="G1265" s="20" t="str">
        <f>$G$11</f>
        <v>DISTPRI</v>
      </c>
      <c r="H1265" s="24">
        <f t="shared" si="619"/>
        <v>0</v>
      </c>
      <c r="I1265" s="25">
        <f>VLOOKUP(CONCATENATE($F1265," ",$G1265),AllocFactorMatrix,(I$4+1),FALSE)*$E1269</f>
        <v>0</v>
      </c>
      <c r="J1265" s="25">
        <f>VLOOKUP(CONCATENATE($F1265," ",$G1265),AllocFactorMatrix,(J$4+1),FALSE)*$E1269</f>
        <v>0</v>
      </c>
      <c r="K1265" s="25">
        <f>VLOOKUP(CONCATENATE($F1265," ",$G1265),AllocFactorMatrix,(K$4+1),FALSE)*$E1269</f>
        <v>0</v>
      </c>
      <c r="L1265" s="25">
        <f>VLOOKUP(CONCATENATE($F1265," ",$G1265),AllocFactorMatrix,(L$4+1),FALSE)*$E1269</f>
        <v>0</v>
      </c>
      <c r="M1265" s="25">
        <f t="shared" si="620"/>
        <v>0</v>
      </c>
      <c r="N1265" s="25">
        <f>VLOOKUP(CONCATENATE($F1265," ",$G1265),AllocFactorMatrix,(N$4+1),FALSE)*$E1269</f>
        <v>0</v>
      </c>
      <c r="O1265" s="25">
        <f>VLOOKUP(CONCATENATE($F1265," ",$G1265),AllocFactorMatrix,(O$4+1),FALSE)*$E1269</f>
        <v>0</v>
      </c>
      <c r="P1265" s="25">
        <f>VLOOKUP(CONCATENATE($F1265," ",$G1265),AllocFactorMatrix,(P$4+1),FALSE)*$E1269</f>
        <v>0</v>
      </c>
      <c r="Q1265" s="25">
        <f>VLOOKUP(CONCATENATE($F1265," ",$G1265),AllocFactorMatrix,(Q$4+1),FALSE)*$E1269</f>
        <v>0</v>
      </c>
      <c r="R1265" s="25">
        <f t="shared" si="622"/>
        <v>0</v>
      </c>
      <c r="S1265" s="25">
        <f>VLOOKUP(CONCATENATE($F1265," ",$G1265),AllocFactorMatrix,(S$4+1),FALSE)*$E1269</f>
        <v>0</v>
      </c>
      <c r="T1265" s="25">
        <f>VLOOKUP(CONCATENATE($F1265," ",$G1265),AllocFactorMatrix,(T$4+1),FALSE)*$E1269</f>
        <v>0</v>
      </c>
      <c r="U1265" s="25">
        <f>VLOOKUP(CONCATENATE($F1265," ",$G1265),AllocFactorMatrix,(U$4+1),FALSE)*$E1269</f>
        <v>0</v>
      </c>
      <c r="V1265" s="25">
        <f>VLOOKUP(CONCATENATE($F1265," ",$G1265),AllocFactorMatrix,(V$4+1),FALSE)*$E1269</f>
        <v>0</v>
      </c>
      <c r="W1265" s="25">
        <f t="shared" si="623"/>
        <v>0</v>
      </c>
      <c r="X1265" s="25">
        <f>VLOOKUP(CONCATENATE($F1265," ",$G1265),AllocFactorMatrix,(X$4+1),FALSE)*$E1269</f>
        <v>0</v>
      </c>
      <c r="Y1265" s="25">
        <f>VLOOKUP(CONCATENATE($F1265," ",$G1265),AllocFactorMatrix,(Y$4+1),FALSE)*$E1269</f>
        <v>0</v>
      </c>
      <c r="Z1265" s="25">
        <f t="shared" si="621"/>
        <v>0</v>
      </c>
      <c r="AA1265" s="25">
        <f>VLOOKUP(CONCATENATE($F1265," ",$G1265),AllocFactorMatrix,(AA$4+1),FALSE)*$E1269</f>
        <v>0</v>
      </c>
      <c r="AB1265" s="25">
        <f>VLOOKUP(CONCATENATE($F1265," ",$G1265),AllocFactorMatrix,(AB$4+1),FALSE)*$E1269</f>
        <v>0</v>
      </c>
      <c r="AC1265" s="25">
        <f>VLOOKUP(CONCATENATE($F1265," ",$G1265),AllocFactorMatrix,(AC$4+1),FALSE)*$E1269</f>
        <v>0</v>
      </c>
    </row>
    <row r="1266" spans="4:29" hidden="1" outlineLevel="1">
      <c r="F1266" s="61" t="str">
        <f>F1269</f>
        <v>LABOR_PROD</v>
      </c>
      <c r="G1266" s="20" t="str">
        <f>$G$12</f>
        <v>DISTSEC</v>
      </c>
      <c r="H1266" s="24">
        <f t="shared" si="619"/>
        <v>0</v>
      </c>
      <c r="I1266" s="25">
        <f>VLOOKUP(CONCATENATE($F1266," ",$G1266),AllocFactorMatrix,(I$4+1),FALSE)*$E1269</f>
        <v>0</v>
      </c>
      <c r="J1266" s="25">
        <f>VLOOKUP(CONCATENATE($F1266," ",$G1266),AllocFactorMatrix,(J$4+1),FALSE)*$E1269</f>
        <v>0</v>
      </c>
      <c r="K1266" s="25">
        <f>VLOOKUP(CONCATENATE($F1266," ",$G1266),AllocFactorMatrix,(K$4+1),FALSE)*$E1269</f>
        <v>0</v>
      </c>
      <c r="L1266" s="25">
        <f>VLOOKUP(CONCATENATE($F1266," ",$G1266),AllocFactorMatrix,(L$4+1),FALSE)*$E1269</f>
        <v>0</v>
      </c>
      <c r="M1266" s="25">
        <f t="shared" si="620"/>
        <v>0</v>
      </c>
      <c r="N1266" s="25">
        <f>VLOOKUP(CONCATENATE($F1266," ",$G1266),AllocFactorMatrix,(N$4+1),FALSE)*$E1269</f>
        <v>0</v>
      </c>
      <c r="O1266" s="25">
        <f>VLOOKUP(CONCATENATE($F1266," ",$G1266),AllocFactorMatrix,(O$4+1),FALSE)*$E1269</f>
        <v>0</v>
      </c>
      <c r="P1266" s="25">
        <f>VLOOKUP(CONCATENATE($F1266," ",$G1266),AllocFactorMatrix,(P$4+1),FALSE)*$E1269</f>
        <v>0</v>
      </c>
      <c r="Q1266" s="25">
        <f>VLOOKUP(CONCATENATE($F1266," ",$G1266),AllocFactorMatrix,(Q$4+1),FALSE)*$E1269</f>
        <v>0</v>
      </c>
      <c r="R1266" s="25">
        <f t="shared" si="622"/>
        <v>0</v>
      </c>
      <c r="S1266" s="25">
        <f>VLOOKUP(CONCATENATE($F1266," ",$G1266),AllocFactorMatrix,(S$4+1),FALSE)*$E1269</f>
        <v>0</v>
      </c>
      <c r="T1266" s="25">
        <f>VLOOKUP(CONCATENATE($F1266," ",$G1266),AllocFactorMatrix,(T$4+1),FALSE)*$E1269</f>
        <v>0</v>
      </c>
      <c r="U1266" s="25">
        <f>VLOOKUP(CONCATENATE($F1266," ",$G1266),AllocFactorMatrix,(U$4+1),FALSE)*$E1269</f>
        <v>0</v>
      </c>
      <c r="V1266" s="25">
        <f>VLOOKUP(CONCATENATE($F1266," ",$G1266),AllocFactorMatrix,(V$4+1),FALSE)*$E1269</f>
        <v>0</v>
      </c>
      <c r="W1266" s="25">
        <f t="shared" si="623"/>
        <v>0</v>
      </c>
      <c r="X1266" s="25">
        <f>VLOOKUP(CONCATENATE($F1266," ",$G1266),AllocFactorMatrix,(X$4+1),FALSE)*$E1269</f>
        <v>0</v>
      </c>
      <c r="Y1266" s="25">
        <f>VLOOKUP(CONCATENATE($F1266," ",$G1266),AllocFactorMatrix,(Y$4+1),FALSE)*$E1269</f>
        <v>0</v>
      </c>
      <c r="Z1266" s="25">
        <f t="shared" si="621"/>
        <v>0</v>
      </c>
      <c r="AA1266" s="25">
        <f>VLOOKUP(CONCATENATE($F1266," ",$G1266),AllocFactorMatrix,(AA$4+1),FALSE)*$E1269</f>
        <v>0</v>
      </c>
      <c r="AB1266" s="25">
        <f>VLOOKUP(CONCATENATE($F1266," ",$G1266),AllocFactorMatrix,(AB$4+1),FALSE)*$E1269</f>
        <v>0</v>
      </c>
      <c r="AC1266" s="25">
        <f>VLOOKUP(CONCATENATE($F1266," ",$G1266),AllocFactorMatrix,(AC$4+1),FALSE)*$E1269</f>
        <v>0</v>
      </c>
    </row>
    <row r="1267" spans="4:29" hidden="1" outlineLevel="1">
      <c r="F1267" s="61" t="str">
        <f>F1269</f>
        <v>LABOR_PROD</v>
      </c>
      <c r="G1267" s="20" t="str">
        <f>$G$13</f>
        <v>ENERGY</v>
      </c>
      <c r="H1267" s="24">
        <f t="shared" si="619"/>
        <v>1682079.0981323586</v>
      </c>
      <c r="I1267" s="25">
        <f>VLOOKUP(CONCATENATE($F1267," ",$G1267),AllocFactorMatrix,(I$4+1),FALSE)*$E1269</f>
        <v>611490.38697209209</v>
      </c>
      <c r="J1267" s="25">
        <f>VLOOKUP(CONCATENATE($F1267," ",$G1267),AllocFactorMatrix,(J$4+1),FALSE)*$E1269</f>
        <v>197368.40205298466</v>
      </c>
      <c r="K1267" s="25">
        <f>VLOOKUP(CONCATENATE($F1267," ",$G1267),AllocFactorMatrix,(K$4+1),FALSE)*$E1269</f>
        <v>2259.4937491875457</v>
      </c>
      <c r="L1267" s="25">
        <f>VLOOKUP(CONCATENATE($F1267," ",$G1267),AllocFactorMatrix,(L$4+1),FALSE)*$E1269</f>
        <v>57.266729147077655</v>
      </c>
      <c r="M1267" s="25">
        <f t="shared" si="620"/>
        <v>199685.16253131928</v>
      </c>
      <c r="N1267" s="25">
        <f>VLOOKUP(CONCATENATE($F1267," ",$G1267),AllocFactorMatrix,(N$4+1),FALSE)*$E1269</f>
        <v>95510.063019148758</v>
      </c>
      <c r="O1267" s="25">
        <f>VLOOKUP(CONCATENATE($F1267," ",$G1267),AllocFactorMatrix,(O$4+1),FALSE)*$E1269</f>
        <v>26659.713629343751</v>
      </c>
      <c r="P1267" s="25">
        <f>VLOOKUP(CONCATENATE($F1267," ",$G1267),AllocFactorMatrix,(P$4+1),FALSE)*$E1269</f>
        <v>2110.6697401788842</v>
      </c>
      <c r="Q1267" s="25">
        <f>VLOOKUP(CONCATENATE($F1267," ",$G1267),AllocFactorMatrix,(Q$4+1),FALSE)*$E1269</f>
        <v>432.67764028274593</v>
      </c>
      <c r="R1267" s="25">
        <f t="shared" si="622"/>
        <v>124713.12402895415</v>
      </c>
      <c r="S1267" s="25">
        <f>VLOOKUP(CONCATENATE($F1267," ",$G1267),AllocFactorMatrix,(S$4+1),FALSE)*$E1269</f>
        <v>6364.271444630891</v>
      </c>
      <c r="T1267" s="25">
        <f>VLOOKUP(CONCATENATE($F1267," ",$G1267),AllocFactorMatrix,(T$4+1),FALSE)*$E1269</f>
        <v>76058.194181826082</v>
      </c>
      <c r="U1267" s="25">
        <f>VLOOKUP(CONCATENATE($F1267," ",$G1267),AllocFactorMatrix,(U$4+1),FALSE)*$E1269</f>
        <v>537695.84483783448</v>
      </c>
      <c r="V1267" s="25">
        <f>VLOOKUP(CONCATENATE($F1267," ",$G1267),AllocFactorMatrix,(V$4+1),FALSE)*$E1269</f>
        <v>86170.956819693223</v>
      </c>
      <c r="W1267" s="25">
        <f t="shared" si="623"/>
        <v>706289.26728398469</v>
      </c>
      <c r="X1267" s="25">
        <f>VLOOKUP(CONCATENATE($F1267," ",$G1267),AllocFactorMatrix,(X$4+1),FALSE)*$E1269</f>
        <v>25906.709635046333</v>
      </c>
      <c r="Y1267" s="25">
        <f>VLOOKUP(CONCATENATE($F1267," ",$G1267),AllocFactorMatrix,(Y$4+1),FALSE)*$E1269</f>
        <v>608.89917431797687</v>
      </c>
      <c r="Z1267" s="25">
        <f t="shared" si="621"/>
        <v>26515.608809364308</v>
      </c>
      <c r="AA1267" s="25">
        <f>VLOOKUP(CONCATENATE($F1267," ",$G1267),AllocFactorMatrix,(AA$4+1),FALSE)*$E1269</f>
        <v>594.84520758294627</v>
      </c>
      <c r="AB1267" s="25">
        <f>VLOOKUP(CONCATENATE($F1267," ",$G1267),AllocFactorMatrix,(AB$4+1),FALSE)*$E1269</f>
        <v>10235.569948334214</v>
      </c>
      <c r="AC1267" s="25">
        <f>VLOOKUP(CONCATENATE($F1267," ",$G1267),AllocFactorMatrix,(AC$4+1),FALSE)*$E1269</f>
        <v>2555.1333507267395</v>
      </c>
    </row>
    <row r="1268" spans="4:29" hidden="1" outlineLevel="1">
      <c r="F1268" s="61" t="str">
        <f>F1269</f>
        <v>LABOR_PROD</v>
      </c>
      <c r="G1268" s="20" t="str">
        <f>$G$14</f>
        <v>CUSTOMER</v>
      </c>
      <c r="H1268" s="24">
        <f t="shared" si="619"/>
        <v>0</v>
      </c>
      <c r="I1268" s="25">
        <f>VLOOKUP(CONCATENATE($F1268," ",$G1268),AllocFactorMatrix,(I$4+1),FALSE)*$E1269</f>
        <v>0</v>
      </c>
      <c r="J1268" s="25">
        <f>VLOOKUP(CONCATENATE($F1268," ",$G1268),AllocFactorMatrix,(J$4+1),FALSE)*$E1269</f>
        <v>0</v>
      </c>
      <c r="K1268" s="25">
        <f>VLOOKUP(CONCATENATE($F1268," ",$G1268),AllocFactorMatrix,(K$4+1),FALSE)*$E1269</f>
        <v>0</v>
      </c>
      <c r="L1268" s="25">
        <f>VLOOKUP(CONCATENATE($F1268," ",$G1268),AllocFactorMatrix,(L$4+1),FALSE)*$E1269</f>
        <v>0</v>
      </c>
      <c r="M1268" s="25">
        <f t="shared" si="620"/>
        <v>0</v>
      </c>
      <c r="N1268" s="25">
        <f>VLOOKUP(CONCATENATE($F1268," ",$G1268),AllocFactorMatrix,(N$4+1),FALSE)*$E1269</f>
        <v>0</v>
      </c>
      <c r="O1268" s="25">
        <f>VLOOKUP(CONCATENATE($F1268," ",$G1268),AllocFactorMatrix,(O$4+1),FALSE)*$E1269</f>
        <v>0</v>
      </c>
      <c r="P1268" s="25">
        <f>VLOOKUP(CONCATENATE($F1268," ",$G1268),AllocFactorMatrix,(P$4+1),FALSE)*$E1269</f>
        <v>0</v>
      </c>
      <c r="Q1268" s="25">
        <f>VLOOKUP(CONCATENATE($F1268," ",$G1268),AllocFactorMatrix,(Q$4+1),FALSE)*$E1269</f>
        <v>0</v>
      </c>
      <c r="R1268" s="25">
        <f t="shared" si="622"/>
        <v>0</v>
      </c>
      <c r="S1268" s="25">
        <f>VLOOKUP(CONCATENATE($F1268," ",$G1268),AllocFactorMatrix,(S$4+1),FALSE)*$E1269</f>
        <v>0</v>
      </c>
      <c r="T1268" s="25">
        <f>VLOOKUP(CONCATENATE($F1268," ",$G1268),AllocFactorMatrix,(T$4+1),FALSE)*$E1269</f>
        <v>0</v>
      </c>
      <c r="U1268" s="25">
        <f>VLOOKUP(CONCATENATE($F1268," ",$G1268),AllocFactorMatrix,(U$4+1),FALSE)*$E1269</f>
        <v>0</v>
      </c>
      <c r="V1268" s="25">
        <f>VLOOKUP(CONCATENATE($F1268," ",$G1268),AllocFactorMatrix,(V$4+1),FALSE)*$E1269</f>
        <v>0</v>
      </c>
      <c r="W1268" s="25">
        <f t="shared" si="623"/>
        <v>0</v>
      </c>
      <c r="X1268" s="25">
        <f>VLOOKUP(CONCATENATE($F1268," ",$G1268),AllocFactorMatrix,(X$4+1),FALSE)*$E1269</f>
        <v>0</v>
      </c>
      <c r="Y1268" s="25">
        <f>VLOOKUP(CONCATENATE($F1268," ",$G1268),AllocFactorMatrix,(Y$4+1),FALSE)*$E1269</f>
        <v>0</v>
      </c>
      <c r="Z1268" s="25">
        <f t="shared" si="621"/>
        <v>0</v>
      </c>
      <c r="AA1268" s="25">
        <f>VLOOKUP(CONCATENATE($F1268," ",$G1268),AllocFactorMatrix,(AA$4+1),FALSE)*$E1269</f>
        <v>0</v>
      </c>
      <c r="AB1268" s="25">
        <f>VLOOKUP(CONCATENATE($F1268," ",$G1268),AllocFactorMatrix,(AB$4+1),FALSE)*$E1269</f>
        <v>0</v>
      </c>
      <c r="AC1268" s="25">
        <f>VLOOKUP(CONCATENATE($F1268," ",$G1268),AllocFactorMatrix,(AC$4+1),FALSE)*$E1269</f>
        <v>0</v>
      </c>
    </row>
    <row r="1269" spans="4:29" collapsed="1">
      <c r="D1269" s="20" t="s">
        <v>450</v>
      </c>
      <c r="E1269" s="22">
        <f>'Sch 4'!E310</f>
        <v>4014121</v>
      </c>
      <c r="F1269" s="61" t="s">
        <v>319</v>
      </c>
      <c r="G1269" s="20" t="str">
        <f>$G$15</f>
        <v>TOTAL</v>
      </c>
      <c r="H1269" s="24">
        <f t="shared" si="619"/>
        <v>4014121.0000000005</v>
      </c>
      <c r="I1269" s="25">
        <f>VLOOKUP(CONCATENATE($F1269," ",$G1269),AllocFactorMatrix,(I$4+1),FALSE)*$E1269</f>
        <v>1754990.6159662525</v>
      </c>
      <c r="J1269" s="25">
        <f>VLOOKUP(CONCATENATE($F1269," ",$G1269),AllocFactorMatrix,(J$4+1),FALSE)*$E1269</f>
        <v>486629.4963174173</v>
      </c>
      <c r="K1269" s="25">
        <f>VLOOKUP(CONCATENATE($F1269," ",$G1269),AllocFactorMatrix,(K$4+1),FALSE)*$E1269</f>
        <v>5641.3959155931952</v>
      </c>
      <c r="L1269" s="25">
        <f>VLOOKUP(CONCATENATE($F1269," ",$G1269),AllocFactorMatrix,(L$4+1),FALSE)*$E1269</f>
        <v>140.58160402828847</v>
      </c>
      <c r="M1269" s="25">
        <f t="shared" si="620"/>
        <v>492411.47383703879</v>
      </c>
      <c r="N1269" s="25">
        <f>VLOOKUP(CONCATENATE($F1269," ",$G1269),AllocFactorMatrix,(N$4+1),FALSE)*$E1269</f>
        <v>216540.5339759106</v>
      </c>
      <c r="O1269" s="25">
        <f>VLOOKUP(CONCATENATE($F1269," ",$G1269),AllocFactorMatrix,(O$4+1),FALSE)*$E1269</f>
        <v>61128.597605001261</v>
      </c>
      <c r="P1269" s="25">
        <f>VLOOKUP(CONCATENATE($F1269," ",$G1269),AllocFactorMatrix,(P$4+1),FALSE)*$E1269</f>
        <v>4838.3816660675866</v>
      </c>
      <c r="Q1269" s="25">
        <f>VLOOKUP(CONCATENATE($F1269," ",$G1269),AllocFactorMatrix,(Q$4+1),FALSE)*$E1269</f>
        <v>1008.4495324287886</v>
      </c>
      <c r="R1269" s="25">
        <f t="shared" si="622"/>
        <v>283515.96277940826</v>
      </c>
      <c r="S1269" s="25">
        <f>VLOOKUP(CONCATENATE($F1269," ",$G1269),AllocFactorMatrix,(S$4+1),FALSE)*$E1269</f>
        <v>13634.608567576177</v>
      </c>
      <c r="T1269" s="25">
        <f>VLOOKUP(CONCATENATE($F1269," ",$G1269),AllocFactorMatrix,(T$4+1),FALSE)*$E1269</f>
        <v>155317.62336291801</v>
      </c>
      <c r="U1269" s="25">
        <f>VLOOKUP(CONCATENATE($F1269," ",$G1269),AllocFactorMatrix,(U$4+1),FALSE)*$E1269</f>
        <v>1067040.8891195159</v>
      </c>
      <c r="V1269" s="25">
        <f>VLOOKUP(CONCATENATE($F1269," ",$G1269),AllocFactorMatrix,(V$4+1),FALSE)*$E1269</f>
        <v>169215.19197476073</v>
      </c>
      <c r="W1269" s="25">
        <f t="shared" si="623"/>
        <v>1405208.3130247707</v>
      </c>
      <c r="X1269" s="25">
        <f>VLOOKUP(CONCATENATE($F1269," ",$G1269),AllocFactorMatrix,(X$4+1),FALSE)*$E1269</f>
        <v>58757.670978345974</v>
      </c>
      <c r="Y1269" s="25">
        <f>VLOOKUP(CONCATENATE($F1269," ",$G1269),AllocFactorMatrix,(Y$4+1),FALSE)*$E1269</f>
        <v>1401.9333909607121</v>
      </c>
      <c r="Z1269" s="25">
        <f t="shared" si="621"/>
        <v>60159.604369306689</v>
      </c>
      <c r="AA1269" s="25">
        <f>VLOOKUP(CONCATENATE($F1269," ",$G1269),AllocFactorMatrix,(AA$4+1),FALSE)*$E1269</f>
        <v>1167.5951344921286</v>
      </c>
      <c r="AB1269" s="25">
        <f>VLOOKUP(CONCATENATE($F1269," ",$G1269),AllocFactorMatrix,(AB$4+1),FALSE)*$E1269</f>
        <v>13341.134336795762</v>
      </c>
      <c r="AC1269" s="25">
        <f>VLOOKUP(CONCATENATE($F1269," ",$G1269),AllocFactorMatrix,(AC$4+1),FALSE)*$E1269</f>
        <v>3326.3005519359208</v>
      </c>
    </row>
    <row r="1270" spans="4:29" hidden="1" outlineLevel="1">
      <c r="F1270" s="61" t="str">
        <f>F1277</f>
        <v>PROD_ENERGY</v>
      </c>
      <c r="G1270" s="20" t="str">
        <f>$G$8</f>
        <v>PRODUCTION</v>
      </c>
      <c r="H1270" s="24">
        <f t="shared" si="619"/>
        <v>0</v>
      </c>
      <c r="I1270" s="25">
        <f>VLOOKUP(CONCATENATE($F1270," ",$G1270),AllocFactorMatrix,(I$4+1),FALSE)*$E1277</f>
        <v>0</v>
      </c>
      <c r="J1270" s="25">
        <f>VLOOKUP(CONCATENATE($F1270," ",$G1270),AllocFactorMatrix,(J$4+1),FALSE)*$E1277</f>
        <v>0</v>
      </c>
      <c r="K1270" s="25">
        <f>VLOOKUP(CONCATENATE($F1270," ",$G1270),AllocFactorMatrix,(K$4+1),FALSE)*$E1277</f>
        <v>0</v>
      </c>
      <c r="L1270" s="25">
        <f>VLOOKUP(CONCATENATE($F1270," ",$G1270),AllocFactorMatrix,(L$4+1),FALSE)*$E1277</f>
        <v>0</v>
      </c>
      <c r="M1270" s="25">
        <f t="shared" si="620"/>
        <v>0</v>
      </c>
      <c r="N1270" s="25">
        <f>VLOOKUP(CONCATENATE($F1270," ",$G1270),AllocFactorMatrix,(N$4+1),FALSE)*$E1277</f>
        <v>0</v>
      </c>
      <c r="O1270" s="25">
        <f>VLOOKUP(CONCATENATE($F1270," ",$G1270),AllocFactorMatrix,(O$4+1),FALSE)*$E1277</f>
        <v>0</v>
      </c>
      <c r="P1270" s="25">
        <f>VLOOKUP(CONCATENATE($F1270," ",$G1270),AllocFactorMatrix,(P$4+1),FALSE)*$E1277</f>
        <v>0</v>
      </c>
      <c r="Q1270" s="25">
        <f>VLOOKUP(CONCATENATE($F1270," ",$G1270),AllocFactorMatrix,(Q$4+1),FALSE)*$E1277</f>
        <v>0</v>
      </c>
      <c r="R1270" s="25">
        <f t="shared" si="622"/>
        <v>0</v>
      </c>
      <c r="S1270" s="25">
        <f>VLOOKUP(CONCATENATE($F1270," ",$G1270),AllocFactorMatrix,(S$4+1),FALSE)*$E1277</f>
        <v>0</v>
      </c>
      <c r="T1270" s="25">
        <f>VLOOKUP(CONCATENATE($F1270," ",$G1270),AllocFactorMatrix,(T$4+1),FALSE)*$E1277</f>
        <v>0</v>
      </c>
      <c r="U1270" s="25">
        <f>VLOOKUP(CONCATENATE($F1270," ",$G1270),AllocFactorMatrix,(U$4+1),FALSE)*$E1277</f>
        <v>0</v>
      </c>
      <c r="V1270" s="25">
        <f>VLOOKUP(CONCATENATE($F1270," ",$G1270),AllocFactorMatrix,(V$4+1),FALSE)*$E1277</f>
        <v>0</v>
      </c>
      <c r="W1270" s="25">
        <f>SUBTOTAL(9,S1270:V1270)</f>
        <v>0</v>
      </c>
      <c r="X1270" s="25">
        <f>VLOOKUP(CONCATENATE($F1270," ",$G1270),AllocFactorMatrix,(X$4+1),FALSE)*$E1277</f>
        <v>0</v>
      </c>
      <c r="Y1270" s="25">
        <f>VLOOKUP(CONCATENATE($F1270," ",$G1270),AllocFactorMatrix,(Y$4+1),FALSE)*$E1277</f>
        <v>0</v>
      </c>
      <c r="Z1270" s="25">
        <f t="shared" si="621"/>
        <v>0</v>
      </c>
      <c r="AA1270" s="25">
        <f>VLOOKUP(CONCATENATE($F1270," ",$G1270),AllocFactorMatrix,(AA$4+1),FALSE)*$E1277</f>
        <v>0</v>
      </c>
      <c r="AB1270" s="25">
        <f>VLOOKUP(CONCATENATE($F1270," ",$G1270),AllocFactorMatrix,(AB$4+1),FALSE)*$E1277</f>
        <v>0</v>
      </c>
      <c r="AC1270" s="25">
        <f>VLOOKUP(CONCATENATE($F1270," ",$G1270),AllocFactorMatrix,(AC$4+1),FALSE)*$E1277</f>
        <v>0</v>
      </c>
    </row>
    <row r="1271" spans="4:29" hidden="1" outlineLevel="1">
      <c r="F1271" s="61" t="str">
        <f>F1277</f>
        <v>PROD_ENERGY</v>
      </c>
      <c r="G1271" s="20" t="str">
        <f>$G$9</f>
        <v>BULKTRAN</v>
      </c>
      <c r="H1271" s="24">
        <f t="shared" si="619"/>
        <v>0</v>
      </c>
      <c r="I1271" s="25">
        <f>VLOOKUP(CONCATENATE($F1271," ",$G1271),AllocFactorMatrix,(I$4+1),FALSE)*$E1277</f>
        <v>0</v>
      </c>
      <c r="J1271" s="25">
        <f>VLOOKUP(CONCATENATE($F1271," ",$G1271),AllocFactorMatrix,(J$4+1),FALSE)*$E1277</f>
        <v>0</v>
      </c>
      <c r="K1271" s="25">
        <f>VLOOKUP(CONCATENATE($F1271," ",$G1271),AllocFactorMatrix,(K$4+1),FALSE)*$E1277</f>
        <v>0</v>
      </c>
      <c r="L1271" s="25">
        <f>VLOOKUP(CONCATENATE($F1271," ",$G1271),AllocFactorMatrix,(L$4+1),FALSE)*$E1277</f>
        <v>0</v>
      </c>
      <c r="M1271" s="25">
        <f t="shared" si="620"/>
        <v>0</v>
      </c>
      <c r="N1271" s="25">
        <f>VLOOKUP(CONCATENATE($F1271," ",$G1271),AllocFactorMatrix,(N$4+1),FALSE)*$E1277</f>
        <v>0</v>
      </c>
      <c r="O1271" s="25">
        <f>VLOOKUP(CONCATENATE($F1271," ",$G1271),AllocFactorMatrix,(O$4+1),FALSE)*$E1277</f>
        <v>0</v>
      </c>
      <c r="P1271" s="25">
        <f>VLOOKUP(CONCATENATE($F1271," ",$G1271),AllocFactorMatrix,(P$4+1),FALSE)*$E1277</f>
        <v>0</v>
      </c>
      <c r="Q1271" s="25">
        <f>VLOOKUP(CONCATENATE($F1271," ",$G1271),AllocFactorMatrix,(Q$4+1),FALSE)*$E1277</f>
        <v>0</v>
      </c>
      <c r="R1271" s="25">
        <f t="shared" si="622"/>
        <v>0</v>
      </c>
      <c r="S1271" s="25">
        <f>VLOOKUP(CONCATENATE($F1271," ",$G1271),AllocFactorMatrix,(S$4+1),FALSE)*$E1277</f>
        <v>0</v>
      </c>
      <c r="T1271" s="25">
        <f>VLOOKUP(CONCATENATE($F1271," ",$G1271),AllocFactorMatrix,(T$4+1),FALSE)*$E1277</f>
        <v>0</v>
      </c>
      <c r="U1271" s="25">
        <f>VLOOKUP(CONCATENATE($F1271," ",$G1271),AllocFactorMatrix,(U$4+1),FALSE)*$E1277</f>
        <v>0</v>
      </c>
      <c r="V1271" s="25">
        <f>VLOOKUP(CONCATENATE($F1271," ",$G1271),AllocFactorMatrix,(V$4+1),FALSE)*$E1277</f>
        <v>0</v>
      </c>
      <c r="W1271" s="25">
        <f t="shared" ref="W1271:W1277" si="624">SUBTOTAL(9,S1271:V1271)</f>
        <v>0</v>
      </c>
      <c r="X1271" s="25">
        <f>VLOOKUP(CONCATENATE($F1271," ",$G1271),AllocFactorMatrix,(X$4+1),FALSE)*$E1277</f>
        <v>0</v>
      </c>
      <c r="Y1271" s="25">
        <f>VLOOKUP(CONCATENATE($F1271," ",$G1271),AllocFactorMatrix,(Y$4+1),FALSE)*$E1277</f>
        <v>0</v>
      </c>
      <c r="Z1271" s="25">
        <f t="shared" si="621"/>
        <v>0</v>
      </c>
      <c r="AA1271" s="25">
        <f>VLOOKUP(CONCATENATE($F1271," ",$G1271),AllocFactorMatrix,(AA$4+1),FALSE)*$E1277</f>
        <v>0</v>
      </c>
      <c r="AB1271" s="25">
        <f>VLOOKUP(CONCATENATE($F1271," ",$G1271),AllocFactorMatrix,(AB$4+1),FALSE)*$E1277</f>
        <v>0</v>
      </c>
      <c r="AC1271" s="25">
        <f>VLOOKUP(CONCATENATE($F1271," ",$G1271),AllocFactorMatrix,(AC$4+1),FALSE)*$E1277</f>
        <v>0</v>
      </c>
    </row>
    <row r="1272" spans="4:29" hidden="1" outlineLevel="1">
      <c r="F1272" s="61" t="str">
        <f>F1277</f>
        <v>PROD_ENERGY</v>
      </c>
      <c r="G1272" s="20" t="str">
        <f>$G$10</f>
        <v>SUBTRAN</v>
      </c>
      <c r="H1272" s="24">
        <f t="shared" si="619"/>
        <v>0</v>
      </c>
      <c r="I1272" s="25">
        <f>VLOOKUP(CONCATENATE($F1272," ",$G1272),AllocFactorMatrix,(I$4+1),FALSE)*$E1277</f>
        <v>0</v>
      </c>
      <c r="J1272" s="25">
        <f>VLOOKUP(CONCATENATE($F1272," ",$G1272),AllocFactorMatrix,(J$4+1),FALSE)*$E1277</f>
        <v>0</v>
      </c>
      <c r="K1272" s="25">
        <f>VLOOKUP(CONCATENATE($F1272," ",$G1272),AllocFactorMatrix,(K$4+1),FALSE)*$E1277</f>
        <v>0</v>
      </c>
      <c r="L1272" s="25">
        <f>VLOOKUP(CONCATENATE($F1272," ",$G1272),AllocFactorMatrix,(L$4+1),FALSE)*$E1277</f>
        <v>0</v>
      </c>
      <c r="M1272" s="25">
        <f t="shared" si="620"/>
        <v>0</v>
      </c>
      <c r="N1272" s="25">
        <f>VLOOKUP(CONCATENATE($F1272," ",$G1272),AllocFactorMatrix,(N$4+1),FALSE)*$E1277</f>
        <v>0</v>
      </c>
      <c r="O1272" s="25">
        <f>VLOOKUP(CONCATENATE($F1272," ",$G1272),AllocFactorMatrix,(O$4+1),FALSE)*$E1277</f>
        <v>0</v>
      </c>
      <c r="P1272" s="25">
        <f>VLOOKUP(CONCATENATE($F1272," ",$G1272),AllocFactorMatrix,(P$4+1),FALSE)*$E1277</f>
        <v>0</v>
      </c>
      <c r="Q1272" s="25">
        <f>VLOOKUP(CONCATENATE($F1272," ",$G1272),AllocFactorMatrix,(Q$4+1),FALSE)*$E1277</f>
        <v>0</v>
      </c>
      <c r="R1272" s="25">
        <f t="shared" si="622"/>
        <v>0</v>
      </c>
      <c r="S1272" s="25">
        <f>VLOOKUP(CONCATENATE($F1272," ",$G1272),AllocFactorMatrix,(S$4+1),FALSE)*$E1277</f>
        <v>0</v>
      </c>
      <c r="T1272" s="25">
        <f>VLOOKUP(CONCATENATE($F1272," ",$G1272),AllocFactorMatrix,(T$4+1),FALSE)*$E1277</f>
        <v>0</v>
      </c>
      <c r="U1272" s="25">
        <f>VLOOKUP(CONCATENATE($F1272," ",$G1272),AllocFactorMatrix,(U$4+1),FALSE)*$E1277</f>
        <v>0</v>
      </c>
      <c r="V1272" s="25">
        <f>VLOOKUP(CONCATENATE($F1272," ",$G1272),AllocFactorMatrix,(V$4+1),FALSE)*$E1277</f>
        <v>0</v>
      </c>
      <c r="W1272" s="25">
        <f t="shared" si="624"/>
        <v>0</v>
      </c>
      <c r="X1272" s="25">
        <f>VLOOKUP(CONCATENATE($F1272," ",$G1272),AllocFactorMatrix,(X$4+1),FALSE)*$E1277</f>
        <v>0</v>
      </c>
      <c r="Y1272" s="25">
        <f>VLOOKUP(CONCATENATE($F1272," ",$G1272),AllocFactorMatrix,(Y$4+1),FALSE)*$E1277</f>
        <v>0</v>
      </c>
      <c r="Z1272" s="25">
        <f t="shared" si="621"/>
        <v>0</v>
      </c>
      <c r="AA1272" s="25">
        <f>VLOOKUP(CONCATENATE($F1272," ",$G1272),AllocFactorMatrix,(AA$4+1),FALSE)*$E1277</f>
        <v>0</v>
      </c>
      <c r="AB1272" s="25">
        <f>VLOOKUP(CONCATENATE($F1272," ",$G1272),AllocFactorMatrix,(AB$4+1),FALSE)*$E1277</f>
        <v>0</v>
      </c>
      <c r="AC1272" s="25">
        <f>VLOOKUP(CONCATENATE($F1272," ",$G1272),AllocFactorMatrix,(AC$4+1),FALSE)*$E1277</f>
        <v>0</v>
      </c>
    </row>
    <row r="1273" spans="4:29" hidden="1" outlineLevel="1">
      <c r="F1273" s="61" t="str">
        <f>F1277</f>
        <v>PROD_ENERGY</v>
      </c>
      <c r="G1273" s="20" t="str">
        <f>$G$11</f>
        <v>DISTPRI</v>
      </c>
      <c r="H1273" s="24">
        <f t="shared" si="619"/>
        <v>0</v>
      </c>
      <c r="I1273" s="25">
        <f>VLOOKUP(CONCATENATE($F1273," ",$G1273),AllocFactorMatrix,(I$4+1),FALSE)*$E1277</f>
        <v>0</v>
      </c>
      <c r="J1273" s="25">
        <f>VLOOKUP(CONCATENATE($F1273," ",$G1273),AllocFactorMatrix,(J$4+1),FALSE)*$E1277</f>
        <v>0</v>
      </c>
      <c r="K1273" s="25">
        <f>VLOOKUP(CONCATENATE($F1273," ",$G1273),AllocFactorMatrix,(K$4+1),FALSE)*$E1277</f>
        <v>0</v>
      </c>
      <c r="L1273" s="25">
        <f>VLOOKUP(CONCATENATE($F1273," ",$G1273),AllocFactorMatrix,(L$4+1),FALSE)*$E1277</f>
        <v>0</v>
      </c>
      <c r="M1273" s="25">
        <f t="shared" si="620"/>
        <v>0</v>
      </c>
      <c r="N1273" s="25">
        <f>VLOOKUP(CONCATENATE($F1273," ",$G1273),AllocFactorMatrix,(N$4+1),FALSE)*$E1277</f>
        <v>0</v>
      </c>
      <c r="O1273" s="25">
        <f>VLOOKUP(CONCATENATE($F1273," ",$G1273),AllocFactorMatrix,(O$4+1),FALSE)*$E1277</f>
        <v>0</v>
      </c>
      <c r="P1273" s="25">
        <f>VLOOKUP(CONCATENATE($F1273," ",$G1273),AllocFactorMatrix,(P$4+1),FALSE)*$E1277</f>
        <v>0</v>
      </c>
      <c r="Q1273" s="25">
        <f>VLOOKUP(CONCATENATE($F1273," ",$G1273),AllocFactorMatrix,(Q$4+1),FALSE)*$E1277</f>
        <v>0</v>
      </c>
      <c r="R1273" s="25">
        <f t="shared" si="622"/>
        <v>0</v>
      </c>
      <c r="S1273" s="25">
        <f>VLOOKUP(CONCATENATE($F1273," ",$G1273),AllocFactorMatrix,(S$4+1),FALSE)*$E1277</f>
        <v>0</v>
      </c>
      <c r="T1273" s="25">
        <f>VLOOKUP(CONCATENATE($F1273," ",$G1273),AllocFactorMatrix,(T$4+1),FALSE)*$E1277</f>
        <v>0</v>
      </c>
      <c r="U1273" s="25">
        <f>VLOOKUP(CONCATENATE($F1273," ",$G1273),AllocFactorMatrix,(U$4+1),FALSE)*$E1277</f>
        <v>0</v>
      </c>
      <c r="V1273" s="25">
        <f>VLOOKUP(CONCATENATE($F1273," ",$G1273),AllocFactorMatrix,(V$4+1),FALSE)*$E1277</f>
        <v>0</v>
      </c>
      <c r="W1273" s="25">
        <f t="shared" si="624"/>
        <v>0</v>
      </c>
      <c r="X1273" s="25">
        <f>VLOOKUP(CONCATENATE($F1273," ",$G1273),AllocFactorMatrix,(X$4+1),FALSE)*$E1277</f>
        <v>0</v>
      </c>
      <c r="Y1273" s="25">
        <f>VLOOKUP(CONCATENATE($F1273," ",$G1273),AllocFactorMatrix,(Y$4+1),FALSE)*$E1277</f>
        <v>0</v>
      </c>
      <c r="Z1273" s="25">
        <f t="shared" si="621"/>
        <v>0</v>
      </c>
      <c r="AA1273" s="25">
        <f>VLOOKUP(CONCATENATE($F1273," ",$G1273),AllocFactorMatrix,(AA$4+1),FALSE)*$E1277</f>
        <v>0</v>
      </c>
      <c r="AB1273" s="25">
        <f>VLOOKUP(CONCATENATE($F1273," ",$G1273),AllocFactorMatrix,(AB$4+1),FALSE)*$E1277</f>
        <v>0</v>
      </c>
      <c r="AC1273" s="25">
        <f>VLOOKUP(CONCATENATE($F1273," ",$G1273),AllocFactorMatrix,(AC$4+1),FALSE)*$E1277</f>
        <v>0</v>
      </c>
    </row>
    <row r="1274" spans="4:29" hidden="1" outlineLevel="1">
      <c r="F1274" s="61" t="str">
        <f>F1277</f>
        <v>PROD_ENERGY</v>
      </c>
      <c r="G1274" s="20" t="str">
        <f>$G$12</f>
        <v>DISTSEC</v>
      </c>
      <c r="H1274" s="24">
        <f t="shared" si="619"/>
        <v>0</v>
      </c>
      <c r="I1274" s="25">
        <f>VLOOKUP(CONCATENATE($F1274," ",$G1274),AllocFactorMatrix,(I$4+1),FALSE)*$E1277</f>
        <v>0</v>
      </c>
      <c r="J1274" s="25">
        <f>VLOOKUP(CONCATENATE($F1274," ",$G1274),AllocFactorMatrix,(J$4+1),FALSE)*$E1277</f>
        <v>0</v>
      </c>
      <c r="K1274" s="25">
        <f>VLOOKUP(CONCATENATE($F1274," ",$G1274),AllocFactorMatrix,(K$4+1),FALSE)*$E1277</f>
        <v>0</v>
      </c>
      <c r="L1274" s="25">
        <f>VLOOKUP(CONCATENATE($F1274," ",$G1274),AllocFactorMatrix,(L$4+1),FALSE)*$E1277</f>
        <v>0</v>
      </c>
      <c r="M1274" s="25">
        <f t="shared" si="620"/>
        <v>0</v>
      </c>
      <c r="N1274" s="25">
        <f>VLOOKUP(CONCATENATE($F1274," ",$G1274),AllocFactorMatrix,(N$4+1),FALSE)*$E1277</f>
        <v>0</v>
      </c>
      <c r="O1274" s="25">
        <f>VLOOKUP(CONCATENATE($F1274," ",$G1274),AllocFactorMatrix,(O$4+1),FALSE)*$E1277</f>
        <v>0</v>
      </c>
      <c r="P1274" s="25">
        <f>VLOOKUP(CONCATENATE($F1274," ",$G1274),AllocFactorMatrix,(P$4+1),FALSE)*$E1277</f>
        <v>0</v>
      </c>
      <c r="Q1274" s="25">
        <f>VLOOKUP(CONCATENATE($F1274," ",$G1274),AllocFactorMatrix,(Q$4+1),FALSE)*$E1277</f>
        <v>0</v>
      </c>
      <c r="R1274" s="25">
        <f t="shared" si="622"/>
        <v>0</v>
      </c>
      <c r="S1274" s="25">
        <f>VLOOKUP(CONCATENATE($F1274," ",$G1274),AllocFactorMatrix,(S$4+1),FALSE)*$E1277</f>
        <v>0</v>
      </c>
      <c r="T1274" s="25">
        <f>VLOOKUP(CONCATENATE($F1274," ",$G1274),AllocFactorMatrix,(T$4+1),FALSE)*$E1277</f>
        <v>0</v>
      </c>
      <c r="U1274" s="25">
        <f>VLOOKUP(CONCATENATE($F1274," ",$G1274),AllocFactorMatrix,(U$4+1),FALSE)*$E1277</f>
        <v>0</v>
      </c>
      <c r="V1274" s="25">
        <f>VLOOKUP(CONCATENATE($F1274," ",$G1274),AllocFactorMatrix,(V$4+1),FALSE)*$E1277</f>
        <v>0</v>
      </c>
      <c r="W1274" s="25">
        <f t="shared" si="624"/>
        <v>0</v>
      </c>
      <c r="X1274" s="25">
        <f>VLOOKUP(CONCATENATE($F1274," ",$G1274),AllocFactorMatrix,(X$4+1),FALSE)*$E1277</f>
        <v>0</v>
      </c>
      <c r="Y1274" s="25">
        <f>VLOOKUP(CONCATENATE($F1274," ",$G1274),AllocFactorMatrix,(Y$4+1),FALSE)*$E1277</f>
        <v>0</v>
      </c>
      <c r="Z1274" s="25">
        <f t="shared" si="621"/>
        <v>0</v>
      </c>
      <c r="AA1274" s="25">
        <f>VLOOKUP(CONCATENATE($F1274," ",$G1274),AllocFactorMatrix,(AA$4+1),FALSE)*$E1277</f>
        <v>0</v>
      </c>
      <c r="AB1274" s="25">
        <f>VLOOKUP(CONCATENATE($F1274," ",$G1274),AllocFactorMatrix,(AB$4+1),FALSE)*$E1277</f>
        <v>0</v>
      </c>
      <c r="AC1274" s="25">
        <f>VLOOKUP(CONCATENATE($F1274," ",$G1274),AllocFactorMatrix,(AC$4+1),FALSE)*$E1277</f>
        <v>0</v>
      </c>
    </row>
    <row r="1275" spans="4:29" hidden="1" outlineLevel="1">
      <c r="F1275" s="61" t="str">
        <f>F1277</f>
        <v>PROD_ENERGY</v>
      </c>
      <c r="G1275" s="20" t="str">
        <f>$G$13</f>
        <v>ENERGY</v>
      </c>
      <c r="H1275" s="24">
        <f t="shared" si="619"/>
        <v>129122177</v>
      </c>
      <c r="I1275" s="25">
        <f>VLOOKUP(CONCATENATE($F1275," ",$G1275),AllocFactorMatrix,(I$4+1),FALSE)*$E1277</f>
        <v>46940105.294736885</v>
      </c>
      <c r="J1275" s="25">
        <f>VLOOKUP(CONCATENATE($F1275," ",$G1275),AllocFactorMatrix,(J$4+1),FALSE)*$E1277</f>
        <v>15150677.380385192</v>
      </c>
      <c r="K1275" s="25">
        <f>VLOOKUP(CONCATENATE($F1275," ",$G1275),AllocFactorMatrix,(K$4+1),FALSE)*$E1277</f>
        <v>173446.51160395713</v>
      </c>
      <c r="L1275" s="25">
        <f>VLOOKUP(CONCATENATE($F1275," ",$G1275),AllocFactorMatrix,(L$4+1),FALSE)*$E1277</f>
        <v>4395.9910953950703</v>
      </c>
      <c r="M1275" s="25">
        <f t="shared" si="620"/>
        <v>15328519.883084545</v>
      </c>
      <c r="N1275" s="25">
        <f>VLOOKUP(CONCATENATE($F1275," ",$G1275),AllocFactorMatrix,(N$4+1),FALSE)*$E1277</f>
        <v>7331680.9394591674</v>
      </c>
      <c r="O1275" s="25">
        <f>VLOOKUP(CONCATENATE($F1275," ",$G1275),AllocFactorMatrix,(O$4+1),FALSE)*$E1277</f>
        <v>2046491.3129469047</v>
      </c>
      <c r="P1275" s="25">
        <f>VLOOKUP(CONCATENATE($F1275," ",$G1275),AllocFactorMatrix,(P$4+1),FALSE)*$E1277</f>
        <v>162022.26879967857</v>
      </c>
      <c r="Q1275" s="25">
        <f>VLOOKUP(CONCATENATE($F1275," ",$G1275),AllocFactorMatrix,(Q$4+1),FALSE)*$E1277</f>
        <v>33213.823841317899</v>
      </c>
      <c r="R1275" s="25">
        <f t="shared" si="622"/>
        <v>9573408.3450470697</v>
      </c>
      <c r="S1275" s="25">
        <f>VLOOKUP(CONCATENATE($F1275," ",$G1275),AllocFactorMatrix,(S$4+1),FALSE)*$E1277</f>
        <v>488543.36568482383</v>
      </c>
      <c r="T1275" s="25">
        <f>VLOOKUP(CONCATENATE($F1275," ",$G1275),AllocFactorMatrix,(T$4+1),FALSE)*$E1277</f>
        <v>5838488.5837713098</v>
      </c>
      <c r="U1275" s="25">
        <f>VLOOKUP(CONCATENATE($F1275," ",$G1275),AllocFactorMatrix,(U$4+1),FALSE)*$E1277</f>
        <v>41275382.427855514</v>
      </c>
      <c r="V1275" s="25">
        <f>VLOOKUP(CONCATENATE($F1275," ",$G1275),AllocFactorMatrix,(V$4+1),FALSE)*$E1277</f>
        <v>6614779.0261978889</v>
      </c>
      <c r="W1275" s="25">
        <f t="shared" si="624"/>
        <v>54217193.403509535</v>
      </c>
      <c r="X1275" s="25">
        <f>VLOOKUP(CONCATENATE($F1275," ",$G1275),AllocFactorMatrix,(X$4+1),FALSE)*$E1277</f>
        <v>1988688.1364248649</v>
      </c>
      <c r="Y1275" s="25">
        <f>VLOOKUP(CONCATENATE($F1275," ",$G1275),AllocFactorMatrix,(Y$4+1),FALSE)*$E1277</f>
        <v>46741.194899060014</v>
      </c>
      <c r="Z1275" s="25">
        <f t="shared" si="621"/>
        <v>2035429.3313239249</v>
      </c>
      <c r="AA1275" s="25">
        <f>VLOOKUP(CONCATENATE($F1275," ",$G1275),AllocFactorMatrix,(AA$4+1),FALSE)*$E1277</f>
        <v>45662.364074559788</v>
      </c>
      <c r="AB1275" s="25">
        <f>VLOOKUP(CONCATENATE($F1275," ",$G1275),AllocFactorMatrix,(AB$4+1),FALSE)*$E1277</f>
        <v>785717.55396766413</v>
      </c>
      <c r="AC1275" s="25">
        <f>VLOOKUP(CONCATENATE($F1275," ",$G1275),AllocFactorMatrix,(AC$4+1),FALSE)*$E1277</f>
        <v>196140.82425580453</v>
      </c>
    </row>
    <row r="1276" spans="4:29" hidden="1" outlineLevel="1">
      <c r="F1276" s="61" t="str">
        <f>F1277</f>
        <v>PROD_ENERGY</v>
      </c>
      <c r="G1276" s="20" t="str">
        <f>$G$14</f>
        <v>CUSTOMER</v>
      </c>
      <c r="H1276" s="24">
        <f t="shared" si="619"/>
        <v>0</v>
      </c>
      <c r="I1276" s="25">
        <f>VLOOKUP(CONCATENATE($F1276," ",$G1276),AllocFactorMatrix,(I$4+1),FALSE)*$E1277</f>
        <v>0</v>
      </c>
      <c r="J1276" s="25">
        <f>VLOOKUP(CONCATENATE($F1276," ",$G1276),AllocFactorMatrix,(J$4+1),FALSE)*$E1277</f>
        <v>0</v>
      </c>
      <c r="K1276" s="25">
        <f>VLOOKUP(CONCATENATE($F1276," ",$G1276),AllocFactorMatrix,(K$4+1),FALSE)*$E1277</f>
        <v>0</v>
      </c>
      <c r="L1276" s="25">
        <f>VLOOKUP(CONCATENATE($F1276," ",$G1276),AllocFactorMatrix,(L$4+1),FALSE)*$E1277</f>
        <v>0</v>
      </c>
      <c r="M1276" s="25">
        <f t="shared" si="620"/>
        <v>0</v>
      </c>
      <c r="N1276" s="25">
        <f>VLOOKUP(CONCATENATE($F1276," ",$G1276),AllocFactorMatrix,(N$4+1),FALSE)*$E1277</f>
        <v>0</v>
      </c>
      <c r="O1276" s="25">
        <f>VLOOKUP(CONCATENATE($F1276," ",$G1276),AllocFactorMatrix,(O$4+1),FALSE)*$E1277</f>
        <v>0</v>
      </c>
      <c r="P1276" s="25">
        <f>VLOOKUP(CONCATENATE($F1276," ",$G1276),AllocFactorMatrix,(P$4+1),FALSE)*$E1277</f>
        <v>0</v>
      </c>
      <c r="Q1276" s="25">
        <f>VLOOKUP(CONCATENATE($F1276," ",$G1276),AllocFactorMatrix,(Q$4+1),FALSE)*$E1277</f>
        <v>0</v>
      </c>
      <c r="R1276" s="25">
        <f t="shared" si="622"/>
        <v>0</v>
      </c>
      <c r="S1276" s="25">
        <f>VLOOKUP(CONCATENATE($F1276," ",$G1276),AllocFactorMatrix,(S$4+1),FALSE)*$E1277</f>
        <v>0</v>
      </c>
      <c r="T1276" s="25">
        <f>VLOOKUP(CONCATENATE($F1276," ",$G1276),AllocFactorMatrix,(T$4+1),FALSE)*$E1277</f>
        <v>0</v>
      </c>
      <c r="U1276" s="25">
        <f>VLOOKUP(CONCATENATE($F1276," ",$G1276),AllocFactorMatrix,(U$4+1),FALSE)*$E1277</f>
        <v>0</v>
      </c>
      <c r="V1276" s="25">
        <f>VLOOKUP(CONCATENATE($F1276," ",$G1276),AllocFactorMatrix,(V$4+1),FALSE)*$E1277</f>
        <v>0</v>
      </c>
      <c r="W1276" s="25">
        <f t="shared" si="624"/>
        <v>0</v>
      </c>
      <c r="X1276" s="25">
        <f>VLOOKUP(CONCATENATE($F1276," ",$G1276),AllocFactorMatrix,(X$4+1),FALSE)*$E1277</f>
        <v>0</v>
      </c>
      <c r="Y1276" s="25">
        <f>VLOOKUP(CONCATENATE($F1276," ",$G1276),AllocFactorMatrix,(Y$4+1),FALSE)*$E1277</f>
        <v>0</v>
      </c>
      <c r="Z1276" s="25">
        <f t="shared" si="621"/>
        <v>0</v>
      </c>
      <c r="AA1276" s="25">
        <f>VLOOKUP(CONCATENATE($F1276," ",$G1276),AllocFactorMatrix,(AA$4+1),FALSE)*$E1277</f>
        <v>0</v>
      </c>
      <c r="AB1276" s="25">
        <f>VLOOKUP(CONCATENATE($F1276," ",$G1276),AllocFactorMatrix,(AB$4+1),FALSE)*$E1277</f>
        <v>0</v>
      </c>
      <c r="AC1276" s="25">
        <f>VLOOKUP(CONCATENATE($F1276," ",$G1276),AllocFactorMatrix,(AC$4+1),FALSE)*$E1277</f>
        <v>0</v>
      </c>
    </row>
    <row r="1277" spans="4:29" collapsed="1">
      <c r="D1277" s="20" t="s">
        <v>451</v>
      </c>
      <c r="E1277" s="22">
        <f>'Sch 4'!E311+'Sch 4'!E312+'Sch 4'!E313+'Sch 4'!E314</f>
        <v>129122177</v>
      </c>
      <c r="F1277" s="61" t="s">
        <v>31</v>
      </c>
      <c r="G1277" s="20" t="str">
        <f>$G$15</f>
        <v>TOTAL</v>
      </c>
      <c r="H1277" s="24">
        <f t="shared" si="619"/>
        <v>129122177</v>
      </c>
      <c r="I1277" s="25">
        <f>VLOOKUP(CONCATENATE($F1277," ",$G1277),AllocFactorMatrix,(I$4+1),FALSE)*$E1277</f>
        <v>46940105.294736885</v>
      </c>
      <c r="J1277" s="25">
        <f>VLOOKUP(CONCATENATE($F1277," ",$G1277),AllocFactorMatrix,(J$4+1),FALSE)*$E1277</f>
        <v>15150677.380385192</v>
      </c>
      <c r="K1277" s="25">
        <f>VLOOKUP(CONCATENATE($F1277," ",$G1277),AllocFactorMatrix,(K$4+1),FALSE)*$E1277</f>
        <v>173446.51160395713</v>
      </c>
      <c r="L1277" s="25">
        <f>VLOOKUP(CONCATENATE($F1277," ",$G1277),AllocFactorMatrix,(L$4+1),FALSE)*$E1277</f>
        <v>4395.9910953950703</v>
      </c>
      <c r="M1277" s="25">
        <f t="shared" si="620"/>
        <v>15328519.883084545</v>
      </c>
      <c r="N1277" s="25">
        <f>VLOOKUP(CONCATENATE($F1277," ",$G1277),AllocFactorMatrix,(N$4+1),FALSE)*$E1277</f>
        <v>7331680.9394591674</v>
      </c>
      <c r="O1277" s="25">
        <f>VLOOKUP(CONCATENATE($F1277," ",$G1277),AllocFactorMatrix,(O$4+1),FALSE)*$E1277</f>
        <v>2046491.3129469047</v>
      </c>
      <c r="P1277" s="25">
        <f>VLOOKUP(CONCATENATE($F1277," ",$G1277),AllocFactorMatrix,(P$4+1),FALSE)*$E1277</f>
        <v>162022.26879967857</v>
      </c>
      <c r="Q1277" s="25">
        <f>VLOOKUP(CONCATENATE($F1277," ",$G1277),AllocFactorMatrix,(Q$4+1),FALSE)*$E1277</f>
        <v>33213.823841317899</v>
      </c>
      <c r="R1277" s="25">
        <f t="shared" si="622"/>
        <v>9573408.3450470697</v>
      </c>
      <c r="S1277" s="25">
        <f>VLOOKUP(CONCATENATE($F1277," ",$G1277),AllocFactorMatrix,(S$4+1),FALSE)*$E1277</f>
        <v>488543.36568482383</v>
      </c>
      <c r="T1277" s="25">
        <f>VLOOKUP(CONCATENATE($F1277," ",$G1277),AllocFactorMatrix,(T$4+1),FALSE)*$E1277</f>
        <v>5838488.5837713098</v>
      </c>
      <c r="U1277" s="25">
        <f>VLOOKUP(CONCATENATE($F1277," ",$G1277),AllocFactorMatrix,(U$4+1),FALSE)*$E1277</f>
        <v>41275382.427855514</v>
      </c>
      <c r="V1277" s="25">
        <f>VLOOKUP(CONCATENATE($F1277," ",$G1277),AllocFactorMatrix,(V$4+1),FALSE)*$E1277</f>
        <v>6614779.0261978889</v>
      </c>
      <c r="W1277" s="25">
        <f t="shared" si="624"/>
        <v>54217193.403509535</v>
      </c>
      <c r="X1277" s="25">
        <f>VLOOKUP(CONCATENATE($F1277," ",$G1277),AllocFactorMatrix,(X$4+1),FALSE)*$E1277</f>
        <v>1988688.1364248649</v>
      </c>
      <c r="Y1277" s="25">
        <f>VLOOKUP(CONCATENATE($F1277," ",$G1277),AllocFactorMatrix,(Y$4+1),FALSE)*$E1277</f>
        <v>46741.194899060014</v>
      </c>
      <c r="Z1277" s="25">
        <f t="shared" si="621"/>
        <v>2035429.3313239249</v>
      </c>
      <c r="AA1277" s="25">
        <f>VLOOKUP(CONCATENATE($F1277," ",$G1277),AllocFactorMatrix,(AA$4+1),FALSE)*$E1277</f>
        <v>45662.364074559788</v>
      </c>
      <c r="AB1277" s="25">
        <f>VLOOKUP(CONCATENATE($F1277," ",$G1277),AllocFactorMatrix,(AB$4+1),FALSE)*$E1277</f>
        <v>785717.55396766413</v>
      </c>
      <c r="AC1277" s="25">
        <f>VLOOKUP(CONCATENATE($F1277," ",$G1277),AllocFactorMatrix,(AC$4+1),FALSE)*$E1277</f>
        <v>196140.82425580453</v>
      </c>
    </row>
    <row r="1278" spans="4:29" hidden="1" outlineLevel="1">
      <c r="F1278" s="61" t="str">
        <f>F1285</f>
        <v>PROD_ENERGY</v>
      </c>
      <c r="G1278" s="20" t="str">
        <f>$G$8</f>
        <v>PRODUCTION</v>
      </c>
      <c r="H1278" s="24">
        <f t="shared" si="619"/>
        <v>0</v>
      </c>
      <c r="I1278" s="25">
        <f>VLOOKUP(CONCATENATE($F1278," ",$G1278),AllocFactorMatrix,(I$4+1),FALSE)*$E1285</f>
        <v>0</v>
      </c>
      <c r="J1278" s="25">
        <f>VLOOKUP(CONCATENATE($F1278," ",$G1278),AllocFactorMatrix,(J$4+1),FALSE)*$E1285</f>
        <v>0</v>
      </c>
      <c r="K1278" s="25">
        <f>VLOOKUP(CONCATENATE($F1278," ",$G1278),AllocFactorMatrix,(K$4+1),FALSE)*$E1285</f>
        <v>0</v>
      </c>
      <c r="L1278" s="25">
        <f>VLOOKUP(CONCATENATE($F1278," ",$G1278),AllocFactorMatrix,(L$4+1),FALSE)*$E1285</f>
        <v>0</v>
      </c>
      <c r="M1278" s="25">
        <f t="shared" si="620"/>
        <v>0</v>
      </c>
      <c r="N1278" s="25">
        <f>VLOOKUP(CONCATENATE($F1278," ",$G1278),AllocFactorMatrix,(N$4+1),FALSE)*$E1285</f>
        <v>0</v>
      </c>
      <c r="O1278" s="25">
        <f>VLOOKUP(CONCATENATE($F1278," ",$G1278),AllocFactorMatrix,(O$4+1),FALSE)*$E1285</f>
        <v>0</v>
      </c>
      <c r="P1278" s="25">
        <f>VLOOKUP(CONCATENATE($F1278," ",$G1278),AllocFactorMatrix,(P$4+1),FALSE)*$E1285</f>
        <v>0</v>
      </c>
      <c r="Q1278" s="25">
        <f>VLOOKUP(CONCATENATE($F1278," ",$G1278),AllocFactorMatrix,(Q$4+1),FALSE)*$E1285</f>
        <v>0</v>
      </c>
      <c r="R1278" s="25">
        <f t="shared" si="622"/>
        <v>0</v>
      </c>
      <c r="S1278" s="25">
        <f>VLOOKUP(CONCATENATE($F1278," ",$G1278),AllocFactorMatrix,(S$4+1),FALSE)*$E1285</f>
        <v>0</v>
      </c>
      <c r="T1278" s="25">
        <f>VLOOKUP(CONCATENATE($F1278," ",$G1278),AllocFactorMatrix,(T$4+1),FALSE)*$E1285</f>
        <v>0</v>
      </c>
      <c r="U1278" s="25">
        <f>VLOOKUP(CONCATENATE($F1278," ",$G1278),AllocFactorMatrix,(U$4+1),FALSE)*$E1285</f>
        <v>0</v>
      </c>
      <c r="V1278" s="25">
        <f>VLOOKUP(CONCATENATE($F1278," ",$G1278),AllocFactorMatrix,(V$4+1),FALSE)*$E1285</f>
        <v>0</v>
      </c>
      <c r="W1278" s="25">
        <f>SUBTOTAL(9,S1278:V1278)</f>
        <v>0</v>
      </c>
      <c r="X1278" s="25">
        <f>VLOOKUP(CONCATENATE($F1278," ",$G1278),AllocFactorMatrix,(X$4+1),FALSE)*$E1285</f>
        <v>0</v>
      </c>
      <c r="Y1278" s="25">
        <f>VLOOKUP(CONCATENATE($F1278," ",$G1278),AllocFactorMatrix,(Y$4+1),FALSE)*$E1285</f>
        <v>0</v>
      </c>
      <c r="Z1278" s="25">
        <f t="shared" si="621"/>
        <v>0</v>
      </c>
      <c r="AA1278" s="25">
        <f>VLOOKUP(CONCATENATE($F1278," ",$G1278),AllocFactorMatrix,(AA$4+1),FALSE)*$E1285</f>
        <v>0</v>
      </c>
      <c r="AB1278" s="25">
        <f>VLOOKUP(CONCATENATE($F1278," ",$G1278),AllocFactorMatrix,(AB$4+1),FALSE)*$E1285</f>
        <v>0</v>
      </c>
      <c r="AC1278" s="25">
        <f>VLOOKUP(CONCATENATE($F1278," ",$G1278),AllocFactorMatrix,(AC$4+1),FALSE)*$E1285</f>
        <v>0</v>
      </c>
    </row>
    <row r="1279" spans="4:29" hidden="1" outlineLevel="1">
      <c r="F1279" s="61" t="str">
        <f>F1285</f>
        <v>PROD_ENERGY</v>
      </c>
      <c r="G1279" s="20" t="str">
        <f>$G$9</f>
        <v>BULKTRAN</v>
      </c>
      <c r="H1279" s="24">
        <f t="shared" si="619"/>
        <v>0</v>
      </c>
      <c r="I1279" s="25">
        <f>VLOOKUP(CONCATENATE($F1279," ",$G1279),AllocFactorMatrix,(I$4+1),FALSE)*$E1285</f>
        <v>0</v>
      </c>
      <c r="J1279" s="25">
        <f>VLOOKUP(CONCATENATE($F1279," ",$G1279),AllocFactorMatrix,(J$4+1),FALSE)*$E1285</f>
        <v>0</v>
      </c>
      <c r="K1279" s="25">
        <f>VLOOKUP(CONCATENATE($F1279," ",$G1279),AllocFactorMatrix,(K$4+1),FALSE)*$E1285</f>
        <v>0</v>
      </c>
      <c r="L1279" s="25">
        <f>VLOOKUP(CONCATENATE($F1279," ",$G1279),AllocFactorMatrix,(L$4+1),FALSE)*$E1285</f>
        <v>0</v>
      </c>
      <c r="M1279" s="25">
        <f t="shared" si="620"/>
        <v>0</v>
      </c>
      <c r="N1279" s="25">
        <f>VLOOKUP(CONCATENATE($F1279," ",$G1279),AllocFactorMatrix,(N$4+1),FALSE)*$E1285</f>
        <v>0</v>
      </c>
      <c r="O1279" s="25">
        <f>VLOOKUP(CONCATENATE($F1279," ",$G1279),AllocFactorMatrix,(O$4+1),FALSE)*$E1285</f>
        <v>0</v>
      </c>
      <c r="P1279" s="25">
        <f>VLOOKUP(CONCATENATE($F1279," ",$G1279),AllocFactorMatrix,(P$4+1),FALSE)*$E1285</f>
        <v>0</v>
      </c>
      <c r="Q1279" s="25">
        <f>VLOOKUP(CONCATENATE($F1279," ",$G1279),AllocFactorMatrix,(Q$4+1),FALSE)*$E1285</f>
        <v>0</v>
      </c>
      <c r="R1279" s="25">
        <f t="shared" si="622"/>
        <v>0</v>
      </c>
      <c r="S1279" s="25">
        <f>VLOOKUP(CONCATENATE($F1279," ",$G1279),AllocFactorMatrix,(S$4+1),FALSE)*$E1285</f>
        <v>0</v>
      </c>
      <c r="T1279" s="25">
        <f>VLOOKUP(CONCATENATE($F1279," ",$G1279),AllocFactorMatrix,(T$4+1),FALSE)*$E1285</f>
        <v>0</v>
      </c>
      <c r="U1279" s="25">
        <f>VLOOKUP(CONCATENATE($F1279," ",$G1279),AllocFactorMatrix,(U$4+1),FALSE)*$E1285</f>
        <v>0</v>
      </c>
      <c r="V1279" s="25">
        <f>VLOOKUP(CONCATENATE($F1279," ",$G1279),AllocFactorMatrix,(V$4+1),FALSE)*$E1285</f>
        <v>0</v>
      </c>
      <c r="W1279" s="25">
        <f t="shared" ref="W1279:W1285" si="625">SUBTOTAL(9,S1279:V1279)</f>
        <v>0</v>
      </c>
      <c r="X1279" s="25">
        <f>VLOOKUP(CONCATENATE($F1279," ",$G1279),AllocFactorMatrix,(X$4+1),FALSE)*$E1285</f>
        <v>0</v>
      </c>
      <c r="Y1279" s="25">
        <f>VLOOKUP(CONCATENATE($F1279," ",$G1279),AllocFactorMatrix,(Y$4+1),FALSE)*$E1285</f>
        <v>0</v>
      </c>
      <c r="Z1279" s="25">
        <f t="shared" si="621"/>
        <v>0</v>
      </c>
      <c r="AA1279" s="25">
        <f>VLOOKUP(CONCATENATE($F1279," ",$G1279),AllocFactorMatrix,(AA$4+1),FALSE)*$E1285</f>
        <v>0</v>
      </c>
      <c r="AB1279" s="25">
        <f>VLOOKUP(CONCATENATE($F1279," ",$G1279),AllocFactorMatrix,(AB$4+1),FALSE)*$E1285</f>
        <v>0</v>
      </c>
      <c r="AC1279" s="25">
        <f>VLOOKUP(CONCATENATE($F1279," ",$G1279),AllocFactorMatrix,(AC$4+1),FALSE)*$E1285</f>
        <v>0</v>
      </c>
    </row>
    <row r="1280" spans="4:29" hidden="1" outlineLevel="1">
      <c r="F1280" s="61" t="str">
        <f>F1285</f>
        <v>PROD_ENERGY</v>
      </c>
      <c r="G1280" s="20" t="str">
        <f>$G$10</f>
        <v>SUBTRAN</v>
      </c>
      <c r="H1280" s="24">
        <f t="shared" si="619"/>
        <v>0</v>
      </c>
      <c r="I1280" s="25">
        <f>VLOOKUP(CONCATENATE($F1280," ",$G1280),AllocFactorMatrix,(I$4+1),FALSE)*$E1285</f>
        <v>0</v>
      </c>
      <c r="J1280" s="25">
        <f>VLOOKUP(CONCATENATE($F1280," ",$G1280),AllocFactorMatrix,(J$4+1),FALSE)*$E1285</f>
        <v>0</v>
      </c>
      <c r="K1280" s="25">
        <f>VLOOKUP(CONCATENATE($F1280," ",$G1280),AllocFactorMatrix,(K$4+1),FALSE)*$E1285</f>
        <v>0</v>
      </c>
      <c r="L1280" s="25">
        <f>VLOOKUP(CONCATENATE($F1280," ",$G1280),AllocFactorMatrix,(L$4+1),FALSE)*$E1285</f>
        <v>0</v>
      </c>
      <c r="M1280" s="25">
        <f t="shared" si="620"/>
        <v>0</v>
      </c>
      <c r="N1280" s="25">
        <f>VLOOKUP(CONCATENATE($F1280," ",$G1280),AllocFactorMatrix,(N$4+1),FALSE)*$E1285</f>
        <v>0</v>
      </c>
      <c r="O1280" s="25">
        <f>VLOOKUP(CONCATENATE($F1280," ",$G1280),AllocFactorMatrix,(O$4+1),FALSE)*$E1285</f>
        <v>0</v>
      </c>
      <c r="P1280" s="25">
        <f>VLOOKUP(CONCATENATE($F1280," ",$G1280),AllocFactorMatrix,(P$4+1),FALSE)*$E1285</f>
        <v>0</v>
      </c>
      <c r="Q1280" s="25">
        <f>VLOOKUP(CONCATENATE($F1280," ",$G1280),AllocFactorMatrix,(Q$4+1),FALSE)*$E1285</f>
        <v>0</v>
      </c>
      <c r="R1280" s="25">
        <f t="shared" si="622"/>
        <v>0</v>
      </c>
      <c r="S1280" s="25">
        <f>VLOOKUP(CONCATENATE($F1280," ",$G1280),AllocFactorMatrix,(S$4+1),FALSE)*$E1285</f>
        <v>0</v>
      </c>
      <c r="T1280" s="25">
        <f>VLOOKUP(CONCATENATE($F1280," ",$G1280),AllocFactorMatrix,(T$4+1),FALSE)*$E1285</f>
        <v>0</v>
      </c>
      <c r="U1280" s="25">
        <f>VLOOKUP(CONCATENATE($F1280," ",$G1280),AllocFactorMatrix,(U$4+1),FALSE)*$E1285</f>
        <v>0</v>
      </c>
      <c r="V1280" s="25">
        <f>VLOOKUP(CONCATENATE($F1280," ",$G1280),AllocFactorMatrix,(V$4+1),FALSE)*$E1285</f>
        <v>0</v>
      </c>
      <c r="W1280" s="25">
        <f t="shared" si="625"/>
        <v>0</v>
      </c>
      <c r="X1280" s="25">
        <f>VLOOKUP(CONCATENATE($F1280," ",$G1280),AllocFactorMatrix,(X$4+1),FALSE)*$E1285</f>
        <v>0</v>
      </c>
      <c r="Y1280" s="25">
        <f>VLOOKUP(CONCATENATE($F1280," ",$G1280),AllocFactorMatrix,(Y$4+1),FALSE)*$E1285</f>
        <v>0</v>
      </c>
      <c r="Z1280" s="25">
        <f t="shared" si="621"/>
        <v>0</v>
      </c>
      <c r="AA1280" s="25">
        <f>VLOOKUP(CONCATENATE($F1280," ",$G1280),AllocFactorMatrix,(AA$4+1),FALSE)*$E1285</f>
        <v>0</v>
      </c>
      <c r="AB1280" s="25">
        <f>VLOOKUP(CONCATENATE($F1280," ",$G1280),AllocFactorMatrix,(AB$4+1),FALSE)*$E1285</f>
        <v>0</v>
      </c>
      <c r="AC1280" s="25">
        <f>VLOOKUP(CONCATENATE($F1280," ",$G1280),AllocFactorMatrix,(AC$4+1),FALSE)*$E1285</f>
        <v>0</v>
      </c>
    </row>
    <row r="1281" spans="4:29" hidden="1" outlineLevel="1">
      <c r="F1281" s="61" t="str">
        <f>F1285</f>
        <v>PROD_ENERGY</v>
      </c>
      <c r="G1281" s="20" t="str">
        <f>$G$11</f>
        <v>DISTPRI</v>
      </c>
      <c r="H1281" s="24">
        <f t="shared" si="619"/>
        <v>0</v>
      </c>
      <c r="I1281" s="25">
        <f>VLOOKUP(CONCATENATE($F1281," ",$G1281),AllocFactorMatrix,(I$4+1),FALSE)*$E1285</f>
        <v>0</v>
      </c>
      <c r="J1281" s="25">
        <f>VLOOKUP(CONCATENATE($F1281," ",$G1281),AllocFactorMatrix,(J$4+1),FALSE)*$E1285</f>
        <v>0</v>
      </c>
      <c r="K1281" s="25">
        <f>VLOOKUP(CONCATENATE($F1281," ",$G1281),AllocFactorMatrix,(K$4+1),FALSE)*$E1285</f>
        <v>0</v>
      </c>
      <c r="L1281" s="25">
        <f>VLOOKUP(CONCATENATE($F1281," ",$G1281),AllocFactorMatrix,(L$4+1),FALSE)*$E1285</f>
        <v>0</v>
      </c>
      <c r="M1281" s="25">
        <f t="shared" si="620"/>
        <v>0</v>
      </c>
      <c r="N1281" s="25">
        <f>VLOOKUP(CONCATENATE($F1281," ",$G1281),AllocFactorMatrix,(N$4+1),FALSE)*$E1285</f>
        <v>0</v>
      </c>
      <c r="O1281" s="25">
        <f>VLOOKUP(CONCATENATE($F1281," ",$G1281),AllocFactorMatrix,(O$4+1),FALSE)*$E1285</f>
        <v>0</v>
      </c>
      <c r="P1281" s="25">
        <f>VLOOKUP(CONCATENATE($F1281," ",$G1281),AllocFactorMatrix,(P$4+1),FALSE)*$E1285</f>
        <v>0</v>
      </c>
      <c r="Q1281" s="25">
        <f>VLOOKUP(CONCATENATE($F1281," ",$G1281),AllocFactorMatrix,(Q$4+1),FALSE)*$E1285</f>
        <v>0</v>
      </c>
      <c r="R1281" s="25">
        <f t="shared" si="622"/>
        <v>0</v>
      </c>
      <c r="S1281" s="25">
        <f>VLOOKUP(CONCATENATE($F1281," ",$G1281),AllocFactorMatrix,(S$4+1),FALSE)*$E1285</f>
        <v>0</v>
      </c>
      <c r="T1281" s="25">
        <f>VLOOKUP(CONCATENATE($F1281," ",$G1281),AllocFactorMatrix,(T$4+1),FALSE)*$E1285</f>
        <v>0</v>
      </c>
      <c r="U1281" s="25">
        <f>VLOOKUP(CONCATENATE($F1281," ",$G1281),AllocFactorMatrix,(U$4+1),FALSE)*$E1285</f>
        <v>0</v>
      </c>
      <c r="V1281" s="25">
        <f>VLOOKUP(CONCATENATE($F1281," ",$G1281),AllocFactorMatrix,(V$4+1),FALSE)*$E1285</f>
        <v>0</v>
      </c>
      <c r="W1281" s="25">
        <f t="shared" si="625"/>
        <v>0</v>
      </c>
      <c r="X1281" s="25">
        <f>VLOOKUP(CONCATENATE($F1281," ",$G1281),AllocFactorMatrix,(X$4+1),FALSE)*$E1285</f>
        <v>0</v>
      </c>
      <c r="Y1281" s="25">
        <f>VLOOKUP(CONCATENATE($F1281," ",$G1281),AllocFactorMatrix,(Y$4+1),FALSE)*$E1285</f>
        <v>0</v>
      </c>
      <c r="Z1281" s="25">
        <f t="shared" si="621"/>
        <v>0</v>
      </c>
      <c r="AA1281" s="25">
        <f>VLOOKUP(CONCATENATE($F1281," ",$G1281),AllocFactorMatrix,(AA$4+1),FALSE)*$E1285</f>
        <v>0</v>
      </c>
      <c r="AB1281" s="25">
        <f>VLOOKUP(CONCATENATE($F1281," ",$G1281),AllocFactorMatrix,(AB$4+1),FALSE)*$E1285</f>
        <v>0</v>
      </c>
      <c r="AC1281" s="25">
        <f>VLOOKUP(CONCATENATE($F1281," ",$G1281),AllocFactorMatrix,(AC$4+1),FALSE)*$E1285</f>
        <v>0</v>
      </c>
    </row>
    <row r="1282" spans="4:29" hidden="1" outlineLevel="1">
      <c r="F1282" s="61" t="str">
        <f>F1285</f>
        <v>PROD_ENERGY</v>
      </c>
      <c r="G1282" s="20" t="str">
        <f>$G$12</f>
        <v>DISTSEC</v>
      </c>
      <c r="H1282" s="24">
        <f t="shared" si="619"/>
        <v>0</v>
      </c>
      <c r="I1282" s="25">
        <f>VLOOKUP(CONCATENATE($F1282," ",$G1282),AllocFactorMatrix,(I$4+1),FALSE)*$E1285</f>
        <v>0</v>
      </c>
      <c r="J1282" s="25">
        <f>VLOOKUP(CONCATENATE($F1282," ",$G1282),AllocFactorMatrix,(J$4+1),FALSE)*$E1285</f>
        <v>0</v>
      </c>
      <c r="K1282" s="25">
        <f>VLOOKUP(CONCATENATE($F1282," ",$G1282),AllocFactorMatrix,(K$4+1),FALSE)*$E1285</f>
        <v>0</v>
      </c>
      <c r="L1282" s="25">
        <f>VLOOKUP(CONCATENATE($F1282," ",$G1282),AllocFactorMatrix,(L$4+1),FALSE)*$E1285</f>
        <v>0</v>
      </c>
      <c r="M1282" s="25">
        <f t="shared" si="620"/>
        <v>0</v>
      </c>
      <c r="N1282" s="25">
        <f>VLOOKUP(CONCATENATE($F1282," ",$G1282),AllocFactorMatrix,(N$4+1),FALSE)*$E1285</f>
        <v>0</v>
      </c>
      <c r="O1282" s="25">
        <f>VLOOKUP(CONCATENATE($F1282," ",$G1282),AllocFactorMatrix,(O$4+1),FALSE)*$E1285</f>
        <v>0</v>
      </c>
      <c r="P1282" s="25">
        <f>VLOOKUP(CONCATENATE($F1282," ",$G1282),AllocFactorMatrix,(P$4+1),FALSE)*$E1285</f>
        <v>0</v>
      </c>
      <c r="Q1282" s="25">
        <f>VLOOKUP(CONCATENATE($F1282," ",$G1282),AllocFactorMatrix,(Q$4+1),FALSE)*$E1285</f>
        <v>0</v>
      </c>
      <c r="R1282" s="25">
        <f t="shared" si="622"/>
        <v>0</v>
      </c>
      <c r="S1282" s="25">
        <f>VLOOKUP(CONCATENATE($F1282," ",$G1282),AllocFactorMatrix,(S$4+1),FALSE)*$E1285</f>
        <v>0</v>
      </c>
      <c r="T1282" s="25">
        <f>VLOOKUP(CONCATENATE($F1282," ",$G1282),AllocFactorMatrix,(T$4+1),FALSE)*$E1285</f>
        <v>0</v>
      </c>
      <c r="U1282" s="25">
        <f>VLOOKUP(CONCATENATE($F1282," ",$G1282),AllocFactorMatrix,(U$4+1),FALSE)*$E1285</f>
        <v>0</v>
      </c>
      <c r="V1282" s="25">
        <f>VLOOKUP(CONCATENATE($F1282," ",$G1282),AllocFactorMatrix,(V$4+1),FALSE)*$E1285</f>
        <v>0</v>
      </c>
      <c r="W1282" s="25">
        <f t="shared" si="625"/>
        <v>0</v>
      </c>
      <c r="X1282" s="25">
        <f>VLOOKUP(CONCATENATE($F1282," ",$G1282),AllocFactorMatrix,(X$4+1),FALSE)*$E1285</f>
        <v>0</v>
      </c>
      <c r="Y1282" s="25">
        <f>VLOOKUP(CONCATENATE($F1282," ",$G1282),AllocFactorMatrix,(Y$4+1),FALSE)*$E1285</f>
        <v>0</v>
      </c>
      <c r="Z1282" s="25">
        <f t="shared" si="621"/>
        <v>0</v>
      </c>
      <c r="AA1282" s="25">
        <f>VLOOKUP(CONCATENATE($F1282," ",$G1282),AllocFactorMatrix,(AA$4+1),FALSE)*$E1285</f>
        <v>0</v>
      </c>
      <c r="AB1282" s="25">
        <f>VLOOKUP(CONCATENATE($F1282," ",$G1282),AllocFactorMatrix,(AB$4+1),FALSE)*$E1285</f>
        <v>0</v>
      </c>
      <c r="AC1282" s="25">
        <f>VLOOKUP(CONCATENATE($F1282," ",$G1282),AllocFactorMatrix,(AC$4+1),FALSE)*$E1285</f>
        <v>0</v>
      </c>
    </row>
    <row r="1283" spans="4:29" hidden="1" outlineLevel="1">
      <c r="F1283" s="61" t="str">
        <f>F1285</f>
        <v>PROD_ENERGY</v>
      </c>
      <c r="G1283" s="20" t="str">
        <f>$G$13</f>
        <v>ENERGY</v>
      </c>
      <c r="H1283" s="24">
        <f t="shared" si="619"/>
        <v>5054588.0000000009</v>
      </c>
      <c r="I1283" s="25">
        <f>VLOOKUP(CONCATENATE($F1283," ",$G1283),AllocFactorMatrix,(I$4+1),FALSE)*$E1285</f>
        <v>1837506.9136381857</v>
      </c>
      <c r="J1283" s="25">
        <f>VLOOKUP(CONCATENATE($F1283," ",$G1283),AllocFactorMatrix,(J$4+1),FALSE)*$E1285</f>
        <v>593085.04439765157</v>
      </c>
      <c r="K1283" s="25">
        <f>VLOOKUP(CONCATENATE($F1283," ",$G1283),AllocFactorMatrix,(K$4+1),FALSE)*$E1285</f>
        <v>6789.6985364119319</v>
      </c>
      <c r="L1283" s="25">
        <f>VLOOKUP(CONCATENATE($F1283," ",$G1283),AllocFactorMatrix,(L$4+1),FALSE)*$E1285</f>
        <v>172.08448893245333</v>
      </c>
      <c r="M1283" s="25">
        <f t="shared" si="620"/>
        <v>600046.82742299605</v>
      </c>
      <c r="N1283" s="25">
        <f>VLOOKUP(CONCATENATE($F1283," ",$G1283),AllocFactorMatrix,(N$4+1),FALSE)*$E1285</f>
        <v>287004.35012351931</v>
      </c>
      <c r="O1283" s="25">
        <f>VLOOKUP(CONCATENATE($F1283," ",$G1283),AllocFactorMatrix,(O$4+1),FALSE)*$E1285</f>
        <v>80111.493415462392</v>
      </c>
      <c r="P1283" s="25">
        <f>VLOOKUP(CONCATENATE($F1283," ",$G1283),AllocFactorMatrix,(P$4+1),FALSE)*$E1285</f>
        <v>6342.4876704768521</v>
      </c>
      <c r="Q1283" s="25">
        <f>VLOOKUP(CONCATENATE($F1283," ",$G1283),AllocFactorMatrix,(Q$4+1),FALSE)*$E1285</f>
        <v>1300.1809551463755</v>
      </c>
      <c r="R1283" s="25">
        <f t="shared" si="622"/>
        <v>374758.51216460491</v>
      </c>
      <c r="S1283" s="25">
        <f>VLOOKUP(CONCATENATE($F1283," ",$G1283),AllocFactorMatrix,(S$4+1),FALSE)*$E1285</f>
        <v>19124.409849983571</v>
      </c>
      <c r="T1283" s="25">
        <f>VLOOKUP(CONCATENATE($F1283," ",$G1283),AllocFactorMatrix,(T$4+1),FALSE)*$E1285</f>
        <v>228552.17453209028</v>
      </c>
      <c r="U1283" s="25">
        <f>VLOOKUP(CONCATENATE($F1283," ",$G1283),AllocFactorMatrix,(U$4+1),FALSE)*$E1285</f>
        <v>1615756.9331815816</v>
      </c>
      <c r="V1283" s="25">
        <f>VLOOKUP(CONCATENATE($F1283," ",$G1283),AllocFactorMatrix,(V$4+1),FALSE)*$E1285</f>
        <v>258940.66739961746</v>
      </c>
      <c r="W1283" s="25">
        <f t="shared" si="625"/>
        <v>2122374.1849632729</v>
      </c>
      <c r="X1283" s="25">
        <f>VLOOKUP(CONCATENATE($F1283," ",$G1283),AllocFactorMatrix,(X$4+1),FALSE)*$E1285</f>
        <v>77848.743133532233</v>
      </c>
      <c r="Y1283" s="25">
        <f>VLOOKUP(CONCATENATE($F1283," ",$G1283),AllocFactorMatrix,(Y$4+1),FALSE)*$E1285</f>
        <v>1829.7204115637699</v>
      </c>
      <c r="Z1283" s="25">
        <f t="shared" si="621"/>
        <v>79678.463545096005</v>
      </c>
      <c r="AA1283" s="25">
        <f>VLOOKUP(CONCATENATE($F1283," ",$G1283),AllocFactorMatrix,(AA$4+1),FALSE)*$E1285</f>
        <v>1787.4887402409656</v>
      </c>
      <c r="AB1283" s="25">
        <f>VLOOKUP(CONCATENATE($F1283," ",$G1283),AllocFactorMatrix,(AB$4+1),FALSE)*$E1285</f>
        <v>30757.524477567535</v>
      </c>
      <c r="AC1283" s="25">
        <f>VLOOKUP(CONCATENATE($F1283," ",$G1283),AllocFactorMatrix,(AC$4+1),FALSE)*$E1285</f>
        <v>7678.0850480355402</v>
      </c>
    </row>
    <row r="1284" spans="4:29" hidden="1" outlineLevel="1">
      <c r="F1284" s="61" t="str">
        <f>F1285</f>
        <v>PROD_ENERGY</v>
      </c>
      <c r="G1284" s="20" t="str">
        <f>$G$14</f>
        <v>CUSTOMER</v>
      </c>
      <c r="H1284" s="24">
        <f t="shared" si="619"/>
        <v>0</v>
      </c>
      <c r="I1284" s="25">
        <f>VLOOKUP(CONCATENATE($F1284," ",$G1284),AllocFactorMatrix,(I$4+1),FALSE)*$E1285</f>
        <v>0</v>
      </c>
      <c r="J1284" s="25">
        <f>VLOOKUP(CONCATENATE($F1284," ",$G1284),AllocFactorMatrix,(J$4+1),FALSE)*$E1285</f>
        <v>0</v>
      </c>
      <c r="K1284" s="25">
        <f>VLOOKUP(CONCATENATE($F1284," ",$G1284),AllocFactorMatrix,(K$4+1),FALSE)*$E1285</f>
        <v>0</v>
      </c>
      <c r="L1284" s="25">
        <f>VLOOKUP(CONCATENATE($F1284," ",$G1284),AllocFactorMatrix,(L$4+1),FALSE)*$E1285</f>
        <v>0</v>
      </c>
      <c r="M1284" s="25">
        <f t="shared" si="620"/>
        <v>0</v>
      </c>
      <c r="N1284" s="25">
        <f>VLOOKUP(CONCATENATE($F1284," ",$G1284),AllocFactorMatrix,(N$4+1),FALSE)*$E1285</f>
        <v>0</v>
      </c>
      <c r="O1284" s="25">
        <f>VLOOKUP(CONCATENATE($F1284," ",$G1284),AllocFactorMatrix,(O$4+1),FALSE)*$E1285</f>
        <v>0</v>
      </c>
      <c r="P1284" s="25">
        <f>VLOOKUP(CONCATENATE($F1284," ",$G1284),AllocFactorMatrix,(P$4+1),FALSE)*$E1285</f>
        <v>0</v>
      </c>
      <c r="Q1284" s="25">
        <f>VLOOKUP(CONCATENATE($F1284," ",$G1284),AllocFactorMatrix,(Q$4+1),FALSE)*$E1285</f>
        <v>0</v>
      </c>
      <c r="R1284" s="25">
        <f t="shared" si="622"/>
        <v>0</v>
      </c>
      <c r="S1284" s="25">
        <f>VLOOKUP(CONCATENATE($F1284," ",$G1284),AllocFactorMatrix,(S$4+1),FALSE)*$E1285</f>
        <v>0</v>
      </c>
      <c r="T1284" s="25">
        <f>VLOOKUP(CONCATENATE($F1284," ",$G1284),AllocFactorMatrix,(T$4+1),FALSE)*$E1285</f>
        <v>0</v>
      </c>
      <c r="U1284" s="25">
        <f>VLOOKUP(CONCATENATE($F1284," ",$G1284),AllocFactorMatrix,(U$4+1),FALSE)*$E1285</f>
        <v>0</v>
      </c>
      <c r="V1284" s="25">
        <f>VLOOKUP(CONCATENATE($F1284," ",$G1284),AllocFactorMatrix,(V$4+1),FALSE)*$E1285</f>
        <v>0</v>
      </c>
      <c r="W1284" s="25">
        <f t="shared" si="625"/>
        <v>0</v>
      </c>
      <c r="X1284" s="25">
        <f>VLOOKUP(CONCATENATE($F1284," ",$G1284),AllocFactorMatrix,(X$4+1),FALSE)*$E1285</f>
        <v>0</v>
      </c>
      <c r="Y1284" s="25">
        <f>VLOOKUP(CONCATENATE($F1284," ",$G1284),AllocFactorMatrix,(Y$4+1),FALSE)*$E1285</f>
        <v>0</v>
      </c>
      <c r="Z1284" s="25">
        <f t="shared" si="621"/>
        <v>0</v>
      </c>
      <c r="AA1284" s="25">
        <f>VLOOKUP(CONCATENATE($F1284," ",$G1284),AllocFactorMatrix,(AA$4+1),FALSE)*$E1285</f>
        <v>0</v>
      </c>
      <c r="AB1284" s="25">
        <f>VLOOKUP(CONCATENATE($F1284," ",$G1284),AllocFactorMatrix,(AB$4+1),FALSE)*$E1285</f>
        <v>0</v>
      </c>
      <c r="AC1284" s="25">
        <f>VLOOKUP(CONCATENATE($F1284," ",$G1284),AllocFactorMatrix,(AC$4+1),FALSE)*$E1285</f>
        <v>0</v>
      </c>
    </row>
    <row r="1285" spans="4:29" collapsed="1">
      <c r="D1285" s="20" t="s">
        <v>452</v>
      </c>
      <c r="E1285" s="22">
        <f>'Sch 4'!E315</f>
        <v>5054588</v>
      </c>
      <c r="F1285" s="61" t="s">
        <v>31</v>
      </c>
      <c r="G1285" s="20" t="str">
        <f>$G$15</f>
        <v>TOTAL</v>
      </c>
      <c r="H1285" s="24">
        <f t="shared" si="619"/>
        <v>5054588.0000000009</v>
      </c>
      <c r="I1285" s="25">
        <f>VLOOKUP(CONCATENATE($F1285," ",$G1285),AllocFactorMatrix,(I$4+1),FALSE)*$E1285</f>
        <v>1837506.9136381857</v>
      </c>
      <c r="J1285" s="25">
        <f>VLOOKUP(CONCATENATE($F1285," ",$G1285),AllocFactorMatrix,(J$4+1),FALSE)*$E1285</f>
        <v>593085.04439765157</v>
      </c>
      <c r="K1285" s="25">
        <f>VLOOKUP(CONCATENATE($F1285," ",$G1285),AllocFactorMatrix,(K$4+1),FALSE)*$E1285</f>
        <v>6789.6985364119319</v>
      </c>
      <c r="L1285" s="25">
        <f>VLOOKUP(CONCATENATE($F1285," ",$G1285),AllocFactorMatrix,(L$4+1),FALSE)*$E1285</f>
        <v>172.08448893245333</v>
      </c>
      <c r="M1285" s="25">
        <f t="shared" si="620"/>
        <v>600046.82742299605</v>
      </c>
      <c r="N1285" s="25">
        <f>VLOOKUP(CONCATENATE($F1285," ",$G1285),AllocFactorMatrix,(N$4+1),FALSE)*$E1285</f>
        <v>287004.35012351931</v>
      </c>
      <c r="O1285" s="25">
        <f>VLOOKUP(CONCATENATE($F1285," ",$G1285),AllocFactorMatrix,(O$4+1),FALSE)*$E1285</f>
        <v>80111.493415462392</v>
      </c>
      <c r="P1285" s="25">
        <f>VLOOKUP(CONCATENATE($F1285," ",$G1285),AllocFactorMatrix,(P$4+1),FALSE)*$E1285</f>
        <v>6342.4876704768521</v>
      </c>
      <c r="Q1285" s="25">
        <f>VLOOKUP(CONCATENATE($F1285," ",$G1285),AllocFactorMatrix,(Q$4+1),FALSE)*$E1285</f>
        <v>1300.1809551463755</v>
      </c>
      <c r="R1285" s="25">
        <f t="shared" si="622"/>
        <v>374758.51216460491</v>
      </c>
      <c r="S1285" s="25">
        <f>VLOOKUP(CONCATENATE($F1285," ",$G1285),AllocFactorMatrix,(S$4+1),FALSE)*$E1285</f>
        <v>19124.409849983571</v>
      </c>
      <c r="T1285" s="25">
        <f>VLOOKUP(CONCATENATE($F1285," ",$G1285),AllocFactorMatrix,(T$4+1),FALSE)*$E1285</f>
        <v>228552.17453209028</v>
      </c>
      <c r="U1285" s="25">
        <f>VLOOKUP(CONCATENATE($F1285," ",$G1285),AllocFactorMatrix,(U$4+1),FALSE)*$E1285</f>
        <v>1615756.9331815816</v>
      </c>
      <c r="V1285" s="25">
        <f>VLOOKUP(CONCATENATE($F1285," ",$G1285),AllocFactorMatrix,(V$4+1),FALSE)*$E1285</f>
        <v>258940.66739961746</v>
      </c>
      <c r="W1285" s="25">
        <f t="shared" si="625"/>
        <v>2122374.1849632729</v>
      </c>
      <c r="X1285" s="25">
        <f>VLOOKUP(CONCATENATE($F1285," ",$G1285),AllocFactorMatrix,(X$4+1),FALSE)*$E1285</f>
        <v>77848.743133532233</v>
      </c>
      <c r="Y1285" s="25">
        <f>VLOOKUP(CONCATENATE($F1285," ",$G1285),AllocFactorMatrix,(Y$4+1),FALSE)*$E1285</f>
        <v>1829.7204115637699</v>
      </c>
      <c r="Z1285" s="25">
        <f t="shared" si="621"/>
        <v>79678.463545096005</v>
      </c>
      <c r="AA1285" s="25">
        <f>VLOOKUP(CONCATENATE($F1285," ",$G1285),AllocFactorMatrix,(AA$4+1),FALSE)*$E1285</f>
        <v>1787.4887402409656</v>
      </c>
      <c r="AB1285" s="25">
        <f>VLOOKUP(CONCATENATE($F1285," ",$G1285),AllocFactorMatrix,(AB$4+1),FALSE)*$E1285</f>
        <v>30757.524477567535</v>
      </c>
      <c r="AC1285" s="25">
        <f>VLOOKUP(CONCATENATE($F1285," ",$G1285),AllocFactorMatrix,(AC$4+1),FALSE)*$E1285</f>
        <v>7678.0850480355402</v>
      </c>
    </row>
    <row r="1286" spans="4:29" hidden="1" outlineLevel="1">
      <c r="F1286" s="61" t="str">
        <f>F1293</f>
        <v>PROD_DEMAND</v>
      </c>
      <c r="G1286" s="20" t="str">
        <f>$G$8</f>
        <v>PRODUCTION</v>
      </c>
      <c r="H1286" s="24">
        <f t="shared" si="619"/>
        <v>0</v>
      </c>
      <c r="I1286" s="25">
        <f>VLOOKUP(CONCATENATE($F1286," ",$G1286),AllocFactorMatrix,(I$4+1),FALSE)*$E1293</f>
        <v>0</v>
      </c>
      <c r="J1286" s="25">
        <f>VLOOKUP(CONCATENATE($F1286," ",$G1286),AllocFactorMatrix,(J$4+1),FALSE)*$E1293</f>
        <v>0</v>
      </c>
      <c r="K1286" s="25">
        <f>VLOOKUP(CONCATENATE($F1286," ",$G1286),AllocFactorMatrix,(K$4+1),FALSE)*$E1293</f>
        <v>0</v>
      </c>
      <c r="L1286" s="25">
        <f>VLOOKUP(CONCATENATE($F1286," ",$G1286),AllocFactorMatrix,(L$4+1),FALSE)*$E1293</f>
        <v>0</v>
      </c>
      <c r="M1286" s="25">
        <f t="shared" si="620"/>
        <v>0</v>
      </c>
      <c r="N1286" s="25">
        <f>VLOOKUP(CONCATENATE($F1286," ",$G1286),AllocFactorMatrix,(N$4+1),FALSE)*$E1293</f>
        <v>0</v>
      </c>
      <c r="O1286" s="25">
        <f>VLOOKUP(CONCATENATE($F1286," ",$G1286),AllocFactorMatrix,(O$4+1),FALSE)*$E1293</f>
        <v>0</v>
      </c>
      <c r="P1286" s="25">
        <f>VLOOKUP(CONCATENATE($F1286," ",$G1286),AllocFactorMatrix,(P$4+1),FALSE)*$E1293</f>
        <v>0</v>
      </c>
      <c r="Q1286" s="25">
        <f>VLOOKUP(CONCATENATE($F1286," ",$G1286),AllocFactorMatrix,(Q$4+1),FALSE)*$E1293</f>
        <v>0</v>
      </c>
      <c r="R1286" s="25">
        <f t="shared" si="622"/>
        <v>0</v>
      </c>
      <c r="S1286" s="25">
        <f>VLOOKUP(CONCATENATE($F1286," ",$G1286),AllocFactorMatrix,(S$4+1),FALSE)*$E1293</f>
        <v>0</v>
      </c>
      <c r="T1286" s="25">
        <f>VLOOKUP(CONCATENATE($F1286," ",$G1286),AllocFactorMatrix,(T$4+1),FALSE)*$E1293</f>
        <v>0</v>
      </c>
      <c r="U1286" s="25">
        <f>VLOOKUP(CONCATENATE($F1286," ",$G1286),AllocFactorMatrix,(U$4+1),FALSE)*$E1293</f>
        <v>0</v>
      </c>
      <c r="V1286" s="25">
        <f>VLOOKUP(CONCATENATE($F1286," ",$G1286),AllocFactorMatrix,(V$4+1),FALSE)*$E1293</f>
        <v>0</v>
      </c>
      <c r="W1286" s="25">
        <f>SUBTOTAL(9,S1286:V1286)</f>
        <v>0</v>
      </c>
      <c r="X1286" s="25">
        <f>VLOOKUP(CONCATENATE($F1286," ",$G1286),AllocFactorMatrix,(X$4+1),FALSE)*$E1293</f>
        <v>0</v>
      </c>
      <c r="Y1286" s="25">
        <f>VLOOKUP(CONCATENATE($F1286," ",$G1286),AllocFactorMatrix,(Y$4+1),FALSE)*$E1293</f>
        <v>0</v>
      </c>
      <c r="Z1286" s="25">
        <f t="shared" si="621"/>
        <v>0</v>
      </c>
      <c r="AA1286" s="25">
        <f>VLOOKUP(CONCATENATE($F1286," ",$G1286),AllocFactorMatrix,(AA$4+1),FALSE)*$E1293</f>
        <v>0</v>
      </c>
      <c r="AB1286" s="25">
        <f>VLOOKUP(CONCATENATE($F1286," ",$G1286),AllocFactorMatrix,(AB$4+1),FALSE)*$E1293</f>
        <v>0</v>
      </c>
      <c r="AC1286" s="25">
        <f>VLOOKUP(CONCATENATE($F1286," ",$G1286),AllocFactorMatrix,(AC$4+1),FALSE)*$E1293</f>
        <v>0</v>
      </c>
    </row>
    <row r="1287" spans="4:29" hidden="1" outlineLevel="1">
      <c r="F1287" s="61" t="str">
        <f>F1293</f>
        <v>PROD_DEMAND</v>
      </c>
      <c r="G1287" s="20" t="str">
        <f>$G$9</f>
        <v>BULKTRAN</v>
      </c>
      <c r="H1287" s="24">
        <f t="shared" si="619"/>
        <v>0</v>
      </c>
      <c r="I1287" s="25">
        <f>VLOOKUP(CONCATENATE($F1287," ",$G1287),AllocFactorMatrix,(I$4+1),FALSE)*$E1293</f>
        <v>0</v>
      </c>
      <c r="J1287" s="25">
        <f>VLOOKUP(CONCATENATE($F1287," ",$G1287),AllocFactorMatrix,(J$4+1),FALSE)*$E1293</f>
        <v>0</v>
      </c>
      <c r="K1287" s="25">
        <f>VLOOKUP(CONCATENATE($F1287," ",$G1287),AllocFactorMatrix,(K$4+1),FALSE)*$E1293</f>
        <v>0</v>
      </c>
      <c r="L1287" s="25">
        <f>VLOOKUP(CONCATENATE($F1287," ",$G1287),AllocFactorMatrix,(L$4+1),FALSE)*$E1293</f>
        <v>0</v>
      </c>
      <c r="M1287" s="25">
        <f t="shared" si="620"/>
        <v>0</v>
      </c>
      <c r="N1287" s="25">
        <f>VLOOKUP(CONCATENATE($F1287," ",$G1287),AllocFactorMatrix,(N$4+1),FALSE)*$E1293</f>
        <v>0</v>
      </c>
      <c r="O1287" s="25">
        <f>VLOOKUP(CONCATENATE($F1287," ",$G1287),AllocFactorMatrix,(O$4+1),FALSE)*$E1293</f>
        <v>0</v>
      </c>
      <c r="P1287" s="25">
        <f>VLOOKUP(CONCATENATE($F1287," ",$G1287),AllocFactorMatrix,(P$4+1),FALSE)*$E1293</f>
        <v>0</v>
      </c>
      <c r="Q1287" s="25">
        <f>VLOOKUP(CONCATENATE($F1287," ",$G1287),AllocFactorMatrix,(Q$4+1),FALSE)*$E1293</f>
        <v>0</v>
      </c>
      <c r="R1287" s="25">
        <f t="shared" si="622"/>
        <v>0</v>
      </c>
      <c r="S1287" s="25">
        <f>VLOOKUP(CONCATENATE($F1287," ",$G1287),AllocFactorMatrix,(S$4+1),FALSE)*$E1293</f>
        <v>0</v>
      </c>
      <c r="T1287" s="25">
        <f>VLOOKUP(CONCATENATE($F1287," ",$G1287),AllocFactorMatrix,(T$4+1),FALSE)*$E1293</f>
        <v>0</v>
      </c>
      <c r="U1287" s="25">
        <f>VLOOKUP(CONCATENATE($F1287," ",$G1287),AllocFactorMatrix,(U$4+1),FALSE)*$E1293</f>
        <v>0</v>
      </c>
      <c r="V1287" s="25">
        <f>VLOOKUP(CONCATENATE($F1287," ",$G1287),AllocFactorMatrix,(V$4+1),FALSE)*$E1293</f>
        <v>0</v>
      </c>
      <c r="W1287" s="25">
        <f t="shared" ref="W1287:W1293" si="626">SUBTOTAL(9,S1287:V1287)</f>
        <v>0</v>
      </c>
      <c r="X1287" s="25">
        <f>VLOOKUP(CONCATENATE($F1287," ",$G1287),AllocFactorMatrix,(X$4+1),FALSE)*$E1293</f>
        <v>0</v>
      </c>
      <c r="Y1287" s="25">
        <f>VLOOKUP(CONCATENATE($F1287," ",$G1287),AllocFactorMatrix,(Y$4+1),FALSE)*$E1293</f>
        <v>0</v>
      </c>
      <c r="Z1287" s="25">
        <f t="shared" si="621"/>
        <v>0</v>
      </c>
      <c r="AA1287" s="25">
        <f>VLOOKUP(CONCATENATE($F1287," ",$G1287),AllocFactorMatrix,(AA$4+1),FALSE)*$E1293</f>
        <v>0</v>
      </c>
      <c r="AB1287" s="25">
        <f>VLOOKUP(CONCATENATE($F1287," ",$G1287),AllocFactorMatrix,(AB$4+1),FALSE)*$E1293</f>
        <v>0</v>
      </c>
      <c r="AC1287" s="25">
        <f>VLOOKUP(CONCATENATE($F1287," ",$G1287),AllocFactorMatrix,(AC$4+1),FALSE)*$E1293</f>
        <v>0</v>
      </c>
    </row>
    <row r="1288" spans="4:29" hidden="1" outlineLevel="1">
      <c r="F1288" s="61" t="str">
        <f>F1293</f>
        <v>PROD_DEMAND</v>
      </c>
      <c r="G1288" s="20" t="str">
        <f>$G$10</f>
        <v>SUBTRAN</v>
      </c>
      <c r="H1288" s="24">
        <f t="shared" si="619"/>
        <v>0</v>
      </c>
      <c r="I1288" s="25">
        <f>VLOOKUP(CONCATENATE($F1288," ",$G1288),AllocFactorMatrix,(I$4+1),FALSE)*$E1293</f>
        <v>0</v>
      </c>
      <c r="J1288" s="25">
        <f>VLOOKUP(CONCATENATE($F1288," ",$G1288),AllocFactorMatrix,(J$4+1),FALSE)*$E1293</f>
        <v>0</v>
      </c>
      <c r="K1288" s="25">
        <f>VLOOKUP(CONCATENATE($F1288," ",$G1288),AllocFactorMatrix,(K$4+1),FALSE)*$E1293</f>
        <v>0</v>
      </c>
      <c r="L1288" s="25">
        <f>VLOOKUP(CONCATENATE($F1288," ",$G1288),AllocFactorMatrix,(L$4+1),FALSE)*$E1293</f>
        <v>0</v>
      </c>
      <c r="M1288" s="25">
        <f t="shared" si="620"/>
        <v>0</v>
      </c>
      <c r="N1288" s="25">
        <f>VLOOKUP(CONCATENATE($F1288," ",$G1288),AllocFactorMatrix,(N$4+1),FALSE)*$E1293</f>
        <v>0</v>
      </c>
      <c r="O1288" s="25">
        <f>VLOOKUP(CONCATENATE($F1288," ",$G1288),AllocFactorMatrix,(O$4+1),FALSE)*$E1293</f>
        <v>0</v>
      </c>
      <c r="P1288" s="25">
        <f>VLOOKUP(CONCATENATE($F1288," ",$G1288),AllocFactorMatrix,(P$4+1),FALSE)*$E1293</f>
        <v>0</v>
      </c>
      <c r="Q1288" s="25">
        <f>VLOOKUP(CONCATENATE($F1288," ",$G1288),AllocFactorMatrix,(Q$4+1),FALSE)*$E1293</f>
        <v>0</v>
      </c>
      <c r="R1288" s="25">
        <f t="shared" si="622"/>
        <v>0</v>
      </c>
      <c r="S1288" s="25">
        <f>VLOOKUP(CONCATENATE($F1288," ",$G1288),AllocFactorMatrix,(S$4+1),FALSE)*$E1293</f>
        <v>0</v>
      </c>
      <c r="T1288" s="25">
        <f>VLOOKUP(CONCATENATE($F1288," ",$G1288),AllocFactorMatrix,(T$4+1),FALSE)*$E1293</f>
        <v>0</v>
      </c>
      <c r="U1288" s="25">
        <f>VLOOKUP(CONCATENATE($F1288," ",$G1288),AllocFactorMatrix,(U$4+1),FALSE)*$E1293</f>
        <v>0</v>
      </c>
      <c r="V1288" s="25">
        <f>VLOOKUP(CONCATENATE($F1288," ",$G1288),AllocFactorMatrix,(V$4+1),FALSE)*$E1293</f>
        <v>0</v>
      </c>
      <c r="W1288" s="25">
        <f t="shared" si="626"/>
        <v>0</v>
      </c>
      <c r="X1288" s="25">
        <f>VLOOKUP(CONCATENATE($F1288," ",$G1288),AllocFactorMatrix,(X$4+1),FALSE)*$E1293</f>
        <v>0</v>
      </c>
      <c r="Y1288" s="25">
        <f>VLOOKUP(CONCATENATE($F1288," ",$G1288),AllocFactorMatrix,(Y$4+1),FALSE)*$E1293</f>
        <v>0</v>
      </c>
      <c r="Z1288" s="25">
        <f t="shared" si="621"/>
        <v>0</v>
      </c>
      <c r="AA1288" s="25">
        <f>VLOOKUP(CONCATENATE($F1288," ",$G1288),AllocFactorMatrix,(AA$4+1),FALSE)*$E1293</f>
        <v>0</v>
      </c>
      <c r="AB1288" s="25">
        <f>VLOOKUP(CONCATENATE($F1288," ",$G1288),AllocFactorMatrix,(AB$4+1),FALSE)*$E1293</f>
        <v>0</v>
      </c>
      <c r="AC1288" s="25">
        <f>VLOOKUP(CONCATENATE($F1288," ",$G1288),AllocFactorMatrix,(AC$4+1),FALSE)*$E1293</f>
        <v>0</v>
      </c>
    </row>
    <row r="1289" spans="4:29" hidden="1" outlineLevel="1">
      <c r="F1289" s="61" t="str">
        <f>F1293</f>
        <v>PROD_DEMAND</v>
      </c>
      <c r="G1289" s="20" t="str">
        <f>$G$11</f>
        <v>DISTPRI</v>
      </c>
      <c r="H1289" s="24">
        <f t="shared" si="619"/>
        <v>0</v>
      </c>
      <c r="I1289" s="25">
        <f>VLOOKUP(CONCATENATE($F1289," ",$G1289),AllocFactorMatrix,(I$4+1),FALSE)*$E1293</f>
        <v>0</v>
      </c>
      <c r="J1289" s="25">
        <f>VLOOKUP(CONCATENATE($F1289," ",$G1289),AllocFactorMatrix,(J$4+1),FALSE)*$E1293</f>
        <v>0</v>
      </c>
      <c r="K1289" s="25">
        <f>VLOOKUP(CONCATENATE($F1289," ",$G1289),AllocFactorMatrix,(K$4+1),FALSE)*$E1293</f>
        <v>0</v>
      </c>
      <c r="L1289" s="25">
        <f>VLOOKUP(CONCATENATE($F1289," ",$G1289),AllocFactorMatrix,(L$4+1),FALSE)*$E1293</f>
        <v>0</v>
      </c>
      <c r="M1289" s="25">
        <f t="shared" si="620"/>
        <v>0</v>
      </c>
      <c r="N1289" s="25">
        <f>VLOOKUP(CONCATENATE($F1289," ",$G1289),AllocFactorMatrix,(N$4+1),FALSE)*$E1293</f>
        <v>0</v>
      </c>
      <c r="O1289" s="25">
        <f>VLOOKUP(CONCATENATE($F1289," ",$G1289),AllocFactorMatrix,(O$4+1),FALSE)*$E1293</f>
        <v>0</v>
      </c>
      <c r="P1289" s="25">
        <f>VLOOKUP(CONCATENATE($F1289," ",$G1289),AllocFactorMatrix,(P$4+1),FALSE)*$E1293</f>
        <v>0</v>
      </c>
      <c r="Q1289" s="25">
        <f>VLOOKUP(CONCATENATE($F1289," ",$G1289),AllocFactorMatrix,(Q$4+1),FALSE)*$E1293</f>
        <v>0</v>
      </c>
      <c r="R1289" s="25">
        <f t="shared" si="622"/>
        <v>0</v>
      </c>
      <c r="S1289" s="25">
        <f>VLOOKUP(CONCATENATE($F1289," ",$G1289),AllocFactorMatrix,(S$4+1),FALSE)*$E1293</f>
        <v>0</v>
      </c>
      <c r="T1289" s="25">
        <f>VLOOKUP(CONCATENATE($F1289," ",$G1289),AllocFactorMatrix,(T$4+1),FALSE)*$E1293</f>
        <v>0</v>
      </c>
      <c r="U1289" s="25">
        <f>VLOOKUP(CONCATENATE($F1289," ",$G1289),AllocFactorMatrix,(U$4+1),FALSE)*$E1293</f>
        <v>0</v>
      </c>
      <c r="V1289" s="25">
        <f>VLOOKUP(CONCATENATE($F1289," ",$G1289),AllocFactorMatrix,(V$4+1),FALSE)*$E1293</f>
        <v>0</v>
      </c>
      <c r="W1289" s="25">
        <f t="shared" si="626"/>
        <v>0</v>
      </c>
      <c r="X1289" s="25">
        <f>VLOOKUP(CONCATENATE($F1289," ",$G1289),AllocFactorMatrix,(X$4+1),FALSE)*$E1293</f>
        <v>0</v>
      </c>
      <c r="Y1289" s="25">
        <f>VLOOKUP(CONCATENATE($F1289," ",$G1289),AllocFactorMatrix,(Y$4+1),FALSE)*$E1293</f>
        <v>0</v>
      </c>
      <c r="Z1289" s="25">
        <f t="shared" si="621"/>
        <v>0</v>
      </c>
      <c r="AA1289" s="25">
        <f>VLOOKUP(CONCATENATE($F1289," ",$G1289),AllocFactorMatrix,(AA$4+1),FALSE)*$E1293</f>
        <v>0</v>
      </c>
      <c r="AB1289" s="25">
        <f>VLOOKUP(CONCATENATE($F1289," ",$G1289),AllocFactorMatrix,(AB$4+1),FALSE)*$E1293</f>
        <v>0</v>
      </c>
      <c r="AC1289" s="25">
        <f>VLOOKUP(CONCATENATE($F1289," ",$G1289),AllocFactorMatrix,(AC$4+1),FALSE)*$E1293</f>
        <v>0</v>
      </c>
    </row>
    <row r="1290" spans="4:29" hidden="1" outlineLevel="1">
      <c r="F1290" s="61" t="str">
        <f>F1293</f>
        <v>PROD_DEMAND</v>
      </c>
      <c r="G1290" s="20" t="str">
        <f>$G$12</f>
        <v>DISTSEC</v>
      </c>
      <c r="H1290" s="24">
        <f t="shared" si="619"/>
        <v>0</v>
      </c>
      <c r="I1290" s="25">
        <f>VLOOKUP(CONCATENATE($F1290," ",$G1290),AllocFactorMatrix,(I$4+1),FALSE)*$E1293</f>
        <v>0</v>
      </c>
      <c r="J1290" s="25">
        <f>VLOOKUP(CONCATENATE($F1290," ",$G1290),AllocFactorMatrix,(J$4+1),FALSE)*$E1293</f>
        <v>0</v>
      </c>
      <c r="K1290" s="25">
        <f>VLOOKUP(CONCATENATE($F1290," ",$G1290),AllocFactorMatrix,(K$4+1),FALSE)*$E1293</f>
        <v>0</v>
      </c>
      <c r="L1290" s="25">
        <f>VLOOKUP(CONCATENATE($F1290," ",$G1290),AllocFactorMatrix,(L$4+1),FALSE)*$E1293</f>
        <v>0</v>
      </c>
      <c r="M1290" s="25">
        <f t="shared" si="620"/>
        <v>0</v>
      </c>
      <c r="N1290" s="25">
        <f>VLOOKUP(CONCATENATE($F1290," ",$G1290),AllocFactorMatrix,(N$4+1),FALSE)*$E1293</f>
        <v>0</v>
      </c>
      <c r="O1290" s="25">
        <f>VLOOKUP(CONCATENATE($F1290," ",$G1290),AllocFactorMatrix,(O$4+1),FALSE)*$E1293</f>
        <v>0</v>
      </c>
      <c r="P1290" s="25">
        <f>VLOOKUP(CONCATENATE($F1290," ",$G1290),AllocFactorMatrix,(P$4+1),FALSE)*$E1293</f>
        <v>0</v>
      </c>
      <c r="Q1290" s="25">
        <f>VLOOKUP(CONCATENATE($F1290," ",$G1290),AllocFactorMatrix,(Q$4+1),FALSE)*$E1293</f>
        <v>0</v>
      </c>
      <c r="R1290" s="25">
        <f t="shared" si="622"/>
        <v>0</v>
      </c>
      <c r="S1290" s="25">
        <f>VLOOKUP(CONCATENATE($F1290," ",$G1290),AllocFactorMatrix,(S$4+1),FALSE)*$E1293</f>
        <v>0</v>
      </c>
      <c r="T1290" s="25">
        <f>VLOOKUP(CONCATENATE($F1290," ",$G1290),AllocFactorMatrix,(T$4+1),FALSE)*$E1293</f>
        <v>0</v>
      </c>
      <c r="U1290" s="25">
        <f>VLOOKUP(CONCATENATE($F1290," ",$G1290),AllocFactorMatrix,(U$4+1),FALSE)*$E1293</f>
        <v>0</v>
      </c>
      <c r="V1290" s="25">
        <f>VLOOKUP(CONCATENATE($F1290," ",$G1290),AllocFactorMatrix,(V$4+1),FALSE)*$E1293</f>
        <v>0</v>
      </c>
      <c r="W1290" s="25">
        <f t="shared" si="626"/>
        <v>0</v>
      </c>
      <c r="X1290" s="25">
        <f>VLOOKUP(CONCATENATE($F1290," ",$G1290),AllocFactorMatrix,(X$4+1),FALSE)*$E1293</f>
        <v>0</v>
      </c>
      <c r="Y1290" s="25">
        <f>VLOOKUP(CONCATENATE($F1290," ",$G1290),AllocFactorMatrix,(Y$4+1),FALSE)*$E1293</f>
        <v>0</v>
      </c>
      <c r="Z1290" s="25">
        <f t="shared" si="621"/>
        <v>0</v>
      </c>
      <c r="AA1290" s="25">
        <f>VLOOKUP(CONCATENATE($F1290," ",$G1290),AllocFactorMatrix,(AA$4+1),FALSE)*$E1293</f>
        <v>0</v>
      </c>
      <c r="AB1290" s="25">
        <f>VLOOKUP(CONCATENATE($F1290," ",$G1290),AllocFactorMatrix,(AB$4+1),FALSE)*$E1293</f>
        <v>0</v>
      </c>
      <c r="AC1290" s="25">
        <f>VLOOKUP(CONCATENATE($F1290," ",$G1290),AllocFactorMatrix,(AC$4+1),FALSE)*$E1293</f>
        <v>0</v>
      </c>
    </row>
    <row r="1291" spans="4:29" hidden="1" outlineLevel="1">
      <c r="F1291" s="61" t="str">
        <f>F1293</f>
        <v>PROD_DEMAND</v>
      </c>
      <c r="G1291" s="20" t="str">
        <f>$G$13</f>
        <v>ENERGY</v>
      </c>
      <c r="H1291" s="24">
        <f t="shared" si="619"/>
        <v>0</v>
      </c>
      <c r="I1291" s="25">
        <f>VLOOKUP(CONCATENATE($F1291," ",$G1291),AllocFactorMatrix,(I$4+1),FALSE)*$E1293</f>
        <v>0</v>
      </c>
      <c r="J1291" s="25">
        <f>VLOOKUP(CONCATENATE($F1291," ",$G1291),AllocFactorMatrix,(J$4+1),FALSE)*$E1293</f>
        <v>0</v>
      </c>
      <c r="K1291" s="25">
        <f>VLOOKUP(CONCATENATE($F1291," ",$G1291),AllocFactorMatrix,(K$4+1),FALSE)*$E1293</f>
        <v>0</v>
      </c>
      <c r="L1291" s="25">
        <f>VLOOKUP(CONCATENATE($F1291," ",$G1291),AllocFactorMatrix,(L$4+1),FALSE)*$E1293</f>
        <v>0</v>
      </c>
      <c r="M1291" s="25">
        <f t="shared" si="620"/>
        <v>0</v>
      </c>
      <c r="N1291" s="25">
        <f>VLOOKUP(CONCATENATE($F1291," ",$G1291),AllocFactorMatrix,(N$4+1),FALSE)*$E1293</f>
        <v>0</v>
      </c>
      <c r="O1291" s="25">
        <f>VLOOKUP(CONCATENATE($F1291," ",$G1291),AllocFactorMatrix,(O$4+1),FALSE)*$E1293</f>
        <v>0</v>
      </c>
      <c r="P1291" s="25">
        <f>VLOOKUP(CONCATENATE($F1291," ",$G1291),AllocFactorMatrix,(P$4+1),FALSE)*$E1293</f>
        <v>0</v>
      </c>
      <c r="Q1291" s="25">
        <f>VLOOKUP(CONCATENATE($F1291," ",$G1291),AllocFactorMatrix,(Q$4+1),FALSE)*$E1293</f>
        <v>0</v>
      </c>
      <c r="R1291" s="25">
        <f t="shared" si="622"/>
        <v>0</v>
      </c>
      <c r="S1291" s="25">
        <f>VLOOKUP(CONCATENATE($F1291," ",$G1291),AllocFactorMatrix,(S$4+1),FALSE)*$E1293</f>
        <v>0</v>
      </c>
      <c r="T1291" s="25">
        <f>VLOOKUP(CONCATENATE($F1291," ",$G1291),AllocFactorMatrix,(T$4+1),FALSE)*$E1293</f>
        <v>0</v>
      </c>
      <c r="U1291" s="25">
        <f>VLOOKUP(CONCATENATE($F1291," ",$G1291),AllocFactorMatrix,(U$4+1),FALSE)*$E1293</f>
        <v>0</v>
      </c>
      <c r="V1291" s="25">
        <f>VLOOKUP(CONCATENATE($F1291," ",$G1291),AllocFactorMatrix,(V$4+1),FALSE)*$E1293</f>
        <v>0</v>
      </c>
      <c r="W1291" s="25">
        <f t="shared" si="626"/>
        <v>0</v>
      </c>
      <c r="X1291" s="25">
        <f>VLOOKUP(CONCATENATE($F1291," ",$G1291),AllocFactorMatrix,(X$4+1),FALSE)*$E1293</f>
        <v>0</v>
      </c>
      <c r="Y1291" s="25">
        <f>VLOOKUP(CONCATENATE($F1291," ",$G1291),AllocFactorMatrix,(Y$4+1),FALSE)*$E1293</f>
        <v>0</v>
      </c>
      <c r="Z1291" s="25">
        <f t="shared" si="621"/>
        <v>0</v>
      </c>
      <c r="AA1291" s="25">
        <f>VLOOKUP(CONCATENATE($F1291," ",$G1291),AllocFactorMatrix,(AA$4+1),FALSE)*$E1293</f>
        <v>0</v>
      </c>
      <c r="AB1291" s="25">
        <f>VLOOKUP(CONCATENATE($F1291," ",$G1291),AllocFactorMatrix,(AB$4+1),FALSE)*$E1293</f>
        <v>0</v>
      </c>
      <c r="AC1291" s="25">
        <f>VLOOKUP(CONCATENATE($F1291," ",$G1291),AllocFactorMatrix,(AC$4+1),FALSE)*$E1293</f>
        <v>0</v>
      </c>
    </row>
    <row r="1292" spans="4:29" hidden="1" outlineLevel="1">
      <c r="F1292" s="61" t="str">
        <f>F1293</f>
        <v>PROD_DEMAND</v>
      </c>
      <c r="G1292" s="20" t="str">
        <f>$G$14</f>
        <v>CUSTOMER</v>
      </c>
      <c r="H1292" s="24">
        <f t="shared" si="619"/>
        <v>0</v>
      </c>
      <c r="I1292" s="25">
        <f>VLOOKUP(CONCATENATE($F1292," ",$G1292),AllocFactorMatrix,(I$4+1),FALSE)*$E1293</f>
        <v>0</v>
      </c>
      <c r="J1292" s="25">
        <f>VLOOKUP(CONCATENATE($F1292," ",$G1292),AllocFactorMatrix,(J$4+1),FALSE)*$E1293</f>
        <v>0</v>
      </c>
      <c r="K1292" s="25">
        <f>VLOOKUP(CONCATENATE($F1292," ",$G1292),AllocFactorMatrix,(K$4+1),FALSE)*$E1293</f>
        <v>0</v>
      </c>
      <c r="L1292" s="25">
        <f>VLOOKUP(CONCATENATE($F1292," ",$G1292),AllocFactorMatrix,(L$4+1),FALSE)*$E1293</f>
        <v>0</v>
      </c>
      <c r="M1292" s="25">
        <f t="shared" si="620"/>
        <v>0</v>
      </c>
      <c r="N1292" s="25">
        <f>VLOOKUP(CONCATENATE($F1292," ",$G1292),AllocFactorMatrix,(N$4+1),FALSE)*$E1293</f>
        <v>0</v>
      </c>
      <c r="O1292" s="25">
        <f>VLOOKUP(CONCATENATE($F1292," ",$G1292),AllocFactorMatrix,(O$4+1),FALSE)*$E1293</f>
        <v>0</v>
      </c>
      <c r="P1292" s="25">
        <f>VLOOKUP(CONCATENATE($F1292," ",$G1292),AllocFactorMatrix,(P$4+1),FALSE)*$E1293</f>
        <v>0</v>
      </c>
      <c r="Q1292" s="25">
        <f>VLOOKUP(CONCATENATE($F1292," ",$G1292),AllocFactorMatrix,(Q$4+1),FALSE)*$E1293</f>
        <v>0</v>
      </c>
      <c r="R1292" s="25">
        <f t="shared" si="622"/>
        <v>0</v>
      </c>
      <c r="S1292" s="25">
        <f>VLOOKUP(CONCATENATE($F1292," ",$G1292),AllocFactorMatrix,(S$4+1),FALSE)*$E1293</f>
        <v>0</v>
      </c>
      <c r="T1292" s="25">
        <f>VLOOKUP(CONCATENATE($F1292," ",$G1292),AllocFactorMatrix,(T$4+1),FALSE)*$E1293</f>
        <v>0</v>
      </c>
      <c r="U1292" s="25">
        <f>VLOOKUP(CONCATENATE($F1292," ",$G1292),AllocFactorMatrix,(U$4+1),FALSE)*$E1293</f>
        <v>0</v>
      </c>
      <c r="V1292" s="25">
        <f>VLOOKUP(CONCATENATE($F1292," ",$G1292),AllocFactorMatrix,(V$4+1),FALSE)*$E1293</f>
        <v>0</v>
      </c>
      <c r="W1292" s="25">
        <f t="shared" si="626"/>
        <v>0</v>
      </c>
      <c r="X1292" s="25">
        <f>VLOOKUP(CONCATENATE($F1292," ",$G1292),AllocFactorMatrix,(X$4+1),FALSE)*$E1293</f>
        <v>0</v>
      </c>
      <c r="Y1292" s="25">
        <f>VLOOKUP(CONCATENATE($F1292," ",$G1292),AllocFactorMatrix,(Y$4+1),FALSE)*$E1293</f>
        <v>0</v>
      </c>
      <c r="Z1292" s="25">
        <f t="shared" si="621"/>
        <v>0</v>
      </c>
      <c r="AA1292" s="25">
        <f>VLOOKUP(CONCATENATE($F1292," ",$G1292),AllocFactorMatrix,(AA$4+1),FALSE)*$E1293</f>
        <v>0</v>
      </c>
      <c r="AB1292" s="25">
        <f>VLOOKUP(CONCATENATE($F1292," ",$G1292),AllocFactorMatrix,(AB$4+1),FALSE)*$E1293</f>
        <v>0</v>
      </c>
      <c r="AC1292" s="25">
        <f>VLOOKUP(CONCATENATE($F1292," ",$G1292),AllocFactorMatrix,(AC$4+1),FALSE)*$E1293</f>
        <v>0</v>
      </c>
    </row>
    <row r="1293" spans="4:29" collapsed="1">
      <c r="D1293" s="20" t="s">
        <v>453</v>
      </c>
      <c r="E1293" s="22">
        <f>'Sch 4'!E316</f>
        <v>0</v>
      </c>
      <c r="F1293" s="61" t="s">
        <v>29</v>
      </c>
      <c r="G1293" s="20" t="str">
        <f>$G$15</f>
        <v>TOTAL</v>
      </c>
      <c r="H1293" s="24">
        <f t="shared" si="619"/>
        <v>0</v>
      </c>
      <c r="I1293" s="25">
        <f>VLOOKUP(CONCATENATE($F1293," ",$G1293),AllocFactorMatrix,(I$4+1),FALSE)*$E1293</f>
        <v>0</v>
      </c>
      <c r="J1293" s="25">
        <f>VLOOKUP(CONCATENATE($F1293," ",$G1293),AllocFactorMatrix,(J$4+1),FALSE)*$E1293</f>
        <v>0</v>
      </c>
      <c r="K1293" s="25">
        <f>VLOOKUP(CONCATENATE($F1293," ",$G1293),AllocFactorMatrix,(K$4+1),FALSE)*$E1293</f>
        <v>0</v>
      </c>
      <c r="L1293" s="25">
        <f>VLOOKUP(CONCATENATE($F1293," ",$G1293),AllocFactorMatrix,(L$4+1),FALSE)*$E1293</f>
        <v>0</v>
      </c>
      <c r="M1293" s="25">
        <f t="shared" si="620"/>
        <v>0</v>
      </c>
      <c r="N1293" s="25">
        <f>VLOOKUP(CONCATENATE($F1293," ",$G1293),AllocFactorMatrix,(N$4+1),FALSE)*$E1293</f>
        <v>0</v>
      </c>
      <c r="O1293" s="25">
        <f>VLOOKUP(CONCATENATE($F1293," ",$G1293),AllocFactorMatrix,(O$4+1),FALSE)*$E1293</f>
        <v>0</v>
      </c>
      <c r="P1293" s="25">
        <f>VLOOKUP(CONCATENATE($F1293," ",$G1293),AllocFactorMatrix,(P$4+1),FALSE)*$E1293</f>
        <v>0</v>
      </c>
      <c r="Q1293" s="25">
        <f>VLOOKUP(CONCATENATE($F1293," ",$G1293),AllocFactorMatrix,(Q$4+1),FALSE)*$E1293</f>
        <v>0</v>
      </c>
      <c r="R1293" s="25">
        <f t="shared" si="622"/>
        <v>0</v>
      </c>
      <c r="S1293" s="25">
        <f>VLOOKUP(CONCATENATE($F1293," ",$G1293),AllocFactorMatrix,(S$4+1),FALSE)*$E1293</f>
        <v>0</v>
      </c>
      <c r="T1293" s="25">
        <f>VLOOKUP(CONCATENATE($F1293," ",$G1293),AllocFactorMatrix,(T$4+1),FALSE)*$E1293</f>
        <v>0</v>
      </c>
      <c r="U1293" s="25">
        <f>VLOOKUP(CONCATENATE($F1293," ",$G1293),AllocFactorMatrix,(U$4+1),FALSE)*$E1293</f>
        <v>0</v>
      </c>
      <c r="V1293" s="25">
        <f>VLOOKUP(CONCATENATE($F1293," ",$G1293),AllocFactorMatrix,(V$4+1),FALSE)*$E1293</f>
        <v>0</v>
      </c>
      <c r="W1293" s="25">
        <f t="shared" si="626"/>
        <v>0</v>
      </c>
      <c r="X1293" s="25">
        <f>VLOOKUP(CONCATENATE($F1293," ",$G1293),AllocFactorMatrix,(X$4+1),FALSE)*$E1293</f>
        <v>0</v>
      </c>
      <c r="Y1293" s="25">
        <f>VLOOKUP(CONCATENATE($F1293," ",$G1293),AllocFactorMatrix,(Y$4+1),FALSE)*$E1293</f>
        <v>0</v>
      </c>
      <c r="Z1293" s="25">
        <f t="shared" si="621"/>
        <v>0</v>
      </c>
      <c r="AA1293" s="25">
        <f>VLOOKUP(CONCATENATE($F1293," ",$G1293),AllocFactorMatrix,(AA$4+1),FALSE)*$E1293</f>
        <v>0</v>
      </c>
      <c r="AB1293" s="25">
        <f>VLOOKUP(CONCATENATE($F1293," ",$G1293),AllocFactorMatrix,(AB$4+1),FALSE)*$E1293</f>
        <v>0</v>
      </c>
      <c r="AC1293" s="25">
        <f>VLOOKUP(CONCATENATE($F1293," ",$G1293),AllocFactorMatrix,(AC$4+1),FALSE)*$E1293</f>
        <v>0</v>
      </c>
    </row>
    <row r="1294" spans="4:29" hidden="1" outlineLevel="1">
      <c r="F1294" s="61" t="str">
        <f>F1301</f>
        <v>PROD_DEMAND</v>
      </c>
      <c r="G1294" s="20" t="str">
        <f>$G$8</f>
        <v>PRODUCTION</v>
      </c>
      <c r="H1294" s="24">
        <f t="shared" ref="H1294:H1325" si="627">SUBTOTAL(9,I1294:AC1294)</f>
        <v>0</v>
      </c>
      <c r="I1294" s="25">
        <f>VLOOKUP(CONCATENATE($F1294," ",$G1294),AllocFactorMatrix,(I$4+1),FALSE)*$E1301</f>
        <v>0</v>
      </c>
      <c r="J1294" s="25">
        <f>VLOOKUP(CONCATENATE($F1294," ",$G1294),AllocFactorMatrix,(J$4+1),FALSE)*$E1301</f>
        <v>0</v>
      </c>
      <c r="K1294" s="25">
        <f>VLOOKUP(CONCATENATE($F1294," ",$G1294),AllocFactorMatrix,(K$4+1),FALSE)*$E1301</f>
        <v>0</v>
      </c>
      <c r="L1294" s="25">
        <f>VLOOKUP(CONCATENATE($F1294," ",$G1294),AllocFactorMatrix,(L$4+1),FALSE)*$E1301</f>
        <v>0</v>
      </c>
      <c r="M1294" s="25">
        <f t="shared" ref="M1294:M1325" si="628">SUBTOTAL(9,J1294:L1294)</f>
        <v>0</v>
      </c>
      <c r="N1294" s="25">
        <f>VLOOKUP(CONCATENATE($F1294," ",$G1294),AllocFactorMatrix,(N$4+1),FALSE)*$E1301</f>
        <v>0</v>
      </c>
      <c r="O1294" s="25">
        <f>VLOOKUP(CONCATENATE($F1294," ",$G1294),AllocFactorMatrix,(O$4+1),FALSE)*$E1301</f>
        <v>0</v>
      </c>
      <c r="P1294" s="25">
        <f>VLOOKUP(CONCATENATE($F1294," ",$G1294),AllocFactorMatrix,(P$4+1),FALSE)*$E1301</f>
        <v>0</v>
      </c>
      <c r="Q1294" s="25">
        <f>VLOOKUP(CONCATENATE($F1294," ",$G1294),AllocFactorMatrix,(Q$4+1),FALSE)*$E1301</f>
        <v>0</v>
      </c>
      <c r="R1294" s="25">
        <f>SUBTOTAL(9,N1294:Q1294)</f>
        <v>0</v>
      </c>
      <c r="S1294" s="25">
        <f>VLOOKUP(CONCATENATE($F1294," ",$G1294),AllocFactorMatrix,(S$4+1),FALSE)*$E1301</f>
        <v>0</v>
      </c>
      <c r="T1294" s="25">
        <f>VLOOKUP(CONCATENATE($F1294," ",$G1294),AllocFactorMatrix,(T$4+1),FALSE)*$E1301</f>
        <v>0</v>
      </c>
      <c r="U1294" s="25">
        <f>VLOOKUP(CONCATENATE($F1294," ",$G1294),AllocFactorMatrix,(U$4+1),FALSE)*$E1301</f>
        <v>0</v>
      </c>
      <c r="V1294" s="25">
        <f>VLOOKUP(CONCATENATE($F1294," ",$G1294),AllocFactorMatrix,(V$4+1),FALSE)*$E1301</f>
        <v>0</v>
      </c>
      <c r="W1294" s="25">
        <f>SUBTOTAL(9,S1294:V1294)</f>
        <v>0</v>
      </c>
      <c r="X1294" s="25">
        <f>VLOOKUP(CONCATENATE($F1294," ",$G1294),AllocFactorMatrix,(X$4+1),FALSE)*$E1301</f>
        <v>0</v>
      </c>
      <c r="Y1294" s="25">
        <f>VLOOKUP(CONCATENATE($F1294," ",$G1294),AllocFactorMatrix,(Y$4+1),FALSE)*$E1301</f>
        <v>0</v>
      </c>
      <c r="Z1294" s="25">
        <f t="shared" ref="Z1294:Z1325" si="629">SUBTOTAL(9,X1294:Y1294)</f>
        <v>0</v>
      </c>
      <c r="AA1294" s="25">
        <f>VLOOKUP(CONCATENATE($F1294," ",$G1294),AllocFactorMatrix,(AA$4+1),FALSE)*$E1301</f>
        <v>0</v>
      </c>
      <c r="AB1294" s="25">
        <f>VLOOKUP(CONCATENATE($F1294," ",$G1294),AllocFactorMatrix,(AB$4+1),FALSE)*$E1301</f>
        <v>0</v>
      </c>
      <c r="AC1294" s="25">
        <f>VLOOKUP(CONCATENATE($F1294," ",$G1294),AllocFactorMatrix,(AC$4+1),FALSE)*$E1301</f>
        <v>0</v>
      </c>
    </row>
    <row r="1295" spans="4:29" hidden="1" outlineLevel="1">
      <c r="F1295" s="61" t="str">
        <f>F1301</f>
        <v>PROD_DEMAND</v>
      </c>
      <c r="G1295" s="20" t="str">
        <f>$G$9</f>
        <v>BULKTRAN</v>
      </c>
      <c r="H1295" s="24">
        <f t="shared" si="627"/>
        <v>0</v>
      </c>
      <c r="I1295" s="25">
        <f>VLOOKUP(CONCATENATE($F1295," ",$G1295),AllocFactorMatrix,(I$4+1),FALSE)*$E1301</f>
        <v>0</v>
      </c>
      <c r="J1295" s="25">
        <f>VLOOKUP(CONCATENATE($F1295," ",$G1295),AllocFactorMatrix,(J$4+1),FALSE)*$E1301</f>
        <v>0</v>
      </c>
      <c r="K1295" s="25">
        <f>VLOOKUP(CONCATENATE($F1295," ",$G1295),AllocFactorMatrix,(K$4+1),FALSE)*$E1301</f>
        <v>0</v>
      </c>
      <c r="L1295" s="25">
        <f>VLOOKUP(CONCATENATE($F1295," ",$G1295),AllocFactorMatrix,(L$4+1),FALSE)*$E1301</f>
        <v>0</v>
      </c>
      <c r="M1295" s="25">
        <f t="shared" si="628"/>
        <v>0</v>
      </c>
      <c r="N1295" s="25">
        <f>VLOOKUP(CONCATENATE($F1295," ",$G1295),AllocFactorMatrix,(N$4+1),FALSE)*$E1301</f>
        <v>0</v>
      </c>
      <c r="O1295" s="25">
        <f>VLOOKUP(CONCATENATE($F1295," ",$G1295),AllocFactorMatrix,(O$4+1),FALSE)*$E1301</f>
        <v>0</v>
      </c>
      <c r="P1295" s="25">
        <f>VLOOKUP(CONCATENATE($F1295," ",$G1295),AllocFactorMatrix,(P$4+1),FALSE)*$E1301</f>
        <v>0</v>
      </c>
      <c r="Q1295" s="25">
        <f>VLOOKUP(CONCATENATE($F1295," ",$G1295),AllocFactorMatrix,(Q$4+1),FALSE)*$E1301</f>
        <v>0</v>
      </c>
      <c r="R1295" s="25">
        <f t="shared" ref="R1295:R1325" si="630">SUBTOTAL(9,N1295:Q1295)</f>
        <v>0</v>
      </c>
      <c r="S1295" s="25">
        <f>VLOOKUP(CONCATENATE($F1295," ",$G1295),AllocFactorMatrix,(S$4+1),FALSE)*$E1301</f>
        <v>0</v>
      </c>
      <c r="T1295" s="25">
        <f>VLOOKUP(CONCATENATE($F1295," ",$G1295),AllocFactorMatrix,(T$4+1),FALSE)*$E1301</f>
        <v>0</v>
      </c>
      <c r="U1295" s="25">
        <f>VLOOKUP(CONCATENATE($F1295," ",$G1295),AllocFactorMatrix,(U$4+1),FALSE)*$E1301</f>
        <v>0</v>
      </c>
      <c r="V1295" s="25">
        <f>VLOOKUP(CONCATENATE($F1295," ",$G1295),AllocFactorMatrix,(V$4+1),FALSE)*$E1301</f>
        <v>0</v>
      </c>
      <c r="W1295" s="25">
        <f t="shared" ref="W1295:W1301" si="631">SUBTOTAL(9,S1295:V1295)</f>
        <v>0</v>
      </c>
      <c r="X1295" s="25">
        <f>VLOOKUP(CONCATENATE($F1295," ",$G1295),AllocFactorMatrix,(X$4+1),FALSE)*$E1301</f>
        <v>0</v>
      </c>
      <c r="Y1295" s="25">
        <f>VLOOKUP(CONCATENATE($F1295," ",$G1295),AllocFactorMatrix,(Y$4+1),FALSE)*$E1301</f>
        <v>0</v>
      </c>
      <c r="Z1295" s="25">
        <f t="shared" si="629"/>
        <v>0</v>
      </c>
      <c r="AA1295" s="25">
        <f>VLOOKUP(CONCATENATE($F1295," ",$G1295),AllocFactorMatrix,(AA$4+1),FALSE)*$E1301</f>
        <v>0</v>
      </c>
      <c r="AB1295" s="25">
        <f>VLOOKUP(CONCATENATE($F1295," ",$G1295),AllocFactorMatrix,(AB$4+1),FALSE)*$E1301</f>
        <v>0</v>
      </c>
      <c r="AC1295" s="25">
        <f>VLOOKUP(CONCATENATE($F1295," ",$G1295),AllocFactorMatrix,(AC$4+1),FALSE)*$E1301</f>
        <v>0</v>
      </c>
    </row>
    <row r="1296" spans="4:29" hidden="1" outlineLevel="1">
      <c r="F1296" s="61" t="str">
        <f>F1301</f>
        <v>PROD_DEMAND</v>
      </c>
      <c r="G1296" s="20" t="str">
        <f>$G$10</f>
        <v>SUBTRAN</v>
      </c>
      <c r="H1296" s="24">
        <f t="shared" si="627"/>
        <v>0</v>
      </c>
      <c r="I1296" s="25">
        <f>VLOOKUP(CONCATENATE($F1296," ",$G1296),AllocFactorMatrix,(I$4+1),FALSE)*$E1301</f>
        <v>0</v>
      </c>
      <c r="J1296" s="25">
        <f>VLOOKUP(CONCATENATE($F1296," ",$G1296),AllocFactorMatrix,(J$4+1),FALSE)*$E1301</f>
        <v>0</v>
      </c>
      <c r="K1296" s="25">
        <f>VLOOKUP(CONCATENATE($F1296," ",$G1296),AllocFactorMatrix,(K$4+1),FALSE)*$E1301</f>
        <v>0</v>
      </c>
      <c r="L1296" s="25">
        <f>VLOOKUP(CONCATENATE($F1296," ",$G1296),AllocFactorMatrix,(L$4+1),FALSE)*$E1301</f>
        <v>0</v>
      </c>
      <c r="M1296" s="25">
        <f t="shared" si="628"/>
        <v>0</v>
      </c>
      <c r="N1296" s="25">
        <f>VLOOKUP(CONCATENATE($F1296," ",$G1296),AllocFactorMatrix,(N$4+1),FALSE)*$E1301</f>
        <v>0</v>
      </c>
      <c r="O1296" s="25">
        <f>VLOOKUP(CONCATENATE($F1296," ",$G1296),AllocFactorMatrix,(O$4+1),FALSE)*$E1301</f>
        <v>0</v>
      </c>
      <c r="P1296" s="25">
        <f>VLOOKUP(CONCATENATE($F1296," ",$G1296),AllocFactorMatrix,(P$4+1),FALSE)*$E1301</f>
        <v>0</v>
      </c>
      <c r="Q1296" s="25">
        <f>VLOOKUP(CONCATENATE($F1296," ",$G1296),AllocFactorMatrix,(Q$4+1),FALSE)*$E1301</f>
        <v>0</v>
      </c>
      <c r="R1296" s="25">
        <f t="shared" si="630"/>
        <v>0</v>
      </c>
      <c r="S1296" s="25">
        <f>VLOOKUP(CONCATENATE($F1296," ",$G1296),AllocFactorMatrix,(S$4+1),FALSE)*$E1301</f>
        <v>0</v>
      </c>
      <c r="T1296" s="25">
        <f>VLOOKUP(CONCATENATE($F1296," ",$G1296),AllocFactorMatrix,(T$4+1),FALSE)*$E1301</f>
        <v>0</v>
      </c>
      <c r="U1296" s="25">
        <f>VLOOKUP(CONCATENATE($F1296," ",$G1296),AllocFactorMatrix,(U$4+1),FALSE)*$E1301</f>
        <v>0</v>
      </c>
      <c r="V1296" s="25">
        <f>VLOOKUP(CONCATENATE($F1296," ",$G1296),AllocFactorMatrix,(V$4+1),FALSE)*$E1301</f>
        <v>0</v>
      </c>
      <c r="W1296" s="25">
        <f t="shared" si="631"/>
        <v>0</v>
      </c>
      <c r="X1296" s="25">
        <f>VLOOKUP(CONCATENATE($F1296," ",$G1296),AllocFactorMatrix,(X$4+1),FALSE)*$E1301</f>
        <v>0</v>
      </c>
      <c r="Y1296" s="25">
        <f>VLOOKUP(CONCATENATE($F1296," ",$G1296),AllocFactorMatrix,(Y$4+1),FALSE)*$E1301</f>
        <v>0</v>
      </c>
      <c r="Z1296" s="25">
        <f t="shared" si="629"/>
        <v>0</v>
      </c>
      <c r="AA1296" s="25">
        <f>VLOOKUP(CONCATENATE($F1296," ",$G1296),AllocFactorMatrix,(AA$4+1),FALSE)*$E1301</f>
        <v>0</v>
      </c>
      <c r="AB1296" s="25">
        <f>VLOOKUP(CONCATENATE($F1296," ",$G1296),AllocFactorMatrix,(AB$4+1),FALSE)*$E1301</f>
        <v>0</v>
      </c>
      <c r="AC1296" s="25">
        <f>VLOOKUP(CONCATENATE($F1296," ",$G1296),AllocFactorMatrix,(AC$4+1),FALSE)*$E1301</f>
        <v>0</v>
      </c>
    </row>
    <row r="1297" spans="4:29" hidden="1" outlineLevel="1">
      <c r="F1297" s="61" t="str">
        <f>F1301</f>
        <v>PROD_DEMAND</v>
      </c>
      <c r="G1297" s="20" t="str">
        <f>$G$11</f>
        <v>DISTPRI</v>
      </c>
      <c r="H1297" s="24">
        <f t="shared" si="627"/>
        <v>0</v>
      </c>
      <c r="I1297" s="25">
        <f>VLOOKUP(CONCATENATE($F1297," ",$G1297),AllocFactorMatrix,(I$4+1),FALSE)*$E1301</f>
        <v>0</v>
      </c>
      <c r="J1297" s="25">
        <f>VLOOKUP(CONCATENATE($F1297," ",$G1297),AllocFactorMatrix,(J$4+1),FALSE)*$E1301</f>
        <v>0</v>
      </c>
      <c r="K1297" s="25">
        <f>VLOOKUP(CONCATENATE($F1297," ",$G1297),AllocFactorMatrix,(K$4+1),FALSE)*$E1301</f>
        <v>0</v>
      </c>
      <c r="L1297" s="25">
        <f>VLOOKUP(CONCATENATE($F1297," ",$G1297),AllocFactorMatrix,(L$4+1),FALSE)*$E1301</f>
        <v>0</v>
      </c>
      <c r="M1297" s="25">
        <f t="shared" si="628"/>
        <v>0</v>
      </c>
      <c r="N1297" s="25">
        <f>VLOOKUP(CONCATENATE($F1297," ",$G1297),AllocFactorMatrix,(N$4+1),FALSE)*$E1301</f>
        <v>0</v>
      </c>
      <c r="O1297" s="25">
        <f>VLOOKUP(CONCATENATE($F1297," ",$G1297),AllocFactorMatrix,(O$4+1),FALSE)*$E1301</f>
        <v>0</v>
      </c>
      <c r="P1297" s="25">
        <f>VLOOKUP(CONCATENATE($F1297," ",$G1297),AllocFactorMatrix,(P$4+1),FALSE)*$E1301</f>
        <v>0</v>
      </c>
      <c r="Q1297" s="25">
        <f>VLOOKUP(CONCATENATE($F1297," ",$G1297),AllocFactorMatrix,(Q$4+1),FALSE)*$E1301</f>
        <v>0</v>
      </c>
      <c r="R1297" s="25">
        <f t="shared" si="630"/>
        <v>0</v>
      </c>
      <c r="S1297" s="25">
        <f>VLOOKUP(CONCATENATE($F1297," ",$G1297),AllocFactorMatrix,(S$4+1),FALSE)*$E1301</f>
        <v>0</v>
      </c>
      <c r="T1297" s="25">
        <f>VLOOKUP(CONCATENATE($F1297," ",$G1297),AllocFactorMatrix,(T$4+1),FALSE)*$E1301</f>
        <v>0</v>
      </c>
      <c r="U1297" s="25">
        <f>VLOOKUP(CONCATENATE($F1297," ",$G1297),AllocFactorMatrix,(U$4+1),FALSE)*$E1301</f>
        <v>0</v>
      </c>
      <c r="V1297" s="25">
        <f>VLOOKUP(CONCATENATE($F1297," ",$G1297),AllocFactorMatrix,(V$4+1),FALSE)*$E1301</f>
        <v>0</v>
      </c>
      <c r="W1297" s="25">
        <f t="shared" si="631"/>
        <v>0</v>
      </c>
      <c r="X1297" s="25">
        <f>VLOOKUP(CONCATENATE($F1297," ",$G1297),AllocFactorMatrix,(X$4+1),FALSE)*$E1301</f>
        <v>0</v>
      </c>
      <c r="Y1297" s="25">
        <f>VLOOKUP(CONCATENATE($F1297," ",$G1297),AllocFactorMatrix,(Y$4+1),FALSE)*$E1301</f>
        <v>0</v>
      </c>
      <c r="Z1297" s="25">
        <f t="shared" si="629"/>
        <v>0</v>
      </c>
      <c r="AA1297" s="25">
        <f>VLOOKUP(CONCATENATE($F1297," ",$G1297),AllocFactorMatrix,(AA$4+1),FALSE)*$E1301</f>
        <v>0</v>
      </c>
      <c r="AB1297" s="25">
        <f>VLOOKUP(CONCATENATE($F1297," ",$G1297),AllocFactorMatrix,(AB$4+1),FALSE)*$E1301</f>
        <v>0</v>
      </c>
      <c r="AC1297" s="25">
        <f>VLOOKUP(CONCATENATE($F1297," ",$G1297),AllocFactorMatrix,(AC$4+1),FALSE)*$E1301</f>
        <v>0</v>
      </c>
    </row>
    <row r="1298" spans="4:29" hidden="1" outlineLevel="1">
      <c r="F1298" s="61" t="str">
        <f>F1301</f>
        <v>PROD_DEMAND</v>
      </c>
      <c r="G1298" s="20" t="str">
        <f>$G$12</f>
        <v>DISTSEC</v>
      </c>
      <c r="H1298" s="24">
        <f t="shared" si="627"/>
        <v>0</v>
      </c>
      <c r="I1298" s="25">
        <f>VLOOKUP(CONCATENATE($F1298," ",$G1298),AllocFactorMatrix,(I$4+1),FALSE)*$E1301</f>
        <v>0</v>
      </c>
      <c r="J1298" s="25">
        <f>VLOOKUP(CONCATENATE($F1298," ",$G1298),AllocFactorMatrix,(J$4+1),FALSE)*$E1301</f>
        <v>0</v>
      </c>
      <c r="K1298" s="25">
        <f>VLOOKUP(CONCATENATE($F1298," ",$G1298),AllocFactorMatrix,(K$4+1),FALSE)*$E1301</f>
        <v>0</v>
      </c>
      <c r="L1298" s="25">
        <f>VLOOKUP(CONCATENATE($F1298," ",$G1298),AllocFactorMatrix,(L$4+1),FALSE)*$E1301</f>
        <v>0</v>
      </c>
      <c r="M1298" s="25">
        <f t="shared" si="628"/>
        <v>0</v>
      </c>
      <c r="N1298" s="25">
        <f>VLOOKUP(CONCATENATE($F1298," ",$G1298),AllocFactorMatrix,(N$4+1),FALSE)*$E1301</f>
        <v>0</v>
      </c>
      <c r="O1298" s="25">
        <f>VLOOKUP(CONCATENATE($F1298," ",$G1298),AllocFactorMatrix,(O$4+1),FALSE)*$E1301</f>
        <v>0</v>
      </c>
      <c r="P1298" s="25">
        <f>VLOOKUP(CONCATENATE($F1298," ",$G1298),AllocFactorMatrix,(P$4+1),FALSE)*$E1301</f>
        <v>0</v>
      </c>
      <c r="Q1298" s="25">
        <f>VLOOKUP(CONCATENATE($F1298," ",$G1298),AllocFactorMatrix,(Q$4+1),FALSE)*$E1301</f>
        <v>0</v>
      </c>
      <c r="R1298" s="25">
        <f t="shared" si="630"/>
        <v>0</v>
      </c>
      <c r="S1298" s="25">
        <f>VLOOKUP(CONCATENATE($F1298," ",$G1298),AllocFactorMatrix,(S$4+1),FALSE)*$E1301</f>
        <v>0</v>
      </c>
      <c r="T1298" s="25">
        <f>VLOOKUP(CONCATENATE($F1298," ",$G1298),AllocFactorMatrix,(T$4+1),FALSE)*$E1301</f>
        <v>0</v>
      </c>
      <c r="U1298" s="25">
        <f>VLOOKUP(CONCATENATE($F1298," ",$G1298),AllocFactorMatrix,(U$4+1),FALSE)*$E1301</f>
        <v>0</v>
      </c>
      <c r="V1298" s="25">
        <f>VLOOKUP(CONCATENATE($F1298," ",$G1298),AllocFactorMatrix,(V$4+1),FALSE)*$E1301</f>
        <v>0</v>
      </c>
      <c r="W1298" s="25">
        <f t="shared" si="631"/>
        <v>0</v>
      </c>
      <c r="X1298" s="25">
        <f>VLOOKUP(CONCATENATE($F1298," ",$G1298),AllocFactorMatrix,(X$4+1),FALSE)*$E1301</f>
        <v>0</v>
      </c>
      <c r="Y1298" s="25">
        <f>VLOOKUP(CONCATENATE($F1298," ",$G1298),AllocFactorMatrix,(Y$4+1),FALSE)*$E1301</f>
        <v>0</v>
      </c>
      <c r="Z1298" s="25">
        <f t="shared" si="629"/>
        <v>0</v>
      </c>
      <c r="AA1298" s="25">
        <f>VLOOKUP(CONCATENATE($F1298," ",$G1298),AllocFactorMatrix,(AA$4+1),FALSE)*$E1301</f>
        <v>0</v>
      </c>
      <c r="AB1298" s="25">
        <f>VLOOKUP(CONCATENATE($F1298," ",$G1298),AllocFactorMatrix,(AB$4+1),FALSE)*$E1301</f>
        <v>0</v>
      </c>
      <c r="AC1298" s="25">
        <f>VLOOKUP(CONCATENATE($F1298," ",$G1298),AllocFactorMatrix,(AC$4+1),FALSE)*$E1301</f>
        <v>0</v>
      </c>
    </row>
    <row r="1299" spans="4:29" hidden="1" outlineLevel="1">
      <c r="F1299" s="61" t="str">
        <f>F1301</f>
        <v>PROD_DEMAND</v>
      </c>
      <c r="G1299" s="20" t="str">
        <f>$G$13</f>
        <v>ENERGY</v>
      </c>
      <c r="H1299" s="24">
        <f t="shared" si="627"/>
        <v>0</v>
      </c>
      <c r="I1299" s="25">
        <f>VLOOKUP(CONCATENATE($F1299," ",$G1299),AllocFactorMatrix,(I$4+1),FALSE)*$E1301</f>
        <v>0</v>
      </c>
      <c r="J1299" s="25">
        <f>VLOOKUP(CONCATENATE($F1299," ",$G1299),AllocFactorMatrix,(J$4+1),FALSE)*$E1301</f>
        <v>0</v>
      </c>
      <c r="K1299" s="25">
        <f>VLOOKUP(CONCATENATE($F1299," ",$G1299),AllocFactorMatrix,(K$4+1),FALSE)*$E1301</f>
        <v>0</v>
      </c>
      <c r="L1299" s="25">
        <f>VLOOKUP(CONCATENATE($F1299," ",$G1299),AllocFactorMatrix,(L$4+1),FALSE)*$E1301</f>
        <v>0</v>
      </c>
      <c r="M1299" s="25">
        <f t="shared" si="628"/>
        <v>0</v>
      </c>
      <c r="N1299" s="25">
        <f>VLOOKUP(CONCATENATE($F1299," ",$G1299),AllocFactorMatrix,(N$4+1),FALSE)*$E1301</f>
        <v>0</v>
      </c>
      <c r="O1299" s="25">
        <f>VLOOKUP(CONCATENATE($F1299," ",$G1299),AllocFactorMatrix,(O$4+1),FALSE)*$E1301</f>
        <v>0</v>
      </c>
      <c r="P1299" s="25">
        <f>VLOOKUP(CONCATENATE($F1299," ",$G1299),AllocFactorMatrix,(P$4+1),FALSE)*$E1301</f>
        <v>0</v>
      </c>
      <c r="Q1299" s="25">
        <f>VLOOKUP(CONCATENATE($F1299," ",$G1299),AllocFactorMatrix,(Q$4+1),FALSE)*$E1301</f>
        <v>0</v>
      </c>
      <c r="R1299" s="25">
        <f t="shared" si="630"/>
        <v>0</v>
      </c>
      <c r="S1299" s="25">
        <f>VLOOKUP(CONCATENATE($F1299," ",$G1299),AllocFactorMatrix,(S$4+1),FALSE)*$E1301</f>
        <v>0</v>
      </c>
      <c r="T1299" s="25">
        <f>VLOOKUP(CONCATENATE($F1299," ",$G1299),AllocFactorMatrix,(T$4+1),FALSE)*$E1301</f>
        <v>0</v>
      </c>
      <c r="U1299" s="25">
        <f>VLOOKUP(CONCATENATE($F1299," ",$G1299),AllocFactorMatrix,(U$4+1),FALSE)*$E1301</f>
        <v>0</v>
      </c>
      <c r="V1299" s="25">
        <f>VLOOKUP(CONCATENATE($F1299," ",$G1299),AllocFactorMatrix,(V$4+1),FALSE)*$E1301</f>
        <v>0</v>
      </c>
      <c r="W1299" s="25">
        <f t="shared" si="631"/>
        <v>0</v>
      </c>
      <c r="X1299" s="25">
        <f>VLOOKUP(CONCATENATE($F1299," ",$G1299),AllocFactorMatrix,(X$4+1),FALSE)*$E1301</f>
        <v>0</v>
      </c>
      <c r="Y1299" s="25">
        <f>VLOOKUP(CONCATENATE($F1299," ",$G1299),AllocFactorMatrix,(Y$4+1),FALSE)*$E1301</f>
        <v>0</v>
      </c>
      <c r="Z1299" s="25">
        <f t="shared" si="629"/>
        <v>0</v>
      </c>
      <c r="AA1299" s="25">
        <f>VLOOKUP(CONCATENATE($F1299," ",$G1299),AllocFactorMatrix,(AA$4+1),FALSE)*$E1301</f>
        <v>0</v>
      </c>
      <c r="AB1299" s="25">
        <f>VLOOKUP(CONCATENATE($F1299," ",$G1299),AllocFactorMatrix,(AB$4+1),FALSE)*$E1301</f>
        <v>0</v>
      </c>
      <c r="AC1299" s="25">
        <f>VLOOKUP(CONCATENATE($F1299," ",$G1299),AllocFactorMatrix,(AC$4+1),FALSE)*$E1301</f>
        <v>0</v>
      </c>
    </row>
    <row r="1300" spans="4:29" hidden="1" outlineLevel="1">
      <c r="F1300" s="61" t="str">
        <f>F1301</f>
        <v>PROD_DEMAND</v>
      </c>
      <c r="G1300" s="20" t="str">
        <f>$G$14</f>
        <v>CUSTOMER</v>
      </c>
      <c r="H1300" s="24">
        <f t="shared" si="627"/>
        <v>0</v>
      </c>
      <c r="I1300" s="25">
        <f>VLOOKUP(CONCATENATE($F1300," ",$G1300),AllocFactorMatrix,(I$4+1),FALSE)*$E1301</f>
        <v>0</v>
      </c>
      <c r="J1300" s="25">
        <f>VLOOKUP(CONCATENATE($F1300," ",$G1300),AllocFactorMatrix,(J$4+1),FALSE)*$E1301</f>
        <v>0</v>
      </c>
      <c r="K1300" s="25">
        <f>VLOOKUP(CONCATENATE($F1300," ",$G1300),AllocFactorMatrix,(K$4+1),FALSE)*$E1301</f>
        <v>0</v>
      </c>
      <c r="L1300" s="25">
        <f>VLOOKUP(CONCATENATE($F1300," ",$G1300),AllocFactorMatrix,(L$4+1),FALSE)*$E1301</f>
        <v>0</v>
      </c>
      <c r="M1300" s="25">
        <f t="shared" si="628"/>
        <v>0</v>
      </c>
      <c r="N1300" s="25">
        <f>VLOOKUP(CONCATENATE($F1300," ",$G1300),AllocFactorMatrix,(N$4+1),FALSE)*$E1301</f>
        <v>0</v>
      </c>
      <c r="O1300" s="25">
        <f>VLOOKUP(CONCATENATE($F1300," ",$G1300),AllocFactorMatrix,(O$4+1),FALSE)*$E1301</f>
        <v>0</v>
      </c>
      <c r="P1300" s="25">
        <f>VLOOKUP(CONCATENATE($F1300," ",$G1300),AllocFactorMatrix,(P$4+1),FALSE)*$E1301</f>
        <v>0</v>
      </c>
      <c r="Q1300" s="25">
        <f>VLOOKUP(CONCATENATE($F1300," ",$G1300),AllocFactorMatrix,(Q$4+1),FALSE)*$E1301</f>
        <v>0</v>
      </c>
      <c r="R1300" s="25">
        <f t="shared" si="630"/>
        <v>0</v>
      </c>
      <c r="S1300" s="25">
        <f>VLOOKUP(CONCATENATE($F1300," ",$G1300),AllocFactorMatrix,(S$4+1),FALSE)*$E1301</f>
        <v>0</v>
      </c>
      <c r="T1300" s="25">
        <f>VLOOKUP(CONCATENATE($F1300," ",$G1300),AllocFactorMatrix,(T$4+1),FALSE)*$E1301</f>
        <v>0</v>
      </c>
      <c r="U1300" s="25">
        <f>VLOOKUP(CONCATENATE($F1300," ",$G1300),AllocFactorMatrix,(U$4+1),FALSE)*$E1301</f>
        <v>0</v>
      </c>
      <c r="V1300" s="25">
        <f>VLOOKUP(CONCATENATE($F1300," ",$G1300),AllocFactorMatrix,(V$4+1),FALSE)*$E1301</f>
        <v>0</v>
      </c>
      <c r="W1300" s="25">
        <f t="shared" si="631"/>
        <v>0</v>
      </c>
      <c r="X1300" s="25">
        <f>VLOOKUP(CONCATENATE($F1300," ",$G1300),AllocFactorMatrix,(X$4+1),FALSE)*$E1301</f>
        <v>0</v>
      </c>
      <c r="Y1300" s="25">
        <f>VLOOKUP(CONCATENATE($F1300," ",$G1300),AllocFactorMatrix,(Y$4+1),FALSE)*$E1301</f>
        <v>0</v>
      </c>
      <c r="Z1300" s="25">
        <f t="shared" si="629"/>
        <v>0</v>
      </c>
      <c r="AA1300" s="25">
        <f>VLOOKUP(CONCATENATE($F1300," ",$G1300),AllocFactorMatrix,(AA$4+1),FALSE)*$E1301</f>
        <v>0</v>
      </c>
      <c r="AB1300" s="25">
        <f>VLOOKUP(CONCATENATE($F1300," ",$G1300),AllocFactorMatrix,(AB$4+1),FALSE)*$E1301</f>
        <v>0</v>
      </c>
      <c r="AC1300" s="25">
        <f>VLOOKUP(CONCATENATE($F1300," ",$G1300),AllocFactorMatrix,(AC$4+1),FALSE)*$E1301</f>
        <v>0</v>
      </c>
    </row>
    <row r="1301" spans="4:29" collapsed="1">
      <c r="D1301" s="20" t="s">
        <v>454</v>
      </c>
      <c r="E1301" s="22">
        <f>'Sch 4'!E317</f>
        <v>0</v>
      </c>
      <c r="F1301" s="61" t="s">
        <v>29</v>
      </c>
      <c r="G1301" s="20" t="str">
        <f>$G$15</f>
        <v>TOTAL</v>
      </c>
      <c r="H1301" s="24">
        <f t="shared" si="627"/>
        <v>0</v>
      </c>
      <c r="I1301" s="25">
        <f>VLOOKUP(CONCATENATE($F1301," ",$G1301),AllocFactorMatrix,(I$4+1),FALSE)*$E1301</f>
        <v>0</v>
      </c>
      <c r="J1301" s="25">
        <f>VLOOKUP(CONCATENATE($F1301," ",$G1301),AllocFactorMatrix,(J$4+1),FALSE)*$E1301</f>
        <v>0</v>
      </c>
      <c r="K1301" s="25">
        <f>VLOOKUP(CONCATENATE($F1301," ",$G1301),AllocFactorMatrix,(K$4+1),FALSE)*$E1301</f>
        <v>0</v>
      </c>
      <c r="L1301" s="25">
        <f>VLOOKUP(CONCATENATE($F1301," ",$G1301),AllocFactorMatrix,(L$4+1),FALSE)*$E1301</f>
        <v>0</v>
      </c>
      <c r="M1301" s="25">
        <f t="shared" si="628"/>
        <v>0</v>
      </c>
      <c r="N1301" s="25">
        <f>VLOOKUP(CONCATENATE($F1301," ",$G1301),AllocFactorMatrix,(N$4+1),FALSE)*$E1301</f>
        <v>0</v>
      </c>
      <c r="O1301" s="25">
        <f>VLOOKUP(CONCATENATE($F1301," ",$G1301),AllocFactorMatrix,(O$4+1),FALSE)*$E1301</f>
        <v>0</v>
      </c>
      <c r="P1301" s="25">
        <f>VLOOKUP(CONCATENATE($F1301," ",$G1301),AllocFactorMatrix,(P$4+1),FALSE)*$E1301</f>
        <v>0</v>
      </c>
      <c r="Q1301" s="25">
        <f>VLOOKUP(CONCATENATE($F1301," ",$G1301),AllocFactorMatrix,(Q$4+1),FALSE)*$E1301</f>
        <v>0</v>
      </c>
      <c r="R1301" s="25">
        <f t="shared" si="630"/>
        <v>0</v>
      </c>
      <c r="S1301" s="25">
        <f>VLOOKUP(CONCATENATE($F1301," ",$G1301),AllocFactorMatrix,(S$4+1),FALSE)*$E1301</f>
        <v>0</v>
      </c>
      <c r="T1301" s="25">
        <f>VLOOKUP(CONCATENATE($F1301," ",$G1301),AllocFactorMatrix,(T$4+1),FALSE)*$E1301</f>
        <v>0</v>
      </c>
      <c r="U1301" s="25">
        <f>VLOOKUP(CONCATENATE($F1301," ",$G1301),AllocFactorMatrix,(U$4+1),FALSE)*$E1301</f>
        <v>0</v>
      </c>
      <c r="V1301" s="25">
        <f>VLOOKUP(CONCATENATE($F1301," ",$G1301),AllocFactorMatrix,(V$4+1),FALSE)*$E1301</f>
        <v>0</v>
      </c>
      <c r="W1301" s="25">
        <f t="shared" si="631"/>
        <v>0</v>
      </c>
      <c r="X1301" s="25">
        <f>VLOOKUP(CONCATENATE($F1301," ",$G1301),AllocFactorMatrix,(X$4+1),FALSE)*$E1301</f>
        <v>0</v>
      </c>
      <c r="Y1301" s="25">
        <f>VLOOKUP(CONCATENATE($F1301," ",$G1301),AllocFactorMatrix,(Y$4+1),FALSE)*$E1301</f>
        <v>0</v>
      </c>
      <c r="Z1301" s="25">
        <f t="shared" si="629"/>
        <v>0</v>
      </c>
      <c r="AA1301" s="25">
        <f>VLOOKUP(CONCATENATE($F1301," ",$G1301),AllocFactorMatrix,(AA$4+1),FALSE)*$E1301</f>
        <v>0</v>
      </c>
      <c r="AB1301" s="25">
        <f>VLOOKUP(CONCATENATE($F1301," ",$G1301),AllocFactorMatrix,(AB$4+1),FALSE)*$E1301</f>
        <v>0</v>
      </c>
      <c r="AC1301" s="25">
        <f>VLOOKUP(CONCATENATE($F1301," ",$G1301),AllocFactorMatrix,(AC$4+1),FALSE)*$E1301</f>
        <v>0</v>
      </c>
    </row>
    <row r="1302" spans="4:29" hidden="1" outlineLevel="1">
      <c r="F1302" s="61" t="str">
        <f>F1309</f>
        <v>PROD_DEMAND</v>
      </c>
      <c r="G1302" s="20" t="str">
        <f>$G$8</f>
        <v>PRODUCTION</v>
      </c>
      <c r="H1302" s="24">
        <f t="shared" si="627"/>
        <v>57265</v>
      </c>
      <c r="I1302" s="25">
        <f>VLOOKUP(CONCATENATE($F1302," ",$G1302),AllocFactorMatrix,(I$4+1),FALSE)*$E1309</f>
        <v>28079.487148540575</v>
      </c>
      <c r="J1302" s="25">
        <f>VLOOKUP(CONCATENATE($F1302," ",$G1302),AllocFactorMatrix,(J$4+1),FALSE)*$E1309</f>
        <v>7103.0184105126227</v>
      </c>
      <c r="K1302" s="25">
        <f>VLOOKUP(CONCATENATE($F1302," ",$G1302),AllocFactorMatrix,(K$4+1),FALSE)*$E1309</f>
        <v>83.045089114445602</v>
      </c>
      <c r="L1302" s="25">
        <f>VLOOKUP(CONCATENATE($F1302," ",$G1302),AllocFactorMatrix,(L$4+1),FALSE)*$E1309</f>
        <v>2.0458578837076669</v>
      </c>
      <c r="M1302" s="25">
        <f t="shared" si="628"/>
        <v>7188.1093575107761</v>
      </c>
      <c r="N1302" s="25">
        <f>VLOOKUP(CONCATENATE($F1302," ",$G1302),AllocFactorMatrix,(N$4+1),FALSE)*$E1309</f>
        <v>2971.9920185775181</v>
      </c>
      <c r="O1302" s="25">
        <f>VLOOKUP(CONCATENATE($F1302," ",$G1302),AllocFactorMatrix,(O$4+1),FALSE)*$E1309</f>
        <v>846.40873703222849</v>
      </c>
      <c r="P1302" s="25">
        <f>VLOOKUP(CONCATENATE($F1302," ",$G1302),AllocFactorMatrix,(P$4+1),FALSE)*$E1309</f>
        <v>66.980967756591355</v>
      </c>
      <c r="Q1302" s="25">
        <f>VLOOKUP(CONCATENATE($F1302," ",$G1302),AllocFactorMatrix,(Q$4+1),FALSE)*$E1309</f>
        <v>14.138501275357648</v>
      </c>
      <c r="R1302" s="25">
        <f t="shared" si="630"/>
        <v>3899.5202246416957</v>
      </c>
      <c r="S1302" s="25">
        <f>VLOOKUP(CONCATENATE($F1302," ",$G1302),AllocFactorMatrix,(S$4+1),FALSE)*$E1309</f>
        <v>178.5284625512237</v>
      </c>
      <c r="T1302" s="25">
        <f>VLOOKUP(CONCATENATE($F1302," ",$G1302),AllocFactorMatrix,(T$4+1),FALSE)*$E1309</f>
        <v>1946.2734389207528</v>
      </c>
      <c r="U1302" s="25">
        <f>VLOOKUP(CONCATENATE($F1302," ",$G1302),AllocFactorMatrix,(U$4+1),FALSE)*$E1309</f>
        <v>12998.455961067435</v>
      </c>
      <c r="V1302" s="25">
        <f>VLOOKUP(CONCATENATE($F1302," ",$G1302),AllocFactorMatrix,(V$4+1),FALSE)*$E1309</f>
        <v>2039.2121266545087</v>
      </c>
      <c r="W1302" s="25">
        <f>SUBTOTAL(9,S1302:V1302)</f>
        <v>17162.46998919392</v>
      </c>
      <c r="X1302" s="25">
        <f>VLOOKUP(CONCATENATE($F1302," ",$G1302),AllocFactorMatrix,(X$4+1),FALSE)*$E1309</f>
        <v>806.67945966899879</v>
      </c>
      <c r="Y1302" s="25">
        <f>VLOOKUP(CONCATENATE($F1302," ",$G1302),AllocFactorMatrix,(Y$4+1),FALSE)*$E1309</f>
        <v>19.473537066240809</v>
      </c>
      <c r="Z1302" s="25">
        <f t="shared" si="629"/>
        <v>826.15299673523964</v>
      </c>
      <c r="AA1302" s="25">
        <f>VLOOKUP(CONCATENATE($F1302," ",$G1302),AllocFactorMatrix,(AA$4+1),FALSE)*$E1309</f>
        <v>14.064294701646332</v>
      </c>
      <c r="AB1302" s="25">
        <f>VLOOKUP(CONCATENATE($F1302," ",$G1302),AllocFactorMatrix,(AB$4+1),FALSE)*$E1309</f>
        <v>76.259412218461932</v>
      </c>
      <c r="AC1302" s="25">
        <f>VLOOKUP(CONCATENATE($F1302," ",$G1302),AllocFactorMatrix,(AC$4+1),FALSE)*$E1309</f>
        <v>18.936576457685852</v>
      </c>
    </row>
    <row r="1303" spans="4:29" hidden="1" outlineLevel="1">
      <c r="F1303" s="61" t="str">
        <f>F1309</f>
        <v>PROD_DEMAND</v>
      </c>
      <c r="G1303" s="20" t="str">
        <f>$G$9</f>
        <v>BULKTRAN</v>
      </c>
      <c r="H1303" s="24">
        <f t="shared" si="627"/>
        <v>0</v>
      </c>
      <c r="I1303" s="25">
        <f>VLOOKUP(CONCATENATE($F1303," ",$G1303),AllocFactorMatrix,(I$4+1),FALSE)*$E1309</f>
        <v>0</v>
      </c>
      <c r="J1303" s="25">
        <f>VLOOKUP(CONCATENATE($F1303," ",$G1303),AllocFactorMatrix,(J$4+1),FALSE)*$E1309</f>
        <v>0</v>
      </c>
      <c r="K1303" s="25">
        <f>VLOOKUP(CONCATENATE($F1303," ",$G1303),AllocFactorMatrix,(K$4+1),FALSE)*$E1309</f>
        <v>0</v>
      </c>
      <c r="L1303" s="25">
        <f>VLOOKUP(CONCATENATE($F1303," ",$G1303),AllocFactorMatrix,(L$4+1),FALSE)*$E1309</f>
        <v>0</v>
      </c>
      <c r="M1303" s="25">
        <f t="shared" si="628"/>
        <v>0</v>
      </c>
      <c r="N1303" s="25">
        <f>VLOOKUP(CONCATENATE($F1303," ",$G1303),AllocFactorMatrix,(N$4+1),FALSE)*$E1309</f>
        <v>0</v>
      </c>
      <c r="O1303" s="25">
        <f>VLOOKUP(CONCATENATE($F1303," ",$G1303),AllocFactorMatrix,(O$4+1),FALSE)*$E1309</f>
        <v>0</v>
      </c>
      <c r="P1303" s="25">
        <f>VLOOKUP(CONCATENATE($F1303," ",$G1303),AllocFactorMatrix,(P$4+1),FALSE)*$E1309</f>
        <v>0</v>
      </c>
      <c r="Q1303" s="25">
        <f>VLOOKUP(CONCATENATE($F1303," ",$G1303),AllocFactorMatrix,(Q$4+1),FALSE)*$E1309</f>
        <v>0</v>
      </c>
      <c r="R1303" s="25">
        <f t="shared" si="630"/>
        <v>0</v>
      </c>
      <c r="S1303" s="25">
        <f>VLOOKUP(CONCATENATE($F1303," ",$G1303),AllocFactorMatrix,(S$4+1),FALSE)*$E1309</f>
        <v>0</v>
      </c>
      <c r="T1303" s="25">
        <f>VLOOKUP(CONCATENATE($F1303," ",$G1303),AllocFactorMatrix,(T$4+1),FALSE)*$E1309</f>
        <v>0</v>
      </c>
      <c r="U1303" s="25">
        <f>VLOOKUP(CONCATENATE($F1303," ",$G1303),AllocFactorMatrix,(U$4+1),FALSE)*$E1309</f>
        <v>0</v>
      </c>
      <c r="V1303" s="25">
        <f>VLOOKUP(CONCATENATE($F1303," ",$G1303),AllocFactorMatrix,(V$4+1),FALSE)*$E1309</f>
        <v>0</v>
      </c>
      <c r="W1303" s="25">
        <f t="shared" ref="W1303:W1309" si="632">SUBTOTAL(9,S1303:V1303)</f>
        <v>0</v>
      </c>
      <c r="X1303" s="25">
        <f>VLOOKUP(CONCATENATE($F1303," ",$G1303),AllocFactorMatrix,(X$4+1),FALSE)*$E1309</f>
        <v>0</v>
      </c>
      <c r="Y1303" s="25">
        <f>VLOOKUP(CONCATENATE($F1303," ",$G1303),AllocFactorMatrix,(Y$4+1),FALSE)*$E1309</f>
        <v>0</v>
      </c>
      <c r="Z1303" s="25">
        <f t="shared" si="629"/>
        <v>0</v>
      </c>
      <c r="AA1303" s="25">
        <f>VLOOKUP(CONCATENATE($F1303," ",$G1303),AllocFactorMatrix,(AA$4+1),FALSE)*$E1309</f>
        <v>0</v>
      </c>
      <c r="AB1303" s="25">
        <f>VLOOKUP(CONCATENATE($F1303," ",$G1303),AllocFactorMatrix,(AB$4+1),FALSE)*$E1309</f>
        <v>0</v>
      </c>
      <c r="AC1303" s="25">
        <f>VLOOKUP(CONCATENATE($F1303," ",$G1303),AllocFactorMatrix,(AC$4+1),FALSE)*$E1309</f>
        <v>0</v>
      </c>
    </row>
    <row r="1304" spans="4:29" hidden="1" outlineLevel="1">
      <c r="F1304" s="61" t="str">
        <f>F1309</f>
        <v>PROD_DEMAND</v>
      </c>
      <c r="G1304" s="20" t="str">
        <f>$G$10</f>
        <v>SUBTRAN</v>
      </c>
      <c r="H1304" s="24">
        <f t="shared" si="627"/>
        <v>0</v>
      </c>
      <c r="I1304" s="25">
        <f>VLOOKUP(CONCATENATE($F1304," ",$G1304),AllocFactorMatrix,(I$4+1),FALSE)*$E1309</f>
        <v>0</v>
      </c>
      <c r="J1304" s="25">
        <f>VLOOKUP(CONCATENATE($F1304," ",$G1304),AllocFactorMatrix,(J$4+1),FALSE)*$E1309</f>
        <v>0</v>
      </c>
      <c r="K1304" s="25">
        <f>VLOOKUP(CONCATENATE($F1304," ",$G1304),AllocFactorMatrix,(K$4+1),FALSE)*$E1309</f>
        <v>0</v>
      </c>
      <c r="L1304" s="25">
        <f>VLOOKUP(CONCATENATE($F1304," ",$G1304),AllocFactorMatrix,(L$4+1),FALSE)*$E1309</f>
        <v>0</v>
      </c>
      <c r="M1304" s="25">
        <f t="shared" si="628"/>
        <v>0</v>
      </c>
      <c r="N1304" s="25">
        <f>VLOOKUP(CONCATENATE($F1304," ",$G1304),AllocFactorMatrix,(N$4+1),FALSE)*$E1309</f>
        <v>0</v>
      </c>
      <c r="O1304" s="25">
        <f>VLOOKUP(CONCATENATE($F1304," ",$G1304),AllocFactorMatrix,(O$4+1),FALSE)*$E1309</f>
        <v>0</v>
      </c>
      <c r="P1304" s="25">
        <f>VLOOKUP(CONCATENATE($F1304," ",$G1304),AllocFactorMatrix,(P$4+1),FALSE)*$E1309</f>
        <v>0</v>
      </c>
      <c r="Q1304" s="25">
        <f>VLOOKUP(CONCATENATE($F1304," ",$G1304),AllocFactorMatrix,(Q$4+1),FALSE)*$E1309</f>
        <v>0</v>
      </c>
      <c r="R1304" s="25">
        <f t="shared" si="630"/>
        <v>0</v>
      </c>
      <c r="S1304" s="25">
        <f>VLOOKUP(CONCATENATE($F1304," ",$G1304),AllocFactorMatrix,(S$4+1),FALSE)*$E1309</f>
        <v>0</v>
      </c>
      <c r="T1304" s="25">
        <f>VLOOKUP(CONCATENATE($F1304," ",$G1304),AllocFactorMatrix,(T$4+1),FALSE)*$E1309</f>
        <v>0</v>
      </c>
      <c r="U1304" s="25">
        <f>VLOOKUP(CONCATENATE($F1304," ",$G1304),AllocFactorMatrix,(U$4+1),FALSE)*$E1309</f>
        <v>0</v>
      </c>
      <c r="V1304" s="25">
        <f>VLOOKUP(CONCATENATE($F1304," ",$G1304),AllocFactorMatrix,(V$4+1),FALSE)*$E1309</f>
        <v>0</v>
      </c>
      <c r="W1304" s="25">
        <f t="shared" si="632"/>
        <v>0</v>
      </c>
      <c r="X1304" s="25">
        <f>VLOOKUP(CONCATENATE($F1304," ",$G1304),AllocFactorMatrix,(X$4+1),FALSE)*$E1309</f>
        <v>0</v>
      </c>
      <c r="Y1304" s="25">
        <f>VLOOKUP(CONCATENATE($F1304," ",$G1304),AllocFactorMatrix,(Y$4+1),FALSE)*$E1309</f>
        <v>0</v>
      </c>
      <c r="Z1304" s="25">
        <f t="shared" si="629"/>
        <v>0</v>
      </c>
      <c r="AA1304" s="25">
        <f>VLOOKUP(CONCATENATE($F1304," ",$G1304),AllocFactorMatrix,(AA$4+1),FALSE)*$E1309</f>
        <v>0</v>
      </c>
      <c r="AB1304" s="25">
        <f>VLOOKUP(CONCATENATE($F1304," ",$G1304),AllocFactorMatrix,(AB$4+1),FALSE)*$E1309</f>
        <v>0</v>
      </c>
      <c r="AC1304" s="25">
        <f>VLOOKUP(CONCATENATE($F1304," ",$G1304),AllocFactorMatrix,(AC$4+1),FALSE)*$E1309</f>
        <v>0</v>
      </c>
    </row>
    <row r="1305" spans="4:29" hidden="1" outlineLevel="1">
      <c r="F1305" s="61" t="str">
        <f>F1309</f>
        <v>PROD_DEMAND</v>
      </c>
      <c r="G1305" s="20" t="str">
        <f>$G$11</f>
        <v>DISTPRI</v>
      </c>
      <c r="H1305" s="24">
        <f t="shared" si="627"/>
        <v>0</v>
      </c>
      <c r="I1305" s="25">
        <f>VLOOKUP(CONCATENATE($F1305," ",$G1305),AllocFactorMatrix,(I$4+1),FALSE)*$E1309</f>
        <v>0</v>
      </c>
      <c r="J1305" s="25">
        <f>VLOOKUP(CONCATENATE($F1305," ",$G1305),AllocFactorMatrix,(J$4+1),FALSE)*$E1309</f>
        <v>0</v>
      </c>
      <c r="K1305" s="25">
        <f>VLOOKUP(CONCATENATE($F1305," ",$G1305),AllocFactorMatrix,(K$4+1),FALSE)*$E1309</f>
        <v>0</v>
      </c>
      <c r="L1305" s="25">
        <f>VLOOKUP(CONCATENATE($F1305," ",$G1305),AllocFactorMatrix,(L$4+1),FALSE)*$E1309</f>
        <v>0</v>
      </c>
      <c r="M1305" s="25">
        <f t="shared" si="628"/>
        <v>0</v>
      </c>
      <c r="N1305" s="25">
        <f>VLOOKUP(CONCATENATE($F1305," ",$G1305),AllocFactorMatrix,(N$4+1),FALSE)*$E1309</f>
        <v>0</v>
      </c>
      <c r="O1305" s="25">
        <f>VLOOKUP(CONCATENATE($F1305," ",$G1305),AllocFactorMatrix,(O$4+1),FALSE)*$E1309</f>
        <v>0</v>
      </c>
      <c r="P1305" s="25">
        <f>VLOOKUP(CONCATENATE($F1305," ",$G1305),AllocFactorMatrix,(P$4+1),FALSE)*$E1309</f>
        <v>0</v>
      </c>
      <c r="Q1305" s="25">
        <f>VLOOKUP(CONCATENATE($F1305," ",$G1305),AllocFactorMatrix,(Q$4+1),FALSE)*$E1309</f>
        <v>0</v>
      </c>
      <c r="R1305" s="25">
        <f t="shared" si="630"/>
        <v>0</v>
      </c>
      <c r="S1305" s="25">
        <f>VLOOKUP(CONCATENATE($F1305," ",$G1305),AllocFactorMatrix,(S$4+1),FALSE)*$E1309</f>
        <v>0</v>
      </c>
      <c r="T1305" s="25">
        <f>VLOOKUP(CONCATENATE($F1305," ",$G1305),AllocFactorMatrix,(T$4+1),FALSE)*$E1309</f>
        <v>0</v>
      </c>
      <c r="U1305" s="25">
        <f>VLOOKUP(CONCATENATE($F1305," ",$G1305),AllocFactorMatrix,(U$4+1),FALSE)*$E1309</f>
        <v>0</v>
      </c>
      <c r="V1305" s="25">
        <f>VLOOKUP(CONCATENATE($F1305," ",$G1305),AllocFactorMatrix,(V$4+1),FALSE)*$E1309</f>
        <v>0</v>
      </c>
      <c r="W1305" s="25">
        <f t="shared" si="632"/>
        <v>0</v>
      </c>
      <c r="X1305" s="25">
        <f>VLOOKUP(CONCATENATE($F1305," ",$G1305),AllocFactorMatrix,(X$4+1),FALSE)*$E1309</f>
        <v>0</v>
      </c>
      <c r="Y1305" s="25">
        <f>VLOOKUP(CONCATENATE($F1305," ",$G1305),AllocFactorMatrix,(Y$4+1),FALSE)*$E1309</f>
        <v>0</v>
      </c>
      <c r="Z1305" s="25">
        <f t="shared" si="629"/>
        <v>0</v>
      </c>
      <c r="AA1305" s="25">
        <f>VLOOKUP(CONCATENATE($F1305," ",$G1305),AllocFactorMatrix,(AA$4+1),FALSE)*$E1309</f>
        <v>0</v>
      </c>
      <c r="AB1305" s="25">
        <f>VLOOKUP(CONCATENATE($F1305," ",$G1305),AllocFactorMatrix,(AB$4+1),FALSE)*$E1309</f>
        <v>0</v>
      </c>
      <c r="AC1305" s="25">
        <f>VLOOKUP(CONCATENATE($F1305," ",$G1305),AllocFactorMatrix,(AC$4+1),FALSE)*$E1309</f>
        <v>0</v>
      </c>
    </row>
    <row r="1306" spans="4:29" hidden="1" outlineLevel="1">
      <c r="F1306" s="61" t="str">
        <f>F1309</f>
        <v>PROD_DEMAND</v>
      </c>
      <c r="G1306" s="20" t="str">
        <f>$G$12</f>
        <v>DISTSEC</v>
      </c>
      <c r="H1306" s="24">
        <f t="shared" si="627"/>
        <v>0</v>
      </c>
      <c r="I1306" s="25">
        <f>VLOOKUP(CONCATENATE($F1306," ",$G1306),AllocFactorMatrix,(I$4+1),FALSE)*$E1309</f>
        <v>0</v>
      </c>
      <c r="J1306" s="25">
        <f>VLOOKUP(CONCATENATE($F1306," ",$G1306),AllocFactorMatrix,(J$4+1),FALSE)*$E1309</f>
        <v>0</v>
      </c>
      <c r="K1306" s="25">
        <f>VLOOKUP(CONCATENATE($F1306," ",$G1306),AllocFactorMatrix,(K$4+1),FALSE)*$E1309</f>
        <v>0</v>
      </c>
      <c r="L1306" s="25">
        <f>VLOOKUP(CONCATENATE($F1306," ",$G1306),AllocFactorMatrix,(L$4+1),FALSE)*$E1309</f>
        <v>0</v>
      </c>
      <c r="M1306" s="25">
        <f t="shared" si="628"/>
        <v>0</v>
      </c>
      <c r="N1306" s="25">
        <f>VLOOKUP(CONCATENATE($F1306," ",$G1306),AllocFactorMatrix,(N$4+1),FALSE)*$E1309</f>
        <v>0</v>
      </c>
      <c r="O1306" s="25">
        <f>VLOOKUP(CONCATENATE($F1306," ",$G1306),AllocFactorMatrix,(O$4+1),FALSE)*$E1309</f>
        <v>0</v>
      </c>
      <c r="P1306" s="25">
        <f>VLOOKUP(CONCATENATE($F1306," ",$G1306),AllocFactorMatrix,(P$4+1),FALSE)*$E1309</f>
        <v>0</v>
      </c>
      <c r="Q1306" s="25">
        <f>VLOOKUP(CONCATENATE($F1306," ",$G1306),AllocFactorMatrix,(Q$4+1),FALSE)*$E1309</f>
        <v>0</v>
      </c>
      <c r="R1306" s="25">
        <f t="shared" si="630"/>
        <v>0</v>
      </c>
      <c r="S1306" s="25">
        <f>VLOOKUP(CONCATENATE($F1306," ",$G1306),AllocFactorMatrix,(S$4+1),FALSE)*$E1309</f>
        <v>0</v>
      </c>
      <c r="T1306" s="25">
        <f>VLOOKUP(CONCATENATE($F1306," ",$G1306),AllocFactorMatrix,(T$4+1),FALSE)*$E1309</f>
        <v>0</v>
      </c>
      <c r="U1306" s="25">
        <f>VLOOKUP(CONCATENATE($F1306," ",$G1306),AllocFactorMatrix,(U$4+1),FALSE)*$E1309</f>
        <v>0</v>
      </c>
      <c r="V1306" s="25">
        <f>VLOOKUP(CONCATENATE($F1306," ",$G1306),AllocFactorMatrix,(V$4+1),FALSE)*$E1309</f>
        <v>0</v>
      </c>
      <c r="W1306" s="25">
        <f t="shared" si="632"/>
        <v>0</v>
      </c>
      <c r="X1306" s="25">
        <f>VLOOKUP(CONCATENATE($F1306," ",$G1306),AllocFactorMatrix,(X$4+1),FALSE)*$E1309</f>
        <v>0</v>
      </c>
      <c r="Y1306" s="25">
        <f>VLOOKUP(CONCATENATE($F1306," ",$G1306),AllocFactorMatrix,(Y$4+1),FALSE)*$E1309</f>
        <v>0</v>
      </c>
      <c r="Z1306" s="25">
        <f t="shared" si="629"/>
        <v>0</v>
      </c>
      <c r="AA1306" s="25">
        <f>VLOOKUP(CONCATENATE($F1306," ",$G1306),AllocFactorMatrix,(AA$4+1),FALSE)*$E1309</f>
        <v>0</v>
      </c>
      <c r="AB1306" s="25">
        <f>VLOOKUP(CONCATENATE($F1306," ",$G1306),AllocFactorMatrix,(AB$4+1),FALSE)*$E1309</f>
        <v>0</v>
      </c>
      <c r="AC1306" s="25">
        <f>VLOOKUP(CONCATENATE($F1306," ",$G1306),AllocFactorMatrix,(AC$4+1),FALSE)*$E1309</f>
        <v>0</v>
      </c>
    </row>
    <row r="1307" spans="4:29" hidden="1" outlineLevel="1">
      <c r="F1307" s="61" t="str">
        <f>F1309</f>
        <v>PROD_DEMAND</v>
      </c>
      <c r="G1307" s="20" t="str">
        <f>$G$13</f>
        <v>ENERGY</v>
      </c>
      <c r="H1307" s="24">
        <f t="shared" si="627"/>
        <v>0</v>
      </c>
      <c r="I1307" s="25">
        <f>VLOOKUP(CONCATENATE($F1307," ",$G1307),AllocFactorMatrix,(I$4+1),FALSE)*$E1309</f>
        <v>0</v>
      </c>
      <c r="J1307" s="25">
        <f>VLOOKUP(CONCATENATE($F1307," ",$G1307),AllocFactorMatrix,(J$4+1),FALSE)*$E1309</f>
        <v>0</v>
      </c>
      <c r="K1307" s="25">
        <f>VLOOKUP(CONCATENATE($F1307," ",$G1307),AllocFactorMatrix,(K$4+1),FALSE)*$E1309</f>
        <v>0</v>
      </c>
      <c r="L1307" s="25">
        <f>VLOOKUP(CONCATENATE($F1307," ",$G1307),AllocFactorMatrix,(L$4+1),FALSE)*$E1309</f>
        <v>0</v>
      </c>
      <c r="M1307" s="25">
        <f t="shared" si="628"/>
        <v>0</v>
      </c>
      <c r="N1307" s="25">
        <f>VLOOKUP(CONCATENATE($F1307," ",$G1307),AllocFactorMatrix,(N$4+1),FALSE)*$E1309</f>
        <v>0</v>
      </c>
      <c r="O1307" s="25">
        <f>VLOOKUP(CONCATENATE($F1307," ",$G1307),AllocFactorMatrix,(O$4+1),FALSE)*$E1309</f>
        <v>0</v>
      </c>
      <c r="P1307" s="25">
        <f>VLOOKUP(CONCATENATE($F1307," ",$G1307),AllocFactorMatrix,(P$4+1),FALSE)*$E1309</f>
        <v>0</v>
      </c>
      <c r="Q1307" s="25">
        <f>VLOOKUP(CONCATENATE($F1307," ",$G1307),AllocFactorMatrix,(Q$4+1),FALSE)*$E1309</f>
        <v>0</v>
      </c>
      <c r="R1307" s="25">
        <f t="shared" si="630"/>
        <v>0</v>
      </c>
      <c r="S1307" s="25">
        <f>VLOOKUP(CONCATENATE($F1307," ",$G1307),AllocFactorMatrix,(S$4+1),FALSE)*$E1309</f>
        <v>0</v>
      </c>
      <c r="T1307" s="25">
        <f>VLOOKUP(CONCATENATE($F1307," ",$G1307),AllocFactorMatrix,(T$4+1),FALSE)*$E1309</f>
        <v>0</v>
      </c>
      <c r="U1307" s="25">
        <f>VLOOKUP(CONCATENATE($F1307," ",$G1307),AllocFactorMatrix,(U$4+1),FALSE)*$E1309</f>
        <v>0</v>
      </c>
      <c r="V1307" s="25">
        <f>VLOOKUP(CONCATENATE($F1307," ",$G1307),AllocFactorMatrix,(V$4+1),FALSE)*$E1309</f>
        <v>0</v>
      </c>
      <c r="W1307" s="25">
        <f t="shared" si="632"/>
        <v>0</v>
      </c>
      <c r="X1307" s="25">
        <f>VLOOKUP(CONCATENATE($F1307," ",$G1307),AllocFactorMatrix,(X$4+1),FALSE)*$E1309</f>
        <v>0</v>
      </c>
      <c r="Y1307" s="25">
        <f>VLOOKUP(CONCATENATE($F1307," ",$G1307),AllocFactorMatrix,(Y$4+1),FALSE)*$E1309</f>
        <v>0</v>
      </c>
      <c r="Z1307" s="25">
        <f t="shared" si="629"/>
        <v>0</v>
      </c>
      <c r="AA1307" s="25">
        <f>VLOOKUP(CONCATENATE($F1307," ",$G1307),AllocFactorMatrix,(AA$4+1),FALSE)*$E1309</f>
        <v>0</v>
      </c>
      <c r="AB1307" s="25">
        <f>VLOOKUP(CONCATENATE($F1307," ",$G1307),AllocFactorMatrix,(AB$4+1),FALSE)*$E1309</f>
        <v>0</v>
      </c>
      <c r="AC1307" s="25">
        <f>VLOOKUP(CONCATENATE($F1307," ",$G1307),AllocFactorMatrix,(AC$4+1),FALSE)*$E1309</f>
        <v>0</v>
      </c>
    </row>
    <row r="1308" spans="4:29" hidden="1" outlineLevel="1">
      <c r="F1308" s="61" t="str">
        <f>F1309</f>
        <v>PROD_DEMAND</v>
      </c>
      <c r="G1308" s="20" t="str">
        <f>$G$14</f>
        <v>CUSTOMER</v>
      </c>
      <c r="H1308" s="24">
        <f t="shared" si="627"/>
        <v>0</v>
      </c>
      <c r="I1308" s="25">
        <f>VLOOKUP(CONCATENATE($F1308," ",$G1308),AllocFactorMatrix,(I$4+1),FALSE)*$E1309</f>
        <v>0</v>
      </c>
      <c r="J1308" s="25">
        <f>VLOOKUP(CONCATENATE($F1308," ",$G1308),AllocFactorMatrix,(J$4+1),FALSE)*$E1309</f>
        <v>0</v>
      </c>
      <c r="K1308" s="25">
        <f>VLOOKUP(CONCATENATE($F1308," ",$G1308),AllocFactorMatrix,(K$4+1),FALSE)*$E1309</f>
        <v>0</v>
      </c>
      <c r="L1308" s="25">
        <f>VLOOKUP(CONCATENATE($F1308," ",$G1308),AllocFactorMatrix,(L$4+1),FALSE)*$E1309</f>
        <v>0</v>
      </c>
      <c r="M1308" s="25">
        <f t="shared" si="628"/>
        <v>0</v>
      </c>
      <c r="N1308" s="25">
        <f>VLOOKUP(CONCATENATE($F1308," ",$G1308),AllocFactorMatrix,(N$4+1),FALSE)*$E1309</f>
        <v>0</v>
      </c>
      <c r="O1308" s="25">
        <f>VLOOKUP(CONCATENATE($F1308," ",$G1308),AllocFactorMatrix,(O$4+1),FALSE)*$E1309</f>
        <v>0</v>
      </c>
      <c r="P1308" s="25">
        <f>VLOOKUP(CONCATENATE($F1308," ",$G1308),AllocFactorMatrix,(P$4+1),FALSE)*$E1309</f>
        <v>0</v>
      </c>
      <c r="Q1308" s="25">
        <f>VLOOKUP(CONCATENATE($F1308," ",$G1308),AllocFactorMatrix,(Q$4+1),FALSE)*$E1309</f>
        <v>0</v>
      </c>
      <c r="R1308" s="25">
        <f t="shared" si="630"/>
        <v>0</v>
      </c>
      <c r="S1308" s="25">
        <f>VLOOKUP(CONCATENATE($F1308," ",$G1308),AllocFactorMatrix,(S$4+1),FALSE)*$E1309</f>
        <v>0</v>
      </c>
      <c r="T1308" s="25">
        <f>VLOOKUP(CONCATENATE($F1308," ",$G1308),AllocFactorMatrix,(T$4+1),FALSE)*$E1309</f>
        <v>0</v>
      </c>
      <c r="U1308" s="25">
        <f>VLOOKUP(CONCATENATE($F1308," ",$G1308),AllocFactorMatrix,(U$4+1),FALSE)*$E1309</f>
        <v>0</v>
      </c>
      <c r="V1308" s="25">
        <f>VLOOKUP(CONCATENATE($F1308," ",$G1308),AllocFactorMatrix,(V$4+1),FALSE)*$E1309</f>
        <v>0</v>
      </c>
      <c r="W1308" s="25">
        <f t="shared" si="632"/>
        <v>0</v>
      </c>
      <c r="X1308" s="25">
        <f>VLOOKUP(CONCATENATE($F1308," ",$G1308),AllocFactorMatrix,(X$4+1),FALSE)*$E1309</f>
        <v>0</v>
      </c>
      <c r="Y1308" s="25">
        <f>VLOOKUP(CONCATENATE($F1308," ",$G1308),AllocFactorMatrix,(Y$4+1),FALSE)*$E1309</f>
        <v>0</v>
      </c>
      <c r="Z1308" s="25">
        <f t="shared" si="629"/>
        <v>0</v>
      </c>
      <c r="AA1308" s="25">
        <f>VLOOKUP(CONCATENATE($F1308," ",$G1308),AllocFactorMatrix,(AA$4+1),FALSE)*$E1309</f>
        <v>0</v>
      </c>
      <c r="AB1308" s="25">
        <f>VLOOKUP(CONCATENATE($F1308," ",$G1308),AllocFactorMatrix,(AB$4+1),FALSE)*$E1309</f>
        <v>0</v>
      </c>
      <c r="AC1308" s="25">
        <f>VLOOKUP(CONCATENATE($F1308," ",$G1308),AllocFactorMatrix,(AC$4+1),FALSE)*$E1309</f>
        <v>0</v>
      </c>
    </row>
    <row r="1309" spans="4:29" collapsed="1">
      <c r="D1309" s="20" t="s">
        <v>455</v>
      </c>
      <c r="E1309" s="22">
        <f>'Sch 4'!E318</f>
        <v>57265</v>
      </c>
      <c r="F1309" s="61" t="s">
        <v>29</v>
      </c>
      <c r="G1309" s="20" t="str">
        <f>$G$15</f>
        <v>TOTAL</v>
      </c>
      <c r="H1309" s="24">
        <f t="shared" si="627"/>
        <v>57265</v>
      </c>
      <c r="I1309" s="25">
        <f>VLOOKUP(CONCATENATE($F1309," ",$G1309),AllocFactorMatrix,(I$4+1),FALSE)*$E1309</f>
        <v>28079.487148540575</v>
      </c>
      <c r="J1309" s="25">
        <f>VLOOKUP(CONCATENATE($F1309," ",$G1309),AllocFactorMatrix,(J$4+1),FALSE)*$E1309</f>
        <v>7103.0184105126227</v>
      </c>
      <c r="K1309" s="25">
        <f>VLOOKUP(CONCATENATE($F1309," ",$G1309),AllocFactorMatrix,(K$4+1),FALSE)*$E1309</f>
        <v>83.045089114445602</v>
      </c>
      <c r="L1309" s="25">
        <f>VLOOKUP(CONCATENATE($F1309," ",$G1309),AllocFactorMatrix,(L$4+1),FALSE)*$E1309</f>
        <v>2.0458578837076669</v>
      </c>
      <c r="M1309" s="25">
        <f t="shared" si="628"/>
        <v>7188.1093575107761</v>
      </c>
      <c r="N1309" s="25">
        <f>VLOOKUP(CONCATENATE($F1309," ",$G1309),AllocFactorMatrix,(N$4+1),FALSE)*$E1309</f>
        <v>2971.9920185775181</v>
      </c>
      <c r="O1309" s="25">
        <f>VLOOKUP(CONCATENATE($F1309," ",$G1309),AllocFactorMatrix,(O$4+1),FALSE)*$E1309</f>
        <v>846.40873703222849</v>
      </c>
      <c r="P1309" s="25">
        <f>VLOOKUP(CONCATENATE($F1309," ",$G1309),AllocFactorMatrix,(P$4+1),FALSE)*$E1309</f>
        <v>66.980967756591355</v>
      </c>
      <c r="Q1309" s="25">
        <f>VLOOKUP(CONCATENATE($F1309," ",$G1309),AllocFactorMatrix,(Q$4+1),FALSE)*$E1309</f>
        <v>14.138501275357648</v>
      </c>
      <c r="R1309" s="25">
        <f t="shared" si="630"/>
        <v>3899.5202246416957</v>
      </c>
      <c r="S1309" s="25">
        <f>VLOOKUP(CONCATENATE($F1309," ",$G1309),AllocFactorMatrix,(S$4+1),FALSE)*$E1309</f>
        <v>178.5284625512237</v>
      </c>
      <c r="T1309" s="25">
        <f>VLOOKUP(CONCATENATE($F1309," ",$G1309),AllocFactorMatrix,(T$4+1),FALSE)*$E1309</f>
        <v>1946.2734389207528</v>
      </c>
      <c r="U1309" s="25">
        <f>VLOOKUP(CONCATENATE($F1309," ",$G1309),AllocFactorMatrix,(U$4+1),FALSE)*$E1309</f>
        <v>12998.455961067435</v>
      </c>
      <c r="V1309" s="25">
        <f>VLOOKUP(CONCATENATE($F1309," ",$G1309),AllocFactorMatrix,(V$4+1),FALSE)*$E1309</f>
        <v>2039.2121266545087</v>
      </c>
      <c r="W1309" s="25">
        <f t="shared" si="632"/>
        <v>17162.46998919392</v>
      </c>
      <c r="X1309" s="25">
        <f>VLOOKUP(CONCATENATE($F1309," ",$G1309),AllocFactorMatrix,(X$4+1),FALSE)*$E1309</f>
        <v>806.67945966899879</v>
      </c>
      <c r="Y1309" s="25">
        <f>VLOOKUP(CONCATENATE($F1309," ",$G1309),AllocFactorMatrix,(Y$4+1),FALSE)*$E1309</f>
        <v>19.473537066240809</v>
      </c>
      <c r="Z1309" s="25">
        <f t="shared" si="629"/>
        <v>826.15299673523964</v>
      </c>
      <c r="AA1309" s="25">
        <f>VLOOKUP(CONCATENATE($F1309," ",$G1309),AllocFactorMatrix,(AA$4+1),FALSE)*$E1309</f>
        <v>14.064294701646332</v>
      </c>
      <c r="AB1309" s="25">
        <f>VLOOKUP(CONCATENATE($F1309," ",$G1309),AllocFactorMatrix,(AB$4+1),FALSE)*$E1309</f>
        <v>76.259412218461932</v>
      </c>
      <c r="AC1309" s="25">
        <f>VLOOKUP(CONCATENATE($F1309," ",$G1309),AllocFactorMatrix,(AC$4+1),FALSE)*$E1309</f>
        <v>18.936576457685852</v>
      </c>
    </row>
    <row r="1310" spans="4:29" hidden="1" outlineLevel="1">
      <c r="F1310" s="61" t="str">
        <f>F1317</f>
        <v>PROD_DEMAND</v>
      </c>
      <c r="G1310" s="20" t="str">
        <f>$G$8</f>
        <v>PRODUCTION</v>
      </c>
      <c r="H1310" s="24">
        <f t="shared" si="627"/>
        <v>5986481.0000000009</v>
      </c>
      <c r="I1310" s="25">
        <f>VLOOKUP(CONCATENATE($F1310," ",$G1310),AllocFactorMatrix,(I$4+1),FALSE)*$E1317</f>
        <v>2935428.5567883058</v>
      </c>
      <c r="J1310" s="25">
        <f>VLOOKUP(CONCATENATE($F1310," ",$G1310),AllocFactorMatrix,(J$4+1),FALSE)*$E1317</f>
        <v>742549.28415583714</v>
      </c>
      <c r="K1310" s="25">
        <f>VLOOKUP(CONCATENATE($F1310," ",$G1310),AllocFactorMatrix,(K$4+1),FALSE)*$E1317</f>
        <v>8681.5305706266554</v>
      </c>
      <c r="L1310" s="25">
        <f>VLOOKUP(CONCATENATE($F1310," ",$G1310),AllocFactorMatrix,(L$4+1),FALSE)*$E1317</f>
        <v>213.87390813788801</v>
      </c>
      <c r="M1310" s="25">
        <f t="shared" ref="M1310:M1317" si="633">SUBTOTAL(9,J1310:L1310)</f>
        <v>751444.68863460165</v>
      </c>
      <c r="N1310" s="25">
        <f>VLOOKUP(CONCATENATE($F1310," ",$G1310),AllocFactorMatrix,(N$4+1),FALSE)*$E1317</f>
        <v>310691.93663434836</v>
      </c>
      <c r="O1310" s="25">
        <f>VLOOKUP(CONCATENATE($F1310," ",$G1310),AllocFactorMatrix,(O$4+1),FALSE)*$E1317</f>
        <v>88483.538330174313</v>
      </c>
      <c r="P1310" s="25">
        <f>VLOOKUP(CONCATENATE($F1310," ",$G1310),AllocFactorMatrix,(P$4+1),FALSE)*$E1317</f>
        <v>7002.1879129738372</v>
      </c>
      <c r="Q1310" s="25">
        <f>VLOOKUP(CONCATENATE($F1310," ",$G1310),AllocFactorMatrix,(Q$4+1),FALSE)*$E1317</f>
        <v>1478.0384048442213</v>
      </c>
      <c r="R1310" s="25">
        <f t="shared" si="630"/>
        <v>407655.70128234068</v>
      </c>
      <c r="S1310" s="25">
        <f>VLOOKUP(CONCATENATE($F1310," ",$G1310),AllocFactorMatrix,(S$4+1),FALSE)*$E1317</f>
        <v>18663.358928177982</v>
      </c>
      <c r="T1310" s="25">
        <f>VLOOKUP(CONCATENATE($F1310," ",$G1310),AllocFactorMatrix,(T$4+1),FALSE)*$E1317</f>
        <v>203463.35393178638</v>
      </c>
      <c r="U1310" s="25">
        <f>VLOOKUP(CONCATENATE($F1310," ",$G1310),AllocFactorMatrix,(U$4+1),FALSE)*$E1317</f>
        <v>1358858.1094956247</v>
      </c>
      <c r="V1310" s="25">
        <f>VLOOKUP(CONCATENATE($F1310," ",$G1310),AllocFactorMatrix,(V$4+1),FALSE)*$E1317</f>
        <v>213179.16093926149</v>
      </c>
      <c r="W1310" s="25">
        <f>SUBTOTAL(9,S1310:V1310)</f>
        <v>1794163.9832948504</v>
      </c>
      <c r="X1310" s="25">
        <f>VLOOKUP(CONCATENATE($F1310," ",$G1310),AllocFactorMatrix,(X$4+1),FALSE)*$E1317</f>
        <v>84330.241131559029</v>
      </c>
      <c r="Y1310" s="25">
        <f>VLOOKUP(CONCATENATE($F1310," ",$G1310),AllocFactorMatrix,(Y$4+1),FALSE)*$E1317</f>
        <v>2035.7628507787713</v>
      </c>
      <c r="Z1310" s="25">
        <f t="shared" si="629"/>
        <v>86366.003982337803</v>
      </c>
      <c r="AA1310" s="25">
        <f>VLOOKUP(CONCATENATE($F1310," ",$G1310),AllocFactorMatrix,(AA$4+1),FALSE)*$E1317</f>
        <v>1470.2808523497151</v>
      </c>
      <c r="AB1310" s="25">
        <f>VLOOKUP(CONCATENATE($F1310," ",$G1310),AllocFactorMatrix,(AB$4+1),FALSE)*$E1317</f>
        <v>7972.1561567622493</v>
      </c>
      <c r="AC1310" s="25">
        <f>VLOOKUP(CONCATENATE($F1310," ",$G1310),AllocFactorMatrix,(AC$4+1),FALSE)*$E1317</f>
        <v>1979.6290084516488</v>
      </c>
    </row>
    <row r="1311" spans="4:29" hidden="1" outlineLevel="1">
      <c r="F1311" s="61" t="str">
        <f>F1317</f>
        <v>PROD_DEMAND</v>
      </c>
      <c r="G1311" s="20" t="str">
        <f>$G$9</f>
        <v>BULKTRAN</v>
      </c>
      <c r="H1311" s="24">
        <f t="shared" si="627"/>
        <v>0</v>
      </c>
      <c r="I1311" s="25">
        <f>VLOOKUP(CONCATENATE($F1311," ",$G1311),AllocFactorMatrix,(I$4+1),FALSE)*$E1317</f>
        <v>0</v>
      </c>
      <c r="J1311" s="25">
        <f>VLOOKUP(CONCATENATE($F1311," ",$G1311),AllocFactorMatrix,(J$4+1),FALSE)*$E1317</f>
        <v>0</v>
      </c>
      <c r="K1311" s="25">
        <f>VLOOKUP(CONCATENATE($F1311," ",$G1311),AllocFactorMatrix,(K$4+1),FALSE)*$E1317</f>
        <v>0</v>
      </c>
      <c r="L1311" s="25">
        <f>VLOOKUP(CONCATENATE($F1311," ",$G1311),AllocFactorMatrix,(L$4+1),FALSE)*$E1317</f>
        <v>0</v>
      </c>
      <c r="M1311" s="25">
        <f t="shared" si="633"/>
        <v>0</v>
      </c>
      <c r="N1311" s="25">
        <f>VLOOKUP(CONCATENATE($F1311," ",$G1311),AllocFactorMatrix,(N$4+1),FALSE)*$E1317</f>
        <v>0</v>
      </c>
      <c r="O1311" s="25">
        <f>VLOOKUP(CONCATENATE($F1311," ",$G1311),AllocFactorMatrix,(O$4+1),FALSE)*$E1317</f>
        <v>0</v>
      </c>
      <c r="P1311" s="25">
        <f>VLOOKUP(CONCATENATE($F1311," ",$G1311),AllocFactorMatrix,(P$4+1),FALSE)*$E1317</f>
        <v>0</v>
      </c>
      <c r="Q1311" s="25">
        <f>VLOOKUP(CONCATENATE($F1311," ",$G1311),AllocFactorMatrix,(Q$4+1),FALSE)*$E1317</f>
        <v>0</v>
      </c>
      <c r="R1311" s="25">
        <f t="shared" si="630"/>
        <v>0</v>
      </c>
      <c r="S1311" s="25">
        <f>VLOOKUP(CONCATENATE($F1311," ",$G1311),AllocFactorMatrix,(S$4+1),FALSE)*$E1317</f>
        <v>0</v>
      </c>
      <c r="T1311" s="25">
        <f>VLOOKUP(CONCATENATE($F1311," ",$G1311),AllocFactorMatrix,(T$4+1),FALSE)*$E1317</f>
        <v>0</v>
      </c>
      <c r="U1311" s="25">
        <f>VLOOKUP(CONCATENATE($F1311," ",$G1311),AllocFactorMatrix,(U$4+1),FALSE)*$E1317</f>
        <v>0</v>
      </c>
      <c r="V1311" s="25">
        <f>VLOOKUP(CONCATENATE($F1311," ",$G1311),AllocFactorMatrix,(V$4+1),FALSE)*$E1317</f>
        <v>0</v>
      </c>
      <c r="W1311" s="25">
        <f t="shared" ref="W1311:W1317" si="634">SUBTOTAL(9,S1311:V1311)</f>
        <v>0</v>
      </c>
      <c r="X1311" s="25">
        <f>VLOOKUP(CONCATENATE($F1311," ",$G1311),AllocFactorMatrix,(X$4+1),FALSE)*$E1317</f>
        <v>0</v>
      </c>
      <c r="Y1311" s="25">
        <f>VLOOKUP(CONCATENATE($F1311," ",$G1311),AllocFactorMatrix,(Y$4+1),FALSE)*$E1317</f>
        <v>0</v>
      </c>
      <c r="Z1311" s="25">
        <f t="shared" si="629"/>
        <v>0</v>
      </c>
      <c r="AA1311" s="25">
        <f>VLOOKUP(CONCATENATE($F1311," ",$G1311),AllocFactorMatrix,(AA$4+1),FALSE)*$E1317</f>
        <v>0</v>
      </c>
      <c r="AB1311" s="25">
        <f>VLOOKUP(CONCATENATE($F1311," ",$G1311),AllocFactorMatrix,(AB$4+1),FALSE)*$E1317</f>
        <v>0</v>
      </c>
      <c r="AC1311" s="25">
        <f>VLOOKUP(CONCATENATE($F1311," ",$G1311),AllocFactorMatrix,(AC$4+1),FALSE)*$E1317</f>
        <v>0</v>
      </c>
    </row>
    <row r="1312" spans="4:29" hidden="1" outlineLevel="1">
      <c r="F1312" s="61" t="str">
        <f>F1317</f>
        <v>PROD_DEMAND</v>
      </c>
      <c r="G1312" s="20" t="str">
        <f>$G$10</f>
        <v>SUBTRAN</v>
      </c>
      <c r="H1312" s="24">
        <f t="shared" si="627"/>
        <v>0</v>
      </c>
      <c r="I1312" s="25">
        <f>VLOOKUP(CONCATENATE($F1312," ",$G1312),AllocFactorMatrix,(I$4+1),FALSE)*$E1317</f>
        <v>0</v>
      </c>
      <c r="J1312" s="25">
        <f>VLOOKUP(CONCATENATE($F1312," ",$G1312),AllocFactorMatrix,(J$4+1),FALSE)*$E1317</f>
        <v>0</v>
      </c>
      <c r="K1312" s="25">
        <f>VLOOKUP(CONCATENATE($F1312," ",$G1312),AllocFactorMatrix,(K$4+1),FALSE)*$E1317</f>
        <v>0</v>
      </c>
      <c r="L1312" s="25">
        <f>VLOOKUP(CONCATENATE($F1312," ",$G1312),AllocFactorMatrix,(L$4+1),FALSE)*$E1317</f>
        <v>0</v>
      </c>
      <c r="M1312" s="25">
        <f t="shared" si="633"/>
        <v>0</v>
      </c>
      <c r="N1312" s="25">
        <f>VLOOKUP(CONCATENATE($F1312," ",$G1312),AllocFactorMatrix,(N$4+1),FALSE)*$E1317</f>
        <v>0</v>
      </c>
      <c r="O1312" s="25">
        <f>VLOOKUP(CONCATENATE($F1312," ",$G1312),AllocFactorMatrix,(O$4+1),FALSE)*$E1317</f>
        <v>0</v>
      </c>
      <c r="P1312" s="25">
        <f>VLOOKUP(CONCATENATE($F1312," ",$G1312),AllocFactorMatrix,(P$4+1),FALSE)*$E1317</f>
        <v>0</v>
      </c>
      <c r="Q1312" s="25">
        <f>VLOOKUP(CONCATENATE($F1312," ",$G1312),AllocFactorMatrix,(Q$4+1),FALSE)*$E1317</f>
        <v>0</v>
      </c>
      <c r="R1312" s="25">
        <f t="shared" si="630"/>
        <v>0</v>
      </c>
      <c r="S1312" s="25">
        <f>VLOOKUP(CONCATENATE($F1312," ",$G1312),AllocFactorMatrix,(S$4+1),FALSE)*$E1317</f>
        <v>0</v>
      </c>
      <c r="T1312" s="25">
        <f>VLOOKUP(CONCATENATE($F1312," ",$G1312),AllocFactorMatrix,(T$4+1),FALSE)*$E1317</f>
        <v>0</v>
      </c>
      <c r="U1312" s="25">
        <f>VLOOKUP(CONCATENATE($F1312," ",$G1312),AllocFactorMatrix,(U$4+1),FALSE)*$E1317</f>
        <v>0</v>
      </c>
      <c r="V1312" s="25">
        <f>VLOOKUP(CONCATENATE($F1312," ",$G1312),AllocFactorMatrix,(V$4+1),FALSE)*$E1317</f>
        <v>0</v>
      </c>
      <c r="W1312" s="25">
        <f t="shared" si="634"/>
        <v>0</v>
      </c>
      <c r="X1312" s="25">
        <f>VLOOKUP(CONCATENATE($F1312," ",$G1312),AllocFactorMatrix,(X$4+1),FALSE)*$E1317</f>
        <v>0</v>
      </c>
      <c r="Y1312" s="25">
        <f>VLOOKUP(CONCATENATE($F1312," ",$G1312),AllocFactorMatrix,(Y$4+1),FALSE)*$E1317</f>
        <v>0</v>
      </c>
      <c r="Z1312" s="25">
        <f t="shared" si="629"/>
        <v>0</v>
      </c>
      <c r="AA1312" s="25">
        <f>VLOOKUP(CONCATENATE($F1312," ",$G1312),AllocFactorMatrix,(AA$4+1),FALSE)*$E1317</f>
        <v>0</v>
      </c>
      <c r="AB1312" s="25">
        <f>VLOOKUP(CONCATENATE($F1312," ",$G1312),AllocFactorMatrix,(AB$4+1),FALSE)*$E1317</f>
        <v>0</v>
      </c>
      <c r="AC1312" s="25">
        <f>VLOOKUP(CONCATENATE($F1312," ",$G1312),AllocFactorMatrix,(AC$4+1),FALSE)*$E1317</f>
        <v>0</v>
      </c>
    </row>
    <row r="1313" spans="4:29" hidden="1" outlineLevel="1">
      <c r="F1313" s="61" t="str">
        <f>F1317</f>
        <v>PROD_DEMAND</v>
      </c>
      <c r="G1313" s="20" t="str">
        <f>$G$11</f>
        <v>DISTPRI</v>
      </c>
      <c r="H1313" s="24">
        <f t="shared" si="627"/>
        <v>0</v>
      </c>
      <c r="I1313" s="25">
        <f>VLOOKUP(CONCATENATE($F1313," ",$G1313),AllocFactorMatrix,(I$4+1),FALSE)*$E1317</f>
        <v>0</v>
      </c>
      <c r="J1313" s="25">
        <f>VLOOKUP(CONCATENATE($F1313," ",$G1313),AllocFactorMatrix,(J$4+1),FALSE)*$E1317</f>
        <v>0</v>
      </c>
      <c r="K1313" s="25">
        <f>VLOOKUP(CONCATENATE($F1313," ",$G1313),AllocFactorMatrix,(K$4+1),FALSE)*$E1317</f>
        <v>0</v>
      </c>
      <c r="L1313" s="25">
        <f>VLOOKUP(CONCATENATE($F1313," ",$G1313),AllocFactorMatrix,(L$4+1),FALSE)*$E1317</f>
        <v>0</v>
      </c>
      <c r="M1313" s="25">
        <f t="shared" si="633"/>
        <v>0</v>
      </c>
      <c r="N1313" s="25">
        <f>VLOOKUP(CONCATENATE($F1313," ",$G1313),AllocFactorMatrix,(N$4+1),FALSE)*$E1317</f>
        <v>0</v>
      </c>
      <c r="O1313" s="25">
        <f>VLOOKUP(CONCATENATE($F1313," ",$G1313),AllocFactorMatrix,(O$4+1),FALSE)*$E1317</f>
        <v>0</v>
      </c>
      <c r="P1313" s="25">
        <f>VLOOKUP(CONCATENATE($F1313," ",$G1313),AllocFactorMatrix,(P$4+1),FALSE)*$E1317</f>
        <v>0</v>
      </c>
      <c r="Q1313" s="25">
        <f>VLOOKUP(CONCATENATE($F1313," ",$G1313),AllocFactorMatrix,(Q$4+1),FALSE)*$E1317</f>
        <v>0</v>
      </c>
      <c r="R1313" s="25">
        <f t="shared" si="630"/>
        <v>0</v>
      </c>
      <c r="S1313" s="25">
        <f>VLOOKUP(CONCATENATE($F1313," ",$G1313),AllocFactorMatrix,(S$4+1),FALSE)*$E1317</f>
        <v>0</v>
      </c>
      <c r="T1313" s="25">
        <f>VLOOKUP(CONCATENATE($F1313," ",$G1313),AllocFactorMatrix,(T$4+1),FALSE)*$E1317</f>
        <v>0</v>
      </c>
      <c r="U1313" s="25">
        <f>VLOOKUP(CONCATENATE($F1313," ",$G1313),AllocFactorMatrix,(U$4+1),FALSE)*$E1317</f>
        <v>0</v>
      </c>
      <c r="V1313" s="25">
        <f>VLOOKUP(CONCATENATE($F1313," ",$G1313),AllocFactorMatrix,(V$4+1),FALSE)*$E1317</f>
        <v>0</v>
      </c>
      <c r="W1313" s="25">
        <f t="shared" si="634"/>
        <v>0</v>
      </c>
      <c r="X1313" s="25">
        <f>VLOOKUP(CONCATENATE($F1313," ",$G1313),AllocFactorMatrix,(X$4+1),FALSE)*$E1317</f>
        <v>0</v>
      </c>
      <c r="Y1313" s="25">
        <f>VLOOKUP(CONCATENATE($F1313," ",$G1313),AllocFactorMatrix,(Y$4+1),FALSE)*$E1317</f>
        <v>0</v>
      </c>
      <c r="Z1313" s="25">
        <f t="shared" si="629"/>
        <v>0</v>
      </c>
      <c r="AA1313" s="25">
        <f>VLOOKUP(CONCATENATE($F1313," ",$G1313),AllocFactorMatrix,(AA$4+1),FALSE)*$E1317</f>
        <v>0</v>
      </c>
      <c r="AB1313" s="25">
        <f>VLOOKUP(CONCATENATE($F1313," ",$G1313),AllocFactorMatrix,(AB$4+1),FALSE)*$E1317</f>
        <v>0</v>
      </c>
      <c r="AC1313" s="25">
        <f>VLOOKUP(CONCATENATE($F1313," ",$G1313),AllocFactorMatrix,(AC$4+1),FALSE)*$E1317</f>
        <v>0</v>
      </c>
    </row>
    <row r="1314" spans="4:29" hidden="1" outlineLevel="1">
      <c r="F1314" s="61" t="str">
        <f>F1317</f>
        <v>PROD_DEMAND</v>
      </c>
      <c r="G1314" s="20" t="str">
        <f>$G$12</f>
        <v>DISTSEC</v>
      </c>
      <c r="H1314" s="24">
        <f t="shared" si="627"/>
        <v>0</v>
      </c>
      <c r="I1314" s="25">
        <f>VLOOKUP(CONCATENATE($F1314," ",$G1314),AllocFactorMatrix,(I$4+1),FALSE)*$E1317</f>
        <v>0</v>
      </c>
      <c r="J1314" s="25">
        <f>VLOOKUP(CONCATENATE($F1314," ",$G1314),AllocFactorMatrix,(J$4+1),FALSE)*$E1317</f>
        <v>0</v>
      </c>
      <c r="K1314" s="25">
        <f>VLOOKUP(CONCATENATE($F1314," ",$G1314),AllocFactorMatrix,(K$4+1),FALSE)*$E1317</f>
        <v>0</v>
      </c>
      <c r="L1314" s="25">
        <f>VLOOKUP(CONCATENATE($F1314," ",$G1314),AllocFactorMatrix,(L$4+1),FALSE)*$E1317</f>
        <v>0</v>
      </c>
      <c r="M1314" s="25">
        <f t="shared" si="633"/>
        <v>0</v>
      </c>
      <c r="N1314" s="25">
        <f>VLOOKUP(CONCATENATE($F1314," ",$G1314),AllocFactorMatrix,(N$4+1),FALSE)*$E1317</f>
        <v>0</v>
      </c>
      <c r="O1314" s="25">
        <f>VLOOKUP(CONCATENATE($F1314," ",$G1314),AllocFactorMatrix,(O$4+1),FALSE)*$E1317</f>
        <v>0</v>
      </c>
      <c r="P1314" s="25">
        <f>VLOOKUP(CONCATENATE($F1314," ",$G1314),AllocFactorMatrix,(P$4+1),FALSE)*$E1317</f>
        <v>0</v>
      </c>
      <c r="Q1314" s="25">
        <f>VLOOKUP(CONCATENATE($F1314," ",$G1314),AllocFactorMatrix,(Q$4+1),FALSE)*$E1317</f>
        <v>0</v>
      </c>
      <c r="R1314" s="25">
        <f t="shared" si="630"/>
        <v>0</v>
      </c>
      <c r="S1314" s="25">
        <f>VLOOKUP(CONCATENATE($F1314," ",$G1314),AllocFactorMatrix,(S$4+1),FALSE)*$E1317</f>
        <v>0</v>
      </c>
      <c r="T1314" s="25">
        <f>VLOOKUP(CONCATENATE($F1314," ",$G1314),AllocFactorMatrix,(T$4+1),FALSE)*$E1317</f>
        <v>0</v>
      </c>
      <c r="U1314" s="25">
        <f>VLOOKUP(CONCATENATE($F1314," ",$G1314),AllocFactorMatrix,(U$4+1),FALSE)*$E1317</f>
        <v>0</v>
      </c>
      <c r="V1314" s="25">
        <f>VLOOKUP(CONCATENATE($F1314," ",$G1314),AllocFactorMatrix,(V$4+1),FALSE)*$E1317</f>
        <v>0</v>
      </c>
      <c r="W1314" s="25">
        <f t="shared" si="634"/>
        <v>0</v>
      </c>
      <c r="X1314" s="25">
        <f>VLOOKUP(CONCATENATE($F1314," ",$G1314),AllocFactorMatrix,(X$4+1),FALSE)*$E1317</f>
        <v>0</v>
      </c>
      <c r="Y1314" s="25">
        <f>VLOOKUP(CONCATENATE($F1314," ",$G1314),AllocFactorMatrix,(Y$4+1),FALSE)*$E1317</f>
        <v>0</v>
      </c>
      <c r="Z1314" s="25">
        <f t="shared" si="629"/>
        <v>0</v>
      </c>
      <c r="AA1314" s="25">
        <f>VLOOKUP(CONCATENATE($F1314," ",$G1314),AllocFactorMatrix,(AA$4+1),FALSE)*$E1317</f>
        <v>0</v>
      </c>
      <c r="AB1314" s="25">
        <f>VLOOKUP(CONCATENATE($F1314," ",$G1314),AllocFactorMatrix,(AB$4+1),FALSE)*$E1317</f>
        <v>0</v>
      </c>
      <c r="AC1314" s="25">
        <f>VLOOKUP(CONCATENATE($F1314," ",$G1314),AllocFactorMatrix,(AC$4+1),FALSE)*$E1317</f>
        <v>0</v>
      </c>
    </row>
    <row r="1315" spans="4:29" hidden="1" outlineLevel="1">
      <c r="F1315" s="61" t="str">
        <f>F1317</f>
        <v>PROD_DEMAND</v>
      </c>
      <c r="G1315" s="20" t="str">
        <f>$G$13</f>
        <v>ENERGY</v>
      </c>
      <c r="H1315" s="24">
        <f t="shared" si="627"/>
        <v>0</v>
      </c>
      <c r="I1315" s="25">
        <f>VLOOKUP(CONCATENATE($F1315," ",$G1315),AllocFactorMatrix,(I$4+1),FALSE)*$E1317</f>
        <v>0</v>
      </c>
      <c r="J1315" s="25">
        <f>VLOOKUP(CONCATENATE($F1315," ",$G1315),AllocFactorMatrix,(J$4+1),FALSE)*$E1317</f>
        <v>0</v>
      </c>
      <c r="K1315" s="25">
        <f>VLOOKUP(CONCATENATE($F1315," ",$G1315),AllocFactorMatrix,(K$4+1),FALSE)*$E1317</f>
        <v>0</v>
      </c>
      <c r="L1315" s="25">
        <f>VLOOKUP(CONCATENATE($F1315," ",$G1315),AllocFactorMatrix,(L$4+1),FALSE)*$E1317</f>
        <v>0</v>
      </c>
      <c r="M1315" s="25">
        <f t="shared" si="633"/>
        <v>0</v>
      </c>
      <c r="N1315" s="25">
        <f>VLOOKUP(CONCATENATE($F1315," ",$G1315),AllocFactorMatrix,(N$4+1),FALSE)*$E1317</f>
        <v>0</v>
      </c>
      <c r="O1315" s="25">
        <f>VLOOKUP(CONCATENATE($F1315," ",$G1315),AllocFactorMatrix,(O$4+1),FALSE)*$E1317</f>
        <v>0</v>
      </c>
      <c r="P1315" s="25">
        <f>VLOOKUP(CONCATENATE($F1315," ",$G1315),AllocFactorMatrix,(P$4+1),FALSE)*$E1317</f>
        <v>0</v>
      </c>
      <c r="Q1315" s="25">
        <f>VLOOKUP(CONCATENATE($F1315," ",$G1315),AllocFactorMatrix,(Q$4+1),FALSE)*$E1317</f>
        <v>0</v>
      </c>
      <c r="R1315" s="25">
        <f t="shared" si="630"/>
        <v>0</v>
      </c>
      <c r="S1315" s="25">
        <f>VLOOKUP(CONCATENATE($F1315," ",$G1315),AllocFactorMatrix,(S$4+1),FALSE)*$E1317</f>
        <v>0</v>
      </c>
      <c r="T1315" s="25">
        <f>VLOOKUP(CONCATENATE($F1315," ",$G1315),AllocFactorMatrix,(T$4+1),FALSE)*$E1317</f>
        <v>0</v>
      </c>
      <c r="U1315" s="25">
        <f>VLOOKUP(CONCATENATE($F1315," ",$G1315),AllocFactorMatrix,(U$4+1),FALSE)*$E1317</f>
        <v>0</v>
      </c>
      <c r="V1315" s="25">
        <f>VLOOKUP(CONCATENATE($F1315," ",$G1315),AllocFactorMatrix,(V$4+1),FALSE)*$E1317</f>
        <v>0</v>
      </c>
      <c r="W1315" s="25">
        <f t="shared" si="634"/>
        <v>0</v>
      </c>
      <c r="X1315" s="25">
        <f>VLOOKUP(CONCATENATE($F1315," ",$G1315),AllocFactorMatrix,(X$4+1),FALSE)*$E1317</f>
        <v>0</v>
      </c>
      <c r="Y1315" s="25">
        <f>VLOOKUP(CONCATENATE($F1315," ",$G1315),AllocFactorMatrix,(Y$4+1),FALSE)*$E1317</f>
        <v>0</v>
      </c>
      <c r="Z1315" s="25">
        <f t="shared" si="629"/>
        <v>0</v>
      </c>
      <c r="AA1315" s="25">
        <f>VLOOKUP(CONCATENATE($F1315," ",$G1315),AllocFactorMatrix,(AA$4+1),FALSE)*$E1317</f>
        <v>0</v>
      </c>
      <c r="AB1315" s="25">
        <f>VLOOKUP(CONCATENATE($F1315," ",$G1315),AllocFactorMatrix,(AB$4+1),FALSE)*$E1317</f>
        <v>0</v>
      </c>
      <c r="AC1315" s="25">
        <f>VLOOKUP(CONCATENATE($F1315," ",$G1315),AllocFactorMatrix,(AC$4+1),FALSE)*$E1317</f>
        <v>0</v>
      </c>
    </row>
    <row r="1316" spans="4:29" hidden="1" outlineLevel="1">
      <c r="F1316" s="61" t="str">
        <f>F1317</f>
        <v>PROD_DEMAND</v>
      </c>
      <c r="G1316" s="20" t="str">
        <f>$G$14</f>
        <v>CUSTOMER</v>
      </c>
      <c r="H1316" s="24">
        <f t="shared" si="627"/>
        <v>0</v>
      </c>
      <c r="I1316" s="25">
        <f>VLOOKUP(CONCATENATE($F1316," ",$G1316),AllocFactorMatrix,(I$4+1),FALSE)*$E1317</f>
        <v>0</v>
      </c>
      <c r="J1316" s="25">
        <f>VLOOKUP(CONCATENATE($F1316," ",$G1316),AllocFactorMatrix,(J$4+1),FALSE)*$E1317</f>
        <v>0</v>
      </c>
      <c r="K1316" s="25">
        <f>VLOOKUP(CONCATENATE($F1316," ",$G1316),AllocFactorMatrix,(K$4+1),FALSE)*$E1317</f>
        <v>0</v>
      </c>
      <c r="L1316" s="25">
        <f>VLOOKUP(CONCATENATE($F1316," ",$G1316),AllocFactorMatrix,(L$4+1),FALSE)*$E1317</f>
        <v>0</v>
      </c>
      <c r="M1316" s="25">
        <f t="shared" si="633"/>
        <v>0</v>
      </c>
      <c r="N1316" s="25">
        <f>VLOOKUP(CONCATENATE($F1316," ",$G1316),AllocFactorMatrix,(N$4+1),FALSE)*$E1317</f>
        <v>0</v>
      </c>
      <c r="O1316" s="25">
        <f>VLOOKUP(CONCATENATE($F1316," ",$G1316),AllocFactorMatrix,(O$4+1),FALSE)*$E1317</f>
        <v>0</v>
      </c>
      <c r="P1316" s="25">
        <f>VLOOKUP(CONCATENATE($F1316," ",$G1316),AllocFactorMatrix,(P$4+1),FALSE)*$E1317</f>
        <v>0</v>
      </c>
      <c r="Q1316" s="25">
        <f>VLOOKUP(CONCATENATE($F1316," ",$G1316),AllocFactorMatrix,(Q$4+1),FALSE)*$E1317</f>
        <v>0</v>
      </c>
      <c r="R1316" s="25">
        <f t="shared" si="630"/>
        <v>0</v>
      </c>
      <c r="S1316" s="25">
        <f>VLOOKUP(CONCATENATE($F1316," ",$G1316),AllocFactorMatrix,(S$4+1),FALSE)*$E1317</f>
        <v>0</v>
      </c>
      <c r="T1316" s="25">
        <f>VLOOKUP(CONCATENATE($F1316," ",$G1316),AllocFactorMatrix,(T$4+1),FALSE)*$E1317</f>
        <v>0</v>
      </c>
      <c r="U1316" s="25">
        <f>VLOOKUP(CONCATENATE($F1316," ",$G1316),AllocFactorMatrix,(U$4+1),FALSE)*$E1317</f>
        <v>0</v>
      </c>
      <c r="V1316" s="25">
        <f>VLOOKUP(CONCATENATE($F1316," ",$G1316),AllocFactorMatrix,(V$4+1),FALSE)*$E1317</f>
        <v>0</v>
      </c>
      <c r="W1316" s="25">
        <f t="shared" si="634"/>
        <v>0</v>
      </c>
      <c r="X1316" s="25">
        <f>VLOOKUP(CONCATENATE($F1316," ",$G1316),AllocFactorMatrix,(X$4+1),FALSE)*$E1317</f>
        <v>0</v>
      </c>
      <c r="Y1316" s="25">
        <f>VLOOKUP(CONCATENATE($F1316," ",$G1316),AllocFactorMatrix,(Y$4+1),FALSE)*$E1317</f>
        <v>0</v>
      </c>
      <c r="Z1316" s="25">
        <f t="shared" si="629"/>
        <v>0</v>
      </c>
      <c r="AA1316" s="25">
        <f>VLOOKUP(CONCATENATE($F1316," ",$G1316),AllocFactorMatrix,(AA$4+1),FALSE)*$E1317</f>
        <v>0</v>
      </c>
      <c r="AB1316" s="25">
        <f>VLOOKUP(CONCATENATE($F1316," ",$G1316),AllocFactorMatrix,(AB$4+1),FALSE)*$E1317</f>
        <v>0</v>
      </c>
      <c r="AC1316" s="25">
        <f>VLOOKUP(CONCATENATE($F1316," ",$G1316),AllocFactorMatrix,(AC$4+1),FALSE)*$E1317</f>
        <v>0</v>
      </c>
    </row>
    <row r="1317" spans="4:29" collapsed="1">
      <c r="D1317" s="20" t="s">
        <v>456</v>
      </c>
      <c r="E1317" s="22">
        <f>'Sch 4'!E319</f>
        <v>5986481</v>
      </c>
      <c r="F1317" s="61" t="s">
        <v>29</v>
      </c>
      <c r="G1317" s="20" t="str">
        <f>$G$15</f>
        <v>TOTAL</v>
      </c>
      <c r="H1317" s="24">
        <f t="shared" si="627"/>
        <v>5986481.0000000009</v>
      </c>
      <c r="I1317" s="25">
        <f>VLOOKUP(CONCATENATE($F1317," ",$G1317),AllocFactorMatrix,(I$4+1),FALSE)*$E1317</f>
        <v>2935428.5567883058</v>
      </c>
      <c r="J1317" s="25">
        <f>VLOOKUP(CONCATENATE($F1317," ",$G1317),AllocFactorMatrix,(J$4+1),FALSE)*$E1317</f>
        <v>742549.28415583714</v>
      </c>
      <c r="K1317" s="25">
        <f>VLOOKUP(CONCATENATE($F1317," ",$G1317),AllocFactorMatrix,(K$4+1),FALSE)*$E1317</f>
        <v>8681.5305706266554</v>
      </c>
      <c r="L1317" s="25">
        <f>VLOOKUP(CONCATENATE($F1317," ",$G1317),AllocFactorMatrix,(L$4+1),FALSE)*$E1317</f>
        <v>213.87390813788801</v>
      </c>
      <c r="M1317" s="25">
        <f t="shared" si="633"/>
        <v>751444.68863460165</v>
      </c>
      <c r="N1317" s="25">
        <f>VLOOKUP(CONCATENATE($F1317," ",$G1317),AllocFactorMatrix,(N$4+1),FALSE)*$E1317</f>
        <v>310691.93663434836</v>
      </c>
      <c r="O1317" s="25">
        <f>VLOOKUP(CONCATENATE($F1317," ",$G1317),AllocFactorMatrix,(O$4+1),FALSE)*$E1317</f>
        <v>88483.538330174313</v>
      </c>
      <c r="P1317" s="25">
        <f>VLOOKUP(CONCATENATE($F1317," ",$G1317),AllocFactorMatrix,(P$4+1),FALSE)*$E1317</f>
        <v>7002.1879129738372</v>
      </c>
      <c r="Q1317" s="25">
        <f>VLOOKUP(CONCATENATE($F1317," ",$G1317),AllocFactorMatrix,(Q$4+1),FALSE)*$E1317</f>
        <v>1478.0384048442213</v>
      </c>
      <c r="R1317" s="25">
        <f t="shared" si="630"/>
        <v>407655.70128234068</v>
      </c>
      <c r="S1317" s="25">
        <f>VLOOKUP(CONCATENATE($F1317," ",$G1317),AllocFactorMatrix,(S$4+1),FALSE)*$E1317</f>
        <v>18663.358928177982</v>
      </c>
      <c r="T1317" s="25">
        <f>VLOOKUP(CONCATENATE($F1317," ",$G1317),AllocFactorMatrix,(T$4+1),FALSE)*$E1317</f>
        <v>203463.35393178638</v>
      </c>
      <c r="U1317" s="25">
        <f>VLOOKUP(CONCATENATE($F1317," ",$G1317),AllocFactorMatrix,(U$4+1),FALSE)*$E1317</f>
        <v>1358858.1094956247</v>
      </c>
      <c r="V1317" s="25">
        <f>VLOOKUP(CONCATENATE($F1317," ",$G1317),AllocFactorMatrix,(V$4+1),FALSE)*$E1317</f>
        <v>213179.16093926149</v>
      </c>
      <c r="W1317" s="25">
        <f t="shared" si="634"/>
        <v>1794163.9832948504</v>
      </c>
      <c r="X1317" s="25">
        <f>VLOOKUP(CONCATENATE($F1317," ",$G1317),AllocFactorMatrix,(X$4+1),FALSE)*$E1317</f>
        <v>84330.241131559029</v>
      </c>
      <c r="Y1317" s="25">
        <f>VLOOKUP(CONCATENATE($F1317," ",$G1317),AllocFactorMatrix,(Y$4+1),FALSE)*$E1317</f>
        <v>2035.7628507787713</v>
      </c>
      <c r="Z1317" s="25">
        <f t="shared" si="629"/>
        <v>86366.003982337803</v>
      </c>
      <c r="AA1317" s="25">
        <f>VLOOKUP(CONCATENATE($F1317," ",$G1317),AllocFactorMatrix,(AA$4+1),FALSE)*$E1317</f>
        <v>1470.2808523497151</v>
      </c>
      <c r="AB1317" s="25">
        <f>VLOOKUP(CONCATENATE($F1317," ",$G1317),AllocFactorMatrix,(AB$4+1),FALSE)*$E1317</f>
        <v>7972.1561567622493</v>
      </c>
      <c r="AC1317" s="25">
        <f>VLOOKUP(CONCATENATE($F1317," ",$G1317),AllocFactorMatrix,(AC$4+1),FALSE)*$E1317</f>
        <v>1979.6290084516488</v>
      </c>
    </row>
    <row r="1318" spans="4:29" hidden="1" outlineLevel="1">
      <c r="F1318" s="61" t="str">
        <f>F1325</f>
        <v>PROD_DEMAND</v>
      </c>
      <c r="G1318" s="20" t="str">
        <f>$G$8</f>
        <v>PRODUCTION</v>
      </c>
      <c r="H1318" s="24">
        <f t="shared" si="627"/>
        <v>950.99999999999977</v>
      </c>
      <c r="I1318" s="25">
        <f>VLOOKUP(CONCATENATE($F1318," ",$G1318),AllocFactorMatrix,(I$4+1),FALSE)*$E1325</f>
        <v>466.31611417553626</v>
      </c>
      <c r="J1318" s="25">
        <f>VLOOKUP(CONCATENATE($F1318," ",$G1318),AllocFactorMatrix,(J$4+1),FALSE)*$E1325</f>
        <v>117.95984472884841</v>
      </c>
      <c r="K1318" s="25">
        <f>VLOOKUP(CONCATENATE($F1318," ",$G1318),AllocFactorMatrix,(K$4+1),FALSE)*$E1325</f>
        <v>1.3791300052010436</v>
      </c>
      <c r="L1318" s="25">
        <f>VLOOKUP(CONCATENATE($F1318," ",$G1318),AllocFactorMatrix,(L$4+1),FALSE)*$E1325</f>
        <v>3.3975567055024726E-2</v>
      </c>
      <c r="M1318" s="25">
        <f t="shared" si="628"/>
        <v>119.37295030110448</v>
      </c>
      <c r="N1318" s="25">
        <f>VLOOKUP(CONCATENATE($F1318," ",$G1318),AllocFactorMatrix,(N$4+1),FALSE)*$E1325</f>
        <v>49.355878977861167</v>
      </c>
      <c r="O1318" s="25">
        <f>VLOOKUP(CONCATENATE($F1318," ",$G1318),AllocFactorMatrix,(O$4+1),FALSE)*$E1325</f>
        <v>14.05631203907534</v>
      </c>
      <c r="P1318" s="25">
        <f>VLOOKUP(CONCATENATE($F1318," ",$G1318),AllocFactorMatrix,(P$4+1),FALSE)*$E1325</f>
        <v>1.1123531011353947</v>
      </c>
      <c r="Q1318" s="25">
        <f>VLOOKUP(CONCATENATE($F1318," ",$G1318),AllocFactorMatrix,(Q$4+1),FALSE)*$E1325</f>
        <v>0.23479812647978909</v>
      </c>
      <c r="R1318" s="25">
        <f t="shared" si="630"/>
        <v>64.759342244551689</v>
      </c>
      <c r="S1318" s="25">
        <f>VLOOKUP(CONCATENATE($F1318," ",$G1318),AllocFactorMatrix,(S$4+1),FALSE)*$E1325</f>
        <v>2.9648226296378892</v>
      </c>
      <c r="T1318" s="25">
        <f>VLOOKUP(CONCATENATE($F1318," ",$G1318),AllocFactorMatrix,(T$4+1),FALSE)*$E1325</f>
        <v>32.321767928291905</v>
      </c>
      <c r="U1318" s="25">
        <f>VLOOKUP(CONCATENATE($F1318," ",$G1318),AllocFactorMatrix,(U$4+1),FALSE)*$E1325</f>
        <v>215.86539105867686</v>
      </c>
      <c r="V1318" s="25">
        <f>VLOOKUP(CONCATENATE($F1318," ",$G1318),AllocFactorMatrix,(V$4+1),FALSE)*$E1325</f>
        <v>33.865200950815293</v>
      </c>
      <c r="W1318" s="25">
        <f>SUBTOTAL(9,S1318:V1318)</f>
        <v>285.01718256742197</v>
      </c>
      <c r="X1318" s="25">
        <f>VLOOKUP(CONCATENATE($F1318," ",$G1318),AllocFactorMatrix,(X$4+1),FALSE)*$E1325</f>
        <v>13.396527829306171</v>
      </c>
      <c r="Y1318" s="25">
        <f>VLOOKUP(CONCATENATE($F1318," ",$G1318),AllocFactorMatrix,(Y$4+1),FALSE)*$E1325</f>
        <v>0.32339707936776407</v>
      </c>
      <c r="Z1318" s="25">
        <f t="shared" si="629"/>
        <v>13.719924908673935</v>
      </c>
      <c r="AA1318" s="25">
        <f>VLOOKUP(CONCATENATE($F1318," ",$G1318),AllocFactorMatrix,(AA$4+1),FALSE)*$E1325</f>
        <v>0.23356577772226772</v>
      </c>
      <c r="AB1318" s="25">
        <f>VLOOKUP(CONCATENATE($F1318," ",$G1318),AllocFactorMatrix,(AB$4+1),FALSE)*$E1325</f>
        <v>1.2664402518075142</v>
      </c>
      <c r="AC1318" s="25">
        <f>VLOOKUP(CONCATENATE($F1318," ",$G1318),AllocFactorMatrix,(AC$4+1),FALSE)*$E1325</f>
        <v>0.3144797731818606</v>
      </c>
    </row>
    <row r="1319" spans="4:29" hidden="1" outlineLevel="1">
      <c r="F1319" s="61" t="str">
        <f>F1325</f>
        <v>PROD_DEMAND</v>
      </c>
      <c r="G1319" s="20" t="str">
        <f>$G$9</f>
        <v>BULKTRAN</v>
      </c>
      <c r="H1319" s="24">
        <f t="shared" si="627"/>
        <v>0</v>
      </c>
      <c r="I1319" s="25">
        <f>VLOOKUP(CONCATENATE($F1319," ",$G1319),AllocFactorMatrix,(I$4+1),FALSE)*$E1325</f>
        <v>0</v>
      </c>
      <c r="J1319" s="25">
        <f>VLOOKUP(CONCATENATE($F1319," ",$G1319),AllocFactorMatrix,(J$4+1),FALSE)*$E1325</f>
        <v>0</v>
      </c>
      <c r="K1319" s="25">
        <f>VLOOKUP(CONCATENATE($F1319," ",$G1319),AllocFactorMatrix,(K$4+1),FALSE)*$E1325</f>
        <v>0</v>
      </c>
      <c r="L1319" s="25">
        <f>VLOOKUP(CONCATENATE($F1319," ",$G1319),AllocFactorMatrix,(L$4+1),FALSE)*$E1325</f>
        <v>0</v>
      </c>
      <c r="M1319" s="25">
        <f t="shared" si="628"/>
        <v>0</v>
      </c>
      <c r="N1319" s="25">
        <f>VLOOKUP(CONCATENATE($F1319," ",$G1319),AllocFactorMatrix,(N$4+1),FALSE)*$E1325</f>
        <v>0</v>
      </c>
      <c r="O1319" s="25">
        <f>VLOOKUP(CONCATENATE($F1319," ",$G1319),AllocFactorMatrix,(O$4+1),FALSE)*$E1325</f>
        <v>0</v>
      </c>
      <c r="P1319" s="25">
        <f>VLOOKUP(CONCATENATE($F1319," ",$G1319),AllocFactorMatrix,(P$4+1),FALSE)*$E1325</f>
        <v>0</v>
      </c>
      <c r="Q1319" s="25">
        <f>VLOOKUP(CONCATENATE($F1319," ",$G1319),AllocFactorMatrix,(Q$4+1),FALSE)*$E1325</f>
        <v>0</v>
      </c>
      <c r="R1319" s="25">
        <f t="shared" si="630"/>
        <v>0</v>
      </c>
      <c r="S1319" s="25">
        <f>VLOOKUP(CONCATENATE($F1319," ",$G1319),AllocFactorMatrix,(S$4+1),FALSE)*$E1325</f>
        <v>0</v>
      </c>
      <c r="T1319" s="25">
        <f>VLOOKUP(CONCATENATE($F1319," ",$G1319),AllocFactorMatrix,(T$4+1),FALSE)*$E1325</f>
        <v>0</v>
      </c>
      <c r="U1319" s="25">
        <f>VLOOKUP(CONCATENATE($F1319," ",$G1319),AllocFactorMatrix,(U$4+1),FALSE)*$E1325</f>
        <v>0</v>
      </c>
      <c r="V1319" s="25">
        <f>VLOOKUP(CONCATENATE($F1319," ",$G1319),AllocFactorMatrix,(V$4+1),FALSE)*$E1325</f>
        <v>0</v>
      </c>
      <c r="W1319" s="25">
        <f t="shared" ref="W1319:W1325" si="635">SUBTOTAL(9,S1319:V1319)</f>
        <v>0</v>
      </c>
      <c r="X1319" s="25">
        <f>VLOOKUP(CONCATENATE($F1319," ",$G1319),AllocFactorMatrix,(X$4+1),FALSE)*$E1325</f>
        <v>0</v>
      </c>
      <c r="Y1319" s="25">
        <f>VLOOKUP(CONCATENATE($F1319," ",$G1319),AllocFactorMatrix,(Y$4+1),FALSE)*$E1325</f>
        <v>0</v>
      </c>
      <c r="Z1319" s="25">
        <f t="shared" si="629"/>
        <v>0</v>
      </c>
      <c r="AA1319" s="25">
        <f>VLOOKUP(CONCATENATE($F1319," ",$G1319),AllocFactorMatrix,(AA$4+1),FALSE)*$E1325</f>
        <v>0</v>
      </c>
      <c r="AB1319" s="25">
        <f>VLOOKUP(CONCATENATE($F1319," ",$G1319),AllocFactorMatrix,(AB$4+1),FALSE)*$E1325</f>
        <v>0</v>
      </c>
      <c r="AC1319" s="25">
        <f>VLOOKUP(CONCATENATE($F1319," ",$G1319),AllocFactorMatrix,(AC$4+1),FALSE)*$E1325</f>
        <v>0</v>
      </c>
    </row>
    <row r="1320" spans="4:29" hidden="1" outlineLevel="1">
      <c r="F1320" s="61" t="str">
        <f>F1325</f>
        <v>PROD_DEMAND</v>
      </c>
      <c r="G1320" s="20" t="str">
        <f>$G$10</f>
        <v>SUBTRAN</v>
      </c>
      <c r="H1320" s="24">
        <f t="shared" si="627"/>
        <v>0</v>
      </c>
      <c r="I1320" s="25">
        <f>VLOOKUP(CONCATENATE($F1320," ",$G1320),AllocFactorMatrix,(I$4+1),FALSE)*$E1325</f>
        <v>0</v>
      </c>
      <c r="J1320" s="25">
        <f>VLOOKUP(CONCATENATE($F1320," ",$G1320),AllocFactorMatrix,(J$4+1),FALSE)*$E1325</f>
        <v>0</v>
      </c>
      <c r="K1320" s="25">
        <f>VLOOKUP(CONCATENATE($F1320," ",$G1320),AllocFactorMatrix,(K$4+1),FALSE)*$E1325</f>
        <v>0</v>
      </c>
      <c r="L1320" s="25">
        <f>VLOOKUP(CONCATENATE($F1320," ",$G1320),AllocFactorMatrix,(L$4+1),FALSE)*$E1325</f>
        <v>0</v>
      </c>
      <c r="M1320" s="25">
        <f t="shared" si="628"/>
        <v>0</v>
      </c>
      <c r="N1320" s="25">
        <f>VLOOKUP(CONCATENATE($F1320," ",$G1320),AllocFactorMatrix,(N$4+1),FALSE)*$E1325</f>
        <v>0</v>
      </c>
      <c r="O1320" s="25">
        <f>VLOOKUP(CONCATENATE($F1320," ",$G1320),AllocFactorMatrix,(O$4+1),FALSE)*$E1325</f>
        <v>0</v>
      </c>
      <c r="P1320" s="25">
        <f>VLOOKUP(CONCATENATE($F1320," ",$G1320),AllocFactorMatrix,(P$4+1),FALSE)*$E1325</f>
        <v>0</v>
      </c>
      <c r="Q1320" s="25">
        <f>VLOOKUP(CONCATENATE($F1320," ",$G1320),AllocFactorMatrix,(Q$4+1),FALSE)*$E1325</f>
        <v>0</v>
      </c>
      <c r="R1320" s="25">
        <f t="shared" si="630"/>
        <v>0</v>
      </c>
      <c r="S1320" s="25">
        <f>VLOOKUP(CONCATENATE($F1320," ",$G1320),AllocFactorMatrix,(S$4+1),FALSE)*$E1325</f>
        <v>0</v>
      </c>
      <c r="T1320" s="25">
        <f>VLOOKUP(CONCATENATE($F1320," ",$G1320),AllocFactorMatrix,(T$4+1),FALSE)*$E1325</f>
        <v>0</v>
      </c>
      <c r="U1320" s="25">
        <f>VLOOKUP(CONCATENATE($F1320," ",$G1320),AllocFactorMatrix,(U$4+1),FALSE)*$E1325</f>
        <v>0</v>
      </c>
      <c r="V1320" s="25">
        <f>VLOOKUP(CONCATENATE($F1320," ",$G1320),AllocFactorMatrix,(V$4+1),FALSE)*$E1325</f>
        <v>0</v>
      </c>
      <c r="W1320" s="25">
        <f t="shared" si="635"/>
        <v>0</v>
      </c>
      <c r="X1320" s="25">
        <f>VLOOKUP(CONCATENATE($F1320," ",$G1320),AllocFactorMatrix,(X$4+1),FALSE)*$E1325</f>
        <v>0</v>
      </c>
      <c r="Y1320" s="25">
        <f>VLOOKUP(CONCATENATE($F1320," ",$G1320),AllocFactorMatrix,(Y$4+1),FALSE)*$E1325</f>
        <v>0</v>
      </c>
      <c r="Z1320" s="25">
        <f t="shared" si="629"/>
        <v>0</v>
      </c>
      <c r="AA1320" s="25">
        <f>VLOOKUP(CONCATENATE($F1320," ",$G1320),AllocFactorMatrix,(AA$4+1),FALSE)*$E1325</f>
        <v>0</v>
      </c>
      <c r="AB1320" s="25">
        <f>VLOOKUP(CONCATENATE($F1320," ",$G1320),AllocFactorMatrix,(AB$4+1),FALSE)*$E1325</f>
        <v>0</v>
      </c>
      <c r="AC1320" s="25">
        <f>VLOOKUP(CONCATENATE($F1320," ",$G1320),AllocFactorMatrix,(AC$4+1),FALSE)*$E1325</f>
        <v>0</v>
      </c>
    </row>
    <row r="1321" spans="4:29" hidden="1" outlineLevel="1">
      <c r="F1321" s="61" t="str">
        <f>F1325</f>
        <v>PROD_DEMAND</v>
      </c>
      <c r="G1321" s="20" t="str">
        <f>$G$11</f>
        <v>DISTPRI</v>
      </c>
      <c r="H1321" s="24">
        <f t="shared" si="627"/>
        <v>0</v>
      </c>
      <c r="I1321" s="25">
        <f>VLOOKUP(CONCATENATE($F1321," ",$G1321),AllocFactorMatrix,(I$4+1),FALSE)*$E1325</f>
        <v>0</v>
      </c>
      <c r="J1321" s="25">
        <f>VLOOKUP(CONCATENATE($F1321," ",$G1321),AllocFactorMatrix,(J$4+1),FALSE)*$E1325</f>
        <v>0</v>
      </c>
      <c r="K1321" s="25">
        <f>VLOOKUP(CONCATENATE($F1321," ",$G1321),AllocFactorMatrix,(K$4+1),FALSE)*$E1325</f>
        <v>0</v>
      </c>
      <c r="L1321" s="25">
        <f>VLOOKUP(CONCATENATE($F1321," ",$G1321),AllocFactorMatrix,(L$4+1),FALSE)*$E1325</f>
        <v>0</v>
      </c>
      <c r="M1321" s="25">
        <f t="shared" si="628"/>
        <v>0</v>
      </c>
      <c r="N1321" s="25">
        <f>VLOOKUP(CONCATENATE($F1321," ",$G1321),AllocFactorMatrix,(N$4+1),FALSE)*$E1325</f>
        <v>0</v>
      </c>
      <c r="O1321" s="25">
        <f>VLOOKUP(CONCATENATE($F1321," ",$G1321),AllocFactorMatrix,(O$4+1),FALSE)*$E1325</f>
        <v>0</v>
      </c>
      <c r="P1321" s="25">
        <f>VLOOKUP(CONCATENATE($F1321," ",$G1321),AllocFactorMatrix,(P$4+1),FALSE)*$E1325</f>
        <v>0</v>
      </c>
      <c r="Q1321" s="25">
        <f>VLOOKUP(CONCATENATE($F1321," ",$G1321),AllocFactorMatrix,(Q$4+1),FALSE)*$E1325</f>
        <v>0</v>
      </c>
      <c r="R1321" s="25">
        <f t="shared" si="630"/>
        <v>0</v>
      </c>
      <c r="S1321" s="25">
        <f>VLOOKUP(CONCATENATE($F1321," ",$G1321),AllocFactorMatrix,(S$4+1),FALSE)*$E1325</f>
        <v>0</v>
      </c>
      <c r="T1321" s="25">
        <f>VLOOKUP(CONCATENATE($F1321," ",$G1321),AllocFactorMatrix,(T$4+1),FALSE)*$E1325</f>
        <v>0</v>
      </c>
      <c r="U1321" s="25">
        <f>VLOOKUP(CONCATENATE($F1321," ",$G1321),AllocFactorMatrix,(U$4+1),FALSE)*$E1325</f>
        <v>0</v>
      </c>
      <c r="V1321" s="25">
        <f>VLOOKUP(CONCATENATE($F1321," ",$G1321),AllocFactorMatrix,(V$4+1),FALSE)*$E1325</f>
        <v>0</v>
      </c>
      <c r="W1321" s="25">
        <f t="shared" si="635"/>
        <v>0</v>
      </c>
      <c r="X1321" s="25">
        <f>VLOOKUP(CONCATENATE($F1321," ",$G1321),AllocFactorMatrix,(X$4+1),FALSE)*$E1325</f>
        <v>0</v>
      </c>
      <c r="Y1321" s="25">
        <f>VLOOKUP(CONCATENATE($F1321," ",$G1321),AllocFactorMatrix,(Y$4+1),FALSE)*$E1325</f>
        <v>0</v>
      </c>
      <c r="Z1321" s="25">
        <f t="shared" si="629"/>
        <v>0</v>
      </c>
      <c r="AA1321" s="25">
        <f>VLOOKUP(CONCATENATE($F1321," ",$G1321),AllocFactorMatrix,(AA$4+1),FALSE)*$E1325</f>
        <v>0</v>
      </c>
      <c r="AB1321" s="25">
        <f>VLOOKUP(CONCATENATE($F1321," ",$G1321),AllocFactorMatrix,(AB$4+1),FALSE)*$E1325</f>
        <v>0</v>
      </c>
      <c r="AC1321" s="25">
        <f>VLOOKUP(CONCATENATE($F1321," ",$G1321),AllocFactorMatrix,(AC$4+1),FALSE)*$E1325</f>
        <v>0</v>
      </c>
    </row>
    <row r="1322" spans="4:29" hidden="1" outlineLevel="1">
      <c r="F1322" s="61" t="str">
        <f>F1325</f>
        <v>PROD_DEMAND</v>
      </c>
      <c r="G1322" s="20" t="str">
        <f>$G$12</f>
        <v>DISTSEC</v>
      </c>
      <c r="H1322" s="24">
        <f t="shared" si="627"/>
        <v>0</v>
      </c>
      <c r="I1322" s="25">
        <f>VLOOKUP(CONCATENATE($F1322," ",$G1322),AllocFactorMatrix,(I$4+1),FALSE)*$E1325</f>
        <v>0</v>
      </c>
      <c r="J1322" s="25">
        <f>VLOOKUP(CONCATENATE($F1322," ",$G1322),AllocFactorMatrix,(J$4+1),FALSE)*$E1325</f>
        <v>0</v>
      </c>
      <c r="K1322" s="25">
        <f>VLOOKUP(CONCATENATE($F1322," ",$G1322),AllocFactorMatrix,(K$4+1),FALSE)*$E1325</f>
        <v>0</v>
      </c>
      <c r="L1322" s="25">
        <f>VLOOKUP(CONCATENATE($F1322," ",$G1322),AllocFactorMatrix,(L$4+1),FALSE)*$E1325</f>
        <v>0</v>
      </c>
      <c r="M1322" s="25">
        <f t="shared" si="628"/>
        <v>0</v>
      </c>
      <c r="N1322" s="25">
        <f>VLOOKUP(CONCATENATE($F1322," ",$G1322),AllocFactorMatrix,(N$4+1),FALSE)*$E1325</f>
        <v>0</v>
      </c>
      <c r="O1322" s="25">
        <f>VLOOKUP(CONCATENATE($F1322," ",$G1322),AllocFactorMatrix,(O$4+1),FALSE)*$E1325</f>
        <v>0</v>
      </c>
      <c r="P1322" s="25">
        <f>VLOOKUP(CONCATENATE($F1322," ",$G1322),AllocFactorMatrix,(P$4+1),FALSE)*$E1325</f>
        <v>0</v>
      </c>
      <c r="Q1322" s="25">
        <f>VLOOKUP(CONCATENATE($F1322," ",$G1322),AllocFactorMatrix,(Q$4+1),FALSE)*$E1325</f>
        <v>0</v>
      </c>
      <c r="R1322" s="25">
        <f t="shared" si="630"/>
        <v>0</v>
      </c>
      <c r="S1322" s="25">
        <f>VLOOKUP(CONCATENATE($F1322," ",$G1322),AllocFactorMatrix,(S$4+1),FALSE)*$E1325</f>
        <v>0</v>
      </c>
      <c r="T1322" s="25">
        <f>VLOOKUP(CONCATENATE($F1322," ",$G1322),AllocFactorMatrix,(T$4+1),FALSE)*$E1325</f>
        <v>0</v>
      </c>
      <c r="U1322" s="25">
        <f>VLOOKUP(CONCATENATE($F1322," ",$G1322),AllocFactorMatrix,(U$4+1),FALSE)*$E1325</f>
        <v>0</v>
      </c>
      <c r="V1322" s="25">
        <f>VLOOKUP(CONCATENATE($F1322," ",$G1322),AllocFactorMatrix,(V$4+1),FALSE)*$E1325</f>
        <v>0</v>
      </c>
      <c r="W1322" s="25">
        <f t="shared" si="635"/>
        <v>0</v>
      </c>
      <c r="X1322" s="25">
        <f>VLOOKUP(CONCATENATE($F1322," ",$G1322),AllocFactorMatrix,(X$4+1),FALSE)*$E1325</f>
        <v>0</v>
      </c>
      <c r="Y1322" s="25">
        <f>VLOOKUP(CONCATENATE($F1322," ",$G1322),AllocFactorMatrix,(Y$4+1),FALSE)*$E1325</f>
        <v>0</v>
      </c>
      <c r="Z1322" s="25">
        <f t="shared" si="629"/>
        <v>0</v>
      </c>
      <c r="AA1322" s="25">
        <f>VLOOKUP(CONCATENATE($F1322," ",$G1322),AllocFactorMatrix,(AA$4+1),FALSE)*$E1325</f>
        <v>0</v>
      </c>
      <c r="AB1322" s="25">
        <f>VLOOKUP(CONCATENATE($F1322," ",$G1322),AllocFactorMatrix,(AB$4+1),FALSE)*$E1325</f>
        <v>0</v>
      </c>
      <c r="AC1322" s="25">
        <f>VLOOKUP(CONCATENATE($F1322," ",$G1322),AllocFactorMatrix,(AC$4+1),FALSE)*$E1325</f>
        <v>0</v>
      </c>
    </row>
    <row r="1323" spans="4:29" hidden="1" outlineLevel="1">
      <c r="F1323" s="61" t="str">
        <f>F1325</f>
        <v>PROD_DEMAND</v>
      </c>
      <c r="G1323" s="20" t="str">
        <f>$G$13</f>
        <v>ENERGY</v>
      </c>
      <c r="H1323" s="24">
        <f t="shared" si="627"/>
        <v>0</v>
      </c>
      <c r="I1323" s="25">
        <f>VLOOKUP(CONCATENATE($F1323," ",$G1323),AllocFactorMatrix,(I$4+1),FALSE)*$E1325</f>
        <v>0</v>
      </c>
      <c r="J1323" s="25">
        <f>VLOOKUP(CONCATENATE($F1323," ",$G1323),AllocFactorMatrix,(J$4+1),FALSE)*$E1325</f>
        <v>0</v>
      </c>
      <c r="K1323" s="25">
        <f>VLOOKUP(CONCATENATE($F1323," ",$G1323),AllocFactorMatrix,(K$4+1),FALSE)*$E1325</f>
        <v>0</v>
      </c>
      <c r="L1323" s="25">
        <f>VLOOKUP(CONCATENATE($F1323," ",$G1323),AllocFactorMatrix,(L$4+1),FALSE)*$E1325</f>
        <v>0</v>
      </c>
      <c r="M1323" s="25">
        <f t="shared" si="628"/>
        <v>0</v>
      </c>
      <c r="N1323" s="25">
        <f>VLOOKUP(CONCATENATE($F1323," ",$G1323),AllocFactorMatrix,(N$4+1),FALSE)*$E1325</f>
        <v>0</v>
      </c>
      <c r="O1323" s="25">
        <f>VLOOKUP(CONCATENATE($F1323," ",$G1323),AllocFactorMatrix,(O$4+1),FALSE)*$E1325</f>
        <v>0</v>
      </c>
      <c r="P1323" s="25">
        <f>VLOOKUP(CONCATENATE($F1323," ",$G1323),AllocFactorMatrix,(P$4+1),FALSE)*$E1325</f>
        <v>0</v>
      </c>
      <c r="Q1323" s="25">
        <f>VLOOKUP(CONCATENATE($F1323," ",$G1323),AllocFactorMatrix,(Q$4+1),FALSE)*$E1325</f>
        <v>0</v>
      </c>
      <c r="R1323" s="25">
        <f t="shared" si="630"/>
        <v>0</v>
      </c>
      <c r="S1323" s="25">
        <f>VLOOKUP(CONCATENATE($F1323," ",$G1323),AllocFactorMatrix,(S$4+1),FALSE)*$E1325</f>
        <v>0</v>
      </c>
      <c r="T1323" s="25">
        <f>VLOOKUP(CONCATENATE($F1323," ",$G1323),AllocFactorMatrix,(T$4+1),FALSE)*$E1325</f>
        <v>0</v>
      </c>
      <c r="U1323" s="25">
        <f>VLOOKUP(CONCATENATE($F1323," ",$G1323),AllocFactorMatrix,(U$4+1),FALSE)*$E1325</f>
        <v>0</v>
      </c>
      <c r="V1323" s="25">
        <f>VLOOKUP(CONCATENATE($F1323," ",$G1323),AllocFactorMatrix,(V$4+1),FALSE)*$E1325</f>
        <v>0</v>
      </c>
      <c r="W1323" s="25">
        <f t="shared" si="635"/>
        <v>0</v>
      </c>
      <c r="X1323" s="25">
        <f>VLOOKUP(CONCATENATE($F1323," ",$G1323),AllocFactorMatrix,(X$4+1),FALSE)*$E1325</f>
        <v>0</v>
      </c>
      <c r="Y1323" s="25">
        <f>VLOOKUP(CONCATENATE($F1323," ",$G1323),AllocFactorMatrix,(Y$4+1),FALSE)*$E1325</f>
        <v>0</v>
      </c>
      <c r="Z1323" s="25">
        <f t="shared" si="629"/>
        <v>0</v>
      </c>
      <c r="AA1323" s="25">
        <f>VLOOKUP(CONCATENATE($F1323," ",$G1323),AllocFactorMatrix,(AA$4+1),FALSE)*$E1325</f>
        <v>0</v>
      </c>
      <c r="AB1323" s="25">
        <f>VLOOKUP(CONCATENATE($F1323," ",$G1323),AllocFactorMatrix,(AB$4+1),FALSE)*$E1325</f>
        <v>0</v>
      </c>
      <c r="AC1323" s="25">
        <f>VLOOKUP(CONCATENATE($F1323," ",$G1323),AllocFactorMatrix,(AC$4+1),FALSE)*$E1325</f>
        <v>0</v>
      </c>
    </row>
    <row r="1324" spans="4:29" hidden="1" outlineLevel="1">
      <c r="F1324" s="61" t="str">
        <f>F1325</f>
        <v>PROD_DEMAND</v>
      </c>
      <c r="G1324" s="20" t="str">
        <f>$G$14</f>
        <v>CUSTOMER</v>
      </c>
      <c r="H1324" s="24">
        <f t="shared" si="627"/>
        <v>0</v>
      </c>
      <c r="I1324" s="25">
        <f>VLOOKUP(CONCATENATE($F1324," ",$G1324),AllocFactorMatrix,(I$4+1),FALSE)*$E1325</f>
        <v>0</v>
      </c>
      <c r="J1324" s="25">
        <f>VLOOKUP(CONCATENATE($F1324," ",$G1324),AllocFactorMatrix,(J$4+1),FALSE)*$E1325</f>
        <v>0</v>
      </c>
      <c r="K1324" s="25">
        <f>VLOOKUP(CONCATENATE($F1324," ",$G1324),AllocFactorMatrix,(K$4+1),FALSE)*$E1325</f>
        <v>0</v>
      </c>
      <c r="L1324" s="25">
        <f>VLOOKUP(CONCATENATE($F1324," ",$G1324),AllocFactorMatrix,(L$4+1),FALSE)*$E1325</f>
        <v>0</v>
      </c>
      <c r="M1324" s="25">
        <f t="shared" si="628"/>
        <v>0</v>
      </c>
      <c r="N1324" s="25">
        <f>VLOOKUP(CONCATENATE($F1324," ",$G1324),AllocFactorMatrix,(N$4+1),FALSE)*$E1325</f>
        <v>0</v>
      </c>
      <c r="O1324" s="25">
        <f>VLOOKUP(CONCATENATE($F1324," ",$G1324),AllocFactorMatrix,(O$4+1),FALSE)*$E1325</f>
        <v>0</v>
      </c>
      <c r="P1324" s="25">
        <f>VLOOKUP(CONCATENATE($F1324," ",$G1324),AllocFactorMatrix,(P$4+1),FALSE)*$E1325</f>
        <v>0</v>
      </c>
      <c r="Q1324" s="25">
        <f>VLOOKUP(CONCATENATE($F1324," ",$G1324),AllocFactorMatrix,(Q$4+1),FALSE)*$E1325</f>
        <v>0</v>
      </c>
      <c r="R1324" s="25">
        <f t="shared" si="630"/>
        <v>0</v>
      </c>
      <c r="S1324" s="25">
        <f>VLOOKUP(CONCATENATE($F1324," ",$G1324),AllocFactorMatrix,(S$4+1),FALSE)*$E1325</f>
        <v>0</v>
      </c>
      <c r="T1324" s="25">
        <f>VLOOKUP(CONCATENATE($F1324," ",$G1324),AllocFactorMatrix,(T$4+1),FALSE)*$E1325</f>
        <v>0</v>
      </c>
      <c r="U1324" s="25">
        <f>VLOOKUP(CONCATENATE($F1324," ",$G1324),AllocFactorMatrix,(U$4+1),FALSE)*$E1325</f>
        <v>0</v>
      </c>
      <c r="V1324" s="25">
        <f>VLOOKUP(CONCATENATE($F1324," ",$G1324),AllocFactorMatrix,(V$4+1),FALSE)*$E1325</f>
        <v>0</v>
      </c>
      <c r="W1324" s="25">
        <f t="shared" si="635"/>
        <v>0</v>
      </c>
      <c r="X1324" s="25">
        <f>VLOOKUP(CONCATENATE($F1324," ",$G1324),AllocFactorMatrix,(X$4+1),FALSE)*$E1325</f>
        <v>0</v>
      </c>
      <c r="Y1324" s="25">
        <f>VLOOKUP(CONCATENATE($F1324," ",$G1324),AllocFactorMatrix,(Y$4+1),FALSE)*$E1325</f>
        <v>0</v>
      </c>
      <c r="Z1324" s="25">
        <f t="shared" si="629"/>
        <v>0</v>
      </c>
      <c r="AA1324" s="25">
        <f>VLOOKUP(CONCATENATE($F1324," ",$G1324),AllocFactorMatrix,(AA$4+1),FALSE)*$E1325</f>
        <v>0</v>
      </c>
      <c r="AB1324" s="25">
        <f>VLOOKUP(CONCATENATE($F1324," ",$G1324),AllocFactorMatrix,(AB$4+1),FALSE)*$E1325</f>
        <v>0</v>
      </c>
      <c r="AC1324" s="25">
        <f>VLOOKUP(CONCATENATE($F1324," ",$G1324),AllocFactorMatrix,(AC$4+1),FALSE)*$E1325</f>
        <v>0</v>
      </c>
    </row>
    <row r="1325" spans="4:29" collapsed="1">
      <c r="D1325" s="20" t="s">
        <v>457</v>
      </c>
      <c r="E1325" s="22">
        <f>'Sch 4'!E320</f>
        <v>951</v>
      </c>
      <c r="F1325" s="61" t="s">
        <v>29</v>
      </c>
      <c r="G1325" s="20" t="str">
        <f>$G$15</f>
        <v>TOTAL</v>
      </c>
      <c r="H1325" s="24">
        <f t="shared" si="627"/>
        <v>950.99999999999977</v>
      </c>
      <c r="I1325" s="25">
        <f>VLOOKUP(CONCATENATE($F1325," ",$G1325),AllocFactorMatrix,(I$4+1),FALSE)*$E1325</f>
        <v>466.31611417553626</v>
      </c>
      <c r="J1325" s="25">
        <f>VLOOKUP(CONCATENATE($F1325," ",$G1325),AllocFactorMatrix,(J$4+1),FALSE)*$E1325</f>
        <v>117.95984472884841</v>
      </c>
      <c r="K1325" s="25">
        <f>VLOOKUP(CONCATENATE($F1325," ",$G1325),AllocFactorMatrix,(K$4+1),FALSE)*$E1325</f>
        <v>1.3791300052010436</v>
      </c>
      <c r="L1325" s="25">
        <f>VLOOKUP(CONCATENATE($F1325," ",$G1325),AllocFactorMatrix,(L$4+1),FALSE)*$E1325</f>
        <v>3.3975567055024726E-2</v>
      </c>
      <c r="M1325" s="25">
        <f t="shared" si="628"/>
        <v>119.37295030110448</v>
      </c>
      <c r="N1325" s="25">
        <f>VLOOKUP(CONCATENATE($F1325," ",$G1325),AllocFactorMatrix,(N$4+1),FALSE)*$E1325</f>
        <v>49.355878977861167</v>
      </c>
      <c r="O1325" s="25">
        <f>VLOOKUP(CONCATENATE($F1325," ",$G1325),AllocFactorMatrix,(O$4+1),FALSE)*$E1325</f>
        <v>14.05631203907534</v>
      </c>
      <c r="P1325" s="25">
        <f>VLOOKUP(CONCATENATE($F1325," ",$G1325),AllocFactorMatrix,(P$4+1),FALSE)*$E1325</f>
        <v>1.1123531011353947</v>
      </c>
      <c r="Q1325" s="25">
        <f>VLOOKUP(CONCATENATE($F1325," ",$G1325),AllocFactorMatrix,(Q$4+1),FALSE)*$E1325</f>
        <v>0.23479812647978909</v>
      </c>
      <c r="R1325" s="25">
        <f t="shared" si="630"/>
        <v>64.759342244551689</v>
      </c>
      <c r="S1325" s="25">
        <f>VLOOKUP(CONCATENATE($F1325," ",$G1325),AllocFactorMatrix,(S$4+1),FALSE)*$E1325</f>
        <v>2.9648226296378892</v>
      </c>
      <c r="T1325" s="25">
        <f>VLOOKUP(CONCATENATE($F1325," ",$G1325),AllocFactorMatrix,(T$4+1),FALSE)*$E1325</f>
        <v>32.321767928291905</v>
      </c>
      <c r="U1325" s="25">
        <f>VLOOKUP(CONCATENATE($F1325," ",$G1325),AllocFactorMatrix,(U$4+1),FALSE)*$E1325</f>
        <v>215.86539105867686</v>
      </c>
      <c r="V1325" s="25">
        <f>VLOOKUP(CONCATENATE($F1325," ",$G1325),AllocFactorMatrix,(V$4+1),FALSE)*$E1325</f>
        <v>33.865200950815293</v>
      </c>
      <c r="W1325" s="25">
        <f t="shared" si="635"/>
        <v>285.01718256742197</v>
      </c>
      <c r="X1325" s="25">
        <f>VLOOKUP(CONCATENATE($F1325," ",$G1325),AllocFactorMatrix,(X$4+1),FALSE)*$E1325</f>
        <v>13.396527829306171</v>
      </c>
      <c r="Y1325" s="25">
        <f>VLOOKUP(CONCATENATE($F1325," ",$G1325),AllocFactorMatrix,(Y$4+1),FALSE)*$E1325</f>
        <v>0.32339707936776407</v>
      </c>
      <c r="Z1325" s="25">
        <f t="shared" si="629"/>
        <v>13.719924908673935</v>
      </c>
      <c r="AA1325" s="25">
        <f>VLOOKUP(CONCATENATE($F1325," ",$G1325),AllocFactorMatrix,(AA$4+1),FALSE)*$E1325</f>
        <v>0.23356577772226772</v>
      </c>
      <c r="AB1325" s="25">
        <f>VLOOKUP(CONCATENATE($F1325," ",$G1325),AllocFactorMatrix,(AB$4+1),FALSE)*$E1325</f>
        <v>1.2664402518075142</v>
      </c>
      <c r="AC1325" s="25">
        <f>VLOOKUP(CONCATENATE($F1325," ",$G1325),AllocFactorMatrix,(AC$4+1),FALSE)*$E1325</f>
        <v>0.3144797731818606</v>
      </c>
    </row>
    <row r="1326" spans="4:29" hidden="1" outlineLevel="1">
      <c r="F1326" s="61" t="str">
        <f>F1333</f>
        <v>PROD_DEMAND</v>
      </c>
      <c r="G1326" s="20" t="str">
        <f>$G$8</f>
        <v>PRODUCTION</v>
      </c>
      <c r="H1326" s="24">
        <f t="shared" ref="H1326:H1357" si="636">SUBTOTAL(9,I1326:AC1326)</f>
        <v>0</v>
      </c>
      <c r="I1326" s="25">
        <f>VLOOKUP(CONCATENATE($F1326," ",$G1326),AllocFactorMatrix,(I$4+1),FALSE)*$E1333</f>
        <v>0</v>
      </c>
      <c r="J1326" s="25">
        <f>VLOOKUP(CONCATENATE($F1326," ",$G1326),AllocFactorMatrix,(J$4+1),FALSE)*$E1333</f>
        <v>0</v>
      </c>
      <c r="K1326" s="25">
        <f>VLOOKUP(CONCATENATE($F1326," ",$G1326),AllocFactorMatrix,(K$4+1),FALSE)*$E1333</f>
        <v>0</v>
      </c>
      <c r="L1326" s="25">
        <f>VLOOKUP(CONCATENATE($F1326," ",$G1326),AllocFactorMatrix,(L$4+1),FALSE)*$E1333</f>
        <v>0</v>
      </c>
      <c r="M1326" s="25">
        <f t="shared" ref="M1326:M1357" si="637">SUBTOTAL(9,J1326:L1326)</f>
        <v>0</v>
      </c>
      <c r="N1326" s="25">
        <f>VLOOKUP(CONCATENATE($F1326," ",$G1326),AllocFactorMatrix,(N$4+1),FALSE)*$E1333</f>
        <v>0</v>
      </c>
      <c r="O1326" s="25">
        <f>VLOOKUP(CONCATENATE($F1326," ",$G1326),AllocFactorMatrix,(O$4+1),FALSE)*$E1333</f>
        <v>0</v>
      </c>
      <c r="P1326" s="25">
        <f>VLOOKUP(CONCATENATE($F1326," ",$G1326),AllocFactorMatrix,(P$4+1),FALSE)*$E1333</f>
        <v>0</v>
      </c>
      <c r="Q1326" s="25">
        <f>VLOOKUP(CONCATENATE($F1326," ",$G1326),AllocFactorMatrix,(Q$4+1),FALSE)*$E1333</f>
        <v>0</v>
      </c>
      <c r="R1326" s="25">
        <f t="shared" ref="R1326:R1357" si="638">SUBTOTAL(9,N1326:Q1326)</f>
        <v>0</v>
      </c>
      <c r="S1326" s="25">
        <f>VLOOKUP(CONCATENATE($F1326," ",$G1326),AllocFactorMatrix,(S$4+1),FALSE)*$E1333</f>
        <v>0</v>
      </c>
      <c r="T1326" s="25">
        <f>VLOOKUP(CONCATENATE($F1326," ",$G1326),AllocFactorMatrix,(T$4+1),FALSE)*$E1333</f>
        <v>0</v>
      </c>
      <c r="U1326" s="25">
        <f>VLOOKUP(CONCATENATE($F1326," ",$G1326),AllocFactorMatrix,(U$4+1),FALSE)*$E1333</f>
        <v>0</v>
      </c>
      <c r="V1326" s="25">
        <f>VLOOKUP(CONCATENATE($F1326," ",$G1326),AllocFactorMatrix,(V$4+1),FALSE)*$E1333</f>
        <v>0</v>
      </c>
      <c r="W1326" s="25">
        <f>SUBTOTAL(9,S1326:V1326)</f>
        <v>0</v>
      </c>
      <c r="X1326" s="25">
        <f>VLOOKUP(CONCATENATE($F1326," ",$G1326),AllocFactorMatrix,(X$4+1),FALSE)*$E1333</f>
        <v>0</v>
      </c>
      <c r="Y1326" s="25">
        <f>VLOOKUP(CONCATENATE($F1326," ",$G1326),AllocFactorMatrix,(Y$4+1),FALSE)*$E1333</f>
        <v>0</v>
      </c>
      <c r="Z1326" s="25">
        <f t="shared" ref="Z1326:Z1381" si="639">SUBTOTAL(9,X1326:Y1326)</f>
        <v>0</v>
      </c>
      <c r="AA1326" s="25">
        <f>VLOOKUP(CONCATENATE($F1326," ",$G1326),AllocFactorMatrix,(AA$4+1),FALSE)*$E1333</f>
        <v>0</v>
      </c>
      <c r="AB1326" s="25">
        <f>VLOOKUP(CONCATENATE($F1326," ",$G1326),AllocFactorMatrix,(AB$4+1),FALSE)*$E1333</f>
        <v>0</v>
      </c>
      <c r="AC1326" s="25">
        <f>VLOOKUP(CONCATENATE($F1326," ",$G1326),AllocFactorMatrix,(AC$4+1),FALSE)*$E1333</f>
        <v>0</v>
      </c>
    </row>
    <row r="1327" spans="4:29" hidden="1" outlineLevel="1">
      <c r="F1327" s="61" t="str">
        <f>F1333</f>
        <v>PROD_DEMAND</v>
      </c>
      <c r="G1327" s="20" t="str">
        <f>$G$9</f>
        <v>BULKTRAN</v>
      </c>
      <c r="H1327" s="24">
        <f t="shared" si="636"/>
        <v>0</v>
      </c>
      <c r="I1327" s="25">
        <f>VLOOKUP(CONCATENATE($F1327," ",$G1327),AllocFactorMatrix,(I$4+1),FALSE)*$E1333</f>
        <v>0</v>
      </c>
      <c r="J1327" s="25">
        <f>VLOOKUP(CONCATENATE($F1327," ",$G1327),AllocFactorMatrix,(J$4+1),FALSE)*$E1333</f>
        <v>0</v>
      </c>
      <c r="K1327" s="25">
        <f>VLOOKUP(CONCATENATE($F1327," ",$G1327),AllocFactorMatrix,(K$4+1),FALSE)*$E1333</f>
        <v>0</v>
      </c>
      <c r="L1327" s="25">
        <f>VLOOKUP(CONCATENATE($F1327," ",$G1327),AllocFactorMatrix,(L$4+1),FALSE)*$E1333</f>
        <v>0</v>
      </c>
      <c r="M1327" s="25">
        <f t="shared" si="637"/>
        <v>0</v>
      </c>
      <c r="N1327" s="25">
        <f>VLOOKUP(CONCATENATE($F1327," ",$G1327),AllocFactorMatrix,(N$4+1),FALSE)*$E1333</f>
        <v>0</v>
      </c>
      <c r="O1327" s="25">
        <f>VLOOKUP(CONCATENATE($F1327," ",$G1327),AllocFactorMatrix,(O$4+1),FALSE)*$E1333</f>
        <v>0</v>
      </c>
      <c r="P1327" s="25">
        <f>VLOOKUP(CONCATENATE($F1327," ",$G1327),AllocFactorMatrix,(P$4+1),FALSE)*$E1333</f>
        <v>0</v>
      </c>
      <c r="Q1327" s="25">
        <f>VLOOKUP(CONCATENATE($F1327," ",$G1327),AllocFactorMatrix,(Q$4+1),FALSE)*$E1333</f>
        <v>0</v>
      </c>
      <c r="R1327" s="25">
        <f t="shared" si="638"/>
        <v>0</v>
      </c>
      <c r="S1327" s="25">
        <f>VLOOKUP(CONCATENATE($F1327," ",$G1327),AllocFactorMatrix,(S$4+1),FALSE)*$E1333</f>
        <v>0</v>
      </c>
      <c r="T1327" s="25">
        <f>VLOOKUP(CONCATENATE($F1327," ",$G1327),AllocFactorMatrix,(T$4+1),FALSE)*$E1333</f>
        <v>0</v>
      </c>
      <c r="U1327" s="25">
        <f>VLOOKUP(CONCATENATE($F1327," ",$G1327),AllocFactorMatrix,(U$4+1),FALSE)*$E1333</f>
        <v>0</v>
      </c>
      <c r="V1327" s="25">
        <f>VLOOKUP(CONCATENATE($F1327," ",$G1327),AllocFactorMatrix,(V$4+1),FALSE)*$E1333</f>
        <v>0</v>
      </c>
      <c r="W1327" s="25">
        <f t="shared" ref="W1327:W1333" si="640">SUBTOTAL(9,S1327:V1327)</f>
        <v>0</v>
      </c>
      <c r="X1327" s="25">
        <f>VLOOKUP(CONCATENATE($F1327," ",$G1327),AllocFactorMatrix,(X$4+1),FALSE)*$E1333</f>
        <v>0</v>
      </c>
      <c r="Y1327" s="25">
        <f>VLOOKUP(CONCATENATE($F1327," ",$G1327),AllocFactorMatrix,(Y$4+1),FALSE)*$E1333</f>
        <v>0</v>
      </c>
      <c r="Z1327" s="25">
        <f t="shared" si="639"/>
        <v>0</v>
      </c>
      <c r="AA1327" s="25">
        <f>VLOOKUP(CONCATENATE($F1327," ",$G1327),AllocFactorMatrix,(AA$4+1),FALSE)*$E1333</f>
        <v>0</v>
      </c>
      <c r="AB1327" s="25">
        <f>VLOOKUP(CONCATENATE($F1327," ",$G1327),AllocFactorMatrix,(AB$4+1),FALSE)*$E1333</f>
        <v>0</v>
      </c>
      <c r="AC1327" s="25">
        <f>VLOOKUP(CONCATENATE($F1327," ",$G1327),AllocFactorMatrix,(AC$4+1),FALSE)*$E1333</f>
        <v>0</v>
      </c>
    </row>
    <row r="1328" spans="4:29" hidden="1" outlineLevel="1">
      <c r="F1328" s="61" t="str">
        <f>F1333</f>
        <v>PROD_DEMAND</v>
      </c>
      <c r="G1328" s="20" t="str">
        <f>$G$10</f>
        <v>SUBTRAN</v>
      </c>
      <c r="H1328" s="24">
        <f t="shared" si="636"/>
        <v>0</v>
      </c>
      <c r="I1328" s="25">
        <f>VLOOKUP(CONCATENATE($F1328," ",$G1328),AllocFactorMatrix,(I$4+1),FALSE)*$E1333</f>
        <v>0</v>
      </c>
      <c r="J1328" s="25">
        <f>VLOOKUP(CONCATENATE($F1328," ",$G1328),AllocFactorMatrix,(J$4+1),FALSE)*$E1333</f>
        <v>0</v>
      </c>
      <c r="K1328" s="25">
        <f>VLOOKUP(CONCATENATE($F1328," ",$G1328),AllocFactorMatrix,(K$4+1),FALSE)*$E1333</f>
        <v>0</v>
      </c>
      <c r="L1328" s="25">
        <f>VLOOKUP(CONCATENATE($F1328," ",$G1328),AllocFactorMatrix,(L$4+1),FALSE)*$E1333</f>
        <v>0</v>
      </c>
      <c r="M1328" s="25">
        <f t="shared" si="637"/>
        <v>0</v>
      </c>
      <c r="N1328" s="25">
        <f>VLOOKUP(CONCATENATE($F1328," ",$G1328),AllocFactorMatrix,(N$4+1),FALSE)*$E1333</f>
        <v>0</v>
      </c>
      <c r="O1328" s="25">
        <f>VLOOKUP(CONCATENATE($F1328," ",$G1328),AllocFactorMatrix,(O$4+1),FALSE)*$E1333</f>
        <v>0</v>
      </c>
      <c r="P1328" s="25">
        <f>VLOOKUP(CONCATENATE($F1328," ",$G1328),AllocFactorMatrix,(P$4+1),FALSE)*$E1333</f>
        <v>0</v>
      </c>
      <c r="Q1328" s="25">
        <f>VLOOKUP(CONCATENATE($F1328," ",$G1328),AllocFactorMatrix,(Q$4+1),FALSE)*$E1333</f>
        <v>0</v>
      </c>
      <c r="R1328" s="25">
        <f t="shared" si="638"/>
        <v>0</v>
      </c>
      <c r="S1328" s="25">
        <f>VLOOKUP(CONCATENATE($F1328," ",$G1328),AllocFactorMatrix,(S$4+1),FALSE)*$E1333</f>
        <v>0</v>
      </c>
      <c r="T1328" s="25">
        <f>VLOOKUP(CONCATENATE($F1328," ",$G1328),AllocFactorMatrix,(T$4+1),FALSE)*$E1333</f>
        <v>0</v>
      </c>
      <c r="U1328" s="25">
        <f>VLOOKUP(CONCATENATE($F1328," ",$G1328),AllocFactorMatrix,(U$4+1),FALSE)*$E1333</f>
        <v>0</v>
      </c>
      <c r="V1328" s="25">
        <f>VLOOKUP(CONCATENATE($F1328," ",$G1328),AllocFactorMatrix,(V$4+1),FALSE)*$E1333</f>
        <v>0</v>
      </c>
      <c r="W1328" s="25">
        <f t="shared" si="640"/>
        <v>0</v>
      </c>
      <c r="X1328" s="25">
        <f>VLOOKUP(CONCATENATE($F1328," ",$G1328),AllocFactorMatrix,(X$4+1),FALSE)*$E1333</f>
        <v>0</v>
      </c>
      <c r="Y1328" s="25">
        <f>VLOOKUP(CONCATENATE($F1328," ",$G1328),AllocFactorMatrix,(Y$4+1),FALSE)*$E1333</f>
        <v>0</v>
      </c>
      <c r="Z1328" s="25">
        <f t="shared" si="639"/>
        <v>0</v>
      </c>
      <c r="AA1328" s="25">
        <f>VLOOKUP(CONCATENATE($F1328," ",$G1328),AllocFactorMatrix,(AA$4+1),FALSE)*$E1333</f>
        <v>0</v>
      </c>
      <c r="AB1328" s="25">
        <f>VLOOKUP(CONCATENATE($F1328," ",$G1328),AllocFactorMatrix,(AB$4+1),FALSE)*$E1333</f>
        <v>0</v>
      </c>
      <c r="AC1328" s="25">
        <f>VLOOKUP(CONCATENATE($F1328," ",$G1328),AllocFactorMatrix,(AC$4+1),FALSE)*$E1333</f>
        <v>0</v>
      </c>
    </row>
    <row r="1329" spans="4:29" hidden="1" outlineLevel="1">
      <c r="F1329" s="61" t="str">
        <f>F1333</f>
        <v>PROD_DEMAND</v>
      </c>
      <c r="G1329" s="20" t="str">
        <f>$G$11</f>
        <v>DISTPRI</v>
      </c>
      <c r="H1329" s="24">
        <f t="shared" si="636"/>
        <v>0</v>
      </c>
      <c r="I1329" s="25">
        <f>VLOOKUP(CONCATENATE($F1329," ",$G1329),AllocFactorMatrix,(I$4+1),FALSE)*$E1333</f>
        <v>0</v>
      </c>
      <c r="J1329" s="25">
        <f>VLOOKUP(CONCATENATE($F1329," ",$G1329),AllocFactorMatrix,(J$4+1),FALSE)*$E1333</f>
        <v>0</v>
      </c>
      <c r="K1329" s="25">
        <f>VLOOKUP(CONCATENATE($F1329," ",$G1329),AllocFactorMatrix,(K$4+1),FALSE)*$E1333</f>
        <v>0</v>
      </c>
      <c r="L1329" s="25">
        <f>VLOOKUP(CONCATENATE($F1329," ",$G1329),AllocFactorMatrix,(L$4+1),FALSE)*$E1333</f>
        <v>0</v>
      </c>
      <c r="M1329" s="25">
        <f t="shared" si="637"/>
        <v>0</v>
      </c>
      <c r="N1329" s="25">
        <f>VLOOKUP(CONCATENATE($F1329," ",$G1329),AllocFactorMatrix,(N$4+1),FALSE)*$E1333</f>
        <v>0</v>
      </c>
      <c r="O1329" s="25">
        <f>VLOOKUP(CONCATENATE($F1329," ",$G1329),AllocFactorMatrix,(O$4+1),FALSE)*$E1333</f>
        <v>0</v>
      </c>
      <c r="P1329" s="25">
        <f>VLOOKUP(CONCATENATE($F1329," ",$G1329),AllocFactorMatrix,(P$4+1),FALSE)*$E1333</f>
        <v>0</v>
      </c>
      <c r="Q1329" s="25">
        <f>VLOOKUP(CONCATENATE($F1329," ",$G1329),AllocFactorMatrix,(Q$4+1),FALSE)*$E1333</f>
        <v>0</v>
      </c>
      <c r="R1329" s="25">
        <f t="shared" si="638"/>
        <v>0</v>
      </c>
      <c r="S1329" s="25">
        <f>VLOOKUP(CONCATENATE($F1329," ",$G1329),AllocFactorMatrix,(S$4+1),FALSE)*$E1333</f>
        <v>0</v>
      </c>
      <c r="T1329" s="25">
        <f>VLOOKUP(CONCATENATE($F1329," ",$G1329),AllocFactorMatrix,(T$4+1),FALSE)*$E1333</f>
        <v>0</v>
      </c>
      <c r="U1329" s="25">
        <f>VLOOKUP(CONCATENATE($F1329," ",$G1329),AllocFactorMatrix,(U$4+1),FALSE)*$E1333</f>
        <v>0</v>
      </c>
      <c r="V1329" s="25">
        <f>VLOOKUP(CONCATENATE($F1329," ",$G1329),AllocFactorMatrix,(V$4+1),FALSE)*$E1333</f>
        <v>0</v>
      </c>
      <c r="W1329" s="25">
        <f t="shared" si="640"/>
        <v>0</v>
      </c>
      <c r="X1329" s="25">
        <f>VLOOKUP(CONCATENATE($F1329," ",$G1329),AllocFactorMatrix,(X$4+1),FALSE)*$E1333</f>
        <v>0</v>
      </c>
      <c r="Y1329" s="25">
        <f>VLOOKUP(CONCATENATE($F1329," ",$G1329),AllocFactorMatrix,(Y$4+1),FALSE)*$E1333</f>
        <v>0</v>
      </c>
      <c r="Z1329" s="25">
        <f t="shared" si="639"/>
        <v>0</v>
      </c>
      <c r="AA1329" s="25">
        <f>VLOOKUP(CONCATENATE($F1329," ",$G1329),AllocFactorMatrix,(AA$4+1),FALSE)*$E1333</f>
        <v>0</v>
      </c>
      <c r="AB1329" s="25">
        <f>VLOOKUP(CONCATENATE($F1329," ",$G1329),AllocFactorMatrix,(AB$4+1),FALSE)*$E1333</f>
        <v>0</v>
      </c>
      <c r="AC1329" s="25">
        <f>VLOOKUP(CONCATENATE($F1329," ",$G1329),AllocFactorMatrix,(AC$4+1),FALSE)*$E1333</f>
        <v>0</v>
      </c>
    </row>
    <row r="1330" spans="4:29" hidden="1" outlineLevel="1">
      <c r="F1330" s="61" t="str">
        <f>F1333</f>
        <v>PROD_DEMAND</v>
      </c>
      <c r="G1330" s="20" t="str">
        <f>$G$12</f>
        <v>DISTSEC</v>
      </c>
      <c r="H1330" s="24">
        <f t="shared" si="636"/>
        <v>0</v>
      </c>
      <c r="I1330" s="25">
        <f>VLOOKUP(CONCATENATE($F1330," ",$G1330),AllocFactorMatrix,(I$4+1),FALSE)*$E1333</f>
        <v>0</v>
      </c>
      <c r="J1330" s="25">
        <f>VLOOKUP(CONCATENATE($F1330," ",$G1330),AllocFactorMatrix,(J$4+1),FALSE)*$E1333</f>
        <v>0</v>
      </c>
      <c r="K1330" s="25">
        <f>VLOOKUP(CONCATENATE($F1330," ",$G1330),AllocFactorMatrix,(K$4+1),FALSE)*$E1333</f>
        <v>0</v>
      </c>
      <c r="L1330" s="25">
        <f>VLOOKUP(CONCATENATE($F1330," ",$G1330),AllocFactorMatrix,(L$4+1),FALSE)*$E1333</f>
        <v>0</v>
      </c>
      <c r="M1330" s="25">
        <f t="shared" si="637"/>
        <v>0</v>
      </c>
      <c r="N1330" s="25">
        <f>VLOOKUP(CONCATENATE($F1330," ",$G1330),AllocFactorMatrix,(N$4+1),FALSE)*$E1333</f>
        <v>0</v>
      </c>
      <c r="O1330" s="25">
        <f>VLOOKUP(CONCATENATE($F1330," ",$G1330),AllocFactorMatrix,(O$4+1),FALSE)*$E1333</f>
        <v>0</v>
      </c>
      <c r="P1330" s="25">
        <f>VLOOKUP(CONCATENATE($F1330," ",$G1330),AllocFactorMatrix,(P$4+1),FALSE)*$E1333</f>
        <v>0</v>
      </c>
      <c r="Q1330" s="25">
        <f>VLOOKUP(CONCATENATE($F1330," ",$G1330),AllocFactorMatrix,(Q$4+1),FALSE)*$E1333</f>
        <v>0</v>
      </c>
      <c r="R1330" s="25">
        <f t="shared" si="638"/>
        <v>0</v>
      </c>
      <c r="S1330" s="25">
        <f>VLOOKUP(CONCATENATE($F1330," ",$G1330),AllocFactorMatrix,(S$4+1),FALSE)*$E1333</f>
        <v>0</v>
      </c>
      <c r="T1330" s="25">
        <f>VLOOKUP(CONCATENATE($F1330," ",$G1330),AllocFactorMatrix,(T$4+1),FALSE)*$E1333</f>
        <v>0</v>
      </c>
      <c r="U1330" s="25">
        <f>VLOOKUP(CONCATENATE($F1330," ",$G1330),AllocFactorMatrix,(U$4+1),FALSE)*$E1333</f>
        <v>0</v>
      </c>
      <c r="V1330" s="25">
        <f>VLOOKUP(CONCATENATE($F1330," ",$G1330),AllocFactorMatrix,(V$4+1),FALSE)*$E1333</f>
        <v>0</v>
      </c>
      <c r="W1330" s="25">
        <f t="shared" si="640"/>
        <v>0</v>
      </c>
      <c r="X1330" s="25">
        <f>VLOOKUP(CONCATENATE($F1330," ",$G1330),AllocFactorMatrix,(X$4+1),FALSE)*$E1333</f>
        <v>0</v>
      </c>
      <c r="Y1330" s="25">
        <f>VLOOKUP(CONCATENATE($F1330," ",$G1330),AllocFactorMatrix,(Y$4+1),FALSE)*$E1333</f>
        <v>0</v>
      </c>
      <c r="Z1330" s="25">
        <f t="shared" si="639"/>
        <v>0</v>
      </c>
      <c r="AA1330" s="25">
        <f>VLOOKUP(CONCATENATE($F1330," ",$G1330),AllocFactorMatrix,(AA$4+1),FALSE)*$E1333</f>
        <v>0</v>
      </c>
      <c r="AB1330" s="25">
        <f>VLOOKUP(CONCATENATE($F1330," ",$G1330),AllocFactorMatrix,(AB$4+1),FALSE)*$E1333</f>
        <v>0</v>
      </c>
      <c r="AC1330" s="25">
        <f>VLOOKUP(CONCATENATE($F1330," ",$G1330),AllocFactorMatrix,(AC$4+1),FALSE)*$E1333</f>
        <v>0</v>
      </c>
    </row>
    <row r="1331" spans="4:29" hidden="1" outlineLevel="1">
      <c r="F1331" s="61" t="str">
        <f>F1333</f>
        <v>PROD_DEMAND</v>
      </c>
      <c r="G1331" s="20" t="str">
        <f>$G$13</f>
        <v>ENERGY</v>
      </c>
      <c r="H1331" s="24">
        <f t="shared" si="636"/>
        <v>0</v>
      </c>
      <c r="I1331" s="25">
        <f>VLOOKUP(CONCATENATE($F1331," ",$G1331),AllocFactorMatrix,(I$4+1),FALSE)*$E1333</f>
        <v>0</v>
      </c>
      <c r="J1331" s="25">
        <f>VLOOKUP(CONCATENATE($F1331," ",$G1331),AllocFactorMatrix,(J$4+1),FALSE)*$E1333</f>
        <v>0</v>
      </c>
      <c r="K1331" s="25">
        <f>VLOOKUP(CONCATENATE($F1331," ",$G1331),AllocFactorMatrix,(K$4+1),FALSE)*$E1333</f>
        <v>0</v>
      </c>
      <c r="L1331" s="25">
        <f>VLOOKUP(CONCATENATE($F1331," ",$G1331),AllocFactorMatrix,(L$4+1),FALSE)*$E1333</f>
        <v>0</v>
      </c>
      <c r="M1331" s="25">
        <f t="shared" si="637"/>
        <v>0</v>
      </c>
      <c r="N1331" s="25">
        <f>VLOOKUP(CONCATENATE($F1331," ",$G1331),AllocFactorMatrix,(N$4+1),FALSE)*$E1333</f>
        <v>0</v>
      </c>
      <c r="O1331" s="25">
        <f>VLOOKUP(CONCATENATE($F1331," ",$G1331),AllocFactorMatrix,(O$4+1),FALSE)*$E1333</f>
        <v>0</v>
      </c>
      <c r="P1331" s="25">
        <f>VLOOKUP(CONCATENATE($F1331," ",$G1331),AllocFactorMatrix,(P$4+1),FALSE)*$E1333</f>
        <v>0</v>
      </c>
      <c r="Q1331" s="25">
        <f>VLOOKUP(CONCATENATE($F1331," ",$G1331),AllocFactorMatrix,(Q$4+1),FALSE)*$E1333</f>
        <v>0</v>
      </c>
      <c r="R1331" s="25">
        <f t="shared" si="638"/>
        <v>0</v>
      </c>
      <c r="S1331" s="25">
        <f>VLOOKUP(CONCATENATE($F1331," ",$G1331),AllocFactorMatrix,(S$4+1),FALSE)*$E1333</f>
        <v>0</v>
      </c>
      <c r="T1331" s="25">
        <f>VLOOKUP(CONCATENATE($F1331," ",$G1331),AllocFactorMatrix,(T$4+1),FALSE)*$E1333</f>
        <v>0</v>
      </c>
      <c r="U1331" s="25">
        <f>VLOOKUP(CONCATENATE($F1331," ",$G1331),AllocFactorMatrix,(U$4+1),FALSE)*$E1333</f>
        <v>0</v>
      </c>
      <c r="V1331" s="25">
        <f>VLOOKUP(CONCATENATE($F1331," ",$G1331),AllocFactorMatrix,(V$4+1),FALSE)*$E1333</f>
        <v>0</v>
      </c>
      <c r="W1331" s="25">
        <f t="shared" si="640"/>
        <v>0</v>
      </c>
      <c r="X1331" s="25">
        <f>VLOOKUP(CONCATENATE($F1331," ",$G1331),AllocFactorMatrix,(X$4+1),FALSE)*$E1333</f>
        <v>0</v>
      </c>
      <c r="Y1331" s="25">
        <f>VLOOKUP(CONCATENATE($F1331," ",$G1331),AllocFactorMatrix,(Y$4+1),FALSE)*$E1333</f>
        <v>0</v>
      </c>
      <c r="Z1331" s="25">
        <f t="shared" si="639"/>
        <v>0</v>
      </c>
      <c r="AA1331" s="25">
        <f>VLOOKUP(CONCATENATE($F1331," ",$G1331),AllocFactorMatrix,(AA$4+1),FALSE)*$E1333</f>
        <v>0</v>
      </c>
      <c r="AB1331" s="25">
        <f>VLOOKUP(CONCATENATE($F1331," ",$G1331),AllocFactorMatrix,(AB$4+1),FALSE)*$E1333</f>
        <v>0</v>
      </c>
      <c r="AC1331" s="25">
        <f>VLOOKUP(CONCATENATE($F1331," ",$G1331),AllocFactorMatrix,(AC$4+1),FALSE)*$E1333</f>
        <v>0</v>
      </c>
    </row>
    <row r="1332" spans="4:29" hidden="1" outlineLevel="1">
      <c r="F1332" s="61" t="str">
        <f>F1333</f>
        <v>PROD_DEMAND</v>
      </c>
      <c r="G1332" s="20" t="str">
        <f>$G$14</f>
        <v>CUSTOMER</v>
      </c>
      <c r="H1332" s="24">
        <f t="shared" si="636"/>
        <v>0</v>
      </c>
      <c r="I1332" s="25">
        <f>VLOOKUP(CONCATENATE($F1332," ",$G1332),AllocFactorMatrix,(I$4+1),FALSE)*$E1333</f>
        <v>0</v>
      </c>
      <c r="J1332" s="25">
        <f>VLOOKUP(CONCATENATE($F1332," ",$G1332),AllocFactorMatrix,(J$4+1),FALSE)*$E1333</f>
        <v>0</v>
      </c>
      <c r="K1332" s="25">
        <f>VLOOKUP(CONCATENATE($F1332," ",$G1332),AllocFactorMatrix,(K$4+1),FALSE)*$E1333</f>
        <v>0</v>
      </c>
      <c r="L1332" s="25">
        <f>VLOOKUP(CONCATENATE($F1332," ",$G1332),AllocFactorMatrix,(L$4+1),FALSE)*$E1333</f>
        <v>0</v>
      </c>
      <c r="M1332" s="25">
        <f t="shared" si="637"/>
        <v>0</v>
      </c>
      <c r="N1332" s="25">
        <f>VLOOKUP(CONCATENATE($F1332," ",$G1332),AllocFactorMatrix,(N$4+1),FALSE)*$E1333</f>
        <v>0</v>
      </c>
      <c r="O1332" s="25">
        <f>VLOOKUP(CONCATENATE($F1332," ",$G1332),AllocFactorMatrix,(O$4+1),FALSE)*$E1333</f>
        <v>0</v>
      </c>
      <c r="P1332" s="25">
        <f>VLOOKUP(CONCATENATE($F1332," ",$G1332),AllocFactorMatrix,(P$4+1),FALSE)*$E1333</f>
        <v>0</v>
      </c>
      <c r="Q1332" s="25">
        <f>VLOOKUP(CONCATENATE($F1332," ",$G1332),AllocFactorMatrix,(Q$4+1),FALSE)*$E1333</f>
        <v>0</v>
      </c>
      <c r="R1332" s="25">
        <f t="shared" si="638"/>
        <v>0</v>
      </c>
      <c r="S1332" s="25">
        <f>VLOOKUP(CONCATENATE($F1332," ",$G1332),AllocFactorMatrix,(S$4+1),FALSE)*$E1333</f>
        <v>0</v>
      </c>
      <c r="T1332" s="25">
        <f>VLOOKUP(CONCATENATE($F1332," ",$G1332),AllocFactorMatrix,(T$4+1),FALSE)*$E1333</f>
        <v>0</v>
      </c>
      <c r="U1332" s="25">
        <f>VLOOKUP(CONCATENATE($F1332," ",$G1332),AllocFactorMatrix,(U$4+1),FALSE)*$E1333</f>
        <v>0</v>
      </c>
      <c r="V1332" s="25">
        <f>VLOOKUP(CONCATENATE($F1332," ",$G1332),AllocFactorMatrix,(V$4+1),FALSE)*$E1333</f>
        <v>0</v>
      </c>
      <c r="W1332" s="25">
        <f t="shared" si="640"/>
        <v>0</v>
      </c>
      <c r="X1332" s="25">
        <f>VLOOKUP(CONCATENATE($F1332," ",$G1332),AllocFactorMatrix,(X$4+1),FALSE)*$E1333</f>
        <v>0</v>
      </c>
      <c r="Y1332" s="25">
        <f>VLOOKUP(CONCATENATE($F1332," ",$G1332),AllocFactorMatrix,(Y$4+1),FALSE)*$E1333</f>
        <v>0</v>
      </c>
      <c r="Z1332" s="25">
        <f t="shared" si="639"/>
        <v>0</v>
      </c>
      <c r="AA1332" s="25">
        <f>VLOOKUP(CONCATENATE($F1332," ",$G1332),AllocFactorMatrix,(AA$4+1),FALSE)*$E1333</f>
        <v>0</v>
      </c>
      <c r="AB1332" s="25">
        <f>VLOOKUP(CONCATENATE($F1332," ",$G1332),AllocFactorMatrix,(AB$4+1),FALSE)*$E1333</f>
        <v>0</v>
      </c>
      <c r="AC1332" s="25">
        <f>VLOOKUP(CONCATENATE($F1332," ",$G1332),AllocFactorMatrix,(AC$4+1),FALSE)*$E1333</f>
        <v>0</v>
      </c>
    </row>
    <row r="1333" spans="4:29" collapsed="1">
      <c r="D1333" s="20" t="s">
        <v>458</v>
      </c>
      <c r="E1333" s="22">
        <f>'Sch 4'!E321</f>
        <v>0</v>
      </c>
      <c r="F1333" s="61" t="s">
        <v>29</v>
      </c>
      <c r="G1333" s="20" t="str">
        <f>$G$15</f>
        <v>TOTAL</v>
      </c>
      <c r="H1333" s="24">
        <f t="shared" si="636"/>
        <v>0</v>
      </c>
      <c r="I1333" s="25">
        <f>VLOOKUP(CONCATENATE($F1333," ",$G1333),AllocFactorMatrix,(I$4+1),FALSE)*$E1333</f>
        <v>0</v>
      </c>
      <c r="J1333" s="25">
        <f>VLOOKUP(CONCATENATE($F1333," ",$G1333),AllocFactorMatrix,(J$4+1),FALSE)*$E1333</f>
        <v>0</v>
      </c>
      <c r="K1333" s="25">
        <f>VLOOKUP(CONCATENATE($F1333," ",$G1333),AllocFactorMatrix,(K$4+1),FALSE)*$E1333</f>
        <v>0</v>
      </c>
      <c r="L1333" s="25">
        <f>VLOOKUP(CONCATENATE($F1333," ",$G1333),AllocFactorMatrix,(L$4+1),FALSE)*$E1333</f>
        <v>0</v>
      </c>
      <c r="M1333" s="25">
        <f t="shared" si="637"/>
        <v>0</v>
      </c>
      <c r="N1333" s="25">
        <f>VLOOKUP(CONCATENATE($F1333," ",$G1333),AllocFactorMatrix,(N$4+1),FALSE)*$E1333</f>
        <v>0</v>
      </c>
      <c r="O1333" s="25">
        <f>VLOOKUP(CONCATENATE($F1333," ",$G1333),AllocFactorMatrix,(O$4+1),FALSE)*$E1333</f>
        <v>0</v>
      </c>
      <c r="P1333" s="25">
        <f>VLOOKUP(CONCATENATE($F1333," ",$G1333),AllocFactorMatrix,(P$4+1),FALSE)*$E1333</f>
        <v>0</v>
      </c>
      <c r="Q1333" s="25">
        <f>VLOOKUP(CONCATENATE($F1333," ",$G1333),AllocFactorMatrix,(Q$4+1),FALSE)*$E1333</f>
        <v>0</v>
      </c>
      <c r="R1333" s="25">
        <f t="shared" si="638"/>
        <v>0</v>
      </c>
      <c r="S1333" s="25">
        <f>VLOOKUP(CONCATENATE($F1333," ",$G1333),AllocFactorMatrix,(S$4+1),FALSE)*$E1333</f>
        <v>0</v>
      </c>
      <c r="T1333" s="25">
        <f>VLOOKUP(CONCATENATE($F1333," ",$G1333),AllocFactorMatrix,(T$4+1),FALSE)*$E1333</f>
        <v>0</v>
      </c>
      <c r="U1333" s="25">
        <f>VLOOKUP(CONCATENATE($F1333," ",$G1333),AllocFactorMatrix,(U$4+1),FALSE)*$E1333</f>
        <v>0</v>
      </c>
      <c r="V1333" s="25">
        <f>VLOOKUP(CONCATENATE($F1333," ",$G1333),AllocFactorMatrix,(V$4+1),FALSE)*$E1333</f>
        <v>0</v>
      </c>
      <c r="W1333" s="25">
        <f t="shared" si="640"/>
        <v>0</v>
      </c>
      <c r="X1333" s="25">
        <f>VLOOKUP(CONCATENATE($F1333," ",$G1333),AllocFactorMatrix,(X$4+1),FALSE)*$E1333</f>
        <v>0</v>
      </c>
      <c r="Y1333" s="25">
        <f>VLOOKUP(CONCATENATE($F1333," ",$G1333),AllocFactorMatrix,(Y$4+1),FALSE)*$E1333</f>
        <v>0</v>
      </c>
      <c r="Z1333" s="25">
        <f t="shared" si="639"/>
        <v>0</v>
      </c>
      <c r="AA1333" s="25">
        <f>VLOOKUP(CONCATENATE($F1333," ",$G1333),AllocFactorMatrix,(AA$4+1),FALSE)*$E1333</f>
        <v>0</v>
      </c>
      <c r="AB1333" s="25">
        <f>VLOOKUP(CONCATENATE($F1333," ",$G1333),AllocFactorMatrix,(AB$4+1),FALSE)*$E1333</f>
        <v>0</v>
      </c>
      <c r="AC1333" s="25">
        <f>VLOOKUP(CONCATENATE($F1333," ",$G1333),AllocFactorMatrix,(AC$4+1),FALSE)*$E1333</f>
        <v>0</v>
      </c>
    </row>
    <row r="1334" spans="4:29" hidden="1" outlineLevel="1">
      <c r="F1334" s="61" t="str">
        <f>F1341</f>
        <v>PROD_ENERGY</v>
      </c>
      <c r="G1334" s="20" t="str">
        <f>$G$8</f>
        <v>PRODUCTION</v>
      </c>
      <c r="H1334" s="24">
        <f t="shared" si="636"/>
        <v>0</v>
      </c>
      <c r="I1334" s="25">
        <f>VLOOKUP(CONCATENATE($F1334," ",$G1334),AllocFactorMatrix,(I$4+1),FALSE)*$E1341</f>
        <v>0</v>
      </c>
      <c r="J1334" s="25">
        <f>VLOOKUP(CONCATENATE($F1334," ",$G1334),AllocFactorMatrix,(J$4+1),FALSE)*$E1341</f>
        <v>0</v>
      </c>
      <c r="K1334" s="25">
        <f>VLOOKUP(CONCATENATE($F1334," ",$G1334),AllocFactorMatrix,(K$4+1),FALSE)*$E1341</f>
        <v>0</v>
      </c>
      <c r="L1334" s="25">
        <f>VLOOKUP(CONCATENATE($F1334," ",$G1334),AllocFactorMatrix,(L$4+1),FALSE)*$E1341</f>
        <v>0</v>
      </c>
      <c r="M1334" s="25">
        <f t="shared" si="637"/>
        <v>0</v>
      </c>
      <c r="N1334" s="25">
        <f>VLOOKUP(CONCATENATE($F1334," ",$G1334),AllocFactorMatrix,(N$4+1),FALSE)*$E1341</f>
        <v>0</v>
      </c>
      <c r="O1334" s="25">
        <f>VLOOKUP(CONCATENATE($F1334," ",$G1334),AllocFactorMatrix,(O$4+1),FALSE)*$E1341</f>
        <v>0</v>
      </c>
      <c r="P1334" s="25">
        <f>VLOOKUP(CONCATENATE($F1334," ",$G1334),AllocFactorMatrix,(P$4+1),FALSE)*$E1341</f>
        <v>0</v>
      </c>
      <c r="Q1334" s="25">
        <f>VLOOKUP(CONCATENATE($F1334," ",$G1334),AllocFactorMatrix,(Q$4+1),FALSE)*$E1341</f>
        <v>0</v>
      </c>
      <c r="R1334" s="25">
        <f t="shared" si="638"/>
        <v>0</v>
      </c>
      <c r="S1334" s="25">
        <f>VLOOKUP(CONCATENATE($F1334," ",$G1334),AllocFactorMatrix,(S$4+1),FALSE)*$E1341</f>
        <v>0</v>
      </c>
      <c r="T1334" s="25">
        <f>VLOOKUP(CONCATENATE($F1334," ",$G1334),AllocFactorMatrix,(T$4+1),FALSE)*$E1341</f>
        <v>0</v>
      </c>
      <c r="U1334" s="25">
        <f>VLOOKUP(CONCATENATE($F1334," ",$G1334),AllocFactorMatrix,(U$4+1),FALSE)*$E1341</f>
        <v>0</v>
      </c>
      <c r="V1334" s="25">
        <f>VLOOKUP(CONCATENATE($F1334," ",$G1334),AllocFactorMatrix,(V$4+1),FALSE)*$E1341</f>
        <v>0</v>
      </c>
      <c r="W1334" s="25">
        <f>SUBTOTAL(9,S1334:V1334)</f>
        <v>0</v>
      </c>
      <c r="X1334" s="25">
        <f>VLOOKUP(CONCATENATE($F1334," ",$G1334),AllocFactorMatrix,(X$4+1),FALSE)*$E1341</f>
        <v>0</v>
      </c>
      <c r="Y1334" s="25">
        <f>VLOOKUP(CONCATENATE($F1334," ",$G1334),AllocFactorMatrix,(Y$4+1),FALSE)*$E1341</f>
        <v>0</v>
      </c>
      <c r="Z1334" s="25">
        <f t="shared" si="639"/>
        <v>0</v>
      </c>
      <c r="AA1334" s="25">
        <f>VLOOKUP(CONCATENATE($F1334," ",$G1334),AllocFactorMatrix,(AA$4+1),FALSE)*$E1341</f>
        <v>0</v>
      </c>
      <c r="AB1334" s="25">
        <f>VLOOKUP(CONCATENATE($F1334," ",$G1334),AllocFactorMatrix,(AB$4+1),FALSE)*$E1341</f>
        <v>0</v>
      </c>
      <c r="AC1334" s="25">
        <f>VLOOKUP(CONCATENATE($F1334," ",$G1334),AllocFactorMatrix,(AC$4+1),FALSE)*$E1341</f>
        <v>0</v>
      </c>
    </row>
    <row r="1335" spans="4:29" hidden="1" outlineLevel="1">
      <c r="F1335" s="61" t="str">
        <f>F1341</f>
        <v>PROD_ENERGY</v>
      </c>
      <c r="G1335" s="20" t="str">
        <f>$G$9</f>
        <v>BULKTRAN</v>
      </c>
      <c r="H1335" s="24">
        <f t="shared" si="636"/>
        <v>0</v>
      </c>
      <c r="I1335" s="25">
        <f>VLOOKUP(CONCATENATE($F1335," ",$G1335),AllocFactorMatrix,(I$4+1),FALSE)*$E1341</f>
        <v>0</v>
      </c>
      <c r="J1335" s="25">
        <f>VLOOKUP(CONCATENATE($F1335," ",$G1335),AllocFactorMatrix,(J$4+1),FALSE)*$E1341</f>
        <v>0</v>
      </c>
      <c r="K1335" s="25">
        <f>VLOOKUP(CONCATENATE($F1335," ",$G1335),AllocFactorMatrix,(K$4+1),FALSE)*$E1341</f>
        <v>0</v>
      </c>
      <c r="L1335" s="25">
        <f>VLOOKUP(CONCATENATE($F1335," ",$G1335),AllocFactorMatrix,(L$4+1),FALSE)*$E1341</f>
        <v>0</v>
      </c>
      <c r="M1335" s="25">
        <f t="shared" si="637"/>
        <v>0</v>
      </c>
      <c r="N1335" s="25">
        <f>VLOOKUP(CONCATENATE($F1335," ",$G1335),AllocFactorMatrix,(N$4+1),FALSE)*$E1341</f>
        <v>0</v>
      </c>
      <c r="O1335" s="25">
        <f>VLOOKUP(CONCATENATE($F1335," ",$G1335),AllocFactorMatrix,(O$4+1),FALSE)*$E1341</f>
        <v>0</v>
      </c>
      <c r="P1335" s="25">
        <f>VLOOKUP(CONCATENATE($F1335," ",$G1335),AllocFactorMatrix,(P$4+1),FALSE)*$E1341</f>
        <v>0</v>
      </c>
      <c r="Q1335" s="25">
        <f>VLOOKUP(CONCATENATE($F1335," ",$G1335),AllocFactorMatrix,(Q$4+1),FALSE)*$E1341</f>
        <v>0</v>
      </c>
      <c r="R1335" s="25">
        <f t="shared" si="638"/>
        <v>0</v>
      </c>
      <c r="S1335" s="25">
        <f>VLOOKUP(CONCATENATE($F1335," ",$G1335),AllocFactorMatrix,(S$4+1),FALSE)*$E1341</f>
        <v>0</v>
      </c>
      <c r="T1335" s="25">
        <f>VLOOKUP(CONCATENATE($F1335," ",$G1335),AllocFactorMatrix,(T$4+1),FALSE)*$E1341</f>
        <v>0</v>
      </c>
      <c r="U1335" s="25">
        <f>VLOOKUP(CONCATENATE($F1335," ",$G1335),AllocFactorMatrix,(U$4+1),FALSE)*$E1341</f>
        <v>0</v>
      </c>
      <c r="V1335" s="25">
        <f>VLOOKUP(CONCATENATE($F1335," ",$G1335),AllocFactorMatrix,(V$4+1),FALSE)*$E1341</f>
        <v>0</v>
      </c>
      <c r="W1335" s="25">
        <f t="shared" ref="W1335:W1341" si="641">SUBTOTAL(9,S1335:V1335)</f>
        <v>0</v>
      </c>
      <c r="X1335" s="25">
        <f>VLOOKUP(CONCATENATE($F1335," ",$G1335),AllocFactorMatrix,(X$4+1),FALSE)*$E1341</f>
        <v>0</v>
      </c>
      <c r="Y1335" s="25">
        <f>VLOOKUP(CONCATENATE($F1335," ",$G1335),AllocFactorMatrix,(Y$4+1),FALSE)*$E1341</f>
        <v>0</v>
      </c>
      <c r="Z1335" s="25">
        <f t="shared" si="639"/>
        <v>0</v>
      </c>
      <c r="AA1335" s="25">
        <f>VLOOKUP(CONCATENATE($F1335," ",$G1335),AllocFactorMatrix,(AA$4+1),FALSE)*$E1341</f>
        <v>0</v>
      </c>
      <c r="AB1335" s="25">
        <f>VLOOKUP(CONCATENATE($F1335," ",$G1335),AllocFactorMatrix,(AB$4+1),FALSE)*$E1341</f>
        <v>0</v>
      </c>
      <c r="AC1335" s="25">
        <f>VLOOKUP(CONCATENATE($F1335," ",$G1335),AllocFactorMatrix,(AC$4+1),FALSE)*$E1341</f>
        <v>0</v>
      </c>
    </row>
    <row r="1336" spans="4:29" hidden="1" outlineLevel="1">
      <c r="F1336" s="61" t="str">
        <f>F1341</f>
        <v>PROD_ENERGY</v>
      </c>
      <c r="G1336" s="20" t="str">
        <f>$G$10</f>
        <v>SUBTRAN</v>
      </c>
      <c r="H1336" s="24">
        <f t="shared" si="636"/>
        <v>0</v>
      </c>
      <c r="I1336" s="25">
        <f>VLOOKUP(CONCATENATE($F1336," ",$G1336),AllocFactorMatrix,(I$4+1),FALSE)*$E1341</f>
        <v>0</v>
      </c>
      <c r="J1336" s="25">
        <f>VLOOKUP(CONCATENATE($F1336," ",$G1336),AllocFactorMatrix,(J$4+1),FALSE)*$E1341</f>
        <v>0</v>
      </c>
      <c r="K1336" s="25">
        <f>VLOOKUP(CONCATENATE($F1336," ",$G1336),AllocFactorMatrix,(K$4+1),FALSE)*$E1341</f>
        <v>0</v>
      </c>
      <c r="L1336" s="25">
        <f>VLOOKUP(CONCATENATE($F1336," ",$G1336),AllocFactorMatrix,(L$4+1),FALSE)*$E1341</f>
        <v>0</v>
      </c>
      <c r="M1336" s="25">
        <f t="shared" si="637"/>
        <v>0</v>
      </c>
      <c r="N1336" s="25">
        <f>VLOOKUP(CONCATENATE($F1336," ",$G1336),AllocFactorMatrix,(N$4+1),FALSE)*$E1341</f>
        <v>0</v>
      </c>
      <c r="O1336" s="25">
        <f>VLOOKUP(CONCATENATE($F1336," ",$G1336),AllocFactorMatrix,(O$4+1),FALSE)*$E1341</f>
        <v>0</v>
      </c>
      <c r="P1336" s="25">
        <f>VLOOKUP(CONCATENATE($F1336," ",$G1336),AllocFactorMatrix,(P$4+1),FALSE)*$E1341</f>
        <v>0</v>
      </c>
      <c r="Q1336" s="25">
        <f>VLOOKUP(CONCATENATE($F1336," ",$G1336),AllocFactorMatrix,(Q$4+1),FALSE)*$E1341</f>
        <v>0</v>
      </c>
      <c r="R1336" s="25">
        <f t="shared" si="638"/>
        <v>0</v>
      </c>
      <c r="S1336" s="25">
        <f>VLOOKUP(CONCATENATE($F1336," ",$G1336),AllocFactorMatrix,(S$4+1),FALSE)*$E1341</f>
        <v>0</v>
      </c>
      <c r="T1336" s="25">
        <f>VLOOKUP(CONCATENATE($F1336," ",$G1336),AllocFactorMatrix,(T$4+1),FALSE)*$E1341</f>
        <v>0</v>
      </c>
      <c r="U1336" s="25">
        <f>VLOOKUP(CONCATENATE($F1336," ",$G1336),AllocFactorMatrix,(U$4+1),FALSE)*$E1341</f>
        <v>0</v>
      </c>
      <c r="V1336" s="25">
        <f>VLOOKUP(CONCATENATE($F1336," ",$G1336),AllocFactorMatrix,(V$4+1),FALSE)*$E1341</f>
        <v>0</v>
      </c>
      <c r="W1336" s="25">
        <f t="shared" si="641"/>
        <v>0</v>
      </c>
      <c r="X1336" s="25">
        <f>VLOOKUP(CONCATENATE($F1336," ",$G1336),AllocFactorMatrix,(X$4+1),FALSE)*$E1341</f>
        <v>0</v>
      </c>
      <c r="Y1336" s="25">
        <f>VLOOKUP(CONCATENATE($F1336," ",$G1336),AllocFactorMatrix,(Y$4+1),FALSE)*$E1341</f>
        <v>0</v>
      </c>
      <c r="Z1336" s="25">
        <f t="shared" si="639"/>
        <v>0</v>
      </c>
      <c r="AA1336" s="25">
        <f>VLOOKUP(CONCATENATE($F1336," ",$G1336),AllocFactorMatrix,(AA$4+1),FALSE)*$E1341</f>
        <v>0</v>
      </c>
      <c r="AB1336" s="25">
        <f>VLOOKUP(CONCATENATE($F1336," ",$G1336),AllocFactorMatrix,(AB$4+1),FALSE)*$E1341</f>
        <v>0</v>
      </c>
      <c r="AC1336" s="25">
        <f>VLOOKUP(CONCATENATE($F1336," ",$G1336),AllocFactorMatrix,(AC$4+1),FALSE)*$E1341</f>
        <v>0</v>
      </c>
    </row>
    <row r="1337" spans="4:29" hidden="1" outlineLevel="1">
      <c r="F1337" s="61" t="str">
        <f>F1341</f>
        <v>PROD_ENERGY</v>
      </c>
      <c r="G1337" s="20" t="str">
        <f>$G$11</f>
        <v>DISTPRI</v>
      </c>
      <c r="H1337" s="24">
        <f t="shared" si="636"/>
        <v>0</v>
      </c>
      <c r="I1337" s="25">
        <f>VLOOKUP(CONCATENATE($F1337," ",$G1337),AllocFactorMatrix,(I$4+1),FALSE)*$E1341</f>
        <v>0</v>
      </c>
      <c r="J1337" s="25">
        <f>VLOOKUP(CONCATENATE($F1337," ",$G1337),AllocFactorMatrix,(J$4+1),FALSE)*$E1341</f>
        <v>0</v>
      </c>
      <c r="K1337" s="25">
        <f>VLOOKUP(CONCATENATE($F1337," ",$G1337),AllocFactorMatrix,(K$4+1),FALSE)*$E1341</f>
        <v>0</v>
      </c>
      <c r="L1337" s="25">
        <f>VLOOKUP(CONCATENATE($F1337," ",$G1337),AllocFactorMatrix,(L$4+1),FALSE)*$E1341</f>
        <v>0</v>
      </c>
      <c r="M1337" s="25">
        <f t="shared" si="637"/>
        <v>0</v>
      </c>
      <c r="N1337" s="25">
        <f>VLOOKUP(CONCATENATE($F1337," ",$G1337),AllocFactorMatrix,(N$4+1),FALSE)*$E1341</f>
        <v>0</v>
      </c>
      <c r="O1337" s="25">
        <f>VLOOKUP(CONCATENATE($F1337," ",$G1337),AllocFactorMatrix,(O$4+1),FALSE)*$E1341</f>
        <v>0</v>
      </c>
      <c r="P1337" s="25">
        <f>VLOOKUP(CONCATENATE($F1337," ",$G1337),AllocFactorMatrix,(P$4+1),FALSE)*$E1341</f>
        <v>0</v>
      </c>
      <c r="Q1337" s="25">
        <f>VLOOKUP(CONCATENATE($F1337," ",$G1337),AllocFactorMatrix,(Q$4+1),FALSE)*$E1341</f>
        <v>0</v>
      </c>
      <c r="R1337" s="25">
        <f t="shared" si="638"/>
        <v>0</v>
      </c>
      <c r="S1337" s="25">
        <f>VLOOKUP(CONCATENATE($F1337," ",$G1337),AllocFactorMatrix,(S$4+1),FALSE)*$E1341</f>
        <v>0</v>
      </c>
      <c r="T1337" s="25">
        <f>VLOOKUP(CONCATENATE($F1337," ",$G1337),AllocFactorMatrix,(T$4+1),FALSE)*$E1341</f>
        <v>0</v>
      </c>
      <c r="U1337" s="25">
        <f>VLOOKUP(CONCATENATE($F1337," ",$G1337),AllocFactorMatrix,(U$4+1),FALSE)*$E1341</f>
        <v>0</v>
      </c>
      <c r="V1337" s="25">
        <f>VLOOKUP(CONCATENATE($F1337," ",$G1337),AllocFactorMatrix,(V$4+1),FALSE)*$E1341</f>
        <v>0</v>
      </c>
      <c r="W1337" s="25">
        <f t="shared" si="641"/>
        <v>0</v>
      </c>
      <c r="X1337" s="25">
        <f>VLOOKUP(CONCATENATE($F1337," ",$G1337),AllocFactorMatrix,(X$4+1),FALSE)*$E1341</f>
        <v>0</v>
      </c>
      <c r="Y1337" s="25">
        <f>VLOOKUP(CONCATENATE($F1337," ",$G1337),AllocFactorMatrix,(Y$4+1),FALSE)*$E1341</f>
        <v>0</v>
      </c>
      <c r="Z1337" s="25">
        <f t="shared" si="639"/>
        <v>0</v>
      </c>
      <c r="AA1337" s="25">
        <f>VLOOKUP(CONCATENATE($F1337," ",$G1337),AllocFactorMatrix,(AA$4+1),FALSE)*$E1341</f>
        <v>0</v>
      </c>
      <c r="AB1337" s="25">
        <f>VLOOKUP(CONCATENATE($F1337," ",$G1337),AllocFactorMatrix,(AB$4+1),FALSE)*$E1341</f>
        <v>0</v>
      </c>
      <c r="AC1337" s="25">
        <f>VLOOKUP(CONCATENATE($F1337," ",$G1337),AllocFactorMatrix,(AC$4+1),FALSE)*$E1341</f>
        <v>0</v>
      </c>
    </row>
    <row r="1338" spans="4:29" hidden="1" outlineLevel="1">
      <c r="F1338" s="61" t="str">
        <f>F1341</f>
        <v>PROD_ENERGY</v>
      </c>
      <c r="G1338" s="20" t="str">
        <f>$G$12</f>
        <v>DISTSEC</v>
      </c>
      <c r="H1338" s="24">
        <f t="shared" si="636"/>
        <v>0</v>
      </c>
      <c r="I1338" s="25">
        <f>VLOOKUP(CONCATENATE($F1338," ",$G1338),AllocFactorMatrix,(I$4+1),FALSE)*$E1341</f>
        <v>0</v>
      </c>
      <c r="J1338" s="25">
        <f>VLOOKUP(CONCATENATE($F1338," ",$G1338),AllocFactorMatrix,(J$4+1),FALSE)*$E1341</f>
        <v>0</v>
      </c>
      <c r="K1338" s="25">
        <f>VLOOKUP(CONCATENATE($F1338," ",$G1338),AllocFactorMatrix,(K$4+1),FALSE)*$E1341</f>
        <v>0</v>
      </c>
      <c r="L1338" s="25">
        <f>VLOOKUP(CONCATENATE($F1338," ",$G1338),AllocFactorMatrix,(L$4+1),FALSE)*$E1341</f>
        <v>0</v>
      </c>
      <c r="M1338" s="25">
        <f t="shared" si="637"/>
        <v>0</v>
      </c>
      <c r="N1338" s="25">
        <f>VLOOKUP(CONCATENATE($F1338," ",$G1338),AllocFactorMatrix,(N$4+1),FALSE)*$E1341</f>
        <v>0</v>
      </c>
      <c r="O1338" s="25">
        <f>VLOOKUP(CONCATENATE($F1338," ",$G1338),AllocFactorMatrix,(O$4+1),FALSE)*$E1341</f>
        <v>0</v>
      </c>
      <c r="P1338" s="25">
        <f>VLOOKUP(CONCATENATE($F1338," ",$G1338),AllocFactorMatrix,(P$4+1),FALSE)*$E1341</f>
        <v>0</v>
      </c>
      <c r="Q1338" s="25">
        <f>VLOOKUP(CONCATENATE($F1338," ",$G1338),AllocFactorMatrix,(Q$4+1),FALSE)*$E1341</f>
        <v>0</v>
      </c>
      <c r="R1338" s="25">
        <f t="shared" si="638"/>
        <v>0</v>
      </c>
      <c r="S1338" s="25">
        <f>VLOOKUP(CONCATENATE($F1338," ",$G1338),AllocFactorMatrix,(S$4+1),FALSE)*$E1341</f>
        <v>0</v>
      </c>
      <c r="T1338" s="25">
        <f>VLOOKUP(CONCATENATE($F1338," ",$G1338),AllocFactorMatrix,(T$4+1),FALSE)*$E1341</f>
        <v>0</v>
      </c>
      <c r="U1338" s="25">
        <f>VLOOKUP(CONCATENATE($F1338," ",$G1338),AllocFactorMatrix,(U$4+1),FALSE)*$E1341</f>
        <v>0</v>
      </c>
      <c r="V1338" s="25">
        <f>VLOOKUP(CONCATENATE($F1338," ",$G1338),AllocFactorMatrix,(V$4+1),FALSE)*$E1341</f>
        <v>0</v>
      </c>
      <c r="W1338" s="25">
        <f t="shared" si="641"/>
        <v>0</v>
      </c>
      <c r="X1338" s="25">
        <f>VLOOKUP(CONCATENATE($F1338," ",$G1338),AllocFactorMatrix,(X$4+1),FALSE)*$E1341</f>
        <v>0</v>
      </c>
      <c r="Y1338" s="25">
        <f>VLOOKUP(CONCATENATE($F1338," ",$G1338),AllocFactorMatrix,(Y$4+1),FALSE)*$E1341</f>
        <v>0</v>
      </c>
      <c r="Z1338" s="25">
        <f t="shared" si="639"/>
        <v>0</v>
      </c>
      <c r="AA1338" s="25">
        <f>VLOOKUP(CONCATENATE($F1338," ",$G1338),AllocFactorMatrix,(AA$4+1),FALSE)*$E1341</f>
        <v>0</v>
      </c>
      <c r="AB1338" s="25">
        <f>VLOOKUP(CONCATENATE($F1338," ",$G1338),AllocFactorMatrix,(AB$4+1),FALSE)*$E1341</f>
        <v>0</v>
      </c>
      <c r="AC1338" s="25">
        <f>VLOOKUP(CONCATENATE($F1338," ",$G1338),AllocFactorMatrix,(AC$4+1),FALSE)*$E1341</f>
        <v>0</v>
      </c>
    </row>
    <row r="1339" spans="4:29" hidden="1" outlineLevel="1">
      <c r="F1339" s="61" t="str">
        <f>F1341</f>
        <v>PROD_ENERGY</v>
      </c>
      <c r="G1339" s="20" t="str">
        <f>$G$13</f>
        <v>ENERGY</v>
      </c>
      <c r="H1339" s="24">
        <f t="shared" si="636"/>
        <v>78691.999999999971</v>
      </c>
      <c r="I1339" s="25">
        <f>VLOOKUP(CONCATENATE($F1339," ",$G1339),AllocFactorMatrix,(I$4+1),FALSE)*$E1341</f>
        <v>28607.097956948441</v>
      </c>
      <c r="J1339" s="25">
        <f>VLOOKUP(CONCATENATE($F1339," ",$G1339),AllocFactorMatrix,(J$4+1),FALSE)*$E1341</f>
        <v>9233.403061483943</v>
      </c>
      <c r="K1339" s="25">
        <f>VLOOKUP(CONCATENATE($F1339," ",$G1339),AllocFactorMatrix,(K$4+1),FALSE)*$E1341</f>
        <v>105.70494711484453</v>
      </c>
      <c r="L1339" s="25">
        <f>VLOOKUP(CONCATENATE($F1339," ",$G1339),AllocFactorMatrix,(L$4+1),FALSE)*$E1341</f>
        <v>2.6790853385226683</v>
      </c>
      <c r="M1339" s="25">
        <f t="shared" si="637"/>
        <v>9341.7870939373097</v>
      </c>
      <c r="N1339" s="25">
        <f>VLOOKUP(CONCATENATE($F1339," ",$G1339),AllocFactorMatrix,(N$4+1),FALSE)*$E1341</f>
        <v>4468.2071654346473</v>
      </c>
      <c r="O1339" s="25">
        <f>VLOOKUP(CONCATENATE($F1339," ",$G1339),AllocFactorMatrix,(O$4+1),FALSE)*$E1341</f>
        <v>1247.2101860427726</v>
      </c>
      <c r="P1339" s="25">
        <f>VLOOKUP(CONCATENATE($F1339," ",$G1339),AllocFactorMatrix,(P$4+1),FALSE)*$E1341</f>
        <v>98.742576005238107</v>
      </c>
      <c r="Q1339" s="25">
        <f>VLOOKUP(CONCATENATE($F1339," ",$G1339),AllocFactorMatrix,(Q$4+1),FALSE)*$E1341</f>
        <v>20.241776327245383</v>
      </c>
      <c r="R1339" s="25">
        <f t="shared" si="638"/>
        <v>5834.4017038099037</v>
      </c>
      <c r="S1339" s="25">
        <f>VLOOKUP(CONCATENATE($F1339," ",$G1339),AllocFactorMatrix,(S$4+1),FALSE)*$E1341</f>
        <v>297.73703809586601</v>
      </c>
      <c r="T1339" s="25">
        <f>VLOOKUP(CONCATENATE($F1339," ",$G1339),AllocFactorMatrix,(T$4+1),FALSE)*$E1341</f>
        <v>3558.1985551105745</v>
      </c>
      <c r="U1339" s="25">
        <f>VLOOKUP(CONCATENATE($F1339," ",$G1339),AllocFactorMatrix,(U$4+1),FALSE)*$E1341</f>
        <v>25154.798884879441</v>
      </c>
      <c r="V1339" s="25">
        <f>VLOOKUP(CONCATENATE($F1339," ",$G1339),AllocFactorMatrix,(V$4+1),FALSE)*$E1341</f>
        <v>4031.2996823896819</v>
      </c>
      <c r="W1339" s="25">
        <f t="shared" si="641"/>
        <v>33042.034160475559</v>
      </c>
      <c r="X1339" s="25">
        <f>VLOOKUP(CONCATENATE($F1339," ",$G1339),AllocFactorMatrix,(X$4+1),FALSE)*$E1341</f>
        <v>1211.9827164279104</v>
      </c>
      <c r="Y1339" s="25">
        <f>VLOOKUP(CONCATENATE($F1339," ",$G1339),AllocFactorMatrix,(Y$4+1),FALSE)*$E1341</f>
        <v>28.485874343621319</v>
      </c>
      <c r="Z1339" s="25">
        <f t="shared" si="639"/>
        <v>1240.4685907715318</v>
      </c>
      <c r="AA1339" s="25">
        <f>VLOOKUP(CONCATENATE($F1339," ",$G1339),AllocFactorMatrix,(AA$4+1),FALSE)*$E1341</f>
        <v>27.828393520311067</v>
      </c>
      <c r="AB1339" s="25">
        <f>VLOOKUP(CONCATENATE($F1339," ",$G1339),AllocFactorMatrix,(AB$4+1),FALSE)*$E1341</f>
        <v>478.8463701074636</v>
      </c>
      <c r="AC1339" s="25">
        <f>VLOOKUP(CONCATENATE($F1339," ",$G1339),AllocFactorMatrix,(AC$4+1),FALSE)*$E1341</f>
        <v>119.53573042946581</v>
      </c>
    </row>
    <row r="1340" spans="4:29" hidden="1" outlineLevel="1">
      <c r="F1340" s="61" t="str">
        <f>F1341</f>
        <v>PROD_ENERGY</v>
      </c>
      <c r="G1340" s="20" t="str">
        <f>$G$14</f>
        <v>CUSTOMER</v>
      </c>
      <c r="H1340" s="24">
        <f t="shared" si="636"/>
        <v>0</v>
      </c>
      <c r="I1340" s="25">
        <f>VLOOKUP(CONCATENATE($F1340," ",$G1340),AllocFactorMatrix,(I$4+1),FALSE)*$E1341</f>
        <v>0</v>
      </c>
      <c r="J1340" s="25">
        <f>VLOOKUP(CONCATENATE($F1340," ",$G1340),AllocFactorMatrix,(J$4+1),FALSE)*$E1341</f>
        <v>0</v>
      </c>
      <c r="K1340" s="25">
        <f>VLOOKUP(CONCATENATE($F1340," ",$G1340),AllocFactorMatrix,(K$4+1),FALSE)*$E1341</f>
        <v>0</v>
      </c>
      <c r="L1340" s="25">
        <f>VLOOKUP(CONCATENATE($F1340," ",$G1340),AllocFactorMatrix,(L$4+1),FALSE)*$E1341</f>
        <v>0</v>
      </c>
      <c r="M1340" s="25">
        <f t="shared" si="637"/>
        <v>0</v>
      </c>
      <c r="N1340" s="25">
        <f>VLOOKUP(CONCATENATE($F1340," ",$G1340),AllocFactorMatrix,(N$4+1),FALSE)*$E1341</f>
        <v>0</v>
      </c>
      <c r="O1340" s="25">
        <f>VLOOKUP(CONCATENATE($F1340," ",$G1340),AllocFactorMatrix,(O$4+1),FALSE)*$E1341</f>
        <v>0</v>
      </c>
      <c r="P1340" s="25">
        <f>VLOOKUP(CONCATENATE($F1340," ",$G1340),AllocFactorMatrix,(P$4+1),FALSE)*$E1341</f>
        <v>0</v>
      </c>
      <c r="Q1340" s="25">
        <f>VLOOKUP(CONCATENATE($F1340," ",$G1340),AllocFactorMatrix,(Q$4+1),FALSE)*$E1341</f>
        <v>0</v>
      </c>
      <c r="R1340" s="25">
        <f t="shared" si="638"/>
        <v>0</v>
      </c>
      <c r="S1340" s="25">
        <f>VLOOKUP(CONCATENATE($F1340," ",$G1340),AllocFactorMatrix,(S$4+1),FALSE)*$E1341</f>
        <v>0</v>
      </c>
      <c r="T1340" s="25">
        <f>VLOOKUP(CONCATENATE($F1340," ",$G1340),AllocFactorMatrix,(T$4+1),FALSE)*$E1341</f>
        <v>0</v>
      </c>
      <c r="U1340" s="25">
        <f>VLOOKUP(CONCATENATE($F1340," ",$G1340),AllocFactorMatrix,(U$4+1),FALSE)*$E1341</f>
        <v>0</v>
      </c>
      <c r="V1340" s="25">
        <f>VLOOKUP(CONCATENATE($F1340," ",$G1340),AllocFactorMatrix,(V$4+1),FALSE)*$E1341</f>
        <v>0</v>
      </c>
      <c r="W1340" s="25">
        <f t="shared" si="641"/>
        <v>0</v>
      </c>
      <c r="X1340" s="25">
        <f>VLOOKUP(CONCATENATE($F1340," ",$G1340),AllocFactorMatrix,(X$4+1),FALSE)*$E1341</f>
        <v>0</v>
      </c>
      <c r="Y1340" s="25">
        <f>VLOOKUP(CONCATENATE($F1340," ",$G1340),AllocFactorMatrix,(Y$4+1),FALSE)*$E1341</f>
        <v>0</v>
      </c>
      <c r="Z1340" s="25">
        <f t="shared" si="639"/>
        <v>0</v>
      </c>
      <c r="AA1340" s="25">
        <f>VLOOKUP(CONCATENATE($F1340," ",$G1340),AllocFactorMatrix,(AA$4+1),FALSE)*$E1341</f>
        <v>0</v>
      </c>
      <c r="AB1340" s="25">
        <f>VLOOKUP(CONCATENATE($F1340," ",$G1340),AllocFactorMatrix,(AB$4+1),FALSE)*$E1341</f>
        <v>0</v>
      </c>
      <c r="AC1340" s="25">
        <f>VLOOKUP(CONCATENATE($F1340," ",$G1340),AllocFactorMatrix,(AC$4+1),FALSE)*$E1341</f>
        <v>0</v>
      </c>
    </row>
    <row r="1341" spans="4:29" collapsed="1">
      <c r="D1341" s="20" t="s">
        <v>459</v>
      </c>
      <c r="E1341" s="22">
        <f>'Sch 4'!E322</f>
        <v>78692</v>
      </c>
      <c r="F1341" s="61" t="s">
        <v>31</v>
      </c>
      <c r="G1341" s="20" t="str">
        <f>$G$15</f>
        <v>TOTAL</v>
      </c>
      <c r="H1341" s="24">
        <f t="shared" si="636"/>
        <v>78691.999999999971</v>
      </c>
      <c r="I1341" s="25">
        <f>VLOOKUP(CONCATENATE($F1341," ",$G1341),AllocFactorMatrix,(I$4+1),FALSE)*$E1341</f>
        <v>28607.097956948441</v>
      </c>
      <c r="J1341" s="25">
        <f>VLOOKUP(CONCATENATE($F1341," ",$G1341),AllocFactorMatrix,(J$4+1),FALSE)*$E1341</f>
        <v>9233.403061483943</v>
      </c>
      <c r="K1341" s="25">
        <f>VLOOKUP(CONCATENATE($F1341," ",$G1341),AllocFactorMatrix,(K$4+1),FALSE)*$E1341</f>
        <v>105.70494711484453</v>
      </c>
      <c r="L1341" s="25">
        <f>VLOOKUP(CONCATENATE($F1341," ",$G1341),AllocFactorMatrix,(L$4+1),FALSE)*$E1341</f>
        <v>2.6790853385226683</v>
      </c>
      <c r="M1341" s="25">
        <f t="shared" si="637"/>
        <v>9341.7870939373097</v>
      </c>
      <c r="N1341" s="25">
        <f>VLOOKUP(CONCATENATE($F1341," ",$G1341),AllocFactorMatrix,(N$4+1),FALSE)*$E1341</f>
        <v>4468.2071654346473</v>
      </c>
      <c r="O1341" s="25">
        <f>VLOOKUP(CONCATENATE($F1341," ",$G1341),AllocFactorMatrix,(O$4+1),FALSE)*$E1341</f>
        <v>1247.2101860427726</v>
      </c>
      <c r="P1341" s="25">
        <f>VLOOKUP(CONCATENATE($F1341," ",$G1341),AllocFactorMatrix,(P$4+1),FALSE)*$E1341</f>
        <v>98.742576005238107</v>
      </c>
      <c r="Q1341" s="25">
        <f>VLOOKUP(CONCATENATE($F1341," ",$G1341),AllocFactorMatrix,(Q$4+1),FALSE)*$E1341</f>
        <v>20.241776327245383</v>
      </c>
      <c r="R1341" s="25">
        <f t="shared" si="638"/>
        <v>5834.4017038099037</v>
      </c>
      <c r="S1341" s="25">
        <f>VLOOKUP(CONCATENATE($F1341," ",$G1341),AllocFactorMatrix,(S$4+1),FALSE)*$E1341</f>
        <v>297.73703809586601</v>
      </c>
      <c r="T1341" s="25">
        <f>VLOOKUP(CONCATENATE($F1341," ",$G1341),AllocFactorMatrix,(T$4+1),FALSE)*$E1341</f>
        <v>3558.1985551105745</v>
      </c>
      <c r="U1341" s="25">
        <f>VLOOKUP(CONCATENATE($F1341," ",$G1341),AllocFactorMatrix,(U$4+1),FALSE)*$E1341</f>
        <v>25154.798884879441</v>
      </c>
      <c r="V1341" s="25">
        <f>VLOOKUP(CONCATENATE($F1341," ",$G1341),AllocFactorMatrix,(V$4+1),FALSE)*$E1341</f>
        <v>4031.2996823896819</v>
      </c>
      <c r="W1341" s="25">
        <f t="shared" si="641"/>
        <v>33042.034160475559</v>
      </c>
      <c r="X1341" s="25">
        <f>VLOOKUP(CONCATENATE($F1341," ",$G1341),AllocFactorMatrix,(X$4+1),FALSE)*$E1341</f>
        <v>1211.9827164279104</v>
      </c>
      <c r="Y1341" s="25">
        <f>VLOOKUP(CONCATENATE($F1341," ",$G1341),AllocFactorMatrix,(Y$4+1),FALSE)*$E1341</f>
        <v>28.485874343621319</v>
      </c>
      <c r="Z1341" s="25">
        <f t="shared" si="639"/>
        <v>1240.4685907715318</v>
      </c>
      <c r="AA1341" s="25">
        <f>VLOOKUP(CONCATENATE($F1341," ",$G1341),AllocFactorMatrix,(AA$4+1),FALSE)*$E1341</f>
        <v>27.828393520311067</v>
      </c>
      <c r="AB1341" s="25">
        <f>VLOOKUP(CONCATENATE($F1341," ",$G1341),AllocFactorMatrix,(AB$4+1),FALSE)*$E1341</f>
        <v>478.8463701074636</v>
      </c>
      <c r="AC1341" s="25">
        <f>VLOOKUP(CONCATENATE($F1341," ",$G1341),AllocFactorMatrix,(AC$4+1),FALSE)*$E1341</f>
        <v>119.53573042946581</v>
      </c>
    </row>
    <row r="1342" spans="4:29" hidden="1" outlineLevel="1">
      <c r="F1342" s="61" t="str">
        <f>F1349</f>
        <v>LABOR_PROD</v>
      </c>
      <c r="G1342" s="20" t="str">
        <f>$G$8</f>
        <v>PRODUCTION</v>
      </c>
      <c r="H1342" s="24">
        <f t="shared" si="636"/>
        <v>774175.06786436762</v>
      </c>
      <c r="I1342" s="25">
        <f>VLOOKUP(CONCATENATE($F1342," ",$G1342),AllocFactorMatrix,(I$4+1),FALSE)*$E1349</f>
        <v>379611.26113364246</v>
      </c>
      <c r="J1342" s="25">
        <f>VLOOKUP(CONCATENATE($F1342," ",$G1342),AllocFactorMatrix,(J$4+1),FALSE)*$E1349</f>
        <v>96026.888326210814</v>
      </c>
      <c r="K1342" s="25">
        <f>VLOOKUP(CONCATENATE($F1342," ",$G1342),AllocFactorMatrix,(K$4+1),FALSE)*$E1349</f>
        <v>1122.7003841959026</v>
      </c>
      <c r="L1342" s="25">
        <f>VLOOKUP(CONCATENATE($F1342," ",$G1342),AllocFactorMatrix,(L$4+1),FALSE)*$E1349</f>
        <v>27.658293302370282</v>
      </c>
      <c r="M1342" s="25">
        <f t="shared" ref="M1342:M1349" si="642">SUBTOTAL(9,J1342:L1342)</f>
        <v>97177.247003709097</v>
      </c>
      <c r="N1342" s="25">
        <f>VLOOKUP(CONCATENATE($F1342," ",$G1342),AllocFactorMatrix,(N$4+1),FALSE)*$E1349</f>
        <v>40178.854844575369</v>
      </c>
      <c r="O1342" s="25">
        <f>VLOOKUP(CONCATENATE($F1342," ",$G1342),AllocFactorMatrix,(O$4+1),FALSE)*$E1349</f>
        <v>11442.740617007232</v>
      </c>
      <c r="P1342" s="25">
        <f>VLOOKUP(CONCATENATE($F1342," ",$G1342),AllocFactorMatrix,(P$4+1),FALSE)*$E1349</f>
        <v>905.5268533760609</v>
      </c>
      <c r="Q1342" s="25">
        <f>VLOOKUP(CONCATENATE($F1342," ",$G1342),AllocFactorMatrix,(Q$4+1),FALSE)*$E1349</f>
        <v>191.14075236794648</v>
      </c>
      <c r="R1342" s="25">
        <f t="shared" ref="R1342:R1349" si="643">SUBTOTAL(9,N1342:Q1342)</f>
        <v>52718.26306732661</v>
      </c>
      <c r="S1342" s="25">
        <f>VLOOKUP(CONCATENATE($F1342," ",$G1342),AllocFactorMatrix,(S$4+1),FALSE)*$E1349</f>
        <v>2413.5560047378817</v>
      </c>
      <c r="T1342" s="25">
        <f>VLOOKUP(CONCATENATE($F1342," ",$G1342),AllocFactorMatrix,(T$4+1),FALSE)*$E1349</f>
        <v>26311.994615543346</v>
      </c>
      <c r="U1342" s="25">
        <f>VLOOKUP(CONCATENATE($F1342," ",$G1342),AllocFactorMatrix,(U$4+1),FALSE)*$E1349</f>
        <v>175728.28998151358</v>
      </c>
      <c r="V1342" s="25">
        <f>VLOOKUP(CONCATENATE($F1342," ",$G1342),AllocFactorMatrix,(V$4+1),FALSE)*$E1349</f>
        <v>27568.448206454123</v>
      </c>
      <c r="W1342" s="25">
        <f>SUBTOTAL(9,S1342:V1342)</f>
        <v>232022.28880824894</v>
      </c>
      <c r="X1342" s="25">
        <f>VLOOKUP(CONCATENATE($F1342," ",$G1342),AllocFactorMatrix,(X$4+1),FALSE)*$E1349</f>
        <v>10905.633902628806</v>
      </c>
      <c r="Y1342" s="25">
        <f>VLOOKUP(CONCATENATE($F1342," ",$G1342),AllocFactorMatrix,(Y$4+1),FALSE)*$E1349</f>
        <v>263.26598934456041</v>
      </c>
      <c r="Z1342" s="25">
        <f t="shared" si="639"/>
        <v>11168.899891973366</v>
      </c>
      <c r="AA1342" s="25">
        <f>VLOOKUP(CONCATENATE($F1342," ",$G1342),AllocFactorMatrix,(AA$4+1),FALSE)*$E1349</f>
        <v>190.13754134482693</v>
      </c>
      <c r="AB1342" s="25">
        <f>VLOOKUP(CONCATENATE($F1342," ",$G1342),AllocFactorMatrix,(AB$4+1),FALSE)*$E1349</f>
        <v>1030.963688632228</v>
      </c>
      <c r="AC1342" s="25">
        <f>VLOOKUP(CONCATENATE($F1342," ",$G1342),AllocFactorMatrix,(AC$4+1),FALSE)*$E1349</f>
        <v>256.0067294900503</v>
      </c>
    </row>
    <row r="1343" spans="4:29" hidden="1" outlineLevel="1">
      <c r="F1343" s="61" t="str">
        <f>F1349</f>
        <v>LABOR_PROD</v>
      </c>
      <c r="G1343" s="20" t="str">
        <f>$G$9</f>
        <v>BULKTRAN</v>
      </c>
      <c r="H1343" s="24">
        <f t="shared" si="636"/>
        <v>0</v>
      </c>
      <c r="I1343" s="25">
        <f>VLOOKUP(CONCATENATE($F1343," ",$G1343),AllocFactorMatrix,(I$4+1),FALSE)*$E1349</f>
        <v>0</v>
      </c>
      <c r="J1343" s="25">
        <f>VLOOKUP(CONCATENATE($F1343," ",$G1343),AllocFactorMatrix,(J$4+1),FALSE)*$E1349</f>
        <v>0</v>
      </c>
      <c r="K1343" s="25">
        <f>VLOOKUP(CONCATENATE($F1343," ",$G1343),AllocFactorMatrix,(K$4+1),FALSE)*$E1349</f>
        <v>0</v>
      </c>
      <c r="L1343" s="25">
        <f>VLOOKUP(CONCATENATE($F1343," ",$G1343),AllocFactorMatrix,(L$4+1),FALSE)*$E1349</f>
        <v>0</v>
      </c>
      <c r="M1343" s="25">
        <f t="shared" si="642"/>
        <v>0</v>
      </c>
      <c r="N1343" s="25">
        <f>VLOOKUP(CONCATENATE($F1343," ",$G1343),AllocFactorMatrix,(N$4+1),FALSE)*$E1349</f>
        <v>0</v>
      </c>
      <c r="O1343" s="25">
        <f>VLOOKUP(CONCATENATE($F1343," ",$G1343),AllocFactorMatrix,(O$4+1),FALSE)*$E1349</f>
        <v>0</v>
      </c>
      <c r="P1343" s="25">
        <f>VLOOKUP(CONCATENATE($F1343," ",$G1343),AllocFactorMatrix,(P$4+1),FALSE)*$E1349</f>
        <v>0</v>
      </c>
      <c r="Q1343" s="25">
        <f>VLOOKUP(CONCATENATE($F1343," ",$G1343),AllocFactorMatrix,(Q$4+1),FALSE)*$E1349</f>
        <v>0</v>
      </c>
      <c r="R1343" s="25">
        <f t="shared" si="643"/>
        <v>0</v>
      </c>
      <c r="S1343" s="25">
        <f>VLOOKUP(CONCATENATE($F1343," ",$G1343),AllocFactorMatrix,(S$4+1),FALSE)*$E1349</f>
        <v>0</v>
      </c>
      <c r="T1343" s="25">
        <f>VLOOKUP(CONCATENATE($F1343," ",$G1343),AllocFactorMatrix,(T$4+1),FALSE)*$E1349</f>
        <v>0</v>
      </c>
      <c r="U1343" s="25">
        <f>VLOOKUP(CONCATENATE($F1343," ",$G1343),AllocFactorMatrix,(U$4+1),FALSE)*$E1349</f>
        <v>0</v>
      </c>
      <c r="V1343" s="25">
        <f>VLOOKUP(CONCATENATE($F1343," ",$G1343),AllocFactorMatrix,(V$4+1),FALSE)*$E1349</f>
        <v>0</v>
      </c>
      <c r="W1343" s="25">
        <f t="shared" ref="W1343:W1349" si="644">SUBTOTAL(9,S1343:V1343)</f>
        <v>0</v>
      </c>
      <c r="X1343" s="25">
        <f>VLOOKUP(CONCATENATE($F1343," ",$G1343),AllocFactorMatrix,(X$4+1),FALSE)*$E1349</f>
        <v>0</v>
      </c>
      <c r="Y1343" s="25">
        <f>VLOOKUP(CONCATENATE($F1343," ",$G1343),AllocFactorMatrix,(Y$4+1),FALSE)*$E1349</f>
        <v>0</v>
      </c>
      <c r="Z1343" s="25">
        <f t="shared" si="639"/>
        <v>0</v>
      </c>
      <c r="AA1343" s="25">
        <f>VLOOKUP(CONCATENATE($F1343," ",$G1343),AllocFactorMatrix,(AA$4+1),FALSE)*$E1349</f>
        <v>0</v>
      </c>
      <c r="AB1343" s="25">
        <f>VLOOKUP(CONCATENATE($F1343," ",$G1343),AllocFactorMatrix,(AB$4+1),FALSE)*$E1349</f>
        <v>0</v>
      </c>
      <c r="AC1343" s="25">
        <f>VLOOKUP(CONCATENATE($F1343," ",$G1343),AllocFactorMatrix,(AC$4+1),FALSE)*$E1349</f>
        <v>0</v>
      </c>
    </row>
    <row r="1344" spans="4:29" hidden="1" outlineLevel="1">
      <c r="F1344" s="61" t="str">
        <f>F1349</f>
        <v>LABOR_PROD</v>
      </c>
      <c r="G1344" s="20" t="str">
        <f>$G$10</f>
        <v>SUBTRAN</v>
      </c>
      <c r="H1344" s="24">
        <f t="shared" si="636"/>
        <v>0</v>
      </c>
      <c r="I1344" s="25">
        <f>VLOOKUP(CONCATENATE($F1344," ",$G1344),AllocFactorMatrix,(I$4+1),FALSE)*$E1349</f>
        <v>0</v>
      </c>
      <c r="J1344" s="25">
        <f>VLOOKUP(CONCATENATE($F1344," ",$G1344),AllocFactorMatrix,(J$4+1),FALSE)*$E1349</f>
        <v>0</v>
      </c>
      <c r="K1344" s="25">
        <f>VLOOKUP(CONCATENATE($F1344," ",$G1344),AllocFactorMatrix,(K$4+1),FALSE)*$E1349</f>
        <v>0</v>
      </c>
      <c r="L1344" s="25">
        <f>VLOOKUP(CONCATENATE($F1344," ",$G1344),AllocFactorMatrix,(L$4+1),FALSE)*$E1349</f>
        <v>0</v>
      </c>
      <c r="M1344" s="25">
        <f t="shared" si="642"/>
        <v>0</v>
      </c>
      <c r="N1344" s="25">
        <f>VLOOKUP(CONCATENATE($F1344," ",$G1344),AllocFactorMatrix,(N$4+1),FALSE)*$E1349</f>
        <v>0</v>
      </c>
      <c r="O1344" s="25">
        <f>VLOOKUP(CONCATENATE($F1344," ",$G1344),AllocFactorMatrix,(O$4+1),FALSE)*$E1349</f>
        <v>0</v>
      </c>
      <c r="P1344" s="25">
        <f>VLOOKUP(CONCATENATE($F1344," ",$G1344),AllocFactorMatrix,(P$4+1),FALSE)*$E1349</f>
        <v>0</v>
      </c>
      <c r="Q1344" s="25">
        <f>VLOOKUP(CONCATENATE($F1344," ",$G1344),AllocFactorMatrix,(Q$4+1),FALSE)*$E1349</f>
        <v>0</v>
      </c>
      <c r="R1344" s="25">
        <f t="shared" si="643"/>
        <v>0</v>
      </c>
      <c r="S1344" s="25">
        <f>VLOOKUP(CONCATENATE($F1344," ",$G1344),AllocFactorMatrix,(S$4+1),FALSE)*$E1349</f>
        <v>0</v>
      </c>
      <c r="T1344" s="25">
        <f>VLOOKUP(CONCATENATE($F1344," ",$G1344),AllocFactorMatrix,(T$4+1),FALSE)*$E1349</f>
        <v>0</v>
      </c>
      <c r="U1344" s="25">
        <f>VLOOKUP(CONCATENATE($F1344," ",$G1344),AllocFactorMatrix,(U$4+1),FALSE)*$E1349</f>
        <v>0</v>
      </c>
      <c r="V1344" s="25">
        <f>VLOOKUP(CONCATENATE($F1344," ",$G1344),AllocFactorMatrix,(V$4+1),FALSE)*$E1349</f>
        <v>0</v>
      </c>
      <c r="W1344" s="25">
        <f t="shared" si="644"/>
        <v>0</v>
      </c>
      <c r="X1344" s="25">
        <f>VLOOKUP(CONCATENATE($F1344," ",$G1344),AllocFactorMatrix,(X$4+1),FALSE)*$E1349</f>
        <v>0</v>
      </c>
      <c r="Y1344" s="25">
        <f>VLOOKUP(CONCATENATE($F1344," ",$G1344),AllocFactorMatrix,(Y$4+1),FALSE)*$E1349</f>
        <v>0</v>
      </c>
      <c r="Z1344" s="25">
        <f t="shared" si="639"/>
        <v>0</v>
      </c>
      <c r="AA1344" s="25">
        <f>VLOOKUP(CONCATENATE($F1344," ",$G1344),AllocFactorMatrix,(AA$4+1),FALSE)*$E1349</f>
        <v>0</v>
      </c>
      <c r="AB1344" s="25">
        <f>VLOOKUP(CONCATENATE($F1344," ",$G1344),AllocFactorMatrix,(AB$4+1),FALSE)*$E1349</f>
        <v>0</v>
      </c>
      <c r="AC1344" s="25">
        <f>VLOOKUP(CONCATENATE($F1344," ",$G1344),AllocFactorMatrix,(AC$4+1),FALSE)*$E1349</f>
        <v>0</v>
      </c>
    </row>
    <row r="1345" spans="4:29" hidden="1" outlineLevel="1">
      <c r="F1345" s="61" t="str">
        <f>F1349</f>
        <v>LABOR_PROD</v>
      </c>
      <c r="G1345" s="20" t="str">
        <f>$G$11</f>
        <v>DISTPRI</v>
      </c>
      <c r="H1345" s="24">
        <f t="shared" si="636"/>
        <v>0</v>
      </c>
      <c r="I1345" s="25">
        <f>VLOOKUP(CONCATENATE($F1345," ",$G1345),AllocFactorMatrix,(I$4+1),FALSE)*$E1349</f>
        <v>0</v>
      </c>
      <c r="J1345" s="25">
        <f>VLOOKUP(CONCATENATE($F1345," ",$G1345),AllocFactorMatrix,(J$4+1),FALSE)*$E1349</f>
        <v>0</v>
      </c>
      <c r="K1345" s="25">
        <f>VLOOKUP(CONCATENATE($F1345," ",$G1345),AllocFactorMatrix,(K$4+1),FALSE)*$E1349</f>
        <v>0</v>
      </c>
      <c r="L1345" s="25">
        <f>VLOOKUP(CONCATENATE($F1345," ",$G1345),AllocFactorMatrix,(L$4+1),FALSE)*$E1349</f>
        <v>0</v>
      </c>
      <c r="M1345" s="25">
        <f t="shared" si="642"/>
        <v>0</v>
      </c>
      <c r="N1345" s="25">
        <f>VLOOKUP(CONCATENATE($F1345," ",$G1345),AllocFactorMatrix,(N$4+1),FALSE)*$E1349</f>
        <v>0</v>
      </c>
      <c r="O1345" s="25">
        <f>VLOOKUP(CONCATENATE($F1345," ",$G1345),AllocFactorMatrix,(O$4+1),FALSE)*$E1349</f>
        <v>0</v>
      </c>
      <c r="P1345" s="25">
        <f>VLOOKUP(CONCATENATE($F1345," ",$G1345),AllocFactorMatrix,(P$4+1),FALSE)*$E1349</f>
        <v>0</v>
      </c>
      <c r="Q1345" s="25">
        <f>VLOOKUP(CONCATENATE($F1345," ",$G1345),AllocFactorMatrix,(Q$4+1),FALSE)*$E1349</f>
        <v>0</v>
      </c>
      <c r="R1345" s="25">
        <f t="shared" si="643"/>
        <v>0</v>
      </c>
      <c r="S1345" s="25">
        <f>VLOOKUP(CONCATENATE($F1345," ",$G1345),AllocFactorMatrix,(S$4+1),FALSE)*$E1349</f>
        <v>0</v>
      </c>
      <c r="T1345" s="25">
        <f>VLOOKUP(CONCATENATE($F1345," ",$G1345),AllocFactorMatrix,(T$4+1),FALSE)*$E1349</f>
        <v>0</v>
      </c>
      <c r="U1345" s="25">
        <f>VLOOKUP(CONCATENATE($F1345," ",$G1345),AllocFactorMatrix,(U$4+1),FALSE)*$E1349</f>
        <v>0</v>
      </c>
      <c r="V1345" s="25">
        <f>VLOOKUP(CONCATENATE($F1345," ",$G1345),AllocFactorMatrix,(V$4+1),FALSE)*$E1349</f>
        <v>0</v>
      </c>
      <c r="W1345" s="25">
        <f t="shared" si="644"/>
        <v>0</v>
      </c>
      <c r="X1345" s="25">
        <f>VLOOKUP(CONCATENATE($F1345," ",$G1345),AllocFactorMatrix,(X$4+1),FALSE)*$E1349</f>
        <v>0</v>
      </c>
      <c r="Y1345" s="25">
        <f>VLOOKUP(CONCATENATE($F1345," ",$G1345),AllocFactorMatrix,(Y$4+1),FALSE)*$E1349</f>
        <v>0</v>
      </c>
      <c r="Z1345" s="25">
        <f t="shared" si="639"/>
        <v>0</v>
      </c>
      <c r="AA1345" s="25">
        <f>VLOOKUP(CONCATENATE($F1345," ",$G1345),AllocFactorMatrix,(AA$4+1),FALSE)*$E1349</f>
        <v>0</v>
      </c>
      <c r="AB1345" s="25">
        <f>VLOOKUP(CONCATENATE($F1345," ",$G1345),AllocFactorMatrix,(AB$4+1),FALSE)*$E1349</f>
        <v>0</v>
      </c>
      <c r="AC1345" s="25">
        <f>VLOOKUP(CONCATENATE($F1345," ",$G1345),AllocFactorMatrix,(AC$4+1),FALSE)*$E1349</f>
        <v>0</v>
      </c>
    </row>
    <row r="1346" spans="4:29" hidden="1" outlineLevel="1">
      <c r="F1346" s="61" t="str">
        <f>F1349</f>
        <v>LABOR_PROD</v>
      </c>
      <c r="G1346" s="20" t="str">
        <f>$G$12</f>
        <v>DISTSEC</v>
      </c>
      <c r="H1346" s="24">
        <f t="shared" si="636"/>
        <v>0</v>
      </c>
      <c r="I1346" s="25">
        <f>VLOOKUP(CONCATENATE($F1346," ",$G1346),AllocFactorMatrix,(I$4+1),FALSE)*$E1349</f>
        <v>0</v>
      </c>
      <c r="J1346" s="25">
        <f>VLOOKUP(CONCATENATE($F1346," ",$G1346),AllocFactorMatrix,(J$4+1),FALSE)*$E1349</f>
        <v>0</v>
      </c>
      <c r="K1346" s="25">
        <f>VLOOKUP(CONCATENATE($F1346," ",$G1346),AllocFactorMatrix,(K$4+1),FALSE)*$E1349</f>
        <v>0</v>
      </c>
      <c r="L1346" s="25">
        <f>VLOOKUP(CONCATENATE($F1346," ",$G1346),AllocFactorMatrix,(L$4+1),FALSE)*$E1349</f>
        <v>0</v>
      </c>
      <c r="M1346" s="25">
        <f t="shared" si="642"/>
        <v>0</v>
      </c>
      <c r="N1346" s="25">
        <f>VLOOKUP(CONCATENATE($F1346," ",$G1346),AllocFactorMatrix,(N$4+1),FALSE)*$E1349</f>
        <v>0</v>
      </c>
      <c r="O1346" s="25">
        <f>VLOOKUP(CONCATENATE($F1346," ",$G1346),AllocFactorMatrix,(O$4+1),FALSE)*$E1349</f>
        <v>0</v>
      </c>
      <c r="P1346" s="25">
        <f>VLOOKUP(CONCATENATE($F1346," ",$G1346),AllocFactorMatrix,(P$4+1),FALSE)*$E1349</f>
        <v>0</v>
      </c>
      <c r="Q1346" s="25">
        <f>VLOOKUP(CONCATENATE($F1346," ",$G1346),AllocFactorMatrix,(Q$4+1),FALSE)*$E1349</f>
        <v>0</v>
      </c>
      <c r="R1346" s="25">
        <f t="shared" si="643"/>
        <v>0</v>
      </c>
      <c r="S1346" s="25">
        <f>VLOOKUP(CONCATENATE($F1346," ",$G1346),AllocFactorMatrix,(S$4+1),FALSE)*$E1349</f>
        <v>0</v>
      </c>
      <c r="T1346" s="25">
        <f>VLOOKUP(CONCATENATE($F1346," ",$G1346),AllocFactorMatrix,(T$4+1),FALSE)*$E1349</f>
        <v>0</v>
      </c>
      <c r="U1346" s="25">
        <f>VLOOKUP(CONCATENATE($F1346," ",$G1346),AllocFactorMatrix,(U$4+1),FALSE)*$E1349</f>
        <v>0</v>
      </c>
      <c r="V1346" s="25">
        <f>VLOOKUP(CONCATENATE($F1346," ",$G1346),AllocFactorMatrix,(V$4+1),FALSE)*$E1349</f>
        <v>0</v>
      </c>
      <c r="W1346" s="25">
        <f t="shared" si="644"/>
        <v>0</v>
      </c>
      <c r="X1346" s="25">
        <f>VLOOKUP(CONCATENATE($F1346," ",$G1346),AllocFactorMatrix,(X$4+1),FALSE)*$E1349</f>
        <v>0</v>
      </c>
      <c r="Y1346" s="25">
        <f>VLOOKUP(CONCATENATE($F1346," ",$G1346),AllocFactorMatrix,(Y$4+1),FALSE)*$E1349</f>
        <v>0</v>
      </c>
      <c r="Z1346" s="25">
        <f t="shared" si="639"/>
        <v>0</v>
      </c>
      <c r="AA1346" s="25">
        <f>VLOOKUP(CONCATENATE($F1346," ",$G1346),AllocFactorMatrix,(AA$4+1),FALSE)*$E1349</f>
        <v>0</v>
      </c>
      <c r="AB1346" s="25">
        <f>VLOOKUP(CONCATENATE($F1346," ",$G1346),AllocFactorMatrix,(AB$4+1),FALSE)*$E1349</f>
        <v>0</v>
      </c>
      <c r="AC1346" s="25">
        <f>VLOOKUP(CONCATENATE($F1346," ",$G1346),AllocFactorMatrix,(AC$4+1),FALSE)*$E1349</f>
        <v>0</v>
      </c>
    </row>
    <row r="1347" spans="4:29" hidden="1" outlineLevel="1">
      <c r="F1347" s="61" t="str">
        <f>F1349</f>
        <v>LABOR_PROD</v>
      </c>
      <c r="G1347" s="20" t="str">
        <f>$G$13</f>
        <v>ENERGY</v>
      </c>
      <c r="H1347" s="24">
        <f t="shared" si="636"/>
        <v>558404.93213563273</v>
      </c>
      <c r="I1347" s="25">
        <f>VLOOKUP(CONCATENATE($F1347," ",$G1347),AllocFactorMatrix,(I$4+1),FALSE)*$E1349</f>
        <v>202998.33011293641</v>
      </c>
      <c r="J1347" s="25">
        <f>VLOOKUP(CONCATENATE($F1347," ",$G1347),AllocFactorMatrix,(J$4+1),FALSE)*$E1349</f>
        <v>65520.990824084845</v>
      </c>
      <c r="K1347" s="25">
        <f>VLOOKUP(CONCATENATE($F1347," ",$G1347),AllocFactorMatrix,(K$4+1),FALSE)*$E1349</f>
        <v>750.09103619256621</v>
      </c>
      <c r="L1347" s="25">
        <f>VLOOKUP(CONCATENATE($F1347," ",$G1347),AllocFactorMatrix,(L$4+1),FALSE)*$E1349</f>
        <v>19.011010860612508</v>
      </c>
      <c r="M1347" s="25">
        <f t="shared" si="642"/>
        <v>66290.092871138026</v>
      </c>
      <c r="N1347" s="25">
        <f>VLOOKUP(CONCATENATE($F1347," ",$G1347),AllocFactorMatrix,(N$4+1),FALSE)*$E1349</f>
        <v>31706.767129854143</v>
      </c>
      <c r="O1347" s="25">
        <f>VLOOKUP(CONCATENATE($F1347," ",$G1347),AllocFactorMatrix,(O$4+1),FALSE)*$E1349</f>
        <v>8850.3065025172127</v>
      </c>
      <c r="P1347" s="25">
        <f>VLOOKUP(CONCATENATE($F1347," ",$G1347),AllocFactorMatrix,(P$4+1),FALSE)*$E1349</f>
        <v>700.68547569133511</v>
      </c>
      <c r="Q1347" s="25">
        <f>VLOOKUP(CONCATENATE($F1347," ",$G1347),AllocFactorMatrix,(Q$4+1),FALSE)*$E1349</f>
        <v>143.63731683424132</v>
      </c>
      <c r="R1347" s="25">
        <f t="shared" si="643"/>
        <v>41401.396424896935</v>
      </c>
      <c r="S1347" s="25">
        <f>VLOOKUP(CONCATENATE($F1347," ",$G1347),AllocFactorMatrix,(S$4+1),FALSE)*$E1349</f>
        <v>2112.7666160751587</v>
      </c>
      <c r="T1347" s="25">
        <f>VLOOKUP(CONCATENATE($F1347," ",$G1347),AllocFactorMatrix,(T$4+1),FALSE)*$E1349</f>
        <v>25249.270862243015</v>
      </c>
      <c r="U1347" s="25">
        <f>VLOOKUP(CONCATENATE($F1347," ",$G1347),AllocFactorMatrix,(U$4+1),FALSE)*$E1349</f>
        <v>178500.53072989118</v>
      </c>
      <c r="V1347" s="25">
        <f>VLOOKUP(CONCATENATE($F1347," ",$G1347),AllocFactorMatrix,(V$4+1),FALSE)*$E1349</f>
        <v>28606.435540629394</v>
      </c>
      <c r="W1347" s="25">
        <f t="shared" si="644"/>
        <v>234469.00374883876</v>
      </c>
      <c r="X1347" s="25">
        <f>VLOOKUP(CONCATENATE($F1347," ",$G1347),AllocFactorMatrix,(X$4+1),FALSE)*$E1349</f>
        <v>8600.3294682621781</v>
      </c>
      <c r="Y1347" s="25">
        <f>VLOOKUP(CONCATENATE($F1347," ",$G1347),AllocFactorMatrix,(Y$4+1),FALSE)*$E1349</f>
        <v>202.13811733942489</v>
      </c>
      <c r="Z1347" s="25">
        <f t="shared" si="639"/>
        <v>8802.4675856016038</v>
      </c>
      <c r="AA1347" s="25">
        <f>VLOOKUP(CONCATENATE($F1347," ",$G1347),AllocFactorMatrix,(AA$4+1),FALSE)*$E1349</f>
        <v>197.47257910782523</v>
      </c>
      <c r="AB1347" s="25">
        <f>VLOOKUP(CONCATENATE($F1347," ",$G1347),AllocFactorMatrix,(AB$4+1),FALSE)*$E1349</f>
        <v>3397.9333960663389</v>
      </c>
      <c r="AC1347" s="25">
        <f>VLOOKUP(CONCATENATE($F1347," ",$G1347),AllocFactorMatrix,(AC$4+1),FALSE)*$E1349</f>
        <v>848.23541704683009</v>
      </c>
    </row>
    <row r="1348" spans="4:29" hidden="1" outlineLevel="1">
      <c r="F1348" s="61" t="str">
        <f>F1349</f>
        <v>LABOR_PROD</v>
      </c>
      <c r="G1348" s="20" t="str">
        <f>$G$14</f>
        <v>CUSTOMER</v>
      </c>
      <c r="H1348" s="24">
        <f t="shared" si="636"/>
        <v>0</v>
      </c>
      <c r="I1348" s="25">
        <f>VLOOKUP(CONCATENATE($F1348," ",$G1348),AllocFactorMatrix,(I$4+1),FALSE)*$E1349</f>
        <v>0</v>
      </c>
      <c r="J1348" s="25">
        <f>VLOOKUP(CONCATENATE($F1348," ",$G1348),AllocFactorMatrix,(J$4+1),FALSE)*$E1349</f>
        <v>0</v>
      </c>
      <c r="K1348" s="25">
        <f>VLOOKUP(CONCATENATE($F1348," ",$G1348),AllocFactorMatrix,(K$4+1),FALSE)*$E1349</f>
        <v>0</v>
      </c>
      <c r="L1348" s="25">
        <f>VLOOKUP(CONCATENATE($F1348," ",$G1348),AllocFactorMatrix,(L$4+1),FALSE)*$E1349</f>
        <v>0</v>
      </c>
      <c r="M1348" s="25">
        <f t="shared" si="642"/>
        <v>0</v>
      </c>
      <c r="N1348" s="25">
        <f>VLOOKUP(CONCATENATE($F1348," ",$G1348),AllocFactorMatrix,(N$4+1),FALSE)*$E1349</f>
        <v>0</v>
      </c>
      <c r="O1348" s="25">
        <f>VLOOKUP(CONCATENATE($F1348," ",$G1348),AllocFactorMatrix,(O$4+1),FALSE)*$E1349</f>
        <v>0</v>
      </c>
      <c r="P1348" s="25">
        <f>VLOOKUP(CONCATENATE($F1348," ",$G1348),AllocFactorMatrix,(P$4+1),FALSE)*$E1349</f>
        <v>0</v>
      </c>
      <c r="Q1348" s="25">
        <f>VLOOKUP(CONCATENATE($F1348," ",$G1348),AllocFactorMatrix,(Q$4+1),FALSE)*$E1349</f>
        <v>0</v>
      </c>
      <c r="R1348" s="25">
        <f t="shared" si="643"/>
        <v>0</v>
      </c>
      <c r="S1348" s="25">
        <f>VLOOKUP(CONCATENATE($F1348," ",$G1348),AllocFactorMatrix,(S$4+1),FALSE)*$E1349</f>
        <v>0</v>
      </c>
      <c r="T1348" s="25">
        <f>VLOOKUP(CONCATENATE($F1348," ",$G1348),AllocFactorMatrix,(T$4+1),FALSE)*$E1349</f>
        <v>0</v>
      </c>
      <c r="U1348" s="25">
        <f>VLOOKUP(CONCATENATE($F1348," ",$G1348),AllocFactorMatrix,(U$4+1),FALSE)*$E1349</f>
        <v>0</v>
      </c>
      <c r="V1348" s="25">
        <f>VLOOKUP(CONCATENATE($F1348," ",$G1348),AllocFactorMatrix,(V$4+1),FALSE)*$E1349</f>
        <v>0</v>
      </c>
      <c r="W1348" s="25">
        <f t="shared" si="644"/>
        <v>0</v>
      </c>
      <c r="X1348" s="25">
        <f>VLOOKUP(CONCATENATE($F1348," ",$G1348),AllocFactorMatrix,(X$4+1),FALSE)*$E1349</f>
        <v>0</v>
      </c>
      <c r="Y1348" s="25">
        <f>VLOOKUP(CONCATENATE($F1348," ",$G1348),AllocFactorMatrix,(Y$4+1),FALSE)*$E1349</f>
        <v>0</v>
      </c>
      <c r="Z1348" s="25">
        <f t="shared" si="639"/>
        <v>0</v>
      </c>
      <c r="AA1348" s="25">
        <f>VLOOKUP(CONCATENATE($F1348," ",$G1348),AllocFactorMatrix,(AA$4+1),FALSE)*$E1349</f>
        <v>0</v>
      </c>
      <c r="AB1348" s="25">
        <f>VLOOKUP(CONCATENATE($F1348," ",$G1348),AllocFactorMatrix,(AB$4+1),FALSE)*$E1349</f>
        <v>0</v>
      </c>
      <c r="AC1348" s="25">
        <f>VLOOKUP(CONCATENATE($F1348," ",$G1348),AllocFactorMatrix,(AC$4+1),FALSE)*$E1349</f>
        <v>0</v>
      </c>
    </row>
    <row r="1349" spans="4:29" collapsed="1">
      <c r="D1349" s="20" t="s">
        <v>460</v>
      </c>
      <c r="E1349" s="22">
        <f>'Sch 4'!E325</f>
        <v>1332580</v>
      </c>
      <c r="F1349" s="61" t="s">
        <v>319</v>
      </c>
      <c r="G1349" s="20" t="str">
        <f>$G$15</f>
        <v>TOTAL</v>
      </c>
      <c r="H1349" s="24">
        <f t="shared" si="636"/>
        <v>1332580.0000000007</v>
      </c>
      <c r="I1349" s="25">
        <f>VLOOKUP(CONCATENATE($F1349," ",$G1349),AllocFactorMatrix,(I$4+1),FALSE)*$E1349</f>
        <v>582609.59124657896</v>
      </c>
      <c r="J1349" s="25">
        <f>VLOOKUP(CONCATENATE($F1349," ",$G1349),AllocFactorMatrix,(J$4+1),FALSE)*$E1349</f>
        <v>161547.87915029566</v>
      </c>
      <c r="K1349" s="25">
        <f>VLOOKUP(CONCATENATE($F1349," ",$G1349),AllocFactorMatrix,(K$4+1),FALSE)*$E1349</f>
        <v>1872.7914203884686</v>
      </c>
      <c r="L1349" s="25">
        <f>VLOOKUP(CONCATENATE($F1349," ",$G1349),AllocFactorMatrix,(L$4+1),FALSE)*$E1349</f>
        <v>46.66930416298279</v>
      </c>
      <c r="M1349" s="25">
        <f t="shared" si="642"/>
        <v>163467.33987484712</v>
      </c>
      <c r="N1349" s="25">
        <f>VLOOKUP(CONCATENATE($F1349," ",$G1349),AllocFactorMatrix,(N$4+1),FALSE)*$E1349</f>
        <v>71885.621974429509</v>
      </c>
      <c r="O1349" s="25">
        <f>VLOOKUP(CONCATENATE($F1349," ",$G1349),AllocFactorMatrix,(O$4+1),FALSE)*$E1349</f>
        <v>20293.047119524443</v>
      </c>
      <c r="P1349" s="25">
        <f>VLOOKUP(CONCATENATE($F1349," ",$G1349),AllocFactorMatrix,(P$4+1),FALSE)*$E1349</f>
        <v>1606.212329067396</v>
      </c>
      <c r="Q1349" s="25">
        <f>VLOOKUP(CONCATENATE($F1349," ",$G1349),AllocFactorMatrix,(Q$4+1),FALSE)*$E1349</f>
        <v>334.77806920218774</v>
      </c>
      <c r="R1349" s="25">
        <f t="shared" si="643"/>
        <v>94119.659492223538</v>
      </c>
      <c r="S1349" s="25">
        <f>VLOOKUP(CONCATENATE($F1349," ",$G1349),AllocFactorMatrix,(S$4+1),FALSE)*$E1349</f>
        <v>4526.32262081304</v>
      </c>
      <c r="T1349" s="25">
        <f>VLOOKUP(CONCATENATE($F1349," ",$G1349),AllocFactorMatrix,(T$4+1),FALSE)*$E1349</f>
        <v>51561.265477786364</v>
      </c>
      <c r="U1349" s="25">
        <f>VLOOKUP(CONCATENATE($F1349," ",$G1349),AllocFactorMatrix,(U$4+1),FALSE)*$E1349</f>
        <v>354228.82071140473</v>
      </c>
      <c r="V1349" s="25">
        <f>VLOOKUP(CONCATENATE($F1349," ",$G1349),AllocFactorMatrix,(V$4+1),FALSE)*$E1349</f>
        <v>56174.883747083521</v>
      </c>
      <c r="W1349" s="25">
        <f t="shared" si="644"/>
        <v>466491.29255708767</v>
      </c>
      <c r="X1349" s="25">
        <f>VLOOKUP(CONCATENATE($F1349," ",$G1349),AllocFactorMatrix,(X$4+1),FALSE)*$E1349</f>
        <v>19505.963370890982</v>
      </c>
      <c r="Y1349" s="25">
        <f>VLOOKUP(CONCATENATE($F1349," ",$G1349),AllocFactorMatrix,(Y$4+1),FALSE)*$E1349</f>
        <v>465.40410668398533</v>
      </c>
      <c r="Z1349" s="25">
        <f t="shared" si="639"/>
        <v>19971.367477574968</v>
      </c>
      <c r="AA1349" s="25">
        <f>VLOOKUP(CONCATENATE($F1349," ",$G1349),AllocFactorMatrix,(AA$4+1),FALSE)*$E1349</f>
        <v>387.61012045265221</v>
      </c>
      <c r="AB1349" s="25">
        <f>VLOOKUP(CONCATENATE($F1349," ",$G1349),AllocFactorMatrix,(AB$4+1),FALSE)*$E1349</f>
        <v>4428.8970846985667</v>
      </c>
      <c r="AC1349" s="25">
        <f>VLOOKUP(CONCATENATE($F1349," ",$G1349),AllocFactorMatrix,(AC$4+1),FALSE)*$E1349</f>
        <v>1104.2421465368805</v>
      </c>
    </row>
    <row r="1350" spans="4:29" hidden="1" outlineLevel="1">
      <c r="F1350" s="61" t="str">
        <f>F1357</f>
        <v>PROD_DEMAND</v>
      </c>
      <c r="G1350" s="20" t="str">
        <f>$G$8</f>
        <v>PRODUCTION</v>
      </c>
      <c r="H1350" s="24">
        <f t="shared" si="636"/>
        <v>1959537</v>
      </c>
      <c r="I1350" s="25">
        <f>VLOOKUP(CONCATENATE($F1350," ",$G1350),AllocFactorMatrix,(I$4+1),FALSE)*$E1357</f>
        <v>960845.08877306816</v>
      </c>
      <c r="J1350" s="25">
        <f>VLOOKUP(CONCATENATE($F1350," ",$G1350),AllocFactorMatrix,(J$4+1),FALSE)*$E1357</f>
        <v>243056.44612032958</v>
      </c>
      <c r="K1350" s="25">
        <f>VLOOKUP(CONCATENATE($F1350," ",$G1350),AllocFactorMatrix,(K$4+1),FALSE)*$E1357</f>
        <v>2841.69955100067</v>
      </c>
      <c r="L1350" s="25">
        <f>VLOOKUP(CONCATENATE($F1350," ",$G1350),AllocFactorMatrix,(L$4+1),FALSE)*$E1357</f>
        <v>70.006709506100933</v>
      </c>
      <c r="M1350" s="25">
        <f t="shared" si="637"/>
        <v>245968.15238083634</v>
      </c>
      <c r="N1350" s="25">
        <f>VLOOKUP(CONCATENATE($F1350," ",$G1350),AllocFactorMatrix,(N$4+1),FALSE)*$E1357</f>
        <v>101697.86648227248</v>
      </c>
      <c r="O1350" s="25">
        <f>VLOOKUP(CONCATENATE($F1350," ",$G1350),AllocFactorMatrix,(O$4+1),FALSE)*$E1357</f>
        <v>28963.053127353916</v>
      </c>
      <c r="P1350" s="25">
        <f>VLOOKUP(CONCATENATE($F1350," ",$G1350),AllocFactorMatrix,(P$4+1),FALSE)*$E1357</f>
        <v>2292.0053193896401</v>
      </c>
      <c r="Q1350" s="25">
        <f>VLOOKUP(CONCATENATE($F1350," ",$G1350),AllocFactorMatrix,(Q$4+1),FALSE)*$E1357</f>
        <v>483.80190995565351</v>
      </c>
      <c r="R1350" s="25">
        <f t="shared" si="638"/>
        <v>133436.72683897169</v>
      </c>
      <c r="S1350" s="25">
        <f>VLOOKUP(CONCATENATE($F1350," ",$G1350),AllocFactorMatrix,(S$4+1),FALSE)*$E1357</f>
        <v>6109.0217047452579</v>
      </c>
      <c r="T1350" s="25">
        <f>VLOOKUP(CONCATENATE($F1350," ",$G1350),AllocFactorMatrix,(T$4+1),FALSE)*$E1357</f>
        <v>66599.053796951979</v>
      </c>
      <c r="U1350" s="25">
        <f>VLOOKUP(CONCATENATE($F1350," ",$G1350),AllocFactorMatrix,(U$4+1),FALSE)*$E1357</f>
        <v>444790.97875809303</v>
      </c>
      <c r="V1350" s="25">
        <f>VLOOKUP(CONCATENATE($F1350," ",$G1350),AllocFactorMatrix,(V$4+1),FALSE)*$E1357</f>
        <v>69779.299974298367</v>
      </c>
      <c r="W1350" s="25">
        <f>SUBTOTAL(9,S1350:V1350)</f>
        <v>587278.35423408868</v>
      </c>
      <c r="X1350" s="25">
        <f>VLOOKUP(CONCATENATE($F1350," ",$G1350),AllocFactorMatrix,(X$4+1),FALSE)*$E1357</f>
        <v>27603.566722455442</v>
      </c>
      <c r="Y1350" s="25">
        <f>VLOOKUP(CONCATENATE($F1350," ",$G1350),AllocFactorMatrix,(Y$4+1),FALSE)*$E1357</f>
        <v>666.36019212730832</v>
      </c>
      <c r="Z1350" s="25">
        <f t="shared" ref="Z1350:Z1357" si="645">SUBTOTAL(9,X1350:Y1350)</f>
        <v>28269.926914582749</v>
      </c>
      <c r="AA1350" s="25">
        <f>VLOOKUP(CONCATENATE($F1350," ",$G1350),AllocFactorMatrix,(AA$4+1),FALSE)*$E1357</f>
        <v>481.26265339701297</v>
      </c>
      <c r="AB1350" s="25">
        <f>VLOOKUP(CONCATENATE($F1350," ",$G1350),AllocFactorMatrix,(AB$4+1),FALSE)*$E1357</f>
        <v>2609.5021363892124</v>
      </c>
      <c r="AC1350" s="25">
        <f>VLOOKUP(CONCATENATE($F1350," ",$G1350),AllocFactorMatrix,(AC$4+1),FALSE)*$E1357</f>
        <v>647.9860686661026</v>
      </c>
    </row>
    <row r="1351" spans="4:29" hidden="1" outlineLevel="1">
      <c r="F1351" s="61" t="str">
        <f>F1357</f>
        <v>PROD_DEMAND</v>
      </c>
      <c r="G1351" s="20" t="str">
        <f>$G$9</f>
        <v>BULKTRAN</v>
      </c>
      <c r="H1351" s="24">
        <f t="shared" si="636"/>
        <v>0</v>
      </c>
      <c r="I1351" s="25">
        <f>VLOOKUP(CONCATENATE($F1351," ",$G1351),AllocFactorMatrix,(I$4+1),FALSE)*$E1357</f>
        <v>0</v>
      </c>
      <c r="J1351" s="25">
        <f>VLOOKUP(CONCATENATE($F1351," ",$G1351),AllocFactorMatrix,(J$4+1),FALSE)*$E1357</f>
        <v>0</v>
      </c>
      <c r="K1351" s="25">
        <f>VLOOKUP(CONCATENATE($F1351," ",$G1351),AllocFactorMatrix,(K$4+1),FALSE)*$E1357</f>
        <v>0</v>
      </c>
      <c r="L1351" s="25">
        <f>VLOOKUP(CONCATENATE($F1351," ",$G1351),AllocFactorMatrix,(L$4+1),FALSE)*$E1357</f>
        <v>0</v>
      </c>
      <c r="M1351" s="25">
        <f t="shared" si="637"/>
        <v>0</v>
      </c>
      <c r="N1351" s="25">
        <f>VLOOKUP(CONCATENATE($F1351," ",$G1351),AllocFactorMatrix,(N$4+1),FALSE)*$E1357</f>
        <v>0</v>
      </c>
      <c r="O1351" s="25">
        <f>VLOOKUP(CONCATENATE($F1351," ",$G1351),AllocFactorMatrix,(O$4+1),FALSE)*$E1357</f>
        <v>0</v>
      </c>
      <c r="P1351" s="25">
        <f>VLOOKUP(CONCATENATE($F1351," ",$G1351),AllocFactorMatrix,(P$4+1),FALSE)*$E1357</f>
        <v>0</v>
      </c>
      <c r="Q1351" s="25">
        <f>VLOOKUP(CONCATENATE($F1351," ",$G1351),AllocFactorMatrix,(Q$4+1),FALSE)*$E1357</f>
        <v>0</v>
      </c>
      <c r="R1351" s="25">
        <f t="shared" si="638"/>
        <v>0</v>
      </c>
      <c r="S1351" s="25">
        <f>VLOOKUP(CONCATENATE($F1351," ",$G1351),AllocFactorMatrix,(S$4+1),FALSE)*$E1357</f>
        <v>0</v>
      </c>
      <c r="T1351" s="25">
        <f>VLOOKUP(CONCATENATE($F1351," ",$G1351),AllocFactorMatrix,(T$4+1),FALSE)*$E1357</f>
        <v>0</v>
      </c>
      <c r="U1351" s="25">
        <f>VLOOKUP(CONCATENATE($F1351," ",$G1351),AllocFactorMatrix,(U$4+1),FALSE)*$E1357</f>
        <v>0</v>
      </c>
      <c r="V1351" s="25">
        <f>VLOOKUP(CONCATENATE($F1351," ",$G1351),AllocFactorMatrix,(V$4+1),FALSE)*$E1357</f>
        <v>0</v>
      </c>
      <c r="W1351" s="25">
        <f t="shared" ref="W1351:W1357" si="646">SUBTOTAL(9,S1351:V1351)</f>
        <v>0</v>
      </c>
      <c r="X1351" s="25">
        <f>VLOOKUP(CONCATENATE($F1351," ",$G1351),AllocFactorMatrix,(X$4+1),FALSE)*$E1357</f>
        <v>0</v>
      </c>
      <c r="Y1351" s="25">
        <f>VLOOKUP(CONCATENATE($F1351," ",$G1351),AllocFactorMatrix,(Y$4+1),FALSE)*$E1357</f>
        <v>0</v>
      </c>
      <c r="Z1351" s="25">
        <f t="shared" si="645"/>
        <v>0</v>
      </c>
      <c r="AA1351" s="25">
        <f>VLOOKUP(CONCATENATE($F1351," ",$G1351),AllocFactorMatrix,(AA$4+1),FALSE)*$E1357</f>
        <v>0</v>
      </c>
      <c r="AB1351" s="25">
        <f>VLOOKUP(CONCATENATE($F1351," ",$G1351),AllocFactorMatrix,(AB$4+1),FALSE)*$E1357</f>
        <v>0</v>
      </c>
      <c r="AC1351" s="25">
        <f>VLOOKUP(CONCATENATE($F1351," ",$G1351),AllocFactorMatrix,(AC$4+1),FALSE)*$E1357</f>
        <v>0</v>
      </c>
    </row>
    <row r="1352" spans="4:29" hidden="1" outlineLevel="1">
      <c r="F1352" s="61" t="str">
        <f>F1357</f>
        <v>PROD_DEMAND</v>
      </c>
      <c r="G1352" s="20" t="str">
        <f>$G$10</f>
        <v>SUBTRAN</v>
      </c>
      <c r="H1352" s="24">
        <f t="shared" si="636"/>
        <v>0</v>
      </c>
      <c r="I1352" s="25">
        <f>VLOOKUP(CONCATENATE($F1352," ",$G1352),AllocFactorMatrix,(I$4+1),FALSE)*$E1357</f>
        <v>0</v>
      </c>
      <c r="J1352" s="25">
        <f>VLOOKUP(CONCATENATE($F1352," ",$G1352),AllocFactorMatrix,(J$4+1),FALSE)*$E1357</f>
        <v>0</v>
      </c>
      <c r="K1352" s="25">
        <f>VLOOKUP(CONCATENATE($F1352," ",$G1352),AllocFactorMatrix,(K$4+1),FALSE)*$E1357</f>
        <v>0</v>
      </c>
      <c r="L1352" s="25">
        <f>VLOOKUP(CONCATENATE($F1352," ",$G1352),AllocFactorMatrix,(L$4+1),FALSE)*$E1357</f>
        <v>0</v>
      </c>
      <c r="M1352" s="25">
        <f t="shared" si="637"/>
        <v>0</v>
      </c>
      <c r="N1352" s="25">
        <f>VLOOKUP(CONCATENATE($F1352," ",$G1352),AllocFactorMatrix,(N$4+1),FALSE)*$E1357</f>
        <v>0</v>
      </c>
      <c r="O1352" s="25">
        <f>VLOOKUP(CONCATENATE($F1352," ",$G1352),AllocFactorMatrix,(O$4+1),FALSE)*$E1357</f>
        <v>0</v>
      </c>
      <c r="P1352" s="25">
        <f>VLOOKUP(CONCATENATE($F1352," ",$G1352),AllocFactorMatrix,(P$4+1),FALSE)*$E1357</f>
        <v>0</v>
      </c>
      <c r="Q1352" s="25">
        <f>VLOOKUP(CONCATENATE($F1352," ",$G1352),AllocFactorMatrix,(Q$4+1),FALSE)*$E1357</f>
        <v>0</v>
      </c>
      <c r="R1352" s="25">
        <f t="shared" si="638"/>
        <v>0</v>
      </c>
      <c r="S1352" s="25">
        <f>VLOOKUP(CONCATENATE($F1352," ",$G1352),AllocFactorMatrix,(S$4+1),FALSE)*$E1357</f>
        <v>0</v>
      </c>
      <c r="T1352" s="25">
        <f>VLOOKUP(CONCATENATE($F1352," ",$G1352),AllocFactorMatrix,(T$4+1),FALSE)*$E1357</f>
        <v>0</v>
      </c>
      <c r="U1352" s="25">
        <f>VLOOKUP(CONCATENATE($F1352," ",$G1352),AllocFactorMatrix,(U$4+1),FALSE)*$E1357</f>
        <v>0</v>
      </c>
      <c r="V1352" s="25">
        <f>VLOOKUP(CONCATENATE($F1352," ",$G1352),AllocFactorMatrix,(V$4+1),FALSE)*$E1357</f>
        <v>0</v>
      </c>
      <c r="W1352" s="25">
        <f t="shared" si="646"/>
        <v>0</v>
      </c>
      <c r="X1352" s="25">
        <f>VLOOKUP(CONCATENATE($F1352," ",$G1352),AllocFactorMatrix,(X$4+1),FALSE)*$E1357</f>
        <v>0</v>
      </c>
      <c r="Y1352" s="25">
        <f>VLOOKUP(CONCATENATE($F1352," ",$G1352),AllocFactorMatrix,(Y$4+1),FALSE)*$E1357</f>
        <v>0</v>
      </c>
      <c r="Z1352" s="25">
        <f t="shared" si="645"/>
        <v>0</v>
      </c>
      <c r="AA1352" s="25">
        <f>VLOOKUP(CONCATENATE($F1352," ",$G1352),AllocFactorMatrix,(AA$4+1),FALSE)*$E1357</f>
        <v>0</v>
      </c>
      <c r="AB1352" s="25">
        <f>VLOOKUP(CONCATENATE($F1352," ",$G1352),AllocFactorMatrix,(AB$4+1),FALSE)*$E1357</f>
        <v>0</v>
      </c>
      <c r="AC1352" s="25">
        <f>VLOOKUP(CONCATENATE($F1352," ",$G1352),AllocFactorMatrix,(AC$4+1),FALSE)*$E1357</f>
        <v>0</v>
      </c>
    </row>
    <row r="1353" spans="4:29" hidden="1" outlineLevel="1">
      <c r="F1353" s="61" t="str">
        <f>F1357</f>
        <v>PROD_DEMAND</v>
      </c>
      <c r="G1353" s="20" t="str">
        <f>$G$11</f>
        <v>DISTPRI</v>
      </c>
      <c r="H1353" s="24">
        <f t="shared" si="636"/>
        <v>0</v>
      </c>
      <c r="I1353" s="25">
        <f>VLOOKUP(CONCATENATE($F1353," ",$G1353),AllocFactorMatrix,(I$4+1),FALSE)*$E1357</f>
        <v>0</v>
      </c>
      <c r="J1353" s="25">
        <f>VLOOKUP(CONCATENATE($F1353," ",$G1353),AllocFactorMatrix,(J$4+1),FALSE)*$E1357</f>
        <v>0</v>
      </c>
      <c r="K1353" s="25">
        <f>VLOOKUP(CONCATENATE($F1353," ",$G1353),AllocFactorMatrix,(K$4+1),FALSE)*$E1357</f>
        <v>0</v>
      </c>
      <c r="L1353" s="25">
        <f>VLOOKUP(CONCATENATE($F1353," ",$G1353),AllocFactorMatrix,(L$4+1),FALSE)*$E1357</f>
        <v>0</v>
      </c>
      <c r="M1353" s="25">
        <f t="shared" si="637"/>
        <v>0</v>
      </c>
      <c r="N1353" s="25">
        <f>VLOOKUP(CONCATENATE($F1353," ",$G1353),AllocFactorMatrix,(N$4+1),FALSE)*$E1357</f>
        <v>0</v>
      </c>
      <c r="O1353" s="25">
        <f>VLOOKUP(CONCATENATE($F1353," ",$G1353),AllocFactorMatrix,(O$4+1),FALSE)*$E1357</f>
        <v>0</v>
      </c>
      <c r="P1353" s="25">
        <f>VLOOKUP(CONCATENATE($F1353," ",$G1353),AllocFactorMatrix,(P$4+1),FALSE)*$E1357</f>
        <v>0</v>
      </c>
      <c r="Q1353" s="25">
        <f>VLOOKUP(CONCATENATE($F1353," ",$G1353),AllocFactorMatrix,(Q$4+1),FALSE)*$E1357</f>
        <v>0</v>
      </c>
      <c r="R1353" s="25">
        <f t="shared" si="638"/>
        <v>0</v>
      </c>
      <c r="S1353" s="25">
        <f>VLOOKUP(CONCATENATE($F1353," ",$G1353),AllocFactorMatrix,(S$4+1),FALSE)*$E1357</f>
        <v>0</v>
      </c>
      <c r="T1353" s="25">
        <f>VLOOKUP(CONCATENATE($F1353," ",$G1353),AllocFactorMatrix,(T$4+1),FALSE)*$E1357</f>
        <v>0</v>
      </c>
      <c r="U1353" s="25">
        <f>VLOOKUP(CONCATENATE($F1353," ",$G1353),AllocFactorMatrix,(U$4+1),FALSE)*$E1357</f>
        <v>0</v>
      </c>
      <c r="V1353" s="25">
        <f>VLOOKUP(CONCATENATE($F1353," ",$G1353),AllocFactorMatrix,(V$4+1),FALSE)*$E1357</f>
        <v>0</v>
      </c>
      <c r="W1353" s="25">
        <f t="shared" si="646"/>
        <v>0</v>
      </c>
      <c r="X1353" s="25">
        <f>VLOOKUP(CONCATENATE($F1353," ",$G1353),AllocFactorMatrix,(X$4+1),FALSE)*$E1357</f>
        <v>0</v>
      </c>
      <c r="Y1353" s="25">
        <f>VLOOKUP(CONCATENATE($F1353," ",$G1353),AllocFactorMatrix,(Y$4+1),FALSE)*$E1357</f>
        <v>0</v>
      </c>
      <c r="Z1353" s="25">
        <f t="shared" si="645"/>
        <v>0</v>
      </c>
      <c r="AA1353" s="25">
        <f>VLOOKUP(CONCATENATE($F1353," ",$G1353),AllocFactorMatrix,(AA$4+1),FALSE)*$E1357</f>
        <v>0</v>
      </c>
      <c r="AB1353" s="25">
        <f>VLOOKUP(CONCATENATE($F1353," ",$G1353),AllocFactorMatrix,(AB$4+1),FALSE)*$E1357</f>
        <v>0</v>
      </c>
      <c r="AC1353" s="25">
        <f>VLOOKUP(CONCATENATE($F1353," ",$G1353),AllocFactorMatrix,(AC$4+1),FALSE)*$E1357</f>
        <v>0</v>
      </c>
    </row>
    <row r="1354" spans="4:29" hidden="1" outlineLevel="1">
      <c r="F1354" s="61" t="str">
        <f>F1357</f>
        <v>PROD_DEMAND</v>
      </c>
      <c r="G1354" s="20" t="str">
        <f>$G$12</f>
        <v>DISTSEC</v>
      </c>
      <c r="H1354" s="24">
        <f t="shared" si="636"/>
        <v>0</v>
      </c>
      <c r="I1354" s="25">
        <f>VLOOKUP(CONCATENATE($F1354," ",$G1354),AllocFactorMatrix,(I$4+1),FALSE)*$E1357</f>
        <v>0</v>
      </c>
      <c r="J1354" s="25">
        <f>VLOOKUP(CONCATENATE($F1354," ",$G1354),AllocFactorMatrix,(J$4+1),FALSE)*$E1357</f>
        <v>0</v>
      </c>
      <c r="K1354" s="25">
        <f>VLOOKUP(CONCATENATE($F1354," ",$G1354),AllocFactorMatrix,(K$4+1),FALSE)*$E1357</f>
        <v>0</v>
      </c>
      <c r="L1354" s="25">
        <f>VLOOKUP(CONCATENATE($F1354," ",$G1354),AllocFactorMatrix,(L$4+1),FALSE)*$E1357</f>
        <v>0</v>
      </c>
      <c r="M1354" s="25">
        <f t="shared" si="637"/>
        <v>0</v>
      </c>
      <c r="N1354" s="25">
        <f>VLOOKUP(CONCATENATE($F1354," ",$G1354),AllocFactorMatrix,(N$4+1),FALSE)*$E1357</f>
        <v>0</v>
      </c>
      <c r="O1354" s="25">
        <f>VLOOKUP(CONCATENATE($F1354," ",$G1354),AllocFactorMatrix,(O$4+1),FALSE)*$E1357</f>
        <v>0</v>
      </c>
      <c r="P1354" s="25">
        <f>VLOOKUP(CONCATENATE($F1354," ",$G1354),AllocFactorMatrix,(P$4+1),FALSE)*$E1357</f>
        <v>0</v>
      </c>
      <c r="Q1354" s="25">
        <f>VLOOKUP(CONCATENATE($F1354," ",$G1354),AllocFactorMatrix,(Q$4+1),FALSE)*$E1357</f>
        <v>0</v>
      </c>
      <c r="R1354" s="25">
        <f t="shared" si="638"/>
        <v>0</v>
      </c>
      <c r="S1354" s="25">
        <f>VLOOKUP(CONCATENATE($F1354," ",$G1354),AllocFactorMatrix,(S$4+1),FALSE)*$E1357</f>
        <v>0</v>
      </c>
      <c r="T1354" s="25">
        <f>VLOOKUP(CONCATENATE($F1354," ",$G1354),AllocFactorMatrix,(T$4+1),FALSE)*$E1357</f>
        <v>0</v>
      </c>
      <c r="U1354" s="25">
        <f>VLOOKUP(CONCATENATE($F1354," ",$G1354),AllocFactorMatrix,(U$4+1),FALSE)*$E1357</f>
        <v>0</v>
      </c>
      <c r="V1354" s="25">
        <f>VLOOKUP(CONCATENATE($F1354," ",$G1354),AllocFactorMatrix,(V$4+1),FALSE)*$E1357</f>
        <v>0</v>
      </c>
      <c r="W1354" s="25">
        <f t="shared" si="646"/>
        <v>0</v>
      </c>
      <c r="X1354" s="25">
        <f>VLOOKUP(CONCATENATE($F1354," ",$G1354),AllocFactorMatrix,(X$4+1),FALSE)*$E1357</f>
        <v>0</v>
      </c>
      <c r="Y1354" s="25">
        <f>VLOOKUP(CONCATENATE($F1354," ",$G1354),AllocFactorMatrix,(Y$4+1),FALSE)*$E1357</f>
        <v>0</v>
      </c>
      <c r="Z1354" s="25">
        <f t="shared" si="645"/>
        <v>0</v>
      </c>
      <c r="AA1354" s="25">
        <f>VLOOKUP(CONCATENATE($F1354," ",$G1354),AllocFactorMatrix,(AA$4+1),FALSE)*$E1357</f>
        <v>0</v>
      </c>
      <c r="AB1354" s="25">
        <f>VLOOKUP(CONCATENATE($F1354," ",$G1354),AllocFactorMatrix,(AB$4+1),FALSE)*$E1357</f>
        <v>0</v>
      </c>
      <c r="AC1354" s="25">
        <f>VLOOKUP(CONCATENATE($F1354," ",$G1354),AllocFactorMatrix,(AC$4+1),FALSE)*$E1357</f>
        <v>0</v>
      </c>
    </row>
    <row r="1355" spans="4:29" hidden="1" outlineLevel="1">
      <c r="F1355" s="61" t="str">
        <f>F1357</f>
        <v>PROD_DEMAND</v>
      </c>
      <c r="G1355" s="20" t="str">
        <f>$G$13</f>
        <v>ENERGY</v>
      </c>
      <c r="H1355" s="24">
        <f t="shared" si="636"/>
        <v>0</v>
      </c>
      <c r="I1355" s="25">
        <f>VLOOKUP(CONCATENATE($F1355," ",$G1355),AllocFactorMatrix,(I$4+1),FALSE)*$E1357</f>
        <v>0</v>
      </c>
      <c r="J1355" s="25">
        <f>VLOOKUP(CONCATENATE($F1355," ",$G1355),AllocFactorMatrix,(J$4+1),FALSE)*$E1357</f>
        <v>0</v>
      </c>
      <c r="K1355" s="25">
        <f>VLOOKUP(CONCATENATE($F1355," ",$G1355),AllocFactorMatrix,(K$4+1),FALSE)*$E1357</f>
        <v>0</v>
      </c>
      <c r="L1355" s="25">
        <f>VLOOKUP(CONCATENATE($F1355," ",$G1355),AllocFactorMatrix,(L$4+1),FALSE)*$E1357</f>
        <v>0</v>
      </c>
      <c r="M1355" s="25">
        <f t="shared" si="637"/>
        <v>0</v>
      </c>
      <c r="N1355" s="25">
        <f>VLOOKUP(CONCATENATE($F1355," ",$G1355),AllocFactorMatrix,(N$4+1),FALSE)*$E1357</f>
        <v>0</v>
      </c>
      <c r="O1355" s="25">
        <f>VLOOKUP(CONCATENATE($F1355," ",$G1355),AllocFactorMatrix,(O$4+1),FALSE)*$E1357</f>
        <v>0</v>
      </c>
      <c r="P1355" s="25">
        <f>VLOOKUP(CONCATENATE($F1355," ",$G1355),AllocFactorMatrix,(P$4+1),FALSE)*$E1357</f>
        <v>0</v>
      </c>
      <c r="Q1355" s="25">
        <f>VLOOKUP(CONCATENATE($F1355," ",$G1355),AllocFactorMatrix,(Q$4+1),FALSE)*$E1357</f>
        <v>0</v>
      </c>
      <c r="R1355" s="25">
        <f t="shared" si="638"/>
        <v>0</v>
      </c>
      <c r="S1355" s="25">
        <f>VLOOKUP(CONCATENATE($F1355," ",$G1355),AllocFactorMatrix,(S$4+1),FALSE)*$E1357</f>
        <v>0</v>
      </c>
      <c r="T1355" s="25">
        <f>VLOOKUP(CONCATENATE($F1355," ",$G1355),AllocFactorMatrix,(T$4+1),FALSE)*$E1357</f>
        <v>0</v>
      </c>
      <c r="U1355" s="25">
        <f>VLOOKUP(CONCATENATE($F1355," ",$G1355),AllocFactorMatrix,(U$4+1),FALSE)*$E1357</f>
        <v>0</v>
      </c>
      <c r="V1355" s="25">
        <f>VLOOKUP(CONCATENATE($F1355," ",$G1355),AllocFactorMatrix,(V$4+1),FALSE)*$E1357</f>
        <v>0</v>
      </c>
      <c r="W1355" s="25">
        <f t="shared" si="646"/>
        <v>0</v>
      </c>
      <c r="X1355" s="25">
        <f>VLOOKUP(CONCATENATE($F1355," ",$G1355),AllocFactorMatrix,(X$4+1),FALSE)*$E1357</f>
        <v>0</v>
      </c>
      <c r="Y1355" s="25">
        <f>VLOOKUP(CONCATENATE($F1355," ",$G1355),AllocFactorMatrix,(Y$4+1),FALSE)*$E1357</f>
        <v>0</v>
      </c>
      <c r="Z1355" s="25">
        <f t="shared" si="645"/>
        <v>0</v>
      </c>
      <c r="AA1355" s="25">
        <f>VLOOKUP(CONCATENATE($F1355," ",$G1355),AllocFactorMatrix,(AA$4+1),FALSE)*$E1357</f>
        <v>0</v>
      </c>
      <c r="AB1355" s="25">
        <f>VLOOKUP(CONCATENATE($F1355," ",$G1355),AllocFactorMatrix,(AB$4+1),FALSE)*$E1357</f>
        <v>0</v>
      </c>
      <c r="AC1355" s="25">
        <f>VLOOKUP(CONCATENATE($F1355," ",$G1355),AllocFactorMatrix,(AC$4+1),FALSE)*$E1357</f>
        <v>0</v>
      </c>
    </row>
    <row r="1356" spans="4:29" hidden="1" outlineLevel="1">
      <c r="F1356" s="61" t="str">
        <f>F1357</f>
        <v>PROD_DEMAND</v>
      </c>
      <c r="G1356" s="20" t="str">
        <f>$G$14</f>
        <v>CUSTOMER</v>
      </c>
      <c r="H1356" s="24">
        <f t="shared" si="636"/>
        <v>0</v>
      </c>
      <c r="I1356" s="25">
        <f>VLOOKUP(CONCATENATE($F1356," ",$G1356),AllocFactorMatrix,(I$4+1),FALSE)*$E1357</f>
        <v>0</v>
      </c>
      <c r="J1356" s="25">
        <f>VLOOKUP(CONCATENATE($F1356," ",$G1356),AllocFactorMatrix,(J$4+1),FALSE)*$E1357</f>
        <v>0</v>
      </c>
      <c r="K1356" s="25">
        <f>VLOOKUP(CONCATENATE($F1356," ",$G1356),AllocFactorMatrix,(K$4+1),FALSE)*$E1357</f>
        <v>0</v>
      </c>
      <c r="L1356" s="25">
        <f>VLOOKUP(CONCATENATE($F1356," ",$G1356),AllocFactorMatrix,(L$4+1),FALSE)*$E1357</f>
        <v>0</v>
      </c>
      <c r="M1356" s="25">
        <f t="shared" si="637"/>
        <v>0</v>
      </c>
      <c r="N1356" s="25">
        <f>VLOOKUP(CONCATENATE($F1356," ",$G1356),AllocFactorMatrix,(N$4+1),FALSE)*$E1357</f>
        <v>0</v>
      </c>
      <c r="O1356" s="25">
        <f>VLOOKUP(CONCATENATE($F1356," ",$G1356),AllocFactorMatrix,(O$4+1),FALSE)*$E1357</f>
        <v>0</v>
      </c>
      <c r="P1356" s="25">
        <f>VLOOKUP(CONCATENATE($F1356," ",$G1356),AllocFactorMatrix,(P$4+1),FALSE)*$E1357</f>
        <v>0</v>
      </c>
      <c r="Q1356" s="25">
        <f>VLOOKUP(CONCATENATE($F1356," ",$G1356),AllocFactorMatrix,(Q$4+1),FALSE)*$E1357</f>
        <v>0</v>
      </c>
      <c r="R1356" s="25">
        <f t="shared" si="638"/>
        <v>0</v>
      </c>
      <c r="S1356" s="25">
        <f>VLOOKUP(CONCATENATE($F1356," ",$G1356),AllocFactorMatrix,(S$4+1),FALSE)*$E1357</f>
        <v>0</v>
      </c>
      <c r="T1356" s="25">
        <f>VLOOKUP(CONCATENATE($F1356," ",$G1356),AllocFactorMatrix,(T$4+1),FALSE)*$E1357</f>
        <v>0</v>
      </c>
      <c r="U1356" s="25">
        <f>VLOOKUP(CONCATENATE($F1356," ",$G1356),AllocFactorMatrix,(U$4+1),FALSE)*$E1357</f>
        <v>0</v>
      </c>
      <c r="V1356" s="25">
        <f>VLOOKUP(CONCATENATE($F1356," ",$G1356),AllocFactorMatrix,(V$4+1),FALSE)*$E1357</f>
        <v>0</v>
      </c>
      <c r="W1356" s="25">
        <f t="shared" si="646"/>
        <v>0</v>
      </c>
      <c r="X1356" s="25">
        <f>VLOOKUP(CONCATENATE($F1356," ",$G1356),AllocFactorMatrix,(X$4+1),FALSE)*$E1357</f>
        <v>0</v>
      </c>
      <c r="Y1356" s="25">
        <f>VLOOKUP(CONCATENATE($F1356," ",$G1356),AllocFactorMatrix,(Y$4+1),FALSE)*$E1357</f>
        <v>0</v>
      </c>
      <c r="Z1356" s="25">
        <f t="shared" si="645"/>
        <v>0</v>
      </c>
      <c r="AA1356" s="25">
        <f>VLOOKUP(CONCATENATE($F1356," ",$G1356),AllocFactorMatrix,(AA$4+1),FALSE)*$E1357</f>
        <v>0</v>
      </c>
      <c r="AB1356" s="25">
        <f>VLOOKUP(CONCATENATE($F1356," ",$G1356),AllocFactorMatrix,(AB$4+1),FALSE)*$E1357</f>
        <v>0</v>
      </c>
      <c r="AC1356" s="25">
        <f>VLOOKUP(CONCATENATE($F1356," ",$G1356),AllocFactorMatrix,(AC$4+1),FALSE)*$E1357</f>
        <v>0</v>
      </c>
    </row>
    <row r="1357" spans="4:29" collapsed="1">
      <c r="D1357" s="20" t="s">
        <v>461</v>
      </c>
      <c r="E1357" s="22">
        <f>'Sch 4'!E326</f>
        <v>1959537</v>
      </c>
      <c r="F1357" s="61" t="s">
        <v>29</v>
      </c>
      <c r="G1357" s="20" t="str">
        <f>$G$15</f>
        <v>TOTAL</v>
      </c>
      <c r="H1357" s="24">
        <f t="shared" si="636"/>
        <v>1959537</v>
      </c>
      <c r="I1357" s="25">
        <f>VLOOKUP(CONCATENATE($F1357," ",$G1357),AllocFactorMatrix,(I$4+1),FALSE)*$E1357</f>
        <v>960845.08877306816</v>
      </c>
      <c r="J1357" s="25">
        <f>VLOOKUP(CONCATENATE($F1357," ",$G1357),AllocFactorMatrix,(J$4+1),FALSE)*$E1357</f>
        <v>243056.44612032958</v>
      </c>
      <c r="K1357" s="25">
        <f>VLOOKUP(CONCATENATE($F1357," ",$G1357),AllocFactorMatrix,(K$4+1),FALSE)*$E1357</f>
        <v>2841.69955100067</v>
      </c>
      <c r="L1357" s="25">
        <f>VLOOKUP(CONCATENATE($F1357," ",$G1357),AllocFactorMatrix,(L$4+1),FALSE)*$E1357</f>
        <v>70.006709506100933</v>
      </c>
      <c r="M1357" s="25">
        <f t="shared" si="637"/>
        <v>245968.15238083634</v>
      </c>
      <c r="N1357" s="25">
        <f>VLOOKUP(CONCATENATE($F1357," ",$G1357),AllocFactorMatrix,(N$4+1),FALSE)*$E1357</f>
        <v>101697.86648227248</v>
      </c>
      <c r="O1357" s="25">
        <f>VLOOKUP(CONCATENATE($F1357," ",$G1357),AllocFactorMatrix,(O$4+1),FALSE)*$E1357</f>
        <v>28963.053127353916</v>
      </c>
      <c r="P1357" s="25">
        <f>VLOOKUP(CONCATENATE($F1357," ",$G1357),AllocFactorMatrix,(P$4+1),FALSE)*$E1357</f>
        <v>2292.0053193896401</v>
      </c>
      <c r="Q1357" s="25">
        <f>VLOOKUP(CONCATENATE($F1357," ",$G1357),AllocFactorMatrix,(Q$4+1),FALSE)*$E1357</f>
        <v>483.80190995565351</v>
      </c>
      <c r="R1357" s="25">
        <f t="shared" si="638"/>
        <v>133436.72683897169</v>
      </c>
      <c r="S1357" s="25">
        <f>VLOOKUP(CONCATENATE($F1357," ",$G1357),AllocFactorMatrix,(S$4+1),FALSE)*$E1357</f>
        <v>6109.0217047452579</v>
      </c>
      <c r="T1357" s="25">
        <f>VLOOKUP(CONCATENATE($F1357," ",$G1357),AllocFactorMatrix,(T$4+1),FALSE)*$E1357</f>
        <v>66599.053796951979</v>
      </c>
      <c r="U1357" s="25">
        <f>VLOOKUP(CONCATENATE($F1357," ",$G1357),AllocFactorMatrix,(U$4+1),FALSE)*$E1357</f>
        <v>444790.97875809303</v>
      </c>
      <c r="V1357" s="25">
        <f>VLOOKUP(CONCATENATE($F1357," ",$G1357),AllocFactorMatrix,(V$4+1),FALSE)*$E1357</f>
        <v>69779.299974298367</v>
      </c>
      <c r="W1357" s="25">
        <f t="shared" si="646"/>
        <v>587278.35423408868</v>
      </c>
      <c r="X1357" s="25">
        <f>VLOOKUP(CONCATENATE($F1357," ",$G1357),AllocFactorMatrix,(X$4+1),FALSE)*$E1357</f>
        <v>27603.566722455442</v>
      </c>
      <c r="Y1357" s="25">
        <f>VLOOKUP(CONCATENATE($F1357," ",$G1357),AllocFactorMatrix,(Y$4+1),FALSE)*$E1357</f>
        <v>666.36019212730832</v>
      </c>
      <c r="Z1357" s="25">
        <f t="shared" si="645"/>
        <v>28269.926914582749</v>
      </c>
      <c r="AA1357" s="25">
        <f>VLOOKUP(CONCATENATE($F1357," ",$G1357),AllocFactorMatrix,(AA$4+1),FALSE)*$E1357</f>
        <v>481.26265339701297</v>
      </c>
      <c r="AB1357" s="25">
        <f>VLOOKUP(CONCATENATE($F1357," ",$G1357),AllocFactorMatrix,(AB$4+1),FALSE)*$E1357</f>
        <v>2609.5021363892124</v>
      </c>
      <c r="AC1357" s="25">
        <f>VLOOKUP(CONCATENATE($F1357," ",$G1357),AllocFactorMatrix,(AC$4+1),FALSE)*$E1357</f>
        <v>647.9860686661026</v>
      </c>
    </row>
    <row r="1358" spans="4:29" hidden="1" outlineLevel="1">
      <c r="F1358" s="61" t="str">
        <f>F1365</f>
        <v>PROD_ENERGY</v>
      </c>
      <c r="G1358" s="20" t="str">
        <f>$G$8</f>
        <v>PRODUCTION</v>
      </c>
      <c r="H1358" s="24">
        <f t="shared" ref="H1358:H1389" si="647">SUBTOTAL(9,I1358:AC1358)</f>
        <v>0</v>
      </c>
      <c r="I1358" s="25">
        <f>VLOOKUP(CONCATENATE($F1358," ",$G1358),AllocFactorMatrix,(I$4+1),FALSE)*$E1365</f>
        <v>0</v>
      </c>
      <c r="J1358" s="25">
        <f>VLOOKUP(CONCATENATE($F1358," ",$G1358),AllocFactorMatrix,(J$4+1),FALSE)*$E1365</f>
        <v>0</v>
      </c>
      <c r="K1358" s="25">
        <f>VLOOKUP(CONCATENATE($F1358," ",$G1358),AllocFactorMatrix,(K$4+1),FALSE)*$E1365</f>
        <v>0</v>
      </c>
      <c r="L1358" s="25">
        <f>VLOOKUP(CONCATENATE($F1358," ",$G1358),AllocFactorMatrix,(L$4+1),FALSE)*$E1365</f>
        <v>0</v>
      </c>
      <c r="M1358" s="25">
        <f t="shared" ref="M1358:M1373" si="648">SUBTOTAL(9,J1358:L1358)</f>
        <v>0</v>
      </c>
      <c r="N1358" s="25">
        <f>VLOOKUP(CONCATENATE($F1358," ",$G1358),AllocFactorMatrix,(N$4+1),FALSE)*$E1365</f>
        <v>0</v>
      </c>
      <c r="O1358" s="25">
        <f>VLOOKUP(CONCATENATE($F1358," ",$G1358),AllocFactorMatrix,(O$4+1),FALSE)*$E1365</f>
        <v>0</v>
      </c>
      <c r="P1358" s="25">
        <f>VLOOKUP(CONCATENATE($F1358," ",$G1358),AllocFactorMatrix,(P$4+1),FALSE)*$E1365</f>
        <v>0</v>
      </c>
      <c r="Q1358" s="25">
        <f>VLOOKUP(CONCATENATE($F1358," ",$G1358),AllocFactorMatrix,(Q$4+1),FALSE)*$E1365</f>
        <v>0</v>
      </c>
      <c r="R1358" s="25">
        <f t="shared" ref="R1358:R1373" si="649">SUBTOTAL(9,N1358:Q1358)</f>
        <v>0</v>
      </c>
      <c r="S1358" s="25">
        <f>VLOOKUP(CONCATENATE($F1358," ",$G1358),AllocFactorMatrix,(S$4+1),FALSE)*$E1365</f>
        <v>0</v>
      </c>
      <c r="T1358" s="25">
        <f>VLOOKUP(CONCATENATE($F1358," ",$G1358),AllocFactorMatrix,(T$4+1),FALSE)*$E1365</f>
        <v>0</v>
      </c>
      <c r="U1358" s="25">
        <f>VLOOKUP(CONCATENATE($F1358," ",$G1358),AllocFactorMatrix,(U$4+1),FALSE)*$E1365</f>
        <v>0</v>
      </c>
      <c r="V1358" s="25">
        <f>VLOOKUP(CONCATENATE($F1358," ",$G1358),AllocFactorMatrix,(V$4+1),FALSE)*$E1365</f>
        <v>0</v>
      </c>
      <c r="W1358" s="25">
        <f>SUBTOTAL(9,S1358:V1358)</f>
        <v>0</v>
      </c>
      <c r="X1358" s="25">
        <f>VLOOKUP(CONCATENATE($F1358," ",$G1358),AllocFactorMatrix,(X$4+1),FALSE)*$E1365</f>
        <v>0</v>
      </c>
      <c r="Y1358" s="25">
        <f>VLOOKUP(CONCATENATE($F1358," ",$G1358),AllocFactorMatrix,(Y$4+1),FALSE)*$E1365</f>
        <v>0</v>
      </c>
      <c r="Z1358" s="25">
        <f t="shared" si="639"/>
        <v>0</v>
      </c>
      <c r="AA1358" s="25">
        <f>VLOOKUP(CONCATENATE($F1358," ",$G1358),AllocFactorMatrix,(AA$4+1),FALSE)*$E1365</f>
        <v>0</v>
      </c>
      <c r="AB1358" s="25">
        <f>VLOOKUP(CONCATENATE($F1358," ",$G1358),AllocFactorMatrix,(AB$4+1),FALSE)*$E1365</f>
        <v>0</v>
      </c>
      <c r="AC1358" s="25">
        <f>VLOOKUP(CONCATENATE($F1358," ",$G1358),AllocFactorMatrix,(AC$4+1),FALSE)*$E1365</f>
        <v>0</v>
      </c>
    </row>
    <row r="1359" spans="4:29" hidden="1" outlineLevel="1">
      <c r="F1359" s="61" t="str">
        <f>F1365</f>
        <v>PROD_ENERGY</v>
      </c>
      <c r="G1359" s="20" t="str">
        <f>$G$9</f>
        <v>BULKTRAN</v>
      </c>
      <c r="H1359" s="24">
        <f t="shared" si="647"/>
        <v>0</v>
      </c>
      <c r="I1359" s="25">
        <f>VLOOKUP(CONCATENATE($F1359," ",$G1359),AllocFactorMatrix,(I$4+1),FALSE)*$E1365</f>
        <v>0</v>
      </c>
      <c r="J1359" s="25">
        <f>VLOOKUP(CONCATENATE($F1359," ",$G1359),AllocFactorMatrix,(J$4+1),FALSE)*$E1365</f>
        <v>0</v>
      </c>
      <c r="K1359" s="25">
        <f>VLOOKUP(CONCATENATE($F1359," ",$G1359),AllocFactorMatrix,(K$4+1),FALSE)*$E1365</f>
        <v>0</v>
      </c>
      <c r="L1359" s="25">
        <f>VLOOKUP(CONCATENATE($F1359," ",$G1359),AllocFactorMatrix,(L$4+1),FALSE)*$E1365</f>
        <v>0</v>
      </c>
      <c r="M1359" s="25">
        <f t="shared" si="648"/>
        <v>0</v>
      </c>
      <c r="N1359" s="25">
        <f>VLOOKUP(CONCATENATE($F1359," ",$G1359),AllocFactorMatrix,(N$4+1),FALSE)*$E1365</f>
        <v>0</v>
      </c>
      <c r="O1359" s="25">
        <f>VLOOKUP(CONCATENATE($F1359," ",$G1359),AllocFactorMatrix,(O$4+1),FALSE)*$E1365</f>
        <v>0</v>
      </c>
      <c r="P1359" s="25">
        <f>VLOOKUP(CONCATENATE($F1359," ",$G1359),AllocFactorMatrix,(P$4+1),FALSE)*$E1365</f>
        <v>0</v>
      </c>
      <c r="Q1359" s="25">
        <f>VLOOKUP(CONCATENATE($F1359," ",$G1359),AllocFactorMatrix,(Q$4+1),FALSE)*$E1365</f>
        <v>0</v>
      </c>
      <c r="R1359" s="25">
        <f t="shared" si="649"/>
        <v>0</v>
      </c>
      <c r="S1359" s="25">
        <f>VLOOKUP(CONCATENATE($F1359," ",$G1359),AllocFactorMatrix,(S$4+1),FALSE)*$E1365</f>
        <v>0</v>
      </c>
      <c r="T1359" s="25">
        <f>VLOOKUP(CONCATENATE($F1359," ",$G1359),AllocFactorMatrix,(T$4+1),FALSE)*$E1365</f>
        <v>0</v>
      </c>
      <c r="U1359" s="25">
        <f>VLOOKUP(CONCATENATE($F1359," ",$G1359),AllocFactorMatrix,(U$4+1),FALSE)*$E1365</f>
        <v>0</v>
      </c>
      <c r="V1359" s="25">
        <f>VLOOKUP(CONCATENATE($F1359," ",$G1359),AllocFactorMatrix,(V$4+1),FALSE)*$E1365</f>
        <v>0</v>
      </c>
      <c r="W1359" s="25">
        <f t="shared" ref="W1359:W1365" si="650">SUBTOTAL(9,S1359:V1359)</f>
        <v>0</v>
      </c>
      <c r="X1359" s="25">
        <f>VLOOKUP(CONCATENATE($F1359," ",$G1359),AllocFactorMatrix,(X$4+1),FALSE)*$E1365</f>
        <v>0</v>
      </c>
      <c r="Y1359" s="25">
        <f>VLOOKUP(CONCATENATE($F1359," ",$G1359),AllocFactorMatrix,(Y$4+1),FALSE)*$E1365</f>
        <v>0</v>
      </c>
      <c r="Z1359" s="25">
        <f t="shared" si="639"/>
        <v>0</v>
      </c>
      <c r="AA1359" s="25">
        <f>VLOOKUP(CONCATENATE($F1359," ",$G1359),AllocFactorMatrix,(AA$4+1),FALSE)*$E1365</f>
        <v>0</v>
      </c>
      <c r="AB1359" s="25">
        <f>VLOOKUP(CONCATENATE($F1359," ",$G1359),AllocFactorMatrix,(AB$4+1),FALSE)*$E1365</f>
        <v>0</v>
      </c>
      <c r="AC1359" s="25">
        <f>VLOOKUP(CONCATENATE($F1359," ",$G1359),AllocFactorMatrix,(AC$4+1),FALSE)*$E1365</f>
        <v>0</v>
      </c>
    </row>
    <row r="1360" spans="4:29" hidden="1" outlineLevel="1">
      <c r="F1360" s="61" t="str">
        <f>F1365</f>
        <v>PROD_ENERGY</v>
      </c>
      <c r="G1360" s="20" t="str">
        <f>$G$10</f>
        <v>SUBTRAN</v>
      </c>
      <c r="H1360" s="24">
        <f t="shared" si="647"/>
        <v>0</v>
      </c>
      <c r="I1360" s="25">
        <f>VLOOKUP(CONCATENATE($F1360," ",$G1360),AllocFactorMatrix,(I$4+1),FALSE)*$E1365</f>
        <v>0</v>
      </c>
      <c r="J1360" s="25">
        <f>VLOOKUP(CONCATENATE($F1360," ",$G1360),AllocFactorMatrix,(J$4+1),FALSE)*$E1365</f>
        <v>0</v>
      </c>
      <c r="K1360" s="25">
        <f>VLOOKUP(CONCATENATE($F1360," ",$G1360),AllocFactorMatrix,(K$4+1),FALSE)*$E1365</f>
        <v>0</v>
      </c>
      <c r="L1360" s="25">
        <f>VLOOKUP(CONCATENATE($F1360," ",$G1360),AllocFactorMatrix,(L$4+1),FALSE)*$E1365</f>
        <v>0</v>
      </c>
      <c r="M1360" s="25">
        <f t="shared" si="648"/>
        <v>0</v>
      </c>
      <c r="N1360" s="25">
        <f>VLOOKUP(CONCATENATE($F1360," ",$G1360),AllocFactorMatrix,(N$4+1),FALSE)*$E1365</f>
        <v>0</v>
      </c>
      <c r="O1360" s="25">
        <f>VLOOKUP(CONCATENATE($F1360," ",$G1360),AllocFactorMatrix,(O$4+1),FALSE)*$E1365</f>
        <v>0</v>
      </c>
      <c r="P1360" s="25">
        <f>VLOOKUP(CONCATENATE($F1360," ",$G1360),AllocFactorMatrix,(P$4+1),FALSE)*$E1365</f>
        <v>0</v>
      </c>
      <c r="Q1360" s="25">
        <f>VLOOKUP(CONCATENATE($F1360," ",$G1360),AllocFactorMatrix,(Q$4+1),FALSE)*$E1365</f>
        <v>0</v>
      </c>
      <c r="R1360" s="25">
        <f t="shared" si="649"/>
        <v>0</v>
      </c>
      <c r="S1360" s="25">
        <f>VLOOKUP(CONCATENATE($F1360," ",$G1360),AllocFactorMatrix,(S$4+1),FALSE)*$E1365</f>
        <v>0</v>
      </c>
      <c r="T1360" s="25">
        <f>VLOOKUP(CONCATENATE($F1360," ",$G1360),AllocFactorMatrix,(T$4+1),FALSE)*$E1365</f>
        <v>0</v>
      </c>
      <c r="U1360" s="25">
        <f>VLOOKUP(CONCATENATE($F1360," ",$G1360),AllocFactorMatrix,(U$4+1),FALSE)*$E1365</f>
        <v>0</v>
      </c>
      <c r="V1360" s="25">
        <f>VLOOKUP(CONCATENATE($F1360," ",$G1360),AllocFactorMatrix,(V$4+1),FALSE)*$E1365</f>
        <v>0</v>
      </c>
      <c r="W1360" s="25">
        <f t="shared" si="650"/>
        <v>0</v>
      </c>
      <c r="X1360" s="25">
        <f>VLOOKUP(CONCATENATE($F1360," ",$G1360),AllocFactorMatrix,(X$4+1),FALSE)*$E1365</f>
        <v>0</v>
      </c>
      <c r="Y1360" s="25">
        <f>VLOOKUP(CONCATENATE($F1360," ",$G1360),AllocFactorMatrix,(Y$4+1),FALSE)*$E1365</f>
        <v>0</v>
      </c>
      <c r="Z1360" s="25">
        <f t="shared" si="639"/>
        <v>0</v>
      </c>
      <c r="AA1360" s="25">
        <f>VLOOKUP(CONCATENATE($F1360," ",$G1360),AllocFactorMatrix,(AA$4+1),FALSE)*$E1365</f>
        <v>0</v>
      </c>
      <c r="AB1360" s="25">
        <f>VLOOKUP(CONCATENATE($F1360," ",$G1360),AllocFactorMatrix,(AB$4+1),FALSE)*$E1365</f>
        <v>0</v>
      </c>
      <c r="AC1360" s="25">
        <f>VLOOKUP(CONCATENATE($F1360," ",$G1360),AllocFactorMatrix,(AC$4+1),FALSE)*$E1365</f>
        <v>0</v>
      </c>
    </row>
    <row r="1361" spans="4:29" hidden="1" outlineLevel="1">
      <c r="F1361" s="61" t="str">
        <f>F1365</f>
        <v>PROD_ENERGY</v>
      </c>
      <c r="G1361" s="20" t="str">
        <f>$G$11</f>
        <v>DISTPRI</v>
      </c>
      <c r="H1361" s="24">
        <f t="shared" si="647"/>
        <v>0</v>
      </c>
      <c r="I1361" s="25">
        <f>VLOOKUP(CONCATENATE($F1361," ",$G1361),AllocFactorMatrix,(I$4+1),FALSE)*$E1365</f>
        <v>0</v>
      </c>
      <c r="J1361" s="25">
        <f>VLOOKUP(CONCATENATE($F1361," ",$G1361),AllocFactorMatrix,(J$4+1),FALSE)*$E1365</f>
        <v>0</v>
      </c>
      <c r="K1361" s="25">
        <f>VLOOKUP(CONCATENATE($F1361," ",$G1361),AllocFactorMatrix,(K$4+1),FALSE)*$E1365</f>
        <v>0</v>
      </c>
      <c r="L1361" s="25">
        <f>VLOOKUP(CONCATENATE($F1361," ",$G1361),AllocFactorMatrix,(L$4+1),FALSE)*$E1365</f>
        <v>0</v>
      </c>
      <c r="M1361" s="25">
        <f t="shared" si="648"/>
        <v>0</v>
      </c>
      <c r="N1361" s="25">
        <f>VLOOKUP(CONCATENATE($F1361," ",$G1361),AllocFactorMatrix,(N$4+1),FALSE)*$E1365</f>
        <v>0</v>
      </c>
      <c r="O1361" s="25">
        <f>VLOOKUP(CONCATENATE($F1361," ",$G1361),AllocFactorMatrix,(O$4+1),FALSE)*$E1365</f>
        <v>0</v>
      </c>
      <c r="P1361" s="25">
        <f>VLOOKUP(CONCATENATE($F1361," ",$G1361),AllocFactorMatrix,(P$4+1),FALSE)*$E1365</f>
        <v>0</v>
      </c>
      <c r="Q1361" s="25">
        <f>VLOOKUP(CONCATENATE($F1361," ",$G1361),AllocFactorMatrix,(Q$4+1),FALSE)*$E1365</f>
        <v>0</v>
      </c>
      <c r="R1361" s="25">
        <f t="shared" si="649"/>
        <v>0</v>
      </c>
      <c r="S1361" s="25">
        <f>VLOOKUP(CONCATENATE($F1361," ",$G1361),AllocFactorMatrix,(S$4+1),FALSE)*$E1365</f>
        <v>0</v>
      </c>
      <c r="T1361" s="25">
        <f>VLOOKUP(CONCATENATE($F1361," ",$G1361),AllocFactorMatrix,(T$4+1),FALSE)*$E1365</f>
        <v>0</v>
      </c>
      <c r="U1361" s="25">
        <f>VLOOKUP(CONCATENATE($F1361," ",$G1361),AllocFactorMatrix,(U$4+1),FALSE)*$E1365</f>
        <v>0</v>
      </c>
      <c r="V1361" s="25">
        <f>VLOOKUP(CONCATENATE($F1361," ",$G1361),AllocFactorMatrix,(V$4+1),FALSE)*$E1365</f>
        <v>0</v>
      </c>
      <c r="W1361" s="25">
        <f t="shared" si="650"/>
        <v>0</v>
      </c>
      <c r="X1361" s="25">
        <f>VLOOKUP(CONCATENATE($F1361," ",$G1361),AllocFactorMatrix,(X$4+1),FALSE)*$E1365</f>
        <v>0</v>
      </c>
      <c r="Y1361" s="25">
        <f>VLOOKUP(CONCATENATE($F1361," ",$G1361),AllocFactorMatrix,(Y$4+1),FALSE)*$E1365</f>
        <v>0</v>
      </c>
      <c r="Z1361" s="25">
        <f t="shared" si="639"/>
        <v>0</v>
      </c>
      <c r="AA1361" s="25">
        <f>VLOOKUP(CONCATENATE($F1361," ",$G1361),AllocFactorMatrix,(AA$4+1),FALSE)*$E1365</f>
        <v>0</v>
      </c>
      <c r="AB1361" s="25">
        <f>VLOOKUP(CONCATENATE($F1361," ",$G1361),AllocFactorMatrix,(AB$4+1),FALSE)*$E1365</f>
        <v>0</v>
      </c>
      <c r="AC1361" s="25">
        <f>VLOOKUP(CONCATENATE($F1361," ",$G1361),AllocFactorMatrix,(AC$4+1),FALSE)*$E1365</f>
        <v>0</v>
      </c>
    </row>
    <row r="1362" spans="4:29" hidden="1" outlineLevel="1">
      <c r="F1362" s="61" t="str">
        <f>F1365</f>
        <v>PROD_ENERGY</v>
      </c>
      <c r="G1362" s="20" t="str">
        <f>$G$12</f>
        <v>DISTSEC</v>
      </c>
      <c r="H1362" s="24">
        <f t="shared" si="647"/>
        <v>0</v>
      </c>
      <c r="I1362" s="25">
        <f>VLOOKUP(CONCATENATE($F1362," ",$G1362),AllocFactorMatrix,(I$4+1),FALSE)*$E1365</f>
        <v>0</v>
      </c>
      <c r="J1362" s="25">
        <f>VLOOKUP(CONCATENATE($F1362," ",$G1362),AllocFactorMatrix,(J$4+1),FALSE)*$E1365</f>
        <v>0</v>
      </c>
      <c r="K1362" s="25">
        <f>VLOOKUP(CONCATENATE($F1362," ",$G1362),AllocFactorMatrix,(K$4+1),FALSE)*$E1365</f>
        <v>0</v>
      </c>
      <c r="L1362" s="25">
        <f>VLOOKUP(CONCATENATE($F1362," ",$G1362),AllocFactorMatrix,(L$4+1),FALSE)*$E1365</f>
        <v>0</v>
      </c>
      <c r="M1362" s="25">
        <f t="shared" si="648"/>
        <v>0</v>
      </c>
      <c r="N1362" s="25">
        <f>VLOOKUP(CONCATENATE($F1362," ",$G1362),AllocFactorMatrix,(N$4+1),FALSE)*$E1365</f>
        <v>0</v>
      </c>
      <c r="O1362" s="25">
        <f>VLOOKUP(CONCATENATE($F1362," ",$G1362),AllocFactorMatrix,(O$4+1),FALSE)*$E1365</f>
        <v>0</v>
      </c>
      <c r="P1362" s="25">
        <f>VLOOKUP(CONCATENATE($F1362," ",$G1362),AllocFactorMatrix,(P$4+1),FALSE)*$E1365</f>
        <v>0</v>
      </c>
      <c r="Q1362" s="25">
        <f>VLOOKUP(CONCATENATE($F1362," ",$G1362),AllocFactorMatrix,(Q$4+1),FALSE)*$E1365</f>
        <v>0</v>
      </c>
      <c r="R1362" s="25">
        <f t="shared" si="649"/>
        <v>0</v>
      </c>
      <c r="S1362" s="25">
        <f>VLOOKUP(CONCATENATE($F1362," ",$G1362),AllocFactorMatrix,(S$4+1),FALSE)*$E1365</f>
        <v>0</v>
      </c>
      <c r="T1362" s="25">
        <f>VLOOKUP(CONCATENATE($F1362," ",$G1362),AllocFactorMatrix,(T$4+1),FALSE)*$E1365</f>
        <v>0</v>
      </c>
      <c r="U1362" s="25">
        <f>VLOOKUP(CONCATENATE($F1362," ",$G1362),AllocFactorMatrix,(U$4+1),FALSE)*$E1365</f>
        <v>0</v>
      </c>
      <c r="V1362" s="25">
        <f>VLOOKUP(CONCATENATE($F1362," ",$G1362),AllocFactorMatrix,(V$4+1),FALSE)*$E1365</f>
        <v>0</v>
      </c>
      <c r="W1362" s="25">
        <f t="shared" si="650"/>
        <v>0</v>
      </c>
      <c r="X1362" s="25">
        <f>VLOOKUP(CONCATENATE($F1362," ",$G1362),AllocFactorMatrix,(X$4+1),FALSE)*$E1365</f>
        <v>0</v>
      </c>
      <c r="Y1362" s="25">
        <f>VLOOKUP(CONCATENATE($F1362," ",$G1362),AllocFactorMatrix,(Y$4+1),FALSE)*$E1365</f>
        <v>0</v>
      </c>
      <c r="Z1362" s="25">
        <f t="shared" si="639"/>
        <v>0</v>
      </c>
      <c r="AA1362" s="25">
        <f>VLOOKUP(CONCATENATE($F1362," ",$G1362),AllocFactorMatrix,(AA$4+1),FALSE)*$E1365</f>
        <v>0</v>
      </c>
      <c r="AB1362" s="25">
        <f>VLOOKUP(CONCATENATE($F1362," ",$G1362),AllocFactorMatrix,(AB$4+1),FALSE)*$E1365</f>
        <v>0</v>
      </c>
      <c r="AC1362" s="25">
        <f>VLOOKUP(CONCATENATE($F1362," ",$G1362),AllocFactorMatrix,(AC$4+1),FALSE)*$E1365</f>
        <v>0</v>
      </c>
    </row>
    <row r="1363" spans="4:29" hidden="1" outlineLevel="1">
      <c r="F1363" s="61" t="str">
        <f>F1365</f>
        <v>PROD_ENERGY</v>
      </c>
      <c r="G1363" s="20" t="str">
        <f>$G$13</f>
        <v>ENERGY</v>
      </c>
      <c r="H1363" s="24">
        <f t="shared" si="647"/>
        <v>14653786.999999994</v>
      </c>
      <c r="I1363" s="25">
        <f>VLOOKUP(CONCATENATE($F1363," ",$G1363),AllocFactorMatrix,(I$4+1),FALSE)*$E1365</f>
        <v>5327127.5370972604</v>
      </c>
      <c r="J1363" s="25">
        <f>VLOOKUP(CONCATENATE($F1363," ",$G1363),AllocFactorMatrix,(J$4+1),FALSE)*$E1365</f>
        <v>1719416.4813212727</v>
      </c>
      <c r="K1363" s="25">
        <f>VLOOKUP(CONCATENATE($F1363," ",$G1363),AllocFactorMatrix,(K$4+1),FALSE)*$E1365</f>
        <v>19684.056573313632</v>
      </c>
      <c r="L1363" s="25">
        <f>VLOOKUP(CONCATENATE($F1363," ",$G1363),AllocFactorMatrix,(L$4+1),FALSE)*$E1365</f>
        <v>498.89119485505609</v>
      </c>
      <c r="M1363" s="25">
        <f t="shared" si="648"/>
        <v>1739599.4290894414</v>
      </c>
      <c r="N1363" s="25">
        <f>VLOOKUP(CONCATENATE($F1363," ",$G1363),AllocFactorMatrix,(N$4+1),FALSE)*$E1365</f>
        <v>832056.06763270823</v>
      </c>
      <c r="O1363" s="25">
        <f>VLOOKUP(CONCATENATE($F1363," ",$G1363),AllocFactorMatrix,(O$4+1),FALSE)*$E1365</f>
        <v>232251.72076578514</v>
      </c>
      <c r="P1363" s="25">
        <f>VLOOKUP(CONCATENATE($F1363," ",$G1363),AllocFactorMatrix,(P$4+1),FALSE)*$E1365</f>
        <v>18387.544815382378</v>
      </c>
      <c r="Q1363" s="25">
        <f>VLOOKUP(CONCATENATE($F1363," ",$G1363),AllocFactorMatrix,(Q$4+1),FALSE)*$E1365</f>
        <v>3769.3625629174012</v>
      </c>
      <c r="R1363" s="25">
        <f t="shared" si="649"/>
        <v>1086464.6957767932</v>
      </c>
      <c r="S1363" s="25">
        <f>VLOOKUP(CONCATENATE($F1363," ",$G1363),AllocFactorMatrix,(S$4+1),FALSE)*$E1365</f>
        <v>55443.693619017264</v>
      </c>
      <c r="T1363" s="25">
        <f>VLOOKUP(CONCATENATE($F1363," ",$G1363),AllocFactorMatrix,(T$4+1),FALSE)*$E1365</f>
        <v>662597.00770469836</v>
      </c>
      <c r="U1363" s="25">
        <f>VLOOKUP(CONCATENATE($F1363," ",$G1363),AllocFactorMatrix,(U$4+1),FALSE)*$E1365</f>
        <v>4684250.8118596664</v>
      </c>
      <c r="V1363" s="25">
        <f>VLOOKUP(CONCATENATE($F1363," ",$G1363),AllocFactorMatrix,(V$4+1),FALSE)*$E1365</f>
        <v>750696.47332519246</v>
      </c>
      <c r="W1363" s="25">
        <f t="shared" si="650"/>
        <v>6152987.9865085743</v>
      </c>
      <c r="X1363" s="25">
        <f>VLOOKUP(CONCATENATE($F1363," ",$G1363),AllocFactorMatrix,(X$4+1),FALSE)*$E1365</f>
        <v>225691.76757759365</v>
      </c>
      <c r="Y1363" s="25">
        <f>VLOOKUP(CONCATENATE($F1363," ",$G1363),AllocFactorMatrix,(Y$4+1),FALSE)*$E1365</f>
        <v>5304.5536412874444</v>
      </c>
      <c r="Z1363" s="25">
        <f t="shared" si="639"/>
        <v>230996.32121888109</v>
      </c>
      <c r="AA1363" s="25">
        <f>VLOOKUP(CONCATENATE($F1363," ",$G1363),AllocFactorMatrix,(AA$4+1),FALSE)*$E1365</f>
        <v>5182.1195445384355</v>
      </c>
      <c r="AB1363" s="25">
        <f>VLOOKUP(CONCATENATE($F1363," ",$G1363),AllocFactorMatrix,(AB$4+1),FALSE)*$E1365</f>
        <v>89169.327419279463</v>
      </c>
      <c r="AC1363" s="25">
        <f>VLOOKUP(CONCATENATE($F1363," ",$G1363),AllocFactorMatrix,(AC$4+1),FALSE)*$E1365</f>
        <v>22259.583345229636</v>
      </c>
    </row>
    <row r="1364" spans="4:29" hidden="1" outlineLevel="1">
      <c r="F1364" s="61" t="str">
        <f>F1365</f>
        <v>PROD_ENERGY</v>
      </c>
      <c r="G1364" s="20" t="str">
        <f>$G$14</f>
        <v>CUSTOMER</v>
      </c>
      <c r="H1364" s="24">
        <f t="shared" si="647"/>
        <v>0</v>
      </c>
      <c r="I1364" s="25">
        <f>VLOOKUP(CONCATENATE($F1364," ",$G1364),AllocFactorMatrix,(I$4+1),FALSE)*$E1365</f>
        <v>0</v>
      </c>
      <c r="J1364" s="25">
        <f>VLOOKUP(CONCATENATE($F1364," ",$G1364),AllocFactorMatrix,(J$4+1),FALSE)*$E1365</f>
        <v>0</v>
      </c>
      <c r="K1364" s="25">
        <f>VLOOKUP(CONCATENATE($F1364," ",$G1364),AllocFactorMatrix,(K$4+1),FALSE)*$E1365</f>
        <v>0</v>
      </c>
      <c r="L1364" s="25">
        <f>VLOOKUP(CONCATENATE($F1364," ",$G1364),AllocFactorMatrix,(L$4+1),FALSE)*$E1365</f>
        <v>0</v>
      </c>
      <c r="M1364" s="25">
        <f t="shared" si="648"/>
        <v>0</v>
      </c>
      <c r="N1364" s="25">
        <f>VLOOKUP(CONCATENATE($F1364," ",$G1364),AllocFactorMatrix,(N$4+1),FALSE)*$E1365</f>
        <v>0</v>
      </c>
      <c r="O1364" s="25">
        <f>VLOOKUP(CONCATENATE($F1364," ",$G1364),AllocFactorMatrix,(O$4+1),FALSE)*$E1365</f>
        <v>0</v>
      </c>
      <c r="P1364" s="25">
        <f>VLOOKUP(CONCATENATE($F1364," ",$G1364),AllocFactorMatrix,(P$4+1),FALSE)*$E1365</f>
        <v>0</v>
      </c>
      <c r="Q1364" s="25">
        <f>VLOOKUP(CONCATENATE($F1364," ",$G1364),AllocFactorMatrix,(Q$4+1),FALSE)*$E1365</f>
        <v>0</v>
      </c>
      <c r="R1364" s="25">
        <f t="shared" si="649"/>
        <v>0</v>
      </c>
      <c r="S1364" s="25">
        <f>VLOOKUP(CONCATENATE($F1364," ",$G1364),AllocFactorMatrix,(S$4+1),FALSE)*$E1365</f>
        <v>0</v>
      </c>
      <c r="T1364" s="25">
        <f>VLOOKUP(CONCATENATE($F1364," ",$G1364),AllocFactorMatrix,(T$4+1),FALSE)*$E1365</f>
        <v>0</v>
      </c>
      <c r="U1364" s="25">
        <f>VLOOKUP(CONCATENATE($F1364," ",$G1364),AllocFactorMatrix,(U$4+1),FALSE)*$E1365</f>
        <v>0</v>
      </c>
      <c r="V1364" s="25">
        <f>VLOOKUP(CONCATENATE($F1364," ",$G1364),AllocFactorMatrix,(V$4+1),FALSE)*$E1365</f>
        <v>0</v>
      </c>
      <c r="W1364" s="25">
        <f t="shared" si="650"/>
        <v>0</v>
      </c>
      <c r="X1364" s="25">
        <f>VLOOKUP(CONCATENATE($F1364," ",$G1364),AllocFactorMatrix,(X$4+1),FALSE)*$E1365</f>
        <v>0</v>
      </c>
      <c r="Y1364" s="25">
        <f>VLOOKUP(CONCATENATE($F1364," ",$G1364),AllocFactorMatrix,(Y$4+1),FALSE)*$E1365</f>
        <v>0</v>
      </c>
      <c r="Z1364" s="25">
        <f t="shared" si="639"/>
        <v>0</v>
      </c>
      <c r="AA1364" s="25">
        <f>VLOOKUP(CONCATENATE($F1364," ",$G1364),AllocFactorMatrix,(AA$4+1),FALSE)*$E1365</f>
        <v>0</v>
      </c>
      <c r="AB1364" s="25">
        <f>VLOOKUP(CONCATENATE($F1364," ",$G1364),AllocFactorMatrix,(AB$4+1),FALSE)*$E1365</f>
        <v>0</v>
      </c>
      <c r="AC1364" s="25">
        <f>VLOOKUP(CONCATENATE($F1364," ",$G1364),AllocFactorMatrix,(AC$4+1),FALSE)*$E1365</f>
        <v>0</v>
      </c>
    </row>
    <row r="1365" spans="4:29" collapsed="1">
      <c r="D1365" s="20" t="s">
        <v>462</v>
      </c>
      <c r="E1365" s="22">
        <f>'Sch 4'!E327</f>
        <v>14653787</v>
      </c>
      <c r="F1365" s="61" t="s">
        <v>31</v>
      </c>
      <c r="G1365" s="20" t="str">
        <f>$G$15</f>
        <v>TOTAL</v>
      </c>
      <c r="H1365" s="24">
        <f t="shared" si="647"/>
        <v>14653786.999999994</v>
      </c>
      <c r="I1365" s="25">
        <f>VLOOKUP(CONCATENATE($F1365," ",$G1365),AllocFactorMatrix,(I$4+1),FALSE)*$E1365</f>
        <v>5327127.5370972604</v>
      </c>
      <c r="J1365" s="25">
        <f>VLOOKUP(CONCATENATE($F1365," ",$G1365),AllocFactorMatrix,(J$4+1),FALSE)*$E1365</f>
        <v>1719416.4813212727</v>
      </c>
      <c r="K1365" s="25">
        <f>VLOOKUP(CONCATENATE($F1365," ",$G1365),AllocFactorMatrix,(K$4+1),FALSE)*$E1365</f>
        <v>19684.056573313632</v>
      </c>
      <c r="L1365" s="25">
        <f>VLOOKUP(CONCATENATE($F1365," ",$G1365),AllocFactorMatrix,(L$4+1),FALSE)*$E1365</f>
        <v>498.89119485505609</v>
      </c>
      <c r="M1365" s="25">
        <f t="shared" si="648"/>
        <v>1739599.4290894414</v>
      </c>
      <c r="N1365" s="25">
        <f>VLOOKUP(CONCATENATE($F1365," ",$G1365),AllocFactorMatrix,(N$4+1),FALSE)*$E1365</f>
        <v>832056.06763270823</v>
      </c>
      <c r="O1365" s="25">
        <f>VLOOKUP(CONCATENATE($F1365," ",$G1365),AllocFactorMatrix,(O$4+1),FALSE)*$E1365</f>
        <v>232251.72076578514</v>
      </c>
      <c r="P1365" s="25">
        <f>VLOOKUP(CONCATENATE($F1365," ",$G1365),AllocFactorMatrix,(P$4+1),FALSE)*$E1365</f>
        <v>18387.544815382378</v>
      </c>
      <c r="Q1365" s="25">
        <f>VLOOKUP(CONCATENATE($F1365," ",$G1365),AllocFactorMatrix,(Q$4+1),FALSE)*$E1365</f>
        <v>3769.3625629174012</v>
      </c>
      <c r="R1365" s="25">
        <f t="shared" si="649"/>
        <v>1086464.6957767932</v>
      </c>
      <c r="S1365" s="25">
        <f>VLOOKUP(CONCATENATE($F1365," ",$G1365),AllocFactorMatrix,(S$4+1),FALSE)*$E1365</f>
        <v>55443.693619017264</v>
      </c>
      <c r="T1365" s="25">
        <f>VLOOKUP(CONCATENATE($F1365," ",$G1365),AllocFactorMatrix,(T$4+1),FALSE)*$E1365</f>
        <v>662597.00770469836</v>
      </c>
      <c r="U1365" s="25">
        <f>VLOOKUP(CONCATENATE($F1365," ",$G1365),AllocFactorMatrix,(U$4+1),FALSE)*$E1365</f>
        <v>4684250.8118596664</v>
      </c>
      <c r="V1365" s="25">
        <f>VLOOKUP(CONCATENATE($F1365," ",$G1365),AllocFactorMatrix,(V$4+1),FALSE)*$E1365</f>
        <v>750696.47332519246</v>
      </c>
      <c r="W1365" s="25">
        <f t="shared" si="650"/>
        <v>6152987.9865085743</v>
      </c>
      <c r="X1365" s="25">
        <f>VLOOKUP(CONCATENATE($F1365," ",$G1365),AllocFactorMatrix,(X$4+1),FALSE)*$E1365</f>
        <v>225691.76757759365</v>
      </c>
      <c r="Y1365" s="25">
        <f>VLOOKUP(CONCATENATE($F1365," ",$G1365),AllocFactorMatrix,(Y$4+1),FALSE)*$E1365</f>
        <v>5304.5536412874444</v>
      </c>
      <c r="Z1365" s="25">
        <f t="shared" si="639"/>
        <v>230996.32121888109</v>
      </c>
      <c r="AA1365" s="25">
        <f>VLOOKUP(CONCATENATE($F1365," ",$G1365),AllocFactorMatrix,(AA$4+1),FALSE)*$E1365</f>
        <v>5182.1195445384355</v>
      </c>
      <c r="AB1365" s="25">
        <f>VLOOKUP(CONCATENATE($F1365," ",$G1365),AllocFactorMatrix,(AB$4+1),FALSE)*$E1365</f>
        <v>89169.327419279463</v>
      </c>
      <c r="AC1365" s="25">
        <f>VLOOKUP(CONCATENATE($F1365," ",$G1365),AllocFactorMatrix,(AC$4+1),FALSE)*$E1365</f>
        <v>22259.583345229636</v>
      </c>
    </row>
    <row r="1366" spans="4:29" hidden="1" outlineLevel="1">
      <c r="F1366" s="61" t="str">
        <f>F1373</f>
        <v>PROD_DEMAND</v>
      </c>
      <c r="G1366" s="20" t="str">
        <f>$G$8</f>
        <v>PRODUCTION</v>
      </c>
      <c r="H1366" s="24">
        <f t="shared" si="647"/>
        <v>4315213.9999999981</v>
      </c>
      <c r="I1366" s="25">
        <f>VLOOKUP(CONCATENATE($F1366," ",$G1366),AllocFactorMatrix,(I$4+1),FALSE)*$E1373</f>
        <v>2115934.6207317272</v>
      </c>
      <c r="J1366" s="25">
        <f>VLOOKUP(CONCATENATE($F1366," ",$G1366),AllocFactorMatrix,(J$4+1),FALSE)*$E1373</f>
        <v>535249.18339826795</v>
      </c>
      <c r="K1366" s="25">
        <f>VLOOKUP(CONCATENATE($F1366," ",$G1366),AllocFactorMatrix,(K$4+1),FALSE)*$E1373</f>
        <v>6257.877083347651</v>
      </c>
      <c r="L1366" s="25">
        <f>VLOOKUP(CONCATENATE($F1366," ",$G1366),AllocFactorMatrix,(L$4+1),FALSE)*$E1373</f>
        <v>154.16597540881332</v>
      </c>
      <c r="M1366" s="25">
        <f t="shared" si="648"/>
        <v>541661.22645702446</v>
      </c>
      <c r="N1366" s="25">
        <f>VLOOKUP(CONCATENATE($F1366," ",$G1366),AllocFactorMatrix,(N$4+1),FALSE)*$E1373</f>
        <v>223954.97365675308</v>
      </c>
      <c r="O1366" s="25">
        <f>VLOOKUP(CONCATENATE($F1366," ",$G1366),AllocFactorMatrix,(O$4+1),FALSE)*$E1373</f>
        <v>63781.277076116145</v>
      </c>
      <c r="P1366" s="25">
        <f>VLOOKUP(CONCATENATE($F1366," ",$G1366),AllocFactorMatrix,(P$4+1),FALSE)*$E1373</f>
        <v>5047.3624342406638</v>
      </c>
      <c r="Q1366" s="25">
        <f>VLOOKUP(CONCATENATE($F1366," ",$G1366),AllocFactorMatrix,(Q$4+1),FALSE)*$E1373</f>
        <v>1065.4092140476937</v>
      </c>
      <c r="R1366" s="25">
        <f t="shared" si="649"/>
        <v>293849.02238115756</v>
      </c>
      <c r="S1366" s="25">
        <f>VLOOKUP(CONCATENATE($F1366," ",$G1366),AllocFactorMatrix,(S$4+1),FALSE)*$E1373</f>
        <v>13453.043237571224</v>
      </c>
      <c r="T1366" s="25">
        <f>VLOOKUP(CONCATENATE($F1366," ",$G1366),AllocFactorMatrix,(T$4+1),FALSE)*$E1373</f>
        <v>146661.77231221474</v>
      </c>
      <c r="U1366" s="25">
        <f>VLOOKUP(CONCATENATE($F1366," ",$G1366),AllocFactorMatrix,(U$4+1),FALSE)*$E1373</f>
        <v>979500.90180008125</v>
      </c>
      <c r="V1366" s="25">
        <f>VLOOKUP(CONCATENATE($F1366," ",$G1366),AllocFactorMatrix,(V$4+1),FALSE)*$E1373</f>
        <v>153665.18323424971</v>
      </c>
      <c r="W1366" s="25">
        <f>SUBTOTAL(9,S1366:V1366)</f>
        <v>1293280.900584117</v>
      </c>
      <c r="X1366" s="25">
        <f>VLOOKUP(CONCATENATE($F1366," ",$G1366),AllocFactorMatrix,(X$4+1),FALSE)*$E1373</f>
        <v>60787.470494649424</v>
      </c>
      <c r="Y1366" s="25">
        <f>VLOOKUP(CONCATENATE($F1366," ",$G1366),AllocFactorMatrix,(Y$4+1),FALSE)*$E1373</f>
        <v>1467.4317607222781</v>
      </c>
      <c r="Z1366" s="25">
        <f t="shared" ref="Z1366:Z1373" si="651">SUBTOTAL(9,X1366:Y1366)</f>
        <v>62254.9022553717</v>
      </c>
      <c r="AA1366" s="25">
        <f>VLOOKUP(CONCATENATE($F1366," ",$G1366),AllocFactorMatrix,(AA$4+1),FALSE)*$E1373</f>
        <v>1059.8173648244142</v>
      </c>
      <c r="AB1366" s="25">
        <f>VLOOKUP(CONCATENATE($F1366," ",$G1366),AllocFactorMatrix,(AB$4+1),FALSE)*$E1373</f>
        <v>5746.5412247774029</v>
      </c>
      <c r="AC1366" s="25">
        <f>VLOOKUP(CONCATENATE($F1366," ",$G1366),AllocFactorMatrix,(AC$4+1),FALSE)*$E1373</f>
        <v>1426.9690010001991</v>
      </c>
    </row>
    <row r="1367" spans="4:29" hidden="1" outlineLevel="1">
      <c r="F1367" s="61" t="str">
        <f>F1373</f>
        <v>PROD_DEMAND</v>
      </c>
      <c r="G1367" s="20" t="str">
        <f>$G$9</f>
        <v>BULKTRAN</v>
      </c>
      <c r="H1367" s="24">
        <f t="shared" si="647"/>
        <v>0</v>
      </c>
      <c r="I1367" s="25">
        <f>VLOOKUP(CONCATENATE($F1367," ",$G1367),AllocFactorMatrix,(I$4+1),FALSE)*$E1373</f>
        <v>0</v>
      </c>
      <c r="J1367" s="25">
        <f>VLOOKUP(CONCATENATE($F1367," ",$G1367),AllocFactorMatrix,(J$4+1),FALSE)*$E1373</f>
        <v>0</v>
      </c>
      <c r="K1367" s="25">
        <f>VLOOKUP(CONCATENATE($F1367," ",$G1367),AllocFactorMatrix,(K$4+1),FALSE)*$E1373</f>
        <v>0</v>
      </c>
      <c r="L1367" s="25">
        <f>VLOOKUP(CONCATENATE($F1367," ",$G1367),AllocFactorMatrix,(L$4+1),FALSE)*$E1373</f>
        <v>0</v>
      </c>
      <c r="M1367" s="25">
        <f t="shared" si="648"/>
        <v>0</v>
      </c>
      <c r="N1367" s="25">
        <f>VLOOKUP(CONCATENATE($F1367," ",$G1367),AllocFactorMatrix,(N$4+1),FALSE)*$E1373</f>
        <v>0</v>
      </c>
      <c r="O1367" s="25">
        <f>VLOOKUP(CONCATENATE($F1367," ",$G1367),AllocFactorMatrix,(O$4+1),FALSE)*$E1373</f>
        <v>0</v>
      </c>
      <c r="P1367" s="25">
        <f>VLOOKUP(CONCATENATE($F1367," ",$G1367),AllocFactorMatrix,(P$4+1),FALSE)*$E1373</f>
        <v>0</v>
      </c>
      <c r="Q1367" s="25">
        <f>VLOOKUP(CONCATENATE($F1367," ",$G1367),AllocFactorMatrix,(Q$4+1),FALSE)*$E1373</f>
        <v>0</v>
      </c>
      <c r="R1367" s="25">
        <f t="shared" si="649"/>
        <v>0</v>
      </c>
      <c r="S1367" s="25">
        <f>VLOOKUP(CONCATENATE($F1367," ",$G1367),AllocFactorMatrix,(S$4+1),FALSE)*$E1373</f>
        <v>0</v>
      </c>
      <c r="T1367" s="25">
        <f>VLOOKUP(CONCATENATE($F1367," ",$G1367),AllocFactorMatrix,(T$4+1),FALSE)*$E1373</f>
        <v>0</v>
      </c>
      <c r="U1367" s="25">
        <f>VLOOKUP(CONCATENATE($F1367," ",$G1367),AllocFactorMatrix,(U$4+1),FALSE)*$E1373</f>
        <v>0</v>
      </c>
      <c r="V1367" s="25">
        <f>VLOOKUP(CONCATENATE($F1367," ",$G1367),AllocFactorMatrix,(V$4+1),FALSE)*$E1373</f>
        <v>0</v>
      </c>
      <c r="W1367" s="25">
        <f t="shared" ref="W1367:W1373" si="652">SUBTOTAL(9,S1367:V1367)</f>
        <v>0</v>
      </c>
      <c r="X1367" s="25">
        <f>VLOOKUP(CONCATENATE($F1367," ",$G1367),AllocFactorMatrix,(X$4+1),FALSE)*$E1373</f>
        <v>0</v>
      </c>
      <c r="Y1367" s="25">
        <f>VLOOKUP(CONCATENATE($F1367," ",$G1367),AllocFactorMatrix,(Y$4+1),FALSE)*$E1373</f>
        <v>0</v>
      </c>
      <c r="Z1367" s="25">
        <f t="shared" si="651"/>
        <v>0</v>
      </c>
      <c r="AA1367" s="25">
        <f>VLOOKUP(CONCATENATE($F1367," ",$G1367),AllocFactorMatrix,(AA$4+1),FALSE)*$E1373</f>
        <v>0</v>
      </c>
      <c r="AB1367" s="25">
        <f>VLOOKUP(CONCATENATE($F1367," ",$G1367),AllocFactorMatrix,(AB$4+1),FALSE)*$E1373</f>
        <v>0</v>
      </c>
      <c r="AC1367" s="25">
        <f>VLOOKUP(CONCATENATE($F1367," ",$G1367),AllocFactorMatrix,(AC$4+1),FALSE)*$E1373</f>
        <v>0</v>
      </c>
    </row>
    <row r="1368" spans="4:29" hidden="1" outlineLevel="1">
      <c r="F1368" s="61" t="str">
        <f>F1373</f>
        <v>PROD_DEMAND</v>
      </c>
      <c r="G1368" s="20" t="str">
        <f>$G$10</f>
        <v>SUBTRAN</v>
      </c>
      <c r="H1368" s="24">
        <f t="shared" si="647"/>
        <v>0</v>
      </c>
      <c r="I1368" s="25">
        <f>VLOOKUP(CONCATENATE($F1368," ",$G1368),AllocFactorMatrix,(I$4+1),FALSE)*$E1373</f>
        <v>0</v>
      </c>
      <c r="J1368" s="25">
        <f>VLOOKUP(CONCATENATE($F1368," ",$G1368),AllocFactorMatrix,(J$4+1),FALSE)*$E1373</f>
        <v>0</v>
      </c>
      <c r="K1368" s="25">
        <f>VLOOKUP(CONCATENATE($F1368," ",$G1368),AllocFactorMatrix,(K$4+1),FALSE)*$E1373</f>
        <v>0</v>
      </c>
      <c r="L1368" s="25">
        <f>VLOOKUP(CONCATENATE($F1368," ",$G1368),AllocFactorMatrix,(L$4+1),FALSE)*$E1373</f>
        <v>0</v>
      </c>
      <c r="M1368" s="25">
        <f t="shared" si="648"/>
        <v>0</v>
      </c>
      <c r="N1368" s="25">
        <f>VLOOKUP(CONCATENATE($F1368," ",$G1368),AllocFactorMatrix,(N$4+1),FALSE)*$E1373</f>
        <v>0</v>
      </c>
      <c r="O1368" s="25">
        <f>VLOOKUP(CONCATENATE($F1368," ",$G1368),AllocFactorMatrix,(O$4+1),FALSE)*$E1373</f>
        <v>0</v>
      </c>
      <c r="P1368" s="25">
        <f>VLOOKUP(CONCATENATE($F1368," ",$G1368),AllocFactorMatrix,(P$4+1),FALSE)*$E1373</f>
        <v>0</v>
      </c>
      <c r="Q1368" s="25">
        <f>VLOOKUP(CONCATENATE($F1368," ",$G1368),AllocFactorMatrix,(Q$4+1),FALSE)*$E1373</f>
        <v>0</v>
      </c>
      <c r="R1368" s="25">
        <f t="shared" si="649"/>
        <v>0</v>
      </c>
      <c r="S1368" s="25">
        <f>VLOOKUP(CONCATENATE($F1368," ",$G1368),AllocFactorMatrix,(S$4+1),FALSE)*$E1373</f>
        <v>0</v>
      </c>
      <c r="T1368" s="25">
        <f>VLOOKUP(CONCATENATE($F1368," ",$G1368),AllocFactorMatrix,(T$4+1),FALSE)*$E1373</f>
        <v>0</v>
      </c>
      <c r="U1368" s="25">
        <f>VLOOKUP(CONCATENATE($F1368," ",$G1368),AllocFactorMatrix,(U$4+1),FALSE)*$E1373</f>
        <v>0</v>
      </c>
      <c r="V1368" s="25">
        <f>VLOOKUP(CONCATENATE($F1368," ",$G1368),AllocFactorMatrix,(V$4+1),FALSE)*$E1373</f>
        <v>0</v>
      </c>
      <c r="W1368" s="25">
        <f t="shared" si="652"/>
        <v>0</v>
      </c>
      <c r="X1368" s="25">
        <f>VLOOKUP(CONCATENATE($F1368," ",$G1368),AllocFactorMatrix,(X$4+1),FALSE)*$E1373</f>
        <v>0</v>
      </c>
      <c r="Y1368" s="25">
        <f>VLOOKUP(CONCATENATE($F1368," ",$G1368),AllocFactorMatrix,(Y$4+1),FALSE)*$E1373</f>
        <v>0</v>
      </c>
      <c r="Z1368" s="25">
        <f t="shared" si="651"/>
        <v>0</v>
      </c>
      <c r="AA1368" s="25">
        <f>VLOOKUP(CONCATENATE($F1368," ",$G1368),AllocFactorMatrix,(AA$4+1),FALSE)*$E1373</f>
        <v>0</v>
      </c>
      <c r="AB1368" s="25">
        <f>VLOOKUP(CONCATENATE($F1368," ",$G1368),AllocFactorMatrix,(AB$4+1),FALSE)*$E1373</f>
        <v>0</v>
      </c>
      <c r="AC1368" s="25">
        <f>VLOOKUP(CONCATENATE($F1368," ",$G1368),AllocFactorMatrix,(AC$4+1),FALSE)*$E1373</f>
        <v>0</v>
      </c>
    </row>
    <row r="1369" spans="4:29" hidden="1" outlineLevel="1">
      <c r="F1369" s="61" t="str">
        <f>F1373</f>
        <v>PROD_DEMAND</v>
      </c>
      <c r="G1369" s="20" t="str">
        <f>$G$11</f>
        <v>DISTPRI</v>
      </c>
      <c r="H1369" s="24">
        <f t="shared" si="647"/>
        <v>0</v>
      </c>
      <c r="I1369" s="25">
        <f>VLOOKUP(CONCATENATE($F1369," ",$G1369),AllocFactorMatrix,(I$4+1),FALSE)*$E1373</f>
        <v>0</v>
      </c>
      <c r="J1369" s="25">
        <f>VLOOKUP(CONCATENATE($F1369," ",$G1369),AllocFactorMatrix,(J$4+1),FALSE)*$E1373</f>
        <v>0</v>
      </c>
      <c r="K1369" s="25">
        <f>VLOOKUP(CONCATENATE($F1369," ",$G1369),AllocFactorMatrix,(K$4+1),FALSE)*$E1373</f>
        <v>0</v>
      </c>
      <c r="L1369" s="25">
        <f>VLOOKUP(CONCATENATE($F1369," ",$G1369),AllocFactorMatrix,(L$4+1),FALSE)*$E1373</f>
        <v>0</v>
      </c>
      <c r="M1369" s="25">
        <f t="shared" si="648"/>
        <v>0</v>
      </c>
      <c r="N1369" s="25">
        <f>VLOOKUP(CONCATENATE($F1369," ",$G1369),AllocFactorMatrix,(N$4+1),FALSE)*$E1373</f>
        <v>0</v>
      </c>
      <c r="O1369" s="25">
        <f>VLOOKUP(CONCATENATE($F1369," ",$G1369),AllocFactorMatrix,(O$4+1),FALSE)*$E1373</f>
        <v>0</v>
      </c>
      <c r="P1369" s="25">
        <f>VLOOKUP(CONCATENATE($F1369," ",$G1369),AllocFactorMatrix,(P$4+1),FALSE)*$E1373</f>
        <v>0</v>
      </c>
      <c r="Q1369" s="25">
        <f>VLOOKUP(CONCATENATE($F1369," ",$G1369),AllocFactorMatrix,(Q$4+1),FALSE)*$E1373</f>
        <v>0</v>
      </c>
      <c r="R1369" s="25">
        <f t="shared" si="649"/>
        <v>0</v>
      </c>
      <c r="S1369" s="25">
        <f>VLOOKUP(CONCATENATE($F1369," ",$G1369),AllocFactorMatrix,(S$4+1),FALSE)*$E1373</f>
        <v>0</v>
      </c>
      <c r="T1369" s="25">
        <f>VLOOKUP(CONCATENATE($F1369," ",$G1369),AllocFactorMatrix,(T$4+1),FALSE)*$E1373</f>
        <v>0</v>
      </c>
      <c r="U1369" s="25">
        <f>VLOOKUP(CONCATENATE($F1369," ",$G1369),AllocFactorMatrix,(U$4+1),FALSE)*$E1373</f>
        <v>0</v>
      </c>
      <c r="V1369" s="25">
        <f>VLOOKUP(CONCATENATE($F1369," ",$G1369),AllocFactorMatrix,(V$4+1),FALSE)*$E1373</f>
        <v>0</v>
      </c>
      <c r="W1369" s="25">
        <f t="shared" si="652"/>
        <v>0</v>
      </c>
      <c r="X1369" s="25">
        <f>VLOOKUP(CONCATENATE($F1369," ",$G1369),AllocFactorMatrix,(X$4+1),FALSE)*$E1373</f>
        <v>0</v>
      </c>
      <c r="Y1369" s="25">
        <f>VLOOKUP(CONCATENATE($F1369," ",$G1369),AllocFactorMatrix,(Y$4+1),FALSE)*$E1373</f>
        <v>0</v>
      </c>
      <c r="Z1369" s="25">
        <f t="shared" si="651"/>
        <v>0</v>
      </c>
      <c r="AA1369" s="25">
        <f>VLOOKUP(CONCATENATE($F1369," ",$G1369),AllocFactorMatrix,(AA$4+1),FALSE)*$E1373</f>
        <v>0</v>
      </c>
      <c r="AB1369" s="25">
        <f>VLOOKUP(CONCATENATE($F1369," ",$G1369),AllocFactorMatrix,(AB$4+1),FALSE)*$E1373</f>
        <v>0</v>
      </c>
      <c r="AC1369" s="25">
        <f>VLOOKUP(CONCATENATE($F1369," ",$G1369),AllocFactorMatrix,(AC$4+1),FALSE)*$E1373</f>
        <v>0</v>
      </c>
    </row>
    <row r="1370" spans="4:29" hidden="1" outlineLevel="1">
      <c r="F1370" s="61" t="str">
        <f>F1373</f>
        <v>PROD_DEMAND</v>
      </c>
      <c r="G1370" s="20" t="str">
        <f>$G$12</f>
        <v>DISTSEC</v>
      </c>
      <c r="H1370" s="24">
        <f t="shared" si="647"/>
        <v>0</v>
      </c>
      <c r="I1370" s="25">
        <f>VLOOKUP(CONCATENATE($F1370," ",$G1370),AllocFactorMatrix,(I$4+1),FALSE)*$E1373</f>
        <v>0</v>
      </c>
      <c r="J1370" s="25">
        <f>VLOOKUP(CONCATENATE($F1370," ",$G1370),AllocFactorMatrix,(J$4+1),FALSE)*$E1373</f>
        <v>0</v>
      </c>
      <c r="K1370" s="25">
        <f>VLOOKUP(CONCATENATE($F1370," ",$G1370),AllocFactorMatrix,(K$4+1),FALSE)*$E1373</f>
        <v>0</v>
      </c>
      <c r="L1370" s="25">
        <f>VLOOKUP(CONCATENATE($F1370," ",$G1370),AllocFactorMatrix,(L$4+1),FALSE)*$E1373</f>
        <v>0</v>
      </c>
      <c r="M1370" s="25">
        <f t="shared" si="648"/>
        <v>0</v>
      </c>
      <c r="N1370" s="25">
        <f>VLOOKUP(CONCATENATE($F1370," ",$G1370),AllocFactorMatrix,(N$4+1),FALSE)*$E1373</f>
        <v>0</v>
      </c>
      <c r="O1370" s="25">
        <f>VLOOKUP(CONCATENATE($F1370," ",$G1370),AllocFactorMatrix,(O$4+1),FALSE)*$E1373</f>
        <v>0</v>
      </c>
      <c r="P1370" s="25">
        <f>VLOOKUP(CONCATENATE($F1370," ",$G1370),AllocFactorMatrix,(P$4+1),FALSE)*$E1373</f>
        <v>0</v>
      </c>
      <c r="Q1370" s="25">
        <f>VLOOKUP(CONCATENATE($F1370," ",$G1370),AllocFactorMatrix,(Q$4+1),FALSE)*$E1373</f>
        <v>0</v>
      </c>
      <c r="R1370" s="25">
        <f t="shared" si="649"/>
        <v>0</v>
      </c>
      <c r="S1370" s="25">
        <f>VLOOKUP(CONCATENATE($F1370," ",$G1370),AllocFactorMatrix,(S$4+1),FALSE)*$E1373</f>
        <v>0</v>
      </c>
      <c r="T1370" s="25">
        <f>VLOOKUP(CONCATENATE($F1370," ",$G1370),AllocFactorMatrix,(T$4+1),FALSE)*$E1373</f>
        <v>0</v>
      </c>
      <c r="U1370" s="25">
        <f>VLOOKUP(CONCATENATE($F1370," ",$G1370),AllocFactorMatrix,(U$4+1),FALSE)*$E1373</f>
        <v>0</v>
      </c>
      <c r="V1370" s="25">
        <f>VLOOKUP(CONCATENATE($F1370," ",$G1370),AllocFactorMatrix,(V$4+1),FALSE)*$E1373</f>
        <v>0</v>
      </c>
      <c r="W1370" s="25">
        <f t="shared" si="652"/>
        <v>0</v>
      </c>
      <c r="X1370" s="25">
        <f>VLOOKUP(CONCATENATE($F1370," ",$G1370),AllocFactorMatrix,(X$4+1),FALSE)*$E1373</f>
        <v>0</v>
      </c>
      <c r="Y1370" s="25">
        <f>VLOOKUP(CONCATENATE($F1370," ",$G1370),AllocFactorMatrix,(Y$4+1),FALSE)*$E1373</f>
        <v>0</v>
      </c>
      <c r="Z1370" s="25">
        <f t="shared" si="651"/>
        <v>0</v>
      </c>
      <c r="AA1370" s="25">
        <f>VLOOKUP(CONCATENATE($F1370," ",$G1370),AllocFactorMatrix,(AA$4+1),FALSE)*$E1373</f>
        <v>0</v>
      </c>
      <c r="AB1370" s="25">
        <f>VLOOKUP(CONCATENATE($F1370," ",$G1370),AllocFactorMatrix,(AB$4+1),FALSE)*$E1373</f>
        <v>0</v>
      </c>
      <c r="AC1370" s="25">
        <f>VLOOKUP(CONCATENATE($F1370," ",$G1370),AllocFactorMatrix,(AC$4+1),FALSE)*$E1373</f>
        <v>0</v>
      </c>
    </row>
    <row r="1371" spans="4:29" hidden="1" outlineLevel="1">
      <c r="F1371" s="61" t="str">
        <f>F1373</f>
        <v>PROD_DEMAND</v>
      </c>
      <c r="G1371" s="20" t="str">
        <f>$G$13</f>
        <v>ENERGY</v>
      </c>
      <c r="H1371" s="24">
        <f t="shared" si="647"/>
        <v>0</v>
      </c>
      <c r="I1371" s="25">
        <f>VLOOKUP(CONCATENATE($F1371," ",$G1371),AllocFactorMatrix,(I$4+1),FALSE)*$E1373</f>
        <v>0</v>
      </c>
      <c r="J1371" s="25">
        <f>VLOOKUP(CONCATENATE($F1371," ",$G1371),AllocFactorMatrix,(J$4+1),FALSE)*$E1373</f>
        <v>0</v>
      </c>
      <c r="K1371" s="25">
        <f>VLOOKUP(CONCATENATE($F1371," ",$G1371),AllocFactorMatrix,(K$4+1),FALSE)*$E1373</f>
        <v>0</v>
      </c>
      <c r="L1371" s="25">
        <f>VLOOKUP(CONCATENATE($F1371," ",$G1371),AllocFactorMatrix,(L$4+1),FALSE)*$E1373</f>
        <v>0</v>
      </c>
      <c r="M1371" s="25">
        <f t="shared" si="648"/>
        <v>0</v>
      </c>
      <c r="N1371" s="25">
        <f>VLOOKUP(CONCATENATE($F1371," ",$G1371),AllocFactorMatrix,(N$4+1),FALSE)*$E1373</f>
        <v>0</v>
      </c>
      <c r="O1371" s="25">
        <f>VLOOKUP(CONCATENATE($F1371," ",$G1371),AllocFactorMatrix,(O$4+1),FALSE)*$E1373</f>
        <v>0</v>
      </c>
      <c r="P1371" s="25">
        <f>VLOOKUP(CONCATENATE($F1371," ",$G1371),AllocFactorMatrix,(P$4+1),FALSE)*$E1373</f>
        <v>0</v>
      </c>
      <c r="Q1371" s="25">
        <f>VLOOKUP(CONCATENATE($F1371," ",$G1371),AllocFactorMatrix,(Q$4+1),FALSE)*$E1373</f>
        <v>0</v>
      </c>
      <c r="R1371" s="25">
        <f t="shared" si="649"/>
        <v>0</v>
      </c>
      <c r="S1371" s="25">
        <f>VLOOKUP(CONCATENATE($F1371," ",$G1371),AllocFactorMatrix,(S$4+1),FALSE)*$E1373</f>
        <v>0</v>
      </c>
      <c r="T1371" s="25">
        <f>VLOOKUP(CONCATENATE($F1371," ",$G1371),AllocFactorMatrix,(T$4+1),FALSE)*$E1373</f>
        <v>0</v>
      </c>
      <c r="U1371" s="25">
        <f>VLOOKUP(CONCATENATE($F1371," ",$G1371),AllocFactorMatrix,(U$4+1),FALSE)*$E1373</f>
        <v>0</v>
      </c>
      <c r="V1371" s="25">
        <f>VLOOKUP(CONCATENATE($F1371," ",$G1371),AllocFactorMatrix,(V$4+1),FALSE)*$E1373</f>
        <v>0</v>
      </c>
      <c r="W1371" s="25">
        <f t="shared" si="652"/>
        <v>0</v>
      </c>
      <c r="X1371" s="25">
        <f>VLOOKUP(CONCATENATE($F1371," ",$G1371),AllocFactorMatrix,(X$4+1),FALSE)*$E1373</f>
        <v>0</v>
      </c>
      <c r="Y1371" s="25">
        <f>VLOOKUP(CONCATENATE($F1371," ",$G1371),AllocFactorMatrix,(Y$4+1),FALSE)*$E1373</f>
        <v>0</v>
      </c>
      <c r="Z1371" s="25">
        <f t="shared" si="651"/>
        <v>0</v>
      </c>
      <c r="AA1371" s="25">
        <f>VLOOKUP(CONCATENATE($F1371," ",$G1371),AllocFactorMatrix,(AA$4+1),FALSE)*$E1373</f>
        <v>0</v>
      </c>
      <c r="AB1371" s="25">
        <f>VLOOKUP(CONCATENATE($F1371," ",$G1371),AllocFactorMatrix,(AB$4+1),FALSE)*$E1373</f>
        <v>0</v>
      </c>
      <c r="AC1371" s="25">
        <f>VLOOKUP(CONCATENATE($F1371," ",$G1371),AllocFactorMatrix,(AC$4+1),FALSE)*$E1373</f>
        <v>0</v>
      </c>
    </row>
    <row r="1372" spans="4:29" hidden="1" outlineLevel="1">
      <c r="F1372" s="61" t="str">
        <f>F1373</f>
        <v>PROD_DEMAND</v>
      </c>
      <c r="G1372" s="20" t="str">
        <f>$G$14</f>
        <v>CUSTOMER</v>
      </c>
      <c r="H1372" s="24">
        <f t="shared" si="647"/>
        <v>0</v>
      </c>
      <c r="I1372" s="25">
        <f>VLOOKUP(CONCATENATE($F1372," ",$G1372),AllocFactorMatrix,(I$4+1),FALSE)*$E1373</f>
        <v>0</v>
      </c>
      <c r="J1372" s="25">
        <f>VLOOKUP(CONCATENATE($F1372," ",$G1372),AllocFactorMatrix,(J$4+1),FALSE)*$E1373</f>
        <v>0</v>
      </c>
      <c r="K1372" s="25">
        <f>VLOOKUP(CONCATENATE($F1372," ",$G1372),AllocFactorMatrix,(K$4+1),FALSE)*$E1373</f>
        <v>0</v>
      </c>
      <c r="L1372" s="25">
        <f>VLOOKUP(CONCATENATE($F1372," ",$G1372),AllocFactorMatrix,(L$4+1),FALSE)*$E1373</f>
        <v>0</v>
      </c>
      <c r="M1372" s="25">
        <f t="shared" si="648"/>
        <v>0</v>
      </c>
      <c r="N1372" s="25">
        <f>VLOOKUP(CONCATENATE($F1372," ",$G1372),AllocFactorMatrix,(N$4+1),FALSE)*$E1373</f>
        <v>0</v>
      </c>
      <c r="O1372" s="25">
        <f>VLOOKUP(CONCATENATE($F1372," ",$G1372),AllocFactorMatrix,(O$4+1),FALSE)*$E1373</f>
        <v>0</v>
      </c>
      <c r="P1372" s="25">
        <f>VLOOKUP(CONCATENATE($F1372," ",$G1372),AllocFactorMatrix,(P$4+1),FALSE)*$E1373</f>
        <v>0</v>
      </c>
      <c r="Q1372" s="25">
        <f>VLOOKUP(CONCATENATE($F1372," ",$G1372),AllocFactorMatrix,(Q$4+1),FALSE)*$E1373</f>
        <v>0</v>
      </c>
      <c r="R1372" s="25">
        <f t="shared" si="649"/>
        <v>0</v>
      </c>
      <c r="S1372" s="25">
        <f>VLOOKUP(CONCATENATE($F1372," ",$G1372),AllocFactorMatrix,(S$4+1),FALSE)*$E1373</f>
        <v>0</v>
      </c>
      <c r="T1372" s="25">
        <f>VLOOKUP(CONCATENATE($F1372," ",$G1372),AllocFactorMatrix,(T$4+1),FALSE)*$E1373</f>
        <v>0</v>
      </c>
      <c r="U1372" s="25">
        <f>VLOOKUP(CONCATENATE($F1372," ",$G1372),AllocFactorMatrix,(U$4+1),FALSE)*$E1373</f>
        <v>0</v>
      </c>
      <c r="V1372" s="25">
        <f>VLOOKUP(CONCATENATE($F1372," ",$G1372),AllocFactorMatrix,(V$4+1),FALSE)*$E1373</f>
        <v>0</v>
      </c>
      <c r="W1372" s="25">
        <f t="shared" si="652"/>
        <v>0</v>
      </c>
      <c r="X1372" s="25">
        <f>VLOOKUP(CONCATENATE($F1372," ",$G1372),AllocFactorMatrix,(X$4+1),FALSE)*$E1373</f>
        <v>0</v>
      </c>
      <c r="Y1372" s="25">
        <f>VLOOKUP(CONCATENATE($F1372," ",$G1372),AllocFactorMatrix,(Y$4+1),FALSE)*$E1373</f>
        <v>0</v>
      </c>
      <c r="Z1372" s="25">
        <f t="shared" si="651"/>
        <v>0</v>
      </c>
      <c r="AA1372" s="25">
        <f>VLOOKUP(CONCATENATE($F1372," ",$G1372),AllocFactorMatrix,(AA$4+1),FALSE)*$E1373</f>
        <v>0</v>
      </c>
      <c r="AB1372" s="25">
        <f>VLOOKUP(CONCATENATE($F1372," ",$G1372),AllocFactorMatrix,(AB$4+1),FALSE)*$E1373</f>
        <v>0</v>
      </c>
      <c r="AC1372" s="25">
        <f>VLOOKUP(CONCATENATE($F1372," ",$G1372),AllocFactorMatrix,(AC$4+1),FALSE)*$E1373</f>
        <v>0</v>
      </c>
    </row>
    <row r="1373" spans="4:29" collapsed="1">
      <c r="D1373" s="20" t="s">
        <v>463</v>
      </c>
      <c r="E1373" s="22">
        <f>'Sch 4'!E328</f>
        <v>4315214</v>
      </c>
      <c r="F1373" s="61" t="s">
        <v>29</v>
      </c>
      <c r="G1373" s="20" t="str">
        <f>$G$15</f>
        <v>TOTAL</v>
      </c>
      <c r="H1373" s="24">
        <f t="shared" si="647"/>
        <v>4315213.9999999981</v>
      </c>
      <c r="I1373" s="25">
        <f>VLOOKUP(CONCATENATE($F1373," ",$G1373),AllocFactorMatrix,(I$4+1),FALSE)*$E1373</f>
        <v>2115934.6207317272</v>
      </c>
      <c r="J1373" s="25">
        <f>VLOOKUP(CONCATENATE($F1373," ",$G1373),AllocFactorMatrix,(J$4+1),FALSE)*$E1373</f>
        <v>535249.18339826795</v>
      </c>
      <c r="K1373" s="25">
        <f>VLOOKUP(CONCATENATE($F1373," ",$G1373),AllocFactorMatrix,(K$4+1),FALSE)*$E1373</f>
        <v>6257.877083347651</v>
      </c>
      <c r="L1373" s="25">
        <f>VLOOKUP(CONCATENATE($F1373," ",$G1373),AllocFactorMatrix,(L$4+1),FALSE)*$E1373</f>
        <v>154.16597540881332</v>
      </c>
      <c r="M1373" s="25">
        <f t="shared" si="648"/>
        <v>541661.22645702446</v>
      </c>
      <c r="N1373" s="25">
        <f>VLOOKUP(CONCATENATE($F1373," ",$G1373),AllocFactorMatrix,(N$4+1),FALSE)*$E1373</f>
        <v>223954.97365675308</v>
      </c>
      <c r="O1373" s="25">
        <f>VLOOKUP(CONCATENATE($F1373," ",$G1373),AllocFactorMatrix,(O$4+1),FALSE)*$E1373</f>
        <v>63781.277076116145</v>
      </c>
      <c r="P1373" s="25">
        <f>VLOOKUP(CONCATENATE($F1373," ",$G1373),AllocFactorMatrix,(P$4+1),FALSE)*$E1373</f>
        <v>5047.3624342406638</v>
      </c>
      <c r="Q1373" s="25">
        <f>VLOOKUP(CONCATENATE($F1373," ",$G1373),AllocFactorMatrix,(Q$4+1),FALSE)*$E1373</f>
        <v>1065.4092140476937</v>
      </c>
      <c r="R1373" s="25">
        <f t="shared" si="649"/>
        <v>293849.02238115756</v>
      </c>
      <c r="S1373" s="25">
        <f>VLOOKUP(CONCATENATE($F1373," ",$G1373),AllocFactorMatrix,(S$4+1),FALSE)*$E1373</f>
        <v>13453.043237571224</v>
      </c>
      <c r="T1373" s="25">
        <f>VLOOKUP(CONCATENATE($F1373," ",$G1373),AllocFactorMatrix,(T$4+1),FALSE)*$E1373</f>
        <v>146661.77231221474</v>
      </c>
      <c r="U1373" s="25">
        <f>VLOOKUP(CONCATENATE($F1373," ",$G1373),AllocFactorMatrix,(U$4+1),FALSE)*$E1373</f>
        <v>979500.90180008125</v>
      </c>
      <c r="V1373" s="25">
        <f>VLOOKUP(CONCATENATE($F1373," ",$G1373),AllocFactorMatrix,(V$4+1),FALSE)*$E1373</f>
        <v>153665.18323424971</v>
      </c>
      <c r="W1373" s="25">
        <f t="shared" si="652"/>
        <v>1293280.900584117</v>
      </c>
      <c r="X1373" s="25">
        <f>VLOOKUP(CONCATENATE($F1373," ",$G1373),AllocFactorMatrix,(X$4+1),FALSE)*$E1373</f>
        <v>60787.470494649424</v>
      </c>
      <c r="Y1373" s="25">
        <f>VLOOKUP(CONCATENATE($F1373," ",$G1373),AllocFactorMatrix,(Y$4+1),FALSE)*$E1373</f>
        <v>1467.4317607222781</v>
      </c>
      <c r="Z1373" s="25">
        <f t="shared" si="651"/>
        <v>62254.9022553717</v>
      </c>
      <c r="AA1373" s="25">
        <f>VLOOKUP(CONCATENATE($F1373," ",$G1373),AllocFactorMatrix,(AA$4+1),FALSE)*$E1373</f>
        <v>1059.8173648244142</v>
      </c>
      <c r="AB1373" s="25">
        <f>VLOOKUP(CONCATENATE($F1373," ",$G1373),AllocFactorMatrix,(AB$4+1),FALSE)*$E1373</f>
        <v>5746.5412247774029</v>
      </c>
      <c r="AC1373" s="25">
        <f>VLOOKUP(CONCATENATE($F1373," ",$G1373),AllocFactorMatrix,(AC$4+1),FALSE)*$E1373</f>
        <v>1426.9690010001991</v>
      </c>
    </row>
    <row r="1374" spans="4:29" hidden="1" outlineLevel="1">
      <c r="F1374" s="61" t="str">
        <f>F1381</f>
        <v>PROD_DEMAND</v>
      </c>
      <c r="G1374" s="20" t="str">
        <f>$G$8</f>
        <v>PRODUCTION</v>
      </c>
      <c r="H1374" s="24">
        <f t="shared" si="647"/>
        <v>1385832.0000000002</v>
      </c>
      <c r="I1374" s="25">
        <f>VLOOKUP(CONCATENATE($F1374," ",$G1374),AllocFactorMatrix,(I$4+1),FALSE)*$E1381</f>
        <v>679532.90551010706</v>
      </c>
      <c r="J1374" s="25">
        <f>VLOOKUP(CONCATENATE($F1374," ",$G1374),AllocFactorMatrix,(J$4+1),FALSE)*$E1381</f>
        <v>171895.40225054621</v>
      </c>
      <c r="K1374" s="25">
        <f>VLOOKUP(CONCATENATE($F1374," ",$G1374),AllocFactorMatrix,(K$4+1),FALSE)*$E1381</f>
        <v>2009.7187101659019</v>
      </c>
      <c r="L1374" s="25">
        <f>VLOOKUP(CONCATENATE($F1374," ",$G1374),AllocFactorMatrix,(L$4+1),FALSE)*$E1381</f>
        <v>49.510439582543668</v>
      </c>
      <c r="M1374" s="25">
        <f t="shared" ref="M1374:M1381" si="653">SUBTOTAL(9,J1374:L1374)</f>
        <v>173954.63140029466</v>
      </c>
      <c r="N1374" s="25">
        <f>VLOOKUP(CONCATENATE($F1374," ",$G1374),AllocFactorMatrix,(N$4+1),FALSE)*$E1381</f>
        <v>71923.192929176963</v>
      </c>
      <c r="O1374" s="25">
        <f>VLOOKUP(CONCATENATE($F1374," ",$G1374),AllocFactorMatrix,(O$4+1),FALSE)*$E1381</f>
        <v>20483.372266809522</v>
      </c>
      <c r="P1374" s="25">
        <f>VLOOKUP(CONCATENATE($F1374," ",$G1374),AllocFactorMatrix,(P$4+1),FALSE)*$E1381</f>
        <v>1620.961643378198</v>
      </c>
      <c r="Q1374" s="25">
        <f>VLOOKUP(CONCATENATE($F1374," ",$G1374),AllocFactorMatrix,(Q$4+1),FALSE)*$E1381</f>
        <v>342.15642188826405</v>
      </c>
      <c r="R1374" s="25">
        <f t="shared" ref="R1374:R1381" si="654">SUBTOTAL(9,N1374:Q1374)</f>
        <v>94369.68326125294</v>
      </c>
      <c r="S1374" s="25">
        <f>VLOOKUP(CONCATENATE($F1374," ",$G1374),AllocFactorMatrix,(S$4+1),FALSE)*$E1381</f>
        <v>4320.4480278405208</v>
      </c>
      <c r="T1374" s="25">
        <f>VLOOKUP(CONCATENATE($F1374," ",$G1374),AllocFactorMatrix,(T$4+1),FALSE)*$E1381</f>
        <v>47100.462977498028</v>
      </c>
      <c r="U1374" s="25">
        <f>VLOOKUP(CONCATENATE($F1374," ",$G1374),AllocFactorMatrix,(U$4+1),FALSE)*$E1381</f>
        <v>314566.94702589727</v>
      </c>
      <c r="V1374" s="25">
        <f>VLOOKUP(CONCATENATE($F1374," ",$G1374),AllocFactorMatrix,(V$4+1),FALSE)*$E1381</f>
        <v>49349.610056856211</v>
      </c>
      <c r="W1374" s="25">
        <f>SUBTOTAL(9,S1374:V1374)</f>
        <v>415337.46808809205</v>
      </c>
      <c r="X1374" s="25">
        <f>VLOOKUP(CONCATENATE($F1374," ",$G1374),AllocFactorMatrix,(X$4+1),FALSE)*$E1381</f>
        <v>19521.910572810757</v>
      </c>
      <c r="Y1374" s="25">
        <f>VLOOKUP(CONCATENATE($F1374," ",$G1374),AllocFactorMatrix,(Y$4+1),FALSE)*$E1381</f>
        <v>471.26605814341451</v>
      </c>
      <c r="Z1374" s="25">
        <f t="shared" si="639"/>
        <v>19993.176630954171</v>
      </c>
      <c r="AA1374" s="25">
        <f>VLOOKUP(CONCATENATE($F1374," ",$G1374),AllocFactorMatrix,(AA$4+1),FALSE)*$E1381</f>
        <v>340.36059818339191</v>
      </c>
      <c r="AB1374" s="25">
        <f>VLOOKUP(CONCATENATE($F1374," ",$G1374),AllocFactorMatrix,(AB$4+1),FALSE)*$E1381</f>
        <v>1845.5030778579505</v>
      </c>
      <c r="AC1374" s="25">
        <f>VLOOKUP(CONCATENATE($F1374," ",$G1374),AllocFactorMatrix,(AC$4+1),FALSE)*$E1381</f>
        <v>458.27143325779628</v>
      </c>
    </row>
    <row r="1375" spans="4:29" hidden="1" outlineLevel="1">
      <c r="F1375" s="61" t="str">
        <f>F1381</f>
        <v>PROD_DEMAND</v>
      </c>
      <c r="G1375" s="20" t="str">
        <f>$G$9</f>
        <v>BULKTRAN</v>
      </c>
      <c r="H1375" s="24">
        <f t="shared" si="647"/>
        <v>0</v>
      </c>
      <c r="I1375" s="25">
        <f>VLOOKUP(CONCATENATE($F1375," ",$G1375),AllocFactorMatrix,(I$4+1),FALSE)*$E1381</f>
        <v>0</v>
      </c>
      <c r="J1375" s="25">
        <f>VLOOKUP(CONCATENATE($F1375," ",$G1375),AllocFactorMatrix,(J$4+1),FALSE)*$E1381</f>
        <v>0</v>
      </c>
      <c r="K1375" s="25">
        <f>VLOOKUP(CONCATENATE($F1375," ",$G1375),AllocFactorMatrix,(K$4+1),FALSE)*$E1381</f>
        <v>0</v>
      </c>
      <c r="L1375" s="25">
        <f>VLOOKUP(CONCATENATE($F1375," ",$G1375),AllocFactorMatrix,(L$4+1),FALSE)*$E1381</f>
        <v>0</v>
      </c>
      <c r="M1375" s="25">
        <f t="shared" si="653"/>
        <v>0</v>
      </c>
      <c r="N1375" s="25">
        <f>VLOOKUP(CONCATENATE($F1375," ",$G1375),AllocFactorMatrix,(N$4+1),FALSE)*$E1381</f>
        <v>0</v>
      </c>
      <c r="O1375" s="25">
        <f>VLOOKUP(CONCATENATE($F1375," ",$G1375),AllocFactorMatrix,(O$4+1),FALSE)*$E1381</f>
        <v>0</v>
      </c>
      <c r="P1375" s="25">
        <f>VLOOKUP(CONCATENATE($F1375," ",$G1375),AllocFactorMatrix,(P$4+1),FALSE)*$E1381</f>
        <v>0</v>
      </c>
      <c r="Q1375" s="25">
        <f>VLOOKUP(CONCATENATE($F1375," ",$G1375),AllocFactorMatrix,(Q$4+1),FALSE)*$E1381</f>
        <v>0</v>
      </c>
      <c r="R1375" s="25">
        <f t="shared" si="654"/>
        <v>0</v>
      </c>
      <c r="S1375" s="25">
        <f>VLOOKUP(CONCATENATE($F1375," ",$G1375),AllocFactorMatrix,(S$4+1),FALSE)*$E1381</f>
        <v>0</v>
      </c>
      <c r="T1375" s="25">
        <f>VLOOKUP(CONCATENATE($F1375," ",$G1375),AllocFactorMatrix,(T$4+1),FALSE)*$E1381</f>
        <v>0</v>
      </c>
      <c r="U1375" s="25">
        <f>VLOOKUP(CONCATENATE($F1375," ",$G1375),AllocFactorMatrix,(U$4+1),FALSE)*$E1381</f>
        <v>0</v>
      </c>
      <c r="V1375" s="25">
        <f>VLOOKUP(CONCATENATE($F1375," ",$G1375),AllocFactorMatrix,(V$4+1),FALSE)*$E1381</f>
        <v>0</v>
      </c>
      <c r="W1375" s="25">
        <f t="shared" ref="W1375:W1381" si="655">SUBTOTAL(9,S1375:V1375)</f>
        <v>0</v>
      </c>
      <c r="X1375" s="25">
        <f>VLOOKUP(CONCATENATE($F1375," ",$G1375),AllocFactorMatrix,(X$4+1),FALSE)*$E1381</f>
        <v>0</v>
      </c>
      <c r="Y1375" s="25">
        <f>VLOOKUP(CONCATENATE($F1375," ",$G1375),AllocFactorMatrix,(Y$4+1),FALSE)*$E1381</f>
        <v>0</v>
      </c>
      <c r="Z1375" s="25">
        <f t="shared" si="639"/>
        <v>0</v>
      </c>
      <c r="AA1375" s="25">
        <f>VLOOKUP(CONCATENATE($F1375," ",$G1375),AllocFactorMatrix,(AA$4+1),FALSE)*$E1381</f>
        <v>0</v>
      </c>
      <c r="AB1375" s="25">
        <f>VLOOKUP(CONCATENATE($F1375," ",$G1375),AllocFactorMatrix,(AB$4+1),FALSE)*$E1381</f>
        <v>0</v>
      </c>
      <c r="AC1375" s="25">
        <f>VLOOKUP(CONCATENATE($F1375," ",$G1375),AllocFactorMatrix,(AC$4+1),FALSE)*$E1381</f>
        <v>0</v>
      </c>
    </row>
    <row r="1376" spans="4:29" hidden="1" outlineLevel="1">
      <c r="F1376" s="61" t="str">
        <f>F1381</f>
        <v>PROD_DEMAND</v>
      </c>
      <c r="G1376" s="20" t="str">
        <f>$G$10</f>
        <v>SUBTRAN</v>
      </c>
      <c r="H1376" s="24">
        <f t="shared" si="647"/>
        <v>0</v>
      </c>
      <c r="I1376" s="25">
        <f>VLOOKUP(CONCATENATE($F1376," ",$G1376),AllocFactorMatrix,(I$4+1),FALSE)*$E1381</f>
        <v>0</v>
      </c>
      <c r="J1376" s="25">
        <f>VLOOKUP(CONCATENATE($F1376," ",$G1376),AllocFactorMatrix,(J$4+1),FALSE)*$E1381</f>
        <v>0</v>
      </c>
      <c r="K1376" s="25">
        <f>VLOOKUP(CONCATENATE($F1376," ",$G1376),AllocFactorMatrix,(K$4+1),FALSE)*$E1381</f>
        <v>0</v>
      </c>
      <c r="L1376" s="25">
        <f>VLOOKUP(CONCATENATE($F1376," ",$G1376),AllocFactorMatrix,(L$4+1),FALSE)*$E1381</f>
        <v>0</v>
      </c>
      <c r="M1376" s="25">
        <f t="shared" si="653"/>
        <v>0</v>
      </c>
      <c r="N1376" s="25">
        <f>VLOOKUP(CONCATENATE($F1376," ",$G1376),AllocFactorMatrix,(N$4+1),FALSE)*$E1381</f>
        <v>0</v>
      </c>
      <c r="O1376" s="25">
        <f>VLOOKUP(CONCATENATE($F1376," ",$G1376),AllocFactorMatrix,(O$4+1),FALSE)*$E1381</f>
        <v>0</v>
      </c>
      <c r="P1376" s="25">
        <f>VLOOKUP(CONCATENATE($F1376," ",$G1376),AllocFactorMatrix,(P$4+1),FALSE)*$E1381</f>
        <v>0</v>
      </c>
      <c r="Q1376" s="25">
        <f>VLOOKUP(CONCATENATE($F1376," ",$G1376),AllocFactorMatrix,(Q$4+1),FALSE)*$E1381</f>
        <v>0</v>
      </c>
      <c r="R1376" s="25">
        <f t="shared" si="654"/>
        <v>0</v>
      </c>
      <c r="S1376" s="25">
        <f>VLOOKUP(CONCATENATE($F1376," ",$G1376),AllocFactorMatrix,(S$4+1),FALSE)*$E1381</f>
        <v>0</v>
      </c>
      <c r="T1376" s="25">
        <f>VLOOKUP(CONCATENATE($F1376," ",$G1376),AllocFactorMatrix,(T$4+1),FALSE)*$E1381</f>
        <v>0</v>
      </c>
      <c r="U1376" s="25">
        <f>VLOOKUP(CONCATENATE($F1376," ",$G1376),AllocFactorMatrix,(U$4+1),FALSE)*$E1381</f>
        <v>0</v>
      </c>
      <c r="V1376" s="25">
        <f>VLOOKUP(CONCATENATE($F1376," ",$G1376),AllocFactorMatrix,(V$4+1),FALSE)*$E1381</f>
        <v>0</v>
      </c>
      <c r="W1376" s="25">
        <f t="shared" si="655"/>
        <v>0</v>
      </c>
      <c r="X1376" s="25">
        <f>VLOOKUP(CONCATENATE($F1376," ",$G1376),AllocFactorMatrix,(X$4+1),FALSE)*$E1381</f>
        <v>0</v>
      </c>
      <c r="Y1376" s="25">
        <f>VLOOKUP(CONCATENATE($F1376," ",$G1376),AllocFactorMatrix,(Y$4+1),FALSE)*$E1381</f>
        <v>0</v>
      </c>
      <c r="Z1376" s="25">
        <f t="shared" si="639"/>
        <v>0</v>
      </c>
      <c r="AA1376" s="25">
        <f>VLOOKUP(CONCATENATE($F1376," ",$G1376),AllocFactorMatrix,(AA$4+1),FALSE)*$E1381</f>
        <v>0</v>
      </c>
      <c r="AB1376" s="25">
        <f>VLOOKUP(CONCATENATE($F1376," ",$G1376),AllocFactorMatrix,(AB$4+1),FALSE)*$E1381</f>
        <v>0</v>
      </c>
      <c r="AC1376" s="25">
        <f>VLOOKUP(CONCATENATE($F1376," ",$G1376),AllocFactorMatrix,(AC$4+1),FALSE)*$E1381</f>
        <v>0</v>
      </c>
    </row>
    <row r="1377" spans="4:29" hidden="1" outlineLevel="1">
      <c r="F1377" s="61" t="str">
        <f>F1381</f>
        <v>PROD_DEMAND</v>
      </c>
      <c r="G1377" s="20" t="str">
        <f>$G$11</f>
        <v>DISTPRI</v>
      </c>
      <c r="H1377" s="24">
        <f t="shared" si="647"/>
        <v>0</v>
      </c>
      <c r="I1377" s="25">
        <f>VLOOKUP(CONCATENATE($F1377," ",$G1377),AllocFactorMatrix,(I$4+1),FALSE)*$E1381</f>
        <v>0</v>
      </c>
      <c r="J1377" s="25">
        <f>VLOOKUP(CONCATENATE($F1377," ",$G1377),AllocFactorMatrix,(J$4+1),FALSE)*$E1381</f>
        <v>0</v>
      </c>
      <c r="K1377" s="25">
        <f>VLOOKUP(CONCATENATE($F1377," ",$G1377),AllocFactorMatrix,(K$4+1),FALSE)*$E1381</f>
        <v>0</v>
      </c>
      <c r="L1377" s="25">
        <f>VLOOKUP(CONCATENATE($F1377," ",$G1377),AllocFactorMatrix,(L$4+1),FALSE)*$E1381</f>
        <v>0</v>
      </c>
      <c r="M1377" s="25">
        <f t="shared" si="653"/>
        <v>0</v>
      </c>
      <c r="N1377" s="25">
        <f>VLOOKUP(CONCATENATE($F1377," ",$G1377),AllocFactorMatrix,(N$4+1),FALSE)*$E1381</f>
        <v>0</v>
      </c>
      <c r="O1377" s="25">
        <f>VLOOKUP(CONCATENATE($F1377," ",$G1377),AllocFactorMatrix,(O$4+1),FALSE)*$E1381</f>
        <v>0</v>
      </c>
      <c r="P1377" s="25">
        <f>VLOOKUP(CONCATENATE($F1377," ",$G1377),AllocFactorMatrix,(P$4+1),FALSE)*$E1381</f>
        <v>0</v>
      </c>
      <c r="Q1377" s="25">
        <f>VLOOKUP(CONCATENATE($F1377," ",$G1377),AllocFactorMatrix,(Q$4+1),FALSE)*$E1381</f>
        <v>0</v>
      </c>
      <c r="R1377" s="25">
        <f t="shared" si="654"/>
        <v>0</v>
      </c>
      <c r="S1377" s="25">
        <f>VLOOKUP(CONCATENATE($F1377," ",$G1377),AllocFactorMatrix,(S$4+1),FALSE)*$E1381</f>
        <v>0</v>
      </c>
      <c r="T1377" s="25">
        <f>VLOOKUP(CONCATENATE($F1377," ",$G1377),AllocFactorMatrix,(T$4+1),FALSE)*$E1381</f>
        <v>0</v>
      </c>
      <c r="U1377" s="25">
        <f>VLOOKUP(CONCATENATE($F1377," ",$G1377),AllocFactorMatrix,(U$4+1),FALSE)*$E1381</f>
        <v>0</v>
      </c>
      <c r="V1377" s="25">
        <f>VLOOKUP(CONCATENATE($F1377," ",$G1377),AllocFactorMatrix,(V$4+1),FALSE)*$E1381</f>
        <v>0</v>
      </c>
      <c r="W1377" s="25">
        <f t="shared" si="655"/>
        <v>0</v>
      </c>
      <c r="X1377" s="25">
        <f>VLOOKUP(CONCATENATE($F1377," ",$G1377),AllocFactorMatrix,(X$4+1),FALSE)*$E1381</f>
        <v>0</v>
      </c>
      <c r="Y1377" s="25">
        <f>VLOOKUP(CONCATENATE($F1377," ",$G1377),AllocFactorMatrix,(Y$4+1),FALSE)*$E1381</f>
        <v>0</v>
      </c>
      <c r="Z1377" s="25">
        <f t="shared" si="639"/>
        <v>0</v>
      </c>
      <c r="AA1377" s="25">
        <f>VLOOKUP(CONCATENATE($F1377," ",$G1377),AllocFactorMatrix,(AA$4+1),FALSE)*$E1381</f>
        <v>0</v>
      </c>
      <c r="AB1377" s="25">
        <f>VLOOKUP(CONCATENATE($F1377," ",$G1377),AllocFactorMatrix,(AB$4+1),FALSE)*$E1381</f>
        <v>0</v>
      </c>
      <c r="AC1377" s="25">
        <f>VLOOKUP(CONCATENATE($F1377," ",$G1377),AllocFactorMatrix,(AC$4+1),FALSE)*$E1381</f>
        <v>0</v>
      </c>
    </row>
    <row r="1378" spans="4:29" hidden="1" outlineLevel="1">
      <c r="F1378" s="61" t="str">
        <f>F1381</f>
        <v>PROD_DEMAND</v>
      </c>
      <c r="G1378" s="20" t="str">
        <f>$G$12</f>
        <v>DISTSEC</v>
      </c>
      <c r="H1378" s="24">
        <f t="shared" si="647"/>
        <v>0</v>
      </c>
      <c r="I1378" s="25">
        <f>VLOOKUP(CONCATENATE($F1378," ",$G1378),AllocFactorMatrix,(I$4+1),FALSE)*$E1381</f>
        <v>0</v>
      </c>
      <c r="J1378" s="25">
        <f>VLOOKUP(CONCATENATE($F1378," ",$G1378),AllocFactorMatrix,(J$4+1),FALSE)*$E1381</f>
        <v>0</v>
      </c>
      <c r="K1378" s="25">
        <f>VLOOKUP(CONCATENATE($F1378," ",$G1378),AllocFactorMatrix,(K$4+1),FALSE)*$E1381</f>
        <v>0</v>
      </c>
      <c r="L1378" s="25">
        <f>VLOOKUP(CONCATENATE($F1378," ",$G1378),AllocFactorMatrix,(L$4+1),FALSE)*$E1381</f>
        <v>0</v>
      </c>
      <c r="M1378" s="25">
        <f t="shared" si="653"/>
        <v>0</v>
      </c>
      <c r="N1378" s="25">
        <f>VLOOKUP(CONCATENATE($F1378," ",$G1378),AllocFactorMatrix,(N$4+1),FALSE)*$E1381</f>
        <v>0</v>
      </c>
      <c r="O1378" s="25">
        <f>VLOOKUP(CONCATENATE($F1378," ",$G1378),AllocFactorMatrix,(O$4+1),FALSE)*$E1381</f>
        <v>0</v>
      </c>
      <c r="P1378" s="25">
        <f>VLOOKUP(CONCATENATE($F1378," ",$G1378),AllocFactorMatrix,(P$4+1),FALSE)*$E1381</f>
        <v>0</v>
      </c>
      <c r="Q1378" s="25">
        <f>VLOOKUP(CONCATENATE($F1378," ",$G1378),AllocFactorMatrix,(Q$4+1),FALSE)*$E1381</f>
        <v>0</v>
      </c>
      <c r="R1378" s="25">
        <f t="shared" si="654"/>
        <v>0</v>
      </c>
      <c r="S1378" s="25">
        <f>VLOOKUP(CONCATENATE($F1378," ",$G1378),AllocFactorMatrix,(S$4+1),FALSE)*$E1381</f>
        <v>0</v>
      </c>
      <c r="T1378" s="25">
        <f>VLOOKUP(CONCATENATE($F1378," ",$G1378),AllocFactorMatrix,(T$4+1),FALSE)*$E1381</f>
        <v>0</v>
      </c>
      <c r="U1378" s="25">
        <f>VLOOKUP(CONCATENATE($F1378," ",$G1378),AllocFactorMatrix,(U$4+1),FALSE)*$E1381</f>
        <v>0</v>
      </c>
      <c r="V1378" s="25">
        <f>VLOOKUP(CONCATENATE($F1378," ",$G1378),AllocFactorMatrix,(V$4+1),FALSE)*$E1381</f>
        <v>0</v>
      </c>
      <c r="W1378" s="25">
        <f t="shared" si="655"/>
        <v>0</v>
      </c>
      <c r="X1378" s="25">
        <f>VLOOKUP(CONCATENATE($F1378," ",$G1378),AllocFactorMatrix,(X$4+1),FALSE)*$E1381</f>
        <v>0</v>
      </c>
      <c r="Y1378" s="25">
        <f>VLOOKUP(CONCATENATE($F1378," ",$G1378),AllocFactorMatrix,(Y$4+1),FALSE)*$E1381</f>
        <v>0</v>
      </c>
      <c r="Z1378" s="25">
        <f t="shared" si="639"/>
        <v>0</v>
      </c>
      <c r="AA1378" s="25">
        <f>VLOOKUP(CONCATENATE($F1378," ",$G1378),AllocFactorMatrix,(AA$4+1),FALSE)*$E1381</f>
        <v>0</v>
      </c>
      <c r="AB1378" s="25">
        <f>VLOOKUP(CONCATENATE($F1378," ",$G1378),AllocFactorMatrix,(AB$4+1),FALSE)*$E1381</f>
        <v>0</v>
      </c>
      <c r="AC1378" s="25">
        <f>VLOOKUP(CONCATENATE($F1378," ",$G1378),AllocFactorMatrix,(AC$4+1),FALSE)*$E1381</f>
        <v>0</v>
      </c>
    </row>
    <row r="1379" spans="4:29" hidden="1" outlineLevel="1">
      <c r="F1379" s="61" t="str">
        <f>F1381</f>
        <v>PROD_DEMAND</v>
      </c>
      <c r="G1379" s="20" t="str">
        <f>$G$13</f>
        <v>ENERGY</v>
      </c>
      <c r="H1379" s="24">
        <f t="shared" si="647"/>
        <v>0</v>
      </c>
      <c r="I1379" s="25">
        <f>VLOOKUP(CONCATENATE($F1379," ",$G1379),AllocFactorMatrix,(I$4+1),FALSE)*$E1381</f>
        <v>0</v>
      </c>
      <c r="J1379" s="25">
        <f>VLOOKUP(CONCATENATE($F1379," ",$G1379),AllocFactorMatrix,(J$4+1),FALSE)*$E1381</f>
        <v>0</v>
      </c>
      <c r="K1379" s="25">
        <f>VLOOKUP(CONCATENATE($F1379," ",$G1379),AllocFactorMatrix,(K$4+1),FALSE)*$E1381</f>
        <v>0</v>
      </c>
      <c r="L1379" s="25">
        <f>VLOOKUP(CONCATENATE($F1379," ",$G1379),AllocFactorMatrix,(L$4+1),FALSE)*$E1381</f>
        <v>0</v>
      </c>
      <c r="M1379" s="25">
        <f t="shared" si="653"/>
        <v>0</v>
      </c>
      <c r="N1379" s="25">
        <f>VLOOKUP(CONCATENATE($F1379," ",$G1379),AllocFactorMatrix,(N$4+1),FALSE)*$E1381</f>
        <v>0</v>
      </c>
      <c r="O1379" s="25">
        <f>VLOOKUP(CONCATENATE($F1379," ",$G1379),AllocFactorMatrix,(O$4+1),FALSE)*$E1381</f>
        <v>0</v>
      </c>
      <c r="P1379" s="25">
        <f>VLOOKUP(CONCATENATE($F1379," ",$G1379),AllocFactorMatrix,(P$4+1),FALSE)*$E1381</f>
        <v>0</v>
      </c>
      <c r="Q1379" s="25">
        <f>VLOOKUP(CONCATENATE($F1379," ",$G1379),AllocFactorMatrix,(Q$4+1),FALSE)*$E1381</f>
        <v>0</v>
      </c>
      <c r="R1379" s="25">
        <f t="shared" si="654"/>
        <v>0</v>
      </c>
      <c r="S1379" s="25">
        <f>VLOOKUP(CONCATENATE($F1379," ",$G1379),AllocFactorMatrix,(S$4+1),FALSE)*$E1381</f>
        <v>0</v>
      </c>
      <c r="T1379" s="25">
        <f>VLOOKUP(CONCATENATE($F1379," ",$G1379),AllocFactorMatrix,(T$4+1),FALSE)*$E1381</f>
        <v>0</v>
      </c>
      <c r="U1379" s="25">
        <f>VLOOKUP(CONCATENATE($F1379," ",$G1379),AllocFactorMatrix,(U$4+1),FALSE)*$E1381</f>
        <v>0</v>
      </c>
      <c r="V1379" s="25">
        <f>VLOOKUP(CONCATENATE($F1379," ",$G1379),AllocFactorMatrix,(V$4+1),FALSE)*$E1381</f>
        <v>0</v>
      </c>
      <c r="W1379" s="25">
        <f t="shared" si="655"/>
        <v>0</v>
      </c>
      <c r="X1379" s="25">
        <f>VLOOKUP(CONCATENATE($F1379," ",$G1379),AllocFactorMatrix,(X$4+1),FALSE)*$E1381</f>
        <v>0</v>
      </c>
      <c r="Y1379" s="25">
        <f>VLOOKUP(CONCATENATE($F1379," ",$G1379),AllocFactorMatrix,(Y$4+1),FALSE)*$E1381</f>
        <v>0</v>
      </c>
      <c r="Z1379" s="25">
        <f t="shared" si="639"/>
        <v>0</v>
      </c>
      <c r="AA1379" s="25">
        <f>VLOOKUP(CONCATENATE($F1379," ",$G1379),AllocFactorMatrix,(AA$4+1),FALSE)*$E1381</f>
        <v>0</v>
      </c>
      <c r="AB1379" s="25">
        <f>VLOOKUP(CONCATENATE($F1379," ",$G1379),AllocFactorMatrix,(AB$4+1),FALSE)*$E1381</f>
        <v>0</v>
      </c>
      <c r="AC1379" s="25">
        <f>VLOOKUP(CONCATENATE($F1379," ",$G1379),AllocFactorMatrix,(AC$4+1),FALSE)*$E1381</f>
        <v>0</v>
      </c>
    </row>
    <row r="1380" spans="4:29" hidden="1" outlineLevel="1">
      <c r="F1380" s="61" t="str">
        <f>F1381</f>
        <v>PROD_DEMAND</v>
      </c>
      <c r="G1380" s="20" t="str">
        <f>$G$14</f>
        <v>CUSTOMER</v>
      </c>
      <c r="H1380" s="24">
        <f t="shared" si="647"/>
        <v>0</v>
      </c>
      <c r="I1380" s="25">
        <f>VLOOKUP(CONCATENATE($F1380," ",$G1380),AllocFactorMatrix,(I$4+1),FALSE)*$E1381</f>
        <v>0</v>
      </c>
      <c r="J1380" s="25">
        <f>VLOOKUP(CONCATENATE($F1380," ",$G1380),AllocFactorMatrix,(J$4+1),FALSE)*$E1381</f>
        <v>0</v>
      </c>
      <c r="K1380" s="25">
        <f>VLOOKUP(CONCATENATE($F1380," ",$G1380),AllocFactorMatrix,(K$4+1),FALSE)*$E1381</f>
        <v>0</v>
      </c>
      <c r="L1380" s="25">
        <f>VLOOKUP(CONCATENATE($F1380," ",$G1380),AllocFactorMatrix,(L$4+1),FALSE)*$E1381</f>
        <v>0</v>
      </c>
      <c r="M1380" s="25">
        <f t="shared" si="653"/>
        <v>0</v>
      </c>
      <c r="N1380" s="25">
        <f>VLOOKUP(CONCATENATE($F1380," ",$G1380),AllocFactorMatrix,(N$4+1),FALSE)*$E1381</f>
        <v>0</v>
      </c>
      <c r="O1380" s="25">
        <f>VLOOKUP(CONCATENATE($F1380," ",$G1380),AllocFactorMatrix,(O$4+1),FALSE)*$E1381</f>
        <v>0</v>
      </c>
      <c r="P1380" s="25">
        <f>VLOOKUP(CONCATENATE($F1380," ",$G1380),AllocFactorMatrix,(P$4+1),FALSE)*$E1381</f>
        <v>0</v>
      </c>
      <c r="Q1380" s="25">
        <f>VLOOKUP(CONCATENATE($F1380," ",$G1380),AllocFactorMatrix,(Q$4+1),FALSE)*$E1381</f>
        <v>0</v>
      </c>
      <c r="R1380" s="25">
        <f t="shared" si="654"/>
        <v>0</v>
      </c>
      <c r="S1380" s="25">
        <f>VLOOKUP(CONCATENATE($F1380," ",$G1380),AllocFactorMatrix,(S$4+1),FALSE)*$E1381</f>
        <v>0</v>
      </c>
      <c r="T1380" s="25">
        <f>VLOOKUP(CONCATENATE($F1380," ",$G1380),AllocFactorMatrix,(T$4+1),FALSE)*$E1381</f>
        <v>0</v>
      </c>
      <c r="U1380" s="25">
        <f>VLOOKUP(CONCATENATE($F1380," ",$G1380),AllocFactorMatrix,(U$4+1),FALSE)*$E1381</f>
        <v>0</v>
      </c>
      <c r="V1380" s="25">
        <f>VLOOKUP(CONCATENATE($F1380," ",$G1380),AllocFactorMatrix,(V$4+1),FALSE)*$E1381</f>
        <v>0</v>
      </c>
      <c r="W1380" s="25">
        <f t="shared" si="655"/>
        <v>0</v>
      </c>
      <c r="X1380" s="25">
        <f>VLOOKUP(CONCATENATE($F1380," ",$G1380),AllocFactorMatrix,(X$4+1),FALSE)*$E1381</f>
        <v>0</v>
      </c>
      <c r="Y1380" s="25">
        <f>VLOOKUP(CONCATENATE($F1380," ",$G1380),AllocFactorMatrix,(Y$4+1),FALSE)*$E1381</f>
        <v>0</v>
      </c>
      <c r="Z1380" s="25">
        <f t="shared" si="639"/>
        <v>0</v>
      </c>
      <c r="AA1380" s="25">
        <f>VLOOKUP(CONCATENATE($F1380," ",$G1380),AllocFactorMatrix,(AA$4+1),FALSE)*$E1381</f>
        <v>0</v>
      </c>
      <c r="AB1380" s="25">
        <f>VLOOKUP(CONCATENATE($F1380," ",$G1380),AllocFactorMatrix,(AB$4+1),FALSE)*$E1381</f>
        <v>0</v>
      </c>
      <c r="AC1380" s="25">
        <f>VLOOKUP(CONCATENATE($F1380," ",$G1380),AllocFactorMatrix,(AC$4+1),FALSE)*$E1381</f>
        <v>0</v>
      </c>
    </row>
    <row r="1381" spans="4:29" collapsed="1">
      <c r="D1381" s="20" t="s">
        <v>464</v>
      </c>
      <c r="E1381" s="22">
        <f>'Sch 4'!E329+'Sch 4'!E335</f>
        <v>1385832</v>
      </c>
      <c r="F1381" s="61" t="s">
        <v>29</v>
      </c>
      <c r="G1381" s="20" t="str">
        <f>$G$15</f>
        <v>TOTAL</v>
      </c>
      <c r="H1381" s="24">
        <f t="shared" si="647"/>
        <v>1385832.0000000002</v>
      </c>
      <c r="I1381" s="25">
        <f>VLOOKUP(CONCATENATE($F1381," ",$G1381),AllocFactorMatrix,(I$4+1),FALSE)*$E1381</f>
        <v>679532.90551010706</v>
      </c>
      <c r="J1381" s="25">
        <f>VLOOKUP(CONCATENATE($F1381," ",$G1381),AllocFactorMatrix,(J$4+1),FALSE)*$E1381</f>
        <v>171895.40225054621</v>
      </c>
      <c r="K1381" s="25">
        <f>VLOOKUP(CONCATENATE($F1381," ",$G1381),AllocFactorMatrix,(K$4+1),FALSE)*$E1381</f>
        <v>2009.7187101659019</v>
      </c>
      <c r="L1381" s="25">
        <f>VLOOKUP(CONCATENATE($F1381," ",$G1381),AllocFactorMatrix,(L$4+1),FALSE)*$E1381</f>
        <v>49.510439582543668</v>
      </c>
      <c r="M1381" s="25">
        <f t="shared" si="653"/>
        <v>173954.63140029466</v>
      </c>
      <c r="N1381" s="25">
        <f>VLOOKUP(CONCATENATE($F1381," ",$G1381),AllocFactorMatrix,(N$4+1),FALSE)*$E1381</f>
        <v>71923.192929176963</v>
      </c>
      <c r="O1381" s="25">
        <f>VLOOKUP(CONCATENATE($F1381," ",$G1381),AllocFactorMatrix,(O$4+1),FALSE)*$E1381</f>
        <v>20483.372266809522</v>
      </c>
      <c r="P1381" s="25">
        <f>VLOOKUP(CONCATENATE($F1381," ",$G1381),AllocFactorMatrix,(P$4+1),FALSE)*$E1381</f>
        <v>1620.961643378198</v>
      </c>
      <c r="Q1381" s="25">
        <f>VLOOKUP(CONCATENATE($F1381," ",$G1381),AllocFactorMatrix,(Q$4+1),FALSE)*$E1381</f>
        <v>342.15642188826405</v>
      </c>
      <c r="R1381" s="25">
        <f t="shared" si="654"/>
        <v>94369.68326125294</v>
      </c>
      <c r="S1381" s="25">
        <f>VLOOKUP(CONCATENATE($F1381," ",$G1381),AllocFactorMatrix,(S$4+1),FALSE)*$E1381</f>
        <v>4320.4480278405208</v>
      </c>
      <c r="T1381" s="25">
        <f>VLOOKUP(CONCATENATE($F1381," ",$G1381),AllocFactorMatrix,(T$4+1),FALSE)*$E1381</f>
        <v>47100.462977498028</v>
      </c>
      <c r="U1381" s="25">
        <f>VLOOKUP(CONCATENATE($F1381," ",$G1381),AllocFactorMatrix,(U$4+1),FALSE)*$E1381</f>
        <v>314566.94702589727</v>
      </c>
      <c r="V1381" s="25">
        <f>VLOOKUP(CONCATENATE($F1381," ",$G1381),AllocFactorMatrix,(V$4+1),FALSE)*$E1381</f>
        <v>49349.610056856211</v>
      </c>
      <c r="W1381" s="25">
        <f t="shared" si="655"/>
        <v>415337.46808809205</v>
      </c>
      <c r="X1381" s="25">
        <f>VLOOKUP(CONCATENATE($F1381," ",$G1381),AllocFactorMatrix,(X$4+1),FALSE)*$E1381</f>
        <v>19521.910572810757</v>
      </c>
      <c r="Y1381" s="25">
        <f>VLOOKUP(CONCATENATE($F1381," ",$G1381),AllocFactorMatrix,(Y$4+1),FALSE)*$E1381</f>
        <v>471.26605814341451</v>
      </c>
      <c r="Z1381" s="25">
        <f t="shared" si="639"/>
        <v>19993.176630954171</v>
      </c>
      <c r="AA1381" s="25">
        <f>VLOOKUP(CONCATENATE($F1381," ",$G1381),AllocFactorMatrix,(AA$4+1),FALSE)*$E1381</f>
        <v>340.36059818339191</v>
      </c>
      <c r="AB1381" s="25">
        <f>VLOOKUP(CONCATENATE($F1381," ",$G1381),AllocFactorMatrix,(AB$4+1),FALSE)*$E1381</f>
        <v>1845.5030778579505</v>
      </c>
      <c r="AC1381" s="25">
        <f>VLOOKUP(CONCATENATE($F1381," ",$G1381),AllocFactorMatrix,(AC$4+1),FALSE)*$E1381</f>
        <v>458.27143325779628</v>
      </c>
    </row>
    <row r="1382" spans="4:29" hidden="1" outlineLevel="1">
      <c r="F1382" s="61" t="str">
        <f>F1389</f>
        <v>PROD_DEMAND</v>
      </c>
      <c r="G1382" s="20" t="str">
        <f>$G$8</f>
        <v>PRODUCTION</v>
      </c>
      <c r="H1382" s="24">
        <f t="shared" si="647"/>
        <v>6928075</v>
      </c>
      <c r="I1382" s="25">
        <f>VLOOKUP(CONCATENATE($F1382," ",$G1382),AllocFactorMatrix,(I$4+1),FALSE)*$E1389</f>
        <v>3397132.5054854662</v>
      </c>
      <c r="J1382" s="25">
        <f>VLOOKUP(CONCATENATE($F1382," ",$G1382),AllocFactorMatrix,(J$4+1),FALSE)*$E1389</f>
        <v>859342.43035732536</v>
      </c>
      <c r="K1382" s="25">
        <f>VLOOKUP(CONCATENATE($F1382," ",$G1382),AllocFactorMatrix,(K$4+1),FALSE)*$E1389</f>
        <v>10047.020095460799</v>
      </c>
      <c r="L1382" s="25">
        <f>VLOOKUP(CONCATENATE($F1382," ",$G1382),AllocFactorMatrix,(L$4+1),FALSE)*$E1389</f>
        <v>247.51343504178806</v>
      </c>
      <c r="M1382" s="25">
        <f t="shared" ref="M1382:M1389" si="656">SUBTOTAL(9,J1382:L1382)</f>
        <v>869636.96388782794</v>
      </c>
      <c r="N1382" s="25">
        <f>VLOOKUP(CONCATENATE($F1382," ",$G1382),AllocFactorMatrix,(N$4+1),FALSE)*$E1389</f>
        <v>359559.65431077336</v>
      </c>
      <c r="O1382" s="25">
        <f>VLOOKUP(CONCATENATE($F1382," ",$G1382),AllocFactorMatrix,(O$4+1),FALSE)*$E1389</f>
        <v>102400.82442704194</v>
      </c>
      <c r="P1382" s="25">
        <f>VLOOKUP(CONCATENATE($F1382," ",$G1382),AllocFactorMatrix,(P$4+1),FALSE)*$E1389</f>
        <v>8103.5391284422712</v>
      </c>
      <c r="Q1382" s="25">
        <f>VLOOKUP(CONCATENATE($F1382," ",$G1382),AllocFactorMatrix,(Q$4+1),FALSE)*$E1389</f>
        <v>1710.5142272465457</v>
      </c>
      <c r="R1382" s="25">
        <f t="shared" ref="R1382:R1389" si="657">SUBTOTAL(9,N1382:Q1382)</f>
        <v>471774.53209350415</v>
      </c>
      <c r="S1382" s="25">
        <f>VLOOKUP(CONCATENATE($F1382," ",$G1382),AllocFactorMatrix,(S$4+1),FALSE)*$E1389</f>
        <v>21598.857560282355</v>
      </c>
      <c r="T1382" s="25">
        <f>VLOOKUP(CONCATENATE($F1382," ",$G1382),AllocFactorMatrix,(T$4+1),FALSE)*$E1389</f>
        <v>235465.43884311349</v>
      </c>
      <c r="U1382" s="25">
        <f>VLOOKUP(CONCATENATE($F1382," ",$G1382),AllocFactorMatrix,(U$4+1),FALSE)*$E1389</f>
        <v>1572588.4533741775</v>
      </c>
      <c r="V1382" s="25">
        <f>VLOOKUP(CONCATENATE($F1382," ",$G1382),AllocFactorMatrix,(V$4+1),FALSE)*$E1389</f>
        <v>246709.41333051489</v>
      </c>
      <c r="W1382" s="25">
        <f>SUBTOTAL(9,S1382:V1382)</f>
        <v>2076362.1631080881</v>
      </c>
      <c r="X1382" s="25">
        <f>VLOOKUP(CONCATENATE($F1382," ",$G1382),AllocFactorMatrix,(X$4+1),FALSE)*$E1389</f>
        <v>97594.268707697527</v>
      </c>
      <c r="Y1382" s="25">
        <f>VLOOKUP(CONCATENATE($F1382," ",$G1382),AllocFactorMatrix,(Y$4+1),FALSE)*$E1389</f>
        <v>2355.9613255949757</v>
      </c>
      <c r="Z1382" s="25">
        <f t="shared" ref="Z1382:Z1389" si="658">SUBTOTAL(9,X1382:Y1382)</f>
        <v>99950.230033292508</v>
      </c>
      <c r="AA1382" s="25">
        <f>VLOOKUP(CONCATENATE($F1382," ",$G1382),AllocFactorMatrix,(AA$4+1),FALSE)*$E1389</f>
        <v>1701.5365147141956</v>
      </c>
      <c r="AB1382" s="25">
        <f>VLOOKUP(CONCATENATE($F1382," ",$G1382),AllocFactorMatrix,(AB$4+1),FALSE)*$E1389</f>
        <v>9226.0705021465237</v>
      </c>
      <c r="AC1382" s="25">
        <f>VLOOKUP(CONCATENATE($F1382," ",$G1382),AllocFactorMatrix,(AC$4+1),FALSE)*$E1389</f>
        <v>2290.9983749599569</v>
      </c>
    </row>
    <row r="1383" spans="4:29" hidden="1" outlineLevel="1">
      <c r="F1383" s="61" t="str">
        <f>F1389</f>
        <v>PROD_DEMAND</v>
      </c>
      <c r="G1383" s="20" t="str">
        <f>$G$9</f>
        <v>BULKTRAN</v>
      </c>
      <c r="H1383" s="24">
        <f t="shared" si="647"/>
        <v>0</v>
      </c>
      <c r="I1383" s="25">
        <f>VLOOKUP(CONCATENATE($F1383," ",$G1383),AllocFactorMatrix,(I$4+1),FALSE)*$E1389</f>
        <v>0</v>
      </c>
      <c r="J1383" s="25">
        <f>VLOOKUP(CONCATENATE($F1383," ",$G1383),AllocFactorMatrix,(J$4+1),FALSE)*$E1389</f>
        <v>0</v>
      </c>
      <c r="K1383" s="25">
        <f>VLOOKUP(CONCATENATE($F1383," ",$G1383),AllocFactorMatrix,(K$4+1),FALSE)*$E1389</f>
        <v>0</v>
      </c>
      <c r="L1383" s="25">
        <f>VLOOKUP(CONCATENATE($F1383," ",$G1383),AllocFactorMatrix,(L$4+1),FALSE)*$E1389</f>
        <v>0</v>
      </c>
      <c r="M1383" s="25">
        <f t="shared" si="656"/>
        <v>0</v>
      </c>
      <c r="N1383" s="25">
        <f>VLOOKUP(CONCATENATE($F1383," ",$G1383),AllocFactorMatrix,(N$4+1),FALSE)*$E1389</f>
        <v>0</v>
      </c>
      <c r="O1383" s="25">
        <f>VLOOKUP(CONCATENATE($F1383," ",$G1383),AllocFactorMatrix,(O$4+1),FALSE)*$E1389</f>
        <v>0</v>
      </c>
      <c r="P1383" s="25">
        <f>VLOOKUP(CONCATENATE($F1383," ",$G1383),AllocFactorMatrix,(P$4+1),FALSE)*$E1389</f>
        <v>0</v>
      </c>
      <c r="Q1383" s="25">
        <f>VLOOKUP(CONCATENATE($F1383," ",$G1383),AllocFactorMatrix,(Q$4+1),FALSE)*$E1389</f>
        <v>0</v>
      </c>
      <c r="R1383" s="25">
        <f t="shared" si="657"/>
        <v>0</v>
      </c>
      <c r="S1383" s="25">
        <f>VLOOKUP(CONCATENATE($F1383," ",$G1383),AllocFactorMatrix,(S$4+1),FALSE)*$E1389</f>
        <v>0</v>
      </c>
      <c r="T1383" s="25">
        <f>VLOOKUP(CONCATENATE($F1383," ",$G1383),AllocFactorMatrix,(T$4+1),FALSE)*$E1389</f>
        <v>0</v>
      </c>
      <c r="U1383" s="25">
        <f>VLOOKUP(CONCATENATE($F1383," ",$G1383),AllocFactorMatrix,(U$4+1),FALSE)*$E1389</f>
        <v>0</v>
      </c>
      <c r="V1383" s="25">
        <f>VLOOKUP(CONCATENATE($F1383," ",$G1383),AllocFactorMatrix,(V$4+1),FALSE)*$E1389</f>
        <v>0</v>
      </c>
      <c r="W1383" s="25">
        <f t="shared" ref="W1383:W1389" si="659">SUBTOTAL(9,S1383:V1383)</f>
        <v>0</v>
      </c>
      <c r="X1383" s="25">
        <f>VLOOKUP(CONCATENATE($F1383," ",$G1383),AllocFactorMatrix,(X$4+1),FALSE)*$E1389</f>
        <v>0</v>
      </c>
      <c r="Y1383" s="25">
        <f>VLOOKUP(CONCATENATE($F1383," ",$G1383),AllocFactorMatrix,(Y$4+1),FALSE)*$E1389</f>
        <v>0</v>
      </c>
      <c r="Z1383" s="25">
        <f t="shared" si="658"/>
        <v>0</v>
      </c>
      <c r="AA1383" s="25">
        <f>VLOOKUP(CONCATENATE($F1383," ",$G1383),AllocFactorMatrix,(AA$4+1),FALSE)*$E1389</f>
        <v>0</v>
      </c>
      <c r="AB1383" s="25">
        <f>VLOOKUP(CONCATENATE($F1383," ",$G1383),AllocFactorMatrix,(AB$4+1),FALSE)*$E1389</f>
        <v>0</v>
      </c>
      <c r="AC1383" s="25">
        <f>VLOOKUP(CONCATENATE($F1383," ",$G1383),AllocFactorMatrix,(AC$4+1),FALSE)*$E1389</f>
        <v>0</v>
      </c>
    </row>
    <row r="1384" spans="4:29" hidden="1" outlineLevel="1">
      <c r="F1384" s="61" t="str">
        <f>F1389</f>
        <v>PROD_DEMAND</v>
      </c>
      <c r="G1384" s="20" t="str">
        <f>$G$10</f>
        <v>SUBTRAN</v>
      </c>
      <c r="H1384" s="24">
        <f t="shared" si="647"/>
        <v>0</v>
      </c>
      <c r="I1384" s="25">
        <f>VLOOKUP(CONCATENATE($F1384," ",$G1384),AllocFactorMatrix,(I$4+1),FALSE)*$E1389</f>
        <v>0</v>
      </c>
      <c r="J1384" s="25">
        <f>VLOOKUP(CONCATENATE($F1384," ",$G1384),AllocFactorMatrix,(J$4+1),FALSE)*$E1389</f>
        <v>0</v>
      </c>
      <c r="K1384" s="25">
        <f>VLOOKUP(CONCATENATE($F1384," ",$G1384),AllocFactorMatrix,(K$4+1),FALSE)*$E1389</f>
        <v>0</v>
      </c>
      <c r="L1384" s="25">
        <f>VLOOKUP(CONCATENATE($F1384," ",$G1384),AllocFactorMatrix,(L$4+1),FALSE)*$E1389</f>
        <v>0</v>
      </c>
      <c r="M1384" s="25">
        <f t="shared" si="656"/>
        <v>0</v>
      </c>
      <c r="N1384" s="25">
        <f>VLOOKUP(CONCATENATE($F1384," ",$G1384),AllocFactorMatrix,(N$4+1),FALSE)*$E1389</f>
        <v>0</v>
      </c>
      <c r="O1384" s="25">
        <f>VLOOKUP(CONCATENATE($F1384," ",$G1384),AllocFactorMatrix,(O$4+1),FALSE)*$E1389</f>
        <v>0</v>
      </c>
      <c r="P1384" s="25">
        <f>VLOOKUP(CONCATENATE($F1384," ",$G1384),AllocFactorMatrix,(P$4+1),FALSE)*$E1389</f>
        <v>0</v>
      </c>
      <c r="Q1384" s="25">
        <f>VLOOKUP(CONCATENATE($F1384," ",$G1384),AllocFactorMatrix,(Q$4+1),FALSE)*$E1389</f>
        <v>0</v>
      </c>
      <c r="R1384" s="25">
        <f t="shared" si="657"/>
        <v>0</v>
      </c>
      <c r="S1384" s="25">
        <f>VLOOKUP(CONCATENATE($F1384," ",$G1384),AllocFactorMatrix,(S$4+1),FALSE)*$E1389</f>
        <v>0</v>
      </c>
      <c r="T1384" s="25">
        <f>VLOOKUP(CONCATENATE($F1384," ",$G1384),AllocFactorMatrix,(T$4+1),FALSE)*$E1389</f>
        <v>0</v>
      </c>
      <c r="U1384" s="25">
        <f>VLOOKUP(CONCATENATE($F1384," ",$G1384),AllocFactorMatrix,(U$4+1),FALSE)*$E1389</f>
        <v>0</v>
      </c>
      <c r="V1384" s="25">
        <f>VLOOKUP(CONCATENATE($F1384," ",$G1384),AllocFactorMatrix,(V$4+1),FALSE)*$E1389</f>
        <v>0</v>
      </c>
      <c r="W1384" s="25">
        <f t="shared" si="659"/>
        <v>0</v>
      </c>
      <c r="X1384" s="25">
        <f>VLOOKUP(CONCATENATE($F1384," ",$G1384),AllocFactorMatrix,(X$4+1),FALSE)*$E1389</f>
        <v>0</v>
      </c>
      <c r="Y1384" s="25">
        <f>VLOOKUP(CONCATENATE($F1384," ",$G1384),AllocFactorMatrix,(Y$4+1),FALSE)*$E1389</f>
        <v>0</v>
      </c>
      <c r="Z1384" s="25">
        <f t="shared" si="658"/>
        <v>0</v>
      </c>
      <c r="AA1384" s="25">
        <f>VLOOKUP(CONCATENATE($F1384," ",$G1384),AllocFactorMatrix,(AA$4+1),FALSE)*$E1389</f>
        <v>0</v>
      </c>
      <c r="AB1384" s="25">
        <f>VLOOKUP(CONCATENATE($F1384," ",$G1384),AllocFactorMatrix,(AB$4+1),FALSE)*$E1389</f>
        <v>0</v>
      </c>
      <c r="AC1384" s="25">
        <f>VLOOKUP(CONCATENATE($F1384," ",$G1384),AllocFactorMatrix,(AC$4+1),FALSE)*$E1389</f>
        <v>0</v>
      </c>
    </row>
    <row r="1385" spans="4:29" hidden="1" outlineLevel="1">
      <c r="F1385" s="61" t="str">
        <f>F1389</f>
        <v>PROD_DEMAND</v>
      </c>
      <c r="G1385" s="20" t="str">
        <f>$G$11</f>
        <v>DISTPRI</v>
      </c>
      <c r="H1385" s="24">
        <f t="shared" si="647"/>
        <v>0</v>
      </c>
      <c r="I1385" s="25">
        <f>VLOOKUP(CONCATENATE($F1385," ",$G1385),AllocFactorMatrix,(I$4+1),FALSE)*$E1389</f>
        <v>0</v>
      </c>
      <c r="J1385" s="25">
        <f>VLOOKUP(CONCATENATE($F1385," ",$G1385),AllocFactorMatrix,(J$4+1),FALSE)*$E1389</f>
        <v>0</v>
      </c>
      <c r="K1385" s="25">
        <f>VLOOKUP(CONCATENATE($F1385," ",$G1385),AllocFactorMatrix,(K$4+1),FALSE)*$E1389</f>
        <v>0</v>
      </c>
      <c r="L1385" s="25">
        <f>VLOOKUP(CONCATENATE($F1385," ",$G1385),AllocFactorMatrix,(L$4+1),FALSE)*$E1389</f>
        <v>0</v>
      </c>
      <c r="M1385" s="25">
        <f t="shared" si="656"/>
        <v>0</v>
      </c>
      <c r="N1385" s="25">
        <f>VLOOKUP(CONCATENATE($F1385," ",$G1385),AllocFactorMatrix,(N$4+1),FALSE)*$E1389</f>
        <v>0</v>
      </c>
      <c r="O1385" s="25">
        <f>VLOOKUP(CONCATENATE($F1385," ",$G1385),AllocFactorMatrix,(O$4+1),FALSE)*$E1389</f>
        <v>0</v>
      </c>
      <c r="P1385" s="25">
        <f>VLOOKUP(CONCATENATE($F1385," ",$G1385),AllocFactorMatrix,(P$4+1),FALSE)*$E1389</f>
        <v>0</v>
      </c>
      <c r="Q1385" s="25">
        <f>VLOOKUP(CONCATENATE($F1385," ",$G1385),AllocFactorMatrix,(Q$4+1),FALSE)*$E1389</f>
        <v>0</v>
      </c>
      <c r="R1385" s="25">
        <f t="shared" si="657"/>
        <v>0</v>
      </c>
      <c r="S1385" s="25">
        <f>VLOOKUP(CONCATENATE($F1385," ",$G1385),AllocFactorMatrix,(S$4+1),FALSE)*$E1389</f>
        <v>0</v>
      </c>
      <c r="T1385" s="25">
        <f>VLOOKUP(CONCATENATE($F1385," ",$G1385),AllocFactorMatrix,(T$4+1),FALSE)*$E1389</f>
        <v>0</v>
      </c>
      <c r="U1385" s="25">
        <f>VLOOKUP(CONCATENATE($F1385," ",$G1385),AllocFactorMatrix,(U$4+1),FALSE)*$E1389</f>
        <v>0</v>
      </c>
      <c r="V1385" s="25">
        <f>VLOOKUP(CONCATENATE($F1385," ",$G1385),AllocFactorMatrix,(V$4+1),FALSE)*$E1389</f>
        <v>0</v>
      </c>
      <c r="W1385" s="25">
        <f t="shared" si="659"/>
        <v>0</v>
      </c>
      <c r="X1385" s="25">
        <f>VLOOKUP(CONCATENATE($F1385," ",$G1385),AllocFactorMatrix,(X$4+1),FALSE)*$E1389</f>
        <v>0</v>
      </c>
      <c r="Y1385" s="25">
        <f>VLOOKUP(CONCATENATE($F1385," ",$G1385),AllocFactorMatrix,(Y$4+1),FALSE)*$E1389</f>
        <v>0</v>
      </c>
      <c r="Z1385" s="25">
        <f t="shared" si="658"/>
        <v>0</v>
      </c>
      <c r="AA1385" s="25">
        <f>VLOOKUP(CONCATENATE($F1385," ",$G1385),AllocFactorMatrix,(AA$4+1),FALSE)*$E1389</f>
        <v>0</v>
      </c>
      <c r="AB1385" s="25">
        <f>VLOOKUP(CONCATENATE($F1385," ",$G1385),AllocFactorMatrix,(AB$4+1),FALSE)*$E1389</f>
        <v>0</v>
      </c>
      <c r="AC1385" s="25">
        <f>VLOOKUP(CONCATENATE($F1385," ",$G1385),AllocFactorMatrix,(AC$4+1),FALSE)*$E1389</f>
        <v>0</v>
      </c>
    </row>
    <row r="1386" spans="4:29" hidden="1" outlineLevel="1">
      <c r="F1386" s="61" t="str">
        <f>F1389</f>
        <v>PROD_DEMAND</v>
      </c>
      <c r="G1386" s="20" t="str">
        <f>$G$12</f>
        <v>DISTSEC</v>
      </c>
      <c r="H1386" s="24">
        <f t="shared" si="647"/>
        <v>0</v>
      </c>
      <c r="I1386" s="25">
        <f>VLOOKUP(CONCATENATE($F1386," ",$G1386),AllocFactorMatrix,(I$4+1),FALSE)*$E1389</f>
        <v>0</v>
      </c>
      <c r="J1386" s="25">
        <f>VLOOKUP(CONCATENATE($F1386," ",$G1386),AllocFactorMatrix,(J$4+1),FALSE)*$E1389</f>
        <v>0</v>
      </c>
      <c r="K1386" s="25">
        <f>VLOOKUP(CONCATENATE($F1386," ",$G1386),AllocFactorMatrix,(K$4+1),FALSE)*$E1389</f>
        <v>0</v>
      </c>
      <c r="L1386" s="25">
        <f>VLOOKUP(CONCATENATE($F1386," ",$G1386),AllocFactorMatrix,(L$4+1),FALSE)*$E1389</f>
        <v>0</v>
      </c>
      <c r="M1386" s="25">
        <f t="shared" si="656"/>
        <v>0</v>
      </c>
      <c r="N1386" s="25">
        <f>VLOOKUP(CONCATENATE($F1386," ",$G1386),AllocFactorMatrix,(N$4+1),FALSE)*$E1389</f>
        <v>0</v>
      </c>
      <c r="O1386" s="25">
        <f>VLOOKUP(CONCATENATE($F1386," ",$G1386),AllocFactorMatrix,(O$4+1),FALSE)*$E1389</f>
        <v>0</v>
      </c>
      <c r="P1386" s="25">
        <f>VLOOKUP(CONCATENATE($F1386," ",$G1386),AllocFactorMatrix,(P$4+1),FALSE)*$E1389</f>
        <v>0</v>
      </c>
      <c r="Q1386" s="25">
        <f>VLOOKUP(CONCATENATE($F1386," ",$G1386),AllocFactorMatrix,(Q$4+1),FALSE)*$E1389</f>
        <v>0</v>
      </c>
      <c r="R1386" s="25">
        <f t="shared" si="657"/>
        <v>0</v>
      </c>
      <c r="S1386" s="25">
        <f>VLOOKUP(CONCATENATE($F1386," ",$G1386),AllocFactorMatrix,(S$4+1),FALSE)*$E1389</f>
        <v>0</v>
      </c>
      <c r="T1386" s="25">
        <f>VLOOKUP(CONCATENATE($F1386," ",$G1386),AllocFactorMatrix,(T$4+1),FALSE)*$E1389</f>
        <v>0</v>
      </c>
      <c r="U1386" s="25">
        <f>VLOOKUP(CONCATENATE($F1386," ",$G1386),AllocFactorMatrix,(U$4+1),FALSE)*$E1389</f>
        <v>0</v>
      </c>
      <c r="V1386" s="25">
        <f>VLOOKUP(CONCATENATE($F1386," ",$G1386),AllocFactorMatrix,(V$4+1),FALSE)*$E1389</f>
        <v>0</v>
      </c>
      <c r="W1386" s="25">
        <f t="shared" si="659"/>
        <v>0</v>
      </c>
      <c r="X1386" s="25">
        <f>VLOOKUP(CONCATENATE($F1386," ",$G1386),AllocFactorMatrix,(X$4+1),FALSE)*$E1389</f>
        <v>0</v>
      </c>
      <c r="Y1386" s="25">
        <f>VLOOKUP(CONCATENATE($F1386," ",$G1386),AllocFactorMatrix,(Y$4+1),FALSE)*$E1389</f>
        <v>0</v>
      </c>
      <c r="Z1386" s="25">
        <f t="shared" si="658"/>
        <v>0</v>
      </c>
      <c r="AA1386" s="25">
        <f>VLOOKUP(CONCATENATE($F1386," ",$G1386),AllocFactorMatrix,(AA$4+1),FALSE)*$E1389</f>
        <v>0</v>
      </c>
      <c r="AB1386" s="25">
        <f>VLOOKUP(CONCATENATE($F1386," ",$G1386),AllocFactorMatrix,(AB$4+1),FALSE)*$E1389</f>
        <v>0</v>
      </c>
      <c r="AC1386" s="25">
        <f>VLOOKUP(CONCATENATE($F1386," ",$G1386),AllocFactorMatrix,(AC$4+1),FALSE)*$E1389</f>
        <v>0</v>
      </c>
    </row>
    <row r="1387" spans="4:29" hidden="1" outlineLevel="1">
      <c r="F1387" s="61" t="str">
        <f>F1389</f>
        <v>PROD_DEMAND</v>
      </c>
      <c r="G1387" s="20" t="str">
        <f>$G$13</f>
        <v>ENERGY</v>
      </c>
      <c r="H1387" s="24">
        <f t="shared" si="647"/>
        <v>0</v>
      </c>
      <c r="I1387" s="25">
        <f>VLOOKUP(CONCATENATE($F1387," ",$G1387),AllocFactorMatrix,(I$4+1),FALSE)*$E1389</f>
        <v>0</v>
      </c>
      <c r="J1387" s="25">
        <f>VLOOKUP(CONCATENATE($F1387," ",$G1387),AllocFactorMatrix,(J$4+1),FALSE)*$E1389</f>
        <v>0</v>
      </c>
      <c r="K1387" s="25">
        <f>VLOOKUP(CONCATENATE($F1387," ",$G1387),AllocFactorMatrix,(K$4+1),FALSE)*$E1389</f>
        <v>0</v>
      </c>
      <c r="L1387" s="25">
        <f>VLOOKUP(CONCATENATE($F1387," ",$G1387),AllocFactorMatrix,(L$4+1),FALSE)*$E1389</f>
        <v>0</v>
      </c>
      <c r="M1387" s="25">
        <f t="shared" si="656"/>
        <v>0</v>
      </c>
      <c r="N1387" s="25">
        <f>VLOOKUP(CONCATENATE($F1387," ",$G1387),AllocFactorMatrix,(N$4+1),FALSE)*$E1389</f>
        <v>0</v>
      </c>
      <c r="O1387" s="25">
        <f>VLOOKUP(CONCATENATE($F1387," ",$G1387),AllocFactorMatrix,(O$4+1),FALSE)*$E1389</f>
        <v>0</v>
      </c>
      <c r="P1387" s="25">
        <f>VLOOKUP(CONCATENATE($F1387," ",$G1387),AllocFactorMatrix,(P$4+1),FALSE)*$E1389</f>
        <v>0</v>
      </c>
      <c r="Q1387" s="25">
        <f>VLOOKUP(CONCATENATE($F1387," ",$G1387),AllocFactorMatrix,(Q$4+1),FALSE)*$E1389</f>
        <v>0</v>
      </c>
      <c r="R1387" s="25">
        <f t="shared" si="657"/>
        <v>0</v>
      </c>
      <c r="S1387" s="25">
        <f>VLOOKUP(CONCATENATE($F1387," ",$G1387),AllocFactorMatrix,(S$4+1),FALSE)*$E1389</f>
        <v>0</v>
      </c>
      <c r="T1387" s="25">
        <f>VLOOKUP(CONCATENATE($F1387," ",$G1387),AllocFactorMatrix,(T$4+1),FALSE)*$E1389</f>
        <v>0</v>
      </c>
      <c r="U1387" s="25">
        <f>VLOOKUP(CONCATENATE($F1387," ",$G1387),AllocFactorMatrix,(U$4+1),FALSE)*$E1389</f>
        <v>0</v>
      </c>
      <c r="V1387" s="25">
        <f>VLOOKUP(CONCATENATE($F1387," ",$G1387),AllocFactorMatrix,(V$4+1),FALSE)*$E1389</f>
        <v>0</v>
      </c>
      <c r="W1387" s="25">
        <f t="shared" si="659"/>
        <v>0</v>
      </c>
      <c r="X1387" s="25">
        <f>VLOOKUP(CONCATENATE($F1387," ",$G1387),AllocFactorMatrix,(X$4+1),FALSE)*$E1389</f>
        <v>0</v>
      </c>
      <c r="Y1387" s="25">
        <f>VLOOKUP(CONCATENATE($F1387," ",$G1387),AllocFactorMatrix,(Y$4+1),FALSE)*$E1389</f>
        <v>0</v>
      </c>
      <c r="Z1387" s="25">
        <f t="shared" si="658"/>
        <v>0</v>
      </c>
      <c r="AA1387" s="25">
        <f>VLOOKUP(CONCATENATE($F1387," ",$G1387),AllocFactorMatrix,(AA$4+1),FALSE)*$E1389</f>
        <v>0</v>
      </c>
      <c r="AB1387" s="25">
        <f>VLOOKUP(CONCATENATE($F1387," ",$G1387),AllocFactorMatrix,(AB$4+1),FALSE)*$E1389</f>
        <v>0</v>
      </c>
      <c r="AC1387" s="25">
        <f>VLOOKUP(CONCATENATE($F1387," ",$G1387),AllocFactorMatrix,(AC$4+1),FALSE)*$E1389</f>
        <v>0</v>
      </c>
    </row>
    <row r="1388" spans="4:29" hidden="1" outlineLevel="1">
      <c r="F1388" s="61" t="str">
        <f>F1389</f>
        <v>PROD_DEMAND</v>
      </c>
      <c r="G1388" s="20" t="str">
        <f>$G$14</f>
        <v>CUSTOMER</v>
      </c>
      <c r="H1388" s="24">
        <f t="shared" si="647"/>
        <v>0</v>
      </c>
      <c r="I1388" s="25">
        <f>VLOOKUP(CONCATENATE($F1388," ",$G1388),AllocFactorMatrix,(I$4+1),FALSE)*$E1389</f>
        <v>0</v>
      </c>
      <c r="J1388" s="25">
        <f>VLOOKUP(CONCATENATE($F1388," ",$G1388),AllocFactorMatrix,(J$4+1),FALSE)*$E1389</f>
        <v>0</v>
      </c>
      <c r="K1388" s="25">
        <f>VLOOKUP(CONCATENATE($F1388," ",$G1388),AllocFactorMatrix,(K$4+1),FALSE)*$E1389</f>
        <v>0</v>
      </c>
      <c r="L1388" s="25">
        <f>VLOOKUP(CONCATENATE($F1388," ",$G1388),AllocFactorMatrix,(L$4+1),FALSE)*$E1389</f>
        <v>0</v>
      </c>
      <c r="M1388" s="25">
        <f t="shared" si="656"/>
        <v>0</v>
      </c>
      <c r="N1388" s="25">
        <f>VLOOKUP(CONCATENATE($F1388," ",$G1388),AllocFactorMatrix,(N$4+1),FALSE)*$E1389</f>
        <v>0</v>
      </c>
      <c r="O1388" s="25">
        <f>VLOOKUP(CONCATENATE($F1388," ",$G1388),AllocFactorMatrix,(O$4+1),FALSE)*$E1389</f>
        <v>0</v>
      </c>
      <c r="P1388" s="25">
        <f>VLOOKUP(CONCATENATE($F1388," ",$G1388),AllocFactorMatrix,(P$4+1),FALSE)*$E1389</f>
        <v>0</v>
      </c>
      <c r="Q1388" s="25">
        <f>VLOOKUP(CONCATENATE($F1388," ",$G1388),AllocFactorMatrix,(Q$4+1),FALSE)*$E1389</f>
        <v>0</v>
      </c>
      <c r="R1388" s="25">
        <f t="shared" si="657"/>
        <v>0</v>
      </c>
      <c r="S1388" s="25">
        <f>VLOOKUP(CONCATENATE($F1388," ",$G1388),AllocFactorMatrix,(S$4+1),FALSE)*$E1389</f>
        <v>0</v>
      </c>
      <c r="T1388" s="25">
        <f>VLOOKUP(CONCATENATE($F1388," ",$G1388),AllocFactorMatrix,(T$4+1),FALSE)*$E1389</f>
        <v>0</v>
      </c>
      <c r="U1388" s="25">
        <f>VLOOKUP(CONCATENATE($F1388," ",$G1388),AllocFactorMatrix,(U$4+1),FALSE)*$E1389</f>
        <v>0</v>
      </c>
      <c r="V1388" s="25">
        <f>VLOOKUP(CONCATENATE($F1388," ",$G1388),AllocFactorMatrix,(V$4+1),FALSE)*$E1389</f>
        <v>0</v>
      </c>
      <c r="W1388" s="25">
        <f t="shared" si="659"/>
        <v>0</v>
      </c>
      <c r="X1388" s="25">
        <f>VLOOKUP(CONCATENATE($F1388," ",$G1388),AllocFactorMatrix,(X$4+1),FALSE)*$E1389</f>
        <v>0</v>
      </c>
      <c r="Y1388" s="25">
        <f>VLOOKUP(CONCATENATE($F1388," ",$G1388),AllocFactorMatrix,(Y$4+1),FALSE)*$E1389</f>
        <v>0</v>
      </c>
      <c r="Z1388" s="25">
        <f t="shared" si="658"/>
        <v>0</v>
      </c>
      <c r="AA1388" s="25">
        <f>VLOOKUP(CONCATENATE($F1388," ",$G1388),AllocFactorMatrix,(AA$4+1),FALSE)*$E1389</f>
        <v>0</v>
      </c>
      <c r="AB1388" s="25">
        <f>VLOOKUP(CONCATENATE($F1388," ",$G1388),AllocFactorMatrix,(AB$4+1),FALSE)*$E1389</f>
        <v>0</v>
      </c>
      <c r="AC1388" s="25">
        <f>VLOOKUP(CONCATENATE($F1388," ",$G1388),AllocFactorMatrix,(AC$4+1),FALSE)*$E1389</f>
        <v>0</v>
      </c>
    </row>
    <row r="1389" spans="4:29" collapsed="1">
      <c r="D1389" s="20" t="s">
        <v>465</v>
      </c>
      <c r="E1389" s="22">
        <f>'Sch 4'!E336</f>
        <v>6928075</v>
      </c>
      <c r="F1389" s="61" t="s">
        <v>29</v>
      </c>
      <c r="G1389" s="20" t="str">
        <f>$G$15</f>
        <v>TOTAL</v>
      </c>
      <c r="H1389" s="24">
        <f t="shared" si="647"/>
        <v>6928075</v>
      </c>
      <c r="I1389" s="25">
        <f>VLOOKUP(CONCATENATE($F1389," ",$G1389),AllocFactorMatrix,(I$4+1),FALSE)*$E1389</f>
        <v>3397132.5054854662</v>
      </c>
      <c r="J1389" s="25">
        <f>VLOOKUP(CONCATENATE($F1389," ",$G1389),AllocFactorMatrix,(J$4+1),FALSE)*$E1389</f>
        <v>859342.43035732536</v>
      </c>
      <c r="K1389" s="25">
        <f>VLOOKUP(CONCATENATE($F1389," ",$G1389),AllocFactorMatrix,(K$4+1),FALSE)*$E1389</f>
        <v>10047.020095460799</v>
      </c>
      <c r="L1389" s="25">
        <f>VLOOKUP(CONCATENATE($F1389," ",$G1389),AllocFactorMatrix,(L$4+1),FALSE)*$E1389</f>
        <v>247.51343504178806</v>
      </c>
      <c r="M1389" s="25">
        <f t="shared" si="656"/>
        <v>869636.96388782794</v>
      </c>
      <c r="N1389" s="25">
        <f>VLOOKUP(CONCATENATE($F1389," ",$G1389),AllocFactorMatrix,(N$4+1),FALSE)*$E1389</f>
        <v>359559.65431077336</v>
      </c>
      <c r="O1389" s="25">
        <f>VLOOKUP(CONCATENATE($F1389," ",$G1389),AllocFactorMatrix,(O$4+1),FALSE)*$E1389</f>
        <v>102400.82442704194</v>
      </c>
      <c r="P1389" s="25">
        <f>VLOOKUP(CONCATENATE($F1389," ",$G1389),AllocFactorMatrix,(P$4+1),FALSE)*$E1389</f>
        <v>8103.5391284422712</v>
      </c>
      <c r="Q1389" s="25">
        <f>VLOOKUP(CONCATENATE($F1389," ",$G1389),AllocFactorMatrix,(Q$4+1),FALSE)*$E1389</f>
        <v>1710.5142272465457</v>
      </c>
      <c r="R1389" s="25">
        <f t="shared" si="657"/>
        <v>471774.53209350415</v>
      </c>
      <c r="S1389" s="25">
        <f>VLOOKUP(CONCATENATE($F1389," ",$G1389),AllocFactorMatrix,(S$4+1),FALSE)*$E1389</f>
        <v>21598.857560282355</v>
      </c>
      <c r="T1389" s="25">
        <f>VLOOKUP(CONCATENATE($F1389," ",$G1389),AllocFactorMatrix,(T$4+1),FALSE)*$E1389</f>
        <v>235465.43884311349</v>
      </c>
      <c r="U1389" s="25">
        <f>VLOOKUP(CONCATENATE($F1389," ",$G1389),AllocFactorMatrix,(U$4+1),FALSE)*$E1389</f>
        <v>1572588.4533741775</v>
      </c>
      <c r="V1389" s="25">
        <f>VLOOKUP(CONCATENATE($F1389," ",$G1389),AllocFactorMatrix,(V$4+1),FALSE)*$E1389</f>
        <v>246709.41333051489</v>
      </c>
      <c r="W1389" s="25">
        <f t="shared" si="659"/>
        <v>2076362.1631080881</v>
      </c>
      <c r="X1389" s="25">
        <f>VLOOKUP(CONCATENATE($F1389," ",$G1389),AllocFactorMatrix,(X$4+1),FALSE)*$E1389</f>
        <v>97594.268707697527</v>
      </c>
      <c r="Y1389" s="25">
        <f>VLOOKUP(CONCATENATE($F1389," ",$G1389),AllocFactorMatrix,(Y$4+1),FALSE)*$E1389</f>
        <v>2355.9613255949757</v>
      </c>
      <c r="Z1389" s="25">
        <f t="shared" si="658"/>
        <v>99950.230033292508</v>
      </c>
      <c r="AA1389" s="25">
        <f>VLOOKUP(CONCATENATE($F1389," ",$G1389),AllocFactorMatrix,(AA$4+1),FALSE)*$E1389</f>
        <v>1701.5365147141956</v>
      </c>
      <c r="AB1389" s="25">
        <f>VLOOKUP(CONCATENATE($F1389," ",$G1389),AllocFactorMatrix,(AB$4+1),FALSE)*$E1389</f>
        <v>9226.0705021465237</v>
      </c>
      <c r="AC1389" s="25">
        <f>VLOOKUP(CONCATENATE($F1389," ",$G1389),AllocFactorMatrix,(AC$4+1),FALSE)*$E1389</f>
        <v>2290.9983749599569</v>
      </c>
    </row>
    <row r="1390" spans="4:29" hidden="1" outlineLevel="1">
      <c r="F1390" s="61" t="str">
        <f>F1397</f>
        <v>PROD_ENERGY</v>
      </c>
      <c r="G1390" s="20" t="str">
        <f>$G$8</f>
        <v>PRODUCTION</v>
      </c>
      <c r="H1390" s="24">
        <f t="shared" ref="H1390:H1413" si="660">SUBTOTAL(9,I1390:AC1390)</f>
        <v>0</v>
      </c>
      <c r="I1390" s="25">
        <f>VLOOKUP(CONCATENATE($F1390," ",$G1390),AllocFactorMatrix,(I$4+1),FALSE)*$E1397</f>
        <v>0</v>
      </c>
      <c r="J1390" s="25">
        <f>VLOOKUP(CONCATENATE($F1390," ",$G1390),AllocFactorMatrix,(J$4+1),FALSE)*$E1397</f>
        <v>0</v>
      </c>
      <c r="K1390" s="25">
        <f>VLOOKUP(CONCATENATE($F1390," ",$G1390),AllocFactorMatrix,(K$4+1),FALSE)*$E1397</f>
        <v>0</v>
      </c>
      <c r="L1390" s="25">
        <f>VLOOKUP(CONCATENATE($F1390," ",$G1390),AllocFactorMatrix,(L$4+1),FALSE)*$E1397</f>
        <v>0</v>
      </c>
      <c r="M1390" s="25">
        <f t="shared" ref="M1390:M1397" si="661">SUBTOTAL(9,J1390:L1390)</f>
        <v>0</v>
      </c>
      <c r="N1390" s="25">
        <f>VLOOKUP(CONCATENATE($F1390," ",$G1390),AllocFactorMatrix,(N$4+1),FALSE)*$E1397</f>
        <v>0</v>
      </c>
      <c r="O1390" s="25">
        <f>VLOOKUP(CONCATENATE($F1390," ",$G1390),AllocFactorMatrix,(O$4+1),FALSE)*$E1397</f>
        <v>0</v>
      </c>
      <c r="P1390" s="25">
        <f>VLOOKUP(CONCATENATE($F1390," ",$G1390),AllocFactorMatrix,(P$4+1),FALSE)*$E1397</f>
        <v>0</v>
      </c>
      <c r="Q1390" s="25">
        <f>VLOOKUP(CONCATENATE($F1390," ",$G1390),AllocFactorMatrix,(Q$4+1),FALSE)*$E1397</f>
        <v>0</v>
      </c>
      <c r="R1390" s="25">
        <f t="shared" ref="R1390:R1397" si="662">SUBTOTAL(9,N1390:Q1390)</f>
        <v>0</v>
      </c>
      <c r="S1390" s="25">
        <f>VLOOKUP(CONCATENATE($F1390," ",$G1390),AllocFactorMatrix,(S$4+1),FALSE)*$E1397</f>
        <v>0</v>
      </c>
      <c r="T1390" s="25">
        <f>VLOOKUP(CONCATENATE($F1390," ",$G1390),AllocFactorMatrix,(T$4+1),FALSE)*$E1397</f>
        <v>0</v>
      </c>
      <c r="U1390" s="25">
        <f>VLOOKUP(CONCATENATE($F1390," ",$G1390),AllocFactorMatrix,(U$4+1),FALSE)*$E1397</f>
        <v>0</v>
      </c>
      <c r="V1390" s="25">
        <f>VLOOKUP(CONCATENATE($F1390," ",$G1390),AllocFactorMatrix,(V$4+1),FALSE)*$E1397</f>
        <v>0</v>
      </c>
      <c r="W1390" s="25">
        <f>SUBTOTAL(9,S1390:V1390)</f>
        <v>0</v>
      </c>
      <c r="X1390" s="25">
        <f>VLOOKUP(CONCATENATE($F1390," ",$G1390),AllocFactorMatrix,(X$4+1),FALSE)*$E1397</f>
        <v>0</v>
      </c>
      <c r="Y1390" s="25">
        <f>VLOOKUP(CONCATENATE($F1390," ",$G1390),AllocFactorMatrix,(Y$4+1),FALSE)*$E1397</f>
        <v>0</v>
      </c>
      <c r="Z1390" s="25">
        <f t="shared" ref="Z1390:Z1397" si="663">SUBTOTAL(9,X1390:Y1390)</f>
        <v>0</v>
      </c>
      <c r="AA1390" s="25">
        <f>VLOOKUP(CONCATENATE($F1390," ",$G1390),AllocFactorMatrix,(AA$4+1),FALSE)*$E1397</f>
        <v>0</v>
      </c>
      <c r="AB1390" s="25">
        <f>VLOOKUP(CONCATENATE($F1390," ",$G1390),AllocFactorMatrix,(AB$4+1),FALSE)*$E1397</f>
        <v>0</v>
      </c>
      <c r="AC1390" s="25">
        <f>VLOOKUP(CONCATENATE($F1390," ",$G1390),AllocFactorMatrix,(AC$4+1),FALSE)*$E1397</f>
        <v>0</v>
      </c>
    </row>
    <row r="1391" spans="4:29" hidden="1" outlineLevel="1">
      <c r="F1391" s="61" t="str">
        <f>F1397</f>
        <v>PROD_ENERGY</v>
      </c>
      <c r="G1391" s="20" t="str">
        <f>$G$9</f>
        <v>BULKTRAN</v>
      </c>
      <c r="H1391" s="24">
        <f t="shared" si="660"/>
        <v>0</v>
      </c>
      <c r="I1391" s="25">
        <f>VLOOKUP(CONCATENATE($F1391," ",$G1391),AllocFactorMatrix,(I$4+1),FALSE)*$E1397</f>
        <v>0</v>
      </c>
      <c r="J1391" s="25">
        <f>VLOOKUP(CONCATENATE($F1391," ",$G1391),AllocFactorMatrix,(J$4+1),FALSE)*$E1397</f>
        <v>0</v>
      </c>
      <c r="K1391" s="25">
        <f>VLOOKUP(CONCATENATE($F1391," ",$G1391),AllocFactorMatrix,(K$4+1),FALSE)*$E1397</f>
        <v>0</v>
      </c>
      <c r="L1391" s="25">
        <f>VLOOKUP(CONCATENATE($F1391," ",$G1391),AllocFactorMatrix,(L$4+1),FALSE)*$E1397</f>
        <v>0</v>
      </c>
      <c r="M1391" s="25">
        <f t="shared" si="661"/>
        <v>0</v>
      </c>
      <c r="N1391" s="25">
        <f>VLOOKUP(CONCATENATE($F1391," ",$G1391),AllocFactorMatrix,(N$4+1),FALSE)*$E1397</f>
        <v>0</v>
      </c>
      <c r="O1391" s="25">
        <f>VLOOKUP(CONCATENATE($F1391," ",$G1391),AllocFactorMatrix,(O$4+1),FALSE)*$E1397</f>
        <v>0</v>
      </c>
      <c r="P1391" s="25">
        <f>VLOOKUP(CONCATENATE($F1391," ",$G1391),AllocFactorMatrix,(P$4+1),FALSE)*$E1397</f>
        <v>0</v>
      </c>
      <c r="Q1391" s="25">
        <f>VLOOKUP(CONCATENATE($F1391," ",$G1391),AllocFactorMatrix,(Q$4+1),FALSE)*$E1397</f>
        <v>0</v>
      </c>
      <c r="R1391" s="25">
        <f t="shared" si="662"/>
        <v>0</v>
      </c>
      <c r="S1391" s="25">
        <f>VLOOKUP(CONCATENATE($F1391," ",$G1391),AllocFactorMatrix,(S$4+1),FALSE)*$E1397</f>
        <v>0</v>
      </c>
      <c r="T1391" s="25">
        <f>VLOOKUP(CONCATENATE($F1391," ",$G1391),AllocFactorMatrix,(T$4+1),FALSE)*$E1397</f>
        <v>0</v>
      </c>
      <c r="U1391" s="25">
        <f>VLOOKUP(CONCATENATE($F1391," ",$G1391),AllocFactorMatrix,(U$4+1),FALSE)*$E1397</f>
        <v>0</v>
      </c>
      <c r="V1391" s="25">
        <f>VLOOKUP(CONCATENATE($F1391," ",$G1391),AllocFactorMatrix,(V$4+1),FALSE)*$E1397</f>
        <v>0</v>
      </c>
      <c r="W1391" s="25">
        <f t="shared" ref="W1391:W1397" si="664">SUBTOTAL(9,S1391:V1391)</f>
        <v>0</v>
      </c>
      <c r="X1391" s="25">
        <f>VLOOKUP(CONCATENATE($F1391," ",$G1391),AllocFactorMatrix,(X$4+1),FALSE)*$E1397</f>
        <v>0</v>
      </c>
      <c r="Y1391" s="25">
        <f>VLOOKUP(CONCATENATE($F1391," ",$G1391),AllocFactorMatrix,(Y$4+1),FALSE)*$E1397</f>
        <v>0</v>
      </c>
      <c r="Z1391" s="25">
        <f t="shared" si="663"/>
        <v>0</v>
      </c>
      <c r="AA1391" s="25">
        <f>VLOOKUP(CONCATENATE($F1391," ",$G1391),AllocFactorMatrix,(AA$4+1),FALSE)*$E1397</f>
        <v>0</v>
      </c>
      <c r="AB1391" s="25">
        <f>VLOOKUP(CONCATENATE($F1391," ",$G1391),AllocFactorMatrix,(AB$4+1),FALSE)*$E1397</f>
        <v>0</v>
      </c>
      <c r="AC1391" s="25">
        <f>VLOOKUP(CONCATENATE($F1391," ",$G1391),AllocFactorMatrix,(AC$4+1),FALSE)*$E1397</f>
        <v>0</v>
      </c>
    </row>
    <row r="1392" spans="4:29" hidden="1" outlineLevel="1">
      <c r="F1392" s="61" t="str">
        <f>F1397</f>
        <v>PROD_ENERGY</v>
      </c>
      <c r="G1392" s="20" t="str">
        <f>$G$10</f>
        <v>SUBTRAN</v>
      </c>
      <c r="H1392" s="24">
        <f t="shared" si="660"/>
        <v>0</v>
      </c>
      <c r="I1392" s="25">
        <f>VLOOKUP(CONCATENATE($F1392," ",$G1392),AllocFactorMatrix,(I$4+1),FALSE)*$E1397</f>
        <v>0</v>
      </c>
      <c r="J1392" s="25">
        <f>VLOOKUP(CONCATENATE($F1392," ",$G1392),AllocFactorMatrix,(J$4+1),FALSE)*$E1397</f>
        <v>0</v>
      </c>
      <c r="K1392" s="25">
        <f>VLOOKUP(CONCATENATE($F1392," ",$G1392),AllocFactorMatrix,(K$4+1),FALSE)*$E1397</f>
        <v>0</v>
      </c>
      <c r="L1392" s="25">
        <f>VLOOKUP(CONCATENATE($F1392," ",$G1392),AllocFactorMatrix,(L$4+1),FALSE)*$E1397</f>
        <v>0</v>
      </c>
      <c r="M1392" s="25">
        <f t="shared" si="661"/>
        <v>0</v>
      </c>
      <c r="N1392" s="25">
        <f>VLOOKUP(CONCATENATE($F1392," ",$G1392),AllocFactorMatrix,(N$4+1),FALSE)*$E1397</f>
        <v>0</v>
      </c>
      <c r="O1392" s="25">
        <f>VLOOKUP(CONCATENATE($F1392," ",$G1392),AllocFactorMatrix,(O$4+1),FALSE)*$E1397</f>
        <v>0</v>
      </c>
      <c r="P1392" s="25">
        <f>VLOOKUP(CONCATENATE($F1392," ",$G1392),AllocFactorMatrix,(P$4+1),FALSE)*$E1397</f>
        <v>0</v>
      </c>
      <c r="Q1392" s="25">
        <f>VLOOKUP(CONCATENATE($F1392," ",$G1392),AllocFactorMatrix,(Q$4+1),FALSE)*$E1397</f>
        <v>0</v>
      </c>
      <c r="R1392" s="25">
        <f t="shared" si="662"/>
        <v>0</v>
      </c>
      <c r="S1392" s="25">
        <f>VLOOKUP(CONCATENATE($F1392," ",$G1392),AllocFactorMatrix,(S$4+1),FALSE)*$E1397</f>
        <v>0</v>
      </c>
      <c r="T1392" s="25">
        <f>VLOOKUP(CONCATENATE($F1392," ",$G1392),AllocFactorMatrix,(T$4+1),FALSE)*$E1397</f>
        <v>0</v>
      </c>
      <c r="U1392" s="25">
        <f>VLOOKUP(CONCATENATE($F1392," ",$G1392),AllocFactorMatrix,(U$4+1),FALSE)*$E1397</f>
        <v>0</v>
      </c>
      <c r="V1392" s="25">
        <f>VLOOKUP(CONCATENATE($F1392," ",$G1392),AllocFactorMatrix,(V$4+1),FALSE)*$E1397</f>
        <v>0</v>
      </c>
      <c r="W1392" s="25">
        <f t="shared" si="664"/>
        <v>0</v>
      </c>
      <c r="X1392" s="25">
        <f>VLOOKUP(CONCATENATE($F1392," ",$G1392),AllocFactorMatrix,(X$4+1),FALSE)*$E1397</f>
        <v>0</v>
      </c>
      <c r="Y1392" s="25">
        <f>VLOOKUP(CONCATENATE($F1392," ",$G1392),AllocFactorMatrix,(Y$4+1),FALSE)*$E1397</f>
        <v>0</v>
      </c>
      <c r="Z1392" s="25">
        <f t="shared" si="663"/>
        <v>0</v>
      </c>
      <c r="AA1392" s="25">
        <f>VLOOKUP(CONCATENATE($F1392," ",$G1392),AllocFactorMatrix,(AA$4+1),FALSE)*$E1397</f>
        <v>0</v>
      </c>
      <c r="AB1392" s="25">
        <f>VLOOKUP(CONCATENATE($F1392," ",$G1392),AllocFactorMatrix,(AB$4+1),FALSE)*$E1397</f>
        <v>0</v>
      </c>
      <c r="AC1392" s="25">
        <f>VLOOKUP(CONCATENATE($F1392," ",$G1392),AllocFactorMatrix,(AC$4+1),FALSE)*$E1397</f>
        <v>0</v>
      </c>
    </row>
    <row r="1393" spans="4:29" hidden="1" outlineLevel="1">
      <c r="F1393" s="61" t="str">
        <f>F1397</f>
        <v>PROD_ENERGY</v>
      </c>
      <c r="G1393" s="20" t="str">
        <f>$G$11</f>
        <v>DISTPRI</v>
      </c>
      <c r="H1393" s="24">
        <f t="shared" si="660"/>
        <v>0</v>
      </c>
      <c r="I1393" s="25">
        <f>VLOOKUP(CONCATENATE($F1393," ",$G1393),AllocFactorMatrix,(I$4+1),FALSE)*$E1397</f>
        <v>0</v>
      </c>
      <c r="J1393" s="25">
        <f>VLOOKUP(CONCATENATE($F1393," ",$G1393),AllocFactorMatrix,(J$4+1),FALSE)*$E1397</f>
        <v>0</v>
      </c>
      <c r="K1393" s="25">
        <f>VLOOKUP(CONCATENATE($F1393," ",$G1393),AllocFactorMatrix,(K$4+1),FALSE)*$E1397</f>
        <v>0</v>
      </c>
      <c r="L1393" s="25">
        <f>VLOOKUP(CONCATENATE($F1393," ",$G1393),AllocFactorMatrix,(L$4+1),FALSE)*$E1397</f>
        <v>0</v>
      </c>
      <c r="M1393" s="25">
        <f t="shared" si="661"/>
        <v>0</v>
      </c>
      <c r="N1393" s="25">
        <f>VLOOKUP(CONCATENATE($F1393," ",$G1393),AllocFactorMatrix,(N$4+1),FALSE)*$E1397</f>
        <v>0</v>
      </c>
      <c r="O1393" s="25">
        <f>VLOOKUP(CONCATENATE($F1393," ",$G1393),AllocFactorMatrix,(O$4+1),FALSE)*$E1397</f>
        <v>0</v>
      </c>
      <c r="P1393" s="25">
        <f>VLOOKUP(CONCATENATE($F1393," ",$G1393),AllocFactorMatrix,(P$4+1),FALSE)*$E1397</f>
        <v>0</v>
      </c>
      <c r="Q1393" s="25">
        <f>VLOOKUP(CONCATENATE($F1393," ",$G1393),AllocFactorMatrix,(Q$4+1),FALSE)*$E1397</f>
        <v>0</v>
      </c>
      <c r="R1393" s="25">
        <f t="shared" si="662"/>
        <v>0</v>
      </c>
      <c r="S1393" s="25">
        <f>VLOOKUP(CONCATENATE($F1393," ",$G1393),AllocFactorMatrix,(S$4+1),FALSE)*$E1397</f>
        <v>0</v>
      </c>
      <c r="T1393" s="25">
        <f>VLOOKUP(CONCATENATE($F1393," ",$G1393),AllocFactorMatrix,(T$4+1),FALSE)*$E1397</f>
        <v>0</v>
      </c>
      <c r="U1393" s="25">
        <f>VLOOKUP(CONCATENATE($F1393," ",$G1393),AllocFactorMatrix,(U$4+1),FALSE)*$E1397</f>
        <v>0</v>
      </c>
      <c r="V1393" s="25">
        <f>VLOOKUP(CONCATENATE($F1393," ",$G1393),AllocFactorMatrix,(V$4+1),FALSE)*$E1397</f>
        <v>0</v>
      </c>
      <c r="W1393" s="25">
        <f t="shared" si="664"/>
        <v>0</v>
      </c>
      <c r="X1393" s="25">
        <f>VLOOKUP(CONCATENATE($F1393," ",$G1393),AllocFactorMatrix,(X$4+1),FALSE)*$E1397</f>
        <v>0</v>
      </c>
      <c r="Y1393" s="25">
        <f>VLOOKUP(CONCATENATE($F1393," ",$G1393),AllocFactorMatrix,(Y$4+1),FALSE)*$E1397</f>
        <v>0</v>
      </c>
      <c r="Z1393" s="25">
        <f t="shared" si="663"/>
        <v>0</v>
      </c>
      <c r="AA1393" s="25">
        <f>VLOOKUP(CONCATENATE($F1393," ",$G1393),AllocFactorMatrix,(AA$4+1),FALSE)*$E1397</f>
        <v>0</v>
      </c>
      <c r="AB1393" s="25">
        <f>VLOOKUP(CONCATENATE($F1393," ",$G1393),AllocFactorMatrix,(AB$4+1),FALSE)*$E1397</f>
        <v>0</v>
      </c>
      <c r="AC1393" s="25">
        <f>VLOOKUP(CONCATENATE($F1393," ",$G1393),AllocFactorMatrix,(AC$4+1),FALSE)*$E1397</f>
        <v>0</v>
      </c>
    </row>
    <row r="1394" spans="4:29" hidden="1" outlineLevel="1">
      <c r="F1394" s="61" t="str">
        <f>F1397</f>
        <v>PROD_ENERGY</v>
      </c>
      <c r="G1394" s="20" t="str">
        <f>$G$12</f>
        <v>DISTSEC</v>
      </c>
      <c r="H1394" s="24">
        <f t="shared" si="660"/>
        <v>0</v>
      </c>
      <c r="I1394" s="25">
        <f>VLOOKUP(CONCATENATE($F1394," ",$G1394),AllocFactorMatrix,(I$4+1),FALSE)*$E1397</f>
        <v>0</v>
      </c>
      <c r="J1394" s="25">
        <f>VLOOKUP(CONCATENATE($F1394," ",$G1394),AllocFactorMatrix,(J$4+1),FALSE)*$E1397</f>
        <v>0</v>
      </c>
      <c r="K1394" s="25">
        <f>VLOOKUP(CONCATENATE($F1394," ",$G1394),AllocFactorMatrix,(K$4+1),FALSE)*$E1397</f>
        <v>0</v>
      </c>
      <c r="L1394" s="25">
        <f>VLOOKUP(CONCATENATE($F1394," ",$G1394),AllocFactorMatrix,(L$4+1),FALSE)*$E1397</f>
        <v>0</v>
      </c>
      <c r="M1394" s="25">
        <f t="shared" si="661"/>
        <v>0</v>
      </c>
      <c r="N1394" s="25">
        <f>VLOOKUP(CONCATENATE($F1394," ",$G1394),AllocFactorMatrix,(N$4+1),FALSE)*$E1397</f>
        <v>0</v>
      </c>
      <c r="O1394" s="25">
        <f>VLOOKUP(CONCATENATE($F1394," ",$G1394),AllocFactorMatrix,(O$4+1),FALSE)*$E1397</f>
        <v>0</v>
      </c>
      <c r="P1394" s="25">
        <f>VLOOKUP(CONCATENATE($F1394," ",$G1394),AllocFactorMatrix,(P$4+1),FALSE)*$E1397</f>
        <v>0</v>
      </c>
      <c r="Q1394" s="25">
        <f>VLOOKUP(CONCATENATE($F1394," ",$G1394),AllocFactorMatrix,(Q$4+1),FALSE)*$E1397</f>
        <v>0</v>
      </c>
      <c r="R1394" s="25">
        <f t="shared" si="662"/>
        <v>0</v>
      </c>
      <c r="S1394" s="25">
        <f>VLOOKUP(CONCATENATE($F1394," ",$G1394),AllocFactorMatrix,(S$4+1),FALSE)*$E1397</f>
        <v>0</v>
      </c>
      <c r="T1394" s="25">
        <f>VLOOKUP(CONCATENATE($F1394," ",$G1394),AllocFactorMatrix,(T$4+1),FALSE)*$E1397</f>
        <v>0</v>
      </c>
      <c r="U1394" s="25">
        <f>VLOOKUP(CONCATENATE($F1394," ",$G1394),AllocFactorMatrix,(U$4+1),FALSE)*$E1397</f>
        <v>0</v>
      </c>
      <c r="V1394" s="25">
        <f>VLOOKUP(CONCATENATE($F1394," ",$G1394),AllocFactorMatrix,(V$4+1),FALSE)*$E1397</f>
        <v>0</v>
      </c>
      <c r="W1394" s="25">
        <f t="shared" si="664"/>
        <v>0</v>
      </c>
      <c r="X1394" s="25">
        <f>VLOOKUP(CONCATENATE($F1394," ",$G1394),AllocFactorMatrix,(X$4+1),FALSE)*$E1397</f>
        <v>0</v>
      </c>
      <c r="Y1394" s="25">
        <f>VLOOKUP(CONCATENATE($F1394," ",$G1394),AllocFactorMatrix,(Y$4+1),FALSE)*$E1397</f>
        <v>0</v>
      </c>
      <c r="Z1394" s="25">
        <f t="shared" si="663"/>
        <v>0</v>
      </c>
      <c r="AA1394" s="25">
        <f>VLOOKUP(CONCATENATE($F1394," ",$G1394),AllocFactorMatrix,(AA$4+1),FALSE)*$E1397</f>
        <v>0</v>
      </c>
      <c r="AB1394" s="25">
        <f>VLOOKUP(CONCATENATE($F1394," ",$G1394),AllocFactorMatrix,(AB$4+1),FALSE)*$E1397</f>
        <v>0</v>
      </c>
      <c r="AC1394" s="25">
        <f>VLOOKUP(CONCATENATE($F1394," ",$G1394),AllocFactorMatrix,(AC$4+1),FALSE)*$E1397</f>
        <v>0</v>
      </c>
    </row>
    <row r="1395" spans="4:29" hidden="1" outlineLevel="1">
      <c r="F1395" s="61" t="str">
        <f>F1397</f>
        <v>PROD_ENERGY</v>
      </c>
      <c r="G1395" s="20" t="str">
        <f>$G$13</f>
        <v>ENERGY</v>
      </c>
      <c r="H1395" s="24">
        <f t="shared" si="660"/>
        <v>123694378.99999996</v>
      </c>
      <c r="I1395" s="25">
        <f>VLOOKUP(CONCATENATE($F1395," ",$G1395),AllocFactorMatrix,(I$4+1),FALSE)*$E1397</f>
        <v>44966924.424044453</v>
      </c>
      <c r="J1395" s="25">
        <f>VLOOKUP(CONCATENATE($F1395," ",$G1395),AllocFactorMatrix,(J$4+1),FALSE)*$E1397</f>
        <v>14513801.374306856</v>
      </c>
      <c r="K1395" s="25">
        <f>VLOOKUP(CONCATENATE($F1395," ",$G1395),AllocFactorMatrix,(K$4+1),FALSE)*$E1397</f>
        <v>166155.48963806403</v>
      </c>
      <c r="L1395" s="25">
        <f>VLOOKUP(CONCATENATE($F1395," ",$G1395),AllocFactorMatrix,(L$4+1),FALSE)*$E1397</f>
        <v>4211.2005951884084</v>
      </c>
      <c r="M1395" s="25">
        <f t="shared" si="661"/>
        <v>14684168.064540109</v>
      </c>
      <c r="N1395" s="25">
        <f>VLOOKUP(CONCATENATE($F1395," ",$G1395),AllocFactorMatrix,(N$4+1),FALSE)*$E1397</f>
        <v>7023485.3679127349</v>
      </c>
      <c r="O1395" s="25">
        <f>VLOOKUP(CONCATENATE($F1395," ",$G1395),AllocFactorMatrix,(O$4+1),FALSE)*$E1397</f>
        <v>1960464.7161723585</v>
      </c>
      <c r="P1395" s="25">
        <f>VLOOKUP(CONCATENATE($F1395," ",$G1395),AllocFactorMatrix,(P$4+1),FALSE)*$E1397</f>
        <v>155211.47791170928</v>
      </c>
      <c r="Q1395" s="25">
        <f>VLOOKUP(CONCATENATE($F1395," ",$G1395),AllocFactorMatrix,(Q$4+1),FALSE)*$E1397</f>
        <v>31817.642869103827</v>
      </c>
      <c r="R1395" s="25">
        <f t="shared" si="662"/>
        <v>9170979.2048659064</v>
      </c>
      <c r="S1395" s="25">
        <f>VLOOKUP(CONCATENATE($F1395," ",$G1395),AllocFactorMatrix,(S$4+1),FALSE)*$E1397</f>
        <v>468006.88802632404</v>
      </c>
      <c r="T1395" s="25">
        <f>VLOOKUP(CONCATENATE($F1395," ",$G1395),AllocFactorMatrix,(T$4+1),FALSE)*$E1397</f>
        <v>5593061.0561823286</v>
      </c>
      <c r="U1395" s="25">
        <f>VLOOKUP(CONCATENATE($F1395," ",$G1395),AllocFactorMatrix,(U$4+1),FALSE)*$E1397</f>
        <v>39540324.644627854</v>
      </c>
      <c r="V1395" s="25">
        <f>VLOOKUP(CONCATENATE($F1395," ",$G1395),AllocFactorMatrix,(V$4+1),FALSE)*$E1397</f>
        <v>6336719.2443461716</v>
      </c>
      <c r="W1395" s="25">
        <f t="shared" si="664"/>
        <v>51938111.833182678</v>
      </c>
      <c r="X1395" s="25">
        <f>VLOOKUP(CONCATENATE($F1395," ",$G1395),AllocFactorMatrix,(X$4+1),FALSE)*$E1397</f>
        <v>1905091.3621115675</v>
      </c>
      <c r="Y1395" s="25">
        <f>VLOOKUP(CONCATENATE($F1395," ",$G1395),AllocFactorMatrix,(Y$4+1),FALSE)*$E1397</f>
        <v>44776.375453747161</v>
      </c>
      <c r="Z1395" s="25">
        <f t="shared" si="663"/>
        <v>1949867.7375653146</v>
      </c>
      <c r="AA1395" s="25">
        <f>VLOOKUP(CONCATENATE($F1395," ",$G1395),AllocFactorMatrix,(AA$4+1),FALSE)*$E1397</f>
        <v>43742.894513578271</v>
      </c>
      <c r="AB1395" s="25">
        <f>VLOOKUP(CONCATENATE($F1395," ",$G1395),AllocFactorMatrix,(AB$4+1),FALSE)*$E1397</f>
        <v>752689.02031778172</v>
      </c>
      <c r="AC1395" s="25">
        <f>VLOOKUP(CONCATENATE($F1395," ",$G1395),AllocFactorMatrix,(AC$4+1),FALSE)*$E1397</f>
        <v>187895.82097016441</v>
      </c>
    </row>
    <row r="1396" spans="4:29" hidden="1" outlineLevel="1">
      <c r="F1396" s="61" t="str">
        <f>F1397</f>
        <v>PROD_ENERGY</v>
      </c>
      <c r="G1396" s="20" t="str">
        <f>$G$14</f>
        <v>CUSTOMER</v>
      </c>
      <c r="H1396" s="24">
        <f t="shared" si="660"/>
        <v>0</v>
      </c>
      <c r="I1396" s="25">
        <f>VLOOKUP(CONCATENATE($F1396," ",$G1396),AllocFactorMatrix,(I$4+1),FALSE)*$E1397</f>
        <v>0</v>
      </c>
      <c r="J1396" s="25">
        <f>VLOOKUP(CONCATENATE($F1396," ",$G1396),AllocFactorMatrix,(J$4+1),FALSE)*$E1397</f>
        <v>0</v>
      </c>
      <c r="K1396" s="25">
        <f>VLOOKUP(CONCATENATE($F1396," ",$G1396),AllocFactorMatrix,(K$4+1),FALSE)*$E1397</f>
        <v>0</v>
      </c>
      <c r="L1396" s="25">
        <f>VLOOKUP(CONCATENATE($F1396," ",$G1396),AllocFactorMatrix,(L$4+1),FALSE)*$E1397</f>
        <v>0</v>
      </c>
      <c r="M1396" s="25">
        <f t="shared" si="661"/>
        <v>0</v>
      </c>
      <c r="N1396" s="25">
        <f>VLOOKUP(CONCATENATE($F1396," ",$G1396),AllocFactorMatrix,(N$4+1),FALSE)*$E1397</f>
        <v>0</v>
      </c>
      <c r="O1396" s="25">
        <f>VLOOKUP(CONCATENATE($F1396," ",$G1396),AllocFactorMatrix,(O$4+1),FALSE)*$E1397</f>
        <v>0</v>
      </c>
      <c r="P1396" s="25">
        <f>VLOOKUP(CONCATENATE($F1396," ",$G1396),AllocFactorMatrix,(P$4+1),FALSE)*$E1397</f>
        <v>0</v>
      </c>
      <c r="Q1396" s="25">
        <f>VLOOKUP(CONCATENATE($F1396," ",$G1396),AllocFactorMatrix,(Q$4+1),FALSE)*$E1397</f>
        <v>0</v>
      </c>
      <c r="R1396" s="25">
        <f t="shared" si="662"/>
        <v>0</v>
      </c>
      <c r="S1396" s="25">
        <f>VLOOKUP(CONCATENATE($F1396," ",$G1396),AllocFactorMatrix,(S$4+1),FALSE)*$E1397</f>
        <v>0</v>
      </c>
      <c r="T1396" s="25">
        <f>VLOOKUP(CONCATENATE($F1396," ",$G1396),AllocFactorMatrix,(T$4+1),FALSE)*$E1397</f>
        <v>0</v>
      </c>
      <c r="U1396" s="25">
        <f>VLOOKUP(CONCATENATE($F1396," ",$G1396),AllocFactorMatrix,(U$4+1),FALSE)*$E1397</f>
        <v>0</v>
      </c>
      <c r="V1396" s="25">
        <f>VLOOKUP(CONCATENATE($F1396," ",$G1396),AllocFactorMatrix,(V$4+1),FALSE)*$E1397</f>
        <v>0</v>
      </c>
      <c r="W1396" s="25">
        <f t="shared" si="664"/>
        <v>0</v>
      </c>
      <c r="X1396" s="25">
        <f>VLOOKUP(CONCATENATE($F1396," ",$G1396),AllocFactorMatrix,(X$4+1),FALSE)*$E1397</f>
        <v>0</v>
      </c>
      <c r="Y1396" s="25">
        <f>VLOOKUP(CONCATENATE($F1396," ",$G1396),AllocFactorMatrix,(Y$4+1),FALSE)*$E1397</f>
        <v>0</v>
      </c>
      <c r="Z1396" s="25">
        <f t="shared" si="663"/>
        <v>0</v>
      </c>
      <c r="AA1396" s="25">
        <f>VLOOKUP(CONCATENATE($F1396," ",$G1396),AllocFactorMatrix,(AA$4+1),FALSE)*$E1397</f>
        <v>0</v>
      </c>
      <c r="AB1396" s="25">
        <f>VLOOKUP(CONCATENATE($F1396," ",$G1396),AllocFactorMatrix,(AB$4+1),FALSE)*$E1397</f>
        <v>0</v>
      </c>
      <c r="AC1396" s="25">
        <f>VLOOKUP(CONCATENATE($F1396," ",$G1396),AllocFactorMatrix,(AC$4+1),FALSE)*$E1397</f>
        <v>0</v>
      </c>
    </row>
    <row r="1397" spans="4:29" collapsed="1">
      <c r="D1397" s="20" t="s">
        <v>466</v>
      </c>
      <c r="E1397" s="22">
        <f>'Sch 4'!E337</f>
        <v>123694379</v>
      </c>
      <c r="F1397" s="61" t="s">
        <v>31</v>
      </c>
      <c r="G1397" s="20" t="str">
        <f>$G$15</f>
        <v>TOTAL</v>
      </c>
      <c r="H1397" s="24">
        <f t="shared" si="660"/>
        <v>123694378.99999996</v>
      </c>
      <c r="I1397" s="25">
        <f>VLOOKUP(CONCATENATE($F1397," ",$G1397),AllocFactorMatrix,(I$4+1),FALSE)*$E1397</f>
        <v>44966924.424044453</v>
      </c>
      <c r="J1397" s="25">
        <f>VLOOKUP(CONCATENATE($F1397," ",$G1397),AllocFactorMatrix,(J$4+1),FALSE)*$E1397</f>
        <v>14513801.374306856</v>
      </c>
      <c r="K1397" s="25">
        <f>VLOOKUP(CONCATENATE($F1397," ",$G1397),AllocFactorMatrix,(K$4+1),FALSE)*$E1397</f>
        <v>166155.48963806403</v>
      </c>
      <c r="L1397" s="25">
        <f>VLOOKUP(CONCATENATE($F1397," ",$G1397),AllocFactorMatrix,(L$4+1),FALSE)*$E1397</f>
        <v>4211.2005951884084</v>
      </c>
      <c r="M1397" s="25">
        <f t="shared" si="661"/>
        <v>14684168.064540109</v>
      </c>
      <c r="N1397" s="25">
        <f>VLOOKUP(CONCATENATE($F1397," ",$G1397),AllocFactorMatrix,(N$4+1),FALSE)*$E1397</f>
        <v>7023485.3679127349</v>
      </c>
      <c r="O1397" s="25">
        <f>VLOOKUP(CONCATENATE($F1397," ",$G1397),AllocFactorMatrix,(O$4+1),FALSE)*$E1397</f>
        <v>1960464.7161723585</v>
      </c>
      <c r="P1397" s="25">
        <f>VLOOKUP(CONCATENATE($F1397," ",$G1397),AllocFactorMatrix,(P$4+1),FALSE)*$E1397</f>
        <v>155211.47791170928</v>
      </c>
      <c r="Q1397" s="25">
        <f>VLOOKUP(CONCATENATE($F1397," ",$G1397),AllocFactorMatrix,(Q$4+1),FALSE)*$E1397</f>
        <v>31817.642869103827</v>
      </c>
      <c r="R1397" s="25">
        <f t="shared" si="662"/>
        <v>9170979.2048659064</v>
      </c>
      <c r="S1397" s="25">
        <f>VLOOKUP(CONCATENATE($F1397," ",$G1397),AllocFactorMatrix,(S$4+1),FALSE)*$E1397</f>
        <v>468006.88802632404</v>
      </c>
      <c r="T1397" s="25">
        <f>VLOOKUP(CONCATENATE($F1397," ",$G1397),AllocFactorMatrix,(T$4+1),FALSE)*$E1397</f>
        <v>5593061.0561823286</v>
      </c>
      <c r="U1397" s="25">
        <f>VLOOKUP(CONCATENATE($F1397," ",$G1397),AllocFactorMatrix,(U$4+1),FALSE)*$E1397</f>
        <v>39540324.644627854</v>
      </c>
      <c r="V1397" s="25">
        <f>VLOOKUP(CONCATENATE($F1397," ",$G1397),AllocFactorMatrix,(V$4+1),FALSE)*$E1397</f>
        <v>6336719.2443461716</v>
      </c>
      <c r="W1397" s="25">
        <f t="shared" si="664"/>
        <v>51938111.833182678</v>
      </c>
      <c r="X1397" s="25">
        <f>VLOOKUP(CONCATENATE($F1397," ",$G1397),AllocFactorMatrix,(X$4+1),FALSE)*$E1397</f>
        <v>1905091.3621115675</v>
      </c>
      <c r="Y1397" s="25">
        <f>VLOOKUP(CONCATENATE($F1397," ",$G1397),AllocFactorMatrix,(Y$4+1),FALSE)*$E1397</f>
        <v>44776.375453747161</v>
      </c>
      <c r="Z1397" s="25">
        <f t="shared" si="663"/>
        <v>1949867.7375653146</v>
      </c>
      <c r="AA1397" s="25">
        <f>VLOOKUP(CONCATENATE($F1397," ",$G1397),AllocFactorMatrix,(AA$4+1),FALSE)*$E1397</f>
        <v>43742.894513578271</v>
      </c>
      <c r="AB1397" s="25">
        <f>VLOOKUP(CONCATENATE($F1397," ",$G1397),AllocFactorMatrix,(AB$4+1),FALSE)*$E1397</f>
        <v>752689.02031778172</v>
      </c>
      <c r="AC1397" s="25">
        <f>VLOOKUP(CONCATENATE($F1397," ",$G1397),AllocFactorMatrix,(AC$4+1),FALSE)*$E1397</f>
        <v>187895.82097016441</v>
      </c>
    </row>
    <row r="1398" spans="4:29" hidden="1" outlineLevel="1">
      <c r="F1398" s="61" t="str">
        <f>F1405</f>
        <v>PROD_DEMAND</v>
      </c>
      <c r="G1398" s="20" t="str">
        <f>$G$8</f>
        <v>PRODUCTION</v>
      </c>
      <c r="H1398" s="24">
        <f t="shared" si="660"/>
        <v>62312</v>
      </c>
      <c r="I1398" s="25">
        <f>VLOOKUP(CONCATENATE($F1398," ",$G1398),AllocFactorMatrix,(I$4+1),FALSE)*$E1405</f>
        <v>30554.247851215579</v>
      </c>
      <c r="J1398" s="25">
        <f>VLOOKUP(CONCATENATE($F1398," ",$G1398),AllocFactorMatrix,(J$4+1),FALSE)*$E1405</f>
        <v>7729.0366401093606</v>
      </c>
      <c r="K1398" s="25">
        <f>VLOOKUP(CONCATENATE($F1398," ",$G1398),AllocFactorMatrix,(K$4+1),FALSE)*$E1405</f>
        <v>90.36419441018657</v>
      </c>
      <c r="L1398" s="25">
        <f>VLOOKUP(CONCATENATE($F1398," ",$G1398),AllocFactorMatrix,(L$4+1),FALSE)*$E1405</f>
        <v>2.2261677542930607</v>
      </c>
      <c r="M1398" s="25">
        <f t="shared" ref="M1398:M1405" si="665">SUBTOTAL(9,J1398:L1398)</f>
        <v>7821.6270022738399</v>
      </c>
      <c r="N1398" s="25">
        <f>VLOOKUP(CONCATENATE($F1398," ",$G1398),AllocFactorMatrix,(N$4+1),FALSE)*$E1405</f>
        <v>3233.9258999668609</v>
      </c>
      <c r="O1398" s="25">
        <f>VLOOKUP(CONCATENATE($F1398," ",$G1398),AllocFactorMatrix,(O$4+1),FALSE)*$E1405</f>
        <v>921.00622058765782</v>
      </c>
      <c r="P1398" s="25">
        <f>VLOOKUP(CONCATENATE($F1398," ",$G1398),AllocFactorMatrix,(P$4+1),FALSE)*$E1405</f>
        <v>72.88427595998813</v>
      </c>
      <c r="Q1398" s="25">
        <f>VLOOKUP(CONCATENATE($F1398," ",$G1398),AllocFactorMatrix,(Q$4+1),FALSE)*$E1405</f>
        <v>15.384585549115267</v>
      </c>
      <c r="R1398" s="25">
        <f t="shared" ref="R1398:R1405" si="666">SUBTOTAL(9,N1398:Q1398)</f>
        <v>4243.2009820636222</v>
      </c>
      <c r="S1398" s="25">
        <f>VLOOKUP(CONCATENATE($F1398," ",$G1398),AllocFactorMatrix,(S$4+1),FALSE)*$E1405</f>
        <v>194.26291030283508</v>
      </c>
      <c r="T1398" s="25">
        <f>VLOOKUP(CONCATENATE($F1398," ",$G1398),AllocFactorMatrix,(T$4+1),FALSE)*$E1405</f>
        <v>2117.8065227631178</v>
      </c>
      <c r="U1398" s="25">
        <f>VLOOKUP(CONCATENATE($F1398," ",$G1398),AllocFactorMatrix,(U$4+1),FALSE)*$E1405</f>
        <v>14144.063351890929</v>
      </c>
      <c r="V1398" s="25">
        <f>VLOOKUP(CONCATENATE($F1398," ",$G1398),AllocFactorMatrix,(V$4+1),FALSE)*$E1405</f>
        <v>2218.9362793345977</v>
      </c>
      <c r="W1398" s="25">
        <f>SUBTOTAL(9,S1398:V1398)</f>
        <v>18675.069064291478</v>
      </c>
      <c r="X1398" s="25">
        <f>VLOOKUP(CONCATENATE($F1398," ",$G1398),AllocFactorMatrix,(X$4+1),FALSE)*$E1405</f>
        <v>877.77543859066895</v>
      </c>
      <c r="Y1398" s="25">
        <f>VLOOKUP(CONCATENATE($F1398," ",$G1398),AllocFactorMatrix,(Y$4+1),FALSE)*$E1405</f>
        <v>21.189819989026407</v>
      </c>
      <c r="Z1398" s="25">
        <f t="shared" ref="Z1398:Z1405" si="667">SUBTOTAL(9,X1398:Y1398)</f>
        <v>898.96525857969539</v>
      </c>
      <c r="AA1398" s="25">
        <f>VLOOKUP(CONCATENATE($F1398," ",$G1398),AllocFactorMatrix,(AA$4+1),FALSE)*$E1405</f>
        <v>15.303838844826442</v>
      </c>
      <c r="AB1398" s="25">
        <f>VLOOKUP(CONCATENATE($F1398," ",$G1398),AllocFactorMatrix,(AB$4+1),FALSE)*$E1405</f>
        <v>82.980467897612854</v>
      </c>
      <c r="AC1398" s="25">
        <f>VLOOKUP(CONCATENATE($F1398," ",$G1398),AllocFactorMatrix,(AC$4+1),FALSE)*$E1405</f>
        <v>20.605534833341849</v>
      </c>
    </row>
    <row r="1399" spans="4:29" hidden="1" outlineLevel="1">
      <c r="F1399" s="61" t="str">
        <f>F1405</f>
        <v>PROD_DEMAND</v>
      </c>
      <c r="G1399" s="20" t="str">
        <f>$G$9</f>
        <v>BULKTRAN</v>
      </c>
      <c r="H1399" s="24">
        <f t="shared" si="660"/>
        <v>0</v>
      </c>
      <c r="I1399" s="25">
        <f>VLOOKUP(CONCATENATE($F1399," ",$G1399),AllocFactorMatrix,(I$4+1),FALSE)*$E1405</f>
        <v>0</v>
      </c>
      <c r="J1399" s="25">
        <f>VLOOKUP(CONCATENATE($F1399," ",$G1399),AllocFactorMatrix,(J$4+1),FALSE)*$E1405</f>
        <v>0</v>
      </c>
      <c r="K1399" s="25">
        <f>VLOOKUP(CONCATENATE($F1399," ",$G1399),AllocFactorMatrix,(K$4+1),FALSE)*$E1405</f>
        <v>0</v>
      </c>
      <c r="L1399" s="25">
        <f>VLOOKUP(CONCATENATE($F1399," ",$G1399),AllocFactorMatrix,(L$4+1),FALSE)*$E1405</f>
        <v>0</v>
      </c>
      <c r="M1399" s="25">
        <f t="shared" si="665"/>
        <v>0</v>
      </c>
      <c r="N1399" s="25">
        <f>VLOOKUP(CONCATENATE($F1399," ",$G1399),AllocFactorMatrix,(N$4+1),FALSE)*$E1405</f>
        <v>0</v>
      </c>
      <c r="O1399" s="25">
        <f>VLOOKUP(CONCATENATE($F1399," ",$G1399),AllocFactorMatrix,(O$4+1),FALSE)*$E1405</f>
        <v>0</v>
      </c>
      <c r="P1399" s="25">
        <f>VLOOKUP(CONCATENATE($F1399," ",$G1399),AllocFactorMatrix,(P$4+1),FALSE)*$E1405</f>
        <v>0</v>
      </c>
      <c r="Q1399" s="25">
        <f>VLOOKUP(CONCATENATE($F1399," ",$G1399),AllocFactorMatrix,(Q$4+1),FALSE)*$E1405</f>
        <v>0</v>
      </c>
      <c r="R1399" s="25">
        <f t="shared" si="666"/>
        <v>0</v>
      </c>
      <c r="S1399" s="25">
        <f>VLOOKUP(CONCATENATE($F1399," ",$G1399),AllocFactorMatrix,(S$4+1),FALSE)*$E1405</f>
        <v>0</v>
      </c>
      <c r="T1399" s="25">
        <f>VLOOKUP(CONCATENATE($F1399," ",$G1399),AllocFactorMatrix,(T$4+1),FALSE)*$E1405</f>
        <v>0</v>
      </c>
      <c r="U1399" s="25">
        <f>VLOOKUP(CONCATENATE($F1399," ",$G1399),AllocFactorMatrix,(U$4+1),FALSE)*$E1405</f>
        <v>0</v>
      </c>
      <c r="V1399" s="25">
        <f>VLOOKUP(CONCATENATE($F1399," ",$G1399),AllocFactorMatrix,(V$4+1),FALSE)*$E1405</f>
        <v>0</v>
      </c>
      <c r="W1399" s="25">
        <f t="shared" ref="W1399:W1405" si="668">SUBTOTAL(9,S1399:V1399)</f>
        <v>0</v>
      </c>
      <c r="X1399" s="25">
        <f>VLOOKUP(CONCATENATE($F1399," ",$G1399),AllocFactorMatrix,(X$4+1),FALSE)*$E1405</f>
        <v>0</v>
      </c>
      <c r="Y1399" s="25">
        <f>VLOOKUP(CONCATENATE($F1399," ",$G1399),AllocFactorMatrix,(Y$4+1),FALSE)*$E1405</f>
        <v>0</v>
      </c>
      <c r="Z1399" s="25">
        <f t="shared" si="667"/>
        <v>0</v>
      </c>
      <c r="AA1399" s="25">
        <f>VLOOKUP(CONCATENATE($F1399," ",$G1399),AllocFactorMatrix,(AA$4+1),FALSE)*$E1405</f>
        <v>0</v>
      </c>
      <c r="AB1399" s="25">
        <f>VLOOKUP(CONCATENATE($F1399," ",$G1399),AllocFactorMatrix,(AB$4+1),FALSE)*$E1405</f>
        <v>0</v>
      </c>
      <c r="AC1399" s="25">
        <f>VLOOKUP(CONCATENATE($F1399," ",$G1399),AllocFactorMatrix,(AC$4+1),FALSE)*$E1405</f>
        <v>0</v>
      </c>
    </row>
    <row r="1400" spans="4:29" hidden="1" outlineLevel="1">
      <c r="F1400" s="61" t="str">
        <f>F1405</f>
        <v>PROD_DEMAND</v>
      </c>
      <c r="G1400" s="20" t="str">
        <f>$G$10</f>
        <v>SUBTRAN</v>
      </c>
      <c r="H1400" s="24">
        <f t="shared" si="660"/>
        <v>0</v>
      </c>
      <c r="I1400" s="25">
        <f>VLOOKUP(CONCATENATE($F1400," ",$G1400),AllocFactorMatrix,(I$4+1),FALSE)*$E1405</f>
        <v>0</v>
      </c>
      <c r="J1400" s="25">
        <f>VLOOKUP(CONCATENATE($F1400," ",$G1400),AllocFactorMatrix,(J$4+1),FALSE)*$E1405</f>
        <v>0</v>
      </c>
      <c r="K1400" s="25">
        <f>VLOOKUP(CONCATENATE($F1400," ",$G1400),AllocFactorMatrix,(K$4+1),FALSE)*$E1405</f>
        <v>0</v>
      </c>
      <c r="L1400" s="25">
        <f>VLOOKUP(CONCATENATE($F1400," ",$G1400),AllocFactorMatrix,(L$4+1),FALSE)*$E1405</f>
        <v>0</v>
      </c>
      <c r="M1400" s="25">
        <f t="shared" si="665"/>
        <v>0</v>
      </c>
      <c r="N1400" s="25">
        <f>VLOOKUP(CONCATENATE($F1400," ",$G1400),AllocFactorMatrix,(N$4+1),FALSE)*$E1405</f>
        <v>0</v>
      </c>
      <c r="O1400" s="25">
        <f>VLOOKUP(CONCATENATE($F1400," ",$G1400),AllocFactorMatrix,(O$4+1),FALSE)*$E1405</f>
        <v>0</v>
      </c>
      <c r="P1400" s="25">
        <f>VLOOKUP(CONCATENATE($F1400," ",$G1400),AllocFactorMatrix,(P$4+1),FALSE)*$E1405</f>
        <v>0</v>
      </c>
      <c r="Q1400" s="25">
        <f>VLOOKUP(CONCATENATE($F1400," ",$G1400),AllocFactorMatrix,(Q$4+1),FALSE)*$E1405</f>
        <v>0</v>
      </c>
      <c r="R1400" s="25">
        <f t="shared" si="666"/>
        <v>0</v>
      </c>
      <c r="S1400" s="25">
        <f>VLOOKUP(CONCATENATE($F1400," ",$G1400),AllocFactorMatrix,(S$4+1),FALSE)*$E1405</f>
        <v>0</v>
      </c>
      <c r="T1400" s="25">
        <f>VLOOKUP(CONCATENATE($F1400," ",$G1400),AllocFactorMatrix,(T$4+1),FALSE)*$E1405</f>
        <v>0</v>
      </c>
      <c r="U1400" s="25">
        <f>VLOOKUP(CONCATENATE($F1400," ",$G1400),AllocFactorMatrix,(U$4+1),FALSE)*$E1405</f>
        <v>0</v>
      </c>
      <c r="V1400" s="25">
        <f>VLOOKUP(CONCATENATE($F1400," ",$G1400),AllocFactorMatrix,(V$4+1),FALSE)*$E1405</f>
        <v>0</v>
      </c>
      <c r="W1400" s="25">
        <f t="shared" si="668"/>
        <v>0</v>
      </c>
      <c r="X1400" s="25">
        <f>VLOOKUP(CONCATENATE($F1400," ",$G1400),AllocFactorMatrix,(X$4+1),FALSE)*$E1405</f>
        <v>0</v>
      </c>
      <c r="Y1400" s="25">
        <f>VLOOKUP(CONCATENATE($F1400," ",$G1400),AllocFactorMatrix,(Y$4+1),FALSE)*$E1405</f>
        <v>0</v>
      </c>
      <c r="Z1400" s="25">
        <f t="shared" si="667"/>
        <v>0</v>
      </c>
      <c r="AA1400" s="25">
        <f>VLOOKUP(CONCATENATE($F1400," ",$G1400),AllocFactorMatrix,(AA$4+1),FALSE)*$E1405</f>
        <v>0</v>
      </c>
      <c r="AB1400" s="25">
        <f>VLOOKUP(CONCATENATE($F1400," ",$G1400),AllocFactorMatrix,(AB$4+1),FALSE)*$E1405</f>
        <v>0</v>
      </c>
      <c r="AC1400" s="25">
        <f>VLOOKUP(CONCATENATE($F1400," ",$G1400),AllocFactorMatrix,(AC$4+1),FALSE)*$E1405</f>
        <v>0</v>
      </c>
    </row>
    <row r="1401" spans="4:29" hidden="1" outlineLevel="1">
      <c r="F1401" s="61" t="str">
        <f>F1405</f>
        <v>PROD_DEMAND</v>
      </c>
      <c r="G1401" s="20" t="str">
        <f>$G$11</f>
        <v>DISTPRI</v>
      </c>
      <c r="H1401" s="24">
        <f t="shared" si="660"/>
        <v>0</v>
      </c>
      <c r="I1401" s="25">
        <f>VLOOKUP(CONCATENATE($F1401," ",$G1401),AllocFactorMatrix,(I$4+1),FALSE)*$E1405</f>
        <v>0</v>
      </c>
      <c r="J1401" s="25">
        <f>VLOOKUP(CONCATENATE($F1401," ",$G1401),AllocFactorMatrix,(J$4+1),FALSE)*$E1405</f>
        <v>0</v>
      </c>
      <c r="K1401" s="25">
        <f>VLOOKUP(CONCATENATE($F1401," ",$G1401),AllocFactorMatrix,(K$4+1),FALSE)*$E1405</f>
        <v>0</v>
      </c>
      <c r="L1401" s="25">
        <f>VLOOKUP(CONCATENATE($F1401," ",$G1401),AllocFactorMatrix,(L$4+1),FALSE)*$E1405</f>
        <v>0</v>
      </c>
      <c r="M1401" s="25">
        <f t="shared" si="665"/>
        <v>0</v>
      </c>
      <c r="N1401" s="25">
        <f>VLOOKUP(CONCATENATE($F1401," ",$G1401),AllocFactorMatrix,(N$4+1),FALSE)*$E1405</f>
        <v>0</v>
      </c>
      <c r="O1401" s="25">
        <f>VLOOKUP(CONCATENATE($F1401," ",$G1401),AllocFactorMatrix,(O$4+1),FALSE)*$E1405</f>
        <v>0</v>
      </c>
      <c r="P1401" s="25">
        <f>VLOOKUP(CONCATENATE($F1401," ",$G1401),AllocFactorMatrix,(P$4+1),FALSE)*$E1405</f>
        <v>0</v>
      </c>
      <c r="Q1401" s="25">
        <f>VLOOKUP(CONCATENATE($F1401," ",$G1401),AllocFactorMatrix,(Q$4+1),FALSE)*$E1405</f>
        <v>0</v>
      </c>
      <c r="R1401" s="25">
        <f t="shared" si="666"/>
        <v>0</v>
      </c>
      <c r="S1401" s="25">
        <f>VLOOKUP(CONCATENATE($F1401," ",$G1401),AllocFactorMatrix,(S$4+1),FALSE)*$E1405</f>
        <v>0</v>
      </c>
      <c r="T1401" s="25">
        <f>VLOOKUP(CONCATENATE($F1401," ",$G1401),AllocFactorMatrix,(T$4+1),FALSE)*$E1405</f>
        <v>0</v>
      </c>
      <c r="U1401" s="25">
        <f>VLOOKUP(CONCATENATE($F1401," ",$G1401),AllocFactorMatrix,(U$4+1),FALSE)*$E1405</f>
        <v>0</v>
      </c>
      <c r="V1401" s="25">
        <f>VLOOKUP(CONCATENATE($F1401," ",$G1401),AllocFactorMatrix,(V$4+1),FALSE)*$E1405</f>
        <v>0</v>
      </c>
      <c r="W1401" s="25">
        <f t="shared" si="668"/>
        <v>0</v>
      </c>
      <c r="X1401" s="25">
        <f>VLOOKUP(CONCATENATE($F1401," ",$G1401),AllocFactorMatrix,(X$4+1),FALSE)*$E1405</f>
        <v>0</v>
      </c>
      <c r="Y1401" s="25">
        <f>VLOOKUP(CONCATENATE($F1401," ",$G1401),AllocFactorMatrix,(Y$4+1),FALSE)*$E1405</f>
        <v>0</v>
      </c>
      <c r="Z1401" s="25">
        <f t="shared" si="667"/>
        <v>0</v>
      </c>
      <c r="AA1401" s="25">
        <f>VLOOKUP(CONCATENATE($F1401," ",$G1401),AllocFactorMatrix,(AA$4+1),FALSE)*$E1405</f>
        <v>0</v>
      </c>
      <c r="AB1401" s="25">
        <f>VLOOKUP(CONCATENATE($F1401," ",$G1401),AllocFactorMatrix,(AB$4+1),FALSE)*$E1405</f>
        <v>0</v>
      </c>
      <c r="AC1401" s="25">
        <f>VLOOKUP(CONCATENATE($F1401," ",$G1401),AllocFactorMatrix,(AC$4+1),FALSE)*$E1405</f>
        <v>0</v>
      </c>
    </row>
    <row r="1402" spans="4:29" hidden="1" outlineLevel="1">
      <c r="F1402" s="61" t="str">
        <f>F1405</f>
        <v>PROD_DEMAND</v>
      </c>
      <c r="G1402" s="20" t="str">
        <f>$G$12</f>
        <v>DISTSEC</v>
      </c>
      <c r="H1402" s="24">
        <f t="shared" si="660"/>
        <v>0</v>
      </c>
      <c r="I1402" s="25">
        <f>VLOOKUP(CONCATENATE($F1402," ",$G1402),AllocFactorMatrix,(I$4+1),FALSE)*$E1405</f>
        <v>0</v>
      </c>
      <c r="J1402" s="25">
        <f>VLOOKUP(CONCATENATE($F1402," ",$G1402),AllocFactorMatrix,(J$4+1),FALSE)*$E1405</f>
        <v>0</v>
      </c>
      <c r="K1402" s="25">
        <f>VLOOKUP(CONCATENATE($F1402," ",$G1402),AllocFactorMatrix,(K$4+1),FALSE)*$E1405</f>
        <v>0</v>
      </c>
      <c r="L1402" s="25">
        <f>VLOOKUP(CONCATENATE($F1402," ",$G1402),AllocFactorMatrix,(L$4+1),FALSE)*$E1405</f>
        <v>0</v>
      </c>
      <c r="M1402" s="25">
        <f t="shared" si="665"/>
        <v>0</v>
      </c>
      <c r="N1402" s="25">
        <f>VLOOKUP(CONCATENATE($F1402," ",$G1402),AllocFactorMatrix,(N$4+1),FALSE)*$E1405</f>
        <v>0</v>
      </c>
      <c r="O1402" s="25">
        <f>VLOOKUP(CONCATENATE($F1402," ",$G1402),AllocFactorMatrix,(O$4+1),FALSE)*$E1405</f>
        <v>0</v>
      </c>
      <c r="P1402" s="25">
        <f>VLOOKUP(CONCATENATE($F1402," ",$G1402),AllocFactorMatrix,(P$4+1),FALSE)*$E1405</f>
        <v>0</v>
      </c>
      <c r="Q1402" s="25">
        <f>VLOOKUP(CONCATENATE($F1402," ",$G1402),AllocFactorMatrix,(Q$4+1),FALSE)*$E1405</f>
        <v>0</v>
      </c>
      <c r="R1402" s="25">
        <f t="shared" si="666"/>
        <v>0</v>
      </c>
      <c r="S1402" s="25">
        <f>VLOOKUP(CONCATENATE($F1402," ",$G1402),AllocFactorMatrix,(S$4+1),FALSE)*$E1405</f>
        <v>0</v>
      </c>
      <c r="T1402" s="25">
        <f>VLOOKUP(CONCATENATE($F1402," ",$G1402),AllocFactorMatrix,(T$4+1),FALSE)*$E1405</f>
        <v>0</v>
      </c>
      <c r="U1402" s="25">
        <f>VLOOKUP(CONCATENATE($F1402," ",$G1402),AllocFactorMatrix,(U$4+1),FALSE)*$E1405</f>
        <v>0</v>
      </c>
      <c r="V1402" s="25">
        <f>VLOOKUP(CONCATENATE($F1402," ",$G1402),AllocFactorMatrix,(V$4+1),FALSE)*$E1405</f>
        <v>0</v>
      </c>
      <c r="W1402" s="25">
        <f t="shared" si="668"/>
        <v>0</v>
      </c>
      <c r="X1402" s="25">
        <f>VLOOKUP(CONCATENATE($F1402," ",$G1402),AllocFactorMatrix,(X$4+1),FALSE)*$E1405</f>
        <v>0</v>
      </c>
      <c r="Y1402" s="25">
        <f>VLOOKUP(CONCATENATE($F1402," ",$G1402),AllocFactorMatrix,(Y$4+1),FALSE)*$E1405</f>
        <v>0</v>
      </c>
      <c r="Z1402" s="25">
        <f t="shared" si="667"/>
        <v>0</v>
      </c>
      <c r="AA1402" s="25">
        <f>VLOOKUP(CONCATENATE($F1402," ",$G1402),AllocFactorMatrix,(AA$4+1),FALSE)*$E1405</f>
        <v>0</v>
      </c>
      <c r="AB1402" s="25">
        <f>VLOOKUP(CONCATENATE($F1402," ",$G1402),AllocFactorMatrix,(AB$4+1),FALSE)*$E1405</f>
        <v>0</v>
      </c>
      <c r="AC1402" s="25">
        <f>VLOOKUP(CONCATENATE($F1402," ",$G1402),AllocFactorMatrix,(AC$4+1),FALSE)*$E1405</f>
        <v>0</v>
      </c>
    </row>
    <row r="1403" spans="4:29" hidden="1" outlineLevel="1">
      <c r="F1403" s="61" t="str">
        <f>F1405</f>
        <v>PROD_DEMAND</v>
      </c>
      <c r="G1403" s="20" t="str">
        <f>$G$13</f>
        <v>ENERGY</v>
      </c>
      <c r="H1403" s="24">
        <f t="shared" si="660"/>
        <v>0</v>
      </c>
      <c r="I1403" s="25">
        <f>VLOOKUP(CONCATENATE($F1403," ",$G1403),AllocFactorMatrix,(I$4+1),FALSE)*$E1405</f>
        <v>0</v>
      </c>
      <c r="J1403" s="25">
        <f>VLOOKUP(CONCATENATE($F1403," ",$G1403),AllocFactorMatrix,(J$4+1),FALSE)*$E1405</f>
        <v>0</v>
      </c>
      <c r="K1403" s="25">
        <f>VLOOKUP(CONCATENATE($F1403," ",$G1403),AllocFactorMatrix,(K$4+1),FALSE)*$E1405</f>
        <v>0</v>
      </c>
      <c r="L1403" s="25">
        <f>VLOOKUP(CONCATENATE($F1403," ",$G1403),AllocFactorMatrix,(L$4+1),FALSE)*$E1405</f>
        <v>0</v>
      </c>
      <c r="M1403" s="25">
        <f t="shared" si="665"/>
        <v>0</v>
      </c>
      <c r="N1403" s="25">
        <f>VLOOKUP(CONCATENATE($F1403," ",$G1403),AllocFactorMatrix,(N$4+1),FALSE)*$E1405</f>
        <v>0</v>
      </c>
      <c r="O1403" s="25">
        <f>VLOOKUP(CONCATENATE($F1403," ",$G1403),AllocFactorMatrix,(O$4+1),FALSE)*$E1405</f>
        <v>0</v>
      </c>
      <c r="P1403" s="25">
        <f>VLOOKUP(CONCATENATE($F1403," ",$G1403),AllocFactorMatrix,(P$4+1),FALSE)*$E1405</f>
        <v>0</v>
      </c>
      <c r="Q1403" s="25">
        <f>VLOOKUP(CONCATENATE($F1403," ",$G1403),AllocFactorMatrix,(Q$4+1),FALSE)*$E1405</f>
        <v>0</v>
      </c>
      <c r="R1403" s="25">
        <f t="shared" si="666"/>
        <v>0</v>
      </c>
      <c r="S1403" s="25">
        <f>VLOOKUP(CONCATENATE($F1403," ",$G1403),AllocFactorMatrix,(S$4+1),FALSE)*$E1405</f>
        <v>0</v>
      </c>
      <c r="T1403" s="25">
        <f>VLOOKUP(CONCATENATE($F1403," ",$G1403),AllocFactorMatrix,(T$4+1),FALSE)*$E1405</f>
        <v>0</v>
      </c>
      <c r="U1403" s="25">
        <f>VLOOKUP(CONCATENATE($F1403," ",$G1403),AllocFactorMatrix,(U$4+1),FALSE)*$E1405</f>
        <v>0</v>
      </c>
      <c r="V1403" s="25">
        <f>VLOOKUP(CONCATENATE($F1403," ",$G1403),AllocFactorMatrix,(V$4+1),FALSE)*$E1405</f>
        <v>0</v>
      </c>
      <c r="W1403" s="25">
        <f t="shared" si="668"/>
        <v>0</v>
      </c>
      <c r="X1403" s="25">
        <f>VLOOKUP(CONCATENATE($F1403," ",$G1403),AllocFactorMatrix,(X$4+1),FALSE)*$E1405</f>
        <v>0</v>
      </c>
      <c r="Y1403" s="25">
        <f>VLOOKUP(CONCATENATE($F1403," ",$G1403),AllocFactorMatrix,(Y$4+1),FALSE)*$E1405</f>
        <v>0</v>
      </c>
      <c r="Z1403" s="25">
        <f t="shared" si="667"/>
        <v>0</v>
      </c>
      <c r="AA1403" s="25">
        <f>VLOOKUP(CONCATENATE($F1403," ",$G1403),AllocFactorMatrix,(AA$4+1),FALSE)*$E1405</f>
        <v>0</v>
      </c>
      <c r="AB1403" s="25">
        <f>VLOOKUP(CONCATENATE($F1403," ",$G1403),AllocFactorMatrix,(AB$4+1),FALSE)*$E1405</f>
        <v>0</v>
      </c>
      <c r="AC1403" s="25">
        <f>VLOOKUP(CONCATENATE($F1403," ",$G1403),AllocFactorMatrix,(AC$4+1),FALSE)*$E1405</f>
        <v>0</v>
      </c>
    </row>
    <row r="1404" spans="4:29" hidden="1" outlineLevel="1">
      <c r="F1404" s="61" t="str">
        <f>F1405</f>
        <v>PROD_DEMAND</v>
      </c>
      <c r="G1404" s="20" t="str">
        <f>$G$14</f>
        <v>CUSTOMER</v>
      </c>
      <c r="H1404" s="24">
        <f t="shared" si="660"/>
        <v>0</v>
      </c>
      <c r="I1404" s="25">
        <f>VLOOKUP(CONCATENATE($F1404," ",$G1404),AllocFactorMatrix,(I$4+1),FALSE)*$E1405</f>
        <v>0</v>
      </c>
      <c r="J1404" s="25">
        <f>VLOOKUP(CONCATENATE($F1404," ",$G1404),AllocFactorMatrix,(J$4+1),FALSE)*$E1405</f>
        <v>0</v>
      </c>
      <c r="K1404" s="25">
        <f>VLOOKUP(CONCATENATE($F1404," ",$G1404),AllocFactorMatrix,(K$4+1),FALSE)*$E1405</f>
        <v>0</v>
      </c>
      <c r="L1404" s="25">
        <f>VLOOKUP(CONCATENATE($F1404," ",$G1404),AllocFactorMatrix,(L$4+1),FALSE)*$E1405</f>
        <v>0</v>
      </c>
      <c r="M1404" s="25">
        <f t="shared" si="665"/>
        <v>0</v>
      </c>
      <c r="N1404" s="25">
        <f>VLOOKUP(CONCATENATE($F1404," ",$G1404),AllocFactorMatrix,(N$4+1),FALSE)*$E1405</f>
        <v>0</v>
      </c>
      <c r="O1404" s="25">
        <f>VLOOKUP(CONCATENATE($F1404," ",$G1404),AllocFactorMatrix,(O$4+1),FALSE)*$E1405</f>
        <v>0</v>
      </c>
      <c r="P1404" s="25">
        <f>VLOOKUP(CONCATENATE($F1404," ",$G1404),AllocFactorMatrix,(P$4+1),FALSE)*$E1405</f>
        <v>0</v>
      </c>
      <c r="Q1404" s="25">
        <f>VLOOKUP(CONCATENATE($F1404," ",$G1404),AllocFactorMatrix,(Q$4+1),FALSE)*$E1405</f>
        <v>0</v>
      </c>
      <c r="R1404" s="25">
        <f t="shared" si="666"/>
        <v>0</v>
      </c>
      <c r="S1404" s="25">
        <f>VLOOKUP(CONCATENATE($F1404," ",$G1404),AllocFactorMatrix,(S$4+1),FALSE)*$E1405</f>
        <v>0</v>
      </c>
      <c r="T1404" s="25">
        <f>VLOOKUP(CONCATENATE($F1404," ",$G1404),AllocFactorMatrix,(T$4+1),FALSE)*$E1405</f>
        <v>0</v>
      </c>
      <c r="U1404" s="25">
        <f>VLOOKUP(CONCATENATE($F1404," ",$G1404),AllocFactorMatrix,(U$4+1),FALSE)*$E1405</f>
        <v>0</v>
      </c>
      <c r="V1404" s="25">
        <f>VLOOKUP(CONCATENATE($F1404," ",$G1404),AllocFactorMatrix,(V$4+1),FALSE)*$E1405</f>
        <v>0</v>
      </c>
      <c r="W1404" s="25">
        <f t="shared" si="668"/>
        <v>0</v>
      </c>
      <c r="X1404" s="25">
        <f>VLOOKUP(CONCATENATE($F1404," ",$G1404),AllocFactorMatrix,(X$4+1),FALSE)*$E1405</f>
        <v>0</v>
      </c>
      <c r="Y1404" s="25">
        <f>VLOOKUP(CONCATENATE($F1404," ",$G1404),AllocFactorMatrix,(Y$4+1),FALSE)*$E1405</f>
        <v>0</v>
      </c>
      <c r="Z1404" s="25">
        <f t="shared" si="667"/>
        <v>0</v>
      </c>
      <c r="AA1404" s="25">
        <f>VLOOKUP(CONCATENATE($F1404," ",$G1404),AllocFactorMatrix,(AA$4+1),FALSE)*$E1405</f>
        <v>0</v>
      </c>
      <c r="AB1404" s="25">
        <f>VLOOKUP(CONCATENATE($F1404," ",$G1404),AllocFactorMatrix,(AB$4+1),FALSE)*$E1405</f>
        <v>0</v>
      </c>
      <c r="AC1404" s="25">
        <f>VLOOKUP(CONCATENATE($F1404," ",$G1404),AllocFactorMatrix,(AC$4+1),FALSE)*$E1405</f>
        <v>0</v>
      </c>
    </row>
    <row r="1405" spans="4:29" collapsed="1">
      <c r="D1405" s="20" t="s">
        <v>467</v>
      </c>
      <c r="E1405" s="22">
        <f>'Sch 4'!E338</f>
        <v>62312</v>
      </c>
      <c r="F1405" s="61" t="s">
        <v>29</v>
      </c>
      <c r="G1405" s="20" t="str">
        <f>$G$15</f>
        <v>TOTAL</v>
      </c>
      <c r="H1405" s="24">
        <f t="shared" si="660"/>
        <v>62312</v>
      </c>
      <c r="I1405" s="25">
        <f>VLOOKUP(CONCATENATE($F1405," ",$G1405),AllocFactorMatrix,(I$4+1),FALSE)*$E1405</f>
        <v>30554.247851215579</v>
      </c>
      <c r="J1405" s="25">
        <f>VLOOKUP(CONCATENATE($F1405," ",$G1405),AllocFactorMatrix,(J$4+1),FALSE)*$E1405</f>
        <v>7729.0366401093606</v>
      </c>
      <c r="K1405" s="25">
        <f>VLOOKUP(CONCATENATE($F1405," ",$G1405),AllocFactorMatrix,(K$4+1),FALSE)*$E1405</f>
        <v>90.36419441018657</v>
      </c>
      <c r="L1405" s="25">
        <f>VLOOKUP(CONCATENATE($F1405," ",$G1405),AllocFactorMatrix,(L$4+1),FALSE)*$E1405</f>
        <v>2.2261677542930607</v>
      </c>
      <c r="M1405" s="25">
        <f t="shared" si="665"/>
        <v>7821.6270022738399</v>
      </c>
      <c r="N1405" s="25">
        <f>VLOOKUP(CONCATENATE($F1405," ",$G1405),AllocFactorMatrix,(N$4+1),FALSE)*$E1405</f>
        <v>3233.9258999668609</v>
      </c>
      <c r="O1405" s="25">
        <f>VLOOKUP(CONCATENATE($F1405," ",$G1405),AllocFactorMatrix,(O$4+1),FALSE)*$E1405</f>
        <v>921.00622058765782</v>
      </c>
      <c r="P1405" s="25">
        <f>VLOOKUP(CONCATENATE($F1405," ",$G1405),AllocFactorMatrix,(P$4+1),FALSE)*$E1405</f>
        <v>72.88427595998813</v>
      </c>
      <c r="Q1405" s="25">
        <f>VLOOKUP(CONCATENATE($F1405," ",$G1405),AllocFactorMatrix,(Q$4+1),FALSE)*$E1405</f>
        <v>15.384585549115267</v>
      </c>
      <c r="R1405" s="25">
        <f t="shared" si="666"/>
        <v>4243.2009820636222</v>
      </c>
      <c r="S1405" s="25">
        <f>VLOOKUP(CONCATENATE($F1405," ",$G1405),AllocFactorMatrix,(S$4+1),FALSE)*$E1405</f>
        <v>194.26291030283508</v>
      </c>
      <c r="T1405" s="25">
        <f>VLOOKUP(CONCATENATE($F1405," ",$G1405),AllocFactorMatrix,(T$4+1),FALSE)*$E1405</f>
        <v>2117.8065227631178</v>
      </c>
      <c r="U1405" s="25">
        <f>VLOOKUP(CONCATENATE($F1405," ",$G1405),AllocFactorMatrix,(U$4+1),FALSE)*$E1405</f>
        <v>14144.063351890929</v>
      </c>
      <c r="V1405" s="25">
        <f>VLOOKUP(CONCATENATE($F1405," ",$G1405),AllocFactorMatrix,(V$4+1),FALSE)*$E1405</f>
        <v>2218.9362793345977</v>
      </c>
      <c r="W1405" s="25">
        <f t="shared" si="668"/>
        <v>18675.069064291478</v>
      </c>
      <c r="X1405" s="25">
        <f>VLOOKUP(CONCATENATE($F1405," ",$G1405),AllocFactorMatrix,(X$4+1),FALSE)*$E1405</f>
        <v>877.77543859066895</v>
      </c>
      <c r="Y1405" s="25">
        <f>VLOOKUP(CONCATENATE($F1405," ",$G1405),AllocFactorMatrix,(Y$4+1),FALSE)*$E1405</f>
        <v>21.189819989026407</v>
      </c>
      <c r="Z1405" s="25">
        <f t="shared" si="667"/>
        <v>898.96525857969539</v>
      </c>
      <c r="AA1405" s="25">
        <f>VLOOKUP(CONCATENATE($F1405," ",$G1405),AllocFactorMatrix,(AA$4+1),FALSE)*$E1405</f>
        <v>15.303838844826442</v>
      </c>
      <c r="AB1405" s="25">
        <f>VLOOKUP(CONCATENATE($F1405," ",$G1405),AllocFactorMatrix,(AB$4+1),FALSE)*$E1405</f>
        <v>82.980467897612854</v>
      </c>
      <c r="AC1405" s="25">
        <f>VLOOKUP(CONCATENATE($F1405," ",$G1405),AllocFactorMatrix,(AC$4+1),FALSE)*$E1405</f>
        <v>20.605534833341849</v>
      </c>
    </row>
    <row r="1406" spans="4:29" hidden="1" outlineLevel="1">
      <c r="F1406" s="61" t="str">
        <f>F1413</f>
        <v>PROD_DEMAND</v>
      </c>
      <c r="G1406" s="20" t="str">
        <f>$G$8</f>
        <v>PRODUCTION</v>
      </c>
      <c r="H1406" s="24">
        <f t="shared" si="660"/>
        <v>784560.00000000035</v>
      </c>
      <c r="I1406" s="25">
        <f>VLOOKUP(CONCATENATE($F1406," ",$G1406),AllocFactorMatrix,(I$4+1),FALSE)*$E1413</f>
        <v>384703.4390510607</v>
      </c>
      <c r="J1406" s="25">
        <f>VLOOKUP(CONCATENATE($F1406," ",$G1406),AllocFactorMatrix,(J$4+1),FALSE)*$E1413</f>
        <v>97315.011335925665</v>
      </c>
      <c r="K1406" s="25">
        <f>VLOOKUP(CONCATENATE($F1406," ",$G1406),AllocFactorMatrix,(K$4+1),FALSE)*$E1413</f>
        <v>1137.7605014516623</v>
      </c>
      <c r="L1406" s="25">
        <f>VLOOKUP(CONCATENATE($F1406," ",$G1406),AllocFactorMatrix,(L$4+1),FALSE)*$E1413</f>
        <v>28.029306928170559</v>
      </c>
      <c r="M1406" s="25">
        <f t="shared" ref="M1406:M1413" si="669">SUBTOTAL(9,J1406:L1406)</f>
        <v>98480.8011443055</v>
      </c>
      <c r="N1406" s="25">
        <f>VLOOKUP(CONCATENATE($F1406," ",$G1406),AllocFactorMatrix,(N$4+1),FALSE)*$E1413</f>
        <v>40717.821672839913</v>
      </c>
      <c r="O1406" s="25">
        <f>VLOOKUP(CONCATENATE($F1406," ",$G1406),AllocFactorMatrix,(O$4+1),FALSE)*$E1413</f>
        <v>11596.235723845371</v>
      </c>
      <c r="P1406" s="25">
        <f>VLOOKUP(CONCATENATE($F1406," ",$G1406),AllocFactorMatrix,(P$4+1),FALSE)*$E1413</f>
        <v>917.67376343510546</v>
      </c>
      <c r="Q1406" s="25">
        <f>VLOOKUP(CONCATENATE($F1406," ",$G1406),AllocFactorMatrix,(Q$4+1),FALSE)*$E1413</f>
        <v>193.70475090534526</v>
      </c>
      <c r="R1406" s="25">
        <f t="shared" ref="R1406:R1413" si="670">SUBTOTAL(9,N1406:Q1406)</f>
        <v>53425.435911025736</v>
      </c>
      <c r="S1406" s="25">
        <f>VLOOKUP(CONCATENATE($F1406," ",$G1406),AllocFactorMatrix,(S$4+1),FALSE)*$E1413</f>
        <v>2445.9319056873842</v>
      </c>
      <c r="T1406" s="25">
        <f>VLOOKUP(CONCATENATE($F1406," ",$G1406),AllocFactorMatrix,(T$4+1),FALSE)*$E1413</f>
        <v>26664.948733775705</v>
      </c>
      <c r="U1406" s="25">
        <f>VLOOKUP(CONCATENATE($F1406," ",$G1406),AllocFactorMatrix,(U$4+1),FALSE)*$E1413</f>
        <v>178085.54280651474</v>
      </c>
      <c r="V1406" s="25">
        <f>VLOOKUP(CONCATENATE($F1406," ",$G1406),AllocFactorMatrix,(V$4+1),FALSE)*$E1413</f>
        <v>27938.256632988061</v>
      </c>
      <c r="W1406" s="25">
        <f>SUBTOTAL(9,S1406:V1406)</f>
        <v>235134.68007896587</v>
      </c>
      <c r="X1406" s="25">
        <f>VLOOKUP(CONCATENATE($F1406," ",$G1406),AllocFactorMatrix,(X$4+1),FALSE)*$E1413</f>
        <v>11051.924157476813</v>
      </c>
      <c r="Y1406" s="25">
        <f>VLOOKUP(CONCATENATE($F1406," ",$G1406),AllocFactorMatrix,(Y$4+1),FALSE)*$E1413</f>
        <v>266.79748957809988</v>
      </c>
      <c r="Z1406" s="25">
        <f t="shared" ref="Z1406:Z1413" si="671">SUBTOTAL(9,X1406:Y1406)</f>
        <v>11318.721647054914</v>
      </c>
      <c r="AA1406" s="25">
        <f>VLOOKUP(CONCATENATE($F1406," ",$G1406),AllocFactorMatrix,(AA$4+1),FALSE)*$E1413</f>
        <v>192.68808261806768</v>
      </c>
      <c r="AB1406" s="25">
        <f>VLOOKUP(CONCATENATE($F1406," ",$G1406),AllocFactorMatrix,(AB$4+1),FALSE)*$E1413</f>
        <v>1044.7932323429056</v>
      </c>
      <c r="AC1406" s="25">
        <f>VLOOKUP(CONCATENATE($F1406," ",$G1406),AllocFactorMatrix,(AC$4+1),FALSE)*$E1413</f>
        <v>259.44085262624662</v>
      </c>
    </row>
    <row r="1407" spans="4:29" hidden="1" outlineLevel="1">
      <c r="F1407" s="61" t="str">
        <f>F1413</f>
        <v>PROD_DEMAND</v>
      </c>
      <c r="G1407" s="20" t="str">
        <f>$G$9</f>
        <v>BULKTRAN</v>
      </c>
      <c r="H1407" s="24">
        <f t="shared" si="660"/>
        <v>0</v>
      </c>
      <c r="I1407" s="25">
        <f>VLOOKUP(CONCATENATE($F1407," ",$G1407),AllocFactorMatrix,(I$4+1),FALSE)*$E1413</f>
        <v>0</v>
      </c>
      <c r="J1407" s="25">
        <f>VLOOKUP(CONCATENATE($F1407," ",$G1407),AllocFactorMatrix,(J$4+1),FALSE)*$E1413</f>
        <v>0</v>
      </c>
      <c r="K1407" s="25">
        <f>VLOOKUP(CONCATENATE($F1407," ",$G1407),AllocFactorMatrix,(K$4+1),FALSE)*$E1413</f>
        <v>0</v>
      </c>
      <c r="L1407" s="25">
        <f>VLOOKUP(CONCATENATE($F1407," ",$G1407),AllocFactorMatrix,(L$4+1),FALSE)*$E1413</f>
        <v>0</v>
      </c>
      <c r="M1407" s="25">
        <f t="shared" si="669"/>
        <v>0</v>
      </c>
      <c r="N1407" s="25">
        <f>VLOOKUP(CONCATENATE($F1407," ",$G1407),AllocFactorMatrix,(N$4+1),FALSE)*$E1413</f>
        <v>0</v>
      </c>
      <c r="O1407" s="25">
        <f>VLOOKUP(CONCATENATE($F1407," ",$G1407),AllocFactorMatrix,(O$4+1),FALSE)*$E1413</f>
        <v>0</v>
      </c>
      <c r="P1407" s="25">
        <f>VLOOKUP(CONCATENATE($F1407," ",$G1407),AllocFactorMatrix,(P$4+1),FALSE)*$E1413</f>
        <v>0</v>
      </c>
      <c r="Q1407" s="25">
        <f>VLOOKUP(CONCATENATE($F1407," ",$G1407),AllocFactorMatrix,(Q$4+1),FALSE)*$E1413</f>
        <v>0</v>
      </c>
      <c r="R1407" s="25">
        <f t="shared" si="670"/>
        <v>0</v>
      </c>
      <c r="S1407" s="25">
        <f>VLOOKUP(CONCATENATE($F1407," ",$G1407),AllocFactorMatrix,(S$4+1),FALSE)*$E1413</f>
        <v>0</v>
      </c>
      <c r="T1407" s="25">
        <f>VLOOKUP(CONCATENATE($F1407," ",$G1407),AllocFactorMatrix,(T$4+1),FALSE)*$E1413</f>
        <v>0</v>
      </c>
      <c r="U1407" s="25">
        <f>VLOOKUP(CONCATENATE($F1407," ",$G1407),AllocFactorMatrix,(U$4+1),FALSE)*$E1413</f>
        <v>0</v>
      </c>
      <c r="V1407" s="25">
        <f>VLOOKUP(CONCATENATE($F1407," ",$G1407),AllocFactorMatrix,(V$4+1),FALSE)*$E1413</f>
        <v>0</v>
      </c>
      <c r="W1407" s="25">
        <f t="shared" ref="W1407:W1413" si="672">SUBTOTAL(9,S1407:V1407)</f>
        <v>0</v>
      </c>
      <c r="X1407" s="25">
        <f>VLOOKUP(CONCATENATE($F1407," ",$G1407),AllocFactorMatrix,(X$4+1),FALSE)*$E1413</f>
        <v>0</v>
      </c>
      <c r="Y1407" s="25">
        <f>VLOOKUP(CONCATENATE($F1407," ",$G1407),AllocFactorMatrix,(Y$4+1),FALSE)*$E1413</f>
        <v>0</v>
      </c>
      <c r="Z1407" s="25">
        <f t="shared" si="671"/>
        <v>0</v>
      </c>
      <c r="AA1407" s="25">
        <f>VLOOKUP(CONCATENATE($F1407," ",$G1407),AllocFactorMatrix,(AA$4+1),FALSE)*$E1413</f>
        <v>0</v>
      </c>
      <c r="AB1407" s="25">
        <f>VLOOKUP(CONCATENATE($F1407," ",$G1407),AllocFactorMatrix,(AB$4+1),FALSE)*$E1413</f>
        <v>0</v>
      </c>
      <c r="AC1407" s="25">
        <f>VLOOKUP(CONCATENATE($F1407," ",$G1407),AllocFactorMatrix,(AC$4+1),FALSE)*$E1413</f>
        <v>0</v>
      </c>
    </row>
    <row r="1408" spans="4:29" hidden="1" outlineLevel="1">
      <c r="F1408" s="61" t="str">
        <f>F1413</f>
        <v>PROD_DEMAND</v>
      </c>
      <c r="G1408" s="20" t="str">
        <f>$G$10</f>
        <v>SUBTRAN</v>
      </c>
      <c r="H1408" s="24">
        <f t="shared" si="660"/>
        <v>0</v>
      </c>
      <c r="I1408" s="25">
        <f>VLOOKUP(CONCATENATE($F1408," ",$G1408),AllocFactorMatrix,(I$4+1),FALSE)*$E1413</f>
        <v>0</v>
      </c>
      <c r="J1408" s="25">
        <f>VLOOKUP(CONCATENATE($F1408," ",$G1408),AllocFactorMatrix,(J$4+1),FALSE)*$E1413</f>
        <v>0</v>
      </c>
      <c r="K1408" s="25">
        <f>VLOOKUP(CONCATENATE($F1408," ",$G1408),AllocFactorMatrix,(K$4+1),FALSE)*$E1413</f>
        <v>0</v>
      </c>
      <c r="L1408" s="25">
        <f>VLOOKUP(CONCATENATE($F1408," ",$G1408),AllocFactorMatrix,(L$4+1),FALSE)*$E1413</f>
        <v>0</v>
      </c>
      <c r="M1408" s="25">
        <f t="shared" si="669"/>
        <v>0</v>
      </c>
      <c r="N1408" s="25">
        <f>VLOOKUP(CONCATENATE($F1408," ",$G1408),AllocFactorMatrix,(N$4+1),FALSE)*$E1413</f>
        <v>0</v>
      </c>
      <c r="O1408" s="25">
        <f>VLOOKUP(CONCATENATE($F1408," ",$G1408),AllocFactorMatrix,(O$4+1),FALSE)*$E1413</f>
        <v>0</v>
      </c>
      <c r="P1408" s="25">
        <f>VLOOKUP(CONCATENATE($F1408," ",$G1408),AllocFactorMatrix,(P$4+1),FALSE)*$E1413</f>
        <v>0</v>
      </c>
      <c r="Q1408" s="25">
        <f>VLOOKUP(CONCATENATE($F1408," ",$G1408),AllocFactorMatrix,(Q$4+1),FALSE)*$E1413</f>
        <v>0</v>
      </c>
      <c r="R1408" s="25">
        <f t="shared" si="670"/>
        <v>0</v>
      </c>
      <c r="S1408" s="25">
        <f>VLOOKUP(CONCATENATE($F1408," ",$G1408),AllocFactorMatrix,(S$4+1),FALSE)*$E1413</f>
        <v>0</v>
      </c>
      <c r="T1408" s="25">
        <f>VLOOKUP(CONCATENATE($F1408," ",$G1408),AllocFactorMatrix,(T$4+1),FALSE)*$E1413</f>
        <v>0</v>
      </c>
      <c r="U1408" s="25">
        <f>VLOOKUP(CONCATENATE($F1408," ",$G1408),AllocFactorMatrix,(U$4+1),FALSE)*$E1413</f>
        <v>0</v>
      </c>
      <c r="V1408" s="25">
        <f>VLOOKUP(CONCATENATE($F1408," ",$G1408),AllocFactorMatrix,(V$4+1),FALSE)*$E1413</f>
        <v>0</v>
      </c>
      <c r="W1408" s="25">
        <f t="shared" si="672"/>
        <v>0</v>
      </c>
      <c r="X1408" s="25">
        <f>VLOOKUP(CONCATENATE($F1408," ",$G1408),AllocFactorMatrix,(X$4+1),FALSE)*$E1413</f>
        <v>0</v>
      </c>
      <c r="Y1408" s="25">
        <f>VLOOKUP(CONCATENATE($F1408," ",$G1408),AllocFactorMatrix,(Y$4+1),FALSE)*$E1413</f>
        <v>0</v>
      </c>
      <c r="Z1408" s="25">
        <f t="shared" si="671"/>
        <v>0</v>
      </c>
      <c r="AA1408" s="25">
        <f>VLOOKUP(CONCATENATE($F1408," ",$G1408),AllocFactorMatrix,(AA$4+1),FALSE)*$E1413</f>
        <v>0</v>
      </c>
      <c r="AB1408" s="25">
        <f>VLOOKUP(CONCATENATE($F1408," ",$G1408),AllocFactorMatrix,(AB$4+1),FALSE)*$E1413</f>
        <v>0</v>
      </c>
      <c r="AC1408" s="25">
        <f>VLOOKUP(CONCATENATE($F1408," ",$G1408),AllocFactorMatrix,(AC$4+1),FALSE)*$E1413</f>
        <v>0</v>
      </c>
    </row>
    <row r="1409" spans="3:29" hidden="1" outlineLevel="1">
      <c r="F1409" s="61" t="str">
        <f>F1413</f>
        <v>PROD_DEMAND</v>
      </c>
      <c r="G1409" s="20" t="str">
        <f>$G$11</f>
        <v>DISTPRI</v>
      </c>
      <c r="H1409" s="24">
        <f t="shared" si="660"/>
        <v>0</v>
      </c>
      <c r="I1409" s="25">
        <f>VLOOKUP(CONCATENATE($F1409," ",$G1409),AllocFactorMatrix,(I$4+1),FALSE)*$E1413</f>
        <v>0</v>
      </c>
      <c r="J1409" s="25">
        <f>VLOOKUP(CONCATENATE($F1409," ",$G1409),AllocFactorMatrix,(J$4+1),FALSE)*$E1413</f>
        <v>0</v>
      </c>
      <c r="K1409" s="25">
        <f>VLOOKUP(CONCATENATE($F1409," ",$G1409),AllocFactorMatrix,(K$4+1),FALSE)*$E1413</f>
        <v>0</v>
      </c>
      <c r="L1409" s="25">
        <f>VLOOKUP(CONCATENATE($F1409," ",$G1409),AllocFactorMatrix,(L$4+1),FALSE)*$E1413</f>
        <v>0</v>
      </c>
      <c r="M1409" s="25">
        <f t="shared" si="669"/>
        <v>0</v>
      </c>
      <c r="N1409" s="25">
        <f>VLOOKUP(CONCATENATE($F1409," ",$G1409),AllocFactorMatrix,(N$4+1),FALSE)*$E1413</f>
        <v>0</v>
      </c>
      <c r="O1409" s="25">
        <f>VLOOKUP(CONCATENATE($F1409," ",$G1409),AllocFactorMatrix,(O$4+1),FALSE)*$E1413</f>
        <v>0</v>
      </c>
      <c r="P1409" s="25">
        <f>VLOOKUP(CONCATENATE($F1409," ",$G1409),AllocFactorMatrix,(P$4+1),FALSE)*$E1413</f>
        <v>0</v>
      </c>
      <c r="Q1409" s="25">
        <f>VLOOKUP(CONCATENATE($F1409," ",$G1409),AllocFactorMatrix,(Q$4+1),FALSE)*$E1413</f>
        <v>0</v>
      </c>
      <c r="R1409" s="25">
        <f t="shared" si="670"/>
        <v>0</v>
      </c>
      <c r="S1409" s="25">
        <f>VLOOKUP(CONCATENATE($F1409," ",$G1409),AllocFactorMatrix,(S$4+1),FALSE)*$E1413</f>
        <v>0</v>
      </c>
      <c r="T1409" s="25">
        <f>VLOOKUP(CONCATENATE($F1409," ",$G1409),AllocFactorMatrix,(T$4+1),FALSE)*$E1413</f>
        <v>0</v>
      </c>
      <c r="U1409" s="25">
        <f>VLOOKUP(CONCATENATE($F1409," ",$G1409),AllocFactorMatrix,(U$4+1),FALSE)*$E1413</f>
        <v>0</v>
      </c>
      <c r="V1409" s="25">
        <f>VLOOKUP(CONCATENATE($F1409," ",$G1409),AllocFactorMatrix,(V$4+1),FALSE)*$E1413</f>
        <v>0</v>
      </c>
      <c r="W1409" s="25">
        <f t="shared" si="672"/>
        <v>0</v>
      </c>
      <c r="X1409" s="25">
        <f>VLOOKUP(CONCATENATE($F1409," ",$G1409),AllocFactorMatrix,(X$4+1),FALSE)*$E1413</f>
        <v>0</v>
      </c>
      <c r="Y1409" s="25">
        <f>VLOOKUP(CONCATENATE($F1409," ",$G1409),AllocFactorMatrix,(Y$4+1),FALSE)*$E1413</f>
        <v>0</v>
      </c>
      <c r="Z1409" s="25">
        <f t="shared" si="671"/>
        <v>0</v>
      </c>
      <c r="AA1409" s="25">
        <f>VLOOKUP(CONCATENATE($F1409," ",$G1409),AllocFactorMatrix,(AA$4+1),FALSE)*$E1413</f>
        <v>0</v>
      </c>
      <c r="AB1409" s="25">
        <f>VLOOKUP(CONCATENATE($F1409," ",$G1409),AllocFactorMatrix,(AB$4+1),FALSE)*$E1413</f>
        <v>0</v>
      </c>
      <c r="AC1409" s="25">
        <f>VLOOKUP(CONCATENATE($F1409," ",$G1409),AllocFactorMatrix,(AC$4+1),FALSE)*$E1413</f>
        <v>0</v>
      </c>
    </row>
    <row r="1410" spans="3:29" hidden="1" outlineLevel="1">
      <c r="F1410" s="61" t="str">
        <f>F1413</f>
        <v>PROD_DEMAND</v>
      </c>
      <c r="G1410" s="20" t="str">
        <f>$G$12</f>
        <v>DISTSEC</v>
      </c>
      <c r="H1410" s="24">
        <f t="shared" si="660"/>
        <v>0</v>
      </c>
      <c r="I1410" s="25">
        <f>VLOOKUP(CONCATENATE($F1410," ",$G1410),AllocFactorMatrix,(I$4+1),FALSE)*$E1413</f>
        <v>0</v>
      </c>
      <c r="J1410" s="25">
        <f>VLOOKUP(CONCATENATE($F1410," ",$G1410),AllocFactorMatrix,(J$4+1),FALSE)*$E1413</f>
        <v>0</v>
      </c>
      <c r="K1410" s="25">
        <f>VLOOKUP(CONCATENATE($F1410," ",$G1410),AllocFactorMatrix,(K$4+1),FALSE)*$E1413</f>
        <v>0</v>
      </c>
      <c r="L1410" s="25">
        <f>VLOOKUP(CONCATENATE($F1410," ",$G1410),AllocFactorMatrix,(L$4+1),FALSE)*$E1413</f>
        <v>0</v>
      </c>
      <c r="M1410" s="25">
        <f t="shared" si="669"/>
        <v>0</v>
      </c>
      <c r="N1410" s="25">
        <f>VLOOKUP(CONCATENATE($F1410," ",$G1410),AllocFactorMatrix,(N$4+1),FALSE)*$E1413</f>
        <v>0</v>
      </c>
      <c r="O1410" s="25">
        <f>VLOOKUP(CONCATENATE($F1410," ",$G1410),AllocFactorMatrix,(O$4+1),FALSE)*$E1413</f>
        <v>0</v>
      </c>
      <c r="P1410" s="25">
        <f>VLOOKUP(CONCATENATE($F1410," ",$G1410),AllocFactorMatrix,(P$4+1),FALSE)*$E1413</f>
        <v>0</v>
      </c>
      <c r="Q1410" s="25">
        <f>VLOOKUP(CONCATENATE($F1410," ",$G1410),AllocFactorMatrix,(Q$4+1),FALSE)*$E1413</f>
        <v>0</v>
      </c>
      <c r="R1410" s="25">
        <f t="shared" si="670"/>
        <v>0</v>
      </c>
      <c r="S1410" s="25">
        <f>VLOOKUP(CONCATENATE($F1410," ",$G1410),AllocFactorMatrix,(S$4+1),FALSE)*$E1413</f>
        <v>0</v>
      </c>
      <c r="T1410" s="25">
        <f>VLOOKUP(CONCATENATE($F1410," ",$G1410),AllocFactorMatrix,(T$4+1),FALSE)*$E1413</f>
        <v>0</v>
      </c>
      <c r="U1410" s="25">
        <f>VLOOKUP(CONCATENATE($F1410," ",$G1410),AllocFactorMatrix,(U$4+1),FALSE)*$E1413</f>
        <v>0</v>
      </c>
      <c r="V1410" s="25">
        <f>VLOOKUP(CONCATENATE($F1410," ",$G1410),AllocFactorMatrix,(V$4+1),FALSE)*$E1413</f>
        <v>0</v>
      </c>
      <c r="W1410" s="25">
        <f t="shared" si="672"/>
        <v>0</v>
      </c>
      <c r="X1410" s="25">
        <f>VLOOKUP(CONCATENATE($F1410," ",$G1410),AllocFactorMatrix,(X$4+1),FALSE)*$E1413</f>
        <v>0</v>
      </c>
      <c r="Y1410" s="25">
        <f>VLOOKUP(CONCATENATE($F1410," ",$G1410),AllocFactorMatrix,(Y$4+1),FALSE)*$E1413</f>
        <v>0</v>
      </c>
      <c r="Z1410" s="25">
        <f t="shared" si="671"/>
        <v>0</v>
      </c>
      <c r="AA1410" s="25">
        <f>VLOOKUP(CONCATENATE($F1410," ",$G1410),AllocFactorMatrix,(AA$4+1),FALSE)*$E1413</f>
        <v>0</v>
      </c>
      <c r="AB1410" s="25">
        <f>VLOOKUP(CONCATENATE($F1410," ",$G1410),AllocFactorMatrix,(AB$4+1),FALSE)*$E1413</f>
        <v>0</v>
      </c>
      <c r="AC1410" s="25">
        <f>VLOOKUP(CONCATENATE($F1410," ",$G1410),AllocFactorMatrix,(AC$4+1),FALSE)*$E1413</f>
        <v>0</v>
      </c>
    </row>
    <row r="1411" spans="3:29" hidden="1" outlineLevel="1">
      <c r="F1411" s="61" t="str">
        <f>F1413</f>
        <v>PROD_DEMAND</v>
      </c>
      <c r="G1411" s="20" t="str">
        <f>$G$13</f>
        <v>ENERGY</v>
      </c>
      <c r="H1411" s="24">
        <f t="shared" si="660"/>
        <v>0</v>
      </c>
      <c r="I1411" s="25">
        <f>VLOOKUP(CONCATENATE($F1411," ",$G1411),AllocFactorMatrix,(I$4+1),FALSE)*$E1413</f>
        <v>0</v>
      </c>
      <c r="J1411" s="25">
        <f>VLOOKUP(CONCATENATE($F1411," ",$G1411),AllocFactorMatrix,(J$4+1),FALSE)*$E1413</f>
        <v>0</v>
      </c>
      <c r="K1411" s="25">
        <f>VLOOKUP(CONCATENATE($F1411," ",$G1411),AllocFactorMatrix,(K$4+1),FALSE)*$E1413</f>
        <v>0</v>
      </c>
      <c r="L1411" s="25">
        <f>VLOOKUP(CONCATENATE($F1411," ",$G1411),AllocFactorMatrix,(L$4+1),FALSE)*$E1413</f>
        <v>0</v>
      </c>
      <c r="M1411" s="25">
        <f t="shared" si="669"/>
        <v>0</v>
      </c>
      <c r="N1411" s="25">
        <f>VLOOKUP(CONCATENATE($F1411," ",$G1411),AllocFactorMatrix,(N$4+1),FALSE)*$E1413</f>
        <v>0</v>
      </c>
      <c r="O1411" s="25">
        <f>VLOOKUP(CONCATENATE($F1411," ",$G1411),AllocFactorMatrix,(O$4+1),FALSE)*$E1413</f>
        <v>0</v>
      </c>
      <c r="P1411" s="25">
        <f>VLOOKUP(CONCATENATE($F1411," ",$G1411),AllocFactorMatrix,(P$4+1),FALSE)*$E1413</f>
        <v>0</v>
      </c>
      <c r="Q1411" s="25">
        <f>VLOOKUP(CONCATENATE($F1411," ",$G1411),AllocFactorMatrix,(Q$4+1),FALSE)*$E1413</f>
        <v>0</v>
      </c>
      <c r="R1411" s="25">
        <f t="shared" si="670"/>
        <v>0</v>
      </c>
      <c r="S1411" s="25">
        <f>VLOOKUP(CONCATENATE($F1411," ",$G1411),AllocFactorMatrix,(S$4+1),FALSE)*$E1413</f>
        <v>0</v>
      </c>
      <c r="T1411" s="25">
        <f>VLOOKUP(CONCATENATE($F1411," ",$G1411),AllocFactorMatrix,(T$4+1),FALSE)*$E1413</f>
        <v>0</v>
      </c>
      <c r="U1411" s="25">
        <f>VLOOKUP(CONCATENATE($F1411," ",$G1411),AllocFactorMatrix,(U$4+1),FALSE)*$E1413</f>
        <v>0</v>
      </c>
      <c r="V1411" s="25">
        <f>VLOOKUP(CONCATENATE($F1411," ",$G1411),AllocFactorMatrix,(V$4+1),FALSE)*$E1413</f>
        <v>0</v>
      </c>
      <c r="W1411" s="25">
        <f t="shared" si="672"/>
        <v>0</v>
      </c>
      <c r="X1411" s="25">
        <f>VLOOKUP(CONCATENATE($F1411," ",$G1411),AllocFactorMatrix,(X$4+1),FALSE)*$E1413</f>
        <v>0</v>
      </c>
      <c r="Y1411" s="25">
        <f>VLOOKUP(CONCATENATE($F1411," ",$G1411),AllocFactorMatrix,(Y$4+1),FALSE)*$E1413</f>
        <v>0</v>
      </c>
      <c r="Z1411" s="25">
        <f t="shared" si="671"/>
        <v>0</v>
      </c>
      <c r="AA1411" s="25">
        <f>VLOOKUP(CONCATENATE($F1411," ",$G1411),AllocFactorMatrix,(AA$4+1),FALSE)*$E1413</f>
        <v>0</v>
      </c>
      <c r="AB1411" s="25">
        <f>VLOOKUP(CONCATENATE($F1411," ",$G1411),AllocFactorMatrix,(AB$4+1),FALSE)*$E1413</f>
        <v>0</v>
      </c>
      <c r="AC1411" s="25">
        <f>VLOOKUP(CONCATENATE($F1411," ",$G1411),AllocFactorMatrix,(AC$4+1),FALSE)*$E1413</f>
        <v>0</v>
      </c>
    </row>
    <row r="1412" spans="3:29" hidden="1" outlineLevel="1">
      <c r="F1412" s="61" t="str">
        <f>F1413</f>
        <v>PROD_DEMAND</v>
      </c>
      <c r="G1412" s="20" t="str">
        <f>$G$14</f>
        <v>CUSTOMER</v>
      </c>
      <c r="H1412" s="24">
        <f t="shared" si="660"/>
        <v>0</v>
      </c>
      <c r="I1412" s="25">
        <f>VLOOKUP(CONCATENATE($F1412," ",$G1412),AllocFactorMatrix,(I$4+1),FALSE)*$E1413</f>
        <v>0</v>
      </c>
      <c r="J1412" s="25">
        <f>VLOOKUP(CONCATENATE($F1412," ",$G1412),AllocFactorMatrix,(J$4+1),FALSE)*$E1413</f>
        <v>0</v>
      </c>
      <c r="K1412" s="25">
        <f>VLOOKUP(CONCATENATE($F1412," ",$G1412),AllocFactorMatrix,(K$4+1),FALSE)*$E1413</f>
        <v>0</v>
      </c>
      <c r="L1412" s="25">
        <f>VLOOKUP(CONCATENATE($F1412," ",$G1412),AllocFactorMatrix,(L$4+1),FALSE)*$E1413</f>
        <v>0</v>
      </c>
      <c r="M1412" s="25">
        <f t="shared" si="669"/>
        <v>0</v>
      </c>
      <c r="N1412" s="25">
        <f>VLOOKUP(CONCATENATE($F1412," ",$G1412),AllocFactorMatrix,(N$4+1),FALSE)*$E1413</f>
        <v>0</v>
      </c>
      <c r="O1412" s="25">
        <f>VLOOKUP(CONCATENATE($F1412," ",$G1412),AllocFactorMatrix,(O$4+1),FALSE)*$E1413</f>
        <v>0</v>
      </c>
      <c r="P1412" s="25">
        <f>VLOOKUP(CONCATENATE($F1412," ",$G1412),AllocFactorMatrix,(P$4+1),FALSE)*$E1413</f>
        <v>0</v>
      </c>
      <c r="Q1412" s="25">
        <f>VLOOKUP(CONCATENATE($F1412," ",$G1412),AllocFactorMatrix,(Q$4+1),FALSE)*$E1413</f>
        <v>0</v>
      </c>
      <c r="R1412" s="25">
        <f t="shared" si="670"/>
        <v>0</v>
      </c>
      <c r="S1412" s="25">
        <f>VLOOKUP(CONCATENATE($F1412," ",$G1412),AllocFactorMatrix,(S$4+1),FALSE)*$E1413</f>
        <v>0</v>
      </c>
      <c r="T1412" s="25">
        <f>VLOOKUP(CONCATENATE($F1412," ",$G1412),AllocFactorMatrix,(T$4+1),FALSE)*$E1413</f>
        <v>0</v>
      </c>
      <c r="U1412" s="25">
        <f>VLOOKUP(CONCATENATE($F1412," ",$G1412),AllocFactorMatrix,(U$4+1),FALSE)*$E1413</f>
        <v>0</v>
      </c>
      <c r="V1412" s="25">
        <f>VLOOKUP(CONCATENATE($F1412," ",$G1412),AllocFactorMatrix,(V$4+1),FALSE)*$E1413</f>
        <v>0</v>
      </c>
      <c r="W1412" s="25">
        <f t="shared" si="672"/>
        <v>0</v>
      </c>
      <c r="X1412" s="25">
        <f>VLOOKUP(CONCATENATE($F1412," ",$G1412),AllocFactorMatrix,(X$4+1),FALSE)*$E1413</f>
        <v>0</v>
      </c>
      <c r="Y1412" s="25">
        <f>VLOOKUP(CONCATENATE($F1412," ",$G1412),AllocFactorMatrix,(Y$4+1),FALSE)*$E1413</f>
        <v>0</v>
      </c>
      <c r="Z1412" s="25">
        <f t="shared" si="671"/>
        <v>0</v>
      </c>
      <c r="AA1412" s="25">
        <f>VLOOKUP(CONCATENATE($F1412," ",$G1412),AllocFactorMatrix,(AA$4+1),FALSE)*$E1413</f>
        <v>0</v>
      </c>
      <c r="AB1412" s="25">
        <f>VLOOKUP(CONCATENATE($F1412," ",$G1412),AllocFactorMatrix,(AB$4+1),FALSE)*$E1413</f>
        <v>0</v>
      </c>
      <c r="AC1412" s="25">
        <f>VLOOKUP(CONCATENATE($F1412," ",$G1412),AllocFactorMatrix,(AC$4+1),FALSE)*$E1413</f>
        <v>0</v>
      </c>
    </row>
    <row r="1413" spans="3:29" collapsed="1">
      <c r="D1413" s="20" t="s">
        <v>468</v>
      </c>
      <c r="E1413" s="22">
        <f>'Sch 4'!E339+'Sch 4'!E342</f>
        <v>784560</v>
      </c>
      <c r="F1413" s="61" t="s">
        <v>29</v>
      </c>
      <c r="G1413" s="20" t="str">
        <f>$G$15</f>
        <v>TOTAL</v>
      </c>
      <c r="H1413" s="24">
        <f t="shared" si="660"/>
        <v>784560.00000000035</v>
      </c>
      <c r="I1413" s="25">
        <f>VLOOKUP(CONCATENATE($F1413," ",$G1413),AllocFactorMatrix,(I$4+1),FALSE)*$E1413</f>
        <v>384703.4390510607</v>
      </c>
      <c r="J1413" s="25">
        <f>VLOOKUP(CONCATENATE($F1413," ",$G1413),AllocFactorMatrix,(J$4+1),FALSE)*$E1413</f>
        <v>97315.011335925665</v>
      </c>
      <c r="K1413" s="25">
        <f>VLOOKUP(CONCATENATE($F1413," ",$G1413),AllocFactorMatrix,(K$4+1),FALSE)*$E1413</f>
        <v>1137.7605014516623</v>
      </c>
      <c r="L1413" s="25">
        <f>VLOOKUP(CONCATENATE($F1413," ",$G1413),AllocFactorMatrix,(L$4+1),FALSE)*$E1413</f>
        <v>28.029306928170559</v>
      </c>
      <c r="M1413" s="25">
        <f t="shared" si="669"/>
        <v>98480.8011443055</v>
      </c>
      <c r="N1413" s="25">
        <f>VLOOKUP(CONCATENATE($F1413," ",$G1413),AllocFactorMatrix,(N$4+1),FALSE)*$E1413</f>
        <v>40717.821672839913</v>
      </c>
      <c r="O1413" s="25">
        <f>VLOOKUP(CONCATENATE($F1413," ",$G1413),AllocFactorMatrix,(O$4+1),FALSE)*$E1413</f>
        <v>11596.235723845371</v>
      </c>
      <c r="P1413" s="25">
        <f>VLOOKUP(CONCATENATE($F1413," ",$G1413),AllocFactorMatrix,(P$4+1),FALSE)*$E1413</f>
        <v>917.67376343510546</v>
      </c>
      <c r="Q1413" s="25">
        <f>VLOOKUP(CONCATENATE($F1413," ",$G1413),AllocFactorMatrix,(Q$4+1),FALSE)*$E1413</f>
        <v>193.70475090534526</v>
      </c>
      <c r="R1413" s="25">
        <f t="shared" si="670"/>
        <v>53425.435911025736</v>
      </c>
      <c r="S1413" s="25">
        <f>VLOOKUP(CONCATENATE($F1413," ",$G1413),AllocFactorMatrix,(S$4+1),FALSE)*$E1413</f>
        <v>2445.9319056873842</v>
      </c>
      <c r="T1413" s="25">
        <f>VLOOKUP(CONCATENATE($F1413," ",$G1413),AllocFactorMatrix,(T$4+1),FALSE)*$E1413</f>
        <v>26664.948733775705</v>
      </c>
      <c r="U1413" s="25">
        <f>VLOOKUP(CONCATENATE($F1413," ",$G1413),AllocFactorMatrix,(U$4+1),FALSE)*$E1413</f>
        <v>178085.54280651474</v>
      </c>
      <c r="V1413" s="25">
        <f>VLOOKUP(CONCATENATE($F1413," ",$G1413),AllocFactorMatrix,(V$4+1),FALSE)*$E1413</f>
        <v>27938.256632988061</v>
      </c>
      <c r="W1413" s="25">
        <f t="shared" si="672"/>
        <v>235134.68007896587</v>
      </c>
      <c r="X1413" s="25">
        <f>VLOOKUP(CONCATENATE($F1413," ",$G1413),AllocFactorMatrix,(X$4+1),FALSE)*$E1413</f>
        <v>11051.924157476813</v>
      </c>
      <c r="Y1413" s="25">
        <f>VLOOKUP(CONCATENATE($F1413," ",$G1413),AllocFactorMatrix,(Y$4+1),FALSE)*$E1413</f>
        <v>266.79748957809988</v>
      </c>
      <c r="Z1413" s="25">
        <f t="shared" si="671"/>
        <v>11318.721647054914</v>
      </c>
      <c r="AA1413" s="25">
        <f>VLOOKUP(CONCATENATE($F1413," ",$G1413),AllocFactorMatrix,(AA$4+1),FALSE)*$E1413</f>
        <v>192.68808261806768</v>
      </c>
      <c r="AB1413" s="25">
        <f>VLOOKUP(CONCATENATE($F1413," ",$G1413),AllocFactorMatrix,(AB$4+1),FALSE)*$E1413</f>
        <v>1044.7932323429056</v>
      </c>
      <c r="AC1413" s="25">
        <f>VLOOKUP(CONCATENATE($F1413," ",$G1413),AllocFactorMatrix,(AC$4+1),FALSE)*$E1413</f>
        <v>259.44085262624662</v>
      </c>
    </row>
    <row r="1414" spans="3:29" hidden="1" outlineLevel="1">
      <c r="E1414" s="22"/>
      <c r="F1414" s="61"/>
      <c r="G1414" s="20" t="str">
        <f>$G$8</f>
        <v>PRODUCTION</v>
      </c>
      <c r="H1414" s="24">
        <f t="shared" ref="H1414:AC1414" si="673">H1294+H1302+H1310+H1334+H1358+H1374+H1366+H1350+H1342+H1326+H1318+H1286+H1278+H1270+H1262+H1382+H1390+H1398+H1406</f>
        <v>24586443.969732009</v>
      </c>
      <c r="I1414" s="24">
        <f t="shared" si="673"/>
        <v>12055788.657581467</v>
      </c>
      <c r="J1414" s="24">
        <f t="shared" si="673"/>
        <v>3049645.7551042265</v>
      </c>
      <c r="K1414" s="24">
        <f t="shared" si="673"/>
        <v>35654.997476184719</v>
      </c>
      <c r="L1414" s="24">
        <f t="shared" si="673"/>
        <v>878.37894399394133</v>
      </c>
      <c r="M1414" s="24">
        <f t="shared" si="673"/>
        <v>3086179.131524405</v>
      </c>
      <c r="N1414" s="24">
        <f t="shared" si="673"/>
        <v>1276010.0452850235</v>
      </c>
      <c r="O1414" s="24">
        <f t="shared" si="673"/>
        <v>363401.39681366493</v>
      </c>
      <c r="P1414" s="24">
        <f t="shared" si="673"/>
        <v>28757.946577942192</v>
      </c>
      <c r="Q1414" s="24">
        <f t="shared" si="673"/>
        <v>6070.2954583526653</v>
      </c>
      <c r="R1414" s="24">
        <f t="shared" si="673"/>
        <v>1674239.6841349835</v>
      </c>
      <c r="S1414" s="24">
        <f t="shared" si="673"/>
        <v>76650.310687471589</v>
      </c>
      <c r="T1414" s="24">
        <f t="shared" si="673"/>
        <v>835622.8561215878</v>
      </c>
      <c r="U1414" s="24">
        <f t="shared" si="673"/>
        <v>5580822.652227601</v>
      </c>
      <c r="V1414" s="24">
        <f t="shared" si="673"/>
        <v>875525.6211366303</v>
      </c>
      <c r="W1414" s="24">
        <f t="shared" si="673"/>
        <v>7368621.4401732888</v>
      </c>
      <c r="X1414" s="24">
        <f t="shared" si="673"/>
        <v>346343.82845866645</v>
      </c>
      <c r="Y1414" s="24">
        <f t="shared" si="673"/>
        <v>8360.8666370667797</v>
      </c>
      <c r="Z1414" s="24">
        <f t="shared" si="673"/>
        <v>354704.69509573322</v>
      </c>
      <c r="AA1414" s="24">
        <f t="shared" si="673"/>
        <v>6038.4352336650009</v>
      </c>
      <c r="AB1414" s="24">
        <f t="shared" si="673"/>
        <v>32741.600727737903</v>
      </c>
      <c r="AC1414" s="24">
        <f t="shared" si="673"/>
        <v>8130.3252607253908</v>
      </c>
    </row>
    <row r="1415" spans="3:29" hidden="1" outlineLevel="1">
      <c r="E1415" s="22"/>
      <c r="F1415" s="61"/>
      <c r="G1415" s="20" t="str">
        <f>$G$9</f>
        <v>BULKTRAN</v>
      </c>
      <c r="H1415" s="24">
        <f t="shared" ref="H1415:AC1415" si="674">H1295+H1303+H1311+H1335+H1359+H1375+H1367+H1351+H1343+H1327+H1319+H1287+H1279+H1271+H1263+H1383+H1391+H1399+H1407</f>
        <v>0</v>
      </c>
      <c r="I1415" s="24">
        <f t="shared" si="674"/>
        <v>0</v>
      </c>
      <c r="J1415" s="24">
        <f t="shared" si="674"/>
        <v>0</v>
      </c>
      <c r="K1415" s="24">
        <f t="shared" si="674"/>
        <v>0</v>
      </c>
      <c r="L1415" s="24">
        <f t="shared" si="674"/>
        <v>0</v>
      </c>
      <c r="M1415" s="24">
        <f t="shared" si="674"/>
        <v>0</v>
      </c>
      <c r="N1415" s="24">
        <f t="shared" si="674"/>
        <v>0</v>
      </c>
      <c r="O1415" s="24">
        <f t="shared" si="674"/>
        <v>0</v>
      </c>
      <c r="P1415" s="24">
        <f t="shared" si="674"/>
        <v>0</v>
      </c>
      <c r="Q1415" s="24">
        <f t="shared" si="674"/>
        <v>0</v>
      </c>
      <c r="R1415" s="24">
        <f t="shared" si="674"/>
        <v>0</v>
      </c>
      <c r="S1415" s="24">
        <f t="shared" si="674"/>
        <v>0</v>
      </c>
      <c r="T1415" s="24">
        <f t="shared" si="674"/>
        <v>0</v>
      </c>
      <c r="U1415" s="24">
        <f t="shared" si="674"/>
        <v>0</v>
      </c>
      <c r="V1415" s="24">
        <f t="shared" si="674"/>
        <v>0</v>
      </c>
      <c r="W1415" s="24">
        <f t="shared" si="674"/>
        <v>0</v>
      </c>
      <c r="X1415" s="24">
        <f t="shared" si="674"/>
        <v>0</v>
      </c>
      <c r="Y1415" s="24">
        <f t="shared" si="674"/>
        <v>0</v>
      </c>
      <c r="Z1415" s="24">
        <f t="shared" si="674"/>
        <v>0</v>
      </c>
      <c r="AA1415" s="24">
        <f t="shared" si="674"/>
        <v>0</v>
      </c>
      <c r="AB1415" s="24">
        <f t="shared" si="674"/>
        <v>0</v>
      </c>
      <c r="AC1415" s="24">
        <f t="shared" si="674"/>
        <v>0</v>
      </c>
    </row>
    <row r="1416" spans="3:29" hidden="1" outlineLevel="1">
      <c r="E1416" s="22"/>
      <c r="F1416" s="61"/>
      <c r="G1416" s="20" t="str">
        <f>$G$10</f>
        <v>SUBTRAN</v>
      </c>
      <c r="H1416" s="24">
        <f t="shared" ref="H1416:AC1416" si="675">H1296+H1304+H1312+H1336+H1360+H1376+H1368+H1352+H1344+H1328+H1320+H1288+H1280+H1272+H1264+H1384+H1392+H1400+H1408</f>
        <v>0</v>
      </c>
      <c r="I1416" s="24">
        <f t="shared" si="675"/>
        <v>0</v>
      </c>
      <c r="J1416" s="24">
        <f t="shared" si="675"/>
        <v>0</v>
      </c>
      <c r="K1416" s="24">
        <f t="shared" si="675"/>
        <v>0</v>
      </c>
      <c r="L1416" s="24">
        <f t="shared" si="675"/>
        <v>0</v>
      </c>
      <c r="M1416" s="24">
        <f t="shared" si="675"/>
        <v>0</v>
      </c>
      <c r="N1416" s="24">
        <f t="shared" si="675"/>
        <v>0</v>
      </c>
      <c r="O1416" s="24">
        <f t="shared" si="675"/>
        <v>0</v>
      </c>
      <c r="P1416" s="24">
        <f t="shared" si="675"/>
        <v>0</v>
      </c>
      <c r="Q1416" s="24">
        <f t="shared" si="675"/>
        <v>0</v>
      </c>
      <c r="R1416" s="24">
        <f t="shared" si="675"/>
        <v>0</v>
      </c>
      <c r="S1416" s="24">
        <f t="shared" si="675"/>
        <v>0</v>
      </c>
      <c r="T1416" s="24">
        <f t="shared" si="675"/>
        <v>0</v>
      </c>
      <c r="U1416" s="24">
        <f t="shared" si="675"/>
        <v>0</v>
      </c>
      <c r="V1416" s="24">
        <f t="shared" si="675"/>
        <v>0</v>
      </c>
      <c r="W1416" s="24">
        <f t="shared" si="675"/>
        <v>0</v>
      </c>
      <c r="X1416" s="24">
        <f t="shared" si="675"/>
        <v>0</v>
      </c>
      <c r="Y1416" s="24">
        <f t="shared" si="675"/>
        <v>0</v>
      </c>
      <c r="Z1416" s="24">
        <f t="shared" si="675"/>
        <v>0</v>
      </c>
      <c r="AA1416" s="24">
        <f t="shared" si="675"/>
        <v>0</v>
      </c>
      <c r="AB1416" s="24">
        <f t="shared" si="675"/>
        <v>0</v>
      </c>
      <c r="AC1416" s="24">
        <f t="shared" si="675"/>
        <v>0</v>
      </c>
    </row>
    <row r="1417" spans="3:29" hidden="1" outlineLevel="1">
      <c r="E1417" s="22"/>
      <c r="F1417" s="61"/>
      <c r="G1417" s="20" t="str">
        <f>$G$11</f>
        <v>DISTPRI</v>
      </c>
      <c r="H1417" s="24">
        <f t="shared" ref="H1417:AC1417" si="676">H1297+H1305+H1313+H1337+H1361+H1377+H1369+H1353+H1345+H1329+H1321+H1289+H1281+H1273+H1265+H1385+H1393+H1401+H1409</f>
        <v>0</v>
      </c>
      <c r="I1417" s="24">
        <f t="shared" si="676"/>
        <v>0</v>
      </c>
      <c r="J1417" s="24">
        <f t="shared" si="676"/>
        <v>0</v>
      </c>
      <c r="K1417" s="24">
        <f t="shared" si="676"/>
        <v>0</v>
      </c>
      <c r="L1417" s="24">
        <f t="shared" si="676"/>
        <v>0</v>
      </c>
      <c r="M1417" s="24">
        <f t="shared" si="676"/>
        <v>0</v>
      </c>
      <c r="N1417" s="24">
        <f t="shared" si="676"/>
        <v>0</v>
      </c>
      <c r="O1417" s="24">
        <f t="shared" si="676"/>
        <v>0</v>
      </c>
      <c r="P1417" s="24">
        <f t="shared" si="676"/>
        <v>0</v>
      </c>
      <c r="Q1417" s="24">
        <f t="shared" si="676"/>
        <v>0</v>
      </c>
      <c r="R1417" s="24">
        <f t="shared" si="676"/>
        <v>0</v>
      </c>
      <c r="S1417" s="24">
        <f t="shared" si="676"/>
        <v>0</v>
      </c>
      <c r="T1417" s="24">
        <f t="shared" si="676"/>
        <v>0</v>
      </c>
      <c r="U1417" s="24">
        <f t="shared" si="676"/>
        <v>0</v>
      </c>
      <c r="V1417" s="24">
        <f t="shared" si="676"/>
        <v>0</v>
      </c>
      <c r="W1417" s="24">
        <f t="shared" si="676"/>
        <v>0</v>
      </c>
      <c r="X1417" s="24">
        <f t="shared" si="676"/>
        <v>0</v>
      </c>
      <c r="Y1417" s="24">
        <f t="shared" si="676"/>
        <v>0</v>
      </c>
      <c r="Z1417" s="24">
        <f t="shared" si="676"/>
        <v>0</v>
      </c>
      <c r="AA1417" s="24">
        <f t="shared" si="676"/>
        <v>0</v>
      </c>
      <c r="AB1417" s="24">
        <f t="shared" si="676"/>
        <v>0</v>
      </c>
      <c r="AC1417" s="24">
        <f t="shared" si="676"/>
        <v>0</v>
      </c>
    </row>
    <row r="1418" spans="3:29" hidden="1" outlineLevel="1">
      <c r="E1418" s="22"/>
      <c r="F1418" s="61"/>
      <c r="G1418" s="20" t="str">
        <f>$G$12</f>
        <v>DISTSEC</v>
      </c>
      <c r="H1418" s="24">
        <f t="shared" ref="H1418:AC1418" si="677">H1298+H1306+H1314+H1338+H1362+H1378+H1370+H1354+H1346+H1330+H1322+H1290+H1282+H1274+H1266+H1386+H1394+H1402+H1410</f>
        <v>0</v>
      </c>
      <c r="I1418" s="24">
        <f t="shared" si="677"/>
        <v>0</v>
      </c>
      <c r="J1418" s="24">
        <f t="shared" si="677"/>
        <v>0</v>
      </c>
      <c r="K1418" s="24">
        <f t="shared" si="677"/>
        <v>0</v>
      </c>
      <c r="L1418" s="24">
        <f t="shared" si="677"/>
        <v>0</v>
      </c>
      <c r="M1418" s="24">
        <f t="shared" si="677"/>
        <v>0</v>
      </c>
      <c r="N1418" s="24">
        <f t="shared" si="677"/>
        <v>0</v>
      </c>
      <c r="O1418" s="24">
        <f t="shared" si="677"/>
        <v>0</v>
      </c>
      <c r="P1418" s="24">
        <f t="shared" si="677"/>
        <v>0</v>
      </c>
      <c r="Q1418" s="24">
        <f t="shared" si="677"/>
        <v>0</v>
      </c>
      <c r="R1418" s="24">
        <f t="shared" si="677"/>
        <v>0</v>
      </c>
      <c r="S1418" s="24">
        <f t="shared" si="677"/>
        <v>0</v>
      </c>
      <c r="T1418" s="24">
        <f t="shared" si="677"/>
        <v>0</v>
      </c>
      <c r="U1418" s="24">
        <f t="shared" si="677"/>
        <v>0</v>
      </c>
      <c r="V1418" s="24">
        <f t="shared" si="677"/>
        <v>0</v>
      </c>
      <c r="W1418" s="24">
        <f t="shared" si="677"/>
        <v>0</v>
      </c>
      <c r="X1418" s="24">
        <f t="shared" si="677"/>
        <v>0</v>
      </c>
      <c r="Y1418" s="24">
        <f t="shared" si="677"/>
        <v>0</v>
      </c>
      <c r="Z1418" s="24">
        <f t="shared" si="677"/>
        <v>0</v>
      </c>
      <c r="AA1418" s="24">
        <f t="shared" si="677"/>
        <v>0</v>
      </c>
      <c r="AB1418" s="24">
        <f t="shared" si="677"/>
        <v>0</v>
      </c>
      <c r="AC1418" s="24">
        <f t="shared" si="677"/>
        <v>0</v>
      </c>
    </row>
    <row r="1419" spans="3:29" hidden="1" outlineLevel="1">
      <c r="E1419" s="22"/>
      <c r="F1419" s="61"/>
      <c r="G1419" s="20" t="str">
        <f>$G$13</f>
        <v>ENERGY</v>
      </c>
      <c r="H1419" s="24">
        <f t="shared" ref="H1419:AC1419" si="678">H1299+H1307+H1315+H1339+H1363+H1379+H1371+H1355+H1347+H1331+H1323+H1291+H1283+H1275+H1267+H1387+H1395+H1403+H1411</f>
        <v>274844107.03026795</v>
      </c>
      <c r="I1419" s="24">
        <f t="shared" si="678"/>
        <v>99914759.984558761</v>
      </c>
      <c r="J1419" s="24">
        <f t="shared" si="678"/>
        <v>32249103.076349527</v>
      </c>
      <c r="K1419" s="24">
        <f t="shared" si="678"/>
        <v>369191.04608424165</v>
      </c>
      <c r="L1419" s="24">
        <f t="shared" si="678"/>
        <v>9357.1241997172001</v>
      </c>
      <c r="M1419" s="24">
        <f t="shared" si="678"/>
        <v>32627651.246633485</v>
      </c>
      <c r="N1419" s="24">
        <f t="shared" si="678"/>
        <v>15605911.762442566</v>
      </c>
      <c r="O1419" s="24">
        <f t="shared" si="678"/>
        <v>4356076.4736184143</v>
      </c>
      <c r="P1419" s="24">
        <f t="shared" si="678"/>
        <v>344873.87698912254</v>
      </c>
      <c r="Q1419" s="24">
        <f t="shared" si="678"/>
        <v>70697.566961929741</v>
      </c>
      <c r="R1419" s="24">
        <f t="shared" si="678"/>
        <v>20377559.680012036</v>
      </c>
      <c r="S1419" s="24">
        <f t="shared" si="678"/>
        <v>1039893.1322789507</v>
      </c>
      <c r="T1419" s="24">
        <f t="shared" si="678"/>
        <v>12427564.485789606</v>
      </c>
      <c r="U1419" s="24">
        <f t="shared" si="678"/>
        <v>87857065.991977215</v>
      </c>
      <c r="V1419" s="24">
        <f t="shared" si="678"/>
        <v>14079944.103311583</v>
      </c>
      <c r="W1419" s="24">
        <f t="shared" si="678"/>
        <v>115404467.71335736</v>
      </c>
      <c r="X1419" s="24">
        <f t="shared" si="678"/>
        <v>4233039.031067295</v>
      </c>
      <c r="Y1419" s="24">
        <f t="shared" si="678"/>
        <v>99491.367571659415</v>
      </c>
      <c r="Z1419" s="24">
        <f t="shared" si="678"/>
        <v>4332530.3986389544</v>
      </c>
      <c r="AA1419" s="24">
        <f t="shared" si="678"/>
        <v>97195.013053128554</v>
      </c>
      <c r="AB1419" s="24">
        <f t="shared" si="678"/>
        <v>1672445.7758968009</v>
      </c>
      <c r="AC1419" s="24">
        <f t="shared" si="678"/>
        <v>417497.21811743715</v>
      </c>
    </row>
    <row r="1420" spans="3:29" hidden="1" outlineLevel="1">
      <c r="E1420" s="22"/>
      <c r="F1420" s="61"/>
      <c r="G1420" s="20" t="str">
        <f>$G$14</f>
        <v>CUSTOMER</v>
      </c>
      <c r="H1420" s="24">
        <f t="shared" ref="H1420:AC1420" si="679">H1300+H1308+H1316+H1340+H1364+H1380+H1372+H1356+H1348+H1332+H1324+H1292+H1284+H1276+H1268+H1388+H1396+H1404+H1412</f>
        <v>0</v>
      </c>
      <c r="I1420" s="24">
        <f t="shared" si="679"/>
        <v>0</v>
      </c>
      <c r="J1420" s="24">
        <f t="shared" si="679"/>
        <v>0</v>
      </c>
      <c r="K1420" s="24">
        <f t="shared" si="679"/>
        <v>0</v>
      </c>
      <c r="L1420" s="24">
        <f t="shared" si="679"/>
        <v>0</v>
      </c>
      <c r="M1420" s="24">
        <f t="shared" si="679"/>
        <v>0</v>
      </c>
      <c r="N1420" s="24">
        <f t="shared" si="679"/>
        <v>0</v>
      </c>
      <c r="O1420" s="24">
        <f t="shared" si="679"/>
        <v>0</v>
      </c>
      <c r="P1420" s="24">
        <f t="shared" si="679"/>
        <v>0</v>
      </c>
      <c r="Q1420" s="24">
        <f t="shared" si="679"/>
        <v>0</v>
      </c>
      <c r="R1420" s="24">
        <f t="shared" si="679"/>
        <v>0</v>
      </c>
      <c r="S1420" s="24">
        <f t="shared" si="679"/>
        <v>0</v>
      </c>
      <c r="T1420" s="24">
        <f t="shared" si="679"/>
        <v>0</v>
      </c>
      <c r="U1420" s="24">
        <f t="shared" si="679"/>
        <v>0</v>
      </c>
      <c r="V1420" s="24">
        <f t="shared" si="679"/>
        <v>0</v>
      </c>
      <c r="W1420" s="24">
        <f t="shared" si="679"/>
        <v>0</v>
      </c>
      <c r="X1420" s="24">
        <f t="shared" si="679"/>
        <v>0</v>
      </c>
      <c r="Y1420" s="24">
        <f t="shared" si="679"/>
        <v>0</v>
      </c>
      <c r="Z1420" s="24">
        <f t="shared" si="679"/>
        <v>0</v>
      </c>
      <c r="AA1420" s="24">
        <f t="shared" si="679"/>
        <v>0</v>
      </c>
      <c r="AB1420" s="24">
        <f t="shared" si="679"/>
        <v>0</v>
      </c>
      <c r="AC1420" s="24">
        <f t="shared" si="679"/>
        <v>0</v>
      </c>
    </row>
    <row r="1421" spans="3:29" collapsed="1">
      <c r="C1421" s="20" t="s">
        <v>223</v>
      </c>
      <c r="E1421" s="24">
        <f>E1301+E1309+E1317+E1341+E1365+E1381+E1373+E1357+E1349+E1333+E1325+E1293+E1285+E1277+E1269+E1389+E1397+E1405+E1413</f>
        <v>299430551</v>
      </c>
      <c r="F1421" s="61"/>
      <c r="G1421" s="20" t="str">
        <f>$G$15</f>
        <v>TOTAL</v>
      </c>
      <c r="H1421" s="24">
        <f t="shared" ref="H1421:AC1421" si="680">H1301+H1309+H1317+H1341+H1365+H1381+H1373+H1357+H1349+H1333+H1325+H1293+H1285+H1277+H1269+H1389+H1397+H1405+H1413</f>
        <v>299430550.99999994</v>
      </c>
      <c r="I1421" s="24">
        <f t="shared" si="680"/>
        <v>111970548.64214024</v>
      </c>
      <c r="J1421" s="24">
        <f t="shared" si="680"/>
        <v>35298748.831453748</v>
      </c>
      <c r="K1421" s="24">
        <f t="shared" si="680"/>
        <v>404846.04356042639</v>
      </c>
      <c r="L1421" s="24">
        <f t="shared" si="680"/>
        <v>10235.503143711143</v>
      </c>
      <c r="M1421" s="24">
        <f t="shared" si="680"/>
        <v>35713830.378157891</v>
      </c>
      <c r="N1421" s="24">
        <f t="shared" si="680"/>
        <v>16881921.80772759</v>
      </c>
      <c r="O1421" s="24">
        <f t="shared" si="680"/>
        <v>4719477.8704320798</v>
      </c>
      <c r="P1421" s="24">
        <f t="shared" si="680"/>
        <v>373631.82356706471</v>
      </c>
      <c r="Q1421" s="24">
        <f t="shared" si="680"/>
        <v>76767.862420282399</v>
      </c>
      <c r="R1421" s="24">
        <f t="shared" si="680"/>
        <v>22051799.364147019</v>
      </c>
      <c r="S1421" s="24">
        <f t="shared" si="680"/>
        <v>1116543.4429664221</v>
      </c>
      <c r="T1421" s="24">
        <f t="shared" si="680"/>
        <v>13263187.341911193</v>
      </c>
      <c r="U1421" s="24">
        <f t="shared" si="680"/>
        <v>93437888.644204825</v>
      </c>
      <c r="V1421" s="24">
        <f t="shared" si="680"/>
        <v>14955469.724448211</v>
      </c>
      <c r="W1421" s="24">
        <f t="shared" si="680"/>
        <v>122773089.15353066</v>
      </c>
      <c r="X1421" s="24">
        <f t="shared" si="680"/>
        <v>4579382.8595259618</v>
      </c>
      <c r="Y1421" s="24">
        <f t="shared" si="680"/>
        <v>107852.23420872618</v>
      </c>
      <c r="Z1421" s="24">
        <f t="shared" si="680"/>
        <v>4687235.0937346872</v>
      </c>
      <c r="AA1421" s="24">
        <f t="shared" si="680"/>
        <v>103233.44828679354</v>
      </c>
      <c r="AB1421" s="24">
        <f t="shared" si="680"/>
        <v>1705187.3766245388</v>
      </c>
      <c r="AC1421" s="24">
        <f t="shared" si="680"/>
        <v>425627.54337816249</v>
      </c>
    </row>
    <row r="1422" spans="3:29">
      <c r="E1422" s="24"/>
      <c r="F1422" s="61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</row>
    <row r="1423" spans="3:29">
      <c r="C1423" s="20" t="s">
        <v>10</v>
      </c>
      <c r="E1423" s="24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</row>
    <row r="1424" spans="3:29" hidden="1" outlineLevel="1">
      <c r="F1424" s="61" t="str">
        <f>F1431</f>
        <v>EXP_OM_TRAN</v>
      </c>
      <c r="G1424" s="20" t="str">
        <f>$G$8</f>
        <v>PRODUCTION</v>
      </c>
      <c r="H1424" s="24">
        <f t="shared" ref="H1424:H1455" ca="1" si="681">SUBTOTAL(9,I1424:AC1424)</f>
        <v>4.2758598855223059E-10</v>
      </c>
      <c r="I1424" s="25">
        <f ca="1">VLOOKUP(CONCATENATE($F1424," ",$G1424),AllocFactorMatrix,(I$4+1),FALSE)*$E1431</f>
        <v>2.8336064565361245E-10</v>
      </c>
      <c r="J1424" s="25">
        <f ca="1">VLOOKUP(CONCATENATE($F1424," ",$G1424),AllocFactorMatrix,(J$4+1),FALSE)*$E1431</f>
        <v>4.9043188670817535E-11</v>
      </c>
      <c r="K1424" s="25">
        <f ca="1">VLOOKUP(CONCATENATE($F1424," ",$G1424),AllocFactorMatrix,(K$4+1),FALSE)*$E1431</f>
        <v>6.3858318581793672E-13</v>
      </c>
      <c r="L1424" s="25">
        <f ca="1">VLOOKUP(CONCATENATE($F1424," ",$G1424),AllocFactorMatrix,(L$4+1),FALSE)*$E1431</f>
        <v>-1.9955724556810522E-14</v>
      </c>
      <c r="M1424" s="25">
        <f t="shared" ref="M1424:M1455" ca="1" si="682">SUBTOTAL(9,J1424:L1424)</f>
        <v>4.9661816132078663E-11</v>
      </c>
      <c r="N1424" s="25">
        <f ca="1">VLOOKUP(CONCATENATE($F1424," ",$G1424),AllocFactorMatrix,(N$4+1),FALSE)*$E1431</f>
        <v>7.3564783006226309E-11</v>
      </c>
      <c r="O1424" s="25">
        <f ca="1">VLOOKUP(CONCATENATE($F1424," ",$G1424),AllocFactorMatrix,(O$4+1),FALSE)*$E1431</f>
        <v>-1.8391195751556577E-11</v>
      </c>
      <c r="P1424" s="25">
        <f ca="1">VLOOKUP(CONCATENATE($F1424," ",$G1424),AllocFactorMatrix,(P$4+1),FALSE)*$E1431</f>
        <v>-8.9401646014511145E-13</v>
      </c>
      <c r="Q1424" s="25">
        <f ca="1">VLOOKUP(CONCATENATE($F1424," ",$G1424),AllocFactorMatrix,(Q$4+1),FALSE)*$E1431</f>
        <v>-2.3414716813324345E-13</v>
      </c>
      <c r="R1424" s="25">
        <f ca="1">SUBTOTAL(9,N1424:Q1424)</f>
        <v>5.4045423626391377E-11</v>
      </c>
      <c r="S1424" s="25">
        <f ca="1">VLOOKUP(CONCATENATE($F1424," ",$G1424),AllocFactorMatrix,(S$4+1),FALSE)*$E1431</f>
        <v>1.0217330973086987E-12</v>
      </c>
      <c r="T1424" s="25">
        <f ca="1">VLOOKUP(CONCATENATE($F1424," ",$G1424),AllocFactorMatrix,(T$4+1),FALSE)*$E1431</f>
        <v>-4.0869323892347948E-12</v>
      </c>
      <c r="U1424" s="25">
        <f ca="1">VLOOKUP(CONCATENATE($F1424," ",$G1424),AllocFactorMatrix,(U$4+1),FALSE)*$E1431</f>
        <v>4.3593945485171147E-11</v>
      </c>
      <c r="V1424" s="25">
        <f ca="1">VLOOKUP(CONCATENATE($F1424," ",$G1424),AllocFactorMatrix,(V$4+1),FALSE)*$E1431</f>
        <v>2.7246215928231967E-12</v>
      </c>
      <c r="W1424" s="25">
        <f ca="1">SUBTOTAL(9,S1424:V1424)</f>
        <v>4.3253367786068248E-11</v>
      </c>
      <c r="X1424" s="25">
        <f ca="1">VLOOKUP(CONCATENATE($F1424," ",$G1424),AllocFactorMatrix,(X$4+1),FALSE)*$E1431</f>
        <v>-3.405776991028996E-12</v>
      </c>
      <c r="Y1424" s="25">
        <f ca="1">VLOOKUP(CONCATENATE($F1424," ",$G1424),AllocFactorMatrix,(Y$4+1),FALSE)*$E1431</f>
        <v>-2.1286106193931224E-14</v>
      </c>
      <c r="Z1424" s="25">
        <f t="shared" ref="Z1424:Z1455" ca="1" si="683">SUBTOTAL(9,X1424:Y1424)</f>
        <v>-3.4270630972229272E-12</v>
      </c>
      <c r="AA1424" s="25">
        <f ca="1">VLOOKUP(CONCATENATE($F1424," ",$G1424),AllocFactorMatrix,(AA$4+1),FALSE)*$E1431</f>
        <v>2.5543327432717468E-13</v>
      </c>
      <c r="AB1424" s="25">
        <f ca="1">VLOOKUP(CONCATENATE($F1424," ",$G1424),AllocFactorMatrix,(AB$4+1),FALSE)*$E1431</f>
        <v>6.8115539820579917E-13</v>
      </c>
      <c r="AC1424" s="25">
        <f ca="1">VLOOKUP(CONCATENATE($F1424," ",$G1424),AllocFactorMatrix,(AC$4+1),FALSE)*$E1431</f>
        <v>-2.4479022123020906E-13</v>
      </c>
    </row>
    <row r="1425" spans="1:29" hidden="1" outlineLevel="1">
      <c r="F1425" s="61" t="str">
        <f>F1431</f>
        <v>EXP_OM_TRAN</v>
      </c>
      <c r="G1425" s="20" t="str">
        <f>$G$9</f>
        <v>BULKTRAN</v>
      </c>
      <c r="H1425" s="24">
        <f t="shared" ca="1" si="681"/>
        <v>1436414.6575999996</v>
      </c>
      <c r="I1425" s="25">
        <f ca="1">VLOOKUP(CONCATENATE($F1425," ",$G1425),AllocFactorMatrix,(I$4+1),FALSE)*$E1431</f>
        <v>704335.75339307613</v>
      </c>
      <c r="J1425" s="25">
        <f ca="1">VLOOKUP(CONCATENATE($F1425," ",$G1425),AllocFactorMatrix,(J$4+1),FALSE)*$E1431</f>
        <v>178169.55833516078</v>
      </c>
      <c r="K1425" s="25">
        <f ca="1">VLOOKUP(CONCATENATE($F1425," ",$G1425),AllocFactorMatrix,(K$4+1),FALSE)*$E1431</f>
        <v>2083.0731379671324</v>
      </c>
      <c r="L1425" s="25">
        <f ca="1">VLOOKUP(CONCATENATE($F1425," ",$G1425),AllocFactorMatrix,(L$4+1),FALSE)*$E1431</f>
        <v>51.317563110524908</v>
      </c>
      <c r="M1425" s="25">
        <f t="shared" ca="1" si="682"/>
        <v>180303.94903623842</v>
      </c>
      <c r="N1425" s="25">
        <f ca="1">VLOOKUP(CONCATENATE($F1425," ",$G1425),AllocFactorMatrix,(N$4+1),FALSE)*$E1431</f>
        <v>74548.378551557806</v>
      </c>
      <c r="O1425" s="25">
        <f ca="1">VLOOKUP(CONCATENATE($F1425," ",$G1425),AllocFactorMatrix,(O$4+1),FALSE)*$E1431</f>
        <v>21231.012244718357</v>
      </c>
      <c r="P1425" s="25">
        <f ca="1">VLOOKUP(CONCATENATE($F1425," ",$G1425),AllocFactorMatrix,(P$4+1),FALSE)*$E1431</f>
        <v>1680.1264972636131</v>
      </c>
      <c r="Q1425" s="25">
        <f ca="1">VLOOKUP(CONCATENATE($F1425," ",$G1425),AllocFactorMatrix,(Q$4+1),FALSE)*$E1431</f>
        <v>354.64507934026045</v>
      </c>
      <c r="R1425" s="25">
        <f t="shared" ref="R1425:R1431" ca="1" si="684">SUBTOTAL(9,N1425:Q1425)</f>
        <v>97814.162372880033</v>
      </c>
      <c r="S1425" s="25">
        <f ca="1">VLOOKUP(CONCATENATE($F1425," ",$G1425),AllocFactorMatrix,(S$4+1),FALSE)*$E1431</f>
        <v>4478.1437249169721</v>
      </c>
      <c r="T1425" s="25">
        <f ca="1">VLOOKUP(CONCATENATE($F1425," ",$G1425),AllocFactorMatrix,(T$4+1),FALSE)*$E1431</f>
        <v>48819.622725282927</v>
      </c>
      <c r="U1425" s="25">
        <f ca="1">VLOOKUP(CONCATENATE($F1425," ",$G1425),AllocFactorMatrix,(U$4+1),FALSE)*$E1431</f>
        <v>326048.59283411078</v>
      </c>
      <c r="V1425" s="25">
        <f ca="1">VLOOKUP(CONCATENATE($F1425," ",$G1425),AllocFactorMatrix,(V$4+1),FALSE)*$E1431</f>
        <v>51150.863331567329</v>
      </c>
      <c r="W1425" s="25">
        <f t="shared" ref="W1425:W1431" ca="1" si="685">SUBTOTAL(9,S1425:V1425)</f>
        <v>430497.22261587798</v>
      </c>
      <c r="X1425" s="25">
        <f ca="1">VLOOKUP(CONCATENATE($F1425," ",$G1425),AllocFactorMatrix,(X$4+1),FALSE)*$E1431</f>
        <v>20234.457344859824</v>
      </c>
      <c r="Y1425" s="25">
        <f ca="1">VLOOKUP(CONCATENATE($F1425," ",$G1425),AllocFactorMatrix,(Y$4+1),FALSE)*$E1431</f>
        <v>488.46719771702089</v>
      </c>
      <c r="Z1425" s="25">
        <f t="shared" ca="1" si="683"/>
        <v>20722.924542576846</v>
      </c>
      <c r="AA1425" s="25">
        <f ca="1">VLOOKUP(CONCATENATE($F1425," ",$G1425),AllocFactorMatrix,(AA$4+1),FALSE)*$E1431</f>
        <v>352.78370834280639</v>
      </c>
      <c r="AB1425" s="25">
        <f ca="1">VLOOKUP(CONCATENATE($F1425," ",$G1425),AllocFactorMatrix,(AB$4+1),FALSE)*$E1431</f>
        <v>1912.8636600115119</v>
      </c>
      <c r="AC1425" s="25">
        <f ca="1">VLOOKUP(CONCATENATE($F1425," ",$G1425),AllocFactorMatrix,(AC$4+1),FALSE)*$E1431</f>
        <v>474.99827099594938</v>
      </c>
    </row>
    <row r="1426" spans="1:29" hidden="1" outlineLevel="1">
      <c r="F1426" s="61" t="str">
        <f>F1431</f>
        <v>EXP_OM_TRAN</v>
      </c>
      <c r="G1426" s="20" t="str">
        <f>$G$10</f>
        <v>SUBTRAN</v>
      </c>
      <c r="H1426" s="24">
        <f t="shared" ca="1" si="681"/>
        <v>550877.34239999985</v>
      </c>
      <c r="I1426" s="25">
        <f ca="1">VLOOKUP(CONCATENATE($F1426," ",$G1426),AllocFactorMatrix,(I$4+1),FALSE)*$E1431</f>
        <v>261612.6456140072</v>
      </c>
      <c r="J1426" s="25">
        <f ca="1">VLOOKUP(CONCATENATE($F1426," ",$G1426),AllocFactorMatrix,(J$4+1),FALSE)*$E1431</f>
        <v>66968.976989628907</v>
      </c>
      <c r="K1426" s="25">
        <f ca="1">VLOOKUP(CONCATENATE($F1426," ",$G1426),AllocFactorMatrix,(K$4+1),FALSE)*$E1431</f>
        <v>780.40439828774868</v>
      </c>
      <c r="L1426" s="25">
        <f ca="1">VLOOKUP(CONCATENATE($F1426," ",$G1426),AllocFactorMatrix,(L$4+1),FALSE)*$E1431</f>
        <v>25.584949630562523</v>
      </c>
      <c r="M1426" s="25">
        <f t="shared" ca="1" si="682"/>
        <v>67774.966337547216</v>
      </c>
      <c r="N1426" s="25">
        <f ca="1">VLOOKUP(CONCATENATE($F1426," ",$G1426),AllocFactorMatrix,(N$4+1),FALSE)*$E1431</f>
        <v>29188.33385633873</v>
      </c>
      <c r="O1426" s="25">
        <f ca="1">VLOOKUP(CONCATENATE($F1426," ",$G1426),AllocFactorMatrix,(O$4+1),FALSE)*$E1431</f>
        <v>8273.3673254559235</v>
      </c>
      <c r="P1426" s="25">
        <f ca="1">VLOOKUP(CONCATENATE($F1426," ",$G1426),AllocFactorMatrix,(P$4+1),FALSE)*$E1431</f>
        <v>847.46518951440839</v>
      </c>
      <c r="Q1426" s="25">
        <f ca="1">VLOOKUP(CONCATENATE($F1426," ",$G1426),AllocFactorMatrix,(Q$4+1),FALSE)*$E1431</f>
        <v>0</v>
      </c>
      <c r="R1426" s="25">
        <f t="shared" ca="1" si="684"/>
        <v>38309.16637130906</v>
      </c>
      <c r="S1426" s="25">
        <f ca="1">VLOOKUP(CONCATENATE($F1426," ",$G1426),AllocFactorMatrix,(S$4+1),FALSE)*$E1431</f>
        <v>1634.6777841770449</v>
      </c>
      <c r="T1426" s="25">
        <f ca="1">VLOOKUP(CONCATENATE($F1426," ",$G1426),AllocFactorMatrix,(T$4+1),FALSE)*$E1431</f>
        <v>18893.410568255043</v>
      </c>
      <c r="U1426" s="25">
        <f ca="1">VLOOKUP(CONCATENATE($F1426," ",$G1426),AllocFactorMatrix,(U$4+1),FALSE)*$E1431</f>
        <v>153900.91109869615</v>
      </c>
      <c r="V1426" s="25">
        <f ca="1">VLOOKUP(CONCATENATE($F1426," ",$G1426),AllocFactorMatrix,(V$4+1),FALSE)*$E1431</f>
        <v>0</v>
      </c>
      <c r="W1426" s="25">
        <f t="shared" ca="1" si="685"/>
        <v>174428.99945112824</v>
      </c>
      <c r="X1426" s="25">
        <f ca="1">VLOOKUP(CONCATENATE($F1426," ",$G1426),AllocFactorMatrix,(X$4+1),FALSE)*$E1431</f>
        <v>7921.548315723162</v>
      </c>
      <c r="Y1426" s="25">
        <f ca="1">VLOOKUP(CONCATENATE($F1426," ",$G1426),AllocFactorMatrix,(Y$4+1),FALSE)*$E1431</f>
        <v>189.52831997851945</v>
      </c>
      <c r="Z1426" s="25">
        <f t="shared" ca="1" si="683"/>
        <v>8111.0766357016819</v>
      </c>
      <c r="AA1426" s="25">
        <f ca="1">VLOOKUP(CONCATENATE($F1426," ",$G1426),AllocFactorMatrix,(AA$4+1),FALSE)*$E1431</f>
        <v>130.07923817218625</v>
      </c>
      <c r="AB1426" s="25">
        <f ca="1">VLOOKUP(CONCATENATE($F1426," ",$G1426),AllocFactorMatrix,(AB$4+1),FALSE)*$E1431</f>
        <v>408.61778631853133</v>
      </c>
      <c r="AC1426" s="25">
        <f ca="1">VLOOKUP(CONCATENATE($F1426," ",$G1426),AllocFactorMatrix,(AC$4+1),FALSE)*$E1431</f>
        <v>101.79096581564197</v>
      </c>
    </row>
    <row r="1427" spans="1:29" hidden="1" outlineLevel="1">
      <c r="F1427" s="61" t="str">
        <f>F1431</f>
        <v>EXP_OM_TRAN</v>
      </c>
      <c r="G1427" s="20" t="str">
        <f>$G$11</f>
        <v>DISTPRI</v>
      </c>
      <c r="H1427" s="24">
        <f t="shared" ca="1" si="681"/>
        <v>0</v>
      </c>
      <c r="I1427" s="25">
        <f ca="1">VLOOKUP(CONCATENATE($F1427," ",$G1427),AllocFactorMatrix,(I$4+1),FALSE)*$E1431</f>
        <v>0</v>
      </c>
      <c r="J1427" s="25">
        <f ca="1">VLOOKUP(CONCATENATE($F1427," ",$G1427),AllocFactorMatrix,(J$4+1),FALSE)*$E1431</f>
        <v>0</v>
      </c>
      <c r="K1427" s="25">
        <f ca="1">VLOOKUP(CONCATENATE($F1427," ",$G1427),AllocFactorMatrix,(K$4+1),FALSE)*$E1431</f>
        <v>0</v>
      </c>
      <c r="L1427" s="25">
        <f ca="1">VLOOKUP(CONCATENATE($F1427," ",$G1427),AllocFactorMatrix,(L$4+1),FALSE)*$E1431</f>
        <v>0</v>
      </c>
      <c r="M1427" s="25">
        <f t="shared" ca="1" si="682"/>
        <v>0</v>
      </c>
      <c r="N1427" s="25">
        <f ca="1">VLOOKUP(CONCATENATE($F1427," ",$G1427),AllocFactorMatrix,(N$4+1),FALSE)*$E1431</f>
        <v>0</v>
      </c>
      <c r="O1427" s="25">
        <f ca="1">VLOOKUP(CONCATENATE($F1427," ",$G1427),AllocFactorMatrix,(O$4+1),FALSE)*$E1431</f>
        <v>0</v>
      </c>
      <c r="P1427" s="25">
        <f ca="1">VLOOKUP(CONCATENATE($F1427," ",$G1427),AllocFactorMatrix,(P$4+1),FALSE)*$E1431</f>
        <v>0</v>
      </c>
      <c r="Q1427" s="25">
        <f ca="1">VLOOKUP(CONCATENATE($F1427," ",$G1427),AllocFactorMatrix,(Q$4+1),FALSE)*$E1431</f>
        <v>0</v>
      </c>
      <c r="R1427" s="25">
        <f t="shared" ca="1" si="684"/>
        <v>0</v>
      </c>
      <c r="S1427" s="25">
        <f ca="1">VLOOKUP(CONCATENATE($F1427," ",$G1427),AllocFactorMatrix,(S$4+1),FALSE)*$E1431</f>
        <v>0</v>
      </c>
      <c r="T1427" s="25">
        <f ca="1">VLOOKUP(CONCATENATE($F1427," ",$G1427),AllocFactorMatrix,(T$4+1),FALSE)*$E1431</f>
        <v>0</v>
      </c>
      <c r="U1427" s="25">
        <f ca="1">VLOOKUP(CONCATENATE($F1427," ",$G1427),AllocFactorMatrix,(U$4+1),FALSE)*$E1431</f>
        <v>0</v>
      </c>
      <c r="V1427" s="25">
        <f ca="1">VLOOKUP(CONCATENATE($F1427," ",$G1427),AllocFactorMatrix,(V$4+1),FALSE)*$E1431</f>
        <v>0</v>
      </c>
      <c r="W1427" s="25">
        <f t="shared" ca="1" si="685"/>
        <v>0</v>
      </c>
      <c r="X1427" s="25">
        <f ca="1">VLOOKUP(CONCATENATE($F1427," ",$G1427),AllocFactorMatrix,(X$4+1),FALSE)*$E1431</f>
        <v>0</v>
      </c>
      <c r="Y1427" s="25">
        <f ca="1">VLOOKUP(CONCATENATE($F1427," ",$G1427),AllocFactorMatrix,(Y$4+1),FALSE)*$E1431</f>
        <v>0</v>
      </c>
      <c r="Z1427" s="25">
        <f t="shared" ca="1" si="683"/>
        <v>0</v>
      </c>
      <c r="AA1427" s="25">
        <f ca="1">VLOOKUP(CONCATENATE($F1427," ",$G1427),AllocFactorMatrix,(AA$4+1),FALSE)*$E1431</f>
        <v>0</v>
      </c>
      <c r="AB1427" s="25">
        <f ca="1">VLOOKUP(CONCATENATE($F1427," ",$G1427),AllocFactorMatrix,(AB$4+1),FALSE)*$E1431</f>
        <v>0</v>
      </c>
      <c r="AC1427" s="25">
        <f ca="1">VLOOKUP(CONCATENATE($F1427," ",$G1427),AllocFactorMatrix,(AC$4+1),FALSE)*$E1431</f>
        <v>0</v>
      </c>
    </row>
    <row r="1428" spans="1:29" hidden="1" outlineLevel="1">
      <c r="F1428" s="61" t="str">
        <f>F1431</f>
        <v>EXP_OM_TRAN</v>
      </c>
      <c r="G1428" s="20" t="str">
        <f>$G$12</f>
        <v>DISTSEC</v>
      </c>
      <c r="H1428" s="24">
        <f t="shared" ca="1" si="681"/>
        <v>0</v>
      </c>
      <c r="I1428" s="25">
        <f ca="1">VLOOKUP(CONCATENATE($F1428," ",$G1428),AllocFactorMatrix,(I$4+1),FALSE)*$E1431</f>
        <v>0</v>
      </c>
      <c r="J1428" s="25">
        <f ca="1">VLOOKUP(CONCATENATE($F1428," ",$G1428),AllocFactorMatrix,(J$4+1),FALSE)*$E1431</f>
        <v>0</v>
      </c>
      <c r="K1428" s="25">
        <f ca="1">VLOOKUP(CONCATENATE($F1428," ",$G1428),AllocFactorMatrix,(K$4+1),FALSE)*$E1431</f>
        <v>0</v>
      </c>
      <c r="L1428" s="25">
        <f ca="1">VLOOKUP(CONCATENATE($F1428," ",$G1428),AllocFactorMatrix,(L$4+1),FALSE)*$E1431</f>
        <v>0</v>
      </c>
      <c r="M1428" s="25">
        <f t="shared" ca="1" si="682"/>
        <v>0</v>
      </c>
      <c r="N1428" s="25">
        <f ca="1">VLOOKUP(CONCATENATE($F1428," ",$G1428),AllocFactorMatrix,(N$4+1),FALSE)*$E1431</f>
        <v>0</v>
      </c>
      <c r="O1428" s="25">
        <f ca="1">VLOOKUP(CONCATENATE($F1428," ",$G1428),AllocFactorMatrix,(O$4+1),FALSE)*$E1431</f>
        <v>0</v>
      </c>
      <c r="P1428" s="25">
        <f ca="1">VLOOKUP(CONCATENATE($F1428," ",$G1428),AllocFactorMatrix,(P$4+1),FALSE)*$E1431</f>
        <v>0</v>
      </c>
      <c r="Q1428" s="25">
        <f ca="1">VLOOKUP(CONCATENATE($F1428," ",$G1428),AllocFactorMatrix,(Q$4+1),FALSE)*$E1431</f>
        <v>0</v>
      </c>
      <c r="R1428" s="25">
        <f t="shared" ca="1" si="684"/>
        <v>0</v>
      </c>
      <c r="S1428" s="25">
        <f ca="1">VLOOKUP(CONCATENATE($F1428," ",$G1428),AllocFactorMatrix,(S$4+1),FALSE)*$E1431</f>
        <v>0</v>
      </c>
      <c r="T1428" s="25">
        <f ca="1">VLOOKUP(CONCATENATE($F1428," ",$G1428),AllocFactorMatrix,(T$4+1),FALSE)*$E1431</f>
        <v>0</v>
      </c>
      <c r="U1428" s="25">
        <f ca="1">VLOOKUP(CONCATENATE($F1428," ",$G1428),AllocFactorMatrix,(U$4+1),FALSE)*$E1431</f>
        <v>0</v>
      </c>
      <c r="V1428" s="25">
        <f ca="1">VLOOKUP(CONCATENATE($F1428," ",$G1428),AllocFactorMatrix,(V$4+1),FALSE)*$E1431</f>
        <v>0</v>
      </c>
      <c r="W1428" s="25">
        <f t="shared" ca="1" si="685"/>
        <v>0</v>
      </c>
      <c r="X1428" s="25">
        <f ca="1">VLOOKUP(CONCATENATE($F1428," ",$G1428),AllocFactorMatrix,(X$4+1),FALSE)*$E1431</f>
        <v>0</v>
      </c>
      <c r="Y1428" s="25">
        <f ca="1">VLOOKUP(CONCATENATE($F1428," ",$G1428),AllocFactorMatrix,(Y$4+1),FALSE)*$E1431</f>
        <v>0</v>
      </c>
      <c r="Z1428" s="25">
        <f t="shared" ca="1" si="683"/>
        <v>0</v>
      </c>
      <c r="AA1428" s="25">
        <f ca="1">VLOOKUP(CONCATENATE($F1428," ",$G1428),AllocFactorMatrix,(AA$4+1),FALSE)*$E1431</f>
        <v>0</v>
      </c>
      <c r="AB1428" s="25">
        <f ca="1">VLOOKUP(CONCATENATE($F1428," ",$G1428),AllocFactorMatrix,(AB$4+1),FALSE)*$E1431</f>
        <v>0</v>
      </c>
      <c r="AC1428" s="25">
        <f ca="1">VLOOKUP(CONCATENATE($F1428," ",$G1428),AllocFactorMatrix,(AC$4+1),FALSE)*$E1431</f>
        <v>0</v>
      </c>
    </row>
    <row r="1429" spans="1:29" hidden="1" outlineLevel="1">
      <c r="F1429" s="61" t="str">
        <f>F1431</f>
        <v>EXP_OM_TRAN</v>
      </c>
      <c r="G1429" s="20" t="str">
        <f>$G$13</f>
        <v>ENERGY</v>
      </c>
      <c r="H1429" s="24">
        <f t="shared" ca="1" si="681"/>
        <v>0</v>
      </c>
      <c r="I1429" s="25">
        <f ca="1">VLOOKUP(CONCATENATE($F1429," ",$G1429),AllocFactorMatrix,(I$4+1),FALSE)*$E1431</f>
        <v>0</v>
      </c>
      <c r="J1429" s="25">
        <f ca="1">VLOOKUP(CONCATENATE($F1429," ",$G1429),AllocFactorMatrix,(J$4+1),FALSE)*$E1431</f>
        <v>0</v>
      </c>
      <c r="K1429" s="25">
        <f ca="1">VLOOKUP(CONCATENATE($F1429," ",$G1429),AllocFactorMatrix,(K$4+1),FALSE)*$E1431</f>
        <v>0</v>
      </c>
      <c r="L1429" s="25">
        <f ca="1">VLOOKUP(CONCATENATE($F1429," ",$G1429),AllocFactorMatrix,(L$4+1),FALSE)*$E1431</f>
        <v>0</v>
      </c>
      <c r="M1429" s="25">
        <f t="shared" ca="1" si="682"/>
        <v>0</v>
      </c>
      <c r="N1429" s="25">
        <f ca="1">VLOOKUP(CONCATENATE($F1429," ",$G1429),AllocFactorMatrix,(N$4+1),FALSE)*$E1431</f>
        <v>0</v>
      </c>
      <c r="O1429" s="25">
        <f ca="1">VLOOKUP(CONCATENATE($F1429," ",$G1429),AllocFactorMatrix,(O$4+1),FALSE)*$E1431</f>
        <v>0</v>
      </c>
      <c r="P1429" s="25">
        <f ca="1">VLOOKUP(CONCATENATE($F1429," ",$G1429),AllocFactorMatrix,(P$4+1),FALSE)*$E1431</f>
        <v>0</v>
      </c>
      <c r="Q1429" s="25">
        <f ca="1">VLOOKUP(CONCATENATE($F1429," ",$G1429),AllocFactorMatrix,(Q$4+1),FALSE)*$E1431</f>
        <v>0</v>
      </c>
      <c r="R1429" s="25">
        <f t="shared" ca="1" si="684"/>
        <v>0</v>
      </c>
      <c r="S1429" s="25">
        <f ca="1">VLOOKUP(CONCATENATE($F1429," ",$G1429),AllocFactorMatrix,(S$4+1),FALSE)*$E1431</f>
        <v>0</v>
      </c>
      <c r="T1429" s="25">
        <f ca="1">VLOOKUP(CONCATENATE($F1429," ",$G1429),AllocFactorMatrix,(T$4+1),FALSE)*$E1431</f>
        <v>0</v>
      </c>
      <c r="U1429" s="25">
        <f ca="1">VLOOKUP(CONCATENATE($F1429," ",$G1429),AllocFactorMatrix,(U$4+1),FALSE)*$E1431</f>
        <v>0</v>
      </c>
      <c r="V1429" s="25">
        <f ca="1">VLOOKUP(CONCATENATE($F1429," ",$G1429),AllocFactorMatrix,(V$4+1),FALSE)*$E1431</f>
        <v>0</v>
      </c>
      <c r="W1429" s="25">
        <f t="shared" ca="1" si="685"/>
        <v>0</v>
      </c>
      <c r="X1429" s="25">
        <f ca="1">VLOOKUP(CONCATENATE($F1429," ",$G1429),AllocFactorMatrix,(X$4+1),FALSE)*$E1431</f>
        <v>0</v>
      </c>
      <c r="Y1429" s="25">
        <f ca="1">VLOOKUP(CONCATENATE($F1429," ",$G1429),AllocFactorMatrix,(Y$4+1),FALSE)*$E1431</f>
        <v>0</v>
      </c>
      <c r="Z1429" s="25">
        <f t="shared" ca="1" si="683"/>
        <v>0</v>
      </c>
      <c r="AA1429" s="25">
        <f ca="1">VLOOKUP(CONCATENATE($F1429," ",$G1429),AllocFactorMatrix,(AA$4+1),FALSE)*$E1431</f>
        <v>0</v>
      </c>
      <c r="AB1429" s="25">
        <f ca="1">VLOOKUP(CONCATENATE($F1429," ",$G1429),AllocFactorMatrix,(AB$4+1),FALSE)*$E1431</f>
        <v>0</v>
      </c>
      <c r="AC1429" s="25">
        <f ca="1">VLOOKUP(CONCATENATE($F1429," ",$G1429),AllocFactorMatrix,(AC$4+1),FALSE)*$E1431</f>
        <v>0</v>
      </c>
    </row>
    <row r="1430" spans="1:29" hidden="1" outlineLevel="1">
      <c r="F1430" s="61" t="str">
        <f>F1431</f>
        <v>EXP_OM_TRAN</v>
      </c>
      <c r="G1430" s="20" t="str">
        <f>$G$14</f>
        <v>CUSTOMER</v>
      </c>
      <c r="H1430" s="24">
        <f t="shared" ca="1" si="681"/>
        <v>0</v>
      </c>
      <c r="I1430" s="25">
        <f ca="1">VLOOKUP(CONCATENATE($F1430," ",$G1430),AllocFactorMatrix,(I$4+1),FALSE)*$E1431</f>
        <v>0</v>
      </c>
      <c r="J1430" s="25">
        <f ca="1">VLOOKUP(CONCATENATE($F1430," ",$G1430),AllocFactorMatrix,(J$4+1),FALSE)*$E1431</f>
        <v>0</v>
      </c>
      <c r="K1430" s="25">
        <f ca="1">VLOOKUP(CONCATENATE($F1430," ",$G1430),AllocFactorMatrix,(K$4+1),FALSE)*$E1431</f>
        <v>0</v>
      </c>
      <c r="L1430" s="25">
        <f ca="1">VLOOKUP(CONCATENATE($F1430," ",$G1430),AllocFactorMatrix,(L$4+1),FALSE)*$E1431</f>
        <v>0</v>
      </c>
      <c r="M1430" s="25">
        <f t="shared" ca="1" si="682"/>
        <v>0</v>
      </c>
      <c r="N1430" s="25">
        <f ca="1">VLOOKUP(CONCATENATE($F1430," ",$G1430),AllocFactorMatrix,(N$4+1),FALSE)*$E1431</f>
        <v>0</v>
      </c>
      <c r="O1430" s="25">
        <f ca="1">VLOOKUP(CONCATENATE($F1430," ",$G1430),AllocFactorMatrix,(O$4+1),FALSE)*$E1431</f>
        <v>0</v>
      </c>
      <c r="P1430" s="25">
        <f ca="1">VLOOKUP(CONCATENATE($F1430," ",$G1430),AllocFactorMatrix,(P$4+1),FALSE)*$E1431</f>
        <v>0</v>
      </c>
      <c r="Q1430" s="25">
        <f ca="1">VLOOKUP(CONCATENATE($F1430," ",$G1430),AllocFactorMatrix,(Q$4+1),FALSE)*$E1431</f>
        <v>0</v>
      </c>
      <c r="R1430" s="25">
        <f t="shared" ca="1" si="684"/>
        <v>0</v>
      </c>
      <c r="S1430" s="25">
        <f ca="1">VLOOKUP(CONCATENATE($F1430," ",$G1430),AllocFactorMatrix,(S$4+1),FALSE)*$E1431</f>
        <v>0</v>
      </c>
      <c r="T1430" s="25">
        <f ca="1">VLOOKUP(CONCATENATE($F1430," ",$G1430),AllocFactorMatrix,(T$4+1),FALSE)*$E1431</f>
        <v>0</v>
      </c>
      <c r="U1430" s="25">
        <f ca="1">VLOOKUP(CONCATENATE($F1430," ",$G1430),AllocFactorMatrix,(U$4+1),FALSE)*$E1431</f>
        <v>0</v>
      </c>
      <c r="V1430" s="25">
        <f ca="1">VLOOKUP(CONCATENATE($F1430," ",$G1430),AllocFactorMatrix,(V$4+1),FALSE)*$E1431</f>
        <v>0</v>
      </c>
      <c r="W1430" s="25">
        <f t="shared" ca="1" si="685"/>
        <v>0</v>
      </c>
      <c r="X1430" s="25">
        <f ca="1">VLOOKUP(CONCATENATE($F1430," ",$G1430),AllocFactorMatrix,(X$4+1),FALSE)*$E1431</f>
        <v>0</v>
      </c>
      <c r="Y1430" s="25">
        <f ca="1">VLOOKUP(CONCATENATE($F1430," ",$G1430),AllocFactorMatrix,(Y$4+1),FALSE)*$E1431</f>
        <v>0</v>
      </c>
      <c r="Z1430" s="25">
        <f t="shared" ca="1" si="683"/>
        <v>0</v>
      </c>
      <c r="AA1430" s="25">
        <f ca="1">VLOOKUP(CONCATENATE($F1430," ",$G1430),AllocFactorMatrix,(AA$4+1),FALSE)*$E1431</f>
        <v>0</v>
      </c>
      <c r="AB1430" s="25">
        <f ca="1">VLOOKUP(CONCATENATE($F1430," ",$G1430),AllocFactorMatrix,(AB$4+1),FALSE)*$E1431</f>
        <v>0</v>
      </c>
      <c r="AC1430" s="25">
        <f ca="1">VLOOKUP(CONCATENATE($F1430," ",$G1430),AllocFactorMatrix,(AC$4+1),FALSE)*$E1431</f>
        <v>0</v>
      </c>
    </row>
    <row r="1431" spans="1:29" collapsed="1">
      <c r="A1431" s="83"/>
      <c r="B1431" s="56"/>
      <c r="C1431" s="53"/>
      <c r="D1431" s="53" t="s">
        <v>469</v>
      </c>
      <c r="E1431" s="57">
        <f>'Sch 4'!E348</f>
        <v>1987292</v>
      </c>
      <c r="F1431" s="22" t="s">
        <v>225</v>
      </c>
      <c r="G1431" s="20" t="str">
        <f>$G$15</f>
        <v>TOTAL</v>
      </c>
      <c r="H1431" s="24">
        <f t="shared" ca="1" si="681"/>
        <v>1987291.9999999981</v>
      </c>
      <c r="I1431" s="25">
        <f ca="1">VLOOKUP(CONCATENATE($F1431," ",$G1431),AllocFactorMatrix,(I$4+1),FALSE)*$E1431</f>
        <v>965948.39900708268</v>
      </c>
      <c r="J1431" s="25">
        <f ca="1">VLOOKUP(CONCATENATE($F1431," ",$G1431),AllocFactorMatrix,(J$4+1),FALSE)*$E1431</f>
        <v>245138.53532478944</v>
      </c>
      <c r="K1431" s="25">
        <f ca="1">VLOOKUP(CONCATENATE($F1431," ",$G1431),AllocFactorMatrix,(K$4+1),FALSE)*$E1431</f>
        <v>2863.4775362548835</v>
      </c>
      <c r="L1431" s="25">
        <f ca="1">VLOOKUP(CONCATENATE($F1431," ",$G1431),AllocFactorMatrix,(L$4+1),FALSE)*$E1431</f>
        <v>76.902512741087349</v>
      </c>
      <c r="M1431" s="25">
        <f t="shared" ca="1" si="682"/>
        <v>248078.91537378542</v>
      </c>
      <c r="N1431" s="25">
        <f ca="1">VLOOKUP(CONCATENATE($F1431," ",$G1431),AllocFactorMatrix,(N$4+1),FALSE)*$E1431</f>
        <v>103736.71240789662</v>
      </c>
      <c r="O1431" s="25">
        <f ca="1">VLOOKUP(CONCATENATE($F1431," ",$G1431),AllocFactorMatrix,(O$4+1),FALSE)*$E1431</f>
        <v>29504.379570174264</v>
      </c>
      <c r="P1431" s="25">
        <f ca="1">VLOOKUP(CONCATENATE($F1431," ",$G1431),AllocFactorMatrix,(P$4+1),FALSE)*$E1431</f>
        <v>2527.591686778022</v>
      </c>
      <c r="Q1431" s="25">
        <f ca="1">VLOOKUP(CONCATENATE($F1431," ",$G1431),AllocFactorMatrix,(Q$4+1),FALSE)*$E1431</f>
        <v>354.64507934026062</v>
      </c>
      <c r="R1431" s="25">
        <f t="shared" ca="1" si="684"/>
        <v>136123.32874418917</v>
      </c>
      <c r="S1431" s="25">
        <f ca="1">VLOOKUP(CONCATENATE($F1431," ",$G1431),AllocFactorMatrix,(S$4+1),FALSE)*$E1431</f>
        <v>6112.8215090940221</v>
      </c>
      <c r="T1431" s="25">
        <f ca="1">VLOOKUP(CONCATENATE($F1431," ",$G1431),AllocFactorMatrix,(T$4+1),FALSE)*$E1431</f>
        <v>67713.033293537956</v>
      </c>
      <c r="U1431" s="25">
        <f ca="1">VLOOKUP(CONCATENATE($F1431," ",$G1431),AllocFactorMatrix,(U$4+1),FALSE)*$E1431</f>
        <v>479949.50393280678</v>
      </c>
      <c r="V1431" s="25">
        <f ca="1">VLOOKUP(CONCATENATE($F1431," ",$G1431),AllocFactorMatrix,(V$4+1),FALSE)*$E1431</f>
        <v>51150.86333156722</v>
      </c>
      <c r="W1431" s="25">
        <f t="shared" ca="1" si="685"/>
        <v>604926.22206700605</v>
      </c>
      <c r="X1431" s="25">
        <f ca="1">VLOOKUP(CONCATENATE($F1431," ",$G1431),AllocFactorMatrix,(X$4+1),FALSE)*$E1431</f>
        <v>28156.005660582952</v>
      </c>
      <c r="Y1431" s="25">
        <f ca="1">VLOOKUP(CONCATENATE($F1431," ",$G1431),AllocFactorMatrix,(Y$4+1),FALSE)*$E1431</f>
        <v>677.99551769554023</v>
      </c>
      <c r="Z1431" s="25">
        <f t="shared" ca="1" si="683"/>
        <v>28834.001178278493</v>
      </c>
      <c r="AA1431" s="25">
        <f ca="1">VLOOKUP(CONCATENATE($F1431," ",$G1431),AllocFactorMatrix,(AA$4+1),FALSE)*$E1431</f>
        <v>482.86294651499264</v>
      </c>
      <c r="AB1431" s="25">
        <f ca="1">VLOOKUP(CONCATENATE($F1431," ",$G1431),AllocFactorMatrix,(AB$4+1),FALSE)*$E1431</f>
        <v>2321.4814463300399</v>
      </c>
      <c r="AC1431" s="25">
        <f ca="1">VLOOKUP(CONCATENATE($F1431," ",$G1431),AllocFactorMatrix,(AC$4+1),FALSE)*$E1431</f>
        <v>576.78923681159108</v>
      </c>
    </row>
    <row r="1432" spans="1:29" hidden="1" outlineLevel="1">
      <c r="A1432" s="83"/>
      <c r="B1432" s="56"/>
      <c r="C1432" s="53"/>
      <c r="D1432" s="53"/>
      <c r="F1432" s="61" t="str">
        <f>F1439</f>
        <v>TRANS_TOTAL</v>
      </c>
      <c r="G1432" s="20" t="str">
        <f>$G$8</f>
        <v>PRODUCTION</v>
      </c>
      <c r="H1432" s="24">
        <f t="shared" si="681"/>
        <v>0</v>
      </c>
      <c r="I1432" s="25">
        <f>VLOOKUP(CONCATENATE($F1432," ",$G1432),AllocFactorMatrix,(I$4+1),FALSE)*$E1439</f>
        <v>0</v>
      </c>
      <c r="J1432" s="25">
        <f>VLOOKUP(CONCATENATE($F1432," ",$G1432),AllocFactorMatrix,(J$4+1),FALSE)*$E1439</f>
        <v>0</v>
      </c>
      <c r="K1432" s="25">
        <f>VLOOKUP(CONCATENATE($F1432," ",$G1432),AllocFactorMatrix,(K$4+1),FALSE)*$E1439</f>
        <v>0</v>
      </c>
      <c r="L1432" s="25">
        <f>VLOOKUP(CONCATENATE($F1432," ",$G1432),AllocFactorMatrix,(L$4+1),FALSE)*$E1439</f>
        <v>0</v>
      </c>
      <c r="M1432" s="25">
        <f t="shared" si="682"/>
        <v>0</v>
      </c>
      <c r="N1432" s="25">
        <f>VLOOKUP(CONCATENATE($F1432," ",$G1432),AllocFactorMatrix,(N$4+1),FALSE)*$E1439</f>
        <v>0</v>
      </c>
      <c r="O1432" s="25">
        <f>VLOOKUP(CONCATENATE($F1432," ",$G1432),AllocFactorMatrix,(O$4+1),FALSE)*$E1439</f>
        <v>0</v>
      </c>
      <c r="P1432" s="25">
        <f>VLOOKUP(CONCATENATE($F1432," ",$G1432),AllocFactorMatrix,(P$4+1),FALSE)*$E1439</f>
        <v>0</v>
      </c>
      <c r="Q1432" s="25">
        <f>VLOOKUP(CONCATENATE($F1432," ",$G1432),AllocFactorMatrix,(Q$4+1),FALSE)*$E1439</f>
        <v>0</v>
      </c>
      <c r="R1432" s="25">
        <f>SUBTOTAL(9,N1432:Q1432)</f>
        <v>0</v>
      </c>
      <c r="S1432" s="25">
        <f>VLOOKUP(CONCATENATE($F1432," ",$G1432),AllocFactorMatrix,(S$4+1),FALSE)*$E1439</f>
        <v>0</v>
      </c>
      <c r="T1432" s="25">
        <f>VLOOKUP(CONCATENATE($F1432," ",$G1432),AllocFactorMatrix,(T$4+1),FALSE)*$E1439</f>
        <v>0</v>
      </c>
      <c r="U1432" s="25">
        <f>VLOOKUP(CONCATENATE($F1432," ",$G1432),AllocFactorMatrix,(U$4+1),FALSE)*$E1439</f>
        <v>0</v>
      </c>
      <c r="V1432" s="25">
        <f>VLOOKUP(CONCATENATE($F1432," ",$G1432),AllocFactorMatrix,(V$4+1),FALSE)*$E1439</f>
        <v>0</v>
      </c>
      <c r="W1432" s="25">
        <f>SUBTOTAL(9,S1432:V1432)</f>
        <v>0</v>
      </c>
      <c r="X1432" s="25">
        <f>VLOOKUP(CONCATENATE($F1432," ",$G1432),AllocFactorMatrix,(X$4+1),FALSE)*$E1439</f>
        <v>0</v>
      </c>
      <c r="Y1432" s="25">
        <f>VLOOKUP(CONCATENATE($F1432," ",$G1432),AllocFactorMatrix,(Y$4+1),FALSE)*$E1439</f>
        <v>0</v>
      </c>
      <c r="Z1432" s="25">
        <f t="shared" si="683"/>
        <v>0</v>
      </c>
      <c r="AA1432" s="25">
        <f>VLOOKUP(CONCATENATE($F1432," ",$G1432),AllocFactorMatrix,(AA$4+1),FALSE)*$E1439</f>
        <v>0</v>
      </c>
      <c r="AB1432" s="25">
        <f>VLOOKUP(CONCATENATE($F1432," ",$G1432),AllocFactorMatrix,(AB$4+1),FALSE)*$E1439</f>
        <v>0</v>
      </c>
      <c r="AC1432" s="25">
        <f>VLOOKUP(CONCATENATE($F1432," ",$G1432),AllocFactorMatrix,(AC$4+1),FALSE)*$E1439</f>
        <v>0</v>
      </c>
    </row>
    <row r="1433" spans="1:29" hidden="1" outlineLevel="1">
      <c r="A1433" s="83"/>
      <c r="B1433" s="56"/>
      <c r="C1433" s="53"/>
      <c r="D1433" s="53"/>
      <c r="F1433" s="61" t="str">
        <f>F1439</f>
        <v>TRANS_TOTAL</v>
      </c>
      <c r="G1433" s="20" t="str">
        <f>$G$9</f>
        <v>BULKTRAN</v>
      </c>
      <c r="H1433" s="24">
        <f t="shared" si="681"/>
        <v>415884.66400000005</v>
      </c>
      <c r="I1433" s="25">
        <f>VLOOKUP(CONCATENATE($F1433," ",$G1433),AllocFactorMatrix,(I$4+1),FALSE)*$E1439</f>
        <v>203926.09932878922</v>
      </c>
      <c r="J1433" s="25">
        <f>VLOOKUP(CONCATENATE($F1433," ",$G1433),AllocFactorMatrix,(J$4+1),FALSE)*$E1439</f>
        <v>51585.373701944576</v>
      </c>
      <c r="K1433" s="25">
        <f>VLOOKUP(CONCATENATE($F1433," ",$G1433),AllocFactorMatrix,(K$4+1),FALSE)*$E1439</f>
        <v>603.11148141467334</v>
      </c>
      <c r="L1433" s="25">
        <f>VLOOKUP(CONCATENATE($F1433," ",$G1433),AllocFactorMatrix,(L$4+1),FALSE)*$E1439</f>
        <v>14.857957191260176</v>
      </c>
      <c r="M1433" s="25">
        <f t="shared" si="682"/>
        <v>52203.343140550511</v>
      </c>
      <c r="N1433" s="25">
        <f>VLOOKUP(CONCATENATE($F1433," ",$G1433),AllocFactorMatrix,(N$4+1),FALSE)*$E1439</f>
        <v>21583.967555344323</v>
      </c>
      <c r="O1433" s="25">
        <f>VLOOKUP(CONCATENATE($F1433," ",$G1433),AllocFactorMatrix,(O$4+1),FALSE)*$E1439</f>
        <v>6147.008001524714</v>
      </c>
      <c r="P1433" s="25">
        <f>VLOOKUP(CONCATENATE($F1433," ",$G1433),AllocFactorMatrix,(P$4+1),FALSE)*$E1439</f>
        <v>486.44647288648963</v>
      </c>
      <c r="Q1433" s="25">
        <f>VLOOKUP(CONCATENATE($F1433," ",$G1433),AllocFactorMatrix,(Q$4+1),FALSE)*$E1439</f>
        <v>102.68027333215204</v>
      </c>
      <c r="R1433" s="25">
        <f t="shared" ref="R1433:R1439" si="686">SUBTOTAL(9,N1433:Q1433)</f>
        <v>28320.102303087682</v>
      </c>
      <c r="S1433" s="25">
        <f>VLOOKUP(CONCATENATE($F1433," ",$G1433),AllocFactorMatrix,(S$4+1),FALSE)*$E1439</f>
        <v>1296.5554817524187</v>
      </c>
      <c r="T1433" s="25">
        <f>VLOOKUP(CONCATENATE($F1433," ",$G1433),AllocFactorMatrix,(T$4+1),FALSE)*$E1439</f>
        <v>14134.729332012255</v>
      </c>
      <c r="U1433" s="25">
        <f>VLOOKUP(CONCATENATE($F1433," ",$G1433),AllocFactorMatrix,(U$4+1),FALSE)*$E1439</f>
        <v>94400.741987030953</v>
      </c>
      <c r="V1433" s="25">
        <f>VLOOKUP(CONCATENATE($F1433," ",$G1433),AllocFactorMatrix,(V$4+1),FALSE)*$E1439</f>
        <v>14809.692659013985</v>
      </c>
      <c r="W1433" s="25">
        <f t="shared" ref="W1433:W1439" si="687">SUBTOTAL(9,S1433:V1433)</f>
        <v>124641.71945980962</v>
      </c>
      <c r="X1433" s="25">
        <f>VLOOKUP(CONCATENATE($F1433," ",$G1433),AllocFactorMatrix,(X$4+1),FALSE)*$E1439</f>
        <v>5858.4757887041496</v>
      </c>
      <c r="Y1433" s="25">
        <f>VLOOKUP(CONCATENATE($F1433," ",$G1433),AllocFactorMatrix,(Y$4+1),FALSE)*$E1439</f>
        <v>141.42574730961505</v>
      </c>
      <c r="Z1433" s="25">
        <f t="shared" si="683"/>
        <v>5999.9015360137646</v>
      </c>
      <c r="AA1433" s="25">
        <f>VLOOKUP(CONCATENATE($F1433," ",$G1433),AllocFactorMatrix,(AA$4+1),FALSE)*$E1439</f>
        <v>102.14135119865826</v>
      </c>
      <c r="AB1433" s="25">
        <f>VLOOKUP(CONCATENATE($F1433," ",$G1433),AllocFactorMatrix,(AB$4+1),FALSE)*$E1439</f>
        <v>553.83078717039268</v>
      </c>
      <c r="AC1433" s="25">
        <f>VLOOKUP(CONCATENATE($F1433," ",$G1433),AllocFactorMatrix,(AC$4+1),FALSE)*$E1439</f>
        <v>137.52609338016225</v>
      </c>
    </row>
    <row r="1434" spans="1:29" hidden="1" outlineLevel="1">
      <c r="A1434" s="83"/>
      <c r="B1434" s="56"/>
      <c r="C1434" s="53"/>
      <c r="D1434" s="53"/>
      <c r="F1434" s="61" t="str">
        <f>F1439</f>
        <v>TRANS_TOTAL</v>
      </c>
      <c r="G1434" s="20" t="str">
        <f>$G$10</f>
        <v>SUBTRAN</v>
      </c>
      <c r="H1434" s="24">
        <f t="shared" si="681"/>
        <v>159495.33599999995</v>
      </c>
      <c r="I1434" s="25">
        <f>VLOOKUP(CONCATENATE($F1434," ",$G1434),AllocFactorMatrix,(I$4+1),FALSE)*$E1439</f>
        <v>75744.623353481758</v>
      </c>
      <c r="J1434" s="25">
        <f>VLOOKUP(CONCATENATE($F1434," ",$G1434),AllocFactorMatrix,(J$4+1),FALSE)*$E1439</f>
        <v>19389.505910702956</v>
      </c>
      <c r="K1434" s="25">
        <f>VLOOKUP(CONCATENATE($F1434," ",$G1434),AllocFactorMatrix,(K$4+1),FALSE)*$E1439</f>
        <v>225.9502290990981</v>
      </c>
      <c r="L1434" s="25">
        <f>VLOOKUP(CONCATENATE($F1434," ",$G1434),AllocFactorMatrix,(L$4+1),FALSE)*$E1439</f>
        <v>7.4076020627230754</v>
      </c>
      <c r="M1434" s="25">
        <f t="shared" si="682"/>
        <v>19622.863741864774</v>
      </c>
      <c r="N1434" s="25">
        <f>VLOOKUP(CONCATENATE($F1434," ",$G1434),AllocFactorMatrix,(N$4+1),FALSE)*$E1439</f>
        <v>8450.8887140189654</v>
      </c>
      <c r="O1434" s="25">
        <f>VLOOKUP(CONCATENATE($F1434," ",$G1434),AllocFactorMatrix,(O$4+1),FALSE)*$E1439</f>
        <v>2395.3853242104478</v>
      </c>
      <c r="P1434" s="25">
        <f>VLOOKUP(CONCATENATE($F1434," ",$G1434),AllocFactorMatrix,(P$4+1),FALSE)*$E1439</f>
        <v>245.3663179556907</v>
      </c>
      <c r="Q1434" s="25">
        <f>VLOOKUP(CONCATENATE($F1434," ",$G1434),AllocFactorMatrix,(Q$4+1),FALSE)*$E1439</f>
        <v>0</v>
      </c>
      <c r="R1434" s="25">
        <f t="shared" si="686"/>
        <v>11091.640356185106</v>
      </c>
      <c r="S1434" s="25">
        <f>VLOOKUP(CONCATENATE($F1434," ",$G1434),AllocFactorMatrix,(S$4+1),FALSE)*$E1439</f>
        <v>473.28772191494176</v>
      </c>
      <c r="T1434" s="25">
        <f>VLOOKUP(CONCATENATE($F1434," ",$G1434),AllocFactorMatrix,(T$4+1),FALSE)*$E1439</f>
        <v>5470.2029559634866</v>
      </c>
      <c r="U1434" s="25">
        <f>VLOOKUP(CONCATENATE($F1434," ",$G1434),AllocFactorMatrix,(U$4+1),FALSE)*$E1439</f>
        <v>44558.880239022663</v>
      </c>
      <c r="V1434" s="25">
        <f>VLOOKUP(CONCATENATE($F1434," ",$G1434),AllocFactorMatrix,(V$4+1),FALSE)*$E1439</f>
        <v>0</v>
      </c>
      <c r="W1434" s="25">
        <f t="shared" si="687"/>
        <v>50502.370916901091</v>
      </c>
      <c r="X1434" s="25">
        <f>VLOOKUP(CONCATENATE($F1434," ",$G1434),AllocFactorMatrix,(X$4+1),FALSE)*$E1439</f>
        <v>2293.5232818834843</v>
      </c>
      <c r="Y1434" s="25">
        <f>VLOOKUP(CONCATENATE($F1434," ",$G1434),AllocFactorMatrix,(Y$4+1),FALSE)*$E1439</f>
        <v>54.874072229566934</v>
      </c>
      <c r="Z1434" s="25">
        <f t="shared" si="683"/>
        <v>2348.3973541130513</v>
      </c>
      <c r="AA1434" s="25">
        <f>VLOOKUP(CONCATENATE($F1434," ",$G1434),AllocFactorMatrix,(AA$4+1),FALSE)*$E1439</f>
        <v>37.66179910124557</v>
      </c>
      <c r="AB1434" s="25">
        <f>VLOOKUP(CONCATENATE($F1434," ",$G1434),AllocFactorMatrix,(AB$4+1),FALSE)*$E1439</f>
        <v>118.30697345531335</v>
      </c>
      <c r="AC1434" s="25">
        <f>VLOOKUP(CONCATENATE($F1434," ",$G1434),AllocFactorMatrix,(AC$4+1),FALSE)*$E1439</f>
        <v>29.471504897621536</v>
      </c>
    </row>
    <row r="1435" spans="1:29" hidden="1" outlineLevel="1">
      <c r="A1435" s="83"/>
      <c r="B1435" s="56"/>
      <c r="C1435" s="53"/>
      <c r="D1435" s="53"/>
      <c r="F1435" s="61" t="str">
        <f>F1439</f>
        <v>TRANS_TOTAL</v>
      </c>
      <c r="G1435" s="20" t="str">
        <f>$G$11</f>
        <v>DISTPRI</v>
      </c>
      <c r="H1435" s="24">
        <f t="shared" si="681"/>
        <v>0</v>
      </c>
      <c r="I1435" s="25">
        <f>VLOOKUP(CONCATENATE($F1435," ",$G1435),AllocFactorMatrix,(I$4+1),FALSE)*$E1439</f>
        <v>0</v>
      </c>
      <c r="J1435" s="25">
        <f>VLOOKUP(CONCATENATE($F1435," ",$G1435),AllocFactorMatrix,(J$4+1),FALSE)*$E1439</f>
        <v>0</v>
      </c>
      <c r="K1435" s="25">
        <f>VLOOKUP(CONCATENATE($F1435," ",$G1435),AllocFactorMatrix,(K$4+1),FALSE)*$E1439</f>
        <v>0</v>
      </c>
      <c r="L1435" s="25">
        <f>VLOOKUP(CONCATENATE($F1435," ",$G1435),AllocFactorMatrix,(L$4+1),FALSE)*$E1439</f>
        <v>0</v>
      </c>
      <c r="M1435" s="25">
        <f t="shared" si="682"/>
        <v>0</v>
      </c>
      <c r="N1435" s="25">
        <f>VLOOKUP(CONCATENATE($F1435," ",$G1435),AllocFactorMatrix,(N$4+1),FALSE)*$E1439</f>
        <v>0</v>
      </c>
      <c r="O1435" s="25">
        <f>VLOOKUP(CONCATENATE($F1435," ",$G1435),AllocFactorMatrix,(O$4+1),FALSE)*$E1439</f>
        <v>0</v>
      </c>
      <c r="P1435" s="25">
        <f>VLOOKUP(CONCATENATE($F1435," ",$G1435),AllocFactorMatrix,(P$4+1),FALSE)*$E1439</f>
        <v>0</v>
      </c>
      <c r="Q1435" s="25">
        <f>VLOOKUP(CONCATENATE($F1435," ",$G1435),AllocFactorMatrix,(Q$4+1),FALSE)*$E1439</f>
        <v>0</v>
      </c>
      <c r="R1435" s="25">
        <f t="shared" si="686"/>
        <v>0</v>
      </c>
      <c r="S1435" s="25">
        <f>VLOOKUP(CONCATENATE($F1435," ",$G1435),AllocFactorMatrix,(S$4+1),FALSE)*$E1439</f>
        <v>0</v>
      </c>
      <c r="T1435" s="25">
        <f>VLOOKUP(CONCATENATE($F1435," ",$G1435),AllocFactorMatrix,(T$4+1),FALSE)*$E1439</f>
        <v>0</v>
      </c>
      <c r="U1435" s="25">
        <f>VLOOKUP(CONCATENATE($F1435," ",$G1435),AllocFactorMatrix,(U$4+1),FALSE)*$E1439</f>
        <v>0</v>
      </c>
      <c r="V1435" s="25">
        <f>VLOOKUP(CONCATENATE($F1435," ",$G1435),AllocFactorMatrix,(V$4+1),FALSE)*$E1439</f>
        <v>0</v>
      </c>
      <c r="W1435" s="25">
        <f t="shared" si="687"/>
        <v>0</v>
      </c>
      <c r="X1435" s="25">
        <f>VLOOKUP(CONCATENATE($F1435," ",$G1435),AllocFactorMatrix,(X$4+1),FALSE)*$E1439</f>
        <v>0</v>
      </c>
      <c r="Y1435" s="25">
        <f>VLOOKUP(CONCATENATE($F1435," ",$G1435),AllocFactorMatrix,(Y$4+1),FALSE)*$E1439</f>
        <v>0</v>
      </c>
      <c r="Z1435" s="25">
        <f t="shared" si="683"/>
        <v>0</v>
      </c>
      <c r="AA1435" s="25">
        <f>VLOOKUP(CONCATENATE($F1435," ",$G1435),AllocFactorMatrix,(AA$4+1),FALSE)*$E1439</f>
        <v>0</v>
      </c>
      <c r="AB1435" s="25">
        <f>VLOOKUP(CONCATENATE($F1435," ",$G1435),AllocFactorMatrix,(AB$4+1),FALSE)*$E1439</f>
        <v>0</v>
      </c>
      <c r="AC1435" s="25">
        <f>VLOOKUP(CONCATENATE($F1435," ",$G1435),AllocFactorMatrix,(AC$4+1),FALSE)*$E1439</f>
        <v>0</v>
      </c>
    </row>
    <row r="1436" spans="1:29" hidden="1" outlineLevel="1">
      <c r="A1436" s="83"/>
      <c r="B1436" s="56"/>
      <c r="C1436" s="53"/>
      <c r="D1436" s="53"/>
      <c r="F1436" s="61" t="str">
        <f>F1439</f>
        <v>TRANS_TOTAL</v>
      </c>
      <c r="G1436" s="20" t="str">
        <f>$G$12</f>
        <v>DISTSEC</v>
      </c>
      <c r="H1436" s="24">
        <f t="shared" si="681"/>
        <v>0</v>
      </c>
      <c r="I1436" s="25">
        <f>VLOOKUP(CONCATENATE($F1436," ",$G1436),AllocFactorMatrix,(I$4+1),FALSE)*$E1439</f>
        <v>0</v>
      </c>
      <c r="J1436" s="25">
        <f>VLOOKUP(CONCATENATE($F1436," ",$G1436),AllocFactorMatrix,(J$4+1),FALSE)*$E1439</f>
        <v>0</v>
      </c>
      <c r="K1436" s="25">
        <f>VLOOKUP(CONCATENATE($F1436," ",$G1436),AllocFactorMatrix,(K$4+1),FALSE)*$E1439</f>
        <v>0</v>
      </c>
      <c r="L1436" s="25">
        <f>VLOOKUP(CONCATENATE($F1436," ",$G1436),AllocFactorMatrix,(L$4+1),FALSE)*$E1439</f>
        <v>0</v>
      </c>
      <c r="M1436" s="25">
        <f t="shared" si="682"/>
        <v>0</v>
      </c>
      <c r="N1436" s="25">
        <f>VLOOKUP(CONCATENATE($F1436," ",$G1436),AllocFactorMatrix,(N$4+1),FALSE)*$E1439</f>
        <v>0</v>
      </c>
      <c r="O1436" s="25">
        <f>VLOOKUP(CONCATENATE($F1436," ",$G1436),AllocFactorMatrix,(O$4+1),FALSE)*$E1439</f>
        <v>0</v>
      </c>
      <c r="P1436" s="25">
        <f>VLOOKUP(CONCATENATE($F1436," ",$G1436),AllocFactorMatrix,(P$4+1),FALSE)*$E1439</f>
        <v>0</v>
      </c>
      <c r="Q1436" s="25">
        <f>VLOOKUP(CONCATENATE($F1436," ",$G1436),AllocFactorMatrix,(Q$4+1),FALSE)*$E1439</f>
        <v>0</v>
      </c>
      <c r="R1436" s="25">
        <f t="shared" si="686"/>
        <v>0</v>
      </c>
      <c r="S1436" s="25">
        <f>VLOOKUP(CONCATENATE($F1436," ",$G1436),AllocFactorMatrix,(S$4+1),FALSE)*$E1439</f>
        <v>0</v>
      </c>
      <c r="T1436" s="25">
        <f>VLOOKUP(CONCATENATE($F1436," ",$G1436),AllocFactorMatrix,(T$4+1),FALSE)*$E1439</f>
        <v>0</v>
      </c>
      <c r="U1436" s="25">
        <f>VLOOKUP(CONCATENATE($F1436," ",$G1436),AllocFactorMatrix,(U$4+1),FALSE)*$E1439</f>
        <v>0</v>
      </c>
      <c r="V1436" s="25">
        <f>VLOOKUP(CONCATENATE($F1436," ",$G1436),AllocFactorMatrix,(V$4+1),FALSE)*$E1439</f>
        <v>0</v>
      </c>
      <c r="W1436" s="25">
        <f t="shared" si="687"/>
        <v>0</v>
      </c>
      <c r="X1436" s="25">
        <f>VLOOKUP(CONCATENATE($F1436," ",$G1436),AllocFactorMatrix,(X$4+1),FALSE)*$E1439</f>
        <v>0</v>
      </c>
      <c r="Y1436" s="25">
        <f>VLOOKUP(CONCATENATE($F1436," ",$G1436),AllocFactorMatrix,(Y$4+1),FALSE)*$E1439</f>
        <v>0</v>
      </c>
      <c r="Z1436" s="25">
        <f t="shared" si="683"/>
        <v>0</v>
      </c>
      <c r="AA1436" s="25">
        <f>VLOOKUP(CONCATENATE($F1436," ",$G1436),AllocFactorMatrix,(AA$4+1),FALSE)*$E1439</f>
        <v>0</v>
      </c>
      <c r="AB1436" s="25">
        <f>VLOOKUP(CONCATENATE($F1436," ",$G1436),AllocFactorMatrix,(AB$4+1),FALSE)*$E1439</f>
        <v>0</v>
      </c>
      <c r="AC1436" s="25">
        <f>VLOOKUP(CONCATENATE($F1436," ",$G1436),AllocFactorMatrix,(AC$4+1),FALSE)*$E1439</f>
        <v>0</v>
      </c>
    </row>
    <row r="1437" spans="1:29" hidden="1" outlineLevel="1">
      <c r="A1437" s="83"/>
      <c r="B1437" s="56"/>
      <c r="C1437" s="53"/>
      <c r="D1437" s="53"/>
      <c r="F1437" s="61" t="str">
        <f>F1439</f>
        <v>TRANS_TOTAL</v>
      </c>
      <c r="G1437" s="20" t="str">
        <f>$G$13</f>
        <v>ENERGY</v>
      </c>
      <c r="H1437" s="24">
        <f t="shared" si="681"/>
        <v>0</v>
      </c>
      <c r="I1437" s="25">
        <f>VLOOKUP(CONCATENATE($F1437," ",$G1437),AllocFactorMatrix,(I$4+1),FALSE)*$E1439</f>
        <v>0</v>
      </c>
      <c r="J1437" s="25">
        <f>VLOOKUP(CONCATENATE($F1437," ",$G1437),AllocFactorMatrix,(J$4+1),FALSE)*$E1439</f>
        <v>0</v>
      </c>
      <c r="K1437" s="25">
        <f>VLOOKUP(CONCATENATE($F1437," ",$G1437),AllocFactorMatrix,(K$4+1),FALSE)*$E1439</f>
        <v>0</v>
      </c>
      <c r="L1437" s="25">
        <f>VLOOKUP(CONCATENATE($F1437," ",$G1437),AllocFactorMatrix,(L$4+1),FALSE)*$E1439</f>
        <v>0</v>
      </c>
      <c r="M1437" s="25">
        <f t="shared" si="682"/>
        <v>0</v>
      </c>
      <c r="N1437" s="25">
        <f>VLOOKUP(CONCATENATE($F1437," ",$G1437),AllocFactorMatrix,(N$4+1),FALSE)*$E1439</f>
        <v>0</v>
      </c>
      <c r="O1437" s="25">
        <f>VLOOKUP(CONCATENATE($F1437," ",$G1437),AllocFactorMatrix,(O$4+1),FALSE)*$E1439</f>
        <v>0</v>
      </c>
      <c r="P1437" s="25">
        <f>VLOOKUP(CONCATENATE($F1437," ",$G1437),AllocFactorMatrix,(P$4+1),FALSE)*$E1439</f>
        <v>0</v>
      </c>
      <c r="Q1437" s="25">
        <f>VLOOKUP(CONCATENATE($F1437," ",$G1437),AllocFactorMatrix,(Q$4+1),FALSE)*$E1439</f>
        <v>0</v>
      </c>
      <c r="R1437" s="25">
        <f t="shared" si="686"/>
        <v>0</v>
      </c>
      <c r="S1437" s="25">
        <f>VLOOKUP(CONCATENATE($F1437," ",$G1437),AllocFactorMatrix,(S$4+1),FALSE)*$E1439</f>
        <v>0</v>
      </c>
      <c r="T1437" s="25">
        <f>VLOOKUP(CONCATENATE($F1437," ",$G1437),AllocFactorMatrix,(T$4+1),FALSE)*$E1439</f>
        <v>0</v>
      </c>
      <c r="U1437" s="25">
        <f>VLOOKUP(CONCATENATE($F1437," ",$G1437),AllocFactorMatrix,(U$4+1),FALSE)*$E1439</f>
        <v>0</v>
      </c>
      <c r="V1437" s="25">
        <f>VLOOKUP(CONCATENATE($F1437," ",$G1437),AllocFactorMatrix,(V$4+1),FALSE)*$E1439</f>
        <v>0</v>
      </c>
      <c r="W1437" s="25">
        <f t="shared" si="687"/>
        <v>0</v>
      </c>
      <c r="X1437" s="25">
        <f>VLOOKUP(CONCATENATE($F1437," ",$G1437),AllocFactorMatrix,(X$4+1),FALSE)*$E1439</f>
        <v>0</v>
      </c>
      <c r="Y1437" s="25">
        <f>VLOOKUP(CONCATENATE($F1437," ",$G1437),AllocFactorMatrix,(Y$4+1),FALSE)*$E1439</f>
        <v>0</v>
      </c>
      <c r="Z1437" s="25">
        <f t="shared" si="683"/>
        <v>0</v>
      </c>
      <c r="AA1437" s="25">
        <f>VLOOKUP(CONCATENATE($F1437," ",$G1437),AllocFactorMatrix,(AA$4+1),FALSE)*$E1439</f>
        <v>0</v>
      </c>
      <c r="AB1437" s="25">
        <f>VLOOKUP(CONCATENATE($F1437," ",$G1437),AllocFactorMatrix,(AB$4+1),FALSE)*$E1439</f>
        <v>0</v>
      </c>
      <c r="AC1437" s="25">
        <f>VLOOKUP(CONCATENATE($F1437," ",$G1437),AllocFactorMatrix,(AC$4+1),FALSE)*$E1439</f>
        <v>0</v>
      </c>
    </row>
    <row r="1438" spans="1:29" hidden="1" outlineLevel="1">
      <c r="A1438" s="83"/>
      <c r="B1438" s="56"/>
      <c r="C1438" s="53"/>
      <c r="D1438" s="53"/>
      <c r="F1438" s="61" t="str">
        <f>F1439</f>
        <v>TRANS_TOTAL</v>
      </c>
      <c r="G1438" s="20" t="str">
        <f>$G$14</f>
        <v>CUSTOMER</v>
      </c>
      <c r="H1438" s="24">
        <f t="shared" si="681"/>
        <v>0</v>
      </c>
      <c r="I1438" s="25">
        <f>VLOOKUP(CONCATENATE($F1438," ",$G1438),AllocFactorMatrix,(I$4+1),FALSE)*$E1439</f>
        <v>0</v>
      </c>
      <c r="J1438" s="25">
        <f>VLOOKUP(CONCATENATE($F1438," ",$G1438),AllocFactorMatrix,(J$4+1),FALSE)*$E1439</f>
        <v>0</v>
      </c>
      <c r="K1438" s="25">
        <f>VLOOKUP(CONCATENATE($F1438," ",$G1438),AllocFactorMatrix,(K$4+1),FALSE)*$E1439</f>
        <v>0</v>
      </c>
      <c r="L1438" s="25">
        <f>VLOOKUP(CONCATENATE($F1438," ",$G1438),AllocFactorMatrix,(L$4+1),FALSE)*$E1439</f>
        <v>0</v>
      </c>
      <c r="M1438" s="25">
        <f t="shared" si="682"/>
        <v>0</v>
      </c>
      <c r="N1438" s="25">
        <f>VLOOKUP(CONCATENATE($F1438," ",$G1438),AllocFactorMatrix,(N$4+1),FALSE)*$E1439</f>
        <v>0</v>
      </c>
      <c r="O1438" s="25">
        <f>VLOOKUP(CONCATENATE($F1438," ",$G1438),AllocFactorMatrix,(O$4+1),FALSE)*$E1439</f>
        <v>0</v>
      </c>
      <c r="P1438" s="25">
        <f>VLOOKUP(CONCATENATE($F1438," ",$G1438),AllocFactorMatrix,(P$4+1),FALSE)*$E1439</f>
        <v>0</v>
      </c>
      <c r="Q1438" s="25">
        <f>VLOOKUP(CONCATENATE($F1438," ",$G1438),AllocFactorMatrix,(Q$4+1),FALSE)*$E1439</f>
        <v>0</v>
      </c>
      <c r="R1438" s="25">
        <f t="shared" si="686"/>
        <v>0</v>
      </c>
      <c r="S1438" s="25">
        <f>VLOOKUP(CONCATENATE($F1438," ",$G1438),AllocFactorMatrix,(S$4+1),FALSE)*$E1439</f>
        <v>0</v>
      </c>
      <c r="T1438" s="25">
        <f>VLOOKUP(CONCATENATE($F1438," ",$G1438),AllocFactorMatrix,(T$4+1),FALSE)*$E1439</f>
        <v>0</v>
      </c>
      <c r="U1438" s="25">
        <f>VLOOKUP(CONCATENATE($F1438," ",$G1438),AllocFactorMatrix,(U$4+1),FALSE)*$E1439</f>
        <v>0</v>
      </c>
      <c r="V1438" s="25">
        <f>VLOOKUP(CONCATENATE($F1438," ",$G1438),AllocFactorMatrix,(V$4+1),FALSE)*$E1439</f>
        <v>0</v>
      </c>
      <c r="W1438" s="25">
        <f t="shared" si="687"/>
        <v>0</v>
      </c>
      <c r="X1438" s="25">
        <f>VLOOKUP(CONCATENATE($F1438," ",$G1438),AllocFactorMatrix,(X$4+1),FALSE)*$E1439</f>
        <v>0</v>
      </c>
      <c r="Y1438" s="25">
        <f>VLOOKUP(CONCATENATE($F1438," ",$G1438),AllocFactorMatrix,(Y$4+1),FALSE)*$E1439</f>
        <v>0</v>
      </c>
      <c r="Z1438" s="25">
        <f t="shared" si="683"/>
        <v>0</v>
      </c>
      <c r="AA1438" s="25">
        <f>VLOOKUP(CONCATENATE($F1438," ",$G1438),AllocFactorMatrix,(AA$4+1),FALSE)*$E1439</f>
        <v>0</v>
      </c>
      <c r="AB1438" s="25">
        <f>VLOOKUP(CONCATENATE($F1438," ",$G1438),AllocFactorMatrix,(AB$4+1),FALSE)*$E1439</f>
        <v>0</v>
      </c>
      <c r="AC1438" s="25">
        <f>VLOOKUP(CONCATENATE($F1438," ",$G1438),AllocFactorMatrix,(AC$4+1),FALSE)*$E1439</f>
        <v>0</v>
      </c>
    </row>
    <row r="1439" spans="1:29" collapsed="1">
      <c r="A1439" s="83"/>
      <c r="B1439" s="56"/>
      <c r="C1439" s="53"/>
      <c r="D1439" s="53" t="s">
        <v>470</v>
      </c>
      <c r="E1439" s="57">
        <f>'Sch 4'!E349</f>
        <v>575380</v>
      </c>
      <c r="F1439" s="62" t="s">
        <v>191</v>
      </c>
      <c r="G1439" s="20" t="str">
        <f>$G$15</f>
        <v>TOTAL</v>
      </c>
      <c r="H1439" s="24">
        <f t="shared" si="681"/>
        <v>575380.00000000012</v>
      </c>
      <c r="I1439" s="25">
        <f>VLOOKUP(CONCATENATE($F1439," ",$G1439),AllocFactorMatrix,(I$4+1),FALSE)*$E1439</f>
        <v>279670.72268227098</v>
      </c>
      <c r="J1439" s="25">
        <f>VLOOKUP(CONCATENATE($F1439," ",$G1439),AllocFactorMatrix,(J$4+1),FALSE)*$E1439</f>
        <v>70974.879612647535</v>
      </c>
      <c r="K1439" s="25">
        <f>VLOOKUP(CONCATENATE($F1439," ",$G1439),AllocFactorMatrix,(K$4+1),FALSE)*$E1439</f>
        <v>829.06171051377135</v>
      </c>
      <c r="L1439" s="25">
        <f>VLOOKUP(CONCATENATE($F1439," ",$G1439),AllocFactorMatrix,(L$4+1),FALSE)*$E1439</f>
        <v>22.265559253983252</v>
      </c>
      <c r="M1439" s="25">
        <f t="shared" si="682"/>
        <v>71826.206882415281</v>
      </c>
      <c r="N1439" s="25">
        <f>VLOOKUP(CONCATENATE($F1439," ",$G1439),AllocFactorMatrix,(N$4+1),FALSE)*$E1439</f>
        <v>30034.856269363292</v>
      </c>
      <c r="O1439" s="25">
        <f>VLOOKUP(CONCATENATE($F1439," ",$G1439),AllocFactorMatrix,(O$4+1),FALSE)*$E1439</f>
        <v>8542.3933257351619</v>
      </c>
      <c r="P1439" s="25">
        <f>VLOOKUP(CONCATENATE($F1439," ",$G1439),AllocFactorMatrix,(P$4+1),FALSE)*$E1439</f>
        <v>731.81279084218033</v>
      </c>
      <c r="Q1439" s="25">
        <f>VLOOKUP(CONCATENATE($F1439," ",$G1439),AllocFactorMatrix,(Q$4+1),FALSE)*$E1439</f>
        <v>102.68027333215204</v>
      </c>
      <c r="R1439" s="25">
        <f t="shared" si="686"/>
        <v>39411.742659272786</v>
      </c>
      <c r="S1439" s="25">
        <f>VLOOKUP(CONCATENATE($F1439," ",$G1439),AllocFactorMatrix,(S$4+1),FALSE)*$E1439</f>
        <v>1769.8432036673605</v>
      </c>
      <c r="T1439" s="25">
        <f>VLOOKUP(CONCATENATE($F1439," ",$G1439),AllocFactorMatrix,(T$4+1),FALSE)*$E1439</f>
        <v>19604.932287975742</v>
      </c>
      <c r="U1439" s="25">
        <f>VLOOKUP(CONCATENATE($F1439," ",$G1439),AllocFactorMatrix,(U$4+1),FALSE)*$E1439</f>
        <v>138959.62222605362</v>
      </c>
      <c r="V1439" s="25">
        <f>VLOOKUP(CONCATENATE($F1439," ",$G1439),AllocFactorMatrix,(V$4+1),FALSE)*$E1439</f>
        <v>14809.692659013985</v>
      </c>
      <c r="W1439" s="25">
        <f t="shared" si="687"/>
        <v>175144.09037671072</v>
      </c>
      <c r="X1439" s="25">
        <f>VLOOKUP(CONCATENATE($F1439," ",$G1439),AllocFactorMatrix,(X$4+1),FALSE)*$E1439</f>
        <v>8151.9990705876344</v>
      </c>
      <c r="Y1439" s="25">
        <f>VLOOKUP(CONCATENATE($F1439," ",$G1439),AllocFactorMatrix,(Y$4+1),FALSE)*$E1439</f>
        <v>196.29981953918198</v>
      </c>
      <c r="Z1439" s="25">
        <f t="shared" si="683"/>
        <v>8348.2988901268163</v>
      </c>
      <c r="AA1439" s="25">
        <f>VLOOKUP(CONCATENATE($F1439," ",$G1439),AllocFactorMatrix,(AA$4+1),FALSE)*$E1439</f>
        <v>139.80315029990385</v>
      </c>
      <c r="AB1439" s="25">
        <f>VLOOKUP(CONCATENATE($F1439," ",$G1439),AllocFactorMatrix,(AB$4+1),FALSE)*$E1439</f>
        <v>672.13776062570594</v>
      </c>
      <c r="AC1439" s="25">
        <f>VLOOKUP(CONCATENATE($F1439," ",$G1439),AllocFactorMatrix,(AC$4+1),FALSE)*$E1439</f>
        <v>166.99759827778377</v>
      </c>
    </row>
    <row r="1440" spans="1:29" hidden="1" outlineLevel="1">
      <c r="F1440" s="61" t="str">
        <f>F1447</f>
        <v>TRAN_LSE</v>
      </c>
      <c r="G1440" s="20" t="str">
        <f>$G$8</f>
        <v>PRODUCTION</v>
      </c>
      <c r="H1440" s="24">
        <f t="shared" si="681"/>
        <v>1801807.0000000009</v>
      </c>
      <c r="I1440" s="25">
        <f>VLOOKUP(CONCATENATE($F1440," ",$G1440),AllocFactorMatrix,(I$4+1),FALSE)*$E1447</f>
        <v>883503.30045665673</v>
      </c>
      <c r="J1440" s="25">
        <f>VLOOKUP(CONCATENATE($F1440," ",$G1440),AllocFactorMatrix,(J$4+1),FALSE)*$E1447</f>
        <v>223491.9810214008</v>
      </c>
      <c r="K1440" s="25">
        <f>VLOOKUP(CONCATENATE($F1440," ",$G1440),AllocFactorMatrix,(K$4+1),FALSE)*$E1447</f>
        <v>2612.9611958793657</v>
      </c>
      <c r="L1440" s="25">
        <f>VLOOKUP(CONCATENATE($F1440," ",$G1440),AllocFactorMatrix,(L$4+1),FALSE)*$E1447</f>
        <v>64.371624131138745</v>
      </c>
      <c r="M1440" s="25">
        <f t="shared" si="682"/>
        <v>226169.31384141129</v>
      </c>
      <c r="N1440" s="25">
        <f>VLOOKUP(CONCATENATE($F1440," ",$G1440),AllocFactorMatrix,(N$4+1),FALSE)*$E1447</f>
        <v>93511.848825933848</v>
      </c>
      <c r="O1440" s="25">
        <f>VLOOKUP(CONCATENATE($F1440," ",$G1440),AllocFactorMatrix,(O$4+1),FALSE)*$E1447</f>
        <v>26631.715484952914</v>
      </c>
      <c r="P1440" s="25">
        <f>VLOOKUP(CONCATENATE($F1440," ",$G1440),AllocFactorMatrix,(P$4+1),FALSE)*$E1447</f>
        <v>2107.5137792822948</v>
      </c>
      <c r="Q1440" s="25">
        <f>VLOOKUP(CONCATENATE($F1440," ",$G1440),AllocFactorMatrix,(Q$4+1),FALSE)*$E1447</f>
        <v>444.85899882036739</v>
      </c>
      <c r="R1440" s="25">
        <f>SUBTOTAL(9,N1440:Q1440)</f>
        <v>122695.93708898942</v>
      </c>
      <c r="S1440" s="25">
        <f>VLOOKUP(CONCATENATE($F1440," ",$G1440),AllocFactorMatrix,(S$4+1),FALSE)*$E1447</f>
        <v>5617.2851396844962</v>
      </c>
      <c r="T1440" s="25">
        <f>VLOOKUP(CONCATENATE($F1440," ",$G1440),AllocFactorMatrix,(T$4+1),FALSE)*$E1447</f>
        <v>61238.262571579231</v>
      </c>
      <c r="U1440" s="25">
        <f>VLOOKUP(CONCATENATE($F1440," ",$G1440),AllocFactorMatrix,(U$4+1),FALSE)*$E1447</f>
        <v>408988.19418218866</v>
      </c>
      <c r="V1440" s="25">
        <f>VLOOKUP(CONCATENATE($F1440," ",$G1440),AllocFactorMatrix,(V$4+1),FALSE)*$E1447</f>
        <v>64162.519589469659</v>
      </c>
      <c r="W1440" s="25">
        <f>SUBTOTAL(9,S1440:V1440)</f>
        <v>540006.26148292201</v>
      </c>
      <c r="X1440" s="25">
        <f>VLOOKUP(CONCATENATE($F1440," ",$G1440),AllocFactorMatrix,(X$4+1),FALSE)*$E1447</f>
        <v>25381.65890487767</v>
      </c>
      <c r="Y1440" s="25">
        <f>VLOOKUP(CONCATENATE($F1440," ",$G1440),AllocFactorMatrix,(Y$4+1),FALSE)*$E1447</f>
        <v>612.72252511502927</v>
      </c>
      <c r="Z1440" s="25">
        <f t="shared" si="683"/>
        <v>25994.3814299927</v>
      </c>
      <c r="AA1440" s="25">
        <f>VLOOKUP(CONCATENATE($F1440," ",$G1440),AllocFactorMatrix,(AA$4+1),FALSE)*$E1447</f>
        <v>442.5241359205321</v>
      </c>
      <c r="AB1440" s="25">
        <f>VLOOKUP(CONCATENATE($F1440," ",$G1440),AllocFactorMatrix,(AB$4+1),FALSE)*$E1447</f>
        <v>2399.4541648670261</v>
      </c>
      <c r="AC1440" s="25">
        <f>VLOOKUP(CONCATENATE($F1440," ",$G1440),AllocFactorMatrix,(AC$4+1),FALSE)*$E1447</f>
        <v>595.82739924026146</v>
      </c>
    </row>
    <row r="1441" spans="1:29" hidden="1" outlineLevel="1">
      <c r="F1441" s="61" t="str">
        <f>F1447</f>
        <v>TRAN_LSE</v>
      </c>
      <c r="G1441" s="20" t="str">
        <f>$G$9</f>
        <v>BULKTRAN</v>
      </c>
      <c r="H1441" s="24">
        <f t="shared" si="681"/>
        <v>0</v>
      </c>
      <c r="I1441" s="25">
        <f>VLOOKUP(CONCATENATE($F1441," ",$G1441),AllocFactorMatrix,(I$4+1),FALSE)*$E1447</f>
        <v>0</v>
      </c>
      <c r="J1441" s="25">
        <f>VLOOKUP(CONCATENATE($F1441," ",$G1441),AllocFactorMatrix,(J$4+1),FALSE)*$E1447</f>
        <v>0</v>
      </c>
      <c r="K1441" s="25">
        <f>VLOOKUP(CONCATENATE($F1441," ",$G1441),AllocFactorMatrix,(K$4+1),FALSE)*$E1447</f>
        <v>0</v>
      </c>
      <c r="L1441" s="25">
        <f>VLOOKUP(CONCATENATE($F1441," ",$G1441),AllocFactorMatrix,(L$4+1),FALSE)*$E1447</f>
        <v>0</v>
      </c>
      <c r="M1441" s="25">
        <f t="shared" si="682"/>
        <v>0</v>
      </c>
      <c r="N1441" s="25">
        <f>VLOOKUP(CONCATENATE($F1441," ",$G1441),AllocFactorMatrix,(N$4+1),FALSE)*$E1447</f>
        <v>0</v>
      </c>
      <c r="O1441" s="25">
        <f>VLOOKUP(CONCATENATE($F1441," ",$G1441),AllocFactorMatrix,(O$4+1),FALSE)*$E1447</f>
        <v>0</v>
      </c>
      <c r="P1441" s="25">
        <f>VLOOKUP(CONCATENATE($F1441," ",$G1441),AllocFactorMatrix,(P$4+1),FALSE)*$E1447</f>
        <v>0</v>
      </c>
      <c r="Q1441" s="25">
        <f>VLOOKUP(CONCATENATE($F1441," ",$G1441),AllocFactorMatrix,(Q$4+1),FALSE)*$E1447</f>
        <v>0</v>
      </c>
      <c r="R1441" s="25">
        <f t="shared" ref="R1441:R1447" si="688">SUBTOTAL(9,N1441:Q1441)</f>
        <v>0</v>
      </c>
      <c r="S1441" s="25">
        <f>VLOOKUP(CONCATENATE($F1441," ",$G1441),AllocFactorMatrix,(S$4+1),FALSE)*$E1447</f>
        <v>0</v>
      </c>
      <c r="T1441" s="25">
        <f>VLOOKUP(CONCATENATE($F1441," ",$G1441),AllocFactorMatrix,(T$4+1),FALSE)*$E1447</f>
        <v>0</v>
      </c>
      <c r="U1441" s="25">
        <f>VLOOKUP(CONCATENATE($F1441," ",$G1441),AllocFactorMatrix,(U$4+1),FALSE)*$E1447</f>
        <v>0</v>
      </c>
      <c r="V1441" s="25">
        <f>VLOOKUP(CONCATENATE($F1441," ",$G1441),AllocFactorMatrix,(V$4+1),FALSE)*$E1447</f>
        <v>0</v>
      </c>
      <c r="W1441" s="25">
        <f t="shared" ref="W1441:W1447" si="689">SUBTOTAL(9,S1441:V1441)</f>
        <v>0</v>
      </c>
      <c r="X1441" s="25">
        <f>VLOOKUP(CONCATENATE($F1441," ",$G1441),AllocFactorMatrix,(X$4+1),FALSE)*$E1447</f>
        <v>0</v>
      </c>
      <c r="Y1441" s="25">
        <f>VLOOKUP(CONCATENATE($F1441," ",$G1441),AllocFactorMatrix,(Y$4+1),FALSE)*$E1447</f>
        <v>0</v>
      </c>
      <c r="Z1441" s="25">
        <f t="shared" si="683"/>
        <v>0</v>
      </c>
      <c r="AA1441" s="25">
        <f>VLOOKUP(CONCATENATE($F1441," ",$G1441),AllocFactorMatrix,(AA$4+1),FALSE)*$E1447</f>
        <v>0</v>
      </c>
      <c r="AB1441" s="25">
        <f>VLOOKUP(CONCATENATE($F1441," ",$G1441),AllocFactorMatrix,(AB$4+1),FALSE)*$E1447</f>
        <v>0</v>
      </c>
      <c r="AC1441" s="25">
        <f>VLOOKUP(CONCATENATE($F1441," ",$G1441),AllocFactorMatrix,(AC$4+1),FALSE)*$E1447</f>
        <v>0</v>
      </c>
    </row>
    <row r="1442" spans="1:29" hidden="1" outlineLevel="1">
      <c r="F1442" s="61" t="str">
        <f>F1447</f>
        <v>TRAN_LSE</v>
      </c>
      <c r="G1442" s="20" t="str">
        <f>$G$10</f>
        <v>SUBTRAN</v>
      </c>
      <c r="H1442" s="24">
        <f t="shared" si="681"/>
        <v>0</v>
      </c>
      <c r="I1442" s="25">
        <f>VLOOKUP(CONCATENATE($F1442," ",$G1442),AllocFactorMatrix,(I$4+1),FALSE)*$E1447</f>
        <v>0</v>
      </c>
      <c r="J1442" s="25">
        <f>VLOOKUP(CONCATENATE($F1442," ",$G1442),AllocFactorMatrix,(J$4+1),FALSE)*$E1447</f>
        <v>0</v>
      </c>
      <c r="K1442" s="25">
        <f>VLOOKUP(CONCATENATE($F1442," ",$G1442),AllocFactorMatrix,(K$4+1),FALSE)*$E1447</f>
        <v>0</v>
      </c>
      <c r="L1442" s="25">
        <f>VLOOKUP(CONCATENATE($F1442," ",$G1442),AllocFactorMatrix,(L$4+1),FALSE)*$E1447</f>
        <v>0</v>
      </c>
      <c r="M1442" s="25">
        <f t="shared" si="682"/>
        <v>0</v>
      </c>
      <c r="N1442" s="25">
        <f>VLOOKUP(CONCATENATE($F1442," ",$G1442),AllocFactorMatrix,(N$4+1),FALSE)*$E1447</f>
        <v>0</v>
      </c>
      <c r="O1442" s="25">
        <f>VLOOKUP(CONCATENATE($F1442," ",$G1442),AllocFactorMatrix,(O$4+1),FALSE)*$E1447</f>
        <v>0</v>
      </c>
      <c r="P1442" s="25">
        <f>VLOOKUP(CONCATENATE($F1442," ",$G1442),AllocFactorMatrix,(P$4+1),FALSE)*$E1447</f>
        <v>0</v>
      </c>
      <c r="Q1442" s="25">
        <f>VLOOKUP(CONCATENATE($F1442," ",$G1442),AllocFactorMatrix,(Q$4+1),FALSE)*$E1447</f>
        <v>0</v>
      </c>
      <c r="R1442" s="25">
        <f t="shared" si="688"/>
        <v>0</v>
      </c>
      <c r="S1442" s="25">
        <f>VLOOKUP(CONCATENATE($F1442," ",$G1442),AllocFactorMatrix,(S$4+1),FALSE)*$E1447</f>
        <v>0</v>
      </c>
      <c r="T1442" s="25">
        <f>VLOOKUP(CONCATENATE($F1442," ",$G1442),AllocFactorMatrix,(T$4+1),FALSE)*$E1447</f>
        <v>0</v>
      </c>
      <c r="U1442" s="25">
        <f>VLOOKUP(CONCATENATE($F1442," ",$G1442),AllocFactorMatrix,(U$4+1),FALSE)*$E1447</f>
        <v>0</v>
      </c>
      <c r="V1442" s="25">
        <f>VLOOKUP(CONCATENATE($F1442," ",$G1442),AllocFactorMatrix,(V$4+1),FALSE)*$E1447</f>
        <v>0</v>
      </c>
      <c r="W1442" s="25">
        <f t="shared" si="689"/>
        <v>0</v>
      </c>
      <c r="X1442" s="25">
        <f>VLOOKUP(CONCATENATE($F1442," ",$G1442),AllocFactorMatrix,(X$4+1),FALSE)*$E1447</f>
        <v>0</v>
      </c>
      <c r="Y1442" s="25">
        <f>VLOOKUP(CONCATENATE($F1442," ",$G1442),AllocFactorMatrix,(Y$4+1),FALSE)*$E1447</f>
        <v>0</v>
      </c>
      <c r="Z1442" s="25">
        <f t="shared" si="683"/>
        <v>0</v>
      </c>
      <c r="AA1442" s="25">
        <f>VLOOKUP(CONCATENATE($F1442," ",$G1442),AllocFactorMatrix,(AA$4+1),FALSE)*$E1447</f>
        <v>0</v>
      </c>
      <c r="AB1442" s="25">
        <f>VLOOKUP(CONCATENATE($F1442," ",$G1442),AllocFactorMatrix,(AB$4+1),FALSE)*$E1447</f>
        <v>0</v>
      </c>
      <c r="AC1442" s="25">
        <f>VLOOKUP(CONCATENATE($F1442," ",$G1442),AllocFactorMatrix,(AC$4+1),FALSE)*$E1447</f>
        <v>0</v>
      </c>
    </row>
    <row r="1443" spans="1:29" hidden="1" outlineLevel="1">
      <c r="F1443" s="61" t="str">
        <f>F1447</f>
        <v>TRAN_LSE</v>
      </c>
      <c r="G1443" s="20" t="str">
        <f>$G$11</f>
        <v>DISTPRI</v>
      </c>
      <c r="H1443" s="24">
        <f t="shared" si="681"/>
        <v>0</v>
      </c>
      <c r="I1443" s="25">
        <f>VLOOKUP(CONCATENATE($F1443," ",$G1443),AllocFactorMatrix,(I$4+1),FALSE)*$E1447</f>
        <v>0</v>
      </c>
      <c r="J1443" s="25">
        <f>VLOOKUP(CONCATENATE($F1443," ",$G1443),AllocFactorMatrix,(J$4+1),FALSE)*$E1447</f>
        <v>0</v>
      </c>
      <c r="K1443" s="25">
        <f>VLOOKUP(CONCATENATE($F1443," ",$G1443),AllocFactorMatrix,(K$4+1),FALSE)*$E1447</f>
        <v>0</v>
      </c>
      <c r="L1443" s="25">
        <f>VLOOKUP(CONCATENATE($F1443," ",$G1443),AllocFactorMatrix,(L$4+1),FALSE)*$E1447</f>
        <v>0</v>
      </c>
      <c r="M1443" s="25">
        <f t="shared" si="682"/>
        <v>0</v>
      </c>
      <c r="N1443" s="25">
        <f>VLOOKUP(CONCATENATE($F1443," ",$G1443),AllocFactorMatrix,(N$4+1),FALSE)*$E1447</f>
        <v>0</v>
      </c>
      <c r="O1443" s="25">
        <f>VLOOKUP(CONCATENATE($F1443," ",$G1443),AllocFactorMatrix,(O$4+1),FALSE)*$E1447</f>
        <v>0</v>
      </c>
      <c r="P1443" s="25">
        <f>VLOOKUP(CONCATENATE($F1443," ",$G1443),AllocFactorMatrix,(P$4+1),FALSE)*$E1447</f>
        <v>0</v>
      </c>
      <c r="Q1443" s="25">
        <f>VLOOKUP(CONCATENATE($F1443," ",$G1443),AllocFactorMatrix,(Q$4+1),FALSE)*$E1447</f>
        <v>0</v>
      </c>
      <c r="R1443" s="25">
        <f t="shared" si="688"/>
        <v>0</v>
      </c>
      <c r="S1443" s="25">
        <f>VLOOKUP(CONCATENATE($F1443," ",$G1443),AllocFactorMatrix,(S$4+1),FALSE)*$E1447</f>
        <v>0</v>
      </c>
      <c r="T1443" s="25">
        <f>VLOOKUP(CONCATENATE($F1443," ",$G1443),AllocFactorMatrix,(T$4+1),FALSE)*$E1447</f>
        <v>0</v>
      </c>
      <c r="U1443" s="25">
        <f>VLOOKUP(CONCATENATE($F1443," ",$G1443),AllocFactorMatrix,(U$4+1),FALSE)*$E1447</f>
        <v>0</v>
      </c>
      <c r="V1443" s="25">
        <f>VLOOKUP(CONCATENATE($F1443," ",$G1443),AllocFactorMatrix,(V$4+1),FALSE)*$E1447</f>
        <v>0</v>
      </c>
      <c r="W1443" s="25">
        <f t="shared" si="689"/>
        <v>0</v>
      </c>
      <c r="X1443" s="25">
        <f>VLOOKUP(CONCATENATE($F1443," ",$G1443),AllocFactorMatrix,(X$4+1),FALSE)*$E1447</f>
        <v>0</v>
      </c>
      <c r="Y1443" s="25">
        <f>VLOOKUP(CONCATENATE($F1443," ",$G1443),AllocFactorMatrix,(Y$4+1),FALSE)*$E1447</f>
        <v>0</v>
      </c>
      <c r="Z1443" s="25">
        <f t="shared" si="683"/>
        <v>0</v>
      </c>
      <c r="AA1443" s="25">
        <f>VLOOKUP(CONCATENATE($F1443," ",$G1443),AllocFactorMatrix,(AA$4+1),FALSE)*$E1447</f>
        <v>0</v>
      </c>
      <c r="AB1443" s="25">
        <f>VLOOKUP(CONCATENATE($F1443," ",$G1443),AllocFactorMatrix,(AB$4+1),FALSE)*$E1447</f>
        <v>0</v>
      </c>
      <c r="AC1443" s="25">
        <f>VLOOKUP(CONCATENATE($F1443," ",$G1443),AllocFactorMatrix,(AC$4+1),FALSE)*$E1447</f>
        <v>0</v>
      </c>
    </row>
    <row r="1444" spans="1:29" hidden="1" outlineLevel="1">
      <c r="F1444" s="61" t="str">
        <f>F1447</f>
        <v>TRAN_LSE</v>
      </c>
      <c r="G1444" s="20" t="str">
        <f>$G$12</f>
        <v>DISTSEC</v>
      </c>
      <c r="H1444" s="24">
        <f t="shared" si="681"/>
        <v>0</v>
      </c>
      <c r="I1444" s="25">
        <f>VLOOKUP(CONCATENATE($F1444," ",$G1444),AllocFactorMatrix,(I$4+1),FALSE)*$E1447</f>
        <v>0</v>
      </c>
      <c r="J1444" s="25">
        <f>VLOOKUP(CONCATENATE($F1444," ",$G1444),AllocFactorMatrix,(J$4+1),FALSE)*$E1447</f>
        <v>0</v>
      </c>
      <c r="K1444" s="25">
        <f>VLOOKUP(CONCATENATE($F1444," ",$G1444),AllocFactorMatrix,(K$4+1),FALSE)*$E1447</f>
        <v>0</v>
      </c>
      <c r="L1444" s="25">
        <f>VLOOKUP(CONCATENATE($F1444," ",$G1444),AllocFactorMatrix,(L$4+1),FALSE)*$E1447</f>
        <v>0</v>
      </c>
      <c r="M1444" s="25">
        <f t="shared" si="682"/>
        <v>0</v>
      </c>
      <c r="N1444" s="25">
        <f>VLOOKUP(CONCATENATE($F1444," ",$G1444),AllocFactorMatrix,(N$4+1),FALSE)*$E1447</f>
        <v>0</v>
      </c>
      <c r="O1444" s="25">
        <f>VLOOKUP(CONCATENATE($F1444," ",$G1444),AllocFactorMatrix,(O$4+1),FALSE)*$E1447</f>
        <v>0</v>
      </c>
      <c r="P1444" s="25">
        <f>VLOOKUP(CONCATENATE($F1444," ",$G1444),AllocFactorMatrix,(P$4+1),FALSE)*$E1447</f>
        <v>0</v>
      </c>
      <c r="Q1444" s="25">
        <f>VLOOKUP(CONCATENATE($F1444," ",$G1444),AllocFactorMatrix,(Q$4+1),FALSE)*$E1447</f>
        <v>0</v>
      </c>
      <c r="R1444" s="25">
        <f t="shared" si="688"/>
        <v>0</v>
      </c>
      <c r="S1444" s="25">
        <f>VLOOKUP(CONCATENATE($F1444," ",$G1444),AllocFactorMatrix,(S$4+1),FALSE)*$E1447</f>
        <v>0</v>
      </c>
      <c r="T1444" s="25">
        <f>VLOOKUP(CONCATENATE($F1444," ",$G1444),AllocFactorMatrix,(T$4+1),FALSE)*$E1447</f>
        <v>0</v>
      </c>
      <c r="U1444" s="25">
        <f>VLOOKUP(CONCATENATE($F1444," ",$G1444),AllocFactorMatrix,(U$4+1),FALSE)*$E1447</f>
        <v>0</v>
      </c>
      <c r="V1444" s="25">
        <f>VLOOKUP(CONCATENATE($F1444," ",$G1444),AllocFactorMatrix,(V$4+1),FALSE)*$E1447</f>
        <v>0</v>
      </c>
      <c r="W1444" s="25">
        <f t="shared" si="689"/>
        <v>0</v>
      </c>
      <c r="X1444" s="25">
        <f>VLOOKUP(CONCATENATE($F1444," ",$G1444),AllocFactorMatrix,(X$4+1),FALSE)*$E1447</f>
        <v>0</v>
      </c>
      <c r="Y1444" s="25">
        <f>VLOOKUP(CONCATENATE($F1444," ",$G1444),AllocFactorMatrix,(Y$4+1),FALSE)*$E1447</f>
        <v>0</v>
      </c>
      <c r="Z1444" s="25">
        <f t="shared" si="683"/>
        <v>0</v>
      </c>
      <c r="AA1444" s="25">
        <f>VLOOKUP(CONCATENATE($F1444," ",$G1444),AllocFactorMatrix,(AA$4+1),FALSE)*$E1447</f>
        <v>0</v>
      </c>
      <c r="AB1444" s="25">
        <f>VLOOKUP(CONCATENATE($F1444," ",$G1444),AllocFactorMatrix,(AB$4+1),FALSE)*$E1447</f>
        <v>0</v>
      </c>
      <c r="AC1444" s="25">
        <f>VLOOKUP(CONCATENATE($F1444," ",$G1444),AllocFactorMatrix,(AC$4+1),FALSE)*$E1447</f>
        <v>0</v>
      </c>
    </row>
    <row r="1445" spans="1:29" hidden="1" outlineLevel="1">
      <c r="F1445" s="61" t="str">
        <f>F1447</f>
        <v>TRAN_LSE</v>
      </c>
      <c r="G1445" s="20" t="str">
        <f>$G$13</f>
        <v>ENERGY</v>
      </c>
      <c r="H1445" s="24">
        <f t="shared" si="681"/>
        <v>0</v>
      </c>
      <c r="I1445" s="25">
        <f>VLOOKUP(CONCATENATE($F1445," ",$G1445),AllocFactorMatrix,(I$4+1),FALSE)*$E1447</f>
        <v>0</v>
      </c>
      <c r="J1445" s="25">
        <f>VLOOKUP(CONCATENATE($F1445," ",$G1445),AllocFactorMatrix,(J$4+1),FALSE)*$E1447</f>
        <v>0</v>
      </c>
      <c r="K1445" s="25">
        <f>VLOOKUP(CONCATENATE($F1445," ",$G1445),AllocFactorMatrix,(K$4+1),FALSE)*$E1447</f>
        <v>0</v>
      </c>
      <c r="L1445" s="25">
        <f>VLOOKUP(CONCATENATE($F1445," ",$G1445),AllocFactorMatrix,(L$4+1),FALSE)*$E1447</f>
        <v>0</v>
      </c>
      <c r="M1445" s="25">
        <f t="shared" si="682"/>
        <v>0</v>
      </c>
      <c r="N1445" s="25">
        <f>VLOOKUP(CONCATENATE($F1445," ",$G1445),AllocFactorMatrix,(N$4+1),FALSE)*$E1447</f>
        <v>0</v>
      </c>
      <c r="O1445" s="25">
        <f>VLOOKUP(CONCATENATE($F1445," ",$G1445),AllocFactorMatrix,(O$4+1),FALSE)*$E1447</f>
        <v>0</v>
      </c>
      <c r="P1445" s="25">
        <f>VLOOKUP(CONCATENATE($F1445," ",$G1445),AllocFactorMatrix,(P$4+1),FALSE)*$E1447</f>
        <v>0</v>
      </c>
      <c r="Q1445" s="25">
        <f>VLOOKUP(CONCATENATE($F1445," ",$G1445),AllocFactorMatrix,(Q$4+1),FALSE)*$E1447</f>
        <v>0</v>
      </c>
      <c r="R1445" s="25">
        <f t="shared" si="688"/>
        <v>0</v>
      </c>
      <c r="S1445" s="25">
        <f>VLOOKUP(CONCATENATE($F1445," ",$G1445),AllocFactorMatrix,(S$4+1),FALSE)*$E1447</f>
        <v>0</v>
      </c>
      <c r="T1445" s="25">
        <f>VLOOKUP(CONCATENATE($F1445," ",$G1445),AllocFactorMatrix,(T$4+1),FALSE)*$E1447</f>
        <v>0</v>
      </c>
      <c r="U1445" s="25">
        <f>VLOOKUP(CONCATENATE($F1445," ",$G1445),AllocFactorMatrix,(U$4+1),FALSE)*$E1447</f>
        <v>0</v>
      </c>
      <c r="V1445" s="25">
        <f>VLOOKUP(CONCATENATE($F1445," ",$G1445),AllocFactorMatrix,(V$4+1),FALSE)*$E1447</f>
        <v>0</v>
      </c>
      <c r="W1445" s="25">
        <f t="shared" si="689"/>
        <v>0</v>
      </c>
      <c r="X1445" s="25">
        <f>VLOOKUP(CONCATENATE($F1445," ",$G1445),AllocFactorMatrix,(X$4+1),FALSE)*$E1447</f>
        <v>0</v>
      </c>
      <c r="Y1445" s="25">
        <f>VLOOKUP(CONCATENATE($F1445," ",$G1445),AllocFactorMatrix,(Y$4+1),FALSE)*$E1447</f>
        <v>0</v>
      </c>
      <c r="Z1445" s="25">
        <f t="shared" si="683"/>
        <v>0</v>
      </c>
      <c r="AA1445" s="25">
        <f>VLOOKUP(CONCATENATE($F1445," ",$G1445),AllocFactorMatrix,(AA$4+1),FALSE)*$E1447</f>
        <v>0</v>
      </c>
      <c r="AB1445" s="25">
        <f>VLOOKUP(CONCATENATE($F1445," ",$G1445),AllocFactorMatrix,(AB$4+1),FALSE)*$E1447</f>
        <v>0</v>
      </c>
      <c r="AC1445" s="25">
        <f>VLOOKUP(CONCATENATE($F1445," ",$G1445),AllocFactorMatrix,(AC$4+1),FALSE)*$E1447</f>
        <v>0</v>
      </c>
    </row>
    <row r="1446" spans="1:29" hidden="1" outlineLevel="1">
      <c r="F1446" s="61" t="str">
        <f>F1447</f>
        <v>TRAN_LSE</v>
      </c>
      <c r="G1446" s="20" t="str">
        <f>$G$14</f>
        <v>CUSTOMER</v>
      </c>
      <c r="H1446" s="24">
        <f t="shared" si="681"/>
        <v>0</v>
      </c>
      <c r="I1446" s="25">
        <f>VLOOKUP(CONCATENATE($F1446," ",$G1446),AllocFactorMatrix,(I$4+1),FALSE)*$E1447</f>
        <v>0</v>
      </c>
      <c r="J1446" s="25">
        <f>VLOOKUP(CONCATENATE($F1446," ",$G1446),AllocFactorMatrix,(J$4+1),FALSE)*$E1447</f>
        <v>0</v>
      </c>
      <c r="K1446" s="25">
        <f>VLOOKUP(CONCATENATE($F1446," ",$G1446),AllocFactorMatrix,(K$4+1),FALSE)*$E1447</f>
        <v>0</v>
      </c>
      <c r="L1446" s="25">
        <f>VLOOKUP(CONCATENATE($F1446," ",$G1446),AllocFactorMatrix,(L$4+1),FALSE)*$E1447</f>
        <v>0</v>
      </c>
      <c r="M1446" s="25">
        <f t="shared" si="682"/>
        <v>0</v>
      </c>
      <c r="N1446" s="25">
        <f>VLOOKUP(CONCATENATE($F1446," ",$G1446),AllocFactorMatrix,(N$4+1),FALSE)*$E1447</f>
        <v>0</v>
      </c>
      <c r="O1446" s="25">
        <f>VLOOKUP(CONCATENATE($F1446," ",$G1446),AllocFactorMatrix,(O$4+1),FALSE)*$E1447</f>
        <v>0</v>
      </c>
      <c r="P1446" s="25">
        <f>VLOOKUP(CONCATENATE($F1446," ",$G1446),AllocFactorMatrix,(P$4+1),FALSE)*$E1447</f>
        <v>0</v>
      </c>
      <c r="Q1446" s="25">
        <f>VLOOKUP(CONCATENATE($F1446," ",$G1446),AllocFactorMatrix,(Q$4+1),FALSE)*$E1447</f>
        <v>0</v>
      </c>
      <c r="R1446" s="25">
        <f t="shared" si="688"/>
        <v>0</v>
      </c>
      <c r="S1446" s="25">
        <f>VLOOKUP(CONCATENATE($F1446," ",$G1446),AllocFactorMatrix,(S$4+1),FALSE)*$E1447</f>
        <v>0</v>
      </c>
      <c r="T1446" s="25">
        <f>VLOOKUP(CONCATENATE($F1446," ",$G1446),AllocFactorMatrix,(T$4+1),FALSE)*$E1447</f>
        <v>0</v>
      </c>
      <c r="U1446" s="25">
        <f>VLOOKUP(CONCATENATE($F1446," ",$G1446),AllocFactorMatrix,(U$4+1),FALSE)*$E1447</f>
        <v>0</v>
      </c>
      <c r="V1446" s="25">
        <f>VLOOKUP(CONCATENATE($F1446," ",$G1446),AllocFactorMatrix,(V$4+1),FALSE)*$E1447</f>
        <v>0</v>
      </c>
      <c r="W1446" s="25">
        <f t="shared" si="689"/>
        <v>0</v>
      </c>
      <c r="X1446" s="25">
        <f>VLOOKUP(CONCATENATE($F1446," ",$G1446),AllocFactorMatrix,(X$4+1),FALSE)*$E1447</f>
        <v>0</v>
      </c>
      <c r="Y1446" s="25">
        <f>VLOOKUP(CONCATENATE($F1446," ",$G1446),AllocFactorMatrix,(Y$4+1),FALSE)*$E1447</f>
        <v>0</v>
      </c>
      <c r="Z1446" s="25">
        <f t="shared" si="683"/>
        <v>0</v>
      </c>
      <c r="AA1446" s="25">
        <f>VLOOKUP(CONCATENATE($F1446," ",$G1446),AllocFactorMatrix,(AA$4+1),FALSE)*$E1447</f>
        <v>0</v>
      </c>
      <c r="AB1446" s="25">
        <f>VLOOKUP(CONCATENATE($F1446," ",$G1446),AllocFactorMatrix,(AB$4+1),FALSE)*$E1447</f>
        <v>0</v>
      </c>
      <c r="AC1446" s="25">
        <f>VLOOKUP(CONCATENATE($F1446," ",$G1446),AllocFactorMatrix,(AC$4+1),FALSE)*$E1447</f>
        <v>0</v>
      </c>
    </row>
    <row r="1447" spans="1:29" collapsed="1">
      <c r="A1447" s="83"/>
      <c r="B1447" s="56"/>
      <c r="C1447" s="53"/>
      <c r="D1447" s="53" t="s">
        <v>471</v>
      </c>
      <c r="E1447" s="57">
        <f>'Sch 4'!E350</f>
        <v>1801807</v>
      </c>
      <c r="F1447" s="62" t="s">
        <v>515</v>
      </c>
      <c r="G1447" s="20" t="str">
        <f>$G$15</f>
        <v>TOTAL</v>
      </c>
      <c r="H1447" s="24">
        <f t="shared" si="681"/>
        <v>1801807.0000000009</v>
      </c>
      <c r="I1447" s="25">
        <f>VLOOKUP(CONCATENATE($F1447," ",$G1447),AllocFactorMatrix,(I$4+1),FALSE)*$E1447</f>
        <v>883503.30045665673</v>
      </c>
      <c r="J1447" s="25">
        <f>VLOOKUP(CONCATENATE($F1447," ",$G1447),AllocFactorMatrix,(J$4+1),FALSE)*$E1447</f>
        <v>223491.9810214008</v>
      </c>
      <c r="K1447" s="25">
        <f>VLOOKUP(CONCATENATE($F1447," ",$G1447),AllocFactorMatrix,(K$4+1),FALSE)*$E1447</f>
        <v>2612.9611958793657</v>
      </c>
      <c r="L1447" s="25">
        <f>VLOOKUP(CONCATENATE($F1447," ",$G1447),AllocFactorMatrix,(L$4+1),FALSE)*$E1447</f>
        <v>64.371624131138745</v>
      </c>
      <c r="M1447" s="25">
        <f t="shared" si="682"/>
        <v>226169.31384141129</v>
      </c>
      <c r="N1447" s="25">
        <f>VLOOKUP(CONCATENATE($F1447," ",$G1447),AllocFactorMatrix,(N$4+1),FALSE)*$E1447</f>
        <v>93511.848825933848</v>
      </c>
      <c r="O1447" s="25">
        <f>VLOOKUP(CONCATENATE($F1447," ",$G1447),AllocFactorMatrix,(O$4+1),FALSE)*$E1447</f>
        <v>26631.715484952914</v>
      </c>
      <c r="P1447" s="25">
        <f>VLOOKUP(CONCATENATE($F1447," ",$G1447),AllocFactorMatrix,(P$4+1),FALSE)*$E1447</f>
        <v>2107.5137792822948</v>
      </c>
      <c r="Q1447" s="25">
        <f>VLOOKUP(CONCATENATE($F1447," ",$G1447),AllocFactorMatrix,(Q$4+1),FALSE)*$E1447</f>
        <v>444.85899882036739</v>
      </c>
      <c r="R1447" s="25">
        <f t="shared" si="688"/>
        <v>122695.93708898942</v>
      </c>
      <c r="S1447" s="25">
        <f>VLOOKUP(CONCATENATE($F1447," ",$G1447),AllocFactorMatrix,(S$4+1),FALSE)*$E1447</f>
        <v>5617.2851396844962</v>
      </c>
      <c r="T1447" s="25">
        <f>VLOOKUP(CONCATENATE($F1447," ",$G1447),AllocFactorMatrix,(T$4+1),FALSE)*$E1447</f>
        <v>61238.262571579231</v>
      </c>
      <c r="U1447" s="25">
        <f>VLOOKUP(CONCATENATE($F1447," ",$G1447),AllocFactorMatrix,(U$4+1),FALSE)*$E1447</f>
        <v>408988.19418218866</v>
      </c>
      <c r="V1447" s="25">
        <f>VLOOKUP(CONCATENATE($F1447," ",$G1447),AllocFactorMatrix,(V$4+1),FALSE)*$E1447</f>
        <v>64162.519589469659</v>
      </c>
      <c r="W1447" s="25">
        <f t="shared" si="689"/>
        <v>540006.26148292201</v>
      </c>
      <c r="X1447" s="25">
        <f>VLOOKUP(CONCATENATE($F1447," ",$G1447),AllocFactorMatrix,(X$4+1),FALSE)*$E1447</f>
        <v>25381.65890487767</v>
      </c>
      <c r="Y1447" s="25">
        <f>VLOOKUP(CONCATENATE($F1447," ",$G1447),AllocFactorMatrix,(Y$4+1),FALSE)*$E1447</f>
        <v>612.72252511502927</v>
      </c>
      <c r="Z1447" s="25">
        <f t="shared" si="683"/>
        <v>25994.3814299927</v>
      </c>
      <c r="AA1447" s="25">
        <f>VLOOKUP(CONCATENATE($F1447," ",$G1447),AllocFactorMatrix,(AA$4+1),FALSE)*$E1447</f>
        <v>442.5241359205321</v>
      </c>
      <c r="AB1447" s="25">
        <f>VLOOKUP(CONCATENATE($F1447," ",$G1447),AllocFactorMatrix,(AB$4+1),FALSE)*$E1447</f>
        <v>2399.4541648670261</v>
      </c>
      <c r="AC1447" s="25">
        <f>VLOOKUP(CONCATENATE($F1447," ",$G1447),AllocFactorMatrix,(AC$4+1),FALSE)*$E1447</f>
        <v>595.82739924026146</v>
      </c>
    </row>
    <row r="1448" spans="1:29" hidden="1" outlineLevel="1">
      <c r="A1448" s="83"/>
      <c r="B1448" s="56"/>
      <c r="C1448" s="53"/>
      <c r="D1448" s="53"/>
      <c r="F1448" s="61" t="str">
        <f>F1455</f>
        <v>TRANS_TOTAL</v>
      </c>
      <c r="G1448" s="20" t="str">
        <f>$G$8</f>
        <v>PRODUCTION</v>
      </c>
      <c r="H1448" s="24">
        <f t="shared" si="681"/>
        <v>0</v>
      </c>
      <c r="I1448" s="25">
        <f>VLOOKUP(CONCATENATE($F1448," ",$G1448),AllocFactorMatrix,(I$4+1),FALSE)*$E1455</f>
        <v>0</v>
      </c>
      <c r="J1448" s="25">
        <f>VLOOKUP(CONCATENATE($F1448," ",$G1448),AllocFactorMatrix,(J$4+1),FALSE)*$E1455</f>
        <v>0</v>
      </c>
      <c r="K1448" s="25">
        <f>VLOOKUP(CONCATENATE($F1448," ",$G1448),AllocFactorMatrix,(K$4+1),FALSE)*$E1455</f>
        <v>0</v>
      </c>
      <c r="L1448" s="25">
        <f>VLOOKUP(CONCATENATE($F1448," ",$G1448),AllocFactorMatrix,(L$4+1),FALSE)*$E1455</f>
        <v>0</v>
      </c>
      <c r="M1448" s="25">
        <f t="shared" si="682"/>
        <v>0</v>
      </c>
      <c r="N1448" s="25">
        <f>VLOOKUP(CONCATENATE($F1448," ",$G1448),AllocFactorMatrix,(N$4+1),FALSE)*$E1455</f>
        <v>0</v>
      </c>
      <c r="O1448" s="25">
        <f>VLOOKUP(CONCATENATE($F1448," ",$G1448),AllocFactorMatrix,(O$4+1),FALSE)*$E1455</f>
        <v>0</v>
      </c>
      <c r="P1448" s="25">
        <f>VLOOKUP(CONCATENATE($F1448," ",$G1448),AllocFactorMatrix,(P$4+1),FALSE)*$E1455</f>
        <v>0</v>
      </c>
      <c r="Q1448" s="25">
        <f>VLOOKUP(CONCATENATE($F1448," ",$G1448),AllocFactorMatrix,(Q$4+1),FALSE)*$E1455</f>
        <v>0</v>
      </c>
      <c r="R1448" s="25">
        <f>SUBTOTAL(9,N1448:Q1448)</f>
        <v>0</v>
      </c>
      <c r="S1448" s="25">
        <f>VLOOKUP(CONCATENATE($F1448," ",$G1448),AllocFactorMatrix,(S$4+1),FALSE)*$E1455</f>
        <v>0</v>
      </c>
      <c r="T1448" s="25">
        <f>VLOOKUP(CONCATENATE($F1448," ",$G1448),AllocFactorMatrix,(T$4+1),FALSE)*$E1455</f>
        <v>0</v>
      </c>
      <c r="U1448" s="25">
        <f>VLOOKUP(CONCATENATE($F1448," ",$G1448),AllocFactorMatrix,(U$4+1),FALSE)*$E1455</f>
        <v>0</v>
      </c>
      <c r="V1448" s="25">
        <f>VLOOKUP(CONCATENATE($F1448," ",$G1448),AllocFactorMatrix,(V$4+1),FALSE)*$E1455</f>
        <v>0</v>
      </c>
      <c r="W1448" s="25">
        <f>SUBTOTAL(9,S1448:V1448)</f>
        <v>0</v>
      </c>
      <c r="X1448" s="25">
        <f>VLOOKUP(CONCATENATE($F1448," ",$G1448),AllocFactorMatrix,(X$4+1),FALSE)*$E1455</f>
        <v>0</v>
      </c>
      <c r="Y1448" s="25">
        <f>VLOOKUP(CONCATENATE($F1448," ",$G1448),AllocFactorMatrix,(Y$4+1),FALSE)*$E1455</f>
        <v>0</v>
      </c>
      <c r="Z1448" s="25">
        <f t="shared" si="683"/>
        <v>0</v>
      </c>
      <c r="AA1448" s="25">
        <f>VLOOKUP(CONCATENATE($F1448," ",$G1448),AllocFactorMatrix,(AA$4+1),FALSE)*$E1455</f>
        <v>0</v>
      </c>
      <c r="AB1448" s="25">
        <f>VLOOKUP(CONCATENATE($F1448," ",$G1448),AllocFactorMatrix,(AB$4+1),FALSE)*$E1455</f>
        <v>0</v>
      </c>
      <c r="AC1448" s="25">
        <f>VLOOKUP(CONCATENATE($F1448," ",$G1448),AllocFactorMatrix,(AC$4+1),FALSE)*$E1455</f>
        <v>0</v>
      </c>
    </row>
    <row r="1449" spans="1:29" hidden="1" outlineLevel="1">
      <c r="A1449" s="83"/>
      <c r="B1449" s="56"/>
      <c r="C1449" s="53"/>
      <c r="D1449" s="53"/>
      <c r="F1449" s="61" t="str">
        <f>F1455</f>
        <v>TRANS_TOTAL</v>
      </c>
      <c r="G1449" s="20" t="str">
        <f>$G$9</f>
        <v>BULKTRAN</v>
      </c>
      <c r="H1449" s="24">
        <f t="shared" si="681"/>
        <v>174069.75559999995</v>
      </c>
      <c r="I1449" s="25">
        <f>VLOOKUP(CONCATENATE($F1449," ",$G1449),AllocFactorMatrix,(I$4+1),FALSE)*$E1455</f>
        <v>85353.871742247429</v>
      </c>
      <c r="J1449" s="25">
        <f>VLOOKUP(CONCATENATE($F1449," ",$G1449),AllocFactorMatrix,(J$4+1),FALSE)*$E1455</f>
        <v>21591.210665157298</v>
      </c>
      <c r="K1449" s="25">
        <f>VLOOKUP(CONCATENATE($F1449," ",$G1449),AllocFactorMatrix,(K$4+1),FALSE)*$E1455</f>
        <v>252.4340935288879</v>
      </c>
      <c r="L1449" s="25">
        <f>VLOOKUP(CONCATENATE($F1449," ",$G1449),AllocFactorMatrix,(L$4+1),FALSE)*$E1455</f>
        <v>6.2188419070868202</v>
      </c>
      <c r="M1449" s="25">
        <f t="shared" si="682"/>
        <v>21849.863600593275</v>
      </c>
      <c r="N1449" s="25">
        <f>VLOOKUP(CONCATENATE($F1449," ",$G1449),AllocFactorMatrix,(N$4+1),FALSE)*$E1455</f>
        <v>9034.0334291266772</v>
      </c>
      <c r="O1449" s="25">
        <f>VLOOKUP(CONCATENATE($F1449," ",$G1449),AllocFactorMatrix,(O$4+1),FALSE)*$E1455</f>
        <v>2572.8483714817899</v>
      </c>
      <c r="P1449" s="25">
        <f>VLOOKUP(CONCATENATE($F1449," ",$G1449),AllocFactorMatrix,(P$4+1),FALSE)*$E1455</f>
        <v>203.60360931181938</v>
      </c>
      <c r="Q1449" s="25">
        <f>VLOOKUP(CONCATENATE($F1449," ",$G1449),AllocFactorMatrix,(Q$4+1),FALSE)*$E1455</f>
        <v>42.977131957597031</v>
      </c>
      <c r="R1449" s="25">
        <f t="shared" ref="R1449:R1455" si="690">SUBTOTAL(9,N1449:Q1449)</f>
        <v>11853.462541877885</v>
      </c>
      <c r="S1449" s="25">
        <f>VLOOKUP(CONCATENATE($F1449," ",$G1449),AllocFactorMatrix,(S$4+1),FALSE)*$E1455</f>
        <v>542.67712990369796</v>
      </c>
      <c r="T1449" s="25">
        <f>VLOOKUP(CONCATENATE($F1449," ",$G1449),AllocFactorMatrix,(T$4+1),FALSE)*$E1455</f>
        <v>5916.1327485149213</v>
      </c>
      <c r="U1449" s="25">
        <f>VLOOKUP(CONCATENATE($F1449," ",$G1449),AllocFactorMatrix,(U$4+1),FALSE)*$E1455</f>
        <v>39511.709636258995</v>
      </c>
      <c r="V1449" s="25">
        <f>VLOOKUP(CONCATENATE($F1449," ",$G1449),AllocFactorMatrix,(V$4+1),FALSE)*$E1455</f>
        <v>6198.6406444303948</v>
      </c>
      <c r="W1449" s="25">
        <f t="shared" ref="W1449:W1455" si="691">SUBTOTAL(9,S1449:V1449)</f>
        <v>52169.160159108011</v>
      </c>
      <c r="X1449" s="25">
        <f>VLOOKUP(CONCATENATE($F1449," ",$G1449),AllocFactorMatrix,(X$4+1),FALSE)*$E1455</f>
        <v>2452.082360815903</v>
      </c>
      <c r="Y1449" s="25">
        <f>VLOOKUP(CONCATENATE($F1449," ",$G1449),AllocFactorMatrix,(Y$4+1),FALSE)*$E1455</f>
        <v>59.19416463438538</v>
      </c>
      <c r="Z1449" s="25">
        <f t="shared" si="683"/>
        <v>2511.2765254502883</v>
      </c>
      <c r="AA1449" s="25">
        <f>VLOOKUP(CONCATENATE($F1449," ",$G1449),AllocFactorMatrix,(AA$4+1),FALSE)*$E1455</f>
        <v>42.751564505403863</v>
      </c>
      <c r="AB1449" s="25">
        <f>VLOOKUP(CONCATENATE($F1449," ",$G1449),AllocFactorMatrix,(AB$4+1),FALSE)*$E1455</f>
        <v>231.80751326407616</v>
      </c>
      <c r="AC1449" s="25">
        <f>VLOOKUP(CONCATENATE($F1449," ",$G1449),AllocFactorMatrix,(AC$4+1),FALSE)*$E1455</f>
        <v>57.561952953638176</v>
      </c>
    </row>
    <row r="1450" spans="1:29" hidden="1" outlineLevel="1">
      <c r="A1450" s="83"/>
      <c r="B1450" s="56"/>
      <c r="C1450" s="53"/>
      <c r="D1450" s="53"/>
      <c r="F1450" s="61" t="str">
        <f>F1455</f>
        <v>TRANS_TOTAL</v>
      </c>
      <c r="G1450" s="20" t="str">
        <f>$G$10</f>
        <v>SUBTRAN</v>
      </c>
      <c r="H1450" s="24">
        <f t="shared" si="681"/>
        <v>66757.244399999996</v>
      </c>
      <c r="I1450" s="25">
        <f>VLOOKUP(CONCATENATE($F1450," ",$G1450),AllocFactorMatrix,(I$4+1),FALSE)*$E1455</f>
        <v>31703.136028970333</v>
      </c>
      <c r="J1450" s="25">
        <f>VLOOKUP(CONCATENATE($F1450," ",$G1450),AllocFactorMatrix,(J$4+1),FALSE)*$E1455</f>
        <v>8115.5350202594127</v>
      </c>
      <c r="K1450" s="25">
        <f>VLOOKUP(CONCATENATE($F1450," ",$G1450),AllocFactorMatrix,(K$4+1),FALSE)*$E1455</f>
        <v>94.572136367702214</v>
      </c>
      <c r="L1450" s="25">
        <f>VLOOKUP(CONCATENATE($F1450," ",$G1450),AllocFactorMatrix,(L$4+1),FALSE)*$E1455</f>
        <v>3.1004737424995832</v>
      </c>
      <c r="M1450" s="25">
        <f t="shared" si="682"/>
        <v>8213.207630369614</v>
      </c>
      <c r="N1450" s="25">
        <f>VLOOKUP(CONCATENATE($F1450," ",$G1450),AllocFactorMatrix,(N$4+1),FALSE)*$E1455</f>
        <v>3537.1444546752505</v>
      </c>
      <c r="O1450" s="25">
        <f>VLOOKUP(CONCATENATE($F1450," ",$G1450),AllocFactorMatrix,(O$4+1),FALSE)*$E1455</f>
        <v>1002.5956089430107</v>
      </c>
      <c r="P1450" s="25">
        <f>VLOOKUP(CONCATENATE($F1450," ",$G1450),AllocFactorMatrix,(P$4+1),FALSE)*$E1455</f>
        <v>102.69879775855108</v>
      </c>
      <c r="Q1450" s="25">
        <f>VLOOKUP(CONCATENATE($F1450," ",$G1450),AllocFactorMatrix,(Q$4+1),FALSE)*$E1455</f>
        <v>0</v>
      </c>
      <c r="R1450" s="25">
        <f t="shared" si="690"/>
        <v>4642.4388613768124</v>
      </c>
      <c r="S1450" s="25">
        <f>VLOOKUP(CONCATENATE($F1450," ",$G1450),AllocFactorMatrix,(S$4+1),FALSE)*$E1455</f>
        <v>198.09597519136861</v>
      </c>
      <c r="T1450" s="25">
        <f>VLOOKUP(CONCATENATE($F1450," ",$G1450),AllocFactorMatrix,(T$4+1),FALSE)*$E1455</f>
        <v>2289.569618818552</v>
      </c>
      <c r="U1450" s="25">
        <f>VLOOKUP(CONCATENATE($F1450," ",$G1450),AllocFactorMatrix,(U$4+1),FALSE)*$E1455</f>
        <v>18650.251053778564</v>
      </c>
      <c r="V1450" s="25">
        <f>VLOOKUP(CONCATENATE($F1450," ",$G1450),AllocFactorMatrix,(V$4+1),FALSE)*$E1455</f>
        <v>0</v>
      </c>
      <c r="W1450" s="25">
        <f t="shared" si="691"/>
        <v>21137.916647788486</v>
      </c>
      <c r="X1450" s="25">
        <f>VLOOKUP(CONCATENATE($F1450," ",$G1450),AllocFactorMatrix,(X$4+1),FALSE)*$E1455</f>
        <v>959.96094999157742</v>
      </c>
      <c r="Y1450" s="25">
        <f>VLOOKUP(CONCATENATE($F1450," ",$G1450),AllocFactorMatrix,(Y$4+1),FALSE)*$E1455</f>
        <v>22.96770515629656</v>
      </c>
      <c r="Z1450" s="25">
        <f t="shared" si="683"/>
        <v>982.928655147874</v>
      </c>
      <c r="AA1450" s="25">
        <f>VLOOKUP(CONCATENATE($F1450," ",$G1450),AllocFactorMatrix,(AA$4+1),FALSE)*$E1455</f>
        <v>15.763457353671779</v>
      </c>
      <c r="AB1450" s="25">
        <f>VLOOKUP(CONCATENATE($F1450," ",$G1450),AllocFactorMatrix,(AB$4+1),FALSE)*$E1455</f>
        <v>49.51773349147129</v>
      </c>
      <c r="AC1450" s="25">
        <f>VLOOKUP(CONCATENATE($F1450," ",$G1450),AllocFactorMatrix,(AC$4+1),FALSE)*$E1455</f>
        <v>12.335385501719736</v>
      </c>
    </row>
    <row r="1451" spans="1:29" hidden="1" outlineLevel="1">
      <c r="A1451" s="83"/>
      <c r="B1451" s="56"/>
      <c r="C1451" s="53"/>
      <c r="D1451" s="53"/>
      <c r="F1451" s="61" t="str">
        <f>F1455</f>
        <v>TRANS_TOTAL</v>
      </c>
      <c r="G1451" s="20" t="str">
        <f>$G$11</f>
        <v>DISTPRI</v>
      </c>
      <c r="H1451" s="24">
        <f t="shared" si="681"/>
        <v>0</v>
      </c>
      <c r="I1451" s="25">
        <f>VLOOKUP(CONCATENATE($F1451," ",$G1451),AllocFactorMatrix,(I$4+1),FALSE)*$E1455</f>
        <v>0</v>
      </c>
      <c r="J1451" s="25">
        <f>VLOOKUP(CONCATENATE($F1451," ",$G1451),AllocFactorMatrix,(J$4+1),FALSE)*$E1455</f>
        <v>0</v>
      </c>
      <c r="K1451" s="25">
        <f>VLOOKUP(CONCATENATE($F1451," ",$G1451),AllocFactorMatrix,(K$4+1),FALSE)*$E1455</f>
        <v>0</v>
      </c>
      <c r="L1451" s="25">
        <f>VLOOKUP(CONCATENATE($F1451," ",$G1451),AllocFactorMatrix,(L$4+1),FALSE)*$E1455</f>
        <v>0</v>
      </c>
      <c r="M1451" s="25">
        <f t="shared" si="682"/>
        <v>0</v>
      </c>
      <c r="N1451" s="25">
        <f>VLOOKUP(CONCATENATE($F1451," ",$G1451),AllocFactorMatrix,(N$4+1),FALSE)*$E1455</f>
        <v>0</v>
      </c>
      <c r="O1451" s="25">
        <f>VLOOKUP(CONCATENATE($F1451," ",$G1451),AllocFactorMatrix,(O$4+1),FALSE)*$E1455</f>
        <v>0</v>
      </c>
      <c r="P1451" s="25">
        <f>VLOOKUP(CONCATENATE($F1451," ",$G1451),AllocFactorMatrix,(P$4+1),FALSE)*$E1455</f>
        <v>0</v>
      </c>
      <c r="Q1451" s="25">
        <f>VLOOKUP(CONCATENATE($F1451," ",$G1451),AllocFactorMatrix,(Q$4+1),FALSE)*$E1455</f>
        <v>0</v>
      </c>
      <c r="R1451" s="25">
        <f t="shared" si="690"/>
        <v>0</v>
      </c>
      <c r="S1451" s="25">
        <f>VLOOKUP(CONCATENATE($F1451," ",$G1451),AllocFactorMatrix,(S$4+1),FALSE)*$E1455</f>
        <v>0</v>
      </c>
      <c r="T1451" s="25">
        <f>VLOOKUP(CONCATENATE($F1451," ",$G1451),AllocFactorMatrix,(T$4+1),FALSE)*$E1455</f>
        <v>0</v>
      </c>
      <c r="U1451" s="25">
        <f>VLOOKUP(CONCATENATE($F1451," ",$G1451),AllocFactorMatrix,(U$4+1),FALSE)*$E1455</f>
        <v>0</v>
      </c>
      <c r="V1451" s="25">
        <f>VLOOKUP(CONCATENATE($F1451," ",$G1451),AllocFactorMatrix,(V$4+1),FALSE)*$E1455</f>
        <v>0</v>
      </c>
      <c r="W1451" s="25">
        <f t="shared" si="691"/>
        <v>0</v>
      </c>
      <c r="X1451" s="25">
        <f>VLOOKUP(CONCATENATE($F1451," ",$G1451),AllocFactorMatrix,(X$4+1),FALSE)*$E1455</f>
        <v>0</v>
      </c>
      <c r="Y1451" s="25">
        <f>VLOOKUP(CONCATENATE($F1451," ",$G1451),AllocFactorMatrix,(Y$4+1),FALSE)*$E1455</f>
        <v>0</v>
      </c>
      <c r="Z1451" s="25">
        <f t="shared" si="683"/>
        <v>0</v>
      </c>
      <c r="AA1451" s="25">
        <f>VLOOKUP(CONCATENATE($F1451," ",$G1451),AllocFactorMatrix,(AA$4+1),FALSE)*$E1455</f>
        <v>0</v>
      </c>
      <c r="AB1451" s="25">
        <f>VLOOKUP(CONCATENATE($F1451," ",$G1451),AllocFactorMatrix,(AB$4+1),FALSE)*$E1455</f>
        <v>0</v>
      </c>
      <c r="AC1451" s="25">
        <f>VLOOKUP(CONCATENATE($F1451," ",$G1451),AllocFactorMatrix,(AC$4+1),FALSE)*$E1455</f>
        <v>0</v>
      </c>
    </row>
    <row r="1452" spans="1:29" hidden="1" outlineLevel="1">
      <c r="A1452" s="83"/>
      <c r="B1452" s="56"/>
      <c r="C1452" s="53"/>
      <c r="D1452" s="53"/>
      <c r="F1452" s="61" t="str">
        <f>F1455</f>
        <v>TRANS_TOTAL</v>
      </c>
      <c r="G1452" s="20" t="str">
        <f>$G$12</f>
        <v>DISTSEC</v>
      </c>
      <c r="H1452" s="24">
        <f t="shared" si="681"/>
        <v>0</v>
      </c>
      <c r="I1452" s="25">
        <f>VLOOKUP(CONCATENATE($F1452," ",$G1452),AllocFactorMatrix,(I$4+1),FALSE)*$E1455</f>
        <v>0</v>
      </c>
      <c r="J1452" s="25">
        <f>VLOOKUP(CONCATENATE($F1452," ",$G1452),AllocFactorMatrix,(J$4+1),FALSE)*$E1455</f>
        <v>0</v>
      </c>
      <c r="K1452" s="25">
        <f>VLOOKUP(CONCATENATE($F1452," ",$G1452),AllocFactorMatrix,(K$4+1),FALSE)*$E1455</f>
        <v>0</v>
      </c>
      <c r="L1452" s="25">
        <f>VLOOKUP(CONCATENATE($F1452," ",$G1452),AllocFactorMatrix,(L$4+1),FALSE)*$E1455</f>
        <v>0</v>
      </c>
      <c r="M1452" s="25">
        <f t="shared" si="682"/>
        <v>0</v>
      </c>
      <c r="N1452" s="25">
        <f>VLOOKUP(CONCATENATE($F1452," ",$G1452),AllocFactorMatrix,(N$4+1),FALSE)*$E1455</f>
        <v>0</v>
      </c>
      <c r="O1452" s="25">
        <f>VLOOKUP(CONCATENATE($F1452," ",$G1452),AllocFactorMatrix,(O$4+1),FALSE)*$E1455</f>
        <v>0</v>
      </c>
      <c r="P1452" s="25">
        <f>VLOOKUP(CONCATENATE($F1452," ",$G1452),AllocFactorMatrix,(P$4+1),FALSE)*$E1455</f>
        <v>0</v>
      </c>
      <c r="Q1452" s="25">
        <f>VLOOKUP(CONCATENATE($F1452," ",$G1452),AllocFactorMatrix,(Q$4+1),FALSE)*$E1455</f>
        <v>0</v>
      </c>
      <c r="R1452" s="25">
        <f t="shared" si="690"/>
        <v>0</v>
      </c>
      <c r="S1452" s="25">
        <f>VLOOKUP(CONCATENATE($F1452," ",$G1452),AllocFactorMatrix,(S$4+1),FALSE)*$E1455</f>
        <v>0</v>
      </c>
      <c r="T1452" s="25">
        <f>VLOOKUP(CONCATENATE($F1452," ",$G1452),AllocFactorMatrix,(T$4+1),FALSE)*$E1455</f>
        <v>0</v>
      </c>
      <c r="U1452" s="25">
        <f>VLOOKUP(CONCATENATE($F1452," ",$G1452),AllocFactorMatrix,(U$4+1),FALSE)*$E1455</f>
        <v>0</v>
      </c>
      <c r="V1452" s="25">
        <f>VLOOKUP(CONCATENATE($F1452," ",$G1452),AllocFactorMatrix,(V$4+1),FALSE)*$E1455</f>
        <v>0</v>
      </c>
      <c r="W1452" s="25">
        <f t="shared" si="691"/>
        <v>0</v>
      </c>
      <c r="X1452" s="25">
        <f>VLOOKUP(CONCATENATE($F1452," ",$G1452),AllocFactorMatrix,(X$4+1),FALSE)*$E1455</f>
        <v>0</v>
      </c>
      <c r="Y1452" s="25">
        <f>VLOOKUP(CONCATENATE($F1452," ",$G1452),AllocFactorMatrix,(Y$4+1),FALSE)*$E1455</f>
        <v>0</v>
      </c>
      <c r="Z1452" s="25">
        <f t="shared" si="683"/>
        <v>0</v>
      </c>
      <c r="AA1452" s="25">
        <f>VLOOKUP(CONCATENATE($F1452," ",$G1452),AllocFactorMatrix,(AA$4+1),FALSE)*$E1455</f>
        <v>0</v>
      </c>
      <c r="AB1452" s="25">
        <f>VLOOKUP(CONCATENATE($F1452," ",$G1452),AllocFactorMatrix,(AB$4+1),FALSE)*$E1455</f>
        <v>0</v>
      </c>
      <c r="AC1452" s="25">
        <f>VLOOKUP(CONCATENATE($F1452," ",$G1452),AllocFactorMatrix,(AC$4+1),FALSE)*$E1455</f>
        <v>0</v>
      </c>
    </row>
    <row r="1453" spans="1:29" hidden="1" outlineLevel="1">
      <c r="A1453" s="83"/>
      <c r="B1453" s="56"/>
      <c r="C1453" s="53"/>
      <c r="D1453" s="53"/>
      <c r="F1453" s="61" t="str">
        <f>F1455</f>
        <v>TRANS_TOTAL</v>
      </c>
      <c r="G1453" s="20" t="str">
        <f>$G$13</f>
        <v>ENERGY</v>
      </c>
      <c r="H1453" s="24">
        <f t="shared" si="681"/>
        <v>0</v>
      </c>
      <c r="I1453" s="25">
        <f>VLOOKUP(CONCATENATE($F1453," ",$G1453),AllocFactorMatrix,(I$4+1),FALSE)*$E1455</f>
        <v>0</v>
      </c>
      <c r="J1453" s="25">
        <f>VLOOKUP(CONCATENATE($F1453," ",$G1453),AllocFactorMatrix,(J$4+1),FALSE)*$E1455</f>
        <v>0</v>
      </c>
      <c r="K1453" s="25">
        <f>VLOOKUP(CONCATENATE($F1453," ",$G1453),AllocFactorMatrix,(K$4+1),FALSE)*$E1455</f>
        <v>0</v>
      </c>
      <c r="L1453" s="25">
        <f>VLOOKUP(CONCATENATE($F1453," ",$G1453),AllocFactorMatrix,(L$4+1),FALSE)*$E1455</f>
        <v>0</v>
      </c>
      <c r="M1453" s="25">
        <f t="shared" si="682"/>
        <v>0</v>
      </c>
      <c r="N1453" s="25">
        <f>VLOOKUP(CONCATENATE($F1453," ",$G1453),AllocFactorMatrix,(N$4+1),FALSE)*$E1455</f>
        <v>0</v>
      </c>
      <c r="O1453" s="25">
        <f>VLOOKUP(CONCATENATE($F1453," ",$G1453),AllocFactorMatrix,(O$4+1),FALSE)*$E1455</f>
        <v>0</v>
      </c>
      <c r="P1453" s="25">
        <f>VLOOKUP(CONCATENATE($F1453," ",$G1453),AllocFactorMatrix,(P$4+1),FALSE)*$E1455</f>
        <v>0</v>
      </c>
      <c r="Q1453" s="25">
        <f>VLOOKUP(CONCATENATE($F1453," ",$G1453),AllocFactorMatrix,(Q$4+1),FALSE)*$E1455</f>
        <v>0</v>
      </c>
      <c r="R1453" s="25">
        <f t="shared" si="690"/>
        <v>0</v>
      </c>
      <c r="S1453" s="25">
        <f>VLOOKUP(CONCATENATE($F1453," ",$G1453),AllocFactorMatrix,(S$4+1),FALSE)*$E1455</f>
        <v>0</v>
      </c>
      <c r="T1453" s="25">
        <f>VLOOKUP(CONCATENATE($F1453," ",$G1453),AllocFactorMatrix,(T$4+1),FALSE)*$E1455</f>
        <v>0</v>
      </c>
      <c r="U1453" s="25">
        <f>VLOOKUP(CONCATENATE($F1453," ",$G1453),AllocFactorMatrix,(U$4+1),FALSE)*$E1455</f>
        <v>0</v>
      </c>
      <c r="V1453" s="25">
        <f>VLOOKUP(CONCATENATE($F1453," ",$G1453),AllocFactorMatrix,(V$4+1),FALSE)*$E1455</f>
        <v>0</v>
      </c>
      <c r="W1453" s="25">
        <f t="shared" si="691"/>
        <v>0</v>
      </c>
      <c r="X1453" s="25">
        <f>VLOOKUP(CONCATENATE($F1453," ",$G1453),AllocFactorMatrix,(X$4+1),FALSE)*$E1455</f>
        <v>0</v>
      </c>
      <c r="Y1453" s="25">
        <f>VLOOKUP(CONCATENATE($F1453," ",$G1453),AllocFactorMatrix,(Y$4+1),FALSE)*$E1455</f>
        <v>0</v>
      </c>
      <c r="Z1453" s="25">
        <f t="shared" si="683"/>
        <v>0</v>
      </c>
      <c r="AA1453" s="25">
        <f>VLOOKUP(CONCATENATE($F1453," ",$G1453),AllocFactorMatrix,(AA$4+1),FALSE)*$E1455</f>
        <v>0</v>
      </c>
      <c r="AB1453" s="25">
        <f>VLOOKUP(CONCATENATE($F1453," ",$G1453),AllocFactorMatrix,(AB$4+1),FALSE)*$E1455</f>
        <v>0</v>
      </c>
      <c r="AC1453" s="25">
        <f>VLOOKUP(CONCATENATE($F1453," ",$G1453),AllocFactorMatrix,(AC$4+1),FALSE)*$E1455</f>
        <v>0</v>
      </c>
    </row>
    <row r="1454" spans="1:29" hidden="1" outlineLevel="1">
      <c r="A1454" s="83"/>
      <c r="B1454" s="56"/>
      <c r="C1454" s="53"/>
      <c r="D1454" s="53"/>
      <c r="F1454" s="61" t="str">
        <f>F1455</f>
        <v>TRANS_TOTAL</v>
      </c>
      <c r="G1454" s="20" t="str">
        <f>$G$14</f>
        <v>CUSTOMER</v>
      </c>
      <c r="H1454" s="24">
        <f t="shared" si="681"/>
        <v>0</v>
      </c>
      <c r="I1454" s="25">
        <f>VLOOKUP(CONCATENATE($F1454," ",$G1454),AllocFactorMatrix,(I$4+1),FALSE)*$E1455</f>
        <v>0</v>
      </c>
      <c r="J1454" s="25">
        <f>VLOOKUP(CONCATENATE($F1454," ",$G1454),AllocFactorMatrix,(J$4+1),FALSE)*$E1455</f>
        <v>0</v>
      </c>
      <c r="K1454" s="25">
        <f>VLOOKUP(CONCATENATE($F1454," ",$G1454),AllocFactorMatrix,(K$4+1),FALSE)*$E1455</f>
        <v>0</v>
      </c>
      <c r="L1454" s="25">
        <f>VLOOKUP(CONCATENATE($F1454," ",$G1454),AllocFactorMatrix,(L$4+1),FALSE)*$E1455</f>
        <v>0</v>
      </c>
      <c r="M1454" s="25">
        <f t="shared" si="682"/>
        <v>0</v>
      </c>
      <c r="N1454" s="25">
        <f>VLOOKUP(CONCATENATE($F1454," ",$G1454),AllocFactorMatrix,(N$4+1),FALSE)*$E1455</f>
        <v>0</v>
      </c>
      <c r="O1454" s="25">
        <f>VLOOKUP(CONCATENATE($F1454," ",$G1454),AllocFactorMatrix,(O$4+1),FALSE)*$E1455</f>
        <v>0</v>
      </c>
      <c r="P1454" s="25">
        <f>VLOOKUP(CONCATENATE($F1454," ",$G1454),AllocFactorMatrix,(P$4+1),FALSE)*$E1455</f>
        <v>0</v>
      </c>
      <c r="Q1454" s="25">
        <f>VLOOKUP(CONCATENATE($F1454," ",$G1454),AllocFactorMatrix,(Q$4+1),FALSE)*$E1455</f>
        <v>0</v>
      </c>
      <c r="R1454" s="25">
        <f t="shared" si="690"/>
        <v>0</v>
      </c>
      <c r="S1454" s="25">
        <f>VLOOKUP(CONCATENATE($F1454," ",$G1454),AllocFactorMatrix,(S$4+1),FALSE)*$E1455</f>
        <v>0</v>
      </c>
      <c r="T1454" s="25">
        <f>VLOOKUP(CONCATENATE($F1454," ",$G1454),AllocFactorMatrix,(T$4+1),FALSE)*$E1455</f>
        <v>0</v>
      </c>
      <c r="U1454" s="25">
        <f>VLOOKUP(CONCATENATE($F1454," ",$G1454),AllocFactorMatrix,(U$4+1),FALSE)*$E1455</f>
        <v>0</v>
      </c>
      <c r="V1454" s="25">
        <f>VLOOKUP(CONCATENATE($F1454," ",$G1454),AllocFactorMatrix,(V$4+1),FALSE)*$E1455</f>
        <v>0</v>
      </c>
      <c r="W1454" s="25">
        <f t="shared" si="691"/>
        <v>0</v>
      </c>
      <c r="X1454" s="25">
        <f>VLOOKUP(CONCATENATE($F1454," ",$G1454),AllocFactorMatrix,(X$4+1),FALSE)*$E1455</f>
        <v>0</v>
      </c>
      <c r="Y1454" s="25">
        <f>VLOOKUP(CONCATENATE($F1454," ",$G1454),AllocFactorMatrix,(Y$4+1),FALSE)*$E1455</f>
        <v>0</v>
      </c>
      <c r="Z1454" s="25">
        <f t="shared" si="683"/>
        <v>0</v>
      </c>
      <c r="AA1454" s="25">
        <f>VLOOKUP(CONCATENATE($F1454," ",$G1454),AllocFactorMatrix,(AA$4+1),FALSE)*$E1455</f>
        <v>0</v>
      </c>
      <c r="AB1454" s="25">
        <f>VLOOKUP(CONCATENATE($F1454," ",$G1454),AllocFactorMatrix,(AB$4+1),FALSE)*$E1455</f>
        <v>0</v>
      </c>
      <c r="AC1454" s="25">
        <f>VLOOKUP(CONCATENATE($F1454," ",$G1454),AllocFactorMatrix,(AC$4+1),FALSE)*$E1455</f>
        <v>0</v>
      </c>
    </row>
    <row r="1455" spans="1:29" collapsed="1">
      <c r="A1455" s="83"/>
      <c r="B1455" s="56"/>
      <c r="C1455" s="53"/>
      <c r="D1455" s="53" t="s">
        <v>472</v>
      </c>
      <c r="E1455" s="57">
        <f>'Sch 4'!E351</f>
        <v>240827</v>
      </c>
      <c r="F1455" s="62" t="s">
        <v>191</v>
      </c>
      <c r="G1455" s="20" t="str">
        <f>$G$15</f>
        <v>TOTAL</v>
      </c>
      <c r="H1455" s="24">
        <f t="shared" si="681"/>
        <v>240827.00000000003</v>
      </c>
      <c r="I1455" s="25">
        <f>VLOOKUP(CONCATENATE($F1455," ",$G1455),AllocFactorMatrix,(I$4+1),FALSE)*$E1455</f>
        <v>117057.00777121776</v>
      </c>
      <c r="J1455" s="25">
        <f>VLOOKUP(CONCATENATE($F1455," ",$G1455),AllocFactorMatrix,(J$4+1),FALSE)*$E1455</f>
        <v>29706.745685416714</v>
      </c>
      <c r="K1455" s="25">
        <f>VLOOKUP(CONCATENATE($F1455," ",$G1455),AllocFactorMatrix,(K$4+1),FALSE)*$E1455</f>
        <v>347.00622989659013</v>
      </c>
      <c r="L1455" s="25">
        <f>VLOOKUP(CONCATENATE($F1455," ",$G1455),AllocFactorMatrix,(L$4+1),FALSE)*$E1455</f>
        <v>9.3193156495864038</v>
      </c>
      <c r="M1455" s="25">
        <f t="shared" si="682"/>
        <v>30063.071230962891</v>
      </c>
      <c r="N1455" s="25">
        <f>VLOOKUP(CONCATENATE($F1455," ",$G1455),AllocFactorMatrix,(N$4+1),FALSE)*$E1455</f>
        <v>12571.177883801927</v>
      </c>
      <c r="O1455" s="25">
        <f>VLOOKUP(CONCATENATE($F1455," ",$G1455),AllocFactorMatrix,(O$4+1),FALSE)*$E1455</f>
        <v>3575.4439804248004</v>
      </c>
      <c r="P1455" s="25">
        <f>VLOOKUP(CONCATENATE($F1455," ",$G1455),AllocFactorMatrix,(P$4+1),FALSE)*$E1455</f>
        <v>306.30240707037052</v>
      </c>
      <c r="Q1455" s="25">
        <f>VLOOKUP(CONCATENATE($F1455," ",$G1455),AllocFactorMatrix,(Q$4+1),FALSE)*$E1455</f>
        <v>42.977131957597031</v>
      </c>
      <c r="R1455" s="25">
        <f t="shared" si="690"/>
        <v>16495.901403254695</v>
      </c>
      <c r="S1455" s="25">
        <f>VLOOKUP(CONCATENATE($F1455," ",$G1455),AllocFactorMatrix,(S$4+1),FALSE)*$E1455</f>
        <v>740.77310509506663</v>
      </c>
      <c r="T1455" s="25">
        <f>VLOOKUP(CONCATENATE($F1455," ",$G1455),AllocFactorMatrix,(T$4+1),FALSE)*$E1455</f>
        <v>8205.7023673334734</v>
      </c>
      <c r="U1455" s="25">
        <f>VLOOKUP(CONCATENATE($F1455," ",$G1455),AllocFactorMatrix,(U$4+1),FALSE)*$E1455</f>
        <v>58161.960690037566</v>
      </c>
      <c r="V1455" s="25">
        <f>VLOOKUP(CONCATENATE($F1455," ",$G1455),AllocFactorMatrix,(V$4+1),FALSE)*$E1455</f>
        <v>6198.6406444303948</v>
      </c>
      <c r="W1455" s="25">
        <f t="shared" si="691"/>
        <v>73307.076806896512</v>
      </c>
      <c r="X1455" s="25">
        <f>VLOOKUP(CONCATENATE($F1455," ",$G1455),AllocFactorMatrix,(X$4+1),FALSE)*$E1455</f>
        <v>3412.0433108074808</v>
      </c>
      <c r="Y1455" s="25">
        <f>VLOOKUP(CONCATENATE($F1455," ",$G1455),AllocFactorMatrix,(Y$4+1),FALSE)*$E1455</f>
        <v>82.161869790681948</v>
      </c>
      <c r="Z1455" s="25">
        <f t="shared" si="683"/>
        <v>3494.2051805981628</v>
      </c>
      <c r="AA1455" s="25">
        <f>VLOOKUP(CONCATENATE($F1455," ",$G1455),AllocFactorMatrix,(AA$4+1),FALSE)*$E1455</f>
        <v>58.515021859075638</v>
      </c>
      <c r="AB1455" s="25">
        <f>VLOOKUP(CONCATENATE($F1455," ",$G1455),AllocFactorMatrix,(AB$4+1),FALSE)*$E1455</f>
        <v>281.32524675554743</v>
      </c>
      <c r="AC1455" s="25">
        <f>VLOOKUP(CONCATENATE($F1455," ",$G1455),AllocFactorMatrix,(AC$4+1),FALSE)*$E1455</f>
        <v>69.897338455357911</v>
      </c>
    </row>
    <row r="1456" spans="1:29" hidden="1" outlineLevel="1">
      <c r="F1456" s="61" t="str">
        <f>F1463</f>
        <v>TRANS_TOTAL</v>
      </c>
      <c r="G1456" s="20" t="str">
        <f>$G$8</f>
        <v>PRODUCTION</v>
      </c>
      <c r="H1456" s="24">
        <f t="shared" ref="H1456:H1487" si="692">SUBTOTAL(9,I1456:AC1456)</f>
        <v>0</v>
      </c>
      <c r="I1456" s="25">
        <f>VLOOKUP(CONCATENATE($F1456," ",$G1456),AllocFactorMatrix,(I$4+1),FALSE)*$E1463</f>
        <v>0</v>
      </c>
      <c r="J1456" s="25">
        <f>VLOOKUP(CONCATENATE($F1456," ",$G1456),AllocFactorMatrix,(J$4+1),FALSE)*$E1463</f>
        <v>0</v>
      </c>
      <c r="K1456" s="25">
        <f>VLOOKUP(CONCATENATE($F1456," ",$G1456),AllocFactorMatrix,(K$4+1),FALSE)*$E1463</f>
        <v>0</v>
      </c>
      <c r="L1456" s="25">
        <f>VLOOKUP(CONCATENATE($F1456," ",$G1456),AllocFactorMatrix,(L$4+1),FALSE)*$E1463</f>
        <v>0</v>
      </c>
      <c r="M1456" s="25">
        <f t="shared" ref="M1456:M1487" si="693">SUBTOTAL(9,J1456:L1456)</f>
        <v>0</v>
      </c>
      <c r="N1456" s="25">
        <f>VLOOKUP(CONCATENATE($F1456," ",$G1456),AllocFactorMatrix,(N$4+1),FALSE)*$E1463</f>
        <v>0</v>
      </c>
      <c r="O1456" s="25">
        <f>VLOOKUP(CONCATENATE($F1456," ",$G1456),AllocFactorMatrix,(O$4+1),FALSE)*$E1463</f>
        <v>0</v>
      </c>
      <c r="P1456" s="25">
        <f>VLOOKUP(CONCATENATE($F1456," ",$G1456),AllocFactorMatrix,(P$4+1),FALSE)*$E1463</f>
        <v>0</v>
      </c>
      <c r="Q1456" s="25">
        <f>VLOOKUP(CONCATENATE($F1456," ",$G1456),AllocFactorMatrix,(Q$4+1),FALSE)*$E1463</f>
        <v>0</v>
      </c>
      <c r="R1456" s="25">
        <f>SUBTOTAL(9,N1456:Q1456)</f>
        <v>0</v>
      </c>
      <c r="S1456" s="25">
        <f>VLOOKUP(CONCATENATE($F1456," ",$G1456),AllocFactorMatrix,(S$4+1),FALSE)*$E1463</f>
        <v>0</v>
      </c>
      <c r="T1456" s="25">
        <f>VLOOKUP(CONCATENATE($F1456," ",$G1456),AllocFactorMatrix,(T$4+1),FALSE)*$E1463</f>
        <v>0</v>
      </c>
      <c r="U1456" s="25">
        <f>VLOOKUP(CONCATENATE($F1456," ",$G1456),AllocFactorMatrix,(U$4+1),FALSE)*$E1463</f>
        <v>0</v>
      </c>
      <c r="V1456" s="25">
        <f>VLOOKUP(CONCATENATE($F1456," ",$G1456),AllocFactorMatrix,(V$4+1),FALSE)*$E1463</f>
        <v>0</v>
      </c>
      <c r="W1456" s="25">
        <f>SUBTOTAL(9,S1456:V1456)</f>
        <v>0</v>
      </c>
      <c r="X1456" s="25">
        <f>VLOOKUP(CONCATENATE($F1456," ",$G1456),AllocFactorMatrix,(X$4+1),FALSE)*$E1463</f>
        <v>0</v>
      </c>
      <c r="Y1456" s="25">
        <f>VLOOKUP(CONCATENATE($F1456," ",$G1456),AllocFactorMatrix,(Y$4+1),FALSE)*$E1463</f>
        <v>0</v>
      </c>
      <c r="Z1456" s="25">
        <f t="shared" ref="Z1456:Z1487" si="694">SUBTOTAL(9,X1456:Y1456)</f>
        <v>0</v>
      </c>
      <c r="AA1456" s="25">
        <f>VLOOKUP(CONCATENATE($F1456," ",$G1456),AllocFactorMatrix,(AA$4+1),FALSE)*$E1463</f>
        <v>0</v>
      </c>
      <c r="AB1456" s="25">
        <f>VLOOKUP(CONCATENATE($F1456," ",$G1456),AllocFactorMatrix,(AB$4+1),FALSE)*$E1463</f>
        <v>0</v>
      </c>
      <c r="AC1456" s="25">
        <f>VLOOKUP(CONCATENATE($F1456," ",$G1456),AllocFactorMatrix,(AC$4+1),FALSE)*$E1463</f>
        <v>0</v>
      </c>
    </row>
    <row r="1457" spans="1:29" hidden="1" outlineLevel="1">
      <c r="F1457" s="61" t="str">
        <f>F1463</f>
        <v>TRANS_TOTAL</v>
      </c>
      <c r="G1457" s="20" t="str">
        <f>$G$9</f>
        <v>BULKTRAN</v>
      </c>
      <c r="H1457" s="24">
        <f t="shared" si="692"/>
        <v>15569.111999999997</v>
      </c>
      <c r="I1457" s="25">
        <f>VLOOKUP(CONCATENATE($F1457," ",$G1457),AllocFactorMatrix,(I$4+1),FALSE)*$E1463</f>
        <v>7634.2037949565856</v>
      </c>
      <c r="J1457" s="25">
        <f>VLOOKUP(CONCATENATE($F1457," ",$G1457),AllocFactorMatrix,(J$4+1),FALSE)*$E1463</f>
        <v>1931.1567130242383</v>
      </c>
      <c r="K1457" s="25">
        <f>VLOOKUP(CONCATENATE($F1457," ",$G1457),AllocFactorMatrix,(K$4+1),FALSE)*$E1463</f>
        <v>22.578159320226742</v>
      </c>
      <c r="L1457" s="25">
        <f>VLOOKUP(CONCATENATE($F1457," ",$G1457),AllocFactorMatrix,(L$4+1),FALSE)*$E1463</f>
        <v>0.55622440456697175</v>
      </c>
      <c r="M1457" s="25">
        <f t="shared" si="693"/>
        <v>1954.291096749032</v>
      </c>
      <c r="N1457" s="25">
        <f>VLOOKUP(CONCATENATE($F1457," ",$G1457),AllocFactorMatrix,(N$4+1),FALSE)*$E1463</f>
        <v>808.02019733413874</v>
      </c>
      <c r="O1457" s="25">
        <f>VLOOKUP(CONCATENATE($F1457," ",$G1457),AllocFactorMatrix,(O$4+1),FALSE)*$E1463</f>
        <v>230.12018553450301</v>
      </c>
      <c r="P1457" s="25">
        <f>VLOOKUP(CONCATENATE($F1457," ",$G1457),AllocFactorMatrix,(P$4+1),FALSE)*$E1463</f>
        <v>18.210672991718493</v>
      </c>
      <c r="Q1457" s="25">
        <f>VLOOKUP(CONCATENATE($F1457," ",$G1457),AllocFactorMatrix,(Q$4+1),FALSE)*$E1463</f>
        <v>3.8439519753459543</v>
      </c>
      <c r="R1457" s="25">
        <f t="shared" ref="R1457:R1463" si="695">SUBTOTAL(9,N1457:Q1457)</f>
        <v>1060.1950078357063</v>
      </c>
      <c r="S1457" s="25">
        <f>VLOOKUP(CONCATENATE($F1457," ",$G1457),AllocFactorMatrix,(S$4+1),FALSE)*$E1463</f>
        <v>48.538018486821052</v>
      </c>
      <c r="T1457" s="25">
        <f>VLOOKUP(CONCATENATE($F1457," ",$G1457),AllocFactorMatrix,(T$4+1),FALSE)*$E1463</f>
        <v>529.14955301113002</v>
      </c>
      <c r="U1457" s="25">
        <f>VLOOKUP(CONCATENATE($F1457," ",$G1457),AllocFactorMatrix,(U$4+1),FALSE)*$E1463</f>
        <v>3533.9983704693359</v>
      </c>
      <c r="V1457" s="25">
        <f>VLOOKUP(CONCATENATE($F1457," ",$G1457),AllocFactorMatrix,(V$4+1),FALSE)*$E1463</f>
        <v>554.41756730362749</v>
      </c>
      <c r="W1457" s="25">
        <f t="shared" ref="W1457:W1463" si="696">SUBTOTAL(9,S1457:V1457)</f>
        <v>4666.1035092709153</v>
      </c>
      <c r="X1457" s="25">
        <f>VLOOKUP(CONCATENATE($F1457," ",$G1457),AllocFactorMatrix,(X$4+1),FALSE)*$E1463</f>
        <v>219.31865634656643</v>
      </c>
      <c r="Y1457" s="25">
        <f>VLOOKUP(CONCATENATE($F1457," ",$G1457),AllocFactorMatrix,(Y$4+1),FALSE)*$E1463</f>
        <v>5.2944325437955921</v>
      </c>
      <c r="Z1457" s="25">
        <f t="shared" si="694"/>
        <v>224.61308889036201</v>
      </c>
      <c r="AA1457" s="25">
        <f>VLOOKUP(CONCATENATE($F1457," ",$G1457),AllocFactorMatrix,(AA$4+1),FALSE)*$E1463</f>
        <v>3.8237768167456272</v>
      </c>
      <c r="AB1457" s="25">
        <f>VLOOKUP(CONCATENATE($F1457," ",$G1457),AllocFactorMatrix,(AB$4+1),FALSE)*$E1463</f>
        <v>20.733280885067707</v>
      </c>
      <c r="AC1457" s="25">
        <f>VLOOKUP(CONCATENATE($F1457," ",$G1457),AllocFactorMatrix,(AC$4+1),FALSE)*$E1463</f>
        <v>5.1484445955867342</v>
      </c>
    </row>
    <row r="1458" spans="1:29" hidden="1" outlineLevel="1">
      <c r="F1458" s="61" t="str">
        <f>F1463</f>
        <v>TRANS_TOTAL</v>
      </c>
      <c r="G1458" s="20" t="str">
        <f>$G$10</f>
        <v>SUBTRAN</v>
      </c>
      <c r="H1458" s="24">
        <f t="shared" si="692"/>
        <v>5970.887999999999</v>
      </c>
      <c r="I1458" s="25">
        <f>VLOOKUP(CONCATENATE($F1458," ",$G1458),AllocFactorMatrix,(I$4+1),FALSE)*$E1463</f>
        <v>2835.5855035524296</v>
      </c>
      <c r="J1458" s="25">
        <f>VLOOKUP(CONCATENATE($F1458," ",$G1458),AllocFactorMatrix,(J$4+1),FALSE)*$E1463</f>
        <v>725.86804775373093</v>
      </c>
      <c r="K1458" s="25">
        <f>VLOOKUP(CONCATENATE($F1458," ",$G1458),AllocFactorMatrix,(K$4+1),FALSE)*$E1463</f>
        <v>8.4587019618244863</v>
      </c>
      <c r="L1458" s="25">
        <f>VLOOKUP(CONCATENATE($F1458," ",$G1458),AllocFactorMatrix,(L$4+1),FALSE)*$E1463</f>
        <v>0.27731194763644035</v>
      </c>
      <c r="M1458" s="25">
        <f t="shared" si="693"/>
        <v>734.60406166319183</v>
      </c>
      <c r="N1458" s="25">
        <f>VLOOKUP(CONCATENATE($F1458," ",$G1458),AllocFactorMatrix,(N$4+1),FALSE)*$E1463</f>
        <v>316.36856147236352</v>
      </c>
      <c r="O1458" s="25">
        <f>VLOOKUP(CONCATENATE($F1458," ",$G1458),AllocFactorMatrix,(O$4+1),FALSE)*$E1463</f>
        <v>89.673954401426954</v>
      </c>
      <c r="P1458" s="25">
        <f>VLOOKUP(CONCATENATE($F1458," ",$G1458),AllocFactorMatrix,(P$4+1),FALSE)*$E1463</f>
        <v>9.1855651721741758</v>
      </c>
      <c r="Q1458" s="25">
        <f>VLOOKUP(CONCATENATE($F1458," ",$G1458),AllocFactorMatrix,(Q$4+1),FALSE)*$E1463</f>
        <v>0</v>
      </c>
      <c r="R1458" s="25">
        <f t="shared" si="695"/>
        <v>415.22808104596464</v>
      </c>
      <c r="S1458" s="25">
        <f>VLOOKUP(CONCATENATE($F1458," ",$G1458),AllocFactorMatrix,(S$4+1),FALSE)*$E1463</f>
        <v>17.718060290673719</v>
      </c>
      <c r="T1458" s="25">
        <f>VLOOKUP(CONCATENATE($F1458," ",$G1458),AllocFactorMatrix,(T$4+1),FALSE)*$E1463</f>
        <v>204.78322442812313</v>
      </c>
      <c r="U1458" s="25">
        <f>VLOOKUP(CONCATENATE($F1458," ",$G1458),AllocFactorMatrix,(U$4+1),FALSE)*$E1463</f>
        <v>1668.1119961565369</v>
      </c>
      <c r="V1458" s="25">
        <f>VLOOKUP(CONCATENATE($F1458," ",$G1458),AllocFactorMatrix,(V$4+1),FALSE)*$E1463</f>
        <v>0</v>
      </c>
      <c r="W1458" s="25">
        <f t="shared" si="696"/>
        <v>1890.6132808753337</v>
      </c>
      <c r="X1458" s="25">
        <f>VLOOKUP(CONCATENATE($F1458," ",$G1458),AllocFactorMatrix,(X$4+1),FALSE)*$E1463</f>
        <v>85.860633827679536</v>
      </c>
      <c r="Y1458" s="25">
        <f>VLOOKUP(CONCATENATE($F1458," ",$G1458),AllocFactorMatrix,(Y$4+1),FALSE)*$E1463</f>
        <v>2.0542728558950114</v>
      </c>
      <c r="Z1458" s="25">
        <f t="shared" si="694"/>
        <v>87.914906683574543</v>
      </c>
      <c r="AA1458" s="25">
        <f>VLOOKUP(CONCATENATE($F1458," ",$G1458),AllocFactorMatrix,(AA$4+1),FALSE)*$E1463</f>
        <v>1.4099119758087344</v>
      </c>
      <c r="AB1458" s="25">
        <f>VLOOKUP(CONCATENATE($F1458," ",$G1458),AllocFactorMatrix,(AB$4+1),FALSE)*$E1463</f>
        <v>4.4289551396076501</v>
      </c>
      <c r="AC1458" s="25">
        <f>VLOOKUP(CONCATENATE($F1458," ",$G1458),AllocFactorMatrix,(AC$4+1),FALSE)*$E1463</f>
        <v>1.1032990640876774</v>
      </c>
    </row>
    <row r="1459" spans="1:29" hidden="1" outlineLevel="1">
      <c r="F1459" s="61" t="str">
        <f>F1463</f>
        <v>TRANS_TOTAL</v>
      </c>
      <c r="G1459" s="20" t="str">
        <f>$G$11</f>
        <v>DISTPRI</v>
      </c>
      <c r="H1459" s="24">
        <f t="shared" si="692"/>
        <v>0</v>
      </c>
      <c r="I1459" s="25">
        <f>VLOOKUP(CONCATENATE($F1459," ",$G1459),AllocFactorMatrix,(I$4+1),FALSE)*$E1463</f>
        <v>0</v>
      </c>
      <c r="J1459" s="25">
        <f>VLOOKUP(CONCATENATE($F1459," ",$G1459),AllocFactorMatrix,(J$4+1),FALSE)*$E1463</f>
        <v>0</v>
      </c>
      <c r="K1459" s="25">
        <f>VLOOKUP(CONCATENATE($F1459," ",$G1459),AllocFactorMatrix,(K$4+1),FALSE)*$E1463</f>
        <v>0</v>
      </c>
      <c r="L1459" s="25">
        <f>VLOOKUP(CONCATENATE($F1459," ",$G1459),AllocFactorMatrix,(L$4+1),FALSE)*$E1463</f>
        <v>0</v>
      </c>
      <c r="M1459" s="25">
        <f t="shared" si="693"/>
        <v>0</v>
      </c>
      <c r="N1459" s="25">
        <f>VLOOKUP(CONCATENATE($F1459," ",$G1459),AllocFactorMatrix,(N$4+1),FALSE)*$E1463</f>
        <v>0</v>
      </c>
      <c r="O1459" s="25">
        <f>VLOOKUP(CONCATENATE($F1459," ",$G1459),AllocFactorMatrix,(O$4+1),FALSE)*$E1463</f>
        <v>0</v>
      </c>
      <c r="P1459" s="25">
        <f>VLOOKUP(CONCATENATE($F1459," ",$G1459),AllocFactorMatrix,(P$4+1),FALSE)*$E1463</f>
        <v>0</v>
      </c>
      <c r="Q1459" s="25">
        <f>VLOOKUP(CONCATENATE($F1459," ",$G1459),AllocFactorMatrix,(Q$4+1),FALSE)*$E1463</f>
        <v>0</v>
      </c>
      <c r="R1459" s="25">
        <f t="shared" si="695"/>
        <v>0</v>
      </c>
      <c r="S1459" s="25">
        <f>VLOOKUP(CONCATENATE($F1459," ",$G1459),AllocFactorMatrix,(S$4+1),FALSE)*$E1463</f>
        <v>0</v>
      </c>
      <c r="T1459" s="25">
        <f>VLOOKUP(CONCATENATE($F1459," ",$G1459),AllocFactorMatrix,(T$4+1),FALSE)*$E1463</f>
        <v>0</v>
      </c>
      <c r="U1459" s="25">
        <f>VLOOKUP(CONCATENATE($F1459," ",$G1459),AllocFactorMatrix,(U$4+1),FALSE)*$E1463</f>
        <v>0</v>
      </c>
      <c r="V1459" s="25">
        <f>VLOOKUP(CONCATENATE($F1459," ",$G1459),AllocFactorMatrix,(V$4+1),FALSE)*$E1463</f>
        <v>0</v>
      </c>
      <c r="W1459" s="25">
        <f t="shared" si="696"/>
        <v>0</v>
      </c>
      <c r="X1459" s="25">
        <f>VLOOKUP(CONCATENATE($F1459," ",$G1459),AllocFactorMatrix,(X$4+1),FALSE)*$E1463</f>
        <v>0</v>
      </c>
      <c r="Y1459" s="25">
        <f>VLOOKUP(CONCATENATE($F1459," ",$G1459),AllocFactorMatrix,(Y$4+1),FALSE)*$E1463</f>
        <v>0</v>
      </c>
      <c r="Z1459" s="25">
        <f t="shared" si="694"/>
        <v>0</v>
      </c>
      <c r="AA1459" s="25">
        <f>VLOOKUP(CONCATENATE($F1459," ",$G1459),AllocFactorMatrix,(AA$4+1),FALSE)*$E1463</f>
        <v>0</v>
      </c>
      <c r="AB1459" s="25">
        <f>VLOOKUP(CONCATENATE($F1459," ",$G1459),AllocFactorMatrix,(AB$4+1),FALSE)*$E1463</f>
        <v>0</v>
      </c>
      <c r="AC1459" s="25">
        <f>VLOOKUP(CONCATENATE($F1459," ",$G1459),AllocFactorMatrix,(AC$4+1),FALSE)*$E1463</f>
        <v>0</v>
      </c>
    </row>
    <row r="1460" spans="1:29" hidden="1" outlineLevel="1">
      <c r="F1460" s="61" t="str">
        <f>F1463</f>
        <v>TRANS_TOTAL</v>
      </c>
      <c r="G1460" s="20" t="str">
        <f>$G$12</f>
        <v>DISTSEC</v>
      </c>
      <c r="H1460" s="24">
        <f t="shared" si="692"/>
        <v>0</v>
      </c>
      <c r="I1460" s="25">
        <f>VLOOKUP(CONCATENATE($F1460," ",$G1460),AllocFactorMatrix,(I$4+1),FALSE)*$E1463</f>
        <v>0</v>
      </c>
      <c r="J1460" s="25">
        <f>VLOOKUP(CONCATENATE($F1460," ",$G1460),AllocFactorMatrix,(J$4+1),FALSE)*$E1463</f>
        <v>0</v>
      </c>
      <c r="K1460" s="25">
        <f>VLOOKUP(CONCATENATE($F1460," ",$G1460),AllocFactorMatrix,(K$4+1),FALSE)*$E1463</f>
        <v>0</v>
      </c>
      <c r="L1460" s="25">
        <f>VLOOKUP(CONCATENATE($F1460," ",$G1460),AllocFactorMatrix,(L$4+1),FALSE)*$E1463</f>
        <v>0</v>
      </c>
      <c r="M1460" s="25">
        <f t="shared" si="693"/>
        <v>0</v>
      </c>
      <c r="N1460" s="25">
        <f>VLOOKUP(CONCATENATE($F1460," ",$G1460),AllocFactorMatrix,(N$4+1),FALSE)*$E1463</f>
        <v>0</v>
      </c>
      <c r="O1460" s="25">
        <f>VLOOKUP(CONCATENATE($F1460," ",$G1460),AllocFactorMatrix,(O$4+1),FALSE)*$E1463</f>
        <v>0</v>
      </c>
      <c r="P1460" s="25">
        <f>VLOOKUP(CONCATENATE($F1460," ",$G1460),AllocFactorMatrix,(P$4+1),FALSE)*$E1463</f>
        <v>0</v>
      </c>
      <c r="Q1460" s="25">
        <f>VLOOKUP(CONCATENATE($F1460," ",$G1460),AllocFactorMatrix,(Q$4+1),FALSE)*$E1463</f>
        <v>0</v>
      </c>
      <c r="R1460" s="25">
        <f t="shared" si="695"/>
        <v>0</v>
      </c>
      <c r="S1460" s="25">
        <f>VLOOKUP(CONCATENATE($F1460," ",$G1460),AllocFactorMatrix,(S$4+1),FALSE)*$E1463</f>
        <v>0</v>
      </c>
      <c r="T1460" s="25">
        <f>VLOOKUP(CONCATENATE($F1460," ",$G1460),AllocFactorMatrix,(T$4+1),FALSE)*$E1463</f>
        <v>0</v>
      </c>
      <c r="U1460" s="25">
        <f>VLOOKUP(CONCATENATE($F1460," ",$G1460),AllocFactorMatrix,(U$4+1),FALSE)*$E1463</f>
        <v>0</v>
      </c>
      <c r="V1460" s="25">
        <f>VLOOKUP(CONCATENATE($F1460," ",$G1460),AllocFactorMatrix,(V$4+1),FALSE)*$E1463</f>
        <v>0</v>
      </c>
      <c r="W1460" s="25">
        <f t="shared" si="696"/>
        <v>0</v>
      </c>
      <c r="X1460" s="25">
        <f>VLOOKUP(CONCATENATE($F1460," ",$G1460),AllocFactorMatrix,(X$4+1),FALSE)*$E1463</f>
        <v>0</v>
      </c>
      <c r="Y1460" s="25">
        <f>VLOOKUP(CONCATENATE($F1460," ",$G1460),AllocFactorMatrix,(Y$4+1),FALSE)*$E1463</f>
        <v>0</v>
      </c>
      <c r="Z1460" s="25">
        <f t="shared" si="694"/>
        <v>0</v>
      </c>
      <c r="AA1460" s="25">
        <f>VLOOKUP(CONCATENATE($F1460," ",$G1460),AllocFactorMatrix,(AA$4+1),FALSE)*$E1463</f>
        <v>0</v>
      </c>
      <c r="AB1460" s="25">
        <f>VLOOKUP(CONCATENATE($F1460," ",$G1460),AllocFactorMatrix,(AB$4+1),FALSE)*$E1463</f>
        <v>0</v>
      </c>
      <c r="AC1460" s="25">
        <f>VLOOKUP(CONCATENATE($F1460," ",$G1460),AllocFactorMatrix,(AC$4+1),FALSE)*$E1463</f>
        <v>0</v>
      </c>
    </row>
    <row r="1461" spans="1:29" hidden="1" outlineLevel="1">
      <c r="F1461" s="61" t="str">
        <f>F1463</f>
        <v>TRANS_TOTAL</v>
      </c>
      <c r="G1461" s="20" t="str">
        <f>$G$13</f>
        <v>ENERGY</v>
      </c>
      <c r="H1461" s="24">
        <f t="shared" si="692"/>
        <v>0</v>
      </c>
      <c r="I1461" s="25">
        <f>VLOOKUP(CONCATENATE($F1461," ",$G1461),AllocFactorMatrix,(I$4+1),FALSE)*$E1463</f>
        <v>0</v>
      </c>
      <c r="J1461" s="25">
        <f>VLOOKUP(CONCATENATE($F1461," ",$G1461),AllocFactorMatrix,(J$4+1),FALSE)*$E1463</f>
        <v>0</v>
      </c>
      <c r="K1461" s="25">
        <f>VLOOKUP(CONCATENATE($F1461," ",$G1461),AllocFactorMatrix,(K$4+1),FALSE)*$E1463</f>
        <v>0</v>
      </c>
      <c r="L1461" s="25">
        <f>VLOOKUP(CONCATENATE($F1461," ",$G1461),AllocFactorMatrix,(L$4+1),FALSE)*$E1463</f>
        <v>0</v>
      </c>
      <c r="M1461" s="25">
        <f t="shared" si="693"/>
        <v>0</v>
      </c>
      <c r="N1461" s="25">
        <f>VLOOKUP(CONCATENATE($F1461," ",$G1461),AllocFactorMatrix,(N$4+1),FALSE)*$E1463</f>
        <v>0</v>
      </c>
      <c r="O1461" s="25">
        <f>VLOOKUP(CONCATENATE($F1461," ",$G1461),AllocFactorMatrix,(O$4+1),FALSE)*$E1463</f>
        <v>0</v>
      </c>
      <c r="P1461" s="25">
        <f>VLOOKUP(CONCATENATE($F1461," ",$G1461),AllocFactorMatrix,(P$4+1),FALSE)*$E1463</f>
        <v>0</v>
      </c>
      <c r="Q1461" s="25">
        <f>VLOOKUP(CONCATENATE($F1461," ",$G1461),AllocFactorMatrix,(Q$4+1),FALSE)*$E1463</f>
        <v>0</v>
      </c>
      <c r="R1461" s="25">
        <f t="shared" si="695"/>
        <v>0</v>
      </c>
      <c r="S1461" s="25">
        <f>VLOOKUP(CONCATENATE($F1461," ",$G1461),AllocFactorMatrix,(S$4+1),FALSE)*$E1463</f>
        <v>0</v>
      </c>
      <c r="T1461" s="25">
        <f>VLOOKUP(CONCATENATE($F1461," ",$G1461),AllocFactorMatrix,(T$4+1),FALSE)*$E1463</f>
        <v>0</v>
      </c>
      <c r="U1461" s="25">
        <f>VLOOKUP(CONCATENATE($F1461," ",$G1461),AllocFactorMatrix,(U$4+1),FALSE)*$E1463</f>
        <v>0</v>
      </c>
      <c r="V1461" s="25">
        <f>VLOOKUP(CONCATENATE($F1461," ",$G1461),AllocFactorMatrix,(V$4+1),FALSE)*$E1463</f>
        <v>0</v>
      </c>
      <c r="W1461" s="25">
        <f t="shared" si="696"/>
        <v>0</v>
      </c>
      <c r="X1461" s="25">
        <f>VLOOKUP(CONCATENATE($F1461," ",$G1461),AllocFactorMatrix,(X$4+1),FALSE)*$E1463</f>
        <v>0</v>
      </c>
      <c r="Y1461" s="25">
        <f>VLOOKUP(CONCATENATE($F1461," ",$G1461),AllocFactorMatrix,(Y$4+1),FALSE)*$E1463</f>
        <v>0</v>
      </c>
      <c r="Z1461" s="25">
        <f t="shared" si="694"/>
        <v>0</v>
      </c>
      <c r="AA1461" s="25">
        <f>VLOOKUP(CONCATENATE($F1461," ",$G1461),AllocFactorMatrix,(AA$4+1),FALSE)*$E1463</f>
        <v>0</v>
      </c>
      <c r="AB1461" s="25">
        <f>VLOOKUP(CONCATENATE($F1461," ",$G1461),AllocFactorMatrix,(AB$4+1),FALSE)*$E1463</f>
        <v>0</v>
      </c>
      <c r="AC1461" s="25">
        <f>VLOOKUP(CONCATENATE($F1461," ",$G1461),AllocFactorMatrix,(AC$4+1),FALSE)*$E1463</f>
        <v>0</v>
      </c>
    </row>
    <row r="1462" spans="1:29" hidden="1" outlineLevel="1">
      <c r="F1462" s="61" t="str">
        <f>F1463</f>
        <v>TRANS_TOTAL</v>
      </c>
      <c r="G1462" s="20" t="str">
        <f>$G$14</f>
        <v>CUSTOMER</v>
      </c>
      <c r="H1462" s="24">
        <f t="shared" si="692"/>
        <v>0</v>
      </c>
      <c r="I1462" s="25">
        <f>VLOOKUP(CONCATENATE($F1462," ",$G1462),AllocFactorMatrix,(I$4+1),FALSE)*$E1463</f>
        <v>0</v>
      </c>
      <c r="J1462" s="25">
        <f>VLOOKUP(CONCATENATE($F1462," ",$G1462),AllocFactorMatrix,(J$4+1),FALSE)*$E1463</f>
        <v>0</v>
      </c>
      <c r="K1462" s="25">
        <f>VLOOKUP(CONCATENATE($F1462," ",$G1462),AllocFactorMatrix,(K$4+1),FALSE)*$E1463</f>
        <v>0</v>
      </c>
      <c r="L1462" s="25">
        <f>VLOOKUP(CONCATENATE($F1462," ",$G1462),AllocFactorMatrix,(L$4+1),FALSE)*$E1463</f>
        <v>0</v>
      </c>
      <c r="M1462" s="25">
        <f t="shared" si="693"/>
        <v>0</v>
      </c>
      <c r="N1462" s="25">
        <f>VLOOKUP(CONCATENATE($F1462," ",$G1462),AllocFactorMatrix,(N$4+1),FALSE)*$E1463</f>
        <v>0</v>
      </c>
      <c r="O1462" s="25">
        <f>VLOOKUP(CONCATENATE($F1462," ",$G1462),AllocFactorMatrix,(O$4+1),FALSE)*$E1463</f>
        <v>0</v>
      </c>
      <c r="P1462" s="25">
        <f>VLOOKUP(CONCATENATE($F1462," ",$G1462),AllocFactorMatrix,(P$4+1),FALSE)*$E1463</f>
        <v>0</v>
      </c>
      <c r="Q1462" s="25">
        <f>VLOOKUP(CONCATENATE($F1462," ",$G1462),AllocFactorMatrix,(Q$4+1),FALSE)*$E1463</f>
        <v>0</v>
      </c>
      <c r="R1462" s="25">
        <f t="shared" si="695"/>
        <v>0</v>
      </c>
      <c r="S1462" s="25">
        <f>VLOOKUP(CONCATENATE($F1462," ",$G1462),AllocFactorMatrix,(S$4+1),FALSE)*$E1463</f>
        <v>0</v>
      </c>
      <c r="T1462" s="25">
        <f>VLOOKUP(CONCATENATE($F1462," ",$G1462),AllocFactorMatrix,(T$4+1),FALSE)*$E1463</f>
        <v>0</v>
      </c>
      <c r="U1462" s="25">
        <f>VLOOKUP(CONCATENATE($F1462," ",$G1462),AllocFactorMatrix,(U$4+1),FALSE)*$E1463</f>
        <v>0</v>
      </c>
      <c r="V1462" s="25">
        <f>VLOOKUP(CONCATENATE($F1462," ",$G1462),AllocFactorMatrix,(V$4+1),FALSE)*$E1463</f>
        <v>0</v>
      </c>
      <c r="W1462" s="25">
        <f t="shared" si="696"/>
        <v>0</v>
      </c>
      <c r="X1462" s="25">
        <f>VLOOKUP(CONCATENATE($F1462," ",$G1462),AllocFactorMatrix,(X$4+1),FALSE)*$E1463</f>
        <v>0</v>
      </c>
      <c r="Y1462" s="25">
        <f>VLOOKUP(CONCATENATE($F1462," ",$G1462),AllocFactorMatrix,(Y$4+1),FALSE)*$E1463</f>
        <v>0</v>
      </c>
      <c r="Z1462" s="25">
        <f t="shared" si="694"/>
        <v>0</v>
      </c>
      <c r="AA1462" s="25">
        <f>VLOOKUP(CONCATENATE($F1462," ",$G1462),AllocFactorMatrix,(AA$4+1),FALSE)*$E1463</f>
        <v>0</v>
      </c>
      <c r="AB1462" s="25">
        <f>VLOOKUP(CONCATENATE($F1462," ",$G1462),AllocFactorMatrix,(AB$4+1),FALSE)*$E1463</f>
        <v>0</v>
      </c>
      <c r="AC1462" s="25">
        <f>VLOOKUP(CONCATENATE($F1462," ",$G1462),AllocFactorMatrix,(AC$4+1),FALSE)*$E1463</f>
        <v>0</v>
      </c>
    </row>
    <row r="1463" spans="1:29" collapsed="1">
      <c r="A1463" s="83"/>
      <c r="B1463" s="56"/>
      <c r="C1463" s="53"/>
      <c r="D1463" s="53" t="s">
        <v>473</v>
      </c>
      <c r="E1463" s="57">
        <f>'Sch 4'!E352</f>
        <v>21540</v>
      </c>
      <c r="F1463" s="62" t="s">
        <v>191</v>
      </c>
      <c r="G1463" s="20" t="str">
        <f>$G$15</f>
        <v>TOTAL</v>
      </c>
      <c r="H1463" s="24">
        <f t="shared" si="692"/>
        <v>21540</v>
      </c>
      <c r="I1463" s="25">
        <f>VLOOKUP(CONCATENATE($F1463," ",$G1463),AllocFactorMatrix,(I$4+1),FALSE)*$E1463</f>
        <v>10469.789298509015</v>
      </c>
      <c r="J1463" s="25">
        <f>VLOOKUP(CONCATENATE($F1463," ",$G1463),AllocFactorMatrix,(J$4+1),FALSE)*$E1463</f>
        <v>2657.0247607779693</v>
      </c>
      <c r="K1463" s="25">
        <f>VLOOKUP(CONCATENATE($F1463," ",$G1463),AllocFactorMatrix,(K$4+1),FALSE)*$E1463</f>
        <v>31.036861282051227</v>
      </c>
      <c r="L1463" s="25">
        <f>VLOOKUP(CONCATENATE($F1463," ",$G1463),AllocFactorMatrix,(L$4+1),FALSE)*$E1463</f>
        <v>0.83353635220341216</v>
      </c>
      <c r="M1463" s="25">
        <f t="shared" si="693"/>
        <v>2688.8951584122237</v>
      </c>
      <c r="N1463" s="25">
        <f>VLOOKUP(CONCATENATE($F1463," ",$G1463),AllocFactorMatrix,(N$4+1),FALSE)*$E1463</f>
        <v>1124.3887588065022</v>
      </c>
      <c r="O1463" s="25">
        <f>VLOOKUP(CONCATENATE($F1463," ",$G1463),AllocFactorMatrix,(O$4+1),FALSE)*$E1463</f>
        <v>319.79413993592993</v>
      </c>
      <c r="P1463" s="25">
        <f>VLOOKUP(CONCATENATE($F1463," ",$G1463),AllocFactorMatrix,(P$4+1),FALSE)*$E1463</f>
        <v>27.396238163892672</v>
      </c>
      <c r="Q1463" s="25">
        <f>VLOOKUP(CONCATENATE($F1463," ",$G1463),AllocFactorMatrix,(Q$4+1),FALSE)*$E1463</f>
        <v>3.8439519753459543</v>
      </c>
      <c r="R1463" s="25">
        <f t="shared" si="695"/>
        <v>1475.4230888816708</v>
      </c>
      <c r="S1463" s="25">
        <f>VLOOKUP(CONCATENATE($F1463," ",$G1463),AllocFactorMatrix,(S$4+1),FALSE)*$E1463</f>
        <v>66.256078777494778</v>
      </c>
      <c r="T1463" s="25">
        <f>VLOOKUP(CONCATENATE($F1463," ",$G1463),AllocFactorMatrix,(T$4+1),FALSE)*$E1463</f>
        <v>733.93277743925319</v>
      </c>
      <c r="U1463" s="25">
        <f>VLOOKUP(CONCATENATE($F1463," ",$G1463),AllocFactorMatrix,(U$4+1),FALSE)*$E1463</f>
        <v>5202.1103666258732</v>
      </c>
      <c r="V1463" s="25">
        <f>VLOOKUP(CONCATENATE($F1463," ",$G1463),AllocFactorMatrix,(V$4+1),FALSE)*$E1463</f>
        <v>554.41756730362749</v>
      </c>
      <c r="W1463" s="25">
        <f t="shared" si="696"/>
        <v>6556.716790146249</v>
      </c>
      <c r="X1463" s="25">
        <f>VLOOKUP(CONCATENATE($F1463," ",$G1463),AllocFactorMatrix,(X$4+1),FALSE)*$E1463</f>
        <v>305.17929017424598</v>
      </c>
      <c r="Y1463" s="25">
        <f>VLOOKUP(CONCATENATE($F1463," ",$G1463),AllocFactorMatrix,(Y$4+1),FALSE)*$E1463</f>
        <v>7.348705399690604</v>
      </c>
      <c r="Z1463" s="25">
        <f t="shared" si="694"/>
        <v>312.52799557393661</v>
      </c>
      <c r="AA1463" s="25">
        <f>VLOOKUP(CONCATENATE($F1463," ",$G1463),AllocFactorMatrix,(AA$4+1),FALSE)*$E1463</f>
        <v>5.2336887925543616</v>
      </c>
      <c r="AB1463" s="25">
        <f>VLOOKUP(CONCATENATE($F1463," ",$G1463),AllocFactorMatrix,(AB$4+1),FALSE)*$E1463</f>
        <v>25.162236024675355</v>
      </c>
      <c r="AC1463" s="25">
        <f>VLOOKUP(CONCATENATE($F1463," ",$G1463),AllocFactorMatrix,(AC$4+1),FALSE)*$E1463</f>
        <v>6.2517436596744105</v>
      </c>
    </row>
    <row r="1464" spans="1:29" hidden="1" outlineLevel="1">
      <c r="A1464" s="83"/>
      <c r="B1464" s="56"/>
      <c r="C1464" s="53"/>
      <c r="D1464" s="53"/>
      <c r="F1464" s="61" t="str">
        <f>F1471</f>
        <v>TRANS_TOTAL</v>
      </c>
      <c r="G1464" s="20" t="str">
        <f>$G$8</f>
        <v>PRODUCTION</v>
      </c>
      <c r="H1464" s="24">
        <f t="shared" si="692"/>
        <v>0</v>
      </c>
      <c r="I1464" s="25">
        <f>VLOOKUP(CONCATENATE($F1464," ",$G1464),AllocFactorMatrix,(I$4+1),FALSE)*$E1471</f>
        <v>0</v>
      </c>
      <c r="J1464" s="25">
        <f>VLOOKUP(CONCATENATE($F1464," ",$G1464),AllocFactorMatrix,(J$4+1),FALSE)*$E1471</f>
        <v>0</v>
      </c>
      <c r="K1464" s="25">
        <f>VLOOKUP(CONCATENATE($F1464," ",$G1464),AllocFactorMatrix,(K$4+1),FALSE)*$E1471</f>
        <v>0</v>
      </c>
      <c r="L1464" s="25">
        <f>VLOOKUP(CONCATENATE($F1464," ",$G1464),AllocFactorMatrix,(L$4+1),FALSE)*$E1471</f>
        <v>0</v>
      </c>
      <c r="M1464" s="25">
        <f t="shared" si="693"/>
        <v>0</v>
      </c>
      <c r="N1464" s="25">
        <f>VLOOKUP(CONCATENATE($F1464," ",$G1464),AllocFactorMatrix,(N$4+1),FALSE)*$E1471</f>
        <v>0</v>
      </c>
      <c r="O1464" s="25">
        <f>VLOOKUP(CONCATENATE($F1464," ",$G1464),AllocFactorMatrix,(O$4+1),FALSE)*$E1471</f>
        <v>0</v>
      </c>
      <c r="P1464" s="25">
        <f>VLOOKUP(CONCATENATE($F1464," ",$G1464),AllocFactorMatrix,(P$4+1),FALSE)*$E1471</f>
        <v>0</v>
      </c>
      <c r="Q1464" s="25">
        <f>VLOOKUP(CONCATENATE($F1464," ",$G1464),AllocFactorMatrix,(Q$4+1),FALSE)*$E1471</f>
        <v>0</v>
      </c>
      <c r="R1464" s="25">
        <f>SUBTOTAL(9,N1464:Q1464)</f>
        <v>0</v>
      </c>
      <c r="S1464" s="25">
        <f>VLOOKUP(CONCATENATE($F1464," ",$G1464),AllocFactorMatrix,(S$4+1),FALSE)*$E1471</f>
        <v>0</v>
      </c>
      <c r="T1464" s="25">
        <f>VLOOKUP(CONCATENATE($F1464," ",$G1464),AllocFactorMatrix,(T$4+1),FALSE)*$E1471</f>
        <v>0</v>
      </c>
      <c r="U1464" s="25">
        <f>VLOOKUP(CONCATENATE($F1464," ",$G1464),AllocFactorMatrix,(U$4+1),FALSE)*$E1471</f>
        <v>0</v>
      </c>
      <c r="V1464" s="25">
        <f>VLOOKUP(CONCATENATE($F1464," ",$G1464),AllocFactorMatrix,(V$4+1),FALSE)*$E1471</f>
        <v>0</v>
      </c>
      <c r="W1464" s="25">
        <f>SUBTOTAL(9,S1464:V1464)</f>
        <v>0</v>
      </c>
      <c r="X1464" s="25">
        <f>VLOOKUP(CONCATENATE($F1464," ",$G1464),AllocFactorMatrix,(X$4+1),FALSE)*$E1471</f>
        <v>0</v>
      </c>
      <c r="Y1464" s="25">
        <f>VLOOKUP(CONCATENATE($F1464," ",$G1464),AllocFactorMatrix,(Y$4+1),FALSE)*$E1471</f>
        <v>0</v>
      </c>
      <c r="Z1464" s="25">
        <f t="shared" si="694"/>
        <v>0</v>
      </c>
      <c r="AA1464" s="25">
        <f>VLOOKUP(CONCATENATE($F1464," ",$G1464),AllocFactorMatrix,(AA$4+1),FALSE)*$E1471</f>
        <v>0</v>
      </c>
      <c r="AB1464" s="25">
        <f>VLOOKUP(CONCATENATE($F1464," ",$G1464),AllocFactorMatrix,(AB$4+1),FALSE)*$E1471</f>
        <v>0</v>
      </c>
      <c r="AC1464" s="25">
        <f>VLOOKUP(CONCATENATE($F1464," ",$G1464),AllocFactorMatrix,(AC$4+1),FALSE)*$E1471</f>
        <v>0</v>
      </c>
    </row>
    <row r="1465" spans="1:29" hidden="1" outlineLevel="1">
      <c r="A1465" s="83"/>
      <c r="B1465" s="56"/>
      <c r="C1465" s="53"/>
      <c r="D1465" s="53"/>
      <c r="F1465" s="61" t="str">
        <f>F1471</f>
        <v>TRANS_TOTAL</v>
      </c>
      <c r="G1465" s="20" t="str">
        <f>$G$9</f>
        <v>BULKTRAN</v>
      </c>
      <c r="H1465" s="24">
        <f t="shared" si="692"/>
        <v>11.5648</v>
      </c>
      <c r="I1465" s="25">
        <f>VLOOKUP(CONCATENATE($F1465," ",$G1465),AllocFactorMatrix,(I$4+1),FALSE)*$E1471</f>
        <v>5.6707177678414746</v>
      </c>
      <c r="J1465" s="25">
        <f>VLOOKUP(CONCATENATE($F1465," ",$G1465),AllocFactorMatrix,(J$4+1),FALSE)*$E1471</f>
        <v>1.4344710960254323</v>
      </c>
      <c r="K1465" s="25">
        <f>VLOOKUP(CONCATENATE($F1465," ",$G1465),AllocFactorMatrix,(K$4+1),FALSE)*$E1471</f>
        <v>1.6771148984383838E-2</v>
      </c>
      <c r="L1465" s="25">
        <f>VLOOKUP(CONCATENATE($F1465," ",$G1465),AllocFactorMatrix,(L$4+1),FALSE)*$E1471</f>
        <v>4.1316576012402731E-4</v>
      </c>
      <c r="M1465" s="25">
        <f t="shared" si="693"/>
        <v>1.4516554107699402</v>
      </c>
      <c r="N1465" s="25">
        <f>VLOOKUP(CONCATENATE($F1465," ",$G1465),AllocFactorMatrix,(N$4+1),FALSE)*$E1471</f>
        <v>0.60020070368366851</v>
      </c>
      <c r="O1465" s="25">
        <f>VLOOKUP(CONCATENATE($F1465," ",$G1465),AllocFactorMatrix,(O$4+1),FALSE)*$E1471</f>
        <v>0.17093421395320557</v>
      </c>
      <c r="P1465" s="25">
        <f>VLOOKUP(CONCATENATE($F1465," ",$G1465),AllocFactorMatrix,(P$4+1),FALSE)*$E1471</f>
        <v>1.3526962296541128E-2</v>
      </c>
      <c r="Q1465" s="25">
        <f>VLOOKUP(CONCATENATE($F1465," ",$G1465),AllocFactorMatrix,(Q$4+1),FALSE)*$E1471</f>
        <v>2.8553032314547477E-3</v>
      </c>
      <c r="R1465" s="25">
        <f t="shared" ref="R1465:R1471" si="697">SUBTOTAL(9,N1465:Q1465)</f>
        <v>0.78751718316486996</v>
      </c>
      <c r="S1465" s="25">
        <f>VLOOKUP(CONCATENATE($F1465," ",$G1465),AllocFactorMatrix,(S$4+1),FALSE)*$E1471</f>
        <v>3.6054238430322044E-2</v>
      </c>
      <c r="T1465" s="25">
        <f>VLOOKUP(CONCATENATE($F1465," ",$G1465),AllocFactorMatrix,(T$4+1),FALSE)*$E1471</f>
        <v>0.39305444977614112</v>
      </c>
      <c r="U1465" s="25">
        <f>VLOOKUP(CONCATENATE($F1465," ",$G1465),AllocFactorMatrix,(U$4+1),FALSE)*$E1471</f>
        <v>2.6250684274609739</v>
      </c>
      <c r="V1465" s="25">
        <f>VLOOKUP(CONCATENATE($F1465," ",$G1465),AllocFactorMatrix,(V$4+1),FALSE)*$E1471</f>
        <v>0.41182363402312167</v>
      </c>
      <c r="W1465" s="25">
        <f t="shared" ref="W1465:W1471" si="698">SUBTOTAL(9,S1465:V1465)</f>
        <v>3.4660007496905587</v>
      </c>
      <c r="X1465" s="25">
        <f>VLOOKUP(CONCATENATE($F1465," ",$G1465),AllocFactorMatrix,(X$4+1),FALSE)*$E1471</f>
        <v>0.16291079394359623</v>
      </c>
      <c r="Y1465" s="25">
        <f>VLOOKUP(CONCATENATE($F1465," ",$G1465),AllocFactorMatrix,(Y$4+1),FALSE)*$E1471</f>
        <v>3.9327261235250453E-3</v>
      </c>
      <c r="Z1465" s="25">
        <f t="shared" si="694"/>
        <v>0.16684352006712128</v>
      </c>
      <c r="AA1465" s="25">
        <f>VLOOKUP(CONCATENATE($F1465," ",$G1465),AllocFactorMatrix,(AA$4+1),FALSE)*$E1471</f>
        <v>2.8403170412223786E-3</v>
      </c>
      <c r="AB1465" s="25">
        <f>VLOOKUP(CONCATENATE($F1465," ",$G1465),AllocFactorMatrix,(AB$4+1),FALSE)*$E1471</f>
        <v>1.5400765745639894E-2</v>
      </c>
      <c r="AC1465" s="25">
        <f>VLOOKUP(CONCATENATE($F1465," ",$G1465),AllocFactorMatrix,(AC$4+1),FALSE)*$E1471</f>
        <v>3.8242856791730613E-3</v>
      </c>
    </row>
    <row r="1466" spans="1:29" hidden="1" outlineLevel="1">
      <c r="A1466" s="83"/>
      <c r="B1466" s="56"/>
      <c r="C1466" s="53"/>
      <c r="D1466" s="53"/>
      <c r="F1466" s="61" t="str">
        <f>F1471</f>
        <v>TRANS_TOTAL</v>
      </c>
      <c r="G1466" s="20" t="str">
        <f>$G$10</f>
        <v>SUBTRAN</v>
      </c>
      <c r="H1466" s="24">
        <f t="shared" si="692"/>
        <v>4.4351999999999991</v>
      </c>
      <c r="I1466" s="25">
        <f>VLOOKUP(CONCATENATE($F1466," ",$G1466),AllocFactorMatrix,(I$4+1),FALSE)*$E1471</f>
        <v>2.1062844966034762</v>
      </c>
      <c r="J1466" s="25">
        <f>VLOOKUP(CONCATENATE($F1466," ",$G1466),AllocFactorMatrix,(J$4+1),FALSE)*$E1471</f>
        <v>0.53917775134910373</v>
      </c>
      <c r="K1466" s="25">
        <f>VLOOKUP(CONCATENATE($F1466," ",$G1466),AllocFactorMatrix,(K$4+1),FALSE)*$E1471</f>
        <v>6.2831583746142889E-3</v>
      </c>
      <c r="L1466" s="25">
        <f>VLOOKUP(CONCATENATE($F1466," ",$G1466),AllocFactorMatrix,(L$4+1),FALSE)*$E1471</f>
        <v>2.0598844764080991E-4</v>
      </c>
      <c r="M1466" s="25">
        <f t="shared" si="693"/>
        <v>0.54566689817135883</v>
      </c>
      <c r="N1466" s="25">
        <f>VLOOKUP(CONCATENATE($F1466," ",$G1466),AllocFactorMatrix,(N$4+1),FALSE)*$E1471</f>
        <v>0.23499985996090142</v>
      </c>
      <c r="O1466" s="25">
        <f>VLOOKUP(CONCATENATE($F1466," ",$G1466),AllocFactorMatrix,(O$4+1),FALSE)*$E1471</f>
        <v>6.6610179685368212E-2</v>
      </c>
      <c r="P1466" s="25">
        <f>VLOOKUP(CONCATENATE($F1466," ",$G1466),AllocFactorMatrix,(P$4+1),FALSE)*$E1471</f>
        <v>6.8230753368053306E-3</v>
      </c>
      <c r="Q1466" s="25">
        <f>VLOOKUP(CONCATENATE($F1466," ",$G1466),AllocFactorMatrix,(Q$4+1),FALSE)*$E1471</f>
        <v>0</v>
      </c>
      <c r="R1466" s="25">
        <f t="shared" si="697"/>
        <v>0.30843311498307496</v>
      </c>
      <c r="S1466" s="25">
        <f>VLOOKUP(CONCATENATE($F1466," ",$G1466),AllocFactorMatrix,(S$4+1),FALSE)*$E1471</f>
        <v>1.3161047569674072E-2</v>
      </c>
      <c r="T1466" s="25">
        <f>VLOOKUP(CONCATENATE($F1466," ",$G1466),AllocFactorMatrix,(T$4+1),FALSE)*$E1471</f>
        <v>0.15211381573119639</v>
      </c>
      <c r="U1466" s="25">
        <f>VLOOKUP(CONCATENATE($F1466," ",$G1466),AllocFactorMatrix,(U$4+1),FALSE)*$E1471</f>
        <v>1.2390804056873068</v>
      </c>
      <c r="V1466" s="25">
        <f>VLOOKUP(CONCATENATE($F1466," ",$G1466),AllocFactorMatrix,(V$4+1),FALSE)*$E1471</f>
        <v>0</v>
      </c>
      <c r="W1466" s="25">
        <f t="shared" si="698"/>
        <v>1.4043552689881773</v>
      </c>
      <c r="X1466" s="25">
        <f>VLOOKUP(CONCATENATE($F1466," ",$G1466),AllocFactorMatrix,(X$4+1),FALSE)*$E1471</f>
        <v>6.3777629584163067E-2</v>
      </c>
      <c r="Y1466" s="25">
        <f>VLOOKUP(CONCATENATE($F1466," ",$G1466),AllocFactorMatrix,(Y$4+1),FALSE)*$E1471</f>
        <v>1.5259222699312992E-3</v>
      </c>
      <c r="Z1466" s="25">
        <f t="shared" si="694"/>
        <v>6.5303551854094366E-2</v>
      </c>
      <c r="AA1466" s="25">
        <f>VLOOKUP(CONCATENATE($F1466," ",$G1466),AllocFactorMatrix,(AA$4+1),FALSE)*$E1471</f>
        <v>1.0472883757167944E-3</v>
      </c>
      <c r="AB1466" s="25">
        <f>VLOOKUP(CONCATENATE($F1466," ",$G1466),AllocFactorMatrix,(AB$4+1),FALSE)*$E1471</f>
        <v>3.2898459718534077E-3</v>
      </c>
      <c r="AC1466" s="25">
        <f>VLOOKUP(CONCATENATE($F1466," ",$G1466),AllocFactorMatrix,(AC$4+1),FALSE)*$E1471</f>
        <v>8.1953505224711422E-4</v>
      </c>
    </row>
    <row r="1467" spans="1:29" hidden="1" outlineLevel="1">
      <c r="A1467" s="83"/>
      <c r="B1467" s="56"/>
      <c r="C1467" s="53"/>
      <c r="D1467" s="53"/>
      <c r="F1467" s="61" t="str">
        <f>F1471</f>
        <v>TRANS_TOTAL</v>
      </c>
      <c r="G1467" s="20" t="str">
        <f>$G$11</f>
        <v>DISTPRI</v>
      </c>
      <c r="H1467" s="24">
        <f t="shared" si="692"/>
        <v>0</v>
      </c>
      <c r="I1467" s="25">
        <f>VLOOKUP(CONCATENATE($F1467," ",$G1467),AllocFactorMatrix,(I$4+1),FALSE)*$E1471</f>
        <v>0</v>
      </c>
      <c r="J1467" s="25">
        <f>VLOOKUP(CONCATENATE($F1467," ",$G1467),AllocFactorMatrix,(J$4+1),FALSE)*$E1471</f>
        <v>0</v>
      </c>
      <c r="K1467" s="25">
        <f>VLOOKUP(CONCATENATE($F1467," ",$G1467),AllocFactorMatrix,(K$4+1),FALSE)*$E1471</f>
        <v>0</v>
      </c>
      <c r="L1467" s="25">
        <f>VLOOKUP(CONCATENATE($F1467," ",$G1467),AllocFactorMatrix,(L$4+1),FALSE)*$E1471</f>
        <v>0</v>
      </c>
      <c r="M1467" s="25">
        <f t="shared" si="693"/>
        <v>0</v>
      </c>
      <c r="N1467" s="25">
        <f>VLOOKUP(CONCATENATE($F1467," ",$G1467),AllocFactorMatrix,(N$4+1),FALSE)*$E1471</f>
        <v>0</v>
      </c>
      <c r="O1467" s="25">
        <f>VLOOKUP(CONCATENATE($F1467," ",$G1467),AllocFactorMatrix,(O$4+1),FALSE)*$E1471</f>
        <v>0</v>
      </c>
      <c r="P1467" s="25">
        <f>VLOOKUP(CONCATENATE($F1467," ",$G1467),AllocFactorMatrix,(P$4+1),FALSE)*$E1471</f>
        <v>0</v>
      </c>
      <c r="Q1467" s="25">
        <f>VLOOKUP(CONCATENATE($F1467," ",$G1467),AllocFactorMatrix,(Q$4+1),FALSE)*$E1471</f>
        <v>0</v>
      </c>
      <c r="R1467" s="25">
        <f t="shared" si="697"/>
        <v>0</v>
      </c>
      <c r="S1467" s="25">
        <f>VLOOKUP(CONCATENATE($F1467," ",$G1467),AllocFactorMatrix,(S$4+1),FALSE)*$E1471</f>
        <v>0</v>
      </c>
      <c r="T1467" s="25">
        <f>VLOOKUP(CONCATENATE($F1467," ",$G1467),AllocFactorMatrix,(T$4+1),FALSE)*$E1471</f>
        <v>0</v>
      </c>
      <c r="U1467" s="25">
        <f>VLOOKUP(CONCATENATE($F1467," ",$G1467),AllocFactorMatrix,(U$4+1),FALSE)*$E1471</f>
        <v>0</v>
      </c>
      <c r="V1467" s="25">
        <f>VLOOKUP(CONCATENATE($F1467," ",$G1467),AllocFactorMatrix,(V$4+1),FALSE)*$E1471</f>
        <v>0</v>
      </c>
      <c r="W1467" s="25">
        <f t="shared" si="698"/>
        <v>0</v>
      </c>
      <c r="X1467" s="25">
        <f>VLOOKUP(CONCATENATE($F1467," ",$G1467),AllocFactorMatrix,(X$4+1),FALSE)*$E1471</f>
        <v>0</v>
      </c>
      <c r="Y1467" s="25">
        <f>VLOOKUP(CONCATENATE($F1467," ",$G1467),AllocFactorMatrix,(Y$4+1),FALSE)*$E1471</f>
        <v>0</v>
      </c>
      <c r="Z1467" s="25">
        <f t="shared" si="694"/>
        <v>0</v>
      </c>
      <c r="AA1467" s="25">
        <f>VLOOKUP(CONCATENATE($F1467," ",$G1467),AllocFactorMatrix,(AA$4+1),FALSE)*$E1471</f>
        <v>0</v>
      </c>
      <c r="AB1467" s="25">
        <f>VLOOKUP(CONCATENATE($F1467," ",$G1467),AllocFactorMatrix,(AB$4+1),FALSE)*$E1471</f>
        <v>0</v>
      </c>
      <c r="AC1467" s="25">
        <f>VLOOKUP(CONCATENATE($F1467," ",$G1467),AllocFactorMatrix,(AC$4+1),FALSE)*$E1471</f>
        <v>0</v>
      </c>
    </row>
    <row r="1468" spans="1:29" hidden="1" outlineLevel="1">
      <c r="A1468" s="83"/>
      <c r="B1468" s="56"/>
      <c r="C1468" s="53"/>
      <c r="D1468" s="53"/>
      <c r="F1468" s="61" t="str">
        <f>F1471</f>
        <v>TRANS_TOTAL</v>
      </c>
      <c r="G1468" s="20" t="str">
        <f>$G$12</f>
        <v>DISTSEC</v>
      </c>
      <c r="H1468" s="24">
        <f t="shared" si="692"/>
        <v>0</v>
      </c>
      <c r="I1468" s="25">
        <f>VLOOKUP(CONCATENATE($F1468," ",$G1468),AllocFactorMatrix,(I$4+1),FALSE)*$E1471</f>
        <v>0</v>
      </c>
      <c r="J1468" s="25">
        <f>VLOOKUP(CONCATENATE($F1468," ",$G1468),AllocFactorMatrix,(J$4+1),FALSE)*$E1471</f>
        <v>0</v>
      </c>
      <c r="K1468" s="25">
        <f>VLOOKUP(CONCATENATE($F1468," ",$G1468),AllocFactorMatrix,(K$4+1),FALSE)*$E1471</f>
        <v>0</v>
      </c>
      <c r="L1468" s="25">
        <f>VLOOKUP(CONCATENATE($F1468," ",$G1468),AllocFactorMatrix,(L$4+1),FALSE)*$E1471</f>
        <v>0</v>
      </c>
      <c r="M1468" s="25">
        <f t="shared" si="693"/>
        <v>0</v>
      </c>
      <c r="N1468" s="25">
        <f>VLOOKUP(CONCATENATE($F1468," ",$G1468),AllocFactorMatrix,(N$4+1),FALSE)*$E1471</f>
        <v>0</v>
      </c>
      <c r="O1468" s="25">
        <f>VLOOKUP(CONCATENATE($F1468," ",$G1468),AllocFactorMatrix,(O$4+1),FALSE)*$E1471</f>
        <v>0</v>
      </c>
      <c r="P1468" s="25">
        <f>VLOOKUP(CONCATENATE($F1468," ",$G1468),AllocFactorMatrix,(P$4+1),FALSE)*$E1471</f>
        <v>0</v>
      </c>
      <c r="Q1468" s="25">
        <f>VLOOKUP(CONCATENATE($F1468," ",$G1468),AllocFactorMatrix,(Q$4+1),FALSE)*$E1471</f>
        <v>0</v>
      </c>
      <c r="R1468" s="25">
        <f t="shared" si="697"/>
        <v>0</v>
      </c>
      <c r="S1468" s="25">
        <f>VLOOKUP(CONCATENATE($F1468," ",$G1468),AllocFactorMatrix,(S$4+1),FALSE)*$E1471</f>
        <v>0</v>
      </c>
      <c r="T1468" s="25">
        <f>VLOOKUP(CONCATENATE($F1468," ",$G1468),AllocFactorMatrix,(T$4+1),FALSE)*$E1471</f>
        <v>0</v>
      </c>
      <c r="U1468" s="25">
        <f>VLOOKUP(CONCATENATE($F1468," ",$G1468),AllocFactorMatrix,(U$4+1),FALSE)*$E1471</f>
        <v>0</v>
      </c>
      <c r="V1468" s="25">
        <f>VLOOKUP(CONCATENATE($F1468," ",$G1468),AllocFactorMatrix,(V$4+1),FALSE)*$E1471</f>
        <v>0</v>
      </c>
      <c r="W1468" s="25">
        <f t="shared" si="698"/>
        <v>0</v>
      </c>
      <c r="X1468" s="25">
        <f>VLOOKUP(CONCATENATE($F1468," ",$G1468),AllocFactorMatrix,(X$4+1),FALSE)*$E1471</f>
        <v>0</v>
      </c>
      <c r="Y1468" s="25">
        <f>VLOOKUP(CONCATENATE($F1468," ",$G1468),AllocFactorMatrix,(Y$4+1),FALSE)*$E1471</f>
        <v>0</v>
      </c>
      <c r="Z1468" s="25">
        <f t="shared" si="694"/>
        <v>0</v>
      </c>
      <c r="AA1468" s="25">
        <f>VLOOKUP(CONCATENATE($F1468," ",$G1468),AllocFactorMatrix,(AA$4+1),FALSE)*$E1471</f>
        <v>0</v>
      </c>
      <c r="AB1468" s="25">
        <f>VLOOKUP(CONCATENATE($F1468," ",$G1468),AllocFactorMatrix,(AB$4+1),FALSE)*$E1471</f>
        <v>0</v>
      </c>
      <c r="AC1468" s="25">
        <f>VLOOKUP(CONCATENATE($F1468," ",$G1468),AllocFactorMatrix,(AC$4+1),FALSE)*$E1471</f>
        <v>0</v>
      </c>
    </row>
    <row r="1469" spans="1:29" hidden="1" outlineLevel="1">
      <c r="A1469" s="83"/>
      <c r="B1469" s="56"/>
      <c r="C1469" s="53"/>
      <c r="D1469" s="53"/>
      <c r="F1469" s="61" t="str">
        <f>F1471</f>
        <v>TRANS_TOTAL</v>
      </c>
      <c r="G1469" s="20" t="str">
        <f>$G$13</f>
        <v>ENERGY</v>
      </c>
      <c r="H1469" s="24">
        <f t="shared" si="692"/>
        <v>0</v>
      </c>
      <c r="I1469" s="25">
        <f>VLOOKUP(CONCATENATE($F1469," ",$G1469),AllocFactorMatrix,(I$4+1),FALSE)*$E1471</f>
        <v>0</v>
      </c>
      <c r="J1469" s="25">
        <f>VLOOKUP(CONCATENATE($F1469," ",$G1469),AllocFactorMatrix,(J$4+1),FALSE)*$E1471</f>
        <v>0</v>
      </c>
      <c r="K1469" s="25">
        <f>VLOOKUP(CONCATENATE($F1469," ",$G1469),AllocFactorMatrix,(K$4+1),FALSE)*$E1471</f>
        <v>0</v>
      </c>
      <c r="L1469" s="25">
        <f>VLOOKUP(CONCATENATE($F1469," ",$G1469),AllocFactorMatrix,(L$4+1),FALSE)*$E1471</f>
        <v>0</v>
      </c>
      <c r="M1469" s="25">
        <f t="shared" si="693"/>
        <v>0</v>
      </c>
      <c r="N1469" s="25">
        <f>VLOOKUP(CONCATENATE($F1469," ",$G1469),AllocFactorMatrix,(N$4+1),FALSE)*$E1471</f>
        <v>0</v>
      </c>
      <c r="O1469" s="25">
        <f>VLOOKUP(CONCATENATE($F1469," ",$G1469),AllocFactorMatrix,(O$4+1),FALSE)*$E1471</f>
        <v>0</v>
      </c>
      <c r="P1469" s="25">
        <f>VLOOKUP(CONCATENATE($F1469," ",$G1469),AllocFactorMatrix,(P$4+1),FALSE)*$E1471</f>
        <v>0</v>
      </c>
      <c r="Q1469" s="25">
        <f>VLOOKUP(CONCATENATE($F1469," ",$G1469),AllocFactorMatrix,(Q$4+1),FALSE)*$E1471</f>
        <v>0</v>
      </c>
      <c r="R1469" s="25">
        <f t="shared" si="697"/>
        <v>0</v>
      </c>
      <c r="S1469" s="25">
        <f>VLOOKUP(CONCATENATE($F1469," ",$G1469),AllocFactorMatrix,(S$4+1),FALSE)*$E1471</f>
        <v>0</v>
      </c>
      <c r="T1469" s="25">
        <f>VLOOKUP(CONCATENATE($F1469," ",$G1469),AllocFactorMatrix,(T$4+1),FALSE)*$E1471</f>
        <v>0</v>
      </c>
      <c r="U1469" s="25">
        <f>VLOOKUP(CONCATENATE($F1469," ",$G1469),AllocFactorMatrix,(U$4+1),FALSE)*$E1471</f>
        <v>0</v>
      </c>
      <c r="V1469" s="25">
        <f>VLOOKUP(CONCATENATE($F1469," ",$G1469),AllocFactorMatrix,(V$4+1),FALSE)*$E1471</f>
        <v>0</v>
      </c>
      <c r="W1469" s="25">
        <f t="shared" si="698"/>
        <v>0</v>
      </c>
      <c r="X1469" s="25">
        <f>VLOOKUP(CONCATENATE($F1469," ",$G1469),AllocFactorMatrix,(X$4+1),FALSE)*$E1471</f>
        <v>0</v>
      </c>
      <c r="Y1469" s="25">
        <f>VLOOKUP(CONCATENATE($F1469," ",$G1469),AllocFactorMatrix,(Y$4+1),FALSE)*$E1471</f>
        <v>0</v>
      </c>
      <c r="Z1469" s="25">
        <f t="shared" si="694"/>
        <v>0</v>
      </c>
      <c r="AA1469" s="25">
        <f>VLOOKUP(CONCATENATE($F1469," ",$G1469),AllocFactorMatrix,(AA$4+1),FALSE)*$E1471</f>
        <v>0</v>
      </c>
      <c r="AB1469" s="25">
        <f>VLOOKUP(CONCATENATE($F1469," ",$G1469),AllocFactorMatrix,(AB$4+1),FALSE)*$E1471</f>
        <v>0</v>
      </c>
      <c r="AC1469" s="25">
        <f>VLOOKUP(CONCATENATE($F1469," ",$G1469),AllocFactorMatrix,(AC$4+1),FALSE)*$E1471</f>
        <v>0</v>
      </c>
    </row>
    <row r="1470" spans="1:29" hidden="1" outlineLevel="1">
      <c r="A1470" s="83"/>
      <c r="B1470" s="56"/>
      <c r="C1470" s="53"/>
      <c r="D1470" s="53"/>
      <c r="F1470" s="61" t="str">
        <f>F1471</f>
        <v>TRANS_TOTAL</v>
      </c>
      <c r="G1470" s="20" t="str">
        <f>$G$14</f>
        <v>CUSTOMER</v>
      </c>
      <c r="H1470" s="24">
        <f t="shared" si="692"/>
        <v>0</v>
      </c>
      <c r="I1470" s="25">
        <f>VLOOKUP(CONCATENATE($F1470," ",$G1470),AllocFactorMatrix,(I$4+1),FALSE)*$E1471</f>
        <v>0</v>
      </c>
      <c r="J1470" s="25">
        <f>VLOOKUP(CONCATENATE($F1470," ",$G1470),AllocFactorMatrix,(J$4+1),FALSE)*$E1471</f>
        <v>0</v>
      </c>
      <c r="K1470" s="25">
        <f>VLOOKUP(CONCATENATE($F1470," ",$G1470),AllocFactorMatrix,(K$4+1),FALSE)*$E1471</f>
        <v>0</v>
      </c>
      <c r="L1470" s="25">
        <f>VLOOKUP(CONCATENATE($F1470," ",$G1470),AllocFactorMatrix,(L$4+1),FALSE)*$E1471</f>
        <v>0</v>
      </c>
      <c r="M1470" s="25">
        <f t="shared" si="693"/>
        <v>0</v>
      </c>
      <c r="N1470" s="25">
        <f>VLOOKUP(CONCATENATE($F1470," ",$G1470),AllocFactorMatrix,(N$4+1),FALSE)*$E1471</f>
        <v>0</v>
      </c>
      <c r="O1470" s="25">
        <f>VLOOKUP(CONCATENATE($F1470," ",$G1470),AllocFactorMatrix,(O$4+1),FALSE)*$E1471</f>
        <v>0</v>
      </c>
      <c r="P1470" s="25">
        <f>VLOOKUP(CONCATENATE($F1470," ",$G1470),AllocFactorMatrix,(P$4+1),FALSE)*$E1471</f>
        <v>0</v>
      </c>
      <c r="Q1470" s="25">
        <f>VLOOKUP(CONCATENATE($F1470," ",$G1470),AllocFactorMatrix,(Q$4+1),FALSE)*$E1471</f>
        <v>0</v>
      </c>
      <c r="R1470" s="25">
        <f t="shared" si="697"/>
        <v>0</v>
      </c>
      <c r="S1470" s="25">
        <f>VLOOKUP(CONCATENATE($F1470," ",$G1470),AllocFactorMatrix,(S$4+1),FALSE)*$E1471</f>
        <v>0</v>
      </c>
      <c r="T1470" s="25">
        <f>VLOOKUP(CONCATENATE($F1470," ",$G1470),AllocFactorMatrix,(T$4+1),FALSE)*$E1471</f>
        <v>0</v>
      </c>
      <c r="U1470" s="25">
        <f>VLOOKUP(CONCATENATE($F1470," ",$G1470),AllocFactorMatrix,(U$4+1),FALSE)*$E1471</f>
        <v>0</v>
      </c>
      <c r="V1470" s="25">
        <f>VLOOKUP(CONCATENATE($F1470," ",$G1470),AllocFactorMatrix,(V$4+1),FALSE)*$E1471</f>
        <v>0</v>
      </c>
      <c r="W1470" s="25">
        <f t="shared" si="698"/>
        <v>0</v>
      </c>
      <c r="X1470" s="25">
        <f>VLOOKUP(CONCATENATE($F1470," ",$G1470),AllocFactorMatrix,(X$4+1),FALSE)*$E1471</f>
        <v>0</v>
      </c>
      <c r="Y1470" s="25">
        <f>VLOOKUP(CONCATENATE($F1470," ",$G1470),AllocFactorMatrix,(Y$4+1),FALSE)*$E1471</f>
        <v>0</v>
      </c>
      <c r="Z1470" s="25">
        <f t="shared" si="694"/>
        <v>0</v>
      </c>
      <c r="AA1470" s="25">
        <f>VLOOKUP(CONCATENATE($F1470," ",$G1470),AllocFactorMatrix,(AA$4+1),FALSE)*$E1471</f>
        <v>0</v>
      </c>
      <c r="AB1470" s="25">
        <f>VLOOKUP(CONCATENATE($F1470," ",$G1470),AllocFactorMatrix,(AB$4+1),FALSE)*$E1471</f>
        <v>0</v>
      </c>
      <c r="AC1470" s="25">
        <f>VLOOKUP(CONCATENATE($F1470," ",$G1470),AllocFactorMatrix,(AC$4+1),FALSE)*$E1471</f>
        <v>0</v>
      </c>
    </row>
    <row r="1471" spans="1:29" collapsed="1">
      <c r="A1471" s="83"/>
      <c r="B1471" s="56"/>
      <c r="C1471" s="53"/>
      <c r="D1471" s="53" t="s">
        <v>474</v>
      </c>
      <c r="E1471" s="57">
        <f>'Sch 4'!E353</f>
        <v>16</v>
      </c>
      <c r="F1471" s="62" t="s">
        <v>191</v>
      </c>
      <c r="G1471" s="20" t="str">
        <f>$G$15</f>
        <v>TOTAL</v>
      </c>
      <c r="H1471" s="24">
        <f t="shared" si="692"/>
        <v>16</v>
      </c>
      <c r="I1471" s="25">
        <f>VLOOKUP(CONCATENATE($F1471," ",$G1471),AllocFactorMatrix,(I$4+1),FALSE)*$E1471</f>
        <v>7.7770022644449508</v>
      </c>
      <c r="J1471" s="25">
        <f>VLOOKUP(CONCATENATE($F1471," ",$G1471),AllocFactorMatrix,(J$4+1),FALSE)*$E1471</f>
        <v>1.9736488473745362</v>
      </c>
      <c r="K1471" s="25">
        <f>VLOOKUP(CONCATENATE($F1471," ",$G1471),AllocFactorMatrix,(K$4+1),FALSE)*$E1471</f>
        <v>2.3054307358998126E-2</v>
      </c>
      <c r="L1471" s="25">
        <f>VLOOKUP(CONCATENATE($F1471," ",$G1471),AllocFactorMatrix,(L$4+1),FALSE)*$E1471</f>
        <v>6.1915420776483725E-4</v>
      </c>
      <c r="M1471" s="25">
        <f t="shared" si="693"/>
        <v>1.9973223089412993</v>
      </c>
      <c r="N1471" s="25">
        <f>VLOOKUP(CONCATENATE($F1471," ",$G1471),AllocFactorMatrix,(N$4+1),FALSE)*$E1471</f>
        <v>0.83520056364456996</v>
      </c>
      <c r="O1471" s="25">
        <f>VLOOKUP(CONCATENATE($F1471," ",$G1471),AllocFactorMatrix,(O$4+1),FALSE)*$E1471</f>
        <v>0.23754439363857377</v>
      </c>
      <c r="P1471" s="25">
        <f>VLOOKUP(CONCATENATE($F1471," ",$G1471),AllocFactorMatrix,(P$4+1),FALSE)*$E1471</f>
        <v>2.035003763334646E-2</v>
      </c>
      <c r="Q1471" s="25">
        <f>VLOOKUP(CONCATENATE($F1471," ",$G1471),AllocFactorMatrix,(Q$4+1),FALSE)*$E1471</f>
        <v>2.8553032314547477E-3</v>
      </c>
      <c r="R1471" s="25">
        <f t="shared" si="697"/>
        <v>1.095950298147945</v>
      </c>
      <c r="S1471" s="25">
        <f>VLOOKUP(CONCATENATE($F1471," ",$G1471),AllocFactorMatrix,(S$4+1),FALSE)*$E1471</f>
        <v>4.9215285999996118E-2</v>
      </c>
      <c r="T1471" s="25">
        <f>VLOOKUP(CONCATENATE($F1471," ",$G1471),AllocFactorMatrix,(T$4+1),FALSE)*$E1471</f>
        <v>0.54516826550733755</v>
      </c>
      <c r="U1471" s="25">
        <f>VLOOKUP(CONCATENATE($F1471," ",$G1471),AllocFactorMatrix,(U$4+1),FALSE)*$E1471</f>
        <v>3.8641488331482807</v>
      </c>
      <c r="V1471" s="25">
        <f>VLOOKUP(CONCATENATE($F1471," ",$G1471),AllocFactorMatrix,(V$4+1),FALSE)*$E1471</f>
        <v>0.41182363402312167</v>
      </c>
      <c r="W1471" s="25">
        <f t="shared" si="698"/>
        <v>4.870356018678736</v>
      </c>
      <c r="X1471" s="25">
        <f>VLOOKUP(CONCATENATE($F1471," ",$G1471),AllocFactorMatrix,(X$4+1),FALSE)*$E1471</f>
        <v>0.22668842352775931</v>
      </c>
      <c r="Y1471" s="25">
        <f>VLOOKUP(CONCATENATE($F1471," ",$G1471),AllocFactorMatrix,(Y$4+1),FALSE)*$E1471</f>
        <v>5.4586483934563447E-3</v>
      </c>
      <c r="Z1471" s="25">
        <f t="shared" si="694"/>
        <v>0.23214707192121564</v>
      </c>
      <c r="AA1471" s="25">
        <f>VLOOKUP(CONCATENATE($F1471," ",$G1471),AllocFactorMatrix,(AA$4+1),FALSE)*$E1471</f>
        <v>3.887605416939173E-3</v>
      </c>
      <c r="AB1471" s="25">
        <f>VLOOKUP(CONCATENATE($F1471," ",$G1471),AllocFactorMatrix,(AB$4+1),FALSE)*$E1471</f>
        <v>1.86906117174933E-2</v>
      </c>
      <c r="AC1471" s="25">
        <f>VLOOKUP(CONCATENATE($F1471," ",$G1471),AllocFactorMatrix,(AC$4+1),FALSE)*$E1471</f>
        <v>4.6438207314201752E-3</v>
      </c>
    </row>
    <row r="1472" spans="1:29" hidden="1" outlineLevel="1">
      <c r="F1472" s="61" t="str">
        <f>F1479</f>
        <v>TRAN_LSE</v>
      </c>
      <c r="G1472" s="20" t="str">
        <f>$G$8</f>
        <v>PRODUCTION</v>
      </c>
      <c r="H1472" s="24">
        <f t="shared" si="692"/>
        <v>83552775.000000015</v>
      </c>
      <c r="I1472" s="25">
        <f>VLOOKUP(CONCATENATE($F1472," ",$G1472),AllocFactorMatrix,(I$4+1),FALSE)*$E1479</f>
        <v>40969511.426480435</v>
      </c>
      <c r="J1472" s="25">
        <f>VLOOKUP(CONCATENATE($F1472," ",$G1472),AllocFactorMatrix,(J$4+1),FALSE)*$E1479</f>
        <v>10363693.339289598</v>
      </c>
      <c r="K1472" s="25">
        <f>VLOOKUP(CONCATENATE($F1472," ",$G1472),AllocFactorMatrix,(K$4+1),FALSE)*$E1479</f>
        <v>121167.33861231507</v>
      </c>
      <c r="L1472" s="25">
        <f>VLOOKUP(CONCATENATE($F1472," ",$G1472),AllocFactorMatrix,(L$4+1),FALSE)*$E1479</f>
        <v>2985.0188324352193</v>
      </c>
      <c r="M1472" s="25">
        <f t="shared" si="693"/>
        <v>10487845.696734348</v>
      </c>
      <c r="N1472" s="25">
        <f>VLOOKUP(CONCATENATE($F1472," ",$G1472),AllocFactorMatrix,(N$4+1),FALSE)*$E1479</f>
        <v>4336299.3177334005</v>
      </c>
      <c r="O1472" s="25">
        <f>VLOOKUP(CONCATENATE($F1472," ",$G1472),AllocFactorMatrix,(O$4+1),FALSE)*$E1479</f>
        <v>1234956.7582867015</v>
      </c>
      <c r="P1472" s="25">
        <f>VLOOKUP(CONCATENATE($F1472," ",$G1472),AllocFactorMatrix,(P$4+1),FALSE)*$E1479</f>
        <v>97728.904710534043</v>
      </c>
      <c r="Q1472" s="25">
        <f>VLOOKUP(CONCATENATE($F1472," ",$G1472),AllocFactorMatrix,(Q$4+1),FALSE)*$E1479</f>
        <v>20628.848614287446</v>
      </c>
      <c r="R1472" s="25">
        <f>SUBTOTAL(9,N1472:Q1472)</f>
        <v>5689613.8293449236</v>
      </c>
      <c r="S1472" s="25">
        <f>VLOOKUP(CONCATENATE($F1472," ",$G1472),AllocFactorMatrix,(S$4+1),FALSE)*$E1479</f>
        <v>260482.8160768064</v>
      </c>
      <c r="T1472" s="25">
        <f>VLOOKUP(CONCATENATE($F1472," ",$G1472),AllocFactorMatrix,(T$4+1),FALSE)*$E1479</f>
        <v>2839719.6669976758</v>
      </c>
      <c r="U1472" s="25">
        <f>VLOOKUP(CONCATENATE($F1472," ",$G1472),AllocFactorMatrix,(U$4+1),FALSE)*$E1479</f>
        <v>18965459.98886713</v>
      </c>
      <c r="V1472" s="25">
        <f>VLOOKUP(CONCATENATE($F1472," ",$G1472),AllocFactorMatrix,(V$4+1),FALSE)*$E1479</f>
        <v>2975322.3084892281</v>
      </c>
      <c r="W1472" s="25">
        <f>SUBTOTAL(9,S1472:V1472)</f>
        <v>25040984.780430842</v>
      </c>
      <c r="X1472" s="25">
        <f>VLOOKUP(CONCATENATE($F1472," ",$G1472),AllocFactorMatrix,(X$4+1),FALSE)*$E1479</f>
        <v>1176989.5641464321</v>
      </c>
      <c r="Y1472" s="25">
        <f>VLOOKUP(CONCATENATE($F1472," ",$G1472),AllocFactorMatrix,(Y$4+1),FALSE)*$E1479</f>
        <v>28412.958368109288</v>
      </c>
      <c r="Z1472" s="25">
        <f t="shared" si="694"/>
        <v>1205402.5225145414</v>
      </c>
      <c r="AA1472" s="25">
        <f>VLOOKUP(CONCATENATE($F1472," ",$G1472),AllocFactorMatrix,(AA$4+1),FALSE)*$E1479</f>
        <v>20520.5771542888</v>
      </c>
      <c r="AB1472" s="25">
        <f>VLOOKUP(CONCATENATE($F1472," ",$G1472),AllocFactorMatrix,(AB$4+1),FALSE)*$E1479</f>
        <v>111266.6639434454</v>
      </c>
      <c r="AC1472" s="25">
        <f>VLOOKUP(CONCATENATE($F1472," ",$G1472),AllocFactorMatrix,(AC$4+1),FALSE)*$E1479</f>
        <v>27629.50339717669</v>
      </c>
    </row>
    <row r="1473" spans="1:29" hidden="1" outlineLevel="1">
      <c r="F1473" s="61" t="str">
        <f>F1479</f>
        <v>TRAN_LSE</v>
      </c>
      <c r="G1473" s="20" t="str">
        <f>$G$9</f>
        <v>BULKTRAN</v>
      </c>
      <c r="H1473" s="24">
        <f t="shared" si="692"/>
        <v>0</v>
      </c>
      <c r="I1473" s="25">
        <f>VLOOKUP(CONCATENATE($F1473," ",$G1473),AllocFactorMatrix,(I$4+1),FALSE)*$E1479</f>
        <v>0</v>
      </c>
      <c r="J1473" s="25">
        <f>VLOOKUP(CONCATENATE($F1473," ",$G1473),AllocFactorMatrix,(J$4+1),FALSE)*$E1479</f>
        <v>0</v>
      </c>
      <c r="K1473" s="25">
        <f>VLOOKUP(CONCATENATE($F1473," ",$G1473),AllocFactorMatrix,(K$4+1),FALSE)*$E1479</f>
        <v>0</v>
      </c>
      <c r="L1473" s="25">
        <f>VLOOKUP(CONCATENATE($F1473," ",$G1473),AllocFactorMatrix,(L$4+1),FALSE)*$E1479</f>
        <v>0</v>
      </c>
      <c r="M1473" s="25">
        <f t="shared" si="693"/>
        <v>0</v>
      </c>
      <c r="N1473" s="25">
        <f>VLOOKUP(CONCATENATE($F1473," ",$G1473),AllocFactorMatrix,(N$4+1),FALSE)*$E1479</f>
        <v>0</v>
      </c>
      <c r="O1473" s="25">
        <f>VLOOKUP(CONCATENATE($F1473," ",$G1473),AllocFactorMatrix,(O$4+1),FALSE)*$E1479</f>
        <v>0</v>
      </c>
      <c r="P1473" s="25">
        <f>VLOOKUP(CONCATENATE($F1473," ",$G1473),AllocFactorMatrix,(P$4+1),FALSE)*$E1479</f>
        <v>0</v>
      </c>
      <c r="Q1473" s="25">
        <f>VLOOKUP(CONCATENATE($F1473," ",$G1473),AllocFactorMatrix,(Q$4+1),FALSE)*$E1479</f>
        <v>0</v>
      </c>
      <c r="R1473" s="25">
        <f t="shared" ref="R1473:R1479" si="699">SUBTOTAL(9,N1473:Q1473)</f>
        <v>0</v>
      </c>
      <c r="S1473" s="25">
        <f>VLOOKUP(CONCATENATE($F1473," ",$G1473),AllocFactorMatrix,(S$4+1),FALSE)*$E1479</f>
        <v>0</v>
      </c>
      <c r="T1473" s="25">
        <f>VLOOKUP(CONCATENATE($F1473," ",$G1473),AllocFactorMatrix,(T$4+1),FALSE)*$E1479</f>
        <v>0</v>
      </c>
      <c r="U1473" s="25">
        <f>VLOOKUP(CONCATENATE($F1473," ",$G1473),AllocFactorMatrix,(U$4+1),FALSE)*$E1479</f>
        <v>0</v>
      </c>
      <c r="V1473" s="25">
        <f>VLOOKUP(CONCATENATE($F1473," ",$G1473),AllocFactorMatrix,(V$4+1),FALSE)*$E1479</f>
        <v>0</v>
      </c>
      <c r="W1473" s="25">
        <f t="shared" ref="W1473:W1479" si="700">SUBTOTAL(9,S1473:V1473)</f>
        <v>0</v>
      </c>
      <c r="X1473" s="25">
        <f>VLOOKUP(CONCATENATE($F1473," ",$G1473),AllocFactorMatrix,(X$4+1),FALSE)*$E1479</f>
        <v>0</v>
      </c>
      <c r="Y1473" s="25">
        <f>VLOOKUP(CONCATENATE($F1473," ",$G1473),AllocFactorMatrix,(Y$4+1),FALSE)*$E1479</f>
        <v>0</v>
      </c>
      <c r="Z1473" s="25">
        <f t="shared" si="694"/>
        <v>0</v>
      </c>
      <c r="AA1473" s="25">
        <f>VLOOKUP(CONCATENATE($F1473," ",$G1473),AllocFactorMatrix,(AA$4+1),FALSE)*$E1479</f>
        <v>0</v>
      </c>
      <c r="AB1473" s="25">
        <f>VLOOKUP(CONCATENATE($F1473," ",$G1473),AllocFactorMatrix,(AB$4+1),FALSE)*$E1479</f>
        <v>0</v>
      </c>
      <c r="AC1473" s="25">
        <f>VLOOKUP(CONCATENATE($F1473," ",$G1473),AllocFactorMatrix,(AC$4+1),FALSE)*$E1479</f>
        <v>0</v>
      </c>
    </row>
    <row r="1474" spans="1:29" hidden="1" outlineLevel="1">
      <c r="F1474" s="61" t="str">
        <f>F1479</f>
        <v>TRAN_LSE</v>
      </c>
      <c r="G1474" s="20" t="str">
        <f>$G$10</f>
        <v>SUBTRAN</v>
      </c>
      <c r="H1474" s="24">
        <f t="shared" si="692"/>
        <v>0</v>
      </c>
      <c r="I1474" s="25">
        <f>VLOOKUP(CONCATENATE($F1474," ",$G1474),AllocFactorMatrix,(I$4+1),FALSE)*$E1479</f>
        <v>0</v>
      </c>
      <c r="J1474" s="25">
        <f>VLOOKUP(CONCATENATE($F1474," ",$G1474),AllocFactorMatrix,(J$4+1),FALSE)*$E1479</f>
        <v>0</v>
      </c>
      <c r="K1474" s="25">
        <f>VLOOKUP(CONCATENATE($F1474," ",$G1474),AllocFactorMatrix,(K$4+1),FALSE)*$E1479</f>
        <v>0</v>
      </c>
      <c r="L1474" s="25">
        <f>VLOOKUP(CONCATENATE($F1474," ",$G1474),AllocFactorMatrix,(L$4+1),FALSE)*$E1479</f>
        <v>0</v>
      </c>
      <c r="M1474" s="25">
        <f t="shared" si="693"/>
        <v>0</v>
      </c>
      <c r="N1474" s="25">
        <f>VLOOKUP(CONCATENATE($F1474," ",$G1474),AllocFactorMatrix,(N$4+1),FALSE)*$E1479</f>
        <v>0</v>
      </c>
      <c r="O1474" s="25">
        <f>VLOOKUP(CONCATENATE($F1474," ",$G1474),AllocFactorMatrix,(O$4+1),FALSE)*$E1479</f>
        <v>0</v>
      </c>
      <c r="P1474" s="25">
        <f>VLOOKUP(CONCATENATE($F1474," ",$G1474),AllocFactorMatrix,(P$4+1),FALSE)*$E1479</f>
        <v>0</v>
      </c>
      <c r="Q1474" s="25">
        <f>VLOOKUP(CONCATENATE($F1474," ",$G1474),AllocFactorMatrix,(Q$4+1),FALSE)*$E1479</f>
        <v>0</v>
      </c>
      <c r="R1474" s="25">
        <f t="shared" si="699"/>
        <v>0</v>
      </c>
      <c r="S1474" s="25">
        <f>VLOOKUP(CONCATENATE($F1474," ",$G1474),AllocFactorMatrix,(S$4+1),FALSE)*$E1479</f>
        <v>0</v>
      </c>
      <c r="T1474" s="25">
        <f>VLOOKUP(CONCATENATE($F1474," ",$G1474),AllocFactorMatrix,(T$4+1),FALSE)*$E1479</f>
        <v>0</v>
      </c>
      <c r="U1474" s="25">
        <f>VLOOKUP(CONCATENATE($F1474," ",$G1474),AllocFactorMatrix,(U$4+1),FALSE)*$E1479</f>
        <v>0</v>
      </c>
      <c r="V1474" s="25">
        <f>VLOOKUP(CONCATENATE($F1474," ",$G1474),AllocFactorMatrix,(V$4+1),FALSE)*$E1479</f>
        <v>0</v>
      </c>
      <c r="W1474" s="25">
        <f t="shared" si="700"/>
        <v>0</v>
      </c>
      <c r="X1474" s="25">
        <f>VLOOKUP(CONCATENATE($F1474," ",$G1474),AllocFactorMatrix,(X$4+1),FALSE)*$E1479</f>
        <v>0</v>
      </c>
      <c r="Y1474" s="25">
        <f>VLOOKUP(CONCATENATE($F1474," ",$G1474),AllocFactorMatrix,(Y$4+1),FALSE)*$E1479</f>
        <v>0</v>
      </c>
      <c r="Z1474" s="25">
        <f t="shared" si="694"/>
        <v>0</v>
      </c>
      <c r="AA1474" s="25">
        <f>VLOOKUP(CONCATENATE($F1474," ",$G1474),AllocFactorMatrix,(AA$4+1),FALSE)*$E1479</f>
        <v>0</v>
      </c>
      <c r="AB1474" s="25">
        <f>VLOOKUP(CONCATENATE($F1474," ",$G1474),AllocFactorMatrix,(AB$4+1),FALSE)*$E1479</f>
        <v>0</v>
      </c>
      <c r="AC1474" s="25">
        <f>VLOOKUP(CONCATENATE($F1474," ",$G1474),AllocFactorMatrix,(AC$4+1),FALSE)*$E1479</f>
        <v>0</v>
      </c>
    </row>
    <row r="1475" spans="1:29" hidden="1" outlineLevel="1">
      <c r="F1475" s="61" t="str">
        <f>F1479</f>
        <v>TRAN_LSE</v>
      </c>
      <c r="G1475" s="20" t="str">
        <f>$G$11</f>
        <v>DISTPRI</v>
      </c>
      <c r="H1475" s="24">
        <f t="shared" si="692"/>
        <v>0</v>
      </c>
      <c r="I1475" s="25">
        <f>VLOOKUP(CONCATENATE($F1475," ",$G1475),AllocFactorMatrix,(I$4+1),FALSE)*$E1479</f>
        <v>0</v>
      </c>
      <c r="J1475" s="25">
        <f>VLOOKUP(CONCATENATE($F1475," ",$G1475),AllocFactorMatrix,(J$4+1),FALSE)*$E1479</f>
        <v>0</v>
      </c>
      <c r="K1475" s="25">
        <f>VLOOKUP(CONCATENATE($F1475," ",$G1475),AllocFactorMatrix,(K$4+1),FALSE)*$E1479</f>
        <v>0</v>
      </c>
      <c r="L1475" s="25">
        <f>VLOOKUP(CONCATENATE($F1475," ",$G1475),AllocFactorMatrix,(L$4+1),FALSE)*$E1479</f>
        <v>0</v>
      </c>
      <c r="M1475" s="25">
        <f t="shared" si="693"/>
        <v>0</v>
      </c>
      <c r="N1475" s="25">
        <f>VLOOKUP(CONCATENATE($F1475," ",$G1475),AllocFactorMatrix,(N$4+1),FALSE)*$E1479</f>
        <v>0</v>
      </c>
      <c r="O1475" s="25">
        <f>VLOOKUP(CONCATENATE($F1475," ",$G1475),AllocFactorMatrix,(O$4+1),FALSE)*$E1479</f>
        <v>0</v>
      </c>
      <c r="P1475" s="25">
        <f>VLOOKUP(CONCATENATE($F1475," ",$G1475),AllocFactorMatrix,(P$4+1),FALSE)*$E1479</f>
        <v>0</v>
      </c>
      <c r="Q1475" s="25">
        <f>VLOOKUP(CONCATENATE($F1475," ",$G1475),AllocFactorMatrix,(Q$4+1),FALSE)*$E1479</f>
        <v>0</v>
      </c>
      <c r="R1475" s="25">
        <f t="shared" si="699"/>
        <v>0</v>
      </c>
      <c r="S1475" s="25">
        <f>VLOOKUP(CONCATENATE($F1475," ",$G1475),AllocFactorMatrix,(S$4+1),FALSE)*$E1479</f>
        <v>0</v>
      </c>
      <c r="T1475" s="25">
        <f>VLOOKUP(CONCATENATE($F1475," ",$G1475),AllocFactorMatrix,(T$4+1),FALSE)*$E1479</f>
        <v>0</v>
      </c>
      <c r="U1475" s="25">
        <f>VLOOKUP(CONCATENATE($F1475," ",$G1475),AllocFactorMatrix,(U$4+1),FALSE)*$E1479</f>
        <v>0</v>
      </c>
      <c r="V1475" s="25">
        <f>VLOOKUP(CONCATENATE($F1475," ",$G1475),AllocFactorMatrix,(V$4+1),FALSE)*$E1479</f>
        <v>0</v>
      </c>
      <c r="W1475" s="25">
        <f t="shared" si="700"/>
        <v>0</v>
      </c>
      <c r="X1475" s="25">
        <f>VLOOKUP(CONCATENATE($F1475," ",$G1475),AllocFactorMatrix,(X$4+1),FALSE)*$E1479</f>
        <v>0</v>
      </c>
      <c r="Y1475" s="25">
        <f>VLOOKUP(CONCATENATE($F1475," ",$G1475),AllocFactorMatrix,(Y$4+1),FALSE)*$E1479</f>
        <v>0</v>
      </c>
      <c r="Z1475" s="25">
        <f t="shared" si="694"/>
        <v>0</v>
      </c>
      <c r="AA1475" s="25">
        <f>VLOOKUP(CONCATENATE($F1475," ",$G1475),AllocFactorMatrix,(AA$4+1),FALSE)*$E1479</f>
        <v>0</v>
      </c>
      <c r="AB1475" s="25">
        <f>VLOOKUP(CONCATENATE($F1475," ",$G1475),AllocFactorMatrix,(AB$4+1),FALSE)*$E1479</f>
        <v>0</v>
      </c>
      <c r="AC1475" s="25">
        <f>VLOOKUP(CONCATENATE($F1475," ",$G1475),AllocFactorMatrix,(AC$4+1),FALSE)*$E1479</f>
        <v>0</v>
      </c>
    </row>
    <row r="1476" spans="1:29" hidden="1" outlineLevel="1">
      <c r="F1476" s="61" t="str">
        <f>F1479</f>
        <v>TRAN_LSE</v>
      </c>
      <c r="G1476" s="20" t="str">
        <f>$G$12</f>
        <v>DISTSEC</v>
      </c>
      <c r="H1476" s="24">
        <f t="shared" si="692"/>
        <v>0</v>
      </c>
      <c r="I1476" s="25">
        <f>VLOOKUP(CONCATENATE($F1476," ",$G1476),AllocFactorMatrix,(I$4+1),FALSE)*$E1479</f>
        <v>0</v>
      </c>
      <c r="J1476" s="25">
        <f>VLOOKUP(CONCATENATE($F1476," ",$G1476),AllocFactorMatrix,(J$4+1),FALSE)*$E1479</f>
        <v>0</v>
      </c>
      <c r="K1476" s="25">
        <f>VLOOKUP(CONCATENATE($F1476," ",$G1476),AllocFactorMatrix,(K$4+1),FALSE)*$E1479</f>
        <v>0</v>
      </c>
      <c r="L1476" s="25">
        <f>VLOOKUP(CONCATENATE($F1476," ",$G1476),AllocFactorMatrix,(L$4+1),FALSE)*$E1479</f>
        <v>0</v>
      </c>
      <c r="M1476" s="25">
        <f t="shared" si="693"/>
        <v>0</v>
      </c>
      <c r="N1476" s="25">
        <f>VLOOKUP(CONCATENATE($F1476," ",$G1476),AllocFactorMatrix,(N$4+1),FALSE)*$E1479</f>
        <v>0</v>
      </c>
      <c r="O1476" s="25">
        <f>VLOOKUP(CONCATENATE($F1476," ",$G1476),AllocFactorMatrix,(O$4+1),FALSE)*$E1479</f>
        <v>0</v>
      </c>
      <c r="P1476" s="25">
        <f>VLOOKUP(CONCATENATE($F1476," ",$G1476),AllocFactorMatrix,(P$4+1),FALSE)*$E1479</f>
        <v>0</v>
      </c>
      <c r="Q1476" s="25">
        <f>VLOOKUP(CONCATENATE($F1476," ",$G1476),AllocFactorMatrix,(Q$4+1),FALSE)*$E1479</f>
        <v>0</v>
      </c>
      <c r="R1476" s="25">
        <f t="shared" si="699"/>
        <v>0</v>
      </c>
      <c r="S1476" s="25">
        <f>VLOOKUP(CONCATENATE($F1476," ",$G1476),AllocFactorMatrix,(S$4+1),FALSE)*$E1479</f>
        <v>0</v>
      </c>
      <c r="T1476" s="25">
        <f>VLOOKUP(CONCATENATE($F1476," ",$G1476),AllocFactorMatrix,(T$4+1),FALSE)*$E1479</f>
        <v>0</v>
      </c>
      <c r="U1476" s="25">
        <f>VLOOKUP(CONCATENATE($F1476," ",$G1476),AllocFactorMatrix,(U$4+1),FALSE)*$E1479</f>
        <v>0</v>
      </c>
      <c r="V1476" s="25">
        <f>VLOOKUP(CONCATENATE($F1476," ",$G1476),AllocFactorMatrix,(V$4+1),FALSE)*$E1479</f>
        <v>0</v>
      </c>
      <c r="W1476" s="25">
        <f t="shared" si="700"/>
        <v>0</v>
      </c>
      <c r="X1476" s="25">
        <f>VLOOKUP(CONCATENATE($F1476," ",$G1476),AllocFactorMatrix,(X$4+1),FALSE)*$E1479</f>
        <v>0</v>
      </c>
      <c r="Y1476" s="25">
        <f>VLOOKUP(CONCATENATE($F1476," ",$G1476),AllocFactorMatrix,(Y$4+1),FALSE)*$E1479</f>
        <v>0</v>
      </c>
      <c r="Z1476" s="25">
        <f t="shared" si="694"/>
        <v>0</v>
      </c>
      <c r="AA1476" s="25">
        <f>VLOOKUP(CONCATENATE($F1476," ",$G1476),AllocFactorMatrix,(AA$4+1),FALSE)*$E1479</f>
        <v>0</v>
      </c>
      <c r="AB1476" s="25">
        <f>VLOOKUP(CONCATENATE($F1476," ",$G1476),AllocFactorMatrix,(AB$4+1),FALSE)*$E1479</f>
        <v>0</v>
      </c>
      <c r="AC1476" s="25">
        <f>VLOOKUP(CONCATENATE($F1476," ",$G1476),AllocFactorMatrix,(AC$4+1),FALSE)*$E1479</f>
        <v>0</v>
      </c>
    </row>
    <row r="1477" spans="1:29" hidden="1" outlineLevel="1">
      <c r="F1477" s="61" t="str">
        <f>F1479</f>
        <v>TRAN_LSE</v>
      </c>
      <c r="G1477" s="20" t="str">
        <f>$G$13</f>
        <v>ENERGY</v>
      </c>
      <c r="H1477" s="24">
        <f t="shared" si="692"/>
        <v>0</v>
      </c>
      <c r="I1477" s="25">
        <f>VLOOKUP(CONCATENATE($F1477," ",$G1477),AllocFactorMatrix,(I$4+1),FALSE)*$E1479</f>
        <v>0</v>
      </c>
      <c r="J1477" s="25">
        <f>VLOOKUP(CONCATENATE($F1477," ",$G1477),AllocFactorMatrix,(J$4+1),FALSE)*$E1479</f>
        <v>0</v>
      </c>
      <c r="K1477" s="25">
        <f>VLOOKUP(CONCATENATE($F1477," ",$G1477),AllocFactorMatrix,(K$4+1),FALSE)*$E1479</f>
        <v>0</v>
      </c>
      <c r="L1477" s="25">
        <f>VLOOKUP(CONCATENATE($F1477," ",$G1477),AllocFactorMatrix,(L$4+1),FALSE)*$E1479</f>
        <v>0</v>
      </c>
      <c r="M1477" s="25">
        <f t="shared" si="693"/>
        <v>0</v>
      </c>
      <c r="N1477" s="25">
        <f>VLOOKUP(CONCATENATE($F1477," ",$G1477),AllocFactorMatrix,(N$4+1),FALSE)*$E1479</f>
        <v>0</v>
      </c>
      <c r="O1477" s="25">
        <f>VLOOKUP(CONCATENATE($F1477," ",$G1477),AllocFactorMatrix,(O$4+1),FALSE)*$E1479</f>
        <v>0</v>
      </c>
      <c r="P1477" s="25">
        <f>VLOOKUP(CONCATENATE($F1477," ",$G1477),AllocFactorMatrix,(P$4+1),FALSE)*$E1479</f>
        <v>0</v>
      </c>
      <c r="Q1477" s="25">
        <f>VLOOKUP(CONCATENATE($F1477," ",$G1477),AllocFactorMatrix,(Q$4+1),FALSE)*$E1479</f>
        <v>0</v>
      </c>
      <c r="R1477" s="25">
        <f t="shared" si="699"/>
        <v>0</v>
      </c>
      <c r="S1477" s="25">
        <f>VLOOKUP(CONCATENATE($F1477," ",$G1477),AllocFactorMatrix,(S$4+1),FALSE)*$E1479</f>
        <v>0</v>
      </c>
      <c r="T1477" s="25">
        <f>VLOOKUP(CONCATENATE($F1477," ",$G1477),AllocFactorMatrix,(T$4+1),FALSE)*$E1479</f>
        <v>0</v>
      </c>
      <c r="U1477" s="25">
        <f>VLOOKUP(CONCATENATE($F1477," ",$G1477),AllocFactorMatrix,(U$4+1),FALSE)*$E1479</f>
        <v>0</v>
      </c>
      <c r="V1477" s="25">
        <f>VLOOKUP(CONCATENATE($F1477," ",$G1477),AllocFactorMatrix,(V$4+1),FALSE)*$E1479</f>
        <v>0</v>
      </c>
      <c r="W1477" s="25">
        <f t="shared" si="700"/>
        <v>0</v>
      </c>
      <c r="X1477" s="25">
        <f>VLOOKUP(CONCATENATE($F1477," ",$G1477),AllocFactorMatrix,(X$4+1),FALSE)*$E1479</f>
        <v>0</v>
      </c>
      <c r="Y1477" s="25">
        <f>VLOOKUP(CONCATENATE($F1477," ",$G1477),AllocFactorMatrix,(Y$4+1),FALSE)*$E1479</f>
        <v>0</v>
      </c>
      <c r="Z1477" s="25">
        <f t="shared" si="694"/>
        <v>0</v>
      </c>
      <c r="AA1477" s="25">
        <f>VLOOKUP(CONCATENATE($F1477," ",$G1477),AllocFactorMatrix,(AA$4+1),FALSE)*$E1479</f>
        <v>0</v>
      </c>
      <c r="AB1477" s="25">
        <f>VLOOKUP(CONCATENATE($F1477," ",$G1477),AllocFactorMatrix,(AB$4+1),FALSE)*$E1479</f>
        <v>0</v>
      </c>
      <c r="AC1477" s="25">
        <f>VLOOKUP(CONCATENATE($F1477," ",$G1477),AllocFactorMatrix,(AC$4+1),FALSE)*$E1479</f>
        <v>0</v>
      </c>
    </row>
    <row r="1478" spans="1:29" hidden="1" outlineLevel="1">
      <c r="F1478" s="61" t="str">
        <f>F1479</f>
        <v>TRAN_LSE</v>
      </c>
      <c r="G1478" s="20" t="str">
        <f>$G$14</f>
        <v>CUSTOMER</v>
      </c>
      <c r="H1478" s="24">
        <f t="shared" si="692"/>
        <v>0</v>
      </c>
      <c r="I1478" s="25">
        <f>VLOOKUP(CONCATENATE($F1478," ",$G1478),AllocFactorMatrix,(I$4+1),FALSE)*$E1479</f>
        <v>0</v>
      </c>
      <c r="J1478" s="25">
        <f>VLOOKUP(CONCATENATE($F1478," ",$G1478),AllocFactorMatrix,(J$4+1),FALSE)*$E1479</f>
        <v>0</v>
      </c>
      <c r="K1478" s="25">
        <f>VLOOKUP(CONCATENATE($F1478," ",$G1478),AllocFactorMatrix,(K$4+1),FALSE)*$E1479</f>
        <v>0</v>
      </c>
      <c r="L1478" s="25">
        <f>VLOOKUP(CONCATENATE($F1478," ",$G1478),AllocFactorMatrix,(L$4+1),FALSE)*$E1479</f>
        <v>0</v>
      </c>
      <c r="M1478" s="25">
        <f t="shared" si="693"/>
        <v>0</v>
      </c>
      <c r="N1478" s="25">
        <f>VLOOKUP(CONCATENATE($F1478," ",$G1478),AllocFactorMatrix,(N$4+1),FALSE)*$E1479</f>
        <v>0</v>
      </c>
      <c r="O1478" s="25">
        <f>VLOOKUP(CONCATENATE($F1478," ",$G1478),AllocFactorMatrix,(O$4+1),FALSE)*$E1479</f>
        <v>0</v>
      </c>
      <c r="P1478" s="25">
        <f>VLOOKUP(CONCATENATE($F1478," ",$G1478),AllocFactorMatrix,(P$4+1),FALSE)*$E1479</f>
        <v>0</v>
      </c>
      <c r="Q1478" s="25">
        <f>VLOOKUP(CONCATENATE($F1478," ",$G1478),AllocFactorMatrix,(Q$4+1),FALSE)*$E1479</f>
        <v>0</v>
      </c>
      <c r="R1478" s="25">
        <f t="shared" si="699"/>
        <v>0</v>
      </c>
      <c r="S1478" s="25">
        <f>VLOOKUP(CONCATENATE($F1478," ",$G1478),AllocFactorMatrix,(S$4+1),FALSE)*$E1479</f>
        <v>0</v>
      </c>
      <c r="T1478" s="25">
        <f>VLOOKUP(CONCATENATE($F1478," ",$G1478),AllocFactorMatrix,(T$4+1),FALSE)*$E1479</f>
        <v>0</v>
      </c>
      <c r="U1478" s="25">
        <f>VLOOKUP(CONCATENATE($F1478," ",$G1478),AllocFactorMatrix,(U$4+1),FALSE)*$E1479</f>
        <v>0</v>
      </c>
      <c r="V1478" s="25">
        <f>VLOOKUP(CONCATENATE($F1478," ",$G1478),AllocFactorMatrix,(V$4+1),FALSE)*$E1479</f>
        <v>0</v>
      </c>
      <c r="W1478" s="25">
        <f t="shared" si="700"/>
        <v>0</v>
      </c>
      <c r="X1478" s="25">
        <f>VLOOKUP(CONCATENATE($F1478," ",$G1478),AllocFactorMatrix,(X$4+1),FALSE)*$E1479</f>
        <v>0</v>
      </c>
      <c r="Y1478" s="25">
        <f>VLOOKUP(CONCATENATE($F1478," ",$G1478),AllocFactorMatrix,(Y$4+1),FALSE)*$E1479</f>
        <v>0</v>
      </c>
      <c r="Z1478" s="25">
        <f t="shared" si="694"/>
        <v>0</v>
      </c>
      <c r="AA1478" s="25">
        <f>VLOOKUP(CONCATENATE($F1478," ",$G1478),AllocFactorMatrix,(AA$4+1),FALSE)*$E1479</f>
        <v>0</v>
      </c>
      <c r="AB1478" s="25">
        <f>VLOOKUP(CONCATENATE($F1478," ",$G1478),AllocFactorMatrix,(AB$4+1),FALSE)*$E1479</f>
        <v>0</v>
      </c>
      <c r="AC1478" s="25">
        <f>VLOOKUP(CONCATENATE($F1478," ",$G1478),AllocFactorMatrix,(AC$4+1),FALSE)*$E1479</f>
        <v>0</v>
      </c>
    </row>
    <row r="1479" spans="1:29" collapsed="1">
      <c r="A1479" s="83"/>
      <c r="B1479" s="56"/>
      <c r="C1479" s="53"/>
      <c r="D1479" s="53" t="s">
        <v>475</v>
      </c>
      <c r="E1479" s="57">
        <f>'Sch 4'!E354</f>
        <v>83552775</v>
      </c>
      <c r="F1479" s="62" t="s">
        <v>515</v>
      </c>
      <c r="G1479" s="20" t="str">
        <f>$G$15</f>
        <v>TOTAL</v>
      </c>
      <c r="H1479" s="24">
        <f t="shared" si="692"/>
        <v>83552775.000000015</v>
      </c>
      <c r="I1479" s="25">
        <f>VLOOKUP(CONCATENATE($F1479," ",$G1479),AllocFactorMatrix,(I$4+1),FALSE)*$E1479</f>
        <v>40969511.426480435</v>
      </c>
      <c r="J1479" s="25">
        <f>VLOOKUP(CONCATENATE($F1479," ",$G1479),AllocFactorMatrix,(J$4+1),FALSE)*$E1479</f>
        <v>10363693.339289598</v>
      </c>
      <c r="K1479" s="25">
        <f>VLOOKUP(CONCATENATE($F1479," ",$G1479),AllocFactorMatrix,(K$4+1),FALSE)*$E1479</f>
        <v>121167.33861231507</v>
      </c>
      <c r="L1479" s="25">
        <f>VLOOKUP(CONCATENATE($F1479," ",$G1479),AllocFactorMatrix,(L$4+1),FALSE)*$E1479</f>
        <v>2985.0188324352193</v>
      </c>
      <c r="M1479" s="25">
        <f t="shared" si="693"/>
        <v>10487845.696734348</v>
      </c>
      <c r="N1479" s="25">
        <f>VLOOKUP(CONCATENATE($F1479," ",$G1479),AllocFactorMatrix,(N$4+1),FALSE)*$E1479</f>
        <v>4336299.3177334005</v>
      </c>
      <c r="O1479" s="25">
        <f>VLOOKUP(CONCATENATE($F1479," ",$G1479),AllocFactorMatrix,(O$4+1),FALSE)*$E1479</f>
        <v>1234956.7582867015</v>
      </c>
      <c r="P1479" s="25">
        <f>VLOOKUP(CONCATENATE($F1479," ",$G1479),AllocFactorMatrix,(P$4+1),FALSE)*$E1479</f>
        <v>97728.904710534043</v>
      </c>
      <c r="Q1479" s="25">
        <f>VLOOKUP(CONCATENATE($F1479," ",$G1479),AllocFactorMatrix,(Q$4+1),FALSE)*$E1479</f>
        <v>20628.848614287446</v>
      </c>
      <c r="R1479" s="25">
        <f t="shared" si="699"/>
        <v>5689613.8293449236</v>
      </c>
      <c r="S1479" s="25">
        <f>VLOOKUP(CONCATENATE($F1479," ",$G1479),AllocFactorMatrix,(S$4+1),FALSE)*$E1479</f>
        <v>260482.8160768064</v>
      </c>
      <c r="T1479" s="25">
        <f>VLOOKUP(CONCATENATE($F1479," ",$G1479),AllocFactorMatrix,(T$4+1),FALSE)*$E1479</f>
        <v>2839719.6669976758</v>
      </c>
      <c r="U1479" s="25">
        <f>VLOOKUP(CONCATENATE($F1479," ",$G1479),AllocFactorMatrix,(U$4+1),FALSE)*$E1479</f>
        <v>18965459.98886713</v>
      </c>
      <c r="V1479" s="25">
        <f>VLOOKUP(CONCATENATE($F1479," ",$G1479),AllocFactorMatrix,(V$4+1),FALSE)*$E1479</f>
        <v>2975322.3084892281</v>
      </c>
      <c r="W1479" s="25">
        <f t="shared" si="700"/>
        <v>25040984.780430842</v>
      </c>
      <c r="X1479" s="25">
        <f>VLOOKUP(CONCATENATE($F1479," ",$G1479),AllocFactorMatrix,(X$4+1),FALSE)*$E1479</f>
        <v>1176989.5641464321</v>
      </c>
      <c r="Y1479" s="25">
        <f>VLOOKUP(CONCATENATE($F1479," ",$G1479),AllocFactorMatrix,(Y$4+1),FALSE)*$E1479</f>
        <v>28412.958368109288</v>
      </c>
      <c r="Z1479" s="25">
        <f t="shared" si="694"/>
        <v>1205402.5225145414</v>
      </c>
      <c r="AA1479" s="25">
        <f>VLOOKUP(CONCATENATE($F1479," ",$G1479),AllocFactorMatrix,(AA$4+1),FALSE)*$E1479</f>
        <v>20520.5771542888</v>
      </c>
      <c r="AB1479" s="25">
        <f>VLOOKUP(CONCATENATE($F1479," ",$G1479),AllocFactorMatrix,(AB$4+1),FALSE)*$E1479</f>
        <v>111266.6639434454</v>
      </c>
      <c r="AC1479" s="25">
        <f>VLOOKUP(CONCATENATE($F1479," ",$G1479),AllocFactorMatrix,(AC$4+1),FALSE)*$E1479</f>
        <v>27629.50339717669</v>
      </c>
    </row>
    <row r="1480" spans="1:29" hidden="1" outlineLevel="1">
      <c r="A1480" s="83"/>
      <c r="B1480" s="56"/>
      <c r="C1480" s="53"/>
      <c r="D1480" s="53"/>
      <c r="F1480" s="61" t="str">
        <f>F1487</f>
        <v>PROD_ENERGY</v>
      </c>
      <c r="G1480" s="20" t="str">
        <f>$G$8</f>
        <v>PRODUCTION</v>
      </c>
      <c r="H1480" s="24">
        <f t="shared" si="692"/>
        <v>0</v>
      </c>
      <c r="I1480" s="25">
        <f>VLOOKUP(CONCATENATE($F1480," ",$G1480),AllocFactorMatrix,(I$4+1),FALSE)*$E1487</f>
        <v>0</v>
      </c>
      <c r="J1480" s="25">
        <f>VLOOKUP(CONCATENATE($F1480," ",$G1480),AllocFactorMatrix,(J$4+1),FALSE)*$E1487</f>
        <v>0</v>
      </c>
      <c r="K1480" s="25">
        <f>VLOOKUP(CONCATENATE($F1480," ",$G1480),AllocFactorMatrix,(K$4+1),FALSE)*$E1487</f>
        <v>0</v>
      </c>
      <c r="L1480" s="25">
        <f>VLOOKUP(CONCATENATE($F1480," ",$G1480),AllocFactorMatrix,(L$4+1),FALSE)*$E1487</f>
        <v>0</v>
      </c>
      <c r="M1480" s="25">
        <f t="shared" si="693"/>
        <v>0</v>
      </c>
      <c r="N1480" s="25">
        <f>VLOOKUP(CONCATENATE($F1480," ",$G1480),AllocFactorMatrix,(N$4+1),FALSE)*$E1487</f>
        <v>0</v>
      </c>
      <c r="O1480" s="25">
        <f>VLOOKUP(CONCATENATE($F1480," ",$G1480),AllocFactorMatrix,(O$4+1),FALSE)*$E1487</f>
        <v>0</v>
      </c>
      <c r="P1480" s="25">
        <f>VLOOKUP(CONCATENATE($F1480," ",$G1480),AllocFactorMatrix,(P$4+1),FALSE)*$E1487</f>
        <v>0</v>
      </c>
      <c r="Q1480" s="25">
        <f>VLOOKUP(CONCATENATE($F1480," ",$G1480),AllocFactorMatrix,(Q$4+1),FALSE)*$E1487</f>
        <v>0</v>
      </c>
      <c r="R1480" s="25">
        <f>SUBTOTAL(9,N1480:Q1480)</f>
        <v>0</v>
      </c>
      <c r="S1480" s="25">
        <f>VLOOKUP(CONCATENATE($F1480," ",$G1480),AllocFactorMatrix,(S$4+1),FALSE)*$E1487</f>
        <v>0</v>
      </c>
      <c r="T1480" s="25">
        <f>VLOOKUP(CONCATENATE($F1480," ",$G1480),AllocFactorMatrix,(T$4+1),FALSE)*$E1487</f>
        <v>0</v>
      </c>
      <c r="U1480" s="25">
        <f>VLOOKUP(CONCATENATE($F1480," ",$G1480),AllocFactorMatrix,(U$4+1),FALSE)*$E1487</f>
        <v>0</v>
      </c>
      <c r="V1480" s="25">
        <f>VLOOKUP(CONCATENATE($F1480," ",$G1480),AllocFactorMatrix,(V$4+1),FALSE)*$E1487</f>
        <v>0</v>
      </c>
      <c r="W1480" s="25">
        <f>SUBTOTAL(9,S1480:V1480)</f>
        <v>0</v>
      </c>
      <c r="X1480" s="25">
        <f>VLOOKUP(CONCATENATE($F1480," ",$G1480),AllocFactorMatrix,(X$4+1),FALSE)*$E1487</f>
        <v>0</v>
      </c>
      <c r="Y1480" s="25">
        <f>VLOOKUP(CONCATENATE($F1480," ",$G1480),AllocFactorMatrix,(Y$4+1),FALSE)*$E1487</f>
        <v>0</v>
      </c>
      <c r="Z1480" s="25">
        <f t="shared" si="694"/>
        <v>0</v>
      </c>
      <c r="AA1480" s="25">
        <f>VLOOKUP(CONCATENATE($F1480," ",$G1480),AllocFactorMatrix,(AA$4+1),FALSE)*$E1487</f>
        <v>0</v>
      </c>
      <c r="AB1480" s="25">
        <f>VLOOKUP(CONCATENATE($F1480," ",$G1480),AllocFactorMatrix,(AB$4+1),FALSE)*$E1487</f>
        <v>0</v>
      </c>
      <c r="AC1480" s="25">
        <f>VLOOKUP(CONCATENATE($F1480," ",$G1480),AllocFactorMatrix,(AC$4+1),FALSE)*$E1487</f>
        <v>0</v>
      </c>
    </row>
    <row r="1481" spans="1:29" hidden="1" outlineLevel="1">
      <c r="A1481" s="83"/>
      <c r="B1481" s="56"/>
      <c r="C1481" s="53"/>
      <c r="D1481" s="53"/>
      <c r="F1481" s="61" t="str">
        <f>F1487</f>
        <v>PROD_ENERGY</v>
      </c>
      <c r="G1481" s="20" t="str">
        <f>$G$9</f>
        <v>BULKTRAN</v>
      </c>
      <c r="H1481" s="24">
        <f t="shared" si="692"/>
        <v>0</v>
      </c>
      <c r="I1481" s="25">
        <f>VLOOKUP(CONCATENATE($F1481," ",$G1481),AllocFactorMatrix,(I$4+1),FALSE)*$E1487</f>
        <v>0</v>
      </c>
      <c r="J1481" s="25">
        <f>VLOOKUP(CONCATENATE($F1481," ",$G1481),AllocFactorMatrix,(J$4+1),FALSE)*$E1487</f>
        <v>0</v>
      </c>
      <c r="K1481" s="25">
        <f>VLOOKUP(CONCATENATE($F1481," ",$G1481),AllocFactorMatrix,(K$4+1),FALSE)*$E1487</f>
        <v>0</v>
      </c>
      <c r="L1481" s="25">
        <f>VLOOKUP(CONCATENATE($F1481," ",$G1481),AllocFactorMatrix,(L$4+1),FALSE)*$E1487</f>
        <v>0</v>
      </c>
      <c r="M1481" s="25">
        <f t="shared" si="693"/>
        <v>0</v>
      </c>
      <c r="N1481" s="25">
        <f>VLOOKUP(CONCATENATE($F1481," ",$G1481),AllocFactorMatrix,(N$4+1),FALSE)*$E1487</f>
        <v>0</v>
      </c>
      <c r="O1481" s="25">
        <f>VLOOKUP(CONCATENATE($F1481," ",$G1481),AllocFactorMatrix,(O$4+1),FALSE)*$E1487</f>
        <v>0</v>
      </c>
      <c r="P1481" s="25">
        <f>VLOOKUP(CONCATENATE($F1481," ",$G1481),AllocFactorMatrix,(P$4+1),FALSE)*$E1487</f>
        <v>0</v>
      </c>
      <c r="Q1481" s="25">
        <f>VLOOKUP(CONCATENATE($F1481," ",$G1481),AllocFactorMatrix,(Q$4+1),FALSE)*$E1487</f>
        <v>0</v>
      </c>
      <c r="R1481" s="25">
        <f t="shared" ref="R1481:R1487" si="701">SUBTOTAL(9,N1481:Q1481)</f>
        <v>0</v>
      </c>
      <c r="S1481" s="25">
        <f>VLOOKUP(CONCATENATE($F1481," ",$G1481),AllocFactorMatrix,(S$4+1),FALSE)*$E1487</f>
        <v>0</v>
      </c>
      <c r="T1481" s="25">
        <f>VLOOKUP(CONCATENATE($F1481," ",$G1481),AllocFactorMatrix,(T$4+1),FALSE)*$E1487</f>
        <v>0</v>
      </c>
      <c r="U1481" s="25">
        <f>VLOOKUP(CONCATENATE($F1481," ",$G1481),AllocFactorMatrix,(U$4+1),FALSE)*$E1487</f>
        <v>0</v>
      </c>
      <c r="V1481" s="25">
        <f>VLOOKUP(CONCATENATE($F1481," ",$G1481),AllocFactorMatrix,(V$4+1),FALSE)*$E1487</f>
        <v>0</v>
      </c>
      <c r="W1481" s="25">
        <f t="shared" ref="W1481:W1487" si="702">SUBTOTAL(9,S1481:V1481)</f>
        <v>0</v>
      </c>
      <c r="X1481" s="25">
        <f>VLOOKUP(CONCATENATE($F1481," ",$G1481),AllocFactorMatrix,(X$4+1),FALSE)*$E1487</f>
        <v>0</v>
      </c>
      <c r="Y1481" s="25">
        <f>VLOOKUP(CONCATENATE($F1481," ",$G1481),AllocFactorMatrix,(Y$4+1),FALSE)*$E1487</f>
        <v>0</v>
      </c>
      <c r="Z1481" s="25">
        <f t="shared" si="694"/>
        <v>0</v>
      </c>
      <c r="AA1481" s="25">
        <f>VLOOKUP(CONCATENATE($F1481," ",$G1481),AllocFactorMatrix,(AA$4+1),FALSE)*$E1487</f>
        <v>0</v>
      </c>
      <c r="AB1481" s="25">
        <f>VLOOKUP(CONCATENATE($F1481," ",$G1481),AllocFactorMatrix,(AB$4+1),FALSE)*$E1487</f>
        <v>0</v>
      </c>
      <c r="AC1481" s="25">
        <f>VLOOKUP(CONCATENATE($F1481," ",$G1481),AllocFactorMatrix,(AC$4+1),FALSE)*$E1487</f>
        <v>0</v>
      </c>
    </row>
    <row r="1482" spans="1:29" hidden="1" outlineLevel="1">
      <c r="A1482" s="83"/>
      <c r="B1482" s="56"/>
      <c r="C1482" s="53"/>
      <c r="D1482" s="53"/>
      <c r="F1482" s="61" t="str">
        <f>F1487</f>
        <v>PROD_ENERGY</v>
      </c>
      <c r="G1482" s="20" t="str">
        <f>$G$10</f>
        <v>SUBTRAN</v>
      </c>
      <c r="H1482" s="24">
        <f t="shared" si="692"/>
        <v>0</v>
      </c>
      <c r="I1482" s="25">
        <f>VLOOKUP(CONCATENATE($F1482," ",$G1482),AllocFactorMatrix,(I$4+1),FALSE)*$E1487</f>
        <v>0</v>
      </c>
      <c r="J1482" s="25">
        <f>VLOOKUP(CONCATENATE($F1482," ",$G1482),AllocFactorMatrix,(J$4+1),FALSE)*$E1487</f>
        <v>0</v>
      </c>
      <c r="K1482" s="25">
        <f>VLOOKUP(CONCATENATE($F1482," ",$G1482),AllocFactorMatrix,(K$4+1),FALSE)*$E1487</f>
        <v>0</v>
      </c>
      <c r="L1482" s="25">
        <f>VLOOKUP(CONCATENATE($F1482," ",$G1482),AllocFactorMatrix,(L$4+1),FALSE)*$E1487</f>
        <v>0</v>
      </c>
      <c r="M1482" s="25">
        <f t="shared" si="693"/>
        <v>0</v>
      </c>
      <c r="N1482" s="25">
        <f>VLOOKUP(CONCATENATE($F1482," ",$G1482),AllocFactorMatrix,(N$4+1),FALSE)*$E1487</f>
        <v>0</v>
      </c>
      <c r="O1482" s="25">
        <f>VLOOKUP(CONCATENATE($F1482," ",$G1482),AllocFactorMatrix,(O$4+1),FALSE)*$E1487</f>
        <v>0</v>
      </c>
      <c r="P1482" s="25">
        <f>VLOOKUP(CONCATENATE($F1482," ",$G1482),AllocFactorMatrix,(P$4+1),FALSE)*$E1487</f>
        <v>0</v>
      </c>
      <c r="Q1482" s="25">
        <f>VLOOKUP(CONCATENATE($F1482," ",$G1482),AllocFactorMatrix,(Q$4+1),FALSE)*$E1487</f>
        <v>0</v>
      </c>
      <c r="R1482" s="25">
        <f t="shared" si="701"/>
        <v>0</v>
      </c>
      <c r="S1482" s="25">
        <f>VLOOKUP(CONCATENATE($F1482," ",$G1482),AllocFactorMatrix,(S$4+1),FALSE)*$E1487</f>
        <v>0</v>
      </c>
      <c r="T1482" s="25">
        <f>VLOOKUP(CONCATENATE($F1482," ",$G1482),AllocFactorMatrix,(T$4+1),FALSE)*$E1487</f>
        <v>0</v>
      </c>
      <c r="U1482" s="25">
        <f>VLOOKUP(CONCATENATE($F1482," ",$G1482),AllocFactorMatrix,(U$4+1),FALSE)*$E1487</f>
        <v>0</v>
      </c>
      <c r="V1482" s="25">
        <f>VLOOKUP(CONCATENATE($F1482," ",$G1482),AllocFactorMatrix,(V$4+1),FALSE)*$E1487</f>
        <v>0</v>
      </c>
      <c r="W1482" s="25">
        <f t="shared" si="702"/>
        <v>0</v>
      </c>
      <c r="X1482" s="25">
        <f>VLOOKUP(CONCATENATE($F1482," ",$G1482),AllocFactorMatrix,(X$4+1),FALSE)*$E1487</f>
        <v>0</v>
      </c>
      <c r="Y1482" s="25">
        <f>VLOOKUP(CONCATENATE($F1482," ",$G1482),AllocFactorMatrix,(Y$4+1),FALSE)*$E1487</f>
        <v>0</v>
      </c>
      <c r="Z1482" s="25">
        <f t="shared" si="694"/>
        <v>0</v>
      </c>
      <c r="AA1482" s="25">
        <f>VLOOKUP(CONCATENATE($F1482," ",$G1482),AllocFactorMatrix,(AA$4+1),FALSE)*$E1487</f>
        <v>0</v>
      </c>
      <c r="AB1482" s="25">
        <f>VLOOKUP(CONCATENATE($F1482," ",$G1482),AllocFactorMatrix,(AB$4+1),FALSE)*$E1487</f>
        <v>0</v>
      </c>
      <c r="AC1482" s="25">
        <f>VLOOKUP(CONCATENATE($F1482," ",$G1482),AllocFactorMatrix,(AC$4+1),FALSE)*$E1487</f>
        <v>0</v>
      </c>
    </row>
    <row r="1483" spans="1:29" hidden="1" outlineLevel="1">
      <c r="A1483" s="83"/>
      <c r="B1483" s="56"/>
      <c r="C1483" s="53"/>
      <c r="D1483" s="53"/>
      <c r="F1483" s="61" t="str">
        <f>F1487</f>
        <v>PROD_ENERGY</v>
      </c>
      <c r="G1483" s="20" t="str">
        <f>$G$11</f>
        <v>DISTPRI</v>
      </c>
      <c r="H1483" s="24">
        <f t="shared" si="692"/>
        <v>0</v>
      </c>
      <c r="I1483" s="25">
        <f>VLOOKUP(CONCATENATE($F1483," ",$G1483),AllocFactorMatrix,(I$4+1),FALSE)*$E1487</f>
        <v>0</v>
      </c>
      <c r="J1483" s="25">
        <f>VLOOKUP(CONCATENATE($F1483," ",$G1483),AllocFactorMatrix,(J$4+1),FALSE)*$E1487</f>
        <v>0</v>
      </c>
      <c r="K1483" s="25">
        <f>VLOOKUP(CONCATENATE($F1483," ",$G1483),AllocFactorMatrix,(K$4+1),FALSE)*$E1487</f>
        <v>0</v>
      </c>
      <c r="L1483" s="25">
        <f>VLOOKUP(CONCATENATE($F1483," ",$G1483),AllocFactorMatrix,(L$4+1),FALSE)*$E1487</f>
        <v>0</v>
      </c>
      <c r="M1483" s="25">
        <f t="shared" si="693"/>
        <v>0</v>
      </c>
      <c r="N1483" s="25">
        <f>VLOOKUP(CONCATENATE($F1483," ",$G1483),AllocFactorMatrix,(N$4+1),FALSE)*$E1487</f>
        <v>0</v>
      </c>
      <c r="O1483" s="25">
        <f>VLOOKUP(CONCATENATE($F1483," ",$G1483),AllocFactorMatrix,(O$4+1),FALSE)*$E1487</f>
        <v>0</v>
      </c>
      <c r="P1483" s="25">
        <f>VLOOKUP(CONCATENATE($F1483," ",$G1483),AllocFactorMatrix,(P$4+1),FALSE)*$E1487</f>
        <v>0</v>
      </c>
      <c r="Q1483" s="25">
        <f>VLOOKUP(CONCATENATE($F1483," ",$G1483),AllocFactorMatrix,(Q$4+1),FALSE)*$E1487</f>
        <v>0</v>
      </c>
      <c r="R1483" s="25">
        <f t="shared" si="701"/>
        <v>0</v>
      </c>
      <c r="S1483" s="25">
        <f>VLOOKUP(CONCATENATE($F1483," ",$G1483),AllocFactorMatrix,(S$4+1),FALSE)*$E1487</f>
        <v>0</v>
      </c>
      <c r="T1483" s="25">
        <f>VLOOKUP(CONCATENATE($F1483," ",$G1483),AllocFactorMatrix,(T$4+1),FALSE)*$E1487</f>
        <v>0</v>
      </c>
      <c r="U1483" s="25">
        <f>VLOOKUP(CONCATENATE($F1483," ",$G1483),AllocFactorMatrix,(U$4+1),FALSE)*$E1487</f>
        <v>0</v>
      </c>
      <c r="V1483" s="25">
        <f>VLOOKUP(CONCATENATE($F1483," ",$G1483),AllocFactorMatrix,(V$4+1),FALSE)*$E1487</f>
        <v>0</v>
      </c>
      <c r="W1483" s="25">
        <f t="shared" si="702"/>
        <v>0</v>
      </c>
      <c r="X1483" s="25">
        <f>VLOOKUP(CONCATENATE($F1483," ",$G1483),AllocFactorMatrix,(X$4+1),FALSE)*$E1487</f>
        <v>0</v>
      </c>
      <c r="Y1483" s="25">
        <f>VLOOKUP(CONCATENATE($F1483," ",$G1483),AllocFactorMatrix,(Y$4+1),FALSE)*$E1487</f>
        <v>0</v>
      </c>
      <c r="Z1483" s="25">
        <f t="shared" si="694"/>
        <v>0</v>
      </c>
      <c r="AA1483" s="25">
        <f>VLOOKUP(CONCATENATE($F1483," ",$G1483),AllocFactorMatrix,(AA$4+1),FALSE)*$E1487</f>
        <v>0</v>
      </c>
      <c r="AB1483" s="25">
        <f>VLOOKUP(CONCATENATE($F1483," ",$G1483),AllocFactorMatrix,(AB$4+1),FALSE)*$E1487</f>
        <v>0</v>
      </c>
      <c r="AC1483" s="25">
        <f>VLOOKUP(CONCATENATE($F1483," ",$G1483),AllocFactorMatrix,(AC$4+1),FALSE)*$E1487</f>
        <v>0</v>
      </c>
    </row>
    <row r="1484" spans="1:29" hidden="1" outlineLevel="1">
      <c r="A1484" s="83"/>
      <c r="B1484" s="56"/>
      <c r="C1484" s="53"/>
      <c r="D1484" s="53"/>
      <c r="F1484" s="61" t="str">
        <f>F1487</f>
        <v>PROD_ENERGY</v>
      </c>
      <c r="G1484" s="20" t="str">
        <f>$G$12</f>
        <v>DISTSEC</v>
      </c>
      <c r="H1484" s="24">
        <f t="shared" si="692"/>
        <v>0</v>
      </c>
      <c r="I1484" s="25">
        <f>VLOOKUP(CONCATENATE($F1484," ",$G1484),AllocFactorMatrix,(I$4+1),FALSE)*$E1487</f>
        <v>0</v>
      </c>
      <c r="J1484" s="25">
        <f>VLOOKUP(CONCATENATE($F1484," ",$G1484),AllocFactorMatrix,(J$4+1),FALSE)*$E1487</f>
        <v>0</v>
      </c>
      <c r="K1484" s="25">
        <f>VLOOKUP(CONCATENATE($F1484," ",$G1484),AllocFactorMatrix,(K$4+1),FALSE)*$E1487</f>
        <v>0</v>
      </c>
      <c r="L1484" s="25">
        <f>VLOOKUP(CONCATENATE($F1484," ",$G1484),AllocFactorMatrix,(L$4+1),FALSE)*$E1487</f>
        <v>0</v>
      </c>
      <c r="M1484" s="25">
        <f t="shared" si="693"/>
        <v>0</v>
      </c>
      <c r="N1484" s="25">
        <f>VLOOKUP(CONCATENATE($F1484," ",$G1484),AllocFactorMatrix,(N$4+1),FALSE)*$E1487</f>
        <v>0</v>
      </c>
      <c r="O1484" s="25">
        <f>VLOOKUP(CONCATENATE($F1484," ",$G1484),AllocFactorMatrix,(O$4+1),FALSE)*$E1487</f>
        <v>0</v>
      </c>
      <c r="P1484" s="25">
        <f>VLOOKUP(CONCATENATE($F1484," ",$G1484),AllocFactorMatrix,(P$4+1),FALSE)*$E1487</f>
        <v>0</v>
      </c>
      <c r="Q1484" s="25">
        <f>VLOOKUP(CONCATENATE($F1484," ",$G1484),AllocFactorMatrix,(Q$4+1),FALSE)*$E1487</f>
        <v>0</v>
      </c>
      <c r="R1484" s="25">
        <f t="shared" si="701"/>
        <v>0</v>
      </c>
      <c r="S1484" s="25">
        <f>VLOOKUP(CONCATENATE($F1484," ",$G1484),AllocFactorMatrix,(S$4+1),FALSE)*$E1487</f>
        <v>0</v>
      </c>
      <c r="T1484" s="25">
        <f>VLOOKUP(CONCATENATE($F1484," ",$G1484),AllocFactorMatrix,(T$4+1),FALSE)*$E1487</f>
        <v>0</v>
      </c>
      <c r="U1484" s="25">
        <f>VLOOKUP(CONCATENATE($F1484," ",$G1484),AllocFactorMatrix,(U$4+1),FALSE)*$E1487</f>
        <v>0</v>
      </c>
      <c r="V1484" s="25">
        <f>VLOOKUP(CONCATENATE($F1484," ",$G1484),AllocFactorMatrix,(V$4+1),FALSE)*$E1487</f>
        <v>0</v>
      </c>
      <c r="W1484" s="25">
        <f t="shared" si="702"/>
        <v>0</v>
      </c>
      <c r="X1484" s="25">
        <f>VLOOKUP(CONCATENATE($F1484," ",$G1484),AllocFactorMatrix,(X$4+1),FALSE)*$E1487</f>
        <v>0</v>
      </c>
      <c r="Y1484" s="25">
        <f>VLOOKUP(CONCATENATE($F1484," ",$G1484),AllocFactorMatrix,(Y$4+1),FALSE)*$E1487</f>
        <v>0</v>
      </c>
      <c r="Z1484" s="25">
        <f t="shared" si="694"/>
        <v>0</v>
      </c>
      <c r="AA1484" s="25">
        <f>VLOOKUP(CONCATENATE($F1484," ",$G1484),AllocFactorMatrix,(AA$4+1),FALSE)*$E1487</f>
        <v>0</v>
      </c>
      <c r="AB1484" s="25">
        <f>VLOOKUP(CONCATENATE($F1484," ",$G1484),AllocFactorMatrix,(AB$4+1),FALSE)*$E1487</f>
        <v>0</v>
      </c>
      <c r="AC1484" s="25">
        <f>VLOOKUP(CONCATENATE($F1484," ",$G1484),AllocFactorMatrix,(AC$4+1),FALSE)*$E1487</f>
        <v>0</v>
      </c>
    </row>
    <row r="1485" spans="1:29" hidden="1" outlineLevel="1">
      <c r="A1485" s="83"/>
      <c r="B1485" s="56"/>
      <c r="C1485" s="53"/>
      <c r="D1485" s="53"/>
      <c r="F1485" s="61" t="str">
        <f>F1487</f>
        <v>PROD_ENERGY</v>
      </c>
      <c r="G1485" s="20" t="str">
        <f>$G$13</f>
        <v>ENERGY</v>
      </c>
      <c r="H1485" s="24">
        <f t="shared" si="692"/>
        <v>167303.99999999994</v>
      </c>
      <c r="I1485" s="25">
        <f>VLOOKUP(CONCATENATE($F1485," ",$G1485),AllocFactorMatrix,(I$4+1),FALSE)*$E1487</f>
        <v>60820.438120638719</v>
      </c>
      <c r="J1485" s="25">
        <f>VLOOKUP(CONCATENATE($F1485," ",$G1485),AllocFactorMatrix,(J$4+1),FALSE)*$E1487</f>
        <v>19630.779060114237</v>
      </c>
      <c r="K1485" s="25">
        <f>VLOOKUP(CONCATENATE($F1485," ",$G1485),AllocFactorMatrix,(K$4+1),FALSE)*$E1487</f>
        <v>224.73517602935431</v>
      </c>
      <c r="L1485" s="25">
        <f>VLOOKUP(CONCATENATE($F1485," ",$G1485),AllocFactorMatrix,(L$4+1),FALSE)*$E1487</f>
        <v>5.6958991190489057</v>
      </c>
      <c r="M1485" s="25">
        <f t="shared" si="693"/>
        <v>19861.210135262638</v>
      </c>
      <c r="N1485" s="25">
        <f>VLOOKUP(CONCATENATE($F1485," ",$G1485),AllocFactorMatrix,(N$4+1),FALSE)*$E1487</f>
        <v>9499.6814365612536</v>
      </c>
      <c r="O1485" s="25">
        <f>VLOOKUP(CONCATENATE($F1485," ",$G1485),AllocFactorMatrix,(O$4+1),FALSE)*$E1487</f>
        <v>2651.6450587823419</v>
      </c>
      <c r="P1485" s="25">
        <f>VLOOKUP(CONCATENATE($F1485," ",$G1485),AllocFactorMatrix,(P$4+1),FALSE)*$E1487</f>
        <v>209.93274965664051</v>
      </c>
      <c r="Q1485" s="25">
        <f>VLOOKUP(CONCATENATE($F1485," ",$G1485),AllocFactorMatrix,(Q$4+1),FALSE)*$E1487</f>
        <v>43.035253223370376</v>
      </c>
      <c r="R1485" s="25">
        <f t="shared" si="701"/>
        <v>12404.294498223606</v>
      </c>
      <c r="S1485" s="25">
        <f>VLOOKUP(CONCATENATE($F1485," ",$G1485),AllocFactorMatrix,(S$4+1),FALSE)*$E1487</f>
        <v>633.00713441761263</v>
      </c>
      <c r="T1485" s="25">
        <f>VLOOKUP(CONCATENATE($F1485," ",$G1485),AllocFactorMatrix,(T$4+1),FALSE)*$E1487</f>
        <v>7564.9475304251964</v>
      </c>
      <c r="U1485" s="25">
        <f>VLOOKUP(CONCATENATE($F1485," ",$G1485),AllocFactorMatrix,(U$4+1),FALSE)*$E1487</f>
        <v>53480.639361509049</v>
      </c>
      <c r="V1485" s="25">
        <f>VLOOKUP(CONCATENATE($F1485," ",$G1485),AllocFactorMatrix,(V$4+1),FALSE)*$E1487</f>
        <v>8570.7894330112758</v>
      </c>
      <c r="W1485" s="25">
        <f t="shared" si="702"/>
        <v>70249.383459363133</v>
      </c>
      <c r="X1485" s="25">
        <f>VLOOKUP(CONCATENATE($F1485," ",$G1485),AllocFactorMatrix,(X$4+1),FALSE)*$E1487</f>
        <v>2576.7493060191014</v>
      </c>
      <c r="Y1485" s="25">
        <f>VLOOKUP(CONCATENATE($F1485," ",$G1485),AllocFactorMatrix,(Y$4+1),FALSE)*$E1487</f>
        <v>60.562709312067568</v>
      </c>
      <c r="Z1485" s="25">
        <f t="shared" si="694"/>
        <v>2637.3120153311688</v>
      </c>
      <c r="AA1485" s="25">
        <f>VLOOKUP(CONCATENATE($F1485," ",$G1485),AllocFactorMatrix,(AA$4+1),FALSE)*$E1487</f>
        <v>59.164864910310108</v>
      </c>
      <c r="AB1485" s="25">
        <f>VLOOKUP(CONCATENATE($F1485," ",$G1485),AllocFactorMatrix,(AB$4+1),FALSE)*$E1487</f>
        <v>1018.0566398675735</v>
      </c>
      <c r="AC1485" s="25">
        <f>VLOOKUP(CONCATENATE($F1485," ",$G1485),AllocFactorMatrix,(AC$4+1),FALSE)*$E1487</f>
        <v>254.1402664028281</v>
      </c>
    </row>
    <row r="1486" spans="1:29" hidden="1" outlineLevel="1">
      <c r="A1486" s="83"/>
      <c r="B1486" s="56"/>
      <c r="C1486" s="53"/>
      <c r="D1486" s="53"/>
      <c r="F1486" s="61" t="str">
        <f>F1487</f>
        <v>PROD_ENERGY</v>
      </c>
      <c r="G1486" s="20" t="str">
        <f>$G$14</f>
        <v>CUSTOMER</v>
      </c>
      <c r="H1486" s="24">
        <f t="shared" si="692"/>
        <v>0</v>
      </c>
      <c r="I1486" s="25">
        <f>VLOOKUP(CONCATENATE($F1486," ",$G1486),AllocFactorMatrix,(I$4+1),FALSE)*$E1487</f>
        <v>0</v>
      </c>
      <c r="J1486" s="25">
        <f>VLOOKUP(CONCATENATE($F1486," ",$G1486),AllocFactorMatrix,(J$4+1),FALSE)*$E1487</f>
        <v>0</v>
      </c>
      <c r="K1486" s="25">
        <f>VLOOKUP(CONCATENATE($F1486," ",$G1486),AllocFactorMatrix,(K$4+1),FALSE)*$E1487</f>
        <v>0</v>
      </c>
      <c r="L1486" s="25">
        <f>VLOOKUP(CONCATENATE($F1486," ",$G1486),AllocFactorMatrix,(L$4+1),FALSE)*$E1487</f>
        <v>0</v>
      </c>
      <c r="M1486" s="25">
        <f t="shared" si="693"/>
        <v>0</v>
      </c>
      <c r="N1486" s="25">
        <f>VLOOKUP(CONCATENATE($F1486," ",$G1486),AllocFactorMatrix,(N$4+1),FALSE)*$E1487</f>
        <v>0</v>
      </c>
      <c r="O1486" s="25">
        <f>VLOOKUP(CONCATENATE($F1486," ",$G1486),AllocFactorMatrix,(O$4+1),FALSE)*$E1487</f>
        <v>0</v>
      </c>
      <c r="P1486" s="25">
        <f>VLOOKUP(CONCATENATE($F1486," ",$G1486),AllocFactorMatrix,(P$4+1),FALSE)*$E1487</f>
        <v>0</v>
      </c>
      <c r="Q1486" s="25">
        <f>VLOOKUP(CONCATENATE($F1486," ",$G1486),AllocFactorMatrix,(Q$4+1),FALSE)*$E1487</f>
        <v>0</v>
      </c>
      <c r="R1486" s="25">
        <f t="shared" si="701"/>
        <v>0</v>
      </c>
      <c r="S1486" s="25">
        <f>VLOOKUP(CONCATENATE($F1486," ",$G1486),AllocFactorMatrix,(S$4+1),FALSE)*$E1487</f>
        <v>0</v>
      </c>
      <c r="T1486" s="25">
        <f>VLOOKUP(CONCATENATE($F1486," ",$G1486),AllocFactorMatrix,(T$4+1),FALSE)*$E1487</f>
        <v>0</v>
      </c>
      <c r="U1486" s="25">
        <f>VLOOKUP(CONCATENATE($F1486," ",$G1486),AllocFactorMatrix,(U$4+1),FALSE)*$E1487</f>
        <v>0</v>
      </c>
      <c r="V1486" s="25">
        <f>VLOOKUP(CONCATENATE($F1486," ",$G1486),AllocFactorMatrix,(V$4+1),FALSE)*$E1487</f>
        <v>0</v>
      </c>
      <c r="W1486" s="25">
        <f t="shared" si="702"/>
        <v>0</v>
      </c>
      <c r="X1486" s="25">
        <f>VLOOKUP(CONCATENATE($F1486," ",$G1486),AllocFactorMatrix,(X$4+1),FALSE)*$E1487</f>
        <v>0</v>
      </c>
      <c r="Y1486" s="25">
        <f>VLOOKUP(CONCATENATE($F1486," ",$G1486),AllocFactorMatrix,(Y$4+1),FALSE)*$E1487</f>
        <v>0</v>
      </c>
      <c r="Z1486" s="25">
        <f t="shared" si="694"/>
        <v>0</v>
      </c>
      <c r="AA1486" s="25">
        <f>VLOOKUP(CONCATENATE($F1486," ",$G1486),AllocFactorMatrix,(AA$4+1),FALSE)*$E1487</f>
        <v>0</v>
      </c>
      <c r="AB1486" s="25">
        <f>VLOOKUP(CONCATENATE($F1486," ",$G1486),AllocFactorMatrix,(AB$4+1),FALSE)*$E1487</f>
        <v>0</v>
      </c>
      <c r="AC1486" s="25">
        <f>VLOOKUP(CONCATENATE($F1486," ",$G1486),AllocFactorMatrix,(AC$4+1),FALSE)*$E1487</f>
        <v>0</v>
      </c>
    </row>
    <row r="1487" spans="1:29" collapsed="1">
      <c r="A1487" s="83"/>
      <c r="B1487" s="56"/>
      <c r="C1487" s="53"/>
      <c r="D1487" s="53" t="s">
        <v>476</v>
      </c>
      <c r="E1487" s="57">
        <f>'Sch 4'!E355</f>
        <v>167304</v>
      </c>
      <c r="F1487" s="62" t="s">
        <v>31</v>
      </c>
      <c r="G1487" s="20" t="str">
        <f>$G$15</f>
        <v>TOTAL</v>
      </c>
      <c r="H1487" s="24">
        <f t="shared" si="692"/>
        <v>167303.99999999994</v>
      </c>
      <c r="I1487" s="25">
        <f>VLOOKUP(CONCATENATE($F1487," ",$G1487),AllocFactorMatrix,(I$4+1),FALSE)*$E1487</f>
        <v>60820.438120638719</v>
      </c>
      <c r="J1487" s="25">
        <f>VLOOKUP(CONCATENATE($F1487," ",$G1487),AllocFactorMatrix,(J$4+1),FALSE)*$E1487</f>
        <v>19630.779060114237</v>
      </c>
      <c r="K1487" s="25">
        <f>VLOOKUP(CONCATENATE($F1487," ",$G1487),AllocFactorMatrix,(K$4+1),FALSE)*$E1487</f>
        <v>224.73517602935431</v>
      </c>
      <c r="L1487" s="25">
        <f>VLOOKUP(CONCATENATE($F1487," ",$G1487),AllocFactorMatrix,(L$4+1),FALSE)*$E1487</f>
        <v>5.6958991190489057</v>
      </c>
      <c r="M1487" s="25">
        <f t="shared" si="693"/>
        <v>19861.210135262638</v>
      </c>
      <c r="N1487" s="25">
        <f>VLOOKUP(CONCATENATE($F1487," ",$G1487),AllocFactorMatrix,(N$4+1),FALSE)*$E1487</f>
        <v>9499.6814365612536</v>
      </c>
      <c r="O1487" s="25">
        <f>VLOOKUP(CONCATENATE($F1487," ",$G1487),AllocFactorMatrix,(O$4+1),FALSE)*$E1487</f>
        <v>2651.6450587823419</v>
      </c>
      <c r="P1487" s="25">
        <f>VLOOKUP(CONCATENATE($F1487," ",$G1487),AllocFactorMatrix,(P$4+1),FALSE)*$E1487</f>
        <v>209.93274965664051</v>
      </c>
      <c r="Q1487" s="25">
        <f>VLOOKUP(CONCATENATE($F1487," ",$G1487),AllocFactorMatrix,(Q$4+1),FALSE)*$E1487</f>
        <v>43.035253223370376</v>
      </c>
      <c r="R1487" s="25">
        <f t="shared" si="701"/>
        <v>12404.294498223606</v>
      </c>
      <c r="S1487" s="25">
        <f>VLOOKUP(CONCATENATE($F1487," ",$G1487),AllocFactorMatrix,(S$4+1),FALSE)*$E1487</f>
        <v>633.00713441761263</v>
      </c>
      <c r="T1487" s="25">
        <f>VLOOKUP(CONCATENATE($F1487," ",$G1487),AllocFactorMatrix,(T$4+1),FALSE)*$E1487</f>
        <v>7564.9475304251964</v>
      </c>
      <c r="U1487" s="25">
        <f>VLOOKUP(CONCATENATE($F1487," ",$G1487),AllocFactorMatrix,(U$4+1),FALSE)*$E1487</f>
        <v>53480.639361509049</v>
      </c>
      <c r="V1487" s="25">
        <f>VLOOKUP(CONCATENATE($F1487," ",$G1487),AllocFactorMatrix,(V$4+1),FALSE)*$E1487</f>
        <v>8570.7894330112758</v>
      </c>
      <c r="W1487" s="25">
        <f t="shared" si="702"/>
        <v>70249.383459363133</v>
      </c>
      <c r="X1487" s="25">
        <f>VLOOKUP(CONCATENATE($F1487," ",$G1487),AllocFactorMatrix,(X$4+1),FALSE)*$E1487</f>
        <v>2576.7493060191014</v>
      </c>
      <c r="Y1487" s="25">
        <f>VLOOKUP(CONCATENATE($F1487," ",$G1487),AllocFactorMatrix,(Y$4+1),FALSE)*$E1487</f>
        <v>60.562709312067568</v>
      </c>
      <c r="Z1487" s="25">
        <f t="shared" si="694"/>
        <v>2637.3120153311688</v>
      </c>
      <c r="AA1487" s="25">
        <f>VLOOKUP(CONCATENATE($F1487," ",$G1487),AllocFactorMatrix,(AA$4+1),FALSE)*$E1487</f>
        <v>59.164864910310108</v>
      </c>
      <c r="AB1487" s="25">
        <f>VLOOKUP(CONCATENATE($F1487," ",$G1487),AllocFactorMatrix,(AB$4+1),FALSE)*$E1487</f>
        <v>1018.0566398675735</v>
      </c>
      <c r="AC1487" s="25">
        <f>VLOOKUP(CONCATENATE($F1487," ",$G1487),AllocFactorMatrix,(AC$4+1),FALSE)*$E1487</f>
        <v>254.1402664028281</v>
      </c>
    </row>
    <row r="1488" spans="1:29" hidden="1" outlineLevel="1">
      <c r="F1488" s="61" t="str">
        <f>F1495</f>
        <v>TRANS_TOTAL</v>
      </c>
      <c r="G1488" s="20" t="str">
        <f>$G$8</f>
        <v>PRODUCTION</v>
      </c>
      <c r="H1488" s="24">
        <f t="shared" ref="H1488:H1519" si="703">SUBTOTAL(9,I1488:AC1488)</f>
        <v>0</v>
      </c>
      <c r="I1488" s="25">
        <f>VLOOKUP(CONCATENATE($F1488," ",$G1488),AllocFactorMatrix,(I$4+1),FALSE)*$E1495</f>
        <v>0</v>
      </c>
      <c r="J1488" s="25">
        <f>VLOOKUP(CONCATENATE($F1488," ",$G1488),AllocFactorMatrix,(J$4+1),FALSE)*$E1495</f>
        <v>0</v>
      </c>
      <c r="K1488" s="25">
        <f>VLOOKUP(CONCATENATE($F1488," ",$G1488),AllocFactorMatrix,(K$4+1),FALSE)*$E1495</f>
        <v>0</v>
      </c>
      <c r="L1488" s="25">
        <f>VLOOKUP(CONCATENATE($F1488," ",$G1488),AllocFactorMatrix,(L$4+1),FALSE)*$E1495</f>
        <v>0</v>
      </c>
      <c r="M1488" s="25">
        <f t="shared" ref="M1488:M1503" si="704">SUBTOTAL(9,J1488:L1488)</f>
        <v>0</v>
      </c>
      <c r="N1488" s="25">
        <f>VLOOKUP(CONCATENATE($F1488," ",$G1488),AllocFactorMatrix,(N$4+1),FALSE)*$E1495</f>
        <v>0</v>
      </c>
      <c r="O1488" s="25">
        <f>VLOOKUP(CONCATENATE($F1488," ",$G1488),AllocFactorMatrix,(O$4+1),FALSE)*$E1495</f>
        <v>0</v>
      </c>
      <c r="P1488" s="25">
        <f>VLOOKUP(CONCATENATE($F1488," ",$G1488),AllocFactorMatrix,(P$4+1),FALSE)*$E1495</f>
        <v>0</v>
      </c>
      <c r="Q1488" s="25">
        <f>VLOOKUP(CONCATENATE($F1488," ",$G1488),AllocFactorMatrix,(Q$4+1),FALSE)*$E1495</f>
        <v>0</v>
      </c>
      <c r="R1488" s="25">
        <f>SUBTOTAL(9,N1488:Q1488)</f>
        <v>0</v>
      </c>
      <c r="S1488" s="25">
        <f>VLOOKUP(CONCATENATE($F1488," ",$G1488),AllocFactorMatrix,(S$4+1),FALSE)*$E1495</f>
        <v>0</v>
      </c>
      <c r="T1488" s="25">
        <f>VLOOKUP(CONCATENATE($F1488," ",$G1488),AllocFactorMatrix,(T$4+1),FALSE)*$E1495</f>
        <v>0</v>
      </c>
      <c r="U1488" s="25">
        <f>VLOOKUP(CONCATENATE($F1488," ",$G1488),AllocFactorMatrix,(U$4+1),FALSE)*$E1495</f>
        <v>0</v>
      </c>
      <c r="V1488" s="25">
        <f>VLOOKUP(CONCATENATE($F1488," ",$G1488),AllocFactorMatrix,(V$4+1),FALSE)*$E1495</f>
        <v>0</v>
      </c>
      <c r="W1488" s="25">
        <f>SUBTOTAL(9,S1488:V1488)</f>
        <v>0</v>
      </c>
      <c r="X1488" s="25">
        <f>VLOOKUP(CONCATENATE($F1488," ",$G1488),AllocFactorMatrix,(X$4+1),FALSE)*$E1495</f>
        <v>0</v>
      </c>
      <c r="Y1488" s="25">
        <f>VLOOKUP(CONCATENATE($F1488," ",$G1488),AllocFactorMatrix,(Y$4+1),FALSE)*$E1495</f>
        <v>0</v>
      </c>
      <c r="Z1488" s="25">
        <f t="shared" ref="Z1488:Z1503" si="705">SUBTOTAL(9,X1488:Y1488)</f>
        <v>0</v>
      </c>
      <c r="AA1488" s="25">
        <f>VLOOKUP(CONCATENATE($F1488," ",$G1488),AllocFactorMatrix,(AA$4+1),FALSE)*$E1495</f>
        <v>0</v>
      </c>
      <c r="AB1488" s="25">
        <f>VLOOKUP(CONCATENATE($F1488," ",$G1488),AllocFactorMatrix,(AB$4+1),FALSE)*$E1495</f>
        <v>0</v>
      </c>
      <c r="AC1488" s="25">
        <f>VLOOKUP(CONCATENATE($F1488," ",$G1488),AllocFactorMatrix,(AC$4+1),FALSE)*$E1495</f>
        <v>0</v>
      </c>
    </row>
    <row r="1489" spans="1:29" hidden="1" outlineLevel="1">
      <c r="F1489" s="61" t="str">
        <f>F1495</f>
        <v>TRANS_TOTAL</v>
      </c>
      <c r="G1489" s="20" t="str">
        <f>$G$9</f>
        <v>BULKTRAN</v>
      </c>
      <c r="H1489" s="24">
        <f t="shared" si="703"/>
        <v>70184.602800000008</v>
      </c>
      <c r="I1489" s="25">
        <f>VLOOKUP(CONCATENATE($F1489," ",$G1489),AllocFactorMatrix,(I$4+1),FALSE)*$E1495</f>
        <v>34414.522873448441</v>
      </c>
      <c r="J1489" s="25">
        <f>VLOOKUP(CONCATENATE($F1489," ",$G1489),AllocFactorMatrix,(J$4+1),FALSE)*$E1495</f>
        <v>8705.5361184478443</v>
      </c>
      <c r="K1489" s="25">
        <f>VLOOKUP(CONCATENATE($F1489," ",$G1489),AllocFactorMatrix,(K$4+1),FALSE)*$E1495</f>
        <v>101.78095859579093</v>
      </c>
      <c r="L1489" s="25">
        <f>VLOOKUP(CONCATENATE($F1489," ",$G1489),AllocFactorMatrix,(L$4+1),FALSE)*$E1495</f>
        <v>2.5074255296126986</v>
      </c>
      <c r="M1489" s="25">
        <f t="shared" si="704"/>
        <v>8809.8245025732485</v>
      </c>
      <c r="N1489" s="25">
        <f>VLOOKUP(CONCATENATE($F1489," ",$G1489),AllocFactorMatrix,(N$4+1),FALSE)*$E1495</f>
        <v>3642.5055330242435</v>
      </c>
      <c r="O1489" s="25">
        <f>VLOOKUP(CONCATENATE($F1489," ",$G1489),AllocFactorMatrix,(O$4+1),FALSE)*$E1495</f>
        <v>1037.3676943168884</v>
      </c>
      <c r="P1489" s="25">
        <f>VLOOKUP(CONCATENATE($F1489," ",$G1489),AllocFactorMatrix,(P$4+1),FALSE)*$E1495</f>
        <v>82.092597872277508</v>
      </c>
      <c r="Q1489" s="25">
        <f>VLOOKUP(CONCATENATE($F1489," ",$G1489),AllocFactorMatrix,(Q$4+1),FALSE)*$E1495</f>
        <v>17.328299942342966</v>
      </c>
      <c r="R1489" s="25">
        <f t="shared" ref="R1489:R1495" si="706">SUBTOTAL(9,N1489:Q1489)</f>
        <v>4779.2941251557513</v>
      </c>
      <c r="S1489" s="25">
        <f>VLOOKUP(CONCATENATE($F1489," ",$G1489),AllocFactorMatrix,(S$4+1),FALSE)*$E1495</f>
        <v>218.80641286391881</v>
      </c>
      <c r="T1489" s="25">
        <f>VLOOKUP(CONCATENATE($F1489," ",$G1489),AllocFactorMatrix,(T$4+1),FALSE)*$E1495</f>
        <v>2385.3737579820677</v>
      </c>
      <c r="U1489" s="25">
        <f>VLOOKUP(CONCATENATE($F1489," ",$G1489),AllocFactorMatrix,(U$4+1),FALSE)*$E1495</f>
        <v>15931.048085930503</v>
      </c>
      <c r="V1489" s="25">
        <f>VLOOKUP(CONCATENATE($F1489," ",$G1489),AllocFactorMatrix,(V$4+1),FALSE)*$E1495</f>
        <v>2499.2804179549462</v>
      </c>
      <c r="W1489" s="25">
        <f t="shared" ref="W1489:W1495" si="707">SUBTOTAL(9,S1489:V1489)</f>
        <v>21034.508674731434</v>
      </c>
      <c r="X1489" s="25">
        <f>VLOOKUP(CONCATENATE($F1489," ",$G1489),AllocFactorMatrix,(X$4+1),FALSE)*$E1495</f>
        <v>988.67506266982105</v>
      </c>
      <c r="Y1489" s="25">
        <f>VLOOKUP(CONCATENATE($F1489," ",$G1489),AllocFactorMatrix,(Y$4+1),FALSE)*$E1495</f>
        <v>23.866977457525341</v>
      </c>
      <c r="Z1489" s="25">
        <f t="shared" si="705"/>
        <v>1012.5420401273464</v>
      </c>
      <c r="AA1489" s="25">
        <f>VLOOKUP(CONCATENATE($F1489," ",$G1489),AllocFactorMatrix,(AA$4+1),FALSE)*$E1495</f>
        <v>17.237351563733387</v>
      </c>
      <c r="AB1489" s="25">
        <f>VLOOKUP(CONCATENATE($F1489," ",$G1489),AllocFactorMatrix,(AB$4+1),FALSE)*$E1495</f>
        <v>93.464359666711204</v>
      </c>
      <c r="AC1489" s="25">
        <f>VLOOKUP(CONCATENATE($F1489," ",$G1489),AllocFactorMatrix,(AC$4+1),FALSE)*$E1495</f>
        <v>23.208872733336463</v>
      </c>
    </row>
    <row r="1490" spans="1:29" hidden="1" outlineLevel="1">
      <c r="F1490" s="61" t="str">
        <f>F1495</f>
        <v>TRANS_TOTAL</v>
      </c>
      <c r="G1490" s="20" t="str">
        <f>$G$10</f>
        <v>SUBTRAN</v>
      </c>
      <c r="H1490" s="24">
        <f t="shared" si="703"/>
        <v>26916.397199999996</v>
      </c>
      <c r="I1490" s="25">
        <f>VLOOKUP(CONCATENATE($F1490," ",$G1490),AllocFactorMatrix,(I$4+1),FALSE)*$E1495</f>
        <v>12782.645681543383</v>
      </c>
      <c r="J1490" s="25">
        <f>VLOOKUP(CONCATENATE($F1490," ",$G1490),AllocFactorMatrix,(J$4+1),FALSE)*$E1495</f>
        <v>3272.1686771093327</v>
      </c>
      <c r="K1490" s="25">
        <f>VLOOKUP(CONCATENATE($F1490," ",$G1490),AllocFactorMatrix,(K$4+1),FALSE)*$E1495</f>
        <v>38.131310083338882</v>
      </c>
      <c r="L1490" s="25">
        <f>VLOOKUP(CONCATENATE($F1490," ",$G1490),AllocFactorMatrix,(L$4+1),FALSE)*$E1495</f>
        <v>1.2501052658981426</v>
      </c>
      <c r="M1490" s="25">
        <f t="shared" si="704"/>
        <v>3311.5500924585699</v>
      </c>
      <c r="N1490" s="25">
        <f>VLOOKUP(CONCATENATE($F1490," ",$G1490),AllocFactorMatrix,(N$4+1),FALSE)*$E1495</f>
        <v>1426.1700876289681</v>
      </c>
      <c r="O1490" s="25">
        <f>VLOOKUP(CONCATENATE($F1490," ",$G1490),AllocFactorMatrix,(O$4+1),FALSE)*$E1495</f>
        <v>404.24469110180866</v>
      </c>
      <c r="P1490" s="25">
        <f>VLOOKUP(CONCATENATE($F1490," ",$G1490),AllocFactorMatrix,(P$4+1),FALSE)*$E1495</f>
        <v>41.407964892445904</v>
      </c>
      <c r="Q1490" s="25">
        <f>VLOOKUP(CONCATENATE($F1490," ",$G1490),AllocFactorMatrix,(Q$4+1),FALSE)*$E1495</f>
        <v>0</v>
      </c>
      <c r="R1490" s="25">
        <f t="shared" si="706"/>
        <v>1871.8227436232228</v>
      </c>
      <c r="S1490" s="25">
        <f>VLOOKUP(CONCATENATE($F1490," ",$G1490),AllocFactorMatrix,(S$4+1),FALSE)*$E1495</f>
        <v>79.871930003932633</v>
      </c>
      <c r="T1490" s="25">
        <f>VLOOKUP(CONCATENATE($F1490," ",$G1490),AllocFactorMatrix,(T$4+1),FALSE)*$E1495</f>
        <v>923.15022633218132</v>
      </c>
      <c r="U1490" s="25">
        <f>VLOOKUP(CONCATENATE($F1490," ",$G1490),AllocFactorMatrix,(U$4+1),FALSE)*$E1495</f>
        <v>7519.7466545401985</v>
      </c>
      <c r="V1490" s="25">
        <f>VLOOKUP(CONCATENATE($F1490," ",$G1490),AllocFactorMatrix,(V$4+1),FALSE)*$E1495</f>
        <v>0</v>
      </c>
      <c r="W1490" s="25">
        <f t="shared" si="707"/>
        <v>8522.7688108763123</v>
      </c>
      <c r="X1490" s="25">
        <f>VLOOKUP(CONCATENATE($F1490," ",$G1490),AllocFactorMatrix,(X$4+1),FALSE)*$E1495</f>
        <v>387.05447564073864</v>
      </c>
      <c r="Y1490" s="25">
        <f>VLOOKUP(CONCATENATE($F1490," ",$G1490),AllocFactorMatrix,(Y$4+1),FALSE)*$E1495</f>
        <v>9.2605361457874427</v>
      </c>
      <c r="Z1490" s="25">
        <f t="shared" si="705"/>
        <v>396.3150117865261</v>
      </c>
      <c r="AA1490" s="25">
        <f>VLOOKUP(CONCATENATE($F1490," ",$G1490),AllocFactorMatrix,(AA$4+1),FALSE)*$E1495</f>
        <v>6.3557967856547783</v>
      </c>
      <c r="AB1490" s="25">
        <f>VLOOKUP(CONCATENATE($F1490," ",$G1490),AllocFactorMatrix,(AB$4+1),FALSE)*$E1495</f>
        <v>19.965458357058608</v>
      </c>
      <c r="AC1490" s="25">
        <f>VLOOKUP(CONCATENATE($F1490," ",$G1490),AllocFactorMatrix,(AC$4+1),FALSE)*$E1495</f>
        <v>4.97360456926544</v>
      </c>
    </row>
    <row r="1491" spans="1:29" hidden="1" outlineLevel="1">
      <c r="F1491" s="61" t="str">
        <f>F1495</f>
        <v>TRANS_TOTAL</v>
      </c>
      <c r="G1491" s="20" t="str">
        <f>$G$11</f>
        <v>DISTPRI</v>
      </c>
      <c r="H1491" s="24">
        <f t="shared" si="703"/>
        <v>0</v>
      </c>
      <c r="I1491" s="25">
        <f>VLOOKUP(CONCATENATE($F1491," ",$G1491),AllocFactorMatrix,(I$4+1),FALSE)*$E1495</f>
        <v>0</v>
      </c>
      <c r="J1491" s="25">
        <f>VLOOKUP(CONCATENATE($F1491," ",$G1491),AllocFactorMatrix,(J$4+1),FALSE)*$E1495</f>
        <v>0</v>
      </c>
      <c r="K1491" s="25">
        <f>VLOOKUP(CONCATENATE($F1491," ",$G1491),AllocFactorMatrix,(K$4+1),FALSE)*$E1495</f>
        <v>0</v>
      </c>
      <c r="L1491" s="25">
        <f>VLOOKUP(CONCATENATE($F1491," ",$G1491),AllocFactorMatrix,(L$4+1),FALSE)*$E1495</f>
        <v>0</v>
      </c>
      <c r="M1491" s="25">
        <f t="shared" si="704"/>
        <v>0</v>
      </c>
      <c r="N1491" s="25">
        <f>VLOOKUP(CONCATENATE($F1491," ",$G1491),AllocFactorMatrix,(N$4+1),FALSE)*$E1495</f>
        <v>0</v>
      </c>
      <c r="O1491" s="25">
        <f>VLOOKUP(CONCATENATE($F1491," ",$G1491),AllocFactorMatrix,(O$4+1),FALSE)*$E1495</f>
        <v>0</v>
      </c>
      <c r="P1491" s="25">
        <f>VLOOKUP(CONCATENATE($F1491," ",$G1491),AllocFactorMatrix,(P$4+1),FALSE)*$E1495</f>
        <v>0</v>
      </c>
      <c r="Q1491" s="25">
        <f>VLOOKUP(CONCATENATE($F1491," ",$G1491),AllocFactorMatrix,(Q$4+1),FALSE)*$E1495</f>
        <v>0</v>
      </c>
      <c r="R1491" s="25">
        <f t="shared" si="706"/>
        <v>0</v>
      </c>
      <c r="S1491" s="25">
        <f>VLOOKUP(CONCATENATE($F1491," ",$G1491),AllocFactorMatrix,(S$4+1),FALSE)*$E1495</f>
        <v>0</v>
      </c>
      <c r="T1491" s="25">
        <f>VLOOKUP(CONCATENATE($F1491," ",$G1491),AllocFactorMatrix,(T$4+1),FALSE)*$E1495</f>
        <v>0</v>
      </c>
      <c r="U1491" s="25">
        <f>VLOOKUP(CONCATENATE($F1491," ",$G1491),AllocFactorMatrix,(U$4+1),FALSE)*$E1495</f>
        <v>0</v>
      </c>
      <c r="V1491" s="25">
        <f>VLOOKUP(CONCATENATE($F1491," ",$G1491),AllocFactorMatrix,(V$4+1),FALSE)*$E1495</f>
        <v>0</v>
      </c>
      <c r="W1491" s="25">
        <f t="shared" si="707"/>
        <v>0</v>
      </c>
      <c r="X1491" s="25">
        <f>VLOOKUP(CONCATENATE($F1491," ",$G1491),AllocFactorMatrix,(X$4+1),FALSE)*$E1495</f>
        <v>0</v>
      </c>
      <c r="Y1491" s="25">
        <f>VLOOKUP(CONCATENATE($F1491," ",$G1491),AllocFactorMatrix,(Y$4+1),FALSE)*$E1495</f>
        <v>0</v>
      </c>
      <c r="Z1491" s="25">
        <f t="shared" si="705"/>
        <v>0</v>
      </c>
      <c r="AA1491" s="25">
        <f>VLOOKUP(CONCATENATE($F1491," ",$G1491),AllocFactorMatrix,(AA$4+1),FALSE)*$E1495</f>
        <v>0</v>
      </c>
      <c r="AB1491" s="25">
        <f>VLOOKUP(CONCATENATE($F1491," ",$G1491),AllocFactorMatrix,(AB$4+1),FALSE)*$E1495</f>
        <v>0</v>
      </c>
      <c r="AC1491" s="25">
        <f>VLOOKUP(CONCATENATE($F1491," ",$G1491),AllocFactorMatrix,(AC$4+1),FALSE)*$E1495</f>
        <v>0</v>
      </c>
    </row>
    <row r="1492" spans="1:29" hidden="1" outlineLevel="1">
      <c r="F1492" s="61" t="str">
        <f>F1495</f>
        <v>TRANS_TOTAL</v>
      </c>
      <c r="G1492" s="20" t="str">
        <f>$G$12</f>
        <v>DISTSEC</v>
      </c>
      <c r="H1492" s="24">
        <f t="shared" si="703"/>
        <v>0</v>
      </c>
      <c r="I1492" s="25">
        <f>VLOOKUP(CONCATENATE($F1492," ",$G1492),AllocFactorMatrix,(I$4+1),FALSE)*$E1495</f>
        <v>0</v>
      </c>
      <c r="J1492" s="25">
        <f>VLOOKUP(CONCATENATE($F1492," ",$G1492),AllocFactorMatrix,(J$4+1),FALSE)*$E1495</f>
        <v>0</v>
      </c>
      <c r="K1492" s="25">
        <f>VLOOKUP(CONCATENATE($F1492," ",$G1492),AllocFactorMatrix,(K$4+1),FALSE)*$E1495</f>
        <v>0</v>
      </c>
      <c r="L1492" s="25">
        <f>VLOOKUP(CONCATENATE($F1492," ",$G1492),AllocFactorMatrix,(L$4+1),FALSE)*$E1495</f>
        <v>0</v>
      </c>
      <c r="M1492" s="25">
        <f t="shared" si="704"/>
        <v>0</v>
      </c>
      <c r="N1492" s="25">
        <f>VLOOKUP(CONCATENATE($F1492," ",$G1492),AllocFactorMatrix,(N$4+1),FALSE)*$E1495</f>
        <v>0</v>
      </c>
      <c r="O1492" s="25">
        <f>VLOOKUP(CONCATENATE($F1492," ",$G1492),AllocFactorMatrix,(O$4+1),FALSE)*$E1495</f>
        <v>0</v>
      </c>
      <c r="P1492" s="25">
        <f>VLOOKUP(CONCATENATE($F1492," ",$G1492),AllocFactorMatrix,(P$4+1),FALSE)*$E1495</f>
        <v>0</v>
      </c>
      <c r="Q1492" s="25">
        <f>VLOOKUP(CONCATENATE($F1492," ",$G1492),AllocFactorMatrix,(Q$4+1),FALSE)*$E1495</f>
        <v>0</v>
      </c>
      <c r="R1492" s="25">
        <f t="shared" si="706"/>
        <v>0</v>
      </c>
      <c r="S1492" s="25">
        <f>VLOOKUP(CONCATENATE($F1492," ",$G1492),AllocFactorMatrix,(S$4+1),FALSE)*$E1495</f>
        <v>0</v>
      </c>
      <c r="T1492" s="25">
        <f>VLOOKUP(CONCATENATE($F1492," ",$G1492),AllocFactorMatrix,(T$4+1),FALSE)*$E1495</f>
        <v>0</v>
      </c>
      <c r="U1492" s="25">
        <f>VLOOKUP(CONCATENATE($F1492," ",$G1492),AllocFactorMatrix,(U$4+1),FALSE)*$E1495</f>
        <v>0</v>
      </c>
      <c r="V1492" s="25">
        <f>VLOOKUP(CONCATENATE($F1492," ",$G1492),AllocFactorMatrix,(V$4+1),FALSE)*$E1495</f>
        <v>0</v>
      </c>
      <c r="W1492" s="25">
        <f t="shared" si="707"/>
        <v>0</v>
      </c>
      <c r="X1492" s="25">
        <f>VLOOKUP(CONCATENATE($F1492," ",$G1492),AllocFactorMatrix,(X$4+1),FALSE)*$E1495</f>
        <v>0</v>
      </c>
      <c r="Y1492" s="25">
        <f>VLOOKUP(CONCATENATE($F1492," ",$G1492),AllocFactorMatrix,(Y$4+1),FALSE)*$E1495</f>
        <v>0</v>
      </c>
      <c r="Z1492" s="25">
        <f t="shared" si="705"/>
        <v>0</v>
      </c>
      <c r="AA1492" s="25">
        <f>VLOOKUP(CONCATENATE($F1492," ",$G1492),AllocFactorMatrix,(AA$4+1),FALSE)*$E1495</f>
        <v>0</v>
      </c>
      <c r="AB1492" s="25">
        <f>VLOOKUP(CONCATENATE($F1492," ",$G1492),AllocFactorMatrix,(AB$4+1),FALSE)*$E1495</f>
        <v>0</v>
      </c>
      <c r="AC1492" s="25">
        <f>VLOOKUP(CONCATENATE($F1492," ",$G1492),AllocFactorMatrix,(AC$4+1),FALSE)*$E1495</f>
        <v>0</v>
      </c>
    </row>
    <row r="1493" spans="1:29" hidden="1" outlineLevel="1">
      <c r="F1493" s="61" t="str">
        <f>F1495</f>
        <v>TRANS_TOTAL</v>
      </c>
      <c r="G1493" s="20" t="str">
        <f>$G$13</f>
        <v>ENERGY</v>
      </c>
      <c r="H1493" s="24">
        <f t="shared" si="703"/>
        <v>0</v>
      </c>
      <c r="I1493" s="25">
        <f>VLOOKUP(CONCATENATE($F1493," ",$G1493),AllocFactorMatrix,(I$4+1),FALSE)*$E1495</f>
        <v>0</v>
      </c>
      <c r="J1493" s="25">
        <f>VLOOKUP(CONCATENATE($F1493," ",$G1493),AllocFactorMatrix,(J$4+1),FALSE)*$E1495</f>
        <v>0</v>
      </c>
      <c r="K1493" s="25">
        <f>VLOOKUP(CONCATENATE($F1493," ",$G1493),AllocFactorMatrix,(K$4+1),FALSE)*$E1495</f>
        <v>0</v>
      </c>
      <c r="L1493" s="25">
        <f>VLOOKUP(CONCATENATE($F1493," ",$G1493),AllocFactorMatrix,(L$4+1),FALSE)*$E1495</f>
        <v>0</v>
      </c>
      <c r="M1493" s="25">
        <f t="shared" si="704"/>
        <v>0</v>
      </c>
      <c r="N1493" s="25">
        <f>VLOOKUP(CONCATENATE($F1493," ",$G1493),AllocFactorMatrix,(N$4+1),FALSE)*$E1495</f>
        <v>0</v>
      </c>
      <c r="O1493" s="25">
        <f>VLOOKUP(CONCATENATE($F1493," ",$G1493),AllocFactorMatrix,(O$4+1),FALSE)*$E1495</f>
        <v>0</v>
      </c>
      <c r="P1493" s="25">
        <f>VLOOKUP(CONCATENATE($F1493," ",$G1493),AllocFactorMatrix,(P$4+1),FALSE)*$E1495</f>
        <v>0</v>
      </c>
      <c r="Q1493" s="25">
        <f>VLOOKUP(CONCATENATE($F1493," ",$G1493),AllocFactorMatrix,(Q$4+1),FALSE)*$E1495</f>
        <v>0</v>
      </c>
      <c r="R1493" s="25">
        <f t="shared" si="706"/>
        <v>0</v>
      </c>
      <c r="S1493" s="25">
        <f>VLOOKUP(CONCATENATE($F1493," ",$G1493),AllocFactorMatrix,(S$4+1),FALSE)*$E1495</f>
        <v>0</v>
      </c>
      <c r="T1493" s="25">
        <f>VLOOKUP(CONCATENATE($F1493," ",$G1493),AllocFactorMatrix,(T$4+1),FALSE)*$E1495</f>
        <v>0</v>
      </c>
      <c r="U1493" s="25">
        <f>VLOOKUP(CONCATENATE($F1493," ",$G1493),AllocFactorMatrix,(U$4+1),FALSE)*$E1495</f>
        <v>0</v>
      </c>
      <c r="V1493" s="25">
        <f>VLOOKUP(CONCATENATE($F1493," ",$G1493),AllocFactorMatrix,(V$4+1),FALSE)*$E1495</f>
        <v>0</v>
      </c>
      <c r="W1493" s="25">
        <f t="shared" si="707"/>
        <v>0</v>
      </c>
      <c r="X1493" s="25">
        <f>VLOOKUP(CONCATENATE($F1493," ",$G1493),AllocFactorMatrix,(X$4+1),FALSE)*$E1495</f>
        <v>0</v>
      </c>
      <c r="Y1493" s="25">
        <f>VLOOKUP(CONCATENATE($F1493," ",$G1493),AllocFactorMatrix,(Y$4+1),FALSE)*$E1495</f>
        <v>0</v>
      </c>
      <c r="Z1493" s="25">
        <f t="shared" si="705"/>
        <v>0</v>
      </c>
      <c r="AA1493" s="25">
        <f>VLOOKUP(CONCATENATE($F1493," ",$G1493),AllocFactorMatrix,(AA$4+1),FALSE)*$E1495</f>
        <v>0</v>
      </c>
      <c r="AB1493" s="25">
        <f>VLOOKUP(CONCATENATE($F1493," ",$G1493),AllocFactorMatrix,(AB$4+1),FALSE)*$E1495</f>
        <v>0</v>
      </c>
      <c r="AC1493" s="25">
        <f>VLOOKUP(CONCATENATE($F1493," ",$G1493),AllocFactorMatrix,(AC$4+1),FALSE)*$E1495</f>
        <v>0</v>
      </c>
    </row>
    <row r="1494" spans="1:29" hidden="1" outlineLevel="1">
      <c r="F1494" s="61" t="str">
        <f>F1495</f>
        <v>TRANS_TOTAL</v>
      </c>
      <c r="G1494" s="20" t="str">
        <f>$G$14</f>
        <v>CUSTOMER</v>
      </c>
      <c r="H1494" s="24">
        <f t="shared" si="703"/>
        <v>0</v>
      </c>
      <c r="I1494" s="25">
        <f>VLOOKUP(CONCATENATE($F1494," ",$G1494),AllocFactorMatrix,(I$4+1),FALSE)*$E1495</f>
        <v>0</v>
      </c>
      <c r="J1494" s="25">
        <f>VLOOKUP(CONCATENATE($F1494," ",$G1494),AllocFactorMatrix,(J$4+1),FALSE)*$E1495</f>
        <v>0</v>
      </c>
      <c r="K1494" s="25">
        <f>VLOOKUP(CONCATENATE($F1494," ",$G1494),AllocFactorMatrix,(K$4+1),FALSE)*$E1495</f>
        <v>0</v>
      </c>
      <c r="L1494" s="25">
        <f>VLOOKUP(CONCATENATE($F1494," ",$G1494),AllocFactorMatrix,(L$4+1),FALSE)*$E1495</f>
        <v>0</v>
      </c>
      <c r="M1494" s="25">
        <f t="shared" si="704"/>
        <v>0</v>
      </c>
      <c r="N1494" s="25">
        <f>VLOOKUP(CONCATENATE($F1494," ",$G1494),AllocFactorMatrix,(N$4+1),FALSE)*$E1495</f>
        <v>0</v>
      </c>
      <c r="O1494" s="25">
        <f>VLOOKUP(CONCATENATE($F1494," ",$G1494),AllocFactorMatrix,(O$4+1),FALSE)*$E1495</f>
        <v>0</v>
      </c>
      <c r="P1494" s="25">
        <f>VLOOKUP(CONCATENATE($F1494," ",$G1494),AllocFactorMatrix,(P$4+1),FALSE)*$E1495</f>
        <v>0</v>
      </c>
      <c r="Q1494" s="25">
        <f>VLOOKUP(CONCATENATE($F1494," ",$G1494),AllocFactorMatrix,(Q$4+1),FALSE)*$E1495</f>
        <v>0</v>
      </c>
      <c r="R1494" s="25">
        <f t="shared" si="706"/>
        <v>0</v>
      </c>
      <c r="S1494" s="25">
        <f>VLOOKUP(CONCATENATE($F1494," ",$G1494),AllocFactorMatrix,(S$4+1),FALSE)*$E1495</f>
        <v>0</v>
      </c>
      <c r="T1494" s="25">
        <f>VLOOKUP(CONCATENATE($F1494," ",$G1494),AllocFactorMatrix,(T$4+1),FALSE)*$E1495</f>
        <v>0</v>
      </c>
      <c r="U1494" s="25">
        <f>VLOOKUP(CONCATENATE($F1494," ",$G1494),AllocFactorMatrix,(U$4+1),FALSE)*$E1495</f>
        <v>0</v>
      </c>
      <c r="V1494" s="25">
        <f>VLOOKUP(CONCATENATE($F1494," ",$G1494),AllocFactorMatrix,(V$4+1),FALSE)*$E1495</f>
        <v>0</v>
      </c>
      <c r="W1494" s="25">
        <f t="shared" si="707"/>
        <v>0</v>
      </c>
      <c r="X1494" s="25">
        <f>VLOOKUP(CONCATENATE($F1494," ",$G1494),AllocFactorMatrix,(X$4+1),FALSE)*$E1495</f>
        <v>0</v>
      </c>
      <c r="Y1494" s="25">
        <f>VLOOKUP(CONCATENATE($F1494," ",$G1494),AllocFactorMatrix,(Y$4+1),FALSE)*$E1495</f>
        <v>0</v>
      </c>
      <c r="Z1494" s="25">
        <f t="shared" si="705"/>
        <v>0</v>
      </c>
      <c r="AA1494" s="25">
        <f>VLOOKUP(CONCATENATE($F1494," ",$G1494),AllocFactorMatrix,(AA$4+1),FALSE)*$E1495</f>
        <v>0</v>
      </c>
      <c r="AB1494" s="25">
        <f>VLOOKUP(CONCATENATE($F1494," ",$G1494),AllocFactorMatrix,(AB$4+1),FALSE)*$E1495</f>
        <v>0</v>
      </c>
      <c r="AC1494" s="25">
        <f>VLOOKUP(CONCATENATE($F1494," ",$G1494),AllocFactorMatrix,(AC$4+1),FALSE)*$E1495</f>
        <v>0</v>
      </c>
    </row>
    <row r="1495" spans="1:29" collapsed="1">
      <c r="A1495" s="83"/>
      <c r="B1495" s="56"/>
      <c r="C1495" s="53"/>
      <c r="D1495" s="53" t="s">
        <v>477</v>
      </c>
      <c r="E1495" s="57">
        <f>'Sch 4'!E356</f>
        <v>97101</v>
      </c>
      <c r="F1495" s="62" t="s">
        <v>191</v>
      </c>
      <c r="G1495" s="20" t="str">
        <f>$G$15</f>
        <v>TOTAL</v>
      </c>
      <c r="H1495" s="24">
        <f t="shared" si="703"/>
        <v>97100.999999999985</v>
      </c>
      <c r="I1495" s="25">
        <f>VLOOKUP(CONCATENATE($F1495," ",$G1495),AllocFactorMatrix,(I$4+1),FALSE)*$E1495</f>
        <v>47197.168554991826</v>
      </c>
      <c r="J1495" s="25">
        <f>VLOOKUP(CONCATENATE($F1495," ",$G1495),AllocFactorMatrix,(J$4+1),FALSE)*$E1495</f>
        <v>11977.704795557178</v>
      </c>
      <c r="K1495" s="25">
        <f>VLOOKUP(CONCATENATE($F1495," ",$G1495),AllocFactorMatrix,(K$4+1),FALSE)*$E1495</f>
        <v>139.91226867912982</v>
      </c>
      <c r="L1495" s="25">
        <f>VLOOKUP(CONCATENATE($F1495," ",$G1495),AllocFactorMatrix,(L$4+1),FALSE)*$E1495</f>
        <v>3.7575307955108412</v>
      </c>
      <c r="M1495" s="25">
        <f t="shared" si="704"/>
        <v>12121.374595031819</v>
      </c>
      <c r="N1495" s="25">
        <f>VLOOKUP(CONCATENATE($F1495," ",$G1495),AllocFactorMatrix,(N$4+1),FALSE)*$E1495</f>
        <v>5068.6756206532118</v>
      </c>
      <c r="O1495" s="25">
        <f>VLOOKUP(CONCATENATE($F1495," ",$G1495),AllocFactorMatrix,(O$4+1),FALSE)*$E1495</f>
        <v>1441.6123854186969</v>
      </c>
      <c r="P1495" s="25">
        <f>VLOOKUP(CONCATENATE($F1495," ",$G1495),AllocFactorMatrix,(P$4+1),FALSE)*$E1495</f>
        <v>123.50056276472341</v>
      </c>
      <c r="Q1495" s="25">
        <f>VLOOKUP(CONCATENATE($F1495," ",$G1495),AllocFactorMatrix,(Q$4+1),FALSE)*$E1495</f>
        <v>17.328299942342966</v>
      </c>
      <c r="R1495" s="25">
        <f t="shared" si="706"/>
        <v>6651.116868778975</v>
      </c>
      <c r="S1495" s="25">
        <f>VLOOKUP(CONCATENATE($F1495," ",$G1495),AllocFactorMatrix,(S$4+1),FALSE)*$E1495</f>
        <v>298.67834286785143</v>
      </c>
      <c r="T1495" s="25">
        <f>VLOOKUP(CONCATENATE($F1495," ",$G1495),AllocFactorMatrix,(T$4+1),FALSE)*$E1495</f>
        <v>3308.523984314249</v>
      </c>
      <c r="U1495" s="25">
        <f>VLOOKUP(CONCATENATE($F1495," ",$G1495),AllocFactorMatrix,(U$4+1),FALSE)*$E1495</f>
        <v>23450.794740470701</v>
      </c>
      <c r="V1495" s="25">
        <f>VLOOKUP(CONCATENATE($F1495," ",$G1495),AllocFactorMatrix,(V$4+1),FALSE)*$E1495</f>
        <v>2499.2804179549462</v>
      </c>
      <c r="W1495" s="25">
        <f t="shared" si="707"/>
        <v>29557.277485607749</v>
      </c>
      <c r="X1495" s="25">
        <f>VLOOKUP(CONCATENATE($F1495," ",$G1495),AllocFactorMatrix,(X$4+1),FALSE)*$E1495</f>
        <v>1375.7295383105597</v>
      </c>
      <c r="Y1495" s="25">
        <f>VLOOKUP(CONCATENATE($F1495," ",$G1495),AllocFactorMatrix,(Y$4+1),FALSE)*$E1495</f>
        <v>33.127513603312785</v>
      </c>
      <c r="Z1495" s="25">
        <f t="shared" si="705"/>
        <v>1408.8570519138725</v>
      </c>
      <c r="AA1495" s="25">
        <f>VLOOKUP(CONCATENATE($F1495," ",$G1495),AllocFactorMatrix,(AA$4+1),FALSE)*$E1495</f>
        <v>23.593148349388166</v>
      </c>
      <c r="AB1495" s="25">
        <f>VLOOKUP(CONCATENATE($F1495," ",$G1495),AllocFactorMatrix,(AB$4+1),FALSE)*$E1495</f>
        <v>113.42981802376981</v>
      </c>
      <c r="AC1495" s="25">
        <f>VLOOKUP(CONCATENATE($F1495," ",$G1495),AllocFactorMatrix,(AC$4+1),FALSE)*$E1495</f>
        <v>28.182477302601903</v>
      </c>
    </row>
    <row r="1496" spans="1:29" hidden="1" outlineLevel="1">
      <c r="A1496" s="83"/>
      <c r="B1496" s="56"/>
      <c r="C1496" s="53"/>
      <c r="D1496" s="53"/>
      <c r="F1496" s="61" t="str">
        <f>F1503</f>
        <v>TRANS_TOTAL</v>
      </c>
      <c r="G1496" s="20" t="str">
        <f>$G$8</f>
        <v>PRODUCTION</v>
      </c>
      <c r="H1496" s="24">
        <f t="shared" si="703"/>
        <v>0</v>
      </c>
      <c r="I1496" s="25">
        <f>VLOOKUP(CONCATENATE($F1496," ",$G1496),AllocFactorMatrix,(I$4+1),FALSE)*$E1503</f>
        <v>0</v>
      </c>
      <c r="J1496" s="25">
        <f>VLOOKUP(CONCATENATE($F1496," ",$G1496),AllocFactorMatrix,(J$4+1),FALSE)*$E1503</f>
        <v>0</v>
      </c>
      <c r="K1496" s="25">
        <f>VLOOKUP(CONCATENATE($F1496," ",$G1496),AllocFactorMatrix,(K$4+1),FALSE)*$E1503</f>
        <v>0</v>
      </c>
      <c r="L1496" s="25">
        <f>VLOOKUP(CONCATENATE($F1496," ",$G1496),AllocFactorMatrix,(L$4+1),FALSE)*$E1503</f>
        <v>0</v>
      </c>
      <c r="M1496" s="25">
        <f t="shared" si="704"/>
        <v>0</v>
      </c>
      <c r="N1496" s="25">
        <f>VLOOKUP(CONCATENATE($F1496," ",$G1496),AllocFactorMatrix,(N$4+1),FALSE)*$E1503</f>
        <v>0</v>
      </c>
      <c r="O1496" s="25">
        <f>VLOOKUP(CONCATENATE($F1496," ",$G1496),AllocFactorMatrix,(O$4+1),FALSE)*$E1503</f>
        <v>0</v>
      </c>
      <c r="P1496" s="25">
        <f>VLOOKUP(CONCATENATE($F1496," ",$G1496),AllocFactorMatrix,(P$4+1),FALSE)*$E1503</f>
        <v>0</v>
      </c>
      <c r="Q1496" s="25">
        <f>VLOOKUP(CONCATENATE($F1496," ",$G1496),AllocFactorMatrix,(Q$4+1),FALSE)*$E1503</f>
        <v>0</v>
      </c>
      <c r="R1496" s="25">
        <f>SUBTOTAL(9,N1496:Q1496)</f>
        <v>0</v>
      </c>
      <c r="S1496" s="25">
        <f>VLOOKUP(CONCATENATE($F1496," ",$G1496),AllocFactorMatrix,(S$4+1),FALSE)*$E1503</f>
        <v>0</v>
      </c>
      <c r="T1496" s="25">
        <f>VLOOKUP(CONCATENATE($F1496," ",$G1496),AllocFactorMatrix,(T$4+1),FALSE)*$E1503</f>
        <v>0</v>
      </c>
      <c r="U1496" s="25">
        <f>VLOOKUP(CONCATENATE($F1496," ",$G1496),AllocFactorMatrix,(U$4+1),FALSE)*$E1503</f>
        <v>0</v>
      </c>
      <c r="V1496" s="25">
        <f>VLOOKUP(CONCATENATE($F1496," ",$G1496),AllocFactorMatrix,(V$4+1),FALSE)*$E1503</f>
        <v>0</v>
      </c>
      <c r="W1496" s="25">
        <f>SUBTOTAL(9,S1496:V1496)</f>
        <v>0</v>
      </c>
      <c r="X1496" s="25">
        <f>VLOOKUP(CONCATENATE($F1496," ",$G1496),AllocFactorMatrix,(X$4+1),FALSE)*$E1503</f>
        <v>0</v>
      </c>
      <c r="Y1496" s="25">
        <f>VLOOKUP(CONCATENATE($F1496," ",$G1496),AllocFactorMatrix,(Y$4+1),FALSE)*$E1503</f>
        <v>0</v>
      </c>
      <c r="Z1496" s="25">
        <f t="shared" si="705"/>
        <v>0</v>
      </c>
      <c r="AA1496" s="25">
        <f>VLOOKUP(CONCATENATE($F1496," ",$G1496),AllocFactorMatrix,(AA$4+1),FALSE)*$E1503</f>
        <v>0</v>
      </c>
      <c r="AB1496" s="25">
        <f>VLOOKUP(CONCATENATE($F1496," ",$G1496),AllocFactorMatrix,(AB$4+1),FALSE)*$E1503</f>
        <v>0</v>
      </c>
      <c r="AC1496" s="25">
        <f>VLOOKUP(CONCATENATE($F1496," ",$G1496),AllocFactorMatrix,(AC$4+1),FALSE)*$E1503</f>
        <v>0</v>
      </c>
    </row>
    <row r="1497" spans="1:29" hidden="1" outlineLevel="1">
      <c r="A1497" s="83"/>
      <c r="B1497" s="56"/>
      <c r="C1497" s="53"/>
      <c r="D1497" s="53"/>
      <c r="F1497" s="61" t="str">
        <f>F1503</f>
        <v>TRANS_TOTAL</v>
      </c>
      <c r="G1497" s="20" t="str">
        <f>$G$9</f>
        <v>BULKTRAN</v>
      </c>
      <c r="H1497" s="24">
        <f t="shared" si="703"/>
        <v>0</v>
      </c>
      <c r="I1497" s="25">
        <f>VLOOKUP(CONCATENATE($F1497," ",$G1497),AllocFactorMatrix,(I$4+1),FALSE)*$E1503</f>
        <v>0</v>
      </c>
      <c r="J1497" s="25">
        <f>VLOOKUP(CONCATENATE($F1497," ",$G1497),AllocFactorMatrix,(J$4+1),FALSE)*$E1503</f>
        <v>0</v>
      </c>
      <c r="K1497" s="25">
        <f>VLOOKUP(CONCATENATE($F1497," ",$G1497),AllocFactorMatrix,(K$4+1),FALSE)*$E1503</f>
        <v>0</v>
      </c>
      <c r="L1497" s="25">
        <f>VLOOKUP(CONCATENATE($F1497," ",$G1497),AllocFactorMatrix,(L$4+1),FALSE)*$E1503</f>
        <v>0</v>
      </c>
      <c r="M1497" s="25">
        <f t="shared" si="704"/>
        <v>0</v>
      </c>
      <c r="N1497" s="25">
        <f>VLOOKUP(CONCATENATE($F1497," ",$G1497),AllocFactorMatrix,(N$4+1),FALSE)*$E1503</f>
        <v>0</v>
      </c>
      <c r="O1497" s="25">
        <f>VLOOKUP(CONCATENATE($F1497," ",$G1497),AllocFactorMatrix,(O$4+1),FALSE)*$E1503</f>
        <v>0</v>
      </c>
      <c r="P1497" s="25">
        <f>VLOOKUP(CONCATENATE($F1497," ",$G1497),AllocFactorMatrix,(P$4+1),FALSE)*$E1503</f>
        <v>0</v>
      </c>
      <c r="Q1497" s="25">
        <f>VLOOKUP(CONCATENATE($F1497," ",$G1497),AllocFactorMatrix,(Q$4+1),FALSE)*$E1503</f>
        <v>0</v>
      </c>
      <c r="R1497" s="25">
        <f t="shared" ref="R1497:R1503" si="708">SUBTOTAL(9,N1497:Q1497)</f>
        <v>0</v>
      </c>
      <c r="S1497" s="25">
        <f>VLOOKUP(CONCATENATE($F1497," ",$G1497),AllocFactorMatrix,(S$4+1),FALSE)*$E1503</f>
        <v>0</v>
      </c>
      <c r="T1497" s="25">
        <f>VLOOKUP(CONCATENATE($F1497," ",$G1497),AllocFactorMatrix,(T$4+1),FALSE)*$E1503</f>
        <v>0</v>
      </c>
      <c r="U1497" s="25">
        <f>VLOOKUP(CONCATENATE($F1497," ",$G1497),AllocFactorMatrix,(U$4+1),FALSE)*$E1503</f>
        <v>0</v>
      </c>
      <c r="V1497" s="25">
        <f>VLOOKUP(CONCATENATE($F1497," ",$G1497),AllocFactorMatrix,(V$4+1),FALSE)*$E1503</f>
        <v>0</v>
      </c>
      <c r="W1497" s="25">
        <f t="shared" ref="W1497:W1503" si="709">SUBTOTAL(9,S1497:V1497)</f>
        <v>0</v>
      </c>
      <c r="X1497" s="25">
        <f>VLOOKUP(CONCATENATE($F1497," ",$G1497),AllocFactorMatrix,(X$4+1),FALSE)*$E1503</f>
        <v>0</v>
      </c>
      <c r="Y1497" s="25">
        <f>VLOOKUP(CONCATENATE($F1497," ",$G1497),AllocFactorMatrix,(Y$4+1),FALSE)*$E1503</f>
        <v>0</v>
      </c>
      <c r="Z1497" s="25">
        <f t="shared" si="705"/>
        <v>0</v>
      </c>
      <c r="AA1497" s="25">
        <f>VLOOKUP(CONCATENATE($F1497," ",$G1497),AllocFactorMatrix,(AA$4+1),FALSE)*$E1503</f>
        <v>0</v>
      </c>
      <c r="AB1497" s="25">
        <f>VLOOKUP(CONCATENATE($F1497," ",$G1497),AllocFactorMatrix,(AB$4+1),FALSE)*$E1503</f>
        <v>0</v>
      </c>
      <c r="AC1497" s="25">
        <f>VLOOKUP(CONCATENATE($F1497," ",$G1497),AllocFactorMatrix,(AC$4+1),FALSE)*$E1503</f>
        <v>0</v>
      </c>
    </row>
    <row r="1498" spans="1:29" hidden="1" outlineLevel="1">
      <c r="A1498" s="83"/>
      <c r="B1498" s="56"/>
      <c r="C1498" s="53"/>
      <c r="D1498" s="53"/>
      <c r="F1498" s="61" t="str">
        <f>F1503</f>
        <v>TRANS_TOTAL</v>
      </c>
      <c r="G1498" s="20" t="str">
        <f>$G$10</f>
        <v>SUBTRAN</v>
      </c>
      <c r="H1498" s="24">
        <f t="shared" si="703"/>
        <v>0</v>
      </c>
      <c r="I1498" s="25">
        <f>VLOOKUP(CONCATENATE($F1498," ",$G1498),AllocFactorMatrix,(I$4+1),FALSE)*$E1503</f>
        <v>0</v>
      </c>
      <c r="J1498" s="25">
        <f>VLOOKUP(CONCATENATE($F1498," ",$G1498),AllocFactorMatrix,(J$4+1),FALSE)*$E1503</f>
        <v>0</v>
      </c>
      <c r="K1498" s="25">
        <f>VLOOKUP(CONCATENATE($F1498," ",$G1498),AllocFactorMatrix,(K$4+1),FALSE)*$E1503</f>
        <v>0</v>
      </c>
      <c r="L1498" s="25">
        <f>VLOOKUP(CONCATENATE($F1498," ",$G1498),AllocFactorMatrix,(L$4+1),FALSE)*$E1503</f>
        <v>0</v>
      </c>
      <c r="M1498" s="25">
        <f t="shared" si="704"/>
        <v>0</v>
      </c>
      <c r="N1498" s="25">
        <f>VLOOKUP(CONCATENATE($F1498," ",$G1498),AllocFactorMatrix,(N$4+1),FALSE)*$E1503</f>
        <v>0</v>
      </c>
      <c r="O1498" s="25">
        <f>VLOOKUP(CONCATENATE($F1498," ",$G1498),AllocFactorMatrix,(O$4+1),FALSE)*$E1503</f>
        <v>0</v>
      </c>
      <c r="P1498" s="25">
        <f>VLOOKUP(CONCATENATE($F1498," ",$G1498),AllocFactorMatrix,(P$4+1),FALSE)*$E1503</f>
        <v>0</v>
      </c>
      <c r="Q1498" s="25">
        <f>VLOOKUP(CONCATENATE($F1498," ",$G1498),AllocFactorMatrix,(Q$4+1),FALSE)*$E1503</f>
        <v>0</v>
      </c>
      <c r="R1498" s="25">
        <f t="shared" si="708"/>
        <v>0</v>
      </c>
      <c r="S1498" s="25">
        <f>VLOOKUP(CONCATENATE($F1498," ",$G1498),AllocFactorMatrix,(S$4+1),FALSE)*$E1503</f>
        <v>0</v>
      </c>
      <c r="T1498" s="25">
        <f>VLOOKUP(CONCATENATE($F1498," ",$G1498),AllocFactorMatrix,(T$4+1),FALSE)*$E1503</f>
        <v>0</v>
      </c>
      <c r="U1498" s="25">
        <f>VLOOKUP(CONCATENATE($F1498," ",$G1498),AllocFactorMatrix,(U$4+1),FALSE)*$E1503</f>
        <v>0</v>
      </c>
      <c r="V1498" s="25">
        <f>VLOOKUP(CONCATENATE($F1498," ",$G1498),AllocFactorMatrix,(V$4+1),FALSE)*$E1503</f>
        <v>0</v>
      </c>
      <c r="W1498" s="25">
        <f t="shared" si="709"/>
        <v>0</v>
      </c>
      <c r="X1498" s="25">
        <f>VLOOKUP(CONCATENATE($F1498," ",$G1498),AllocFactorMatrix,(X$4+1),FALSE)*$E1503</f>
        <v>0</v>
      </c>
      <c r="Y1498" s="25">
        <f>VLOOKUP(CONCATENATE($F1498," ",$G1498),AllocFactorMatrix,(Y$4+1),FALSE)*$E1503</f>
        <v>0</v>
      </c>
      <c r="Z1498" s="25">
        <f t="shared" si="705"/>
        <v>0</v>
      </c>
      <c r="AA1498" s="25">
        <f>VLOOKUP(CONCATENATE($F1498," ",$G1498),AllocFactorMatrix,(AA$4+1),FALSE)*$E1503</f>
        <v>0</v>
      </c>
      <c r="AB1498" s="25">
        <f>VLOOKUP(CONCATENATE($F1498," ",$G1498),AllocFactorMatrix,(AB$4+1),FALSE)*$E1503</f>
        <v>0</v>
      </c>
      <c r="AC1498" s="25">
        <f>VLOOKUP(CONCATENATE($F1498," ",$G1498),AllocFactorMatrix,(AC$4+1),FALSE)*$E1503</f>
        <v>0</v>
      </c>
    </row>
    <row r="1499" spans="1:29" hidden="1" outlineLevel="1">
      <c r="A1499" s="83"/>
      <c r="B1499" s="56"/>
      <c r="C1499" s="53"/>
      <c r="D1499" s="53"/>
      <c r="F1499" s="61" t="str">
        <f>F1503</f>
        <v>TRANS_TOTAL</v>
      </c>
      <c r="G1499" s="20" t="str">
        <f>$G$11</f>
        <v>DISTPRI</v>
      </c>
      <c r="H1499" s="24">
        <f t="shared" si="703"/>
        <v>0</v>
      </c>
      <c r="I1499" s="25">
        <f>VLOOKUP(CONCATENATE($F1499," ",$G1499),AllocFactorMatrix,(I$4+1),FALSE)*$E1503</f>
        <v>0</v>
      </c>
      <c r="J1499" s="25">
        <f>VLOOKUP(CONCATENATE($F1499," ",$G1499),AllocFactorMatrix,(J$4+1),FALSE)*$E1503</f>
        <v>0</v>
      </c>
      <c r="K1499" s="25">
        <f>VLOOKUP(CONCATENATE($F1499," ",$G1499),AllocFactorMatrix,(K$4+1),FALSE)*$E1503</f>
        <v>0</v>
      </c>
      <c r="L1499" s="25">
        <f>VLOOKUP(CONCATENATE($F1499," ",$G1499),AllocFactorMatrix,(L$4+1),FALSE)*$E1503</f>
        <v>0</v>
      </c>
      <c r="M1499" s="25">
        <f t="shared" si="704"/>
        <v>0</v>
      </c>
      <c r="N1499" s="25">
        <f>VLOOKUP(CONCATENATE($F1499," ",$G1499),AllocFactorMatrix,(N$4+1),FALSE)*$E1503</f>
        <v>0</v>
      </c>
      <c r="O1499" s="25">
        <f>VLOOKUP(CONCATENATE($F1499," ",$G1499),AllocFactorMatrix,(O$4+1),FALSE)*$E1503</f>
        <v>0</v>
      </c>
      <c r="P1499" s="25">
        <f>VLOOKUP(CONCATENATE($F1499," ",$G1499),AllocFactorMatrix,(P$4+1),FALSE)*$E1503</f>
        <v>0</v>
      </c>
      <c r="Q1499" s="25">
        <f>VLOOKUP(CONCATENATE($F1499," ",$G1499),AllocFactorMatrix,(Q$4+1),FALSE)*$E1503</f>
        <v>0</v>
      </c>
      <c r="R1499" s="25">
        <f t="shared" si="708"/>
        <v>0</v>
      </c>
      <c r="S1499" s="25">
        <f>VLOOKUP(CONCATENATE($F1499," ",$G1499),AllocFactorMatrix,(S$4+1),FALSE)*$E1503</f>
        <v>0</v>
      </c>
      <c r="T1499" s="25">
        <f>VLOOKUP(CONCATENATE($F1499," ",$G1499),AllocFactorMatrix,(T$4+1),FALSE)*$E1503</f>
        <v>0</v>
      </c>
      <c r="U1499" s="25">
        <f>VLOOKUP(CONCATENATE($F1499," ",$G1499),AllocFactorMatrix,(U$4+1),FALSE)*$E1503</f>
        <v>0</v>
      </c>
      <c r="V1499" s="25">
        <f>VLOOKUP(CONCATENATE($F1499," ",$G1499),AllocFactorMatrix,(V$4+1),FALSE)*$E1503</f>
        <v>0</v>
      </c>
      <c r="W1499" s="25">
        <f t="shared" si="709"/>
        <v>0</v>
      </c>
      <c r="X1499" s="25">
        <f>VLOOKUP(CONCATENATE($F1499," ",$G1499),AllocFactorMatrix,(X$4+1),FALSE)*$E1503</f>
        <v>0</v>
      </c>
      <c r="Y1499" s="25">
        <f>VLOOKUP(CONCATENATE($F1499," ",$G1499),AllocFactorMatrix,(Y$4+1),FALSE)*$E1503</f>
        <v>0</v>
      </c>
      <c r="Z1499" s="25">
        <f t="shared" si="705"/>
        <v>0</v>
      </c>
      <c r="AA1499" s="25">
        <f>VLOOKUP(CONCATENATE($F1499," ",$G1499),AllocFactorMatrix,(AA$4+1),FALSE)*$E1503</f>
        <v>0</v>
      </c>
      <c r="AB1499" s="25">
        <f>VLOOKUP(CONCATENATE($F1499," ",$G1499),AllocFactorMatrix,(AB$4+1),FALSE)*$E1503</f>
        <v>0</v>
      </c>
      <c r="AC1499" s="25">
        <f>VLOOKUP(CONCATENATE($F1499," ",$G1499),AllocFactorMatrix,(AC$4+1),FALSE)*$E1503</f>
        <v>0</v>
      </c>
    </row>
    <row r="1500" spans="1:29" hidden="1" outlineLevel="1">
      <c r="A1500" s="83"/>
      <c r="B1500" s="56"/>
      <c r="C1500" s="53"/>
      <c r="D1500" s="53"/>
      <c r="F1500" s="61" t="str">
        <f>F1503</f>
        <v>TRANS_TOTAL</v>
      </c>
      <c r="G1500" s="20" t="str">
        <f>$G$12</f>
        <v>DISTSEC</v>
      </c>
      <c r="H1500" s="24">
        <f t="shared" si="703"/>
        <v>0</v>
      </c>
      <c r="I1500" s="25">
        <f>VLOOKUP(CONCATENATE($F1500," ",$G1500),AllocFactorMatrix,(I$4+1),FALSE)*$E1503</f>
        <v>0</v>
      </c>
      <c r="J1500" s="25">
        <f>VLOOKUP(CONCATENATE($F1500," ",$G1500),AllocFactorMatrix,(J$4+1),FALSE)*$E1503</f>
        <v>0</v>
      </c>
      <c r="K1500" s="25">
        <f>VLOOKUP(CONCATENATE($F1500," ",$G1500),AllocFactorMatrix,(K$4+1),FALSE)*$E1503</f>
        <v>0</v>
      </c>
      <c r="L1500" s="25">
        <f>VLOOKUP(CONCATENATE($F1500," ",$G1500),AllocFactorMatrix,(L$4+1),FALSE)*$E1503</f>
        <v>0</v>
      </c>
      <c r="M1500" s="25">
        <f t="shared" si="704"/>
        <v>0</v>
      </c>
      <c r="N1500" s="25">
        <f>VLOOKUP(CONCATENATE($F1500," ",$G1500),AllocFactorMatrix,(N$4+1),FALSE)*$E1503</f>
        <v>0</v>
      </c>
      <c r="O1500" s="25">
        <f>VLOOKUP(CONCATENATE($F1500," ",$G1500),AllocFactorMatrix,(O$4+1),FALSE)*$E1503</f>
        <v>0</v>
      </c>
      <c r="P1500" s="25">
        <f>VLOOKUP(CONCATENATE($F1500," ",$G1500),AllocFactorMatrix,(P$4+1),FALSE)*$E1503</f>
        <v>0</v>
      </c>
      <c r="Q1500" s="25">
        <f>VLOOKUP(CONCATENATE($F1500," ",$G1500),AllocFactorMatrix,(Q$4+1),FALSE)*$E1503</f>
        <v>0</v>
      </c>
      <c r="R1500" s="25">
        <f t="shared" si="708"/>
        <v>0</v>
      </c>
      <c r="S1500" s="25">
        <f>VLOOKUP(CONCATENATE($F1500," ",$G1500),AllocFactorMatrix,(S$4+1),FALSE)*$E1503</f>
        <v>0</v>
      </c>
      <c r="T1500" s="25">
        <f>VLOOKUP(CONCATENATE($F1500," ",$G1500),AllocFactorMatrix,(T$4+1),FALSE)*$E1503</f>
        <v>0</v>
      </c>
      <c r="U1500" s="25">
        <f>VLOOKUP(CONCATENATE($F1500," ",$G1500),AllocFactorMatrix,(U$4+1),FALSE)*$E1503</f>
        <v>0</v>
      </c>
      <c r="V1500" s="25">
        <f>VLOOKUP(CONCATENATE($F1500," ",$G1500),AllocFactorMatrix,(V$4+1),FALSE)*$E1503</f>
        <v>0</v>
      </c>
      <c r="W1500" s="25">
        <f t="shared" si="709"/>
        <v>0</v>
      </c>
      <c r="X1500" s="25">
        <f>VLOOKUP(CONCATENATE($F1500," ",$G1500),AllocFactorMatrix,(X$4+1),FALSE)*$E1503</f>
        <v>0</v>
      </c>
      <c r="Y1500" s="25">
        <f>VLOOKUP(CONCATENATE($F1500," ",$G1500),AllocFactorMatrix,(Y$4+1),FALSE)*$E1503</f>
        <v>0</v>
      </c>
      <c r="Z1500" s="25">
        <f t="shared" si="705"/>
        <v>0</v>
      </c>
      <c r="AA1500" s="25">
        <f>VLOOKUP(CONCATENATE($F1500," ",$G1500),AllocFactorMatrix,(AA$4+1),FALSE)*$E1503</f>
        <v>0</v>
      </c>
      <c r="AB1500" s="25">
        <f>VLOOKUP(CONCATENATE($F1500," ",$G1500),AllocFactorMatrix,(AB$4+1),FALSE)*$E1503</f>
        <v>0</v>
      </c>
      <c r="AC1500" s="25">
        <f>VLOOKUP(CONCATENATE($F1500," ",$G1500),AllocFactorMatrix,(AC$4+1),FALSE)*$E1503</f>
        <v>0</v>
      </c>
    </row>
    <row r="1501" spans="1:29" hidden="1" outlineLevel="1">
      <c r="A1501" s="83"/>
      <c r="B1501" s="56"/>
      <c r="C1501" s="53"/>
      <c r="D1501" s="53"/>
      <c r="F1501" s="61" t="str">
        <f>F1503</f>
        <v>TRANS_TOTAL</v>
      </c>
      <c r="G1501" s="20" t="str">
        <f>$G$13</f>
        <v>ENERGY</v>
      </c>
      <c r="H1501" s="24">
        <f t="shared" si="703"/>
        <v>0</v>
      </c>
      <c r="I1501" s="25">
        <f>VLOOKUP(CONCATENATE($F1501," ",$G1501),AllocFactorMatrix,(I$4+1),FALSE)*$E1503</f>
        <v>0</v>
      </c>
      <c r="J1501" s="25">
        <f>VLOOKUP(CONCATENATE($F1501," ",$G1501),AllocFactorMatrix,(J$4+1),FALSE)*$E1503</f>
        <v>0</v>
      </c>
      <c r="K1501" s="25">
        <f>VLOOKUP(CONCATENATE($F1501," ",$G1501),AllocFactorMatrix,(K$4+1),FALSE)*$E1503</f>
        <v>0</v>
      </c>
      <c r="L1501" s="25">
        <f>VLOOKUP(CONCATENATE($F1501," ",$G1501),AllocFactorMatrix,(L$4+1),FALSE)*$E1503</f>
        <v>0</v>
      </c>
      <c r="M1501" s="25">
        <f t="shared" si="704"/>
        <v>0</v>
      </c>
      <c r="N1501" s="25">
        <f>VLOOKUP(CONCATENATE($F1501," ",$G1501),AllocFactorMatrix,(N$4+1),FALSE)*$E1503</f>
        <v>0</v>
      </c>
      <c r="O1501" s="25">
        <f>VLOOKUP(CONCATENATE($F1501," ",$G1501),AllocFactorMatrix,(O$4+1),FALSE)*$E1503</f>
        <v>0</v>
      </c>
      <c r="P1501" s="25">
        <f>VLOOKUP(CONCATENATE($F1501," ",$G1501),AllocFactorMatrix,(P$4+1),FALSE)*$E1503</f>
        <v>0</v>
      </c>
      <c r="Q1501" s="25">
        <f>VLOOKUP(CONCATENATE($F1501," ",$G1501),AllocFactorMatrix,(Q$4+1),FALSE)*$E1503</f>
        <v>0</v>
      </c>
      <c r="R1501" s="25">
        <f t="shared" si="708"/>
        <v>0</v>
      </c>
      <c r="S1501" s="25">
        <f>VLOOKUP(CONCATENATE($F1501," ",$G1501),AllocFactorMatrix,(S$4+1),FALSE)*$E1503</f>
        <v>0</v>
      </c>
      <c r="T1501" s="25">
        <f>VLOOKUP(CONCATENATE($F1501," ",$G1501),AllocFactorMatrix,(T$4+1),FALSE)*$E1503</f>
        <v>0</v>
      </c>
      <c r="U1501" s="25">
        <f>VLOOKUP(CONCATENATE($F1501," ",$G1501),AllocFactorMatrix,(U$4+1),FALSE)*$E1503</f>
        <v>0</v>
      </c>
      <c r="V1501" s="25">
        <f>VLOOKUP(CONCATENATE($F1501," ",$G1501),AllocFactorMatrix,(V$4+1),FALSE)*$E1503</f>
        <v>0</v>
      </c>
      <c r="W1501" s="25">
        <f t="shared" si="709"/>
        <v>0</v>
      </c>
      <c r="X1501" s="25">
        <f>VLOOKUP(CONCATENATE($F1501," ",$G1501),AllocFactorMatrix,(X$4+1),FALSE)*$E1503</f>
        <v>0</v>
      </c>
      <c r="Y1501" s="25">
        <f>VLOOKUP(CONCATENATE($F1501," ",$G1501),AllocFactorMatrix,(Y$4+1),FALSE)*$E1503</f>
        <v>0</v>
      </c>
      <c r="Z1501" s="25">
        <f t="shared" si="705"/>
        <v>0</v>
      </c>
      <c r="AA1501" s="25">
        <f>VLOOKUP(CONCATENATE($F1501," ",$G1501),AllocFactorMatrix,(AA$4+1),FALSE)*$E1503</f>
        <v>0</v>
      </c>
      <c r="AB1501" s="25">
        <f>VLOOKUP(CONCATENATE($F1501," ",$G1501),AllocFactorMatrix,(AB$4+1),FALSE)*$E1503</f>
        <v>0</v>
      </c>
      <c r="AC1501" s="25">
        <f>VLOOKUP(CONCATENATE($F1501," ",$G1501),AllocFactorMatrix,(AC$4+1),FALSE)*$E1503</f>
        <v>0</v>
      </c>
    </row>
    <row r="1502" spans="1:29" hidden="1" outlineLevel="1">
      <c r="A1502" s="83"/>
      <c r="B1502" s="56"/>
      <c r="C1502" s="53"/>
      <c r="D1502" s="53"/>
      <c r="F1502" s="61" t="str">
        <f>F1503</f>
        <v>TRANS_TOTAL</v>
      </c>
      <c r="G1502" s="20" t="str">
        <f>$G$14</f>
        <v>CUSTOMER</v>
      </c>
      <c r="H1502" s="24">
        <f t="shared" si="703"/>
        <v>0</v>
      </c>
      <c r="I1502" s="25">
        <f>VLOOKUP(CONCATENATE($F1502," ",$G1502),AllocFactorMatrix,(I$4+1),FALSE)*$E1503</f>
        <v>0</v>
      </c>
      <c r="J1502" s="25">
        <f>VLOOKUP(CONCATENATE($F1502," ",$G1502),AllocFactorMatrix,(J$4+1),FALSE)*$E1503</f>
        <v>0</v>
      </c>
      <c r="K1502" s="25">
        <f>VLOOKUP(CONCATENATE($F1502," ",$G1502),AllocFactorMatrix,(K$4+1),FALSE)*$E1503</f>
        <v>0</v>
      </c>
      <c r="L1502" s="25">
        <f>VLOOKUP(CONCATENATE($F1502," ",$G1502),AllocFactorMatrix,(L$4+1),FALSE)*$E1503</f>
        <v>0</v>
      </c>
      <c r="M1502" s="25">
        <f t="shared" si="704"/>
        <v>0</v>
      </c>
      <c r="N1502" s="25">
        <f>VLOOKUP(CONCATENATE($F1502," ",$G1502),AllocFactorMatrix,(N$4+1),FALSE)*$E1503</f>
        <v>0</v>
      </c>
      <c r="O1502" s="25">
        <f>VLOOKUP(CONCATENATE($F1502," ",$G1502),AllocFactorMatrix,(O$4+1),FALSE)*$E1503</f>
        <v>0</v>
      </c>
      <c r="P1502" s="25">
        <f>VLOOKUP(CONCATENATE($F1502," ",$G1502),AllocFactorMatrix,(P$4+1),FALSE)*$E1503</f>
        <v>0</v>
      </c>
      <c r="Q1502" s="25">
        <f>VLOOKUP(CONCATENATE($F1502," ",$G1502),AllocFactorMatrix,(Q$4+1),FALSE)*$E1503</f>
        <v>0</v>
      </c>
      <c r="R1502" s="25">
        <f t="shared" si="708"/>
        <v>0</v>
      </c>
      <c r="S1502" s="25">
        <f>VLOOKUP(CONCATENATE($F1502," ",$G1502),AllocFactorMatrix,(S$4+1),FALSE)*$E1503</f>
        <v>0</v>
      </c>
      <c r="T1502" s="25">
        <f>VLOOKUP(CONCATENATE($F1502," ",$G1502),AllocFactorMatrix,(T$4+1),FALSE)*$E1503</f>
        <v>0</v>
      </c>
      <c r="U1502" s="25">
        <f>VLOOKUP(CONCATENATE($F1502," ",$G1502),AllocFactorMatrix,(U$4+1),FALSE)*$E1503</f>
        <v>0</v>
      </c>
      <c r="V1502" s="25">
        <f>VLOOKUP(CONCATENATE($F1502," ",$G1502),AllocFactorMatrix,(V$4+1),FALSE)*$E1503</f>
        <v>0</v>
      </c>
      <c r="W1502" s="25">
        <f t="shared" si="709"/>
        <v>0</v>
      </c>
      <c r="X1502" s="25">
        <f>VLOOKUP(CONCATENATE($F1502," ",$G1502),AllocFactorMatrix,(X$4+1),FALSE)*$E1503</f>
        <v>0</v>
      </c>
      <c r="Y1502" s="25">
        <f>VLOOKUP(CONCATENATE($F1502," ",$G1502),AllocFactorMatrix,(Y$4+1),FALSE)*$E1503</f>
        <v>0</v>
      </c>
      <c r="Z1502" s="25">
        <f t="shared" si="705"/>
        <v>0</v>
      </c>
      <c r="AA1502" s="25">
        <f>VLOOKUP(CONCATENATE($F1502," ",$G1502),AllocFactorMatrix,(AA$4+1),FALSE)*$E1503</f>
        <v>0</v>
      </c>
      <c r="AB1502" s="25">
        <f>VLOOKUP(CONCATENATE($F1502," ",$G1502),AllocFactorMatrix,(AB$4+1),FALSE)*$E1503</f>
        <v>0</v>
      </c>
      <c r="AC1502" s="25">
        <f>VLOOKUP(CONCATENATE($F1502," ",$G1502),AllocFactorMatrix,(AC$4+1),FALSE)*$E1503</f>
        <v>0</v>
      </c>
    </row>
    <row r="1503" spans="1:29" collapsed="1">
      <c r="A1503" s="83"/>
      <c r="B1503" s="56"/>
      <c r="C1503" s="53"/>
      <c r="D1503" s="53" t="s">
        <v>478</v>
      </c>
      <c r="E1503" s="57">
        <f>'Sch 4'!E357</f>
        <v>0</v>
      </c>
      <c r="F1503" s="62" t="s">
        <v>191</v>
      </c>
      <c r="G1503" s="20" t="str">
        <f>$G$15</f>
        <v>TOTAL</v>
      </c>
      <c r="H1503" s="24">
        <f t="shared" si="703"/>
        <v>0</v>
      </c>
      <c r="I1503" s="25">
        <f>VLOOKUP(CONCATENATE($F1503," ",$G1503),AllocFactorMatrix,(I$4+1),FALSE)*$E1503</f>
        <v>0</v>
      </c>
      <c r="J1503" s="25">
        <f>VLOOKUP(CONCATENATE($F1503," ",$G1503),AllocFactorMatrix,(J$4+1),FALSE)*$E1503</f>
        <v>0</v>
      </c>
      <c r="K1503" s="25">
        <f>VLOOKUP(CONCATENATE($F1503," ",$G1503),AllocFactorMatrix,(K$4+1),FALSE)*$E1503</f>
        <v>0</v>
      </c>
      <c r="L1503" s="25">
        <f>VLOOKUP(CONCATENATE($F1503," ",$G1503),AllocFactorMatrix,(L$4+1),FALSE)*$E1503</f>
        <v>0</v>
      </c>
      <c r="M1503" s="25">
        <f t="shared" si="704"/>
        <v>0</v>
      </c>
      <c r="N1503" s="25">
        <f>VLOOKUP(CONCATENATE($F1503," ",$G1503),AllocFactorMatrix,(N$4+1),FALSE)*$E1503</f>
        <v>0</v>
      </c>
      <c r="O1503" s="25">
        <f>VLOOKUP(CONCATENATE($F1503," ",$G1503),AllocFactorMatrix,(O$4+1),FALSE)*$E1503</f>
        <v>0</v>
      </c>
      <c r="P1503" s="25">
        <f>VLOOKUP(CONCATENATE($F1503," ",$G1503),AllocFactorMatrix,(P$4+1),FALSE)*$E1503</f>
        <v>0</v>
      </c>
      <c r="Q1503" s="25">
        <f>VLOOKUP(CONCATENATE($F1503," ",$G1503),AllocFactorMatrix,(Q$4+1),FALSE)*$E1503</f>
        <v>0</v>
      </c>
      <c r="R1503" s="25">
        <f t="shared" si="708"/>
        <v>0</v>
      </c>
      <c r="S1503" s="25">
        <f>VLOOKUP(CONCATENATE($F1503," ",$G1503),AllocFactorMatrix,(S$4+1),FALSE)*$E1503</f>
        <v>0</v>
      </c>
      <c r="T1503" s="25">
        <f>VLOOKUP(CONCATENATE($F1503," ",$G1503),AllocFactorMatrix,(T$4+1),FALSE)*$E1503</f>
        <v>0</v>
      </c>
      <c r="U1503" s="25">
        <f>VLOOKUP(CONCATENATE($F1503," ",$G1503),AllocFactorMatrix,(U$4+1),FALSE)*$E1503</f>
        <v>0</v>
      </c>
      <c r="V1503" s="25">
        <f>VLOOKUP(CONCATENATE($F1503," ",$G1503),AllocFactorMatrix,(V$4+1),FALSE)*$E1503</f>
        <v>0</v>
      </c>
      <c r="W1503" s="25">
        <f t="shared" si="709"/>
        <v>0</v>
      </c>
      <c r="X1503" s="25">
        <f>VLOOKUP(CONCATENATE($F1503," ",$G1503),AllocFactorMatrix,(X$4+1),FALSE)*$E1503</f>
        <v>0</v>
      </c>
      <c r="Y1503" s="25">
        <f>VLOOKUP(CONCATENATE($F1503," ",$G1503),AllocFactorMatrix,(Y$4+1),FALSE)*$E1503</f>
        <v>0</v>
      </c>
      <c r="Z1503" s="25">
        <f t="shared" si="705"/>
        <v>0</v>
      </c>
      <c r="AA1503" s="25">
        <f>VLOOKUP(CONCATENATE($F1503," ",$G1503),AllocFactorMatrix,(AA$4+1),FALSE)*$E1503</f>
        <v>0</v>
      </c>
      <c r="AB1503" s="25">
        <f>VLOOKUP(CONCATENATE($F1503," ",$G1503),AllocFactorMatrix,(AB$4+1),FALSE)*$E1503</f>
        <v>0</v>
      </c>
      <c r="AC1503" s="25">
        <f>VLOOKUP(CONCATENATE($F1503," ",$G1503),AllocFactorMatrix,(AC$4+1),FALSE)*$E1503</f>
        <v>0</v>
      </c>
    </row>
    <row r="1504" spans="1:29" hidden="1" outlineLevel="1">
      <c r="F1504" s="61" t="str">
        <f>F1511</f>
        <v>TRANS_TOTAL</v>
      </c>
      <c r="G1504" s="20" t="str">
        <f>$G$8</f>
        <v>PRODUCTION</v>
      </c>
      <c r="H1504" s="24">
        <f t="shared" si="703"/>
        <v>0</v>
      </c>
      <c r="I1504" s="25">
        <f>VLOOKUP(CONCATENATE($F1504," ",$G1504),AllocFactorMatrix,(I$4+1),FALSE)*$E1511</f>
        <v>0</v>
      </c>
      <c r="J1504" s="25">
        <f>VLOOKUP(CONCATENATE($F1504," ",$G1504),AllocFactorMatrix,(J$4+1),FALSE)*$E1511</f>
        <v>0</v>
      </c>
      <c r="K1504" s="25">
        <f>VLOOKUP(CONCATENATE($F1504," ",$G1504),AllocFactorMatrix,(K$4+1),FALSE)*$E1511</f>
        <v>0</v>
      </c>
      <c r="L1504" s="25">
        <f>VLOOKUP(CONCATENATE($F1504," ",$G1504),AllocFactorMatrix,(L$4+1),FALSE)*$E1511</f>
        <v>0</v>
      </c>
      <c r="M1504" s="25">
        <f t="shared" ref="M1504:M1511" si="710">SUBTOTAL(9,J1504:L1504)</f>
        <v>0</v>
      </c>
      <c r="N1504" s="25">
        <f>VLOOKUP(CONCATENATE($F1504," ",$G1504),AllocFactorMatrix,(N$4+1),FALSE)*$E1511</f>
        <v>0</v>
      </c>
      <c r="O1504" s="25">
        <f>VLOOKUP(CONCATENATE($F1504," ",$G1504),AllocFactorMatrix,(O$4+1),FALSE)*$E1511</f>
        <v>0</v>
      </c>
      <c r="P1504" s="25">
        <f>VLOOKUP(CONCATENATE($F1504," ",$G1504),AllocFactorMatrix,(P$4+1),FALSE)*$E1511</f>
        <v>0</v>
      </c>
      <c r="Q1504" s="25">
        <f>VLOOKUP(CONCATENATE($F1504," ",$G1504),AllocFactorMatrix,(Q$4+1),FALSE)*$E1511</f>
        <v>0</v>
      </c>
      <c r="R1504" s="25">
        <f>SUBTOTAL(9,N1504:Q1504)</f>
        <v>0</v>
      </c>
      <c r="S1504" s="25">
        <f>VLOOKUP(CONCATENATE($F1504," ",$G1504),AllocFactorMatrix,(S$4+1),FALSE)*$E1511</f>
        <v>0</v>
      </c>
      <c r="T1504" s="25">
        <f>VLOOKUP(CONCATENATE($F1504," ",$G1504),AllocFactorMatrix,(T$4+1),FALSE)*$E1511</f>
        <v>0</v>
      </c>
      <c r="U1504" s="25">
        <f>VLOOKUP(CONCATENATE($F1504," ",$G1504),AllocFactorMatrix,(U$4+1),FALSE)*$E1511</f>
        <v>0</v>
      </c>
      <c r="V1504" s="25">
        <f>VLOOKUP(CONCATENATE($F1504," ",$G1504),AllocFactorMatrix,(V$4+1),FALSE)*$E1511</f>
        <v>0</v>
      </c>
      <c r="W1504" s="25">
        <f>SUBTOTAL(9,S1504:V1504)</f>
        <v>0</v>
      </c>
      <c r="X1504" s="25">
        <f>VLOOKUP(CONCATENATE($F1504," ",$G1504),AllocFactorMatrix,(X$4+1),FALSE)*$E1511</f>
        <v>0</v>
      </c>
      <c r="Y1504" s="25">
        <f>VLOOKUP(CONCATENATE($F1504," ",$G1504),AllocFactorMatrix,(Y$4+1),FALSE)*$E1511</f>
        <v>0</v>
      </c>
      <c r="Z1504" s="25">
        <f t="shared" ref="Z1504:Z1511" si="711">SUBTOTAL(9,X1504:Y1504)</f>
        <v>0</v>
      </c>
      <c r="AA1504" s="25">
        <f>VLOOKUP(CONCATENATE($F1504," ",$G1504),AllocFactorMatrix,(AA$4+1),FALSE)*$E1511</f>
        <v>0</v>
      </c>
      <c r="AB1504" s="25">
        <f>VLOOKUP(CONCATENATE($F1504," ",$G1504),AllocFactorMatrix,(AB$4+1),FALSE)*$E1511</f>
        <v>0</v>
      </c>
      <c r="AC1504" s="25">
        <f>VLOOKUP(CONCATENATE($F1504," ",$G1504),AllocFactorMatrix,(AC$4+1),FALSE)*$E1511</f>
        <v>0</v>
      </c>
    </row>
    <row r="1505" spans="1:29" hidden="1" outlineLevel="1">
      <c r="F1505" s="61" t="str">
        <f>F1511</f>
        <v>TRANS_TOTAL</v>
      </c>
      <c r="G1505" s="20" t="str">
        <f>$G$9</f>
        <v>BULKTRAN</v>
      </c>
      <c r="H1505" s="24">
        <f t="shared" si="703"/>
        <v>832721.97840000014</v>
      </c>
      <c r="I1505" s="25">
        <f>VLOOKUP(CONCATENATE($F1505," ",$G1505),AllocFactorMatrix,(I$4+1),FALSE)*$E1511</f>
        <v>408319.32403370441</v>
      </c>
      <c r="J1505" s="25">
        <f>VLOOKUP(CONCATENATE($F1505," ",$G1505),AllocFactorMatrix,(J$4+1),FALSE)*$E1511</f>
        <v>103288.91196042424</v>
      </c>
      <c r="K1505" s="25">
        <f>VLOOKUP(CONCATENATE($F1505," ",$G1505),AllocFactorMatrix,(K$4+1),FALSE)*$E1511</f>
        <v>1207.6044862269353</v>
      </c>
      <c r="L1505" s="25">
        <f>VLOOKUP(CONCATENATE($F1505," ",$G1505),AllocFactorMatrix,(L$4+1),FALSE)*$E1511</f>
        <v>29.74994891201057</v>
      </c>
      <c r="M1505" s="25">
        <f t="shared" si="710"/>
        <v>104526.26639556319</v>
      </c>
      <c r="N1505" s="25">
        <f>VLOOKUP(CONCATENATE($F1505," ",$G1505),AllocFactorMatrix,(N$4+1),FALSE)*$E1511</f>
        <v>43217.376643654592</v>
      </c>
      <c r="O1505" s="25">
        <f>VLOOKUP(CONCATENATE($F1505," ",$G1505),AllocFactorMatrix,(O$4+1),FALSE)*$E1511</f>
        <v>12308.096708923824</v>
      </c>
      <c r="P1505" s="25">
        <f>VLOOKUP(CONCATENATE($F1505," ",$G1505),AllocFactorMatrix,(P$4+1),FALSE)*$E1511</f>
        <v>974.00722929215692</v>
      </c>
      <c r="Q1505" s="25">
        <f>VLOOKUP(CONCATENATE($F1505," ",$G1505),AllocFactorMatrix,(Q$4+1),FALSE)*$E1511</f>
        <v>205.59575226799518</v>
      </c>
      <c r="R1505" s="25">
        <f t="shared" ref="R1505:R1511" si="712">SUBTOTAL(9,N1505:Q1505)</f>
        <v>56705.076334138568</v>
      </c>
      <c r="S1505" s="25">
        <f>VLOOKUP(CONCATENATE($F1505," ",$G1505),AllocFactorMatrix,(S$4+1),FALSE)*$E1511</f>
        <v>2596.0809313955351</v>
      </c>
      <c r="T1505" s="25">
        <f>VLOOKUP(CONCATENATE($F1505," ",$G1505),AllocFactorMatrix,(T$4+1),FALSE)*$E1511</f>
        <v>28301.836524324819</v>
      </c>
      <c r="U1505" s="25">
        <f>VLOOKUP(CONCATENATE($F1505," ",$G1505),AllocFactorMatrix,(U$4+1),FALSE)*$E1511</f>
        <v>189017.72398577401</v>
      </c>
      <c r="V1505" s="25">
        <f>VLOOKUP(CONCATENATE($F1505," ",$G1505),AllocFactorMatrix,(V$4+1),FALSE)*$E1511</f>
        <v>29653.309289880624</v>
      </c>
      <c r="W1505" s="25">
        <f t="shared" ref="W1505:W1511" si="713">SUBTOTAL(9,S1505:V1505)</f>
        <v>249568.95073137499</v>
      </c>
      <c r="X1505" s="25">
        <f>VLOOKUP(CONCATENATE($F1505," ",$G1505),AllocFactorMatrix,(X$4+1),FALSE)*$E1511</f>
        <v>11730.371354059404</v>
      </c>
      <c r="Y1505" s="25">
        <f>VLOOKUP(CONCATENATE($F1505," ",$G1505),AllocFactorMatrix,(Y$4+1),FALSE)*$E1511</f>
        <v>283.17545293365544</v>
      </c>
      <c r="Z1505" s="25">
        <f t="shared" si="711"/>
        <v>12013.546806993059</v>
      </c>
      <c r="AA1505" s="25">
        <f>VLOOKUP(CONCATENATE($F1505," ",$G1505),AllocFactorMatrix,(AA$4+1),FALSE)*$E1511</f>
        <v>204.51667351358722</v>
      </c>
      <c r="AB1505" s="25">
        <f>VLOOKUP(CONCATENATE($F1505," ",$G1505),AllocFactorMatrix,(AB$4+1),FALSE)*$E1511</f>
        <v>1108.9302124190824</v>
      </c>
      <c r="AC1505" s="25">
        <f>VLOOKUP(CONCATENATE($F1505," ",$G1505),AllocFactorMatrix,(AC$4+1),FALSE)*$E1511</f>
        <v>275.36721229314639</v>
      </c>
    </row>
    <row r="1506" spans="1:29" hidden="1" outlineLevel="1">
      <c r="F1506" s="61" t="str">
        <f>F1511</f>
        <v>TRANS_TOTAL</v>
      </c>
      <c r="G1506" s="20" t="str">
        <f>$G$10</f>
        <v>SUBTRAN</v>
      </c>
      <c r="H1506" s="24">
        <f t="shared" si="703"/>
        <v>319356.02159999992</v>
      </c>
      <c r="I1506" s="25">
        <f>VLOOKUP(CONCATENATE($F1506," ",$G1506),AllocFactorMatrix,(I$4+1),FALSE)*$E1511</f>
        <v>151662.75189237122</v>
      </c>
      <c r="J1506" s="25">
        <f>VLOOKUP(CONCATENATE($F1506," ",$G1506),AllocFactorMatrix,(J$4+1),FALSE)*$E1511</f>
        <v>38823.426588673297</v>
      </c>
      <c r="K1506" s="25">
        <f>VLOOKUP(CONCATENATE($F1506," ",$G1506),AllocFactorMatrix,(K$4+1),FALSE)*$E1511</f>
        <v>452.41803336930502</v>
      </c>
      <c r="L1506" s="25">
        <f>VLOOKUP(CONCATENATE($F1506," ",$G1506),AllocFactorMatrix,(L$4+1),FALSE)*$E1511</f>
        <v>14.832172423820563</v>
      </c>
      <c r="M1506" s="25">
        <f t="shared" si="710"/>
        <v>39290.676794466424</v>
      </c>
      <c r="N1506" s="25">
        <f>VLOOKUP(CONCATENATE($F1506," ",$G1506),AllocFactorMatrix,(N$4+1),FALSE)*$E1511</f>
        <v>16921.135541502212</v>
      </c>
      <c r="O1506" s="25">
        <f>VLOOKUP(CONCATENATE($F1506," ",$G1506),AllocFactorMatrix,(O$4+1),FALSE)*$E1511</f>
        <v>4796.2576619724778</v>
      </c>
      <c r="P1506" s="25">
        <f>VLOOKUP(CONCATENATE($F1506," ",$G1506),AllocFactorMatrix,(P$4+1),FALSE)*$E1511</f>
        <v>491.29468674225075</v>
      </c>
      <c r="Q1506" s="25">
        <f>VLOOKUP(CONCATENATE($F1506," ",$G1506),AllocFactorMatrix,(Q$4+1),FALSE)*$E1511</f>
        <v>0</v>
      </c>
      <c r="R1506" s="25">
        <f t="shared" si="712"/>
        <v>22208.687890216941</v>
      </c>
      <c r="S1506" s="25">
        <f>VLOOKUP(CONCATENATE($F1506," ",$G1506),AllocFactorMatrix,(S$4+1),FALSE)*$E1511</f>
        <v>947.65958512343536</v>
      </c>
      <c r="T1506" s="25">
        <f>VLOOKUP(CONCATENATE($F1506," ",$G1506),AllocFactorMatrix,(T$4+1),FALSE)*$E1511</f>
        <v>10952.936287497831</v>
      </c>
      <c r="U1506" s="25">
        <f>VLOOKUP(CONCATENATE($F1506," ",$G1506),AllocFactorMatrix,(U$4+1),FALSE)*$E1511</f>
        <v>89219.829726463809</v>
      </c>
      <c r="V1506" s="25">
        <f>VLOOKUP(CONCATENATE($F1506," ",$G1506),AllocFactorMatrix,(V$4+1),FALSE)*$E1511</f>
        <v>0</v>
      </c>
      <c r="W1506" s="25">
        <f t="shared" si="713"/>
        <v>101120.42559908508</v>
      </c>
      <c r="X1506" s="25">
        <f>VLOOKUP(CONCATENATE($F1506," ",$G1506),AllocFactorMatrix,(X$4+1),FALSE)*$E1511</f>
        <v>4592.3002460039634</v>
      </c>
      <c r="Y1506" s="25">
        <f>VLOOKUP(CONCATENATE($F1506," ",$G1506),AllocFactorMatrix,(Y$4+1),FALSE)*$E1511</f>
        <v>109.87384230611946</v>
      </c>
      <c r="Z1506" s="25">
        <f t="shared" si="711"/>
        <v>4702.1740883100829</v>
      </c>
      <c r="AA1506" s="25">
        <f>VLOOKUP(CONCATENATE($F1506," ",$G1506),AllocFactorMatrix,(AA$4+1),FALSE)*$E1511</f>
        <v>75.409868582440822</v>
      </c>
      <c r="AB1506" s="25">
        <f>VLOOKUP(CONCATENATE($F1506," ",$G1506),AllocFactorMatrix,(AB$4+1),FALSE)*$E1511</f>
        <v>236.88494797255814</v>
      </c>
      <c r="AC1506" s="25">
        <f>VLOOKUP(CONCATENATE($F1506," ",$G1506),AllocFactorMatrix,(AC$4+1),FALSE)*$E1511</f>
        <v>59.010518995171928</v>
      </c>
    </row>
    <row r="1507" spans="1:29" hidden="1" outlineLevel="1">
      <c r="F1507" s="61" t="str">
        <f>F1511</f>
        <v>TRANS_TOTAL</v>
      </c>
      <c r="G1507" s="20" t="str">
        <f>$G$11</f>
        <v>DISTPRI</v>
      </c>
      <c r="H1507" s="24">
        <f t="shared" si="703"/>
        <v>0</v>
      </c>
      <c r="I1507" s="25">
        <f>VLOOKUP(CONCATENATE($F1507," ",$G1507),AllocFactorMatrix,(I$4+1),FALSE)*$E1511</f>
        <v>0</v>
      </c>
      <c r="J1507" s="25">
        <f>VLOOKUP(CONCATENATE($F1507," ",$G1507),AllocFactorMatrix,(J$4+1),FALSE)*$E1511</f>
        <v>0</v>
      </c>
      <c r="K1507" s="25">
        <f>VLOOKUP(CONCATENATE($F1507," ",$G1507),AllocFactorMatrix,(K$4+1),FALSE)*$E1511</f>
        <v>0</v>
      </c>
      <c r="L1507" s="25">
        <f>VLOOKUP(CONCATENATE($F1507," ",$G1507),AllocFactorMatrix,(L$4+1),FALSE)*$E1511</f>
        <v>0</v>
      </c>
      <c r="M1507" s="25">
        <f t="shared" si="710"/>
        <v>0</v>
      </c>
      <c r="N1507" s="25">
        <f>VLOOKUP(CONCATENATE($F1507," ",$G1507),AllocFactorMatrix,(N$4+1),FALSE)*$E1511</f>
        <v>0</v>
      </c>
      <c r="O1507" s="25">
        <f>VLOOKUP(CONCATENATE($F1507," ",$G1507),AllocFactorMatrix,(O$4+1),FALSE)*$E1511</f>
        <v>0</v>
      </c>
      <c r="P1507" s="25">
        <f>VLOOKUP(CONCATENATE($F1507," ",$G1507),AllocFactorMatrix,(P$4+1),FALSE)*$E1511</f>
        <v>0</v>
      </c>
      <c r="Q1507" s="25">
        <f>VLOOKUP(CONCATENATE($F1507," ",$G1507),AllocFactorMatrix,(Q$4+1),FALSE)*$E1511</f>
        <v>0</v>
      </c>
      <c r="R1507" s="25">
        <f t="shared" si="712"/>
        <v>0</v>
      </c>
      <c r="S1507" s="25">
        <f>VLOOKUP(CONCATENATE($F1507," ",$G1507),AllocFactorMatrix,(S$4+1),FALSE)*$E1511</f>
        <v>0</v>
      </c>
      <c r="T1507" s="25">
        <f>VLOOKUP(CONCATENATE($F1507," ",$G1507),AllocFactorMatrix,(T$4+1),FALSE)*$E1511</f>
        <v>0</v>
      </c>
      <c r="U1507" s="25">
        <f>VLOOKUP(CONCATENATE($F1507," ",$G1507),AllocFactorMatrix,(U$4+1),FALSE)*$E1511</f>
        <v>0</v>
      </c>
      <c r="V1507" s="25">
        <f>VLOOKUP(CONCATENATE($F1507," ",$G1507),AllocFactorMatrix,(V$4+1),FALSE)*$E1511</f>
        <v>0</v>
      </c>
      <c r="W1507" s="25">
        <f t="shared" si="713"/>
        <v>0</v>
      </c>
      <c r="X1507" s="25">
        <f>VLOOKUP(CONCATENATE($F1507," ",$G1507),AllocFactorMatrix,(X$4+1),FALSE)*$E1511</f>
        <v>0</v>
      </c>
      <c r="Y1507" s="25">
        <f>VLOOKUP(CONCATENATE($F1507," ",$G1507),AllocFactorMatrix,(Y$4+1),FALSE)*$E1511</f>
        <v>0</v>
      </c>
      <c r="Z1507" s="25">
        <f t="shared" si="711"/>
        <v>0</v>
      </c>
      <c r="AA1507" s="25">
        <f>VLOOKUP(CONCATENATE($F1507," ",$G1507),AllocFactorMatrix,(AA$4+1),FALSE)*$E1511</f>
        <v>0</v>
      </c>
      <c r="AB1507" s="25">
        <f>VLOOKUP(CONCATENATE($F1507," ",$G1507),AllocFactorMatrix,(AB$4+1),FALSE)*$E1511</f>
        <v>0</v>
      </c>
      <c r="AC1507" s="25">
        <f>VLOOKUP(CONCATENATE($F1507," ",$G1507),AllocFactorMatrix,(AC$4+1),FALSE)*$E1511</f>
        <v>0</v>
      </c>
    </row>
    <row r="1508" spans="1:29" hidden="1" outlineLevel="1">
      <c r="F1508" s="61" t="str">
        <f>F1511</f>
        <v>TRANS_TOTAL</v>
      </c>
      <c r="G1508" s="20" t="str">
        <f>$G$12</f>
        <v>DISTSEC</v>
      </c>
      <c r="H1508" s="24">
        <f t="shared" si="703"/>
        <v>0</v>
      </c>
      <c r="I1508" s="25">
        <f>VLOOKUP(CONCATENATE($F1508," ",$G1508),AllocFactorMatrix,(I$4+1),FALSE)*$E1511</f>
        <v>0</v>
      </c>
      <c r="J1508" s="25">
        <f>VLOOKUP(CONCATENATE($F1508," ",$G1508),AllocFactorMatrix,(J$4+1),FALSE)*$E1511</f>
        <v>0</v>
      </c>
      <c r="K1508" s="25">
        <f>VLOOKUP(CONCATENATE($F1508," ",$G1508),AllocFactorMatrix,(K$4+1),FALSE)*$E1511</f>
        <v>0</v>
      </c>
      <c r="L1508" s="25">
        <f>VLOOKUP(CONCATENATE($F1508," ",$G1508),AllocFactorMatrix,(L$4+1),FALSE)*$E1511</f>
        <v>0</v>
      </c>
      <c r="M1508" s="25">
        <f t="shared" si="710"/>
        <v>0</v>
      </c>
      <c r="N1508" s="25">
        <f>VLOOKUP(CONCATENATE($F1508," ",$G1508),AllocFactorMatrix,(N$4+1),FALSE)*$E1511</f>
        <v>0</v>
      </c>
      <c r="O1508" s="25">
        <f>VLOOKUP(CONCATENATE($F1508," ",$G1508),AllocFactorMatrix,(O$4+1),FALSE)*$E1511</f>
        <v>0</v>
      </c>
      <c r="P1508" s="25">
        <f>VLOOKUP(CONCATENATE($F1508," ",$G1508),AllocFactorMatrix,(P$4+1),FALSE)*$E1511</f>
        <v>0</v>
      </c>
      <c r="Q1508" s="25">
        <f>VLOOKUP(CONCATENATE($F1508," ",$G1508),AllocFactorMatrix,(Q$4+1),FALSE)*$E1511</f>
        <v>0</v>
      </c>
      <c r="R1508" s="25">
        <f t="shared" si="712"/>
        <v>0</v>
      </c>
      <c r="S1508" s="25">
        <f>VLOOKUP(CONCATENATE($F1508," ",$G1508),AllocFactorMatrix,(S$4+1),FALSE)*$E1511</f>
        <v>0</v>
      </c>
      <c r="T1508" s="25">
        <f>VLOOKUP(CONCATENATE($F1508," ",$G1508),AllocFactorMatrix,(T$4+1),FALSE)*$E1511</f>
        <v>0</v>
      </c>
      <c r="U1508" s="25">
        <f>VLOOKUP(CONCATENATE($F1508," ",$G1508),AllocFactorMatrix,(U$4+1),FALSE)*$E1511</f>
        <v>0</v>
      </c>
      <c r="V1508" s="25">
        <f>VLOOKUP(CONCATENATE($F1508," ",$G1508),AllocFactorMatrix,(V$4+1),FALSE)*$E1511</f>
        <v>0</v>
      </c>
      <c r="W1508" s="25">
        <f t="shared" si="713"/>
        <v>0</v>
      </c>
      <c r="X1508" s="25">
        <f>VLOOKUP(CONCATENATE($F1508," ",$G1508),AllocFactorMatrix,(X$4+1),FALSE)*$E1511</f>
        <v>0</v>
      </c>
      <c r="Y1508" s="25">
        <f>VLOOKUP(CONCATENATE($F1508," ",$G1508),AllocFactorMatrix,(Y$4+1),FALSE)*$E1511</f>
        <v>0</v>
      </c>
      <c r="Z1508" s="25">
        <f t="shared" si="711"/>
        <v>0</v>
      </c>
      <c r="AA1508" s="25">
        <f>VLOOKUP(CONCATENATE($F1508," ",$G1508),AllocFactorMatrix,(AA$4+1),FALSE)*$E1511</f>
        <v>0</v>
      </c>
      <c r="AB1508" s="25">
        <f>VLOOKUP(CONCATENATE($F1508," ",$G1508),AllocFactorMatrix,(AB$4+1),FALSE)*$E1511</f>
        <v>0</v>
      </c>
      <c r="AC1508" s="25">
        <f>VLOOKUP(CONCATENATE($F1508," ",$G1508),AllocFactorMatrix,(AC$4+1),FALSE)*$E1511</f>
        <v>0</v>
      </c>
    </row>
    <row r="1509" spans="1:29" hidden="1" outlineLevel="1">
      <c r="F1509" s="61" t="str">
        <f>F1511</f>
        <v>TRANS_TOTAL</v>
      </c>
      <c r="G1509" s="20" t="str">
        <f>$G$13</f>
        <v>ENERGY</v>
      </c>
      <c r="H1509" s="24">
        <f t="shared" si="703"/>
        <v>0</v>
      </c>
      <c r="I1509" s="25">
        <f>VLOOKUP(CONCATENATE($F1509," ",$G1509),AllocFactorMatrix,(I$4+1),FALSE)*$E1511</f>
        <v>0</v>
      </c>
      <c r="J1509" s="25">
        <f>VLOOKUP(CONCATENATE($F1509," ",$G1509),AllocFactorMatrix,(J$4+1),FALSE)*$E1511</f>
        <v>0</v>
      </c>
      <c r="K1509" s="25">
        <f>VLOOKUP(CONCATENATE($F1509," ",$G1509),AllocFactorMatrix,(K$4+1),FALSE)*$E1511</f>
        <v>0</v>
      </c>
      <c r="L1509" s="25">
        <f>VLOOKUP(CONCATENATE($F1509," ",$G1509),AllocFactorMatrix,(L$4+1),FALSE)*$E1511</f>
        <v>0</v>
      </c>
      <c r="M1509" s="25">
        <f t="shared" si="710"/>
        <v>0</v>
      </c>
      <c r="N1509" s="25">
        <f>VLOOKUP(CONCATENATE($F1509," ",$G1509),AllocFactorMatrix,(N$4+1),FALSE)*$E1511</f>
        <v>0</v>
      </c>
      <c r="O1509" s="25">
        <f>VLOOKUP(CONCATENATE($F1509," ",$G1509),AllocFactorMatrix,(O$4+1),FALSE)*$E1511</f>
        <v>0</v>
      </c>
      <c r="P1509" s="25">
        <f>VLOOKUP(CONCATENATE($F1509," ",$G1509),AllocFactorMatrix,(P$4+1),FALSE)*$E1511</f>
        <v>0</v>
      </c>
      <c r="Q1509" s="25">
        <f>VLOOKUP(CONCATENATE($F1509," ",$G1509),AllocFactorMatrix,(Q$4+1),FALSE)*$E1511</f>
        <v>0</v>
      </c>
      <c r="R1509" s="25">
        <f t="shared" si="712"/>
        <v>0</v>
      </c>
      <c r="S1509" s="25">
        <f>VLOOKUP(CONCATENATE($F1509," ",$G1509),AllocFactorMatrix,(S$4+1),FALSE)*$E1511</f>
        <v>0</v>
      </c>
      <c r="T1509" s="25">
        <f>VLOOKUP(CONCATENATE($F1509," ",$G1509),AllocFactorMatrix,(T$4+1),FALSE)*$E1511</f>
        <v>0</v>
      </c>
      <c r="U1509" s="25">
        <f>VLOOKUP(CONCATENATE($F1509," ",$G1509),AllocFactorMatrix,(U$4+1),FALSE)*$E1511</f>
        <v>0</v>
      </c>
      <c r="V1509" s="25">
        <f>VLOOKUP(CONCATENATE($F1509," ",$G1509),AllocFactorMatrix,(V$4+1),FALSE)*$E1511</f>
        <v>0</v>
      </c>
      <c r="W1509" s="25">
        <f t="shared" si="713"/>
        <v>0</v>
      </c>
      <c r="X1509" s="25">
        <f>VLOOKUP(CONCATENATE($F1509," ",$G1509),AllocFactorMatrix,(X$4+1),FALSE)*$E1511</f>
        <v>0</v>
      </c>
      <c r="Y1509" s="25">
        <f>VLOOKUP(CONCATENATE($F1509," ",$G1509),AllocFactorMatrix,(Y$4+1),FALSE)*$E1511</f>
        <v>0</v>
      </c>
      <c r="Z1509" s="25">
        <f t="shared" si="711"/>
        <v>0</v>
      </c>
      <c r="AA1509" s="25">
        <f>VLOOKUP(CONCATENATE($F1509," ",$G1509),AllocFactorMatrix,(AA$4+1),FALSE)*$E1511</f>
        <v>0</v>
      </c>
      <c r="AB1509" s="25">
        <f>VLOOKUP(CONCATENATE($F1509," ",$G1509),AllocFactorMatrix,(AB$4+1),FALSE)*$E1511</f>
        <v>0</v>
      </c>
      <c r="AC1509" s="25">
        <f>VLOOKUP(CONCATENATE($F1509," ",$G1509),AllocFactorMatrix,(AC$4+1),FALSE)*$E1511</f>
        <v>0</v>
      </c>
    </row>
    <row r="1510" spans="1:29" hidden="1" outlineLevel="1">
      <c r="F1510" s="61" t="str">
        <f>F1511</f>
        <v>TRANS_TOTAL</v>
      </c>
      <c r="G1510" s="20" t="str">
        <f>$G$14</f>
        <v>CUSTOMER</v>
      </c>
      <c r="H1510" s="24">
        <f t="shared" si="703"/>
        <v>0</v>
      </c>
      <c r="I1510" s="25">
        <f>VLOOKUP(CONCATENATE($F1510," ",$G1510),AllocFactorMatrix,(I$4+1),FALSE)*$E1511</f>
        <v>0</v>
      </c>
      <c r="J1510" s="25">
        <f>VLOOKUP(CONCATENATE($F1510," ",$G1510),AllocFactorMatrix,(J$4+1),FALSE)*$E1511</f>
        <v>0</v>
      </c>
      <c r="K1510" s="25">
        <f>VLOOKUP(CONCATENATE($F1510," ",$G1510),AllocFactorMatrix,(K$4+1),FALSE)*$E1511</f>
        <v>0</v>
      </c>
      <c r="L1510" s="25">
        <f>VLOOKUP(CONCATENATE($F1510," ",$G1510),AllocFactorMatrix,(L$4+1),FALSE)*$E1511</f>
        <v>0</v>
      </c>
      <c r="M1510" s="25">
        <f t="shared" si="710"/>
        <v>0</v>
      </c>
      <c r="N1510" s="25">
        <f>VLOOKUP(CONCATENATE($F1510," ",$G1510),AllocFactorMatrix,(N$4+1),FALSE)*$E1511</f>
        <v>0</v>
      </c>
      <c r="O1510" s="25">
        <f>VLOOKUP(CONCATENATE($F1510," ",$G1510),AllocFactorMatrix,(O$4+1),FALSE)*$E1511</f>
        <v>0</v>
      </c>
      <c r="P1510" s="25">
        <f>VLOOKUP(CONCATENATE($F1510," ",$G1510),AllocFactorMatrix,(P$4+1),FALSE)*$E1511</f>
        <v>0</v>
      </c>
      <c r="Q1510" s="25">
        <f>VLOOKUP(CONCATENATE($F1510," ",$G1510),AllocFactorMatrix,(Q$4+1),FALSE)*$E1511</f>
        <v>0</v>
      </c>
      <c r="R1510" s="25">
        <f t="shared" si="712"/>
        <v>0</v>
      </c>
      <c r="S1510" s="25">
        <f>VLOOKUP(CONCATENATE($F1510," ",$G1510),AllocFactorMatrix,(S$4+1),FALSE)*$E1511</f>
        <v>0</v>
      </c>
      <c r="T1510" s="25">
        <f>VLOOKUP(CONCATENATE($F1510," ",$G1510),AllocFactorMatrix,(T$4+1),FALSE)*$E1511</f>
        <v>0</v>
      </c>
      <c r="U1510" s="25">
        <f>VLOOKUP(CONCATENATE($F1510," ",$G1510),AllocFactorMatrix,(U$4+1),FALSE)*$E1511</f>
        <v>0</v>
      </c>
      <c r="V1510" s="25">
        <f>VLOOKUP(CONCATENATE($F1510," ",$G1510),AllocFactorMatrix,(V$4+1),FALSE)*$E1511</f>
        <v>0</v>
      </c>
      <c r="W1510" s="25">
        <f t="shared" si="713"/>
        <v>0</v>
      </c>
      <c r="X1510" s="25">
        <f>VLOOKUP(CONCATENATE($F1510," ",$G1510),AllocFactorMatrix,(X$4+1),FALSE)*$E1511</f>
        <v>0</v>
      </c>
      <c r="Y1510" s="25">
        <f>VLOOKUP(CONCATENATE($F1510," ",$G1510),AllocFactorMatrix,(Y$4+1),FALSE)*$E1511</f>
        <v>0</v>
      </c>
      <c r="Z1510" s="25">
        <f t="shared" si="711"/>
        <v>0</v>
      </c>
      <c r="AA1510" s="25">
        <f>VLOOKUP(CONCATENATE($F1510," ",$G1510),AllocFactorMatrix,(AA$4+1),FALSE)*$E1511</f>
        <v>0</v>
      </c>
      <c r="AB1510" s="25">
        <f>VLOOKUP(CONCATENATE($F1510," ",$G1510),AllocFactorMatrix,(AB$4+1),FALSE)*$E1511</f>
        <v>0</v>
      </c>
      <c r="AC1510" s="25">
        <f>VLOOKUP(CONCATENATE($F1510," ",$G1510),AllocFactorMatrix,(AC$4+1),FALSE)*$E1511</f>
        <v>0</v>
      </c>
    </row>
    <row r="1511" spans="1:29" collapsed="1">
      <c r="A1511" s="83"/>
      <c r="B1511" s="56"/>
      <c r="C1511" s="53"/>
      <c r="D1511" s="53" t="s">
        <v>479</v>
      </c>
      <c r="E1511" s="57">
        <f>'Sch 4'!E358</f>
        <v>1152078</v>
      </c>
      <c r="F1511" s="62" t="s">
        <v>191</v>
      </c>
      <c r="G1511" s="20" t="str">
        <f>$G$15</f>
        <v>TOTAL</v>
      </c>
      <c r="H1511" s="24">
        <f t="shared" si="703"/>
        <v>1152078</v>
      </c>
      <c r="I1511" s="25">
        <f>VLOOKUP(CONCATENATE($F1511," ",$G1511),AllocFactorMatrix,(I$4+1),FALSE)*$E1511</f>
        <v>559982.07592607557</v>
      </c>
      <c r="J1511" s="25">
        <f>VLOOKUP(CONCATENATE($F1511," ",$G1511),AllocFactorMatrix,(J$4+1),FALSE)*$E1511</f>
        <v>142112.33854909756</v>
      </c>
      <c r="K1511" s="25">
        <f>VLOOKUP(CONCATENATE($F1511," ",$G1511),AllocFactorMatrix,(K$4+1),FALSE)*$E1511</f>
        <v>1660.0225195962403</v>
      </c>
      <c r="L1511" s="25">
        <f>VLOOKUP(CONCATENATE($F1511," ",$G1511),AllocFactorMatrix,(L$4+1),FALSE)*$E1511</f>
        <v>44.582121335831133</v>
      </c>
      <c r="M1511" s="25">
        <f t="shared" si="710"/>
        <v>143816.94319002965</v>
      </c>
      <c r="N1511" s="25">
        <f>VLOOKUP(CONCATENATE($F1511," ",$G1511),AllocFactorMatrix,(N$4+1),FALSE)*$E1511</f>
        <v>60138.512185156804</v>
      </c>
      <c r="O1511" s="25">
        <f>VLOOKUP(CONCATENATE($F1511," ",$G1511),AllocFactorMatrix,(O$4+1),FALSE)*$E1511</f>
        <v>17104.354370896301</v>
      </c>
      <c r="P1511" s="25">
        <f>VLOOKUP(CONCATENATE($F1511," ",$G1511),AllocFactorMatrix,(P$4+1),FALSE)*$E1511</f>
        <v>1465.3019160344077</v>
      </c>
      <c r="Q1511" s="25">
        <f>VLOOKUP(CONCATENATE($F1511," ",$G1511),AllocFactorMatrix,(Q$4+1),FALSE)*$E1511</f>
        <v>205.59575226799518</v>
      </c>
      <c r="R1511" s="25">
        <f t="shared" si="712"/>
        <v>78913.764224355516</v>
      </c>
      <c r="S1511" s="25">
        <f>VLOOKUP(CONCATENATE($F1511," ",$G1511),AllocFactorMatrix,(S$4+1),FALSE)*$E1511</f>
        <v>3543.7405165189707</v>
      </c>
      <c r="T1511" s="25">
        <f>VLOOKUP(CONCATENATE($F1511," ",$G1511),AllocFactorMatrix,(T$4+1),FALSE)*$E1511</f>
        <v>39254.772811822651</v>
      </c>
      <c r="U1511" s="25">
        <f>VLOOKUP(CONCATENATE($F1511," ",$G1511),AllocFactorMatrix,(U$4+1),FALSE)*$E1511</f>
        <v>278237.5537122378</v>
      </c>
      <c r="V1511" s="25">
        <f>VLOOKUP(CONCATENATE($F1511," ",$G1511),AllocFactorMatrix,(V$4+1),FALSE)*$E1511</f>
        <v>29653.309289880624</v>
      </c>
      <c r="W1511" s="25">
        <f t="shared" si="713"/>
        <v>350689.37633046001</v>
      </c>
      <c r="X1511" s="25">
        <f>VLOOKUP(CONCATENATE($F1511," ",$G1511),AllocFactorMatrix,(X$4+1),FALSE)*$E1511</f>
        <v>16322.671600063368</v>
      </c>
      <c r="Y1511" s="25">
        <f>VLOOKUP(CONCATENATE($F1511," ",$G1511),AllocFactorMatrix,(Y$4+1),FALSE)*$E1511</f>
        <v>393.04929523977489</v>
      </c>
      <c r="Z1511" s="25">
        <f t="shared" si="711"/>
        <v>16715.720895303144</v>
      </c>
      <c r="AA1511" s="25">
        <f>VLOOKUP(CONCATENATE($F1511," ",$G1511),AllocFactorMatrix,(AA$4+1),FALSE)*$E1511</f>
        <v>279.92654209602802</v>
      </c>
      <c r="AB1511" s="25">
        <f>VLOOKUP(CONCATENATE($F1511," ",$G1511),AllocFactorMatrix,(AB$4+1),FALSE)*$E1511</f>
        <v>1345.8151603916403</v>
      </c>
      <c r="AC1511" s="25">
        <f>VLOOKUP(CONCATENATE($F1511," ",$G1511),AllocFactorMatrix,(AC$4+1),FALSE)*$E1511</f>
        <v>334.37773128831827</v>
      </c>
    </row>
    <row r="1512" spans="1:29" hidden="1" outlineLevel="1">
      <c r="A1512" s="83"/>
      <c r="B1512" s="56"/>
      <c r="C1512" s="53"/>
      <c r="D1512" s="53"/>
      <c r="F1512" s="61" t="str">
        <f>F1519</f>
        <v>TRANS_TOTAL</v>
      </c>
      <c r="G1512" s="20" t="str">
        <f>$G$8</f>
        <v>PRODUCTION</v>
      </c>
      <c r="H1512" s="24">
        <f t="shared" si="703"/>
        <v>0</v>
      </c>
      <c r="I1512" s="25">
        <f>VLOOKUP(CONCATENATE($F1512," ",$G1512),AllocFactorMatrix,(I$4+1),FALSE)*$E1519</f>
        <v>0</v>
      </c>
      <c r="J1512" s="25">
        <f>VLOOKUP(CONCATENATE($F1512," ",$G1512),AllocFactorMatrix,(J$4+1),FALSE)*$E1519</f>
        <v>0</v>
      </c>
      <c r="K1512" s="25">
        <f>VLOOKUP(CONCATENATE($F1512," ",$G1512),AllocFactorMatrix,(K$4+1),FALSE)*$E1519</f>
        <v>0</v>
      </c>
      <c r="L1512" s="25">
        <f>VLOOKUP(CONCATENATE($F1512," ",$G1512),AllocFactorMatrix,(L$4+1),FALSE)*$E1519</f>
        <v>0</v>
      </c>
      <c r="M1512" s="25">
        <f t="shared" ref="M1512:M1519" si="714">SUBTOTAL(9,J1512:L1512)</f>
        <v>0</v>
      </c>
      <c r="N1512" s="25">
        <f>VLOOKUP(CONCATENATE($F1512," ",$G1512),AllocFactorMatrix,(N$4+1),FALSE)*$E1519</f>
        <v>0</v>
      </c>
      <c r="O1512" s="25">
        <f>VLOOKUP(CONCATENATE($F1512," ",$G1512),AllocFactorMatrix,(O$4+1),FALSE)*$E1519</f>
        <v>0</v>
      </c>
      <c r="P1512" s="25">
        <f>VLOOKUP(CONCATENATE($F1512," ",$G1512),AllocFactorMatrix,(P$4+1),FALSE)*$E1519</f>
        <v>0</v>
      </c>
      <c r="Q1512" s="25">
        <f>VLOOKUP(CONCATENATE($F1512," ",$G1512),AllocFactorMatrix,(Q$4+1),FALSE)*$E1519</f>
        <v>0</v>
      </c>
      <c r="R1512" s="25">
        <f>SUBTOTAL(9,N1512:Q1512)</f>
        <v>0</v>
      </c>
      <c r="S1512" s="25">
        <f>VLOOKUP(CONCATENATE($F1512," ",$G1512),AllocFactorMatrix,(S$4+1),FALSE)*$E1519</f>
        <v>0</v>
      </c>
      <c r="T1512" s="25">
        <f>VLOOKUP(CONCATENATE($F1512," ",$G1512),AllocFactorMatrix,(T$4+1),FALSE)*$E1519</f>
        <v>0</v>
      </c>
      <c r="U1512" s="25">
        <f>VLOOKUP(CONCATENATE($F1512," ",$G1512),AllocFactorMatrix,(U$4+1),FALSE)*$E1519</f>
        <v>0</v>
      </c>
      <c r="V1512" s="25">
        <f>VLOOKUP(CONCATENATE($F1512," ",$G1512),AllocFactorMatrix,(V$4+1),FALSE)*$E1519</f>
        <v>0</v>
      </c>
      <c r="W1512" s="25">
        <f>SUBTOTAL(9,S1512:V1512)</f>
        <v>0</v>
      </c>
      <c r="X1512" s="25">
        <f>VLOOKUP(CONCATENATE($F1512," ",$G1512),AllocFactorMatrix,(X$4+1),FALSE)*$E1519</f>
        <v>0</v>
      </c>
      <c r="Y1512" s="25">
        <f>VLOOKUP(CONCATENATE($F1512," ",$G1512),AllocFactorMatrix,(Y$4+1),FALSE)*$E1519</f>
        <v>0</v>
      </c>
      <c r="Z1512" s="25">
        <f t="shared" ref="Z1512:Z1519" si="715">SUBTOTAL(9,X1512:Y1512)</f>
        <v>0</v>
      </c>
      <c r="AA1512" s="25">
        <f>VLOOKUP(CONCATENATE($F1512," ",$G1512),AllocFactorMatrix,(AA$4+1),FALSE)*$E1519</f>
        <v>0</v>
      </c>
      <c r="AB1512" s="25">
        <f>VLOOKUP(CONCATENATE($F1512," ",$G1512),AllocFactorMatrix,(AB$4+1),FALSE)*$E1519</f>
        <v>0</v>
      </c>
      <c r="AC1512" s="25">
        <f>VLOOKUP(CONCATENATE($F1512," ",$G1512),AllocFactorMatrix,(AC$4+1),FALSE)*$E1519</f>
        <v>0</v>
      </c>
    </row>
    <row r="1513" spans="1:29" hidden="1" outlineLevel="1">
      <c r="A1513" s="83"/>
      <c r="B1513" s="56"/>
      <c r="C1513" s="53"/>
      <c r="D1513" s="53"/>
      <c r="F1513" s="61" t="str">
        <f>F1519</f>
        <v>TRANS_TOTAL</v>
      </c>
      <c r="G1513" s="20" t="str">
        <f>$G$9</f>
        <v>BULKTRAN</v>
      </c>
      <c r="H1513" s="24">
        <f t="shared" si="703"/>
        <v>177.80880000000002</v>
      </c>
      <c r="I1513" s="25">
        <f>VLOOKUP(CONCATENATE($F1513," ",$G1513),AllocFactorMatrix,(I$4+1),FALSE)*$E1519</f>
        <v>87.187285680562667</v>
      </c>
      <c r="J1513" s="25">
        <f>VLOOKUP(CONCATENATE($F1513," ",$G1513),AllocFactorMatrix,(J$4+1),FALSE)*$E1519</f>
        <v>22.054993101391023</v>
      </c>
      <c r="K1513" s="25">
        <f>VLOOKUP(CONCATENATE($F1513," ",$G1513),AllocFactorMatrix,(K$4+1),FALSE)*$E1519</f>
        <v>0.25785641563490153</v>
      </c>
      <c r="L1513" s="25">
        <f>VLOOKUP(CONCATENATE($F1513," ",$G1513),AllocFactorMatrix,(L$4+1),FALSE)*$E1519</f>
        <v>6.3524235619069197E-3</v>
      </c>
      <c r="M1513" s="25">
        <f t="shared" si="714"/>
        <v>22.319201940587831</v>
      </c>
      <c r="N1513" s="25">
        <f>VLOOKUP(CONCATENATE($F1513," ",$G1513),AllocFactorMatrix,(N$4+1),FALSE)*$E1519</f>
        <v>9.2280858191364032</v>
      </c>
      <c r="O1513" s="25">
        <f>VLOOKUP(CONCATENATE($F1513," ",$G1513),AllocFactorMatrix,(O$4+1),FALSE)*$E1519</f>
        <v>2.6281135395305357</v>
      </c>
      <c r="P1513" s="25">
        <f>VLOOKUP(CONCATENATE($F1513," ",$G1513),AllocFactorMatrix,(P$4+1),FALSE)*$E1519</f>
        <v>0.20797704530931985</v>
      </c>
      <c r="Q1513" s="25">
        <f>VLOOKUP(CONCATENATE($F1513," ",$G1513),AllocFactorMatrix,(Q$4+1),FALSE)*$E1519</f>
        <v>4.3900287183616743E-2</v>
      </c>
      <c r="R1513" s="25">
        <f t="shared" ref="R1513:R1519" si="716">SUBTOTAL(9,N1513:Q1513)</f>
        <v>12.108076691159875</v>
      </c>
      <c r="S1513" s="25">
        <f>VLOOKUP(CONCATENATE($F1513," ",$G1513),AllocFactorMatrix,(S$4+1),FALSE)*$E1519</f>
        <v>0.5543339158662014</v>
      </c>
      <c r="T1513" s="25">
        <f>VLOOKUP(CONCATENATE($F1513," ",$G1513),AllocFactorMatrix,(T$4+1),FALSE)*$E1519</f>
        <v>6.0432121653081694</v>
      </c>
      <c r="U1513" s="25">
        <f>VLOOKUP(CONCATENATE($F1513," ",$G1513),AllocFactorMatrix,(U$4+1),FALSE)*$E1519</f>
        <v>40.360427072212474</v>
      </c>
      <c r="V1513" s="25">
        <f>VLOOKUP(CONCATENATE($F1513," ",$G1513),AllocFactorMatrix,(V$4+1),FALSE)*$E1519</f>
        <v>6.3317883731054954</v>
      </c>
      <c r="W1513" s="25">
        <f t="shared" ref="W1513:W1519" si="717">SUBTOTAL(9,S1513:V1513)</f>
        <v>53.289761526492342</v>
      </c>
      <c r="X1513" s="25">
        <f>VLOOKUP(CONCATENATE($F1513," ",$G1513),AllocFactorMatrix,(X$4+1),FALSE)*$E1519</f>
        <v>2.5047534568827921</v>
      </c>
      <c r="Y1513" s="25">
        <f>VLOOKUP(CONCATENATE($F1513," ",$G1513),AllocFactorMatrix,(Y$4+1),FALSE)*$E1519</f>
        <v>6.0465664149197573E-2</v>
      </c>
      <c r="Z1513" s="25">
        <f t="shared" si="715"/>
        <v>2.5652191210319897</v>
      </c>
      <c r="AA1513" s="25">
        <f>VLOOKUP(CONCATENATE($F1513," ",$G1513),AllocFactorMatrix,(AA$4+1),FALSE)*$E1519</f>
        <v>4.3669874508794074E-2</v>
      </c>
      <c r="AB1513" s="25">
        <f>VLOOKUP(CONCATENATE($F1513," ",$G1513),AllocFactorMatrix,(AB$4+1),FALSE)*$E1519</f>
        <v>0.23678677333921336</v>
      </c>
      <c r="AC1513" s="25">
        <f>VLOOKUP(CONCATENATE($F1513," ",$G1513),AllocFactorMatrix,(AC$4+1),FALSE)*$E1519</f>
        <v>5.8798392317285821E-2</v>
      </c>
    </row>
    <row r="1514" spans="1:29" hidden="1" outlineLevel="1">
      <c r="A1514" s="83"/>
      <c r="B1514" s="56"/>
      <c r="C1514" s="53"/>
      <c r="D1514" s="53"/>
      <c r="F1514" s="61" t="str">
        <f>F1519</f>
        <v>TRANS_TOTAL</v>
      </c>
      <c r="G1514" s="20" t="str">
        <f>$G$10</f>
        <v>SUBTRAN</v>
      </c>
      <c r="H1514" s="24">
        <f t="shared" si="703"/>
        <v>68.191199999999981</v>
      </c>
      <c r="I1514" s="25">
        <f>VLOOKUP(CONCATENATE($F1514," ",$G1514),AllocFactorMatrix,(I$4+1),FALSE)*$E1519</f>
        <v>32.384124135278448</v>
      </c>
      <c r="J1514" s="25">
        <f>VLOOKUP(CONCATENATE($F1514," ",$G1514),AllocFactorMatrix,(J$4+1),FALSE)*$E1519</f>
        <v>8.2898579269924699</v>
      </c>
      <c r="K1514" s="25">
        <f>VLOOKUP(CONCATENATE($F1514," ",$G1514),AllocFactorMatrix,(K$4+1),FALSE)*$E1519</f>
        <v>9.6603560009694694E-2</v>
      </c>
      <c r="L1514" s="25">
        <f>VLOOKUP(CONCATENATE($F1514," ",$G1514),AllocFactorMatrix,(L$4+1),FALSE)*$E1519</f>
        <v>3.1670723824774524E-3</v>
      </c>
      <c r="M1514" s="25">
        <f t="shared" si="714"/>
        <v>8.3896285593846436</v>
      </c>
      <c r="N1514" s="25">
        <f>VLOOKUP(CONCATENATE($F1514," ",$G1514),AllocFactorMatrix,(N$4+1),FALSE)*$E1519</f>
        <v>3.6131228468988592</v>
      </c>
      <c r="O1514" s="25">
        <f>VLOOKUP(CONCATENATE($F1514," ",$G1514),AllocFactorMatrix,(O$4+1),FALSE)*$E1519</f>
        <v>1.0241315126625363</v>
      </c>
      <c r="P1514" s="25">
        <f>VLOOKUP(CONCATENATE($F1514," ",$G1514),AllocFactorMatrix,(P$4+1),FALSE)*$E1519</f>
        <v>0.10490478330338196</v>
      </c>
      <c r="Q1514" s="25">
        <f>VLOOKUP(CONCATENATE($F1514," ",$G1514),AllocFactorMatrix,(Q$4+1),FALSE)*$E1519</f>
        <v>0</v>
      </c>
      <c r="R1514" s="25">
        <f t="shared" si="716"/>
        <v>4.7421591428647769</v>
      </c>
      <c r="S1514" s="25">
        <f>VLOOKUP(CONCATENATE($F1514," ",$G1514),AllocFactorMatrix,(S$4+1),FALSE)*$E1519</f>
        <v>0.20235110638373885</v>
      </c>
      <c r="T1514" s="25">
        <f>VLOOKUP(CONCATENATE($F1514," ",$G1514),AllocFactorMatrix,(T$4+1),FALSE)*$E1519</f>
        <v>2.3387499168671444</v>
      </c>
      <c r="U1514" s="25">
        <f>VLOOKUP(CONCATENATE($F1514," ",$G1514),AllocFactorMatrix,(U$4+1),FALSE)*$E1519</f>
        <v>19.050861237442341</v>
      </c>
      <c r="V1514" s="25">
        <f>VLOOKUP(CONCATENATE($F1514," ",$G1514),AllocFactorMatrix,(V$4+1),FALSE)*$E1519</f>
        <v>0</v>
      </c>
      <c r="W1514" s="25">
        <f t="shared" si="717"/>
        <v>21.591962260693222</v>
      </c>
      <c r="X1514" s="25">
        <f>VLOOKUP(CONCATENATE($F1514," ",$G1514),AllocFactorMatrix,(X$4+1),FALSE)*$E1519</f>
        <v>0.98058105485650715</v>
      </c>
      <c r="Y1514" s="25">
        <f>VLOOKUP(CONCATENATE($F1514," ",$G1514),AllocFactorMatrix,(Y$4+1),FALSE)*$E1519</f>
        <v>2.3461054900193724E-2</v>
      </c>
      <c r="Z1514" s="25">
        <f t="shared" si="715"/>
        <v>1.0040421097567009</v>
      </c>
      <c r="AA1514" s="25">
        <f>VLOOKUP(CONCATENATE($F1514," ",$G1514),AllocFactorMatrix,(AA$4+1),FALSE)*$E1519</f>
        <v>1.6102058776645715E-2</v>
      </c>
      <c r="AB1514" s="25">
        <f>VLOOKUP(CONCATENATE($F1514," ",$G1514),AllocFactorMatrix,(AB$4+1),FALSE)*$E1519</f>
        <v>5.058138181724614E-2</v>
      </c>
      <c r="AC1514" s="25">
        <f>VLOOKUP(CONCATENATE($F1514," ",$G1514),AllocFactorMatrix,(AC$4+1),FALSE)*$E1519</f>
        <v>1.2600351428299381E-2</v>
      </c>
    </row>
    <row r="1515" spans="1:29" hidden="1" outlineLevel="1">
      <c r="A1515" s="83"/>
      <c r="B1515" s="56"/>
      <c r="C1515" s="53"/>
      <c r="D1515" s="53"/>
      <c r="F1515" s="61" t="str">
        <f>F1519</f>
        <v>TRANS_TOTAL</v>
      </c>
      <c r="G1515" s="20" t="str">
        <f>$G$11</f>
        <v>DISTPRI</v>
      </c>
      <c r="H1515" s="24">
        <f t="shared" si="703"/>
        <v>0</v>
      </c>
      <c r="I1515" s="25">
        <f>VLOOKUP(CONCATENATE($F1515," ",$G1515),AllocFactorMatrix,(I$4+1),FALSE)*$E1519</f>
        <v>0</v>
      </c>
      <c r="J1515" s="25">
        <f>VLOOKUP(CONCATENATE($F1515," ",$G1515),AllocFactorMatrix,(J$4+1),FALSE)*$E1519</f>
        <v>0</v>
      </c>
      <c r="K1515" s="25">
        <f>VLOOKUP(CONCATENATE($F1515," ",$G1515),AllocFactorMatrix,(K$4+1),FALSE)*$E1519</f>
        <v>0</v>
      </c>
      <c r="L1515" s="25">
        <f>VLOOKUP(CONCATENATE($F1515," ",$G1515),AllocFactorMatrix,(L$4+1),FALSE)*$E1519</f>
        <v>0</v>
      </c>
      <c r="M1515" s="25">
        <f t="shared" si="714"/>
        <v>0</v>
      </c>
      <c r="N1515" s="25">
        <f>VLOOKUP(CONCATENATE($F1515," ",$G1515),AllocFactorMatrix,(N$4+1),FALSE)*$E1519</f>
        <v>0</v>
      </c>
      <c r="O1515" s="25">
        <f>VLOOKUP(CONCATENATE($F1515," ",$G1515),AllocFactorMatrix,(O$4+1),FALSE)*$E1519</f>
        <v>0</v>
      </c>
      <c r="P1515" s="25">
        <f>VLOOKUP(CONCATENATE($F1515," ",$G1515),AllocFactorMatrix,(P$4+1),FALSE)*$E1519</f>
        <v>0</v>
      </c>
      <c r="Q1515" s="25">
        <f>VLOOKUP(CONCATENATE($F1515," ",$G1515),AllocFactorMatrix,(Q$4+1),FALSE)*$E1519</f>
        <v>0</v>
      </c>
      <c r="R1515" s="25">
        <f t="shared" si="716"/>
        <v>0</v>
      </c>
      <c r="S1515" s="25">
        <f>VLOOKUP(CONCATENATE($F1515," ",$G1515),AllocFactorMatrix,(S$4+1),FALSE)*$E1519</f>
        <v>0</v>
      </c>
      <c r="T1515" s="25">
        <f>VLOOKUP(CONCATENATE($F1515," ",$G1515),AllocFactorMatrix,(T$4+1),FALSE)*$E1519</f>
        <v>0</v>
      </c>
      <c r="U1515" s="25">
        <f>VLOOKUP(CONCATENATE($F1515," ",$G1515),AllocFactorMatrix,(U$4+1),FALSE)*$E1519</f>
        <v>0</v>
      </c>
      <c r="V1515" s="25">
        <f>VLOOKUP(CONCATENATE($F1515," ",$G1515),AllocFactorMatrix,(V$4+1),FALSE)*$E1519</f>
        <v>0</v>
      </c>
      <c r="W1515" s="25">
        <f t="shared" si="717"/>
        <v>0</v>
      </c>
      <c r="X1515" s="25">
        <f>VLOOKUP(CONCATENATE($F1515," ",$G1515),AllocFactorMatrix,(X$4+1),FALSE)*$E1519</f>
        <v>0</v>
      </c>
      <c r="Y1515" s="25">
        <f>VLOOKUP(CONCATENATE($F1515," ",$G1515),AllocFactorMatrix,(Y$4+1),FALSE)*$E1519</f>
        <v>0</v>
      </c>
      <c r="Z1515" s="25">
        <f t="shared" si="715"/>
        <v>0</v>
      </c>
      <c r="AA1515" s="25">
        <f>VLOOKUP(CONCATENATE($F1515," ",$G1515),AllocFactorMatrix,(AA$4+1),FALSE)*$E1519</f>
        <v>0</v>
      </c>
      <c r="AB1515" s="25">
        <f>VLOOKUP(CONCATENATE($F1515," ",$G1515),AllocFactorMatrix,(AB$4+1),FALSE)*$E1519</f>
        <v>0</v>
      </c>
      <c r="AC1515" s="25">
        <f>VLOOKUP(CONCATENATE($F1515," ",$G1515),AllocFactorMatrix,(AC$4+1),FALSE)*$E1519</f>
        <v>0</v>
      </c>
    </row>
    <row r="1516" spans="1:29" hidden="1" outlineLevel="1">
      <c r="A1516" s="83"/>
      <c r="B1516" s="56"/>
      <c r="C1516" s="53"/>
      <c r="D1516" s="53"/>
      <c r="F1516" s="61" t="str">
        <f>F1519</f>
        <v>TRANS_TOTAL</v>
      </c>
      <c r="G1516" s="20" t="str">
        <f>$G$12</f>
        <v>DISTSEC</v>
      </c>
      <c r="H1516" s="24">
        <f t="shared" si="703"/>
        <v>0</v>
      </c>
      <c r="I1516" s="25">
        <f>VLOOKUP(CONCATENATE($F1516," ",$G1516),AllocFactorMatrix,(I$4+1),FALSE)*$E1519</f>
        <v>0</v>
      </c>
      <c r="J1516" s="25">
        <f>VLOOKUP(CONCATENATE($F1516," ",$G1516),AllocFactorMatrix,(J$4+1),FALSE)*$E1519</f>
        <v>0</v>
      </c>
      <c r="K1516" s="25">
        <f>VLOOKUP(CONCATENATE($F1516," ",$G1516),AllocFactorMatrix,(K$4+1),FALSE)*$E1519</f>
        <v>0</v>
      </c>
      <c r="L1516" s="25">
        <f>VLOOKUP(CONCATENATE($F1516," ",$G1516),AllocFactorMatrix,(L$4+1),FALSE)*$E1519</f>
        <v>0</v>
      </c>
      <c r="M1516" s="25">
        <f t="shared" si="714"/>
        <v>0</v>
      </c>
      <c r="N1516" s="25">
        <f>VLOOKUP(CONCATENATE($F1516," ",$G1516),AllocFactorMatrix,(N$4+1),FALSE)*$E1519</f>
        <v>0</v>
      </c>
      <c r="O1516" s="25">
        <f>VLOOKUP(CONCATENATE($F1516," ",$G1516),AllocFactorMatrix,(O$4+1),FALSE)*$E1519</f>
        <v>0</v>
      </c>
      <c r="P1516" s="25">
        <f>VLOOKUP(CONCATENATE($F1516," ",$G1516),AllocFactorMatrix,(P$4+1),FALSE)*$E1519</f>
        <v>0</v>
      </c>
      <c r="Q1516" s="25">
        <f>VLOOKUP(CONCATENATE($F1516," ",$G1516),AllocFactorMatrix,(Q$4+1),FALSE)*$E1519</f>
        <v>0</v>
      </c>
      <c r="R1516" s="25">
        <f t="shared" si="716"/>
        <v>0</v>
      </c>
      <c r="S1516" s="25">
        <f>VLOOKUP(CONCATENATE($F1516," ",$G1516),AllocFactorMatrix,(S$4+1),FALSE)*$E1519</f>
        <v>0</v>
      </c>
      <c r="T1516" s="25">
        <f>VLOOKUP(CONCATENATE($F1516," ",$G1516),AllocFactorMatrix,(T$4+1),FALSE)*$E1519</f>
        <v>0</v>
      </c>
      <c r="U1516" s="25">
        <f>VLOOKUP(CONCATENATE($F1516," ",$G1516),AllocFactorMatrix,(U$4+1),FALSE)*$E1519</f>
        <v>0</v>
      </c>
      <c r="V1516" s="25">
        <f>VLOOKUP(CONCATENATE($F1516," ",$G1516),AllocFactorMatrix,(V$4+1),FALSE)*$E1519</f>
        <v>0</v>
      </c>
      <c r="W1516" s="25">
        <f t="shared" si="717"/>
        <v>0</v>
      </c>
      <c r="X1516" s="25">
        <f>VLOOKUP(CONCATENATE($F1516," ",$G1516),AllocFactorMatrix,(X$4+1),FALSE)*$E1519</f>
        <v>0</v>
      </c>
      <c r="Y1516" s="25">
        <f>VLOOKUP(CONCATENATE($F1516," ",$G1516),AllocFactorMatrix,(Y$4+1),FALSE)*$E1519</f>
        <v>0</v>
      </c>
      <c r="Z1516" s="25">
        <f t="shared" si="715"/>
        <v>0</v>
      </c>
      <c r="AA1516" s="25">
        <f>VLOOKUP(CONCATENATE($F1516," ",$G1516),AllocFactorMatrix,(AA$4+1),FALSE)*$E1519</f>
        <v>0</v>
      </c>
      <c r="AB1516" s="25">
        <f>VLOOKUP(CONCATENATE($F1516," ",$G1516),AllocFactorMatrix,(AB$4+1),FALSE)*$E1519</f>
        <v>0</v>
      </c>
      <c r="AC1516" s="25">
        <f>VLOOKUP(CONCATENATE($F1516," ",$G1516),AllocFactorMatrix,(AC$4+1),FALSE)*$E1519</f>
        <v>0</v>
      </c>
    </row>
    <row r="1517" spans="1:29" hidden="1" outlineLevel="1">
      <c r="A1517" s="83"/>
      <c r="B1517" s="56"/>
      <c r="C1517" s="53"/>
      <c r="D1517" s="53"/>
      <c r="F1517" s="61" t="str">
        <f>F1519</f>
        <v>TRANS_TOTAL</v>
      </c>
      <c r="G1517" s="20" t="str">
        <f>$G$13</f>
        <v>ENERGY</v>
      </c>
      <c r="H1517" s="24">
        <f t="shared" si="703"/>
        <v>0</v>
      </c>
      <c r="I1517" s="25">
        <f>VLOOKUP(CONCATENATE($F1517," ",$G1517),AllocFactorMatrix,(I$4+1),FALSE)*$E1519</f>
        <v>0</v>
      </c>
      <c r="J1517" s="25">
        <f>VLOOKUP(CONCATENATE($F1517," ",$G1517),AllocFactorMatrix,(J$4+1),FALSE)*$E1519</f>
        <v>0</v>
      </c>
      <c r="K1517" s="25">
        <f>VLOOKUP(CONCATENATE($F1517," ",$G1517),AllocFactorMatrix,(K$4+1),FALSE)*$E1519</f>
        <v>0</v>
      </c>
      <c r="L1517" s="25">
        <f>VLOOKUP(CONCATENATE($F1517," ",$G1517),AllocFactorMatrix,(L$4+1),FALSE)*$E1519</f>
        <v>0</v>
      </c>
      <c r="M1517" s="25">
        <f t="shared" si="714"/>
        <v>0</v>
      </c>
      <c r="N1517" s="25">
        <f>VLOOKUP(CONCATENATE($F1517," ",$G1517),AllocFactorMatrix,(N$4+1),FALSE)*$E1519</f>
        <v>0</v>
      </c>
      <c r="O1517" s="25">
        <f>VLOOKUP(CONCATENATE($F1517," ",$G1517),AllocFactorMatrix,(O$4+1),FALSE)*$E1519</f>
        <v>0</v>
      </c>
      <c r="P1517" s="25">
        <f>VLOOKUP(CONCATENATE($F1517," ",$G1517),AllocFactorMatrix,(P$4+1),FALSE)*$E1519</f>
        <v>0</v>
      </c>
      <c r="Q1517" s="25">
        <f>VLOOKUP(CONCATENATE($F1517," ",$G1517),AllocFactorMatrix,(Q$4+1),FALSE)*$E1519</f>
        <v>0</v>
      </c>
      <c r="R1517" s="25">
        <f t="shared" si="716"/>
        <v>0</v>
      </c>
      <c r="S1517" s="25">
        <f>VLOOKUP(CONCATENATE($F1517," ",$G1517),AllocFactorMatrix,(S$4+1),FALSE)*$E1519</f>
        <v>0</v>
      </c>
      <c r="T1517" s="25">
        <f>VLOOKUP(CONCATENATE($F1517," ",$G1517),AllocFactorMatrix,(T$4+1),FALSE)*$E1519</f>
        <v>0</v>
      </c>
      <c r="U1517" s="25">
        <f>VLOOKUP(CONCATENATE($F1517," ",$G1517),AllocFactorMatrix,(U$4+1),FALSE)*$E1519</f>
        <v>0</v>
      </c>
      <c r="V1517" s="25">
        <f>VLOOKUP(CONCATENATE($F1517," ",$G1517),AllocFactorMatrix,(V$4+1),FALSE)*$E1519</f>
        <v>0</v>
      </c>
      <c r="W1517" s="25">
        <f t="shared" si="717"/>
        <v>0</v>
      </c>
      <c r="X1517" s="25">
        <f>VLOOKUP(CONCATENATE($F1517," ",$G1517),AllocFactorMatrix,(X$4+1),FALSE)*$E1519</f>
        <v>0</v>
      </c>
      <c r="Y1517" s="25">
        <f>VLOOKUP(CONCATENATE($F1517," ",$G1517),AllocFactorMatrix,(Y$4+1),FALSE)*$E1519</f>
        <v>0</v>
      </c>
      <c r="Z1517" s="25">
        <f t="shared" si="715"/>
        <v>0</v>
      </c>
      <c r="AA1517" s="25">
        <f>VLOOKUP(CONCATENATE($F1517," ",$G1517),AllocFactorMatrix,(AA$4+1),FALSE)*$E1519</f>
        <v>0</v>
      </c>
      <c r="AB1517" s="25">
        <f>VLOOKUP(CONCATENATE($F1517," ",$G1517),AllocFactorMatrix,(AB$4+1),FALSE)*$E1519</f>
        <v>0</v>
      </c>
      <c r="AC1517" s="25">
        <f>VLOOKUP(CONCATENATE($F1517," ",$G1517),AllocFactorMatrix,(AC$4+1),FALSE)*$E1519</f>
        <v>0</v>
      </c>
    </row>
    <row r="1518" spans="1:29" hidden="1" outlineLevel="1">
      <c r="A1518" s="83"/>
      <c r="B1518" s="56"/>
      <c r="C1518" s="53"/>
      <c r="D1518" s="53"/>
      <c r="F1518" s="61" t="str">
        <f>F1519</f>
        <v>TRANS_TOTAL</v>
      </c>
      <c r="G1518" s="20" t="str">
        <f>$G$14</f>
        <v>CUSTOMER</v>
      </c>
      <c r="H1518" s="24">
        <f t="shared" si="703"/>
        <v>0</v>
      </c>
      <c r="I1518" s="25">
        <f>VLOOKUP(CONCATENATE($F1518," ",$G1518),AllocFactorMatrix,(I$4+1),FALSE)*$E1519</f>
        <v>0</v>
      </c>
      <c r="J1518" s="25">
        <f>VLOOKUP(CONCATENATE($F1518," ",$G1518),AllocFactorMatrix,(J$4+1),FALSE)*$E1519</f>
        <v>0</v>
      </c>
      <c r="K1518" s="25">
        <f>VLOOKUP(CONCATENATE($F1518," ",$G1518),AllocFactorMatrix,(K$4+1),FALSE)*$E1519</f>
        <v>0</v>
      </c>
      <c r="L1518" s="25">
        <f>VLOOKUP(CONCATENATE($F1518," ",$G1518),AllocFactorMatrix,(L$4+1),FALSE)*$E1519</f>
        <v>0</v>
      </c>
      <c r="M1518" s="25">
        <f t="shared" si="714"/>
        <v>0</v>
      </c>
      <c r="N1518" s="25">
        <f>VLOOKUP(CONCATENATE($F1518," ",$G1518),AllocFactorMatrix,(N$4+1),FALSE)*$E1519</f>
        <v>0</v>
      </c>
      <c r="O1518" s="25">
        <f>VLOOKUP(CONCATENATE($F1518," ",$G1518),AllocFactorMatrix,(O$4+1),FALSE)*$E1519</f>
        <v>0</v>
      </c>
      <c r="P1518" s="25">
        <f>VLOOKUP(CONCATENATE($F1518," ",$G1518),AllocFactorMatrix,(P$4+1),FALSE)*$E1519</f>
        <v>0</v>
      </c>
      <c r="Q1518" s="25">
        <f>VLOOKUP(CONCATENATE($F1518," ",$G1518),AllocFactorMatrix,(Q$4+1),FALSE)*$E1519</f>
        <v>0</v>
      </c>
      <c r="R1518" s="25">
        <f t="shared" si="716"/>
        <v>0</v>
      </c>
      <c r="S1518" s="25">
        <f>VLOOKUP(CONCATENATE($F1518," ",$G1518),AllocFactorMatrix,(S$4+1),FALSE)*$E1519</f>
        <v>0</v>
      </c>
      <c r="T1518" s="25">
        <f>VLOOKUP(CONCATENATE($F1518," ",$G1518),AllocFactorMatrix,(T$4+1),FALSE)*$E1519</f>
        <v>0</v>
      </c>
      <c r="U1518" s="25">
        <f>VLOOKUP(CONCATENATE($F1518," ",$G1518),AllocFactorMatrix,(U$4+1),FALSE)*$E1519</f>
        <v>0</v>
      </c>
      <c r="V1518" s="25">
        <f>VLOOKUP(CONCATENATE($F1518," ",$G1518),AllocFactorMatrix,(V$4+1),FALSE)*$E1519</f>
        <v>0</v>
      </c>
      <c r="W1518" s="25">
        <f t="shared" si="717"/>
        <v>0</v>
      </c>
      <c r="X1518" s="25">
        <f>VLOOKUP(CONCATENATE($F1518," ",$G1518),AllocFactorMatrix,(X$4+1),FALSE)*$E1519</f>
        <v>0</v>
      </c>
      <c r="Y1518" s="25">
        <f>VLOOKUP(CONCATENATE($F1518," ",$G1518),AllocFactorMatrix,(Y$4+1),FALSE)*$E1519</f>
        <v>0</v>
      </c>
      <c r="Z1518" s="25">
        <f t="shared" si="715"/>
        <v>0</v>
      </c>
      <c r="AA1518" s="25">
        <f>VLOOKUP(CONCATENATE($F1518," ",$G1518),AllocFactorMatrix,(AA$4+1),FALSE)*$E1519</f>
        <v>0</v>
      </c>
      <c r="AB1518" s="25">
        <f>VLOOKUP(CONCATENATE($F1518," ",$G1518),AllocFactorMatrix,(AB$4+1),FALSE)*$E1519</f>
        <v>0</v>
      </c>
      <c r="AC1518" s="25">
        <f>VLOOKUP(CONCATENATE($F1518," ",$G1518),AllocFactorMatrix,(AC$4+1),FALSE)*$E1519</f>
        <v>0</v>
      </c>
    </row>
    <row r="1519" spans="1:29" collapsed="1">
      <c r="A1519" s="83"/>
      <c r="B1519" s="56"/>
      <c r="C1519" s="53"/>
      <c r="D1519" s="53" t="s">
        <v>480</v>
      </c>
      <c r="E1519" s="57">
        <f>'Sch 4'!E359</f>
        <v>246</v>
      </c>
      <c r="F1519" s="62" t="s">
        <v>191</v>
      </c>
      <c r="G1519" s="20" t="str">
        <f>$G$15</f>
        <v>TOTAL</v>
      </c>
      <c r="H1519" s="24">
        <f t="shared" si="703"/>
        <v>246</v>
      </c>
      <c r="I1519" s="25">
        <f>VLOOKUP(CONCATENATE($F1519," ",$G1519),AllocFactorMatrix,(I$4+1),FALSE)*$E1519</f>
        <v>119.57140981584112</v>
      </c>
      <c r="J1519" s="25">
        <f>VLOOKUP(CONCATENATE($F1519," ",$G1519),AllocFactorMatrix,(J$4+1),FALSE)*$E1519</f>
        <v>30.344851028383495</v>
      </c>
      <c r="K1519" s="25">
        <f>VLOOKUP(CONCATENATE($F1519," ",$G1519),AllocFactorMatrix,(K$4+1),FALSE)*$E1519</f>
        <v>0.35445997564459619</v>
      </c>
      <c r="L1519" s="25">
        <f>VLOOKUP(CONCATENATE($F1519," ",$G1519),AllocFactorMatrix,(L$4+1),FALSE)*$E1519</f>
        <v>9.5194959443843721E-3</v>
      </c>
      <c r="M1519" s="25">
        <f t="shared" si="714"/>
        <v>30.708830499972475</v>
      </c>
      <c r="N1519" s="25">
        <f>VLOOKUP(CONCATENATE($F1519," ",$G1519),AllocFactorMatrix,(N$4+1),FALSE)*$E1519</f>
        <v>12.841208666035262</v>
      </c>
      <c r="O1519" s="25">
        <f>VLOOKUP(CONCATENATE($F1519," ",$G1519),AllocFactorMatrix,(O$4+1),FALSE)*$E1519</f>
        <v>3.6522450521930718</v>
      </c>
      <c r="P1519" s="25">
        <f>VLOOKUP(CONCATENATE($F1519," ",$G1519),AllocFactorMatrix,(P$4+1),FALSE)*$E1519</f>
        <v>0.31288182861270181</v>
      </c>
      <c r="Q1519" s="25">
        <f>VLOOKUP(CONCATENATE($F1519," ",$G1519),AllocFactorMatrix,(Q$4+1),FALSE)*$E1519</f>
        <v>4.3900287183616743E-2</v>
      </c>
      <c r="R1519" s="25">
        <f t="shared" si="716"/>
        <v>16.850235834024655</v>
      </c>
      <c r="S1519" s="25">
        <f>VLOOKUP(CONCATENATE($F1519," ",$G1519),AllocFactorMatrix,(S$4+1),FALSE)*$E1519</f>
        <v>0.75668502224994028</v>
      </c>
      <c r="T1519" s="25">
        <f>VLOOKUP(CONCATENATE($F1519," ",$G1519),AllocFactorMatrix,(T$4+1),FALSE)*$E1519</f>
        <v>8.3819620821753151</v>
      </c>
      <c r="U1519" s="25">
        <f>VLOOKUP(CONCATENATE($F1519," ",$G1519),AllocFactorMatrix,(U$4+1),FALSE)*$E1519</f>
        <v>59.411288309654815</v>
      </c>
      <c r="V1519" s="25">
        <f>VLOOKUP(CONCATENATE($F1519," ",$G1519),AllocFactorMatrix,(V$4+1),FALSE)*$E1519</f>
        <v>6.3317883731054954</v>
      </c>
      <c r="W1519" s="25">
        <f t="shared" si="717"/>
        <v>74.881723787185564</v>
      </c>
      <c r="X1519" s="25">
        <f>VLOOKUP(CONCATENATE($F1519," ",$G1519),AllocFactorMatrix,(X$4+1),FALSE)*$E1519</f>
        <v>3.4853345117392993</v>
      </c>
      <c r="Y1519" s="25">
        <f>VLOOKUP(CONCATENATE($F1519," ",$G1519),AllocFactorMatrix,(Y$4+1),FALSE)*$E1519</f>
        <v>8.3926719049391293E-2</v>
      </c>
      <c r="Z1519" s="25">
        <f t="shared" si="715"/>
        <v>3.5692612307886904</v>
      </c>
      <c r="AA1519" s="25">
        <f>VLOOKUP(CONCATENATE($F1519," ",$G1519),AllocFactorMatrix,(AA$4+1),FALSE)*$E1519</f>
        <v>5.9771933285439782E-2</v>
      </c>
      <c r="AB1519" s="25">
        <f>VLOOKUP(CONCATENATE($F1519," ",$G1519),AllocFactorMatrix,(AB$4+1),FALSE)*$E1519</f>
        <v>0.28736815515645947</v>
      </c>
      <c r="AC1519" s="25">
        <f>VLOOKUP(CONCATENATE($F1519," ",$G1519),AllocFactorMatrix,(AC$4+1),FALSE)*$E1519</f>
        <v>7.1398743745585191E-2</v>
      </c>
    </row>
    <row r="1520" spans="1:29" hidden="1" outlineLevel="1">
      <c r="A1520" s="83"/>
      <c r="B1520" s="56"/>
      <c r="C1520" s="53"/>
      <c r="D1520" s="53"/>
      <c r="E1520" s="53"/>
      <c r="F1520" s="62"/>
      <c r="G1520" s="20" t="str">
        <f>$G$8</f>
        <v>PRODUCTION</v>
      </c>
      <c r="H1520" s="22">
        <f t="shared" ref="H1520:V1520" ca="1" si="718">+H1504+H1512+H1496+H1488+H1480++H1472+H1464+H1456+H1448+H1440+H1432+H1424</f>
        <v>85354582.000000015</v>
      </c>
      <c r="I1520" s="22">
        <f t="shared" ca="1" si="718"/>
        <v>41853014.726937093</v>
      </c>
      <c r="J1520" s="22">
        <f t="shared" ca="1" si="718"/>
        <v>10587185.320310999</v>
      </c>
      <c r="K1520" s="22">
        <f t="shared" ca="1" si="718"/>
        <v>123780.29980819444</v>
      </c>
      <c r="L1520" s="22">
        <f t="shared" ca="1" si="718"/>
        <v>3049.3904565663579</v>
      </c>
      <c r="M1520" s="22">
        <f t="shared" ca="1" si="718"/>
        <v>10714015.01057576</v>
      </c>
      <c r="N1520" s="22">
        <f t="shared" ca="1" si="718"/>
        <v>4429811.1665593339</v>
      </c>
      <c r="O1520" s="22">
        <f t="shared" ca="1" si="718"/>
        <v>1261588.4737716545</v>
      </c>
      <c r="P1520" s="22">
        <f t="shared" ca="1" si="718"/>
        <v>99836.418489816337</v>
      </c>
      <c r="Q1520" s="22">
        <f t="shared" ca="1" si="718"/>
        <v>21073.707613107814</v>
      </c>
      <c r="R1520" s="22">
        <f t="shared" ca="1" si="718"/>
        <v>5812309.7664339133</v>
      </c>
      <c r="S1520" s="22">
        <f t="shared" ca="1" si="718"/>
        <v>266100.1012164909</v>
      </c>
      <c r="T1520" s="22">
        <f t="shared" ca="1" si="718"/>
        <v>2900957.9295692551</v>
      </c>
      <c r="U1520" s="22">
        <f t="shared" ca="1" si="718"/>
        <v>19374448.183049317</v>
      </c>
      <c r="V1520" s="22">
        <f t="shared" ca="1" si="718"/>
        <v>3039484.8280786979</v>
      </c>
      <c r="W1520" s="22">
        <f t="shared" ref="I1520:AC1526" ca="1" si="719">+W1504+W1512+W1496+W1488+W1480++W1472+W1464+W1456+W1448+W1440+W1432+W1424</f>
        <v>25580991.041913763</v>
      </c>
      <c r="X1520" s="22">
        <f t="shared" ca="1" si="719"/>
        <v>1202371.2230513098</v>
      </c>
      <c r="Y1520" s="22">
        <f t="shared" ca="1" si="719"/>
        <v>29025.680893224318</v>
      </c>
      <c r="Z1520" s="22">
        <f t="shared" ca="1" si="719"/>
        <v>1231396.903944534</v>
      </c>
      <c r="AA1520" s="22">
        <f t="shared" ca="1" si="719"/>
        <v>20963.101290209332</v>
      </c>
      <c r="AB1520" s="22">
        <f t="shared" ca="1" si="719"/>
        <v>113666.11810831242</v>
      </c>
      <c r="AC1520" s="22">
        <f t="shared" ca="1" si="719"/>
        <v>28225.330796416951</v>
      </c>
    </row>
    <row r="1521" spans="1:29" hidden="1" outlineLevel="1">
      <c r="A1521" s="83"/>
      <c r="B1521" s="56"/>
      <c r="C1521" s="53"/>
      <c r="D1521" s="53"/>
      <c r="E1521" s="53"/>
      <c r="F1521" s="62"/>
      <c r="G1521" s="20" t="str">
        <f>$G$9</f>
        <v>BULKTRAN</v>
      </c>
      <c r="H1521" s="22">
        <f t="shared" ref="H1521:H1527" ca="1" si="720">+H1505+H1513+H1497+H1489+H1481++H1473+H1465+H1457+H1449+H1441+H1433+H1425</f>
        <v>2945034.1439999999</v>
      </c>
      <c r="I1521" s="22">
        <f t="shared" ca="1" si="719"/>
        <v>1444076.6331696706</v>
      </c>
      <c r="J1521" s="22">
        <f t="shared" ca="1" si="719"/>
        <v>365295.23695835634</v>
      </c>
      <c r="K1521" s="22">
        <f t="shared" ca="1" si="719"/>
        <v>4270.8569446182655</v>
      </c>
      <c r="L1521" s="22">
        <f t="shared" ca="1" si="719"/>
        <v>105.21472664438417</v>
      </c>
      <c r="M1521" s="22">
        <f t="shared" ca="1" si="719"/>
        <v>369671.30862961902</v>
      </c>
      <c r="N1521" s="22">
        <f t="shared" ca="1" si="719"/>
        <v>152844.11019656461</v>
      </c>
      <c r="O1521" s="22">
        <f t="shared" ca="1" si="719"/>
        <v>43529.252254253559</v>
      </c>
      <c r="P1521" s="22">
        <f t="shared" ca="1" si="719"/>
        <v>3444.7085836256811</v>
      </c>
      <c r="Q1521" s="22">
        <f t="shared" ca="1" si="719"/>
        <v>727.11724440610874</v>
      </c>
      <c r="R1521" s="22">
        <f t="shared" ca="1" si="719"/>
        <v>200545.18827884994</v>
      </c>
      <c r="S1521" s="22">
        <f t="shared" ca="1" si="719"/>
        <v>9181.3920874736614</v>
      </c>
      <c r="T1521" s="22">
        <f t="shared" ca="1" si="719"/>
        <v>100093.2809077432</v>
      </c>
      <c r="U1521" s="22">
        <f t="shared" ca="1" si="719"/>
        <v>668486.8003950743</v>
      </c>
      <c r="V1521" s="22">
        <f t="shared" ca="1" si="719"/>
        <v>104872.94752215804</v>
      </c>
      <c r="W1521" s="22">
        <f t="shared" ca="1" si="719"/>
        <v>882634.42091244913</v>
      </c>
      <c r="X1521" s="22">
        <f t="shared" ca="1" si="719"/>
        <v>41486.048231706489</v>
      </c>
      <c r="Y1521" s="22">
        <f t="shared" ca="1" si="719"/>
        <v>1001.4883709862705</v>
      </c>
      <c r="Z1521" s="22">
        <f t="shared" ca="1" si="719"/>
        <v>42487.536602692766</v>
      </c>
      <c r="AA1521" s="22">
        <f t="shared" ca="1" si="719"/>
        <v>723.30093613248482</v>
      </c>
      <c r="AB1521" s="22">
        <f t="shared" ca="1" si="719"/>
        <v>3921.8820009559267</v>
      </c>
      <c r="AC1521" s="22">
        <f t="shared" ca="1" si="719"/>
        <v>973.87346962981587</v>
      </c>
    </row>
    <row r="1522" spans="1:29" hidden="1" outlineLevel="1">
      <c r="A1522" s="83"/>
      <c r="B1522" s="56"/>
      <c r="C1522" s="53"/>
      <c r="D1522" s="53"/>
      <c r="E1522" s="53"/>
      <c r="F1522" s="62"/>
      <c r="G1522" s="20" t="str">
        <f>$G$10</f>
        <v>SUBTRAN</v>
      </c>
      <c r="H1522" s="22">
        <f t="shared" ca="1" si="720"/>
        <v>1129445.8559999997</v>
      </c>
      <c r="I1522" s="22">
        <f t="shared" ca="1" si="719"/>
        <v>536375.8784825583</v>
      </c>
      <c r="J1522" s="22">
        <f t="shared" ca="1" si="719"/>
        <v>137304.31026980595</v>
      </c>
      <c r="K1522" s="22">
        <f t="shared" ca="1" si="719"/>
        <v>1600.0376958874017</v>
      </c>
      <c r="L1522" s="22">
        <f t="shared" ca="1" si="719"/>
        <v>52.45598813397045</v>
      </c>
      <c r="M1522" s="22">
        <f t="shared" ca="1" si="719"/>
        <v>138956.80395382736</v>
      </c>
      <c r="N1522" s="22">
        <f t="shared" ca="1" si="719"/>
        <v>59843.889338343346</v>
      </c>
      <c r="O1522" s="22">
        <f t="shared" ca="1" si="719"/>
        <v>16962.615307777443</v>
      </c>
      <c r="P1522" s="22">
        <f t="shared" ca="1" si="719"/>
        <v>1737.5302498941612</v>
      </c>
      <c r="Q1522" s="22">
        <f t="shared" ca="1" si="719"/>
        <v>0</v>
      </c>
      <c r="R1522" s="22">
        <f t="shared" ca="1" si="719"/>
        <v>78544.034896014957</v>
      </c>
      <c r="S1522" s="22">
        <f t="shared" ca="1" si="719"/>
        <v>3351.5265688553504</v>
      </c>
      <c r="T1522" s="22">
        <f t="shared" ca="1" si="719"/>
        <v>38736.543745027819</v>
      </c>
      <c r="U1522" s="22">
        <f t="shared" ca="1" si="719"/>
        <v>315538.02071030106</v>
      </c>
      <c r="V1522" s="22">
        <f t="shared" ca="1" si="719"/>
        <v>0</v>
      </c>
      <c r="W1522" s="22">
        <f t="shared" ca="1" si="719"/>
        <v>357626.09102418425</v>
      </c>
      <c r="X1522" s="22">
        <f t="shared" ca="1" si="719"/>
        <v>16241.292261755047</v>
      </c>
      <c r="Y1522" s="22">
        <f t="shared" ca="1" si="719"/>
        <v>388.58373564935499</v>
      </c>
      <c r="Z1522" s="22">
        <f t="shared" ca="1" si="719"/>
        <v>16629.875997404401</v>
      </c>
      <c r="AA1522" s="22">
        <f t="shared" ca="1" si="719"/>
        <v>266.6972213181603</v>
      </c>
      <c r="AB1522" s="22">
        <f t="shared" ca="1" si="719"/>
        <v>837.77572596232949</v>
      </c>
      <c r="AC1522" s="22">
        <f t="shared" ca="1" si="719"/>
        <v>208.69869872998885</v>
      </c>
    </row>
    <row r="1523" spans="1:29" hidden="1" outlineLevel="1">
      <c r="A1523" s="83"/>
      <c r="B1523" s="56"/>
      <c r="C1523" s="53"/>
      <c r="D1523" s="53"/>
      <c r="E1523" s="53"/>
      <c r="F1523" s="62"/>
      <c r="G1523" s="20" t="str">
        <f>$G$11</f>
        <v>DISTPRI</v>
      </c>
      <c r="H1523" s="22">
        <f t="shared" ca="1" si="720"/>
        <v>0</v>
      </c>
      <c r="I1523" s="22">
        <f t="shared" ca="1" si="719"/>
        <v>0</v>
      </c>
      <c r="J1523" s="22">
        <f t="shared" ca="1" si="719"/>
        <v>0</v>
      </c>
      <c r="K1523" s="22">
        <f t="shared" ca="1" si="719"/>
        <v>0</v>
      </c>
      <c r="L1523" s="22">
        <f t="shared" ca="1" si="719"/>
        <v>0</v>
      </c>
      <c r="M1523" s="22">
        <f t="shared" ca="1" si="719"/>
        <v>0</v>
      </c>
      <c r="N1523" s="22">
        <f t="shared" ca="1" si="719"/>
        <v>0</v>
      </c>
      <c r="O1523" s="22">
        <f t="shared" ca="1" si="719"/>
        <v>0</v>
      </c>
      <c r="P1523" s="22">
        <f t="shared" ca="1" si="719"/>
        <v>0</v>
      </c>
      <c r="Q1523" s="22">
        <f t="shared" ca="1" si="719"/>
        <v>0</v>
      </c>
      <c r="R1523" s="22">
        <f t="shared" ca="1" si="719"/>
        <v>0</v>
      </c>
      <c r="S1523" s="22">
        <f t="shared" ca="1" si="719"/>
        <v>0</v>
      </c>
      <c r="T1523" s="22">
        <f t="shared" ca="1" si="719"/>
        <v>0</v>
      </c>
      <c r="U1523" s="22">
        <f t="shared" ca="1" si="719"/>
        <v>0</v>
      </c>
      <c r="V1523" s="22">
        <f t="shared" ca="1" si="719"/>
        <v>0</v>
      </c>
      <c r="W1523" s="22">
        <f t="shared" ca="1" si="719"/>
        <v>0</v>
      </c>
      <c r="X1523" s="22">
        <f t="shared" ca="1" si="719"/>
        <v>0</v>
      </c>
      <c r="Y1523" s="22">
        <f t="shared" ca="1" si="719"/>
        <v>0</v>
      </c>
      <c r="Z1523" s="22">
        <f t="shared" ca="1" si="719"/>
        <v>0</v>
      </c>
      <c r="AA1523" s="22">
        <f t="shared" ca="1" si="719"/>
        <v>0</v>
      </c>
      <c r="AB1523" s="22">
        <f t="shared" ca="1" si="719"/>
        <v>0</v>
      </c>
      <c r="AC1523" s="22">
        <f t="shared" ca="1" si="719"/>
        <v>0</v>
      </c>
    </row>
    <row r="1524" spans="1:29" hidden="1" outlineLevel="1">
      <c r="A1524" s="83"/>
      <c r="B1524" s="56"/>
      <c r="C1524" s="53"/>
      <c r="D1524" s="53"/>
      <c r="E1524" s="53"/>
      <c r="F1524" s="62"/>
      <c r="G1524" s="20" t="str">
        <f>$G$12</f>
        <v>DISTSEC</v>
      </c>
      <c r="H1524" s="22">
        <f t="shared" ca="1" si="720"/>
        <v>0</v>
      </c>
      <c r="I1524" s="22">
        <f t="shared" ca="1" si="719"/>
        <v>0</v>
      </c>
      <c r="J1524" s="22">
        <f t="shared" ca="1" si="719"/>
        <v>0</v>
      </c>
      <c r="K1524" s="22">
        <f t="shared" ca="1" si="719"/>
        <v>0</v>
      </c>
      <c r="L1524" s="22">
        <f t="shared" ca="1" si="719"/>
        <v>0</v>
      </c>
      <c r="M1524" s="22">
        <f t="shared" ca="1" si="719"/>
        <v>0</v>
      </c>
      <c r="N1524" s="22">
        <f t="shared" ca="1" si="719"/>
        <v>0</v>
      </c>
      <c r="O1524" s="22">
        <f t="shared" ca="1" si="719"/>
        <v>0</v>
      </c>
      <c r="P1524" s="22">
        <f t="shared" ca="1" si="719"/>
        <v>0</v>
      </c>
      <c r="Q1524" s="22">
        <f t="shared" ca="1" si="719"/>
        <v>0</v>
      </c>
      <c r="R1524" s="22">
        <f t="shared" ca="1" si="719"/>
        <v>0</v>
      </c>
      <c r="S1524" s="22">
        <f t="shared" ca="1" si="719"/>
        <v>0</v>
      </c>
      <c r="T1524" s="22">
        <f t="shared" ca="1" si="719"/>
        <v>0</v>
      </c>
      <c r="U1524" s="22">
        <f t="shared" ca="1" si="719"/>
        <v>0</v>
      </c>
      <c r="V1524" s="22">
        <f t="shared" ca="1" si="719"/>
        <v>0</v>
      </c>
      <c r="W1524" s="22">
        <f t="shared" ca="1" si="719"/>
        <v>0</v>
      </c>
      <c r="X1524" s="22">
        <f t="shared" ca="1" si="719"/>
        <v>0</v>
      </c>
      <c r="Y1524" s="22">
        <f t="shared" ca="1" si="719"/>
        <v>0</v>
      </c>
      <c r="Z1524" s="22">
        <f t="shared" ca="1" si="719"/>
        <v>0</v>
      </c>
      <c r="AA1524" s="22">
        <f t="shared" ca="1" si="719"/>
        <v>0</v>
      </c>
      <c r="AB1524" s="22">
        <f t="shared" ca="1" si="719"/>
        <v>0</v>
      </c>
      <c r="AC1524" s="22">
        <f t="shared" ca="1" si="719"/>
        <v>0</v>
      </c>
    </row>
    <row r="1525" spans="1:29" hidden="1" outlineLevel="1">
      <c r="A1525" s="83"/>
      <c r="B1525" s="56"/>
      <c r="C1525" s="53"/>
      <c r="D1525" s="53"/>
      <c r="E1525" s="53"/>
      <c r="F1525" s="62"/>
      <c r="G1525" s="20" t="str">
        <f>$G$13</f>
        <v>ENERGY</v>
      </c>
      <c r="H1525" s="22">
        <f t="shared" ca="1" si="720"/>
        <v>167303.99999999994</v>
      </c>
      <c r="I1525" s="22">
        <f t="shared" ca="1" si="719"/>
        <v>60820.438120638719</v>
      </c>
      <c r="J1525" s="22">
        <f t="shared" ca="1" si="719"/>
        <v>19630.779060114237</v>
      </c>
      <c r="K1525" s="22">
        <f t="shared" ca="1" si="719"/>
        <v>224.73517602935431</v>
      </c>
      <c r="L1525" s="22">
        <f t="shared" ca="1" si="719"/>
        <v>5.6958991190489057</v>
      </c>
      <c r="M1525" s="22">
        <f t="shared" ca="1" si="719"/>
        <v>19861.210135262638</v>
      </c>
      <c r="N1525" s="22">
        <f t="shared" ca="1" si="719"/>
        <v>9499.6814365612536</v>
      </c>
      <c r="O1525" s="22">
        <f t="shared" ca="1" si="719"/>
        <v>2651.6450587823419</v>
      </c>
      <c r="P1525" s="22">
        <f t="shared" ca="1" si="719"/>
        <v>209.93274965664051</v>
      </c>
      <c r="Q1525" s="22">
        <f t="shared" ca="1" si="719"/>
        <v>43.035253223370376</v>
      </c>
      <c r="R1525" s="22">
        <f t="shared" ca="1" si="719"/>
        <v>12404.294498223606</v>
      </c>
      <c r="S1525" s="22">
        <f t="shared" ca="1" si="719"/>
        <v>633.00713441761263</v>
      </c>
      <c r="T1525" s="22">
        <f t="shared" ca="1" si="719"/>
        <v>7564.9475304251964</v>
      </c>
      <c r="U1525" s="22">
        <f t="shared" ca="1" si="719"/>
        <v>53480.639361509049</v>
      </c>
      <c r="V1525" s="22">
        <f t="shared" ca="1" si="719"/>
        <v>8570.7894330112758</v>
      </c>
      <c r="W1525" s="22">
        <f t="shared" ca="1" si="719"/>
        <v>70249.383459363133</v>
      </c>
      <c r="X1525" s="22">
        <f t="shared" ca="1" si="719"/>
        <v>2576.7493060191014</v>
      </c>
      <c r="Y1525" s="22">
        <f t="shared" ca="1" si="719"/>
        <v>60.562709312067568</v>
      </c>
      <c r="Z1525" s="22">
        <f t="shared" ca="1" si="719"/>
        <v>2637.3120153311688</v>
      </c>
      <c r="AA1525" s="22">
        <f t="shared" ca="1" si="719"/>
        <v>59.164864910310108</v>
      </c>
      <c r="AB1525" s="22">
        <f t="shared" ca="1" si="719"/>
        <v>1018.0566398675735</v>
      </c>
      <c r="AC1525" s="22">
        <f t="shared" ca="1" si="719"/>
        <v>254.1402664028281</v>
      </c>
    </row>
    <row r="1526" spans="1:29" hidden="1" outlineLevel="1">
      <c r="A1526" s="83"/>
      <c r="B1526" s="56"/>
      <c r="C1526" s="53"/>
      <c r="D1526" s="53"/>
      <c r="E1526" s="53"/>
      <c r="F1526" s="62"/>
      <c r="G1526" s="20" t="str">
        <f>$G$14</f>
        <v>CUSTOMER</v>
      </c>
      <c r="H1526" s="22">
        <f t="shared" ca="1" si="720"/>
        <v>0</v>
      </c>
      <c r="I1526" s="22">
        <f t="shared" ca="1" si="719"/>
        <v>0</v>
      </c>
      <c r="J1526" s="22">
        <f t="shared" ca="1" si="719"/>
        <v>0</v>
      </c>
      <c r="K1526" s="22">
        <f t="shared" ca="1" si="719"/>
        <v>0</v>
      </c>
      <c r="L1526" s="22">
        <f t="shared" ca="1" si="719"/>
        <v>0</v>
      </c>
      <c r="M1526" s="22">
        <f t="shared" ca="1" si="719"/>
        <v>0</v>
      </c>
      <c r="N1526" s="22">
        <f t="shared" ca="1" si="719"/>
        <v>0</v>
      </c>
      <c r="O1526" s="22">
        <f t="shared" ca="1" si="719"/>
        <v>0</v>
      </c>
      <c r="P1526" s="22">
        <f t="shared" ca="1" si="719"/>
        <v>0</v>
      </c>
      <c r="Q1526" s="22">
        <f t="shared" ca="1" si="719"/>
        <v>0</v>
      </c>
      <c r="R1526" s="22">
        <f t="shared" ca="1" si="719"/>
        <v>0</v>
      </c>
      <c r="S1526" s="22">
        <f t="shared" ca="1" si="719"/>
        <v>0</v>
      </c>
      <c r="T1526" s="22">
        <f t="shared" ca="1" si="719"/>
        <v>0</v>
      </c>
      <c r="U1526" s="22">
        <f t="shared" ca="1" si="719"/>
        <v>0</v>
      </c>
      <c r="V1526" s="22">
        <f t="shared" ca="1" si="719"/>
        <v>0</v>
      </c>
      <c r="W1526" s="22">
        <f t="shared" ca="1" si="719"/>
        <v>0</v>
      </c>
      <c r="X1526" s="22">
        <f t="shared" ca="1" si="719"/>
        <v>0</v>
      </c>
      <c r="Y1526" s="22">
        <f t="shared" ca="1" si="719"/>
        <v>0</v>
      </c>
      <c r="Z1526" s="22">
        <f t="shared" ca="1" si="719"/>
        <v>0</v>
      </c>
      <c r="AA1526" s="22">
        <f t="shared" ca="1" si="719"/>
        <v>0</v>
      </c>
      <c r="AB1526" s="22">
        <f t="shared" ca="1" si="719"/>
        <v>0</v>
      </c>
      <c r="AC1526" s="22">
        <f t="shared" ca="1" si="719"/>
        <v>0</v>
      </c>
    </row>
    <row r="1527" spans="1:29" collapsed="1">
      <c r="A1527" s="83"/>
      <c r="B1527" s="56"/>
      <c r="C1527" s="53" t="s">
        <v>224</v>
      </c>
      <c r="D1527" s="53"/>
      <c r="E1527" s="57">
        <f>+E1511+E1519+E1503+E1495+E1487++E1479+E1471+E1463+E1455+E1447+E1439+E1431</f>
        <v>89596366</v>
      </c>
      <c r="F1527" s="62"/>
      <c r="G1527" s="20" t="str">
        <f>$G$15</f>
        <v>TOTAL</v>
      </c>
      <c r="H1527" s="22">
        <f t="shared" ca="1" si="720"/>
        <v>89596366.000000015</v>
      </c>
      <c r="I1527" s="22">
        <f ca="1">+I1511+I1519+I1503+I1495+I1487++I1479+I1471+I1463+I1455+I1447+I1439+I1431</f>
        <v>43894287.676709957</v>
      </c>
      <c r="J1527" s="22">
        <f t="shared" ref="J1527:AC1527" ca="1" si="721">+J1511+J1519+J1503+J1495+J1487++J1479+J1471+J1463+J1455+J1447+J1439+J1431</f>
        <v>11109415.646599274</v>
      </c>
      <c r="K1527" s="22">
        <f t="shared" ca="1" si="721"/>
        <v>129875.92962472946</v>
      </c>
      <c r="L1527" s="22">
        <f t="shared" ca="1" si="721"/>
        <v>3212.757070463761</v>
      </c>
      <c r="M1527" s="22">
        <f t="shared" ca="1" si="721"/>
        <v>11242504.33329447</v>
      </c>
      <c r="N1527" s="22">
        <f t="shared" ca="1" si="721"/>
        <v>4651998.8475308036</v>
      </c>
      <c r="O1527" s="22">
        <f t="shared" ca="1" si="721"/>
        <v>1324731.9863924677</v>
      </c>
      <c r="P1527" s="22">
        <f t="shared" ca="1" si="721"/>
        <v>105228.59007299283</v>
      </c>
      <c r="Q1527" s="22">
        <f t="shared" ca="1" si="721"/>
        <v>21843.860110737292</v>
      </c>
      <c r="R1527" s="22">
        <f t="shared" ca="1" si="721"/>
        <v>6103803.2841070015</v>
      </c>
      <c r="S1527" s="22">
        <f t="shared" ca="1" si="721"/>
        <v>279266.02700723754</v>
      </c>
      <c r="T1527" s="22">
        <f t="shared" ca="1" si="721"/>
        <v>3047352.7017524512</v>
      </c>
      <c r="U1527" s="22">
        <f t="shared" ca="1" si="721"/>
        <v>20411953.643516202</v>
      </c>
      <c r="V1527" s="22">
        <f t="shared" ca="1" si="721"/>
        <v>3152928.5650338666</v>
      </c>
      <c r="W1527" s="22">
        <f t="shared" ca="1" si="721"/>
        <v>26891500.937309761</v>
      </c>
      <c r="X1527" s="22">
        <f t="shared" ca="1" si="721"/>
        <v>1262675.3128507903</v>
      </c>
      <c r="Y1527" s="22">
        <f t="shared" ca="1" si="721"/>
        <v>30476.31570917201</v>
      </c>
      <c r="Z1527" s="22">
        <f t="shared" ca="1" si="721"/>
        <v>1293151.6285599624</v>
      </c>
      <c r="AA1527" s="22">
        <f t="shared" ca="1" si="721"/>
        <v>22012.264312570289</v>
      </c>
      <c r="AB1527" s="22">
        <f t="shared" ca="1" si="721"/>
        <v>119443.83247509824</v>
      </c>
      <c r="AC1527" s="22">
        <f t="shared" ca="1" si="721"/>
        <v>29662.043231179581</v>
      </c>
    </row>
    <row r="1528" spans="1:29">
      <c r="A1528" s="83"/>
      <c r="B1528" s="56"/>
      <c r="C1528" s="53"/>
      <c r="D1528" s="53"/>
      <c r="E1528" s="305"/>
      <c r="F1528" s="91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</row>
    <row r="1529" spans="1:29" hidden="1" outlineLevel="1">
      <c r="A1529" s="83"/>
      <c r="B1529" s="56"/>
      <c r="C1529" s="53"/>
      <c r="D1529" s="53"/>
      <c r="F1529" s="61" t="str">
        <f>F1536</f>
        <v>EXP_OM_TRAN</v>
      </c>
      <c r="G1529" s="20" t="str">
        <f>$G$8</f>
        <v>PRODUCTION</v>
      </c>
      <c r="H1529" s="24">
        <f t="shared" ref="H1529:H1560" ca="1" si="722">SUBTOTAL(9,I1529:AC1529)</f>
        <v>3.183509160515317E-12</v>
      </c>
      <c r="I1529" s="25">
        <f ca="1">VLOOKUP(CONCATENATE($F1529," ",$G1529),AllocFactorMatrix,(I$4+1),FALSE)*$E1536</f>
        <v>2.1097071356855711E-12</v>
      </c>
      <c r="J1529" s="25">
        <f ca="1">VLOOKUP(CONCATENATE($F1529," ",$G1529),AllocFactorMatrix,(J$4+1),FALSE)*$E1536</f>
        <v>3.6514161963788728E-13</v>
      </c>
      <c r="K1529" s="25">
        <f ca="1">VLOOKUP(CONCATENATE($F1529," ",$G1529),AllocFactorMatrix,(K$4+1),FALSE)*$E1536</f>
        <v>4.7544481723683246E-15</v>
      </c>
      <c r="L1529" s="25">
        <f ca="1">VLOOKUP(CONCATENATE($F1529," ",$G1529),AllocFactorMatrix,(L$4+1),FALSE)*$E1536</f>
        <v>-1.4857650538651014E-16</v>
      </c>
      <c r="M1529" s="25">
        <f t="shared" ref="M1529:M1560" ca="1" si="723">SUBTOTAL(9,J1529:L1529)</f>
        <v>3.6974749130486909E-13</v>
      </c>
      <c r="N1529" s="25">
        <f ca="1">VLOOKUP(CONCATENATE($F1529," ",$G1529),AllocFactorMatrix,(N$4+1),FALSE)*$E1536</f>
        <v>5.4771242945683095E-13</v>
      </c>
      <c r="O1529" s="25">
        <f ca="1">VLOOKUP(CONCATENATE($F1529," ",$G1529),AllocFactorMatrix,(O$4+1),FALSE)*$E1536</f>
        <v>-1.3692810736420774E-13</v>
      </c>
      <c r="P1529" s="25">
        <f ca="1">VLOOKUP(CONCATENATE($F1529," ",$G1529),AllocFactorMatrix,(P$4+1),FALSE)*$E1536</f>
        <v>-6.6562274413156545E-15</v>
      </c>
      <c r="Q1529" s="25">
        <f ca="1">VLOOKUP(CONCATENATE($F1529," ",$G1529),AllocFactorMatrix,(Q$4+1),FALSE)*$E1536</f>
        <v>-1.743297663201719E-15</v>
      </c>
      <c r="R1529" s="25">
        <f ca="1">SUBTOTAL(9,N1529:Q1529)</f>
        <v>4.0238479698810578E-13</v>
      </c>
      <c r="S1529" s="25">
        <f ca="1">VLOOKUP(CONCATENATE($F1529," ",$G1529),AllocFactorMatrix,(S$4+1),FALSE)*$E1536</f>
        <v>7.6071170757893194E-15</v>
      </c>
      <c r="T1529" s="25">
        <f ca="1">VLOOKUP(CONCATENATE($F1529," ",$G1529),AllocFactorMatrix,(T$4+1),FALSE)*$E1536</f>
        <v>-3.0428468303157278E-14</v>
      </c>
      <c r="U1529" s="25">
        <f ca="1">VLOOKUP(CONCATENATE($F1529," ",$G1529),AllocFactorMatrix,(U$4+1),FALSE)*$E1536</f>
        <v>3.2457032856701094E-13</v>
      </c>
      <c r="V1529" s="25">
        <f ca="1">VLOOKUP(CONCATENATE($F1529," ",$G1529),AllocFactorMatrix,(V$4+1),FALSE)*$E1536</f>
        <v>2.0285645535438184E-14</v>
      </c>
      <c r="W1529" s="25">
        <f ca="1">SUBTOTAL(9,S1529:V1529)</f>
        <v>3.2203462287508114E-13</v>
      </c>
      <c r="X1529" s="25">
        <f ca="1">VLOOKUP(CONCATENATE($F1529," ",$G1529),AllocFactorMatrix,(X$4+1),FALSE)*$E1536</f>
        <v>-2.5357056919297729E-14</v>
      </c>
      <c r="Y1529" s="25">
        <f ca="1">VLOOKUP(CONCATENATE($F1529," ",$G1529),AllocFactorMatrix,(Y$4+1),FALSE)*$E1536</f>
        <v>-1.5848160574561081E-16</v>
      </c>
      <c r="Z1529" s="25">
        <f t="shared" ref="Z1529:Z1560" ca="1" si="724">SUBTOTAL(9,X1529:Y1529)</f>
        <v>-2.5515538525043339E-14</v>
      </c>
      <c r="AA1529" s="25">
        <f ca="1">VLOOKUP(CONCATENATE($F1529," ",$G1529),AllocFactorMatrix,(AA$4+1),FALSE)*$E1536</f>
        <v>1.9017792689473299E-15</v>
      </c>
      <c r="AB1529" s="25">
        <f ca="1">VLOOKUP(CONCATENATE($F1529," ",$G1529),AllocFactorMatrix,(AB$4+1),FALSE)*$E1536</f>
        <v>5.071411383859546E-15</v>
      </c>
      <c r="AC1529" s="25">
        <f ca="1">VLOOKUP(CONCATENATE($F1529," ",$G1529),AllocFactorMatrix,(AC$4+1),FALSE)*$E1536</f>
        <v>-1.8225384660745241E-15</v>
      </c>
    </row>
    <row r="1530" spans="1:29" hidden="1" outlineLevel="1">
      <c r="A1530" s="83"/>
      <c r="B1530" s="56"/>
      <c r="C1530" s="53"/>
      <c r="D1530" s="53"/>
      <c r="F1530" s="61" t="str">
        <f>F1536</f>
        <v>EXP_OM_TRAN</v>
      </c>
      <c r="G1530" s="20" t="str">
        <f>$G$9</f>
        <v>BULKTRAN</v>
      </c>
      <c r="H1530" s="24">
        <f t="shared" ca="1" si="722"/>
        <v>10694.548799999997</v>
      </c>
      <c r="I1530" s="25">
        <f ca="1">VLOOKUP(CONCATENATE($F1530," ",$G1530),AllocFactorMatrix,(I$4+1),FALSE)*$E1536</f>
        <v>5243.996255811403</v>
      </c>
      <c r="J1530" s="25">
        <f ca="1">VLOOKUP(CONCATENATE($F1530," ",$G1530),AllocFactorMatrix,(J$4+1),FALSE)*$E1536</f>
        <v>1326.527146049518</v>
      </c>
      <c r="K1530" s="25">
        <f ca="1">VLOOKUP(CONCATENATE($F1530," ",$G1530),AllocFactorMatrix,(K$4+1),FALSE)*$E1536</f>
        <v>15.509120023308951</v>
      </c>
      <c r="L1530" s="25">
        <f ca="1">VLOOKUP(CONCATENATE($F1530," ",$G1530),AllocFactorMatrix,(L$4+1),FALSE)*$E1536</f>
        <v>0.38207503667469428</v>
      </c>
      <c r="M1530" s="25">
        <f t="shared" ca="1" si="723"/>
        <v>1342.4183411095016</v>
      </c>
      <c r="N1530" s="25">
        <f ca="1">VLOOKUP(CONCATENATE($F1530," ",$G1530),AllocFactorMatrix,(N$4+1),FALSE)*$E1536</f>
        <v>555.03560073147241</v>
      </c>
      <c r="O1530" s="25">
        <f ca="1">VLOOKUP(CONCATENATE($F1530," ",$G1530),AllocFactorMatrix,(O$4+1),FALSE)*$E1536</f>
        <v>158.0714143532268</v>
      </c>
      <c r="P1530" s="25">
        <f ca="1">VLOOKUP(CONCATENATE($F1530," ",$G1530),AllocFactorMatrix,(P$4+1),FALSE)*$E1536</f>
        <v>12.509058383726407</v>
      </c>
      <c r="Q1530" s="25">
        <f ca="1">VLOOKUP(CONCATENATE($F1530," ",$G1530),AllocFactorMatrix,(Q$4+1),FALSE)*$E1536</f>
        <v>2.6404416632877772</v>
      </c>
      <c r="R1530" s="25">
        <f t="shared" ref="R1530:R1536" ca="1" si="725">SUBTOTAL(9,N1530:Q1530)</f>
        <v>728.2565151317134</v>
      </c>
      <c r="S1530" s="25">
        <f ca="1">VLOOKUP(CONCATENATE($F1530," ",$G1530),AllocFactorMatrix,(S$4+1),FALSE)*$E1536</f>
        <v>33.341156988440311</v>
      </c>
      <c r="T1530" s="25">
        <f ca="1">VLOOKUP(CONCATENATE($F1530," ",$G1530),AllocFactorMatrix,(T$4+1),FALSE)*$E1536</f>
        <v>363.47710243048641</v>
      </c>
      <c r="U1530" s="25">
        <f ca="1">VLOOKUP(CONCATENATE($F1530," ",$G1530),AllocFactorMatrix,(U$4+1),FALSE)*$E1536</f>
        <v>2427.5320282945354</v>
      </c>
      <c r="V1530" s="25">
        <f ca="1">VLOOKUP(CONCATENATE($F1530," ",$G1530),AllocFactorMatrix,(V$4+1),FALSE)*$E1536</f>
        <v>380.83390556288168</v>
      </c>
      <c r="W1530" s="25">
        <f t="shared" ref="W1530:W1536" ca="1" si="726">SUBTOTAL(9,S1530:V1530)</f>
        <v>3205.1841932763436</v>
      </c>
      <c r="X1530" s="25">
        <f ca="1">VLOOKUP(CONCATENATE($F1530," ",$G1530),AllocFactorMatrix,(X$4+1),FALSE)*$E1536</f>
        <v>150.65175669934058</v>
      </c>
      <c r="Y1530" s="25">
        <f ca="1">VLOOKUP(CONCATENATE($F1530," ",$G1530),AllocFactorMatrix,(Y$4+1),FALSE)*$E1536</f>
        <v>3.6367884827297856</v>
      </c>
      <c r="Z1530" s="25">
        <f t="shared" ca="1" si="724"/>
        <v>154.28854518207038</v>
      </c>
      <c r="AA1530" s="25">
        <f ca="1">VLOOKUP(CONCATENATE($F1530," ",$G1530),AllocFactorMatrix,(AA$4+1),FALSE)*$E1536</f>
        <v>2.6265831838703941</v>
      </c>
      <c r="AB1530" s="25">
        <f ca="1">VLOOKUP(CONCATENATE($F1530," ",$G1530),AllocFactorMatrix,(AB$4+1),FALSE)*$E1536</f>
        <v>14.241858123280489</v>
      </c>
      <c r="AC1530" s="25">
        <f ca="1">VLOOKUP(CONCATENATE($F1530," ",$G1530),AllocFactorMatrix,(AC$4+1),FALSE)*$E1536</f>
        <v>3.5365081818152881</v>
      </c>
    </row>
    <row r="1531" spans="1:29" hidden="1" outlineLevel="1">
      <c r="A1531" s="83"/>
      <c r="B1531" s="56"/>
      <c r="C1531" s="53"/>
      <c r="D1531" s="53"/>
      <c r="F1531" s="61" t="str">
        <f>F1536</f>
        <v>EXP_OM_TRAN</v>
      </c>
      <c r="G1531" s="20" t="str">
        <f>$G$10</f>
        <v>SUBTRAN</v>
      </c>
      <c r="H1531" s="24">
        <f t="shared" ca="1" si="722"/>
        <v>4101.4511999999977</v>
      </c>
      <c r="I1531" s="25">
        <f ca="1">VLOOKUP(CONCATENATE($F1531," ",$G1531),AllocFactorMatrix,(I$4+1),FALSE)*$E1536</f>
        <v>1947.7865882340645</v>
      </c>
      <c r="J1531" s="25">
        <f ca="1">VLOOKUP(CONCATENATE($F1531," ",$G1531),AllocFactorMatrix,(J$4+1),FALSE)*$E1536</f>
        <v>498.60462556008349</v>
      </c>
      <c r="K1531" s="25">
        <f ca="1">VLOOKUP(CONCATENATE($F1531," ",$G1531),AllocFactorMatrix,(K$4+1),FALSE)*$E1536</f>
        <v>5.8103507069245639</v>
      </c>
      <c r="L1531" s="25">
        <f ca="1">VLOOKUP(CONCATENATE($F1531," ",$G1531),AllocFactorMatrix,(L$4+1),FALSE)*$E1536</f>
        <v>0.19048781695583894</v>
      </c>
      <c r="M1531" s="25">
        <f t="shared" ca="1" si="723"/>
        <v>504.60546408396391</v>
      </c>
      <c r="N1531" s="25">
        <f ca="1">VLOOKUP(CONCATENATE($F1531," ",$G1531),AllocFactorMatrix,(N$4+1),FALSE)*$E1536</f>
        <v>217.31612049884359</v>
      </c>
      <c r="O1531" s="25">
        <f ca="1">VLOOKUP(CONCATENATE($F1531," ",$G1531),AllocFactorMatrix,(O$4+1),FALSE)*$E1536</f>
        <v>61.597763664044251</v>
      </c>
      <c r="P1531" s="25">
        <f ca="1">VLOOKUP(CONCATENATE($F1531," ",$G1531),AllocFactorMatrix,(P$4+1),FALSE)*$E1536</f>
        <v>6.3096389177107275</v>
      </c>
      <c r="Q1531" s="25">
        <f ca="1">VLOOKUP(CONCATENATE($F1531," ",$G1531),AllocFactorMatrix,(Q$4+1),FALSE)*$E1536</f>
        <v>0</v>
      </c>
      <c r="R1531" s="25">
        <f t="shared" ca="1" si="725"/>
        <v>285.22352308059857</v>
      </c>
      <c r="S1531" s="25">
        <f ca="1">VLOOKUP(CONCATENATE($F1531," ",$G1531),AllocFactorMatrix,(S$4+1),FALSE)*$E1536</f>
        <v>12.170678740056095</v>
      </c>
      <c r="T1531" s="25">
        <f ca="1">VLOOKUP(CONCATENATE($F1531," ",$G1531),AllocFactorMatrix,(T$4+1),FALSE)*$E1536</f>
        <v>140.66725109742384</v>
      </c>
      <c r="U1531" s="25">
        <f ca="1">VLOOKUP(CONCATENATE($F1531," ",$G1531),AllocFactorMatrix,(U$4+1),FALSE)*$E1536</f>
        <v>1145.8396051593365</v>
      </c>
      <c r="V1531" s="25">
        <f ca="1">VLOOKUP(CONCATENATE($F1531," ",$G1531),AllocFactorMatrix,(V$4+1),FALSE)*$E1536</f>
        <v>0</v>
      </c>
      <c r="W1531" s="25">
        <f t="shared" ca="1" si="726"/>
        <v>1298.6775349968166</v>
      </c>
      <c r="X1531" s="25">
        <f ca="1">VLOOKUP(CONCATENATE($F1531," ",$G1531),AllocFactorMatrix,(X$4+1),FALSE)*$E1536</f>
        <v>58.978362957954793</v>
      </c>
      <c r="Y1531" s="25">
        <f ca="1">VLOOKUP(CONCATENATE($F1531," ",$G1531),AllocFactorMatrix,(Y$4+1),FALSE)*$E1536</f>
        <v>1.4110966191189687</v>
      </c>
      <c r="Z1531" s="25">
        <f t="shared" ca="1" si="724"/>
        <v>60.389459577073765</v>
      </c>
      <c r="AA1531" s="25">
        <f ca="1">VLOOKUP(CONCATENATE($F1531," ",$G1531),AllocFactorMatrix,(AA$4+1),FALSE)*$E1536</f>
        <v>0.96847992544410566</v>
      </c>
      <c r="AB1531" s="25">
        <f ca="1">VLOOKUP(CONCATENATE($F1531," ",$G1531),AllocFactorMatrix,(AB$4+1),FALSE)*$E1536</f>
        <v>3.0422850624714384</v>
      </c>
      <c r="AC1531" s="25">
        <f ca="1">VLOOKUP(CONCATENATE($F1531," ",$G1531),AllocFactorMatrix,(AC$4+1),FALSE)*$E1536</f>
        <v>0.75786503956551854</v>
      </c>
    </row>
    <row r="1532" spans="1:29" hidden="1" outlineLevel="1">
      <c r="A1532" s="83"/>
      <c r="B1532" s="56"/>
      <c r="C1532" s="53"/>
      <c r="D1532" s="53"/>
      <c r="F1532" s="61" t="str">
        <f>F1536</f>
        <v>EXP_OM_TRAN</v>
      </c>
      <c r="G1532" s="20" t="str">
        <f>$G$11</f>
        <v>DISTPRI</v>
      </c>
      <c r="H1532" s="24">
        <f t="shared" ca="1" si="722"/>
        <v>0</v>
      </c>
      <c r="I1532" s="25">
        <f ca="1">VLOOKUP(CONCATENATE($F1532," ",$G1532),AllocFactorMatrix,(I$4+1),FALSE)*$E1536</f>
        <v>0</v>
      </c>
      <c r="J1532" s="25">
        <f ca="1">VLOOKUP(CONCATENATE($F1532," ",$G1532),AllocFactorMatrix,(J$4+1),FALSE)*$E1536</f>
        <v>0</v>
      </c>
      <c r="K1532" s="25">
        <f ca="1">VLOOKUP(CONCATENATE($F1532," ",$G1532),AllocFactorMatrix,(K$4+1),FALSE)*$E1536</f>
        <v>0</v>
      </c>
      <c r="L1532" s="25">
        <f ca="1">VLOOKUP(CONCATENATE($F1532," ",$G1532),AllocFactorMatrix,(L$4+1),FALSE)*$E1536</f>
        <v>0</v>
      </c>
      <c r="M1532" s="25">
        <f t="shared" ca="1" si="723"/>
        <v>0</v>
      </c>
      <c r="N1532" s="25">
        <f ca="1">VLOOKUP(CONCATENATE($F1532," ",$G1532),AllocFactorMatrix,(N$4+1),FALSE)*$E1536</f>
        <v>0</v>
      </c>
      <c r="O1532" s="25">
        <f ca="1">VLOOKUP(CONCATENATE($F1532," ",$G1532),AllocFactorMatrix,(O$4+1),FALSE)*$E1536</f>
        <v>0</v>
      </c>
      <c r="P1532" s="25">
        <f ca="1">VLOOKUP(CONCATENATE($F1532," ",$G1532),AllocFactorMatrix,(P$4+1),FALSE)*$E1536</f>
        <v>0</v>
      </c>
      <c r="Q1532" s="25">
        <f ca="1">VLOOKUP(CONCATENATE($F1532," ",$G1532),AllocFactorMatrix,(Q$4+1),FALSE)*$E1536</f>
        <v>0</v>
      </c>
      <c r="R1532" s="25">
        <f t="shared" ca="1" si="725"/>
        <v>0</v>
      </c>
      <c r="S1532" s="25">
        <f ca="1">VLOOKUP(CONCATENATE($F1532," ",$G1532),AllocFactorMatrix,(S$4+1),FALSE)*$E1536</f>
        <v>0</v>
      </c>
      <c r="T1532" s="25">
        <f ca="1">VLOOKUP(CONCATENATE($F1532," ",$G1532),AllocFactorMatrix,(T$4+1),FALSE)*$E1536</f>
        <v>0</v>
      </c>
      <c r="U1532" s="25">
        <f ca="1">VLOOKUP(CONCATENATE($F1532," ",$G1532),AllocFactorMatrix,(U$4+1),FALSE)*$E1536</f>
        <v>0</v>
      </c>
      <c r="V1532" s="25">
        <f ca="1">VLOOKUP(CONCATENATE($F1532," ",$G1532),AllocFactorMatrix,(V$4+1),FALSE)*$E1536</f>
        <v>0</v>
      </c>
      <c r="W1532" s="25">
        <f t="shared" ca="1" si="726"/>
        <v>0</v>
      </c>
      <c r="X1532" s="25">
        <f ca="1">VLOOKUP(CONCATENATE($F1532," ",$G1532),AllocFactorMatrix,(X$4+1),FALSE)*$E1536</f>
        <v>0</v>
      </c>
      <c r="Y1532" s="25">
        <f ca="1">VLOOKUP(CONCATENATE($F1532," ",$G1532),AllocFactorMatrix,(Y$4+1),FALSE)*$E1536</f>
        <v>0</v>
      </c>
      <c r="Z1532" s="25">
        <f t="shared" ca="1" si="724"/>
        <v>0</v>
      </c>
      <c r="AA1532" s="25">
        <f ca="1">VLOOKUP(CONCATENATE($F1532," ",$G1532),AllocFactorMatrix,(AA$4+1),FALSE)*$E1536</f>
        <v>0</v>
      </c>
      <c r="AB1532" s="25">
        <f ca="1">VLOOKUP(CONCATENATE($F1532," ",$G1532),AllocFactorMatrix,(AB$4+1),FALSE)*$E1536</f>
        <v>0</v>
      </c>
      <c r="AC1532" s="25">
        <f ca="1">VLOOKUP(CONCATENATE($F1532," ",$G1532),AllocFactorMatrix,(AC$4+1),FALSE)*$E1536</f>
        <v>0</v>
      </c>
    </row>
    <row r="1533" spans="1:29" hidden="1" outlineLevel="1">
      <c r="A1533" s="83"/>
      <c r="B1533" s="56"/>
      <c r="C1533" s="53"/>
      <c r="D1533" s="53"/>
      <c r="F1533" s="61" t="str">
        <f>F1536</f>
        <v>EXP_OM_TRAN</v>
      </c>
      <c r="G1533" s="20" t="str">
        <f>$G$12</f>
        <v>DISTSEC</v>
      </c>
      <c r="H1533" s="24">
        <f t="shared" ca="1" si="722"/>
        <v>0</v>
      </c>
      <c r="I1533" s="25">
        <f ca="1">VLOOKUP(CONCATENATE($F1533," ",$G1533),AllocFactorMatrix,(I$4+1),FALSE)*$E1536</f>
        <v>0</v>
      </c>
      <c r="J1533" s="25">
        <f ca="1">VLOOKUP(CONCATENATE($F1533," ",$G1533),AllocFactorMatrix,(J$4+1),FALSE)*$E1536</f>
        <v>0</v>
      </c>
      <c r="K1533" s="25">
        <f ca="1">VLOOKUP(CONCATENATE($F1533," ",$G1533),AllocFactorMatrix,(K$4+1),FALSE)*$E1536</f>
        <v>0</v>
      </c>
      <c r="L1533" s="25">
        <f ca="1">VLOOKUP(CONCATENATE($F1533," ",$G1533),AllocFactorMatrix,(L$4+1),FALSE)*$E1536</f>
        <v>0</v>
      </c>
      <c r="M1533" s="25">
        <f t="shared" ca="1" si="723"/>
        <v>0</v>
      </c>
      <c r="N1533" s="25">
        <f ca="1">VLOOKUP(CONCATENATE($F1533," ",$G1533),AllocFactorMatrix,(N$4+1),FALSE)*$E1536</f>
        <v>0</v>
      </c>
      <c r="O1533" s="25">
        <f ca="1">VLOOKUP(CONCATENATE($F1533," ",$G1533),AllocFactorMatrix,(O$4+1),FALSE)*$E1536</f>
        <v>0</v>
      </c>
      <c r="P1533" s="25">
        <f ca="1">VLOOKUP(CONCATENATE($F1533," ",$G1533),AllocFactorMatrix,(P$4+1),FALSE)*$E1536</f>
        <v>0</v>
      </c>
      <c r="Q1533" s="25">
        <f ca="1">VLOOKUP(CONCATENATE($F1533," ",$G1533),AllocFactorMatrix,(Q$4+1),FALSE)*$E1536</f>
        <v>0</v>
      </c>
      <c r="R1533" s="25">
        <f t="shared" ca="1" si="725"/>
        <v>0</v>
      </c>
      <c r="S1533" s="25">
        <f ca="1">VLOOKUP(CONCATENATE($F1533," ",$G1533),AllocFactorMatrix,(S$4+1),FALSE)*$E1536</f>
        <v>0</v>
      </c>
      <c r="T1533" s="25">
        <f ca="1">VLOOKUP(CONCATENATE($F1533," ",$G1533),AllocFactorMatrix,(T$4+1),FALSE)*$E1536</f>
        <v>0</v>
      </c>
      <c r="U1533" s="25">
        <f ca="1">VLOOKUP(CONCATENATE($F1533," ",$G1533),AllocFactorMatrix,(U$4+1),FALSE)*$E1536</f>
        <v>0</v>
      </c>
      <c r="V1533" s="25">
        <f ca="1">VLOOKUP(CONCATENATE($F1533," ",$G1533),AllocFactorMatrix,(V$4+1),FALSE)*$E1536</f>
        <v>0</v>
      </c>
      <c r="W1533" s="25">
        <f t="shared" ca="1" si="726"/>
        <v>0</v>
      </c>
      <c r="X1533" s="25">
        <f ca="1">VLOOKUP(CONCATENATE($F1533," ",$G1533),AllocFactorMatrix,(X$4+1),FALSE)*$E1536</f>
        <v>0</v>
      </c>
      <c r="Y1533" s="25">
        <f ca="1">VLOOKUP(CONCATENATE($F1533," ",$G1533),AllocFactorMatrix,(Y$4+1),FALSE)*$E1536</f>
        <v>0</v>
      </c>
      <c r="Z1533" s="25">
        <f t="shared" ca="1" si="724"/>
        <v>0</v>
      </c>
      <c r="AA1533" s="25">
        <f ca="1">VLOOKUP(CONCATENATE($F1533," ",$G1533),AllocFactorMatrix,(AA$4+1),FALSE)*$E1536</f>
        <v>0</v>
      </c>
      <c r="AB1533" s="25">
        <f ca="1">VLOOKUP(CONCATENATE($F1533," ",$G1533),AllocFactorMatrix,(AB$4+1),FALSE)*$E1536</f>
        <v>0</v>
      </c>
      <c r="AC1533" s="25">
        <f ca="1">VLOOKUP(CONCATENATE($F1533," ",$G1533),AllocFactorMatrix,(AC$4+1),FALSE)*$E1536</f>
        <v>0</v>
      </c>
    </row>
    <row r="1534" spans="1:29" hidden="1" outlineLevel="1">
      <c r="A1534" s="83"/>
      <c r="B1534" s="56"/>
      <c r="C1534" s="53"/>
      <c r="D1534" s="53"/>
      <c r="F1534" s="61" t="str">
        <f>F1536</f>
        <v>EXP_OM_TRAN</v>
      </c>
      <c r="G1534" s="20" t="str">
        <f>$G$13</f>
        <v>ENERGY</v>
      </c>
      <c r="H1534" s="24">
        <f t="shared" ca="1" si="722"/>
        <v>0</v>
      </c>
      <c r="I1534" s="25">
        <f ca="1">VLOOKUP(CONCATENATE($F1534," ",$G1534),AllocFactorMatrix,(I$4+1),FALSE)*$E1536</f>
        <v>0</v>
      </c>
      <c r="J1534" s="25">
        <f ca="1">VLOOKUP(CONCATENATE($F1534," ",$G1534),AllocFactorMatrix,(J$4+1),FALSE)*$E1536</f>
        <v>0</v>
      </c>
      <c r="K1534" s="25">
        <f ca="1">VLOOKUP(CONCATENATE($F1534," ",$G1534),AllocFactorMatrix,(K$4+1),FALSE)*$E1536</f>
        <v>0</v>
      </c>
      <c r="L1534" s="25">
        <f ca="1">VLOOKUP(CONCATENATE($F1534," ",$G1534),AllocFactorMatrix,(L$4+1),FALSE)*$E1536</f>
        <v>0</v>
      </c>
      <c r="M1534" s="25">
        <f t="shared" ca="1" si="723"/>
        <v>0</v>
      </c>
      <c r="N1534" s="25">
        <f ca="1">VLOOKUP(CONCATENATE($F1534," ",$G1534),AllocFactorMatrix,(N$4+1),FALSE)*$E1536</f>
        <v>0</v>
      </c>
      <c r="O1534" s="25">
        <f ca="1">VLOOKUP(CONCATENATE($F1534," ",$G1534),AllocFactorMatrix,(O$4+1),FALSE)*$E1536</f>
        <v>0</v>
      </c>
      <c r="P1534" s="25">
        <f ca="1">VLOOKUP(CONCATENATE($F1534," ",$G1534),AllocFactorMatrix,(P$4+1),FALSE)*$E1536</f>
        <v>0</v>
      </c>
      <c r="Q1534" s="25">
        <f ca="1">VLOOKUP(CONCATENATE($F1534," ",$G1534),AllocFactorMatrix,(Q$4+1),FALSE)*$E1536</f>
        <v>0</v>
      </c>
      <c r="R1534" s="25">
        <f t="shared" ca="1" si="725"/>
        <v>0</v>
      </c>
      <c r="S1534" s="25">
        <f ca="1">VLOOKUP(CONCATENATE($F1534," ",$G1534),AllocFactorMatrix,(S$4+1),FALSE)*$E1536</f>
        <v>0</v>
      </c>
      <c r="T1534" s="25">
        <f ca="1">VLOOKUP(CONCATENATE($F1534," ",$G1534),AllocFactorMatrix,(T$4+1),FALSE)*$E1536</f>
        <v>0</v>
      </c>
      <c r="U1534" s="25">
        <f ca="1">VLOOKUP(CONCATENATE($F1534," ",$G1534),AllocFactorMatrix,(U$4+1),FALSE)*$E1536</f>
        <v>0</v>
      </c>
      <c r="V1534" s="25">
        <f ca="1">VLOOKUP(CONCATENATE($F1534," ",$G1534),AllocFactorMatrix,(V$4+1),FALSE)*$E1536</f>
        <v>0</v>
      </c>
      <c r="W1534" s="25">
        <f t="shared" ca="1" si="726"/>
        <v>0</v>
      </c>
      <c r="X1534" s="25">
        <f ca="1">VLOOKUP(CONCATENATE($F1534," ",$G1534),AllocFactorMatrix,(X$4+1),FALSE)*$E1536</f>
        <v>0</v>
      </c>
      <c r="Y1534" s="25">
        <f ca="1">VLOOKUP(CONCATENATE($F1534," ",$G1534),AllocFactorMatrix,(Y$4+1),FALSE)*$E1536</f>
        <v>0</v>
      </c>
      <c r="Z1534" s="25">
        <f t="shared" ca="1" si="724"/>
        <v>0</v>
      </c>
      <c r="AA1534" s="25">
        <f ca="1">VLOOKUP(CONCATENATE($F1534," ",$G1534),AllocFactorMatrix,(AA$4+1),FALSE)*$E1536</f>
        <v>0</v>
      </c>
      <c r="AB1534" s="25">
        <f ca="1">VLOOKUP(CONCATENATE($F1534," ",$G1534),AllocFactorMatrix,(AB$4+1),FALSE)*$E1536</f>
        <v>0</v>
      </c>
      <c r="AC1534" s="25">
        <f ca="1">VLOOKUP(CONCATENATE($F1534," ",$G1534),AllocFactorMatrix,(AC$4+1),FALSE)*$E1536</f>
        <v>0</v>
      </c>
    </row>
    <row r="1535" spans="1:29" hidden="1" outlineLevel="1">
      <c r="A1535" s="83"/>
      <c r="B1535" s="56"/>
      <c r="C1535" s="53"/>
      <c r="D1535" s="53"/>
      <c r="F1535" s="61" t="str">
        <f>F1536</f>
        <v>EXP_OM_TRAN</v>
      </c>
      <c r="G1535" s="20" t="str">
        <f>$G$14</f>
        <v>CUSTOMER</v>
      </c>
      <c r="H1535" s="24">
        <f t="shared" ca="1" si="722"/>
        <v>0</v>
      </c>
      <c r="I1535" s="25">
        <f ca="1">VLOOKUP(CONCATENATE($F1535," ",$G1535),AllocFactorMatrix,(I$4+1),FALSE)*$E1536</f>
        <v>0</v>
      </c>
      <c r="J1535" s="25">
        <f ca="1">VLOOKUP(CONCATENATE($F1535," ",$G1535),AllocFactorMatrix,(J$4+1),FALSE)*$E1536</f>
        <v>0</v>
      </c>
      <c r="K1535" s="25">
        <f ca="1">VLOOKUP(CONCATENATE($F1535," ",$G1535),AllocFactorMatrix,(K$4+1),FALSE)*$E1536</f>
        <v>0</v>
      </c>
      <c r="L1535" s="25">
        <f ca="1">VLOOKUP(CONCATENATE($F1535," ",$G1535),AllocFactorMatrix,(L$4+1),FALSE)*$E1536</f>
        <v>0</v>
      </c>
      <c r="M1535" s="25">
        <f t="shared" ca="1" si="723"/>
        <v>0</v>
      </c>
      <c r="N1535" s="25">
        <f ca="1">VLOOKUP(CONCATENATE($F1535," ",$G1535),AllocFactorMatrix,(N$4+1),FALSE)*$E1536</f>
        <v>0</v>
      </c>
      <c r="O1535" s="25">
        <f ca="1">VLOOKUP(CONCATENATE($F1535," ",$G1535),AllocFactorMatrix,(O$4+1),FALSE)*$E1536</f>
        <v>0</v>
      </c>
      <c r="P1535" s="25">
        <f ca="1">VLOOKUP(CONCATENATE($F1535," ",$G1535),AllocFactorMatrix,(P$4+1),FALSE)*$E1536</f>
        <v>0</v>
      </c>
      <c r="Q1535" s="25">
        <f ca="1">VLOOKUP(CONCATENATE($F1535," ",$G1535),AllocFactorMatrix,(Q$4+1),FALSE)*$E1536</f>
        <v>0</v>
      </c>
      <c r="R1535" s="25">
        <f t="shared" ca="1" si="725"/>
        <v>0</v>
      </c>
      <c r="S1535" s="25">
        <f ca="1">VLOOKUP(CONCATENATE($F1535," ",$G1535),AllocFactorMatrix,(S$4+1),FALSE)*$E1536</f>
        <v>0</v>
      </c>
      <c r="T1535" s="25">
        <f ca="1">VLOOKUP(CONCATENATE($F1535," ",$G1535),AllocFactorMatrix,(T$4+1),FALSE)*$E1536</f>
        <v>0</v>
      </c>
      <c r="U1535" s="25">
        <f ca="1">VLOOKUP(CONCATENATE($F1535," ",$G1535),AllocFactorMatrix,(U$4+1),FALSE)*$E1536</f>
        <v>0</v>
      </c>
      <c r="V1535" s="25">
        <f ca="1">VLOOKUP(CONCATENATE($F1535," ",$G1535),AllocFactorMatrix,(V$4+1),FALSE)*$E1536</f>
        <v>0</v>
      </c>
      <c r="W1535" s="25">
        <f t="shared" ca="1" si="726"/>
        <v>0</v>
      </c>
      <c r="X1535" s="25">
        <f ca="1">VLOOKUP(CONCATENATE($F1535," ",$G1535),AllocFactorMatrix,(X$4+1),FALSE)*$E1536</f>
        <v>0</v>
      </c>
      <c r="Y1535" s="25">
        <f ca="1">VLOOKUP(CONCATENATE($F1535," ",$G1535),AllocFactorMatrix,(Y$4+1),FALSE)*$E1536</f>
        <v>0</v>
      </c>
      <c r="Z1535" s="25">
        <f t="shared" ca="1" si="724"/>
        <v>0</v>
      </c>
      <c r="AA1535" s="25">
        <f ca="1">VLOOKUP(CONCATENATE($F1535," ",$G1535),AllocFactorMatrix,(AA$4+1),FALSE)*$E1536</f>
        <v>0</v>
      </c>
      <c r="AB1535" s="25">
        <f ca="1">VLOOKUP(CONCATENATE($F1535," ",$G1535),AllocFactorMatrix,(AB$4+1),FALSE)*$E1536</f>
        <v>0</v>
      </c>
      <c r="AC1535" s="25">
        <f ca="1">VLOOKUP(CONCATENATE($F1535," ",$G1535),AllocFactorMatrix,(AC$4+1),FALSE)*$E1536</f>
        <v>0</v>
      </c>
    </row>
    <row r="1536" spans="1:29" collapsed="1">
      <c r="A1536" s="83"/>
      <c r="B1536" s="56"/>
      <c r="C1536" s="53"/>
      <c r="D1536" s="53" t="s">
        <v>482</v>
      </c>
      <c r="E1536" s="57">
        <f>'Sch 4'!E363</f>
        <v>14796</v>
      </c>
      <c r="F1536" s="22" t="s">
        <v>225</v>
      </c>
      <c r="G1536" s="20" t="str">
        <f>$G$15</f>
        <v>TOTAL</v>
      </c>
      <c r="H1536" s="24">
        <f t="shared" ca="1" si="722"/>
        <v>14795.999999999987</v>
      </c>
      <c r="I1536" s="25">
        <f ca="1">VLOOKUP(CONCATENATE($F1536," ",$G1536),AllocFactorMatrix,(I$4+1),FALSE)*$E1536</f>
        <v>7191.7828440454623</v>
      </c>
      <c r="J1536" s="25">
        <f ca="1">VLOOKUP(CONCATENATE($F1536," ",$G1536),AllocFactorMatrix,(J$4+1),FALSE)*$E1536</f>
        <v>1825.1317716095996</v>
      </c>
      <c r="K1536" s="25">
        <f ca="1">VLOOKUP(CONCATENATE($F1536," ",$G1536),AllocFactorMatrix,(K$4+1),FALSE)*$E1536</f>
        <v>21.319470730233533</v>
      </c>
      <c r="L1536" s="25">
        <f ca="1">VLOOKUP(CONCATENATE($F1536," ",$G1536),AllocFactorMatrix,(L$4+1),FALSE)*$E1536</f>
        <v>0.57256285363053261</v>
      </c>
      <c r="M1536" s="25">
        <f t="shared" ca="1" si="723"/>
        <v>1847.0238051934637</v>
      </c>
      <c r="N1536" s="25">
        <f ca="1">VLOOKUP(CONCATENATE($F1536," ",$G1536),AllocFactorMatrix,(N$4+1),FALSE)*$E1536</f>
        <v>772.35172123031657</v>
      </c>
      <c r="O1536" s="25">
        <f ca="1">VLOOKUP(CONCATENATE($F1536," ",$G1536),AllocFactorMatrix,(O$4+1),FALSE)*$E1536</f>
        <v>219.66917801727095</v>
      </c>
      <c r="P1536" s="25">
        <f ca="1">VLOOKUP(CONCATENATE($F1536," ",$G1536),AllocFactorMatrix,(P$4+1),FALSE)*$E1536</f>
        <v>18.81869730143714</v>
      </c>
      <c r="Q1536" s="25">
        <f ca="1">VLOOKUP(CONCATENATE($F1536," ",$G1536),AllocFactorMatrix,(Q$4+1),FALSE)*$E1536</f>
        <v>2.640441663287779</v>
      </c>
      <c r="R1536" s="25">
        <f t="shared" ca="1" si="725"/>
        <v>1013.4800382123125</v>
      </c>
      <c r="S1536" s="25">
        <f ca="1">VLOOKUP(CONCATENATE($F1536," ",$G1536),AllocFactorMatrix,(S$4+1),FALSE)*$E1536</f>
        <v>45.511835728496443</v>
      </c>
      <c r="T1536" s="25">
        <f ca="1">VLOOKUP(CONCATENATE($F1536," ",$G1536),AllocFactorMatrix,(T$4+1),FALSE)*$E1536</f>
        <v>504.1443535279102</v>
      </c>
      <c r="U1536" s="25">
        <f ca="1">VLOOKUP(CONCATENATE($F1536," ",$G1536),AllocFactorMatrix,(U$4+1),FALSE)*$E1536</f>
        <v>3573.3716334538703</v>
      </c>
      <c r="V1536" s="25">
        <f ca="1">VLOOKUP(CONCATENATE($F1536," ",$G1536),AllocFactorMatrix,(V$4+1),FALSE)*$E1536</f>
        <v>380.83390556288083</v>
      </c>
      <c r="W1536" s="25">
        <f t="shared" ca="1" si="726"/>
        <v>4503.8617282731584</v>
      </c>
      <c r="X1536" s="25">
        <f ca="1">VLOOKUP(CONCATENATE($F1536," ",$G1536),AllocFactorMatrix,(X$4+1),FALSE)*$E1536</f>
        <v>209.63011965729513</v>
      </c>
      <c r="Y1536" s="25">
        <f ca="1">VLOOKUP(CONCATENATE($F1536," ",$G1536),AllocFactorMatrix,(Y$4+1),FALSE)*$E1536</f>
        <v>5.0478851018487534</v>
      </c>
      <c r="Z1536" s="25">
        <f t="shared" ca="1" si="724"/>
        <v>214.67800475914387</v>
      </c>
      <c r="AA1536" s="25">
        <f ca="1">VLOOKUP(CONCATENATE($F1536," ",$G1536),AllocFactorMatrix,(AA$4+1),FALSE)*$E1536</f>
        <v>3.5950631093144998</v>
      </c>
      <c r="AB1536" s="25">
        <f ca="1">VLOOKUP(CONCATENATE($F1536," ",$G1536),AllocFactorMatrix,(AB$4+1),FALSE)*$E1536</f>
        <v>17.284143185751905</v>
      </c>
      <c r="AC1536" s="25">
        <f ca="1">VLOOKUP(CONCATENATE($F1536," ",$G1536),AllocFactorMatrix,(AC$4+1),FALSE)*$E1536</f>
        <v>4.2943732213808046</v>
      </c>
    </row>
    <row r="1537" spans="1:29" hidden="1" outlineLevel="1">
      <c r="A1537" s="83"/>
      <c r="B1537" s="56"/>
      <c r="C1537" s="53"/>
      <c r="D1537" s="53"/>
      <c r="E1537" s="57">
        <f>'Sch 4'!E364</f>
        <v>220169</v>
      </c>
      <c r="F1537" s="61" t="str">
        <f>F1544</f>
        <v>TRANS_TOTAL</v>
      </c>
      <c r="G1537" s="20" t="str">
        <f>$G$8</f>
        <v>PRODUCTION</v>
      </c>
      <c r="H1537" s="24">
        <f t="shared" si="722"/>
        <v>0</v>
      </c>
      <c r="I1537" s="25">
        <f>VLOOKUP(CONCATENATE($F1537," ",$G1537),AllocFactorMatrix,(I$4+1),FALSE)*$E1544</f>
        <v>0</v>
      </c>
      <c r="J1537" s="25">
        <f>VLOOKUP(CONCATENATE($F1537," ",$G1537),AllocFactorMatrix,(J$4+1),FALSE)*$E1544</f>
        <v>0</v>
      </c>
      <c r="K1537" s="25">
        <f>VLOOKUP(CONCATENATE($F1537," ",$G1537),AllocFactorMatrix,(K$4+1),FALSE)*$E1544</f>
        <v>0</v>
      </c>
      <c r="L1537" s="25">
        <f>VLOOKUP(CONCATENATE($F1537," ",$G1537),AllocFactorMatrix,(L$4+1),FALSE)*$E1544</f>
        <v>0</v>
      </c>
      <c r="M1537" s="25">
        <f t="shared" si="723"/>
        <v>0</v>
      </c>
      <c r="N1537" s="25">
        <f>VLOOKUP(CONCATENATE($F1537," ",$G1537),AllocFactorMatrix,(N$4+1),FALSE)*$E1544</f>
        <v>0</v>
      </c>
      <c r="O1537" s="25">
        <f>VLOOKUP(CONCATENATE($F1537," ",$G1537),AllocFactorMatrix,(O$4+1),FALSE)*$E1544</f>
        <v>0</v>
      </c>
      <c r="P1537" s="25">
        <f>VLOOKUP(CONCATENATE($F1537," ",$G1537),AllocFactorMatrix,(P$4+1),FALSE)*$E1544</f>
        <v>0</v>
      </c>
      <c r="Q1537" s="25">
        <f>VLOOKUP(CONCATENATE($F1537," ",$G1537),AllocFactorMatrix,(Q$4+1),FALSE)*$E1544</f>
        <v>0</v>
      </c>
      <c r="R1537" s="25">
        <f>SUBTOTAL(9,N1537:Q1537)</f>
        <v>0</v>
      </c>
      <c r="S1537" s="25">
        <f>VLOOKUP(CONCATENATE($F1537," ",$G1537),AllocFactorMatrix,(S$4+1),FALSE)*$E1544</f>
        <v>0</v>
      </c>
      <c r="T1537" s="25">
        <f>VLOOKUP(CONCATENATE($F1537," ",$G1537),AllocFactorMatrix,(T$4+1),FALSE)*$E1544</f>
        <v>0</v>
      </c>
      <c r="U1537" s="25">
        <f>VLOOKUP(CONCATENATE($F1537," ",$G1537),AllocFactorMatrix,(U$4+1),FALSE)*$E1544</f>
        <v>0</v>
      </c>
      <c r="V1537" s="25">
        <f>VLOOKUP(CONCATENATE($F1537," ",$G1537),AllocFactorMatrix,(V$4+1),FALSE)*$E1544</f>
        <v>0</v>
      </c>
      <c r="W1537" s="25">
        <f>SUBTOTAL(9,S1537:V1537)</f>
        <v>0</v>
      </c>
      <c r="X1537" s="25">
        <f>VLOOKUP(CONCATENATE($F1537," ",$G1537),AllocFactorMatrix,(X$4+1),FALSE)*$E1544</f>
        <v>0</v>
      </c>
      <c r="Y1537" s="25">
        <f>VLOOKUP(CONCATENATE($F1537," ",$G1537),AllocFactorMatrix,(Y$4+1),FALSE)*$E1544</f>
        <v>0</v>
      </c>
      <c r="Z1537" s="25">
        <f t="shared" si="724"/>
        <v>0</v>
      </c>
      <c r="AA1537" s="25">
        <f>VLOOKUP(CONCATENATE($F1537," ",$G1537),AllocFactorMatrix,(AA$4+1),FALSE)*$E1544</f>
        <v>0</v>
      </c>
      <c r="AB1537" s="25">
        <f>VLOOKUP(CONCATENATE($F1537," ",$G1537),AllocFactorMatrix,(AB$4+1),FALSE)*$E1544</f>
        <v>0</v>
      </c>
      <c r="AC1537" s="25">
        <f>VLOOKUP(CONCATENATE($F1537," ",$G1537),AllocFactorMatrix,(AC$4+1),FALSE)*$E1544</f>
        <v>0</v>
      </c>
    </row>
    <row r="1538" spans="1:29" hidden="1" outlineLevel="1">
      <c r="A1538" s="83"/>
      <c r="B1538" s="56"/>
      <c r="C1538" s="53"/>
      <c r="D1538" s="53"/>
      <c r="E1538" s="57">
        <f>'Sch 4'!E365</f>
        <v>505968</v>
      </c>
      <c r="F1538" s="61" t="str">
        <f>F1544</f>
        <v>TRANS_TOTAL</v>
      </c>
      <c r="G1538" s="20" t="str">
        <f>$G$9</f>
        <v>BULKTRAN</v>
      </c>
      <c r="H1538" s="24">
        <f t="shared" si="722"/>
        <v>159138.15319999994</v>
      </c>
      <c r="I1538" s="25">
        <f>VLOOKUP(CONCATENATE($F1538," ",$G1538),AllocFactorMatrix,(I$4+1),FALSE)*$E1544</f>
        <v>78032.266264243095</v>
      </c>
      <c r="J1538" s="25">
        <f>VLOOKUP(CONCATENATE($F1538," ",$G1538),AllocFactorMatrix,(J$4+1),FALSE)*$E1544</f>
        <v>19739.129171301462</v>
      </c>
      <c r="K1538" s="25">
        <f>VLOOKUP(CONCATENATE($F1538," ",$G1538),AllocFactorMatrix,(K$4+1),FALSE)*$E1544</f>
        <v>230.78044379642532</v>
      </c>
      <c r="L1538" s="25">
        <f>VLOOKUP(CONCATENATE($F1538," ",$G1538),AllocFactorMatrix,(L$4+1),FALSE)*$E1544</f>
        <v>5.6853932650466854</v>
      </c>
      <c r="M1538" s="25">
        <f t="shared" si="723"/>
        <v>19975.595008362936</v>
      </c>
      <c r="N1538" s="25">
        <f>VLOOKUP(CONCATENATE($F1538," ",$G1538),AllocFactorMatrix,(N$4+1),FALSE)*$E1544</f>
        <v>8259.0992955831007</v>
      </c>
      <c r="O1538" s="25">
        <f>VLOOKUP(CONCATENATE($F1538," ",$G1538),AllocFactorMatrix,(O$4+1),FALSE)*$E1544</f>
        <v>2352.1509344914575</v>
      </c>
      <c r="P1538" s="25">
        <f>VLOOKUP(CONCATENATE($F1538," ",$G1538),AllocFactorMatrix,(P$4+1),FALSE)*$E1544</f>
        <v>186.13861011669772</v>
      </c>
      <c r="Q1538" s="25">
        <f>VLOOKUP(CONCATENATE($F1538," ",$G1538),AllocFactorMatrix,(Q$4+1),FALSE)*$E1544</f>
        <v>39.290578572885025</v>
      </c>
      <c r="R1538" s="25">
        <f t="shared" ref="R1538:R1544" si="727">SUBTOTAL(9,N1538:Q1538)</f>
        <v>10836.679418764141</v>
      </c>
      <c r="S1538" s="25">
        <f>VLOOKUP(CONCATENATE($F1538," ",$G1538),AllocFactorMatrix,(S$4+1),FALSE)*$E1544</f>
        <v>496.12660131034841</v>
      </c>
      <c r="T1538" s="25">
        <f>VLOOKUP(CONCATENATE($F1538," ",$G1538),AllocFactorMatrix,(T$4+1),FALSE)*$E1544</f>
        <v>5408.6503220477007</v>
      </c>
      <c r="U1538" s="25">
        <f>VLOOKUP(CONCATENATE($F1538," ",$G1538),AllocFactorMatrix,(U$4+1),FALSE)*$E1544</f>
        <v>36122.41816285345</v>
      </c>
      <c r="V1538" s="25">
        <f>VLOOKUP(CONCATENATE($F1538," ",$G1538),AllocFactorMatrix,(V$4+1),FALSE)*$E1544</f>
        <v>5666.9248549522918</v>
      </c>
      <c r="W1538" s="25">
        <f t="shared" ref="W1538:W1544" si="728">SUBTOTAL(9,S1538:V1538)</f>
        <v>47694.119941163786</v>
      </c>
      <c r="X1538" s="25">
        <f>VLOOKUP(CONCATENATE($F1538," ",$G1538),AllocFactorMatrix,(X$4+1),FALSE)*$E1544</f>
        <v>2241.7441619854771</v>
      </c>
      <c r="Y1538" s="25">
        <f>VLOOKUP(CONCATENATE($F1538," ",$G1538),AllocFactorMatrix,(Y$4+1),FALSE)*$E1544</f>
        <v>54.11652361814911</v>
      </c>
      <c r="Z1538" s="25">
        <f t="shared" si="724"/>
        <v>2295.8606856036263</v>
      </c>
      <c r="AA1538" s="25">
        <f>VLOOKUP(CONCATENATE($F1538," ",$G1538),AllocFactorMatrix,(AA$4+1),FALSE)*$E1544</f>
        <v>39.084360165555616</v>
      </c>
      <c r="AB1538" s="25">
        <f>VLOOKUP(CONCATENATE($F1538," ",$G1538),AllocFactorMatrix,(AB$4+1),FALSE)*$E1544</f>
        <v>211.92319959073686</v>
      </c>
      <c r="AC1538" s="25">
        <f>VLOOKUP(CONCATENATE($F1538," ",$G1538),AllocFactorMatrix,(AC$4+1),FALSE)*$E1544</f>
        <v>52.624322106115855</v>
      </c>
    </row>
    <row r="1539" spans="1:29" hidden="1" outlineLevel="1">
      <c r="A1539" s="83"/>
      <c r="B1539" s="56"/>
      <c r="C1539" s="53"/>
      <c r="D1539" s="53"/>
      <c r="E1539" s="57">
        <f>'Sch 4'!E366</f>
        <v>5789286</v>
      </c>
      <c r="F1539" s="61" t="str">
        <f>F1544</f>
        <v>TRANS_TOTAL</v>
      </c>
      <c r="G1539" s="20" t="str">
        <f>$G$10</f>
        <v>SUBTRAN</v>
      </c>
      <c r="H1539" s="24">
        <f t="shared" si="722"/>
        <v>61030.846799999978</v>
      </c>
      <c r="I1539" s="25">
        <f>VLOOKUP(CONCATENATE($F1539," ",$G1539),AllocFactorMatrix,(I$4+1),FALSE)*$E1544</f>
        <v>28983.659458293172</v>
      </c>
      <c r="J1539" s="25">
        <f>VLOOKUP(CONCATENATE($F1539," ",$G1539),AllocFactorMatrix,(J$4+1),FALSE)*$E1544</f>
        <v>7419.3891460488012</v>
      </c>
      <c r="K1539" s="25">
        <f>VLOOKUP(CONCATENATE($F1539," ",$G1539),AllocFactorMatrix,(K$4+1),FALSE)*$E1544</f>
        <v>86.459793511278335</v>
      </c>
      <c r="L1539" s="25">
        <f>VLOOKUP(CONCATENATE($F1539," ",$G1539),AllocFactorMatrix,(L$4+1),FALSE)*$E1544</f>
        <v>2.8345169080393422</v>
      </c>
      <c r="M1539" s="25">
        <f t="shared" si="723"/>
        <v>7508.6834564681185</v>
      </c>
      <c r="N1539" s="25">
        <f>VLOOKUP(CONCATENATE($F1539," ",$G1539),AllocFactorMatrix,(N$4+1),FALSE)*$E1544</f>
        <v>3233.7302604832316</v>
      </c>
      <c r="O1539" s="25">
        <f>VLOOKUP(CONCATENATE($F1539," ",$G1539),AllocFactorMatrix,(O$4+1),FALSE)*$E1544</f>
        <v>916.59354069673964</v>
      </c>
      <c r="P1539" s="25">
        <f>VLOOKUP(CONCATENATE($F1539," ",$G1539),AllocFactorMatrix,(P$4+1),FALSE)*$E1544</f>
        <v>93.889354614318307</v>
      </c>
      <c r="Q1539" s="25">
        <f>VLOOKUP(CONCATENATE($F1539," ",$G1539),AllocFactorMatrix,(Q$4+1),FALSE)*$E1544</f>
        <v>0</v>
      </c>
      <c r="R1539" s="25">
        <f t="shared" si="727"/>
        <v>4244.2131557942894</v>
      </c>
      <c r="S1539" s="25">
        <f>VLOOKUP(CONCATENATE($F1539," ",$G1539),AllocFactorMatrix,(S$4+1),FALSE)*$E1544</f>
        <v>181.10341764797317</v>
      </c>
      <c r="T1539" s="25">
        <f>VLOOKUP(CONCATENATE($F1539," ",$G1539),AllocFactorMatrix,(T$4+1),FALSE)*$E1544</f>
        <v>2093.171668482611</v>
      </c>
      <c r="U1539" s="25">
        <f>VLOOKUP(CONCATENATE($F1539," ",$G1539),AllocFactorMatrix,(U$4+1),FALSE)*$E1544</f>
        <v>17050.443364985542</v>
      </c>
      <c r="V1539" s="25">
        <f>VLOOKUP(CONCATENATE($F1539," ",$G1539),AllocFactorMatrix,(V$4+1),FALSE)*$E1544</f>
        <v>0</v>
      </c>
      <c r="W1539" s="25">
        <f t="shared" si="728"/>
        <v>19324.718451116125</v>
      </c>
      <c r="X1539" s="25">
        <f>VLOOKUP(CONCATENATE($F1539," ",$G1539),AllocFactorMatrix,(X$4+1),FALSE)*$E1544</f>
        <v>877.61605799472488</v>
      </c>
      <c r="Y1539" s="25">
        <f>VLOOKUP(CONCATENATE($F1539," ",$G1539),AllocFactorMatrix,(Y$4+1),FALSE)*$E1544</f>
        <v>20.997548765531512</v>
      </c>
      <c r="Z1539" s="25">
        <f t="shared" si="724"/>
        <v>898.6136067602564</v>
      </c>
      <c r="AA1539" s="25">
        <f>VLOOKUP(CONCATENATE($F1539," ",$G1539),AllocFactorMatrix,(AA$4+1),FALSE)*$E1544</f>
        <v>14.411277149574433</v>
      </c>
      <c r="AB1539" s="25">
        <f>VLOOKUP(CONCATENATE($F1539," ",$G1539),AllocFactorMatrix,(AB$4+1),FALSE)*$E1544</f>
        <v>45.270131111062057</v>
      </c>
      <c r="AC1539" s="25">
        <f>VLOOKUP(CONCATENATE($F1539," ",$G1539),AllocFactorMatrix,(AC$4+1),FALSE)*$E1544</f>
        <v>11.27726330738718</v>
      </c>
    </row>
    <row r="1540" spans="1:29" hidden="1" outlineLevel="1">
      <c r="A1540" s="83"/>
      <c r="B1540" s="56"/>
      <c r="C1540" s="53"/>
      <c r="D1540" s="53"/>
      <c r="E1540" s="57">
        <f>'Sch 4'!E367</f>
        <v>115</v>
      </c>
      <c r="F1540" s="61" t="str">
        <f>F1544</f>
        <v>TRANS_TOTAL</v>
      </c>
      <c r="G1540" s="20" t="str">
        <f>$G$11</f>
        <v>DISTPRI</v>
      </c>
      <c r="H1540" s="24">
        <f t="shared" si="722"/>
        <v>0</v>
      </c>
      <c r="I1540" s="25">
        <f>VLOOKUP(CONCATENATE($F1540," ",$G1540),AllocFactorMatrix,(I$4+1),FALSE)*$E1544</f>
        <v>0</v>
      </c>
      <c r="J1540" s="25">
        <f>VLOOKUP(CONCATENATE($F1540," ",$G1540),AllocFactorMatrix,(J$4+1),FALSE)*$E1544</f>
        <v>0</v>
      </c>
      <c r="K1540" s="25">
        <f>VLOOKUP(CONCATENATE($F1540," ",$G1540),AllocFactorMatrix,(K$4+1),FALSE)*$E1544</f>
        <v>0</v>
      </c>
      <c r="L1540" s="25">
        <f>VLOOKUP(CONCATENATE($F1540," ",$G1540),AllocFactorMatrix,(L$4+1),FALSE)*$E1544</f>
        <v>0</v>
      </c>
      <c r="M1540" s="25">
        <f t="shared" si="723"/>
        <v>0</v>
      </c>
      <c r="N1540" s="25">
        <f>VLOOKUP(CONCATENATE($F1540," ",$G1540),AllocFactorMatrix,(N$4+1),FALSE)*$E1544</f>
        <v>0</v>
      </c>
      <c r="O1540" s="25">
        <f>VLOOKUP(CONCATENATE($F1540," ",$G1540),AllocFactorMatrix,(O$4+1),FALSE)*$E1544</f>
        <v>0</v>
      </c>
      <c r="P1540" s="25">
        <f>VLOOKUP(CONCATENATE($F1540," ",$G1540),AllocFactorMatrix,(P$4+1),FALSE)*$E1544</f>
        <v>0</v>
      </c>
      <c r="Q1540" s="25">
        <f>VLOOKUP(CONCATENATE($F1540," ",$G1540),AllocFactorMatrix,(Q$4+1),FALSE)*$E1544</f>
        <v>0</v>
      </c>
      <c r="R1540" s="25">
        <f t="shared" si="727"/>
        <v>0</v>
      </c>
      <c r="S1540" s="25">
        <f>VLOOKUP(CONCATENATE($F1540," ",$G1540),AllocFactorMatrix,(S$4+1),FALSE)*$E1544</f>
        <v>0</v>
      </c>
      <c r="T1540" s="25">
        <f>VLOOKUP(CONCATENATE($F1540," ",$G1540),AllocFactorMatrix,(T$4+1),FALSE)*$E1544</f>
        <v>0</v>
      </c>
      <c r="U1540" s="25">
        <f>VLOOKUP(CONCATENATE($F1540," ",$G1540),AllocFactorMatrix,(U$4+1),FALSE)*$E1544</f>
        <v>0</v>
      </c>
      <c r="V1540" s="25">
        <f>VLOOKUP(CONCATENATE($F1540," ",$G1540),AllocFactorMatrix,(V$4+1),FALSE)*$E1544</f>
        <v>0</v>
      </c>
      <c r="W1540" s="25">
        <f t="shared" si="728"/>
        <v>0</v>
      </c>
      <c r="X1540" s="25">
        <f>VLOOKUP(CONCATENATE($F1540," ",$G1540),AllocFactorMatrix,(X$4+1),FALSE)*$E1544</f>
        <v>0</v>
      </c>
      <c r="Y1540" s="25">
        <f>VLOOKUP(CONCATENATE($F1540," ",$G1540),AllocFactorMatrix,(Y$4+1),FALSE)*$E1544</f>
        <v>0</v>
      </c>
      <c r="Z1540" s="25">
        <f t="shared" si="724"/>
        <v>0</v>
      </c>
      <c r="AA1540" s="25">
        <f>VLOOKUP(CONCATENATE($F1540," ",$G1540),AllocFactorMatrix,(AA$4+1),FALSE)*$E1544</f>
        <v>0</v>
      </c>
      <c r="AB1540" s="25">
        <f>VLOOKUP(CONCATENATE($F1540," ",$G1540),AllocFactorMatrix,(AB$4+1),FALSE)*$E1544</f>
        <v>0</v>
      </c>
      <c r="AC1540" s="25">
        <f>VLOOKUP(CONCATENATE($F1540," ",$G1540),AllocFactorMatrix,(AC$4+1),FALSE)*$E1544</f>
        <v>0</v>
      </c>
    </row>
    <row r="1541" spans="1:29" hidden="1" outlineLevel="1">
      <c r="A1541" s="83"/>
      <c r="B1541" s="56"/>
      <c r="C1541" s="53"/>
      <c r="D1541" s="53"/>
      <c r="E1541" s="57">
        <f>'Sch 4'!E368</f>
        <v>9102</v>
      </c>
      <c r="F1541" s="61" t="str">
        <f>F1544</f>
        <v>TRANS_TOTAL</v>
      </c>
      <c r="G1541" s="20" t="str">
        <f>$G$12</f>
        <v>DISTSEC</v>
      </c>
      <c r="H1541" s="24">
        <f t="shared" si="722"/>
        <v>0</v>
      </c>
      <c r="I1541" s="25">
        <f>VLOOKUP(CONCATENATE($F1541," ",$G1541),AllocFactorMatrix,(I$4+1),FALSE)*$E1544</f>
        <v>0</v>
      </c>
      <c r="J1541" s="25">
        <f>VLOOKUP(CONCATENATE($F1541," ",$G1541),AllocFactorMatrix,(J$4+1),FALSE)*$E1544</f>
        <v>0</v>
      </c>
      <c r="K1541" s="25">
        <f>VLOOKUP(CONCATENATE($F1541," ",$G1541),AllocFactorMatrix,(K$4+1),FALSE)*$E1544</f>
        <v>0</v>
      </c>
      <c r="L1541" s="25">
        <f>VLOOKUP(CONCATENATE($F1541," ",$G1541),AllocFactorMatrix,(L$4+1),FALSE)*$E1544</f>
        <v>0</v>
      </c>
      <c r="M1541" s="25">
        <f t="shared" si="723"/>
        <v>0</v>
      </c>
      <c r="N1541" s="25">
        <f>VLOOKUP(CONCATENATE($F1541," ",$G1541),AllocFactorMatrix,(N$4+1),FALSE)*$E1544</f>
        <v>0</v>
      </c>
      <c r="O1541" s="25">
        <f>VLOOKUP(CONCATENATE($F1541," ",$G1541),AllocFactorMatrix,(O$4+1),FALSE)*$E1544</f>
        <v>0</v>
      </c>
      <c r="P1541" s="25">
        <f>VLOOKUP(CONCATENATE($F1541," ",$G1541),AllocFactorMatrix,(P$4+1),FALSE)*$E1544</f>
        <v>0</v>
      </c>
      <c r="Q1541" s="25">
        <f>VLOOKUP(CONCATENATE($F1541," ",$G1541),AllocFactorMatrix,(Q$4+1),FALSE)*$E1544</f>
        <v>0</v>
      </c>
      <c r="R1541" s="25">
        <f t="shared" si="727"/>
        <v>0</v>
      </c>
      <c r="S1541" s="25">
        <f>VLOOKUP(CONCATENATE($F1541," ",$G1541),AllocFactorMatrix,(S$4+1),FALSE)*$E1544</f>
        <v>0</v>
      </c>
      <c r="T1541" s="25">
        <f>VLOOKUP(CONCATENATE($F1541," ",$G1541),AllocFactorMatrix,(T$4+1),FALSE)*$E1544</f>
        <v>0</v>
      </c>
      <c r="U1541" s="25">
        <f>VLOOKUP(CONCATENATE($F1541," ",$G1541),AllocFactorMatrix,(U$4+1),FALSE)*$E1544</f>
        <v>0</v>
      </c>
      <c r="V1541" s="25">
        <f>VLOOKUP(CONCATENATE($F1541," ",$G1541),AllocFactorMatrix,(V$4+1),FALSE)*$E1544</f>
        <v>0</v>
      </c>
      <c r="W1541" s="25">
        <f t="shared" si="728"/>
        <v>0</v>
      </c>
      <c r="X1541" s="25">
        <f>VLOOKUP(CONCATENATE($F1541," ",$G1541),AllocFactorMatrix,(X$4+1),FALSE)*$E1544</f>
        <v>0</v>
      </c>
      <c r="Y1541" s="25">
        <f>VLOOKUP(CONCATENATE($F1541," ",$G1541),AllocFactorMatrix,(Y$4+1),FALSE)*$E1544</f>
        <v>0</v>
      </c>
      <c r="Z1541" s="25">
        <f t="shared" si="724"/>
        <v>0</v>
      </c>
      <c r="AA1541" s="25">
        <f>VLOOKUP(CONCATENATE($F1541," ",$G1541),AllocFactorMatrix,(AA$4+1),FALSE)*$E1544</f>
        <v>0</v>
      </c>
      <c r="AB1541" s="25">
        <f>VLOOKUP(CONCATENATE($F1541," ",$G1541),AllocFactorMatrix,(AB$4+1),FALSE)*$E1544</f>
        <v>0</v>
      </c>
      <c r="AC1541" s="25">
        <f>VLOOKUP(CONCATENATE($F1541," ",$G1541),AllocFactorMatrix,(AC$4+1),FALSE)*$E1544</f>
        <v>0</v>
      </c>
    </row>
    <row r="1542" spans="1:29" hidden="1" outlineLevel="1">
      <c r="A1542" s="83"/>
      <c r="B1542" s="56"/>
      <c r="C1542" s="53"/>
      <c r="D1542" s="53"/>
      <c r="E1542" s="57">
        <f>'Sch 4'!E369</f>
        <v>1378079</v>
      </c>
      <c r="F1542" s="61" t="str">
        <f>F1544</f>
        <v>TRANS_TOTAL</v>
      </c>
      <c r="G1542" s="20" t="str">
        <f>$G$13</f>
        <v>ENERGY</v>
      </c>
      <c r="H1542" s="24">
        <f t="shared" si="722"/>
        <v>0</v>
      </c>
      <c r="I1542" s="25">
        <f>VLOOKUP(CONCATENATE($F1542," ",$G1542),AllocFactorMatrix,(I$4+1),FALSE)*$E1544</f>
        <v>0</v>
      </c>
      <c r="J1542" s="25">
        <f>VLOOKUP(CONCATENATE($F1542," ",$G1542),AllocFactorMatrix,(J$4+1),FALSE)*$E1544</f>
        <v>0</v>
      </c>
      <c r="K1542" s="25">
        <f>VLOOKUP(CONCATENATE($F1542," ",$G1542),AllocFactorMatrix,(K$4+1),FALSE)*$E1544</f>
        <v>0</v>
      </c>
      <c r="L1542" s="25">
        <f>VLOOKUP(CONCATENATE($F1542," ",$G1542),AllocFactorMatrix,(L$4+1),FALSE)*$E1544</f>
        <v>0</v>
      </c>
      <c r="M1542" s="25">
        <f t="shared" si="723"/>
        <v>0</v>
      </c>
      <c r="N1542" s="25">
        <f>VLOOKUP(CONCATENATE($F1542," ",$G1542),AllocFactorMatrix,(N$4+1),FALSE)*$E1544</f>
        <v>0</v>
      </c>
      <c r="O1542" s="25">
        <f>VLOOKUP(CONCATENATE($F1542," ",$G1542),AllocFactorMatrix,(O$4+1),FALSE)*$E1544</f>
        <v>0</v>
      </c>
      <c r="P1542" s="25">
        <f>VLOOKUP(CONCATENATE($F1542," ",$G1542),AllocFactorMatrix,(P$4+1),FALSE)*$E1544</f>
        <v>0</v>
      </c>
      <c r="Q1542" s="25">
        <f>VLOOKUP(CONCATENATE($F1542," ",$G1542),AllocFactorMatrix,(Q$4+1),FALSE)*$E1544</f>
        <v>0</v>
      </c>
      <c r="R1542" s="25">
        <f t="shared" si="727"/>
        <v>0</v>
      </c>
      <c r="S1542" s="25">
        <f>VLOOKUP(CONCATENATE($F1542," ",$G1542),AllocFactorMatrix,(S$4+1),FALSE)*$E1544</f>
        <v>0</v>
      </c>
      <c r="T1542" s="25">
        <f>VLOOKUP(CONCATENATE($F1542," ",$G1542),AllocFactorMatrix,(T$4+1),FALSE)*$E1544</f>
        <v>0</v>
      </c>
      <c r="U1542" s="25">
        <f>VLOOKUP(CONCATENATE($F1542," ",$G1542),AllocFactorMatrix,(U$4+1),FALSE)*$E1544</f>
        <v>0</v>
      </c>
      <c r="V1542" s="25">
        <f>VLOOKUP(CONCATENATE($F1542," ",$G1542),AllocFactorMatrix,(V$4+1),FALSE)*$E1544</f>
        <v>0</v>
      </c>
      <c r="W1542" s="25">
        <f t="shared" si="728"/>
        <v>0</v>
      </c>
      <c r="X1542" s="25">
        <f>VLOOKUP(CONCATENATE($F1542," ",$G1542),AllocFactorMatrix,(X$4+1),FALSE)*$E1544</f>
        <v>0</v>
      </c>
      <c r="Y1542" s="25">
        <f>VLOOKUP(CONCATENATE($F1542," ",$G1542),AllocFactorMatrix,(Y$4+1),FALSE)*$E1544</f>
        <v>0</v>
      </c>
      <c r="Z1542" s="25">
        <f t="shared" si="724"/>
        <v>0</v>
      </c>
      <c r="AA1542" s="25">
        <f>VLOOKUP(CONCATENATE($F1542," ",$G1542),AllocFactorMatrix,(AA$4+1),FALSE)*$E1544</f>
        <v>0</v>
      </c>
      <c r="AB1542" s="25">
        <f>VLOOKUP(CONCATENATE($F1542," ",$G1542),AllocFactorMatrix,(AB$4+1),FALSE)*$E1544</f>
        <v>0</v>
      </c>
      <c r="AC1542" s="25">
        <f>VLOOKUP(CONCATENATE($F1542," ",$G1542),AllocFactorMatrix,(AC$4+1),FALSE)*$E1544</f>
        <v>0</v>
      </c>
    </row>
    <row r="1543" spans="1:29" hidden="1" outlineLevel="1">
      <c r="A1543" s="83"/>
      <c r="B1543" s="56"/>
      <c r="C1543" s="53"/>
      <c r="D1543" s="53"/>
      <c r="E1543" s="57">
        <f>'Sch 4'!E370</f>
        <v>7917515</v>
      </c>
      <c r="F1543" s="61" t="str">
        <f>F1544</f>
        <v>TRANS_TOTAL</v>
      </c>
      <c r="G1543" s="20" t="str">
        <f>$G$14</f>
        <v>CUSTOMER</v>
      </c>
      <c r="H1543" s="24">
        <f t="shared" si="722"/>
        <v>0</v>
      </c>
      <c r="I1543" s="25">
        <f>VLOOKUP(CONCATENATE($F1543," ",$G1543),AllocFactorMatrix,(I$4+1),FALSE)*$E1544</f>
        <v>0</v>
      </c>
      <c r="J1543" s="25">
        <f>VLOOKUP(CONCATENATE($F1543," ",$G1543),AllocFactorMatrix,(J$4+1),FALSE)*$E1544</f>
        <v>0</v>
      </c>
      <c r="K1543" s="25">
        <f>VLOOKUP(CONCATENATE($F1543," ",$G1543),AllocFactorMatrix,(K$4+1),FALSE)*$E1544</f>
        <v>0</v>
      </c>
      <c r="L1543" s="25">
        <f>VLOOKUP(CONCATENATE($F1543," ",$G1543),AllocFactorMatrix,(L$4+1),FALSE)*$E1544</f>
        <v>0</v>
      </c>
      <c r="M1543" s="25">
        <f t="shared" si="723"/>
        <v>0</v>
      </c>
      <c r="N1543" s="25">
        <f>VLOOKUP(CONCATENATE($F1543," ",$G1543),AllocFactorMatrix,(N$4+1),FALSE)*$E1544</f>
        <v>0</v>
      </c>
      <c r="O1543" s="25">
        <f>VLOOKUP(CONCATENATE($F1543," ",$G1543),AllocFactorMatrix,(O$4+1),FALSE)*$E1544</f>
        <v>0</v>
      </c>
      <c r="P1543" s="25">
        <f>VLOOKUP(CONCATENATE($F1543," ",$G1543),AllocFactorMatrix,(P$4+1),FALSE)*$E1544</f>
        <v>0</v>
      </c>
      <c r="Q1543" s="25">
        <f>VLOOKUP(CONCATENATE($F1543," ",$G1543),AllocFactorMatrix,(Q$4+1),FALSE)*$E1544</f>
        <v>0</v>
      </c>
      <c r="R1543" s="25">
        <f t="shared" si="727"/>
        <v>0</v>
      </c>
      <c r="S1543" s="25">
        <f>VLOOKUP(CONCATENATE($F1543," ",$G1543),AllocFactorMatrix,(S$4+1),FALSE)*$E1544</f>
        <v>0</v>
      </c>
      <c r="T1543" s="25">
        <f>VLOOKUP(CONCATENATE($F1543," ",$G1543),AllocFactorMatrix,(T$4+1),FALSE)*$E1544</f>
        <v>0</v>
      </c>
      <c r="U1543" s="25">
        <f>VLOOKUP(CONCATENATE($F1543," ",$G1543),AllocFactorMatrix,(U$4+1),FALSE)*$E1544</f>
        <v>0</v>
      </c>
      <c r="V1543" s="25">
        <f>VLOOKUP(CONCATENATE($F1543," ",$G1543),AllocFactorMatrix,(V$4+1),FALSE)*$E1544</f>
        <v>0</v>
      </c>
      <c r="W1543" s="25">
        <f t="shared" si="728"/>
        <v>0</v>
      </c>
      <c r="X1543" s="25">
        <f>VLOOKUP(CONCATENATE($F1543," ",$G1543),AllocFactorMatrix,(X$4+1),FALSE)*$E1544</f>
        <v>0</v>
      </c>
      <c r="Y1543" s="25">
        <f>VLOOKUP(CONCATENATE($F1543," ",$G1543),AllocFactorMatrix,(Y$4+1),FALSE)*$E1544</f>
        <v>0</v>
      </c>
      <c r="Z1543" s="25">
        <f t="shared" si="724"/>
        <v>0</v>
      </c>
      <c r="AA1543" s="25">
        <f>VLOOKUP(CONCATENATE($F1543," ",$G1543),AllocFactorMatrix,(AA$4+1),FALSE)*$E1544</f>
        <v>0</v>
      </c>
      <c r="AB1543" s="25">
        <f>VLOOKUP(CONCATENATE($F1543," ",$G1543),AllocFactorMatrix,(AB$4+1),FALSE)*$E1544</f>
        <v>0</v>
      </c>
      <c r="AC1543" s="25">
        <f>VLOOKUP(CONCATENATE($F1543," ",$G1543),AllocFactorMatrix,(AC$4+1),FALSE)*$E1544</f>
        <v>0</v>
      </c>
    </row>
    <row r="1544" spans="1:29" collapsed="1">
      <c r="A1544" s="83"/>
      <c r="B1544" s="56"/>
      <c r="C1544" s="53"/>
      <c r="D1544" s="53" t="s">
        <v>483</v>
      </c>
      <c r="E1544" s="57">
        <f>'Sch 4'!E364</f>
        <v>220169</v>
      </c>
      <c r="F1544" s="62" t="s">
        <v>191</v>
      </c>
      <c r="G1544" s="20" t="str">
        <f>$G$15</f>
        <v>TOTAL</v>
      </c>
      <c r="H1544" s="24">
        <f t="shared" si="722"/>
        <v>220168.99999999997</v>
      </c>
      <c r="I1544" s="25">
        <f>VLOOKUP(CONCATENATE($F1544," ",$G1544),AllocFactorMatrix,(I$4+1),FALSE)*$E1544</f>
        <v>107015.92572253627</v>
      </c>
      <c r="J1544" s="25">
        <f>VLOOKUP(CONCATENATE($F1544," ",$G1544),AllocFactorMatrix,(J$4+1),FALSE)*$E1544</f>
        <v>27158.518317350266</v>
      </c>
      <c r="K1544" s="25">
        <f>VLOOKUP(CONCATENATE($F1544," ",$G1544),AllocFactorMatrix,(K$4+1),FALSE)*$E1544</f>
        <v>317.24023730770364</v>
      </c>
      <c r="L1544" s="25">
        <f>VLOOKUP(CONCATENATE($F1544," ",$G1544),AllocFactorMatrix,(L$4+1),FALSE)*$E1544</f>
        <v>8.5199101730860285</v>
      </c>
      <c r="M1544" s="25">
        <f t="shared" si="723"/>
        <v>27484.278464831055</v>
      </c>
      <c r="N1544" s="25">
        <f>VLOOKUP(CONCATENATE($F1544," ",$G1544),AllocFactorMatrix,(N$4+1),FALSE)*$E1544</f>
        <v>11492.829556066332</v>
      </c>
      <c r="O1544" s="25">
        <f>VLOOKUP(CONCATENATE($F1544," ",$G1544),AllocFactorMatrix,(O$4+1),FALSE)*$E1544</f>
        <v>3268.7444751881967</v>
      </c>
      <c r="P1544" s="25">
        <f>VLOOKUP(CONCATENATE($F1544," ",$G1544),AllocFactorMatrix,(P$4+1),FALSE)*$E1544</f>
        <v>280.02796473101603</v>
      </c>
      <c r="Q1544" s="25">
        <f>VLOOKUP(CONCATENATE($F1544," ",$G1544),AllocFactorMatrix,(Q$4+1),FALSE)*$E1544</f>
        <v>39.290578572885025</v>
      </c>
      <c r="R1544" s="25">
        <f t="shared" si="727"/>
        <v>15080.892574558429</v>
      </c>
      <c r="S1544" s="25">
        <f>VLOOKUP(CONCATENATE($F1544," ",$G1544),AllocFactorMatrix,(S$4+1),FALSE)*$E1544</f>
        <v>677.23001895832158</v>
      </c>
      <c r="T1544" s="25">
        <f>VLOOKUP(CONCATENATE($F1544," ",$G1544),AllocFactorMatrix,(T$4+1),FALSE)*$E1544</f>
        <v>7501.8219905303122</v>
      </c>
      <c r="U1544" s="25">
        <f>VLOOKUP(CONCATENATE($F1544," ",$G1544),AllocFactorMatrix,(U$4+1),FALSE)*$E1544</f>
        <v>53172.861527838992</v>
      </c>
      <c r="V1544" s="25">
        <f>VLOOKUP(CONCATENATE($F1544," ",$G1544),AllocFactorMatrix,(V$4+1),FALSE)*$E1544</f>
        <v>5666.9248549522918</v>
      </c>
      <c r="W1544" s="25">
        <f t="shared" si="728"/>
        <v>67018.838392279911</v>
      </c>
      <c r="X1544" s="25">
        <f>VLOOKUP(CONCATENATE($F1544," ",$G1544),AllocFactorMatrix,(X$4+1),FALSE)*$E1544</f>
        <v>3119.3602199802026</v>
      </c>
      <c r="Y1544" s="25">
        <f>VLOOKUP(CONCATENATE($F1544," ",$G1544),AllocFactorMatrix,(Y$4+1),FALSE)*$E1544</f>
        <v>75.114072383680622</v>
      </c>
      <c r="Z1544" s="25">
        <f t="shared" si="724"/>
        <v>3194.4742923638833</v>
      </c>
      <c r="AA1544" s="25">
        <f>VLOOKUP(CONCATENATE($F1544," ",$G1544),AllocFactorMatrix,(AA$4+1),FALSE)*$E1544</f>
        <v>53.495637315130047</v>
      </c>
      <c r="AB1544" s="25">
        <f>VLOOKUP(CONCATENATE($F1544," ",$G1544),AllocFactorMatrix,(AB$4+1),FALSE)*$E1544</f>
        <v>257.19333070179891</v>
      </c>
      <c r="AC1544" s="25">
        <f>VLOOKUP(CONCATENATE($F1544," ",$G1544),AllocFactorMatrix,(AC$4+1),FALSE)*$E1544</f>
        <v>63.901585413503035</v>
      </c>
    </row>
    <row r="1545" spans="1:29" hidden="1" outlineLevel="1">
      <c r="A1545" s="83"/>
      <c r="B1545" s="56"/>
      <c r="C1545" s="53"/>
      <c r="D1545" s="53"/>
      <c r="E1545" s="57">
        <f>'Sch 4'!E372</f>
        <v>97513881</v>
      </c>
      <c r="F1545" s="61" t="str">
        <f>F1552</f>
        <v>TRANS_TOTAL</v>
      </c>
      <c r="G1545" s="20" t="str">
        <f>$G$8</f>
        <v>PRODUCTION</v>
      </c>
      <c r="H1545" s="24">
        <f t="shared" si="722"/>
        <v>0</v>
      </c>
      <c r="I1545" s="25">
        <f>VLOOKUP(CONCATENATE($F1545," ",$G1545),AllocFactorMatrix,(I$4+1),FALSE)*$E1552</f>
        <v>0</v>
      </c>
      <c r="J1545" s="25">
        <f>VLOOKUP(CONCATENATE($F1545," ",$G1545),AllocFactorMatrix,(J$4+1),FALSE)*$E1552</f>
        <v>0</v>
      </c>
      <c r="K1545" s="25">
        <f>VLOOKUP(CONCATENATE($F1545," ",$G1545),AllocFactorMatrix,(K$4+1),FALSE)*$E1552</f>
        <v>0</v>
      </c>
      <c r="L1545" s="25">
        <f>VLOOKUP(CONCATENATE($F1545," ",$G1545),AllocFactorMatrix,(L$4+1),FALSE)*$E1552</f>
        <v>0</v>
      </c>
      <c r="M1545" s="25">
        <f t="shared" si="723"/>
        <v>0</v>
      </c>
      <c r="N1545" s="25">
        <f>VLOOKUP(CONCATENATE($F1545," ",$G1545),AllocFactorMatrix,(N$4+1),FALSE)*$E1552</f>
        <v>0</v>
      </c>
      <c r="O1545" s="25">
        <f>VLOOKUP(CONCATENATE($F1545," ",$G1545),AllocFactorMatrix,(O$4+1),FALSE)*$E1552</f>
        <v>0</v>
      </c>
      <c r="P1545" s="25">
        <f>VLOOKUP(CONCATENATE($F1545," ",$G1545),AllocFactorMatrix,(P$4+1),FALSE)*$E1552</f>
        <v>0</v>
      </c>
      <c r="Q1545" s="25">
        <f>VLOOKUP(CONCATENATE($F1545," ",$G1545),AllocFactorMatrix,(Q$4+1),FALSE)*$E1552</f>
        <v>0</v>
      </c>
      <c r="R1545" s="25">
        <f>SUBTOTAL(9,N1545:Q1545)</f>
        <v>0</v>
      </c>
      <c r="S1545" s="25">
        <f>VLOOKUP(CONCATENATE($F1545," ",$G1545),AllocFactorMatrix,(S$4+1),FALSE)*$E1552</f>
        <v>0</v>
      </c>
      <c r="T1545" s="25">
        <f>VLOOKUP(CONCATENATE($F1545," ",$G1545),AllocFactorMatrix,(T$4+1),FALSE)*$E1552</f>
        <v>0</v>
      </c>
      <c r="U1545" s="25">
        <f>VLOOKUP(CONCATENATE($F1545," ",$G1545),AllocFactorMatrix,(U$4+1),FALSE)*$E1552</f>
        <v>0</v>
      </c>
      <c r="V1545" s="25">
        <f>VLOOKUP(CONCATENATE($F1545," ",$G1545),AllocFactorMatrix,(V$4+1),FALSE)*$E1552</f>
        <v>0</v>
      </c>
      <c r="W1545" s="25">
        <f>SUBTOTAL(9,S1545:V1545)</f>
        <v>0</v>
      </c>
      <c r="X1545" s="25">
        <f>VLOOKUP(CONCATENATE($F1545," ",$G1545),AllocFactorMatrix,(X$4+1),FALSE)*$E1552</f>
        <v>0</v>
      </c>
      <c r="Y1545" s="25">
        <f>VLOOKUP(CONCATENATE($F1545," ",$G1545),AllocFactorMatrix,(Y$4+1),FALSE)*$E1552</f>
        <v>0</v>
      </c>
      <c r="Z1545" s="25">
        <f t="shared" si="724"/>
        <v>0</v>
      </c>
      <c r="AA1545" s="25">
        <f>VLOOKUP(CONCATENATE($F1545," ",$G1545),AllocFactorMatrix,(AA$4+1),FALSE)*$E1552</f>
        <v>0</v>
      </c>
      <c r="AB1545" s="25">
        <f>VLOOKUP(CONCATENATE($F1545," ",$G1545),AllocFactorMatrix,(AB$4+1),FALSE)*$E1552</f>
        <v>0</v>
      </c>
      <c r="AC1545" s="25">
        <f>VLOOKUP(CONCATENATE($F1545," ",$G1545),AllocFactorMatrix,(AC$4+1),FALSE)*$E1552</f>
        <v>0</v>
      </c>
    </row>
    <row r="1546" spans="1:29" hidden="1" outlineLevel="1">
      <c r="A1546" s="83"/>
      <c r="B1546" s="56"/>
      <c r="C1546" s="53"/>
      <c r="D1546" s="53"/>
      <c r="E1546" s="57">
        <f>'Sch 4'!E373</f>
        <v>0</v>
      </c>
      <c r="F1546" s="61" t="str">
        <f>F1552</f>
        <v>TRANS_TOTAL</v>
      </c>
      <c r="G1546" s="20" t="str">
        <f>$G$9</f>
        <v>BULKTRAN</v>
      </c>
      <c r="H1546" s="24">
        <f t="shared" si="722"/>
        <v>365713.6704</v>
      </c>
      <c r="I1546" s="25">
        <f>VLOOKUP(CONCATENATE($F1546," ",$G1546),AllocFactorMatrix,(I$4+1),FALSE)*$E1552</f>
        <v>179325.10797245096</v>
      </c>
      <c r="J1546" s="25">
        <f>VLOOKUP(CONCATENATE($F1546," ",$G1546),AllocFactorMatrix,(J$4+1),FALSE)*$E1552</f>
        <v>45362.279469612244</v>
      </c>
      <c r="K1546" s="25">
        <f>VLOOKUP(CONCATENATE($F1546," ",$G1546),AllocFactorMatrix,(K$4+1),FALSE)*$E1552</f>
        <v>530.35404433317012</v>
      </c>
      <c r="L1546" s="25">
        <f>VLOOKUP(CONCATENATE($F1546," ",$G1546),AllocFactorMatrix,(L$4+1),FALSE)*$E1552</f>
        <v>13.065540832402116</v>
      </c>
      <c r="M1546" s="25">
        <f t="shared" si="723"/>
        <v>45905.699054777819</v>
      </c>
      <c r="N1546" s="25">
        <f>VLOOKUP(CONCATENATE($F1546," ",$G1546),AllocFactorMatrix,(N$4+1),FALSE)*$E1552</f>
        <v>18980.146852588648</v>
      </c>
      <c r="O1546" s="25">
        <f>VLOOKUP(CONCATENATE($F1546," ",$G1546),AllocFactorMatrix,(O$4+1),FALSE)*$E1552</f>
        <v>5405.4526478422194</v>
      </c>
      <c r="P1546" s="25">
        <f>VLOOKUP(CONCATENATE($F1546," ",$G1546),AllocFactorMatrix,(P$4+1),FALSE)*$E1552</f>
        <v>427.76312870352012</v>
      </c>
      <c r="Q1546" s="25">
        <f>VLOOKUP(CONCATENATE($F1546," ",$G1546),AllocFactorMatrix,(Q$4+1),FALSE)*$E1552</f>
        <v>90.293254088293494</v>
      </c>
      <c r="R1546" s="25">
        <f t="shared" ref="R1546:R1552" si="729">SUBTOTAL(9,N1546:Q1546)</f>
        <v>24903.655883222684</v>
      </c>
      <c r="S1546" s="25">
        <f>VLOOKUP(CONCATENATE($F1546," ",$G1546),AllocFactorMatrix,(S$4+1),FALSE)*$E1552</f>
        <v>1140.143181882074</v>
      </c>
      <c r="T1546" s="25">
        <f>VLOOKUP(CONCATENATE($F1546," ",$G1546),AllocFactorMatrix,(T$4+1),FALSE)*$E1552</f>
        <v>12429.560865270911</v>
      </c>
      <c r="U1546" s="25">
        <f>VLOOKUP(CONCATENATE($F1546," ",$G1546),AllocFactorMatrix,(U$4+1),FALSE)*$E1552</f>
        <v>83012.538881598375</v>
      </c>
      <c r="V1546" s="25">
        <f>VLOOKUP(CONCATENATE($F1546," ",$G1546),AllocFactorMatrix,(V$4+1),FALSE)*$E1552</f>
        <v>13023.098778713176</v>
      </c>
      <c r="W1546" s="25">
        <f t="shared" ref="W1546:W1552" si="730">SUBTOTAL(9,S1546:V1546)</f>
        <v>109605.34170746454</v>
      </c>
      <c r="X1546" s="25">
        <f>VLOOKUP(CONCATENATE($F1546," ",$G1546),AllocFactorMatrix,(X$4+1),FALSE)*$E1552</f>
        <v>5151.7280368783431</v>
      </c>
      <c r="Y1546" s="25">
        <f>VLOOKUP(CONCATENATE($F1546," ",$G1546),AllocFactorMatrix,(Y$4+1),FALSE)*$E1552</f>
        <v>124.36459820423251</v>
      </c>
      <c r="Z1546" s="25">
        <f t="shared" si="724"/>
        <v>5276.0926350825757</v>
      </c>
      <c r="AA1546" s="25">
        <f>VLOOKUP(CONCATENATE($F1546," ",$G1546),AllocFactorMatrix,(AA$4+1),FALSE)*$E1552</f>
        <v>89.819345794575284</v>
      </c>
      <c r="AB1546" s="25">
        <f>VLOOKUP(CONCATENATE($F1546," ",$G1546),AllocFactorMatrix,(AB$4+1),FALSE)*$E1552</f>
        <v>487.01841517437038</v>
      </c>
      <c r="AC1546" s="25">
        <f>VLOOKUP(CONCATENATE($F1546," ",$G1546),AllocFactorMatrix,(AC$4+1),FALSE)*$E1552</f>
        <v>120.93538603248972</v>
      </c>
    </row>
    <row r="1547" spans="1:29" hidden="1" outlineLevel="1">
      <c r="A1547" s="83"/>
      <c r="B1547" s="56"/>
      <c r="C1547" s="53"/>
      <c r="D1547" s="53"/>
      <c r="E1547" s="57">
        <f>'Sch 4'!E374</f>
        <v>0</v>
      </c>
      <c r="F1547" s="61" t="str">
        <f>F1552</f>
        <v>TRANS_TOTAL</v>
      </c>
      <c r="G1547" s="20" t="str">
        <f>$G$10</f>
        <v>SUBTRAN</v>
      </c>
      <c r="H1547" s="24">
        <f t="shared" si="722"/>
        <v>140254.3296</v>
      </c>
      <c r="I1547" s="25">
        <f>VLOOKUP(CONCATENATE($F1547," ",$G1547),AllocFactorMatrix,(I$4+1),FALSE)*$E1552</f>
        <v>66607.034636091732</v>
      </c>
      <c r="J1547" s="25">
        <f>VLOOKUP(CONCATENATE($F1547," ",$G1547),AllocFactorMatrix,(J$4+1),FALSE)*$E1552</f>
        <v>17050.418030912708</v>
      </c>
      <c r="K1547" s="25">
        <f>VLOOKUP(CONCATENATE($F1547," ",$G1547),AllocFactorMatrix,(K$4+1),FALSE)*$E1552</f>
        <v>198.69231728042766</v>
      </c>
      <c r="L1547" s="25">
        <f>VLOOKUP(CONCATENATE($F1547," ",$G1547),AllocFactorMatrix,(L$4+1),FALSE)*$E1552</f>
        <v>6.5139726797453319</v>
      </c>
      <c r="M1547" s="25">
        <f t="shared" si="723"/>
        <v>17255.624320872881</v>
      </c>
      <c r="N1547" s="25">
        <f>VLOOKUP(CONCATENATE($F1547," ",$G1547),AllocFactorMatrix,(N$4+1),FALSE)*$E1552</f>
        <v>7431.400571543586</v>
      </c>
      <c r="O1547" s="25">
        <f>VLOOKUP(CONCATENATE($F1547," ",$G1547),AllocFactorMatrix,(O$4+1),FALSE)*$E1552</f>
        <v>2106.4137121903991</v>
      </c>
      <c r="P1547" s="25">
        <f>VLOOKUP(CONCATENATE($F1547," ",$G1547),AllocFactorMatrix,(P$4+1),FALSE)*$E1552</f>
        <v>215.76611137579496</v>
      </c>
      <c r="Q1547" s="25">
        <f>VLOOKUP(CONCATENATE($F1547," ",$G1547),AllocFactorMatrix,(Q$4+1),FALSE)*$E1552</f>
        <v>0</v>
      </c>
      <c r="R1547" s="25">
        <f t="shared" si="729"/>
        <v>9753.5803951097805</v>
      </c>
      <c r="S1547" s="25">
        <f>VLOOKUP(CONCATENATE($F1547," ",$G1547),AllocFactorMatrix,(S$4+1),FALSE)*$E1552</f>
        <v>416.19180729580319</v>
      </c>
      <c r="T1547" s="25">
        <f>VLOOKUP(CONCATENATE($F1547," ",$G1547),AllocFactorMatrix,(T$4+1),FALSE)*$E1552</f>
        <v>4810.2951948676236</v>
      </c>
      <c r="U1547" s="25">
        <f>VLOOKUP(CONCATENATE($F1547," ",$G1547),AllocFactorMatrix,(U$4+1),FALSE)*$E1552</f>
        <v>39183.439669049701</v>
      </c>
      <c r="V1547" s="25">
        <f>VLOOKUP(CONCATENATE($F1547," ",$G1547),AllocFactorMatrix,(V$4+1),FALSE)*$E1552</f>
        <v>0</v>
      </c>
      <c r="W1547" s="25">
        <f t="shared" si="730"/>
        <v>44409.926671213128</v>
      </c>
      <c r="X1547" s="25">
        <f>VLOOKUP(CONCATENATE($F1547," ",$G1547),AllocFactorMatrix,(X$4+1),FALSE)*$E1552</f>
        <v>2016.8399803399886</v>
      </c>
      <c r="Y1547" s="25">
        <f>VLOOKUP(CONCATENATE($F1547," ",$G1547),AllocFactorMatrix,(Y$4+1),FALSE)*$E1552</f>
        <v>48.254239942037472</v>
      </c>
      <c r="Z1547" s="25">
        <f t="shared" si="724"/>
        <v>2065.0942202820261</v>
      </c>
      <c r="AA1547" s="25">
        <f>VLOOKUP(CONCATENATE($F1547," ",$G1547),AllocFactorMatrix,(AA$4+1),FALSE)*$E1552</f>
        <v>33.118400305292191</v>
      </c>
      <c r="AB1547" s="25">
        <f>VLOOKUP(CONCATENATE($F1547," ",$G1547),AllocFactorMatrix,(AB$4+1),FALSE)*$E1552</f>
        <v>104.03479916792031</v>
      </c>
      <c r="AC1547" s="25">
        <f>VLOOKUP(CONCATENATE($F1547," ",$G1547),AllocFactorMatrix,(AC$4+1),FALSE)*$E1552</f>
        <v>25.916156957210493</v>
      </c>
    </row>
    <row r="1548" spans="1:29" hidden="1" outlineLevel="1">
      <c r="A1548" s="83"/>
      <c r="B1548" s="56"/>
      <c r="C1548" s="53"/>
      <c r="D1548" s="53"/>
      <c r="E1548" s="57">
        <f>'Sch 4'!E375</f>
        <v>1450289</v>
      </c>
      <c r="F1548" s="61" t="str">
        <f>F1552</f>
        <v>TRANS_TOTAL</v>
      </c>
      <c r="G1548" s="20" t="str">
        <f>$G$11</f>
        <v>DISTPRI</v>
      </c>
      <c r="H1548" s="24">
        <f t="shared" si="722"/>
        <v>0</v>
      </c>
      <c r="I1548" s="25">
        <f>VLOOKUP(CONCATENATE($F1548," ",$G1548),AllocFactorMatrix,(I$4+1),FALSE)*$E1552</f>
        <v>0</v>
      </c>
      <c r="J1548" s="25">
        <f>VLOOKUP(CONCATENATE($F1548," ",$G1548),AllocFactorMatrix,(J$4+1),FALSE)*$E1552</f>
        <v>0</v>
      </c>
      <c r="K1548" s="25">
        <f>VLOOKUP(CONCATENATE($F1548," ",$G1548),AllocFactorMatrix,(K$4+1),FALSE)*$E1552</f>
        <v>0</v>
      </c>
      <c r="L1548" s="25">
        <f>VLOOKUP(CONCATENATE($F1548," ",$G1548),AllocFactorMatrix,(L$4+1),FALSE)*$E1552</f>
        <v>0</v>
      </c>
      <c r="M1548" s="25">
        <f t="shared" si="723"/>
        <v>0</v>
      </c>
      <c r="N1548" s="25">
        <f>VLOOKUP(CONCATENATE($F1548," ",$G1548),AllocFactorMatrix,(N$4+1),FALSE)*$E1552</f>
        <v>0</v>
      </c>
      <c r="O1548" s="25">
        <f>VLOOKUP(CONCATENATE($F1548," ",$G1548),AllocFactorMatrix,(O$4+1),FALSE)*$E1552</f>
        <v>0</v>
      </c>
      <c r="P1548" s="25">
        <f>VLOOKUP(CONCATENATE($F1548," ",$G1548),AllocFactorMatrix,(P$4+1),FALSE)*$E1552</f>
        <v>0</v>
      </c>
      <c r="Q1548" s="25">
        <f>VLOOKUP(CONCATENATE($F1548," ",$G1548),AllocFactorMatrix,(Q$4+1),FALSE)*$E1552</f>
        <v>0</v>
      </c>
      <c r="R1548" s="25">
        <f t="shared" si="729"/>
        <v>0</v>
      </c>
      <c r="S1548" s="25">
        <f>VLOOKUP(CONCATENATE($F1548," ",$G1548),AllocFactorMatrix,(S$4+1),FALSE)*$E1552</f>
        <v>0</v>
      </c>
      <c r="T1548" s="25">
        <f>VLOOKUP(CONCATENATE($F1548," ",$G1548),AllocFactorMatrix,(T$4+1),FALSE)*$E1552</f>
        <v>0</v>
      </c>
      <c r="U1548" s="25">
        <f>VLOOKUP(CONCATENATE($F1548," ",$G1548),AllocFactorMatrix,(U$4+1),FALSE)*$E1552</f>
        <v>0</v>
      </c>
      <c r="V1548" s="25">
        <f>VLOOKUP(CONCATENATE($F1548," ",$G1548),AllocFactorMatrix,(V$4+1),FALSE)*$E1552</f>
        <v>0</v>
      </c>
      <c r="W1548" s="25">
        <f t="shared" si="730"/>
        <v>0</v>
      </c>
      <c r="X1548" s="25">
        <f>VLOOKUP(CONCATENATE($F1548," ",$G1548),AllocFactorMatrix,(X$4+1),FALSE)*$E1552</f>
        <v>0</v>
      </c>
      <c r="Y1548" s="25">
        <f>VLOOKUP(CONCATENATE($F1548," ",$G1548),AllocFactorMatrix,(Y$4+1),FALSE)*$E1552</f>
        <v>0</v>
      </c>
      <c r="Z1548" s="25">
        <f t="shared" si="724"/>
        <v>0</v>
      </c>
      <c r="AA1548" s="25">
        <f>VLOOKUP(CONCATENATE($F1548," ",$G1548),AllocFactorMatrix,(AA$4+1),FALSE)*$E1552</f>
        <v>0</v>
      </c>
      <c r="AB1548" s="25">
        <f>VLOOKUP(CONCATENATE($F1548," ",$G1548),AllocFactorMatrix,(AB$4+1),FALSE)*$E1552</f>
        <v>0</v>
      </c>
      <c r="AC1548" s="25">
        <f>VLOOKUP(CONCATENATE($F1548," ",$G1548),AllocFactorMatrix,(AC$4+1),FALSE)*$E1552</f>
        <v>0</v>
      </c>
    </row>
    <row r="1549" spans="1:29" hidden="1" outlineLevel="1">
      <c r="A1549" s="83"/>
      <c r="B1549" s="56"/>
      <c r="C1549" s="53"/>
      <c r="D1549" s="53"/>
      <c r="E1549" s="57">
        <f>'Sch 4'!E376</f>
        <v>2861</v>
      </c>
      <c r="F1549" s="61" t="str">
        <f>F1552</f>
        <v>TRANS_TOTAL</v>
      </c>
      <c r="G1549" s="20" t="str">
        <f>$G$12</f>
        <v>DISTSEC</v>
      </c>
      <c r="H1549" s="24">
        <f t="shared" si="722"/>
        <v>0</v>
      </c>
      <c r="I1549" s="25">
        <f>VLOOKUP(CONCATENATE($F1549," ",$G1549),AllocFactorMatrix,(I$4+1),FALSE)*$E1552</f>
        <v>0</v>
      </c>
      <c r="J1549" s="25">
        <f>VLOOKUP(CONCATENATE($F1549," ",$G1549),AllocFactorMatrix,(J$4+1),FALSE)*$E1552</f>
        <v>0</v>
      </c>
      <c r="K1549" s="25">
        <f>VLOOKUP(CONCATENATE($F1549," ",$G1549),AllocFactorMatrix,(K$4+1),FALSE)*$E1552</f>
        <v>0</v>
      </c>
      <c r="L1549" s="25">
        <f>VLOOKUP(CONCATENATE($F1549," ",$G1549),AllocFactorMatrix,(L$4+1),FALSE)*$E1552</f>
        <v>0</v>
      </c>
      <c r="M1549" s="25">
        <f t="shared" si="723"/>
        <v>0</v>
      </c>
      <c r="N1549" s="25">
        <f>VLOOKUP(CONCATENATE($F1549," ",$G1549),AllocFactorMatrix,(N$4+1),FALSE)*$E1552</f>
        <v>0</v>
      </c>
      <c r="O1549" s="25">
        <f>VLOOKUP(CONCATENATE($F1549," ",$G1549),AllocFactorMatrix,(O$4+1),FALSE)*$E1552</f>
        <v>0</v>
      </c>
      <c r="P1549" s="25">
        <f>VLOOKUP(CONCATENATE($F1549," ",$G1549),AllocFactorMatrix,(P$4+1),FALSE)*$E1552</f>
        <v>0</v>
      </c>
      <c r="Q1549" s="25">
        <f>VLOOKUP(CONCATENATE($F1549," ",$G1549),AllocFactorMatrix,(Q$4+1),FALSE)*$E1552</f>
        <v>0</v>
      </c>
      <c r="R1549" s="25">
        <f t="shared" si="729"/>
        <v>0</v>
      </c>
      <c r="S1549" s="25">
        <f>VLOOKUP(CONCATENATE($F1549," ",$G1549),AllocFactorMatrix,(S$4+1),FALSE)*$E1552</f>
        <v>0</v>
      </c>
      <c r="T1549" s="25">
        <f>VLOOKUP(CONCATENATE($F1549," ",$G1549),AllocFactorMatrix,(T$4+1),FALSE)*$E1552</f>
        <v>0</v>
      </c>
      <c r="U1549" s="25">
        <f>VLOOKUP(CONCATENATE($F1549," ",$G1549),AllocFactorMatrix,(U$4+1),FALSE)*$E1552</f>
        <v>0</v>
      </c>
      <c r="V1549" s="25">
        <f>VLOOKUP(CONCATENATE($F1549," ",$G1549),AllocFactorMatrix,(V$4+1),FALSE)*$E1552</f>
        <v>0</v>
      </c>
      <c r="W1549" s="25">
        <f t="shared" si="730"/>
        <v>0</v>
      </c>
      <c r="X1549" s="25">
        <f>VLOOKUP(CONCATENATE($F1549," ",$G1549),AllocFactorMatrix,(X$4+1),FALSE)*$E1552</f>
        <v>0</v>
      </c>
      <c r="Y1549" s="25">
        <f>VLOOKUP(CONCATENATE($F1549," ",$G1549),AllocFactorMatrix,(Y$4+1),FALSE)*$E1552</f>
        <v>0</v>
      </c>
      <c r="Z1549" s="25">
        <f t="shared" si="724"/>
        <v>0</v>
      </c>
      <c r="AA1549" s="25">
        <f>VLOOKUP(CONCATENATE($F1549," ",$G1549),AllocFactorMatrix,(AA$4+1),FALSE)*$E1552</f>
        <v>0</v>
      </c>
      <c r="AB1549" s="25">
        <f>VLOOKUP(CONCATENATE($F1549," ",$G1549),AllocFactorMatrix,(AB$4+1),FALSE)*$E1552</f>
        <v>0</v>
      </c>
      <c r="AC1549" s="25">
        <f>VLOOKUP(CONCATENATE($F1549," ",$G1549),AllocFactorMatrix,(AC$4+1),FALSE)*$E1552</f>
        <v>0</v>
      </c>
    </row>
    <row r="1550" spans="1:29" hidden="1" outlineLevel="1">
      <c r="A1550" s="83"/>
      <c r="B1550" s="56"/>
      <c r="C1550" s="53"/>
      <c r="D1550" s="53"/>
      <c r="E1550" s="57">
        <f>'Sch 4'!E377</f>
        <v>369656</v>
      </c>
      <c r="F1550" s="61" t="str">
        <f>F1552</f>
        <v>TRANS_TOTAL</v>
      </c>
      <c r="G1550" s="20" t="str">
        <f>$G$13</f>
        <v>ENERGY</v>
      </c>
      <c r="H1550" s="24">
        <f t="shared" si="722"/>
        <v>0</v>
      </c>
      <c r="I1550" s="25">
        <f>VLOOKUP(CONCATENATE($F1550," ",$G1550),AllocFactorMatrix,(I$4+1),FALSE)*$E1552</f>
        <v>0</v>
      </c>
      <c r="J1550" s="25">
        <f>VLOOKUP(CONCATENATE($F1550," ",$G1550),AllocFactorMatrix,(J$4+1),FALSE)*$E1552</f>
        <v>0</v>
      </c>
      <c r="K1550" s="25">
        <f>VLOOKUP(CONCATENATE($F1550," ",$G1550),AllocFactorMatrix,(K$4+1),FALSE)*$E1552</f>
        <v>0</v>
      </c>
      <c r="L1550" s="25">
        <f>VLOOKUP(CONCATENATE($F1550," ",$G1550),AllocFactorMatrix,(L$4+1),FALSE)*$E1552</f>
        <v>0</v>
      </c>
      <c r="M1550" s="25">
        <f t="shared" si="723"/>
        <v>0</v>
      </c>
      <c r="N1550" s="25">
        <f>VLOOKUP(CONCATENATE($F1550," ",$G1550),AllocFactorMatrix,(N$4+1),FALSE)*$E1552</f>
        <v>0</v>
      </c>
      <c r="O1550" s="25">
        <f>VLOOKUP(CONCATENATE($F1550," ",$G1550),AllocFactorMatrix,(O$4+1),FALSE)*$E1552</f>
        <v>0</v>
      </c>
      <c r="P1550" s="25">
        <f>VLOOKUP(CONCATENATE($F1550," ",$G1550),AllocFactorMatrix,(P$4+1),FALSE)*$E1552</f>
        <v>0</v>
      </c>
      <c r="Q1550" s="25">
        <f>VLOOKUP(CONCATENATE($F1550," ",$G1550),AllocFactorMatrix,(Q$4+1),FALSE)*$E1552</f>
        <v>0</v>
      </c>
      <c r="R1550" s="25">
        <f t="shared" si="729"/>
        <v>0</v>
      </c>
      <c r="S1550" s="25">
        <f>VLOOKUP(CONCATENATE($F1550," ",$G1550),AllocFactorMatrix,(S$4+1),FALSE)*$E1552</f>
        <v>0</v>
      </c>
      <c r="T1550" s="25">
        <f>VLOOKUP(CONCATENATE($F1550," ",$G1550),AllocFactorMatrix,(T$4+1),FALSE)*$E1552</f>
        <v>0</v>
      </c>
      <c r="U1550" s="25">
        <f>VLOOKUP(CONCATENATE($F1550," ",$G1550),AllocFactorMatrix,(U$4+1),FALSE)*$E1552</f>
        <v>0</v>
      </c>
      <c r="V1550" s="25">
        <f>VLOOKUP(CONCATENATE($F1550," ",$G1550),AllocFactorMatrix,(V$4+1),FALSE)*$E1552</f>
        <v>0</v>
      </c>
      <c r="W1550" s="25">
        <f t="shared" si="730"/>
        <v>0</v>
      </c>
      <c r="X1550" s="25">
        <f>VLOOKUP(CONCATENATE($F1550," ",$G1550),AllocFactorMatrix,(X$4+1),FALSE)*$E1552</f>
        <v>0</v>
      </c>
      <c r="Y1550" s="25">
        <f>VLOOKUP(CONCATENATE($F1550," ",$G1550),AllocFactorMatrix,(Y$4+1),FALSE)*$E1552</f>
        <v>0</v>
      </c>
      <c r="Z1550" s="25">
        <f t="shared" si="724"/>
        <v>0</v>
      </c>
      <c r="AA1550" s="25">
        <f>VLOOKUP(CONCATENATE($F1550," ",$G1550),AllocFactorMatrix,(AA$4+1),FALSE)*$E1552</f>
        <v>0</v>
      </c>
      <c r="AB1550" s="25">
        <f>VLOOKUP(CONCATENATE($F1550," ",$G1550),AllocFactorMatrix,(AB$4+1),FALSE)*$E1552</f>
        <v>0</v>
      </c>
      <c r="AC1550" s="25">
        <f>VLOOKUP(CONCATENATE($F1550," ",$G1550),AllocFactorMatrix,(AC$4+1),FALSE)*$E1552</f>
        <v>0</v>
      </c>
    </row>
    <row r="1551" spans="1:29" hidden="1" outlineLevel="1">
      <c r="A1551" s="83"/>
      <c r="B1551" s="56"/>
      <c r="C1551" s="53"/>
      <c r="D1551" s="53"/>
      <c r="E1551" s="57">
        <f>'Sch 4'!E378</f>
        <v>722883</v>
      </c>
      <c r="F1551" s="61" t="str">
        <f>F1552</f>
        <v>TRANS_TOTAL</v>
      </c>
      <c r="G1551" s="20" t="str">
        <f>$G$14</f>
        <v>CUSTOMER</v>
      </c>
      <c r="H1551" s="24">
        <f t="shared" si="722"/>
        <v>0</v>
      </c>
      <c r="I1551" s="25">
        <f>VLOOKUP(CONCATENATE($F1551," ",$G1551),AllocFactorMatrix,(I$4+1),FALSE)*$E1552</f>
        <v>0</v>
      </c>
      <c r="J1551" s="25">
        <f>VLOOKUP(CONCATENATE($F1551," ",$G1551),AllocFactorMatrix,(J$4+1),FALSE)*$E1552</f>
        <v>0</v>
      </c>
      <c r="K1551" s="25">
        <f>VLOOKUP(CONCATENATE($F1551," ",$G1551),AllocFactorMatrix,(K$4+1),FALSE)*$E1552</f>
        <v>0</v>
      </c>
      <c r="L1551" s="25">
        <f>VLOOKUP(CONCATENATE($F1551," ",$G1551),AllocFactorMatrix,(L$4+1),FALSE)*$E1552</f>
        <v>0</v>
      </c>
      <c r="M1551" s="25">
        <f t="shared" si="723"/>
        <v>0</v>
      </c>
      <c r="N1551" s="25">
        <f>VLOOKUP(CONCATENATE($F1551," ",$G1551),AllocFactorMatrix,(N$4+1),FALSE)*$E1552</f>
        <v>0</v>
      </c>
      <c r="O1551" s="25">
        <f>VLOOKUP(CONCATENATE($F1551," ",$G1551),AllocFactorMatrix,(O$4+1),FALSE)*$E1552</f>
        <v>0</v>
      </c>
      <c r="P1551" s="25">
        <f>VLOOKUP(CONCATENATE($F1551," ",$G1551),AllocFactorMatrix,(P$4+1),FALSE)*$E1552</f>
        <v>0</v>
      </c>
      <c r="Q1551" s="25">
        <f>VLOOKUP(CONCATENATE($F1551," ",$G1551),AllocFactorMatrix,(Q$4+1),FALSE)*$E1552</f>
        <v>0</v>
      </c>
      <c r="R1551" s="25">
        <f t="shared" si="729"/>
        <v>0</v>
      </c>
      <c r="S1551" s="25">
        <f>VLOOKUP(CONCATENATE($F1551," ",$G1551),AllocFactorMatrix,(S$4+1),FALSE)*$E1552</f>
        <v>0</v>
      </c>
      <c r="T1551" s="25">
        <f>VLOOKUP(CONCATENATE($F1551," ",$G1551),AllocFactorMatrix,(T$4+1),FALSE)*$E1552</f>
        <v>0</v>
      </c>
      <c r="U1551" s="25">
        <f>VLOOKUP(CONCATENATE($F1551," ",$G1551),AllocFactorMatrix,(U$4+1),FALSE)*$E1552</f>
        <v>0</v>
      </c>
      <c r="V1551" s="25">
        <f>VLOOKUP(CONCATENATE($F1551," ",$G1551),AllocFactorMatrix,(V$4+1),FALSE)*$E1552</f>
        <v>0</v>
      </c>
      <c r="W1551" s="25">
        <f t="shared" si="730"/>
        <v>0</v>
      </c>
      <c r="X1551" s="25">
        <f>VLOOKUP(CONCATENATE($F1551," ",$G1551),AllocFactorMatrix,(X$4+1),FALSE)*$E1552</f>
        <v>0</v>
      </c>
      <c r="Y1551" s="25">
        <f>VLOOKUP(CONCATENATE($F1551," ",$G1551),AllocFactorMatrix,(Y$4+1),FALSE)*$E1552</f>
        <v>0</v>
      </c>
      <c r="Z1551" s="25">
        <f t="shared" si="724"/>
        <v>0</v>
      </c>
      <c r="AA1551" s="25">
        <f>VLOOKUP(CONCATENATE($F1551," ",$G1551),AllocFactorMatrix,(AA$4+1),FALSE)*$E1552</f>
        <v>0</v>
      </c>
      <c r="AB1551" s="25">
        <f>VLOOKUP(CONCATENATE($F1551," ",$G1551),AllocFactorMatrix,(AB$4+1),FALSE)*$E1552</f>
        <v>0</v>
      </c>
      <c r="AC1551" s="25">
        <f>VLOOKUP(CONCATENATE($F1551," ",$G1551),AllocFactorMatrix,(AC$4+1),FALSE)*$E1552</f>
        <v>0</v>
      </c>
    </row>
    <row r="1552" spans="1:29" collapsed="1">
      <c r="A1552" s="83"/>
      <c r="B1552" s="56"/>
      <c r="C1552" s="53"/>
      <c r="D1552" s="53" t="s">
        <v>484</v>
      </c>
      <c r="E1552" s="57">
        <f>'Sch 4'!E365</f>
        <v>505968</v>
      </c>
      <c r="F1552" s="62" t="s">
        <v>191</v>
      </c>
      <c r="G1552" s="20" t="str">
        <f>$G$15</f>
        <v>TOTAL</v>
      </c>
      <c r="H1552" s="24">
        <f t="shared" si="722"/>
        <v>505968.00000000012</v>
      </c>
      <c r="I1552" s="25">
        <f>VLOOKUP(CONCATENATE($F1552," ",$G1552),AllocFactorMatrix,(I$4+1),FALSE)*$E1552</f>
        <v>245932.14260854266</v>
      </c>
      <c r="J1552" s="25">
        <f>VLOOKUP(CONCATENATE($F1552," ",$G1552),AllocFactorMatrix,(J$4+1),FALSE)*$E1552</f>
        <v>62412.697500524955</v>
      </c>
      <c r="K1552" s="25">
        <f>VLOOKUP(CONCATENATE($F1552," ",$G1552),AllocFactorMatrix,(K$4+1),FALSE)*$E1552</f>
        <v>729.0463616135977</v>
      </c>
      <c r="L1552" s="25">
        <f>VLOOKUP(CONCATENATE($F1552," ",$G1552),AllocFactorMatrix,(L$4+1),FALSE)*$E1552</f>
        <v>19.579513512147447</v>
      </c>
      <c r="M1552" s="25">
        <f t="shared" si="723"/>
        <v>63161.323375650696</v>
      </c>
      <c r="N1552" s="25">
        <f>VLOOKUP(CONCATENATE($F1552," ",$G1552),AllocFactorMatrix,(N$4+1),FALSE)*$E1552</f>
        <v>26411.547424132237</v>
      </c>
      <c r="O1552" s="25">
        <f>VLOOKUP(CONCATENATE($F1552," ",$G1552),AllocFactorMatrix,(O$4+1),FALSE)*$E1552</f>
        <v>7511.8663600326181</v>
      </c>
      <c r="P1552" s="25">
        <f>VLOOKUP(CONCATENATE($F1552," ",$G1552),AllocFactorMatrix,(P$4+1),FALSE)*$E1552</f>
        <v>643.52924007931506</v>
      </c>
      <c r="Q1552" s="25">
        <f>VLOOKUP(CONCATENATE($F1552," ",$G1552),AllocFactorMatrix,(Q$4+1),FALSE)*$E1552</f>
        <v>90.293254088293494</v>
      </c>
      <c r="R1552" s="25">
        <f t="shared" si="729"/>
        <v>34657.236278332464</v>
      </c>
      <c r="S1552" s="25">
        <f>VLOOKUP(CONCATENATE($F1552," ",$G1552),AllocFactorMatrix,(S$4+1),FALSE)*$E1552</f>
        <v>1556.3349891778773</v>
      </c>
      <c r="T1552" s="25">
        <f>VLOOKUP(CONCATENATE($F1552," ",$G1552),AllocFactorMatrix,(T$4+1),FALSE)*$E1552</f>
        <v>17239.856060138536</v>
      </c>
      <c r="U1552" s="25">
        <f>VLOOKUP(CONCATENATE($F1552," ",$G1552),AllocFactorMatrix,(U$4+1),FALSE)*$E1552</f>
        <v>122195.97855064808</v>
      </c>
      <c r="V1552" s="25">
        <f>VLOOKUP(CONCATENATE($F1552," ",$G1552),AllocFactorMatrix,(V$4+1),FALSE)*$E1552</f>
        <v>13023.098778713176</v>
      </c>
      <c r="W1552" s="25">
        <f t="shared" si="730"/>
        <v>154015.26837867766</v>
      </c>
      <c r="X1552" s="25">
        <f>VLOOKUP(CONCATENATE($F1552," ",$G1552),AllocFactorMatrix,(X$4+1),FALSE)*$E1552</f>
        <v>7168.5680172183329</v>
      </c>
      <c r="Y1552" s="25">
        <f>VLOOKUP(CONCATENATE($F1552," ",$G1552),AllocFactorMatrix,(Y$4+1),FALSE)*$E1552</f>
        <v>172.61883814626998</v>
      </c>
      <c r="Z1552" s="25">
        <f t="shared" si="724"/>
        <v>7341.1868553646027</v>
      </c>
      <c r="AA1552" s="25">
        <f>VLOOKUP(CONCATENATE($F1552," ",$G1552),AllocFactorMatrix,(AA$4+1),FALSE)*$E1552</f>
        <v>122.93774609986747</v>
      </c>
      <c r="AB1552" s="25">
        <f>VLOOKUP(CONCATENATE($F1552," ",$G1552),AllocFactorMatrix,(AB$4+1),FALSE)*$E1552</f>
        <v>591.05321434229063</v>
      </c>
      <c r="AC1552" s="25">
        <f>VLOOKUP(CONCATENATE($F1552," ",$G1552),AllocFactorMatrix,(AC$4+1),FALSE)*$E1552</f>
        <v>146.85154298970019</v>
      </c>
    </row>
    <row r="1553" spans="1:29" hidden="1" outlineLevel="1">
      <c r="A1553" s="83"/>
      <c r="B1553" s="56"/>
      <c r="C1553" s="53"/>
      <c r="D1553" s="53"/>
      <c r="E1553" s="57">
        <f>'Sch 4'!E380</f>
        <v>32865</v>
      </c>
      <c r="F1553" s="61" t="str">
        <f>F1560</f>
        <v>TRANS_TOTAL</v>
      </c>
      <c r="G1553" s="20" t="str">
        <f>$G$8</f>
        <v>PRODUCTION</v>
      </c>
      <c r="H1553" s="24">
        <f t="shared" si="722"/>
        <v>0</v>
      </c>
      <c r="I1553" s="25">
        <f>VLOOKUP(CONCATENATE($F1553," ",$G1553),AllocFactorMatrix,(I$4+1),FALSE)*$E1560</f>
        <v>0</v>
      </c>
      <c r="J1553" s="25">
        <f>VLOOKUP(CONCATENATE($F1553," ",$G1553),AllocFactorMatrix,(J$4+1),FALSE)*$E1560</f>
        <v>0</v>
      </c>
      <c r="K1553" s="25">
        <f>VLOOKUP(CONCATENATE($F1553," ",$G1553),AllocFactorMatrix,(K$4+1),FALSE)*$E1560</f>
        <v>0</v>
      </c>
      <c r="L1553" s="25">
        <f>VLOOKUP(CONCATENATE($F1553," ",$G1553),AllocFactorMatrix,(L$4+1),FALSE)*$E1560</f>
        <v>0</v>
      </c>
      <c r="M1553" s="25">
        <f t="shared" si="723"/>
        <v>0</v>
      </c>
      <c r="N1553" s="25">
        <f>VLOOKUP(CONCATENATE($F1553," ",$G1553),AllocFactorMatrix,(N$4+1),FALSE)*$E1560</f>
        <v>0</v>
      </c>
      <c r="O1553" s="25">
        <f>VLOOKUP(CONCATENATE($F1553," ",$G1553),AllocFactorMatrix,(O$4+1),FALSE)*$E1560</f>
        <v>0</v>
      </c>
      <c r="P1553" s="25">
        <f>VLOOKUP(CONCATENATE($F1553," ",$G1553),AllocFactorMatrix,(P$4+1),FALSE)*$E1560</f>
        <v>0</v>
      </c>
      <c r="Q1553" s="25">
        <f>VLOOKUP(CONCATENATE($F1553," ",$G1553),AllocFactorMatrix,(Q$4+1),FALSE)*$E1560</f>
        <v>0</v>
      </c>
      <c r="R1553" s="25">
        <f>SUBTOTAL(9,N1553:Q1553)</f>
        <v>0</v>
      </c>
      <c r="S1553" s="25">
        <f>VLOOKUP(CONCATENATE($F1553," ",$G1553),AllocFactorMatrix,(S$4+1),FALSE)*$E1560</f>
        <v>0</v>
      </c>
      <c r="T1553" s="25">
        <f>VLOOKUP(CONCATENATE($F1553," ",$G1553),AllocFactorMatrix,(T$4+1),FALSE)*$E1560</f>
        <v>0</v>
      </c>
      <c r="U1553" s="25">
        <f>VLOOKUP(CONCATENATE($F1553," ",$G1553),AllocFactorMatrix,(U$4+1),FALSE)*$E1560</f>
        <v>0</v>
      </c>
      <c r="V1553" s="25">
        <f>VLOOKUP(CONCATENATE($F1553," ",$G1553),AllocFactorMatrix,(V$4+1),FALSE)*$E1560</f>
        <v>0</v>
      </c>
      <c r="W1553" s="25">
        <f>SUBTOTAL(9,S1553:V1553)</f>
        <v>0</v>
      </c>
      <c r="X1553" s="25">
        <f>VLOOKUP(CONCATENATE($F1553," ",$G1553),AllocFactorMatrix,(X$4+1),FALSE)*$E1560</f>
        <v>0</v>
      </c>
      <c r="Y1553" s="25">
        <f>VLOOKUP(CONCATENATE($F1553," ",$G1553),AllocFactorMatrix,(Y$4+1),FALSE)*$E1560</f>
        <v>0</v>
      </c>
      <c r="Z1553" s="25">
        <f t="shared" si="724"/>
        <v>0</v>
      </c>
      <c r="AA1553" s="25">
        <f>VLOOKUP(CONCATENATE($F1553," ",$G1553),AllocFactorMatrix,(AA$4+1),FALSE)*$E1560</f>
        <v>0</v>
      </c>
      <c r="AB1553" s="25">
        <f>VLOOKUP(CONCATENATE($F1553," ",$G1553),AllocFactorMatrix,(AB$4+1),FALSE)*$E1560</f>
        <v>0</v>
      </c>
      <c r="AC1553" s="25">
        <f>VLOOKUP(CONCATENATE($F1553," ",$G1553),AllocFactorMatrix,(AC$4+1),FALSE)*$E1560</f>
        <v>0</v>
      </c>
    </row>
    <row r="1554" spans="1:29" hidden="1" outlineLevel="1">
      <c r="A1554" s="83"/>
      <c r="B1554" s="56"/>
      <c r="C1554" s="53"/>
      <c r="D1554" s="53"/>
      <c r="E1554" s="57">
        <f>'Sch 4'!E381</f>
        <v>1214835</v>
      </c>
      <c r="F1554" s="61" t="str">
        <f>F1560</f>
        <v>TRANS_TOTAL</v>
      </c>
      <c r="G1554" s="20" t="str">
        <f>$G$9</f>
        <v>BULKTRAN</v>
      </c>
      <c r="H1554" s="24">
        <f t="shared" si="722"/>
        <v>4184495.9208000004</v>
      </c>
      <c r="I1554" s="25">
        <f>VLOOKUP(CONCATENATE($F1554," ",$G1554),AllocFactorMatrix,(I$4+1),FALSE)*$E1560</f>
        <v>2051837.9364572437</v>
      </c>
      <c r="J1554" s="25">
        <f>VLOOKUP(CONCATENATE($F1554," ",$G1554),AllocFactorMatrix,(J$4+1),FALSE)*$E1560</f>
        <v>519035.21460154321</v>
      </c>
      <c r="K1554" s="25">
        <f>VLOOKUP(CONCATENATE($F1554," ",$G1554),AllocFactorMatrix,(K$4+1),FALSE)*$E1560</f>
        <v>6068.3111262004732</v>
      </c>
      <c r="L1554" s="25">
        <f>VLOOKUP(CONCATENATE($F1554," ",$G1554),AllocFactorMatrix,(L$4+1),FALSE)*$E1560</f>
        <v>149.49592192283686</v>
      </c>
      <c r="M1554" s="25">
        <f t="shared" si="723"/>
        <v>525253.02164966648</v>
      </c>
      <c r="N1554" s="25">
        <f>VLOOKUP(CONCATENATE($F1554," ",$G1554),AllocFactorMatrix,(N$4+1),FALSE)*$E1560</f>
        <v>217170.84568912565</v>
      </c>
      <c r="O1554" s="25">
        <f>VLOOKUP(CONCATENATE($F1554," ",$G1554),AllocFactorMatrix,(O$4+1),FALSE)*$E1560</f>
        <v>61849.190735018601</v>
      </c>
      <c r="P1554" s="25">
        <f>VLOOKUP(CONCATENATE($F1554," ",$G1554),AllocFactorMatrix,(P$4+1),FALSE)*$E1560</f>
        <v>4894.4658403683379</v>
      </c>
      <c r="Q1554" s="25">
        <f>VLOOKUP(CONCATENATE($F1554," ",$G1554),AllocFactorMatrix,(Q$4+1),FALSE)*$E1560</f>
        <v>1033.1354389759831</v>
      </c>
      <c r="R1554" s="25">
        <f t="shared" ref="R1554:R1560" si="731">SUBTOTAL(9,N1554:Q1554)</f>
        <v>284947.63770348858</v>
      </c>
      <c r="S1554" s="25">
        <f>VLOOKUP(CONCATENATE($F1554," ",$G1554),AllocFactorMatrix,(S$4+1),FALSE)*$E1560</f>
        <v>13045.518611582836</v>
      </c>
      <c r="T1554" s="25">
        <f>VLOOKUP(CONCATENATE($F1554," ",$G1554),AllocFactorMatrix,(T$4+1),FALSE)*$E1560</f>
        <v>142219.03895791981</v>
      </c>
      <c r="U1554" s="25">
        <f>VLOOKUP(CONCATENATE($F1554," ",$G1554),AllocFactorMatrix,(U$4+1),FALSE)*$E1560</f>
        <v>949829.49350886454</v>
      </c>
      <c r="V1554" s="25">
        <f>VLOOKUP(CONCATENATE($F1554," ",$G1554),AllocFactorMatrix,(V$4+1),FALSE)*$E1560</f>
        <v>149010.29993244886</v>
      </c>
      <c r="W1554" s="25">
        <f t="shared" ref="W1554:W1560" si="732">SUBTOTAL(9,S1554:V1554)</f>
        <v>1254104.3510108162</v>
      </c>
      <c r="X1554" s="25">
        <f>VLOOKUP(CONCATENATE($F1554," ",$G1554),AllocFactorMatrix,(X$4+1),FALSE)*$E1560</f>
        <v>58946.07366415915</v>
      </c>
      <c r="Y1554" s="25">
        <f>VLOOKUP(CONCATENATE($F1554," ",$G1554),AllocFactorMatrix,(Y$4+1),FALSE)*$E1560</f>
        <v>1422.9797680473635</v>
      </c>
      <c r="Z1554" s="25">
        <f t="shared" si="724"/>
        <v>60369.053432206514</v>
      </c>
      <c r="AA1554" s="25">
        <f>VLOOKUP(CONCATENATE($F1554," ",$G1554),AllocFactorMatrix,(AA$4+1),FALSE)*$E1560</f>
        <v>1027.7129801443837</v>
      </c>
      <c r="AB1554" s="25">
        <f>VLOOKUP(CONCATENATE($F1554," ",$G1554),AllocFactorMatrix,(AB$4+1),FALSE)*$E1560</f>
        <v>5572.4648450320374</v>
      </c>
      <c r="AC1554" s="25">
        <f>VLOOKUP(CONCATENATE($F1554," ",$G1554),AllocFactorMatrix,(AC$4+1),FALSE)*$E1560</f>
        <v>1383.7427214023185</v>
      </c>
    </row>
    <row r="1555" spans="1:29" hidden="1" outlineLevel="1">
      <c r="A1555" s="83"/>
      <c r="B1555" s="56"/>
      <c r="C1555" s="53"/>
      <c r="D1555" s="53"/>
      <c r="E1555" s="57">
        <f>'Sch 4'!E382</f>
        <v>158939</v>
      </c>
      <c r="F1555" s="61" t="str">
        <f>F1560</f>
        <v>TRANS_TOTAL</v>
      </c>
      <c r="G1555" s="20" t="str">
        <f>$G$10</f>
        <v>SUBTRAN</v>
      </c>
      <c r="H1555" s="24">
        <f t="shared" si="722"/>
        <v>1604790.0792</v>
      </c>
      <c r="I1555" s="25">
        <f>VLOOKUP(CONCATENATE($F1555," ",$G1555),AllocFactorMatrix,(I$4+1),FALSE)*$E1560</f>
        <v>762117.70926272206</v>
      </c>
      <c r="J1555" s="25">
        <f>VLOOKUP(CONCATENATE($F1555," ",$G1555),AllocFactorMatrix,(J$4+1),FALSE)*$E1560</f>
        <v>195090.88796230295</v>
      </c>
      <c r="K1555" s="25">
        <f>VLOOKUP(CONCATENATE($F1555," ",$G1555),AllocFactorMatrix,(K$4+1),FALSE)*$E1560</f>
        <v>2273.4375508710787</v>
      </c>
      <c r="L1555" s="25">
        <f>VLOOKUP(CONCATENATE($F1555," ",$G1555),AllocFactorMatrix,(L$4+1),FALSE)*$E1560</f>
        <v>74.532877255542118</v>
      </c>
      <c r="M1555" s="25">
        <f t="shared" si="723"/>
        <v>197438.85839042958</v>
      </c>
      <c r="N1555" s="25">
        <f>VLOOKUP(CONCATENATE($F1555," ",$G1555),AllocFactorMatrix,(N$4+1),FALSE)*$E1560</f>
        <v>85030.087454600449</v>
      </c>
      <c r="O1555" s="25">
        <f>VLOOKUP(CONCATENATE($F1555," ",$G1555),AllocFactorMatrix,(O$4+1),FALSE)*$E1560</f>
        <v>24101.586294374163</v>
      </c>
      <c r="P1555" s="25">
        <f>VLOOKUP(CONCATENATE($F1555," ",$G1555),AllocFactorMatrix,(P$4+1),FALSE)*$E1560</f>
        <v>2468.7959077695241</v>
      </c>
      <c r="Q1555" s="25">
        <f>VLOOKUP(CONCATENATE($F1555," ",$G1555),AllocFactorMatrix,(Q$4+1),FALSE)*$E1560</f>
        <v>0</v>
      </c>
      <c r="R1555" s="25">
        <f t="shared" si="731"/>
        <v>111600.46965674414</v>
      </c>
      <c r="S1555" s="25">
        <f>VLOOKUP(CONCATENATE($F1555," ",$G1555),AllocFactorMatrix,(S$4+1),FALSE)*$E1560</f>
        <v>4762.0667775280081</v>
      </c>
      <c r="T1555" s="25">
        <f>VLOOKUP(CONCATENATE($F1555," ",$G1555),AllocFactorMatrix,(T$4+1),FALSE)*$E1560</f>
        <v>55039.398988699693</v>
      </c>
      <c r="U1555" s="25">
        <f>VLOOKUP(CONCATENATE($F1555," ",$G1555),AllocFactorMatrix,(U$4+1),FALSE)*$E1560</f>
        <v>448336.92784499034</v>
      </c>
      <c r="V1555" s="25">
        <f>VLOOKUP(CONCATENATE($F1555," ",$G1555),AllocFactorMatrix,(V$4+1),FALSE)*$E1560</f>
        <v>0</v>
      </c>
      <c r="W1555" s="25">
        <f t="shared" si="732"/>
        <v>508138.39361121802</v>
      </c>
      <c r="X1555" s="25">
        <f>VLOOKUP(CONCATENATE($F1555," ",$G1555),AllocFactorMatrix,(X$4+1),FALSE)*$E1560</f>
        <v>23076.683629048817</v>
      </c>
      <c r="Y1555" s="25">
        <f>VLOOKUP(CONCATENATE($F1555," ",$G1555),AllocFactorMatrix,(Y$4+1),FALSE)*$E1560</f>
        <v>552.12502715009316</v>
      </c>
      <c r="Z1555" s="25">
        <f t="shared" si="724"/>
        <v>23628.808656198911</v>
      </c>
      <c r="AA1555" s="25">
        <f>VLOOKUP(CONCATENATE($F1555," ",$G1555),AllocFactorMatrix,(AA$4+1),FALSE)*$E1560</f>
        <v>378.94074571874864</v>
      </c>
      <c r="AB1555" s="25">
        <f>VLOOKUP(CONCATENATE($F1555," ",$G1555),AllocFactorMatrix,(AB$4+1),FALSE)*$E1560</f>
        <v>1190.366201687958</v>
      </c>
      <c r="AC1555" s="25">
        <f>VLOOKUP(CONCATENATE($F1555," ",$G1555),AllocFactorMatrix,(AC$4+1),FALSE)*$E1560</f>
        <v>296.53267528021792</v>
      </c>
    </row>
    <row r="1556" spans="1:29" hidden="1" outlineLevel="1">
      <c r="A1556" s="83"/>
      <c r="B1556" s="56"/>
      <c r="C1556" s="53"/>
      <c r="D1556" s="53"/>
      <c r="E1556" s="57">
        <f>'Sch 4'!E383</f>
        <v>5771633</v>
      </c>
      <c r="F1556" s="61" t="str">
        <f>F1560</f>
        <v>TRANS_TOTAL</v>
      </c>
      <c r="G1556" s="20" t="str">
        <f>$G$11</f>
        <v>DISTPRI</v>
      </c>
      <c r="H1556" s="24">
        <f t="shared" si="722"/>
        <v>0</v>
      </c>
      <c r="I1556" s="25">
        <f>VLOOKUP(CONCATENATE($F1556," ",$G1556),AllocFactorMatrix,(I$4+1),FALSE)*$E1560</f>
        <v>0</v>
      </c>
      <c r="J1556" s="25">
        <f>VLOOKUP(CONCATENATE($F1556," ",$G1556),AllocFactorMatrix,(J$4+1),FALSE)*$E1560</f>
        <v>0</v>
      </c>
      <c r="K1556" s="25">
        <f>VLOOKUP(CONCATENATE($F1556," ",$G1556),AllocFactorMatrix,(K$4+1),FALSE)*$E1560</f>
        <v>0</v>
      </c>
      <c r="L1556" s="25">
        <f>VLOOKUP(CONCATENATE($F1556," ",$G1556),AllocFactorMatrix,(L$4+1),FALSE)*$E1560</f>
        <v>0</v>
      </c>
      <c r="M1556" s="25">
        <f t="shared" si="723"/>
        <v>0</v>
      </c>
      <c r="N1556" s="25">
        <f>VLOOKUP(CONCATENATE($F1556," ",$G1556),AllocFactorMatrix,(N$4+1),FALSE)*$E1560</f>
        <v>0</v>
      </c>
      <c r="O1556" s="25">
        <f>VLOOKUP(CONCATENATE($F1556," ",$G1556),AllocFactorMatrix,(O$4+1),FALSE)*$E1560</f>
        <v>0</v>
      </c>
      <c r="P1556" s="25">
        <f>VLOOKUP(CONCATENATE($F1556," ",$G1556),AllocFactorMatrix,(P$4+1),FALSE)*$E1560</f>
        <v>0</v>
      </c>
      <c r="Q1556" s="25">
        <f>VLOOKUP(CONCATENATE($F1556," ",$G1556),AllocFactorMatrix,(Q$4+1),FALSE)*$E1560</f>
        <v>0</v>
      </c>
      <c r="R1556" s="25">
        <f t="shared" si="731"/>
        <v>0</v>
      </c>
      <c r="S1556" s="25">
        <f>VLOOKUP(CONCATENATE($F1556," ",$G1556),AllocFactorMatrix,(S$4+1),FALSE)*$E1560</f>
        <v>0</v>
      </c>
      <c r="T1556" s="25">
        <f>VLOOKUP(CONCATENATE($F1556," ",$G1556),AllocFactorMatrix,(T$4+1),FALSE)*$E1560</f>
        <v>0</v>
      </c>
      <c r="U1556" s="25">
        <f>VLOOKUP(CONCATENATE($F1556," ",$G1556),AllocFactorMatrix,(U$4+1),FALSE)*$E1560</f>
        <v>0</v>
      </c>
      <c r="V1556" s="25">
        <f>VLOOKUP(CONCATENATE($F1556," ",$G1556),AllocFactorMatrix,(V$4+1),FALSE)*$E1560</f>
        <v>0</v>
      </c>
      <c r="W1556" s="25">
        <f t="shared" si="732"/>
        <v>0</v>
      </c>
      <c r="X1556" s="25">
        <f>VLOOKUP(CONCATENATE($F1556," ",$G1556),AllocFactorMatrix,(X$4+1),FALSE)*$E1560</f>
        <v>0</v>
      </c>
      <c r="Y1556" s="25">
        <f>VLOOKUP(CONCATENATE($F1556," ",$G1556),AllocFactorMatrix,(Y$4+1),FALSE)*$E1560</f>
        <v>0</v>
      </c>
      <c r="Z1556" s="25">
        <f t="shared" si="724"/>
        <v>0</v>
      </c>
      <c r="AA1556" s="25">
        <f>VLOOKUP(CONCATENATE($F1556," ",$G1556),AllocFactorMatrix,(AA$4+1),FALSE)*$E1560</f>
        <v>0</v>
      </c>
      <c r="AB1556" s="25">
        <f>VLOOKUP(CONCATENATE($F1556," ",$G1556),AllocFactorMatrix,(AB$4+1),FALSE)*$E1560</f>
        <v>0</v>
      </c>
      <c r="AC1556" s="25">
        <f>VLOOKUP(CONCATENATE($F1556," ",$G1556),AllocFactorMatrix,(AC$4+1),FALSE)*$E1560</f>
        <v>0</v>
      </c>
    </row>
    <row r="1557" spans="1:29" hidden="1" outlineLevel="1">
      <c r="A1557" s="83"/>
      <c r="B1557" s="56"/>
      <c r="C1557" s="53"/>
      <c r="D1557" s="53"/>
      <c r="E1557" s="57">
        <f>'Sch 4'!E384</f>
        <v>1104179</v>
      </c>
      <c r="F1557" s="61" t="str">
        <f>F1560</f>
        <v>TRANS_TOTAL</v>
      </c>
      <c r="G1557" s="20" t="str">
        <f>$G$12</f>
        <v>DISTSEC</v>
      </c>
      <c r="H1557" s="24">
        <f t="shared" si="722"/>
        <v>0</v>
      </c>
      <c r="I1557" s="25">
        <f>VLOOKUP(CONCATENATE($F1557," ",$G1557),AllocFactorMatrix,(I$4+1),FALSE)*$E1560</f>
        <v>0</v>
      </c>
      <c r="J1557" s="25">
        <f>VLOOKUP(CONCATENATE($F1557," ",$G1557),AllocFactorMatrix,(J$4+1),FALSE)*$E1560</f>
        <v>0</v>
      </c>
      <c r="K1557" s="25">
        <f>VLOOKUP(CONCATENATE($F1557," ",$G1557),AllocFactorMatrix,(K$4+1),FALSE)*$E1560</f>
        <v>0</v>
      </c>
      <c r="L1557" s="25">
        <f>VLOOKUP(CONCATENATE($F1557," ",$G1557),AllocFactorMatrix,(L$4+1),FALSE)*$E1560</f>
        <v>0</v>
      </c>
      <c r="M1557" s="25">
        <f t="shared" si="723"/>
        <v>0</v>
      </c>
      <c r="N1557" s="25">
        <f>VLOOKUP(CONCATENATE($F1557," ",$G1557),AllocFactorMatrix,(N$4+1),FALSE)*$E1560</f>
        <v>0</v>
      </c>
      <c r="O1557" s="25">
        <f>VLOOKUP(CONCATENATE($F1557," ",$G1557),AllocFactorMatrix,(O$4+1),FALSE)*$E1560</f>
        <v>0</v>
      </c>
      <c r="P1557" s="25">
        <f>VLOOKUP(CONCATENATE($F1557," ",$G1557),AllocFactorMatrix,(P$4+1),FALSE)*$E1560</f>
        <v>0</v>
      </c>
      <c r="Q1557" s="25">
        <f>VLOOKUP(CONCATENATE($F1557," ",$G1557),AllocFactorMatrix,(Q$4+1),FALSE)*$E1560</f>
        <v>0</v>
      </c>
      <c r="R1557" s="25">
        <f t="shared" si="731"/>
        <v>0</v>
      </c>
      <c r="S1557" s="25">
        <f>VLOOKUP(CONCATENATE($F1557," ",$G1557),AllocFactorMatrix,(S$4+1),FALSE)*$E1560</f>
        <v>0</v>
      </c>
      <c r="T1557" s="25">
        <f>VLOOKUP(CONCATENATE($F1557," ",$G1557),AllocFactorMatrix,(T$4+1),FALSE)*$E1560</f>
        <v>0</v>
      </c>
      <c r="U1557" s="25">
        <f>VLOOKUP(CONCATENATE($F1557," ",$G1557),AllocFactorMatrix,(U$4+1),FALSE)*$E1560</f>
        <v>0</v>
      </c>
      <c r="V1557" s="25">
        <f>VLOOKUP(CONCATENATE($F1557," ",$G1557),AllocFactorMatrix,(V$4+1),FALSE)*$E1560</f>
        <v>0</v>
      </c>
      <c r="W1557" s="25">
        <f t="shared" si="732"/>
        <v>0</v>
      </c>
      <c r="X1557" s="25">
        <f>VLOOKUP(CONCATENATE($F1557," ",$G1557),AllocFactorMatrix,(X$4+1),FALSE)*$E1560</f>
        <v>0</v>
      </c>
      <c r="Y1557" s="25">
        <f>VLOOKUP(CONCATENATE($F1557," ",$G1557),AllocFactorMatrix,(Y$4+1),FALSE)*$E1560</f>
        <v>0</v>
      </c>
      <c r="Z1557" s="25">
        <f t="shared" si="724"/>
        <v>0</v>
      </c>
      <c r="AA1557" s="25">
        <f>VLOOKUP(CONCATENATE($F1557," ",$G1557),AllocFactorMatrix,(AA$4+1),FALSE)*$E1560</f>
        <v>0</v>
      </c>
      <c r="AB1557" s="25">
        <f>VLOOKUP(CONCATENATE($F1557," ",$G1557),AllocFactorMatrix,(AB$4+1),FALSE)*$E1560</f>
        <v>0</v>
      </c>
      <c r="AC1557" s="25">
        <f>VLOOKUP(CONCATENATE($F1557," ",$G1557),AllocFactorMatrix,(AC$4+1),FALSE)*$E1560</f>
        <v>0</v>
      </c>
    </row>
    <row r="1558" spans="1:29" hidden="1" outlineLevel="1">
      <c r="A1558" s="83"/>
      <c r="B1558" s="56"/>
      <c r="C1558" s="53"/>
      <c r="D1558" s="53"/>
      <c r="E1558" s="57">
        <f>'Sch 4'!E385</f>
        <v>11190618</v>
      </c>
      <c r="F1558" s="61" t="str">
        <f>F1560</f>
        <v>TRANS_TOTAL</v>
      </c>
      <c r="G1558" s="20" t="str">
        <f>$G$13</f>
        <v>ENERGY</v>
      </c>
      <c r="H1558" s="24">
        <f t="shared" si="722"/>
        <v>0</v>
      </c>
      <c r="I1558" s="25">
        <f>VLOOKUP(CONCATENATE($F1558," ",$G1558),AllocFactorMatrix,(I$4+1),FALSE)*$E1560</f>
        <v>0</v>
      </c>
      <c r="J1558" s="25">
        <f>VLOOKUP(CONCATENATE($F1558," ",$G1558),AllocFactorMatrix,(J$4+1),FALSE)*$E1560</f>
        <v>0</v>
      </c>
      <c r="K1558" s="25">
        <f>VLOOKUP(CONCATENATE($F1558," ",$G1558),AllocFactorMatrix,(K$4+1),FALSE)*$E1560</f>
        <v>0</v>
      </c>
      <c r="L1558" s="25">
        <f>VLOOKUP(CONCATENATE($F1558," ",$G1558),AllocFactorMatrix,(L$4+1),FALSE)*$E1560</f>
        <v>0</v>
      </c>
      <c r="M1558" s="25">
        <f t="shared" si="723"/>
        <v>0</v>
      </c>
      <c r="N1558" s="25">
        <f>VLOOKUP(CONCATENATE($F1558," ",$G1558),AllocFactorMatrix,(N$4+1),FALSE)*$E1560</f>
        <v>0</v>
      </c>
      <c r="O1558" s="25">
        <f>VLOOKUP(CONCATENATE($F1558," ",$G1558),AllocFactorMatrix,(O$4+1),FALSE)*$E1560</f>
        <v>0</v>
      </c>
      <c r="P1558" s="25">
        <f>VLOOKUP(CONCATENATE($F1558," ",$G1558),AllocFactorMatrix,(P$4+1),FALSE)*$E1560</f>
        <v>0</v>
      </c>
      <c r="Q1558" s="25">
        <f>VLOOKUP(CONCATENATE($F1558," ",$G1558),AllocFactorMatrix,(Q$4+1),FALSE)*$E1560</f>
        <v>0</v>
      </c>
      <c r="R1558" s="25">
        <f t="shared" si="731"/>
        <v>0</v>
      </c>
      <c r="S1558" s="25">
        <f>VLOOKUP(CONCATENATE($F1558," ",$G1558),AllocFactorMatrix,(S$4+1),FALSE)*$E1560</f>
        <v>0</v>
      </c>
      <c r="T1558" s="25">
        <f>VLOOKUP(CONCATENATE($F1558," ",$G1558),AllocFactorMatrix,(T$4+1),FALSE)*$E1560</f>
        <v>0</v>
      </c>
      <c r="U1558" s="25">
        <f>VLOOKUP(CONCATENATE($F1558," ",$G1558),AllocFactorMatrix,(U$4+1),FALSE)*$E1560</f>
        <v>0</v>
      </c>
      <c r="V1558" s="25">
        <f>VLOOKUP(CONCATENATE($F1558," ",$G1558),AllocFactorMatrix,(V$4+1),FALSE)*$E1560</f>
        <v>0</v>
      </c>
      <c r="W1558" s="25">
        <f t="shared" si="732"/>
        <v>0</v>
      </c>
      <c r="X1558" s="25">
        <f>VLOOKUP(CONCATENATE($F1558," ",$G1558),AllocFactorMatrix,(X$4+1),FALSE)*$E1560</f>
        <v>0</v>
      </c>
      <c r="Y1558" s="25">
        <f>VLOOKUP(CONCATENATE($F1558," ",$G1558),AllocFactorMatrix,(Y$4+1),FALSE)*$E1560</f>
        <v>0</v>
      </c>
      <c r="Z1558" s="25">
        <f t="shared" si="724"/>
        <v>0</v>
      </c>
      <c r="AA1558" s="25">
        <f>VLOOKUP(CONCATENATE($F1558," ",$G1558),AllocFactorMatrix,(AA$4+1),FALSE)*$E1560</f>
        <v>0</v>
      </c>
      <c r="AB1558" s="25">
        <f>VLOOKUP(CONCATENATE($F1558," ",$G1558),AllocFactorMatrix,(AB$4+1),FALSE)*$E1560</f>
        <v>0</v>
      </c>
      <c r="AC1558" s="25">
        <f>VLOOKUP(CONCATENATE($F1558," ",$G1558),AllocFactorMatrix,(AC$4+1),FALSE)*$E1560</f>
        <v>0</v>
      </c>
    </row>
    <row r="1559" spans="1:29" hidden="1" outlineLevel="1">
      <c r="A1559" s="83"/>
      <c r="B1559" s="56"/>
      <c r="C1559" s="53"/>
      <c r="D1559" s="53"/>
      <c r="E1559" s="57">
        <f>'Sch 4'!E386</f>
        <v>0</v>
      </c>
      <c r="F1559" s="61" t="str">
        <f>F1560</f>
        <v>TRANS_TOTAL</v>
      </c>
      <c r="G1559" s="20" t="str">
        <f>$G$14</f>
        <v>CUSTOMER</v>
      </c>
      <c r="H1559" s="24">
        <f t="shared" si="722"/>
        <v>0</v>
      </c>
      <c r="I1559" s="25">
        <f>VLOOKUP(CONCATENATE($F1559," ",$G1559),AllocFactorMatrix,(I$4+1),FALSE)*$E1560</f>
        <v>0</v>
      </c>
      <c r="J1559" s="25">
        <f>VLOOKUP(CONCATENATE($F1559," ",$G1559),AllocFactorMatrix,(J$4+1),FALSE)*$E1560</f>
        <v>0</v>
      </c>
      <c r="K1559" s="25">
        <f>VLOOKUP(CONCATENATE($F1559," ",$G1559),AllocFactorMatrix,(K$4+1),FALSE)*$E1560</f>
        <v>0</v>
      </c>
      <c r="L1559" s="25">
        <f>VLOOKUP(CONCATENATE($F1559," ",$G1559),AllocFactorMatrix,(L$4+1),FALSE)*$E1560</f>
        <v>0</v>
      </c>
      <c r="M1559" s="25">
        <f t="shared" si="723"/>
        <v>0</v>
      </c>
      <c r="N1559" s="25">
        <f>VLOOKUP(CONCATENATE($F1559," ",$G1559),AllocFactorMatrix,(N$4+1),FALSE)*$E1560</f>
        <v>0</v>
      </c>
      <c r="O1559" s="25">
        <f>VLOOKUP(CONCATENATE($F1559," ",$G1559),AllocFactorMatrix,(O$4+1),FALSE)*$E1560</f>
        <v>0</v>
      </c>
      <c r="P1559" s="25">
        <f>VLOOKUP(CONCATENATE($F1559," ",$G1559),AllocFactorMatrix,(P$4+1),FALSE)*$E1560</f>
        <v>0</v>
      </c>
      <c r="Q1559" s="25">
        <f>VLOOKUP(CONCATENATE($F1559," ",$G1559),AllocFactorMatrix,(Q$4+1),FALSE)*$E1560</f>
        <v>0</v>
      </c>
      <c r="R1559" s="25">
        <f t="shared" si="731"/>
        <v>0</v>
      </c>
      <c r="S1559" s="25">
        <f>VLOOKUP(CONCATENATE($F1559," ",$G1559),AllocFactorMatrix,(S$4+1),FALSE)*$E1560</f>
        <v>0</v>
      </c>
      <c r="T1559" s="25">
        <f>VLOOKUP(CONCATENATE($F1559," ",$G1559),AllocFactorMatrix,(T$4+1),FALSE)*$E1560</f>
        <v>0</v>
      </c>
      <c r="U1559" s="25">
        <f>VLOOKUP(CONCATENATE($F1559," ",$G1559),AllocFactorMatrix,(U$4+1),FALSE)*$E1560</f>
        <v>0</v>
      </c>
      <c r="V1559" s="25">
        <f>VLOOKUP(CONCATENATE($F1559," ",$G1559),AllocFactorMatrix,(V$4+1),FALSE)*$E1560</f>
        <v>0</v>
      </c>
      <c r="W1559" s="25">
        <f t="shared" si="732"/>
        <v>0</v>
      </c>
      <c r="X1559" s="25">
        <f>VLOOKUP(CONCATENATE($F1559," ",$G1559),AllocFactorMatrix,(X$4+1),FALSE)*$E1560</f>
        <v>0</v>
      </c>
      <c r="Y1559" s="25">
        <f>VLOOKUP(CONCATENATE($F1559," ",$G1559),AllocFactorMatrix,(Y$4+1),FALSE)*$E1560</f>
        <v>0</v>
      </c>
      <c r="Z1559" s="25">
        <f t="shared" si="724"/>
        <v>0</v>
      </c>
      <c r="AA1559" s="25">
        <f>VLOOKUP(CONCATENATE($F1559," ",$G1559),AllocFactorMatrix,(AA$4+1),FALSE)*$E1560</f>
        <v>0</v>
      </c>
      <c r="AB1559" s="25">
        <f>VLOOKUP(CONCATENATE($F1559," ",$G1559),AllocFactorMatrix,(AB$4+1),FALSE)*$E1560</f>
        <v>0</v>
      </c>
      <c r="AC1559" s="25">
        <f>VLOOKUP(CONCATENATE($F1559," ",$G1559),AllocFactorMatrix,(AC$4+1),FALSE)*$E1560</f>
        <v>0</v>
      </c>
    </row>
    <row r="1560" spans="1:29" collapsed="1">
      <c r="A1560" s="83"/>
      <c r="B1560" s="56"/>
      <c r="C1560" s="53"/>
      <c r="D1560" s="53" t="s">
        <v>485</v>
      </c>
      <c r="E1560" s="57">
        <f>'Sch 4'!E366</f>
        <v>5789286</v>
      </c>
      <c r="F1560" s="62" t="s">
        <v>191</v>
      </c>
      <c r="G1560" s="20" t="str">
        <f>$G$15</f>
        <v>TOTAL</v>
      </c>
      <c r="H1560" s="24">
        <f t="shared" si="722"/>
        <v>5789285.9999999991</v>
      </c>
      <c r="I1560" s="25">
        <f>VLOOKUP(CONCATENATE($F1560," ",$G1560),AllocFactorMatrix,(I$4+1),FALSE)*$E1560</f>
        <v>2813955.6457199659</v>
      </c>
      <c r="J1560" s="25">
        <f>VLOOKUP(CONCATENATE($F1560," ",$G1560),AllocFactorMatrix,(J$4+1),FALSE)*$E1560</f>
        <v>714126.10256384616</v>
      </c>
      <c r="K1560" s="25">
        <f>VLOOKUP(CONCATENATE($F1560," ",$G1560),AllocFactorMatrix,(K$4+1),FALSE)*$E1560</f>
        <v>8341.7486770715514</v>
      </c>
      <c r="L1560" s="25">
        <f>VLOOKUP(CONCATENATE($F1560," ",$G1560),AllocFactorMatrix,(L$4+1),FALSE)*$E1560</f>
        <v>224.02879917837896</v>
      </c>
      <c r="M1560" s="25">
        <f t="shared" si="723"/>
        <v>722691.88004009612</v>
      </c>
      <c r="N1560" s="25">
        <f>VLOOKUP(CONCATENATE($F1560," ",$G1560),AllocFactorMatrix,(N$4+1),FALSE)*$E1560</f>
        <v>302200.93314372614</v>
      </c>
      <c r="O1560" s="25">
        <f>VLOOKUP(CONCATENATE($F1560," ",$G1560),AllocFactorMatrix,(O$4+1),FALSE)*$E1560</f>
        <v>85950.777029392761</v>
      </c>
      <c r="P1560" s="25">
        <f>VLOOKUP(CONCATENATE($F1560," ",$G1560),AllocFactorMatrix,(P$4+1),FALSE)*$E1560</f>
        <v>7363.261748137862</v>
      </c>
      <c r="Q1560" s="25">
        <f>VLOOKUP(CONCATENATE($F1560," ",$G1560),AllocFactorMatrix,(Q$4+1),FALSE)*$E1560</f>
        <v>1033.1354389759831</v>
      </c>
      <c r="R1560" s="25">
        <f t="shared" si="731"/>
        <v>396548.1073602328</v>
      </c>
      <c r="S1560" s="25">
        <f>VLOOKUP(CONCATENATE($F1560," ",$G1560),AllocFactorMatrix,(S$4+1),FALSE)*$E1560</f>
        <v>17807.585389110845</v>
      </c>
      <c r="T1560" s="25">
        <f>VLOOKUP(CONCATENATE($F1560," ",$G1560),AllocFactorMatrix,(T$4+1),FALSE)*$E1560</f>
        <v>197258.4379466195</v>
      </c>
      <c r="U1560" s="25">
        <f>VLOOKUP(CONCATENATE($F1560," ",$G1560),AllocFactorMatrix,(U$4+1),FALSE)*$E1560</f>
        <v>1398166.4213538549</v>
      </c>
      <c r="V1560" s="25">
        <f>VLOOKUP(CONCATENATE($F1560," ",$G1560),AllocFactorMatrix,(V$4+1),FALSE)*$E1560</f>
        <v>149010.29993244886</v>
      </c>
      <c r="W1560" s="25">
        <f t="shared" si="732"/>
        <v>1762242.7446220343</v>
      </c>
      <c r="X1560" s="25">
        <f>VLOOKUP(CONCATENATE($F1560," ",$G1560),AllocFactorMatrix,(X$4+1),FALSE)*$E1560</f>
        <v>82022.757293207978</v>
      </c>
      <c r="Y1560" s="25">
        <f>VLOOKUP(CONCATENATE($F1560," ",$G1560),AllocFactorMatrix,(Y$4+1),FALSE)*$E1560</f>
        <v>1975.1047951974567</v>
      </c>
      <c r="Z1560" s="25">
        <f t="shared" si="724"/>
        <v>83997.86208840544</v>
      </c>
      <c r="AA1560" s="25">
        <f>VLOOKUP(CONCATENATE($F1560," ",$G1560),AllocFactorMatrix,(AA$4+1),FALSE)*$E1560</f>
        <v>1406.6537258631324</v>
      </c>
      <c r="AB1560" s="25">
        <f>VLOOKUP(CONCATENATE($F1560," ",$G1560),AllocFactorMatrix,(AB$4+1),FALSE)*$E1560</f>
        <v>6762.8310467199944</v>
      </c>
      <c r="AC1560" s="25">
        <f>VLOOKUP(CONCATENATE($F1560," ",$G1560),AllocFactorMatrix,(AC$4+1),FALSE)*$E1560</f>
        <v>1680.2753966825362</v>
      </c>
    </row>
    <row r="1561" spans="1:29" hidden="1" outlineLevel="1">
      <c r="A1561" s="83"/>
      <c r="B1561" s="56"/>
      <c r="C1561" s="53"/>
      <c r="D1561" s="53"/>
      <c r="E1561" s="57">
        <f>'Sch 4'!E388</f>
        <v>14891</v>
      </c>
      <c r="F1561" s="61" t="str">
        <f>F1568</f>
        <v>TRANS_TOTAL</v>
      </c>
      <c r="G1561" s="20" t="str">
        <f>$G$8</f>
        <v>PRODUCTION</v>
      </c>
      <c r="H1561" s="24">
        <f t="shared" ref="H1561:H1584" si="733">SUBTOTAL(9,I1561:AC1561)</f>
        <v>0</v>
      </c>
      <c r="I1561" s="25">
        <f>VLOOKUP(CONCATENATE($F1561," ",$G1561),AllocFactorMatrix,(I$4+1),FALSE)*$E1568</f>
        <v>0</v>
      </c>
      <c r="J1561" s="25">
        <f>VLOOKUP(CONCATENATE($F1561," ",$G1561),AllocFactorMatrix,(J$4+1),FALSE)*$E1568</f>
        <v>0</v>
      </c>
      <c r="K1561" s="25">
        <f>VLOOKUP(CONCATENATE($F1561," ",$G1561),AllocFactorMatrix,(K$4+1),FALSE)*$E1568</f>
        <v>0</v>
      </c>
      <c r="L1561" s="25">
        <f>VLOOKUP(CONCATENATE($F1561," ",$G1561),AllocFactorMatrix,(L$4+1),FALSE)*$E1568</f>
        <v>0</v>
      </c>
      <c r="M1561" s="25">
        <f t="shared" ref="M1561:M1576" si="734">SUBTOTAL(9,J1561:L1561)</f>
        <v>0</v>
      </c>
      <c r="N1561" s="25">
        <f>VLOOKUP(CONCATENATE($F1561," ",$G1561),AllocFactorMatrix,(N$4+1),FALSE)*$E1568</f>
        <v>0</v>
      </c>
      <c r="O1561" s="25">
        <f>VLOOKUP(CONCATENATE($F1561," ",$G1561),AllocFactorMatrix,(O$4+1),FALSE)*$E1568</f>
        <v>0</v>
      </c>
      <c r="P1561" s="25">
        <f>VLOOKUP(CONCATENATE($F1561," ",$G1561),AllocFactorMatrix,(P$4+1),FALSE)*$E1568</f>
        <v>0</v>
      </c>
      <c r="Q1561" s="25">
        <f>VLOOKUP(CONCATENATE($F1561," ",$G1561),AllocFactorMatrix,(Q$4+1),FALSE)*$E1568</f>
        <v>0</v>
      </c>
      <c r="R1561" s="25">
        <f>SUBTOTAL(9,N1561:Q1561)</f>
        <v>0</v>
      </c>
      <c r="S1561" s="25">
        <f>VLOOKUP(CONCATENATE($F1561," ",$G1561),AllocFactorMatrix,(S$4+1),FALSE)*$E1568</f>
        <v>0</v>
      </c>
      <c r="T1561" s="25">
        <f>VLOOKUP(CONCATENATE($F1561," ",$G1561),AllocFactorMatrix,(T$4+1),FALSE)*$E1568</f>
        <v>0</v>
      </c>
      <c r="U1561" s="25">
        <f>VLOOKUP(CONCATENATE($F1561," ",$G1561),AllocFactorMatrix,(U$4+1),FALSE)*$E1568</f>
        <v>0</v>
      </c>
      <c r="V1561" s="25">
        <f>VLOOKUP(CONCATENATE($F1561," ",$G1561),AllocFactorMatrix,(V$4+1),FALSE)*$E1568</f>
        <v>0</v>
      </c>
      <c r="W1561" s="25">
        <f>SUBTOTAL(9,S1561:V1561)</f>
        <v>0</v>
      </c>
      <c r="X1561" s="25">
        <f>VLOOKUP(CONCATENATE($F1561," ",$G1561),AllocFactorMatrix,(X$4+1),FALSE)*$E1568</f>
        <v>0</v>
      </c>
      <c r="Y1561" s="25">
        <f>VLOOKUP(CONCATENATE($F1561," ",$G1561),AllocFactorMatrix,(Y$4+1),FALSE)*$E1568</f>
        <v>0</v>
      </c>
      <c r="Z1561" s="25">
        <f t="shared" ref="Z1561:Z1576" si="735">SUBTOTAL(9,X1561:Y1561)</f>
        <v>0</v>
      </c>
      <c r="AA1561" s="25">
        <f>VLOOKUP(CONCATENATE($F1561," ",$G1561),AllocFactorMatrix,(AA$4+1),FALSE)*$E1568</f>
        <v>0</v>
      </c>
      <c r="AB1561" s="25">
        <f>VLOOKUP(CONCATENATE($F1561," ",$G1561),AllocFactorMatrix,(AB$4+1),FALSE)*$E1568</f>
        <v>0</v>
      </c>
      <c r="AC1561" s="25">
        <f>VLOOKUP(CONCATENATE($F1561," ",$G1561),AllocFactorMatrix,(AC$4+1),FALSE)*$E1568</f>
        <v>0</v>
      </c>
    </row>
    <row r="1562" spans="1:29" hidden="1" outlineLevel="1">
      <c r="A1562" s="83"/>
      <c r="B1562" s="56"/>
      <c r="C1562" s="53"/>
      <c r="D1562" s="53"/>
      <c r="E1562" s="57">
        <f>'Sch 4'!E389</f>
        <v>951869</v>
      </c>
      <c r="F1562" s="61" t="str">
        <f>F1568</f>
        <v>TRANS_TOTAL</v>
      </c>
      <c r="G1562" s="20" t="str">
        <f>$G$9</f>
        <v>BULKTRAN</v>
      </c>
      <c r="H1562" s="24">
        <f t="shared" si="733"/>
        <v>83.121999999999986</v>
      </c>
      <c r="I1562" s="25">
        <f>VLOOKUP(CONCATENATE($F1562," ",$G1562),AllocFactorMatrix,(I$4+1),FALSE)*$E1568</f>
        <v>40.7582839563606</v>
      </c>
      <c r="J1562" s="25">
        <f>VLOOKUP(CONCATENATE($F1562," ",$G1562),AllocFactorMatrix,(J$4+1),FALSE)*$E1568</f>
        <v>10.310261002682795</v>
      </c>
      <c r="K1562" s="25">
        <f>VLOOKUP(CONCATENATE($F1562," ",$G1562),AllocFactorMatrix,(K$4+1),FALSE)*$E1568</f>
        <v>0.12054263332525883</v>
      </c>
      <c r="L1562" s="25">
        <f>VLOOKUP(CONCATENATE($F1562," ",$G1562),AllocFactorMatrix,(L$4+1),FALSE)*$E1568</f>
        <v>2.9696289008914463E-3</v>
      </c>
      <c r="M1562" s="25">
        <f t="shared" si="734"/>
        <v>10.433773264908945</v>
      </c>
      <c r="N1562" s="25">
        <f>VLOOKUP(CONCATENATE($F1562," ",$G1562),AllocFactorMatrix,(N$4+1),FALSE)*$E1568</f>
        <v>4.3139425577263673</v>
      </c>
      <c r="O1562" s="25">
        <f>VLOOKUP(CONCATENATE($F1562," ",$G1562),AllocFactorMatrix,(O$4+1),FALSE)*$E1568</f>
        <v>1.228589662788665</v>
      </c>
      <c r="P1562" s="25">
        <f>VLOOKUP(CONCATENATE($F1562," ",$G1562),AllocFactorMatrix,(P$4+1),FALSE)*$E1568</f>
        <v>9.7225041506389359E-2</v>
      </c>
      <c r="Q1562" s="25">
        <f>VLOOKUP(CONCATENATE($F1562," ",$G1562),AllocFactorMatrix,(Q$4+1),FALSE)*$E1568</f>
        <v>2.0522491976080998E-2</v>
      </c>
      <c r="R1562" s="25">
        <f t="shared" ref="R1562:R1568" si="736">SUBTOTAL(9,N1562:Q1562)</f>
        <v>5.6602797539975027</v>
      </c>
      <c r="S1562" s="25">
        <f>VLOOKUP(CONCATENATE($F1562," ",$G1562),AllocFactorMatrix,(S$4+1),FALSE)*$E1568</f>
        <v>0.25913983871793972</v>
      </c>
      <c r="T1562" s="25">
        <f>VLOOKUP(CONCATENATE($F1562," ",$G1562),AllocFactorMatrix,(T$4+1),FALSE)*$E1568</f>
        <v>2.8250788577660142</v>
      </c>
      <c r="U1562" s="25">
        <f>VLOOKUP(CONCATENATE($F1562," ",$G1562),AllocFactorMatrix,(U$4+1),FALSE)*$E1568</f>
        <v>18.86767932237575</v>
      </c>
      <c r="V1562" s="25">
        <f>VLOOKUP(CONCATENATE($F1562," ",$G1562),AllocFactorMatrix,(V$4+1),FALSE)*$E1568</f>
        <v>2.9599823695411871</v>
      </c>
      <c r="W1562" s="25">
        <f t="shared" ref="W1562:W1568" si="737">SUBTOTAL(9,S1562:V1562)</f>
        <v>24.911880388400892</v>
      </c>
      <c r="X1562" s="25">
        <f>VLOOKUP(CONCATENATE($F1562," ",$G1562),AllocFactorMatrix,(X$4+1),FALSE)*$E1568</f>
        <v>1.1709213314695979</v>
      </c>
      <c r="Y1562" s="25">
        <f>VLOOKUP(CONCATENATE($F1562," ",$G1562),AllocFactorMatrix,(Y$4+1),FALSE)*$E1568</f>
        <v>2.8266469012836262E-2</v>
      </c>
      <c r="Z1562" s="25">
        <f t="shared" si="735"/>
        <v>1.1991878004824341</v>
      </c>
      <c r="AA1562" s="25">
        <f>VLOOKUP(CONCATENATE($F1562," ",$G1562),AllocFactorMatrix,(AA$4+1),FALSE)*$E1568</f>
        <v>2.0414778733785846E-2</v>
      </c>
      <c r="AB1562" s="25">
        <f>VLOOKUP(CONCATENATE($F1562," ",$G1562),AllocFactorMatrix,(AB$4+1),FALSE)*$E1568</f>
        <v>0.11069300379678673</v>
      </c>
      <c r="AC1562" s="25">
        <f>VLOOKUP(CONCATENATE($F1562," ",$G1562),AllocFactorMatrix,(AC$4+1),FALSE)*$E1568</f>
        <v>2.7487053319056379E-2</v>
      </c>
    </row>
    <row r="1563" spans="1:29" hidden="1" outlineLevel="1">
      <c r="A1563" s="83"/>
      <c r="B1563" s="56"/>
      <c r="C1563" s="53"/>
      <c r="D1563" s="53"/>
      <c r="E1563" s="57">
        <f>'Sch 4'!E390</f>
        <v>29247953</v>
      </c>
      <c r="F1563" s="61" t="str">
        <f>F1568</f>
        <v>TRANS_TOTAL</v>
      </c>
      <c r="G1563" s="20" t="str">
        <f>$G$10</f>
        <v>SUBTRAN</v>
      </c>
      <c r="H1563" s="24">
        <f t="shared" si="733"/>
        <v>31.877999999999993</v>
      </c>
      <c r="I1563" s="25">
        <f>VLOOKUP(CONCATENATE($F1563," ",$G1563),AllocFactorMatrix,(I$4+1),FALSE)*$E1568</f>
        <v>15.138919819337485</v>
      </c>
      <c r="J1563" s="25">
        <f>VLOOKUP(CONCATENATE($F1563," ",$G1563),AllocFactorMatrix,(J$4+1),FALSE)*$E1568</f>
        <v>3.8753400878216833</v>
      </c>
      <c r="K1563" s="25">
        <f>VLOOKUP(CONCATENATE($F1563," ",$G1563),AllocFactorMatrix,(K$4+1),FALSE)*$E1568</f>
        <v>4.51602008175402E-2</v>
      </c>
      <c r="L1563" s="25">
        <f>VLOOKUP(CONCATENATE($F1563," ",$G1563),AllocFactorMatrix,(L$4+1),FALSE)*$E1568</f>
        <v>1.4805419674183212E-3</v>
      </c>
      <c r="M1563" s="25">
        <f t="shared" si="734"/>
        <v>3.9219808306066417</v>
      </c>
      <c r="N1563" s="25">
        <f>VLOOKUP(CONCATENATE($F1563," ",$G1563),AllocFactorMatrix,(N$4+1),FALSE)*$E1568</f>
        <v>1.6890614934689789</v>
      </c>
      <c r="O1563" s="25">
        <f>VLOOKUP(CONCATENATE($F1563," ",$G1563),AllocFactorMatrix,(O$4+1),FALSE)*$E1568</f>
        <v>0.47876066648858401</v>
      </c>
      <c r="P1563" s="25">
        <f>VLOOKUP(CONCATENATE($F1563," ",$G1563),AllocFactorMatrix,(P$4+1),FALSE)*$E1568</f>
        <v>4.9040853983288314E-2</v>
      </c>
      <c r="Q1563" s="25">
        <f>VLOOKUP(CONCATENATE($F1563," ",$G1563),AllocFactorMatrix,(Q$4+1),FALSE)*$E1568</f>
        <v>0</v>
      </c>
      <c r="R1563" s="25">
        <f t="shared" si="736"/>
        <v>2.2168630139408512</v>
      </c>
      <c r="S1563" s="25">
        <f>VLOOKUP(CONCATENATE($F1563," ",$G1563),AllocFactorMatrix,(S$4+1),FALSE)*$E1568</f>
        <v>9.4595029407032391E-2</v>
      </c>
      <c r="T1563" s="25">
        <f>VLOOKUP(CONCATENATE($F1563," ",$G1563),AllocFactorMatrix,(T$4+1),FALSE)*$E1568</f>
        <v>1.093318050567974</v>
      </c>
      <c r="U1563" s="25">
        <f>VLOOKUP(CONCATENATE($F1563," ",$G1563),AllocFactorMatrix,(U$4+1),FALSE)*$E1568</f>
        <v>8.9058904158775185</v>
      </c>
      <c r="V1563" s="25">
        <f>VLOOKUP(CONCATENATE($F1563," ",$G1563),AllocFactorMatrix,(V$4+1),FALSE)*$E1568</f>
        <v>0</v>
      </c>
      <c r="W1563" s="25">
        <f t="shared" si="737"/>
        <v>10.093803495852525</v>
      </c>
      <c r="X1563" s="25">
        <f>VLOOKUP(CONCATENATE($F1563," ",$G1563),AllocFactorMatrix,(X$4+1),FALSE)*$E1568</f>
        <v>0.45840171263617202</v>
      </c>
      <c r="Y1563" s="25">
        <f>VLOOKUP(CONCATENATE($F1563," ",$G1563),AllocFactorMatrix,(Y$4+1),FALSE)*$E1568</f>
        <v>1.0967566315131213E-2</v>
      </c>
      <c r="Z1563" s="25">
        <f t="shared" si="735"/>
        <v>0.46936927895130326</v>
      </c>
      <c r="AA1563" s="25">
        <f>VLOOKUP(CONCATENATE($F1563," ",$G1563),AllocFactorMatrix,(AA$4+1),FALSE)*$E1568</f>
        <v>7.5273852004644603E-3</v>
      </c>
      <c r="AB1563" s="25">
        <f>VLOOKUP(CONCATENATE($F1563," ",$G1563),AllocFactorMatrix,(AB$4+1),FALSE)*$E1568</f>
        <v>2.3645767922696369E-2</v>
      </c>
      <c r="AC1563" s="25">
        <f>VLOOKUP(CONCATENATE($F1563," ",$G1563),AllocFactorMatrix,(AC$4+1),FALSE)*$E1568</f>
        <v>5.8904081880261335E-3</v>
      </c>
    </row>
    <row r="1564" spans="1:29" hidden="1" outlineLevel="1">
      <c r="A1564" s="83"/>
      <c r="B1564" s="56"/>
      <c r="C1564" s="53"/>
      <c r="D1564" s="53"/>
      <c r="E1564" s="57">
        <f>'Sch 4'!E391</f>
        <v>0</v>
      </c>
      <c r="F1564" s="61" t="str">
        <f>F1568</f>
        <v>TRANS_TOTAL</v>
      </c>
      <c r="G1564" s="20" t="str">
        <f>$G$11</f>
        <v>DISTPRI</v>
      </c>
      <c r="H1564" s="24">
        <f t="shared" si="733"/>
        <v>0</v>
      </c>
      <c r="I1564" s="25">
        <f>VLOOKUP(CONCATENATE($F1564," ",$G1564),AllocFactorMatrix,(I$4+1),FALSE)*$E1568</f>
        <v>0</v>
      </c>
      <c r="J1564" s="25">
        <f>VLOOKUP(CONCATENATE($F1564," ",$G1564),AllocFactorMatrix,(J$4+1),FALSE)*$E1568</f>
        <v>0</v>
      </c>
      <c r="K1564" s="25">
        <f>VLOOKUP(CONCATENATE($F1564," ",$G1564),AllocFactorMatrix,(K$4+1),FALSE)*$E1568</f>
        <v>0</v>
      </c>
      <c r="L1564" s="25">
        <f>VLOOKUP(CONCATENATE($F1564," ",$G1564),AllocFactorMatrix,(L$4+1),FALSE)*$E1568</f>
        <v>0</v>
      </c>
      <c r="M1564" s="25">
        <f t="shared" si="734"/>
        <v>0</v>
      </c>
      <c r="N1564" s="25">
        <f>VLOOKUP(CONCATENATE($F1564," ",$G1564),AllocFactorMatrix,(N$4+1),FALSE)*$E1568</f>
        <v>0</v>
      </c>
      <c r="O1564" s="25">
        <f>VLOOKUP(CONCATENATE($F1564," ",$G1564),AllocFactorMatrix,(O$4+1),FALSE)*$E1568</f>
        <v>0</v>
      </c>
      <c r="P1564" s="25">
        <f>VLOOKUP(CONCATENATE($F1564," ",$G1564),AllocFactorMatrix,(P$4+1),FALSE)*$E1568</f>
        <v>0</v>
      </c>
      <c r="Q1564" s="25">
        <f>VLOOKUP(CONCATENATE($F1564," ",$G1564),AllocFactorMatrix,(Q$4+1),FALSE)*$E1568</f>
        <v>0</v>
      </c>
      <c r="R1564" s="25">
        <f t="shared" si="736"/>
        <v>0</v>
      </c>
      <c r="S1564" s="25">
        <f>VLOOKUP(CONCATENATE($F1564," ",$G1564),AllocFactorMatrix,(S$4+1),FALSE)*$E1568</f>
        <v>0</v>
      </c>
      <c r="T1564" s="25">
        <f>VLOOKUP(CONCATENATE($F1564," ",$G1564),AllocFactorMatrix,(T$4+1),FALSE)*$E1568</f>
        <v>0</v>
      </c>
      <c r="U1564" s="25">
        <f>VLOOKUP(CONCATENATE($F1564," ",$G1564),AllocFactorMatrix,(U$4+1),FALSE)*$E1568</f>
        <v>0</v>
      </c>
      <c r="V1564" s="25">
        <f>VLOOKUP(CONCATENATE($F1564," ",$G1564),AllocFactorMatrix,(V$4+1),FALSE)*$E1568</f>
        <v>0</v>
      </c>
      <c r="W1564" s="25">
        <f t="shared" si="737"/>
        <v>0</v>
      </c>
      <c r="X1564" s="25">
        <f>VLOOKUP(CONCATENATE($F1564," ",$G1564),AllocFactorMatrix,(X$4+1),FALSE)*$E1568</f>
        <v>0</v>
      </c>
      <c r="Y1564" s="25">
        <f>VLOOKUP(CONCATENATE($F1564," ",$G1564),AllocFactorMatrix,(Y$4+1),FALSE)*$E1568</f>
        <v>0</v>
      </c>
      <c r="Z1564" s="25">
        <f t="shared" si="735"/>
        <v>0</v>
      </c>
      <c r="AA1564" s="25">
        <f>VLOOKUP(CONCATENATE($F1564," ",$G1564),AllocFactorMatrix,(AA$4+1),FALSE)*$E1568</f>
        <v>0</v>
      </c>
      <c r="AB1564" s="25">
        <f>VLOOKUP(CONCATENATE($F1564," ",$G1564),AllocFactorMatrix,(AB$4+1),FALSE)*$E1568</f>
        <v>0</v>
      </c>
      <c r="AC1564" s="25">
        <f>VLOOKUP(CONCATENATE($F1564," ",$G1564),AllocFactorMatrix,(AC$4+1),FALSE)*$E1568</f>
        <v>0</v>
      </c>
    </row>
    <row r="1565" spans="1:29" hidden="1" outlineLevel="1">
      <c r="A1565" s="83"/>
      <c r="B1565" s="56"/>
      <c r="C1565" s="53"/>
      <c r="D1565" s="53"/>
      <c r="E1565" s="57">
        <f>'Sch 4'!E392</f>
        <v>400407</v>
      </c>
      <c r="F1565" s="61" t="str">
        <f>F1568</f>
        <v>TRANS_TOTAL</v>
      </c>
      <c r="G1565" s="20" t="str">
        <f>$G$12</f>
        <v>DISTSEC</v>
      </c>
      <c r="H1565" s="24">
        <f t="shared" si="733"/>
        <v>0</v>
      </c>
      <c r="I1565" s="25">
        <f>VLOOKUP(CONCATENATE($F1565," ",$G1565),AllocFactorMatrix,(I$4+1),FALSE)*$E1568</f>
        <v>0</v>
      </c>
      <c r="J1565" s="25">
        <f>VLOOKUP(CONCATENATE($F1565," ",$G1565),AllocFactorMatrix,(J$4+1),FALSE)*$E1568</f>
        <v>0</v>
      </c>
      <c r="K1565" s="25">
        <f>VLOOKUP(CONCATENATE($F1565," ",$G1565),AllocFactorMatrix,(K$4+1),FALSE)*$E1568</f>
        <v>0</v>
      </c>
      <c r="L1565" s="25">
        <f>VLOOKUP(CONCATENATE($F1565," ",$G1565),AllocFactorMatrix,(L$4+1),FALSE)*$E1568</f>
        <v>0</v>
      </c>
      <c r="M1565" s="25">
        <f t="shared" si="734"/>
        <v>0</v>
      </c>
      <c r="N1565" s="25">
        <f>VLOOKUP(CONCATENATE($F1565," ",$G1565),AllocFactorMatrix,(N$4+1),FALSE)*$E1568</f>
        <v>0</v>
      </c>
      <c r="O1565" s="25">
        <f>VLOOKUP(CONCATENATE($F1565," ",$G1565),AllocFactorMatrix,(O$4+1),FALSE)*$E1568</f>
        <v>0</v>
      </c>
      <c r="P1565" s="25">
        <f>VLOOKUP(CONCATENATE($F1565," ",$G1565),AllocFactorMatrix,(P$4+1),FALSE)*$E1568</f>
        <v>0</v>
      </c>
      <c r="Q1565" s="25">
        <f>VLOOKUP(CONCATENATE($F1565," ",$G1565),AllocFactorMatrix,(Q$4+1),FALSE)*$E1568</f>
        <v>0</v>
      </c>
      <c r="R1565" s="25">
        <f t="shared" si="736"/>
        <v>0</v>
      </c>
      <c r="S1565" s="25">
        <f>VLOOKUP(CONCATENATE($F1565," ",$G1565),AllocFactorMatrix,(S$4+1),FALSE)*$E1568</f>
        <v>0</v>
      </c>
      <c r="T1565" s="25">
        <f>VLOOKUP(CONCATENATE($F1565," ",$G1565),AllocFactorMatrix,(T$4+1),FALSE)*$E1568</f>
        <v>0</v>
      </c>
      <c r="U1565" s="25">
        <f>VLOOKUP(CONCATENATE($F1565," ",$G1565),AllocFactorMatrix,(U$4+1),FALSE)*$E1568</f>
        <v>0</v>
      </c>
      <c r="V1565" s="25">
        <f>VLOOKUP(CONCATENATE($F1565," ",$G1565),AllocFactorMatrix,(V$4+1),FALSE)*$E1568</f>
        <v>0</v>
      </c>
      <c r="W1565" s="25">
        <f t="shared" si="737"/>
        <v>0</v>
      </c>
      <c r="X1565" s="25">
        <f>VLOOKUP(CONCATENATE($F1565," ",$G1565),AllocFactorMatrix,(X$4+1),FALSE)*$E1568</f>
        <v>0</v>
      </c>
      <c r="Y1565" s="25">
        <f>VLOOKUP(CONCATENATE($F1565," ",$G1565),AllocFactorMatrix,(Y$4+1),FALSE)*$E1568</f>
        <v>0</v>
      </c>
      <c r="Z1565" s="25">
        <f t="shared" si="735"/>
        <v>0</v>
      </c>
      <c r="AA1565" s="25">
        <f>VLOOKUP(CONCATENATE($F1565," ",$G1565),AllocFactorMatrix,(AA$4+1),FALSE)*$E1568</f>
        <v>0</v>
      </c>
      <c r="AB1565" s="25">
        <f>VLOOKUP(CONCATENATE($F1565," ",$G1565),AllocFactorMatrix,(AB$4+1),FALSE)*$E1568</f>
        <v>0</v>
      </c>
      <c r="AC1565" s="25">
        <f>VLOOKUP(CONCATENATE($F1565," ",$G1565),AllocFactorMatrix,(AC$4+1),FALSE)*$E1568</f>
        <v>0</v>
      </c>
    </row>
    <row r="1566" spans="1:29" hidden="1" outlineLevel="1">
      <c r="A1566" s="83"/>
      <c r="B1566" s="56"/>
      <c r="C1566" s="53"/>
      <c r="D1566" s="53"/>
      <c r="E1566" s="57">
        <f>'Sch 4'!E393</f>
        <v>33611</v>
      </c>
      <c r="F1566" s="61" t="str">
        <f>F1568</f>
        <v>TRANS_TOTAL</v>
      </c>
      <c r="G1566" s="20" t="str">
        <f>$G$13</f>
        <v>ENERGY</v>
      </c>
      <c r="H1566" s="24">
        <f t="shared" si="733"/>
        <v>0</v>
      </c>
      <c r="I1566" s="25">
        <f>VLOOKUP(CONCATENATE($F1566," ",$G1566),AllocFactorMatrix,(I$4+1),FALSE)*$E1568</f>
        <v>0</v>
      </c>
      <c r="J1566" s="25">
        <f>VLOOKUP(CONCATENATE($F1566," ",$G1566),AllocFactorMatrix,(J$4+1),FALSE)*$E1568</f>
        <v>0</v>
      </c>
      <c r="K1566" s="25">
        <f>VLOOKUP(CONCATENATE($F1566," ",$G1566),AllocFactorMatrix,(K$4+1),FALSE)*$E1568</f>
        <v>0</v>
      </c>
      <c r="L1566" s="25">
        <f>VLOOKUP(CONCATENATE($F1566," ",$G1566),AllocFactorMatrix,(L$4+1),FALSE)*$E1568</f>
        <v>0</v>
      </c>
      <c r="M1566" s="25">
        <f t="shared" si="734"/>
        <v>0</v>
      </c>
      <c r="N1566" s="25">
        <f>VLOOKUP(CONCATENATE($F1566," ",$G1566),AllocFactorMatrix,(N$4+1),FALSE)*$E1568</f>
        <v>0</v>
      </c>
      <c r="O1566" s="25">
        <f>VLOOKUP(CONCATENATE($F1566," ",$G1566),AllocFactorMatrix,(O$4+1),FALSE)*$E1568</f>
        <v>0</v>
      </c>
      <c r="P1566" s="25">
        <f>VLOOKUP(CONCATENATE($F1566," ",$G1566),AllocFactorMatrix,(P$4+1),FALSE)*$E1568</f>
        <v>0</v>
      </c>
      <c r="Q1566" s="25">
        <f>VLOOKUP(CONCATENATE($F1566," ",$G1566),AllocFactorMatrix,(Q$4+1),FALSE)*$E1568</f>
        <v>0</v>
      </c>
      <c r="R1566" s="25">
        <f t="shared" si="736"/>
        <v>0</v>
      </c>
      <c r="S1566" s="25">
        <f>VLOOKUP(CONCATENATE($F1566," ",$G1566),AllocFactorMatrix,(S$4+1),FALSE)*$E1568</f>
        <v>0</v>
      </c>
      <c r="T1566" s="25">
        <f>VLOOKUP(CONCATENATE($F1566," ",$G1566),AllocFactorMatrix,(T$4+1),FALSE)*$E1568</f>
        <v>0</v>
      </c>
      <c r="U1566" s="25">
        <f>VLOOKUP(CONCATENATE($F1566," ",$G1566),AllocFactorMatrix,(U$4+1),FALSE)*$E1568</f>
        <v>0</v>
      </c>
      <c r="V1566" s="25">
        <f>VLOOKUP(CONCATENATE($F1566," ",$G1566),AllocFactorMatrix,(V$4+1),FALSE)*$E1568</f>
        <v>0</v>
      </c>
      <c r="W1566" s="25">
        <f t="shared" si="737"/>
        <v>0</v>
      </c>
      <c r="X1566" s="25">
        <f>VLOOKUP(CONCATENATE($F1566," ",$G1566),AllocFactorMatrix,(X$4+1),FALSE)*$E1568</f>
        <v>0</v>
      </c>
      <c r="Y1566" s="25">
        <f>VLOOKUP(CONCATENATE($F1566," ",$G1566),AllocFactorMatrix,(Y$4+1),FALSE)*$E1568</f>
        <v>0</v>
      </c>
      <c r="Z1566" s="25">
        <f t="shared" si="735"/>
        <v>0</v>
      </c>
      <c r="AA1566" s="25">
        <f>VLOOKUP(CONCATENATE($F1566," ",$G1566),AllocFactorMatrix,(AA$4+1),FALSE)*$E1568</f>
        <v>0</v>
      </c>
      <c r="AB1566" s="25">
        <f>VLOOKUP(CONCATENATE($F1566," ",$G1566),AllocFactorMatrix,(AB$4+1),FALSE)*$E1568</f>
        <v>0</v>
      </c>
      <c r="AC1566" s="25">
        <f>VLOOKUP(CONCATENATE($F1566," ",$G1566),AllocFactorMatrix,(AC$4+1),FALSE)*$E1568</f>
        <v>0</v>
      </c>
    </row>
    <row r="1567" spans="1:29" hidden="1" outlineLevel="1">
      <c r="A1567" s="83"/>
      <c r="B1567" s="56"/>
      <c r="C1567" s="53"/>
      <c r="D1567" s="53"/>
      <c r="E1567" s="57">
        <f>'Sch 4'!E394</f>
        <v>7703</v>
      </c>
      <c r="F1567" s="61" t="str">
        <f>F1568</f>
        <v>TRANS_TOTAL</v>
      </c>
      <c r="G1567" s="20" t="str">
        <f>$G$14</f>
        <v>CUSTOMER</v>
      </c>
      <c r="H1567" s="24">
        <f t="shared" si="733"/>
        <v>0</v>
      </c>
      <c r="I1567" s="25">
        <f>VLOOKUP(CONCATENATE($F1567," ",$G1567),AllocFactorMatrix,(I$4+1),FALSE)*$E1568</f>
        <v>0</v>
      </c>
      <c r="J1567" s="25">
        <f>VLOOKUP(CONCATENATE($F1567," ",$G1567),AllocFactorMatrix,(J$4+1),FALSE)*$E1568</f>
        <v>0</v>
      </c>
      <c r="K1567" s="25">
        <f>VLOOKUP(CONCATENATE($F1567," ",$G1567),AllocFactorMatrix,(K$4+1),FALSE)*$E1568</f>
        <v>0</v>
      </c>
      <c r="L1567" s="25">
        <f>VLOOKUP(CONCATENATE($F1567," ",$G1567),AllocFactorMatrix,(L$4+1),FALSE)*$E1568</f>
        <v>0</v>
      </c>
      <c r="M1567" s="25">
        <f t="shared" si="734"/>
        <v>0</v>
      </c>
      <c r="N1567" s="25">
        <f>VLOOKUP(CONCATENATE($F1567," ",$G1567),AllocFactorMatrix,(N$4+1),FALSE)*$E1568</f>
        <v>0</v>
      </c>
      <c r="O1567" s="25">
        <f>VLOOKUP(CONCATENATE($F1567," ",$G1567),AllocFactorMatrix,(O$4+1),FALSE)*$E1568</f>
        <v>0</v>
      </c>
      <c r="P1567" s="25">
        <f>VLOOKUP(CONCATENATE($F1567," ",$G1567),AllocFactorMatrix,(P$4+1),FALSE)*$E1568</f>
        <v>0</v>
      </c>
      <c r="Q1567" s="25">
        <f>VLOOKUP(CONCATENATE($F1567," ",$G1567),AllocFactorMatrix,(Q$4+1),FALSE)*$E1568</f>
        <v>0</v>
      </c>
      <c r="R1567" s="25">
        <f t="shared" si="736"/>
        <v>0</v>
      </c>
      <c r="S1567" s="25">
        <f>VLOOKUP(CONCATENATE($F1567," ",$G1567),AllocFactorMatrix,(S$4+1),FALSE)*$E1568</f>
        <v>0</v>
      </c>
      <c r="T1567" s="25">
        <f>VLOOKUP(CONCATENATE($F1567," ",$G1567),AllocFactorMatrix,(T$4+1),FALSE)*$E1568</f>
        <v>0</v>
      </c>
      <c r="U1567" s="25">
        <f>VLOOKUP(CONCATENATE($F1567," ",$G1567),AllocFactorMatrix,(U$4+1),FALSE)*$E1568</f>
        <v>0</v>
      </c>
      <c r="V1567" s="25">
        <f>VLOOKUP(CONCATENATE($F1567," ",$G1567),AllocFactorMatrix,(V$4+1),FALSE)*$E1568</f>
        <v>0</v>
      </c>
      <c r="W1567" s="25">
        <f t="shared" si="737"/>
        <v>0</v>
      </c>
      <c r="X1567" s="25">
        <f>VLOOKUP(CONCATENATE($F1567," ",$G1567),AllocFactorMatrix,(X$4+1),FALSE)*$E1568</f>
        <v>0</v>
      </c>
      <c r="Y1567" s="25">
        <f>VLOOKUP(CONCATENATE($F1567," ",$G1567),AllocFactorMatrix,(Y$4+1),FALSE)*$E1568</f>
        <v>0</v>
      </c>
      <c r="Z1567" s="25">
        <f t="shared" si="735"/>
        <v>0</v>
      </c>
      <c r="AA1567" s="25">
        <f>VLOOKUP(CONCATENATE($F1567," ",$G1567),AllocFactorMatrix,(AA$4+1),FALSE)*$E1568</f>
        <v>0</v>
      </c>
      <c r="AB1567" s="25">
        <f>VLOOKUP(CONCATENATE($F1567," ",$G1567),AllocFactorMatrix,(AB$4+1),FALSE)*$E1568</f>
        <v>0</v>
      </c>
      <c r="AC1567" s="25">
        <f>VLOOKUP(CONCATENATE($F1567," ",$G1567),AllocFactorMatrix,(AC$4+1),FALSE)*$E1568</f>
        <v>0</v>
      </c>
    </row>
    <row r="1568" spans="1:29" collapsed="1">
      <c r="A1568" s="83"/>
      <c r="B1568" s="56"/>
      <c r="C1568" s="53"/>
      <c r="D1568" s="53" t="s">
        <v>486</v>
      </c>
      <c r="E1568" s="57">
        <f>'Sch 4'!E367</f>
        <v>115</v>
      </c>
      <c r="F1568" s="62" t="s">
        <v>191</v>
      </c>
      <c r="G1568" s="20" t="str">
        <f>$G$15</f>
        <v>TOTAL</v>
      </c>
      <c r="H1568" s="24">
        <f t="shared" si="733"/>
        <v>115.00000000000001</v>
      </c>
      <c r="I1568" s="25">
        <f>VLOOKUP(CONCATENATE($F1568," ",$G1568),AllocFactorMatrix,(I$4+1),FALSE)*$E1568</f>
        <v>55.897203775698081</v>
      </c>
      <c r="J1568" s="25">
        <f>VLOOKUP(CONCATENATE($F1568," ",$G1568),AllocFactorMatrix,(J$4+1),FALSE)*$E1568</f>
        <v>14.185601090504479</v>
      </c>
      <c r="K1568" s="25">
        <f>VLOOKUP(CONCATENATE($F1568," ",$G1568),AllocFactorMatrix,(K$4+1),FALSE)*$E1568</f>
        <v>0.16570283414279904</v>
      </c>
      <c r="L1568" s="25">
        <f>VLOOKUP(CONCATENATE($F1568," ",$G1568),AllocFactorMatrix,(L$4+1),FALSE)*$E1568</f>
        <v>4.4501708683097677E-3</v>
      </c>
      <c r="M1568" s="25">
        <f t="shared" si="734"/>
        <v>14.355754095515588</v>
      </c>
      <c r="N1568" s="25">
        <f>VLOOKUP(CONCATENATE($F1568," ",$G1568),AllocFactorMatrix,(N$4+1),FALSE)*$E1568</f>
        <v>6.0030040511953464</v>
      </c>
      <c r="O1568" s="25">
        <f>VLOOKUP(CONCATENATE($F1568," ",$G1568),AllocFactorMatrix,(O$4+1),FALSE)*$E1568</f>
        <v>1.7073503292772489</v>
      </c>
      <c r="P1568" s="25">
        <f>VLOOKUP(CONCATENATE($F1568," ",$G1568),AllocFactorMatrix,(P$4+1),FALSE)*$E1568</f>
        <v>0.14626589548967769</v>
      </c>
      <c r="Q1568" s="25">
        <f>VLOOKUP(CONCATENATE($F1568," ",$G1568),AllocFactorMatrix,(Q$4+1),FALSE)*$E1568</f>
        <v>2.0522491976080998E-2</v>
      </c>
      <c r="R1568" s="25">
        <f t="shared" si="736"/>
        <v>7.8771427679383539</v>
      </c>
      <c r="S1568" s="25">
        <f>VLOOKUP(CONCATENATE($F1568," ",$G1568),AllocFactorMatrix,(S$4+1),FALSE)*$E1568</f>
        <v>0.35373486812497212</v>
      </c>
      <c r="T1568" s="25">
        <f>VLOOKUP(CONCATENATE($F1568," ",$G1568),AllocFactorMatrix,(T$4+1),FALSE)*$E1568</f>
        <v>3.9183969083339885</v>
      </c>
      <c r="U1568" s="25">
        <f>VLOOKUP(CONCATENATE($F1568," ",$G1568),AllocFactorMatrix,(U$4+1),FALSE)*$E1568</f>
        <v>27.773569738253268</v>
      </c>
      <c r="V1568" s="25">
        <f>VLOOKUP(CONCATENATE($F1568," ",$G1568),AllocFactorMatrix,(V$4+1),FALSE)*$E1568</f>
        <v>2.9599823695411871</v>
      </c>
      <c r="W1568" s="25">
        <f t="shared" si="737"/>
        <v>35.005683884253415</v>
      </c>
      <c r="X1568" s="25">
        <f>VLOOKUP(CONCATENATE($F1568," ",$G1568),AllocFactorMatrix,(X$4+1),FALSE)*$E1568</f>
        <v>1.62932304410577</v>
      </c>
      <c r="Y1568" s="25">
        <f>VLOOKUP(CONCATENATE($F1568," ",$G1568),AllocFactorMatrix,(Y$4+1),FALSE)*$E1568</f>
        <v>3.923403532796748E-2</v>
      </c>
      <c r="Z1568" s="25">
        <f t="shared" si="735"/>
        <v>1.6685570794337374</v>
      </c>
      <c r="AA1568" s="25">
        <f>VLOOKUP(CONCATENATE($F1568," ",$G1568),AllocFactorMatrix,(AA$4+1),FALSE)*$E1568</f>
        <v>2.7942163934250305E-2</v>
      </c>
      <c r="AB1568" s="25">
        <f>VLOOKUP(CONCATENATE($F1568," ",$G1568),AllocFactorMatrix,(AB$4+1),FALSE)*$E1568</f>
        <v>0.13433877171948311</v>
      </c>
      <c r="AC1568" s="25">
        <f>VLOOKUP(CONCATENATE($F1568," ",$G1568),AllocFactorMatrix,(AC$4+1),FALSE)*$E1568</f>
        <v>3.3377461507082512E-2</v>
      </c>
    </row>
    <row r="1569" spans="1:29" hidden="1" outlineLevel="1">
      <c r="A1569" s="83"/>
      <c r="B1569" s="56"/>
      <c r="C1569" s="53"/>
      <c r="D1569" s="53"/>
      <c r="E1569" s="57">
        <f>'Sch 4'!E396</f>
        <v>41511</v>
      </c>
      <c r="F1569" s="61" t="str">
        <f>F1576</f>
        <v>TRANS_TOTAL</v>
      </c>
      <c r="G1569" s="20" t="str">
        <f>$G$8</f>
        <v>PRODUCTION</v>
      </c>
      <c r="H1569" s="24">
        <f t="shared" si="733"/>
        <v>0</v>
      </c>
      <c r="I1569" s="25">
        <f>VLOOKUP(CONCATENATE($F1569," ",$G1569),AllocFactorMatrix,(I$4+1),FALSE)*$E1576</f>
        <v>0</v>
      </c>
      <c r="J1569" s="25">
        <f>VLOOKUP(CONCATENATE($F1569," ",$G1569),AllocFactorMatrix,(J$4+1),FALSE)*$E1576</f>
        <v>0</v>
      </c>
      <c r="K1569" s="25">
        <f>VLOOKUP(CONCATENATE($F1569," ",$G1569),AllocFactorMatrix,(K$4+1),FALSE)*$E1576</f>
        <v>0</v>
      </c>
      <c r="L1569" s="25">
        <f>VLOOKUP(CONCATENATE($F1569," ",$G1569),AllocFactorMatrix,(L$4+1),FALSE)*$E1576</f>
        <v>0</v>
      </c>
      <c r="M1569" s="25">
        <f t="shared" si="734"/>
        <v>0</v>
      </c>
      <c r="N1569" s="25">
        <f>VLOOKUP(CONCATENATE($F1569," ",$G1569),AllocFactorMatrix,(N$4+1),FALSE)*$E1576</f>
        <v>0</v>
      </c>
      <c r="O1569" s="25">
        <f>VLOOKUP(CONCATENATE($F1569," ",$G1569),AllocFactorMatrix,(O$4+1),FALSE)*$E1576</f>
        <v>0</v>
      </c>
      <c r="P1569" s="25">
        <f>VLOOKUP(CONCATENATE($F1569," ",$G1569),AllocFactorMatrix,(P$4+1),FALSE)*$E1576</f>
        <v>0</v>
      </c>
      <c r="Q1569" s="25">
        <f>VLOOKUP(CONCATENATE($F1569," ",$G1569),AllocFactorMatrix,(Q$4+1),FALSE)*$E1576</f>
        <v>0</v>
      </c>
      <c r="R1569" s="25">
        <f>SUBTOTAL(9,N1569:Q1569)</f>
        <v>0</v>
      </c>
      <c r="S1569" s="25">
        <f>VLOOKUP(CONCATENATE($F1569," ",$G1569),AllocFactorMatrix,(S$4+1),FALSE)*$E1576</f>
        <v>0</v>
      </c>
      <c r="T1569" s="25">
        <f>VLOOKUP(CONCATENATE($F1569," ",$G1569),AllocFactorMatrix,(T$4+1),FALSE)*$E1576</f>
        <v>0</v>
      </c>
      <c r="U1569" s="25">
        <f>VLOOKUP(CONCATENATE($F1569," ",$G1569),AllocFactorMatrix,(U$4+1),FALSE)*$E1576</f>
        <v>0</v>
      </c>
      <c r="V1569" s="25">
        <f>VLOOKUP(CONCATENATE($F1569," ",$G1569),AllocFactorMatrix,(V$4+1),FALSE)*$E1576</f>
        <v>0</v>
      </c>
      <c r="W1569" s="25">
        <f>SUBTOTAL(9,S1569:V1569)</f>
        <v>0</v>
      </c>
      <c r="X1569" s="25">
        <f>VLOOKUP(CONCATENATE($F1569," ",$G1569),AllocFactorMatrix,(X$4+1),FALSE)*$E1576</f>
        <v>0</v>
      </c>
      <c r="Y1569" s="25">
        <f>VLOOKUP(CONCATENATE($F1569," ",$G1569),AllocFactorMatrix,(Y$4+1),FALSE)*$E1576</f>
        <v>0</v>
      </c>
      <c r="Z1569" s="25">
        <f t="shared" si="735"/>
        <v>0</v>
      </c>
      <c r="AA1569" s="25">
        <f>VLOOKUP(CONCATENATE($F1569," ",$G1569),AllocFactorMatrix,(AA$4+1),FALSE)*$E1576</f>
        <v>0</v>
      </c>
      <c r="AB1569" s="25">
        <f>VLOOKUP(CONCATENATE($F1569," ",$G1569),AllocFactorMatrix,(AB$4+1),FALSE)*$E1576</f>
        <v>0</v>
      </c>
      <c r="AC1569" s="25">
        <f>VLOOKUP(CONCATENATE($F1569," ",$G1569),AllocFactorMatrix,(AC$4+1),FALSE)*$E1576</f>
        <v>0</v>
      </c>
    </row>
    <row r="1570" spans="1:29" hidden="1" outlineLevel="1">
      <c r="A1570" s="83"/>
      <c r="B1570" s="56"/>
      <c r="C1570" s="53"/>
      <c r="D1570" s="53"/>
      <c r="E1570" s="57">
        <f>'Sch 4'!E397</f>
        <v>27519</v>
      </c>
      <c r="F1570" s="61" t="str">
        <f>F1576</f>
        <v>TRANS_TOTAL</v>
      </c>
      <c r="G1570" s="20" t="str">
        <f>$G$9</f>
        <v>BULKTRAN</v>
      </c>
      <c r="H1570" s="24">
        <f t="shared" si="733"/>
        <v>6578.9255999999987</v>
      </c>
      <c r="I1570" s="25">
        <f>VLOOKUP(CONCATENATE($F1570," ",$G1570),AllocFactorMatrix,(I$4+1),FALSE)*$E1576</f>
        <v>3225.9295701808187</v>
      </c>
      <c r="J1570" s="25">
        <f>VLOOKUP(CONCATENATE($F1570," ",$G1570),AllocFactorMatrix,(J$4+1),FALSE)*$E1576</f>
        <v>816.03474475146777</v>
      </c>
      <c r="K1570" s="25">
        <f>VLOOKUP(CONCATENATE($F1570," ",$G1570),AllocFactorMatrix,(K$4+1),FALSE)*$E1576</f>
        <v>9.5406873784913557</v>
      </c>
      <c r="L1570" s="25">
        <f>VLOOKUP(CONCATENATE($F1570," ",$G1570),AllocFactorMatrix,(L$4+1),FALSE)*$E1576</f>
        <v>0.23503967179055604</v>
      </c>
      <c r="M1570" s="25">
        <f t="shared" si="734"/>
        <v>825.81047180174971</v>
      </c>
      <c r="N1570" s="25">
        <f>VLOOKUP(CONCATENATE($F1570," ",$G1570),AllocFactorMatrix,(N$4+1),FALSE)*$E1576</f>
        <v>341.43917530804691</v>
      </c>
      <c r="O1570" s="25">
        <f>VLOOKUP(CONCATENATE($F1570," ",$G1570),AllocFactorMatrix,(O$4+1),FALSE)*$E1576</f>
        <v>97.240200962629814</v>
      </c>
      <c r="P1570" s="25">
        <f>VLOOKUP(CONCATENATE($F1570," ",$G1570),AllocFactorMatrix,(P$4+1),FALSE)*$E1576</f>
        <v>7.6951506764448343</v>
      </c>
      <c r="Q1570" s="25">
        <f>VLOOKUP(CONCATENATE($F1570," ",$G1570),AllocFactorMatrix,(Q$4+1),FALSE)*$E1576</f>
        <v>1.6243106257938196</v>
      </c>
      <c r="R1570" s="25">
        <f t="shared" ref="R1570:R1576" si="738">SUBTOTAL(9,N1570:Q1570)</f>
        <v>447.99883757291536</v>
      </c>
      <c r="S1570" s="25">
        <f>VLOOKUP(CONCATENATE($F1570," ",$G1570),AllocFactorMatrix,(S$4+1),FALSE)*$E1576</f>
        <v>20.510354887049452</v>
      </c>
      <c r="T1570" s="25">
        <f>VLOOKUP(CONCATENATE($F1570," ",$G1570),AllocFactorMatrix,(T$4+1),FALSE)*$E1576</f>
        <v>223.59885011640228</v>
      </c>
      <c r="U1570" s="25">
        <f>VLOOKUP(CONCATENATE($F1570," ",$G1570),AllocFactorMatrix,(U$4+1),FALSE)*$E1576</f>
        <v>1493.3358016718616</v>
      </c>
      <c r="V1570" s="25">
        <f>VLOOKUP(CONCATENATE($F1570," ",$G1570),AllocFactorMatrix,(V$4+1),FALSE)*$E1576</f>
        <v>234.27616980490333</v>
      </c>
      <c r="W1570" s="25">
        <f t="shared" ref="W1570:W1576" si="739">SUBTOTAL(9,S1570:V1570)</f>
        <v>1971.7211764802166</v>
      </c>
      <c r="X1570" s="25">
        <f>VLOOKUP(CONCATENATE($F1570," ",$G1570),AllocFactorMatrix,(X$4+1),FALSE)*$E1576</f>
        <v>92.675877904663309</v>
      </c>
      <c r="Y1570" s="25">
        <f>VLOOKUP(CONCATENATE($F1570," ",$G1570),AllocFactorMatrix,(Y$4+1),FALSE)*$E1576</f>
        <v>2.23722957352031</v>
      </c>
      <c r="Z1570" s="25">
        <f t="shared" si="735"/>
        <v>94.913107478183619</v>
      </c>
      <c r="AA1570" s="25">
        <f>VLOOKUP(CONCATENATE($F1570," ",$G1570),AllocFactorMatrix,(AA$4+1),FALSE)*$E1576</f>
        <v>1.6157853568253806</v>
      </c>
      <c r="AB1570" s="25">
        <f>VLOOKUP(CONCATENATE($F1570," ",$G1570),AllocFactorMatrix,(AB$4+1),FALSE)*$E1576</f>
        <v>8.761110613550894</v>
      </c>
      <c r="AC1570" s="25">
        <f>VLOOKUP(CONCATENATE($F1570," ",$G1570),AllocFactorMatrix,(AC$4+1),FALSE)*$E1576</f>
        <v>2.1755405157395753</v>
      </c>
    </row>
    <row r="1571" spans="1:29" hidden="1" outlineLevel="1">
      <c r="A1571" s="83"/>
      <c r="B1571" s="56"/>
      <c r="C1571" s="53"/>
      <c r="D1571" s="53"/>
      <c r="E1571" s="57">
        <f>'Sch 4'!E398</f>
        <v>30790177</v>
      </c>
      <c r="F1571" s="61" t="str">
        <f>F1576</f>
        <v>TRANS_TOTAL</v>
      </c>
      <c r="G1571" s="20" t="str">
        <f>$G$10</f>
        <v>SUBTRAN</v>
      </c>
      <c r="H1571" s="24">
        <f t="shared" si="733"/>
        <v>2523.0743999999991</v>
      </c>
      <c r="I1571" s="25">
        <f>VLOOKUP(CONCATENATE($F1571," ",$G1571),AllocFactorMatrix,(I$4+1),FALSE)*$E1576</f>
        <v>1198.2125930053026</v>
      </c>
      <c r="J1571" s="25">
        <f>VLOOKUP(CONCATENATE($F1571," ",$G1571),AllocFactorMatrix,(J$4+1),FALSE)*$E1576</f>
        <v>306.72474329872136</v>
      </c>
      <c r="K1571" s="25">
        <f>VLOOKUP(CONCATENATE($F1571," ",$G1571),AllocFactorMatrix,(K$4+1),FALSE)*$E1576</f>
        <v>3.5743317203587037</v>
      </c>
      <c r="L1571" s="25">
        <f>VLOOKUP(CONCATENATE($F1571," ",$G1571),AllocFactorMatrix,(L$4+1),FALSE)*$E1576</f>
        <v>0.11718167815166573</v>
      </c>
      <c r="M1571" s="25">
        <f t="shared" si="734"/>
        <v>310.41625669723174</v>
      </c>
      <c r="N1571" s="25">
        <f>VLOOKUP(CONCATENATE($F1571," ",$G1571),AllocFactorMatrix,(N$4+1),FALSE)*$E1576</f>
        <v>133.68554533525779</v>
      </c>
      <c r="O1571" s="25">
        <f>VLOOKUP(CONCATENATE($F1571," ",$G1571),AllocFactorMatrix,(O$4+1),FALSE)*$E1576</f>
        <v>37.892865968513838</v>
      </c>
      <c r="P1571" s="25">
        <f>VLOOKUP(CONCATENATE($F1571," ",$G1571),AllocFactorMatrix,(P$4+1),FALSE)*$E1576</f>
        <v>3.8814769822251325</v>
      </c>
      <c r="Q1571" s="25">
        <f>VLOOKUP(CONCATENATE($F1571," ",$G1571),AllocFactorMatrix,(Q$4+1),FALSE)*$E1576</f>
        <v>0</v>
      </c>
      <c r="R1571" s="25">
        <f t="shared" si="738"/>
        <v>175.45988828599675</v>
      </c>
      <c r="S1571" s="25">
        <f>VLOOKUP(CONCATENATE($F1571," ",$G1571),AllocFactorMatrix,(S$4+1),FALSE)*$E1576</f>
        <v>7.486990936198338</v>
      </c>
      <c r="T1571" s="25">
        <f>VLOOKUP(CONCATENATE($F1571," ",$G1571),AllocFactorMatrix,(T$4+1),FALSE)*$E1576</f>
        <v>86.533746924084355</v>
      </c>
      <c r="U1571" s="25">
        <f>VLOOKUP(CONCATENATE($F1571," ",$G1571),AllocFactorMatrix,(U$4+1),FALSE)*$E1576</f>
        <v>704.8818657853667</v>
      </c>
      <c r="V1571" s="25">
        <f>VLOOKUP(CONCATENATE($F1571," ",$G1571),AllocFactorMatrix,(V$4+1),FALSE)*$E1576</f>
        <v>0</v>
      </c>
      <c r="W1571" s="25">
        <f t="shared" si="739"/>
        <v>798.90260364564938</v>
      </c>
      <c r="X1571" s="25">
        <f>VLOOKUP(CONCATENATE($F1571," ",$G1571),AllocFactorMatrix,(X$4+1),FALSE)*$E1576</f>
        <v>36.281499029690764</v>
      </c>
      <c r="Y1571" s="25">
        <f>VLOOKUP(CONCATENATE($F1571," ",$G1571),AllocFactorMatrix,(Y$4+1),FALSE)*$E1576</f>
        <v>0.86805903130716777</v>
      </c>
      <c r="Z1571" s="25">
        <f t="shared" si="735"/>
        <v>37.149558060997933</v>
      </c>
      <c r="AA1571" s="25">
        <f>VLOOKUP(CONCATENATE($F1571," ",$G1571),AllocFactorMatrix,(AA$4+1),FALSE)*$E1576</f>
        <v>0.5957761747358914</v>
      </c>
      <c r="AB1571" s="25">
        <f>VLOOKUP(CONCATENATE($F1571," ",$G1571),AllocFactorMatrix,(AB$4+1),FALSE)*$E1576</f>
        <v>1.8715111272381073</v>
      </c>
      <c r="AC1571" s="25">
        <f>VLOOKUP(CONCATENATE($F1571," ",$G1571),AllocFactorMatrix,(AC$4+1),FALSE)*$E1576</f>
        <v>0.46621300284707712</v>
      </c>
    </row>
    <row r="1572" spans="1:29" hidden="1" outlineLevel="1">
      <c r="A1572" s="83"/>
      <c r="B1572" s="56"/>
      <c r="C1572" s="53"/>
      <c r="D1572" s="53"/>
      <c r="E1572" s="57">
        <f>'Sch 4'!E399</f>
        <v>0</v>
      </c>
      <c r="F1572" s="61" t="str">
        <f>F1576</f>
        <v>TRANS_TOTAL</v>
      </c>
      <c r="G1572" s="20" t="str">
        <f>$G$11</f>
        <v>DISTPRI</v>
      </c>
      <c r="H1572" s="24">
        <f t="shared" si="733"/>
        <v>0</v>
      </c>
      <c r="I1572" s="25">
        <f>VLOOKUP(CONCATENATE($F1572," ",$G1572),AllocFactorMatrix,(I$4+1),FALSE)*$E1576</f>
        <v>0</v>
      </c>
      <c r="J1572" s="25">
        <f>VLOOKUP(CONCATENATE($F1572," ",$G1572),AllocFactorMatrix,(J$4+1),FALSE)*$E1576</f>
        <v>0</v>
      </c>
      <c r="K1572" s="25">
        <f>VLOOKUP(CONCATENATE($F1572," ",$G1572),AllocFactorMatrix,(K$4+1),FALSE)*$E1576</f>
        <v>0</v>
      </c>
      <c r="L1572" s="25">
        <f>VLOOKUP(CONCATENATE($F1572," ",$G1572),AllocFactorMatrix,(L$4+1),FALSE)*$E1576</f>
        <v>0</v>
      </c>
      <c r="M1572" s="25">
        <f t="shared" si="734"/>
        <v>0</v>
      </c>
      <c r="N1572" s="25">
        <f>VLOOKUP(CONCATENATE($F1572," ",$G1572),AllocFactorMatrix,(N$4+1),FALSE)*$E1576</f>
        <v>0</v>
      </c>
      <c r="O1572" s="25">
        <f>VLOOKUP(CONCATENATE($F1572," ",$G1572),AllocFactorMatrix,(O$4+1),FALSE)*$E1576</f>
        <v>0</v>
      </c>
      <c r="P1572" s="25">
        <f>VLOOKUP(CONCATENATE($F1572," ",$G1572),AllocFactorMatrix,(P$4+1),FALSE)*$E1576</f>
        <v>0</v>
      </c>
      <c r="Q1572" s="25">
        <f>VLOOKUP(CONCATENATE($F1572," ",$G1572),AllocFactorMatrix,(Q$4+1),FALSE)*$E1576</f>
        <v>0</v>
      </c>
      <c r="R1572" s="25">
        <f t="shared" si="738"/>
        <v>0</v>
      </c>
      <c r="S1572" s="25">
        <f>VLOOKUP(CONCATENATE($F1572," ",$G1572),AllocFactorMatrix,(S$4+1),FALSE)*$E1576</f>
        <v>0</v>
      </c>
      <c r="T1572" s="25">
        <f>VLOOKUP(CONCATENATE($F1572," ",$G1572),AllocFactorMatrix,(T$4+1),FALSE)*$E1576</f>
        <v>0</v>
      </c>
      <c r="U1572" s="25">
        <f>VLOOKUP(CONCATENATE($F1572," ",$G1572),AllocFactorMatrix,(U$4+1),FALSE)*$E1576</f>
        <v>0</v>
      </c>
      <c r="V1572" s="25">
        <f>VLOOKUP(CONCATENATE($F1572," ",$G1572),AllocFactorMatrix,(V$4+1),FALSE)*$E1576</f>
        <v>0</v>
      </c>
      <c r="W1572" s="25">
        <f t="shared" si="739"/>
        <v>0</v>
      </c>
      <c r="X1572" s="25">
        <f>VLOOKUP(CONCATENATE($F1572," ",$G1572),AllocFactorMatrix,(X$4+1),FALSE)*$E1576</f>
        <v>0</v>
      </c>
      <c r="Y1572" s="25">
        <f>VLOOKUP(CONCATENATE($F1572," ",$G1572),AllocFactorMatrix,(Y$4+1),FALSE)*$E1576</f>
        <v>0</v>
      </c>
      <c r="Z1572" s="25">
        <f t="shared" si="735"/>
        <v>0</v>
      </c>
      <c r="AA1572" s="25">
        <f>VLOOKUP(CONCATENATE($F1572," ",$G1572),AllocFactorMatrix,(AA$4+1),FALSE)*$E1576</f>
        <v>0</v>
      </c>
      <c r="AB1572" s="25">
        <f>VLOOKUP(CONCATENATE($F1572," ",$G1572),AllocFactorMatrix,(AB$4+1),FALSE)*$E1576</f>
        <v>0</v>
      </c>
      <c r="AC1572" s="25">
        <f>VLOOKUP(CONCATENATE($F1572," ",$G1572),AllocFactorMatrix,(AC$4+1),FALSE)*$E1576</f>
        <v>0</v>
      </c>
    </row>
    <row r="1573" spans="1:29" hidden="1" outlineLevel="1">
      <c r="A1573" s="83"/>
      <c r="B1573" s="56"/>
      <c r="C1573" s="53"/>
      <c r="D1573" s="53"/>
      <c r="E1573" s="57">
        <f>'Sch 4'!E400</f>
        <v>41980795</v>
      </c>
      <c r="F1573" s="61" t="str">
        <f>F1576</f>
        <v>TRANS_TOTAL</v>
      </c>
      <c r="G1573" s="20" t="str">
        <f>$G$12</f>
        <v>DISTSEC</v>
      </c>
      <c r="H1573" s="24">
        <f t="shared" si="733"/>
        <v>0</v>
      </c>
      <c r="I1573" s="25">
        <f>VLOOKUP(CONCATENATE($F1573," ",$G1573),AllocFactorMatrix,(I$4+1),FALSE)*$E1576</f>
        <v>0</v>
      </c>
      <c r="J1573" s="25">
        <f>VLOOKUP(CONCATENATE($F1573," ",$G1573),AllocFactorMatrix,(J$4+1),FALSE)*$E1576</f>
        <v>0</v>
      </c>
      <c r="K1573" s="25">
        <f>VLOOKUP(CONCATENATE($F1573," ",$G1573),AllocFactorMatrix,(K$4+1),FALSE)*$E1576</f>
        <v>0</v>
      </c>
      <c r="L1573" s="25">
        <f>VLOOKUP(CONCATENATE($F1573," ",$G1573),AllocFactorMatrix,(L$4+1),FALSE)*$E1576</f>
        <v>0</v>
      </c>
      <c r="M1573" s="25">
        <f t="shared" si="734"/>
        <v>0</v>
      </c>
      <c r="N1573" s="25">
        <f>VLOOKUP(CONCATENATE($F1573," ",$G1573),AllocFactorMatrix,(N$4+1),FALSE)*$E1576</f>
        <v>0</v>
      </c>
      <c r="O1573" s="25">
        <f>VLOOKUP(CONCATENATE($F1573," ",$G1573),AllocFactorMatrix,(O$4+1),FALSE)*$E1576</f>
        <v>0</v>
      </c>
      <c r="P1573" s="25">
        <f>VLOOKUP(CONCATENATE($F1573," ",$G1573),AllocFactorMatrix,(P$4+1),FALSE)*$E1576</f>
        <v>0</v>
      </c>
      <c r="Q1573" s="25">
        <f>VLOOKUP(CONCATENATE($F1573," ",$G1573),AllocFactorMatrix,(Q$4+1),FALSE)*$E1576</f>
        <v>0</v>
      </c>
      <c r="R1573" s="25">
        <f t="shared" si="738"/>
        <v>0</v>
      </c>
      <c r="S1573" s="25">
        <f>VLOOKUP(CONCATENATE($F1573," ",$G1573),AllocFactorMatrix,(S$4+1),FALSE)*$E1576</f>
        <v>0</v>
      </c>
      <c r="T1573" s="25">
        <f>VLOOKUP(CONCATENATE($F1573," ",$G1573),AllocFactorMatrix,(T$4+1),FALSE)*$E1576</f>
        <v>0</v>
      </c>
      <c r="U1573" s="25">
        <f>VLOOKUP(CONCATENATE($F1573," ",$G1573),AllocFactorMatrix,(U$4+1),FALSE)*$E1576</f>
        <v>0</v>
      </c>
      <c r="V1573" s="25">
        <f>VLOOKUP(CONCATENATE($F1573," ",$G1573),AllocFactorMatrix,(V$4+1),FALSE)*$E1576</f>
        <v>0</v>
      </c>
      <c r="W1573" s="25">
        <f t="shared" si="739"/>
        <v>0</v>
      </c>
      <c r="X1573" s="25">
        <f>VLOOKUP(CONCATENATE($F1573," ",$G1573),AllocFactorMatrix,(X$4+1),FALSE)*$E1576</f>
        <v>0</v>
      </c>
      <c r="Y1573" s="25">
        <f>VLOOKUP(CONCATENATE($F1573," ",$G1573),AllocFactorMatrix,(Y$4+1),FALSE)*$E1576</f>
        <v>0</v>
      </c>
      <c r="Z1573" s="25">
        <f t="shared" si="735"/>
        <v>0</v>
      </c>
      <c r="AA1573" s="25">
        <f>VLOOKUP(CONCATENATE($F1573," ",$G1573),AllocFactorMatrix,(AA$4+1),FALSE)*$E1576</f>
        <v>0</v>
      </c>
      <c r="AB1573" s="25">
        <f>VLOOKUP(CONCATENATE($F1573," ",$G1573),AllocFactorMatrix,(AB$4+1),FALSE)*$E1576</f>
        <v>0</v>
      </c>
      <c r="AC1573" s="25">
        <f>VLOOKUP(CONCATENATE($F1573," ",$G1573),AllocFactorMatrix,(AC$4+1),FALSE)*$E1576</f>
        <v>0</v>
      </c>
    </row>
    <row r="1574" spans="1:29" hidden="1" outlineLevel="1">
      <c r="A1574" s="83"/>
      <c r="B1574" s="56"/>
      <c r="C1574" s="53"/>
      <c r="D1574" s="53"/>
      <c r="E1574" s="57">
        <f>'Sch 4'!E401</f>
        <v>63210092.252899997</v>
      </c>
      <c r="F1574" s="61" t="str">
        <f>F1576</f>
        <v>TRANS_TOTAL</v>
      </c>
      <c r="G1574" s="20" t="str">
        <f>$G$13</f>
        <v>ENERGY</v>
      </c>
      <c r="H1574" s="24">
        <f t="shared" si="733"/>
        <v>0</v>
      </c>
      <c r="I1574" s="25">
        <f>VLOOKUP(CONCATENATE($F1574," ",$G1574),AllocFactorMatrix,(I$4+1),FALSE)*$E1576</f>
        <v>0</v>
      </c>
      <c r="J1574" s="25">
        <f>VLOOKUP(CONCATENATE($F1574," ",$G1574),AllocFactorMatrix,(J$4+1),FALSE)*$E1576</f>
        <v>0</v>
      </c>
      <c r="K1574" s="25">
        <f>VLOOKUP(CONCATENATE($F1574," ",$G1574),AllocFactorMatrix,(K$4+1),FALSE)*$E1576</f>
        <v>0</v>
      </c>
      <c r="L1574" s="25">
        <f>VLOOKUP(CONCATENATE($F1574," ",$G1574),AllocFactorMatrix,(L$4+1),FALSE)*$E1576</f>
        <v>0</v>
      </c>
      <c r="M1574" s="25">
        <f t="shared" si="734"/>
        <v>0</v>
      </c>
      <c r="N1574" s="25">
        <f>VLOOKUP(CONCATENATE($F1574," ",$G1574),AllocFactorMatrix,(N$4+1),FALSE)*$E1576</f>
        <v>0</v>
      </c>
      <c r="O1574" s="25">
        <f>VLOOKUP(CONCATENATE($F1574," ",$G1574),AllocFactorMatrix,(O$4+1),FALSE)*$E1576</f>
        <v>0</v>
      </c>
      <c r="P1574" s="25">
        <f>VLOOKUP(CONCATENATE($F1574," ",$G1574),AllocFactorMatrix,(P$4+1),FALSE)*$E1576</f>
        <v>0</v>
      </c>
      <c r="Q1574" s="25">
        <f>VLOOKUP(CONCATENATE($F1574," ",$G1574),AllocFactorMatrix,(Q$4+1),FALSE)*$E1576</f>
        <v>0</v>
      </c>
      <c r="R1574" s="25">
        <f t="shared" si="738"/>
        <v>0</v>
      </c>
      <c r="S1574" s="25">
        <f>VLOOKUP(CONCATENATE($F1574," ",$G1574),AllocFactorMatrix,(S$4+1),FALSE)*$E1576</f>
        <v>0</v>
      </c>
      <c r="T1574" s="25">
        <f>VLOOKUP(CONCATENATE($F1574," ",$G1574),AllocFactorMatrix,(T$4+1),FALSE)*$E1576</f>
        <v>0</v>
      </c>
      <c r="U1574" s="25">
        <f>VLOOKUP(CONCATENATE($F1574," ",$G1574),AllocFactorMatrix,(U$4+1),FALSE)*$E1576</f>
        <v>0</v>
      </c>
      <c r="V1574" s="25">
        <f>VLOOKUP(CONCATENATE($F1574," ",$G1574),AllocFactorMatrix,(V$4+1),FALSE)*$E1576</f>
        <v>0</v>
      </c>
      <c r="W1574" s="25">
        <f t="shared" si="739"/>
        <v>0</v>
      </c>
      <c r="X1574" s="25">
        <f>VLOOKUP(CONCATENATE($F1574," ",$G1574),AllocFactorMatrix,(X$4+1),FALSE)*$E1576</f>
        <v>0</v>
      </c>
      <c r="Y1574" s="25">
        <f>VLOOKUP(CONCATENATE($F1574," ",$G1574),AllocFactorMatrix,(Y$4+1),FALSE)*$E1576</f>
        <v>0</v>
      </c>
      <c r="Z1574" s="25">
        <f t="shared" si="735"/>
        <v>0</v>
      </c>
      <c r="AA1574" s="25">
        <f>VLOOKUP(CONCATENATE($F1574," ",$G1574),AllocFactorMatrix,(AA$4+1),FALSE)*$E1576</f>
        <v>0</v>
      </c>
      <c r="AB1574" s="25">
        <f>VLOOKUP(CONCATENATE($F1574," ",$G1574),AllocFactorMatrix,(AB$4+1),FALSE)*$E1576</f>
        <v>0</v>
      </c>
      <c r="AC1574" s="25">
        <f>VLOOKUP(CONCATENATE($F1574," ",$G1574),AllocFactorMatrix,(AC$4+1),FALSE)*$E1576</f>
        <v>0</v>
      </c>
    </row>
    <row r="1575" spans="1:29" hidden="1" outlineLevel="1">
      <c r="A1575" s="83"/>
      <c r="B1575" s="56"/>
      <c r="C1575" s="53"/>
      <c r="D1575" s="53"/>
      <c r="E1575" s="57">
        <f>'Sch 4'!E402</f>
        <v>0</v>
      </c>
      <c r="F1575" s="61" t="str">
        <f>F1576</f>
        <v>TRANS_TOTAL</v>
      </c>
      <c r="G1575" s="20" t="str">
        <f>$G$14</f>
        <v>CUSTOMER</v>
      </c>
      <c r="H1575" s="24">
        <f t="shared" si="733"/>
        <v>0</v>
      </c>
      <c r="I1575" s="25">
        <f>VLOOKUP(CONCATENATE($F1575," ",$G1575),AllocFactorMatrix,(I$4+1),FALSE)*$E1576</f>
        <v>0</v>
      </c>
      <c r="J1575" s="25">
        <f>VLOOKUP(CONCATENATE($F1575," ",$G1575),AllocFactorMatrix,(J$4+1),FALSE)*$E1576</f>
        <v>0</v>
      </c>
      <c r="K1575" s="25">
        <f>VLOOKUP(CONCATENATE($F1575," ",$G1575),AllocFactorMatrix,(K$4+1),FALSE)*$E1576</f>
        <v>0</v>
      </c>
      <c r="L1575" s="25">
        <f>VLOOKUP(CONCATENATE($F1575," ",$G1575),AllocFactorMatrix,(L$4+1),FALSE)*$E1576</f>
        <v>0</v>
      </c>
      <c r="M1575" s="25">
        <f t="shared" si="734"/>
        <v>0</v>
      </c>
      <c r="N1575" s="25">
        <f>VLOOKUP(CONCATENATE($F1575," ",$G1575),AllocFactorMatrix,(N$4+1),FALSE)*$E1576</f>
        <v>0</v>
      </c>
      <c r="O1575" s="25">
        <f>VLOOKUP(CONCATENATE($F1575," ",$G1575),AllocFactorMatrix,(O$4+1),FALSE)*$E1576</f>
        <v>0</v>
      </c>
      <c r="P1575" s="25">
        <f>VLOOKUP(CONCATENATE($F1575," ",$G1575),AllocFactorMatrix,(P$4+1),FALSE)*$E1576</f>
        <v>0</v>
      </c>
      <c r="Q1575" s="25">
        <f>VLOOKUP(CONCATENATE($F1575," ",$G1575),AllocFactorMatrix,(Q$4+1),FALSE)*$E1576</f>
        <v>0</v>
      </c>
      <c r="R1575" s="25">
        <f t="shared" si="738"/>
        <v>0</v>
      </c>
      <c r="S1575" s="25">
        <f>VLOOKUP(CONCATENATE($F1575," ",$G1575),AllocFactorMatrix,(S$4+1),FALSE)*$E1576</f>
        <v>0</v>
      </c>
      <c r="T1575" s="25">
        <f>VLOOKUP(CONCATENATE($F1575," ",$G1575),AllocFactorMatrix,(T$4+1),FALSE)*$E1576</f>
        <v>0</v>
      </c>
      <c r="U1575" s="25">
        <f>VLOOKUP(CONCATENATE($F1575," ",$G1575),AllocFactorMatrix,(U$4+1),FALSE)*$E1576</f>
        <v>0</v>
      </c>
      <c r="V1575" s="25">
        <f>VLOOKUP(CONCATENATE($F1575," ",$G1575),AllocFactorMatrix,(V$4+1),FALSE)*$E1576</f>
        <v>0</v>
      </c>
      <c r="W1575" s="25">
        <f t="shared" si="739"/>
        <v>0</v>
      </c>
      <c r="X1575" s="25">
        <f>VLOOKUP(CONCATENATE($F1575," ",$G1575),AllocFactorMatrix,(X$4+1),FALSE)*$E1576</f>
        <v>0</v>
      </c>
      <c r="Y1575" s="25">
        <f>VLOOKUP(CONCATENATE($F1575," ",$G1575),AllocFactorMatrix,(Y$4+1),FALSE)*$E1576</f>
        <v>0</v>
      </c>
      <c r="Z1575" s="25">
        <f t="shared" si="735"/>
        <v>0</v>
      </c>
      <c r="AA1575" s="25">
        <f>VLOOKUP(CONCATENATE($F1575," ",$G1575),AllocFactorMatrix,(AA$4+1),FALSE)*$E1576</f>
        <v>0</v>
      </c>
      <c r="AB1575" s="25">
        <f>VLOOKUP(CONCATENATE($F1575," ",$G1575),AllocFactorMatrix,(AB$4+1),FALSE)*$E1576</f>
        <v>0</v>
      </c>
      <c r="AC1575" s="25">
        <f>VLOOKUP(CONCATENATE($F1575," ",$G1575),AllocFactorMatrix,(AC$4+1),FALSE)*$E1576</f>
        <v>0</v>
      </c>
    </row>
    <row r="1576" spans="1:29" collapsed="1">
      <c r="A1576" s="83"/>
      <c r="B1576" s="56"/>
      <c r="C1576" s="53"/>
      <c r="D1576" s="53" t="s">
        <v>487</v>
      </c>
      <c r="E1576" s="57">
        <f>'Sch 4'!E368</f>
        <v>9102</v>
      </c>
      <c r="F1576" s="62" t="s">
        <v>191</v>
      </c>
      <c r="G1576" s="20" t="str">
        <f>$G$15</f>
        <v>TOTAL</v>
      </c>
      <c r="H1576" s="24">
        <f t="shared" si="733"/>
        <v>9101.9999999999982</v>
      </c>
      <c r="I1576" s="25">
        <f>VLOOKUP(CONCATENATE($F1576," ",$G1576),AllocFactorMatrix,(I$4+1),FALSE)*$E1576</f>
        <v>4424.1421631861213</v>
      </c>
      <c r="J1576" s="25">
        <f>VLOOKUP(CONCATENATE($F1576," ",$G1576),AllocFactorMatrix,(J$4+1),FALSE)*$E1576</f>
        <v>1122.7594880501892</v>
      </c>
      <c r="K1576" s="25">
        <f>VLOOKUP(CONCATENATE($F1576," ",$G1576),AllocFactorMatrix,(K$4+1),FALSE)*$E1576</f>
        <v>13.115019098850059</v>
      </c>
      <c r="L1576" s="25">
        <f>VLOOKUP(CONCATENATE($F1576," ",$G1576),AllocFactorMatrix,(L$4+1),FALSE)*$E1576</f>
        <v>0.35222134994222182</v>
      </c>
      <c r="M1576" s="25">
        <f t="shared" si="734"/>
        <v>1136.2267284989816</v>
      </c>
      <c r="N1576" s="25">
        <f>VLOOKUP(CONCATENATE($F1576," ",$G1576),AllocFactorMatrix,(N$4+1),FALSE)*$E1576</f>
        <v>475.12472064330473</v>
      </c>
      <c r="O1576" s="25">
        <f>VLOOKUP(CONCATENATE($F1576," ",$G1576),AllocFactorMatrix,(O$4+1),FALSE)*$E1576</f>
        <v>135.13306693114365</v>
      </c>
      <c r="P1576" s="25">
        <f>VLOOKUP(CONCATENATE($F1576," ",$G1576),AllocFactorMatrix,(P$4+1),FALSE)*$E1576</f>
        <v>11.576627658669967</v>
      </c>
      <c r="Q1576" s="25">
        <f>VLOOKUP(CONCATENATE($F1576," ",$G1576),AllocFactorMatrix,(Q$4+1),FALSE)*$E1576</f>
        <v>1.6243106257938196</v>
      </c>
      <c r="R1576" s="25">
        <f t="shared" si="738"/>
        <v>623.45872585891209</v>
      </c>
      <c r="S1576" s="25">
        <f>VLOOKUP(CONCATENATE($F1576," ",$G1576),AllocFactorMatrix,(S$4+1),FALSE)*$E1576</f>
        <v>27.997345823247791</v>
      </c>
      <c r="T1576" s="25">
        <f>VLOOKUP(CONCATENATE($F1576," ",$G1576),AllocFactorMatrix,(T$4+1),FALSE)*$E1576</f>
        <v>310.13259704048664</v>
      </c>
      <c r="U1576" s="25">
        <f>VLOOKUP(CONCATENATE($F1576," ",$G1576),AllocFactorMatrix,(U$4+1),FALSE)*$E1576</f>
        <v>2198.2176674572283</v>
      </c>
      <c r="V1576" s="25">
        <f>VLOOKUP(CONCATENATE($F1576," ",$G1576),AllocFactorMatrix,(V$4+1),FALSE)*$E1576</f>
        <v>234.27616980490333</v>
      </c>
      <c r="W1576" s="25">
        <f t="shared" si="739"/>
        <v>2770.6237801258662</v>
      </c>
      <c r="X1576" s="25">
        <f>VLOOKUP(CONCATENATE($F1576," ",$G1576),AllocFactorMatrix,(X$4+1),FALSE)*$E1576</f>
        <v>128.95737693435407</v>
      </c>
      <c r="Y1576" s="25">
        <f>VLOOKUP(CONCATENATE($F1576," ",$G1576),AllocFactorMatrix,(Y$4+1),FALSE)*$E1576</f>
        <v>3.1052886048274781</v>
      </c>
      <c r="Z1576" s="25">
        <f t="shared" si="735"/>
        <v>132.06266553918155</v>
      </c>
      <c r="AA1576" s="25">
        <f>VLOOKUP(CONCATENATE($F1576," ",$G1576),AllocFactorMatrix,(AA$4+1),FALSE)*$E1576</f>
        <v>2.211561531561272</v>
      </c>
      <c r="AB1576" s="25">
        <f>VLOOKUP(CONCATENATE($F1576," ",$G1576),AllocFactorMatrix,(AB$4+1),FALSE)*$E1576</f>
        <v>10.632621740789002</v>
      </c>
      <c r="AC1576" s="25">
        <f>VLOOKUP(CONCATENATE($F1576," ",$G1576),AllocFactorMatrix,(AC$4+1),FALSE)*$E1576</f>
        <v>2.6417535185866523</v>
      </c>
    </row>
    <row r="1577" spans="1:29" hidden="1" outlineLevel="1">
      <c r="A1577" s="83"/>
      <c r="B1577" s="56"/>
      <c r="C1577" s="53"/>
      <c r="D1577" s="53"/>
      <c r="E1577" s="57">
        <f>'Sch 4'!E404</f>
        <v>377828</v>
      </c>
      <c r="F1577" s="61" t="str">
        <f>F1584</f>
        <v>TRAN_LSE</v>
      </c>
      <c r="G1577" s="20" t="str">
        <f>$G$8</f>
        <v>PRODUCTION</v>
      </c>
      <c r="H1577" s="24">
        <f t="shared" si="733"/>
        <v>1378079</v>
      </c>
      <c r="I1577" s="25">
        <f>VLOOKUP(CONCATENATE($F1577," ",$G1577),AllocFactorMatrix,(I$4+1),FALSE)*$E1584</f>
        <v>675731.27687372116</v>
      </c>
      <c r="J1577" s="25">
        <f>VLOOKUP(CONCATENATE($F1577," ",$G1577),AllocFactorMatrix,(J$4+1),FALSE)*$E1584</f>
        <v>170933.73802743081</v>
      </c>
      <c r="K1577" s="25">
        <f>VLOOKUP(CONCATENATE($F1577," ",$G1577),AllocFactorMatrix,(K$4+1),FALSE)*$E1584</f>
        <v>1998.4753926787055</v>
      </c>
      <c r="L1577" s="25">
        <f>VLOOKUP(CONCATENATE($F1577," ",$G1577),AllocFactorMatrix,(L$4+1),FALSE)*$E1584</f>
        <v>49.233454754596657</v>
      </c>
      <c r="M1577" s="25">
        <f t="shared" ref="M1577:M1584" si="740">SUBTOTAL(9,J1577:L1577)</f>
        <v>172981.44687486411</v>
      </c>
      <c r="N1577" s="25">
        <f>VLOOKUP(CONCATENATE($F1577," ",$G1577),AllocFactorMatrix,(N$4+1),FALSE)*$E1584</f>
        <v>71520.820553030426</v>
      </c>
      <c r="O1577" s="25">
        <f>VLOOKUP(CONCATENATE($F1577," ",$G1577),AllocFactorMatrix,(O$4+1),FALSE)*$E1584</f>
        <v>20368.778589376347</v>
      </c>
      <c r="P1577" s="25">
        <f>VLOOKUP(CONCATENATE($F1577," ",$G1577),AllocFactorMatrix,(P$4+1),FALSE)*$E1584</f>
        <v>1611.8932168870281</v>
      </c>
      <c r="Q1577" s="25">
        <f>VLOOKUP(CONCATENATE($F1577," ",$G1577),AllocFactorMatrix,(Q$4+1),FALSE)*$E1584</f>
        <v>340.24223695177841</v>
      </c>
      <c r="R1577" s="25">
        <f>SUBTOTAL(9,N1577:Q1577)</f>
        <v>93841.734596245573</v>
      </c>
      <c r="S1577" s="25">
        <f>VLOOKUP(CONCATENATE($F1577," ",$G1577),AllocFactorMatrix,(S$4+1),FALSE)*$E1584</f>
        <v>4296.2773970859653</v>
      </c>
      <c r="T1577" s="25">
        <f>VLOOKUP(CONCATENATE($F1577," ",$G1577),AllocFactorMatrix,(T$4+1),FALSE)*$E1584</f>
        <v>46836.960699108917</v>
      </c>
      <c r="U1577" s="25">
        <f>VLOOKUP(CONCATENATE($F1577," ",$G1577),AllocFactorMatrix,(U$4+1),FALSE)*$E1584</f>
        <v>312807.11066745571</v>
      </c>
      <c r="V1577" s="25">
        <f>VLOOKUP(CONCATENATE($F1577," ",$G1577),AllocFactorMatrix,(V$4+1),FALSE)*$E1584</f>
        <v>49073.524985382319</v>
      </c>
      <c r="W1577" s="25">
        <f>SUBTOTAL(9,S1577:V1577)</f>
        <v>413013.87374903291</v>
      </c>
      <c r="X1577" s="25">
        <f>VLOOKUP(CONCATENATE($F1577," ",$G1577),AllocFactorMatrix,(X$4+1),FALSE)*$E1584</f>
        <v>19412.695767068788</v>
      </c>
      <c r="Y1577" s="25">
        <f>VLOOKUP(CONCATENATE($F1577," ",$G1577),AllocFactorMatrix,(Y$4+1),FALSE)*$E1584</f>
        <v>468.62957280551939</v>
      </c>
      <c r="Z1577" s="25">
        <f t="shared" ref="Z1577:Z1584" si="741">SUBTOTAL(9,X1577:Y1577)</f>
        <v>19881.325339874307</v>
      </c>
      <c r="AA1577" s="25">
        <f>VLOOKUP(CONCATENATE($F1577," ",$G1577),AllocFactorMatrix,(AA$4+1),FALSE)*$E1584</f>
        <v>338.45645993451626</v>
      </c>
      <c r="AB1577" s="25">
        <f>VLOOKUP(CONCATENATE($F1577," ",$G1577),AllocFactorMatrix,(AB$4+1),FALSE)*$E1584</f>
        <v>1835.1784603266533</v>
      </c>
      <c r="AC1577" s="25">
        <f>VLOOKUP(CONCATENATE($F1577," ",$G1577),AllocFactorMatrix,(AC$4+1),FALSE)*$E1584</f>
        <v>455.70764600072056</v>
      </c>
    </row>
    <row r="1578" spans="1:29" hidden="1" outlineLevel="1">
      <c r="A1578" s="83"/>
      <c r="B1578" s="56"/>
      <c r="C1578" s="53"/>
      <c r="D1578" s="53"/>
      <c r="E1578" s="57">
        <f>'Sch 4'!E405</f>
        <v>4647019</v>
      </c>
      <c r="F1578" s="61" t="str">
        <f>F1584</f>
        <v>TRAN_LSE</v>
      </c>
      <c r="G1578" s="20" t="str">
        <f>$G$9</f>
        <v>BULKTRAN</v>
      </c>
      <c r="H1578" s="24">
        <f t="shared" si="733"/>
        <v>0</v>
      </c>
      <c r="I1578" s="25">
        <f>VLOOKUP(CONCATENATE($F1578," ",$G1578),AllocFactorMatrix,(I$4+1),FALSE)*$E1584</f>
        <v>0</v>
      </c>
      <c r="J1578" s="25">
        <f>VLOOKUP(CONCATENATE($F1578," ",$G1578),AllocFactorMatrix,(J$4+1),FALSE)*$E1584</f>
        <v>0</v>
      </c>
      <c r="K1578" s="25">
        <f>VLOOKUP(CONCATENATE($F1578," ",$G1578),AllocFactorMatrix,(K$4+1),FALSE)*$E1584</f>
        <v>0</v>
      </c>
      <c r="L1578" s="25">
        <f>VLOOKUP(CONCATENATE($F1578," ",$G1578),AllocFactorMatrix,(L$4+1),FALSE)*$E1584</f>
        <v>0</v>
      </c>
      <c r="M1578" s="25">
        <f t="shared" si="740"/>
        <v>0</v>
      </c>
      <c r="N1578" s="25">
        <f>VLOOKUP(CONCATENATE($F1578," ",$G1578),AllocFactorMatrix,(N$4+1),FALSE)*$E1584</f>
        <v>0</v>
      </c>
      <c r="O1578" s="25">
        <f>VLOOKUP(CONCATENATE($F1578," ",$G1578),AllocFactorMatrix,(O$4+1),FALSE)*$E1584</f>
        <v>0</v>
      </c>
      <c r="P1578" s="25">
        <f>VLOOKUP(CONCATENATE($F1578," ",$G1578),AllocFactorMatrix,(P$4+1),FALSE)*$E1584</f>
        <v>0</v>
      </c>
      <c r="Q1578" s="25">
        <f>VLOOKUP(CONCATENATE($F1578," ",$G1578),AllocFactorMatrix,(Q$4+1),FALSE)*$E1584</f>
        <v>0</v>
      </c>
      <c r="R1578" s="25">
        <f t="shared" ref="R1578:R1584" si="742">SUBTOTAL(9,N1578:Q1578)</f>
        <v>0</v>
      </c>
      <c r="S1578" s="25">
        <f>VLOOKUP(CONCATENATE($F1578," ",$G1578),AllocFactorMatrix,(S$4+1),FALSE)*$E1584</f>
        <v>0</v>
      </c>
      <c r="T1578" s="25">
        <f>VLOOKUP(CONCATENATE($F1578," ",$G1578),AllocFactorMatrix,(T$4+1),FALSE)*$E1584</f>
        <v>0</v>
      </c>
      <c r="U1578" s="25">
        <f>VLOOKUP(CONCATENATE($F1578," ",$G1578),AllocFactorMatrix,(U$4+1),FALSE)*$E1584</f>
        <v>0</v>
      </c>
      <c r="V1578" s="25">
        <f>VLOOKUP(CONCATENATE($F1578," ",$G1578),AllocFactorMatrix,(V$4+1),FALSE)*$E1584</f>
        <v>0</v>
      </c>
      <c r="W1578" s="25">
        <f t="shared" ref="W1578:W1584" si="743">SUBTOTAL(9,S1578:V1578)</f>
        <v>0</v>
      </c>
      <c r="X1578" s="25">
        <f>VLOOKUP(CONCATENATE($F1578," ",$G1578),AllocFactorMatrix,(X$4+1),FALSE)*$E1584</f>
        <v>0</v>
      </c>
      <c r="Y1578" s="25">
        <f>VLOOKUP(CONCATENATE($F1578," ",$G1578),AllocFactorMatrix,(Y$4+1),FALSE)*$E1584</f>
        <v>0</v>
      </c>
      <c r="Z1578" s="25">
        <f t="shared" si="741"/>
        <v>0</v>
      </c>
      <c r="AA1578" s="25">
        <f>VLOOKUP(CONCATENATE($F1578," ",$G1578),AllocFactorMatrix,(AA$4+1),FALSE)*$E1584</f>
        <v>0</v>
      </c>
      <c r="AB1578" s="25">
        <f>VLOOKUP(CONCATENATE($F1578," ",$G1578),AllocFactorMatrix,(AB$4+1),FALSE)*$E1584</f>
        <v>0</v>
      </c>
      <c r="AC1578" s="25">
        <f>VLOOKUP(CONCATENATE($F1578," ",$G1578),AllocFactorMatrix,(AC$4+1),FALSE)*$E1584</f>
        <v>0</v>
      </c>
    </row>
    <row r="1579" spans="1:29" hidden="1" outlineLevel="1">
      <c r="A1579" s="83"/>
      <c r="B1579" s="56"/>
      <c r="C1579" s="53"/>
      <c r="D1579" s="53"/>
      <c r="E1579" s="57">
        <f>'Sch 4'!E406</f>
        <v>0</v>
      </c>
      <c r="F1579" s="61" t="str">
        <f>F1584</f>
        <v>TRAN_LSE</v>
      </c>
      <c r="G1579" s="20" t="str">
        <f>$G$10</f>
        <v>SUBTRAN</v>
      </c>
      <c r="H1579" s="24">
        <f t="shared" si="733"/>
        <v>0</v>
      </c>
      <c r="I1579" s="25">
        <f>VLOOKUP(CONCATENATE($F1579," ",$G1579),AllocFactorMatrix,(I$4+1),FALSE)*$E1584</f>
        <v>0</v>
      </c>
      <c r="J1579" s="25">
        <f>VLOOKUP(CONCATENATE($F1579," ",$G1579),AllocFactorMatrix,(J$4+1),FALSE)*$E1584</f>
        <v>0</v>
      </c>
      <c r="K1579" s="25">
        <f>VLOOKUP(CONCATENATE($F1579," ",$G1579),AllocFactorMatrix,(K$4+1),FALSE)*$E1584</f>
        <v>0</v>
      </c>
      <c r="L1579" s="25">
        <f>VLOOKUP(CONCATENATE($F1579," ",$G1579),AllocFactorMatrix,(L$4+1),FALSE)*$E1584</f>
        <v>0</v>
      </c>
      <c r="M1579" s="25">
        <f t="shared" si="740"/>
        <v>0</v>
      </c>
      <c r="N1579" s="25">
        <f>VLOOKUP(CONCATENATE($F1579," ",$G1579),AllocFactorMatrix,(N$4+1),FALSE)*$E1584</f>
        <v>0</v>
      </c>
      <c r="O1579" s="25">
        <f>VLOOKUP(CONCATENATE($F1579," ",$G1579),AllocFactorMatrix,(O$4+1),FALSE)*$E1584</f>
        <v>0</v>
      </c>
      <c r="P1579" s="25">
        <f>VLOOKUP(CONCATENATE($F1579," ",$G1579),AllocFactorMatrix,(P$4+1),FALSE)*$E1584</f>
        <v>0</v>
      </c>
      <c r="Q1579" s="25">
        <f>VLOOKUP(CONCATENATE($F1579," ",$G1579),AllocFactorMatrix,(Q$4+1),FALSE)*$E1584</f>
        <v>0</v>
      </c>
      <c r="R1579" s="25">
        <f t="shared" si="742"/>
        <v>0</v>
      </c>
      <c r="S1579" s="25">
        <f>VLOOKUP(CONCATENATE($F1579," ",$G1579),AllocFactorMatrix,(S$4+1),FALSE)*$E1584</f>
        <v>0</v>
      </c>
      <c r="T1579" s="25">
        <f>VLOOKUP(CONCATENATE($F1579," ",$G1579),AllocFactorMatrix,(T$4+1),FALSE)*$E1584</f>
        <v>0</v>
      </c>
      <c r="U1579" s="25">
        <f>VLOOKUP(CONCATENATE($F1579," ",$G1579),AllocFactorMatrix,(U$4+1),FALSE)*$E1584</f>
        <v>0</v>
      </c>
      <c r="V1579" s="25">
        <f>VLOOKUP(CONCATENATE($F1579," ",$G1579),AllocFactorMatrix,(V$4+1),FALSE)*$E1584</f>
        <v>0</v>
      </c>
      <c r="W1579" s="25">
        <f t="shared" si="743"/>
        <v>0</v>
      </c>
      <c r="X1579" s="25">
        <f>VLOOKUP(CONCATENATE($F1579," ",$G1579),AllocFactorMatrix,(X$4+1),FALSE)*$E1584</f>
        <v>0</v>
      </c>
      <c r="Y1579" s="25">
        <f>VLOOKUP(CONCATENATE($F1579," ",$G1579),AllocFactorMatrix,(Y$4+1),FALSE)*$E1584</f>
        <v>0</v>
      </c>
      <c r="Z1579" s="25">
        <f t="shared" si="741"/>
        <v>0</v>
      </c>
      <c r="AA1579" s="25">
        <f>VLOOKUP(CONCATENATE($F1579," ",$G1579),AllocFactorMatrix,(AA$4+1),FALSE)*$E1584</f>
        <v>0</v>
      </c>
      <c r="AB1579" s="25">
        <f>VLOOKUP(CONCATENATE($F1579," ",$G1579),AllocFactorMatrix,(AB$4+1),FALSE)*$E1584</f>
        <v>0</v>
      </c>
      <c r="AC1579" s="25">
        <f>VLOOKUP(CONCATENATE($F1579," ",$G1579),AllocFactorMatrix,(AC$4+1),FALSE)*$E1584</f>
        <v>0</v>
      </c>
    </row>
    <row r="1580" spans="1:29" hidden="1" outlineLevel="1">
      <c r="A1580" s="83"/>
      <c r="B1580" s="56"/>
      <c r="C1580" s="53"/>
      <c r="D1580" s="53"/>
      <c r="E1580" s="57">
        <f>'Sch 4'!E407</f>
        <v>-57939</v>
      </c>
      <c r="F1580" s="61" t="str">
        <f>F1584</f>
        <v>TRAN_LSE</v>
      </c>
      <c r="G1580" s="20" t="str">
        <f>$G$11</f>
        <v>DISTPRI</v>
      </c>
      <c r="H1580" s="24">
        <f t="shared" si="733"/>
        <v>0</v>
      </c>
      <c r="I1580" s="25">
        <f>VLOOKUP(CONCATENATE($F1580," ",$G1580),AllocFactorMatrix,(I$4+1),FALSE)*$E1584</f>
        <v>0</v>
      </c>
      <c r="J1580" s="25">
        <f>VLOOKUP(CONCATENATE($F1580," ",$G1580),AllocFactorMatrix,(J$4+1),FALSE)*$E1584</f>
        <v>0</v>
      </c>
      <c r="K1580" s="25">
        <f>VLOOKUP(CONCATENATE($F1580," ",$G1580),AllocFactorMatrix,(K$4+1),FALSE)*$E1584</f>
        <v>0</v>
      </c>
      <c r="L1580" s="25">
        <f>VLOOKUP(CONCATENATE($F1580," ",$G1580),AllocFactorMatrix,(L$4+1),FALSE)*$E1584</f>
        <v>0</v>
      </c>
      <c r="M1580" s="25">
        <f t="shared" si="740"/>
        <v>0</v>
      </c>
      <c r="N1580" s="25">
        <f>VLOOKUP(CONCATENATE($F1580," ",$G1580),AllocFactorMatrix,(N$4+1),FALSE)*$E1584</f>
        <v>0</v>
      </c>
      <c r="O1580" s="25">
        <f>VLOOKUP(CONCATENATE($F1580," ",$G1580),AllocFactorMatrix,(O$4+1),FALSE)*$E1584</f>
        <v>0</v>
      </c>
      <c r="P1580" s="25">
        <f>VLOOKUP(CONCATENATE($F1580," ",$G1580),AllocFactorMatrix,(P$4+1),FALSE)*$E1584</f>
        <v>0</v>
      </c>
      <c r="Q1580" s="25">
        <f>VLOOKUP(CONCATENATE($F1580," ",$G1580),AllocFactorMatrix,(Q$4+1),FALSE)*$E1584</f>
        <v>0</v>
      </c>
      <c r="R1580" s="25">
        <f t="shared" si="742"/>
        <v>0</v>
      </c>
      <c r="S1580" s="25">
        <f>VLOOKUP(CONCATENATE($F1580," ",$G1580),AllocFactorMatrix,(S$4+1),FALSE)*$E1584</f>
        <v>0</v>
      </c>
      <c r="T1580" s="25">
        <f>VLOOKUP(CONCATENATE($F1580," ",$G1580),AllocFactorMatrix,(T$4+1),FALSE)*$E1584</f>
        <v>0</v>
      </c>
      <c r="U1580" s="25">
        <f>VLOOKUP(CONCATENATE($F1580," ",$G1580),AllocFactorMatrix,(U$4+1),FALSE)*$E1584</f>
        <v>0</v>
      </c>
      <c r="V1580" s="25">
        <f>VLOOKUP(CONCATENATE($F1580," ",$G1580),AllocFactorMatrix,(V$4+1),FALSE)*$E1584</f>
        <v>0</v>
      </c>
      <c r="W1580" s="25">
        <f t="shared" si="743"/>
        <v>0</v>
      </c>
      <c r="X1580" s="25">
        <f>VLOOKUP(CONCATENATE($F1580," ",$G1580),AllocFactorMatrix,(X$4+1),FALSE)*$E1584</f>
        <v>0</v>
      </c>
      <c r="Y1580" s="25">
        <f>VLOOKUP(CONCATENATE($F1580," ",$G1580),AllocFactorMatrix,(Y$4+1),FALSE)*$E1584</f>
        <v>0</v>
      </c>
      <c r="Z1580" s="25">
        <f t="shared" si="741"/>
        <v>0</v>
      </c>
      <c r="AA1580" s="25">
        <f>VLOOKUP(CONCATENATE($F1580," ",$G1580),AllocFactorMatrix,(AA$4+1),FALSE)*$E1584</f>
        <v>0</v>
      </c>
      <c r="AB1580" s="25">
        <f>VLOOKUP(CONCATENATE($F1580," ",$G1580),AllocFactorMatrix,(AB$4+1),FALSE)*$E1584</f>
        <v>0</v>
      </c>
      <c r="AC1580" s="25">
        <f>VLOOKUP(CONCATENATE($F1580," ",$G1580),AllocFactorMatrix,(AC$4+1),FALSE)*$E1584</f>
        <v>0</v>
      </c>
    </row>
    <row r="1581" spans="1:29" hidden="1" outlineLevel="1">
      <c r="A1581" s="83"/>
      <c r="B1581" s="56"/>
      <c r="C1581" s="53"/>
      <c r="D1581" s="53"/>
      <c r="E1581" s="57">
        <f>'Sch 4'!E408</f>
        <v>23591</v>
      </c>
      <c r="F1581" s="61" t="str">
        <f>F1584</f>
        <v>TRAN_LSE</v>
      </c>
      <c r="G1581" s="20" t="str">
        <f>$G$12</f>
        <v>DISTSEC</v>
      </c>
      <c r="H1581" s="24">
        <f t="shared" si="733"/>
        <v>0</v>
      </c>
      <c r="I1581" s="25">
        <f>VLOOKUP(CONCATENATE($F1581," ",$G1581),AllocFactorMatrix,(I$4+1),FALSE)*$E1584</f>
        <v>0</v>
      </c>
      <c r="J1581" s="25">
        <f>VLOOKUP(CONCATENATE($F1581," ",$G1581),AllocFactorMatrix,(J$4+1),FALSE)*$E1584</f>
        <v>0</v>
      </c>
      <c r="K1581" s="25">
        <f>VLOOKUP(CONCATENATE($F1581," ",$G1581),AllocFactorMatrix,(K$4+1),FALSE)*$E1584</f>
        <v>0</v>
      </c>
      <c r="L1581" s="25">
        <f>VLOOKUP(CONCATENATE($F1581," ",$G1581),AllocFactorMatrix,(L$4+1),FALSE)*$E1584</f>
        <v>0</v>
      </c>
      <c r="M1581" s="25">
        <f t="shared" si="740"/>
        <v>0</v>
      </c>
      <c r="N1581" s="25">
        <f>VLOOKUP(CONCATENATE($F1581," ",$G1581),AllocFactorMatrix,(N$4+1),FALSE)*$E1584</f>
        <v>0</v>
      </c>
      <c r="O1581" s="25">
        <f>VLOOKUP(CONCATENATE($F1581," ",$G1581),AllocFactorMatrix,(O$4+1),FALSE)*$E1584</f>
        <v>0</v>
      </c>
      <c r="P1581" s="25">
        <f>VLOOKUP(CONCATENATE($F1581," ",$G1581),AllocFactorMatrix,(P$4+1),FALSE)*$E1584</f>
        <v>0</v>
      </c>
      <c r="Q1581" s="25">
        <f>VLOOKUP(CONCATENATE($F1581," ",$G1581),AllocFactorMatrix,(Q$4+1),FALSE)*$E1584</f>
        <v>0</v>
      </c>
      <c r="R1581" s="25">
        <f t="shared" si="742"/>
        <v>0</v>
      </c>
      <c r="S1581" s="25">
        <f>VLOOKUP(CONCATENATE($F1581," ",$G1581),AllocFactorMatrix,(S$4+1),FALSE)*$E1584</f>
        <v>0</v>
      </c>
      <c r="T1581" s="25">
        <f>VLOOKUP(CONCATENATE($F1581," ",$G1581),AllocFactorMatrix,(T$4+1),FALSE)*$E1584</f>
        <v>0</v>
      </c>
      <c r="U1581" s="25">
        <f>VLOOKUP(CONCATENATE($F1581," ",$G1581),AllocFactorMatrix,(U$4+1),FALSE)*$E1584</f>
        <v>0</v>
      </c>
      <c r="V1581" s="25">
        <f>VLOOKUP(CONCATENATE($F1581," ",$G1581),AllocFactorMatrix,(V$4+1),FALSE)*$E1584</f>
        <v>0</v>
      </c>
      <c r="W1581" s="25">
        <f t="shared" si="743"/>
        <v>0</v>
      </c>
      <c r="X1581" s="25">
        <f>VLOOKUP(CONCATENATE($F1581," ",$G1581),AllocFactorMatrix,(X$4+1),FALSE)*$E1584</f>
        <v>0</v>
      </c>
      <c r="Y1581" s="25">
        <f>VLOOKUP(CONCATENATE($F1581," ",$G1581),AllocFactorMatrix,(Y$4+1),FALSE)*$E1584</f>
        <v>0</v>
      </c>
      <c r="Z1581" s="25">
        <f t="shared" si="741"/>
        <v>0</v>
      </c>
      <c r="AA1581" s="25">
        <f>VLOOKUP(CONCATENATE($F1581," ",$G1581),AllocFactorMatrix,(AA$4+1),FALSE)*$E1584</f>
        <v>0</v>
      </c>
      <c r="AB1581" s="25">
        <f>VLOOKUP(CONCATENATE($F1581," ",$G1581),AllocFactorMatrix,(AB$4+1),FALSE)*$E1584</f>
        <v>0</v>
      </c>
      <c r="AC1581" s="25">
        <f>VLOOKUP(CONCATENATE($F1581," ",$G1581),AllocFactorMatrix,(AC$4+1),FALSE)*$E1584</f>
        <v>0</v>
      </c>
    </row>
    <row r="1582" spans="1:29" hidden="1" outlineLevel="1">
      <c r="A1582" s="83"/>
      <c r="B1582" s="56"/>
      <c r="C1582" s="53"/>
      <c r="D1582" s="53"/>
      <c r="E1582" s="57">
        <f>'Sch 4'!E409</f>
        <v>5010225</v>
      </c>
      <c r="F1582" s="61" t="str">
        <f>F1584</f>
        <v>TRAN_LSE</v>
      </c>
      <c r="G1582" s="20" t="str">
        <f>$G$13</f>
        <v>ENERGY</v>
      </c>
      <c r="H1582" s="24">
        <f t="shared" si="733"/>
        <v>0</v>
      </c>
      <c r="I1582" s="25">
        <f>VLOOKUP(CONCATENATE($F1582," ",$G1582),AllocFactorMatrix,(I$4+1),FALSE)*$E1584</f>
        <v>0</v>
      </c>
      <c r="J1582" s="25">
        <f>VLOOKUP(CONCATENATE($F1582," ",$G1582),AllocFactorMatrix,(J$4+1),FALSE)*$E1584</f>
        <v>0</v>
      </c>
      <c r="K1582" s="25">
        <f>VLOOKUP(CONCATENATE($F1582," ",$G1582),AllocFactorMatrix,(K$4+1),FALSE)*$E1584</f>
        <v>0</v>
      </c>
      <c r="L1582" s="25">
        <f>VLOOKUP(CONCATENATE($F1582," ",$G1582),AllocFactorMatrix,(L$4+1),FALSE)*$E1584</f>
        <v>0</v>
      </c>
      <c r="M1582" s="25">
        <f t="shared" si="740"/>
        <v>0</v>
      </c>
      <c r="N1582" s="25">
        <f>VLOOKUP(CONCATENATE($F1582," ",$G1582),AllocFactorMatrix,(N$4+1),FALSE)*$E1584</f>
        <v>0</v>
      </c>
      <c r="O1582" s="25">
        <f>VLOOKUP(CONCATENATE($F1582," ",$G1582),AllocFactorMatrix,(O$4+1),FALSE)*$E1584</f>
        <v>0</v>
      </c>
      <c r="P1582" s="25">
        <f>VLOOKUP(CONCATENATE($F1582," ",$G1582),AllocFactorMatrix,(P$4+1),FALSE)*$E1584</f>
        <v>0</v>
      </c>
      <c r="Q1582" s="25">
        <f>VLOOKUP(CONCATENATE($F1582," ",$G1582),AllocFactorMatrix,(Q$4+1),FALSE)*$E1584</f>
        <v>0</v>
      </c>
      <c r="R1582" s="25">
        <f t="shared" si="742"/>
        <v>0</v>
      </c>
      <c r="S1582" s="25">
        <f>VLOOKUP(CONCATENATE($F1582," ",$G1582),AllocFactorMatrix,(S$4+1),FALSE)*$E1584</f>
        <v>0</v>
      </c>
      <c r="T1582" s="25">
        <f>VLOOKUP(CONCATENATE($F1582," ",$G1582),AllocFactorMatrix,(T$4+1),FALSE)*$E1584</f>
        <v>0</v>
      </c>
      <c r="U1582" s="25">
        <f>VLOOKUP(CONCATENATE($F1582," ",$G1582),AllocFactorMatrix,(U$4+1),FALSE)*$E1584</f>
        <v>0</v>
      </c>
      <c r="V1582" s="25">
        <f>VLOOKUP(CONCATENATE($F1582," ",$G1582),AllocFactorMatrix,(V$4+1),FALSE)*$E1584</f>
        <v>0</v>
      </c>
      <c r="W1582" s="25">
        <f t="shared" si="743"/>
        <v>0</v>
      </c>
      <c r="X1582" s="25">
        <f>VLOOKUP(CONCATENATE($F1582," ",$G1582),AllocFactorMatrix,(X$4+1),FALSE)*$E1584</f>
        <v>0</v>
      </c>
      <c r="Y1582" s="25">
        <f>VLOOKUP(CONCATENATE($F1582," ",$G1582),AllocFactorMatrix,(Y$4+1),FALSE)*$E1584</f>
        <v>0</v>
      </c>
      <c r="Z1582" s="25">
        <f t="shared" si="741"/>
        <v>0</v>
      </c>
      <c r="AA1582" s="25">
        <f>VLOOKUP(CONCATENATE($F1582," ",$G1582),AllocFactorMatrix,(AA$4+1),FALSE)*$E1584</f>
        <v>0</v>
      </c>
      <c r="AB1582" s="25">
        <f>VLOOKUP(CONCATENATE($F1582," ",$G1582),AllocFactorMatrix,(AB$4+1),FALSE)*$E1584</f>
        <v>0</v>
      </c>
      <c r="AC1582" s="25">
        <f>VLOOKUP(CONCATENATE($F1582," ",$G1582),AllocFactorMatrix,(AC$4+1),FALSE)*$E1584</f>
        <v>0</v>
      </c>
    </row>
    <row r="1583" spans="1:29" hidden="1" outlineLevel="1">
      <c r="A1583" s="83"/>
      <c r="B1583" s="56"/>
      <c r="C1583" s="53"/>
      <c r="D1583" s="53"/>
      <c r="E1583" s="57">
        <f>'Sch 4'!E410</f>
        <v>0</v>
      </c>
      <c r="F1583" s="61" t="str">
        <f>F1584</f>
        <v>TRAN_LSE</v>
      </c>
      <c r="G1583" s="20" t="str">
        <f>$G$14</f>
        <v>CUSTOMER</v>
      </c>
      <c r="H1583" s="24">
        <f t="shared" si="733"/>
        <v>0</v>
      </c>
      <c r="I1583" s="25">
        <f>VLOOKUP(CONCATENATE($F1583," ",$G1583),AllocFactorMatrix,(I$4+1),FALSE)*$E1584</f>
        <v>0</v>
      </c>
      <c r="J1583" s="25">
        <f>VLOOKUP(CONCATENATE($F1583," ",$G1583),AllocFactorMatrix,(J$4+1),FALSE)*$E1584</f>
        <v>0</v>
      </c>
      <c r="K1583" s="25">
        <f>VLOOKUP(CONCATENATE($F1583," ",$G1583),AllocFactorMatrix,(K$4+1),FALSE)*$E1584</f>
        <v>0</v>
      </c>
      <c r="L1583" s="25">
        <f>VLOOKUP(CONCATENATE($F1583," ",$G1583),AllocFactorMatrix,(L$4+1),FALSE)*$E1584</f>
        <v>0</v>
      </c>
      <c r="M1583" s="25">
        <f t="shared" si="740"/>
        <v>0</v>
      </c>
      <c r="N1583" s="25">
        <f>VLOOKUP(CONCATENATE($F1583," ",$G1583),AllocFactorMatrix,(N$4+1),FALSE)*$E1584</f>
        <v>0</v>
      </c>
      <c r="O1583" s="25">
        <f>VLOOKUP(CONCATENATE($F1583," ",$G1583),AllocFactorMatrix,(O$4+1),FALSE)*$E1584</f>
        <v>0</v>
      </c>
      <c r="P1583" s="25">
        <f>VLOOKUP(CONCATENATE($F1583," ",$G1583),AllocFactorMatrix,(P$4+1),FALSE)*$E1584</f>
        <v>0</v>
      </c>
      <c r="Q1583" s="25">
        <f>VLOOKUP(CONCATENATE($F1583," ",$G1583),AllocFactorMatrix,(Q$4+1),FALSE)*$E1584</f>
        <v>0</v>
      </c>
      <c r="R1583" s="25">
        <f t="shared" si="742"/>
        <v>0</v>
      </c>
      <c r="S1583" s="25">
        <f>VLOOKUP(CONCATENATE($F1583," ",$G1583),AllocFactorMatrix,(S$4+1),FALSE)*$E1584</f>
        <v>0</v>
      </c>
      <c r="T1583" s="25">
        <f>VLOOKUP(CONCATENATE($F1583," ",$G1583),AllocFactorMatrix,(T$4+1),FALSE)*$E1584</f>
        <v>0</v>
      </c>
      <c r="U1583" s="25">
        <f>VLOOKUP(CONCATENATE($F1583," ",$G1583),AllocFactorMatrix,(U$4+1),FALSE)*$E1584</f>
        <v>0</v>
      </c>
      <c r="V1583" s="25">
        <f>VLOOKUP(CONCATENATE($F1583," ",$G1583),AllocFactorMatrix,(V$4+1),FALSE)*$E1584</f>
        <v>0</v>
      </c>
      <c r="W1583" s="25">
        <f t="shared" si="743"/>
        <v>0</v>
      </c>
      <c r="X1583" s="25">
        <f>VLOOKUP(CONCATENATE($F1583," ",$G1583),AllocFactorMatrix,(X$4+1),FALSE)*$E1584</f>
        <v>0</v>
      </c>
      <c r="Y1583" s="25">
        <f>VLOOKUP(CONCATENATE($F1583," ",$G1583),AllocFactorMatrix,(Y$4+1),FALSE)*$E1584</f>
        <v>0</v>
      </c>
      <c r="Z1583" s="25">
        <f t="shared" si="741"/>
        <v>0</v>
      </c>
      <c r="AA1583" s="25">
        <f>VLOOKUP(CONCATENATE($F1583," ",$G1583),AllocFactorMatrix,(AA$4+1),FALSE)*$E1584</f>
        <v>0</v>
      </c>
      <c r="AB1583" s="25">
        <f>VLOOKUP(CONCATENATE($F1583," ",$G1583),AllocFactorMatrix,(AB$4+1),FALSE)*$E1584</f>
        <v>0</v>
      </c>
      <c r="AC1583" s="25">
        <f>VLOOKUP(CONCATENATE($F1583," ",$G1583),AllocFactorMatrix,(AC$4+1),FALSE)*$E1584</f>
        <v>0</v>
      </c>
    </row>
    <row r="1584" spans="1:29" collapsed="1">
      <c r="A1584" s="83"/>
      <c r="B1584" s="56"/>
      <c r="C1584" s="53"/>
      <c r="D1584" s="53" t="s">
        <v>488</v>
      </c>
      <c r="E1584" s="57">
        <f>'Sch 4'!E369</f>
        <v>1378079</v>
      </c>
      <c r="F1584" s="62" t="s">
        <v>515</v>
      </c>
      <c r="G1584" s="20" t="str">
        <f>$G$15</f>
        <v>TOTAL</v>
      </c>
      <c r="H1584" s="24">
        <f t="shared" si="733"/>
        <v>1378079</v>
      </c>
      <c r="I1584" s="25">
        <f>VLOOKUP(CONCATENATE($F1584," ",$G1584),AllocFactorMatrix,(I$4+1),FALSE)*$E1584</f>
        <v>675731.27687372116</v>
      </c>
      <c r="J1584" s="25">
        <f>VLOOKUP(CONCATENATE($F1584," ",$G1584),AllocFactorMatrix,(J$4+1),FALSE)*$E1584</f>
        <v>170933.73802743081</v>
      </c>
      <c r="K1584" s="25">
        <f>VLOOKUP(CONCATENATE($F1584," ",$G1584),AllocFactorMatrix,(K$4+1),FALSE)*$E1584</f>
        <v>1998.4753926787055</v>
      </c>
      <c r="L1584" s="25">
        <f>VLOOKUP(CONCATENATE($F1584," ",$G1584),AllocFactorMatrix,(L$4+1),FALSE)*$E1584</f>
        <v>49.233454754596657</v>
      </c>
      <c r="M1584" s="25">
        <f t="shared" si="740"/>
        <v>172981.44687486411</v>
      </c>
      <c r="N1584" s="25">
        <f>VLOOKUP(CONCATENATE($F1584," ",$G1584),AllocFactorMatrix,(N$4+1),FALSE)*$E1584</f>
        <v>71520.820553030426</v>
      </c>
      <c r="O1584" s="25">
        <f>VLOOKUP(CONCATENATE($F1584," ",$G1584),AllocFactorMatrix,(O$4+1),FALSE)*$E1584</f>
        <v>20368.778589376347</v>
      </c>
      <c r="P1584" s="25">
        <f>VLOOKUP(CONCATENATE($F1584," ",$G1584),AllocFactorMatrix,(P$4+1),FALSE)*$E1584</f>
        <v>1611.8932168870281</v>
      </c>
      <c r="Q1584" s="25">
        <f>VLOOKUP(CONCATENATE($F1584," ",$G1584),AllocFactorMatrix,(Q$4+1),FALSE)*$E1584</f>
        <v>340.24223695177841</v>
      </c>
      <c r="R1584" s="25">
        <f t="shared" si="742"/>
        <v>93841.734596245573</v>
      </c>
      <c r="S1584" s="25">
        <f>VLOOKUP(CONCATENATE($F1584," ",$G1584),AllocFactorMatrix,(S$4+1),FALSE)*$E1584</f>
        <v>4296.2773970859653</v>
      </c>
      <c r="T1584" s="25">
        <f>VLOOKUP(CONCATENATE($F1584," ",$G1584),AllocFactorMatrix,(T$4+1),FALSE)*$E1584</f>
        <v>46836.960699108917</v>
      </c>
      <c r="U1584" s="25">
        <f>VLOOKUP(CONCATENATE($F1584," ",$G1584),AllocFactorMatrix,(U$4+1),FALSE)*$E1584</f>
        <v>312807.11066745571</v>
      </c>
      <c r="V1584" s="25">
        <f>VLOOKUP(CONCATENATE($F1584," ",$G1584),AllocFactorMatrix,(V$4+1),FALSE)*$E1584</f>
        <v>49073.524985382319</v>
      </c>
      <c r="W1584" s="25">
        <f t="shared" si="743"/>
        <v>413013.87374903291</v>
      </c>
      <c r="X1584" s="25">
        <f>VLOOKUP(CONCATENATE($F1584," ",$G1584),AllocFactorMatrix,(X$4+1),FALSE)*$E1584</f>
        <v>19412.695767068788</v>
      </c>
      <c r="Y1584" s="25">
        <f>VLOOKUP(CONCATENATE($F1584," ",$G1584),AllocFactorMatrix,(Y$4+1),FALSE)*$E1584</f>
        <v>468.62957280551939</v>
      </c>
      <c r="Z1584" s="25">
        <f t="shared" si="741"/>
        <v>19881.325339874307</v>
      </c>
      <c r="AA1584" s="25">
        <f>VLOOKUP(CONCATENATE($F1584," ",$G1584),AllocFactorMatrix,(AA$4+1),FALSE)*$E1584</f>
        <v>338.45645993451626</v>
      </c>
      <c r="AB1584" s="25">
        <f>VLOOKUP(CONCATENATE($F1584," ",$G1584),AllocFactorMatrix,(AB$4+1),FALSE)*$E1584</f>
        <v>1835.1784603266533</v>
      </c>
      <c r="AC1584" s="25">
        <f>VLOOKUP(CONCATENATE($F1584," ",$G1584),AllocFactorMatrix,(AC$4+1),FALSE)*$E1584</f>
        <v>455.70764600072056</v>
      </c>
    </row>
    <row r="1585" spans="1:29" hidden="1" outlineLevel="1">
      <c r="A1585" s="83"/>
      <c r="B1585" s="56"/>
      <c r="C1585" s="53"/>
      <c r="D1585" s="53"/>
      <c r="E1585" s="53"/>
      <c r="F1585" s="62"/>
      <c r="G1585" s="20" t="str">
        <f>$G$8</f>
        <v>PRODUCTION</v>
      </c>
      <c r="H1585" s="57">
        <f t="shared" ref="H1585:AC1585" ca="1" si="744">+H1577+H1569+H1561+H1553+H1545+H1537+H1529</f>
        <v>1378079</v>
      </c>
      <c r="I1585" s="57">
        <f t="shared" ca="1" si="744"/>
        <v>675731.27687372116</v>
      </c>
      <c r="J1585" s="57">
        <f t="shared" ca="1" si="744"/>
        <v>170933.73802743081</v>
      </c>
      <c r="K1585" s="57">
        <f t="shared" ca="1" si="744"/>
        <v>1998.4753926787055</v>
      </c>
      <c r="L1585" s="57">
        <f t="shared" ca="1" si="744"/>
        <v>49.233454754596657</v>
      </c>
      <c r="M1585" s="57">
        <f t="shared" ca="1" si="744"/>
        <v>172981.44687486411</v>
      </c>
      <c r="N1585" s="57">
        <f t="shared" ca="1" si="744"/>
        <v>71520.820553030426</v>
      </c>
      <c r="O1585" s="57">
        <f t="shared" ca="1" si="744"/>
        <v>20368.778589376347</v>
      </c>
      <c r="P1585" s="57">
        <f t="shared" ca="1" si="744"/>
        <v>1611.8932168870281</v>
      </c>
      <c r="Q1585" s="57">
        <f t="shared" ca="1" si="744"/>
        <v>340.24223695177841</v>
      </c>
      <c r="R1585" s="57">
        <f t="shared" ca="1" si="744"/>
        <v>93841.734596245573</v>
      </c>
      <c r="S1585" s="57">
        <f t="shared" ca="1" si="744"/>
        <v>4296.2773970859653</v>
      </c>
      <c r="T1585" s="57">
        <f t="shared" ca="1" si="744"/>
        <v>46836.960699108917</v>
      </c>
      <c r="U1585" s="57">
        <f t="shared" ca="1" si="744"/>
        <v>312807.11066745571</v>
      </c>
      <c r="V1585" s="57">
        <f t="shared" ca="1" si="744"/>
        <v>49073.524985382319</v>
      </c>
      <c r="W1585" s="57">
        <f t="shared" ca="1" si="744"/>
        <v>413013.87374903291</v>
      </c>
      <c r="X1585" s="57">
        <f t="shared" ca="1" si="744"/>
        <v>19412.695767068788</v>
      </c>
      <c r="Y1585" s="57">
        <f t="shared" ca="1" si="744"/>
        <v>468.62957280551939</v>
      </c>
      <c r="Z1585" s="57">
        <f t="shared" ca="1" si="744"/>
        <v>19881.325339874307</v>
      </c>
      <c r="AA1585" s="57">
        <f t="shared" ca="1" si="744"/>
        <v>338.45645993451626</v>
      </c>
      <c r="AB1585" s="57">
        <f t="shared" ca="1" si="744"/>
        <v>1835.1784603266533</v>
      </c>
      <c r="AC1585" s="57">
        <f t="shared" ca="1" si="744"/>
        <v>455.70764600072056</v>
      </c>
    </row>
    <row r="1586" spans="1:29" hidden="1" outlineLevel="1">
      <c r="A1586" s="83"/>
      <c r="B1586" s="56"/>
      <c r="C1586" s="53"/>
      <c r="D1586" s="53"/>
      <c r="E1586" s="53"/>
      <c r="F1586" s="62"/>
      <c r="G1586" s="20" t="str">
        <f>$G$9</f>
        <v>BULKTRAN</v>
      </c>
      <c r="H1586" s="57">
        <f t="shared" ref="H1586:AC1586" ca="1" si="745">+H1578+H1570+H1562+H1554+H1546+H1538+H1530</f>
        <v>4726704.3408000004</v>
      </c>
      <c r="I1586" s="57">
        <f t="shared" ca="1" si="745"/>
        <v>2317705.9948038864</v>
      </c>
      <c r="J1586" s="57">
        <f t="shared" ca="1" si="745"/>
        <v>586289.49539426062</v>
      </c>
      <c r="K1586" s="57">
        <f t="shared" ca="1" si="745"/>
        <v>6854.6159643651945</v>
      </c>
      <c r="L1586" s="57">
        <f t="shared" ca="1" si="745"/>
        <v>168.86694035765183</v>
      </c>
      <c r="M1586" s="57">
        <f t="shared" ca="1" si="745"/>
        <v>593312.97829898342</v>
      </c>
      <c r="N1586" s="57">
        <f t="shared" ca="1" si="745"/>
        <v>245310.88055589463</v>
      </c>
      <c r="O1586" s="57">
        <f t="shared" ca="1" si="745"/>
        <v>69863.334522330915</v>
      </c>
      <c r="P1586" s="57">
        <f t="shared" ca="1" si="745"/>
        <v>5528.669013290234</v>
      </c>
      <c r="Q1586" s="57">
        <f t="shared" ca="1" si="745"/>
        <v>1167.0045464182192</v>
      </c>
      <c r="R1586" s="57">
        <f t="shared" ca="1" si="745"/>
        <v>321869.88863793405</v>
      </c>
      <c r="S1586" s="57">
        <f t="shared" ca="1" si="745"/>
        <v>14735.899046489469</v>
      </c>
      <c r="T1586" s="57">
        <f t="shared" ca="1" si="745"/>
        <v>160647.15117664306</v>
      </c>
      <c r="U1586" s="57">
        <f t="shared" ca="1" si="745"/>
        <v>1072904.1860626051</v>
      </c>
      <c r="V1586" s="57">
        <f t="shared" ca="1" si="745"/>
        <v>168318.39362385165</v>
      </c>
      <c r="W1586" s="57">
        <f t="shared" ca="1" si="745"/>
        <v>1416605.6299095894</v>
      </c>
      <c r="X1586" s="57">
        <f t="shared" ca="1" si="745"/>
        <v>66584.044418958452</v>
      </c>
      <c r="Y1586" s="57">
        <f t="shared" ca="1" si="745"/>
        <v>1607.3631743950082</v>
      </c>
      <c r="Z1586" s="57">
        <f t="shared" ca="1" si="745"/>
        <v>68191.407593353448</v>
      </c>
      <c r="AA1586" s="57">
        <f t="shared" ca="1" si="745"/>
        <v>1160.8794694239443</v>
      </c>
      <c r="AB1586" s="57">
        <f t="shared" ca="1" si="745"/>
        <v>6294.5201215377729</v>
      </c>
      <c r="AC1586" s="57">
        <f t="shared" ca="1" si="745"/>
        <v>1563.0419652917979</v>
      </c>
    </row>
    <row r="1587" spans="1:29" hidden="1" outlineLevel="1">
      <c r="A1587" s="83"/>
      <c r="B1587" s="56"/>
      <c r="C1587" s="53"/>
      <c r="D1587" s="53"/>
      <c r="E1587" s="53"/>
      <c r="F1587" s="62"/>
      <c r="G1587" s="20" t="str">
        <f>$G$10</f>
        <v>SUBTRAN</v>
      </c>
      <c r="H1587" s="57">
        <f t="shared" ref="H1587:AC1587" ca="1" si="746">+H1579+H1571+H1563+H1555+H1547+H1539+H1531</f>
        <v>1812731.6592000001</v>
      </c>
      <c r="I1587" s="57">
        <f t="shared" ca="1" si="746"/>
        <v>860869.54145816562</v>
      </c>
      <c r="J1587" s="57">
        <f t="shared" ca="1" si="746"/>
        <v>220369.89984821109</v>
      </c>
      <c r="K1587" s="57">
        <f t="shared" ca="1" si="746"/>
        <v>2568.0195042908854</v>
      </c>
      <c r="L1587" s="57">
        <f t="shared" ca="1" si="746"/>
        <v>84.190516880401717</v>
      </c>
      <c r="M1587" s="57">
        <f t="shared" ca="1" si="746"/>
        <v>223022.10986938237</v>
      </c>
      <c r="N1587" s="57">
        <f t="shared" ca="1" si="746"/>
        <v>96047.90901395485</v>
      </c>
      <c r="O1587" s="57">
        <f t="shared" ca="1" si="746"/>
        <v>27224.562937560349</v>
      </c>
      <c r="P1587" s="57">
        <f t="shared" ca="1" si="746"/>
        <v>2788.6915305135562</v>
      </c>
      <c r="Q1587" s="57">
        <f t="shared" ca="1" si="746"/>
        <v>0</v>
      </c>
      <c r="R1587" s="57">
        <f t="shared" ca="1" si="746"/>
        <v>126061.16348202874</v>
      </c>
      <c r="S1587" s="57">
        <f t="shared" ca="1" si="746"/>
        <v>5379.114267177446</v>
      </c>
      <c r="T1587" s="57">
        <f t="shared" ca="1" si="746"/>
        <v>62171.160168121998</v>
      </c>
      <c r="U1587" s="57">
        <f t="shared" ca="1" si="746"/>
        <v>506430.43824038614</v>
      </c>
      <c r="V1587" s="57">
        <f t="shared" ca="1" si="746"/>
        <v>0</v>
      </c>
      <c r="W1587" s="57">
        <f t="shared" ca="1" si="746"/>
        <v>573980.71267568553</v>
      </c>
      <c r="X1587" s="57">
        <f t="shared" ca="1" si="746"/>
        <v>26066.85793108381</v>
      </c>
      <c r="Y1587" s="57">
        <f t="shared" ca="1" si="746"/>
        <v>623.66693907440344</v>
      </c>
      <c r="Z1587" s="57">
        <f t="shared" ca="1" si="746"/>
        <v>26690.524870158217</v>
      </c>
      <c r="AA1587" s="57">
        <f t="shared" ca="1" si="746"/>
        <v>428.04220665899578</v>
      </c>
      <c r="AB1587" s="57">
        <f t="shared" ca="1" si="746"/>
        <v>1344.6085739245725</v>
      </c>
      <c r="AC1587" s="57">
        <f t="shared" ca="1" si="746"/>
        <v>334.95606399541617</v>
      </c>
    </row>
    <row r="1588" spans="1:29" hidden="1" outlineLevel="1">
      <c r="A1588" s="83"/>
      <c r="B1588" s="56"/>
      <c r="C1588" s="53"/>
      <c r="D1588" s="53"/>
      <c r="E1588" s="53"/>
      <c r="F1588" s="62"/>
      <c r="G1588" s="20" t="str">
        <f>$G$11</f>
        <v>DISTPRI</v>
      </c>
      <c r="H1588" s="57">
        <f t="shared" ref="H1588:AC1588" ca="1" si="747">+H1580+H1572+H1564+H1556+H1548+H1540+H1532</f>
        <v>0</v>
      </c>
      <c r="I1588" s="57">
        <f t="shared" ca="1" si="747"/>
        <v>0</v>
      </c>
      <c r="J1588" s="57">
        <f t="shared" ca="1" si="747"/>
        <v>0</v>
      </c>
      <c r="K1588" s="57">
        <f t="shared" ca="1" si="747"/>
        <v>0</v>
      </c>
      <c r="L1588" s="57">
        <f t="shared" ca="1" si="747"/>
        <v>0</v>
      </c>
      <c r="M1588" s="57">
        <f t="shared" ca="1" si="747"/>
        <v>0</v>
      </c>
      <c r="N1588" s="57">
        <f t="shared" ca="1" si="747"/>
        <v>0</v>
      </c>
      <c r="O1588" s="57">
        <f t="shared" ca="1" si="747"/>
        <v>0</v>
      </c>
      <c r="P1588" s="57">
        <f t="shared" ca="1" si="747"/>
        <v>0</v>
      </c>
      <c r="Q1588" s="57">
        <f t="shared" ca="1" si="747"/>
        <v>0</v>
      </c>
      <c r="R1588" s="57">
        <f t="shared" ca="1" si="747"/>
        <v>0</v>
      </c>
      <c r="S1588" s="57">
        <f t="shared" ca="1" si="747"/>
        <v>0</v>
      </c>
      <c r="T1588" s="57">
        <f t="shared" ca="1" si="747"/>
        <v>0</v>
      </c>
      <c r="U1588" s="57">
        <f t="shared" ca="1" si="747"/>
        <v>0</v>
      </c>
      <c r="V1588" s="57">
        <f t="shared" ca="1" si="747"/>
        <v>0</v>
      </c>
      <c r="W1588" s="57">
        <f t="shared" ca="1" si="747"/>
        <v>0</v>
      </c>
      <c r="X1588" s="57">
        <f t="shared" ca="1" si="747"/>
        <v>0</v>
      </c>
      <c r="Y1588" s="57">
        <f t="shared" ca="1" si="747"/>
        <v>0</v>
      </c>
      <c r="Z1588" s="57">
        <f t="shared" ca="1" si="747"/>
        <v>0</v>
      </c>
      <c r="AA1588" s="57">
        <f t="shared" ca="1" si="747"/>
        <v>0</v>
      </c>
      <c r="AB1588" s="57">
        <f t="shared" ca="1" si="747"/>
        <v>0</v>
      </c>
      <c r="AC1588" s="57">
        <f t="shared" ca="1" si="747"/>
        <v>0</v>
      </c>
    </row>
    <row r="1589" spans="1:29" hidden="1" outlineLevel="1">
      <c r="A1589" s="83"/>
      <c r="B1589" s="56"/>
      <c r="C1589" s="53"/>
      <c r="D1589" s="53"/>
      <c r="E1589" s="53"/>
      <c r="F1589" s="62"/>
      <c r="G1589" s="20" t="str">
        <f>$G$12</f>
        <v>DISTSEC</v>
      </c>
      <c r="H1589" s="57">
        <f t="shared" ref="H1589:AC1589" ca="1" si="748">+H1581+H1573+H1565+H1557+H1549+H1541+H1533</f>
        <v>0</v>
      </c>
      <c r="I1589" s="57">
        <f t="shared" ca="1" si="748"/>
        <v>0</v>
      </c>
      <c r="J1589" s="57">
        <f t="shared" ca="1" si="748"/>
        <v>0</v>
      </c>
      <c r="K1589" s="57">
        <f t="shared" ca="1" si="748"/>
        <v>0</v>
      </c>
      <c r="L1589" s="57">
        <f t="shared" ca="1" si="748"/>
        <v>0</v>
      </c>
      <c r="M1589" s="57">
        <f t="shared" ca="1" si="748"/>
        <v>0</v>
      </c>
      <c r="N1589" s="57">
        <f t="shared" ca="1" si="748"/>
        <v>0</v>
      </c>
      <c r="O1589" s="57">
        <f t="shared" ca="1" si="748"/>
        <v>0</v>
      </c>
      <c r="P1589" s="57">
        <f t="shared" ca="1" si="748"/>
        <v>0</v>
      </c>
      <c r="Q1589" s="57">
        <f t="shared" ca="1" si="748"/>
        <v>0</v>
      </c>
      <c r="R1589" s="57">
        <f t="shared" ca="1" si="748"/>
        <v>0</v>
      </c>
      <c r="S1589" s="57">
        <f t="shared" ca="1" si="748"/>
        <v>0</v>
      </c>
      <c r="T1589" s="57">
        <f t="shared" ca="1" si="748"/>
        <v>0</v>
      </c>
      <c r="U1589" s="57">
        <f t="shared" ca="1" si="748"/>
        <v>0</v>
      </c>
      <c r="V1589" s="57">
        <f t="shared" ca="1" si="748"/>
        <v>0</v>
      </c>
      <c r="W1589" s="57">
        <f t="shared" ca="1" si="748"/>
        <v>0</v>
      </c>
      <c r="X1589" s="57">
        <f t="shared" ca="1" si="748"/>
        <v>0</v>
      </c>
      <c r="Y1589" s="57">
        <f t="shared" ca="1" si="748"/>
        <v>0</v>
      </c>
      <c r="Z1589" s="57">
        <f t="shared" ca="1" si="748"/>
        <v>0</v>
      </c>
      <c r="AA1589" s="57">
        <f t="shared" ca="1" si="748"/>
        <v>0</v>
      </c>
      <c r="AB1589" s="57">
        <f t="shared" ca="1" si="748"/>
        <v>0</v>
      </c>
      <c r="AC1589" s="57">
        <f t="shared" ca="1" si="748"/>
        <v>0</v>
      </c>
    </row>
    <row r="1590" spans="1:29" hidden="1" outlineLevel="1">
      <c r="A1590" s="83"/>
      <c r="B1590" s="56"/>
      <c r="C1590" s="53"/>
      <c r="D1590" s="53"/>
      <c r="E1590" s="53"/>
      <c r="F1590" s="62"/>
      <c r="G1590" s="20" t="str">
        <f>$G$13</f>
        <v>ENERGY</v>
      </c>
      <c r="H1590" s="57">
        <f t="shared" ref="H1590:AC1590" ca="1" si="749">+H1582+H1574+H1566+H1558+H1550+H1542+H1534</f>
        <v>0</v>
      </c>
      <c r="I1590" s="57">
        <f t="shared" ca="1" si="749"/>
        <v>0</v>
      </c>
      <c r="J1590" s="57">
        <f t="shared" ca="1" si="749"/>
        <v>0</v>
      </c>
      <c r="K1590" s="57">
        <f t="shared" ca="1" si="749"/>
        <v>0</v>
      </c>
      <c r="L1590" s="57">
        <f t="shared" ca="1" si="749"/>
        <v>0</v>
      </c>
      <c r="M1590" s="57">
        <f t="shared" ca="1" si="749"/>
        <v>0</v>
      </c>
      <c r="N1590" s="57">
        <f t="shared" ca="1" si="749"/>
        <v>0</v>
      </c>
      <c r="O1590" s="57">
        <f t="shared" ca="1" si="749"/>
        <v>0</v>
      </c>
      <c r="P1590" s="57">
        <f t="shared" ca="1" si="749"/>
        <v>0</v>
      </c>
      <c r="Q1590" s="57">
        <f t="shared" ca="1" si="749"/>
        <v>0</v>
      </c>
      <c r="R1590" s="57">
        <f t="shared" ca="1" si="749"/>
        <v>0</v>
      </c>
      <c r="S1590" s="57">
        <f t="shared" ca="1" si="749"/>
        <v>0</v>
      </c>
      <c r="T1590" s="57">
        <f t="shared" ca="1" si="749"/>
        <v>0</v>
      </c>
      <c r="U1590" s="57">
        <f t="shared" ca="1" si="749"/>
        <v>0</v>
      </c>
      <c r="V1590" s="57">
        <f t="shared" ca="1" si="749"/>
        <v>0</v>
      </c>
      <c r="W1590" s="57">
        <f t="shared" ca="1" si="749"/>
        <v>0</v>
      </c>
      <c r="X1590" s="57">
        <f t="shared" ca="1" si="749"/>
        <v>0</v>
      </c>
      <c r="Y1590" s="57">
        <f t="shared" ca="1" si="749"/>
        <v>0</v>
      </c>
      <c r="Z1590" s="57">
        <f t="shared" ca="1" si="749"/>
        <v>0</v>
      </c>
      <c r="AA1590" s="57">
        <f t="shared" ca="1" si="749"/>
        <v>0</v>
      </c>
      <c r="AB1590" s="57">
        <f t="shared" ca="1" si="749"/>
        <v>0</v>
      </c>
      <c r="AC1590" s="57">
        <f t="shared" ca="1" si="749"/>
        <v>0</v>
      </c>
    </row>
    <row r="1591" spans="1:29" hidden="1" outlineLevel="1">
      <c r="A1591" s="83"/>
      <c r="B1591" s="56"/>
      <c r="C1591" s="53"/>
      <c r="D1591" s="53"/>
      <c r="E1591" s="53"/>
      <c r="F1591" s="62"/>
      <c r="G1591" s="20" t="str">
        <f>$G$14</f>
        <v>CUSTOMER</v>
      </c>
      <c r="H1591" s="57">
        <f t="shared" ref="H1591:AC1591" ca="1" si="750">+H1583+H1575+H1567+H1559+H1551+H1543+H1535</f>
        <v>0</v>
      </c>
      <c r="I1591" s="57">
        <f t="shared" ca="1" si="750"/>
        <v>0</v>
      </c>
      <c r="J1591" s="57">
        <f t="shared" ca="1" si="750"/>
        <v>0</v>
      </c>
      <c r="K1591" s="57">
        <f t="shared" ca="1" si="750"/>
        <v>0</v>
      </c>
      <c r="L1591" s="57">
        <f t="shared" ca="1" si="750"/>
        <v>0</v>
      </c>
      <c r="M1591" s="57">
        <f t="shared" ca="1" si="750"/>
        <v>0</v>
      </c>
      <c r="N1591" s="57">
        <f t="shared" ca="1" si="750"/>
        <v>0</v>
      </c>
      <c r="O1591" s="57">
        <f t="shared" ca="1" si="750"/>
        <v>0</v>
      </c>
      <c r="P1591" s="57">
        <f t="shared" ca="1" si="750"/>
        <v>0</v>
      </c>
      <c r="Q1591" s="57">
        <f t="shared" ca="1" si="750"/>
        <v>0</v>
      </c>
      <c r="R1591" s="57">
        <f t="shared" ca="1" si="750"/>
        <v>0</v>
      </c>
      <c r="S1591" s="57">
        <f t="shared" ca="1" si="750"/>
        <v>0</v>
      </c>
      <c r="T1591" s="57">
        <f t="shared" ca="1" si="750"/>
        <v>0</v>
      </c>
      <c r="U1591" s="57">
        <f t="shared" ca="1" si="750"/>
        <v>0</v>
      </c>
      <c r="V1591" s="57">
        <f t="shared" ca="1" si="750"/>
        <v>0</v>
      </c>
      <c r="W1591" s="57">
        <f t="shared" ca="1" si="750"/>
        <v>0</v>
      </c>
      <c r="X1591" s="57">
        <f t="shared" ca="1" si="750"/>
        <v>0</v>
      </c>
      <c r="Y1591" s="57">
        <f t="shared" ca="1" si="750"/>
        <v>0</v>
      </c>
      <c r="Z1591" s="57">
        <f t="shared" ca="1" si="750"/>
        <v>0</v>
      </c>
      <c r="AA1591" s="57">
        <f t="shared" ca="1" si="750"/>
        <v>0</v>
      </c>
      <c r="AB1591" s="57">
        <f t="shared" ca="1" si="750"/>
        <v>0</v>
      </c>
      <c r="AC1591" s="57">
        <f t="shared" ca="1" si="750"/>
        <v>0</v>
      </c>
    </row>
    <row r="1592" spans="1:29" collapsed="1">
      <c r="A1592" s="83"/>
      <c r="B1592" s="56"/>
      <c r="C1592" s="53" t="s">
        <v>481</v>
      </c>
      <c r="D1592" s="53"/>
      <c r="E1592" s="57">
        <f>+E1584+E1576+E1568+E1560+E1552+E1544+E1536</f>
        <v>7917515</v>
      </c>
      <c r="F1592" s="62"/>
      <c r="G1592" s="20" t="str">
        <f>$G$15</f>
        <v>TOTAL</v>
      </c>
      <c r="H1592" s="57">
        <f ca="1">+H1584+H1576+H1568+H1560+H1552+H1544+H1536</f>
        <v>7917514.9999999991</v>
      </c>
      <c r="I1592" s="57">
        <f t="shared" ref="I1592:AC1592" ca="1" si="751">+I1584+I1576+I1568+I1560+I1552+I1544+I1536</f>
        <v>3854306.8131357734</v>
      </c>
      <c r="J1592" s="57">
        <f t="shared" ca="1" si="751"/>
        <v>977593.13326990255</v>
      </c>
      <c r="K1592" s="57">
        <f t="shared" ca="1" si="751"/>
        <v>11421.110861334786</v>
      </c>
      <c r="L1592" s="57">
        <f t="shared" ca="1" si="751"/>
        <v>302.29091199265014</v>
      </c>
      <c r="M1592" s="57">
        <f t="shared" ca="1" si="751"/>
        <v>989316.53504322993</v>
      </c>
      <c r="N1592" s="57">
        <f t="shared" ca="1" si="751"/>
        <v>412879.61012287991</v>
      </c>
      <c r="O1592" s="57">
        <f t="shared" ca="1" si="751"/>
        <v>117456.67604926761</v>
      </c>
      <c r="P1592" s="57">
        <f t="shared" ca="1" si="751"/>
        <v>9929.2537606908172</v>
      </c>
      <c r="Q1592" s="57">
        <f t="shared" ca="1" si="751"/>
        <v>1507.2467833699977</v>
      </c>
      <c r="R1592" s="57">
        <f t="shared" ca="1" si="751"/>
        <v>541772.78671620833</v>
      </c>
      <c r="S1592" s="57">
        <f t="shared" ca="1" si="751"/>
        <v>24411.290710752877</v>
      </c>
      <c r="T1592" s="57">
        <f t="shared" ca="1" si="751"/>
        <v>269655.27204387402</v>
      </c>
      <c r="U1592" s="57">
        <f t="shared" ca="1" si="751"/>
        <v>1892141.7349704469</v>
      </c>
      <c r="V1592" s="57">
        <f t="shared" ca="1" si="751"/>
        <v>217391.91860923395</v>
      </c>
      <c r="W1592" s="57">
        <f t="shared" ca="1" si="751"/>
        <v>2403600.2163343085</v>
      </c>
      <c r="X1592" s="57">
        <f t="shared" ca="1" si="751"/>
        <v>112063.59811711105</v>
      </c>
      <c r="Y1592" s="57">
        <f t="shared" ca="1" si="751"/>
        <v>2699.6596862749307</v>
      </c>
      <c r="Z1592" s="57">
        <f t="shared" ca="1" si="751"/>
        <v>114763.25780338599</v>
      </c>
      <c r="AA1592" s="57">
        <f t="shared" ca="1" si="751"/>
        <v>1927.3781360174562</v>
      </c>
      <c r="AB1592" s="57">
        <f t="shared" ca="1" si="751"/>
        <v>9474.307155788998</v>
      </c>
      <c r="AC1592" s="57">
        <f t="shared" ca="1" si="751"/>
        <v>2353.7056752879348</v>
      </c>
    </row>
    <row r="1593" spans="1:29">
      <c r="H1593" s="24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</row>
    <row r="1594" spans="1:29" hidden="1" outlineLevel="1">
      <c r="E1594" s="22"/>
      <c r="F1594" s="61"/>
      <c r="G1594" s="20" t="str">
        <f>$G$8</f>
        <v>PRODUCTION</v>
      </c>
      <c r="H1594" s="24">
        <f t="shared" ref="H1594:AC1594" ca="1" si="752">+H1585+H1520</f>
        <v>86732661.000000015</v>
      </c>
      <c r="I1594" s="24">
        <f t="shared" ca="1" si="752"/>
        <v>42528746.003810816</v>
      </c>
      <c r="J1594" s="24">
        <f t="shared" ca="1" si="752"/>
        <v>10758119.05833843</v>
      </c>
      <c r="K1594" s="24">
        <f t="shared" ca="1" si="752"/>
        <v>125778.77520087315</v>
      </c>
      <c r="L1594" s="24">
        <f t="shared" ca="1" si="752"/>
        <v>3098.6239113209544</v>
      </c>
      <c r="M1594" s="24">
        <f t="shared" ca="1" si="752"/>
        <v>10886996.457450625</v>
      </c>
      <c r="N1594" s="24">
        <f t="shared" ca="1" si="752"/>
        <v>4501331.9871123647</v>
      </c>
      <c r="O1594" s="24">
        <f t="shared" ca="1" si="752"/>
        <v>1281957.2523610308</v>
      </c>
      <c r="P1594" s="24">
        <f t="shared" ca="1" si="752"/>
        <v>101448.31170670336</v>
      </c>
      <c r="Q1594" s="24">
        <f t="shared" ca="1" si="752"/>
        <v>21413.949850059591</v>
      </c>
      <c r="R1594" s="24">
        <f t="shared" ca="1" si="752"/>
        <v>5906151.5010301592</v>
      </c>
      <c r="S1594" s="24">
        <f t="shared" ca="1" si="752"/>
        <v>270396.37861357688</v>
      </c>
      <c r="T1594" s="24">
        <f t="shared" ca="1" si="752"/>
        <v>2947794.890268364</v>
      </c>
      <c r="U1594" s="24">
        <f t="shared" ca="1" si="752"/>
        <v>19687255.293716773</v>
      </c>
      <c r="V1594" s="24">
        <f t="shared" ca="1" si="752"/>
        <v>3088558.3530640802</v>
      </c>
      <c r="W1594" s="24">
        <f t="shared" ca="1" si="752"/>
        <v>25994004.915662795</v>
      </c>
      <c r="X1594" s="24">
        <f t="shared" ca="1" si="752"/>
        <v>1221783.9188183786</v>
      </c>
      <c r="Y1594" s="24">
        <f t="shared" ca="1" si="752"/>
        <v>29494.310466029838</v>
      </c>
      <c r="Z1594" s="24">
        <f t="shared" ca="1" si="752"/>
        <v>1251278.2292844083</v>
      </c>
      <c r="AA1594" s="24">
        <f t="shared" ca="1" si="752"/>
        <v>21301.557750143849</v>
      </c>
      <c r="AB1594" s="24">
        <f t="shared" ca="1" si="752"/>
        <v>115501.29656863908</v>
      </c>
      <c r="AC1594" s="24">
        <f t="shared" ca="1" si="752"/>
        <v>28681.03844241767</v>
      </c>
    </row>
    <row r="1595" spans="1:29" hidden="1" outlineLevel="1">
      <c r="E1595" s="22"/>
      <c r="F1595" s="61"/>
      <c r="G1595" s="20" t="str">
        <f>$G$9</f>
        <v>BULKTRAN</v>
      </c>
      <c r="H1595" s="24">
        <f t="shared" ref="H1595:AC1595" ca="1" si="753">+H1586+H1521</f>
        <v>7671738.4847999997</v>
      </c>
      <c r="I1595" s="24">
        <f t="shared" ca="1" si="753"/>
        <v>3761782.627973557</v>
      </c>
      <c r="J1595" s="24">
        <f t="shared" ca="1" si="753"/>
        <v>951584.73235261696</v>
      </c>
      <c r="K1595" s="24">
        <f t="shared" ca="1" si="753"/>
        <v>11125.47290898346</v>
      </c>
      <c r="L1595" s="24">
        <f t="shared" ca="1" si="753"/>
        <v>274.081667002036</v>
      </c>
      <c r="M1595" s="24">
        <f t="shared" ca="1" si="753"/>
        <v>962984.28692860249</v>
      </c>
      <c r="N1595" s="24">
        <f t="shared" ca="1" si="753"/>
        <v>398154.99075245927</v>
      </c>
      <c r="O1595" s="24">
        <f t="shared" ca="1" si="753"/>
        <v>113392.58677658447</v>
      </c>
      <c r="P1595" s="24">
        <f t="shared" ca="1" si="753"/>
        <v>8973.3775969159142</v>
      </c>
      <c r="Q1595" s="24">
        <f t="shared" ca="1" si="753"/>
        <v>1894.1217908243279</v>
      </c>
      <c r="R1595" s="24">
        <f t="shared" ca="1" si="753"/>
        <v>522415.07691678399</v>
      </c>
      <c r="S1595" s="24">
        <f t="shared" ca="1" si="753"/>
        <v>23917.291133963132</v>
      </c>
      <c r="T1595" s="24">
        <f t="shared" ca="1" si="753"/>
        <v>260740.43208438627</v>
      </c>
      <c r="U1595" s="24">
        <f t="shared" ca="1" si="753"/>
        <v>1741390.9864576794</v>
      </c>
      <c r="V1595" s="24">
        <f t="shared" ca="1" si="753"/>
        <v>273191.34114600968</v>
      </c>
      <c r="W1595" s="24">
        <f t="shared" ca="1" si="753"/>
        <v>2299240.0508220387</v>
      </c>
      <c r="X1595" s="24">
        <f t="shared" ca="1" si="753"/>
        <v>108070.09265066494</v>
      </c>
      <c r="Y1595" s="24">
        <f t="shared" ca="1" si="753"/>
        <v>2608.8515453812788</v>
      </c>
      <c r="Z1595" s="24">
        <f t="shared" ca="1" si="753"/>
        <v>110678.94419604621</v>
      </c>
      <c r="AA1595" s="24">
        <f t="shared" ca="1" si="753"/>
        <v>1884.1804055564292</v>
      </c>
      <c r="AB1595" s="24">
        <f t="shared" ca="1" si="753"/>
        <v>10216.402122493699</v>
      </c>
      <c r="AC1595" s="24">
        <f t="shared" ca="1" si="753"/>
        <v>2536.9154349216137</v>
      </c>
    </row>
    <row r="1596" spans="1:29" hidden="1" outlineLevel="1">
      <c r="E1596" s="22"/>
      <c r="F1596" s="61"/>
      <c r="G1596" s="20" t="str">
        <f>$G$10</f>
        <v>SUBTRAN</v>
      </c>
      <c r="H1596" s="24">
        <f t="shared" ref="H1596:AC1596" ca="1" si="754">+H1587+H1522</f>
        <v>2942177.5151999998</v>
      </c>
      <c r="I1596" s="24">
        <f t="shared" ca="1" si="754"/>
        <v>1397245.419940724</v>
      </c>
      <c r="J1596" s="24">
        <f t="shared" ca="1" si="754"/>
        <v>357674.21011801704</v>
      </c>
      <c r="K1596" s="24">
        <f t="shared" ca="1" si="754"/>
        <v>4168.0572001782875</v>
      </c>
      <c r="L1596" s="24">
        <f t="shared" ca="1" si="754"/>
        <v>136.64650501437217</v>
      </c>
      <c r="M1596" s="24">
        <f t="shared" ca="1" si="754"/>
        <v>361978.9138232097</v>
      </c>
      <c r="N1596" s="24">
        <f t="shared" ca="1" si="754"/>
        <v>155891.79835229821</v>
      </c>
      <c r="O1596" s="24">
        <f t="shared" ca="1" si="754"/>
        <v>44187.178245337796</v>
      </c>
      <c r="P1596" s="24">
        <f t="shared" ca="1" si="754"/>
        <v>4526.2217804077172</v>
      </c>
      <c r="Q1596" s="24">
        <f t="shared" ca="1" si="754"/>
        <v>0</v>
      </c>
      <c r="R1596" s="24">
        <f t="shared" ca="1" si="754"/>
        <v>204605.19837804371</v>
      </c>
      <c r="S1596" s="24">
        <f t="shared" ca="1" si="754"/>
        <v>8730.6408360327969</v>
      </c>
      <c r="T1596" s="24">
        <f t="shared" ca="1" si="754"/>
        <v>100907.70391314982</v>
      </c>
      <c r="U1596" s="24">
        <f t="shared" ca="1" si="754"/>
        <v>821968.4589506872</v>
      </c>
      <c r="V1596" s="24">
        <f t="shared" ca="1" si="754"/>
        <v>0</v>
      </c>
      <c r="W1596" s="24">
        <f t="shared" ca="1" si="754"/>
        <v>931606.80369986978</v>
      </c>
      <c r="X1596" s="24">
        <f t="shared" ca="1" si="754"/>
        <v>42308.150192838861</v>
      </c>
      <c r="Y1596" s="24">
        <f t="shared" ca="1" si="754"/>
        <v>1012.2506747237585</v>
      </c>
      <c r="Z1596" s="24">
        <f t="shared" ca="1" si="754"/>
        <v>43320.400867562617</v>
      </c>
      <c r="AA1596" s="24">
        <f t="shared" ca="1" si="754"/>
        <v>694.73942797715608</v>
      </c>
      <c r="AB1596" s="24">
        <f t="shared" ca="1" si="754"/>
        <v>2182.3842998869022</v>
      </c>
      <c r="AC1596" s="24">
        <f t="shared" ca="1" si="754"/>
        <v>543.65476272540502</v>
      </c>
    </row>
    <row r="1597" spans="1:29" hidden="1" outlineLevel="1">
      <c r="E1597" s="22"/>
      <c r="F1597" s="61"/>
      <c r="G1597" s="20" t="str">
        <f>$G$11</f>
        <v>DISTPRI</v>
      </c>
      <c r="H1597" s="24">
        <f t="shared" ref="H1597:AC1597" ca="1" si="755">+H1588+H1523</f>
        <v>0</v>
      </c>
      <c r="I1597" s="24">
        <f t="shared" ca="1" si="755"/>
        <v>0</v>
      </c>
      <c r="J1597" s="24">
        <f t="shared" ca="1" si="755"/>
        <v>0</v>
      </c>
      <c r="K1597" s="24">
        <f t="shared" ca="1" si="755"/>
        <v>0</v>
      </c>
      <c r="L1597" s="24">
        <f t="shared" ca="1" si="755"/>
        <v>0</v>
      </c>
      <c r="M1597" s="24">
        <f t="shared" ca="1" si="755"/>
        <v>0</v>
      </c>
      <c r="N1597" s="24">
        <f t="shared" ca="1" si="755"/>
        <v>0</v>
      </c>
      <c r="O1597" s="24">
        <f t="shared" ca="1" si="755"/>
        <v>0</v>
      </c>
      <c r="P1597" s="24">
        <f t="shared" ca="1" si="755"/>
        <v>0</v>
      </c>
      <c r="Q1597" s="24">
        <f t="shared" ca="1" si="755"/>
        <v>0</v>
      </c>
      <c r="R1597" s="24">
        <f t="shared" ca="1" si="755"/>
        <v>0</v>
      </c>
      <c r="S1597" s="24">
        <f t="shared" ca="1" si="755"/>
        <v>0</v>
      </c>
      <c r="T1597" s="24">
        <f t="shared" ca="1" si="755"/>
        <v>0</v>
      </c>
      <c r="U1597" s="24">
        <f t="shared" ca="1" si="755"/>
        <v>0</v>
      </c>
      <c r="V1597" s="24">
        <f t="shared" ca="1" si="755"/>
        <v>0</v>
      </c>
      <c r="W1597" s="24">
        <f t="shared" ca="1" si="755"/>
        <v>0</v>
      </c>
      <c r="X1597" s="24">
        <f t="shared" ca="1" si="755"/>
        <v>0</v>
      </c>
      <c r="Y1597" s="24">
        <f t="shared" ca="1" si="755"/>
        <v>0</v>
      </c>
      <c r="Z1597" s="24">
        <f t="shared" ca="1" si="755"/>
        <v>0</v>
      </c>
      <c r="AA1597" s="24">
        <f t="shared" ca="1" si="755"/>
        <v>0</v>
      </c>
      <c r="AB1597" s="24">
        <f t="shared" ca="1" si="755"/>
        <v>0</v>
      </c>
      <c r="AC1597" s="24">
        <f t="shared" ca="1" si="755"/>
        <v>0</v>
      </c>
    </row>
    <row r="1598" spans="1:29" hidden="1" outlineLevel="1">
      <c r="E1598" s="22"/>
      <c r="F1598" s="61"/>
      <c r="G1598" s="20" t="str">
        <f>$G$12</f>
        <v>DISTSEC</v>
      </c>
      <c r="H1598" s="24">
        <f t="shared" ref="H1598:AC1598" ca="1" si="756">+H1589+H1524</f>
        <v>0</v>
      </c>
      <c r="I1598" s="24">
        <f t="shared" ca="1" si="756"/>
        <v>0</v>
      </c>
      <c r="J1598" s="24">
        <f t="shared" ca="1" si="756"/>
        <v>0</v>
      </c>
      <c r="K1598" s="24">
        <f t="shared" ca="1" si="756"/>
        <v>0</v>
      </c>
      <c r="L1598" s="24">
        <f t="shared" ca="1" si="756"/>
        <v>0</v>
      </c>
      <c r="M1598" s="24">
        <f t="shared" ca="1" si="756"/>
        <v>0</v>
      </c>
      <c r="N1598" s="24">
        <f t="shared" ca="1" si="756"/>
        <v>0</v>
      </c>
      <c r="O1598" s="24">
        <f t="shared" ca="1" si="756"/>
        <v>0</v>
      </c>
      <c r="P1598" s="24">
        <f t="shared" ca="1" si="756"/>
        <v>0</v>
      </c>
      <c r="Q1598" s="24">
        <f t="shared" ca="1" si="756"/>
        <v>0</v>
      </c>
      <c r="R1598" s="24">
        <f t="shared" ca="1" si="756"/>
        <v>0</v>
      </c>
      <c r="S1598" s="24">
        <f t="shared" ca="1" si="756"/>
        <v>0</v>
      </c>
      <c r="T1598" s="24">
        <f t="shared" ca="1" si="756"/>
        <v>0</v>
      </c>
      <c r="U1598" s="24">
        <f t="shared" ca="1" si="756"/>
        <v>0</v>
      </c>
      <c r="V1598" s="24">
        <f t="shared" ca="1" si="756"/>
        <v>0</v>
      </c>
      <c r="W1598" s="24">
        <f t="shared" ca="1" si="756"/>
        <v>0</v>
      </c>
      <c r="X1598" s="24">
        <f t="shared" ca="1" si="756"/>
        <v>0</v>
      </c>
      <c r="Y1598" s="24">
        <f t="shared" ca="1" si="756"/>
        <v>0</v>
      </c>
      <c r="Z1598" s="24">
        <f t="shared" ca="1" si="756"/>
        <v>0</v>
      </c>
      <c r="AA1598" s="24">
        <f t="shared" ca="1" si="756"/>
        <v>0</v>
      </c>
      <c r="AB1598" s="24">
        <f t="shared" ca="1" si="756"/>
        <v>0</v>
      </c>
      <c r="AC1598" s="24">
        <f t="shared" ca="1" si="756"/>
        <v>0</v>
      </c>
    </row>
    <row r="1599" spans="1:29" hidden="1" outlineLevel="1">
      <c r="E1599" s="22"/>
      <c r="F1599" s="61"/>
      <c r="G1599" s="20" t="str">
        <f>$G$13</f>
        <v>ENERGY</v>
      </c>
      <c r="H1599" s="24">
        <f t="shared" ref="H1599:AC1599" ca="1" si="757">+H1590+H1525</f>
        <v>167303.99999999994</v>
      </c>
      <c r="I1599" s="24">
        <f t="shared" ca="1" si="757"/>
        <v>60820.438120638719</v>
      </c>
      <c r="J1599" s="24">
        <f t="shared" ca="1" si="757"/>
        <v>19630.779060114237</v>
      </c>
      <c r="K1599" s="24">
        <f t="shared" ca="1" si="757"/>
        <v>224.73517602935431</v>
      </c>
      <c r="L1599" s="24">
        <f t="shared" ca="1" si="757"/>
        <v>5.6958991190489057</v>
      </c>
      <c r="M1599" s="24">
        <f t="shared" ca="1" si="757"/>
        <v>19861.210135262638</v>
      </c>
      <c r="N1599" s="24">
        <f t="shared" ca="1" si="757"/>
        <v>9499.6814365612536</v>
      </c>
      <c r="O1599" s="24">
        <f t="shared" ca="1" si="757"/>
        <v>2651.6450587823419</v>
      </c>
      <c r="P1599" s="24">
        <f t="shared" ca="1" si="757"/>
        <v>209.93274965664051</v>
      </c>
      <c r="Q1599" s="24">
        <f t="shared" ca="1" si="757"/>
        <v>43.035253223370376</v>
      </c>
      <c r="R1599" s="24">
        <f t="shared" ca="1" si="757"/>
        <v>12404.294498223606</v>
      </c>
      <c r="S1599" s="24">
        <f t="shared" ca="1" si="757"/>
        <v>633.00713441761263</v>
      </c>
      <c r="T1599" s="24">
        <f t="shared" ca="1" si="757"/>
        <v>7564.9475304251964</v>
      </c>
      <c r="U1599" s="24">
        <f t="shared" ca="1" si="757"/>
        <v>53480.639361509049</v>
      </c>
      <c r="V1599" s="24">
        <f t="shared" ca="1" si="757"/>
        <v>8570.7894330112758</v>
      </c>
      <c r="W1599" s="24">
        <f t="shared" ca="1" si="757"/>
        <v>70249.383459363133</v>
      </c>
      <c r="X1599" s="24">
        <f t="shared" ca="1" si="757"/>
        <v>2576.7493060191014</v>
      </c>
      <c r="Y1599" s="24">
        <f t="shared" ca="1" si="757"/>
        <v>60.562709312067568</v>
      </c>
      <c r="Z1599" s="24">
        <f t="shared" ca="1" si="757"/>
        <v>2637.3120153311688</v>
      </c>
      <c r="AA1599" s="24">
        <f t="shared" ca="1" si="757"/>
        <v>59.164864910310108</v>
      </c>
      <c r="AB1599" s="24">
        <f t="shared" ca="1" si="757"/>
        <v>1018.0566398675735</v>
      </c>
      <c r="AC1599" s="24">
        <f t="shared" ca="1" si="757"/>
        <v>254.1402664028281</v>
      </c>
    </row>
    <row r="1600" spans="1:29" hidden="1" outlineLevel="1">
      <c r="E1600" s="22"/>
      <c r="F1600" s="61"/>
      <c r="G1600" s="20" t="str">
        <f>$G$14</f>
        <v>CUSTOMER</v>
      </c>
      <c r="H1600" s="24">
        <f t="shared" ref="H1600:AC1600" ca="1" si="758">+H1591+H1526</f>
        <v>0</v>
      </c>
      <c r="I1600" s="24">
        <f t="shared" ca="1" si="758"/>
        <v>0</v>
      </c>
      <c r="J1600" s="24">
        <f t="shared" ca="1" si="758"/>
        <v>0</v>
      </c>
      <c r="K1600" s="24">
        <f t="shared" ca="1" si="758"/>
        <v>0</v>
      </c>
      <c r="L1600" s="24">
        <f t="shared" ca="1" si="758"/>
        <v>0</v>
      </c>
      <c r="M1600" s="24">
        <f t="shared" ca="1" si="758"/>
        <v>0</v>
      </c>
      <c r="N1600" s="24">
        <f t="shared" ca="1" si="758"/>
        <v>0</v>
      </c>
      <c r="O1600" s="24">
        <f t="shared" ca="1" si="758"/>
        <v>0</v>
      </c>
      <c r="P1600" s="24">
        <f t="shared" ca="1" si="758"/>
        <v>0</v>
      </c>
      <c r="Q1600" s="24">
        <f t="shared" ca="1" si="758"/>
        <v>0</v>
      </c>
      <c r="R1600" s="24">
        <f t="shared" ca="1" si="758"/>
        <v>0</v>
      </c>
      <c r="S1600" s="24">
        <f t="shared" ca="1" si="758"/>
        <v>0</v>
      </c>
      <c r="T1600" s="24">
        <f t="shared" ca="1" si="758"/>
        <v>0</v>
      </c>
      <c r="U1600" s="24">
        <f t="shared" ca="1" si="758"/>
        <v>0</v>
      </c>
      <c r="V1600" s="24">
        <f t="shared" ca="1" si="758"/>
        <v>0</v>
      </c>
      <c r="W1600" s="24">
        <f t="shared" ca="1" si="758"/>
        <v>0</v>
      </c>
      <c r="X1600" s="24">
        <f t="shared" ca="1" si="758"/>
        <v>0</v>
      </c>
      <c r="Y1600" s="24">
        <f t="shared" ca="1" si="758"/>
        <v>0</v>
      </c>
      <c r="Z1600" s="24">
        <f t="shared" ca="1" si="758"/>
        <v>0</v>
      </c>
      <c r="AA1600" s="24">
        <f t="shared" ca="1" si="758"/>
        <v>0</v>
      </c>
      <c r="AB1600" s="24">
        <f t="shared" ca="1" si="758"/>
        <v>0</v>
      </c>
      <c r="AC1600" s="24">
        <f t="shared" ca="1" si="758"/>
        <v>0</v>
      </c>
    </row>
    <row r="1601" spans="3:29" collapsed="1">
      <c r="C1601" s="20" t="s">
        <v>489</v>
      </c>
      <c r="E1601" s="24">
        <f>E1527+E1592</f>
        <v>97513881</v>
      </c>
      <c r="F1601" s="61"/>
      <c r="G1601" s="20" t="str">
        <f>$G$15</f>
        <v>TOTAL</v>
      </c>
      <c r="H1601" s="24">
        <f ca="1">H1527+H1592</f>
        <v>97513881.000000015</v>
      </c>
      <c r="I1601" s="24">
        <f t="shared" ref="I1601:AC1601" ca="1" si="759">I1527+I1592</f>
        <v>47748594.48984573</v>
      </c>
      <c r="J1601" s="24">
        <f t="shared" ca="1" si="759"/>
        <v>12087008.779869176</v>
      </c>
      <c r="K1601" s="24">
        <f t="shared" ca="1" si="759"/>
        <v>141297.04048606424</v>
      </c>
      <c r="L1601" s="24">
        <f t="shared" ca="1" si="759"/>
        <v>3515.0479824564113</v>
      </c>
      <c r="M1601" s="24">
        <f t="shared" ca="1" si="759"/>
        <v>12231820.8683377</v>
      </c>
      <c r="N1601" s="24">
        <f t="shared" ca="1" si="759"/>
        <v>5064878.4576536836</v>
      </c>
      <c r="O1601" s="24">
        <f t="shared" ca="1" si="759"/>
        <v>1442188.6624417354</v>
      </c>
      <c r="P1601" s="24">
        <f t="shared" ca="1" si="759"/>
        <v>115157.84383368364</v>
      </c>
      <c r="Q1601" s="24">
        <f t="shared" ca="1" si="759"/>
        <v>23351.106894107292</v>
      </c>
      <c r="R1601" s="24">
        <f t="shared" ca="1" si="759"/>
        <v>6645576.0708232094</v>
      </c>
      <c r="S1601" s="24">
        <f t="shared" ca="1" si="759"/>
        <v>303677.31771799043</v>
      </c>
      <c r="T1601" s="24">
        <f t="shared" ca="1" si="759"/>
        <v>3317007.9737963253</v>
      </c>
      <c r="U1601" s="24">
        <f t="shared" ca="1" si="759"/>
        <v>22304095.378486648</v>
      </c>
      <c r="V1601" s="24">
        <f t="shared" ca="1" si="759"/>
        <v>3370320.4836431006</v>
      </c>
      <c r="W1601" s="24">
        <f t="shared" ca="1" si="759"/>
        <v>29295101.15364407</v>
      </c>
      <c r="X1601" s="24">
        <f t="shared" ca="1" si="759"/>
        <v>1374738.9109679013</v>
      </c>
      <c r="Y1601" s="24">
        <f t="shared" ca="1" si="759"/>
        <v>33175.975395446942</v>
      </c>
      <c r="Z1601" s="24">
        <f t="shared" ca="1" si="759"/>
        <v>1407914.8863633485</v>
      </c>
      <c r="AA1601" s="24">
        <f t="shared" ca="1" si="759"/>
        <v>23939.642448587743</v>
      </c>
      <c r="AB1601" s="24">
        <f t="shared" ca="1" si="759"/>
        <v>128918.13963088724</v>
      </c>
      <c r="AC1601" s="24">
        <f t="shared" ca="1" si="759"/>
        <v>32015.748906467517</v>
      </c>
    </row>
    <row r="1602" spans="3:29">
      <c r="E1602" s="22"/>
      <c r="F1602" s="61"/>
      <c r="H1602" s="24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</row>
    <row r="1603" spans="3:29">
      <c r="C1603" s="20" t="s">
        <v>98</v>
      </c>
      <c r="E1603" s="22"/>
      <c r="F1603" s="61"/>
      <c r="G1603" s="22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</row>
    <row r="1604" spans="3:29" hidden="1" outlineLevel="1">
      <c r="F1604" s="61" t="str">
        <f>F1611</f>
        <v>TOTOXEXP</v>
      </c>
      <c r="G1604" s="20" t="str">
        <f>$G$8</f>
        <v>PRODUCTION</v>
      </c>
      <c r="H1604" s="24">
        <f t="shared" ref="H1604:H1635" si="760">SUBTOTAL(9,I1604:AC1604)</f>
        <v>0</v>
      </c>
      <c r="I1604" s="25">
        <f>VLOOKUP(CONCATENATE($F1604," ",$G1604),AllocFactorMatrix,(I$4+1),FALSE)*$E1611</f>
        <v>0</v>
      </c>
      <c r="J1604" s="25">
        <f>VLOOKUP(CONCATENATE($F1604," ",$G1604),AllocFactorMatrix,(J$4+1),FALSE)*$E1611</f>
        <v>0</v>
      </c>
      <c r="K1604" s="25">
        <f>VLOOKUP(CONCATENATE($F1604," ",$G1604),AllocFactorMatrix,(K$4+1),FALSE)*$E1611</f>
        <v>0</v>
      </c>
      <c r="L1604" s="25">
        <f>VLOOKUP(CONCATENATE($F1604," ",$G1604),AllocFactorMatrix,(L$4+1),FALSE)*$E1611</f>
        <v>0</v>
      </c>
      <c r="M1604" s="25">
        <f t="shared" ref="M1604:M1667" si="761">SUBTOTAL(9,J1604:L1604)</f>
        <v>0</v>
      </c>
      <c r="N1604" s="25">
        <f>VLOOKUP(CONCATENATE($F1604," ",$G1604),AllocFactorMatrix,(N$4+1),FALSE)*$E1611</f>
        <v>0</v>
      </c>
      <c r="O1604" s="25">
        <f>VLOOKUP(CONCATENATE($F1604," ",$G1604),AllocFactorMatrix,(O$4+1),FALSE)*$E1611</f>
        <v>0</v>
      </c>
      <c r="P1604" s="25">
        <f>VLOOKUP(CONCATENATE($F1604," ",$G1604),AllocFactorMatrix,(P$4+1),FALSE)*$E1611</f>
        <v>0</v>
      </c>
      <c r="Q1604" s="25">
        <f>VLOOKUP(CONCATENATE($F1604," ",$G1604),AllocFactorMatrix,(Q$4+1),FALSE)*$E1611</f>
        <v>0</v>
      </c>
      <c r="R1604" s="25">
        <f>SUBTOTAL(9,N1604:Q1604)</f>
        <v>0</v>
      </c>
      <c r="S1604" s="25">
        <f>VLOOKUP(CONCATENATE($F1604," ",$G1604),AllocFactorMatrix,(S$4+1),FALSE)*$E1611</f>
        <v>0</v>
      </c>
      <c r="T1604" s="25">
        <f>VLOOKUP(CONCATENATE($F1604," ",$G1604),AllocFactorMatrix,(T$4+1),FALSE)*$E1611</f>
        <v>0</v>
      </c>
      <c r="U1604" s="25">
        <f>VLOOKUP(CONCATENATE($F1604," ",$G1604),AllocFactorMatrix,(U$4+1),FALSE)*$E1611</f>
        <v>0</v>
      </c>
      <c r="V1604" s="25">
        <f>VLOOKUP(CONCATENATE($F1604," ",$G1604),AllocFactorMatrix,(V$4+1),FALSE)*$E1611</f>
        <v>0</v>
      </c>
      <c r="W1604" s="25">
        <f>SUBTOTAL(9,S1604:V1604)</f>
        <v>0</v>
      </c>
      <c r="X1604" s="25">
        <f>VLOOKUP(CONCATENATE($F1604," ",$G1604),AllocFactorMatrix,(X$4+1),FALSE)*$E1611</f>
        <v>0</v>
      </c>
      <c r="Y1604" s="25">
        <f>VLOOKUP(CONCATENATE($F1604," ",$G1604),AllocFactorMatrix,(Y$4+1),FALSE)*$E1611</f>
        <v>0</v>
      </c>
      <c r="Z1604" s="25">
        <f t="shared" ref="Z1604:Z1635" si="762">SUBTOTAL(9,X1604:Y1604)</f>
        <v>0</v>
      </c>
      <c r="AA1604" s="25">
        <f>VLOOKUP(CONCATENATE($F1604," ",$G1604),AllocFactorMatrix,(AA$4+1),FALSE)*$E1611</f>
        <v>0</v>
      </c>
      <c r="AB1604" s="25">
        <f>VLOOKUP(CONCATENATE($F1604," ",$G1604),AllocFactorMatrix,(AB$4+1),FALSE)*$E1611</f>
        <v>0</v>
      </c>
      <c r="AC1604" s="25">
        <f>VLOOKUP(CONCATENATE($F1604," ",$G1604),AllocFactorMatrix,(AC$4+1),FALSE)*$E1611</f>
        <v>0</v>
      </c>
    </row>
    <row r="1605" spans="3:29" hidden="1" outlineLevel="1">
      <c r="F1605" s="61" t="str">
        <f>F1611</f>
        <v>TOTOXEXP</v>
      </c>
      <c r="G1605" s="20" t="str">
        <f>$G$9</f>
        <v>BULKTRAN</v>
      </c>
      <c r="H1605" s="24">
        <f t="shared" si="760"/>
        <v>0</v>
      </c>
      <c r="I1605" s="25">
        <f>VLOOKUP(CONCATENATE($F1605," ",$G1605),AllocFactorMatrix,(I$4+1),FALSE)*$E1611</f>
        <v>0</v>
      </c>
      <c r="J1605" s="25">
        <f>VLOOKUP(CONCATENATE($F1605," ",$G1605),AllocFactorMatrix,(J$4+1),FALSE)*$E1611</f>
        <v>0</v>
      </c>
      <c r="K1605" s="25">
        <f>VLOOKUP(CONCATENATE($F1605," ",$G1605),AllocFactorMatrix,(K$4+1),FALSE)*$E1611</f>
        <v>0</v>
      </c>
      <c r="L1605" s="25">
        <f>VLOOKUP(CONCATENATE($F1605," ",$G1605),AllocFactorMatrix,(L$4+1),FALSE)*$E1611</f>
        <v>0</v>
      </c>
      <c r="M1605" s="25">
        <f t="shared" si="761"/>
        <v>0</v>
      </c>
      <c r="N1605" s="25">
        <f>VLOOKUP(CONCATENATE($F1605," ",$G1605),AllocFactorMatrix,(N$4+1),FALSE)*$E1611</f>
        <v>0</v>
      </c>
      <c r="O1605" s="25">
        <f>VLOOKUP(CONCATENATE($F1605," ",$G1605),AllocFactorMatrix,(O$4+1),FALSE)*$E1611</f>
        <v>0</v>
      </c>
      <c r="P1605" s="25">
        <f>VLOOKUP(CONCATENATE($F1605," ",$G1605),AllocFactorMatrix,(P$4+1),FALSE)*$E1611</f>
        <v>0</v>
      </c>
      <c r="Q1605" s="25">
        <f>VLOOKUP(CONCATENATE($F1605," ",$G1605),AllocFactorMatrix,(Q$4+1),FALSE)*$E1611</f>
        <v>0</v>
      </c>
      <c r="R1605" s="25">
        <f t="shared" ref="R1605:R1668" si="763">SUBTOTAL(9,N1605:Q1605)</f>
        <v>0</v>
      </c>
      <c r="S1605" s="25">
        <f>VLOOKUP(CONCATENATE($F1605," ",$G1605),AllocFactorMatrix,(S$4+1),FALSE)*$E1611</f>
        <v>0</v>
      </c>
      <c r="T1605" s="25">
        <f>VLOOKUP(CONCATENATE($F1605," ",$G1605),AllocFactorMatrix,(T$4+1),FALSE)*$E1611</f>
        <v>0</v>
      </c>
      <c r="U1605" s="25">
        <f>VLOOKUP(CONCATENATE($F1605," ",$G1605),AllocFactorMatrix,(U$4+1),FALSE)*$E1611</f>
        <v>0</v>
      </c>
      <c r="V1605" s="25">
        <f>VLOOKUP(CONCATENATE($F1605," ",$G1605),AllocFactorMatrix,(V$4+1),FALSE)*$E1611</f>
        <v>0</v>
      </c>
      <c r="W1605" s="25">
        <f t="shared" ref="W1605:W1611" si="764">SUBTOTAL(9,S1605:V1605)</f>
        <v>0</v>
      </c>
      <c r="X1605" s="25">
        <f>VLOOKUP(CONCATENATE($F1605," ",$G1605),AllocFactorMatrix,(X$4+1),FALSE)*$E1611</f>
        <v>0</v>
      </c>
      <c r="Y1605" s="25">
        <f>VLOOKUP(CONCATENATE($F1605," ",$G1605),AllocFactorMatrix,(Y$4+1),FALSE)*$E1611</f>
        <v>0</v>
      </c>
      <c r="Z1605" s="25">
        <f t="shared" si="762"/>
        <v>0</v>
      </c>
      <c r="AA1605" s="25">
        <f>VLOOKUP(CONCATENATE($F1605," ",$G1605),AllocFactorMatrix,(AA$4+1),FALSE)*$E1611</f>
        <v>0</v>
      </c>
      <c r="AB1605" s="25">
        <f>VLOOKUP(CONCATENATE($F1605," ",$G1605),AllocFactorMatrix,(AB$4+1),FALSE)*$E1611</f>
        <v>0</v>
      </c>
      <c r="AC1605" s="25">
        <f>VLOOKUP(CONCATENATE($F1605," ",$G1605),AllocFactorMatrix,(AC$4+1),FALSE)*$E1611</f>
        <v>0</v>
      </c>
    </row>
    <row r="1606" spans="3:29" hidden="1" outlineLevel="1">
      <c r="F1606" s="61" t="str">
        <f>F1611</f>
        <v>TOTOXEXP</v>
      </c>
      <c r="G1606" s="20" t="str">
        <f>$G$10</f>
        <v>SUBTRAN</v>
      </c>
      <c r="H1606" s="24">
        <f t="shared" si="760"/>
        <v>0</v>
      </c>
      <c r="I1606" s="25">
        <f>VLOOKUP(CONCATENATE($F1606," ",$G1606),AllocFactorMatrix,(I$4+1),FALSE)*$E1611</f>
        <v>0</v>
      </c>
      <c r="J1606" s="25">
        <f>VLOOKUP(CONCATENATE($F1606," ",$G1606),AllocFactorMatrix,(J$4+1),FALSE)*$E1611</f>
        <v>0</v>
      </c>
      <c r="K1606" s="25">
        <f>VLOOKUP(CONCATENATE($F1606," ",$G1606),AllocFactorMatrix,(K$4+1),FALSE)*$E1611</f>
        <v>0</v>
      </c>
      <c r="L1606" s="25">
        <f>VLOOKUP(CONCATENATE($F1606," ",$G1606),AllocFactorMatrix,(L$4+1),FALSE)*$E1611</f>
        <v>0</v>
      </c>
      <c r="M1606" s="25">
        <f t="shared" si="761"/>
        <v>0</v>
      </c>
      <c r="N1606" s="25">
        <f>VLOOKUP(CONCATENATE($F1606," ",$G1606),AllocFactorMatrix,(N$4+1),FALSE)*$E1611</f>
        <v>0</v>
      </c>
      <c r="O1606" s="25">
        <f>VLOOKUP(CONCATENATE($F1606," ",$G1606),AllocFactorMatrix,(O$4+1),FALSE)*$E1611</f>
        <v>0</v>
      </c>
      <c r="P1606" s="25">
        <f>VLOOKUP(CONCATENATE($F1606," ",$G1606),AllocFactorMatrix,(P$4+1),FALSE)*$E1611</f>
        <v>0</v>
      </c>
      <c r="Q1606" s="25">
        <f>VLOOKUP(CONCATENATE($F1606," ",$G1606),AllocFactorMatrix,(Q$4+1),FALSE)*$E1611</f>
        <v>0</v>
      </c>
      <c r="R1606" s="25">
        <f t="shared" si="763"/>
        <v>0</v>
      </c>
      <c r="S1606" s="25">
        <f>VLOOKUP(CONCATENATE($F1606," ",$G1606),AllocFactorMatrix,(S$4+1),FALSE)*$E1611</f>
        <v>0</v>
      </c>
      <c r="T1606" s="25">
        <f>VLOOKUP(CONCATENATE($F1606," ",$G1606),AllocFactorMatrix,(T$4+1),FALSE)*$E1611</f>
        <v>0</v>
      </c>
      <c r="U1606" s="25">
        <f>VLOOKUP(CONCATENATE($F1606," ",$G1606),AllocFactorMatrix,(U$4+1),FALSE)*$E1611</f>
        <v>0</v>
      </c>
      <c r="V1606" s="25">
        <f>VLOOKUP(CONCATENATE($F1606," ",$G1606),AllocFactorMatrix,(V$4+1),FALSE)*$E1611</f>
        <v>0</v>
      </c>
      <c r="W1606" s="25">
        <f t="shared" si="764"/>
        <v>0</v>
      </c>
      <c r="X1606" s="25">
        <f>VLOOKUP(CONCATENATE($F1606," ",$G1606),AllocFactorMatrix,(X$4+1),FALSE)*$E1611</f>
        <v>0</v>
      </c>
      <c r="Y1606" s="25">
        <f>VLOOKUP(CONCATENATE($F1606," ",$G1606),AllocFactorMatrix,(Y$4+1),FALSE)*$E1611</f>
        <v>0</v>
      </c>
      <c r="Z1606" s="25">
        <f t="shared" si="762"/>
        <v>0</v>
      </c>
      <c r="AA1606" s="25">
        <f>VLOOKUP(CONCATENATE($F1606," ",$G1606),AllocFactorMatrix,(AA$4+1),FALSE)*$E1611</f>
        <v>0</v>
      </c>
      <c r="AB1606" s="25">
        <f>VLOOKUP(CONCATENATE($F1606," ",$G1606),AllocFactorMatrix,(AB$4+1),FALSE)*$E1611</f>
        <v>0</v>
      </c>
      <c r="AC1606" s="25">
        <f>VLOOKUP(CONCATENATE($F1606," ",$G1606),AllocFactorMatrix,(AC$4+1),FALSE)*$E1611</f>
        <v>0</v>
      </c>
    </row>
    <row r="1607" spans="3:29" hidden="1" outlineLevel="1">
      <c r="F1607" s="61" t="str">
        <f>F1611</f>
        <v>TOTOXEXP</v>
      </c>
      <c r="G1607" s="20" t="str">
        <f>$G$11</f>
        <v>DISTPRI</v>
      </c>
      <c r="H1607" s="24">
        <f t="shared" si="760"/>
        <v>548818.30833155522</v>
      </c>
      <c r="I1607" s="25">
        <f>VLOOKUP(CONCATENATE($F1607," ",$G1607),AllocFactorMatrix,(I$4+1),FALSE)*$E1611</f>
        <v>364689.02725406102</v>
      </c>
      <c r="J1607" s="25">
        <f>VLOOKUP(CONCATENATE($F1607," ",$G1607),AllocFactorMatrix,(J$4+1),FALSE)*$E1611</f>
        <v>91814.702690123362</v>
      </c>
      <c r="K1607" s="25">
        <f>VLOOKUP(CONCATENATE($F1607," ",$G1607),AllocFactorMatrix,(K$4+1),FALSE)*$E1611</f>
        <v>1071.4446762653261</v>
      </c>
      <c r="L1607" s="25">
        <f>VLOOKUP(CONCATENATE($F1607," ",$G1607),AllocFactorMatrix,(L$4+1),FALSE)*$E1611</f>
        <v>0</v>
      </c>
      <c r="M1607" s="25">
        <f t="shared" si="761"/>
        <v>92886.147366388686</v>
      </c>
      <c r="N1607" s="25">
        <f>VLOOKUP(CONCATENATE($F1607," ",$G1607),AllocFactorMatrix,(N$4+1),FALSE)*$E1611</f>
        <v>39593.043072880151</v>
      </c>
      <c r="O1607" s="25">
        <f>VLOOKUP(CONCATENATE($F1607," ",$G1607),AllocFactorMatrix,(O$4+1),FALSE)*$E1611</f>
        <v>11239.609512869352</v>
      </c>
      <c r="P1607" s="25">
        <f>VLOOKUP(CONCATENATE($F1607," ",$G1607),AllocFactorMatrix,(P$4+1),FALSE)*$E1611</f>
        <v>0</v>
      </c>
      <c r="Q1607" s="25">
        <f>VLOOKUP(CONCATENATE($F1607," ",$G1607),AllocFactorMatrix,(Q$4+1),FALSE)*$E1611</f>
        <v>0</v>
      </c>
      <c r="R1607" s="25">
        <f t="shared" si="763"/>
        <v>50832.6525857495</v>
      </c>
      <c r="S1607" s="25">
        <f>VLOOKUP(CONCATENATE($F1607," ",$G1607),AllocFactorMatrix,(S$4+1),FALSE)*$E1611</f>
        <v>2258.1367242594933</v>
      </c>
      <c r="T1607" s="25">
        <f>VLOOKUP(CONCATENATE($F1607," ",$G1607),AllocFactorMatrix,(T$4+1),FALSE)*$E1611</f>
        <v>26118.509875582862</v>
      </c>
      <c r="U1607" s="25">
        <f>VLOOKUP(CONCATENATE($F1607," ",$G1607),AllocFactorMatrix,(U$4+1),FALSE)*$E1611</f>
        <v>0</v>
      </c>
      <c r="V1607" s="25">
        <f>VLOOKUP(CONCATENATE($F1607," ",$G1607),AllocFactorMatrix,(V$4+1),FALSE)*$E1611</f>
        <v>0</v>
      </c>
      <c r="W1607" s="25">
        <f t="shared" si="764"/>
        <v>28376.646599842355</v>
      </c>
      <c r="X1607" s="25">
        <f>VLOOKUP(CONCATENATE($F1607," ",$G1607),AllocFactorMatrix,(X$4+1),FALSE)*$E1611</f>
        <v>10744.884798136771</v>
      </c>
      <c r="Y1607" s="25">
        <f>VLOOKUP(CONCATENATE($F1607," ",$G1607),AllocFactorMatrix,(Y$4+1),FALSE)*$E1611</f>
        <v>257.4385572840381</v>
      </c>
      <c r="Z1607" s="25">
        <f t="shared" si="762"/>
        <v>11002.323355420809</v>
      </c>
      <c r="AA1607" s="25">
        <f>VLOOKUP(CONCATENATE($F1607," ",$G1607),AllocFactorMatrix,(AA$4+1),FALSE)*$E1611</f>
        <v>184.86317342064177</v>
      </c>
      <c r="AB1607" s="25">
        <f>VLOOKUP(CONCATENATE($F1607," ",$G1607),AllocFactorMatrix,(AB$4+1),FALSE)*$E1611</f>
        <v>677.65011978958228</v>
      </c>
      <c r="AC1607" s="25">
        <f>VLOOKUP(CONCATENATE($F1607," ",$G1607),AllocFactorMatrix,(AC$4+1),FALSE)*$E1611</f>
        <v>168.99787688269851</v>
      </c>
    </row>
    <row r="1608" spans="3:29" hidden="1" outlineLevel="1">
      <c r="F1608" s="61" t="str">
        <f>F1611</f>
        <v>TOTOXEXP</v>
      </c>
      <c r="G1608" s="20" t="str">
        <f>$G$12</f>
        <v>DISTSEC</v>
      </c>
      <c r="H1608" s="24">
        <f t="shared" si="760"/>
        <v>230027.93484383385</v>
      </c>
      <c r="I1608" s="25">
        <f>VLOOKUP(CONCATENATE($F1608," ",$G1608),AllocFactorMatrix,(I$4+1),FALSE)*$E1611</f>
        <v>171739.26147993308</v>
      </c>
      <c r="J1608" s="25">
        <f>VLOOKUP(CONCATENATE($F1608," ",$G1608),AllocFactorMatrix,(J$4+1),FALSE)*$E1611</f>
        <v>38553.188436174554</v>
      </c>
      <c r="K1608" s="25">
        <f>VLOOKUP(CONCATENATE($F1608," ",$G1608),AllocFactorMatrix,(K$4+1),FALSE)*$E1611</f>
        <v>0</v>
      </c>
      <c r="L1608" s="25">
        <f>VLOOKUP(CONCATENATE($F1608," ",$G1608),AllocFactorMatrix,(L$4+1),FALSE)*$E1611</f>
        <v>0</v>
      </c>
      <c r="M1608" s="25">
        <f t="shared" si="761"/>
        <v>38553.188436174554</v>
      </c>
      <c r="N1608" s="25">
        <f>VLOOKUP(CONCATENATE($F1608," ",$G1608),AllocFactorMatrix,(N$4+1),FALSE)*$E1611</f>
        <v>13590.405355442866</v>
      </c>
      <c r="O1608" s="25">
        <f>VLOOKUP(CONCATENATE($F1608," ",$G1608),AllocFactorMatrix,(O$4+1),FALSE)*$E1611</f>
        <v>0</v>
      </c>
      <c r="P1608" s="25">
        <f>VLOOKUP(CONCATENATE($F1608," ",$G1608),AllocFactorMatrix,(P$4+1),FALSE)*$E1611</f>
        <v>0</v>
      </c>
      <c r="Q1608" s="25">
        <f>VLOOKUP(CONCATENATE($F1608," ",$G1608),AllocFactorMatrix,(Q$4+1),FALSE)*$E1611</f>
        <v>0</v>
      </c>
      <c r="R1608" s="25">
        <f t="shared" si="763"/>
        <v>13590.405355442866</v>
      </c>
      <c r="S1608" s="25">
        <f>VLOOKUP(CONCATENATE($F1608," ",$G1608),AllocFactorMatrix,(S$4+1),FALSE)*$E1611</f>
        <v>601.51890317537072</v>
      </c>
      <c r="T1608" s="25">
        <f>VLOOKUP(CONCATENATE($F1608," ",$G1608),AllocFactorMatrix,(T$4+1),FALSE)*$E1611</f>
        <v>0</v>
      </c>
      <c r="U1608" s="25">
        <f>VLOOKUP(CONCATENATE($F1608," ",$G1608),AllocFactorMatrix,(U$4+1),FALSE)*$E1611</f>
        <v>0</v>
      </c>
      <c r="V1608" s="25">
        <f>VLOOKUP(CONCATENATE($F1608," ",$G1608),AllocFactorMatrix,(V$4+1),FALSE)*$E1611</f>
        <v>0</v>
      </c>
      <c r="W1608" s="25">
        <f t="shared" si="764"/>
        <v>601.51890317537072</v>
      </c>
      <c r="X1608" s="25">
        <f>VLOOKUP(CONCATENATE($F1608," ",$G1608),AllocFactorMatrix,(X$4+1),FALSE)*$E1611</f>
        <v>3782.412540223394</v>
      </c>
      <c r="Y1608" s="25">
        <f>VLOOKUP(CONCATENATE($F1608," ",$G1608),AllocFactorMatrix,(Y$4+1),FALSE)*$E1611</f>
        <v>0</v>
      </c>
      <c r="Z1608" s="25">
        <f t="shared" si="762"/>
        <v>3782.412540223394</v>
      </c>
      <c r="AA1608" s="25">
        <f>VLOOKUP(CONCATENATE($F1608," ",$G1608),AllocFactorMatrix,(AA$4+1),FALSE)*$E1611</f>
        <v>61.677056664401334</v>
      </c>
      <c r="AB1608" s="25">
        <f>VLOOKUP(CONCATENATE($F1608," ",$G1608),AllocFactorMatrix,(AB$4+1),FALSE)*$E1611</f>
        <v>1361.9232675405576</v>
      </c>
      <c r="AC1608" s="25">
        <f>VLOOKUP(CONCATENATE($F1608," ",$G1608),AllocFactorMatrix,(AC$4+1),FALSE)*$E1611</f>
        <v>337.54780467963116</v>
      </c>
    </row>
    <row r="1609" spans="3:29" hidden="1" outlineLevel="1">
      <c r="F1609" s="61" t="str">
        <f>F1611</f>
        <v>TOTOXEXP</v>
      </c>
      <c r="G1609" s="20" t="str">
        <f>$G$13</f>
        <v>ENERGY</v>
      </c>
      <c r="H1609" s="24">
        <f t="shared" si="760"/>
        <v>0</v>
      </c>
      <c r="I1609" s="25">
        <f>VLOOKUP(CONCATENATE($F1609," ",$G1609),AllocFactorMatrix,(I$4+1),FALSE)*$E1611</f>
        <v>0</v>
      </c>
      <c r="J1609" s="25">
        <f>VLOOKUP(CONCATENATE($F1609," ",$G1609),AllocFactorMatrix,(J$4+1),FALSE)*$E1611</f>
        <v>0</v>
      </c>
      <c r="K1609" s="25">
        <f>VLOOKUP(CONCATENATE($F1609," ",$G1609),AllocFactorMatrix,(K$4+1),FALSE)*$E1611</f>
        <v>0</v>
      </c>
      <c r="L1609" s="25">
        <f>VLOOKUP(CONCATENATE($F1609," ",$G1609),AllocFactorMatrix,(L$4+1),FALSE)*$E1611</f>
        <v>0</v>
      </c>
      <c r="M1609" s="25">
        <f t="shared" si="761"/>
        <v>0</v>
      </c>
      <c r="N1609" s="25">
        <f>VLOOKUP(CONCATENATE($F1609," ",$G1609),AllocFactorMatrix,(N$4+1),FALSE)*$E1611</f>
        <v>0</v>
      </c>
      <c r="O1609" s="25">
        <f>VLOOKUP(CONCATENATE($F1609," ",$G1609),AllocFactorMatrix,(O$4+1),FALSE)*$E1611</f>
        <v>0</v>
      </c>
      <c r="P1609" s="25">
        <f>VLOOKUP(CONCATENATE($F1609," ",$G1609),AllocFactorMatrix,(P$4+1),FALSE)*$E1611</f>
        <v>0</v>
      </c>
      <c r="Q1609" s="25">
        <f>VLOOKUP(CONCATENATE($F1609," ",$G1609),AllocFactorMatrix,(Q$4+1),FALSE)*$E1611</f>
        <v>0</v>
      </c>
      <c r="R1609" s="25">
        <f t="shared" si="763"/>
        <v>0</v>
      </c>
      <c r="S1609" s="25">
        <f>VLOOKUP(CONCATENATE($F1609," ",$G1609),AllocFactorMatrix,(S$4+1),FALSE)*$E1611</f>
        <v>0</v>
      </c>
      <c r="T1609" s="25">
        <f>VLOOKUP(CONCATENATE($F1609," ",$G1609),AllocFactorMatrix,(T$4+1),FALSE)*$E1611</f>
        <v>0</v>
      </c>
      <c r="U1609" s="25">
        <f>VLOOKUP(CONCATENATE($F1609," ",$G1609),AllocFactorMatrix,(U$4+1),FALSE)*$E1611</f>
        <v>0</v>
      </c>
      <c r="V1609" s="25">
        <f>VLOOKUP(CONCATENATE($F1609," ",$G1609),AllocFactorMatrix,(V$4+1),FALSE)*$E1611</f>
        <v>0</v>
      </c>
      <c r="W1609" s="25">
        <f t="shared" si="764"/>
        <v>0</v>
      </c>
      <c r="X1609" s="25">
        <f>VLOOKUP(CONCATENATE($F1609," ",$G1609),AllocFactorMatrix,(X$4+1),FALSE)*$E1611</f>
        <v>0</v>
      </c>
      <c r="Y1609" s="25">
        <f>VLOOKUP(CONCATENATE($F1609," ",$G1609),AllocFactorMatrix,(Y$4+1),FALSE)*$E1611</f>
        <v>0</v>
      </c>
      <c r="Z1609" s="25">
        <f t="shared" si="762"/>
        <v>0</v>
      </c>
      <c r="AA1609" s="25">
        <f>VLOOKUP(CONCATENATE($F1609," ",$G1609),AllocFactorMatrix,(AA$4+1),FALSE)*$E1611</f>
        <v>0</v>
      </c>
      <c r="AB1609" s="25">
        <f>VLOOKUP(CONCATENATE($F1609," ",$G1609),AllocFactorMatrix,(AB$4+1),FALSE)*$E1611</f>
        <v>0</v>
      </c>
      <c r="AC1609" s="25">
        <f>VLOOKUP(CONCATENATE($F1609," ",$G1609),AllocFactorMatrix,(AC$4+1),FALSE)*$E1611</f>
        <v>0</v>
      </c>
    </row>
    <row r="1610" spans="3:29" hidden="1" outlineLevel="1">
      <c r="F1610" s="61" t="str">
        <f>F1611</f>
        <v>TOTOXEXP</v>
      </c>
      <c r="G1610" s="20" t="str">
        <f>$G$14</f>
        <v>CUSTOMER</v>
      </c>
      <c r="H1610" s="24">
        <f t="shared" si="760"/>
        <v>671442.75682461075</v>
      </c>
      <c r="I1610" s="25">
        <f>VLOOKUP(CONCATENATE($F1610," ",$G1610),AllocFactorMatrix,(I$4+1),FALSE)*$E1611</f>
        <v>463922.47302464192</v>
      </c>
      <c r="J1610" s="25">
        <f>VLOOKUP(CONCATENATE($F1610," ",$G1610),AllocFactorMatrix,(J$4+1),FALSE)*$E1611</f>
        <v>132457.0268576197</v>
      </c>
      <c r="K1610" s="25">
        <f>VLOOKUP(CONCATENATE($F1610," ",$G1610),AllocFactorMatrix,(K$4+1),FALSE)*$E1611</f>
        <v>4360.1564184567014</v>
      </c>
      <c r="L1610" s="25">
        <f>VLOOKUP(CONCATENATE($F1610," ",$G1610),AllocFactorMatrix,(L$4+1),FALSE)*$E1611</f>
        <v>750.79724434983336</v>
      </c>
      <c r="M1610" s="25">
        <f t="shared" si="761"/>
        <v>137567.98052042624</v>
      </c>
      <c r="N1610" s="25">
        <f>VLOOKUP(CONCATENATE($F1610," ",$G1610),AllocFactorMatrix,(N$4+1),FALSE)*$E1611</f>
        <v>4738.6805689410257</v>
      </c>
      <c r="O1610" s="25">
        <f>VLOOKUP(CONCATENATE($F1610," ",$G1610),AllocFactorMatrix,(O$4+1),FALSE)*$E1611</f>
        <v>3635.5444248266708</v>
      </c>
      <c r="P1610" s="25">
        <f>VLOOKUP(CONCATENATE($F1610," ",$G1610),AllocFactorMatrix,(P$4+1),FALSE)*$E1611</f>
        <v>2154.2701772643468</v>
      </c>
      <c r="Q1610" s="25">
        <f>VLOOKUP(CONCATENATE($F1610," ",$G1610),AllocFactorMatrix,(Q$4+1),FALSE)*$E1611</f>
        <v>923.23926408702778</v>
      </c>
      <c r="R1610" s="25">
        <f t="shared" si="763"/>
        <v>11451.734435119071</v>
      </c>
      <c r="S1610" s="25">
        <f>VLOOKUP(CONCATENATE($F1610," ",$G1610),AllocFactorMatrix,(S$4+1),FALSE)*$E1611</f>
        <v>72.249861642795821</v>
      </c>
      <c r="T1610" s="25">
        <f>VLOOKUP(CONCATENATE($F1610," ",$G1610),AllocFactorMatrix,(T$4+1),FALSE)*$E1611</f>
        <v>2307.6089347360194</v>
      </c>
      <c r="U1610" s="25">
        <f>VLOOKUP(CONCATENATE($F1610," ",$G1610),AllocFactorMatrix,(U$4+1),FALSE)*$E1611</f>
        <v>5586.0879859014631</v>
      </c>
      <c r="V1610" s="25">
        <f>VLOOKUP(CONCATENATE($F1610," ",$G1610),AllocFactorMatrix,(V$4+1),FALSE)*$E1611</f>
        <v>1384.8673763295319</v>
      </c>
      <c r="W1610" s="25">
        <f t="shared" si="764"/>
        <v>9350.81415860981</v>
      </c>
      <c r="X1610" s="25">
        <f>VLOOKUP(CONCATENATE($F1610," ",$G1610),AllocFactorMatrix,(X$4+1),FALSE)*$E1611</f>
        <v>1541.6320996569937</v>
      </c>
      <c r="Y1610" s="25">
        <f>VLOOKUP(CONCATENATE($F1610," ",$G1610),AllocFactorMatrix,(Y$4+1),FALSE)*$E1611</f>
        <v>43.124798975544131</v>
      </c>
      <c r="Z1610" s="25">
        <f t="shared" si="762"/>
        <v>1584.7568986325377</v>
      </c>
      <c r="AA1610" s="25">
        <f>VLOOKUP(CONCATENATE($F1610," ",$G1610),AllocFactorMatrix,(AA$4+1),FALSE)*$E1611</f>
        <v>83.926800745853896</v>
      </c>
      <c r="AB1610" s="25">
        <f>VLOOKUP(CONCATENATE($F1610," ",$G1610),AllocFactorMatrix,(AB$4+1),FALSE)*$E1611</f>
        <v>37654.879325267713</v>
      </c>
      <c r="AC1610" s="25">
        <f>VLOOKUP(CONCATENATE($F1610," ",$G1610),AllocFactorMatrix,(AC$4+1),FALSE)*$E1611</f>
        <v>9826.1916611675206</v>
      </c>
    </row>
    <row r="1611" spans="3:29" collapsed="1">
      <c r="D1611" s="20" t="s">
        <v>99</v>
      </c>
      <c r="E1611" s="22">
        <f>'Sch 4'!E375</f>
        <v>1450289</v>
      </c>
      <c r="F1611" s="61" t="s">
        <v>76</v>
      </c>
      <c r="G1611" s="20" t="str">
        <f>$G$15</f>
        <v>TOTAL</v>
      </c>
      <c r="H1611" s="24">
        <f t="shared" si="760"/>
        <v>1450288.9999999995</v>
      </c>
      <c r="I1611" s="25">
        <f>VLOOKUP(CONCATENATE($F1611," ",$G1611),AllocFactorMatrix,(I$4+1),FALSE)*$E1611</f>
        <v>1000350.761758636</v>
      </c>
      <c r="J1611" s="25">
        <f>VLOOKUP(CONCATENATE($F1611," ",$G1611),AllocFactorMatrix,(J$4+1),FALSE)*$E1611</f>
        <v>262824.91798391764</v>
      </c>
      <c r="K1611" s="25">
        <f>VLOOKUP(CONCATENATE($F1611," ",$G1611),AllocFactorMatrix,(K$4+1),FALSE)*$E1611</f>
        <v>5431.6010947220275</v>
      </c>
      <c r="L1611" s="25">
        <f>VLOOKUP(CONCATENATE($F1611," ",$G1611),AllocFactorMatrix,(L$4+1),FALSE)*$E1611</f>
        <v>750.79724434983336</v>
      </c>
      <c r="M1611" s="25">
        <f t="shared" si="761"/>
        <v>269007.31632298953</v>
      </c>
      <c r="N1611" s="25">
        <f>VLOOKUP(CONCATENATE($F1611," ",$G1611),AllocFactorMatrix,(N$4+1),FALSE)*$E1611</f>
        <v>57922.128997264044</v>
      </c>
      <c r="O1611" s="25">
        <f>VLOOKUP(CONCATENATE($F1611," ",$G1611),AllocFactorMatrix,(O$4+1),FALSE)*$E1611</f>
        <v>14875.153937696023</v>
      </c>
      <c r="P1611" s="25">
        <f>VLOOKUP(CONCATENATE($F1611," ",$G1611),AllocFactorMatrix,(P$4+1),FALSE)*$E1611</f>
        <v>2154.2701772643468</v>
      </c>
      <c r="Q1611" s="25">
        <f>VLOOKUP(CONCATENATE($F1611," ",$G1611),AllocFactorMatrix,(Q$4+1),FALSE)*$E1611</f>
        <v>923.23926408702778</v>
      </c>
      <c r="R1611" s="25">
        <f t="shared" si="763"/>
        <v>75874.792376311438</v>
      </c>
      <c r="S1611" s="25">
        <f>VLOOKUP(CONCATENATE($F1611," ",$G1611),AllocFactorMatrix,(S$4+1),FALSE)*$E1611</f>
        <v>2931.9054890776597</v>
      </c>
      <c r="T1611" s="25">
        <f>VLOOKUP(CONCATENATE($F1611," ",$G1611),AllocFactorMatrix,(T$4+1),FALSE)*$E1611</f>
        <v>28426.11881031888</v>
      </c>
      <c r="U1611" s="25">
        <f>VLOOKUP(CONCATENATE($F1611," ",$G1611),AllocFactorMatrix,(U$4+1),FALSE)*$E1611</f>
        <v>5586.0879859014631</v>
      </c>
      <c r="V1611" s="25">
        <f>VLOOKUP(CONCATENATE($F1611," ",$G1611),AllocFactorMatrix,(V$4+1),FALSE)*$E1611</f>
        <v>1384.8673763295319</v>
      </c>
      <c r="W1611" s="25">
        <f t="shared" si="764"/>
        <v>38328.979661627534</v>
      </c>
      <c r="X1611" s="25">
        <f>VLOOKUP(CONCATENATE($F1611," ",$G1611),AllocFactorMatrix,(X$4+1),FALSE)*$E1611</f>
        <v>16068.929438017158</v>
      </c>
      <c r="Y1611" s="25">
        <f>VLOOKUP(CONCATENATE($F1611," ",$G1611),AllocFactorMatrix,(Y$4+1),FALSE)*$E1611</f>
        <v>300.56335625958224</v>
      </c>
      <c r="Z1611" s="25">
        <f t="shared" si="762"/>
        <v>16369.492794276741</v>
      </c>
      <c r="AA1611" s="25">
        <f>VLOOKUP(CONCATENATE($F1611," ",$G1611),AllocFactorMatrix,(AA$4+1),FALSE)*$E1611</f>
        <v>330.46703083089704</v>
      </c>
      <c r="AB1611" s="25">
        <f>VLOOKUP(CONCATENATE($F1611," ",$G1611),AllocFactorMatrix,(AB$4+1),FALSE)*$E1611</f>
        <v>39694.452712597849</v>
      </c>
      <c r="AC1611" s="25">
        <f>VLOOKUP(CONCATENATE($F1611," ",$G1611),AllocFactorMatrix,(AC$4+1),FALSE)*$E1611</f>
        <v>10332.73734272985</v>
      </c>
    </row>
    <row r="1612" spans="3:29" hidden="1" outlineLevel="1">
      <c r="F1612" s="61" t="str">
        <f>F1619</f>
        <v>DIST_CPD</v>
      </c>
      <c r="G1612" s="20" t="str">
        <f>$G$8</f>
        <v>PRODUCTION</v>
      </c>
      <c r="H1612" s="24">
        <f t="shared" si="760"/>
        <v>0</v>
      </c>
      <c r="I1612" s="25">
        <f>VLOOKUP(CONCATENATE($F1612," ",$G1612),AllocFactorMatrix,(I$4+1),FALSE)*$E1619</f>
        <v>0</v>
      </c>
      <c r="J1612" s="25">
        <f>VLOOKUP(CONCATENATE($F1612," ",$G1612),AllocFactorMatrix,(J$4+1),FALSE)*$E1619</f>
        <v>0</v>
      </c>
      <c r="K1612" s="25">
        <f>VLOOKUP(CONCATENATE($F1612," ",$G1612),AllocFactorMatrix,(K$4+1),FALSE)*$E1619</f>
        <v>0</v>
      </c>
      <c r="L1612" s="25">
        <f>VLOOKUP(CONCATENATE($F1612," ",$G1612),AllocFactorMatrix,(L$4+1),FALSE)*$E1619</f>
        <v>0</v>
      </c>
      <c r="M1612" s="25">
        <f t="shared" si="761"/>
        <v>0</v>
      </c>
      <c r="N1612" s="25">
        <f>VLOOKUP(CONCATENATE($F1612," ",$G1612),AllocFactorMatrix,(N$4+1),FALSE)*$E1619</f>
        <v>0</v>
      </c>
      <c r="O1612" s="25">
        <f>VLOOKUP(CONCATENATE($F1612," ",$G1612),AllocFactorMatrix,(O$4+1),FALSE)*$E1619</f>
        <v>0</v>
      </c>
      <c r="P1612" s="25">
        <f>VLOOKUP(CONCATENATE($F1612," ",$G1612),AllocFactorMatrix,(P$4+1),FALSE)*$E1619</f>
        <v>0</v>
      </c>
      <c r="Q1612" s="25">
        <f>VLOOKUP(CONCATENATE($F1612," ",$G1612),AllocFactorMatrix,(Q$4+1),FALSE)*$E1619</f>
        <v>0</v>
      </c>
      <c r="R1612" s="25">
        <f t="shared" si="763"/>
        <v>0</v>
      </c>
      <c r="S1612" s="25">
        <f>VLOOKUP(CONCATENATE($F1612," ",$G1612),AllocFactorMatrix,(S$4+1),FALSE)*$E1619</f>
        <v>0</v>
      </c>
      <c r="T1612" s="25">
        <f>VLOOKUP(CONCATENATE($F1612," ",$G1612),AllocFactorMatrix,(T$4+1),FALSE)*$E1619</f>
        <v>0</v>
      </c>
      <c r="U1612" s="25">
        <f>VLOOKUP(CONCATENATE($F1612," ",$G1612),AllocFactorMatrix,(U$4+1),FALSE)*$E1619</f>
        <v>0</v>
      </c>
      <c r="V1612" s="25">
        <f>VLOOKUP(CONCATENATE($F1612," ",$G1612),AllocFactorMatrix,(V$4+1),FALSE)*$E1619</f>
        <v>0</v>
      </c>
      <c r="W1612" s="25">
        <f>SUBTOTAL(9,S1612:V1612)</f>
        <v>0</v>
      </c>
      <c r="X1612" s="25">
        <f>VLOOKUP(CONCATENATE($F1612," ",$G1612),AllocFactorMatrix,(X$4+1),FALSE)*$E1619</f>
        <v>0</v>
      </c>
      <c r="Y1612" s="25">
        <f>VLOOKUP(CONCATENATE($F1612," ",$G1612),AllocFactorMatrix,(Y$4+1),FALSE)*$E1619</f>
        <v>0</v>
      </c>
      <c r="Z1612" s="25">
        <f t="shared" si="762"/>
        <v>0</v>
      </c>
      <c r="AA1612" s="25">
        <f>VLOOKUP(CONCATENATE($F1612," ",$G1612),AllocFactorMatrix,(AA$4+1),FALSE)*$E1619</f>
        <v>0</v>
      </c>
      <c r="AB1612" s="25">
        <f>VLOOKUP(CONCATENATE($F1612," ",$G1612),AllocFactorMatrix,(AB$4+1),FALSE)*$E1619</f>
        <v>0</v>
      </c>
      <c r="AC1612" s="25">
        <f>VLOOKUP(CONCATENATE($F1612," ",$G1612),AllocFactorMatrix,(AC$4+1),FALSE)*$E1619</f>
        <v>0</v>
      </c>
    </row>
    <row r="1613" spans="3:29" hidden="1" outlineLevel="1">
      <c r="F1613" s="61" t="str">
        <f>F1619</f>
        <v>DIST_CPD</v>
      </c>
      <c r="G1613" s="20" t="str">
        <f>$G$9</f>
        <v>BULKTRAN</v>
      </c>
      <c r="H1613" s="24">
        <f t="shared" si="760"/>
        <v>0</v>
      </c>
      <c r="I1613" s="25">
        <f>VLOOKUP(CONCATENATE($F1613," ",$G1613),AllocFactorMatrix,(I$4+1),FALSE)*$E1619</f>
        <v>0</v>
      </c>
      <c r="J1613" s="25">
        <f>VLOOKUP(CONCATENATE($F1613," ",$G1613),AllocFactorMatrix,(J$4+1),FALSE)*$E1619</f>
        <v>0</v>
      </c>
      <c r="K1613" s="25">
        <f>VLOOKUP(CONCATENATE($F1613," ",$G1613),AllocFactorMatrix,(K$4+1),FALSE)*$E1619</f>
        <v>0</v>
      </c>
      <c r="L1613" s="25">
        <f>VLOOKUP(CONCATENATE($F1613," ",$G1613),AllocFactorMatrix,(L$4+1),FALSE)*$E1619</f>
        <v>0</v>
      </c>
      <c r="M1613" s="25">
        <f t="shared" si="761"/>
        <v>0</v>
      </c>
      <c r="N1613" s="25">
        <f>VLOOKUP(CONCATENATE($F1613," ",$G1613),AllocFactorMatrix,(N$4+1),FALSE)*$E1619</f>
        <v>0</v>
      </c>
      <c r="O1613" s="25">
        <f>VLOOKUP(CONCATENATE($F1613," ",$G1613),AllocFactorMatrix,(O$4+1),FALSE)*$E1619</f>
        <v>0</v>
      </c>
      <c r="P1613" s="25">
        <f>VLOOKUP(CONCATENATE($F1613," ",$G1613),AllocFactorMatrix,(P$4+1),FALSE)*$E1619</f>
        <v>0</v>
      </c>
      <c r="Q1613" s="25">
        <f t="shared" ref="Q1613:Q1652" si="765">VLOOKUP(CONCATENATE($F1613," ",$G1613),AllocFactorMatrix,(Q$4+1),FALSE)*$E1620</f>
        <v>0</v>
      </c>
      <c r="R1613" s="25">
        <f t="shared" si="763"/>
        <v>0</v>
      </c>
      <c r="S1613" s="25">
        <f>VLOOKUP(CONCATENATE($F1613," ",$G1613),AllocFactorMatrix,(S$4+1),FALSE)*$E1619</f>
        <v>0</v>
      </c>
      <c r="T1613" s="25">
        <f>VLOOKUP(CONCATENATE($F1613," ",$G1613),AllocFactorMatrix,(T$4+1),FALSE)*$E1619</f>
        <v>0</v>
      </c>
      <c r="U1613" s="25">
        <f>VLOOKUP(CONCATENATE($F1613," ",$G1613),AllocFactorMatrix,(U$4+1),FALSE)*$E1619</f>
        <v>0</v>
      </c>
      <c r="V1613" s="25">
        <f>VLOOKUP(CONCATENATE($F1613," ",$G1613),AllocFactorMatrix,(V$4+1),FALSE)*$E1619</f>
        <v>0</v>
      </c>
      <c r="W1613" s="25">
        <f t="shared" ref="W1613:W1619" si="766">SUBTOTAL(9,S1613:V1613)</f>
        <v>0</v>
      </c>
      <c r="X1613" s="25">
        <f>VLOOKUP(CONCATENATE($F1613," ",$G1613),AllocFactorMatrix,(X$4+1),FALSE)*$E1619</f>
        <v>0</v>
      </c>
      <c r="Y1613" s="25">
        <f>VLOOKUP(CONCATENATE($F1613," ",$G1613),AllocFactorMatrix,(Y$4+1),FALSE)*$E1619</f>
        <v>0</v>
      </c>
      <c r="Z1613" s="25">
        <f t="shared" si="762"/>
        <v>0</v>
      </c>
      <c r="AA1613" s="25">
        <f>VLOOKUP(CONCATENATE($F1613," ",$G1613),AllocFactorMatrix,(AA$4+1),FALSE)*$E1619</f>
        <v>0</v>
      </c>
      <c r="AB1613" s="25">
        <f>VLOOKUP(CONCATENATE($F1613," ",$G1613),AllocFactorMatrix,(AB$4+1),FALSE)*$E1619</f>
        <v>0</v>
      </c>
      <c r="AC1613" s="25">
        <f>VLOOKUP(CONCATENATE($F1613," ",$G1613),AllocFactorMatrix,(AC$4+1),FALSE)*$E1619</f>
        <v>0</v>
      </c>
    </row>
    <row r="1614" spans="3:29" hidden="1" outlineLevel="1">
      <c r="F1614" s="61" t="str">
        <f>F1619</f>
        <v>DIST_CPD</v>
      </c>
      <c r="G1614" s="20" t="str">
        <f>$G$10</f>
        <v>SUBTRAN</v>
      </c>
      <c r="H1614" s="24">
        <f t="shared" si="760"/>
        <v>0</v>
      </c>
      <c r="I1614" s="25">
        <f>VLOOKUP(CONCATENATE($F1614," ",$G1614),AllocFactorMatrix,(I$4+1),FALSE)*$E1619</f>
        <v>0</v>
      </c>
      <c r="J1614" s="25">
        <f>VLOOKUP(CONCATENATE($F1614," ",$G1614),AllocFactorMatrix,(J$4+1),FALSE)*$E1619</f>
        <v>0</v>
      </c>
      <c r="K1614" s="25">
        <f>VLOOKUP(CONCATENATE($F1614," ",$G1614),AllocFactorMatrix,(K$4+1),FALSE)*$E1619</f>
        <v>0</v>
      </c>
      <c r="L1614" s="25">
        <f>VLOOKUP(CONCATENATE($F1614," ",$G1614),AllocFactorMatrix,(L$4+1),FALSE)*$E1619</f>
        <v>0</v>
      </c>
      <c r="M1614" s="25">
        <f t="shared" si="761"/>
        <v>0</v>
      </c>
      <c r="N1614" s="25">
        <f>VLOOKUP(CONCATENATE($F1614," ",$G1614),AllocFactorMatrix,(N$4+1),FALSE)*$E1619</f>
        <v>0</v>
      </c>
      <c r="O1614" s="25">
        <f>VLOOKUP(CONCATENATE($F1614," ",$G1614),AllocFactorMatrix,(O$4+1),FALSE)*$E1619</f>
        <v>0</v>
      </c>
      <c r="P1614" s="25">
        <f>VLOOKUP(CONCATENATE($F1614," ",$G1614),AllocFactorMatrix,(P$4+1),FALSE)*$E1619</f>
        <v>0</v>
      </c>
      <c r="Q1614" s="25">
        <f t="shared" si="765"/>
        <v>0</v>
      </c>
      <c r="R1614" s="25">
        <f t="shared" si="763"/>
        <v>0</v>
      </c>
      <c r="S1614" s="25">
        <f>VLOOKUP(CONCATENATE($F1614," ",$G1614),AllocFactorMatrix,(S$4+1),FALSE)*$E1619</f>
        <v>0</v>
      </c>
      <c r="T1614" s="25">
        <f>VLOOKUP(CONCATENATE($F1614," ",$G1614),AllocFactorMatrix,(T$4+1),FALSE)*$E1619</f>
        <v>0</v>
      </c>
      <c r="U1614" s="25">
        <f>VLOOKUP(CONCATENATE($F1614," ",$G1614),AllocFactorMatrix,(U$4+1),FALSE)*$E1619</f>
        <v>0</v>
      </c>
      <c r="V1614" s="25">
        <f>VLOOKUP(CONCATENATE($F1614," ",$G1614),AllocFactorMatrix,(V$4+1),FALSE)*$E1619</f>
        <v>0</v>
      </c>
      <c r="W1614" s="25">
        <f t="shared" si="766"/>
        <v>0</v>
      </c>
      <c r="X1614" s="25">
        <f>VLOOKUP(CONCATENATE($F1614," ",$G1614),AllocFactorMatrix,(X$4+1),FALSE)*$E1619</f>
        <v>0</v>
      </c>
      <c r="Y1614" s="25">
        <f>VLOOKUP(CONCATENATE($F1614," ",$G1614),AllocFactorMatrix,(Y$4+1),FALSE)*$E1619</f>
        <v>0</v>
      </c>
      <c r="Z1614" s="25">
        <f t="shared" si="762"/>
        <v>0</v>
      </c>
      <c r="AA1614" s="25">
        <f>VLOOKUP(CONCATENATE($F1614," ",$G1614),AllocFactorMatrix,(AA$4+1),FALSE)*$E1619</f>
        <v>0</v>
      </c>
      <c r="AB1614" s="25">
        <f>VLOOKUP(CONCATENATE($F1614," ",$G1614),AllocFactorMatrix,(AB$4+1),FALSE)*$E1619</f>
        <v>0</v>
      </c>
      <c r="AC1614" s="25">
        <f>VLOOKUP(CONCATENATE($F1614," ",$G1614),AllocFactorMatrix,(AC$4+1),FALSE)*$E1619</f>
        <v>0</v>
      </c>
    </row>
    <row r="1615" spans="3:29" hidden="1" outlineLevel="1">
      <c r="F1615" s="61" t="str">
        <f>F1619</f>
        <v>DIST_CPD</v>
      </c>
      <c r="G1615" s="20" t="str">
        <f>$G$11</f>
        <v>DISTPRI</v>
      </c>
      <c r="H1615" s="24">
        <f t="shared" si="760"/>
        <v>2861</v>
      </c>
      <c r="I1615" s="25">
        <f>VLOOKUP(CONCATENATE($F1615," ",$G1615),AllocFactorMatrix,(I$4+1),FALSE)*$E1619</f>
        <v>1901.1306494963694</v>
      </c>
      <c r="J1615" s="25">
        <f>VLOOKUP(CONCATENATE($F1615," ",$G1615),AllocFactorMatrix,(J$4+1),FALSE)*$E1619</f>
        <v>478.63174462057134</v>
      </c>
      <c r="K1615" s="25">
        <f>VLOOKUP(CONCATENATE($F1615," ",$G1615),AllocFactorMatrix,(K$4+1),FALSE)*$E1619</f>
        <v>5.5854609298915898</v>
      </c>
      <c r="L1615" s="25">
        <f>VLOOKUP(CONCATENATE($F1615," ",$G1615),AllocFactorMatrix,(L$4+1),FALSE)*$E1619</f>
        <v>0</v>
      </c>
      <c r="M1615" s="25">
        <f t="shared" si="761"/>
        <v>484.21720555046295</v>
      </c>
      <c r="N1615" s="25">
        <f>VLOOKUP(CONCATENATE($F1615," ",$G1615),AllocFactorMatrix,(N$4+1),FALSE)*$E1619</f>
        <v>206.39926640908877</v>
      </c>
      <c r="O1615" s="25">
        <f>VLOOKUP(CONCATENATE($F1615," ",$G1615),AllocFactorMatrix,(O$4+1),FALSE)*$E1619</f>
        <v>58.592292436593837</v>
      </c>
      <c r="P1615" s="25">
        <f>VLOOKUP(CONCATENATE($F1615," ",$G1615),AllocFactorMatrix,(P$4+1),FALSE)*$E1619</f>
        <v>0</v>
      </c>
      <c r="Q1615" s="25">
        <f t="shared" si="765"/>
        <v>0</v>
      </c>
      <c r="R1615" s="25">
        <f t="shared" si="763"/>
        <v>264.99155884568262</v>
      </c>
      <c r="S1615" s="25">
        <f>VLOOKUP(CONCATENATE($F1615," ",$G1615),AllocFactorMatrix,(S$4+1),FALSE)*$E1619</f>
        <v>11.771708541843031</v>
      </c>
      <c r="T1615" s="25">
        <f>VLOOKUP(CONCATENATE($F1615," ",$G1615),AllocFactorMatrix,(T$4+1),FALSE)*$E1619</f>
        <v>136.15627543696891</v>
      </c>
      <c r="U1615" s="25">
        <f>VLOOKUP(CONCATENATE($F1615," ",$G1615),AllocFactorMatrix,(U$4+1),FALSE)*$E1619</f>
        <v>0</v>
      </c>
      <c r="V1615" s="25">
        <f>VLOOKUP(CONCATENATE($F1615," ",$G1615),AllocFactorMatrix,(V$4+1),FALSE)*$E1619</f>
        <v>0</v>
      </c>
      <c r="W1615" s="25">
        <f t="shared" si="766"/>
        <v>147.92798397881194</v>
      </c>
      <c r="X1615" s="25">
        <f>VLOOKUP(CONCATENATE($F1615," ",$G1615),AllocFactorMatrix,(X$4+1),FALSE)*$E1619</f>
        <v>56.013283341301737</v>
      </c>
      <c r="Y1615" s="25">
        <f>VLOOKUP(CONCATENATE($F1615," ",$G1615),AllocFactorMatrix,(Y$4+1),FALSE)*$E1619</f>
        <v>1.3420319643284842</v>
      </c>
      <c r="Z1615" s="25">
        <f t="shared" si="762"/>
        <v>57.355315305630221</v>
      </c>
      <c r="AA1615" s="25">
        <f>VLOOKUP(CONCATENATE($F1615," ",$G1615),AllocFactorMatrix,(AA$4+1),FALSE)*$E1619</f>
        <v>0.96369514487285979</v>
      </c>
      <c r="AB1615" s="25">
        <f>VLOOKUP(CONCATENATE($F1615," ",$G1615),AllocFactorMatrix,(AB$4+1),FALSE)*$E1619</f>
        <v>3.5326026178170826</v>
      </c>
      <c r="AC1615" s="25">
        <f>VLOOKUP(CONCATENATE($F1615," ",$G1615),AllocFactorMatrix,(AC$4+1),FALSE)*$E1619</f>
        <v>0.8809890603527456</v>
      </c>
    </row>
    <row r="1616" spans="3:29" hidden="1" outlineLevel="1">
      <c r="F1616" s="61" t="str">
        <f>F1619</f>
        <v>DIST_CPD</v>
      </c>
      <c r="G1616" s="20" t="str">
        <f>$G$12</f>
        <v>DISTSEC</v>
      </c>
      <c r="H1616" s="24">
        <f t="shared" si="760"/>
        <v>0</v>
      </c>
      <c r="I1616" s="25">
        <f>VLOOKUP(CONCATENATE($F1616," ",$G1616),AllocFactorMatrix,(I$4+1),FALSE)*$E1619</f>
        <v>0</v>
      </c>
      <c r="J1616" s="25">
        <f>VLOOKUP(CONCATENATE($F1616," ",$G1616),AllocFactorMatrix,(J$4+1),FALSE)*$E1619</f>
        <v>0</v>
      </c>
      <c r="K1616" s="25">
        <f>VLOOKUP(CONCATENATE($F1616," ",$G1616),AllocFactorMatrix,(K$4+1),FALSE)*$E1619</f>
        <v>0</v>
      </c>
      <c r="L1616" s="25">
        <f>VLOOKUP(CONCATENATE($F1616," ",$G1616),AllocFactorMatrix,(L$4+1),FALSE)*$E1619</f>
        <v>0</v>
      </c>
      <c r="M1616" s="25">
        <f t="shared" si="761"/>
        <v>0</v>
      </c>
      <c r="N1616" s="25">
        <f>VLOOKUP(CONCATENATE($F1616," ",$G1616),AllocFactorMatrix,(N$4+1),FALSE)*$E1619</f>
        <v>0</v>
      </c>
      <c r="O1616" s="25">
        <f>VLOOKUP(CONCATENATE($F1616," ",$G1616),AllocFactorMatrix,(O$4+1),FALSE)*$E1619</f>
        <v>0</v>
      </c>
      <c r="P1616" s="25">
        <f>VLOOKUP(CONCATENATE($F1616," ",$G1616),AllocFactorMatrix,(P$4+1),FALSE)*$E1619</f>
        <v>0</v>
      </c>
      <c r="Q1616" s="25">
        <f t="shared" si="765"/>
        <v>0</v>
      </c>
      <c r="R1616" s="25">
        <f t="shared" si="763"/>
        <v>0</v>
      </c>
      <c r="S1616" s="25">
        <f>VLOOKUP(CONCATENATE($F1616," ",$G1616),AllocFactorMatrix,(S$4+1),FALSE)*$E1619</f>
        <v>0</v>
      </c>
      <c r="T1616" s="25">
        <f>VLOOKUP(CONCATENATE($F1616," ",$G1616),AllocFactorMatrix,(T$4+1),FALSE)*$E1619</f>
        <v>0</v>
      </c>
      <c r="U1616" s="25">
        <f>VLOOKUP(CONCATENATE($F1616," ",$G1616),AllocFactorMatrix,(U$4+1),FALSE)*$E1619</f>
        <v>0</v>
      </c>
      <c r="V1616" s="25">
        <f>VLOOKUP(CONCATENATE($F1616," ",$G1616),AllocFactorMatrix,(V$4+1),FALSE)*$E1619</f>
        <v>0</v>
      </c>
      <c r="W1616" s="25">
        <f t="shared" si="766"/>
        <v>0</v>
      </c>
      <c r="X1616" s="25">
        <f>VLOOKUP(CONCATENATE($F1616," ",$G1616),AllocFactorMatrix,(X$4+1),FALSE)*$E1619</f>
        <v>0</v>
      </c>
      <c r="Y1616" s="25">
        <f>VLOOKUP(CONCATENATE($F1616," ",$G1616),AllocFactorMatrix,(Y$4+1),FALSE)*$E1619</f>
        <v>0</v>
      </c>
      <c r="Z1616" s="25">
        <f t="shared" si="762"/>
        <v>0</v>
      </c>
      <c r="AA1616" s="25">
        <f>VLOOKUP(CONCATENATE($F1616," ",$G1616),AllocFactorMatrix,(AA$4+1),FALSE)*$E1619</f>
        <v>0</v>
      </c>
      <c r="AB1616" s="25">
        <f>VLOOKUP(CONCATENATE($F1616," ",$G1616),AllocFactorMatrix,(AB$4+1),FALSE)*$E1619</f>
        <v>0</v>
      </c>
      <c r="AC1616" s="25">
        <f>VLOOKUP(CONCATENATE($F1616," ",$G1616),AllocFactorMatrix,(AC$4+1),FALSE)*$E1619</f>
        <v>0</v>
      </c>
    </row>
    <row r="1617" spans="4:29" hidden="1" outlineLevel="1">
      <c r="F1617" s="61" t="str">
        <f>F1619</f>
        <v>DIST_CPD</v>
      </c>
      <c r="G1617" s="20" t="str">
        <f>$G$13</f>
        <v>ENERGY</v>
      </c>
      <c r="H1617" s="24">
        <f t="shared" si="760"/>
        <v>0</v>
      </c>
      <c r="I1617" s="25">
        <f>VLOOKUP(CONCATENATE($F1617," ",$G1617),AllocFactorMatrix,(I$4+1),FALSE)*$E1619</f>
        <v>0</v>
      </c>
      <c r="J1617" s="25">
        <f>VLOOKUP(CONCATENATE($F1617," ",$G1617),AllocFactorMatrix,(J$4+1),FALSE)*$E1619</f>
        <v>0</v>
      </c>
      <c r="K1617" s="25">
        <f>VLOOKUP(CONCATENATE($F1617," ",$G1617),AllocFactorMatrix,(K$4+1),FALSE)*$E1619</f>
        <v>0</v>
      </c>
      <c r="L1617" s="25">
        <f>VLOOKUP(CONCATENATE($F1617," ",$G1617),AllocFactorMatrix,(L$4+1),FALSE)*$E1619</f>
        <v>0</v>
      </c>
      <c r="M1617" s="25">
        <f t="shared" si="761"/>
        <v>0</v>
      </c>
      <c r="N1617" s="25">
        <f>VLOOKUP(CONCATENATE($F1617," ",$G1617),AllocFactorMatrix,(N$4+1),FALSE)*$E1619</f>
        <v>0</v>
      </c>
      <c r="O1617" s="25">
        <f>VLOOKUP(CONCATENATE($F1617," ",$G1617),AllocFactorMatrix,(O$4+1),FALSE)*$E1619</f>
        <v>0</v>
      </c>
      <c r="P1617" s="25">
        <f>VLOOKUP(CONCATENATE($F1617," ",$G1617),AllocFactorMatrix,(P$4+1),FALSE)*$E1619</f>
        <v>0</v>
      </c>
      <c r="Q1617" s="25">
        <f t="shared" si="765"/>
        <v>0</v>
      </c>
      <c r="R1617" s="25">
        <f t="shared" si="763"/>
        <v>0</v>
      </c>
      <c r="S1617" s="25">
        <f>VLOOKUP(CONCATENATE($F1617," ",$G1617),AllocFactorMatrix,(S$4+1),FALSE)*$E1619</f>
        <v>0</v>
      </c>
      <c r="T1617" s="25">
        <f>VLOOKUP(CONCATENATE($F1617," ",$G1617),AllocFactorMatrix,(T$4+1),FALSE)*$E1619</f>
        <v>0</v>
      </c>
      <c r="U1617" s="25">
        <f>VLOOKUP(CONCATENATE($F1617," ",$G1617),AllocFactorMatrix,(U$4+1),FALSE)*$E1619</f>
        <v>0</v>
      </c>
      <c r="V1617" s="25">
        <f>VLOOKUP(CONCATENATE($F1617," ",$G1617),AllocFactorMatrix,(V$4+1),FALSE)*$E1619</f>
        <v>0</v>
      </c>
      <c r="W1617" s="25">
        <f t="shared" si="766"/>
        <v>0</v>
      </c>
      <c r="X1617" s="25">
        <f>VLOOKUP(CONCATENATE($F1617," ",$G1617),AllocFactorMatrix,(X$4+1),FALSE)*$E1619</f>
        <v>0</v>
      </c>
      <c r="Y1617" s="25">
        <f>VLOOKUP(CONCATENATE($F1617," ",$G1617),AllocFactorMatrix,(Y$4+1),FALSE)*$E1619</f>
        <v>0</v>
      </c>
      <c r="Z1617" s="25">
        <f t="shared" si="762"/>
        <v>0</v>
      </c>
      <c r="AA1617" s="25">
        <f>VLOOKUP(CONCATENATE($F1617," ",$G1617),AllocFactorMatrix,(AA$4+1),FALSE)*$E1619</f>
        <v>0</v>
      </c>
      <c r="AB1617" s="25">
        <f>VLOOKUP(CONCATENATE($F1617," ",$G1617),AllocFactorMatrix,(AB$4+1),FALSE)*$E1619</f>
        <v>0</v>
      </c>
      <c r="AC1617" s="25">
        <f>VLOOKUP(CONCATENATE($F1617," ",$G1617),AllocFactorMatrix,(AC$4+1),FALSE)*$E1619</f>
        <v>0</v>
      </c>
    </row>
    <row r="1618" spans="4:29" hidden="1" outlineLevel="1">
      <c r="F1618" s="61" t="str">
        <f>F1619</f>
        <v>DIST_CPD</v>
      </c>
      <c r="G1618" s="20" t="str">
        <f>$G$14</f>
        <v>CUSTOMER</v>
      </c>
      <c r="H1618" s="24">
        <f t="shared" si="760"/>
        <v>0</v>
      </c>
      <c r="I1618" s="25">
        <f>VLOOKUP(CONCATENATE($F1618," ",$G1618),AllocFactorMatrix,(I$4+1),FALSE)*$E1619</f>
        <v>0</v>
      </c>
      <c r="J1618" s="25">
        <f>VLOOKUP(CONCATENATE($F1618," ",$G1618),AllocFactorMatrix,(J$4+1),FALSE)*$E1619</f>
        <v>0</v>
      </c>
      <c r="K1618" s="25">
        <f>VLOOKUP(CONCATENATE($F1618," ",$G1618),AllocFactorMatrix,(K$4+1),FALSE)*$E1619</f>
        <v>0</v>
      </c>
      <c r="L1618" s="25">
        <f>VLOOKUP(CONCATENATE($F1618," ",$G1618),AllocFactorMatrix,(L$4+1),FALSE)*$E1619</f>
        <v>0</v>
      </c>
      <c r="M1618" s="25">
        <f t="shared" si="761"/>
        <v>0</v>
      </c>
      <c r="N1618" s="25">
        <f>VLOOKUP(CONCATENATE($F1618," ",$G1618),AllocFactorMatrix,(N$4+1),FALSE)*$E1619</f>
        <v>0</v>
      </c>
      <c r="O1618" s="25">
        <f>VLOOKUP(CONCATENATE($F1618," ",$G1618),AllocFactorMatrix,(O$4+1),FALSE)*$E1619</f>
        <v>0</v>
      </c>
      <c r="P1618" s="25">
        <f>VLOOKUP(CONCATENATE($F1618," ",$G1618),AllocFactorMatrix,(P$4+1),FALSE)*$E1619</f>
        <v>0</v>
      </c>
      <c r="Q1618" s="25">
        <f t="shared" si="765"/>
        <v>0</v>
      </c>
      <c r="R1618" s="25">
        <f t="shared" si="763"/>
        <v>0</v>
      </c>
      <c r="S1618" s="25">
        <f>VLOOKUP(CONCATENATE($F1618," ",$G1618),AllocFactorMatrix,(S$4+1),FALSE)*$E1619</f>
        <v>0</v>
      </c>
      <c r="T1618" s="25">
        <f>VLOOKUP(CONCATENATE($F1618," ",$G1618),AllocFactorMatrix,(T$4+1),FALSE)*$E1619</f>
        <v>0</v>
      </c>
      <c r="U1618" s="25">
        <f>VLOOKUP(CONCATENATE($F1618," ",$G1618),AllocFactorMatrix,(U$4+1),FALSE)*$E1619</f>
        <v>0</v>
      </c>
      <c r="V1618" s="25">
        <f>VLOOKUP(CONCATENATE($F1618," ",$G1618),AllocFactorMatrix,(V$4+1),FALSE)*$E1619</f>
        <v>0</v>
      </c>
      <c r="W1618" s="25">
        <f t="shared" si="766"/>
        <v>0</v>
      </c>
      <c r="X1618" s="25">
        <f>VLOOKUP(CONCATENATE($F1618," ",$G1618),AllocFactorMatrix,(X$4+1),FALSE)*$E1619</f>
        <v>0</v>
      </c>
      <c r="Y1618" s="25">
        <f>VLOOKUP(CONCATENATE($F1618," ",$G1618),AllocFactorMatrix,(Y$4+1),FALSE)*$E1619</f>
        <v>0</v>
      </c>
      <c r="Z1618" s="25">
        <f t="shared" si="762"/>
        <v>0</v>
      </c>
      <c r="AA1618" s="25">
        <f>VLOOKUP(CONCATENATE($F1618," ",$G1618),AllocFactorMatrix,(AA$4+1),FALSE)*$E1619</f>
        <v>0</v>
      </c>
      <c r="AB1618" s="25">
        <f>VLOOKUP(CONCATENATE($F1618," ",$G1618),AllocFactorMatrix,(AB$4+1),FALSE)*$E1619</f>
        <v>0</v>
      </c>
      <c r="AC1618" s="25">
        <f>VLOOKUP(CONCATENATE($F1618," ",$G1618),AllocFactorMatrix,(AC$4+1),FALSE)*$E1619</f>
        <v>0</v>
      </c>
    </row>
    <row r="1619" spans="4:29" collapsed="1">
      <c r="D1619" s="20" t="s">
        <v>100</v>
      </c>
      <c r="E1619" s="22">
        <f>'Sch 4'!E376</f>
        <v>2861</v>
      </c>
      <c r="F1619" s="61" t="s">
        <v>37</v>
      </c>
      <c r="G1619" s="20" t="str">
        <f>$G$15</f>
        <v>TOTAL</v>
      </c>
      <c r="H1619" s="24">
        <f t="shared" si="760"/>
        <v>2861</v>
      </c>
      <c r="I1619" s="25">
        <f>VLOOKUP(CONCATENATE($F1619," ",$G1619),AllocFactorMatrix,(I$4+1),FALSE)*$E1619</f>
        <v>1901.1306494963694</v>
      </c>
      <c r="J1619" s="25">
        <f>VLOOKUP(CONCATENATE($F1619," ",$G1619),AllocFactorMatrix,(J$4+1),FALSE)*$E1619</f>
        <v>478.63174462057134</v>
      </c>
      <c r="K1619" s="25">
        <f>VLOOKUP(CONCATENATE($F1619," ",$G1619),AllocFactorMatrix,(K$4+1),FALSE)*$E1619</f>
        <v>5.5854609298915898</v>
      </c>
      <c r="L1619" s="25">
        <f>VLOOKUP(CONCATENATE($F1619," ",$G1619),AllocFactorMatrix,(L$4+1),FALSE)*$E1619</f>
        <v>0</v>
      </c>
      <c r="M1619" s="25">
        <f t="shared" si="761"/>
        <v>484.21720555046295</v>
      </c>
      <c r="N1619" s="25">
        <f>VLOOKUP(CONCATENATE($F1619," ",$G1619),AllocFactorMatrix,(N$4+1),FALSE)*$E1619</f>
        <v>206.39926640908877</v>
      </c>
      <c r="O1619" s="25">
        <f>VLOOKUP(CONCATENATE($F1619," ",$G1619),AllocFactorMatrix,(O$4+1),FALSE)*$E1619</f>
        <v>58.592292436593837</v>
      </c>
      <c r="P1619" s="25">
        <f>VLOOKUP(CONCATENATE($F1619," ",$G1619),AllocFactorMatrix,(P$4+1),FALSE)*$E1619</f>
        <v>0</v>
      </c>
      <c r="Q1619" s="25">
        <f t="shared" si="765"/>
        <v>0</v>
      </c>
      <c r="R1619" s="25">
        <f t="shared" si="763"/>
        <v>264.99155884568262</v>
      </c>
      <c r="S1619" s="25">
        <f>VLOOKUP(CONCATENATE($F1619," ",$G1619),AllocFactorMatrix,(S$4+1),FALSE)*$E1619</f>
        <v>11.771708541843031</v>
      </c>
      <c r="T1619" s="25">
        <f>VLOOKUP(CONCATENATE($F1619," ",$G1619),AllocFactorMatrix,(T$4+1),FALSE)*$E1619</f>
        <v>136.15627543696891</v>
      </c>
      <c r="U1619" s="25">
        <f>VLOOKUP(CONCATENATE($F1619," ",$G1619),AllocFactorMatrix,(U$4+1),FALSE)*$E1619</f>
        <v>0</v>
      </c>
      <c r="V1619" s="25">
        <f>VLOOKUP(CONCATENATE($F1619," ",$G1619),AllocFactorMatrix,(V$4+1),FALSE)*$E1619</f>
        <v>0</v>
      </c>
      <c r="W1619" s="25">
        <f t="shared" si="766"/>
        <v>147.92798397881194</v>
      </c>
      <c r="X1619" s="25">
        <f>VLOOKUP(CONCATENATE($F1619," ",$G1619),AllocFactorMatrix,(X$4+1),FALSE)*$E1619</f>
        <v>56.013283341301737</v>
      </c>
      <c r="Y1619" s="25">
        <f>VLOOKUP(CONCATENATE($F1619," ",$G1619),AllocFactorMatrix,(Y$4+1),FALSE)*$E1619</f>
        <v>1.3420319643284842</v>
      </c>
      <c r="Z1619" s="25">
        <f t="shared" si="762"/>
        <v>57.355315305630221</v>
      </c>
      <c r="AA1619" s="25">
        <f>VLOOKUP(CONCATENATE($F1619," ",$G1619),AllocFactorMatrix,(AA$4+1),FALSE)*$E1619</f>
        <v>0.96369514487285979</v>
      </c>
      <c r="AB1619" s="25">
        <f>VLOOKUP(CONCATENATE($F1619," ",$G1619),AllocFactorMatrix,(AB$4+1),FALSE)*$E1619</f>
        <v>3.5326026178170826</v>
      </c>
      <c r="AC1619" s="25">
        <f>VLOOKUP(CONCATENATE($F1619," ",$G1619),AllocFactorMatrix,(AC$4+1),FALSE)*$E1619</f>
        <v>0.8809890603527456</v>
      </c>
    </row>
    <row r="1620" spans="4:29" hidden="1" outlineLevel="1">
      <c r="F1620" s="61" t="str">
        <f>F1627</f>
        <v>DIST_CPD</v>
      </c>
      <c r="G1620" s="20" t="str">
        <f>$G$8</f>
        <v>PRODUCTION</v>
      </c>
      <c r="H1620" s="24">
        <f t="shared" si="760"/>
        <v>0</v>
      </c>
      <c r="I1620" s="25">
        <f>VLOOKUP(CONCATENATE($F1620," ",$G1620),AllocFactorMatrix,(I$4+1),FALSE)*$E1627</f>
        <v>0</v>
      </c>
      <c r="J1620" s="25">
        <f>VLOOKUP(CONCATENATE($F1620," ",$G1620),AllocFactorMatrix,(J$4+1),FALSE)*$E1627</f>
        <v>0</v>
      </c>
      <c r="K1620" s="25">
        <f>VLOOKUP(CONCATENATE($F1620," ",$G1620),AllocFactorMatrix,(K$4+1),FALSE)*$E1627</f>
        <v>0</v>
      </c>
      <c r="L1620" s="25">
        <f>VLOOKUP(CONCATENATE($F1620," ",$G1620),AllocFactorMatrix,(L$4+1),FALSE)*$E1627</f>
        <v>0</v>
      </c>
      <c r="M1620" s="25">
        <f t="shared" si="761"/>
        <v>0</v>
      </c>
      <c r="N1620" s="25">
        <f>VLOOKUP(CONCATENATE($F1620," ",$G1620),AllocFactorMatrix,(N$4+1),FALSE)*$E1627</f>
        <v>0</v>
      </c>
      <c r="O1620" s="25">
        <f>VLOOKUP(CONCATENATE($F1620," ",$G1620),AllocFactorMatrix,(O$4+1),FALSE)*$E1627</f>
        <v>0</v>
      </c>
      <c r="P1620" s="25">
        <f>VLOOKUP(CONCATENATE($F1620," ",$G1620),AllocFactorMatrix,(P$4+1),FALSE)*$E1627</f>
        <v>0</v>
      </c>
      <c r="Q1620" s="25">
        <f t="shared" si="765"/>
        <v>0</v>
      </c>
      <c r="R1620" s="25">
        <f t="shared" si="763"/>
        <v>0</v>
      </c>
      <c r="S1620" s="25">
        <f>VLOOKUP(CONCATENATE($F1620," ",$G1620),AllocFactorMatrix,(S$4+1),FALSE)*$E1627</f>
        <v>0</v>
      </c>
      <c r="T1620" s="25">
        <f>VLOOKUP(CONCATENATE($F1620," ",$G1620),AllocFactorMatrix,(T$4+1),FALSE)*$E1627</f>
        <v>0</v>
      </c>
      <c r="U1620" s="25">
        <f>VLOOKUP(CONCATENATE($F1620," ",$G1620),AllocFactorMatrix,(U$4+1),FALSE)*$E1627</f>
        <v>0</v>
      </c>
      <c r="V1620" s="25">
        <f>VLOOKUP(CONCATENATE($F1620," ",$G1620),AllocFactorMatrix,(V$4+1),FALSE)*$E1627</f>
        <v>0</v>
      </c>
      <c r="W1620" s="25">
        <f>SUBTOTAL(9,S1620:V1620)</f>
        <v>0</v>
      </c>
      <c r="X1620" s="25">
        <f>VLOOKUP(CONCATENATE($F1620," ",$G1620),AllocFactorMatrix,(X$4+1),FALSE)*$E1627</f>
        <v>0</v>
      </c>
      <c r="Y1620" s="25">
        <f>VLOOKUP(CONCATENATE($F1620," ",$G1620),AllocFactorMatrix,(Y$4+1),FALSE)*$E1627</f>
        <v>0</v>
      </c>
      <c r="Z1620" s="25">
        <f t="shared" si="762"/>
        <v>0</v>
      </c>
      <c r="AA1620" s="25">
        <f>VLOOKUP(CONCATENATE($F1620," ",$G1620),AllocFactorMatrix,(AA$4+1),FALSE)*$E1627</f>
        <v>0</v>
      </c>
      <c r="AB1620" s="25">
        <f>VLOOKUP(CONCATENATE($F1620," ",$G1620),AllocFactorMatrix,(AB$4+1),FALSE)*$E1627</f>
        <v>0</v>
      </c>
      <c r="AC1620" s="25">
        <f>VLOOKUP(CONCATENATE($F1620," ",$G1620),AllocFactorMatrix,(AC$4+1),FALSE)*$E1627</f>
        <v>0</v>
      </c>
    </row>
    <row r="1621" spans="4:29" hidden="1" outlineLevel="1">
      <c r="F1621" s="61" t="str">
        <f>F1627</f>
        <v>DIST_CPD</v>
      </c>
      <c r="G1621" s="20" t="str">
        <f>$G$9</f>
        <v>BULKTRAN</v>
      </c>
      <c r="H1621" s="24">
        <f t="shared" si="760"/>
        <v>0</v>
      </c>
      <c r="I1621" s="25">
        <f>VLOOKUP(CONCATENATE($F1621," ",$G1621),AllocFactorMatrix,(I$4+1),FALSE)*$E1627</f>
        <v>0</v>
      </c>
      <c r="J1621" s="25">
        <f>VLOOKUP(CONCATENATE($F1621," ",$G1621),AllocFactorMatrix,(J$4+1),FALSE)*$E1627</f>
        <v>0</v>
      </c>
      <c r="K1621" s="25">
        <f>VLOOKUP(CONCATENATE($F1621," ",$G1621),AllocFactorMatrix,(K$4+1),FALSE)*$E1627</f>
        <v>0</v>
      </c>
      <c r="L1621" s="25">
        <f>VLOOKUP(CONCATENATE($F1621," ",$G1621),AllocFactorMatrix,(L$4+1),FALSE)*$E1627</f>
        <v>0</v>
      </c>
      <c r="M1621" s="25">
        <f t="shared" si="761"/>
        <v>0</v>
      </c>
      <c r="N1621" s="25">
        <f>VLOOKUP(CONCATENATE($F1621," ",$G1621),AllocFactorMatrix,(N$4+1),FALSE)*$E1627</f>
        <v>0</v>
      </c>
      <c r="O1621" s="25">
        <f>VLOOKUP(CONCATENATE($F1621," ",$G1621),AllocFactorMatrix,(O$4+1),FALSE)*$E1627</f>
        <v>0</v>
      </c>
      <c r="P1621" s="25">
        <f>VLOOKUP(CONCATENATE($F1621," ",$G1621),AllocFactorMatrix,(P$4+1),FALSE)*$E1627</f>
        <v>0</v>
      </c>
      <c r="Q1621" s="25">
        <f t="shared" si="765"/>
        <v>0</v>
      </c>
      <c r="R1621" s="25">
        <f t="shared" si="763"/>
        <v>0</v>
      </c>
      <c r="S1621" s="25">
        <f>VLOOKUP(CONCATENATE($F1621," ",$G1621),AllocFactorMatrix,(S$4+1),FALSE)*$E1627</f>
        <v>0</v>
      </c>
      <c r="T1621" s="25">
        <f>VLOOKUP(CONCATENATE($F1621," ",$G1621),AllocFactorMatrix,(T$4+1),FALSE)*$E1627</f>
        <v>0</v>
      </c>
      <c r="U1621" s="25">
        <f>VLOOKUP(CONCATENATE($F1621," ",$G1621),AllocFactorMatrix,(U$4+1),FALSE)*$E1627</f>
        <v>0</v>
      </c>
      <c r="V1621" s="25">
        <f>VLOOKUP(CONCATENATE($F1621," ",$G1621),AllocFactorMatrix,(V$4+1),FALSE)*$E1627</f>
        <v>0</v>
      </c>
      <c r="W1621" s="25">
        <f t="shared" ref="W1621:W1627" si="767">SUBTOTAL(9,S1621:V1621)</f>
        <v>0</v>
      </c>
      <c r="X1621" s="25">
        <f>VLOOKUP(CONCATENATE($F1621," ",$G1621),AllocFactorMatrix,(X$4+1),FALSE)*$E1627</f>
        <v>0</v>
      </c>
      <c r="Y1621" s="25">
        <f>VLOOKUP(CONCATENATE($F1621," ",$G1621),AllocFactorMatrix,(Y$4+1),FALSE)*$E1627</f>
        <v>0</v>
      </c>
      <c r="Z1621" s="25">
        <f t="shared" si="762"/>
        <v>0</v>
      </c>
      <c r="AA1621" s="25">
        <f>VLOOKUP(CONCATENATE($F1621," ",$G1621),AllocFactorMatrix,(AA$4+1),FALSE)*$E1627</f>
        <v>0</v>
      </c>
      <c r="AB1621" s="25">
        <f>VLOOKUP(CONCATENATE($F1621," ",$G1621),AllocFactorMatrix,(AB$4+1),FALSE)*$E1627</f>
        <v>0</v>
      </c>
      <c r="AC1621" s="25">
        <f>VLOOKUP(CONCATENATE($F1621," ",$G1621),AllocFactorMatrix,(AC$4+1),FALSE)*$E1627</f>
        <v>0</v>
      </c>
    </row>
    <row r="1622" spans="4:29" hidden="1" outlineLevel="1">
      <c r="F1622" s="61" t="str">
        <f>F1627</f>
        <v>DIST_CPD</v>
      </c>
      <c r="G1622" s="20" t="str">
        <f>$G$10</f>
        <v>SUBTRAN</v>
      </c>
      <c r="H1622" s="24">
        <f t="shared" si="760"/>
        <v>0</v>
      </c>
      <c r="I1622" s="25">
        <f>VLOOKUP(CONCATENATE($F1622," ",$G1622),AllocFactorMatrix,(I$4+1),FALSE)*$E1627</f>
        <v>0</v>
      </c>
      <c r="J1622" s="25">
        <f>VLOOKUP(CONCATENATE($F1622," ",$G1622),AllocFactorMatrix,(J$4+1),FALSE)*$E1627</f>
        <v>0</v>
      </c>
      <c r="K1622" s="25">
        <f>VLOOKUP(CONCATENATE($F1622," ",$G1622),AllocFactorMatrix,(K$4+1),FALSE)*$E1627</f>
        <v>0</v>
      </c>
      <c r="L1622" s="25">
        <f>VLOOKUP(CONCATENATE($F1622," ",$G1622),AllocFactorMatrix,(L$4+1),FALSE)*$E1627</f>
        <v>0</v>
      </c>
      <c r="M1622" s="25">
        <f t="shared" si="761"/>
        <v>0</v>
      </c>
      <c r="N1622" s="25">
        <f>VLOOKUP(CONCATENATE($F1622," ",$G1622),AllocFactorMatrix,(N$4+1),FALSE)*$E1627</f>
        <v>0</v>
      </c>
      <c r="O1622" s="25">
        <f>VLOOKUP(CONCATENATE($F1622," ",$G1622),AllocFactorMatrix,(O$4+1),FALSE)*$E1627</f>
        <v>0</v>
      </c>
      <c r="P1622" s="25">
        <f>VLOOKUP(CONCATENATE($F1622," ",$G1622),AllocFactorMatrix,(P$4+1),FALSE)*$E1627</f>
        <v>0</v>
      </c>
      <c r="Q1622" s="25">
        <f t="shared" si="765"/>
        <v>0</v>
      </c>
      <c r="R1622" s="25">
        <f t="shared" si="763"/>
        <v>0</v>
      </c>
      <c r="S1622" s="25">
        <f>VLOOKUP(CONCATENATE($F1622," ",$G1622),AllocFactorMatrix,(S$4+1),FALSE)*$E1627</f>
        <v>0</v>
      </c>
      <c r="T1622" s="25">
        <f>VLOOKUP(CONCATENATE($F1622," ",$G1622),AllocFactorMatrix,(T$4+1),FALSE)*$E1627</f>
        <v>0</v>
      </c>
      <c r="U1622" s="25">
        <f>VLOOKUP(CONCATENATE($F1622," ",$G1622),AllocFactorMatrix,(U$4+1),FALSE)*$E1627</f>
        <v>0</v>
      </c>
      <c r="V1622" s="25">
        <f>VLOOKUP(CONCATENATE($F1622," ",$G1622),AllocFactorMatrix,(V$4+1),FALSE)*$E1627</f>
        <v>0</v>
      </c>
      <c r="W1622" s="25">
        <f t="shared" si="767"/>
        <v>0</v>
      </c>
      <c r="X1622" s="25">
        <f>VLOOKUP(CONCATENATE($F1622," ",$G1622),AllocFactorMatrix,(X$4+1),FALSE)*$E1627</f>
        <v>0</v>
      </c>
      <c r="Y1622" s="25">
        <f>VLOOKUP(CONCATENATE($F1622," ",$G1622),AllocFactorMatrix,(Y$4+1),FALSE)*$E1627</f>
        <v>0</v>
      </c>
      <c r="Z1622" s="25">
        <f t="shared" si="762"/>
        <v>0</v>
      </c>
      <c r="AA1622" s="25">
        <f>VLOOKUP(CONCATENATE($F1622," ",$G1622),AllocFactorMatrix,(AA$4+1),FALSE)*$E1627</f>
        <v>0</v>
      </c>
      <c r="AB1622" s="25">
        <f>VLOOKUP(CONCATENATE($F1622," ",$G1622),AllocFactorMatrix,(AB$4+1),FALSE)*$E1627</f>
        <v>0</v>
      </c>
      <c r="AC1622" s="25">
        <f>VLOOKUP(CONCATENATE($F1622," ",$G1622),AllocFactorMatrix,(AC$4+1),FALSE)*$E1627</f>
        <v>0</v>
      </c>
    </row>
    <row r="1623" spans="4:29" hidden="1" outlineLevel="1">
      <c r="F1623" s="61" t="str">
        <f>F1627</f>
        <v>DIST_CPD</v>
      </c>
      <c r="G1623" s="20" t="str">
        <f>$G$11</f>
        <v>DISTPRI</v>
      </c>
      <c r="H1623" s="24">
        <f t="shared" si="760"/>
        <v>369655.99999999994</v>
      </c>
      <c r="I1623" s="25">
        <f>VLOOKUP(CONCATENATE($F1623," ",$G1623),AllocFactorMatrix,(I$4+1),FALSE)*$E1627</f>
        <v>245635.91449501223</v>
      </c>
      <c r="J1623" s="25">
        <f>VLOOKUP(CONCATENATE($F1623," ",$G1623),AllocFactorMatrix,(J$4+1),FALSE)*$E1627</f>
        <v>61841.697374855619</v>
      </c>
      <c r="K1623" s="25">
        <f>VLOOKUP(CONCATENATE($F1623," ",$G1623),AllocFactorMatrix,(K$4+1),FALSE)*$E1627</f>
        <v>721.67044582314077</v>
      </c>
      <c r="L1623" s="25">
        <f>VLOOKUP(CONCATENATE($F1623," ",$G1623),AllocFactorMatrix,(L$4+1),FALSE)*$E1627</f>
        <v>0</v>
      </c>
      <c r="M1623" s="25">
        <f t="shared" si="761"/>
        <v>62563.367820678759</v>
      </c>
      <c r="N1623" s="25">
        <f>VLOOKUP(CONCATENATE($F1623," ",$G1623),AllocFactorMatrix,(N$4+1),FALSE)*$E1627</f>
        <v>26667.852926850093</v>
      </c>
      <c r="O1623" s="25">
        <f>VLOOKUP(CONCATENATE($F1623," ",$G1623),AllocFactorMatrix,(O$4+1),FALSE)*$E1627</f>
        <v>7570.4272816992425</v>
      </c>
      <c r="P1623" s="25">
        <f>VLOOKUP(CONCATENATE($F1623," ",$G1623),AllocFactorMatrix,(P$4+1),FALSE)*$E1627</f>
        <v>0</v>
      </c>
      <c r="Q1623" s="25">
        <f t="shared" si="765"/>
        <v>0</v>
      </c>
      <c r="R1623" s="25">
        <f t="shared" si="763"/>
        <v>34238.280208549339</v>
      </c>
      <c r="S1623" s="25">
        <f>VLOOKUP(CONCATENATE($F1623," ",$G1623),AllocFactorMatrix,(S$4+1),FALSE)*$E1627</f>
        <v>1520.9656388477902</v>
      </c>
      <c r="T1623" s="25">
        <f>VLOOKUP(CONCATENATE($F1623," ",$G1623),AllocFactorMatrix,(T$4+1),FALSE)*$E1627</f>
        <v>17592.095125105971</v>
      </c>
      <c r="U1623" s="25">
        <f>VLOOKUP(CONCATENATE($F1623," ",$G1623),AllocFactorMatrix,(U$4+1),FALSE)*$E1627</f>
        <v>0</v>
      </c>
      <c r="V1623" s="25">
        <f>VLOOKUP(CONCATENATE($F1623," ",$G1623),AllocFactorMatrix,(V$4+1),FALSE)*$E1627</f>
        <v>0</v>
      </c>
      <c r="W1623" s="25">
        <f t="shared" si="767"/>
        <v>19113.060763953759</v>
      </c>
      <c r="X1623" s="25">
        <f>VLOOKUP(CONCATENATE($F1623," ",$G1623),AllocFactorMatrix,(X$4+1),FALSE)*$E1627</f>
        <v>7237.2059653310853</v>
      </c>
      <c r="Y1623" s="25">
        <f>VLOOKUP(CONCATENATE($F1623," ",$G1623),AllocFactorMatrix,(Y$4+1),FALSE)*$E1627</f>
        <v>173.3974721446383</v>
      </c>
      <c r="Z1623" s="25">
        <f t="shared" si="762"/>
        <v>7410.6034374757237</v>
      </c>
      <c r="AA1623" s="25">
        <f>VLOOKUP(CONCATENATE($F1623," ",$G1623),AllocFactorMatrix,(AA$4+1),FALSE)*$E1627</f>
        <v>124.51439792838933</v>
      </c>
      <c r="AB1623" s="25">
        <f>VLOOKUP(CONCATENATE($F1623," ",$G1623),AllocFactorMatrix,(AB$4+1),FALSE)*$E1627</f>
        <v>456.43053243334197</v>
      </c>
      <c r="AC1623" s="25">
        <f>VLOOKUP(CONCATENATE($F1623," ",$G1623),AllocFactorMatrix,(AC$4+1),FALSE)*$E1627</f>
        <v>113.82834396845666</v>
      </c>
    </row>
    <row r="1624" spans="4:29" hidden="1" outlineLevel="1">
      <c r="F1624" s="61" t="str">
        <f>F1627</f>
        <v>DIST_CPD</v>
      </c>
      <c r="G1624" s="20" t="str">
        <f>$G$12</f>
        <v>DISTSEC</v>
      </c>
      <c r="H1624" s="24">
        <f t="shared" si="760"/>
        <v>0</v>
      </c>
      <c r="I1624" s="25">
        <f>VLOOKUP(CONCATENATE($F1624," ",$G1624),AllocFactorMatrix,(I$4+1),FALSE)*$E1627</f>
        <v>0</v>
      </c>
      <c r="J1624" s="25">
        <f>VLOOKUP(CONCATENATE($F1624," ",$G1624),AllocFactorMatrix,(J$4+1),FALSE)*$E1627</f>
        <v>0</v>
      </c>
      <c r="K1624" s="25">
        <f>VLOOKUP(CONCATENATE($F1624," ",$G1624),AllocFactorMatrix,(K$4+1),FALSE)*$E1627</f>
        <v>0</v>
      </c>
      <c r="L1624" s="25">
        <f>VLOOKUP(CONCATENATE($F1624," ",$G1624),AllocFactorMatrix,(L$4+1),FALSE)*$E1627</f>
        <v>0</v>
      </c>
      <c r="M1624" s="25">
        <f t="shared" si="761"/>
        <v>0</v>
      </c>
      <c r="N1624" s="25">
        <f>VLOOKUP(CONCATENATE($F1624," ",$G1624),AllocFactorMatrix,(N$4+1),FALSE)*$E1627</f>
        <v>0</v>
      </c>
      <c r="O1624" s="25">
        <f>VLOOKUP(CONCATENATE($F1624," ",$G1624),AllocFactorMatrix,(O$4+1),FALSE)*$E1627</f>
        <v>0</v>
      </c>
      <c r="P1624" s="25">
        <f>VLOOKUP(CONCATENATE($F1624," ",$G1624),AllocFactorMatrix,(P$4+1),FALSE)*$E1627</f>
        <v>0</v>
      </c>
      <c r="Q1624" s="25">
        <f t="shared" si="765"/>
        <v>0</v>
      </c>
      <c r="R1624" s="25">
        <f t="shared" si="763"/>
        <v>0</v>
      </c>
      <c r="S1624" s="25">
        <f>VLOOKUP(CONCATENATE($F1624," ",$G1624),AllocFactorMatrix,(S$4+1),FALSE)*$E1627</f>
        <v>0</v>
      </c>
      <c r="T1624" s="25">
        <f>VLOOKUP(CONCATENATE($F1624," ",$G1624),AllocFactorMatrix,(T$4+1),FALSE)*$E1627</f>
        <v>0</v>
      </c>
      <c r="U1624" s="25">
        <f>VLOOKUP(CONCATENATE($F1624," ",$G1624),AllocFactorMatrix,(U$4+1),FALSE)*$E1627</f>
        <v>0</v>
      </c>
      <c r="V1624" s="25">
        <f>VLOOKUP(CONCATENATE($F1624," ",$G1624),AllocFactorMatrix,(V$4+1),FALSE)*$E1627</f>
        <v>0</v>
      </c>
      <c r="W1624" s="25">
        <f t="shared" si="767"/>
        <v>0</v>
      </c>
      <c r="X1624" s="25">
        <f>VLOOKUP(CONCATENATE($F1624," ",$G1624),AllocFactorMatrix,(X$4+1),FALSE)*$E1627</f>
        <v>0</v>
      </c>
      <c r="Y1624" s="25">
        <f>VLOOKUP(CONCATENATE($F1624," ",$G1624),AllocFactorMatrix,(Y$4+1),FALSE)*$E1627</f>
        <v>0</v>
      </c>
      <c r="Z1624" s="25">
        <f t="shared" si="762"/>
        <v>0</v>
      </c>
      <c r="AA1624" s="25">
        <f>VLOOKUP(CONCATENATE($F1624," ",$G1624),AllocFactorMatrix,(AA$4+1),FALSE)*$E1627</f>
        <v>0</v>
      </c>
      <c r="AB1624" s="25">
        <f>VLOOKUP(CONCATENATE($F1624," ",$G1624),AllocFactorMatrix,(AB$4+1),FALSE)*$E1627</f>
        <v>0</v>
      </c>
      <c r="AC1624" s="25">
        <f>VLOOKUP(CONCATENATE($F1624," ",$G1624),AllocFactorMatrix,(AC$4+1),FALSE)*$E1627</f>
        <v>0</v>
      </c>
    </row>
    <row r="1625" spans="4:29" hidden="1" outlineLevel="1">
      <c r="F1625" s="61" t="str">
        <f>F1627</f>
        <v>DIST_CPD</v>
      </c>
      <c r="G1625" s="20" t="str">
        <f>$G$13</f>
        <v>ENERGY</v>
      </c>
      <c r="H1625" s="24">
        <f t="shared" si="760"/>
        <v>0</v>
      </c>
      <c r="I1625" s="25">
        <f>VLOOKUP(CONCATENATE($F1625," ",$G1625),AllocFactorMatrix,(I$4+1),FALSE)*$E1627</f>
        <v>0</v>
      </c>
      <c r="J1625" s="25">
        <f>VLOOKUP(CONCATENATE($F1625," ",$G1625),AllocFactorMatrix,(J$4+1),FALSE)*$E1627</f>
        <v>0</v>
      </c>
      <c r="K1625" s="25">
        <f>VLOOKUP(CONCATENATE($F1625," ",$G1625),AllocFactorMatrix,(K$4+1),FALSE)*$E1627</f>
        <v>0</v>
      </c>
      <c r="L1625" s="25">
        <f>VLOOKUP(CONCATENATE($F1625," ",$G1625),AllocFactorMatrix,(L$4+1),FALSE)*$E1627</f>
        <v>0</v>
      </c>
      <c r="M1625" s="25">
        <f t="shared" si="761"/>
        <v>0</v>
      </c>
      <c r="N1625" s="25">
        <f>VLOOKUP(CONCATENATE($F1625," ",$G1625),AllocFactorMatrix,(N$4+1),FALSE)*$E1627</f>
        <v>0</v>
      </c>
      <c r="O1625" s="25">
        <f>VLOOKUP(CONCATENATE($F1625," ",$G1625),AllocFactorMatrix,(O$4+1),FALSE)*$E1627</f>
        <v>0</v>
      </c>
      <c r="P1625" s="25">
        <f>VLOOKUP(CONCATENATE($F1625," ",$G1625),AllocFactorMatrix,(P$4+1),FALSE)*$E1627</f>
        <v>0</v>
      </c>
      <c r="Q1625" s="25">
        <f t="shared" si="765"/>
        <v>0</v>
      </c>
      <c r="R1625" s="25">
        <f t="shared" si="763"/>
        <v>0</v>
      </c>
      <c r="S1625" s="25">
        <f>VLOOKUP(CONCATENATE($F1625," ",$G1625),AllocFactorMatrix,(S$4+1),FALSE)*$E1627</f>
        <v>0</v>
      </c>
      <c r="T1625" s="25">
        <f>VLOOKUP(CONCATENATE($F1625," ",$G1625),AllocFactorMatrix,(T$4+1),FALSE)*$E1627</f>
        <v>0</v>
      </c>
      <c r="U1625" s="25">
        <f>VLOOKUP(CONCATENATE($F1625," ",$G1625),AllocFactorMatrix,(U$4+1),FALSE)*$E1627</f>
        <v>0</v>
      </c>
      <c r="V1625" s="25">
        <f>VLOOKUP(CONCATENATE($F1625," ",$G1625),AllocFactorMatrix,(V$4+1),FALSE)*$E1627</f>
        <v>0</v>
      </c>
      <c r="W1625" s="25">
        <f t="shared" si="767"/>
        <v>0</v>
      </c>
      <c r="X1625" s="25">
        <f>VLOOKUP(CONCATENATE($F1625," ",$G1625),AllocFactorMatrix,(X$4+1),FALSE)*$E1627</f>
        <v>0</v>
      </c>
      <c r="Y1625" s="25">
        <f>VLOOKUP(CONCATENATE($F1625," ",$G1625),AllocFactorMatrix,(Y$4+1),FALSE)*$E1627</f>
        <v>0</v>
      </c>
      <c r="Z1625" s="25">
        <f t="shared" si="762"/>
        <v>0</v>
      </c>
      <c r="AA1625" s="25">
        <f>VLOOKUP(CONCATENATE($F1625," ",$G1625),AllocFactorMatrix,(AA$4+1),FALSE)*$E1627</f>
        <v>0</v>
      </c>
      <c r="AB1625" s="25">
        <f>VLOOKUP(CONCATENATE($F1625," ",$G1625),AllocFactorMatrix,(AB$4+1),FALSE)*$E1627</f>
        <v>0</v>
      </c>
      <c r="AC1625" s="25">
        <f>VLOOKUP(CONCATENATE($F1625," ",$G1625),AllocFactorMatrix,(AC$4+1),FALSE)*$E1627</f>
        <v>0</v>
      </c>
    </row>
    <row r="1626" spans="4:29" hidden="1" outlineLevel="1">
      <c r="F1626" s="61" t="str">
        <f>F1627</f>
        <v>DIST_CPD</v>
      </c>
      <c r="G1626" s="20" t="str">
        <f>$G$14</f>
        <v>CUSTOMER</v>
      </c>
      <c r="H1626" s="24">
        <f t="shared" si="760"/>
        <v>0</v>
      </c>
      <c r="I1626" s="25">
        <f>VLOOKUP(CONCATENATE($F1626," ",$G1626),AllocFactorMatrix,(I$4+1),FALSE)*$E1627</f>
        <v>0</v>
      </c>
      <c r="J1626" s="25">
        <f>VLOOKUP(CONCATENATE($F1626," ",$G1626),AllocFactorMatrix,(J$4+1),FALSE)*$E1627</f>
        <v>0</v>
      </c>
      <c r="K1626" s="25">
        <f>VLOOKUP(CONCATENATE($F1626," ",$G1626),AllocFactorMatrix,(K$4+1),FALSE)*$E1627</f>
        <v>0</v>
      </c>
      <c r="L1626" s="25">
        <f>VLOOKUP(CONCATENATE($F1626," ",$G1626),AllocFactorMatrix,(L$4+1),FALSE)*$E1627</f>
        <v>0</v>
      </c>
      <c r="M1626" s="25">
        <f t="shared" si="761"/>
        <v>0</v>
      </c>
      <c r="N1626" s="25">
        <f>VLOOKUP(CONCATENATE($F1626," ",$G1626),AllocFactorMatrix,(N$4+1),FALSE)*$E1627</f>
        <v>0</v>
      </c>
      <c r="O1626" s="25">
        <f>VLOOKUP(CONCATENATE($F1626," ",$G1626),AllocFactorMatrix,(O$4+1),FALSE)*$E1627</f>
        <v>0</v>
      </c>
      <c r="P1626" s="25">
        <f>VLOOKUP(CONCATENATE($F1626," ",$G1626),AllocFactorMatrix,(P$4+1),FALSE)*$E1627</f>
        <v>0</v>
      </c>
      <c r="Q1626" s="25">
        <f t="shared" si="765"/>
        <v>0</v>
      </c>
      <c r="R1626" s="25">
        <f t="shared" si="763"/>
        <v>0</v>
      </c>
      <c r="S1626" s="25">
        <f>VLOOKUP(CONCATENATE($F1626," ",$G1626),AllocFactorMatrix,(S$4+1),FALSE)*$E1627</f>
        <v>0</v>
      </c>
      <c r="T1626" s="25">
        <f>VLOOKUP(CONCATENATE($F1626," ",$G1626),AllocFactorMatrix,(T$4+1),FALSE)*$E1627</f>
        <v>0</v>
      </c>
      <c r="U1626" s="25">
        <f>VLOOKUP(CONCATENATE($F1626," ",$G1626),AllocFactorMatrix,(U$4+1),FALSE)*$E1627</f>
        <v>0</v>
      </c>
      <c r="V1626" s="25">
        <f>VLOOKUP(CONCATENATE($F1626," ",$G1626),AllocFactorMatrix,(V$4+1),FALSE)*$E1627</f>
        <v>0</v>
      </c>
      <c r="W1626" s="25">
        <f t="shared" si="767"/>
        <v>0</v>
      </c>
      <c r="X1626" s="25">
        <f>VLOOKUP(CONCATENATE($F1626," ",$G1626),AllocFactorMatrix,(X$4+1),FALSE)*$E1627</f>
        <v>0</v>
      </c>
      <c r="Y1626" s="25">
        <f>VLOOKUP(CONCATENATE($F1626," ",$G1626),AllocFactorMatrix,(Y$4+1),FALSE)*$E1627</f>
        <v>0</v>
      </c>
      <c r="Z1626" s="25">
        <f t="shared" si="762"/>
        <v>0</v>
      </c>
      <c r="AA1626" s="25">
        <f>VLOOKUP(CONCATENATE($F1626," ",$G1626),AllocFactorMatrix,(AA$4+1),FALSE)*$E1627</f>
        <v>0</v>
      </c>
      <c r="AB1626" s="25">
        <f>VLOOKUP(CONCATENATE($F1626," ",$G1626),AllocFactorMatrix,(AB$4+1),FALSE)*$E1627</f>
        <v>0</v>
      </c>
      <c r="AC1626" s="25">
        <f>VLOOKUP(CONCATENATE($F1626," ",$G1626),AllocFactorMatrix,(AC$4+1),FALSE)*$E1627</f>
        <v>0</v>
      </c>
    </row>
    <row r="1627" spans="4:29" collapsed="1">
      <c r="D1627" s="20" t="s">
        <v>101</v>
      </c>
      <c r="E1627" s="22">
        <f>'Sch 4'!E377</f>
        <v>369656</v>
      </c>
      <c r="F1627" s="61" t="s">
        <v>37</v>
      </c>
      <c r="G1627" s="20" t="str">
        <f>$G$15</f>
        <v>TOTAL</v>
      </c>
      <c r="H1627" s="24">
        <f t="shared" si="760"/>
        <v>369655.99999999994</v>
      </c>
      <c r="I1627" s="25">
        <f>VLOOKUP(CONCATENATE($F1627," ",$G1627),AllocFactorMatrix,(I$4+1),FALSE)*$E1627</f>
        <v>245635.91449501223</v>
      </c>
      <c r="J1627" s="25">
        <f>VLOOKUP(CONCATENATE($F1627," ",$G1627),AllocFactorMatrix,(J$4+1),FALSE)*$E1627</f>
        <v>61841.697374855619</v>
      </c>
      <c r="K1627" s="25">
        <f>VLOOKUP(CONCATENATE($F1627," ",$G1627),AllocFactorMatrix,(K$4+1),FALSE)*$E1627</f>
        <v>721.67044582314077</v>
      </c>
      <c r="L1627" s="25">
        <f>VLOOKUP(CONCATENATE($F1627," ",$G1627),AllocFactorMatrix,(L$4+1),FALSE)*$E1627</f>
        <v>0</v>
      </c>
      <c r="M1627" s="25">
        <f t="shared" si="761"/>
        <v>62563.367820678759</v>
      </c>
      <c r="N1627" s="25">
        <f>VLOOKUP(CONCATENATE($F1627," ",$G1627),AllocFactorMatrix,(N$4+1),FALSE)*$E1627</f>
        <v>26667.852926850093</v>
      </c>
      <c r="O1627" s="25">
        <f>VLOOKUP(CONCATENATE($F1627," ",$G1627),AllocFactorMatrix,(O$4+1),FALSE)*$E1627</f>
        <v>7570.4272816992425</v>
      </c>
      <c r="P1627" s="25">
        <f>VLOOKUP(CONCATENATE($F1627," ",$G1627),AllocFactorMatrix,(P$4+1),FALSE)*$E1627</f>
        <v>0</v>
      </c>
      <c r="Q1627" s="25">
        <f t="shared" si="765"/>
        <v>0</v>
      </c>
      <c r="R1627" s="25">
        <f t="shared" si="763"/>
        <v>34238.280208549339</v>
      </c>
      <c r="S1627" s="25">
        <f>VLOOKUP(CONCATENATE($F1627," ",$G1627),AllocFactorMatrix,(S$4+1),FALSE)*$E1627</f>
        <v>1520.9656388477902</v>
      </c>
      <c r="T1627" s="25">
        <f>VLOOKUP(CONCATENATE($F1627," ",$G1627),AllocFactorMatrix,(T$4+1),FALSE)*$E1627</f>
        <v>17592.095125105971</v>
      </c>
      <c r="U1627" s="25">
        <f>VLOOKUP(CONCATENATE($F1627," ",$G1627),AllocFactorMatrix,(U$4+1),FALSE)*$E1627</f>
        <v>0</v>
      </c>
      <c r="V1627" s="25">
        <f>VLOOKUP(CONCATENATE($F1627," ",$G1627),AllocFactorMatrix,(V$4+1),FALSE)*$E1627</f>
        <v>0</v>
      </c>
      <c r="W1627" s="25">
        <f t="shared" si="767"/>
        <v>19113.060763953759</v>
      </c>
      <c r="X1627" s="25">
        <f>VLOOKUP(CONCATENATE($F1627," ",$G1627),AllocFactorMatrix,(X$4+1),FALSE)*$E1627</f>
        <v>7237.2059653310853</v>
      </c>
      <c r="Y1627" s="25">
        <f>VLOOKUP(CONCATENATE($F1627," ",$G1627),AllocFactorMatrix,(Y$4+1),FALSE)*$E1627</f>
        <v>173.3974721446383</v>
      </c>
      <c r="Z1627" s="25">
        <f t="shared" si="762"/>
        <v>7410.6034374757237</v>
      </c>
      <c r="AA1627" s="25">
        <f>VLOOKUP(CONCATENATE($F1627," ",$G1627),AllocFactorMatrix,(AA$4+1),FALSE)*$E1627</f>
        <v>124.51439792838933</v>
      </c>
      <c r="AB1627" s="25">
        <f>VLOOKUP(CONCATENATE($F1627," ",$G1627),AllocFactorMatrix,(AB$4+1),FALSE)*$E1627</f>
        <v>456.43053243334197</v>
      </c>
      <c r="AC1627" s="25">
        <f>VLOOKUP(CONCATENATE($F1627," ",$G1627),AllocFactorMatrix,(AC$4+1),FALSE)*$E1627</f>
        <v>113.82834396845666</v>
      </c>
    </row>
    <row r="1628" spans="4:29" hidden="1" outlineLevel="1">
      <c r="F1628" s="61" t="str">
        <f>F1635</f>
        <v>DIST_OHLINES</v>
      </c>
      <c r="G1628" s="20" t="str">
        <f>$G$8</f>
        <v>PRODUCTION</v>
      </c>
      <c r="H1628" s="24">
        <f t="shared" si="760"/>
        <v>0</v>
      </c>
      <c r="I1628" s="25">
        <f>VLOOKUP(CONCATENATE($F1628," ",$G1628),AllocFactorMatrix,(I$4+1),FALSE)*$E1635</f>
        <v>0</v>
      </c>
      <c r="J1628" s="25">
        <f>VLOOKUP(CONCATENATE($F1628," ",$G1628),AllocFactorMatrix,(J$4+1),FALSE)*$E1635</f>
        <v>0</v>
      </c>
      <c r="K1628" s="25">
        <f>VLOOKUP(CONCATENATE($F1628," ",$G1628),AllocFactorMatrix,(K$4+1),FALSE)*$E1635</f>
        <v>0</v>
      </c>
      <c r="L1628" s="25">
        <f>VLOOKUP(CONCATENATE($F1628," ",$G1628),AllocFactorMatrix,(L$4+1),FALSE)*$E1635</f>
        <v>0</v>
      </c>
      <c r="M1628" s="25">
        <f t="shared" si="761"/>
        <v>0</v>
      </c>
      <c r="N1628" s="25">
        <f>VLOOKUP(CONCATENATE($F1628," ",$G1628),AllocFactorMatrix,(N$4+1),FALSE)*$E1635</f>
        <v>0</v>
      </c>
      <c r="O1628" s="25">
        <f>VLOOKUP(CONCATENATE($F1628," ",$G1628),AllocFactorMatrix,(O$4+1),FALSE)*$E1635</f>
        <v>0</v>
      </c>
      <c r="P1628" s="25">
        <f>VLOOKUP(CONCATENATE($F1628," ",$G1628),AllocFactorMatrix,(P$4+1),FALSE)*$E1635</f>
        <v>0</v>
      </c>
      <c r="Q1628" s="25">
        <f t="shared" si="765"/>
        <v>0</v>
      </c>
      <c r="R1628" s="25">
        <f t="shared" si="763"/>
        <v>0</v>
      </c>
      <c r="S1628" s="25">
        <f>VLOOKUP(CONCATENATE($F1628," ",$G1628),AllocFactorMatrix,(S$4+1),FALSE)*$E1635</f>
        <v>0</v>
      </c>
      <c r="T1628" s="25">
        <f>VLOOKUP(CONCATENATE($F1628," ",$G1628),AllocFactorMatrix,(T$4+1),FALSE)*$E1635</f>
        <v>0</v>
      </c>
      <c r="U1628" s="25">
        <f>VLOOKUP(CONCATENATE($F1628," ",$G1628),AllocFactorMatrix,(U$4+1),FALSE)*$E1635</f>
        <v>0</v>
      </c>
      <c r="V1628" s="25">
        <f>VLOOKUP(CONCATENATE($F1628," ",$G1628),AllocFactorMatrix,(V$4+1),FALSE)*$E1635</f>
        <v>0</v>
      </c>
      <c r="W1628" s="25">
        <f>SUBTOTAL(9,S1628:V1628)</f>
        <v>0</v>
      </c>
      <c r="X1628" s="25">
        <f>VLOOKUP(CONCATENATE($F1628," ",$G1628),AllocFactorMatrix,(X$4+1),FALSE)*$E1635</f>
        <v>0</v>
      </c>
      <c r="Y1628" s="25">
        <f>VLOOKUP(CONCATENATE($F1628," ",$G1628),AllocFactorMatrix,(Y$4+1),FALSE)*$E1635</f>
        <v>0</v>
      </c>
      <c r="Z1628" s="25">
        <f t="shared" si="762"/>
        <v>0</v>
      </c>
      <c r="AA1628" s="25">
        <f>VLOOKUP(CONCATENATE($F1628," ",$G1628),AllocFactorMatrix,(AA$4+1),FALSE)*$E1635</f>
        <v>0</v>
      </c>
      <c r="AB1628" s="25">
        <f>VLOOKUP(CONCATENATE($F1628," ",$G1628),AllocFactorMatrix,(AB$4+1),FALSE)*$E1635</f>
        <v>0</v>
      </c>
      <c r="AC1628" s="25">
        <f>VLOOKUP(CONCATENATE($F1628," ",$G1628),AllocFactorMatrix,(AC$4+1),FALSE)*$E1635</f>
        <v>0</v>
      </c>
    </row>
    <row r="1629" spans="4:29" hidden="1" outlineLevel="1">
      <c r="F1629" s="61" t="str">
        <f>F1635</f>
        <v>DIST_OHLINES</v>
      </c>
      <c r="G1629" s="20" t="str">
        <f>$G$9</f>
        <v>BULKTRAN</v>
      </c>
      <c r="H1629" s="24">
        <f t="shared" si="760"/>
        <v>0</v>
      </c>
      <c r="I1629" s="25">
        <f>VLOOKUP(CONCATENATE($F1629," ",$G1629),AllocFactorMatrix,(I$4+1),FALSE)*$E1635</f>
        <v>0</v>
      </c>
      <c r="J1629" s="25">
        <f>VLOOKUP(CONCATENATE($F1629," ",$G1629),AllocFactorMatrix,(J$4+1),FALSE)*$E1635</f>
        <v>0</v>
      </c>
      <c r="K1629" s="25">
        <f>VLOOKUP(CONCATENATE($F1629," ",$G1629),AllocFactorMatrix,(K$4+1),FALSE)*$E1635</f>
        <v>0</v>
      </c>
      <c r="L1629" s="25">
        <f>VLOOKUP(CONCATENATE($F1629," ",$G1629),AllocFactorMatrix,(L$4+1),FALSE)*$E1635</f>
        <v>0</v>
      </c>
      <c r="M1629" s="25">
        <f t="shared" si="761"/>
        <v>0</v>
      </c>
      <c r="N1629" s="25">
        <f>VLOOKUP(CONCATENATE($F1629," ",$G1629),AllocFactorMatrix,(N$4+1),FALSE)*$E1635</f>
        <v>0</v>
      </c>
      <c r="O1629" s="25">
        <f>VLOOKUP(CONCATENATE($F1629," ",$G1629),AllocFactorMatrix,(O$4+1),FALSE)*$E1635</f>
        <v>0</v>
      </c>
      <c r="P1629" s="25">
        <f>VLOOKUP(CONCATENATE($F1629," ",$G1629),AllocFactorMatrix,(P$4+1),FALSE)*$E1635</f>
        <v>0</v>
      </c>
      <c r="Q1629" s="25">
        <f t="shared" si="765"/>
        <v>0</v>
      </c>
      <c r="R1629" s="25">
        <f t="shared" si="763"/>
        <v>0</v>
      </c>
      <c r="S1629" s="25">
        <f>VLOOKUP(CONCATENATE($F1629," ",$G1629),AllocFactorMatrix,(S$4+1),FALSE)*$E1635</f>
        <v>0</v>
      </c>
      <c r="T1629" s="25">
        <f>VLOOKUP(CONCATENATE($F1629," ",$G1629),AllocFactorMatrix,(T$4+1),FALSE)*$E1635</f>
        <v>0</v>
      </c>
      <c r="U1629" s="25">
        <f>VLOOKUP(CONCATENATE($F1629," ",$G1629),AllocFactorMatrix,(U$4+1),FALSE)*$E1635</f>
        <v>0</v>
      </c>
      <c r="V1629" s="25">
        <f>VLOOKUP(CONCATENATE($F1629," ",$G1629),AllocFactorMatrix,(V$4+1),FALSE)*$E1635</f>
        <v>0</v>
      </c>
      <c r="W1629" s="25">
        <f t="shared" ref="W1629:W1635" si="768">SUBTOTAL(9,S1629:V1629)</f>
        <v>0</v>
      </c>
      <c r="X1629" s="25">
        <f>VLOOKUP(CONCATENATE($F1629," ",$G1629),AllocFactorMatrix,(X$4+1),FALSE)*$E1635</f>
        <v>0</v>
      </c>
      <c r="Y1629" s="25">
        <f>VLOOKUP(CONCATENATE($F1629," ",$G1629),AllocFactorMatrix,(Y$4+1),FALSE)*$E1635</f>
        <v>0</v>
      </c>
      <c r="Z1629" s="25">
        <f t="shared" si="762"/>
        <v>0</v>
      </c>
      <c r="AA1629" s="25">
        <f>VLOOKUP(CONCATENATE($F1629," ",$G1629),AllocFactorMatrix,(AA$4+1),FALSE)*$E1635</f>
        <v>0</v>
      </c>
      <c r="AB1629" s="25">
        <f>VLOOKUP(CONCATENATE($F1629," ",$G1629),AllocFactorMatrix,(AB$4+1),FALSE)*$E1635</f>
        <v>0</v>
      </c>
      <c r="AC1629" s="25">
        <f>VLOOKUP(CONCATENATE($F1629," ",$G1629),AllocFactorMatrix,(AC$4+1),FALSE)*$E1635</f>
        <v>0</v>
      </c>
    </row>
    <row r="1630" spans="4:29" hidden="1" outlineLevel="1">
      <c r="F1630" s="61" t="str">
        <f>F1635</f>
        <v>DIST_OHLINES</v>
      </c>
      <c r="G1630" s="20" t="str">
        <f>$G$10</f>
        <v>SUBTRAN</v>
      </c>
      <c r="H1630" s="24">
        <f t="shared" si="760"/>
        <v>0</v>
      </c>
      <c r="I1630" s="25">
        <f>VLOOKUP(CONCATENATE($F1630," ",$G1630),AllocFactorMatrix,(I$4+1),FALSE)*$E1635</f>
        <v>0</v>
      </c>
      <c r="J1630" s="25">
        <f>VLOOKUP(CONCATENATE($F1630," ",$G1630),AllocFactorMatrix,(J$4+1),FALSE)*$E1635</f>
        <v>0</v>
      </c>
      <c r="K1630" s="25">
        <f>VLOOKUP(CONCATENATE($F1630," ",$G1630),AllocFactorMatrix,(K$4+1),FALSE)*$E1635</f>
        <v>0</v>
      </c>
      <c r="L1630" s="25">
        <f>VLOOKUP(CONCATENATE($F1630," ",$G1630),AllocFactorMatrix,(L$4+1),FALSE)*$E1635</f>
        <v>0</v>
      </c>
      <c r="M1630" s="25">
        <f t="shared" si="761"/>
        <v>0</v>
      </c>
      <c r="N1630" s="25">
        <f>VLOOKUP(CONCATENATE($F1630," ",$G1630),AllocFactorMatrix,(N$4+1),FALSE)*$E1635</f>
        <v>0</v>
      </c>
      <c r="O1630" s="25">
        <f>VLOOKUP(CONCATENATE($F1630," ",$G1630),AllocFactorMatrix,(O$4+1),FALSE)*$E1635</f>
        <v>0</v>
      </c>
      <c r="P1630" s="25">
        <f>VLOOKUP(CONCATENATE($F1630," ",$G1630),AllocFactorMatrix,(P$4+1),FALSE)*$E1635</f>
        <v>0</v>
      </c>
      <c r="Q1630" s="25">
        <f t="shared" si="765"/>
        <v>0</v>
      </c>
      <c r="R1630" s="25">
        <f t="shared" si="763"/>
        <v>0</v>
      </c>
      <c r="S1630" s="25">
        <f>VLOOKUP(CONCATENATE($F1630," ",$G1630),AllocFactorMatrix,(S$4+1),FALSE)*$E1635</f>
        <v>0</v>
      </c>
      <c r="T1630" s="25">
        <f>VLOOKUP(CONCATENATE($F1630," ",$G1630),AllocFactorMatrix,(T$4+1),FALSE)*$E1635</f>
        <v>0</v>
      </c>
      <c r="U1630" s="25">
        <f>VLOOKUP(CONCATENATE($F1630," ",$G1630),AllocFactorMatrix,(U$4+1),FALSE)*$E1635</f>
        <v>0</v>
      </c>
      <c r="V1630" s="25">
        <f>VLOOKUP(CONCATENATE($F1630," ",$G1630),AllocFactorMatrix,(V$4+1),FALSE)*$E1635</f>
        <v>0</v>
      </c>
      <c r="W1630" s="25">
        <f t="shared" si="768"/>
        <v>0</v>
      </c>
      <c r="X1630" s="25">
        <f>VLOOKUP(CONCATENATE($F1630," ",$G1630),AllocFactorMatrix,(X$4+1),FALSE)*$E1635</f>
        <v>0</v>
      </c>
      <c r="Y1630" s="25">
        <f>VLOOKUP(CONCATENATE($F1630," ",$G1630),AllocFactorMatrix,(Y$4+1),FALSE)*$E1635</f>
        <v>0</v>
      </c>
      <c r="Z1630" s="25">
        <f t="shared" si="762"/>
        <v>0</v>
      </c>
      <c r="AA1630" s="25">
        <f>VLOOKUP(CONCATENATE($F1630," ",$G1630),AllocFactorMatrix,(AA$4+1),FALSE)*$E1635</f>
        <v>0</v>
      </c>
      <c r="AB1630" s="25">
        <f>VLOOKUP(CONCATENATE($F1630," ",$G1630),AllocFactorMatrix,(AB$4+1),FALSE)*$E1635</f>
        <v>0</v>
      </c>
      <c r="AC1630" s="25">
        <f>VLOOKUP(CONCATENATE($F1630," ",$G1630),AllocFactorMatrix,(AC$4+1),FALSE)*$E1635</f>
        <v>0</v>
      </c>
    </row>
    <row r="1631" spans="4:29" hidden="1" outlineLevel="1">
      <c r="F1631" s="61" t="str">
        <f>F1635</f>
        <v>DIST_OHLINES</v>
      </c>
      <c r="G1631" s="20" t="str">
        <f>$G$11</f>
        <v>DISTPRI</v>
      </c>
      <c r="H1631" s="24">
        <f t="shared" si="760"/>
        <v>286882.55056531559</v>
      </c>
      <c r="I1631" s="25">
        <f>VLOOKUP(CONCATENATE($F1631," ",$G1631),AllocFactorMatrix,(I$4+1),FALSE)*$E1635</f>
        <v>190633.06874708619</v>
      </c>
      <c r="J1631" s="25">
        <f>VLOOKUP(CONCATENATE($F1631," ",$G1631),AllocFactorMatrix,(J$4+1),FALSE)*$E1635</f>
        <v>47994.091463920406</v>
      </c>
      <c r="K1631" s="25">
        <f>VLOOKUP(CONCATENATE($F1631," ",$G1631),AllocFactorMatrix,(K$4+1),FALSE)*$E1635</f>
        <v>560.07384748347386</v>
      </c>
      <c r="L1631" s="25">
        <f>VLOOKUP(CONCATENATE($F1631," ",$G1631),AllocFactorMatrix,(L$4+1),FALSE)*$E1635</f>
        <v>0</v>
      </c>
      <c r="M1631" s="25">
        <f t="shared" si="761"/>
        <v>48554.165311403878</v>
      </c>
      <c r="N1631" s="25">
        <f>VLOOKUP(CONCATENATE($F1631," ",$G1631),AllocFactorMatrix,(N$4+1),FALSE)*$E1635</f>
        <v>20696.381678521306</v>
      </c>
      <c r="O1631" s="25">
        <f>VLOOKUP(CONCATENATE($F1631," ",$G1631),AllocFactorMatrix,(O$4+1),FALSE)*$E1635</f>
        <v>5875.2556091153065</v>
      </c>
      <c r="P1631" s="25">
        <f>VLOOKUP(CONCATENATE($F1631," ",$G1631),AllocFactorMatrix,(P$4+1),FALSE)*$E1635</f>
        <v>0</v>
      </c>
      <c r="Q1631" s="25">
        <f t="shared" si="765"/>
        <v>0</v>
      </c>
      <c r="R1631" s="25">
        <f t="shared" si="763"/>
        <v>26571.637287636611</v>
      </c>
      <c r="S1631" s="25">
        <f>VLOOKUP(CONCATENATE($F1631," ",$G1631),AllocFactorMatrix,(S$4+1),FALSE)*$E1635</f>
        <v>1180.3906924136459</v>
      </c>
      <c r="T1631" s="25">
        <f>VLOOKUP(CONCATENATE($F1631," ",$G1631),AllocFactorMatrix,(T$4+1),FALSE)*$E1635</f>
        <v>13652.869476697404</v>
      </c>
      <c r="U1631" s="25">
        <f>VLOOKUP(CONCATENATE($F1631," ",$G1631),AllocFactorMatrix,(U$4+1),FALSE)*$E1635</f>
        <v>0</v>
      </c>
      <c r="V1631" s="25">
        <f>VLOOKUP(CONCATENATE($F1631," ",$G1631),AllocFactorMatrix,(V$4+1),FALSE)*$E1635</f>
        <v>0</v>
      </c>
      <c r="W1631" s="25">
        <f t="shared" si="768"/>
        <v>14833.26016911105</v>
      </c>
      <c r="X1631" s="25">
        <f>VLOOKUP(CONCATENATE($F1631," ",$G1631),AllocFactorMatrix,(X$4+1),FALSE)*$E1635</f>
        <v>5616.6492801434269</v>
      </c>
      <c r="Y1631" s="25">
        <f>VLOOKUP(CONCATENATE($F1631," ",$G1631),AllocFactorMatrix,(Y$4+1),FALSE)*$E1635</f>
        <v>134.57027363395184</v>
      </c>
      <c r="Z1631" s="25">
        <f t="shared" si="762"/>
        <v>5751.2195537773787</v>
      </c>
      <c r="AA1631" s="25">
        <f>VLOOKUP(CONCATENATE($F1631," ",$G1631),AllocFactorMatrix,(AA$4+1),FALSE)*$E1635</f>
        <v>96.633107699593609</v>
      </c>
      <c r="AB1631" s="25">
        <f>VLOOKUP(CONCATENATE($F1631," ",$G1631),AllocFactorMatrix,(AB$4+1),FALSE)*$E1635</f>
        <v>354.22651140617802</v>
      </c>
      <c r="AC1631" s="25">
        <f>VLOOKUP(CONCATENATE($F1631," ",$G1631),AllocFactorMatrix,(AC$4+1),FALSE)*$E1635</f>
        <v>88.339877194734854</v>
      </c>
    </row>
    <row r="1632" spans="4:29" hidden="1" outlineLevel="1">
      <c r="F1632" s="61" t="str">
        <f>F1635</f>
        <v>DIST_OHLINES</v>
      </c>
      <c r="G1632" s="20" t="str">
        <f>$G$12</f>
        <v>DISTSEC</v>
      </c>
      <c r="H1632" s="24">
        <f t="shared" si="760"/>
        <v>121791.19009872961</v>
      </c>
      <c r="I1632" s="25">
        <f>VLOOKUP(CONCATENATE($F1632," ",$G1632),AllocFactorMatrix,(I$4+1),FALSE)*$E1635</f>
        <v>90929.51713242165</v>
      </c>
      <c r="J1632" s="25">
        <f>VLOOKUP(CONCATENATE($F1632," ",$G1632),AllocFactorMatrix,(J$4+1),FALSE)*$E1635</f>
        <v>20412.471663191758</v>
      </c>
      <c r="K1632" s="25">
        <f>VLOOKUP(CONCATENATE($F1632," ",$G1632),AllocFactorMatrix,(K$4+1),FALSE)*$E1635</f>
        <v>0</v>
      </c>
      <c r="L1632" s="25">
        <f>VLOOKUP(CONCATENATE($F1632," ",$G1632),AllocFactorMatrix,(L$4+1),FALSE)*$E1635</f>
        <v>0</v>
      </c>
      <c r="M1632" s="25">
        <f t="shared" si="761"/>
        <v>20412.471663191758</v>
      </c>
      <c r="N1632" s="25">
        <f>VLOOKUP(CONCATENATE($F1632," ",$G1632),AllocFactorMatrix,(N$4+1),FALSE)*$E1635</f>
        <v>7195.6114516580155</v>
      </c>
      <c r="O1632" s="25">
        <f>VLOOKUP(CONCATENATE($F1632," ",$G1632),AllocFactorMatrix,(O$4+1),FALSE)*$E1635</f>
        <v>0</v>
      </c>
      <c r="P1632" s="25">
        <f>VLOOKUP(CONCATENATE($F1632," ",$G1632),AllocFactorMatrix,(P$4+1),FALSE)*$E1635</f>
        <v>0</v>
      </c>
      <c r="Q1632" s="25">
        <f t="shared" si="765"/>
        <v>0</v>
      </c>
      <c r="R1632" s="25">
        <f t="shared" si="763"/>
        <v>7195.6114516580155</v>
      </c>
      <c r="S1632" s="25">
        <f>VLOOKUP(CONCATENATE($F1632," ",$G1632),AllocFactorMatrix,(S$4+1),FALSE)*$E1635</f>
        <v>318.48176672258069</v>
      </c>
      <c r="T1632" s="25">
        <f>VLOOKUP(CONCATENATE($F1632," ",$G1632),AllocFactorMatrix,(T$4+1),FALSE)*$E1635</f>
        <v>0</v>
      </c>
      <c r="U1632" s="25">
        <f>VLOOKUP(CONCATENATE($F1632," ",$G1632),AllocFactorMatrix,(U$4+1),FALSE)*$E1635</f>
        <v>0</v>
      </c>
      <c r="V1632" s="25">
        <f>VLOOKUP(CONCATENATE($F1632," ",$G1632),AllocFactorMatrix,(V$4+1),FALSE)*$E1635</f>
        <v>0</v>
      </c>
      <c r="W1632" s="25">
        <f t="shared" si="768"/>
        <v>318.48176672258069</v>
      </c>
      <c r="X1632" s="25">
        <f>VLOOKUP(CONCATENATE($F1632," ",$G1632),AllocFactorMatrix,(X$4+1),FALSE)*$E1635</f>
        <v>2002.6460048468098</v>
      </c>
      <c r="Y1632" s="25">
        <f>VLOOKUP(CONCATENATE($F1632," ",$G1632),AllocFactorMatrix,(Y$4+1),FALSE)*$E1635</f>
        <v>0</v>
      </c>
      <c r="Z1632" s="25">
        <f t="shared" si="762"/>
        <v>2002.6460048468098</v>
      </c>
      <c r="AA1632" s="25">
        <f>VLOOKUP(CONCATENATE($F1632," ",$G1632),AllocFactorMatrix,(AA$4+1),FALSE)*$E1635</f>
        <v>32.655695222599519</v>
      </c>
      <c r="AB1632" s="25">
        <f>VLOOKUP(CONCATENATE($F1632," ",$G1632),AllocFactorMatrix,(AB$4+1),FALSE)*$E1635</f>
        <v>721.08744396424913</v>
      </c>
      <c r="AC1632" s="25">
        <f>VLOOKUP(CONCATENATE($F1632," ",$G1632),AllocFactorMatrix,(AC$4+1),FALSE)*$E1635</f>
        <v>178.71894070194409</v>
      </c>
    </row>
    <row r="1633" spans="4:29" hidden="1" outlineLevel="1">
      <c r="F1633" s="61" t="str">
        <f>F1635</f>
        <v>DIST_OHLINES</v>
      </c>
      <c r="G1633" s="20" t="str">
        <f>$G$13</f>
        <v>ENERGY</v>
      </c>
      <c r="H1633" s="24">
        <f t="shared" si="760"/>
        <v>0</v>
      </c>
      <c r="I1633" s="25">
        <f>VLOOKUP(CONCATENATE($F1633," ",$G1633),AllocFactorMatrix,(I$4+1),FALSE)*$E1635</f>
        <v>0</v>
      </c>
      <c r="J1633" s="25">
        <f>VLOOKUP(CONCATENATE($F1633," ",$G1633),AllocFactorMatrix,(J$4+1),FALSE)*$E1635</f>
        <v>0</v>
      </c>
      <c r="K1633" s="25">
        <f>VLOOKUP(CONCATENATE($F1633," ",$G1633),AllocFactorMatrix,(K$4+1),FALSE)*$E1635</f>
        <v>0</v>
      </c>
      <c r="L1633" s="25">
        <f>VLOOKUP(CONCATENATE($F1633," ",$G1633),AllocFactorMatrix,(L$4+1),FALSE)*$E1635</f>
        <v>0</v>
      </c>
      <c r="M1633" s="25">
        <f t="shared" si="761"/>
        <v>0</v>
      </c>
      <c r="N1633" s="25">
        <f>VLOOKUP(CONCATENATE($F1633," ",$G1633),AllocFactorMatrix,(N$4+1),FALSE)*$E1635</f>
        <v>0</v>
      </c>
      <c r="O1633" s="25">
        <f>VLOOKUP(CONCATENATE($F1633," ",$G1633),AllocFactorMatrix,(O$4+1),FALSE)*$E1635</f>
        <v>0</v>
      </c>
      <c r="P1633" s="25">
        <f>VLOOKUP(CONCATENATE($F1633," ",$G1633),AllocFactorMatrix,(P$4+1),FALSE)*$E1635</f>
        <v>0</v>
      </c>
      <c r="Q1633" s="25">
        <f t="shared" si="765"/>
        <v>0</v>
      </c>
      <c r="R1633" s="25">
        <f t="shared" si="763"/>
        <v>0</v>
      </c>
      <c r="S1633" s="25">
        <f>VLOOKUP(CONCATENATE($F1633," ",$G1633),AllocFactorMatrix,(S$4+1),FALSE)*$E1635</f>
        <v>0</v>
      </c>
      <c r="T1633" s="25">
        <f>VLOOKUP(CONCATENATE($F1633," ",$G1633),AllocFactorMatrix,(T$4+1),FALSE)*$E1635</f>
        <v>0</v>
      </c>
      <c r="U1633" s="25">
        <f>VLOOKUP(CONCATENATE($F1633," ",$G1633),AllocFactorMatrix,(U$4+1),FALSE)*$E1635</f>
        <v>0</v>
      </c>
      <c r="V1633" s="25">
        <f>VLOOKUP(CONCATENATE($F1633," ",$G1633),AllocFactorMatrix,(V$4+1),FALSE)*$E1635</f>
        <v>0</v>
      </c>
      <c r="W1633" s="25">
        <f t="shared" si="768"/>
        <v>0</v>
      </c>
      <c r="X1633" s="25">
        <f>VLOOKUP(CONCATENATE($F1633," ",$G1633),AllocFactorMatrix,(X$4+1),FALSE)*$E1635</f>
        <v>0</v>
      </c>
      <c r="Y1633" s="25">
        <f>VLOOKUP(CONCATENATE($F1633," ",$G1633),AllocFactorMatrix,(Y$4+1),FALSE)*$E1635</f>
        <v>0</v>
      </c>
      <c r="Z1633" s="25">
        <f t="shared" si="762"/>
        <v>0</v>
      </c>
      <c r="AA1633" s="25">
        <f>VLOOKUP(CONCATENATE($F1633," ",$G1633),AllocFactorMatrix,(AA$4+1),FALSE)*$E1635</f>
        <v>0</v>
      </c>
      <c r="AB1633" s="25">
        <f>VLOOKUP(CONCATENATE($F1633," ",$G1633),AllocFactorMatrix,(AB$4+1),FALSE)*$E1635</f>
        <v>0</v>
      </c>
      <c r="AC1633" s="25">
        <f>VLOOKUP(CONCATENATE($F1633," ",$G1633),AllocFactorMatrix,(AC$4+1),FALSE)*$E1635</f>
        <v>0</v>
      </c>
    </row>
    <row r="1634" spans="4:29" hidden="1" outlineLevel="1">
      <c r="F1634" s="61" t="str">
        <f>F1635</f>
        <v>DIST_OHLINES</v>
      </c>
      <c r="G1634" s="20" t="str">
        <f>$G$14</f>
        <v>CUSTOMER</v>
      </c>
      <c r="H1634" s="24">
        <f t="shared" si="760"/>
        <v>314209.25933595485</v>
      </c>
      <c r="I1634" s="25">
        <f>VLOOKUP(CONCATENATE($F1634," ",$G1634),AllocFactorMatrix,(I$4+1),FALSE)*$E1635</f>
        <v>252975.87858852724</v>
      </c>
      <c r="J1634" s="25">
        <f>VLOOKUP(CONCATENATE($F1634," ",$G1634),AllocFactorMatrix,(J$4+1),FALSE)*$E1635</f>
        <v>59831.163712328387</v>
      </c>
      <c r="K1634" s="25">
        <f>VLOOKUP(CONCATENATE($F1634," ",$G1634),AllocFactorMatrix,(K$4+1),FALSE)*$E1635</f>
        <v>135.94902002346828</v>
      </c>
      <c r="L1634" s="25">
        <f>VLOOKUP(CONCATENATE($F1634," ",$G1634),AllocFactorMatrix,(L$4+1),FALSE)*$E1635</f>
        <v>0</v>
      </c>
      <c r="M1634" s="25">
        <f t="shared" si="761"/>
        <v>59967.112732351852</v>
      </c>
      <c r="N1634" s="25">
        <f>VLOOKUP(CONCATENATE($F1634," ",$G1634),AllocFactorMatrix,(N$4+1),FALSE)*$E1635</f>
        <v>706.93490412203494</v>
      </c>
      <c r="O1634" s="25">
        <f>VLOOKUP(CONCATENATE($F1634," ",$G1634),AllocFactorMatrix,(O$4+1),FALSE)*$E1635</f>
        <v>116.52773144868709</v>
      </c>
      <c r="P1634" s="25">
        <f>VLOOKUP(CONCATENATE($F1634," ",$G1634),AllocFactorMatrix,(P$4+1),FALSE)*$E1635</f>
        <v>0</v>
      </c>
      <c r="Q1634" s="25">
        <f t="shared" si="765"/>
        <v>0</v>
      </c>
      <c r="R1634" s="25">
        <f t="shared" si="763"/>
        <v>823.462635570722</v>
      </c>
      <c r="S1634" s="25">
        <f>VLOOKUP(CONCATENATE($F1634," ",$G1634),AllocFactorMatrix,(S$4+1),FALSE)*$E1635</f>
        <v>9.7106442873905898</v>
      </c>
      <c r="T1634" s="25">
        <f>VLOOKUP(CONCATENATE($F1634," ",$G1634),AllocFactorMatrix,(T$4+1),FALSE)*$E1635</f>
        <v>66.032381154256015</v>
      </c>
      <c r="U1634" s="25">
        <f>VLOOKUP(CONCATENATE($F1634," ",$G1634),AllocFactorMatrix,(U$4+1),FALSE)*$E1635</f>
        <v>0</v>
      </c>
      <c r="V1634" s="25">
        <f>VLOOKUP(CONCATENATE($F1634," ",$G1634),AllocFactorMatrix,(V$4+1),FALSE)*$E1635</f>
        <v>0</v>
      </c>
      <c r="W1634" s="25">
        <f t="shared" si="768"/>
        <v>75.743025441646608</v>
      </c>
      <c r="X1634" s="25">
        <f>VLOOKUP(CONCATENATE($F1634," ",$G1634),AllocFactorMatrix,(X$4+1),FALSE)*$E1635</f>
        <v>246.65036489972098</v>
      </c>
      <c r="Y1634" s="25">
        <f>VLOOKUP(CONCATENATE($F1634," ",$G1634),AllocFactorMatrix,(Y$4+1),FALSE)*$E1635</f>
        <v>1.9421288574781184</v>
      </c>
      <c r="Z1634" s="25">
        <f t="shared" si="762"/>
        <v>248.59249375719909</v>
      </c>
      <c r="AA1634" s="25">
        <f>VLOOKUP(CONCATENATE($F1634," ",$G1634),AllocFactorMatrix,(AA$4+1),FALSE)*$E1635</f>
        <v>15.537030859824947</v>
      </c>
      <c r="AB1634" s="25">
        <f>VLOOKUP(CONCATENATE($F1634," ",$G1634),AllocFactorMatrix,(AB$4+1),FALSE)*$E1635</f>
        <v>0</v>
      </c>
      <c r="AC1634" s="25">
        <f>VLOOKUP(CONCATENATE($F1634," ",$G1634),AllocFactorMatrix,(AC$4+1),FALSE)*$E1635</f>
        <v>102.93282944634025</v>
      </c>
    </row>
    <row r="1635" spans="4:29" collapsed="1">
      <c r="D1635" s="20" t="s">
        <v>102</v>
      </c>
      <c r="E1635" s="22">
        <f>'Sch 4'!E378</f>
        <v>722883</v>
      </c>
      <c r="F1635" s="61" t="s">
        <v>60</v>
      </c>
      <c r="G1635" s="20" t="str">
        <f>$G$15</f>
        <v>TOTAL</v>
      </c>
      <c r="H1635" s="24">
        <f t="shared" si="760"/>
        <v>722883</v>
      </c>
      <c r="I1635" s="25">
        <f>VLOOKUP(CONCATENATE($F1635," ",$G1635),AllocFactorMatrix,(I$4+1),FALSE)*$E1635</f>
        <v>534538.46446803503</v>
      </c>
      <c r="J1635" s="25">
        <f>VLOOKUP(CONCATENATE($F1635," ",$G1635),AllocFactorMatrix,(J$4+1),FALSE)*$E1635</f>
        <v>128237.72683944055</v>
      </c>
      <c r="K1635" s="25">
        <f>VLOOKUP(CONCATENATE($F1635," ",$G1635),AllocFactorMatrix,(K$4+1),FALSE)*$E1635</f>
        <v>696.02286750694213</v>
      </c>
      <c r="L1635" s="25">
        <f>VLOOKUP(CONCATENATE($F1635," ",$G1635),AllocFactorMatrix,(L$4+1),FALSE)*$E1635</f>
        <v>0</v>
      </c>
      <c r="M1635" s="25">
        <f t="shared" si="761"/>
        <v>128933.74970694749</v>
      </c>
      <c r="N1635" s="25">
        <f>VLOOKUP(CONCATENATE($F1635," ",$G1635),AllocFactorMatrix,(N$4+1),FALSE)*$E1635</f>
        <v>28598.92803430136</v>
      </c>
      <c r="O1635" s="25">
        <f>VLOOKUP(CONCATENATE($F1635," ",$G1635),AllocFactorMatrix,(O$4+1),FALSE)*$E1635</f>
        <v>5991.783340563994</v>
      </c>
      <c r="P1635" s="25">
        <f>VLOOKUP(CONCATENATE($F1635," ",$G1635),AllocFactorMatrix,(P$4+1),FALSE)*$E1635</f>
        <v>0</v>
      </c>
      <c r="Q1635" s="25">
        <f t="shared" si="765"/>
        <v>0</v>
      </c>
      <c r="R1635" s="25">
        <f t="shared" si="763"/>
        <v>34590.71137486535</v>
      </c>
      <c r="S1635" s="25">
        <f>VLOOKUP(CONCATENATE($F1635," ",$G1635),AllocFactorMatrix,(S$4+1),FALSE)*$E1635</f>
        <v>1508.5831034236173</v>
      </c>
      <c r="T1635" s="25">
        <f>VLOOKUP(CONCATENATE($F1635," ",$G1635),AllocFactorMatrix,(T$4+1),FALSE)*$E1635</f>
        <v>13718.901857851659</v>
      </c>
      <c r="U1635" s="25">
        <f>VLOOKUP(CONCATENATE($F1635," ",$G1635),AllocFactorMatrix,(U$4+1),FALSE)*$E1635</f>
        <v>0</v>
      </c>
      <c r="V1635" s="25">
        <f>VLOOKUP(CONCATENATE($F1635," ",$G1635),AllocFactorMatrix,(V$4+1),FALSE)*$E1635</f>
        <v>0</v>
      </c>
      <c r="W1635" s="25">
        <f t="shared" si="768"/>
        <v>15227.484961275277</v>
      </c>
      <c r="X1635" s="25">
        <f>VLOOKUP(CONCATENATE($F1635," ",$G1635),AllocFactorMatrix,(X$4+1),FALSE)*$E1635</f>
        <v>7865.9456498899581</v>
      </c>
      <c r="Y1635" s="25">
        <f>VLOOKUP(CONCATENATE($F1635," ",$G1635),AllocFactorMatrix,(Y$4+1),FALSE)*$E1635</f>
        <v>136.51240249142995</v>
      </c>
      <c r="Z1635" s="25">
        <f t="shared" si="762"/>
        <v>8002.4580523813884</v>
      </c>
      <c r="AA1635" s="25">
        <f>VLOOKUP(CONCATENATE($F1635," ",$G1635),AllocFactorMatrix,(AA$4+1),FALSE)*$E1635</f>
        <v>144.82583378201807</v>
      </c>
      <c r="AB1635" s="25">
        <f>VLOOKUP(CONCATENATE($F1635," ",$G1635),AllocFactorMatrix,(AB$4+1),FALSE)*$E1635</f>
        <v>1075.3139553704273</v>
      </c>
      <c r="AC1635" s="25">
        <f>VLOOKUP(CONCATENATE($F1635," ",$G1635),AllocFactorMatrix,(AC$4+1),FALSE)*$E1635</f>
        <v>369.99164734301922</v>
      </c>
    </row>
    <row r="1636" spans="4:29" hidden="1" outlineLevel="1">
      <c r="F1636" s="61" t="str">
        <f>F1643</f>
        <v>DIST_UGLINES</v>
      </c>
      <c r="G1636" s="20" t="str">
        <f>$G$8</f>
        <v>PRODUCTION</v>
      </c>
      <c r="H1636" s="24">
        <f t="shared" ref="H1636:H1667" si="769">SUBTOTAL(9,I1636:AC1636)</f>
        <v>0</v>
      </c>
      <c r="I1636" s="25">
        <f>VLOOKUP(CONCATENATE($F1636," ",$G1636),AllocFactorMatrix,(I$4+1),FALSE)*$E1643</f>
        <v>0</v>
      </c>
      <c r="J1636" s="25">
        <f>VLOOKUP(CONCATENATE($F1636," ",$G1636),AllocFactorMatrix,(J$4+1),FALSE)*$E1643</f>
        <v>0</v>
      </c>
      <c r="K1636" s="25">
        <f>VLOOKUP(CONCATENATE($F1636," ",$G1636),AllocFactorMatrix,(K$4+1),FALSE)*$E1643</f>
        <v>0</v>
      </c>
      <c r="L1636" s="25">
        <f>VLOOKUP(CONCATENATE($F1636," ",$G1636),AllocFactorMatrix,(L$4+1),FALSE)*$E1643</f>
        <v>0</v>
      </c>
      <c r="M1636" s="25">
        <f t="shared" si="761"/>
        <v>0</v>
      </c>
      <c r="N1636" s="25">
        <f>VLOOKUP(CONCATENATE($F1636," ",$G1636),AllocFactorMatrix,(N$4+1),FALSE)*$E1643</f>
        <v>0</v>
      </c>
      <c r="O1636" s="25">
        <f>VLOOKUP(CONCATENATE($F1636," ",$G1636),AllocFactorMatrix,(O$4+1),FALSE)*$E1643</f>
        <v>0</v>
      </c>
      <c r="P1636" s="25">
        <f>VLOOKUP(CONCATENATE($F1636," ",$G1636),AllocFactorMatrix,(P$4+1),FALSE)*$E1643</f>
        <v>0</v>
      </c>
      <c r="Q1636" s="25">
        <f t="shared" si="765"/>
        <v>0</v>
      </c>
      <c r="R1636" s="25">
        <f t="shared" si="763"/>
        <v>0</v>
      </c>
      <c r="S1636" s="25">
        <f>VLOOKUP(CONCATENATE($F1636," ",$G1636),AllocFactorMatrix,(S$4+1),FALSE)*$E1643</f>
        <v>0</v>
      </c>
      <c r="T1636" s="25">
        <f>VLOOKUP(CONCATENATE($F1636," ",$G1636),AllocFactorMatrix,(T$4+1),FALSE)*$E1643</f>
        <v>0</v>
      </c>
      <c r="U1636" s="25">
        <f>VLOOKUP(CONCATENATE($F1636," ",$G1636),AllocFactorMatrix,(U$4+1),FALSE)*$E1643</f>
        <v>0</v>
      </c>
      <c r="V1636" s="25">
        <f>VLOOKUP(CONCATENATE($F1636," ",$G1636),AllocFactorMatrix,(V$4+1),FALSE)*$E1643</f>
        <v>0</v>
      </c>
      <c r="W1636" s="25">
        <f>SUBTOTAL(9,S1636:V1636)</f>
        <v>0</v>
      </c>
      <c r="X1636" s="25">
        <f>VLOOKUP(CONCATENATE($F1636," ",$G1636),AllocFactorMatrix,(X$4+1),FALSE)*$E1643</f>
        <v>0</v>
      </c>
      <c r="Y1636" s="25">
        <f>VLOOKUP(CONCATENATE($F1636," ",$G1636),AllocFactorMatrix,(Y$4+1),FALSE)*$E1643</f>
        <v>0</v>
      </c>
      <c r="Z1636" s="25">
        <f t="shared" ref="Z1636:Z1667" si="770">SUBTOTAL(9,X1636:Y1636)</f>
        <v>0</v>
      </c>
      <c r="AA1636" s="25">
        <f>VLOOKUP(CONCATENATE($F1636," ",$G1636),AllocFactorMatrix,(AA$4+1),FALSE)*$E1643</f>
        <v>0</v>
      </c>
      <c r="AB1636" s="25">
        <f>VLOOKUP(CONCATENATE($F1636," ",$G1636),AllocFactorMatrix,(AB$4+1),FALSE)*$E1643</f>
        <v>0</v>
      </c>
      <c r="AC1636" s="25">
        <f>VLOOKUP(CONCATENATE($F1636," ",$G1636),AllocFactorMatrix,(AC$4+1),FALSE)*$E1643</f>
        <v>0</v>
      </c>
    </row>
    <row r="1637" spans="4:29" hidden="1" outlineLevel="1">
      <c r="F1637" s="61" t="str">
        <f>F1643</f>
        <v>DIST_UGLINES</v>
      </c>
      <c r="G1637" s="20" t="str">
        <f>$G$9</f>
        <v>BULKTRAN</v>
      </c>
      <c r="H1637" s="24">
        <f t="shared" si="769"/>
        <v>0</v>
      </c>
      <c r="I1637" s="25">
        <f>VLOOKUP(CONCATENATE($F1637," ",$G1637),AllocFactorMatrix,(I$4+1),FALSE)*$E1643</f>
        <v>0</v>
      </c>
      <c r="J1637" s="25">
        <f>VLOOKUP(CONCATENATE($F1637," ",$G1637),AllocFactorMatrix,(J$4+1),FALSE)*$E1643</f>
        <v>0</v>
      </c>
      <c r="K1637" s="25">
        <f>VLOOKUP(CONCATENATE($F1637," ",$G1637),AllocFactorMatrix,(K$4+1),FALSE)*$E1643</f>
        <v>0</v>
      </c>
      <c r="L1637" s="25">
        <f>VLOOKUP(CONCATENATE($F1637," ",$G1637),AllocFactorMatrix,(L$4+1),FALSE)*$E1643</f>
        <v>0</v>
      </c>
      <c r="M1637" s="25">
        <f t="shared" si="761"/>
        <v>0</v>
      </c>
      <c r="N1637" s="25">
        <f>VLOOKUP(CONCATENATE($F1637," ",$G1637),AllocFactorMatrix,(N$4+1),FALSE)*$E1643</f>
        <v>0</v>
      </c>
      <c r="O1637" s="25">
        <f>VLOOKUP(CONCATENATE($F1637," ",$G1637),AllocFactorMatrix,(O$4+1),FALSE)*$E1643</f>
        <v>0</v>
      </c>
      <c r="P1637" s="25">
        <f>VLOOKUP(CONCATENATE($F1637," ",$G1637),AllocFactorMatrix,(P$4+1),FALSE)*$E1643</f>
        <v>0</v>
      </c>
      <c r="Q1637" s="25">
        <f t="shared" si="765"/>
        <v>0</v>
      </c>
      <c r="R1637" s="25">
        <f t="shared" si="763"/>
        <v>0</v>
      </c>
      <c r="S1637" s="25">
        <f>VLOOKUP(CONCATENATE($F1637," ",$G1637),AllocFactorMatrix,(S$4+1),FALSE)*$E1643</f>
        <v>0</v>
      </c>
      <c r="T1637" s="25">
        <f>VLOOKUP(CONCATENATE($F1637," ",$G1637),AllocFactorMatrix,(T$4+1),FALSE)*$E1643</f>
        <v>0</v>
      </c>
      <c r="U1637" s="25">
        <f>VLOOKUP(CONCATENATE($F1637," ",$G1637),AllocFactorMatrix,(U$4+1),FALSE)*$E1643</f>
        <v>0</v>
      </c>
      <c r="V1637" s="25">
        <f>VLOOKUP(CONCATENATE($F1637," ",$G1637),AllocFactorMatrix,(V$4+1),FALSE)*$E1643</f>
        <v>0</v>
      </c>
      <c r="W1637" s="25">
        <f t="shared" ref="W1637:W1643" si="771">SUBTOTAL(9,S1637:V1637)</f>
        <v>0</v>
      </c>
      <c r="X1637" s="25">
        <f>VLOOKUP(CONCATENATE($F1637," ",$G1637),AllocFactorMatrix,(X$4+1),FALSE)*$E1643</f>
        <v>0</v>
      </c>
      <c r="Y1637" s="25">
        <f>VLOOKUP(CONCATENATE($F1637," ",$G1637),AllocFactorMatrix,(Y$4+1),FALSE)*$E1643</f>
        <v>0</v>
      </c>
      <c r="Z1637" s="25">
        <f t="shared" si="770"/>
        <v>0</v>
      </c>
      <c r="AA1637" s="25">
        <f>VLOOKUP(CONCATENATE($F1637," ",$G1637),AllocFactorMatrix,(AA$4+1),FALSE)*$E1643</f>
        <v>0</v>
      </c>
      <c r="AB1637" s="25">
        <f>VLOOKUP(CONCATENATE($F1637," ",$G1637),AllocFactorMatrix,(AB$4+1),FALSE)*$E1643</f>
        <v>0</v>
      </c>
      <c r="AC1637" s="25">
        <f>VLOOKUP(CONCATENATE($F1637," ",$G1637),AllocFactorMatrix,(AC$4+1),FALSE)*$E1643</f>
        <v>0</v>
      </c>
    </row>
    <row r="1638" spans="4:29" hidden="1" outlineLevel="1">
      <c r="F1638" s="61" t="str">
        <f>F1643</f>
        <v>DIST_UGLINES</v>
      </c>
      <c r="G1638" s="20" t="str">
        <f>$G$10</f>
        <v>SUBTRAN</v>
      </c>
      <c r="H1638" s="24">
        <f t="shared" si="769"/>
        <v>0</v>
      </c>
      <c r="I1638" s="25">
        <f>VLOOKUP(CONCATENATE($F1638," ",$G1638),AllocFactorMatrix,(I$4+1),FALSE)*$E1643</f>
        <v>0</v>
      </c>
      <c r="J1638" s="25">
        <f>VLOOKUP(CONCATENATE($F1638," ",$G1638),AllocFactorMatrix,(J$4+1),FALSE)*$E1643</f>
        <v>0</v>
      </c>
      <c r="K1638" s="25">
        <f>VLOOKUP(CONCATENATE($F1638," ",$G1638),AllocFactorMatrix,(K$4+1),FALSE)*$E1643</f>
        <v>0</v>
      </c>
      <c r="L1638" s="25">
        <f>VLOOKUP(CONCATENATE($F1638," ",$G1638),AllocFactorMatrix,(L$4+1),FALSE)*$E1643</f>
        <v>0</v>
      </c>
      <c r="M1638" s="25">
        <f t="shared" si="761"/>
        <v>0</v>
      </c>
      <c r="N1638" s="25">
        <f>VLOOKUP(CONCATENATE($F1638," ",$G1638),AllocFactorMatrix,(N$4+1),FALSE)*$E1643</f>
        <v>0</v>
      </c>
      <c r="O1638" s="25">
        <f>VLOOKUP(CONCATENATE($F1638," ",$G1638),AllocFactorMatrix,(O$4+1),FALSE)*$E1643</f>
        <v>0</v>
      </c>
      <c r="P1638" s="25">
        <f>VLOOKUP(CONCATENATE($F1638," ",$G1638),AllocFactorMatrix,(P$4+1),FALSE)*$E1643</f>
        <v>0</v>
      </c>
      <c r="Q1638" s="25">
        <f t="shared" si="765"/>
        <v>0</v>
      </c>
      <c r="R1638" s="25">
        <f t="shared" si="763"/>
        <v>0</v>
      </c>
      <c r="S1638" s="25">
        <f>VLOOKUP(CONCATENATE($F1638," ",$G1638),AllocFactorMatrix,(S$4+1),FALSE)*$E1643</f>
        <v>0</v>
      </c>
      <c r="T1638" s="25">
        <f>VLOOKUP(CONCATENATE($F1638," ",$G1638),AllocFactorMatrix,(T$4+1),FALSE)*$E1643</f>
        <v>0</v>
      </c>
      <c r="U1638" s="25">
        <f>VLOOKUP(CONCATENATE($F1638," ",$G1638),AllocFactorMatrix,(U$4+1),FALSE)*$E1643</f>
        <v>0</v>
      </c>
      <c r="V1638" s="25">
        <f>VLOOKUP(CONCATENATE($F1638," ",$G1638),AllocFactorMatrix,(V$4+1),FALSE)*$E1643</f>
        <v>0</v>
      </c>
      <c r="W1638" s="25">
        <f t="shared" si="771"/>
        <v>0</v>
      </c>
      <c r="X1638" s="25">
        <f>VLOOKUP(CONCATENATE($F1638," ",$G1638),AllocFactorMatrix,(X$4+1),FALSE)*$E1643</f>
        <v>0</v>
      </c>
      <c r="Y1638" s="25">
        <f>VLOOKUP(CONCATENATE($F1638," ",$G1638),AllocFactorMatrix,(Y$4+1),FALSE)*$E1643</f>
        <v>0</v>
      </c>
      <c r="Z1638" s="25">
        <f t="shared" si="770"/>
        <v>0</v>
      </c>
      <c r="AA1638" s="25">
        <f>VLOOKUP(CONCATENATE($F1638," ",$G1638),AllocFactorMatrix,(AA$4+1),FALSE)*$E1643</f>
        <v>0</v>
      </c>
      <c r="AB1638" s="25">
        <f>VLOOKUP(CONCATENATE($F1638," ",$G1638),AllocFactorMatrix,(AB$4+1),FALSE)*$E1643</f>
        <v>0</v>
      </c>
      <c r="AC1638" s="25">
        <f>VLOOKUP(CONCATENATE($F1638," ",$G1638),AllocFactorMatrix,(AC$4+1),FALSE)*$E1643</f>
        <v>0</v>
      </c>
    </row>
    <row r="1639" spans="4:29" hidden="1" outlineLevel="1">
      <c r="F1639" s="61" t="str">
        <f>F1643</f>
        <v>DIST_UGLINES</v>
      </c>
      <c r="G1639" s="20" t="str">
        <f>$G$11</f>
        <v>DISTPRI</v>
      </c>
      <c r="H1639" s="24">
        <f t="shared" si="769"/>
        <v>83047.677794303032</v>
      </c>
      <c r="I1639" s="25">
        <f>VLOOKUP(CONCATENATE($F1639," ",$G1639),AllocFactorMatrix,(I$4+1),FALSE)*$E1643</f>
        <v>55185.070123819831</v>
      </c>
      <c r="J1639" s="25">
        <f>VLOOKUP(CONCATENATE($F1639," ",$G1639),AllocFactorMatrix,(J$4+1),FALSE)*$E1643</f>
        <v>13893.483016209137</v>
      </c>
      <c r="K1639" s="25">
        <f>VLOOKUP(CONCATENATE($F1639," ",$G1639),AllocFactorMatrix,(K$4+1),FALSE)*$E1643</f>
        <v>162.13196771698878</v>
      </c>
      <c r="L1639" s="25">
        <f>VLOOKUP(CONCATENATE($F1639," ",$G1639),AllocFactorMatrix,(L$4+1),FALSE)*$E1643</f>
        <v>0</v>
      </c>
      <c r="M1639" s="25">
        <f t="shared" si="761"/>
        <v>14055.614983926125</v>
      </c>
      <c r="N1639" s="25">
        <f>VLOOKUP(CONCATENATE($F1639," ",$G1639),AllocFactorMatrix,(N$4+1),FALSE)*$E1643</f>
        <v>5991.2547269215356</v>
      </c>
      <c r="O1639" s="25">
        <f>VLOOKUP(CONCATENATE($F1639," ",$G1639),AllocFactorMatrix,(O$4+1),FALSE)*$E1643</f>
        <v>1700.7877747304519</v>
      </c>
      <c r="P1639" s="25">
        <f>VLOOKUP(CONCATENATE($F1639," ",$G1639),AllocFactorMatrix,(P$4+1),FALSE)*$E1643</f>
        <v>0</v>
      </c>
      <c r="Q1639" s="25">
        <f t="shared" si="765"/>
        <v>0</v>
      </c>
      <c r="R1639" s="25">
        <f t="shared" si="763"/>
        <v>7692.0425016519875</v>
      </c>
      <c r="S1639" s="25">
        <f>VLOOKUP(CONCATENATE($F1639," ",$G1639),AllocFactorMatrix,(S$4+1),FALSE)*$E1643</f>
        <v>341.70327090927117</v>
      </c>
      <c r="T1639" s="25">
        <f>VLOOKUP(CONCATENATE($F1639," ",$G1639),AllocFactorMatrix,(T$4+1),FALSE)*$E1643</f>
        <v>3952.2762992526286</v>
      </c>
      <c r="U1639" s="25">
        <f>VLOOKUP(CONCATENATE($F1639," ",$G1639),AllocFactorMatrix,(U$4+1),FALSE)*$E1643</f>
        <v>0</v>
      </c>
      <c r="V1639" s="25">
        <f>VLOOKUP(CONCATENATE($F1639," ",$G1639),AllocFactorMatrix,(V$4+1),FALSE)*$E1643</f>
        <v>0</v>
      </c>
      <c r="W1639" s="25">
        <f t="shared" si="771"/>
        <v>4293.9795701618996</v>
      </c>
      <c r="X1639" s="25">
        <f>VLOOKUP(CONCATENATE($F1639," ",$G1639),AllocFactorMatrix,(X$4+1),FALSE)*$E1643</f>
        <v>1625.9255879515649</v>
      </c>
      <c r="Y1639" s="25">
        <f>VLOOKUP(CONCATENATE($F1639," ",$G1639),AllocFactorMatrix,(Y$4+1),FALSE)*$E1643</f>
        <v>38.955832982596135</v>
      </c>
      <c r="Z1639" s="25">
        <f t="shared" si="770"/>
        <v>1664.881420934161</v>
      </c>
      <c r="AA1639" s="25">
        <f>VLOOKUP(CONCATENATE($F1639," ",$G1639),AllocFactorMatrix,(AA$4+1),FALSE)*$E1643</f>
        <v>27.973660916929546</v>
      </c>
      <c r="AB1639" s="25">
        <f>VLOOKUP(CONCATENATE($F1639," ",$G1639),AllocFactorMatrix,(AB$4+1),FALSE)*$E1643</f>
        <v>102.54262285207426</v>
      </c>
      <c r="AC1639" s="25">
        <f>VLOOKUP(CONCATENATE($F1639," ",$G1639),AllocFactorMatrix,(AC$4+1),FALSE)*$E1643</f>
        <v>25.57291004001419</v>
      </c>
    </row>
    <row r="1640" spans="4:29" hidden="1" outlineLevel="1">
      <c r="F1640" s="61" t="str">
        <f>F1643</f>
        <v>DIST_UGLINES</v>
      </c>
      <c r="G1640" s="20" t="str">
        <f>$G$12</f>
        <v>DISTSEC</v>
      </c>
      <c r="H1640" s="24">
        <f t="shared" si="769"/>
        <v>113730.5603179649</v>
      </c>
      <c r="I1640" s="25">
        <f>VLOOKUP(CONCATENATE($F1640," ",$G1640),AllocFactorMatrix,(I$4+1),FALSE)*$E1643</f>
        <v>84911.436734701681</v>
      </c>
      <c r="J1640" s="25">
        <f>VLOOKUP(CONCATENATE($F1640," ",$G1640),AllocFactorMatrix,(J$4+1),FALSE)*$E1643</f>
        <v>19061.492361208115</v>
      </c>
      <c r="K1640" s="25">
        <f>VLOOKUP(CONCATENATE($F1640," ",$G1640),AllocFactorMatrix,(K$4+1),FALSE)*$E1643</f>
        <v>0</v>
      </c>
      <c r="L1640" s="25">
        <f>VLOOKUP(CONCATENATE($F1640," ",$G1640),AllocFactorMatrix,(L$4+1),FALSE)*$E1643</f>
        <v>0</v>
      </c>
      <c r="M1640" s="25">
        <f t="shared" si="761"/>
        <v>19061.492361208115</v>
      </c>
      <c r="N1640" s="25">
        <f>VLOOKUP(CONCATENATE($F1640," ",$G1640),AllocFactorMatrix,(N$4+1),FALSE)*$E1643</f>
        <v>6719.3770055455534</v>
      </c>
      <c r="O1640" s="25">
        <f>VLOOKUP(CONCATENATE($F1640," ",$G1640),AllocFactorMatrix,(O$4+1),FALSE)*$E1643</f>
        <v>0</v>
      </c>
      <c r="P1640" s="25">
        <f>VLOOKUP(CONCATENATE($F1640," ",$G1640),AllocFactorMatrix,(P$4+1),FALSE)*$E1643</f>
        <v>0</v>
      </c>
      <c r="Q1640" s="25">
        <f t="shared" si="765"/>
        <v>0</v>
      </c>
      <c r="R1640" s="25">
        <f t="shared" si="763"/>
        <v>6719.3770055455534</v>
      </c>
      <c r="S1640" s="25">
        <f>VLOOKUP(CONCATENATE($F1640," ",$G1640),AllocFactorMatrix,(S$4+1),FALSE)*$E1643</f>
        <v>297.40336514531117</v>
      </c>
      <c r="T1640" s="25">
        <f>VLOOKUP(CONCATENATE($F1640," ",$G1640),AllocFactorMatrix,(T$4+1),FALSE)*$E1643</f>
        <v>0</v>
      </c>
      <c r="U1640" s="25">
        <f>VLOOKUP(CONCATENATE($F1640," ",$G1640),AllocFactorMatrix,(U$4+1),FALSE)*$E1643</f>
        <v>0</v>
      </c>
      <c r="V1640" s="25">
        <f>VLOOKUP(CONCATENATE($F1640," ",$G1640),AllocFactorMatrix,(V$4+1),FALSE)*$E1643</f>
        <v>0</v>
      </c>
      <c r="W1640" s="25">
        <f t="shared" si="771"/>
        <v>297.40336514531117</v>
      </c>
      <c r="X1640" s="25">
        <f>VLOOKUP(CONCATENATE($F1640," ",$G1640),AllocFactorMatrix,(X$4+1),FALSE)*$E1643</f>
        <v>1870.1028544439628</v>
      </c>
      <c r="Y1640" s="25">
        <f>VLOOKUP(CONCATENATE($F1640," ",$G1640),AllocFactorMatrix,(Y$4+1),FALSE)*$E1643</f>
        <v>0</v>
      </c>
      <c r="Z1640" s="25">
        <f t="shared" si="770"/>
        <v>1870.1028544439628</v>
      </c>
      <c r="AA1640" s="25">
        <f>VLOOKUP(CONCATENATE($F1640," ",$G1640),AllocFactorMatrix,(AA$4+1),FALSE)*$E1643</f>
        <v>30.494410246161742</v>
      </c>
      <c r="AB1640" s="25">
        <f>VLOOKUP(CONCATENATE($F1640," ",$G1640),AllocFactorMatrix,(AB$4+1),FALSE)*$E1643</f>
        <v>673.36298277258243</v>
      </c>
      <c r="AC1640" s="25">
        <f>VLOOKUP(CONCATENATE($F1640," ",$G1640),AllocFactorMatrix,(AC$4+1),FALSE)*$E1643</f>
        <v>166.89060390154825</v>
      </c>
    </row>
    <row r="1641" spans="4:29" hidden="1" outlineLevel="1">
      <c r="F1641" s="61" t="str">
        <f>F1643</f>
        <v>DIST_UGLINES</v>
      </c>
      <c r="G1641" s="20" t="str">
        <f>$G$13</f>
        <v>ENERGY</v>
      </c>
      <c r="H1641" s="24">
        <f t="shared" si="769"/>
        <v>0</v>
      </c>
      <c r="I1641" s="25">
        <f>VLOOKUP(CONCATENATE($F1641," ",$G1641),AllocFactorMatrix,(I$4+1),FALSE)*$E1643</f>
        <v>0</v>
      </c>
      <c r="J1641" s="25">
        <f>VLOOKUP(CONCATENATE($F1641," ",$G1641),AllocFactorMatrix,(J$4+1),FALSE)*$E1643</f>
        <v>0</v>
      </c>
      <c r="K1641" s="25">
        <f>VLOOKUP(CONCATENATE($F1641," ",$G1641),AllocFactorMatrix,(K$4+1),FALSE)*$E1643</f>
        <v>0</v>
      </c>
      <c r="L1641" s="25">
        <f>VLOOKUP(CONCATENATE($F1641," ",$G1641),AllocFactorMatrix,(L$4+1),FALSE)*$E1643</f>
        <v>0</v>
      </c>
      <c r="M1641" s="25">
        <f t="shared" si="761"/>
        <v>0</v>
      </c>
      <c r="N1641" s="25">
        <f>VLOOKUP(CONCATENATE($F1641," ",$G1641),AllocFactorMatrix,(N$4+1),FALSE)*$E1643</f>
        <v>0</v>
      </c>
      <c r="O1641" s="25">
        <f>VLOOKUP(CONCATENATE($F1641," ",$G1641),AllocFactorMatrix,(O$4+1),FALSE)*$E1643</f>
        <v>0</v>
      </c>
      <c r="P1641" s="25">
        <f>VLOOKUP(CONCATENATE($F1641," ",$G1641),AllocFactorMatrix,(P$4+1),FALSE)*$E1643</f>
        <v>0</v>
      </c>
      <c r="Q1641" s="25">
        <f t="shared" si="765"/>
        <v>0</v>
      </c>
      <c r="R1641" s="25">
        <f t="shared" si="763"/>
        <v>0</v>
      </c>
      <c r="S1641" s="25">
        <f>VLOOKUP(CONCATENATE($F1641," ",$G1641),AllocFactorMatrix,(S$4+1),FALSE)*$E1643</f>
        <v>0</v>
      </c>
      <c r="T1641" s="25">
        <f>VLOOKUP(CONCATENATE($F1641," ",$G1641),AllocFactorMatrix,(T$4+1),FALSE)*$E1643</f>
        <v>0</v>
      </c>
      <c r="U1641" s="25">
        <f>VLOOKUP(CONCATENATE($F1641," ",$G1641),AllocFactorMatrix,(U$4+1),FALSE)*$E1643</f>
        <v>0</v>
      </c>
      <c r="V1641" s="25">
        <f>VLOOKUP(CONCATENATE($F1641," ",$G1641),AllocFactorMatrix,(V$4+1),FALSE)*$E1643</f>
        <v>0</v>
      </c>
      <c r="W1641" s="25">
        <f t="shared" si="771"/>
        <v>0</v>
      </c>
      <c r="X1641" s="25">
        <f>VLOOKUP(CONCATENATE($F1641," ",$G1641),AllocFactorMatrix,(X$4+1),FALSE)*$E1643</f>
        <v>0</v>
      </c>
      <c r="Y1641" s="25">
        <f>VLOOKUP(CONCATENATE($F1641," ",$G1641),AllocFactorMatrix,(Y$4+1),FALSE)*$E1643</f>
        <v>0</v>
      </c>
      <c r="Z1641" s="25">
        <f t="shared" si="770"/>
        <v>0</v>
      </c>
      <c r="AA1641" s="25">
        <f>VLOOKUP(CONCATENATE($F1641," ",$G1641),AllocFactorMatrix,(AA$4+1),FALSE)*$E1643</f>
        <v>0</v>
      </c>
      <c r="AB1641" s="25">
        <f>VLOOKUP(CONCATENATE($F1641," ",$G1641),AllocFactorMatrix,(AB$4+1),FALSE)*$E1643</f>
        <v>0</v>
      </c>
      <c r="AC1641" s="25">
        <f>VLOOKUP(CONCATENATE($F1641," ",$G1641),AllocFactorMatrix,(AC$4+1),FALSE)*$E1643</f>
        <v>0</v>
      </c>
    </row>
    <row r="1642" spans="4:29" hidden="1" outlineLevel="1">
      <c r="F1642" s="61" t="str">
        <f>F1643</f>
        <v>DIST_UGLINES</v>
      </c>
      <c r="G1642" s="20" t="str">
        <f>$G$14</f>
        <v>CUSTOMER</v>
      </c>
      <c r="H1642" s="24">
        <f t="shared" si="769"/>
        <v>165699.76188773205</v>
      </c>
      <c r="I1642" s="25">
        <f>VLOOKUP(CONCATENATE($F1642," ",$G1642),AllocFactorMatrix,(I$4+1),FALSE)*$E1643</f>
        <v>133408.0444798086</v>
      </c>
      <c r="J1642" s="25">
        <f>VLOOKUP(CONCATENATE($F1642," ",$G1642),AllocFactorMatrix,(J$4+1),FALSE)*$E1643</f>
        <v>31552.251520374823</v>
      </c>
      <c r="K1642" s="25">
        <f>VLOOKUP(CONCATENATE($F1642," ",$G1642),AllocFactorMatrix,(K$4+1),FALSE)*$E1643</f>
        <v>71.693368598897578</v>
      </c>
      <c r="L1642" s="25">
        <f>VLOOKUP(CONCATENATE($F1642," ",$G1642),AllocFactorMatrix,(L$4+1),FALSE)*$E1643</f>
        <v>0</v>
      </c>
      <c r="M1642" s="25">
        <f t="shared" si="761"/>
        <v>31623.944888973721</v>
      </c>
      <c r="N1642" s="25">
        <f>VLOOKUP(CONCATENATE($F1642," ",$G1642),AllocFactorMatrix,(N$4+1),FALSE)*$E1643</f>
        <v>372.80551671426736</v>
      </c>
      <c r="O1642" s="25">
        <f>VLOOKUP(CONCATENATE($F1642," ",$G1642),AllocFactorMatrix,(O$4+1),FALSE)*$E1643</f>
        <v>61.451458799055061</v>
      </c>
      <c r="P1642" s="25">
        <f>VLOOKUP(CONCATENATE($F1642," ",$G1642),AllocFactorMatrix,(P$4+1),FALSE)*$E1643</f>
        <v>0</v>
      </c>
      <c r="Q1642" s="25">
        <f t="shared" si="765"/>
        <v>0</v>
      </c>
      <c r="R1642" s="25">
        <f t="shared" si="763"/>
        <v>434.2569755133224</v>
      </c>
      <c r="S1642" s="25">
        <f>VLOOKUP(CONCATENATE($F1642," ",$G1642),AllocFactorMatrix,(S$4+1),FALSE)*$E1643</f>
        <v>5.1209548999212542</v>
      </c>
      <c r="T1642" s="25">
        <f>VLOOKUP(CONCATENATE($F1642," ",$G1642),AllocFactorMatrix,(T$4+1),FALSE)*$E1643</f>
        <v>34.822493319464535</v>
      </c>
      <c r="U1642" s="25">
        <f>VLOOKUP(CONCATENATE($F1642," ",$G1642),AllocFactorMatrix,(U$4+1),FALSE)*$E1643</f>
        <v>0</v>
      </c>
      <c r="V1642" s="25">
        <f>VLOOKUP(CONCATENATE($F1642," ",$G1642),AllocFactorMatrix,(V$4+1),FALSE)*$E1643</f>
        <v>0</v>
      </c>
      <c r="W1642" s="25">
        <f t="shared" si="771"/>
        <v>39.943448219385786</v>
      </c>
      <c r="X1642" s="25">
        <f>VLOOKUP(CONCATENATE($F1642," ",$G1642),AllocFactorMatrix,(X$4+1),FALSE)*$E1643</f>
        <v>130.07225445799989</v>
      </c>
      <c r="Y1642" s="25">
        <f>VLOOKUP(CONCATENATE($F1642," ",$G1642),AllocFactorMatrix,(Y$4+1),FALSE)*$E1643</f>
        <v>1.0241909799842512</v>
      </c>
      <c r="Z1642" s="25">
        <f t="shared" si="770"/>
        <v>131.09644543798413</v>
      </c>
      <c r="AA1642" s="25">
        <f>VLOOKUP(CONCATENATE($F1642," ",$G1642),AllocFactorMatrix,(AA$4+1),FALSE)*$E1643</f>
        <v>8.1935278398740099</v>
      </c>
      <c r="AB1642" s="25">
        <f>VLOOKUP(CONCATENATE($F1642," ",$G1642),AllocFactorMatrix,(AB$4+1),FALSE)*$E1643</f>
        <v>0</v>
      </c>
      <c r="AC1642" s="25">
        <f>VLOOKUP(CONCATENATE($F1642," ",$G1642),AllocFactorMatrix,(AC$4+1),FALSE)*$E1643</f>
        <v>54.2821219391653</v>
      </c>
    </row>
    <row r="1643" spans="4:29" collapsed="1">
      <c r="D1643" s="58" t="s">
        <v>516</v>
      </c>
      <c r="E1643" s="22">
        <f>'Sch 4'!E379</f>
        <v>362478</v>
      </c>
      <c r="F1643" s="61" t="s">
        <v>61</v>
      </c>
      <c r="G1643" s="20" t="str">
        <f>$G$15</f>
        <v>TOTAL</v>
      </c>
      <c r="H1643" s="24">
        <f t="shared" si="769"/>
        <v>362478</v>
      </c>
      <c r="I1643" s="25">
        <f>VLOOKUP(CONCATENATE($F1643," ",$G1643),AllocFactorMatrix,(I$4+1),FALSE)*$E1643</f>
        <v>273504.55133833014</v>
      </c>
      <c r="J1643" s="25">
        <f>VLOOKUP(CONCATENATE($F1643," ",$G1643),AllocFactorMatrix,(J$4+1),FALSE)*$E1643</f>
        <v>64507.226897792076</v>
      </c>
      <c r="K1643" s="25">
        <f>VLOOKUP(CONCATENATE($F1643," ",$G1643),AllocFactorMatrix,(K$4+1),FALSE)*$E1643</f>
        <v>233.82533631588637</v>
      </c>
      <c r="L1643" s="25">
        <f>VLOOKUP(CONCATENATE($F1643," ",$G1643),AllocFactorMatrix,(L$4+1),FALSE)*$E1643</f>
        <v>0</v>
      </c>
      <c r="M1643" s="25">
        <f t="shared" si="761"/>
        <v>64741.052234107963</v>
      </c>
      <c r="N1643" s="25">
        <f>VLOOKUP(CONCATENATE($F1643," ",$G1643),AllocFactorMatrix,(N$4+1),FALSE)*$E1643</f>
        <v>13083.437249181356</v>
      </c>
      <c r="O1643" s="25">
        <f>VLOOKUP(CONCATENATE($F1643," ",$G1643),AllocFactorMatrix,(O$4+1),FALSE)*$E1643</f>
        <v>1762.2392335295071</v>
      </c>
      <c r="P1643" s="25">
        <f>VLOOKUP(CONCATENATE($F1643," ",$G1643),AllocFactorMatrix,(P$4+1),FALSE)*$E1643</f>
        <v>0</v>
      </c>
      <c r="Q1643" s="25">
        <f t="shared" si="765"/>
        <v>0</v>
      </c>
      <c r="R1643" s="25">
        <f t="shared" si="763"/>
        <v>14845.676482710864</v>
      </c>
      <c r="S1643" s="25">
        <f>VLOOKUP(CONCATENATE($F1643," ",$G1643),AllocFactorMatrix,(S$4+1),FALSE)*$E1643</f>
        <v>644.22759095450351</v>
      </c>
      <c r="T1643" s="25">
        <f>VLOOKUP(CONCATENATE($F1643," ",$G1643),AllocFactorMatrix,(T$4+1),FALSE)*$E1643</f>
        <v>3987.0987925720929</v>
      </c>
      <c r="U1643" s="25">
        <f>VLOOKUP(CONCATENATE($F1643," ",$G1643),AllocFactorMatrix,(U$4+1),FALSE)*$E1643</f>
        <v>0</v>
      </c>
      <c r="V1643" s="25">
        <f>VLOOKUP(CONCATENATE($F1643," ",$G1643),AllocFactorMatrix,(V$4+1),FALSE)*$E1643</f>
        <v>0</v>
      </c>
      <c r="W1643" s="25">
        <f t="shared" si="771"/>
        <v>4631.3263835265961</v>
      </c>
      <c r="X1643" s="25">
        <f>VLOOKUP(CONCATENATE($F1643," ",$G1643),AllocFactorMatrix,(X$4+1),FALSE)*$E1643</f>
        <v>3626.100696853528</v>
      </c>
      <c r="Y1643" s="25">
        <f>VLOOKUP(CONCATENATE($F1643," ",$G1643),AllocFactorMatrix,(Y$4+1),FALSE)*$E1643</f>
        <v>39.980023962580383</v>
      </c>
      <c r="Z1643" s="25">
        <f t="shared" si="770"/>
        <v>3666.0807208161082</v>
      </c>
      <c r="AA1643" s="25">
        <f>VLOOKUP(CONCATENATE($F1643," ",$G1643),AllocFactorMatrix,(AA$4+1),FALSE)*$E1643</f>
        <v>66.661599002965303</v>
      </c>
      <c r="AB1643" s="25">
        <f>VLOOKUP(CONCATENATE($F1643," ",$G1643),AllocFactorMatrix,(AB$4+1),FALSE)*$E1643</f>
        <v>775.90560562465669</v>
      </c>
      <c r="AC1643" s="25">
        <f>VLOOKUP(CONCATENATE($F1643," ",$G1643),AllocFactorMatrix,(AC$4+1),FALSE)*$E1643</f>
        <v>246.74563588072775</v>
      </c>
    </row>
    <row r="1644" spans="4:29" hidden="1" outlineLevel="1">
      <c r="F1644" s="61" t="str">
        <f>F1651</f>
        <v>DIST_SL</v>
      </c>
      <c r="G1644" s="20" t="str">
        <f>$G$8</f>
        <v>PRODUCTION</v>
      </c>
      <c r="H1644" s="24">
        <f t="shared" si="769"/>
        <v>0</v>
      </c>
      <c r="I1644" s="25">
        <f>VLOOKUP(CONCATENATE($F1644," ",$G1644),AllocFactorMatrix,(I$4+1),FALSE)*$E1651</f>
        <v>0</v>
      </c>
      <c r="J1644" s="25">
        <f>VLOOKUP(CONCATENATE($F1644," ",$G1644),AllocFactorMatrix,(J$4+1),FALSE)*$E1651</f>
        <v>0</v>
      </c>
      <c r="K1644" s="25">
        <f>VLOOKUP(CONCATENATE($F1644," ",$G1644),AllocFactorMatrix,(K$4+1),FALSE)*$E1651</f>
        <v>0</v>
      </c>
      <c r="L1644" s="25">
        <f>VLOOKUP(CONCATENATE($F1644," ",$G1644),AllocFactorMatrix,(L$4+1),FALSE)*$E1651</f>
        <v>0</v>
      </c>
      <c r="M1644" s="25">
        <f t="shared" si="761"/>
        <v>0</v>
      </c>
      <c r="N1644" s="25">
        <f>VLOOKUP(CONCATENATE($F1644," ",$G1644),AllocFactorMatrix,(N$4+1),FALSE)*$E1651</f>
        <v>0</v>
      </c>
      <c r="O1644" s="25">
        <f>VLOOKUP(CONCATENATE($F1644," ",$G1644),AllocFactorMatrix,(O$4+1),FALSE)*$E1651</f>
        <v>0</v>
      </c>
      <c r="P1644" s="25">
        <f>VLOOKUP(CONCATENATE($F1644," ",$G1644),AllocFactorMatrix,(P$4+1),FALSE)*$E1651</f>
        <v>0</v>
      </c>
      <c r="Q1644" s="25">
        <f t="shared" si="765"/>
        <v>0</v>
      </c>
      <c r="R1644" s="25">
        <f t="shared" si="763"/>
        <v>0</v>
      </c>
      <c r="S1644" s="25">
        <f>VLOOKUP(CONCATENATE($F1644," ",$G1644),AllocFactorMatrix,(S$4+1),FALSE)*$E1651</f>
        <v>0</v>
      </c>
      <c r="T1644" s="25">
        <f>VLOOKUP(CONCATENATE($F1644," ",$G1644),AllocFactorMatrix,(T$4+1),FALSE)*$E1651</f>
        <v>0</v>
      </c>
      <c r="U1644" s="25">
        <f>VLOOKUP(CONCATENATE($F1644," ",$G1644),AllocFactorMatrix,(U$4+1),FALSE)*$E1651</f>
        <v>0</v>
      </c>
      <c r="V1644" s="25">
        <f>VLOOKUP(CONCATENATE($F1644," ",$G1644),AllocFactorMatrix,(V$4+1),FALSE)*$E1651</f>
        <v>0</v>
      </c>
      <c r="W1644" s="25">
        <f>SUBTOTAL(9,S1644:V1644)</f>
        <v>0</v>
      </c>
      <c r="X1644" s="25">
        <f>VLOOKUP(CONCATENATE($F1644," ",$G1644),AllocFactorMatrix,(X$4+1),FALSE)*$E1651</f>
        <v>0</v>
      </c>
      <c r="Y1644" s="25">
        <f>VLOOKUP(CONCATENATE($F1644," ",$G1644),AllocFactorMatrix,(Y$4+1),FALSE)*$E1651</f>
        <v>0</v>
      </c>
      <c r="Z1644" s="25">
        <f t="shared" si="770"/>
        <v>0</v>
      </c>
      <c r="AA1644" s="25">
        <f>VLOOKUP(CONCATENATE($F1644," ",$G1644),AllocFactorMatrix,(AA$4+1),FALSE)*$E1651</f>
        <v>0</v>
      </c>
      <c r="AB1644" s="25">
        <f>VLOOKUP(CONCATENATE($F1644," ",$G1644),AllocFactorMatrix,(AB$4+1),FALSE)*$E1651</f>
        <v>0</v>
      </c>
      <c r="AC1644" s="25">
        <f>VLOOKUP(CONCATENATE($F1644," ",$G1644),AllocFactorMatrix,(AC$4+1),FALSE)*$E1651</f>
        <v>0</v>
      </c>
    </row>
    <row r="1645" spans="4:29" hidden="1" outlineLevel="1">
      <c r="F1645" s="61" t="str">
        <f>F1651</f>
        <v>DIST_SL</v>
      </c>
      <c r="G1645" s="20" t="str">
        <f>$G$9</f>
        <v>BULKTRAN</v>
      </c>
      <c r="H1645" s="24">
        <f t="shared" si="769"/>
        <v>0</v>
      </c>
      <c r="I1645" s="25">
        <f>VLOOKUP(CONCATENATE($F1645," ",$G1645),AllocFactorMatrix,(I$4+1),FALSE)*$E1651</f>
        <v>0</v>
      </c>
      <c r="J1645" s="25">
        <f>VLOOKUP(CONCATENATE($F1645," ",$G1645),AllocFactorMatrix,(J$4+1),FALSE)*$E1651</f>
        <v>0</v>
      </c>
      <c r="K1645" s="25">
        <f>VLOOKUP(CONCATENATE($F1645," ",$G1645),AllocFactorMatrix,(K$4+1),FALSE)*$E1651</f>
        <v>0</v>
      </c>
      <c r="L1645" s="25">
        <f>VLOOKUP(CONCATENATE($F1645," ",$G1645),AllocFactorMatrix,(L$4+1),FALSE)*$E1651</f>
        <v>0</v>
      </c>
      <c r="M1645" s="25">
        <f t="shared" si="761"/>
        <v>0</v>
      </c>
      <c r="N1645" s="25">
        <f>VLOOKUP(CONCATENATE($F1645," ",$G1645),AllocFactorMatrix,(N$4+1),FALSE)*$E1651</f>
        <v>0</v>
      </c>
      <c r="O1645" s="25">
        <f>VLOOKUP(CONCATENATE($F1645," ",$G1645),AllocFactorMatrix,(O$4+1),FALSE)*$E1651</f>
        <v>0</v>
      </c>
      <c r="P1645" s="25">
        <f>VLOOKUP(CONCATENATE($F1645," ",$G1645),AllocFactorMatrix,(P$4+1),FALSE)*$E1651</f>
        <v>0</v>
      </c>
      <c r="Q1645" s="25">
        <f t="shared" si="765"/>
        <v>0</v>
      </c>
      <c r="R1645" s="25">
        <f t="shared" si="763"/>
        <v>0</v>
      </c>
      <c r="S1645" s="25">
        <f>VLOOKUP(CONCATENATE($F1645," ",$G1645),AllocFactorMatrix,(S$4+1),FALSE)*$E1651</f>
        <v>0</v>
      </c>
      <c r="T1645" s="25">
        <f>VLOOKUP(CONCATENATE($F1645," ",$G1645),AllocFactorMatrix,(T$4+1),FALSE)*$E1651</f>
        <v>0</v>
      </c>
      <c r="U1645" s="25">
        <f>VLOOKUP(CONCATENATE($F1645," ",$G1645),AllocFactorMatrix,(U$4+1),FALSE)*$E1651</f>
        <v>0</v>
      </c>
      <c r="V1645" s="25">
        <f>VLOOKUP(CONCATENATE($F1645," ",$G1645),AllocFactorMatrix,(V$4+1),FALSE)*$E1651</f>
        <v>0</v>
      </c>
      <c r="W1645" s="25">
        <f t="shared" ref="W1645:W1651" si="772">SUBTOTAL(9,S1645:V1645)</f>
        <v>0</v>
      </c>
      <c r="X1645" s="25">
        <f>VLOOKUP(CONCATENATE($F1645," ",$G1645),AllocFactorMatrix,(X$4+1),FALSE)*$E1651</f>
        <v>0</v>
      </c>
      <c r="Y1645" s="25">
        <f>VLOOKUP(CONCATENATE($F1645," ",$G1645),AllocFactorMatrix,(Y$4+1),FALSE)*$E1651</f>
        <v>0</v>
      </c>
      <c r="Z1645" s="25">
        <f t="shared" si="770"/>
        <v>0</v>
      </c>
      <c r="AA1645" s="25">
        <f>VLOOKUP(CONCATENATE($F1645," ",$G1645),AllocFactorMatrix,(AA$4+1),FALSE)*$E1651</f>
        <v>0</v>
      </c>
      <c r="AB1645" s="25">
        <f>VLOOKUP(CONCATENATE($F1645," ",$G1645),AllocFactorMatrix,(AB$4+1),FALSE)*$E1651</f>
        <v>0</v>
      </c>
      <c r="AC1645" s="25">
        <f>VLOOKUP(CONCATENATE($F1645," ",$G1645),AllocFactorMatrix,(AC$4+1),FALSE)*$E1651</f>
        <v>0</v>
      </c>
    </row>
    <row r="1646" spans="4:29" hidden="1" outlineLevel="1">
      <c r="F1646" s="61" t="str">
        <f>F1651</f>
        <v>DIST_SL</v>
      </c>
      <c r="G1646" s="20" t="str">
        <f>$G$10</f>
        <v>SUBTRAN</v>
      </c>
      <c r="H1646" s="24">
        <f t="shared" si="769"/>
        <v>0</v>
      </c>
      <c r="I1646" s="25">
        <f>VLOOKUP(CONCATENATE($F1646," ",$G1646),AllocFactorMatrix,(I$4+1),FALSE)*$E1651</f>
        <v>0</v>
      </c>
      <c r="J1646" s="25">
        <f>VLOOKUP(CONCATENATE($F1646," ",$G1646),AllocFactorMatrix,(J$4+1),FALSE)*$E1651</f>
        <v>0</v>
      </c>
      <c r="K1646" s="25">
        <f>VLOOKUP(CONCATENATE($F1646," ",$G1646),AllocFactorMatrix,(K$4+1),FALSE)*$E1651</f>
        <v>0</v>
      </c>
      <c r="L1646" s="25">
        <f>VLOOKUP(CONCATENATE($F1646," ",$G1646),AllocFactorMatrix,(L$4+1),FALSE)*$E1651</f>
        <v>0</v>
      </c>
      <c r="M1646" s="25">
        <f t="shared" si="761"/>
        <v>0</v>
      </c>
      <c r="N1646" s="25">
        <f>VLOOKUP(CONCATENATE($F1646," ",$G1646),AllocFactorMatrix,(N$4+1),FALSE)*$E1651</f>
        <v>0</v>
      </c>
      <c r="O1646" s="25">
        <f>VLOOKUP(CONCATENATE($F1646," ",$G1646),AllocFactorMatrix,(O$4+1),FALSE)*$E1651</f>
        <v>0</v>
      </c>
      <c r="P1646" s="25">
        <f>VLOOKUP(CONCATENATE($F1646," ",$G1646),AllocFactorMatrix,(P$4+1),FALSE)*$E1651</f>
        <v>0</v>
      </c>
      <c r="Q1646" s="25">
        <f t="shared" si="765"/>
        <v>0</v>
      </c>
      <c r="R1646" s="25">
        <f t="shared" si="763"/>
        <v>0</v>
      </c>
      <c r="S1646" s="25">
        <f>VLOOKUP(CONCATENATE($F1646," ",$G1646),AllocFactorMatrix,(S$4+1),FALSE)*$E1651</f>
        <v>0</v>
      </c>
      <c r="T1646" s="25">
        <f>VLOOKUP(CONCATENATE($F1646," ",$G1646),AllocFactorMatrix,(T$4+1),FALSE)*$E1651</f>
        <v>0</v>
      </c>
      <c r="U1646" s="25">
        <f>VLOOKUP(CONCATENATE($F1646," ",$G1646),AllocFactorMatrix,(U$4+1),FALSE)*$E1651</f>
        <v>0</v>
      </c>
      <c r="V1646" s="25">
        <f>VLOOKUP(CONCATENATE($F1646," ",$G1646),AllocFactorMatrix,(V$4+1),FALSE)*$E1651</f>
        <v>0</v>
      </c>
      <c r="W1646" s="25">
        <f t="shared" si="772"/>
        <v>0</v>
      </c>
      <c r="X1646" s="25">
        <f>VLOOKUP(CONCATENATE($F1646," ",$G1646),AllocFactorMatrix,(X$4+1),FALSE)*$E1651</f>
        <v>0</v>
      </c>
      <c r="Y1646" s="25">
        <f>VLOOKUP(CONCATENATE($F1646," ",$G1646),AllocFactorMatrix,(Y$4+1),FALSE)*$E1651</f>
        <v>0</v>
      </c>
      <c r="Z1646" s="25">
        <f t="shared" si="770"/>
        <v>0</v>
      </c>
      <c r="AA1646" s="25">
        <f>VLOOKUP(CONCATENATE($F1646," ",$G1646),AllocFactorMatrix,(AA$4+1),FALSE)*$E1651</f>
        <v>0</v>
      </c>
      <c r="AB1646" s="25">
        <f>VLOOKUP(CONCATENATE($F1646," ",$G1646),AllocFactorMatrix,(AB$4+1),FALSE)*$E1651</f>
        <v>0</v>
      </c>
      <c r="AC1646" s="25">
        <f>VLOOKUP(CONCATENATE($F1646," ",$G1646),AllocFactorMatrix,(AC$4+1),FALSE)*$E1651</f>
        <v>0</v>
      </c>
    </row>
    <row r="1647" spans="4:29" hidden="1" outlineLevel="1">
      <c r="F1647" s="61" t="str">
        <f>F1651</f>
        <v>DIST_SL</v>
      </c>
      <c r="G1647" s="20" t="str">
        <f>$G$11</f>
        <v>DISTPRI</v>
      </c>
      <c r="H1647" s="24">
        <f t="shared" si="769"/>
        <v>0</v>
      </c>
      <c r="I1647" s="25">
        <f>VLOOKUP(CONCATENATE($F1647," ",$G1647),AllocFactorMatrix,(I$4+1),FALSE)*$E1651</f>
        <v>0</v>
      </c>
      <c r="J1647" s="25">
        <f>VLOOKUP(CONCATENATE($F1647," ",$G1647),AllocFactorMatrix,(J$4+1),FALSE)*$E1651</f>
        <v>0</v>
      </c>
      <c r="K1647" s="25">
        <f>VLOOKUP(CONCATENATE($F1647," ",$G1647),AllocFactorMatrix,(K$4+1),FALSE)*$E1651</f>
        <v>0</v>
      </c>
      <c r="L1647" s="25">
        <f>VLOOKUP(CONCATENATE($F1647," ",$G1647),AllocFactorMatrix,(L$4+1),FALSE)*$E1651</f>
        <v>0</v>
      </c>
      <c r="M1647" s="25">
        <f t="shared" si="761"/>
        <v>0</v>
      </c>
      <c r="N1647" s="25">
        <f>VLOOKUP(CONCATENATE($F1647," ",$G1647),AllocFactorMatrix,(N$4+1),FALSE)*$E1651</f>
        <v>0</v>
      </c>
      <c r="O1647" s="25">
        <f>VLOOKUP(CONCATENATE($F1647," ",$G1647),AllocFactorMatrix,(O$4+1),FALSE)*$E1651</f>
        <v>0</v>
      </c>
      <c r="P1647" s="25">
        <f>VLOOKUP(CONCATENATE($F1647," ",$G1647),AllocFactorMatrix,(P$4+1),FALSE)*$E1651</f>
        <v>0</v>
      </c>
      <c r="Q1647" s="25">
        <f t="shared" si="765"/>
        <v>0</v>
      </c>
      <c r="R1647" s="25">
        <f t="shared" si="763"/>
        <v>0</v>
      </c>
      <c r="S1647" s="25">
        <f>VLOOKUP(CONCATENATE($F1647," ",$G1647),AllocFactorMatrix,(S$4+1),FALSE)*$E1651</f>
        <v>0</v>
      </c>
      <c r="T1647" s="25">
        <f>VLOOKUP(CONCATENATE($F1647," ",$G1647),AllocFactorMatrix,(T$4+1),FALSE)*$E1651</f>
        <v>0</v>
      </c>
      <c r="U1647" s="25">
        <f>VLOOKUP(CONCATENATE($F1647," ",$G1647),AllocFactorMatrix,(U$4+1),FALSE)*$E1651</f>
        <v>0</v>
      </c>
      <c r="V1647" s="25">
        <f>VLOOKUP(CONCATENATE($F1647," ",$G1647),AllocFactorMatrix,(V$4+1),FALSE)*$E1651</f>
        <v>0</v>
      </c>
      <c r="W1647" s="25">
        <f t="shared" si="772"/>
        <v>0</v>
      </c>
      <c r="X1647" s="25">
        <f>VLOOKUP(CONCATENATE($F1647," ",$G1647),AllocFactorMatrix,(X$4+1),FALSE)*$E1651</f>
        <v>0</v>
      </c>
      <c r="Y1647" s="25">
        <f>VLOOKUP(CONCATENATE($F1647," ",$G1647),AllocFactorMatrix,(Y$4+1),FALSE)*$E1651</f>
        <v>0</v>
      </c>
      <c r="Z1647" s="25">
        <f t="shared" si="770"/>
        <v>0</v>
      </c>
      <c r="AA1647" s="25">
        <f>VLOOKUP(CONCATENATE($F1647," ",$G1647),AllocFactorMatrix,(AA$4+1),FALSE)*$E1651</f>
        <v>0</v>
      </c>
      <c r="AB1647" s="25">
        <f>VLOOKUP(CONCATENATE($F1647," ",$G1647),AllocFactorMatrix,(AB$4+1),FALSE)*$E1651</f>
        <v>0</v>
      </c>
      <c r="AC1647" s="25">
        <f>VLOOKUP(CONCATENATE($F1647," ",$G1647),AllocFactorMatrix,(AC$4+1),FALSE)*$E1651</f>
        <v>0</v>
      </c>
    </row>
    <row r="1648" spans="4:29" hidden="1" outlineLevel="1">
      <c r="F1648" s="61" t="str">
        <f>F1651</f>
        <v>DIST_SL</v>
      </c>
      <c r="G1648" s="20" t="str">
        <f>$G$12</f>
        <v>DISTSEC</v>
      </c>
      <c r="H1648" s="24">
        <f t="shared" si="769"/>
        <v>0</v>
      </c>
      <c r="I1648" s="25">
        <f>VLOOKUP(CONCATENATE($F1648," ",$G1648),AllocFactorMatrix,(I$4+1),FALSE)*$E1651</f>
        <v>0</v>
      </c>
      <c r="J1648" s="25">
        <f>VLOOKUP(CONCATENATE($F1648," ",$G1648),AllocFactorMatrix,(J$4+1),FALSE)*$E1651</f>
        <v>0</v>
      </c>
      <c r="K1648" s="25">
        <f>VLOOKUP(CONCATENATE($F1648," ",$G1648),AllocFactorMatrix,(K$4+1),FALSE)*$E1651</f>
        <v>0</v>
      </c>
      <c r="L1648" s="25">
        <f>VLOOKUP(CONCATENATE($F1648," ",$G1648),AllocFactorMatrix,(L$4+1),FALSE)*$E1651</f>
        <v>0</v>
      </c>
      <c r="M1648" s="25">
        <f t="shared" si="761"/>
        <v>0</v>
      </c>
      <c r="N1648" s="25">
        <f>VLOOKUP(CONCATENATE($F1648," ",$G1648),AllocFactorMatrix,(N$4+1),FALSE)*$E1651</f>
        <v>0</v>
      </c>
      <c r="O1648" s="25">
        <f>VLOOKUP(CONCATENATE($F1648," ",$G1648),AllocFactorMatrix,(O$4+1),FALSE)*$E1651</f>
        <v>0</v>
      </c>
      <c r="P1648" s="25">
        <f>VLOOKUP(CONCATENATE($F1648," ",$G1648),AllocFactorMatrix,(P$4+1),FALSE)*$E1651</f>
        <v>0</v>
      </c>
      <c r="Q1648" s="25">
        <f t="shared" si="765"/>
        <v>0</v>
      </c>
      <c r="R1648" s="25">
        <f t="shared" si="763"/>
        <v>0</v>
      </c>
      <c r="S1648" s="25">
        <f>VLOOKUP(CONCATENATE($F1648," ",$G1648),AllocFactorMatrix,(S$4+1),FALSE)*$E1651</f>
        <v>0</v>
      </c>
      <c r="T1648" s="25">
        <f>VLOOKUP(CONCATENATE($F1648," ",$G1648),AllocFactorMatrix,(T$4+1),FALSE)*$E1651</f>
        <v>0</v>
      </c>
      <c r="U1648" s="25">
        <f>VLOOKUP(CONCATENATE($F1648," ",$G1648),AllocFactorMatrix,(U$4+1),FALSE)*$E1651</f>
        <v>0</v>
      </c>
      <c r="V1648" s="25">
        <f>VLOOKUP(CONCATENATE($F1648," ",$G1648),AllocFactorMatrix,(V$4+1),FALSE)*$E1651</f>
        <v>0</v>
      </c>
      <c r="W1648" s="25">
        <f t="shared" si="772"/>
        <v>0</v>
      </c>
      <c r="X1648" s="25">
        <f>VLOOKUP(CONCATENATE($F1648," ",$G1648),AllocFactorMatrix,(X$4+1),FALSE)*$E1651</f>
        <v>0</v>
      </c>
      <c r="Y1648" s="25">
        <f>VLOOKUP(CONCATENATE($F1648," ",$G1648),AllocFactorMatrix,(Y$4+1),FALSE)*$E1651</f>
        <v>0</v>
      </c>
      <c r="Z1648" s="25">
        <f t="shared" si="770"/>
        <v>0</v>
      </c>
      <c r="AA1648" s="25">
        <f>VLOOKUP(CONCATENATE($F1648," ",$G1648),AllocFactorMatrix,(AA$4+1),FALSE)*$E1651</f>
        <v>0</v>
      </c>
      <c r="AB1648" s="25">
        <f>VLOOKUP(CONCATENATE($F1648," ",$G1648),AllocFactorMatrix,(AB$4+1),FALSE)*$E1651</f>
        <v>0</v>
      </c>
      <c r="AC1648" s="25">
        <f>VLOOKUP(CONCATENATE($F1648," ",$G1648),AllocFactorMatrix,(AC$4+1),FALSE)*$E1651</f>
        <v>0</v>
      </c>
    </row>
    <row r="1649" spans="4:29" hidden="1" outlineLevel="1">
      <c r="F1649" s="61" t="str">
        <f>F1651</f>
        <v>DIST_SL</v>
      </c>
      <c r="G1649" s="20" t="str">
        <f>$G$13</f>
        <v>ENERGY</v>
      </c>
      <c r="H1649" s="24">
        <f t="shared" si="769"/>
        <v>0</v>
      </c>
      <c r="I1649" s="25">
        <f>VLOOKUP(CONCATENATE($F1649," ",$G1649),AllocFactorMatrix,(I$4+1),FALSE)*$E1651</f>
        <v>0</v>
      </c>
      <c r="J1649" s="25">
        <f>VLOOKUP(CONCATENATE($F1649," ",$G1649),AllocFactorMatrix,(J$4+1),FALSE)*$E1651</f>
        <v>0</v>
      </c>
      <c r="K1649" s="25">
        <f>VLOOKUP(CONCATENATE($F1649," ",$G1649),AllocFactorMatrix,(K$4+1),FALSE)*$E1651</f>
        <v>0</v>
      </c>
      <c r="L1649" s="25">
        <f>VLOOKUP(CONCATENATE($F1649," ",$G1649),AllocFactorMatrix,(L$4+1),FALSE)*$E1651</f>
        <v>0</v>
      </c>
      <c r="M1649" s="25">
        <f t="shared" si="761"/>
        <v>0</v>
      </c>
      <c r="N1649" s="25">
        <f>VLOOKUP(CONCATENATE($F1649," ",$G1649),AllocFactorMatrix,(N$4+1),FALSE)*$E1651</f>
        <v>0</v>
      </c>
      <c r="O1649" s="25">
        <f>VLOOKUP(CONCATENATE($F1649," ",$G1649),AllocFactorMatrix,(O$4+1),FALSE)*$E1651</f>
        <v>0</v>
      </c>
      <c r="P1649" s="25">
        <f>VLOOKUP(CONCATENATE($F1649," ",$G1649),AllocFactorMatrix,(P$4+1),FALSE)*$E1651</f>
        <v>0</v>
      </c>
      <c r="Q1649" s="25">
        <f t="shared" si="765"/>
        <v>0</v>
      </c>
      <c r="R1649" s="25">
        <f t="shared" si="763"/>
        <v>0</v>
      </c>
      <c r="S1649" s="25">
        <f>VLOOKUP(CONCATENATE($F1649," ",$G1649),AllocFactorMatrix,(S$4+1),FALSE)*$E1651</f>
        <v>0</v>
      </c>
      <c r="T1649" s="25">
        <f>VLOOKUP(CONCATENATE($F1649," ",$G1649),AllocFactorMatrix,(T$4+1),FALSE)*$E1651</f>
        <v>0</v>
      </c>
      <c r="U1649" s="25">
        <f>VLOOKUP(CONCATENATE($F1649," ",$G1649),AllocFactorMatrix,(U$4+1),FALSE)*$E1651</f>
        <v>0</v>
      </c>
      <c r="V1649" s="25">
        <f>VLOOKUP(CONCATENATE($F1649," ",$G1649),AllocFactorMatrix,(V$4+1),FALSE)*$E1651</f>
        <v>0</v>
      </c>
      <c r="W1649" s="25">
        <f t="shared" si="772"/>
        <v>0</v>
      </c>
      <c r="X1649" s="25">
        <f>VLOOKUP(CONCATENATE($F1649," ",$G1649),AllocFactorMatrix,(X$4+1),FALSE)*$E1651</f>
        <v>0</v>
      </c>
      <c r="Y1649" s="25">
        <f>VLOOKUP(CONCATENATE($F1649," ",$G1649),AllocFactorMatrix,(Y$4+1),FALSE)*$E1651</f>
        <v>0</v>
      </c>
      <c r="Z1649" s="25">
        <f t="shared" si="770"/>
        <v>0</v>
      </c>
      <c r="AA1649" s="25">
        <f>VLOOKUP(CONCATENATE($F1649," ",$G1649),AllocFactorMatrix,(AA$4+1),FALSE)*$E1651</f>
        <v>0</v>
      </c>
      <c r="AB1649" s="25">
        <f>VLOOKUP(CONCATENATE($F1649," ",$G1649),AllocFactorMatrix,(AB$4+1),FALSE)*$E1651</f>
        <v>0</v>
      </c>
      <c r="AC1649" s="25">
        <f>VLOOKUP(CONCATENATE($F1649," ",$G1649),AllocFactorMatrix,(AC$4+1),FALSE)*$E1651</f>
        <v>0</v>
      </c>
    </row>
    <row r="1650" spans="4:29" hidden="1" outlineLevel="1">
      <c r="F1650" s="61" t="str">
        <f>F1651</f>
        <v>DIST_SL</v>
      </c>
      <c r="G1650" s="20" t="str">
        <f>$G$14</f>
        <v>CUSTOMER</v>
      </c>
      <c r="H1650" s="24">
        <f t="shared" si="769"/>
        <v>32865</v>
      </c>
      <c r="I1650" s="25">
        <f>VLOOKUP(CONCATENATE($F1650," ",$G1650),AllocFactorMatrix,(I$4+1),FALSE)*$E1651</f>
        <v>0</v>
      </c>
      <c r="J1650" s="25">
        <f>VLOOKUP(CONCATENATE($F1650," ",$G1650),AllocFactorMatrix,(J$4+1),FALSE)*$E1651</f>
        <v>0</v>
      </c>
      <c r="K1650" s="25">
        <f>VLOOKUP(CONCATENATE($F1650," ",$G1650),AllocFactorMatrix,(K$4+1),FALSE)*$E1651</f>
        <v>0</v>
      </c>
      <c r="L1650" s="25">
        <f>VLOOKUP(CONCATENATE($F1650," ",$G1650),AllocFactorMatrix,(L$4+1),FALSE)*$E1651</f>
        <v>0</v>
      </c>
      <c r="M1650" s="25">
        <f t="shared" si="761"/>
        <v>0</v>
      </c>
      <c r="N1650" s="25">
        <f>VLOOKUP(CONCATENATE($F1650," ",$G1650),AllocFactorMatrix,(N$4+1),FALSE)*$E1651</f>
        <v>0</v>
      </c>
      <c r="O1650" s="25">
        <f>VLOOKUP(CONCATENATE($F1650," ",$G1650),AllocFactorMatrix,(O$4+1),FALSE)*$E1651</f>
        <v>0</v>
      </c>
      <c r="P1650" s="25">
        <f>VLOOKUP(CONCATENATE($F1650," ",$G1650),AllocFactorMatrix,(P$4+1),FALSE)*$E1651</f>
        <v>0</v>
      </c>
      <c r="Q1650" s="25">
        <f t="shared" si="765"/>
        <v>0</v>
      </c>
      <c r="R1650" s="25">
        <f t="shared" si="763"/>
        <v>0</v>
      </c>
      <c r="S1650" s="25">
        <f>VLOOKUP(CONCATENATE($F1650," ",$G1650),AllocFactorMatrix,(S$4+1),FALSE)*$E1651</f>
        <v>0</v>
      </c>
      <c r="T1650" s="25">
        <f>VLOOKUP(CONCATENATE($F1650," ",$G1650),AllocFactorMatrix,(T$4+1),FALSE)*$E1651</f>
        <v>0</v>
      </c>
      <c r="U1650" s="25">
        <f>VLOOKUP(CONCATENATE($F1650," ",$G1650),AllocFactorMatrix,(U$4+1),FALSE)*$E1651</f>
        <v>0</v>
      </c>
      <c r="V1650" s="25">
        <f>VLOOKUP(CONCATENATE($F1650," ",$G1650),AllocFactorMatrix,(V$4+1),FALSE)*$E1651</f>
        <v>0</v>
      </c>
      <c r="W1650" s="25">
        <f t="shared" si="772"/>
        <v>0</v>
      </c>
      <c r="X1650" s="25">
        <f>VLOOKUP(CONCATENATE($F1650," ",$G1650),AllocFactorMatrix,(X$4+1),FALSE)*$E1651</f>
        <v>0</v>
      </c>
      <c r="Y1650" s="25">
        <f>VLOOKUP(CONCATENATE($F1650," ",$G1650),AllocFactorMatrix,(Y$4+1),FALSE)*$E1651</f>
        <v>0</v>
      </c>
      <c r="Z1650" s="25">
        <f t="shared" si="770"/>
        <v>0</v>
      </c>
      <c r="AA1650" s="25">
        <f>VLOOKUP(CONCATENATE($F1650," ",$G1650),AllocFactorMatrix,(AA$4+1),FALSE)*$E1651</f>
        <v>0</v>
      </c>
      <c r="AB1650" s="25">
        <f>VLOOKUP(CONCATENATE($F1650," ",$G1650),AllocFactorMatrix,(AB$4+1),FALSE)*$E1651</f>
        <v>0</v>
      </c>
      <c r="AC1650" s="25">
        <f>VLOOKUP(CONCATENATE($F1650," ",$G1650),AllocFactorMatrix,(AC$4+1),FALSE)*$E1651</f>
        <v>32865</v>
      </c>
    </row>
    <row r="1651" spans="4:29" collapsed="1">
      <c r="D1651" s="20" t="s">
        <v>103</v>
      </c>
      <c r="E1651" s="22">
        <f>'Sch 4'!E380</f>
        <v>32865</v>
      </c>
      <c r="F1651" s="61" t="s">
        <v>51</v>
      </c>
      <c r="G1651" s="20" t="str">
        <f>$G$15</f>
        <v>TOTAL</v>
      </c>
      <c r="H1651" s="24">
        <f t="shared" si="769"/>
        <v>32865</v>
      </c>
      <c r="I1651" s="25">
        <f>VLOOKUP(CONCATENATE($F1651," ",$G1651),AllocFactorMatrix,(I$4+1),FALSE)*$E1651</f>
        <v>0</v>
      </c>
      <c r="J1651" s="25">
        <f>VLOOKUP(CONCATENATE($F1651," ",$G1651),AllocFactorMatrix,(J$4+1),FALSE)*$E1651</f>
        <v>0</v>
      </c>
      <c r="K1651" s="25">
        <f>VLOOKUP(CONCATENATE($F1651," ",$G1651),AllocFactorMatrix,(K$4+1),FALSE)*$E1651</f>
        <v>0</v>
      </c>
      <c r="L1651" s="25">
        <f>VLOOKUP(CONCATENATE($F1651," ",$G1651),AllocFactorMatrix,(L$4+1),FALSE)*$E1651</f>
        <v>0</v>
      </c>
      <c r="M1651" s="25">
        <f t="shared" si="761"/>
        <v>0</v>
      </c>
      <c r="N1651" s="25">
        <f>VLOOKUP(CONCATENATE($F1651," ",$G1651),AllocFactorMatrix,(N$4+1),FALSE)*$E1651</f>
        <v>0</v>
      </c>
      <c r="O1651" s="25">
        <f>VLOOKUP(CONCATENATE($F1651," ",$G1651),AllocFactorMatrix,(O$4+1),FALSE)*$E1651</f>
        <v>0</v>
      </c>
      <c r="P1651" s="25">
        <f>VLOOKUP(CONCATENATE($F1651," ",$G1651),AllocFactorMatrix,(P$4+1),FALSE)*$E1651</f>
        <v>0</v>
      </c>
      <c r="Q1651" s="25">
        <f t="shared" si="765"/>
        <v>0</v>
      </c>
      <c r="R1651" s="25">
        <f t="shared" si="763"/>
        <v>0</v>
      </c>
      <c r="S1651" s="25">
        <f>VLOOKUP(CONCATENATE($F1651," ",$G1651),AllocFactorMatrix,(S$4+1),FALSE)*$E1651</f>
        <v>0</v>
      </c>
      <c r="T1651" s="25">
        <f>VLOOKUP(CONCATENATE($F1651," ",$G1651),AllocFactorMatrix,(T$4+1),FALSE)*$E1651</f>
        <v>0</v>
      </c>
      <c r="U1651" s="25">
        <f>VLOOKUP(CONCATENATE($F1651," ",$G1651),AllocFactorMatrix,(U$4+1),FALSE)*$E1651</f>
        <v>0</v>
      </c>
      <c r="V1651" s="25">
        <f>VLOOKUP(CONCATENATE($F1651," ",$G1651),AllocFactorMatrix,(V$4+1),FALSE)*$E1651</f>
        <v>0</v>
      </c>
      <c r="W1651" s="25">
        <f t="shared" si="772"/>
        <v>0</v>
      </c>
      <c r="X1651" s="25">
        <f>VLOOKUP(CONCATENATE($F1651," ",$G1651),AllocFactorMatrix,(X$4+1),FALSE)*$E1651</f>
        <v>0</v>
      </c>
      <c r="Y1651" s="25">
        <f>VLOOKUP(CONCATENATE($F1651," ",$G1651),AllocFactorMatrix,(Y$4+1),FALSE)*$E1651</f>
        <v>0</v>
      </c>
      <c r="Z1651" s="25">
        <f t="shared" si="770"/>
        <v>0</v>
      </c>
      <c r="AA1651" s="25">
        <f>VLOOKUP(CONCATENATE($F1651," ",$G1651),AllocFactorMatrix,(AA$4+1),FALSE)*$E1651</f>
        <v>0</v>
      </c>
      <c r="AB1651" s="25">
        <f>VLOOKUP(CONCATENATE($F1651," ",$G1651),AllocFactorMatrix,(AB$4+1),FALSE)*$E1651</f>
        <v>0</v>
      </c>
      <c r="AC1651" s="25">
        <f>VLOOKUP(CONCATENATE($F1651," ",$G1651),AllocFactorMatrix,(AC$4+1),FALSE)*$E1651</f>
        <v>32865</v>
      </c>
    </row>
    <row r="1652" spans="4:29" hidden="1" outlineLevel="1">
      <c r="F1652" s="61" t="str">
        <f>F1659</f>
        <v>DIST_METERS</v>
      </c>
      <c r="G1652" s="20" t="str">
        <f>$G$8</f>
        <v>PRODUCTION</v>
      </c>
      <c r="H1652" s="24">
        <f t="shared" si="769"/>
        <v>0</v>
      </c>
      <c r="I1652" s="25">
        <f>VLOOKUP(CONCATENATE($F1652," ",$G1652),AllocFactorMatrix,(I$4+1),FALSE)*$E1659</f>
        <v>0</v>
      </c>
      <c r="J1652" s="25">
        <f>VLOOKUP(CONCATENATE($F1652," ",$G1652),AllocFactorMatrix,(J$4+1),FALSE)*$E1659</f>
        <v>0</v>
      </c>
      <c r="K1652" s="25">
        <f>VLOOKUP(CONCATENATE($F1652," ",$G1652),AllocFactorMatrix,(K$4+1),FALSE)*$E1659</f>
        <v>0</v>
      </c>
      <c r="L1652" s="25">
        <f>VLOOKUP(CONCATENATE($F1652," ",$G1652),AllocFactorMatrix,(L$4+1),FALSE)*$E1659</f>
        <v>0</v>
      </c>
      <c r="M1652" s="25">
        <f t="shared" si="761"/>
        <v>0</v>
      </c>
      <c r="N1652" s="25">
        <f>VLOOKUP(CONCATENATE($F1652," ",$G1652),AllocFactorMatrix,(N$4+1),FALSE)*$E1659</f>
        <v>0</v>
      </c>
      <c r="O1652" s="25">
        <f>VLOOKUP(CONCATENATE($F1652," ",$G1652),AllocFactorMatrix,(O$4+1),FALSE)*$E1659</f>
        <v>0</v>
      </c>
      <c r="P1652" s="25">
        <f>VLOOKUP(CONCATENATE($F1652," ",$G1652),AllocFactorMatrix,(P$4+1),FALSE)*$E1659</f>
        <v>0</v>
      </c>
      <c r="Q1652" s="25">
        <f t="shared" si="765"/>
        <v>0</v>
      </c>
      <c r="R1652" s="25">
        <f t="shared" si="763"/>
        <v>0</v>
      </c>
      <c r="S1652" s="25">
        <f>VLOOKUP(CONCATENATE($F1652," ",$G1652),AllocFactorMatrix,(S$4+1),FALSE)*$E1659</f>
        <v>0</v>
      </c>
      <c r="T1652" s="25">
        <f>VLOOKUP(CONCATENATE($F1652," ",$G1652),AllocFactorMatrix,(T$4+1),FALSE)*$E1659</f>
        <v>0</v>
      </c>
      <c r="U1652" s="25">
        <f>VLOOKUP(CONCATENATE($F1652," ",$G1652),AllocFactorMatrix,(U$4+1),FALSE)*$E1659</f>
        <v>0</v>
      </c>
      <c r="V1652" s="25">
        <f>VLOOKUP(CONCATENATE($F1652," ",$G1652),AllocFactorMatrix,(V$4+1),FALSE)*$E1659</f>
        <v>0</v>
      </c>
      <c r="W1652" s="25">
        <f>SUBTOTAL(9,S1652:V1652)</f>
        <v>0</v>
      </c>
      <c r="X1652" s="25">
        <f>VLOOKUP(CONCATENATE($F1652," ",$G1652),AllocFactorMatrix,(X$4+1),FALSE)*$E1659</f>
        <v>0</v>
      </c>
      <c r="Y1652" s="25">
        <f>VLOOKUP(CONCATENATE($F1652," ",$G1652),AllocFactorMatrix,(Y$4+1),FALSE)*$E1659</f>
        <v>0</v>
      </c>
      <c r="Z1652" s="25">
        <f t="shared" si="770"/>
        <v>0</v>
      </c>
      <c r="AA1652" s="25">
        <f>VLOOKUP(CONCATENATE($F1652," ",$G1652),AllocFactorMatrix,(AA$4+1),FALSE)*$E1659</f>
        <v>0</v>
      </c>
      <c r="AB1652" s="25">
        <f>VLOOKUP(CONCATENATE($F1652," ",$G1652),AllocFactorMatrix,(AB$4+1),FALSE)*$E1659</f>
        <v>0</v>
      </c>
      <c r="AC1652" s="25">
        <f>VLOOKUP(CONCATENATE($F1652," ",$G1652),AllocFactorMatrix,(AC$4+1),FALSE)*$E1659</f>
        <v>0</v>
      </c>
    </row>
    <row r="1653" spans="4:29" hidden="1" outlineLevel="1">
      <c r="F1653" s="61" t="str">
        <f>F1659</f>
        <v>DIST_METERS</v>
      </c>
      <c r="G1653" s="20" t="str">
        <f>$G$9</f>
        <v>BULKTRAN</v>
      </c>
      <c r="H1653" s="24">
        <f t="shared" si="769"/>
        <v>0</v>
      </c>
      <c r="I1653" s="25">
        <f>VLOOKUP(CONCATENATE($F1653," ",$G1653),AllocFactorMatrix,(I$4+1),FALSE)*$E1659</f>
        <v>0</v>
      </c>
      <c r="J1653" s="25">
        <f>VLOOKUP(CONCATENATE($F1653," ",$G1653),AllocFactorMatrix,(J$4+1),FALSE)*$E1659</f>
        <v>0</v>
      </c>
      <c r="K1653" s="25">
        <f>VLOOKUP(CONCATENATE($F1653," ",$G1653),AllocFactorMatrix,(K$4+1),FALSE)*$E1659</f>
        <v>0</v>
      </c>
      <c r="L1653" s="25">
        <f>VLOOKUP(CONCATENATE($F1653," ",$G1653),AllocFactorMatrix,(L$4+1),FALSE)*$E1659</f>
        <v>0</v>
      </c>
      <c r="M1653" s="25">
        <f t="shared" si="761"/>
        <v>0</v>
      </c>
      <c r="N1653" s="25">
        <f>VLOOKUP(CONCATENATE($F1653," ",$G1653),AllocFactorMatrix,(N$4+1),FALSE)*$E1659</f>
        <v>0</v>
      </c>
      <c r="O1653" s="25">
        <f>VLOOKUP(CONCATENATE($F1653," ",$G1653),AllocFactorMatrix,(O$4+1),FALSE)*$E1659</f>
        <v>0</v>
      </c>
      <c r="P1653" s="25">
        <f>VLOOKUP(CONCATENATE($F1653," ",$G1653),AllocFactorMatrix,(P$4+1),FALSE)*$E1659</f>
        <v>0</v>
      </c>
      <c r="Q1653" s="25">
        <f>VLOOKUP(CONCATENATE($F1653," ",$G1653),AllocFactorMatrix,(Q$4+1),FALSE)*$E1659</f>
        <v>0</v>
      </c>
      <c r="R1653" s="25">
        <f t="shared" si="763"/>
        <v>0</v>
      </c>
      <c r="S1653" s="25">
        <f>VLOOKUP(CONCATENATE($F1653," ",$G1653),AllocFactorMatrix,(S$4+1),FALSE)*$E1659</f>
        <v>0</v>
      </c>
      <c r="T1653" s="25">
        <f>VLOOKUP(CONCATENATE($F1653," ",$G1653),AllocFactorMatrix,(T$4+1),FALSE)*$E1659</f>
        <v>0</v>
      </c>
      <c r="U1653" s="25">
        <f>VLOOKUP(CONCATENATE($F1653," ",$G1653),AllocFactorMatrix,(U$4+1),FALSE)*$E1659</f>
        <v>0</v>
      </c>
      <c r="V1653" s="25">
        <f>VLOOKUP(CONCATENATE($F1653," ",$G1653),AllocFactorMatrix,(V$4+1),FALSE)*$E1659</f>
        <v>0</v>
      </c>
      <c r="W1653" s="25">
        <f t="shared" ref="W1653:W1659" si="773">SUBTOTAL(9,S1653:V1653)</f>
        <v>0</v>
      </c>
      <c r="X1653" s="25">
        <f>VLOOKUP(CONCATENATE($F1653," ",$G1653),AllocFactorMatrix,(X$4+1),FALSE)*$E1659</f>
        <v>0</v>
      </c>
      <c r="Y1653" s="25">
        <f>VLOOKUP(CONCATENATE($F1653," ",$G1653),AllocFactorMatrix,(Y$4+1),FALSE)*$E1659</f>
        <v>0</v>
      </c>
      <c r="Z1653" s="25">
        <f t="shared" si="770"/>
        <v>0</v>
      </c>
      <c r="AA1653" s="25">
        <f>VLOOKUP(CONCATENATE($F1653," ",$G1653),AllocFactorMatrix,(AA$4+1),FALSE)*$E1659</f>
        <v>0</v>
      </c>
      <c r="AB1653" s="25">
        <f>VLOOKUP(CONCATENATE($F1653," ",$G1653),AllocFactorMatrix,(AB$4+1),FALSE)*$E1659</f>
        <v>0</v>
      </c>
      <c r="AC1653" s="25">
        <f>VLOOKUP(CONCATENATE($F1653," ",$G1653),AllocFactorMatrix,(AC$4+1),FALSE)*$E1659</f>
        <v>0</v>
      </c>
    </row>
    <row r="1654" spans="4:29" hidden="1" outlineLevel="1">
      <c r="F1654" s="61" t="str">
        <f>F1659</f>
        <v>DIST_METERS</v>
      </c>
      <c r="G1654" s="20" t="str">
        <f>$G$10</f>
        <v>SUBTRAN</v>
      </c>
      <c r="H1654" s="24">
        <f t="shared" si="769"/>
        <v>0</v>
      </c>
      <c r="I1654" s="25">
        <f>VLOOKUP(CONCATENATE($F1654," ",$G1654),AllocFactorMatrix,(I$4+1),FALSE)*$E1659</f>
        <v>0</v>
      </c>
      <c r="J1654" s="25">
        <f>VLOOKUP(CONCATENATE($F1654," ",$G1654),AllocFactorMatrix,(J$4+1),FALSE)*$E1659</f>
        <v>0</v>
      </c>
      <c r="K1654" s="25">
        <f>VLOOKUP(CONCATENATE($F1654," ",$G1654),AllocFactorMatrix,(K$4+1),FALSE)*$E1659</f>
        <v>0</v>
      </c>
      <c r="L1654" s="25">
        <f>VLOOKUP(CONCATENATE($F1654," ",$G1654),AllocFactorMatrix,(L$4+1),FALSE)*$E1659</f>
        <v>0</v>
      </c>
      <c r="M1654" s="25">
        <f t="shared" si="761"/>
        <v>0</v>
      </c>
      <c r="N1654" s="25">
        <f>VLOOKUP(CONCATENATE($F1654," ",$G1654),AllocFactorMatrix,(N$4+1),FALSE)*$E1659</f>
        <v>0</v>
      </c>
      <c r="O1654" s="25">
        <f>VLOOKUP(CONCATENATE($F1654," ",$G1654),AllocFactorMatrix,(O$4+1),FALSE)*$E1659</f>
        <v>0</v>
      </c>
      <c r="P1654" s="25">
        <f>VLOOKUP(CONCATENATE($F1654," ",$G1654),AllocFactorMatrix,(P$4+1),FALSE)*$E1659</f>
        <v>0</v>
      </c>
      <c r="Q1654" s="25">
        <f>VLOOKUP(CONCATENATE($F1654," ",$G1654),AllocFactorMatrix,(Q$4+1),FALSE)*$E1659</f>
        <v>0</v>
      </c>
      <c r="R1654" s="25">
        <f t="shared" si="763"/>
        <v>0</v>
      </c>
      <c r="S1654" s="25">
        <f>VLOOKUP(CONCATENATE($F1654," ",$G1654),AllocFactorMatrix,(S$4+1),FALSE)*$E1659</f>
        <v>0</v>
      </c>
      <c r="T1654" s="25">
        <f>VLOOKUP(CONCATENATE($F1654," ",$G1654),AllocFactorMatrix,(T$4+1),FALSE)*$E1659</f>
        <v>0</v>
      </c>
      <c r="U1654" s="25">
        <f>VLOOKUP(CONCATENATE($F1654," ",$G1654),AllocFactorMatrix,(U$4+1),FALSE)*$E1659</f>
        <v>0</v>
      </c>
      <c r="V1654" s="25">
        <f>VLOOKUP(CONCATENATE($F1654," ",$G1654),AllocFactorMatrix,(V$4+1),FALSE)*$E1659</f>
        <v>0</v>
      </c>
      <c r="W1654" s="25">
        <f t="shared" si="773"/>
        <v>0</v>
      </c>
      <c r="X1654" s="25">
        <f>VLOOKUP(CONCATENATE($F1654," ",$G1654),AllocFactorMatrix,(X$4+1),FALSE)*$E1659</f>
        <v>0</v>
      </c>
      <c r="Y1654" s="25">
        <f>VLOOKUP(CONCATENATE($F1654," ",$G1654),AllocFactorMatrix,(Y$4+1),FALSE)*$E1659</f>
        <v>0</v>
      </c>
      <c r="Z1654" s="25">
        <f t="shared" si="770"/>
        <v>0</v>
      </c>
      <c r="AA1654" s="25">
        <f>VLOOKUP(CONCATENATE($F1654," ",$G1654),AllocFactorMatrix,(AA$4+1),FALSE)*$E1659</f>
        <v>0</v>
      </c>
      <c r="AB1654" s="25">
        <f>VLOOKUP(CONCATENATE($F1654," ",$G1654),AllocFactorMatrix,(AB$4+1),FALSE)*$E1659</f>
        <v>0</v>
      </c>
      <c r="AC1654" s="25">
        <f>VLOOKUP(CONCATENATE($F1654," ",$G1654),AllocFactorMatrix,(AC$4+1),FALSE)*$E1659</f>
        <v>0</v>
      </c>
    </row>
    <row r="1655" spans="4:29" hidden="1" outlineLevel="1">
      <c r="F1655" s="61" t="str">
        <f>F1659</f>
        <v>DIST_METERS</v>
      </c>
      <c r="G1655" s="20" t="str">
        <f>$G$11</f>
        <v>DISTPRI</v>
      </c>
      <c r="H1655" s="24">
        <f t="shared" si="769"/>
        <v>0</v>
      </c>
      <c r="I1655" s="25">
        <f>VLOOKUP(CONCATENATE($F1655," ",$G1655),AllocFactorMatrix,(I$4+1),FALSE)*$E1659</f>
        <v>0</v>
      </c>
      <c r="J1655" s="25">
        <f>VLOOKUP(CONCATENATE($F1655," ",$G1655),AllocFactorMatrix,(J$4+1),FALSE)*$E1659</f>
        <v>0</v>
      </c>
      <c r="K1655" s="25">
        <f>VLOOKUP(CONCATENATE($F1655," ",$G1655),AllocFactorMatrix,(K$4+1),FALSE)*$E1659</f>
        <v>0</v>
      </c>
      <c r="L1655" s="25">
        <f>VLOOKUP(CONCATENATE($F1655," ",$G1655),AllocFactorMatrix,(L$4+1),FALSE)*$E1659</f>
        <v>0</v>
      </c>
      <c r="M1655" s="25">
        <f t="shared" si="761"/>
        <v>0</v>
      </c>
      <c r="N1655" s="25">
        <f>VLOOKUP(CONCATENATE($F1655," ",$G1655),AllocFactorMatrix,(N$4+1),FALSE)*$E1659</f>
        <v>0</v>
      </c>
      <c r="O1655" s="25">
        <f>VLOOKUP(CONCATENATE($F1655," ",$G1655),AllocFactorMatrix,(O$4+1),FALSE)*$E1659</f>
        <v>0</v>
      </c>
      <c r="P1655" s="25">
        <f>VLOOKUP(CONCATENATE($F1655," ",$G1655),AllocFactorMatrix,(P$4+1),FALSE)*$E1659</f>
        <v>0</v>
      </c>
      <c r="Q1655" s="25">
        <f>VLOOKUP(CONCATENATE($F1655," ",$G1655),AllocFactorMatrix,(Q$4+1),FALSE)*$E1659</f>
        <v>0</v>
      </c>
      <c r="R1655" s="25">
        <f t="shared" si="763"/>
        <v>0</v>
      </c>
      <c r="S1655" s="25">
        <f>VLOOKUP(CONCATENATE($F1655," ",$G1655),AllocFactorMatrix,(S$4+1),FALSE)*$E1659</f>
        <v>0</v>
      </c>
      <c r="T1655" s="25">
        <f>VLOOKUP(CONCATENATE($F1655," ",$G1655),AllocFactorMatrix,(T$4+1),FALSE)*$E1659</f>
        <v>0</v>
      </c>
      <c r="U1655" s="25">
        <f>VLOOKUP(CONCATENATE($F1655," ",$G1655),AllocFactorMatrix,(U$4+1),FALSE)*$E1659</f>
        <v>0</v>
      </c>
      <c r="V1655" s="25">
        <f>VLOOKUP(CONCATENATE($F1655," ",$G1655),AllocFactorMatrix,(V$4+1),FALSE)*$E1659</f>
        <v>0</v>
      </c>
      <c r="W1655" s="25">
        <f t="shared" si="773"/>
        <v>0</v>
      </c>
      <c r="X1655" s="25">
        <f>VLOOKUP(CONCATENATE($F1655," ",$G1655),AllocFactorMatrix,(X$4+1),FALSE)*$E1659</f>
        <v>0</v>
      </c>
      <c r="Y1655" s="25">
        <f>VLOOKUP(CONCATENATE($F1655," ",$G1655),AllocFactorMatrix,(Y$4+1),FALSE)*$E1659</f>
        <v>0</v>
      </c>
      <c r="Z1655" s="25">
        <f t="shared" si="770"/>
        <v>0</v>
      </c>
      <c r="AA1655" s="25">
        <f>VLOOKUP(CONCATENATE($F1655," ",$G1655),AllocFactorMatrix,(AA$4+1),FALSE)*$E1659</f>
        <v>0</v>
      </c>
      <c r="AB1655" s="25">
        <f>VLOOKUP(CONCATENATE($F1655," ",$G1655),AllocFactorMatrix,(AB$4+1),FALSE)*$E1659</f>
        <v>0</v>
      </c>
      <c r="AC1655" s="25">
        <f>VLOOKUP(CONCATENATE($F1655," ",$G1655),AllocFactorMatrix,(AC$4+1),FALSE)*$E1659</f>
        <v>0</v>
      </c>
    </row>
    <row r="1656" spans="4:29" hidden="1" outlineLevel="1">
      <c r="F1656" s="61" t="str">
        <f>F1659</f>
        <v>DIST_METERS</v>
      </c>
      <c r="G1656" s="20" t="str">
        <f>$G$12</f>
        <v>DISTSEC</v>
      </c>
      <c r="H1656" s="24">
        <f t="shared" si="769"/>
        <v>0</v>
      </c>
      <c r="I1656" s="25">
        <f>VLOOKUP(CONCATENATE($F1656," ",$G1656),AllocFactorMatrix,(I$4+1),FALSE)*$E1659</f>
        <v>0</v>
      </c>
      <c r="J1656" s="25">
        <f>VLOOKUP(CONCATENATE($F1656," ",$G1656),AllocFactorMatrix,(J$4+1),FALSE)*$E1659</f>
        <v>0</v>
      </c>
      <c r="K1656" s="25">
        <f>VLOOKUP(CONCATENATE($F1656," ",$G1656),AllocFactorMatrix,(K$4+1),FALSE)*$E1659</f>
        <v>0</v>
      </c>
      <c r="L1656" s="25">
        <f>VLOOKUP(CONCATENATE($F1656," ",$G1656),AllocFactorMatrix,(L$4+1),FALSE)*$E1659</f>
        <v>0</v>
      </c>
      <c r="M1656" s="25">
        <f t="shared" si="761"/>
        <v>0</v>
      </c>
      <c r="N1656" s="25">
        <f>VLOOKUP(CONCATENATE($F1656," ",$G1656),AllocFactorMatrix,(N$4+1),FALSE)*$E1659</f>
        <v>0</v>
      </c>
      <c r="O1656" s="25">
        <f>VLOOKUP(CONCATENATE($F1656," ",$G1656),AllocFactorMatrix,(O$4+1),FALSE)*$E1659</f>
        <v>0</v>
      </c>
      <c r="P1656" s="25">
        <f>VLOOKUP(CONCATENATE($F1656," ",$G1656),AllocFactorMatrix,(P$4+1),FALSE)*$E1659</f>
        <v>0</v>
      </c>
      <c r="Q1656" s="25">
        <f>VLOOKUP(CONCATENATE($F1656," ",$G1656),AllocFactorMatrix,(Q$4+1),FALSE)*$E1659</f>
        <v>0</v>
      </c>
      <c r="R1656" s="25">
        <f t="shared" si="763"/>
        <v>0</v>
      </c>
      <c r="S1656" s="25">
        <f>VLOOKUP(CONCATENATE($F1656," ",$G1656),AllocFactorMatrix,(S$4+1),FALSE)*$E1659</f>
        <v>0</v>
      </c>
      <c r="T1656" s="25">
        <f>VLOOKUP(CONCATENATE($F1656," ",$G1656),AllocFactorMatrix,(T$4+1),FALSE)*$E1659</f>
        <v>0</v>
      </c>
      <c r="U1656" s="25">
        <f>VLOOKUP(CONCATENATE($F1656," ",$G1656),AllocFactorMatrix,(U$4+1),FALSE)*$E1659</f>
        <v>0</v>
      </c>
      <c r="V1656" s="25">
        <f>VLOOKUP(CONCATENATE($F1656," ",$G1656),AllocFactorMatrix,(V$4+1),FALSE)*$E1659</f>
        <v>0</v>
      </c>
      <c r="W1656" s="25">
        <f t="shared" si="773"/>
        <v>0</v>
      </c>
      <c r="X1656" s="25">
        <f>VLOOKUP(CONCATENATE($F1656," ",$G1656),AllocFactorMatrix,(X$4+1),FALSE)*$E1659</f>
        <v>0</v>
      </c>
      <c r="Y1656" s="25">
        <f>VLOOKUP(CONCATENATE($F1656," ",$G1656),AllocFactorMatrix,(Y$4+1),FALSE)*$E1659</f>
        <v>0</v>
      </c>
      <c r="Z1656" s="25">
        <f t="shared" si="770"/>
        <v>0</v>
      </c>
      <c r="AA1656" s="25">
        <f>VLOOKUP(CONCATENATE($F1656," ",$G1656),AllocFactorMatrix,(AA$4+1),FALSE)*$E1659</f>
        <v>0</v>
      </c>
      <c r="AB1656" s="25">
        <f>VLOOKUP(CONCATENATE($F1656," ",$G1656),AllocFactorMatrix,(AB$4+1),FALSE)*$E1659</f>
        <v>0</v>
      </c>
      <c r="AC1656" s="25">
        <f>VLOOKUP(CONCATENATE($F1656," ",$G1656),AllocFactorMatrix,(AC$4+1),FALSE)*$E1659</f>
        <v>0</v>
      </c>
    </row>
    <row r="1657" spans="4:29" hidden="1" outlineLevel="1">
      <c r="F1657" s="61" t="str">
        <f>F1659</f>
        <v>DIST_METERS</v>
      </c>
      <c r="G1657" s="20" t="str">
        <f>$G$13</f>
        <v>ENERGY</v>
      </c>
      <c r="H1657" s="24">
        <f t="shared" si="769"/>
        <v>0</v>
      </c>
      <c r="I1657" s="25">
        <f>VLOOKUP(CONCATENATE($F1657," ",$G1657),AllocFactorMatrix,(I$4+1),FALSE)*$E1659</f>
        <v>0</v>
      </c>
      <c r="J1657" s="25">
        <f>VLOOKUP(CONCATENATE($F1657," ",$G1657),AllocFactorMatrix,(J$4+1),FALSE)*$E1659</f>
        <v>0</v>
      </c>
      <c r="K1657" s="25">
        <f>VLOOKUP(CONCATENATE($F1657," ",$G1657),AllocFactorMatrix,(K$4+1),FALSE)*$E1659</f>
        <v>0</v>
      </c>
      <c r="L1657" s="25">
        <f>VLOOKUP(CONCATENATE($F1657," ",$G1657),AllocFactorMatrix,(L$4+1),FALSE)*$E1659</f>
        <v>0</v>
      </c>
      <c r="M1657" s="25">
        <f t="shared" si="761"/>
        <v>0</v>
      </c>
      <c r="N1657" s="25">
        <f>VLOOKUP(CONCATENATE($F1657," ",$G1657),AllocFactorMatrix,(N$4+1),FALSE)*$E1659</f>
        <v>0</v>
      </c>
      <c r="O1657" s="25">
        <f>VLOOKUP(CONCATENATE($F1657," ",$G1657),AllocFactorMatrix,(O$4+1),FALSE)*$E1659</f>
        <v>0</v>
      </c>
      <c r="P1657" s="25">
        <f>VLOOKUP(CONCATENATE($F1657," ",$G1657),AllocFactorMatrix,(P$4+1),FALSE)*$E1659</f>
        <v>0</v>
      </c>
      <c r="Q1657" s="25">
        <f>VLOOKUP(CONCATENATE($F1657," ",$G1657),AllocFactorMatrix,(Q$4+1),FALSE)*$E1659</f>
        <v>0</v>
      </c>
      <c r="R1657" s="25">
        <f t="shared" si="763"/>
        <v>0</v>
      </c>
      <c r="S1657" s="25">
        <f>VLOOKUP(CONCATENATE($F1657," ",$G1657),AllocFactorMatrix,(S$4+1),FALSE)*$E1659</f>
        <v>0</v>
      </c>
      <c r="T1657" s="25">
        <f>VLOOKUP(CONCATENATE($F1657," ",$G1657),AllocFactorMatrix,(T$4+1),FALSE)*$E1659</f>
        <v>0</v>
      </c>
      <c r="U1657" s="25">
        <f>VLOOKUP(CONCATENATE($F1657," ",$G1657),AllocFactorMatrix,(U$4+1),FALSE)*$E1659</f>
        <v>0</v>
      </c>
      <c r="V1657" s="25">
        <f>VLOOKUP(CONCATENATE($F1657," ",$G1657),AllocFactorMatrix,(V$4+1),FALSE)*$E1659</f>
        <v>0</v>
      </c>
      <c r="W1657" s="25">
        <f t="shared" si="773"/>
        <v>0</v>
      </c>
      <c r="X1657" s="25">
        <f>VLOOKUP(CONCATENATE($F1657," ",$G1657),AllocFactorMatrix,(X$4+1),FALSE)*$E1659</f>
        <v>0</v>
      </c>
      <c r="Y1657" s="25">
        <f>VLOOKUP(CONCATENATE($F1657," ",$G1657),AllocFactorMatrix,(Y$4+1),FALSE)*$E1659</f>
        <v>0</v>
      </c>
      <c r="Z1657" s="25">
        <f t="shared" si="770"/>
        <v>0</v>
      </c>
      <c r="AA1657" s="25">
        <f>VLOOKUP(CONCATENATE($F1657," ",$G1657),AllocFactorMatrix,(AA$4+1),FALSE)*$E1659</f>
        <v>0</v>
      </c>
      <c r="AB1657" s="25">
        <f>VLOOKUP(CONCATENATE($F1657," ",$G1657),AllocFactorMatrix,(AB$4+1),FALSE)*$E1659</f>
        <v>0</v>
      </c>
      <c r="AC1657" s="25">
        <f>VLOOKUP(CONCATENATE($F1657," ",$G1657),AllocFactorMatrix,(AC$4+1),FALSE)*$E1659</f>
        <v>0</v>
      </c>
    </row>
    <row r="1658" spans="4:29" hidden="1" outlineLevel="1">
      <c r="F1658" s="61" t="str">
        <f>F1659</f>
        <v>DIST_METERS</v>
      </c>
      <c r="G1658" s="20" t="str">
        <f>$G$14</f>
        <v>CUSTOMER</v>
      </c>
      <c r="H1658" s="24">
        <f t="shared" si="769"/>
        <v>1214834.9999999998</v>
      </c>
      <c r="I1658" s="25">
        <f>VLOOKUP(CONCATENATE($F1658," ",$G1658),AllocFactorMatrix,(I$4+1),FALSE)*$E1659</f>
        <v>746310.61851330043</v>
      </c>
      <c r="J1658" s="25">
        <f>VLOOKUP(CONCATENATE($F1658," ",$G1658),AllocFactorMatrix,(J$4+1),FALSE)*$E1659</f>
        <v>312979.44532909588</v>
      </c>
      <c r="K1658" s="25">
        <f>VLOOKUP(CONCATENATE($F1658," ",$G1658),AllocFactorMatrix,(K$4+1),FALSE)*$E1659</f>
        <v>25267.291203694713</v>
      </c>
      <c r="L1658" s="25">
        <f>VLOOKUP(CONCATENATE($F1658," ",$G1658),AllocFactorMatrix,(L$4+1),FALSE)*$E1659</f>
        <v>4506.7611027719167</v>
      </c>
      <c r="M1658" s="25">
        <f t="shared" si="761"/>
        <v>342753.4976355625</v>
      </c>
      <c r="N1658" s="25">
        <f>VLOOKUP(CONCATENATE($F1658," ",$G1658),AllocFactorMatrix,(N$4+1),FALSE)*$E1659</f>
        <v>22748.177251592992</v>
      </c>
      <c r="O1658" s="25">
        <f>VLOOKUP(CONCATENATE($F1658," ",$G1658),AllocFactorMatrix,(O$4+1),FALSE)*$E1659</f>
        <v>21047.015174525055</v>
      </c>
      <c r="P1658" s="25">
        <f>VLOOKUP(CONCATENATE($F1658," ",$G1658),AllocFactorMatrix,(P$4+1),FALSE)*$E1659</f>
        <v>12931.295516626486</v>
      </c>
      <c r="Q1658" s="25">
        <f>VLOOKUP(CONCATENATE($F1658," ",$G1658),AllocFactorMatrix,(Q$4+1),FALSE)*$E1659</f>
        <v>5541.8674419114623</v>
      </c>
      <c r="R1658" s="25">
        <f t="shared" si="763"/>
        <v>62268.355384655995</v>
      </c>
      <c r="S1658" s="25">
        <f>VLOOKUP(CONCATENATE($F1658," ",$G1658),AllocFactorMatrix,(S$4+1),FALSE)*$E1659</f>
        <v>355.44239053660721</v>
      </c>
      <c r="T1658" s="25">
        <f>VLOOKUP(CONCATENATE($F1658," ",$G1658),AllocFactorMatrix,(T$4+1),FALSE)*$E1659</f>
        <v>13412.096336668747</v>
      </c>
      <c r="U1658" s="25">
        <f>VLOOKUP(CONCATENATE($F1658," ",$G1658),AllocFactorMatrix,(U$4+1),FALSE)*$E1659</f>
        <v>33531.241944452166</v>
      </c>
      <c r="V1658" s="25">
        <f>VLOOKUP(CONCATENATE($F1658," ",$G1658),AllocFactorMatrix,(V$4+1),FALSE)*$E1659</f>
        <v>8312.8520663983945</v>
      </c>
      <c r="W1658" s="25">
        <f t="shared" si="773"/>
        <v>55611.632738055916</v>
      </c>
      <c r="X1658" s="25">
        <f>VLOOKUP(CONCATENATE($F1658," ",$G1658),AllocFactorMatrix,(X$4+1),FALSE)*$E1659</f>
        <v>7266.3772719571725</v>
      </c>
      <c r="Y1658" s="25">
        <f>VLOOKUP(CONCATENATE($F1658," ",$G1658),AllocFactorMatrix,(Y$4+1),FALSE)*$E1659</f>
        <v>245.93192707836479</v>
      </c>
      <c r="Z1658" s="25">
        <f t="shared" si="770"/>
        <v>7512.3091990355369</v>
      </c>
      <c r="AA1658" s="25">
        <f>VLOOKUP(CONCATENATE($F1658," ",$G1658),AllocFactorMatrix,(AA$4+1),FALSE)*$E1659</f>
        <v>378.58652938957329</v>
      </c>
      <c r="AB1658" s="25">
        <f>VLOOKUP(CONCATENATE($F1658," ",$G1658),AllocFactorMatrix,(AB$4+1),FALSE)*$E1659</f>
        <v>0</v>
      </c>
      <c r="AC1658" s="25">
        <f>VLOOKUP(CONCATENATE($F1658," ",$G1658),AllocFactorMatrix,(AC$4+1),FALSE)*$E1659</f>
        <v>0</v>
      </c>
    </row>
    <row r="1659" spans="4:29" collapsed="1">
      <c r="D1659" s="20" t="s">
        <v>104</v>
      </c>
      <c r="E1659" s="22">
        <f>'Sch 4'!E381</f>
        <v>1214835</v>
      </c>
      <c r="F1659" s="61" t="s">
        <v>47</v>
      </c>
      <c r="G1659" s="20" t="str">
        <f>$G$15</f>
        <v>TOTAL</v>
      </c>
      <c r="H1659" s="24">
        <f t="shared" si="769"/>
        <v>1214834.9999999998</v>
      </c>
      <c r="I1659" s="25">
        <f>VLOOKUP(CONCATENATE($F1659," ",$G1659),AllocFactorMatrix,(I$4+1),FALSE)*$E1659</f>
        <v>746310.61851330043</v>
      </c>
      <c r="J1659" s="25">
        <f>VLOOKUP(CONCATENATE($F1659," ",$G1659),AllocFactorMatrix,(J$4+1),FALSE)*$E1659</f>
        <v>312979.44532909588</v>
      </c>
      <c r="K1659" s="25">
        <f>VLOOKUP(CONCATENATE($F1659," ",$G1659),AllocFactorMatrix,(K$4+1),FALSE)*$E1659</f>
        <v>25267.291203694713</v>
      </c>
      <c r="L1659" s="25">
        <f>VLOOKUP(CONCATENATE($F1659," ",$G1659),AllocFactorMatrix,(L$4+1),FALSE)*$E1659</f>
        <v>4506.7611027719167</v>
      </c>
      <c r="M1659" s="25">
        <f t="shared" si="761"/>
        <v>342753.4976355625</v>
      </c>
      <c r="N1659" s="25">
        <f>VLOOKUP(CONCATENATE($F1659," ",$G1659),AllocFactorMatrix,(N$4+1),FALSE)*$E1659</f>
        <v>22748.177251592992</v>
      </c>
      <c r="O1659" s="25">
        <f>VLOOKUP(CONCATENATE($F1659," ",$G1659),AllocFactorMatrix,(O$4+1),FALSE)*$E1659</f>
        <v>21047.015174525055</v>
      </c>
      <c r="P1659" s="25">
        <f>VLOOKUP(CONCATENATE($F1659," ",$G1659),AllocFactorMatrix,(P$4+1),FALSE)*$E1659</f>
        <v>12931.295516626486</v>
      </c>
      <c r="Q1659" s="25">
        <f>VLOOKUP(CONCATENATE($F1659," ",$G1659),AllocFactorMatrix,(Q$4+1),FALSE)*$E1659</f>
        <v>5541.8674419114623</v>
      </c>
      <c r="R1659" s="25">
        <f t="shared" si="763"/>
        <v>62268.355384655995</v>
      </c>
      <c r="S1659" s="25">
        <f>VLOOKUP(CONCATENATE($F1659," ",$G1659),AllocFactorMatrix,(S$4+1),FALSE)*$E1659</f>
        <v>355.44239053660721</v>
      </c>
      <c r="T1659" s="25">
        <f>VLOOKUP(CONCATENATE($F1659," ",$G1659),AllocFactorMatrix,(T$4+1),FALSE)*$E1659</f>
        <v>13412.096336668747</v>
      </c>
      <c r="U1659" s="25">
        <f>VLOOKUP(CONCATENATE($F1659," ",$G1659),AllocFactorMatrix,(U$4+1),FALSE)*$E1659</f>
        <v>33531.241944452166</v>
      </c>
      <c r="V1659" s="25">
        <f>VLOOKUP(CONCATENATE($F1659," ",$G1659),AllocFactorMatrix,(V$4+1),FALSE)*$E1659</f>
        <v>8312.8520663983945</v>
      </c>
      <c r="W1659" s="25">
        <f t="shared" si="773"/>
        <v>55611.632738055916</v>
      </c>
      <c r="X1659" s="25">
        <f>VLOOKUP(CONCATENATE($F1659," ",$G1659),AllocFactorMatrix,(X$4+1),FALSE)*$E1659</f>
        <v>7266.3772719571725</v>
      </c>
      <c r="Y1659" s="25">
        <f>VLOOKUP(CONCATENATE($F1659," ",$G1659),AllocFactorMatrix,(Y$4+1),FALSE)*$E1659</f>
        <v>245.93192707836479</v>
      </c>
      <c r="Z1659" s="25">
        <f t="shared" si="770"/>
        <v>7512.3091990355369</v>
      </c>
      <c r="AA1659" s="25">
        <f>VLOOKUP(CONCATENATE($F1659," ",$G1659),AllocFactorMatrix,(AA$4+1),FALSE)*$E1659</f>
        <v>378.58652938957329</v>
      </c>
      <c r="AB1659" s="25">
        <f>VLOOKUP(CONCATENATE($F1659," ",$G1659),AllocFactorMatrix,(AB$4+1),FALSE)*$E1659</f>
        <v>0</v>
      </c>
      <c r="AC1659" s="25">
        <f>VLOOKUP(CONCATENATE($F1659," ",$G1659),AllocFactorMatrix,(AC$4+1),FALSE)*$E1659</f>
        <v>0</v>
      </c>
    </row>
    <row r="1660" spans="4:29" hidden="1" outlineLevel="1">
      <c r="F1660" s="61" t="str">
        <f>F1667</f>
        <v>DIST_PCUST</v>
      </c>
      <c r="G1660" s="20" t="str">
        <f>$G$8</f>
        <v>PRODUCTION</v>
      </c>
      <c r="H1660" s="24">
        <f t="shared" si="769"/>
        <v>0</v>
      </c>
      <c r="I1660" s="25">
        <f>VLOOKUP(CONCATENATE($F1660," ",$G1660),AllocFactorMatrix,(I$4+1),FALSE)*$E1667</f>
        <v>0</v>
      </c>
      <c r="J1660" s="25">
        <f>VLOOKUP(CONCATENATE($F1660," ",$G1660),AllocFactorMatrix,(J$4+1),FALSE)*$E1667</f>
        <v>0</v>
      </c>
      <c r="K1660" s="25">
        <f>VLOOKUP(CONCATENATE($F1660," ",$G1660),AllocFactorMatrix,(K$4+1),FALSE)*$E1667</f>
        <v>0</v>
      </c>
      <c r="L1660" s="25">
        <f>VLOOKUP(CONCATENATE($F1660," ",$G1660),AllocFactorMatrix,(L$4+1),FALSE)*$E1667</f>
        <v>0</v>
      </c>
      <c r="M1660" s="25">
        <f t="shared" si="761"/>
        <v>0</v>
      </c>
      <c r="N1660" s="25">
        <f>VLOOKUP(CONCATENATE($F1660," ",$G1660),AllocFactorMatrix,(N$4+1),FALSE)*$E1667</f>
        <v>0</v>
      </c>
      <c r="O1660" s="25">
        <f>VLOOKUP(CONCATENATE($F1660," ",$G1660),AllocFactorMatrix,(O$4+1),FALSE)*$E1667</f>
        <v>0</v>
      </c>
      <c r="P1660" s="25">
        <f>VLOOKUP(CONCATENATE($F1660," ",$G1660),AllocFactorMatrix,(P$4+1),FALSE)*$E1667</f>
        <v>0</v>
      </c>
      <c r="Q1660" s="25">
        <f>VLOOKUP(CONCATENATE($F1660," ",$G1660),AllocFactorMatrix,(Q$4+1),FALSE)*$E1667</f>
        <v>0</v>
      </c>
      <c r="R1660" s="25">
        <f t="shared" si="763"/>
        <v>0</v>
      </c>
      <c r="S1660" s="25">
        <f>VLOOKUP(CONCATENATE($F1660," ",$G1660),AllocFactorMatrix,(S$4+1),FALSE)*$E1667</f>
        <v>0</v>
      </c>
      <c r="T1660" s="25">
        <f>VLOOKUP(CONCATENATE($F1660," ",$G1660),AllocFactorMatrix,(T$4+1),FALSE)*$E1667</f>
        <v>0</v>
      </c>
      <c r="U1660" s="25">
        <f>VLOOKUP(CONCATENATE($F1660," ",$G1660),AllocFactorMatrix,(U$4+1),FALSE)*$E1667</f>
        <v>0</v>
      </c>
      <c r="V1660" s="25">
        <f>VLOOKUP(CONCATENATE($F1660," ",$G1660),AllocFactorMatrix,(V$4+1),FALSE)*$E1667</f>
        <v>0</v>
      </c>
      <c r="W1660" s="25">
        <f>SUBTOTAL(9,S1660:V1660)</f>
        <v>0</v>
      </c>
      <c r="X1660" s="25">
        <f>VLOOKUP(CONCATENATE($F1660," ",$G1660),AllocFactorMatrix,(X$4+1),FALSE)*$E1667</f>
        <v>0</v>
      </c>
      <c r="Y1660" s="25">
        <f>VLOOKUP(CONCATENATE($F1660," ",$G1660),AllocFactorMatrix,(Y$4+1),FALSE)*$E1667</f>
        <v>0</v>
      </c>
      <c r="Z1660" s="25">
        <f t="shared" si="770"/>
        <v>0</v>
      </c>
      <c r="AA1660" s="25">
        <f>VLOOKUP(CONCATENATE($F1660," ",$G1660),AllocFactorMatrix,(AA$4+1),FALSE)*$E1667</f>
        <v>0</v>
      </c>
      <c r="AB1660" s="25">
        <f>VLOOKUP(CONCATENATE($F1660," ",$G1660),AllocFactorMatrix,(AB$4+1),FALSE)*$E1667</f>
        <v>0</v>
      </c>
      <c r="AC1660" s="25">
        <f>VLOOKUP(CONCATENATE($F1660," ",$G1660),AllocFactorMatrix,(AC$4+1),FALSE)*$E1667</f>
        <v>0</v>
      </c>
    </row>
    <row r="1661" spans="4:29" hidden="1" outlineLevel="1">
      <c r="F1661" s="61" t="str">
        <f>F1667</f>
        <v>DIST_PCUST</v>
      </c>
      <c r="G1661" s="20" t="str">
        <f>$G$9</f>
        <v>BULKTRAN</v>
      </c>
      <c r="H1661" s="24">
        <f t="shared" si="769"/>
        <v>0</v>
      </c>
      <c r="I1661" s="25">
        <f>VLOOKUP(CONCATENATE($F1661," ",$G1661),AllocFactorMatrix,(I$4+1),FALSE)*$E1667</f>
        <v>0</v>
      </c>
      <c r="J1661" s="25">
        <f>VLOOKUP(CONCATENATE($F1661," ",$G1661),AllocFactorMatrix,(J$4+1),FALSE)*$E1667</f>
        <v>0</v>
      </c>
      <c r="K1661" s="25">
        <f>VLOOKUP(CONCATENATE($F1661," ",$G1661),AllocFactorMatrix,(K$4+1),FALSE)*$E1667</f>
        <v>0</v>
      </c>
      <c r="L1661" s="25">
        <f>VLOOKUP(CONCATENATE($F1661," ",$G1661),AllocFactorMatrix,(L$4+1),FALSE)*$E1667</f>
        <v>0</v>
      </c>
      <c r="M1661" s="25">
        <f t="shared" si="761"/>
        <v>0</v>
      </c>
      <c r="N1661" s="25">
        <f>VLOOKUP(CONCATENATE($F1661," ",$G1661),AllocFactorMatrix,(N$4+1),FALSE)*$E1667</f>
        <v>0</v>
      </c>
      <c r="O1661" s="25">
        <f>VLOOKUP(CONCATENATE($F1661," ",$G1661),AllocFactorMatrix,(O$4+1),FALSE)*$E1667</f>
        <v>0</v>
      </c>
      <c r="P1661" s="25">
        <f>VLOOKUP(CONCATENATE($F1661," ",$G1661),AllocFactorMatrix,(P$4+1),FALSE)*$E1667</f>
        <v>0</v>
      </c>
      <c r="Q1661" s="25">
        <f>VLOOKUP(CONCATENATE($F1661," ",$G1661),AllocFactorMatrix,(Q$4+1),FALSE)*$E1667</f>
        <v>0</v>
      </c>
      <c r="R1661" s="25">
        <f t="shared" si="763"/>
        <v>0</v>
      </c>
      <c r="S1661" s="25">
        <f>VLOOKUP(CONCATENATE($F1661," ",$G1661),AllocFactorMatrix,(S$4+1),FALSE)*$E1667</f>
        <v>0</v>
      </c>
      <c r="T1661" s="25">
        <f>VLOOKUP(CONCATENATE($F1661," ",$G1661),AllocFactorMatrix,(T$4+1),FALSE)*$E1667</f>
        <v>0</v>
      </c>
      <c r="U1661" s="25">
        <f>VLOOKUP(CONCATENATE($F1661," ",$G1661),AllocFactorMatrix,(U$4+1),FALSE)*$E1667</f>
        <v>0</v>
      </c>
      <c r="V1661" s="25">
        <f>VLOOKUP(CONCATENATE($F1661," ",$G1661),AllocFactorMatrix,(V$4+1),FALSE)*$E1667</f>
        <v>0</v>
      </c>
      <c r="W1661" s="25">
        <f t="shared" ref="W1661:W1667" si="774">SUBTOTAL(9,S1661:V1661)</f>
        <v>0</v>
      </c>
      <c r="X1661" s="25">
        <f>VLOOKUP(CONCATENATE($F1661," ",$G1661),AllocFactorMatrix,(X$4+1),FALSE)*$E1667</f>
        <v>0</v>
      </c>
      <c r="Y1661" s="25">
        <f>VLOOKUP(CONCATENATE($F1661," ",$G1661),AllocFactorMatrix,(Y$4+1),FALSE)*$E1667</f>
        <v>0</v>
      </c>
      <c r="Z1661" s="25">
        <f t="shared" si="770"/>
        <v>0</v>
      </c>
      <c r="AA1661" s="25">
        <f>VLOOKUP(CONCATENATE($F1661," ",$G1661),AllocFactorMatrix,(AA$4+1),FALSE)*$E1667</f>
        <v>0</v>
      </c>
      <c r="AB1661" s="25">
        <f>VLOOKUP(CONCATENATE($F1661," ",$G1661),AllocFactorMatrix,(AB$4+1),FALSE)*$E1667</f>
        <v>0</v>
      </c>
      <c r="AC1661" s="25">
        <f>VLOOKUP(CONCATENATE($F1661," ",$G1661),AllocFactorMatrix,(AC$4+1),FALSE)*$E1667</f>
        <v>0</v>
      </c>
    </row>
    <row r="1662" spans="4:29" hidden="1" outlineLevel="1">
      <c r="F1662" s="61" t="str">
        <f>F1667</f>
        <v>DIST_PCUST</v>
      </c>
      <c r="G1662" s="20" t="str">
        <f>$G$10</f>
        <v>SUBTRAN</v>
      </c>
      <c r="H1662" s="24">
        <f t="shared" si="769"/>
        <v>0</v>
      </c>
      <c r="I1662" s="25">
        <f>VLOOKUP(CONCATENATE($F1662," ",$G1662),AllocFactorMatrix,(I$4+1),FALSE)*$E1667</f>
        <v>0</v>
      </c>
      <c r="J1662" s="25">
        <f>VLOOKUP(CONCATENATE($F1662," ",$G1662),AllocFactorMatrix,(J$4+1),FALSE)*$E1667</f>
        <v>0</v>
      </c>
      <c r="K1662" s="25">
        <f>VLOOKUP(CONCATENATE($F1662," ",$G1662),AllocFactorMatrix,(K$4+1),FALSE)*$E1667</f>
        <v>0</v>
      </c>
      <c r="L1662" s="25">
        <f>VLOOKUP(CONCATENATE($F1662," ",$G1662),AllocFactorMatrix,(L$4+1),FALSE)*$E1667</f>
        <v>0</v>
      </c>
      <c r="M1662" s="25">
        <f t="shared" si="761"/>
        <v>0</v>
      </c>
      <c r="N1662" s="25">
        <f>VLOOKUP(CONCATENATE($F1662," ",$G1662),AllocFactorMatrix,(N$4+1),FALSE)*$E1667</f>
        <v>0</v>
      </c>
      <c r="O1662" s="25">
        <f>VLOOKUP(CONCATENATE($F1662," ",$G1662),AllocFactorMatrix,(O$4+1),FALSE)*$E1667</f>
        <v>0</v>
      </c>
      <c r="P1662" s="25">
        <f>VLOOKUP(CONCATENATE($F1662," ",$G1662),AllocFactorMatrix,(P$4+1),FALSE)*$E1667</f>
        <v>0</v>
      </c>
      <c r="Q1662" s="25">
        <f>VLOOKUP(CONCATENATE($F1662," ",$G1662),AllocFactorMatrix,(Q$4+1),FALSE)*$E1667</f>
        <v>0</v>
      </c>
      <c r="R1662" s="25">
        <f t="shared" si="763"/>
        <v>0</v>
      </c>
      <c r="S1662" s="25">
        <f>VLOOKUP(CONCATENATE($F1662," ",$G1662),AllocFactorMatrix,(S$4+1),FALSE)*$E1667</f>
        <v>0</v>
      </c>
      <c r="T1662" s="25">
        <f>VLOOKUP(CONCATENATE($F1662," ",$G1662),AllocFactorMatrix,(T$4+1),FALSE)*$E1667</f>
        <v>0</v>
      </c>
      <c r="U1662" s="25">
        <f>VLOOKUP(CONCATENATE($F1662," ",$G1662),AllocFactorMatrix,(U$4+1),FALSE)*$E1667</f>
        <v>0</v>
      </c>
      <c r="V1662" s="25">
        <f>VLOOKUP(CONCATENATE($F1662," ",$G1662),AllocFactorMatrix,(V$4+1),FALSE)*$E1667</f>
        <v>0</v>
      </c>
      <c r="W1662" s="25">
        <f t="shared" si="774"/>
        <v>0</v>
      </c>
      <c r="X1662" s="25">
        <f>VLOOKUP(CONCATENATE($F1662," ",$G1662),AllocFactorMatrix,(X$4+1),FALSE)*$E1667</f>
        <v>0</v>
      </c>
      <c r="Y1662" s="25">
        <f>VLOOKUP(CONCATENATE($F1662," ",$G1662),AllocFactorMatrix,(Y$4+1),FALSE)*$E1667</f>
        <v>0</v>
      </c>
      <c r="Z1662" s="25">
        <f t="shared" si="770"/>
        <v>0</v>
      </c>
      <c r="AA1662" s="25">
        <f>VLOOKUP(CONCATENATE($F1662," ",$G1662),AllocFactorMatrix,(AA$4+1),FALSE)*$E1667</f>
        <v>0</v>
      </c>
      <c r="AB1662" s="25">
        <f>VLOOKUP(CONCATENATE($F1662," ",$G1662),AllocFactorMatrix,(AB$4+1),FALSE)*$E1667</f>
        <v>0</v>
      </c>
      <c r="AC1662" s="25">
        <f>VLOOKUP(CONCATENATE($F1662," ",$G1662),AllocFactorMatrix,(AC$4+1),FALSE)*$E1667</f>
        <v>0</v>
      </c>
    </row>
    <row r="1663" spans="4:29" hidden="1" outlineLevel="1">
      <c r="F1663" s="61" t="str">
        <f>F1667</f>
        <v>DIST_PCUST</v>
      </c>
      <c r="G1663" s="20" t="str">
        <f>$G$11</f>
        <v>DISTPRI</v>
      </c>
      <c r="H1663" s="24">
        <f t="shared" si="769"/>
        <v>0</v>
      </c>
      <c r="I1663" s="25">
        <f>VLOOKUP(CONCATENATE($F1663," ",$G1663),AllocFactorMatrix,(I$4+1),FALSE)*$E1667</f>
        <v>0</v>
      </c>
      <c r="J1663" s="25">
        <f>VLOOKUP(CONCATENATE($F1663," ",$G1663),AllocFactorMatrix,(J$4+1),FALSE)*$E1667</f>
        <v>0</v>
      </c>
      <c r="K1663" s="25">
        <f>VLOOKUP(CONCATENATE($F1663," ",$G1663),AllocFactorMatrix,(K$4+1),FALSE)*$E1667</f>
        <v>0</v>
      </c>
      <c r="L1663" s="25">
        <f>VLOOKUP(CONCATENATE($F1663," ",$G1663),AllocFactorMatrix,(L$4+1),FALSE)*$E1667</f>
        <v>0</v>
      </c>
      <c r="M1663" s="25">
        <f t="shared" si="761"/>
        <v>0</v>
      </c>
      <c r="N1663" s="25">
        <f>VLOOKUP(CONCATENATE($F1663," ",$G1663),AllocFactorMatrix,(N$4+1),FALSE)*$E1667</f>
        <v>0</v>
      </c>
      <c r="O1663" s="25">
        <f>VLOOKUP(CONCATENATE($F1663," ",$G1663),AllocFactorMatrix,(O$4+1),FALSE)*$E1667</f>
        <v>0</v>
      </c>
      <c r="P1663" s="25">
        <f>VLOOKUP(CONCATENATE($F1663," ",$G1663),AllocFactorMatrix,(P$4+1),FALSE)*$E1667</f>
        <v>0</v>
      </c>
      <c r="Q1663" s="25">
        <f>VLOOKUP(CONCATENATE($F1663," ",$G1663),AllocFactorMatrix,(Q$4+1),FALSE)*$E1667</f>
        <v>0</v>
      </c>
      <c r="R1663" s="25">
        <f t="shared" si="763"/>
        <v>0</v>
      </c>
      <c r="S1663" s="25">
        <f>VLOOKUP(CONCATENATE($F1663," ",$G1663),AllocFactorMatrix,(S$4+1),FALSE)*$E1667</f>
        <v>0</v>
      </c>
      <c r="T1663" s="25">
        <f>VLOOKUP(CONCATENATE($F1663," ",$G1663),AllocFactorMatrix,(T$4+1),FALSE)*$E1667</f>
        <v>0</v>
      </c>
      <c r="U1663" s="25">
        <f>VLOOKUP(CONCATENATE($F1663," ",$G1663),AllocFactorMatrix,(U$4+1),FALSE)*$E1667</f>
        <v>0</v>
      </c>
      <c r="V1663" s="25">
        <f>VLOOKUP(CONCATENATE($F1663," ",$G1663),AllocFactorMatrix,(V$4+1),FALSE)*$E1667</f>
        <v>0</v>
      </c>
      <c r="W1663" s="25">
        <f t="shared" si="774"/>
        <v>0</v>
      </c>
      <c r="X1663" s="25">
        <f>VLOOKUP(CONCATENATE($F1663," ",$G1663),AllocFactorMatrix,(X$4+1),FALSE)*$E1667</f>
        <v>0</v>
      </c>
      <c r="Y1663" s="25">
        <f>VLOOKUP(CONCATENATE($F1663," ",$G1663),AllocFactorMatrix,(Y$4+1),FALSE)*$E1667</f>
        <v>0</v>
      </c>
      <c r="Z1663" s="25">
        <f t="shared" si="770"/>
        <v>0</v>
      </c>
      <c r="AA1663" s="25">
        <f>VLOOKUP(CONCATENATE($F1663," ",$G1663),AllocFactorMatrix,(AA$4+1),FALSE)*$E1667</f>
        <v>0</v>
      </c>
      <c r="AB1663" s="25">
        <f>VLOOKUP(CONCATENATE($F1663," ",$G1663),AllocFactorMatrix,(AB$4+1),FALSE)*$E1667</f>
        <v>0</v>
      </c>
      <c r="AC1663" s="25">
        <f>VLOOKUP(CONCATENATE($F1663," ",$G1663),AllocFactorMatrix,(AC$4+1),FALSE)*$E1667</f>
        <v>0</v>
      </c>
    </row>
    <row r="1664" spans="4:29" hidden="1" outlineLevel="1">
      <c r="F1664" s="61" t="str">
        <f>F1667</f>
        <v>DIST_PCUST</v>
      </c>
      <c r="G1664" s="20" t="str">
        <f>$G$12</f>
        <v>DISTSEC</v>
      </c>
      <c r="H1664" s="24">
        <f t="shared" si="769"/>
        <v>0</v>
      </c>
      <c r="I1664" s="25">
        <f>VLOOKUP(CONCATENATE($F1664," ",$G1664),AllocFactorMatrix,(I$4+1),FALSE)*$E1667</f>
        <v>0</v>
      </c>
      <c r="J1664" s="25">
        <f>VLOOKUP(CONCATENATE($F1664," ",$G1664),AllocFactorMatrix,(J$4+1),FALSE)*$E1667</f>
        <v>0</v>
      </c>
      <c r="K1664" s="25">
        <f>VLOOKUP(CONCATENATE($F1664," ",$G1664),AllocFactorMatrix,(K$4+1),FALSE)*$E1667</f>
        <v>0</v>
      </c>
      <c r="L1664" s="25">
        <f>VLOOKUP(CONCATENATE($F1664," ",$G1664),AllocFactorMatrix,(L$4+1),FALSE)*$E1667</f>
        <v>0</v>
      </c>
      <c r="M1664" s="25">
        <f t="shared" si="761"/>
        <v>0</v>
      </c>
      <c r="N1664" s="25">
        <f>VLOOKUP(CONCATENATE($F1664," ",$G1664),AllocFactorMatrix,(N$4+1),FALSE)*$E1667</f>
        <v>0</v>
      </c>
      <c r="O1664" s="25">
        <f>VLOOKUP(CONCATENATE($F1664," ",$G1664),AllocFactorMatrix,(O$4+1),FALSE)*$E1667</f>
        <v>0</v>
      </c>
      <c r="P1664" s="25">
        <f>VLOOKUP(CONCATENATE($F1664," ",$G1664),AllocFactorMatrix,(P$4+1),FALSE)*$E1667</f>
        <v>0</v>
      </c>
      <c r="Q1664" s="25">
        <f>VLOOKUP(CONCATENATE($F1664," ",$G1664),AllocFactorMatrix,(Q$4+1),FALSE)*$E1667</f>
        <v>0</v>
      </c>
      <c r="R1664" s="25">
        <f t="shared" si="763"/>
        <v>0</v>
      </c>
      <c r="S1664" s="25">
        <f>VLOOKUP(CONCATENATE($F1664," ",$G1664),AllocFactorMatrix,(S$4+1),FALSE)*$E1667</f>
        <v>0</v>
      </c>
      <c r="T1664" s="25">
        <f>VLOOKUP(CONCATENATE($F1664," ",$G1664),AllocFactorMatrix,(T$4+1),FALSE)*$E1667</f>
        <v>0</v>
      </c>
      <c r="U1664" s="25">
        <f>VLOOKUP(CONCATENATE($F1664," ",$G1664),AllocFactorMatrix,(U$4+1),FALSE)*$E1667</f>
        <v>0</v>
      </c>
      <c r="V1664" s="25">
        <f>VLOOKUP(CONCATENATE($F1664," ",$G1664),AllocFactorMatrix,(V$4+1),FALSE)*$E1667</f>
        <v>0</v>
      </c>
      <c r="W1664" s="25">
        <f t="shared" si="774"/>
        <v>0</v>
      </c>
      <c r="X1664" s="25">
        <f>VLOOKUP(CONCATENATE($F1664," ",$G1664),AllocFactorMatrix,(X$4+1),FALSE)*$E1667</f>
        <v>0</v>
      </c>
      <c r="Y1664" s="25">
        <f>VLOOKUP(CONCATENATE($F1664," ",$G1664),AllocFactorMatrix,(Y$4+1),FALSE)*$E1667</f>
        <v>0</v>
      </c>
      <c r="Z1664" s="25">
        <f t="shared" si="770"/>
        <v>0</v>
      </c>
      <c r="AA1664" s="25">
        <f>VLOOKUP(CONCATENATE($F1664," ",$G1664),AllocFactorMatrix,(AA$4+1),FALSE)*$E1667</f>
        <v>0</v>
      </c>
      <c r="AB1664" s="25">
        <f>VLOOKUP(CONCATENATE($F1664," ",$G1664),AllocFactorMatrix,(AB$4+1),FALSE)*$E1667</f>
        <v>0</v>
      </c>
      <c r="AC1664" s="25">
        <f>VLOOKUP(CONCATENATE($F1664," ",$G1664),AllocFactorMatrix,(AC$4+1),FALSE)*$E1667</f>
        <v>0</v>
      </c>
    </row>
    <row r="1665" spans="4:29" hidden="1" outlineLevel="1">
      <c r="F1665" s="61" t="str">
        <f>F1667</f>
        <v>DIST_PCUST</v>
      </c>
      <c r="G1665" s="20" t="str">
        <f>$G$13</f>
        <v>ENERGY</v>
      </c>
      <c r="H1665" s="24">
        <f t="shared" si="769"/>
        <v>0</v>
      </c>
      <c r="I1665" s="25">
        <f>VLOOKUP(CONCATENATE($F1665," ",$G1665),AllocFactorMatrix,(I$4+1),FALSE)*$E1667</f>
        <v>0</v>
      </c>
      <c r="J1665" s="25">
        <f>VLOOKUP(CONCATENATE($F1665," ",$G1665),AllocFactorMatrix,(J$4+1),FALSE)*$E1667</f>
        <v>0</v>
      </c>
      <c r="K1665" s="25">
        <f>VLOOKUP(CONCATENATE($F1665," ",$G1665),AllocFactorMatrix,(K$4+1),FALSE)*$E1667</f>
        <v>0</v>
      </c>
      <c r="L1665" s="25">
        <f>VLOOKUP(CONCATENATE($F1665," ",$G1665),AllocFactorMatrix,(L$4+1),FALSE)*$E1667</f>
        <v>0</v>
      </c>
      <c r="M1665" s="25">
        <f t="shared" si="761"/>
        <v>0</v>
      </c>
      <c r="N1665" s="25">
        <f>VLOOKUP(CONCATENATE($F1665," ",$G1665),AllocFactorMatrix,(N$4+1),FALSE)*$E1667</f>
        <v>0</v>
      </c>
      <c r="O1665" s="25">
        <f>VLOOKUP(CONCATENATE($F1665," ",$G1665),AllocFactorMatrix,(O$4+1),FALSE)*$E1667</f>
        <v>0</v>
      </c>
      <c r="P1665" s="25">
        <f>VLOOKUP(CONCATENATE($F1665," ",$G1665),AllocFactorMatrix,(P$4+1),FALSE)*$E1667</f>
        <v>0</v>
      </c>
      <c r="Q1665" s="25">
        <f>VLOOKUP(CONCATENATE($F1665," ",$G1665),AllocFactorMatrix,(Q$4+1),FALSE)*$E1667</f>
        <v>0</v>
      </c>
      <c r="R1665" s="25">
        <f t="shared" si="763"/>
        <v>0</v>
      </c>
      <c r="S1665" s="25">
        <f>VLOOKUP(CONCATENATE($F1665," ",$G1665),AllocFactorMatrix,(S$4+1),FALSE)*$E1667</f>
        <v>0</v>
      </c>
      <c r="T1665" s="25">
        <f>VLOOKUP(CONCATENATE($F1665," ",$G1665),AllocFactorMatrix,(T$4+1),FALSE)*$E1667</f>
        <v>0</v>
      </c>
      <c r="U1665" s="25">
        <f>VLOOKUP(CONCATENATE($F1665," ",$G1665),AllocFactorMatrix,(U$4+1),FALSE)*$E1667</f>
        <v>0</v>
      </c>
      <c r="V1665" s="25">
        <f>VLOOKUP(CONCATENATE($F1665," ",$G1665),AllocFactorMatrix,(V$4+1),FALSE)*$E1667</f>
        <v>0</v>
      </c>
      <c r="W1665" s="25">
        <f t="shared" si="774"/>
        <v>0</v>
      </c>
      <c r="X1665" s="25">
        <f>VLOOKUP(CONCATENATE($F1665," ",$G1665),AllocFactorMatrix,(X$4+1),FALSE)*$E1667</f>
        <v>0</v>
      </c>
      <c r="Y1665" s="25">
        <f>VLOOKUP(CONCATENATE($F1665," ",$G1665),AllocFactorMatrix,(Y$4+1),FALSE)*$E1667</f>
        <v>0</v>
      </c>
      <c r="Z1665" s="25">
        <f t="shared" si="770"/>
        <v>0</v>
      </c>
      <c r="AA1665" s="25">
        <f>VLOOKUP(CONCATENATE($F1665," ",$G1665),AllocFactorMatrix,(AA$4+1),FALSE)*$E1667</f>
        <v>0</v>
      </c>
      <c r="AB1665" s="25">
        <f>VLOOKUP(CONCATENATE($F1665," ",$G1665),AllocFactorMatrix,(AB$4+1),FALSE)*$E1667</f>
        <v>0</v>
      </c>
      <c r="AC1665" s="25">
        <f>VLOOKUP(CONCATENATE($F1665," ",$G1665),AllocFactorMatrix,(AC$4+1),FALSE)*$E1667</f>
        <v>0</v>
      </c>
    </row>
    <row r="1666" spans="4:29" hidden="1" outlineLevel="1">
      <c r="F1666" s="61" t="str">
        <f>F1667</f>
        <v>DIST_PCUST</v>
      </c>
      <c r="G1666" s="20" t="str">
        <f>$G$14</f>
        <v>CUSTOMER</v>
      </c>
      <c r="H1666" s="24">
        <f t="shared" si="769"/>
        <v>158939</v>
      </c>
      <c r="I1666" s="25">
        <f>VLOOKUP(CONCATENATE($F1666," ",$G1666),AllocFactorMatrix,(I$4+1),FALSE)*$E1667</f>
        <v>99629.532976578324</v>
      </c>
      <c r="J1666" s="25">
        <f>VLOOKUP(CONCATENATE($F1666," ",$G1666),AllocFactorMatrix,(J$4+1),FALSE)*$E1667</f>
        <v>23563.31730662804</v>
      </c>
      <c r="K1666" s="25">
        <f>VLOOKUP(CONCATENATE($F1666," ",$G1666),AllocFactorMatrix,(K$4+1),FALSE)*$E1667</f>
        <v>53.540825509266163</v>
      </c>
      <c r="L1666" s="25">
        <f>VLOOKUP(CONCATENATE($F1666," ",$G1666),AllocFactorMatrix,(L$4+1),FALSE)*$E1667</f>
        <v>0</v>
      </c>
      <c r="M1666" s="25">
        <f t="shared" si="761"/>
        <v>23616.858132137306</v>
      </c>
      <c r="N1666" s="25">
        <f>VLOOKUP(CONCATENATE($F1666," ",$G1666),AllocFactorMatrix,(N$4+1),FALSE)*$E1667</f>
        <v>278.41229264818406</v>
      </c>
      <c r="O1666" s="25">
        <f>VLOOKUP(CONCATENATE($F1666," ",$G1666),AllocFactorMatrix,(O$4+1),FALSE)*$E1667</f>
        <v>45.892136150799573</v>
      </c>
      <c r="P1666" s="25">
        <f>VLOOKUP(CONCATENATE($F1666," ",$G1666),AllocFactorMatrix,(P$4+1),FALSE)*$E1667</f>
        <v>0</v>
      </c>
      <c r="Q1666" s="25">
        <f>VLOOKUP(CONCATENATE($F1666," ",$G1666),AllocFactorMatrix,(Q$4+1),FALSE)*$E1667</f>
        <v>0</v>
      </c>
      <c r="R1666" s="25">
        <f t="shared" si="763"/>
        <v>324.30442879898362</v>
      </c>
      <c r="S1666" s="25">
        <f>VLOOKUP(CONCATENATE($F1666," ",$G1666),AllocFactorMatrix,(S$4+1),FALSE)*$E1667</f>
        <v>3.8243446792332976</v>
      </c>
      <c r="T1666" s="25">
        <f>VLOOKUP(CONCATENATE($F1666," ",$G1666),AllocFactorMatrix,(T$4+1),FALSE)*$E1667</f>
        <v>26.005543818786425</v>
      </c>
      <c r="U1666" s="25">
        <f>VLOOKUP(CONCATENATE($F1666," ",$G1666),AllocFactorMatrix,(U$4+1),FALSE)*$E1667</f>
        <v>0</v>
      </c>
      <c r="V1666" s="25">
        <f>VLOOKUP(CONCATENATE($F1666," ",$G1666),AllocFactorMatrix,(V$4+1),FALSE)*$E1667</f>
        <v>0</v>
      </c>
      <c r="W1666" s="25">
        <f t="shared" si="774"/>
        <v>29.829888498019724</v>
      </c>
      <c r="X1666" s="25">
        <f>VLOOKUP(CONCATENATE($F1666," ",$G1666),AllocFactorMatrix,(X$4+1),FALSE)*$E1667</f>
        <v>97.138354852525751</v>
      </c>
      <c r="Y1666" s="25">
        <f>VLOOKUP(CONCATENATE($F1666," ",$G1666),AllocFactorMatrix,(Y$4+1),FALSE)*$E1667</f>
        <v>0.7648689358466596</v>
      </c>
      <c r="Z1666" s="25">
        <f t="shared" si="770"/>
        <v>97.903223788372415</v>
      </c>
      <c r="AA1666" s="25">
        <f>VLOOKUP(CONCATENATE($F1666," ",$G1666),AllocFactorMatrix,(AA$4+1),FALSE)*$E1667</f>
        <v>6.1189514867732768</v>
      </c>
      <c r="AB1666" s="25">
        <f>VLOOKUP(CONCATENATE($F1666," ",$G1666),AllocFactorMatrix,(AB$4+1),FALSE)*$E1667</f>
        <v>35193.914345112345</v>
      </c>
      <c r="AC1666" s="25">
        <f>VLOOKUP(CONCATENATE($F1666," ",$G1666),AllocFactorMatrix,(AC$4+1),FALSE)*$E1667</f>
        <v>40.538053599872953</v>
      </c>
    </row>
    <row r="1667" spans="4:29" collapsed="1">
      <c r="D1667" s="20" t="s">
        <v>105</v>
      </c>
      <c r="E1667" s="22">
        <f>'Sch 4'!E382</f>
        <v>158939</v>
      </c>
      <c r="F1667" s="61" t="s">
        <v>44</v>
      </c>
      <c r="G1667" s="20" t="str">
        <f>$G$15</f>
        <v>TOTAL</v>
      </c>
      <c r="H1667" s="24">
        <f t="shared" si="769"/>
        <v>158939</v>
      </c>
      <c r="I1667" s="25">
        <f>VLOOKUP(CONCATENATE($F1667," ",$G1667),AllocFactorMatrix,(I$4+1),FALSE)*$E1667</f>
        <v>99629.532976578324</v>
      </c>
      <c r="J1667" s="25">
        <f>VLOOKUP(CONCATENATE($F1667," ",$G1667),AllocFactorMatrix,(J$4+1),FALSE)*$E1667</f>
        <v>23563.31730662804</v>
      </c>
      <c r="K1667" s="25">
        <f>VLOOKUP(CONCATENATE($F1667," ",$G1667),AllocFactorMatrix,(K$4+1),FALSE)*$E1667</f>
        <v>53.540825509266163</v>
      </c>
      <c r="L1667" s="25">
        <f>VLOOKUP(CONCATENATE($F1667," ",$G1667),AllocFactorMatrix,(L$4+1),FALSE)*$E1667</f>
        <v>0</v>
      </c>
      <c r="M1667" s="25">
        <f t="shared" si="761"/>
        <v>23616.858132137306</v>
      </c>
      <c r="N1667" s="25">
        <f>VLOOKUP(CONCATENATE($F1667," ",$G1667),AllocFactorMatrix,(N$4+1),FALSE)*$E1667</f>
        <v>278.41229264818406</v>
      </c>
      <c r="O1667" s="25">
        <f>VLOOKUP(CONCATENATE($F1667," ",$G1667),AllocFactorMatrix,(O$4+1),FALSE)*$E1667</f>
        <v>45.892136150799573</v>
      </c>
      <c r="P1667" s="25">
        <f>VLOOKUP(CONCATENATE($F1667," ",$G1667),AllocFactorMatrix,(P$4+1),FALSE)*$E1667</f>
        <v>0</v>
      </c>
      <c r="Q1667" s="25">
        <f>VLOOKUP(CONCATENATE($F1667," ",$G1667),AllocFactorMatrix,(Q$4+1),FALSE)*$E1667</f>
        <v>0</v>
      </c>
      <c r="R1667" s="25">
        <f t="shared" si="763"/>
        <v>324.30442879898362</v>
      </c>
      <c r="S1667" s="25">
        <f>VLOOKUP(CONCATENATE($F1667," ",$G1667),AllocFactorMatrix,(S$4+1),FALSE)*$E1667</f>
        <v>3.8243446792332976</v>
      </c>
      <c r="T1667" s="25">
        <f>VLOOKUP(CONCATENATE($F1667," ",$G1667),AllocFactorMatrix,(T$4+1),FALSE)*$E1667</f>
        <v>26.005543818786425</v>
      </c>
      <c r="U1667" s="25">
        <f>VLOOKUP(CONCATENATE($F1667," ",$G1667),AllocFactorMatrix,(U$4+1),FALSE)*$E1667</f>
        <v>0</v>
      </c>
      <c r="V1667" s="25">
        <f>VLOOKUP(CONCATENATE($F1667," ",$G1667),AllocFactorMatrix,(V$4+1),FALSE)*$E1667</f>
        <v>0</v>
      </c>
      <c r="W1667" s="25">
        <f t="shared" si="774"/>
        <v>29.829888498019724</v>
      </c>
      <c r="X1667" s="25">
        <f>VLOOKUP(CONCATENATE($F1667," ",$G1667),AllocFactorMatrix,(X$4+1),FALSE)*$E1667</f>
        <v>97.138354852525751</v>
      </c>
      <c r="Y1667" s="25">
        <f>VLOOKUP(CONCATENATE($F1667," ",$G1667),AllocFactorMatrix,(Y$4+1),FALSE)*$E1667</f>
        <v>0.7648689358466596</v>
      </c>
      <c r="Z1667" s="25">
        <f t="shared" si="770"/>
        <v>97.903223788372415</v>
      </c>
      <c r="AA1667" s="25">
        <f>VLOOKUP(CONCATENATE($F1667," ",$G1667),AllocFactorMatrix,(AA$4+1),FALSE)*$E1667</f>
        <v>6.1189514867732768</v>
      </c>
      <c r="AB1667" s="25">
        <f>VLOOKUP(CONCATENATE($F1667," ",$G1667),AllocFactorMatrix,(AB$4+1),FALSE)*$E1667</f>
        <v>35193.914345112345</v>
      </c>
      <c r="AC1667" s="25">
        <f>VLOOKUP(CONCATENATE($F1667," ",$G1667),AllocFactorMatrix,(AC$4+1),FALSE)*$E1667</f>
        <v>40.538053599872953</v>
      </c>
    </row>
    <row r="1668" spans="4:29" hidden="1" outlineLevel="1">
      <c r="F1668" s="61" t="str">
        <f>F1675</f>
        <v>RB_GUP_EPIS_D</v>
      </c>
      <c r="G1668" s="20" t="str">
        <f>$G$8</f>
        <v>PRODUCTION</v>
      </c>
      <c r="H1668" s="24">
        <f t="shared" ref="H1668:H1683" si="775">SUBTOTAL(9,I1668:AC1668)</f>
        <v>0</v>
      </c>
      <c r="I1668" s="25">
        <f>VLOOKUP(CONCATENATE($F1668," ",$G1668),AllocFactorMatrix,(I$4+1),FALSE)*$E1675</f>
        <v>0</v>
      </c>
      <c r="J1668" s="25">
        <f>VLOOKUP(CONCATENATE($F1668," ",$G1668),AllocFactorMatrix,(J$4+1),FALSE)*$E1675</f>
        <v>0</v>
      </c>
      <c r="K1668" s="25">
        <f>VLOOKUP(CONCATENATE($F1668," ",$G1668),AllocFactorMatrix,(K$4+1),FALSE)*$E1675</f>
        <v>0</v>
      </c>
      <c r="L1668" s="25">
        <f>VLOOKUP(CONCATENATE($F1668," ",$G1668),AllocFactorMatrix,(L$4+1),FALSE)*$E1675</f>
        <v>0</v>
      </c>
      <c r="M1668" s="25">
        <f t="shared" ref="M1668:M1675" si="776">SUBTOTAL(9,J1668:L1668)</f>
        <v>0</v>
      </c>
      <c r="N1668" s="25">
        <f>VLOOKUP(CONCATENATE($F1668," ",$G1668),AllocFactorMatrix,(N$4+1),FALSE)*$E1675</f>
        <v>0</v>
      </c>
      <c r="O1668" s="25">
        <f>VLOOKUP(CONCATENATE($F1668," ",$G1668),AllocFactorMatrix,(O$4+1),FALSE)*$E1675</f>
        <v>0</v>
      </c>
      <c r="P1668" s="25">
        <f>VLOOKUP(CONCATENATE($F1668," ",$G1668),AllocFactorMatrix,(P$4+1),FALSE)*$E1675</f>
        <v>0</v>
      </c>
      <c r="Q1668" s="25">
        <f>VLOOKUP(CONCATENATE($F1668," ",$G1668),AllocFactorMatrix,(Q$4+1),FALSE)*$E1675</f>
        <v>0</v>
      </c>
      <c r="R1668" s="25">
        <f t="shared" si="763"/>
        <v>0</v>
      </c>
      <c r="S1668" s="25">
        <f>VLOOKUP(CONCATENATE($F1668," ",$G1668),AllocFactorMatrix,(S$4+1),FALSE)*$E1675</f>
        <v>0</v>
      </c>
      <c r="T1668" s="25">
        <f>VLOOKUP(CONCATENATE($F1668," ",$G1668),AllocFactorMatrix,(T$4+1),FALSE)*$E1675</f>
        <v>0</v>
      </c>
      <c r="U1668" s="25">
        <f>VLOOKUP(CONCATENATE($F1668," ",$G1668),AllocFactorMatrix,(U$4+1),FALSE)*$E1675</f>
        <v>0</v>
      </c>
      <c r="V1668" s="25">
        <f>VLOOKUP(CONCATENATE($F1668," ",$G1668),AllocFactorMatrix,(V$4+1),FALSE)*$E1675</f>
        <v>0</v>
      </c>
      <c r="W1668" s="25">
        <f>SUBTOTAL(9,S1668:V1668)</f>
        <v>0</v>
      </c>
      <c r="X1668" s="25">
        <f>VLOOKUP(CONCATENATE($F1668," ",$G1668),AllocFactorMatrix,(X$4+1),FALSE)*$E1675</f>
        <v>0</v>
      </c>
      <c r="Y1668" s="25">
        <f>VLOOKUP(CONCATENATE($F1668," ",$G1668),AllocFactorMatrix,(Y$4+1),FALSE)*$E1675</f>
        <v>0</v>
      </c>
      <c r="Z1668" s="25">
        <f t="shared" ref="Z1668:Z1683" si="777">SUBTOTAL(9,X1668:Y1668)</f>
        <v>0</v>
      </c>
      <c r="AA1668" s="25">
        <f>VLOOKUP(CONCATENATE($F1668," ",$G1668),AllocFactorMatrix,(AA$4+1),FALSE)*$E1675</f>
        <v>0</v>
      </c>
      <c r="AB1668" s="25">
        <f>VLOOKUP(CONCATENATE($F1668," ",$G1668),AllocFactorMatrix,(AB$4+1),FALSE)*$E1675</f>
        <v>0</v>
      </c>
      <c r="AC1668" s="25">
        <f>VLOOKUP(CONCATENATE($F1668," ",$G1668),AllocFactorMatrix,(AC$4+1),FALSE)*$E1675</f>
        <v>0</v>
      </c>
    </row>
    <row r="1669" spans="4:29" hidden="1" outlineLevel="1">
      <c r="F1669" s="61" t="str">
        <f>F1675</f>
        <v>RB_GUP_EPIS_D</v>
      </c>
      <c r="G1669" s="20" t="str">
        <f>$G$9</f>
        <v>BULKTRAN</v>
      </c>
      <c r="H1669" s="24">
        <f t="shared" si="775"/>
        <v>0</v>
      </c>
      <c r="I1669" s="25">
        <f>VLOOKUP(CONCATENATE($F1669," ",$G1669),AllocFactorMatrix,(I$4+1),FALSE)*$E1675</f>
        <v>0</v>
      </c>
      <c r="J1669" s="25">
        <f>VLOOKUP(CONCATENATE($F1669," ",$G1669),AllocFactorMatrix,(J$4+1),FALSE)*$E1675</f>
        <v>0</v>
      </c>
      <c r="K1669" s="25">
        <f>VLOOKUP(CONCATENATE($F1669," ",$G1669),AllocFactorMatrix,(K$4+1),FALSE)*$E1675</f>
        <v>0</v>
      </c>
      <c r="L1669" s="25">
        <f>VLOOKUP(CONCATENATE($F1669," ",$G1669),AllocFactorMatrix,(L$4+1),FALSE)*$E1675</f>
        <v>0</v>
      </c>
      <c r="M1669" s="25">
        <f t="shared" si="776"/>
        <v>0</v>
      </c>
      <c r="N1669" s="25">
        <f>VLOOKUP(CONCATENATE($F1669," ",$G1669),AllocFactorMatrix,(N$4+1),FALSE)*$E1675</f>
        <v>0</v>
      </c>
      <c r="O1669" s="25">
        <f>VLOOKUP(CONCATENATE($F1669," ",$G1669),AllocFactorMatrix,(O$4+1),FALSE)*$E1675</f>
        <v>0</v>
      </c>
      <c r="P1669" s="25">
        <f>VLOOKUP(CONCATENATE($F1669," ",$G1669),AllocFactorMatrix,(P$4+1),FALSE)*$E1675</f>
        <v>0</v>
      </c>
      <c r="Q1669" s="25">
        <f>VLOOKUP(CONCATENATE($F1669," ",$G1669),AllocFactorMatrix,(Q$4+1),FALSE)*$E1675</f>
        <v>0</v>
      </c>
      <c r="R1669" s="25">
        <f t="shared" ref="R1669:R1683" si="778">SUBTOTAL(9,N1669:Q1669)</f>
        <v>0</v>
      </c>
      <c r="S1669" s="25">
        <f>VLOOKUP(CONCATENATE($F1669," ",$G1669),AllocFactorMatrix,(S$4+1),FALSE)*$E1675</f>
        <v>0</v>
      </c>
      <c r="T1669" s="25">
        <f>VLOOKUP(CONCATENATE($F1669," ",$G1669),AllocFactorMatrix,(T$4+1),FALSE)*$E1675</f>
        <v>0</v>
      </c>
      <c r="U1669" s="25">
        <f>VLOOKUP(CONCATENATE($F1669," ",$G1669),AllocFactorMatrix,(U$4+1),FALSE)*$E1675</f>
        <v>0</v>
      </c>
      <c r="V1669" s="25">
        <f>VLOOKUP(CONCATENATE($F1669," ",$G1669),AllocFactorMatrix,(V$4+1),FALSE)*$E1675</f>
        <v>0</v>
      </c>
      <c r="W1669" s="25">
        <f t="shared" ref="W1669:W1675" si="779">SUBTOTAL(9,S1669:V1669)</f>
        <v>0</v>
      </c>
      <c r="X1669" s="25">
        <f>VLOOKUP(CONCATENATE($F1669," ",$G1669),AllocFactorMatrix,(X$4+1),FALSE)*$E1675</f>
        <v>0</v>
      </c>
      <c r="Y1669" s="25">
        <f>VLOOKUP(CONCATENATE($F1669," ",$G1669),AllocFactorMatrix,(Y$4+1),FALSE)*$E1675</f>
        <v>0</v>
      </c>
      <c r="Z1669" s="25">
        <f t="shared" si="777"/>
        <v>0</v>
      </c>
      <c r="AA1669" s="25">
        <f>VLOOKUP(CONCATENATE($F1669," ",$G1669),AllocFactorMatrix,(AA$4+1),FALSE)*$E1675</f>
        <v>0</v>
      </c>
      <c r="AB1669" s="25">
        <f>VLOOKUP(CONCATENATE($F1669," ",$G1669),AllocFactorMatrix,(AB$4+1),FALSE)*$E1675</f>
        <v>0</v>
      </c>
      <c r="AC1669" s="25">
        <f>VLOOKUP(CONCATENATE($F1669," ",$G1669),AllocFactorMatrix,(AC$4+1),FALSE)*$E1675</f>
        <v>0</v>
      </c>
    </row>
    <row r="1670" spans="4:29" hidden="1" outlineLevel="1">
      <c r="F1670" s="61" t="str">
        <f>F1675</f>
        <v>RB_GUP_EPIS_D</v>
      </c>
      <c r="G1670" s="20" t="str">
        <f>$G$10</f>
        <v>SUBTRAN</v>
      </c>
      <c r="H1670" s="24">
        <f t="shared" si="775"/>
        <v>0</v>
      </c>
      <c r="I1670" s="25">
        <f>VLOOKUP(CONCATENATE($F1670," ",$G1670),AllocFactorMatrix,(I$4+1),FALSE)*$E1675</f>
        <v>0</v>
      </c>
      <c r="J1670" s="25">
        <f>VLOOKUP(CONCATENATE($F1670," ",$G1670),AllocFactorMatrix,(J$4+1),FALSE)*$E1675</f>
        <v>0</v>
      </c>
      <c r="K1670" s="25">
        <f>VLOOKUP(CONCATENATE($F1670," ",$G1670),AllocFactorMatrix,(K$4+1),FALSE)*$E1675</f>
        <v>0</v>
      </c>
      <c r="L1670" s="25">
        <f>VLOOKUP(CONCATENATE($F1670," ",$G1670),AllocFactorMatrix,(L$4+1),FALSE)*$E1675</f>
        <v>0</v>
      </c>
      <c r="M1670" s="25">
        <f t="shared" si="776"/>
        <v>0</v>
      </c>
      <c r="N1670" s="25">
        <f>VLOOKUP(CONCATENATE($F1670," ",$G1670),AllocFactorMatrix,(N$4+1),FALSE)*$E1675</f>
        <v>0</v>
      </c>
      <c r="O1670" s="25">
        <f>VLOOKUP(CONCATENATE($F1670," ",$G1670),AllocFactorMatrix,(O$4+1),FALSE)*$E1675</f>
        <v>0</v>
      </c>
      <c r="P1670" s="25">
        <f>VLOOKUP(CONCATENATE($F1670," ",$G1670),AllocFactorMatrix,(P$4+1),FALSE)*$E1675</f>
        <v>0</v>
      </c>
      <c r="Q1670" s="25">
        <f>VLOOKUP(CONCATENATE($F1670," ",$G1670),AllocFactorMatrix,(Q$4+1),FALSE)*$E1675</f>
        <v>0</v>
      </c>
      <c r="R1670" s="25">
        <f t="shared" si="778"/>
        <v>0</v>
      </c>
      <c r="S1670" s="25">
        <f>VLOOKUP(CONCATENATE($F1670," ",$G1670),AllocFactorMatrix,(S$4+1),FALSE)*$E1675</f>
        <v>0</v>
      </c>
      <c r="T1670" s="25">
        <f>VLOOKUP(CONCATENATE($F1670," ",$G1670),AllocFactorMatrix,(T$4+1),FALSE)*$E1675</f>
        <v>0</v>
      </c>
      <c r="U1670" s="25">
        <f>VLOOKUP(CONCATENATE($F1670," ",$G1670),AllocFactorMatrix,(U$4+1),FALSE)*$E1675</f>
        <v>0</v>
      </c>
      <c r="V1670" s="25">
        <f>VLOOKUP(CONCATENATE($F1670," ",$G1670),AllocFactorMatrix,(V$4+1),FALSE)*$E1675</f>
        <v>0</v>
      </c>
      <c r="W1670" s="25">
        <f t="shared" si="779"/>
        <v>0</v>
      </c>
      <c r="X1670" s="25">
        <f>VLOOKUP(CONCATENATE($F1670," ",$G1670),AllocFactorMatrix,(X$4+1),FALSE)*$E1675</f>
        <v>0</v>
      </c>
      <c r="Y1670" s="25">
        <f>VLOOKUP(CONCATENATE($F1670," ",$G1670),AllocFactorMatrix,(Y$4+1),FALSE)*$E1675</f>
        <v>0</v>
      </c>
      <c r="Z1670" s="25">
        <f t="shared" si="777"/>
        <v>0</v>
      </c>
      <c r="AA1670" s="25">
        <f>VLOOKUP(CONCATENATE($F1670," ",$G1670),AllocFactorMatrix,(AA$4+1),FALSE)*$E1675</f>
        <v>0</v>
      </c>
      <c r="AB1670" s="25">
        <f>VLOOKUP(CONCATENATE($F1670," ",$G1670),AllocFactorMatrix,(AB$4+1),FALSE)*$E1675</f>
        <v>0</v>
      </c>
      <c r="AC1670" s="25">
        <f>VLOOKUP(CONCATENATE($F1670," ",$G1670),AllocFactorMatrix,(AC$4+1),FALSE)*$E1675</f>
        <v>0</v>
      </c>
    </row>
    <row r="1671" spans="4:29" hidden="1" outlineLevel="1">
      <c r="F1671" s="61" t="str">
        <f>F1675</f>
        <v>RB_GUP_EPIS_D</v>
      </c>
      <c r="G1671" s="20" t="str">
        <f>$G$11</f>
        <v>DISTPRI</v>
      </c>
      <c r="H1671" s="24">
        <f t="shared" si="775"/>
        <v>2470796.2865447849</v>
      </c>
      <c r="I1671" s="25">
        <f>VLOOKUP(CONCATENATE($F1671," ",$G1671),AllocFactorMatrix,(I$4+1),FALSE)*$E1675</f>
        <v>1641840.8070646985</v>
      </c>
      <c r="J1671" s="25">
        <f>VLOOKUP(CONCATENATE($F1671," ",$G1671),AllocFactorMatrix,(J$4+1),FALSE)*$E1675</f>
        <v>413352.51213944744</v>
      </c>
      <c r="K1671" s="25">
        <f>VLOOKUP(CONCATENATE($F1671," ",$G1671),AllocFactorMatrix,(K$4+1),FALSE)*$E1675</f>
        <v>4823.6756813062266</v>
      </c>
      <c r="L1671" s="25">
        <f>VLOOKUP(CONCATENATE($F1671," ",$G1671),AllocFactorMatrix,(L$4+1),FALSE)*$E1675</f>
        <v>0</v>
      </c>
      <c r="M1671" s="25">
        <f t="shared" si="776"/>
        <v>418176.18782075366</v>
      </c>
      <c r="N1671" s="25">
        <f>VLOOKUP(CONCATENATE($F1671," ",$G1671),AllocFactorMatrix,(N$4+1),FALSE)*$E1675</f>
        <v>178249.05312448239</v>
      </c>
      <c r="O1671" s="25">
        <f>VLOOKUP(CONCATENATE($F1671," ",$G1671),AllocFactorMatrix,(O$4+1),FALSE)*$E1675</f>
        <v>50601.055076016113</v>
      </c>
      <c r="P1671" s="25">
        <f>VLOOKUP(CONCATENATE($F1671," ",$G1671),AllocFactorMatrix,(P$4+1),FALSE)*$E1675</f>
        <v>0</v>
      </c>
      <c r="Q1671" s="25">
        <f>VLOOKUP(CONCATENATE($F1671," ",$G1671),AllocFactorMatrix,(Q$4+1),FALSE)*$E1675</f>
        <v>0</v>
      </c>
      <c r="R1671" s="25">
        <f t="shared" si="778"/>
        <v>228850.10820049851</v>
      </c>
      <c r="S1671" s="25">
        <f>VLOOKUP(CONCATENATE($F1671," ",$G1671),AllocFactorMatrix,(S$4+1),FALSE)*$E1675</f>
        <v>10166.19844511474</v>
      </c>
      <c r="T1671" s="25">
        <f>VLOOKUP(CONCATENATE($F1671," ",$G1671),AllocFactorMatrix,(T$4+1),FALSE)*$E1675</f>
        <v>117586.30539651573</v>
      </c>
      <c r="U1671" s="25">
        <f>VLOOKUP(CONCATENATE($F1671," ",$G1671),AllocFactorMatrix,(U$4+1),FALSE)*$E1675</f>
        <v>0</v>
      </c>
      <c r="V1671" s="25">
        <f>VLOOKUP(CONCATENATE($F1671," ",$G1671),AllocFactorMatrix,(V$4+1),FALSE)*$E1675</f>
        <v>0</v>
      </c>
      <c r="W1671" s="25">
        <f t="shared" si="779"/>
        <v>127752.50384163047</v>
      </c>
      <c r="X1671" s="25">
        <f>VLOOKUP(CONCATENATE($F1671," ",$G1671),AllocFactorMatrix,(X$4+1),FALSE)*$E1675</f>
        <v>48373.789750740689</v>
      </c>
      <c r="Y1671" s="25">
        <f>VLOOKUP(CONCATENATE($F1671," ",$G1671),AllocFactorMatrix,(Y$4+1),FALSE)*$E1675</f>
        <v>1158.9960132426497</v>
      </c>
      <c r="Z1671" s="25">
        <f t="shared" si="777"/>
        <v>49532.785763983338</v>
      </c>
      <c r="AA1671" s="25">
        <f>VLOOKUP(CONCATENATE($F1671," ",$G1671),AllocFactorMatrix,(AA$4+1),FALSE)*$E1675</f>
        <v>832.25948455543494</v>
      </c>
      <c r="AB1671" s="25">
        <f>VLOOKUP(CONCATENATE($F1671," ",$G1671),AllocFactorMatrix,(AB$4+1),FALSE)*$E1675</f>
        <v>3050.8009192383183</v>
      </c>
      <c r="AC1671" s="25">
        <f>VLOOKUP(CONCATENATE($F1671," ",$G1671),AllocFactorMatrix,(AC$4+1),FALSE)*$E1675</f>
        <v>760.83344942542556</v>
      </c>
    </row>
    <row r="1672" spans="4:29" hidden="1" outlineLevel="1">
      <c r="F1672" s="61" t="str">
        <f>F1675</f>
        <v>RB_GUP_EPIS_D</v>
      </c>
      <c r="G1672" s="20" t="str">
        <f>$G$12</f>
        <v>DISTSEC</v>
      </c>
      <c r="H1672" s="24">
        <f t="shared" si="775"/>
        <v>1099104.5049238591</v>
      </c>
      <c r="I1672" s="25">
        <f>VLOOKUP(CONCATENATE($F1672," ",$G1672),AllocFactorMatrix,(I$4+1),FALSE)*$E1675</f>
        <v>820593.3600762008</v>
      </c>
      <c r="J1672" s="25">
        <f>VLOOKUP(CONCATENATE($F1672," ",$G1672),AllocFactorMatrix,(J$4+1),FALSE)*$E1675</f>
        <v>184212.3354198072</v>
      </c>
      <c r="K1672" s="25">
        <f>VLOOKUP(CONCATENATE($F1672," ",$G1672),AllocFactorMatrix,(K$4+1),FALSE)*$E1675</f>
        <v>0</v>
      </c>
      <c r="L1672" s="25">
        <f>VLOOKUP(CONCATENATE($F1672," ",$G1672),AllocFactorMatrix,(L$4+1),FALSE)*$E1675</f>
        <v>0</v>
      </c>
      <c r="M1672" s="25">
        <f t="shared" si="776"/>
        <v>184212.3354198072</v>
      </c>
      <c r="N1672" s="25">
        <f>VLOOKUP(CONCATENATE($F1672," ",$G1672),AllocFactorMatrix,(N$4+1),FALSE)*$E1675</f>
        <v>64936.790220933479</v>
      </c>
      <c r="O1672" s="25">
        <f>VLOOKUP(CONCATENATE($F1672," ",$G1672),AllocFactorMatrix,(O$4+1),FALSE)*$E1675</f>
        <v>0</v>
      </c>
      <c r="P1672" s="25">
        <f>VLOOKUP(CONCATENATE($F1672," ",$G1672),AllocFactorMatrix,(P$4+1),FALSE)*$E1675</f>
        <v>0</v>
      </c>
      <c r="Q1672" s="25">
        <f>VLOOKUP(CONCATENATE($F1672," ",$G1672),AllocFactorMatrix,(Q$4+1),FALSE)*$E1675</f>
        <v>0</v>
      </c>
      <c r="R1672" s="25">
        <f t="shared" si="778"/>
        <v>64936.790220933479</v>
      </c>
      <c r="S1672" s="25">
        <f>VLOOKUP(CONCATENATE($F1672," ",$G1672),AllocFactorMatrix,(S$4+1),FALSE)*$E1675</f>
        <v>2874.1384681201939</v>
      </c>
      <c r="T1672" s="25">
        <f>VLOOKUP(CONCATENATE($F1672," ",$G1672),AllocFactorMatrix,(T$4+1),FALSE)*$E1675</f>
        <v>0</v>
      </c>
      <c r="U1672" s="25">
        <f>VLOOKUP(CONCATENATE($F1672," ",$G1672),AllocFactorMatrix,(U$4+1),FALSE)*$E1675</f>
        <v>0</v>
      </c>
      <c r="V1672" s="25">
        <f>VLOOKUP(CONCATENATE($F1672," ",$G1672),AllocFactorMatrix,(V$4+1),FALSE)*$E1675</f>
        <v>0</v>
      </c>
      <c r="W1672" s="25">
        <f t="shared" si="779"/>
        <v>2874.1384681201939</v>
      </c>
      <c r="X1672" s="25">
        <f>VLOOKUP(CONCATENATE($F1672," ",$G1672),AllocFactorMatrix,(X$4+1),FALSE)*$E1675</f>
        <v>18072.877388837147</v>
      </c>
      <c r="Y1672" s="25">
        <f>VLOOKUP(CONCATENATE($F1672," ",$G1672),AllocFactorMatrix,(Y$4+1),FALSE)*$E1675</f>
        <v>0</v>
      </c>
      <c r="Z1672" s="25">
        <f t="shared" si="777"/>
        <v>18072.877388837147</v>
      </c>
      <c r="AA1672" s="25">
        <f>VLOOKUP(CONCATENATE($F1672," ",$G1672),AllocFactorMatrix,(AA$4+1),FALSE)*$E1675</f>
        <v>294.70129737203439</v>
      </c>
      <c r="AB1672" s="25">
        <f>VLOOKUP(CONCATENATE($F1672," ",$G1672),AllocFactorMatrix,(AB$4+1),FALSE)*$E1675</f>
        <v>6507.4531044705182</v>
      </c>
      <c r="AC1672" s="25">
        <f>VLOOKUP(CONCATENATE($F1672," ",$G1672),AllocFactorMatrix,(AC$4+1),FALSE)*$E1675</f>
        <v>1612.8489481176009</v>
      </c>
    </row>
    <row r="1673" spans="4:29" hidden="1" outlineLevel="1">
      <c r="F1673" s="61" t="str">
        <f>F1675</f>
        <v>RB_GUP_EPIS_D</v>
      </c>
      <c r="G1673" s="20" t="str">
        <f>$G$13</f>
        <v>ENERGY</v>
      </c>
      <c r="H1673" s="24">
        <f t="shared" si="775"/>
        <v>0</v>
      </c>
      <c r="I1673" s="25">
        <f>VLOOKUP(CONCATENATE($F1673," ",$G1673),AllocFactorMatrix,(I$4+1),FALSE)*$E1675</f>
        <v>0</v>
      </c>
      <c r="J1673" s="25">
        <f>VLOOKUP(CONCATENATE($F1673," ",$G1673),AllocFactorMatrix,(J$4+1),FALSE)*$E1675</f>
        <v>0</v>
      </c>
      <c r="K1673" s="25">
        <f>VLOOKUP(CONCATENATE($F1673," ",$G1673),AllocFactorMatrix,(K$4+1),FALSE)*$E1675</f>
        <v>0</v>
      </c>
      <c r="L1673" s="25">
        <f>VLOOKUP(CONCATENATE($F1673," ",$G1673),AllocFactorMatrix,(L$4+1),FALSE)*$E1675</f>
        <v>0</v>
      </c>
      <c r="M1673" s="25">
        <f t="shared" si="776"/>
        <v>0</v>
      </c>
      <c r="N1673" s="25">
        <f>VLOOKUP(CONCATENATE($F1673," ",$G1673),AllocFactorMatrix,(N$4+1),FALSE)*$E1675</f>
        <v>0</v>
      </c>
      <c r="O1673" s="25">
        <f>VLOOKUP(CONCATENATE($F1673," ",$G1673),AllocFactorMatrix,(O$4+1),FALSE)*$E1675</f>
        <v>0</v>
      </c>
      <c r="P1673" s="25">
        <f>VLOOKUP(CONCATENATE($F1673," ",$G1673),AllocFactorMatrix,(P$4+1),FALSE)*$E1675</f>
        <v>0</v>
      </c>
      <c r="Q1673" s="25">
        <f>VLOOKUP(CONCATENATE($F1673," ",$G1673),AllocFactorMatrix,(Q$4+1),FALSE)*$E1675</f>
        <v>0</v>
      </c>
      <c r="R1673" s="25">
        <f t="shared" si="778"/>
        <v>0</v>
      </c>
      <c r="S1673" s="25">
        <f>VLOOKUP(CONCATENATE($F1673," ",$G1673),AllocFactorMatrix,(S$4+1),FALSE)*$E1675</f>
        <v>0</v>
      </c>
      <c r="T1673" s="25">
        <f>VLOOKUP(CONCATENATE($F1673," ",$G1673),AllocFactorMatrix,(T$4+1),FALSE)*$E1675</f>
        <v>0</v>
      </c>
      <c r="U1673" s="25">
        <f>VLOOKUP(CONCATENATE($F1673," ",$G1673),AllocFactorMatrix,(U$4+1),FALSE)*$E1675</f>
        <v>0</v>
      </c>
      <c r="V1673" s="25">
        <f>VLOOKUP(CONCATENATE($F1673," ",$G1673),AllocFactorMatrix,(V$4+1),FALSE)*$E1675</f>
        <v>0</v>
      </c>
      <c r="W1673" s="25">
        <f t="shared" si="779"/>
        <v>0</v>
      </c>
      <c r="X1673" s="25">
        <f>VLOOKUP(CONCATENATE($F1673," ",$G1673),AllocFactorMatrix,(X$4+1),FALSE)*$E1675</f>
        <v>0</v>
      </c>
      <c r="Y1673" s="25">
        <f>VLOOKUP(CONCATENATE($F1673," ",$G1673),AllocFactorMatrix,(Y$4+1),FALSE)*$E1675</f>
        <v>0</v>
      </c>
      <c r="Z1673" s="25">
        <f t="shared" si="777"/>
        <v>0</v>
      </c>
      <c r="AA1673" s="25">
        <f>VLOOKUP(CONCATENATE($F1673," ",$G1673),AllocFactorMatrix,(AA$4+1),FALSE)*$E1675</f>
        <v>0</v>
      </c>
      <c r="AB1673" s="25">
        <f>VLOOKUP(CONCATENATE($F1673," ",$G1673),AllocFactorMatrix,(AB$4+1),FALSE)*$E1675</f>
        <v>0</v>
      </c>
      <c r="AC1673" s="25">
        <f>VLOOKUP(CONCATENATE($F1673," ",$G1673),AllocFactorMatrix,(AC$4+1),FALSE)*$E1675</f>
        <v>0</v>
      </c>
    </row>
    <row r="1674" spans="4:29" hidden="1" outlineLevel="1">
      <c r="F1674" s="61" t="str">
        <f>F1675</f>
        <v>RB_GUP_EPIS_D</v>
      </c>
      <c r="G1674" s="20" t="str">
        <f>$G$14</f>
        <v>CUSTOMER</v>
      </c>
      <c r="H1674" s="24">
        <f t="shared" si="775"/>
        <v>2201732.2085313597</v>
      </c>
      <c r="I1674" s="25">
        <f>VLOOKUP(CONCATENATE($F1674," ",$G1674),AllocFactorMatrix,(I$4+1),FALSE)*$E1675</f>
        <v>1580979.9758998591</v>
      </c>
      <c r="J1674" s="25">
        <f>VLOOKUP(CONCATENATE($F1674," ",$G1674),AllocFactorMatrix,(J$4+1),FALSE)*$E1675</f>
        <v>387532.93596445629</v>
      </c>
      <c r="K1674" s="25">
        <f>VLOOKUP(CONCATENATE($F1674," ",$G1674),AllocFactorMatrix,(K$4+1),FALSE)*$E1675</f>
        <v>3151.9060630933132</v>
      </c>
      <c r="L1674" s="25">
        <f>VLOOKUP(CONCATENATE($F1674," ",$G1674),AllocFactorMatrix,(L$4+1),FALSE)*$E1675</f>
        <v>449.66460468620471</v>
      </c>
      <c r="M1674" s="25">
        <f t="shared" si="776"/>
        <v>391134.50663223583</v>
      </c>
      <c r="N1674" s="25">
        <f>VLOOKUP(CONCATENATE($F1674," ",$G1674),AllocFactorMatrix,(N$4+1),FALSE)*$E1675</f>
        <v>6479.6353573319566</v>
      </c>
      <c r="O1674" s="25">
        <f>VLOOKUP(CONCATENATE($F1674," ",$G1674),AllocFactorMatrix,(O$4+1),FALSE)*$E1675</f>
        <v>2640.7045266638756</v>
      </c>
      <c r="P1674" s="25">
        <f>VLOOKUP(CONCATENATE($F1674," ",$G1674),AllocFactorMatrix,(P$4+1),FALSE)*$E1675</f>
        <v>1290.2272283720429</v>
      </c>
      <c r="Q1674" s="25">
        <f>VLOOKUP(CONCATENATE($F1674," ",$G1674),AllocFactorMatrix,(Q$4+1),FALSE)*$E1675</f>
        <v>552.94291746632734</v>
      </c>
      <c r="R1674" s="25">
        <f t="shared" si="778"/>
        <v>10963.510029834202</v>
      </c>
      <c r="S1674" s="25">
        <f>VLOOKUP(CONCATENATE($F1674," ",$G1674),AllocFactorMatrix,(S$4+1),FALSE)*$E1675</f>
        <v>93.293079324968446</v>
      </c>
      <c r="T1674" s="25">
        <f>VLOOKUP(CONCATENATE($F1674," ",$G1674),AllocFactorMatrix,(T$4+1),FALSE)*$E1675</f>
        <v>1644.6112741540605</v>
      </c>
      <c r="U1674" s="25">
        <f>VLOOKUP(CONCATENATE($F1674," ",$G1674),AllocFactorMatrix,(U$4+1),FALSE)*$E1675</f>
        <v>3345.5983820211477</v>
      </c>
      <c r="V1674" s="25">
        <f>VLOOKUP(CONCATENATE($F1674," ",$G1674),AllocFactorMatrix,(V$4+1),FALSE)*$E1675</f>
        <v>829.41945512773066</v>
      </c>
      <c r="W1674" s="25">
        <f t="shared" si="779"/>
        <v>5912.9221906279072</v>
      </c>
      <c r="X1674" s="25">
        <f>VLOOKUP(CONCATENATE($F1674," ",$G1674),AllocFactorMatrix,(X$4+1),FALSE)*$E1675</f>
        <v>2193.8537049993279</v>
      </c>
      <c r="Y1674" s="25">
        <f>VLOOKUP(CONCATENATE($F1674," ",$G1674),AllocFactorMatrix,(Y$4+1),FALSE)*$E1675</f>
        <v>33.550109290201782</v>
      </c>
      <c r="Z1674" s="25">
        <f t="shared" si="777"/>
        <v>2227.4038142895297</v>
      </c>
      <c r="AA1674" s="25">
        <f>VLOOKUP(CONCATENATE($F1674," ",$G1674),AllocFactorMatrix,(AA$4+1),FALSE)*$E1675</f>
        <v>130.29946853953652</v>
      </c>
      <c r="AB1674" s="25">
        <f>VLOOKUP(CONCATENATE($F1674," ",$G1674),AllocFactorMatrix,(AB$4+1),FALSE)*$E1675</f>
        <v>182740.75472967757</v>
      </c>
      <c r="AC1674" s="25">
        <f>VLOOKUP(CONCATENATE($F1674," ",$G1674),AllocFactorMatrix,(AC$4+1),FALSE)*$E1675</f>
        <v>27642.835766295582</v>
      </c>
    </row>
    <row r="1675" spans="4:29" collapsed="1">
      <c r="D1675" s="20" t="s">
        <v>106</v>
      </c>
      <c r="E1675" s="22">
        <f>'Sch 4'!E383</f>
        <v>5771633</v>
      </c>
      <c r="F1675" s="61" t="s">
        <v>65</v>
      </c>
      <c r="G1675" s="20" t="str">
        <f>$G$15</f>
        <v>TOTAL</v>
      </c>
      <c r="H1675" s="24">
        <f t="shared" si="775"/>
        <v>5771633.0000000028</v>
      </c>
      <c r="I1675" s="25">
        <f>VLOOKUP(CONCATENATE($F1675," ",$G1675),AllocFactorMatrix,(I$4+1),FALSE)*$E1675</f>
        <v>4043414.143040759</v>
      </c>
      <c r="J1675" s="25">
        <f>VLOOKUP(CONCATENATE($F1675," ",$G1675),AllocFactorMatrix,(J$4+1),FALSE)*$E1675</f>
        <v>985097.78352371091</v>
      </c>
      <c r="K1675" s="25">
        <f>VLOOKUP(CONCATENATE($F1675," ",$G1675),AllocFactorMatrix,(K$4+1),FALSE)*$E1675</f>
        <v>7975.5817443995393</v>
      </c>
      <c r="L1675" s="25">
        <f>VLOOKUP(CONCATENATE($F1675," ",$G1675),AllocFactorMatrix,(L$4+1),FALSE)*$E1675</f>
        <v>449.66460468620471</v>
      </c>
      <c r="M1675" s="25">
        <f t="shared" si="776"/>
        <v>993523.02987279661</v>
      </c>
      <c r="N1675" s="25">
        <f>VLOOKUP(CONCATENATE($F1675," ",$G1675),AllocFactorMatrix,(N$4+1),FALSE)*$E1675</f>
        <v>249665.47870274782</v>
      </c>
      <c r="O1675" s="25">
        <f>VLOOKUP(CONCATENATE($F1675," ",$G1675),AllocFactorMatrix,(O$4+1),FALSE)*$E1675</f>
        <v>53241.759602679987</v>
      </c>
      <c r="P1675" s="25">
        <f>VLOOKUP(CONCATENATE($F1675," ",$G1675),AllocFactorMatrix,(P$4+1),FALSE)*$E1675</f>
        <v>1290.2272283720429</v>
      </c>
      <c r="Q1675" s="25">
        <f>VLOOKUP(CONCATENATE($F1675," ",$G1675),AllocFactorMatrix,(Q$4+1),FALSE)*$E1675</f>
        <v>552.94291746632734</v>
      </c>
      <c r="R1675" s="25">
        <f t="shared" si="778"/>
        <v>304750.40845126624</v>
      </c>
      <c r="S1675" s="25">
        <f>VLOOKUP(CONCATENATE($F1675," ",$G1675),AllocFactorMatrix,(S$4+1),FALSE)*$E1675</f>
        <v>13133.6299925599</v>
      </c>
      <c r="T1675" s="25">
        <f>VLOOKUP(CONCATENATE($F1675," ",$G1675),AllocFactorMatrix,(T$4+1),FALSE)*$E1675</f>
        <v>119230.91667066979</v>
      </c>
      <c r="U1675" s="25">
        <f>VLOOKUP(CONCATENATE($F1675," ",$G1675),AllocFactorMatrix,(U$4+1),FALSE)*$E1675</f>
        <v>3345.5983820211477</v>
      </c>
      <c r="V1675" s="25">
        <f>VLOOKUP(CONCATENATE($F1675," ",$G1675),AllocFactorMatrix,(V$4+1),FALSE)*$E1675</f>
        <v>829.41945512773066</v>
      </c>
      <c r="W1675" s="25">
        <f t="shared" si="779"/>
        <v>136539.56450037856</v>
      </c>
      <c r="X1675" s="25">
        <f>VLOOKUP(CONCATENATE($F1675," ",$G1675),AllocFactorMatrix,(X$4+1),FALSE)*$E1675</f>
        <v>68640.520844577157</v>
      </c>
      <c r="Y1675" s="25">
        <f>VLOOKUP(CONCATENATE($F1675," ",$G1675),AllocFactorMatrix,(Y$4+1),FALSE)*$E1675</f>
        <v>1192.5461225328513</v>
      </c>
      <c r="Z1675" s="25">
        <f t="shared" si="777"/>
        <v>69833.066967110004</v>
      </c>
      <c r="AA1675" s="25">
        <f>VLOOKUP(CONCATENATE($F1675," ",$G1675),AllocFactorMatrix,(AA$4+1),FALSE)*$E1675</f>
        <v>1257.2602504670058</v>
      </c>
      <c r="AB1675" s="25">
        <f>VLOOKUP(CONCATENATE($F1675," ",$G1675),AllocFactorMatrix,(AB$4+1),FALSE)*$E1675</f>
        <v>192299.00875338641</v>
      </c>
      <c r="AC1675" s="25">
        <f>VLOOKUP(CONCATENATE($F1675," ",$G1675),AllocFactorMatrix,(AC$4+1),FALSE)*$E1675</f>
        <v>30016.518163838609</v>
      </c>
    </row>
    <row r="1676" spans="4:29" hidden="1" outlineLevel="1">
      <c r="F1676" s="61" t="str">
        <f>F1683</f>
        <v>RB_GUP_EPIS_D</v>
      </c>
      <c r="G1676" s="20" t="str">
        <f>$G$8</f>
        <v>PRODUCTION</v>
      </c>
      <c r="H1676" s="24">
        <f t="shared" si="775"/>
        <v>0</v>
      </c>
      <c r="I1676" s="25">
        <f>VLOOKUP(CONCATENATE($F1676," ",$G1676),AllocFactorMatrix,(I$4+1),FALSE)*$E1683</f>
        <v>0</v>
      </c>
      <c r="J1676" s="25">
        <f>VLOOKUP(CONCATENATE($F1676," ",$G1676),AllocFactorMatrix,(J$4+1),FALSE)*$E1683</f>
        <v>0</v>
      </c>
      <c r="K1676" s="25">
        <f>VLOOKUP(CONCATENATE($F1676," ",$G1676),AllocFactorMatrix,(K$4+1),FALSE)*$E1683</f>
        <v>0</v>
      </c>
      <c r="L1676" s="25">
        <f>VLOOKUP(CONCATENATE($F1676," ",$G1676),AllocFactorMatrix,(L$4+1),FALSE)*$E1683</f>
        <v>0</v>
      </c>
      <c r="M1676" s="25">
        <f t="shared" ref="M1676:M1683" si="780">SUBTOTAL(9,J1676:L1676)</f>
        <v>0</v>
      </c>
      <c r="N1676" s="25">
        <f>VLOOKUP(CONCATENATE($F1676," ",$G1676),AllocFactorMatrix,(N$4+1),FALSE)*$E1683</f>
        <v>0</v>
      </c>
      <c r="O1676" s="25">
        <f>VLOOKUP(CONCATENATE($F1676," ",$G1676),AllocFactorMatrix,(O$4+1),FALSE)*$E1683</f>
        <v>0</v>
      </c>
      <c r="P1676" s="25">
        <f>VLOOKUP(CONCATENATE($F1676," ",$G1676),AllocFactorMatrix,(P$4+1),FALSE)*$E1683</f>
        <v>0</v>
      </c>
      <c r="Q1676" s="25">
        <f>VLOOKUP(CONCATENATE($F1676," ",$G1676),AllocFactorMatrix,(Q$4+1),FALSE)*$E1683</f>
        <v>0</v>
      </c>
      <c r="R1676" s="25">
        <f t="shared" si="778"/>
        <v>0</v>
      </c>
      <c r="S1676" s="25">
        <f>VLOOKUP(CONCATENATE($F1676," ",$G1676),AllocFactorMatrix,(S$4+1),FALSE)*$E1683</f>
        <v>0</v>
      </c>
      <c r="T1676" s="25">
        <f>VLOOKUP(CONCATENATE($F1676," ",$G1676),AllocFactorMatrix,(T$4+1),FALSE)*$E1683</f>
        <v>0</v>
      </c>
      <c r="U1676" s="25">
        <f>VLOOKUP(CONCATENATE($F1676," ",$G1676),AllocFactorMatrix,(U$4+1),FALSE)*$E1683</f>
        <v>0</v>
      </c>
      <c r="V1676" s="25">
        <f>VLOOKUP(CONCATENATE($F1676," ",$G1676),AllocFactorMatrix,(V$4+1),FALSE)*$E1683</f>
        <v>0</v>
      </c>
      <c r="W1676" s="25">
        <f>SUBTOTAL(9,S1676:V1676)</f>
        <v>0</v>
      </c>
      <c r="X1676" s="25">
        <f>VLOOKUP(CONCATENATE($F1676," ",$G1676),AllocFactorMatrix,(X$4+1),FALSE)*$E1683</f>
        <v>0</v>
      </c>
      <c r="Y1676" s="25">
        <f>VLOOKUP(CONCATENATE($F1676," ",$G1676),AllocFactorMatrix,(Y$4+1),FALSE)*$E1683</f>
        <v>0</v>
      </c>
      <c r="Z1676" s="25">
        <f t="shared" si="777"/>
        <v>0</v>
      </c>
      <c r="AA1676" s="25">
        <f>VLOOKUP(CONCATENATE($F1676," ",$G1676),AllocFactorMatrix,(AA$4+1),FALSE)*$E1683</f>
        <v>0</v>
      </c>
      <c r="AB1676" s="25">
        <f>VLOOKUP(CONCATENATE($F1676," ",$G1676),AllocFactorMatrix,(AB$4+1),FALSE)*$E1683</f>
        <v>0</v>
      </c>
      <c r="AC1676" s="25">
        <f>VLOOKUP(CONCATENATE($F1676," ",$G1676),AllocFactorMatrix,(AC$4+1),FALSE)*$E1683</f>
        <v>0</v>
      </c>
    </row>
    <row r="1677" spans="4:29" hidden="1" outlineLevel="1">
      <c r="F1677" s="61" t="str">
        <f>F1683</f>
        <v>RB_GUP_EPIS_D</v>
      </c>
      <c r="G1677" s="20" t="str">
        <f>$G$9</f>
        <v>BULKTRAN</v>
      </c>
      <c r="H1677" s="24">
        <f t="shared" si="775"/>
        <v>0</v>
      </c>
      <c r="I1677" s="25">
        <f>VLOOKUP(CONCATENATE($F1677," ",$G1677),AllocFactorMatrix,(I$4+1),FALSE)*$E1683</f>
        <v>0</v>
      </c>
      <c r="J1677" s="25">
        <f>VLOOKUP(CONCATENATE($F1677," ",$G1677),AllocFactorMatrix,(J$4+1),FALSE)*$E1683</f>
        <v>0</v>
      </c>
      <c r="K1677" s="25">
        <f>VLOOKUP(CONCATENATE($F1677," ",$G1677),AllocFactorMatrix,(K$4+1),FALSE)*$E1683</f>
        <v>0</v>
      </c>
      <c r="L1677" s="25">
        <f>VLOOKUP(CONCATENATE($F1677," ",$G1677),AllocFactorMatrix,(L$4+1),FALSE)*$E1683</f>
        <v>0</v>
      </c>
      <c r="M1677" s="25">
        <f t="shared" si="780"/>
        <v>0</v>
      </c>
      <c r="N1677" s="25">
        <f>VLOOKUP(CONCATENATE($F1677," ",$G1677),AllocFactorMatrix,(N$4+1),FALSE)*$E1683</f>
        <v>0</v>
      </c>
      <c r="O1677" s="25">
        <f>VLOOKUP(CONCATENATE($F1677," ",$G1677),AllocFactorMatrix,(O$4+1),FALSE)*$E1683</f>
        <v>0</v>
      </c>
      <c r="P1677" s="25">
        <f>VLOOKUP(CONCATENATE($F1677," ",$G1677),AllocFactorMatrix,(P$4+1),FALSE)*$E1683</f>
        <v>0</v>
      </c>
      <c r="Q1677" s="25">
        <f>VLOOKUP(CONCATENATE($F1677," ",$G1677),AllocFactorMatrix,(Q$4+1),FALSE)*$E1683</f>
        <v>0</v>
      </c>
      <c r="R1677" s="25">
        <f t="shared" si="778"/>
        <v>0</v>
      </c>
      <c r="S1677" s="25">
        <f>VLOOKUP(CONCATENATE($F1677," ",$G1677),AllocFactorMatrix,(S$4+1),FALSE)*$E1683</f>
        <v>0</v>
      </c>
      <c r="T1677" s="25">
        <f>VLOOKUP(CONCATENATE($F1677," ",$G1677),AllocFactorMatrix,(T$4+1),FALSE)*$E1683</f>
        <v>0</v>
      </c>
      <c r="U1677" s="25">
        <f>VLOOKUP(CONCATENATE($F1677," ",$G1677),AllocFactorMatrix,(U$4+1),FALSE)*$E1683</f>
        <v>0</v>
      </c>
      <c r="V1677" s="25">
        <f>VLOOKUP(CONCATENATE($F1677," ",$G1677),AllocFactorMatrix,(V$4+1),FALSE)*$E1683</f>
        <v>0</v>
      </c>
      <c r="W1677" s="25">
        <f t="shared" ref="W1677:W1683" si="781">SUBTOTAL(9,S1677:V1677)</f>
        <v>0</v>
      </c>
      <c r="X1677" s="25">
        <f>VLOOKUP(CONCATENATE($F1677," ",$G1677),AllocFactorMatrix,(X$4+1),FALSE)*$E1683</f>
        <v>0</v>
      </c>
      <c r="Y1677" s="25">
        <f>VLOOKUP(CONCATENATE($F1677," ",$G1677),AllocFactorMatrix,(Y$4+1),FALSE)*$E1683</f>
        <v>0</v>
      </c>
      <c r="Z1677" s="25">
        <f t="shared" si="777"/>
        <v>0</v>
      </c>
      <c r="AA1677" s="25">
        <f>VLOOKUP(CONCATENATE($F1677," ",$G1677),AllocFactorMatrix,(AA$4+1),FALSE)*$E1683</f>
        <v>0</v>
      </c>
      <c r="AB1677" s="25">
        <f>VLOOKUP(CONCATENATE($F1677," ",$G1677),AllocFactorMatrix,(AB$4+1),FALSE)*$E1683</f>
        <v>0</v>
      </c>
      <c r="AC1677" s="25">
        <f>VLOOKUP(CONCATENATE($F1677," ",$G1677),AllocFactorMatrix,(AC$4+1),FALSE)*$E1683</f>
        <v>0</v>
      </c>
    </row>
    <row r="1678" spans="4:29" hidden="1" outlineLevel="1">
      <c r="F1678" s="61" t="str">
        <f>F1683</f>
        <v>RB_GUP_EPIS_D</v>
      </c>
      <c r="G1678" s="20" t="str">
        <f>$G$10</f>
        <v>SUBTRAN</v>
      </c>
      <c r="H1678" s="24">
        <f t="shared" si="775"/>
        <v>0</v>
      </c>
      <c r="I1678" s="25">
        <f>VLOOKUP(CONCATENATE($F1678," ",$G1678),AllocFactorMatrix,(I$4+1),FALSE)*$E1683</f>
        <v>0</v>
      </c>
      <c r="J1678" s="25">
        <f>VLOOKUP(CONCATENATE($F1678," ",$G1678),AllocFactorMatrix,(J$4+1),FALSE)*$E1683</f>
        <v>0</v>
      </c>
      <c r="K1678" s="25">
        <f>VLOOKUP(CONCATENATE($F1678," ",$G1678),AllocFactorMatrix,(K$4+1),FALSE)*$E1683</f>
        <v>0</v>
      </c>
      <c r="L1678" s="25">
        <f>VLOOKUP(CONCATENATE($F1678," ",$G1678),AllocFactorMatrix,(L$4+1),FALSE)*$E1683</f>
        <v>0</v>
      </c>
      <c r="M1678" s="25">
        <f t="shared" si="780"/>
        <v>0</v>
      </c>
      <c r="N1678" s="25">
        <f>VLOOKUP(CONCATENATE($F1678," ",$G1678),AllocFactorMatrix,(N$4+1),FALSE)*$E1683</f>
        <v>0</v>
      </c>
      <c r="O1678" s="25">
        <f>VLOOKUP(CONCATENATE($F1678," ",$G1678),AllocFactorMatrix,(O$4+1),FALSE)*$E1683</f>
        <v>0</v>
      </c>
      <c r="P1678" s="25">
        <f>VLOOKUP(CONCATENATE($F1678," ",$G1678),AllocFactorMatrix,(P$4+1),FALSE)*$E1683</f>
        <v>0</v>
      </c>
      <c r="Q1678" s="25">
        <f>VLOOKUP(CONCATENATE($F1678," ",$G1678),AllocFactorMatrix,(Q$4+1),FALSE)*$E1683</f>
        <v>0</v>
      </c>
      <c r="R1678" s="25">
        <f t="shared" si="778"/>
        <v>0</v>
      </c>
      <c r="S1678" s="25">
        <f>VLOOKUP(CONCATENATE($F1678," ",$G1678),AllocFactorMatrix,(S$4+1),FALSE)*$E1683</f>
        <v>0</v>
      </c>
      <c r="T1678" s="25">
        <f>VLOOKUP(CONCATENATE($F1678," ",$G1678),AllocFactorMatrix,(T$4+1),FALSE)*$E1683</f>
        <v>0</v>
      </c>
      <c r="U1678" s="25">
        <f>VLOOKUP(CONCATENATE($F1678," ",$G1678),AllocFactorMatrix,(U$4+1),FALSE)*$E1683</f>
        <v>0</v>
      </c>
      <c r="V1678" s="25">
        <f>VLOOKUP(CONCATENATE($F1678," ",$G1678),AllocFactorMatrix,(V$4+1),FALSE)*$E1683</f>
        <v>0</v>
      </c>
      <c r="W1678" s="25">
        <f t="shared" si="781"/>
        <v>0</v>
      </c>
      <c r="X1678" s="25">
        <f>VLOOKUP(CONCATENATE($F1678," ",$G1678),AllocFactorMatrix,(X$4+1),FALSE)*$E1683</f>
        <v>0</v>
      </c>
      <c r="Y1678" s="25">
        <f>VLOOKUP(CONCATENATE($F1678," ",$G1678),AllocFactorMatrix,(Y$4+1),FALSE)*$E1683</f>
        <v>0</v>
      </c>
      <c r="Z1678" s="25">
        <f t="shared" si="777"/>
        <v>0</v>
      </c>
      <c r="AA1678" s="25">
        <f>VLOOKUP(CONCATENATE($F1678," ",$G1678),AllocFactorMatrix,(AA$4+1),FALSE)*$E1683</f>
        <v>0</v>
      </c>
      <c r="AB1678" s="25">
        <f>VLOOKUP(CONCATENATE($F1678," ",$G1678),AllocFactorMatrix,(AB$4+1),FALSE)*$E1683</f>
        <v>0</v>
      </c>
      <c r="AC1678" s="25">
        <f>VLOOKUP(CONCATENATE($F1678," ",$G1678),AllocFactorMatrix,(AC$4+1),FALSE)*$E1683</f>
        <v>0</v>
      </c>
    </row>
    <row r="1679" spans="4:29" hidden="1" outlineLevel="1">
      <c r="F1679" s="61" t="str">
        <f>F1683</f>
        <v>RB_GUP_EPIS_D</v>
      </c>
      <c r="G1679" s="20" t="str">
        <f>$G$11</f>
        <v>DISTPRI</v>
      </c>
      <c r="H1679" s="24">
        <f t="shared" si="775"/>
        <v>472691.41556310537</v>
      </c>
      <c r="I1679" s="25">
        <f>VLOOKUP(CONCATENATE($F1679," ",$G1679),AllocFactorMatrix,(I$4+1),FALSE)*$E1683</f>
        <v>314102.80946551729</v>
      </c>
      <c r="J1679" s="25">
        <f>VLOOKUP(CONCATENATE($F1679," ",$G1679),AllocFactorMatrix,(J$4+1),FALSE)*$E1683</f>
        <v>79079.03421815332</v>
      </c>
      <c r="K1679" s="25">
        <f>VLOOKUP(CONCATENATE($F1679," ",$G1679),AllocFactorMatrix,(K$4+1),FALSE)*$E1683</f>
        <v>922.82398934738717</v>
      </c>
      <c r="L1679" s="25">
        <f>VLOOKUP(CONCATENATE($F1679," ",$G1679),AllocFactorMatrix,(L$4+1),FALSE)*$E1683</f>
        <v>0</v>
      </c>
      <c r="M1679" s="25">
        <f t="shared" si="780"/>
        <v>80001.8582075007</v>
      </c>
      <c r="N1679" s="25">
        <f>VLOOKUP(CONCATENATE($F1679," ",$G1679),AllocFactorMatrix,(N$4+1),FALSE)*$E1683</f>
        <v>34101.070048968439</v>
      </c>
      <c r="O1679" s="25">
        <f>VLOOKUP(CONCATENATE($F1679," ",$G1679),AllocFactorMatrix,(O$4+1),FALSE)*$E1683</f>
        <v>9680.557026543509</v>
      </c>
      <c r="P1679" s="25">
        <f>VLOOKUP(CONCATENATE($F1679," ",$G1679),AllocFactorMatrix,(P$4+1),FALSE)*$E1683</f>
        <v>0</v>
      </c>
      <c r="Q1679" s="25">
        <f>VLOOKUP(CONCATENATE($F1679," ",$G1679),AllocFactorMatrix,(Q$4+1),FALSE)*$E1683</f>
        <v>0</v>
      </c>
      <c r="R1679" s="25">
        <f t="shared" si="778"/>
        <v>43781.627075511948</v>
      </c>
      <c r="S1679" s="25">
        <f>VLOOKUP(CONCATENATE($F1679," ",$G1679),AllocFactorMatrix,(S$4+1),FALSE)*$E1683</f>
        <v>1944.909323397442</v>
      </c>
      <c r="T1679" s="25">
        <f>VLOOKUP(CONCATENATE($F1679," ",$G1679),AllocFactorMatrix,(T$4+1),FALSE)*$E1683</f>
        <v>22495.596845194304</v>
      </c>
      <c r="U1679" s="25">
        <f>VLOOKUP(CONCATENATE($F1679," ",$G1679),AllocFactorMatrix,(U$4+1),FALSE)*$E1683</f>
        <v>0</v>
      </c>
      <c r="V1679" s="25">
        <f>VLOOKUP(CONCATENATE($F1679," ",$G1679),AllocFactorMatrix,(V$4+1),FALSE)*$E1683</f>
        <v>0</v>
      </c>
      <c r="W1679" s="25">
        <f t="shared" si="781"/>
        <v>24440.506168591746</v>
      </c>
      <c r="X1679" s="25">
        <f>VLOOKUP(CONCATENATE($F1679," ",$G1679),AllocFactorMatrix,(X$4+1),FALSE)*$E1683</f>
        <v>9254.4558521276558</v>
      </c>
      <c r="Y1679" s="25">
        <f>VLOOKUP(CONCATENATE($F1679," ",$G1679),AllocFactorMatrix,(Y$4+1),FALSE)*$E1683</f>
        <v>221.72911183130591</v>
      </c>
      <c r="Z1679" s="25">
        <f t="shared" si="777"/>
        <v>9476.1849639589618</v>
      </c>
      <c r="AA1679" s="25">
        <f>VLOOKUP(CONCATENATE($F1679," ",$G1679),AllocFactorMatrix,(AA$4+1),FALSE)*$E1683</f>
        <v>159.22069982567075</v>
      </c>
      <c r="AB1679" s="25">
        <f>VLOOKUP(CONCATENATE($F1679," ",$G1679),AllocFactorMatrix,(AB$4+1),FALSE)*$E1683</f>
        <v>583.65289480527383</v>
      </c>
      <c r="AC1679" s="25">
        <f>VLOOKUP(CONCATENATE($F1679," ",$G1679),AllocFactorMatrix,(AC$4+1),FALSE)*$E1683</f>
        <v>145.55608739383064</v>
      </c>
    </row>
    <row r="1680" spans="4:29" hidden="1" outlineLevel="1">
      <c r="F1680" s="61" t="str">
        <f>F1683</f>
        <v>RB_GUP_EPIS_D</v>
      </c>
      <c r="G1680" s="20" t="str">
        <f>$G$12</f>
        <v>DISTSEC</v>
      </c>
      <c r="H1680" s="24">
        <f t="shared" si="775"/>
        <v>210271.18549331216</v>
      </c>
      <c r="I1680" s="25">
        <f>VLOOKUP(CONCATENATE($F1680," ",$G1680),AllocFactorMatrix,(I$4+1),FALSE)*$E1683</f>
        <v>156988.83760204076</v>
      </c>
      <c r="J1680" s="25">
        <f>VLOOKUP(CONCATENATE($F1680," ",$G1680),AllocFactorMatrix,(J$4+1),FALSE)*$E1683</f>
        <v>35241.91373767308</v>
      </c>
      <c r="K1680" s="25">
        <f>VLOOKUP(CONCATENATE($F1680," ",$G1680),AllocFactorMatrix,(K$4+1),FALSE)*$E1683</f>
        <v>0</v>
      </c>
      <c r="L1680" s="25">
        <f>VLOOKUP(CONCATENATE($F1680," ",$G1680),AllocFactorMatrix,(L$4+1),FALSE)*$E1683</f>
        <v>0</v>
      </c>
      <c r="M1680" s="25">
        <f t="shared" si="780"/>
        <v>35241.91373767308</v>
      </c>
      <c r="N1680" s="25">
        <f>VLOOKUP(CONCATENATE($F1680," ",$G1680),AllocFactorMatrix,(N$4+1),FALSE)*$E1683</f>
        <v>12423.146116421489</v>
      </c>
      <c r="O1680" s="25">
        <f>VLOOKUP(CONCATENATE($F1680," ",$G1680),AllocFactorMatrix,(O$4+1),FALSE)*$E1683</f>
        <v>0</v>
      </c>
      <c r="P1680" s="25">
        <f>VLOOKUP(CONCATENATE($F1680," ",$G1680),AllocFactorMatrix,(P$4+1),FALSE)*$E1683</f>
        <v>0</v>
      </c>
      <c r="Q1680" s="25">
        <f>VLOOKUP(CONCATENATE($F1680," ",$G1680),AllocFactorMatrix,(Q$4+1),FALSE)*$E1683</f>
        <v>0</v>
      </c>
      <c r="R1680" s="25">
        <f t="shared" si="778"/>
        <v>12423.146116421489</v>
      </c>
      <c r="S1680" s="25">
        <f>VLOOKUP(CONCATENATE($F1680," ",$G1680),AllocFactorMatrix,(S$4+1),FALSE)*$E1683</f>
        <v>549.85535975528717</v>
      </c>
      <c r="T1680" s="25">
        <f>VLOOKUP(CONCATENATE($F1680," ",$G1680),AllocFactorMatrix,(T$4+1),FALSE)*$E1683</f>
        <v>0</v>
      </c>
      <c r="U1680" s="25">
        <f>VLOOKUP(CONCATENATE($F1680," ",$G1680),AllocFactorMatrix,(U$4+1),FALSE)*$E1683</f>
        <v>0</v>
      </c>
      <c r="V1680" s="25">
        <f>VLOOKUP(CONCATENATE($F1680," ",$G1680),AllocFactorMatrix,(V$4+1),FALSE)*$E1683</f>
        <v>0</v>
      </c>
      <c r="W1680" s="25">
        <f t="shared" si="781"/>
        <v>549.85535975528717</v>
      </c>
      <c r="X1680" s="25">
        <f>VLOOKUP(CONCATENATE($F1680," ",$G1680),AllocFactorMatrix,(X$4+1),FALSE)*$E1683</f>
        <v>3457.5468818493505</v>
      </c>
      <c r="Y1680" s="25">
        <f>VLOOKUP(CONCATENATE($F1680," ",$G1680),AllocFactorMatrix,(Y$4+1),FALSE)*$E1683</f>
        <v>0</v>
      </c>
      <c r="Z1680" s="25">
        <f t="shared" si="777"/>
        <v>3457.5468818493505</v>
      </c>
      <c r="AA1680" s="25">
        <f>VLOOKUP(CONCATENATE($F1680," ",$G1680),AllocFactorMatrix,(AA$4+1),FALSE)*$E1683</f>
        <v>56.379708105306683</v>
      </c>
      <c r="AB1680" s="25">
        <f>VLOOKUP(CONCATENATE($F1680," ",$G1680),AllocFactorMatrix,(AB$4+1),FALSE)*$E1683</f>
        <v>1244.9497501731578</v>
      </c>
      <c r="AC1680" s="25">
        <f>VLOOKUP(CONCATENATE($F1680," ",$G1680),AllocFactorMatrix,(AC$4+1),FALSE)*$E1683</f>
        <v>308.55633729371647</v>
      </c>
    </row>
    <row r="1681" spans="3:29" hidden="1" outlineLevel="1">
      <c r="F1681" s="61" t="str">
        <f>F1683</f>
        <v>RB_GUP_EPIS_D</v>
      </c>
      <c r="G1681" s="20" t="str">
        <f>$G$13</f>
        <v>ENERGY</v>
      </c>
      <c r="H1681" s="24">
        <f t="shared" si="775"/>
        <v>0</v>
      </c>
      <c r="I1681" s="25">
        <f>VLOOKUP(CONCATENATE($F1681," ",$G1681),AllocFactorMatrix,(I$4+1),FALSE)*$E1683</f>
        <v>0</v>
      </c>
      <c r="J1681" s="25">
        <f>VLOOKUP(CONCATENATE($F1681," ",$G1681),AllocFactorMatrix,(J$4+1),FALSE)*$E1683</f>
        <v>0</v>
      </c>
      <c r="K1681" s="25">
        <f>VLOOKUP(CONCATENATE($F1681," ",$G1681),AllocFactorMatrix,(K$4+1),FALSE)*$E1683</f>
        <v>0</v>
      </c>
      <c r="L1681" s="25">
        <f>VLOOKUP(CONCATENATE($F1681," ",$G1681),AllocFactorMatrix,(L$4+1),FALSE)*$E1683</f>
        <v>0</v>
      </c>
      <c r="M1681" s="25">
        <f t="shared" si="780"/>
        <v>0</v>
      </c>
      <c r="N1681" s="25">
        <f>VLOOKUP(CONCATENATE($F1681," ",$G1681),AllocFactorMatrix,(N$4+1),FALSE)*$E1683</f>
        <v>0</v>
      </c>
      <c r="O1681" s="25">
        <f>VLOOKUP(CONCATENATE($F1681," ",$G1681),AllocFactorMatrix,(O$4+1),FALSE)*$E1683</f>
        <v>0</v>
      </c>
      <c r="P1681" s="25">
        <f>VLOOKUP(CONCATENATE($F1681," ",$G1681),AllocFactorMatrix,(P$4+1),FALSE)*$E1683</f>
        <v>0</v>
      </c>
      <c r="Q1681" s="25">
        <f>VLOOKUP(CONCATENATE($F1681," ",$G1681),AllocFactorMatrix,(Q$4+1),FALSE)*$E1683</f>
        <v>0</v>
      </c>
      <c r="R1681" s="25">
        <f t="shared" si="778"/>
        <v>0</v>
      </c>
      <c r="S1681" s="25">
        <f>VLOOKUP(CONCATENATE($F1681," ",$G1681),AllocFactorMatrix,(S$4+1),FALSE)*$E1683</f>
        <v>0</v>
      </c>
      <c r="T1681" s="25">
        <f>VLOOKUP(CONCATENATE($F1681," ",$G1681),AllocFactorMatrix,(T$4+1),FALSE)*$E1683</f>
        <v>0</v>
      </c>
      <c r="U1681" s="25">
        <f>VLOOKUP(CONCATENATE($F1681," ",$G1681),AllocFactorMatrix,(U$4+1),FALSE)*$E1683</f>
        <v>0</v>
      </c>
      <c r="V1681" s="25">
        <f>VLOOKUP(CONCATENATE($F1681," ",$G1681),AllocFactorMatrix,(V$4+1),FALSE)*$E1683</f>
        <v>0</v>
      </c>
      <c r="W1681" s="25">
        <f t="shared" si="781"/>
        <v>0</v>
      </c>
      <c r="X1681" s="25">
        <f>VLOOKUP(CONCATENATE($F1681," ",$G1681),AllocFactorMatrix,(X$4+1),FALSE)*$E1683</f>
        <v>0</v>
      </c>
      <c r="Y1681" s="25">
        <f>VLOOKUP(CONCATENATE($F1681," ",$G1681),AllocFactorMatrix,(Y$4+1),FALSE)*$E1683</f>
        <v>0</v>
      </c>
      <c r="Z1681" s="25">
        <f t="shared" si="777"/>
        <v>0</v>
      </c>
      <c r="AA1681" s="25">
        <f>VLOOKUP(CONCATENATE($F1681," ",$G1681),AllocFactorMatrix,(AA$4+1),FALSE)*$E1683</f>
        <v>0</v>
      </c>
      <c r="AB1681" s="25">
        <f>VLOOKUP(CONCATENATE($F1681," ",$G1681),AllocFactorMatrix,(AB$4+1),FALSE)*$E1683</f>
        <v>0</v>
      </c>
      <c r="AC1681" s="25">
        <f>VLOOKUP(CONCATENATE($F1681," ",$G1681),AllocFactorMatrix,(AC$4+1),FALSE)*$E1683</f>
        <v>0</v>
      </c>
    </row>
    <row r="1682" spans="3:29" hidden="1" outlineLevel="1">
      <c r="F1682" s="61" t="str">
        <f>F1683</f>
        <v>RB_GUP_EPIS_D</v>
      </c>
      <c r="G1682" s="20" t="str">
        <f>$G$14</f>
        <v>CUSTOMER</v>
      </c>
      <c r="H1682" s="24">
        <f t="shared" si="775"/>
        <v>421216.39894358272</v>
      </c>
      <c r="I1682" s="25">
        <f>VLOOKUP(CONCATENATE($F1682," ",$G1682),AllocFactorMatrix,(I$4+1),FALSE)*$E1683</f>
        <v>302459.4406486224</v>
      </c>
      <c r="J1682" s="25">
        <f>VLOOKUP(CONCATENATE($F1682," ",$G1682),AllocFactorMatrix,(J$4+1),FALSE)*$E1683</f>
        <v>74139.455800515614</v>
      </c>
      <c r="K1682" s="25">
        <f>VLOOKUP(CONCATENATE($F1682," ",$G1682),AllocFactorMatrix,(K$4+1),FALSE)*$E1683</f>
        <v>602.99545810350583</v>
      </c>
      <c r="L1682" s="25">
        <f>VLOOKUP(CONCATENATE($F1682," ",$G1682),AllocFactorMatrix,(L$4+1),FALSE)*$E1683</f>
        <v>86.025950287866337</v>
      </c>
      <c r="M1682" s="25">
        <f t="shared" si="780"/>
        <v>74828.477208906988</v>
      </c>
      <c r="N1682" s="25">
        <f>VLOOKUP(CONCATENATE($F1682," ",$G1682),AllocFactorMatrix,(N$4+1),FALSE)*$E1683</f>
        <v>1239.6278989366515</v>
      </c>
      <c r="O1682" s="25">
        <f>VLOOKUP(CONCATENATE($F1682," ",$G1682),AllocFactorMatrix,(O$4+1),FALSE)*$E1683</f>
        <v>505.19679327275168</v>
      </c>
      <c r="P1682" s="25">
        <f>VLOOKUP(CONCATENATE($F1682," ",$G1682),AllocFactorMatrix,(P$4+1),FALSE)*$E1683</f>
        <v>246.83513501232906</v>
      </c>
      <c r="Q1682" s="25">
        <f>VLOOKUP(CONCATENATE($F1682," ",$G1682),AllocFactorMatrix,(Q$4+1),FALSE)*$E1683</f>
        <v>105.78426550424322</v>
      </c>
      <c r="R1682" s="25">
        <f t="shared" si="778"/>
        <v>2097.4440927259757</v>
      </c>
      <c r="S1682" s="25">
        <f>VLOOKUP(CONCATENATE($F1682," ",$G1682),AllocFactorMatrix,(S$4+1),FALSE)*$E1683</f>
        <v>17.848026552617661</v>
      </c>
      <c r="T1682" s="25">
        <f>VLOOKUP(CONCATENATE($F1682," ",$G1682),AllocFactorMatrix,(T$4+1),FALSE)*$E1683</f>
        <v>314.63283131206651</v>
      </c>
      <c r="U1682" s="25">
        <f>VLOOKUP(CONCATENATE($F1682," ",$G1682),AllocFactorMatrix,(U$4+1),FALSE)*$E1683</f>
        <v>640.05100044679364</v>
      </c>
      <c r="V1682" s="25">
        <f>VLOOKUP(CONCATENATE($F1682," ",$G1682),AllocFactorMatrix,(V$4+1),FALSE)*$E1683</f>
        <v>158.67736991307009</v>
      </c>
      <c r="W1682" s="25">
        <f t="shared" si="781"/>
        <v>1131.209228224548</v>
      </c>
      <c r="X1682" s="25">
        <f>VLOOKUP(CONCATENATE($F1682," ",$G1682),AllocFactorMatrix,(X$4+1),FALSE)*$E1683</f>
        <v>419.70915166166191</v>
      </c>
      <c r="Y1682" s="25">
        <f>VLOOKUP(CONCATENATE($F1682," ",$G1682),AllocFactorMatrix,(Y$4+1),FALSE)*$E1683</f>
        <v>6.418517276816754</v>
      </c>
      <c r="Z1682" s="25">
        <f t="shared" si="777"/>
        <v>426.12766893847868</v>
      </c>
      <c r="AA1682" s="25">
        <f>VLOOKUP(CONCATENATE($F1682," ",$G1682),AllocFactorMatrix,(AA$4+1),FALSE)*$E1683</f>
        <v>24.927769467067101</v>
      </c>
      <c r="AB1682" s="25">
        <f>VLOOKUP(CONCATENATE($F1682," ",$G1682),AllocFactorMatrix,(AB$4+1),FALSE)*$E1683</f>
        <v>34960.383623951951</v>
      </c>
      <c r="AC1682" s="25">
        <f>VLOOKUP(CONCATENATE($F1682," ",$G1682),AllocFactorMatrix,(AC$4+1),FALSE)*$E1683</f>
        <v>5288.3887027453911</v>
      </c>
    </row>
    <row r="1683" spans="3:29" collapsed="1">
      <c r="D1683" s="20" t="s">
        <v>107</v>
      </c>
      <c r="E1683" s="22">
        <f>'Sch 4'!E384</f>
        <v>1104179</v>
      </c>
      <c r="F1683" s="61" t="s">
        <v>65</v>
      </c>
      <c r="G1683" s="20" t="str">
        <f>$G$15</f>
        <v>TOTAL</v>
      </c>
      <c r="H1683" s="24">
        <f t="shared" si="775"/>
        <v>1104179.0000000005</v>
      </c>
      <c r="I1683" s="25">
        <f>VLOOKUP(CONCATENATE($F1683," ",$G1683),AllocFactorMatrix,(I$4+1),FALSE)*$E1683</f>
        <v>773551.0877161806</v>
      </c>
      <c r="J1683" s="25">
        <f>VLOOKUP(CONCATENATE($F1683," ",$G1683),AllocFactorMatrix,(J$4+1),FALSE)*$E1683</f>
        <v>188460.40375634201</v>
      </c>
      <c r="K1683" s="25">
        <f>VLOOKUP(CONCATENATE($F1683," ",$G1683),AllocFactorMatrix,(K$4+1),FALSE)*$E1683</f>
        <v>1525.8194474508928</v>
      </c>
      <c r="L1683" s="25">
        <f>VLOOKUP(CONCATENATE($F1683," ",$G1683),AllocFactorMatrix,(L$4+1),FALSE)*$E1683</f>
        <v>86.025950287866337</v>
      </c>
      <c r="M1683" s="25">
        <f t="shared" si="780"/>
        <v>190072.24915408078</v>
      </c>
      <c r="N1683" s="25">
        <f>VLOOKUP(CONCATENATE($F1683," ",$G1683),AllocFactorMatrix,(N$4+1),FALSE)*$E1683</f>
        <v>47763.844064326571</v>
      </c>
      <c r="O1683" s="25">
        <f>VLOOKUP(CONCATENATE($F1683," ",$G1683),AllocFactorMatrix,(O$4+1),FALSE)*$E1683</f>
        <v>10185.753819816262</v>
      </c>
      <c r="P1683" s="25">
        <f>VLOOKUP(CONCATENATE($F1683," ",$G1683),AllocFactorMatrix,(P$4+1),FALSE)*$E1683</f>
        <v>246.83513501232906</v>
      </c>
      <c r="Q1683" s="25">
        <f>VLOOKUP(CONCATENATE($F1683," ",$G1683),AllocFactorMatrix,(Q$4+1),FALSE)*$E1683</f>
        <v>105.78426550424322</v>
      </c>
      <c r="R1683" s="25">
        <f t="shared" si="778"/>
        <v>58302.217284659397</v>
      </c>
      <c r="S1683" s="25">
        <f>VLOOKUP(CONCATENATE($F1683," ",$G1683),AllocFactorMatrix,(S$4+1),FALSE)*$E1683</f>
        <v>2512.6127097053463</v>
      </c>
      <c r="T1683" s="25">
        <f>VLOOKUP(CONCATENATE($F1683," ",$G1683),AllocFactorMatrix,(T$4+1),FALSE)*$E1683</f>
        <v>22810.229676506369</v>
      </c>
      <c r="U1683" s="25">
        <f>VLOOKUP(CONCATENATE($F1683," ",$G1683),AllocFactorMatrix,(U$4+1),FALSE)*$E1683</f>
        <v>640.05100044679364</v>
      </c>
      <c r="V1683" s="25">
        <f>VLOOKUP(CONCATENATE($F1683," ",$G1683),AllocFactorMatrix,(V$4+1),FALSE)*$E1683</f>
        <v>158.67736991307009</v>
      </c>
      <c r="W1683" s="25">
        <f t="shared" si="781"/>
        <v>26121.570756571582</v>
      </c>
      <c r="X1683" s="25">
        <f>VLOOKUP(CONCATENATE($F1683," ",$G1683),AllocFactorMatrix,(X$4+1),FALSE)*$E1683</f>
        <v>13131.711885638668</v>
      </c>
      <c r="Y1683" s="25">
        <f>VLOOKUP(CONCATENATE($F1683," ",$G1683),AllocFactorMatrix,(Y$4+1),FALSE)*$E1683</f>
        <v>228.14762910812266</v>
      </c>
      <c r="Z1683" s="25">
        <f t="shared" si="777"/>
        <v>13359.859514746791</v>
      </c>
      <c r="AA1683" s="25">
        <f>VLOOKUP(CONCATENATE($F1683," ",$G1683),AllocFactorMatrix,(AA$4+1),FALSE)*$E1683</f>
        <v>240.52817739804453</v>
      </c>
      <c r="AB1683" s="25">
        <f>VLOOKUP(CONCATENATE($F1683," ",$G1683),AllocFactorMatrix,(AB$4+1),FALSE)*$E1683</f>
        <v>36788.986268930385</v>
      </c>
      <c r="AC1683" s="25">
        <f>VLOOKUP(CONCATENATE($F1683," ",$G1683),AllocFactorMatrix,(AC$4+1),FALSE)*$E1683</f>
        <v>5742.5011274329381</v>
      </c>
    </row>
    <row r="1684" spans="3:29" hidden="1" outlineLevel="1">
      <c r="E1684" s="22"/>
      <c r="F1684" s="61"/>
      <c r="G1684" s="20" t="str">
        <f>$G$8</f>
        <v>PRODUCTION</v>
      </c>
      <c r="H1684" s="24">
        <f t="shared" ref="H1684:AC1684" si="782">H1604+H1612+H1620+H1628+H1636+H1644+H1652+H1660+H1668+H1676</f>
        <v>0</v>
      </c>
      <c r="I1684" s="24">
        <f t="shared" si="782"/>
        <v>0</v>
      </c>
      <c r="J1684" s="24">
        <f t="shared" si="782"/>
        <v>0</v>
      </c>
      <c r="K1684" s="24">
        <f t="shared" si="782"/>
        <v>0</v>
      </c>
      <c r="L1684" s="24">
        <f t="shared" si="782"/>
        <v>0</v>
      </c>
      <c r="M1684" s="24">
        <f t="shared" si="782"/>
        <v>0</v>
      </c>
      <c r="N1684" s="24">
        <f t="shared" si="782"/>
        <v>0</v>
      </c>
      <c r="O1684" s="24">
        <f t="shared" si="782"/>
        <v>0</v>
      </c>
      <c r="P1684" s="24">
        <f t="shared" si="782"/>
        <v>0</v>
      </c>
      <c r="Q1684" s="24">
        <f t="shared" si="782"/>
        <v>0</v>
      </c>
      <c r="R1684" s="24">
        <f t="shared" si="782"/>
        <v>0</v>
      </c>
      <c r="S1684" s="24">
        <f t="shared" si="782"/>
        <v>0</v>
      </c>
      <c r="T1684" s="24">
        <f t="shared" si="782"/>
        <v>0</v>
      </c>
      <c r="U1684" s="24">
        <f t="shared" si="782"/>
        <v>0</v>
      </c>
      <c r="V1684" s="24">
        <f t="shared" si="782"/>
        <v>0</v>
      </c>
      <c r="W1684" s="24">
        <f t="shared" si="782"/>
        <v>0</v>
      </c>
      <c r="X1684" s="24">
        <f t="shared" si="782"/>
        <v>0</v>
      </c>
      <c r="Y1684" s="24">
        <f t="shared" si="782"/>
        <v>0</v>
      </c>
      <c r="Z1684" s="24">
        <f t="shared" si="782"/>
        <v>0</v>
      </c>
      <c r="AA1684" s="24">
        <f t="shared" si="782"/>
        <v>0</v>
      </c>
      <c r="AB1684" s="24">
        <f t="shared" si="782"/>
        <v>0</v>
      </c>
      <c r="AC1684" s="24">
        <f t="shared" si="782"/>
        <v>0</v>
      </c>
    </row>
    <row r="1685" spans="3:29" hidden="1" outlineLevel="1">
      <c r="E1685" s="22"/>
      <c r="F1685" s="61"/>
      <c r="G1685" s="20" t="str">
        <f>$G$9</f>
        <v>BULKTRAN</v>
      </c>
      <c r="H1685" s="24">
        <f t="shared" ref="H1685:AC1685" si="783">H1605+H1613+H1621+H1629+H1637+H1645+H1653+H1661+H1669+H1677</f>
        <v>0</v>
      </c>
      <c r="I1685" s="24">
        <f t="shared" si="783"/>
        <v>0</v>
      </c>
      <c r="J1685" s="24">
        <f t="shared" si="783"/>
        <v>0</v>
      </c>
      <c r="K1685" s="24">
        <f t="shared" si="783"/>
        <v>0</v>
      </c>
      <c r="L1685" s="24">
        <f t="shared" si="783"/>
        <v>0</v>
      </c>
      <c r="M1685" s="24">
        <f t="shared" si="783"/>
        <v>0</v>
      </c>
      <c r="N1685" s="24">
        <f t="shared" si="783"/>
        <v>0</v>
      </c>
      <c r="O1685" s="24">
        <f t="shared" si="783"/>
        <v>0</v>
      </c>
      <c r="P1685" s="24">
        <f t="shared" si="783"/>
        <v>0</v>
      </c>
      <c r="Q1685" s="24">
        <f t="shared" si="783"/>
        <v>0</v>
      </c>
      <c r="R1685" s="24">
        <f t="shared" si="783"/>
        <v>0</v>
      </c>
      <c r="S1685" s="24">
        <f t="shared" si="783"/>
        <v>0</v>
      </c>
      <c r="T1685" s="24">
        <f t="shared" si="783"/>
        <v>0</v>
      </c>
      <c r="U1685" s="24">
        <f t="shared" si="783"/>
        <v>0</v>
      </c>
      <c r="V1685" s="24">
        <f t="shared" si="783"/>
        <v>0</v>
      </c>
      <c r="W1685" s="24">
        <f t="shared" si="783"/>
        <v>0</v>
      </c>
      <c r="X1685" s="24">
        <f t="shared" si="783"/>
        <v>0</v>
      </c>
      <c r="Y1685" s="24">
        <f t="shared" si="783"/>
        <v>0</v>
      </c>
      <c r="Z1685" s="24">
        <f t="shared" si="783"/>
        <v>0</v>
      </c>
      <c r="AA1685" s="24">
        <f t="shared" si="783"/>
        <v>0</v>
      </c>
      <c r="AB1685" s="24">
        <f t="shared" si="783"/>
        <v>0</v>
      </c>
      <c r="AC1685" s="24">
        <f t="shared" si="783"/>
        <v>0</v>
      </c>
    </row>
    <row r="1686" spans="3:29" hidden="1" outlineLevel="1">
      <c r="E1686" s="22"/>
      <c r="F1686" s="61"/>
      <c r="G1686" s="20" t="str">
        <f>$G$10</f>
        <v>SUBTRAN</v>
      </c>
      <c r="H1686" s="24">
        <f t="shared" ref="H1686:AC1686" si="784">H1606+H1614+H1622+H1630+H1638+H1646+H1654+H1662+H1670+H1678</f>
        <v>0</v>
      </c>
      <c r="I1686" s="24">
        <f t="shared" si="784"/>
        <v>0</v>
      </c>
      <c r="J1686" s="24">
        <f t="shared" si="784"/>
        <v>0</v>
      </c>
      <c r="K1686" s="24">
        <f t="shared" si="784"/>
        <v>0</v>
      </c>
      <c r="L1686" s="24">
        <f t="shared" si="784"/>
        <v>0</v>
      </c>
      <c r="M1686" s="24">
        <f t="shared" si="784"/>
        <v>0</v>
      </c>
      <c r="N1686" s="24">
        <f t="shared" si="784"/>
        <v>0</v>
      </c>
      <c r="O1686" s="24">
        <f t="shared" si="784"/>
        <v>0</v>
      </c>
      <c r="P1686" s="24">
        <f t="shared" si="784"/>
        <v>0</v>
      </c>
      <c r="Q1686" s="24">
        <f t="shared" si="784"/>
        <v>0</v>
      </c>
      <c r="R1686" s="24">
        <f t="shared" si="784"/>
        <v>0</v>
      </c>
      <c r="S1686" s="24">
        <f t="shared" si="784"/>
        <v>0</v>
      </c>
      <c r="T1686" s="24">
        <f t="shared" si="784"/>
        <v>0</v>
      </c>
      <c r="U1686" s="24">
        <f t="shared" si="784"/>
        <v>0</v>
      </c>
      <c r="V1686" s="24">
        <f t="shared" si="784"/>
        <v>0</v>
      </c>
      <c r="W1686" s="24">
        <f t="shared" si="784"/>
        <v>0</v>
      </c>
      <c r="X1686" s="24">
        <f t="shared" si="784"/>
        <v>0</v>
      </c>
      <c r="Y1686" s="24">
        <f t="shared" si="784"/>
        <v>0</v>
      </c>
      <c r="Z1686" s="24">
        <f t="shared" si="784"/>
        <v>0</v>
      </c>
      <c r="AA1686" s="24">
        <f t="shared" si="784"/>
        <v>0</v>
      </c>
      <c r="AB1686" s="24">
        <f t="shared" si="784"/>
        <v>0</v>
      </c>
      <c r="AC1686" s="24">
        <f t="shared" si="784"/>
        <v>0</v>
      </c>
    </row>
    <row r="1687" spans="3:29" hidden="1" outlineLevel="1">
      <c r="E1687" s="22"/>
      <c r="F1687" s="61"/>
      <c r="G1687" s="20" t="str">
        <f>$G$11</f>
        <v>DISTPRI</v>
      </c>
      <c r="H1687" s="24">
        <f t="shared" ref="H1687:AC1687" si="785">H1607+H1615+H1623+H1631+H1639+H1647+H1655+H1663+H1671+H1679</f>
        <v>4234753.2387990644</v>
      </c>
      <c r="I1687" s="24">
        <f t="shared" si="785"/>
        <v>2813987.8277996918</v>
      </c>
      <c r="J1687" s="24">
        <f t="shared" si="785"/>
        <v>708454.15264732984</v>
      </c>
      <c r="K1687" s="24">
        <f t="shared" si="785"/>
        <v>8267.4060688724348</v>
      </c>
      <c r="L1687" s="24">
        <f t="shared" si="785"/>
        <v>0</v>
      </c>
      <c r="M1687" s="24">
        <f t="shared" si="785"/>
        <v>716721.55871620227</v>
      </c>
      <c r="N1687" s="24">
        <f t="shared" si="785"/>
        <v>305505.05484503298</v>
      </c>
      <c r="O1687" s="24">
        <f t="shared" si="785"/>
        <v>86726.284573410565</v>
      </c>
      <c r="P1687" s="24">
        <f t="shared" si="785"/>
        <v>0</v>
      </c>
      <c r="Q1687" s="24">
        <f t="shared" si="785"/>
        <v>0</v>
      </c>
      <c r="R1687" s="24">
        <f t="shared" si="785"/>
        <v>392231.33941844362</v>
      </c>
      <c r="S1687" s="24">
        <f t="shared" si="785"/>
        <v>17424.075803484226</v>
      </c>
      <c r="T1687" s="24">
        <f t="shared" si="785"/>
        <v>201533.80929378589</v>
      </c>
      <c r="U1687" s="24">
        <f t="shared" si="785"/>
        <v>0</v>
      </c>
      <c r="V1687" s="24">
        <f t="shared" si="785"/>
        <v>0</v>
      </c>
      <c r="W1687" s="24">
        <f t="shared" si="785"/>
        <v>218957.88509727007</v>
      </c>
      <c r="X1687" s="24">
        <f t="shared" si="785"/>
        <v>82908.924517772481</v>
      </c>
      <c r="Y1687" s="24">
        <f t="shared" si="785"/>
        <v>1986.4292930835086</v>
      </c>
      <c r="Z1687" s="24">
        <f t="shared" si="785"/>
        <v>84895.353810856002</v>
      </c>
      <c r="AA1687" s="24">
        <f t="shared" si="785"/>
        <v>1426.4282194915327</v>
      </c>
      <c r="AB1687" s="24">
        <f t="shared" si="785"/>
        <v>5228.836203142585</v>
      </c>
      <c r="AC1687" s="24">
        <f t="shared" si="785"/>
        <v>1304.0095339655131</v>
      </c>
    </row>
    <row r="1688" spans="3:29" hidden="1" outlineLevel="1">
      <c r="E1688" s="22"/>
      <c r="F1688" s="61"/>
      <c r="G1688" s="20" t="str">
        <f>$G$12</f>
        <v>DISTSEC</v>
      </c>
      <c r="H1688" s="24">
        <f t="shared" ref="H1688:AC1688" si="786">H1608+H1616+H1624+H1632+H1640+H1648+H1656+H1664+H1672+H1680</f>
        <v>1774925.3756776995</v>
      </c>
      <c r="I1688" s="24">
        <f t="shared" si="786"/>
        <v>1325162.4130252979</v>
      </c>
      <c r="J1688" s="24">
        <f t="shared" si="786"/>
        <v>297481.40161805472</v>
      </c>
      <c r="K1688" s="24">
        <f t="shared" si="786"/>
        <v>0</v>
      </c>
      <c r="L1688" s="24">
        <f t="shared" si="786"/>
        <v>0</v>
      </c>
      <c r="M1688" s="24">
        <f t="shared" si="786"/>
        <v>297481.40161805472</v>
      </c>
      <c r="N1688" s="24">
        <f t="shared" si="786"/>
        <v>104865.33015000141</v>
      </c>
      <c r="O1688" s="24">
        <f t="shared" si="786"/>
        <v>0</v>
      </c>
      <c r="P1688" s="24">
        <f t="shared" si="786"/>
        <v>0</v>
      </c>
      <c r="Q1688" s="24">
        <f t="shared" si="786"/>
        <v>0</v>
      </c>
      <c r="R1688" s="24">
        <f t="shared" si="786"/>
        <v>104865.33015000141</v>
      </c>
      <c r="S1688" s="24">
        <f t="shared" si="786"/>
        <v>4641.3978629187441</v>
      </c>
      <c r="T1688" s="24">
        <f t="shared" si="786"/>
        <v>0</v>
      </c>
      <c r="U1688" s="24">
        <f t="shared" si="786"/>
        <v>0</v>
      </c>
      <c r="V1688" s="24">
        <f t="shared" si="786"/>
        <v>0</v>
      </c>
      <c r="W1688" s="24">
        <f t="shared" si="786"/>
        <v>4641.3978629187441</v>
      </c>
      <c r="X1688" s="24">
        <f t="shared" si="786"/>
        <v>29185.585670200664</v>
      </c>
      <c r="Y1688" s="24">
        <f t="shared" si="786"/>
        <v>0</v>
      </c>
      <c r="Z1688" s="24">
        <f t="shared" si="786"/>
        <v>29185.585670200664</v>
      </c>
      <c r="AA1688" s="24">
        <f t="shared" si="786"/>
        <v>475.90816761050371</v>
      </c>
      <c r="AB1688" s="24">
        <f t="shared" si="786"/>
        <v>10508.776548921067</v>
      </c>
      <c r="AC1688" s="24">
        <f t="shared" si="786"/>
        <v>2604.5626346944405</v>
      </c>
    </row>
    <row r="1689" spans="3:29" hidden="1" outlineLevel="1">
      <c r="E1689" s="22"/>
      <c r="F1689" s="61"/>
      <c r="G1689" s="20" t="str">
        <f>$G$13</f>
        <v>ENERGY</v>
      </c>
      <c r="H1689" s="24">
        <f t="shared" ref="H1689:AC1689" si="787">H1609+H1617+H1625+H1633+H1641+H1649+H1657+H1665+H1673+H1681</f>
        <v>0</v>
      </c>
      <c r="I1689" s="24">
        <f t="shared" si="787"/>
        <v>0</v>
      </c>
      <c r="J1689" s="24">
        <f t="shared" si="787"/>
        <v>0</v>
      </c>
      <c r="K1689" s="24">
        <f t="shared" si="787"/>
        <v>0</v>
      </c>
      <c r="L1689" s="24">
        <f t="shared" si="787"/>
        <v>0</v>
      </c>
      <c r="M1689" s="24">
        <f t="shared" si="787"/>
        <v>0</v>
      </c>
      <c r="N1689" s="24">
        <f t="shared" si="787"/>
        <v>0</v>
      </c>
      <c r="O1689" s="24">
        <f t="shared" si="787"/>
        <v>0</v>
      </c>
      <c r="P1689" s="24">
        <f t="shared" si="787"/>
        <v>0</v>
      </c>
      <c r="Q1689" s="24">
        <f t="shared" si="787"/>
        <v>0</v>
      </c>
      <c r="R1689" s="24">
        <f t="shared" si="787"/>
        <v>0</v>
      </c>
      <c r="S1689" s="24">
        <f t="shared" si="787"/>
        <v>0</v>
      </c>
      <c r="T1689" s="24">
        <f t="shared" si="787"/>
        <v>0</v>
      </c>
      <c r="U1689" s="24">
        <f t="shared" si="787"/>
        <v>0</v>
      </c>
      <c r="V1689" s="24">
        <f t="shared" si="787"/>
        <v>0</v>
      </c>
      <c r="W1689" s="24">
        <f t="shared" si="787"/>
        <v>0</v>
      </c>
      <c r="X1689" s="24">
        <f t="shared" si="787"/>
        <v>0</v>
      </c>
      <c r="Y1689" s="24">
        <f t="shared" si="787"/>
        <v>0</v>
      </c>
      <c r="Z1689" s="24">
        <f t="shared" si="787"/>
        <v>0</v>
      </c>
      <c r="AA1689" s="24">
        <f t="shared" si="787"/>
        <v>0</v>
      </c>
      <c r="AB1689" s="24">
        <f t="shared" si="787"/>
        <v>0</v>
      </c>
      <c r="AC1689" s="24">
        <f t="shared" si="787"/>
        <v>0</v>
      </c>
    </row>
    <row r="1690" spans="3:29" hidden="1" outlineLevel="1">
      <c r="E1690" s="22"/>
      <c r="F1690" s="61"/>
      <c r="G1690" s="20" t="str">
        <f>$G$14</f>
        <v>CUSTOMER</v>
      </c>
      <c r="H1690" s="24">
        <f t="shared" ref="H1690:AC1690" si="788">H1610+H1618+H1626+H1634+H1642+H1650+H1658+H1666+H1674+H1682</f>
        <v>5180939.3855232392</v>
      </c>
      <c r="I1690" s="24">
        <f t="shared" si="788"/>
        <v>3579685.9641313381</v>
      </c>
      <c r="J1690" s="24">
        <f t="shared" si="788"/>
        <v>1022055.5964910187</v>
      </c>
      <c r="K1690" s="24">
        <f t="shared" si="788"/>
        <v>33643.532357479868</v>
      </c>
      <c r="L1690" s="24">
        <f t="shared" si="788"/>
        <v>5793.248902095821</v>
      </c>
      <c r="M1690" s="24">
        <f t="shared" si="788"/>
        <v>1061492.3777505944</v>
      </c>
      <c r="N1690" s="24">
        <f t="shared" si="788"/>
        <v>36564.273790287116</v>
      </c>
      <c r="O1690" s="24">
        <f t="shared" si="788"/>
        <v>28052.332245686895</v>
      </c>
      <c r="P1690" s="24">
        <f t="shared" si="788"/>
        <v>16622.628057275204</v>
      </c>
      <c r="Q1690" s="24">
        <f t="shared" si="788"/>
        <v>7123.8338889690604</v>
      </c>
      <c r="R1690" s="24">
        <f t="shared" si="788"/>
        <v>88363.067982218272</v>
      </c>
      <c r="S1690" s="24">
        <f t="shared" si="788"/>
        <v>557.4893019235343</v>
      </c>
      <c r="T1690" s="24">
        <f t="shared" si="788"/>
        <v>17805.809795163401</v>
      </c>
      <c r="U1690" s="24">
        <f t="shared" si="788"/>
        <v>43102.979312821568</v>
      </c>
      <c r="V1690" s="24">
        <f t="shared" si="788"/>
        <v>10685.816267768727</v>
      </c>
      <c r="W1690" s="24">
        <f t="shared" si="788"/>
        <v>72152.094677677233</v>
      </c>
      <c r="X1690" s="24">
        <f t="shared" si="788"/>
        <v>11895.433202485403</v>
      </c>
      <c r="Y1690" s="24">
        <f t="shared" si="788"/>
        <v>332.75654139423648</v>
      </c>
      <c r="Z1690" s="24">
        <f t="shared" si="788"/>
        <v>12228.18974387964</v>
      </c>
      <c r="AA1690" s="24">
        <f t="shared" si="788"/>
        <v>647.59007832850307</v>
      </c>
      <c r="AB1690" s="24">
        <f t="shared" si="788"/>
        <v>290549.93202400958</v>
      </c>
      <c r="AC1690" s="24">
        <f t="shared" si="788"/>
        <v>75820.169135193864</v>
      </c>
    </row>
    <row r="1691" spans="3:29" collapsed="1">
      <c r="D1691" s="20" t="s">
        <v>228</v>
      </c>
      <c r="E1691" s="24">
        <f>E1611+E1619+E1627+E1635+E1643+E1651+E1659+E1667+E1675+E1683</f>
        <v>11190618</v>
      </c>
      <c r="F1691" s="61"/>
      <c r="G1691" s="20" t="str">
        <f>$G$15</f>
        <v>TOTAL</v>
      </c>
      <c r="H1691" s="24">
        <f t="shared" ref="H1691:AC1691" si="789">H1611+H1619+H1627+H1635+H1643+H1651+H1659+H1667+H1675+H1683</f>
        <v>11190618.000000002</v>
      </c>
      <c r="I1691" s="24">
        <f t="shared" si="789"/>
        <v>7718836.2049563285</v>
      </c>
      <c r="J1691" s="24">
        <f t="shared" si="789"/>
        <v>2027991.1507564033</v>
      </c>
      <c r="K1691" s="24">
        <f t="shared" si="789"/>
        <v>41910.938426352295</v>
      </c>
      <c r="L1691" s="24">
        <f t="shared" si="789"/>
        <v>5793.248902095821</v>
      </c>
      <c r="M1691" s="24">
        <f t="shared" si="789"/>
        <v>2075695.3380848514</v>
      </c>
      <c r="N1691" s="24">
        <f t="shared" si="789"/>
        <v>446934.65878532152</v>
      </c>
      <c r="O1691" s="24">
        <f t="shared" si="789"/>
        <v>114778.61681909747</v>
      </c>
      <c r="P1691" s="24">
        <f t="shared" si="789"/>
        <v>16622.628057275204</v>
      </c>
      <c r="Q1691" s="24">
        <f t="shared" si="789"/>
        <v>7123.8338889690604</v>
      </c>
      <c r="R1691" s="24">
        <f t="shared" si="789"/>
        <v>585459.7375506633</v>
      </c>
      <c r="S1691" s="24">
        <f t="shared" si="789"/>
        <v>22622.962968326501</v>
      </c>
      <c r="T1691" s="24">
        <f t="shared" si="789"/>
        <v>219339.61908894923</v>
      </c>
      <c r="U1691" s="24">
        <f t="shared" si="789"/>
        <v>43102.979312821568</v>
      </c>
      <c r="V1691" s="24">
        <f t="shared" si="789"/>
        <v>10685.816267768727</v>
      </c>
      <c r="W1691" s="24">
        <f t="shared" si="789"/>
        <v>295751.37763786607</v>
      </c>
      <c r="X1691" s="24">
        <f t="shared" si="789"/>
        <v>123989.94339045855</v>
      </c>
      <c r="Y1691" s="24">
        <f t="shared" si="789"/>
        <v>2319.1858344777447</v>
      </c>
      <c r="Z1691" s="24">
        <f t="shared" si="789"/>
        <v>126309.1292249363</v>
      </c>
      <c r="AA1691" s="24">
        <f t="shared" si="789"/>
        <v>2549.9264654305393</v>
      </c>
      <c r="AB1691" s="24">
        <f t="shared" si="789"/>
        <v>306287.54477607319</v>
      </c>
      <c r="AC1691" s="24">
        <f t="shared" si="789"/>
        <v>79728.741303853836</v>
      </c>
    </row>
    <row r="1692" spans="3:29"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</row>
    <row r="1693" spans="3:29">
      <c r="C1693" s="20" t="s">
        <v>108</v>
      </c>
      <c r="E1693" s="22"/>
      <c r="F1693" s="61"/>
      <c r="G1693" s="22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</row>
    <row r="1694" spans="3:29" hidden="1" outlineLevel="1">
      <c r="F1694" s="61" t="str">
        <f>F1701</f>
        <v>TOTMXEXP</v>
      </c>
      <c r="G1694" s="20" t="str">
        <f>$G$8</f>
        <v>PRODUCTION</v>
      </c>
      <c r="H1694" s="24">
        <f t="shared" ref="H1694:H1725" si="790">SUBTOTAL(9,I1694:AC1694)</f>
        <v>0</v>
      </c>
      <c r="I1694" s="25">
        <f>VLOOKUP(CONCATENATE($F1694," ",$G1694),AllocFactorMatrix,(I$4+1),FALSE)*$E1701</f>
        <v>0</v>
      </c>
      <c r="J1694" s="25">
        <f>VLOOKUP(CONCATENATE($F1694," ",$G1694),AllocFactorMatrix,(J$4+1),FALSE)*$E1701</f>
        <v>0</v>
      </c>
      <c r="K1694" s="25">
        <f>VLOOKUP(CONCATENATE($F1694," ",$G1694),AllocFactorMatrix,(K$4+1),FALSE)*$E1701</f>
        <v>0</v>
      </c>
      <c r="L1694" s="25">
        <f>VLOOKUP(CONCATENATE($F1694," ",$G1694),AllocFactorMatrix,(L$4+1),FALSE)*$E1701</f>
        <v>0</v>
      </c>
      <c r="M1694" s="25">
        <f t="shared" ref="M1694:M1773" si="791">SUBTOTAL(9,J1694:L1694)</f>
        <v>0</v>
      </c>
      <c r="N1694" s="25">
        <f>VLOOKUP(CONCATENATE($F1694," ",$G1694),AllocFactorMatrix,(N$4+1),FALSE)*$E1701</f>
        <v>0</v>
      </c>
      <c r="O1694" s="25">
        <f>VLOOKUP(CONCATENATE($F1694," ",$G1694),AllocFactorMatrix,(O$4+1),FALSE)*$E1701</f>
        <v>0</v>
      </c>
      <c r="P1694" s="25">
        <f>VLOOKUP(CONCATENATE($F1694," ",$G1694),AllocFactorMatrix,(P$4+1),FALSE)*$E1701</f>
        <v>0</v>
      </c>
      <c r="Q1694" s="25">
        <f>VLOOKUP(CONCATENATE($F1694," ",$G1694),AllocFactorMatrix,(Q$4+1),FALSE)*$E1701</f>
        <v>0</v>
      </c>
      <c r="R1694" s="25">
        <f>SUBTOTAL(9,N1694:Q1694)</f>
        <v>0</v>
      </c>
      <c r="S1694" s="25">
        <f>VLOOKUP(CONCATENATE($F1694," ",$G1694),AllocFactorMatrix,(S$4+1),FALSE)*$E1701</f>
        <v>0</v>
      </c>
      <c r="T1694" s="25">
        <f>VLOOKUP(CONCATENATE($F1694," ",$G1694),AllocFactorMatrix,(T$4+1),FALSE)*$E1701</f>
        <v>0</v>
      </c>
      <c r="U1694" s="25">
        <f>VLOOKUP(CONCATENATE($F1694," ",$G1694),AllocFactorMatrix,(U$4+1),FALSE)*$E1701</f>
        <v>0</v>
      </c>
      <c r="V1694" s="25">
        <f>VLOOKUP(CONCATENATE($F1694," ",$G1694),AllocFactorMatrix,(V$4+1),FALSE)*$E1701</f>
        <v>0</v>
      </c>
      <c r="W1694" s="25">
        <f>SUBTOTAL(9,S1694:V1694)</f>
        <v>0</v>
      </c>
      <c r="X1694" s="25">
        <f>VLOOKUP(CONCATENATE($F1694," ",$G1694),AllocFactorMatrix,(X$4+1),FALSE)*$E1701</f>
        <v>0</v>
      </c>
      <c r="Y1694" s="25">
        <f>VLOOKUP(CONCATENATE($F1694," ",$G1694),AllocFactorMatrix,(Y$4+1),FALSE)*$E1701</f>
        <v>0</v>
      </c>
      <c r="Z1694" s="25">
        <f t="shared" ref="Z1694:Z1741" si="792">SUBTOTAL(9,X1694:Y1694)</f>
        <v>0</v>
      </c>
      <c r="AA1694" s="25">
        <f>VLOOKUP(CONCATENATE($F1694," ",$G1694),AllocFactorMatrix,(AA$4+1),FALSE)*$E1701</f>
        <v>0</v>
      </c>
      <c r="AB1694" s="25">
        <f>VLOOKUP(CONCATENATE($F1694," ",$G1694),AllocFactorMatrix,(AB$4+1),FALSE)*$E1701</f>
        <v>0</v>
      </c>
      <c r="AC1694" s="25">
        <f>VLOOKUP(CONCATENATE($F1694," ",$G1694),AllocFactorMatrix,(AC$4+1),FALSE)*$E1701</f>
        <v>0</v>
      </c>
    </row>
    <row r="1695" spans="3:29" hidden="1" outlineLevel="1">
      <c r="F1695" s="61" t="str">
        <f>F1701</f>
        <v>TOTMXEXP</v>
      </c>
      <c r="G1695" s="20" t="str">
        <f>$G$9</f>
        <v>BULKTRAN</v>
      </c>
      <c r="H1695" s="24">
        <f t="shared" si="790"/>
        <v>0</v>
      </c>
      <c r="I1695" s="25">
        <f>VLOOKUP(CONCATENATE($F1695," ",$G1695),AllocFactorMatrix,(I$4+1),FALSE)*$E1701</f>
        <v>0</v>
      </c>
      <c r="J1695" s="25">
        <f>VLOOKUP(CONCATENATE($F1695," ",$G1695),AllocFactorMatrix,(J$4+1),FALSE)*$E1701</f>
        <v>0</v>
      </c>
      <c r="K1695" s="25">
        <f>VLOOKUP(CONCATENATE($F1695," ",$G1695),AllocFactorMatrix,(K$4+1),FALSE)*$E1701</f>
        <v>0</v>
      </c>
      <c r="L1695" s="25">
        <f>VLOOKUP(CONCATENATE($F1695," ",$G1695),AllocFactorMatrix,(L$4+1),FALSE)*$E1701</f>
        <v>0</v>
      </c>
      <c r="M1695" s="25">
        <f t="shared" si="791"/>
        <v>0</v>
      </c>
      <c r="N1695" s="25">
        <f>VLOOKUP(CONCATENATE($F1695," ",$G1695),AllocFactorMatrix,(N$4+1),FALSE)*$E1701</f>
        <v>0</v>
      </c>
      <c r="O1695" s="25">
        <f>VLOOKUP(CONCATENATE($F1695," ",$G1695),AllocFactorMatrix,(O$4+1),FALSE)*$E1701</f>
        <v>0</v>
      </c>
      <c r="P1695" s="25">
        <f>VLOOKUP(CONCATENATE($F1695," ",$G1695),AllocFactorMatrix,(P$4+1),FALSE)*$E1701</f>
        <v>0</v>
      </c>
      <c r="Q1695" s="25">
        <f>VLOOKUP(CONCATENATE($F1695," ",$G1695),AllocFactorMatrix,(Q$4+1),FALSE)*$E1701</f>
        <v>0</v>
      </c>
      <c r="R1695" s="25">
        <f t="shared" ref="R1695:R1774" si="793">SUBTOTAL(9,N1695:Q1695)</f>
        <v>0</v>
      </c>
      <c r="S1695" s="25">
        <f>VLOOKUP(CONCATENATE($F1695," ",$G1695),AllocFactorMatrix,(S$4+1),FALSE)*$E1701</f>
        <v>0</v>
      </c>
      <c r="T1695" s="25">
        <f>VLOOKUP(CONCATENATE($F1695," ",$G1695),AllocFactorMatrix,(T$4+1),FALSE)*$E1701</f>
        <v>0</v>
      </c>
      <c r="U1695" s="25">
        <f>VLOOKUP(CONCATENATE($F1695," ",$G1695),AllocFactorMatrix,(U$4+1),FALSE)*$E1701</f>
        <v>0</v>
      </c>
      <c r="V1695" s="25">
        <f>VLOOKUP(CONCATENATE($F1695," ",$G1695),AllocFactorMatrix,(V$4+1),FALSE)*$E1701</f>
        <v>0</v>
      </c>
      <c r="W1695" s="25">
        <f t="shared" ref="W1695:W1701" si="794">SUBTOTAL(9,S1695:V1695)</f>
        <v>0</v>
      </c>
      <c r="X1695" s="25">
        <f>VLOOKUP(CONCATENATE($F1695," ",$G1695),AllocFactorMatrix,(X$4+1),FALSE)*$E1701</f>
        <v>0</v>
      </c>
      <c r="Y1695" s="25">
        <f>VLOOKUP(CONCATENATE($F1695," ",$G1695),AllocFactorMatrix,(Y$4+1),FALSE)*$E1701</f>
        <v>0</v>
      </c>
      <c r="Z1695" s="25">
        <f t="shared" si="792"/>
        <v>0</v>
      </c>
      <c r="AA1695" s="25">
        <f>VLOOKUP(CONCATENATE($F1695," ",$G1695),AllocFactorMatrix,(AA$4+1),FALSE)*$E1701</f>
        <v>0</v>
      </c>
      <c r="AB1695" s="25">
        <f>VLOOKUP(CONCATENATE($F1695," ",$G1695),AllocFactorMatrix,(AB$4+1),FALSE)*$E1701</f>
        <v>0</v>
      </c>
      <c r="AC1695" s="25">
        <f>VLOOKUP(CONCATENATE($F1695," ",$G1695),AllocFactorMatrix,(AC$4+1),FALSE)*$E1701</f>
        <v>0</v>
      </c>
    </row>
    <row r="1696" spans="3:29" hidden="1" outlineLevel="1">
      <c r="F1696" s="61" t="str">
        <f>F1701</f>
        <v>TOTMXEXP</v>
      </c>
      <c r="G1696" s="20" t="str">
        <f>$G$10</f>
        <v>SUBTRAN</v>
      </c>
      <c r="H1696" s="24">
        <f t="shared" si="790"/>
        <v>0</v>
      </c>
      <c r="I1696" s="25">
        <f>VLOOKUP(CONCATENATE($F1696," ",$G1696),AllocFactorMatrix,(I$4+1),FALSE)*$E1701</f>
        <v>0</v>
      </c>
      <c r="J1696" s="25">
        <f>VLOOKUP(CONCATENATE($F1696," ",$G1696),AllocFactorMatrix,(J$4+1),FALSE)*$E1701</f>
        <v>0</v>
      </c>
      <c r="K1696" s="25">
        <f>VLOOKUP(CONCATENATE($F1696," ",$G1696),AllocFactorMatrix,(K$4+1),FALSE)*$E1701</f>
        <v>0</v>
      </c>
      <c r="L1696" s="25">
        <f>VLOOKUP(CONCATENATE($F1696," ",$G1696),AllocFactorMatrix,(L$4+1),FALSE)*$E1701</f>
        <v>0</v>
      </c>
      <c r="M1696" s="25">
        <f t="shared" si="791"/>
        <v>0</v>
      </c>
      <c r="N1696" s="25">
        <f>VLOOKUP(CONCATENATE($F1696," ",$G1696),AllocFactorMatrix,(N$4+1),FALSE)*$E1701</f>
        <v>0</v>
      </c>
      <c r="O1696" s="25">
        <f>VLOOKUP(CONCATENATE($F1696," ",$G1696),AllocFactorMatrix,(O$4+1),FALSE)*$E1701</f>
        <v>0</v>
      </c>
      <c r="P1696" s="25">
        <f>VLOOKUP(CONCATENATE($F1696," ",$G1696),AllocFactorMatrix,(P$4+1),FALSE)*$E1701</f>
        <v>0</v>
      </c>
      <c r="Q1696" s="25">
        <f>VLOOKUP(CONCATENATE($F1696," ",$G1696),AllocFactorMatrix,(Q$4+1),FALSE)*$E1701</f>
        <v>0</v>
      </c>
      <c r="R1696" s="25">
        <f t="shared" si="793"/>
        <v>0</v>
      </c>
      <c r="S1696" s="25">
        <f>VLOOKUP(CONCATENATE($F1696," ",$G1696),AllocFactorMatrix,(S$4+1),FALSE)*$E1701</f>
        <v>0</v>
      </c>
      <c r="T1696" s="25">
        <f>VLOOKUP(CONCATENATE($F1696," ",$G1696),AllocFactorMatrix,(T$4+1),FALSE)*$E1701</f>
        <v>0</v>
      </c>
      <c r="U1696" s="25">
        <f>VLOOKUP(CONCATENATE($F1696," ",$G1696),AllocFactorMatrix,(U$4+1),FALSE)*$E1701</f>
        <v>0</v>
      </c>
      <c r="V1696" s="25">
        <f>VLOOKUP(CONCATENATE($F1696," ",$G1696),AllocFactorMatrix,(V$4+1),FALSE)*$E1701</f>
        <v>0</v>
      </c>
      <c r="W1696" s="25">
        <f t="shared" si="794"/>
        <v>0</v>
      </c>
      <c r="X1696" s="25">
        <f>VLOOKUP(CONCATENATE($F1696," ",$G1696),AllocFactorMatrix,(X$4+1),FALSE)*$E1701</f>
        <v>0</v>
      </c>
      <c r="Y1696" s="25">
        <f>VLOOKUP(CONCATENATE($F1696," ",$G1696),AllocFactorMatrix,(Y$4+1),FALSE)*$E1701</f>
        <v>0</v>
      </c>
      <c r="Z1696" s="25">
        <f t="shared" si="792"/>
        <v>0</v>
      </c>
      <c r="AA1696" s="25">
        <f>VLOOKUP(CONCATENATE($F1696," ",$G1696),AllocFactorMatrix,(AA$4+1),FALSE)*$E1701</f>
        <v>0</v>
      </c>
      <c r="AB1696" s="25">
        <f>VLOOKUP(CONCATENATE($F1696," ",$G1696),AllocFactorMatrix,(AB$4+1),FALSE)*$E1701</f>
        <v>0</v>
      </c>
      <c r="AC1696" s="25">
        <f>VLOOKUP(CONCATENATE($F1696," ",$G1696),AllocFactorMatrix,(AC$4+1),FALSE)*$E1701</f>
        <v>0</v>
      </c>
    </row>
    <row r="1697" spans="4:29" hidden="1" outlineLevel="1">
      <c r="F1697" s="61" t="str">
        <f>F1701</f>
        <v>TOTMXEXP</v>
      </c>
      <c r="G1697" s="20" t="str">
        <f>$G$11</f>
        <v>DISTPRI</v>
      </c>
      <c r="H1697" s="24">
        <f t="shared" si="790"/>
        <v>23647.196126282921</v>
      </c>
      <c r="I1697" s="25">
        <f>VLOOKUP(CONCATENATE($F1697," ",$G1697),AllocFactorMatrix,(I$4+1),FALSE)*$E1701</f>
        <v>15713.530000114743</v>
      </c>
      <c r="J1697" s="25">
        <f>VLOOKUP(CONCATENATE($F1697," ",$G1697),AllocFactorMatrix,(J$4+1),FALSE)*$E1701</f>
        <v>3956.0638718306914</v>
      </c>
      <c r="K1697" s="25">
        <f>VLOOKUP(CONCATENATE($F1697," ",$G1697),AllocFactorMatrix,(K$4+1),FALSE)*$E1701</f>
        <v>46.165847628394609</v>
      </c>
      <c r="L1697" s="25">
        <f>VLOOKUP(CONCATENATE($F1697," ",$G1697),AllocFactorMatrix,(L$4+1),FALSE)*$E1701</f>
        <v>0</v>
      </c>
      <c r="M1697" s="25">
        <f t="shared" si="791"/>
        <v>4002.229719459086</v>
      </c>
      <c r="N1697" s="25">
        <f>VLOOKUP(CONCATENATE($F1697," ",$G1697),AllocFactorMatrix,(N$4+1),FALSE)*$E1701</f>
        <v>1705.9643247454171</v>
      </c>
      <c r="O1697" s="25">
        <f>VLOOKUP(CONCATENATE($F1697," ",$G1697),AllocFactorMatrix,(O$4+1),FALSE)*$E1701</f>
        <v>484.2864140987968</v>
      </c>
      <c r="P1697" s="25">
        <f>VLOOKUP(CONCATENATE($F1697," ",$G1697),AllocFactorMatrix,(P$4+1),FALSE)*$E1701</f>
        <v>0</v>
      </c>
      <c r="Q1697" s="25">
        <f>VLOOKUP(CONCATENATE($F1697," ",$G1697),AllocFactorMatrix,(Q$4+1),FALSE)*$E1701</f>
        <v>0</v>
      </c>
      <c r="R1697" s="25">
        <f t="shared" si="793"/>
        <v>2190.2507388442141</v>
      </c>
      <c r="S1697" s="25">
        <f>VLOOKUP(CONCATENATE($F1697," ",$G1697),AllocFactorMatrix,(S$4+1),FALSE)*$E1701</f>
        <v>97.297413712129327</v>
      </c>
      <c r="T1697" s="25">
        <f>VLOOKUP(CONCATENATE($F1697," ",$G1697),AllocFactorMatrix,(T$4+1),FALSE)*$E1701</f>
        <v>1125.3806882496333</v>
      </c>
      <c r="U1697" s="25">
        <f>VLOOKUP(CONCATENATE($F1697," ",$G1697),AllocFactorMatrix,(U$4+1),FALSE)*$E1701</f>
        <v>0</v>
      </c>
      <c r="V1697" s="25">
        <f>VLOOKUP(CONCATENATE($F1697," ",$G1697),AllocFactorMatrix,(V$4+1),FALSE)*$E1701</f>
        <v>0</v>
      </c>
      <c r="W1697" s="25">
        <f t="shared" si="794"/>
        <v>1222.6781019617626</v>
      </c>
      <c r="X1697" s="25">
        <f>VLOOKUP(CONCATENATE($F1697," ",$G1697),AllocFactorMatrix,(X$4+1),FALSE)*$E1701</f>
        <v>462.96997443160348</v>
      </c>
      <c r="Y1697" s="25">
        <f>VLOOKUP(CONCATENATE($F1697," ",$G1697),AllocFactorMatrix,(Y$4+1),FALSE)*$E1701</f>
        <v>11.092377863759658</v>
      </c>
      <c r="Z1697" s="25">
        <f t="shared" si="792"/>
        <v>474.06235229536316</v>
      </c>
      <c r="AA1697" s="25">
        <f>VLOOKUP(CONCATENATE($F1697," ",$G1697),AllocFactorMatrix,(AA$4+1),FALSE)*$E1701</f>
        <v>7.965287695475407</v>
      </c>
      <c r="AB1697" s="25">
        <f>VLOOKUP(CONCATENATE($F1697," ",$G1697),AllocFactorMatrix,(AB$4+1),FALSE)*$E1701</f>
        <v>29.198233813261449</v>
      </c>
      <c r="AC1697" s="25">
        <f>VLOOKUP(CONCATENATE($F1697," ",$G1697),AllocFactorMatrix,(AC$4+1),FALSE)*$E1701</f>
        <v>7.2816920990112095</v>
      </c>
    </row>
    <row r="1698" spans="4:29" hidden="1" outlineLevel="1">
      <c r="F1698" s="61" t="str">
        <f>F1701</f>
        <v>TOTMXEXP</v>
      </c>
      <c r="G1698" s="20" t="str">
        <f>$G$12</f>
        <v>DISTSEC</v>
      </c>
      <c r="H1698" s="24">
        <f t="shared" si="790"/>
        <v>9298.4465677077587</v>
      </c>
      <c r="I1698" s="25">
        <f>VLOOKUP(CONCATENATE($F1698," ",$G1698),AllocFactorMatrix,(I$4+1),FALSE)*$E1701</f>
        <v>6942.2365919725871</v>
      </c>
      <c r="J1698" s="25">
        <f>VLOOKUP(CONCATENATE($F1698," ",$G1698),AllocFactorMatrix,(J$4+1),FALSE)*$E1701</f>
        <v>1558.4401213353212</v>
      </c>
      <c r="K1698" s="25">
        <f>VLOOKUP(CONCATENATE($F1698," ",$G1698),AllocFactorMatrix,(K$4+1),FALSE)*$E1701</f>
        <v>0</v>
      </c>
      <c r="L1698" s="25">
        <f>VLOOKUP(CONCATENATE($F1698," ",$G1698),AllocFactorMatrix,(L$4+1),FALSE)*$E1701</f>
        <v>0</v>
      </c>
      <c r="M1698" s="25">
        <f t="shared" si="791"/>
        <v>1558.4401213353212</v>
      </c>
      <c r="N1698" s="25">
        <f>VLOOKUP(CONCATENATE($F1698," ",$G1698),AllocFactorMatrix,(N$4+1),FALSE)*$E1701</f>
        <v>549.36657200729701</v>
      </c>
      <c r="O1698" s="25">
        <f>VLOOKUP(CONCATENATE($F1698," ",$G1698),AllocFactorMatrix,(O$4+1),FALSE)*$E1701</f>
        <v>0</v>
      </c>
      <c r="P1698" s="25">
        <f>VLOOKUP(CONCATENATE($F1698," ",$G1698),AllocFactorMatrix,(P$4+1),FALSE)*$E1701</f>
        <v>0</v>
      </c>
      <c r="Q1698" s="25">
        <f>VLOOKUP(CONCATENATE($F1698," ",$G1698),AllocFactorMatrix,(Q$4+1),FALSE)*$E1701</f>
        <v>0</v>
      </c>
      <c r="R1698" s="25">
        <f t="shared" si="793"/>
        <v>549.36657200729701</v>
      </c>
      <c r="S1698" s="25">
        <f>VLOOKUP(CONCATENATE($F1698," ",$G1698),AllocFactorMatrix,(S$4+1),FALSE)*$E1701</f>
        <v>24.315270162467801</v>
      </c>
      <c r="T1698" s="25">
        <f>VLOOKUP(CONCATENATE($F1698," ",$G1698),AllocFactorMatrix,(T$4+1),FALSE)*$E1701</f>
        <v>0</v>
      </c>
      <c r="U1698" s="25">
        <f>VLOOKUP(CONCATENATE($F1698," ",$G1698),AllocFactorMatrix,(U$4+1),FALSE)*$E1701</f>
        <v>0</v>
      </c>
      <c r="V1698" s="25">
        <f>VLOOKUP(CONCATENATE($F1698," ",$G1698),AllocFactorMatrix,(V$4+1),FALSE)*$E1701</f>
        <v>0</v>
      </c>
      <c r="W1698" s="25">
        <f t="shared" si="794"/>
        <v>24.315270162467801</v>
      </c>
      <c r="X1698" s="25">
        <f>VLOOKUP(CONCATENATE($F1698," ",$G1698),AllocFactorMatrix,(X$4+1),FALSE)*$E1701</f>
        <v>152.89691196059439</v>
      </c>
      <c r="Y1698" s="25">
        <f>VLOOKUP(CONCATENATE($F1698," ",$G1698),AllocFactorMatrix,(Y$4+1),FALSE)*$E1701</f>
        <v>0</v>
      </c>
      <c r="Z1698" s="25">
        <f t="shared" si="792"/>
        <v>152.89691196059439</v>
      </c>
      <c r="AA1698" s="25">
        <f>VLOOKUP(CONCATENATE($F1698," ",$G1698),AllocFactorMatrix,(AA$4+1),FALSE)*$E1701</f>
        <v>2.4931789968760518</v>
      </c>
      <c r="AB1698" s="25">
        <f>VLOOKUP(CONCATENATE($F1698," ",$G1698),AllocFactorMatrix,(AB$4+1),FALSE)*$E1701</f>
        <v>55.053186219061942</v>
      </c>
      <c r="AC1698" s="25">
        <f>VLOOKUP(CONCATENATE($F1698," ",$G1698),AllocFactorMatrix,(AC$4+1),FALSE)*$E1701</f>
        <v>13.644735053555349</v>
      </c>
    </row>
    <row r="1699" spans="4:29" hidden="1" outlineLevel="1">
      <c r="F1699" s="61" t="str">
        <f>F1701</f>
        <v>TOTMXEXP</v>
      </c>
      <c r="G1699" s="20" t="str">
        <f>$G$13</f>
        <v>ENERGY</v>
      </c>
      <c r="H1699" s="24">
        <f t="shared" si="790"/>
        <v>0</v>
      </c>
      <c r="I1699" s="25">
        <f>VLOOKUP(CONCATENATE($F1699," ",$G1699),AllocFactorMatrix,(I$4+1),FALSE)*$E1701</f>
        <v>0</v>
      </c>
      <c r="J1699" s="25">
        <f>VLOOKUP(CONCATENATE($F1699," ",$G1699),AllocFactorMatrix,(J$4+1),FALSE)*$E1701</f>
        <v>0</v>
      </c>
      <c r="K1699" s="25">
        <f>VLOOKUP(CONCATENATE($F1699," ",$G1699),AllocFactorMatrix,(K$4+1),FALSE)*$E1701</f>
        <v>0</v>
      </c>
      <c r="L1699" s="25">
        <f>VLOOKUP(CONCATENATE($F1699," ",$G1699),AllocFactorMatrix,(L$4+1),FALSE)*$E1701</f>
        <v>0</v>
      </c>
      <c r="M1699" s="25">
        <f t="shared" si="791"/>
        <v>0</v>
      </c>
      <c r="N1699" s="25">
        <f>VLOOKUP(CONCATENATE($F1699," ",$G1699),AllocFactorMatrix,(N$4+1),FALSE)*$E1701</f>
        <v>0</v>
      </c>
      <c r="O1699" s="25">
        <f>VLOOKUP(CONCATENATE($F1699," ",$G1699),AllocFactorMatrix,(O$4+1),FALSE)*$E1701</f>
        <v>0</v>
      </c>
      <c r="P1699" s="25">
        <f>VLOOKUP(CONCATENATE($F1699," ",$G1699),AllocFactorMatrix,(P$4+1),FALSE)*$E1701</f>
        <v>0</v>
      </c>
      <c r="Q1699" s="25">
        <f>VLOOKUP(CONCATENATE($F1699," ",$G1699),AllocFactorMatrix,(Q$4+1),FALSE)*$E1701</f>
        <v>0</v>
      </c>
      <c r="R1699" s="25">
        <f t="shared" si="793"/>
        <v>0</v>
      </c>
      <c r="S1699" s="25">
        <f>VLOOKUP(CONCATENATE($F1699," ",$G1699),AllocFactorMatrix,(S$4+1),FALSE)*$E1701</f>
        <v>0</v>
      </c>
      <c r="T1699" s="25">
        <f>VLOOKUP(CONCATENATE($F1699," ",$G1699),AllocFactorMatrix,(T$4+1),FALSE)*$E1701</f>
        <v>0</v>
      </c>
      <c r="U1699" s="25">
        <f>VLOOKUP(CONCATENATE($F1699," ",$G1699),AllocFactorMatrix,(U$4+1),FALSE)*$E1701</f>
        <v>0</v>
      </c>
      <c r="V1699" s="25">
        <f>VLOOKUP(CONCATENATE($F1699," ",$G1699),AllocFactorMatrix,(V$4+1),FALSE)*$E1701</f>
        <v>0</v>
      </c>
      <c r="W1699" s="25">
        <f t="shared" si="794"/>
        <v>0</v>
      </c>
      <c r="X1699" s="25">
        <f>VLOOKUP(CONCATENATE($F1699," ",$G1699),AllocFactorMatrix,(X$4+1),FALSE)*$E1701</f>
        <v>0</v>
      </c>
      <c r="Y1699" s="25">
        <f>VLOOKUP(CONCATENATE($F1699," ",$G1699),AllocFactorMatrix,(Y$4+1),FALSE)*$E1701</f>
        <v>0</v>
      </c>
      <c r="Z1699" s="25">
        <f t="shared" si="792"/>
        <v>0</v>
      </c>
      <c r="AA1699" s="25">
        <f>VLOOKUP(CONCATENATE($F1699," ",$G1699),AllocFactorMatrix,(AA$4+1),FALSE)*$E1701</f>
        <v>0</v>
      </c>
      <c r="AB1699" s="25">
        <f>VLOOKUP(CONCATENATE($F1699," ",$G1699),AllocFactorMatrix,(AB$4+1),FALSE)*$E1701</f>
        <v>0</v>
      </c>
      <c r="AC1699" s="25">
        <f>VLOOKUP(CONCATENATE($F1699," ",$G1699),AllocFactorMatrix,(AC$4+1),FALSE)*$E1701</f>
        <v>0</v>
      </c>
    </row>
    <row r="1700" spans="4:29" hidden="1" outlineLevel="1">
      <c r="F1700" s="61" t="str">
        <f>F1701</f>
        <v>TOTMXEXP</v>
      </c>
      <c r="G1700" s="20" t="str">
        <f>$G$14</f>
        <v>CUSTOMER</v>
      </c>
      <c r="H1700" s="24">
        <f t="shared" si="790"/>
        <v>24088.357306009315</v>
      </c>
      <c r="I1700" s="25">
        <f>VLOOKUP(CONCATENATE($F1700," ",$G1700),AllocFactorMatrix,(I$4+1),FALSE)*$E1701</f>
        <v>19326.710766465992</v>
      </c>
      <c r="J1700" s="25">
        <f>VLOOKUP(CONCATENATE($F1700," ",$G1700),AllocFactorMatrix,(J$4+1),FALSE)*$E1701</f>
        <v>4579.6018993943972</v>
      </c>
      <c r="K1700" s="25">
        <f>VLOOKUP(CONCATENATE($F1700," ",$G1700),AllocFactorMatrix,(K$4+1),FALSE)*$E1701</f>
        <v>11.962095089714724</v>
      </c>
      <c r="L1700" s="25">
        <f>VLOOKUP(CONCATENATE($F1700," ",$G1700),AllocFactorMatrix,(L$4+1),FALSE)*$E1701</f>
        <v>0.28578359288107719</v>
      </c>
      <c r="M1700" s="25">
        <f t="shared" si="791"/>
        <v>4591.8497780769931</v>
      </c>
      <c r="N1700" s="25">
        <f>VLOOKUP(CONCATENATE($F1700," ",$G1700),AllocFactorMatrix,(N$4+1),FALSE)*$E1701</f>
        <v>55.318283101477512</v>
      </c>
      <c r="O1700" s="25">
        <f>VLOOKUP(CONCATENATE($F1700," ",$G1700),AllocFactorMatrix,(O$4+1),FALSE)*$E1701</f>
        <v>10.214500884216504</v>
      </c>
      <c r="P1700" s="25">
        <f>VLOOKUP(CONCATENATE($F1700," ",$G1700),AllocFactorMatrix,(P$4+1),FALSE)*$E1701</f>
        <v>0.82000177268670993</v>
      </c>
      <c r="Q1700" s="25">
        <f>VLOOKUP(CONCATENATE($F1700," ",$G1700),AllocFactorMatrix,(Q$4+1),FALSE)*$E1701</f>
        <v>0.35142195308422491</v>
      </c>
      <c r="R1700" s="25">
        <f t="shared" si="793"/>
        <v>66.704207711464946</v>
      </c>
      <c r="S1700" s="25">
        <f>VLOOKUP(CONCATENATE($F1700," ",$G1700),AllocFactorMatrix,(S$4+1),FALSE)*$E1701</f>
        <v>0.7625911848604523</v>
      </c>
      <c r="T1700" s="25">
        <f>VLOOKUP(CONCATENATE($F1700," ",$G1700),AllocFactorMatrix,(T$4+1),FALSE)*$E1701</f>
        <v>5.8824130851632992</v>
      </c>
      <c r="U1700" s="25">
        <f>VLOOKUP(CONCATENATE($F1700," ",$G1700),AllocFactorMatrix,(U$4+1),FALSE)*$E1701</f>
        <v>2.1262894966312551</v>
      </c>
      <c r="V1700" s="25">
        <f>VLOOKUP(CONCATENATE($F1700," ",$G1700),AllocFactorMatrix,(V$4+1),FALSE)*$E1701</f>
        <v>0.52713615753074716</v>
      </c>
      <c r="W1700" s="25">
        <f t="shared" si="794"/>
        <v>9.2984299241857542</v>
      </c>
      <c r="X1700" s="25">
        <f>VLOOKUP(CONCATENATE($F1700," ",$G1700),AllocFactorMatrix,(X$4+1),FALSE)*$E1701</f>
        <v>19.258092728801405</v>
      </c>
      <c r="Y1700" s="25">
        <f>VLOOKUP(CONCATENATE($F1700," ",$G1700),AllocFactorMatrix,(Y$4+1),FALSE)*$E1701</f>
        <v>0.16359280803490026</v>
      </c>
      <c r="Z1700" s="25">
        <f t="shared" si="792"/>
        <v>19.421685536836303</v>
      </c>
      <c r="AA1700" s="25">
        <f>VLOOKUP(CONCATENATE($F1700," ",$G1700),AllocFactorMatrix,(AA$4+1),FALSE)*$E1701</f>
        <v>1.2080898880001156</v>
      </c>
      <c r="AB1700" s="25">
        <f>VLOOKUP(CONCATENATE($F1700," ",$G1700),AllocFactorMatrix,(AB$4+1),FALSE)*$E1701</f>
        <v>51.069252695697266</v>
      </c>
      <c r="AC1700" s="25">
        <f>VLOOKUP(CONCATENATE($F1700," ",$G1700),AllocFactorMatrix,(AC$4+1),FALSE)*$E1701</f>
        <v>22.095095710145433</v>
      </c>
    </row>
    <row r="1701" spans="4:29" collapsed="1">
      <c r="D1701" s="20" t="s">
        <v>109</v>
      </c>
      <c r="E1701" s="22">
        <f>'Sch 4'!E387</f>
        <v>57034</v>
      </c>
      <c r="F1701" s="61" t="s">
        <v>78</v>
      </c>
      <c r="G1701" s="20" t="str">
        <f>$G$15</f>
        <v>TOTAL</v>
      </c>
      <c r="H1701" s="24">
        <f t="shared" si="790"/>
        <v>57033.999999999993</v>
      </c>
      <c r="I1701" s="25">
        <f>VLOOKUP(CONCATENATE($F1701," ",$G1701),AllocFactorMatrix,(I$4+1),FALSE)*$E1701</f>
        <v>41982.477358553326</v>
      </c>
      <c r="J1701" s="25">
        <f>VLOOKUP(CONCATENATE($F1701," ",$G1701),AllocFactorMatrix,(J$4+1),FALSE)*$E1701</f>
        <v>10094.105892560408</v>
      </c>
      <c r="K1701" s="25">
        <f>VLOOKUP(CONCATENATE($F1701," ",$G1701),AllocFactorMatrix,(K$4+1),FALSE)*$E1701</f>
        <v>58.127942718109331</v>
      </c>
      <c r="L1701" s="25">
        <f>VLOOKUP(CONCATENATE($F1701," ",$G1701),AllocFactorMatrix,(L$4+1),FALSE)*$E1701</f>
        <v>0.28578359288107719</v>
      </c>
      <c r="M1701" s="25">
        <f t="shared" si="791"/>
        <v>10152.519618871398</v>
      </c>
      <c r="N1701" s="25">
        <f>VLOOKUP(CONCATENATE($F1701," ",$G1701),AllocFactorMatrix,(N$4+1),FALSE)*$E1701</f>
        <v>2310.6491798541915</v>
      </c>
      <c r="O1701" s="25">
        <f>VLOOKUP(CONCATENATE($F1701," ",$G1701),AllocFactorMatrix,(O$4+1),FALSE)*$E1701</f>
        <v>494.50091498301333</v>
      </c>
      <c r="P1701" s="25">
        <f>VLOOKUP(CONCATENATE($F1701," ",$G1701),AllocFactorMatrix,(P$4+1),FALSE)*$E1701</f>
        <v>0.82000177268670993</v>
      </c>
      <c r="Q1701" s="25">
        <f>VLOOKUP(CONCATENATE($F1701," ",$G1701),AllocFactorMatrix,(Q$4+1),FALSE)*$E1701</f>
        <v>0.35142195308422491</v>
      </c>
      <c r="R1701" s="25">
        <f t="shared" si="793"/>
        <v>2806.3215185629761</v>
      </c>
      <c r="S1701" s="25">
        <f>VLOOKUP(CONCATENATE($F1701," ",$G1701),AllocFactorMatrix,(S$4+1),FALSE)*$E1701</f>
        <v>122.37527505945758</v>
      </c>
      <c r="T1701" s="25">
        <f>VLOOKUP(CONCATENATE($F1701," ",$G1701),AllocFactorMatrix,(T$4+1),FALSE)*$E1701</f>
        <v>1131.2631013347968</v>
      </c>
      <c r="U1701" s="25">
        <f>VLOOKUP(CONCATENATE($F1701," ",$G1701),AllocFactorMatrix,(U$4+1),FALSE)*$E1701</f>
        <v>2.1262894966312551</v>
      </c>
      <c r="V1701" s="25">
        <f>VLOOKUP(CONCATENATE($F1701," ",$G1701),AllocFactorMatrix,(V$4+1),FALSE)*$E1701</f>
        <v>0.52713615753074716</v>
      </c>
      <c r="W1701" s="25">
        <f t="shared" si="794"/>
        <v>1256.2918020484165</v>
      </c>
      <c r="X1701" s="25">
        <f>VLOOKUP(CONCATENATE($F1701," ",$G1701),AllocFactorMatrix,(X$4+1),FALSE)*$E1701</f>
        <v>635.12497912099934</v>
      </c>
      <c r="Y1701" s="25">
        <f>VLOOKUP(CONCATENATE($F1701," ",$G1701),AllocFactorMatrix,(Y$4+1),FALSE)*$E1701</f>
        <v>11.255970671794559</v>
      </c>
      <c r="Z1701" s="25">
        <f t="shared" si="792"/>
        <v>646.3809497927939</v>
      </c>
      <c r="AA1701" s="25">
        <f>VLOOKUP(CONCATENATE($F1701," ",$G1701),AllocFactorMatrix,(AA$4+1),FALSE)*$E1701</f>
        <v>11.666556580351575</v>
      </c>
      <c r="AB1701" s="25">
        <f>VLOOKUP(CONCATENATE($F1701," ",$G1701),AllocFactorMatrix,(AB$4+1),FALSE)*$E1701</f>
        <v>135.32067272802064</v>
      </c>
      <c r="AC1701" s="25">
        <f>VLOOKUP(CONCATENATE($F1701," ",$G1701),AllocFactorMatrix,(AC$4+1),FALSE)*$E1701</f>
        <v>43.02152286271199</v>
      </c>
    </row>
    <row r="1702" spans="4:29" hidden="1" outlineLevel="1">
      <c r="F1702" s="61" t="str">
        <f>F1709</f>
        <v>DIST_CPD</v>
      </c>
      <c r="G1702" s="20" t="str">
        <f>$G$8</f>
        <v>PRODUCTION</v>
      </c>
      <c r="H1702" s="24">
        <f t="shared" si="790"/>
        <v>0</v>
      </c>
      <c r="I1702" s="25">
        <f>VLOOKUP(CONCATENATE($F1702," ",$G1702),AllocFactorMatrix,(I$4+1),FALSE)*$E1709</f>
        <v>0</v>
      </c>
      <c r="J1702" s="25">
        <f>VLOOKUP(CONCATENATE($F1702," ",$G1702),AllocFactorMatrix,(J$4+1),FALSE)*$E1709</f>
        <v>0</v>
      </c>
      <c r="K1702" s="25">
        <f>VLOOKUP(CONCATENATE($F1702," ",$G1702),AllocFactorMatrix,(K$4+1),FALSE)*$E1709</f>
        <v>0</v>
      </c>
      <c r="L1702" s="25">
        <f>VLOOKUP(CONCATENATE($F1702," ",$G1702),AllocFactorMatrix,(L$4+1),FALSE)*$E1709</f>
        <v>0</v>
      </c>
      <c r="M1702" s="25">
        <f t="shared" si="791"/>
        <v>0</v>
      </c>
      <c r="N1702" s="25">
        <f>VLOOKUP(CONCATENATE($F1702," ",$G1702),AllocFactorMatrix,(N$4+1),FALSE)*$E1709</f>
        <v>0</v>
      </c>
      <c r="O1702" s="25">
        <f>VLOOKUP(CONCATENATE($F1702," ",$G1702),AllocFactorMatrix,(O$4+1),FALSE)*$E1709</f>
        <v>0</v>
      </c>
      <c r="P1702" s="25">
        <f>VLOOKUP(CONCATENATE($F1702," ",$G1702),AllocFactorMatrix,(P$4+1),FALSE)*$E1709</f>
        <v>0</v>
      </c>
      <c r="Q1702" s="25">
        <f>VLOOKUP(CONCATENATE($F1702," ",$G1702),AllocFactorMatrix,(Q$4+1),FALSE)*$E1709</f>
        <v>0</v>
      </c>
      <c r="R1702" s="25">
        <f t="shared" si="793"/>
        <v>0</v>
      </c>
      <c r="S1702" s="25">
        <f>VLOOKUP(CONCATENATE($F1702," ",$G1702),AllocFactorMatrix,(S$4+1),FALSE)*$E1709</f>
        <v>0</v>
      </c>
      <c r="T1702" s="25">
        <f>VLOOKUP(CONCATENATE($F1702," ",$G1702),AllocFactorMatrix,(T$4+1),FALSE)*$E1709</f>
        <v>0</v>
      </c>
      <c r="U1702" s="25">
        <f>VLOOKUP(CONCATENATE($F1702," ",$G1702),AllocFactorMatrix,(U$4+1),FALSE)*$E1709</f>
        <v>0</v>
      </c>
      <c r="V1702" s="25">
        <f>VLOOKUP(CONCATENATE($F1702," ",$G1702),AllocFactorMatrix,(V$4+1),FALSE)*$E1709</f>
        <v>0</v>
      </c>
      <c r="W1702" s="25">
        <f>SUBTOTAL(9,S1702:V1702)</f>
        <v>0</v>
      </c>
      <c r="X1702" s="25">
        <f>VLOOKUP(CONCATENATE($F1702," ",$G1702),AllocFactorMatrix,(X$4+1),FALSE)*$E1709</f>
        <v>0</v>
      </c>
      <c r="Y1702" s="25">
        <f>VLOOKUP(CONCATENATE($F1702," ",$G1702),AllocFactorMatrix,(Y$4+1),FALSE)*$E1709</f>
        <v>0</v>
      </c>
      <c r="Z1702" s="25">
        <f t="shared" si="792"/>
        <v>0</v>
      </c>
      <c r="AA1702" s="25">
        <f>VLOOKUP(CONCATENATE($F1702," ",$G1702),AllocFactorMatrix,(AA$4+1),FALSE)*$E1709</f>
        <v>0</v>
      </c>
      <c r="AB1702" s="25">
        <f>VLOOKUP(CONCATENATE($F1702," ",$G1702),AllocFactorMatrix,(AB$4+1),FALSE)*$E1709</f>
        <v>0</v>
      </c>
      <c r="AC1702" s="25">
        <f>VLOOKUP(CONCATENATE($F1702," ",$G1702),AllocFactorMatrix,(AC$4+1),FALSE)*$E1709</f>
        <v>0</v>
      </c>
    </row>
    <row r="1703" spans="4:29" hidden="1" outlineLevel="1">
      <c r="F1703" s="61" t="str">
        <f>F1709</f>
        <v>DIST_CPD</v>
      </c>
      <c r="G1703" s="20" t="str">
        <f>$G$9</f>
        <v>BULKTRAN</v>
      </c>
      <c r="H1703" s="24">
        <f t="shared" si="790"/>
        <v>0</v>
      </c>
      <c r="I1703" s="25">
        <f>VLOOKUP(CONCATENATE($F1703," ",$G1703),AllocFactorMatrix,(I$4+1),FALSE)*$E1709</f>
        <v>0</v>
      </c>
      <c r="J1703" s="25">
        <f>VLOOKUP(CONCATENATE($F1703," ",$G1703),AllocFactorMatrix,(J$4+1),FALSE)*$E1709</f>
        <v>0</v>
      </c>
      <c r="K1703" s="25">
        <f>VLOOKUP(CONCATENATE($F1703," ",$G1703),AllocFactorMatrix,(K$4+1),FALSE)*$E1709</f>
        <v>0</v>
      </c>
      <c r="L1703" s="25">
        <f>VLOOKUP(CONCATENATE($F1703," ",$G1703),AllocFactorMatrix,(L$4+1),FALSE)*$E1709</f>
        <v>0</v>
      </c>
      <c r="M1703" s="25">
        <f t="shared" si="791"/>
        <v>0</v>
      </c>
      <c r="N1703" s="25">
        <f>VLOOKUP(CONCATENATE($F1703," ",$G1703),AllocFactorMatrix,(N$4+1),FALSE)*$E1709</f>
        <v>0</v>
      </c>
      <c r="O1703" s="25">
        <f>VLOOKUP(CONCATENATE($F1703," ",$G1703),AllocFactorMatrix,(O$4+1),FALSE)*$E1709</f>
        <v>0</v>
      </c>
      <c r="P1703" s="25">
        <f>VLOOKUP(CONCATENATE($F1703," ",$G1703),AllocFactorMatrix,(P$4+1),FALSE)*$E1709</f>
        <v>0</v>
      </c>
      <c r="Q1703" s="25">
        <f>VLOOKUP(CONCATENATE($F1703," ",$G1703),AllocFactorMatrix,(Q$4+1),FALSE)*$E1709</f>
        <v>0</v>
      </c>
      <c r="R1703" s="25">
        <f t="shared" si="793"/>
        <v>0</v>
      </c>
      <c r="S1703" s="25">
        <f>VLOOKUP(CONCATENATE($F1703," ",$G1703),AllocFactorMatrix,(S$4+1),FALSE)*$E1709</f>
        <v>0</v>
      </c>
      <c r="T1703" s="25">
        <f>VLOOKUP(CONCATENATE($F1703," ",$G1703),AllocFactorMatrix,(T$4+1),FALSE)*$E1709</f>
        <v>0</v>
      </c>
      <c r="U1703" s="25">
        <f>VLOOKUP(CONCATENATE($F1703," ",$G1703),AllocFactorMatrix,(U$4+1),FALSE)*$E1709</f>
        <v>0</v>
      </c>
      <c r="V1703" s="25">
        <f>VLOOKUP(CONCATENATE($F1703," ",$G1703),AllocFactorMatrix,(V$4+1),FALSE)*$E1709</f>
        <v>0</v>
      </c>
      <c r="W1703" s="25">
        <f t="shared" ref="W1703:W1709" si="795">SUBTOTAL(9,S1703:V1703)</f>
        <v>0</v>
      </c>
      <c r="X1703" s="25">
        <f>VLOOKUP(CONCATENATE($F1703," ",$G1703),AllocFactorMatrix,(X$4+1),FALSE)*$E1709</f>
        <v>0</v>
      </c>
      <c r="Y1703" s="25">
        <f>VLOOKUP(CONCATENATE($F1703," ",$G1703),AllocFactorMatrix,(Y$4+1),FALSE)*$E1709</f>
        <v>0</v>
      </c>
      <c r="Z1703" s="25">
        <f t="shared" si="792"/>
        <v>0</v>
      </c>
      <c r="AA1703" s="25">
        <f>VLOOKUP(CONCATENATE($F1703," ",$G1703),AllocFactorMatrix,(AA$4+1),FALSE)*$E1709</f>
        <v>0</v>
      </c>
      <c r="AB1703" s="25">
        <f>VLOOKUP(CONCATENATE($F1703," ",$G1703),AllocFactorMatrix,(AB$4+1),FALSE)*$E1709</f>
        <v>0</v>
      </c>
      <c r="AC1703" s="25">
        <f>VLOOKUP(CONCATENATE($F1703," ",$G1703),AllocFactorMatrix,(AC$4+1),FALSE)*$E1709</f>
        <v>0</v>
      </c>
    </row>
    <row r="1704" spans="4:29" hidden="1" outlineLevel="1">
      <c r="F1704" s="61" t="str">
        <f>F1709</f>
        <v>DIST_CPD</v>
      </c>
      <c r="G1704" s="20" t="str">
        <f>$G$10</f>
        <v>SUBTRAN</v>
      </c>
      <c r="H1704" s="24">
        <f t="shared" si="790"/>
        <v>0</v>
      </c>
      <c r="I1704" s="25">
        <f>VLOOKUP(CONCATENATE($F1704," ",$G1704),AllocFactorMatrix,(I$4+1),FALSE)*$E1709</f>
        <v>0</v>
      </c>
      <c r="J1704" s="25">
        <f>VLOOKUP(CONCATENATE($F1704," ",$G1704),AllocFactorMatrix,(J$4+1),FALSE)*$E1709</f>
        <v>0</v>
      </c>
      <c r="K1704" s="25">
        <f>VLOOKUP(CONCATENATE($F1704," ",$G1704),AllocFactorMatrix,(K$4+1),FALSE)*$E1709</f>
        <v>0</v>
      </c>
      <c r="L1704" s="25">
        <f>VLOOKUP(CONCATENATE($F1704," ",$G1704),AllocFactorMatrix,(L$4+1),FALSE)*$E1709</f>
        <v>0</v>
      </c>
      <c r="M1704" s="25">
        <f t="shared" si="791"/>
        <v>0</v>
      </c>
      <c r="N1704" s="25">
        <f>VLOOKUP(CONCATENATE($F1704," ",$G1704),AllocFactorMatrix,(N$4+1),FALSE)*$E1709</f>
        <v>0</v>
      </c>
      <c r="O1704" s="25">
        <f>VLOOKUP(CONCATENATE($F1704," ",$G1704),AllocFactorMatrix,(O$4+1),FALSE)*$E1709</f>
        <v>0</v>
      </c>
      <c r="P1704" s="25">
        <f>VLOOKUP(CONCATENATE($F1704," ",$G1704),AllocFactorMatrix,(P$4+1),FALSE)*$E1709</f>
        <v>0</v>
      </c>
      <c r="Q1704" s="25">
        <f>VLOOKUP(CONCATENATE($F1704," ",$G1704),AllocFactorMatrix,(Q$4+1),FALSE)*$E1709</f>
        <v>0</v>
      </c>
      <c r="R1704" s="25">
        <f t="shared" si="793"/>
        <v>0</v>
      </c>
      <c r="S1704" s="25">
        <f>VLOOKUP(CONCATENATE($F1704," ",$G1704),AllocFactorMatrix,(S$4+1),FALSE)*$E1709</f>
        <v>0</v>
      </c>
      <c r="T1704" s="25">
        <f>VLOOKUP(CONCATENATE($F1704," ",$G1704),AllocFactorMatrix,(T$4+1),FALSE)*$E1709</f>
        <v>0</v>
      </c>
      <c r="U1704" s="25">
        <f>VLOOKUP(CONCATENATE($F1704," ",$G1704),AllocFactorMatrix,(U$4+1),FALSE)*$E1709</f>
        <v>0</v>
      </c>
      <c r="V1704" s="25">
        <f>VLOOKUP(CONCATENATE($F1704," ",$G1704),AllocFactorMatrix,(V$4+1),FALSE)*$E1709</f>
        <v>0</v>
      </c>
      <c r="W1704" s="25">
        <f t="shared" si="795"/>
        <v>0</v>
      </c>
      <c r="X1704" s="25">
        <f>VLOOKUP(CONCATENATE($F1704," ",$G1704),AllocFactorMatrix,(X$4+1),FALSE)*$E1709</f>
        <v>0</v>
      </c>
      <c r="Y1704" s="25">
        <f>VLOOKUP(CONCATENATE($F1704," ",$G1704),AllocFactorMatrix,(Y$4+1),FALSE)*$E1709</f>
        <v>0</v>
      </c>
      <c r="Z1704" s="25">
        <f t="shared" si="792"/>
        <v>0</v>
      </c>
      <c r="AA1704" s="25">
        <f>VLOOKUP(CONCATENATE($F1704," ",$G1704),AllocFactorMatrix,(AA$4+1),FALSE)*$E1709</f>
        <v>0</v>
      </c>
      <c r="AB1704" s="25">
        <f>VLOOKUP(CONCATENATE($F1704," ",$G1704),AllocFactorMatrix,(AB$4+1),FALSE)*$E1709</f>
        <v>0</v>
      </c>
      <c r="AC1704" s="25">
        <f>VLOOKUP(CONCATENATE($F1704," ",$G1704),AllocFactorMatrix,(AC$4+1),FALSE)*$E1709</f>
        <v>0</v>
      </c>
    </row>
    <row r="1705" spans="4:29" hidden="1" outlineLevel="1">
      <c r="F1705" s="61" t="str">
        <f>F1709</f>
        <v>DIST_CPD</v>
      </c>
      <c r="G1705" s="20" t="str">
        <f>$G$11</f>
        <v>DISTPRI</v>
      </c>
      <c r="H1705" s="24">
        <f t="shared" si="790"/>
        <v>14890.999999999998</v>
      </c>
      <c r="I1705" s="25">
        <f>VLOOKUP(CONCATENATE($F1705," ",$G1705),AllocFactorMatrix,(I$4+1),FALSE)*$E1709</f>
        <v>9895.049458808262</v>
      </c>
      <c r="J1705" s="25">
        <f>VLOOKUP(CONCATENATE($F1705," ",$G1705),AllocFactorMatrix,(J$4+1),FALSE)*$E1709</f>
        <v>2491.1937466427571</v>
      </c>
      <c r="K1705" s="25">
        <f>VLOOKUP(CONCATENATE($F1705," ",$G1705),AllocFactorMatrix,(K$4+1),FALSE)*$E1709</f>
        <v>29.071338240830364</v>
      </c>
      <c r="L1705" s="25">
        <f>VLOOKUP(CONCATENATE($F1705," ",$G1705),AllocFactorMatrix,(L$4+1),FALSE)*$E1709</f>
        <v>0</v>
      </c>
      <c r="M1705" s="25">
        <f t="shared" si="791"/>
        <v>2520.2650848835874</v>
      </c>
      <c r="N1705" s="25">
        <f>VLOOKUP(CONCATENATE($F1705," ",$G1705),AllocFactorMatrix,(N$4+1),FALSE)*$E1709</f>
        <v>1074.2717497720171</v>
      </c>
      <c r="O1705" s="25">
        <f>VLOOKUP(CONCATENATE($F1705," ",$G1705),AllocFactorMatrix,(O$4+1),FALSE)*$E1709</f>
        <v>304.96253990678741</v>
      </c>
      <c r="P1705" s="25">
        <f>VLOOKUP(CONCATENATE($F1705," ",$G1705),AllocFactorMatrix,(P$4+1),FALSE)*$E1709</f>
        <v>0</v>
      </c>
      <c r="Q1705" s="25">
        <f>VLOOKUP(CONCATENATE($F1705," ",$G1705),AllocFactorMatrix,(Q$4+1),FALSE)*$E1709</f>
        <v>0</v>
      </c>
      <c r="R1705" s="25">
        <f t="shared" si="793"/>
        <v>1379.2342896788045</v>
      </c>
      <c r="S1705" s="25">
        <f>VLOOKUP(CONCATENATE($F1705," ",$G1705),AllocFactorMatrix,(S$4+1),FALSE)*$E1709</f>
        <v>61.269665115898135</v>
      </c>
      <c r="T1705" s="25">
        <f>VLOOKUP(CONCATENATE($F1705," ",$G1705),AllocFactorMatrix,(T$4+1),FALSE)*$E1709</f>
        <v>708.66938047252859</v>
      </c>
      <c r="U1705" s="25">
        <f>VLOOKUP(CONCATENATE($F1705," ",$G1705),AllocFactorMatrix,(U$4+1),FALSE)*$E1709</f>
        <v>0</v>
      </c>
      <c r="V1705" s="25">
        <f>VLOOKUP(CONCATENATE($F1705," ",$G1705),AllocFactorMatrix,(V$4+1),FALSE)*$E1709</f>
        <v>0</v>
      </c>
      <c r="W1705" s="25">
        <f t="shared" si="795"/>
        <v>769.93904558842678</v>
      </c>
      <c r="X1705" s="25">
        <f>VLOOKUP(CONCATENATE($F1705," ",$G1705),AllocFactorMatrix,(X$4+1),FALSE)*$E1709</f>
        <v>291.53925279109546</v>
      </c>
      <c r="Y1705" s="25">
        <f>VLOOKUP(CONCATENATE($F1705," ",$G1705),AllocFactorMatrix,(Y$4+1),FALSE)*$E1709</f>
        <v>6.9850394899739454</v>
      </c>
      <c r="Z1705" s="25">
        <f t="shared" si="792"/>
        <v>298.52429228106939</v>
      </c>
      <c r="AA1705" s="25">
        <f>VLOOKUP(CONCATENATE($F1705," ",$G1705),AllocFactorMatrix,(AA$4+1),FALSE)*$E1709</f>
        <v>5.0158631255860726</v>
      </c>
      <c r="AB1705" s="25">
        <f>VLOOKUP(CONCATENATE($F1705," ",$G1705),AllocFactorMatrix,(AB$4+1),FALSE)*$E1709</f>
        <v>18.386573080011946</v>
      </c>
      <c r="AC1705" s="25">
        <f>VLOOKUP(CONCATENATE($F1705," ",$G1705),AllocFactorMatrix,(AC$4+1),FALSE)*$E1709</f>
        <v>4.5853925542512179</v>
      </c>
    </row>
    <row r="1706" spans="4:29" hidden="1" outlineLevel="1">
      <c r="F1706" s="61" t="str">
        <f>F1709</f>
        <v>DIST_CPD</v>
      </c>
      <c r="G1706" s="20" t="str">
        <f>$G$12</f>
        <v>DISTSEC</v>
      </c>
      <c r="H1706" s="24">
        <f t="shared" si="790"/>
        <v>0</v>
      </c>
      <c r="I1706" s="25">
        <f>VLOOKUP(CONCATENATE($F1706," ",$G1706),AllocFactorMatrix,(I$4+1),FALSE)*$E1709</f>
        <v>0</v>
      </c>
      <c r="J1706" s="25">
        <f>VLOOKUP(CONCATENATE($F1706," ",$G1706),AllocFactorMatrix,(J$4+1),FALSE)*$E1709</f>
        <v>0</v>
      </c>
      <c r="K1706" s="25">
        <f>VLOOKUP(CONCATENATE($F1706," ",$G1706),AllocFactorMatrix,(K$4+1),FALSE)*$E1709</f>
        <v>0</v>
      </c>
      <c r="L1706" s="25">
        <f>VLOOKUP(CONCATENATE($F1706," ",$G1706),AllocFactorMatrix,(L$4+1),FALSE)*$E1709</f>
        <v>0</v>
      </c>
      <c r="M1706" s="25">
        <f t="shared" si="791"/>
        <v>0</v>
      </c>
      <c r="N1706" s="25">
        <f>VLOOKUP(CONCATENATE($F1706," ",$G1706),AllocFactorMatrix,(N$4+1),FALSE)*$E1709</f>
        <v>0</v>
      </c>
      <c r="O1706" s="25">
        <f>VLOOKUP(CONCATENATE($F1706," ",$G1706),AllocFactorMatrix,(O$4+1),FALSE)*$E1709</f>
        <v>0</v>
      </c>
      <c r="P1706" s="25">
        <f>VLOOKUP(CONCATENATE($F1706," ",$G1706),AllocFactorMatrix,(P$4+1),FALSE)*$E1709</f>
        <v>0</v>
      </c>
      <c r="Q1706" s="25">
        <f>VLOOKUP(CONCATENATE($F1706," ",$G1706),AllocFactorMatrix,(Q$4+1),FALSE)*$E1709</f>
        <v>0</v>
      </c>
      <c r="R1706" s="25">
        <f t="shared" si="793"/>
        <v>0</v>
      </c>
      <c r="S1706" s="25">
        <f>VLOOKUP(CONCATENATE($F1706," ",$G1706),AllocFactorMatrix,(S$4+1),FALSE)*$E1709</f>
        <v>0</v>
      </c>
      <c r="T1706" s="25">
        <f>VLOOKUP(CONCATENATE($F1706," ",$G1706),AllocFactorMatrix,(T$4+1),FALSE)*$E1709</f>
        <v>0</v>
      </c>
      <c r="U1706" s="25">
        <f>VLOOKUP(CONCATENATE($F1706," ",$G1706),AllocFactorMatrix,(U$4+1),FALSE)*$E1709</f>
        <v>0</v>
      </c>
      <c r="V1706" s="25">
        <f>VLOOKUP(CONCATENATE($F1706," ",$G1706),AllocFactorMatrix,(V$4+1),FALSE)*$E1709</f>
        <v>0</v>
      </c>
      <c r="W1706" s="25">
        <f t="shared" si="795"/>
        <v>0</v>
      </c>
      <c r="X1706" s="25">
        <f>VLOOKUP(CONCATENATE($F1706," ",$G1706),AllocFactorMatrix,(X$4+1),FALSE)*$E1709</f>
        <v>0</v>
      </c>
      <c r="Y1706" s="25">
        <f>VLOOKUP(CONCATENATE($F1706," ",$G1706),AllocFactorMatrix,(Y$4+1),FALSE)*$E1709</f>
        <v>0</v>
      </c>
      <c r="Z1706" s="25">
        <f t="shared" si="792"/>
        <v>0</v>
      </c>
      <c r="AA1706" s="25">
        <f>VLOOKUP(CONCATENATE($F1706," ",$G1706),AllocFactorMatrix,(AA$4+1),FALSE)*$E1709</f>
        <v>0</v>
      </c>
      <c r="AB1706" s="25">
        <f>VLOOKUP(CONCATENATE($F1706," ",$G1706),AllocFactorMatrix,(AB$4+1),FALSE)*$E1709</f>
        <v>0</v>
      </c>
      <c r="AC1706" s="25">
        <f>VLOOKUP(CONCATENATE($F1706," ",$G1706),AllocFactorMatrix,(AC$4+1),FALSE)*$E1709</f>
        <v>0</v>
      </c>
    </row>
    <row r="1707" spans="4:29" hidden="1" outlineLevel="1">
      <c r="F1707" s="61" t="str">
        <f>F1709</f>
        <v>DIST_CPD</v>
      </c>
      <c r="G1707" s="20" t="str">
        <f>$G$13</f>
        <v>ENERGY</v>
      </c>
      <c r="H1707" s="24">
        <f t="shared" si="790"/>
        <v>0</v>
      </c>
      <c r="I1707" s="25">
        <f>VLOOKUP(CONCATENATE($F1707," ",$G1707),AllocFactorMatrix,(I$4+1),FALSE)*$E1709</f>
        <v>0</v>
      </c>
      <c r="J1707" s="25">
        <f>VLOOKUP(CONCATENATE($F1707," ",$G1707),AllocFactorMatrix,(J$4+1),FALSE)*$E1709</f>
        <v>0</v>
      </c>
      <c r="K1707" s="25">
        <f>VLOOKUP(CONCATENATE($F1707," ",$G1707),AllocFactorMatrix,(K$4+1),FALSE)*$E1709</f>
        <v>0</v>
      </c>
      <c r="L1707" s="25">
        <f>VLOOKUP(CONCATENATE($F1707," ",$G1707),AllocFactorMatrix,(L$4+1),FALSE)*$E1709</f>
        <v>0</v>
      </c>
      <c r="M1707" s="25">
        <f t="shared" si="791"/>
        <v>0</v>
      </c>
      <c r="N1707" s="25">
        <f>VLOOKUP(CONCATENATE($F1707," ",$G1707),AllocFactorMatrix,(N$4+1),FALSE)*$E1709</f>
        <v>0</v>
      </c>
      <c r="O1707" s="25">
        <f>VLOOKUP(CONCATENATE($F1707," ",$G1707),AllocFactorMatrix,(O$4+1),FALSE)*$E1709</f>
        <v>0</v>
      </c>
      <c r="P1707" s="25">
        <f>VLOOKUP(CONCATENATE($F1707," ",$G1707),AllocFactorMatrix,(P$4+1),FALSE)*$E1709</f>
        <v>0</v>
      </c>
      <c r="Q1707" s="25">
        <f>VLOOKUP(CONCATENATE($F1707," ",$G1707),AllocFactorMatrix,(Q$4+1),FALSE)*$E1709</f>
        <v>0</v>
      </c>
      <c r="R1707" s="25">
        <f t="shared" si="793"/>
        <v>0</v>
      </c>
      <c r="S1707" s="25">
        <f>VLOOKUP(CONCATENATE($F1707," ",$G1707),AllocFactorMatrix,(S$4+1),FALSE)*$E1709</f>
        <v>0</v>
      </c>
      <c r="T1707" s="25">
        <f>VLOOKUP(CONCATENATE($F1707," ",$G1707),AllocFactorMatrix,(T$4+1),FALSE)*$E1709</f>
        <v>0</v>
      </c>
      <c r="U1707" s="25">
        <f>VLOOKUP(CONCATENATE($F1707," ",$G1707),AllocFactorMatrix,(U$4+1),FALSE)*$E1709</f>
        <v>0</v>
      </c>
      <c r="V1707" s="25">
        <f>VLOOKUP(CONCATENATE($F1707," ",$G1707),AllocFactorMatrix,(V$4+1),FALSE)*$E1709</f>
        <v>0</v>
      </c>
      <c r="W1707" s="25">
        <f t="shared" si="795"/>
        <v>0</v>
      </c>
      <c r="X1707" s="25">
        <f>VLOOKUP(CONCATENATE($F1707," ",$G1707),AllocFactorMatrix,(X$4+1),FALSE)*$E1709</f>
        <v>0</v>
      </c>
      <c r="Y1707" s="25">
        <f>VLOOKUP(CONCATENATE($F1707," ",$G1707),AllocFactorMatrix,(Y$4+1),FALSE)*$E1709</f>
        <v>0</v>
      </c>
      <c r="Z1707" s="25">
        <f t="shared" si="792"/>
        <v>0</v>
      </c>
      <c r="AA1707" s="25">
        <f>VLOOKUP(CONCATENATE($F1707," ",$G1707),AllocFactorMatrix,(AA$4+1),FALSE)*$E1709</f>
        <v>0</v>
      </c>
      <c r="AB1707" s="25">
        <f>VLOOKUP(CONCATENATE($F1707," ",$G1707),AllocFactorMatrix,(AB$4+1),FALSE)*$E1709</f>
        <v>0</v>
      </c>
      <c r="AC1707" s="25">
        <f>VLOOKUP(CONCATENATE($F1707," ",$G1707),AllocFactorMatrix,(AC$4+1),FALSE)*$E1709</f>
        <v>0</v>
      </c>
    </row>
    <row r="1708" spans="4:29" hidden="1" outlineLevel="1">
      <c r="F1708" s="61" t="str">
        <f>F1709</f>
        <v>DIST_CPD</v>
      </c>
      <c r="G1708" s="20" t="str">
        <f>$G$14</f>
        <v>CUSTOMER</v>
      </c>
      <c r="H1708" s="24">
        <f t="shared" si="790"/>
        <v>0</v>
      </c>
      <c r="I1708" s="25">
        <f>VLOOKUP(CONCATENATE($F1708," ",$G1708),AllocFactorMatrix,(I$4+1),FALSE)*$E1709</f>
        <v>0</v>
      </c>
      <c r="J1708" s="25">
        <f>VLOOKUP(CONCATENATE($F1708," ",$G1708),AllocFactorMatrix,(J$4+1),FALSE)*$E1709</f>
        <v>0</v>
      </c>
      <c r="K1708" s="25">
        <f>VLOOKUP(CONCATENATE($F1708," ",$G1708),AllocFactorMatrix,(K$4+1),FALSE)*$E1709</f>
        <v>0</v>
      </c>
      <c r="L1708" s="25">
        <f>VLOOKUP(CONCATENATE($F1708," ",$G1708),AllocFactorMatrix,(L$4+1),FALSE)*$E1709</f>
        <v>0</v>
      </c>
      <c r="M1708" s="25">
        <f t="shared" si="791"/>
        <v>0</v>
      </c>
      <c r="N1708" s="25">
        <f>VLOOKUP(CONCATENATE($F1708," ",$G1708),AllocFactorMatrix,(N$4+1),FALSE)*$E1709</f>
        <v>0</v>
      </c>
      <c r="O1708" s="25">
        <f>VLOOKUP(CONCATENATE($F1708," ",$G1708),AllocFactorMatrix,(O$4+1),FALSE)*$E1709</f>
        <v>0</v>
      </c>
      <c r="P1708" s="25">
        <f>VLOOKUP(CONCATENATE($F1708," ",$G1708),AllocFactorMatrix,(P$4+1),FALSE)*$E1709</f>
        <v>0</v>
      </c>
      <c r="Q1708" s="25">
        <f>VLOOKUP(CONCATENATE($F1708," ",$G1708),AllocFactorMatrix,(Q$4+1),FALSE)*$E1709</f>
        <v>0</v>
      </c>
      <c r="R1708" s="25">
        <f t="shared" si="793"/>
        <v>0</v>
      </c>
      <c r="S1708" s="25">
        <f>VLOOKUP(CONCATENATE($F1708," ",$G1708),AllocFactorMatrix,(S$4+1),FALSE)*$E1709</f>
        <v>0</v>
      </c>
      <c r="T1708" s="25">
        <f>VLOOKUP(CONCATENATE($F1708," ",$G1708),AllocFactorMatrix,(T$4+1),FALSE)*$E1709</f>
        <v>0</v>
      </c>
      <c r="U1708" s="25">
        <f>VLOOKUP(CONCATENATE($F1708," ",$G1708),AllocFactorMatrix,(U$4+1),FALSE)*$E1709</f>
        <v>0</v>
      </c>
      <c r="V1708" s="25">
        <f>VLOOKUP(CONCATENATE($F1708," ",$G1708),AllocFactorMatrix,(V$4+1),FALSE)*$E1709</f>
        <v>0</v>
      </c>
      <c r="W1708" s="25">
        <f t="shared" si="795"/>
        <v>0</v>
      </c>
      <c r="X1708" s="25">
        <f>VLOOKUP(CONCATENATE($F1708," ",$G1708),AllocFactorMatrix,(X$4+1),FALSE)*$E1709</f>
        <v>0</v>
      </c>
      <c r="Y1708" s="25">
        <f>VLOOKUP(CONCATENATE($F1708," ",$G1708),AllocFactorMatrix,(Y$4+1),FALSE)*$E1709</f>
        <v>0</v>
      </c>
      <c r="Z1708" s="25">
        <f t="shared" si="792"/>
        <v>0</v>
      </c>
      <c r="AA1708" s="25">
        <f>VLOOKUP(CONCATENATE($F1708," ",$G1708),AllocFactorMatrix,(AA$4+1),FALSE)*$E1709</f>
        <v>0</v>
      </c>
      <c r="AB1708" s="25">
        <f>VLOOKUP(CONCATENATE($F1708," ",$G1708),AllocFactorMatrix,(AB$4+1),FALSE)*$E1709</f>
        <v>0</v>
      </c>
      <c r="AC1708" s="25">
        <f>VLOOKUP(CONCATENATE($F1708," ",$G1708),AllocFactorMatrix,(AC$4+1),FALSE)*$E1709</f>
        <v>0</v>
      </c>
    </row>
    <row r="1709" spans="4:29" collapsed="1">
      <c r="D1709" s="20" t="s">
        <v>110</v>
      </c>
      <c r="E1709" s="22">
        <f>'Sch 4'!E388</f>
        <v>14891</v>
      </c>
      <c r="F1709" s="61" t="s">
        <v>37</v>
      </c>
      <c r="G1709" s="20" t="str">
        <f>$G$15</f>
        <v>TOTAL</v>
      </c>
      <c r="H1709" s="24">
        <f t="shared" si="790"/>
        <v>14890.999999999998</v>
      </c>
      <c r="I1709" s="25">
        <f>VLOOKUP(CONCATENATE($F1709," ",$G1709),AllocFactorMatrix,(I$4+1),FALSE)*$E1709</f>
        <v>9895.049458808262</v>
      </c>
      <c r="J1709" s="25">
        <f>VLOOKUP(CONCATENATE($F1709," ",$G1709),AllocFactorMatrix,(J$4+1),FALSE)*$E1709</f>
        <v>2491.1937466427571</v>
      </c>
      <c r="K1709" s="25">
        <f>VLOOKUP(CONCATENATE($F1709," ",$G1709),AllocFactorMatrix,(K$4+1),FALSE)*$E1709</f>
        <v>29.071338240830364</v>
      </c>
      <c r="L1709" s="25">
        <f>VLOOKUP(CONCATENATE($F1709," ",$G1709),AllocFactorMatrix,(L$4+1),FALSE)*$E1709</f>
        <v>0</v>
      </c>
      <c r="M1709" s="25">
        <f t="shared" si="791"/>
        <v>2520.2650848835874</v>
      </c>
      <c r="N1709" s="25">
        <f>VLOOKUP(CONCATENATE($F1709," ",$G1709),AllocFactorMatrix,(N$4+1),FALSE)*$E1709</f>
        <v>1074.2717497720171</v>
      </c>
      <c r="O1709" s="25">
        <f>VLOOKUP(CONCATENATE($F1709," ",$G1709),AllocFactorMatrix,(O$4+1),FALSE)*$E1709</f>
        <v>304.96253990678741</v>
      </c>
      <c r="P1709" s="25">
        <f>VLOOKUP(CONCATENATE($F1709," ",$G1709),AllocFactorMatrix,(P$4+1),FALSE)*$E1709</f>
        <v>0</v>
      </c>
      <c r="Q1709" s="25">
        <f>VLOOKUP(CONCATENATE($F1709," ",$G1709),AllocFactorMatrix,(Q$4+1),FALSE)*$E1709</f>
        <v>0</v>
      </c>
      <c r="R1709" s="25">
        <f t="shared" si="793"/>
        <v>1379.2342896788045</v>
      </c>
      <c r="S1709" s="25">
        <f>VLOOKUP(CONCATENATE($F1709," ",$G1709),AllocFactorMatrix,(S$4+1),FALSE)*$E1709</f>
        <v>61.269665115898135</v>
      </c>
      <c r="T1709" s="25">
        <f>VLOOKUP(CONCATENATE($F1709," ",$G1709),AllocFactorMatrix,(T$4+1),FALSE)*$E1709</f>
        <v>708.66938047252859</v>
      </c>
      <c r="U1709" s="25">
        <f>VLOOKUP(CONCATENATE($F1709," ",$G1709),AllocFactorMatrix,(U$4+1),FALSE)*$E1709</f>
        <v>0</v>
      </c>
      <c r="V1709" s="25">
        <f>VLOOKUP(CONCATENATE($F1709," ",$G1709),AllocFactorMatrix,(V$4+1),FALSE)*$E1709</f>
        <v>0</v>
      </c>
      <c r="W1709" s="25">
        <f t="shared" si="795"/>
        <v>769.93904558842678</v>
      </c>
      <c r="X1709" s="25">
        <f>VLOOKUP(CONCATENATE($F1709," ",$G1709),AllocFactorMatrix,(X$4+1),FALSE)*$E1709</f>
        <v>291.53925279109546</v>
      </c>
      <c r="Y1709" s="25">
        <f>VLOOKUP(CONCATENATE($F1709," ",$G1709),AllocFactorMatrix,(Y$4+1),FALSE)*$E1709</f>
        <v>6.9850394899739454</v>
      </c>
      <c r="Z1709" s="25">
        <f t="shared" si="792"/>
        <v>298.52429228106939</v>
      </c>
      <c r="AA1709" s="25">
        <f>VLOOKUP(CONCATENATE($F1709," ",$G1709),AllocFactorMatrix,(AA$4+1),FALSE)*$E1709</f>
        <v>5.0158631255860726</v>
      </c>
      <c r="AB1709" s="25">
        <f>VLOOKUP(CONCATENATE($F1709," ",$G1709),AllocFactorMatrix,(AB$4+1),FALSE)*$E1709</f>
        <v>18.386573080011946</v>
      </c>
      <c r="AC1709" s="25">
        <f>VLOOKUP(CONCATENATE($F1709," ",$G1709),AllocFactorMatrix,(AC$4+1),FALSE)*$E1709</f>
        <v>4.5853925542512179</v>
      </c>
    </row>
    <row r="1710" spans="4:29" hidden="1" outlineLevel="1">
      <c r="F1710" s="61" t="str">
        <f>F1717</f>
        <v>DIST_CPD</v>
      </c>
      <c r="G1710" s="20" t="str">
        <f>$G$8</f>
        <v>PRODUCTION</v>
      </c>
      <c r="H1710" s="24">
        <f t="shared" si="790"/>
        <v>0</v>
      </c>
      <c r="I1710" s="25">
        <f>VLOOKUP(CONCATENATE($F1710," ",$G1710),AllocFactorMatrix,(I$4+1),FALSE)*$E1717</f>
        <v>0</v>
      </c>
      <c r="J1710" s="25">
        <f>VLOOKUP(CONCATENATE($F1710," ",$G1710),AllocFactorMatrix,(J$4+1),FALSE)*$E1717</f>
        <v>0</v>
      </c>
      <c r="K1710" s="25">
        <f>VLOOKUP(CONCATENATE($F1710," ",$G1710),AllocFactorMatrix,(K$4+1),FALSE)*$E1717</f>
        <v>0</v>
      </c>
      <c r="L1710" s="25">
        <f>VLOOKUP(CONCATENATE($F1710," ",$G1710),AllocFactorMatrix,(L$4+1),FALSE)*$E1717</f>
        <v>0</v>
      </c>
      <c r="M1710" s="25">
        <f t="shared" si="791"/>
        <v>0</v>
      </c>
      <c r="N1710" s="25">
        <f>VLOOKUP(CONCATENATE($F1710," ",$G1710),AllocFactorMatrix,(N$4+1),FALSE)*$E1717</f>
        <v>0</v>
      </c>
      <c r="O1710" s="25">
        <f>VLOOKUP(CONCATENATE($F1710," ",$G1710),AllocFactorMatrix,(O$4+1),FALSE)*$E1717</f>
        <v>0</v>
      </c>
      <c r="P1710" s="25">
        <f>VLOOKUP(CONCATENATE($F1710," ",$G1710),AllocFactorMatrix,(P$4+1),FALSE)*$E1717</f>
        <v>0</v>
      </c>
      <c r="Q1710" s="25">
        <f>VLOOKUP(CONCATENATE($F1710," ",$G1710),AllocFactorMatrix,(Q$4+1),FALSE)*$E1717</f>
        <v>0</v>
      </c>
      <c r="R1710" s="25">
        <f t="shared" si="793"/>
        <v>0</v>
      </c>
      <c r="S1710" s="25">
        <f>VLOOKUP(CONCATENATE($F1710," ",$G1710),AllocFactorMatrix,(S$4+1),FALSE)*$E1717</f>
        <v>0</v>
      </c>
      <c r="T1710" s="25">
        <f>VLOOKUP(CONCATENATE($F1710," ",$G1710),AllocFactorMatrix,(T$4+1),FALSE)*$E1717</f>
        <v>0</v>
      </c>
      <c r="U1710" s="25">
        <f>VLOOKUP(CONCATENATE($F1710," ",$G1710),AllocFactorMatrix,(U$4+1),FALSE)*$E1717</f>
        <v>0</v>
      </c>
      <c r="V1710" s="25">
        <f>VLOOKUP(CONCATENATE($F1710," ",$G1710),AllocFactorMatrix,(V$4+1),FALSE)*$E1717</f>
        <v>0</v>
      </c>
      <c r="W1710" s="25">
        <f>SUBTOTAL(9,S1710:V1710)</f>
        <v>0</v>
      </c>
      <c r="X1710" s="25">
        <f>VLOOKUP(CONCATENATE($F1710," ",$G1710),AllocFactorMatrix,(X$4+1),FALSE)*$E1717</f>
        <v>0</v>
      </c>
      <c r="Y1710" s="25">
        <f>VLOOKUP(CONCATENATE($F1710," ",$G1710),AllocFactorMatrix,(Y$4+1),FALSE)*$E1717</f>
        <v>0</v>
      </c>
      <c r="Z1710" s="25">
        <f t="shared" si="792"/>
        <v>0</v>
      </c>
      <c r="AA1710" s="25">
        <f>VLOOKUP(CONCATENATE($F1710," ",$G1710),AllocFactorMatrix,(AA$4+1),FALSE)*$E1717</f>
        <v>0</v>
      </c>
      <c r="AB1710" s="25">
        <f>VLOOKUP(CONCATENATE($F1710," ",$G1710),AllocFactorMatrix,(AB$4+1),FALSE)*$E1717</f>
        <v>0</v>
      </c>
      <c r="AC1710" s="25">
        <f>VLOOKUP(CONCATENATE($F1710," ",$G1710),AllocFactorMatrix,(AC$4+1),FALSE)*$E1717</f>
        <v>0</v>
      </c>
    </row>
    <row r="1711" spans="4:29" hidden="1" outlineLevel="1">
      <c r="F1711" s="61" t="str">
        <f>F1717</f>
        <v>DIST_CPD</v>
      </c>
      <c r="G1711" s="20" t="str">
        <f>$G$9</f>
        <v>BULKTRAN</v>
      </c>
      <c r="H1711" s="24">
        <f t="shared" si="790"/>
        <v>0</v>
      </c>
      <c r="I1711" s="25">
        <f>VLOOKUP(CONCATENATE($F1711," ",$G1711),AllocFactorMatrix,(I$4+1),FALSE)*$E1717</f>
        <v>0</v>
      </c>
      <c r="J1711" s="25">
        <f>VLOOKUP(CONCATENATE($F1711," ",$G1711),AllocFactorMatrix,(J$4+1),FALSE)*$E1717</f>
        <v>0</v>
      </c>
      <c r="K1711" s="25">
        <f>VLOOKUP(CONCATENATE($F1711," ",$G1711),AllocFactorMatrix,(K$4+1),FALSE)*$E1717</f>
        <v>0</v>
      </c>
      <c r="L1711" s="25">
        <f>VLOOKUP(CONCATENATE($F1711," ",$G1711),AllocFactorMatrix,(L$4+1),FALSE)*$E1717</f>
        <v>0</v>
      </c>
      <c r="M1711" s="25">
        <f t="shared" si="791"/>
        <v>0</v>
      </c>
      <c r="N1711" s="25">
        <f>VLOOKUP(CONCATENATE($F1711," ",$G1711),AllocFactorMatrix,(N$4+1),FALSE)*$E1717</f>
        <v>0</v>
      </c>
      <c r="O1711" s="25">
        <f>VLOOKUP(CONCATENATE($F1711," ",$G1711),AllocFactorMatrix,(O$4+1),FALSE)*$E1717</f>
        <v>0</v>
      </c>
      <c r="P1711" s="25">
        <f>VLOOKUP(CONCATENATE($F1711," ",$G1711),AllocFactorMatrix,(P$4+1),FALSE)*$E1717</f>
        <v>0</v>
      </c>
      <c r="Q1711" s="25">
        <f>VLOOKUP(CONCATENATE($F1711," ",$G1711),AllocFactorMatrix,(Q$4+1),FALSE)*$E1717</f>
        <v>0</v>
      </c>
      <c r="R1711" s="25">
        <f t="shared" si="793"/>
        <v>0</v>
      </c>
      <c r="S1711" s="25">
        <f>VLOOKUP(CONCATENATE($F1711," ",$G1711),AllocFactorMatrix,(S$4+1),FALSE)*$E1717</f>
        <v>0</v>
      </c>
      <c r="T1711" s="25">
        <f>VLOOKUP(CONCATENATE($F1711," ",$G1711),AllocFactorMatrix,(T$4+1),FALSE)*$E1717</f>
        <v>0</v>
      </c>
      <c r="U1711" s="25">
        <f>VLOOKUP(CONCATENATE($F1711," ",$G1711),AllocFactorMatrix,(U$4+1),FALSE)*$E1717</f>
        <v>0</v>
      </c>
      <c r="V1711" s="25">
        <f>VLOOKUP(CONCATENATE($F1711," ",$G1711),AllocFactorMatrix,(V$4+1),FALSE)*$E1717</f>
        <v>0</v>
      </c>
      <c r="W1711" s="25">
        <f t="shared" ref="W1711:W1717" si="796">SUBTOTAL(9,S1711:V1711)</f>
        <v>0</v>
      </c>
      <c r="X1711" s="25">
        <f>VLOOKUP(CONCATENATE($F1711," ",$G1711),AllocFactorMatrix,(X$4+1),FALSE)*$E1717</f>
        <v>0</v>
      </c>
      <c r="Y1711" s="25">
        <f>VLOOKUP(CONCATENATE($F1711," ",$G1711),AllocFactorMatrix,(Y$4+1),FALSE)*$E1717</f>
        <v>0</v>
      </c>
      <c r="Z1711" s="25">
        <f t="shared" si="792"/>
        <v>0</v>
      </c>
      <c r="AA1711" s="25">
        <f>VLOOKUP(CONCATENATE($F1711," ",$G1711),AllocFactorMatrix,(AA$4+1),FALSE)*$E1717</f>
        <v>0</v>
      </c>
      <c r="AB1711" s="25">
        <f>VLOOKUP(CONCATENATE($F1711," ",$G1711),AllocFactorMatrix,(AB$4+1),FALSE)*$E1717</f>
        <v>0</v>
      </c>
      <c r="AC1711" s="25">
        <f>VLOOKUP(CONCATENATE($F1711," ",$G1711),AllocFactorMatrix,(AC$4+1),FALSE)*$E1717</f>
        <v>0</v>
      </c>
    </row>
    <row r="1712" spans="4:29" hidden="1" outlineLevel="1">
      <c r="F1712" s="61" t="str">
        <f>F1717</f>
        <v>DIST_CPD</v>
      </c>
      <c r="G1712" s="20" t="str">
        <f>$G$10</f>
        <v>SUBTRAN</v>
      </c>
      <c r="H1712" s="24">
        <f t="shared" si="790"/>
        <v>0</v>
      </c>
      <c r="I1712" s="25">
        <f>VLOOKUP(CONCATENATE($F1712," ",$G1712),AllocFactorMatrix,(I$4+1),FALSE)*$E1717</f>
        <v>0</v>
      </c>
      <c r="J1712" s="25">
        <f>VLOOKUP(CONCATENATE($F1712," ",$G1712),AllocFactorMatrix,(J$4+1),FALSE)*$E1717</f>
        <v>0</v>
      </c>
      <c r="K1712" s="25">
        <f>VLOOKUP(CONCATENATE($F1712," ",$G1712),AllocFactorMatrix,(K$4+1),FALSE)*$E1717</f>
        <v>0</v>
      </c>
      <c r="L1712" s="25">
        <f>VLOOKUP(CONCATENATE($F1712," ",$G1712),AllocFactorMatrix,(L$4+1),FALSE)*$E1717</f>
        <v>0</v>
      </c>
      <c r="M1712" s="25">
        <f t="shared" si="791"/>
        <v>0</v>
      </c>
      <c r="N1712" s="25">
        <f>VLOOKUP(CONCATENATE($F1712," ",$G1712),AllocFactorMatrix,(N$4+1),FALSE)*$E1717</f>
        <v>0</v>
      </c>
      <c r="O1712" s="25">
        <f>VLOOKUP(CONCATENATE($F1712," ",$G1712),AllocFactorMatrix,(O$4+1),FALSE)*$E1717</f>
        <v>0</v>
      </c>
      <c r="P1712" s="25">
        <f>VLOOKUP(CONCATENATE($F1712," ",$G1712),AllocFactorMatrix,(P$4+1),FALSE)*$E1717</f>
        <v>0</v>
      </c>
      <c r="Q1712" s="25">
        <f>VLOOKUP(CONCATENATE($F1712," ",$G1712),AllocFactorMatrix,(Q$4+1),FALSE)*$E1717</f>
        <v>0</v>
      </c>
      <c r="R1712" s="25">
        <f t="shared" si="793"/>
        <v>0</v>
      </c>
      <c r="S1712" s="25">
        <f>VLOOKUP(CONCATENATE($F1712," ",$G1712),AllocFactorMatrix,(S$4+1),FALSE)*$E1717</f>
        <v>0</v>
      </c>
      <c r="T1712" s="25">
        <f>VLOOKUP(CONCATENATE($F1712," ",$G1712),AllocFactorMatrix,(T$4+1),FALSE)*$E1717</f>
        <v>0</v>
      </c>
      <c r="U1712" s="25">
        <f>VLOOKUP(CONCATENATE($F1712," ",$G1712),AllocFactorMatrix,(U$4+1),FALSE)*$E1717</f>
        <v>0</v>
      </c>
      <c r="V1712" s="25">
        <f>VLOOKUP(CONCATENATE($F1712," ",$G1712),AllocFactorMatrix,(V$4+1),FALSE)*$E1717</f>
        <v>0</v>
      </c>
      <c r="W1712" s="25">
        <f t="shared" si="796"/>
        <v>0</v>
      </c>
      <c r="X1712" s="25">
        <f>VLOOKUP(CONCATENATE($F1712," ",$G1712),AllocFactorMatrix,(X$4+1),FALSE)*$E1717</f>
        <v>0</v>
      </c>
      <c r="Y1712" s="25">
        <f>VLOOKUP(CONCATENATE($F1712," ",$G1712),AllocFactorMatrix,(Y$4+1),FALSE)*$E1717</f>
        <v>0</v>
      </c>
      <c r="Z1712" s="25">
        <f t="shared" si="792"/>
        <v>0</v>
      </c>
      <c r="AA1712" s="25">
        <f>VLOOKUP(CONCATENATE($F1712," ",$G1712),AllocFactorMatrix,(AA$4+1),FALSE)*$E1717</f>
        <v>0</v>
      </c>
      <c r="AB1712" s="25">
        <f>VLOOKUP(CONCATENATE($F1712," ",$G1712),AllocFactorMatrix,(AB$4+1),FALSE)*$E1717</f>
        <v>0</v>
      </c>
      <c r="AC1712" s="25">
        <f>VLOOKUP(CONCATENATE($F1712," ",$G1712),AllocFactorMatrix,(AC$4+1),FALSE)*$E1717</f>
        <v>0</v>
      </c>
    </row>
    <row r="1713" spans="4:29" hidden="1" outlineLevel="1">
      <c r="F1713" s="61" t="str">
        <f>F1717</f>
        <v>DIST_CPD</v>
      </c>
      <c r="G1713" s="20" t="str">
        <f>$G$11</f>
        <v>DISTPRI</v>
      </c>
      <c r="H1713" s="24">
        <f t="shared" si="790"/>
        <v>951868.99999999988</v>
      </c>
      <c r="I1713" s="25">
        <f>VLOOKUP(CONCATENATE($F1713," ",$G1713),AllocFactorMatrix,(I$4+1),FALSE)*$E1717</f>
        <v>632515.66941819631</v>
      </c>
      <c r="J1713" s="25">
        <f>VLOOKUP(CONCATENATE($F1713," ",$G1713),AllocFactorMatrix,(J$4+1),FALSE)*$E1717</f>
        <v>159243.17375751087</v>
      </c>
      <c r="K1713" s="25">
        <f>VLOOKUP(CONCATENATE($F1713," ",$G1713),AllocFactorMatrix,(K$4+1),FALSE)*$E1717</f>
        <v>1858.3107689182027</v>
      </c>
      <c r="L1713" s="25">
        <f>VLOOKUP(CONCATENATE($F1713," ",$G1713),AllocFactorMatrix,(L$4+1),FALSE)*$E1717</f>
        <v>0</v>
      </c>
      <c r="M1713" s="25">
        <f t="shared" si="791"/>
        <v>161101.48452642906</v>
      </c>
      <c r="N1713" s="25">
        <f>VLOOKUP(CONCATENATE($F1713," ",$G1713),AllocFactorMatrix,(N$4+1),FALSE)*$E1717</f>
        <v>68670.067569924126</v>
      </c>
      <c r="O1713" s="25">
        <f>VLOOKUP(CONCATENATE($F1713," ",$G1713),AllocFactorMatrix,(O$4+1),FALSE)*$E1717</f>
        <v>19493.948552718677</v>
      </c>
      <c r="P1713" s="25">
        <f>VLOOKUP(CONCATENATE($F1713," ",$G1713),AllocFactorMatrix,(P$4+1),FALSE)*$E1717</f>
        <v>0</v>
      </c>
      <c r="Q1713" s="25">
        <f>VLOOKUP(CONCATENATE($F1713," ",$G1713),AllocFactorMatrix,(Q$4+1),FALSE)*$E1717</f>
        <v>0</v>
      </c>
      <c r="R1713" s="25">
        <f t="shared" si="793"/>
        <v>88164.016122642803</v>
      </c>
      <c r="S1713" s="25">
        <f>VLOOKUP(CONCATENATE($F1713," ",$G1713),AllocFactorMatrix,(S$4+1),FALSE)*$E1717</f>
        <v>3916.5062698411689</v>
      </c>
      <c r="T1713" s="25">
        <f>VLOOKUP(CONCATENATE($F1713," ",$G1713),AllocFactorMatrix,(T$4+1),FALSE)*$E1717</f>
        <v>45299.873381304496</v>
      </c>
      <c r="U1713" s="25">
        <f>VLOOKUP(CONCATENATE($F1713," ",$G1713),AllocFactorMatrix,(U$4+1),FALSE)*$E1717</f>
        <v>0</v>
      </c>
      <c r="V1713" s="25">
        <f>VLOOKUP(CONCATENATE($F1713," ",$G1713),AllocFactorMatrix,(V$4+1),FALSE)*$E1717</f>
        <v>0</v>
      </c>
      <c r="W1713" s="25">
        <f t="shared" si="796"/>
        <v>49216.379651145668</v>
      </c>
      <c r="X1713" s="25">
        <f>VLOOKUP(CONCATENATE($F1713," ",$G1713),AllocFactorMatrix,(X$4+1),FALSE)*$E1717</f>
        <v>18635.899336176702</v>
      </c>
      <c r="Y1713" s="25">
        <f>VLOOKUP(CONCATENATE($F1713," ",$G1713),AllocFactorMatrix,(Y$4+1),FALSE)*$E1717</f>
        <v>446.50074234651868</v>
      </c>
      <c r="Z1713" s="25">
        <f t="shared" si="792"/>
        <v>19082.40007852322</v>
      </c>
      <c r="AA1713" s="25">
        <f>VLOOKUP(CONCATENATE($F1713," ",$G1713),AllocFactorMatrix,(AA$4+1),FALSE)*$E1717</f>
        <v>320.62619149073197</v>
      </c>
      <c r="AB1713" s="25">
        <f>VLOOKUP(CONCATENATE($F1713," ",$G1713),AllocFactorMatrix,(AB$4+1),FALSE)*$E1717</f>
        <v>1175.3145477871124</v>
      </c>
      <c r="AC1713" s="25">
        <f>VLOOKUP(CONCATENATE($F1713," ",$G1713),AllocFactorMatrix,(AC$4+1),FALSE)*$E1717</f>
        <v>293.1094637850079</v>
      </c>
    </row>
    <row r="1714" spans="4:29" hidden="1" outlineLevel="1">
      <c r="F1714" s="61" t="str">
        <f>F1717</f>
        <v>DIST_CPD</v>
      </c>
      <c r="G1714" s="20" t="str">
        <f>$G$12</f>
        <v>DISTSEC</v>
      </c>
      <c r="H1714" s="24">
        <f t="shared" si="790"/>
        <v>0</v>
      </c>
      <c r="I1714" s="25">
        <f>VLOOKUP(CONCATENATE($F1714," ",$G1714),AllocFactorMatrix,(I$4+1),FALSE)*$E1717</f>
        <v>0</v>
      </c>
      <c r="J1714" s="25">
        <f>VLOOKUP(CONCATENATE($F1714," ",$G1714),AllocFactorMatrix,(J$4+1),FALSE)*$E1717</f>
        <v>0</v>
      </c>
      <c r="K1714" s="25">
        <f>VLOOKUP(CONCATENATE($F1714," ",$G1714),AllocFactorMatrix,(K$4+1),FALSE)*$E1717</f>
        <v>0</v>
      </c>
      <c r="L1714" s="25">
        <f>VLOOKUP(CONCATENATE($F1714," ",$G1714),AllocFactorMatrix,(L$4+1),FALSE)*$E1717</f>
        <v>0</v>
      </c>
      <c r="M1714" s="25">
        <f t="shared" si="791"/>
        <v>0</v>
      </c>
      <c r="N1714" s="25">
        <f>VLOOKUP(CONCATENATE($F1714," ",$G1714),AllocFactorMatrix,(N$4+1),FALSE)*$E1717</f>
        <v>0</v>
      </c>
      <c r="O1714" s="25">
        <f>VLOOKUP(CONCATENATE($F1714," ",$G1714),AllocFactorMatrix,(O$4+1),FALSE)*$E1717</f>
        <v>0</v>
      </c>
      <c r="P1714" s="25">
        <f>VLOOKUP(CONCATENATE($F1714," ",$G1714),AllocFactorMatrix,(P$4+1),FALSE)*$E1717</f>
        <v>0</v>
      </c>
      <c r="Q1714" s="25">
        <f>VLOOKUP(CONCATENATE($F1714," ",$G1714),AllocFactorMatrix,(Q$4+1),FALSE)*$E1717</f>
        <v>0</v>
      </c>
      <c r="R1714" s="25">
        <f t="shared" si="793"/>
        <v>0</v>
      </c>
      <c r="S1714" s="25">
        <f>VLOOKUP(CONCATENATE($F1714," ",$G1714),AllocFactorMatrix,(S$4+1),FALSE)*$E1717</f>
        <v>0</v>
      </c>
      <c r="T1714" s="25">
        <f>VLOOKUP(CONCATENATE($F1714," ",$G1714),AllocFactorMatrix,(T$4+1),FALSE)*$E1717</f>
        <v>0</v>
      </c>
      <c r="U1714" s="25">
        <f>VLOOKUP(CONCATENATE($F1714," ",$G1714),AllocFactorMatrix,(U$4+1),FALSE)*$E1717</f>
        <v>0</v>
      </c>
      <c r="V1714" s="25">
        <f>VLOOKUP(CONCATENATE($F1714," ",$G1714),AllocFactorMatrix,(V$4+1),FALSE)*$E1717</f>
        <v>0</v>
      </c>
      <c r="W1714" s="25">
        <f t="shared" si="796"/>
        <v>0</v>
      </c>
      <c r="X1714" s="25">
        <f>VLOOKUP(CONCATENATE($F1714," ",$G1714),AllocFactorMatrix,(X$4+1),FALSE)*$E1717</f>
        <v>0</v>
      </c>
      <c r="Y1714" s="25">
        <f>VLOOKUP(CONCATENATE($F1714," ",$G1714),AllocFactorMatrix,(Y$4+1),FALSE)*$E1717</f>
        <v>0</v>
      </c>
      <c r="Z1714" s="25">
        <f t="shared" si="792"/>
        <v>0</v>
      </c>
      <c r="AA1714" s="25">
        <f>VLOOKUP(CONCATENATE($F1714," ",$G1714),AllocFactorMatrix,(AA$4+1),FALSE)*$E1717</f>
        <v>0</v>
      </c>
      <c r="AB1714" s="25">
        <f>VLOOKUP(CONCATENATE($F1714," ",$G1714),AllocFactorMatrix,(AB$4+1),FALSE)*$E1717</f>
        <v>0</v>
      </c>
      <c r="AC1714" s="25">
        <f>VLOOKUP(CONCATENATE($F1714," ",$G1714),AllocFactorMatrix,(AC$4+1),FALSE)*$E1717</f>
        <v>0</v>
      </c>
    </row>
    <row r="1715" spans="4:29" hidden="1" outlineLevel="1">
      <c r="F1715" s="61" t="str">
        <f>F1717</f>
        <v>DIST_CPD</v>
      </c>
      <c r="G1715" s="20" t="str">
        <f>$G$13</f>
        <v>ENERGY</v>
      </c>
      <c r="H1715" s="24">
        <f t="shared" si="790"/>
        <v>0</v>
      </c>
      <c r="I1715" s="25">
        <f>VLOOKUP(CONCATENATE($F1715," ",$G1715),AllocFactorMatrix,(I$4+1),FALSE)*$E1717</f>
        <v>0</v>
      </c>
      <c r="J1715" s="25">
        <f>VLOOKUP(CONCATENATE($F1715," ",$G1715),AllocFactorMatrix,(J$4+1),FALSE)*$E1717</f>
        <v>0</v>
      </c>
      <c r="K1715" s="25">
        <f>VLOOKUP(CONCATENATE($F1715," ",$G1715),AllocFactorMatrix,(K$4+1),FALSE)*$E1717</f>
        <v>0</v>
      </c>
      <c r="L1715" s="25">
        <f>VLOOKUP(CONCATENATE($F1715," ",$G1715),AllocFactorMatrix,(L$4+1),FALSE)*$E1717</f>
        <v>0</v>
      </c>
      <c r="M1715" s="25">
        <f t="shared" si="791"/>
        <v>0</v>
      </c>
      <c r="N1715" s="25">
        <f>VLOOKUP(CONCATENATE($F1715," ",$G1715),AllocFactorMatrix,(N$4+1),FALSE)*$E1717</f>
        <v>0</v>
      </c>
      <c r="O1715" s="25">
        <f>VLOOKUP(CONCATENATE($F1715," ",$G1715),AllocFactorMatrix,(O$4+1),FALSE)*$E1717</f>
        <v>0</v>
      </c>
      <c r="P1715" s="25">
        <f>VLOOKUP(CONCATENATE($F1715," ",$G1715),AllocFactorMatrix,(P$4+1),FALSE)*$E1717</f>
        <v>0</v>
      </c>
      <c r="Q1715" s="25">
        <f>VLOOKUP(CONCATENATE($F1715," ",$G1715),AllocFactorMatrix,(Q$4+1),FALSE)*$E1717</f>
        <v>0</v>
      </c>
      <c r="R1715" s="25">
        <f t="shared" si="793"/>
        <v>0</v>
      </c>
      <c r="S1715" s="25">
        <f>VLOOKUP(CONCATENATE($F1715," ",$G1715),AllocFactorMatrix,(S$4+1),FALSE)*$E1717</f>
        <v>0</v>
      </c>
      <c r="T1715" s="25">
        <f>VLOOKUP(CONCATENATE($F1715," ",$G1715),AllocFactorMatrix,(T$4+1),FALSE)*$E1717</f>
        <v>0</v>
      </c>
      <c r="U1715" s="25">
        <f>VLOOKUP(CONCATENATE($F1715," ",$G1715),AllocFactorMatrix,(U$4+1),FALSE)*$E1717</f>
        <v>0</v>
      </c>
      <c r="V1715" s="25">
        <f>VLOOKUP(CONCATENATE($F1715," ",$G1715),AllocFactorMatrix,(V$4+1),FALSE)*$E1717</f>
        <v>0</v>
      </c>
      <c r="W1715" s="25">
        <f t="shared" si="796"/>
        <v>0</v>
      </c>
      <c r="X1715" s="25">
        <f>VLOOKUP(CONCATENATE($F1715," ",$G1715),AllocFactorMatrix,(X$4+1),FALSE)*$E1717</f>
        <v>0</v>
      </c>
      <c r="Y1715" s="25">
        <f>VLOOKUP(CONCATENATE($F1715," ",$G1715),AllocFactorMatrix,(Y$4+1),FALSE)*$E1717</f>
        <v>0</v>
      </c>
      <c r="Z1715" s="25">
        <f t="shared" si="792"/>
        <v>0</v>
      </c>
      <c r="AA1715" s="25">
        <f>VLOOKUP(CONCATENATE($F1715," ",$G1715),AllocFactorMatrix,(AA$4+1),FALSE)*$E1717</f>
        <v>0</v>
      </c>
      <c r="AB1715" s="25">
        <f>VLOOKUP(CONCATENATE($F1715," ",$G1715),AllocFactorMatrix,(AB$4+1),FALSE)*$E1717</f>
        <v>0</v>
      </c>
      <c r="AC1715" s="25">
        <f>VLOOKUP(CONCATENATE($F1715," ",$G1715),AllocFactorMatrix,(AC$4+1),FALSE)*$E1717</f>
        <v>0</v>
      </c>
    </row>
    <row r="1716" spans="4:29" hidden="1" outlineLevel="1">
      <c r="F1716" s="61" t="str">
        <f>F1717</f>
        <v>DIST_CPD</v>
      </c>
      <c r="G1716" s="20" t="str">
        <f>$G$14</f>
        <v>CUSTOMER</v>
      </c>
      <c r="H1716" s="24">
        <f t="shared" si="790"/>
        <v>0</v>
      </c>
      <c r="I1716" s="25">
        <f>VLOOKUP(CONCATENATE($F1716," ",$G1716),AllocFactorMatrix,(I$4+1),FALSE)*$E1717</f>
        <v>0</v>
      </c>
      <c r="J1716" s="25">
        <f>VLOOKUP(CONCATENATE($F1716," ",$G1716),AllocFactorMatrix,(J$4+1),FALSE)*$E1717</f>
        <v>0</v>
      </c>
      <c r="K1716" s="25">
        <f>VLOOKUP(CONCATENATE($F1716," ",$G1716),AllocFactorMatrix,(K$4+1),FALSE)*$E1717</f>
        <v>0</v>
      </c>
      <c r="L1716" s="25">
        <f>VLOOKUP(CONCATENATE($F1716," ",$G1716),AllocFactorMatrix,(L$4+1),FALSE)*$E1717</f>
        <v>0</v>
      </c>
      <c r="M1716" s="25">
        <f t="shared" si="791"/>
        <v>0</v>
      </c>
      <c r="N1716" s="25">
        <f>VLOOKUP(CONCATENATE($F1716," ",$G1716),AllocFactorMatrix,(N$4+1),FALSE)*$E1717</f>
        <v>0</v>
      </c>
      <c r="O1716" s="25">
        <f>VLOOKUP(CONCATENATE($F1716," ",$G1716),AllocFactorMatrix,(O$4+1),FALSE)*$E1717</f>
        <v>0</v>
      </c>
      <c r="P1716" s="25">
        <f>VLOOKUP(CONCATENATE($F1716," ",$G1716),AllocFactorMatrix,(P$4+1),FALSE)*$E1717</f>
        <v>0</v>
      </c>
      <c r="Q1716" s="25">
        <f>VLOOKUP(CONCATENATE($F1716," ",$G1716),AllocFactorMatrix,(Q$4+1),FALSE)*$E1717</f>
        <v>0</v>
      </c>
      <c r="R1716" s="25">
        <f t="shared" si="793"/>
        <v>0</v>
      </c>
      <c r="S1716" s="25">
        <f>VLOOKUP(CONCATENATE($F1716," ",$G1716),AllocFactorMatrix,(S$4+1),FALSE)*$E1717</f>
        <v>0</v>
      </c>
      <c r="T1716" s="25">
        <f>VLOOKUP(CONCATENATE($F1716," ",$G1716),AllocFactorMatrix,(T$4+1),FALSE)*$E1717</f>
        <v>0</v>
      </c>
      <c r="U1716" s="25">
        <f>VLOOKUP(CONCATENATE($F1716," ",$G1716),AllocFactorMatrix,(U$4+1),FALSE)*$E1717</f>
        <v>0</v>
      </c>
      <c r="V1716" s="25">
        <f>VLOOKUP(CONCATENATE($F1716," ",$G1716),AllocFactorMatrix,(V$4+1),FALSE)*$E1717</f>
        <v>0</v>
      </c>
      <c r="W1716" s="25">
        <f t="shared" si="796"/>
        <v>0</v>
      </c>
      <c r="X1716" s="25">
        <f>VLOOKUP(CONCATENATE($F1716," ",$G1716),AllocFactorMatrix,(X$4+1),FALSE)*$E1717</f>
        <v>0</v>
      </c>
      <c r="Y1716" s="25">
        <f>VLOOKUP(CONCATENATE($F1716," ",$G1716),AllocFactorMatrix,(Y$4+1),FALSE)*$E1717</f>
        <v>0</v>
      </c>
      <c r="Z1716" s="25">
        <f t="shared" si="792"/>
        <v>0</v>
      </c>
      <c r="AA1716" s="25">
        <f>VLOOKUP(CONCATENATE($F1716," ",$G1716),AllocFactorMatrix,(AA$4+1),FALSE)*$E1717</f>
        <v>0</v>
      </c>
      <c r="AB1716" s="25">
        <f>VLOOKUP(CONCATENATE($F1716," ",$G1716),AllocFactorMatrix,(AB$4+1),FALSE)*$E1717</f>
        <v>0</v>
      </c>
      <c r="AC1716" s="25">
        <f>VLOOKUP(CONCATENATE($F1716," ",$G1716),AllocFactorMatrix,(AC$4+1),FALSE)*$E1717</f>
        <v>0</v>
      </c>
    </row>
    <row r="1717" spans="4:29" collapsed="1">
      <c r="D1717" s="20" t="s">
        <v>111</v>
      </c>
      <c r="E1717" s="22">
        <f>'Sch 4'!E389</f>
        <v>951869</v>
      </c>
      <c r="F1717" s="61" t="s">
        <v>37</v>
      </c>
      <c r="G1717" s="20" t="str">
        <f>$G$15</f>
        <v>TOTAL</v>
      </c>
      <c r="H1717" s="24">
        <f t="shared" si="790"/>
        <v>951868.99999999988</v>
      </c>
      <c r="I1717" s="25">
        <f>VLOOKUP(CONCATENATE($F1717," ",$G1717),AllocFactorMatrix,(I$4+1),FALSE)*$E1717</f>
        <v>632515.66941819631</v>
      </c>
      <c r="J1717" s="25">
        <f>VLOOKUP(CONCATENATE($F1717," ",$G1717),AllocFactorMatrix,(J$4+1),FALSE)*$E1717</f>
        <v>159243.17375751087</v>
      </c>
      <c r="K1717" s="25">
        <f>VLOOKUP(CONCATENATE($F1717," ",$G1717),AllocFactorMatrix,(K$4+1),FALSE)*$E1717</f>
        <v>1858.3107689182027</v>
      </c>
      <c r="L1717" s="25">
        <f>VLOOKUP(CONCATENATE($F1717," ",$G1717),AllocFactorMatrix,(L$4+1),FALSE)*$E1717</f>
        <v>0</v>
      </c>
      <c r="M1717" s="25">
        <f t="shared" si="791"/>
        <v>161101.48452642906</v>
      </c>
      <c r="N1717" s="25">
        <f>VLOOKUP(CONCATENATE($F1717," ",$G1717),AllocFactorMatrix,(N$4+1),FALSE)*$E1717</f>
        <v>68670.067569924126</v>
      </c>
      <c r="O1717" s="25">
        <f>VLOOKUP(CONCATENATE($F1717," ",$G1717),AllocFactorMatrix,(O$4+1),FALSE)*$E1717</f>
        <v>19493.948552718677</v>
      </c>
      <c r="P1717" s="25">
        <f>VLOOKUP(CONCATENATE($F1717," ",$G1717),AllocFactorMatrix,(P$4+1),FALSE)*$E1717</f>
        <v>0</v>
      </c>
      <c r="Q1717" s="25">
        <f>VLOOKUP(CONCATENATE($F1717," ",$G1717),AllocFactorMatrix,(Q$4+1),FALSE)*$E1717</f>
        <v>0</v>
      </c>
      <c r="R1717" s="25">
        <f t="shared" si="793"/>
        <v>88164.016122642803</v>
      </c>
      <c r="S1717" s="25">
        <f>VLOOKUP(CONCATENATE($F1717," ",$G1717),AllocFactorMatrix,(S$4+1),FALSE)*$E1717</f>
        <v>3916.5062698411689</v>
      </c>
      <c r="T1717" s="25">
        <f>VLOOKUP(CONCATENATE($F1717," ",$G1717),AllocFactorMatrix,(T$4+1),FALSE)*$E1717</f>
        <v>45299.873381304496</v>
      </c>
      <c r="U1717" s="25">
        <f>VLOOKUP(CONCATENATE($F1717," ",$G1717),AllocFactorMatrix,(U$4+1),FALSE)*$E1717</f>
        <v>0</v>
      </c>
      <c r="V1717" s="25">
        <f>VLOOKUP(CONCATENATE($F1717," ",$G1717),AllocFactorMatrix,(V$4+1),FALSE)*$E1717</f>
        <v>0</v>
      </c>
      <c r="W1717" s="25">
        <f t="shared" si="796"/>
        <v>49216.379651145668</v>
      </c>
      <c r="X1717" s="25">
        <f>VLOOKUP(CONCATENATE($F1717," ",$G1717),AllocFactorMatrix,(X$4+1),FALSE)*$E1717</f>
        <v>18635.899336176702</v>
      </c>
      <c r="Y1717" s="25">
        <f>VLOOKUP(CONCATENATE($F1717," ",$G1717),AllocFactorMatrix,(Y$4+1),FALSE)*$E1717</f>
        <v>446.50074234651868</v>
      </c>
      <c r="Z1717" s="25">
        <f t="shared" si="792"/>
        <v>19082.40007852322</v>
      </c>
      <c r="AA1717" s="25">
        <f>VLOOKUP(CONCATENATE($F1717," ",$G1717),AllocFactorMatrix,(AA$4+1),FALSE)*$E1717</f>
        <v>320.62619149073197</v>
      </c>
      <c r="AB1717" s="25">
        <f>VLOOKUP(CONCATENATE($F1717," ",$G1717),AllocFactorMatrix,(AB$4+1),FALSE)*$E1717</f>
        <v>1175.3145477871124</v>
      </c>
      <c r="AC1717" s="25">
        <f>VLOOKUP(CONCATENATE($F1717," ",$G1717),AllocFactorMatrix,(AC$4+1),FALSE)*$E1717</f>
        <v>293.1094637850079</v>
      </c>
    </row>
    <row r="1718" spans="4:29" hidden="1" outlineLevel="1">
      <c r="F1718" s="61" t="str">
        <f>F1725</f>
        <v>TOTOHLINES</v>
      </c>
      <c r="G1718" s="20" t="str">
        <f>$G$8</f>
        <v>PRODUCTION</v>
      </c>
      <c r="H1718" s="24">
        <f t="shared" si="790"/>
        <v>0</v>
      </c>
      <c r="I1718" s="25">
        <f>VLOOKUP(CONCATENATE($F1718," ",$G1718),AllocFactorMatrix,(I$4+1),FALSE)*$E1725</f>
        <v>0</v>
      </c>
      <c r="J1718" s="25">
        <f>VLOOKUP(CONCATENATE($F1718," ",$G1718),AllocFactorMatrix,(J$4+1),FALSE)*$E1725</f>
        <v>0</v>
      </c>
      <c r="K1718" s="25">
        <f>VLOOKUP(CONCATENATE($F1718," ",$G1718),AllocFactorMatrix,(K$4+1),FALSE)*$E1725</f>
        <v>0</v>
      </c>
      <c r="L1718" s="25">
        <f>VLOOKUP(CONCATENATE($F1718," ",$G1718),AllocFactorMatrix,(L$4+1),FALSE)*$E1725</f>
        <v>0</v>
      </c>
      <c r="M1718" s="25">
        <f t="shared" si="791"/>
        <v>0</v>
      </c>
      <c r="N1718" s="25">
        <f>VLOOKUP(CONCATENATE($F1718," ",$G1718),AllocFactorMatrix,(N$4+1),FALSE)*$E1725</f>
        <v>0</v>
      </c>
      <c r="O1718" s="25">
        <f>VLOOKUP(CONCATENATE($F1718," ",$G1718),AllocFactorMatrix,(O$4+1),FALSE)*$E1725</f>
        <v>0</v>
      </c>
      <c r="P1718" s="25">
        <f>VLOOKUP(CONCATENATE($F1718," ",$G1718),AllocFactorMatrix,(P$4+1),FALSE)*$E1725</f>
        <v>0</v>
      </c>
      <c r="Q1718" s="25">
        <f>VLOOKUP(CONCATENATE($F1718," ",$G1718),AllocFactorMatrix,(Q$4+1),FALSE)*$E1725</f>
        <v>0</v>
      </c>
      <c r="R1718" s="25">
        <f t="shared" si="793"/>
        <v>0</v>
      </c>
      <c r="S1718" s="25">
        <f>VLOOKUP(CONCATENATE($F1718," ",$G1718),AllocFactorMatrix,(S$4+1),FALSE)*$E1725</f>
        <v>0</v>
      </c>
      <c r="T1718" s="25">
        <f>VLOOKUP(CONCATENATE($F1718," ",$G1718),AllocFactorMatrix,(T$4+1),FALSE)*$E1725</f>
        <v>0</v>
      </c>
      <c r="U1718" s="25">
        <f>VLOOKUP(CONCATENATE($F1718," ",$G1718),AllocFactorMatrix,(U$4+1),FALSE)*$E1725</f>
        <v>0</v>
      </c>
      <c r="V1718" s="25">
        <f>VLOOKUP(CONCATENATE($F1718," ",$G1718),AllocFactorMatrix,(V$4+1),FALSE)*$E1725</f>
        <v>0</v>
      </c>
      <c r="W1718" s="25">
        <f>SUBTOTAL(9,S1718:V1718)</f>
        <v>0</v>
      </c>
      <c r="X1718" s="25">
        <f>VLOOKUP(CONCATENATE($F1718," ",$G1718),AllocFactorMatrix,(X$4+1),FALSE)*$E1725</f>
        <v>0</v>
      </c>
      <c r="Y1718" s="25">
        <f>VLOOKUP(CONCATENATE($F1718," ",$G1718),AllocFactorMatrix,(Y$4+1),FALSE)*$E1725</f>
        <v>0</v>
      </c>
      <c r="Z1718" s="25">
        <f t="shared" si="792"/>
        <v>0</v>
      </c>
      <c r="AA1718" s="25">
        <f>VLOOKUP(CONCATENATE($F1718," ",$G1718),AllocFactorMatrix,(AA$4+1),FALSE)*$E1725</f>
        <v>0</v>
      </c>
      <c r="AB1718" s="25">
        <f>VLOOKUP(CONCATENATE($F1718," ",$G1718),AllocFactorMatrix,(AB$4+1),FALSE)*$E1725</f>
        <v>0</v>
      </c>
      <c r="AC1718" s="25">
        <f>VLOOKUP(CONCATENATE($F1718," ",$G1718),AllocFactorMatrix,(AC$4+1),FALSE)*$E1725</f>
        <v>0</v>
      </c>
    </row>
    <row r="1719" spans="4:29" hidden="1" outlineLevel="1">
      <c r="F1719" s="61" t="str">
        <f>F1725</f>
        <v>TOTOHLINES</v>
      </c>
      <c r="G1719" s="20" t="str">
        <f>$G$9</f>
        <v>BULKTRAN</v>
      </c>
      <c r="H1719" s="24">
        <f t="shared" si="790"/>
        <v>0</v>
      </c>
      <c r="I1719" s="25">
        <f>VLOOKUP(CONCATENATE($F1719," ",$G1719),AllocFactorMatrix,(I$4+1),FALSE)*$E1725</f>
        <v>0</v>
      </c>
      <c r="J1719" s="25">
        <f>VLOOKUP(CONCATENATE($F1719," ",$G1719),AllocFactorMatrix,(J$4+1),FALSE)*$E1725</f>
        <v>0</v>
      </c>
      <c r="K1719" s="25">
        <f>VLOOKUP(CONCATENATE($F1719," ",$G1719),AllocFactorMatrix,(K$4+1),FALSE)*$E1725</f>
        <v>0</v>
      </c>
      <c r="L1719" s="25">
        <f>VLOOKUP(CONCATENATE($F1719," ",$G1719),AllocFactorMatrix,(L$4+1),FALSE)*$E1725</f>
        <v>0</v>
      </c>
      <c r="M1719" s="25">
        <f t="shared" si="791"/>
        <v>0</v>
      </c>
      <c r="N1719" s="25">
        <f>VLOOKUP(CONCATENATE($F1719," ",$G1719),AllocFactorMatrix,(N$4+1),FALSE)*$E1725</f>
        <v>0</v>
      </c>
      <c r="O1719" s="25">
        <f>VLOOKUP(CONCATENATE($F1719," ",$G1719),AllocFactorMatrix,(O$4+1),FALSE)*$E1725</f>
        <v>0</v>
      </c>
      <c r="P1719" s="25">
        <f>VLOOKUP(CONCATENATE($F1719," ",$G1719),AllocFactorMatrix,(P$4+1),FALSE)*$E1725</f>
        <v>0</v>
      </c>
      <c r="Q1719" s="25">
        <f>VLOOKUP(CONCATENATE($F1719," ",$G1719),AllocFactorMatrix,(Q$4+1),FALSE)*$E1725</f>
        <v>0</v>
      </c>
      <c r="R1719" s="25">
        <f t="shared" si="793"/>
        <v>0</v>
      </c>
      <c r="S1719" s="25">
        <f>VLOOKUP(CONCATENATE($F1719," ",$G1719),AllocFactorMatrix,(S$4+1),FALSE)*$E1725</f>
        <v>0</v>
      </c>
      <c r="T1719" s="25">
        <f>VLOOKUP(CONCATENATE($F1719," ",$G1719),AllocFactorMatrix,(T$4+1),FALSE)*$E1725</f>
        <v>0</v>
      </c>
      <c r="U1719" s="25">
        <f>VLOOKUP(CONCATENATE($F1719," ",$G1719),AllocFactorMatrix,(U$4+1),FALSE)*$E1725</f>
        <v>0</v>
      </c>
      <c r="V1719" s="25">
        <f>VLOOKUP(CONCATENATE($F1719," ",$G1719),AllocFactorMatrix,(V$4+1),FALSE)*$E1725</f>
        <v>0</v>
      </c>
      <c r="W1719" s="25">
        <f t="shared" ref="W1719:W1725" si="797">SUBTOTAL(9,S1719:V1719)</f>
        <v>0</v>
      </c>
      <c r="X1719" s="25">
        <f>VLOOKUP(CONCATENATE($F1719," ",$G1719),AllocFactorMatrix,(X$4+1),FALSE)*$E1725</f>
        <v>0</v>
      </c>
      <c r="Y1719" s="25">
        <f>VLOOKUP(CONCATENATE($F1719," ",$G1719),AllocFactorMatrix,(Y$4+1),FALSE)*$E1725</f>
        <v>0</v>
      </c>
      <c r="Z1719" s="25">
        <f t="shared" si="792"/>
        <v>0</v>
      </c>
      <c r="AA1719" s="25">
        <f>VLOOKUP(CONCATENATE($F1719," ",$G1719),AllocFactorMatrix,(AA$4+1),FALSE)*$E1725</f>
        <v>0</v>
      </c>
      <c r="AB1719" s="25">
        <f>VLOOKUP(CONCATENATE($F1719," ",$G1719),AllocFactorMatrix,(AB$4+1),FALSE)*$E1725</f>
        <v>0</v>
      </c>
      <c r="AC1719" s="25">
        <f>VLOOKUP(CONCATENATE($F1719," ",$G1719),AllocFactorMatrix,(AC$4+1),FALSE)*$E1725</f>
        <v>0</v>
      </c>
    </row>
    <row r="1720" spans="4:29" hidden="1" outlineLevel="1">
      <c r="F1720" s="61" t="str">
        <f>F1725</f>
        <v>TOTOHLINES</v>
      </c>
      <c r="G1720" s="20" t="str">
        <f>$G$10</f>
        <v>SUBTRAN</v>
      </c>
      <c r="H1720" s="24">
        <f t="shared" si="790"/>
        <v>0</v>
      </c>
      <c r="I1720" s="25">
        <f>VLOOKUP(CONCATENATE($F1720," ",$G1720),AllocFactorMatrix,(I$4+1),FALSE)*$E1725</f>
        <v>0</v>
      </c>
      <c r="J1720" s="25">
        <f>VLOOKUP(CONCATENATE($F1720," ",$G1720),AllocFactorMatrix,(J$4+1),FALSE)*$E1725</f>
        <v>0</v>
      </c>
      <c r="K1720" s="25">
        <f>VLOOKUP(CONCATENATE($F1720," ",$G1720),AllocFactorMatrix,(K$4+1),FALSE)*$E1725</f>
        <v>0</v>
      </c>
      <c r="L1720" s="25">
        <f>VLOOKUP(CONCATENATE($F1720," ",$G1720),AllocFactorMatrix,(L$4+1),FALSE)*$E1725</f>
        <v>0</v>
      </c>
      <c r="M1720" s="25">
        <f t="shared" si="791"/>
        <v>0</v>
      </c>
      <c r="N1720" s="25">
        <f>VLOOKUP(CONCATENATE($F1720," ",$G1720),AllocFactorMatrix,(N$4+1),FALSE)*$E1725</f>
        <v>0</v>
      </c>
      <c r="O1720" s="25">
        <f>VLOOKUP(CONCATENATE($F1720," ",$G1720),AllocFactorMatrix,(O$4+1),FALSE)*$E1725</f>
        <v>0</v>
      </c>
      <c r="P1720" s="25">
        <f>VLOOKUP(CONCATENATE($F1720," ",$G1720),AllocFactorMatrix,(P$4+1),FALSE)*$E1725</f>
        <v>0</v>
      </c>
      <c r="Q1720" s="25">
        <f>VLOOKUP(CONCATENATE($F1720," ",$G1720),AllocFactorMatrix,(Q$4+1),FALSE)*$E1725</f>
        <v>0</v>
      </c>
      <c r="R1720" s="25">
        <f t="shared" si="793"/>
        <v>0</v>
      </c>
      <c r="S1720" s="25">
        <f>VLOOKUP(CONCATENATE($F1720," ",$G1720),AllocFactorMatrix,(S$4+1),FALSE)*$E1725</f>
        <v>0</v>
      </c>
      <c r="T1720" s="25">
        <f>VLOOKUP(CONCATENATE($F1720," ",$G1720),AllocFactorMatrix,(T$4+1),FALSE)*$E1725</f>
        <v>0</v>
      </c>
      <c r="U1720" s="25">
        <f>VLOOKUP(CONCATENATE($F1720," ",$G1720),AllocFactorMatrix,(U$4+1),FALSE)*$E1725</f>
        <v>0</v>
      </c>
      <c r="V1720" s="25">
        <f>VLOOKUP(CONCATENATE($F1720," ",$G1720),AllocFactorMatrix,(V$4+1),FALSE)*$E1725</f>
        <v>0</v>
      </c>
      <c r="W1720" s="25">
        <f t="shared" si="797"/>
        <v>0</v>
      </c>
      <c r="X1720" s="25">
        <f>VLOOKUP(CONCATENATE($F1720," ",$G1720),AllocFactorMatrix,(X$4+1),FALSE)*$E1725</f>
        <v>0</v>
      </c>
      <c r="Y1720" s="25">
        <f>VLOOKUP(CONCATENATE($F1720," ",$G1720),AllocFactorMatrix,(Y$4+1),FALSE)*$E1725</f>
        <v>0</v>
      </c>
      <c r="Z1720" s="25">
        <f t="shared" si="792"/>
        <v>0</v>
      </c>
      <c r="AA1720" s="25">
        <f>VLOOKUP(CONCATENATE($F1720," ",$G1720),AllocFactorMatrix,(AA$4+1),FALSE)*$E1725</f>
        <v>0</v>
      </c>
      <c r="AB1720" s="25">
        <f>VLOOKUP(CONCATENATE($F1720," ",$G1720),AllocFactorMatrix,(AB$4+1),FALSE)*$E1725</f>
        <v>0</v>
      </c>
      <c r="AC1720" s="25">
        <f>VLOOKUP(CONCATENATE($F1720," ",$G1720),AllocFactorMatrix,(AC$4+1),FALSE)*$E1725</f>
        <v>0</v>
      </c>
    </row>
    <row r="1721" spans="4:29" hidden="1" outlineLevel="1">
      <c r="F1721" s="61" t="str">
        <f>F1725</f>
        <v>TOTOHLINES</v>
      </c>
      <c r="G1721" s="20" t="str">
        <f>$G$11</f>
        <v>DISTPRI</v>
      </c>
      <c r="H1721" s="24">
        <f t="shared" si="790"/>
        <v>11607310.388340123</v>
      </c>
      <c r="I1721" s="25">
        <f>VLOOKUP(CONCATENATE($F1721," ",$G1721),AllocFactorMatrix,(I$4+1),FALSE)*$E1725</f>
        <v>7713042.1312446762</v>
      </c>
      <c r="J1721" s="25">
        <f>VLOOKUP(CONCATENATE($F1721," ",$G1721),AllocFactorMatrix,(J$4+1),FALSE)*$E1725</f>
        <v>1941848.0326891697</v>
      </c>
      <c r="K1721" s="25">
        <f>VLOOKUP(CONCATENATE($F1721," ",$G1721),AllocFactorMatrix,(K$4+1),FALSE)*$E1725</f>
        <v>22660.670630967685</v>
      </c>
      <c r="L1721" s="25">
        <f>VLOOKUP(CONCATENATE($F1721," ",$G1721),AllocFactorMatrix,(L$4+1),FALSE)*$E1725</f>
        <v>0</v>
      </c>
      <c r="M1721" s="25">
        <f t="shared" si="791"/>
        <v>1964508.7033201375</v>
      </c>
      <c r="N1721" s="25">
        <f>VLOOKUP(CONCATENATE($F1721," ",$G1721),AllocFactorMatrix,(N$4+1),FALSE)*$E1725</f>
        <v>837378.66100524168</v>
      </c>
      <c r="O1721" s="25">
        <f>VLOOKUP(CONCATENATE($F1721," ",$G1721),AllocFactorMatrix,(O$4+1),FALSE)*$E1725</f>
        <v>237713.71012790568</v>
      </c>
      <c r="P1721" s="25">
        <f>VLOOKUP(CONCATENATE($F1721," ",$G1721),AllocFactorMatrix,(P$4+1),FALSE)*$E1725</f>
        <v>0</v>
      </c>
      <c r="Q1721" s="25">
        <f>VLOOKUP(CONCATENATE($F1721," ",$G1721),AllocFactorMatrix,(Q$4+1),FALSE)*$E1725</f>
        <v>0</v>
      </c>
      <c r="R1721" s="25">
        <f t="shared" si="793"/>
        <v>1075092.3711331473</v>
      </c>
      <c r="S1721" s="25">
        <f>VLOOKUP(CONCATENATE($F1721," ",$G1721),AllocFactorMatrix,(S$4+1),FALSE)*$E1725</f>
        <v>47758.78184070142</v>
      </c>
      <c r="T1721" s="25">
        <f>VLOOKUP(CONCATENATE($F1721," ",$G1721),AllocFactorMatrix,(T$4+1),FALSE)*$E1725</f>
        <v>552397.11650374997</v>
      </c>
      <c r="U1721" s="25">
        <f>VLOOKUP(CONCATENATE($F1721," ",$G1721),AllocFactorMatrix,(U$4+1),FALSE)*$E1725</f>
        <v>0</v>
      </c>
      <c r="V1721" s="25">
        <f>VLOOKUP(CONCATENATE($F1721," ",$G1721),AllocFactorMatrix,(V$4+1),FALSE)*$E1725</f>
        <v>0</v>
      </c>
      <c r="W1721" s="25">
        <f t="shared" si="797"/>
        <v>600155.89834445145</v>
      </c>
      <c r="X1721" s="25">
        <f>VLOOKUP(CONCATENATE($F1721," ",$G1721),AllocFactorMatrix,(X$4+1),FALSE)*$E1725</f>
        <v>227250.45984359676</v>
      </c>
      <c r="Y1721" s="25">
        <f>VLOOKUP(CONCATENATE($F1721," ",$G1721),AllocFactorMatrix,(Y$4+1),FALSE)*$E1725</f>
        <v>5444.7331566006706</v>
      </c>
      <c r="Z1721" s="25">
        <f t="shared" si="792"/>
        <v>232695.19300019744</v>
      </c>
      <c r="AA1721" s="25">
        <f>VLOOKUP(CONCATENATE($F1721," ",$G1721),AllocFactorMatrix,(AA$4+1),FALSE)*$E1725</f>
        <v>3909.7898169436162</v>
      </c>
      <c r="AB1721" s="25">
        <f>VLOOKUP(CONCATENATE($F1721," ",$G1721),AllocFactorMatrix,(AB$4+1),FALSE)*$E1725</f>
        <v>14332.056995339301</v>
      </c>
      <c r="AC1721" s="25">
        <f>VLOOKUP(CONCATENATE($F1721," ",$G1721),AllocFactorMatrix,(AC$4+1),FALSE)*$E1725</f>
        <v>3574.2444852311878</v>
      </c>
    </row>
    <row r="1722" spans="4:29" hidden="1" outlineLevel="1">
      <c r="F1722" s="61" t="str">
        <f>F1725</f>
        <v>TOTOHLINES</v>
      </c>
      <c r="G1722" s="20" t="str">
        <f>$G$12</f>
        <v>DISTSEC</v>
      </c>
      <c r="H1722" s="24">
        <f t="shared" si="790"/>
        <v>4927689.5484078443</v>
      </c>
      <c r="I1722" s="25">
        <f>VLOOKUP(CONCATENATE($F1722," ",$G1722),AllocFactorMatrix,(I$4+1),FALSE)*$E1725</f>
        <v>3679021.6997795817</v>
      </c>
      <c r="J1722" s="25">
        <f>VLOOKUP(CONCATENATE($F1722," ",$G1722),AllocFactorMatrix,(J$4+1),FALSE)*$E1725</f>
        <v>825891.6198317908</v>
      </c>
      <c r="K1722" s="25">
        <f>VLOOKUP(CONCATENATE($F1722," ",$G1722),AllocFactorMatrix,(K$4+1),FALSE)*$E1725</f>
        <v>0</v>
      </c>
      <c r="L1722" s="25">
        <f>VLOOKUP(CONCATENATE($F1722," ",$G1722),AllocFactorMatrix,(L$4+1),FALSE)*$E1725</f>
        <v>0</v>
      </c>
      <c r="M1722" s="25">
        <f t="shared" si="791"/>
        <v>825891.6198317908</v>
      </c>
      <c r="N1722" s="25">
        <f>VLOOKUP(CONCATENATE($F1722," ",$G1722),AllocFactorMatrix,(N$4+1),FALSE)*$E1725</f>
        <v>291135.50262539776</v>
      </c>
      <c r="O1722" s="25">
        <f>VLOOKUP(CONCATENATE($F1722," ",$G1722),AllocFactorMatrix,(O$4+1),FALSE)*$E1725</f>
        <v>0</v>
      </c>
      <c r="P1722" s="25">
        <f>VLOOKUP(CONCATENATE($F1722," ",$G1722),AllocFactorMatrix,(P$4+1),FALSE)*$E1725</f>
        <v>0</v>
      </c>
      <c r="Q1722" s="25">
        <f>VLOOKUP(CONCATENATE($F1722," ",$G1722),AllocFactorMatrix,(Q$4+1),FALSE)*$E1725</f>
        <v>0</v>
      </c>
      <c r="R1722" s="25">
        <f t="shared" si="793"/>
        <v>291135.50262539776</v>
      </c>
      <c r="S1722" s="25">
        <f>VLOOKUP(CONCATENATE($F1722," ",$G1722),AllocFactorMatrix,(S$4+1),FALSE)*$E1725</f>
        <v>12885.819343460842</v>
      </c>
      <c r="T1722" s="25">
        <f>VLOOKUP(CONCATENATE($F1722," ",$G1722),AllocFactorMatrix,(T$4+1),FALSE)*$E1725</f>
        <v>0</v>
      </c>
      <c r="U1722" s="25">
        <f>VLOOKUP(CONCATENATE($F1722," ",$G1722),AllocFactorMatrix,(U$4+1),FALSE)*$E1725</f>
        <v>0</v>
      </c>
      <c r="V1722" s="25">
        <f>VLOOKUP(CONCATENATE($F1722," ",$G1722),AllocFactorMatrix,(V$4+1),FALSE)*$E1725</f>
        <v>0</v>
      </c>
      <c r="W1722" s="25">
        <f t="shared" si="797"/>
        <v>12885.819343460842</v>
      </c>
      <c r="X1722" s="25">
        <f>VLOOKUP(CONCATENATE($F1722," ",$G1722),AllocFactorMatrix,(X$4+1),FALSE)*$E1725</f>
        <v>81027.353285935984</v>
      </c>
      <c r="Y1722" s="25">
        <f>VLOOKUP(CONCATENATE($F1722," ",$G1722),AllocFactorMatrix,(Y$4+1),FALSE)*$E1725</f>
        <v>0</v>
      </c>
      <c r="Z1722" s="25">
        <f t="shared" si="792"/>
        <v>81027.353285935984</v>
      </c>
      <c r="AA1722" s="25">
        <f>VLOOKUP(CONCATENATE($F1722," ",$G1722),AllocFactorMatrix,(AA$4+1),FALSE)*$E1725</f>
        <v>1321.2542542194453</v>
      </c>
      <c r="AB1722" s="25">
        <f>VLOOKUP(CONCATENATE($F1722," ",$G1722),AllocFactorMatrix,(AB$4+1),FALSE)*$E1725</f>
        <v>29175.30453746525</v>
      </c>
      <c r="AC1722" s="25">
        <f>VLOOKUP(CONCATENATE($F1722," ",$G1722),AllocFactorMatrix,(AC$4+1),FALSE)*$E1725</f>
        <v>7230.9947499944637</v>
      </c>
    </row>
    <row r="1723" spans="4:29" hidden="1" outlineLevel="1">
      <c r="F1723" s="61" t="str">
        <f>F1725</f>
        <v>TOTOHLINES</v>
      </c>
      <c r="G1723" s="20" t="str">
        <f>$G$13</f>
        <v>ENERGY</v>
      </c>
      <c r="H1723" s="24">
        <f t="shared" si="790"/>
        <v>0</v>
      </c>
      <c r="I1723" s="25">
        <f>VLOOKUP(CONCATENATE($F1723," ",$G1723),AllocFactorMatrix,(I$4+1),FALSE)*$E1725</f>
        <v>0</v>
      </c>
      <c r="J1723" s="25">
        <f>VLOOKUP(CONCATENATE($F1723," ",$G1723),AllocFactorMatrix,(J$4+1),FALSE)*$E1725</f>
        <v>0</v>
      </c>
      <c r="K1723" s="25">
        <f>VLOOKUP(CONCATENATE($F1723," ",$G1723),AllocFactorMatrix,(K$4+1),FALSE)*$E1725</f>
        <v>0</v>
      </c>
      <c r="L1723" s="25">
        <f>VLOOKUP(CONCATENATE($F1723," ",$G1723),AllocFactorMatrix,(L$4+1),FALSE)*$E1725</f>
        <v>0</v>
      </c>
      <c r="M1723" s="25">
        <f t="shared" si="791"/>
        <v>0</v>
      </c>
      <c r="N1723" s="25">
        <f>VLOOKUP(CONCATENATE($F1723," ",$G1723),AllocFactorMatrix,(N$4+1),FALSE)*$E1725</f>
        <v>0</v>
      </c>
      <c r="O1723" s="25">
        <f>VLOOKUP(CONCATENATE($F1723," ",$G1723),AllocFactorMatrix,(O$4+1),FALSE)*$E1725</f>
        <v>0</v>
      </c>
      <c r="P1723" s="25">
        <f>VLOOKUP(CONCATENATE($F1723," ",$G1723),AllocFactorMatrix,(P$4+1),FALSE)*$E1725</f>
        <v>0</v>
      </c>
      <c r="Q1723" s="25">
        <f>VLOOKUP(CONCATENATE($F1723," ",$G1723),AllocFactorMatrix,(Q$4+1),FALSE)*$E1725</f>
        <v>0</v>
      </c>
      <c r="R1723" s="25">
        <f t="shared" si="793"/>
        <v>0</v>
      </c>
      <c r="S1723" s="25">
        <f>VLOOKUP(CONCATENATE($F1723," ",$G1723),AllocFactorMatrix,(S$4+1),FALSE)*$E1725</f>
        <v>0</v>
      </c>
      <c r="T1723" s="25">
        <f>VLOOKUP(CONCATENATE($F1723," ",$G1723),AllocFactorMatrix,(T$4+1),FALSE)*$E1725</f>
        <v>0</v>
      </c>
      <c r="U1723" s="25">
        <f>VLOOKUP(CONCATENATE($F1723," ",$G1723),AllocFactorMatrix,(U$4+1),FALSE)*$E1725</f>
        <v>0</v>
      </c>
      <c r="V1723" s="25">
        <f>VLOOKUP(CONCATENATE($F1723," ",$G1723),AllocFactorMatrix,(V$4+1),FALSE)*$E1725</f>
        <v>0</v>
      </c>
      <c r="W1723" s="25">
        <f t="shared" si="797"/>
        <v>0</v>
      </c>
      <c r="X1723" s="25">
        <f>VLOOKUP(CONCATENATE($F1723," ",$G1723),AllocFactorMatrix,(X$4+1),FALSE)*$E1725</f>
        <v>0</v>
      </c>
      <c r="Y1723" s="25">
        <f>VLOOKUP(CONCATENATE($F1723," ",$G1723),AllocFactorMatrix,(Y$4+1),FALSE)*$E1725</f>
        <v>0</v>
      </c>
      <c r="Z1723" s="25">
        <f t="shared" si="792"/>
        <v>0</v>
      </c>
      <c r="AA1723" s="25">
        <f>VLOOKUP(CONCATENATE($F1723," ",$G1723),AllocFactorMatrix,(AA$4+1),FALSE)*$E1725</f>
        <v>0</v>
      </c>
      <c r="AB1723" s="25">
        <f>VLOOKUP(CONCATENATE($F1723," ",$G1723),AllocFactorMatrix,(AB$4+1),FALSE)*$E1725</f>
        <v>0</v>
      </c>
      <c r="AC1723" s="25">
        <f>VLOOKUP(CONCATENATE($F1723," ",$G1723),AllocFactorMatrix,(AC$4+1),FALSE)*$E1725</f>
        <v>0</v>
      </c>
    </row>
    <row r="1724" spans="4:29" hidden="1" outlineLevel="1">
      <c r="F1724" s="61" t="str">
        <f>F1725</f>
        <v>TOTOHLINES</v>
      </c>
      <c r="G1724" s="20" t="str">
        <f>$G$14</f>
        <v>CUSTOMER</v>
      </c>
      <c r="H1724" s="24">
        <f t="shared" si="790"/>
        <v>12712953.063252034</v>
      </c>
      <c r="I1724" s="25">
        <f>VLOOKUP(CONCATENATE($F1724," ",$G1724),AllocFactorMatrix,(I$4+1),FALSE)*$E1725</f>
        <v>10235441.429790093</v>
      </c>
      <c r="J1724" s="25">
        <f>VLOOKUP(CONCATENATE($F1724," ",$G1724),AllocFactorMatrix,(J$4+1),FALSE)*$E1725</f>
        <v>2420777.7250170307</v>
      </c>
      <c r="K1724" s="25">
        <f>VLOOKUP(CONCATENATE($F1724," ",$G1724),AllocFactorMatrix,(K$4+1),FALSE)*$E1725</f>
        <v>5500.517439257057</v>
      </c>
      <c r="L1724" s="25">
        <f>VLOOKUP(CONCATENATE($F1724," ",$G1724),AllocFactorMatrix,(L$4+1),FALSE)*$E1725</f>
        <v>0</v>
      </c>
      <c r="M1724" s="25">
        <f t="shared" si="791"/>
        <v>2426278.2424562876</v>
      </c>
      <c r="N1724" s="25">
        <f>VLOOKUP(CONCATENATE($F1724," ",$G1724),AllocFactorMatrix,(N$4+1),FALSE)*$E1725</f>
        <v>28602.690684136694</v>
      </c>
      <c r="O1724" s="25">
        <f>VLOOKUP(CONCATENATE($F1724," ",$G1724),AllocFactorMatrix,(O$4+1),FALSE)*$E1725</f>
        <v>4714.7292336489063</v>
      </c>
      <c r="P1724" s="25">
        <f>VLOOKUP(CONCATENATE($F1724," ",$G1724),AllocFactorMatrix,(P$4+1),FALSE)*$E1725</f>
        <v>0</v>
      </c>
      <c r="Q1724" s="25">
        <f>VLOOKUP(CONCATENATE($F1724," ",$G1724),AllocFactorMatrix,(Q$4+1),FALSE)*$E1725</f>
        <v>0</v>
      </c>
      <c r="R1724" s="25">
        <f t="shared" si="793"/>
        <v>33317.419917785599</v>
      </c>
      <c r="S1724" s="25">
        <f>VLOOKUP(CONCATENATE($F1724," ",$G1724),AllocFactorMatrix,(S$4+1),FALSE)*$E1725</f>
        <v>392.89410280407543</v>
      </c>
      <c r="T1724" s="25">
        <f>VLOOKUP(CONCATENATE($F1724," ",$G1724),AllocFactorMatrix,(T$4+1),FALSE)*$E1725</f>
        <v>2671.6798990677134</v>
      </c>
      <c r="U1724" s="25">
        <f>VLOOKUP(CONCATENATE($F1724," ",$G1724),AllocFactorMatrix,(U$4+1),FALSE)*$E1725</f>
        <v>0</v>
      </c>
      <c r="V1724" s="25">
        <f>VLOOKUP(CONCATENATE($F1724," ",$G1724),AllocFactorMatrix,(V$4+1),FALSE)*$E1725</f>
        <v>0</v>
      </c>
      <c r="W1724" s="25">
        <f t="shared" si="797"/>
        <v>3064.5740018717888</v>
      </c>
      <c r="X1724" s="25">
        <f>VLOOKUP(CONCATENATE($F1724," ",$G1724),AllocFactorMatrix,(X$4+1),FALSE)*$E1725</f>
        <v>9979.5102112235163</v>
      </c>
      <c r="Y1724" s="25">
        <f>VLOOKUP(CONCATENATE($F1724," ",$G1724),AllocFactorMatrix,(Y$4+1),FALSE)*$E1725</f>
        <v>78.578820560815103</v>
      </c>
      <c r="Z1724" s="25">
        <f t="shared" si="792"/>
        <v>10058.089031784331</v>
      </c>
      <c r="AA1724" s="25">
        <f>VLOOKUP(CONCATENATE($F1724," ",$G1724),AllocFactorMatrix,(AA$4+1),FALSE)*$E1725</f>
        <v>628.63056448652083</v>
      </c>
      <c r="AB1724" s="25">
        <f>VLOOKUP(CONCATENATE($F1724," ",$G1724),AllocFactorMatrix,(AB$4+1),FALSE)*$E1725</f>
        <v>0</v>
      </c>
      <c r="AC1724" s="25">
        <f>VLOOKUP(CONCATENATE($F1724," ",$G1724),AllocFactorMatrix,(AC$4+1),FALSE)*$E1725</f>
        <v>4164.6774897231999</v>
      </c>
    </row>
    <row r="1725" spans="4:29" collapsed="1">
      <c r="D1725" s="20" t="s">
        <v>112</v>
      </c>
      <c r="E1725" s="22">
        <f>'Sch 4'!E390</f>
        <v>29247953</v>
      </c>
      <c r="F1725" s="61" t="s">
        <v>66</v>
      </c>
      <c r="G1725" s="20" t="str">
        <f>$G$15</f>
        <v>TOTAL</v>
      </c>
      <c r="H1725" s="24">
        <f t="shared" si="790"/>
        <v>29247953.000000007</v>
      </c>
      <c r="I1725" s="25">
        <f>VLOOKUP(CONCATENATE($F1725," ",$G1725),AllocFactorMatrix,(I$4+1),FALSE)*$E1725</f>
        <v>21627505.26081435</v>
      </c>
      <c r="J1725" s="25">
        <f>VLOOKUP(CONCATENATE($F1725," ",$G1725),AllocFactorMatrix,(J$4+1),FALSE)*$E1725</f>
        <v>5188517.3775379909</v>
      </c>
      <c r="K1725" s="25">
        <f>VLOOKUP(CONCATENATE($F1725," ",$G1725),AllocFactorMatrix,(K$4+1),FALSE)*$E1725</f>
        <v>28161.18807022474</v>
      </c>
      <c r="L1725" s="25">
        <f>VLOOKUP(CONCATENATE($F1725," ",$G1725),AllocFactorMatrix,(L$4+1),FALSE)*$E1725</f>
        <v>0</v>
      </c>
      <c r="M1725" s="25">
        <f t="shared" si="791"/>
        <v>5216678.5656082155</v>
      </c>
      <c r="N1725" s="25">
        <f>VLOOKUP(CONCATENATE($F1725," ",$G1725),AllocFactorMatrix,(N$4+1),FALSE)*$E1725</f>
        <v>1157116.8543147761</v>
      </c>
      <c r="O1725" s="25">
        <f>VLOOKUP(CONCATENATE($F1725," ",$G1725),AllocFactorMatrix,(O$4+1),FALSE)*$E1725</f>
        <v>242428.4393615546</v>
      </c>
      <c r="P1725" s="25">
        <f>VLOOKUP(CONCATENATE($F1725," ",$G1725),AllocFactorMatrix,(P$4+1),FALSE)*$E1725</f>
        <v>0</v>
      </c>
      <c r="Q1725" s="25">
        <f>VLOOKUP(CONCATENATE($F1725," ",$G1725),AllocFactorMatrix,(Q$4+1),FALSE)*$E1725</f>
        <v>0</v>
      </c>
      <c r="R1725" s="25">
        <f t="shared" si="793"/>
        <v>1399545.2936763307</v>
      </c>
      <c r="S1725" s="25">
        <f>VLOOKUP(CONCATENATE($F1725," ",$G1725),AllocFactorMatrix,(S$4+1),FALSE)*$E1725</f>
        <v>61037.495286966339</v>
      </c>
      <c r="T1725" s="25">
        <f>VLOOKUP(CONCATENATE($F1725," ",$G1725),AllocFactorMatrix,(T$4+1),FALSE)*$E1725</f>
        <v>555068.79640281759</v>
      </c>
      <c r="U1725" s="25">
        <f>VLOOKUP(CONCATENATE($F1725," ",$G1725),AllocFactorMatrix,(U$4+1),FALSE)*$E1725</f>
        <v>0</v>
      </c>
      <c r="V1725" s="25">
        <f>VLOOKUP(CONCATENATE($F1725," ",$G1725),AllocFactorMatrix,(V$4+1),FALSE)*$E1725</f>
        <v>0</v>
      </c>
      <c r="W1725" s="25">
        <f t="shared" si="797"/>
        <v>616106.29168978392</v>
      </c>
      <c r="X1725" s="25">
        <f>VLOOKUP(CONCATENATE($F1725," ",$G1725),AllocFactorMatrix,(X$4+1),FALSE)*$E1725</f>
        <v>318257.32334075624</v>
      </c>
      <c r="Y1725" s="25">
        <f>VLOOKUP(CONCATENATE($F1725," ",$G1725),AllocFactorMatrix,(Y$4+1),FALSE)*$E1725</f>
        <v>5523.3119771614847</v>
      </c>
      <c r="Z1725" s="25">
        <f t="shared" si="792"/>
        <v>323780.63531791774</v>
      </c>
      <c r="AA1725" s="25">
        <f>VLOOKUP(CONCATENATE($F1725," ",$G1725),AllocFactorMatrix,(AA$4+1),FALSE)*$E1725</f>
        <v>5859.6746356495814</v>
      </c>
      <c r="AB1725" s="25">
        <f>VLOOKUP(CONCATENATE($F1725," ",$G1725),AllocFactorMatrix,(AB$4+1),FALSE)*$E1725</f>
        <v>43507.361532804549</v>
      </c>
      <c r="AC1725" s="25">
        <f>VLOOKUP(CONCATENATE($F1725," ",$G1725),AllocFactorMatrix,(AC$4+1),FALSE)*$E1725</f>
        <v>14969.916724948853</v>
      </c>
    </row>
    <row r="1726" spans="4:29" hidden="1" outlineLevel="1">
      <c r="F1726" s="61" t="str">
        <f>F1733</f>
        <v>TOTOHLINES</v>
      </c>
      <c r="G1726" s="20" t="str">
        <f>$G$8</f>
        <v>PRODUCTION</v>
      </c>
      <c r="H1726" s="24">
        <f t="shared" ref="H1726:H1757" si="798">SUBTOTAL(9,I1726:AC1726)</f>
        <v>0</v>
      </c>
      <c r="I1726" s="25">
        <f>VLOOKUP(CONCATENATE($F1726," ",$G1726),AllocFactorMatrix,(I$4+1),FALSE)*$E1733</f>
        <v>0</v>
      </c>
      <c r="J1726" s="25">
        <f>VLOOKUP(CONCATENATE($F1726," ",$G1726),AllocFactorMatrix,(J$4+1),FALSE)*$E1733</f>
        <v>0</v>
      </c>
      <c r="K1726" s="25">
        <f>VLOOKUP(CONCATENATE($F1726," ",$G1726),AllocFactorMatrix,(K$4+1),FALSE)*$E1733</f>
        <v>0</v>
      </c>
      <c r="L1726" s="25">
        <f>VLOOKUP(CONCATENATE($F1726," ",$G1726),AllocFactorMatrix,(L$4+1),FALSE)*$E1733</f>
        <v>0</v>
      </c>
      <c r="M1726" s="25">
        <f t="shared" ref="M1726:M1733" si="799">SUBTOTAL(9,J1726:L1726)</f>
        <v>0</v>
      </c>
      <c r="N1726" s="25">
        <f>VLOOKUP(CONCATENATE($F1726," ",$G1726),AllocFactorMatrix,(N$4+1),FALSE)*$E1733</f>
        <v>0</v>
      </c>
      <c r="O1726" s="25">
        <f>VLOOKUP(CONCATENATE($F1726," ",$G1726),AllocFactorMatrix,(O$4+1),FALSE)*$E1733</f>
        <v>0</v>
      </c>
      <c r="P1726" s="25">
        <f>VLOOKUP(CONCATENATE($F1726," ",$G1726),AllocFactorMatrix,(P$4+1),FALSE)*$E1733</f>
        <v>0</v>
      </c>
      <c r="Q1726" s="25">
        <f>VLOOKUP(CONCATENATE($F1726," ",$G1726),AllocFactorMatrix,(Q$4+1),FALSE)*$E1733</f>
        <v>0</v>
      </c>
      <c r="R1726" s="25">
        <f t="shared" ref="R1726:R1733" si="800">SUBTOTAL(9,N1726:Q1726)</f>
        <v>0</v>
      </c>
      <c r="S1726" s="25">
        <f>VLOOKUP(CONCATENATE($F1726," ",$G1726),AllocFactorMatrix,(S$4+1),FALSE)*$E1733</f>
        <v>0</v>
      </c>
      <c r="T1726" s="25">
        <f>VLOOKUP(CONCATENATE($F1726," ",$G1726),AllocFactorMatrix,(T$4+1),FALSE)*$E1733</f>
        <v>0</v>
      </c>
      <c r="U1726" s="25">
        <f>VLOOKUP(CONCATENATE($F1726," ",$G1726),AllocFactorMatrix,(U$4+1),FALSE)*$E1733</f>
        <v>0</v>
      </c>
      <c r="V1726" s="25">
        <f>VLOOKUP(CONCATENATE($F1726," ",$G1726),AllocFactorMatrix,(V$4+1),FALSE)*$E1733</f>
        <v>0</v>
      </c>
      <c r="W1726" s="25">
        <f>SUBTOTAL(9,S1726:V1726)</f>
        <v>0</v>
      </c>
      <c r="X1726" s="25">
        <f>VLOOKUP(CONCATENATE($F1726," ",$G1726),AllocFactorMatrix,(X$4+1),FALSE)*$E1733</f>
        <v>0</v>
      </c>
      <c r="Y1726" s="25">
        <f>VLOOKUP(CONCATENATE($F1726," ",$G1726),AllocFactorMatrix,(Y$4+1),FALSE)*$E1733</f>
        <v>0</v>
      </c>
      <c r="Z1726" s="25">
        <f t="shared" ref="Z1726:Z1733" si="801">SUBTOTAL(9,X1726:Y1726)</f>
        <v>0</v>
      </c>
      <c r="AA1726" s="25">
        <f>VLOOKUP(CONCATENATE($F1726," ",$G1726),AllocFactorMatrix,(AA$4+1),FALSE)*$E1733</f>
        <v>0</v>
      </c>
      <c r="AB1726" s="25">
        <f>VLOOKUP(CONCATENATE($F1726," ",$G1726),AllocFactorMatrix,(AB$4+1),FALSE)*$E1733</f>
        <v>0</v>
      </c>
      <c r="AC1726" s="25">
        <f>VLOOKUP(CONCATENATE($F1726," ",$G1726),AllocFactorMatrix,(AC$4+1),FALSE)*$E1733</f>
        <v>0</v>
      </c>
    </row>
    <row r="1727" spans="4:29" hidden="1" outlineLevel="1">
      <c r="F1727" s="61" t="str">
        <f>F1733</f>
        <v>TOTOHLINES</v>
      </c>
      <c r="G1727" s="20" t="str">
        <f>$G$9</f>
        <v>BULKTRAN</v>
      </c>
      <c r="H1727" s="24">
        <f t="shared" si="798"/>
        <v>0</v>
      </c>
      <c r="I1727" s="25">
        <f>VLOOKUP(CONCATENATE($F1727," ",$G1727),AllocFactorMatrix,(I$4+1),FALSE)*$E1733</f>
        <v>0</v>
      </c>
      <c r="J1727" s="25">
        <f>VLOOKUP(CONCATENATE($F1727," ",$G1727),AllocFactorMatrix,(J$4+1),FALSE)*$E1733</f>
        <v>0</v>
      </c>
      <c r="K1727" s="25">
        <f>VLOOKUP(CONCATENATE($F1727," ",$G1727),AllocFactorMatrix,(K$4+1),FALSE)*$E1733</f>
        <v>0</v>
      </c>
      <c r="L1727" s="25">
        <f>VLOOKUP(CONCATENATE($F1727," ",$G1727),AllocFactorMatrix,(L$4+1),FALSE)*$E1733</f>
        <v>0</v>
      </c>
      <c r="M1727" s="25">
        <f t="shared" si="799"/>
        <v>0</v>
      </c>
      <c r="N1727" s="25">
        <f>VLOOKUP(CONCATENATE($F1727," ",$G1727),AllocFactorMatrix,(N$4+1),FALSE)*$E1733</f>
        <v>0</v>
      </c>
      <c r="O1727" s="25">
        <f>VLOOKUP(CONCATENATE($F1727," ",$G1727),AllocFactorMatrix,(O$4+1),FALSE)*$E1733</f>
        <v>0</v>
      </c>
      <c r="P1727" s="25">
        <f>VLOOKUP(CONCATENATE($F1727," ",$G1727),AllocFactorMatrix,(P$4+1),FALSE)*$E1733</f>
        <v>0</v>
      </c>
      <c r="Q1727" s="25">
        <f>VLOOKUP(CONCATENATE($F1727," ",$G1727),AllocFactorMatrix,(Q$4+1),FALSE)*$E1733</f>
        <v>0</v>
      </c>
      <c r="R1727" s="25">
        <f t="shared" si="800"/>
        <v>0</v>
      </c>
      <c r="S1727" s="25">
        <f>VLOOKUP(CONCATENATE($F1727," ",$G1727),AllocFactorMatrix,(S$4+1),FALSE)*$E1733</f>
        <v>0</v>
      </c>
      <c r="T1727" s="25">
        <f>VLOOKUP(CONCATENATE($F1727," ",$G1727),AllocFactorMatrix,(T$4+1),FALSE)*$E1733</f>
        <v>0</v>
      </c>
      <c r="U1727" s="25">
        <f>VLOOKUP(CONCATENATE($F1727," ",$G1727),AllocFactorMatrix,(U$4+1),FALSE)*$E1733</f>
        <v>0</v>
      </c>
      <c r="V1727" s="25">
        <f>VLOOKUP(CONCATENATE($F1727," ",$G1727),AllocFactorMatrix,(V$4+1),FALSE)*$E1733</f>
        <v>0</v>
      </c>
      <c r="W1727" s="25">
        <f t="shared" ref="W1727:W1733" si="802">SUBTOTAL(9,S1727:V1727)</f>
        <v>0</v>
      </c>
      <c r="X1727" s="25">
        <f>VLOOKUP(CONCATENATE($F1727," ",$G1727),AllocFactorMatrix,(X$4+1),FALSE)*$E1733</f>
        <v>0</v>
      </c>
      <c r="Y1727" s="25">
        <f>VLOOKUP(CONCATENATE($F1727," ",$G1727),AllocFactorMatrix,(Y$4+1),FALSE)*$E1733</f>
        <v>0</v>
      </c>
      <c r="Z1727" s="25">
        <f t="shared" si="801"/>
        <v>0</v>
      </c>
      <c r="AA1727" s="25">
        <f>VLOOKUP(CONCATENATE($F1727," ",$G1727),AllocFactorMatrix,(AA$4+1),FALSE)*$E1733</f>
        <v>0</v>
      </c>
      <c r="AB1727" s="25">
        <f>VLOOKUP(CONCATENATE($F1727," ",$G1727),AllocFactorMatrix,(AB$4+1),FALSE)*$E1733</f>
        <v>0</v>
      </c>
      <c r="AC1727" s="25">
        <f>VLOOKUP(CONCATENATE($F1727," ",$G1727),AllocFactorMatrix,(AC$4+1),FALSE)*$E1733</f>
        <v>0</v>
      </c>
    </row>
    <row r="1728" spans="4:29" hidden="1" outlineLevel="1">
      <c r="F1728" s="61" t="str">
        <f>F1733</f>
        <v>TOTOHLINES</v>
      </c>
      <c r="G1728" s="20" t="str">
        <f>$G$10</f>
        <v>SUBTRAN</v>
      </c>
      <c r="H1728" s="24">
        <f t="shared" si="798"/>
        <v>0</v>
      </c>
      <c r="I1728" s="25">
        <f>VLOOKUP(CONCATENATE($F1728," ",$G1728),AllocFactorMatrix,(I$4+1),FALSE)*$E1733</f>
        <v>0</v>
      </c>
      <c r="J1728" s="25">
        <f>VLOOKUP(CONCATENATE($F1728," ",$G1728),AllocFactorMatrix,(J$4+1),FALSE)*$E1733</f>
        <v>0</v>
      </c>
      <c r="K1728" s="25">
        <f>VLOOKUP(CONCATENATE($F1728," ",$G1728),AllocFactorMatrix,(K$4+1),FALSE)*$E1733</f>
        <v>0</v>
      </c>
      <c r="L1728" s="25">
        <f>VLOOKUP(CONCATENATE($F1728," ",$G1728),AllocFactorMatrix,(L$4+1),FALSE)*$E1733</f>
        <v>0</v>
      </c>
      <c r="M1728" s="25">
        <f t="shared" si="799"/>
        <v>0</v>
      </c>
      <c r="N1728" s="25">
        <f>VLOOKUP(CONCATENATE($F1728," ",$G1728),AllocFactorMatrix,(N$4+1),FALSE)*$E1733</f>
        <v>0</v>
      </c>
      <c r="O1728" s="25">
        <f>VLOOKUP(CONCATENATE($F1728," ",$G1728),AllocFactorMatrix,(O$4+1),FALSE)*$E1733</f>
        <v>0</v>
      </c>
      <c r="P1728" s="25">
        <f>VLOOKUP(CONCATENATE($F1728," ",$G1728),AllocFactorMatrix,(P$4+1),FALSE)*$E1733</f>
        <v>0</v>
      </c>
      <c r="Q1728" s="25">
        <f>VLOOKUP(CONCATENATE($F1728," ",$G1728),AllocFactorMatrix,(Q$4+1),FALSE)*$E1733</f>
        <v>0</v>
      </c>
      <c r="R1728" s="25">
        <f t="shared" si="800"/>
        <v>0</v>
      </c>
      <c r="S1728" s="25">
        <f>VLOOKUP(CONCATENATE($F1728," ",$G1728),AllocFactorMatrix,(S$4+1),FALSE)*$E1733</f>
        <v>0</v>
      </c>
      <c r="T1728" s="25">
        <f>VLOOKUP(CONCATENATE($F1728," ",$G1728),AllocFactorMatrix,(T$4+1),FALSE)*$E1733</f>
        <v>0</v>
      </c>
      <c r="U1728" s="25">
        <f>VLOOKUP(CONCATENATE($F1728," ",$G1728),AllocFactorMatrix,(U$4+1),FALSE)*$E1733</f>
        <v>0</v>
      </c>
      <c r="V1728" s="25">
        <f>VLOOKUP(CONCATENATE($F1728," ",$G1728),AllocFactorMatrix,(V$4+1),FALSE)*$E1733</f>
        <v>0</v>
      </c>
      <c r="W1728" s="25">
        <f t="shared" si="802"/>
        <v>0</v>
      </c>
      <c r="X1728" s="25">
        <f>VLOOKUP(CONCATENATE($F1728," ",$G1728),AllocFactorMatrix,(X$4+1),FALSE)*$E1733</f>
        <v>0</v>
      </c>
      <c r="Y1728" s="25">
        <f>VLOOKUP(CONCATENATE($F1728," ",$G1728),AllocFactorMatrix,(Y$4+1),FALSE)*$E1733</f>
        <v>0</v>
      </c>
      <c r="Z1728" s="25">
        <f t="shared" si="801"/>
        <v>0</v>
      </c>
      <c r="AA1728" s="25">
        <f>VLOOKUP(CONCATENATE($F1728," ",$G1728),AllocFactorMatrix,(AA$4+1),FALSE)*$E1733</f>
        <v>0</v>
      </c>
      <c r="AB1728" s="25">
        <f>VLOOKUP(CONCATENATE($F1728," ",$G1728),AllocFactorMatrix,(AB$4+1),FALSE)*$E1733</f>
        <v>0</v>
      </c>
      <c r="AC1728" s="25">
        <f>VLOOKUP(CONCATENATE($F1728," ",$G1728),AllocFactorMatrix,(AC$4+1),FALSE)*$E1733</f>
        <v>0</v>
      </c>
    </row>
    <row r="1729" spans="4:29" hidden="1" outlineLevel="1">
      <c r="F1729" s="61" t="str">
        <f>F1733</f>
        <v>TOTOHLINES</v>
      </c>
      <c r="G1729" s="20" t="str">
        <f>$G$11</f>
        <v>DISTPRI</v>
      </c>
      <c r="H1729" s="24">
        <f t="shared" si="798"/>
        <v>0</v>
      </c>
      <c r="I1729" s="25">
        <f>VLOOKUP(CONCATENATE($F1729," ",$G1729),AllocFactorMatrix,(I$4+1),FALSE)*$E1733</f>
        <v>0</v>
      </c>
      <c r="J1729" s="25">
        <f>VLOOKUP(CONCATENATE($F1729," ",$G1729),AllocFactorMatrix,(J$4+1),FALSE)*$E1733</f>
        <v>0</v>
      </c>
      <c r="K1729" s="25">
        <f>VLOOKUP(CONCATENATE($F1729," ",$G1729),AllocFactorMatrix,(K$4+1),FALSE)*$E1733</f>
        <v>0</v>
      </c>
      <c r="L1729" s="25">
        <f>VLOOKUP(CONCATENATE($F1729," ",$G1729),AllocFactorMatrix,(L$4+1),FALSE)*$E1733</f>
        <v>0</v>
      </c>
      <c r="M1729" s="25">
        <f t="shared" si="799"/>
        <v>0</v>
      </c>
      <c r="N1729" s="25">
        <f>VLOOKUP(CONCATENATE($F1729," ",$G1729),AllocFactorMatrix,(N$4+1),FALSE)*$E1733</f>
        <v>0</v>
      </c>
      <c r="O1729" s="25">
        <f>VLOOKUP(CONCATENATE($F1729," ",$G1729),AllocFactorMatrix,(O$4+1),FALSE)*$E1733</f>
        <v>0</v>
      </c>
      <c r="P1729" s="25">
        <f>VLOOKUP(CONCATENATE($F1729," ",$G1729),AllocFactorMatrix,(P$4+1),FALSE)*$E1733</f>
        <v>0</v>
      </c>
      <c r="Q1729" s="25">
        <f>VLOOKUP(CONCATENATE($F1729," ",$G1729),AllocFactorMatrix,(Q$4+1),FALSE)*$E1733</f>
        <v>0</v>
      </c>
      <c r="R1729" s="25">
        <f t="shared" si="800"/>
        <v>0</v>
      </c>
      <c r="S1729" s="25">
        <f>VLOOKUP(CONCATENATE($F1729," ",$G1729),AllocFactorMatrix,(S$4+1),FALSE)*$E1733</f>
        <v>0</v>
      </c>
      <c r="T1729" s="25">
        <f>VLOOKUP(CONCATENATE($F1729," ",$G1729),AllocFactorMatrix,(T$4+1),FALSE)*$E1733</f>
        <v>0</v>
      </c>
      <c r="U1729" s="25">
        <f>VLOOKUP(CONCATENATE($F1729," ",$G1729),AllocFactorMatrix,(U$4+1),FALSE)*$E1733</f>
        <v>0</v>
      </c>
      <c r="V1729" s="25">
        <f>VLOOKUP(CONCATENATE($F1729," ",$G1729),AllocFactorMatrix,(V$4+1),FALSE)*$E1733</f>
        <v>0</v>
      </c>
      <c r="W1729" s="25">
        <f t="shared" si="802"/>
        <v>0</v>
      </c>
      <c r="X1729" s="25">
        <f>VLOOKUP(CONCATENATE($F1729," ",$G1729),AllocFactorMatrix,(X$4+1),FALSE)*$E1733</f>
        <v>0</v>
      </c>
      <c r="Y1729" s="25">
        <f>VLOOKUP(CONCATENATE($F1729," ",$G1729),AllocFactorMatrix,(Y$4+1),FALSE)*$E1733</f>
        <v>0</v>
      </c>
      <c r="Z1729" s="25">
        <f t="shared" si="801"/>
        <v>0</v>
      </c>
      <c r="AA1729" s="25">
        <f>VLOOKUP(CONCATENATE($F1729," ",$G1729),AllocFactorMatrix,(AA$4+1),FALSE)*$E1733</f>
        <v>0</v>
      </c>
      <c r="AB1729" s="25">
        <f>VLOOKUP(CONCATENATE($F1729," ",$G1729),AllocFactorMatrix,(AB$4+1),FALSE)*$E1733</f>
        <v>0</v>
      </c>
      <c r="AC1729" s="25">
        <f>VLOOKUP(CONCATENATE($F1729," ",$G1729),AllocFactorMatrix,(AC$4+1),FALSE)*$E1733</f>
        <v>0</v>
      </c>
    </row>
    <row r="1730" spans="4:29" hidden="1" outlineLevel="1">
      <c r="F1730" s="61" t="str">
        <f>F1733</f>
        <v>TOTOHLINES</v>
      </c>
      <c r="G1730" s="20" t="str">
        <f>$G$12</f>
        <v>DISTSEC</v>
      </c>
      <c r="H1730" s="24">
        <f t="shared" si="798"/>
        <v>0</v>
      </c>
      <c r="I1730" s="25">
        <f>VLOOKUP(CONCATENATE($F1730," ",$G1730),AllocFactorMatrix,(I$4+1),FALSE)*$E1733</f>
        <v>0</v>
      </c>
      <c r="J1730" s="25">
        <f>VLOOKUP(CONCATENATE($F1730," ",$G1730),AllocFactorMatrix,(J$4+1),FALSE)*$E1733</f>
        <v>0</v>
      </c>
      <c r="K1730" s="25">
        <f>VLOOKUP(CONCATENATE($F1730," ",$G1730),AllocFactorMatrix,(K$4+1),FALSE)*$E1733</f>
        <v>0</v>
      </c>
      <c r="L1730" s="25">
        <f>VLOOKUP(CONCATENATE($F1730," ",$G1730),AllocFactorMatrix,(L$4+1),FALSE)*$E1733</f>
        <v>0</v>
      </c>
      <c r="M1730" s="25">
        <f t="shared" si="799"/>
        <v>0</v>
      </c>
      <c r="N1730" s="25">
        <f>VLOOKUP(CONCATENATE($F1730," ",$G1730),AllocFactorMatrix,(N$4+1),FALSE)*$E1733</f>
        <v>0</v>
      </c>
      <c r="O1730" s="25">
        <f>VLOOKUP(CONCATENATE($F1730," ",$G1730),AllocFactorMatrix,(O$4+1),FALSE)*$E1733</f>
        <v>0</v>
      </c>
      <c r="P1730" s="25">
        <f>VLOOKUP(CONCATENATE($F1730," ",$G1730),AllocFactorMatrix,(P$4+1),FALSE)*$E1733</f>
        <v>0</v>
      </c>
      <c r="Q1730" s="25">
        <f>VLOOKUP(CONCATENATE($F1730," ",$G1730),AllocFactorMatrix,(Q$4+1),FALSE)*$E1733</f>
        <v>0</v>
      </c>
      <c r="R1730" s="25">
        <f t="shared" si="800"/>
        <v>0</v>
      </c>
      <c r="S1730" s="25">
        <f>VLOOKUP(CONCATENATE($F1730," ",$G1730),AllocFactorMatrix,(S$4+1),FALSE)*$E1733</f>
        <v>0</v>
      </c>
      <c r="T1730" s="25">
        <f>VLOOKUP(CONCATENATE($F1730," ",$G1730),AllocFactorMatrix,(T$4+1),FALSE)*$E1733</f>
        <v>0</v>
      </c>
      <c r="U1730" s="25">
        <f>VLOOKUP(CONCATENATE($F1730," ",$G1730),AllocFactorMatrix,(U$4+1),FALSE)*$E1733</f>
        <v>0</v>
      </c>
      <c r="V1730" s="25">
        <f>VLOOKUP(CONCATENATE($F1730," ",$G1730),AllocFactorMatrix,(V$4+1),FALSE)*$E1733</f>
        <v>0</v>
      </c>
      <c r="W1730" s="25">
        <f t="shared" si="802"/>
        <v>0</v>
      </c>
      <c r="X1730" s="25">
        <f>VLOOKUP(CONCATENATE($F1730," ",$G1730),AllocFactorMatrix,(X$4+1),FALSE)*$E1733</f>
        <v>0</v>
      </c>
      <c r="Y1730" s="25">
        <f>VLOOKUP(CONCATENATE($F1730," ",$G1730),AllocFactorMatrix,(Y$4+1),FALSE)*$E1733</f>
        <v>0</v>
      </c>
      <c r="Z1730" s="25">
        <f t="shared" si="801"/>
        <v>0</v>
      </c>
      <c r="AA1730" s="25">
        <f>VLOOKUP(CONCATENATE($F1730," ",$G1730),AllocFactorMatrix,(AA$4+1),FALSE)*$E1733</f>
        <v>0</v>
      </c>
      <c r="AB1730" s="25">
        <f>VLOOKUP(CONCATENATE($F1730," ",$G1730),AllocFactorMatrix,(AB$4+1),FALSE)*$E1733</f>
        <v>0</v>
      </c>
      <c r="AC1730" s="25">
        <f>VLOOKUP(CONCATENATE($F1730," ",$G1730),AllocFactorMatrix,(AC$4+1),FALSE)*$E1733</f>
        <v>0</v>
      </c>
    </row>
    <row r="1731" spans="4:29" hidden="1" outlineLevel="1">
      <c r="F1731" s="61" t="str">
        <f>F1733</f>
        <v>TOTOHLINES</v>
      </c>
      <c r="G1731" s="20" t="str">
        <f>$G$13</f>
        <v>ENERGY</v>
      </c>
      <c r="H1731" s="24">
        <f t="shared" si="798"/>
        <v>0</v>
      </c>
      <c r="I1731" s="25">
        <f>VLOOKUP(CONCATENATE($F1731," ",$G1731),AllocFactorMatrix,(I$4+1),FALSE)*$E1733</f>
        <v>0</v>
      </c>
      <c r="J1731" s="25">
        <f>VLOOKUP(CONCATENATE($F1731," ",$G1731),AllocFactorMatrix,(J$4+1),FALSE)*$E1733</f>
        <v>0</v>
      </c>
      <c r="K1731" s="25">
        <f>VLOOKUP(CONCATENATE($F1731," ",$G1731),AllocFactorMatrix,(K$4+1),FALSE)*$E1733</f>
        <v>0</v>
      </c>
      <c r="L1731" s="25">
        <f>VLOOKUP(CONCATENATE($F1731," ",$G1731),AllocFactorMatrix,(L$4+1),FALSE)*$E1733</f>
        <v>0</v>
      </c>
      <c r="M1731" s="25">
        <f t="shared" si="799"/>
        <v>0</v>
      </c>
      <c r="N1731" s="25">
        <f>VLOOKUP(CONCATENATE($F1731," ",$G1731),AllocFactorMatrix,(N$4+1),FALSE)*$E1733</f>
        <v>0</v>
      </c>
      <c r="O1731" s="25">
        <f>VLOOKUP(CONCATENATE($F1731," ",$G1731),AllocFactorMatrix,(O$4+1),FALSE)*$E1733</f>
        <v>0</v>
      </c>
      <c r="P1731" s="25">
        <f>VLOOKUP(CONCATENATE($F1731," ",$G1731),AllocFactorMatrix,(P$4+1),FALSE)*$E1733</f>
        <v>0</v>
      </c>
      <c r="Q1731" s="25">
        <f>VLOOKUP(CONCATENATE($F1731," ",$G1731),AllocFactorMatrix,(Q$4+1),FALSE)*$E1733</f>
        <v>0</v>
      </c>
      <c r="R1731" s="25">
        <f t="shared" si="800"/>
        <v>0</v>
      </c>
      <c r="S1731" s="25">
        <f>VLOOKUP(CONCATENATE($F1731," ",$G1731),AllocFactorMatrix,(S$4+1),FALSE)*$E1733</f>
        <v>0</v>
      </c>
      <c r="T1731" s="25">
        <f>VLOOKUP(CONCATENATE($F1731," ",$G1731),AllocFactorMatrix,(T$4+1),FALSE)*$E1733</f>
        <v>0</v>
      </c>
      <c r="U1731" s="25">
        <f>VLOOKUP(CONCATENATE($F1731," ",$G1731),AllocFactorMatrix,(U$4+1),FALSE)*$E1733</f>
        <v>0</v>
      </c>
      <c r="V1731" s="25">
        <f>VLOOKUP(CONCATENATE($F1731," ",$G1731),AllocFactorMatrix,(V$4+1),FALSE)*$E1733</f>
        <v>0</v>
      </c>
      <c r="W1731" s="25">
        <f t="shared" si="802"/>
        <v>0</v>
      </c>
      <c r="X1731" s="25">
        <f>VLOOKUP(CONCATENATE($F1731," ",$G1731),AllocFactorMatrix,(X$4+1),FALSE)*$E1733</f>
        <v>0</v>
      </c>
      <c r="Y1731" s="25">
        <f>VLOOKUP(CONCATENATE($F1731," ",$G1731),AllocFactorMatrix,(Y$4+1),FALSE)*$E1733</f>
        <v>0</v>
      </c>
      <c r="Z1731" s="25">
        <f t="shared" si="801"/>
        <v>0</v>
      </c>
      <c r="AA1731" s="25">
        <f>VLOOKUP(CONCATENATE($F1731," ",$G1731),AllocFactorMatrix,(AA$4+1),FALSE)*$E1733</f>
        <v>0</v>
      </c>
      <c r="AB1731" s="25">
        <f>VLOOKUP(CONCATENATE($F1731," ",$G1731),AllocFactorMatrix,(AB$4+1),FALSE)*$E1733</f>
        <v>0</v>
      </c>
      <c r="AC1731" s="25">
        <f>VLOOKUP(CONCATENATE($F1731," ",$G1731),AllocFactorMatrix,(AC$4+1),FALSE)*$E1733</f>
        <v>0</v>
      </c>
    </row>
    <row r="1732" spans="4:29" hidden="1" outlineLevel="1">
      <c r="F1732" s="61" t="str">
        <f>F1733</f>
        <v>TOTOHLINES</v>
      </c>
      <c r="G1732" s="20" t="str">
        <f>$G$14</f>
        <v>CUSTOMER</v>
      </c>
      <c r="H1732" s="24">
        <f t="shared" si="798"/>
        <v>0</v>
      </c>
      <c r="I1732" s="25">
        <f>VLOOKUP(CONCATENATE($F1732," ",$G1732),AllocFactorMatrix,(I$4+1),FALSE)*$E1733</f>
        <v>0</v>
      </c>
      <c r="J1732" s="25">
        <f>VLOOKUP(CONCATENATE($F1732," ",$G1732),AllocFactorMatrix,(J$4+1),FALSE)*$E1733</f>
        <v>0</v>
      </c>
      <c r="K1732" s="25">
        <f>VLOOKUP(CONCATENATE($F1732," ",$G1732),AllocFactorMatrix,(K$4+1),FALSE)*$E1733</f>
        <v>0</v>
      </c>
      <c r="L1732" s="25">
        <f>VLOOKUP(CONCATENATE($F1732," ",$G1732),AllocFactorMatrix,(L$4+1),FALSE)*$E1733</f>
        <v>0</v>
      </c>
      <c r="M1732" s="25">
        <f t="shared" si="799"/>
        <v>0</v>
      </c>
      <c r="N1732" s="25">
        <f>VLOOKUP(CONCATENATE($F1732," ",$G1732),AllocFactorMatrix,(N$4+1),FALSE)*$E1733</f>
        <v>0</v>
      </c>
      <c r="O1732" s="25">
        <f>VLOOKUP(CONCATENATE($F1732," ",$G1732),AllocFactorMatrix,(O$4+1),FALSE)*$E1733</f>
        <v>0</v>
      </c>
      <c r="P1732" s="25">
        <f>VLOOKUP(CONCATENATE($F1732," ",$G1732),AllocFactorMatrix,(P$4+1),FALSE)*$E1733</f>
        <v>0</v>
      </c>
      <c r="Q1732" s="25">
        <f>VLOOKUP(CONCATENATE($F1732," ",$G1732),AllocFactorMatrix,(Q$4+1),FALSE)*$E1733</f>
        <v>0</v>
      </c>
      <c r="R1732" s="25">
        <f t="shared" si="800"/>
        <v>0</v>
      </c>
      <c r="S1732" s="25">
        <f>VLOOKUP(CONCATENATE($F1732," ",$G1732),AllocFactorMatrix,(S$4+1),FALSE)*$E1733</f>
        <v>0</v>
      </c>
      <c r="T1732" s="25">
        <f>VLOOKUP(CONCATENATE($F1732," ",$G1732),AllocFactorMatrix,(T$4+1),FALSE)*$E1733</f>
        <v>0</v>
      </c>
      <c r="U1732" s="25">
        <f>VLOOKUP(CONCATENATE($F1732," ",$G1732),AllocFactorMatrix,(U$4+1),FALSE)*$E1733</f>
        <v>0</v>
      </c>
      <c r="V1732" s="25">
        <f>VLOOKUP(CONCATENATE($F1732," ",$G1732),AllocFactorMatrix,(V$4+1),FALSE)*$E1733</f>
        <v>0</v>
      </c>
      <c r="W1732" s="25">
        <f t="shared" si="802"/>
        <v>0</v>
      </c>
      <c r="X1732" s="25">
        <f>VLOOKUP(CONCATENATE($F1732," ",$G1732),AllocFactorMatrix,(X$4+1),FALSE)*$E1733</f>
        <v>0</v>
      </c>
      <c r="Y1732" s="25">
        <f>VLOOKUP(CONCATENATE($F1732," ",$G1732),AllocFactorMatrix,(Y$4+1),FALSE)*$E1733</f>
        <v>0</v>
      </c>
      <c r="Z1732" s="25">
        <f t="shared" si="801"/>
        <v>0</v>
      </c>
      <c r="AA1732" s="25">
        <f>VLOOKUP(CONCATENATE($F1732," ",$G1732),AllocFactorMatrix,(AA$4+1),FALSE)*$E1733</f>
        <v>0</v>
      </c>
      <c r="AB1732" s="25">
        <f>VLOOKUP(CONCATENATE($F1732," ",$G1732),AllocFactorMatrix,(AB$4+1),FALSE)*$E1733</f>
        <v>0</v>
      </c>
      <c r="AC1732" s="25">
        <f>VLOOKUP(CONCATENATE($F1732," ",$G1732),AllocFactorMatrix,(AC$4+1),FALSE)*$E1733</f>
        <v>0</v>
      </c>
    </row>
    <row r="1733" spans="4:29" collapsed="1">
      <c r="D1733" s="20" t="s">
        <v>490</v>
      </c>
      <c r="E1733" s="22">
        <f>'Sch 4'!E391</f>
        <v>0</v>
      </c>
      <c r="F1733" s="61" t="s">
        <v>66</v>
      </c>
      <c r="G1733" s="20" t="str">
        <f>$G$15</f>
        <v>TOTAL</v>
      </c>
      <c r="H1733" s="24">
        <f t="shared" si="798"/>
        <v>0</v>
      </c>
      <c r="I1733" s="25">
        <f>VLOOKUP(CONCATENATE($F1733," ",$G1733),AllocFactorMatrix,(I$4+1),FALSE)*$E1733</f>
        <v>0</v>
      </c>
      <c r="J1733" s="25">
        <f>VLOOKUP(CONCATENATE($F1733," ",$G1733),AllocFactorMatrix,(J$4+1),FALSE)*$E1733</f>
        <v>0</v>
      </c>
      <c r="K1733" s="25">
        <f>VLOOKUP(CONCATENATE($F1733," ",$G1733),AllocFactorMatrix,(K$4+1),FALSE)*$E1733</f>
        <v>0</v>
      </c>
      <c r="L1733" s="25">
        <f>VLOOKUP(CONCATENATE($F1733," ",$G1733),AllocFactorMatrix,(L$4+1),FALSE)*$E1733</f>
        <v>0</v>
      </c>
      <c r="M1733" s="25">
        <f t="shared" si="799"/>
        <v>0</v>
      </c>
      <c r="N1733" s="25">
        <f>VLOOKUP(CONCATENATE($F1733," ",$G1733),AllocFactorMatrix,(N$4+1),FALSE)*$E1733</f>
        <v>0</v>
      </c>
      <c r="O1733" s="25">
        <f>VLOOKUP(CONCATENATE($F1733," ",$G1733),AllocFactorMatrix,(O$4+1),FALSE)*$E1733</f>
        <v>0</v>
      </c>
      <c r="P1733" s="25">
        <f>VLOOKUP(CONCATENATE($F1733," ",$G1733),AllocFactorMatrix,(P$4+1),FALSE)*$E1733</f>
        <v>0</v>
      </c>
      <c r="Q1733" s="25">
        <f>VLOOKUP(CONCATENATE($F1733," ",$G1733),AllocFactorMatrix,(Q$4+1),FALSE)*$E1733</f>
        <v>0</v>
      </c>
      <c r="R1733" s="25">
        <f t="shared" si="800"/>
        <v>0</v>
      </c>
      <c r="S1733" s="25">
        <f>VLOOKUP(CONCATENATE($F1733," ",$G1733),AllocFactorMatrix,(S$4+1),FALSE)*$E1733</f>
        <v>0</v>
      </c>
      <c r="T1733" s="25">
        <f>VLOOKUP(CONCATENATE($F1733," ",$G1733),AllocFactorMatrix,(T$4+1),FALSE)*$E1733</f>
        <v>0</v>
      </c>
      <c r="U1733" s="25">
        <f>VLOOKUP(CONCATENATE($F1733," ",$G1733),AllocFactorMatrix,(U$4+1),FALSE)*$E1733</f>
        <v>0</v>
      </c>
      <c r="V1733" s="25">
        <f>VLOOKUP(CONCATENATE($F1733," ",$G1733),AllocFactorMatrix,(V$4+1),FALSE)*$E1733</f>
        <v>0</v>
      </c>
      <c r="W1733" s="25">
        <f t="shared" si="802"/>
        <v>0</v>
      </c>
      <c r="X1733" s="25">
        <f>VLOOKUP(CONCATENATE($F1733," ",$G1733),AllocFactorMatrix,(X$4+1),FALSE)*$E1733</f>
        <v>0</v>
      </c>
      <c r="Y1733" s="25">
        <f>VLOOKUP(CONCATENATE($F1733," ",$G1733),AllocFactorMatrix,(Y$4+1),FALSE)*$E1733</f>
        <v>0</v>
      </c>
      <c r="Z1733" s="25">
        <f t="shared" si="801"/>
        <v>0</v>
      </c>
      <c r="AA1733" s="25">
        <f>VLOOKUP(CONCATENATE($F1733," ",$G1733),AllocFactorMatrix,(AA$4+1),FALSE)*$E1733</f>
        <v>0</v>
      </c>
      <c r="AB1733" s="25">
        <f>VLOOKUP(CONCATENATE($F1733," ",$G1733),AllocFactorMatrix,(AB$4+1),FALSE)*$E1733</f>
        <v>0</v>
      </c>
      <c r="AC1733" s="25">
        <f>VLOOKUP(CONCATENATE($F1733," ",$G1733),AllocFactorMatrix,(AC$4+1),FALSE)*$E1733</f>
        <v>0</v>
      </c>
    </row>
    <row r="1734" spans="4:29" hidden="1" outlineLevel="1">
      <c r="F1734" s="61" t="str">
        <f>F1741</f>
        <v>TOTOHLINES</v>
      </c>
      <c r="G1734" s="20" t="str">
        <f>$G$8</f>
        <v>PRODUCTION</v>
      </c>
      <c r="H1734" s="24">
        <f t="shared" si="798"/>
        <v>0</v>
      </c>
      <c r="I1734" s="25">
        <f>VLOOKUP(CONCATENATE($F1734," ",$G1734),AllocFactorMatrix,(I$4+1),FALSE)*$E1741</f>
        <v>0</v>
      </c>
      <c r="J1734" s="25">
        <f>VLOOKUP(CONCATENATE($F1734," ",$G1734),AllocFactorMatrix,(J$4+1),FALSE)*$E1741</f>
        <v>0</v>
      </c>
      <c r="K1734" s="25">
        <f>VLOOKUP(CONCATENATE($F1734," ",$G1734),AllocFactorMatrix,(K$4+1),FALSE)*$E1741</f>
        <v>0</v>
      </c>
      <c r="L1734" s="25">
        <f>VLOOKUP(CONCATENATE($F1734," ",$G1734),AllocFactorMatrix,(L$4+1),FALSE)*$E1741</f>
        <v>0</v>
      </c>
      <c r="M1734" s="25">
        <f t="shared" si="791"/>
        <v>0</v>
      </c>
      <c r="N1734" s="25">
        <f>VLOOKUP(CONCATENATE($F1734," ",$G1734),AllocFactorMatrix,(N$4+1),FALSE)*$E1741</f>
        <v>0</v>
      </c>
      <c r="O1734" s="25">
        <f>VLOOKUP(CONCATENATE($F1734," ",$G1734),AllocFactorMatrix,(O$4+1),FALSE)*$E1741</f>
        <v>0</v>
      </c>
      <c r="P1734" s="25">
        <f>VLOOKUP(CONCATENATE($F1734," ",$G1734),AllocFactorMatrix,(P$4+1),FALSE)*$E1741</f>
        <v>0</v>
      </c>
      <c r="Q1734" s="25">
        <f>VLOOKUP(CONCATENATE($F1734," ",$G1734),AllocFactorMatrix,(Q$4+1),FALSE)*$E1741</f>
        <v>0</v>
      </c>
      <c r="R1734" s="25">
        <f t="shared" si="793"/>
        <v>0</v>
      </c>
      <c r="S1734" s="25">
        <f>VLOOKUP(CONCATENATE($F1734," ",$G1734),AllocFactorMatrix,(S$4+1),FALSE)*$E1741</f>
        <v>0</v>
      </c>
      <c r="T1734" s="25">
        <f>VLOOKUP(CONCATENATE($F1734," ",$G1734),AllocFactorMatrix,(T$4+1),FALSE)*$E1741</f>
        <v>0</v>
      </c>
      <c r="U1734" s="25">
        <f>VLOOKUP(CONCATENATE($F1734," ",$G1734),AllocFactorMatrix,(U$4+1),FALSE)*$E1741</f>
        <v>0</v>
      </c>
      <c r="V1734" s="25">
        <f>VLOOKUP(CONCATENATE($F1734," ",$G1734),AllocFactorMatrix,(V$4+1),FALSE)*$E1741</f>
        <v>0</v>
      </c>
      <c r="W1734" s="25">
        <f>SUBTOTAL(9,S1734:V1734)</f>
        <v>0</v>
      </c>
      <c r="X1734" s="25">
        <f>VLOOKUP(CONCATENATE($F1734," ",$G1734),AllocFactorMatrix,(X$4+1),FALSE)*$E1741</f>
        <v>0</v>
      </c>
      <c r="Y1734" s="25">
        <f>VLOOKUP(CONCATENATE($F1734," ",$G1734),AllocFactorMatrix,(Y$4+1),FALSE)*$E1741</f>
        <v>0</v>
      </c>
      <c r="Z1734" s="25">
        <f t="shared" si="792"/>
        <v>0</v>
      </c>
      <c r="AA1734" s="25">
        <f>VLOOKUP(CONCATENATE($F1734," ",$G1734),AllocFactorMatrix,(AA$4+1),FALSE)*$E1741</f>
        <v>0</v>
      </c>
      <c r="AB1734" s="25">
        <f>VLOOKUP(CONCATENATE($F1734," ",$G1734),AllocFactorMatrix,(AB$4+1),FALSE)*$E1741</f>
        <v>0</v>
      </c>
      <c r="AC1734" s="25">
        <f>VLOOKUP(CONCATENATE($F1734," ",$G1734),AllocFactorMatrix,(AC$4+1),FALSE)*$E1741</f>
        <v>0</v>
      </c>
    </row>
    <row r="1735" spans="4:29" hidden="1" outlineLevel="1">
      <c r="F1735" s="61" t="str">
        <f>F1741</f>
        <v>TOTOHLINES</v>
      </c>
      <c r="G1735" s="20" t="str">
        <f>$G$9</f>
        <v>BULKTRAN</v>
      </c>
      <c r="H1735" s="24">
        <f t="shared" si="798"/>
        <v>0</v>
      </c>
      <c r="I1735" s="25">
        <f>VLOOKUP(CONCATENATE($F1735," ",$G1735),AllocFactorMatrix,(I$4+1),FALSE)*$E1741</f>
        <v>0</v>
      </c>
      <c r="J1735" s="25">
        <f>VLOOKUP(CONCATENATE($F1735," ",$G1735),AllocFactorMatrix,(J$4+1),FALSE)*$E1741</f>
        <v>0</v>
      </c>
      <c r="K1735" s="25">
        <f>VLOOKUP(CONCATENATE($F1735," ",$G1735),AllocFactorMatrix,(K$4+1),FALSE)*$E1741</f>
        <v>0</v>
      </c>
      <c r="L1735" s="25">
        <f>VLOOKUP(CONCATENATE($F1735," ",$G1735),AllocFactorMatrix,(L$4+1),FALSE)*$E1741</f>
        <v>0</v>
      </c>
      <c r="M1735" s="25">
        <f t="shared" si="791"/>
        <v>0</v>
      </c>
      <c r="N1735" s="25">
        <f>VLOOKUP(CONCATENATE($F1735," ",$G1735),AllocFactorMatrix,(N$4+1),FALSE)*$E1741</f>
        <v>0</v>
      </c>
      <c r="O1735" s="25">
        <f>VLOOKUP(CONCATENATE($F1735," ",$G1735),AllocFactorMatrix,(O$4+1),FALSE)*$E1741</f>
        <v>0</v>
      </c>
      <c r="P1735" s="25">
        <f>VLOOKUP(CONCATENATE($F1735," ",$G1735),AllocFactorMatrix,(P$4+1),FALSE)*$E1741</f>
        <v>0</v>
      </c>
      <c r="Q1735" s="25">
        <f>VLOOKUP(CONCATENATE($F1735," ",$G1735),AllocFactorMatrix,(Q$4+1),FALSE)*$E1741</f>
        <v>0</v>
      </c>
      <c r="R1735" s="25">
        <f t="shared" si="793"/>
        <v>0</v>
      </c>
      <c r="S1735" s="25">
        <f>VLOOKUP(CONCATENATE($F1735," ",$G1735),AllocFactorMatrix,(S$4+1),FALSE)*$E1741</f>
        <v>0</v>
      </c>
      <c r="T1735" s="25">
        <f>VLOOKUP(CONCATENATE($F1735," ",$G1735),AllocFactorMatrix,(T$4+1),FALSE)*$E1741</f>
        <v>0</v>
      </c>
      <c r="U1735" s="25">
        <f>VLOOKUP(CONCATENATE($F1735," ",$G1735),AllocFactorMatrix,(U$4+1),FALSE)*$E1741</f>
        <v>0</v>
      </c>
      <c r="V1735" s="25">
        <f>VLOOKUP(CONCATENATE($F1735," ",$G1735),AllocFactorMatrix,(V$4+1),FALSE)*$E1741</f>
        <v>0</v>
      </c>
      <c r="W1735" s="25">
        <f t="shared" ref="W1735:W1741" si="803">SUBTOTAL(9,S1735:V1735)</f>
        <v>0</v>
      </c>
      <c r="X1735" s="25">
        <f>VLOOKUP(CONCATENATE($F1735," ",$G1735),AllocFactorMatrix,(X$4+1),FALSE)*$E1741</f>
        <v>0</v>
      </c>
      <c r="Y1735" s="25">
        <f>VLOOKUP(CONCATENATE($F1735," ",$G1735),AllocFactorMatrix,(Y$4+1),FALSE)*$E1741</f>
        <v>0</v>
      </c>
      <c r="Z1735" s="25">
        <f t="shared" si="792"/>
        <v>0</v>
      </c>
      <c r="AA1735" s="25">
        <f>VLOOKUP(CONCATENATE($F1735," ",$G1735),AllocFactorMatrix,(AA$4+1),FALSE)*$E1741</f>
        <v>0</v>
      </c>
      <c r="AB1735" s="25">
        <f>VLOOKUP(CONCATENATE($F1735," ",$G1735),AllocFactorMatrix,(AB$4+1),FALSE)*$E1741</f>
        <v>0</v>
      </c>
      <c r="AC1735" s="25">
        <f>VLOOKUP(CONCATENATE($F1735," ",$G1735),AllocFactorMatrix,(AC$4+1),FALSE)*$E1741</f>
        <v>0</v>
      </c>
    </row>
    <row r="1736" spans="4:29" hidden="1" outlineLevel="1">
      <c r="F1736" s="61" t="str">
        <f>F1741</f>
        <v>TOTOHLINES</v>
      </c>
      <c r="G1736" s="20" t="str">
        <f>$G$10</f>
        <v>SUBTRAN</v>
      </c>
      <c r="H1736" s="24">
        <f t="shared" si="798"/>
        <v>0</v>
      </c>
      <c r="I1736" s="25">
        <f>VLOOKUP(CONCATENATE($F1736," ",$G1736),AllocFactorMatrix,(I$4+1),FALSE)*$E1741</f>
        <v>0</v>
      </c>
      <c r="J1736" s="25">
        <f>VLOOKUP(CONCATENATE($F1736," ",$G1736),AllocFactorMatrix,(J$4+1),FALSE)*$E1741</f>
        <v>0</v>
      </c>
      <c r="K1736" s="25">
        <f>VLOOKUP(CONCATENATE($F1736," ",$G1736),AllocFactorMatrix,(K$4+1),FALSE)*$E1741</f>
        <v>0</v>
      </c>
      <c r="L1736" s="25">
        <f>VLOOKUP(CONCATENATE($F1736," ",$G1736),AllocFactorMatrix,(L$4+1),FALSE)*$E1741</f>
        <v>0</v>
      </c>
      <c r="M1736" s="25">
        <f t="shared" si="791"/>
        <v>0</v>
      </c>
      <c r="N1736" s="25">
        <f>VLOOKUP(CONCATENATE($F1736," ",$G1736),AllocFactorMatrix,(N$4+1),FALSE)*$E1741</f>
        <v>0</v>
      </c>
      <c r="O1736" s="25">
        <f>VLOOKUP(CONCATENATE($F1736," ",$G1736),AllocFactorMatrix,(O$4+1),FALSE)*$E1741</f>
        <v>0</v>
      </c>
      <c r="P1736" s="25">
        <f>VLOOKUP(CONCATENATE($F1736," ",$G1736),AllocFactorMatrix,(P$4+1),FALSE)*$E1741</f>
        <v>0</v>
      </c>
      <c r="Q1736" s="25">
        <f>VLOOKUP(CONCATENATE($F1736," ",$G1736),AllocFactorMatrix,(Q$4+1),FALSE)*$E1741</f>
        <v>0</v>
      </c>
      <c r="R1736" s="25">
        <f t="shared" si="793"/>
        <v>0</v>
      </c>
      <c r="S1736" s="25">
        <f>VLOOKUP(CONCATENATE($F1736," ",$G1736),AllocFactorMatrix,(S$4+1),FALSE)*$E1741</f>
        <v>0</v>
      </c>
      <c r="T1736" s="25">
        <f>VLOOKUP(CONCATENATE($F1736," ",$G1736),AllocFactorMatrix,(T$4+1),FALSE)*$E1741</f>
        <v>0</v>
      </c>
      <c r="U1736" s="25">
        <f>VLOOKUP(CONCATENATE($F1736," ",$G1736),AllocFactorMatrix,(U$4+1),FALSE)*$E1741</f>
        <v>0</v>
      </c>
      <c r="V1736" s="25">
        <f>VLOOKUP(CONCATENATE($F1736," ",$G1736),AllocFactorMatrix,(V$4+1),FALSE)*$E1741</f>
        <v>0</v>
      </c>
      <c r="W1736" s="25">
        <f t="shared" si="803"/>
        <v>0</v>
      </c>
      <c r="X1736" s="25">
        <f>VLOOKUP(CONCATENATE($F1736," ",$G1736),AllocFactorMatrix,(X$4+1),FALSE)*$E1741</f>
        <v>0</v>
      </c>
      <c r="Y1736" s="25">
        <f>VLOOKUP(CONCATENATE($F1736," ",$G1736),AllocFactorMatrix,(Y$4+1),FALSE)*$E1741</f>
        <v>0</v>
      </c>
      <c r="Z1736" s="25">
        <f t="shared" si="792"/>
        <v>0</v>
      </c>
      <c r="AA1736" s="25">
        <f>VLOOKUP(CONCATENATE($F1736," ",$G1736),AllocFactorMatrix,(AA$4+1),FALSE)*$E1741</f>
        <v>0</v>
      </c>
      <c r="AB1736" s="25">
        <f>VLOOKUP(CONCATENATE($F1736," ",$G1736),AllocFactorMatrix,(AB$4+1),FALSE)*$E1741</f>
        <v>0</v>
      </c>
      <c r="AC1736" s="25">
        <f>VLOOKUP(CONCATENATE($F1736," ",$G1736),AllocFactorMatrix,(AC$4+1),FALSE)*$E1741</f>
        <v>0</v>
      </c>
    </row>
    <row r="1737" spans="4:29" hidden="1" outlineLevel="1">
      <c r="F1737" s="61" t="str">
        <f>F1741</f>
        <v>TOTOHLINES</v>
      </c>
      <c r="G1737" s="20" t="str">
        <f>$G$11</f>
        <v>DISTPRI</v>
      </c>
      <c r="H1737" s="24">
        <f t="shared" si="798"/>
        <v>158905.08066202461</v>
      </c>
      <c r="I1737" s="25">
        <f>VLOOKUP(CONCATENATE($F1737," ",$G1737),AllocFactorMatrix,(I$4+1),FALSE)*$E1741</f>
        <v>105592.21223602511</v>
      </c>
      <c r="J1737" s="25">
        <f>VLOOKUP(CONCATENATE($F1737," ",$G1737),AllocFactorMatrix,(J$4+1),FALSE)*$E1741</f>
        <v>26584.067104626858</v>
      </c>
      <c r="K1737" s="25">
        <f>VLOOKUP(CONCATENATE($F1737," ",$G1737),AllocFactorMatrix,(K$4+1),FALSE)*$E1741</f>
        <v>310.22653603600492</v>
      </c>
      <c r="L1737" s="25">
        <f>VLOOKUP(CONCATENATE($F1737," ",$G1737),AllocFactorMatrix,(L$4+1),FALSE)*$E1741</f>
        <v>0</v>
      </c>
      <c r="M1737" s="25">
        <f t="shared" si="791"/>
        <v>26894.293640662861</v>
      </c>
      <c r="N1737" s="25">
        <f>VLOOKUP(CONCATENATE($F1737," ",$G1737),AllocFactorMatrix,(N$4+1),FALSE)*$E1741</f>
        <v>11463.786115805295</v>
      </c>
      <c r="O1737" s="25">
        <f>VLOOKUP(CONCATENATE($F1737," ",$G1737),AllocFactorMatrix,(O$4+1),FALSE)*$E1741</f>
        <v>3254.3212009122253</v>
      </c>
      <c r="P1737" s="25">
        <f>VLOOKUP(CONCATENATE($F1737," ",$G1737),AllocFactorMatrix,(P$4+1),FALSE)*$E1741</f>
        <v>0</v>
      </c>
      <c r="Q1737" s="25">
        <f>VLOOKUP(CONCATENATE($F1737," ",$G1737),AllocFactorMatrix,(Q$4+1),FALSE)*$E1741</f>
        <v>0</v>
      </c>
      <c r="R1737" s="25">
        <f t="shared" si="793"/>
        <v>14718.10731671752</v>
      </c>
      <c r="S1737" s="25">
        <f>VLOOKUP(CONCATENATE($F1737," ",$G1737),AllocFactorMatrix,(S$4+1),FALSE)*$E1741</f>
        <v>653.82184389074109</v>
      </c>
      <c r="T1737" s="25">
        <f>VLOOKUP(CONCATENATE($F1737," ",$G1737),AllocFactorMatrix,(T$4+1),FALSE)*$E1741</f>
        <v>7562.3641841846847</v>
      </c>
      <c r="U1737" s="25">
        <f>VLOOKUP(CONCATENATE($F1737," ",$G1737),AllocFactorMatrix,(U$4+1),FALSE)*$E1741</f>
        <v>0</v>
      </c>
      <c r="V1737" s="25">
        <f>VLOOKUP(CONCATENATE($F1737," ",$G1737),AllocFactorMatrix,(V$4+1),FALSE)*$E1741</f>
        <v>0</v>
      </c>
      <c r="W1737" s="25">
        <f t="shared" si="803"/>
        <v>8216.1860280754263</v>
      </c>
      <c r="X1737" s="25">
        <f>VLOOKUP(CONCATENATE($F1737," ",$G1737),AllocFactorMatrix,(X$4+1),FALSE)*$E1741</f>
        <v>3111.0784017806322</v>
      </c>
      <c r="Y1737" s="25">
        <f>VLOOKUP(CONCATENATE($F1737," ",$G1737),AllocFactorMatrix,(Y$4+1),FALSE)*$E1741</f>
        <v>74.538866669917198</v>
      </c>
      <c r="Z1737" s="25">
        <f t="shared" si="792"/>
        <v>3185.6172684505495</v>
      </c>
      <c r="AA1737" s="25">
        <f>VLOOKUP(CONCATENATE($F1737," ",$G1737),AllocFactorMatrix,(AA$4+1),FALSE)*$E1741</f>
        <v>53.525359919476841</v>
      </c>
      <c r="AB1737" s="25">
        <f>VLOOKUP(CONCATENATE($F1737," ",$G1737),AllocFactorMatrix,(AB$4+1),FALSE)*$E1741</f>
        <v>196.20709679521241</v>
      </c>
      <c r="AC1737" s="25">
        <f>VLOOKUP(CONCATENATE($F1737," ",$G1737),AllocFactorMatrix,(AC$4+1),FALSE)*$E1741</f>
        <v>48.931715378439108</v>
      </c>
    </row>
    <row r="1738" spans="4:29" hidden="1" outlineLevel="1">
      <c r="F1738" s="61" t="str">
        <f>F1741</f>
        <v>TOTOHLINES</v>
      </c>
      <c r="G1738" s="20" t="str">
        <f>$G$12</f>
        <v>DISTSEC</v>
      </c>
      <c r="H1738" s="24">
        <f t="shared" si="798"/>
        <v>67460.495064708986</v>
      </c>
      <c r="I1738" s="25">
        <f>VLOOKUP(CONCATENATE($F1738," ",$G1738),AllocFactorMatrix,(I$4+1),FALSE)*$E1741</f>
        <v>50366.124485485976</v>
      </c>
      <c r="J1738" s="25">
        <f>VLOOKUP(CONCATENATE($F1738," ",$G1738),AllocFactorMatrix,(J$4+1),FALSE)*$E1741</f>
        <v>11306.527531071588</v>
      </c>
      <c r="K1738" s="25">
        <f>VLOOKUP(CONCATENATE($F1738," ",$G1738),AllocFactorMatrix,(K$4+1),FALSE)*$E1741</f>
        <v>0</v>
      </c>
      <c r="L1738" s="25">
        <f>VLOOKUP(CONCATENATE($F1738," ",$G1738),AllocFactorMatrix,(L$4+1),FALSE)*$E1741</f>
        <v>0</v>
      </c>
      <c r="M1738" s="25">
        <f t="shared" si="791"/>
        <v>11306.527531071588</v>
      </c>
      <c r="N1738" s="25">
        <f>VLOOKUP(CONCATENATE($F1738," ",$G1738),AllocFactorMatrix,(N$4+1),FALSE)*$E1741</f>
        <v>3985.6701492828456</v>
      </c>
      <c r="O1738" s="25">
        <f>VLOOKUP(CONCATENATE($F1738," ",$G1738),AllocFactorMatrix,(O$4+1),FALSE)*$E1741</f>
        <v>0</v>
      </c>
      <c r="P1738" s="25">
        <f>VLOOKUP(CONCATENATE($F1738," ",$G1738),AllocFactorMatrix,(P$4+1),FALSE)*$E1741</f>
        <v>0</v>
      </c>
      <c r="Q1738" s="25">
        <f>VLOOKUP(CONCATENATE($F1738," ",$G1738),AllocFactorMatrix,(Q$4+1),FALSE)*$E1741</f>
        <v>0</v>
      </c>
      <c r="R1738" s="25">
        <f t="shared" si="793"/>
        <v>3985.6701492828456</v>
      </c>
      <c r="S1738" s="25">
        <f>VLOOKUP(CONCATENATE($F1738," ",$G1738),AllocFactorMatrix,(S$4+1),FALSE)*$E1741</f>
        <v>176.4079785637349</v>
      </c>
      <c r="T1738" s="25">
        <f>VLOOKUP(CONCATENATE($F1738," ",$G1738),AllocFactorMatrix,(T$4+1),FALSE)*$E1741</f>
        <v>0</v>
      </c>
      <c r="U1738" s="25">
        <f>VLOOKUP(CONCATENATE($F1738," ",$G1738),AllocFactorMatrix,(U$4+1),FALSE)*$E1741</f>
        <v>0</v>
      </c>
      <c r="V1738" s="25">
        <f>VLOOKUP(CONCATENATE($F1738," ",$G1738),AllocFactorMatrix,(V$4+1),FALSE)*$E1741</f>
        <v>0</v>
      </c>
      <c r="W1738" s="25">
        <f t="shared" si="803"/>
        <v>176.4079785637349</v>
      </c>
      <c r="X1738" s="25">
        <f>VLOOKUP(CONCATENATE($F1738," ",$G1738),AllocFactorMatrix,(X$4+1),FALSE)*$E1741</f>
        <v>1109.2714572934992</v>
      </c>
      <c r="Y1738" s="25">
        <f>VLOOKUP(CONCATENATE($F1738," ",$G1738),AllocFactorMatrix,(Y$4+1),FALSE)*$E1741</f>
        <v>0</v>
      </c>
      <c r="Z1738" s="25">
        <f t="shared" si="792"/>
        <v>1109.2714572934992</v>
      </c>
      <c r="AA1738" s="25">
        <f>VLOOKUP(CONCATENATE($F1738," ",$G1738),AllocFactorMatrix,(AA$4+1),FALSE)*$E1741</f>
        <v>18.088084734314414</v>
      </c>
      <c r="AB1738" s="25">
        <f>VLOOKUP(CONCATENATE($F1738," ",$G1738),AllocFactorMatrix,(AB$4+1),FALSE)*$E1741</f>
        <v>399.41243627999705</v>
      </c>
      <c r="AC1738" s="25">
        <f>VLOOKUP(CONCATENATE($F1738," ",$G1738),AllocFactorMatrix,(AC$4+1),FALSE)*$E1741</f>
        <v>98.992941997035942</v>
      </c>
    </row>
    <row r="1739" spans="4:29" hidden="1" outlineLevel="1">
      <c r="F1739" s="61" t="str">
        <f>F1741</f>
        <v>TOTOHLINES</v>
      </c>
      <c r="G1739" s="20" t="str">
        <f>$G$13</f>
        <v>ENERGY</v>
      </c>
      <c r="H1739" s="24">
        <f t="shared" si="798"/>
        <v>0</v>
      </c>
      <c r="I1739" s="25">
        <f>VLOOKUP(CONCATENATE($F1739," ",$G1739),AllocFactorMatrix,(I$4+1),FALSE)*$E1741</f>
        <v>0</v>
      </c>
      <c r="J1739" s="25">
        <f>VLOOKUP(CONCATENATE($F1739," ",$G1739),AllocFactorMatrix,(J$4+1),FALSE)*$E1741</f>
        <v>0</v>
      </c>
      <c r="K1739" s="25">
        <f>VLOOKUP(CONCATENATE($F1739," ",$G1739),AllocFactorMatrix,(K$4+1),FALSE)*$E1741</f>
        <v>0</v>
      </c>
      <c r="L1739" s="25">
        <f>VLOOKUP(CONCATENATE($F1739," ",$G1739),AllocFactorMatrix,(L$4+1),FALSE)*$E1741</f>
        <v>0</v>
      </c>
      <c r="M1739" s="25">
        <f t="shared" si="791"/>
        <v>0</v>
      </c>
      <c r="N1739" s="25">
        <f>VLOOKUP(CONCATENATE($F1739," ",$G1739),AllocFactorMatrix,(N$4+1),FALSE)*$E1741</f>
        <v>0</v>
      </c>
      <c r="O1739" s="25">
        <f>VLOOKUP(CONCATENATE($F1739," ",$G1739),AllocFactorMatrix,(O$4+1),FALSE)*$E1741</f>
        <v>0</v>
      </c>
      <c r="P1739" s="25">
        <f>VLOOKUP(CONCATENATE($F1739," ",$G1739),AllocFactorMatrix,(P$4+1),FALSE)*$E1741</f>
        <v>0</v>
      </c>
      <c r="Q1739" s="25">
        <f>VLOOKUP(CONCATENATE($F1739," ",$G1739),AllocFactorMatrix,(Q$4+1),FALSE)*$E1741</f>
        <v>0</v>
      </c>
      <c r="R1739" s="25">
        <f t="shared" si="793"/>
        <v>0</v>
      </c>
      <c r="S1739" s="25">
        <f>VLOOKUP(CONCATENATE($F1739," ",$G1739),AllocFactorMatrix,(S$4+1),FALSE)*$E1741</f>
        <v>0</v>
      </c>
      <c r="T1739" s="25">
        <f>VLOOKUP(CONCATENATE($F1739," ",$G1739),AllocFactorMatrix,(T$4+1),FALSE)*$E1741</f>
        <v>0</v>
      </c>
      <c r="U1739" s="25">
        <f>VLOOKUP(CONCATENATE($F1739," ",$G1739),AllocFactorMatrix,(U$4+1),FALSE)*$E1741</f>
        <v>0</v>
      </c>
      <c r="V1739" s="25">
        <f>VLOOKUP(CONCATENATE($F1739," ",$G1739),AllocFactorMatrix,(V$4+1),FALSE)*$E1741</f>
        <v>0</v>
      </c>
      <c r="W1739" s="25">
        <f t="shared" si="803"/>
        <v>0</v>
      </c>
      <c r="X1739" s="25">
        <f>VLOOKUP(CONCATENATE($F1739," ",$G1739),AllocFactorMatrix,(X$4+1),FALSE)*$E1741</f>
        <v>0</v>
      </c>
      <c r="Y1739" s="25">
        <f>VLOOKUP(CONCATENATE($F1739," ",$G1739),AllocFactorMatrix,(Y$4+1),FALSE)*$E1741</f>
        <v>0</v>
      </c>
      <c r="Z1739" s="25">
        <f t="shared" si="792"/>
        <v>0</v>
      </c>
      <c r="AA1739" s="25">
        <f>VLOOKUP(CONCATENATE($F1739," ",$G1739),AllocFactorMatrix,(AA$4+1),FALSE)*$E1741</f>
        <v>0</v>
      </c>
      <c r="AB1739" s="25">
        <f>VLOOKUP(CONCATENATE($F1739," ",$G1739),AllocFactorMatrix,(AB$4+1),FALSE)*$E1741</f>
        <v>0</v>
      </c>
      <c r="AC1739" s="25">
        <f>VLOOKUP(CONCATENATE($F1739," ",$G1739),AllocFactorMatrix,(AC$4+1),FALSE)*$E1741</f>
        <v>0</v>
      </c>
    </row>
    <row r="1740" spans="4:29" hidden="1" outlineLevel="1">
      <c r="F1740" s="61" t="str">
        <f>F1741</f>
        <v>TOTOHLINES</v>
      </c>
      <c r="G1740" s="20" t="str">
        <f>$G$14</f>
        <v>CUSTOMER</v>
      </c>
      <c r="H1740" s="24">
        <f t="shared" si="798"/>
        <v>174041.42427326643</v>
      </c>
      <c r="I1740" s="25">
        <f>VLOOKUP(CONCATENATE($F1740," ",$G1740),AllocFactorMatrix,(I$4+1),FALSE)*$E1741</f>
        <v>140124.07625853206</v>
      </c>
      <c r="J1740" s="25">
        <f>VLOOKUP(CONCATENATE($F1740," ",$G1740),AllocFactorMatrix,(J$4+1),FALSE)*$E1741</f>
        <v>33140.655913283714</v>
      </c>
      <c r="K1740" s="25">
        <f>VLOOKUP(CONCATENATE($F1740," ",$G1740),AllocFactorMatrix,(K$4+1),FALSE)*$E1741</f>
        <v>75.302558312391994</v>
      </c>
      <c r="L1740" s="25">
        <f>VLOOKUP(CONCATENATE($F1740," ",$G1740),AllocFactorMatrix,(L$4+1),FALSE)*$E1741</f>
        <v>0</v>
      </c>
      <c r="M1740" s="25">
        <f t="shared" si="791"/>
        <v>33215.958471596103</v>
      </c>
      <c r="N1740" s="25">
        <f>VLOOKUP(CONCATENATE($F1740," ",$G1740),AllocFactorMatrix,(N$4+1),FALSE)*$E1741</f>
        <v>391.57330322443835</v>
      </c>
      <c r="O1740" s="25">
        <f>VLOOKUP(CONCATENATE($F1740," ",$G1740),AllocFactorMatrix,(O$4+1),FALSE)*$E1741</f>
        <v>64.545049982050287</v>
      </c>
      <c r="P1740" s="25">
        <f>VLOOKUP(CONCATENATE($F1740," ",$G1740),AllocFactorMatrix,(P$4+1),FALSE)*$E1741</f>
        <v>0</v>
      </c>
      <c r="Q1740" s="25">
        <f>VLOOKUP(CONCATENATE($F1740," ",$G1740),AllocFactorMatrix,(Q$4+1),FALSE)*$E1741</f>
        <v>0</v>
      </c>
      <c r="R1740" s="25">
        <f t="shared" si="793"/>
        <v>456.11835320648862</v>
      </c>
      <c r="S1740" s="25">
        <f>VLOOKUP(CONCATENATE($F1740," ",$G1740),AllocFactorMatrix,(S$4+1),FALSE)*$E1741</f>
        <v>5.3787541651708555</v>
      </c>
      <c r="T1740" s="25">
        <f>VLOOKUP(CONCATENATE($F1740," ",$G1740),AllocFactorMatrix,(T$4+1),FALSE)*$E1741</f>
        <v>36.575528323161826</v>
      </c>
      <c r="U1740" s="25">
        <f>VLOOKUP(CONCATENATE($F1740," ",$G1740),AllocFactorMatrix,(U$4+1),FALSE)*$E1741</f>
        <v>0</v>
      </c>
      <c r="V1740" s="25">
        <f>VLOOKUP(CONCATENATE($F1740," ",$G1740),AllocFactorMatrix,(V$4+1),FALSE)*$E1741</f>
        <v>0</v>
      </c>
      <c r="W1740" s="25">
        <f t="shared" si="803"/>
        <v>41.95428248833268</v>
      </c>
      <c r="X1740" s="25">
        <f>VLOOKUP(CONCATENATE($F1740," ",$G1740),AllocFactorMatrix,(X$4+1),FALSE)*$E1741</f>
        <v>136.62035579533975</v>
      </c>
      <c r="Y1740" s="25">
        <f>VLOOKUP(CONCATENATE($F1740," ",$G1740),AllocFactorMatrix,(Y$4+1),FALSE)*$E1741</f>
        <v>1.0757508330341714</v>
      </c>
      <c r="Z1740" s="25">
        <f t="shared" si="792"/>
        <v>137.69610662837391</v>
      </c>
      <c r="AA1740" s="25">
        <f>VLOOKUP(CONCATENATE($F1740," ",$G1740),AllocFactorMatrix,(AA$4+1),FALSE)*$E1741</f>
        <v>8.6060066642733712</v>
      </c>
      <c r="AB1740" s="25">
        <f>VLOOKUP(CONCATENATE($F1740," ",$G1740),AllocFactorMatrix,(AB$4+1),FALSE)*$E1741</f>
        <v>0</v>
      </c>
      <c r="AC1740" s="25">
        <f>VLOOKUP(CONCATENATE($F1740," ",$G1740),AllocFactorMatrix,(AC$4+1),FALSE)*$E1741</f>
        <v>57.014794150811078</v>
      </c>
    </row>
    <row r="1741" spans="4:29" collapsed="1">
      <c r="D1741" s="20" t="s">
        <v>491</v>
      </c>
      <c r="E1741" s="22">
        <f>'Sch 4'!E392</f>
        <v>400407</v>
      </c>
      <c r="F1741" s="61" t="s">
        <v>66</v>
      </c>
      <c r="G1741" s="20" t="str">
        <f>$G$15</f>
        <v>TOTAL</v>
      </c>
      <c r="H1741" s="24">
        <f t="shared" si="798"/>
        <v>400406.99999999994</v>
      </c>
      <c r="I1741" s="25">
        <f>VLOOKUP(CONCATENATE($F1741," ",$G1741),AllocFactorMatrix,(I$4+1),FALSE)*$E1741</f>
        <v>296082.4129800431</v>
      </c>
      <c r="J1741" s="25">
        <f>VLOOKUP(CONCATENATE($F1741," ",$G1741),AllocFactorMatrix,(J$4+1),FALSE)*$E1741</f>
        <v>71031.250548982163</v>
      </c>
      <c r="K1741" s="25">
        <f>VLOOKUP(CONCATENATE($F1741," ",$G1741),AllocFactorMatrix,(K$4+1),FALSE)*$E1741</f>
        <v>385.52909434839688</v>
      </c>
      <c r="L1741" s="25">
        <f>VLOOKUP(CONCATENATE($F1741," ",$G1741),AllocFactorMatrix,(L$4+1),FALSE)*$E1741</f>
        <v>0</v>
      </c>
      <c r="M1741" s="25">
        <f t="shared" si="791"/>
        <v>71416.779643330563</v>
      </c>
      <c r="N1741" s="25">
        <f>VLOOKUP(CONCATENATE($F1741," ",$G1741),AllocFactorMatrix,(N$4+1),FALSE)*$E1741</f>
        <v>15841.029568312579</v>
      </c>
      <c r="O1741" s="25">
        <f>VLOOKUP(CONCATENATE($F1741," ",$G1741),AllocFactorMatrix,(O$4+1),FALSE)*$E1741</f>
        <v>3318.8662508942762</v>
      </c>
      <c r="P1741" s="25">
        <f>VLOOKUP(CONCATENATE($F1741," ",$G1741),AllocFactorMatrix,(P$4+1),FALSE)*$E1741</f>
        <v>0</v>
      </c>
      <c r="Q1741" s="25">
        <f>VLOOKUP(CONCATENATE($F1741," ",$G1741),AllocFactorMatrix,(Q$4+1),FALSE)*$E1741</f>
        <v>0</v>
      </c>
      <c r="R1741" s="25">
        <f t="shared" si="793"/>
        <v>19159.895819206853</v>
      </c>
      <c r="S1741" s="25">
        <f>VLOOKUP(CONCATENATE($F1741," ",$G1741),AllocFactorMatrix,(S$4+1),FALSE)*$E1741</f>
        <v>835.6085766196469</v>
      </c>
      <c r="T1741" s="25">
        <f>VLOOKUP(CONCATENATE($F1741," ",$G1741),AllocFactorMatrix,(T$4+1),FALSE)*$E1741</f>
        <v>7598.9397125078458</v>
      </c>
      <c r="U1741" s="25">
        <f>VLOOKUP(CONCATENATE($F1741," ",$G1741),AllocFactorMatrix,(U$4+1),FALSE)*$E1741</f>
        <v>0</v>
      </c>
      <c r="V1741" s="25">
        <f>VLOOKUP(CONCATENATE($F1741," ",$G1741),AllocFactorMatrix,(V$4+1),FALSE)*$E1741</f>
        <v>0</v>
      </c>
      <c r="W1741" s="25">
        <f t="shared" si="803"/>
        <v>8434.5482891274933</v>
      </c>
      <c r="X1741" s="25">
        <f>VLOOKUP(CONCATENATE($F1741," ",$G1741),AllocFactorMatrix,(X$4+1),FALSE)*$E1741</f>
        <v>4356.9702148694714</v>
      </c>
      <c r="Y1741" s="25">
        <f>VLOOKUP(CONCATENATE($F1741," ",$G1741),AllocFactorMatrix,(Y$4+1),FALSE)*$E1741</f>
        <v>75.614617502951361</v>
      </c>
      <c r="Z1741" s="25">
        <f t="shared" si="792"/>
        <v>4432.5848323724231</v>
      </c>
      <c r="AA1741" s="25">
        <f>VLOOKUP(CONCATENATE($F1741," ",$G1741),AllocFactorMatrix,(AA$4+1),FALSE)*$E1741</f>
        <v>80.219451318064628</v>
      </c>
      <c r="AB1741" s="25">
        <f>VLOOKUP(CONCATENATE($F1741," ",$G1741),AllocFactorMatrix,(AB$4+1),FALSE)*$E1741</f>
        <v>595.61953307520946</v>
      </c>
      <c r="AC1741" s="25">
        <f>VLOOKUP(CONCATENATE($F1741," ",$G1741),AllocFactorMatrix,(AC$4+1),FALSE)*$E1741</f>
        <v>204.93945152628615</v>
      </c>
    </row>
    <row r="1742" spans="4:29" hidden="1" outlineLevel="1">
      <c r="F1742" s="61" t="str">
        <f>F1749</f>
        <v>TOTUGLINES</v>
      </c>
      <c r="G1742" s="20" t="str">
        <f>$G$8</f>
        <v>PRODUCTION</v>
      </c>
      <c r="H1742" s="24">
        <f t="shared" si="798"/>
        <v>0</v>
      </c>
      <c r="I1742" s="25">
        <f>VLOOKUP(CONCATENATE($F1742," ",$G1742),AllocFactorMatrix,(I$4+1),FALSE)*$E1749</f>
        <v>0</v>
      </c>
      <c r="J1742" s="25">
        <f>VLOOKUP(CONCATENATE($F1742," ",$G1742),AllocFactorMatrix,(J$4+1),FALSE)*$E1749</f>
        <v>0</v>
      </c>
      <c r="K1742" s="25">
        <f>VLOOKUP(CONCATENATE($F1742," ",$G1742),AllocFactorMatrix,(K$4+1),FALSE)*$E1749</f>
        <v>0</v>
      </c>
      <c r="L1742" s="25">
        <f>VLOOKUP(CONCATENATE($F1742," ",$G1742),AllocFactorMatrix,(L$4+1),FALSE)*$E1749</f>
        <v>0</v>
      </c>
      <c r="M1742" s="25">
        <f t="shared" si="791"/>
        <v>0</v>
      </c>
      <c r="N1742" s="25">
        <f>VLOOKUP(CONCATENATE($F1742," ",$G1742),AllocFactorMatrix,(N$4+1),FALSE)*$E1749</f>
        <v>0</v>
      </c>
      <c r="O1742" s="25">
        <f>VLOOKUP(CONCATENATE($F1742," ",$G1742),AllocFactorMatrix,(O$4+1),FALSE)*$E1749</f>
        <v>0</v>
      </c>
      <c r="P1742" s="25">
        <f>VLOOKUP(CONCATENATE($F1742," ",$G1742),AllocFactorMatrix,(P$4+1),FALSE)*$E1749</f>
        <v>0</v>
      </c>
      <c r="Q1742" s="25">
        <f>VLOOKUP(CONCATENATE($F1742," ",$G1742),AllocFactorMatrix,(Q$4+1),FALSE)*$E1749</f>
        <v>0</v>
      </c>
      <c r="R1742" s="25">
        <f t="shared" si="793"/>
        <v>0</v>
      </c>
      <c r="S1742" s="25">
        <f>VLOOKUP(CONCATENATE($F1742," ",$G1742),AllocFactorMatrix,(S$4+1),FALSE)*$E1749</f>
        <v>0</v>
      </c>
      <c r="T1742" s="25">
        <f>VLOOKUP(CONCATENATE($F1742," ",$G1742),AllocFactorMatrix,(T$4+1),FALSE)*$E1749</f>
        <v>0</v>
      </c>
      <c r="U1742" s="25">
        <f>VLOOKUP(CONCATENATE($F1742," ",$G1742),AllocFactorMatrix,(U$4+1),FALSE)*$E1749</f>
        <v>0</v>
      </c>
      <c r="V1742" s="25">
        <f>VLOOKUP(CONCATENATE($F1742," ",$G1742),AllocFactorMatrix,(V$4+1),FALSE)*$E1749</f>
        <v>0</v>
      </c>
      <c r="W1742" s="25">
        <f>SUBTOTAL(9,S1742:V1742)</f>
        <v>0</v>
      </c>
      <c r="X1742" s="25">
        <f>VLOOKUP(CONCATENATE($F1742," ",$G1742),AllocFactorMatrix,(X$4+1),FALSE)*$E1749</f>
        <v>0</v>
      </c>
      <c r="Y1742" s="25">
        <f>VLOOKUP(CONCATENATE($F1742," ",$G1742),AllocFactorMatrix,(Y$4+1),FALSE)*$E1749</f>
        <v>0</v>
      </c>
      <c r="Z1742" s="25">
        <f t="shared" ref="Z1742:Z1773" si="804">SUBTOTAL(9,X1742:Y1742)</f>
        <v>0</v>
      </c>
      <c r="AA1742" s="25">
        <f>VLOOKUP(CONCATENATE($F1742," ",$G1742),AllocFactorMatrix,(AA$4+1),FALSE)*$E1749</f>
        <v>0</v>
      </c>
      <c r="AB1742" s="25">
        <f>VLOOKUP(CONCATENATE($F1742," ",$G1742),AllocFactorMatrix,(AB$4+1),FALSE)*$E1749</f>
        <v>0</v>
      </c>
      <c r="AC1742" s="25">
        <f>VLOOKUP(CONCATENATE($F1742," ",$G1742),AllocFactorMatrix,(AC$4+1),FALSE)*$E1749</f>
        <v>0</v>
      </c>
    </row>
    <row r="1743" spans="4:29" hidden="1" outlineLevel="1">
      <c r="F1743" s="61" t="str">
        <f>F1749</f>
        <v>TOTUGLINES</v>
      </c>
      <c r="G1743" s="20" t="str">
        <f>$G$9</f>
        <v>BULKTRAN</v>
      </c>
      <c r="H1743" s="24">
        <f t="shared" si="798"/>
        <v>0</v>
      </c>
      <c r="I1743" s="25">
        <f>VLOOKUP(CONCATENATE($F1743," ",$G1743),AllocFactorMatrix,(I$4+1),FALSE)*$E1749</f>
        <v>0</v>
      </c>
      <c r="J1743" s="25">
        <f>VLOOKUP(CONCATENATE($F1743," ",$G1743),AllocFactorMatrix,(J$4+1),FALSE)*$E1749</f>
        <v>0</v>
      </c>
      <c r="K1743" s="25">
        <f>VLOOKUP(CONCATENATE($F1743," ",$G1743),AllocFactorMatrix,(K$4+1),FALSE)*$E1749</f>
        <v>0</v>
      </c>
      <c r="L1743" s="25">
        <f>VLOOKUP(CONCATENATE($F1743," ",$G1743),AllocFactorMatrix,(L$4+1),FALSE)*$E1749</f>
        <v>0</v>
      </c>
      <c r="M1743" s="25">
        <f t="shared" si="791"/>
        <v>0</v>
      </c>
      <c r="N1743" s="25">
        <f>VLOOKUP(CONCATENATE($F1743," ",$G1743),AllocFactorMatrix,(N$4+1),FALSE)*$E1749</f>
        <v>0</v>
      </c>
      <c r="O1743" s="25">
        <f>VLOOKUP(CONCATENATE($F1743," ",$G1743),AllocFactorMatrix,(O$4+1),FALSE)*$E1749</f>
        <v>0</v>
      </c>
      <c r="P1743" s="25">
        <f>VLOOKUP(CONCATENATE($F1743," ",$G1743),AllocFactorMatrix,(P$4+1),FALSE)*$E1749</f>
        <v>0</v>
      </c>
      <c r="Q1743" s="25">
        <f>VLOOKUP(CONCATENATE($F1743," ",$G1743),AllocFactorMatrix,(Q$4+1),FALSE)*$E1749</f>
        <v>0</v>
      </c>
      <c r="R1743" s="25">
        <f t="shared" si="793"/>
        <v>0</v>
      </c>
      <c r="S1743" s="25">
        <f>VLOOKUP(CONCATENATE($F1743," ",$G1743),AllocFactorMatrix,(S$4+1),FALSE)*$E1749</f>
        <v>0</v>
      </c>
      <c r="T1743" s="25">
        <f>VLOOKUP(CONCATENATE($F1743," ",$G1743),AllocFactorMatrix,(T$4+1),FALSE)*$E1749</f>
        <v>0</v>
      </c>
      <c r="U1743" s="25">
        <f>VLOOKUP(CONCATENATE($F1743," ",$G1743),AllocFactorMatrix,(U$4+1),FALSE)*$E1749</f>
        <v>0</v>
      </c>
      <c r="V1743" s="25">
        <f>VLOOKUP(CONCATENATE($F1743," ",$G1743),AllocFactorMatrix,(V$4+1),FALSE)*$E1749</f>
        <v>0</v>
      </c>
      <c r="W1743" s="25">
        <f t="shared" ref="W1743:W1749" si="805">SUBTOTAL(9,S1743:V1743)</f>
        <v>0</v>
      </c>
      <c r="X1743" s="25">
        <f>VLOOKUP(CONCATENATE($F1743," ",$G1743),AllocFactorMatrix,(X$4+1),FALSE)*$E1749</f>
        <v>0</v>
      </c>
      <c r="Y1743" s="25">
        <f>VLOOKUP(CONCATENATE($F1743," ",$G1743),AllocFactorMatrix,(Y$4+1),FALSE)*$E1749</f>
        <v>0</v>
      </c>
      <c r="Z1743" s="25">
        <f t="shared" si="804"/>
        <v>0</v>
      </c>
      <c r="AA1743" s="25">
        <f>VLOOKUP(CONCATENATE($F1743," ",$G1743),AllocFactorMatrix,(AA$4+1),FALSE)*$E1749</f>
        <v>0</v>
      </c>
      <c r="AB1743" s="25">
        <f>VLOOKUP(CONCATENATE($F1743," ",$G1743),AllocFactorMatrix,(AB$4+1),FALSE)*$E1749</f>
        <v>0</v>
      </c>
      <c r="AC1743" s="25">
        <f>VLOOKUP(CONCATENATE($F1743," ",$G1743),AllocFactorMatrix,(AC$4+1),FALSE)*$E1749</f>
        <v>0</v>
      </c>
    </row>
    <row r="1744" spans="4:29" hidden="1" outlineLevel="1">
      <c r="F1744" s="61" t="str">
        <f>F1749</f>
        <v>TOTUGLINES</v>
      </c>
      <c r="G1744" s="20" t="str">
        <f>$G$10</f>
        <v>SUBTRAN</v>
      </c>
      <c r="H1744" s="24">
        <f t="shared" si="798"/>
        <v>0</v>
      </c>
      <c r="I1744" s="25">
        <f>VLOOKUP(CONCATENATE($F1744," ",$G1744),AllocFactorMatrix,(I$4+1),FALSE)*$E1749</f>
        <v>0</v>
      </c>
      <c r="J1744" s="25">
        <f>VLOOKUP(CONCATENATE($F1744," ",$G1744),AllocFactorMatrix,(J$4+1),FALSE)*$E1749</f>
        <v>0</v>
      </c>
      <c r="K1744" s="25">
        <f>VLOOKUP(CONCATENATE($F1744," ",$G1744),AllocFactorMatrix,(K$4+1),FALSE)*$E1749</f>
        <v>0</v>
      </c>
      <c r="L1744" s="25">
        <f>VLOOKUP(CONCATENATE($F1744," ",$G1744),AllocFactorMatrix,(L$4+1),FALSE)*$E1749</f>
        <v>0</v>
      </c>
      <c r="M1744" s="25">
        <f t="shared" si="791"/>
        <v>0</v>
      </c>
      <c r="N1744" s="25">
        <f>VLOOKUP(CONCATENATE($F1744," ",$G1744),AllocFactorMatrix,(N$4+1),FALSE)*$E1749</f>
        <v>0</v>
      </c>
      <c r="O1744" s="25">
        <f>VLOOKUP(CONCATENATE($F1744," ",$G1744),AllocFactorMatrix,(O$4+1),FALSE)*$E1749</f>
        <v>0</v>
      </c>
      <c r="P1744" s="25">
        <f>VLOOKUP(CONCATENATE($F1744," ",$G1744),AllocFactorMatrix,(P$4+1),FALSE)*$E1749</f>
        <v>0</v>
      </c>
      <c r="Q1744" s="25">
        <f>VLOOKUP(CONCATENATE($F1744," ",$G1744),AllocFactorMatrix,(Q$4+1),FALSE)*$E1749</f>
        <v>0</v>
      </c>
      <c r="R1744" s="25">
        <f t="shared" si="793"/>
        <v>0</v>
      </c>
      <c r="S1744" s="25">
        <f>VLOOKUP(CONCATENATE($F1744," ",$G1744),AllocFactorMatrix,(S$4+1),FALSE)*$E1749</f>
        <v>0</v>
      </c>
      <c r="T1744" s="25">
        <f>VLOOKUP(CONCATENATE($F1744," ",$G1744),AllocFactorMatrix,(T$4+1),FALSE)*$E1749</f>
        <v>0</v>
      </c>
      <c r="U1744" s="25">
        <f>VLOOKUP(CONCATENATE($F1744," ",$G1744),AllocFactorMatrix,(U$4+1),FALSE)*$E1749</f>
        <v>0</v>
      </c>
      <c r="V1744" s="25">
        <f>VLOOKUP(CONCATENATE($F1744," ",$G1744),AllocFactorMatrix,(V$4+1),FALSE)*$E1749</f>
        <v>0</v>
      </c>
      <c r="W1744" s="25">
        <f t="shared" si="805"/>
        <v>0</v>
      </c>
      <c r="X1744" s="25">
        <f>VLOOKUP(CONCATENATE($F1744," ",$G1744),AllocFactorMatrix,(X$4+1),FALSE)*$E1749</f>
        <v>0</v>
      </c>
      <c r="Y1744" s="25">
        <f>VLOOKUP(CONCATENATE($F1744," ",$G1744),AllocFactorMatrix,(Y$4+1),FALSE)*$E1749</f>
        <v>0</v>
      </c>
      <c r="Z1744" s="25">
        <f t="shared" si="804"/>
        <v>0</v>
      </c>
      <c r="AA1744" s="25">
        <f>VLOOKUP(CONCATENATE($F1744," ",$G1744),AllocFactorMatrix,(AA$4+1),FALSE)*$E1749</f>
        <v>0</v>
      </c>
      <c r="AB1744" s="25">
        <f>VLOOKUP(CONCATENATE($F1744," ",$G1744),AllocFactorMatrix,(AB$4+1),FALSE)*$E1749</f>
        <v>0</v>
      </c>
      <c r="AC1744" s="25">
        <f>VLOOKUP(CONCATENATE($F1744," ",$G1744),AllocFactorMatrix,(AC$4+1),FALSE)*$E1749</f>
        <v>0</v>
      </c>
    </row>
    <row r="1745" spans="4:29" hidden="1" outlineLevel="1">
      <c r="F1745" s="61" t="str">
        <f>F1749</f>
        <v>TOTUGLINES</v>
      </c>
      <c r="G1745" s="20" t="str">
        <f>$G$11</f>
        <v>DISTPRI</v>
      </c>
      <c r="H1745" s="24">
        <f t="shared" si="798"/>
        <v>7700.6480347616089</v>
      </c>
      <c r="I1745" s="25">
        <f>VLOOKUP(CONCATENATE($F1745," ",$G1745),AllocFactorMatrix,(I$4+1),FALSE)*$E1749</f>
        <v>5117.0702551098502</v>
      </c>
      <c r="J1745" s="25">
        <f>VLOOKUP(CONCATENATE($F1745," ",$G1745),AllocFactorMatrix,(J$4+1),FALSE)*$E1749</f>
        <v>1288.2819306490469</v>
      </c>
      <c r="K1745" s="25">
        <f>VLOOKUP(CONCATENATE($F1745," ",$G1745),AllocFactorMatrix,(K$4+1),FALSE)*$E1749</f>
        <v>15.033788442155688</v>
      </c>
      <c r="L1745" s="25">
        <f>VLOOKUP(CONCATENATE($F1745," ",$G1745),AllocFactorMatrix,(L$4+1),FALSE)*$E1749</f>
        <v>0</v>
      </c>
      <c r="M1745" s="25">
        <f t="shared" si="791"/>
        <v>1303.3157190912025</v>
      </c>
      <c r="N1745" s="25">
        <f>VLOOKUP(CONCATENATE($F1745," ",$G1745),AllocFactorMatrix,(N$4+1),FALSE)*$E1749</f>
        <v>555.54285398440652</v>
      </c>
      <c r="O1745" s="25">
        <f>VLOOKUP(CONCATENATE($F1745," ",$G1745),AllocFactorMatrix,(O$4+1),FALSE)*$E1749</f>
        <v>157.70661363300729</v>
      </c>
      <c r="P1745" s="25">
        <f>VLOOKUP(CONCATENATE($F1745," ",$G1745),AllocFactorMatrix,(P$4+1),FALSE)*$E1749</f>
        <v>0</v>
      </c>
      <c r="Q1745" s="25">
        <f>VLOOKUP(CONCATENATE($F1745," ",$G1745),AllocFactorMatrix,(Q$4+1),FALSE)*$E1749</f>
        <v>0</v>
      </c>
      <c r="R1745" s="25">
        <f t="shared" si="793"/>
        <v>713.24946761741376</v>
      </c>
      <c r="S1745" s="25">
        <f>VLOOKUP(CONCATENATE($F1745," ",$G1745),AllocFactorMatrix,(S$4+1),FALSE)*$E1749</f>
        <v>31.684650209203074</v>
      </c>
      <c r="T1745" s="25">
        <f>VLOOKUP(CONCATENATE($F1745," ",$G1745),AllocFactorMatrix,(T$4+1),FALSE)*$E1749</f>
        <v>366.47729984765994</v>
      </c>
      <c r="U1745" s="25">
        <f>VLOOKUP(CONCATENATE($F1745," ",$G1745),AllocFactorMatrix,(U$4+1),FALSE)*$E1749</f>
        <v>0</v>
      </c>
      <c r="V1745" s="25">
        <f>VLOOKUP(CONCATENATE($F1745," ",$G1745),AllocFactorMatrix,(V$4+1),FALSE)*$E1749</f>
        <v>0</v>
      </c>
      <c r="W1745" s="25">
        <f t="shared" si="805"/>
        <v>398.16195005686302</v>
      </c>
      <c r="X1745" s="25">
        <f>VLOOKUP(CONCATENATE($F1745," ",$G1745),AllocFactorMatrix,(X$4+1),FALSE)*$E1749</f>
        <v>150.7649703889341</v>
      </c>
      <c r="Y1745" s="25">
        <f>VLOOKUP(CONCATENATE($F1745," ",$G1745),AllocFactorMatrix,(Y$4+1),FALSE)*$E1749</f>
        <v>3.6122040575649792</v>
      </c>
      <c r="Z1745" s="25">
        <f t="shared" si="804"/>
        <v>154.37717444649908</v>
      </c>
      <c r="AA1745" s="25">
        <f>VLOOKUP(CONCATENATE($F1745," ",$G1745),AllocFactorMatrix,(AA$4+1),FALSE)*$E1749</f>
        <v>2.5938752616128946</v>
      </c>
      <c r="AB1745" s="25">
        <f>VLOOKUP(CONCATENATE($F1745," ",$G1745),AllocFactorMatrix,(AB$4+1),FALSE)*$E1749</f>
        <v>9.5083290480555167</v>
      </c>
      <c r="AC1745" s="25">
        <f>VLOOKUP(CONCATENATE($F1745," ",$G1745),AllocFactorMatrix,(AC$4+1),FALSE)*$E1749</f>
        <v>2.3712641301124946</v>
      </c>
    </row>
    <row r="1746" spans="4:29" hidden="1" outlineLevel="1">
      <c r="F1746" s="61" t="str">
        <f>F1749</f>
        <v>TOTUGLINES</v>
      </c>
      <c r="G1746" s="20" t="str">
        <f>$G$12</f>
        <v>DISTSEC</v>
      </c>
      <c r="H1746" s="24">
        <f t="shared" si="798"/>
        <v>10545.737569858358</v>
      </c>
      <c r="I1746" s="25">
        <f>VLOOKUP(CONCATENATE($F1746," ",$G1746),AllocFactorMatrix,(I$4+1),FALSE)*$E1749</f>
        <v>7873.4662519933836</v>
      </c>
      <c r="J1746" s="25">
        <f>VLOOKUP(CONCATENATE($F1746," ",$G1746),AllocFactorMatrix,(J$4+1),FALSE)*$E1749</f>
        <v>1767.4888400194382</v>
      </c>
      <c r="K1746" s="25">
        <f>VLOOKUP(CONCATENATE($F1746," ",$G1746),AllocFactorMatrix,(K$4+1),FALSE)*$E1749</f>
        <v>0</v>
      </c>
      <c r="L1746" s="25">
        <f>VLOOKUP(CONCATENATE($F1746," ",$G1746),AllocFactorMatrix,(L$4+1),FALSE)*$E1749</f>
        <v>0</v>
      </c>
      <c r="M1746" s="25">
        <f t="shared" si="791"/>
        <v>1767.4888400194382</v>
      </c>
      <c r="N1746" s="25">
        <f>VLOOKUP(CONCATENATE($F1746," ",$G1746),AllocFactorMatrix,(N$4+1),FALSE)*$E1749</f>
        <v>623.0584491566151</v>
      </c>
      <c r="O1746" s="25">
        <f>VLOOKUP(CONCATENATE($F1746," ",$G1746),AllocFactorMatrix,(O$4+1),FALSE)*$E1749</f>
        <v>0</v>
      </c>
      <c r="P1746" s="25">
        <f>VLOOKUP(CONCATENATE($F1746," ",$G1746),AllocFactorMatrix,(P$4+1),FALSE)*$E1749</f>
        <v>0</v>
      </c>
      <c r="Q1746" s="25">
        <f>VLOOKUP(CONCATENATE($F1746," ",$G1746),AllocFactorMatrix,(Q$4+1),FALSE)*$E1749</f>
        <v>0</v>
      </c>
      <c r="R1746" s="25">
        <f t="shared" si="793"/>
        <v>623.0584491566151</v>
      </c>
      <c r="S1746" s="25">
        <f>VLOOKUP(CONCATENATE($F1746," ",$G1746),AllocFactorMatrix,(S$4+1),FALSE)*$E1749</f>
        <v>27.57691364965337</v>
      </c>
      <c r="T1746" s="25">
        <f>VLOOKUP(CONCATENATE($F1746," ",$G1746),AllocFactorMatrix,(T$4+1),FALSE)*$E1749</f>
        <v>0</v>
      </c>
      <c r="U1746" s="25">
        <f>VLOOKUP(CONCATENATE($F1746," ",$G1746),AllocFactorMatrix,(U$4+1),FALSE)*$E1749</f>
        <v>0</v>
      </c>
      <c r="V1746" s="25">
        <f>VLOOKUP(CONCATENATE($F1746," ",$G1746),AllocFactorMatrix,(V$4+1),FALSE)*$E1749</f>
        <v>0</v>
      </c>
      <c r="W1746" s="25">
        <f t="shared" si="805"/>
        <v>27.57691364965337</v>
      </c>
      <c r="X1746" s="25">
        <f>VLOOKUP(CONCATENATE($F1746," ",$G1746),AllocFactorMatrix,(X$4+1),FALSE)*$E1749</f>
        <v>173.40646064234525</v>
      </c>
      <c r="Y1746" s="25">
        <f>VLOOKUP(CONCATENATE($F1746," ",$G1746),AllocFactorMatrix,(Y$4+1),FALSE)*$E1749</f>
        <v>0</v>
      </c>
      <c r="Z1746" s="25">
        <f t="shared" si="804"/>
        <v>173.40646064234525</v>
      </c>
      <c r="AA1746" s="25">
        <f>VLOOKUP(CONCATENATE($F1746," ",$G1746),AllocFactorMatrix,(AA$4+1),FALSE)*$E1749</f>
        <v>2.8276133249017659</v>
      </c>
      <c r="AB1746" s="25">
        <f>VLOOKUP(CONCATENATE($F1746," ",$G1746),AllocFactorMatrix,(AB$4+1),FALSE)*$E1749</f>
        <v>62.438005103673234</v>
      </c>
      <c r="AC1746" s="25">
        <f>VLOOKUP(CONCATENATE($F1746," ",$G1746),AllocFactorMatrix,(AC$4+1),FALSE)*$E1749</f>
        <v>15.475035968348251</v>
      </c>
    </row>
    <row r="1747" spans="4:29" hidden="1" outlineLevel="1">
      <c r="F1747" s="61" t="str">
        <f>F1749</f>
        <v>TOTUGLINES</v>
      </c>
      <c r="G1747" s="20" t="str">
        <f>$G$13</f>
        <v>ENERGY</v>
      </c>
      <c r="H1747" s="24">
        <f t="shared" si="798"/>
        <v>0</v>
      </c>
      <c r="I1747" s="25">
        <f>VLOOKUP(CONCATENATE($F1747," ",$G1747),AllocFactorMatrix,(I$4+1),FALSE)*$E1749</f>
        <v>0</v>
      </c>
      <c r="J1747" s="25">
        <f>VLOOKUP(CONCATENATE($F1747," ",$G1747),AllocFactorMatrix,(J$4+1),FALSE)*$E1749</f>
        <v>0</v>
      </c>
      <c r="K1747" s="25">
        <f>VLOOKUP(CONCATENATE($F1747," ",$G1747),AllocFactorMatrix,(K$4+1),FALSE)*$E1749</f>
        <v>0</v>
      </c>
      <c r="L1747" s="25">
        <f>VLOOKUP(CONCATENATE($F1747," ",$G1747),AllocFactorMatrix,(L$4+1),FALSE)*$E1749</f>
        <v>0</v>
      </c>
      <c r="M1747" s="25">
        <f t="shared" si="791"/>
        <v>0</v>
      </c>
      <c r="N1747" s="25">
        <f>VLOOKUP(CONCATENATE($F1747," ",$G1747),AllocFactorMatrix,(N$4+1),FALSE)*$E1749</f>
        <v>0</v>
      </c>
      <c r="O1747" s="25">
        <f>VLOOKUP(CONCATENATE($F1747," ",$G1747),AllocFactorMatrix,(O$4+1),FALSE)*$E1749</f>
        <v>0</v>
      </c>
      <c r="P1747" s="25">
        <f>VLOOKUP(CONCATENATE($F1747," ",$G1747),AllocFactorMatrix,(P$4+1),FALSE)*$E1749</f>
        <v>0</v>
      </c>
      <c r="Q1747" s="25">
        <f>VLOOKUP(CONCATENATE($F1747," ",$G1747),AllocFactorMatrix,(Q$4+1),FALSE)*$E1749</f>
        <v>0</v>
      </c>
      <c r="R1747" s="25">
        <f t="shared" si="793"/>
        <v>0</v>
      </c>
      <c r="S1747" s="25">
        <f>VLOOKUP(CONCATENATE($F1747," ",$G1747),AllocFactorMatrix,(S$4+1),FALSE)*$E1749</f>
        <v>0</v>
      </c>
      <c r="T1747" s="25">
        <f>VLOOKUP(CONCATENATE($F1747," ",$G1747),AllocFactorMatrix,(T$4+1),FALSE)*$E1749</f>
        <v>0</v>
      </c>
      <c r="U1747" s="25">
        <f>VLOOKUP(CONCATENATE($F1747," ",$G1747),AllocFactorMatrix,(U$4+1),FALSE)*$E1749</f>
        <v>0</v>
      </c>
      <c r="V1747" s="25">
        <f>VLOOKUP(CONCATENATE($F1747," ",$G1747),AllocFactorMatrix,(V$4+1),FALSE)*$E1749</f>
        <v>0</v>
      </c>
      <c r="W1747" s="25">
        <f t="shared" si="805"/>
        <v>0</v>
      </c>
      <c r="X1747" s="25">
        <f>VLOOKUP(CONCATENATE($F1747," ",$G1747),AllocFactorMatrix,(X$4+1),FALSE)*$E1749</f>
        <v>0</v>
      </c>
      <c r="Y1747" s="25">
        <f>VLOOKUP(CONCATENATE($F1747," ",$G1747),AllocFactorMatrix,(Y$4+1),FALSE)*$E1749</f>
        <v>0</v>
      </c>
      <c r="Z1747" s="25">
        <f t="shared" si="804"/>
        <v>0</v>
      </c>
      <c r="AA1747" s="25">
        <f>VLOOKUP(CONCATENATE($F1747," ",$G1747),AllocFactorMatrix,(AA$4+1),FALSE)*$E1749</f>
        <v>0</v>
      </c>
      <c r="AB1747" s="25">
        <f>VLOOKUP(CONCATENATE($F1747," ",$G1747),AllocFactorMatrix,(AB$4+1),FALSE)*$E1749</f>
        <v>0</v>
      </c>
      <c r="AC1747" s="25">
        <f>VLOOKUP(CONCATENATE($F1747," ",$G1747),AllocFactorMatrix,(AC$4+1),FALSE)*$E1749</f>
        <v>0</v>
      </c>
    </row>
    <row r="1748" spans="4:29" hidden="1" outlineLevel="1">
      <c r="F1748" s="61" t="str">
        <f>F1749</f>
        <v>TOTUGLINES</v>
      </c>
      <c r="G1748" s="20" t="str">
        <f>$G$14</f>
        <v>CUSTOMER</v>
      </c>
      <c r="H1748" s="24">
        <f t="shared" si="798"/>
        <v>15364.614395380027</v>
      </c>
      <c r="I1748" s="25">
        <f>VLOOKUP(CONCATENATE($F1748," ",$G1748),AllocFactorMatrix,(I$4+1),FALSE)*$E1749</f>
        <v>12370.344636118183</v>
      </c>
      <c r="J1748" s="25">
        <f>VLOOKUP(CONCATENATE($F1748," ",$G1748),AllocFactorMatrix,(J$4+1),FALSE)*$E1749</f>
        <v>2925.702320834142</v>
      </c>
      <c r="K1748" s="25">
        <f>VLOOKUP(CONCATENATE($F1748," ",$G1748),AllocFactorMatrix,(K$4+1),FALSE)*$E1749</f>
        <v>6.6478125899435163</v>
      </c>
      <c r="L1748" s="25">
        <f>VLOOKUP(CONCATENATE($F1748," ",$G1748),AllocFactorMatrix,(L$4+1),FALSE)*$E1749</f>
        <v>0</v>
      </c>
      <c r="M1748" s="25">
        <f t="shared" si="791"/>
        <v>2932.3501334240855</v>
      </c>
      <c r="N1748" s="25">
        <f>VLOOKUP(CONCATENATE($F1748," ",$G1748),AllocFactorMatrix,(N$4+1),FALSE)*$E1749</f>
        <v>34.568625467706283</v>
      </c>
      <c r="O1748" s="25">
        <f>VLOOKUP(CONCATENATE($F1748," ",$G1748),AllocFactorMatrix,(O$4+1),FALSE)*$E1749</f>
        <v>5.6981250770944429</v>
      </c>
      <c r="P1748" s="25">
        <f>VLOOKUP(CONCATENATE($F1748," ",$G1748),AllocFactorMatrix,(P$4+1),FALSE)*$E1749</f>
        <v>0</v>
      </c>
      <c r="Q1748" s="25">
        <f>VLOOKUP(CONCATENATE($F1748," ",$G1748),AllocFactorMatrix,(Q$4+1),FALSE)*$E1749</f>
        <v>0</v>
      </c>
      <c r="R1748" s="25">
        <f t="shared" si="793"/>
        <v>40.266750544800729</v>
      </c>
      <c r="S1748" s="25">
        <f>VLOOKUP(CONCATENATE($F1748," ",$G1748),AllocFactorMatrix,(S$4+1),FALSE)*$E1749</f>
        <v>0.47484375642453691</v>
      </c>
      <c r="T1748" s="25">
        <f>VLOOKUP(CONCATENATE($F1748," ",$G1748),AllocFactorMatrix,(T$4+1),FALSE)*$E1749</f>
        <v>3.2289375436868508</v>
      </c>
      <c r="U1748" s="25">
        <f>VLOOKUP(CONCATENATE($F1748," ",$G1748),AllocFactorMatrix,(U$4+1),FALSE)*$E1749</f>
        <v>0</v>
      </c>
      <c r="V1748" s="25">
        <f>VLOOKUP(CONCATENATE($F1748," ",$G1748),AllocFactorMatrix,(V$4+1),FALSE)*$E1749</f>
        <v>0</v>
      </c>
      <c r="W1748" s="25">
        <f t="shared" si="805"/>
        <v>3.7037813001113875</v>
      </c>
      <c r="X1748" s="25">
        <f>VLOOKUP(CONCATENATE($F1748," ",$G1748),AllocFactorMatrix,(X$4+1),FALSE)*$E1749</f>
        <v>12.061031413183239</v>
      </c>
      <c r="Y1748" s="25">
        <f>VLOOKUP(CONCATENATE($F1748," ",$G1748),AllocFactorMatrix,(Y$4+1),FALSE)*$E1749</f>
        <v>9.4968751284907393E-2</v>
      </c>
      <c r="Z1748" s="25">
        <f t="shared" si="804"/>
        <v>12.156000164468146</v>
      </c>
      <c r="AA1748" s="25">
        <f>VLOOKUP(CONCATENATE($F1748," ",$G1748),AllocFactorMatrix,(AA$4+1),FALSE)*$E1749</f>
        <v>0.75975001027925915</v>
      </c>
      <c r="AB1748" s="25">
        <f>VLOOKUP(CONCATENATE($F1748," ",$G1748),AllocFactorMatrix,(AB$4+1),FALSE)*$E1749</f>
        <v>0</v>
      </c>
      <c r="AC1748" s="25">
        <f>VLOOKUP(CONCATENATE($F1748," ",$G1748),AllocFactorMatrix,(AC$4+1),FALSE)*$E1749</f>
        <v>5.033343818100092</v>
      </c>
    </row>
    <row r="1749" spans="4:29" collapsed="1">
      <c r="D1749" s="20" t="s">
        <v>148</v>
      </c>
      <c r="E1749" s="22">
        <f>'Sch 4'!E393</f>
        <v>33611</v>
      </c>
      <c r="F1749" s="61" t="s">
        <v>67</v>
      </c>
      <c r="G1749" s="20" t="str">
        <f>$G$15</f>
        <v>TOTAL</v>
      </c>
      <c r="H1749" s="24">
        <f t="shared" si="798"/>
        <v>33610.999999999985</v>
      </c>
      <c r="I1749" s="25">
        <f>VLOOKUP(CONCATENATE($F1749," ",$G1749),AllocFactorMatrix,(I$4+1),FALSE)*$E1749</f>
        <v>25360.881143221417</v>
      </c>
      <c r="J1749" s="25">
        <f>VLOOKUP(CONCATENATE($F1749," ",$G1749),AllocFactorMatrix,(J$4+1),FALSE)*$E1749</f>
        <v>5981.4730915026275</v>
      </c>
      <c r="K1749" s="25">
        <f>VLOOKUP(CONCATENATE($F1749," ",$G1749),AllocFactorMatrix,(K$4+1),FALSE)*$E1749</f>
        <v>21.681601032099206</v>
      </c>
      <c r="L1749" s="25">
        <f>VLOOKUP(CONCATENATE($F1749," ",$G1749),AllocFactorMatrix,(L$4+1),FALSE)*$E1749</f>
        <v>0</v>
      </c>
      <c r="M1749" s="25">
        <f t="shared" si="791"/>
        <v>6003.1546925347266</v>
      </c>
      <c r="N1749" s="25">
        <f>VLOOKUP(CONCATENATE($F1749," ",$G1749),AllocFactorMatrix,(N$4+1),FALSE)*$E1749</f>
        <v>1213.169928608728</v>
      </c>
      <c r="O1749" s="25">
        <f>VLOOKUP(CONCATENATE($F1749," ",$G1749),AllocFactorMatrix,(O$4+1),FALSE)*$E1749</f>
        <v>163.40473871010173</v>
      </c>
      <c r="P1749" s="25">
        <f>VLOOKUP(CONCATENATE($F1749," ",$G1749),AllocFactorMatrix,(P$4+1),FALSE)*$E1749</f>
        <v>0</v>
      </c>
      <c r="Q1749" s="25">
        <f>VLOOKUP(CONCATENATE($F1749," ",$G1749),AllocFactorMatrix,(Q$4+1),FALSE)*$E1749</f>
        <v>0</v>
      </c>
      <c r="R1749" s="25">
        <f t="shared" si="793"/>
        <v>1376.5746673188298</v>
      </c>
      <c r="S1749" s="25">
        <f>VLOOKUP(CONCATENATE($F1749," ",$G1749),AllocFactorMatrix,(S$4+1),FALSE)*$E1749</f>
        <v>59.736407615280974</v>
      </c>
      <c r="T1749" s="25">
        <f>VLOOKUP(CONCATENATE($F1749," ",$G1749),AllocFactorMatrix,(T$4+1),FALSE)*$E1749</f>
        <v>369.7062373913468</v>
      </c>
      <c r="U1749" s="25">
        <f>VLOOKUP(CONCATENATE($F1749," ",$G1749),AllocFactorMatrix,(U$4+1),FALSE)*$E1749</f>
        <v>0</v>
      </c>
      <c r="V1749" s="25">
        <f>VLOOKUP(CONCATENATE($F1749," ",$G1749),AllocFactorMatrix,(V$4+1),FALSE)*$E1749</f>
        <v>0</v>
      </c>
      <c r="W1749" s="25">
        <f t="shared" si="805"/>
        <v>429.4426450066278</v>
      </c>
      <c r="X1749" s="25">
        <f>VLOOKUP(CONCATENATE($F1749," ",$G1749),AllocFactorMatrix,(X$4+1),FALSE)*$E1749</f>
        <v>336.23246244446256</v>
      </c>
      <c r="Y1749" s="25">
        <f>VLOOKUP(CONCATENATE($F1749," ",$G1749),AllocFactorMatrix,(Y$4+1),FALSE)*$E1749</f>
        <v>3.7071728088498865</v>
      </c>
      <c r="Z1749" s="25">
        <f t="shared" si="804"/>
        <v>339.93963525331242</v>
      </c>
      <c r="AA1749" s="25">
        <f>VLOOKUP(CONCATENATE($F1749," ",$G1749),AllocFactorMatrix,(AA$4+1),FALSE)*$E1749</f>
        <v>6.1812385967939196</v>
      </c>
      <c r="AB1749" s="25">
        <f>VLOOKUP(CONCATENATE($F1749," ",$G1749),AllocFactorMatrix,(AB$4+1),FALSE)*$E1749</f>
        <v>71.946334151728749</v>
      </c>
      <c r="AC1749" s="25">
        <f>VLOOKUP(CONCATENATE($F1749," ",$G1749),AllocFactorMatrix,(AC$4+1),FALSE)*$E1749</f>
        <v>22.879643916560838</v>
      </c>
    </row>
    <row r="1750" spans="4:29" hidden="1" outlineLevel="1">
      <c r="F1750" s="61" t="str">
        <f>F1757</f>
        <v>DIST_TRANSF</v>
      </c>
      <c r="G1750" s="20" t="str">
        <f>$G$8</f>
        <v>PRODUCTION</v>
      </c>
      <c r="H1750" s="24">
        <f t="shared" si="798"/>
        <v>0</v>
      </c>
      <c r="I1750" s="25">
        <f>VLOOKUP(CONCATENATE($F1750," ",$G1750),AllocFactorMatrix,(I$4+1),FALSE)*$E1757</f>
        <v>0</v>
      </c>
      <c r="J1750" s="25">
        <f>VLOOKUP(CONCATENATE($F1750," ",$G1750),AllocFactorMatrix,(J$4+1),FALSE)*$E1757</f>
        <v>0</v>
      </c>
      <c r="K1750" s="25">
        <f>VLOOKUP(CONCATENATE($F1750," ",$G1750),AllocFactorMatrix,(K$4+1),FALSE)*$E1757</f>
        <v>0</v>
      </c>
      <c r="L1750" s="25">
        <f>VLOOKUP(CONCATENATE($F1750," ",$G1750),AllocFactorMatrix,(L$4+1),FALSE)*$E1757</f>
        <v>0</v>
      </c>
      <c r="M1750" s="25">
        <f t="shared" si="791"/>
        <v>0</v>
      </c>
      <c r="N1750" s="25">
        <f>VLOOKUP(CONCATENATE($F1750," ",$G1750),AllocFactorMatrix,(N$4+1),FALSE)*$E1757</f>
        <v>0</v>
      </c>
      <c r="O1750" s="25">
        <f>VLOOKUP(CONCATENATE($F1750," ",$G1750),AllocFactorMatrix,(O$4+1),FALSE)*$E1757</f>
        <v>0</v>
      </c>
      <c r="P1750" s="25">
        <f>VLOOKUP(CONCATENATE($F1750," ",$G1750),AllocFactorMatrix,(P$4+1),FALSE)*$E1757</f>
        <v>0</v>
      </c>
      <c r="Q1750" s="25">
        <f>VLOOKUP(CONCATENATE($F1750," ",$G1750),AllocFactorMatrix,(Q$4+1),FALSE)*$E1757</f>
        <v>0</v>
      </c>
      <c r="R1750" s="25">
        <f t="shared" si="793"/>
        <v>0</v>
      </c>
      <c r="S1750" s="25">
        <f>VLOOKUP(CONCATENATE($F1750," ",$G1750),AllocFactorMatrix,(S$4+1),FALSE)*$E1757</f>
        <v>0</v>
      </c>
      <c r="T1750" s="25">
        <f>VLOOKUP(CONCATENATE($F1750," ",$G1750),AllocFactorMatrix,(T$4+1),FALSE)*$E1757</f>
        <v>0</v>
      </c>
      <c r="U1750" s="25">
        <f>VLOOKUP(CONCATENATE($F1750," ",$G1750),AllocFactorMatrix,(U$4+1),FALSE)*$E1757</f>
        <v>0</v>
      </c>
      <c r="V1750" s="25">
        <f>VLOOKUP(CONCATENATE($F1750," ",$G1750),AllocFactorMatrix,(V$4+1),FALSE)*$E1757</f>
        <v>0</v>
      </c>
      <c r="W1750" s="25">
        <f>SUBTOTAL(9,S1750:V1750)</f>
        <v>0</v>
      </c>
      <c r="X1750" s="25">
        <f>VLOOKUP(CONCATENATE($F1750," ",$G1750),AllocFactorMatrix,(X$4+1),FALSE)*$E1757</f>
        <v>0</v>
      </c>
      <c r="Y1750" s="25">
        <f>VLOOKUP(CONCATENATE($F1750," ",$G1750),AllocFactorMatrix,(Y$4+1),FALSE)*$E1757</f>
        <v>0</v>
      </c>
      <c r="Z1750" s="25">
        <f t="shared" si="804"/>
        <v>0</v>
      </c>
      <c r="AA1750" s="25">
        <f>VLOOKUP(CONCATENATE($F1750," ",$G1750),AllocFactorMatrix,(AA$4+1),FALSE)*$E1757</f>
        <v>0</v>
      </c>
      <c r="AB1750" s="25">
        <f>VLOOKUP(CONCATENATE($F1750," ",$G1750),AllocFactorMatrix,(AB$4+1),FALSE)*$E1757</f>
        <v>0</v>
      </c>
      <c r="AC1750" s="25">
        <f>VLOOKUP(CONCATENATE($F1750," ",$G1750),AllocFactorMatrix,(AC$4+1),FALSE)*$E1757</f>
        <v>0</v>
      </c>
    </row>
    <row r="1751" spans="4:29" hidden="1" outlineLevel="1">
      <c r="F1751" s="61" t="str">
        <f>F1757</f>
        <v>DIST_TRANSF</v>
      </c>
      <c r="G1751" s="20" t="str">
        <f>$G$9</f>
        <v>BULKTRAN</v>
      </c>
      <c r="H1751" s="24">
        <f t="shared" si="798"/>
        <v>0</v>
      </c>
      <c r="I1751" s="25">
        <f>VLOOKUP(CONCATENATE($F1751," ",$G1751),AllocFactorMatrix,(I$4+1),FALSE)*$E1757</f>
        <v>0</v>
      </c>
      <c r="J1751" s="25">
        <f>VLOOKUP(CONCATENATE($F1751," ",$G1751),AllocFactorMatrix,(J$4+1),FALSE)*$E1757</f>
        <v>0</v>
      </c>
      <c r="K1751" s="25">
        <f>VLOOKUP(CONCATENATE($F1751," ",$G1751),AllocFactorMatrix,(K$4+1),FALSE)*$E1757</f>
        <v>0</v>
      </c>
      <c r="L1751" s="25">
        <f>VLOOKUP(CONCATENATE($F1751," ",$G1751),AllocFactorMatrix,(L$4+1),FALSE)*$E1757</f>
        <v>0</v>
      </c>
      <c r="M1751" s="25">
        <f t="shared" si="791"/>
        <v>0</v>
      </c>
      <c r="N1751" s="25">
        <f>VLOOKUP(CONCATENATE($F1751," ",$G1751),AllocFactorMatrix,(N$4+1),FALSE)*$E1757</f>
        <v>0</v>
      </c>
      <c r="O1751" s="25">
        <f>VLOOKUP(CONCATENATE($F1751," ",$G1751),AllocFactorMatrix,(O$4+1),FALSE)*$E1757</f>
        <v>0</v>
      </c>
      <c r="P1751" s="25">
        <f>VLOOKUP(CONCATENATE($F1751," ",$G1751),AllocFactorMatrix,(P$4+1),FALSE)*$E1757</f>
        <v>0</v>
      </c>
      <c r="Q1751" s="25">
        <f>VLOOKUP(CONCATENATE($F1751," ",$G1751),AllocFactorMatrix,(Q$4+1),FALSE)*$E1757</f>
        <v>0</v>
      </c>
      <c r="R1751" s="25">
        <f t="shared" si="793"/>
        <v>0</v>
      </c>
      <c r="S1751" s="25">
        <f>VLOOKUP(CONCATENATE($F1751," ",$G1751),AllocFactorMatrix,(S$4+1),FALSE)*$E1757</f>
        <v>0</v>
      </c>
      <c r="T1751" s="25">
        <f>VLOOKUP(CONCATENATE($F1751," ",$G1751),AllocFactorMatrix,(T$4+1),FALSE)*$E1757</f>
        <v>0</v>
      </c>
      <c r="U1751" s="25">
        <f>VLOOKUP(CONCATENATE($F1751," ",$G1751),AllocFactorMatrix,(U$4+1),FALSE)*$E1757</f>
        <v>0</v>
      </c>
      <c r="V1751" s="25">
        <f>VLOOKUP(CONCATENATE($F1751," ",$G1751),AllocFactorMatrix,(V$4+1),FALSE)*$E1757</f>
        <v>0</v>
      </c>
      <c r="W1751" s="25">
        <f t="shared" ref="W1751:W1757" si="806">SUBTOTAL(9,S1751:V1751)</f>
        <v>0</v>
      </c>
      <c r="X1751" s="25">
        <f>VLOOKUP(CONCATENATE($F1751," ",$G1751),AllocFactorMatrix,(X$4+1),FALSE)*$E1757</f>
        <v>0</v>
      </c>
      <c r="Y1751" s="25">
        <f>VLOOKUP(CONCATENATE($F1751," ",$G1751),AllocFactorMatrix,(Y$4+1),FALSE)*$E1757</f>
        <v>0</v>
      </c>
      <c r="Z1751" s="25">
        <f t="shared" si="804"/>
        <v>0</v>
      </c>
      <c r="AA1751" s="25">
        <f>VLOOKUP(CONCATENATE($F1751," ",$G1751),AllocFactorMatrix,(AA$4+1),FALSE)*$E1757</f>
        <v>0</v>
      </c>
      <c r="AB1751" s="25">
        <f>VLOOKUP(CONCATENATE($F1751," ",$G1751),AllocFactorMatrix,(AB$4+1),FALSE)*$E1757</f>
        <v>0</v>
      </c>
      <c r="AC1751" s="25">
        <f>VLOOKUP(CONCATENATE($F1751," ",$G1751),AllocFactorMatrix,(AC$4+1),FALSE)*$E1757</f>
        <v>0</v>
      </c>
    </row>
    <row r="1752" spans="4:29" hidden="1" outlineLevel="1">
      <c r="F1752" s="61" t="str">
        <f>F1757</f>
        <v>DIST_TRANSF</v>
      </c>
      <c r="G1752" s="20" t="str">
        <f>$G$10</f>
        <v>SUBTRAN</v>
      </c>
      <c r="H1752" s="24">
        <f t="shared" si="798"/>
        <v>0</v>
      </c>
      <c r="I1752" s="25">
        <f>VLOOKUP(CONCATENATE($F1752," ",$G1752),AllocFactorMatrix,(I$4+1),FALSE)*$E1757</f>
        <v>0</v>
      </c>
      <c r="J1752" s="25">
        <f>VLOOKUP(CONCATENATE($F1752," ",$G1752),AllocFactorMatrix,(J$4+1),FALSE)*$E1757</f>
        <v>0</v>
      </c>
      <c r="K1752" s="25">
        <f>VLOOKUP(CONCATENATE($F1752," ",$G1752),AllocFactorMatrix,(K$4+1),FALSE)*$E1757</f>
        <v>0</v>
      </c>
      <c r="L1752" s="25">
        <f>VLOOKUP(CONCATENATE($F1752," ",$G1752),AllocFactorMatrix,(L$4+1),FALSE)*$E1757</f>
        <v>0</v>
      </c>
      <c r="M1752" s="25">
        <f t="shared" si="791"/>
        <v>0</v>
      </c>
      <c r="N1752" s="25">
        <f>VLOOKUP(CONCATENATE($F1752," ",$G1752),AllocFactorMatrix,(N$4+1),FALSE)*$E1757</f>
        <v>0</v>
      </c>
      <c r="O1752" s="25">
        <f>VLOOKUP(CONCATENATE($F1752," ",$G1752),AllocFactorMatrix,(O$4+1),FALSE)*$E1757</f>
        <v>0</v>
      </c>
      <c r="P1752" s="25">
        <f>VLOOKUP(CONCATENATE($F1752," ",$G1752),AllocFactorMatrix,(P$4+1),FALSE)*$E1757</f>
        <v>0</v>
      </c>
      <c r="Q1752" s="25">
        <f>VLOOKUP(CONCATENATE($F1752," ",$G1752),AllocFactorMatrix,(Q$4+1),FALSE)*$E1757</f>
        <v>0</v>
      </c>
      <c r="R1752" s="25">
        <f t="shared" si="793"/>
        <v>0</v>
      </c>
      <c r="S1752" s="25">
        <f>VLOOKUP(CONCATENATE($F1752," ",$G1752),AllocFactorMatrix,(S$4+1),FALSE)*$E1757</f>
        <v>0</v>
      </c>
      <c r="T1752" s="25">
        <f>VLOOKUP(CONCATENATE($F1752," ",$G1752),AllocFactorMatrix,(T$4+1),FALSE)*$E1757</f>
        <v>0</v>
      </c>
      <c r="U1752" s="25">
        <f>VLOOKUP(CONCATENATE($F1752," ",$G1752),AllocFactorMatrix,(U$4+1),FALSE)*$E1757</f>
        <v>0</v>
      </c>
      <c r="V1752" s="25">
        <f>VLOOKUP(CONCATENATE($F1752," ",$G1752),AllocFactorMatrix,(V$4+1),FALSE)*$E1757</f>
        <v>0</v>
      </c>
      <c r="W1752" s="25">
        <f t="shared" si="806"/>
        <v>0</v>
      </c>
      <c r="X1752" s="25">
        <f>VLOOKUP(CONCATENATE($F1752," ",$G1752),AllocFactorMatrix,(X$4+1),FALSE)*$E1757</f>
        <v>0</v>
      </c>
      <c r="Y1752" s="25">
        <f>VLOOKUP(CONCATENATE($F1752," ",$G1752),AllocFactorMatrix,(Y$4+1),FALSE)*$E1757</f>
        <v>0</v>
      </c>
      <c r="Z1752" s="25">
        <f t="shared" si="804"/>
        <v>0</v>
      </c>
      <c r="AA1752" s="25">
        <f>VLOOKUP(CONCATENATE($F1752," ",$G1752),AllocFactorMatrix,(AA$4+1),FALSE)*$E1757</f>
        <v>0</v>
      </c>
      <c r="AB1752" s="25">
        <f>VLOOKUP(CONCATENATE($F1752," ",$G1752),AllocFactorMatrix,(AB$4+1),FALSE)*$E1757</f>
        <v>0</v>
      </c>
      <c r="AC1752" s="25">
        <f>VLOOKUP(CONCATENATE($F1752," ",$G1752),AllocFactorMatrix,(AC$4+1),FALSE)*$E1757</f>
        <v>0</v>
      </c>
    </row>
    <row r="1753" spans="4:29" hidden="1" outlineLevel="1">
      <c r="F1753" s="61" t="str">
        <f>F1757</f>
        <v>DIST_TRANSF</v>
      </c>
      <c r="G1753" s="20" t="str">
        <f>$G$11</f>
        <v>DISTPRI</v>
      </c>
      <c r="H1753" s="24">
        <f t="shared" si="798"/>
        <v>1769.7941406169809</v>
      </c>
      <c r="I1753" s="25">
        <f>VLOOKUP(CONCATENATE($F1753," ",$G1753),AllocFactorMatrix,(I$4+1),FALSE)*$E1757</f>
        <v>1176.0258245459734</v>
      </c>
      <c r="J1753" s="25">
        <f>VLOOKUP(CONCATENATE($F1753," ",$G1753),AllocFactorMatrix,(J$4+1),FALSE)*$E1757</f>
        <v>296.07817446444261</v>
      </c>
      <c r="K1753" s="25">
        <f>VLOOKUP(CONCATENATE($F1753," ",$G1753),AllocFactorMatrix,(K$4+1),FALSE)*$E1757</f>
        <v>3.4551261888735438</v>
      </c>
      <c r="L1753" s="25">
        <f>VLOOKUP(CONCATENATE($F1753," ",$G1753),AllocFactorMatrix,(L$4+1),FALSE)*$E1757</f>
        <v>0</v>
      </c>
      <c r="M1753" s="25">
        <f t="shared" si="791"/>
        <v>299.53330065331613</v>
      </c>
      <c r="N1753" s="25">
        <f>VLOOKUP(CONCATENATE($F1753," ",$G1753),AllocFactorMatrix,(N$4+1),FALSE)*$E1757</f>
        <v>127.67711021266989</v>
      </c>
      <c r="O1753" s="25">
        <f>VLOOKUP(CONCATENATE($F1753," ",$G1753),AllocFactorMatrix,(O$4+1),FALSE)*$E1757</f>
        <v>36.24477310017491</v>
      </c>
      <c r="P1753" s="25">
        <f>VLOOKUP(CONCATENATE($F1753," ",$G1753),AllocFactorMatrix,(P$4+1),FALSE)*$E1757</f>
        <v>0</v>
      </c>
      <c r="Q1753" s="25">
        <f>VLOOKUP(CONCATENATE($F1753," ",$G1753),AllocFactorMatrix,(Q$4+1),FALSE)*$E1757</f>
        <v>0</v>
      </c>
      <c r="R1753" s="25">
        <f t="shared" si="793"/>
        <v>163.92188331284478</v>
      </c>
      <c r="S1753" s="25">
        <f>VLOOKUP(CONCATENATE($F1753," ",$G1753),AllocFactorMatrix,(S$4+1),FALSE)*$E1757</f>
        <v>7.2818947229656272</v>
      </c>
      <c r="T1753" s="25">
        <f>VLOOKUP(CONCATENATE($F1753," ",$G1753),AllocFactorMatrix,(T$4+1),FALSE)*$E1757</f>
        <v>84.225298314078771</v>
      </c>
      <c r="U1753" s="25">
        <f>VLOOKUP(CONCATENATE($F1753," ",$G1753),AllocFactorMatrix,(U$4+1),FALSE)*$E1757</f>
        <v>0</v>
      </c>
      <c r="V1753" s="25">
        <f>VLOOKUP(CONCATENATE($F1753," ",$G1753),AllocFactorMatrix,(V$4+1),FALSE)*$E1757</f>
        <v>0</v>
      </c>
      <c r="W1753" s="25">
        <f t="shared" si="806"/>
        <v>91.507193037044402</v>
      </c>
      <c r="X1753" s="25">
        <f>VLOOKUP(CONCATENATE($F1753," ",$G1753),AllocFactorMatrix,(X$4+1),FALSE)*$E1757</f>
        <v>34.649416516656608</v>
      </c>
      <c r="Y1753" s="25">
        <f>VLOOKUP(CONCATENATE($F1753," ",$G1753),AllocFactorMatrix,(Y$4+1),FALSE)*$E1757</f>
        <v>0.83017137608851743</v>
      </c>
      <c r="Z1753" s="25">
        <f t="shared" si="804"/>
        <v>35.479587892745123</v>
      </c>
      <c r="AA1753" s="25">
        <f>VLOOKUP(CONCATENATE($F1753," ",$G1753),AllocFactorMatrix,(AA$4+1),FALSE)*$E1757</f>
        <v>0.59613492510905963</v>
      </c>
      <c r="AB1753" s="25">
        <f>VLOOKUP(CONCATENATE($F1753," ",$G1753),AllocFactorMatrix,(AB$4+1),FALSE)*$E1757</f>
        <v>2.1852427172809787</v>
      </c>
      <c r="AC1753" s="25">
        <f>VLOOKUP(CONCATENATE($F1753," ",$G1753),AllocFactorMatrix,(AC$4+1),FALSE)*$E1757</f>
        <v>0.54497353266688175</v>
      </c>
    </row>
    <row r="1754" spans="4:29" hidden="1" outlineLevel="1">
      <c r="F1754" s="61" t="str">
        <f>F1757</f>
        <v>DIST_TRANSF</v>
      </c>
      <c r="G1754" s="20" t="str">
        <f>$G$12</f>
        <v>DISTSEC</v>
      </c>
      <c r="H1754" s="24">
        <f t="shared" si="798"/>
        <v>4832.8166926545173</v>
      </c>
      <c r="I1754" s="25">
        <f>VLOOKUP(CONCATENATE($F1754," ",$G1754),AllocFactorMatrix,(I$4+1),FALSE)*$E1757</f>
        <v>3608.1894585014502</v>
      </c>
      <c r="J1754" s="25">
        <f>VLOOKUP(CONCATENATE($F1754," ",$G1754),AllocFactorMatrix,(J$4+1),FALSE)*$E1757</f>
        <v>809.99072028313719</v>
      </c>
      <c r="K1754" s="25">
        <f>VLOOKUP(CONCATENATE($F1754," ",$G1754),AllocFactorMatrix,(K$4+1),FALSE)*$E1757</f>
        <v>0</v>
      </c>
      <c r="L1754" s="25">
        <f>VLOOKUP(CONCATENATE($F1754," ",$G1754),AllocFactorMatrix,(L$4+1),FALSE)*$E1757</f>
        <v>0</v>
      </c>
      <c r="M1754" s="25">
        <f t="shared" si="791"/>
        <v>809.99072028313719</v>
      </c>
      <c r="N1754" s="25">
        <f>VLOOKUP(CONCATENATE($F1754," ",$G1754),AllocFactorMatrix,(N$4+1),FALSE)*$E1757</f>
        <v>285.53026790557328</v>
      </c>
      <c r="O1754" s="25">
        <f>VLOOKUP(CONCATENATE($F1754," ",$G1754),AllocFactorMatrix,(O$4+1),FALSE)*$E1757</f>
        <v>0</v>
      </c>
      <c r="P1754" s="25">
        <f>VLOOKUP(CONCATENATE($F1754," ",$G1754),AllocFactorMatrix,(P$4+1),FALSE)*$E1757</f>
        <v>0</v>
      </c>
      <c r="Q1754" s="25">
        <f>VLOOKUP(CONCATENATE($F1754," ",$G1754),AllocFactorMatrix,(Q$4+1),FALSE)*$E1757</f>
        <v>0</v>
      </c>
      <c r="R1754" s="25">
        <f t="shared" si="793"/>
        <v>285.53026790557328</v>
      </c>
      <c r="S1754" s="25">
        <f>VLOOKUP(CONCATENATE($F1754," ",$G1754),AllocFactorMatrix,(S$4+1),FALSE)*$E1757</f>
        <v>12.637728535826541</v>
      </c>
      <c r="T1754" s="25">
        <f>VLOOKUP(CONCATENATE($F1754," ",$G1754),AllocFactorMatrix,(T$4+1),FALSE)*$E1757</f>
        <v>0</v>
      </c>
      <c r="U1754" s="25">
        <f>VLOOKUP(CONCATENATE($F1754," ",$G1754),AllocFactorMatrix,(U$4+1),FALSE)*$E1757</f>
        <v>0</v>
      </c>
      <c r="V1754" s="25">
        <f>VLOOKUP(CONCATENATE($F1754," ",$G1754),AllocFactorMatrix,(V$4+1),FALSE)*$E1757</f>
        <v>0</v>
      </c>
      <c r="W1754" s="25">
        <f t="shared" si="806"/>
        <v>12.637728535826541</v>
      </c>
      <c r="X1754" s="25">
        <f>VLOOKUP(CONCATENATE($F1754," ",$G1754),AllocFactorMatrix,(X$4+1),FALSE)*$E1757</f>
        <v>79.467332849410241</v>
      </c>
      <c r="Y1754" s="25">
        <f>VLOOKUP(CONCATENATE($F1754," ",$G1754),AllocFactorMatrix,(Y$4+1),FALSE)*$E1757</f>
        <v>0</v>
      </c>
      <c r="Z1754" s="25">
        <f t="shared" si="804"/>
        <v>79.467332849410241</v>
      </c>
      <c r="AA1754" s="25">
        <f>VLOOKUP(CONCATENATE($F1754," ",$G1754),AllocFactorMatrix,(AA$4+1),FALSE)*$E1757</f>
        <v>1.2958161329574163</v>
      </c>
      <c r="AB1754" s="25">
        <f>VLOOKUP(CONCATENATE($F1754," ",$G1754),AllocFactorMatrix,(AB$4+1),FALSE)*$E1757</f>
        <v>28.613592109815123</v>
      </c>
      <c r="AC1754" s="25">
        <f>VLOOKUP(CONCATENATE($F1754," ",$G1754),AllocFactorMatrix,(AC$4+1),FALSE)*$E1757</f>
        <v>7.0917763363484685</v>
      </c>
    </row>
    <row r="1755" spans="4:29" hidden="1" outlineLevel="1">
      <c r="F1755" s="61" t="str">
        <f>F1757</f>
        <v>DIST_TRANSF</v>
      </c>
      <c r="G1755" s="20" t="str">
        <f>$G$13</f>
        <v>ENERGY</v>
      </c>
      <c r="H1755" s="24">
        <f t="shared" si="798"/>
        <v>0</v>
      </c>
      <c r="I1755" s="25">
        <f>VLOOKUP(CONCATENATE($F1755," ",$G1755),AllocFactorMatrix,(I$4+1),FALSE)*$E1757</f>
        <v>0</v>
      </c>
      <c r="J1755" s="25">
        <f>VLOOKUP(CONCATENATE($F1755," ",$G1755),AllocFactorMatrix,(J$4+1),FALSE)*$E1757</f>
        <v>0</v>
      </c>
      <c r="K1755" s="25">
        <f>VLOOKUP(CONCATENATE($F1755," ",$G1755),AllocFactorMatrix,(K$4+1),FALSE)*$E1757</f>
        <v>0</v>
      </c>
      <c r="L1755" s="25">
        <f>VLOOKUP(CONCATENATE($F1755," ",$G1755),AllocFactorMatrix,(L$4+1),FALSE)*$E1757</f>
        <v>0</v>
      </c>
      <c r="M1755" s="25">
        <f t="shared" si="791"/>
        <v>0</v>
      </c>
      <c r="N1755" s="25">
        <f>VLOOKUP(CONCATENATE($F1755," ",$G1755),AllocFactorMatrix,(N$4+1),FALSE)*$E1757</f>
        <v>0</v>
      </c>
      <c r="O1755" s="25">
        <f>VLOOKUP(CONCATENATE($F1755," ",$G1755),AllocFactorMatrix,(O$4+1),FALSE)*$E1757</f>
        <v>0</v>
      </c>
      <c r="P1755" s="25">
        <f>VLOOKUP(CONCATENATE($F1755," ",$G1755),AllocFactorMatrix,(P$4+1),FALSE)*$E1757</f>
        <v>0</v>
      </c>
      <c r="Q1755" s="25">
        <f>VLOOKUP(CONCATENATE($F1755," ",$G1755),AllocFactorMatrix,(Q$4+1),FALSE)*$E1757</f>
        <v>0</v>
      </c>
      <c r="R1755" s="25">
        <f t="shared" si="793"/>
        <v>0</v>
      </c>
      <c r="S1755" s="25">
        <f>VLOOKUP(CONCATENATE($F1755," ",$G1755),AllocFactorMatrix,(S$4+1),FALSE)*$E1757</f>
        <v>0</v>
      </c>
      <c r="T1755" s="25">
        <f>VLOOKUP(CONCATENATE($F1755," ",$G1755),AllocFactorMatrix,(T$4+1),FALSE)*$E1757</f>
        <v>0</v>
      </c>
      <c r="U1755" s="25">
        <f>VLOOKUP(CONCATENATE($F1755," ",$G1755),AllocFactorMatrix,(U$4+1),FALSE)*$E1757</f>
        <v>0</v>
      </c>
      <c r="V1755" s="25">
        <f>VLOOKUP(CONCATENATE($F1755," ",$G1755),AllocFactorMatrix,(V$4+1),FALSE)*$E1757</f>
        <v>0</v>
      </c>
      <c r="W1755" s="25">
        <f t="shared" si="806"/>
        <v>0</v>
      </c>
      <c r="X1755" s="25">
        <f>VLOOKUP(CONCATENATE($F1755," ",$G1755),AllocFactorMatrix,(X$4+1),FALSE)*$E1757</f>
        <v>0</v>
      </c>
      <c r="Y1755" s="25">
        <f>VLOOKUP(CONCATENATE($F1755," ",$G1755),AllocFactorMatrix,(Y$4+1),FALSE)*$E1757</f>
        <v>0</v>
      </c>
      <c r="Z1755" s="25">
        <f t="shared" si="804"/>
        <v>0</v>
      </c>
      <c r="AA1755" s="25">
        <f>VLOOKUP(CONCATENATE($F1755," ",$G1755),AllocFactorMatrix,(AA$4+1),FALSE)*$E1757</f>
        <v>0</v>
      </c>
      <c r="AB1755" s="25">
        <f>VLOOKUP(CONCATENATE($F1755," ",$G1755),AllocFactorMatrix,(AB$4+1),FALSE)*$E1757</f>
        <v>0</v>
      </c>
      <c r="AC1755" s="25">
        <f>VLOOKUP(CONCATENATE($F1755," ",$G1755),AllocFactorMatrix,(AC$4+1),FALSE)*$E1757</f>
        <v>0</v>
      </c>
    </row>
    <row r="1756" spans="4:29" hidden="1" outlineLevel="1">
      <c r="F1756" s="61" t="str">
        <f>F1757</f>
        <v>DIST_TRANSF</v>
      </c>
      <c r="G1756" s="20" t="str">
        <f>$G$14</f>
        <v>CUSTOMER</v>
      </c>
      <c r="H1756" s="24">
        <f t="shared" si="798"/>
        <v>1100.3891667285018</v>
      </c>
      <c r="I1756" s="25">
        <f>VLOOKUP(CONCATENATE($F1756," ",$G1756),AllocFactorMatrix,(I$4+1),FALSE)*$E1757</f>
        <v>886.84881104902502</v>
      </c>
      <c r="J1756" s="25">
        <f>VLOOKUP(CONCATENATE($F1756," ",$G1756),AllocFactorMatrix,(J$4+1),FALSE)*$E1757</f>
        <v>209.74804672291936</v>
      </c>
      <c r="K1756" s="25">
        <f>VLOOKUP(CONCATENATE($F1756," ",$G1756),AllocFactorMatrix,(K$4+1),FALSE)*$E1757</f>
        <v>0</v>
      </c>
      <c r="L1756" s="25">
        <f>VLOOKUP(CONCATENATE($F1756," ",$G1756),AllocFactorMatrix,(L$4+1),FALSE)*$E1757</f>
        <v>0</v>
      </c>
      <c r="M1756" s="25">
        <f t="shared" si="791"/>
        <v>209.74804672291936</v>
      </c>
      <c r="N1756" s="25">
        <f>VLOOKUP(CONCATENATE($F1756," ",$G1756),AllocFactorMatrix,(N$4+1),FALSE)*$E1757</f>
        <v>2.4782773073373794</v>
      </c>
      <c r="O1756" s="25">
        <f>VLOOKUP(CONCATENATE($F1756," ",$G1756),AllocFactorMatrix,(O$4+1),FALSE)*$E1757</f>
        <v>0</v>
      </c>
      <c r="P1756" s="25">
        <f>VLOOKUP(CONCATENATE($F1756," ",$G1756),AllocFactorMatrix,(P$4+1),FALSE)*$E1757</f>
        <v>0</v>
      </c>
      <c r="Q1756" s="25">
        <f>VLOOKUP(CONCATENATE($F1756," ",$G1756),AllocFactorMatrix,(Q$4+1),FALSE)*$E1757</f>
        <v>0</v>
      </c>
      <c r="R1756" s="25">
        <f t="shared" si="793"/>
        <v>2.4782773073373794</v>
      </c>
      <c r="S1756" s="25">
        <f>VLOOKUP(CONCATENATE($F1756," ",$G1756),AllocFactorMatrix,(S$4+1),FALSE)*$E1757</f>
        <v>3.4042270705183786E-2</v>
      </c>
      <c r="T1756" s="25">
        <f>VLOOKUP(CONCATENATE($F1756," ",$G1756),AllocFactorMatrix,(T$4+1),FALSE)*$E1757</f>
        <v>0</v>
      </c>
      <c r="U1756" s="25">
        <f>VLOOKUP(CONCATENATE($F1756," ",$G1756),AllocFactorMatrix,(U$4+1),FALSE)*$E1757</f>
        <v>0</v>
      </c>
      <c r="V1756" s="25">
        <f>VLOOKUP(CONCATENATE($F1756," ",$G1756),AllocFactorMatrix,(V$4+1),FALSE)*$E1757</f>
        <v>0</v>
      </c>
      <c r="W1756" s="25">
        <f t="shared" si="806"/>
        <v>3.4042270705183786E-2</v>
      </c>
      <c r="X1756" s="25">
        <f>VLOOKUP(CONCATENATE($F1756," ",$G1756),AllocFactorMatrix,(X$4+1),FALSE)*$E1757</f>
        <v>0.86467367591166822</v>
      </c>
      <c r="Y1756" s="25">
        <f>VLOOKUP(CONCATENATE($F1756," ",$G1756),AllocFactorMatrix,(Y$4+1),FALSE)*$E1757</f>
        <v>0</v>
      </c>
      <c r="Z1756" s="25">
        <f t="shared" si="804"/>
        <v>0.86467367591166822</v>
      </c>
      <c r="AA1756" s="25">
        <f>VLOOKUP(CONCATENATE($F1756," ",$G1756),AllocFactorMatrix,(AA$4+1),FALSE)*$E1757</f>
        <v>5.4467633128294057E-2</v>
      </c>
      <c r="AB1756" s="25">
        <f>VLOOKUP(CONCATENATE($F1756," ",$G1756),AllocFactorMatrix,(AB$4+1),FALSE)*$E1757</f>
        <v>0</v>
      </c>
      <c r="AC1756" s="25">
        <f>VLOOKUP(CONCATENATE($F1756," ",$G1756),AllocFactorMatrix,(AC$4+1),FALSE)*$E1757</f>
        <v>0.36084806947494819</v>
      </c>
    </row>
    <row r="1757" spans="4:29" collapsed="1">
      <c r="D1757" s="20" t="s">
        <v>113</v>
      </c>
      <c r="E1757" s="22">
        <f>'Sch 4'!E394</f>
        <v>7703</v>
      </c>
      <c r="F1757" s="61" t="s">
        <v>62</v>
      </c>
      <c r="G1757" s="20" t="str">
        <f>$G$15</f>
        <v>TOTAL</v>
      </c>
      <c r="H1757" s="24">
        <f t="shared" si="798"/>
        <v>7703.0000000000018</v>
      </c>
      <c r="I1757" s="25">
        <f>VLOOKUP(CONCATENATE($F1757," ",$G1757),AllocFactorMatrix,(I$4+1),FALSE)*$E1757</f>
        <v>5671.0640940964486</v>
      </c>
      <c r="J1757" s="25">
        <f>VLOOKUP(CONCATENATE($F1757," ",$G1757),AllocFactorMatrix,(J$4+1),FALSE)*$E1757</f>
        <v>1315.8169414704994</v>
      </c>
      <c r="K1757" s="25">
        <f>VLOOKUP(CONCATENATE($F1757," ",$G1757),AllocFactorMatrix,(K$4+1),FALSE)*$E1757</f>
        <v>3.4551261888735438</v>
      </c>
      <c r="L1757" s="25">
        <f>VLOOKUP(CONCATENATE($F1757," ",$G1757),AllocFactorMatrix,(L$4+1),FALSE)*$E1757</f>
        <v>0</v>
      </c>
      <c r="M1757" s="25">
        <f t="shared" si="791"/>
        <v>1319.2720676593729</v>
      </c>
      <c r="N1757" s="25">
        <f>VLOOKUP(CONCATENATE($F1757," ",$G1757),AllocFactorMatrix,(N$4+1),FALSE)*$E1757</f>
        <v>415.68565542558053</v>
      </c>
      <c r="O1757" s="25">
        <f>VLOOKUP(CONCATENATE($F1757," ",$G1757),AllocFactorMatrix,(O$4+1),FALSE)*$E1757</f>
        <v>36.24477310017491</v>
      </c>
      <c r="P1757" s="25">
        <f>VLOOKUP(CONCATENATE($F1757," ",$G1757),AllocFactorMatrix,(P$4+1),FALSE)*$E1757</f>
        <v>0</v>
      </c>
      <c r="Q1757" s="25">
        <f>VLOOKUP(CONCATENATE($F1757," ",$G1757),AllocFactorMatrix,(Q$4+1),FALSE)*$E1757</f>
        <v>0</v>
      </c>
      <c r="R1757" s="25">
        <f t="shared" si="793"/>
        <v>451.93042852575547</v>
      </c>
      <c r="S1757" s="25">
        <f>VLOOKUP(CONCATENATE($F1757," ",$G1757),AllocFactorMatrix,(S$4+1),FALSE)*$E1757</f>
        <v>19.95366552949735</v>
      </c>
      <c r="T1757" s="25">
        <f>VLOOKUP(CONCATENATE($F1757," ",$G1757),AllocFactorMatrix,(T$4+1),FALSE)*$E1757</f>
        <v>84.225298314078771</v>
      </c>
      <c r="U1757" s="25">
        <f>VLOOKUP(CONCATENATE($F1757," ",$G1757),AllocFactorMatrix,(U$4+1),FALSE)*$E1757</f>
        <v>0</v>
      </c>
      <c r="V1757" s="25">
        <f>VLOOKUP(CONCATENATE($F1757," ",$G1757),AllocFactorMatrix,(V$4+1),FALSE)*$E1757</f>
        <v>0</v>
      </c>
      <c r="W1757" s="25">
        <f t="shared" si="806"/>
        <v>104.17896384357613</v>
      </c>
      <c r="X1757" s="25">
        <f>VLOOKUP(CONCATENATE($F1757," ",$G1757),AllocFactorMatrix,(X$4+1),FALSE)*$E1757</f>
        <v>114.98142304197852</v>
      </c>
      <c r="Y1757" s="25">
        <f>VLOOKUP(CONCATENATE($F1757," ",$G1757),AllocFactorMatrix,(Y$4+1),FALSE)*$E1757</f>
        <v>0.83017137608851743</v>
      </c>
      <c r="Z1757" s="25">
        <f t="shared" si="804"/>
        <v>115.81159441806703</v>
      </c>
      <c r="AA1757" s="25">
        <f>VLOOKUP(CONCATENATE($F1757," ",$G1757),AllocFactorMatrix,(AA$4+1),FALSE)*$E1757</f>
        <v>1.9464186911947701</v>
      </c>
      <c r="AB1757" s="25">
        <f>VLOOKUP(CONCATENATE($F1757," ",$G1757),AllocFactorMatrix,(AB$4+1),FALSE)*$E1757</f>
        <v>30.798834827096098</v>
      </c>
      <c r="AC1757" s="25">
        <f>VLOOKUP(CONCATENATE($F1757," ",$G1757),AllocFactorMatrix,(AC$4+1),FALSE)*$E1757</f>
        <v>7.9975979384902987</v>
      </c>
    </row>
    <row r="1758" spans="4:29" hidden="1" outlineLevel="1">
      <c r="F1758" s="61" t="str">
        <f>F1765</f>
        <v>DIST_SL</v>
      </c>
      <c r="G1758" s="20" t="str">
        <f>$G$8</f>
        <v>PRODUCTION</v>
      </c>
      <c r="H1758" s="24">
        <f t="shared" ref="H1758:H1781" si="807">SUBTOTAL(9,I1758:AC1758)</f>
        <v>0</v>
      </c>
      <c r="I1758" s="25">
        <f>VLOOKUP(CONCATENATE($F1758," ",$G1758),AllocFactorMatrix,(I$4+1),FALSE)*$E1765</f>
        <v>0</v>
      </c>
      <c r="J1758" s="25">
        <f>VLOOKUP(CONCATENATE($F1758," ",$G1758),AllocFactorMatrix,(J$4+1),FALSE)*$E1765</f>
        <v>0</v>
      </c>
      <c r="K1758" s="25">
        <f>VLOOKUP(CONCATENATE($F1758," ",$G1758),AllocFactorMatrix,(K$4+1),FALSE)*$E1765</f>
        <v>0</v>
      </c>
      <c r="L1758" s="25">
        <f>VLOOKUP(CONCATENATE($F1758," ",$G1758),AllocFactorMatrix,(L$4+1),FALSE)*$E1765</f>
        <v>0</v>
      </c>
      <c r="M1758" s="25">
        <f t="shared" si="791"/>
        <v>0</v>
      </c>
      <c r="N1758" s="25">
        <f>VLOOKUP(CONCATENATE($F1758," ",$G1758),AllocFactorMatrix,(N$4+1),FALSE)*$E1765</f>
        <v>0</v>
      </c>
      <c r="O1758" s="25">
        <f>VLOOKUP(CONCATENATE($F1758," ",$G1758),AllocFactorMatrix,(O$4+1),FALSE)*$E1765</f>
        <v>0</v>
      </c>
      <c r="P1758" s="25">
        <f>VLOOKUP(CONCATENATE($F1758," ",$G1758),AllocFactorMatrix,(P$4+1),FALSE)*$E1765</f>
        <v>0</v>
      </c>
      <c r="Q1758" s="25">
        <f>VLOOKUP(CONCATENATE($F1758," ",$G1758),AllocFactorMatrix,(Q$4+1),FALSE)*$E1765</f>
        <v>0</v>
      </c>
      <c r="R1758" s="25">
        <f t="shared" si="793"/>
        <v>0</v>
      </c>
      <c r="S1758" s="25">
        <f>VLOOKUP(CONCATENATE($F1758," ",$G1758),AllocFactorMatrix,(S$4+1),FALSE)*$E1765</f>
        <v>0</v>
      </c>
      <c r="T1758" s="25">
        <f>VLOOKUP(CONCATENATE($F1758," ",$G1758),AllocFactorMatrix,(T$4+1),FALSE)*$E1765</f>
        <v>0</v>
      </c>
      <c r="U1758" s="25">
        <f>VLOOKUP(CONCATENATE($F1758," ",$G1758),AllocFactorMatrix,(U$4+1),FALSE)*$E1765</f>
        <v>0</v>
      </c>
      <c r="V1758" s="25">
        <f>VLOOKUP(CONCATENATE($F1758," ",$G1758),AllocFactorMatrix,(V$4+1),FALSE)*$E1765</f>
        <v>0</v>
      </c>
      <c r="W1758" s="25">
        <f>SUBTOTAL(9,S1758:V1758)</f>
        <v>0</v>
      </c>
      <c r="X1758" s="25">
        <f>VLOOKUP(CONCATENATE($F1758," ",$G1758),AllocFactorMatrix,(X$4+1),FALSE)*$E1765</f>
        <v>0</v>
      </c>
      <c r="Y1758" s="25">
        <f>VLOOKUP(CONCATENATE($F1758," ",$G1758),AllocFactorMatrix,(Y$4+1),FALSE)*$E1765</f>
        <v>0</v>
      </c>
      <c r="Z1758" s="25">
        <f t="shared" si="804"/>
        <v>0</v>
      </c>
      <c r="AA1758" s="25">
        <f>VLOOKUP(CONCATENATE($F1758," ",$G1758),AllocFactorMatrix,(AA$4+1),FALSE)*$E1765</f>
        <v>0</v>
      </c>
      <c r="AB1758" s="25">
        <f>VLOOKUP(CONCATENATE($F1758," ",$G1758),AllocFactorMatrix,(AB$4+1),FALSE)*$E1765</f>
        <v>0</v>
      </c>
      <c r="AC1758" s="25">
        <f>VLOOKUP(CONCATENATE($F1758," ",$G1758),AllocFactorMatrix,(AC$4+1),FALSE)*$E1765</f>
        <v>0</v>
      </c>
    </row>
    <row r="1759" spans="4:29" hidden="1" outlineLevel="1">
      <c r="F1759" s="61" t="str">
        <f>F1765</f>
        <v>DIST_SL</v>
      </c>
      <c r="G1759" s="20" t="str">
        <f>$G$9</f>
        <v>BULKTRAN</v>
      </c>
      <c r="H1759" s="24">
        <f t="shared" si="807"/>
        <v>0</v>
      </c>
      <c r="I1759" s="25">
        <f>VLOOKUP(CONCATENATE($F1759," ",$G1759),AllocFactorMatrix,(I$4+1),FALSE)*$E1765</f>
        <v>0</v>
      </c>
      <c r="J1759" s="25">
        <f>VLOOKUP(CONCATENATE($F1759," ",$G1759),AllocFactorMatrix,(J$4+1),FALSE)*$E1765</f>
        <v>0</v>
      </c>
      <c r="K1759" s="25">
        <f>VLOOKUP(CONCATENATE($F1759," ",$G1759),AllocFactorMatrix,(K$4+1),FALSE)*$E1765</f>
        <v>0</v>
      </c>
      <c r="L1759" s="25">
        <f>VLOOKUP(CONCATENATE($F1759," ",$G1759),AllocFactorMatrix,(L$4+1),FALSE)*$E1765</f>
        <v>0</v>
      </c>
      <c r="M1759" s="25">
        <f t="shared" si="791"/>
        <v>0</v>
      </c>
      <c r="N1759" s="25">
        <f>VLOOKUP(CONCATENATE($F1759," ",$G1759),AllocFactorMatrix,(N$4+1),FALSE)*$E1765</f>
        <v>0</v>
      </c>
      <c r="O1759" s="25">
        <f>VLOOKUP(CONCATENATE($F1759," ",$G1759),AllocFactorMatrix,(O$4+1),FALSE)*$E1765</f>
        <v>0</v>
      </c>
      <c r="P1759" s="25">
        <f>VLOOKUP(CONCATENATE($F1759," ",$G1759),AllocFactorMatrix,(P$4+1),FALSE)*$E1765</f>
        <v>0</v>
      </c>
      <c r="Q1759" s="25">
        <f>VLOOKUP(CONCATENATE($F1759," ",$G1759),AllocFactorMatrix,(Q$4+1),FALSE)*$E1765</f>
        <v>0</v>
      </c>
      <c r="R1759" s="25">
        <f t="shared" si="793"/>
        <v>0</v>
      </c>
      <c r="S1759" s="25">
        <f>VLOOKUP(CONCATENATE($F1759," ",$G1759),AllocFactorMatrix,(S$4+1),FALSE)*$E1765</f>
        <v>0</v>
      </c>
      <c r="T1759" s="25">
        <f>VLOOKUP(CONCATENATE($F1759," ",$G1759),AllocFactorMatrix,(T$4+1),FALSE)*$E1765</f>
        <v>0</v>
      </c>
      <c r="U1759" s="25">
        <f>VLOOKUP(CONCATENATE($F1759," ",$G1759),AllocFactorMatrix,(U$4+1),FALSE)*$E1765</f>
        <v>0</v>
      </c>
      <c r="V1759" s="25">
        <f>VLOOKUP(CONCATENATE($F1759," ",$G1759),AllocFactorMatrix,(V$4+1),FALSE)*$E1765</f>
        <v>0</v>
      </c>
      <c r="W1759" s="25">
        <f t="shared" ref="W1759:W1765" si="808">SUBTOTAL(9,S1759:V1759)</f>
        <v>0</v>
      </c>
      <c r="X1759" s="25">
        <f>VLOOKUP(CONCATENATE($F1759," ",$G1759),AllocFactorMatrix,(X$4+1),FALSE)*$E1765</f>
        <v>0</v>
      </c>
      <c r="Y1759" s="25">
        <f>VLOOKUP(CONCATENATE($F1759," ",$G1759),AllocFactorMatrix,(Y$4+1),FALSE)*$E1765</f>
        <v>0</v>
      </c>
      <c r="Z1759" s="25">
        <f t="shared" si="804"/>
        <v>0</v>
      </c>
      <c r="AA1759" s="25">
        <f>VLOOKUP(CONCATENATE($F1759," ",$G1759),AllocFactorMatrix,(AA$4+1),FALSE)*$E1765</f>
        <v>0</v>
      </c>
      <c r="AB1759" s="25">
        <f>VLOOKUP(CONCATENATE($F1759," ",$G1759),AllocFactorMatrix,(AB$4+1),FALSE)*$E1765</f>
        <v>0</v>
      </c>
      <c r="AC1759" s="25">
        <f>VLOOKUP(CONCATENATE($F1759," ",$G1759),AllocFactorMatrix,(AC$4+1),FALSE)*$E1765</f>
        <v>0</v>
      </c>
    </row>
    <row r="1760" spans="4:29" hidden="1" outlineLevel="1">
      <c r="F1760" s="61" t="str">
        <f>F1765</f>
        <v>DIST_SL</v>
      </c>
      <c r="G1760" s="20" t="str">
        <f>$G$10</f>
        <v>SUBTRAN</v>
      </c>
      <c r="H1760" s="24">
        <f t="shared" si="807"/>
        <v>0</v>
      </c>
      <c r="I1760" s="25">
        <f>VLOOKUP(CONCATENATE($F1760," ",$G1760),AllocFactorMatrix,(I$4+1),FALSE)*$E1765</f>
        <v>0</v>
      </c>
      <c r="J1760" s="25">
        <f>VLOOKUP(CONCATENATE($F1760," ",$G1760),AllocFactorMatrix,(J$4+1),FALSE)*$E1765</f>
        <v>0</v>
      </c>
      <c r="K1760" s="25">
        <f>VLOOKUP(CONCATENATE($F1760," ",$G1760),AllocFactorMatrix,(K$4+1),FALSE)*$E1765</f>
        <v>0</v>
      </c>
      <c r="L1760" s="25">
        <f>VLOOKUP(CONCATENATE($F1760," ",$G1760),AllocFactorMatrix,(L$4+1),FALSE)*$E1765</f>
        <v>0</v>
      </c>
      <c r="M1760" s="25">
        <f t="shared" si="791"/>
        <v>0</v>
      </c>
      <c r="N1760" s="25">
        <f>VLOOKUP(CONCATENATE($F1760," ",$G1760),AllocFactorMatrix,(N$4+1),FALSE)*$E1765</f>
        <v>0</v>
      </c>
      <c r="O1760" s="25">
        <f>VLOOKUP(CONCATENATE($F1760," ",$G1760),AllocFactorMatrix,(O$4+1),FALSE)*$E1765</f>
        <v>0</v>
      </c>
      <c r="P1760" s="25">
        <f>VLOOKUP(CONCATENATE($F1760," ",$G1760),AllocFactorMatrix,(P$4+1),FALSE)*$E1765</f>
        <v>0</v>
      </c>
      <c r="Q1760" s="25">
        <f>VLOOKUP(CONCATENATE($F1760," ",$G1760),AllocFactorMatrix,(Q$4+1),FALSE)*$E1765</f>
        <v>0</v>
      </c>
      <c r="R1760" s="25">
        <f t="shared" si="793"/>
        <v>0</v>
      </c>
      <c r="S1760" s="25">
        <f>VLOOKUP(CONCATENATE($F1760," ",$G1760),AllocFactorMatrix,(S$4+1),FALSE)*$E1765</f>
        <v>0</v>
      </c>
      <c r="T1760" s="25">
        <f>VLOOKUP(CONCATENATE($F1760," ",$G1760),AllocFactorMatrix,(T$4+1),FALSE)*$E1765</f>
        <v>0</v>
      </c>
      <c r="U1760" s="25">
        <f>VLOOKUP(CONCATENATE($F1760," ",$G1760),AllocFactorMatrix,(U$4+1),FALSE)*$E1765</f>
        <v>0</v>
      </c>
      <c r="V1760" s="25">
        <f>VLOOKUP(CONCATENATE($F1760," ",$G1760),AllocFactorMatrix,(V$4+1),FALSE)*$E1765</f>
        <v>0</v>
      </c>
      <c r="W1760" s="25">
        <f t="shared" si="808"/>
        <v>0</v>
      </c>
      <c r="X1760" s="25">
        <f>VLOOKUP(CONCATENATE($F1760," ",$G1760),AllocFactorMatrix,(X$4+1),FALSE)*$E1765</f>
        <v>0</v>
      </c>
      <c r="Y1760" s="25">
        <f>VLOOKUP(CONCATENATE($F1760," ",$G1760),AllocFactorMatrix,(Y$4+1),FALSE)*$E1765</f>
        <v>0</v>
      </c>
      <c r="Z1760" s="25">
        <f t="shared" si="804"/>
        <v>0</v>
      </c>
      <c r="AA1760" s="25">
        <f>VLOOKUP(CONCATENATE($F1760," ",$G1760),AllocFactorMatrix,(AA$4+1),FALSE)*$E1765</f>
        <v>0</v>
      </c>
      <c r="AB1760" s="25">
        <f>VLOOKUP(CONCATENATE($F1760," ",$G1760),AllocFactorMatrix,(AB$4+1),FALSE)*$E1765</f>
        <v>0</v>
      </c>
      <c r="AC1760" s="25">
        <f>VLOOKUP(CONCATENATE($F1760," ",$G1760),AllocFactorMatrix,(AC$4+1),FALSE)*$E1765</f>
        <v>0</v>
      </c>
    </row>
    <row r="1761" spans="4:29" hidden="1" outlineLevel="1">
      <c r="F1761" s="61" t="str">
        <f>F1765</f>
        <v>DIST_SL</v>
      </c>
      <c r="G1761" s="20" t="str">
        <f>$G$11</f>
        <v>DISTPRI</v>
      </c>
      <c r="H1761" s="24">
        <f t="shared" si="807"/>
        <v>0</v>
      </c>
      <c r="I1761" s="25">
        <f>VLOOKUP(CONCATENATE($F1761," ",$G1761),AllocFactorMatrix,(I$4+1),FALSE)*$E1765</f>
        <v>0</v>
      </c>
      <c r="J1761" s="25">
        <f>VLOOKUP(CONCATENATE($F1761," ",$G1761),AllocFactorMatrix,(J$4+1),FALSE)*$E1765</f>
        <v>0</v>
      </c>
      <c r="K1761" s="25">
        <f>VLOOKUP(CONCATENATE($F1761," ",$G1761),AllocFactorMatrix,(K$4+1),FALSE)*$E1765</f>
        <v>0</v>
      </c>
      <c r="L1761" s="25">
        <f>VLOOKUP(CONCATENATE($F1761," ",$G1761),AllocFactorMatrix,(L$4+1),FALSE)*$E1765</f>
        <v>0</v>
      </c>
      <c r="M1761" s="25">
        <f t="shared" si="791"/>
        <v>0</v>
      </c>
      <c r="N1761" s="25">
        <f>VLOOKUP(CONCATENATE($F1761," ",$G1761),AllocFactorMatrix,(N$4+1),FALSE)*$E1765</f>
        <v>0</v>
      </c>
      <c r="O1761" s="25">
        <f>VLOOKUP(CONCATENATE($F1761," ",$G1761),AllocFactorMatrix,(O$4+1),FALSE)*$E1765</f>
        <v>0</v>
      </c>
      <c r="P1761" s="25">
        <f>VLOOKUP(CONCATENATE($F1761," ",$G1761),AllocFactorMatrix,(P$4+1),FALSE)*$E1765</f>
        <v>0</v>
      </c>
      <c r="Q1761" s="25">
        <f>VLOOKUP(CONCATENATE($F1761," ",$G1761),AllocFactorMatrix,(Q$4+1),FALSE)*$E1765</f>
        <v>0</v>
      </c>
      <c r="R1761" s="25">
        <f t="shared" si="793"/>
        <v>0</v>
      </c>
      <c r="S1761" s="25">
        <f>VLOOKUP(CONCATENATE($F1761," ",$G1761),AllocFactorMatrix,(S$4+1),FALSE)*$E1765</f>
        <v>0</v>
      </c>
      <c r="T1761" s="25">
        <f>VLOOKUP(CONCATENATE($F1761," ",$G1761),AllocFactorMatrix,(T$4+1),FALSE)*$E1765</f>
        <v>0</v>
      </c>
      <c r="U1761" s="25">
        <f>VLOOKUP(CONCATENATE($F1761," ",$G1761),AllocFactorMatrix,(U$4+1),FALSE)*$E1765</f>
        <v>0</v>
      </c>
      <c r="V1761" s="25">
        <f>VLOOKUP(CONCATENATE($F1761," ",$G1761),AllocFactorMatrix,(V$4+1),FALSE)*$E1765</f>
        <v>0</v>
      </c>
      <c r="W1761" s="25">
        <f t="shared" si="808"/>
        <v>0</v>
      </c>
      <c r="X1761" s="25">
        <f>VLOOKUP(CONCATENATE($F1761," ",$G1761),AllocFactorMatrix,(X$4+1),FALSE)*$E1765</f>
        <v>0</v>
      </c>
      <c r="Y1761" s="25">
        <f>VLOOKUP(CONCATENATE($F1761," ",$G1761),AllocFactorMatrix,(Y$4+1),FALSE)*$E1765</f>
        <v>0</v>
      </c>
      <c r="Z1761" s="25">
        <f t="shared" si="804"/>
        <v>0</v>
      </c>
      <c r="AA1761" s="25">
        <f>VLOOKUP(CONCATENATE($F1761," ",$G1761),AllocFactorMatrix,(AA$4+1),FALSE)*$E1765</f>
        <v>0</v>
      </c>
      <c r="AB1761" s="25">
        <f>VLOOKUP(CONCATENATE($F1761," ",$G1761),AllocFactorMatrix,(AB$4+1),FALSE)*$E1765</f>
        <v>0</v>
      </c>
      <c r="AC1761" s="25">
        <f>VLOOKUP(CONCATENATE($F1761," ",$G1761),AllocFactorMatrix,(AC$4+1),FALSE)*$E1765</f>
        <v>0</v>
      </c>
    </row>
    <row r="1762" spans="4:29" hidden="1" outlineLevel="1">
      <c r="F1762" s="61" t="str">
        <f>F1765</f>
        <v>DIST_SL</v>
      </c>
      <c r="G1762" s="20" t="str">
        <f>$G$12</f>
        <v>DISTSEC</v>
      </c>
      <c r="H1762" s="24">
        <f t="shared" si="807"/>
        <v>0</v>
      </c>
      <c r="I1762" s="25">
        <f>VLOOKUP(CONCATENATE($F1762," ",$G1762),AllocFactorMatrix,(I$4+1),FALSE)*$E1765</f>
        <v>0</v>
      </c>
      <c r="J1762" s="25">
        <f>VLOOKUP(CONCATENATE($F1762," ",$G1762),AllocFactorMatrix,(J$4+1),FALSE)*$E1765</f>
        <v>0</v>
      </c>
      <c r="K1762" s="25">
        <f>VLOOKUP(CONCATENATE($F1762," ",$G1762),AllocFactorMatrix,(K$4+1),FALSE)*$E1765</f>
        <v>0</v>
      </c>
      <c r="L1762" s="25">
        <f>VLOOKUP(CONCATENATE($F1762," ",$G1762),AllocFactorMatrix,(L$4+1),FALSE)*$E1765</f>
        <v>0</v>
      </c>
      <c r="M1762" s="25">
        <f t="shared" si="791"/>
        <v>0</v>
      </c>
      <c r="N1762" s="25">
        <f>VLOOKUP(CONCATENATE($F1762," ",$G1762),AllocFactorMatrix,(N$4+1),FALSE)*$E1765</f>
        <v>0</v>
      </c>
      <c r="O1762" s="25">
        <f>VLOOKUP(CONCATENATE($F1762," ",$G1762),AllocFactorMatrix,(O$4+1),FALSE)*$E1765</f>
        <v>0</v>
      </c>
      <c r="P1762" s="25">
        <f>VLOOKUP(CONCATENATE($F1762," ",$G1762),AllocFactorMatrix,(P$4+1),FALSE)*$E1765</f>
        <v>0</v>
      </c>
      <c r="Q1762" s="25">
        <f>VLOOKUP(CONCATENATE($F1762," ",$G1762),AllocFactorMatrix,(Q$4+1),FALSE)*$E1765</f>
        <v>0</v>
      </c>
      <c r="R1762" s="25">
        <f t="shared" si="793"/>
        <v>0</v>
      </c>
      <c r="S1762" s="25">
        <f>VLOOKUP(CONCATENATE($F1762," ",$G1762),AllocFactorMatrix,(S$4+1),FALSE)*$E1765</f>
        <v>0</v>
      </c>
      <c r="T1762" s="25">
        <f>VLOOKUP(CONCATENATE($F1762," ",$G1762),AllocFactorMatrix,(T$4+1),FALSE)*$E1765</f>
        <v>0</v>
      </c>
      <c r="U1762" s="25">
        <f>VLOOKUP(CONCATENATE($F1762," ",$G1762),AllocFactorMatrix,(U$4+1),FALSE)*$E1765</f>
        <v>0</v>
      </c>
      <c r="V1762" s="25">
        <f>VLOOKUP(CONCATENATE($F1762," ",$G1762),AllocFactorMatrix,(V$4+1),FALSE)*$E1765</f>
        <v>0</v>
      </c>
      <c r="W1762" s="25">
        <f t="shared" si="808"/>
        <v>0</v>
      </c>
      <c r="X1762" s="25">
        <f>VLOOKUP(CONCATENATE($F1762," ",$G1762),AllocFactorMatrix,(X$4+1),FALSE)*$E1765</f>
        <v>0</v>
      </c>
      <c r="Y1762" s="25">
        <f>VLOOKUP(CONCATENATE($F1762," ",$G1762),AllocFactorMatrix,(Y$4+1),FALSE)*$E1765</f>
        <v>0</v>
      </c>
      <c r="Z1762" s="25">
        <f t="shared" si="804"/>
        <v>0</v>
      </c>
      <c r="AA1762" s="25">
        <f>VLOOKUP(CONCATENATE($F1762," ",$G1762),AllocFactorMatrix,(AA$4+1),FALSE)*$E1765</f>
        <v>0</v>
      </c>
      <c r="AB1762" s="25">
        <f>VLOOKUP(CONCATENATE($F1762," ",$G1762),AllocFactorMatrix,(AB$4+1),FALSE)*$E1765</f>
        <v>0</v>
      </c>
      <c r="AC1762" s="25">
        <f>VLOOKUP(CONCATENATE($F1762," ",$G1762),AllocFactorMatrix,(AC$4+1),FALSE)*$E1765</f>
        <v>0</v>
      </c>
    </row>
    <row r="1763" spans="4:29" hidden="1" outlineLevel="1">
      <c r="F1763" s="61" t="str">
        <f>F1765</f>
        <v>DIST_SL</v>
      </c>
      <c r="G1763" s="20" t="str">
        <f>$G$13</f>
        <v>ENERGY</v>
      </c>
      <c r="H1763" s="24">
        <f t="shared" si="807"/>
        <v>0</v>
      </c>
      <c r="I1763" s="25">
        <f>VLOOKUP(CONCATENATE($F1763," ",$G1763),AllocFactorMatrix,(I$4+1),FALSE)*$E1765</f>
        <v>0</v>
      </c>
      <c r="J1763" s="25">
        <f>VLOOKUP(CONCATENATE($F1763," ",$G1763),AllocFactorMatrix,(J$4+1),FALSE)*$E1765</f>
        <v>0</v>
      </c>
      <c r="K1763" s="25">
        <f>VLOOKUP(CONCATENATE($F1763," ",$G1763),AllocFactorMatrix,(K$4+1),FALSE)*$E1765</f>
        <v>0</v>
      </c>
      <c r="L1763" s="25">
        <f>VLOOKUP(CONCATENATE($F1763," ",$G1763),AllocFactorMatrix,(L$4+1),FALSE)*$E1765</f>
        <v>0</v>
      </c>
      <c r="M1763" s="25">
        <f t="shared" si="791"/>
        <v>0</v>
      </c>
      <c r="N1763" s="25">
        <f>VLOOKUP(CONCATENATE($F1763," ",$G1763),AllocFactorMatrix,(N$4+1),FALSE)*$E1765</f>
        <v>0</v>
      </c>
      <c r="O1763" s="25">
        <f>VLOOKUP(CONCATENATE($F1763," ",$G1763),AllocFactorMatrix,(O$4+1),FALSE)*$E1765</f>
        <v>0</v>
      </c>
      <c r="P1763" s="25">
        <f>VLOOKUP(CONCATENATE($F1763," ",$G1763),AllocFactorMatrix,(P$4+1),FALSE)*$E1765</f>
        <v>0</v>
      </c>
      <c r="Q1763" s="25">
        <f>VLOOKUP(CONCATENATE($F1763," ",$G1763),AllocFactorMatrix,(Q$4+1),FALSE)*$E1765</f>
        <v>0</v>
      </c>
      <c r="R1763" s="25">
        <f t="shared" si="793"/>
        <v>0</v>
      </c>
      <c r="S1763" s="25">
        <f>VLOOKUP(CONCATENATE($F1763," ",$G1763),AllocFactorMatrix,(S$4+1),FALSE)*$E1765</f>
        <v>0</v>
      </c>
      <c r="T1763" s="25">
        <f>VLOOKUP(CONCATENATE($F1763," ",$G1763),AllocFactorMatrix,(T$4+1),FALSE)*$E1765</f>
        <v>0</v>
      </c>
      <c r="U1763" s="25">
        <f>VLOOKUP(CONCATENATE($F1763," ",$G1763),AllocFactorMatrix,(U$4+1),FALSE)*$E1765</f>
        <v>0</v>
      </c>
      <c r="V1763" s="25">
        <f>VLOOKUP(CONCATENATE($F1763," ",$G1763),AllocFactorMatrix,(V$4+1),FALSE)*$E1765</f>
        <v>0</v>
      </c>
      <c r="W1763" s="25">
        <f t="shared" si="808"/>
        <v>0</v>
      </c>
      <c r="X1763" s="25">
        <f>VLOOKUP(CONCATENATE($F1763," ",$G1763),AllocFactorMatrix,(X$4+1),FALSE)*$E1765</f>
        <v>0</v>
      </c>
      <c r="Y1763" s="25">
        <f>VLOOKUP(CONCATENATE($F1763," ",$G1763),AllocFactorMatrix,(Y$4+1),FALSE)*$E1765</f>
        <v>0</v>
      </c>
      <c r="Z1763" s="25">
        <f t="shared" si="804"/>
        <v>0</v>
      </c>
      <c r="AA1763" s="25">
        <f>VLOOKUP(CONCATENATE($F1763," ",$G1763),AllocFactorMatrix,(AA$4+1),FALSE)*$E1765</f>
        <v>0</v>
      </c>
      <c r="AB1763" s="25">
        <f>VLOOKUP(CONCATENATE($F1763," ",$G1763),AllocFactorMatrix,(AB$4+1),FALSE)*$E1765</f>
        <v>0</v>
      </c>
      <c r="AC1763" s="25">
        <f>VLOOKUP(CONCATENATE($F1763," ",$G1763),AllocFactorMatrix,(AC$4+1),FALSE)*$E1765</f>
        <v>0</v>
      </c>
    </row>
    <row r="1764" spans="4:29" hidden="1" outlineLevel="1">
      <c r="F1764" s="61" t="str">
        <f>F1765</f>
        <v>DIST_SL</v>
      </c>
      <c r="G1764" s="20" t="str">
        <f>$G$14</f>
        <v>CUSTOMER</v>
      </c>
      <c r="H1764" s="24">
        <f t="shared" si="807"/>
        <v>7679</v>
      </c>
      <c r="I1764" s="25">
        <f>VLOOKUP(CONCATENATE($F1764," ",$G1764),AllocFactorMatrix,(I$4+1),FALSE)*$E1765</f>
        <v>0</v>
      </c>
      <c r="J1764" s="25">
        <f>VLOOKUP(CONCATENATE($F1764," ",$G1764),AllocFactorMatrix,(J$4+1),FALSE)*$E1765</f>
        <v>0</v>
      </c>
      <c r="K1764" s="25">
        <f>VLOOKUP(CONCATENATE($F1764," ",$G1764),AllocFactorMatrix,(K$4+1),FALSE)*$E1765</f>
        <v>0</v>
      </c>
      <c r="L1764" s="25">
        <f>VLOOKUP(CONCATENATE($F1764," ",$G1764),AllocFactorMatrix,(L$4+1),FALSE)*$E1765</f>
        <v>0</v>
      </c>
      <c r="M1764" s="25">
        <f t="shared" si="791"/>
        <v>0</v>
      </c>
      <c r="N1764" s="25">
        <f>VLOOKUP(CONCATENATE($F1764," ",$G1764),AllocFactorMatrix,(N$4+1),FALSE)*$E1765</f>
        <v>0</v>
      </c>
      <c r="O1764" s="25">
        <f>VLOOKUP(CONCATENATE($F1764," ",$G1764),AllocFactorMatrix,(O$4+1),FALSE)*$E1765</f>
        <v>0</v>
      </c>
      <c r="P1764" s="25">
        <f>VLOOKUP(CONCATENATE($F1764," ",$G1764),AllocFactorMatrix,(P$4+1),FALSE)*$E1765</f>
        <v>0</v>
      </c>
      <c r="Q1764" s="25">
        <f>VLOOKUP(CONCATENATE($F1764," ",$G1764),AllocFactorMatrix,(Q$4+1),FALSE)*$E1765</f>
        <v>0</v>
      </c>
      <c r="R1764" s="25">
        <f t="shared" si="793"/>
        <v>0</v>
      </c>
      <c r="S1764" s="25">
        <f>VLOOKUP(CONCATENATE($F1764," ",$G1764),AllocFactorMatrix,(S$4+1),FALSE)*$E1765</f>
        <v>0</v>
      </c>
      <c r="T1764" s="25">
        <f>VLOOKUP(CONCATENATE($F1764," ",$G1764),AllocFactorMatrix,(T$4+1),FALSE)*$E1765</f>
        <v>0</v>
      </c>
      <c r="U1764" s="25">
        <f>VLOOKUP(CONCATENATE($F1764," ",$G1764),AllocFactorMatrix,(U$4+1),FALSE)*$E1765</f>
        <v>0</v>
      </c>
      <c r="V1764" s="25">
        <f>VLOOKUP(CONCATENATE($F1764," ",$G1764),AllocFactorMatrix,(V$4+1),FALSE)*$E1765</f>
        <v>0</v>
      </c>
      <c r="W1764" s="25">
        <f t="shared" si="808"/>
        <v>0</v>
      </c>
      <c r="X1764" s="25">
        <f>VLOOKUP(CONCATENATE($F1764," ",$G1764),AllocFactorMatrix,(X$4+1),FALSE)*$E1765</f>
        <v>0</v>
      </c>
      <c r="Y1764" s="25">
        <f>VLOOKUP(CONCATENATE($F1764," ",$G1764),AllocFactorMatrix,(Y$4+1),FALSE)*$E1765</f>
        <v>0</v>
      </c>
      <c r="Z1764" s="25">
        <f t="shared" si="804"/>
        <v>0</v>
      </c>
      <c r="AA1764" s="25">
        <f>VLOOKUP(CONCATENATE($F1764," ",$G1764),AllocFactorMatrix,(AA$4+1),FALSE)*$E1765</f>
        <v>0</v>
      </c>
      <c r="AB1764" s="25">
        <f>VLOOKUP(CONCATENATE($F1764," ",$G1764),AllocFactorMatrix,(AB$4+1),FALSE)*$E1765</f>
        <v>0</v>
      </c>
      <c r="AC1764" s="25">
        <f>VLOOKUP(CONCATENATE($F1764," ",$G1764),AllocFactorMatrix,(AC$4+1),FALSE)*$E1765</f>
        <v>7679</v>
      </c>
    </row>
    <row r="1765" spans="4:29" collapsed="1">
      <c r="D1765" s="20" t="s">
        <v>114</v>
      </c>
      <c r="E1765" s="22">
        <f>'Sch 4'!E395</f>
        <v>7679</v>
      </c>
      <c r="F1765" s="61" t="s">
        <v>51</v>
      </c>
      <c r="G1765" s="20" t="str">
        <f>$G$15</f>
        <v>TOTAL</v>
      </c>
      <c r="H1765" s="24">
        <f t="shared" si="807"/>
        <v>7679</v>
      </c>
      <c r="I1765" s="25">
        <f>VLOOKUP(CONCATENATE($F1765," ",$G1765),AllocFactorMatrix,(I$4+1),FALSE)*$E1765</f>
        <v>0</v>
      </c>
      <c r="J1765" s="25">
        <f>VLOOKUP(CONCATENATE($F1765," ",$G1765),AllocFactorMatrix,(J$4+1),FALSE)*$E1765</f>
        <v>0</v>
      </c>
      <c r="K1765" s="25">
        <f>VLOOKUP(CONCATENATE($F1765," ",$G1765),AllocFactorMatrix,(K$4+1),FALSE)*$E1765</f>
        <v>0</v>
      </c>
      <c r="L1765" s="25">
        <f>VLOOKUP(CONCATENATE($F1765," ",$G1765),AllocFactorMatrix,(L$4+1),FALSE)*$E1765</f>
        <v>0</v>
      </c>
      <c r="M1765" s="25">
        <f t="shared" si="791"/>
        <v>0</v>
      </c>
      <c r="N1765" s="25">
        <f>VLOOKUP(CONCATENATE($F1765," ",$G1765),AllocFactorMatrix,(N$4+1),FALSE)*$E1765</f>
        <v>0</v>
      </c>
      <c r="O1765" s="25">
        <f>VLOOKUP(CONCATENATE($F1765," ",$G1765),AllocFactorMatrix,(O$4+1),FALSE)*$E1765</f>
        <v>0</v>
      </c>
      <c r="P1765" s="25">
        <f>VLOOKUP(CONCATENATE($F1765," ",$G1765),AllocFactorMatrix,(P$4+1),FALSE)*$E1765</f>
        <v>0</v>
      </c>
      <c r="Q1765" s="25">
        <f>VLOOKUP(CONCATENATE($F1765," ",$G1765),AllocFactorMatrix,(Q$4+1),FALSE)*$E1765</f>
        <v>0</v>
      </c>
      <c r="R1765" s="25">
        <f t="shared" si="793"/>
        <v>0</v>
      </c>
      <c r="S1765" s="25">
        <f>VLOOKUP(CONCATENATE($F1765," ",$G1765),AllocFactorMatrix,(S$4+1),FALSE)*$E1765</f>
        <v>0</v>
      </c>
      <c r="T1765" s="25">
        <f>VLOOKUP(CONCATENATE($F1765," ",$G1765),AllocFactorMatrix,(T$4+1),FALSE)*$E1765</f>
        <v>0</v>
      </c>
      <c r="U1765" s="25">
        <f>VLOOKUP(CONCATENATE($F1765," ",$G1765),AllocFactorMatrix,(U$4+1),FALSE)*$E1765</f>
        <v>0</v>
      </c>
      <c r="V1765" s="25">
        <f>VLOOKUP(CONCATENATE($F1765," ",$G1765),AllocFactorMatrix,(V$4+1),FALSE)*$E1765</f>
        <v>0</v>
      </c>
      <c r="W1765" s="25">
        <f t="shared" si="808"/>
        <v>0</v>
      </c>
      <c r="X1765" s="25">
        <f>VLOOKUP(CONCATENATE($F1765," ",$G1765),AllocFactorMatrix,(X$4+1),FALSE)*$E1765</f>
        <v>0</v>
      </c>
      <c r="Y1765" s="25">
        <f>VLOOKUP(CONCATENATE($F1765," ",$G1765),AllocFactorMatrix,(Y$4+1),FALSE)*$E1765</f>
        <v>0</v>
      </c>
      <c r="Z1765" s="25">
        <f t="shared" si="804"/>
        <v>0</v>
      </c>
      <c r="AA1765" s="25">
        <f>VLOOKUP(CONCATENATE($F1765," ",$G1765),AllocFactorMatrix,(AA$4+1),FALSE)*$E1765</f>
        <v>0</v>
      </c>
      <c r="AB1765" s="25">
        <f>VLOOKUP(CONCATENATE($F1765," ",$G1765),AllocFactorMatrix,(AB$4+1),FALSE)*$E1765</f>
        <v>0</v>
      </c>
      <c r="AC1765" s="25">
        <f>VLOOKUP(CONCATENATE($F1765," ",$G1765),AllocFactorMatrix,(AC$4+1),FALSE)*$E1765</f>
        <v>7679</v>
      </c>
    </row>
    <row r="1766" spans="4:29" hidden="1" outlineLevel="1">
      <c r="F1766" s="61" t="str">
        <f>F1773</f>
        <v>DIST_METERS</v>
      </c>
      <c r="G1766" s="20" t="str">
        <f>$G$8</f>
        <v>PRODUCTION</v>
      </c>
      <c r="H1766" s="24">
        <f t="shared" si="807"/>
        <v>0</v>
      </c>
      <c r="I1766" s="25">
        <f>VLOOKUP(CONCATENATE($F1766," ",$G1766),AllocFactorMatrix,(I$4+1),FALSE)*$E1773</f>
        <v>0</v>
      </c>
      <c r="J1766" s="25">
        <f>VLOOKUP(CONCATENATE($F1766," ",$G1766),AllocFactorMatrix,(J$4+1),FALSE)*$E1773</f>
        <v>0</v>
      </c>
      <c r="K1766" s="25">
        <f>VLOOKUP(CONCATENATE($F1766," ",$G1766),AllocFactorMatrix,(K$4+1),FALSE)*$E1773</f>
        <v>0</v>
      </c>
      <c r="L1766" s="25">
        <f>VLOOKUP(CONCATENATE($F1766," ",$G1766),AllocFactorMatrix,(L$4+1),FALSE)*$E1773</f>
        <v>0</v>
      </c>
      <c r="M1766" s="25">
        <f t="shared" si="791"/>
        <v>0</v>
      </c>
      <c r="N1766" s="25">
        <f>VLOOKUP(CONCATENATE($F1766," ",$G1766),AllocFactorMatrix,(N$4+1),FALSE)*$E1773</f>
        <v>0</v>
      </c>
      <c r="O1766" s="25">
        <f>VLOOKUP(CONCATENATE($F1766," ",$G1766),AllocFactorMatrix,(O$4+1),FALSE)*$E1773</f>
        <v>0</v>
      </c>
      <c r="P1766" s="25">
        <f>VLOOKUP(CONCATENATE($F1766," ",$G1766),AllocFactorMatrix,(P$4+1),FALSE)*$E1773</f>
        <v>0</v>
      </c>
      <c r="Q1766" s="25">
        <f>VLOOKUP(CONCATENATE($F1766," ",$G1766),AllocFactorMatrix,(Q$4+1),FALSE)*$E1773</f>
        <v>0</v>
      </c>
      <c r="R1766" s="25">
        <f t="shared" si="793"/>
        <v>0</v>
      </c>
      <c r="S1766" s="25">
        <f>VLOOKUP(CONCATENATE($F1766," ",$G1766),AllocFactorMatrix,(S$4+1),FALSE)*$E1773</f>
        <v>0</v>
      </c>
      <c r="T1766" s="25">
        <f>VLOOKUP(CONCATENATE($F1766," ",$G1766),AllocFactorMatrix,(T$4+1),FALSE)*$E1773</f>
        <v>0</v>
      </c>
      <c r="U1766" s="25">
        <f>VLOOKUP(CONCATENATE($F1766," ",$G1766),AllocFactorMatrix,(U$4+1),FALSE)*$E1773</f>
        <v>0</v>
      </c>
      <c r="V1766" s="25">
        <f>VLOOKUP(CONCATENATE($F1766," ",$G1766),AllocFactorMatrix,(V$4+1),FALSE)*$E1773</f>
        <v>0</v>
      </c>
      <c r="W1766" s="25">
        <f>SUBTOTAL(9,S1766:V1766)</f>
        <v>0</v>
      </c>
      <c r="X1766" s="25">
        <f>VLOOKUP(CONCATENATE($F1766," ",$G1766),AllocFactorMatrix,(X$4+1),FALSE)*$E1773</f>
        <v>0</v>
      </c>
      <c r="Y1766" s="25">
        <f>VLOOKUP(CONCATENATE($F1766," ",$G1766),AllocFactorMatrix,(Y$4+1),FALSE)*$E1773</f>
        <v>0</v>
      </c>
      <c r="Z1766" s="25">
        <f t="shared" si="804"/>
        <v>0</v>
      </c>
      <c r="AA1766" s="25">
        <f>VLOOKUP(CONCATENATE($F1766," ",$G1766),AllocFactorMatrix,(AA$4+1),FALSE)*$E1773</f>
        <v>0</v>
      </c>
      <c r="AB1766" s="25">
        <f>VLOOKUP(CONCATENATE($F1766," ",$G1766),AllocFactorMatrix,(AB$4+1),FALSE)*$E1773</f>
        <v>0</v>
      </c>
      <c r="AC1766" s="25">
        <f>VLOOKUP(CONCATENATE($F1766," ",$G1766),AllocFactorMatrix,(AC$4+1),FALSE)*$E1773</f>
        <v>0</v>
      </c>
    </row>
    <row r="1767" spans="4:29" hidden="1" outlineLevel="1">
      <c r="F1767" s="61" t="str">
        <f>F1773</f>
        <v>DIST_METERS</v>
      </c>
      <c r="G1767" s="20" t="str">
        <f>$G$9</f>
        <v>BULKTRAN</v>
      </c>
      <c r="H1767" s="24">
        <f t="shared" si="807"/>
        <v>0</v>
      </c>
      <c r="I1767" s="25">
        <f>VLOOKUP(CONCATENATE($F1767," ",$G1767),AllocFactorMatrix,(I$4+1),FALSE)*$E1773</f>
        <v>0</v>
      </c>
      <c r="J1767" s="25">
        <f>VLOOKUP(CONCATENATE($F1767," ",$G1767),AllocFactorMatrix,(J$4+1),FALSE)*$E1773</f>
        <v>0</v>
      </c>
      <c r="K1767" s="25">
        <f>VLOOKUP(CONCATENATE($F1767," ",$G1767),AllocFactorMatrix,(K$4+1),FALSE)*$E1773</f>
        <v>0</v>
      </c>
      <c r="L1767" s="25">
        <f>VLOOKUP(CONCATENATE($F1767," ",$G1767),AllocFactorMatrix,(L$4+1),FALSE)*$E1773</f>
        <v>0</v>
      </c>
      <c r="M1767" s="25">
        <f t="shared" si="791"/>
        <v>0</v>
      </c>
      <c r="N1767" s="25">
        <f>VLOOKUP(CONCATENATE($F1767," ",$G1767),AllocFactorMatrix,(N$4+1),FALSE)*$E1773</f>
        <v>0</v>
      </c>
      <c r="O1767" s="25">
        <f>VLOOKUP(CONCATENATE($F1767," ",$G1767),AllocFactorMatrix,(O$4+1),FALSE)*$E1773</f>
        <v>0</v>
      </c>
      <c r="P1767" s="25">
        <f>VLOOKUP(CONCATENATE($F1767," ",$G1767),AllocFactorMatrix,(P$4+1),FALSE)*$E1773</f>
        <v>0</v>
      </c>
      <c r="Q1767" s="25">
        <f>VLOOKUP(CONCATENATE($F1767," ",$G1767),AllocFactorMatrix,(Q$4+1),FALSE)*$E1773</f>
        <v>0</v>
      </c>
      <c r="R1767" s="25">
        <f t="shared" si="793"/>
        <v>0</v>
      </c>
      <c r="S1767" s="25">
        <f>VLOOKUP(CONCATENATE($F1767," ",$G1767),AllocFactorMatrix,(S$4+1),FALSE)*$E1773</f>
        <v>0</v>
      </c>
      <c r="T1767" s="25">
        <f>VLOOKUP(CONCATENATE($F1767," ",$G1767),AllocFactorMatrix,(T$4+1),FALSE)*$E1773</f>
        <v>0</v>
      </c>
      <c r="U1767" s="25">
        <f>VLOOKUP(CONCATENATE($F1767," ",$G1767),AllocFactorMatrix,(U$4+1),FALSE)*$E1773</f>
        <v>0</v>
      </c>
      <c r="V1767" s="25">
        <f>VLOOKUP(CONCATENATE($F1767," ",$G1767),AllocFactorMatrix,(V$4+1),FALSE)*$E1773</f>
        <v>0</v>
      </c>
      <c r="W1767" s="25">
        <f t="shared" ref="W1767:W1773" si="809">SUBTOTAL(9,S1767:V1767)</f>
        <v>0</v>
      </c>
      <c r="X1767" s="25">
        <f>VLOOKUP(CONCATENATE($F1767," ",$G1767),AllocFactorMatrix,(X$4+1),FALSE)*$E1773</f>
        <v>0</v>
      </c>
      <c r="Y1767" s="25">
        <f>VLOOKUP(CONCATENATE($F1767," ",$G1767),AllocFactorMatrix,(Y$4+1),FALSE)*$E1773</f>
        <v>0</v>
      </c>
      <c r="Z1767" s="25">
        <f t="shared" si="804"/>
        <v>0</v>
      </c>
      <c r="AA1767" s="25">
        <f>VLOOKUP(CONCATENATE($F1767," ",$G1767),AllocFactorMatrix,(AA$4+1),FALSE)*$E1773</f>
        <v>0</v>
      </c>
      <c r="AB1767" s="25">
        <f>VLOOKUP(CONCATENATE($F1767," ",$G1767),AllocFactorMatrix,(AB$4+1),FALSE)*$E1773</f>
        <v>0</v>
      </c>
      <c r="AC1767" s="25">
        <f>VLOOKUP(CONCATENATE($F1767," ",$G1767),AllocFactorMatrix,(AC$4+1),FALSE)*$E1773</f>
        <v>0</v>
      </c>
    </row>
    <row r="1768" spans="4:29" hidden="1" outlineLevel="1">
      <c r="F1768" s="61" t="str">
        <f>F1773</f>
        <v>DIST_METERS</v>
      </c>
      <c r="G1768" s="20" t="str">
        <f>$G$10</f>
        <v>SUBTRAN</v>
      </c>
      <c r="H1768" s="24">
        <f t="shared" si="807"/>
        <v>0</v>
      </c>
      <c r="I1768" s="25">
        <f>VLOOKUP(CONCATENATE($F1768," ",$G1768),AllocFactorMatrix,(I$4+1),FALSE)*$E1773</f>
        <v>0</v>
      </c>
      <c r="J1768" s="25">
        <f>VLOOKUP(CONCATENATE($F1768," ",$G1768),AllocFactorMatrix,(J$4+1),FALSE)*$E1773</f>
        <v>0</v>
      </c>
      <c r="K1768" s="25">
        <f>VLOOKUP(CONCATENATE($F1768," ",$G1768),AllocFactorMatrix,(K$4+1),FALSE)*$E1773</f>
        <v>0</v>
      </c>
      <c r="L1768" s="25">
        <f>VLOOKUP(CONCATENATE($F1768," ",$G1768),AllocFactorMatrix,(L$4+1),FALSE)*$E1773</f>
        <v>0</v>
      </c>
      <c r="M1768" s="25">
        <f t="shared" si="791"/>
        <v>0</v>
      </c>
      <c r="N1768" s="25">
        <f>VLOOKUP(CONCATENATE($F1768," ",$G1768),AllocFactorMatrix,(N$4+1),FALSE)*$E1773</f>
        <v>0</v>
      </c>
      <c r="O1768" s="25">
        <f>VLOOKUP(CONCATENATE($F1768," ",$G1768),AllocFactorMatrix,(O$4+1),FALSE)*$E1773</f>
        <v>0</v>
      </c>
      <c r="P1768" s="25">
        <f>VLOOKUP(CONCATENATE($F1768," ",$G1768),AllocFactorMatrix,(P$4+1),FALSE)*$E1773</f>
        <v>0</v>
      </c>
      <c r="Q1768" s="25">
        <f>VLOOKUP(CONCATENATE($F1768," ",$G1768),AllocFactorMatrix,(Q$4+1),FALSE)*$E1773</f>
        <v>0</v>
      </c>
      <c r="R1768" s="25">
        <f t="shared" si="793"/>
        <v>0</v>
      </c>
      <c r="S1768" s="25">
        <f>VLOOKUP(CONCATENATE($F1768," ",$G1768),AllocFactorMatrix,(S$4+1),FALSE)*$E1773</f>
        <v>0</v>
      </c>
      <c r="T1768" s="25">
        <f>VLOOKUP(CONCATENATE($F1768," ",$G1768),AllocFactorMatrix,(T$4+1),FALSE)*$E1773</f>
        <v>0</v>
      </c>
      <c r="U1768" s="25">
        <f>VLOOKUP(CONCATENATE($F1768," ",$G1768),AllocFactorMatrix,(U$4+1),FALSE)*$E1773</f>
        <v>0</v>
      </c>
      <c r="V1768" s="25">
        <f>VLOOKUP(CONCATENATE($F1768," ",$G1768),AllocFactorMatrix,(V$4+1),FALSE)*$E1773</f>
        <v>0</v>
      </c>
      <c r="W1768" s="25">
        <f t="shared" si="809"/>
        <v>0</v>
      </c>
      <c r="X1768" s="25">
        <f>VLOOKUP(CONCATENATE($F1768," ",$G1768),AllocFactorMatrix,(X$4+1),FALSE)*$E1773</f>
        <v>0</v>
      </c>
      <c r="Y1768" s="25">
        <f>VLOOKUP(CONCATENATE($F1768," ",$G1768),AllocFactorMatrix,(Y$4+1),FALSE)*$E1773</f>
        <v>0</v>
      </c>
      <c r="Z1768" s="25">
        <f t="shared" si="804"/>
        <v>0</v>
      </c>
      <c r="AA1768" s="25">
        <f>VLOOKUP(CONCATENATE($F1768," ",$G1768),AllocFactorMatrix,(AA$4+1),FALSE)*$E1773</f>
        <v>0</v>
      </c>
      <c r="AB1768" s="25">
        <f>VLOOKUP(CONCATENATE($F1768," ",$G1768),AllocFactorMatrix,(AB$4+1),FALSE)*$E1773</f>
        <v>0</v>
      </c>
      <c r="AC1768" s="25">
        <f>VLOOKUP(CONCATENATE($F1768," ",$G1768),AllocFactorMatrix,(AC$4+1),FALSE)*$E1773</f>
        <v>0</v>
      </c>
    </row>
    <row r="1769" spans="4:29" hidden="1" outlineLevel="1">
      <c r="F1769" s="61" t="str">
        <f>F1773</f>
        <v>DIST_METERS</v>
      </c>
      <c r="G1769" s="20" t="str">
        <f>$G$11</f>
        <v>DISTPRI</v>
      </c>
      <c r="H1769" s="24">
        <f t="shared" si="807"/>
        <v>0</v>
      </c>
      <c r="I1769" s="25">
        <f>VLOOKUP(CONCATENATE($F1769," ",$G1769),AllocFactorMatrix,(I$4+1),FALSE)*$E1773</f>
        <v>0</v>
      </c>
      <c r="J1769" s="25">
        <f>VLOOKUP(CONCATENATE($F1769," ",$G1769),AllocFactorMatrix,(J$4+1),FALSE)*$E1773</f>
        <v>0</v>
      </c>
      <c r="K1769" s="25">
        <f>VLOOKUP(CONCATENATE($F1769," ",$G1769),AllocFactorMatrix,(K$4+1),FALSE)*$E1773</f>
        <v>0</v>
      </c>
      <c r="L1769" s="25">
        <f>VLOOKUP(CONCATENATE($F1769," ",$G1769),AllocFactorMatrix,(L$4+1),FALSE)*$E1773</f>
        <v>0</v>
      </c>
      <c r="M1769" s="25">
        <f t="shared" si="791"/>
        <v>0</v>
      </c>
      <c r="N1769" s="25">
        <f>VLOOKUP(CONCATENATE($F1769," ",$G1769),AllocFactorMatrix,(N$4+1),FALSE)*$E1773</f>
        <v>0</v>
      </c>
      <c r="O1769" s="25">
        <f>VLOOKUP(CONCATENATE($F1769," ",$G1769),AllocFactorMatrix,(O$4+1),FALSE)*$E1773</f>
        <v>0</v>
      </c>
      <c r="P1769" s="25">
        <f>VLOOKUP(CONCATENATE($F1769," ",$G1769),AllocFactorMatrix,(P$4+1),FALSE)*$E1773</f>
        <v>0</v>
      </c>
      <c r="Q1769" s="25">
        <f>VLOOKUP(CONCATENATE($F1769," ",$G1769),AllocFactorMatrix,(Q$4+1),FALSE)*$E1773</f>
        <v>0</v>
      </c>
      <c r="R1769" s="25">
        <f t="shared" si="793"/>
        <v>0</v>
      </c>
      <c r="S1769" s="25">
        <f>VLOOKUP(CONCATENATE($F1769," ",$G1769),AllocFactorMatrix,(S$4+1),FALSE)*$E1773</f>
        <v>0</v>
      </c>
      <c r="T1769" s="25">
        <f>VLOOKUP(CONCATENATE($F1769," ",$G1769),AllocFactorMatrix,(T$4+1),FALSE)*$E1773</f>
        <v>0</v>
      </c>
      <c r="U1769" s="25">
        <f>VLOOKUP(CONCATENATE($F1769," ",$G1769),AllocFactorMatrix,(U$4+1),FALSE)*$E1773</f>
        <v>0</v>
      </c>
      <c r="V1769" s="25">
        <f>VLOOKUP(CONCATENATE($F1769," ",$G1769),AllocFactorMatrix,(V$4+1),FALSE)*$E1773</f>
        <v>0</v>
      </c>
      <c r="W1769" s="25">
        <f t="shared" si="809"/>
        <v>0</v>
      </c>
      <c r="X1769" s="25">
        <f>VLOOKUP(CONCATENATE($F1769," ",$G1769),AllocFactorMatrix,(X$4+1),FALSE)*$E1773</f>
        <v>0</v>
      </c>
      <c r="Y1769" s="25">
        <f>VLOOKUP(CONCATENATE($F1769," ",$G1769),AllocFactorMatrix,(Y$4+1),FALSE)*$E1773</f>
        <v>0</v>
      </c>
      <c r="Z1769" s="25">
        <f t="shared" si="804"/>
        <v>0</v>
      </c>
      <c r="AA1769" s="25">
        <f>VLOOKUP(CONCATENATE($F1769," ",$G1769),AllocFactorMatrix,(AA$4+1),FALSE)*$E1773</f>
        <v>0</v>
      </c>
      <c r="AB1769" s="25">
        <f>VLOOKUP(CONCATENATE($F1769," ",$G1769),AllocFactorMatrix,(AB$4+1),FALSE)*$E1773</f>
        <v>0</v>
      </c>
      <c r="AC1769" s="25">
        <f>VLOOKUP(CONCATENATE($F1769," ",$G1769),AllocFactorMatrix,(AC$4+1),FALSE)*$E1773</f>
        <v>0</v>
      </c>
    </row>
    <row r="1770" spans="4:29" hidden="1" outlineLevel="1">
      <c r="F1770" s="61" t="str">
        <f>F1773</f>
        <v>DIST_METERS</v>
      </c>
      <c r="G1770" s="20" t="str">
        <f>$G$12</f>
        <v>DISTSEC</v>
      </c>
      <c r="H1770" s="24">
        <f t="shared" si="807"/>
        <v>0</v>
      </c>
      <c r="I1770" s="25">
        <f>VLOOKUP(CONCATENATE($F1770," ",$G1770),AllocFactorMatrix,(I$4+1),FALSE)*$E1773</f>
        <v>0</v>
      </c>
      <c r="J1770" s="25">
        <f>VLOOKUP(CONCATENATE($F1770," ",$G1770),AllocFactorMatrix,(J$4+1),FALSE)*$E1773</f>
        <v>0</v>
      </c>
      <c r="K1770" s="25">
        <f>VLOOKUP(CONCATENATE($F1770," ",$G1770),AllocFactorMatrix,(K$4+1),FALSE)*$E1773</f>
        <v>0</v>
      </c>
      <c r="L1770" s="25">
        <f>VLOOKUP(CONCATENATE($F1770," ",$G1770),AllocFactorMatrix,(L$4+1),FALSE)*$E1773</f>
        <v>0</v>
      </c>
      <c r="M1770" s="25">
        <f t="shared" si="791"/>
        <v>0</v>
      </c>
      <c r="N1770" s="25">
        <f>VLOOKUP(CONCATENATE($F1770," ",$G1770),AllocFactorMatrix,(N$4+1),FALSE)*$E1773</f>
        <v>0</v>
      </c>
      <c r="O1770" s="25">
        <f>VLOOKUP(CONCATENATE($F1770," ",$G1770),AllocFactorMatrix,(O$4+1),FALSE)*$E1773</f>
        <v>0</v>
      </c>
      <c r="P1770" s="25">
        <f>VLOOKUP(CONCATENATE($F1770," ",$G1770),AllocFactorMatrix,(P$4+1),FALSE)*$E1773</f>
        <v>0</v>
      </c>
      <c r="Q1770" s="25">
        <f>VLOOKUP(CONCATENATE($F1770," ",$G1770),AllocFactorMatrix,(Q$4+1),FALSE)*$E1773</f>
        <v>0</v>
      </c>
      <c r="R1770" s="25">
        <f t="shared" si="793"/>
        <v>0</v>
      </c>
      <c r="S1770" s="25">
        <f>VLOOKUP(CONCATENATE($F1770," ",$G1770),AllocFactorMatrix,(S$4+1),FALSE)*$E1773</f>
        <v>0</v>
      </c>
      <c r="T1770" s="25">
        <f>VLOOKUP(CONCATENATE($F1770," ",$G1770),AllocFactorMatrix,(T$4+1),FALSE)*$E1773</f>
        <v>0</v>
      </c>
      <c r="U1770" s="25">
        <f>VLOOKUP(CONCATENATE($F1770," ",$G1770),AllocFactorMatrix,(U$4+1),FALSE)*$E1773</f>
        <v>0</v>
      </c>
      <c r="V1770" s="25">
        <f>VLOOKUP(CONCATENATE($F1770," ",$G1770),AllocFactorMatrix,(V$4+1),FALSE)*$E1773</f>
        <v>0</v>
      </c>
      <c r="W1770" s="25">
        <f t="shared" si="809"/>
        <v>0</v>
      </c>
      <c r="X1770" s="25">
        <f>VLOOKUP(CONCATENATE($F1770," ",$G1770),AllocFactorMatrix,(X$4+1),FALSE)*$E1773</f>
        <v>0</v>
      </c>
      <c r="Y1770" s="25">
        <f>VLOOKUP(CONCATENATE($F1770," ",$G1770),AllocFactorMatrix,(Y$4+1),FALSE)*$E1773</f>
        <v>0</v>
      </c>
      <c r="Z1770" s="25">
        <f t="shared" si="804"/>
        <v>0</v>
      </c>
      <c r="AA1770" s="25">
        <f>VLOOKUP(CONCATENATE($F1770," ",$G1770),AllocFactorMatrix,(AA$4+1),FALSE)*$E1773</f>
        <v>0</v>
      </c>
      <c r="AB1770" s="25">
        <f>VLOOKUP(CONCATENATE($F1770," ",$G1770),AllocFactorMatrix,(AB$4+1),FALSE)*$E1773</f>
        <v>0</v>
      </c>
      <c r="AC1770" s="25">
        <f>VLOOKUP(CONCATENATE($F1770," ",$G1770),AllocFactorMatrix,(AC$4+1),FALSE)*$E1773</f>
        <v>0</v>
      </c>
    </row>
    <row r="1771" spans="4:29" hidden="1" outlineLevel="1">
      <c r="F1771" s="61" t="str">
        <f>F1773</f>
        <v>DIST_METERS</v>
      </c>
      <c r="G1771" s="20" t="str">
        <f>$G$13</f>
        <v>ENERGY</v>
      </c>
      <c r="H1771" s="24">
        <f t="shared" si="807"/>
        <v>0</v>
      </c>
      <c r="I1771" s="25">
        <f>VLOOKUP(CONCATENATE($F1771," ",$G1771),AllocFactorMatrix,(I$4+1),FALSE)*$E1773</f>
        <v>0</v>
      </c>
      <c r="J1771" s="25">
        <f>VLOOKUP(CONCATENATE($F1771," ",$G1771),AllocFactorMatrix,(J$4+1),FALSE)*$E1773</f>
        <v>0</v>
      </c>
      <c r="K1771" s="25">
        <f>VLOOKUP(CONCATENATE($F1771," ",$G1771),AllocFactorMatrix,(K$4+1),FALSE)*$E1773</f>
        <v>0</v>
      </c>
      <c r="L1771" s="25">
        <f>VLOOKUP(CONCATENATE($F1771," ",$G1771),AllocFactorMatrix,(L$4+1),FALSE)*$E1773</f>
        <v>0</v>
      </c>
      <c r="M1771" s="25">
        <f t="shared" si="791"/>
        <v>0</v>
      </c>
      <c r="N1771" s="25">
        <f>VLOOKUP(CONCATENATE($F1771," ",$G1771),AllocFactorMatrix,(N$4+1),FALSE)*$E1773</f>
        <v>0</v>
      </c>
      <c r="O1771" s="25">
        <f>VLOOKUP(CONCATENATE($F1771," ",$G1771),AllocFactorMatrix,(O$4+1),FALSE)*$E1773</f>
        <v>0</v>
      </c>
      <c r="P1771" s="25">
        <f>VLOOKUP(CONCATENATE($F1771," ",$G1771),AllocFactorMatrix,(P$4+1),FALSE)*$E1773</f>
        <v>0</v>
      </c>
      <c r="Q1771" s="25">
        <f>VLOOKUP(CONCATENATE($F1771," ",$G1771),AllocFactorMatrix,(Q$4+1),FALSE)*$E1773</f>
        <v>0</v>
      </c>
      <c r="R1771" s="25">
        <f t="shared" si="793"/>
        <v>0</v>
      </c>
      <c r="S1771" s="25">
        <f>VLOOKUP(CONCATENATE($F1771," ",$G1771),AllocFactorMatrix,(S$4+1),FALSE)*$E1773</f>
        <v>0</v>
      </c>
      <c r="T1771" s="25">
        <f>VLOOKUP(CONCATENATE($F1771," ",$G1771),AllocFactorMatrix,(T$4+1),FALSE)*$E1773</f>
        <v>0</v>
      </c>
      <c r="U1771" s="25">
        <f>VLOOKUP(CONCATENATE($F1771," ",$G1771),AllocFactorMatrix,(U$4+1),FALSE)*$E1773</f>
        <v>0</v>
      </c>
      <c r="V1771" s="25">
        <f>VLOOKUP(CONCATENATE($F1771," ",$G1771),AllocFactorMatrix,(V$4+1),FALSE)*$E1773</f>
        <v>0</v>
      </c>
      <c r="W1771" s="25">
        <f t="shared" si="809"/>
        <v>0</v>
      </c>
      <c r="X1771" s="25">
        <f>VLOOKUP(CONCATENATE($F1771," ",$G1771),AllocFactorMatrix,(X$4+1),FALSE)*$E1773</f>
        <v>0</v>
      </c>
      <c r="Y1771" s="25">
        <f>VLOOKUP(CONCATENATE($F1771," ",$G1771),AllocFactorMatrix,(Y$4+1),FALSE)*$E1773</f>
        <v>0</v>
      </c>
      <c r="Z1771" s="25">
        <f t="shared" si="804"/>
        <v>0</v>
      </c>
      <c r="AA1771" s="25">
        <f>VLOOKUP(CONCATENATE($F1771," ",$G1771),AllocFactorMatrix,(AA$4+1),FALSE)*$E1773</f>
        <v>0</v>
      </c>
      <c r="AB1771" s="25">
        <f>VLOOKUP(CONCATENATE($F1771," ",$G1771),AllocFactorMatrix,(AB$4+1),FALSE)*$E1773</f>
        <v>0</v>
      </c>
      <c r="AC1771" s="25">
        <f>VLOOKUP(CONCATENATE($F1771," ",$G1771),AllocFactorMatrix,(AC$4+1),FALSE)*$E1773</f>
        <v>0</v>
      </c>
    </row>
    <row r="1772" spans="4:29" hidden="1" outlineLevel="1">
      <c r="F1772" s="61" t="str">
        <f>F1773</f>
        <v>DIST_METERS</v>
      </c>
      <c r="G1772" s="20" t="str">
        <f>$G$14</f>
        <v>CUSTOMER</v>
      </c>
      <c r="H1772" s="24">
        <f t="shared" si="807"/>
        <v>41511</v>
      </c>
      <c r="I1772" s="25">
        <f>VLOOKUP(CONCATENATE($F1772," ",$G1772),AllocFactorMatrix,(I$4+1),FALSE)*$E1773</f>
        <v>25501.487926430844</v>
      </c>
      <c r="J1772" s="25">
        <f>VLOOKUP(CONCATENATE($F1772," ",$G1772),AllocFactorMatrix,(J$4+1),FALSE)*$E1773</f>
        <v>10694.530331325734</v>
      </c>
      <c r="K1772" s="25">
        <f>VLOOKUP(CONCATENATE($F1772," ",$G1772),AllocFactorMatrix,(K$4+1),FALSE)*$E1773</f>
        <v>863.38517177770746</v>
      </c>
      <c r="L1772" s="25">
        <f>VLOOKUP(CONCATENATE($F1772," ",$G1772),AllocFactorMatrix,(L$4+1),FALSE)*$E1773</f>
        <v>153.99635352715802</v>
      </c>
      <c r="M1772" s="25">
        <f t="shared" si="791"/>
        <v>11711.911856630599</v>
      </c>
      <c r="N1772" s="25">
        <f>VLOOKUP(CONCATENATE($F1772," ",$G1772),AllocFactorMatrix,(N$4+1),FALSE)*$E1773</f>
        <v>777.3068654515854</v>
      </c>
      <c r="O1772" s="25">
        <f>VLOOKUP(CONCATENATE($F1772," ",$G1772),AllocFactorMatrix,(O$4+1),FALSE)*$E1773</f>
        <v>719.17803397968407</v>
      </c>
      <c r="P1772" s="25">
        <f>VLOOKUP(CONCATENATE($F1772," ",$G1772),AllocFactorMatrix,(P$4+1),FALSE)*$E1773</f>
        <v>441.8633050502184</v>
      </c>
      <c r="Q1772" s="25">
        <f>VLOOKUP(CONCATENATE($F1772," ",$G1772),AllocFactorMatrix,(Q$4+1),FALSE)*$E1773</f>
        <v>189.36601215900652</v>
      </c>
      <c r="R1772" s="25">
        <f t="shared" si="793"/>
        <v>2127.7142166404942</v>
      </c>
      <c r="S1772" s="25">
        <f>VLOOKUP(CONCATENATE($F1772," ",$G1772),AllocFactorMatrix,(S$4+1),FALSE)*$E1773</f>
        <v>12.145492246737296</v>
      </c>
      <c r="T1772" s="25">
        <f>VLOOKUP(CONCATENATE($F1772," ",$G1772),AllocFactorMatrix,(T$4+1),FALSE)*$E1773</f>
        <v>458.29230391901478</v>
      </c>
      <c r="U1772" s="25">
        <f>VLOOKUP(CONCATENATE($F1772," ",$G1772),AllocFactorMatrix,(U$4+1),FALSE)*$E1773</f>
        <v>1145.7649675520986</v>
      </c>
      <c r="V1772" s="25">
        <f>VLOOKUP(CONCATENATE($F1772," ",$G1772),AllocFactorMatrix,(V$4+1),FALSE)*$E1773</f>
        <v>284.05075761586039</v>
      </c>
      <c r="W1772" s="25">
        <f t="shared" si="809"/>
        <v>1900.2535213337112</v>
      </c>
      <c r="X1772" s="25">
        <f>VLOOKUP(CONCATENATE($F1772," ",$G1772),AllocFactorMatrix,(X$4+1),FALSE)*$E1773</f>
        <v>248.29263804237956</v>
      </c>
      <c r="Y1772" s="25">
        <f>VLOOKUP(CONCATENATE($F1772," ",$G1772),AllocFactorMatrix,(Y$4+1),FALSE)*$E1773</f>
        <v>8.4035117731626112</v>
      </c>
      <c r="Z1772" s="25">
        <f t="shared" si="804"/>
        <v>256.69614981554219</v>
      </c>
      <c r="AA1772" s="25">
        <f>VLOOKUP(CONCATENATE($F1772," ",$G1772),AllocFactorMatrix,(AA$4+1),FALSE)*$E1773</f>
        <v>12.936329148806692</v>
      </c>
      <c r="AB1772" s="25">
        <f>VLOOKUP(CONCATENATE($F1772," ",$G1772),AllocFactorMatrix,(AB$4+1),FALSE)*$E1773</f>
        <v>0</v>
      </c>
      <c r="AC1772" s="25">
        <f>VLOOKUP(CONCATENATE($F1772," ",$G1772),AllocFactorMatrix,(AC$4+1),FALSE)*$E1773</f>
        <v>0</v>
      </c>
    </row>
    <row r="1773" spans="4:29" collapsed="1">
      <c r="D1773" s="20" t="s">
        <v>115</v>
      </c>
      <c r="E1773" s="22">
        <f>'Sch 4'!E396</f>
        <v>41511</v>
      </c>
      <c r="F1773" s="61" t="s">
        <v>47</v>
      </c>
      <c r="G1773" s="20" t="str">
        <f>$G$15</f>
        <v>TOTAL</v>
      </c>
      <c r="H1773" s="24">
        <f t="shared" si="807"/>
        <v>41511</v>
      </c>
      <c r="I1773" s="25">
        <f>VLOOKUP(CONCATENATE($F1773," ",$G1773),AllocFactorMatrix,(I$4+1),FALSE)*$E1773</f>
        <v>25501.487926430844</v>
      </c>
      <c r="J1773" s="25">
        <f>VLOOKUP(CONCATENATE($F1773," ",$G1773),AllocFactorMatrix,(J$4+1),FALSE)*$E1773</f>
        <v>10694.530331325734</v>
      </c>
      <c r="K1773" s="25">
        <f>VLOOKUP(CONCATENATE($F1773," ",$G1773),AllocFactorMatrix,(K$4+1),FALSE)*$E1773</f>
        <v>863.38517177770746</v>
      </c>
      <c r="L1773" s="25">
        <f>VLOOKUP(CONCATENATE($F1773," ",$G1773),AllocFactorMatrix,(L$4+1),FALSE)*$E1773</f>
        <v>153.99635352715802</v>
      </c>
      <c r="M1773" s="25">
        <f t="shared" si="791"/>
        <v>11711.911856630599</v>
      </c>
      <c r="N1773" s="25">
        <f>VLOOKUP(CONCATENATE($F1773," ",$G1773),AllocFactorMatrix,(N$4+1),FALSE)*$E1773</f>
        <v>777.3068654515854</v>
      </c>
      <c r="O1773" s="25">
        <f>VLOOKUP(CONCATENATE($F1773," ",$G1773),AllocFactorMatrix,(O$4+1),FALSE)*$E1773</f>
        <v>719.17803397968407</v>
      </c>
      <c r="P1773" s="25">
        <f>VLOOKUP(CONCATENATE($F1773," ",$G1773),AllocFactorMatrix,(P$4+1),FALSE)*$E1773</f>
        <v>441.8633050502184</v>
      </c>
      <c r="Q1773" s="25">
        <f>VLOOKUP(CONCATENATE($F1773," ",$G1773),AllocFactorMatrix,(Q$4+1),FALSE)*$E1773</f>
        <v>189.36601215900652</v>
      </c>
      <c r="R1773" s="25">
        <f t="shared" si="793"/>
        <v>2127.7142166404942</v>
      </c>
      <c r="S1773" s="25">
        <f>VLOOKUP(CONCATENATE($F1773," ",$G1773),AllocFactorMatrix,(S$4+1),FALSE)*$E1773</f>
        <v>12.145492246737296</v>
      </c>
      <c r="T1773" s="25">
        <f>VLOOKUP(CONCATENATE($F1773," ",$G1773),AllocFactorMatrix,(T$4+1),FALSE)*$E1773</f>
        <v>458.29230391901478</v>
      </c>
      <c r="U1773" s="25">
        <f>VLOOKUP(CONCATENATE($F1773," ",$G1773),AllocFactorMatrix,(U$4+1),FALSE)*$E1773</f>
        <v>1145.7649675520986</v>
      </c>
      <c r="V1773" s="25">
        <f>VLOOKUP(CONCATENATE($F1773," ",$G1773),AllocFactorMatrix,(V$4+1),FALSE)*$E1773</f>
        <v>284.05075761586039</v>
      </c>
      <c r="W1773" s="25">
        <f t="shared" si="809"/>
        <v>1900.2535213337112</v>
      </c>
      <c r="X1773" s="25">
        <f>VLOOKUP(CONCATENATE($F1773," ",$G1773),AllocFactorMatrix,(X$4+1),FALSE)*$E1773</f>
        <v>248.29263804237956</v>
      </c>
      <c r="Y1773" s="25">
        <f>VLOOKUP(CONCATENATE($F1773," ",$G1773),AllocFactorMatrix,(Y$4+1),FALSE)*$E1773</f>
        <v>8.4035117731626112</v>
      </c>
      <c r="Z1773" s="25">
        <f t="shared" si="804"/>
        <v>256.69614981554219</v>
      </c>
      <c r="AA1773" s="25">
        <f>VLOOKUP(CONCATENATE($F1773," ",$G1773),AllocFactorMatrix,(AA$4+1),FALSE)*$E1773</f>
        <v>12.936329148806692</v>
      </c>
      <c r="AB1773" s="25">
        <f>VLOOKUP(CONCATENATE($F1773," ",$G1773),AllocFactorMatrix,(AB$4+1),FALSE)*$E1773</f>
        <v>0</v>
      </c>
      <c r="AC1773" s="25">
        <f>VLOOKUP(CONCATENATE($F1773," ",$G1773),AllocFactorMatrix,(AC$4+1),FALSE)*$E1773</f>
        <v>0</v>
      </c>
    </row>
    <row r="1774" spans="4:29" hidden="1" outlineLevel="1">
      <c r="F1774" s="61" t="str">
        <f>F1781</f>
        <v>DIST_OL</v>
      </c>
      <c r="G1774" s="20" t="str">
        <f>$G$8</f>
        <v>PRODUCTION</v>
      </c>
      <c r="H1774" s="24">
        <f t="shared" si="807"/>
        <v>0</v>
      </c>
      <c r="I1774" s="25">
        <f>VLOOKUP(CONCATENATE($F1774," ",$G1774),AllocFactorMatrix,(I$4+1),FALSE)*$E1781</f>
        <v>0</v>
      </c>
      <c r="J1774" s="25">
        <f>VLOOKUP(CONCATENATE($F1774," ",$G1774),AllocFactorMatrix,(J$4+1),FALSE)*$E1781</f>
        <v>0</v>
      </c>
      <c r="K1774" s="25">
        <f>VLOOKUP(CONCATENATE($F1774," ",$G1774),AllocFactorMatrix,(K$4+1),FALSE)*$E1781</f>
        <v>0</v>
      </c>
      <c r="L1774" s="25">
        <f>VLOOKUP(CONCATENATE($F1774," ",$G1774),AllocFactorMatrix,(L$4+1),FALSE)*$E1781</f>
        <v>0</v>
      </c>
      <c r="M1774" s="25">
        <f t="shared" ref="M1774:M1781" si="810">SUBTOTAL(9,J1774:L1774)</f>
        <v>0</v>
      </c>
      <c r="N1774" s="25">
        <f>VLOOKUP(CONCATENATE($F1774," ",$G1774),AllocFactorMatrix,(N$4+1),FALSE)*$E1781</f>
        <v>0</v>
      </c>
      <c r="O1774" s="25">
        <f>VLOOKUP(CONCATENATE($F1774," ",$G1774),AllocFactorMatrix,(O$4+1),FALSE)*$E1781</f>
        <v>0</v>
      </c>
      <c r="P1774" s="25">
        <f>VLOOKUP(CONCATENATE($F1774," ",$G1774),AllocFactorMatrix,(P$4+1),FALSE)*$E1781</f>
        <v>0</v>
      </c>
      <c r="Q1774" s="25">
        <f>VLOOKUP(CONCATENATE($F1774," ",$G1774),AllocFactorMatrix,(Q$4+1),FALSE)*$E1781</f>
        <v>0</v>
      </c>
      <c r="R1774" s="25">
        <f t="shared" si="793"/>
        <v>0</v>
      </c>
      <c r="S1774" s="25">
        <f>VLOOKUP(CONCATENATE($F1774," ",$G1774),AllocFactorMatrix,(S$4+1),FALSE)*$E1781</f>
        <v>0</v>
      </c>
      <c r="T1774" s="25">
        <f>VLOOKUP(CONCATENATE($F1774," ",$G1774),AllocFactorMatrix,(T$4+1),FALSE)*$E1781</f>
        <v>0</v>
      </c>
      <c r="U1774" s="25">
        <f>VLOOKUP(CONCATENATE($F1774," ",$G1774),AllocFactorMatrix,(U$4+1),FALSE)*$E1781</f>
        <v>0</v>
      </c>
      <c r="V1774" s="25">
        <f>VLOOKUP(CONCATENATE($F1774," ",$G1774),AllocFactorMatrix,(V$4+1),FALSE)*$E1781</f>
        <v>0</v>
      </c>
      <c r="W1774" s="25">
        <f>SUBTOTAL(9,S1774:V1774)</f>
        <v>0</v>
      </c>
      <c r="X1774" s="25">
        <f>VLOOKUP(CONCATENATE($F1774," ",$G1774),AllocFactorMatrix,(X$4+1),FALSE)*$E1781</f>
        <v>0</v>
      </c>
      <c r="Y1774" s="25">
        <f>VLOOKUP(CONCATENATE($F1774," ",$G1774),AllocFactorMatrix,(Y$4+1),FALSE)*$E1781</f>
        <v>0</v>
      </c>
      <c r="Z1774" s="25">
        <f t="shared" ref="Z1774:Z1781" si="811">SUBTOTAL(9,X1774:Y1774)</f>
        <v>0</v>
      </c>
      <c r="AA1774" s="25">
        <f>VLOOKUP(CONCATENATE($F1774," ",$G1774),AllocFactorMatrix,(AA$4+1),FALSE)*$E1781</f>
        <v>0</v>
      </c>
      <c r="AB1774" s="25">
        <f>VLOOKUP(CONCATENATE($F1774," ",$G1774),AllocFactorMatrix,(AB$4+1),FALSE)*$E1781</f>
        <v>0</v>
      </c>
      <c r="AC1774" s="25">
        <f>VLOOKUP(CONCATENATE($F1774," ",$G1774),AllocFactorMatrix,(AC$4+1),FALSE)*$E1781</f>
        <v>0</v>
      </c>
    </row>
    <row r="1775" spans="4:29" hidden="1" outlineLevel="1">
      <c r="F1775" s="61" t="str">
        <f>F1781</f>
        <v>DIST_OL</v>
      </c>
      <c r="G1775" s="20" t="str">
        <f>$G$9</f>
        <v>BULKTRAN</v>
      </c>
      <c r="H1775" s="24">
        <f t="shared" si="807"/>
        <v>0</v>
      </c>
      <c r="I1775" s="25">
        <f>VLOOKUP(CONCATENATE($F1775," ",$G1775),AllocFactorMatrix,(I$4+1),FALSE)*$E1781</f>
        <v>0</v>
      </c>
      <c r="J1775" s="25">
        <f>VLOOKUP(CONCATENATE($F1775," ",$G1775),AllocFactorMatrix,(J$4+1),FALSE)*$E1781</f>
        <v>0</v>
      </c>
      <c r="K1775" s="25">
        <f>VLOOKUP(CONCATENATE($F1775," ",$G1775),AllocFactorMatrix,(K$4+1),FALSE)*$E1781</f>
        <v>0</v>
      </c>
      <c r="L1775" s="25">
        <f>VLOOKUP(CONCATENATE($F1775," ",$G1775),AllocFactorMatrix,(L$4+1),FALSE)*$E1781</f>
        <v>0</v>
      </c>
      <c r="M1775" s="25">
        <f t="shared" si="810"/>
        <v>0</v>
      </c>
      <c r="N1775" s="25">
        <f>VLOOKUP(CONCATENATE($F1775," ",$G1775),AllocFactorMatrix,(N$4+1),FALSE)*$E1781</f>
        <v>0</v>
      </c>
      <c r="O1775" s="25">
        <f>VLOOKUP(CONCATENATE($F1775," ",$G1775),AllocFactorMatrix,(O$4+1),FALSE)*$E1781</f>
        <v>0</v>
      </c>
      <c r="P1775" s="25">
        <f>VLOOKUP(CONCATENATE($F1775," ",$G1775),AllocFactorMatrix,(P$4+1),FALSE)*$E1781</f>
        <v>0</v>
      </c>
      <c r="Q1775" s="25">
        <f>VLOOKUP(CONCATENATE($F1775," ",$G1775),AllocFactorMatrix,(Q$4+1),FALSE)*$E1781</f>
        <v>0</v>
      </c>
      <c r="R1775" s="25">
        <f t="shared" ref="R1775:R1781" si="812">SUBTOTAL(9,N1775:Q1775)</f>
        <v>0</v>
      </c>
      <c r="S1775" s="25">
        <f>VLOOKUP(CONCATENATE($F1775," ",$G1775),AllocFactorMatrix,(S$4+1),FALSE)*$E1781</f>
        <v>0</v>
      </c>
      <c r="T1775" s="25">
        <f>VLOOKUP(CONCATENATE($F1775," ",$G1775),AllocFactorMatrix,(T$4+1),FALSE)*$E1781</f>
        <v>0</v>
      </c>
      <c r="U1775" s="25">
        <f>VLOOKUP(CONCATENATE($F1775," ",$G1775),AllocFactorMatrix,(U$4+1),FALSE)*$E1781</f>
        <v>0</v>
      </c>
      <c r="V1775" s="25">
        <f>VLOOKUP(CONCATENATE($F1775," ",$G1775),AllocFactorMatrix,(V$4+1),FALSE)*$E1781</f>
        <v>0</v>
      </c>
      <c r="W1775" s="25">
        <f t="shared" ref="W1775:W1781" si="813">SUBTOTAL(9,S1775:V1775)</f>
        <v>0</v>
      </c>
      <c r="X1775" s="25">
        <f>VLOOKUP(CONCATENATE($F1775," ",$G1775),AllocFactorMatrix,(X$4+1),FALSE)*$E1781</f>
        <v>0</v>
      </c>
      <c r="Y1775" s="25">
        <f>VLOOKUP(CONCATENATE($F1775," ",$G1775),AllocFactorMatrix,(Y$4+1),FALSE)*$E1781</f>
        <v>0</v>
      </c>
      <c r="Z1775" s="25">
        <f t="shared" si="811"/>
        <v>0</v>
      </c>
      <c r="AA1775" s="25">
        <f>VLOOKUP(CONCATENATE($F1775," ",$G1775),AllocFactorMatrix,(AA$4+1),FALSE)*$E1781</f>
        <v>0</v>
      </c>
      <c r="AB1775" s="25">
        <f>VLOOKUP(CONCATENATE($F1775," ",$G1775),AllocFactorMatrix,(AB$4+1),FALSE)*$E1781</f>
        <v>0</v>
      </c>
      <c r="AC1775" s="25">
        <f>VLOOKUP(CONCATENATE($F1775," ",$G1775),AllocFactorMatrix,(AC$4+1),FALSE)*$E1781</f>
        <v>0</v>
      </c>
    </row>
    <row r="1776" spans="4:29" hidden="1" outlineLevel="1">
      <c r="F1776" s="61" t="str">
        <f>F1781</f>
        <v>DIST_OL</v>
      </c>
      <c r="G1776" s="20" t="str">
        <f>$G$10</f>
        <v>SUBTRAN</v>
      </c>
      <c r="H1776" s="24">
        <f t="shared" si="807"/>
        <v>0</v>
      </c>
      <c r="I1776" s="25">
        <f>VLOOKUP(CONCATENATE($F1776," ",$G1776),AllocFactorMatrix,(I$4+1),FALSE)*$E1781</f>
        <v>0</v>
      </c>
      <c r="J1776" s="25">
        <f>VLOOKUP(CONCATENATE($F1776," ",$G1776),AllocFactorMatrix,(J$4+1),FALSE)*$E1781</f>
        <v>0</v>
      </c>
      <c r="K1776" s="25">
        <f>VLOOKUP(CONCATENATE($F1776," ",$G1776),AllocFactorMatrix,(K$4+1),FALSE)*$E1781</f>
        <v>0</v>
      </c>
      <c r="L1776" s="25">
        <f>VLOOKUP(CONCATENATE($F1776," ",$G1776),AllocFactorMatrix,(L$4+1),FALSE)*$E1781</f>
        <v>0</v>
      </c>
      <c r="M1776" s="25">
        <f t="shared" si="810"/>
        <v>0</v>
      </c>
      <c r="N1776" s="25">
        <f>VLOOKUP(CONCATENATE($F1776," ",$G1776),AllocFactorMatrix,(N$4+1),FALSE)*$E1781</f>
        <v>0</v>
      </c>
      <c r="O1776" s="25">
        <f>VLOOKUP(CONCATENATE($F1776," ",$G1776),AllocFactorMatrix,(O$4+1),FALSE)*$E1781</f>
        <v>0</v>
      </c>
      <c r="P1776" s="25">
        <f>VLOOKUP(CONCATENATE($F1776," ",$G1776),AllocFactorMatrix,(P$4+1),FALSE)*$E1781</f>
        <v>0</v>
      </c>
      <c r="Q1776" s="25">
        <f>VLOOKUP(CONCATENATE($F1776," ",$G1776),AllocFactorMatrix,(Q$4+1),FALSE)*$E1781</f>
        <v>0</v>
      </c>
      <c r="R1776" s="25">
        <f t="shared" si="812"/>
        <v>0</v>
      </c>
      <c r="S1776" s="25">
        <f>VLOOKUP(CONCATENATE($F1776," ",$G1776),AllocFactorMatrix,(S$4+1),FALSE)*$E1781</f>
        <v>0</v>
      </c>
      <c r="T1776" s="25">
        <f>VLOOKUP(CONCATENATE($F1776," ",$G1776),AllocFactorMatrix,(T$4+1),FALSE)*$E1781</f>
        <v>0</v>
      </c>
      <c r="U1776" s="25">
        <f>VLOOKUP(CONCATENATE($F1776," ",$G1776),AllocFactorMatrix,(U$4+1),FALSE)*$E1781</f>
        <v>0</v>
      </c>
      <c r="V1776" s="25">
        <f>VLOOKUP(CONCATENATE($F1776," ",$G1776),AllocFactorMatrix,(V$4+1),FALSE)*$E1781</f>
        <v>0</v>
      </c>
      <c r="W1776" s="25">
        <f t="shared" si="813"/>
        <v>0</v>
      </c>
      <c r="X1776" s="25">
        <f>VLOOKUP(CONCATENATE($F1776," ",$G1776),AllocFactorMatrix,(X$4+1),FALSE)*$E1781</f>
        <v>0</v>
      </c>
      <c r="Y1776" s="25">
        <f>VLOOKUP(CONCATENATE($F1776," ",$G1776),AllocFactorMatrix,(Y$4+1),FALSE)*$E1781</f>
        <v>0</v>
      </c>
      <c r="Z1776" s="25">
        <f t="shared" si="811"/>
        <v>0</v>
      </c>
      <c r="AA1776" s="25">
        <f>VLOOKUP(CONCATENATE($F1776," ",$G1776),AllocFactorMatrix,(AA$4+1),FALSE)*$E1781</f>
        <v>0</v>
      </c>
      <c r="AB1776" s="25">
        <f>VLOOKUP(CONCATENATE($F1776," ",$G1776),AllocFactorMatrix,(AB$4+1),FALSE)*$E1781</f>
        <v>0</v>
      </c>
      <c r="AC1776" s="25">
        <f>VLOOKUP(CONCATENATE($F1776," ",$G1776),AllocFactorMatrix,(AC$4+1),FALSE)*$E1781</f>
        <v>0</v>
      </c>
    </row>
    <row r="1777" spans="4:29" hidden="1" outlineLevel="1">
      <c r="F1777" s="61" t="str">
        <f>F1781</f>
        <v>DIST_OL</v>
      </c>
      <c r="G1777" s="20" t="str">
        <f>$G$11</f>
        <v>DISTPRI</v>
      </c>
      <c r="H1777" s="24">
        <f t="shared" si="807"/>
        <v>0</v>
      </c>
      <c r="I1777" s="25">
        <f>VLOOKUP(CONCATENATE($F1777," ",$G1777),AllocFactorMatrix,(I$4+1),FALSE)*$E1781</f>
        <v>0</v>
      </c>
      <c r="J1777" s="25">
        <f>VLOOKUP(CONCATENATE($F1777," ",$G1777),AllocFactorMatrix,(J$4+1),FALSE)*$E1781</f>
        <v>0</v>
      </c>
      <c r="K1777" s="25">
        <f>VLOOKUP(CONCATENATE($F1777," ",$G1777),AllocFactorMatrix,(K$4+1),FALSE)*$E1781</f>
        <v>0</v>
      </c>
      <c r="L1777" s="25">
        <f>VLOOKUP(CONCATENATE($F1777," ",$G1777),AllocFactorMatrix,(L$4+1),FALSE)*$E1781</f>
        <v>0</v>
      </c>
      <c r="M1777" s="25">
        <f t="shared" si="810"/>
        <v>0</v>
      </c>
      <c r="N1777" s="25">
        <f>VLOOKUP(CONCATENATE($F1777," ",$G1777),AllocFactorMatrix,(N$4+1),FALSE)*$E1781</f>
        <v>0</v>
      </c>
      <c r="O1777" s="25">
        <f>VLOOKUP(CONCATENATE($F1777," ",$G1777),AllocFactorMatrix,(O$4+1),FALSE)*$E1781</f>
        <v>0</v>
      </c>
      <c r="P1777" s="25">
        <f>VLOOKUP(CONCATENATE($F1777," ",$G1777),AllocFactorMatrix,(P$4+1),FALSE)*$E1781</f>
        <v>0</v>
      </c>
      <c r="Q1777" s="25">
        <f>VLOOKUP(CONCATENATE($F1777," ",$G1777),AllocFactorMatrix,(Q$4+1),FALSE)*$E1781</f>
        <v>0</v>
      </c>
      <c r="R1777" s="25">
        <f t="shared" si="812"/>
        <v>0</v>
      </c>
      <c r="S1777" s="25">
        <f>VLOOKUP(CONCATENATE($F1777," ",$G1777),AllocFactorMatrix,(S$4+1),FALSE)*$E1781</f>
        <v>0</v>
      </c>
      <c r="T1777" s="25">
        <f>VLOOKUP(CONCATENATE($F1777," ",$G1777),AllocFactorMatrix,(T$4+1),FALSE)*$E1781</f>
        <v>0</v>
      </c>
      <c r="U1777" s="25">
        <f>VLOOKUP(CONCATENATE($F1777," ",$G1777),AllocFactorMatrix,(U$4+1),FALSE)*$E1781</f>
        <v>0</v>
      </c>
      <c r="V1777" s="25">
        <f>VLOOKUP(CONCATENATE($F1777," ",$G1777),AllocFactorMatrix,(V$4+1),FALSE)*$E1781</f>
        <v>0</v>
      </c>
      <c r="W1777" s="25">
        <f t="shared" si="813"/>
        <v>0</v>
      </c>
      <c r="X1777" s="25">
        <f>VLOOKUP(CONCATENATE($F1777," ",$G1777),AllocFactorMatrix,(X$4+1),FALSE)*$E1781</f>
        <v>0</v>
      </c>
      <c r="Y1777" s="25">
        <f>VLOOKUP(CONCATENATE($F1777," ",$G1777),AllocFactorMatrix,(Y$4+1),FALSE)*$E1781</f>
        <v>0</v>
      </c>
      <c r="Z1777" s="25">
        <f t="shared" si="811"/>
        <v>0</v>
      </c>
      <c r="AA1777" s="25">
        <f>VLOOKUP(CONCATENATE($F1777," ",$G1777),AllocFactorMatrix,(AA$4+1),FALSE)*$E1781</f>
        <v>0</v>
      </c>
      <c r="AB1777" s="25">
        <f>VLOOKUP(CONCATENATE($F1777," ",$G1777),AllocFactorMatrix,(AB$4+1),FALSE)*$E1781</f>
        <v>0</v>
      </c>
      <c r="AC1777" s="25">
        <f>VLOOKUP(CONCATENATE($F1777," ",$G1777),AllocFactorMatrix,(AC$4+1),FALSE)*$E1781</f>
        <v>0</v>
      </c>
    </row>
    <row r="1778" spans="4:29" hidden="1" outlineLevel="1">
      <c r="F1778" s="61" t="str">
        <f>F1781</f>
        <v>DIST_OL</v>
      </c>
      <c r="G1778" s="20" t="str">
        <f>$G$12</f>
        <v>DISTSEC</v>
      </c>
      <c r="H1778" s="24">
        <f t="shared" si="807"/>
        <v>0</v>
      </c>
      <c r="I1778" s="25">
        <f>VLOOKUP(CONCATENATE($F1778," ",$G1778),AllocFactorMatrix,(I$4+1),FALSE)*$E1781</f>
        <v>0</v>
      </c>
      <c r="J1778" s="25">
        <f>VLOOKUP(CONCATENATE($F1778," ",$G1778),AllocFactorMatrix,(J$4+1),FALSE)*$E1781</f>
        <v>0</v>
      </c>
      <c r="K1778" s="25">
        <f>VLOOKUP(CONCATENATE($F1778," ",$G1778),AllocFactorMatrix,(K$4+1),FALSE)*$E1781</f>
        <v>0</v>
      </c>
      <c r="L1778" s="25">
        <f>VLOOKUP(CONCATENATE($F1778," ",$G1778),AllocFactorMatrix,(L$4+1),FALSE)*$E1781</f>
        <v>0</v>
      </c>
      <c r="M1778" s="25">
        <f t="shared" si="810"/>
        <v>0</v>
      </c>
      <c r="N1778" s="25">
        <f>VLOOKUP(CONCATENATE($F1778," ",$G1778),AllocFactorMatrix,(N$4+1),FALSE)*$E1781</f>
        <v>0</v>
      </c>
      <c r="O1778" s="25">
        <f>VLOOKUP(CONCATENATE($F1778," ",$G1778),AllocFactorMatrix,(O$4+1),FALSE)*$E1781</f>
        <v>0</v>
      </c>
      <c r="P1778" s="25">
        <f>VLOOKUP(CONCATENATE($F1778," ",$G1778),AllocFactorMatrix,(P$4+1),FALSE)*$E1781</f>
        <v>0</v>
      </c>
      <c r="Q1778" s="25">
        <f>VLOOKUP(CONCATENATE($F1778," ",$G1778),AllocFactorMatrix,(Q$4+1),FALSE)*$E1781</f>
        <v>0</v>
      </c>
      <c r="R1778" s="25">
        <f t="shared" si="812"/>
        <v>0</v>
      </c>
      <c r="S1778" s="25">
        <f>VLOOKUP(CONCATENATE($F1778," ",$G1778),AllocFactorMatrix,(S$4+1),FALSE)*$E1781</f>
        <v>0</v>
      </c>
      <c r="T1778" s="25">
        <f>VLOOKUP(CONCATENATE($F1778," ",$G1778),AllocFactorMatrix,(T$4+1),FALSE)*$E1781</f>
        <v>0</v>
      </c>
      <c r="U1778" s="25">
        <f>VLOOKUP(CONCATENATE($F1778," ",$G1778),AllocFactorMatrix,(U$4+1),FALSE)*$E1781</f>
        <v>0</v>
      </c>
      <c r="V1778" s="25">
        <f>VLOOKUP(CONCATENATE($F1778," ",$G1778),AllocFactorMatrix,(V$4+1),FALSE)*$E1781</f>
        <v>0</v>
      </c>
      <c r="W1778" s="25">
        <f t="shared" si="813"/>
        <v>0</v>
      </c>
      <c r="X1778" s="25">
        <f>VLOOKUP(CONCATENATE($F1778," ",$G1778),AllocFactorMatrix,(X$4+1),FALSE)*$E1781</f>
        <v>0</v>
      </c>
      <c r="Y1778" s="25">
        <f>VLOOKUP(CONCATENATE($F1778," ",$G1778),AllocFactorMatrix,(Y$4+1),FALSE)*$E1781</f>
        <v>0</v>
      </c>
      <c r="Z1778" s="25">
        <f t="shared" si="811"/>
        <v>0</v>
      </c>
      <c r="AA1778" s="25">
        <f>VLOOKUP(CONCATENATE($F1778," ",$G1778),AllocFactorMatrix,(AA$4+1),FALSE)*$E1781</f>
        <v>0</v>
      </c>
      <c r="AB1778" s="25">
        <f>VLOOKUP(CONCATENATE($F1778," ",$G1778),AllocFactorMatrix,(AB$4+1),FALSE)*$E1781</f>
        <v>0</v>
      </c>
      <c r="AC1778" s="25">
        <f>VLOOKUP(CONCATENATE($F1778," ",$G1778),AllocFactorMatrix,(AC$4+1),FALSE)*$E1781</f>
        <v>0</v>
      </c>
    </row>
    <row r="1779" spans="4:29" hidden="1" outlineLevel="1">
      <c r="F1779" s="61" t="str">
        <f>F1781</f>
        <v>DIST_OL</v>
      </c>
      <c r="G1779" s="20" t="str">
        <f>$G$13</f>
        <v>ENERGY</v>
      </c>
      <c r="H1779" s="24">
        <f t="shared" si="807"/>
        <v>0</v>
      </c>
      <c r="I1779" s="25">
        <f>VLOOKUP(CONCATENATE($F1779," ",$G1779),AllocFactorMatrix,(I$4+1),FALSE)*$E1781</f>
        <v>0</v>
      </c>
      <c r="J1779" s="25">
        <f>VLOOKUP(CONCATENATE($F1779," ",$G1779),AllocFactorMatrix,(J$4+1),FALSE)*$E1781</f>
        <v>0</v>
      </c>
      <c r="K1779" s="25">
        <f>VLOOKUP(CONCATENATE($F1779," ",$G1779),AllocFactorMatrix,(K$4+1),FALSE)*$E1781</f>
        <v>0</v>
      </c>
      <c r="L1779" s="25">
        <f>VLOOKUP(CONCATENATE($F1779," ",$G1779),AllocFactorMatrix,(L$4+1),FALSE)*$E1781</f>
        <v>0</v>
      </c>
      <c r="M1779" s="25">
        <f t="shared" si="810"/>
        <v>0</v>
      </c>
      <c r="N1779" s="25">
        <f>VLOOKUP(CONCATENATE($F1779," ",$G1779),AllocFactorMatrix,(N$4+1),FALSE)*$E1781</f>
        <v>0</v>
      </c>
      <c r="O1779" s="25">
        <f>VLOOKUP(CONCATENATE($F1779," ",$G1779),AllocFactorMatrix,(O$4+1),FALSE)*$E1781</f>
        <v>0</v>
      </c>
      <c r="P1779" s="25">
        <f>VLOOKUP(CONCATENATE($F1779," ",$G1779),AllocFactorMatrix,(P$4+1),FALSE)*$E1781</f>
        <v>0</v>
      </c>
      <c r="Q1779" s="25">
        <f>VLOOKUP(CONCATENATE($F1779," ",$G1779),AllocFactorMatrix,(Q$4+1),FALSE)*$E1781</f>
        <v>0</v>
      </c>
      <c r="R1779" s="25">
        <f t="shared" si="812"/>
        <v>0</v>
      </c>
      <c r="S1779" s="25">
        <f>VLOOKUP(CONCATENATE($F1779," ",$G1779),AllocFactorMatrix,(S$4+1),FALSE)*$E1781</f>
        <v>0</v>
      </c>
      <c r="T1779" s="25">
        <f>VLOOKUP(CONCATENATE($F1779," ",$G1779),AllocFactorMatrix,(T$4+1),FALSE)*$E1781</f>
        <v>0</v>
      </c>
      <c r="U1779" s="25">
        <f>VLOOKUP(CONCATENATE($F1779," ",$G1779),AllocFactorMatrix,(U$4+1),FALSE)*$E1781</f>
        <v>0</v>
      </c>
      <c r="V1779" s="25">
        <f>VLOOKUP(CONCATENATE($F1779," ",$G1779),AllocFactorMatrix,(V$4+1),FALSE)*$E1781</f>
        <v>0</v>
      </c>
      <c r="W1779" s="25">
        <f t="shared" si="813"/>
        <v>0</v>
      </c>
      <c r="X1779" s="25">
        <f>VLOOKUP(CONCATENATE($F1779," ",$G1779),AllocFactorMatrix,(X$4+1),FALSE)*$E1781</f>
        <v>0</v>
      </c>
      <c r="Y1779" s="25">
        <f>VLOOKUP(CONCATENATE($F1779," ",$G1779),AllocFactorMatrix,(Y$4+1),FALSE)*$E1781</f>
        <v>0</v>
      </c>
      <c r="Z1779" s="25">
        <f t="shared" si="811"/>
        <v>0</v>
      </c>
      <c r="AA1779" s="25">
        <f>VLOOKUP(CONCATENATE($F1779," ",$G1779),AllocFactorMatrix,(AA$4+1),FALSE)*$E1781</f>
        <v>0</v>
      </c>
      <c r="AB1779" s="25">
        <f>VLOOKUP(CONCATENATE($F1779," ",$G1779),AllocFactorMatrix,(AB$4+1),FALSE)*$E1781</f>
        <v>0</v>
      </c>
      <c r="AC1779" s="25">
        <f>VLOOKUP(CONCATENATE($F1779," ",$G1779),AllocFactorMatrix,(AC$4+1),FALSE)*$E1781</f>
        <v>0</v>
      </c>
    </row>
    <row r="1780" spans="4:29" hidden="1" outlineLevel="1">
      <c r="F1780" s="61" t="str">
        <f>F1781</f>
        <v>DIST_OL</v>
      </c>
      <c r="G1780" s="20" t="str">
        <f>$G$14</f>
        <v>CUSTOMER</v>
      </c>
      <c r="H1780" s="24">
        <f t="shared" si="807"/>
        <v>27519</v>
      </c>
      <c r="I1780" s="25">
        <f>VLOOKUP(CONCATENATE($F1780," ",$G1780),AllocFactorMatrix,(I$4+1),FALSE)*$E1781</f>
        <v>0</v>
      </c>
      <c r="J1780" s="25">
        <f>VLOOKUP(CONCATENATE($F1780," ",$G1780),AllocFactorMatrix,(J$4+1),FALSE)*$E1781</f>
        <v>0</v>
      </c>
      <c r="K1780" s="25">
        <f>VLOOKUP(CONCATENATE($F1780," ",$G1780),AllocFactorMatrix,(K$4+1),FALSE)*$E1781</f>
        <v>0</v>
      </c>
      <c r="L1780" s="25">
        <f>VLOOKUP(CONCATENATE($F1780," ",$G1780),AllocFactorMatrix,(L$4+1),FALSE)*$E1781</f>
        <v>0</v>
      </c>
      <c r="M1780" s="25">
        <f t="shared" si="810"/>
        <v>0</v>
      </c>
      <c r="N1780" s="25">
        <f>VLOOKUP(CONCATENATE($F1780," ",$G1780),AllocFactorMatrix,(N$4+1),FALSE)*$E1781</f>
        <v>0</v>
      </c>
      <c r="O1780" s="25">
        <f>VLOOKUP(CONCATENATE($F1780," ",$G1780),AllocFactorMatrix,(O$4+1),FALSE)*$E1781</f>
        <v>0</v>
      </c>
      <c r="P1780" s="25">
        <f>VLOOKUP(CONCATENATE($F1780," ",$G1780),AllocFactorMatrix,(P$4+1),FALSE)*$E1781</f>
        <v>0</v>
      </c>
      <c r="Q1780" s="25">
        <f>VLOOKUP(CONCATENATE($F1780," ",$G1780),AllocFactorMatrix,(Q$4+1),FALSE)*$E1781</f>
        <v>0</v>
      </c>
      <c r="R1780" s="25">
        <f t="shared" si="812"/>
        <v>0</v>
      </c>
      <c r="S1780" s="25">
        <f>VLOOKUP(CONCATENATE($F1780," ",$G1780),AllocFactorMatrix,(S$4+1),FALSE)*$E1781</f>
        <v>0</v>
      </c>
      <c r="T1780" s="25">
        <f>VLOOKUP(CONCATENATE($F1780," ",$G1780),AllocFactorMatrix,(T$4+1),FALSE)*$E1781</f>
        <v>0</v>
      </c>
      <c r="U1780" s="25">
        <f>VLOOKUP(CONCATENATE($F1780," ",$G1780),AllocFactorMatrix,(U$4+1),FALSE)*$E1781</f>
        <v>0</v>
      </c>
      <c r="V1780" s="25">
        <f>VLOOKUP(CONCATENATE($F1780," ",$G1780),AllocFactorMatrix,(V$4+1),FALSE)*$E1781</f>
        <v>0</v>
      </c>
      <c r="W1780" s="25">
        <f t="shared" si="813"/>
        <v>0</v>
      </c>
      <c r="X1780" s="25">
        <f>VLOOKUP(CONCATENATE($F1780," ",$G1780),AllocFactorMatrix,(X$4+1),FALSE)*$E1781</f>
        <v>0</v>
      </c>
      <c r="Y1780" s="25">
        <f>VLOOKUP(CONCATENATE($F1780," ",$G1780),AllocFactorMatrix,(Y$4+1),FALSE)*$E1781</f>
        <v>0</v>
      </c>
      <c r="Z1780" s="25">
        <f t="shared" si="811"/>
        <v>0</v>
      </c>
      <c r="AA1780" s="25">
        <f>VLOOKUP(CONCATENATE($F1780," ",$G1780),AllocFactorMatrix,(AA$4+1),FALSE)*$E1781</f>
        <v>0</v>
      </c>
      <c r="AB1780" s="25">
        <f>VLOOKUP(CONCATENATE($F1780," ",$G1780),AllocFactorMatrix,(AB$4+1),FALSE)*$E1781</f>
        <v>27519</v>
      </c>
      <c r="AC1780" s="25">
        <f>VLOOKUP(CONCATENATE($F1780," ",$G1780),AllocFactorMatrix,(AC$4+1),FALSE)*$E1781</f>
        <v>0</v>
      </c>
    </row>
    <row r="1781" spans="4:29" collapsed="1">
      <c r="D1781" s="20" t="s">
        <v>116</v>
      </c>
      <c r="E1781" s="22">
        <f>'Sch 4'!E397</f>
        <v>27519</v>
      </c>
      <c r="F1781" s="61" t="s">
        <v>49</v>
      </c>
      <c r="G1781" s="20" t="str">
        <f>$G$15</f>
        <v>TOTAL</v>
      </c>
      <c r="H1781" s="24">
        <f t="shared" si="807"/>
        <v>27519</v>
      </c>
      <c r="I1781" s="25">
        <f>VLOOKUP(CONCATENATE($F1781," ",$G1781),AllocFactorMatrix,(I$4+1),FALSE)*$E1781</f>
        <v>0</v>
      </c>
      <c r="J1781" s="25">
        <f>VLOOKUP(CONCATENATE($F1781," ",$G1781),AllocFactorMatrix,(J$4+1),FALSE)*$E1781</f>
        <v>0</v>
      </c>
      <c r="K1781" s="25">
        <f>VLOOKUP(CONCATENATE($F1781," ",$G1781),AllocFactorMatrix,(K$4+1),FALSE)*$E1781</f>
        <v>0</v>
      </c>
      <c r="L1781" s="25">
        <f>VLOOKUP(CONCATENATE($F1781," ",$G1781),AllocFactorMatrix,(L$4+1),FALSE)*$E1781</f>
        <v>0</v>
      </c>
      <c r="M1781" s="25">
        <f t="shared" si="810"/>
        <v>0</v>
      </c>
      <c r="N1781" s="25">
        <f>VLOOKUP(CONCATENATE($F1781," ",$G1781),AllocFactorMatrix,(N$4+1),FALSE)*$E1781</f>
        <v>0</v>
      </c>
      <c r="O1781" s="25">
        <f>VLOOKUP(CONCATENATE($F1781," ",$G1781),AllocFactorMatrix,(O$4+1),FALSE)*$E1781</f>
        <v>0</v>
      </c>
      <c r="P1781" s="25">
        <f>VLOOKUP(CONCATENATE($F1781," ",$G1781),AllocFactorMatrix,(P$4+1),FALSE)*$E1781</f>
        <v>0</v>
      </c>
      <c r="Q1781" s="25">
        <f>VLOOKUP(CONCATENATE($F1781," ",$G1781),AllocFactorMatrix,(Q$4+1),FALSE)*$E1781</f>
        <v>0</v>
      </c>
      <c r="R1781" s="25">
        <f t="shared" si="812"/>
        <v>0</v>
      </c>
      <c r="S1781" s="25">
        <f>VLOOKUP(CONCATENATE($F1781," ",$G1781),AllocFactorMatrix,(S$4+1),FALSE)*$E1781</f>
        <v>0</v>
      </c>
      <c r="T1781" s="25">
        <f>VLOOKUP(CONCATENATE($F1781," ",$G1781),AllocFactorMatrix,(T$4+1),FALSE)*$E1781</f>
        <v>0</v>
      </c>
      <c r="U1781" s="25">
        <f>VLOOKUP(CONCATENATE($F1781," ",$G1781),AllocFactorMatrix,(U$4+1),FALSE)*$E1781</f>
        <v>0</v>
      </c>
      <c r="V1781" s="25">
        <f>VLOOKUP(CONCATENATE($F1781," ",$G1781),AllocFactorMatrix,(V$4+1),FALSE)*$E1781</f>
        <v>0</v>
      </c>
      <c r="W1781" s="25">
        <f t="shared" si="813"/>
        <v>0</v>
      </c>
      <c r="X1781" s="25">
        <f>VLOOKUP(CONCATENATE($F1781," ",$G1781),AllocFactorMatrix,(X$4+1),FALSE)*$E1781</f>
        <v>0</v>
      </c>
      <c r="Y1781" s="25">
        <f>VLOOKUP(CONCATENATE($F1781," ",$G1781),AllocFactorMatrix,(Y$4+1),FALSE)*$E1781</f>
        <v>0</v>
      </c>
      <c r="Z1781" s="25">
        <f t="shared" si="811"/>
        <v>0</v>
      </c>
      <c r="AA1781" s="25">
        <f>VLOOKUP(CONCATENATE($F1781," ",$G1781),AllocFactorMatrix,(AA$4+1),FALSE)*$E1781</f>
        <v>0</v>
      </c>
      <c r="AB1781" s="25">
        <f>VLOOKUP(CONCATENATE($F1781," ",$G1781),AllocFactorMatrix,(AB$4+1),FALSE)*$E1781</f>
        <v>27519</v>
      </c>
      <c r="AC1781" s="25">
        <f>VLOOKUP(CONCATENATE($F1781," ",$G1781),AllocFactorMatrix,(AC$4+1),FALSE)*$E1781</f>
        <v>0</v>
      </c>
    </row>
    <row r="1782" spans="4:29" hidden="1" outlineLevel="1">
      <c r="E1782" s="22"/>
      <c r="F1782" s="61"/>
      <c r="G1782" s="20" t="str">
        <f>$G$8</f>
        <v>PRODUCTION</v>
      </c>
      <c r="H1782" s="24">
        <f t="shared" ref="H1782:AC1788" si="814">H1694+H1702+H1710+H1734+H1742+H1750+H1758+H1766+H1774+H1718+H1726</f>
        <v>0</v>
      </c>
      <c r="I1782" s="24">
        <f t="shared" si="814"/>
        <v>0</v>
      </c>
      <c r="J1782" s="24">
        <f t="shared" si="814"/>
        <v>0</v>
      </c>
      <c r="K1782" s="24">
        <f t="shared" si="814"/>
        <v>0</v>
      </c>
      <c r="L1782" s="24">
        <f t="shared" si="814"/>
        <v>0</v>
      </c>
      <c r="M1782" s="24">
        <f t="shared" si="814"/>
        <v>0</v>
      </c>
      <c r="N1782" s="24">
        <f t="shared" si="814"/>
        <v>0</v>
      </c>
      <c r="O1782" s="24">
        <f t="shared" si="814"/>
        <v>0</v>
      </c>
      <c r="P1782" s="24">
        <f t="shared" si="814"/>
        <v>0</v>
      </c>
      <c r="Q1782" s="24">
        <f t="shared" si="814"/>
        <v>0</v>
      </c>
      <c r="R1782" s="24">
        <f t="shared" si="814"/>
        <v>0</v>
      </c>
      <c r="S1782" s="24">
        <f t="shared" si="814"/>
        <v>0</v>
      </c>
      <c r="T1782" s="24">
        <f t="shared" si="814"/>
        <v>0</v>
      </c>
      <c r="U1782" s="24">
        <f t="shared" si="814"/>
        <v>0</v>
      </c>
      <c r="V1782" s="24">
        <f t="shared" si="814"/>
        <v>0</v>
      </c>
      <c r="W1782" s="24">
        <f t="shared" si="814"/>
        <v>0</v>
      </c>
      <c r="X1782" s="24">
        <f t="shared" si="814"/>
        <v>0</v>
      </c>
      <c r="Y1782" s="24">
        <f t="shared" si="814"/>
        <v>0</v>
      </c>
      <c r="Z1782" s="24">
        <f t="shared" si="814"/>
        <v>0</v>
      </c>
      <c r="AA1782" s="24">
        <f t="shared" si="814"/>
        <v>0</v>
      </c>
      <c r="AB1782" s="24">
        <f t="shared" si="814"/>
        <v>0</v>
      </c>
      <c r="AC1782" s="24">
        <f t="shared" si="814"/>
        <v>0</v>
      </c>
    </row>
    <row r="1783" spans="4:29" hidden="1" outlineLevel="1">
      <c r="E1783" s="22"/>
      <c r="F1783" s="61"/>
      <c r="G1783" s="20" t="str">
        <f>$G$9</f>
        <v>BULKTRAN</v>
      </c>
      <c r="H1783" s="24">
        <f t="shared" ref="H1783:H1788" si="815">H1695+H1703+H1711+H1735+H1743+H1751+H1759+H1767+H1775+H1719+H1727</f>
        <v>0</v>
      </c>
      <c r="I1783" s="24">
        <f t="shared" si="814"/>
        <v>0</v>
      </c>
      <c r="J1783" s="24">
        <f t="shared" si="814"/>
        <v>0</v>
      </c>
      <c r="K1783" s="24">
        <f t="shared" si="814"/>
        <v>0</v>
      </c>
      <c r="L1783" s="24">
        <f t="shared" si="814"/>
        <v>0</v>
      </c>
      <c r="M1783" s="24">
        <f t="shared" si="814"/>
        <v>0</v>
      </c>
      <c r="N1783" s="24">
        <f t="shared" si="814"/>
        <v>0</v>
      </c>
      <c r="O1783" s="24">
        <f t="shared" si="814"/>
        <v>0</v>
      </c>
      <c r="P1783" s="24">
        <f t="shared" si="814"/>
        <v>0</v>
      </c>
      <c r="Q1783" s="24">
        <f t="shared" si="814"/>
        <v>0</v>
      </c>
      <c r="R1783" s="24">
        <f t="shared" si="814"/>
        <v>0</v>
      </c>
      <c r="S1783" s="24">
        <f t="shared" si="814"/>
        <v>0</v>
      </c>
      <c r="T1783" s="24">
        <f t="shared" si="814"/>
        <v>0</v>
      </c>
      <c r="U1783" s="24">
        <f t="shared" si="814"/>
        <v>0</v>
      </c>
      <c r="V1783" s="24">
        <f t="shared" si="814"/>
        <v>0</v>
      </c>
      <c r="W1783" s="24">
        <f t="shared" si="814"/>
        <v>0</v>
      </c>
      <c r="X1783" s="24">
        <f t="shared" si="814"/>
        <v>0</v>
      </c>
      <c r="Y1783" s="24">
        <f t="shared" si="814"/>
        <v>0</v>
      </c>
      <c r="Z1783" s="24">
        <f t="shared" si="814"/>
        <v>0</v>
      </c>
      <c r="AA1783" s="24">
        <f t="shared" si="814"/>
        <v>0</v>
      </c>
      <c r="AB1783" s="24">
        <f t="shared" si="814"/>
        <v>0</v>
      </c>
      <c r="AC1783" s="24">
        <f t="shared" si="814"/>
        <v>0</v>
      </c>
    </row>
    <row r="1784" spans="4:29" hidden="1" outlineLevel="1">
      <c r="E1784" s="22"/>
      <c r="F1784" s="61"/>
      <c r="G1784" s="20" t="str">
        <f>$G$10</f>
        <v>SUBTRAN</v>
      </c>
      <c r="H1784" s="24">
        <f t="shared" si="815"/>
        <v>0</v>
      </c>
      <c r="I1784" s="24">
        <f t="shared" si="814"/>
        <v>0</v>
      </c>
      <c r="J1784" s="24">
        <f t="shared" si="814"/>
        <v>0</v>
      </c>
      <c r="K1784" s="24">
        <f t="shared" si="814"/>
        <v>0</v>
      </c>
      <c r="L1784" s="24">
        <f t="shared" si="814"/>
        <v>0</v>
      </c>
      <c r="M1784" s="24">
        <f t="shared" si="814"/>
        <v>0</v>
      </c>
      <c r="N1784" s="24">
        <f t="shared" si="814"/>
        <v>0</v>
      </c>
      <c r="O1784" s="24">
        <f t="shared" si="814"/>
        <v>0</v>
      </c>
      <c r="P1784" s="24">
        <f t="shared" si="814"/>
        <v>0</v>
      </c>
      <c r="Q1784" s="24">
        <f t="shared" si="814"/>
        <v>0</v>
      </c>
      <c r="R1784" s="24">
        <f t="shared" si="814"/>
        <v>0</v>
      </c>
      <c r="S1784" s="24">
        <f t="shared" si="814"/>
        <v>0</v>
      </c>
      <c r="T1784" s="24">
        <f t="shared" si="814"/>
        <v>0</v>
      </c>
      <c r="U1784" s="24">
        <f t="shared" si="814"/>
        <v>0</v>
      </c>
      <c r="V1784" s="24">
        <f t="shared" si="814"/>
        <v>0</v>
      </c>
      <c r="W1784" s="24">
        <f t="shared" si="814"/>
        <v>0</v>
      </c>
      <c r="X1784" s="24">
        <f t="shared" si="814"/>
        <v>0</v>
      </c>
      <c r="Y1784" s="24">
        <f t="shared" si="814"/>
        <v>0</v>
      </c>
      <c r="Z1784" s="24">
        <f t="shared" si="814"/>
        <v>0</v>
      </c>
      <c r="AA1784" s="24">
        <f t="shared" si="814"/>
        <v>0</v>
      </c>
      <c r="AB1784" s="24">
        <f t="shared" si="814"/>
        <v>0</v>
      </c>
      <c r="AC1784" s="24">
        <f t="shared" si="814"/>
        <v>0</v>
      </c>
    </row>
    <row r="1785" spans="4:29" hidden="1" outlineLevel="1">
      <c r="E1785" s="22"/>
      <c r="F1785" s="61"/>
      <c r="G1785" s="20" t="str">
        <f>$G$11</f>
        <v>DISTPRI</v>
      </c>
      <c r="H1785" s="24">
        <f t="shared" si="815"/>
        <v>12766093.107303809</v>
      </c>
      <c r="I1785" s="24">
        <f t="shared" si="814"/>
        <v>8483051.6884374768</v>
      </c>
      <c r="J1785" s="24">
        <f t="shared" si="814"/>
        <v>2135706.8912748946</v>
      </c>
      <c r="K1785" s="24">
        <f t="shared" si="814"/>
        <v>24922.934036422146</v>
      </c>
      <c r="L1785" s="24">
        <f t="shared" si="814"/>
        <v>0</v>
      </c>
      <c r="M1785" s="24">
        <f t="shared" si="814"/>
        <v>2160629.8253113166</v>
      </c>
      <c r="N1785" s="24">
        <f t="shared" si="814"/>
        <v>920975.97072968562</v>
      </c>
      <c r="O1785" s="24">
        <f t="shared" si="814"/>
        <v>261445.18022227535</v>
      </c>
      <c r="P1785" s="24">
        <f t="shared" si="814"/>
        <v>0</v>
      </c>
      <c r="Q1785" s="24">
        <f t="shared" si="814"/>
        <v>0</v>
      </c>
      <c r="R1785" s="24">
        <f t="shared" si="814"/>
        <v>1182421.1509519608</v>
      </c>
      <c r="S1785" s="24">
        <f t="shared" si="814"/>
        <v>52526.643578193529</v>
      </c>
      <c r="T1785" s="24">
        <f t="shared" si="814"/>
        <v>607544.1067361231</v>
      </c>
      <c r="U1785" s="24">
        <f t="shared" si="814"/>
        <v>0</v>
      </c>
      <c r="V1785" s="24">
        <f t="shared" si="814"/>
        <v>0</v>
      </c>
      <c r="W1785" s="24">
        <f t="shared" si="814"/>
        <v>660070.7503143166</v>
      </c>
      <c r="X1785" s="24">
        <f t="shared" si="814"/>
        <v>249937.36119568237</v>
      </c>
      <c r="Y1785" s="24">
        <f t="shared" si="814"/>
        <v>5988.2925584044933</v>
      </c>
      <c r="Z1785" s="24">
        <f t="shared" si="814"/>
        <v>255925.65375408687</v>
      </c>
      <c r="AA1785" s="24">
        <f t="shared" si="814"/>
        <v>4300.1125293616087</v>
      </c>
      <c r="AB1785" s="24">
        <f t="shared" si="814"/>
        <v>15762.857018580235</v>
      </c>
      <c r="AC1785" s="24">
        <f t="shared" si="814"/>
        <v>3931.0689867106767</v>
      </c>
    </row>
    <row r="1786" spans="4:29" hidden="1" outlineLevel="1">
      <c r="E1786" s="22"/>
      <c r="F1786" s="61"/>
      <c r="G1786" s="20" t="str">
        <f>$G$12</f>
        <v>DISTSEC</v>
      </c>
      <c r="H1786" s="24">
        <f t="shared" si="815"/>
        <v>5019827.0443027737</v>
      </c>
      <c r="I1786" s="24">
        <f t="shared" si="814"/>
        <v>3747811.716567535</v>
      </c>
      <c r="J1786" s="24">
        <f t="shared" si="814"/>
        <v>841334.06704450026</v>
      </c>
      <c r="K1786" s="24">
        <f t="shared" si="814"/>
        <v>0</v>
      </c>
      <c r="L1786" s="24">
        <f t="shared" si="814"/>
        <v>0</v>
      </c>
      <c r="M1786" s="24">
        <f t="shared" si="814"/>
        <v>841334.06704450026</v>
      </c>
      <c r="N1786" s="24">
        <f t="shared" si="814"/>
        <v>296579.1280637501</v>
      </c>
      <c r="O1786" s="24">
        <f t="shared" si="814"/>
        <v>0</v>
      </c>
      <c r="P1786" s="24">
        <f t="shared" si="814"/>
        <v>0</v>
      </c>
      <c r="Q1786" s="24">
        <f t="shared" si="814"/>
        <v>0</v>
      </c>
      <c r="R1786" s="24">
        <f t="shared" si="814"/>
        <v>296579.1280637501</v>
      </c>
      <c r="S1786" s="24">
        <f t="shared" si="814"/>
        <v>13126.757234372524</v>
      </c>
      <c r="T1786" s="24">
        <f t="shared" si="814"/>
        <v>0</v>
      </c>
      <c r="U1786" s="24">
        <f t="shared" si="814"/>
        <v>0</v>
      </c>
      <c r="V1786" s="24">
        <f t="shared" si="814"/>
        <v>0</v>
      </c>
      <c r="W1786" s="24">
        <f t="shared" si="814"/>
        <v>13126.757234372524</v>
      </c>
      <c r="X1786" s="24">
        <f t="shared" si="814"/>
        <v>82542.39544868184</v>
      </c>
      <c r="Y1786" s="24">
        <f t="shared" si="814"/>
        <v>0</v>
      </c>
      <c r="Z1786" s="24">
        <f t="shared" si="814"/>
        <v>82542.39544868184</v>
      </c>
      <c r="AA1786" s="24">
        <f t="shared" si="814"/>
        <v>1345.9589474084951</v>
      </c>
      <c r="AB1786" s="24">
        <f t="shared" si="814"/>
        <v>29720.821757177797</v>
      </c>
      <c r="AC1786" s="24">
        <f t="shared" si="814"/>
        <v>7366.1992393497521</v>
      </c>
    </row>
    <row r="1787" spans="4:29" hidden="1" outlineLevel="1">
      <c r="E1787" s="22"/>
      <c r="F1787" s="61"/>
      <c r="G1787" s="20" t="str">
        <f>$G$13</f>
        <v>ENERGY</v>
      </c>
      <c r="H1787" s="24">
        <f t="shared" si="815"/>
        <v>0</v>
      </c>
      <c r="I1787" s="24">
        <f t="shared" si="814"/>
        <v>0</v>
      </c>
      <c r="J1787" s="24">
        <f t="shared" si="814"/>
        <v>0</v>
      </c>
      <c r="K1787" s="24">
        <f t="shared" si="814"/>
        <v>0</v>
      </c>
      <c r="L1787" s="24">
        <f t="shared" si="814"/>
        <v>0</v>
      </c>
      <c r="M1787" s="24">
        <f t="shared" si="814"/>
        <v>0</v>
      </c>
      <c r="N1787" s="24">
        <f t="shared" si="814"/>
        <v>0</v>
      </c>
      <c r="O1787" s="24">
        <f t="shared" si="814"/>
        <v>0</v>
      </c>
      <c r="P1787" s="24">
        <f t="shared" si="814"/>
        <v>0</v>
      </c>
      <c r="Q1787" s="24">
        <f t="shared" si="814"/>
        <v>0</v>
      </c>
      <c r="R1787" s="24">
        <f t="shared" si="814"/>
        <v>0</v>
      </c>
      <c r="S1787" s="24">
        <f t="shared" si="814"/>
        <v>0</v>
      </c>
      <c r="T1787" s="24">
        <f t="shared" si="814"/>
        <v>0</v>
      </c>
      <c r="U1787" s="24">
        <f t="shared" si="814"/>
        <v>0</v>
      </c>
      <c r="V1787" s="24">
        <f t="shared" si="814"/>
        <v>0</v>
      </c>
      <c r="W1787" s="24">
        <f t="shared" si="814"/>
        <v>0</v>
      </c>
      <c r="X1787" s="24">
        <f t="shared" si="814"/>
        <v>0</v>
      </c>
      <c r="Y1787" s="24">
        <f t="shared" si="814"/>
        <v>0</v>
      </c>
      <c r="Z1787" s="24">
        <f t="shared" si="814"/>
        <v>0</v>
      </c>
      <c r="AA1787" s="24">
        <f t="shared" si="814"/>
        <v>0</v>
      </c>
      <c r="AB1787" s="24">
        <f t="shared" si="814"/>
        <v>0</v>
      </c>
      <c r="AC1787" s="24">
        <f t="shared" si="814"/>
        <v>0</v>
      </c>
    </row>
    <row r="1788" spans="4:29" hidden="1" outlineLevel="1">
      <c r="E1788" s="22"/>
      <c r="F1788" s="61"/>
      <c r="G1788" s="20" t="str">
        <f>$G$14</f>
        <v>CUSTOMER</v>
      </c>
      <c r="H1788" s="24">
        <f t="shared" si="815"/>
        <v>13004256.848393418</v>
      </c>
      <c r="I1788" s="24">
        <f t="shared" si="814"/>
        <v>10433650.898188688</v>
      </c>
      <c r="J1788" s="24">
        <f t="shared" si="814"/>
        <v>2472327.9635285917</v>
      </c>
      <c r="K1788" s="24">
        <f t="shared" si="814"/>
        <v>6457.8150770268148</v>
      </c>
      <c r="L1788" s="24">
        <f t="shared" si="814"/>
        <v>154.2821371200391</v>
      </c>
      <c r="M1788" s="24">
        <f t="shared" si="814"/>
        <v>2478940.0607427382</v>
      </c>
      <c r="N1788" s="24">
        <f t="shared" si="814"/>
        <v>29863.93603868924</v>
      </c>
      <c r="O1788" s="24">
        <f t="shared" si="814"/>
        <v>5514.3649435719517</v>
      </c>
      <c r="P1788" s="24">
        <f t="shared" si="814"/>
        <v>442.68330682290514</v>
      </c>
      <c r="Q1788" s="24">
        <f t="shared" si="814"/>
        <v>189.71743411209073</v>
      </c>
      <c r="R1788" s="24">
        <f t="shared" si="814"/>
        <v>36010.701723196187</v>
      </c>
      <c r="S1788" s="24">
        <f t="shared" si="814"/>
        <v>411.68982642797374</v>
      </c>
      <c r="T1788" s="24">
        <f t="shared" si="814"/>
        <v>3175.6590819387402</v>
      </c>
      <c r="U1788" s="24">
        <f t="shared" si="814"/>
        <v>1147.8912570487298</v>
      </c>
      <c r="V1788" s="24">
        <f t="shared" si="814"/>
        <v>284.57789377339111</v>
      </c>
      <c r="W1788" s="24">
        <f t="shared" si="814"/>
        <v>5019.8180591888349</v>
      </c>
      <c r="X1788" s="24">
        <f t="shared" si="814"/>
        <v>10396.607002879133</v>
      </c>
      <c r="Y1788" s="24">
        <f t="shared" si="814"/>
        <v>88.316644726331688</v>
      </c>
      <c r="Z1788" s="24">
        <f t="shared" si="814"/>
        <v>10484.923647605463</v>
      </c>
      <c r="AA1788" s="24">
        <f t="shared" si="814"/>
        <v>652.19520783100859</v>
      </c>
      <c r="AB1788" s="24">
        <f t="shared" si="814"/>
        <v>27570.069252695695</v>
      </c>
      <c r="AC1788" s="24">
        <f t="shared" si="814"/>
        <v>11928.18157147173</v>
      </c>
    </row>
    <row r="1789" spans="4:29" collapsed="1">
      <c r="D1789" s="20" t="s">
        <v>229</v>
      </c>
      <c r="E1789" s="24">
        <f>E1701+E1709+E1717+E1741+E1749+E1757+E1765+E1773+E1781+E1725+E1733</f>
        <v>30790177</v>
      </c>
      <c r="F1789" s="61"/>
      <c r="G1789" s="20" t="str">
        <f>$G$15</f>
        <v>TOTAL</v>
      </c>
      <c r="H1789" s="24">
        <f>H1701+H1709+H1717+H1741+H1749+H1757+H1765+H1773+H1781+H1725+H1733</f>
        <v>30790177.000000007</v>
      </c>
      <c r="I1789" s="24">
        <f>I1701+I1709+I1717+I1741+I1749+I1757+I1765+I1773+I1781+I1725+I1733</f>
        <v>22664514.3031937</v>
      </c>
      <c r="J1789" s="24">
        <f t="shared" ref="J1789:AC1789" si="816">J1701+J1709+J1717+J1741+J1749+J1757+J1765+J1773+J1781+J1725+J1733</f>
        <v>5449368.9218479861</v>
      </c>
      <c r="K1789" s="24">
        <f t="shared" si="816"/>
        <v>31380.749113448961</v>
      </c>
      <c r="L1789" s="24">
        <f t="shared" si="816"/>
        <v>154.2821371200391</v>
      </c>
      <c r="M1789" s="24">
        <f t="shared" si="816"/>
        <v>5480903.9530985551</v>
      </c>
      <c r="N1789" s="24">
        <f t="shared" si="816"/>
        <v>1247419.0348321248</v>
      </c>
      <c r="O1789" s="24">
        <f t="shared" si="816"/>
        <v>266959.54516584729</v>
      </c>
      <c r="P1789" s="24">
        <f t="shared" si="816"/>
        <v>442.68330682290514</v>
      </c>
      <c r="Q1789" s="24">
        <f t="shared" si="816"/>
        <v>189.71743411209073</v>
      </c>
      <c r="R1789" s="24">
        <f t="shared" si="816"/>
        <v>1515010.9807389071</v>
      </c>
      <c r="S1789" s="24">
        <f t="shared" si="816"/>
        <v>66065.090638994021</v>
      </c>
      <c r="T1789" s="24">
        <f t="shared" si="816"/>
        <v>610719.76581806166</v>
      </c>
      <c r="U1789" s="24">
        <f t="shared" si="816"/>
        <v>1147.8912570487298</v>
      </c>
      <c r="V1789" s="24">
        <f t="shared" si="816"/>
        <v>284.57789377339111</v>
      </c>
      <c r="W1789" s="24">
        <f t="shared" si="816"/>
        <v>678217.32560787781</v>
      </c>
      <c r="X1789" s="24">
        <f t="shared" si="816"/>
        <v>342876.3636472433</v>
      </c>
      <c r="Y1789" s="24">
        <f t="shared" si="816"/>
        <v>6076.6092031308244</v>
      </c>
      <c r="Z1789" s="24">
        <f t="shared" si="816"/>
        <v>348952.97285037418</v>
      </c>
      <c r="AA1789" s="24">
        <f t="shared" si="816"/>
        <v>6298.2666846011107</v>
      </c>
      <c r="AB1789" s="24">
        <f t="shared" si="816"/>
        <v>73053.748028453731</v>
      </c>
      <c r="AC1789" s="24">
        <f t="shared" si="816"/>
        <v>23225.449797532161</v>
      </c>
    </row>
    <row r="1791" spans="4:29" hidden="1" outlineLevel="1">
      <c r="E1791" s="22"/>
      <c r="F1791" s="61"/>
      <c r="G1791" s="20" t="str">
        <f>$G$8</f>
        <v>PRODUCTION</v>
      </c>
      <c r="H1791" s="24">
        <f t="shared" ref="H1791:AC1791" si="817">+H1782+H1684</f>
        <v>0</v>
      </c>
      <c r="I1791" s="24">
        <f t="shared" si="817"/>
        <v>0</v>
      </c>
      <c r="J1791" s="24">
        <f t="shared" si="817"/>
        <v>0</v>
      </c>
      <c r="K1791" s="24">
        <f t="shared" si="817"/>
        <v>0</v>
      </c>
      <c r="L1791" s="24">
        <f t="shared" si="817"/>
        <v>0</v>
      </c>
      <c r="M1791" s="24">
        <f t="shared" si="817"/>
        <v>0</v>
      </c>
      <c r="N1791" s="24">
        <f t="shared" si="817"/>
        <v>0</v>
      </c>
      <c r="O1791" s="24">
        <f t="shared" si="817"/>
        <v>0</v>
      </c>
      <c r="P1791" s="24">
        <f t="shared" si="817"/>
        <v>0</v>
      </c>
      <c r="Q1791" s="24">
        <f t="shared" si="817"/>
        <v>0</v>
      </c>
      <c r="R1791" s="24">
        <f t="shared" si="817"/>
        <v>0</v>
      </c>
      <c r="S1791" s="24">
        <f t="shared" si="817"/>
        <v>0</v>
      </c>
      <c r="T1791" s="24">
        <f t="shared" si="817"/>
        <v>0</v>
      </c>
      <c r="U1791" s="24">
        <f t="shared" si="817"/>
        <v>0</v>
      </c>
      <c r="V1791" s="24">
        <f t="shared" si="817"/>
        <v>0</v>
      </c>
      <c r="W1791" s="24">
        <f t="shared" si="817"/>
        <v>0</v>
      </c>
      <c r="X1791" s="24">
        <f t="shared" si="817"/>
        <v>0</v>
      </c>
      <c r="Y1791" s="24">
        <f t="shared" si="817"/>
        <v>0</v>
      </c>
      <c r="Z1791" s="24">
        <f t="shared" si="817"/>
        <v>0</v>
      </c>
      <c r="AA1791" s="24">
        <f t="shared" si="817"/>
        <v>0</v>
      </c>
      <c r="AB1791" s="24">
        <f t="shared" si="817"/>
        <v>0</v>
      </c>
      <c r="AC1791" s="24">
        <f t="shared" si="817"/>
        <v>0</v>
      </c>
    </row>
    <row r="1792" spans="4:29" hidden="1" outlineLevel="1">
      <c r="E1792" s="22"/>
      <c r="F1792" s="61"/>
      <c r="G1792" s="20" t="str">
        <f>$G$9</f>
        <v>BULKTRAN</v>
      </c>
      <c r="H1792" s="24">
        <f t="shared" ref="H1792:AC1792" si="818">+H1783+H1685</f>
        <v>0</v>
      </c>
      <c r="I1792" s="24">
        <f t="shared" si="818"/>
        <v>0</v>
      </c>
      <c r="J1792" s="24">
        <f t="shared" si="818"/>
        <v>0</v>
      </c>
      <c r="K1792" s="24">
        <f t="shared" si="818"/>
        <v>0</v>
      </c>
      <c r="L1792" s="24">
        <f t="shared" si="818"/>
        <v>0</v>
      </c>
      <c r="M1792" s="24">
        <f t="shared" si="818"/>
        <v>0</v>
      </c>
      <c r="N1792" s="24">
        <f t="shared" si="818"/>
        <v>0</v>
      </c>
      <c r="O1792" s="24">
        <f t="shared" si="818"/>
        <v>0</v>
      </c>
      <c r="P1792" s="24">
        <f t="shared" si="818"/>
        <v>0</v>
      </c>
      <c r="Q1792" s="24">
        <f t="shared" si="818"/>
        <v>0</v>
      </c>
      <c r="R1792" s="24">
        <f t="shared" si="818"/>
        <v>0</v>
      </c>
      <c r="S1792" s="24">
        <f t="shared" si="818"/>
        <v>0</v>
      </c>
      <c r="T1792" s="24">
        <f t="shared" si="818"/>
        <v>0</v>
      </c>
      <c r="U1792" s="24">
        <f t="shared" si="818"/>
        <v>0</v>
      </c>
      <c r="V1792" s="24">
        <f t="shared" si="818"/>
        <v>0</v>
      </c>
      <c r="W1792" s="24">
        <f t="shared" si="818"/>
        <v>0</v>
      </c>
      <c r="X1792" s="24">
        <f t="shared" si="818"/>
        <v>0</v>
      </c>
      <c r="Y1792" s="24">
        <f t="shared" si="818"/>
        <v>0</v>
      </c>
      <c r="Z1792" s="24">
        <f t="shared" si="818"/>
        <v>0</v>
      </c>
      <c r="AA1792" s="24">
        <f t="shared" si="818"/>
        <v>0</v>
      </c>
      <c r="AB1792" s="24">
        <f t="shared" si="818"/>
        <v>0</v>
      </c>
      <c r="AC1792" s="24">
        <f t="shared" si="818"/>
        <v>0</v>
      </c>
    </row>
    <row r="1793" spans="3:29" hidden="1" outlineLevel="1">
      <c r="E1793" s="22"/>
      <c r="F1793" s="61"/>
      <c r="G1793" s="20" t="str">
        <f>$G$10</f>
        <v>SUBTRAN</v>
      </c>
      <c r="H1793" s="24">
        <f t="shared" ref="H1793:AC1793" si="819">+H1784+H1686</f>
        <v>0</v>
      </c>
      <c r="I1793" s="24">
        <f t="shared" si="819"/>
        <v>0</v>
      </c>
      <c r="J1793" s="24">
        <f t="shared" si="819"/>
        <v>0</v>
      </c>
      <c r="K1793" s="24">
        <f t="shared" si="819"/>
        <v>0</v>
      </c>
      <c r="L1793" s="24">
        <f t="shared" si="819"/>
        <v>0</v>
      </c>
      <c r="M1793" s="24">
        <f t="shared" si="819"/>
        <v>0</v>
      </c>
      <c r="N1793" s="24">
        <f t="shared" si="819"/>
        <v>0</v>
      </c>
      <c r="O1793" s="24">
        <f t="shared" si="819"/>
        <v>0</v>
      </c>
      <c r="P1793" s="24">
        <f t="shared" si="819"/>
        <v>0</v>
      </c>
      <c r="Q1793" s="24">
        <f t="shared" si="819"/>
        <v>0</v>
      </c>
      <c r="R1793" s="24">
        <f t="shared" si="819"/>
        <v>0</v>
      </c>
      <c r="S1793" s="24">
        <f t="shared" si="819"/>
        <v>0</v>
      </c>
      <c r="T1793" s="24">
        <f t="shared" si="819"/>
        <v>0</v>
      </c>
      <c r="U1793" s="24">
        <f t="shared" si="819"/>
        <v>0</v>
      </c>
      <c r="V1793" s="24">
        <f t="shared" si="819"/>
        <v>0</v>
      </c>
      <c r="W1793" s="24">
        <f t="shared" si="819"/>
        <v>0</v>
      </c>
      <c r="X1793" s="24">
        <f t="shared" si="819"/>
        <v>0</v>
      </c>
      <c r="Y1793" s="24">
        <f t="shared" si="819"/>
        <v>0</v>
      </c>
      <c r="Z1793" s="24">
        <f t="shared" si="819"/>
        <v>0</v>
      </c>
      <c r="AA1793" s="24">
        <f t="shared" si="819"/>
        <v>0</v>
      </c>
      <c r="AB1793" s="24">
        <f t="shared" si="819"/>
        <v>0</v>
      </c>
      <c r="AC1793" s="24">
        <f t="shared" si="819"/>
        <v>0</v>
      </c>
    </row>
    <row r="1794" spans="3:29" hidden="1" outlineLevel="1">
      <c r="E1794" s="22"/>
      <c r="F1794" s="61"/>
      <c r="G1794" s="20" t="str">
        <f>$G$11</f>
        <v>DISTPRI</v>
      </c>
      <c r="H1794" s="24">
        <f t="shared" ref="H1794:AC1794" si="820">+H1785+H1687</f>
        <v>17000846.346102875</v>
      </c>
      <c r="I1794" s="24">
        <f t="shared" si="820"/>
        <v>11297039.51623717</v>
      </c>
      <c r="J1794" s="24">
        <f t="shared" si="820"/>
        <v>2844161.0439222245</v>
      </c>
      <c r="K1794" s="24">
        <f t="shared" si="820"/>
        <v>33190.340105294585</v>
      </c>
      <c r="L1794" s="24">
        <f t="shared" si="820"/>
        <v>0</v>
      </c>
      <c r="M1794" s="24">
        <f t="shared" si="820"/>
        <v>2877351.3840275188</v>
      </c>
      <c r="N1794" s="24">
        <f t="shared" si="820"/>
        <v>1226481.0255747186</v>
      </c>
      <c r="O1794" s="24">
        <f t="shared" si="820"/>
        <v>348171.4647956859</v>
      </c>
      <c r="P1794" s="24">
        <f t="shared" si="820"/>
        <v>0</v>
      </c>
      <c r="Q1794" s="24">
        <f t="shared" si="820"/>
        <v>0</v>
      </c>
      <c r="R1794" s="24">
        <f t="shared" si="820"/>
        <v>1574652.4903704044</v>
      </c>
      <c r="S1794" s="24">
        <f t="shared" si="820"/>
        <v>69950.719381677758</v>
      </c>
      <c r="T1794" s="24">
        <f t="shared" si="820"/>
        <v>809077.91602990893</v>
      </c>
      <c r="U1794" s="24">
        <f t="shared" si="820"/>
        <v>0</v>
      </c>
      <c r="V1794" s="24">
        <f t="shared" si="820"/>
        <v>0</v>
      </c>
      <c r="W1794" s="24">
        <f t="shared" si="820"/>
        <v>879028.63541158661</v>
      </c>
      <c r="X1794" s="24">
        <f t="shared" si="820"/>
        <v>332846.28571345482</v>
      </c>
      <c r="Y1794" s="24">
        <f t="shared" si="820"/>
        <v>7974.7218514880024</v>
      </c>
      <c r="Z1794" s="24">
        <f t="shared" si="820"/>
        <v>340821.00756494288</v>
      </c>
      <c r="AA1794" s="24">
        <f t="shared" si="820"/>
        <v>5726.5407488531418</v>
      </c>
      <c r="AB1794" s="24">
        <f t="shared" si="820"/>
        <v>20991.69322172282</v>
      </c>
      <c r="AC1794" s="24">
        <f t="shared" si="820"/>
        <v>5235.0785206761902</v>
      </c>
    </row>
    <row r="1795" spans="3:29" hidden="1" outlineLevel="1">
      <c r="E1795" s="22"/>
      <c r="F1795" s="61"/>
      <c r="G1795" s="20" t="str">
        <f>$G$12</f>
        <v>DISTSEC</v>
      </c>
      <c r="H1795" s="24">
        <f t="shared" ref="H1795:AC1795" si="821">+H1786+H1688</f>
        <v>6794752.4199804729</v>
      </c>
      <c r="I1795" s="24">
        <f t="shared" si="821"/>
        <v>5072974.1295928331</v>
      </c>
      <c r="J1795" s="24">
        <f t="shared" si="821"/>
        <v>1138815.4686625549</v>
      </c>
      <c r="K1795" s="24">
        <f t="shared" si="821"/>
        <v>0</v>
      </c>
      <c r="L1795" s="24">
        <f t="shared" si="821"/>
        <v>0</v>
      </c>
      <c r="M1795" s="24">
        <f t="shared" si="821"/>
        <v>1138815.4686625549</v>
      </c>
      <c r="N1795" s="24">
        <f t="shared" si="821"/>
        <v>401444.4582137515</v>
      </c>
      <c r="O1795" s="24">
        <f t="shared" si="821"/>
        <v>0</v>
      </c>
      <c r="P1795" s="24">
        <f t="shared" si="821"/>
        <v>0</v>
      </c>
      <c r="Q1795" s="24">
        <f t="shared" si="821"/>
        <v>0</v>
      </c>
      <c r="R1795" s="24">
        <f t="shared" si="821"/>
        <v>401444.4582137515</v>
      </c>
      <c r="S1795" s="24">
        <f t="shared" si="821"/>
        <v>17768.155097291266</v>
      </c>
      <c r="T1795" s="24">
        <f t="shared" si="821"/>
        <v>0</v>
      </c>
      <c r="U1795" s="24">
        <f t="shared" si="821"/>
        <v>0</v>
      </c>
      <c r="V1795" s="24">
        <f t="shared" si="821"/>
        <v>0</v>
      </c>
      <c r="W1795" s="24">
        <f t="shared" si="821"/>
        <v>17768.155097291266</v>
      </c>
      <c r="X1795" s="24">
        <f t="shared" si="821"/>
        <v>111727.98111888251</v>
      </c>
      <c r="Y1795" s="24">
        <f t="shared" si="821"/>
        <v>0</v>
      </c>
      <c r="Z1795" s="24">
        <f t="shared" si="821"/>
        <v>111727.98111888251</v>
      </c>
      <c r="AA1795" s="24">
        <f t="shared" si="821"/>
        <v>1821.8671150189989</v>
      </c>
      <c r="AB1795" s="24">
        <f t="shared" si="821"/>
        <v>40229.598306098866</v>
      </c>
      <c r="AC1795" s="24">
        <f t="shared" si="821"/>
        <v>9970.7618740441922</v>
      </c>
    </row>
    <row r="1796" spans="3:29" hidden="1" outlineLevel="1">
      <c r="E1796" s="22"/>
      <c r="F1796" s="61"/>
      <c r="G1796" s="20" t="str">
        <f>$G$13</f>
        <v>ENERGY</v>
      </c>
      <c r="H1796" s="24">
        <f t="shared" ref="H1796:AC1796" si="822">+H1787+H1689</f>
        <v>0</v>
      </c>
      <c r="I1796" s="24">
        <f t="shared" si="822"/>
        <v>0</v>
      </c>
      <c r="J1796" s="24">
        <f t="shared" si="822"/>
        <v>0</v>
      </c>
      <c r="K1796" s="24">
        <f t="shared" si="822"/>
        <v>0</v>
      </c>
      <c r="L1796" s="24">
        <f t="shared" si="822"/>
        <v>0</v>
      </c>
      <c r="M1796" s="24">
        <f t="shared" si="822"/>
        <v>0</v>
      </c>
      <c r="N1796" s="24">
        <f t="shared" si="822"/>
        <v>0</v>
      </c>
      <c r="O1796" s="24">
        <f t="shared" si="822"/>
        <v>0</v>
      </c>
      <c r="P1796" s="24">
        <f t="shared" si="822"/>
        <v>0</v>
      </c>
      <c r="Q1796" s="24">
        <f t="shared" si="822"/>
        <v>0</v>
      </c>
      <c r="R1796" s="24">
        <f t="shared" si="822"/>
        <v>0</v>
      </c>
      <c r="S1796" s="24">
        <f t="shared" si="822"/>
        <v>0</v>
      </c>
      <c r="T1796" s="24">
        <f t="shared" si="822"/>
        <v>0</v>
      </c>
      <c r="U1796" s="24">
        <f t="shared" si="822"/>
        <v>0</v>
      </c>
      <c r="V1796" s="24">
        <f t="shared" si="822"/>
        <v>0</v>
      </c>
      <c r="W1796" s="24">
        <f t="shared" si="822"/>
        <v>0</v>
      </c>
      <c r="X1796" s="24">
        <f t="shared" si="822"/>
        <v>0</v>
      </c>
      <c r="Y1796" s="24">
        <f t="shared" si="822"/>
        <v>0</v>
      </c>
      <c r="Z1796" s="24">
        <f t="shared" si="822"/>
        <v>0</v>
      </c>
      <c r="AA1796" s="24">
        <f t="shared" si="822"/>
        <v>0</v>
      </c>
      <c r="AB1796" s="24">
        <f t="shared" si="822"/>
        <v>0</v>
      </c>
      <c r="AC1796" s="24">
        <f t="shared" si="822"/>
        <v>0</v>
      </c>
    </row>
    <row r="1797" spans="3:29" hidden="1" outlineLevel="1">
      <c r="E1797" s="22"/>
      <c r="F1797" s="61"/>
      <c r="G1797" s="20" t="str">
        <f>$G$14</f>
        <v>CUSTOMER</v>
      </c>
      <c r="H1797" s="24">
        <f t="shared" ref="H1797:AC1797" si="823">+H1788+H1690</f>
        <v>18185196.233916655</v>
      </c>
      <c r="I1797" s="24">
        <f t="shared" si="823"/>
        <v>14013336.862320026</v>
      </c>
      <c r="J1797" s="24">
        <f t="shared" si="823"/>
        <v>3494383.5600196104</v>
      </c>
      <c r="K1797" s="24">
        <f t="shared" si="823"/>
        <v>40101.347434506679</v>
      </c>
      <c r="L1797" s="24">
        <f t="shared" si="823"/>
        <v>5947.5310392158599</v>
      </c>
      <c r="M1797" s="24">
        <f t="shared" si="823"/>
        <v>3540432.4384933328</v>
      </c>
      <c r="N1797" s="24">
        <f t="shared" si="823"/>
        <v>66428.209828976353</v>
      </c>
      <c r="O1797" s="24">
        <f t="shared" si="823"/>
        <v>33566.697189258848</v>
      </c>
      <c r="P1797" s="24">
        <f t="shared" si="823"/>
        <v>17065.31136409811</v>
      </c>
      <c r="Q1797" s="24">
        <f t="shared" si="823"/>
        <v>7313.5513230811512</v>
      </c>
      <c r="R1797" s="24">
        <f t="shared" si="823"/>
        <v>124373.76970541445</v>
      </c>
      <c r="S1797" s="24">
        <f t="shared" si="823"/>
        <v>969.1791283515081</v>
      </c>
      <c r="T1797" s="24">
        <f t="shared" si="823"/>
        <v>20981.468877102139</v>
      </c>
      <c r="U1797" s="24">
        <f t="shared" si="823"/>
        <v>44250.870569870298</v>
      </c>
      <c r="V1797" s="24">
        <f t="shared" si="823"/>
        <v>10970.394161542117</v>
      </c>
      <c r="W1797" s="24">
        <f t="shared" si="823"/>
        <v>77171.91273686607</v>
      </c>
      <c r="X1797" s="24">
        <f t="shared" si="823"/>
        <v>22292.040205364538</v>
      </c>
      <c r="Y1797" s="24">
        <f t="shared" si="823"/>
        <v>421.07318612056815</v>
      </c>
      <c r="Z1797" s="24">
        <f t="shared" si="823"/>
        <v>22713.113391485102</v>
      </c>
      <c r="AA1797" s="24">
        <f t="shared" si="823"/>
        <v>1299.7852861595115</v>
      </c>
      <c r="AB1797" s="24">
        <f t="shared" si="823"/>
        <v>318120.0012767053</v>
      </c>
      <c r="AC1797" s="24">
        <f t="shared" si="823"/>
        <v>87748.350706665602</v>
      </c>
    </row>
    <row r="1798" spans="3:29" collapsed="1">
      <c r="C1798" s="20" t="s">
        <v>230</v>
      </c>
      <c r="E1798" s="24">
        <f>+E1789+E1691</f>
        <v>41980795</v>
      </c>
      <c r="F1798" s="61"/>
      <c r="G1798" s="20" t="str">
        <f>$G$15</f>
        <v>TOTAL</v>
      </c>
      <c r="H1798" s="24">
        <f>+H1789+H1691</f>
        <v>41980795.000000007</v>
      </c>
      <c r="I1798" s="24">
        <f t="shared" ref="I1798:AC1798" si="824">+I1789+I1691</f>
        <v>30383350.508150026</v>
      </c>
      <c r="J1798" s="24">
        <f t="shared" si="824"/>
        <v>7477360.0726043899</v>
      </c>
      <c r="K1798" s="24">
        <f t="shared" si="824"/>
        <v>73291.687539801263</v>
      </c>
      <c r="L1798" s="24">
        <f t="shared" si="824"/>
        <v>5947.5310392158599</v>
      </c>
      <c r="M1798" s="24">
        <f t="shared" si="824"/>
        <v>7556599.2911834065</v>
      </c>
      <c r="N1798" s="24">
        <f t="shared" si="824"/>
        <v>1694353.6936174463</v>
      </c>
      <c r="O1798" s="24">
        <f t="shared" si="824"/>
        <v>381738.16198494477</v>
      </c>
      <c r="P1798" s="24">
        <f t="shared" si="824"/>
        <v>17065.31136409811</v>
      </c>
      <c r="Q1798" s="24">
        <f t="shared" si="824"/>
        <v>7313.5513230811512</v>
      </c>
      <c r="R1798" s="24">
        <f t="shared" si="824"/>
        <v>2100470.7182895704</v>
      </c>
      <c r="S1798" s="24">
        <f t="shared" si="824"/>
        <v>88688.053607320529</v>
      </c>
      <c r="T1798" s="24">
        <f t="shared" si="824"/>
        <v>830059.38490701094</v>
      </c>
      <c r="U1798" s="24">
        <f t="shared" si="824"/>
        <v>44250.870569870298</v>
      </c>
      <c r="V1798" s="24">
        <f t="shared" si="824"/>
        <v>10970.394161542117</v>
      </c>
      <c r="W1798" s="24">
        <f t="shared" si="824"/>
        <v>973968.70324574388</v>
      </c>
      <c r="X1798" s="24">
        <f t="shared" si="824"/>
        <v>466866.30703770183</v>
      </c>
      <c r="Y1798" s="24">
        <f t="shared" si="824"/>
        <v>8395.7950376085682</v>
      </c>
      <c r="Z1798" s="24">
        <f t="shared" si="824"/>
        <v>475262.10207531048</v>
      </c>
      <c r="AA1798" s="24">
        <f t="shared" si="824"/>
        <v>8848.1931500316496</v>
      </c>
      <c r="AB1798" s="24">
        <f t="shared" si="824"/>
        <v>379341.29280452692</v>
      </c>
      <c r="AC1798" s="24">
        <f t="shared" si="824"/>
        <v>102954.19110138599</v>
      </c>
    </row>
    <row r="1800" spans="3:29">
      <c r="C1800" s="20" t="s">
        <v>19</v>
      </c>
    </row>
    <row r="1801" spans="3:29" hidden="1" outlineLevel="1">
      <c r="F1801" s="61" t="str">
        <f>F1808</f>
        <v>TOTOX234</v>
      </c>
      <c r="G1801" s="20" t="str">
        <f>$G$8</f>
        <v>PRODUCTION</v>
      </c>
      <c r="H1801" s="24">
        <f t="shared" ref="H1801:H1840" si="825">SUBTOTAL(9,I1801:AC1801)</f>
        <v>0</v>
      </c>
      <c r="I1801" s="25">
        <f>VLOOKUP(CONCATENATE($F1801," ",$G1801),AllocFactorMatrix,(I$4+1),FALSE)*$E1808</f>
        <v>0</v>
      </c>
      <c r="J1801" s="25">
        <f>VLOOKUP(CONCATENATE($F1801," ",$G1801),AllocFactorMatrix,(J$4+1),FALSE)*$E1808</f>
        <v>0</v>
      </c>
      <c r="K1801" s="25">
        <f>VLOOKUP(CONCATENATE($F1801," ",$G1801),AllocFactorMatrix,(K$4+1),FALSE)*$E1808</f>
        <v>0</v>
      </c>
      <c r="L1801" s="25">
        <f>VLOOKUP(CONCATENATE($F1801," ",$G1801),AllocFactorMatrix,(L$4+1),FALSE)*$E1808</f>
        <v>0</v>
      </c>
      <c r="M1801" s="25">
        <f t="shared" ref="M1801:M1840" si="826">SUBTOTAL(9,J1801:L1801)</f>
        <v>0</v>
      </c>
      <c r="N1801" s="25">
        <f>VLOOKUP(CONCATENATE($F1801," ",$G1801),AllocFactorMatrix,(N$4+1),FALSE)*$E1808</f>
        <v>0</v>
      </c>
      <c r="O1801" s="25">
        <f>VLOOKUP(CONCATENATE($F1801," ",$G1801),AllocFactorMatrix,(O$4+1),FALSE)*$E1808</f>
        <v>0</v>
      </c>
      <c r="P1801" s="25">
        <f>VLOOKUP(CONCATENATE($F1801," ",$G1801),AllocFactorMatrix,(P$4+1),FALSE)*$E1808</f>
        <v>0</v>
      </c>
      <c r="Q1801" s="25">
        <f>VLOOKUP(CONCATENATE($F1801," ",$G1801),AllocFactorMatrix,(Q$4+1),FALSE)*$E1808</f>
        <v>0</v>
      </c>
      <c r="R1801" s="25">
        <f>SUBTOTAL(9,N1801:Q1801)</f>
        <v>0</v>
      </c>
      <c r="S1801" s="25">
        <f>VLOOKUP(CONCATENATE($F1801," ",$G1801),AllocFactorMatrix,(S$4+1),FALSE)*$E1808</f>
        <v>0</v>
      </c>
      <c r="T1801" s="25">
        <f>VLOOKUP(CONCATENATE($F1801," ",$G1801),AllocFactorMatrix,(T$4+1),FALSE)*$E1808</f>
        <v>0</v>
      </c>
      <c r="U1801" s="25">
        <f>VLOOKUP(CONCATENATE($F1801," ",$G1801),AllocFactorMatrix,(U$4+1),FALSE)*$E1808</f>
        <v>0</v>
      </c>
      <c r="V1801" s="25">
        <f>VLOOKUP(CONCATENATE($F1801," ",$G1801),AllocFactorMatrix,(V$4+1),FALSE)*$E1808</f>
        <v>0</v>
      </c>
      <c r="W1801" s="25">
        <f>SUBTOTAL(9,S1801:V1801)</f>
        <v>0</v>
      </c>
      <c r="X1801" s="25">
        <f>VLOOKUP(CONCATENATE($F1801," ",$G1801),AllocFactorMatrix,(X$4+1),FALSE)*$E1808</f>
        <v>0</v>
      </c>
      <c r="Y1801" s="25">
        <f>VLOOKUP(CONCATENATE($F1801," ",$G1801),AllocFactorMatrix,(Y$4+1),FALSE)*$E1808</f>
        <v>0</v>
      </c>
      <c r="Z1801" s="25">
        <f t="shared" ref="Z1801:Z1840" si="827">SUBTOTAL(9,X1801:Y1801)</f>
        <v>0</v>
      </c>
      <c r="AA1801" s="25">
        <f>VLOOKUP(CONCATENATE($F1801," ",$G1801),AllocFactorMatrix,(AA$4+1),FALSE)*$E1808</f>
        <v>0</v>
      </c>
      <c r="AB1801" s="25">
        <f>VLOOKUP(CONCATENATE($F1801," ",$G1801),AllocFactorMatrix,(AB$4+1),FALSE)*$E1808</f>
        <v>0</v>
      </c>
      <c r="AC1801" s="25">
        <f>VLOOKUP(CONCATENATE($F1801," ",$G1801),AllocFactorMatrix,(AC$4+1),FALSE)*$E1808</f>
        <v>0</v>
      </c>
    </row>
    <row r="1802" spans="3:29" hidden="1" outlineLevel="1">
      <c r="F1802" s="61" t="str">
        <f>F1808</f>
        <v>TOTOX234</v>
      </c>
      <c r="G1802" s="20" t="str">
        <f>$G$9</f>
        <v>BULKTRAN</v>
      </c>
      <c r="H1802" s="24">
        <f t="shared" si="825"/>
        <v>0</v>
      </c>
      <c r="I1802" s="25">
        <f>VLOOKUP(CONCATENATE($F1802," ",$G1802),AllocFactorMatrix,(I$4+1),FALSE)*$E1808</f>
        <v>0</v>
      </c>
      <c r="J1802" s="25">
        <f>VLOOKUP(CONCATENATE($F1802," ",$G1802),AllocFactorMatrix,(J$4+1),FALSE)*$E1808</f>
        <v>0</v>
      </c>
      <c r="K1802" s="25">
        <f>VLOOKUP(CONCATENATE($F1802," ",$G1802),AllocFactorMatrix,(K$4+1),FALSE)*$E1808</f>
        <v>0</v>
      </c>
      <c r="L1802" s="25">
        <f>VLOOKUP(CONCATENATE($F1802," ",$G1802),AllocFactorMatrix,(L$4+1),FALSE)*$E1808</f>
        <v>0</v>
      </c>
      <c r="M1802" s="25">
        <f t="shared" si="826"/>
        <v>0</v>
      </c>
      <c r="N1802" s="25">
        <f>VLOOKUP(CONCATENATE($F1802," ",$G1802),AllocFactorMatrix,(N$4+1),FALSE)*$E1808</f>
        <v>0</v>
      </c>
      <c r="O1802" s="25">
        <f>VLOOKUP(CONCATENATE($F1802," ",$G1802),AllocFactorMatrix,(O$4+1),FALSE)*$E1808</f>
        <v>0</v>
      </c>
      <c r="P1802" s="25">
        <f>VLOOKUP(CONCATENATE($F1802," ",$G1802),AllocFactorMatrix,(P$4+1),FALSE)*$E1808</f>
        <v>0</v>
      </c>
      <c r="Q1802" s="25">
        <f>VLOOKUP(CONCATENATE($F1802," ",$G1802),AllocFactorMatrix,(Q$4+1),FALSE)*$E1808</f>
        <v>0</v>
      </c>
      <c r="R1802" s="25">
        <f t="shared" ref="R1802:R1840" si="828">SUBTOTAL(9,N1802:Q1802)</f>
        <v>0</v>
      </c>
      <c r="S1802" s="25">
        <f>VLOOKUP(CONCATENATE($F1802," ",$G1802),AllocFactorMatrix,(S$4+1),FALSE)*$E1808</f>
        <v>0</v>
      </c>
      <c r="T1802" s="25">
        <f>VLOOKUP(CONCATENATE($F1802," ",$G1802),AllocFactorMatrix,(T$4+1),FALSE)*$E1808</f>
        <v>0</v>
      </c>
      <c r="U1802" s="25">
        <f>VLOOKUP(CONCATENATE($F1802," ",$G1802),AllocFactorMatrix,(U$4+1),FALSE)*$E1808</f>
        <v>0</v>
      </c>
      <c r="V1802" s="25">
        <f>VLOOKUP(CONCATENATE($F1802," ",$G1802),AllocFactorMatrix,(V$4+1),FALSE)*$E1808</f>
        <v>0</v>
      </c>
      <c r="W1802" s="25">
        <f t="shared" ref="W1802:W1808" si="829">SUBTOTAL(9,S1802:V1802)</f>
        <v>0</v>
      </c>
      <c r="X1802" s="25">
        <f>VLOOKUP(CONCATENATE($F1802," ",$G1802),AllocFactorMatrix,(X$4+1),FALSE)*$E1808</f>
        <v>0</v>
      </c>
      <c r="Y1802" s="25">
        <f>VLOOKUP(CONCATENATE($F1802," ",$G1802),AllocFactorMatrix,(Y$4+1),FALSE)*$E1808</f>
        <v>0</v>
      </c>
      <c r="Z1802" s="25">
        <f t="shared" si="827"/>
        <v>0</v>
      </c>
      <c r="AA1802" s="25">
        <f>VLOOKUP(CONCATENATE($F1802," ",$G1802),AllocFactorMatrix,(AA$4+1),FALSE)*$E1808</f>
        <v>0</v>
      </c>
      <c r="AB1802" s="25">
        <f>VLOOKUP(CONCATENATE($F1802," ",$G1802),AllocFactorMatrix,(AB$4+1),FALSE)*$E1808</f>
        <v>0</v>
      </c>
      <c r="AC1802" s="25">
        <f>VLOOKUP(CONCATENATE($F1802," ",$G1802),AllocFactorMatrix,(AC$4+1),FALSE)*$E1808</f>
        <v>0</v>
      </c>
    </row>
    <row r="1803" spans="3:29" hidden="1" outlineLevel="1">
      <c r="F1803" s="61" t="str">
        <f>F1808</f>
        <v>TOTOX234</v>
      </c>
      <c r="G1803" s="20" t="str">
        <f>$G$10</f>
        <v>SUBTRAN</v>
      </c>
      <c r="H1803" s="24">
        <f t="shared" si="825"/>
        <v>0</v>
      </c>
      <c r="I1803" s="25">
        <f>VLOOKUP(CONCATENATE($F1803," ",$G1803),AllocFactorMatrix,(I$4+1),FALSE)*$E1808</f>
        <v>0</v>
      </c>
      <c r="J1803" s="25">
        <f>VLOOKUP(CONCATENATE($F1803," ",$G1803),AllocFactorMatrix,(J$4+1),FALSE)*$E1808</f>
        <v>0</v>
      </c>
      <c r="K1803" s="25">
        <f>VLOOKUP(CONCATENATE($F1803," ",$G1803),AllocFactorMatrix,(K$4+1),FALSE)*$E1808</f>
        <v>0</v>
      </c>
      <c r="L1803" s="25">
        <f>VLOOKUP(CONCATENATE($F1803," ",$G1803),AllocFactorMatrix,(L$4+1),FALSE)*$E1808</f>
        <v>0</v>
      </c>
      <c r="M1803" s="25">
        <f t="shared" si="826"/>
        <v>0</v>
      </c>
      <c r="N1803" s="25">
        <f>VLOOKUP(CONCATENATE($F1803," ",$G1803),AllocFactorMatrix,(N$4+1),FALSE)*$E1808</f>
        <v>0</v>
      </c>
      <c r="O1803" s="25">
        <f>VLOOKUP(CONCATENATE($F1803," ",$G1803),AllocFactorMatrix,(O$4+1),FALSE)*$E1808</f>
        <v>0</v>
      </c>
      <c r="P1803" s="25">
        <f>VLOOKUP(CONCATENATE($F1803," ",$G1803),AllocFactorMatrix,(P$4+1),FALSE)*$E1808</f>
        <v>0</v>
      </c>
      <c r="Q1803" s="25">
        <f>VLOOKUP(CONCATENATE($F1803," ",$G1803),AllocFactorMatrix,(Q$4+1),FALSE)*$E1808</f>
        <v>0</v>
      </c>
      <c r="R1803" s="25">
        <f t="shared" si="828"/>
        <v>0</v>
      </c>
      <c r="S1803" s="25">
        <f>VLOOKUP(CONCATENATE($F1803," ",$G1803),AllocFactorMatrix,(S$4+1),FALSE)*$E1808</f>
        <v>0</v>
      </c>
      <c r="T1803" s="25">
        <f>VLOOKUP(CONCATENATE($F1803," ",$G1803),AllocFactorMatrix,(T$4+1),FALSE)*$E1808</f>
        <v>0</v>
      </c>
      <c r="U1803" s="25">
        <f>VLOOKUP(CONCATENATE($F1803," ",$G1803),AllocFactorMatrix,(U$4+1),FALSE)*$E1808</f>
        <v>0</v>
      </c>
      <c r="V1803" s="25">
        <f>VLOOKUP(CONCATENATE($F1803," ",$G1803),AllocFactorMatrix,(V$4+1),FALSE)*$E1808</f>
        <v>0</v>
      </c>
      <c r="W1803" s="25">
        <f t="shared" si="829"/>
        <v>0</v>
      </c>
      <c r="X1803" s="25">
        <f>VLOOKUP(CONCATENATE($F1803," ",$G1803),AllocFactorMatrix,(X$4+1),FALSE)*$E1808</f>
        <v>0</v>
      </c>
      <c r="Y1803" s="25">
        <f>VLOOKUP(CONCATENATE($F1803," ",$G1803),AllocFactorMatrix,(Y$4+1),FALSE)*$E1808</f>
        <v>0</v>
      </c>
      <c r="Z1803" s="25">
        <f t="shared" si="827"/>
        <v>0</v>
      </c>
      <c r="AA1803" s="25">
        <f>VLOOKUP(CONCATENATE($F1803," ",$G1803),AllocFactorMatrix,(AA$4+1),FALSE)*$E1808</f>
        <v>0</v>
      </c>
      <c r="AB1803" s="25">
        <f>VLOOKUP(CONCATENATE($F1803," ",$G1803),AllocFactorMatrix,(AB$4+1),FALSE)*$E1808</f>
        <v>0</v>
      </c>
      <c r="AC1803" s="25">
        <f>VLOOKUP(CONCATENATE($F1803," ",$G1803),AllocFactorMatrix,(AC$4+1),FALSE)*$E1808</f>
        <v>0</v>
      </c>
    </row>
    <row r="1804" spans="3:29" hidden="1" outlineLevel="1">
      <c r="F1804" s="61" t="str">
        <f>F1808</f>
        <v>TOTOX234</v>
      </c>
      <c r="G1804" s="20" t="str">
        <f>$G$11</f>
        <v>DISTPRI</v>
      </c>
      <c r="H1804" s="24">
        <f t="shared" si="825"/>
        <v>0</v>
      </c>
      <c r="I1804" s="25">
        <f>VLOOKUP(CONCATENATE($F1804," ",$G1804),AllocFactorMatrix,(I$4+1),FALSE)*$E1808</f>
        <v>0</v>
      </c>
      <c r="J1804" s="25">
        <f>VLOOKUP(CONCATENATE($F1804," ",$G1804),AllocFactorMatrix,(J$4+1),FALSE)*$E1808</f>
        <v>0</v>
      </c>
      <c r="K1804" s="25">
        <f>VLOOKUP(CONCATENATE($F1804," ",$G1804),AllocFactorMatrix,(K$4+1),FALSE)*$E1808</f>
        <v>0</v>
      </c>
      <c r="L1804" s="25">
        <f>VLOOKUP(CONCATENATE($F1804," ",$G1804),AllocFactorMatrix,(L$4+1),FALSE)*$E1808</f>
        <v>0</v>
      </c>
      <c r="M1804" s="25">
        <f t="shared" si="826"/>
        <v>0</v>
      </c>
      <c r="N1804" s="25">
        <f>VLOOKUP(CONCATENATE($F1804," ",$G1804),AllocFactorMatrix,(N$4+1),FALSE)*$E1808</f>
        <v>0</v>
      </c>
      <c r="O1804" s="25">
        <f>VLOOKUP(CONCATENATE($F1804," ",$G1804),AllocFactorMatrix,(O$4+1),FALSE)*$E1808</f>
        <v>0</v>
      </c>
      <c r="P1804" s="25">
        <f>VLOOKUP(CONCATENATE($F1804," ",$G1804),AllocFactorMatrix,(P$4+1),FALSE)*$E1808</f>
        <v>0</v>
      </c>
      <c r="Q1804" s="25">
        <f>VLOOKUP(CONCATENATE($F1804," ",$G1804),AllocFactorMatrix,(Q$4+1),FALSE)*$E1808</f>
        <v>0</v>
      </c>
      <c r="R1804" s="25">
        <f t="shared" si="828"/>
        <v>0</v>
      </c>
      <c r="S1804" s="25">
        <f>VLOOKUP(CONCATENATE($F1804," ",$G1804),AllocFactorMatrix,(S$4+1),FALSE)*$E1808</f>
        <v>0</v>
      </c>
      <c r="T1804" s="25">
        <f>VLOOKUP(CONCATENATE($F1804," ",$G1804),AllocFactorMatrix,(T$4+1),FALSE)*$E1808</f>
        <v>0</v>
      </c>
      <c r="U1804" s="25">
        <f>VLOOKUP(CONCATENATE($F1804," ",$G1804),AllocFactorMatrix,(U$4+1),FALSE)*$E1808</f>
        <v>0</v>
      </c>
      <c r="V1804" s="25">
        <f>VLOOKUP(CONCATENATE($F1804," ",$G1804),AllocFactorMatrix,(V$4+1),FALSE)*$E1808</f>
        <v>0</v>
      </c>
      <c r="W1804" s="25">
        <f t="shared" si="829"/>
        <v>0</v>
      </c>
      <c r="X1804" s="25">
        <f>VLOOKUP(CONCATENATE($F1804," ",$G1804),AllocFactorMatrix,(X$4+1),FALSE)*$E1808</f>
        <v>0</v>
      </c>
      <c r="Y1804" s="25">
        <f>VLOOKUP(CONCATENATE($F1804," ",$G1804),AllocFactorMatrix,(Y$4+1),FALSE)*$E1808</f>
        <v>0</v>
      </c>
      <c r="Z1804" s="25">
        <f t="shared" si="827"/>
        <v>0</v>
      </c>
      <c r="AA1804" s="25">
        <f>VLOOKUP(CONCATENATE($F1804," ",$G1804),AllocFactorMatrix,(AA$4+1),FALSE)*$E1808</f>
        <v>0</v>
      </c>
      <c r="AB1804" s="25">
        <f>VLOOKUP(CONCATENATE($F1804," ",$G1804),AllocFactorMatrix,(AB$4+1),FALSE)*$E1808</f>
        <v>0</v>
      </c>
      <c r="AC1804" s="25">
        <f>VLOOKUP(CONCATENATE($F1804," ",$G1804),AllocFactorMatrix,(AC$4+1),FALSE)*$E1808</f>
        <v>0</v>
      </c>
    </row>
    <row r="1805" spans="3:29" hidden="1" outlineLevel="1">
      <c r="F1805" s="61" t="str">
        <f>F1808</f>
        <v>TOTOX234</v>
      </c>
      <c r="G1805" s="20" t="str">
        <f>$G$12</f>
        <v>DISTSEC</v>
      </c>
      <c r="H1805" s="24">
        <f t="shared" si="825"/>
        <v>0</v>
      </c>
      <c r="I1805" s="25">
        <f>VLOOKUP(CONCATENATE($F1805," ",$G1805),AllocFactorMatrix,(I$4+1),FALSE)*$E1808</f>
        <v>0</v>
      </c>
      <c r="J1805" s="25">
        <f>VLOOKUP(CONCATENATE($F1805," ",$G1805),AllocFactorMatrix,(J$4+1),FALSE)*$E1808</f>
        <v>0</v>
      </c>
      <c r="K1805" s="25">
        <f>VLOOKUP(CONCATENATE($F1805," ",$G1805),AllocFactorMatrix,(K$4+1),FALSE)*$E1808</f>
        <v>0</v>
      </c>
      <c r="L1805" s="25">
        <f>VLOOKUP(CONCATENATE($F1805," ",$G1805),AllocFactorMatrix,(L$4+1),FALSE)*$E1808</f>
        <v>0</v>
      </c>
      <c r="M1805" s="25">
        <f t="shared" si="826"/>
        <v>0</v>
      </c>
      <c r="N1805" s="25">
        <f>VLOOKUP(CONCATENATE($F1805," ",$G1805),AllocFactorMatrix,(N$4+1),FALSE)*$E1808</f>
        <v>0</v>
      </c>
      <c r="O1805" s="25">
        <f>VLOOKUP(CONCATENATE($F1805," ",$G1805),AllocFactorMatrix,(O$4+1),FALSE)*$E1808</f>
        <v>0</v>
      </c>
      <c r="P1805" s="25">
        <f>VLOOKUP(CONCATENATE($F1805," ",$G1805),AllocFactorMatrix,(P$4+1),FALSE)*$E1808</f>
        <v>0</v>
      </c>
      <c r="Q1805" s="25">
        <f>VLOOKUP(CONCATENATE($F1805," ",$G1805),AllocFactorMatrix,(Q$4+1),FALSE)*$E1808</f>
        <v>0</v>
      </c>
      <c r="R1805" s="25">
        <f t="shared" si="828"/>
        <v>0</v>
      </c>
      <c r="S1805" s="25">
        <f>VLOOKUP(CONCATENATE($F1805," ",$G1805),AllocFactorMatrix,(S$4+1),FALSE)*$E1808</f>
        <v>0</v>
      </c>
      <c r="T1805" s="25">
        <f>VLOOKUP(CONCATENATE($F1805," ",$G1805),AllocFactorMatrix,(T$4+1),FALSE)*$E1808</f>
        <v>0</v>
      </c>
      <c r="U1805" s="25">
        <f>VLOOKUP(CONCATENATE($F1805," ",$G1805),AllocFactorMatrix,(U$4+1),FALSE)*$E1808</f>
        <v>0</v>
      </c>
      <c r="V1805" s="25">
        <f>VLOOKUP(CONCATENATE($F1805," ",$G1805),AllocFactorMatrix,(V$4+1),FALSE)*$E1808</f>
        <v>0</v>
      </c>
      <c r="W1805" s="25">
        <f t="shared" si="829"/>
        <v>0</v>
      </c>
      <c r="X1805" s="25">
        <f>VLOOKUP(CONCATENATE($F1805," ",$G1805),AllocFactorMatrix,(X$4+1),FALSE)*$E1808</f>
        <v>0</v>
      </c>
      <c r="Y1805" s="25">
        <f>VLOOKUP(CONCATENATE($F1805," ",$G1805),AllocFactorMatrix,(Y$4+1),FALSE)*$E1808</f>
        <v>0</v>
      </c>
      <c r="Z1805" s="25">
        <f t="shared" si="827"/>
        <v>0</v>
      </c>
      <c r="AA1805" s="25">
        <f>VLOOKUP(CONCATENATE($F1805," ",$G1805),AllocFactorMatrix,(AA$4+1),FALSE)*$E1808</f>
        <v>0</v>
      </c>
      <c r="AB1805" s="25">
        <f>VLOOKUP(CONCATENATE($F1805," ",$G1805),AllocFactorMatrix,(AB$4+1),FALSE)*$E1808</f>
        <v>0</v>
      </c>
      <c r="AC1805" s="25">
        <f>VLOOKUP(CONCATENATE($F1805," ",$G1805),AllocFactorMatrix,(AC$4+1),FALSE)*$E1808</f>
        <v>0</v>
      </c>
    </row>
    <row r="1806" spans="3:29" hidden="1" outlineLevel="1">
      <c r="F1806" s="61" t="str">
        <f>F1808</f>
        <v>TOTOX234</v>
      </c>
      <c r="G1806" s="20" t="str">
        <f>$G$13</f>
        <v>ENERGY</v>
      </c>
      <c r="H1806" s="24">
        <f t="shared" si="825"/>
        <v>0</v>
      </c>
      <c r="I1806" s="25">
        <f>VLOOKUP(CONCATENATE($F1806," ",$G1806),AllocFactorMatrix,(I$4+1),FALSE)*$E1808</f>
        <v>0</v>
      </c>
      <c r="J1806" s="25">
        <f>VLOOKUP(CONCATENATE($F1806," ",$G1806),AllocFactorMatrix,(J$4+1),FALSE)*$E1808</f>
        <v>0</v>
      </c>
      <c r="K1806" s="25">
        <f>VLOOKUP(CONCATENATE($F1806," ",$G1806),AllocFactorMatrix,(K$4+1),FALSE)*$E1808</f>
        <v>0</v>
      </c>
      <c r="L1806" s="25">
        <f>VLOOKUP(CONCATENATE($F1806," ",$G1806),AllocFactorMatrix,(L$4+1),FALSE)*$E1808</f>
        <v>0</v>
      </c>
      <c r="M1806" s="25">
        <f t="shared" si="826"/>
        <v>0</v>
      </c>
      <c r="N1806" s="25">
        <f>VLOOKUP(CONCATENATE($F1806," ",$G1806),AllocFactorMatrix,(N$4+1),FALSE)*$E1808</f>
        <v>0</v>
      </c>
      <c r="O1806" s="25">
        <f>VLOOKUP(CONCATENATE($F1806," ",$G1806),AllocFactorMatrix,(O$4+1),FALSE)*$E1808</f>
        <v>0</v>
      </c>
      <c r="P1806" s="25">
        <f>VLOOKUP(CONCATENATE($F1806," ",$G1806),AllocFactorMatrix,(P$4+1),FALSE)*$E1808</f>
        <v>0</v>
      </c>
      <c r="Q1806" s="25">
        <f>VLOOKUP(CONCATENATE($F1806," ",$G1806),AllocFactorMatrix,(Q$4+1),FALSE)*$E1808</f>
        <v>0</v>
      </c>
      <c r="R1806" s="25">
        <f t="shared" si="828"/>
        <v>0</v>
      </c>
      <c r="S1806" s="25">
        <f>VLOOKUP(CONCATENATE($F1806," ",$G1806),AllocFactorMatrix,(S$4+1),FALSE)*$E1808</f>
        <v>0</v>
      </c>
      <c r="T1806" s="25">
        <f>VLOOKUP(CONCATENATE($F1806," ",$G1806),AllocFactorMatrix,(T$4+1),FALSE)*$E1808</f>
        <v>0</v>
      </c>
      <c r="U1806" s="25">
        <f>VLOOKUP(CONCATENATE($F1806," ",$G1806),AllocFactorMatrix,(U$4+1),FALSE)*$E1808</f>
        <v>0</v>
      </c>
      <c r="V1806" s="25">
        <f>VLOOKUP(CONCATENATE($F1806," ",$G1806),AllocFactorMatrix,(V$4+1),FALSE)*$E1808</f>
        <v>0</v>
      </c>
      <c r="W1806" s="25">
        <f t="shared" si="829"/>
        <v>0</v>
      </c>
      <c r="X1806" s="25">
        <f>VLOOKUP(CONCATENATE($F1806," ",$G1806),AllocFactorMatrix,(X$4+1),FALSE)*$E1808</f>
        <v>0</v>
      </c>
      <c r="Y1806" s="25">
        <f>VLOOKUP(CONCATENATE($F1806," ",$G1806),AllocFactorMatrix,(Y$4+1),FALSE)*$E1808</f>
        <v>0</v>
      </c>
      <c r="Z1806" s="25">
        <f t="shared" si="827"/>
        <v>0</v>
      </c>
      <c r="AA1806" s="25">
        <f>VLOOKUP(CONCATENATE($F1806," ",$G1806),AllocFactorMatrix,(AA$4+1),FALSE)*$E1808</f>
        <v>0</v>
      </c>
      <c r="AB1806" s="25">
        <f>VLOOKUP(CONCATENATE($F1806," ",$G1806),AllocFactorMatrix,(AB$4+1),FALSE)*$E1808</f>
        <v>0</v>
      </c>
      <c r="AC1806" s="25">
        <f>VLOOKUP(CONCATENATE($F1806," ",$G1806),AllocFactorMatrix,(AC$4+1),FALSE)*$E1808</f>
        <v>0</v>
      </c>
    </row>
    <row r="1807" spans="3:29" hidden="1" outlineLevel="1">
      <c r="F1807" s="61" t="str">
        <f>F1808</f>
        <v>TOTOX234</v>
      </c>
      <c r="G1807" s="20" t="str">
        <f>$G$14</f>
        <v>CUSTOMER</v>
      </c>
      <c r="H1807" s="24">
        <f t="shared" si="825"/>
        <v>19725.999999999996</v>
      </c>
      <c r="I1807" s="25">
        <f>VLOOKUP(CONCATENATE($F1807," ",$G1807),AllocFactorMatrix,(I$4+1),FALSE)*$E1808</f>
        <v>16506.347066872433</v>
      </c>
      <c r="J1807" s="25">
        <f>VLOOKUP(CONCATENATE($F1807," ",$G1807),AllocFactorMatrix,(J$4+1),FALSE)*$E1808</f>
        <v>3189.1783538809309</v>
      </c>
      <c r="K1807" s="25">
        <f>VLOOKUP(CONCATENATE($F1807," ",$G1807),AllocFactorMatrix,(K$4+1),FALSE)*$E1808</f>
        <v>7.388219245263425</v>
      </c>
      <c r="L1807" s="25">
        <f>VLOOKUP(CONCATENATE($F1807," ",$G1807),AllocFactorMatrix,(L$4+1),FALSE)*$E1808</f>
        <v>0.32139647919595682</v>
      </c>
      <c r="M1807" s="25">
        <f t="shared" si="826"/>
        <v>3196.88796960539</v>
      </c>
      <c r="N1807" s="25">
        <f>VLOOKUP(CONCATENATE($F1807," ",$G1807),AllocFactorMatrix,(N$4+1),FALSE)*$E1808</f>
        <v>39.988595607118896</v>
      </c>
      <c r="O1807" s="25">
        <f>VLOOKUP(CONCATENATE($F1807," ",$G1807),AllocFactorMatrix,(O$4+1),FALSE)*$E1808</f>
        <v>6.7187437857613057</v>
      </c>
      <c r="P1807" s="25">
        <f>VLOOKUP(CONCATENATE($F1807," ",$G1807),AllocFactorMatrix,(P$4+1),FALSE)*$E1808</f>
        <v>0.78153384060600273</v>
      </c>
      <c r="Q1807" s="25">
        <f>VLOOKUP(CONCATENATE($F1807," ",$G1807),AllocFactorMatrix,(Q$4+1),FALSE)*$E1808</f>
        <v>0.22550452690280978</v>
      </c>
      <c r="R1807" s="25">
        <f t="shared" si="828"/>
        <v>47.714377760389013</v>
      </c>
      <c r="S1807" s="25">
        <f>VLOOKUP(CONCATENATE($F1807," ",$G1807),AllocFactorMatrix,(S$4+1),FALSE)*$E1808</f>
        <v>0.57710470265101543</v>
      </c>
      <c r="T1807" s="25">
        <f>VLOOKUP(CONCATENATE($F1807," ",$G1807),AllocFactorMatrix,(T$4+1),FALSE)*$E1808</f>
        <v>3.9536935915314637</v>
      </c>
      <c r="U1807" s="25">
        <f>VLOOKUP(CONCATENATE($F1807," ",$G1807),AllocFactorMatrix,(U$4+1),FALSE)*$E1808</f>
        <v>1.9729807939888162</v>
      </c>
      <c r="V1807" s="25">
        <f>VLOOKUP(CONCATENATE($F1807," ",$G1807),AllocFactorMatrix,(V$4+1),FALSE)*$E1808</f>
        <v>0.35090202372290802</v>
      </c>
      <c r="W1807" s="25">
        <f t="shared" si="829"/>
        <v>6.8546811118942035</v>
      </c>
      <c r="X1807" s="25">
        <f>VLOOKUP(CONCATENATE($F1807," ",$G1807),AllocFactorMatrix,(X$4+1),FALSE)*$E1808</f>
        <v>13.418156632111367</v>
      </c>
      <c r="Y1807" s="25">
        <f>VLOOKUP(CONCATENATE($F1807," ",$G1807),AllocFactorMatrix,(Y$4+1),FALSE)*$E1808</f>
        <v>0.10853718566184044</v>
      </c>
      <c r="Z1807" s="25">
        <f t="shared" si="827"/>
        <v>13.526693817773207</v>
      </c>
      <c r="AA1807" s="25">
        <f>VLOOKUP(CONCATENATE($F1807," ",$G1807),AllocFactorMatrix,(AA$4+1),FALSE)*$E1808</f>
        <v>0.79312423710786106</v>
      </c>
      <c r="AB1807" s="25">
        <f>VLOOKUP(CONCATENATE($F1807," ",$G1807),AllocFactorMatrix,(AB$4+1),FALSE)*$E1808</f>
        <v>-50.944127735910385</v>
      </c>
      <c r="AC1807" s="25">
        <f>VLOOKUP(CONCATENATE($F1807," ",$G1807),AllocFactorMatrix,(AC$4+1),FALSE)*$E1808</f>
        <v>4.8202143309207228</v>
      </c>
    </row>
    <row r="1808" spans="3:29" collapsed="1">
      <c r="D1808" s="20" t="s">
        <v>119</v>
      </c>
      <c r="E1808" s="22">
        <f>'Sch 4'!E403</f>
        <v>19726</v>
      </c>
      <c r="F1808" s="61" t="s">
        <v>80</v>
      </c>
      <c r="G1808" s="20" t="str">
        <f>$G$15</f>
        <v>TOTAL</v>
      </c>
      <c r="H1808" s="24">
        <f t="shared" si="825"/>
        <v>19725.999999999996</v>
      </c>
      <c r="I1808" s="25">
        <f>VLOOKUP(CONCATENATE($F1808," ",$G1808),AllocFactorMatrix,(I$4+1),FALSE)*$E1808</f>
        <v>16506.347066872433</v>
      </c>
      <c r="J1808" s="25">
        <f>VLOOKUP(CONCATENATE($F1808," ",$G1808),AllocFactorMatrix,(J$4+1),FALSE)*$E1808</f>
        <v>3189.1783538809309</v>
      </c>
      <c r="K1808" s="25">
        <f>VLOOKUP(CONCATENATE($F1808," ",$G1808),AllocFactorMatrix,(K$4+1),FALSE)*$E1808</f>
        <v>7.388219245263425</v>
      </c>
      <c r="L1808" s="25">
        <f>VLOOKUP(CONCATENATE($F1808," ",$G1808),AllocFactorMatrix,(L$4+1),FALSE)*$E1808</f>
        <v>0.32139647919595682</v>
      </c>
      <c r="M1808" s="25">
        <f t="shared" si="826"/>
        <v>3196.88796960539</v>
      </c>
      <c r="N1808" s="25">
        <f>VLOOKUP(CONCATENATE($F1808," ",$G1808),AllocFactorMatrix,(N$4+1),FALSE)*$E1808</f>
        <v>39.988595607118896</v>
      </c>
      <c r="O1808" s="25">
        <f>VLOOKUP(CONCATENATE($F1808," ",$G1808),AllocFactorMatrix,(O$4+1),FALSE)*$E1808</f>
        <v>6.7187437857613057</v>
      </c>
      <c r="P1808" s="25">
        <f>VLOOKUP(CONCATENATE($F1808," ",$G1808),AllocFactorMatrix,(P$4+1),FALSE)*$E1808</f>
        <v>0.78153384060600273</v>
      </c>
      <c r="Q1808" s="25">
        <f>VLOOKUP(CONCATENATE($F1808," ",$G1808),AllocFactorMatrix,(Q$4+1),FALSE)*$E1808</f>
        <v>0.22550452690280978</v>
      </c>
      <c r="R1808" s="25">
        <f t="shared" si="828"/>
        <v>47.714377760389013</v>
      </c>
      <c r="S1808" s="25">
        <f>VLOOKUP(CONCATENATE($F1808," ",$G1808),AllocFactorMatrix,(S$4+1),FALSE)*$E1808</f>
        <v>0.57710470265101543</v>
      </c>
      <c r="T1808" s="25">
        <f>VLOOKUP(CONCATENATE($F1808," ",$G1808),AllocFactorMatrix,(T$4+1),FALSE)*$E1808</f>
        <v>3.9536935915314637</v>
      </c>
      <c r="U1808" s="25">
        <f>VLOOKUP(CONCATENATE($F1808," ",$G1808),AllocFactorMatrix,(U$4+1),FALSE)*$E1808</f>
        <v>1.9729807939888162</v>
      </c>
      <c r="V1808" s="25">
        <f>VLOOKUP(CONCATENATE($F1808," ",$G1808),AllocFactorMatrix,(V$4+1),FALSE)*$E1808</f>
        <v>0.35090202372290802</v>
      </c>
      <c r="W1808" s="25">
        <f t="shared" si="829"/>
        <v>6.8546811118942035</v>
      </c>
      <c r="X1808" s="25">
        <f>VLOOKUP(CONCATENATE($F1808," ",$G1808),AllocFactorMatrix,(X$4+1),FALSE)*$E1808</f>
        <v>13.418156632111367</v>
      </c>
      <c r="Y1808" s="25">
        <f>VLOOKUP(CONCATENATE($F1808," ",$G1808),AllocFactorMatrix,(Y$4+1),FALSE)*$E1808</f>
        <v>0.10853718566184044</v>
      </c>
      <c r="Z1808" s="25">
        <f t="shared" si="827"/>
        <v>13.526693817773207</v>
      </c>
      <c r="AA1808" s="25">
        <f>VLOOKUP(CONCATENATE($F1808," ",$G1808),AllocFactorMatrix,(AA$4+1),FALSE)*$E1808</f>
        <v>0.79312423710786106</v>
      </c>
      <c r="AB1808" s="25">
        <f>VLOOKUP(CONCATENATE($F1808," ",$G1808),AllocFactorMatrix,(AB$4+1),FALSE)*$E1808</f>
        <v>-50.944127735910385</v>
      </c>
      <c r="AC1808" s="25">
        <f>VLOOKUP(CONCATENATE($F1808," ",$G1808),AllocFactorMatrix,(AC$4+1),FALSE)*$E1808</f>
        <v>4.8202143309207228</v>
      </c>
    </row>
    <row r="1809" spans="4:29" hidden="1" outlineLevel="1">
      <c r="F1809" s="61" t="str">
        <f>F1816</f>
        <v>CUST_902</v>
      </c>
      <c r="G1809" s="20" t="str">
        <f>$G$8</f>
        <v>PRODUCTION</v>
      </c>
      <c r="H1809" s="24">
        <f t="shared" si="825"/>
        <v>0</v>
      </c>
      <c r="I1809" s="25">
        <f>VLOOKUP(CONCATENATE($F1809," ",$G1809),AllocFactorMatrix,(I$4+1),FALSE)*$E1816</f>
        <v>0</v>
      </c>
      <c r="J1809" s="25">
        <f>VLOOKUP(CONCATENATE($F1809," ",$G1809),AllocFactorMatrix,(J$4+1),FALSE)*$E1816</f>
        <v>0</v>
      </c>
      <c r="K1809" s="25">
        <f>VLOOKUP(CONCATENATE($F1809," ",$G1809),AllocFactorMatrix,(K$4+1),FALSE)*$E1816</f>
        <v>0</v>
      </c>
      <c r="L1809" s="25">
        <f>VLOOKUP(CONCATENATE($F1809," ",$G1809),AllocFactorMatrix,(L$4+1),FALSE)*$E1816</f>
        <v>0</v>
      </c>
      <c r="M1809" s="25">
        <f t="shared" si="826"/>
        <v>0</v>
      </c>
      <c r="N1809" s="25">
        <f>VLOOKUP(CONCATENATE($F1809," ",$G1809),AllocFactorMatrix,(N$4+1),FALSE)*$E1816</f>
        <v>0</v>
      </c>
      <c r="O1809" s="25">
        <f>VLOOKUP(CONCATENATE($F1809," ",$G1809),AllocFactorMatrix,(O$4+1),FALSE)*$E1816</f>
        <v>0</v>
      </c>
      <c r="P1809" s="25">
        <f>VLOOKUP(CONCATENATE($F1809," ",$G1809),AllocFactorMatrix,(P$4+1),FALSE)*$E1816</f>
        <v>0</v>
      </c>
      <c r="Q1809" s="25">
        <f>VLOOKUP(CONCATENATE($F1809," ",$G1809),AllocFactorMatrix,(Q$4+1),FALSE)*$E1816</f>
        <v>0</v>
      </c>
      <c r="R1809" s="25">
        <f t="shared" si="828"/>
        <v>0</v>
      </c>
      <c r="S1809" s="25">
        <f>VLOOKUP(CONCATENATE($F1809," ",$G1809),AllocFactorMatrix,(S$4+1),FALSE)*$E1816</f>
        <v>0</v>
      </c>
      <c r="T1809" s="25">
        <f>VLOOKUP(CONCATENATE($F1809," ",$G1809),AllocFactorMatrix,(T$4+1),FALSE)*$E1816</f>
        <v>0</v>
      </c>
      <c r="U1809" s="25">
        <f>VLOOKUP(CONCATENATE($F1809," ",$G1809),AllocFactorMatrix,(U$4+1),FALSE)*$E1816</f>
        <v>0</v>
      </c>
      <c r="V1809" s="25">
        <f>VLOOKUP(CONCATENATE($F1809," ",$G1809),AllocFactorMatrix,(V$4+1),FALSE)*$E1816</f>
        <v>0</v>
      </c>
      <c r="W1809" s="25">
        <f>SUBTOTAL(9,S1809:V1809)</f>
        <v>0</v>
      </c>
      <c r="X1809" s="25">
        <f>VLOOKUP(CONCATENATE($F1809," ",$G1809),AllocFactorMatrix,(X$4+1),FALSE)*$E1816</f>
        <v>0</v>
      </c>
      <c r="Y1809" s="25">
        <f>VLOOKUP(CONCATENATE($F1809," ",$G1809),AllocFactorMatrix,(Y$4+1),FALSE)*$E1816</f>
        <v>0</v>
      </c>
      <c r="Z1809" s="25">
        <f t="shared" si="827"/>
        <v>0</v>
      </c>
      <c r="AA1809" s="25">
        <f>VLOOKUP(CONCATENATE($F1809," ",$G1809),AllocFactorMatrix,(AA$4+1),FALSE)*$E1816</f>
        <v>0</v>
      </c>
      <c r="AB1809" s="25">
        <f>VLOOKUP(CONCATENATE($F1809," ",$G1809),AllocFactorMatrix,(AB$4+1),FALSE)*$E1816</f>
        <v>0</v>
      </c>
      <c r="AC1809" s="25">
        <f>VLOOKUP(CONCATENATE($F1809," ",$G1809),AllocFactorMatrix,(AC$4+1),FALSE)*$E1816</f>
        <v>0</v>
      </c>
    </row>
    <row r="1810" spans="4:29" hidden="1" outlineLevel="1">
      <c r="F1810" s="61" t="str">
        <f>F1816</f>
        <v>CUST_902</v>
      </c>
      <c r="G1810" s="20" t="str">
        <f>$G$9</f>
        <v>BULKTRAN</v>
      </c>
      <c r="H1810" s="24">
        <f t="shared" si="825"/>
        <v>0</v>
      </c>
      <c r="I1810" s="25">
        <f>VLOOKUP(CONCATENATE($F1810," ",$G1810),AllocFactorMatrix,(I$4+1),FALSE)*$E1816</f>
        <v>0</v>
      </c>
      <c r="J1810" s="25">
        <f>VLOOKUP(CONCATENATE($F1810," ",$G1810),AllocFactorMatrix,(J$4+1),FALSE)*$E1816</f>
        <v>0</v>
      </c>
      <c r="K1810" s="25">
        <f>VLOOKUP(CONCATENATE($F1810," ",$G1810),AllocFactorMatrix,(K$4+1),FALSE)*$E1816</f>
        <v>0</v>
      </c>
      <c r="L1810" s="25">
        <f>VLOOKUP(CONCATENATE($F1810," ",$G1810),AllocFactorMatrix,(L$4+1),FALSE)*$E1816</f>
        <v>0</v>
      </c>
      <c r="M1810" s="25">
        <f t="shared" si="826"/>
        <v>0</v>
      </c>
      <c r="N1810" s="25">
        <f>VLOOKUP(CONCATENATE($F1810," ",$G1810),AllocFactorMatrix,(N$4+1),FALSE)*$E1816</f>
        <v>0</v>
      </c>
      <c r="O1810" s="25">
        <f>VLOOKUP(CONCATENATE($F1810," ",$G1810),AllocFactorMatrix,(O$4+1),FALSE)*$E1816</f>
        <v>0</v>
      </c>
      <c r="P1810" s="25">
        <f>VLOOKUP(CONCATENATE($F1810," ",$G1810),AllocFactorMatrix,(P$4+1),FALSE)*$E1816</f>
        <v>0</v>
      </c>
      <c r="Q1810" s="25">
        <f>VLOOKUP(CONCATENATE($F1810," ",$G1810),AllocFactorMatrix,(Q$4+1),FALSE)*$E1816</f>
        <v>0</v>
      </c>
      <c r="R1810" s="25">
        <f t="shared" si="828"/>
        <v>0</v>
      </c>
      <c r="S1810" s="25">
        <f>VLOOKUP(CONCATENATE($F1810," ",$G1810),AllocFactorMatrix,(S$4+1),FALSE)*$E1816</f>
        <v>0</v>
      </c>
      <c r="T1810" s="25">
        <f>VLOOKUP(CONCATENATE($F1810," ",$G1810),AllocFactorMatrix,(T$4+1),FALSE)*$E1816</f>
        <v>0</v>
      </c>
      <c r="U1810" s="25">
        <f>VLOOKUP(CONCATENATE($F1810," ",$G1810),AllocFactorMatrix,(U$4+1),FALSE)*$E1816</f>
        <v>0</v>
      </c>
      <c r="V1810" s="25">
        <f>VLOOKUP(CONCATENATE($F1810," ",$G1810),AllocFactorMatrix,(V$4+1),FALSE)*$E1816</f>
        <v>0</v>
      </c>
      <c r="W1810" s="25">
        <f t="shared" ref="W1810:W1816" si="830">SUBTOTAL(9,S1810:V1810)</f>
        <v>0</v>
      </c>
      <c r="X1810" s="25">
        <f>VLOOKUP(CONCATENATE($F1810," ",$G1810),AllocFactorMatrix,(X$4+1),FALSE)*$E1816</f>
        <v>0</v>
      </c>
      <c r="Y1810" s="25">
        <f>VLOOKUP(CONCATENATE($F1810," ",$G1810),AllocFactorMatrix,(Y$4+1),FALSE)*$E1816</f>
        <v>0</v>
      </c>
      <c r="Z1810" s="25">
        <f t="shared" si="827"/>
        <v>0</v>
      </c>
      <c r="AA1810" s="25">
        <f>VLOOKUP(CONCATENATE($F1810," ",$G1810),AllocFactorMatrix,(AA$4+1),FALSE)*$E1816</f>
        <v>0</v>
      </c>
      <c r="AB1810" s="25">
        <f>VLOOKUP(CONCATENATE($F1810," ",$G1810),AllocFactorMatrix,(AB$4+1),FALSE)*$E1816</f>
        <v>0</v>
      </c>
      <c r="AC1810" s="25">
        <f>VLOOKUP(CONCATENATE($F1810," ",$G1810),AllocFactorMatrix,(AC$4+1),FALSE)*$E1816</f>
        <v>0</v>
      </c>
    </row>
    <row r="1811" spans="4:29" hidden="1" outlineLevel="1">
      <c r="F1811" s="61" t="str">
        <f>F1816</f>
        <v>CUST_902</v>
      </c>
      <c r="G1811" s="20" t="str">
        <f>$G$10</f>
        <v>SUBTRAN</v>
      </c>
      <c r="H1811" s="24">
        <f t="shared" si="825"/>
        <v>0</v>
      </c>
      <c r="I1811" s="25">
        <f>VLOOKUP(CONCATENATE($F1811," ",$G1811),AllocFactorMatrix,(I$4+1),FALSE)*$E1816</f>
        <v>0</v>
      </c>
      <c r="J1811" s="25">
        <f>VLOOKUP(CONCATENATE($F1811," ",$G1811),AllocFactorMatrix,(J$4+1),FALSE)*$E1816</f>
        <v>0</v>
      </c>
      <c r="K1811" s="25">
        <f>VLOOKUP(CONCATENATE($F1811," ",$G1811),AllocFactorMatrix,(K$4+1),FALSE)*$E1816</f>
        <v>0</v>
      </c>
      <c r="L1811" s="25">
        <f>VLOOKUP(CONCATENATE($F1811," ",$G1811),AllocFactorMatrix,(L$4+1),FALSE)*$E1816</f>
        <v>0</v>
      </c>
      <c r="M1811" s="25">
        <f t="shared" si="826"/>
        <v>0</v>
      </c>
      <c r="N1811" s="25">
        <f>VLOOKUP(CONCATENATE($F1811," ",$G1811),AllocFactorMatrix,(N$4+1),FALSE)*$E1816</f>
        <v>0</v>
      </c>
      <c r="O1811" s="25">
        <f>VLOOKUP(CONCATENATE($F1811," ",$G1811),AllocFactorMatrix,(O$4+1),FALSE)*$E1816</f>
        <v>0</v>
      </c>
      <c r="P1811" s="25">
        <f>VLOOKUP(CONCATENATE($F1811," ",$G1811),AllocFactorMatrix,(P$4+1),FALSE)*$E1816</f>
        <v>0</v>
      </c>
      <c r="Q1811" s="25">
        <f>VLOOKUP(CONCATENATE($F1811," ",$G1811),AllocFactorMatrix,(Q$4+1),FALSE)*$E1816</f>
        <v>0</v>
      </c>
      <c r="R1811" s="25">
        <f t="shared" si="828"/>
        <v>0</v>
      </c>
      <c r="S1811" s="25">
        <f>VLOOKUP(CONCATENATE($F1811," ",$G1811),AllocFactorMatrix,(S$4+1),FALSE)*$E1816</f>
        <v>0</v>
      </c>
      <c r="T1811" s="25">
        <f>VLOOKUP(CONCATENATE($F1811," ",$G1811),AllocFactorMatrix,(T$4+1),FALSE)*$E1816</f>
        <v>0</v>
      </c>
      <c r="U1811" s="25">
        <f>VLOOKUP(CONCATENATE($F1811," ",$G1811),AllocFactorMatrix,(U$4+1),FALSE)*$E1816</f>
        <v>0</v>
      </c>
      <c r="V1811" s="25">
        <f>VLOOKUP(CONCATENATE($F1811," ",$G1811),AllocFactorMatrix,(V$4+1),FALSE)*$E1816</f>
        <v>0</v>
      </c>
      <c r="W1811" s="25">
        <f t="shared" si="830"/>
        <v>0</v>
      </c>
      <c r="X1811" s="25">
        <f>VLOOKUP(CONCATENATE($F1811," ",$G1811),AllocFactorMatrix,(X$4+1),FALSE)*$E1816</f>
        <v>0</v>
      </c>
      <c r="Y1811" s="25">
        <f>VLOOKUP(CONCATENATE($F1811," ",$G1811),AllocFactorMatrix,(Y$4+1),FALSE)*$E1816</f>
        <v>0</v>
      </c>
      <c r="Z1811" s="25">
        <f t="shared" si="827"/>
        <v>0</v>
      </c>
      <c r="AA1811" s="25">
        <f>VLOOKUP(CONCATENATE($F1811," ",$G1811),AllocFactorMatrix,(AA$4+1),FALSE)*$E1816</f>
        <v>0</v>
      </c>
      <c r="AB1811" s="25">
        <f>VLOOKUP(CONCATENATE($F1811," ",$G1811),AllocFactorMatrix,(AB$4+1),FALSE)*$E1816</f>
        <v>0</v>
      </c>
      <c r="AC1811" s="25">
        <f>VLOOKUP(CONCATENATE($F1811," ",$G1811),AllocFactorMatrix,(AC$4+1),FALSE)*$E1816</f>
        <v>0</v>
      </c>
    </row>
    <row r="1812" spans="4:29" hidden="1" outlineLevel="1">
      <c r="F1812" s="61" t="str">
        <f>F1816</f>
        <v>CUST_902</v>
      </c>
      <c r="G1812" s="20" t="str">
        <f>$G$11</f>
        <v>DISTPRI</v>
      </c>
      <c r="H1812" s="24">
        <f t="shared" si="825"/>
        <v>0</v>
      </c>
      <c r="I1812" s="25">
        <f>VLOOKUP(CONCATENATE($F1812," ",$G1812),AllocFactorMatrix,(I$4+1),FALSE)*$E1816</f>
        <v>0</v>
      </c>
      <c r="J1812" s="25">
        <f>VLOOKUP(CONCATENATE($F1812," ",$G1812),AllocFactorMatrix,(J$4+1),FALSE)*$E1816</f>
        <v>0</v>
      </c>
      <c r="K1812" s="25">
        <f>VLOOKUP(CONCATENATE($F1812," ",$G1812),AllocFactorMatrix,(K$4+1),FALSE)*$E1816</f>
        <v>0</v>
      </c>
      <c r="L1812" s="25">
        <f>VLOOKUP(CONCATENATE($F1812," ",$G1812),AllocFactorMatrix,(L$4+1),FALSE)*$E1816</f>
        <v>0</v>
      </c>
      <c r="M1812" s="25">
        <f t="shared" si="826"/>
        <v>0</v>
      </c>
      <c r="N1812" s="25">
        <f>VLOOKUP(CONCATENATE($F1812," ",$G1812),AllocFactorMatrix,(N$4+1),FALSE)*$E1816</f>
        <v>0</v>
      </c>
      <c r="O1812" s="25">
        <f>VLOOKUP(CONCATENATE($F1812," ",$G1812),AllocFactorMatrix,(O$4+1),FALSE)*$E1816</f>
        <v>0</v>
      </c>
      <c r="P1812" s="25">
        <f>VLOOKUP(CONCATENATE($F1812," ",$G1812),AllocFactorMatrix,(P$4+1),FALSE)*$E1816</f>
        <v>0</v>
      </c>
      <c r="Q1812" s="25">
        <f>VLOOKUP(CONCATENATE($F1812," ",$G1812),AllocFactorMatrix,(Q$4+1),FALSE)*$E1816</f>
        <v>0</v>
      </c>
      <c r="R1812" s="25">
        <f t="shared" si="828"/>
        <v>0</v>
      </c>
      <c r="S1812" s="25">
        <f>VLOOKUP(CONCATENATE($F1812," ",$G1812),AllocFactorMatrix,(S$4+1),FALSE)*$E1816</f>
        <v>0</v>
      </c>
      <c r="T1812" s="25">
        <f>VLOOKUP(CONCATENATE($F1812," ",$G1812),AllocFactorMatrix,(T$4+1),FALSE)*$E1816</f>
        <v>0</v>
      </c>
      <c r="U1812" s="25">
        <f>VLOOKUP(CONCATENATE($F1812," ",$G1812),AllocFactorMatrix,(U$4+1),FALSE)*$E1816</f>
        <v>0</v>
      </c>
      <c r="V1812" s="25">
        <f>VLOOKUP(CONCATENATE($F1812," ",$G1812),AllocFactorMatrix,(V$4+1),FALSE)*$E1816</f>
        <v>0</v>
      </c>
      <c r="W1812" s="25">
        <f t="shared" si="830"/>
        <v>0</v>
      </c>
      <c r="X1812" s="25">
        <f>VLOOKUP(CONCATENATE($F1812," ",$G1812),AllocFactorMatrix,(X$4+1),FALSE)*$E1816</f>
        <v>0</v>
      </c>
      <c r="Y1812" s="25">
        <f>VLOOKUP(CONCATENATE($F1812," ",$G1812),AllocFactorMatrix,(Y$4+1),FALSE)*$E1816</f>
        <v>0</v>
      </c>
      <c r="Z1812" s="25">
        <f t="shared" si="827"/>
        <v>0</v>
      </c>
      <c r="AA1812" s="25">
        <f>VLOOKUP(CONCATENATE($F1812," ",$G1812),AllocFactorMatrix,(AA$4+1),FALSE)*$E1816</f>
        <v>0</v>
      </c>
      <c r="AB1812" s="25">
        <f>VLOOKUP(CONCATENATE($F1812," ",$G1812),AllocFactorMatrix,(AB$4+1),FALSE)*$E1816</f>
        <v>0</v>
      </c>
      <c r="AC1812" s="25">
        <f>VLOOKUP(CONCATENATE($F1812," ",$G1812),AllocFactorMatrix,(AC$4+1),FALSE)*$E1816</f>
        <v>0</v>
      </c>
    </row>
    <row r="1813" spans="4:29" hidden="1" outlineLevel="1">
      <c r="F1813" s="61" t="str">
        <f>F1816</f>
        <v>CUST_902</v>
      </c>
      <c r="G1813" s="20" t="str">
        <f>$G$12</f>
        <v>DISTSEC</v>
      </c>
      <c r="H1813" s="24">
        <f t="shared" si="825"/>
        <v>0</v>
      </c>
      <c r="I1813" s="25">
        <f>VLOOKUP(CONCATENATE($F1813," ",$G1813),AllocFactorMatrix,(I$4+1),FALSE)*$E1816</f>
        <v>0</v>
      </c>
      <c r="J1813" s="25">
        <f>VLOOKUP(CONCATENATE($F1813," ",$G1813),AllocFactorMatrix,(J$4+1),FALSE)*$E1816</f>
        <v>0</v>
      </c>
      <c r="K1813" s="25">
        <f>VLOOKUP(CONCATENATE($F1813," ",$G1813),AllocFactorMatrix,(K$4+1),FALSE)*$E1816</f>
        <v>0</v>
      </c>
      <c r="L1813" s="25">
        <f>VLOOKUP(CONCATENATE($F1813," ",$G1813),AllocFactorMatrix,(L$4+1),FALSE)*$E1816</f>
        <v>0</v>
      </c>
      <c r="M1813" s="25">
        <f t="shared" si="826"/>
        <v>0</v>
      </c>
      <c r="N1813" s="25">
        <f>VLOOKUP(CONCATENATE($F1813," ",$G1813),AllocFactorMatrix,(N$4+1),FALSE)*$E1816</f>
        <v>0</v>
      </c>
      <c r="O1813" s="25">
        <f>VLOOKUP(CONCATENATE($F1813," ",$G1813),AllocFactorMatrix,(O$4+1),FALSE)*$E1816</f>
        <v>0</v>
      </c>
      <c r="P1813" s="25">
        <f>VLOOKUP(CONCATENATE($F1813," ",$G1813),AllocFactorMatrix,(P$4+1),FALSE)*$E1816</f>
        <v>0</v>
      </c>
      <c r="Q1813" s="25">
        <f>VLOOKUP(CONCATENATE($F1813," ",$G1813),AllocFactorMatrix,(Q$4+1),FALSE)*$E1816</f>
        <v>0</v>
      </c>
      <c r="R1813" s="25">
        <f t="shared" si="828"/>
        <v>0</v>
      </c>
      <c r="S1813" s="25">
        <f>VLOOKUP(CONCATENATE($F1813," ",$G1813),AllocFactorMatrix,(S$4+1),FALSE)*$E1816</f>
        <v>0</v>
      </c>
      <c r="T1813" s="25">
        <f>VLOOKUP(CONCATENATE($F1813," ",$G1813),AllocFactorMatrix,(T$4+1),FALSE)*$E1816</f>
        <v>0</v>
      </c>
      <c r="U1813" s="25">
        <f>VLOOKUP(CONCATENATE($F1813," ",$G1813),AllocFactorMatrix,(U$4+1),FALSE)*$E1816</f>
        <v>0</v>
      </c>
      <c r="V1813" s="25">
        <f>VLOOKUP(CONCATENATE($F1813," ",$G1813),AllocFactorMatrix,(V$4+1),FALSE)*$E1816</f>
        <v>0</v>
      </c>
      <c r="W1813" s="25">
        <f t="shared" si="830"/>
        <v>0</v>
      </c>
      <c r="X1813" s="25">
        <f>VLOOKUP(CONCATENATE($F1813," ",$G1813),AllocFactorMatrix,(X$4+1),FALSE)*$E1816</f>
        <v>0</v>
      </c>
      <c r="Y1813" s="25">
        <f>VLOOKUP(CONCATENATE($F1813," ",$G1813),AllocFactorMatrix,(Y$4+1),FALSE)*$E1816</f>
        <v>0</v>
      </c>
      <c r="Z1813" s="25">
        <f t="shared" si="827"/>
        <v>0</v>
      </c>
      <c r="AA1813" s="25">
        <f>VLOOKUP(CONCATENATE($F1813," ",$G1813),AllocFactorMatrix,(AA$4+1),FALSE)*$E1816</f>
        <v>0</v>
      </c>
      <c r="AB1813" s="25">
        <f>VLOOKUP(CONCATENATE($F1813," ",$G1813),AllocFactorMatrix,(AB$4+1),FALSE)*$E1816</f>
        <v>0</v>
      </c>
      <c r="AC1813" s="25">
        <f>VLOOKUP(CONCATENATE($F1813," ",$G1813),AllocFactorMatrix,(AC$4+1),FALSE)*$E1816</f>
        <v>0</v>
      </c>
    </row>
    <row r="1814" spans="4:29" hidden="1" outlineLevel="1">
      <c r="F1814" s="61" t="str">
        <f>F1816</f>
        <v>CUST_902</v>
      </c>
      <c r="G1814" s="20" t="str">
        <f>$G$13</f>
        <v>ENERGY</v>
      </c>
      <c r="H1814" s="24">
        <f t="shared" si="825"/>
        <v>0</v>
      </c>
      <c r="I1814" s="25">
        <f>VLOOKUP(CONCATENATE($F1814," ",$G1814),AllocFactorMatrix,(I$4+1),FALSE)*$E1816</f>
        <v>0</v>
      </c>
      <c r="J1814" s="25">
        <f>VLOOKUP(CONCATENATE($F1814," ",$G1814),AllocFactorMatrix,(J$4+1),FALSE)*$E1816</f>
        <v>0</v>
      </c>
      <c r="K1814" s="25">
        <f>VLOOKUP(CONCATENATE($F1814," ",$G1814),AllocFactorMatrix,(K$4+1),FALSE)*$E1816</f>
        <v>0</v>
      </c>
      <c r="L1814" s="25">
        <f>VLOOKUP(CONCATENATE($F1814," ",$G1814),AllocFactorMatrix,(L$4+1),FALSE)*$E1816</f>
        <v>0</v>
      </c>
      <c r="M1814" s="25">
        <f t="shared" si="826"/>
        <v>0</v>
      </c>
      <c r="N1814" s="25">
        <f>VLOOKUP(CONCATENATE($F1814," ",$G1814),AllocFactorMatrix,(N$4+1),FALSE)*$E1816</f>
        <v>0</v>
      </c>
      <c r="O1814" s="25">
        <f>VLOOKUP(CONCATENATE($F1814," ",$G1814),AllocFactorMatrix,(O$4+1),FALSE)*$E1816</f>
        <v>0</v>
      </c>
      <c r="P1814" s="25">
        <f>VLOOKUP(CONCATENATE($F1814," ",$G1814),AllocFactorMatrix,(P$4+1),FALSE)*$E1816</f>
        <v>0</v>
      </c>
      <c r="Q1814" s="25">
        <f>VLOOKUP(CONCATENATE($F1814," ",$G1814),AllocFactorMatrix,(Q$4+1),FALSE)*$E1816</f>
        <v>0</v>
      </c>
      <c r="R1814" s="25">
        <f t="shared" si="828"/>
        <v>0</v>
      </c>
      <c r="S1814" s="25">
        <f>VLOOKUP(CONCATENATE($F1814," ",$G1814),AllocFactorMatrix,(S$4+1),FALSE)*$E1816</f>
        <v>0</v>
      </c>
      <c r="T1814" s="25">
        <f>VLOOKUP(CONCATENATE($F1814," ",$G1814),AllocFactorMatrix,(T$4+1),FALSE)*$E1816</f>
        <v>0</v>
      </c>
      <c r="U1814" s="25">
        <f>VLOOKUP(CONCATENATE($F1814," ",$G1814),AllocFactorMatrix,(U$4+1),FALSE)*$E1816</f>
        <v>0</v>
      </c>
      <c r="V1814" s="25">
        <f>VLOOKUP(CONCATENATE($F1814," ",$G1814),AllocFactorMatrix,(V$4+1),FALSE)*$E1816</f>
        <v>0</v>
      </c>
      <c r="W1814" s="25">
        <f t="shared" si="830"/>
        <v>0</v>
      </c>
      <c r="X1814" s="25">
        <f>VLOOKUP(CONCATENATE($F1814," ",$G1814),AllocFactorMatrix,(X$4+1),FALSE)*$E1816</f>
        <v>0</v>
      </c>
      <c r="Y1814" s="25">
        <f>VLOOKUP(CONCATENATE($F1814," ",$G1814),AllocFactorMatrix,(Y$4+1),FALSE)*$E1816</f>
        <v>0</v>
      </c>
      <c r="Z1814" s="25">
        <f t="shared" si="827"/>
        <v>0</v>
      </c>
      <c r="AA1814" s="25">
        <f>VLOOKUP(CONCATENATE($F1814," ",$G1814),AllocFactorMatrix,(AA$4+1),FALSE)*$E1816</f>
        <v>0</v>
      </c>
      <c r="AB1814" s="25">
        <f>VLOOKUP(CONCATENATE($F1814," ",$G1814),AllocFactorMatrix,(AB$4+1),FALSE)*$E1816</f>
        <v>0</v>
      </c>
      <c r="AC1814" s="25">
        <f>VLOOKUP(CONCATENATE($F1814," ",$G1814),AllocFactorMatrix,(AC$4+1),FALSE)*$E1816</f>
        <v>0</v>
      </c>
    </row>
    <row r="1815" spans="4:29" hidden="1" outlineLevel="1">
      <c r="F1815" s="61" t="str">
        <f>F1816</f>
        <v>CUST_902</v>
      </c>
      <c r="G1815" s="20" t="str">
        <f>$G$14</f>
        <v>CUSTOMER</v>
      </c>
      <c r="H1815" s="24">
        <f t="shared" si="825"/>
        <v>377828</v>
      </c>
      <c r="I1815" s="25">
        <f>VLOOKUP(CONCATENATE($F1815," ",$G1815),AllocFactorMatrix,(I$4+1),FALSE)*$E1816</f>
        <v>276492.75011587306</v>
      </c>
      <c r="J1815" s="25">
        <f>VLOOKUP(CONCATENATE($F1815," ",$G1815),AllocFactorMatrix,(J$4+1),FALSE)*$E1816</f>
        <v>98089.685999443798</v>
      </c>
      <c r="K1815" s="25">
        <f>VLOOKUP(CONCATENATE($F1815," ",$G1815),AllocFactorMatrix,(K$4+1),FALSE)*$E1816</f>
        <v>260.02719154590119</v>
      </c>
      <c r="L1815" s="25">
        <f>VLOOKUP(CONCATENATE($F1815," ",$G1815),AllocFactorMatrix,(L$4+1),FALSE)*$E1816</f>
        <v>11.674690232673113</v>
      </c>
      <c r="M1815" s="25">
        <f t="shared" si="826"/>
        <v>98361.38788122237</v>
      </c>
      <c r="N1815" s="25">
        <f>VLOOKUP(CONCATENATE($F1815," ",$G1815),AllocFactorMatrix,(N$4+1),FALSE)*$E1816</f>
        <v>1738.4675091925965</v>
      </c>
      <c r="O1815" s="25">
        <f>VLOOKUP(CONCATENATE($F1815," ",$G1815),AllocFactorMatrix,(O$4+1),FALSE)*$E1816</f>
        <v>318.40064270926678</v>
      </c>
      <c r="P1815" s="25">
        <f>VLOOKUP(CONCATENATE($F1815," ",$G1815),AllocFactorMatrix,(P$4+1),FALSE)*$E1816</f>
        <v>37.146741649414452</v>
      </c>
      <c r="Q1815" s="25">
        <f>VLOOKUP(CONCATENATE($F1815," ",$G1815),AllocFactorMatrix,(Q$4+1),FALSE)*$E1816</f>
        <v>10.613354756975559</v>
      </c>
      <c r="R1815" s="25">
        <f t="shared" si="828"/>
        <v>2104.6282483082532</v>
      </c>
      <c r="S1815" s="25">
        <f>VLOOKUP(CONCATENATE($F1815," ",$G1815),AllocFactorMatrix,(S$4+1),FALSE)*$E1816</f>
        <v>31.840064270926678</v>
      </c>
      <c r="T1815" s="25">
        <f>VLOOKUP(CONCATENATE($F1815," ",$G1815),AllocFactorMatrix,(T$4+1),FALSE)*$E1816</f>
        <v>216.51243704230137</v>
      </c>
      <c r="U1815" s="25">
        <f>VLOOKUP(CONCATENATE($F1815," ",$G1815),AllocFactorMatrix,(U$4+1),FALSE)*$E1816</f>
        <v>108.25621852115069</v>
      </c>
      <c r="V1815" s="25">
        <f>VLOOKUP(CONCATENATE($F1815," ",$G1815),AllocFactorMatrix,(V$4+1),FALSE)*$E1816</f>
        <v>19.104038562556006</v>
      </c>
      <c r="W1815" s="25">
        <f t="shared" si="830"/>
        <v>375.71275839693476</v>
      </c>
      <c r="X1815" s="25">
        <f>VLOOKUP(CONCATENATE($F1815," ",$G1815),AllocFactorMatrix,(X$4+1),FALSE)*$E1816</f>
        <v>472.29428668541237</v>
      </c>
      <c r="Y1815" s="25">
        <f>VLOOKUP(CONCATENATE($F1815," ",$G1815),AllocFactorMatrix,(Y$4+1),FALSE)*$E1816</f>
        <v>4.2453419027902237</v>
      </c>
      <c r="Z1815" s="25">
        <f t="shared" si="827"/>
        <v>476.53962858820262</v>
      </c>
      <c r="AA1815" s="25">
        <f>VLOOKUP(CONCATENATE($F1815," ",$G1815),AllocFactorMatrix,(AA$4+1),FALSE)*$E1816</f>
        <v>16.981367611160895</v>
      </c>
      <c r="AB1815" s="25">
        <f>VLOOKUP(CONCATENATE($F1815," ",$G1815),AllocFactorMatrix,(AB$4+1),FALSE)*$E1816</f>
        <v>0</v>
      </c>
      <c r="AC1815" s="25">
        <f>VLOOKUP(CONCATENATE($F1815," ",$G1815),AllocFactorMatrix,(AC$4+1),FALSE)*$E1816</f>
        <v>0</v>
      </c>
    </row>
    <row r="1816" spans="4:29" collapsed="1">
      <c r="D1816" s="20" t="s">
        <v>120</v>
      </c>
      <c r="E1816" s="22">
        <f>'Sch 4'!E404</f>
        <v>377828</v>
      </c>
      <c r="F1816" s="61" t="s">
        <v>53</v>
      </c>
      <c r="G1816" s="20" t="str">
        <f>$G$15</f>
        <v>TOTAL</v>
      </c>
      <c r="H1816" s="24">
        <f t="shared" si="825"/>
        <v>377828</v>
      </c>
      <c r="I1816" s="25">
        <f>VLOOKUP(CONCATENATE($F1816," ",$G1816),AllocFactorMatrix,(I$4+1),FALSE)*$E1816</f>
        <v>276492.75011587306</v>
      </c>
      <c r="J1816" s="25">
        <f>VLOOKUP(CONCATENATE($F1816," ",$G1816),AllocFactorMatrix,(J$4+1),FALSE)*$E1816</f>
        <v>98089.685999443798</v>
      </c>
      <c r="K1816" s="25">
        <f>VLOOKUP(CONCATENATE($F1816," ",$G1816),AllocFactorMatrix,(K$4+1),FALSE)*$E1816</f>
        <v>260.02719154590119</v>
      </c>
      <c r="L1816" s="25">
        <f>VLOOKUP(CONCATENATE($F1816," ",$G1816),AllocFactorMatrix,(L$4+1),FALSE)*$E1816</f>
        <v>11.674690232673113</v>
      </c>
      <c r="M1816" s="25">
        <f t="shared" si="826"/>
        <v>98361.38788122237</v>
      </c>
      <c r="N1816" s="25">
        <f>VLOOKUP(CONCATENATE($F1816," ",$G1816),AllocFactorMatrix,(N$4+1),FALSE)*$E1816</f>
        <v>1738.4675091925965</v>
      </c>
      <c r="O1816" s="25">
        <f>VLOOKUP(CONCATENATE($F1816," ",$G1816),AllocFactorMatrix,(O$4+1),FALSE)*$E1816</f>
        <v>318.40064270926678</v>
      </c>
      <c r="P1816" s="25">
        <f>VLOOKUP(CONCATENATE($F1816," ",$G1816),AllocFactorMatrix,(P$4+1),FALSE)*$E1816</f>
        <v>37.146741649414452</v>
      </c>
      <c r="Q1816" s="25">
        <f>VLOOKUP(CONCATENATE($F1816," ",$G1816),AllocFactorMatrix,(Q$4+1),FALSE)*$E1816</f>
        <v>10.613354756975559</v>
      </c>
      <c r="R1816" s="25">
        <f t="shared" si="828"/>
        <v>2104.6282483082532</v>
      </c>
      <c r="S1816" s="25">
        <f>VLOOKUP(CONCATENATE($F1816," ",$G1816),AllocFactorMatrix,(S$4+1),FALSE)*$E1816</f>
        <v>31.840064270926678</v>
      </c>
      <c r="T1816" s="25">
        <f>VLOOKUP(CONCATENATE($F1816," ",$G1816),AllocFactorMatrix,(T$4+1),FALSE)*$E1816</f>
        <v>216.51243704230137</v>
      </c>
      <c r="U1816" s="25">
        <f>VLOOKUP(CONCATENATE($F1816," ",$G1816),AllocFactorMatrix,(U$4+1),FALSE)*$E1816</f>
        <v>108.25621852115069</v>
      </c>
      <c r="V1816" s="25">
        <f>VLOOKUP(CONCATENATE($F1816," ",$G1816),AllocFactorMatrix,(V$4+1),FALSE)*$E1816</f>
        <v>19.104038562556006</v>
      </c>
      <c r="W1816" s="25">
        <f t="shared" si="830"/>
        <v>375.71275839693476</v>
      </c>
      <c r="X1816" s="25">
        <f>VLOOKUP(CONCATENATE($F1816," ",$G1816),AllocFactorMatrix,(X$4+1),FALSE)*$E1816</f>
        <v>472.29428668541237</v>
      </c>
      <c r="Y1816" s="25">
        <f>VLOOKUP(CONCATENATE($F1816," ",$G1816),AllocFactorMatrix,(Y$4+1),FALSE)*$E1816</f>
        <v>4.2453419027902237</v>
      </c>
      <c r="Z1816" s="25">
        <f t="shared" si="827"/>
        <v>476.53962858820262</v>
      </c>
      <c r="AA1816" s="25">
        <f>VLOOKUP(CONCATENATE($F1816," ",$G1816),AllocFactorMatrix,(AA$4+1),FALSE)*$E1816</f>
        <v>16.981367611160895</v>
      </c>
      <c r="AB1816" s="25">
        <f>VLOOKUP(CONCATENATE($F1816," ",$G1816),AllocFactorMatrix,(AB$4+1),FALSE)*$E1816</f>
        <v>0</v>
      </c>
      <c r="AC1816" s="25">
        <f>VLOOKUP(CONCATENATE($F1816," ",$G1816),AllocFactorMatrix,(AC$4+1),FALSE)*$E1816</f>
        <v>0</v>
      </c>
    </row>
    <row r="1817" spans="4:29" hidden="1" outlineLevel="1">
      <c r="F1817" s="61" t="str">
        <f>F1824</f>
        <v>CUST_903</v>
      </c>
      <c r="G1817" s="20" t="str">
        <f>$G$8</f>
        <v>PRODUCTION</v>
      </c>
      <c r="H1817" s="24">
        <f t="shared" si="825"/>
        <v>0</v>
      </c>
      <c r="I1817" s="25">
        <f>VLOOKUP(CONCATENATE($F1817," ",$G1817),AllocFactorMatrix,(I$4+1),FALSE)*$E1824</f>
        <v>0</v>
      </c>
      <c r="J1817" s="25">
        <f>VLOOKUP(CONCATENATE($F1817," ",$G1817),AllocFactorMatrix,(J$4+1),FALSE)*$E1824</f>
        <v>0</v>
      </c>
      <c r="K1817" s="25">
        <f>VLOOKUP(CONCATENATE($F1817," ",$G1817),AllocFactorMatrix,(K$4+1),FALSE)*$E1824</f>
        <v>0</v>
      </c>
      <c r="L1817" s="25">
        <f>VLOOKUP(CONCATENATE($F1817," ",$G1817),AllocFactorMatrix,(L$4+1),FALSE)*$E1824</f>
        <v>0</v>
      </c>
      <c r="M1817" s="25">
        <f t="shared" si="826"/>
        <v>0</v>
      </c>
      <c r="N1817" s="25">
        <f>VLOOKUP(CONCATENATE($F1817," ",$G1817),AllocFactorMatrix,(N$4+1),FALSE)*$E1824</f>
        <v>0</v>
      </c>
      <c r="O1817" s="25">
        <f>VLOOKUP(CONCATENATE($F1817," ",$G1817),AllocFactorMatrix,(O$4+1),FALSE)*$E1824</f>
        <v>0</v>
      </c>
      <c r="P1817" s="25">
        <f>VLOOKUP(CONCATENATE($F1817," ",$G1817),AllocFactorMatrix,(P$4+1),FALSE)*$E1824</f>
        <v>0</v>
      </c>
      <c r="Q1817" s="25">
        <f>VLOOKUP(CONCATENATE($F1817," ",$G1817),AllocFactorMatrix,(Q$4+1),FALSE)*$E1824</f>
        <v>0</v>
      </c>
      <c r="R1817" s="25">
        <f t="shared" si="828"/>
        <v>0</v>
      </c>
      <c r="S1817" s="25">
        <f>VLOOKUP(CONCATENATE($F1817," ",$G1817),AllocFactorMatrix,(S$4+1),FALSE)*$E1824</f>
        <v>0</v>
      </c>
      <c r="T1817" s="25">
        <f>VLOOKUP(CONCATENATE($F1817," ",$G1817),AllocFactorMatrix,(T$4+1),FALSE)*$E1824</f>
        <v>0</v>
      </c>
      <c r="U1817" s="25">
        <f>VLOOKUP(CONCATENATE($F1817," ",$G1817),AllocFactorMatrix,(U$4+1),FALSE)*$E1824</f>
        <v>0</v>
      </c>
      <c r="V1817" s="25">
        <f>VLOOKUP(CONCATENATE($F1817," ",$G1817),AllocFactorMatrix,(V$4+1),FALSE)*$E1824</f>
        <v>0</v>
      </c>
      <c r="W1817" s="25">
        <f>SUBTOTAL(9,S1817:V1817)</f>
        <v>0</v>
      </c>
      <c r="X1817" s="25">
        <f>VLOOKUP(CONCATENATE($F1817," ",$G1817),AllocFactorMatrix,(X$4+1),FALSE)*$E1824</f>
        <v>0</v>
      </c>
      <c r="Y1817" s="25">
        <f>VLOOKUP(CONCATENATE($F1817," ",$G1817),AllocFactorMatrix,(Y$4+1),FALSE)*$E1824</f>
        <v>0</v>
      </c>
      <c r="Z1817" s="25">
        <f t="shared" si="827"/>
        <v>0</v>
      </c>
      <c r="AA1817" s="25">
        <f>VLOOKUP(CONCATENATE($F1817," ",$G1817),AllocFactorMatrix,(AA$4+1),FALSE)*$E1824</f>
        <v>0</v>
      </c>
      <c r="AB1817" s="25">
        <f>VLOOKUP(CONCATENATE($F1817," ",$G1817),AllocFactorMatrix,(AB$4+1),FALSE)*$E1824</f>
        <v>0</v>
      </c>
      <c r="AC1817" s="25">
        <f>VLOOKUP(CONCATENATE($F1817," ",$G1817),AllocFactorMatrix,(AC$4+1),FALSE)*$E1824</f>
        <v>0</v>
      </c>
    </row>
    <row r="1818" spans="4:29" hidden="1" outlineLevel="1">
      <c r="F1818" s="61" t="str">
        <f>F1824</f>
        <v>CUST_903</v>
      </c>
      <c r="G1818" s="20" t="str">
        <f>$G$9</f>
        <v>BULKTRAN</v>
      </c>
      <c r="H1818" s="24">
        <f t="shared" si="825"/>
        <v>0</v>
      </c>
      <c r="I1818" s="25">
        <f>VLOOKUP(CONCATENATE($F1818," ",$G1818),AllocFactorMatrix,(I$4+1),FALSE)*$E1824</f>
        <v>0</v>
      </c>
      <c r="J1818" s="25">
        <f>VLOOKUP(CONCATENATE($F1818," ",$G1818),AllocFactorMatrix,(J$4+1),FALSE)*$E1824</f>
        <v>0</v>
      </c>
      <c r="K1818" s="25">
        <f>VLOOKUP(CONCATENATE($F1818," ",$G1818),AllocFactorMatrix,(K$4+1),FALSE)*$E1824</f>
        <v>0</v>
      </c>
      <c r="L1818" s="25">
        <f>VLOOKUP(CONCATENATE($F1818," ",$G1818),AllocFactorMatrix,(L$4+1),FALSE)*$E1824</f>
        <v>0</v>
      </c>
      <c r="M1818" s="25">
        <f t="shared" si="826"/>
        <v>0</v>
      </c>
      <c r="N1818" s="25">
        <f>VLOOKUP(CONCATENATE($F1818," ",$G1818),AllocFactorMatrix,(N$4+1),FALSE)*$E1824</f>
        <v>0</v>
      </c>
      <c r="O1818" s="25">
        <f>VLOOKUP(CONCATENATE($F1818," ",$G1818),AllocFactorMatrix,(O$4+1),FALSE)*$E1824</f>
        <v>0</v>
      </c>
      <c r="P1818" s="25">
        <f>VLOOKUP(CONCATENATE($F1818," ",$G1818),AllocFactorMatrix,(P$4+1),FALSE)*$E1824</f>
        <v>0</v>
      </c>
      <c r="Q1818" s="25">
        <f>VLOOKUP(CONCATENATE($F1818," ",$G1818),AllocFactorMatrix,(Q$4+1),FALSE)*$E1824</f>
        <v>0</v>
      </c>
      <c r="R1818" s="25">
        <f t="shared" si="828"/>
        <v>0</v>
      </c>
      <c r="S1818" s="25">
        <f>VLOOKUP(CONCATENATE($F1818," ",$G1818),AllocFactorMatrix,(S$4+1),FALSE)*$E1824</f>
        <v>0</v>
      </c>
      <c r="T1818" s="25">
        <f>VLOOKUP(CONCATENATE($F1818," ",$G1818),AllocFactorMatrix,(T$4+1),FALSE)*$E1824</f>
        <v>0</v>
      </c>
      <c r="U1818" s="25">
        <f>VLOOKUP(CONCATENATE($F1818," ",$G1818),AllocFactorMatrix,(U$4+1),FALSE)*$E1824</f>
        <v>0</v>
      </c>
      <c r="V1818" s="25">
        <f>VLOOKUP(CONCATENATE($F1818," ",$G1818),AllocFactorMatrix,(V$4+1),FALSE)*$E1824</f>
        <v>0</v>
      </c>
      <c r="W1818" s="25">
        <f t="shared" ref="W1818:W1824" si="831">SUBTOTAL(9,S1818:V1818)</f>
        <v>0</v>
      </c>
      <c r="X1818" s="25">
        <f>VLOOKUP(CONCATENATE($F1818," ",$G1818),AllocFactorMatrix,(X$4+1),FALSE)*$E1824</f>
        <v>0</v>
      </c>
      <c r="Y1818" s="25">
        <f>VLOOKUP(CONCATENATE($F1818," ",$G1818),AllocFactorMatrix,(Y$4+1),FALSE)*$E1824</f>
        <v>0</v>
      </c>
      <c r="Z1818" s="25">
        <f t="shared" si="827"/>
        <v>0</v>
      </c>
      <c r="AA1818" s="25">
        <f>VLOOKUP(CONCATENATE($F1818," ",$G1818),AllocFactorMatrix,(AA$4+1),FALSE)*$E1824</f>
        <v>0</v>
      </c>
      <c r="AB1818" s="25">
        <f>VLOOKUP(CONCATENATE($F1818," ",$G1818),AllocFactorMatrix,(AB$4+1),FALSE)*$E1824</f>
        <v>0</v>
      </c>
      <c r="AC1818" s="25">
        <f>VLOOKUP(CONCATENATE($F1818," ",$G1818),AllocFactorMatrix,(AC$4+1),FALSE)*$E1824</f>
        <v>0</v>
      </c>
    </row>
    <row r="1819" spans="4:29" hidden="1" outlineLevel="1">
      <c r="F1819" s="61" t="str">
        <f>F1824</f>
        <v>CUST_903</v>
      </c>
      <c r="G1819" s="20" t="str">
        <f>$G$10</f>
        <v>SUBTRAN</v>
      </c>
      <c r="H1819" s="24">
        <f t="shared" si="825"/>
        <v>0</v>
      </c>
      <c r="I1819" s="25">
        <f>VLOOKUP(CONCATENATE($F1819," ",$G1819),AllocFactorMatrix,(I$4+1),FALSE)*$E1824</f>
        <v>0</v>
      </c>
      <c r="J1819" s="25">
        <f>VLOOKUP(CONCATENATE($F1819," ",$G1819),AllocFactorMatrix,(J$4+1),FALSE)*$E1824</f>
        <v>0</v>
      </c>
      <c r="K1819" s="25">
        <f>VLOOKUP(CONCATENATE($F1819," ",$G1819),AllocFactorMatrix,(K$4+1),FALSE)*$E1824</f>
        <v>0</v>
      </c>
      <c r="L1819" s="25">
        <f>VLOOKUP(CONCATENATE($F1819," ",$G1819),AllocFactorMatrix,(L$4+1),FALSE)*$E1824</f>
        <v>0</v>
      </c>
      <c r="M1819" s="25">
        <f t="shared" si="826"/>
        <v>0</v>
      </c>
      <c r="N1819" s="25">
        <f>VLOOKUP(CONCATENATE($F1819," ",$G1819),AllocFactorMatrix,(N$4+1),FALSE)*$E1824</f>
        <v>0</v>
      </c>
      <c r="O1819" s="25">
        <f>VLOOKUP(CONCATENATE($F1819," ",$G1819),AllocFactorMatrix,(O$4+1),FALSE)*$E1824</f>
        <v>0</v>
      </c>
      <c r="P1819" s="25">
        <f>VLOOKUP(CONCATENATE($F1819," ",$G1819),AllocFactorMatrix,(P$4+1),FALSE)*$E1824</f>
        <v>0</v>
      </c>
      <c r="Q1819" s="25">
        <f>VLOOKUP(CONCATENATE($F1819," ",$G1819),AllocFactorMatrix,(Q$4+1),FALSE)*$E1824</f>
        <v>0</v>
      </c>
      <c r="R1819" s="25">
        <f t="shared" si="828"/>
        <v>0</v>
      </c>
      <c r="S1819" s="25">
        <f>VLOOKUP(CONCATENATE($F1819," ",$G1819),AllocFactorMatrix,(S$4+1),FALSE)*$E1824</f>
        <v>0</v>
      </c>
      <c r="T1819" s="25">
        <f>VLOOKUP(CONCATENATE($F1819," ",$G1819),AllocFactorMatrix,(T$4+1),FALSE)*$E1824</f>
        <v>0</v>
      </c>
      <c r="U1819" s="25">
        <f>VLOOKUP(CONCATENATE($F1819," ",$G1819),AllocFactorMatrix,(U$4+1),FALSE)*$E1824</f>
        <v>0</v>
      </c>
      <c r="V1819" s="25">
        <f>VLOOKUP(CONCATENATE($F1819," ",$G1819),AllocFactorMatrix,(V$4+1),FALSE)*$E1824</f>
        <v>0</v>
      </c>
      <c r="W1819" s="25">
        <f t="shared" si="831"/>
        <v>0</v>
      </c>
      <c r="X1819" s="25">
        <f>VLOOKUP(CONCATENATE($F1819," ",$G1819),AllocFactorMatrix,(X$4+1),FALSE)*$E1824</f>
        <v>0</v>
      </c>
      <c r="Y1819" s="25">
        <f>VLOOKUP(CONCATENATE($F1819," ",$G1819),AllocFactorMatrix,(Y$4+1),FALSE)*$E1824</f>
        <v>0</v>
      </c>
      <c r="Z1819" s="25">
        <f t="shared" si="827"/>
        <v>0</v>
      </c>
      <c r="AA1819" s="25">
        <f>VLOOKUP(CONCATENATE($F1819," ",$G1819),AllocFactorMatrix,(AA$4+1),FALSE)*$E1824</f>
        <v>0</v>
      </c>
      <c r="AB1819" s="25">
        <f>VLOOKUP(CONCATENATE($F1819," ",$G1819),AllocFactorMatrix,(AB$4+1),FALSE)*$E1824</f>
        <v>0</v>
      </c>
      <c r="AC1819" s="25">
        <f>VLOOKUP(CONCATENATE($F1819," ",$G1819),AllocFactorMatrix,(AC$4+1),FALSE)*$E1824</f>
        <v>0</v>
      </c>
    </row>
    <row r="1820" spans="4:29" hidden="1" outlineLevel="1">
      <c r="F1820" s="61" t="str">
        <f>F1824</f>
        <v>CUST_903</v>
      </c>
      <c r="G1820" s="20" t="str">
        <f>$G$11</f>
        <v>DISTPRI</v>
      </c>
      <c r="H1820" s="24">
        <f t="shared" si="825"/>
        <v>0</v>
      </c>
      <c r="I1820" s="25">
        <f>VLOOKUP(CONCATENATE($F1820," ",$G1820),AllocFactorMatrix,(I$4+1),FALSE)*$E1824</f>
        <v>0</v>
      </c>
      <c r="J1820" s="25">
        <f>VLOOKUP(CONCATENATE($F1820," ",$G1820),AllocFactorMatrix,(J$4+1),FALSE)*$E1824</f>
        <v>0</v>
      </c>
      <c r="K1820" s="25">
        <f>VLOOKUP(CONCATENATE($F1820," ",$G1820),AllocFactorMatrix,(K$4+1),FALSE)*$E1824</f>
        <v>0</v>
      </c>
      <c r="L1820" s="25">
        <f>VLOOKUP(CONCATENATE($F1820," ",$G1820),AllocFactorMatrix,(L$4+1),FALSE)*$E1824</f>
        <v>0</v>
      </c>
      <c r="M1820" s="25">
        <f t="shared" si="826"/>
        <v>0</v>
      </c>
      <c r="N1820" s="25">
        <f>VLOOKUP(CONCATENATE($F1820," ",$G1820),AllocFactorMatrix,(N$4+1),FALSE)*$E1824</f>
        <v>0</v>
      </c>
      <c r="O1820" s="25">
        <f>VLOOKUP(CONCATENATE($F1820," ",$G1820),AllocFactorMatrix,(O$4+1),FALSE)*$E1824</f>
        <v>0</v>
      </c>
      <c r="P1820" s="25">
        <f>VLOOKUP(CONCATENATE($F1820," ",$G1820),AllocFactorMatrix,(P$4+1),FALSE)*$E1824</f>
        <v>0</v>
      </c>
      <c r="Q1820" s="25">
        <f>VLOOKUP(CONCATENATE($F1820," ",$G1820),AllocFactorMatrix,(Q$4+1),FALSE)*$E1824</f>
        <v>0</v>
      </c>
      <c r="R1820" s="25">
        <f t="shared" si="828"/>
        <v>0</v>
      </c>
      <c r="S1820" s="25">
        <f>VLOOKUP(CONCATENATE($F1820," ",$G1820),AllocFactorMatrix,(S$4+1),FALSE)*$E1824</f>
        <v>0</v>
      </c>
      <c r="T1820" s="25">
        <f>VLOOKUP(CONCATENATE($F1820," ",$G1820),AllocFactorMatrix,(T$4+1),FALSE)*$E1824</f>
        <v>0</v>
      </c>
      <c r="U1820" s="25">
        <f>VLOOKUP(CONCATENATE($F1820," ",$G1820),AllocFactorMatrix,(U$4+1),FALSE)*$E1824</f>
        <v>0</v>
      </c>
      <c r="V1820" s="25">
        <f>VLOOKUP(CONCATENATE($F1820," ",$G1820),AllocFactorMatrix,(V$4+1),FALSE)*$E1824</f>
        <v>0</v>
      </c>
      <c r="W1820" s="25">
        <f t="shared" si="831"/>
        <v>0</v>
      </c>
      <c r="X1820" s="25">
        <f>VLOOKUP(CONCATENATE($F1820," ",$G1820),AllocFactorMatrix,(X$4+1),FALSE)*$E1824</f>
        <v>0</v>
      </c>
      <c r="Y1820" s="25">
        <f>VLOOKUP(CONCATENATE($F1820," ",$G1820),AllocFactorMatrix,(Y$4+1),FALSE)*$E1824</f>
        <v>0</v>
      </c>
      <c r="Z1820" s="25">
        <f t="shared" si="827"/>
        <v>0</v>
      </c>
      <c r="AA1820" s="25">
        <f>VLOOKUP(CONCATENATE($F1820," ",$G1820),AllocFactorMatrix,(AA$4+1),FALSE)*$E1824</f>
        <v>0</v>
      </c>
      <c r="AB1820" s="25">
        <f>VLOOKUP(CONCATENATE($F1820," ",$G1820),AllocFactorMatrix,(AB$4+1),FALSE)*$E1824</f>
        <v>0</v>
      </c>
      <c r="AC1820" s="25">
        <f>VLOOKUP(CONCATENATE($F1820," ",$G1820),AllocFactorMatrix,(AC$4+1),FALSE)*$E1824</f>
        <v>0</v>
      </c>
    </row>
    <row r="1821" spans="4:29" hidden="1" outlineLevel="1">
      <c r="F1821" s="61" t="str">
        <f>F1824</f>
        <v>CUST_903</v>
      </c>
      <c r="G1821" s="20" t="str">
        <f>$G$12</f>
        <v>DISTSEC</v>
      </c>
      <c r="H1821" s="24">
        <f t="shared" si="825"/>
        <v>0</v>
      </c>
      <c r="I1821" s="25">
        <f>VLOOKUP(CONCATENATE($F1821," ",$G1821),AllocFactorMatrix,(I$4+1),FALSE)*$E1824</f>
        <v>0</v>
      </c>
      <c r="J1821" s="25">
        <f>VLOOKUP(CONCATENATE($F1821," ",$G1821),AllocFactorMatrix,(J$4+1),FALSE)*$E1824</f>
        <v>0</v>
      </c>
      <c r="K1821" s="25">
        <f>VLOOKUP(CONCATENATE($F1821," ",$G1821),AllocFactorMatrix,(K$4+1),FALSE)*$E1824</f>
        <v>0</v>
      </c>
      <c r="L1821" s="25">
        <f>VLOOKUP(CONCATENATE($F1821," ",$G1821),AllocFactorMatrix,(L$4+1),FALSE)*$E1824</f>
        <v>0</v>
      </c>
      <c r="M1821" s="25">
        <f t="shared" si="826"/>
        <v>0</v>
      </c>
      <c r="N1821" s="25">
        <f>VLOOKUP(CONCATENATE($F1821," ",$G1821),AllocFactorMatrix,(N$4+1),FALSE)*$E1824</f>
        <v>0</v>
      </c>
      <c r="O1821" s="25">
        <f>VLOOKUP(CONCATENATE($F1821," ",$G1821),AllocFactorMatrix,(O$4+1),FALSE)*$E1824</f>
        <v>0</v>
      </c>
      <c r="P1821" s="25">
        <f>VLOOKUP(CONCATENATE($F1821," ",$G1821),AllocFactorMatrix,(P$4+1),FALSE)*$E1824</f>
        <v>0</v>
      </c>
      <c r="Q1821" s="25">
        <f>VLOOKUP(CONCATENATE($F1821," ",$G1821),AllocFactorMatrix,(Q$4+1),FALSE)*$E1824</f>
        <v>0</v>
      </c>
      <c r="R1821" s="25">
        <f t="shared" si="828"/>
        <v>0</v>
      </c>
      <c r="S1821" s="25">
        <f>VLOOKUP(CONCATENATE($F1821," ",$G1821),AllocFactorMatrix,(S$4+1),FALSE)*$E1824</f>
        <v>0</v>
      </c>
      <c r="T1821" s="25">
        <f>VLOOKUP(CONCATENATE($F1821," ",$G1821),AllocFactorMatrix,(T$4+1),FALSE)*$E1824</f>
        <v>0</v>
      </c>
      <c r="U1821" s="25">
        <f>VLOOKUP(CONCATENATE($F1821," ",$G1821),AllocFactorMatrix,(U$4+1),FALSE)*$E1824</f>
        <v>0</v>
      </c>
      <c r="V1821" s="25">
        <f>VLOOKUP(CONCATENATE($F1821," ",$G1821),AllocFactorMatrix,(V$4+1),FALSE)*$E1824</f>
        <v>0</v>
      </c>
      <c r="W1821" s="25">
        <f t="shared" si="831"/>
        <v>0</v>
      </c>
      <c r="X1821" s="25">
        <f>VLOOKUP(CONCATENATE($F1821," ",$G1821),AllocFactorMatrix,(X$4+1),FALSE)*$E1824</f>
        <v>0</v>
      </c>
      <c r="Y1821" s="25">
        <f>VLOOKUP(CONCATENATE($F1821," ",$G1821),AllocFactorMatrix,(Y$4+1),FALSE)*$E1824</f>
        <v>0</v>
      </c>
      <c r="Z1821" s="25">
        <f t="shared" si="827"/>
        <v>0</v>
      </c>
      <c r="AA1821" s="25">
        <f>VLOOKUP(CONCATENATE($F1821," ",$G1821),AllocFactorMatrix,(AA$4+1),FALSE)*$E1824</f>
        <v>0</v>
      </c>
      <c r="AB1821" s="25">
        <f>VLOOKUP(CONCATENATE($F1821," ",$G1821),AllocFactorMatrix,(AB$4+1),FALSE)*$E1824</f>
        <v>0</v>
      </c>
      <c r="AC1821" s="25">
        <f>VLOOKUP(CONCATENATE($F1821," ",$G1821),AllocFactorMatrix,(AC$4+1),FALSE)*$E1824</f>
        <v>0</v>
      </c>
    </row>
    <row r="1822" spans="4:29" hidden="1" outlineLevel="1">
      <c r="F1822" s="61" t="str">
        <f>F1824</f>
        <v>CUST_903</v>
      </c>
      <c r="G1822" s="20" t="str">
        <f>$G$13</f>
        <v>ENERGY</v>
      </c>
      <c r="H1822" s="24">
        <f t="shared" si="825"/>
        <v>0</v>
      </c>
      <c r="I1822" s="25">
        <f>VLOOKUP(CONCATENATE($F1822," ",$G1822),AllocFactorMatrix,(I$4+1),FALSE)*$E1824</f>
        <v>0</v>
      </c>
      <c r="J1822" s="25">
        <f>VLOOKUP(CONCATENATE($F1822," ",$G1822),AllocFactorMatrix,(J$4+1),FALSE)*$E1824</f>
        <v>0</v>
      </c>
      <c r="K1822" s="25">
        <f>VLOOKUP(CONCATENATE($F1822," ",$G1822),AllocFactorMatrix,(K$4+1),FALSE)*$E1824</f>
        <v>0</v>
      </c>
      <c r="L1822" s="25">
        <f>VLOOKUP(CONCATENATE($F1822," ",$G1822),AllocFactorMatrix,(L$4+1),FALSE)*$E1824</f>
        <v>0</v>
      </c>
      <c r="M1822" s="25">
        <f t="shared" si="826"/>
        <v>0</v>
      </c>
      <c r="N1822" s="25">
        <f>VLOOKUP(CONCATENATE($F1822," ",$G1822),AllocFactorMatrix,(N$4+1),FALSE)*$E1824</f>
        <v>0</v>
      </c>
      <c r="O1822" s="25">
        <f>VLOOKUP(CONCATENATE($F1822," ",$G1822),AllocFactorMatrix,(O$4+1),FALSE)*$E1824</f>
        <v>0</v>
      </c>
      <c r="P1822" s="25">
        <f>VLOOKUP(CONCATENATE($F1822," ",$G1822),AllocFactorMatrix,(P$4+1),FALSE)*$E1824</f>
        <v>0</v>
      </c>
      <c r="Q1822" s="25">
        <f>VLOOKUP(CONCATENATE($F1822," ",$G1822),AllocFactorMatrix,(Q$4+1),FALSE)*$E1824</f>
        <v>0</v>
      </c>
      <c r="R1822" s="25">
        <f t="shared" si="828"/>
        <v>0</v>
      </c>
      <c r="S1822" s="25">
        <f>VLOOKUP(CONCATENATE($F1822," ",$G1822),AllocFactorMatrix,(S$4+1),FALSE)*$E1824</f>
        <v>0</v>
      </c>
      <c r="T1822" s="25">
        <f>VLOOKUP(CONCATENATE($F1822," ",$G1822),AllocFactorMatrix,(T$4+1),FALSE)*$E1824</f>
        <v>0</v>
      </c>
      <c r="U1822" s="25">
        <f>VLOOKUP(CONCATENATE($F1822," ",$G1822),AllocFactorMatrix,(U$4+1),FALSE)*$E1824</f>
        <v>0</v>
      </c>
      <c r="V1822" s="25">
        <f>VLOOKUP(CONCATENATE($F1822," ",$G1822),AllocFactorMatrix,(V$4+1),FALSE)*$E1824</f>
        <v>0</v>
      </c>
      <c r="W1822" s="25">
        <f t="shared" si="831"/>
        <v>0</v>
      </c>
      <c r="X1822" s="25">
        <f>VLOOKUP(CONCATENATE($F1822," ",$G1822),AllocFactorMatrix,(X$4+1),FALSE)*$E1824</f>
        <v>0</v>
      </c>
      <c r="Y1822" s="25">
        <f>VLOOKUP(CONCATENATE($F1822," ",$G1822),AllocFactorMatrix,(Y$4+1),FALSE)*$E1824</f>
        <v>0</v>
      </c>
      <c r="Z1822" s="25">
        <f t="shared" si="827"/>
        <v>0</v>
      </c>
      <c r="AA1822" s="25">
        <f>VLOOKUP(CONCATENATE($F1822," ",$G1822),AllocFactorMatrix,(AA$4+1),FALSE)*$E1824</f>
        <v>0</v>
      </c>
      <c r="AB1822" s="25">
        <f>VLOOKUP(CONCATENATE($F1822," ",$G1822),AllocFactorMatrix,(AB$4+1),FALSE)*$E1824</f>
        <v>0</v>
      </c>
      <c r="AC1822" s="25">
        <f>VLOOKUP(CONCATENATE($F1822," ",$G1822),AllocFactorMatrix,(AC$4+1),FALSE)*$E1824</f>
        <v>0</v>
      </c>
    </row>
    <row r="1823" spans="4:29" hidden="1" outlineLevel="1">
      <c r="F1823" s="61" t="str">
        <f>F1824</f>
        <v>CUST_903</v>
      </c>
      <c r="G1823" s="20" t="str">
        <f>$G$14</f>
        <v>CUSTOMER</v>
      </c>
      <c r="H1823" s="24">
        <f t="shared" si="825"/>
        <v>4647019</v>
      </c>
      <c r="I1823" s="25">
        <f>VLOOKUP(CONCATENATE($F1823," ",$G1823),AllocFactorMatrix,(I$4+1),FALSE)*$E1824</f>
        <v>3916035.7347117984</v>
      </c>
      <c r="J1823" s="25">
        <f>VLOOKUP(CONCATENATE($F1823," ",$G1823),AllocFactorMatrix,(J$4+1),FALSE)*$E1824</f>
        <v>713517.80688766134</v>
      </c>
      <c r="K1823" s="25">
        <f>VLOOKUP(CONCATENATE($F1823," ",$G1823),AllocFactorMatrix,(K$4+1),FALSE)*$E1824</f>
        <v>1619.803967144077</v>
      </c>
      <c r="L1823" s="25">
        <f>VLOOKUP(CONCATENATE($F1823," ",$G1823),AllocFactorMatrix,(L$4+1),FALSE)*$E1824</f>
        <v>70.087671655272558</v>
      </c>
      <c r="M1823" s="25">
        <f t="shared" si="826"/>
        <v>715207.69852646068</v>
      </c>
      <c r="N1823" s="25">
        <f>VLOOKUP(CONCATENATE($F1823," ",$G1823),AllocFactorMatrix,(N$4+1),FALSE)*$E1824</f>
        <v>8431.9362760829299</v>
      </c>
      <c r="O1823" s="25">
        <f>VLOOKUP(CONCATENATE($F1823," ",$G1823),AllocFactorMatrix,(O$4+1),FALSE)*$E1824</f>
        <v>1390.0721544962391</v>
      </c>
      <c r="P1823" s="25">
        <f>VLOOKUP(CONCATENATE($F1823," ",$G1823),AllocFactorMatrix,(P$4+1),FALSE)*$E1824</f>
        <v>161.59102076076726</v>
      </c>
      <c r="Q1823" s="25">
        <f>VLOOKUP(CONCATENATE($F1823," ",$G1823),AllocFactorMatrix,(Q$4+1),FALSE)*$E1824</f>
        <v>46.725114436848372</v>
      </c>
      <c r="R1823" s="25">
        <f t="shared" si="828"/>
        <v>10030.324565776786</v>
      </c>
      <c r="S1823" s="25">
        <f>VLOOKUP(CONCATENATE($F1823," ",$G1823),AllocFactorMatrix,(S$4+1),FALSE)*$E1824</f>
        <v>114.86590632391892</v>
      </c>
      <c r="T1823" s="25">
        <f>VLOOKUP(CONCATENATE($F1823," ",$G1823),AllocFactorMatrix,(T$4+1),FALSE)*$E1824</f>
        <v>788.48630612181626</v>
      </c>
      <c r="U1823" s="25">
        <f>VLOOKUP(CONCATENATE($F1823," ",$G1823),AllocFactorMatrix,(U$4+1),FALSE)*$E1824</f>
        <v>393.26971317680716</v>
      </c>
      <c r="V1823" s="25">
        <f>VLOOKUP(CONCATENATE($F1823," ",$G1823),AllocFactorMatrix,(V$4+1),FALSE)*$E1824</f>
        <v>70.087671655272558</v>
      </c>
      <c r="W1823" s="25">
        <f t="shared" si="831"/>
        <v>1366.7095972778147</v>
      </c>
      <c r="X1823" s="25">
        <f>VLOOKUP(CONCATENATE($F1823," ",$G1823),AllocFactorMatrix,(X$4+1),FALSE)*$E1824</f>
        <v>2941.735329753245</v>
      </c>
      <c r="Y1823" s="25">
        <f>VLOOKUP(CONCATENATE($F1823," ",$G1823),AllocFactorMatrix,(Y$4+1),FALSE)*$E1824</f>
        <v>23.362557218424186</v>
      </c>
      <c r="Z1823" s="25">
        <f t="shared" si="827"/>
        <v>2965.0978869716691</v>
      </c>
      <c r="AA1823" s="25">
        <f>VLOOKUP(CONCATENATE($F1823," ",$G1823),AllocFactorMatrix,(AA$4+1),FALSE)*$E1824</f>
        <v>184.95357797919149</v>
      </c>
      <c r="AB1823" s="25">
        <f>VLOOKUP(CONCATENATE($F1823," ",$G1823),AllocFactorMatrix,(AB$4+1),FALSE)*$E1824</f>
        <v>0</v>
      </c>
      <c r="AC1823" s="25">
        <f>VLOOKUP(CONCATENATE($F1823," ",$G1823),AllocFactorMatrix,(AC$4+1),FALSE)*$E1824</f>
        <v>1228.4811337354718</v>
      </c>
    </row>
    <row r="1824" spans="4:29" collapsed="1">
      <c r="D1824" s="20" t="s">
        <v>121</v>
      </c>
      <c r="E1824" s="22">
        <f>'Sch 4'!E405</f>
        <v>4647019</v>
      </c>
      <c r="F1824" s="61" t="s">
        <v>55</v>
      </c>
      <c r="G1824" s="20" t="str">
        <f>$G$15</f>
        <v>TOTAL</v>
      </c>
      <c r="H1824" s="24">
        <f t="shared" si="825"/>
        <v>4647019</v>
      </c>
      <c r="I1824" s="25">
        <f>VLOOKUP(CONCATENATE($F1824," ",$G1824),AllocFactorMatrix,(I$4+1),FALSE)*$E1824</f>
        <v>3916035.7347117984</v>
      </c>
      <c r="J1824" s="25">
        <f>VLOOKUP(CONCATENATE($F1824," ",$G1824),AllocFactorMatrix,(J$4+1),FALSE)*$E1824</f>
        <v>713517.80688766134</v>
      </c>
      <c r="K1824" s="25">
        <f>VLOOKUP(CONCATENATE($F1824," ",$G1824),AllocFactorMatrix,(K$4+1),FALSE)*$E1824</f>
        <v>1619.803967144077</v>
      </c>
      <c r="L1824" s="25">
        <f>VLOOKUP(CONCATENATE($F1824," ",$G1824),AllocFactorMatrix,(L$4+1),FALSE)*$E1824</f>
        <v>70.087671655272558</v>
      </c>
      <c r="M1824" s="25">
        <f t="shared" si="826"/>
        <v>715207.69852646068</v>
      </c>
      <c r="N1824" s="25">
        <f>VLOOKUP(CONCATENATE($F1824," ",$G1824),AllocFactorMatrix,(N$4+1),FALSE)*$E1824</f>
        <v>8431.9362760829299</v>
      </c>
      <c r="O1824" s="25">
        <f>VLOOKUP(CONCATENATE($F1824," ",$G1824),AllocFactorMatrix,(O$4+1),FALSE)*$E1824</f>
        <v>1390.0721544962391</v>
      </c>
      <c r="P1824" s="25">
        <f>VLOOKUP(CONCATENATE($F1824," ",$G1824),AllocFactorMatrix,(P$4+1),FALSE)*$E1824</f>
        <v>161.59102076076726</v>
      </c>
      <c r="Q1824" s="25">
        <f>VLOOKUP(CONCATENATE($F1824," ",$G1824),AllocFactorMatrix,(Q$4+1),FALSE)*$E1824</f>
        <v>46.725114436848372</v>
      </c>
      <c r="R1824" s="25">
        <f t="shared" si="828"/>
        <v>10030.324565776786</v>
      </c>
      <c r="S1824" s="25">
        <f>VLOOKUP(CONCATENATE($F1824," ",$G1824),AllocFactorMatrix,(S$4+1),FALSE)*$E1824</f>
        <v>114.86590632391892</v>
      </c>
      <c r="T1824" s="25">
        <f>VLOOKUP(CONCATENATE($F1824," ",$G1824),AllocFactorMatrix,(T$4+1),FALSE)*$E1824</f>
        <v>788.48630612181626</v>
      </c>
      <c r="U1824" s="25">
        <f>VLOOKUP(CONCATENATE($F1824," ",$G1824),AllocFactorMatrix,(U$4+1),FALSE)*$E1824</f>
        <v>393.26971317680716</v>
      </c>
      <c r="V1824" s="25">
        <f>VLOOKUP(CONCATENATE($F1824," ",$G1824),AllocFactorMatrix,(V$4+1),FALSE)*$E1824</f>
        <v>70.087671655272558</v>
      </c>
      <c r="W1824" s="25">
        <f t="shared" si="831"/>
        <v>1366.7095972778147</v>
      </c>
      <c r="X1824" s="25">
        <f>VLOOKUP(CONCATENATE($F1824," ",$G1824),AllocFactorMatrix,(X$4+1),FALSE)*$E1824</f>
        <v>2941.735329753245</v>
      </c>
      <c r="Y1824" s="25">
        <f>VLOOKUP(CONCATENATE($F1824," ",$G1824),AllocFactorMatrix,(Y$4+1),FALSE)*$E1824</f>
        <v>23.362557218424186</v>
      </c>
      <c r="Z1824" s="25">
        <f t="shared" si="827"/>
        <v>2965.0978869716691</v>
      </c>
      <c r="AA1824" s="25">
        <f>VLOOKUP(CONCATENATE($F1824," ",$G1824),AllocFactorMatrix,(AA$4+1),FALSE)*$E1824</f>
        <v>184.95357797919149</v>
      </c>
      <c r="AB1824" s="25">
        <f>VLOOKUP(CONCATENATE($F1824," ",$G1824),AllocFactorMatrix,(AB$4+1),FALSE)*$E1824</f>
        <v>0</v>
      </c>
      <c r="AC1824" s="25">
        <f>VLOOKUP(CONCATENATE($F1824," ",$G1824),AllocFactorMatrix,(AC$4+1),FALSE)*$E1824</f>
        <v>1228.4811337354718</v>
      </c>
    </row>
    <row r="1825" spans="4:29" hidden="1" outlineLevel="1">
      <c r="F1825" s="61" t="str">
        <f>F1832</f>
        <v>CUST_TOTAL</v>
      </c>
      <c r="G1825" s="20" t="str">
        <f>$G$8</f>
        <v>PRODUCTION</v>
      </c>
      <c r="H1825" s="24">
        <f t="shared" si="825"/>
        <v>0</v>
      </c>
      <c r="I1825" s="25">
        <f>VLOOKUP(CONCATENATE($F1825," ",$G1825),AllocFactorMatrix,(I$4+1),FALSE)*$E1832</f>
        <v>0</v>
      </c>
      <c r="J1825" s="25">
        <f>VLOOKUP(CONCATENATE($F1825," ",$G1825),AllocFactorMatrix,(J$4+1),FALSE)*$E1832</f>
        <v>0</v>
      </c>
      <c r="K1825" s="25">
        <f>VLOOKUP(CONCATENATE($F1825," ",$G1825),AllocFactorMatrix,(K$4+1),FALSE)*$E1832</f>
        <v>0</v>
      </c>
      <c r="L1825" s="25">
        <f>VLOOKUP(CONCATENATE($F1825," ",$G1825),AllocFactorMatrix,(L$4+1),FALSE)*$E1832</f>
        <v>0</v>
      </c>
      <c r="M1825" s="25">
        <f t="shared" si="826"/>
        <v>0</v>
      </c>
      <c r="N1825" s="25">
        <f>VLOOKUP(CONCATENATE($F1825," ",$G1825),AllocFactorMatrix,(N$4+1),FALSE)*$E1832</f>
        <v>0</v>
      </c>
      <c r="O1825" s="25">
        <f>VLOOKUP(CONCATENATE($F1825," ",$G1825),AllocFactorMatrix,(O$4+1),FALSE)*$E1832</f>
        <v>0</v>
      </c>
      <c r="P1825" s="25">
        <f>VLOOKUP(CONCATENATE($F1825," ",$G1825),AllocFactorMatrix,(P$4+1),FALSE)*$E1832</f>
        <v>0</v>
      </c>
      <c r="Q1825" s="25">
        <f>VLOOKUP(CONCATENATE($F1825," ",$G1825),AllocFactorMatrix,(Q$4+1),FALSE)*$E1832</f>
        <v>0</v>
      </c>
      <c r="R1825" s="25">
        <f t="shared" si="828"/>
        <v>0</v>
      </c>
      <c r="S1825" s="25">
        <f>VLOOKUP(CONCATENATE($F1825," ",$G1825),AllocFactorMatrix,(S$4+1),FALSE)*$E1832</f>
        <v>0</v>
      </c>
      <c r="T1825" s="25">
        <f>VLOOKUP(CONCATENATE($F1825," ",$G1825),AllocFactorMatrix,(T$4+1),FALSE)*$E1832</f>
        <v>0</v>
      </c>
      <c r="U1825" s="25">
        <f>VLOOKUP(CONCATENATE($F1825," ",$G1825),AllocFactorMatrix,(U$4+1),FALSE)*$E1832</f>
        <v>0</v>
      </c>
      <c r="V1825" s="25">
        <f>VLOOKUP(CONCATENATE($F1825," ",$G1825),AllocFactorMatrix,(V$4+1),FALSE)*$E1832</f>
        <v>0</v>
      </c>
      <c r="W1825" s="25">
        <f>SUBTOTAL(9,S1825:V1825)</f>
        <v>0</v>
      </c>
      <c r="X1825" s="25">
        <f>VLOOKUP(CONCATENATE($F1825," ",$G1825),AllocFactorMatrix,(X$4+1),FALSE)*$E1832</f>
        <v>0</v>
      </c>
      <c r="Y1825" s="25">
        <f>VLOOKUP(CONCATENATE($F1825," ",$G1825),AllocFactorMatrix,(Y$4+1),FALSE)*$E1832</f>
        <v>0</v>
      </c>
      <c r="Z1825" s="25">
        <f t="shared" si="827"/>
        <v>0</v>
      </c>
      <c r="AA1825" s="25">
        <f>VLOOKUP(CONCATENATE($F1825," ",$G1825),AllocFactorMatrix,(AA$4+1),FALSE)*$E1832</f>
        <v>0</v>
      </c>
      <c r="AB1825" s="25">
        <f>VLOOKUP(CONCATENATE($F1825," ",$G1825),AllocFactorMatrix,(AB$4+1),FALSE)*$E1832</f>
        <v>0</v>
      </c>
      <c r="AC1825" s="25">
        <f>VLOOKUP(CONCATENATE($F1825," ",$G1825),AllocFactorMatrix,(AC$4+1),FALSE)*$E1832</f>
        <v>0</v>
      </c>
    </row>
    <row r="1826" spans="4:29" hidden="1" outlineLevel="1">
      <c r="F1826" s="61" t="str">
        <f>F1832</f>
        <v>CUST_TOTAL</v>
      </c>
      <c r="G1826" s="20" t="str">
        <f>$G$9</f>
        <v>BULKTRAN</v>
      </c>
      <c r="H1826" s="24">
        <f t="shared" si="825"/>
        <v>0</v>
      </c>
      <c r="I1826" s="25">
        <f>VLOOKUP(CONCATENATE($F1826," ",$G1826),AllocFactorMatrix,(I$4+1),FALSE)*$E1832</f>
        <v>0</v>
      </c>
      <c r="J1826" s="25">
        <f>VLOOKUP(CONCATENATE($F1826," ",$G1826),AllocFactorMatrix,(J$4+1),FALSE)*$E1832</f>
        <v>0</v>
      </c>
      <c r="K1826" s="25">
        <f>VLOOKUP(CONCATENATE($F1826," ",$G1826),AllocFactorMatrix,(K$4+1),FALSE)*$E1832</f>
        <v>0</v>
      </c>
      <c r="L1826" s="25">
        <f>VLOOKUP(CONCATENATE($F1826," ",$G1826),AllocFactorMatrix,(L$4+1),FALSE)*$E1832</f>
        <v>0</v>
      </c>
      <c r="M1826" s="25">
        <f t="shared" si="826"/>
        <v>0</v>
      </c>
      <c r="N1826" s="25">
        <f>VLOOKUP(CONCATENATE($F1826," ",$G1826),AllocFactorMatrix,(N$4+1),FALSE)*$E1832</f>
        <v>0</v>
      </c>
      <c r="O1826" s="25">
        <f>VLOOKUP(CONCATENATE($F1826," ",$G1826),AllocFactorMatrix,(O$4+1),FALSE)*$E1832</f>
        <v>0</v>
      </c>
      <c r="P1826" s="25">
        <f>VLOOKUP(CONCATENATE($F1826," ",$G1826),AllocFactorMatrix,(P$4+1),FALSE)*$E1832</f>
        <v>0</v>
      </c>
      <c r="Q1826" s="25">
        <f>VLOOKUP(CONCATENATE($F1826," ",$G1826),AllocFactorMatrix,(Q$4+1),FALSE)*$E1832</f>
        <v>0</v>
      </c>
      <c r="R1826" s="25">
        <f t="shared" si="828"/>
        <v>0</v>
      </c>
      <c r="S1826" s="25">
        <f>VLOOKUP(CONCATENATE($F1826," ",$G1826),AllocFactorMatrix,(S$4+1),FALSE)*$E1832</f>
        <v>0</v>
      </c>
      <c r="T1826" s="25">
        <f>VLOOKUP(CONCATENATE($F1826," ",$G1826),AllocFactorMatrix,(T$4+1),FALSE)*$E1832</f>
        <v>0</v>
      </c>
      <c r="U1826" s="25">
        <f>VLOOKUP(CONCATENATE($F1826," ",$G1826),AllocFactorMatrix,(U$4+1),FALSE)*$E1832</f>
        <v>0</v>
      </c>
      <c r="V1826" s="25">
        <f>VLOOKUP(CONCATENATE($F1826," ",$G1826),AllocFactorMatrix,(V$4+1),FALSE)*$E1832</f>
        <v>0</v>
      </c>
      <c r="W1826" s="25">
        <f t="shared" ref="W1826:W1832" si="832">SUBTOTAL(9,S1826:V1826)</f>
        <v>0</v>
      </c>
      <c r="X1826" s="25">
        <f>VLOOKUP(CONCATENATE($F1826," ",$G1826),AllocFactorMatrix,(X$4+1),FALSE)*$E1832</f>
        <v>0</v>
      </c>
      <c r="Y1826" s="25">
        <f>VLOOKUP(CONCATENATE($F1826," ",$G1826),AllocFactorMatrix,(Y$4+1),FALSE)*$E1832</f>
        <v>0</v>
      </c>
      <c r="Z1826" s="25">
        <f t="shared" si="827"/>
        <v>0</v>
      </c>
      <c r="AA1826" s="25">
        <f>VLOOKUP(CONCATENATE($F1826," ",$G1826),AllocFactorMatrix,(AA$4+1),FALSE)*$E1832</f>
        <v>0</v>
      </c>
      <c r="AB1826" s="25">
        <f>VLOOKUP(CONCATENATE($F1826," ",$G1826),AllocFactorMatrix,(AB$4+1),FALSE)*$E1832</f>
        <v>0</v>
      </c>
      <c r="AC1826" s="25">
        <f>VLOOKUP(CONCATENATE($F1826," ",$G1826),AllocFactorMatrix,(AC$4+1),FALSE)*$E1832</f>
        <v>0</v>
      </c>
    </row>
    <row r="1827" spans="4:29" hidden="1" outlineLevel="1">
      <c r="F1827" s="61" t="str">
        <f>F1832</f>
        <v>CUST_TOTAL</v>
      </c>
      <c r="G1827" s="20" t="str">
        <f>$G$10</f>
        <v>SUBTRAN</v>
      </c>
      <c r="H1827" s="24">
        <f t="shared" si="825"/>
        <v>0</v>
      </c>
      <c r="I1827" s="25">
        <f>VLOOKUP(CONCATENATE($F1827," ",$G1827),AllocFactorMatrix,(I$4+1),FALSE)*$E1832</f>
        <v>0</v>
      </c>
      <c r="J1827" s="25">
        <f>VLOOKUP(CONCATENATE($F1827," ",$G1827),AllocFactorMatrix,(J$4+1),FALSE)*$E1832</f>
        <v>0</v>
      </c>
      <c r="K1827" s="25">
        <f>VLOOKUP(CONCATENATE($F1827," ",$G1827),AllocFactorMatrix,(K$4+1),FALSE)*$E1832</f>
        <v>0</v>
      </c>
      <c r="L1827" s="25">
        <f>VLOOKUP(CONCATENATE($F1827," ",$G1827),AllocFactorMatrix,(L$4+1),FALSE)*$E1832</f>
        <v>0</v>
      </c>
      <c r="M1827" s="25">
        <f t="shared" si="826"/>
        <v>0</v>
      </c>
      <c r="N1827" s="25">
        <f>VLOOKUP(CONCATENATE($F1827," ",$G1827),AllocFactorMatrix,(N$4+1),FALSE)*$E1832</f>
        <v>0</v>
      </c>
      <c r="O1827" s="25">
        <f>VLOOKUP(CONCATENATE($F1827," ",$G1827),AllocFactorMatrix,(O$4+1),FALSE)*$E1832</f>
        <v>0</v>
      </c>
      <c r="P1827" s="25">
        <f>VLOOKUP(CONCATENATE($F1827," ",$G1827),AllocFactorMatrix,(P$4+1),FALSE)*$E1832</f>
        <v>0</v>
      </c>
      <c r="Q1827" s="25">
        <f>VLOOKUP(CONCATENATE($F1827," ",$G1827),AllocFactorMatrix,(Q$4+1),FALSE)*$E1832</f>
        <v>0</v>
      </c>
      <c r="R1827" s="25">
        <f t="shared" si="828"/>
        <v>0</v>
      </c>
      <c r="S1827" s="25">
        <f>VLOOKUP(CONCATENATE($F1827," ",$G1827),AllocFactorMatrix,(S$4+1),FALSE)*$E1832</f>
        <v>0</v>
      </c>
      <c r="T1827" s="25">
        <f>VLOOKUP(CONCATENATE($F1827," ",$G1827),AllocFactorMatrix,(T$4+1),FALSE)*$E1832</f>
        <v>0</v>
      </c>
      <c r="U1827" s="25">
        <f>VLOOKUP(CONCATENATE($F1827," ",$G1827),AllocFactorMatrix,(U$4+1),FALSE)*$E1832</f>
        <v>0</v>
      </c>
      <c r="V1827" s="25">
        <f>VLOOKUP(CONCATENATE($F1827," ",$G1827),AllocFactorMatrix,(V$4+1),FALSE)*$E1832</f>
        <v>0</v>
      </c>
      <c r="W1827" s="25">
        <f t="shared" si="832"/>
        <v>0</v>
      </c>
      <c r="X1827" s="25">
        <f>VLOOKUP(CONCATENATE($F1827," ",$G1827),AllocFactorMatrix,(X$4+1),FALSE)*$E1832</f>
        <v>0</v>
      </c>
      <c r="Y1827" s="25">
        <f>VLOOKUP(CONCATENATE($F1827," ",$G1827),AllocFactorMatrix,(Y$4+1),FALSE)*$E1832</f>
        <v>0</v>
      </c>
      <c r="Z1827" s="25">
        <f t="shared" si="827"/>
        <v>0</v>
      </c>
      <c r="AA1827" s="25">
        <f>VLOOKUP(CONCATENATE($F1827," ",$G1827),AllocFactorMatrix,(AA$4+1),FALSE)*$E1832</f>
        <v>0</v>
      </c>
      <c r="AB1827" s="25">
        <f>VLOOKUP(CONCATENATE($F1827," ",$G1827),AllocFactorMatrix,(AB$4+1),FALSE)*$E1832</f>
        <v>0</v>
      </c>
      <c r="AC1827" s="25">
        <f>VLOOKUP(CONCATENATE($F1827," ",$G1827),AllocFactorMatrix,(AC$4+1),FALSE)*$E1832</f>
        <v>0</v>
      </c>
    </row>
    <row r="1828" spans="4:29" hidden="1" outlineLevel="1">
      <c r="F1828" s="61" t="str">
        <f>F1832</f>
        <v>CUST_TOTAL</v>
      </c>
      <c r="G1828" s="20" t="str">
        <f>$G$11</f>
        <v>DISTPRI</v>
      </c>
      <c r="H1828" s="24">
        <f t="shared" si="825"/>
        <v>0</v>
      </c>
      <c r="I1828" s="25">
        <f>VLOOKUP(CONCATENATE($F1828," ",$G1828),AllocFactorMatrix,(I$4+1),FALSE)*$E1832</f>
        <v>0</v>
      </c>
      <c r="J1828" s="25">
        <f>VLOOKUP(CONCATENATE($F1828," ",$G1828),AllocFactorMatrix,(J$4+1),FALSE)*$E1832</f>
        <v>0</v>
      </c>
      <c r="K1828" s="25">
        <f>VLOOKUP(CONCATENATE($F1828," ",$G1828),AllocFactorMatrix,(K$4+1),FALSE)*$E1832</f>
        <v>0</v>
      </c>
      <c r="L1828" s="25">
        <f>VLOOKUP(CONCATENATE($F1828," ",$G1828),AllocFactorMatrix,(L$4+1),FALSE)*$E1832</f>
        <v>0</v>
      </c>
      <c r="M1828" s="25">
        <f t="shared" si="826"/>
        <v>0</v>
      </c>
      <c r="N1828" s="25">
        <f>VLOOKUP(CONCATENATE($F1828," ",$G1828),AllocFactorMatrix,(N$4+1),FALSE)*$E1832</f>
        <v>0</v>
      </c>
      <c r="O1828" s="25">
        <f>VLOOKUP(CONCATENATE($F1828," ",$G1828),AllocFactorMatrix,(O$4+1),FALSE)*$E1832</f>
        <v>0</v>
      </c>
      <c r="P1828" s="25">
        <f>VLOOKUP(CONCATENATE($F1828," ",$G1828),AllocFactorMatrix,(P$4+1),FALSE)*$E1832</f>
        <v>0</v>
      </c>
      <c r="Q1828" s="25">
        <f>VLOOKUP(CONCATENATE($F1828," ",$G1828),AllocFactorMatrix,(Q$4+1),FALSE)*$E1832</f>
        <v>0</v>
      </c>
      <c r="R1828" s="25">
        <f t="shared" si="828"/>
        <v>0</v>
      </c>
      <c r="S1828" s="25">
        <f>VLOOKUP(CONCATENATE($F1828," ",$G1828),AllocFactorMatrix,(S$4+1),FALSE)*$E1832</f>
        <v>0</v>
      </c>
      <c r="T1828" s="25">
        <f>VLOOKUP(CONCATENATE($F1828," ",$G1828),AllocFactorMatrix,(T$4+1),FALSE)*$E1832</f>
        <v>0</v>
      </c>
      <c r="U1828" s="25">
        <f>VLOOKUP(CONCATENATE($F1828," ",$G1828),AllocFactorMatrix,(U$4+1),FALSE)*$E1832</f>
        <v>0</v>
      </c>
      <c r="V1828" s="25">
        <f>VLOOKUP(CONCATENATE($F1828," ",$G1828),AllocFactorMatrix,(V$4+1),FALSE)*$E1832</f>
        <v>0</v>
      </c>
      <c r="W1828" s="25">
        <f t="shared" si="832"/>
        <v>0</v>
      </c>
      <c r="X1828" s="25">
        <f>VLOOKUP(CONCATENATE($F1828," ",$G1828),AllocFactorMatrix,(X$4+1),FALSE)*$E1832</f>
        <v>0</v>
      </c>
      <c r="Y1828" s="25">
        <f>VLOOKUP(CONCATENATE($F1828," ",$G1828),AllocFactorMatrix,(Y$4+1),FALSE)*$E1832</f>
        <v>0</v>
      </c>
      <c r="Z1828" s="25">
        <f t="shared" si="827"/>
        <v>0</v>
      </c>
      <c r="AA1828" s="25">
        <f>VLOOKUP(CONCATENATE($F1828," ",$G1828),AllocFactorMatrix,(AA$4+1),FALSE)*$E1832</f>
        <v>0</v>
      </c>
      <c r="AB1828" s="25">
        <f>VLOOKUP(CONCATENATE($F1828," ",$G1828),AllocFactorMatrix,(AB$4+1),FALSE)*$E1832</f>
        <v>0</v>
      </c>
      <c r="AC1828" s="25">
        <f>VLOOKUP(CONCATENATE($F1828," ",$G1828),AllocFactorMatrix,(AC$4+1),FALSE)*$E1832</f>
        <v>0</v>
      </c>
    </row>
    <row r="1829" spans="4:29" hidden="1" outlineLevel="1">
      <c r="F1829" s="61" t="str">
        <f>F1832</f>
        <v>CUST_TOTAL</v>
      </c>
      <c r="G1829" s="20" t="str">
        <f>$G$12</f>
        <v>DISTSEC</v>
      </c>
      <c r="H1829" s="24">
        <f t="shared" si="825"/>
        <v>0</v>
      </c>
      <c r="I1829" s="25">
        <f>VLOOKUP(CONCATENATE($F1829," ",$G1829),AllocFactorMatrix,(I$4+1),FALSE)*$E1832</f>
        <v>0</v>
      </c>
      <c r="J1829" s="25">
        <f>VLOOKUP(CONCATENATE($F1829," ",$G1829),AllocFactorMatrix,(J$4+1),FALSE)*$E1832</f>
        <v>0</v>
      </c>
      <c r="K1829" s="25">
        <f>VLOOKUP(CONCATENATE($F1829," ",$G1829),AllocFactorMatrix,(K$4+1),FALSE)*$E1832</f>
        <v>0</v>
      </c>
      <c r="L1829" s="25">
        <f>VLOOKUP(CONCATENATE($F1829," ",$G1829),AllocFactorMatrix,(L$4+1),FALSE)*$E1832</f>
        <v>0</v>
      </c>
      <c r="M1829" s="25">
        <f t="shared" si="826"/>
        <v>0</v>
      </c>
      <c r="N1829" s="25">
        <f>VLOOKUP(CONCATENATE($F1829," ",$G1829),AllocFactorMatrix,(N$4+1),FALSE)*$E1832</f>
        <v>0</v>
      </c>
      <c r="O1829" s="25">
        <f>VLOOKUP(CONCATENATE($F1829," ",$G1829),AllocFactorMatrix,(O$4+1),FALSE)*$E1832</f>
        <v>0</v>
      </c>
      <c r="P1829" s="25">
        <f>VLOOKUP(CONCATENATE($F1829," ",$G1829),AllocFactorMatrix,(P$4+1),FALSE)*$E1832</f>
        <v>0</v>
      </c>
      <c r="Q1829" s="25">
        <f>VLOOKUP(CONCATENATE($F1829," ",$G1829),AllocFactorMatrix,(Q$4+1),FALSE)*$E1832</f>
        <v>0</v>
      </c>
      <c r="R1829" s="25">
        <f t="shared" si="828"/>
        <v>0</v>
      </c>
      <c r="S1829" s="25">
        <f>VLOOKUP(CONCATENATE($F1829," ",$G1829),AllocFactorMatrix,(S$4+1),FALSE)*$E1832</f>
        <v>0</v>
      </c>
      <c r="T1829" s="25">
        <f>VLOOKUP(CONCATENATE($F1829," ",$G1829),AllocFactorMatrix,(T$4+1),FALSE)*$E1832</f>
        <v>0</v>
      </c>
      <c r="U1829" s="25">
        <f>VLOOKUP(CONCATENATE($F1829," ",$G1829),AllocFactorMatrix,(U$4+1),FALSE)*$E1832</f>
        <v>0</v>
      </c>
      <c r="V1829" s="25">
        <f>VLOOKUP(CONCATENATE($F1829," ",$G1829),AllocFactorMatrix,(V$4+1),FALSE)*$E1832</f>
        <v>0</v>
      </c>
      <c r="W1829" s="25">
        <f t="shared" si="832"/>
        <v>0</v>
      </c>
      <c r="X1829" s="25">
        <f>VLOOKUP(CONCATENATE($F1829," ",$G1829),AllocFactorMatrix,(X$4+1),FALSE)*$E1832</f>
        <v>0</v>
      </c>
      <c r="Y1829" s="25">
        <f>VLOOKUP(CONCATENATE($F1829," ",$G1829),AllocFactorMatrix,(Y$4+1),FALSE)*$E1832</f>
        <v>0</v>
      </c>
      <c r="Z1829" s="25">
        <f t="shared" si="827"/>
        <v>0</v>
      </c>
      <c r="AA1829" s="25">
        <f>VLOOKUP(CONCATENATE($F1829," ",$G1829),AllocFactorMatrix,(AA$4+1),FALSE)*$E1832</f>
        <v>0</v>
      </c>
      <c r="AB1829" s="25">
        <f>VLOOKUP(CONCATENATE($F1829," ",$G1829),AllocFactorMatrix,(AB$4+1),FALSE)*$E1832</f>
        <v>0</v>
      </c>
      <c r="AC1829" s="25">
        <f>VLOOKUP(CONCATENATE($F1829," ",$G1829),AllocFactorMatrix,(AC$4+1),FALSE)*$E1832</f>
        <v>0</v>
      </c>
    </row>
    <row r="1830" spans="4:29" hidden="1" outlineLevel="1">
      <c r="F1830" s="61" t="str">
        <f>F1832</f>
        <v>CUST_TOTAL</v>
      </c>
      <c r="G1830" s="20" t="str">
        <f>$G$13</f>
        <v>ENERGY</v>
      </c>
      <c r="H1830" s="24">
        <f t="shared" si="825"/>
        <v>0</v>
      </c>
      <c r="I1830" s="25">
        <f>VLOOKUP(CONCATENATE($F1830," ",$G1830),AllocFactorMatrix,(I$4+1),FALSE)*$E1832</f>
        <v>0</v>
      </c>
      <c r="J1830" s="25">
        <f>VLOOKUP(CONCATENATE($F1830," ",$G1830),AllocFactorMatrix,(J$4+1),FALSE)*$E1832</f>
        <v>0</v>
      </c>
      <c r="K1830" s="25">
        <f>VLOOKUP(CONCATENATE($F1830," ",$G1830),AllocFactorMatrix,(K$4+1),FALSE)*$E1832</f>
        <v>0</v>
      </c>
      <c r="L1830" s="25">
        <f>VLOOKUP(CONCATENATE($F1830," ",$G1830),AllocFactorMatrix,(L$4+1),FALSE)*$E1832</f>
        <v>0</v>
      </c>
      <c r="M1830" s="25">
        <f t="shared" si="826"/>
        <v>0</v>
      </c>
      <c r="N1830" s="25">
        <f>VLOOKUP(CONCATENATE($F1830," ",$G1830),AllocFactorMatrix,(N$4+1),FALSE)*$E1832</f>
        <v>0</v>
      </c>
      <c r="O1830" s="25">
        <f>VLOOKUP(CONCATENATE($F1830," ",$G1830),AllocFactorMatrix,(O$4+1),FALSE)*$E1832</f>
        <v>0</v>
      </c>
      <c r="P1830" s="25">
        <f>VLOOKUP(CONCATENATE($F1830," ",$G1830),AllocFactorMatrix,(P$4+1),FALSE)*$E1832</f>
        <v>0</v>
      </c>
      <c r="Q1830" s="25">
        <f>VLOOKUP(CONCATENATE($F1830," ",$G1830),AllocFactorMatrix,(Q$4+1),FALSE)*$E1832</f>
        <v>0</v>
      </c>
      <c r="R1830" s="25">
        <f t="shared" si="828"/>
        <v>0</v>
      </c>
      <c r="S1830" s="25">
        <f>VLOOKUP(CONCATENATE($F1830," ",$G1830),AllocFactorMatrix,(S$4+1),FALSE)*$E1832</f>
        <v>0</v>
      </c>
      <c r="T1830" s="25">
        <f>VLOOKUP(CONCATENATE($F1830," ",$G1830),AllocFactorMatrix,(T$4+1),FALSE)*$E1832</f>
        <v>0</v>
      </c>
      <c r="U1830" s="25">
        <f>VLOOKUP(CONCATENATE($F1830," ",$G1830),AllocFactorMatrix,(U$4+1),FALSE)*$E1832</f>
        <v>0</v>
      </c>
      <c r="V1830" s="25">
        <f>VLOOKUP(CONCATENATE($F1830," ",$G1830),AllocFactorMatrix,(V$4+1),FALSE)*$E1832</f>
        <v>0</v>
      </c>
      <c r="W1830" s="25">
        <f t="shared" si="832"/>
        <v>0</v>
      </c>
      <c r="X1830" s="25">
        <f>VLOOKUP(CONCATENATE($F1830," ",$G1830),AllocFactorMatrix,(X$4+1),FALSE)*$E1832</f>
        <v>0</v>
      </c>
      <c r="Y1830" s="25">
        <f>VLOOKUP(CONCATENATE($F1830," ",$G1830),AllocFactorMatrix,(Y$4+1),FALSE)*$E1832</f>
        <v>0</v>
      </c>
      <c r="Z1830" s="25">
        <f t="shared" si="827"/>
        <v>0</v>
      </c>
      <c r="AA1830" s="25">
        <f>VLOOKUP(CONCATENATE($F1830," ",$G1830),AllocFactorMatrix,(AA$4+1),FALSE)*$E1832</f>
        <v>0</v>
      </c>
      <c r="AB1830" s="25">
        <f>VLOOKUP(CONCATENATE($F1830," ",$G1830),AllocFactorMatrix,(AB$4+1),FALSE)*$E1832</f>
        <v>0</v>
      </c>
      <c r="AC1830" s="25">
        <f>VLOOKUP(CONCATENATE($F1830," ",$G1830),AllocFactorMatrix,(AC$4+1),FALSE)*$E1832</f>
        <v>0</v>
      </c>
    </row>
    <row r="1831" spans="4:29" hidden="1" outlineLevel="1">
      <c r="F1831" s="61" t="str">
        <f>F1832</f>
        <v>CUST_TOTAL</v>
      </c>
      <c r="G1831" s="20" t="str">
        <f>$G$14</f>
        <v>CUSTOMER</v>
      </c>
      <c r="H1831" s="24">
        <f t="shared" si="825"/>
        <v>-57939.000000000015</v>
      </c>
      <c r="I1831" s="25">
        <f>VLOOKUP(CONCATENATE($F1831," ",$G1831),AllocFactorMatrix,(I$4+1),FALSE)*$E1832</f>
        <v>-36312.967377340246</v>
      </c>
      <c r="J1831" s="25">
        <f>VLOOKUP(CONCATENATE($F1831," ",$G1831),AllocFactorMatrix,(J$4+1),FALSE)*$E1832</f>
        <v>-8588.3567562105745</v>
      </c>
      <c r="K1831" s="25">
        <f>VLOOKUP(CONCATENATE($F1831," ",$G1831),AllocFactorMatrix,(K$4+1),FALSE)*$E1832</f>
        <v>-19.514557501046525</v>
      </c>
      <c r="L1831" s="25">
        <f>VLOOKUP(CONCATENATE($F1831," ",$G1831),AllocFactorMatrix,(L$4+1),FALSE)*$E1832</f>
        <v>-0.83633817861627957</v>
      </c>
      <c r="M1831" s="25">
        <f t="shared" si="826"/>
        <v>-8608.7076518902377</v>
      </c>
      <c r="N1831" s="25">
        <f>VLOOKUP(CONCATENATE($F1831," ",$G1831),AllocFactorMatrix,(N$4+1),FALSE)*$E1832</f>
        <v>-101.47569900544192</v>
      </c>
      <c r="O1831" s="25">
        <f>VLOOKUP(CONCATENATE($F1831," ",$G1831),AllocFactorMatrix,(O$4+1),FALSE)*$E1832</f>
        <v>-16.726763572325591</v>
      </c>
      <c r="P1831" s="25">
        <f>VLOOKUP(CONCATENATE($F1831," ",$G1831),AllocFactorMatrix,(P$4+1),FALSE)*$E1832</f>
        <v>-1.9514557501046523</v>
      </c>
      <c r="Q1831" s="25">
        <f>VLOOKUP(CONCATENATE($F1831," ",$G1831),AllocFactorMatrix,(Q$4+1),FALSE)*$E1832</f>
        <v>-0.55755878574418638</v>
      </c>
      <c r="R1831" s="25">
        <f t="shared" si="828"/>
        <v>-120.71147711361637</v>
      </c>
      <c r="S1831" s="25">
        <f>VLOOKUP(CONCATENATE($F1831," ",$G1831),AllocFactorMatrix,(S$4+1),FALSE)*$E1832</f>
        <v>-1.393896964360466</v>
      </c>
      <c r="T1831" s="25">
        <f>VLOOKUP(CONCATENATE($F1831," ",$G1831),AllocFactorMatrix,(T$4+1),FALSE)*$E1832</f>
        <v>-9.4784993576511685</v>
      </c>
      <c r="U1831" s="25">
        <f>VLOOKUP(CONCATENATE($F1831," ",$G1831),AllocFactorMatrix,(U$4+1),FALSE)*$E1832</f>
        <v>-4.7392496788255842</v>
      </c>
      <c r="V1831" s="25">
        <f>VLOOKUP(CONCATENATE($F1831," ",$G1831),AllocFactorMatrix,(V$4+1),FALSE)*$E1832</f>
        <v>-0.83633817861627957</v>
      </c>
      <c r="W1831" s="25">
        <f t="shared" si="832"/>
        <v>-16.447984179453499</v>
      </c>
      <c r="X1831" s="25">
        <f>VLOOKUP(CONCATENATE($F1831," ",$G1831),AllocFactorMatrix,(X$4+1),FALSE)*$E1832</f>
        <v>-35.40498289475584</v>
      </c>
      <c r="Y1831" s="25">
        <f>VLOOKUP(CONCATENATE($F1831," ",$G1831),AllocFactorMatrix,(Y$4+1),FALSE)*$E1832</f>
        <v>-0.27877939287209319</v>
      </c>
      <c r="Z1831" s="25">
        <f t="shared" si="827"/>
        <v>-35.683762287627935</v>
      </c>
      <c r="AA1831" s="25">
        <f>VLOOKUP(CONCATENATE($F1831," ",$G1831),AllocFactorMatrix,(AA$4+1),FALSE)*$E1832</f>
        <v>-2.2302351429767455</v>
      </c>
      <c r="AB1831" s="25">
        <f>VLOOKUP(CONCATENATE($F1831," ",$G1831),AllocFactorMatrix,(AB$4+1),FALSE)*$E1832</f>
        <v>-12827.476204223623</v>
      </c>
      <c r="AC1831" s="25">
        <f>VLOOKUP(CONCATENATE($F1831," ",$G1831),AllocFactorMatrix,(AC$4+1),FALSE)*$E1832</f>
        <v>-14.77530782222094</v>
      </c>
    </row>
    <row r="1832" spans="4:29" collapsed="1">
      <c r="D1832" s="20" t="s">
        <v>122</v>
      </c>
      <c r="E1832" s="22">
        <f>'Sch 4'!E406+'Sch 4'!E407</f>
        <v>-57939</v>
      </c>
      <c r="F1832" s="61" t="s">
        <v>41</v>
      </c>
      <c r="G1832" s="20" t="str">
        <f>$G$15</f>
        <v>TOTAL</v>
      </c>
      <c r="H1832" s="24">
        <f t="shared" si="825"/>
        <v>-57939.000000000015</v>
      </c>
      <c r="I1832" s="25">
        <f>VLOOKUP(CONCATENATE($F1832," ",$G1832),AllocFactorMatrix,(I$4+1),FALSE)*$E1832</f>
        <v>-36312.967377340246</v>
      </c>
      <c r="J1832" s="25">
        <f>VLOOKUP(CONCATENATE($F1832," ",$G1832),AllocFactorMatrix,(J$4+1),FALSE)*$E1832</f>
        <v>-8588.3567562105745</v>
      </c>
      <c r="K1832" s="25">
        <f>VLOOKUP(CONCATENATE($F1832," ",$G1832),AllocFactorMatrix,(K$4+1),FALSE)*$E1832</f>
        <v>-19.514557501046525</v>
      </c>
      <c r="L1832" s="25">
        <f>VLOOKUP(CONCATENATE($F1832," ",$G1832),AllocFactorMatrix,(L$4+1),FALSE)*$E1832</f>
        <v>-0.83633817861627957</v>
      </c>
      <c r="M1832" s="25">
        <f t="shared" si="826"/>
        <v>-8608.7076518902377</v>
      </c>
      <c r="N1832" s="25">
        <f>VLOOKUP(CONCATENATE($F1832," ",$G1832),AllocFactorMatrix,(N$4+1),FALSE)*$E1832</f>
        <v>-101.47569900544192</v>
      </c>
      <c r="O1832" s="25">
        <f>VLOOKUP(CONCATENATE($F1832," ",$G1832),AllocFactorMatrix,(O$4+1),FALSE)*$E1832</f>
        <v>-16.726763572325591</v>
      </c>
      <c r="P1832" s="25">
        <f>VLOOKUP(CONCATENATE($F1832," ",$G1832),AllocFactorMatrix,(P$4+1),FALSE)*$E1832</f>
        <v>-1.9514557501046523</v>
      </c>
      <c r="Q1832" s="25">
        <f>VLOOKUP(CONCATENATE($F1832," ",$G1832),AllocFactorMatrix,(Q$4+1),FALSE)*$E1832</f>
        <v>-0.55755878574418638</v>
      </c>
      <c r="R1832" s="25">
        <f t="shared" si="828"/>
        <v>-120.71147711361637</v>
      </c>
      <c r="S1832" s="25">
        <f>VLOOKUP(CONCATENATE($F1832," ",$G1832),AllocFactorMatrix,(S$4+1),FALSE)*$E1832</f>
        <v>-1.393896964360466</v>
      </c>
      <c r="T1832" s="25">
        <f>VLOOKUP(CONCATENATE($F1832," ",$G1832),AllocFactorMatrix,(T$4+1),FALSE)*$E1832</f>
        <v>-9.4784993576511685</v>
      </c>
      <c r="U1832" s="25">
        <f>VLOOKUP(CONCATENATE($F1832," ",$G1832),AllocFactorMatrix,(U$4+1),FALSE)*$E1832</f>
        <v>-4.7392496788255842</v>
      </c>
      <c r="V1832" s="25">
        <f>VLOOKUP(CONCATENATE($F1832," ",$G1832),AllocFactorMatrix,(V$4+1),FALSE)*$E1832</f>
        <v>-0.83633817861627957</v>
      </c>
      <c r="W1832" s="25">
        <f t="shared" si="832"/>
        <v>-16.447984179453499</v>
      </c>
      <c r="X1832" s="25">
        <f>VLOOKUP(CONCATENATE($F1832," ",$G1832),AllocFactorMatrix,(X$4+1),FALSE)*$E1832</f>
        <v>-35.40498289475584</v>
      </c>
      <c r="Y1832" s="25">
        <f>VLOOKUP(CONCATENATE($F1832," ",$G1832),AllocFactorMatrix,(Y$4+1),FALSE)*$E1832</f>
        <v>-0.27877939287209319</v>
      </c>
      <c r="Z1832" s="25">
        <f t="shared" si="827"/>
        <v>-35.683762287627935</v>
      </c>
      <c r="AA1832" s="25">
        <f>VLOOKUP(CONCATENATE($F1832," ",$G1832),AllocFactorMatrix,(AA$4+1),FALSE)*$E1832</f>
        <v>-2.2302351429767455</v>
      </c>
      <c r="AB1832" s="25">
        <f>VLOOKUP(CONCATENATE($F1832," ",$G1832),AllocFactorMatrix,(AB$4+1),FALSE)*$E1832</f>
        <v>-12827.476204223623</v>
      </c>
      <c r="AC1832" s="25">
        <f>VLOOKUP(CONCATENATE($F1832," ",$G1832),AllocFactorMatrix,(AC$4+1),FALSE)*$E1832</f>
        <v>-14.77530782222094</v>
      </c>
    </row>
    <row r="1833" spans="4:29" hidden="1" outlineLevel="1">
      <c r="F1833" s="61" t="str">
        <f>F1840</f>
        <v>TOTOX234</v>
      </c>
      <c r="G1833" s="20" t="str">
        <f>$G$8</f>
        <v>PRODUCTION</v>
      </c>
      <c r="H1833" s="24">
        <f t="shared" si="825"/>
        <v>0</v>
      </c>
      <c r="I1833" s="25">
        <f>VLOOKUP(CONCATENATE($F1833," ",$G1833),AllocFactorMatrix,(I$4+1),FALSE)*$E1840</f>
        <v>0</v>
      </c>
      <c r="J1833" s="25">
        <f>VLOOKUP(CONCATENATE($F1833," ",$G1833),AllocFactorMatrix,(J$4+1),FALSE)*$E1840</f>
        <v>0</v>
      </c>
      <c r="K1833" s="25">
        <f>VLOOKUP(CONCATENATE($F1833," ",$G1833),AllocFactorMatrix,(K$4+1),FALSE)*$E1840</f>
        <v>0</v>
      </c>
      <c r="L1833" s="25">
        <f>VLOOKUP(CONCATENATE($F1833," ",$G1833),AllocFactorMatrix,(L$4+1),FALSE)*$E1840</f>
        <v>0</v>
      </c>
      <c r="M1833" s="25">
        <f t="shared" si="826"/>
        <v>0</v>
      </c>
      <c r="N1833" s="25">
        <f>VLOOKUP(CONCATENATE($F1833," ",$G1833),AllocFactorMatrix,(N$4+1),FALSE)*$E1840</f>
        <v>0</v>
      </c>
      <c r="O1833" s="25">
        <f>VLOOKUP(CONCATENATE($F1833," ",$G1833),AllocFactorMatrix,(O$4+1),FALSE)*$E1840</f>
        <v>0</v>
      </c>
      <c r="P1833" s="25">
        <f>VLOOKUP(CONCATENATE($F1833," ",$G1833),AllocFactorMatrix,(P$4+1),FALSE)*$E1840</f>
        <v>0</v>
      </c>
      <c r="Q1833" s="25">
        <f>VLOOKUP(CONCATENATE($F1833," ",$G1833),AllocFactorMatrix,(Q$4+1),FALSE)*$E1840</f>
        <v>0</v>
      </c>
      <c r="R1833" s="25">
        <f t="shared" si="828"/>
        <v>0</v>
      </c>
      <c r="S1833" s="25">
        <f>VLOOKUP(CONCATENATE($F1833," ",$G1833),AllocFactorMatrix,(S$4+1),FALSE)*$E1840</f>
        <v>0</v>
      </c>
      <c r="T1833" s="25">
        <f>VLOOKUP(CONCATENATE($F1833," ",$G1833),AllocFactorMatrix,(T$4+1),FALSE)*$E1840</f>
        <v>0</v>
      </c>
      <c r="U1833" s="25">
        <f>VLOOKUP(CONCATENATE($F1833," ",$G1833),AllocFactorMatrix,(U$4+1),FALSE)*$E1840</f>
        <v>0</v>
      </c>
      <c r="V1833" s="25">
        <f>VLOOKUP(CONCATENATE($F1833," ",$G1833),AllocFactorMatrix,(V$4+1),FALSE)*$E1840</f>
        <v>0</v>
      </c>
      <c r="W1833" s="25">
        <f>SUBTOTAL(9,S1833:V1833)</f>
        <v>0</v>
      </c>
      <c r="X1833" s="25">
        <f>VLOOKUP(CONCATENATE($F1833," ",$G1833),AllocFactorMatrix,(X$4+1),FALSE)*$E1840</f>
        <v>0</v>
      </c>
      <c r="Y1833" s="25">
        <f>VLOOKUP(CONCATENATE($F1833," ",$G1833),AllocFactorMatrix,(Y$4+1),FALSE)*$E1840</f>
        <v>0</v>
      </c>
      <c r="Z1833" s="25">
        <f t="shared" si="827"/>
        <v>0</v>
      </c>
      <c r="AA1833" s="25">
        <f>VLOOKUP(CONCATENATE($F1833," ",$G1833),AllocFactorMatrix,(AA$4+1),FALSE)*$E1840</f>
        <v>0</v>
      </c>
      <c r="AB1833" s="25">
        <f>VLOOKUP(CONCATENATE($F1833," ",$G1833),AllocFactorMatrix,(AB$4+1),FALSE)*$E1840</f>
        <v>0</v>
      </c>
      <c r="AC1833" s="25">
        <f>VLOOKUP(CONCATENATE($F1833," ",$G1833),AllocFactorMatrix,(AC$4+1),FALSE)*$E1840</f>
        <v>0</v>
      </c>
    </row>
    <row r="1834" spans="4:29" hidden="1" outlineLevel="1">
      <c r="F1834" s="61" t="str">
        <f>F1840</f>
        <v>TOTOX234</v>
      </c>
      <c r="G1834" s="20" t="str">
        <f>$G$9</f>
        <v>BULKTRAN</v>
      </c>
      <c r="H1834" s="24">
        <f t="shared" si="825"/>
        <v>0</v>
      </c>
      <c r="I1834" s="25">
        <f>VLOOKUP(CONCATENATE($F1834," ",$G1834),AllocFactorMatrix,(I$4+1),FALSE)*$E1840</f>
        <v>0</v>
      </c>
      <c r="J1834" s="25">
        <f>VLOOKUP(CONCATENATE($F1834," ",$G1834),AllocFactorMatrix,(J$4+1),FALSE)*$E1840</f>
        <v>0</v>
      </c>
      <c r="K1834" s="25">
        <f>VLOOKUP(CONCATENATE($F1834," ",$G1834),AllocFactorMatrix,(K$4+1),FALSE)*$E1840</f>
        <v>0</v>
      </c>
      <c r="L1834" s="25">
        <f>VLOOKUP(CONCATENATE($F1834," ",$G1834),AllocFactorMatrix,(L$4+1),FALSE)*$E1840</f>
        <v>0</v>
      </c>
      <c r="M1834" s="25">
        <f t="shared" si="826"/>
        <v>0</v>
      </c>
      <c r="N1834" s="25">
        <f>VLOOKUP(CONCATENATE($F1834," ",$G1834),AllocFactorMatrix,(N$4+1),FALSE)*$E1840</f>
        <v>0</v>
      </c>
      <c r="O1834" s="25">
        <f>VLOOKUP(CONCATENATE($F1834," ",$G1834),AllocFactorMatrix,(O$4+1),FALSE)*$E1840</f>
        <v>0</v>
      </c>
      <c r="P1834" s="25">
        <f>VLOOKUP(CONCATENATE($F1834," ",$G1834),AllocFactorMatrix,(P$4+1),FALSE)*$E1840</f>
        <v>0</v>
      </c>
      <c r="Q1834" s="25">
        <f>VLOOKUP(CONCATENATE($F1834," ",$G1834),AllocFactorMatrix,(Q$4+1),FALSE)*$E1840</f>
        <v>0</v>
      </c>
      <c r="R1834" s="25">
        <f t="shared" si="828"/>
        <v>0</v>
      </c>
      <c r="S1834" s="25">
        <f>VLOOKUP(CONCATENATE($F1834," ",$G1834),AllocFactorMatrix,(S$4+1),FALSE)*$E1840</f>
        <v>0</v>
      </c>
      <c r="T1834" s="25">
        <f>VLOOKUP(CONCATENATE($F1834," ",$G1834),AllocFactorMatrix,(T$4+1),FALSE)*$E1840</f>
        <v>0</v>
      </c>
      <c r="U1834" s="25">
        <f>VLOOKUP(CONCATENATE($F1834," ",$G1834),AllocFactorMatrix,(U$4+1),FALSE)*$E1840</f>
        <v>0</v>
      </c>
      <c r="V1834" s="25">
        <f>VLOOKUP(CONCATENATE($F1834," ",$G1834),AllocFactorMatrix,(V$4+1),FALSE)*$E1840</f>
        <v>0</v>
      </c>
      <c r="W1834" s="25">
        <f t="shared" ref="W1834:W1840" si="833">SUBTOTAL(9,S1834:V1834)</f>
        <v>0</v>
      </c>
      <c r="X1834" s="25">
        <f>VLOOKUP(CONCATENATE($F1834," ",$G1834),AllocFactorMatrix,(X$4+1),FALSE)*$E1840</f>
        <v>0</v>
      </c>
      <c r="Y1834" s="25">
        <f>VLOOKUP(CONCATENATE($F1834," ",$G1834),AllocFactorMatrix,(Y$4+1),FALSE)*$E1840</f>
        <v>0</v>
      </c>
      <c r="Z1834" s="25">
        <f t="shared" si="827"/>
        <v>0</v>
      </c>
      <c r="AA1834" s="25">
        <f>VLOOKUP(CONCATENATE($F1834," ",$G1834),AllocFactorMatrix,(AA$4+1),FALSE)*$E1840</f>
        <v>0</v>
      </c>
      <c r="AB1834" s="25">
        <f>VLOOKUP(CONCATENATE($F1834," ",$G1834),AllocFactorMatrix,(AB$4+1),FALSE)*$E1840</f>
        <v>0</v>
      </c>
      <c r="AC1834" s="25">
        <f>VLOOKUP(CONCATENATE($F1834," ",$G1834),AllocFactorMatrix,(AC$4+1),FALSE)*$E1840</f>
        <v>0</v>
      </c>
    </row>
    <row r="1835" spans="4:29" hidden="1" outlineLevel="1">
      <c r="F1835" s="61" t="str">
        <f>F1840</f>
        <v>TOTOX234</v>
      </c>
      <c r="G1835" s="20" t="str">
        <f>$G$10</f>
        <v>SUBTRAN</v>
      </c>
      <c r="H1835" s="24">
        <f t="shared" si="825"/>
        <v>0</v>
      </c>
      <c r="I1835" s="25">
        <f>VLOOKUP(CONCATENATE($F1835," ",$G1835),AllocFactorMatrix,(I$4+1),FALSE)*$E1840</f>
        <v>0</v>
      </c>
      <c r="J1835" s="25">
        <f>VLOOKUP(CONCATENATE($F1835," ",$G1835),AllocFactorMatrix,(J$4+1),FALSE)*$E1840</f>
        <v>0</v>
      </c>
      <c r="K1835" s="25">
        <f>VLOOKUP(CONCATENATE($F1835," ",$G1835),AllocFactorMatrix,(K$4+1),FALSE)*$E1840</f>
        <v>0</v>
      </c>
      <c r="L1835" s="25">
        <f>VLOOKUP(CONCATENATE($F1835," ",$G1835),AllocFactorMatrix,(L$4+1),FALSE)*$E1840</f>
        <v>0</v>
      </c>
      <c r="M1835" s="25">
        <f t="shared" si="826"/>
        <v>0</v>
      </c>
      <c r="N1835" s="25">
        <f>VLOOKUP(CONCATENATE($F1835," ",$G1835),AllocFactorMatrix,(N$4+1),FALSE)*$E1840</f>
        <v>0</v>
      </c>
      <c r="O1835" s="25">
        <f>VLOOKUP(CONCATENATE($F1835," ",$G1835),AllocFactorMatrix,(O$4+1),FALSE)*$E1840</f>
        <v>0</v>
      </c>
      <c r="P1835" s="25">
        <f>VLOOKUP(CONCATENATE($F1835," ",$G1835),AllocFactorMatrix,(P$4+1),FALSE)*$E1840</f>
        <v>0</v>
      </c>
      <c r="Q1835" s="25">
        <f>VLOOKUP(CONCATENATE($F1835," ",$G1835),AllocFactorMatrix,(Q$4+1),FALSE)*$E1840</f>
        <v>0</v>
      </c>
      <c r="R1835" s="25">
        <f t="shared" si="828"/>
        <v>0</v>
      </c>
      <c r="S1835" s="25">
        <f>VLOOKUP(CONCATENATE($F1835," ",$G1835),AllocFactorMatrix,(S$4+1),FALSE)*$E1840</f>
        <v>0</v>
      </c>
      <c r="T1835" s="25">
        <f>VLOOKUP(CONCATENATE($F1835," ",$G1835),AllocFactorMatrix,(T$4+1),FALSE)*$E1840</f>
        <v>0</v>
      </c>
      <c r="U1835" s="25">
        <f>VLOOKUP(CONCATENATE($F1835," ",$G1835),AllocFactorMatrix,(U$4+1),FALSE)*$E1840</f>
        <v>0</v>
      </c>
      <c r="V1835" s="25">
        <f>VLOOKUP(CONCATENATE($F1835," ",$G1835),AllocFactorMatrix,(V$4+1),FALSE)*$E1840</f>
        <v>0</v>
      </c>
      <c r="W1835" s="25">
        <f t="shared" si="833"/>
        <v>0</v>
      </c>
      <c r="X1835" s="25">
        <f>VLOOKUP(CONCATENATE($F1835," ",$G1835),AllocFactorMatrix,(X$4+1),FALSE)*$E1840</f>
        <v>0</v>
      </c>
      <c r="Y1835" s="25">
        <f>VLOOKUP(CONCATENATE($F1835," ",$G1835),AllocFactorMatrix,(Y$4+1),FALSE)*$E1840</f>
        <v>0</v>
      </c>
      <c r="Z1835" s="25">
        <f t="shared" si="827"/>
        <v>0</v>
      </c>
      <c r="AA1835" s="25">
        <f>VLOOKUP(CONCATENATE($F1835," ",$G1835),AllocFactorMatrix,(AA$4+1),FALSE)*$E1840</f>
        <v>0</v>
      </c>
      <c r="AB1835" s="25">
        <f>VLOOKUP(CONCATENATE($F1835," ",$G1835),AllocFactorMatrix,(AB$4+1),FALSE)*$E1840</f>
        <v>0</v>
      </c>
      <c r="AC1835" s="25">
        <f>VLOOKUP(CONCATENATE($F1835," ",$G1835),AllocFactorMatrix,(AC$4+1),FALSE)*$E1840</f>
        <v>0</v>
      </c>
    </row>
    <row r="1836" spans="4:29" hidden="1" outlineLevel="1">
      <c r="F1836" s="61" t="str">
        <f>F1840</f>
        <v>TOTOX234</v>
      </c>
      <c r="G1836" s="20" t="str">
        <f>$G$11</f>
        <v>DISTPRI</v>
      </c>
      <c r="H1836" s="24">
        <f t="shared" si="825"/>
        <v>0</v>
      </c>
      <c r="I1836" s="25">
        <f>VLOOKUP(CONCATENATE($F1836," ",$G1836),AllocFactorMatrix,(I$4+1),FALSE)*$E1840</f>
        <v>0</v>
      </c>
      <c r="J1836" s="25">
        <f>VLOOKUP(CONCATENATE($F1836," ",$G1836),AllocFactorMatrix,(J$4+1),FALSE)*$E1840</f>
        <v>0</v>
      </c>
      <c r="K1836" s="25">
        <f>VLOOKUP(CONCATENATE($F1836," ",$G1836),AllocFactorMatrix,(K$4+1),FALSE)*$E1840</f>
        <v>0</v>
      </c>
      <c r="L1836" s="25">
        <f>VLOOKUP(CONCATENATE($F1836," ",$G1836),AllocFactorMatrix,(L$4+1),FALSE)*$E1840</f>
        <v>0</v>
      </c>
      <c r="M1836" s="25">
        <f t="shared" si="826"/>
        <v>0</v>
      </c>
      <c r="N1836" s="25">
        <f>VLOOKUP(CONCATENATE($F1836," ",$G1836),AllocFactorMatrix,(N$4+1),FALSE)*$E1840</f>
        <v>0</v>
      </c>
      <c r="O1836" s="25">
        <f>VLOOKUP(CONCATENATE($F1836," ",$G1836),AllocFactorMatrix,(O$4+1),FALSE)*$E1840</f>
        <v>0</v>
      </c>
      <c r="P1836" s="25">
        <f>VLOOKUP(CONCATENATE($F1836," ",$G1836),AllocFactorMatrix,(P$4+1),FALSE)*$E1840</f>
        <v>0</v>
      </c>
      <c r="Q1836" s="25">
        <f>VLOOKUP(CONCATENATE($F1836," ",$G1836),AllocFactorMatrix,(Q$4+1),FALSE)*$E1840</f>
        <v>0</v>
      </c>
      <c r="R1836" s="25">
        <f t="shared" si="828"/>
        <v>0</v>
      </c>
      <c r="S1836" s="25">
        <f>VLOOKUP(CONCATENATE($F1836," ",$G1836),AllocFactorMatrix,(S$4+1),FALSE)*$E1840</f>
        <v>0</v>
      </c>
      <c r="T1836" s="25">
        <f>VLOOKUP(CONCATENATE($F1836," ",$G1836),AllocFactorMatrix,(T$4+1),FALSE)*$E1840</f>
        <v>0</v>
      </c>
      <c r="U1836" s="25">
        <f>VLOOKUP(CONCATENATE($F1836," ",$G1836),AllocFactorMatrix,(U$4+1),FALSE)*$E1840</f>
        <v>0</v>
      </c>
      <c r="V1836" s="25">
        <f>VLOOKUP(CONCATENATE($F1836," ",$G1836),AllocFactorMatrix,(V$4+1),FALSE)*$E1840</f>
        <v>0</v>
      </c>
      <c r="W1836" s="25">
        <f t="shared" si="833"/>
        <v>0</v>
      </c>
      <c r="X1836" s="25">
        <f>VLOOKUP(CONCATENATE($F1836," ",$G1836),AllocFactorMatrix,(X$4+1),FALSE)*$E1840</f>
        <v>0</v>
      </c>
      <c r="Y1836" s="25">
        <f>VLOOKUP(CONCATENATE($F1836," ",$G1836),AllocFactorMatrix,(Y$4+1),FALSE)*$E1840</f>
        <v>0</v>
      </c>
      <c r="Z1836" s="25">
        <f t="shared" si="827"/>
        <v>0</v>
      </c>
      <c r="AA1836" s="25">
        <f>VLOOKUP(CONCATENATE($F1836," ",$G1836),AllocFactorMatrix,(AA$4+1),FALSE)*$E1840</f>
        <v>0</v>
      </c>
      <c r="AB1836" s="25">
        <f>VLOOKUP(CONCATENATE($F1836," ",$G1836),AllocFactorMatrix,(AB$4+1),FALSE)*$E1840</f>
        <v>0</v>
      </c>
      <c r="AC1836" s="25">
        <f>VLOOKUP(CONCATENATE($F1836," ",$G1836),AllocFactorMatrix,(AC$4+1),FALSE)*$E1840</f>
        <v>0</v>
      </c>
    </row>
    <row r="1837" spans="4:29" hidden="1" outlineLevel="1">
      <c r="F1837" s="61" t="str">
        <f>F1840</f>
        <v>TOTOX234</v>
      </c>
      <c r="G1837" s="20" t="str">
        <f>$G$12</f>
        <v>DISTSEC</v>
      </c>
      <c r="H1837" s="24">
        <f t="shared" si="825"/>
        <v>0</v>
      </c>
      <c r="I1837" s="25">
        <f>VLOOKUP(CONCATENATE($F1837," ",$G1837),AllocFactorMatrix,(I$4+1),FALSE)*$E1840</f>
        <v>0</v>
      </c>
      <c r="J1837" s="25">
        <f>VLOOKUP(CONCATENATE($F1837," ",$G1837),AllocFactorMatrix,(J$4+1),FALSE)*$E1840</f>
        <v>0</v>
      </c>
      <c r="K1837" s="25">
        <f>VLOOKUP(CONCATENATE($F1837," ",$G1837),AllocFactorMatrix,(K$4+1),FALSE)*$E1840</f>
        <v>0</v>
      </c>
      <c r="L1837" s="25">
        <f>VLOOKUP(CONCATENATE($F1837," ",$G1837),AllocFactorMatrix,(L$4+1),FALSE)*$E1840</f>
        <v>0</v>
      </c>
      <c r="M1837" s="25">
        <f t="shared" si="826"/>
        <v>0</v>
      </c>
      <c r="N1837" s="25">
        <f>VLOOKUP(CONCATENATE($F1837," ",$G1837),AllocFactorMatrix,(N$4+1),FALSE)*$E1840</f>
        <v>0</v>
      </c>
      <c r="O1837" s="25">
        <f>VLOOKUP(CONCATENATE($F1837," ",$G1837),AllocFactorMatrix,(O$4+1),FALSE)*$E1840</f>
        <v>0</v>
      </c>
      <c r="P1837" s="25">
        <f>VLOOKUP(CONCATENATE($F1837," ",$G1837),AllocFactorMatrix,(P$4+1),FALSE)*$E1840</f>
        <v>0</v>
      </c>
      <c r="Q1837" s="25">
        <f>VLOOKUP(CONCATENATE($F1837," ",$G1837),AllocFactorMatrix,(Q$4+1),FALSE)*$E1840</f>
        <v>0</v>
      </c>
      <c r="R1837" s="25">
        <f t="shared" si="828"/>
        <v>0</v>
      </c>
      <c r="S1837" s="25">
        <f>VLOOKUP(CONCATENATE($F1837," ",$G1837),AllocFactorMatrix,(S$4+1),FALSE)*$E1840</f>
        <v>0</v>
      </c>
      <c r="T1837" s="25">
        <f>VLOOKUP(CONCATENATE($F1837," ",$G1837),AllocFactorMatrix,(T$4+1),FALSE)*$E1840</f>
        <v>0</v>
      </c>
      <c r="U1837" s="25">
        <f>VLOOKUP(CONCATENATE($F1837," ",$G1837),AllocFactorMatrix,(U$4+1),FALSE)*$E1840</f>
        <v>0</v>
      </c>
      <c r="V1837" s="25">
        <f>VLOOKUP(CONCATENATE($F1837," ",$G1837),AllocFactorMatrix,(V$4+1),FALSE)*$E1840</f>
        <v>0</v>
      </c>
      <c r="W1837" s="25">
        <f t="shared" si="833"/>
        <v>0</v>
      </c>
      <c r="X1837" s="25">
        <f>VLOOKUP(CONCATENATE($F1837," ",$G1837),AllocFactorMatrix,(X$4+1),FALSE)*$E1840</f>
        <v>0</v>
      </c>
      <c r="Y1837" s="25">
        <f>VLOOKUP(CONCATENATE($F1837," ",$G1837),AllocFactorMatrix,(Y$4+1),FALSE)*$E1840</f>
        <v>0</v>
      </c>
      <c r="Z1837" s="25">
        <f t="shared" si="827"/>
        <v>0</v>
      </c>
      <c r="AA1837" s="25">
        <f>VLOOKUP(CONCATENATE($F1837," ",$G1837),AllocFactorMatrix,(AA$4+1),FALSE)*$E1840</f>
        <v>0</v>
      </c>
      <c r="AB1837" s="25">
        <f>VLOOKUP(CONCATENATE($F1837," ",$G1837),AllocFactorMatrix,(AB$4+1),FALSE)*$E1840</f>
        <v>0</v>
      </c>
      <c r="AC1837" s="25">
        <f>VLOOKUP(CONCATENATE($F1837," ",$G1837),AllocFactorMatrix,(AC$4+1),FALSE)*$E1840</f>
        <v>0</v>
      </c>
    </row>
    <row r="1838" spans="4:29" hidden="1" outlineLevel="1">
      <c r="F1838" s="61" t="str">
        <f>F1840</f>
        <v>TOTOX234</v>
      </c>
      <c r="G1838" s="20" t="str">
        <f>$G$13</f>
        <v>ENERGY</v>
      </c>
      <c r="H1838" s="24">
        <f t="shared" si="825"/>
        <v>0</v>
      </c>
      <c r="I1838" s="25">
        <f>VLOOKUP(CONCATENATE($F1838," ",$G1838),AllocFactorMatrix,(I$4+1),FALSE)*$E1840</f>
        <v>0</v>
      </c>
      <c r="J1838" s="25">
        <f>VLOOKUP(CONCATENATE($F1838," ",$G1838),AllocFactorMatrix,(J$4+1),FALSE)*$E1840</f>
        <v>0</v>
      </c>
      <c r="K1838" s="25">
        <f>VLOOKUP(CONCATENATE($F1838," ",$G1838),AllocFactorMatrix,(K$4+1),FALSE)*$E1840</f>
        <v>0</v>
      </c>
      <c r="L1838" s="25">
        <f>VLOOKUP(CONCATENATE($F1838," ",$G1838),AllocFactorMatrix,(L$4+1),FALSE)*$E1840</f>
        <v>0</v>
      </c>
      <c r="M1838" s="25">
        <f t="shared" si="826"/>
        <v>0</v>
      </c>
      <c r="N1838" s="25">
        <f>VLOOKUP(CONCATENATE($F1838," ",$G1838),AllocFactorMatrix,(N$4+1),FALSE)*$E1840</f>
        <v>0</v>
      </c>
      <c r="O1838" s="25">
        <f>VLOOKUP(CONCATENATE($F1838," ",$G1838),AllocFactorMatrix,(O$4+1),FALSE)*$E1840</f>
        <v>0</v>
      </c>
      <c r="P1838" s="25">
        <f>VLOOKUP(CONCATENATE($F1838," ",$G1838),AllocFactorMatrix,(P$4+1),FALSE)*$E1840</f>
        <v>0</v>
      </c>
      <c r="Q1838" s="25">
        <f>VLOOKUP(CONCATENATE($F1838," ",$G1838),AllocFactorMatrix,(Q$4+1),FALSE)*$E1840</f>
        <v>0</v>
      </c>
      <c r="R1838" s="25">
        <f t="shared" si="828"/>
        <v>0</v>
      </c>
      <c r="S1838" s="25">
        <f>VLOOKUP(CONCATENATE($F1838," ",$G1838),AllocFactorMatrix,(S$4+1),FALSE)*$E1840</f>
        <v>0</v>
      </c>
      <c r="T1838" s="25">
        <f>VLOOKUP(CONCATENATE($F1838," ",$G1838),AllocFactorMatrix,(T$4+1),FALSE)*$E1840</f>
        <v>0</v>
      </c>
      <c r="U1838" s="25">
        <f>VLOOKUP(CONCATENATE($F1838," ",$G1838),AllocFactorMatrix,(U$4+1),FALSE)*$E1840</f>
        <v>0</v>
      </c>
      <c r="V1838" s="25">
        <f>VLOOKUP(CONCATENATE($F1838," ",$G1838),AllocFactorMatrix,(V$4+1),FALSE)*$E1840</f>
        <v>0</v>
      </c>
      <c r="W1838" s="25">
        <f t="shared" si="833"/>
        <v>0</v>
      </c>
      <c r="X1838" s="25">
        <f>VLOOKUP(CONCATENATE($F1838," ",$G1838),AllocFactorMatrix,(X$4+1),FALSE)*$E1840</f>
        <v>0</v>
      </c>
      <c r="Y1838" s="25">
        <f>VLOOKUP(CONCATENATE($F1838," ",$G1838),AllocFactorMatrix,(Y$4+1),FALSE)*$E1840</f>
        <v>0</v>
      </c>
      <c r="Z1838" s="25">
        <f t="shared" si="827"/>
        <v>0</v>
      </c>
      <c r="AA1838" s="25">
        <f>VLOOKUP(CONCATENATE($F1838," ",$G1838),AllocFactorMatrix,(AA$4+1),FALSE)*$E1840</f>
        <v>0</v>
      </c>
      <c r="AB1838" s="25">
        <f>VLOOKUP(CONCATENATE($F1838," ",$G1838),AllocFactorMatrix,(AB$4+1),FALSE)*$E1840</f>
        <v>0</v>
      </c>
      <c r="AC1838" s="25">
        <f>VLOOKUP(CONCATENATE($F1838," ",$G1838),AllocFactorMatrix,(AC$4+1),FALSE)*$E1840</f>
        <v>0</v>
      </c>
    </row>
    <row r="1839" spans="4:29" hidden="1" outlineLevel="1">
      <c r="F1839" s="61" t="str">
        <f>F1840</f>
        <v>TOTOX234</v>
      </c>
      <c r="G1839" s="20" t="str">
        <f>$G$14</f>
        <v>CUSTOMER</v>
      </c>
      <c r="H1839" s="24">
        <f t="shared" si="825"/>
        <v>23590.999999999996</v>
      </c>
      <c r="I1839" s="25">
        <f>VLOOKUP(CONCATENATE($F1839," ",$G1839),AllocFactorMatrix,(I$4+1),FALSE)*$E1840</f>
        <v>19740.50662347093</v>
      </c>
      <c r="J1839" s="25">
        <f>VLOOKUP(CONCATENATE($F1839," ",$G1839),AllocFactorMatrix,(J$4+1),FALSE)*$E1840</f>
        <v>3814.0477819327302</v>
      </c>
      <c r="K1839" s="25">
        <f>VLOOKUP(CONCATENATE($F1839," ",$G1839),AllocFactorMatrix,(K$4+1),FALSE)*$E1840</f>
        <v>8.835824810656467</v>
      </c>
      <c r="L1839" s="25">
        <f>VLOOKUP(CONCATENATE($F1839," ",$G1839),AllocFactorMatrix,(L$4+1),FALSE)*$E1840</f>
        <v>0.38436907334035375</v>
      </c>
      <c r="M1839" s="25">
        <f t="shared" si="826"/>
        <v>3823.2679758167269</v>
      </c>
      <c r="N1839" s="25">
        <f>VLOOKUP(CONCATENATE($F1839," ",$G1839),AllocFactorMatrix,(N$4+1),FALSE)*$E1840</f>
        <v>47.823733091733843</v>
      </c>
      <c r="O1839" s="25">
        <f>VLOOKUP(CONCATENATE($F1839," ",$G1839),AllocFactorMatrix,(O$4+1),FALSE)*$E1840</f>
        <v>8.0351761456907109</v>
      </c>
      <c r="P1839" s="25">
        <f>VLOOKUP(CONCATENATE($F1839," ",$G1839),AllocFactorMatrix,(P$4+1),FALSE)*$E1840</f>
        <v>0.93466312652013639</v>
      </c>
      <c r="Q1839" s="25">
        <f>VLOOKUP(CONCATENATE($F1839," ",$G1839),AllocFactorMatrix,(Q$4+1),FALSE)*$E1840</f>
        <v>0.26968859850776566</v>
      </c>
      <c r="R1839" s="25">
        <f t="shared" si="828"/>
        <v>57.063260962452453</v>
      </c>
      <c r="S1839" s="25">
        <f>VLOOKUP(CONCATENATE($F1839," ",$G1839),AllocFactorMatrix,(S$4+1),FALSE)*$E1840</f>
        <v>0.69017930853898946</v>
      </c>
      <c r="T1839" s="25">
        <f>VLOOKUP(CONCATENATE($F1839," ",$G1839),AllocFactorMatrix,(T$4+1),FALSE)*$E1840</f>
        <v>4.7283577774418921</v>
      </c>
      <c r="U1839" s="25">
        <f>VLOOKUP(CONCATENATE($F1839," ",$G1839),AllocFactorMatrix,(U$4+1),FALSE)*$E1840</f>
        <v>2.3595554045924243</v>
      </c>
      <c r="V1839" s="25">
        <f>VLOOKUP(CONCATENATE($F1839," ",$G1839),AllocFactorMatrix,(V$4+1),FALSE)*$E1840</f>
        <v>0.41965576607761956</v>
      </c>
      <c r="W1839" s="25">
        <f t="shared" si="833"/>
        <v>8.1977482566509252</v>
      </c>
      <c r="X1839" s="25">
        <f>VLOOKUP(CONCATENATE($F1839," ",$G1839),AllocFactorMatrix,(X$4+1),FALSE)*$E1840</f>
        <v>16.047233757890055</v>
      </c>
      <c r="Y1839" s="25">
        <f>VLOOKUP(CONCATENATE($F1839," ",$G1839),AllocFactorMatrix,(Y$4+1),FALSE)*$E1840</f>
        <v>0.12980334314855915</v>
      </c>
      <c r="Z1839" s="25">
        <f t="shared" si="827"/>
        <v>16.177037101038614</v>
      </c>
      <c r="AA1839" s="25">
        <f>VLOOKUP(CONCATENATE($F1839," ",$G1839),AllocFactorMatrix,(AA$4+1),FALSE)*$E1840</f>
        <v>0.94852447924625116</v>
      </c>
      <c r="AB1839" s="25">
        <f>VLOOKUP(CONCATENATE($F1839," ",$G1839),AllocFactorMatrix,(AB$4+1),FALSE)*$E1840</f>
        <v>-60.925829738307911</v>
      </c>
      <c r="AC1839" s="25">
        <f>VLOOKUP(CONCATENATE($F1839," ",$G1839),AllocFactorMatrix,(AC$4+1),FALSE)*$E1840</f>
        <v>5.7646596512597981</v>
      </c>
    </row>
    <row r="1840" spans="4:29" collapsed="1">
      <c r="D1840" s="20" t="s">
        <v>123</v>
      </c>
      <c r="E1840" s="22">
        <f>'Sch 4'!E408</f>
        <v>23591</v>
      </c>
      <c r="F1840" s="61" t="s">
        <v>80</v>
      </c>
      <c r="G1840" s="20" t="str">
        <f>$G$15</f>
        <v>TOTAL</v>
      </c>
      <c r="H1840" s="24">
        <f t="shared" si="825"/>
        <v>23590.999999999996</v>
      </c>
      <c r="I1840" s="25">
        <f>VLOOKUP(CONCATENATE($F1840," ",$G1840),AllocFactorMatrix,(I$4+1),FALSE)*$E1840</f>
        <v>19740.50662347093</v>
      </c>
      <c r="J1840" s="25">
        <f>VLOOKUP(CONCATENATE($F1840," ",$G1840),AllocFactorMatrix,(J$4+1),FALSE)*$E1840</f>
        <v>3814.0477819327302</v>
      </c>
      <c r="K1840" s="25">
        <f>VLOOKUP(CONCATENATE($F1840," ",$G1840),AllocFactorMatrix,(K$4+1),FALSE)*$E1840</f>
        <v>8.835824810656467</v>
      </c>
      <c r="L1840" s="25">
        <f>VLOOKUP(CONCATENATE($F1840," ",$G1840),AllocFactorMatrix,(L$4+1),FALSE)*$E1840</f>
        <v>0.38436907334035375</v>
      </c>
      <c r="M1840" s="25">
        <f t="shared" si="826"/>
        <v>3823.2679758167269</v>
      </c>
      <c r="N1840" s="25">
        <f>VLOOKUP(CONCATENATE($F1840," ",$G1840),AllocFactorMatrix,(N$4+1),FALSE)*$E1840</f>
        <v>47.823733091733843</v>
      </c>
      <c r="O1840" s="25">
        <f>VLOOKUP(CONCATENATE($F1840," ",$G1840),AllocFactorMatrix,(O$4+1),FALSE)*$E1840</f>
        <v>8.0351761456907109</v>
      </c>
      <c r="P1840" s="25">
        <f>VLOOKUP(CONCATENATE($F1840," ",$G1840),AllocFactorMatrix,(P$4+1),FALSE)*$E1840</f>
        <v>0.93466312652013639</v>
      </c>
      <c r="Q1840" s="25">
        <f>VLOOKUP(CONCATENATE($F1840," ",$G1840),AllocFactorMatrix,(Q$4+1),FALSE)*$E1840</f>
        <v>0.26968859850776566</v>
      </c>
      <c r="R1840" s="25">
        <f t="shared" si="828"/>
        <v>57.063260962452453</v>
      </c>
      <c r="S1840" s="25">
        <f>VLOOKUP(CONCATENATE($F1840," ",$G1840),AllocFactorMatrix,(S$4+1),FALSE)*$E1840</f>
        <v>0.69017930853898946</v>
      </c>
      <c r="T1840" s="25">
        <f>VLOOKUP(CONCATENATE($F1840," ",$G1840),AllocFactorMatrix,(T$4+1),FALSE)*$E1840</f>
        <v>4.7283577774418921</v>
      </c>
      <c r="U1840" s="25">
        <f>VLOOKUP(CONCATENATE($F1840," ",$G1840),AllocFactorMatrix,(U$4+1),FALSE)*$E1840</f>
        <v>2.3595554045924243</v>
      </c>
      <c r="V1840" s="25">
        <f>VLOOKUP(CONCATENATE($F1840," ",$G1840),AllocFactorMatrix,(V$4+1),FALSE)*$E1840</f>
        <v>0.41965576607761956</v>
      </c>
      <c r="W1840" s="25">
        <f t="shared" si="833"/>
        <v>8.1977482566509252</v>
      </c>
      <c r="X1840" s="25">
        <f>VLOOKUP(CONCATENATE($F1840," ",$G1840),AllocFactorMatrix,(X$4+1),FALSE)*$E1840</f>
        <v>16.047233757890055</v>
      </c>
      <c r="Y1840" s="25">
        <f>VLOOKUP(CONCATENATE($F1840," ",$G1840),AllocFactorMatrix,(Y$4+1),FALSE)*$E1840</f>
        <v>0.12980334314855915</v>
      </c>
      <c r="Z1840" s="25">
        <f t="shared" si="827"/>
        <v>16.177037101038614</v>
      </c>
      <c r="AA1840" s="25">
        <f>VLOOKUP(CONCATENATE($F1840," ",$G1840),AllocFactorMatrix,(AA$4+1),FALSE)*$E1840</f>
        <v>0.94852447924625116</v>
      </c>
      <c r="AB1840" s="25">
        <f>VLOOKUP(CONCATENATE($F1840," ",$G1840),AllocFactorMatrix,(AB$4+1),FALSE)*$E1840</f>
        <v>-60.925829738307911</v>
      </c>
      <c r="AC1840" s="25">
        <f>VLOOKUP(CONCATENATE($F1840," ",$G1840),AllocFactorMatrix,(AC$4+1),FALSE)*$E1840</f>
        <v>5.7646596512597981</v>
      </c>
    </row>
    <row r="1841" spans="4:29" hidden="1" outlineLevel="1">
      <c r="E1841" s="22"/>
      <c r="F1841" s="61"/>
      <c r="G1841" s="20" t="str">
        <f>$G$8</f>
        <v>PRODUCTION</v>
      </c>
      <c r="H1841" s="24">
        <f t="shared" ref="H1841:AC1842" si="834">H1801+H1809+H1817+H1825+H1833</f>
        <v>0</v>
      </c>
      <c r="I1841" s="24">
        <f t="shared" si="834"/>
        <v>0</v>
      </c>
      <c r="J1841" s="24">
        <f t="shared" si="834"/>
        <v>0</v>
      </c>
      <c r="K1841" s="24">
        <f t="shared" ref="K1841:L1848" si="835">K1801+K1809+K1817+K1825+K1833</f>
        <v>0</v>
      </c>
      <c r="L1841" s="24">
        <f t="shared" si="835"/>
        <v>0</v>
      </c>
      <c r="M1841" s="24">
        <f t="shared" si="834"/>
        <v>0</v>
      </c>
      <c r="N1841" s="24">
        <f t="shared" si="834"/>
        <v>0</v>
      </c>
      <c r="O1841" s="24">
        <f t="shared" si="834"/>
        <v>0</v>
      </c>
      <c r="P1841" s="24">
        <f t="shared" si="834"/>
        <v>0</v>
      </c>
      <c r="Q1841" s="24">
        <f t="shared" ref="Q1841:Q1848" si="836">Q1801+Q1809+Q1817+Q1825+Q1833</f>
        <v>0</v>
      </c>
      <c r="R1841" s="24">
        <f t="shared" si="834"/>
        <v>0</v>
      </c>
      <c r="S1841" s="24">
        <f t="shared" ref="S1841:S1848" si="837">S1801+S1809+S1817+S1825+S1833</f>
        <v>0</v>
      </c>
      <c r="T1841" s="24">
        <f t="shared" si="834"/>
        <v>0</v>
      </c>
      <c r="U1841" s="24">
        <f t="shared" si="834"/>
        <v>0</v>
      </c>
      <c r="V1841" s="24">
        <f t="shared" ref="V1841:V1848" si="838">V1801+V1809+V1817+V1825+V1833</f>
        <v>0</v>
      </c>
      <c r="W1841" s="24">
        <f t="shared" si="834"/>
        <v>0</v>
      </c>
      <c r="X1841" s="24">
        <f t="shared" si="834"/>
        <v>0</v>
      </c>
      <c r="Y1841" s="24">
        <f t="shared" si="834"/>
        <v>0</v>
      </c>
      <c r="Z1841" s="24">
        <f t="shared" si="834"/>
        <v>0</v>
      </c>
      <c r="AA1841" s="24">
        <f t="shared" ref="AA1841:AB1848" si="839">AA1801+AA1809+AA1817+AA1825+AA1833</f>
        <v>0</v>
      </c>
      <c r="AB1841" s="24">
        <f t="shared" si="839"/>
        <v>0</v>
      </c>
      <c r="AC1841" s="24">
        <f t="shared" si="834"/>
        <v>0</v>
      </c>
    </row>
    <row r="1842" spans="4:29" hidden="1" outlineLevel="1">
      <c r="E1842" s="22"/>
      <c r="F1842" s="61"/>
      <c r="G1842" s="20" t="str">
        <f>$G$9</f>
        <v>BULKTRAN</v>
      </c>
      <c r="H1842" s="24">
        <f t="shared" si="834"/>
        <v>0</v>
      </c>
      <c r="I1842" s="24">
        <f t="shared" si="834"/>
        <v>0</v>
      </c>
      <c r="J1842" s="24">
        <f t="shared" si="834"/>
        <v>0</v>
      </c>
      <c r="K1842" s="24">
        <f t="shared" si="835"/>
        <v>0</v>
      </c>
      <c r="L1842" s="24">
        <f t="shared" si="835"/>
        <v>0</v>
      </c>
      <c r="M1842" s="24">
        <f t="shared" si="834"/>
        <v>0</v>
      </c>
      <c r="N1842" s="24">
        <f t="shared" si="834"/>
        <v>0</v>
      </c>
      <c r="O1842" s="24">
        <f t="shared" si="834"/>
        <v>0</v>
      </c>
      <c r="P1842" s="24">
        <f t="shared" si="834"/>
        <v>0</v>
      </c>
      <c r="Q1842" s="24">
        <f t="shared" si="836"/>
        <v>0</v>
      </c>
      <c r="R1842" s="24">
        <f t="shared" si="834"/>
        <v>0</v>
      </c>
      <c r="S1842" s="24">
        <f t="shared" si="837"/>
        <v>0</v>
      </c>
      <c r="T1842" s="24">
        <f t="shared" si="834"/>
        <v>0</v>
      </c>
      <c r="U1842" s="24">
        <f t="shared" si="834"/>
        <v>0</v>
      </c>
      <c r="V1842" s="24">
        <f t="shared" si="838"/>
        <v>0</v>
      </c>
      <c r="W1842" s="24">
        <f t="shared" si="834"/>
        <v>0</v>
      </c>
      <c r="X1842" s="24">
        <f t="shared" si="834"/>
        <v>0</v>
      </c>
      <c r="Y1842" s="24">
        <f t="shared" si="834"/>
        <v>0</v>
      </c>
      <c r="Z1842" s="24">
        <f t="shared" si="834"/>
        <v>0</v>
      </c>
      <c r="AA1842" s="24">
        <f t="shared" si="839"/>
        <v>0</v>
      </c>
      <c r="AB1842" s="24">
        <f t="shared" si="839"/>
        <v>0</v>
      </c>
      <c r="AC1842" s="24">
        <f t="shared" si="834"/>
        <v>0</v>
      </c>
    </row>
    <row r="1843" spans="4:29" hidden="1" outlineLevel="1">
      <c r="E1843" s="22"/>
      <c r="F1843" s="61"/>
      <c r="G1843" s="20" t="str">
        <f>$G$10</f>
        <v>SUBTRAN</v>
      </c>
      <c r="H1843" s="24">
        <f t="shared" ref="H1843:AC1843" si="840">H1803+H1811+H1819+H1827+H1835</f>
        <v>0</v>
      </c>
      <c r="I1843" s="24">
        <f t="shared" si="840"/>
        <v>0</v>
      </c>
      <c r="J1843" s="24">
        <f t="shared" si="840"/>
        <v>0</v>
      </c>
      <c r="K1843" s="24">
        <f t="shared" si="835"/>
        <v>0</v>
      </c>
      <c r="L1843" s="24">
        <f t="shared" si="835"/>
        <v>0</v>
      </c>
      <c r="M1843" s="24">
        <f t="shared" si="840"/>
        <v>0</v>
      </c>
      <c r="N1843" s="24">
        <f t="shared" si="840"/>
        <v>0</v>
      </c>
      <c r="O1843" s="24">
        <f t="shared" si="840"/>
        <v>0</v>
      </c>
      <c r="P1843" s="24">
        <f t="shared" si="840"/>
        <v>0</v>
      </c>
      <c r="Q1843" s="24">
        <f t="shared" si="836"/>
        <v>0</v>
      </c>
      <c r="R1843" s="24">
        <f t="shared" si="840"/>
        <v>0</v>
      </c>
      <c r="S1843" s="24">
        <f t="shared" si="837"/>
        <v>0</v>
      </c>
      <c r="T1843" s="24">
        <f t="shared" si="840"/>
        <v>0</v>
      </c>
      <c r="U1843" s="24">
        <f t="shared" si="840"/>
        <v>0</v>
      </c>
      <c r="V1843" s="24">
        <f t="shared" si="838"/>
        <v>0</v>
      </c>
      <c r="W1843" s="24">
        <f t="shared" si="840"/>
        <v>0</v>
      </c>
      <c r="X1843" s="24">
        <f t="shared" si="840"/>
        <v>0</v>
      </c>
      <c r="Y1843" s="24">
        <f t="shared" si="840"/>
        <v>0</v>
      </c>
      <c r="Z1843" s="24">
        <f t="shared" si="840"/>
        <v>0</v>
      </c>
      <c r="AA1843" s="24">
        <f t="shared" si="839"/>
        <v>0</v>
      </c>
      <c r="AB1843" s="24">
        <f t="shared" si="839"/>
        <v>0</v>
      </c>
      <c r="AC1843" s="24">
        <f t="shared" si="840"/>
        <v>0</v>
      </c>
    </row>
    <row r="1844" spans="4:29" hidden="1" outlineLevel="1">
      <c r="E1844" s="22"/>
      <c r="F1844" s="61"/>
      <c r="G1844" s="20" t="str">
        <f>$G$11</f>
        <v>DISTPRI</v>
      </c>
      <c r="H1844" s="24">
        <f t="shared" ref="H1844:AC1844" si="841">H1804+H1812+H1820+H1828+H1836</f>
        <v>0</v>
      </c>
      <c r="I1844" s="24">
        <f t="shared" si="841"/>
        <v>0</v>
      </c>
      <c r="J1844" s="24">
        <f t="shared" si="841"/>
        <v>0</v>
      </c>
      <c r="K1844" s="24">
        <f t="shared" si="835"/>
        <v>0</v>
      </c>
      <c r="L1844" s="24">
        <f t="shared" si="835"/>
        <v>0</v>
      </c>
      <c r="M1844" s="24">
        <f t="shared" si="841"/>
        <v>0</v>
      </c>
      <c r="N1844" s="24">
        <f t="shared" si="841"/>
        <v>0</v>
      </c>
      <c r="O1844" s="24">
        <f t="shared" si="841"/>
        <v>0</v>
      </c>
      <c r="P1844" s="24">
        <f t="shared" si="841"/>
        <v>0</v>
      </c>
      <c r="Q1844" s="24">
        <f t="shared" si="836"/>
        <v>0</v>
      </c>
      <c r="R1844" s="24">
        <f t="shared" si="841"/>
        <v>0</v>
      </c>
      <c r="S1844" s="24">
        <f t="shared" si="837"/>
        <v>0</v>
      </c>
      <c r="T1844" s="24">
        <f t="shared" si="841"/>
        <v>0</v>
      </c>
      <c r="U1844" s="24">
        <f t="shared" si="841"/>
        <v>0</v>
      </c>
      <c r="V1844" s="24">
        <f t="shared" si="838"/>
        <v>0</v>
      </c>
      <c r="W1844" s="24">
        <f t="shared" si="841"/>
        <v>0</v>
      </c>
      <c r="X1844" s="24">
        <f t="shared" si="841"/>
        <v>0</v>
      </c>
      <c r="Y1844" s="24">
        <f t="shared" si="841"/>
        <v>0</v>
      </c>
      <c r="Z1844" s="24">
        <f t="shared" si="841"/>
        <v>0</v>
      </c>
      <c r="AA1844" s="24">
        <f t="shared" si="839"/>
        <v>0</v>
      </c>
      <c r="AB1844" s="24">
        <f t="shared" si="839"/>
        <v>0</v>
      </c>
      <c r="AC1844" s="24">
        <f t="shared" si="841"/>
        <v>0</v>
      </c>
    </row>
    <row r="1845" spans="4:29" hidden="1" outlineLevel="1">
      <c r="E1845" s="22"/>
      <c r="F1845" s="61"/>
      <c r="G1845" s="20" t="str">
        <f>$G$12</f>
        <v>DISTSEC</v>
      </c>
      <c r="H1845" s="24">
        <f t="shared" ref="H1845:AC1845" si="842">H1805+H1813+H1821+H1829+H1837</f>
        <v>0</v>
      </c>
      <c r="I1845" s="24">
        <f t="shared" si="842"/>
        <v>0</v>
      </c>
      <c r="J1845" s="24">
        <f t="shared" si="842"/>
        <v>0</v>
      </c>
      <c r="K1845" s="24">
        <f t="shared" si="835"/>
        <v>0</v>
      </c>
      <c r="L1845" s="24">
        <f t="shared" si="835"/>
        <v>0</v>
      </c>
      <c r="M1845" s="24">
        <f t="shared" si="842"/>
        <v>0</v>
      </c>
      <c r="N1845" s="24">
        <f t="shared" si="842"/>
        <v>0</v>
      </c>
      <c r="O1845" s="24">
        <f t="shared" si="842"/>
        <v>0</v>
      </c>
      <c r="P1845" s="24">
        <f t="shared" si="842"/>
        <v>0</v>
      </c>
      <c r="Q1845" s="24">
        <f t="shared" si="836"/>
        <v>0</v>
      </c>
      <c r="R1845" s="24">
        <f t="shared" si="842"/>
        <v>0</v>
      </c>
      <c r="S1845" s="24">
        <f t="shared" si="837"/>
        <v>0</v>
      </c>
      <c r="T1845" s="24">
        <f t="shared" si="842"/>
        <v>0</v>
      </c>
      <c r="U1845" s="24">
        <f t="shared" si="842"/>
        <v>0</v>
      </c>
      <c r="V1845" s="24">
        <f t="shared" si="838"/>
        <v>0</v>
      </c>
      <c r="W1845" s="24">
        <f t="shared" si="842"/>
        <v>0</v>
      </c>
      <c r="X1845" s="24">
        <f t="shared" si="842"/>
        <v>0</v>
      </c>
      <c r="Y1845" s="24">
        <f t="shared" si="842"/>
        <v>0</v>
      </c>
      <c r="Z1845" s="24">
        <f t="shared" si="842"/>
        <v>0</v>
      </c>
      <c r="AA1845" s="24">
        <f t="shared" si="839"/>
        <v>0</v>
      </c>
      <c r="AB1845" s="24">
        <f t="shared" si="839"/>
        <v>0</v>
      </c>
      <c r="AC1845" s="24">
        <f t="shared" si="842"/>
        <v>0</v>
      </c>
    </row>
    <row r="1846" spans="4:29" hidden="1" outlineLevel="1">
      <c r="E1846" s="22"/>
      <c r="F1846" s="61"/>
      <c r="G1846" s="20" t="str">
        <f>$G$13</f>
        <v>ENERGY</v>
      </c>
      <c r="H1846" s="24">
        <f t="shared" ref="H1846:AC1846" si="843">H1806+H1814+H1822+H1830+H1838</f>
        <v>0</v>
      </c>
      <c r="I1846" s="24">
        <f t="shared" si="843"/>
        <v>0</v>
      </c>
      <c r="J1846" s="24">
        <f t="shared" si="843"/>
        <v>0</v>
      </c>
      <c r="K1846" s="24">
        <f t="shared" si="835"/>
        <v>0</v>
      </c>
      <c r="L1846" s="24">
        <f t="shared" si="835"/>
        <v>0</v>
      </c>
      <c r="M1846" s="24">
        <f t="shared" si="843"/>
        <v>0</v>
      </c>
      <c r="N1846" s="24">
        <f t="shared" si="843"/>
        <v>0</v>
      </c>
      <c r="O1846" s="24">
        <f t="shared" si="843"/>
        <v>0</v>
      </c>
      <c r="P1846" s="24">
        <f t="shared" si="843"/>
        <v>0</v>
      </c>
      <c r="Q1846" s="24">
        <f t="shared" si="836"/>
        <v>0</v>
      </c>
      <c r="R1846" s="24">
        <f t="shared" si="843"/>
        <v>0</v>
      </c>
      <c r="S1846" s="24">
        <f t="shared" si="837"/>
        <v>0</v>
      </c>
      <c r="T1846" s="24">
        <f t="shared" si="843"/>
        <v>0</v>
      </c>
      <c r="U1846" s="24">
        <f t="shared" si="843"/>
        <v>0</v>
      </c>
      <c r="V1846" s="24">
        <f t="shared" si="838"/>
        <v>0</v>
      </c>
      <c r="W1846" s="24">
        <f t="shared" si="843"/>
        <v>0</v>
      </c>
      <c r="X1846" s="24">
        <f t="shared" si="843"/>
        <v>0</v>
      </c>
      <c r="Y1846" s="24">
        <f t="shared" si="843"/>
        <v>0</v>
      </c>
      <c r="Z1846" s="24">
        <f t="shared" si="843"/>
        <v>0</v>
      </c>
      <c r="AA1846" s="24">
        <f t="shared" si="839"/>
        <v>0</v>
      </c>
      <c r="AB1846" s="24">
        <f t="shared" si="839"/>
        <v>0</v>
      </c>
      <c r="AC1846" s="24">
        <f t="shared" si="843"/>
        <v>0</v>
      </c>
    </row>
    <row r="1847" spans="4:29" hidden="1" outlineLevel="1">
      <c r="E1847" s="22"/>
      <c r="F1847" s="61"/>
      <c r="G1847" s="20" t="str">
        <f>$G$14</f>
        <v>CUSTOMER</v>
      </c>
      <c r="H1847" s="24">
        <f t="shared" ref="H1847:AC1847" si="844">H1807+H1815+H1823+H1831+H1839</f>
        <v>5010225</v>
      </c>
      <c r="I1847" s="24">
        <f t="shared" si="844"/>
        <v>4192462.3711406747</v>
      </c>
      <c r="J1847" s="24">
        <f t="shared" si="844"/>
        <v>810022.36226670828</v>
      </c>
      <c r="K1847" s="24">
        <f t="shared" si="835"/>
        <v>1876.5406452448515</v>
      </c>
      <c r="L1847" s="24">
        <f t="shared" si="835"/>
        <v>81.631789261865705</v>
      </c>
      <c r="M1847" s="24">
        <f t="shared" si="844"/>
        <v>811980.53470121499</v>
      </c>
      <c r="N1847" s="24">
        <f t="shared" si="844"/>
        <v>10156.740414968939</v>
      </c>
      <c r="O1847" s="24">
        <f t="shared" si="844"/>
        <v>1706.4999535646323</v>
      </c>
      <c r="P1847" s="24">
        <f t="shared" si="844"/>
        <v>198.5025036272032</v>
      </c>
      <c r="Q1847" s="24">
        <f t="shared" si="836"/>
        <v>57.276103533490321</v>
      </c>
      <c r="R1847" s="24">
        <f t="shared" si="844"/>
        <v>12119.018975694264</v>
      </c>
      <c r="S1847" s="24">
        <f t="shared" si="837"/>
        <v>146.57935764167516</v>
      </c>
      <c r="T1847" s="24">
        <f t="shared" si="844"/>
        <v>1004.20229517544</v>
      </c>
      <c r="U1847" s="24">
        <f t="shared" si="844"/>
        <v>501.11921821771352</v>
      </c>
      <c r="V1847" s="24">
        <f t="shared" si="838"/>
        <v>89.125929829012819</v>
      </c>
      <c r="W1847" s="24">
        <f t="shared" si="844"/>
        <v>1741.0268008638413</v>
      </c>
      <c r="X1847" s="24">
        <f t="shared" si="844"/>
        <v>3408.0900239339026</v>
      </c>
      <c r="Y1847" s="24">
        <f t="shared" si="844"/>
        <v>27.567460257152717</v>
      </c>
      <c r="Z1847" s="24">
        <f t="shared" si="844"/>
        <v>3435.6574841910556</v>
      </c>
      <c r="AA1847" s="24">
        <f t="shared" si="839"/>
        <v>201.44635916372977</v>
      </c>
      <c r="AB1847" s="24">
        <f t="shared" si="839"/>
        <v>-12939.346161697842</v>
      </c>
      <c r="AC1847" s="24">
        <f t="shared" si="844"/>
        <v>1224.2906998954313</v>
      </c>
    </row>
    <row r="1848" spans="4:29" collapsed="1">
      <c r="D1848" s="20" t="s">
        <v>3</v>
      </c>
      <c r="E1848" s="24">
        <f>E1808+E1816+E1824+E1832+E1840</f>
        <v>5010225</v>
      </c>
      <c r="F1848" s="61"/>
      <c r="G1848" s="20" t="str">
        <f>$G$15</f>
        <v>TOTAL</v>
      </c>
      <c r="H1848" s="24">
        <f t="shared" ref="H1848:AC1848" si="845">H1808+H1816+H1824+H1832+H1840</f>
        <v>5010225</v>
      </c>
      <c r="I1848" s="24">
        <f t="shared" si="845"/>
        <v>4192462.3711406747</v>
      </c>
      <c r="J1848" s="24">
        <f t="shared" si="845"/>
        <v>810022.36226670828</v>
      </c>
      <c r="K1848" s="24">
        <f t="shared" si="835"/>
        <v>1876.5406452448515</v>
      </c>
      <c r="L1848" s="24">
        <f t="shared" si="835"/>
        <v>81.631789261865705</v>
      </c>
      <c r="M1848" s="24">
        <f t="shared" si="845"/>
        <v>811980.53470121499</v>
      </c>
      <c r="N1848" s="24">
        <f t="shared" si="845"/>
        <v>10156.740414968939</v>
      </c>
      <c r="O1848" s="24">
        <f t="shared" si="845"/>
        <v>1706.4999535646323</v>
      </c>
      <c r="P1848" s="24">
        <f t="shared" si="845"/>
        <v>198.5025036272032</v>
      </c>
      <c r="Q1848" s="24">
        <f t="shared" si="836"/>
        <v>57.276103533490321</v>
      </c>
      <c r="R1848" s="24">
        <f t="shared" si="845"/>
        <v>12119.018975694264</v>
      </c>
      <c r="S1848" s="24">
        <f t="shared" si="837"/>
        <v>146.57935764167516</v>
      </c>
      <c r="T1848" s="24">
        <f t="shared" si="845"/>
        <v>1004.20229517544</v>
      </c>
      <c r="U1848" s="24">
        <f t="shared" si="845"/>
        <v>501.11921821771352</v>
      </c>
      <c r="V1848" s="24">
        <f t="shared" si="838"/>
        <v>89.125929829012819</v>
      </c>
      <c r="W1848" s="24">
        <f t="shared" si="845"/>
        <v>1741.0268008638413</v>
      </c>
      <c r="X1848" s="24">
        <f t="shared" si="845"/>
        <v>3408.0900239339026</v>
      </c>
      <c r="Y1848" s="24">
        <f t="shared" si="845"/>
        <v>27.567460257152717</v>
      </c>
      <c r="Z1848" s="24">
        <f t="shared" si="845"/>
        <v>3435.6574841910556</v>
      </c>
      <c r="AA1848" s="24">
        <f t="shared" si="839"/>
        <v>201.44635916372977</v>
      </c>
      <c r="AB1848" s="24">
        <f t="shared" si="839"/>
        <v>-12939.346161697842</v>
      </c>
      <c r="AC1848" s="24">
        <f t="shared" si="845"/>
        <v>1224.2906998954313</v>
      </c>
    </row>
    <row r="1850" spans="4:29" hidden="1" outlineLevel="1">
      <c r="F1850" s="61" t="str">
        <f>F1857</f>
        <v>CUST_TOTAL</v>
      </c>
      <c r="G1850" s="20" t="str">
        <f>$G$8</f>
        <v>PRODUCTION</v>
      </c>
      <c r="H1850" s="24">
        <f t="shared" ref="H1850:H1857" si="846">SUBTOTAL(9,I1850:AC1850)</f>
        <v>0</v>
      </c>
      <c r="I1850" s="25">
        <f>VLOOKUP(CONCATENATE($F1850," ",$G1850),AllocFactorMatrix,(I$4+1),FALSE)*$E1857</f>
        <v>0</v>
      </c>
      <c r="J1850" s="25">
        <f>VLOOKUP(CONCATENATE($F1850," ",$G1850),AllocFactorMatrix,(J$4+1),FALSE)*$E1857</f>
        <v>0</v>
      </c>
      <c r="K1850" s="25">
        <f>VLOOKUP(CONCATENATE($F1850," ",$G1850),AllocFactorMatrix,(K$4+1),FALSE)*$E1857</f>
        <v>0</v>
      </c>
      <c r="L1850" s="25">
        <f>VLOOKUP(CONCATENATE($F1850," ",$G1850),AllocFactorMatrix,(L$4+1),FALSE)*$E1857</f>
        <v>0</v>
      </c>
      <c r="M1850" s="25">
        <f t="shared" ref="M1850:M1857" si="847">SUBTOTAL(9,J1850:L1850)</f>
        <v>0</v>
      </c>
      <c r="N1850" s="25">
        <f>VLOOKUP(CONCATENATE($F1850," ",$G1850),AllocFactorMatrix,(N$4+1),FALSE)*$E1857</f>
        <v>0</v>
      </c>
      <c r="O1850" s="25">
        <f>VLOOKUP(CONCATENATE($F1850," ",$G1850),AllocFactorMatrix,(O$4+1),FALSE)*$E1857</f>
        <v>0</v>
      </c>
      <c r="P1850" s="25">
        <f>VLOOKUP(CONCATENATE($F1850," ",$G1850),AllocFactorMatrix,(P$4+1),FALSE)*$E1857</f>
        <v>0</v>
      </c>
      <c r="Q1850" s="25">
        <f>VLOOKUP(CONCATENATE($F1850," ",$G1850),AllocFactorMatrix,(Q$4+1),FALSE)*$E1857</f>
        <v>0</v>
      </c>
      <c r="R1850" s="25">
        <f>SUBTOTAL(9,N1850:Q1850)</f>
        <v>0</v>
      </c>
      <c r="S1850" s="25">
        <f>VLOOKUP(CONCATENATE($F1850," ",$G1850),AllocFactorMatrix,(S$4+1),FALSE)*$E1857</f>
        <v>0</v>
      </c>
      <c r="T1850" s="25">
        <f>VLOOKUP(CONCATENATE($F1850," ",$G1850),AllocFactorMatrix,(T$4+1),FALSE)*$E1857</f>
        <v>0</v>
      </c>
      <c r="U1850" s="25">
        <f>VLOOKUP(CONCATENATE($F1850," ",$G1850),AllocFactorMatrix,(U$4+1),FALSE)*$E1857</f>
        <v>0</v>
      </c>
      <c r="V1850" s="25">
        <f>VLOOKUP(CONCATENATE($F1850," ",$G1850),AllocFactorMatrix,(V$4+1),FALSE)*$E1857</f>
        <v>0</v>
      </c>
      <c r="W1850" s="25">
        <f>SUBTOTAL(9,S1850:V1850)</f>
        <v>0</v>
      </c>
      <c r="X1850" s="25">
        <f>VLOOKUP(CONCATENATE($F1850," ",$G1850),AllocFactorMatrix,(X$4+1),FALSE)*$E1857</f>
        <v>0</v>
      </c>
      <c r="Y1850" s="25">
        <f>VLOOKUP(CONCATENATE($F1850," ",$G1850),AllocFactorMatrix,(Y$4+1),FALSE)*$E1857</f>
        <v>0</v>
      </c>
      <c r="Z1850" s="25">
        <f t="shared" ref="Z1850:Z1857" si="848">SUBTOTAL(9,X1850:Y1850)</f>
        <v>0</v>
      </c>
      <c r="AA1850" s="25">
        <f>VLOOKUP(CONCATENATE($F1850," ",$G1850),AllocFactorMatrix,(AA$4+1),FALSE)*$E1857</f>
        <v>0</v>
      </c>
      <c r="AB1850" s="25">
        <f>VLOOKUP(CONCATENATE($F1850," ",$G1850),AllocFactorMatrix,(AB$4+1),FALSE)*$E1857</f>
        <v>0</v>
      </c>
      <c r="AC1850" s="25">
        <f>VLOOKUP(CONCATENATE($F1850," ",$G1850),AllocFactorMatrix,(AC$4+1),FALSE)*$E1857</f>
        <v>0</v>
      </c>
    </row>
    <row r="1851" spans="4:29" hidden="1" outlineLevel="1">
      <c r="F1851" s="61" t="str">
        <f>F1857</f>
        <v>CUST_TOTAL</v>
      </c>
      <c r="G1851" s="20" t="str">
        <f>$G$9</f>
        <v>BULKTRAN</v>
      </c>
      <c r="H1851" s="24">
        <f t="shared" si="846"/>
        <v>0</v>
      </c>
      <c r="I1851" s="25">
        <f>VLOOKUP(CONCATENATE($F1851," ",$G1851),AllocFactorMatrix,(I$4+1),FALSE)*$E1857</f>
        <v>0</v>
      </c>
      <c r="J1851" s="25">
        <f>VLOOKUP(CONCATENATE($F1851," ",$G1851),AllocFactorMatrix,(J$4+1),FALSE)*$E1857</f>
        <v>0</v>
      </c>
      <c r="K1851" s="25">
        <f>VLOOKUP(CONCATENATE($F1851," ",$G1851),AllocFactorMatrix,(K$4+1),FALSE)*$E1857</f>
        <v>0</v>
      </c>
      <c r="L1851" s="25">
        <f>VLOOKUP(CONCATENATE($F1851," ",$G1851),AllocFactorMatrix,(L$4+1),FALSE)*$E1857</f>
        <v>0</v>
      </c>
      <c r="M1851" s="25">
        <f t="shared" si="847"/>
        <v>0</v>
      </c>
      <c r="N1851" s="25">
        <f>VLOOKUP(CONCATENATE($F1851," ",$G1851),AllocFactorMatrix,(N$4+1),FALSE)*$E1857</f>
        <v>0</v>
      </c>
      <c r="O1851" s="25">
        <f>VLOOKUP(CONCATENATE($F1851," ",$G1851),AllocFactorMatrix,(O$4+1),FALSE)*$E1857</f>
        <v>0</v>
      </c>
      <c r="P1851" s="25">
        <f>VLOOKUP(CONCATENATE($F1851," ",$G1851),AllocFactorMatrix,(P$4+1),FALSE)*$E1857</f>
        <v>0</v>
      </c>
      <c r="Q1851" s="25">
        <f>VLOOKUP(CONCATENATE($F1851," ",$G1851),AllocFactorMatrix,(Q$4+1),FALSE)*$E1857</f>
        <v>0</v>
      </c>
      <c r="R1851" s="25">
        <f t="shared" ref="R1851:R1857" si="849">SUBTOTAL(9,N1851:Q1851)</f>
        <v>0</v>
      </c>
      <c r="S1851" s="25">
        <f>VLOOKUP(CONCATENATE($F1851," ",$G1851),AllocFactorMatrix,(S$4+1),FALSE)*$E1857</f>
        <v>0</v>
      </c>
      <c r="T1851" s="25">
        <f>VLOOKUP(CONCATENATE($F1851," ",$G1851),AllocFactorMatrix,(T$4+1),FALSE)*$E1857</f>
        <v>0</v>
      </c>
      <c r="U1851" s="25">
        <f>VLOOKUP(CONCATENATE($F1851," ",$G1851),AllocFactorMatrix,(U$4+1),FALSE)*$E1857</f>
        <v>0</v>
      </c>
      <c r="V1851" s="25">
        <f>VLOOKUP(CONCATENATE($F1851," ",$G1851),AllocFactorMatrix,(V$4+1),FALSE)*$E1857</f>
        <v>0</v>
      </c>
      <c r="W1851" s="25">
        <f t="shared" ref="W1851:W1857" si="850">SUBTOTAL(9,S1851:V1851)</f>
        <v>0</v>
      </c>
      <c r="X1851" s="25">
        <f>VLOOKUP(CONCATENATE($F1851," ",$G1851),AllocFactorMatrix,(X$4+1),FALSE)*$E1857</f>
        <v>0</v>
      </c>
      <c r="Y1851" s="25">
        <f>VLOOKUP(CONCATENATE($F1851," ",$G1851),AllocFactorMatrix,(Y$4+1),FALSE)*$E1857</f>
        <v>0</v>
      </c>
      <c r="Z1851" s="25">
        <f t="shared" si="848"/>
        <v>0</v>
      </c>
      <c r="AA1851" s="25">
        <f>VLOOKUP(CONCATENATE($F1851," ",$G1851),AllocFactorMatrix,(AA$4+1),FALSE)*$E1857</f>
        <v>0</v>
      </c>
      <c r="AB1851" s="25">
        <f>VLOOKUP(CONCATENATE($F1851," ",$G1851),AllocFactorMatrix,(AB$4+1),FALSE)*$E1857</f>
        <v>0</v>
      </c>
      <c r="AC1851" s="25">
        <f>VLOOKUP(CONCATENATE($F1851," ",$G1851),AllocFactorMatrix,(AC$4+1),FALSE)*$E1857</f>
        <v>0</v>
      </c>
    </row>
    <row r="1852" spans="4:29" hidden="1" outlineLevel="1">
      <c r="F1852" s="61" t="str">
        <f>F1857</f>
        <v>CUST_TOTAL</v>
      </c>
      <c r="G1852" s="20" t="str">
        <f>$G$10</f>
        <v>SUBTRAN</v>
      </c>
      <c r="H1852" s="24">
        <f t="shared" si="846"/>
        <v>0</v>
      </c>
      <c r="I1852" s="25">
        <f>VLOOKUP(CONCATENATE($F1852," ",$G1852),AllocFactorMatrix,(I$4+1),FALSE)*$E1857</f>
        <v>0</v>
      </c>
      <c r="J1852" s="25">
        <f>VLOOKUP(CONCATENATE($F1852," ",$G1852),AllocFactorMatrix,(J$4+1),FALSE)*$E1857</f>
        <v>0</v>
      </c>
      <c r="K1852" s="25">
        <f>VLOOKUP(CONCATENATE($F1852," ",$G1852),AllocFactorMatrix,(K$4+1),FALSE)*$E1857</f>
        <v>0</v>
      </c>
      <c r="L1852" s="25">
        <f>VLOOKUP(CONCATENATE($F1852," ",$G1852),AllocFactorMatrix,(L$4+1),FALSE)*$E1857</f>
        <v>0</v>
      </c>
      <c r="M1852" s="25">
        <f t="shared" si="847"/>
        <v>0</v>
      </c>
      <c r="N1852" s="25">
        <f>VLOOKUP(CONCATENATE($F1852," ",$G1852),AllocFactorMatrix,(N$4+1),FALSE)*$E1857</f>
        <v>0</v>
      </c>
      <c r="O1852" s="25">
        <f>VLOOKUP(CONCATENATE($F1852," ",$G1852),AllocFactorMatrix,(O$4+1),FALSE)*$E1857</f>
        <v>0</v>
      </c>
      <c r="P1852" s="25">
        <f>VLOOKUP(CONCATENATE($F1852," ",$G1852),AllocFactorMatrix,(P$4+1),FALSE)*$E1857</f>
        <v>0</v>
      </c>
      <c r="Q1852" s="25">
        <f>VLOOKUP(CONCATENATE($F1852," ",$G1852),AllocFactorMatrix,(Q$4+1),FALSE)*$E1857</f>
        <v>0</v>
      </c>
      <c r="R1852" s="25">
        <f t="shared" si="849"/>
        <v>0</v>
      </c>
      <c r="S1852" s="25">
        <f>VLOOKUP(CONCATENATE($F1852," ",$G1852),AllocFactorMatrix,(S$4+1),FALSE)*$E1857</f>
        <v>0</v>
      </c>
      <c r="T1852" s="25">
        <f>VLOOKUP(CONCATENATE($F1852," ",$G1852),AllocFactorMatrix,(T$4+1),FALSE)*$E1857</f>
        <v>0</v>
      </c>
      <c r="U1852" s="25">
        <f>VLOOKUP(CONCATENATE($F1852," ",$G1852),AllocFactorMatrix,(U$4+1),FALSE)*$E1857</f>
        <v>0</v>
      </c>
      <c r="V1852" s="25">
        <f>VLOOKUP(CONCATENATE($F1852," ",$G1852),AllocFactorMatrix,(V$4+1),FALSE)*$E1857</f>
        <v>0</v>
      </c>
      <c r="W1852" s="25">
        <f t="shared" si="850"/>
        <v>0</v>
      </c>
      <c r="X1852" s="25">
        <f>VLOOKUP(CONCATENATE($F1852," ",$G1852),AllocFactorMatrix,(X$4+1),FALSE)*$E1857</f>
        <v>0</v>
      </c>
      <c r="Y1852" s="25">
        <f>VLOOKUP(CONCATENATE($F1852," ",$G1852),AllocFactorMatrix,(Y$4+1),FALSE)*$E1857</f>
        <v>0</v>
      </c>
      <c r="Z1852" s="25">
        <f t="shared" si="848"/>
        <v>0</v>
      </c>
      <c r="AA1852" s="25">
        <f>VLOOKUP(CONCATENATE($F1852," ",$G1852),AllocFactorMatrix,(AA$4+1),FALSE)*$E1857</f>
        <v>0</v>
      </c>
      <c r="AB1852" s="25">
        <f>VLOOKUP(CONCATENATE($F1852," ",$G1852),AllocFactorMatrix,(AB$4+1),FALSE)*$E1857</f>
        <v>0</v>
      </c>
      <c r="AC1852" s="25">
        <f>VLOOKUP(CONCATENATE($F1852," ",$G1852),AllocFactorMatrix,(AC$4+1),FALSE)*$E1857</f>
        <v>0</v>
      </c>
    </row>
    <row r="1853" spans="4:29" hidden="1" outlineLevel="1">
      <c r="F1853" s="61" t="str">
        <f>F1857</f>
        <v>CUST_TOTAL</v>
      </c>
      <c r="G1853" s="20" t="str">
        <f>$G$11</f>
        <v>DISTPRI</v>
      </c>
      <c r="H1853" s="24">
        <f t="shared" si="846"/>
        <v>0</v>
      </c>
      <c r="I1853" s="25">
        <f>VLOOKUP(CONCATENATE($F1853," ",$G1853),AllocFactorMatrix,(I$4+1),FALSE)*$E1857</f>
        <v>0</v>
      </c>
      <c r="J1853" s="25">
        <f>VLOOKUP(CONCATENATE($F1853," ",$G1853),AllocFactorMatrix,(J$4+1),FALSE)*$E1857</f>
        <v>0</v>
      </c>
      <c r="K1853" s="25">
        <f>VLOOKUP(CONCATENATE($F1853," ",$G1853),AllocFactorMatrix,(K$4+1),FALSE)*$E1857</f>
        <v>0</v>
      </c>
      <c r="L1853" s="25">
        <f>VLOOKUP(CONCATENATE($F1853," ",$G1853),AllocFactorMatrix,(L$4+1),FALSE)*$E1857</f>
        <v>0</v>
      </c>
      <c r="M1853" s="25">
        <f t="shared" si="847"/>
        <v>0</v>
      </c>
      <c r="N1853" s="25">
        <f>VLOOKUP(CONCATENATE($F1853," ",$G1853),AllocFactorMatrix,(N$4+1),FALSE)*$E1857</f>
        <v>0</v>
      </c>
      <c r="O1853" s="25">
        <f>VLOOKUP(CONCATENATE($F1853," ",$G1853),AllocFactorMatrix,(O$4+1),FALSE)*$E1857</f>
        <v>0</v>
      </c>
      <c r="P1853" s="25">
        <f>VLOOKUP(CONCATENATE($F1853," ",$G1853),AllocFactorMatrix,(P$4+1),FALSE)*$E1857</f>
        <v>0</v>
      </c>
      <c r="Q1853" s="25">
        <f>VLOOKUP(CONCATENATE($F1853," ",$G1853),AllocFactorMatrix,(Q$4+1),FALSE)*$E1857</f>
        <v>0</v>
      </c>
      <c r="R1853" s="25">
        <f t="shared" si="849"/>
        <v>0</v>
      </c>
      <c r="S1853" s="25">
        <f>VLOOKUP(CONCATENATE($F1853," ",$G1853),AllocFactorMatrix,(S$4+1),FALSE)*$E1857</f>
        <v>0</v>
      </c>
      <c r="T1853" s="25">
        <f>VLOOKUP(CONCATENATE($F1853," ",$G1853),AllocFactorMatrix,(T$4+1),FALSE)*$E1857</f>
        <v>0</v>
      </c>
      <c r="U1853" s="25">
        <f>VLOOKUP(CONCATENATE($F1853," ",$G1853),AllocFactorMatrix,(U$4+1),FALSE)*$E1857</f>
        <v>0</v>
      </c>
      <c r="V1853" s="25">
        <f>VLOOKUP(CONCATENATE($F1853," ",$G1853),AllocFactorMatrix,(V$4+1),FALSE)*$E1857</f>
        <v>0</v>
      </c>
      <c r="W1853" s="25">
        <f t="shared" si="850"/>
        <v>0</v>
      </c>
      <c r="X1853" s="25">
        <f>VLOOKUP(CONCATENATE($F1853," ",$G1853),AllocFactorMatrix,(X$4+1),FALSE)*$E1857</f>
        <v>0</v>
      </c>
      <c r="Y1853" s="25">
        <f>VLOOKUP(CONCATENATE($F1853," ",$G1853),AllocFactorMatrix,(Y$4+1),FALSE)*$E1857</f>
        <v>0</v>
      </c>
      <c r="Z1853" s="25">
        <f t="shared" si="848"/>
        <v>0</v>
      </c>
      <c r="AA1853" s="25">
        <f>VLOOKUP(CONCATENATE($F1853," ",$G1853),AllocFactorMatrix,(AA$4+1),FALSE)*$E1857</f>
        <v>0</v>
      </c>
      <c r="AB1853" s="25">
        <f>VLOOKUP(CONCATENATE($F1853," ",$G1853),AllocFactorMatrix,(AB$4+1),FALSE)*$E1857</f>
        <v>0</v>
      </c>
      <c r="AC1853" s="25">
        <f>VLOOKUP(CONCATENATE($F1853," ",$G1853),AllocFactorMatrix,(AC$4+1),FALSE)*$E1857</f>
        <v>0</v>
      </c>
    </row>
    <row r="1854" spans="4:29" hidden="1" outlineLevel="1">
      <c r="F1854" s="61" t="str">
        <f>F1857</f>
        <v>CUST_TOTAL</v>
      </c>
      <c r="G1854" s="20" t="str">
        <f>$G$12</f>
        <v>DISTSEC</v>
      </c>
      <c r="H1854" s="24">
        <f t="shared" si="846"/>
        <v>0</v>
      </c>
      <c r="I1854" s="25">
        <f>VLOOKUP(CONCATENATE($F1854," ",$G1854),AllocFactorMatrix,(I$4+1),FALSE)*$E1857</f>
        <v>0</v>
      </c>
      <c r="J1854" s="25">
        <f>VLOOKUP(CONCATENATE($F1854," ",$G1854),AllocFactorMatrix,(J$4+1),FALSE)*$E1857</f>
        <v>0</v>
      </c>
      <c r="K1854" s="25">
        <f>VLOOKUP(CONCATENATE($F1854," ",$G1854),AllocFactorMatrix,(K$4+1),FALSE)*$E1857</f>
        <v>0</v>
      </c>
      <c r="L1854" s="25">
        <f>VLOOKUP(CONCATENATE($F1854," ",$G1854),AllocFactorMatrix,(L$4+1),FALSE)*$E1857</f>
        <v>0</v>
      </c>
      <c r="M1854" s="25">
        <f t="shared" si="847"/>
        <v>0</v>
      </c>
      <c r="N1854" s="25">
        <f>VLOOKUP(CONCATENATE($F1854," ",$G1854),AllocFactorMatrix,(N$4+1),FALSE)*$E1857</f>
        <v>0</v>
      </c>
      <c r="O1854" s="25">
        <f>VLOOKUP(CONCATENATE($F1854," ",$G1854),AllocFactorMatrix,(O$4+1),FALSE)*$E1857</f>
        <v>0</v>
      </c>
      <c r="P1854" s="25">
        <f>VLOOKUP(CONCATENATE($F1854," ",$G1854),AllocFactorMatrix,(P$4+1),FALSE)*$E1857</f>
        <v>0</v>
      </c>
      <c r="Q1854" s="25">
        <f>VLOOKUP(CONCATENATE($F1854," ",$G1854),AllocFactorMatrix,(Q$4+1),FALSE)*$E1857</f>
        <v>0</v>
      </c>
      <c r="R1854" s="25">
        <f t="shared" si="849"/>
        <v>0</v>
      </c>
      <c r="S1854" s="25">
        <f>VLOOKUP(CONCATENATE($F1854," ",$G1854),AllocFactorMatrix,(S$4+1),FALSE)*$E1857</f>
        <v>0</v>
      </c>
      <c r="T1854" s="25">
        <f>VLOOKUP(CONCATENATE($F1854," ",$G1854),AllocFactorMatrix,(T$4+1),FALSE)*$E1857</f>
        <v>0</v>
      </c>
      <c r="U1854" s="25">
        <f>VLOOKUP(CONCATENATE($F1854," ",$G1854),AllocFactorMatrix,(U$4+1),FALSE)*$E1857</f>
        <v>0</v>
      </c>
      <c r="V1854" s="25">
        <f>VLOOKUP(CONCATENATE($F1854," ",$G1854),AllocFactorMatrix,(V$4+1),FALSE)*$E1857</f>
        <v>0</v>
      </c>
      <c r="W1854" s="25">
        <f t="shared" si="850"/>
        <v>0</v>
      </c>
      <c r="X1854" s="25">
        <f>VLOOKUP(CONCATENATE($F1854," ",$G1854),AllocFactorMatrix,(X$4+1),FALSE)*$E1857</f>
        <v>0</v>
      </c>
      <c r="Y1854" s="25">
        <f>VLOOKUP(CONCATENATE($F1854," ",$G1854),AllocFactorMatrix,(Y$4+1),FALSE)*$E1857</f>
        <v>0</v>
      </c>
      <c r="Z1854" s="25">
        <f t="shared" si="848"/>
        <v>0</v>
      </c>
      <c r="AA1854" s="25">
        <f>VLOOKUP(CONCATENATE($F1854," ",$G1854),AllocFactorMatrix,(AA$4+1),FALSE)*$E1857</f>
        <v>0</v>
      </c>
      <c r="AB1854" s="25">
        <f>VLOOKUP(CONCATENATE($F1854," ",$G1854),AllocFactorMatrix,(AB$4+1),FALSE)*$E1857</f>
        <v>0</v>
      </c>
      <c r="AC1854" s="25">
        <f>VLOOKUP(CONCATENATE($F1854," ",$G1854),AllocFactorMatrix,(AC$4+1),FALSE)*$E1857</f>
        <v>0</v>
      </c>
    </row>
    <row r="1855" spans="4:29" hidden="1" outlineLevel="1">
      <c r="F1855" s="61" t="str">
        <f>F1857</f>
        <v>CUST_TOTAL</v>
      </c>
      <c r="G1855" s="20" t="str">
        <f>$G$13</f>
        <v>ENERGY</v>
      </c>
      <c r="H1855" s="24">
        <f t="shared" si="846"/>
        <v>0</v>
      </c>
      <c r="I1855" s="25">
        <f>VLOOKUP(CONCATENATE($F1855," ",$G1855),AllocFactorMatrix,(I$4+1),FALSE)*$E1857</f>
        <v>0</v>
      </c>
      <c r="J1855" s="25">
        <f>VLOOKUP(CONCATENATE($F1855," ",$G1855),AllocFactorMatrix,(J$4+1),FALSE)*$E1857</f>
        <v>0</v>
      </c>
      <c r="K1855" s="25">
        <f>VLOOKUP(CONCATENATE($F1855," ",$G1855),AllocFactorMatrix,(K$4+1),FALSE)*$E1857</f>
        <v>0</v>
      </c>
      <c r="L1855" s="25">
        <f>VLOOKUP(CONCATENATE($F1855," ",$G1855),AllocFactorMatrix,(L$4+1),FALSE)*$E1857</f>
        <v>0</v>
      </c>
      <c r="M1855" s="25">
        <f t="shared" si="847"/>
        <v>0</v>
      </c>
      <c r="N1855" s="25">
        <f>VLOOKUP(CONCATENATE($F1855," ",$G1855),AllocFactorMatrix,(N$4+1),FALSE)*$E1857</f>
        <v>0</v>
      </c>
      <c r="O1855" s="25">
        <f>VLOOKUP(CONCATENATE($F1855," ",$G1855),AllocFactorMatrix,(O$4+1),FALSE)*$E1857</f>
        <v>0</v>
      </c>
      <c r="P1855" s="25">
        <f>VLOOKUP(CONCATENATE($F1855," ",$G1855),AllocFactorMatrix,(P$4+1),FALSE)*$E1857</f>
        <v>0</v>
      </c>
      <c r="Q1855" s="25">
        <f>VLOOKUP(CONCATENATE($F1855," ",$G1855),AllocFactorMatrix,(Q$4+1),FALSE)*$E1857</f>
        <v>0</v>
      </c>
      <c r="R1855" s="25">
        <f t="shared" si="849"/>
        <v>0</v>
      </c>
      <c r="S1855" s="25">
        <f>VLOOKUP(CONCATENATE($F1855," ",$G1855),AllocFactorMatrix,(S$4+1),FALSE)*$E1857</f>
        <v>0</v>
      </c>
      <c r="T1855" s="25">
        <f>VLOOKUP(CONCATENATE($F1855," ",$G1855),AllocFactorMatrix,(T$4+1),FALSE)*$E1857</f>
        <v>0</v>
      </c>
      <c r="U1855" s="25">
        <f>VLOOKUP(CONCATENATE($F1855," ",$G1855),AllocFactorMatrix,(U$4+1),FALSE)*$E1857</f>
        <v>0</v>
      </c>
      <c r="V1855" s="25">
        <f>VLOOKUP(CONCATENATE($F1855," ",$G1855),AllocFactorMatrix,(V$4+1),FALSE)*$E1857</f>
        <v>0</v>
      </c>
      <c r="W1855" s="25">
        <f t="shared" si="850"/>
        <v>0</v>
      </c>
      <c r="X1855" s="25">
        <f>VLOOKUP(CONCATENATE($F1855," ",$G1855),AllocFactorMatrix,(X$4+1),FALSE)*$E1857</f>
        <v>0</v>
      </c>
      <c r="Y1855" s="25">
        <f>VLOOKUP(CONCATENATE($F1855," ",$G1855),AllocFactorMatrix,(Y$4+1),FALSE)*$E1857</f>
        <v>0</v>
      </c>
      <c r="Z1855" s="25">
        <f t="shared" si="848"/>
        <v>0</v>
      </c>
      <c r="AA1855" s="25">
        <f>VLOOKUP(CONCATENATE($F1855," ",$G1855),AllocFactorMatrix,(AA$4+1),FALSE)*$E1857</f>
        <v>0</v>
      </c>
      <c r="AB1855" s="25">
        <f>VLOOKUP(CONCATENATE($F1855," ",$G1855),AllocFactorMatrix,(AB$4+1),FALSE)*$E1857</f>
        <v>0</v>
      </c>
      <c r="AC1855" s="25">
        <f>VLOOKUP(CONCATENATE($F1855," ",$G1855),AllocFactorMatrix,(AC$4+1),FALSE)*$E1857</f>
        <v>0</v>
      </c>
    </row>
    <row r="1856" spans="4:29" hidden="1" outlineLevel="1">
      <c r="F1856" s="61" t="str">
        <f>F1857</f>
        <v>CUST_TOTAL</v>
      </c>
      <c r="G1856" s="20" t="str">
        <f>$G$14</f>
        <v>CUSTOMER</v>
      </c>
      <c r="H1856" s="24">
        <f t="shared" si="846"/>
        <v>1776402.0000000002</v>
      </c>
      <c r="I1856" s="25">
        <f>VLOOKUP(CONCATENATE($F1856," ",$G1856),AllocFactorMatrix,(I$4+1),FALSE)*$E1857</f>
        <v>1113350.7287844452</v>
      </c>
      <c r="J1856" s="25">
        <f>VLOOKUP(CONCATENATE($F1856," ",$G1856),AllocFactorMatrix,(J$4+1),FALSE)*$E1857</f>
        <v>263317.87083736307</v>
      </c>
      <c r="K1856" s="25">
        <f>VLOOKUP(CONCATENATE($F1856," ",$G1856),AllocFactorMatrix,(K$4+1),FALSE)*$E1857</f>
        <v>598.31372605626689</v>
      </c>
      <c r="L1856" s="25">
        <f>VLOOKUP(CONCATENATE($F1856," ",$G1856),AllocFactorMatrix,(L$4+1),FALSE)*$E1857</f>
        <v>25.642016830982868</v>
      </c>
      <c r="M1856" s="25">
        <f t="shared" si="847"/>
        <v>263941.82658025029</v>
      </c>
      <c r="N1856" s="25">
        <f>VLOOKUP(CONCATENATE($F1856," ",$G1856),AllocFactorMatrix,(N$4+1),FALSE)*$E1857</f>
        <v>3111.2313754925876</v>
      </c>
      <c r="O1856" s="25">
        <f>VLOOKUP(CONCATENATE($F1856," ",$G1856),AllocFactorMatrix,(O$4+1),FALSE)*$E1857</f>
        <v>512.84033661965736</v>
      </c>
      <c r="P1856" s="25">
        <f>VLOOKUP(CONCATENATE($F1856," ",$G1856),AllocFactorMatrix,(P$4+1),FALSE)*$E1857</f>
        <v>59.831372605626683</v>
      </c>
      <c r="Q1856" s="25">
        <f>VLOOKUP(CONCATENATE($F1856," ",$G1856),AllocFactorMatrix,(Q$4+1),FALSE)*$E1857</f>
        <v>17.094677887321911</v>
      </c>
      <c r="R1856" s="25">
        <f t="shared" si="849"/>
        <v>3700.9977626051937</v>
      </c>
      <c r="S1856" s="25">
        <f>VLOOKUP(CONCATENATE($F1856," ",$G1856),AllocFactorMatrix,(S$4+1),FALSE)*$E1857</f>
        <v>42.736694718304776</v>
      </c>
      <c r="T1856" s="25">
        <f>VLOOKUP(CONCATENATE($F1856," ",$G1856),AllocFactorMatrix,(T$4+1),FALSE)*$E1857</f>
        <v>290.60952408447253</v>
      </c>
      <c r="U1856" s="25">
        <f>VLOOKUP(CONCATENATE($F1856," ",$G1856),AllocFactorMatrix,(U$4+1),FALSE)*$E1857</f>
        <v>145.30476204223626</v>
      </c>
      <c r="V1856" s="25">
        <f>VLOOKUP(CONCATENATE($F1856," ",$G1856),AllocFactorMatrix,(V$4+1),FALSE)*$E1857</f>
        <v>25.642016830982868</v>
      </c>
      <c r="W1856" s="25">
        <f t="shared" si="850"/>
        <v>504.29299767599645</v>
      </c>
      <c r="X1856" s="25">
        <f>VLOOKUP(CONCATENATE($F1856," ",$G1856),AllocFactorMatrix,(X$4+1),FALSE)*$E1857</f>
        <v>1085.5120458449414</v>
      </c>
      <c r="Y1856" s="25">
        <f>VLOOKUP(CONCATENATE($F1856," ",$G1856),AllocFactorMatrix,(Y$4+1),FALSE)*$E1857</f>
        <v>8.5473389436609555</v>
      </c>
      <c r="Z1856" s="25">
        <f t="shared" si="848"/>
        <v>1094.0593847886023</v>
      </c>
      <c r="AA1856" s="25">
        <f>VLOOKUP(CONCATENATE($F1856," ",$G1856),AllocFactorMatrix,(AA$4+1),FALSE)*$E1857</f>
        <v>68.378711549287644</v>
      </c>
      <c r="AB1856" s="25">
        <f>VLOOKUP(CONCATENATE($F1856," ",$G1856),AllocFactorMatrix,(AB$4+1),FALSE)*$E1857</f>
        <v>393288.70681467152</v>
      </c>
      <c r="AC1856" s="25">
        <f>VLOOKUP(CONCATENATE($F1856," ",$G1856),AllocFactorMatrix,(AC$4+1),FALSE)*$E1857</f>
        <v>453.00896401403065</v>
      </c>
    </row>
    <row r="1857" spans="3:29" collapsed="1">
      <c r="C1857" s="20" t="s">
        <v>595</v>
      </c>
      <c r="E1857" s="22">
        <f>'Sch 4'!E416</f>
        <v>1776402</v>
      </c>
      <c r="F1857" s="61" t="s">
        <v>41</v>
      </c>
      <c r="G1857" s="20" t="str">
        <f>$G$15</f>
        <v>TOTAL</v>
      </c>
      <c r="H1857" s="24">
        <f t="shared" si="846"/>
        <v>1776402.0000000002</v>
      </c>
      <c r="I1857" s="25">
        <f>VLOOKUP(CONCATENATE($F1857," ",$G1857),AllocFactorMatrix,(I$4+1),FALSE)*$E1857</f>
        <v>1113350.7287844452</v>
      </c>
      <c r="J1857" s="25">
        <f>VLOOKUP(CONCATENATE($F1857," ",$G1857),AllocFactorMatrix,(J$4+1),FALSE)*$E1857</f>
        <v>263317.87083736307</v>
      </c>
      <c r="K1857" s="25">
        <f>VLOOKUP(CONCATENATE($F1857," ",$G1857),AllocFactorMatrix,(K$4+1),FALSE)*$E1857</f>
        <v>598.31372605626689</v>
      </c>
      <c r="L1857" s="25">
        <f>VLOOKUP(CONCATENATE($F1857," ",$G1857),AllocFactorMatrix,(L$4+1),FALSE)*$E1857</f>
        <v>25.642016830982868</v>
      </c>
      <c r="M1857" s="25">
        <f t="shared" si="847"/>
        <v>263941.82658025029</v>
      </c>
      <c r="N1857" s="25">
        <f>VLOOKUP(CONCATENATE($F1857," ",$G1857),AllocFactorMatrix,(N$4+1),FALSE)*$E1857</f>
        <v>3111.2313754925876</v>
      </c>
      <c r="O1857" s="25">
        <f>VLOOKUP(CONCATENATE($F1857," ",$G1857),AllocFactorMatrix,(O$4+1),FALSE)*$E1857</f>
        <v>512.84033661965736</v>
      </c>
      <c r="P1857" s="25">
        <f>VLOOKUP(CONCATENATE($F1857," ",$G1857),AllocFactorMatrix,(P$4+1),FALSE)*$E1857</f>
        <v>59.831372605626683</v>
      </c>
      <c r="Q1857" s="25">
        <f>VLOOKUP(CONCATENATE($F1857," ",$G1857),AllocFactorMatrix,(Q$4+1),FALSE)*$E1857</f>
        <v>17.094677887321911</v>
      </c>
      <c r="R1857" s="25">
        <f t="shared" si="849"/>
        <v>3700.9977626051937</v>
      </c>
      <c r="S1857" s="25">
        <f>VLOOKUP(CONCATENATE($F1857," ",$G1857),AllocFactorMatrix,(S$4+1),FALSE)*$E1857</f>
        <v>42.736694718304776</v>
      </c>
      <c r="T1857" s="25">
        <f>VLOOKUP(CONCATENATE($F1857," ",$G1857),AllocFactorMatrix,(T$4+1),FALSE)*$E1857</f>
        <v>290.60952408447253</v>
      </c>
      <c r="U1857" s="25">
        <f>VLOOKUP(CONCATENATE($F1857," ",$G1857),AllocFactorMatrix,(U$4+1),FALSE)*$E1857</f>
        <v>145.30476204223626</v>
      </c>
      <c r="V1857" s="25">
        <f>VLOOKUP(CONCATENATE($F1857," ",$G1857),AllocFactorMatrix,(V$4+1),FALSE)*$E1857</f>
        <v>25.642016830982868</v>
      </c>
      <c r="W1857" s="25">
        <f t="shared" si="850"/>
        <v>504.29299767599645</v>
      </c>
      <c r="X1857" s="25">
        <f>VLOOKUP(CONCATENATE($F1857," ",$G1857),AllocFactorMatrix,(X$4+1),FALSE)*$E1857</f>
        <v>1085.5120458449414</v>
      </c>
      <c r="Y1857" s="25">
        <f>VLOOKUP(CONCATENATE($F1857," ",$G1857),AllocFactorMatrix,(Y$4+1),FALSE)*$E1857</f>
        <v>8.5473389436609555</v>
      </c>
      <c r="Z1857" s="25">
        <f t="shared" si="848"/>
        <v>1094.0593847886023</v>
      </c>
      <c r="AA1857" s="25">
        <f>VLOOKUP(CONCATENATE($F1857," ",$G1857),AllocFactorMatrix,(AA$4+1),FALSE)*$E1857</f>
        <v>68.378711549287644</v>
      </c>
      <c r="AB1857" s="25">
        <f>VLOOKUP(CONCATENATE($F1857," ",$G1857),AllocFactorMatrix,(AB$4+1),FALSE)*$E1857</f>
        <v>393288.70681467152</v>
      </c>
      <c r="AC1857" s="25">
        <f>VLOOKUP(CONCATENATE($F1857," ",$G1857),AllocFactorMatrix,(AC$4+1),FALSE)*$E1857</f>
        <v>453.00896401403065</v>
      </c>
    </row>
    <row r="1859" spans="3:29" hidden="1" outlineLevel="1">
      <c r="F1859" s="61" t="str">
        <f>F1866</f>
        <v>CUST_TOTAL</v>
      </c>
      <c r="G1859" s="20" t="str">
        <f>$G$8</f>
        <v>PRODUCTION</v>
      </c>
      <c r="H1859" s="24">
        <f t="shared" ref="H1859:H1866" si="851">SUBTOTAL(9,I1859:AC1859)</f>
        <v>0</v>
      </c>
      <c r="I1859" s="25">
        <f>VLOOKUP(CONCATENATE($F1859," ",$G1859),AllocFactorMatrix,(I$4+1),FALSE)*$E1866</f>
        <v>0</v>
      </c>
      <c r="J1859" s="25">
        <f>VLOOKUP(CONCATENATE($F1859," ",$G1859),AllocFactorMatrix,(J$4+1),FALSE)*$E1866</f>
        <v>0</v>
      </c>
      <c r="K1859" s="25">
        <f>VLOOKUP(CONCATENATE($F1859," ",$G1859),AllocFactorMatrix,(K$4+1),FALSE)*$E1866</f>
        <v>0</v>
      </c>
      <c r="L1859" s="25">
        <f>VLOOKUP(CONCATENATE($F1859," ",$G1859),AllocFactorMatrix,(L$4+1),FALSE)*$E1866</f>
        <v>0</v>
      </c>
      <c r="M1859" s="25">
        <f t="shared" ref="M1859:M1866" si="852">SUBTOTAL(9,J1859:L1859)</f>
        <v>0</v>
      </c>
      <c r="N1859" s="25">
        <f>VLOOKUP(CONCATENATE($F1859," ",$G1859),AllocFactorMatrix,(N$4+1),FALSE)*$E1866</f>
        <v>0</v>
      </c>
      <c r="O1859" s="25">
        <f>VLOOKUP(CONCATENATE($F1859," ",$G1859),AllocFactorMatrix,(O$4+1),FALSE)*$E1866</f>
        <v>0</v>
      </c>
      <c r="P1859" s="25">
        <f>VLOOKUP(CONCATENATE($F1859," ",$G1859),AllocFactorMatrix,(P$4+1),FALSE)*$E1866</f>
        <v>0</v>
      </c>
      <c r="Q1859" s="25">
        <f>VLOOKUP(CONCATENATE($F1859," ",$G1859),AllocFactorMatrix,(Q$4+1),FALSE)*$E1866</f>
        <v>0</v>
      </c>
      <c r="R1859" s="25">
        <f>SUBTOTAL(9,N1859:Q1859)</f>
        <v>0</v>
      </c>
      <c r="S1859" s="25">
        <f>VLOOKUP(CONCATENATE($F1859," ",$G1859),AllocFactorMatrix,(S$4+1),FALSE)*$E1866</f>
        <v>0</v>
      </c>
      <c r="T1859" s="25">
        <f>VLOOKUP(CONCATENATE($F1859," ",$G1859),AllocFactorMatrix,(T$4+1),FALSE)*$E1866</f>
        <v>0</v>
      </c>
      <c r="U1859" s="25">
        <f>VLOOKUP(CONCATENATE($F1859," ",$G1859),AllocFactorMatrix,(U$4+1),FALSE)*$E1866</f>
        <v>0</v>
      </c>
      <c r="V1859" s="25">
        <f>VLOOKUP(CONCATENATE($F1859," ",$G1859),AllocFactorMatrix,(V$4+1),FALSE)*$E1866</f>
        <v>0</v>
      </c>
      <c r="W1859" s="25">
        <f>SUBTOTAL(9,S1859:V1859)</f>
        <v>0</v>
      </c>
      <c r="X1859" s="25">
        <f>VLOOKUP(CONCATENATE($F1859," ",$G1859),AllocFactorMatrix,(X$4+1),FALSE)*$E1866</f>
        <v>0</v>
      </c>
      <c r="Y1859" s="25">
        <f>VLOOKUP(CONCATENATE($F1859," ",$G1859),AllocFactorMatrix,(Y$4+1),FALSE)*$E1866</f>
        <v>0</v>
      </c>
      <c r="Z1859" s="25">
        <f t="shared" ref="Z1859:Z1866" si="853">SUBTOTAL(9,X1859:Y1859)</f>
        <v>0</v>
      </c>
      <c r="AA1859" s="25">
        <f>VLOOKUP(CONCATENATE($F1859," ",$G1859),AllocFactorMatrix,(AA$4+1),FALSE)*$E1866</f>
        <v>0</v>
      </c>
      <c r="AB1859" s="25">
        <f>VLOOKUP(CONCATENATE($F1859," ",$G1859),AllocFactorMatrix,(AB$4+1),FALSE)*$E1866</f>
        <v>0</v>
      </c>
      <c r="AC1859" s="25">
        <f>VLOOKUP(CONCATENATE($F1859," ",$G1859),AllocFactorMatrix,(AC$4+1),FALSE)*$E1866</f>
        <v>0</v>
      </c>
    </row>
    <row r="1860" spans="3:29" hidden="1" outlineLevel="1">
      <c r="F1860" s="61" t="str">
        <f>F1866</f>
        <v>CUST_TOTAL</v>
      </c>
      <c r="G1860" s="20" t="str">
        <f>$G$9</f>
        <v>BULKTRAN</v>
      </c>
      <c r="H1860" s="24">
        <f t="shared" si="851"/>
        <v>0</v>
      </c>
      <c r="I1860" s="25">
        <f>VLOOKUP(CONCATENATE($F1860," ",$G1860),AllocFactorMatrix,(I$4+1),FALSE)*$E1866</f>
        <v>0</v>
      </c>
      <c r="J1860" s="25">
        <f>VLOOKUP(CONCATENATE($F1860," ",$G1860),AllocFactorMatrix,(J$4+1),FALSE)*$E1866</f>
        <v>0</v>
      </c>
      <c r="K1860" s="25">
        <f>VLOOKUP(CONCATENATE($F1860," ",$G1860),AllocFactorMatrix,(K$4+1),FALSE)*$E1866</f>
        <v>0</v>
      </c>
      <c r="L1860" s="25">
        <f>VLOOKUP(CONCATENATE($F1860," ",$G1860),AllocFactorMatrix,(L$4+1),FALSE)*$E1866</f>
        <v>0</v>
      </c>
      <c r="M1860" s="25">
        <f t="shared" si="852"/>
        <v>0</v>
      </c>
      <c r="N1860" s="25">
        <f>VLOOKUP(CONCATENATE($F1860," ",$G1860),AllocFactorMatrix,(N$4+1),FALSE)*$E1866</f>
        <v>0</v>
      </c>
      <c r="O1860" s="25">
        <f>VLOOKUP(CONCATENATE($F1860," ",$G1860),AllocFactorMatrix,(O$4+1),FALSE)*$E1866</f>
        <v>0</v>
      </c>
      <c r="P1860" s="25">
        <f>VLOOKUP(CONCATENATE($F1860," ",$G1860),AllocFactorMatrix,(P$4+1),FALSE)*$E1866</f>
        <v>0</v>
      </c>
      <c r="Q1860" s="25">
        <f>VLOOKUP(CONCATENATE($F1860," ",$G1860),AllocFactorMatrix,(Q$4+1),FALSE)*$E1866</f>
        <v>0</v>
      </c>
      <c r="R1860" s="25">
        <f t="shared" ref="R1860:R1866" si="854">SUBTOTAL(9,N1860:Q1860)</f>
        <v>0</v>
      </c>
      <c r="S1860" s="25">
        <f>VLOOKUP(CONCATENATE($F1860," ",$G1860),AllocFactorMatrix,(S$4+1),FALSE)*$E1866</f>
        <v>0</v>
      </c>
      <c r="T1860" s="25">
        <f>VLOOKUP(CONCATENATE($F1860," ",$G1860),AllocFactorMatrix,(T$4+1),FALSE)*$E1866</f>
        <v>0</v>
      </c>
      <c r="U1860" s="25">
        <f>VLOOKUP(CONCATENATE($F1860," ",$G1860),AllocFactorMatrix,(U$4+1),FALSE)*$E1866</f>
        <v>0</v>
      </c>
      <c r="V1860" s="25">
        <f>VLOOKUP(CONCATENATE($F1860," ",$G1860),AllocFactorMatrix,(V$4+1),FALSE)*$E1866</f>
        <v>0</v>
      </c>
      <c r="W1860" s="25">
        <f t="shared" ref="W1860:W1866" si="855">SUBTOTAL(9,S1860:V1860)</f>
        <v>0</v>
      </c>
      <c r="X1860" s="25">
        <f>VLOOKUP(CONCATENATE($F1860," ",$G1860),AllocFactorMatrix,(X$4+1),FALSE)*$E1866</f>
        <v>0</v>
      </c>
      <c r="Y1860" s="25">
        <f>VLOOKUP(CONCATENATE($F1860," ",$G1860),AllocFactorMatrix,(Y$4+1),FALSE)*$E1866</f>
        <v>0</v>
      </c>
      <c r="Z1860" s="25">
        <f t="shared" si="853"/>
        <v>0</v>
      </c>
      <c r="AA1860" s="25">
        <f>VLOOKUP(CONCATENATE($F1860," ",$G1860),AllocFactorMatrix,(AA$4+1),FALSE)*$E1866</f>
        <v>0</v>
      </c>
      <c r="AB1860" s="25">
        <f>VLOOKUP(CONCATENATE($F1860," ",$G1860),AllocFactorMatrix,(AB$4+1),FALSE)*$E1866</f>
        <v>0</v>
      </c>
      <c r="AC1860" s="25">
        <f>VLOOKUP(CONCATENATE($F1860," ",$G1860),AllocFactorMatrix,(AC$4+1),FALSE)*$E1866</f>
        <v>0</v>
      </c>
    </row>
    <row r="1861" spans="3:29" hidden="1" outlineLevel="1">
      <c r="F1861" s="61" t="str">
        <f>F1866</f>
        <v>CUST_TOTAL</v>
      </c>
      <c r="G1861" s="20" t="str">
        <f>$G$10</f>
        <v>SUBTRAN</v>
      </c>
      <c r="H1861" s="24">
        <f t="shared" si="851"/>
        <v>0</v>
      </c>
      <c r="I1861" s="25">
        <f>VLOOKUP(CONCATENATE($F1861," ",$G1861),AllocFactorMatrix,(I$4+1),FALSE)*$E1866</f>
        <v>0</v>
      </c>
      <c r="J1861" s="25">
        <f>VLOOKUP(CONCATENATE($F1861," ",$G1861),AllocFactorMatrix,(J$4+1),FALSE)*$E1866</f>
        <v>0</v>
      </c>
      <c r="K1861" s="25">
        <f>VLOOKUP(CONCATENATE($F1861," ",$G1861),AllocFactorMatrix,(K$4+1),FALSE)*$E1866</f>
        <v>0</v>
      </c>
      <c r="L1861" s="25">
        <f>VLOOKUP(CONCATENATE($F1861," ",$G1861),AllocFactorMatrix,(L$4+1),FALSE)*$E1866</f>
        <v>0</v>
      </c>
      <c r="M1861" s="25">
        <f t="shared" si="852"/>
        <v>0</v>
      </c>
      <c r="N1861" s="25">
        <f>VLOOKUP(CONCATENATE($F1861," ",$G1861),AllocFactorMatrix,(N$4+1),FALSE)*$E1866</f>
        <v>0</v>
      </c>
      <c r="O1861" s="25">
        <f>VLOOKUP(CONCATENATE($F1861," ",$G1861),AllocFactorMatrix,(O$4+1),FALSE)*$E1866</f>
        <v>0</v>
      </c>
      <c r="P1861" s="25">
        <f>VLOOKUP(CONCATENATE($F1861," ",$G1861),AllocFactorMatrix,(P$4+1),FALSE)*$E1866</f>
        <v>0</v>
      </c>
      <c r="Q1861" s="25">
        <f>VLOOKUP(CONCATENATE($F1861," ",$G1861),AllocFactorMatrix,(Q$4+1),FALSE)*$E1866</f>
        <v>0</v>
      </c>
      <c r="R1861" s="25">
        <f t="shared" si="854"/>
        <v>0</v>
      </c>
      <c r="S1861" s="25">
        <f>VLOOKUP(CONCATENATE($F1861," ",$G1861),AllocFactorMatrix,(S$4+1),FALSE)*$E1866</f>
        <v>0</v>
      </c>
      <c r="T1861" s="25">
        <f>VLOOKUP(CONCATENATE($F1861," ",$G1861),AllocFactorMatrix,(T$4+1),FALSE)*$E1866</f>
        <v>0</v>
      </c>
      <c r="U1861" s="25">
        <f>VLOOKUP(CONCATENATE($F1861," ",$G1861),AllocFactorMatrix,(U$4+1),FALSE)*$E1866</f>
        <v>0</v>
      </c>
      <c r="V1861" s="25">
        <f>VLOOKUP(CONCATENATE($F1861," ",$G1861),AllocFactorMatrix,(V$4+1),FALSE)*$E1866</f>
        <v>0</v>
      </c>
      <c r="W1861" s="25">
        <f t="shared" si="855"/>
        <v>0</v>
      </c>
      <c r="X1861" s="25">
        <f>VLOOKUP(CONCATENATE($F1861," ",$G1861),AllocFactorMatrix,(X$4+1),FALSE)*$E1866</f>
        <v>0</v>
      </c>
      <c r="Y1861" s="25">
        <f>VLOOKUP(CONCATENATE($F1861," ",$G1861),AllocFactorMatrix,(Y$4+1),FALSE)*$E1866</f>
        <v>0</v>
      </c>
      <c r="Z1861" s="25">
        <f t="shared" si="853"/>
        <v>0</v>
      </c>
      <c r="AA1861" s="25">
        <f>VLOOKUP(CONCATENATE($F1861," ",$G1861),AllocFactorMatrix,(AA$4+1),FALSE)*$E1866</f>
        <v>0</v>
      </c>
      <c r="AB1861" s="25">
        <f>VLOOKUP(CONCATENATE($F1861," ",$G1861),AllocFactorMatrix,(AB$4+1),FALSE)*$E1866</f>
        <v>0</v>
      </c>
      <c r="AC1861" s="25">
        <f>VLOOKUP(CONCATENATE($F1861," ",$G1861),AllocFactorMatrix,(AC$4+1),FALSE)*$E1866</f>
        <v>0</v>
      </c>
    </row>
    <row r="1862" spans="3:29" hidden="1" outlineLevel="1">
      <c r="F1862" s="61" t="str">
        <f>F1866</f>
        <v>CUST_TOTAL</v>
      </c>
      <c r="G1862" s="20" t="str">
        <f>$G$11</f>
        <v>DISTPRI</v>
      </c>
      <c r="H1862" s="24">
        <f t="shared" si="851"/>
        <v>0</v>
      </c>
      <c r="I1862" s="25">
        <f>VLOOKUP(CONCATENATE($F1862," ",$G1862),AllocFactorMatrix,(I$4+1),FALSE)*$E1866</f>
        <v>0</v>
      </c>
      <c r="J1862" s="25">
        <f>VLOOKUP(CONCATENATE($F1862," ",$G1862),AllocFactorMatrix,(J$4+1),FALSE)*$E1866</f>
        <v>0</v>
      </c>
      <c r="K1862" s="25">
        <f>VLOOKUP(CONCATENATE($F1862," ",$G1862),AllocFactorMatrix,(K$4+1),FALSE)*$E1866</f>
        <v>0</v>
      </c>
      <c r="L1862" s="25">
        <f>VLOOKUP(CONCATENATE($F1862," ",$G1862),AllocFactorMatrix,(L$4+1),FALSE)*$E1866</f>
        <v>0</v>
      </c>
      <c r="M1862" s="25">
        <f t="shared" si="852"/>
        <v>0</v>
      </c>
      <c r="N1862" s="25">
        <f>VLOOKUP(CONCATENATE($F1862," ",$G1862),AllocFactorMatrix,(N$4+1),FALSE)*$E1866</f>
        <v>0</v>
      </c>
      <c r="O1862" s="25">
        <f>VLOOKUP(CONCATENATE($F1862," ",$G1862),AllocFactorMatrix,(O$4+1),FALSE)*$E1866</f>
        <v>0</v>
      </c>
      <c r="P1862" s="25">
        <f>VLOOKUP(CONCATENATE($F1862," ",$G1862),AllocFactorMatrix,(P$4+1),FALSE)*$E1866</f>
        <v>0</v>
      </c>
      <c r="Q1862" s="25">
        <f>VLOOKUP(CONCATENATE($F1862," ",$G1862),AllocFactorMatrix,(Q$4+1),FALSE)*$E1866</f>
        <v>0</v>
      </c>
      <c r="R1862" s="25">
        <f t="shared" si="854"/>
        <v>0</v>
      </c>
      <c r="S1862" s="25">
        <f>VLOOKUP(CONCATENATE($F1862," ",$G1862),AllocFactorMatrix,(S$4+1),FALSE)*$E1866</f>
        <v>0</v>
      </c>
      <c r="T1862" s="25">
        <f>VLOOKUP(CONCATENATE($F1862," ",$G1862),AllocFactorMatrix,(T$4+1),FALSE)*$E1866</f>
        <v>0</v>
      </c>
      <c r="U1862" s="25">
        <f>VLOOKUP(CONCATENATE($F1862," ",$G1862),AllocFactorMatrix,(U$4+1),FALSE)*$E1866</f>
        <v>0</v>
      </c>
      <c r="V1862" s="25">
        <f>VLOOKUP(CONCATENATE($F1862," ",$G1862),AllocFactorMatrix,(V$4+1),FALSE)*$E1866</f>
        <v>0</v>
      </c>
      <c r="W1862" s="25">
        <f t="shared" si="855"/>
        <v>0</v>
      </c>
      <c r="X1862" s="25">
        <f>VLOOKUP(CONCATENATE($F1862," ",$G1862),AllocFactorMatrix,(X$4+1),FALSE)*$E1866</f>
        <v>0</v>
      </c>
      <c r="Y1862" s="25">
        <f>VLOOKUP(CONCATENATE($F1862," ",$G1862),AllocFactorMatrix,(Y$4+1),FALSE)*$E1866</f>
        <v>0</v>
      </c>
      <c r="Z1862" s="25">
        <f t="shared" si="853"/>
        <v>0</v>
      </c>
      <c r="AA1862" s="25">
        <f>VLOOKUP(CONCATENATE($F1862," ",$G1862),AllocFactorMatrix,(AA$4+1),FALSE)*$E1866</f>
        <v>0</v>
      </c>
      <c r="AB1862" s="25">
        <f>VLOOKUP(CONCATENATE($F1862," ",$G1862),AllocFactorMatrix,(AB$4+1),FALSE)*$E1866</f>
        <v>0</v>
      </c>
      <c r="AC1862" s="25">
        <f>VLOOKUP(CONCATENATE($F1862," ",$G1862),AllocFactorMatrix,(AC$4+1),FALSE)*$E1866</f>
        <v>0</v>
      </c>
    </row>
    <row r="1863" spans="3:29" hidden="1" outlineLevel="1">
      <c r="F1863" s="61" t="str">
        <f>F1866</f>
        <v>CUST_TOTAL</v>
      </c>
      <c r="G1863" s="20" t="str">
        <f>$G$12</f>
        <v>DISTSEC</v>
      </c>
      <c r="H1863" s="24">
        <f t="shared" si="851"/>
        <v>0</v>
      </c>
      <c r="I1863" s="25">
        <f>VLOOKUP(CONCATENATE($F1863," ",$G1863),AllocFactorMatrix,(I$4+1),FALSE)*$E1866</f>
        <v>0</v>
      </c>
      <c r="J1863" s="25">
        <f>VLOOKUP(CONCATENATE($F1863," ",$G1863),AllocFactorMatrix,(J$4+1),FALSE)*$E1866</f>
        <v>0</v>
      </c>
      <c r="K1863" s="25">
        <f>VLOOKUP(CONCATENATE($F1863," ",$G1863),AllocFactorMatrix,(K$4+1),FALSE)*$E1866</f>
        <v>0</v>
      </c>
      <c r="L1863" s="25">
        <f>VLOOKUP(CONCATENATE($F1863," ",$G1863),AllocFactorMatrix,(L$4+1),FALSE)*$E1866</f>
        <v>0</v>
      </c>
      <c r="M1863" s="25">
        <f t="shared" si="852"/>
        <v>0</v>
      </c>
      <c r="N1863" s="25">
        <f>VLOOKUP(CONCATENATE($F1863," ",$G1863),AllocFactorMatrix,(N$4+1),FALSE)*$E1866</f>
        <v>0</v>
      </c>
      <c r="O1863" s="25">
        <f>VLOOKUP(CONCATENATE($F1863," ",$G1863),AllocFactorMatrix,(O$4+1),FALSE)*$E1866</f>
        <v>0</v>
      </c>
      <c r="P1863" s="25">
        <f>VLOOKUP(CONCATENATE($F1863," ",$G1863),AllocFactorMatrix,(P$4+1),FALSE)*$E1866</f>
        <v>0</v>
      </c>
      <c r="Q1863" s="25">
        <f>VLOOKUP(CONCATENATE($F1863," ",$G1863),AllocFactorMatrix,(Q$4+1),FALSE)*$E1866</f>
        <v>0</v>
      </c>
      <c r="R1863" s="25">
        <f t="shared" si="854"/>
        <v>0</v>
      </c>
      <c r="S1863" s="25">
        <f>VLOOKUP(CONCATENATE($F1863," ",$G1863),AllocFactorMatrix,(S$4+1),FALSE)*$E1866</f>
        <v>0</v>
      </c>
      <c r="T1863" s="25">
        <f>VLOOKUP(CONCATENATE($F1863," ",$G1863),AllocFactorMatrix,(T$4+1),FALSE)*$E1866</f>
        <v>0</v>
      </c>
      <c r="U1863" s="25">
        <f>VLOOKUP(CONCATENATE($F1863," ",$G1863),AllocFactorMatrix,(U$4+1),FALSE)*$E1866</f>
        <v>0</v>
      </c>
      <c r="V1863" s="25">
        <f>VLOOKUP(CONCATENATE($F1863," ",$G1863),AllocFactorMatrix,(V$4+1),FALSE)*$E1866</f>
        <v>0</v>
      </c>
      <c r="W1863" s="25">
        <f t="shared" si="855"/>
        <v>0</v>
      </c>
      <c r="X1863" s="25">
        <f>VLOOKUP(CONCATENATE($F1863," ",$G1863),AllocFactorMatrix,(X$4+1),FALSE)*$E1866</f>
        <v>0</v>
      </c>
      <c r="Y1863" s="25">
        <f>VLOOKUP(CONCATENATE($F1863," ",$G1863),AllocFactorMatrix,(Y$4+1),FALSE)*$E1866</f>
        <v>0</v>
      </c>
      <c r="Z1863" s="25">
        <f t="shared" si="853"/>
        <v>0</v>
      </c>
      <c r="AA1863" s="25">
        <f>VLOOKUP(CONCATENATE($F1863," ",$G1863),AllocFactorMatrix,(AA$4+1),FALSE)*$E1866</f>
        <v>0</v>
      </c>
      <c r="AB1863" s="25">
        <f>VLOOKUP(CONCATENATE($F1863," ",$G1863),AllocFactorMatrix,(AB$4+1),FALSE)*$E1866</f>
        <v>0</v>
      </c>
      <c r="AC1863" s="25">
        <f>VLOOKUP(CONCATENATE($F1863," ",$G1863),AllocFactorMatrix,(AC$4+1),FALSE)*$E1866</f>
        <v>0</v>
      </c>
    </row>
    <row r="1864" spans="3:29" hidden="1" outlineLevel="1">
      <c r="F1864" s="61" t="str">
        <f>F1866</f>
        <v>CUST_TOTAL</v>
      </c>
      <c r="G1864" s="20" t="str">
        <f>$G$13</f>
        <v>ENERGY</v>
      </c>
      <c r="H1864" s="24">
        <f t="shared" si="851"/>
        <v>0</v>
      </c>
      <c r="I1864" s="25">
        <f>VLOOKUP(CONCATENATE($F1864," ",$G1864),AllocFactorMatrix,(I$4+1),FALSE)*$E1866</f>
        <v>0</v>
      </c>
      <c r="J1864" s="25">
        <f>VLOOKUP(CONCATENATE($F1864," ",$G1864),AllocFactorMatrix,(J$4+1),FALSE)*$E1866</f>
        <v>0</v>
      </c>
      <c r="K1864" s="25">
        <f>VLOOKUP(CONCATENATE($F1864," ",$G1864),AllocFactorMatrix,(K$4+1),FALSE)*$E1866</f>
        <v>0</v>
      </c>
      <c r="L1864" s="25">
        <f>VLOOKUP(CONCATENATE($F1864," ",$G1864),AllocFactorMatrix,(L$4+1),FALSE)*$E1866</f>
        <v>0</v>
      </c>
      <c r="M1864" s="25">
        <f t="shared" si="852"/>
        <v>0</v>
      </c>
      <c r="N1864" s="25">
        <f>VLOOKUP(CONCATENATE($F1864," ",$G1864),AllocFactorMatrix,(N$4+1),FALSE)*$E1866</f>
        <v>0</v>
      </c>
      <c r="O1864" s="25">
        <f>VLOOKUP(CONCATENATE($F1864," ",$G1864),AllocFactorMatrix,(O$4+1),FALSE)*$E1866</f>
        <v>0</v>
      </c>
      <c r="P1864" s="25">
        <f>VLOOKUP(CONCATENATE($F1864," ",$G1864),AllocFactorMatrix,(P$4+1),FALSE)*$E1866</f>
        <v>0</v>
      </c>
      <c r="Q1864" s="25">
        <f>VLOOKUP(CONCATENATE($F1864," ",$G1864),AllocFactorMatrix,(Q$4+1),FALSE)*$E1866</f>
        <v>0</v>
      </c>
      <c r="R1864" s="25">
        <f t="shared" si="854"/>
        <v>0</v>
      </c>
      <c r="S1864" s="25">
        <f>VLOOKUP(CONCATENATE($F1864," ",$G1864),AllocFactorMatrix,(S$4+1),FALSE)*$E1866</f>
        <v>0</v>
      </c>
      <c r="T1864" s="25">
        <f>VLOOKUP(CONCATENATE($F1864," ",$G1864),AllocFactorMatrix,(T$4+1),FALSE)*$E1866</f>
        <v>0</v>
      </c>
      <c r="U1864" s="25">
        <f>VLOOKUP(CONCATENATE($F1864," ",$G1864),AllocFactorMatrix,(U$4+1),FALSE)*$E1866</f>
        <v>0</v>
      </c>
      <c r="V1864" s="25">
        <f>VLOOKUP(CONCATENATE($F1864," ",$G1864),AllocFactorMatrix,(V$4+1),FALSE)*$E1866</f>
        <v>0</v>
      </c>
      <c r="W1864" s="25">
        <f t="shared" si="855"/>
        <v>0</v>
      </c>
      <c r="X1864" s="25">
        <f>VLOOKUP(CONCATENATE($F1864," ",$G1864),AllocFactorMatrix,(X$4+1),FALSE)*$E1866</f>
        <v>0</v>
      </c>
      <c r="Y1864" s="25">
        <f>VLOOKUP(CONCATENATE($F1864," ",$G1864),AllocFactorMatrix,(Y$4+1),FALSE)*$E1866</f>
        <v>0</v>
      </c>
      <c r="Z1864" s="25">
        <f t="shared" si="853"/>
        <v>0</v>
      </c>
      <c r="AA1864" s="25">
        <f>VLOOKUP(CONCATENATE($F1864," ",$G1864),AllocFactorMatrix,(AA$4+1),FALSE)*$E1866</f>
        <v>0</v>
      </c>
      <c r="AB1864" s="25">
        <f>VLOOKUP(CONCATENATE($F1864," ",$G1864),AllocFactorMatrix,(AB$4+1),FALSE)*$E1866</f>
        <v>0</v>
      </c>
      <c r="AC1864" s="25">
        <f>VLOOKUP(CONCATENATE($F1864," ",$G1864),AllocFactorMatrix,(AC$4+1),FALSE)*$E1866</f>
        <v>0</v>
      </c>
    </row>
    <row r="1865" spans="3:29" hidden="1" outlineLevel="1">
      <c r="F1865" s="61" t="str">
        <f>F1866</f>
        <v>CUST_TOTAL</v>
      </c>
      <c r="G1865" s="20" t="str">
        <f>$G$14</f>
        <v>CUSTOMER</v>
      </c>
      <c r="H1865" s="24">
        <f t="shared" si="851"/>
        <v>9329.1057867964373</v>
      </c>
      <c r="I1865" s="25">
        <f>VLOOKUP(CONCATENATE($F1865," ",$G1865),AllocFactorMatrix,(I$4+1),FALSE)*$E1866</f>
        <v>5846.968606563717</v>
      </c>
      <c r="J1865" s="25">
        <f>VLOOKUP(CONCATENATE($F1865," ",$G1865),AllocFactorMatrix,(J$4+1),FALSE)*$E1866</f>
        <v>1382.8628162970774</v>
      </c>
      <c r="K1865" s="25">
        <f>VLOOKUP(CONCATENATE($F1865," ",$G1865),AllocFactorMatrix,(K$4+1),FALSE)*$E1866</f>
        <v>3.1421559106954726</v>
      </c>
      <c r="L1865" s="25">
        <f>VLOOKUP(CONCATENATE($F1865," ",$G1865),AllocFactorMatrix,(L$4+1),FALSE)*$E1866</f>
        <v>0.13466382474409169</v>
      </c>
      <c r="M1865" s="25">
        <f t="shared" si="852"/>
        <v>1386.139636032517</v>
      </c>
      <c r="N1865" s="25">
        <f>VLOOKUP(CONCATENATE($F1865," ",$G1865),AllocFactorMatrix,(N$4+1),FALSE)*$E1866</f>
        <v>16.339210735616458</v>
      </c>
      <c r="O1865" s="25">
        <f>VLOOKUP(CONCATENATE($F1865," ",$G1865),AllocFactorMatrix,(O$4+1),FALSE)*$E1866</f>
        <v>2.6932764948818337</v>
      </c>
      <c r="P1865" s="25">
        <f>VLOOKUP(CONCATENATE($F1865," ",$G1865),AllocFactorMatrix,(P$4+1),FALSE)*$E1866</f>
        <v>0.31421559106954722</v>
      </c>
      <c r="Q1865" s="25">
        <f>VLOOKUP(CONCATENATE($F1865," ",$G1865),AllocFactorMatrix,(Q$4+1),FALSE)*$E1866</f>
        <v>8.9775883162727776E-2</v>
      </c>
      <c r="R1865" s="25">
        <f t="shared" si="854"/>
        <v>19.436478704730565</v>
      </c>
      <c r="S1865" s="25">
        <f>VLOOKUP(CONCATENATE($F1865," ",$G1865),AllocFactorMatrix,(S$4+1),FALSE)*$E1866</f>
        <v>0.22443970790681947</v>
      </c>
      <c r="T1865" s="25">
        <f>VLOOKUP(CONCATENATE($F1865," ",$G1865),AllocFactorMatrix,(T$4+1),FALSE)*$E1866</f>
        <v>1.5261900137663724</v>
      </c>
      <c r="U1865" s="25">
        <f>VLOOKUP(CONCATENATE($F1865," ",$G1865),AllocFactorMatrix,(U$4+1),FALSE)*$E1866</f>
        <v>0.76309500688318621</v>
      </c>
      <c r="V1865" s="25">
        <f>VLOOKUP(CONCATENATE($F1865," ",$G1865),AllocFactorMatrix,(V$4+1),FALSE)*$E1866</f>
        <v>0.13466382474409169</v>
      </c>
      <c r="W1865" s="25">
        <f t="shared" si="855"/>
        <v>2.6483885533004701</v>
      </c>
      <c r="X1865" s="25">
        <f>VLOOKUP(CONCATENATE($F1865," ",$G1865),AllocFactorMatrix,(X$4+1),FALSE)*$E1866</f>
        <v>5.7007685808332145</v>
      </c>
      <c r="Y1865" s="25">
        <f>VLOOKUP(CONCATENATE($F1865," ",$G1865),AllocFactorMatrix,(Y$4+1),FALSE)*$E1866</f>
        <v>4.4887941581363888E-2</v>
      </c>
      <c r="Z1865" s="25">
        <f t="shared" si="853"/>
        <v>5.7456565224145786</v>
      </c>
      <c r="AA1865" s="25">
        <f>VLOOKUP(CONCATENATE($F1865," ",$G1865),AllocFactorMatrix,(AA$4+1),FALSE)*$E1866</f>
        <v>0.35910353265091111</v>
      </c>
      <c r="AB1865" s="25">
        <f>VLOOKUP(CONCATENATE($F1865," ",$G1865),AllocFactorMatrix,(AB$4+1),FALSE)*$E1866</f>
        <v>2065.4288559832967</v>
      </c>
      <c r="AC1865" s="25">
        <f>VLOOKUP(CONCATENATE($F1865," ",$G1865),AllocFactorMatrix,(AC$4+1),FALSE)*$E1866</f>
        <v>2.3790609038122863</v>
      </c>
    </row>
    <row r="1866" spans="3:29" collapsed="1">
      <c r="C1866" s="20" t="s">
        <v>596</v>
      </c>
      <c r="E1866" s="22">
        <f>'Sch 4'!E423</f>
        <v>9329.1057867964391</v>
      </c>
      <c r="F1866" s="61" t="s">
        <v>41</v>
      </c>
      <c r="G1866" s="20" t="str">
        <f>$G$15</f>
        <v>TOTAL</v>
      </c>
      <c r="H1866" s="24">
        <f t="shared" si="851"/>
        <v>9329.1057867964373</v>
      </c>
      <c r="I1866" s="25">
        <f>VLOOKUP(CONCATENATE($F1866," ",$G1866),AllocFactorMatrix,(I$4+1),FALSE)*$E1866</f>
        <v>5846.968606563717</v>
      </c>
      <c r="J1866" s="25">
        <f>VLOOKUP(CONCATENATE($F1866," ",$G1866),AllocFactorMatrix,(J$4+1),FALSE)*$E1866</f>
        <v>1382.8628162970774</v>
      </c>
      <c r="K1866" s="25">
        <f>VLOOKUP(CONCATENATE($F1866," ",$G1866),AllocFactorMatrix,(K$4+1),FALSE)*$E1866</f>
        <v>3.1421559106954726</v>
      </c>
      <c r="L1866" s="25">
        <f>VLOOKUP(CONCATENATE($F1866," ",$G1866),AllocFactorMatrix,(L$4+1),FALSE)*$E1866</f>
        <v>0.13466382474409169</v>
      </c>
      <c r="M1866" s="25">
        <f t="shared" si="852"/>
        <v>1386.139636032517</v>
      </c>
      <c r="N1866" s="25">
        <f>VLOOKUP(CONCATENATE($F1866," ",$G1866),AllocFactorMatrix,(N$4+1),FALSE)*$E1866</f>
        <v>16.339210735616458</v>
      </c>
      <c r="O1866" s="25">
        <f>VLOOKUP(CONCATENATE($F1866," ",$G1866),AllocFactorMatrix,(O$4+1),FALSE)*$E1866</f>
        <v>2.6932764948818337</v>
      </c>
      <c r="P1866" s="25">
        <f>VLOOKUP(CONCATENATE($F1866," ",$G1866),AllocFactorMatrix,(P$4+1),FALSE)*$E1866</f>
        <v>0.31421559106954722</v>
      </c>
      <c r="Q1866" s="25">
        <f>VLOOKUP(CONCATENATE($F1866," ",$G1866),AllocFactorMatrix,(Q$4+1),FALSE)*$E1866</f>
        <v>8.9775883162727776E-2</v>
      </c>
      <c r="R1866" s="25">
        <f t="shared" si="854"/>
        <v>19.436478704730565</v>
      </c>
      <c r="S1866" s="25">
        <f>VLOOKUP(CONCATENATE($F1866," ",$G1866),AllocFactorMatrix,(S$4+1),FALSE)*$E1866</f>
        <v>0.22443970790681947</v>
      </c>
      <c r="T1866" s="25">
        <f>VLOOKUP(CONCATENATE($F1866," ",$G1866),AllocFactorMatrix,(T$4+1),FALSE)*$E1866</f>
        <v>1.5261900137663724</v>
      </c>
      <c r="U1866" s="25">
        <f>VLOOKUP(CONCATENATE($F1866," ",$G1866),AllocFactorMatrix,(U$4+1),FALSE)*$E1866</f>
        <v>0.76309500688318621</v>
      </c>
      <c r="V1866" s="25">
        <f>VLOOKUP(CONCATENATE($F1866," ",$G1866),AllocFactorMatrix,(V$4+1),FALSE)*$E1866</f>
        <v>0.13466382474409169</v>
      </c>
      <c r="W1866" s="25">
        <f t="shared" si="855"/>
        <v>2.6483885533004701</v>
      </c>
      <c r="X1866" s="25">
        <f>VLOOKUP(CONCATENATE($F1866," ",$G1866),AllocFactorMatrix,(X$4+1),FALSE)*$E1866</f>
        <v>5.7007685808332145</v>
      </c>
      <c r="Y1866" s="25">
        <f>VLOOKUP(CONCATENATE($F1866," ",$G1866),AllocFactorMatrix,(Y$4+1),FALSE)*$E1866</f>
        <v>4.4887941581363888E-2</v>
      </c>
      <c r="Z1866" s="25">
        <f t="shared" si="853"/>
        <v>5.7456565224145786</v>
      </c>
      <c r="AA1866" s="25">
        <f>VLOOKUP(CONCATENATE($F1866," ",$G1866),AllocFactorMatrix,(AA$4+1),FALSE)*$E1866</f>
        <v>0.35910353265091111</v>
      </c>
      <c r="AB1866" s="25">
        <f>VLOOKUP(CONCATENATE($F1866," ",$G1866),AllocFactorMatrix,(AB$4+1),FALSE)*$E1866</f>
        <v>2065.4288559832967</v>
      </c>
      <c r="AC1866" s="25">
        <f>VLOOKUP(CONCATENATE($F1866," ",$G1866),AllocFactorMatrix,(AC$4+1),FALSE)*$E1866</f>
        <v>2.3790609038122863</v>
      </c>
    </row>
    <row r="1868" spans="3:29">
      <c r="C1868" s="20" t="s">
        <v>127</v>
      </c>
      <c r="E1868" s="22"/>
      <c r="F1868" s="61"/>
      <c r="G1868" s="22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</row>
    <row r="1869" spans="3:29" hidden="1" outlineLevel="1">
      <c r="F1869" s="61" t="str">
        <f>F1876</f>
        <v>LABOR_M</v>
      </c>
      <c r="G1869" s="20" t="str">
        <f>$G$8</f>
        <v>PRODUCTION</v>
      </c>
      <c r="H1869" s="24">
        <f t="shared" ref="H1869:H1900" ca="1" si="856">SUBTOTAL(9,I1869:AC1869)</f>
        <v>2896646.510697803</v>
      </c>
      <c r="I1869" s="25">
        <f ca="1">VLOOKUP(CONCATENATE($F1869," ",$G1869),AllocFactorMatrix,(I$4+1),FALSE)*$E1876</f>
        <v>1420350.0999040226</v>
      </c>
      <c r="J1869" s="25">
        <f ca="1">VLOOKUP(CONCATENATE($F1869," ",$G1869),AllocFactorMatrix,(J$4+1),FALSE)*$E1876</f>
        <v>359293.34662068705</v>
      </c>
      <c r="K1869" s="25">
        <f ca="1">VLOOKUP(CONCATENATE($F1869," ",$G1869),AllocFactorMatrix,(K$4+1),FALSE)*$E1876</f>
        <v>4200.6857175228661</v>
      </c>
      <c r="L1869" s="25">
        <f ca="1">VLOOKUP(CONCATENATE($F1869," ",$G1869),AllocFactorMatrix,(L$4+1),FALSE)*$E1876</f>
        <v>103.48602288003846</v>
      </c>
      <c r="M1869" s="25">
        <f t="shared" ref="M1869:M1916" ca="1" si="857">SUBTOTAL(9,J1869:L1869)</f>
        <v>363597.51836108993</v>
      </c>
      <c r="N1869" s="25">
        <f ca="1">VLOOKUP(CONCATENATE($F1869," ",$G1869),AllocFactorMatrix,(N$4+1),FALSE)*$E1876</f>
        <v>150332.8439785958</v>
      </c>
      <c r="O1869" s="25">
        <f ca="1">VLOOKUP(CONCATENATE($F1869," ",$G1869),AllocFactorMatrix,(O$4+1),FALSE)*$E1876</f>
        <v>42814.055963477484</v>
      </c>
      <c r="P1869" s="25">
        <f ca="1">VLOOKUP(CONCATENATE($F1869," ",$G1869),AllocFactorMatrix,(P$4+1),FALSE)*$E1876</f>
        <v>3388.1111767273615</v>
      </c>
      <c r="Q1869" s="25">
        <f ca="1">VLOOKUP(CONCATENATE($F1869," ",$G1869),AllocFactorMatrix,(Q$4+1),FALSE)*$E1876</f>
        <v>715.17052974349349</v>
      </c>
      <c r="R1869" s="25">
        <f ca="1">SUBTOTAL(9,N1869:Q1869)</f>
        <v>197250.18164854412</v>
      </c>
      <c r="S1869" s="25">
        <f ca="1">VLOOKUP(CONCATENATE($F1869," ",$G1869),AllocFactorMatrix,(S$4+1),FALSE)*$E1876</f>
        <v>9030.5395635946115</v>
      </c>
      <c r="T1869" s="25">
        <f ca="1">VLOOKUP(CONCATENATE($F1869," ",$G1869),AllocFactorMatrix,(T$4+1),FALSE)*$E1876</f>
        <v>98448.723752966223</v>
      </c>
      <c r="U1869" s="25">
        <f ca="1">VLOOKUP(CONCATENATE($F1869," ",$G1869),AllocFactorMatrix,(U$4+1),FALSE)*$E1876</f>
        <v>657503.39830760576</v>
      </c>
      <c r="V1869" s="25">
        <f ca="1">VLOOKUP(CONCATENATE($F1869," ",$G1869),AllocFactorMatrix,(V$4+1),FALSE)*$E1876</f>
        <v>103149.85927261726</v>
      </c>
      <c r="W1869" s="25">
        <f ca="1">SUBTOTAL(9,S1869:V1869)</f>
        <v>868132.52089678391</v>
      </c>
      <c r="X1869" s="25">
        <f ca="1">VLOOKUP(CONCATENATE($F1869," ",$G1869),AllocFactorMatrix,(X$4+1),FALSE)*$E1876</f>
        <v>40804.422284149034</v>
      </c>
      <c r="Y1869" s="25">
        <f ca="1">VLOOKUP(CONCATENATE($F1869," ",$G1869),AllocFactorMatrix,(Y$4+1),FALSE)*$E1876</f>
        <v>985.03367142007801</v>
      </c>
      <c r="Z1869" s="25">
        <f t="shared" ref="Z1869:Z1916" ca="1" si="858">SUBTOTAL(9,X1869:Y1869)</f>
        <v>41789.455955569108</v>
      </c>
      <c r="AA1869" s="25">
        <f ca="1">VLOOKUP(CONCATENATE($F1869," ",$G1869),AllocFactorMatrix,(AA$4+1),FALSE)*$E1876</f>
        <v>711.41692435081552</v>
      </c>
      <c r="AB1869" s="25">
        <f ca="1">VLOOKUP(CONCATENATE($F1869," ",$G1869),AllocFactorMatrix,(AB$4+1),FALSE)*$E1876</f>
        <v>3857.4445177765328</v>
      </c>
      <c r="AC1869" s="25">
        <f ca="1">VLOOKUP(CONCATENATE($F1869," ",$G1869),AllocFactorMatrix,(AC$4+1),FALSE)*$E1876</f>
        <v>957.87248966590187</v>
      </c>
    </row>
    <row r="1870" spans="3:29" hidden="1" outlineLevel="1">
      <c r="F1870" s="61" t="str">
        <f>F1876</f>
        <v>LABOR_M</v>
      </c>
      <c r="G1870" s="20" t="str">
        <f>$G$9</f>
        <v>BULKTRAN</v>
      </c>
      <c r="H1870" s="24">
        <f t="shared" ca="1" si="856"/>
        <v>779410.03025475028</v>
      </c>
      <c r="I1870" s="25">
        <f ca="1">VLOOKUP(CONCATENATE($F1870," ",$G1870),AllocFactorMatrix,(I$4+1),FALSE)*$E1876</f>
        <v>382178.18786312552</v>
      </c>
      <c r="J1870" s="25">
        <f ca="1">VLOOKUP(CONCATENATE($F1870," ",$G1870),AllocFactorMatrix,(J$4+1),FALSE)*$E1876</f>
        <v>96676.220976821627</v>
      </c>
      <c r="K1870" s="25">
        <f ca="1">VLOOKUP(CONCATENATE($F1870," ",$G1870),AllocFactorMatrix,(K$4+1),FALSE)*$E1876</f>
        <v>1130.2920705352044</v>
      </c>
      <c r="L1870" s="25">
        <f ca="1">VLOOKUP(CONCATENATE($F1870," ",$G1870),AllocFactorMatrix,(L$4+1),FALSE)*$E1876</f>
        <v>27.845318345193611</v>
      </c>
      <c r="M1870" s="25">
        <f t="shared" ca="1" si="857"/>
        <v>97834.358365702021</v>
      </c>
      <c r="N1870" s="25">
        <f ca="1">VLOOKUP(CONCATENATE($F1870," ",$G1870),AllocFactorMatrix,(N$4+1),FALSE)*$E1876</f>
        <v>40450.543772223529</v>
      </c>
      <c r="O1870" s="25">
        <f ca="1">VLOOKUP(CONCATENATE($F1870," ",$G1870),AllocFactorMatrix,(O$4+1),FALSE)*$E1876</f>
        <v>11520.116289848498</v>
      </c>
      <c r="P1870" s="25">
        <f ca="1">VLOOKUP(CONCATENATE($F1870," ",$G1870),AllocFactorMatrix,(P$4+1),FALSE)*$E1876</f>
        <v>911.65001494206456</v>
      </c>
      <c r="Q1870" s="25">
        <f ca="1">VLOOKUP(CONCATENATE($F1870," ",$G1870),AllocFactorMatrix,(Q$4+1),FALSE)*$E1876</f>
        <v>192.43324381006425</v>
      </c>
      <c r="R1870" s="25">
        <f t="shared" ref="R1870:R1916" ca="1" si="859">SUBTOTAL(9,N1870:Q1870)</f>
        <v>53074.743320824156</v>
      </c>
      <c r="S1870" s="25">
        <f ca="1">VLOOKUP(CONCATENATE($F1870," ",$G1870),AllocFactorMatrix,(S$4+1),FALSE)*$E1876</f>
        <v>2429.8764410789026</v>
      </c>
      <c r="T1870" s="25">
        <f ca="1">VLOOKUP(CONCATENATE($F1870," ",$G1870),AllocFactorMatrix,(T$4+1),FALSE)*$E1876</f>
        <v>26489.91600302525</v>
      </c>
      <c r="U1870" s="25">
        <f ca="1">VLOOKUP(CONCATENATE($F1870," ",$G1870),AllocFactorMatrix,(U$4+1),FALSE)*$E1876</f>
        <v>176916.56254048037</v>
      </c>
      <c r="V1870" s="25">
        <f ca="1">VLOOKUP(CONCATENATE($F1870," ",$G1870),AllocFactorMatrix,(V$4+1),FALSE)*$E1876</f>
        <v>27754.865717831908</v>
      </c>
      <c r="W1870" s="25">
        <f t="shared" ref="W1870:W1876" ca="1" si="860">SUBTOTAL(9,S1870:V1870)</f>
        <v>233591.22070241644</v>
      </c>
      <c r="X1870" s="25">
        <f ca="1">VLOOKUP(CONCATENATE($F1870," ",$G1870),AllocFactorMatrix,(X$4+1),FALSE)*$E1876</f>
        <v>10979.377666401817</v>
      </c>
      <c r="Y1870" s="25">
        <f ca="1">VLOOKUP(CONCATENATE($F1870," ",$G1870),AllocFactorMatrix,(Y$4+1),FALSE)*$E1876</f>
        <v>265.04619076164772</v>
      </c>
      <c r="Z1870" s="25">
        <f t="shared" ca="1" si="858"/>
        <v>11244.423857163465</v>
      </c>
      <c r="AA1870" s="25">
        <f ca="1">VLOOKUP(CONCATENATE($F1870," ",$G1870),AllocFactorMatrix,(AA$4+1),FALSE)*$E1876</f>
        <v>191.42324908621137</v>
      </c>
      <c r="AB1870" s="25">
        <f ca="1">VLOOKUP(CONCATENATE($F1870," ",$G1870),AllocFactorMatrix,(AB$4+1),FALSE)*$E1876</f>
        <v>1037.9350525521852</v>
      </c>
      <c r="AC1870" s="25">
        <f ca="1">VLOOKUP(CONCATENATE($F1870," ",$G1870),AllocFactorMatrix,(AC$4+1),FALSE)*$E1876</f>
        <v>257.73784388031646</v>
      </c>
    </row>
    <row r="1871" spans="3:29" hidden="1" outlineLevel="1">
      <c r="F1871" s="61" t="str">
        <f>F1876</f>
        <v>LABOR_M</v>
      </c>
      <c r="G1871" s="20" t="str">
        <f>$G$10</f>
        <v>SUBTRAN</v>
      </c>
      <c r="H1871" s="24">
        <f t="shared" ca="1" si="856"/>
        <v>298910.43218956387</v>
      </c>
      <c r="I1871" s="25">
        <f ca="1">VLOOKUP(CONCATENATE($F1871," ",$G1871),AllocFactorMatrix,(I$4+1),FALSE)*$E1876</f>
        <v>141953.10452604693</v>
      </c>
      <c r="J1871" s="25">
        <f ca="1">VLOOKUP(CONCATENATE($F1871," ",$G1871),AllocFactorMatrix,(J$4+1),FALSE)*$E1876</f>
        <v>36337.900135903183</v>
      </c>
      <c r="K1871" s="25">
        <f ca="1">VLOOKUP(CONCATENATE($F1871," ",$G1871),AllocFactorMatrix,(K$4+1),FALSE)*$E1876</f>
        <v>423.45364025780918</v>
      </c>
      <c r="L1871" s="25">
        <f ca="1">VLOOKUP(CONCATENATE($F1871," ",$G1871),AllocFactorMatrix,(L$4+1),FALSE)*$E1876</f>
        <v>13.882597382389035</v>
      </c>
      <c r="M1871" s="25">
        <f t="shared" ca="1" si="857"/>
        <v>36775.236373543383</v>
      </c>
      <c r="N1871" s="25">
        <f ca="1">VLOOKUP(CONCATENATE($F1871," ",$G1871),AllocFactorMatrix,(N$4+1),FALSE)*$E1876</f>
        <v>15837.822354211776</v>
      </c>
      <c r="O1871" s="25">
        <f ca="1">VLOOKUP(CONCATENATE($F1871," ",$G1871),AllocFactorMatrix,(O$4+1),FALSE)*$E1876</f>
        <v>4489.1949851140707</v>
      </c>
      <c r="P1871" s="25">
        <f ca="1">VLOOKUP(CONCATENATE($F1871," ",$G1871),AllocFactorMatrix,(P$4+1),FALSE)*$E1876</f>
        <v>459.84135952976993</v>
      </c>
      <c r="Q1871" s="25">
        <f ca="1">VLOOKUP(CONCATENATE($F1871," ",$G1871),AllocFactorMatrix,(Q$4+1),FALSE)*$E1876</f>
        <v>0</v>
      </c>
      <c r="R1871" s="25">
        <f t="shared" ca="1" si="859"/>
        <v>20786.858698855616</v>
      </c>
      <c r="S1871" s="25">
        <f ca="1">VLOOKUP(CONCATENATE($F1871," ",$G1871),AllocFactorMatrix,(S$4+1),FALSE)*$E1876</f>
        <v>886.98918134891005</v>
      </c>
      <c r="T1871" s="25">
        <f ca="1">VLOOKUP(CONCATENATE($F1871," ",$G1871),AllocFactorMatrix,(T$4+1),FALSE)*$E1876</f>
        <v>10251.715007714556</v>
      </c>
      <c r="U1871" s="25">
        <f ca="1">VLOOKUP(CONCATENATE($F1871," ",$G1871),AllocFactorMatrix,(U$4+1),FALSE)*$E1876</f>
        <v>83507.859754151563</v>
      </c>
      <c r="V1871" s="25">
        <f ca="1">VLOOKUP(CONCATENATE($F1871," ",$G1871),AllocFactorMatrix,(V$4+1),FALSE)*$E1876</f>
        <v>0</v>
      </c>
      <c r="W1871" s="25">
        <f t="shared" ca="1" si="860"/>
        <v>94646.563943215035</v>
      </c>
      <c r="X1871" s="25">
        <f ca="1">VLOOKUP(CONCATENATE($F1871," ",$G1871),AllocFactorMatrix,(X$4+1),FALSE)*$E1876</f>
        <v>4298.2951891748062</v>
      </c>
      <c r="Y1871" s="25">
        <f ca="1">VLOOKUP(CONCATENATE($F1871," ",$G1871),AllocFactorMatrix,(Y$4+1),FALSE)*$E1876</f>
        <v>102.83957548539976</v>
      </c>
      <c r="Z1871" s="25">
        <f t="shared" ca="1" si="858"/>
        <v>4401.1347646602062</v>
      </c>
      <c r="AA1871" s="25">
        <f ca="1">VLOOKUP(CONCATENATE($F1871," ",$G1871),AllocFactorMatrix,(AA$4+1),FALSE)*$E1876</f>
        <v>70.582030350968054</v>
      </c>
      <c r="AB1871" s="25">
        <f ca="1">VLOOKUP(CONCATENATE($F1871," ",$G1871),AllocFactorMatrix,(AB$4+1),FALSE)*$E1876</f>
        <v>221.71926435872072</v>
      </c>
      <c r="AC1871" s="25">
        <f ca="1">VLOOKUP(CONCATENATE($F1871," ",$G1871),AllocFactorMatrix,(AC$4+1),FALSE)*$E1876</f>
        <v>55.232588533027076</v>
      </c>
    </row>
    <row r="1872" spans="3:29" hidden="1" outlineLevel="1">
      <c r="F1872" s="61" t="str">
        <f>F1876</f>
        <v>LABOR_M</v>
      </c>
      <c r="G1872" s="20" t="str">
        <f>$G$11</f>
        <v>DISTPRI</v>
      </c>
      <c r="H1872" s="24">
        <f t="shared" ca="1" si="856"/>
        <v>1990268.4100889582</v>
      </c>
      <c r="I1872" s="25">
        <f ca="1">VLOOKUP(CONCATENATE($F1872," ",$G1872),AllocFactorMatrix,(I$4+1),FALSE)*$E1876</f>
        <v>1322530.6798827434</v>
      </c>
      <c r="J1872" s="25">
        <f ca="1">VLOOKUP(CONCATENATE($F1872," ",$G1872),AllocFactorMatrix,(J$4+1),FALSE)*$E1876</f>
        <v>332962.47514298803</v>
      </c>
      <c r="K1872" s="25">
        <f ca="1">VLOOKUP(CONCATENATE($F1872," ",$G1872),AllocFactorMatrix,(K$4+1),FALSE)*$E1876</f>
        <v>3885.5527593671191</v>
      </c>
      <c r="L1872" s="25">
        <f ca="1">VLOOKUP(CONCATENATE($F1872," ",$G1872),AllocFactorMatrix,(L$4+1),FALSE)*$E1876</f>
        <v>0</v>
      </c>
      <c r="M1872" s="25">
        <f t="shared" ca="1" si="857"/>
        <v>336848.02790235513</v>
      </c>
      <c r="N1872" s="25">
        <f ca="1">VLOOKUP(CONCATENATE($F1872," ",$G1872),AllocFactorMatrix,(N$4+1),FALSE)*$E1876</f>
        <v>143582.64236265098</v>
      </c>
      <c r="O1872" s="25">
        <f ca="1">VLOOKUP(CONCATENATE($F1872," ",$G1872),AllocFactorMatrix,(O$4+1),FALSE)*$E1876</f>
        <v>40760.010035388637</v>
      </c>
      <c r="P1872" s="25">
        <f ca="1">VLOOKUP(CONCATENATE($F1872," ",$G1872),AllocFactorMatrix,(P$4+1),FALSE)*$E1876</f>
        <v>0</v>
      </c>
      <c r="Q1872" s="25">
        <f ca="1">VLOOKUP(CONCATENATE($F1872," ",$G1872),AllocFactorMatrix,(Q$4+1),FALSE)*$E1876</f>
        <v>0</v>
      </c>
      <c r="R1872" s="25">
        <f t="shared" ca="1" si="859"/>
        <v>184342.65239803962</v>
      </c>
      <c r="S1872" s="25">
        <f ca="1">VLOOKUP(CONCATENATE($F1872," ",$G1872),AllocFactorMatrix,(S$4+1),FALSE)*$E1876</f>
        <v>8189.0456636157051</v>
      </c>
      <c r="T1872" s="25">
        <f ca="1">VLOOKUP(CONCATENATE($F1872," ",$G1872),AllocFactorMatrix,(T$4+1),FALSE)*$E1876</f>
        <v>94717.767856543345</v>
      </c>
      <c r="U1872" s="25">
        <f ca="1">VLOOKUP(CONCATENATE($F1872," ",$G1872),AllocFactorMatrix,(U$4+1),FALSE)*$E1876</f>
        <v>0</v>
      </c>
      <c r="V1872" s="25">
        <f ca="1">VLOOKUP(CONCATENATE($F1872," ",$G1872),AllocFactorMatrix,(V$4+1),FALSE)*$E1876</f>
        <v>0</v>
      </c>
      <c r="W1872" s="25">
        <f t="shared" ca="1" si="860"/>
        <v>102906.81352015905</v>
      </c>
      <c r="X1872" s="25">
        <f ca="1">VLOOKUP(CONCATENATE($F1872," ",$G1872),AllocFactorMatrix,(X$4+1),FALSE)*$E1876</f>
        <v>38965.909954405783</v>
      </c>
      <c r="Y1872" s="25">
        <f ca="1">VLOOKUP(CONCATENATE($F1872," ",$G1872),AllocFactorMatrix,(Y$4+1),FALSE)*$E1876</f>
        <v>933.59099053918703</v>
      </c>
      <c r="Z1872" s="25">
        <f t="shared" ca="1" si="858"/>
        <v>39899.500944944972</v>
      </c>
      <c r="AA1872" s="25">
        <f ca="1">VLOOKUP(CONCATENATE($F1872," ",$G1872),AllocFactorMatrix,(AA$4+1),FALSE)*$E1876</f>
        <v>670.39916245947404</v>
      </c>
      <c r="AB1872" s="25">
        <f ca="1">VLOOKUP(CONCATENATE($F1872," ",$G1872),AllocFactorMatrix,(AB$4+1),FALSE)*$E1876</f>
        <v>2457.4720012718967</v>
      </c>
      <c r="AC1872" s="25">
        <f ca="1">VLOOKUP(CONCATENATE($F1872," ",$G1872),AllocFactorMatrix,(AC$4+1),FALSE)*$E1876</f>
        <v>612.8642769849788</v>
      </c>
    </row>
    <row r="1873" spans="4:29" hidden="1" outlineLevel="1">
      <c r="F1873" s="61" t="str">
        <f>F1876</f>
        <v>LABOR_M</v>
      </c>
      <c r="G1873" s="20" t="str">
        <f>$G$12</f>
        <v>DISTSEC</v>
      </c>
      <c r="H1873" s="24">
        <f t="shared" ca="1" si="856"/>
        <v>795453.40393965889</v>
      </c>
      <c r="I1873" s="25">
        <f ca="1">VLOOKUP(CONCATENATE($F1873," ",$G1873),AllocFactorMatrix,(I$4+1),FALSE)*$E1876</f>
        <v>593886.91302663274</v>
      </c>
      <c r="J1873" s="25">
        <f ca="1">VLOOKUP(CONCATENATE($F1873," ",$G1873),AllocFactorMatrix,(J$4+1),FALSE)*$E1876</f>
        <v>133319.74220914589</v>
      </c>
      <c r="K1873" s="25">
        <f ca="1">VLOOKUP(CONCATENATE($F1873," ",$G1873),AllocFactorMatrix,(K$4+1),FALSE)*$E1876</f>
        <v>0</v>
      </c>
      <c r="L1873" s="25">
        <f ca="1">VLOOKUP(CONCATENATE($F1873," ",$G1873),AllocFactorMatrix,(L$4+1),FALSE)*$E1876</f>
        <v>0</v>
      </c>
      <c r="M1873" s="25">
        <f t="shared" ca="1" si="857"/>
        <v>133319.74220914589</v>
      </c>
      <c r="N1873" s="25">
        <f ca="1">VLOOKUP(CONCATENATE($F1873," ",$G1873),AllocFactorMatrix,(N$4+1),FALSE)*$E1876</f>
        <v>46996.61459920543</v>
      </c>
      <c r="O1873" s="25">
        <f ca="1">VLOOKUP(CONCATENATE($F1873," ",$G1873),AllocFactorMatrix,(O$4+1),FALSE)*$E1876</f>
        <v>0</v>
      </c>
      <c r="P1873" s="25">
        <f ca="1">VLOOKUP(CONCATENATE($F1873," ",$G1873),AllocFactorMatrix,(P$4+1),FALSE)*$E1876</f>
        <v>0</v>
      </c>
      <c r="Q1873" s="25">
        <f ca="1">VLOOKUP(CONCATENATE($F1873," ",$G1873),AllocFactorMatrix,(Q$4+1),FALSE)*$E1876</f>
        <v>0</v>
      </c>
      <c r="R1873" s="25">
        <f t="shared" ca="1" si="859"/>
        <v>46996.61459920543</v>
      </c>
      <c r="S1873" s="25">
        <f ca="1">VLOOKUP(CONCATENATE($F1873," ",$G1873),AllocFactorMatrix,(S$4+1),FALSE)*$E1876</f>
        <v>2080.0963126054194</v>
      </c>
      <c r="T1873" s="25">
        <f ca="1">VLOOKUP(CONCATENATE($F1873," ",$G1873),AllocFactorMatrix,(T$4+1),FALSE)*$E1876</f>
        <v>0</v>
      </c>
      <c r="U1873" s="25">
        <f ca="1">VLOOKUP(CONCATENATE($F1873," ",$G1873),AllocFactorMatrix,(U$4+1),FALSE)*$E1876</f>
        <v>0</v>
      </c>
      <c r="V1873" s="25">
        <f ca="1">VLOOKUP(CONCATENATE($F1873," ",$G1873),AllocFactorMatrix,(V$4+1),FALSE)*$E1876</f>
        <v>0</v>
      </c>
      <c r="W1873" s="25">
        <f t="shared" ca="1" si="860"/>
        <v>2080.0963126054194</v>
      </c>
      <c r="X1873" s="25">
        <f ca="1">VLOOKUP(CONCATENATE($F1873," ",$G1873),AllocFactorMatrix,(X$4+1),FALSE)*$E1876</f>
        <v>13079.858897430793</v>
      </c>
      <c r="Y1873" s="25">
        <f ca="1">VLOOKUP(CONCATENATE($F1873," ",$G1873),AllocFactorMatrix,(Y$4+1),FALSE)*$E1876</f>
        <v>0</v>
      </c>
      <c r="Z1873" s="25">
        <f t="shared" ca="1" si="858"/>
        <v>13079.858897430793</v>
      </c>
      <c r="AA1873" s="25">
        <f ca="1">VLOOKUP(CONCATENATE($F1873," ",$G1873),AllocFactorMatrix,(AA$4+1),FALSE)*$E1876</f>
        <v>213.2837679127318</v>
      </c>
      <c r="AB1873" s="25">
        <f ca="1">VLOOKUP(CONCATENATE($F1873," ",$G1873),AllocFactorMatrix,(AB$4+1),FALSE)*$E1876</f>
        <v>4709.6301577686372</v>
      </c>
      <c r="AC1873" s="25">
        <f ca="1">VLOOKUP(CONCATENATE($F1873," ",$G1873),AllocFactorMatrix,(AC$4+1),FALSE)*$E1876</f>
        <v>1167.2649689571788</v>
      </c>
    </row>
    <row r="1874" spans="4:29" hidden="1" outlineLevel="1">
      <c r="F1874" s="61" t="str">
        <f>F1876</f>
        <v>LABOR_M</v>
      </c>
      <c r="G1874" s="20" t="str">
        <f>$G$13</f>
        <v>ENERGY</v>
      </c>
      <c r="H1874" s="24">
        <f t="shared" ca="1" si="856"/>
        <v>2089322.9004250292</v>
      </c>
      <c r="I1874" s="25">
        <f ca="1">VLOOKUP(CONCATENATE($F1874," ",$G1874),AllocFactorMatrix,(I$4+1),FALSE)*$E1876</f>
        <v>759536.73659526301</v>
      </c>
      <c r="J1874" s="25">
        <f ca="1">VLOOKUP(CONCATENATE($F1874," ",$G1874),AllocFactorMatrix,(J$4+1),FALSE)*$E1876</f>
        <v>245152.75333214272</v>
      </c>
      <c r="K1874" s="25">
        <f ca="1">VLOOKUP(CONCATENATE($F1874," ",$G1874),AllocFactorMatrix,(K$4+1),FALSE)*$E1876</f>
        <v>2806.5339131711135</v>
      </c>
      <c r="L1874" s="25">
        <f ca="1">VLOOKUP(CONCATENATE($F1874," ",$G1874),AllocFactorMatrix,(L$4+1),FALSE)*$E1876</f>
        <v>71.13142822610115</v>
      </c>
      <c r="M1874" s="25">
        <f t="shared" ca="1" si="857"/>
        <v>248030.41867353994</v>
      </c>
      <c r="N1874" s="25">
        <f ca="1">VLOOKUP(CONCATENATE($F1874," ",$G1874),AllocFactorMatrix,(N$4+1),FALSE)*$E1876</f>
        <v>118633.75634862266</v>
      </c>
      <c r="O1874" s="25">
        <f ca="1">VLOOKUP(CONCATENATE($F1874," ",$G1874),AllocFactorMatrix,(O$4+1),FALSE)*$E1876</f>
        <v>33114.227664089442</v>
      </c>
      <c r="P1874" s="25">
        <f ca="1">VLOOKUP(CONCATENATE($F1874," ",$G1874),AllocFactorMatrix,(P$4+1),FALSE)*$E1876</f>
        <v>2621.6785098193327</v>
      </c>
      <c r="Q1874" s="25">
        <f ca="1">VLOOKUP(CONCATENATE($F1874," ",$G1874),AllocFactorMatrix,(Q$4+1),FALSE)*$E1876</f>
        <v>537.43210016005457</v>
      </c>
      <c r="R1874" s="25">
        <f t="shared" ca="1" si="859"/>
        <v>154907.09462269145</v>
      </c>
      <c r="S1874" s="25">
        <f ca="1">VLOOKUP(CONCATENATE($F1874," ",$G1874),AllocFactorMatrix,(S$4+1),FALSE)*$E1876</f>
        <v>7905.1086768465939</v>
      </c>
      <c r="T1874" s="25">
        <f ca="1">VLOOKUP(CONCATENATE($F1874," ",$G1874),AllocFactorMatrix,(T$4+1),FALSE)*$E1876</f>
        <v>94472.4460612486</v>
      </c>
      <c r="U1874" s="25">
        <f ca="1">VLOOKUP(CONCATENATE($F1874," ",$G1874),AllocFactorMatrix,(U$4+1),FALSE)*$E1876</f>
        <v>667875.98950038885</v>
      </c>
      <c r="V1874" s="25">
        <f ca="1">VLOOKUP(CONCATENATE($F1874," ",$G1874),AllocFactorMatrix,(V$4+1),FALSE)*$E1876</f>
        <v>107033.58339974722</v>
      </c>
      <c r="W1874" s="25">
        <f t="shared" ca="1" si="860"/>
        <v>877287.12763823126</v>
      </c>
      <c r="X1874" s="25">
        <f ca="1">VLOOKUP(CONCATENATE($F1874," ",$G1874),AllocFactorMatrix,(X$4+1),FALSE)*$E1876</f>
        <v>32178.915828193047</v>
      </c>
      <c r="Y1874" s="25">
        <f ca="1">VLOOKUP(CONCATENATE($F1874," ",$G1874),AllocFactorMatrix,(Y$4+1),FALSE)*$E1876</f>
        <v>756.31817217452613</v>
      </c>
      <c r="Z1874" s="25">
        <f t="shared" ca="1" si="858"/>
        <v>32935.234000367571</v>
      </c>
      <c r="AA1874" s="25">
        <f ca="1">VLOOKUP(CONCATENATE($F1874," ",$G1874),AllocFactorMatrix,(AA$4+1),FALSE)*$E1876</f>
        <v>738.86163604973058</v>
      </c>
      <c r="AB1874" s="25">
        <f ca="1">VLOOKUP(CONCATENATE($F1874," ",$G1874),AllocFactorMatrix,(AB$4+1),FALSE)*$E1876</f>
        <v>12713.677207987124</v>
      </c>
      <c r="AC1874" s="25">
        <f ca="1">VLOOKUP(CONCATENATE($F1874," ",$G1874),AllocFactorMatrix,(AC$4+1),FALSE)*$E1876</f>
        <v>3173.7500508986418</v>
      </c>
    </row>
    <row r="1875" spans="4:29" hidden="1" outlineLevel="1">
      <c r="F1875" s="61" t="str">
        <f>F1876</f>
        <v>LABOR_M</v>
      </c>
      <c r="G1875" s="20" t="str">
        <f>$G$14</f>
        <v>CUSTOMER</v>
      </c>
      <c r="H1875" s="24">
        <f t="shared" ca="1" si="856"/>
        <v>3066132.3124042409</v>
      </c>
      <c r="I1875" s="25">
        <f ca="1">VLOOKUP(CONCATENATE($F1875," ",$G1875),AllocFactorMatrix,(I$4+1),FALSE)*$E1876</f>
        <v>2408414.2624447541</v>
      </c>
      <c r="J1875" s="25">
        <f ca="1">VLOOKUP(CONCATENATE($F1875," ",$G1875),AllocFactorMatrix,(J$4+1),FALSE)*$E1876</f>
        <v>559559.53474286641</v>
      </c>
      <c r="K1875" s="25">
        <f ca="1">VLOOKUP(CONCATENATE($F1875," ",$G1875),AllocFactorMatrix,(K$4+1),FALSE)*$E1876</f>
        <v>5042.7044445314332</v>
      </c>
      <c r="L1875" s="25">
        <f ca="1">VLOOKUP(CONCATENATE($F1875," ",$G1875),AllocFactorMatrix,(L$4+1),FALSE)*$E1876</f>
        <v>711.39560694269903</v>
      </c>
      <c r="M1875" s="25">
        <f t="shared" ca="1" si="857"/>
        <v>565313.63479434059</v>
      </c>
      <c r="N1875" s="25">
        <f ca="1">VLOOKUP(CONCATENATE($F1875," ",$G1875),AllocFactorMatrix,(N$4+1),FALSE)*$E1876</f>
        <v>9655.1199983612296</v>
      </c>
      <c r="O1875" s="25">
        <f ca="1">VLOOKUP(CONCATENATE($F1875," ",$G1875),AllocFactorMatrix,(O$4+1),FALSE)*$E1876</f>
        <v>4244.7892506346006</v>
      </c>
      <c r="P1875" s="25">
        <f ca="1">VLOOKUP(CONCATENATE($F1875," ",$G1875),AllocFactorMatrix,(P$4+1),FALSE)*$E1876</f>
        <v>2034.4848282785242</v>
      </c>
      <c r="Q1875" s="25">
        <f ca="1">VLOOKUP(CONCATENATE($F1875," ",$G1875),AllocFactorMatrix,(Q$4+1),FALSE)*$E1876</f>
        <v>866.7618233266179</v>
      </c>
      <c r="R1875" s="25">
        <f t="shared" ca="1" si="859"/>
        <v>16801.155900600974</v>
      </c>
      <c r="S1875" s="25">
        <f ca="1">VLOOKUP(CONCATENATE($F1875," ",$G1875),AllocFactorMatrix,(S$4+1),FALSE)*$E1876</f>
        <v>140.47507895017981</v>
      </c>
      <c r="T1875" s="25">
        <f ca="1">VLOOKUP(CONCATENATE($F1875," ",$G1875),AllocFactorMatrix,(T$4+1),FALSE)*$E1876</f>
        <v>2641.2533567109899</v>
      </c>
      <c r="U1875" s="25">
        <f ca="1">VLOOKUP(CONCATENATE($F1875," ",$G1875),AllocFactorMatrix,(U$4+1),FALSE)*$E1876</f>
        <v>5272.7163445400838</v>
      </c>
      <c r="V1875" s="25">
        <f ca="1">VLOOKUP(CONCATENATE($F1875," ",$G1875),AllocFactorMatrix,(V$4+1),FALSE)*$E1876</f>
        <v>1300.7014848333881</v>
      </c>
      <c r="W1875" s="25">
        <f t="shared" ca="1" si="860"/>
        <v>9355.1462650346421</v>
      </c>
      <c r="X1875" s="25">
        <f ca="1">VLOOKUP(CONCATENATE($F1875," ",$G1875),AllocFactorMatrix,(X$4+1),FALSE)*$E1876</f>
        <v>3241.8358521211485</v>
      </c>
      <c r="Y1875" s="25">
        <f ca="1">VLOOKUP(CONCATENATE($F1875," ",$G1875),AllocFactorMatrix,(Y$4+1),FALSE)*$E1876</f>
        <v>54.397528709786194</v>
      </c>
      <c r="Z1875" s="25">
        <f t="shared" ca="1" si="858"/>
        <v>3296.2333808309345</v>
      </c>
      <c r="AA1875" s="25">
        <f ca="1">VLOOKUP(CONCATENATE($F1875," ",$G1875),AllocFactorMatrix,(AA$4+1),FALSE)*$E1876</f>
        <v>189.71340705895139</v>
      </c>
      <c r="AB1875" s="25">
        <f ca="1">VLOOKUP(CONCATENATE($F1875," ",$G1875),AllocFactorMatrix,(AB$4+1),FALSE)*$E1876</f>
        <v>52259.727795651772</v>
      </c>
      <c r="AC1875" s="25">
        <f ca="1">VLOOKUP(CONCATENATE($F1875," ",$G1875),AllocFactorMatrix,(AC$4+1),FALSE)*$E1876</f>
        <v>10502.438415969111</v>
      </c>
    </row>
    <row r="1876" spans="4:29" collapsed="1">
      <c r="D1876" s="20" t="s">
        <v>492</v>
      </c>
      <c r="E1876" s="22">
        <f>'Sch 4'!E426</f>
        <v>11916144</v>
      </c>
      <c r="F1876" s="61" t="s">
        <v>69</v>
      </c>
      <c r="G1876" s="20" t="str">
        <f>$G$15</f>
        <v>TOTAL</v>
      </c>
      <c r="H1876" s="24">
        <f t="shared" ca="1" si="856"/>
        <v>11916144.000000002</v>
      </c>
      <c r="I1876" s="25">
        <f ca="1">VLOOKUP(CONCATENATE($F1876," ",$G1876),AllocFactorMatrix,(I$4+1),FALSE)*$E1876</f>
        <v>7028849.9842425892</v>
      </c>
      <c r="J1876" s="25">
        <f ca="1">VLOOKUP(CONCATENATE($F1876," ",$G1876),AllocFactorMatrix,(J$4+1),FALSE)*$E1876</f>
        <v>1763301.9731605549</v>
      </c>
      <c r="K1876" s="25">
        <f ca="1">VLOOKUP(CONCATENATE($F1876," ",$G1876),AllocFactorMatrix,(K$4+1),FALSE)*$E1876</f>
        <v>17489.222545385546</v>
      </c>
      <c r="L1876" s="25">
        <f ca="1">VLOOKUP(CONCATENATE($F1876," ",$G1876),AllocFactorMatrix,(L$4+1),FALSE)*$E1876</f>
        <v>927.74097377642136</v>
      </c>
      <c r="M1876" s="25">
        <f t="shared" ca="1" si="857"/>
        <v>1781718.9366797169</v>
      </c>
      <c r="N1876" s="25">
        <f ca="1">VLOOKUP(CONCATENATE($F1876," ",$G1876),AllocFactorMatrix,(N$4+1),FALSE)*$E1876</f>
        <v>525489.34341387148</v>
      </c>
      <c r="O1876" s="25">
        <f ca="1">VLOOKUP(CONCATENATE($F1876," ",$G1876),AllocFactorMatrix,(O$4+1),FALSE)*$E1876</f>
        <v>136942.39418855275</v>
      </c>
      <c r="P1876" s="25">
        <f ca="1">VLOOKUP(CONCATENATE($F1876," ",$G1876),AllocFactorMatrix,(P$4+1),FALSE)*$E1876</f>
        <v>9415.7658892970521</v>
      </c>
      <c r="Q1876" s="25">
        <f ca="1">VLOOKUP(CONCATENATE($F1876," ",$G1876),AllocFactorMatrix,(Q$4+1),FALSE)*$E1876</f>
        <v>2311.7976970402306</v>
      </c>
      <c r="R1876" s="25">
        <f t="shared" ca="1" si="859"/>
        <v>674159.30118876148</v>
      </c>
      <c r="S1876" s="25">
        <f ca="1">VLOOKUP(CONCATENATE($F1876," ",$G1876),AllocFactorMatrix,(S$4+1),FALSE)*$E1876</f>
        <v>30662.130918040322</v>
      </c>
      <c r="T1876" s="25">
        <f ca="1">VLOOKUP(CONCATENATE($F1876," ",$G1876),AllocFactorMatrix,(T$4+1),FALSE)*$E1876</f>
        <v>327021.82203820901</v>
      </c>
      <c r="U1876" s="25">
        <f ca="1">VLOOKUP(CONCATENATE($F1876," ",$G1876),AllocFactorMatrix,(U$4+1),FALSE)*$E1876</f>
        <v>1591076.5264471662</v>
      </c>
      <c r="V1876" s="25">
        <f ca="1">VLOOKUP(CONCATENATE($F1876," ",$G1876),AllocFactorMatrix,(V$4+1),FALSE)*$E1876</f>
        <v>239239.00987502979</v>
      </c>
      <c r="W1876" s="25">
        <f t="shared" ca="1" si="860"/>
        <v>2187999.4892784455</v>
      </c>
      <c r="X1876" s="25">
        <f ca="1">VLOOKUP(CONCATENATE($F1876," ",$G1876),AllocFactorMatrix,(X$4+1),FALSE)*$E1876</f>
        <v>143548.61567187644</v>
      </c>
      <c r="Y1876" s="25">
        <f ca="1">VLOOKUP(CONCATENATE($F1876," ",$G1876),AllocFactorMatrix,(Y$4+1),FALSE)*$E1876</f>
        <v>3097.2261290906249</v>
      </c>
      <c r="Z1876" s="25">
        <f t="shared" ca="1" si="858"/>
        <v>146645.84180096706</v>
      </c>
      <c r="AA1876" s="25">
        <f ca="1">VLOOKUP(CONCATENATE($F1876," ",$G1876),AllocFactorMatrix,(AA$4+1),FALSE)*$E1876</f>
        <v>2785.6801772688827</v>
      </c>
      <c r="AB1876" s="25">
        <f ca="1">VLOOKUP(CONCATENATE($F1876," ",$G1876),AllocFactorMatrix,(AB$4+1),FALSE)*$E1876</f>
        <v>77257.605997366874</v>
      </c>
      <c r="AC1876" s="25">
        <f ca="1">VLOOKUP(CONCATENATE($F1876," ",$G1876),AllocFactorMatrix,(AC$4+1),FALSE)*$E1876</f>
        <v>16727.160634889158</v>
      </c>
    </row>
    <row r="1877" spans="4:29" hidden="1" outlineLevel="1">
      <c r="F1877" s="61" t="str">
        <f>F1884</f>
        <v>LABOR_M</v>
      </c>
      <c r="G1877" s="20" t="str">
        <f>$G$8</f>
        <v>PRODUCTION</v>
      </c>
      <c r="H1877" s="24">
        <f t="shared" ca="1" si="856"/>
        <v>204018.34408270038</v>
      </c>
      <c r="I1877" s="25">
        <f ca="1">VLOOKUP(CONCATENATE($F1877," ",$G1877),AllocFactorMatrix,(I$4+1),FALSE)*$E1884</f>
        <v>100038.94998230532</v>
      </c>
      <c r="J1877" s="25">
        <f ca="1">VLOOKUP(CONCATENATE($F1877," ",$G1877),AllocFactorMatrix,(J$4+1),FALSE)*$E1884</f>
        <v>25305.964447772982</v>
      </c>
      <c r="K1877" s="25">
        <f ca="1">VLOOKUP(CONCATENATE($F1877," ",$G1877),AllocFactorMatrix,(K$4+1),FALSE)*$E1884</f>
        <v>295.86521549514498</v>
      </c>
      <c r="L1877" s="25">
        <f ca="1">VLOOKUP(CONCATENATE($F1877," ",$G1877),AllocFactorMatrix,(L$4+1),FALSE)*$E1884</f>
        <v>7.2887896212795917</v>
      </c>
      <c r="M1877" s="25">
        <f t="shared" ca="1" si="857"/>
        <v>25609.118452889405</v>
      </c>
      <c r="N1877" s="25">
        <f ca="1">VLOOKUP(CONCATENATE($F1877," ",$G1877),AllocFactorMatrix,(N$4+1),FALSE)*$E1884</f>
        <v>10588.333017675499</v>
      </c>
      <c r="O1877" s="25">
        <f ca="1">VLOOKUP(CONCATENATE($F1877," ",$G1877),AllocFactorMatrix,(O$4+1),FALSE)*$E1884</f>
        <v>3015.5052640608574</v>
      </c>
      <c r="P1877" s="25">
        <f ca="1">VLOOKUP(CONCATENATE($F1877," ",$G1877),AllocFactorMatrix,(P$4+1),FALSE)*$E1884</f>
        <v>238.63347815867479</v>
      </c>
      <c r="Q1877" s="25">
        <f ca="1">VLOOKUP(CONCATENATE($F1877," ",$G1877),AllocFactorMatrix,(Q$4+1),FALSE)*$E1884</f>
        <v>50.371319619481596</v>
      </c>
      <c r="R1877" s="25">
        <f t="shared" ca="1" si="859"/>
        <v>13892.843079514514</v>
      </c>
      <c r="S1877" s="25">
        <f ca="1">VLOOKUP(CONCATENATE($F1877," ",$G1877),AllocFactorMatrix,(S$4+1),FALSE)*$E1884</f>
        <v>636.04437791549879</v>
      </c>
      <c r="T1877" s="25">
        <f ca="1">VLOOKUP(CONCATENATE($F1877," ",$G1877),AllocFactorMatrix,(T$4+1),FALSE)*$E1884</f>
        <v>6933.99954842844</v>
      </c>
      <c r="U1877" s="25">
        <f ca="1">VLOOKUP(CONCATENATE($F1877," ",$G1877),AllocFactorMatrix,(U$4+1),FALSE)*$E1884</f>
        <v>46309.673636756896</v>
      </c>
      <c r="V1877" s="25">
        <f ca="1">VLOOKUP(CONCATENATE($F1877," ",$G1877),AllocFactorMatrix,(V$4+1),FALSE)*$E1884</f>
        <v>7265.1127444934018</v>
      </c>
      <c r="W1877" s="25">
        <f ca="1">SUBTOTAL(9,S1877:V1877)</f>
        <v>61144.830307594239</v>
      </c>
      <c r="X1877" s="25">
        <f ca="1">VLOOKUP(CONCATENATE($F1877," ",$G1877),AllocFactorMatrix,(X$4+1),FALSE)*$E1884</f>
        <v>2873.9615396349709</v>
      </c>
      <c r="Y1877" s="25">
        <f ca="1">VLOOKUP(CONCATENATE($F1877," ",$G1877),AllocFactorMatrix,(Y$4+1),FALSE)*$E1884</f>
        <v>69.378482243735903</v>
      </c>
      <c r="Z1877" s="25">
        <f t="shared" ca="1" si="858"/>
        <v>2943.3400218787069</v>
      </c>
      <c r="AA1877" s="25">
        <f ca="1">VLOOKUP(CONCATENATE($F1877," ",$G1877),AllocFactorMatrix,(AA$4+1),FALSE)*$E1884</f>
        <v>50.106943433528009</v>
      </c>
      <c r="AB1877" s="25">
        <f ca="1">VLOOKUP(CONCATENATE($F1877," ",$G1877),AllocFactorMatrix,(AB$4+1),FALSE)*$E1884</f>
        <v>271.68984548206845</v>
      </c>
      <c r="AC1877" s="25">
        <f ca="1">VLOOKUP(CONCATENATE($F1877," ",$G1877),AllocFactorMatrix,(AC$4+1),FALSE)*$E1884</f>
        <v>67.465449602593466</v>
      </c>
    </row>
    <row r="1878" spans="4:29" hidden="1" outlineLevel="1">
      <c r="F1878" s="61" t="str">
        <f>F1884</f>
        <v>LABOR_M</v>
      </c>
      <c r="G1878" s="20" t="str">
        <f>$G$9</f>
        <v>BULKTRAN</v>
      </c>
      <c r="H1878" s="24">
        <f t="shared" ca="1" si="856"/>
        <v>54895.87464219617</v>
      </c>
      <c r="I1878" s="25">
        <f ca="1">VLOOKUP(CONCATENATE($F1878," ",$G1878),AllocFactorMatrix,(I$4+1),FALSE)*$E1884</f>
        <v>26917.803309585997</v>
      </c>
      <c r="J1878" s="25">
        <f ca="1">VLOOKUP(CONCATENATE($F1878," ",$G1878),AllocFactorMatrix,(J$4+1),FALSE)*$E1884</f>
        <v>6809.1575699766418</v>
      </c>
      <c r="K1878" s="25">
        <f ca="1">VLOOKUP(CONCATENATE($F1878," ",$G1878),AllocFactorMatrix,(K$4+1),FALSE)*$E1884</f>
        <v>79.609408917779021</v>
      </c>
      <c r="L1878" s="25">
        <f ca="1">VLOOKUP(CONCATENATE($F1878," ",$G1878),AllocFactorMatrix,(L$4+1),FALSE)*$E1884</f>
        <v>1.9612181597793565</v>
      </c>
      <c r="M1878" s="25">
        <f t="shared" ca="1" si="857"/>
        <v>6890.7281970541999</v>
      </c>
      <c r="N1878" s="25">
        <f ca="1">VLOOKUP(CONCATENATE($F1878," ",$G1878),AllocFactorMatrix,(N$4+1),FALSE)*$E1884</f>
        <v>2849.0369560715803</v>
      </c>
      <c r="O1878" s="25">
        <f ca="1">VLOOKUP(CONCATENATE($F1878," ",$G1878),AllocFactorMatrix,(O$4+1),FALSE)*$E1884</f>
        <v>811.39173883141189</v>
      </c>
      <c r="P1878" s="25">
        <f ca="1">VLOOKUP(CONCATENATE($F1878," ",$G1878),AllocFactorMatrix,(P$4+1),FALSE)*$E1884</f>
        <v>64.209880544465605</v>
      </c>
      <c r="Q1878" s="25">
        <f ca="1">VLOOKUP(CONCATENATE($F1878," ",$G1878),AllocFactorMatrix,(Q$4+1),FALSE)*$E1884</f>
        <v>13.553573625086251</v>
      </c>
      <c r="R1878" s="25">
        <f t="shared" ca="1" si="859"/>
        <v>3738.192149072544</v>
      </c>
      <c r="S1878" s="25">
        <f ca="1">VLOOKUP(CONCATENATE($F1878," ",$G1878),AllocFactorMatrix,(S$4+1),FALSE)*$E1884</f>
        <v>171.14251462980866</v>
      </c>
      <c r="T1878" s="25">
        <f ca="1">VLOOKUP(CONCATENATE($F1878," ",$G1878),AllocFactorMatrix,(T$4+1),FALSE)*$E1884</f>
        <v>1865.7536492173176</v>
      </c>
      <c r="U1878" s="25">
        <f ca="1">VLOOKUP(CONCATENATE($F1878," ",$G1878),AllocFactorMatrix,(U$4+1),FALSE)*$E1884</f>
        <v>12460.693424969275</v>
      </c>
      <c r="V1878" s="25">
        <f ca="1">VLOOKUP(CONCATENATE($F1878," ",$G1878),AllocFactorMatrix,(V$4+1),FALSE)*$E1884</f>
        <v>1954.8473460870021</v>
      </c>
      <c r="W1878" s="25">
        <f t="shared" ref="W1878:W1884" ca="1" si="861">SUBTOTAL(9,S1878:V1878)</f>
        <v>16452.436934903402</v>
      </c>
      <c r="X1878" s="25">
        <f ca="1">VLOOKUP(CONCATENATE($F1878," ",$G1878),AllocFactorMatrix,(X$4+1),FALSE)*$E1884</f>
        <v>773.3061118383639</v>
      </c>
      <c r="Y1878" s="25">
        <f ca="1">VLOOKUP(CONCATENATE($F1878," ",$G1878),AllocFactorMatrix,(Y$4+1),FALSE)*$E1884</f>
        <v>18.667892248817193</v>
      </c>
      <c r="Z1878" s="25">
        <f t="shared" ca="1" si="858"/>
        <v>791.97400408718113</v>
      </c>
      <c r="AA1878" s="25">
        <f ca="1">VLOOKUP(CONCATENATE($F1878," ",$G1878),AllocFactorMatrix,(AA$4+1),FALSE)*$E1884</f>
        <v>13.482437071029095</v>
      </c>
      <c r="AB1878" s="25">
        <f ca="1">VLOOKUP(CONCATENATE($F1878," ",$G1878),AllocFactorMatrix,(AB$4+1),FALSE)*$E1884</f>
        <v>73.104464043172086</v>
      </c>
      <c r="AC1878" s="25">
        <f ca="1">VLOOKUP(CONCATENATE($F1878," ",$G1878),AllocFactorMatrix,(AC$4+1),FALSE)*$E1884</f>
        <v>18.153146378651634</v>
      </c>
    </row>
    <row r="1879" spans="4:29" hidden="1" outlineLevel="1">
      <c r="F1879" s="61" t="str">
        <f>F1884</f>
        <v>LABOR_M</v>
      </c>
      <c r="G1879" s="20" t="str">
        <f>$G$10</f>
        <v>SUBTRAN</v>
      </c>
      <c r="H1879" s="24">
        <f t="shared" ca="1" si="856"/>
        <v>21053.038808545625</v>
      </c>
      <c r="I1879" s="25">
        <f ca="1">VLOOKUP(CONCATENATE($F1879," ",$G1879),AllocFactorMatrix,(I$4+1),FALSE)*$E1884</f>
        <v>9998.1261834485467</v>
      </c>
      <c r="J1879" s="25">
        <f ca="1">VLOOKUP(CONCATENATE($F1879," ",$G1879),AllocFactorMatrix,(J$4+1),FALSE)*$E1884</f>
        <v>2559.3727732361663</v>
      </c>
      <c r="K1879" s="25">
        <f ca="1">VLOOKUP(CONCATENATE($F1879," ",$G1879),AllocFactorMatrix,(K$4+1),FALSE)*$E1884</f>
        <v>29.824940724430267</v>
      </c>
      <c r="L1879" s="25">
        <f ca="1">VLOOKUP(CONCATENATE($F1879," ",$G1879),AllocFactorMatrix,(L$4+1),FALSE)*$E1884</f>
        <v>0.97778742385778328</v>
      </c>
      <c r="M1879" s="25">
        <f t="shared" ca="1" si="857"/>
        <v>2590.1755013844545</v>
      </c>
      <c r="N1879" s="25">
        <f ca="1">VLOOKUP(CONCATENATE($F1879," ",$G1879),AllocFactorMatrix,(N$4+1),FALSE)*$E1884</f>
        <v>1115.4990015691847</v>
      </c>
      <c r="O1879" s="25">
        <f ca="1">VLOOKUP(CONCATENATE($F1879," ",$G1879),AllocFactorMatrix,(O$4+1),FALSE)*$E1884</f>
        <v>316.18567324139946</v>
      </c>
      <c r="P1879" s="25">
        <f ca="1">VLOOKUP(CONCATENATE($F1879," ",$G1879),AllocFactorMatrix,(P$4+1),FALSE)*$E1884</f>
        <v>32.387822388932442</v>
      </c>
      <c r="Q1879" s="25">
        <f ca="1">VLOOKUP(CONCATENATE($F1879," ",$G1879),AllocFactorMatrix,(Q$4+1),FALSE)*$E1884</f>
        <v>0</v>
      </c>
      <c r="R1879" s="25">
        <f t="shared" ca="1" si="859"/>
        <v>1464.0724971995164</v>
      </c>
      <c r="S1879" s="25">
        <f ca="1">VLOOKUP(CONCATENATE($F1879," ",$G1879),AllocFactorMatrix,(S$4+1),FALSE)*$E1884</f>
        <v>62.472953924391987</v>
      </c>
      <c r="T1879" s="25">
        <f ca="1">VLOOKUP(CONCATENATE($F1879," ",$G1879),AllocFactorMatrix,(T$4+1),FALSE)*$E1884</f>
        <v>722.05493910192013</v>
      </c>
      <c r="U1879" s="25">
        <f ca="1">VLOOKUP(CONCATENATE($F1879," ",$G1879),AllocFactorMatrix,(U$4+1),FALSE)*$E1884</f>
        <v>5881.6756556284563</v>
      </c>
      <c r="V1879" s="25">
        <f ca="1">VLOOKUP(CONCATENATE($F1879," ",$G1879),AllocFactorMatrix,(V$4+1),FALSE)*$E1884</f>
        <v>0</v>
      </c>
      <c r="W1879" s="25">
        <f t="shared" ca="1" si="861"/>
        <v>6666.2035486547684</v>
      </c>
      <c r="X1879" s="25">
        <f ca="1">VLOOKUP(CONCATENATE($F1879," ",$G1879),AllocFactorMatrix,(X$4+1),FALSE)*$E1884</f>
        <v>302.74010433631696</v>
      </c>
      <c r="Y1879" s="25">
        <f ca="1">VLOOKUP(CONCATENATE($F1879," ",$G1879),AllocFactorMatrix,(Y$4+1),FALSE)*$E1884</f>
        <v>7.2432586507232317</v>
      </c>
      <c r="Z1879" s="25">
        <f t="shared" ca="1" si="858"/>
        <v>309.98336298704021</v>
      </c>
      <c r="AA1879" s="25">
        <f ca="1">VLOOKUP(CONCATENATE($F1879," ",$G1879),AllocFactorMatrix,(AA$4+1),FALSE)*$E1884</f>
        <v>4.9712758878301759</v>
      </c>
      <c r="AB1879" s="25">
        <f ca="1">VLOOKUP(CONCATENATE($F1879," ",$G1879),AllocFactorMatrix,(AB$4+1),FALSE)*$E1884</f>
        <v>15.61626418641038</v>
      </c>
      <c r="AC1879" s="25">
        <f ca="1">VLOOKUP(CONCATENATE($F1879," ",$G1879),AllocFactorMatrix,(AC$4+1),FALSE)*$E1884</f>
        <v>3.8901747970603267</v>
      </c>
    </row>
    <row r="1880" spans="4:29" hidden="1" outlineLevel="1">
      <c r="F1880" s="61" t="str">
        <f>F1884</f>
        <v>LABOR_M</v>
      </c>
      <c r="G1880" s="20" t="str">
        <f>$G$11</f>
        <v>DISTPRI</v>
      </c>
      <c r="H1880" s="24">
        <f t="shared" ca="1" si="856"/>
        <v>140179.77816997777</v>
      </c>
      <c r="I1880" s="25">
        <f ca="1">VLOOKUP(CONCATENATE($F1880," ",$G1880),AllocFactorMatrix,(I$4+1),FALSE)*$E1884</f>
        <v>93149.273931683638</v>
      </c>
      <c r="J1880" s="25">
        <f ca="1">VLOOKUP(CONCATENATE($F1880," ",$G1880),AllocFactorMatrix,(J$4+1),FALSE)*$E1884</f>
        <v>23451.412717938179</v>
      </c>
      <c r="K1880" s="25">
        <f ca="1">VLOOKUP(CONCATENATE($F1880," ",$G1880),AllocFactorMatrix,(K$4+1),FALSE)*$E1884</f>
        <v>273.66958200953536</v>
      </c>
      <c r="L1880" s="25">
        <f ca="1">VLOOKUP(CONCATENATE($F1880," ",$G1880),AllocFactorMatrix,(L$4+1),FALSE)*$E1884</f>
        <v>0</v>
      </c>
      <c r="M1880" s="25">
        <f t="shared" ca="1" si="857"/>
        <v>23725.082299947713</v>
      </c>
      <c r="N1880" s="25">
        <f ca="1">VLOOKUP(CONCATENATE($F1880," ",$G1880),AllocFactorMatrix,(N$4+1),FALSE)*$E1884</f>
        <v>10112.898769546384</v>
      </c>
      <c r="O1880" s="25">
        <f ca="1">VLOOKUP(CONCATENATE($F1880," ",$G1880),AllocFactorMatrix,(O$4+1),FALSE)*$E1884</f>
        <v>2870.8334694974442</v>
      </c>
      <c r="P1880" s="25">
        <f ca="1">VLOOKUP(CONCATENATE($F1880," ",$G1880),AllocFactorMatrix,(P$4+1),FALSE)*$E1884</f>
        <v>0</v>
      </c>
      <c r="Q1880" s="25">
        <f ca="1">VLOOKUP(CONCATENATE($F1880," ",$G1880),AllocFactorMatrix,(Q$4+1),FALSE)*$E1884</f>
        <v>0</v>
      </c>
      <c r="R1880" s="25">
        <f t="shared" ca="1" si="859"/>
        <v>12983.732239043828</v>
      </c>
      <c r="S1880" s="25">
        <f ca="1">VLOOKUP(CONCATENATE($F1880," ",$G1880),AllocFactorMatrix,(S$4+1),FALSE)*$E1884</f>
        <v>576.77577493085914</v>
      </c>
      <c r="T1880" s="25">
        <f ca="1">VLOOKUP(CONCATENATE($F1880," ",$G1880),AllocFactorMatrix,(T$4+1),FALSE)*$E1884</f>
        <v>6671.2186253773853</v>
      </c>
      <c r="U1880" s="25">
        <f ca="1">VLOOKUP(CONCATENATE($F1880," ",$G1880),AllocFactorMatrix,(U$4+1),FALSE)*$E1884</f>
        <v>0</v>
      </c>
      <c r="V1880" s="25">
        <f ca="1">VLOOKUP(CONCATENATE($F1880," ",$G1880),AllocFactorMatrix,(V$4+1),FALSE)*$E1884</f>
        <v>0</v>
      </c>
      <c r="W1880" s="25">
        <f t="shared" ca="1" si="861"/>
        <v>7247.9944003082446</v>
      </c>
      <c r="X1880" s="25">
        <f ca="1">VLOOKUP(CONCATENATE($F1880," ",$G1880),AllocFactorMatrix,(X$4+1),FALSE)*$E1884</f>
        <v>2744.4703367199536</v>
      </c>
      <c r="Y1880" s="25">
        <f ca="1">VLOOKUP(CONCATENATE($F1880," ",$G1880),AllocFactorMatrix,(Y$4+1),FALSE)*$E1884</f>
        <v>65.755240495136817</v>
      </c>
      <c r="Z1880" s="25">
        <f t="shared" ca="1" si="858"/>
        <v>2810.2255772150902</v>
      </c>
      <c r="AA1880" s="25">
        <f ca="1">VLOOKUP(CONCATENATE($F1880," ",$G1880),AllocFactorMatrix,(AA$4+1),FALSE)*$E1884</f>
        <v>47.217955830745218</v>
      </c>
      <c r="AB1880" s="25">
        <f ca="1">VLOOKUP(CONCATENATE($F1880," ",$G1880),AllocFactorMatrix,(AB$4+1),FALSE)*$E1884</f>
        <v>173.08614167363905</v>
      </c>
      <c r="AC1880" s="25">
        <f ca="1">VLOOKUP(CONCATENATE($F1880," ",$G1880),AllocFactorMatrix,(AC$4+1),FALSE)*$E1884</f>
        <v>43.165624274877679</v>
      </c>
    </row>
    <row r="1881" spans="4:29" hidden="1" outlineLevel="1">
      <c r="F1881" s="61" t="str">
        <f>F1884</f>
        <v>LABOR_M</v>
      </c>
      <c r="G1881" s="20" t="str">
        <f>$G$12</f>
        <v>DISTSEC</v>
      </c>
      <c r="H1881" s="24">
        <f t="shared" ca="1" si="856"/>
        <v>56025.851158352612</v>
      </c>
      <c r="I1881" s="25">
        <f ca="1">VLOOKUP(CONCATENATE($F1881," ",$G1881),AllocFactorMatrix,(I$4+1),FALSE)*$E1884</f>
        <v>41828.999196347198</v>
      </c>
      <c r="J1881" s="25">
        <f ca="1">VLOOKUP(CONCATENATE($F1881," ",$G1881),AllocFactorMatrix,(J$4+1),FALSE)*$E1884</f>
        <v>9390.0560315487128</v>
      </c>
      <c r="K1881" s="25">
        <f ca="1">VLOOKUP(CONCATENATE($F1881," ",$G1881),AllocFactorMatrix,(K$4+1),FALSE)*$E1884</f>
        <v>0</v>
      </c>
      <c r="L1881" s="25">
        <f ca="1">VLOOKUP(CONCATENATE($F1881," ",$G1881),AllocFactorMatrix,(L$4+1),FALSE)*$E1884</f>
        <v>0</v>
      </c>
      <c r="M1881" s="25">
        <f t="shared" ca="1" si="857"/>
        <v>9390.0560315487128</v>
      </c>
      <c r="N1881" s="25">
        <f ca="1">VLOOKUP(CONCATENATE($F1881," ",$G1881),AllocFactorMatrix,(N$4+1),FALSE)*$E1884</f>
        <v>3310.0937420606974</v>
      </c>
      <c r="O1881" s="25">
        <f ca="1">VLOOKUP(CONCATENATE($F1881," ",$G1881),AllocFactorMatrix,(O$4+1),FALSE)*$E1884</f>
        <v>0</v>
      </c>
      <c r="P1881" s="25">
        <f ca="1">VLOOKUP(CONCATENATE($F1881," ",$G1881),AllocFactorMatrix,(P$4+1),FALSE)*$E1884</f>
        <v>0</v>
      </c>
      <c r="Q1881" s="25">
        <f ca="1">VLOOKUP(CONCATENATE($F1881," ",$G1881),AllocFactorMatrix,(Q$4+1),FALSE)*$E1884</f>
        <v>0</v>
      </c>
      <c r="R1881" s="25">
        <f t="shared" ca="1" si="859"/>
        <v>3310.0937420606974</v>
      </c>
      <c r="S1881" s="25">
        <f ca="1">VLOOKUP(CONCATENATE($F1881," ",$G1881),AllocFactorMatrix,(S$4+1),FALSE)*$E1884</f>
        <v>146.50659086740137</v>
      </c>
      <c r="T1881" s="25">
        <f ca="1">VLOOKUP(CONCATENATE($F1881," ",$G1881),AllocFactorMatrix,(T$4+1),FALSE)*$E1884</f>
        <v>0</v>
      </c>
      <c r="U1881" s="25">
        <f ca="1">VLOOKUP(CONCATENATE($F1881," ",$G1881),AllocFactorMatrix,(U$4+1),FALSE)*$E1884</f>
        <v>0</v>
      </c>
      <c r="V1881" s="25">
        <f ca="1">VLOOKUP(CONCATENATE($F1881," ",$G1881),AllocFactorMatrix,(V$4+1),FALSE)*$E1884</f>
        <v>0</v>
      </c>
      <c r="W1881" s="25">
        <f t="shared" ca="1" si="861"/>
        <v>146.50659086740137</v>
      </c>
      <c r="X1881" s="25">
        <f ca="1">VLOOKUP(CONCATENATE($F1881," ",$G1881),AllocFactorMatrix,(X$4+1),FALSE)*$E1884</f>
        <v>921.24846550446205</v>
      </c>
      <c r="Y1881" s="25">
        <f ca="1">VLOOKUP(CONCATENATE($F1881," ",$G1881),AllocFactorMatrix,(Y$4+1),FALSE)*$E1884</f>
        <v>0</v>
      </c>
      <c r="Z1881" s="25">
        <f t="shared" ca="1" si="858"/>
        <v>921.24846550446205</v>
      </c>
      <c r="AA1881" s="25">
        <f ca="1">VLOOKUP(CONCATENATE($F1881," ",$G1881),AllocFactorMatrix,(AA$4+1),FALSE)*$E1884</f>
        <v>15.022130242185485</v>
      </c>
      <c r="AB1881" s="25">
        <f ca="1">VLOOKUP(CONCATENATE($F1881," ",$G1881),AllocFactorMatrix,(AB$4+1),FALSE)*$E1884</f>
        <v>331.71149551086751</v>
      </c>
      <c r="AC1881" s="25">
        <f ca="1">VLOOKUP(CONCATENATE($F1881," ",$G1881),AllocFactorMatrix,(AC$4+1),FALSE)*$E1884</f>
        <v>82.213506271091205</v>
      </c>
    </row>
    <row r="1882" spans="4:29" hidden="1" outlineLevel="1">
      <c r="F1882" s="61" t="str">
        <f>F1884</f>
        <v>LABOR_M</v>
      </c>
      <c r="G1882" s="20" t="str">
        <f>$G$13</f>
        <v>ENERGY</v>
      </c>
      <c r="H1882" s="24">
        <f t="shared" ca="1" si="856"/>
        <v>147156.4434336494</v>
      </c>
      <c r="I1882" s="25">
        <f ca="1">VLOOKUP(CONCATENATE($F1882," ",$G1882),AllocFactorMatrix,(I$4+1),FALSE)*$E1884</f>
        <v>53496.146905689908</v>
      </c>
      <c r="J1882" s="25">
        <f ca="1">VLOOKUP(CONCATENATE($F1882," ",$G1882),AllocFactorMatrix,(J$4+1),FALSE)*$E1884</f>
        <v>17266.745734221357</v>
      </c>
      <c r="K1882" s="25">
        <f ca="1">VLOOKUP(CONCATENATE($F1882," ",$G1882),AllocFactorMatrix,(K$4+1),FALSE)*$E1884</f>
        <v>197.6714795755924</v>
      </c>
      <c r="L1882" s="25">
        <f ca="1">VLOOKUP(CONCATENATE($F1882," ",$G1882),AllocFactorMatrix,(L$4+1),FALSE)*$E1884</f>
        <v>5.0099714084307232</v>
      </c>
      <c r="M1882" s="25">
        <f t="shared" ca="1" si="857"/>
        <v>17469.427185205379</v>
      </c>
      <c r="N1882" s="25">
        <f ca="1">VLOOKUP(CONCATENATE($F1882," ",$G1882),AllocFactorMatrix,(N$4+1),FALSE)*$E1884</f>
        <v>8355.6838686284555</v>
      </c>
      <c r="O1882" s="25">
        <f ca="1">VLOOKUP(CONCATENATE($F1882," ",$G1882),AllocFactorMatrix,(O$4+1),FALSE)*$E1884</f>
        <v>2332.3211405514489</v>
      </c>
      <c r="P1882" s="25">
        <f ca="1">VLOOKUP(CONCATENATE($F1882," ",$G1882),AllocFactorMatrix,(P$4+1),FALSE)*$E1884</f>
        <v>184.65163295389169</v>
      </c>
      <c r="Q1882" s="25">
        <f ca="1">VLOOKUP(CONCATENATE($F1882," ",$G1882),AllocFactorMatrix,(Q$4+1),FALSE)*$E1884</f>
        <v>37.852739962091043</v>
      </c>
      <c r="R1882" s="25">
        <f t="shared" ca="1" si="859"/>
        <v>10910.509382095886</v>
      </c>
      <c r="S1882" s="25">
        <f ca="1">VLOOKUP(CONCATENATE($F1882," ",$G1882),AllocFactorMatrix,(S$4+1),FALSE)*$E1884</f>
        <v>556.77735480934052</v>
      </c>
      <c r="T1882" s="25">
        <f ca="1">VLOOKUP(CONCATENATE($F1882," ",$G1882),AllocFactorMatrix,(T$4+1),FALSE)*$E1884</f>
        <v>6653.9399735782836</v>
      </c>
      <c r="U1882" s="25">
        <f ca="1">VLOOKUP(CONCATENATE($F1882," ",$G1882),AllocFactorMatrix,(U$4+1),FALSE)*$E1884</f>
        <v>47040.242199811772</v>
      </c>
      <c r="V1882" s="25">
        <f ca="1">VLOOKUP(CONCATENATE($F1882," ",$G1882),AllocFactorMatrix,(V$4+1),FALSE)*$E1884</f>
        <v>7538.6535311806274</v>
      </c>
      <c r="W1882" s="25">
        <f t="shared" ca="1" si="861"/>
        <v>61789.613059380026</v>
      </c>
      <c r="X1882" s="25">
        <f ca="1">VLOOKUP(CONCATENATE($F1882," ",$G1882),AllocFactorMatrix,(X$4+1),FALSE)*$E1884</f>
        <v>2266.4446964441686</v>
      </c>
      <c r="Y1882" s="25">
        <f ca="1">VLOOKUP(CONCATENATE($F1882," ",$G1882),AllocFactorMatrix,(Y$4+1),FALSE)*$E1884</f>
        <v>53.269455046321788</v>
      </c>
      <c r="Z1882" s="25">
        <f t="shared" ca="1" si="858"/>
        <v>2319.7141514904902</v>
      </c>
      <c r="AA1882" s="25">
        <f ca="1">VLOOKUP(CONCATENATE($F1882," ",$G1882),AllocFactorMatrix,(AA$4+1),FALSE)*$E1884</f>
        <v>52.039945825763617</v>
      </c>
      <c r="AB1882" s="25">
        <f ca="1">VLOOKUP(CONCATENATE($F1882," ",$G1882),AllocFactorMatrix,(AB$4+1),FALSE)*$E1884</f>
        <v>895.45733716422637</v>
      </c>
      <c r="AC1882" s="25">
        <f ca="1">VLOOKUP(CONCATENATE($F1882," ",$G1882),AllocFactorMatrix,(AC$4+1),FALSE)*$E1884</f>
        <v>223.53546679768777</v>
      </c>
    </row>
    <row r="1883" spans="4:29" hidden="1" outlineLevel="1">
      <c r="F1883" s="61" t="str">
        <f>F1884</f>
        <v>LABOR_M</v>
      </c>
      <c r="G1883" s="20" t="str">
        <f>$G$14</f>
        <v>CUSTOMER</v>
      </c>
      <c r="H1883" s="24">
        <f t="shared" ca="1" si="856"/>
        <v>215955.66970457838</v>
      </c>
      <c r="I1883" s="25">
        <f ca="1">VLOOKUP(CONCATENATE($F1883," ",$G1883),AllocFactorMatrix,(I$4+1),FALSE)*$E1884</f>
        <v>169630.87759395535</v>
      </c>
      <c r="J1883" s="25">
        <f ca="1">VLOOKUP(CONCATENATE($F1883," ",$G1883),AllocFactorMatrix,(J$4+1),FALSE)*$E1884</f>
        <v>39411.232703856775</v>
      </c>
      <c r="K1883" s="25">
        <f ca="1">VLOOKUP(CONCATENATE($F1883," ",$G1883),AllocFactorMatrix,(K$4+1),FALSE)*$E1884</f>
        <v>355.17078341186237</v>
      </c>
      <c r="L1883" s="25">
        <f ca="1">VLOOKUP(CONCATENATE($F1883," ",$G1883),AllocFactorMatrix,(L$4+1),FALSE)*$E1884</f>
        <v>50.105441993056075</v>
      </c>
      <c r="M1883" s="25">
        <f t="shared" ca="1" si="857"/>
        <v>39816.508929261698</v>
      </c>
      <c r="N1883" s="25">
        <f ca="1">VLOOKUP(CONCATENATE($F1883," ",$G1883),AllocFactorMatrix,(N$4+1),FALSE)*$E1884</f>
        <v>680.03520164111853</v>
      </c>
      <c r="O1883" s="25">
        <f ca="1">VLOOKUP(CONCATENATE($F1883," ",$G1883),AllocFactorMatrix,(O$4+1),FALSE)*$E1884</f>
        <v>298.97154198697672</v>
      </c>
      <c r="P1883" s="25">
        <f ca="1">VLOOKUP(CONCATENATE($F1883," ",$G1883),AllocFactorMatrix,(P$4+1),FALSE)*$E1884</f>
        <v>143.2940554513055</v>
      </c>
      <c r="Q1883" s="25">
        <f ca="1">VLOOKUP(CONCATENATE($F1883," ",$G1883),AllocFactorMatrix,(Q$4+1),FALSE)*$E1884</f>
        <v>61.048288514361737</v>
      </c>
      <c r="R1883" s="25">
        <f t="shared" ca="1" si="859"/>
        <v>1183.3490875937625</v>
      </c>
      <c r="S1883" s="25">
        <f ca="1">VLOOKUP(CONCATENATE($F1883," ",$G1883),AllocFactorMatrix,(S$4+1),FALSE)*$E1884</f>
        <v>9.8940249997567715</v>
      </c>
      <c r="T1883" s="25">
        <f ca="1">VLOOKUP(CONCATENATE($F1883," ",$G1883),AllocFactorMatrix,(T$4+1),FALSE)*$E1884</f>
        <v>186.03034030867562</v>
      </c>
      <c r="U1883" s="25">
        <f ca="1">VLOOKUP(CONCATENATE($F1883," ",$G1883),AllocFactorMatrix,(U$4+1),FALSE)*$E1884</f>
        <v>371.37111948523983</v>
      </c>
      <c r="V1883" s="25">
        <f ca="1">VLOOKUP(CONCATENATE($F1883," ",$G1883),AllocFactorMatrix,(V$4+1),FALSE)*$E1884</f>
        <v>91.611786975584565</v>
      </c>
      <c r="W1883" s="25">
        <f t="shared" ca="1" si="861"/>
        <v>658.90727176925679</v>
      </c>
      <c r="X1883" s="25">
        <f ca="1">VLOOKUP(CONCATENATE($F1883," ",$G1883),AllocFactorMatrix,(X$4+1),FALSE)*$E1884</f>
        <v>228.33092677862052</v>
      </c>
      <c r="Y1883" s="25">
        <f ca="1">VLOOKUP(CONCATENATE($F1883," ",$G1883),AllocFactorMatrix,(Y$4+1),FALSE)*$E1884</f>
        <v>3.8313593628268428</v>
      </c>
      <c r="Z1883" s="25">
        <f t="shared" ca="1" si="858"/>
        <v>232.16228614144737</v>
      </c>
      <c r="AA1883" s="25">
        <f ca="1">VLOOKUP(CONCATENATE($F1883," ",$G1883),AllocFactorMatrix,(AA$4+1),FALSE)*$E1884</f>
        <v>13.362008452018708</v>
      </c>
      <c r="AB1883" s="25">
        <f ca="1">VLOOKUP(CONCATENATE($F1883," ",$G1883),AllocFactorMatrix,(AB$4+1),FALSE)*$E1884</f>
        <v>3680.7884868606488</v>
      </c>
      <c r="AC1883" s="25">
        <f ca="1">VLOOKUP(CONCATENATE($F1883," ",$G1883),AllocFactorMatrix,(AC$4+1),FALSE)*$E1884</f>
        <v>739.71404054420918</v>
      </c>
    </row>
    <row r="1884" spans="4:29" collapsed="1">
      <c r="D1884" s="20" t="s">
        <v>493</v>
      </c>
      <c r="E1884" s="22">
        <f>'Sch 4'!E427</f>
        <v>839285</v>
      </c>
      <c r="F1884" s="61" t="s">
        <v>69</v>
      </c>
      <c r="G1884" s="20" t="str">
        <f>$G$15</f>
        <v>TOTAL</v>
      </c>
      <c r="H1884" s="24">
        <f t="shared" ca="1" si="856"/>
        <v>839285.00000000023</v>
      </c>
      <c r="I1884" s="25">
        <f ca="1">VLOOKUP(CONCATENATE($F1884," ",$G1884),AllocFactorMatrix,(I$4+1),FALSE)*$E1884</f>
        <v>495060.177103016</v>
      </c>
      <c r="J1884" s="25">
        <f ca="1">VLOOKUP(CONCATENATE($F1884," ",$G1884),AllocFactorMatrix,(J$4+1),FALSE)*$E1884</f>
        <v>124193.94197855081</v>
      </c>
      <c r="K1884" s="25">
        <f ca="1">VLOOKUP(CONCATENATE($F1884," ",$G1884),AllocFactorMatrix,(K$4+1),FALSE)*$E1884</f>
        <v>1231.8114101343447</v>
      </c>
      <c r="L1884" s="25">
        <f ca="1">VLOOKUP(CONCATENATE($F1884," ",$G1884),AllocFactorMatrix,(L$4+1),FALSE)*$E1884</f>
        <v>65.343208606403522</v>
      </c>
      <c r="M1884" s="25">
        <f t="shared" ca="1" si="857"/>
        <v>125491.09659729154</v>
      </c>
      <c r="N1884" s="25">
        <f ca="1">VLOOKUP(CONCATENATE($F1884," ",$G1884),AllocFactorMatrix,(N$4+1),FALSE)*$E1884</f>
        <v>37011.580557192923</v>
      </c>
      <c r="O1884" s="25">
        <f ca="1">VLOOKUP(CONCATENATE($F1884," ",$G1884),AllocFactorMatrix,(O$4+1),FALSE)*$E1884</f>
        <v>9645.2088281695396</v>
      </c>
      <c r="P1884" s="25">
        <f ca="1">VLOOKUP(CONCATENATE($F1884," ",$G1884),AllocFactorMatrix,(P$4+1),FALSE)*$E1884</f>
        <v>663.17686949726999</v>
      </c>
      <c r="Q1884" s="25">
        <f ca="1">VLOOKUP(CONCATENATE($F1884," ",$G1884),AllocFactorMatrix,(Q$4+1),FALSE)*$E1884</f>
        <v>162.82592172102065</v>
      </c>
      <c r="R1884" s="25">
        <f t="shared" ca="1" si="859"/>
        <v>47482.792176580755</v>
      </c>
      <c r="S1884" s="25">
        <f ca="1">VLOOKUP(CONCATENATE($F1884," ",$G1884),AllocFactorMatrix,(S$4+1),FALSE)*$E1884</f>
        <v>2159.6135920770571</v>
      </c>
      <c r="T1884" s="25">
        <f ca="1">VLOOKUP(CONCATENATE($F1884," ",$G1884),AllocFactorMatrix,(T$4+1),FALSE)*$E1884</f>
        <v>23032.997076012027</v>
      </c>
      <c r="U1884" s="25">
        <f ca="1">VLOOKUP(CONCATENATE($F1884," ",$G1884),AllocFactorMatrix,(U$4+1),FALSE)*$E1884</f>
        <v>112063.65603665162</v>
      </c>
      <c r="V1884" s="25">
        <f ca="1">VLOOKUP(CONCATENATE($F1884," ",$G1884),AllocFactorMatrix,(V$4+1),FALSE)*$E1884</f>
        <v>16850.225408736616</v>
      </c>
      <c r="W1884" s="25">
        <f t="shared" ca="1" si="861"/>
        <v>154106.49211347732</v>
      </c>
      <c r="X1884" s="25">
        <f ca="1">VLOOKUP(CONCATENATE($F1884," ",$G1884),AllocFactorMatrix,(X$4+1),FALSE)*$E1884</f>
        <v>10110.502181256858</v>
      </c>
      <c r="Y1884" s="25">
        <f ca="1">VLOOKUP(CONCATENATE($F1884," ",$G1884),AllocFactorMatrix,(Y$4+1),FALSE)*$E1884</f>
        <v>218.14568804756178</v>
      </c>
      <c r="Z1884" s="25">
        <f t="shared" ca="1" si="858"/>
        <v>10328.647869304419</v>
      </c>
      <c r="AA1884" s="25">
        <f ca="1">VLOOKUP(CONCATENATE($F1884," ",$G1884),AllocFactorMatrix,(AA$4+1),FALSE)*$E1884</f>
        <v>196.20269674310032</v>
      </c>
      <c r="AB1884" s="25">
        <f ca="1">VLOOKUP(CONCATENATE($F1884," ",$G1884),AllocFactorMatrix,(AB$4+1),FALSE)*$E1884</f>
        <v>5441.4540349210329</v>
      </c>
      <c r="AC1884" s="25">
        <f ca="1">VLOOKUP(CONCATENATE($F1884," ",$G1884),AllocFactorMatrix,(AC$4+1),FALSE)*$E1884</f>
        <v>1178.1374086661715</v>
      </c>
    </row>
    <row r="1885" spans="4:29" hidden="1" outlineLevel="1">
      <c r="F1885" s="61" t="str">
        <f>F1892</f>
        <v>LABOR_M</v>
      </c>
      <c r="G1885" s="20" t="str">
        <f>$G$8</f>
        <v>PRODUCTION</v>
      </c>
      <c r="H1885" s="24">
        <f t="shared" ca="1" si="856"/>
        <v>-412517.54382099444</v>
      </c>
      <c r="I1885" s="25">
        <f ca="1">VLOOKUP(CONCATENATE($F1885," ",$G1885),AllocFactorMatrix,(I$4+1),FALSE)*$E1892</f>
        <v>-202275.05579794169</v>
      </c>
      <c r="J1885" s="25">
        <f ca="1">VLOOKUP(CONCATENATE($F1885," ",$G1885),AllocFactorMatrix,(J$4+1),FALSE)*$E1892</f>
        <v>-51167.723887539862</v>
      </c>
      <c r="K1885" s="25">
        <f ca="1">VLOOKUP(CONCATENATE($F1885," ",$G1885),AllocFactorMatrix,(K$4+1),FALSE)*$E1892</f>
        <v>-598.22851982688701</v>
      </c>
      <c r="L1885" s="25">
        <f ca="1">VLOOKUP(CONCATENATE($F1885," ",$G1885),AllocFactorMatrix,(L$4+1),FALSE)*$E1892</f>
        <v>-14.737662956324172</v>
      </c>
      <c r="M1885" s="25">
        <f t="shared" ca="1" si="857"/>
        <v>-51780.690070323071</v>
      </c>
      <c r="N1885" s="25">
        <f ca="1">VLOOKUP(CONCATENATE($F1885," ",$G1885),AllocFactorMatrix,(N$4+1),FALSE)*$E1892</f>
        <v>-21409.217633095202</v>
      </c>
      <c r="O1885" s="25">
        <f ca="1">VLOOKUP(CONCATENATE($F1885," ",$G1885),AllocFactorMatrix,(O$4+1),FALSE)*$E1892</f>
        <v>-6097.240081536097</v>
      </c>
      <c r="P1885" s="25">
        <f ca="1">VLOOKUP(CONCATENATE($F1885," ",$G1885),AllocFactorMatrix,(P$4+1),FALSE)*$E1892</f>
        <v>-482.50806429236485</v>
      </c>
      <c r="Q1885" s="25">
        <f ca="1">VLOOKUP(CONCATENATE($F1885," ",$G1885),AllocFactorMatrix,(Q$4+1),FALSE)*$E1892</f>
        <v>-101.84894472051917</v>
      </c>
      <c r="R1885" s="25">
        <f t="shared" ca="1" si="859"/>
        <v>-28090.81472364418</v>
      </c>
      <c r="S1885" s="25">
        <f ca="1">VLOOKUP(CONCATENATE($F1885," ",$G1885),AllocFactorMatrix,(S$4+1),FALSE)*$E1892</f>
        <v>-1286.0582008865649</v>
      </c>
      <c r="T1885" s="25">
        <f ca="1">VLOOKUP(CONCATENATE($F1885," ",$G1885),AllocFactorMatrix,(T$4+1),FALSE)*$E1892</f>
        <v>-14020.290554922356</v>
      </c>
      <c r="U1885" s="25">
        <f ca="1">VLOOKUP(CONCATENATE($F1885," ",$G1885),AllocFactorMatrix,(U$4+1),FALSE)*$E1892</f>
        <v>-93636.44680913123</v>
      </c>
      <c r="V1885" s="25">
        <f ca="1">VLOOKUP(CONCATENATE($F1885," ",$G1885),AllocFactorMatrix,(V$4+1),FALSE)*$E1892</f>
        <v>-14689.789187418215</v>
      </c>
      <c r="W1885" s="25">
        <f ca="1">SUBTOTAL(9,S1885:V1885)</f>
        <v>-123632.58475235837</v>
      </c>
      <c r="X1885" s="25">
        <f ca="1">VLOOKUP(CONCATENATE($F1885," ",$G1885),AllocFactorMatrix,(X$4+1),FALSE)*$E1892</f>
        <v>-5811.0439073343605</v>
      </c>
      <c r="Y1885" s="25">
        <f ca="1">VLOOKUP(CONCATENATE($F1885," ",$G1885),AllocFactorMatrix,(Y$4+1),FALSE)*$E1892</f>
        <v>-140.28072435296863</v>
      </c>
      <c r="Z1885" s="25">
        <f t="shared" ca="1" si="858"/>
        <v>-5951.3246316873292</v>
      </c>
      <c r="AA1885" s="25">
        <f ca="1">VLOOKUP(CONCATENATE($F1885," ",$G1885),AllocFactorMatrix,(AA$4+1),FALSE)*$E1892</f>
        <v>-101.31438585344921</v>
      </c>
      <c r="AB1885" s="25">
        <f ca="1">VLOOKUP(CONCATENATE($F1885," ",$G1885),AllocFactorMatrix,(AB$4+1),FALSE)*$E1892</f>
        <v>-549.34681605854598</v>
      </c>
      <c r="AC1885" s="25">
        <f ca="1">VLOOKUP(CONCATENATE($F1885," ",$G1885),AllocFactorMatrix,(AC$4+1),FALSE)*$E1892</f>
        <v>-136.41264312761774</v>
      </c>
    </row>
    <row r="1886" spans="4:29" hidden="1" outlineLevel="1">
      <c r="F1886" s="61" t="str">
        <f>F1892</f>
        <v>LABOR_M</v>
      </c>
      <c r="G1886" s="20" t="str">
        <f>$G$9</f>
        <v>BULKTRAN</v>
      </c>
      <c r="H1886" s="24">
        <f t="shared" ca="1" si="856"/>
        <v>-110997.42758486679</v>
      </c>
      <c r="I1886" s="25">
        <f ca="1">VLOOKUP(CONCATENATE($F1886," ",$G1886),AllocFactorMatrix,(I$4+1),FALSE)*$E1892</f>
        <v>-54426.802434127829</v>
      </c>
      <c r="J1886" s="25">
        <f ca="1">VLOOKUP(CONCATENATE($F1886," ",$G1886),AllocFactorMatrix,(J$4+1),FALSE)*$E1892</f>
        <v>-13767.864693178211</v>
      </c>
      <c r="K1886" s="25">
        <f ca="1">VLOOKUP(CONCATENATE($F1886," ",$G1886),AllocFactorMatrix,(K$4+1),FALSE)*$E1892</f>
        <v>-160.9672795819346</v>
      </c>
      <c r="L1886" s="25">
        <f ca="1">VLOOKUP(CONCATENATE($F1886," ",$G1886),AllocFactorMatrix,(L$4+1),FALSE)*$E1892</f>
        <v>-3.9655105613510973</v>
      </c>
      <c r="M1886" s="25">
        <f t="shared" ca="1" si="857"/>
        <v>-13932.797483321498</v>
      </c>
      <c r="N1886" s="25">
        <f ca="1">VLOOKUP(CONCATENATE($F1886," ",$G1886),AllocFactorMatrix,(N$4+1),FALSE)*$E1892</f>
        <v>-5760.6473214853786</v>
      </c>
      <c r="O1886" s="25">
        <f ca="1">VLOOKUP(CONCATENATE($F1886," ",$G1886),AllocFactorMatrix,(O$4+1),FALSE)*$E1892</f>
        <v>-1640.6040774632556</v>
      </c>
      <c r="P1886" s="25">
        <f ca="1">VLOOKUP(CONCATENATE($F1886," ",$G1886),AllocFactorMatrix,(P$4+1),FALSE)*$E1892</f>
        <v>-129.83000293593898</v>
      </c>
      <c r="Q1886" s="25">
        <f ca="1">VLOOKUP(CONCATENATE($F1886," ",$G1886),AllocFactorMatrix,(Q$4+1),FALSE)*$E1892</f>
        <v>-27.404824438488731</v>
      </c>
      <c r="R1886" s="25">
        <f t="shared" ca="1" si="859"/>
        <v>-7558.4862263230616</v>
      </c>
      <c r="S1886" s="25">
        <f ca="1">VLOOKUP(CONCATENATE($F1886," ",$G1886),AllocFactorMatrix,(S$4+1),FALSE)*$E1892</f>
        <v>-346.04383294974349</v>
      </c>
      <c r="T1886" s="25">
        <f ca="1">VLOOKUP(CONCATENATE($F1886," ",$G1886),AllocFactorMatrix,(T$4+1),FALSE)*$E1892</f>
        <v>-3772.4848528238172</v>
      </c>
      <c r="U1886" s="25">
        <f ca="1">VLOOKUP(CONCATENATE($F1886," ",$G1886),AllocFactorMatrix,(U$4+1),FALSE)*$E1892</f>
        <v>-25195.061106324327</v>
      </c>
      <c r="V1886" s="25">
        <f ca="1">VLOOKUP(CONCATENATE($F1886," ",$G1886),AllocFactorMatrix,(V$4+1),FALSE)*$E1892</f>
        <v>-3952.6290117613903</v>
      </c>
      <c r="W1886" s="25">
        <f t="shared" ref="W1886:W1892" ca="1" si="862">SUBTOTAL(9,S1886:V1886)</f>
        <v>-33266.218803859279</v>
      </c>
      <c r="X1886" s="25">
        <f ca="1">VLOOKUP(CONCATENATE($F1886," ",$G1886),AllocFactorMatrix,(X$4+1),FALSE)*$E1892</f>
        <v>-1563.5963487087954</v>
      </c>
      <c r="Y1886" s="25">
        <f ca="1">VLOOKUP(CONCATENATE($F1886," ",$G1886),AllocFactorMatrix,(Y$4+1),FALSE)*$E1892</f>
        <v>-37.745787485048183</v>
      </c>
      <c r="Z1886" s="25">
        <f t="shared" ca="1" si="858"/>
        <v>-1601.3421361938435</v>
      </c>
      <c r="AA1886" s="25">
        <f ca="1">VLOOKUP(CONCATENATE($F1886," ",$G1886),AllocFactorMatrix,(AA$4+1),FALSE)*$E1892</f>
        <v>-27.260988957971094</v>
      </c>
      <c r="AB1886" s="25">
        <f ca="1">VLOOKUP(CONCATENATE($F1886," ",$G1886),AllocFactorMatrix,(AB$4+1),FALSE)*$E1892</f>
        <v>-147.81452170406416</v>
      </c>
      <c r="AC1886" s="25">
        <f ca="1">VLOOKUP(CONCATENATE($F1886," ",$G1886),AllocFactorMatrix,(AC$4+1),FALSE)*$E1892</f>
        <v>-36.70499037924175</v>
      </c>
    </row>
    <row r="1887" spans="4:29" hidden="1" outlineLevel="1">
      <c r="F1887" s="61" t="str">
        <f>F1892</f>
        <v>LABOR_M</v>
      </c>
      <c r="G1887" s="20" t="str">
        <f>$G$10</f>
        <v>SUBTRAN</v>
      </c>
      <c r="H1887" s="24">
        <f t="shared" ca="1" si="856"/>
        <v>-42568.465587334082</v>
      </c>
      <c r="I1887" s="25">
        <f ca="1">VLOOKUP(CONCATENATE($F1887," ",$G1887),AllocFactorMatrix,(I$4+1),FALSE)*$E1892</f>
        <v>-20215.841249729525</v>
      </c>
      <c r="J1887" s="25">
        <f ca="1">VLOOKUP(CONCATENATE($F1887," ",$G1887),AllocFactorMatrix,(J$4+1),FALSE)*$E1892</f>
        <v>-5174.9570602814956</v>
      </c>
      <c r="K1887" s="25">
        <f ca="1">VLOOKUP(CONCATENATE($F1887," ",$G1887),AllocFactorMatrix,(K$4+1),FALSE)*$E1892</f>
        <v>-60.304926733752332</v>
      </c>
      <c r="L1887" s="25">
        <f ca="1">VLOOKUP(CONCATENATE($F1887," ",$G1887),AllocFactorMatrix,(L$4+1),FALSE)*$E1892</f>
        <v>-1.9770499965697568</v>
      </c>
      <c r="M1887" s="25">
        <f t="shared" ca="1" si="857"/>
        <v>-5237.2390370118173</v>
      </c>
      <c r="N1887" s="25">
        <f ca="1">VLOOKUP(CONCATENATE($F1887," ",$G1887),AllocFactorMatrix,(N$4+1),FALSE)*$E1892</f>
        <v>-2255.4977118898728</v>
      </c>
      <c r="O1887" s="25">
        <f ca="1">VLOOKUP(CONCATENATE($F1887," ",$G1887),AllocFactorMatrix,(O$4+1),FALSE)*$E1892</f>
        <v>-639.31573360902257</v>
      </c>
      <c r="P1887" s="25">
        <f ca="1">VLOOKUP(CONCATENATE($F1887," ",$G1887),AllocFactorMatrix,(P$4+1),FALSE)*$E1892</f>
        <v>-65.486978642357855</v>
      </c>
      <c r="Q1887" s="25">
        <f ca="1">VLOOKUP(CONCATENATE($F1887," ",$G1887),AllocFactorMatrix,(Q$4+1),FALSE)*$E1892</f>
        <v>0</v>
      </c>
      <c r="R1887" s="25">
        <f t="shared" ca="1" si="859"/>
        <v>-2960.3004241412532</v>
      </c>
      <c r="S1887" s="25">
        <f ca="1">VLOOKUP(CONCATENATE($F1887," ",$G1887),AllocFactorMatrix,(S$4+1),FALSE)*$E1892</f>
        <v>-126.31800156992638</v>
      </c>
      <c r="T1887" s="25">
        <f ca="1">VLOOKUP(CONCATENATE($F1887," ",$G1887),AllocFactorMatrix,(T$4+1),FALSE)*$E1892</f>
        <v>-1459.968373537047</v>
      </c>
      <c r="U1887" s="25">
        <f ca="1">VLOOKUP(CONCATENATE($F1887," ",$G1887),AllocFactorMatrix,(U$4+1),FALSE)*$E1892</f>
        <v>-11892.530575721516</v>
      </c>
      <c r="V1887" s="25">
        <f ca="1">VLOOKUP(CONCATENATE($F1887," ",$G1887),AllocFactorMatrix,(V$4+1),FALSE)*$E1892</f>
        <v>0</v>
      </c>
      <c r="W1887" s="25">
        <f t="shared" ca="1" si="862"/>
        <v>-13478.816950828488</v>
      </c>
      <c r="X1887" s="25">
        <f ca="1">VLOOKUP(CONCATENATE($F1887," ",$G1887),AllocFactorMatrix,(X$4+1),FALSE)*$E1892</f>
        <v>-612.1292907186114</v>
      </c>
      <c r="Y1887" s="25">
        <f ca="1">VLOOKUP(CONCATENATE($F1887," ",$G1887),AllocFactorMatrix,(Y$4+1),FALSE)*$E1892</f>
        <v>-14.645601018334508</v>
      </c>
      <c r="Z1887" s="25">
        <f t="shared" ca="1" si="858"/>
        <v>-626.77489173694596</v>
      </c>
      <c r="AA1887" s="25">
        <f ca="1">VLOOKUP(CONCATENATE($F1887," ",$G1887),AllocFactorMatrix,(AA$4+1),FALSE)*$E1892</f>
        <v>-10.051735926613317</v>
      </c>
      <c r="AB1887" s="25">
        <f ca="1">VLOOKUP(CONCATENATE($F1887," ",$G1887),AllocFactorMatrix,(AB$4+1),FALSE)*$E1892</f>
        <v>-31.575508441664741</v>
      </c>
      <c r="AC1887" s="25">
        <f ca="1">VLOOKUP(CONCATENATE($F1887," ",$G1887),AllocFactorMatrix,(AC$4+1),FALSE)*$E1892</f>
        <v>-7.8657895177658981</v>
      </c>
    </row>
    <row r="1888" spans="4:29" hidden="1" outlineLevel="1">
      <c r="F1888" s="61" t="str">
        <f>F1892</f>
        <v>LABOR_M</v>
      </c>
      <c r="G1888" s="20" t="str">
        <f>$G$11</f>
        <v>DISTPRI</v>
      </c>
      <c r="H1888" s="24">
        <f t="shared" ca="1" si="856"/>
        <v>-283438.32533318968</v>
      </c>
      <c r="I1888" s="25">
        <f ca="1">VLOOKUP(CONCATENATE($F1888," ",$G1888),AllocFactorMatrix,(I$4+1),FALSE)*$E1892</f>
        <v>-188344.3857157813</v>
      </c>
      <c r="J1888" s="25">
        <f ca="1">VLOOKUP(CONCATENATE($F1888," ",$G1888),AllocFactorMatrix,(J$4+1),FALSE)*$E1892</f>
        <v>-47417.888901278449</v>
      </c>
      <c r="K1888" s="25">
        <f ca="1">VLOOKUP(CONCATENATE($F1888," ",$G1888),AllocFactorMatrix,(K$4+1),FALSE)*$E1892</f>
        <v>-553.34977007425107</v>
      </c>
      <c r="L1888" s="25">
        <f ca="1">VLOOKUP(CONCATENATE($F1888," ",$G1888),AllocFactorMatrix,(L$4+1),FALSE)*$E1892</f>
        <v>0</v>
      </c>
      <c r="M1888" s="25">
        <f t="shared" ca="1" si="857"/>
        <v>-47971.238671352701</v>
      </c>
      <c r="N1888" s="25">
        <f ca="1">VLOOKUP(CONCATENATE($F1888," ",$G1888),AllocFactorMatrix,(N$4+1),FALSE)*$E1892</f>
        <v>-20447.907172663748</v>
      </c>
      <c r="O1888" s="25">
        <f ca="1">VLOOKUP(CONCATENATE($F1888," ",$G1888),AllocFactorMatrix,(O$4+1),FALSE)*$E1892</f>
        <v>-5804.7190652431555</v>
      </c>
      <c r="P1888" s="25">
        <f ca="1">VLOOKUP(CONCATENATE($F1888," ",$G1888),AllocFactorMatrix,(P$4+1),FALSE)*$E1892</f>
        <v>0</v>
      </c>
      <c r="Q1888" s="25">
        <f ca="1">VLOOKUP(CONCATENATE($F1888," ",$G1888),AllocFactorMatrix,(Q$4+1),FALSE)*$E1892</f>
        <v>0</v>
      </c>
      <c r="R1888" s="25">
        <f t="shared" ca="1" si="859"/>
        <v>-26252.626237906905</v>
      </c>
      <c r="S1888" s="25">
        <f ca="1">VLOOKUP(CONCATENATE($F1888," ",$G1888),AllocFactorMatrix,(S$4+1),FALSE)*$E1892</f>
        <v>-1166.2192783678404</v>
      </c>
      <c r="T1888" s="25">
        <f ca="1">VLOOKUP(CONCATENATE($F1888," ",$G1888),AllocFactorMatrix,(T$4+1),FALSE)*$E1892</f>
        <v>-13488.957250422574</v>
      </c>
      <c r="U1888" s="25">
        <f ca="1">VLOOKUP(CONCATENATE($F1888," ",$G1888),AllocFactorMatrix,(U$4+1),FALSE)*$E1892</f>
        <v>0</v>
      </c>
      <c r="V1888" s="25">
        <f ca="1">VLOOKUP(CONCATENATE($F1888," ",$G1888),AllocFactorMatrix,(V$4+1),FALSE)*$E1892</f>
        <v>0</v>
      </c>
      <c r="W1888" s="25">
        <f t="shared" ca="1" si="862"/>
        <v>-14655.176528790415</v>
      </c>
      <c r="X1888" s="25">
        <f ca="1">VLOOKUP(CONCATENATE($F1888," ",$G1888),AllocFactorMatrix,(X$4+1),FALSE)*$E1892</f>
        <v>-5549.2174857294694</v>
      </c>
      <c r="Y1888" s="25">
        <f ca="1">VLOOKUP(CONCATENATE($F1888," ",$G1888),AllocFactorMatrix,(Y$4+1),FALSE)*$E1892</f>
        <v>-132.9546635836688</v>
      </c>
      <c r="Z1888" s="25">
        <f t="shared" ca="1" si="858"/>
        <v>-5682.1721493131381</v>
      </c>
      <c r="AA1888" s="25">
        <f ca="1">VLOOKUP(CONCATENATE($F1888," ",$G1888),AllocFactorMatrix,(AA$4+1),FALSE)*$E1892</f>
        <v>-95.472959802337982</v>
      </c>
      <c r="AB1888" s="25">
        <f ca="1">VLOOKUP(CONCATENATE($F1888," ",$G1888),AllocFactorMatrix,(AB$4+1),FALSE)*$E1892</f>
        <v>-349.9737749254511</v>
      </c>
      <c r="AC1888" s="25">
        <f ca="1">VLOOKUP(CONCATENATE($F1888," ",$G1888),AllocFactorMatrix,(AC$4+1),FALSE)*$E1892</f>
        <v>-87.279295317456331</v>
      </c>
    </row>
    <row r="1889" spans="4:29" hidden="1" outlineLevel="1">
      <c r="F1889" s="61" t="str">
        <f>F1892</f>
        <v>LABOR_M</v>
      </c>
      <c r="G1889" s="20" t="str">
        <f>$G$12</f>
        <v>DISTSEC</v>
      </c>
      <c r="H1889" s="24">
        <f t="shared" ca="1" si="856"/>
        <v>-113282.19829563829</v>
      </c>
      <c r="I1889" s="25">
        <f ca="1">VLOOKUP(CONCATENATE($F1889," ",$G1889),AllocFactorMatrix,(I$4+1),FALSE)*$E1892</f>
        <v>-84576.688858786962</v>
      </c>
      <c r="J1889" s="25">
        <f ca="1">VLOOKUP(CONCATENATE($F1889," ",$G1889),AllocFactorMatrix,(J$4+1),FALSE)*$E1892</f>
        <v>-18986.3458989051</v>
      </c>
      <c r="K1889" s="25">
        <f ca="1">VLOOKUP(CONCATENATE($F1889," ",$G1889),AllocFactorMatrix,(K$4+1),FALSE)*$E1892</f>
        <v>0</v>
      </c>
      <c r="L1889" s="25">
        <f ca="1">VLOOKUP(CONCATENATE($F1889," ",$G1889),AllocFactorMatrix,(L$4+1),FALSE)*$E1892</f>
        <v>0</v>
      </c>
      <c r="M1889" s="25">
        <f t="shared" ca="1" si="857"/>
        <v>-18986.3458989051</v>
      </c>
      <c r="N1889" s="25">
        <f ca="1">VLOOKUP(CONCATENATE($F1889," ",$G1889),AllocFactorMatrix,(N$4+1),FALSE)*$E1892</f>
        <v>-6692.8870853819817</v>
      </c>
      <c r="O1889" s="25">
        <f ca="1">VLOOKUP(CONCATENATE($F1889," ",$G1889),AllocFactorMatrix,(O$4+1),FALSE)*$E1892</f>
        <v>0</v>
      </c>
      <c r="P1889" s="25">
        <f ca="1">VLOOKUP(CONCATENATE($F1889," ",$G1889),AllocFactorMatrix,(P$4+1),FALSE)*$E1892</f>
        <v>0</v>
      </c>
      <c r="Q1889" s="25">
        <f ca="1">VLOOKUP(CONCATENATE($F1889," ",$G1889),AllocFactorMatrix,(Q$4+1),FALSE)*$E1892</f>
        <v>0</v>
      </c>
      <c r="R1889" s="25">
        <f t="shared" ca="1" si="859"/>
        <v>-6692.8870853819817</v>
      </c>
      <c r="S1889" s="25">
        <f ca="1">VLOOKUP(CONCATENATE($F1889," ",$G1889),AllocFactorMatrix,(S$4+1),FALSE)*$E1892</f>
        <v>-296.23090653901846</v>
      </c>
      <c r="T1889" s="25">
        <f ca="1">VLOOKUP(CONCATENATE($F1889," ",$G1889),AllocFactorMatrix,(T$4+1),FALSE)*$E1892</f>
        <v>0</v>
      </c>
      <c r="U1889" s="25">
        <f ca="1">VLOOKUP(CONCATENATE($F1889," ",$G1889),AllocFactorMatrix,(U$4+1),FALSE)*$E1892</f>
        <v>0</v>
      </c>
      <c r="V1889" s="25">
        <f ca="1">VLOOKUP(CONCATENATE($F1889," ",$G1889),AllocFactorMatrix,(V$4+1),FALSE)*$E1892</f>
        <v>0</v>
      </c>
      <c r="W1889" s="25">
        <f t="shared" ca="1" si="862"/>
        <v>-296.23090653901846</v>
      </c>
      <c r="X1889" s="25">
        <f ca="1">VLOOKUP(CONCATENATE($F1889," ",$G1889),AllocFactorMatrix,(X$4+1),FALSE)*$E1892</f>
        <v>-1862.7303145089354</v>
      </c>
      <c r="Y1889" s="25">
        <f ca="1">VLOOKUP(CONCATENATE($F1889," ",$G1889),AllocFactorMatrix,(Y$4+1),FALSE)*$E1892</f>
        <v>0</v>
      </c>
      <c r="Z1889" s="25">
        <f t="shared" ca="1" si="858"/>
        <v>-1862.7303145089354</v>
      </c>
      <c r="AA1889" s="25">
        <f ca="1">VLOOKUP(CONCATENATE($F1889," ",$G1889),AllocFactorMatrix,(AA$4+1),FALSE)*$E1892</f>
        <v>-30.37419158717158</v>
      </c>
      <c r="AB1889" s="25">
        <f ca="1">VLOOKUP(CONCATENATE($F1889," ",$G1889),AllocFactorMatrix,(AB$4+1),FALSE)*$E1892</f>
        <v>-670.70837184064192</v>
      </c>
      <c r="AC1889" s="25">
        <f ca="1">VLOOKUP(CONCATENATE($F1889," ",$G1889),AllocFactorMatrix,(AC$4+1),FALSE)*$E1892</f>
        <v>-166.23266808848791</v>
      </c>
    </row>
    <row r="1890" spans="4:29" hidden="1" outlineLevel="1">
      <c r="F1890" s="61" t="str">
        <f>F1892</f>
        <v>LABOR_M</v>
      </c>
      <c r="G1890" s="20" t="str">
        <f>$G$13</f>
        <v>ENERGY</v>
      </c>
      <c r="H1890" s="24">
        <f t="shared" ca="1" si="856"/>
        <v>-297544.88438586204</v>
      </c>
      <c r="I1890" s="25">
        <f ca="1">VLOOKUP(CONCATENATE($F1890," ",$G1890),AllocFactorMatrix,(I$4+1),FALSE)*$E1892</f>
        <v>-108167.22988633225</v>
      </c>
      <c r="J1890" s="25">
        <f ca="1">VLOOKUP(CONCATENATE($F1890," ",$G1890),AllocFactorMatrix,(J$4+1),FALSE)*$E1892</f>
        <v>-34912.721069706007</v>
      </c>
      <c r="K1890" s="25">
        <f ca="1">VLOOKUP(CONCATENATE($F1890," ",$G1890),AllocFactorMatrix,(K$4+1),FALSE)*$E1892</f>
        <v>-399.68441859782553</v>
      </c>
      <c r="L1890" s="25">
        <f ca="1">VLOOKUP(CONCATENATE($F1890," ",$G1890),AllocFactorMatrix,(L$4+1),FALSE)*$E1892</f>
        <v>-10.129976837678363</v>
      </c>
      <c r="M1890" s="25">
        <f t="shared" ca="1" si="857"/>
        <v>-35322.535465141511</v>
      </c>
      <c r="N1890" s="25">
        <f ca="1">VLOOKUP(CONCATENATE($F1890," ",$G1890),AllocFactorMatrix,(N$4+1),FALSE)*$E1892</f>
        <v>-16894.883653374331</v>
      </c>
      <c r="O1890" s="25">
        <f ca="1">VLOOKUP(CONCATENATE($F1890," ",$G1890),AllocFactorMatrix,(O$4+1),FALSE)*$E1892</f>
        <v>-4715.8670590525908</v>
      </c>
      <c r="P1890" s="25">
        <f ca="1">VLOOKUP(CONCATENATE($F1890," ",$G1890),AllocFactorMatrix,(P$4+1),FALSE)*$E1892</f>
        <v>-373.35877041428324</v>
      </c>
      <c r="Q1890" s="25">
        <f ca="1">VLOOKUP(CONCATENATE($F1890," ",$G1890),AllocFactorMatrix,(Q$4+1),FALSE)*$E1892</f>
        <v>-76.536839793812703</v>
      </c>
      <c r="R1890" s="25">
        <f t="shared" ca="1" si="859"/>
        <v>-22060.646322635017</v>
      </c>
      <c r="S1890" s="25">
        <f ca="1">VLOOKUP(CONCATENATE($F1890," ",$G1890),AllocFactorMatrix,(S$4+1),FALSE)*$E1892</f>
        <v>-1125.7832127487354</v>
      </c>
      <c r="T1890" s="25">
        <f ca="1">VLOOKUP(CONCATENATE($F1890," ",$G1890),AllocFactorMatrix,(T$4+1),FALSE)*$E1892</f>
        <v>-13454.02045573016</v>
      </c>
      <c r="U1890" s="25">
        <f ca="1">VLOOKUP(CONCATENATE($F1890," ",$G1890),AllocFactorMatrix,(U$4+1),FALSE)*$E1892</f>
        <v>-95113.629415328978</v>
      </c>
      <c r="V1890" s="25">
        <f ca="1">VLOOKUP(CONCATENATE($F1890," ",$G1890),AllocFactorMatrix,(V$4+1),FALSE)*$E1892</f>
        <v>-15242.878538115699</v>
      </c>
      <c r="W1890" s="25">
        <f t="shared" ca="1" si="862"/>
        <v>-124936.31162192358</v>
      </c>
      <c r="X1890" s="25">
        <f ca="1">VLOOKUP(CONCATENATE($F1890," ",$G1890),AllocFactorMatrix,(X$4+1),FALSE)*$E1892</f>
        <v>-4582.6673262492468</v>
      </c>
      <c r="Y1890" s="25">
        <f ca="1">VLOOKUP(CONCATENATE($F1890," ",$G1890),AllocFactorMatrix,(Y$4+1),FALSE)*$E1892</f>
        <v>-107.70886733343924</v>
      </c>
      <c r="Z1890" s="25">
        <f t="shared" ca="1" si="858"/>
        <v>-4690.376193582686</v>
      </c>
      <c r="AA1890" s="25">
        <f ca="1">VLOOKUP(CONCATENATE($F1890," ",$G1890),AllocFactorMatrix,(AA$4+1),FALSE)*$E1892</f>
        <v>-105.22284517670451</v>
      </c>
      <c r="AB1890" s="25">
        <f ca="1">VLOOKUP(CONCATENATE($F1890," ",$G1890),AllocFactorMatrix,(AB$4+1),FALSE)*$E1892</f>
        <v>-1810.5816071800821</v>
      </c>
      <c r="AC1890" s="25">
        <f ca="1">VLOOKUP(CONCATENATE($F1890," ",$G1890),AllocFactorMatrix,(AC$4+1),FALSE)*$E1892</f>
        <v>-451.98044389029366</v>
      </c>
    </row>
    <row r="1891" spans="4:29" hidden="1" outlineLevel="1">
      <c r="F1891" s="61" t="str">
        <f>F1892</f>
        <v>LABOR_M</v>
      </c>
      <c r="G1891" s="20" t="str">
        <f>$G$14</f>
        <v>CUSTOMER</v>
      </c>
      <c r="H1891" s="24">
        <f t="shared" ca="1" si="856"/>
        <v>-436654.37459211558</v>
      </c>
      <c r="I1891" s="25">
        <f ca="1">VLOOKUP(CONCATENATE($F1891," ",$G1891),AllocFactorMatrix,(I$4+1),FALSE)*$E1892</f>
        <v>-342987.35878815391</v>
      </c>
      <c r="J1891" s="25">
        <f ca="1">VLOOKUP(CONCATENATE($F1891," ",$G1891),AllocFactorMatrix,(J$4+1),FALSE)*$E1892</f>
        <v>-79688.054459271603</v>
      </c>
      <c r="K1891" s="25">
        <f ca="1">VLOOKUP(CONCATENATE($F1891," ",$G1891),AllocFactorMatrix,(K$4+1),FALSE)*$E1892</f>
        <v>-718.14218407070882</v>
      </c>
      <c r="L1891" s="25">
        <f ca="1">VLOOKUP(CONCATENATE($F1891," ",$G1891),AllocFactorMatrix,(L$4+1),FALSE)*$E1892</f>
        <v>-101.31134999636262</v>
      </c>
      <c r="M1891" s="25">
        <f t="shared" ca="1" si="857"/>
        <v>-80507.507993338673</v>
      </c>
      <c r="N1891" s="25">
        <f ca="1">VLOOKUP(CONCATENATE($F1891," ",$G1891),AllocFactorMatrix,(N$4+1),FALSE)*$E1892</f>
        <v>-1375.0060189641345</v>
      </c>
      <c r="O1891" s="25">
        <f ca="1">VLOOKUP(CONCATENATE($F1891," ",$G1891),AllocFactorMatrix,(O$4+1),FALSE)*$E1892</f>
        <v>-604.50939707093073</v>
      </c>
      <c r="P1891" s="25">
        <f ca="1">VLOOKUP(CONCATENATE($F1891," ",$G1891),AllocFactorMatrix,(P$4+1),FALSE)*$E1892</f>
        <v>-289.73527877944485</v>
      </c>
      <c r="Q1891" s="25">
        <f ca="1">VLOOKUP(CONCATENATE($F1891," ",$G1891),AllocFactorMatrix,(Q$4+1),FALSE)*$E1892</f>
        <v>-123.43738081812683</v>
      </c>
      <c r="R1891" s="25">
        <f t="shared" ca="1" si="859"/>
        <v>-2392.6880756326368</v>
      </c>
      <c r="S1891" s="25">
        <f ca="1">VLOOKUP(CONCATENATE($F1891," ",$G1891),AllocFactorMatrix,(S$4+1),FALSE)*$E1892</f>
        <v>-20.005352507658461</v>
      </c>
      <c r="T1891" s="25">
        <f ca="1">VLOOKUP(CONCATENATE($F1891," ",$G1891),AllocFactorMatrix,(T$4+1),FALSE)*$E1892</f>
        <v>-376.14646567865054</v>
      </c>
      <c r="U1891" s="25">
        <f ca="1">VLOOKUP(CONCATENATE($F1891," ",$G1891),AllocFactorMatrix,(U$4+1),FALSE)*$E1892</f>
        <v>-750.89866425934974</v>
      </c>
      <c r="V1891" s="25">
        <f ca="1">VLOOKUP(CONCATENATE($F1891," ",$G1891),AllocFactorMatrix,(V$4+1),FALSE)*$E1892</f>
        <v>-185.23564397180502</v>
      </c>
      <c r="W1891" s="25">
        <f t="shared" ca="1" si="862"/>
        <v>-1332.2861264174639</v>
      </c>
      <c r="X1891" s="25">
        <f ca="1">VLOOKUP(CONCATENATE($F1891," ",$G1891),AllocFactorMatrix,(X$4+1),FALSE)*$E1892</f>
        <v>-461.67668655769006</v>
      </c>
      <c r="Y1891" s="25">
        <f ca="1">VLOOKUP(CONCATENATE($F1891," ",$G1891),AllocFactorMatrix,(Y$4+1),FALSE)*$E1892</f>
        <v>-7.7468668856964644</v>
      </c>
      <c r="Z1891" s="25">
        <f t="shared" ca="1" si="858"/>
        <v>-469.42355344338654</v>
      </c>
      <c r="AA1891" s="25">
        <f ca="1">VLOOKUP(CONCATENATE($F1891," ",$G1891),AllocFactorMatrix,(AA$4+1),FALSE)*$E1892</f>
        <v>-27.017486745739721</v>
      </c>
      <c r="AB1891" s="25">
        <f ca="1">VLOOKUP(CONCATENATE($F1891," ",$G1891),AllocFactorMatrix,(AB$4+1),FALSE)*$E1892</f>
        <v>-7442.4181450510068</v>
      </c>
      <c r="AC1891" s="25">
        <f ca="1">VLOOKUP(CONCATENATE($F1891," ",$G1891),AllocFactorMatrix,(AC$4+1),FALSE)*$E1892</f>
        <v>-1495.6744233327749</v>
      </c>
    </row>
    <row r="1892" spans="4:29" collapsed="1">
      <c r="D1892" s="20" t="s">
        <v>494</v>
      </c>
      <c r="E1892" s="22">
        <f>'Sch 4'!E428</f>
        <v>-1697003.2196000002</v>
      </c>
      <c r="F1892" s="61" t="s">
        <v>69</v>
      </c>
      <c r="G1892" s="20" t="str">
        <f>$G$15</f>
        <v>TOTAL</v>
      </c>
      <c r="H1892" s="24">
        <f t="shared" ca="1" si="856"/>
        <v>-1697003.2196000011</v>
      </c>
      <c r="I1892" s="25">
        <f ca="1">VLOOKUP(CONCATENATE($F1892," ",$G1892),AllocFactorMatrix,(I$4+1),FALSE)*$E1892</f>
        <v>-1000993.3627308536</v>
      </c>
      <c r="J1892" s="25">
        <f ca="1">VLOOKUP(CONCATENATE($F1892," ",$G1892),AllocFactorMatrix,(J$4+1),FALSE)*$E1892</f>
        <v>-251115.5559701607</v>
      </c>
      <c r="K1892" s="25">
        <f ca="1">VLOOKUP(CONCATENATE($F1892," ",$G1892),AllocFactorMatrix,(K$4+1),FALSE)*$E1892</f>
        <v>-2490.6770988853596</v>
      </c>
      <c r="L1892" s="25">
        <f ca="1">VLOOKUP(CONCATENATE($F1892," ",$G1892),AllocFactorMatrix,(L$4+1),FALSE)*$E1892</f>
        <v>-132.12155034828601</v>
      </c>
      <c r="M1892" s="25">
        <f t="shared" ca="1" si="857"/>
        <v>-253738.35461939435</v>
      </c>
      <c r="N1892" s="25">
        <f ca="1">VLOOKUP(CONCATENATE($F1892," ",$G1892),AllocFactorMatrix,(N$4+1),FALSE)*$E1892</f>
        <v>-74836.046596854649</v>
      </c>
      <c r="O1892" s="25">
        <f ca="1">VLOOKUP(CONCATENATE($F1892," ",$G1892),AllocFactorMatrix,(O$4+1),FALSE)*$E1892</f>
        <v>-19502.255413975054</v>
      </c>
      <c r="P1892" s="25">
        <f ca="1">VLOOKUP(CONCATENATE($F1892," ",$G1892),AllocFactorMatrix,(P$4+1),FALSE)*$E1892</f>
        <v>-1340.9190950643897</v>
      </c>
      <c r="Q1892" s="25">
        <f ca="1">VLOOKUP(CONCATENATE($F1892," ",$G1892),AllocFactorMatrix,(Q$4+1),FALSE)*$E1892</f>
        <v>-329.22798977094743</v>
      </c>
      <c r="R1892" s="25">
        <f t="shared" ca="1" si="859"/>
        <v>-96008.449095665055</v>
      </c>
      <c r="S1892" s="25">
        <f ca="1">VLOOKUP(CONCATENATE($F1892," ",$G1892),AllocFactorMatrix,(S$4+1),FALSE)*$E1892</f>
        <v>-4366.6587855694879</v>
      </c>
      <c r="T1892" s="25">
        <f ca="1">VLOOKUP(CONCATENATE($F1892," ",$G1892),AllocFactorMatrix,(T$4+1),FALSE)*$E1892</f>
        <v>-46571.867953114612</v>
      </c>
      <c r="U1892" s="25">
        <f ca="1">VLOOKUP(CONCATENATE($F1892," ",$G1892),AllocFactorMatrix,(U$4+1),FALSE)*$E1892</f>
        <v>-226588.56657076534</v>
      </c>
      <c r="V1892" s="25">
        <f ca="1">VLOOKUP(CONCATENATE($F1892," ",$G1892),AllocFactorMatrix,(V$4+1),FALSE)*$E1892</f>
        <v>-34070.532381267112</v>
      </c>
      <c r="W1892" s="25">
        <f t="shared" ca="1" si="862"/>
        <v>-311597.62569071655</v>
      </c>
      <c r="X1892" s="25">
        <f ca="1">VLOOKUP(CONCATENATE($F1892," ",$G1892),AllocFactorMatrix,(X$4+1),FALSE)*$E1892</f>
        <v>-20443.06135980711</v>
      </c>
      <c r="Y1892" s="25">
        <f ca="1">VLOOKUP(CONCATENATE($F1892," ",$G1892),AllocFactorMatrix,(Y$4+1),FALSE)*$E1892</f>
        <v>-441.08251065915584</v>
      </c>
      <c r="Z1892" s="25">
        <f t="shared" ca="1" si="858"/>
        <v>-20884.143870466265</v>
      </c>
      <c r="AA1892" s="25">
        <f ca="1">VLOOKUP(CONCATENATE($F1892," ",$G1892),AllocFactorMatrix,(AA$4+1),FALSE)*$E1892</f>
        <v>-396.71459404998745</v>
      </c>
      <c r="AB1892" s="25">
        <f ca="1">VLOOKUP(CONCATENATE($F1892," ",$G1892),AllocFactorMatrix,(AB$4+1),FALSE)*$E1892</f>
        <v>-11002.418745201456</v>
      </c>
      <c r="AC1892" s="25">
        <f ca="1">VLOOKUP(CONCATENATE($F1892," ",$G1892),AllocFactorMatrix,(AC$4+1),FALSE)*$E1892</f>
        <v>-2382.1502536536386</v>
      </c>
    </row>
    <row r="1893" spans="4:29" hidden="1" outlineLevel="1">
      <c r="F1893" s="61" t="str">
        <f>F1900</f>
        <v>LABOR_M</v>
      </c>
      <c r="G1893" s="20" t="str">
        <f>$G$8</f>
        <v>PRODUCTION</v>
      </c>
      <c r="H1893" s="24">
        <f t="shared" ca="1" si="856"/>
        <v>1424420.3881839409</v>
      </c>
      <c r="I1893" s="25">
        <f ca="1">VLOOKUP(CONCATENATE($F1893," ",$G1893),AllocFactorMatrix,(I$4+1),FALSE)*$E1900</f>
        <v>698454.44833895308</v>
      </c>
      <c r="J1893" s="25">
        <f ca="1">VLOOKUP(CONCATENATE($F1893," ",$G1893),AllocFactorMatrix,(J$4+1),FALSE)*$E1900</f>
        <v>176681.81684414687</v>
      </c>
      <c r="K1893" s="25">
        <f ca="1">VLOOKUP(CONCATENATE($F1893," ",$G1893),AllocFactorMatrix,(K$4+1),FALSE)*$E1900</f>
        <v>2065.679177039528</v>
      </c>
      <c r="L1893" s="25">
        <f ca="1">VLOOKUP(CONCATENATE($F1893," ",$G1893),AllocFactorMatrix,(L$4+1),FALSE)*$E1900</f>
        <v>50.889054062342616</v>
      </c>
      <c r="M1893" s="25">
        <f t="shared" ca="1" si="857"/>
        <v>178798.38507524875</v>
      </c>
      <c r="N1893" s="25">
        <f ca="1">VLOOKUP(CONCATENATE($F1893," ",$G1893),AllocFactorMatrix,(N$4+1),FALSE)*$E1900</f>
        <v>73925.888846271948</v>
      </c>
      <c r="O1893" s="25">
        <f ca="1">VLOOKUP(CONCATENATE($F1893," ",$G1893),AllocFactorMatrix,(O$4+1),FALSE)*$E1900</f>
        <v>21053.730232528171</v>
      </c>
      <c r="P1893" s="25">
        <f ca="1">VLOOKUP(CONCATENATE($F1893," ",$G1893),AllocFactorMatrix,(P$4+1),FALSE)*$E1900</f>
        <v>1666.0971988610822</v>
      </c>
      <c r="Q1893" s="25">
        <f ca="1">VLOOKUP(CONCATENATE($F1893," ",$G1893),AllocFactorMatrix,(Q$4+1),FALSE)*$E1900</f>
        <v>351.68374181409376</v>
      </c>
      <c r="R1893" s="25">
        <f t="shared" ca="1" si="859"/>
        <v>96997.400019475288</v>
      </c>
      <c r="S1893" s="25">
        <f ca="1">VLOOKUP(CONCATENATE($F1893," ",$G1893),AllocFactorMatrix,(S$4+1),FALSE)*$E1900</f>
        <v>4440.7505793957253</v>
      </c>
      <c r="T1893" s="25">
        <f ca="1">VLOOKUP(CONCATENATE($F1893," ",$G1893),AllocFactorMatrix,(T$4+1),FALSE)*$E1900</f>
        <v>48411.971839336278</v>
      </c>
      <c r="U1893" s="25">
        <f ca="1">VLOOKUP(CONCATENATE($F1893," ",$G1893),AllocFactorMatrix,(U$4+1),FALSE)*$E1900</f>
        <v>323326.04009177571</v>
      </c>
      <c r="V1893" s="25">
        <f ca="1">VLOOKUP(CONCATENATE($F1893," ",$G1893),AllocFactorMatrix,(V$4+1),FALSE)*$E1900</f>
        <v>50723.746250565178</v>
      </c>
      <c r="W1893" s="25">
        <f ca="1">SUBTOTAL(9,S1893:V1893)</f>
        <v>426902.50876107288</v>
      </c>
      <c r="X1893" s="25">
        <f ca="1">VLOOKUP(CONCATENATE($F1893," ",$G1893),AllocFactorMatrix,(X$4+1),FALSE)*$E1900</f>
        <v>20065.49670971321</v>
      </c>
      <c r="Y1893" s="25">
        <f ca="1">VLOOKUP(CONCATENATE($F1893," ",$G1893),AllocFactorMatrix,(Y$4+1),FALSE)*$E1900</f>
        <v>484.38842621512435</v>
      </c>
      <c r="Z1893" s="25">
        <f t="shared" ca="1" si="858"/>
        <v>20549.885135928336</v>
      </c>
      <c r="AA1893" s="25">
        <f ca="1">VLOOKUP(CONCATENATE($F1893," ",$G1893),AllocFactorMatrix,(AA$4+1),FALSE)*$E1900</f>
        <v>349.83791353274103</v>
      </c>
      <c r="AB1893" s="25">
        <f ca="1">VLOOKUP(CONCATENATE($F1893," ",$G1893),AllocFactorMatrix,(AB$4+1),FALSE)*$E1900</f>
        <v>1896.8909727564956</v>
      </c>
      <c r="AC1893" s="25">
        <f ca="1">VLOOKUP(CONCATENATE($F1893," ",$G1893),AllocFactorMatrix,(AC$4+1),FALSE)*$E1900</f>
        <v>471.03196697340007</v>
      </c>
    </row>
    <row r="1894" spans="4:29" hidden="1" outlineLevel="1">
      <c r="F1894" s="61" t="str">
        <f>F1900</f>
        <v>LABOR_M</v>
      </c>
      <c r="G1894" s="20" t="str">
        <f>$G$9</f>
        <v>BULKTRAN</v>
      </c>
      <c r="H1894" s="24">
        <f t="shared" ca="1" si="856"/>
        <v>383273.39347405534</v>
      </c>
      <c r="I1894" s="25">
        <f ca="1">VLOOKUP(CONCATENATE($F1894," ",$G1894),AllocFactorMatrix,(I$4+1),FALSE)*$E1900</f>
        <v>187935.39380829956</v>
      </c>
      <c r="J1894" s="25">
        <f ca="1">VLOOKUP(CONCATENATE($F1894," ",$G1894),AllocFactorMatrix,(J$4+1),FALSE)*$E1900</f>
        <v>47540.346985171804</v>
      </c>
      <c r="K1894" s="25">
        <f ca="1">VLOOKUP(CONCATENATE($F1894," ",$G1894),AllocFactorMatrix,(K$4+1),FALSE)*$E1900</f>
        <v>555.81896649347607</v>
      </c>
      <c r="L1894" s="25">
        <f ca="1">VLOOKUP(CONCATENATE($F1894," ",$G1894),AllocFactorMatrix,(L$4+1),FALSE)*$E1900</f>
        <v>13.692882103453888</v>
      </c>
      <c r="M1894" s="25">
        <f t="shared" ca="1" si="857"/>
        <v>48109.858833768732</v>
      </c>
      <c r="N1894" s="25">
        <f ca="1">VLOOKUP(CONCATENATE($F1894," ",$G1894),AllocFactorMatrix,(N$4+1),FALSE)*$E1900</f>
        <v>19891.477627486485</v>
      </c>
      <c r="O1894" s="25">
        <f ca="1">VLOOKUP(CONCATENATE($F1894," ",$G1894),AllocFactorMatrix,(O$4+1),FALSE)*$E1900</f>
        <v>5664.995178703075</v>
      </c>
      <c r="P1894" s="25">
        <f ca="1">VLOOKUP(CONCATENATE($F1894," ",$G1894),AllocFactorMatrix,(P$4+1),FALSE)*$E1900</f>
        <v>448.30215332655303</v>
      </c>
      <c r="Q1894" s="25">
        <f ca="1">VLOOKUP(CONCATENATE($F1894," ",$G1894),AllocFactorMatrix,(Q$4+1),FALSE)*$E1900</f>
        <v>94.628680039179002</v>
      </c>
      <c r="R1894" s="25">
        <f t="shared" ca="1" si="859"/>
        <v>26099.40363955529</v>
      </c>
      <c r="S1894" s="25">
        <f ca="1">VLOOKUP(CONCATENATE($F1894," ",$G1894),AllocFactorMatrix,(S$4+1),FALSE)*$E1900</f>
        <v>1194.8870981177568</v>
      </c>
      <c r="T1894" s="25">
        <f ca="1">VLOOKUP(CONCATENATE($F1894," ",$G1894),AllocFactorMatrix,(T$4+1),FALSE)*$E1900</f>
        <v>13026.365590912015</v>
      </c>
      <c r="U1894" s="25">
        <f ca="1">VLOOKUP(CONCATENATE($F1894," ",$G1894),AllocFactorMatrix,(U$4+1),FALSE)*$E1900</f>
        <v>86998.381666312416</v>
      </c>
      <c r="V1894" s="25">
        <f ca="1">VLOOKUP(CONCATENATE($F1894," ",$G1894),AllocFactorMatrix,(V$4+1),FALSE)*$E1900</f>
        <v>13648.402196740046</v>
      </c>
      <c r="W1894" s="25">
        <f t="shared" ref="W1894:W1900" ca="1" si="863">SUBTOTAL(9,S1894:V1894)</f>
        <v>114868.03655208224</v>
      </c>
      <c r="X1894" s="25">
        <f ca="1">VLOOKUP(CONCATENATE($F1894," ",$G1894),AllocFactorMatrix,(X$4+1),FALSE)*$E1900</f>
        <v>5399.0879935938992</v>
      </c>
      <c r="Y1894" s="25">
        <f ca="1">VLOOKUP(CONCATENATE($F1894," ",$G1894),AllocFactorMatrix,(Y$4+1),FALSE)*$E1900</f>
        <v>130.33595799041157</v>
      </c>
      <c r="Z1894" s="25">
        <f t="shared" ca="1" si="858"/>
        <v>5529.423951584311</v>
      </c>
      <c r="AA1894" s="25">
        <f ca="1">VLOOKUP(CONCATENATE($F1894," ",$G1894),AllocFactorMatrix,(AA$4+1),FALSE)*$E1900</f>
        <v>94.132017063113054</v>
      </c>
      <c r="AB1894" s="25">
        <f ca="1">VLOOKUP(CONCATENATE($F1894," ",$G1894),AllocFactorMatrix,(AB$4+1),FALSE)*$E1900</f>
        <v>510.4025793295512</v>
      </c>
      <c r="AC1894" s="25">
        <f ca="1">VLOOKUP(CONCATENATE($F1894," ",$G1894),AllocFactorMatrix,(AC$4+1),FALSE)*$E1900</f>
        <v>126.7420923726214</v>
      </c>
    </row>
    <row r="1895" spans="4:29" hidden="1" outlineLevel="1">
      <c r="F1895" s="61" t="str">
        <f>F1900</f>
        <v>LABOR_M</v>
      </c>
      <c r="G1895" s="20" t="str">
        <f>$G$10</f>
        <v>SUBTRAN</v>
      </c>
      <c r="H1895" s="24">
        <f t="shared" ca="1" si="856"/>
        <v>146988.63402187076</v>
      </c>
      <c r="I1895" s="25">
        <f ca="1">VLOOKUP(CONCATENATE($F1895," ",$G1895),AllocFactorMatrix,(I$4+1),FALSE)*$E1900</f>
        <v>69805.167978262238</v>
      </c>
      <c r="J1895" s="25">
        <f ca="1">VLOOKUP(CONCATENATE($F1895," ",$G1895),AllocFactorMatrix,(J$4+1),FALSE)*$E1900</f>
        <v>17869.092975691878</v>
      </c>
      <c r="K1895" s="25">
        <f ca="1">VLOOKUP(CONCATENATE($F1895," ",$G1895),AllocFactorMatrix,(K$4+1),FALSE)*$E1900</f>
        <v>208.23251867506133</v>
      </c>
      <c r="L1895" s="25">
        <f ca="1">VLOOKUP(CONCATENATE($F1895," ",$G1895),AllocFactorMatrix,(L$4+1),FALSE)*$E1900</f>
        <v>6.8267407429221434</v>
      </c>
      <c r="M1895" s="25">
        <f t="shared" ca="1" si="857"/>
        <v>18084.152235109861</v>
      </c>
      <c r="N1895" s="25">
        <f ca="1">VLOOKUP(CONCATENATE($F1895," ",$G1895),AllocFactorMatrix,(N$4+1),FALSE)*$E1900</f>
        <v>7788.2188877578974</v>
      </c>
      <c r="O1895" s="25">
        <f ca="1">VLOOKUP(CONCATENATE($F1895," ",$G1895),AllocFactorMatrix,(O$4+1),FALSE)*$E1900</f>
        <v>2207.5530582394567</v>
      </c>
      <c r="P1895" s="25">
        <f ca="1">VLOOKUP(CONCATENATE($F1895," ",$G1895),AllocFactorMatrix,(P$4+1),FALSE)*$E1900</f>
        <v>226.1261101157402</v>
      </c>
      <c r="Q1895" s="25">
        <f ca="1">VLOOKUP(CONCATENATE($F1895," ",$G1895),AllocFactorMatrix,(Q$4+1),FALSE)*$E1900</f>
        <v>0</v>
      </c>
      <c r="R1895" s="25">
        <f t="shared" ca="1" si="859"/>
        <v>10221.898056113094</v>
      </c>
      <c r="S1895" s="25">
        <f ca="1">VLOOKUP(CONCATENATE($F1895," ",$G1895),AllocFactorMatrix,(S$4+1),FALSE)*$E1900</f>
        <v>436.17523551660651</v>
      </c>
      <c r="T1895" s="25">
        <f ca="1">VLOOKUP(CONCATENATE($F1895," ",$G1895),AllocFactorMatrix,(T$4+1),FALSE)*$E1900</f>
        <v>5041.2612712353693</v>
      </c>
      <c r="U1895" s="25">
        <f ca="1">VLOOKUP(CONCATENATE($F1895," ",$G1895),AllocFactorMatrix,(U$4+1),FALSE)*$E1900</f>
        <v>41064.830509389118</v>
      </c>
      <c r="V1895" s="25">
        <f ca="1">VLOOKUP(CONCATENATE($F1895," ",$G1895),AllocFactorMatrix,(V$4+1),FALSE)*$E1900</f>
        <v>0</v>
      </c>
      <c r="W1895" s="25">
        <f t="shared" ca="1" si="863"/>
        <v>46542.267016141093</v>
      </c>
      <c r="X1895" s="25">
        <f ca="1">VLOOKUP(CONCATENATE($F1895," ",$G1895),AllocFactorMatrix,(X$4+1),FALSE)*$E1900</f>
        <v>2113.6784482614044</v>
      </c>
      <c r="Y1895" s="25">
        <f ca="1">VLOOKUP(CONCATENATE($F1895," ",$G1895),AllocFactorMatrix,(Y$4+1),FALSE)*$E1900</f>
        <v>50.571164790934787</v>
      </c>
      <c r="Z1895" s="25">
        <f t="shared" ca="1" si="858"/>
        <v>2164.2496130523391</v>
      </c>
      <c r="AA1895" s="25">
        <f ca="1">VLOOKUP(CONCATENATE($F1895," ",$G1895),AllocFactorMatrix,(AA$4+1),FALSE)*$E1900</f>
        <v>34.708578592531424</v>
      </c>
      <c r="AB1895" s="25">
        <f ca="1">VLOOKUP(CONCATENATE($F1895," ",$G1895),AllocFactorMatrix,(AB$4+1),FALSE)*$E1900</f>
        <v>109.03002469901837</v>
      </c>
      <c r="AC1895" s="25">
        <f ca="1">VLOOKUP(CONCATENATE($F1895," ",$G1895),AllocFactorMatrix,(AC$4+1),FALSE)*$E1900</f>
        <v>27.160519900533405</v>
      </c>
    </row>
    <row r="1896" spans="4:29" hidden="1" outlineLevel="1">
      <c r="F1896" s="61" t="str">
        <f>F1900</f>
        <v>LABOR_M</v>
      </c>
      <c r="G1896" s="20" t="str">
        <f>$G$11</f>
        <v>DISTPRI</v>
      </c>
      <c r="H1896" s="24">
        <f t="shared" ca="1" si="856"/>
        <v>978710.68865983328</v>
      </c>
      <c r="I1896" s="25">
        <f ca="1">VLOOKUP(CONCATENATE($F1896," ",$G1896),AllocFactorMatrix,(I$4+1),FALSE)*$E1900</f>
        <v>650351.93540751771</v>
      </c>
      <c r="J1896" s="25">
        <f ca="1">VLOOKUP(CONCATENATE($F1896," ",$G1896),AllocFactorMatrix,(J$4+1),FALSE)*$E1900</f>
        <v>163733.66109474195</v>
      </c>
      <c r="K1896" s="25">
        <f ca="1">VLOOKUP(CONCATENATE($F1896," ",$G1896),AllocFactorMatrix,(K$4+1),FALSE)*$E1900</f>
        <v>1910.7131468636103</v>
      </c>
      <c r="L1896" s="25">
        <f ca="1">VLOOKUP(CONCATENATE($F1896," ",$G1896),AllocFactorMatrix,(L$4+1),FALSE)*$E1900</f>
        <v>0</v>
      </c>
      <c r="M1896" s="25">
        <f t="shared" ca="1" si="857"/>
        <v>165644.37424160558</v>
      </c>
      <c r="N1896" s="25">
        <f ca="1">VLOOKUP(CONCATENATE($F1896," ",$G1896),AllocFactorMatrix,(N$4+1),FALSE)*$E1900</f>
        <v>70606.490096512964</v>
      </c>
      <c r="O1896" s="25">
        <f ca="1">VLOOKUP(CONCATENATE($F1896," ",$G1896),AllocFactorMatrix,(O$4+1),FALSE)*$E1900</f>
        <v>20043.657071225822</v>
      </c>
      <c r="P1896" s="25">
        <f ca="1">VLOOKUP(CONCATENATE($F1896," ",$G1896),AllocFactorMatrix,(P$4+1),FALSE)*$E1900</f>
        <v>0</v>
      </c>
      <c r="Q1896" s="25">
        <f ca="1">VLOOKUP(CONCATENATE($F1896," ",$G1896),AllocFactorMatrix,(Q$4+1),FALSE)*$E1900</f>
        <v>0</v>
      </c>
      <c r="R1896" s="25">
        <f t="shared" ca="1" si="859"/>
        <v>90650.147167738789</v>
      </c>
      <c r="S1896" s="25">
        <f ca="1">VLOOKUP(CONCATENATE($F1896," ",$G1896),AllocFactorMatrix,(S$4+1),FALSE)*$E1900</f>
        <v>4026.9475615833726</v>
      </c>
      <c r="T1896" s="25">
        <f ca="1">VLOOKUP(CONCATENATE($F1896," ",$G1896),AllocFactorMatrix,(T$4+1),FALSE)*$E1900</f>
        <v>46577.281404499758</v>
      </c>
      <c r="U1896" s="25">
        <f ca="1">VLOOKUP(CONCATENATE($F1896," ",$G1896),AllocFactorMatrix,(U$4+1),FALSE)*$E1900</f>
        <v>0</v>
      </c>
      <c r="V1896" s="25">
        <f ca="1">VLOOKUP(CONCATENATE($F1896," ",$G1896),AllocFactorMatrix,(V$4+1),FALSE)*$E1900</f>
        <v>0</v>
      </c>
      <c r="W1896" s="25">
        <f t="shared" ca="1" si="863"/>
        <v>50604.22896608313</v>
      </c>
      <c r="X1896" s="25">
        <f ca="1">VLOOKUP(CONCATENATE($F1896," ",$G1896),AllocFactorMatrix,(X$4+1),FALSE)*$E1900</f>
        <v>19161.411783664375</v>
      </c>
      <c r="Y1896" s="25">
        <f ca="1">VLOOKUP(CONCATENATE($F1896," ",$G1896),AllocFactorMatrix,(Y$4+1),FALSE)*$E1900</f>
        <v>459.09158616268417</v>
      </c>
      <c r="Z1896" s="25">
        <f t="shared" ca="1" si="858"/>
        <v>19620.50336982706</v>
      </c>
      <c r="AA1896" s="25">
        <f ca="1">VLOOKUP(CONCATENATE($F1896," ",$G1896),AllocFactorMatrix,(AA$4+1),FALSE)*$E1900</f>
        <v>329.66750747873272</v>
      </c>
      <c r="AB1896" s="25">
        <f ca="1">VLOOKUP(CONCATENATE($F1896," ",$G1896),AllocFactorMatrix,(AB$4+1),FALSE)*$E1900</f>
        <v>1208.4571621269786</v>
      </c>
      <c r="AC1896" s="25">
        <f ca="1">VLOOKUP(CONCATENATE($F1896," ",$G1896),AllocFactorMatrix,(AC$4+1),FALSE)*$E1900</f>
        <v>301.37483745530056</v>
      </c>
    </row>
    <row r="1897" spans="4:29" hidden="1" outlineLevel="1">
      <c r="F1897" s="61" t="str">
        <f>F1900</f>
        <v>LABOR_M</v>
      </c>
      <c r="G1897" s="20" t="str">
        <f>$G$12</f>
        <v>DISTSEC</v>
      </c>
      <c r="H1897" s="24">
        <f t="shared" ca="1" si="856"/>
        <v>391162.69183601957</v>
      </c>
      <c r="I1897" s="25">
        <f ca="1">VLOOKUP(CONCATENATE($F1897," ",$G1897),AllocFactorMatrix,(I$4+1),FALSE)*$E1900</f>
        <v>292042.75498116278</v>
      </c>
      <c r="J1897" s="25">
        <f ca="1">VLOOKUP(CONCATENATE($F1897," ",$G1897),AllocFactorMatrix,(J$4+1),FALSE)*$E1900</f>
        <v>65559.728551202046</v>
      </c>
      <c r="K1897" s="25">
        <f ca="1">VLOOKUP(CONCATENATE($F1897," ",$G1897),AllocFactorMatrix,(K$4+1),FALSE)*$E1900</f>
        <v>0</v>
      </c>
      <c r="L1897" s="25">
        <f ca="1">VLOOKUP(CONCATENATE($F1897," ",$G1897),AllocFactorMatrix,(L$4+1),FALSE)*$E1900</f>
        <v>0</v>
      </c>
      <c r="M1897" s="25">
        <f t="shared" ca="1" si="857"/>
        <v>65559.728551202046</v>
      </c>
      <c r="N1897" s="25">
        <f ca="1">VLOOKUP(CONCATENATE($F1897," ",$G1897),AllocFactorMatrix,(N$4+1),FALSE)*$E1900</f>
        <v>23110.495451723134</v>
      </c>
      <c r="O1897" s="25">
        <f ca="1">VLOOKUP(CONCATENATE($F1897," ",$G1897),AllocFactorMatrix,(O$4+1),FALSE)*$E1900</f>
        <v>0</v>
      </c>
      <c r="P1897" s="25">
        <f ca="1">VLOOKUP(CONCATENATE($F1897," ",$G1897),AllocFactorMatrix,(P$4+1),FALSE)*$E1900</f>
        <v>0</v>
      </c>
      <c r="Q1897" s="25">
        <f ca="1">VLOOKUP(CONCATENATE($F1897," ",$G1897),AllocFactorMatrix,(Q$4+1),FALSE)*$E1900</f>
        <v>0</v>
      </c>
      <c r="R1897" s="25">
        <f t="shared" ca="1" si="859"/>
        <v>23110.495451723134</v>
      </c>
      <c r="S1897" s="25">
        <f ca="1">VLOOKUP(CONCATENATE($F1897," ",$G1897),AllocFactorMatrix,(S$4+1),FALSE)*$E1900</f>
        <v>1022.8833881244367</v>
      </c>
      <c r="T1897" s="25">
        <f ca="1">VLOOKUP(CONCATENATE($F1897," ",$G1897),AllocFactorMatrix,(T$4+1),FALSE)*$E1900</f>
        <v>0</v>
      </c>
      <c r="U1897" s="25">
        <f ca="1">VLOOKUP(CONCATENATE($F1897," ",$G1897),AllocFactorMatrix,(U$4+1),FALSE)*$E1900</f>
        <v>0</v>
      </c>
      <c r="V1897" s="25">
        <f ca="1">VLOOKUP(CONCATENATE($F1897," ",$G1897),AllocFactorMatrix,(V$4+1),FALSE)*$E1900</f>
        <v>0</v>
      </c>
      <c r="W1897" s="25">
        <f t="shared" ca="1" si="863"/>
        <v>1022.8833881244367</v>
      </c>
      <c r="X1897" s="25">
        <f ca="1">VLOOKUP(CONCATENATE($F1897," ",$G1897),AllocFactorMatrix,(X$4+1),FALSE)*$E1900</f>
        <v>6431.9956264118946</v>
      </c>
      <c r="Y1897" s="25">
        <f ca="1">VLOOKUP(CONCATENATE($F1897," ",$G1897),AllocFactorMatrix,(Y$4+1),FALSE)*$E1900</f>
        <v>0</v>
      </c>
      <c r="Z1897" s="25">
        <f t="shared" ca="1" si="858"/>
        <v>6431.9956264118946</v>
      </c>
      <c r="AA1897" s="25">
        <f ca="1">VLOOKUP(CONCATENATE($F1897," ",$G1897),AllocFactorMatrix,(AA$4+1),FALSE)*$E1900</f>
        <v>104.88188543599686</v>
      </c>
      <c r="AB1897" s="25">
        <f ca="1">VLOOKUP(CONCATENATE($F1897," ",$G1897),AllocFactorMatrix,(AB$4+1),FALSE)*$E1900</f>
        <v>2315.9516332959524</v>
      </c>
      <c r="AC1897" s="25">
        <f ca="1">VLOOKUP(CONCATENATE($F1897," ",$G1897),AllocFactorMatrix,(AC$4+1),FALSE)*$E1900</f>
        <v>574.0003186633088</v>
      </c>
    </row>
    <row r="1898" spans="4:29" hidden="1" outlineLevel="1">
      <c r="F1898" s="61" t="str">
        <f>F1900</f>
        <v>LABOR_M</v>
      </c>
      <c r="G1898" s="20" t="str">
        <f>$G$13</f>
        <v>ENERGY</v>
      </c>
      <c r="H1898" s="24">
        <f t="shared" ca="1" si="856"/>
        <v>1027420.5450592175</v>
      </c>
      <c r="I1898" s="25">
        <f ca="1">VLOOKUP(CONCATENATE($F1898," ",$G1898),AllocFactorMatrix,(I$4+1),FALSE)*$E1900</f>
        <v>373500.73928087222</v>
      </c>
      <c r="J1898" s="25">
        <f ca="1">VLOOKUP(CONCATENATE($F1898," ",$G1898),AllocFactorMatrix,(J$4+1),FALSE)*$E1900</f>
        <v>120553.39813680273</v>
      </c>
      <c r="K1898" s="25">
        <f ca="1">VLOOKUP(CONCATENATE($F1898," ",$G1898),AllocFactorMatrix,(K$4+1),FALSE)*$E1900</f>
        <v>1380.1076904919094</v>
      </c>
      <c r="L1898" s="25">
        <f ca="1">VLOOKUP(CONCATENATE($F1898," ",$G1898),AllocFactorMatrix,(L$4+1),FALSE)*$E1900</f>
        <v>34.978743948115671</v>
      </c>
      <c r="M1898" s="25">
        <f t="shared" ca="1" si="857"/>
        <v>121968.48457124275</v>
      </c>
      <c r="N1898" s="25">
        <f ca="1">VLOOKUP(CONCATENATE($F1898," ",$G1898),AllocFactorMatrix,(N$4+1),FALSE)*$E1900</f>
        <v>58337.923058867054</v>
      </c>
      <c r="O1898" s="25">
        <f ca="1">VLOOKUP(CONCATENATE($F1898," ",$G1898),AllocFactorMatrix,(O$4+1),FALSE)*$E1900</f>
        <v>16283.858195845496</v>
      </c>
      <c r="P1898" s="25">
        <f ca="1">VLOOKUP(CONCATENATE($F1898," ",$G1898),AllocFactorMatrix,(P$4+1),FALSE)*$E1900</f>
        <v>1289.2053990221743</v>
      </c>
      <c r="Q1898" s="25">
        <f ca="1">VLOOKUP(CONCATENATE($F1898," ",$G1898),AllocFactorMatrix,(Q$4+1),FALSE)*$E1900</f>
        <v>264.28120859941572</v>
      </c>
      <c r="R1898" s="25">
        <f t="shared" ca="1" si="859"/>
        <v>76175.267862334149</v>
      </c>
      <c r="S1898" s="25">
        <f ca="1">VLOOKUP(CONCATENATE($F1898," ",$G1898),AllocFactorMatrix,(S$4+1),FALSE)*$E1900</f>
        <v>3887.3220907432992</v>
      </c>
      <c r="T1898" s="25">
        <f ca="1">VLOOKUP(CONCATENATE($F1898," ",$G1898),AllocFactorMatrix,(T$4+1),FALSE)*$E1900</f>
        <v>46456.644880300766</v>
      </c>
      <c r="U1898" s="25">
        <f ca="1">VLOOKUP(CONCATENATE($F1898," ",$G1898),AllocFactorMatrix,(U$4+1),FALSE)*$E1900</f>
        <v>328426.74199610931</v>
      </c>
      <c r="V1898" s="25">
        <f ca="1">VLOOKUP(CONCATENATE($F1898," ",$G1898),AllocFactorMatrix,(V$4+1),FALSE)*$E1900</f>
        <v>52633.560171019388</v>
      </c>
      <c r="W1898" s="25">
        <f t="shared" ca="1" si="863"/>
        <v>431404.26913817279</v>
      </c>
      <c r="X1898" s="25">
        <f ca="1">VLOOKUP(CONCATENATE($F1898," ",$G1898),AllocFactorMatrix,(X$4+1),FALSE)*$E1900</f>
        <v>15823.920387265731</v>
      </c>
      <c r="Y1898" s="25">
        <f ca="1">VLOOKUP(CONCATENATE($F1898," ",$G1898),AllocFactorMatrix,(Y$4+1),FALSE)*$E1900</f>
        <v>371.91801637538498</v>
      </c>
      <c r="Z1898" s="25">
        <f t="shared" ca="1" si="858"/>
        <v>16195.838403641115</v>
      </c>
      <c r="AA1898" s="25">
        <f ca="1">VLOOKUP(CONCATENATE($F1898," ",$G1898),AllocFactorMatrix,(AA$4+1),FALSE)*$E1900</f>
        <v>363.33379808316471</v>
      </c>
      <c r="AB1898" s="25">
        <f ca="1">VLOOKUP(CONCATENATE($F1898," ",$G1898),AllocFactorMatrix,(AB$4+1),FALSE)*$E1900</f>
        <v>6251.9264801433192</v>
      </c>
      <c r="AC1898" s="25">
        <f ca="1">VLOOKUP(CONCATENATE($F1898," ",$G1898),AllocFactorMatrix,(AC$4+1),FALSE)*$E1900</f>
        <v>1560.6855247279707</v>
      </c>
    </row>
    <row r="1899" spans="4:29" hidden="1" outlineLevel="1">
      <c r="F1899" s="61" t="str">
        <f>F1900</f>
        <v>LABOR_M</v>
      </c>
      <c r="G1899" s="20" t="str">
        <f>$G$14</f>
        <v>CUSTOMER</v>
      </c>
      <c r="H1899" s="24">
        <f t="shared" ca="1" si="856"/>
        <v>1507764.707405065</v>
      </c>
      <c r="I1899" s="25">
        <f ca="1">VLOOKUP(CONCATENATE($F1899," ",$G1899),AllocFactorMatrix,(I$4+1),FALSE)*$E1900</f>
        <v>1184333.1127735244</v>
      </c>
      <c r="J1899" s="25">
        <f ca="1">VLOOKUP(CONCATENATE($F1899," ",$G1899),AllocFactorMatrix,(J$4+1),FALSE)*$E1900</f>
        <v>275162.33228556777</v>
      </c>
      <c r="K1899" s="25">
        <f ca="1">VLOOKUP(CONCATENATE($F1899," ",$G1899),AllocFactorMatrix,(K$4+1),FALSE)*$E1900</f>
        <v>2479.740277541141</v>
      </c>
      <c r="L1899" s="25">
        <f ca="1">VLOOKUP(CONCATENATE($F1899," ",$G1899),AllocFactorMatrix,(L$4+1),FALSE)*$E1900</f>
        <v>349.82743073802231</v>
      </c>
      <c r="M1899" s="25">
        <f t="shared" ca="1" si="857"/>
        <v>277991.89999384695</v>
      </c>
      <c r="N1899" s="25">
        <f ca="1">VLOOKUP(CONCATENATE($F1899," ",$G1899),AllocFactorMatrix,(N$4+1),FALSE)*$E1900</f>
        <v>4747.8868150588196</v>
      </c>
      <c r="O1899" s="25">
        <f ca="1">VLOOKUP(CONCATENATE($F1899," ",$G1899),AllocFactorMatrix,(O$4+1),FALSE)*$E1900</f>
        <v>2087.3670051964286</v>
      </c>
      <c r="P1899" s="25">
        <f ca="1">VLOOKUP(CONCATENATE($F1899," ",$G1899),AllocFactorMatrix,(P$4+1),FALSE)*$E1900</f>
        <v>1000.4540278381136</v>
      </c>
      <c r="Q1899" s="25">
        <f ca="1">VLOOKUP(CONCATENATE($F1899," ",$G1899),AllocFactorMatrix,(Q$4+1),FALSE)*$E1900</f>
        <v>426.22847084938167</v>
      </c>
      <c r="R1899" s="25">
        <f t="shared" ca="1" si="859"/>
        <v>8261.9363189427422</v>
      </c>
      <c r="S1899" s="25">
        <f ca="1">VLOOKUP(CONCATENATE($F1899," ",$G1899),AllocFactorMatrix,(S$4+1),FALSE)*$E1900</f>
        <v>69.078351724795652</v>
      </c>
      <c r="T1899" s="25">
        <f ca="1">VLOOKUP(CONCATENATE($F1899," ",$G1899),AllocFactorMatrix,(T$4+1),FALSE)*$E1900</f>
        <v>1298.8312925873986</v>
      </c>
      <c r="U1899" s="25">
        <f ca="1">VLOOKUP(CONCATENATE($F1899," ",$G1899),AllocFactorMatrix,(U$4+1),FALSE)*$E1900</f>
        <v>2592.8481899796257</v>
      </c>
      <c r="V1899" s="25">
        <f ca="1">VLOOKUP(CONCATENATE($F1899," ",$G1899),AllocFactorMatrix,(V$4+1),FALSE)*$E1900</f>
        <v>639.61747044221715</v>
      </c>
      <c r="W1899" s="25">
        <f t="shared" ca="1" si="863"/>
        <v>4600.3753047340369</v>
      </c>
      <c r="X1899" s="25">
        <f ca="1">VLOOKUP(CONCATENATE($F1899," ",$G1899),AllocFactorMatrix,(X$4+1),FALSE)*$E1900</f>
        <v>1594.1665874151174</v>
      </c>
      <c r="Y1899" s="25">
        <f ca="1">VLOOKUP(CONCATENATE($F1899," ",$G1899),AllocFactorMatrix,(Y$4+1),FALSE)*$E1900</f>
        <v>26.749880827665983</v>
      </c>
      <c r="Z1899" s="25">
        <f t="shared" ca="1" si="858"/>
        <v>1620.9164682427834</v>
      </c>
      <c r="AA1899" s="25">
        <f ca="1">VLOOKUP(CONCATENATE($F1899," ",$G1899),AllocFactorMatrix,(AA$4+1),FALSE)*$E1900</f>
        <v>93.291205512512008</v>
      </c>
      <c r="AB1899" s="25">
        <f ca="1">VLOOKUP(CONCATENATE($F1899," ",$G1899),AllocFactorMatrix,(AB$4+1),FALSE)*$E1900</f>
        <v>25698.621311972522</v>
      </c>
      <c r="AC1899" s="25">
        <f ca="1">VLOOKUP(CONCATENATE($F1899," ",$G1899),AllocFactorMatrix,(AC$4+1),FALSE)*$E1900</f>
        <v>5164.5540282886695</v>
      </c>
    </row>
    <row r="1900" spans="4:29" collapsed="1">
      <c r="D1900" s="20" t="s">
        <v>495</v>
      </c>
      <c r="E1900" s="22">
        <f>'Sch 4'!E429</f>
        <v>5859741.0486399997</v>
      </c>
      <c r="F1900" s="61" t="s">
        <v>69</v>
      </c>
      <c r="G1900" s="20" t="str">
        <f>$G$15</f>
        <v>TOTAL</v>
      </c>
      <c r="H1900" s="24">
        <f t="shared" ca="1" si="856"/>
        <v>5859741.0486400016</v>
      </c>
      <c r="I1900" s="25">
        <f ca="1">VLOOKUP(CONCATENATE($F1900," ",$G1900),AllocFactorMatrix,(I$4+1),FALSE)*$E1900</f>
        <v>3456423.5525685921</v>
      </c>
      <c r="J1900" s="25">
        <f ca="1">VLOOKUP(CONCATENATE($F1900," ",$G1900),AllocFactorMatrix,(J$4+1),FALSE)*$E1900</f>
        <v>867100.37687332497</v>
      </c>
      <c r="K1900" s="25">
        <f ca="1">VLOOKUP(CONCATENATE($F1900," ",$G1900),AllocFactorMatrix,(K$4+1),FALSE)*$E1900</f>
        <v>8600.2917771047269</v>
      </c>
      <c r="L1900" s="25">
        <f ca="1">VLOOKUP(CONCATENATE($F1900," ",$G1900),AllocFactorMatrix,(L$4+1),FALSE)*$E1900</f>
        <v>456.21485159485667</v>
      </c>
      <c r="M1900" s="25">
        <f t="shared" ca="1" si="857"/>
        <v>876156.88350202458</v>
      </c>
      <c r="N1900" s="25">
        <f ca="1">VLOOKUP(CONCATENATE($F1900," ",$G1900),AllocFactorMatrix,(N$4+1),FALSE)*$E1900</f>
        <v>258408.38078367832</v>
      </c>
      <c r="O1900" s="25">
        <f ca="1">VLOOKUP(CONCATENATE($F1900," ",$G1900),AllocFactorMatrix,(O$4+1),FALSE)*$E1900</f>
        <v>67341.160741738451</v>
      </c>
      <c r="P1900" s="25">
        <f ca="1">VLOOKUP(CONCATENATE($F1900," ",$G1900),AllocFactorMatrix,(P$4+1),FALSE)*$E1900</f>
        <v>4630.1848891636628</v>
      </c>
      <c r="Q1900" s="25">
        <f ca="1">VLOOKUP(CONCATENATE($F1900," ",$G1900),AllocFactorMatrix,(Q$4+1),FALSE)*$E1900</f>
        <v>1136.8221013020702</v>
      </c>
      <c r="R1900" s="25">
        <f t="shared" ca="1" si="859"/>
        <v>331516.54851588252</v>
      </c>
      <c r="S1900" s="25">
        <f ca="1">VLOOKUP(CONCATENATE($F1900," ",$G1900),AllocFactorMatrix,(S$4+1),FALSE)*$E1900</f>
        <v>15078.044305205993</v>
      </c>
      <c r="T1900" s="25">
        <f ca="1">VLOOKUP(CONCATENATE($F1900," ",$G1900),AllocFactorMatrix,(T$4+1),FALSE)*$E1900</f>
        <v>160812.35627887159</v>
      </c>
      <c r="U1900" s="25">
        <f ca="1">VLOOKUP(CONCATENATE($F1900," ",$G1900),AllocFactorMatrix,(U$4+1),FALSE)*$E1900</f>
        <v>782408.84245356603</v>
      </c>
      <c r="V1900" s="25">
        <f ca="1">VLOOKUP(CONCATENATE($F1900," ",$G1900),AllocFactorMatrix,(V$4+1),FALSE)*$E1900</f>
        <v>117645.32608876683</v>
      </c>
      <c r="W1900" s="25">
        <f t="shared" ca="1" si="863"/>
        <v>1075944.5691264104</v>
      </c>
      <c r="X1900" s="25">
        <f ca="1">VLOOKUP(CONCATENATE($F1900," ",$G1900),AllocFactorMatrix,(X$4+1),FALSE)*$E1900</f>
        <v>70589.757536325633</v>
      </c>
      <c r="Y1900" s="25">
        <f ca="1">VLOOKUP(CONCATENATE($F1900," ",$G1900),AllocFactorMatrix,(Y$4+1),FALSE)*$E1900</f>
        <v>1523.0550323622058</v>
      </c>
      <c r="Z1900" s="25">
        <f t="shared" ca="1" si="858"/>
        <v>72112.812568687834</v>
      </c>
      <c r="AA1900" s="25">
        <f ca="1">VLOOKUP(CONCATENATE($F1900," ",$G1900),AllocFactorMatrix,(AA$4+1),FALSE)*$E1900</f>
        <v>1369.8529056987918</v>
      </c>
      <c r="AB1900" s="25">
        <f ca="1">VLOOKUP(CONCATENATE($F1900," ",$G1900),AllocFactorMatrix,(AB$4+1),FALSE)*$E1900</f>
        <v>37991.280164323834</v>
      </c>
      <c r="AC1900" s="25">
        <f ca="1">VLOOKUP(CONCATENATE($F1900," ",$G1900),AllocFactorMatrix,(AC$4+1),FALSE)*$E1900</f>
        <v>8225.5492883818042</v>
      </c>
    </row>
    <row r="1901" spans="4:29" hidden="1" outlineLevel="1">
      <c r="F1901" s="61" t="str">
        <f>F1908</f>
        <v>RB_GUP_EPIS</v>
      </c>
      <c r="G1901" s="20" t="str">
        <f>$G$8</f>
        <v>PRODUCTION</v>
      </c>
      <c r="H1901" s="24">
        <f t="shared" ref="H1901:H1932" ca="1" si="864">SUBTOTAL(9,I1901:AC1901)</f>
        <v>242769.26298669077</v>
      </c>
      <c r="I1901" s="25">
        <f ca="1">VLOOKUP(CONCATENATE($F1901," ",$G1901),AllocFactorMatrix,(I$4+1),FALSE)*$E1908</f>
        <v>119040.18859854099</v>
      </c>
      <c r="J1901" s="25">
        <f ca="1">VLOOKUP(CONCATENATE($F1901," ",$G1901),AllocFactorMatrix,(J$4+1),FALSE)*$E1908</f>
        <v>30112.538976705586</v>
      </c>
      <c r="K1901" s="25">
        <f ca="1">VLOOKUP(CONCATENATE($F1901," ",$G1901),AllocFactorMatrix,(K$4+1),FALSE)*$E1908</f>
        <v>352.06138267664392</v>
      </c>
      <c r="L1901" s="25">
        <f ca="1">VLOOKUP(CONCATENATE($F1901," ",$G1901),AllocFactorMatrix,(L$4+1),FALSE)*$E1908</f>
        <v>8.673210697690056</v>
      </c>
      <c r="M1901" s="25">
        <f t="shared" ca="1" si="857"/>
        <v>30473.27357007992</v>
      </c>
      <c r="N1901" s="25">
        <f ca="1">VLOOKUP(CONCATENATE($F1901," ",$G1901),AllocFactorMatrix,(N$4+1),FALSE)*$E1908</f>
        <v>12599.464104643175</v>
      </c>
      <c r="O1901" s="25">
        <f ca="1">VLOOKUP(CONCATENATE($F1901," ",$G1901),AllocFactorMatrix,(O$4+1),FALSE)*$E1908</f>
        <v>3588.2655247500197</v>
      </c>
      <c r="P1901" s="25">
        <f ca="1">VLOOKUP(CONCATENATE($F1901," ",$G1901),AllocFactorMatrix,(P$4+1),FALSE)*$E1908</f>
        <v>283.959140424395</v>
      </c>
      <c r="Q1901" s="25">
        <f ca="1">VLOOKUP(CONCATENATE($F1901," ",$G1901),AllocFactorMatrix,(Q$4+1),FALSE)*$E1908</f>
        <v>59.938767735177933</v>
      </c>
      <c r="R1901" s="25">
        <f t="shared" ca="1" si="859"/>
        <v>16531.627537552766</v>
      </c>
      <c r="S1901" s="25">
        <f ca="1">VLOOKUP(CONCATENATE($F1901," ",$G1901),AllocFactorMatrix,(S$4+1),FALSE)*$E1908</f>
        <v>756.85363268501874</v>
      </c>
      <c r="T1901" s="25">
        <f ca="1">VLOOKUP(CONCATENATE($F1901," ",$G1901),AllocFactorMatrix,(T$4+1),FALSE)*$E1908</f>
        <v>8251.0323642253261</v>
      </c>
      <c r="U1901" s="25">
        <f ca="1">VLOOKUP(CONCATENATE($F1901," ",$G1901),AllocFactorMatrix,(U$4+1),FALSE)*$E1908</f>
        <v>55105.659192059691</v>
      </c>
      <c r="V1901" s="25">
        <f ca="1">VLOOKUP(CONCATENATE($F1901," ",$G1901),AllocFactorMatrix,(V$4+1),FALSE)*$E1908</f>
        <v>8645.0366726872853</v>
      </c>
      <c r="W1901" s="25">
        <f ca="1">SUBTOTAL(9,S1901:V1901)</f>
        <v>72758.581861657323</v>
      </c>
      <c r="X1901" s="25">
        <f ca="1">VLOOKUP(CONCATENATE($F1901," ",$G1901),AllocFactorMatrix,(X$4+1),FALSE)*$E1908</f>
        <v>3419.8372110424316</v>
      </c>
      <c r="Y1901" s="25">
        <f ca="1">VLOOKUP(CONCATENATE($F1901," ",$G1901),AllocFactorMatrix,(Y$4+1),FALSE)*$E1908</f>
        <v>82.55612051541577</v>
      </c>
      <c r="Z1901" s="25">
        <f t="shared" ca="1" si="858"/>
        <v>3502.3933315578474</v>
      </c>
      <c r="AA1901" s="25">
        <f ca="1">VLOOKUP(CONCATENATE($F1901," ",$G1901),AllocFactorMatrix,(AA$4+1),FALSE)*$E1908</f>
        <v>59.624176358094807</v>
      </c>
      <c r="AB1901" s="25">
        <f ca="1">VLOOKUP(CONCATENATE($F1901," ",$G1901),AllocFactorMatrix,(AB$4+1),FALSE)*$E1908</f>
        <v>323.2941814384746</v>
      </c>
      <c r="AC1901" s="25">
        <f ca="1">VLOOKUP(CONCATENATE($F1901," ",$G1901),AllocFactorMatrix,(AC$4+1),FALSE)*$E1908</f>
        <v>80.279729505343838</v>
      </c>
    </row>
    <row r="1902" spans="4:29" hidden="1" outlineLevel="1">
      <c r="F1902" s="61" t="str">
        <f>F1908</f>
        <v>RB_GUP_EPIS</v>
      </c>
      <c r="G1902" s="20" t="str">
        <f>$G$9</f>
        <v>BULKTRAN</v>
      </c>
      <c r="H1902" s="24">
        <f t="shared" ca="1" si="864"/>
        <v>257106.07008655582</v>
      </c>
      <c r="I1902" s="25">
        <f ca="1">VLOOKUP(CONCATENATE($F1902," ",$G1902),AllocFactorMatrix,(I$4+1),FALSE)*$E1908</f>
        <v>126070.14041399136</v>
      </c>
      <c r="J1902" s="25">
        <f ca="1">VLOOKUP(CONCATENATE($F1902," ",$G1902),AllocFactorMatrix,(J$4+1),FALSE)*$E1908</f>
        <v>31890.843434547358</v>
      </c>
      <c r="K1902" s="25">
        <f ca="1">VLOOKUP(CONCATENATE($F1902," ",$G1902),AllocFactorMatrix,(K$4+1),FALSE)*$E1908</f>
        <v>372.85246664110576</v>
      </c>
      <c r="L1902" s="25">
        <f ca="1">VLOOKUP(CONCATENATE($F1902," ",$G1902),AllocFactorMatrix,(L$4+1),FALSE)*$E1908</f>
        <v>9.1854095946158392</v>
      </c>
      <c r="M1902" s="25">
        <f t="shared" ca="1" si="857"/>
        <v>32272.881310783079</v>
      </c>
      <c r="N1902" s="25">
        <f ca="1">VLOOKUP(CONCATENATE($F1902," ",$G1902),AllocFactorMatrix,(N$4+1),FALSE)*$E1908</f>
        <v>13343.529000699828</v>
      </c>
      <c r="O1902" s="25">
        <f ca="1">VLOOKUP(CONCATENATE($F1902," ",$G1902),AllocFactorMatrix,(O$4+1),FALSE)*$E1908</f>
        <v>3800.1715544447975</v>
      </c>
      <c r="P1902" s="25">
        <f ca="1">VLOOKUP(CONCATENATE($F1902," ",$G1902),AllocFactorMatrix,(P$4+1),FALSE)*$E1908</f>
        <v>300.7284273202045</v>
      </c>
      <c r="Q1902" s="25">
        <f ca="1">VLOOKUP(CONCATENATE($F1902," ",$G1902),AllocFactorMatrix,(Q$4+1),FALSE)*$E1908</f>
        <v>63.478468520404462</v>
      </c>
      <c r="R1902" s="25">
        <f t="shared" ca="1" si="859"/>
        <v>17507.907450985233</v>
      </c>
      <c r="S1902" s="25">
        <f ca="1">VLOOKUP(CONCATENATE($F1902," ",$G1902),AllocFactorMatrix,(S$4+1),FALSE)*$E1908</f>
        <v>801.54983681376018</v>
      </c>
      <c r="T1902" s="25">
        <f ca="1">VLOOKUP(CONCATENATE($F1902," ",$G1902),AllocFactorMatrix,(T$4+1),FALSE)*$E1908</f>
        <v>8738.2994009388094</v>
      </c>
      <c r="U1902" s="25">
        <f ca="1">VLOOKUP(CONCATENATE($F1902," ",$G1902),AllocFactorMatrix,(U$4+1),FALSE)*$E1908</f>
        <v>58359.939393053581</v>
      </c>
      <c r="V1902" s="25">
        <f ca="1">VLOOKUP(CONCATENATE($F1902," ",$G1902),AllocFactorMatrix,(V$4+1),FALSE)*$E1908</f>
        <v>9155.5717446431245</v>
      </c>
      <c r="W1902" s="25">
        <f t="shared" ref="W1902:W1908" ca="1" si="865">SUBTOTAL(9,S1902:V1902)</f>
        <v>77055.360375449265</v>
      </c>
      <c r="X1902" s="25">
        <f ca="1">VLOOKUP(CONCATENATE($F1902," ",$G1902),AllocFactorMatrix,(X$4+1),FALSE)*$E1908</f>
        <v>3621.7966593039828</v>
      </c>
      <c r="Y1902" s="25">
        <f ca="1">VLOOKUP(CONCATENATE($F1902," ",$G1902),AllocFactorMatrix,(Y$4+1),FALSE)*$E1908</f>
        <v>87.431495429774756</v>
      </c>
      <c r="Z1902" s="25">
        <f t="shared" ca="1" si="858"/>
        <v>3709.2281547337575</v>
      </c>
      <c r="AA1902" s="25">
        <f ca="1">VLOOKUP(CONCATENATE($F1902," ",$G1902),AllocFactorMatrix,(AA$4+1),FALSE)*$E1908</f>
        <v>63.145298861074956</v>
      </c>
      <c r="AB1902" s="25">
        <f ca="1">VLOOKUP(CONCATENATE($F1902," ",$G1902),AllocFactorMatrix,(AB$4+1),FALSE)*$E1908</f>
        <v>342.38641024359418</v>
      </c>
      <c r="AC1902" s="25">
        <f ca="1">VLOOKUP(CONCATENATE($F1902," ",$G1902),AllocFactorMatrix,(AC$4+1),FALSE)*$E1908</f>
        <v>85.02067150841178</v>
      </c>
    </row>
    <row r="1903" spans="4:29" hidden="1" outlineLevel="1">
      <c r="F1903" s="61" t="str">
        <f>F1908</f>
        <v>RB_GUP_EPIS</v>
      </c>
      <c r="G1903" s="20" t="str">
        <f>$G$10</f>
        <v>SUBTRAN</v>
      </c>
      <c r="H1903" s="24">
        <f t="shared" ca="1" si="864"/>
        <v>98562.074930253264</v>
      </c>
      <c r="I1903" s="25">
        <f ca="1">VLOOKUP(CONCATENATE($F1903," ",$G1903),AllocFactorMatrix,(I$4+1),FALSE)*$E1908</f>
        <v>46807.30753487163</v>
      </c>
      <c r="J1903" s="25">
        <f ca="1">VLOOKUP(CONCATENATE($F1903," ",$G1903),AllocFactorMatrix,(J$4+1),FALSE)*$E1908</f>
        <v>11981.980052578427</v>
      </c>
      <c r="K1903" s="25">
        <f ca="1">VLOOKUP(CONCATENATE($F1903," ",$G1903),AllocFactorMatrix,(K$4+1),FALSE)*$E1908</f>
        <v>139.62868112314712</v>
      </c>
      <c r="L1903" s="25">
        <f ca="1">VLOOKUP(CONCATENATE($F1903," ",$G1903),AllocFactorMatrix,(L$4+1),FALSE)*$E1908</f>
        <v>4.5776174267541627</v>
      </c>
      <c r="M1903" s="25">
        <f t="shared" ca="1" si="857"/>
        <v>12126.186351128328</v>
      </c>
      <c r="N1903" s="25">
        <f ca="1">VLOOKUP(CONCATENATE($F1903," ",$G1903),AllocFactorMatrix,(N$4+1),FALSE)*$E1908</f>
        <v>5222.3290507903575</v>
      </c>
      <c r="O1903" s="25">
        <f ca="1">VLOOKUP(CONCATENATE($F1903," ",$G1903),AllocFactorMatrix,(O$4+1),FALSE)*$E1908</f>
        <v>1480.2573776305233</v>
      </c>
      <c r="P1903" s="25">
        <f ca="1">VLOOKUP(CONCATENATE($F1903," ",$G1903),AllocFactorMatrix,(P$4+1),FALSE)*$E1908</f>
        <v>151.62708842915094</v>
      </c>
      <c r="Q1903" s="25">
        <f ca="1">VLOOKUP(CONCATENATE($F1903," ",$G1903),AllocFactorMatrix,(Q$4+1),FALSE)*$E1908</f>
        <v>0</v>
      </c>
      <c r="R1903" s="25">
        <f t="shared" ca="1" si="859"/>
        <v>6854.2135168500317</v>
      </c>
      <c r="S1903" s="25">
        <f ca="1">VLOOKUP(CONCATENATE($F1903," ",$G1903),AllocFactorMatrix,(S$4+1),FALSE)*$E1908</f>
        <v>292.47388093498466</v>
      </c>
      <c r="T1903" s="25">
        <f ca="1">VLOOKUP(CONCATENATE($F1903," ",$G1903),AllocFactorMatrix,(T$4+1),FALSE)*$E1908</f>
        <v>3380.3781800200486</v>
      </c>
      <c r="U1903" s="25">
        <f ca="1">VLOOKUP(CONCATENATE($F1903," ",$G1903),AllocFactorMatrix,(U$4+1),FALSE)*$E1908</f>
        <v>27535.699808342575</v>
      </c>
      <c r="V1903" s="25">
        <f ca="1">VLOOKUP(CONCATENATE($F1903," ",$G1903),AllocFactorMatrix,(V$4+1),FALSE)*$E1908</f>
        <v>0</v>
      </c>
      <c r="W1903" s="25">
        <f t="shared" ca="1" si="865"/>
        <v>31208.551869297607</v>
      </c>
      <c r="X1903" s="25">
        <f ca="1">VLOOKUP(CONCATENATE($F1903," ",$G1903),AllocFactorMatrix,(X$4+1),FALSE)*$E1908</f>
        <v>1417.3104946672572</v>
      </c>
      <c r="Y1903" s="25">
        <f ca="1">VLOOKUP(CONCATENATE($F1903," ",$G1903),AllocFactorMatrix,(Y$4+1),FALSE)*$E1908</f>
        <v>33.910097652126382</v>
      </c>
      <c r="Z1903" s="25">
        <f t="shared" ca="1" si="858"/>
        <v>1451.2205923193835</v>
      </c>
      <c r="AA1903" s="25">
        <f ca="1">VLOOKUP(CONCATENATE($F1903," ",$G1903),AllocFactorMatrix,(AA$4+1),FALSE)*$E1908</f>
        <v>23.27356497136137</v>
      </c>
      <c r="AB1903" s="25">
        <f ca="1">VLOOKUP(CONCATENATE($F1903," ",$G1903),AllocFactorMatrix,(AB$4+1),FALSE)*$E1908</f>
        <v>73.109227359940377</v>
      </c>
      <c r="AC1903" s="25">
        <f ca="1">VLOOKUP(CONCATENATE($F1903," ",$G1903),AllocFactorMatrix,(AC$4+1),FALSE)*$E1908</f>
        <v>18.212273454984921</v>
      </c>
    </row>
    <row r="1904" spans="4:29" hidden="1" outlineLevel="1">
      <c r="F1904" s="61" t="str">
        <f>F1908</f>
        <v>RB_GUP_EPIS</v>
      </c>
      <c r="G1904" s="20" t="str">
        <f>$G$11</f>
        <v>DISTPRI</v>
      </c>
      <c r="H1904" s="24">
        <f t="shared" ca="1" si="864"/>
        <v>205619.35430395024</v>
      </c>
      <c r="I1904" s="25">
        <f ca="1">VLOOKUP(CONCATENATE($F1904," ",$G1904),AllocFactorMatrix,(I$4+1),FALSE)*$E1908</f>
        <v>136633.78420024223</v>
      </c>
      <c r="J1904" s="25">
        <f ca="1">VLOOKUP(CONCATENATE($F1904," ",$G1904),AllocFactorMatrix,(J$4+1),FALSE)*$E1908</f>
        <v>34399.1437533223</v>
      </c>
      <c r="K1904" s="25">
        <f ca="1">VLOOKUP(CONCATENATE($F1904," ",$G1904),AllocFactorMatrix,(K$4+1),FALSE)*$E1908</f>
        <v>401.42567979526393</v>
      </c>
      <c r="L1904" s="25">
        <f ca="1">VLOOKUP(CONCATENATE($F1904," ",$G1904),AllocFactorMatrix,(L$4+1),FALSE)*$E1908</f>
        <v>0</v>
      </c>
      <c r="M1904" s="25">
        <f t="shared" ca="1" si="857"/>
        <v>34800.569433117562</v>
      </c>
      <c r="N1904" s="25">
        <f ca="1">VLOOKUP(CONCATENATE($F1904," ",$G1904),AllocFactorMatrix,(N$4+1),FALSE)*$E1908</f>
        <v>14833.863644825529</v>
      </c>
      <c r="O1904" s="25">
        <f ca="1">VLOOKUP(CONCATENATE($F1904," ",$G1904),AllocFactorMatrix,(O$4+1),FALSE)*$E1908</f>
        <v>4211.0134002099458</v>
      </c>
      <c r="P1904" s="25">
        <f ca="1">VLOOKUP(CONCATENATE($F1904," ",$G1904),AllocFactorMatrix,(P$4+1),FALSE)*$E1908</f>
        <v>0</v>
      </c>
      <c r="Q1904" s="25">
        <f ca="1">VLOOKUP(CONCATENATE($F1904," ",$G1904),AllocFactorMatrix,(Q$4+1),FALSE)*$E1908</f>
        <v>0</v>
      </c>
      <c r="R1904" s="25">
        <f t="shared" ca="1" si="859"/>
        <v>19044.877045035475</v>
      </c>
      <c r="S1904" s="25">
        <f ca="1">VLOOKUP(CONCATENATE($F1904," ",$G1904),AllocFactorMatrix,(S$4+1),FALSE)*$E1908</f>
        <v>846.02974813983201</v>
      </c>
      <c r="T1904" s="25">
        <f ca="1">VLOOKUP(CONCATENATE($F1904," ",$G1904),AllocFactorMatrix,(T$4+1),FALSE)*$E1908</f>
        <v>9785.5174553583893</v>
      </c>
      <c r="U1904" s="25">
        <f ca="1">VLOOKUP(CONCATENATE($F1904," ",$G1904),AllocFactorMatrix,(U$4+1),FALSE)*$E1908</f>
        <v>0</v>
      </c>
      <c r="V1904" s="25">
        <f ca="1">VLOOKUP(CONCATENATE($F1904," ",$G1904),AllocFactorMatrix,(V$4+1),FALSE)*$E1908</f>
        <v>0</v>
      </c>
      <c r="W1904" s="25">
        <f t="shared" ca="1" si="865"/>
        <v>10631.547203498221</v>
      </c>
      <c r="X1904" s="25">
        <f ca="1">VLOOKUP(CONCATENATE($F1904," ",$G1904),AllocFactorMatrix,(X$4+1),FALSE)*$E1908</f>
        <v>4025.6606616856607</v>
      </c>
      <c r="Y1904" s="25">
        <f ca="1">VLOOKUP(CONCATENATE($F1904," ",$G1904),AllocFactorMatrix,(Y$4+1),FALSE)*$E1908</f>
        <v>96.45150155906498</v>
      </c>
      <c r="Z1904" s="25">
        <f t="shared" ca="1" si="858"/>
        <v>4122.1121632447257</v>
      </c>
      <c r="AA1904" s="25">
        <f ca="1">VLOOKUP(CONCATENATE($F1904," ",$G1904),AllocFactorMatrix,(AA$4+1),FALSE)*$E1908</f>
        <v>69.260528987979441</v>
      </c>
      <c r="AB1904" s="25">
        <f ca="1">VLOOKUP(CONCATENATE($F1904," ",$G1904),AllocFactorMatrix,(AB$4+1),FALSE)*$E1908</f>
        <v>253.88726644110196</v>
      </c>
      <c r="AC1904" s="25">
        <f ca="1">VLOOKUP(CONCATENATE($F1904," ",$G1904),AllocFactorMatrix,(AC$4+1),FALSE)*$E1908</f>
        <v>63.316463382934437</v>
      </c>
    </row>
    <row r="1905" spans="4:29" hidden="1" outlineLevel="1">
      <c r="F1905" s="61" t="str">
        <f>F1908</f>
        <v>RB_GUP_EPIS</v>
      </c>
      <c r="G1905" s="20" t="str">
        <f>$G$12</f>
        <v>DISTSEC</v>
      </c>
      <c r="H1905" s="24">
        <f t="shared" ca="1" si="864"/>
        <v>90942.410039240975</v>
      </c>
      <c r="I1905" s="25">
        <f ca="1">VLOOKUP(CONCATENATE($F1905," ",$G1905),AllocFactorMatrix,(I$4+1),FALSE)*$E1908</f>
        <v>67897.763582270243</v>
      </c>
      <c r="J1905" s="25">
        <f ca="1">VLOOKUP(CONCATENATE($F1905," ",$G1905),AllocFactorMatrix,(J$4+1),FALSE)*$E1908</f>
        <v>15242.148191536031</v>
      </c>
      <c r="K1905" s="25">
        <f ca="1">VLOOKUP(CONCATENATE($F1905," ",$G1905),AllocFactorMatrix,(K$4+1),FALSE)*$E1908</f>
        <v>0</v>
      </c>
      <c r="L1905" s="25">
        <f ca="1">VLOOKUP(CONCATENATE($F1905," ",$G1905),AllocFactorMatrix,(L$4+1),FALSE)*$E1908</f>
        <v>0</v>
      </c>
      <c r="M1905" s="25">
        <f t="shared" ca="1" si="857"/>
        <v>15242.148191536031</v>
      </c>
      <c r="N1905" s="25">
        <f ca="1">VLOOKUP(CONCATENATE($F1905," ",$G1905),AllocFactorMatrix,(N$4+1),FALSE)*$E1908</f>
        <v>5373.0179218157355</v>
      </c>
      <c r="O1905" s="25">
        <f ca="1">VLOOKUP(CONCATENATE($F1905," ",$G1905),AllocFactorMatrix,(O$4+1),FALSE)*$E1908</f>
        <v>0</v>
      </c>
      <c r="P1905" s="25">
        <f ca="1">VLOOKUP(CONCATENATE($F1905," ",$G1905),AllocFactorMatrix,(P$4+1),FALSE)*$E1908</f>
        <v>0</v>
      </c>
      <c r="Q1905" s="25">
        <f ca="1">VLOOKUP(CONCATENATE($F1905," ",$G1905),AllocFactorMatrix,(Q$4+1),FALSE)*$E1908</f>
        <v>0</v>
      </c>
      <c r="R1905" s="25">
        <f t="shared" ca="1" si="859"/>
        <v>5373.0179218157355</v>
      </c>
      <c r="S1905" s="25">
        <f ca="1">VLOOKUP(CONCATENATE($F1905," ",$G1905),AllocFactorMatrix,(S$4+1),FALSE)*$E1908</f>
        <v>237.81276294145468</v>
      </c>
      <c r="T1905" s="25">
        <f ca="1">VLOOKUP(CONCATENATE($F1905," ",$G1905),AllocFactorMatrix,(T$4+1),FALSE)*$E1908</f>
        <v>0</v>
      </c>
      <c r="U1905" s="25">
        <f ca="1">VLOOKUP(CONCATENATE($F1905," ",$G1905),AllocFactorMatrix,(U$4+1),FALSE)*$E1908</f>
        <v>0</v>
      </c>
      <c r="V1905" s="25">
        <f ca="1">VLOOKUP(CONCATENATE($F1905," ",$G1905),AllocFactorMatrix,(V$4+1),FALSE)*$E1908</f>
        <v>0</v>
      </c>
      <c r="W1905" s="25">
        <f t="shared" ca="1" si="865"/>
        <v>237.81276294145468</v>
      </c>
      <c r="X1905" s="25">
        <f ca="1">VLOOKUP(CONCATENATE($F1905," ",$G1905),AllocFactorMatrix,(X$4+1),FALSE)*$E1908</f>
        <v>1495.3910376324179</v>
      </c>
      <c r="Y1905" s="25">
        <f ca="1">VLOOKUP(CONCATENATE($F1905," ",$G1905),AllocFactorMatrix,(Y$4+1),FALSE)*$E1908</f>
        <v>0</v>
      </c>
      <c r="Z1905" s="25">
        <f t="shared" ca="1" si="858"/>
        <v>1495.3910376324179</v>
      </c>
      <c r="AA1905" s="25">
        <f ca="1">VLOOKUP(CONCATENATE($F1905," ",$G1905),AllocFactorMatrix,(AA$4+1),FALSE)*$E1908</f>
        <v>24.384256551255312</v>
      </c>
      <c r="AB1905" s="25">
        <f ca="1">VLOOKUP(CONCATENATE($F1905," ",$G1905),AllocFactorMatrix,(AB$4+1),FALSE)*$E1908</f>
        <v>538.4414911290778</v>
      </c>
      <c r="AC1905" s="25">
        <f ca="1">VLOOKUP(CONCATENATE($F1905," ",$G1905),AllocFactorMatrix,(AC$4+1),FALSE)*$E1908</f>
        <v>133.45079536475052</v>
      </c>
    </row>
    <row r="1906" spans="4:29" hidden="1" outlineLevel="1">
      <c r="F1906" s="61" t="str">
        <f>F1908</f>
        <v>RB_GUP_EPIS</v>
      </c>
      <c r="G1906" s="20" t="str">
        <f>$G$13</f>
        <v>ENERGY</v>
      </c>
      <c r="H1906" s="24">
        <f t="shared" ca="1" si="864"/>
        <v>10959.509542686856</v>
      </c>
      <c r="I1906" s="25">
        <f ca="1">VLOOKUP(CONCATENATE($F1906," ",$G1906),AllocFactorMatrix,(I$4+1),FALSE)*$E1908</f>
        <v>3984.1376893172633</v>
      </c>
      <c r="J1906" s="25">
        <f ca="1">VLOOKUP(CONCATENATE($F1906," ",$G1906),AllocFactorMatrix,(J$4+1),FALSE)*$E1908</f>
        <v>1285.9448096859567</v>
      </c>
      <c r="K1906" s="25">
        <f ca="1">VLOOKUP(CONCATENATE($F1906," ",$G1906),AllocFactorMatrix,(K$4+1),FALSE)*$E1908</f>
        <v>14.721628330889391</v>
      </c>
      <c r="L1906" s="25">
        <f ca="1">VLOOKUP(CONCATENATE($F1906," ",$G1906),AllocFactorMatrix,(L$4+1),FALSE)*$E1908</f>
        <v>0.37311875836440334</v>
      </c>
      <c r="M1906" s="25">
        <f t="shared" ca="1" si="857"/>
        <v>1301.0395567752105</v>
      </c>
      <c r="N1906" s="25">
        <f ca="1">VLOOKUP(CONCATENATE($F1906," ",$G1906),AllocFactorMatrix,(N$4+1),FALSE)*$E1908</f>
        <v>622.29145362022564</v>
      </c>
      <c r="O1906" s="25">
        <f ca="1">VLOOKUP(CONCATENATE($F1906," ",$G1906),AllocFactorMatrix,(O$4+1),FALSE)*$E1908</f>
        <v>173.70014659269071</v>
      </c>
      <c r="P1906" s="25">
        <f ca="1">VLOOKUP(CONCATENATE($F1906," ",$G1906),AllocFactorMatrix,(P$4+1),FALSE)*$E1908</f>
        <v>13.751972297042762</v>
      </c>
      <c r="Q1906" s="25">
        <f ca="1">VLOOKUP(CONCATENATE($F1906," ",$G1906),AllocFactorMatrix,(Q$4+1),FALSE)*$E1908</f>
        <v>2.819091404709229</v>
      </c>
      <c r="R1906" s="25">
        <f t="shared" ca="1" si="859"/>
        <v>812.56266391466841</v>
      </c>
      <c r="S1906" s="25">
        <f ca="1">VLOOKUP(CONCATENATE($F1906," ",$G1906),AllocFactorMatrix,(S$4+1),FALSE)*$E1908</f>
        <v>41.4661199387862</v>
      </c>
      <c r="T1906" s="25">
        <f ca="1">VLOOKUP(CONCATENATE($F1906," ",$G1906),AllocFactorMatrix,(T$4+1),FALSE)*$E1908</f>
        <v>495.55369058492511</v>
      </c>
      <c r="U1906" s="25">
        <f ca="1">VLOOKUP(CONCATENATE($F1906," ",$G1906),AllocFactorMatrix,(U$4+1),FALSE)*$E1908</f>
        <v>3503.3327202664173</v>
      </c>
      <c r="V1906" s="25">
        <f ca="1">VLOOKUP(CONCATENATE($F1906," ",$G1906),AllocFactorMatrix,(V$4+1),FALSE)*$E1908</f>
        <v>561.44293369821844</v>
      </c>
      <c r="W1906" s="25">
        <f t="shared" ca="1" si="865"/>
        <v>4601.7954644883466</v>
      </c>
      <c r="X1906" s="25">
        <f ca="1">VLOOKUP(CONCATENATE($F1906," ",$G1906),AllocFactorMatrix,(X$4+1),FALSE)*$E1908</f>
        <v>168.7939834578257</v>
      </c>
      <c r="Y1906" s="25">
        <f ca="1">VLOOKUP(CONCATENATE($F1906," ",$G1906),AllocFactorMatrix,(Y$4+1),FALSE)*$E1908</f>
        <v>3.9672547616110458</v>
      </c>
      <c r="Z1906" s="25">
        <f t="shared" ca="1" si="858"/>
        <v>172.76123821943676</v>
      </c>
      <c r="AA1906" s="25">
        <f ca="1">VLOOKUP(CONCATENATE($F1906," ",$G1906),AllocFactorMatrix,(AA$4+1),FALSE)*$E1908</f>
        <v>3.8756867831989807</v>
      </c>
      <c r="AB1906" s="25">
        <f ca="1">VLOOKUP(CONCATENATE($F1906," ",$G1906),AllocFactorMatrix,(AB$4+1),FALSE)*$E1908</f>
        <v>66.689388535984705</v>
      </c>
      <c r="AC1906" s="25">
        <f ca="1">VLOOKUP(CONCATENATE($F1906," ",$G1906),AllocFactorMatrix,(AC$4+1),FALSE)*$E1908</f>
        <v>16.647854652744545</v>
      </c>
    </row>
    <row r="1907" spans="4:29" hidden="1" outlineLevel="1">
      <c r="F1907" s="61" t="str">
        <f>F1908</f>
        <v>RB_GUP_EPIS</v>
      </c>
      <c r="G1907" s="20" t="str">
        <f>$G$14</f>
        <v>CUSTOMER</v>
      </c>
      <c r="H1907" s="24">
        <f t="shared" ca="1" si="864"/>
        <v>190544.99045062225</v>
      </c>
      <c r="I1907" s="25">
        <f ca="1">VLOOKUP(CONCATENATE($F1907," ",$G1907),AllocFactorMatrix,(I$4+1),FALSE)*$E1908</f>
        <v>138158.27034852252</v>
      </c>
      <c r="J1907" s="25">
        <f ca="1">VLOOKUP(CONCATENATE($F1907," ",$G1907),AllocFactorMatrix,(J$4+1),FALSE)*$E1908</f>
        <v>33684.119986834165</v>
      </c>
      <c r="K1907" s="25">
        <f ca="1">VLOOKUP(CONCATENATE($F1907," ",$G1907),AllocFactorMatrix,(K$4+1),FALSE)*$E1908</f>
        <v>273.32658479634762</v>
      </c>
      <c r="L1907" s="25">
        <f ca="1">VLOOKUP(CONCATENATE($F1907," ",$G1907),AllocFactorMatrix,(L$4+1),FALSE)*$E1908</f>
        <v>38.774129745451738</v>
      </c>
      <c r="M1907" s="25">
        <f t="shared" ca="1" si="857"/>
        <v>33996.220701375962</v>
      </c>
      <c r="N1907" s="25">
        <f ca="1">VLOOKUP(CONCATENATE($F1907," ",$G1907),AllocFactorMatrix,(N$4+1),FALSE)*$E1908</f>
        <v>562.08541582905104</v>
      </c>
      <c r="O1907" s="25">
        <f ca="1">VLOOKUP(CONCATENATE($F1907," ",$G1907),AllocFactorMatrix,(O$4+1),FALSE)*$E1908</f>
        <v>229.1250169944532</v>
      </c>
      <c r="P1907" s="25">
        <f ca="1">VLOOKUP(CONCATENATE($F1907," ",$G1907),AllocFactorMatrix,(P$4+1),FALSE)*$E1908</f>
        <v>111.21970403497593</v>
      </c>
      <c r="Q1907" s="25">
        <f ca="1">VLOOKUP(CONCATENATE($F1907," ",$G1907),AllocFactorMatrix,(Q$4+1),FALSE)*$E1908</f>
        <v>47.637614765147774</v>
      </c>
      <c r="R1907" s="25">
        <f t="shared" ca="1" si="859"/>
        <v>950.06775162362794</v>
      </c>
      <c r="S1907" s="25">
        <f ca="1">VLOOKUP(CONCATENATE($F1907," ",$G1907),AllocFactorMatrix,(S$4+1),FALSE)*$E1908</f>
        <v>8.0962246297517595</v>
      </c>
      <c r="T1907" s="25">
        <f ca="1">VLOOKUP(CONCATENATE($F1907," ",$G1907),AllocFactorMatrix,(T$4+1),FALSE)*$E1908</f>
        <v>142.62499136621955</v>
      </c>
      <c r="U1907" s="25">
        <f ca="1">VLOOKUP(CONCATENATE($F1907," ",$G1907),AllocFactorMatrix,(U$4+1),FALSE)*$E1908</f>
        <v>288.38156821056538</v>
      </c>
      <c r="V1907" s="25">
        <f ca="1">VLOOKUP(CONCATENATE($F1907," ",$G1907),AllocFactorMatrix,(V$4+1),FALSE)*$E1908</f>
        <v>71.459748863609747</v>
      </c>
      <c r="W1907" s="25">
        <f t="shared" ca="1" si="865"/>
        <v>510.5625330701464</v>
      </c>
      <c r="X1907" s="25">
        <f ca="1">VLOOKUP(CONCATENATE($F1907," ",$G1907),AllocFactorMatrix,(X$4+1),FALSE)*$E1908</f>
        <v>190.23345112892895</v>
      </c>
      <c r="Y1907" s="25">
        <f ca="1">VLOOKUP(CONCATENATE($F1907," ",$G1907),AllocFactorMatrix,(Y$4+1),FALSE)*$E1908</f>
        <v>2.917713480060502</v>
      </c>
      <c r="Z1907" s="25">
        <f t="shared" ca="1" si="858"/>
        <v>193.15116460898946</v>
      </c>
      <c r="AA1907" s="25">
        <f ca="1">VLOOKUP(CONCATENATE($F1907," ",$G1907),AllocFactorMatrix,(AA$4+1),FALSE)*$E1908</f>
        <v>11.29182606442207</v>
      </c>
      <c r="AB1907" s="25">
        <f ca="1">VLOOKUP(CONCATENATE($F1907," ",$G1907),AllocFactorMatrix,(AB$4+1),FALSE)*$E1908</f>
        <v>14515.17672480124</v>
      </c>
      <c r="AC1907" s="25">
        <f ca="1">VLOOKUP(CONCATENATE($F1907," ",$G1907),AllocFactorMatrix,(AC$4+1),FALSE)*$E1908</f>
        <v>2210.2494005552439</v>
      </c>
    </row>
    <row r="1908" spans="4:29" collapsed="1">
      <c r="D1908" s="20" t="s">
        <v>496</v>
      </c>
      <c r="E1908" s="22">
        <f>'Sch 4'!E430</f>
        <v>1096503.6723399998</v>
      </c>
      <c r="F1908" s="61" t="s">
        <v>305</v>
      </c>
      <c r="G1908" s="20" t="str">
        <f>$G$15</f>
        <v>TOTAL</v>
      </c>
      <c r="H1908" s="24">
        <f t="shared" ca="1" si="864"/>
        <v>1096503.6723399996</v>
      </c>
      <c r="I1908" s="25">
        <f ca="1">VLOOKUP(CONCATENATE($F1908," ",$G1908),AllocFactorMatrix,(I$4+1),FALSE)*$E1908</f>
        <v>638591.59236775618</v>
      </c>
      <c r="J1908" s="25">
        <f ca="1">VLOOKUP(CONCATENATE($F1908," ",$G1908),AllocFactorMatrix,(J$4+1),FALSE)*$E1908</f>
        <v>158596.71920520978</v>
      </c>
      <c r="K1908" s="25">
        <f ca="1">VLOOKUP(CONCATENATE($F1908," ",$G1908),AllocFactorMatrix,(K$4+1),FALSE)*$E1908</f>
        <v>1554.016423363398</v>
      </c>
      <c r="L1908" s="25">
        <f ca="1">VLOOKUP(CONCATENATE($F1908," ",$G1908),AllocFactorMatrix,(L$4+1),FALSE)*$E1908</f>
        <v>61.583486222876203</v>
      </c>
      <c r="M1908" s="25">
        <f t="shared" ca="1" si="857"/>
        <v>160212.31911479603</v>
      </c>
      <c r="N1908" s="25">
        <f ca="1">VLOOKUP(CONCATENATE($F1908," ",$G1908),AllocFactorMatrix,(N$4+1),FALSE)*$E1908</f>
        <v>52556.580592223909</v>
      </c>
      <c r="O1908" s="25">
        <f ca="1">VLOOKUP(CONCATENATE($F1908," ",$G1908),AllocFactorMatrix,(O$4+1),FALSE)*$E1908</f>
        <v>13482.53302062243</v>
      </c>
      <c r="P1908" s="25">
        <f ca="1">VLOOKUP(CONCATENATE($F1908," ",$G1908),AllocFactorMatrix,(P$4+1),FALSE)*$E1908</f>
        <v>861.286332505769</v>
      </c>
      <c r="Q1908" s="25">
        <f ca="1">VLOOKUP(CONCATENATE($F1908," ",$G1908),AllocFactorMatrix,(Q$4+1),FALSE)*$E1908</f>
        <v>173.8739424254394</v>
      </c>
      <c r="R1908" s="25">
        <f t="shared" ca="1" si="859"/>
        <v>67074.273887777556</v>
      </c>
      <c r="S1908" s="25">
        <f ca="1">VLOOKUP(CONCATENATE($F1908," ",$G1908),AllocFactorMatrix,(S$4+1),FALSE)*$E1908</f>
        <v>2984.2822060835879</v>
      </c>
      <c r="T1908" s="25">
        <f ca="1">VLOOKUP(CONCATENATE($F1908," ",$G1908),AllocFactorMatrix,(T$4+1),FALSE)*$E1908</f>
        <v>30793.406082493722</v>
      </c>
      <c r="U1908" s="25">
        <f ca="1">VLOOKUP(CONCATENATE($F1908," ",$G1908),AllocFactorMatrix,(U$4+1),FALSE)*$E1908</f>
        <v>144793.0126819328</v>
      </c>
      <c r="V1908" s="25">
        <f ca="1">VLOOKUP(CONCATENATE($F1908," ",$G1908),AllocFactorMatrix,(V$4+1),FALSE)*$E1908</f>
        <v>18433.511099892232</v>
      </c>
      <c r="W1908" s="25">
        <f t="shared" ca="1" si="865"/>
        <v>197004.21207040234</v>
      </c>
      <c r="X1908" s="25">
        <f ca="1">VLOOKUP(CONCATENATE($F1908," ",$G1908),AllocFactorMatrix,(X$4+1),FALSE)*$E1908</f>
        <v>14339.023498918506</v>
      </c>
      <c r="Y1908" s="25">
        <f ca="1">VLOOKUP(CONCATENATE($F1908," ",$G1908),AllocFactorMatrix,(Y$4+1),FALSE)*$E1908</f>
        <v>307.2341833980534</v>
      </c>
      <c r="Z1908" s="25">
        <f t="shared" ca="1" si="858"/>
        <v>14646.25768231656</v>
      </c>
      <c r="AA1908" s="25">
        <f ca="1">VLOOKUP(CONCATENATE($F1908," ",$G1908),AllocFactorMatrix,(AA$4+1),FALSE)*$E1908</f>
        <v>254.85533857738693</v>
      </c>
      <c r="AB1908" s="25">
        <f ca="1">VLOOKUP(CONCATENATE($F1908," ",$G1908),AllocFactorMatrix,(AB$4+1),FALSE)*$E1908</f>
        <v>16112.984689949419</v>
      </c>
      <c r="AC1908" s="25">
        <f ca="1">VLOOKUP(CONCATENATE($F1908," ",$G1908),AllocFactorMatrix,(AC$4+1),FALSE)*$E1908</f>
        <v>2607.1771884244135</v>
      </c>
    </row>
    <row r="1909" spans="4:29" hidden="1" outlineLevel="1">
      <c r="F1909" s="61" t="str">
        <f>F1916</f>
        <v>LABOR_M</v>
      </c>
      <c r="G1909" s="20" t="str">
        <f>$G$8</f>
        <v>PRODUCTION</v>
      </c>
      <c r="H1909" s="24">
        <f t="shared" ca="1" si="864"/>
        <v>453787.61475433537</v>
      </c>
      <c r="I1909" s="25">
        <f ca="1">VLOOKUP(CONCATENATE($F1909," ",$G1909),AllocFactorMatrix,(I$4+1),FALSE)*$E1916</f>
        <v>222511.54276890313</v>
      </c>
      <c r="J1909" s="25">
        <f ca="1">VLOOKUP(CONCATENATE($F1909," ",$G1909),AllocFactorMatrix,(J$4+1),FALSE)*$E1916</f>
        <v>56286.76821902825</v>
      </c>
      <c r="K1909" s="25">
        <f ca="1">VLOOKUP(CONCATENATE($F1909," ",$G1909),AllocFactorMatrix,(K$4+1),FALSE)*$E1916</f>
        <v>658.07793427583124</v>
      </c>
      <c r="L1909" s="25">
        <f ca="1">VLOOKUP(CONCATENATE($F1909," ",$G1909),AllocFactorMatrix,(L$4+1),FALSE)*$E1916</f>
        <v>16.21208363178301</v>
      </c>
      <c r="M1909" s="25">
        <f t="shared" ca="1" si="857"/>
        <v>56961.058236935867</v>
      </c>
      <c r="N1909" s="25">
        <f ca="1">VLOOKUP(CONCATENATE($F1909," ",$G1909),AllocFactorMatrix,(N$4+1),FALSE)*$E1916</f>
        <v>23551.09000574896</v>
      </c>
      <c r="O1909" s="25">
        <f ca="1">VLOOKUP(CONCATENATE($F1909," ",$G1909),AllocFactorMatrix,(O$4+1),FALSE)*$E1916</f>
        <v>6707.2348185642932</v>
      </c>
      <c r="P1909" s="25">
        <f ca="1">VLOOKUP(CONCATENATE($F1909," ",$G1909),AllocFactorMatrix,(P$4+1),FALSE)*$E1916</f>
        <v>530.78029498298474</v>
      </c>
      <c r="Q1909" s="25">
        <f ca="1">VLOOKUP(CONCATENATE($F1909," ",$G1909),AllocFactorMatrix,(Q$4+1),FALSE)*$E1916</f>
        <v>112.03836147639346</v>
      </c>
      <c r="R1909" s="25">
        <f t="shared" ca="1" si="859"/>
        <v>30901.143480772633</v>
      </c>
      <c r="S1909" s="25">
        <f ca="1">VLOOKUP(CONCATENATE($F1909," ",$G1909),AllocFactorMatrix,(S$4+1),FALSE)*$E1916</f>
        <v>1414.7211243670383</v>
      </c>
      <c r="T1909" s="25">
        <f ca="1">VLOOKUP(CONCATENATE($F1909," ",$G1909),AllocFactorMatrix,(T$4+1),FALSE)*$E1916</f>
        <v>15422.942137563357</v>
      </c>
      <c r="U1909" s="25">
        <f ca="1">VLOOKUP(CONCATENATE($F1909," ",$G1909),AllocFactorMatrix,(U$4+1),FALSE)*$E1916</f>
        <v>103004.24912358442</v>
      </c>
      <c r="V1909" s="25">
        <f ca="1">VLOOKUP(CONCATENATE($F1909," ",$G1909),AllocFactorMatrix,(V$4+1),FALSE)*$E1916</f>
        <v>16159.420360301488</v>
      </c>
      <c r="W1909" s="25">
        <f ca="1">SUBTOTAL(9,S1909:V1909)</f>
        <v>136001.3327458163</v>
      </c>
      <c r="X1909" s="25">
        <f ca="1">VLOOKUP(CONCATENATE($F1909," ",$G1909),AllocFactorMatrix,(X$4+1),FALSE)*$E1916</f>
        <v>6392.406319296445</v>
      </c>
      <c r="Y1909" s="25">
        <f ca="1">VLOOKUP(CONCATENATE($F1909," ",$G1909),AllocFactorMatrix,(Y$4+1),FALSE)*$E1916</f>
        <v>154.31502551505372</v>
      </c>
      <c r="Z1909" s="25">
        <f t="shared" ca="1" si="858"/>
        <v>6546.721344811499</v>
      </c>
      <c r="AA1909" s="25">
        <f ca="1">VLOOKUP(CONCATENATE($F1909," ",$G1909),AllocFactorMatrix,(AA$4+1),FALSE)*$E1916</f>
        <v>111.45032298720204</v>
      </c>
      <c r="AB1909" s="25">
        <f ca="1">VLOOKUP(CONCATENATE($F1909," ",$G1909),AllocFactorMatrix,(AB$4+1),FALSE)*$E1916</f>
        <v>604.30588969149483</v>
      </c>
      <c r="AC1909" s="25">
        <f ca="1">VLOOKUP(CONCATENATE($F1909," ",$G1909),AllocFactorMatrix,(AC$4+1),FALSE)*$E1916</f>
        <v>150.05996441711972</v>
      </c>
    </row>
    <row r="1910" spans="4:29" hidden="1" outlineLevel="1">
      <c r="F1910" s="61" t="str">
        <f>F1916</f>
        <v>LABOR_M</v>
      </c>
      <c r="G1910" s="20" t="str">
        <f>$G$9</f>
        <v>BULKTRAN</v>
      </c>
      <c r="H1910" s="24">
        <f t="shared" ca="1" si="864"/>
        <v>122102.0988369424</v>
      </c>
      <c r="I1910" s="25">
        <f ca="1">VLOOKUP(CONCATENATE($F1910," ",$G1910),AllocFactorMatrix,(I$4+1),FALSE)*$E1916</f>
        <v>59871.89932946398</v>
      </c>
      <c r="J1910" s="25">
        <f ca="1">VLOOKUP(CONCATENATE($F1910," ",$G1910),AllocFactorMatrix,(J$4+1),FALSE)*$E1916</f>
        <v>15145.262481463957</v>
      </c>
      <c r="K1910" s="25">
        <f ca="1">VLOOKUP(CONCATENATE($F1910," ",$G1910),AllocFactorMatrix,(K$4+1),FALSE)*$E1916</f>
        <v>177.07115478869684</v>
      </c>
      <c r="L1910" s="25">
        <f ca="1">VLOOKUP(CONCATENATE($F1910," ",$G1910),AllocFactorMatrix,(L$4+1),FALSE)*$E1916</f>
        <v>4.3622376935791731</v>
      </c>
      <c r="M1910" s="25">
        <f t="shared" ca="1" si="857"/>
        <v>15326.695873946233</v>
      </c>
      <c r="N1910" s="25">
        <f ca="1">VLOOKUP(CONCATENATE($F1910," ",$G1910),AllocFactorMatrix,(N$4+1),FALSE)*$E1916</f>
        <v>6336.9678371598029</v>
      </c>
      <c r="O1910" s="25">
        <f ca="1">VLOOKUP(CONCATENATE($F1910," ",$G1910),AllocFactorMatrix,(O$4+1),FALSE)*$E1916</f>
        <v>1804.7373311020822</v>
      </c>
      <c r="P1910" s="25">
        <f ca="1">VLOOKUP(CONCATENATE($F1910," ",$G1910),AllocFactorMatrix,(P$4+1),FALSE)*$E1916</f>
        <v>142.81876792472485</v>
      </c>
      <c r="Q1910" s="25">
        <f ca="1">VLOOKUP(CONCATENATE($F1910," ",$G1910),AllocFactorMatrix,(Q$4+1),FALSE)*$E1916</f>
        <v>30.146523707848694</v>
      </c>
      <c r="R1910" s="25">
        <f t="shared" ca="1" si="859"/>
        <v>8314.670459894458</v>
      </c>
      <c r="S1910" s="25">
        <f ca="1">VLOOKUP(CONCATENATE($F1910," ",$G1910),AllocFactorMatrix,(S$4+1),FALSE)*$E1916</f>
        <v>380.66358123874772</v>
      </c>
      <c r="T1910" s="25">
        <f ca="1">VLOOKUP(CONCATENATE($F1910," ",$G1910),AllocFactorMatrix,(T$4+1),FALSE)*$E1916</f>
        <v>4149.9008434963325</v>
      </c>
      <c r="U1910" s="25">
        <f ca="1">VLOOKUP(CONCATENATE($F1910," ",$G1910),AllocFactorMatrix,(U$4+1),FALSE)*$E1916</f>
        <v>27715.685924838886</v>
      </c>
      <c r="V1910" s="25">
        <f ca="1">VLOOKUP(CONCATENATE($F1910," ",$G1910),AllocFactorMatrix,(V$4+1),FALSE)*$E1916</f>
        <v>4348.0674170655775</v>
      </c>
      <c r="W1910" s="25">
        <f t="shared" ref="W1910:W1916" ca="1" si="866">SUBTOTAL(9,S1910:V1910)</f>
        <v>36594.317766639542</v>
      </c>
      <c r="X1910" s="25">
        <f ca="1">VLOOKUP(CONCATENATE($F1910," ",$G1910),AllocFactorMatrix,(X$4+1),FALSE)*$E1916</f>
        <v>1720.0254101848491</v>
      </c>
      <c r="Y1910" s="25">
        <f ca="1">VLOOKUP(CONCATENATE($F1910," ",$G1910),AllocFactorMatrix,(Y$4+1),FALSE)*$E1916</f>
        <v>41.52204221718322</v>
      </c>
      <c r="Z1910" s="25">
        <f t="shared" ca="1" si="858"/>
        <v>1761.5474524020324</v>
      </c>
      <c r="AA1910" s="25">
        <f ca="1">VLOOKUP(CONCATENATE($F1910," ",$G1910),AllocFactorMatrix,(AA$4+1),FALSE)*$E1916</f>
        <v>29.988298292714678</v>
      </c>
      <c r="AB1910" s="25">
        <f ca="1">VLOOKUP(CONCATENATE($F1910," ",$G1910),AllocFactorMatrix,(AB$4+1),FALSE)*$E1916</f>
        <v>162.60253711596562</v>
      </c>
      <c r="AC1910" s="25">
        <f ca="1">VLOOKUP(CONCATENATE($F1910," ",$G1910),AllocFactorMatrix,(AC$4+1),FALSE)*$E1916</f>
        <v>40.37711918745611</v>
      </c>
    </row>
    <row r="1911" spans="4:29" hidden="1" outlineLevel="1">
      <c r="F1911" s="61" t="str">
        <f>F1916</f>
        <v>LABOR_M</v>
      </c>
      <c r="G1911" s="20" t="str">
        <f>$G$10</f>
        <v>SUBTRAN</v>
      </c>
      <c r="H1911" s="24">
        <f t="shared" ca="1" si="864"/>
        <v>46827.202265634238</v>
      </c>
      <c r="I1911" s="25">
        <f ca="1">VLOOKUP(CONCATENATE($F1911," ",$G1911),AllocFactorMatrix,(I$4+1),FALSE)*$E1916</f>
        <v>22238.322995901111</v>
      </c>
      <c r="J1911" s="25">
        <f ca="1">VLOOKUP(CONCATENATE($F1911," ",$G1911),AllocFactorMatrix,(J$4+1),FALSE)*$E1916</f>
        <v>5692.6825440914326</v>
      </c>
      <c r="K1911" s="25">
        <f ca="1">VLOOKUP(CONCATENATE($F1911," ",$G1911),AllocFactorMatrix,(K$4+1),FALSE)*$E1916</f>
        <v>66.338097058774579</v>
      </c>
      <c r="L1911" s="25">
        <f ca="1">VLOOKUP(CONCATENATE($F1911," ",$G1911),AllocFactorMatrix,(L$4+1),FALSE)*$E1916</f>
        <v>2.1748427809479201</v>
      </c>
      <c r="M1911" s="25">
        <f t="shared" ca="1" si="857"/>
        <v>5761.1954839311556</v>
      </c>
      <c r="N1911" s="25">
        <f ca="1">VLOOKUP(CONCATENATE($F1911," ",$G1911),AllocFactorMatrix,(N$4+1),FALSE)*$E1916</f>
        <v>2481.1476313999046</v>
      </c>
      <c r="O1911" s="25">
        <f ca="1">VLOOKUP(CONCATENATE($F1911," ",$G1911),AllocFactorMatrix,(O$4+1),FALSE)*$E1916</f>
        <v>703.27569378539386</v>
      </c>
      <c r="P1911" s="25">
        <f ca="1">VLOOKUP(CONCATENATE($F1911," ",$G1911),AllocFactorMatrix,(P$4+1),FALSE)*$E1916</f>
        <v>72.038584251046998</v>
      </c>
      <c r="Q1911" s="25">
        <f ca="1">VLOOKUP(CONCATENATE($F1911," ",$G1911),AllocFactorMatrix,(Q$4+1),FALSE)*$E1916</f>
        <v>0</v>
      </c>
      <c r="R1911" s="25">
        <f t="shared" ca="1" si="859"/>
        <v>3256.4619094363452</v>
      </c>
      <c r="S1911" s="25">
        <f ca="1">VLOOKUP(CONCATENATE($F1911," ",$G1911),AllocFactorMatrix,(S$4+1),FALSE)*$E1916</f>
        <v>138.95541048267535</v>
      </c>
      <c r="T1911" s="25">
        <f ca="1">VLOOKUP(CONCATENATE($F1911," ",$G1911),AllocFactorMatrix,(T$4+1),FALSE)*$E1916</f>
        <v>1606.0300362198209</v>
      </c>
      <c r="U1911" s="25">
        <f ca="1">VLOOKUP(CONCATENATE($F1911," ",$G1911),AllocFactorMatrix,(U$4+1),FALSE)*$E1916</f>
        <v>13082.311683915865</v>
      </c>
      <c r="V1911" s="25">
        <f ca="1">VLOOKUP(CONCATENATE($F1911," ",$G1911),AllocFactorMatrix,(V$4+1),FALSE)*$E1916</f>
        <v>0</v>
      </c>
      <c r="W1911" s="25">
        <f t="shared" ca="1" si="866"/>
        <v>14827.297130618361</v>
      </c>
      <c r="X1911" s="25">
        <f ca="1">VLOOKUP(CONCATENATE($F1911," ",$G1911),AllocFactorMatrix,(X$4+1),FALSE)*$E1916</f>
        <v>673.36939947698011</v>
      </c>
      <c r="Y1911" s="25">
        <f ca="1">VLOOKUP(CONCATENATE($F1911," ",$G1911),AllocFactorMatrix,(Y$4+1),FALSE)*$E1916</f>
        <v>16.110811412271978</v>
      </c>
      <c r="Z1911" s="25">
        <f t="shared" ca="1" si="858"/>
        <v>689.48021088925213</v>
      </c>
      <c r="AA1911" s="25">
        <f ca="1">VLOOKUP(CONCATENATE($F1911," ",$G1911),AllocFactorMatrix,(AA$4+1),FALSE)*$E1916</f>
        <v>11.057355835168176</v>
      </c>
      <c r="AB1911" s="25">
        <f ca="1">VLOOKUP(CONCATENATE($F1911," ",$G1911),AllocFactorMatrix,(AB$4+1),FALSE)*$E1916</f>
        <v>34.734461297520205</v>
      </c>
      <c r="AC1911" s="25">
        <f ca="1">VLOOKUP(CONCATENATE($F1911," ",$G1911),AllocFactorMatrix,(AC$4+1),FALSE)*$E1916</f>
        <v>8.6527177253230381</v>
      </c>
    </row>
    <row r="1912" spans="4:29" hidden="1" outlineLevel="1">
      <c r="F1912" s="61" t="str">
        <f>F1916</f>
        <v>LABOR_M</v>
      </c>
      <c r="G1912" s="20" t="str">
        <f>$G$11</f>
        <v>DISTPRI</v>
      </c>
      <c r="H1912" s="24">
        <f t="shared" ca="1" si="864"/>
        <v>311794.7430587933</v>
      </c>
      <c r="I1912" s="25">
        <f ca="1">VLOOKUP(CONCATENATE($F1912," ",$G1912),AllocFactorMatrix,(I$4+1),FALSE)*$E1916</f>
        <v>207187.18713069469</v>
      </c>
      <c r="J1912" s="25">
        <f ca="1">VLOOKUP(CONCATENATE($F1912," ",$G1912),AllocFactorMatrix,(J$4+1),FALSE)*$E1916</f>
        <v>52161.783234447044</v>
      </c>
      <c r="K1912" s="25">
        <f ca="1">VLOOKUP(CONCATENATE($F1912," ",$G1912),AllocFactorMatrix,(K$4+1),FALSE)*$E1916</f>
        <v>608.70931684742277</v>
      </c>
      <c r="L1912" s="25">
        <f ca="1">VLOOKUP(CONCATENATE($F1912," ",$G1912),AllocFactorMatrix,(L$4+1),FALSE)*$E1916</f>
        <v>0</v>
      </c>
      <c r="M1912" s="25">
        <f t="shared" ca="1" si="857"/>
        <v>52770.492551294468</v>
      </c>
      <c r="N1912" s="25">
        <f ca="1">VLOOKUP(CONCATENATE($F1912," ",$G1912),AllocFactorMatrix,(N$4+1),FALSE)*$E1916</f>
        <v>22493.605815290197</v>
      </c>
      <c r="O1912" s="25">
        <f ca="1">VLOOKUP(CONCATENATE($F1912," ",$G1912),AllocFactorMatrix,(O$4+1),FALSE)*$E1916</f>
        <v>6385.4487121612892</v>
      </c>
      <c r="P1912" s="25">
        <f ca="1">VLOOKUP(CONCATENATE($F1912," ",$G1912),AllocFactorMatrix,(P$4+1),FALSE)*$E1916</f>
        <v>0</v>
      </c>
      <c r="Q1912" s="25">
        <f ca="1">VLOOKUP(CONCATENATE($F1912," ",$G1912),AllocFactorMatrix,(Q$4+1),FALSE)*$E1916</f>
        <v>0</v>
      </c>
      <c r="R1912" s="25">
        <f t="shared" ca="1" si="859"/>
        <v>28879.054527451488</v>
      </c>
      <c r="S1912" s="25">
        <f ca="1">VLOOKUP(CONCATENATE($F1912," ",$G1912),AllocFactorMatrix,(S$4+1),FALSE)*$E1916</f>
        <v>1282.8929885239247</v>
      </c>
      <c r="T1912" s="25">
        <f ca="1">VLOOKUP(CONCATENATE($F1912," ",$G1912),AllocFactorMatrix,(T$4+1),FALSE)*$E1916</f>
        <v>14838.451910420141</v>
      </c>
      <c r="U1912" s="25">
        <f ca="1">VLOOKUP(CONCATENATE($F1912," ",$G1912),AllocFactorMatrix,(U$4+1),FALSE)*$E1916</f>
        <v>0</v>
      </c>
      <c r="V1912" s="25">
        <f ca="1">VLOOKUP(CONCATENATE($F1912," ",$G1912),AllocFactorMatrix,(V$4+1),FALSE)*$E1916</f>
        <v>0</v>
      </c>
      <c r="W1912" s="25">
        <f t="shared" ca="1" si="866"/>
        <v>16121.344898944066</v>
      </c>
      <c r="X1912" s="25">
        <f ca="1">VLOOKUP(CONCATENATE($F1912," ",$G1912),AllocFactorMatrix,(X$4+1),FALSE)*$E1916</f>
        <v>6104.3856299477666</v>
      </c>
      <c r="Y1912" s="25">
        <f ca="1">VLOOKUP(CONCATENATE($F1912," ",$G1912),AllocFactorMatrix,(Y$4+1),FALSE)*$E1916</f>
        <v>146.25603337801027</v>
      </c>
      <c r="Z1912" s="25">
        <f t="shared" ca="1" si="858"/>
        <v>6250.6416633257768</v>
      </c>
      <c r="AA1912" s="25">
        <f ca="1">VLOOKUP(CONCATENATE($F1912," ",$G1912),AllocFactorMatrix,(AA$4+1),FALSE)*$E1916</f>
        <v>105.02449496072698</v>
      </c>
      <c r="AB1912" s="25">
        <f ca="1">VLOOKUP(CONCATENATE($F1912," ",$G1912),AllocFactorMatrix,(AB$4+1),FALSE)*$E1916</f>
        <v>384.9866919088073</v>
      </c>
      <c r="AC1912" s="25">
        <f ca="1">VLOOKUP(CONCATENATE($F1912," ",$G1912),AllocFactorMatrix,(AC$4+1),FALSE)*$E1916</f>
        <v>96.011100213314251</v>
      </c>
    </row>
    <row r="1913" spans="4:29" hidden="1" outlineLevel="1">
      <c r="F1913" s="61" t="str">
        <f>F1916</f>
        <v>LABOR_M</v>
      </c>
      <c r="G1913" s="20" t="str">
        <f>$G$12</f>
        <v>DISTSEC</v>
      </c>
      <c r="H1913" s="24">
        <f t="shared" ca="1" si="864"/>
        <v>124615.44806688807</v>
      </c>
      <c r="I1913" s="25">
        <f ca="1">VLOOKUP(CONCATENATE($F1913," ",$G1913),AllocFactorMatrix,(I$4+1),FALSE)*$E1916</f>
        <v>93038.113107991478</v>
      </c>
      <c r="J1913" s="25">
        <f ca="1">VLOOKUP(CONCATENATE($F1913," ",$G1913),AllocFactorMatrix,(J$4+1),FALSE)*$E1916</f>
        <v>20885.823518098863</v>
      </c>
      <c r="K1913" s="25">
        <f ca="1">VLOOKUP(CONCATENATE($F1913," ",$G1913),AllocFactorMatrix,(K$4+1),FALSE)*$E1916</f>
        <v>0</v>
      </c>
      <c r="L1913" s="25">
        <f ca="1">VLOOKUP(CONCATENATE($F1913," ",$G1913),AllocFactorMatrix,(L$4+1),FALSE)*$E1916</f>
        <v>0</v>
      </c>
      <c r="M1913" s="25">
        <f t="shared" ca="1" si="857"/>
        <v>20885.823518098863</v>
      </c>
      <c r="N1913" s="25">
        <f ca="1">VLOOKUP(CONCATENATE($F1913," ",$G1913),AllocFactorMatrix,(N$4+1),FALSE)*$E1916</f>
        <v>7362.472970636878</v>
      </c>
      <c r="O1913" s="25">
        <f ca="1">VLOOKUP(CONCATENATE($F1913," ",$G1913),AllocFactorMatrix,(O$4+1),FALSE)*$E1916</f>
        <v>0</v>
      </c>
      <c r="P1913" s="25">
        <f ca="1">VLOOKUP(CONCATENATE($F1913," ",$G1913),AllocFactorMatrix,(P$4+1),FALSE)*$E1916</f>
        <v>0</v>
      </c>
      <c r="Q1913" s="25">
        <f ca="1">VLOOKUP(CONCATENATE($F1913," ",$G1913),AllocFactorMatrix,(Q$4+1),FALSE)*$E1916</f>
        <v>0</v>
      </c>
      <c r="R1913" s="25">
        <f t="shared" ca="1" si="859"/>
        <v>7362.472970636878</v>
      </c>
      <c r="S1913" s="25">
        <f ca="1">VLOOKUP(CONCATENATE($F1913," ",$G1913),AllocFactorMatrix,(S$4+1),FALSE)*$E1916</f>
        <v>325.86715039976019</v>
      </c>
      <c r="T1913" s="25">
        <f ca="1">VLOOKUP(CONCATENATE($F1913," ",$G1913),AllocFactorMatrix,(T$4+1),FALSE)*$E1916</f>
        <v>0</v>
      </c>
      <c r="U1913" s="25">
        <f ca="1">VLOOKUP(CONCATENATE($F1913," ",$G1913),AllocFactorMatrix,(U$4+1),FALSE)*$E1916</f>
        <v>0</v>
      </c>
      <c r="V1913" s="25">
        <f ca="1">VLOOKUP(CONCATENATE($F1913," ",$G1913),AllocFactorMatrix,(V$4+1),FALSE)*$E1916</f>
        <v>0</v>
      </c>
      <c r="W1913" s="25">
        <f t="shared" ca="1" si="866"/>
        <v>325.86715039976019</v>
      </c>
      <c r="X1913" s="25">
        <f ca="1">VLOOKUP(CONCATENATE($F1913," ",$G1913),AllocFactorMatrix,(X$4+1),FALSE)*$E1916</f>
        <v>2049.0860546731092</v>
      </c>
      <c r="Y1913" s="25">
        <f ca="1">VLOOKUP(CONCATENATE($F1913," ",$G1913),AllocFactorMatrix,(Y$4+1),FALSE)*$E1916</f>
        <v>0</v>
      </c>
      <c r="Z1913" s="25">
        <f t="shared" ca="1" si="858"/>
        <v>2049.0860546731092</v>
      </c>
      <c r="AA1913" s="25">
        <f ca="1">VLOOKUP(CONCATENATE($F1913," ",$G1913),AllocFactorMatrix,(AA$4+1),FALSE)*$E1916</f>
        <v>33.412959416860339</v>
      </c>
      <c r="AB1913" s="25">
        <f ca="1">VLOOKUP(CONCATENATE($F1913," ",$G1913),AllocFactorMatrix,(AB$4+1),FALSE)*$E1916</f>
        <v>737.80898973208446</v>
      </c>
      <c r="AC1913" s="25">
        <f ca="1">VLOOKUP(CONCATENATE($F1913," ",$G1913),AllocFactorMatrix,(AC$4+1),FALSE)*$E1916</f>
        <v>182.86331593901281</v>
      </c>
    </row>
    <row r="1914" spans="4:29" hidden="1" outlineLevel="1">
      <c r="F1914" s="61" t="str">
        <f>F1916</f>
        <v>LABOR_M</v>
      </c>
      <c r="G1914" s="20" t="str">
        <f>$G$13</f>
        <v>ENERGY</v>
      </c>
      <c r="H1914" s="24">
        <f t="shared" ca="1" si="864"/>
        <v>327312.58437436452</v>
      </c>
      <c r="I1914" s="25">
        <f ca="1">VLOOKUP(CONCATENATE($F1914," ",$G1914),AllocFactorMatrix,(I$4+1),FALSE)*$E1916</f>
        <v>118988.75570247801</v>
      </c>
      <c r="J1914" s="25">
        <f ca="1">VLOOKUP(CONCATENATE($F1914," ",$G1914),AllocFactorMatrix,(J$4+1),FALSE)*$E1916</f>
        <v>38405.543366854057</v>
      </c>
      <c r="K1914" s="25">
        <f ca="1">VLOOKUP(CONCATENATE($F1914," ",$G1914),AllocFactorMatrix,(K$4+1),FALSE)*$E1916</f>
        <v>439.67060719406413</v>
      </c>
      <c r="L1914" s="25">
        <f ca="1">VLOOKUP(CONCATENATE($F1914," ",$G1914),AllocFactorMatrix,(L$4+1),FALSE)*$E1916</f>
        <v>11.143424311382656</v>
      </c>
      <c r="M1914" s="25">
        <f t="shared" ca="1" si="857"/>
        <v>38856.357398359505</v>
      </c>
      <c r="N1914" s="25">
        <f ca="1">VLOOKUP(CONCATENATE($F1914," ",$G1914),AllocFactorMatrix,(N$4+1),FALSE)*$E1916</f>
        <v>18585.122183175779</v>
      </c>
      <c r="O1914" s="25">
        <f ca="1">VLOOKUP(CONCATENATE($F1914," ",$G1914),AllocFactorMatrix,(O$4+1),FALSE)*$E1916</f>
        <v>5187.6631582840955</v>
      </c>
      <c r="P1914" s="25">
        <f ca="1">VLOOKUP(CONCATENATE($F1914," ",$G1914),AllocFactorMatrix,(P$4+1),FALSE)*$E1916</f>
        <v>410.71122528410262</v>
      </c>
      <c r="Q1914" s="25">
        <f ca="1">VLOOKUP(CONCATENATE($F1914," ",$G1914),AllocFactorMatrix,(Q$4+1),FALSE)*$E1916</f>
        <v>84.193922152169478</v>
      </c>
      <c r="R1914" s="25">
        <f t="shared" ca="1" si="859"/>
        <v>24267.690488896147</v>
      </c>
      <c r="S1914" s="25">
        <f ca="1">VLOOKUP(CONCATENATE($F1914," ",$G1914),AllocFactorMatrix,(S$4+1),FALSE)*$E1916</f>
        <v>1238.4115209058934</v>
      </c>
      <c r="T1914" s="25">
        <f ca="1">VLOOKUP(CONCATENATE($F1914," ",$G1914),AllocFactorMatrix,(T$4+1),FALSE)*$E1916</f>
        <v>14800.019884999394</v>
      </c>
      <c r="U1914" s="25">
        <f ca="1">VLOOKUP(CONCATENATE($F1914," ",$G1914),AllocFactorMatrix,(U$4+1),FALSE)*$E1916</f>
        <v>104629.21558007516</v>
      </c>
      <c r="V1914" s="25">
        <f ca="1">VLOOKUP(CONCATENATE($F1914," ",$G1914),AllocFactorMatrix,(V$4+1),FALSE)*$E1916</f>
        <v>16767.843204271361</v>
      </c>
      <c r="W1914" s="25">
        <f t="shared" ca="1" si="866"/>
        <v>137435.49019025182</v>
      </c>
      <c r="X1914" s="25">
        <f ca="1">VLOOKUP(CONCATENATE($F1914," ",$G1914),AllocFactorMatrix,(X$4+1),FALSE)*$E1916</f>
        <v>5041.1375378829116</v>
      </c>
      <c r="Y1914" s="25">
        <f ca="1">VLOOKUP(CONCATENATE($F1914," ",$G1914),AllocFactorMatrix,(Y$4+1),FALSE)*$E1916</f>
        <v>118.48453654214023</v>
      </c>
      <c r="Z1914" s="25">
        <f t="shared" ca="1" si="858"/>
        <v>5159.6220744250522</v>
      </c>
      <c r="AA1914" s="25">
        <f ca="1">VLOOKUP(CONCATENATE($F1914," ",$G1914),AllocFactorMatrix,(AA$4+1),FALSE)*$E1916</f>
        <v>115.74980178569406</v>
      </c>
      <c r="AB1914" s="25">
        <f ca="1">VLOOKUP(CONCATENATE($F1914," ",$G1914),AllocFactorMatrix,(AB$4+1),FALSE)*$E1916</f>
        <v>1991.7201611111345</v>
      </c>
      <c r="AC1914" s="25">
        <f ca="1">VLOOKUP(CONCATENATE($F1914," ",$G1914),AllocFactorMatrix,(AC$4+1),FALSE)*$E1916</f>
        <v>497.19855705720823</v>
      </c>
    </row>
    <row r="1915" spans="4:29" hidden="1" outlineLevel="1">
      <c r="F1915" s="61" t="str">
        <f>F1916</f>
        <v>LABOR_M</v>
      </c>
      <c r="G1915" s="20" t="str">
        <f>$G$14</f>
        <v>CUSTOMER</v>
      </c>
      <c r="H1915" s="24">
        <f t="shared" ca="1" si="864"/>
        <v>480339.20032304281</v>
      </c>
      <c r="I1915" s="25">
        <f ca="1">VLOOKUP(CONCATENATE($F1915," ",$G1915),AllocFactorMatrix,(I$4+1),FALSE)*$E1916</f>
        <v>377301.32394782425</v>
      </c>
      <c r="J1915" s="25">
        <f ca="1">VLOOKUP(CONCATENATE($F1915," ",$G1915),AllocFactorMatrix,(J$4+1),FALSE)*$E1916</f>
        <v>87660.398204004974</v>
      </c>
      <c r="K1915" s="25">
        <f ca="1">VLOOKUP(CONCATENATE($F1915," ",$G1915),AllocFactorMatrix,(K$4+1),FALSE)*$E1916</f>
        <v>789.98828933522429</v>
      </c>
      <c r="L1915" s="25">
        <f ca="1">VLOOKUP(CONCATENATE($F1915," ",$G1915),AllocFactorMatrix,(L$4+1),FALSE)*$E1916</f>
        <v>111.44698340960906</v>
      </c>
      <c r="M1915" s="25">
        <f t="shared" ca="1" si="857"/>
        <v>88561.833476749802</v>
      </c>
      <c r="N1915" s="25">
        <f ca="1">VLOOKUP(CONCATENATE($F1915," ",$G1915),AllocFactorMatrix,(N$4+1),FALSE)*$E1916</f>
        <v>1512.5676737020112</v>
      </c>
      <c r="O1915" s="25">
        <f ca="1">VLOOKUP(CONCATENATE($F1915," ",$G1915),AllocFactorMatrix,(O$4+1),FALSE)*$E1916</f>
        <v>664.98717812698771</v>
      </c>
      <c r="P1915" s="25">
        <f ca="1">VLOOKUP(CONCATENATE($F1915," ",$G1915),AllocFactorMatrix,(P$4+1),FALSE)*$E1916</f>
        <v>318.7216714461959</v>
      </c>
      <c r="Q1915" s="25">
        <f ca="1">VLOOKUP(CONCATENATE($F1915," ",$G1915),AllocFactorMatrix,(Q$4+1),FALSE)*$E1916</f>
        <v>135.78659975074149</v>
      </c>
      <c r="R1915" s="25">
        <f t="shared" ca="1" si="859"/>
        <v>2632.0631230259364</v>
      </c>
      <c r="S1915" s="25">
        <f ca="1">VLOOKUP(CONCATENATE($F1915," ",$G1915),AllocFactorMatrix,(S$4+1),FALSE)*$E1916</f>
        <v>22.006776033528727</v>
      </c>
      <c r="T1915" s="25">
        <f ca="1">VLOOKUP(CONCATENATE($F1915," ",$G1915),AllocFactorMatrix,(T$4+1),FALSE)*$E1916</f>
        <v>413.77781385379541</v>
      </c>
      <c r="U1915" s="25">
        <f ca="1">VLOOKUP(CONCATENATE($F1915," ",$G1915),AllocFactorMatrix,(U$4+1),FALSE)*$E1916</f>
        <v>826.02187199177501</v>
      </c>
      <c r="V1915" s="25">
        <f ca="1">VLOOKUP(CONCATENATE($F1915," ",$G1915),AllocFactorMatrix,(V$4+1),FALSE)*$E1916</f>
        <v>203.76743317836733</v>
      </c>
      <c r="W1915" s="25">
        <f t="shared" ca="1" si="866"/>
        <v>1465.5738950574664</v>
      </c>
      <c r="X1915" s="25">
        <f ca="1">VLOOKUP(CONCATENATE($F1915," ",$G1915),AllocFactorMatrix,(X$4+1),FALSE)*$E1916</f>
        <v>507.86485452267158</v>
      </c>
      <c r="Y1915" s="25">
        <f ca="1">VLOOKUP(CONCATENATE($F1915," ",$G1915),AllocFactorMatrix,(Y$4+1),FALSE)*$E1916</f>
        <v>8.5218975496591547</v>
      </c>
      <c r="Z1915" s="25">
        <f t="shared" ca="1" si="858"/>
        <v>516.38675207233075</v>
      </c>
      <c r="AA1915" s="25">
        <f ca="1">VLOOKUP(CONCATENATE($F1915," ",$G1915),AllocFactorMatrix,(AA$4+1),FALSE)*$E1916</f>
        <v>29.720435047306072</v>
      </c>
      <c r="AB1915" s="25">
        <f ca="1">VLOOKUP(CONCATENATE($F1915," ",$G1915),AllocFactorMatrix,(AB$4+1),FALSE)*$E1916</f>
        <v>8186.990416855092</v>
      </c>
      <c r="AC1915" s="25">
        <f ca="1">VLOOKUP(CONCATENATE($F1915," ",$G1915),AllocFactorMatrix,(AC$4+1),FALSE)*$E1916</f>
        <v>1645.3082764105798</v>
      </c>
    </row>
    <row r="1916" spans="4:29" collapsed="1">
      <c r="D1916" s="20" t="s">
        <v>497</v>
      </c>
      <c r="E1916" s="22">
        <f>'Sch 4'!E431</f>
        <v>1866778.8916799999</v>
      </c>
      <c r="F1916" s="61" t="s">
        <v>69</v>
      </c>
      <c r="G1916" s="20" t="str">
        <f>$G$15</f>
        <v>TOTAL</v>
      </c>
      <c r="H1916" s="24">
        <f t="shared" ca="1" si="864"/>
        <v>1866778.8916800003</v>
      </c>
      <c r="I1916" s="25">
        <f ca="1">VLOOKUP(CONCATENATE($F1916," ",$G1916),AllocFactorMatrix,(I$4+1),FALSE)*$E1916</f>
        <v>1101137.1449832567</v>
      </c>
      <c r="J1916" s="25">
        <f ca="1">VLOOKUP(CONCATENATE($F1916," ",$G1916),AllocFactorMatrix,(J$4+1),FALSE)*$E1916</f>
        <v>276238.26156798855</v>
      </c>
      <c r="K1916" s="25">
        <f ca="1">VLOOKUP(CONCATENATE($F1916," ",$G1916),AllocFactorMatrix,(K$4+1),FALSE)*$E1916</f>
        <v>2739.8553995000143</v>
      </c>
      <c r="L1916" s="25">
        <f ca="1">VLOOKUP(CONCATENATE($F1916," ",$G1916),AllocFactorMatrix,(L$4+1),FALSE)*$E1916</f>
        <v>145.33957182730182</v>
      </c>
      <c r="M1916" s="25">
        <f t="shared" ca="1" si="857"/>
        <v>279123.45653931587</v>
      </c>
      <c r="N1916" s="25">
        <f ca="1">VLOOKUP(CONCATENATE($F1916," ",$G1916),AllocFactorMatrix,(N$4+1),FALSE)*$E1916</f>
        <v>82322.974117113539</v>
      </c>
      <c r="O1916" s="25">
        <f ca="1">VLOOKUP(CONCATENATE($F1916," ",$G1916),AllocFactorMatrix,(O$4+1),FALSE)*$E1916</f>
        <v>21453.346892024143</v>
      </c>
      <c r="P1916" s="25">
        <f ca="1">VLOOKUP(CONCATENATE($F1916," ",$G1916),AllocFactorMatrix,(P$4+1),FALSE)*$E1916</f>
        <v>1475.070543889055</v>
      </c>
      <c r="Q1916" s="25">
        <f ca="1">VLOOKUP(CONCATENATE($F1916," ",$G1916),AllocFactorMatrix,(Q$4+1),FALSE)*$E1916</f>
        <v>362.16540708715314</v>
      </c>
      <c r="R1916" s="25">
        <f t="shared" ca="1" si="859"/>
        <v>105613.5569601139</v>
      </c>
      <c r="S1916" s="25">
        <f ca="1">VLOOKUP(CONCATENATE($F1916," ",$G1916),AllocFactorMatrix,(S$4+1),FALSE)*$E1916</f>
        <v>4803.518551951568</v>
      </c>
      <c r="T1916" s="25">
        <f ca="1">VLOOKUP(CONCATENATE($F1916," ",$G1916),AllocFactorMatrix,(T$4+1),FALSE)*$E1916</f>
        <v>51231.122626552846</v>
      </c>
      <c r="U1916" s="25">
        <f ca="1">VLOOKUP(CONCATENATE($F1916," ",$G1916),AllocFactorMatrix,(U$4+1),FALSE)*$E1916</f>
        <v>249257.48418440606</v>
      </c>
      <c r="V1916" s="25">
        <f ca="1">VLOOKUP(CONCATENATE($F1916," ",$G1916),AllocFactorMatrix,(V$4+1),FALSE)*$E1916</f>
        <v>37479.098414816792</v>
      </c>
      <c r="W1916" s="25">
        <f t="shared" ca="1" si="866"/>
        <v>342771.22377772722</v>
      </c>
      <c r="X1916" s="25">
        <f ca="1">VLOOKUP(CONCATENATE($F1916," ",$G1916),AllocFactorMatrix,(X$4+1),FALSE)*$E1916</f>
        <v>22488.275205984733</v>
      </c>
      <c r="Y1916" s="25">
        <f ca="1">VLOOKUP(CONCATENATE($F1916," ",$G1916),AllocFactorMatrix,(Y$4+1),FALSE)*$E1916</f>
        <v>485.21034661431855</v>
      </c>
      <c r="Z1916" s="25">
        <f t="shared" ca="1" si="858"/>
        <v>22973.485552599053</v>
      </c>
      <c r="AA1916" s="25">
        <f ca="1">VLOOKUP(CONCATENATE($F1916," ",$G1916),AllocFactorMatrix,(AA$4+1),FALSE)*$E1916</f>
        <v>436.40366832567236</v>
      </c>
      <c r="AB1916" s="25">
        <f ca="1">VLOOKUP(CONCATENATE($F1916," ",$G1916),AllocFactorMatrix,(AB$4+1),FALSE)*$E1916</f>
        <v>12103.149147712098</v>
      </c>
      <c r="AC1916" s="25">
        <f ca="1">VLOOKUP(CONCATENATE($F1916," ",$G1916),AllocFactorMatrix,(AC$4+1),FALSE)*$E1916</f>
        <v>2620.4710509500142</v>
      </c>
    </row>
    <row r="1917" spans="4:29" hidden="1" outlineLevel="1">
      <c r="F1917" s="61" t="str">
        <f>F1924</f>
        <v>LABOR_M</v>
      </c>
      <c r="G1917" s="20" t="str">
        <f>$G$8</f>
        <v>PRODUCTION</v>
      </c>
      <c r="H1917" s="24">
        <f t="shared" ca="1" si="864"/>
        <v>238822.69746073071</v>
      </c>
      <c r="I1917" s="25">
        <f ca="1">VLOOKUP(CONCATENATE($F1917," ",$G1917),AllocFactorMatrix,(I$4+1),FALSE)*$E1924</f>
        <v>117105.01814595971</v>
      </c>
      <c r="J1917" s="25">
        <f ca="1">VLOOKUP(CONCATENATE($F1917," ",$G1917),AllocFactorMatrix,(J$4+1),FALSE)*$E1924</f>
        <v>29623.016099045784</v>
      </c>
      <c r="K1917" s="25">
        <f ca="1">VLOOKUP(CONCATENATE($F1917," ",$G1917),AllocFactorMatrix,(K$4+1),FALSE)*$E1924</f>
        <v>346.33811565840682</v>
      </c>
      <c r="L1917" s="25">
        <f ca="1">VLOOKUP(CONCATENATE($F1917," ",$G1917),AllocFactorMatrix,(L$4+1),FALSE)*$E1924</f>
        <v>8.5322151123437848</v>
      </c>
      <c r="M1917" s="25">
        <f t="shared" ref="M1917:M1924" ca="1" si="867">SUBTOTAL(9,J1917:L1917)</f>
        <v>29977.886429816535</v>
      </c>
      <c r="N1917" s="25">
        <f ca="1">VLOOKUP(CONCATENATE($F1917," ",$G1917),AllocFactorMatrix,(N$4+1),FALSE)*$E1924</f>
        <v>12394.641590997035</v>
      </c>
      <c r="O1917" s="25">
        <f ca="1">VLOOKUP(CONCATENATE($F1917," ",$G1917),AllocFactorMatrix,(O$4+1),FALSE)*$E1924</f>
        <v>3529.9330783614259</v>
      </c>
      <c r="P1917" s="25">
        <f ca="1">VLOOKUP(CONCATENATE($F1917," ",$G1917),AllocFactorMatrix,(P$4+1),FALSE)*$E1924</f>
        <v>279.34297386116083</v>
      </c>
      <c r="Q1917" s="25">
        <f ca="1">VLOOKUP(CONCATENATE($F1917," ",$G1917),AllocFactorMatrix,(Q$4+1),FALSE)*$E1924</f>
        <v>58.964376366592063</v>
      </c>
      <c r="R1917" s="25">
        <f ca="1">SUBTOTAL(9,N1917:Q1917)</f>
        <v>16262.882019586214</v>
      </c>
      <c r="S1917" s="25">
        <f ca="1">VLOOKUP(CONCATENATE($F1917," ",$G1917),AllocFactorMatrix,(S$4+1),FALSE)*$E1924</f>
        <v>744.54988212695866</v>
      </c>
      <c r="T1917" s="25">
        <f ca="1">VLOOKUP(CONCATENATE($F1917," ",$G1917),AllocFactorMatrix,(T$4+1),FALSE)*$E1924</f>
        <v>8116.8998983537394</v>
      </c>
      <c r="U1917" s="25">
        <f ca="1">VLOOKUP(CONCATENATE($F1917," ",$G1917),AllocFactorMatrix,(U$4+1),FALSE)*$E1924</f>
        <v>54209.836993742079</v>
      </c>
      <c r="V1917" s="25">
        <f ca="1">VLOOKUP(CONCATENATE($F1917," ",$G1917),AllocFactorMatrix,(V$4+1),FALSE)*$E1924</f>
        <v>8504.499096870044</v>
      </c>
      <c r="W1917" s="25">
        <f ca="1">SUBTOTAL(9,S1917:V1917)</f>
        <v>71575.785871092812</v>
      </c>
      <c r="X1917" s="25">
        <f ca="1">VLOOKUP(CONCATENATE($F1917," ",$G1917),AllocFactorMatrix,(X$4+1),FALSE)*$E1924</f>
        <v>3364.2428105180311</v>
      </c>
      <c r="Y1917" s="25">
        <f ca="1">VLOOKUP(CONCATENATE($F1917," ",$G1917),AllocFactorMatrix,(Y$4+1),FALSE)*$E1924</f>
        <v>81.214051362283328</v>
      </c>
      <c r="Z1917" s="25">
        <f t="shared" ref="Z1917:Z1924" ca="1" si="868">SUBTOTAL(9,X1917:Y1917)</f>
        <v>3445.4568618803146</v>
      </c>
      <c r="AA1917" s="25">
        <f ca="1">VLOOKUP(CONCATENATE($F1917," ",$G1917),AllocFactorMatrix,(AA$4+1),FALSE)*$E1924</f>
        <v>58.654899127387424</v>
      </c>
      <c r="AB1917" s="25">
        <f ca="1">VLOOKUP(CONCATENATE($F1917," ",$G1917),AllocFactorMatrix,(AB$4+1),FALSE)*$E1924</f>
        <v>318.03856688697959</v>
      </c>
      <c r="AC1917" s="25">
        <f ca="1">VLOOKUP(CONCATENATE($F1917," ",$G1917),AllocFactorMatrix,(AC$4+1),FALSE)*$E1924</f>
        <v>78.974666380789373</v>
      </c>
    </row>
    <row r="1918" spans="4:29" hidden="1" outlineLevel="1">
      <c r="F1918" s="61" t="str">
        <f>F1924</f>
        <v>LABOR_M</v>
      </c>
      <c r="G1918" s="20" t="str">
        <f>$G$9</f>
        <v>BULKTRAN</v>
      </c>
      <c r="H1918" s="24">
        <f t="shared" ca="1" si="864"/>
        <v>64260.794393081778</v>
      </c>
      <c r="I1918" s="25">
        <f ca="1">VLOOKUP(CONCATENATE($F1918," ",$G1918),AllocFactorMatrix,(I$4+1),FALSE)*$E1924</f>
        <v>31509.825378774956</v>
      </c>
      <c r="J1918" s="25">
        <f ca="1">VLOOKUP(CONCATENATE($F1918," ",$G1918),AllocFactorMatrix,(J$4+1),FALSE)*$E1924</f>
        <v>7970.7605980655899</v>
      </c>
      <c r="K1918" s="25">
        <f ca="1">VLOOKUP(CONCATENATE($F1918," ",$G1918),AllocFactorMatrix,(K$4+1),FALSE)*$E1924</f>
        <v>93.190315147796071</v>
      </c>
      <c r="L1918" s="25">
        <f ca="1">VLOOKUP(CONCATENATE($F1918," ",$G1918),AllocFactorMatrix,(L$4+1),FALSE)*$E1924</f>
        <v>2.295790671831027</v>
      </c>
      <c r="M1918" s="25">
        <f t="shared" ca="1" si="867"/>
        <v>8066.2467038852174</v>
      </c>
      <c r="N1918" s="25">
        <f ca="1">VLOOKUP(CONCATENATE($F1918," ",$G1918),AllocFactorMatrix,(N$4+1),FALSE)*$E1924</f>
        <v>3335.0662366836636</v>
      </c>
      <c r="O1918" s="25">
        <f ca="1">VLOOKUP(CONCATENATE($F1918," ",$G1918),AllocFactorMatrix,(O$4+1),FALSE)*$E1924</f>
        <v>949.81049197478478</v>
      </c>
      <c r="P1918" s="25">
        <f ca="1">VLOOKUP(CONCATENATE($F1918," ",$G1918),AllocFactorMatrix,(P$4+1),FALSE)*$E1924</f>
        <v>75.163716009009974</v>
      </c>
      <c r="Q1918" s="25">
        <f ca="1">VLOOKUP(CONCATENATE($F1918," ",$G1918),AllocFactorMatrix,(Q$4+1),FALSE)*$E1924</f>
        <v>15.865735152048932</v>
      </c>
      <c r="R1918" s="25">
        <f t="shared" ref="R1918:R1924" ca="1" si="869">SUBTOTAL(9,N1918:Q1918)</f>
        <v>4375.9061798195071</v>
      </c>
      <c r="S1918" s="25">
        <f ca="1">VLOOKUP(CONCATENATE($F1918," ",$G1918),AllocFactorMatrix,(S$4+1),FALSE)*$E1924</f>
        <v>200.33844102535906</v>
      </c>
      <c r="T1918" s="25">
        <f ca="1">VLOOKUP(CONCATENATE($F1918," ",$G1918),AllocFactorMatrix,(T$4+1),FALSE)*$E1924</f>
        <v>2184.0404660997588</v>
      </c>
      <c r="U1918" s="25">
        <f ca="1">VLOOKUP(CONCATENATE($F1918," ",$G1918),AllocFactorMatrix,(U$4+1),FALSE)*$E1924</f>
        <v>14586.415890014538</v>
      </c>
      <c r="V1918" s="25">
        <f ca="1">VLOOKUP(CONCATENATE($F1918," ",$G1918),AllocFactorMatrix,(V$4+1),FALSE)*$E1924</f>
        <v>2288.3330340491466</v>
      </c>
      <c r="W1918" s="25">
        <f t="shared" ref="W1918:W1924" ca="1" si="870">SUBTOTAL(9,S1918:V1918)</f>
        <v>19259.127831188802</v>
      </c>
      <c r="X1918" s="25">
        <f ca="1">VLOOKUP(CONCATENATE($F1918," ",$G1918),AllocFactorMatrix,(X$4+1),FALSE)*$E1924</f>
        <v>905.22767657228383</v>
      </c>
      <c r="Y1918" s="25">
        <f ca="1">VLOOKUP(CONCATENATE($F1918," ",$G1918),AllocFactorMatrix,(Y$4+1),FALSE)*$E1924</f>
        <v>21.852527050026332</v>
      </c>
      <c r="Z1918" s="25">
        <f t="shared" ca="1" si="868"/>
        <v>927.08020362231014</v>
      </c>
      <c r="AA1918" s="25">
        <f ca="1">VLOOKUP(CONCATENATE($F1918," ",$G1918),AllocFactorMatrix,(AA$4+1),FALSE)*$E1924</f>
        <v>15.782463111956771</v>
      </c>
      <c r="AB1918" s="25">
        <f ca="1">VLOOKUP(CONCATENATE($F1918," ",$G1918),AllocFactorMatrix,(AB$4+1),FALSE)*$E1924</f>
        <v>85.575664177208594</v>
      </c>
      <c r="AC1918" s="25">
        <f ca="1">VLOOKUP(CONCATENATE($F1918," ",$G1918),AllocFactorMatrix,(AC$4+1),FALSE)*$E1924</f>
        <v>21.249968501811285</v>
      </c>
    </row>
    <row r="1919" spans="4:29" hidden="1" outlineLevel="1">
      <c r="F1919" s="61" t="str">
        <f>F1924</f>
        <v>LABOR_M</v>
      </c>
      <c r="G1919" s="20" t="str">
        <f>$G$10</f>
        <v>SUBTRAN</v>
      </c>
      <c r="H1919" s="24">
        <f t="shared" ca="1" si="864"/>
        <v>24644.565862980442</v>
      </c>
      <c r="I1919" s="25">
        <f ca="1">VLOOKUP(CONCATENATE($F1919," ",$G1919),AllocFactorMatrix,(I$4+1),FALSE)*$E1924</f>
        <v>11703.748873268172</v>
      </c>
      <c r="J1919" s="25">
        <f ca="1">VLOOKUP(CONCATENATE($F1919," ",$G1919),AllocFactorMatrix,(J$4+1),FALSE)*$E1924</f>
        <v>2995.9870141090996</v>
      </c>
      <c r="K1919" s="25">
        <f ca="1">VLOOKUP(CONCATENATE($F1919," ",$G1919),AllocFactorMatrix,(K$4+1),FALSE)*$E1924</f>
        <v>34.912903677561111</v>
      </c>
      <c r="L1919" s="25">
        <f ca="1">VLOOKUP(CONCATENATE($F1919," ",$G1919),AllocFactorMatrix,(L$4+1),FALSE)*$E1924</f>
        <v>1.1445923216308258</v>
      </c>
      <c r="M1919" s="25">
        <f t="shared" ca="1" si="867"/>
        <v>3032.0445101082914</v>
      </c>
      <c r="N1919" s="25">
        <f ca="1">VLOOKUP(CONCATENATE($F1919," ",$G1919),AllocFactorMatrix,(N$4+1),FALSE)*$E1924</f>
        <v>1305.7967006217575</v>
      </c>
      <c r="O1919" s="25">
        <f ca="1">VLOOKUP(CONCATENATE($F1919," ",$G1919),AllocFactorMatrix,(O$4+1),FALSE)*$E1924</f>
        <v>370.12512635304364</v>
      </c>
      <c r="P1919" s="25">
        <f ca="1">VLOOKUP(CONCATENATE($F1919," ",$G1919),AllocFactorMatrix,(P$4+1),FALSE)*$E1924</f>
        <v>37.91299817955818</v>
      </c>
      <c r="Q1919" s="25">
        <f ca="1">VLOOKUP(CONCATENATE($F1919," ",$G1919),AllocFactorMatrix,(Q$4+1),FALSE)*$E1924</f>
        <v>0</v>
      </c>
      <c r="R1919" s="25">
        <f t="shared" ca="1" si="869"/>
        <v>1713.8348251543594</v>
      </c>
      <c r="S1919" s="25">
        <f ca="1">VLOOKUP(CONCATENATE($F1919," ",$G1919),AllocFactorMatrix,(S$4+1),FALSE)*$E1924</f>
        <v>73.130479720565333</v>
      </c>
      <c r="T1919" s="25">
        <f ca="1">VLOOKUP(CONCATENATE($F1919," ",$G1919),AllocFactorMatrix,(T$4+1),FALSE)*$E1924</f>
        <v>845.2333492191425</v>
      </c>
      <c r="U1919" s="25">
        <f ca="1">VLOOKUP(CONCATENATE($F1919," ",$G1919),AllocFactorMatrix,(U$4+1),FALSE)*$E1924</f>
        <v>6885.0556158661075</v>
      </c>
      <c r="V1919" s="25">
        <f ca="1">VLOOKUP(CONCATENATE($F1919," ",$G1919),AllocFactorMatrix,(V$4+1),FALSE)*$E1924</f>
        <v>0</v>
      </c>
      <c r="W1919" s="25">
        <f t="shared" ca="1" si="870"/>
        <v>7803.4194448058151</v>
      </c>
      <c r="X1919" s="25">
        <f ca="1">VLOOKUP(CONCATENATE($F1919," ",$G1919),AllocFactorMatrix,(X$4+1),FALSE)*$E1924</f>
        <v>354.38582090360683</v>
      </c>
      <c r="Y1919" s="25">
        <f ca="1">VLOOKUP(CONCATENATE($F1919," ",$G1919),AllocFactorMatrix,(Y$4+1),FALSE)*$E1924</f>
        <v>8.4789168206868979</v>
      </c>
      <c r="Z1919" s="25">
        <f t="shared" ca="1" si="868"/>
        <v>362.86473772429372</v>
      </c>
      <c r="AA1919" s="25">
        <f ca="1">VLOOKUP(CONCATENATE($F1919," ",$G1919),AllocFactorMatrix,(AA$4+1),FALSE)*$E1924</f>
        <v>5.8193468959429921</v>
      </c>
      <c r="AB1919" s="25">
        <f ca="1">VLOOKUP(CONCATENATE($F1919," ",$G1919),AllocFactorMatrix,(AB$4+1),FALSE)*$E1924</f>
        <v>18.280308832161399</v>
      </c>
      <c r="AC1919" s="25">
        <f ca="1">VLOOKUP(CONCATENATE($F1919," ",$G1919),AllocFactorMatrix,(AC$4+1),FALSE)*$E1924</f>
        <v>4.5538161914062778</v>
      </c>
    </row>
    <row r="1920" spans="4:29" hidden="1" outlineLevel="1">
      <c r="F1920" s="61" t="str">
        <f>F1924</f>
        <v>LABOR_M</v>
      </c>
      <c r="G1920" s="20" t="str">
        <f>$G$11</f>
        <v>DISTPRI</v>
      </c>
      <c r="H1920" s="24">
        <f t="shared" ca="1" si="864"/>
        <v>164093.64021908908</v>
      </c>
      <c r="I1920" s="25">
        <f ca="1">VLOOKUP(CONCATENATE($F1920," ",$G1920),AllocFactorMatrix,(I$4+1),FALSE)*$E1924</f>
        <v>109040.00307862301</v>
      </c>
      <c r="J1920" s="25">
        <f ca="1">VLOOKUP(CONCATENATE($F1920," ",$G1920),AllocFactorMatrix,(J$4+1),FALSE)*$E1924</f>
        <v>27452.088535198509</v>
      </c>
      <c r="K1920" s="25">
        <f ca="1">VLOOKUP(CONCATENATE($F1920," ",$G1920),AllocFactorMatrix,(K$4+1),FALSE)*$E1924</f>
        <v>320.35603505327123</v>
      </c>
      <c r="L1920" s="25">
        <f ca="1">VLOOKUP(CONCATENATE($F1920," ",$G1920),AllocFactorMatrix,(L$4+1),FALSE)*$E1924</f>
        <v>0</v>
      </c>
      <c r="M1920" s="25">
        <f t="shared" ca="1" si="867"/>
        <v>27772.444570251781</v>
      </c>
      <c r="N1920" s="25">
        <f ca="1">VLOOKUP(CONCATENATE($F1920," ",$G1920),AllocFactorMatrix,(N$4+1),FALSE)*$E1924</f>
        <v>11838.101000914687</v>
      </c>
      <c r="O1920" s="25">
        <f ca="1">VLOOKUP(CONCATENATE($F1920," ",$G1920),AllocFactorMatrix,(O$4+1),FALSE)*$E1924</f>
        <v>3360.5811096477032</v>
      </c>
      <c r="P1920" s="25">
        <f ca="1">VLOOKUP(CONCATENATE($F1920," ",$G1920),AllocFactorMatrix,(P$4+1),FALSE)*$E1924</f>
        <v>0</v>
      </c>
      <c r="Q1920" s="25">
        <f ca="1">VLOOKUP(CONCATENATE($F1920," ",$G1920),AllocFactorMatrix,(Q$4+1),FALSE)*$E1924</f>
        <v>0</v>
      </c>
      <c r="R1920" s="25">
        <f t="shared" ca="1" si="869"/>
        <v>15198.682110562389</v>
      </c>
      <c r="S1920" s="25">
        <f ca="1">VLOOKUP(CONCATENATE($F1920," ",$G1920),AllocFactorMatrix,(S$4+1),FALSE)*$E1924</f>
        <v>675.17039714406394</v>
      </c>
      <c r="T1920" s="25">
        <f ca="1">VLOOKUP(CONCATENATE($F1920," ",$G1920),AllocFactorMatrix,(T$4+1),FALSE)*$E1924</f>
        <v>7809.2900647064571</v>
      </c>
      <c r="U1920" s="25">
        <f ca="1">VLOOKUP(CONCATENATE($F1920," ",$G1920),AllocFactorMatrix,(U$4+1),FALSE)*$E1924</f>
        <v>0</v>
      </c>
      <c r="V1920" s="25">
        <f ca="1">VLOOKUP(CONCATENATE($F1920," ",$G1920),AllocFactorMatrix,(V$4+1),FALSE)*$E1924</f>
        <v>0</v>
      </c>
      <c r="W1920" s="25">
        <f t="shared" ca="1" si="870"/>
        <v>8484.4604618505218</v>
      </c>
      <c r="X1920" s="25">
        <f ca="1">VLOOKUP(CONCATENATE($F1920," ",$G1920),AllocFactorMatrix,(X$4+1),FALSE)*$E1924</f>
        <v>3212.6611548750298</v>
      </c>
      <c r="Y1920" s="25">
        <f ca="1">VLOOKUP(CONCATENATE($F1920," ",$G1920),AllocFactorMatrix,(Y$4+1),FALSE)*$E1924</f>
        <v>76.972705458593367</v>
      </c>
      <c r="Z1920" s="25">
        <f t="shared" ca="1" si="868"/>
        <v>3289.633860333623</v>
      </c>
      <c r="AA1920" s="25">
        <f ca="1">VLOOKUP(CONCATENATE($F1920," ",$G1920),AllocFactorMatrix,(AA$4+1),FALSE)*$E1924</f>
        <v>55.273066893970622</v>
      </c>
      <c r="AB1920" s="25">
        <f ca="1">VLOOKUP(CONCATENATE($F1920," ",$G1920),AllocFactorMatrix,(AB$4+1),FALSE)*$E1924</f>
        <v>202.61363963826929</v>
      </c>
      <c r="AC1920" s="25">
        <f ca="1">VLOOKUP(CONCATENATE($F1920," ",$G1920),AllocFactorMatrix,(AC$4+1),FALSE)*$E1924</f>
        <v>50.529430935503939</v>
      </c>
    </row>
    <row r="1921" spans="4:29" hidden="1" outlineLevel="1">
      <c r="F1921" s="61" t="str">
        <f>F1924</f>
        <v>LABOR_M</v>
      </c>
      <c r="G1921" s="20" t="str">
        <f>$G$12</f>
        <v>DISTSEC</v>
      </c>
      <c r="H1921" s="24">
        <f t="shared" ca="1" si="864"/>
        <v>65583.538388819565</v>
      </c>
      <c r="I1921" s="25">
        <f ca="1">VLOOKUP(CONCATENATE($F1921," ",$G1921),AllocFactorMatrix,(I$4+1),FALSE)*$E1924</f>
        <v>48964.785323936216</v>
      </c>
      <c r="J1921" s="25">
        <f ca="1">VLOOKUP(CONCATENATE($F1921," ",$G1921),AllocFactorMatrix,(J$4+1),FALSE)*$E1924</f>
        <v>10991.945458849672</v>
      </c>
      <c r="K1921" s="25">
        <f ca="1">VLOOKUP(CONCATENATE($F1921," ",$G1921),AllocFactorMatrix,(K$4+1),FALSE)*$E1924</f>
        <v>0</v>
      </c>
      <c r="L1921" s="25">
        <f ca="1">VLOOKUP(CONCATENATE($F1921," ",$G1921),AllocFactorMatrix,(L$4+1),FALSE)*$E1924</f>
        <v>0</v>
      </c>
      <c r="M1921" s="25">
        <f t="shared" ca="1" si="867"/>
        <v>10991.945458849672</v>
      </c>
      <c r="N1921" s="25">
        <f ca="1">VLOOKUP(CONCATENATE($F1921," ",$G1921),AllocFactorMatrix,(N$4+1),FALSE)*$E1924</f>
        <v>3874.77665246795</v>
      </c>
      <c r="O1921" s="25">
        <f ca="1">VLOOKUP(CONCATENATE($F1921," ",$G1921),AllocFactorMatrix,(O$4+1),FALSE)*$E1924</f>
        <v>0</v>
      </c>
      <c r="P1921" s="25">
        <f ca="1">VLOOKUP(CONCATENATE($F1921," ",$G1921),AllocFactorMatrix,(P$4+1),FALSE)*$E1924</f>
        <v>0</v>
      </c>
      <c r="Q1921" s="25">
        <f ca="1">VLOOKUP(CONCATENATE($F1921," ",$G1921),AllocFactorMatrix,(Q$4+1),FALSE)*$E1924</f>
        <v>0</v>
      </c>
      <c r="R1921" s="25">
        <f t="shared" ca="1" si="869"/>
        <v>3874.77665246795</v>
      </c>
      <c r="S1921" s="25">
        <f ca="1">VLOOKUP(CONCATENATE($F1921," ",$G1921),AllocFactorMatrix,(S$4+1),FALSE)*$E1924</f>
        <v>171.49977068995992</v>
      </c>
      <c r="T1921" s="25">
        <f ca="1">VLOOKUP(CONCATENATE($F1921," ",$G1921),AllocFactorMatrix,(T$4+1),FALSE)*$E1924</f>
        <v>0</v>
      </c>
      <c r="U1921" s="25">
        <f ca="1">VLOOKUP(CONCATENATE($F1921," ",$G1921),AllocFactorMatrix,(U$4+1),FALSE)*$E1924</f>
        <v>0</v>
      </c>
      <c r="V1921" s="25">
        <f ca="1">VLOOKUP(CONCATENATE($F1921," ",$G1921),AllocFactorMatrix,(V$4+1),FALSE)*$E1924</f>
        <v>0</v>
      </c>
      <c r="W1921" s="25">
        <f t="shared" ca="1" si="870"/>
        <v>171.49977068995992</v>
      </c>
      <c r="X1921" s="25">
        <f ca="1">VLOOKUP(CONCATENATE($F1921," ",$G1921),AllocFactorMatrix,(X$4+1),FALSE)*$E1924</f>
        <v>1078.4081429175303</v>
      </c>
      <c r="Y1921" s="25">
        <f ca="1">VLOOKUP(CONCATENATE($F1921," ",$G1921),AllocFactorMatrix,(Y$4+1),FALSE)*$E1924</f>
        <v>0</v>
      </c>
      <c r="Z1921" s="25">
        <f t="shared" ca="1" si="868"/>
        <v>1078.4081429175303</v>
      </c>
      <c r="AA1921" s="25">
        <f ca="1">VLOOKUP(CONCATENATE($F1921," ",$G1921),AllocFactorMatrix,(AA$4+1),FALSE)*$E1924</f>
        <v>17.584819062107901</v>
      </c>
      <c r="AB1921" s="25">
        <f ca="1">VLOOKUP(CONCATENATE($F1921," ",$G1921),AllocFactorMatrix,(AB$4+1),FALSE)*$E1924</f>
        <v>388.29956439861087</v>
      </c>
      <c r="AC1921" s="25">
        <f ca="1">VLOOKUP(CONCATENATE($F1921," ",$G1921),AllocFactorMatrix,(AC$4+1),FALSE)*$E1924</f>
        <v>96.238656497514427</v>
      </c>
    </row>
    <row r="1922" spans="4:29" hidden="1" outlineLevel="1">
      <c r="F1922" s="61" t="str">
        <f>F1924</f>
        <v>LABOR_M</v>
      </c>
      <c r="G1922" s="20" t="str">
        <f>$G$13</f>
        <v>ENERGY</v>
      </c>
      <c r="H1922" s="24">
        <f t="shared" ca="1" si="864"/>
        <v>172260.48435774763</v>
      </c>
      <c r="I1922" s="25">
        <f ca="1">VLOOKUP(CONCATENATE($F1922," ",$G1922),AllocFactorMatrix,(I$4+1),FALSE)*$E1924</f>
        <v>62622.281173861025</v>
      </c>
      <c r="J1922" s="25">
        <f ca="1">VLOOKUP(CONCATENATE($F1922," ",$G1922),AllocFactorMatrix,(J$4+1),FALSE)*$E1924</f>
        <v>20212.353017352896</v>
      </c>
      <c r="K1922" s="25">
        <f ca="1">VLOOKUP(CONCATENATE($F1922," ",$G1922),AllocFactorMatrix,(K$4+1),FALSE)*$E1924</f>
        <v>231.39309445703779</v>
      </c>
      <c r="L1922" s="25">
        <f ca="1">VLOOKUP(CONCATENATE($F1922," ",$G1922),AllocFactorMatrix,(L$4+1),FALSE)*$E1924</f>
        <v>5.8646436492865242</v>
      </c>
      <c r="M1922" s="25">
        <f t="shared" ca="1" si="867"/>
        <v>20449.61075545922</v>
      </c>
      <c r="N1922" s="25">
        <f ca="1">VLOOKUP(CONCATENATE($F1922," ",$G1922),AllocFactorMatrix,(N$4+1),FALSE)*$E1924</f>
        <v>9781.1153678713326</v>
      </c>
      <c r="O1922" s="25">
        <f ca="1">VLOOKUP(CONCATENATE($F1922," ",$G1922),AllocFactorMatrix,(O$4+1),FALSE)*$E1924</f>
        <v>2730.2016817928711</v>
      </c>
      <c r="P1922" s="25">
        <f ca="1">VLOOKUP(CONCATENATE($F1922," ",$G1922),AllocFactorMatrix,(P$4+1),FALSE)*$E1924</f>
        <v>216.152137058329</v>
      </c>
      <c r="Q1922" s="25">
        <f ca="1">VLOOKUP(CONCATENATE($F1922," ",$G1922),AllocFactorMatrix,(Q$4+1),FALSE)*$E1924</f>
        <v>44.310199186607029</v>
      </c>
      <c r="R1922" s="25">
        <f t="shared" ca="1" si="869"/>
        <v>12771.77938590914</v>
      </c>
      <c r="S1922" s="25">
        <f ca="1">VLOOKUP(CONCATENATE($F1922," ",$G1922),AllocFactorMatrix,(S$4+1),FALSE)*$E1924</f>
        <v>651.76036183646431</v>
      </c>
      <c r="T1922" s="25">
        <f ca="1">VLOOKUP(CONCATENATE($F1922," ",$G1922),AllocFactorMatrix,(T$4+1),FALSE)*$E1924</f>
        <v>7789.0637745181912</v>
      </c>
      <c r="U1922" s="25">
        <f ca="1">VLOOKUP(CONCATENATE($F1922," ",$G1922),AllocFactorMatrix,(U$4+1),FALSE)*$E1924</f>
        <v>55065.036342081323</v>
      </c>
      <c r="V1922" s="25">
        <f ca="1">VLOOKUP(CONCATENATE($F1922," ",$G1922),AllocFactorMatrix,(V$4+1),FALSE)*$E1924</f>
        <v>8824.7043648614963</v>
      </c>
      <c r="W1922" s="25">
        <f t="shared" ca="1" si="870"/>
        <v>72330.56484329747</v>
      </c>
      <c r="X1922" s="25">
        <f ca="1">VLOOKUP(CONCATENATE($F1922," ",$G1922),AllocFactorMatrix,(X$4+1),FALSE)*$E1924</f>
        <v>2653.0870960846155</v>
      </c>
      <c r="Y1922" s="25">
        <f ca="1">VLOOKUP(CONCATENATE($F1922," ",$G1922),AllocFactorMatrix,(Y$4+1),FALSE)*$E1924</f>
        <v>62.356916990115195</v>
      </c>
      <c r="Z1922" s="25">
        <f t="shared" ca="1" si="868"/>
        <v>2715.4440130747307</v>
      </c>
      <c r="AA1922" s="25">
        <f ca="1">VLOOKUP(CONCATENATE($F1922," ",$G1922),AllocFactorMatrix,(AA$4+1),FALSE)*$E1924</f>
        <v>60.917660584389651</v>
      </c>
      <c r="AB1922" s="25">
        <f ca="1">VLOOKUP(CONCATENATE($F1922," ",$G1922),AllocFactorMatrix,(AB$4+1),FALSE)*$E1924</f>
        <v>1048.2171967628346</v>
      </c>
      <c r="AC1922" s="25">
        <f ca="1">VLOOKUP(CONCATENATE($F1922," ",$G1922),AllocFactorMatrix,(AC$4+1),FALSE)*$E1924</f>
        <v>261.66932879882245</v>
      </c>
    </row>
    <row r="1923" spans="4:29" hidden="1" outlineLevel="1">
      <c r="F1923" s="61" t="str">
        <f>F1924</f>
        <v>LABOR_M</v>
      </c>
      <c r="G1923" s="20" t="str">
        <f>$G$14</f>
        <v>CUSTOMER</v>
      </c>
      <c r="H1923" s="24">
        <f t="shared" ca="1" si="864"/>
        <v>252796.46201755101</v>
      </c>
      <c r="I1923" s="25">
        <f ca="1">VLOOKUP(CONCATENATE($F1923," ",$G1923),AllocFactorMatrix,(I$4+1),FALSE)*$E1924</f>
        <v>198568.92742545606</v>
      </c>
      <c r="J1923" s="25">
        <f ca="1">VLOOKUP(CONCATENATE($F1923," ",$G1923),AllocFactorMatrix,(J$4+1),FALSE)*$E1924</f>
        <v>46134.561805737911</v>
      </c>
      <c r="K1923" s="25">
        <f ca="1">VLOOKUP(CONCATENATE($F1923," ",$G1923),AllocFactorMatrix,(K$4+1),FALSE)*$E1924</f>
        <v>415.76087157769678</v>
      </c>
      <c r="L1923" s="25">
        <f ca="1">VLOOKUP(CONCATENATE($F1923," ",$G1923),AllocFactorMatrix,(L$4+1),FALSE)*$E1924</f>
        <v>58.653141549826465</v>
      </c>
      <c r="M1923" s="25">
        <f t="shared" ca="1" si="867"/>
        <v>46608.97581886543</v>
      </c>
      <c r="N1923" s="25">
        <f ca="1">VLOOKUP(CONCATENATE($F1923," ",$G1923),AllocFactorMatrix,(N$4+1),FALSE)*$E1924</f>
        <v>796.0452867824016</v>
      </c>
      <c r="O1923" s="25">
        <f ca="1">VLOOKUP(CONCATENATE($F1923," ",$G1923),AllocFactorMatrix,(O$4+1),FALSE)*$E1924</f>
        <v>349.97436354243172</v>
      </c>
      <c r="P1923" s="25">
        <f ca="1">VLOOKUP(CONCATENATE($F1923," ",$G1923),AllocFactorMatrix,(P$4+1),FALSE)*$E1924</f>
        <v>167.73919525146334</v>
      </c>
      <c r="Q1923" s="25">
        <f ca="1">VLOOKUP(CONCATENATE($F1923," ",$G1923),AllocFactorMatrix,(Q$4+1),FALSE)*$E1924</f>
        <v>71.462774604477815</v>
      </c>
      <c r="R1923" s="25">
        <f t="shared" ca="1" si="869"/>
        <v>1385.2216201807744</v>
      </c>
      <c r="S1923" s="25">
        <f ca="1">VLOOKUP(CONCATENATE($F1923," ",$G1923),AllocFactorMatrix,(S$4+1),FALSE)*$E1924</f>
        <v>11.581888627759824</v>
      </c>
      <c r="T1923" s="25">
        <f ca="1">VLOOKUP(CONCATENATE($F1923," ",$G1923),AllocFactorMatrix,(T$4+1),FALSE)*$E1924</f>
        <v>217.76604393988362</v>
      </c>
      <c r="U1923" s="25">
        <f ca="1">VLOOKUP(CONCATENATE($F1923," ",$G1923),AllocFactorMatrix,(U$4+1),FALSE)*$E1924</f>
        <v>434.72489159369132</v>
      </c>
      <c r="V1923" s="25">
        <f ca="1">VLOOKUP(CONCATENATE($F1923," ",$G1923),AllocFactorMatrix,(V$4+1),FALSE)*$E1924</f>
        <v>107.24022971109962</v>
      </c>
      <c r="W1923" s="25">
        <f t="shared" ca="1" si="870"/>
        <v>771.31305387243435</v>
      </c>
      <c r="X1923" s="25">
        <f ca="1">VLOOKUP(CONCATENATE($F1923," ",$G1923),AllocFactorMatrix,(X$4+1),FALSE)*$E1924</f>
        <v>267.28286660769271</v>
      </c>
      <c r="Y1923" s="25">
        <f ca="1">VLOOKUP(CONCATENATE($F1923," ",$G1923),AllocFactorMatrix,(Y$4+1),FALSE)*$E1924</f>
        <v>4.4849671831510634</v>
      </c>
      <c r="Z1923" s="25">
        <f t="shared" ca="1" si="868"/>
        <v>271.76783379084378</v>
      </c>
      <c r="AA1923" s="25">
        <f ca="1">VLOOKUP(CONCATENATE($F1923," ",$G1923),AllocFactorMatrix,(AA$4+1),FALSE)*$E1924</f>
        <v>15.641490064788655</v>
      </c>
      <c r="AB1923" s="25">
        <f ca="1">VLOOKUP(CONCATENATE($F1923," ",$G1923),AllocFactorMatrix,(AB$4+1),FALSE)*$E1924</f>
        <v>4308.7097837541987</v>
      </c>
      <c r="AC1923" s="25">
        <f ca="1">VLOOKUP(CONCATENATE($F1923," ",$G1923),AllocFactorMatrix,(AC$4+1),FALSE)*$E1924</f>
        <v>865.90499156651197</v>
      </c>
    </row>
    <row r="1924" spans="4:29" collapsed="1">
      <c r="D1924" s="20" t="s">
        <v>498</v>
      </c>
      <c r="E1924" s="22">
        <f>'Sch 4'!E432</f>
        <v>982462.18269999989</v>
      </c>
      <c r="F1924" s="61" t="s">
        <v>69</v>
      </c>
      <c r="G1924" s="20" t="str">
        <f>$G$15</f>
        <v>TOTAL</v>
      </c>
      <c r="H1924" s="24">
        <f t="shared" ca="1" si="864"/>
        <v>982462.18270000035</v>
      </c>
      <c r="I1924" s="25">
        <f ca="1">VLOOKUP(CONCATENATE($F1924," ",$G1924),AllocFactorMatrix,(I$4+1),FALSE)*$E1924</f>
        <v>579514.58939987922</v>
      </c>
      <c r="J1924" s="25">
        <f ca="1">VLOOKUP(CONCATENATE($F1924," ",$G1924),AllocFactorMatrix,(J$4+1),FALSE)*$E1924</f>
        <v>145380.71252835947</v>
      </c>
      <c r="K1924" s="25">
        <f ca="1">VLOOKUP(CONCATENATE($F1924," ",$G1924),AllocFactorMatrix,(K$4+1),FALSE)*$E1924</f>
        <v>1441.95133557177</v>
      </c>
      <c r="L1924" s="25">
        <f ca="1">VLOOKUP(CONCATENATE($F1924," ",$G1924),AllocFactorMatrix,(L$4+1),FALSE)*$E1924</f>
        <v>76.490383304918623</v>
      </c>
      <c r="M1924" s="25">
        <f t="shared" ca="1" si="867"/>
        <v>146899.15424723615</v>
      </c>
      <c r="N1924" s="25">
        <f ca="1">VLOOKUP(CONCATENATE($F1924," ",$G1924),AllocFactorMatrix,(N$4+1),FALSE)*$E1924</f>
        <v>43325.542836338827</v>
      </c>
      <c r="O1924" s="25">
        <f ca="1">VLOOKUP(CONCATENATE($F1924," ",$G1924),AllocFactorMatrix,(O$4+1),FALSE)*$E1924</f>
        <v>11290.625851672261</v>
      </c>
      <c r="P1924" s="25">
        <f ca="1">VLOOKUP(CONCATENATE($F1924," ",$G1924),AllocFactorMatrix,(P$4+1),FALSE)*$E1924</f>
        <v>776.31102035952131</v>
      </c>
      <c r="Q1924" s="25">
        <f ca="1">VLOOKUP(CONCATENATE($F1924," ",$G1924),AllocFactorMatrix,(Q$4+1),FALSE)*$E1924</f>
        <v>190.60308530972586</v>
      </c>
      <c r="R1924" s="25">
        <f t="shared" ca="1" si="869"/>
        <v>55583.082793680333</v>
      </c>
      <c r="S1924" s="25">
        <f ca="1">VLOOKUP(CONCATENATE($F1924," ",$G1924),AllocFactorMatrix,(S$4+1),FALSE)*$E1924</f>
        <v>2528.0312211711312</v>
      </c>
      <c r="T1924" s="25">
        <f ca="1">VLOOKUP(CONCATENATE($F1924," ",$G1924),AllocFactorMatrix,(T$4+1),FALSE)*$E1924</f>
        <v>26962.293596837175</v>
      </c>
      <c r="U1924" s="25">
        <f ca="1">VLOOKUP(CONCATENATE($F1924," ",$G1924),AllocFactorMatrix,(U$4+1),FALSE)*$E1924</f>
        <v>131181.06973329771</v>
      </c>
      <c r="V1924" s="25">
        <f ca="1">VLOOKUP(CONCATENATE($F1924," ",$G1924),AllocFactorMatrix,(V$4+1),FALSE)*$E1924</f>
        <v>19724.776725491785</v>
      </c>
      <c r="W1924" s="25">
        <f t="shared" ca="1" si="870"/>
        <v>180396.17127679783</v>
      </c>
      <c r="X1924" s="25">
        <f ca="1">VLOOKUP(CONCATENATE($F1924," ",$G1924),AllocFactorMatrix,(X$4+1),FALSE)*$E1924</f>
        <v>11835.29556847879</v>
      </c>
      <c r="Y1924" s="25">
        <f ca="1">VLOOKUP(CONCATENATE($F1924," ",$G1924),AllocFactorMatrix,(Y$4+1),FALSE)*$E1924</f>
        <v>255.36008486485619</v>
      </c>
      <c r="Z1924" s="25">
        <f t="shared" ca="1" si="868"/>
        <v>12090.655653343647</v>
      </c>
      <c r="AA1924" s="25">
        <f ca="1">VLOOKUP(CONCATENATE($F1924," ",$G1924),AllocFactorMatrix,(AA$4+1),FALSE)*$E1924</f>
        <v>229.67374574054404</v>
      </c>
      <c r="AB1924" s="25">
        <f ca="1">VLOOKUP(CONCATENATE($F1924," ",$G1924),AllocFactorMatrix,(AB$4+1),FALSE)*$E1924</f>
        <v>6369.7347244502625</v>
      </c>
      <c r="AC1924" s="25">
        <f ca="1">VLOOKUP(CONCATENATE($F1924," ",$G1924),AllocFactorMatrix,(AC$4+1),FALSE)*$E1924</f>
        <v>1379.1208588723598</v>
      </c>
    </row>
    <row r="1925" spans="4:29" hidden="1" outlineLevel="1">
      <c r="F1925" s="61" t="str">
        <f>F1932</f>
        <v>LABOR_M</v>
      </c>
      <c r="G1925" s="20" t="str">
        <f>$G$8</f>
        <v>PRODUCTION</v>
      </c>
      <c r="H1925" s="24">
        <f t="shared" ca="1" si="864"/>
        <v>0</v>
      </c>
      <c r="I1925" s="25">
        <f ca="1">VLOOKUP(CONCATENATE($F1925," ",$G1925),AllocFactorMatrix,(I$4+1),FALSE)*$E1932</f>
        <v>0</v>
      </c>
      <c r="J1925" s="25">
        <f ca="1">VLOOKUP(CONCATENATE($F1925," ",$G1925),AllocFactorMatrix,(J$4+1),FALSE)*$E1932</f>
        <v>0</v>
      </c>
      <c r="K1925" s="25">
        <f ca="1">VLOOKUP(CONCATENATE($F1925," ",$G1925),AllocFactorMatrix,(K$4+1),FALSE)*$E1932</f>
        <v>0</v>
      </c>
      <c r="L1925" s="25">
        <f ca="1">VLOOKUP(CONCATENATE($F1925," ",$G1925),AllocFactorMatrix,(L$4+1),FALSE)*$E1932</f>
        <v>0</v>
      </c>
      <c r="M1925" s="25">
        <f t="shared" ref="M1925:M1972" ca="1" si="871">SUBTOTAL(9,J1925:L1925)</f>
        <v>0</v>
      </c>
      <c r="N1925" s="25">
        <f ca="1">VLOOKUP(CONCATENATE($F1925," ",$G1925),AllocFactorMatrix,(N$4+1),FALSE)*$E1932</f>
        <v>0</v>
      </c>
      <c r="O1925" s="25">
        <f ca="1">VLOOKUP(CONCATENATE($F1925," ",$G1925),AllocFactorMatrix,(O$4+1),FALSE)*$E1932</f>
        <v>0</v>
      </c>
      <c r="P1925" s="25">
        <f ca="1">VLOOKUP(CONCATENATE($F1925," ",$G1925),AllocFactorMatrix,(P$4+1),FALSE)*$E1932</f>
        <v>0</v>
      </c>
      <c r="Q1925" s="25">
        <f ca="1">VLOOKUP(CONCATENATE($F1925," ",$G1925),AllocFactorMatrix,(Q$4+1),FALSE)*$E1932</f>
        <v>0</v>
      </c>
      <c r="R1925" s="25">
        <f ca="1">SUBTOTAL(9,N1925:Q1925)</f>
        <v>0</v>
      </c>
      <c r="S1925" s="25">
        <f ca="1">VLOOKUP(CONCATENATE($F1925," ",$G1925),AllocFactorMatrix,(S$4+1),FALSE)*$E1932</f>
        <v>0</v>
      </c>
      <c r="T1925" s="25">
        <f ca="1">VLOOKUP(CONCATENATE($F1925," ",$G1925),AllocFactorMatrix,(T$4+1),FALSE)*$E1932</f>
        <v>0</v>
      </c>
      <c r="U1925" s="25">
        <f ca="1">VLOOKUP(CONCATENATE($F1925," ",$G1925),AllocFactorMatrix,(U$4+1),FALSE)*$E1932</f>
        <v>0</v>
      </c>
      <c r="V1925" s="25">
        <f ca="1">VLOOKUP(CONCATENATE($F1925," ",$G1925),AllocFactorMatrix,(V$4+1),FALSE)*$E1932</f>
        <v>0</v>
      </c>
      <c r="W1925" s="25">
        <f ca="1">SUBTOTAL(9,S1925:V1925)</f>
        <v>0</v>
      </c>
      <c r="X1925" s="25">
        <f ca="1">VLOOKUP(CONCATENATE($F1925," ",$G1925),AllocFactorMatrix,(X$4+1),FALSE)*$E1932</f>
        <v>0</v>
      </c>
      <c r="Y1925" s="25">
        <f ca="1">VLOOKUP(CONCATENATE($F1925," ",$G1925),AllocFactorMatrix,(Y$4+1),FALSE)*$E1932</f>
        <v>0</v>
      </c>
      <c r="Z1925" s="25">
        <f t="shared" ref="Z1925:Z1972" ca="1" si="872">SUBTOTAL(9,X1925:Y1925)</f>
        <v>0</v>
      </c>
      <c r="AA1925" s="25">
        <f ca="1">VLOOKUP(CONCATENATE($F1925," ",$G1925),AllocFactorMatrix,(AA$4+1),FALSE)*$E1932</f>
        <v>0</v>
      </c>
      <c r="AB1925" s="25">
        <f ca="1">VLOOKUP(CONCATENATE($F1925," ",$G1925),AllocFactorMatrix,(AB$4+1),FALSE)*$E1932</f>
        <v>0</v>
      </c>
      <c r="AC1925" s="25">
        <f ca="1">VLOOKUP(CONCATENATE($F1925," ",$G1925),AllocFactorMatrix,(AC$4+1),FALSE)*$E1932</f>
        <v>0</v>
      </c>
    </row>
    <row r="1926" spans="4:29" hidden="1" outlineLevel="1">
      <c r="F1926" s="61" t="str">
        <f>F1932</f>
        <v>LABOR_M</v>
      </c>
      <c r="G1926" s="20" t="str">
        <f>$G$9</f>
        <v>BULKTRAN</v>
      </c>
      <c r="H1926" s="24">
        <f t="shared" ca="1" si="864"/>
        <v>0</v>
      </c>
      <c r="I1926" s="25">
        <f ca="1">VLOOKUP(CONCATENATE($F1926," ",$G1926),AllocFactorMatrix,(I$4+1),FALSE)*$E1932</f>
        <v>0</v>
      </c>
      <c r="J1926" s="25">
        <f ca="1">VLOOKUP(CONCATENATE($F1926," ",$G1926),AllocFactorMatrix,(J$4+1),FALSE)*$E1932</f>
        <v>0</v>
      </c>
      <c r="K1926" s="25">
        <f ca="1">VLOOKUP(CONCATENATE($F1926," ",$G1926),AllocFactorMatrix,(K$4+1),FALSE)*$E1932</f>
        <v>0</v>
      </c>
      <c r="L1926" s="25">
        <f ca="1">VLOOKUP(CONCATENATE($F1926," ",$G1926),AllocFactorMatrix,(L$4+1),FALSE)*$E1932</f>
        <v>0</v>
      </c>
      <c r="M1926" s="25">
        <f t="shared" ca="1" si="871"/>
        <v>0</v>
      </c>
      <c r="N1926" s="25">
        <f ca="1">VLOOKUP(CONCATENATE($F1926," ",$G1926),AllocFactorMatrix,(N$4+1),FALSE)*$E1932</f>
        <v>0</v>
      </c>
      <c r="O1926" s="25">
        <f ca="1">VLOOKUP(CONCATENATE($F1926," ",$G1926),AllocFactorMatrix,(O$4+1),FALSE)*$E1932</f>
        <v>0</v>
      </c>
      <c r="P1926" s="25">
        <f ca="1">VLOOKUP(CONCATENATE($F1926," ",$G1926),AllocFactorMatrix,(P$4+1),FALSE)*$E1932</f>
        <v>0</v>
      </c>
      <c r="Q1926" s="25">
        <f ca="1">VLOOKUP(CONCATENATE($F1926," ",$G1926),AllocFactorMatrix,(Q$4+1),FALSE)*$E1932</f>
        <v>0</v>
      </c>
      <c r="R1926" s="25">
        <f t="shared" ref="R1926:R1972" ca="1" si="873">SUBTOTAL(9,N1926:Q1926)</f>
        <v>0</v>
      </c>
      <c r="S1926" s="25">
        <f ca="1">VLOOKUP(CONCATENATE($F1926," ",$G1926),AllocFactorMatrix,(S$4+1),FALSE)*$E1932</f>
        <v>0</v>
      </c>
      <c r="T1926" s="25">
        <f ca="1">VLOOKUP(CONCATENATE($F1926," ",$G1926),AllocFactorMatrix,(T$4+1),FALSE)*$E1932</f>
        <v>0</v>
      </c>
      <c r="U1926" s="25">
        <f ca="1">VLOOKUP(CONCATENATE($F1926," ",$G1926),AllocFactorMatrix,(U$4+1),FALSE)*$E1932</f>
        <v>0</v>
      </c>
      <c r="V1926" s="25">
        <f ca="1">VLOOKUP(CONCATENATE($F1926," ",$G1926),AllocFactorMatrix,(V$4+1),FALSE)*$E1932</f>
        <v>0</v>
      </c>
      <c r="W1926" s="25">
        <f t="shared" ref="W1926:W1932" ca="1" si="874">SUBTOTAL(9,S1926:V1926)</f>
        <v>0</v>
      </c>
      <c r="X1926" s="25">
        <f ca="1">VLOOKUP(CONCATENATE($F1926," ",$G1926),AllocFactorMatrix,(X$4+1),FALSE)*$E1932</f>
        <v>0</v>
      </c>
      <c r="Y1926" s="25">
        <f ca="1">VLOOKUP(CONCATENATE($F1926," ",$G1926),AllocFactorMatrix,(Y$4+1),FALSE)*$E1932</f>
        <v>0</v>
      </c>
      <c r="Z1926" s="25">
        <f t="shared" ca="1" si="872"/>
        <v>0</v>
      </c>
      <c r="AA1926" s="25">
        <f ca="1">VLOOKUP(CONCATENATE($F1926," ",$G1926),AllocFactorMatrix,(AA$4+1),FALSE)*$E1932</f>
        <v>0</v>
      </c>
      <c r="AB1926" s="25">
        <f ca="1">VLOOKUP(CONCATENATE($F1926," ",$G1926),AllocFactorMatrix,(AB$4+1),FALSE)*$E1932</f>
        <v>0</v>
      </c>
      <c r="AC1926" s="25">
        <f ca="1">VLOOKUP(CONCATENATE($F1926," ",$G1926),AllocFactorMatrix,(AC$4+1),FALSE)*$E1932</f>
        <v>0</v>
      </c>
    </row>
    <row r="1927" spans="4:29" hidden="1" outlineLevel="1">
      <c r="F1927" s="61" t="str">
        <f>F1932</f>
        <v>LABOR_M</v>
      </c>
      <c r="G1927" s="20" t="str">
        <f>$G$10</f>
        <v>SUBTRAN</v>
      </c>
      <c r="H1927" s="24">
        <f t="shared" ca="1" si="864"/>
        <v>0</v>
      </c>
      <c r="I1927" s="25">
        <f ca="1">VLOOKUP(CONCATENATE($F1927," ",$G1927),AllocFactorMatrix,(I$4+1),FALSE)*$E1932</f>
        <v>0</v>
      </c>
      <c r="J1927" s="25">
        <f ca="1">VLOOKUP(CONCATENATE($F1927," ",$G1927),AllocFactorMatrix,(J$4+1),FALSE)*$E1932</f>
        <v>0</v>
      </c>
      <c r="K1927" s="25">
        <f ca="1">VLOOKUP(CONCATENATE($F1927," ",$G1927),AllocFactorMatrix,(K$4+1),FALSE)*$E1932</f>
        <v>0</v>
      </c>
      <c r="L1927" s="25">
        <f ca="1">VLOOKUP(CONCATENATE($F1927," ",$G1927),AllocFactorMatrix,(L$4+1),FALSE)*$E1932</f>
        <v>0</v>
      </c>
      <c r="M1927" s="25">
        <f t="shared" ca="1" si="871"/>
        <v>0</v>
      </c>
      <c r="N1927" s="25">
        <f ca="1">VLOOKUP(CONCATENATE($F1927," ",$G1927),AllocFactorMatrix,(N$4+1),FALSE)*$E1932</f>
        <v>0</v>
      </c>
      <c r="O1927" s="25">
        <f ca="1">VLOOKUP(CONCATENATE($F1927," ",$G1927),AllocFactorMatrix,(O$4+1),FALSE)*$E1932</f>
        <v>0</v>
      </c>
      <c r="P1927" s="25">
        <f ca="1">VLOOKUP(CONCATENATE($F1927," ",$G1927),AllocFactorMatrix,(P$4+1),FALSE)*$E1932</f>
        <v>0</v>
      </c>
      <c r="Q1927" s="25">
        <f ca="1">VLOOKUP(CONCATENATE($F1927," ",$G1927),AllocFactorMatrix,(Q$4+1),FALSE)*$E1932</f>
        <v>0</v>
      </c>
      <c r="R1927" s="25">
        <f t="shared" ca="1" si="873"/>
        <v>0</v>
      </c>
      <c r="S1927" s="25">
        <f ca="1">VLOOKUP(CONCATENATE($F1927," ",$G1927),AllocFactorMatrix,(S$4+1),FALSE)*$E1932</f>
        <v>0</v>
      </c>
      <c r="T1927" s="25">
        <f ca="1">VLOOKUP(CONCATENATE($F1927," ",$G1927),AllocFactorMatrix,(T$4+1),FALSE)*$E1932</f>
        <v>0</v>
      </c>
      <c r="U1927" s="25">
        <f ca="1">VLOOKUP(CONCATENATE($F1927," ",$G1927),AllocFactorMatrix,(U$4+1),FALSE)*$E1932</f>
        <v>0</v>
      </c>
      <c r="V1927" s="25">
        <f ca="1">VLOOKUP(CONCATENATE($F1927," ",$G1927),AllocFactorMatrix,(V$4+1),FALSE)*$E1932</f>
        <v>0</v>
      </c>
      <c r="W1927" s="25">
        <f t="shared" ca="1" si="874"/>
        <v>0</v>
      </c>
      <c r="X1927" s="25">
        <f ca="1">VLOOKUP(CONCATENATE($F1927," ",$G1927),AllocFactorMatrix,(X$4+1),FALSE)*$E1932</f>
        <v>0</v>
      </c>
      <c r="Y1927" s="25">
        <f ca="1">VLOOKUP(CONCATENATE($F1927," ",$G1927),AllocFactorMatrix,(Y$4+1),FALSE)*$E1932</f>
        <v>0</v>
      </c>
      <c r="Z1927" s="25">
        <f t="shared" ca="1" si="872"/>
        <v>0</v>
      </c>
      <c r="AA1927" s="25">
        <f ca="1">VLOOKUP(CONCATENATE($F1927," ",$G1927),AllocFactorMatrix,(AA$4+1),FALSE)*$E1932</f>
        <v>0</v>
      </c>
      <c r="AB1927" s="25">
        <f ca="1">VLOOKUP(CONCATENATE($F1927," ",$G1927),AllocFactorMatrix,(AB$4+1),FALSE)*$E1932</f>
        <v>0</v>
      </c>
      <c r="AC1927" s="25">
        <f ca="1">VLOOKUP(CONCATENATE($F1927," ",$G1927),AllocFactorMatrix,(AC$4+1),FALSE)*$E1932</f>
        <v>0</v>
      </c>
    </row>
    <row r="1928" spans="4:29" hidden="1" outlineLevel="1">
      <c r="F1928" s="61" t="str">
        <f>F1932</f>
        <v>LABOR_M</v>
      </c>
      <c r="G1928" s="20" t="str">
        <f>$G$11</f>
        <v>DISTPRI</v>
      </c>
      <c r="H1928" s="24">
        <f t="shared" ca="1" si="864"/>
        <v>0</v>
      </c>
      <c r="I1928" s="25">
        <f ca="1">VLOOKUP(CONCATENATE($F1928," ",$G1928),AllocFactorMatrix,(I$4+1),FALSE)*$E1932</f>
        <v>0</v>
      </c>
      <c r="J1928" s="25">
        <f ca="1">VLOOKUP(CONCATENATE($F1928," ",$G1928),AllocFactorMatrix,(J$4+1),FALSE)*$E1932</f>
        <v>0</v>
      </c>
      <c r="K1928" s="25">
        <f ca="1">VLOOKUP(CONCATENATE($F1928," ",$G1928),AllocFactorMatrix,(K$4+1),FALSE)*$E1932</f>
        <v>0</v>
      </c>
      <c r="L1928" s="25">
        <f ca="1">VLOOKUP(CONCATENATE($F1928," ",$G1928),AllocFactorMatrix,(L$4+1),FALSE)*$E1932</f>
        <v>0</v>
      </c>
      <c r="M1928" s="25">
        <f t="shared" ca="1" si="871"/>
        <v>0</v>
      </c>
      <c r="N1928" s="25">
        <f ca="1">VLOOKUP(CONCATENATE($F1928," ",$G1928),AllocFactorMatrix,(N$4+1),FALSE)*$E1932</f>
        <v>0</v>
      </c>
      <c r="O1928" s="25">
        <f ca="1">VLOOKUP(CONCATENATE($F1928," ",$G1928),AllocFactorMatrix,(O$4+1),FALSE)*$E1932</f>
        <v>0</v>
      </c>
      <c r="P1928" s="25">
        <f ca="1">VLOOKUP(CONCATENATE($F1928," ",$G1928),AllocFactorMatrix,(P$4+1),FALSE)*$E1932</f>
        <v>0</v>
      </c>
      <c r="Q1928" s="25">
        <f ca="1">VLOOKUP(CONCATENATE($F1928," ",$G1928),AllocFactorMatrix,(Q$4+1),FALSE)*$E1932</f>
        <v>0</v>
      </c>
      <c r="R1928" s="25">
        <f t="shared" ca="1" si="873"/>
        <v>0</v>
      </c>
      <c r="S1928" s="25">
        <f ca="1">VLOOKUP(CONCATENATE($F1928," ",$G1928),AllocFactorMatrix,(S$4+1),FALSE)*$E1932</f>
        <v>0</v>
      </c>
      <c r="T1928" s="25">
        <f ca="1">VLOOKUP(CONCATENATE($F1928," ",$G1928),AllocFactorMatrix,(T$4+1),FALSE)*$E1932</f>
        <v>0</v>
      </c>
      <c r="U1928" s="25">
        <f ca="1">VLOOKUP(CONCATENATE($F1928," ",$G1928),AllocFactorMatrix,(U$4+1),FALSE)*$E1932</f>
        <v>0</v>
      </c>
      <c r="V1928" s="25">
        <f ca="1">VLOOKUP(CONCATENATE($F1928," ",$G1928),AllocFactorMatrix,(V$4+1),FALSE)*$E1932</f>
        <v>0</v>
      </c>
      <c r="W1928" s="25">
        <f t="shared" ca="1" si="874"/>
        <v>0</v>
      </c>
      <c r="X1928" s="25">
        <f ca="1">VLOOKUP(CONCATENATE($F1928," ",$G1928),AllocFactorMatrix,(X$4+1),FALSE)*$E1932</f>
        <v>0</v>
      </c>
      <c r="Y1928" s="25">
        <f ca="1">VLOOKUP(CONCATENATE($F1928," ",$G1928),AllocFactorMatrix,(Y$4+1),FALSE)*$E1932</f>
        <v>0</v>
      </c>
      <c r="Z1928" s="25">
        <f t="shared" ca="1" si="872"/>
        <v>0</v>
      </c>
      <c r="AA1928" s="25">
        <f ca="1">VLOOKUP(CONCATENATE($F1928," ",$G1928),AllocFactorMatrix,(AA$4+1),FALSE)*$E1932</f>
        <v>0</v>
      </c>
      <c r="AB1928" s="25">
        <f ca="1">VLOOKUP(CONCATENATE($F1928," ",$G1928),AllocFactorMatrix,(AB$4+1),FALSE)*$E1932</f>
        <v>0</v>
      </c>
      <c r="AC1928" s="25">
        <f ca="1">VLOOKUP(CONCATENATE($F1928," ",$G1928),AllocFactorMatrix,(AC$4+1),FALSE)*$E1932</f>
        <v>0</v>
      </c>
    </row>
    <row r="1929" spans="4:29" hidden="1" outlineLevel="1">
      <c r="F1929" s="61" t="str">
        <f>F1932</f>
        <v>LABOR_M</v>
      </c>
      <c r="G1929" s="20" t="str">
        <f>$G$12</f>
        <v>DISTSEC</v>
      </c>
      <c r="H1929" s="24">
        <f t="shared" ca="1" si="864"/>
        <v>0</v>
      </c>
      <c r="I1929" s="25">
        <f ca="1">VLOOKUP(CONCATENATE($F1929," ",$G1929),AllocFactorMatrix,(I$4+1),FALSE)*$E1932</f>
        <v>0</v>
      </c>
      <c r="J1929" s="25">
        <f ca="1">VLOOKUP(CONCATENATE($F1929," ",$G1929),AllocFactorMatrix,(J$4+1),FALSE)*$E1932</f>
        <v>0</v>
      </c>
      <c r="K1929" s="25">
        <f ca="1">VLOOKUP(CONCATENATE($F1929," ",$G1929),AllocFactorMatrix,(K$4+1),FALSE)*$E1932</f>
        <v>0</v>
      </c>
      <c r="L1929" s="25">
        <f ca="1">VLOOKUP(CONCATENATE($F1929," ",$G1929),AllocFactorMatrix,(L$4+1),FALSE)*$E1932</f>
        <v>0</v>
      </c>
      <c r="M1929" s="25">
        <f t="shared" ca="1" si="871"/>
        <v>0</v>
      </c>
      <c r="N1929" s="25">
        <f ca="1">VLOOKUP(CONCATENATE($F1929," ",$G1929),AllocFactorMatrix,(N$4+1),FALSE)*$E1932</f>
        <v>0</v>
      </c>
      <c r="O1929" s="25">
        <f ca="1">VLOOKUP(CONCATENATE($F1929," ",$G1929),AllocFactorMatrix,(O$4+1),FALSE)*$E1932</f>
        <v>0</v>
      </c>
      <c r="P1929" s="25">
        <f ca="1">VLOOKUP(CONCATENATE($F1929," ",$G1929),AllocFactorMatrix,(P$4+1),FALSE)*$E1932</f>
        <v>0</v>
      </c>
      <c r="Q1929" s="25">
        <f ca="1">VLOOKUP(CONCATENATE($F1929," ",$G1929),AllocFactorMatrix,(Q$4+1),FALSE)*$E1932</f>
        <v>0</v>
      </c>
      <c r="R1929" s="25">
        <f t="shared" ca="1" si="873"/>
        <v>0</v>
      </c>
      <c r="S1929" s="25">
        <f ca="1">VLOOKUP(CONCATENATE($F1929," ",$G1929),AllocFactorMatrix,(S$4+1),FALSE)*$E1932</f>
        <v>0</v>
      </c>
      <c r="T1929" s="25">
        <f ca="1">VLOOKUP(CONCATENATE($F1929," ",$G1929),AllocFactorMatrix,(T$4+1),FALSE)*$E1932</f>
        <v>0</v>
      </c>
      <c r="U1929" s="25">
        <f ca="1">VLOOKUP(CONCATENATE($F1929," ",$G1929),AllocFactorMatrix,(U$4+1),FALSE)*$E1932</f>
        <v>0</v>
      </c>
      <c r="V1929" s="25">
        <f ca="1">VLOOKUP(CONCATENATE($F1929," ",$G1929),AllocFactorMatrix,(V$4+1),FALSE)*$E1932</f>
        <v>0</v>
      </c>
      <c r="W1929" s="25">
        <f t="shared" ca="1" si="874"/>
        <v>0</v>
      </c>
      <c r="X1929" s="25">
        <f ca="1">VLOOKUP(CONCATENATE($F1929," ",$G1929),AllocFactorMatrix,(X$4+1),FALSE)*$E1932</f>
        <v>0</v>
      </c>
      <c r="Y1929" s="25">
        <f ca="1">VLOOKUP(CONCATENATE($F1929," ",$G1929),AllocFactorMatrix,(Y$4+1),FALSE)*$E1932</f>
        <v>0</v>
      </c>
      <c r="Z1929" s="25">
        <f t="shared" ca="1" si="872"/>
        <v>0</v>
      </c>
      <c r="AA1929" s="25">
        <f ca="1">VLOOKUP(CONCATENATE($F1929," ",$G1929),AllocFactorMatrix,(AA$4+1),FALSE)*$E1932</f>
        <v>0</v>
      </c>
      <c r="AB1929" s="25">
        <f ca="1">VLOOKUP(CONCATENATE($F1929," ",$G1929),AllocFactorMatrix,(AB$4+1),FALSE)*$E1932</f>
        <v>0</v>
      </c>
      <c r="AC1929" s="25">
        <f ca="1">VLOOKUP(CONCATENATE($F1929," ",$G1929),AllocFactorMatrix,(AC$4+1),FALSE)*$E1932</f>
        <v>0</v>
      </c>
    </row>
    <row r="1930" spans="4:29" hidden="1" outlineLevel="1">
      <c r="F1930" s="61" t="str">
        <f>F1932</f>
        <v>LABOR_M</v>
      </c>
      <c r="G1930" s="20" t="str">
        <f>$G$13</f>
        <v>ENERGY</v>
      </c>
      <c r="H1930" s="24">
        <f t="shared" ca="1" si="864"/>
        <v>0</v>
      </c>
      <c r="I1930" s="25">
        <f ca="1">VLOOKUP(CONCATENATE($F1930," ",$G1930),AllocFactorMatrix,(I$4+1),FALSE)*$E1932</f>
        <v>0</v>
      </c>
      <c r="J1930" s="25">
        <f ca="1">VLOOKUP(CONCATENATE($F1930," ",$G1930),AllocFactorMatrix,(J$4+1),FALSE)*$E1932</f>
        <v>0</v>
      </c>
      <c r="K1930" s="25">
        <f ca="1">VLOOKUP(CONCATENATE($F1930," ",$G1930),AllocFactorMatrix,(K$4+1),FALSE)*$E1932</f>
        <v>0</v>
      </c>
      <c r="L1930" s="25">
        <f ca="1">VLOOKUP(CONCATENATE($F1930," ",$G1930),AllocFactorMatrix,(L$4+1),FALSE)*$E1932</f>
        <v>0</v>
      </c>
      <c r="M1930" s="25">
        <f t="shared" ca="1" si="871"/>
        <v>0</v>
      </c>
      <c r="N1930" s="25">
        <f ca="1">VLOOKUP(CONCATENATE($F1930," ",$G1930),AllocFactorMatrix,(N$4+1),FALSE)*$E1932</f>
        <v>0</v>
      </c>
      <c r="O1930" s="25">
        <f ca="1">VLOOKUP(CONCATENATE($F1930," ",$G1930),AllocFactorMatrix,(O$4+1),FALSE)*$E1932</f>
        <v>0</v>
      </c>
      <c r="P1930" s="25">
        <f ca="1">VLOOKUP(CONCATENATE($F1930," ",$G1930),AllocFactorMatrix,(P$4+1),FALSE)*$E1932</f>
        <v>0</v>
      </c>
      <c r="Q1930" s="25">
        <f ca="1">VLOOKUP(CONCATENATE($F1930," ",$G1930),AllocFactorMatrix,(Q$4+1),FALSE)*$E1932</f>
        <v>0</v>
      </c>
      <c r="R1930" s="25">
        <f t="shared" ca="1" si="873"/>
        <v>0</v>
      </c>
      <c r="S1930" s="25">
        <f ca="1">VLOOKUP(CONCATENATE($F1930," ",$G1930),AllocFactorMatrix,(S$4+1),FALSE)*$E1932</f>
        <v>0</v>
      </c>
      <c r="T1930" s="25">
        <f ca="1">VLOOKUP(CONCATENATE($F1930," ",$G1930),AllocFactorMatrix,(T$4+1),FALSE)*$E1932</f>
        <v>0</v>
      </c>
      <c r="U1930" s="25">
        <f ca="1">VLOOKUP(CONCATENATE($F1930," ",$G1930),AllocFactorMatrix,(U$4+1),FALSE)*$E1932</f>
        <v>0</v>
      </c>
      <c r="V1930" s="25">
        <f ca="1">VLOOKUP(CONCATENATE($F1930," ",$G1930),AllocFactorMatrix,(V$4+1),FALSE)*$E1932</f>
        <v>0</v>
      </c>
      <c r="W1930" s="25">
        <f t="shared" ca="1" si="874"/>
        <v>0</v>
      </c>
      <c r="X1930" s="25">
        <f ca="1">VLOOKUP(CONCATENATE($F1930," ",$G1930),AllocFactorMatrix,(X$4+1),FALSE)*$E1932</f>
        <v>0</v>
      </c>
      <c r="Y1930" s="25">
        <f ca="1">VLOOKUP(CONCATENATE($F1930," ",$G1930),AllocFactorMatrix,(Y$4+1),FALSE)*$E1932</f>
        <v>0</v>
      </c>
      <c r="Z1930" s="25">
        <f t="shared" ca="1" si="872"/>
        <v>0</v>
      </c>
      <c r="AA1930" s="25">
        <f ca="1">VLOOKUP(CONCATENATE($F1930," ",$G1930),AllocFactorMatrix,(AA$4+1),FALSE)*$E1932</f>
        <v>0</v>
      </c>
      <c r="AB1930" s="25">
        <f ca="1">VLOOKUP(CONCATENATE($F1930," ",$G1930),AllocFactorMatrix,(AB$4+1),FALSE)*$E1932</f>
        <v>0</v>
      </c>
      <c r="AC1930" s="25">
        <f ca="1">VLOOKUP(CONCATENATE($F1930," ",$G1930),AllocFactorMatrix,(AC$4+1),FALSE)*$E1932</f>
        <v>0</v>
      </c>
    </row>
    <row r="1931" spans="4:29" hidden="1" outlineLevel="1">
      <c r="F1931" s="61" t="str">
        <f>F1932</f>
        <v>LABOR_M</v>
      </c>
      <c r="G1931" s="20" t="str">
        <f>$G$14</f>
        <v>CUSTOMER</v>
      </c>
      <c r="H1931" s="24">
        <f t="shared" ca="1" si="864"/>
        <v>0</v>
      </c>
      <c r="I1931" s="25">
        <f ca="1">VLOOKUP(CONCATENATE($F1931," ",$G1931),AllocFactorMatrix,(I$4+1),FALSE)*$E1932</f>
        <v>0</v>
      </c>
      <c r="J1931" s="25">
        <f ca="1">VLOOKUP(CONCATENATE($F1931," ",$G1931),AllocFactorMatrix,(J$4+1),FALSE)*$E1932</f>
        <v>0</v>
      </c>
      <c r="K1931" s="25">
        <f ca="1">VLOOKUP(CONCATENATE($F1931," ",$G1931),AllocFactorMatrix,(K$4+1),FALSE)*$E1932</f>
        <v>0</v>
      </c>
      <c r="L1931" s="25">
        <f ca="1">VLOOKUP(CONCATENATE($F1931," ",$G1931),AllocFactorMatrix,(L$4+1),FALSE)*$E1932</f>
        <v>0</v>
      </c>
      <c r="M1931" s="25">
        <f t="shared" ca="1" si="871"/>
        <v>0</v>
      </c>
      <c r="N1931" s="25">
        <f ca="1">VLOOKUP(CONCATENATE($F1931," ",$G1931),AllocFactorMatrix,(N$4+1),FALSE)*$E1932</f>
        <v>0</v>
      </c>
      <c r="O1931" s="25">
        <f ca="1">VLOOKUP(CONCATENATE($F1931," ",$G1931),AllocFactorMatrix,(O$4+1),FALSE)*$E1932</f>
        <v>0</v>
      </c>
      <c r="P1931" s="25">
        <f ca="1">VLOOKUP(CONCATENATE($F1931," ",$G1931),AllocFactorMatrix,(P$4+1),FALSE)*$E1932</f>
        <v>0</v>
      </c>
      <c r="Q1931" s="25">
        <f ca="1">VLOOKUP(CONCATENATE($F1931," ",$G1931),AllocFactorMatrix,(Q$4+1),FALSE)*$E1932</f>
        <v>0</v>
      </c>
      <c r="R1931" s="25">
        <f t="shared" ca="1" si="873"/>
        <v>0</v>
      </c>
      <c r="S1931" s="25">
        <f ca="1">VLOOKUP(CONCATENATE($F1931," ",$G1931),AllocFactorMatrix,(S$4+1),FALSE)*$E1932</f>
        <v>0</v>
      </c>
      <c r="T1931" s="25">
        <f ca="1">VLOOKUP(CONCATENATE($F1931," ",$G1931),AllocFactorMatrix,(T$4+1),FALSE)*$E1932</f>
        <v>0</v>
      </c>
      <c r="U1931" s="25">
        <f ca="1">VLOOKUP(CONCATENATE($F1931," ",$G1931),AllocFactorMatrix,(U$4+1),FALSE)*$E1932</f>
        <v>0</v>
      </c>
      <c r="V1931" s="25">
        <f ca="1">VLOOKUP(CONCATENATE($F1931," ",$G1931),AllocFactorMatrix,(V$4+1),FALSE)*$E1932</f>
        <v>0</v>
      </c>
      <c r="W1931" s="25">
        <f t="shared" ca="1" si="874"/>
        <v>0</v>
      </c>
      <c r="X1931" s="25">
        <f ca="1">VLOOKUP(CONCATENATE($F1931," ",$G1931),AllocFactorMatrix,(X$4+1),FALSE)*$E1932</f>
        <v>0</v>
      </c>
      <c r="Y1931" s="25">
        <f ca="1">VLOOKUP(CONCATENATE($F1931," ",$G1931),AllocFactorMatrix,(Y$4+1),FALSE)*$E1932</f>
        <v>0</v>
      </c>
      <c r="Z1931" s="25">
        <f t="shared" ca="1" si="872"/>
        <v>0</v>
      </c>
      <c r="AA1931" s="25">
        <f ca="1">VLOOKUP(CONCATENATE($F1931," ",$G1931),AllocFactorMatrix,(AA$4+1),FALSE)*$E1932</f>
        <v>0</v>
      </c>
      <c r="AB1931" s="25">
        <f ca="1">VLOOKUP(CONCATENATE($F1931," ",$G1931),AllocFactorMatrix,(AB$4+1),FALSE)*$E1932</f>
        <v>0</v>
      </c>
      <c r="AC1931" s="25">
        <f ca="1">VLOOKUP(CONCATENATE($F1931," ",$G1931),AllocFactorMatrix,(AC$4+1),FALSE)*$E1932</f>
        <v>0</v>
      </c>
    </row>
    <row r="1932" spans="4:29" collapsed="1">
      <c r="D1932" s="20" t="s">
        <v>499</v>
      </c>
      <c r="E1932" s="22">
        <f>'Sch 4'!E433</f>
        <v>0</v>
      </c>
      <c r="F1932" s="61" t="s">
        <v>69</v>
      </c>
      <c r="G1932" s="20" t="str">
        <f>$G$15</f>
        <v>TOTAL</v>
      </c>
      <c r="H1932" s="24">
        <f t="shared" ca="1" si="864"/>
        <v>0</v>
      </c>
      <c r="I1932" s="25">
        <f ca="1">VLOOKUP(CONCATENATE($F1932," ",$G1932),AllocFactorMatrix,(I$4+1),FALSE)*$E1932</f>
        <v>0</v>
      </c>
      <c r="J1932" s="25">
        <f ca="1">VLOOKUP(CONCATENATE($F1932," ",$G1932),AllocFactorMatrix,(J$4+1),FALSE)*$E1932</f>
        <v>0</v>
      </c>
      <c r="K1932" s="25">
        <f ca="1">VLOOKUP(CONCATENATE($F1932," ",$G1932),AllocFactorMatrix,(K$4+1),FALSE)*$E1932</f>
        <v>0</v>
      </c>
      <c r="L1932" s="25">
        <f ca="1">VLOOKUP(CONCATENATE($F1932," ",$G1932),AllocFactorMatrix,(L$4+1),FALSE)*$E1932</f>
        <v>0</v>
      </c>
      <c r="M1932" s="25">
        <f t="shared" ca="1" si="871"/>
        <v>0</v>
      </c>
      <c r="N1932" s="25">
        <f ca="1">VLOOKUP(CONCATENATE($F1932," ",$G1932),AllocFactorMatrix,(N$4+1),FALSE)*$E1932</f>
        <v>0</v>
      </c>
      <c r="O1932" s="25">
        <f ca="1">VLOOKUP(CONCATENATE($F1932," ",$G1932),AllocFactorMatrix,(O$4+1),FALSE)*$E1932</f>
        <v>0</v>
      </c>
      <c r="P1932" s="25">
        <f ca="1">VLOOKUP(CONCATENATE($F1932," ",$G1932),AllocFactorMatrix,(P$4+1),FALSE)*$E1932</f>
        <v>0</v>
      </c>
      <c r="Q1932" s="25">
        <f ca="1">VLOOKUP(CONCATENATE($F1932," ",$G1932),AllocFactorMatrix,(Q$4+1),FALSE)*$E1932</f>
        <v>0</v>
      </c>
      <c r="R1932" s="25">
        <f t="shared" ca="1" si="873"/>
        <v>0</v>
      </c>
      <c r="S1932" s="25">
        <f ca="1">VLOOKUP(CONCATENATE($F1932," ",$G1932),AllocFactorMatrix,(S$4+1),FALSE)*$E1932</f>
        <v>0</v>
      </c>
      <c r="T1932" s="25">
        <f ca="1">VLOOKUP(CONCATENATE($F1932," ",$G1932),AllocFactorMatrix,(T$4+1),FALSE)*$E1932</f>
        <v>0</v>
      </c>
      <c r="U1932" s="25">
        <f ca="1">VLOOKUP(CONCATENATE($F1932," ",$G1932),AllocFactorMatrix,(U$4+1),FALSE)*$E1932</f>
        <v>0</v>
      </c>
      <c r="V1932" s="25">
        <f ca="1">VLOOKUP(CONCATENATE($F1932," ",$G1932),AllocFactorMatrix,(V$4+1),FALSE)*$E1932</f>
        <v>0</v>
      </c>
      <c r="W1932" s="25">
        <f t="shared" ca="1" si="874"/>
        <v>0</v>
      </c>
      <c r="X1932" s="25">
        <f ca="1">VLOOKUP(CONCATENATE($F1932," ",$G1932),AllocFactorMatrix,(X$4+1),FALSE)*$E1932</f>
        <v>0</v>
      </c>
      <c r="Y1932" s="25">
        <f ca="1">VLOOKUP(CONCATENATE($F1932," ",$G1932),AllocFactorMatrix,(Y$4+1),FALSE)*$E1932</f>
        <v>0</v>
      </c>
      <c r="Z1932" s="25">
        <f t="shared" ca="1" si="872"/>
        <v>0</v>
      </c>
      <c r="AA1932" s="25">
        <f ca="1">VLOOKUP(CONCATENATE($F1932," ",$G1932),AllocFactorMatrix,(AA$4+1),FALSE)*$E1932</f>
        <v>0</v>
      </c>
      <c r="AB1932" s="25">
        <f ca="1">VLOOKUP(CONCATENATE($F1932," ",$G1932),AllocFactorMatrix,(AB$4+1),FALSE)*$E1932</f>
        <v>0</v>
      </c>
      <c r="AC1932" s="25">
        <f ca="1">VLOOKUP(CONCATENATE($F1932," ",$G1932),AllocFactorMatrix,(AC$4+1),FALSE)*$E1932</f>
        <v>0</v>
      </c>
    </row>
    <row r="1933" spans="4:29" hidden="1" outlineLevel="1">
      <c r="F1933" s="61" t="str">
        <f>F1940</f>
        <v>LABOR_M</v>
      </c>
      <c r="G1933" s="20" t="str">
        <f>$G$8</f>
        <v>PRODUCTION</v>
      </c>
      <c r="H1933" s="24">
        <f t="shared" ref="H1933:H1964" ca="1" si="875">SUBTOTAL(9,I1933:AC1933)</f>
        <v>38965.342097935172</v>
      </c>
      <c r="I1933" s="25">
        <f ca="1">VLOOKUP(CONCATENATE($F1933," ",$G1933),AllocFactorMatrix,(I$4+1),FALSE)*$E1940</f>
        <v>19106.379510651484</v>
      </c>
      <c r="J1933" s="25">
        <f ca="1">VLOOKUP(CONCATENATE($F1933," ",$G1933),AllocFactorMatrix,(J$4+1),FALSE)*$E1940</f>
        <v>4833.171086938898</v>
      </c>
      <c r="K1933" s="25">
        <f ca="1">VLOOKUP(CONCATENATE($F1933," ",$G1933),AllocFactorMatrix,(K$4+1),FALSE)*$E1940</f>
        <v>56.507121398723193</v>
      </c>
      <c r="L1933" s="25">
        <f ca="1">VLOOKUP(CONCATENATE($F1933," ",$G1933),AllocFactorMatrix,(L$4+1),FALSE)*$E1940</f>
        <v>1.3920815912411917</v>
      </c>
      <c r="M1933" s="25">
        <f t="shared" ca="1" si="871"/>
        <v>4891.0702899288626</v>
      </c>
      <c r="N1933" s="25">
        <f ca="1">VLOOKUP(CONCATENATE($F1933," ",$G1933),AllocFactorMatrix,(N$4+1),FALSE)*$E1940</f>
        <v>2022.2594205222363</v>
      </c>
      <c r="O1933" s="25">
        <f ca="1">VLOOKUP(CONCATENATE($F1933," ",$G1933),AllocFactorMatrix,(O$4+1),FALSE)*$E1940</f>
        <v>575.92955545519965</v>
      </c>
      <c r="P1933" s="25">
        <f ca="1">VLOOKUP(CONCATENATE($F1933," ",$G1933),AllocFactorMatrix,(P$4+1),FALSE)*$E1940</f>
        <v>45.576465951040703</v>
      </c>
      <c r="Q1933" s="25">
        <f ca="1">VLOOKUP(CONCATENATE($F1933," ",$G1933),AllocFactorMatrix,(Q$4+1),FALSE)*$E1940</f>
        <v>9.6203883514608055</v>
      </c>
      <c r="R1933" s="25">
        <f t="shared" ca="1" si="873"/>
        <v>2653.3858302799372</v>
      </c>
      <c r="S1933" s="25">
        <f ca="1">VLOOKUP(CONCATENATE($F1933," ",$G1933),AllocFactorMatrix,(S$4+1),FALSE)*$E1940</f>
        <v>121.47773714357523</v>
      </c>
      <c r="T1933" s="25">
        <f ca="1">VLOOKUP(CONCATENATE($F1933," ",$G1933),AllocFactorMatrix,(T$4+1),FALSE)*$E1940</f>
        <v>1324.3204464100554</v>
      </c>
      <c r="U1933" s="25">
        <f ca="1">VLOOKUP(CONCATENATE($F1933," ",$G1933),AllocFactorMatrix,(U$4+1),FALSE)*$E1940</f>
        <v>8844.657002845317</v>
      </c>
      <c r="V1933" s="25">
        <f ca="1">VLOOKUP(CONCATENATE($F1933," ",$G1933),AllocFactorMatrix,(V$4+1),FALSE)*$E1940</f>
        <v>1387.5595586370521</v>
      </c>
      <c r="W1933" s="25">
        <f ca="1">SUBTOTAL(9,S1933:V1933)</f>
        <v>11678.014745036</v>
      </c>
      <c r="X1933" s="25">
        <f ca="1">VLOOKUP(CONCATENATE($F1933," ",$G1933),AllocFactorMatrix,(X$4+1),FALSE)*$E1940</f>
        <v>548.89620377857364</v>
      </c>
      <c r="Y1933" s="25">
        <f ca="1">VLOOKUP(CONCATENATE($F1933," ",$G1933),AllocFactorMatrix,(Y$4+1),FALSE)*$E1940</f>
        <v>13.250555027379614</v>
      </c>
      <c r="Z1933" s="25">
        <f t="shared" ca="1" si="872"/>
        <v>562.14675880595325</v>
      </c>
      <c r="AA1933" s="25">
        <f ca="1">VLOOKUP(CONCATENATE($F1933," ",$G1933),AllocFactorMatrix,(AA$4+1),FALSE)*$E1940</f>
        <v>9.56989530107092</v>
      </c>
      <c r="AB1933" s="25">
        <f ca="1">VLOOKUP(CONCATENATE($F1933," ",$G1933),AllocFactorMatrix,(AB$4+1),FALSE)*$E1940</f>
        <v>51.88988186990003</v>
      </c>
      <c r="AC1933" s="25">
        <f ca="1">VLOOKUP(CONCATENATE($F1933," ",$G1933),AllocFactorMatrix,(AC$4+1),FALSE)*$E1940</f>
        <v>12.885186061947685</v>
      </c>
    </row>
    <row r="1934" spans="4:29" hidden="1" outlineLevel="1">
      <c r="F1934" s="61" t="str">
        <f>F1940</f>
        <v>LABOR_M</v>
      </c>
      <c r="G1934" s="20" t="str">
        <f>$G$9</f>
        <v>BULKTRAN</v>
      </c>
      <c r="H1934" s="24">
        <f t="shared" ca="1" si="875"/>
        <v>10484.530422085298</v>
      </c>
      <c r="I1934" s="25">
        <f ca="1">VLOOKUP(CONCATENATE($F1934," ",$G1934),AllocFactorMatrix,(I$4+1),FALSE)*$E1940</f>
        <v>5141.0152317371303</v>
      </c>
      <c r="J1934" s="25">
        <f ca="1">VLOOKUP(CONCATENATE($F1934," ",$G1934),AllocFactorMatrix,(J$4+1),FALSE)*$E1940</f>
        <v>1300.4769512555929</v>
      </c>
      <c r="K1934" s="25">
        <f ca="1">VLOOKUP(CONCATENATE($F1934," ",$G1934),AllocFactorMatrix,(K$4+1),FALSE)*$E1940</f>
        <v>15.204553623071499</v>
      </c>
      <c r="L1934" s="25">
        <f ca="1">VLOOKUP(CONCATENATE($F1934," ",$G1934),AllocFactorMatrix,(L$4+1),FALSE)*$E1940</f>
        <v>0.37457188895479043</v>
      </c>
      <c r="M1934" s="25">
        <f t="shared" ca="1" si="871"/>
        <v>1316.0560767676191</v>
      </c>
      <c r="N1934" s="25">
        <f ca="1">VLOOKUP(CONCATENATE($F1934," ",$G1934),AllocFactorMatrix,(N$4+1),FALSE)*$E1940</f>
        <v>544.13587239973253</v>
      </c>
      <c r="O1934" s="25">
        <f ca="1">VLOOKUP(CONCATENATE($F1934," ",$G1934),AllocFactorMatrix,(O$4+1),FALSE)*$E1940</f>
        <v>154.96722523239663</v>
      </c>
      <c r="P1934" s="25">
        <f ca="1">VLOOKUP(CONCATENATE($F1934," ",$G1934),AllocFactorMatrix,(P$4+1),FALSE)*$E1940</f>
        <v>12.263406865357485</v>
      </c>
      <c r="Q1934" s="25">
        <f ca="1">VLOOKUP(CONCATENATE($F1934," ",$G1934),AllocFactorMatrix,(Q$4+1),FALSE)*$E1940</f>
        <v>2.5885889591230073</v>
      </c>
      <c r="R1934" s="25">
        <f t="shared" ca="1" si="873"/>
        <v>713.9550934566098</v>
      </c>
      <c r="S1934" s="25">
        <f ca="1">VLOOKUP(CONCATENATE($F1934," ",$G1934),AllocFactorMatrix,(S$4+1),FALSE)*$E1940</f>
        <v>32.686406999500932</v>
      </c>
      <c r="T1934" s="25">
        <f ca="1">VLOOKUP(CONCATENATE($F1934," ",$G1934),AllocFactorMatrix,(T$4+1),FALSE)*$E1940</f>
        <v>356.33917890615908</v>
      </c>
      <c r="U1934" s="25">
        <f ca="1">VLOOKUP(CONCATENATE($F1934," ",$G1934),AllocFactorMatrix,(U$4+1),FALSE)*$E1940</f>
        <v>2379.8604202208589</v>
      </c>
      <c r="V1934" s="25">
        <f ca="1">VLOOKUP(CONCATENATE($F1934," ",$G1934),AllocFactorMatrix,(V$4+1),FALSE)*$E1940</f>
        <v>373.35513103980526</v>
      </c>
      <c r="W1934" s="25">
        <f t="shared" ref="W1934:W1940" ca="1" si="876">SUBTOTAL(9,S1934:V1934)</f>
        <v>3142.2411371663243</v>
      </c>
      <c r="X1934" s="25">
        <f ca="1">VLOOKUP(CONCATENATE($F1934," ",$G1934),AllocFactorMatrix,(X$4+1),FALSE)*$E1940</f>
        <v>147.69327400281057</v>
      </c>
      <c r="Y1934" s="25">
        <f ca="1">VLOOKUP(CONCATENATE($F1934," ",$G1934),AllocFactorMatrix,(Y$4+1),FALSE)*$E1940</f>
        <v>3.5653696288589449</v>
      </c>
      <c r="Z1934" s="25">
        <f t="shared" ca="1" si="872"/>
        <v>151.25864363166951</v>
      </c>
      <c r="AA1934" s="25">
        <f ca="1">VLOOKUP(CONCATENATE($F1934," ",$G1934),AllocFactorMatrix,(AA$4+1),FALSE)*$E1940</f>
        <v>2.5750026310064444</v>
      </c>
      <c r="AB1934" s="25">
        <f ca="1">VLOOKUP(CONCATENATE($F1934," ",$G1934),AllocFactorMatrix,(AB$4+1),FALSE)*$E1940</f>
        <v>13.962178073427177</v>
      </c>
      <c r="AC1934" s="25">
        <f ca="1">VLOOKUP(CONCATENATE($F1934," ",$G1934),AllocFactorMatrix,(AC$4+1),FALSE)*$E1940</f>
        <v>3.467058621509675</v>
      </c>
    </row>
    <row r="1935" spans="4:29" hidden="1" outlineLevel="1">
      <c r="F1935" s="61" t="str">
        <f>F1940</f>
        <v>LABOR_M</v>
      </c>
      <c r="G1935" s="20" t="str">
        <f>$G$10</f>
        <v>SUBTRAN</v>
      </c>
      <c r="H1935" s="24">
        <f t="shared" ca="1" si="875"/>
        <v>4020.907350583901</v>
      </c>
      <c r="I1935" s="25">
        <f ca="1">VLOOKUP(CONCATENATE($F1935," ",$G1935),AllocFactorMatrix,(I$4+1),FALSE)*$E1940</f>
        <v>1909.5361685637251</v>
      </c>
      <c r="J1935" s="25">
        <f ca="1">VLOOKUP(CONCATENATE($F1935," ",$G1935),AllocFactorMatrix,(J$4+1),FALSE)*$E1940</f>
        <v>488.81308253763308</v>
      </c>
      <c r="K1935" s="25">
        <f ca="1">VLOOKUP(CONCATENATE($F1935," ",$G1935),AllocFactorMatrix,(K$4+1),FALSE)*$E1940</f>
        <v>5.6962476761745577</v>
      </c>
      <c r="L1935" s="25">
        <f ca="1">VLOOKUP(CONCATENATE($F1935," ",$G1935),AllocFactorMatrix,(L$4+1),FALSE)*$E1940</f>
        <v>0.18674703807140597</v>
      </c>
      <c r="M1935" s="25">
        <f t="shared" ca="1" si="871"/>
        <v>494.69607725187905</v>
      </c>
      <c r="N1935" s="25">
        <f ca="1">VLOOKUP(CONCATENATE($F1935," ",$G1935),AllocFactorMatrix,(N$4+1),FALSE)*$E1940</f>
        <v>213.04849032805205</v>
      </c>
      <c r="O1935" s="25">
        <f ca="1">VLOOKUP(CONCATENATE($F1935," ",$G1935),AllocFactorMatrix,(O$4+1),FALSE)*$E1940</f>
        <v>60.388113528276421</v>
      </c>
      <c r="P1935" s="25">
        <f ca="1">VLOOKUP(CONCATENATE($F1935," ",$G1935),AllocFactorMatrix,(P$4+1),FALSE)*$E1940</f>
        <v>6.1857309197664776</v>
      </c>
      <c r="Q1935" s="25">
        <f ca="1">VLOOKUP(CONCATENATE($F1935," ",$G1935),AllocFactorMatrix,(Q$4+1),FALSE)*$E1940</f>
        <v>0</v>
      </c>
      <c r="R1935" s="25">
        <f t="shared" ca="1" si="873"/>
        <v>279.62233477609493</v>
      </c>
      <c r="S1935" s="25">
        <f ca="1">VLOOKUP(CONCATENATE($F1935," ",$G1935),AllocFactorMatrix,(S$4+1),FALSE)*$E1940</f>
        <v>11.931672284065401</v>
      </c>
      <c r="T1935" s="25">
        <f ca="1">VLOOKUP(CONCATENATE($F1935," ",$G1935),AllocFactorMatrix,(T$4+1),FALSE)*$E1940</f>
        <v>137.90484302825865</v>
      </c>
      <c r="U1935" s="25">
        <f ca="1">VLOOKUP(CONCATENATE($F1935," ",$G1935),AllocFactorMatrix,(U$4+1),FALSE)*$E1940</f>
        <v>1123.3377325019333</v>
      </c>
      <c r="V1935" s="25">
        <f ca="1">VLOOKUP(CONCATENATE($F1935," ",$G1935),AllocFactorMatrix,(V$4+1),FALSE)*$E1940</f>
        <v>0</v>
      </c>
      <c r="W1935" s="25">
        <f t="shared" ca="1" si="876"/>
        <v>1273.1742478142573</v>
      </c>
      <c r="X1935" s="25">
        <f ca="1">VLOOKUP(CONCATENATE($F1935," ",$G1935),AllocFactorMatrix,(X$4+1),FALSE)*$E1940</f>
        <v>57.82015232633897</v>
      </c>
      <c r="Y1935" s="25">
        <f ca="1">VLOOKUP(CONCATENATE($F1935," ",$G1935),AllocFactorMatrix,(Y$4+1),FALSE)*$E1940</f>
        <v>1.3833856582761619</v>
      </c>
      <c r="Z1935" s="25">
        <f t="shared" ca="1" si="872"/>
        <v>59.203537984615132</v>
      </c>
      <c r="AA1935" s="25">
        <f ca="1">VLOOKUP(CONCATENATE($F1935," ",$G1935),AllocFactorMatrix,(AA$4+1),FALSE)*$E1940</f>
        <v>0.94946102274998534</v>
      </c>
      <c r="AB1935" s="25">
        <f ca="1">VLOOKUP(CONCATENATE($F1935," ",$G1935),AllocFactorMatrix,(AB$4+1),FALSE)*$E1940</f>
        <v>2.9825410016491274</v>
      </c>
      <c r="AC1935" s="25">
        <f ca="1">VLOOKUP(CONCATENATE($F1935," ",$G1935),AllocFactorMatrix,(AC$4+1),FALSE)*$E1940</f>
        <v>0.7429821689307321</v>
      </c>
    </row>
    <row r="1936" spans="4:29" hidden="1" outlineLevel="1">
      <c r="F1936" s="61" t="str">
        <f>F1940</f>
        <v>LABOR_M</v>
      </c>
      <c r="G1936" s="20" t="str">
        <f>$G$11</f>
        <v>DISTPRI</v>
      </c>
      <c r="H1936" s="24">
        <f t="shared" ca="1" si="875"/>
        <v>26772.852393075602</v>
      </c>
      <c r="I1936" s="25">
        <f ca="1">VLOOKUP(CONCATENATE($F1936," ",$G1936),AllocFactorMatrix,(I$4+1),FALSE)*$E1940</f>
        <v>17790.524382704742</v>
      </c>
      <c r="J1936" s="25">
        <f ca="1">VLOOKUP(CONCATENATE($F1936," ",$G1936),AllocFactorMatrix,(J$4+1),FALSE)*$E1940</f>
        <v>4478.9713559478541</v>
      </c>
      <c r="K1936" s="25">
        <f ca="1">VLOOKUP(CONCATENATE($F1936," ",$G1936),AllocFactorMatrix,(K$4+1),FALSE)*$E1940</f>
        <v>52.267990570876719</v>
      </c>
      <c r="L1936" s="25">
        <f ca="1">VLOOKUP(CONCATENATE($F1936," ",$G1936),AllocFactorMatrix,(L$4+1),FALSE)*$E1940</f>
        <v>0</v>
      </c>
      <c r="M1936" s="25">
        <f t="shared" ca="1" si="871"/>
        <v>4531.2393465187306</v>
      </c>
      <c r="N1936" s="25">
        <f ca="1">VLOOKUP(CONCATENATE($F1936," ",$G1936),AllocFactorMatrix,(N$4+1),FALSE)*$E1940</f>
        <v>1931.4565164661378</v>
      </c>
      <c r="O1936" s="25">
        <f ca="1">VLOOKUP(CONCATENATE($F1936," ",$G1936),AllocFactorMatrix,(O$4+1),FALSE)*$E1940</f>
        <v>548.29877552493758</v>
      </c>
      <c r="P1936" s="25">
        <f ca="1">VLOOKUP(CONCATENATE($F1936," ",$G1936),AllocFactorMatrix,(P$4+1),FALSE)*$E1940</f>
        <v>0</v>
      </c>
      <c r="Q1936" s="25">
        <f ca="1">VLOOKUP(CONCATENATE($F1936," ",$G1936),AllocFactorMatrix,(Q$4+1),FALSE)*$E1940</f>
        <v>0</v>
      </c>
      <c r="R1936" s="25">
        <f t="shared" ca="1" si="873"/>
        <v>2479.7552919910754</v>
      </c>
      <c r="S1936" s="25">
        <f ca="1">VLOOKUP(CONCATENATE($F1936," ",$G1936),AllocFactorMatrix,(S$4+1),FALSE)*$E1940</f>
        <v>110.15806193815818</v>
      </c>
      <c r="T1936" s="25">
        <f ca="1">VLOOKUP(CONCATENATE($F1936," ",$G1936),AllocFactorMatrix,(T$4+1),FALSE)*$E1940</f>
        <v>1274.1320743323715</v>
      </c>
      <c r="U1936" s="25">
        <f ca="1">VLOOKUP(CONCATENATE($F1936," ",$G1936),AllocFactorMatrix,(U$4+1),FALSE)*$E1940</f>
        <v>0</v>
      </c>
      <c r="V1936" s="25">
        <f ca="1">VLOOKUP(CONCATENATE($F1936," ",$G1936),AllocFactorMatrix,(V$4+1),FALSE)*$E1940</f>
        <v>0</v>
      </c>
      <c r="W1936" s="25">
        <f t="shared" ca="1" si="876"/>
        <v>1384.2901362705297</v>
      </c>
      <c r="X1936" s="25">
        <f ca="1">VLOOKUP(CONCATENATE($F1936," ",$G1936),AllocFactorMatrix,(X$4+1),FALSE)*$E1940</f>
        <v>524.16475601125194</v>
      </c>
      <c r="Y1936" s="25">
        <f ca="1">VLOOKUP(CONCATENATE($F1936," ",$G1936),AllocFactorMatrix,(Y$4+1),FALSE)*$E1940</f>
        <v>12.558554242487174</v>
      </c>
      <c r="Z1936" s="25">
        <f t="shared" ca="1" si="872"/>
        <v>536.7233102537391</v>
      </c>
      <c r="AA1936" s="25">
        <f ca="1">VLOOKUP(CONCATENATE($F1936," ",$G1936),AllocFactorMatrix,(AA$4+1),FALSE)*$E1940</f>
        <v>9.018129278435751</v>
      </c>
      <c r="AB1936" s="25">
        <f ca="1">VLOOKUP(CONCATENATE($F1936," ",$G1936),AllocFactorMatrix,(AB$4+1),FALSE)*$E1940</f>
        <v>33.057619171691435</v>
      </c>
      <c r="AC1936" s="25">
        <f ca="1">VLOOKUP(CONCATENATE($F1936," ",$G1936),AllocFactorMatrix,(AC$4+1),FALSE)*$E1940</f>
        <v>8.2441768866614584</v>
      </c>
    </row>
    <row r="1937" spans="4:29" hidden="1" outlineLevel="1">
      <c r="F1937" s="61" t="str">
        <f>F1940</f>
        <v>LABOR_M</v>
      </c>
      <c r="G1937" s="20" t="str">
        <f>$G$12</f>
        <v>DISTSEC</v>
      </c>
      <c r="H1937" s="24">
        <f t="shared" ca="1" si="875"/>
        <v>10700.343964306874</v>
      </c>
      <c r="I1937" s="25">
        <f ca="1">VLOOKUP(CONCATENATE($F1937," ",$G1937),AllocFactorMatrix,(I$4+1),FALSE)*$E1940</f>
        <v>7988.8956585160722</v>
      </c>
      <c r="J1937" s="25">
        <f ca="1">VLOOKUP(CONCATENATE($F1937," ",$G1937),AllocFactorMatrix,(J$4+1),FALSE)*$E1940</f>
        <v>1793.4012121957035</v>
      </c>
      <c r="K1937" s="25">
        <f ca="1">VLOOKUP(CONCATENATE($F1937," ",$G1937),AllocFactorMatrix,(K$4+1),FALSE)*$E1940</f>
        <v>0</v>
      </c>
      <c r="L1937" s="25">
        <f ca="1">VLOOKUP(CONCATENATE($F1937," ",$G1937),AllocFactorMatrix,(L$4+1),FALSE)*$E1940</f>
        <v>0</v>
      </c>
      <c r="M1937" s="25">
        <f t="shared" ca="1" si="871"/>
        <v>1793.4012121957035</v>
      </c>
      <c r="N1937" s="25">
        <f ca="1">VLOOKUP(CONCATENATE($F1937," ",$G1937),AllocFactorMatrix,(N$4+1),FALSE)*$E1940</f>
        <v>632.19283351965066</v>
      </c>
      <c r="O1937" s="25">
        <f ca="1">VLOOKUP(CONCATENATE($F1937," ",$G1937),AllocFactorMatrix,(O$4+1),FALSE)*$E1940</f>
        <v>0</v>
      </c>
      <c r="P1937" s="25">
        <f ca="1">VLOOKUP(CONCATENATE($F1937," ",$G1937),AllocFactorMatrix,(P$4+1),FALSE)*$E1940</f>
        <v>0</v>
      </c>
      <c r="Q1937" s="25">
        <f ca="1">VLOOKUP(CONCATENATE($F1937," ",$G1937),AllocFactorMatrix,(Q$4+1),FALSE)*$E1940</f>
        <v>0</v>
      </c>
      <c r="R1937" s="25">
        <f t="shared" ca="1" si="873"/>
        <v>632.19283351965066</v>
      </c>
      <c r="S1937" s="25">
        <f ca="1">VLOOKUP(CONCATENATE($F1937," ",$G1937),AllocFactorMatrix,(S$4+1),FALSE)*$E1940</f>
        <v>27.981206584229799</v>
      </c>
      <c r="T1937" s="25">
        <f ca="1">VLOOKUP(CONCATENATE($F1937," ",$G1937),AllocFactorMatrix,(T$4+1),FALSE)*$E1940</f>
        <v>0</v>
      </c>
      <c r="U1937" s="25">
        <f ca="1">VLOOKUP(CONCATENATE($F1937," ",$G1937),AllocFactorMatrix,(U$4+1),FALSE)*$E1940</f>
        <v>0</v>
      </c>
      <c r="V1937" s="25">
        <f ca="1">VLOOKUP(CONCATENATE($F1937," ",$G1937),AllocFactorMatrix,(V$4+1),FALSE)*$E1940</f>
        <v>0</v>
      </c>
      <c r="W1937" s="25">
        <f t="shared" ca="1" si="876"/>
        <v>27.981206584229799</v>
      </c>
      <c r="X1937" s="25">
        <f ca="1">VLOOKUP(CONCATENATE($F1937," ",$G1937),AllocFactorMatrix,(X$4+1),FALSE)*$E1940</f>
        <v>175.94869606935029</v>
      </c>
      <c r="Y1937" s="25">
        <f ca="1">VLOOKUP(CONCATENATE($F1937," ",$G1937),AllocFactorMatrix,(Y$4+1),FALSE)*$E1940</f>
        <v>0</v>
      </c>
      <c r="Z1937" s="25">
        <f t="shared" ca="1" si="872"/>
        <v>175.94869606935029</v>
      </c>
      <c r="AA1937" s="25">
        <f ca="1">VLOOKUP(CONCATENATE($F1937," ",$G1937),AllocFactorMatrix,(AA$4+1),FALSE)*$E1940</f>
        <v>2.8690677132896538</v>
      </c>
      <c r="AB1937" s="25">
        <f ca="1">VLOOKUP(CONCATENATE($F1937," ",$G1937),AllocFactorMatrix,(AB$4+1),FALSE)*$E1940</f>
        <v>63.353381082042731</v>
      </c>
      <c r="AC1937" s="25">
        <f ca="1">VLOOKUP(CONCATENATE($F1937," ",$G1937),AllocFactorMatrix,(AC$4+1),FALSE)*$E1940</f>
        <v>15.70190862653631</v>
      </c>
    </row>
    <row r="1938" spans="4:29" hidden="1" outlineLevel="1">
      <c r="F1938" s="61" t="str">
        <f>F1940</f>
        <v>LABOR_M</v>
      </c>
      <c r="G1938" s="20" t="str">
        <f>$G$13</f>
        <v>ENERGY</v>
      </c>
      <c r="H1938" s="24">
        <f t="shared" ca="1" si="875"/>
        <v>28105.321539043911</v>
      </c>
      <c r="I1938" s="25">
        <f ca="1">VLOOKUP(CONCATENATE($F1938," ",$G1938),AllocFactorMatrix,(I$4+1),FALSE)*$E1940</f>
        <v>10217.197254853889</v>
      </c>
      <c r="J1938" s="25">
        <f ca="1">VLOOKUP(CONCATENATE($F1938," ",$G1938),AllocFactorMatrix,(J$4+1),FALSE)*$E1940</f>
        <v>3297.7654900447146</v>
      </c>
      <c r="K1938" s="25">
        <f ca="1">VLOOKUP(CONCATENATE($F1938," ",$G1938),AllocFactorMatrix,(K$4+1),FALSE)*$E1940</f>
        <v>37.753158223584833</v>
      </c>
      <c r="L1938" s="25">
        <f ca="1">VLOOKUP(CONCATENATE($F1938," ",$G1938),AllocFactorMatrix,(L$4+1),FALSE)*$E1940</f>
        <v>0.956851457196639</v>
      </c>
      <c r="M1938" s="25">
        <f t="shared" ca="1" si="871"/>
        <v>3336.4754997254959</v>
      </c>
      <c r="N1938" s="25">
        <f ca="1">VLOOKUP(CONCATENATE($F1938," ",$G1938),AllocFactorMatrix,(N$4+1),FALSE)*$E1940</f>
        <v>1595.8470884918511</v>
      </c>
      <c r="O1938" s="25">
        <f ca="1">VLOOKUP(CONCATENATE($F1938," ",$G1938),AllocFactorMatrix,(O$4+1),FALSE)*$E1940</f>
        <v>445.44862635976864</v>
      </c>
      <c r="P1938" s="25">
        <f ca="1">VLOOKUP(CONCATENATE($F1938," ",$G1938),AllocFactorMatrix,(P$4+1),FALSE)*$E1940</f>
        <v>35.266505467146587</v>
      </c>
      <c r="Q1938" s="25">
        <f ca="1">VLOOKUP(CONCATENATE($F1938," ",$G1938),AllocFactorMatrix,(Q$4+1),FALSE)*$E1940</f>
        <v>7.2294722741655946</v>
      </c>
      <c r="R1938" s="25">
        <f t="shared" ca="1" si="873"/>
        <v>2083.7916925929321</v>
      </c>
      <c r="S1938" s="25">
        <f ca="1">VLOOKUP(CONCATENATE($F1938," ",$G1938),AllocFactorMatrix,(S$4+1),FALSE)*$E1940</f>
        <v>106.3385755828659</v>
      </c>
      <c r="T1938" s="25">
        <f ca="1">VLOOKUP(CONCATENATE($F1938," ",$G1938),AllocFactorMatrix,(T$4+1),FALSE)*$E1940</f>
        <v>1270.8320349100823</v>
      </c>
      <c r="U1938" s="25">
        <f ca="1">VLOOKUP(CONCATENATE($F1938," ",$G1938),AllocFactorMatrix,(U$4+1),FALSE)*$E1940</f>
        <v>8984.1878578447631</v>
      </c>
      <c r="V1938" s="25">
        <f ca="1">VLOOKUP(CONCATENATE($F1938," ",$G1938),AllocFactorMatrix,(V$4+1),FALSE)*$E1940</f>
        <v>1439.8029506659841</v>
      </c>
      <c r="W1938" s="25">
        <f t="shared" ca="1" si="876"/>
        <v>11801.161419003696</v>
      </c>
      <c r="X1938" s="25">
        <f ca="1">VLOOKUP(CONCATENATE($F1938," ",$G1938),AllocFactorMatrix,(X$4+1),FALSE)*$E1940</f>
        <v>432.86692351154255</v>
      </c>
      <c r="Y1938" s="25">
        <f ca="1">VLOOKUP(CONCATENATE($F1938," ",$G1938),AllocFactorMatrix,(Y$4+1),FALSE)*$E1940</f>
        <v>10.173901511567614</v>
      </c>
      <c r="Z1938" s="25">
        <f t="shared" ca="1" si="872"/>
        <v>443.04082502311019</v>
      </c>
      <c r="AA1938" s="25">
        <f ca="1">VLOOKUP(CONCATENATE($F1938," ",$G1938),AllocFactorMatrix,(AA$4+1),FALSE)*$E1940</f>
        <v>9.9390782773774813</v>
      </c>
      <c r="AB1938" s="25">
        <f ca="1">VLOOKUP(CONCATENATE($F1938," ",$G1938),AllocFactorMatrix,(AB$4+1),FALSE)*$E1940</f>
        <v>171.02286381937543</v>
      </c>
      <c r="AC1938" s="25">
        <f ca="1">VLOOKUP(CONCATENATE($F1938," ",$G1938),AllocFactorMatrix,(AC$4+1),FALSE)*$E1940</f>
        <v>42.692905748038086</v>
      </c>
    </row>
    <row r="1939" spans="4:29" hidden="1" outlineLevel="1">
      <c r="F1939" s="61" t="str">
        <f>F1940</f>
        <v>LABOR_M</v>
      </c>
      <c r="G1939" s="20" t="str">
        <f>$G$14</f>
        <v>CUSTOMER</v>
      </c>
      <c r="H1939" s="24">
        <f t="shared" ca="1" si="875"/>
        <v>41245.244812969322</v>
      </c>
      <c r="I1939" s="25">
        <f ca="1">VLOOKUP(CONCATENATE($F1939," ",$G1939),AllocFactorMatrix,(I$4+1),FALSE)*$E1940</f>
        <v>32397.700341799322</v>
      </c>
      <c r="J1939" s="25">
        <f ca="1">VLOOKUP(CONCATENATE($F1939," ",$G1939),AllocFactorMatrix,(J$4+1),FALSE)*$E1940</f>
        <v>7527.127875249359</v>
      </c>
      <c r="K1939" s="25">
        <f ca="1">VLOOKUP(CONCATENATE($F1939," ",$G1939),AllocFactorMatrix,(K$4+1),FALSE)*$E1940</f>
        <v>67.83385651451502</v>
      </c>
      <c r="L1939" s="25">
        <f ca="1">VLOOKUP(CONCATENATE($F1939," ",$G1939),AllocFactorMatrix,(L$4+1),FALSE)*$E1940</f>
        <v>9.5696085418488916</v>
      </c>
      <c r="M1939" s="25">
        <f t="shared" ca="1" si="871"/>
        <v>7604.5313403057226</v>
      </c>
      <c r="N1939" s="25">
        <f ca="1">VLOOKUP(CONCATENATE($F1939," ",$G1939),AllocFactorMatrix,(N$4+1),FALSE)*$E1940</f>
        <v>129.87951838214809</v>
      </c>
      <c r="O1939" s="25">
        <f ca="1">VLOOKUP(CONCATENATE($F1939," ",$G1939),AllocFactorMatrix,(O$4+1),FALSE)*$E1940</f>
        <v>57.100396846410575</v>
      </c>
      <c r="P1939" s="25">
        <f ca="1">VLOOKUP(CONCATENATE($F1939," ",$G1939),AllocFactorMatrix,(P$4+1),FALSE)*$E1940</f>
        <v>27.367646357316254</v>
      </c>
      <c r="Q1939" s="25">
        <f ca="1">VLOOKUP(CONCATENATE($F1939," ",$G1939),AllocFactorMatrix,(Q$4+1),FALSE)*$E1940</f>
        <v>11.65957628541137</v>
      </c>
      <c r="R1939" s="25">
        <f t="shared" ca="1" si="873"/>
        <v>226.00713787128629</v>
      </c>
      <c r="S1939" s="25">
        <f ca="1">VLOOKUP(CONCATENATE($F1939," ",$G1939),AllocFactorMatrix,(S$4+1),FALSE)*$E1940</f>
        <v>1.8896539454548769</v>
      </c>
      <c r="T1939" s="25">
        <f ca="1">VLOOKUP(CONCATENATE($F1939," ",$G1939),AllocFactorMatrix,(T$4+1),FALSE)*$E1940</f>
        <v>35.529823964184864</v>
      </c>
      <c r="U1939" s="25">
        <f ca="1">VLOOKUP(CONCATENATE($F1939," ",$G1939),AllocFactorMatrix,(U$4+1),FALSE)*$E1940</f>
        <v>70.927949058197214</v>
      </c>
      <c r="V1939" s="25">
        <f ca="1">VLOOKUP(CONCATENATE($F1939," ",$G1939),AllocFactorMatrix,(V$4+1),FALSE)*$E1940</f>
        <v>17.496880664122116</v>
      </c>
      <c r="W1939" s="25">
        <f t="shared" ca="1" si="876"/>
        <v>125.84430763195907</v>
      </c>
      <c r="X1939" s="25">
        <f ca="1">VLOOKUP(CONCATENATE($F1939," ",$G1939),AllocFactorMatrix,(X$4+1),FALSE)*$E1940</f>
        <v>43.608787795381133</v>
      </c>
      <c r="Y1939" s="25">
        <f ca="1">VLOOKUP(CONCATENATE($F1939," ",$G1939),AllocFactorMatrix,(Y$4+1),FALSE)*$E1940</f>
        <v>0.73174904415535724</v>
      </c>
      <c r="Z1939" s="25">
        <f t="shared" ca="1" si="872"/>
        <v>44.34053683953649</v>
      </c>
      <c r="AA1939" s="25">
        <f ca="1">VLOOKUP(CONCATENATE($F1939," ",$G1939),AllocFactorMatrix,(AA$4+1),FALSE)*$E1940</f>
        <v>2.5520020407447208</v>
      </c>
      <c r="AB1939" s="25">
        <f ca="1">VLOOKUP(CONCATENATE($F1939," ",$G1939),AllocFactorMatrix,(AB$4+1),FALSE)*$E1940</f>
        <v>702.99160217930512</v>
      </c>
      <c r="AC1939" s="25">
        <f ca="1">VLOOKUP(CONCATENATE($F1939," ",$G1939),AllocFactorMatrix,(AC$4+1),FALSE)*$E1940</f>
        <v>141.27754430144421</v>
      </c>
    </row>
    <row r="1940" spans="4:29" collapsed="1">
      <c r="D1940" s="20" t="s">
        <v>500</v>
      </c>
      <c r="E1940" s="22">
        <f>'Sch 4'!E434</f>
        <v>160294.54258000001</v>
      </c>
      <c r="F1940" s="61" t="s">
        <v>69</v>
      </c>
      <c r="G1940" s="20" t="str">
        <f>$G$15</f>
        <v>TOTAL</v>
      </c>
      <c r="H1940" s="24">
        <f t="shared" ca="1" si="875"/>
        <v>160294.54258000004</v>
      </c>
      <c r="I1940" s="25">
        <f ca="1">VLOOKUP(CONCATENATE($F1940," ",$G1940),AllocFactorMatrix,(I$4+1),FALSE)*$E1940</f>
        <v>94551.248548826377</v>
      </c>
      <c r="J1940" s="25">
        <f ca="1">VLOOKUP(CONCATENATE($F1940," ",$G1940),AllocFactorMatrix,(J$4+1),FALSE)*$E1940</f>
        <v>23719.727054169754</v>
      </c>
      <c r="K1940" s="25">
        <f ca="1">VLOOKUP(CONCATENATE($F1940," ",$G1940),AllocFactorMatrix,(K$4+1),FALSE)*$E1940</f>
        <v>235.26292800694586</v>
      </c>
      <c r="L1940" s="25">
        <f ca="1">VLOOKUP(CONCATENATE($F1940," ",$G1940),AllocFactorMatrix,(L$4+1),FALSE)*$E1940</f>
        <v>12.47986051731292</v>
      </c>
      <c r="M1940" s="25">
        <f t="shared" ca="1" si="871"/>
        <v>23967.469842694012</v>
      </c>
      <c r="N1940" s="25">
        <f ca="1">VLOOKUP(CONCATENATE($F1940," ",$G1940),AllocFactorMatrix,(N$4+1),FALSE)*$E1940</f>
        <v>7068.8197401098087</v>
      </c>
      <c r="O1940" s="25">
        <f ca="1">VLOOKUP(CONCATENATE($F1940," ",$G1940),AllocFactorMatrix,(O$4+1),FALSE)*$E1940</f>
        <v>1842.1326929469897</v>
      </c>
      <c r="P1940" s="25">
        <f ca="1">VLOOKUP(CONCATENATE($F1940," ",$G1940),AllocFactorMatrix,(P$4+1),FALSE)*$E1940</f>
        <v>126.6597555606275</v>
      </c>
      <c r="Q1940" s="25">
        <f ca="1">VLOOKUP(CONCATENATE($F1940," ",$G1940),AllocFactorMatrix,(Q$4+1),FALSE)*$E1940</f>
        <v>31.098025870160779</v>
      </c>
      <c r="R1940" s="25">
        <f t="shared" ca="1" si="873"/>
        <v>9068.7102144875862</v>
      </c>
      <c r="S1940" s="25">
        <f ca="1">VLOOKUP(CONCATENATE($F1940," ",$G1940),AllocFactorMatrix,(S$4+1),FALSE)*$E1940</f>
        <v>412.4633144778503</v>
      </c>
      <c r="T1940" s="25">
        <f ca="1">VLOOKUP(CONCATENATE($F1940," ",$G1940),AllocFactorMatrix,(T$4+1),FALSE)*$E1940</f>
        <v>4399.0584015511122</v>
      </c>
      <c r="U1940" s="25">
        <f ca="1">VLOOKUP(CONCATENATE($F1940," ",$G1940),AllocFactorMatrix,(U$4+1),FALSE)*$E1940</f>
        <v>21402.970962471063</v>
      </c>
      <c r="V1940" s="25">
        <f ca="1">VLOOKUP(CONCATENATE($F1940," ",$G1940),AllocFactorMatrix,(V$4+1),FALSE)*$E1940</f>
        <v>3218.2145210069639</v>
      </c>
      <c r="W1940" s="25">
        <f t="shared" ca="1" si="876"/>
        <v>29432.707199506989</v>
      </c>
      <c r="X1940" s="25">
        <f ca="1">VLOOKUP(CONCATENATE($F1940," ",$G1940),AllocFactorMatrix,(X$4+1),FALSE)*$E1940</f>
        <v>1930.9987934952492</v>
      </c>
      <c r="Y1940" s="25">
        <f ca="1">VLOOKUP(CONCATENATE($F1940," ",$G1940),AllocFactorMatrix,(Y$4+1),FALSE)*$E1940</f>
        <v>41.663515112724866</v>
      </c>
      <c r="Z1940" s="25">
        <f t="shared" ca="1" si="872"/>
        <v>1972.662308607974</v>
      </c>
      <c r="AA1940" s="25">
        <f ca="1">VLOOKUP(CONCATENATE($F1940," ",$G1940),AllocFactorMatrix,(AA$4+1),FALSE)*$E1940</f>
        <v>37.472636264674961</v>
      </c>
      <c r="AB1940" s="25">
        <f ca="1">VLOOKUP(CONCATENATE($F1940," ",$G1940),AllocFactorMatrix,(AB$4+1),FALSE)*$E1940</f>
        <v>1039.260067197391</v>
      </c>
      <c r="AC1940" s="25">
        <f ca="1">VLOOKUP(CONCATENATE($F1940," ",$G1940),AllocFactorMatrix,(AC$4+1),FALSE)*$E1940</f>
        <v>225.01176241506818</v>
      </c>
    </row>
    <row r="1941" spans="4:29" hidden="1" outlineLevel="1">
      <c r="F1941" s="61" t="str">
        <f>F1948</f>
        <v>LABOR_M</v>
      </c>
      <c r="G1941" s="20" t="str">
        <f>$G$8</f>
        <v>PRODUCTION</v>
      </c>
      <c r="H1941" s="24">
        <f t="shared" ca="1" si="875"/>
        <v>238152.70832659476</v>
      </c>
      <c r="I1941" s="25">
        <f ca="1">VLOOKUP(CONCATENATE($F1941," ",$G1941),AllocFactorMatrix,(I$4+1),FALSE)*$E1948</f>
        <v>116776.49371949268</v>
      </c>
      <c r="J1941" s="25">
        <f ca="1">VLOOKUP(CONCATENATE($F1941," ",$G1941),AllocFactorMatrix,(J$4+1),FALSE)*$E1948</f>
        <v>29539.912193438315</v>
      </c>
      <c r="K1941" s="25">
        <f ca="1">VLOOKUP(CONCATENATE($F1941," ",$G1941),AllocFactorMatrix,(K$4+1),FALSE)*$E1948</f>
        <v>345.36650459842184</v>
      </c>
      <c r="L1941" s="25">
        <f ca="1">VLOOKUP(CONCATENATE($F1941," ",$G1941),AllocFactorMatrix,(L$4+1),FALSE)*$E1948</f>
        <v>8.5082789811629471</v>
      </c>
      <c r="M1941" s="25">
        <f t="shared" ca="1" si="871"/>
        <v>29893.786977017902</v>
      </c>
      <c r="N1941" s="25">
        <f ca="1">VLOOKUP(CONCATENATE($F1941," ",$G1941),AllocFactorMatrix,(N$4+1),FALSE)*$E1948</f>
        <v>12359.869874255815</v>
      </c>
      <c r="O1941" s="25">
        <f ca="1">VLOOKUP(CONCATENATE($F1941," ",$G1941),AllocFactorMatrix,(O$4+1),FALSE)*$E1948</f>
        <v>3520.0302641319768</v>
      </c>
      <c r="P1941" s="25">
        <f ca="1">VLOOKUP(CONCATENATE($F1941," ",$G1941),AllocFactorMatrix,(P$4+1),FALSE)*$E1948</f>
        <v>278.55930983268217</v>
      </c>
      <c r="Q1941" s="25">
        <f ca="1">VLOOKUP(CONCATENATE($F1941," ",$G1941),AllocFactorMatrix,(Q$4+1),FALSE)*$E1948</f>
        <v>58.798958707857089</v>
      </c>
      <c r="R1941" s="25">
        <f t="shared" ca="1" si="873"/>
        <v>16217.258406928331</v>
      </c>
      <c r="S1941" s="25">
        <f ca="1">VLOOKUP(CONCATENATE($F1941," ",$G1941),AllocFactorMatrix,(S$4+1),FALSE)*$E1948</f>
        <v>742.46113454914791</v>
      </c>
      <c r="T1941" s="25">
        <f ca="1">VLOOKUP(CONCATENATE($F1941," ",$G1941),AllocFactorMatrix,(T$4+1),FALSE)*$E1948</f>
        <v>8094.1288854115501</v>
      </c>
      <c r="U1941" s="25">
        <f ca="1">VLOOKUP(CONCATENATE($F1941," ",$G1941),AllocFactorMatrix,(U$4+1),FALSE)*$E1948</f>
        <v>54057.757638909963</v>
      </c>
      <c r="V1941" s="25">
        <f ca="1">VLOOKUP(CONCATENATE($F1941," ",$G1941),AllocFactorMatrix,(V$4+1),FALSE)*$E1948</f>
        <v>8480.6407197276876</v>
      </c>
      <c r="W1941" s="25">
        <f ca="1">SUBTOTAL(9,S1941:V1941)</f>
        <v>71374.988378598355</v>
      </c>
      <c r="X1941" s="25">
        <f ca="1">VLOOKUP(CONCATENATE($F1941," ",$G1941),AllocFactorMatrix,(X$4+1),FALSE)*$E1948</f>
        <v>3354.8048209483295</v>
      </c>
      <c r="Y1941" s="25">
        <f ca="1">VLOOKUP(CONCATENATE($F1941," ",$G1941),AllocFactorMatrix,(Y$4+1),FALSE)*$E1948</f>
        <v>80.986214843684238</v>
      </c>
      <c r="Z1941" s="25">
        <f t="shared" ca="1" si="872"/>
        <v>3435.7910357920136</v>
      </c>
      <c r="AA1941" s="25">
        <f ca="1">VLOOKUP(CONCATENATE($F1941," ",$G1941),AllocFactorMatrix,(AA$4+1),FALSE)*$E1948</f>
        <v>58.490349670836473</v>
      </c>
      <c r="AB1941" s="25">
        <f ca="1">VLOOKUP(CONCATENATE($F1941," ",$G1941),AllocFactorMatrix,(AB$4+1),FALSE)*$E1948</f>
        <v>317.14634689986758</v>
      </c>
      <c r="AC1941" s="25">
        <f ca="1">VLOOKUP(CONCATENATE($F1941," ",$G1941),AllocFactorMatrix,(AC$4+1),FALSE)*$E1948</f>
        <v>78.753112194735323</v>
      </c>
    </row>
    <row r="1942" spans="4:29" hidden="1" outlineLevel="1">
      <c r="F1942" s="61" t="str">
        <f>F1948</f>
        <v>LABOR_M</v>
      </c>
      <c r="G1942" s="20" t="str">
        <f>$G$9</f>
        <v>BULKTRAN</v>
      </c>
      <c r="H1942" s="24">
        <f t="shared" ca="1" si="875"/>
        <v>64080.518253283975</v>
      </c>
      <c r="I1942" s="25">
        <f ca="1">VLOOKUP(CONCATENATE($F1942," ",$G1942),AllocFactorMatrix,(I$4+1),FALSE)*$E1948</f>
        <v>31421.428250500434</v>
      </c>
      <c r="J1942" s="25">
        <f ca="1">VLOOKUP(CONCATENATE($F1942," ",$G1942),AllocFactorMatrix,(J$4+1),FALSE)*$E1948</f>
        <v>7948.3995618312447</v>
      </c>
      <c r="K1942" s="25">
        <f ca="1">VLOOKUP(CONCATENATE($F1942," ",$G1942),AllocFactorMatrix,(K$4+1),FALSE)*$E1948</f>
        <v>92.928880622436509</v>
      </c>
      <c r="L1942" s="25">
        <f ca="1">VLOOKUP(CONCATENATE($F1942," ",$G1942),AllocFactorMatrix,(L$4+1),FALSE)*$E1948</f>
        <v>2.2893500997215419</v>
      </c>
      <c r="M1942" s="25">
        <f t="shared" ca="1" si="871"/>
        <v>8043.617792553403</v>
      </c>
      <c r="N1942" s="25">
        <f ca="1">VLOOKUP(CONCATENATE($F1942," ",$G1942),AllocFactorMatrix,(N$4+1),FALSE)*$E1948</f>
        <v>3325.7100985780321</v>
      </c>
      <c r="O1942" s="25">
        <f ca="1">VLOOKUP(CONCATENATE($F1942," ",$G1942),AllocFactorMatrix,(O$4+1),FALSE)*$E1948</f>
        <v>947.14590977268415</v>
      </c>
      <c r="P1942" s="25">
        <f ca="1">VLOOKUP(CONCATENATE($F1942," ",$G1942),AllocFactorMatrix,(P$4+1),FALSE)*$E1948</f>
        <v>74.952852998321461</v>
      </c>
      <c r="Q1942" s="25">
        <f ca="1">VLOOKUP(CONCATENATE($F1942," ",$G1942),AllocFactorMatrix,(Q$4+1),FALSE)*$E1948</f>
        <v>15.821225688459524</v>
      </c>
      <c r="R1942" s="25">
        <f t="shared" ca="1" si="873"/>
        <v>4363.630087037498</v>
      </c>
      <c r="S1942" s="25">
        <f ca="1">VLOOKUP(CONCATENATE($F1942," ",$G1942),AllocFactorMatrix,(S$4+1),FALSE)*$E1948</f>
        <v>199.77641496977944</v>
      </c>
      <c r="T1942" s="25">
        <f ca="1">VLOOKUP(CONCATENATE($F1942," ",$G1942),AllocFactorMatrix,(T$4+1),FALSE)*$E1948</f>
        <v>2177.9133961170537</v>
      </c>
      <c r="U1942" s="25">
        <f ca="1">VLOOKUP(CONCATENATE($F1942," ",$G1942),AllocFactorMatrix,(U$4+1),FALSE)*$E1948</f>
        <v>14545.495406927264</v>
      </c>
      <c r="V1942" s="25">
        <f ca="1">VLOOKUP(CONCATENATE($F1942," ",$G1942),AllocFactorMatrix,(V$4+1),FALSE)*$E1948</f>
        <v>2281.9133834698732</v>
      </c>
      <c r="W1942" s="25">
        <f t="shared" ref="W1942:W1948" ca="1" si="877">SUBTOTAL(9,S1942:V1942)</f>
        <v>19205.098601483973</v>
      </c>
      <c r="X1942" s="25">
        <f ca="1">VLOOKUP(CONCATENATE($F1942," ",$G1942),AllocFactorMatrix,(X$4+1),FALSE)*$E1948</f>
        <v>902.68816624235649</v>
      </c>
      <c r="Y1942" s="25">
        <f ca="1">VLOOKUP(CONCATENATE($F1942," ",$G1942),AllocFactorMatrix,(Y$4+1),FALSE)*$E1948</f>
        <v>21.791222342255249</v>
      </c>
      <c r="Z1942" s="25">
        <f t="shared" ca="1" si="872"/>
        <v>924.47938858461168</v>
      </c>
      <c r="AA1942" s="25">
        <f ca="1">VLOOKUP(CONCATENATE($F1942," ",$G1942),AllocFactorMatrix,(AA$4+1),FALSE)*$E1948</f>
        <v>15.738187258332545</v>
      </c>
      <c r="AB1942" s="25">
        <f ca="1">VLOOKUP(CONCATENATE($F1942," ",$G1942),AllocFactorMatrix,(AB$4+1),FALSE)*$E1948</f>
        <v>85.335591664190304</v>
      </c>
      <c r="AC1942" s="25">
        <f ca="1">VLOOKUP(CONCATENATE($F1942," ",$G1942),AllocFactorMatrix,(AC$4+1),FALSE)*$E1948</f>
        <v>21.190354201544505</v>
      </c>
    </row>
    <row r="1943" spans="4:29" hidden="1" outlineLevel="1">
      <c r="F1943" s="61" t="str">
        <f>F1948</f>
        <v>LABOR_M</v>
      </c>
      <c r="G1943" s="20" t="str">
        <f>$G$10</f>
        <v>SUBTRAN</v>
      </c>
      <c r="H1943" s="24">
        <f t="shared" ca="1" si="875"/>
        <v>24575.428417003761</v>
      </c>
      <c r="I1943" s="25">
        <f ca="1">VLOOKUP(CONCATENATE($F1943," ",$G1943),AllocFactorMatrix,(I$4+1),FALSE)*$E1948</f>
        <v>11670.915375208233</v>
      </c>
      <c r="J1943" s="25">
        <f ca="1">VLOOKUP(CONCATENATE($F1943," ",$G1943),AllocFactorMatrix,(J$4+1),FALSE)*$E1948</f>
        <v>2987.5821230882375</v>
      </c>
      <c r="K1943" s="25">
        <f ca="1">VLOOKUP(CONCATENATE($F1943," ",$G1943),AllocFactorMatrix,(K$4+1),FALSE)*$E1948</f>
        <v>34.814959611298519</v>
      </c>
      <c r="L1943" s="25">
        <f ca="1">VLOOKUP(CONCATENATE($F1943," ",$G1943),AllocFactorMatrix,(L$4+1),FALSE)*$E1948</f>
        <v>1.1413813017961878</v>
      </c>
      <c r="M1943" s="25">
        <f t="shared" ca="1" si="871"/>
        <v>3023.5384640013322</v>
      </c>
      <c r="N1943" s="25">
        <f ca="1">VLOOKUP(CONCATENATE($F1943," ",$G1943),AllocFactorMatrix,(N$4+1),FALSE)*$E1948</f>
        <v>1302.1334407636734</v>
      </c>
      <c r="O1943" s="25">
        <f ca="1">VLOOKUP(CONCATENATE($F1943," ",$G1943),AllocFactorMatrix,(O$4+1),FALSE)*$E1948</f>
        <v>369.08678361776811</v>
      </c>
      <c r="P1943" s="25">
        <f ca="1">VLOOKUP(CONCATENATE($F1943," ",$G1943),AllocFactorMatrix,(P$4+1),FALSE)*$E1948</f>
        <v>37.806637699198063</v>
      </c>
      <c r="Q1943" s="25">
        <f ca="1">VLOOKUP(CONCATENATE($F1943," ",$G1943),AllocFactorMatrix,(Q$4+1),FALSE)*$E1948</f>
        <v>0</v>
      </c>
      <c r="R1943" s="25">
        <f t="shared" ca="1" si="873"/>
        <v>1709.0268620806396</v>
      </c>
      <c r="S1943" s="25">
        <f ca="1">VLOOKUP(CONCATENATE($F1943," ",$G1943),AllocFactorMatrix,(S$4+1),FALSE)*$E1948</f>
        <v>72.925320716384036</v>
      </c>
      <c r="T1943" s="25">
        <f ca="1">VLOOKUP(CONCATENATE($F1943," ",$G1943),AllocFactorMatrix,(T$4+1),FALSE)*$E1948</f>
        <v>842.86214595493277</v>
      </c>
      <c r="U1943" s="25">
        <f ca="1">VLOOKUP(CONCATENATE($F1943," ",$G1943),AllocFactorMatrix,(U$4+1),FALSE)*$E1948</f>
        <v>6865.7403979257733</v>
      </c>
      <c r="V1943" s="25">
        <f ca="1">VLOOKUP(CONCATENATE($F1943," ",$G1943),AllocFactorMatrix,(V$4+1),FALSE)*$E1948</f>
        <v>0</v>
      </c>
      <c r="W1943" s="25">
        <f t="shared" ca="1" si="877"/>
        <v>7781.5278645970902</v>
      </c>
      <c r="X1943" s="25">
        <f ca="1">VLOOKUP(CONCATENATE($F1943," ",$G1943),AllocFactorMatrix,(X$4+1),FALSE)*$E1948</f>
        <v>353.39163294818292</v>
      </c>
      <c r="Y1943" s="25">
        <f ca="1">VLOOKUP(CONCATENATE($F1943," ",$G1943),AllocFactorMatrix,(Y$4+1),FALSE)*$E1948</f>
        <v>8.4551302116271057</v>
      </c>
      <c r="Z1943" s="25">
        <f t="shared" ca="1" si="872"/>
        <v>361.84676315981</v>
      </c>
      <c r="AA1943" s="25">
        <f ca="1">VLOOKUP(CONCATENATE($F1943," ",$G1943),AllocFactorMatrix,(AA$4+1),FALSE)*$E1948</f>
        <v>5.8030213991225272</v>
      </c>
      <c r="AB1943" s="25">
        <f ca="1">VLOOKUP(CONCATENATE($F1943," ",$G1943),AllocFactorMatrix,(AB$4+1),FALSE)*$E1948</f>
        <v>18.229025564631048</v>
      </c>
      <c r="AC1943" s="25">
        <f ca="1">VLOOKUP(CONCATENATE($F1943," ",$G1943),AllocFactorMatrix,(AC$4+1),FALSE)*$E1948</f>
        <v>4.5410409929032269</v>
      </c>
    </row>
    <row r="1944" spans="4:29" hidden="1" outlineLevel="1">
      <c r="F1944" s="61" t="str">
        <f>F1948</f>
        <v>LABOR_M</v>
      </c>
      <c r="G1944" s="20" t="str">
        <f>$G$11</f>
        <v>DISTPRI</v>
      </c>
      <c r="H1944" s="24">
        <f t="shared" ca="1" si="875"/>
        <v>163633.29471132715</v>
      </c>
      <c r="I1944" s="25">
        <f ca="1">VLOOKUP(CONCATENATE($F1944," ",$G1944),AllocFactorMatrix,(I$4+1),FALSE)*$E1948</f>
        <v>108734.10410827555</v>
      </c>
      <c r="J1944" s="25">
        <f ca="1">VLOOKUP(CONCATENATE($F1944," ",$G1944),AllocFactorMatrix,(J$4+1),FALSE)*$E1948</f>
        <v>27375.074912860757</v>
      </c>
      <c r="K1944" s="25">
        <f ca="1">VLOOKUP(CONCATENATE($F1944," ",$G1944),AllocFactorMatrix,(K$4+1),FALSE)*$E1948</f>
        <v>319.45731368037536</v>
      </c>
      <c r="L1944" s="25">
        <f ca="1">VLOOKUP(CONCATENATE($F1944," ",$G1944),AllocFactorMatrix,(L$4+1),FALSE)*$E1948</f>
        <v>0</v>
      </c>
      <c r="M1944" s="25">
        <f t="shared" ca="1" si="871"/>
        <v>27694.532226541131</v>
      </c>
      <c r="N1944" s="25">
        <f ca="1">VLOOKUP(CONCATENATE($F1944," ",$G1944),AllocFactorMatrix,(N$4+1),FALSE)*$E1948</f>
        <v>11804.890593680584</v>
      </c>
      <c r="O1944" s="25">
        <f ca="1">VLOOKUP(CONCATENATE($F1944," ",$G1944),AllocFactorMatrix,(O$4+1),FALSE)*$E1948</f>
        <v>3351.153392551354</v>
      </c>
      <c r="P1944" s="25">
        <f ca="1">VLOOKUP(CONCATENATE($F1944," ",$G1944),AllocFactorMatrix,(P$4+1),FALSE)*$E1948</f>
        <v>0</v>
      </c>
      <c r="Q1944" s="25">
        <f ca="1">VLOOKUP(CONCATENATE($F1944," ",$G1944),AllocFactorMatrix,(Q$4+1),FALSE)*$E1948</f>
        <v>0</v>
      </c>
      <c r="R1944" s="25">
        <f t="shared" ca="1" si="873"/>
        <v>15156.043986231938</v>
      </c>
      <c r="S1944" s="25">
        <f ca="1">VLOOKUP(CONCATENATE($F1944," ",$G1944),AllocFactorMatrix,(S$4+1),FALSE)*$E1948</f>
        <v>673.27628559358527</v>
      </c>
      <c r="T1944" s="25">
        <f ca="1">VLOOKUP(CONCATENATE($F1944," ",$G1944),AllocFactorMatrix,(T$4+1),FALSE)*$E1948</f>
        <v>7787.3820151604959</v>
      </c>
      <c r="U1944" s="25">
        <f ca="1">VLOOKUP(CONCATENATE($F1944," ",$G1944),AllocFactorMatrix,(U$4+1),FALSE)*$E1948</f>
        <v>0</v>
      </c>
      <c r="V1944" s="25">
        <f ca="1">VLOOKUP(CONCATENATE($F1944," ",$G1944),AllocFactorMatrix,(V$4+1),FALSE)*$E1948</f>
        <v>0</v>
      </c>
      <c r="W1944" s="25">
        <f t="shared" ca="1" si="877"/>
        <v>8460.6583007540812</v>
      </c>
      <c r="X1944" s="25">
        <f ca="1">VLOOKUP(CONCATENATE($F1944," ",$G1944),AllocFactorMatrix,(X$4+1),FALSE)*$E1948</f>
        <v>3203.6484099043341</v>
      </c>
      <c r="Y1944" s="25">
        <f ca="1">VLOOKUP(CONCATENATE($F1944," ",$G1944),AllocFactorMatrix,(Y$4+1),FALSE)*$E1948</f>
        <v>76.756767539665915</v>
      </c>
      <c r="Z1944" s="25">
        <f t="shared" ca="1" si="872"/>
        <v>3280.4051774439999</v>
      </c>
      <c r="AA1944" s="25">
        <f ca="1">VLOOKUP(CONCATENATE($F1944," ",$G1944),AllocFactorMatrix,(AA$4+1),FALSE)*$E1948</f>
        <v>55.118004772057255</v>
      </c>
      <c r="AB1944" s="25">
        <f ca="1">VLOOKUP(CONCATENATE($F1944," ",$G1944),AllocFactorMatrix,(AB$4+1),FALSE)*$E1948</f>
        <v>202.04523077919208</v>
      </c>
      <c r="AC1944" s="25">
        <f ca="1">VLOOKUP(CONCATENATE($F1944," ",$G1944),AllocFactorMatrix,(AC$4+1),FALSE)*$E1948</f>
        <v>50.387676529240139</v>
      </c>
    </row>
    <row r="1945" spans="4:29" hidden="1" outlineLevel="1">
      <c r="F1945" s="61" t="str">
        <f>F1948</f>
        <v>LABOR_M</v>
      </c>
      <c r="G1945" s="20" t="str">
        <f>$G$12</f>
        <v>DISTSEC</v>
      </c>
      <c r="H1945" s="24">
        <f t="shared" ca="1" si="875"/>
        <v>65399.55144551018</v>
      </c>
      <c r="I1945" s="25">
        <f ca="1">VLOOKUP(CONCATENATE($F1945," ",$G1945),AllocFactorMatrix,(I$4+1),FALSE)*$E1948</f>
        <v>48827.420347863394</v>
      </c>
      <c r="J1945" s="25">
        <f ca="1">VLOOKUP(CONCATENATE($F1945," ",$G1945),AllocFactorMatrix,(J$4+1),FALSE)*$E1948</f>
        <v>10961.108841983907</v>
      </c>
      <c r="K1945" s="25">
        <f ca="1">VLOOKUP(CONCATENATE($F1945," ",$G1945),AllocFactorMatrix,(K$4+1),FALSE)*$E1948</f>
        <v>0</v>
      </c>
      <c r="L1945" s="25">
        <f ca="1">VLOOKUP(CONCATENATE($F1945," ",$G1945),AllocFactorMatrix,(L$4+1),FALSE)*$E1948</f>
        <v>0</v>
      </c>
      <c r="M1945" s="25">
        <f t="shared" ca="1" si="871"/>
        <v>10961.108841983907</v>
      </c>
      <c r="N1945" s="25">
        <f ca="1">VLOOKUP(CONCATENATE($F1945," ",$G1945),AllocFactorMatrix,(N$4+1),FALSE)*$E1948</f>
        <v>3863.90641993997</v>
      </c>
      <c r="O1945" s="25">
        <f ca="1">VLOOKUP(CONCATENATE($F1945," ",$G1945),AllocFactorMatrix,(O$4+1),FALSE)*$E1948</f>
        <v>0</v>
      </c>
      <c r="P1945" s="25">
        <f ca="1">VLOOKUP(CONCATENATE($F1945," ",$G1945),AllocFactorMatrix,(P$4+1),FALSE)*$E1948</f>
        <v>0</v>
      </c>
      <c r="Q1945" s="25">
        <f ca="1">VLOOKUP(CONCATENATE($F1945," ",$G1945),AllocFactorMatrix,(Q$4+1),FALSE)*$E1948</f>
        <v>0</v>
      </c>
      <c r="R1945" s="25">
        <f t="shared" ca="1" si="873"/>
        <v>3863.90641993997</v>
      </c>
      <c r="S1945" s="25">
        <f ca="1">VLOOKUP(CONCATENATE($F1945," ",$G1945),AllocFactorMatrix,(S$4+1),FALSE)*$E1948</f>
        <v>171.01864814972069</v>
      </c>
      <c r="T1945" s="25">
        <f ca="1">VLOOKUP(CONCATENATE($F1945," ",$G1945),AllocFactorMatrix,(T$4+1),FALSE)*$E1948</f>
        <v>0</v>
      </c>
      <c r="U1945" s="25">
        <f ca="1">VLOOKUP(CONCATENATE($F1945," ",$G1945),AllocFactorMatrix,(U$4+1),FALSE)*$E1948</f>
        <v>0</v>
      </c>
      <c r="V1945" s="25">
        <f ca="1">VLOOKUP(CONCATENATE($F1945," ",$G1945),AllocFactorMatrix,(V$4+1),FALSE)*$E1948</f>
        <v>0</v>
      </c>
      <c r="W1945" s="25">
        <f t="shared" ca="1" si="877"/>
        <v>171.01864814972069</v>
      </c>
      <c r="X1945" s="25">
        <f ca="1">VLOOKUP(CONCATENATE($F1945," ",$G1945),AllocFactorMatrix,(X$4+1),FALSE)*$E1948</f>
        <v>1075.3827950523535</v>
      </c>
      <c r="Y1945" s="25">
        <f ca="1">VLOOKUP(CONCATENATE($F1945," ",$G1945),AllocFactorMatrix,(Y$4+1),FALSE)*$E1948</f>
        <v>0</v>
      </c>
      <c r="Z1945" s="25">
        <f t="shared" ca="1" si="872"/>
        <v>1075.3827950523535</v>
      </c>
      <c r="AA1945" s="25">
        <f ca="1">VLOOKUP(CONCATENATE($F1945," ",$G1945),AllocFactorMatrix,(AA$4+1),FALSE)*$E1948</f>
        <v>17.535486909751246</v>
      </c>
      <c r="AB1945" s="25">
        <f ca="1">VLOOKUP(CONCATENATE($F1945," ",$G1945),AllocFactorMatrix,(AB$4+1),FALSE)*$E1948</f>
        <v>387.21023540390922</v>
      </c>
      <c r="AC1945" s="25">
        <f ca="1">VLOOKUP(CONCATENATE($F1945," ",$G1945),AllocFactorMatrix,(AC$4+1),FALSE)*$E1948</f>
        <v>95.968670207171201</v>
      </c>
    </row>
    <row r="1946" spans="4:29" hidden="1" outlineLevel="1">
      <c r="F1946" s="61" t="str">
        <f>F1948</f>
        <v>LABOR_M</v>
      </c>
      <c r="G1946" s="20" t="str">
        <f>$G$13</f>
        <v>ENERGY</v>
      </c>
      <c r="H1946" s="24">
        <f t="shared" ca="1" si="875"/>
        <v>171777.22772432113</v>
      </c>
      <c r="I1946" s="25">
        <f ca="1">VLOOKUP(CONCATENATE($F1946," ",$G1946),AllocFactorMatrix,(I$4+1),FALSE)*$E1948</f>
        <v>62446.601691184565</v>
      </c>
      <c r="J1946" s="25">
        <f ca="1">VLOOKUP(CONCATENATE($F1946," ",$G1946),AllocFactorMatrix,(J$4+1),FALSE)*$E1948</f>
        <v>20155.649625920953</v>
      </c>
      <c r="K1946" s="25">
        <f ca="1">VLOOKUP(CONCATENATE($F1946," ",$G1946),AllocFactorMatrix,(K$4+1),FALSE)*$E1948</f>
        <v>230.74394820482354</v>
      </c>
      <c r="L1946" s="25">
        <f ca="1">VLOOKUP(CONCATENATE($F1946," ",$G1946),AllocFactorMatrix,(L$4+1),FALSE)*$E1948</f>
        <v>5.8481910777245272</v>
      </c>
      <c r="M1946" s="25">
        <f t="shared" ca="1" si="871"/>
        <v>20392.2417652035</v>
      </c>
      <c r="N1946" s="25">
        <f ca="1">VLOOKUP(CONCATENATE($F1946," ",$G1946),AllocFactorMatrix,(N$4+1),FALSE)*$E1948</f>
        <v>9753.6755931519219</v>
      </c>
      <c r="O1946" s="25">
        <f ca="1">VLOOKUP(CONCATENATE($F1946," ",$G1946),AllocFactorMatrix,(O$4+1),FALSE)*$E1948</f>
        <v>2722.5424204234532</v>
      </c>
      <c r="P1946" s="25">
        <f ca="1">VLOOKUP(CONCATENATE($F1946," ",$G1946),AllocFactorMatrix,(P$4+1),FALSE)*$E1948</f>
        <v>215.54574752881967</v>
      </c>
      <c r="Q1946" s="25">
        <f ca="1">VLOOKUP(CONCATENATE($F1946," ",$G1946),AllocFactorMatrix,(Q$4+1),FALSE)*$E1948</f>
        <v>44.185892107329892</v>
      </c>
      <c r="R1946" s="25">
        <f t="shared" ca="1" si="873"/>
        <v>12735.949653211526</v>
      </c>
      <c r="S1946" s="25">
        <f ca="1">VLOOKUP(CONCATENATE($F1946," ",$G1946),AllocFactorMatrix,(S$4+1),FALSE)*$E1948</f>
        <v>649.93192440093617</v>
      </c>
      <c r="T1946" s="25">
        <f ca="1">VLOOKUP(CONCATENATE($F1946," ",$G1946),AllocFactorMatrix,(T$4+1),FALSE)*$E1948</f>
        <v>7767.2124674627648</v>
      </c>
      <c r="U1946" s="25">
        <f ca="1">VLOOKUP(CONCATENATE($F1946," ",$G1946),AllocFactorMatrix,(U$4+1),FALSE)*$E1948</f>
        <v>54910.557825540542</v>
      </c>
      <c r="V1946" s="25">
        <f ca="1">VLOOKUP(CONCATENATE($F1946," ",$G1946),AllocFactorMatrix,(V$4+1),FALSE)*$E1948</f>
        <v>8799.9476893055962</v>
      </c>
      <c r="W1946" s="25">
        <f t="shared" ca="1" si="877"/>
        <v>72127.649906709834</v>
      </c>
      <c r="X1946" s="25">
        <f ca="1">VLOOKUP(CONCATENATE($F1946," ",$G1946),AllocFactorMatrix,(X$4+1),FALSE)*$E1948</f>
        <v>2645.6441706625651</v>
      </c>
      <c r="Y1946" s="25">
        <f ca="1">VLOOKUP(CONCATENATE($F1946," ",$G1946),AllocFactorMatrix,(Y$4+1),FALSE)*$E1948</f>
        <v>62.181981955607135</v>
      </c>
      <c r="Z1946" s="25">
        <f t="shared" ca="1" si="872"/>
        <v>2707.8261526181723</v>
      </c>
      <c r="AA1946" s="25">
        <f ca="1">VLOOKUP(CONCATENATE($F1946," ",$G1946),AllocFactorMatrix,(AA$4+1),FALSE)*$E1948</f>
        <v>60.746763215326823</v>
      </c>
      <c r="AB1946" s="25">
        <f ca="1">VLOOKUP(CONCATENATE($F1946," ",$G1946),AllocFactorMatrix,(AB$4+1),FALSE)*$E1948</f>
        <v>1045.2765460645855</v>
      </c>
      <c r="AC1946" s="25">
        <f ca="1">VLOOKUP(CONCATENATE($F1946," ",$G1946),AllocFactorMatrix,(AC$4+1),FALSE)*$E1948</f>
        <v>260.93524611365092</v>
      </c>
    </row>
    <row r="1947" spans="4:29" hidden="1" outlineLevel="1">
      <c r="F1947" s="61" t="str">
        <f>F1948</f>
        <v>LABOR_M</v>
      </c>
      <c r="G1947" s="20" t="str">
        <f>$G$14</f>
        <v>CUSTOMER</v>
      </c>
      <c r="H1947" s="24">
        <f t="shared" ca="1" si="875"/>
        <v>252087.27112195932</v>
      </c>
      <c r="I1947" s="25">
        <f ca="1">VLOOKUP(CONCATENATE($F1947," ",$G1947),AllocFactorMatrix,(I$4+1),FALSE)*$E1948</f>
        <v>198011.86553323796</v>
      </c>
      <c r="J1947" s="25">
        <f ca="1">VLOOKUP(CONCATENATE($F1947," ",$G1947),AllocFactorMatrix,(J$4+1),FALSE)*$E1948</f>
        <v>46005.136690593426</v>
      </c>
      <c r="K1947" s="25">
        <f ca="1">VLOOKUP(CONCATENATE($F1947," ",$G1947),AllocFactorMatrix,(K$4+1),FALSE)*$E1948</f>
        <v>414.59450309883061</v>
      </c>
      <c r="L1947" s="25">
        <f ca="1">VLOOKUP(CONCATENATE($F1947," ",$G1947),AllocFactorMatrix,(L$4+1),FALSE)*$E1948</f>
        <v>58.488597023953716</v>
      </c>
      <c r="M1947" s="25">
        <f t="shared" ca="1" si="871"/>
        <v>46478.219790716212</v>
      </c>
      <c r="N1947" s="25">
        <f ca="1">VLOOKUP(CONCATENATE($F1947," ",$G1947),AllocFactorMatrix,(N$4+1),FALSE)*$E1948</f>
        <v>793.81207487208007</v>
      </c>
      <c r="O1947" s="25">
        <f ca="1">VLOOKUP(CONCATENATE($F1947," ",$G1947),AllocFactorMatrix,(O$4+1),FALSE)*$E1948</f>
        <v>348.99255141446946</v>
      </c>
      <c r="P1947" s="25">
        <f ca="1">VLOOKUP(CONCATENATE($F1947," ",$G1947),AllocFactorMatrix,(P$4+1),FALSE)*$E1948</f>
        <v>167.26862256560847</v>
      </c>
      <c r="Q1947" s="25">
        <f ca="1">VLOOKUP(CONCATENATE($F1947," ",$G1947),AllocFactorMatrix,(Q$4+1),FALSE)*$E1948</f>
        <v>71.262294151868886</v>
      </c>
      <c r="R1947" s="25">
        <f t="shared" ca="1" si="873"/>
        <v>1381.3355430040269</v>
      </c>
      <c r="S1947" s="25">
        <f ca="1">VLOOKUP(CONCATENATE($F1947," ",$G1947),AllocFactorMatrix,(S$4+1),FALSE)*$E1948</f>
        <v>11.549396994360327</v>
      </c>
      <c r="T1947" s="25">
        <f ca="1">VLOOKUP(CONCATENATE($F1947," ",$G1947),AllocFactorMatrix,(T$4+1),FALSE)*$E1948</f>
        <v>217.15512678345419</v>
      </c>
      <c r="U1947" s="25">
        <f ca="1">VLOOKUP(CONCATENATE($F1947," ",$G1947),AllocFactorMatrix,(U$4+1),FALSE)*$E1948</f>
        <v>433.50532177556659</v>
      </c>
      <c r="V1947" s="25">
        <f ca="1">VLOOKUP(CONCATENATE($F1947," ",$G1947),AllocFactorMatrix,(V$4+1),FALSE)*$E1948</f>
        <v>106.93937979435121</v>
      </c>
      <c r="W1947" s="25">
        <f t="shared" ca="1" si="877"/>
        <v>769.14922534773234</v>
      </c>
      <c r="X1947" s="25">
        <f ca="1">VLOOKUP(CONCATENATE($F1947," ",$G1947),AllocFactorMatrix,(X$4+1),FALSE)*$E1948</f>
        <v>266.5330357990137</v>
      </c>
      <c r="Y1947" s="25">
        <f ca="1">VLOOKUP(CONCATENATE($F1947," ",$G1947),AllocFactorMatrix,(Y$4+1),FALSE)*$E1948</f>
        <v>4.4723851324849537</v>
      </c>
      <c r="Z1947" s="25">
        <f t="shared" ca="1" si="872"/>
        <v>271.00542093149863</v>
      </c>
      <c r="AA1947" s="25">
        <f ca="1">VLOOKUP(CONCATENATE($F1947," ",$G1947),AllocFactorMatrix,(AA$4+1),FALSE)*$E1948</f>
        <v>15.597609694553627</v>
      </c>
      <c r="AB1947" s="25">
        <f ca="1">VLOOKUP(CONCATENATE($F1947," ",$G1947),AllocFactorMatrix,(AB$4+1),FALSE)*$E1948</f>
        <v>4296.6222025989964</v>
      </c>
      <c r="AC1947" s="25">
        <f ca="1">VLOOKUP(CONCATENATE($F1947," ",$G1947),AllocFactorMatrix,(AC$4+1),FALSE)*$E1948</f>
        <v>863.47579642839446</v>
      </c>
    </row>
    <row r="1948" spans="4:29" collapsed="1">
      <c r="D1948" s="20" t="s">
        <v>501</v>
      </c>
      <c r="E1948" s="22">
        <f>'Sch 4'!E435</f>
        <v>979706</v>
      </c>
      <c r="F1948" s="61" t="s">
        <v>69</v>
      </c>
      <c r="G1948" s="20" t="str">
        <f>$G$15</f>
        <v>TOTAL</v>
      </c>
      <c r="H1948" s="24">
        <f t="shared" ca="1" si="875"/>
        <v>979706.00000000023</v>
      </c>
      <c r="I1948" s="25">
        <f ca="1">VLOOKUP(CONCATENATE($F1948," ",$G1948),AllocFactorMatrix,(I$4+1),FALSE)*$E1948</f>
        <v>577888.82902576285</v>
      </c>
      <c r="J1948" s="25">
        <f ca="1">VLOOKUP(CONCATENATE($F1948," ",$G1948),AllocFactorMatrix,(J$4+1),FALSE)*$E1948</f>
        <v>144972.86394971682</v>
      </c>
      <c r="K1948" s="25">
        <f ca="1">VLOOKUP(CONCATENATE($F1948," ",$G1948),AllocFactorMatrix,(K$4+1),FALSE)*$E1948</f>
        <v>1437.9061098161867</v>
      </c>
      <c r="L1948" s="25">
        <f ca="1">VLOOKUP(CONCATENATE($F1948," ",$G1948),AllocFactorMatrix,(L$4+1),FALSE)*$E1948</f>
        <v>76.275798484358916</v>
      </c>
      <c r="M1948" s="25">
        <f t="shared" ca="1" si="871"/>
        <v>146487.04585801737</v>
      </c>
      <c r="N1948" s="25">
        <f ca="1">VLOOKUP(CONCATENATE($F1948," ",$G1948),AllocFactorMatrix,(N$4+1),FALSE)*$E1948</f>
        <v>43203.998095242081</v>
      </c>
      <c r="O1948" s="25">
        <f ca="1">VLOOKUP(CONCATENATE($F1948," ",$G1948),AllocFactorMatrix,(O$4+1),FALSE)*$E1948</f>
        <v>11258.951321911707</v>
      </c>
      <c r="P1948" s="25">
        <f ca="1">VLOOKUP(CONCATENATE($F1948," ",$G1948),AllocFactorMatrix,(P$4+1),FALSE)*$E1948</f>
        <v>774.13317062462977</v>
      </c>
      <c r="Q1948" s="25">
        <f ca="1">VLOOKUP(CONCATENATE($F1948," ",$G1948),AllocFactorMatrix,(Q$4+1),FALSE)*$E1948</f>
        <v>190.06837065551539</v>
      </c>
      <c r="R1948" s="25">
        <f t="shared" ca="1" si="873"/>
        <v>55427.150958433929</v>
      </c>
      <c r="S1948" s="25">
        <f ca="1">VLOOKUP(CONCATENATE($F1948," ",$G1948),AllocFactorMatrix,(S$4+1),FALSE)*$E1948</f>
        <v>2520.9391253739141</v>
      </c>
      <c r="T1948" s="25">
        <f ca="1">VLOOKUP(CONCATENATE($F1948," ",$G1948),AllocFactorMatrix,(T$4+1),FALSE)*$E1948</f>
        <v>26886.654036890253</v>
      </c>
      <c r="U1948" s="25">
        <f ca="1">VLOOKUP(CONCATENATE($F1948," ",$G1948),AllocFactorMatrix,(U$4+1),FALSE)*$E1948</f>
        <v>130813.05659107908</v>
      </c>
      <c r="V1948" s="25">
        <f ca="1">VLOOKUP(CONCATENATE($F1948," ",$G1948),AllocFactorMatrix,(V$4+1),FALSE)*$E1948</f>
        <v>19669.441172297509</v>
      </c>
      <c r="W1948" s="25">
        <f t="shared" ca="1" si="877"/>
        <v>179890.09092564078</v>
      </c>
      <c r="X1948" s="25">
        <f ca="1">VLOOKUP(CONCATENATE($F1948," ",$G1948),AllocFactorMatrix,(X$4+1),FALSE)*$E1948</f>
        <v>11802.093031557135</v>
      </c>
      <c r="Y1948" s="25">
        <f ca="1">VLOOKUP(CONCATENATE($F1948," ",$G1948),AllocFactorMatrix,(Y$4+1),FALSE)*$E1948</f>
        <v>254.64370202532459</v>
      </c>
      <c r="Z1948" s="25">
        <f t="shared" ca="1" si="872"/>
        <v>12056.73673358246</v>
      </c>
      <c r="AA1948" s="25">
        <f ca="1">VLOOKUP(CONCATENATE($F1948," ",$G1948),AllocFactorMatrix,(AA$4+1),FALSE)*$E1948</f>
        <v>229.0294229199805</v>
      </c>
      <c r="AB1948" s="25">
        <f ca="1">VLOOKUP(CONCATENATE($F1948," ",$G1948),AllocFactorMatrix,(AB$4+1),FALSE)*$E1948</f>
        <v>6351.8651789753721</v>
      </c>
      <c r="AC1948" s="25">
        <f ca="1">VLOOKUP(CONCATENATE($F1948," ",$G1948),AllocFactorMatrix,(AC$4+1),FALSE)*$E1948</f>
        <v>1375.2518966676398</v>
      </c>
    </row>
    <row r="1949" spans="4:29" hidden="1" outlineLevel="1">
      <c r="F1949" s="61" t="str">
        <f>F1956</f>
        <v>RSALE</v>
      </c>
      <c r="G1949" s="20" t="str">
        <f>$G$8</f>
        <v>PRODUCTION</v>
      </c>
      <c r="H1949" s="24">
        <f t="shared" ca="1" si="875"/>
        <v>937712.20163574745</v>
      </c>
      <c r="I1949" s="25">
        <f ca="1">VLOOKUP(CONCATENATE($F1949," ",$G1949),AllocFactorMatrix,(I$4+1),FALSE)*$E1956</f>
        <v>441308.72029884759</v>
      </c>
      <c r="J1949" s="25">
        <f ca="1">VLOOKUP(CONCATENATE($F1949," ",$G1949),AllocFactorMatrix,(J$4+1),FALSE)*$E1956</f>
        <v>125469.03528880881</v>
      </c>
      <c r="K1949" s="25">
        <f ca="1">VLOOKUP(CONCATENATE($F1949," ",$G1949),AllocFactorMatrix,(K$4+1),FALSE)*$E1956</f>
        <v>1504.5047312447387</v>
      </c>
      <c r="L1949" s="25">
        <f ca="1">VLOOKUP(CONCATENATE($F1949," ",$G1949),AllocFactorMatrix,(L$4+1),FALSE)*$E1956</f>
        <v>37.172929130717158</v>
      </c>
      <c r="M1949" s="25">
        <f t="shared" ca="1" si="871"/>
        <v>127010.71294918426</v>
      </c>
      <c r="N1949" s="25">
        <f ca="1">VLOOKUP(CONCATENATE($F1949," ",$G1949),AllocFactorMatrix,(N$4+1),FALSE)*$E1956</f>
        <v>54856.841744438098</v>
      </c>
      <c r="O1949" s="25">
        <f ca="1">VLOOKUP(CONCATENATE($F1949," ",$G1949),AllocFactorMatrix,(O$4+1),FALSE)*$E1956</f>
        <v>16401.466355852466</v>
      </c>
      <c r="P1949" s="25">
        <f ca="1">VLOOKUP(CONCATENATE($F1949," ",$G1949),AllocFactorMatrix,(P$4+1),FALSE)*$E1956</f>
        <v>1161.1796860612126</v>
      </c>
      <c r="Q1949" s="25">
        <f ca="1">VLOOKUP(CONCATENATE($F1949," ",$G1949),AllocFactorMatrix,(Q$4+1),FALSE)*$E1956</f>
        <v>498.62691162365519</v>
      </c>
      <c r="R1949" s="25">
        <f t="shared" ca="1" si="873"/>
        <v>72918.114697975427</v>
      </c>
      <c r="S1949" s="25">
        <f ca="1">VLOOKUP(CONCATENATE($F1949," ",$G1949),AllocFactorMatrix,(S$4+1),FALSE)*$E1956</f>
        <v>3113.5550111053567</v>
      </c>
      <c r="T1949" s="25">
        <f ca="1">VLOOKUP(CONCATENATE($F1949," ",$G1949),AllocFactorMatrix,(T$4+1),FALSE)*$E1956</f>
        <v>35493.523665021319</v>
      </c>
      <c r="U1949" s="25">
        <f ca="1">VLOOKUP(CONCATENATE($F1949," ",$G1949),AllocFactorMatrix,(U$4+1),FALSE)*$E1956</f>
        <v>207713.81722445542</v>
      </c>
      <c r="V1949" s="25">
        <f ca="1">VLOOKUP(CONCATENATE($F1949," ",$G1949),AllocFactorMatrix,(V$4+1),FALSE)*$E1956</f>
        <v>31862.485693811588</v>
      </c>
      <c r="W1949" s="25">
        <f ca="1">SUBTOTAL(9,S1949:V1949)</f>
        <v>278183.38159439369</v>
      </c>
      <c r="X1949" s="25">
        <f ca="1">VLOOKUP(CONCATENATE($F1949," ",$G1949),AllocFactorMatrix,(X$4+1),FALSE)*$E1956</f>
        <v>15780.718833653793</v>
      </c>
      <c r="Y1949" s="25">
        <f ca="1">VLOOKUP(CONCATENATE($F1949," ",$G1949),AllocFactorMatrix,(Y$4+1),FALSE)*$E1956</f>
        <v>369.67971599732431</v>
      </c>
      <c r="Z1949" s="25">
        <f t="shared" ca="1" si="872"/>
        <v>16150.398549651118</v>
      </c>
      <c r="AA1949" s="25">
        <f ca="1">VLOOKUP(CONCATENATE($F1949," ",$G1949),AllocFactorMatrix,(AA$4+1),FALSE)*$E1956</f>
        <v>274.89794390100525</v>
      </c>
      <c r="AB1949" s="25">
        <f ca="1">VLOOKUP(CONCATENATE($F1949," ",$G1949),AllocFactorMatrix,(AB$4+1),FALSE)*$E1956</f>
        <v>1477.5754733522854</v>
      </c>
      <c r="AC1949" s="25">
        <f ca="1">VLOOKUP(CONCATENATE($F1949," ",$G1949),AllocFactorMatrix,(AC$4+1),FALSE)*$E1956</f>
        <v>388.40012844212555</v>
      </c>
    </row>
    <row r="1950" spans="4:29" hidden="1" outlineLevel="1">
      <c r="F1950" s="61" t="str">
        <f>F1956</f>
        <v>RSALE</v>
      </c>
      <c r="G1950" s="20" t="str">
        <f>$G$9</f>
        <v>BULKTRAN</v>
      </c>
      <c r="H1950" s="24">
        <f t="shared" ca="1" si="875"/>
        <v>-63441.799202609807</v>
      </c>
      <c r="I1950" s="25">
        <f ca="1">VLOOKUP(CONCATENATE($F1950," ",$G1950),AllocFactorMatrix,(I$4+1),FALSE)*$E1956</f>
        <v>-55626.516962871683</v>
      </c>
      <c r="J1950" s="25">
        <f ca="1">VLOOKUP(CONCATENATE($F1950," ",$G1950),AllocFactorMatrix,(J$4+1),FALSE)*$E1956</f>
        <v>4511.5643630441455</v>
      </c>
      <c r="K1950" s="25">
        <f ca="1">VLOOKUP(CONCATENATE($F1950," ",$G1950),AllocFactorMatrix,(K$4+1),FALSE)*$E1956</f>
        <v>207.93929183189243</v>
      </c>
      <c r="L1950" s="25">
        <f ca="1">VLOOKUP(CONCATENATE($F1950," ",$G1950),AllocFactorMatrix,(L$4+1),FALSE)*$E1956</f>
        <v>14.234328271713347</v>
      </c>
      <c r="M1950" s="25">
        <f t="shared" ca="1" si="871"/>
        <v>4733.737983147751</v>
      </c>
      <c r="N1950" s="25">
        <f ca="1">VLOOKUP(CONCATENATE($F1950," ",$G1950),AllocFactorMatrix,(N$4+1),FALSE)*$E1956</f>
        <v>4889.4370795605009</v>
      </c>
      <c r="O1950" s="25">
        <f ca="1">VLOOKUP(CONCATENATE($F1950," ",$G1950),AllocFactorMatrix,(O$4+1),FALSE)*$E1956</f>
        <v>2486.704443949347</v>
      </c>
      <c r="P1950" s="25">
        <f ca="1">VLOOKUP(CONCATENATE($F1950," ",$G1950),AllocFactorMatrix,(P$4+1),FALSE)*$E1956</f>
        <v>48.517888882956321</v>
      </c>
      <c r="Q1950" s="25">
        <f ca="1">VLOOKUP(CONCATENATE($F1950," ",$G1950),AllocFactorMatrix,(Q$4+1),FALSE)*$E1956</f>
        <v>-862.12208222521622</v>
      </c>
      <c r="R1950" s="25">
        <f t="shared" ca="1" si="873"/>
        <v>6562.5373301675882</v>
      </c>
      <c r="S1950" s="25">
        <f ca="1">VLOOKUP(CONCATENATE($F1950," ",$G1950),AllocFactorMatrix,(S$4+1),FALSE)*$E1956</f>
        <v>-13.629588482129485</v>
      </c>
      <c r="T1950" s="25">
        <f ca="1">VLOOKUP(CONCATENATE($F1950," ",$G1950),AllocFactorMatrix,(T$4+1),FALSE)*$E1956</f>
        <v>2483.6538745694829</v>
      </c>
      <c r="U1950" s="25">
        <f ca="1">VLOOKUP(CONCATENATE($F1950," ",$G1950),AllocFactorMatrix,(U$4+1),FALSE)*$E1956</f>
        <v>-19892.158196928413</v>
      </c>
      <c r="V1950" s="25">
        <f ca="1">VLOOKUP(CONCATENATE($F1950," ",$G1950),AllocFactorMatrix,(V$4+1),FALSE)*$E1956</f>
        <v>-4478.8121356800202</v>
      </c>
      <c r="W1950" s="25">
        <f t="shared" ref="W1950:W1956" ca="1" si="878">SUBTOTAL(9,S1950:V1950)</f>
        <v>-21900.94604652108</v>
      </c>
      <c r="X1950" s="25">
        <f ca="1">VLOOKUP(CONCATENATE($F1950," ",$G1950),AllocFactorMatrix,(X$4+1),FALSE)*$E1956</f>
        <v>2429.8303363856248</v>
      </c>
      <c r="Y1950" s="25">
        <f ca="1">VLOOKUP(CONCATENATE($F1950," ",$G1950),AllocFactorMatrix,(Y$4+1),FALSE)*$E1956</f>
        <v>41.015832559965325</v>
      </c>
      <c r="Z1950" s="25">
        <f t="shared" ca="1" si="872"/>
        <v>2470.8461689455903</v>
      </c>
      <c r="AA1950" s="25">
        <f ca="1">VLOOKUP(CONCATENATE($F1950," ",$G1950),AllocFactorMatrix,(AA$4+1),FALSE)*$E1956</f>
        <v>39.163443155605535</v>
      </c>
      <c r="AB1950" s="25">
        <f ca="1">VLOOKUP(CONCATENATE($F1950," ",$G1950),AllocFactorMatrix,(AB$4+1),FALSE)*$E1956</f>
        <v>203.44929536403185</v>
      </c>
      <c r="AC1950" s="25">
        <f ca="1">VLOOKUP(CONCATENATE($F1950," ",$G1950),AllocFactorMatrix,(AC$4+1),FALSE)*$E1956</f>
        <v>75.929586002395695</v>
      </c>
    </row>
    <row r="1951" spans="4:29" hidden="1" outlineLevel="1">
      <c r="F1951" s="61" t="str">
        <f>F1956</f>
        <v>RSALE</v>
      </c>
      <c r="G1951" s="20" t="str">
        <f>$G$10</f>
        <v>SUBTRAN</v>
      </c>
      <c r="H1951" s="24">
        <f t="shared" ca="1" si="875"/>
        <v>-22689.135379163043</v>
      </c>
      <c r="I1951" s="25">
        <f ca="1">VLOOKUP(CONCATENATE($F1951," ",$G1951),AllocFactorMatrix,(I$4+1),FALSE)*$E1956</f>
        <v>-20088.019175232828</v>
      </c>
      <c r="J1951" s="25">
        <f ca="1">VLOOKUP(CONCATENATE($F1951," ",$G1951),AllocFactorMatrix,(J$4+1),FALSE)*$E1956</f>
        <v>1659.0185822324054</v>
      </c>
      <c r="K1951" s="25">
        <f ca="1">VLOOKUP(CONCATENATE($F1951," ",$G1951),AllocFactorMatrix,(K$4+1),FALSE)*$E1956</f>
        <v>75.662031527277932</v>
      </c>
      <c r="L1951" s="25">
        <f ca="1">VLOOKUP(CONCATENATE($F1951," ",$G1951),AllocFactorMatrix,(L$4+1),FALSE)*$E1956</f>
        <v>6.6782060804176639</v>
      </c>
      <c r="M1951" s="25">
        <f t="shared" ca="1" si="871"/>
        <v>1741.358819840101</v>
      </c>
      <c r="N1951" s="25">
        <f ca="1">VLOOKUP(CONCATENATE($F1951," ",$G1951),AllocFactorMatrix,(N$4+1),FALSE)*$E1956</f>
        <v>1867.9209141311376</v>
      </c>
      <c r="O1951" s="25">
        <f ca="1">VLOOKUP(CONCATENATE($F1951," ",$G1951),AllocFactorMatrix,(O$4+1),FALSE)*$E1956</f>
        <v>943.20776234567359</v>
      </c>
      <c r="P1951" s="25">
        <f ca="1">VLOOKUP(CONCATENATE($F1951," ",$G1951),AllocFactorMatrix,(P$4+1),FALSE)*$E1956</f>
        <v>23.645710080434732</v>
      </c>
      <c r="Q1951" s="25">
        <f ca="1">VLOOKUP(CONCATENATE($F1951," ",$G1951),AllocFactorMatrix,(Q$4+1),FALSE)*$E1956</f>
        <v>0</v>
      </c>
      <c r="R1951" s="25">
        <f t="shared" ca="1" si="873"/>
        <v>2834.7743865572456</v>
      </c>
      <c r="S1951" s="25">
        <f ca="1">VLOOKUP(CONCATENATE($F1951," ",$G1951),AllocFactorMatrix,(S$4+1),FALSE)*$E1956</f>
        <v>-4.6876868511591407</v>
      </c>
      <c r="T1951" s="25">
        <f ca="1">VLOOKUP(CONCATENATE($F1951," ",$G1951),AllocFactorMatrix,(T$4+1),FALSE)*$E1956</f>
        <v>937.73069374487682</v>
      </c>
      <c r="U1951" s="25">
        <f ca="1">VLOOKUP(CONCATENATE($F1951," ",$G1951),AllocFactorMatrix,(U$4+1),FALSE)*$E1956</f>
        <v>-9125.9244132188105</v>
      </c>
      <c r="V1951" s="25">
        <f ca="1">VLOOKUP(CONCATENATE($F1951," ",$G1951),AllocFactorMatrix,(V$4+1),FALSE)*$E1956</f>
        <v>0</v>
      </c>
      <c r="W1951" s="25">
        <f t="shared" ca="1" si="878"/>
        <v>-8192.881406325092</v>
      </c>
      <c r="X1951" s="25">
        <f ca="1">VLOOKUP(CONCATENATE($F1951," ",$G1951),AllocFactorMatrix,(X$4+1),FALSE)*$E1956</f>
        <v>927.76189373037323</v>
      </c>
      <c r="Y1951" s="25">
        <f ca="1">VLOOKUP(CONCATENATE($F1951," ",$G1951),AllocFactorMatrix,(Y$4+1),FALSE)*$E1956</f>
        <v>15.530006581110356</v>
      </c>
      <c r="Z1951" s="25">
        <f t="shared" ca="1" si="872"/>
        <v>943.29190031148357</v>
      </c>
      <c r="AA1951" s="25">
        <f ca="1">VLOOKUP(CONCATENATE($F1951," ",$G1951),AllocFactorMatrix,(AA$4+1),FALSE)*$E1956</f>
        <v>14.085909069834372</v>
      </c>
      <c r="AB1951" s="25">
        <f ca="1">VLOOKUP(CONCATENATE($F1951," ",$G1951),AllocFactorMatrix,(AB$4+1),FALSE)*$E1956</f>
        <v>42.388318426698333</v>
      </c>
      <c r="AC1951" s="25">
        <f ca="1">VLOOKUP(CONCATENATE($F1951," ",$G1951),AllocFactorMatrix,(AC$4+1),FALSE)*$E1956</f>
        <v>15.865868189513634</v>
      </c>
    </row>
    <row r="1952" spans="4:29" hidden="1" outlineLevel="1">
      <c r="F1952" s="61" t="str">
        <f>F1956</f>
        <v>RSALE</v>
      </c>
      <c r="G1952" s="20" t="str">
        <f>$G$11</f>
        <v>DISTPRI</v>
      </c>
      <c r="H1952" s="24">
        <f t="shared" ca="1" si="875"/>
        <v>245296.75266619623</v>
      </c>
      <c r="I1952" s="25">
        <f ca="1">VLOOKUP(CONCATENATE($F1952," ",$G1952),AllocFactorMatrix,(I$4+1),FALSE)*$E1956</f>
        <v>133507.5009631993</v>
      </c>
      <c r="J1952" s="25">
        <f ca="1">VLOOKUP(CONCATENATE($F1952," ",$G1952),AllocFactorMatrix,(J$4+1),FALSE)*$E1956</f>
        <v>51511.467229088579</v>
      </c>
      <c r="K1952" s="25">
        <f ca="1">VLOOKUP(CONCATENATE($F1952," ",$G1952),AllocFactorMatrix,(K$4+1),FALSE)*$E1956</f>
        <v>718.03551927636784</v>
      </c>
      <c r="L1952" s="25">
        <f ca="1">VLOOKUP(CONCATENATE($F1952," ",$G1952),AllocFactorMatrix,(L$4+1),FALSE)*$E1956</f>
        <v>0</v>
      </c>
      <c r="M1952" s="25">
        <f t="shared" ca="1" si="871"/>
        <v>52229.502748364946</v>
      </c>
      <c r="N1952" s="25">
        <f ca="1">VLOOKUP(CONCATENATE($F1952," ",$G1952),AllocFactorMatrix,(N$4+1),FALSE)*$E1956</f>
        <v>25264.527316817032</v>
      </c>
      <c r="O1952" s="25">
        <f ca="1">VLOOKUP(CONCATENATE($F1952," ",$G1952),AllocFactorMatrix,(O$4+1),FALSE)*$E1956</f>
        <v>8223.3510838091061</v>
      </c>
      <c r="P1952" s="25">
        <f ca="1">VLOOKUP(CONCATENATE($F1952," ",$G1952),AllocFactorMatrix,(P$4+1),FALSE)*$E1956</f>
        <v>0</v>
      </c>
      <c r="Q1952" s="25">
        <f ca="1">VLOOKUP(CONCATENATE($F1952," ",$G1952),AllocFactorMatrix,(Q$4+1),FALSE)*$E1956</f>
        <v>0</v>
      </c>
      <c r="R1952" s="25">
        <f t="shared" ca="1" si="873"/>
        <v>33487.878400626141</v>
      </c>
      <c r="S1952" s="25">
        <f ca="1">VLOOKUP(CONCATENATE($F1952," ",$G1952),AllocFactorMatrix,(S$4+1),FALSE)*$E1956</f>
        <v>1171.31632829963</v>
      </c>
      <c r="T1952" s="25">
        <f ca="1">VLOOKUP(CONCATENATE($F1952," ",$G1952),AllocFactorMatrix,(T$4+1),FALSE)*$E1956</f>
        <v>15993.770137749614</v>
      </c>
      <c r="U1952" s="25">
        <f ca="1">VLOOKUP(CONCATENATE($F1952," ",$G1952),AllocFactorMatrix,(U$4+1),FALSE)*$E1956</f>
        <v>0</v>
      </c>
      <c r="V1952" s="25">
        <f ca="1">VLOOKUP(CONCATENATE($F1952," ",$G1952),AllocFactorMatrix,(V$4+1),FALSE)*$E1956</f>
        <v>0</v>
      </c>
      <c r="W1952" s="25">
        <f t="shared" ca="1" si="878"/>
        <v>17165.086466049244</v>
      </c>
      <c r="X1952" s="25">
        <f ca="1">VLOOKUP(CONCATENATE($F1952," ",$G1952),AllocFactorMatrix,(X$4+1),FALSE)*$E1956</f>
        <v>7972.4492471929889</v>
      </c>
      <c r="Y1952" s="25">
        <f ca="1">VLOOKUP(CONCATENATE($F1952," ",$G1952),AllocFactorMatrix,(Y$4+1),FALSE)*$E1956</f>
        <v>174.50484590238557</v>
      </c>
      <c r="Z1952" s="25">
        <f t="shared" ca="1" si="872"/>
        <v>8146.9540930953744</v>
      </c>
      <c r="AA1952" s="25">
        <f ca="1">VLOOKUP(CONCATENATE($F1952," ",$G1952),AllocFactorMatrix,(AA$4+1),FALSE)*$E1956</f>
        <v>134.90145988467748</v>
      </c>
      <c r="AB1952" s="25">
        <f ca="1">VLOOKUP(CONCATENATE($F1952," ",$G1952),AllocFactorMatrix,(AB$4+1),FALSE)*$E1956</f>
        <v>486.02406163797974</v>
      </c>
      <c r="AC1952" s="25">
        <f ca="1">VLOOKUP(CONCATENATE($F1952," ",$G1952),AllocFactorMatrix,(AC$4+1),FALSE)*$E1956</f>
        <v>138.9044733385447</v>
      </c>
    </row>
    <row r="1953" spans="4:29" hidden="1" outlineLevel="1">
      <c r="F1953" s="61" t="str">
        <f>F1956</f>
        <v>RSALE</v>
      </c>
      <c r="G1953" s="20" t="str">
        <f>$G$12</f>
        <v>DISTSEC</v>
      </c>
      <c r="H1953" s="24">
        <f t="shared" ca="1" si="875"/>
        <v>100100.43504742967</v>
      </c>
      <c r="I1953" s="25">
        <f ca="1">VLOOKUP(CONCATENATE($F1953," ",$G1953),AllocFactorMatrix,(I$4+1),FALSE)*$E1956</f>
        <v>64271.220564173243</v>
      </c>
      <c r="J1953" s="25">
        <f ca="1">VLOOKUP(CONCATENATE($F1953," ",$G1953),AllocFactorMatrix,(J$4+1),FALSE)*$E1956</f>
        <v>22300.636974560752</v>
      </c>
      <c r="K1953" s="25">
        <f ca="1">VLOOKUP(CONCATENATE($F1953," ",$G1953),AllocFactorMatrix,(K$4+1),FALSE)*$E1956</f>
        <v>0</v>
      </c>
      <c r="L1953" s="25">
        <f ca="1">VLOOKUP(CONCATENATE($F1953," ",$G1953),AllocFactorMatrix,(L$4+1),FALSE)*$E1956</f>
        <v>0</v>
      </c>
      <c r="M1953" s="25">
        <f t="shared" ca="1" si="871"/>
        <v>22300.636974560752</v>
      </c>
      <c r="N1953" s="25">
        <f ca="1">VLOOKUP(CONCATENATE($F1953," ",$G1953),AllocFactorMatrix,(N$4+1),FALSE)*$E1956</f>
        <v>8958.2274342149085</v>
      </c>
      <c r="O1953" s="25">
        <f ca="1">VLOOKUP(CONCATENATE($F1953," ",$G1953),AllocFactorMatrix,(O$4+1),FALSE)*$E1956</f>
        <v>0</v>
      </c>
      <c r="P1953" s="25">
        <f ca="1">VLOOKUP(CONCATENATE($F1953," ",$G1953),AllocFactorMatrix,(P$4+1),FALSE)*$E1956</f>
        <v>0</v>
      </c>
      <c r="Q1953" s="25">
        <f ca="1">VLOOKUP(CONCATENATE($F1953," ",$G1953),AllocFactorMatrix,(Q$4+1),FALSE)*$E1956</f>
        <v>0</v>
      </c>
      <c r="R1953" s="25">
        <f t="shared" ca="1" si="873"/>
        <v>8958.2274342149085</v>
      </c>
      <c r="S1953" s="25">
        <f ca="1">VLOOKUP(CONCATENATE($F1953," ",$G1953),AllocFactorMatrix,(S$4+1),FALSE)*$E1956</f>
        <v>321.17731616764462</v>
      </c>
      <c r="T1953" s="25">
        <f ca="1">VLOOKUP(CONCATENATE($F1953," ",$G1953),AllocFactorMatrix,(T$4+1),FALSE)*$E1956</f>
        <v>0</v>
      </c>
      <c r="U1953" s="25">
        <f ca="1">VLOOKUP(CONCATENATE($F1953," ",$G1953),AllocFactorMatrix,(U$4+1),FALSE)*$E1956</f>
        <v>0</v>
      </c>
      <c r="V1953" s="25">
        <f ca="1">VLOOKUP(CONCATENATE($F1953," ",$G1953),AllocFactorMatrix,(V$4+1),FALSE)*$E1956</f>
        <v>0</v>
      </c>
      <c r="W1953" s="25">
        <f t="shared" ca="1" si="878"/>
        <v>321.17731616764462</v>
      </c>
      <c r="X1953" s="25">
        <f ca="1">VLOOKUP(CONCATENATE($F1953," ",$G1953),AllocFactorMatrix,(X$4+1),FALSE)*$E1956</f>
        <v>2904.6784727365857</v>
      </c>
      <c r="Y1953" s="25">
        <f ca="1">VLOOKUP(CONCATENATE($F1953," ",$G1953),AllocFactorMatrix,(Y$4+1),FALSE)*$E1956</f>
        <v>0</v>
      </c>
      <c r="Z1953" s="25">
        <f t="shared" ca="1" si="872"/>
        <v>2904.6784727365857</v>
      </c>
      <c r="AA1953" s="25">
        <f ca="1">VLOOKUP(CONCATENATE($F1953," ",$G1953),AllocFactorMatrix,(AA$4+1),FALSE)*$E1956</f>
        <v>46.568865653697948</v>
      </c>
      <c r="AB1953" s="25">
        <f ca="1">VLOOKUP(CONCATENATE($F1953," ",$G1953),AllocFactorMatrix,(AB$4+1),FALSE)*$E1956</f>
        <v>1010.4731106701075</v>
      </c>
      <c r="AC1953" s="25">
        <f ca="1">VLOOKUP(CONCATENATE($F1953," ",$G1953),AllocFactorMatrix,(AC$4+1),FALSE)*$E1956</f>
        <v>287.45230925273518</v>
      </c>
    </row>
    <row r="1954" spans="4:29" hidden="1" outlineLevel="1">
      <c r="F1954" s="61" t="str">
        <f>F1956</f>
        <v>RSALE</v>
      </c>
      <c r="G1954" s="20" t="str">
        <f>$G$13</f>
        <v>ENERGY</v>
      </c>
      <c r="H1954" s="24">
        <f t="shared" ca="1" si="875"/>
        <v>826439.17575018713</v>
      </c>
      <c r="I1954" s="25">
        <f ca="1">VLOOKUP(CONCATENATE($F1954," ",$G1954),AllocFactorMatrix,(I$4+1),FALSE)*$E1956</f>
        <v>296839.68132990785</v>
      </c>
      <c r="J1954" s="25">
        <f ca="1">VLOOKUP(CONCATENATE($F1954," ",$G1954),AllocFactorMatrix,(J$4+1),FALSE)*$E1956</f>
        <v>98754.332100377011</v>
      </c>
      <c r="K1954" s="25">
        <f ca="1">VLOOKUP(CONCATENATE($F1954," ",$G1954),AllocFactorMatrix,(K$4+1),FALSE)*$E1956</f>
        <v>1101.2124438635637</v>
      </c>
      <c r="L1954" s="25">
        <f ca="1">VLOOKUP(CONCATENATE($F1954," ",$G1954),AllocFactorMatrix,(L$4+1),FALSE)*$E1956</f>
        <v>28.868493685771771</v>
      </c>
      <c r="M1954" s="25">
        <f t="shared" ca="1" si="871"/>
        <v>99884.413037926352</v>
      </c>
      <c r="N1954" s="25">
        <f ca="1">VLOOKUP(CONCATENATE($F1954," ",$G1954),AllocFactorMatrix,(N$4+1),FALSE)*$E1956</f>
        <v>48440.808424149836</v>
      </c>
      <c r="O1954" s="25">
        <f ca="1">VLOOKUP(CONCATENATE($F1954," ",$G1954),AllocFactorMatrix,(O$4+1),FALSE)*$E1956</f>
        <v>13730.103902256125</v>
      </c>
      <c r="P1954" s="25">
        <f ca="1">VLOOKUP(CONCATENATE($F1954," ",$G1954),AllocFactorMatrix,(P$4+1),FALSE)*$E1956</f>
        <v>1039.8882279953934</v>
      </c>
      <c r="Q1954" s="25">
        <f ca="1">VLOOKUP(CONCATENATE($F1954," ",$G1954),AllocFactorMatrix,(Q$4+1),FALSE)*$E1956</f>
        <v>850.47972329006734</v>
      </c>
      <c r="R1954" s="25">
        <f t="shared" ca="1" si="873"/>
        <v>64061.280277691418</v>
      </c>
      <c r="S1954" s="25">
        <f ca="1">VLOOKUP(CONCATENATE($F1954," ",$G1954),AllocFactorMatrix,(S$4+1),FALSE)*$E1956</f>
        <v>3216.1860771843631</v>
      </c>
      <c r="T1954" s="25">
        <f ca="1">VLOOKUP(CONCATENATE($F1954," ",$G1954),AllocFactorMatrix,(T$4+1),FALSE)*$E1956</f>
        <v>38559.649721255344</v>
      </c>
      <c r="U1954" s="25">
        <f ca="1">VLOOKUP(CONCATENATE($F1954," ",$G1954),AllocFactorMatrix,(U$4+1),FALSE)*$E1956</f>
        <v>261315.46973450668</v>
      </c>
      <c r="V1954" s="25">
        <f ca="1">VLOOKUP(CONCATENATE($F1954," ",$G1954),AllocFactorMatrix,(V$4+1),FALSE)*$E1956</f>
        <v>41904.980199396115</v>
      </c>
      <c r="W1954" s="25">
        <f t="shared" ca="1" si="878"/>
        <v>344996.28573234251</v>
      </c>
      <c r="X1954" s="25">
        <f ca="1">VLOOKUP(CONCATENATE($F1954," ",$G1954),AllocFactorMatrix,(X$4+1),FALSE)*$E1956</f>
        <v>13391.656458270516</v>
      </c>
      <c r="Y1954" s="25">
        <f ca="1">VLOOKUP(CONCATENATE($F1954," ",$G1954),AllocFactorMatrix,(Y$4+1),FALSE)*$E1956</f>
        <v>313.3631470212394</v>
      </c>
      <c r="Z1954" s="25">
        <f t="shared" ca="1" si="872"/>
        <v>13705.019605291754</v>
      </c>
      <c r="AA1954" s="25">
        <f ca="1">VLOOKUP(CONCATENATE($F1954," ",$G1954),AllocFactorMatrix,(AA$4+1),FALSE)*$E1956</f>
        <v>309.33732119331796</v>
      </c>
      <c r="AB1954" s="25">
        <f ca="1">VLOOKUP(CONCATENATE($F1954," ",$G1954),AllocFactorMatrix,(AB$4+1),FALSE)*$E1956</f>
        <v>5293.2516242056672</v>
      </c>
      <c r="AC1954" s="25">
        <f ca="1">VLOOKUP(CONCATENATE($F1954," ",$G1954),AllocFactorMatrix,(AC$4+1),FALSE)*$E1956</f>
        <v>1349.9068216283786</v>
      </c>
    </row>
    <row r="1955" spans="4:29" hidden="1" outlineLevel="1">
      <c r="F1955" s="61" t="str">
        <f>F1956</f>
        <v>RSALE</v>
      </c>
      <c r="G1955" s="20" t="str">
        <f>$G$14</f>
        <v>CUSTOMER</v>
      </c>
      <c r="H1955" s="24">
        <f t="shared" ca="1" si="875"/>
        <v>266626.1394822126</v>
      </c>
      <c r="I1955" s="25">
        <f ca="1">VLOOKUP(CONCATENATE($F1955," ",$G1955),AllocFactorMatrix,(I$4+1),FALSE)*$E1956</f>
        <v>175047.33620773608</v>
      </c>
      <c r="J1955" s="25">
        <f ca="1">VLOOKUP(CONCATENATE($F1955," ",$G1955),AllocFactorMatrix,(J$4+1),FALSE)*$E1956</f>
        <v>58590.821671900252</v>
      </c>
      <c r="K1955" s="25">
        <f ca="1">VLOOKUP(CONCATENATE($F1955," ",$G1955),AllocFactorMatrix,(K$4+1),FALSE)*$E1956</f>
        <v>581.06966441983434</v>
      </c>
      <c r="L1955" s="25">
        <f ca="1">VLOOKUP(CONCATENATE($F1955," ",$G1955),AllocFactorMatrix,(L$4+1),FALSE)*$E1956</f>
        <v>99.584337708361218</v>
      </c>
      <c r="M1955" s="25">
        <f t="shared" ca="1" si="871"/>
        <v>59271.475674028443</v>
      </c>
      <c r="N1955" s="25">
        <f ca="1">VLOOKUP(CONCATENATE($F1955," ",$G1955),AllocFactorMatrix,(N$4+1),FALSE)*$E1956</f>
        <v>1114.4008849881855</v>
      </c>
      <c r="O1955" s="25">
        <f ca="1">VLOOKUP(CONCATENATE($F1955," ",$G1955),AllocFactorMatrix,(O$4+1),FALSE)*$E1956</f>
        <v>529.26307545807776</v>
      </c>
      <c r="P1955" s="25">
        <f ca="1">VLOOKUP(CONCATENATE($F1955," ",$G1955),AllocFactorMatrix,(P$4+1),FALSE)*$E1956</f>
        <v>206.73517357749563</v>
      </c>
      <c r="Q1955" s="25">
        <f ca="1">VLOOKUP(CONCATENATE($F1955," ",$G1955),AllocFactorMatrix,(Q$4+1),FALSE)*$E1956</f>
        <v>-161.81077438733598</v>
      </c>
      <c r="R1955" s="25">
        <f t="shared" ca="1" si="873"/>
        <v>1688.5883596364229</v>
      </c>
      <c r="S1955" s="25">
        <f ca="1">VLOOKUP(CONCATENATE($F1955," ",$G1955),AllocFactorMatrix,(S$4+1),FALSE)*$E1956</f>
        <v>13.681842643107219</v>
      </c>
      <c r="T1955" s="25">
        <f ca="1">VLOOKUP(CONCATENATE($F1955," ",$G1955),AllocFactorMatrix,(T$4+1),FALSE)*$E1956</f>
        <v>286.27694550032282</v>
      </c>
      <c r="U1955" s="25">
        <f ca="1">VLOOKUP(CONCATENATE($F1955," ",$G1955),AllocFactorMatrix,(U$4+1),FALSE)*$E1956</f>
        <v>421.43265118289622</v>
      </c>
      <c r="V1955" s="25">
        <f ca="1">VLOOKUP(CONCATENATE($F1955," ",$G1955),AllocFactorMatrix,(V$4+1),FALSE)*$E1956</f>
        <v>96.281918922885637</v>
      </c>
      <c r="W1955" s="25">
        <f t="shared" ca="1" si="878"/>
        <v>817.6733582492119</v>
      </c>
      <c r="X1955" s="25">
        <f ca="1">VLOOKUP(CONCATENATE($F1955," ",$G1955),AllocFactorMatrix,(X$4+1),FALSE)*$E1956</f>
        <v>427.05651302665308</v>
      </c>
      <c r="Y1955" s="25">
        <f ca="1">VLOOKUP(CONCATENATE($F1955," ",$G1955),AllocFactorMatrix,(Y$4+1),FALSE)*$E1956</f>
        <v>6.3462295120926688</v>
      </c>
      <c r="Z1955" s="25">
        <f t="shared" ca="1" si="872"/>
        <v>433.40274253874577</v>
      </c>
      <c r="AA1955" s="25">
        <f ca="1">VLOOKUP(CONCATENATE($F1955," ",$G1955),AllocFactorMatrix,(AA$4+1),FALSE)*$E1956</f>
        <v>24.890683216867547</v>
      </c>
      <c r="AB1955" s="25">
        <f ca="1">VLOOKUP(CONCATENATE($F1955," ",$G1955),AllocFactorMatrix,(AB$4+1),FALSE)*$E1956</f>
        <v>24819.022738556225</v>
      </c>
      <c r="AC1955" s="25">
        <f ca="1">VLOOKUP(CONCATENATE($F1955," ",$G1955),AllocFactorMatrix,(AC$4+1),FALSE)*$E1956</f>
        <v>4523.7497182505813</v>
      </c>
    </row>
    <row r="1956" spans="4:29" collapsed="1">
      <c r="D1956" s="20" t="s">
        <v>502</v>
      </c>
      <c r="E1956" s="22">
        <f>'Sch 4'!E436</f>
        <v>2290043.77</v>
      </c>
      <c r="F1956" s="23" t="s">
        <v>72</v>
      </c>
      <c r="G1956" s="20" t="str">
        <f>$G$15</f>
        <v>TOTAL</v>
      </c>
      <c r="H1956" s="24">
        <f t="shared" ca="1" si="875"/>
        <v>2290043.7699999996</v>
      </c>
      <c r="I1956" s="25">
        <f ca="1">VLOOKUP(CONCATENATE($F1956," ",$G1956),AllocFactorMatrix,(I$4+1),FALSE)*$E1956</f>
        <v>1035259.9232257595</v>
      </c>
      <c r="J1956" s="25">
        <f ca="1">VLOOKUP(CONCATENATE($F1956," ",$G1956),AllocFactorMatrix,(J$4+1),FALSE)*$E1956</f>
        <v>362796.87621001189</v>
      </c>
      <c r="K1956" s="25">
        <f ca="1">VLOOKUP(CONCATENATE($F1956," ",$G1956),AllocFactorMatrix,(K$4+1),FALSE)*$E1956</f>
        <v>4188.4236821636759</v>
      </c>
      <c r="L1956" s="25">
        <f ca="1">VLOOKUP(CONCATENATE($F1956," ",$G1956),AllocFactorMatrix,(L$4+1),FALSE)*$E1956</f>
        <v>186.53829487698115</v>
      </c>
      <c r="M1956" s="25">
        <f t="shared" ca="1" si="871"/>
        <v>367171.83818705258</v>
      </c>
      <c r="N1956" s="25">
        <f ca="1">VLOOKUP(CONCATENATE($F1956," ",$G1956),AllocFactorMatrix,(N$4+1),FALSE)*$E1956</f>
        <v>145392.16379829971</v>
      </c>
      <c r="O1956" s="25">
        <f ca="1">VLOOKUP(CONCATENATE($F1956," ",$G1956),AllocFactorMatrix,(O$4+1),FALSE)*$E1956</f>
        <v>42314.096623670797</v>
      </c>
      <c r="P1956" s="25">
        <f ca="1">VLOOKUP(CONCATENATE($F1956," ",$G1956),AllocFactorMatrix,(P$4+1),FALSE)*$E1956</f>
        <v>2479.9666865974918</v>
      </c>
      <c r="Q1956" s="25">
        <f ca="1">VLOOKUP(CONCATENATE($F1956," ",$G1956),AllocFactorMatrix,(Q$4+1),FALSE)*$E1956</f>
        <v>325.17377830117022</v>
      </c>
      <c r="R1956" s="25">
        <f t="shared" ca="1" si="873"/>
        <v>190511.40088686917</v>
      </c>
      <c r="S1956" s="25">
        <f ca="1">VLOOKUP(CONCATENATE($F1956," ",$G1956),AllocFactorMatrix,(S$4+1),FALSE)*$E1956</f>
        <v>7817.5993000668122</v>
      </c>
      <c r="T1956" s="25">
        <f ca="1">VLOOKUP(CONCATENATE($F1956," ",$G1956),AllocFactorMatrix,(T$4+1),FALSE)*$E1956</f>
        <v>93754.605037840985</v>
      </c>
      <c r="U1956" s="25">
        <f ca="1">VLOOKUP(CONCATENATE($F1956," ",$G1956),AllocFactorMatrix,(U$4+1),FALSE)*$E1956</f>
        <v>440432.63699999766</v>
      </c>
      <c r="V1956" s="25">
        <f ca="1">VLOOKUP(CONCATENATE($F1956," ",$G1956),AllocFactorMatrix,(V$4+1),FALSE)*$E1956</f>
        <v>69384.93567645055</v>
      </c>
      <c r="W1956" s="25">
        <f t="shared" ca="1" si="878"/>
        <v>611389.77701435611</v>
      </c>
      <c r="X1956" s="25">
        <f ca="1">VLOOKUP(CONCATENATE($F1956," ",$G1956),AllocFactorMatrix,(X$4+1),FALSE)*$E1956</f>
        <v>43834.15175499655</v>
      </c>
      <c r="Y1956" s="25">
        <f ca="1">VLOOKUP(CONCATENATE($F1956," ",$G1956),AllocFactorMatrix,(Y$4+1),FALSE)*$E1956</f>
        <v>920.43977757411744</v>
      </c>
      <c r="Z1956" s="25">
        <f t="shared" ca="1" si="872"/>
        <v>44754.591532570666</v>
      </c>
      <c r="AA1956" s="25">
        <f ca="1">VLOOKUP(CONCATENATE($F1956," ",$G1956),AllocFactorMatrix,(AA$4+1),FALSE)*$E1956</f>
        <v>843.84562607500595</v>
      </c>
      <c r="AB1956" s="25">
        <f ca="1">VLOOKUP(CONCATENATE($F1956," ",$G1956),AllocFactorMatrix,(AB$4+1),FALSE)*$E1956</f>
        <v>33332.184622212997</v>
      </c>
      <c r="AC1956" s="25">
        <f ca="1">VLOOKUP(CONCATENATE($F1956," ",$G1956),AllocFactorMatrix,(AC$4+1),FALSE)*$E1956</f>
        <v>6780.2089051042722</v>
      </c>
    </row>
    <row r="1957" spans="4:29" hidden="1" outlineLevel="1">
      <c r="F1957" s="61" t="str">
        <f>F1964</f>
        <v>LABOR_M</v>
      </c>
      <c r="G1957" s="20" t="str">
        <f>$G$8</f>
        <v>PRODUCTION</v>
      </c>
      <c r="H1957" s="24">
        <f t="shared" ca="1" si="875"/>
        <v>167195.51703648613</v>
      </c>
      <c r="I1957" s="25">
        <f ca="1">VLOOKUP(CONCATENATE($F1957," ",$G1957),AllocFactorMatrix,(I$4+1),FALSE)*$E1964</f>
        <v>81983.137552075568</v>
      </c>
      <c r="J1957" s="25">
        <f ca="1">VLOOKUP(CONCATENATE($F1957," ",$G1957),AllocFactorMatrix,(J$4+1),FALSE)*$E1964</f>
        <v>20738.545982106654</v>
      </c>
      <c r="K1957" s="25">
        <f ca="1">VLOOKUP(CONCATENATE($F1957," ",$G1957),AllocFactorMatrix,(K$4+1),FALSE)*$E1964</f>
        <v>242.46514645648813</v>
      </c>
      <c r="L1957" s="25">
        <f ca="1">VLOOKUP(CONCATENATE($F1957," ",$G1957),AllocFactorMatrix,(L$4+1),FALSE)*$E1964</f>
        <v>5.9732518405601054</v>
      </c>
      <c r="M1957" s="25">
        <f t="shared" ca="1" si="871"/>
        <v>20986.984380403705</v>
      </c>
      <c r="N1957" s="25">
        <f ca="1">VLOOKUP(CONCATENATE($F1957," ",$G1957),AllocFactorMatrix,(N$4+1),FALSE)*$E1964</f>
        <v>8677.2678280691198</v>
      </c>
      <c r="O1957" s="25">
        <f ca="1">VLOOKUP(CONCATENATE($F1957," ",$G1957),AllocFactorMatrix,(O$4+1),FALSE)*$E1964</f>
        <v>2471.243279704926</v>
      </c>
      <c r="P1957" s="25">
        <f ca="1">VLOOKUP(CONCATENATE($F1957," ",$G1957),AllocFactorMatrix,(P$4+1),FALSE)*$E1964</f>
        <v>195.56304087431226</v>
      </c>
      <c r="Q1957" s="25">
        <f ca="1">VLOOKUP(CONCATENATE($F1957," ",$G1957),AllocFactorMatrix,(Q$4+1),FALSE)*$E1964</f>
        <v>41.279909732898609</v>
      </c>
      <c r="R1957" s="25">
        <f t="shared" ca="1" si="873"/>
        <v>11385.354058381257</v>
      </c>
      <c r="S1957" s="25">
        <f ca="1">VLOOKUP(CONCATENATE($F1957," ",$G1957),AllocFactorMatrix,(S$4+1),FALSE)*$E1964</f>
        <v>521.24611197032709</v>
      </c>
      <c r="T1957" s="25">
        <f ca="1">VLOOKUP(CONCATENATE($F1957," ",$G1957),AllocFactorMatrix,(T$4+1),FALSE)*$E1964</f>
        <v>5682.4970560505544</v>
      </c>
      <c r="U1957" s="25">
        <f ca="1">VLOOKUP(CONCATENATE($F1957," ",$G1957),AllocFactorMatrix,(U$4+1),FALSE)*$E1964</f>
        <v>37951.341396781005</v>
      </c>
      <c r="V1957" s="25">
        <f ca="1">VLOOKUP(CONCATENATE($F1957," ",$G1957),AllocFactorMatrix,(V$4+1),FALSE)*$E1964</f>
        <v>5953.8483517519053</v>
      </c>
      <c r="W1957" s="25">
        <f ca="1">SUBTOTAL(9,S1957:V1957)</f>
        <v>50108.932916553793</v>
      </c>
      <c r="X1957" s="25">
        <f ca="1">VLOOKUP(CONCATENATE($F1957," ",$G1957),AllocFactorMatrix,(X$4+1),FALSE)*$E1964</f>
        <v>2355.2464741477597</v>
      </c>
      <c r="Y1957" s="25">
        <f ca="1">VLOOKUP(CONCATENATE($F1957," ",$G1957),AllocFactorMatrix,(Y$4+1),FALSE)*$E1964</f>
        <v>56.856510928478272</v>
      </c>
      <c r="Z1957" s="25">
        <f t="shared" ca="1" si="872"/>
        <v>2412.1029850762379</v>
      </c>
      <c r="AA1957" s="25">
        <f ca="1">VLOOKUP(CONCATENATE($F1957," ",$G1957),AllocFactorMatrix,(AA$4+1),FALSE)*$E1964</f>
        <v>41.063250229551564</v>
      </c>
      <c r="AB1957" s="25">
        <f ca="1">VLOOKUP(CONCATENATE($F1957," ",$G1957),AllocFactorMatrix,(AB$4+1),FALSE)*$E1964</f>
        <v>222.65313637936376</v>
      </c>
      <c r="AC1957" s="25">
        <f ca="1">VLOOKUP(CONCATENATE($F1957," ",$G1957),AllocFactorMatrix,(AC$4+1),FALSE)*$E1964</f>
        <v>55.28875738660151</v>
      </c>
    </row>
    <row r="1958" spans="4:29" hidden="1" outlineLevel="1">
      <c r="F1958" s="61" t="str">
        <f>F1964</f>
        <v>LABOR_M</v>
      </c>
      <c r="G1958" s="20" t="str">
        <f>$G$9</f>
        <v>BULKTRAN</v>
      </c>
      <c r="H1958" s="24">
        <f t="shared" ca="1" si="875"/>
        <v>44987.837663517181</v>
      </c>
      <c r="I1958" s="25">
        <f ca="1">VLOOKUP(CONCATENATE($F1958," ",$G1958),AllocFactorMatrix,(I$4+1),FALSE)*$E1964</f>
        <v>22059.467554585877</v>
      </c>
      <c r="J1958" s="25">
        <f ca="1">VLOOKUP(CONCATENATE($F1958," ",$G1958),AllocFactorMatrix,(J$4+1),FALSE)*$E1964</f>
        <v>5580.1875346741581</v>
      </c>
      <c r="K1958" s="25">
        <f ca="1">VLOOKUP(CONCATENATE($F1958," ",$G1958),AllocFactorMatrix,(K$4+1),FALSE)*$E1964</f>
        <v>65.240879906277769</v>
      </c>
      <c r="L1958" s="25">
        <f ca="1">VLOOKUP(CONCATENATE($F1958," ",$G1958),AllocFactorMatrix,(L$4+1),FALSE)*$E1964</f>
        <v>1.6072421610908465</v>
      </c>
      <c r="M1958" s="25">
        <f t="shared" ca="1" si="871"/>
        <v>5647.0356567415265</v>
      </c>
      <c r="N1958" s="25">
        <f ca="1">VLOOKUP(CONCATENATE($F1958," ",$G1958),AllocFactorMatrix,(N$4+1),FALSE)*$E1964</f>
        <v>2334.8204744439736</v>
      </c>
      <c r="O1958" s="25">
        <f ca="1">VLOOKUP(CONCATENATE($F1958," ",$G1958),AllocFactorMatrix,(O$4+1),FALSE)*$E1964</f>
        <v>664.94540921310568</v>
      </c>
      <c r="P1958" s="25">
        <f ca="1">VLOOKUP(CONCATENATE($F1958," ",$G1958),AllocFactorMatrix,(P$4+1),FALSE)*$E1964</f>
        <v>52.620778904720346</v>
      </c>
      <c r="Q1958" s="25">
        <f ca="1">VLOOKUP(CONCATENATE($F1958," ",$G1958),AllocFactorMatrix,(Q$4+1),FALSE)*$E1964</f>
        <v>11.107318609643245</v>
      </c>
      <c r="R1958" s="25">
        <f t="shared" ca="1" si="873"/>
        <v>3063.4939811714426</v>
      </c>
      <c r="S1958" s="25">
        <f ca="1">VLOOKUP(CONCATENATE($F1958," ",$G1958),AllocFactorMatrix,(S$4+1),FALSE)*$E1964</f>
        <v>140.2533745144811</v>
      </c>
      <c r="T1958" s="25">
        <f ca="1">VLOOKUP(CONCATENATE($F1958," ",$G1958),AllocFactorMatrix,(T$4+1),FALSE)*$E1964</f>
        <v>1529.0078323405596</v>
      </c>
      <c r="U1958" s="25">
        <f ca="1">VLOOKUP(CONCATENATE($F1958," ",$G1958),AllocFactorMatrix,(U$4+1),FALSE)*$E1964</f>
        <v>10211.689979095067</v>
      </c>
      <c r="V1958" s="25">
        <f ca="1">VLOOKUP(CONCATENATE($F1958," ",$G1958),AllocFactorMatrix,(V$4+1),FALSE)*$E1964</f>
        <v>1602.0212017010158</v>
      </c>
      <c r="W1958" s="25">
        <f t="shared" ref="W1958:W1964" ca="1" si="879">SUBTOTAL(9,S1958:V1958)</f>
        <v>13482.972387651123</v>
      </c>
      <c r="X1958" s="25">
        <f ca="1">VLOOKUP(CONCATENATE($F1958," ",$G1958),AllocFactorMatrix,(X$4+1),FALSE)*$E1964</f>
        <v>633.73377417414963</v>
      </c>
      <c r="Y1958" s="25">
        <f ca="1">VLOOKUP(CONCATENATE($F1958," ",$G1958),AllocFactorMatrix,(Y$4+1),FALSE)*$E1964</f>
        <v>15.298564992063676</v>
      </c>
      <c r="Z1958" s="25">
        <f t="shared" ca="1" si="872"/>
        <v>649.03233916621332</v>
      </c>
      <c r="AA1958" s="25">
        <f ca="1">VLOOKUP(CONCATENATE($F1958," ",$G1958),AllocFactorMatrix,(AA$4+1),FALSE)*$E1964</f>
        <v>11.04902133745796</v>
      </c>
      <c r="AB1958" s="25">
        <f ca="1">VLOOKUP(CONCATENATE($F1958," ",$G1958),AllocFactorMatrix,(AB$4+1),FALSE)*$E1964</f>
        <v>59.909998379453484</v>
      </c>
      <c r="AC1958" s="25">
        <f ca="1">VLOOKUP(CONCATENATE($F1958," ",$G1958),AllocFactorMatrix,(AC$4+1),FALSE)*$E1964</f>
        <v>14.876724484085432</v>
      </c>
    </row>
    <row r="1959" spans="4:29" hidden="1" outlineLevel="1">
      <c r="F1959" s="61" t="str">
        <f>F1964</f>
        <v>LABOR_M</v>
      </c>
      <c r="G1959" s="20" t="str">
        <f>$G$10</f>
        <v>SUBTRAN</v>
      </c>
      <c r="H1959" s="24">
        <f t="shared" ca="1" si="875"/>
        <v>17253.221638526506</v>
      </c>
      <c r="I1959" s="25">
        <f ca="1">VLOOKUP(CONCATENATE($F1959," ",$G1959),AllocFactorMatrix,(I$4+1),FALSE)*$E1964</f>
        <v>8193.5861412545164</v>
      </c>
      <c r="J1959" s="25">
        <f ca="1">VLOOKUP(CONCATENATE($F1959," ",$G1959),AllocFactorMatrix,(J$4+1),FALSE)*$E1964</f>
        <v>2097.4371497538832</v>
      </c>
      <c r="K1959" s="25">
        <f ca="1">VLOOKUP(CONCATENATE($F1959," ",$G1959),AllocFactorMatrix,(K$4+1),FALSE)*$E1964</f>
        <v>24.441902062406278</v>
      </c>
      <c r="L1959" s="25">
        <f ca="1">VLOOKUP(CONCATENATE($F1959," ",$G1959),AllocFactorMatrix,(L$4+1),FALSE)*$E1964</f>
        <v>0.80130869907172331</v>
      </c>
      <c r="M1959" s="25">
        <f t="shared" ca="1" si="871"/>
        <v>2122.6803605153614</v>
      </c>
      <c r="N1959" s="25">
        <f ca="1">VLOOKUP(CONCATENATE($F1959," ",$G1959),AllocFactorMatrix,(N$4+1),FALSE)*$E1964</f>
        <v>914.16501373740209</v>
      </c>
      <c r="O1959" s="25">
        <f ca="1">VLOOKUP(CONCATENATE($F1959," ",$G1959),AllocFactorMatrix,(O$4+1),FALSE)*$E1964</f>
        <v>259.11800899479937</v>
      </c>
      <c r="P1959" s="25">
        <f ca="1">VLOOKUP(CONCATENATE($F1959," ",$G1959),AllocFactorMatrix,(P$4+1),FALSE)*$E1964</f>
        <v>26.542214791275768</v>
      </c>
      <c r="Q1959" s="25">
        <f ca="1">VLOOKUP(CONCATENATE($F1959," ",$G1959),AllocFactorMatrix,(Q$4+1),FALSE)*$E1964</f>
        <v>0</v>
      </c>
      <c r="R1959" s="25">
        <f t="shared" ca="1" si="873"/>
        <v>1199.8252375234772</v>
      </c>
      <c r="S1959" s="25">
        <f ca="1">VLOOKUP(CONCATENATE($F1959," ",$G1959),AllocFactorMatrix,(S$4+1),FALSE)*$E1964</f>
        <v>51.197346391318867</v>
      </c>
      <c r="T1959" s="25">
        <f ca="1">VLOOKUP(CONCATENATE($F1959," ",$G1959),AllocFactorMatrix,(T$4+1),FALSE)*$E1964</f>
        <v>591.73281409909634</v>
      </c>
      <c r="U1959" s="25">
        <f ca="1">VLOOKUP(CONCATENATE($F1959," ",$G1959),AllocFactorMatrix,(U$4+1),FALSE)*$E1964</f>
        <v>4820.1048131490006</v>
      </c>
      <c r="V1959" s="25">
        <f ca="1">VLOOKUP(CONCATENATE($F1959," ",$G1959),AllocFactorMatrix,(V$4+1),FALSE)*$E1964</f>
        <v>0</v>
      </c>
      <c r="W1959" s="25">
        <f t="shared" ca="1" si="879"/>
        <v>5463.0349736394155</v>
      </c>
      <c r="X1959" s="25">
        <f ca="1">VLOOKUP(CONCATENATE($F1959," ",$G1959),AllocFactorMatrix,(X$4+1),FALSE)*$E1964</f>
        <v>248.09920156822935</v>
      </c>
      <c r="Y1959" s="25">
        <f ca="1">VLOOKUP(CONCATENATE($F1959," ",$G1959),AllocFactorMatrix,(Y$4+1),FALSE)*$E1964</f>
        <v>5.9359386558189442</v>
      </c>
      <c r="Z1959" s="25">
        <f t="shared" ca="1" si="872"/>
        <v>254.03514022404829</v>
      </c>
      <c r="AA1959" s="25">
        <f ca="1">VLOOKUP(CONCATENATE($F1959," ",$G1959),AllocFactorMatrix,(AA$4+1),FALSE)*$E1964</f>
        <v>4.074021118708127</v>
      </c>
      <c r="AB1959" s="25">
        <f ca="1">VLOOKUP(CONCATENATE($F1959," ",$G1959),AllocFactorMatrix,(AB$4+1),FALSE)*$E1964</f>
        <v>12.797718639294848</v>
      </c>
      <c r="AC1959" s="25">
        <f ca="1">VLOOKUP(CONCATENATE($F1959," ",$G1959),AllocFactorMatrix,(AC$4+1),FALSE)*$E1964</f>
        <v>3.1880456116885063</v>
      </c>
    </row>
    <row r="1960" spans="4:29" hidden="1" outlineLevel="1">
      <c r="F1960" s="61" t="str">
        <f>F1964</f>
        <v>LABOR_M</v>
      </c>
      <c r="G1960" s="20" t="str">
        <f>$G$11</f>
        <v>DISTPRI</v>
      </c>
      <c r="H1960" s="24">
        <f t="shared" ca="1" si="875"/>
        <v>114879.03499348479</v>
      </c>
      <c r="I1960" s="25">
        <f ca="1">VLOOKUP(CONCATENATE($F1960," ",$G1960),AllocFactorMatrix,(I$4+1),FALSE)*$E1964</f>
        <v>76336.964142146084</v>
      </c>
      <c r="J1960" s="25">
        <f ca="1">VLOOKUP(CONCATENATE($F1960," ",$G1960),AllocFactorMatrix,(J$4+1),FALSE)*$E1964</f>
        <v>19218.718259090976</v>
      </c>
      <c r="K1960" s="25">
        <f ca="1">VLOOKUP(CONCATENATE($F1960," ",$G1960),AllocFactorMatrix,(K$4+1),FALSE)*$E1964</f>
        <v>224.27555456824814</v>
      </c>
      <c r="L1960" s="25">
        <f ca="1">VLOOKUP(CONCATENATE($F1960," ",$G1960),AllocFactorMatrix,(L$4+1),FALSE)*$E1964</f>
        <v>0</v>
      </c>
      <c r="M1960" s="25">
        <f t="shared" ca="1" si="871"/>
        <v>19442.993813659225</v>
      </c>
      <c r="N1960" s="25">
        <f ca="1">VLOOKUP(CONCATENATE($F1960," ",$G1960),AllocFactorMatrix,(N$4+1),FALSE)*$E1964</f>
        <v>8287.6436729952093</v>
      </c>
      <c r="O1960" s="25">
        <f ca="1">VLOOKUP(CONCATENATE($F1960," ",$G1960),AllocFactorMatrix,(O$4+1),FALSE)*$E1964</f>
        <v>2352.6829825836967</v>
      </c>
      <c r="P1960" s="25">
        <f ca="1">VLOOKUP(CONCATENATE($F1960," ",$G1960),AllocFactorMatrix,(P$4+1),FALSE)*$E1964</f>
        <v>0</v>
      </c>
      <c r="Q1960" s="25">
        <f ca="1">VLOOKUP(CONCATENATE($F1960," ",$G1960),AllocFactorMatrix,(Q$4+1),FALSE)*$E1964</f>
        <v>0</v>
      </c>
      <c r="R1960" s="25">
        <f t="shared" ca="1" si="873"/>
        <v>10640.326655578905</v>
      </c>
      <c r="S1960" s="25">
        <f ca="1">VLOOKUP(CONCATENATE($F1960," ",$G1960),AllocFactorMatrix,(S$4+1),FALSE)*$E1964</f>
        <v>472.67477018926559</v>
      </c>
      <c r="T1960" s="25">
        <f ca="1">VLOOKUP(CONCATENATE($F1960," ",$G1960),AllocFactorMatrix,(T$4+1),FALSE)*$E1964</f>
        <v>5467.1448900755368</v>
      </c>
      <c r="U1960" s="25">
        <f ca="1">VLOOKUP(CONCATENATE($F1960," ",$G1960),AllocFactorMatrix,(U$4+1),FALSE)*$E1964</f>
        <v>0</v>
      </c>
      <c r="V1960" s="25">
        <f ca="1">VLOOKUP(CONCATENATE($F1960," ",$G1960),AllocFactorMatrix,(V$4+1),FALSE)*$E1964</f>
        <v>0</v>
      </c>
      <c r="W1960" s="25">
        <f t="shared" ca="1" si="879"/>
        <v>5939.8196602648022</v>
      </c>
      <c r="X1960" s="25">
        <f ca="1">VLOOKUP(CONCATENATE($F1960," ",$G1960),AllocFactorMatrix,(X$4+1),FALSE)*$E1964</f>
        <v>2249.1268567163161</v>
      </c>
      <c r="Y1960" s="25">
        <f ca="1">VLOOKUP(CONCATENATE($F1960," ",$G1960),AllocFactorMatrix,(Y$4+1),FALSE)*$E1964</f>
        <v>53.887220200093346</v>
      </c>
      <c r="Z1960" s="25">
        <f t="shared" ca="1" si="872"/>
        <v>2303.0140769164095</v>
      </c>
      <c r="AA1960" s="25">
        <f ca="1">VLOOKUP(CONCATENATE($F1960," ",$G1960),AllocFactorMatrix,(AA$4+1),FALSE)*$E1964</f>
        <v>38.695689713701732</v>
      </c>
      <c r="AB1960" s="25">
        <f ca="1">VLOOKUP(CONCATENATE($F1960," ",$G1960),AllocFactorMatrix,(AB$4+1),FALSE)*$E1964</f>
        <v>141.84620054186809</v>
      </c>
      <c r="AC1960" s="25">
        <f ca="1">VLOOKUP(CONCATENATE($F1960," ",$G1960),AllocFactorMatrix,(AC$4+1),FALSE)*$E1964</f>
        <v>35.374754663802989</v>
      </c>
    </row>
    <row r="1961" spans="4:29" hidden="1" outlineLevel="1">
      <c r="F1961" s="61" t="str">
        <f>F1964</f>
        <v>LABOR_M</v>
      </c>
      <c r="G1961" s="20" t="str">
        <f>$G$12</f>
        <v>DISTSEC</v>
      </c>
      <c r="H1961" s="24">
        <f t="shared" ca="1" si="875"/>
        <v>45913.867176732318</v>
      </c>
      <c r="I1961" s="25">
        <f ca="1">VLOOKUP(CONCATENATE($F1961," ",$G1961),AllocFactorMatrix,(I$4+1),FALSE)*$E1964</f>
        <v>34279.374137636922</v>
      </c>
      <c r="J1961" s="25">
        <f ca="1">VLOOKUP(CONCATENATE($F1961," ",$G1961),AllocFactorMatrix,(J$4+1),FALSE)*$E1964</f>
        <v>7695.2652481090636</v>
      </c>
      <c r="K1961" s="25">
        <f ca="1">VLOOKUP(CONCATENATE($F1961," ",$G1961),AllocFactorMatrix,(K$4+1),FALSE)*$E1964</f>
        <v>0</v>
      </c>
      <c r="L1961" s="25">
        <f ca="1">VLOOKUP(CONCATENATE($F1961," ",$G1961),AllocFactorMatrix,(L$4+1),FALSE)*$E1964</f>
        <v>0</v>
      </c>
      <c r="M1961" s="25">
        <f t="shared" ca="1" si="871"/>
        <v>7695.2652481090636</v>
      </c>
      <c r="N1961" s="25">
        <f ca="1">VLOOKUP(CONCATENATE($F1961," ",$G1961),AllocFactorMatrix,(N$4+1),FALSE)*$E1964</f>
        <v>2712.6621242388733</v>
      </c>
      <c r="O1961" s="25">
        <f ca="1">VLOOKUP(CONCATENATE($F1961," ",$G1961),AllocFactorMatrix,(O$4+1),FALSE)*$E1964</f>
        <v>0</v>
      </c>
      <c r="P1961" s="25">
        <f ca="1">VLOOKUP(CONCATENATE($F1961," ",$G1961),AllocFactorMatrix,(P$4+1),FALSE)*$E1964</f>
        <v>0</v>
      </c>
      <c r="Q1961" s="25">
        <f ca="1">VLOOKUP(CONCATENATE($F1961," ",$G1961),AllocFactorMatrix,(Q$4+1),FALSE)*$E1964</f>
        <v>0</v>
      </c>
      <c r="R1961" s="25">
        <f t="shared" ca="1" si="873"/>
        <v>2712.6621242388733</v>
      </c>
      <c r="S1961" s="25">
        <f ca="1">VLOOKUP(CONCATENATE($F1961," ",$G1961),AllocFactorMatrix,(S$4+1),FALSE)*$E1964</f>
        <v>120.06393503222813</v>
      </c>
      <c r="T1961" s="25">
        <f ca="1">VLOOKUP(CONCATENATE($F1961," ",$G1961),AllocFactorMatrix,(T$4+1),FALSE)*$E1964</f>
        <v>0</v>
      </c>
      <c r="U1961" s="25">
        <f ca="1">VLOOKUP(CONCATENATE($F1961," ",$G1961),AllocFactorMatrix,(U$4+1),FALSE)*$E1964</f>
        <v>0</v>
      </c>
      <c r="V1961" s="25">
        <f ca="1">VLOOKUP(CONCATENATE($F1961," ",$G1961),AllocFactorMatrix,(V$4+1),FALSE)*$E1964</f>
        <v>0</v>
      </c>
      <c r="W1961" s="25">
        <f t="shared" ca="1" si="879"/>
        <v>120.06393503222813</v>
      </c>
      <c r="X1961" s="25">
        <f ca="1">VLOOKUP(CONCATENATE($F1961," ",$G1961),AllocFactorMatrix,(X$4+1),FALSE)*$E1964</f>
        <v>754.97433430128854</v>
      </c>
      <c r="Y1961" s="25">
        <f ca="1">VLOOKUP(CONCATENATE($F1961," ",$G1961),AllocFactorMatrix,(Y$4+1),FALSE)*$E1964</f>
        <v>0</v>
      </c>
      <c r="Z1961" s="25">
        <f t="shared" ca="1" si="872"/>
        <v>754.97433430128854</v>
      </c>
      <c r="AA1961" s="25">
        <f ca="1">VLOOKUP(CONCATENATE($F1961," ",$G1961),AllocFactorMatrix,(AA$4+1),FALSE)*$E1964</f>
        <v>12.31081863802172</v>
      </c>
      <c r="AB1961" s="25">
        <f ca="1">VLOOKUP(CONCATENATE($F1961," ",$G1961),AllocFactorMatrix,(AB$4+1),FALSE)*$E1964</f>
        <v>271.84160938196874</v>
      </c>
      <c r="AC1961" s="25">
        <f ca="1">VLOOKUP(CONCATENATE($F1961," ",$G1961),AllocFactorMatrix,(AC$4+1),FALSE)*$E1964</f>
        <v>67.374969393955823</v>
      </c>
    </row>
    <row r="1962" spans="4:29" hidden="1" outlineLevel="1">
      <c r="F1962" s="61" t="str">
        <f>F1964</f>
        <v>LABOR_M</v>
      </c>
      <c r="G1962" s="20" t="str">
        <f>$G$13</f>
        <v>ENERGY</v>
      </c>
      <c r="H1962" s="24">
        <f t="shared" ca="1" si="875"/>
        <v>120596.49712266092</v>
      </c>
      <c r="I1962" s="25">
        <f ca="1">VLOOKUP(CONCATENATE($F1962," ",$G1962),AllocFactorMatrix,(I$4+1),FALSE)*$E1964</f>
        <v>43840.743740822603</v>
      </c>
      <c r="J1962" s="25">
        <f ca="1">VLOOKUP(CONCATENATE($F1962," ",$G1962),AllocFactorMatrix,(J$4+1),FALSE)*$E1964</f>
        <v>14150.308363450122</v>
      </c>
      <c r="K1962" s="25">
        <f ca="1">VLOOKUP(CONCATENATE($F1962," ",$G1962),AllocFactorMatrix,(K$4+1),FALSE)*$E1964</f>
        <v>161.99418429556212</v>
      </c>
      <c r="L1962" s="25">
        <f ca="1">VLOOKUP(CONCATENATE($F1962," ",$G1962),AllocFactorMatrix,(L$4+1),FALSE)*$E1964</f>
        <v>4.1057325689842941</v>
      </c>
      <c r="M1962" s="25">
        <f t="shared" ca="1" si="871"/>
        <v>14316.408280314667</v>
      </c>
      <c r="N1962" s="25">
        <f ca="1">VLOOKUP(CONCATENATE($F1962," ",$G1962),AllocFactorMatrix,(N$4+1),FALSE)*$E1964</f>
        <v>6847.5846664183446</v>
      </c>
      <c r="O1962" s="25">
        <f ca="1">VLOOKUP(CONCATENATE($F1962," ",$G1962),AllocFactorMatrix,(O$4+1),FALSE)*$E1964</f>
        <v>1911.3655722622461</v>
      </c>
      <c r="P1962" s="25">
        <f ca="1">VLOOKUP(CONCATENATE($F1962," ",$G1962),AllocFactorMatrix,(P$4+1),FALSE)*$E1964</f>
        <v>151.32426146367897</v>
      </c>
      <c r="Q1962" s="25">
        <f ca="1">VLOOKUP(CONCATENATE($F1962," ",$G1962),AllocFactorMatrix,(Q$4+1),FALSE)*$E1964</f>
        <v>31.020781281530454</v>
      </c>
      <c r="R1962" s="25">
        <f t="shared" ca="1" si="873"/>
        <v>8941.2952814257987</v>
      </c>
      <c r="S1962" s="25">
        <f ca="1">VLOOKUP(CONCATENATE($F1962," ",$G1962),AllocFactorMatrix,(S$4+1),FALSE)*$E1964</f>
        <v>456.28582140545035</v>
      </c>
      <c r="T1962" s="25">
        <f ca="1">VLOOKUP(CONCATENATE($F1962," ",$G1962),AllocFactorMatrix,(T$4+1),FALSE)*$E1964</f>
        <v>5452.984824546953</v>
      </c>
      <c r="U1962" s="25">
        <f ca="1">VLOOKUP(CONCATENATE($F1962," ",$G1962),AllocFactorMatrix,(U$4+1),FALSE)*$E1964</f>
        <v>38550.051229368655</v>
      </c>
      <c r="V1962" s="25">
        <f ca="1">VLOOKUP(CONCATENATE($F1962," ",$G1962),AllocFactorMatrix,(V$4+1),FALSE)*$E1964</f>
        <v>6178.0183569853507</v>
      </c>
      <c r="W1962" s="25">
        <f t="shared" ca="1" si="879"/>
        <v>50637.340232306407</v>
      </c>
      <c r="X1962" s="25">
        <f ca="1">VLOOKUP(CONCATENATE($F1962," ",$G1962),AllocFactorMatrix,(X$4+1),FALSE)*$E1964</f>
        <v>1857.3790242262658</v>
      </c>
      <c r="Y1962" s="25">
        <f ca="1">VLOOKUP(CONCATENATE($F1962," ",$G1962),AllocFactorMatrix,(Y$4+1),FALSE)*$E1964</f>
        <v>43.654967001944406</v>
      </c>
      <c r="Z1962" s="25">
        <f t="shared" ca="1" si="872"/>
        <v>1901.0339912282102</v>
      </c>
      <c r="AA1962" s="25">
        <f ca="1">VLOOKUP(CONCATENATE($F1962," ",$G1962),AllocFactorMatrix,(AA$4+1),FALSE)*$E1964</f>
        <v>42.647369225594346</v>
      </c>
      <c r="AB1962" s="25">
        <f ca="1">VLOOKUP(CONCATENATE($F1962," ",$G1962),AllocFactorMatrix,(AB$4+1),FALSE)*$E1964</f>
        <v>733.83819060211169</v>
      </c>
      <c r="AC1962" s="25">
        <f ca="1">VLOOKUP(CONCATENATE($F1962," ",$G1962),AllocFactorMatrix,(AC$4+1),FALSE)*$E1964</f>
        <v>183.19003673552899</v>
      </c>
    </row>
    <row r="1963" spans="4:29" hidden="1" outlineLevel="1">
      <c r="F1963" s="61" t="str">
        <f>F1964</f>
        <v>LABOR_M</v>
      </c>
      <c r="G1963" s="20" t="str">
        <f>$G$14</f>
        <v>CUSTOMER</v>
      </c>
      <c r="H1963" s="24">
        <f t="shared" ca="1" si="875"/>
        <v>176978.30072859247</v>
      </c>
      <c r="I1963" s="25">
        <f ca="1">VLOOKUP(CONCATENATE($F1963," ",$G1963),AllocFactorMatrix,(I$4+1),FALSE)*$E1964</f>
        <v>139014.56955840054</v>
      </c>
      <c r="J1963" s="25">
        <f ca="1">VLOOKUP(CONCATENATE($F1963," ",$G1963),AllocFactorMatrix,(J$4+1),FALSE)*$E1964</f>
        <v>32297.985059105995</v>
      </c>
      <c r="K1963" s="25">
        <f ca="1">VLOOKUP(CONCATENATE($F1963," ",$G1963),AllocFactorMatrix,(K$4+1),FALSE)*$E1964</f>
        <v>291.06678144946034</v>
      </c>
      <c r="L1963" s="25">
        <f ca="1">VLOOKUP(CONCATENATE($F1963," ",$G1963),AllocFactorMatrix,(L$4+1),FALSE)*$E1964</f>
        <v>41.062019780803766</v>
      </c>
      <c r="M1963" s="25">
        <f t="shared" ca="1" si="871"/>
        <v>32630.113860336256</v>
      </c>
      <c r="N1963" s="25">
        <f ca="1">VLOOKUP(CONCATENATE($F1963," ",$G1963),AllocFactorMatrix,(N$4+1),FALSE)*$E1964</f>
        <v>557.29712763137229</v>
      </c>
      <c r="O1963" s="25">
        <f ca="1">VLOOKUP(CONCATENATE($F1963," ",$G1963),AllocFactorMatrix,(O$4+1),FALSE)*$E1964</f>
        <v>245.0108188381609</v>
      </c>
      <c r="P1963" s="25">
        <f ca="1">VLOOKUP(CONCATENATE($F1963," ",$G1963),AllocFactorMatrix,(P$4+1),FALSE)*$E1964</f>
        <v>117.43122314395573</v>
      </c>
      <c r="Q1963" s="25">
        <f ca="1">VLOOKUP(CONCATENATE($F1963," ",$G1963),AllocFactorMatrix,(Q$4+1),FALSE)*$E1964</f>
        <v>50.029815741538421</v>
      </c>
      <c r="R1963" s="25">
        <f t="shared" ca="1" si="873"/>
        <v>969.76898535502733</v>
      </c>
      <c r="S1963" s="25">
        <f ca="1">VLOOKUP(CONCATENATE($F1963," ",$G1963),AllocFactorMatrix,(S$4+1),FALSE)*$E1964</f>
        <v>8.1082739537170987</v>
      </c>
      <c r="T1963" s="25">
        <f ca="1">VLOOKUP(CONCATENATE($F1963," ",$G1963),AllocFactorMatrix,(T$4+1),FALSE)*$E1964</f>
        <v>152.45412892761479</v>
      </c>
      <c r="U1963" s="25">
        <f ca="1">VLOOKUP(CONCATENATE($F1963," ",$G1963),AllocFactorMatrix,(U$4+1),FALSE)*$E1964</f>
        <v>304.34315411159321</v>
      </c>
      <c r="V1963" s="25">
        <f ca="1">VLOOKUP(CONCATENATE($F1963," ",$G1963),AllocFactorMatrix,(V$4+1),FALSE)*$E1964</f>
        <v>75.076974861683951</v>
      </c>
      <c r="W1963" s="25">
        <f t="shared" ca="1" si="879"/>
        <v>539.98253185460908</v>
      </c>
      <c r="X1963" s="25">
        <f ca="1">VLOOKUP(CONCATENATE($F1963," ",$G1963),AllocFactorMatrix,(X$4+1),FALSE)*$E1964</f>
        <v>187.11997457785762</v>
      </c>
      <c r="Y1963" s="25">
        <f ca="1">VLOOKUP(CONCATENATE($F1963," ",$G1963),AllocFactorMatrix,(Y$4+1),FALSE)*$E1964</f>
        <v>3.1398456472166512</v>
      </c>
      <c r="Z1963" s="25">
        <f t="shared" ca="1" si="872"/>
        <v>190.25982022507426</v>
      </c>
      <c r="AA1963" s="25">
        <f ca="1">VLOOKUP(CONCATENATE($F1963," ",$G1963),AllocFactorMatrix,(AA$4+1),FALSE)*$E1964</f>
        <v>10.950328617879423</v>
      </c>
      <c r="AB1963" s="25">
        <f ca="1">VLOOKUP(CONCATENATE($F1963," ",$G1963),AllocFactorMatrix,(AB$4+1),FALSE)*$E1964</f>
        <v>3016.450981060555</v>
      </c>
      <c r="AC1963" s="25">
        <f ca="1">VLOOKUP(CONCATENATE($F1963," ",$G1963),AllocFactorMatrix,(AC$4+1),FALSE)*$E1964</f>
        <v>606.20466274250293</v>
      </c>
    </row>
    <row r="1964" spans="4:29" collapsed="1">
      <c r="D1964" s="20" t="s">
        <v>504</v>
      </c>
      <c r="E1964" s="22">
        <f>'Sch 4'!E437+'Sch 4'!E438</f>
        <v>687804.27636000002</v>
      </c>
      <c r="F1964" s="61" t="s">
        <v>69</v>
      </c>
      <c r="G1964" s="20" t="str">
        <f>$G$15</f>
        <v>TOTAL</v>
      </c>
      <c r="H1964" s="24">
        <f t="shared" ca="1" si="875"/>
        <v>687804.27636000025</v>
      </c>
      <c r="I1964" s="25">
        <f ca="1">VLOOKUP(CONCATENATE($F1964," ",$G1964),AllocFactorMatrix,(I$4+1),FALSE)*$E1964</f>
        <v>405707.84282692213</v>
      </c>
      <c r="J1964" s="25">
        <f ca="1">VLOOKUP(CONCATENATE($F1964," ",$G1964),AllocFactorMatrix,(J$4+1),FALSE)*$E1964</f>
        <v>101778.44759629085</v>
      </c>
      <c r="K1964" s="25">
        <f ca="1">VLOOKUP(CONCATENATE($F1964," ",$G1964),AllocFactorMatrix,(K$4+1),FALSE)*$E1964</f>
        <v>1009.4844487384429</v>
      </c>
      <c r="L1964" s="25">
        <f ca="1">VLOOKUP(CONCATENATE($F1964," ",$G1964),AllocFactorMatrix,(L$4+1),FALSE)*$E1964</f>
        <v>53.54955505051074</v>
      </c>
      <c r="M1964" s="25">
        <f t="shared" ca="1" si="871"/>
        <v>102841.4816000798</v>
      </c>
      <c r="N1964" s="25">
        <f ca="1">VLOOKUP(CONCATENATE($F1964," ",$G1964),AllocFactorMatrix,(N$4+1),FALSE)*$E1964</f>
        <v>30331.440907534299</v>
      </c>
      <c r="O1964" s="25">
        <f ca="1">VLOOKUP(CONCATENATE($F1964," ",$G1964),AllocFactorMatrix,(O$4+1),FALSE)*$E1964</f>
        <v>7904.3660715969354</v>
      </c>
      <c r="P1964" s="25">
        <f ca="1">VLOOKUP(CONCATENATE($F1964," ",$G1964),AllocFactorMatrix,(P$4+1),FALSE)*$E1964</f>
        <v>543.48151917794303</v>
      </c>
      <c r="Q1964" s="25">
        <f ca="1">VLOOKUP(CONCATENATE($F1964," ",$G1964),AllocFactorMatrix,(Q$4+1),FALSE)*$E1964</f>
        <v>133.43782536561073</v>
      </c>
      <c r="R1964" s="25">
        <f t="shared" ca="1" si="873"/>
        <v>38912.726323674789</v>
      </c>
      <c r="S1964" s="25">
        <f ca="1">VLOOKUP(CONCATENATE($F1964," ",$G1964),AllocFactorMatrix,(S$4+1),FALSE)*$E1964</f>
        <v>1769.8296334567883</v>
      </c>
      <c r="T1964" s="25">
        <f ca="1">VLOOKUP(CONCATENATE($F1964," ",$G1964),AllocFactorMatrix,(T$4+1),FALSE)*$E1964</f>
        <v>18875.821546040315</v>
      </c>
      <c r="U1964" s="25">
        <f ca="1">VLOOKUP(CONCATENATE($F1964," ",$G1964),AllocFactorMatrix,(U$4+1),FALSE)*$E1964</f>
        <v>91837.530572505304</v>
      </c>
      <c r="V1964" s="25">
        <f ca="1">VLOOKUP(CONCATENATE($F1964," ",$G1964),AllocFactorMatrix,(V$4+1),FALSE)*$E1964</f>
        <v>13808.964885299956</v>
      </c>
      <c r="W1964" s="25">
        <f t="shared" ca="1" si="879"/>
        <v>126292.14663730236</v>
      </c>
      <c r="X1964" s="25">
        <f ca="1">VLOOKUP(CONCATENATE($F1964," ",$G1964),AllocFactorMatrix,(X$4+1),FALSE)*$E1964</f>
        <v>8285.6796397118669</v>
      </c>
      <c r="Y1964" s="25">
        <f ca="1">VLOOKUP(CONCATENATE($F1964," ",$G1964),AllocFactorMatrix,(Y$4+1),FALSE)*$E1964</f>
        <v>178.77304742561529</v>
      </c>
      <c r="Z1964" s="25">
        <f t="shared" ca="1" si="872"/>
        <v>8464.4526871374819</v>
      </c>
      <c r="AA1964" s="25">
        <f ca="1">VLOOKUP(CONCATENATE($F1964," ",$G1964),AllocFactorMatrix,(AA$4+1),FALSE)*$E1964</f>
        <v>160.79049888091487</v>
      </c>
      <c r="AB1964" s="25">
        <f ca="1">VLOOKUP(CONCATENATE($F1964," ",$G1964),AllocFactorMatrix,(AB$4+1),FALSE)*$E1964</f>
        <v>4459.3378349846153</v>
      </c>
      <c r="AC1964" s="25">
        <f ca="1">VLOOKUP(CONCATENATE($F1964," ",$G1964),AllocFactorMatrix,(AC$4+1),FALSE)*$E1964</f>
        <v>965.49795101816619</v>
      </c>
    </row>
    <row r="1965" spans="4:29" hidden="1" outlineLevel="1">
      <c r="F1965" s="61" t="str">
        <f>F1972</f>
        <v>LABOR_M</v>
      </c>
      <c r="G1965" s="20" t="str">
        <f>$G$8</f>
        <v>PRODUCTION</v>
      </c>
      <c r="H1965" s="24">
        <f t="shared" ref="H1965:H1972" ca="1" si="880">SUBTOTAL(9,I1965:AC1965)</f>
        <v>16660.377879261552</v>
      </c>
      <c r="I1965" s="25">
        <f ca="1">VLOOKUP(CONCATENATE($F1965," ",$G1965),AllocFactorMatrix,(I$4+1),FALSE)*$E1972</f>
        <v>8169.2982895408104</v>
      </c>
      <c r="J1965" s="25">
        <f ca="1">VLOOKUP(CONCATENATE($F1965," ",$G1965),AllocFactorMatrix,(J$4+1),FALSE)*$E1972</f>
        <v>2066.5148136294783</v>
      </c>
      <c r="K1965" s="25">
        <f ca="1">VLOOKUP(CONCATENATE($F1965," ",$G1965),AllocFactorMatrix,(K$4+1),FALSE)*$E1972</f>
        <v>24.160701399871023</v>
      </c>
      <c r="L1965" s="25">
        <f ca="1">VLOOKUP(CONCATENATE($F1965," ",$G1965),AllocFactorMatrix,(L$4+1),FALSE)*$E1972</f>
        <v>0.59521113122912883</v>
      </c>
      <c r="M1965" s="25">
        <f t="shared" ca="1" si="871"/>
        <v>2091.2707261605783</v>
      </c>
      <c r="N1965" s="25">
        <f ca="1">VLOOKUP(CONCATENATE($F1965," ",$G1965),AllocFactorMatrix,(N$4+1),FALSE)*$E1972</f>
        <v>864.65572485201767</v>
      </c>
      <c r="O1965" s="25">
        <f ca="1">VLOOKUP(CONCATENATE($F1965," ",$G1965),AllocFactorMatrix,(O$4+1),FALSE)*$E1972</f>
        <v>246.24970574112368</v>
      </c>
      <c r="P1965" s="25">
        <f ca="1">VLOOKUP(CONCATENATE($F1965," ",$G1965),AllocFactorMatrix,(P$4+1),FALSE)*$E1972</f>
        <v>19.487090431213584</v>
      </c>
      <c r="Q1965" s="25">
        <f ca="1">VLOOKUP(CONCATENATE($F1965," ",$G1965),AllocFactorMatrix,(Q$4+1),FALSE)*$E1972</f>
        <v>4.11338119084746</v>
      </c>
      <c r="R1965" s="25">
        <f t="shared" ca="1" si="873"/>
        <v>1134.5059022152022</v>
      </c>
      <c r="S1965" s="25">
        <f ca="1">VLOOKUP(CONCATENATE($F1965," ",$G1965),AllocFactorMatrix,(S$4+1),FALSE)*$E1972</f>
        <v>51.940131813620567</v>
      </c>
      <c r="T1965" s="25">
        <f ca="1">VLOOKUP(CONCATENATE($F1965," ",$G1965),AllocFactorMatrix,(T$4+1),FALSE)*$E1972</f>
        <v>566.23855668889587</v>
      </c>
      <c r="U1965" s="25">
        <f ca="1">VLOOKUP(CONCATENATE($F1965," ",$G1965),AllocFactorMatrix,(U$4+1),FALSE)*$E1972</f>
        <v>3781.7024038823611</v>
      </c>
      <c r="V1965" s="25">
        <f ca="1">VLOOKUP(CONCATENATE($F1965," ",$G1965),AllocFactorMatrix,(V$4+1),FALSE)*$E1972</f>
        <v>593.27764962955882</v>
      </c>
      <c r="W1965" s="25">
        <f ca="1">SUBTOTAL(9,S1965:V1965)</f>
        <v>4993.1587420144369</v>
      </c>
      <c r="X1965" s="25">
        <f ca="1">VLOOKUP(CONCATENATE($F1965," ",$G1965),AllocFactorMatrix,(X$4+1),FALSE)*$E1972</f>
        <v>234.69107876580898</v>
      </c>
      <c r="Y1965" s="25">
        <f ca="1">VLOOKUP(CONCATENATE($F1965," ",$G1965),AllocFactorMatrix,(Y$4+1),FALSE)*$E1972</f>
        <v>5.6655284409216504</v>
      </c>
      <c r="Z1965" s="25">
        <f t="shared" ca="1" si="872"/>
        <v>240.35660720673064</v>
      </c>
      <c r="AA1965" s="25">
        <f ca="1">VLOOKUP(CONCATENATE($F1965," ",$G1965),AllocFactorMatrix,(AA$4+1),FALSE)*$E1972</f>
        <v>4.0917919206273305</v>
      </c>
      <c r="AB1965" s="25">
        <f ca="1">VLOOKUP(CONCATENATE($F1965," ",$G1965),AllocFactorMatrix,(AB$4+1),FALSE)*$E1972</f>
        <v>22.186512257224337</v>
      </c>
      <c r="AC1965" s="25">
        <f ca="1">VLOOKUP(CONCATENATE($F1965," ",$G1965),AllocFactorMatrix,(AC$4+1),FALSE)*$E1972</f>
        <v>5.5093079459455945</v>
      </c>
    </row>
    <row r="1966" spans="4:29" hidden="1" outlineLevel="1">
      <c r="F1966" s="61" t="str">
        <f>F1972</f>
        <v>LABOR_M</v>
      </c>
      <c r="G1966" s="20" t="str">
        <f>$G$9</f>
        <v>BULKTRAN</v>
      </c>
      <c r="H1966" s="24">
        <f t="shared" ca="1" si="880"/>
        <v>4482.8616743444709</v>
      </c>
      <c r="I1966" s="25">
        <f ca="1">VLOOKUP(CONCATENATE($F1966," ",$G1966),AllocFactorMatrix,(I$4+1),FALSE)*$E1972</f>
        <v>2198.1394704171948</v>
      </c>
      <c r="J1966" s="25">
        <f ca="1">VLOOKUP(CONCATENATE($F1966," ",$G1966),AllocFactorMatrix,(J$4+1),FALSE)*$E1972</f>
        <v>556.04381392910523</v>
      </c>
      <c r="K1966" s="25">
        <f ca="1">VLOOKUP(CONCATENATE($F1966," ",$G1966),AllocFactorMatrix,(K$4+1),FALSE)*$E1972</f>
        <v>6.5009979434850154</v>
      </c>
      <c r="L1966" s="25">
        <f ca="1">VLOOKUP(CONCATENATE($F1966," ",$G1966),AllocFactorMatrix,(L$4+1),FALSE)*$E1972</f>
        <v>0.16015538108842378</v>
      </c>
      <c r="M1966" s="25">
        <f t="shared" ca="1" si="871"/>
        <v>562.70496725367866</v>
      </c>
      <c r="N1966" s="25">
        <f ca="1">VLOOKUP(CONCATENATE($F1966," ",$G1966),AllocFactorMatrix,(N$4+1),FALSE)*$E1972</f>
        <v>232.65570796365705</v>
      </c>
      <c r="O1966" s="25">
        <f ca="1">VLOOKUP(CONCATENATE($F1966," ",$G1966),AllocFactorMatrix,(O$4+1),FALSE)*$E1972</f>
        <v>66.259203493793507</v>
      </c>
      <c r="P1966" s="25">
        <f ca="1">VLOOKUP(CONCATENATE($F1966," ",$G1966),AllocFactorMatrix,(P$4+1),FALSE)*$E1972</f>
        <v>5.2434543484943008</v>
      </c>
      <c r="Q1966" s="25">
        <f ca="1">VLOOKUP(CONCATENATE($F1966," ",$G1966),AllocFactorMatrix,(Q$4+1),FALSE)*$E1972</f>
        <v>1.1068007596257963</v>
      </c>
      <c r="R1966" s="25">
        <f t="shared" ca="1" si="873"/>
        <v>305.26516656557067</v>
      </c>
      <c r="S1966" s="25">
        <f ca="1">VLOOKUP(CONCATENATE($F1966," ",$G1966),AllocFactorMatrix,(S$4+1),FALSE)*$E1972</f>
        <v>13.975698988047203</v>
      </c>
      <c r="T1966" s="25">
        <f ca="1">VLOOKUP(CONCATENATE($F1966," ",$G1966),AllocFactorMatrix,(T$4+1),FALSE)*$E1972</f>
        <v>152.35963690094223</v>
      </c>
      <c r="U1966" s="25">
        <f ca="1">VLOOKUP(CONCATENATE($F1966," ",$G1966),AllocFactorMatrix,(U$4+1),FALSE)*$E1972</f>
        <v>1017.5548773862505</v>
      </c>
      <c r="V1966" s="25">
        <f ca="1">VLOOKUP(CONCATENATE($F1966," ",$G1966),AllocFactorMatrix,(V$4+1),FALSE)*$E1972</f>
        <v>159.63513295098193</v>
      </c>
      <c r="W1966" s="25">
        <f t="shared" ref="W1966:W1972" ca="1" si="881">SUBTOTAL(9,S1966:V1966)</f>
        <v>1343.5253462262219</v>
      </c>
      <c r="X1966" s="25">
        <f ca="1">VLOOKUP(CONCATENATE($F1966," ",$G1966),AllocFactorMatrix,(X$4+1),FALSE)*$E1972</f>
        <v>63.14908640934361</v>
      </c>
      <c r="Y1966" s="25">
        <f ca="1">VLOOKUP(CONCATENATE($F1966," ",$G1966),AllocFactorMatrix,(Y$4+1),FALSE)*$E1972</f>
        <v>1.524442032274119</v>
      </c>
      <c r="Z1966" s="25">
        <f t="shared" ca="1" si="872"/>
        <v>64.673528441617734</v>
      </c>
      <c r="AA1966" s="25">
        <f ca="1">VLOOKUP(CONCATENATE($F1966," ",$G1966),AllocFactorMatrix,(AA$4+1),FALSE)*$E1972</f>
        <v>1.100991664973306</v>
      </c>
      <c r="AB1966" s="25">
        <f ca="1">VLOOKUP(CONCATENATE($F1966," ",$G1966),AllocFactorMatrix,(AB$4+1),FALSE)*$E1972</f>
        <v>5.9697964959779881</v>
      </c>
      <c r="AC1966" s="25">
        <f ca="1">VLOOKUP(CONCATENATE($F1966," ",$G1966),AllocFactorMatrix,(AC$4+1),FALSE)*$E1972</f>
        <v>1.4824072792360725</v>
      </c>
    </row>
    <row r="1967" spans="4:29" hidden="1" outlineLevel="1">
      <c r="F1967" s="61" t="str">
        <f>F1972</f>
        <v>LABOR_M</v>
      </c>
      <c r="G1967" s="20" t="str">
        <f>$G$10</f>
        <v>SUBTRAN</v>
      </c>
      <c r="H1967" s="24">
        <f t="shared" ca="1" si="880"/>
        <v>1719.2159049920965</v>
      </c>
      <c r="I1967" s="25">
        <f ca="1">VLOOKUP(CONCATENATE($F1967," ",$G1967),AllocFactorMatrix,(I$4+1),FALSE)*$E1972</f>
        <v>816.45874075553957</v>
      </c>
      <c r="J1967" s="25">
        <f ca="1">VLOOKUP(CONCATENATE($F1967," ",$G1967),AllocFactorMatrix,(J$4+1),FALSE)*$E1972</f>
        <v>209.00139018246142</v>
      </c>
      <c r="K1967" s="25">
        <f ca="1">VLOOKUP(CONCATENATE($F1967," ",$G1967),AllocFactorMatrix,(K$4+1),FALSE)*$E1972</f>
        <v>2.4355397301635047</v>
      </c>
      <c r="L1967" s="25">
        <f ca="1">VLOOKUP(CONCATENATE($F1967," ",$G1967),AllocFactorMatrix,(L$4+1),FALSE)*$E1972</f>
        <v>7.9847270794713224E-2</v>
      </c>
      <c r="M1967" s="25">
        <f t="shared" ca="1" si="871"/>
        <v>211.51677718341963</v>
      </c>
      <c r="N1967" s="25">
        <f ca="1">VLOOKUP(CONCATENATE($F1967," ",$G1967),AllocFactorMatrix,(N$4+1),FALSE)*$E1972</f>
        <v>91.092960163171284</v>
      </c>
      <c r="O1967" s="25">
        <f ca="1">VLOOKUP(CONCATENATE($F1967," ",$G1967),AllocFactorMatrix,(O$4+1),FALSE)*$E1972</f>
        <v>25.820093873887647</v>
      </c>
      <c r="P1967" s="25">
        <f ca="1">VLOOKUP(CONCATENATE($F1967," ",$G1967),AllocFactorMatrix,(P$4+1),FALSE)*$E1972</f>
        <v>2.6448276605327901</v>
      </c>
      <c r="Q1967" s="25">
        <f ca="1">VLOOKUP(CONCATENATE($F1967," ",$G1967),AllocFactorMatrix,(Q$4+1),FALSE)*$E1972</f>
        <v>0</v>
      </c>
      <c r="R1967" s="25">
        <f t="shared" ca="1" si="873"/>
        <v>119.55788169759171</v>
      </c>
      <c r="S1967" s="25">
        <f ca="1">VLOOKUP(CONCATENATE($F1967," ",$G1967),AllocFactorMatrix,(S$4+1),FALSE)*$E1972</f>
        <v>5.1016148782785988</v>
      </c>
      <c r="T1967" s="25">
        <f ca="1">VLOOKUP(CONCATENATE($F1967," ",$G1967),AllocFactorMatrix,(T$4+1),FALSE)*$E1972</f>
        <v>58.9638553783617</v>
      </c>
      <c r="U1967" s="25">
        <f ca="1">VLOOKUP(CONCATENATE($F1967," ",$G1967),AllocFactorMatrix,(U$4+1),FALSE)*$E1972</f>
        <v>480.30455019428143</v>
      </c>
      <c r="V1967" s="25">
        <f ca="1">VLOOKUP(CONCATENATE($F1967," ",$G1967),AllocFactorMatrix,(V$4+1),FALSE)*$E1972</f>
        <v>0</v>
      </c>
      <c r="W1967" s="25">
        <f t="shared" ca="1" si="881"/>
        <v>544.37002045092174</v>
      </c>
      <c r="X1967" s="25">
        <f ca="1">VLOOKUP(CONCATENATE($F1967," ",$G1967),AllocFactorMatrix,(X$4+1),FALSE)*$E1972</f>
        <v>24.722112906698147</v>
      </c>
      <c r="Y1967" s="25">
        <f ca="1">VLOOKUP(CONCATENATE($F1967," ",$G1967),AllocFactorMatrix,(Y$4+1),FALSE)*$E1972</f>
        <v>0.59149301863445447</v>
      </c>
      <c r="Z1967" s="25">
        <f t="shared" ca="1" si="872"/>
        <v>25.313605925332602</v>
      </c>
      <c r="AA1967" s="25">
        <f ca="1">VLOOKUP(CONCATENATE($F1967," ",$G1967),AllocFactorMatrix,(AA$4+1),FALSE)*$E1972</f>
        <v>0.40596023463330899</v>
      </c>
      <c r="AB1967" s="25">
        <f ca="1">VLOOKUP(CONCATENATE($F1967," ",$G1967),AllocFactorMatrix,(AB$4+1),FALSE)*$E1972</f>
        <v>1.2752424963439215</v>
      </c>
      <c r="AC1967" s="25">
        <f ca="1">VLOOKUP(CONCATENATE($F1967," ",$G1967),AllocFactorMatrix,(AC$4+1),FALSE)*$E1972</f>
        <v>0.31767624831389052</v>
      </c>
    </row>
    <row r="1968" spans="4:29" hidden="1" outlineLevel="1">
      <c r="F1968" s="61" t="str">
        <f>F1972</f>
        <v>LABOR_M</v>
      </c>
      <c r="G1968" s="20" t="str">
        <f>$G$11</f>
        <v>DISTPRI</v>
      </c>
      <c r="H1968" s="24">
        <f t="shared" ca="1" si="880"/>
        <v>11447.245520217528</v>
      </c>
      <c r="I1968" s="25">
        <f ca="1">VLOOKUP(CONCATENATE($F1968," ",$G1968),AllocFactorMatrix,(I$4+1),FALSE)*$E1972</f>
        <v>7606.6792418020113</v>
      </c>
      <c r="J1968" s="25">
        <f ca="1">VLOOKUP(CONCATENATE($F1968," ",$G1968),AllocFactorMatrix,(J$4+1),FALSE)*$E1972</f>
        <v>1915.0699386374461</v>
      </c>
      <c r="K1968" s="25">
        <f ca="1">VLOOKUP(CONCATENATE($F1968," ",$G1968),AllocFactorMatrix,(K$4+1),FALSE)*$E1972</f>
        <v>22.348179869993537</v>
      </c>
      <c r="L1968" s="25">
        <f ca="1">VLOOKUP(CONCATENATE($F1968," ",$G1968),AllocFactorMatrix,(L$4+1),FALSE)*$E1972</f>
        <v>0</v>
      </c>
      <c r="M1968" s="25">
        <f t="shared" ca="1" si="871"/>
        <v>1937.4181185074397</v>
      </c>
      <c r="N1968" s="25">
        <f ca="1">VLOOKUP(CONCATENATE($F1968," ",$G1968),AllocFactorMatrix,(N$4+1),FALSE)*$E1972</f>
        <v>825.83120509528999</v>
      </c>
      <c r="O1968" s="25">
        <f ca="1">VLOOKUP(CONCATENATE($F1968," ",$G1968),AllocFactorMatrix,(O$4+1),FALSE)*$E1972</f>
        <v>234.43563688013765</v>
      </c>
      <c r="P1968" s="25">
        <f ca="1">VLOOKUP(CONCATENATE($F1968," ",$G1968),AllocFactorMatrix,(P$4+1),FALSE)*$E1972</f>
        <v>0</v>
      </c>
      <c r="Q1968" s="25">
        <f ca="1">VLOOKUP(CONCATENATE($F1968," ",$G1968),AllocFactorMatrix,(Q$4+1),FALSE)*$E1972</f>
        <v>0</v>
      </c>
      <c r="R1968" s="25">
        <f t="shared" ca="1" si="873"/>
        <v>1060.2668419754277</v>
      </c>
      <c r="S1968" s="25">
        <f ca="1">VLOOKUP(CONCATENATE($F1968," ",$G1968),AllocFactorMatrix,(S$4+1),FALSE)*$E1972</f>
        <v>47.100188001020264</v>
      </c>
      <c r="T1968" s="25">
        <f ca="1">VLOOKUP(CONCATENATE($F1968," ",$G1968),AllocFactorMatrix,(T$4+1),FALSE)*$E1972</f>
        <v>544.77955751322838</v>
      </c>
      <c r="U1968" s="25">
        <f ca="1">VLOOKUP(CONCATENATE($F1968," ",$G1968),AllocFactorMatrix,(U$4+1),FALSE)*$E1972</f>
        <v>0</v>
      </c>
      <c r="V1968" s="25">
        <f ca="1">VLOOKUP(CONCATENATE($F1968," ",$G1968),AllocFactorMatrix,(V$4+1),FALSE)*$E1972</f>
        <v>0</v>
      </c>
      <c r="W1968" s="25">
        <f t="shared" ca="1" si="881"/>
        <v>591.87974551424861</v>
      </c>
      <c r="X1968" s="25">
        <f ca="1">VLOOKUP(CONCATENATE($F1968," ",$G1968),AllocFactorMatrix,(X$4+1),FALSE)*$E1972</f>
        <v>224.1166748694132</v>
      </c>
      <c r="Y1968" s="25">
        <f ca="1">VLOOKUP(CONCATENATE($F1968," ",$G1968),AllocFactorMatrix,(Y$4+1),FALSE)*$E1972</f>
        <v>5.369650259226832</v>
      </c>
      <c r="Z1968" s="25">
        <f t="shared" ca="1" si="872"/>
        <v>229.48632512864003</v>
      </c>
      <c r="AA1968" s="25">
        <f ca="1">VLOOKUP(CONCATENATE($F1968," ",$G1968),AllocFactorMatrix,(AA$4+1),FALSE)*$E1972</f>
        <v>3.8558737958759957</v>
      </c>
      <c r="AB1968" s="25">
        <f ca="1">VLOOKUP(CONCATENATE($F1968," ",$G1968),AllocFactorMatrix,(AB$4+1),FALSE)*$E1972</f>
        <v>14.134417857922159</v>
      </c>
      <c r="AC1968" s="25">
        <f ca="1">VLOOKUP(CONCATENATE($F1968," ",$G1968),AllocFactorMatrix,(AC$4+1),FALSE)*$E1972</f>
        <v>3.5249556359607181</v>
      </c>
    </row>
    <row r="1969" spans="4:29" hidden="1" outlineLevel="1">
      <c r="F1969" s="61" t="str">
        <f>F1972</f>
        <v>LABOR_M</v>
      </c>
      <c r="G1969" s="20" t="str">
        <f>$G$12</f>
        <v>DISTSEC</v>
      </c>
      <c r="H1969" s="24">
        <f t="shared" ca="1" si="880"/>
        <v>4575.1368853726835</v>
      </c>
      <c r="I1969" s="25">
        <f ca="1">VLOOKUP(CONCATENATE($F1969," ",$G1969),AllocFactorMatrix,(I$4+1),FALSE)*$E1972</f>
        <v>3415.8052603347469</v>
      </c>
      <c r="J1969" s="25">
        <f ca="1">VLOOKUP(CONCATENATE($F1969," ",$G1969),AllocFactorMatrix,(J$4+1),FALSE)*$E1972</f>
        <v>766.80301713274287</v>
      </c>
      <c r="K1969" s="25">
        <f ca="1">VLOOKUP(CONCATENATE($F1969," ",$G1969),AllocFactorMatrix,(K$4+1),FALSE)*$E1972</f>
        <v>0</v>
      </c>
      <c r="L1969" s="25">
        <f ca="1">VLOOKUP(CONCATENATE($F1969," ",$G1969),AllocFactorMatrix,(L$4+1),FALSE)*$E1972</f>
        <v>0</v>
      </c>
      <c r="M1969" s="25">
        <f t="shared" ca="1" si="871"/>
        <v>766.80301713274287</v>
      </c>
      <c r="N1969" s="25">
        <f ca="1">VLOOKUP(CONCATENATE($F1969," ",$G1969),AllocFactorMatrix,(N$4+1),FALSE)*$E1972</f>
        <v>270.30614725583564</v>
      </c>
      <c r="O1969" s="25">
        <f ca="1">VLOOKUP(CONCATENATE($F1969," ",$G1969),AllocFactorMatrix,(O$4+1),FALSE)*$E1972</f>
        <v>0</v>
      </c>
      <c r="P1969" s="25">
        <f ca="1">VLOOKUP(CONCATENATE($F1969," ",$G1969),AllocFactorMatrix,(P$4+1),FALSE)*$E1972</f>
        <v>0</v>
      </c>
      <c r="Q1969" s="25">
        <f ca="1">VLOOKUP(CONCATENATE($F1969," ",$G1969),AllocFactorMatrix,(Q$4+1),FALSE)*$E1972</f>
        <v>0</v>
      </c>
      <c r="R1969" s="25">
        <f t="shared" ca="1" si="873"/>
        <v>270.30614725583564</v>
      </c>
      <c r="S1969" s="25">
        <f ca="1">VLOOKUP(CONCATENATE($F1969," ",$G1969),AllocFactorMatrix,(S$4+1),FALSE)*$E1972</f>
        <v>11.963900484673367</v>
      </c>
      <c r="T1969" s="25">
        <f ca="1">VLOOKUP(CONCATENATE($F1969," ",$G1969),AllocFactorMatrix,(T$4+1),FALSE)*$E1972</f>
        <v>0</v>
      </c>
      <c r="U1969" s="25">
        <f ca="1">VLOOKUP(CONCATENATE($F1969," ",$G1969),AllocFactorMatrix,(U$4+1),FALSE)*$E1972</f>
        <v>0</v>
      </c>
      <c r="V1969" s="25">
        <f ca="1">VLOOKUP(CONCATENATE($F1969," ",$G1969),AllocFactorMatrix,(V$4+1),FALSE)*$E1972</f>
        <v>0</v>
      </c>
      <c r="W1969" s="25">
        <f t="shared" ca="1" si="881"/>
        <v>11.963900484673367</v>
      </c>
      <c r="X1969" s="25">
        <f ca="1">VLOOKUP(CONCATENATE($F1969," ",$G1969),AllocFactorMatrix,(X$4+1),FALSE)*$E1972</f>
        <v>75.230232972445975</v>
      </c>
      <c r="Y1969" s="25">
        <f ca="1">VLOOKUP(CONCATENATE($F1969," ",$G1969),AllocFactorMatrix,(Y$4+1),FALSE)*$E1972</f>
        <v>0</v>
      </c>
      <c r="Z1969" s="25">
        <f t="shared" ca="1" si="872"/>
        <v>75.230232972445975</v>
      </c>
      <c r="AA1969" s="25">
        <f ca="1">VLOOKUP(CONCATENATE($F1969," ",$G1969),AllocFactorMatrix,(AA$4+1),FALSE)*$E1972</f>
        <v>1.2267248198271941</v>
      </c>
      <c r="AB1969" s="25">
        <f ca="1">VLOOKUP(CONCATENATE($F1969," ",$G1969),AllocFactorMatrix,(AB$4+1),FALSE)*$E1972</f>
        <v>27.08795077694505</v>
      </c>
      <c r="AC1969" s="25">
        <f ca="1">VLOOKUP(CONCATENATE($F1969," ",$G1969),AllocFactorMatrix,(AC$4+1),FALSE)*$E1972</f>
        <v>6.7136515954673062</v>
      </c>
    </row>
    <row r="1970" spans="4:29" hidden="1" outlineLevel="1">
      <c r="F1970" s="61" t="str">
        <f>F1972</f>
        <v>LABOR_M</v>
      </c>
      <c r="G1970" s="20" t="str">
        <f>$G$13</f>
        <v>ENERGY</v>
      </c>
      <c r="H1970" s="24">
        <f t="shared" ca="1" si="880"/>
        <v>12016.96820938302</v>
      </c>
      <c r="I1970" s="25">
        <f ca="1">VLOOKUP(CONCATENATE($F1970," ",$G1970),AllocFactorMatrix,(I$4+1),FALSE)*$E1972</f>
        <v>4368.5582614669265</v>
      </c>
      <c r="J1970" s="25">
        <f ca="1">VLOOKUP(CONCATENATE($F1970," ",$G1970),AllocFactorMatrix,(J$4+1),FALSE)*$E1972</f>
        <v>1410.0227603094645</v>
      </c>
      <c r="K1970" s="25">
        <f ca="1">VLOOKUP(CONCATENATE($F1970," ",$G1970),AllocFactorMatrix,(K$4+1),FALSE)*$E1972</f>
        <v>16.142085460448332</v>
      </c>
      <c r="L1970" s="25">
        <f ca="1">VLOOKUP(CONCATENATE($F1970," ",$G1970),AllocFactorMatrix,(L$4+1),FALSE)*$E1972</f>
        <v>0.40912015634691012</v>
      </c>
      <c r="M1970" s="25">
        <f t="shared" ca="1" si="871"/>
        <v>1426.5739659262597</v>
      </c>
      <c r="N1970" s="25">
        <f ca="1">VLOOKUP(CONCATENATE($F1970," ",$G1970),AllocFactorMatrix,(N$4+1),FALSE)*$E1972</f>
        <v>682.33497000922034</v>
      </c>
      <c r="O1970" s="25">
        <f ca="1">VLOOKUP(CONCATENATE($F1970," ",$G1970),AllocFactorMatrix,(O$4+1),FALSE)*$E1972</f>
        <v>190.46008687153309</v>
      </c>
      <c r="P1970" s="25">
        <f ca="1">VLOOKUP(CONCATENATE($F1970," ",$G1970),AllocFactorMatrix,(P$4+1),FALSE)*$E1972</f>
        <v>15.078869475518895</v>
      </c>
      <c r="Q1970" s="25">
        <f ca="1">VLOOKUP(CONCATENATE($F1970," ",$G1970),AllocFactorMatrix,(Q$4+1),FALSE)*$E1972</f>
        <v>3.0910992556543175</v>
      </c>
      <c r="R1970" s="25">
        <f t="shared" ca="1" si="873"/>
        <v>890.96502561192665</v>
      </c>
      <c r="S1970" s="25">
        <f ca="1">VLOOKUP(CONCATENATE($F1970," ",$G1970),AllocFactorMatrix,(S$4+1),FALSE)*$E1972</f>
        <v>45.467093498117762</v>
      </c>
      <c r="T1970" s="25">
        <f ca="1">VLOOKUP(CONCATENATE($F1970," ",$G1970),AllocFactorMatrix,(T$4+1),FALSE)*$E1972</f>
        <v>543.36856248966069</v>
      </c>
      <c r="U1970" s="25">
        <f ca="1">VLOOKUP(CONCATENATE($F1970," ",$G1970),AllocFactorMatrix,(U$4+1),FALSE)*$E1972</f>
        <v>3841.3614918037374</v>
      </c>
      <c r="V1970" s="25">
        <f ca="1">VLOOKUP(CONCATENATE($F1970," ",$G1970),AllocFactorMatrix,(V$4+1),FALSE)*$E1972</f>
        <v>615.6153119220844</v>
      </c>
      <c r="W1970" s="25">
        <f t="shared" ca="1" si="881"/>
        <v>5045.8124597136002</v>
      </c>
      <c r="X1970" s="25">
        <f ca="1">VLOOKUP(CONCATENATE($F1970," ",$G1970),AllocFactorMatrix,(X$4+1),FALSE)*$E1972</f>
        <v>185.0805389828175</v>
      </c>
      <c r="Y1970" s="25">
        <f ca="1">VLOOKUP(CONCATENATE($F1970," ",$G1970),AllocFactorMatrix,(Y$4+1),FALSE)*$E1972</f>
        <v>4.3500463376680827</v>
      </c>
      <c r="Z1970" s="25">
        <f t="shared" ca="1" si="872"/>
        <v>189.43058532048559</v>
      </c>
      <c r="AA1970" s="25">
        <f ca="1">VLOOKUP(CONCATENATE($F1970," ",$G1970),AllocFactorMatrix,(AA$4+1),FALSE)*$E1972</f>
        <v>4.2496431689597225</v>
      </c>
      <c r="AB1970" s="25">
        <f ca="1">VLOOKUP(CONCATENATE($F1970," ",$G1970),AllocFactorMatrix,(AB$4+1),FALSE)*$E1972</f>
        <v>73.12409910486258</v>
      </c>
      <c r="AC1970" s="25">
        <f ca="1">VLOOKUP(CONCATENATE($F1970," ",$G1970),AllocFactorMatrix,(AC$4+1),FALSE)*$E1972</f>
        <v>18.254169069997829</v>
      </c>
    </row>
    <row r="1971" spans="4:29" hidden="1" outlineLevel="1">
      <c r="F1971" s="61" t="str">
        <f>F1972</f>
        <v>LABOR_M</v>
      </c>
      <c r="G1971" s="20" t="str">
        <f>$G$14</f>
        <v>CUSTOMER</v>
      </c>
      <c r="H1971" s="24">
        <f t="shared" ca="1" si="880"/>
        <v>17635.193926428685</v>
      </c>
      <c r="I1971" s="25">
        <f ca="1">VLOOKUP(CONCATENATE($F1971," ",$G1971),AllocFactorMatrix,(I$4+1),FALSE)*$E1972</f>
        <v>13852.256930192863</v>
      </c>
      <c r="J1971" s="25">
        <f ca="1">VLOOKUP(CONCATENATE($F1971," ",$G1971),AllocFactorMatrix,(J$4+1),FALSE)*$E1972</f>
        <v>3218.3676055502383</v>
      </c>
      <c r="K1971" s="25">
        <f ca="1">VLOOKUP(CONCATENATE($F1971," ",$G1971),AllocFactorMatrix,(K$4+1),FALSE)*$E1972</f>
        <v>29.00366381229119</v>
      </c>
      <c r="L1971" s="25">
        <f ca="1">VLOOKUP(CONCATENATE($F1971," ",$G1971),AllocFactorMatrix,(L$4+1),FALSE)*$E1972</f>
        <v>4.0916693112328755</v>
      </c>
      <c r="M1971" s="25">
        <f t="shared" ca="1" si="871"/>
        <v>3251.4629386737624</v>
      </c>
      <c r="N1971" s="25">
        <f ca="1">VLOOKUP(CONCATENATE($F1971," ",$G1971),AllocFactorMatrix,(N$4+1),FALSE)*$E1972</f>
        <v>55.532474207065945</v>
      </c>
      <c r="O1971" s="25">
        <f ca="1">VLOOKUP(CONCATENATE($F1971," ",$G1971),AllocFactorMatrix,(O$4+1),FALSE)*$E1972</f>
        <v>24.414367673866948</v>
      </c>
      <c r="P1971" s="25">
        <f ca="1">VLOOKUP(CONCATENATE($F1971," ",$G1971),AllocFactorMatrix,(P$4+1),FALSE)*$E1972</f>
        <v>11.701561065032884</v>
      </c>
      <c r="Q1971" s="25">
        <f ca="1">VLOOKUP(CONCATENATE($F1971," ",$G1971),AllocFactorMatrix,(Q$4+1),FALSE)*$E1972</f>
        <v>4.9852750256573275</v>
      </c>
      <c r="R1971" s="25">
        <f t="shared" ca="1" si="873"/>
        <v>96.633677971623115</v>
      </c>
      <c r="S1971" s="25">
        <f ca="1">VLOOKUP(CONCATENATE($F1971," ",$G1971),AllocFactorMatrix,(S$4+1),FALSE)*$E1972</f>
        <v>0.80795771568457653</v>
      </c>
      <c r="T1971" s="25">
        <f ca="1">VLOOKUP(CONCATENATE($F1971," ",$G1971),AllocFactorMatrix,(T$4+1),FALSE)*$E1972</f>
        <v>15.191456339307507</v>
      </c>
      <c r="U1971" s="25">
        <f ca="1">VLOOKUP(CONCATENATE($F1971," ",$G1971),AllocFactorMatrix,(U$4+1),FALSE)*$E1972</f>
        <v>30.326602305724379</v>
      </c>
      <c r="V1971" s="25">
        <f ca="1">VLOOKUP(CONCATENATE($F1971," ",$G1971),AllocFactorMatrix,(V$4+1),FALSE)*$E1972</f>
        <v>7.4811262490639532</v>
      </c>
      <c r="W1971" s="25">
        <f t="shared" ca="1" si="881"/>
        <v>53.807142609780421</v>
      </c>
      <c r="X1971" s="25">
        <f ca="1">VLOOKUP(CONCATENATE($F1971," ",$G1971),AllocFactorMatrix,(X$4+1),FALSE)*$E1972</f>
        <v>18.645771970935158</v>
      </c>
      <c r="Y1971" s="25">
        <f ca="1">VLOOKUP(CONCATENATE($F1971," ",$G1971),AllocFactorMatrix,(Y$4+1),FALSE)*$E1972</f>
        <v>0.31287331079438246</v>
      </c>
      <c r="Z1971" s="25">
        <f t="shared" ca="1" si="872"/>
        <v>18.958645281729542</v>
      </c>
      <c r="AA1971" s="25">
        <f ca="1">VLOOKUP(CONCATENATE($F1971," ",$G1971),AllocFactorMatrix,(AA$4+1),FALSE)*$E1972</f>
        <v>1.0911573223350903</v>
      </c>
      <c r="AB1971" s="25">
        <f ca="1">VLOOKUP(CONCATENATE($F1971," ",$G1971),AllocFactorMatrix,(AB$4+1),FALSE)*$E1972</f>
        <v>300.57751600942265</v>
      </c>
      <c r="AC1971" s="25">
        <f ca="1">VLOOKUP(CONCATENATE($F1971," ",$G1971),AllocFactorMatrix,(AC$4+1),FALSE)*$E1972</f>
        <v>60.405918367155934</v>
      </c>
    </row>
    <row r="1972" spans="4:29" collapsed="1">
      <c r="D1972" s="20" t="s">
        <v>503</v>
      </c>
      <c r="E1972" s="22">
        <f>'Sch 4'!E439</f>
        <v>68537</v>
      </c>
      <c r="F1972" s="61" t="s">
        <v>69</v>
      </c>
      <c r="G1972" s="20" t="str">
        <f>$G$15</f>
        <v>TOTAL</v>
      </c>
      <c r="H1972" s="24">
        <f t="shared" ca="1" si="880"/>
        <v>68537.000000000058</v>
      </c>
      <c r="I1972" s="25">
        <f ca="1">VLOOKUP(CONCATENATE($F1972," ",$G1972),AllocFactorMatrix,(I$4+1),FALSE)*$E1972</f>
        <v>40427.196194510099</v>
      </c>
      <c r="J1972" s="25">
        <f ca="1">VLOOKUP(CONCATENATE($F1972," ",$G1972),AllocFactorMatrix,(J$4+1),FALSE)*$E1972</f>
        <v>10141.823339370936</v>
      </c>
      <c r="K1972" s="25">
        <f ca="1">VLOOKUP(CONCATENATE($F1972," ",$G1972),AllocFactorMatrix,(K$4+1),FALSE)*$E1972</f>
        <v>100.59116821625261</v>
      </c>
      <c r="L1972" s="25">
        <f ca="1">VLOOKUP(CONCATENATE($F1972," ",$G1972),AllocFactorMatrix,(L$4+1),FALSE)*$E1972</f>
        <v>5.3360032506920518</v>
      </c>
      <c r="M1972" s="25">
        <f t="shared" ca="1" si="871"/>
        <v>10247.750510837881</v>
      </c>
      <c r="N1972" s="25">
        <f ca="1">VLOOKUP(CONCATENATE($F1972," ",$G1972),AllocFactorMatrix,(N$4+1),FALSE)*$E1972</f>
        <v>3022.4091895462579</v>
      </c>
      <c r="O1972" s="25">
        <f ca="1">VLOOKUP(CONCATENATE($F1972," ",$G1972),AllocFactorMatrix,(O$4+1),FALSE)*$E1972</f>
        <v>787.63909453434258</v>
      </c>
      <c r="P1972" s="25">
        <f ca="1">VLOOKUP(CONCATENATE($F1972," ",$G1972),AllocFactorMatrix,(P$4+1),FALSE)*$E1972</f>
        <v>54.155802980792451</v>
      </c>
      <c r="Q1972" s="25">
        <f ca="1">VLOOKUP(CONCATENATE($F1972," ",$G1972),AllocFactorMatrix,(Q$4+1),FALSE)*$E1972</f>
        <v>13.296556231784901</v>
      </c>
      <c r="R1972" s="25">
        <f t="shared" ca="1" si="873"/>
        <v>3877.5006432931782</v>
      </c>
      <c r="S1972" s="25">
        <f ca="1">VLOOKUP(CONCATENATE($F1972," ",$G1972),AllocFactorMatrix,(S$4+1),FALSE)*$E1972</f>
        <v>176.35658537944235</v>
      </c>
      <c r="T1972" s="25">
        <f ca="1">VLOOKUP(CONCATENATE($F1972," ",$G1972),AllocFactorMatrix,(T$4+1),FALSE)*$E1972</f>
        <v>1880.9016253103966</v>
      </c>
      <c r="U1972" s="25">
        <f ca="1">VLOOKUP(CONCATENATE($F1972," ",$G1972),AllocFactorMatrix,(U$4+1),FALSE)*$E1972</f>
        <v>9151.2499255723524</v>
      </c>
      <c r="V1972" s="25">
        <f ca="1">VLOOKUP(CONCATENATE($F1972," ",$G1972),AllocFactorMatrix,(V$4+1),FALSE)*$E1972</f>
        <v>1376.0092207516891</v>
      </c>
      <c r="W1972" s="25">
        <f t="shared" ca="1" si="881"/>
        <v>12584.51735701388</v>
      </c>
      <c r="X1972" s="25">
        <f ca="1">VLOOKUP(CONCATENATE($F1972," ",$G1972),AllocFactorMatrix,(X$4+1),FALSE)*$E1972</f>
        <v>825.63549687746263</v>
      </c>
      <c r="Y1972" s="25">
        <f ca="1">VLOOKUP(CONCATENATE($F1972," ",$G1972),AllocFactorMatrix,(Y$4+1),FALSE)*$E1972</f>
        <v>17.81403339951952</v>
      </c>
      <c r="Z1972" s="25">
        <f t="shared" ca="1" si="872"/>
        <v>843.44953027698216</v>
      </c>
      <c r="AA1972" s="25">
        <f ca="1">VLOOKUP(CONCATENATE($F1972," ",$G1972),AllocFactorMatrix,(AA$4+1),FALSE)*$E1972</f>
        <v>16.02214292723195</v>
      </c>
      <c r="AB1972" s="25">
        <f ca="1">VLOOKUP(CONCATENATE($F1972," ",$G1972),AllocFactorMatrix,(AB$4+1),FALSE)*$E1972</f>
        <v>444.35553499869866</v>
      </c>
      <c r="AC1972" s="25">
        <f ca="1">VLOOKUP(CONCATENATE($F1972," ",$G1972),AllocFactorMatrix,(AC$4+1),FALSE)*$E1972</f>
        <v>96.208086142077349</v>
      </c>
    </row>
    <row r="1973" spans="4:29" hidden="1" outlineLevel="1">
      <c r="E1973" s="22"/>
      <c r="F1973" s="61"/>
      <c r="G1973" s="20" t="str">
        <f>$G$8</f>
        <v>PRODUCTION</v>
      </c>
      <c r="H1973" s="24">
        <f t="shared" ref="H1973:H1980" ca="1" si="882">H1925+H1933+H1941+H1949+H1957+H1965+H1917+H1909+H1901+H1893+H1885+H1877+H1869</f>
        <v>6446633.4213212319</v>
      </c>
      <c r="I1973" s="24">
        <f t="shared" ref="I1973:AC1973" ca="1" si="883">I1925+I1933+I1941+I1949+I1957+I1965+I1917+I1909+I1901+I1893+I1885+I1877+I1869</f>
        <v>3142569.2213113513</v>
      </c>
      <c r="J1973" s="24">
        <f t="shared" ca="1" si="883"/>
        <v>808782.90668476885</v>
      </c>
      <c r="K1973" s="24">
        <f t="shared" ca="1" si="883"/>
        <v>9493.4832279397779</v>
      </c>
      <c r="L1973" s="24">
        <f t="shared" ca="1" si="883"/>
        <v>233.98546572406389</v>
      </c>
      <c r="M1973" s="24">
        <f t="shared" ca="1" si="883"/>
        <v>818510.37537843268</v>
      </c>
      <c r="N1973" s="24">
        <f t="shared" ca="1" si="883"/>
        <v>340763.93850297452</v>
      </c>
      <c r="O1973" s="24">
        <f t="shared" ca="1" si="883"/>
        <v>97826.403961091855</v>
      </c>
      <c r="P1973" s="24">
        <f t="shared" ca="1" si="883"/>
        <v>7604.7817918737555</v>
      </c>
      <c r="Q1973" s="24">
        <f t="shared" ca="1" si="883"/>
        <v>1858.7577016414323</v>
      </c>
      <c r="R1973" s="24">
        <f t="shared" ca="1" si="883"/>
        <v>448053.8819575815</v>
      </c>
      <c r="S1973" s="24">
        <f t="shared" ca="1" si="883"/>
        <v>20288.081085780315</v>
      </c>
      <c r="T1973" s="24">
        <f t="shared" ca="1" si="883"/>
        <v>222725.98759553337</v>
      </c>
      <c r="U1973" s="24">
        <f t="shared" ca="1" si="883"/>
        <v>1458171.6862032674</v>
      </c>
      <c r="V1973" s="24">
        <f t="shared" ca="1" si="883"/>
        <v>228035.69718367426</v>
      </c>
      <c r="W1973" s="24">
        <f t="shared" ca="1" si="883"/>
        <v>1929221.4520682553</v>
      </c>
      <c r="X1973" s="24">
        <f t="shared" ca="1" si="883"/>
        <v>93383.68037831402</v>
      </c>
      <c r="Y1973" s="24">
        <f t="shared" ca="1" si="883"/>
        <v>2243.0435781565106</v>
      </c>
      <c r="Z1973" s="24">
        <f t="shared" ca="1" si="883"/>
        <v>95626.723956470538</v>
      </c>
      <c r="AA1973" s="24">
        <f t="shared" ca="1" si="883"/>
        <v>1627.8900249594112</v>
      </c>
      <c r="AB1973" s="24">
        <f t="shared" ca="1" si="883"/>
        <v>8813.7685087321406</v>
      </c>
      <c r="AC1973" s="24">
        <f t="shared" ca="1" si="883"/>
        <v>2210.1081154488866</v>
      </c>
    </row>
    <row r="1974" spans="4:29" hidden="1" outlineLevel="1">
      <c r="E1974" s="22"/>
      <c r="F1974" s="61"/>
      <c r="G1974" s="20" t="str">
        <f>$G$9</f>
        <v>BULKTRAN</v>
      </c>
      <c r="H1974" s="24">
        <f t="shared" ca="1" si="882"/>
        <v>1610644.7829133361</v>
      </c>
      <c r="I1974" s="24">
        <f t="shared" ref="I1974:AC1974" ca="1" si="884">I1926+I1934+I1942+I1950+I1958+I1966+I1918+I1910+I1902+I1894+I1886+I1878+I1870</f>
        <v>765249.98121348256</v>
      </c>
      <c r="J1974" s="24">
        <f t="shared" ca="1" si="884"/>
        <v>212161.39957760304</v>
      </c>
      <c r="K1974" s="24">
        <f t="shared" ca="1" si="884"/>
        <v>2635.6817068692867</v>
      </c>
      <c r="L1974" s="24">
        <f t="shared" ca="1" si="884"/>
        <v>74.042993809670747</v>
      </c>
      <c r="M1974" s="24">
        <f t="shared" ca="1" si="884"/>
        <v>214871.12427828193</v>
      </c>
      <c r="N1974" s="24">
        <f t="shared" ca="1" si="884"/>
        <v>91772.73334178541</v>
      </c>
      <c r="O1974" s="24">
        <f t="shared" ca="1" si="884"/>
        <v>27230.640699102718</v>
      </c>
      <c r="P1974" s="24">
        <f t="shared" ca="1" si="884"/>
        <v>2006.6413391309334</v>
      </c>
      <c r="Q1974" s="24">
        <f t="shared" ca="1" si="884"/>
        <v>-448.79674779222171</v>
      </c>
      <c r="R1974" s="24">
        <f t="shared" ca="1" si="884"/>
        <v>120561.21863222684</v>
      </c>
      <c r="S1974" s="24">
        <f t="shared" ca="1" si="884"/>
        <v>5205.4763869442704</v>
      </c>
      <c r="T1974" s="24">
        <f t="shared" ca="1" si="884"/>
        <v>59381.065019699861</v>
      </c>
      <c r="U1974" s="24">
        <f t="shared" ca="1" si="884"/>
        <v>360105.06022004574</v>
      </c>
      <c r="V1974" s="24">
        <f t="shared" ca="1" si="884"/>
        <v>55135.571158137071</v>
      </c>
      <c r="W1974" s="24">
        <f t="shared" ca="1" si="884"/>
        <v>479827.17278482695</v>
      </c>
      <c r="X1974" s="24">
        <f t="shared" ca="1" si="884"/>
        <v>26012.319806400687</v>
      </c>
      <c r="Y1974" s="24">
        <f t="shared" ca="1" si="884"/>
        <v>610.30574976822993</v>
      </c>
      <c r="Z1974" s="24">
        <f t="shared" ca="1" si="884"/>
        <v>26622.625556168918</v>
      </c>
      <c r="AA1974" s="24">
        <f t="shared" ca="1" si="884"/>
        <v>450.31942057550464</v>
      </c>
      <c r="AB1974" s="24">
        <f t="shared" ca="1" si="884"/>
        <v>2432.8190457346936</v>
      </c>
      <c r="AC1974" s="24">
        <f t="shared" ca="1" si="884"/>
        <v>629.52198203879834</v>
      </c>
    </row>
    <row r="1975" spans="4:29" hidden="1" outlineLevel="1">
      <c r="E1975" s="22"/>
      <c r="F1975" s="61"/>
      <c r="G1975" s="20" t="str">
        <f>$G$10</f>
        <v>SUBTRAN</v>
      </c>
      <c r="H1975" s="24">
        <f t="shared" ca="1" si="882"/>
        <v>619297.12042345735</v>
      </c>
      <c r="I1975" s="24">
        <f t="shared" ref="I1975:AC1975" ca="1" si="885">I1927+I1935+I1943+I1951+I1959+I1967+I1919+I1911+I1903+I1895+I1887+I1879+I1871</f>
        <v>284792.41409261827</v>
      </c>
      <c r="J1975" s="24">
        <f t="shared" ca="1" si="885"/>
        <v>79703.910763123306</v>
      </c>
      <c r="K1975" s="24">
        <f t="shared" ca="1" si="885"/>
        <v>985.13653539035192</v>
      </c>
      <c r="L1975" s="24">
        <f t="shared" ca="1" si="885"/>
        <v>36.494618472083808</v>
      </c>
      <c r="M1975" s="24">
        <f t="shared" ca="1" si="885"/>
        <v>80725.541916985749</v>
      </c>
      <c r="N1975" s="24">
        <f t="shared" ca="1" si="885"/>
        <v>35883.676733584442</v>
      </c>
      <c r="O1975" s="24">
        <f t="shared" ca="1" si="885"/>
        <v>10584.896943115271</v>
      </c>
      <c r="P1975" s="24">
        <f t="shared" ca="1" si="885"/>
        <v>1011.2721054030487</v>
      </c>
      <c r="Q1975" s="24">
        <f t="shared" ca="1" si="885"/>
        <v>0</v>
      </c>
      <c r="R1975" s="24">
        <f t="shared" ca="1" si="885"/>
        <v>47479.845782102755</v>
      </c>
      <c r="S1975" s="24">
        <f t="shared" ca="1" si="885"/>
        <v>1900.3474077770952</v>
      </c>
      <c r="T1975" s="24">
        <f t="shared" ca="1" si="885"/>
        <v>22955.898762179335</v>
      </c>
      <c r="U1975" s="24">
        <f t="shared" ca="1" si="885"/>
        <v>170228.46553212433</v>
      </c>
      <c r="V1975" s="24">
        <f t="shared" ca="1" si="885"/>
        <v>0</v>
      </c>
      <c r="W1975" s="24">
        <f t="shared" ca="1" si="885"/>
        <v>195084.71170208079</v>
      </c>
      <c r="X1975" s="24">
        <f t="shared" ca="1" si="885"/>
        <v>10159.445159581583</v>
      </c>
      <c r="Y1975" s="24">
        <f t="shared" ca="1" si="885"/>
        <v>236.40417791927553</v>
      </c>
      <c r="Z1975" s="24">
        <f t="shared" ca="1" si="885"/>
        <v>10395.849337500858</v>
      </c>
      <c r="AA1975" s="24">
        <f t="shared" ca="1" si="885"/>
        <v>165.6787894522372</v>
      </c>
      <c r="AB1975" s="24">
        <f t="shared" ca="1" si="885"/>
        <v>518.58688842072399</v>
      </c>
      <c r="AC1975" s="24">
        <f t="shared" ca="1" si="885"/>
        <v>134.49191429591912</v>
      </c>
    </row>
    <row r="1976" spans="4:29" hidden="1" outlineLevel="1">
      <c r="E1976" s="22"/>
      <c r="F1976" s="61"/>
      <c r="G1976" s="20" t="str">
        <f>$G$11</f>
        <v>DISTPRI</v>
      </c>
      <c r="H1976" s="24">
        <f t="shared" ca="1" si="882"/>
        <v>4069257.4694517134</v>
      </c>
      <c r="I1976" s="24">
        <f t="shared" ref="I1976:AC1976" ca="1" si="886">I1928+I1936+I1944+I1952+I1960+I1968+I1920+I1912+I1904+I1896+I1888+I1880+I1872</f>
        <v>2674524.2507538516</v>
      </c>
      <c r="J1976" s="24">
        <f t="shared" ca="1" si="886"/>
        <v>691241.97727298317</v>
      </c>
      <c r="K1976" s="24">
        <f t="shared" ca="1" si="886"/>
        <v>8183.4613078278326</v>
      </c>
      <c r="L1976" s="24">
        <f t="shared" ca="1" si="886"/>
        <v>0</v>
      </c>
      <c r="M1976" s="24">
        <f t="shared" ca="1" si="886"/>
        <v>699425.43858081102</v>
      </c>
      <c r="N1976" s="24">
        <f t="shared" ca="1" si="886"/>
        <v>301134.04382213124</v>
      </c>
      <c r="O1976" s="24">
        <f t="shared" ca="1" si="886"/>
        <v>86536.74660423692</v>
      </c>
      <c r="P1976" s="24">
        <f t="shared" ca="1" si="886"/>
        <v>0</v>
      </c>
      <c r="Q1976" s="24">
        <f t="shared" ca="1" si="886"/>
        <v>0</v>
      </c>
      <c r="R1976" s="24">
        <f t="shared" ca="1" si="886"/>
        <v>387670.79042636818</v>
      </c>
      <c r="S1976" s="24">
        <f t="shared" ca="1" si="886"/>
        <v>16905.168489591575</v>
      </c>
      <c r="T1976" s="24">
        <f t="shared" ca="1" si="886"/>
        <v>197977.77874131413</v>
      </c>
      <c r="U1976" s="24">
        <f t="shared" ca="1" si="886"/>
        <v>0</v>
      </c>
      <c r="V1976" s="24">
        <f t="shared" ca="1" si="886"/>
        <v>0</v>
      </c>
      <c r="W1976" s="24">
        <f t="shared" ca="1" si="886"/>
        <v>214882.94723090573</v>
      </c>
      <c r="X1976" s="24">
        <f t="shared" ca="1" si="886"/>
        <v>82838.787980263412</v>
      </c>
      <c r="Y1976" s="24">
        <f t="shared" ca="1" si="886"/>
        <v>1968.2404321528668</v>
      </c>
      <c r="Z1976" s="24">
        <f t="shared" ca="1" si="886"/>
        <v>84807.028412416272</v>
      </c>
      <c r="AA1976" s="24">
        <f t="shared" ca="1" si="886"/>
        <v>1422.9589142540394</v>
      </c>
      <c r="AB1976" s="24">
        <f t="shared" ca="1" si="886"/>
        <v>5207.6366581238944</v>
      </c>
      <c r="AC1976" s="24">
        <f t="shared" ca="1" si="886"/>
        <v>1316.4184749836634</v>
      </c>
    </row>
    <row r="1977" spans="4:29" hidden="1" outlineLevel="1">
      <c r="E1977" s="22"/>
      <c r="F1977" s="61"/>
      <c r="G1977" s="20" t="str">
        <f>$G$12</f>
        <v>DISTSEC</v>
      </c>
      <c r="H1977" s="24">
        <f t="shared" ca="1" si="882"/>
        <v>1637190.479652693</v>
      </c>
      <c r="I1977" s="24">
        <f t="shared" ref="I1977:AC1977" ca="1" si="887">I1929+I1937+I1945+I1953+I1961+I1969+I1921+I1913+I1905+I1897+I1889+I1881+I1873</f>
        <v>1211865.3563280781</v>
      </c>
      <c r="J1977" s="24">
        <f t="shared" ca="1" si="887"/>
        <v>279920.31335545826</v>
      </c>
      <c r="K1977" s="24">
        <f t="shared" ca="1" si="887"/>
        <v>0</v>
      </c>
      <c r="L1977" s="24">
        <f t="shared" ca="1" si="887"/>
        <v>0</v>
      </c>
      <c r="M1977" s="24">
        <f t="shared" ca="1" si="887"/>
        <v>279920.31335545826</v>
      </c>
      <c r="N1977" s="24">
        <f t="shared" ca="1" si="887"/>
        <v>99771.879211697087</v>
      </c>
      <c r="O1977" s="24">
        <f t="shared" ca="1" si="887"/>
        <v>0</v>
      </c>
      <c r="P1977" s="24">
        <f t="shared" ca="1" si="887"/>
        <v>0</v>
      </c>
      <c r="Q1977" s="24">
        <f t="shared" ca="1" si="887"/>
        <v>0</v>
      </c>
      <c r="R1977" s="24">
        <f t="shared" ca="1" si="887"/>
        <v>99771.879211697087</v>
      </c>
      <c r="S1977" s="24">
        <f t="shared" ca="1" si="887"/>
        <v>4340.6400755079103</v>
      </c>
      <c r="T1977" s="24">
        <f t="shared" ca="1" si="887"/>
        <v>0</v>
      </c>
      <c r="U1977" s="24">
        <f t="shared" ca="1" si="887"/>
        <v>0</v>
      </c>
      <c r="V1977" s="24">
        <f t="shared" ca="1" si="887"/>
        <v>0</v>
      </c>
      <c r="W1977" s="24">
        <f t="shared" ca="1" si="887"/>
        <v>4340.6400755079103</v>
      </c>
      <c r="X1977" s="24">
        <f t="shared" ca="1" si="887"/>
        <v>28179.472441193298</v>
      </c>
      <c r="Y1977" s="24">
        <f t="shared" ca="1" si="887"/>
        <v>0</v>
      </c>
      <c r="Z1977" s="24">
        <f t="shared" ca="1" si="887"/>
        <v>28179.472441193298</v>
      </c>
      <c r="AA1977" s="24">
        <f t="shared" ca="1" si="887"/>
        <v>458.70659076855384</v>
      </c>
      <c r="AB1977" s="24">
        <f t="shared" ca="1" si="887"/>
        <v>10111.101247309562</v>
      </c>
      <c r="AC1977" s="24">
        <f t="shared" ca="1" si="887"/>
        <v>2543.0104026802346</v>
      </c>
    </row>
    <row r="1978" spans="4:29" hidden="1" outlineLevel="1">
      <c r="E1978" s="22"/>
      <c r="F1978" s="61"/>
      <c r="G1978" s="20" t="str">
        <f>$G$13</f>
        <v>ENERGY</v>
      </c>
      <c r="H1978" s="24">
        <f t="shared" ca="1" si="882"/>
        <v>4635822.7731524296</v>
      </c>
      <c r="I1978" s="24">
        <f t="shared" ref="I1978:AC1978" ca="1" si="888">I1930+I1938+I1946+I1954+I1962+I1970+I1922+I1914+I1906+I1898+I1890+I1882+I1874</f>
        <v>1681674.3497393851</v>
      </c>
      <c r="J1978" s="24">
        <f t="shared" ca="1" si="888"/>
        <v>545732.09566745593</v>
      </c>
      <c r="K1978" s="24">
        <f t="shared" ca="1" si="888"/>
        <v>6218.2598146707642</v>
      </c>
      <c r="L1978" s="24">
        <f t="shared" ca="1" si="888"/>
        <v>158.5597424100269</v>
      </c>
      <c r="M1978" s="24">
        <f t="shared" ca="1" si="888"/>
        <v>552108.91522453679</v>
      </c>
      <c r="N1978" s="24">
        <f t="shared" ca="1" si="888"/>
        <v>264741.25936963235</v>
      </c>
      <c r="O1978" s="24">
        <f t="shared" ca="1" si="888"/>
        <v>74106.025536276575</v>
      </c>
      <c r="P1978" s="24">
        <f t="shared" ca="1" si="888"/>
        <v>5819.8957179511472</v>
      </c>
      <c r="Q1978" s="24">
        <f t="shared" ca="1" si="888"/>
        <v>1830.3593898799818</v>
      </c>
      <c r="R1978" s="24">
        <f t="shared" ca="1" si="888"/>
        <v>346497.54001374001</v>
      </c>
      <c r="S1978" s="24">
        <f t="shared" ca="1" si="888"/>
        <v>17629.272404403375</v>
      </c>
      <c r="T1978" s="24">
        <f t="shared" ca="1" si="888"/>
        <v>210807.69542016479</v>
      </c>
      <c r="U1978" s="24">
        <f t="shared" ca="1" si="888"/>
        <v>1479028.557062468</v>
      </c>
      <c r="V1978" s="24">
        <f t="shared" ca="1" si="888"/>
        <v>237055.27357493772</v>
      </c>
      <c r="W1978" s="24">
        <f t="shared" ca="1" si="888"/>
        <v>1944520.7984619741</v>
      </c>
      <c r="X1978" s="24">
        <f t="shared" ca="1" si="888"/>
        <v>72062.259318732758</v>
      </c>
      <c r="Y1978" s="24">
        <f t="shared" ca="1" si="888"/>
        <v>1692.3295283846867</v>
      </c>
      <c r="Z1978" s="24">
        <f t="shared" ca="1" si="888"/>
        <v>73754.58884711744</v>
      </c>
      <c r="AA1978" s="24">
        <f t="shared" ca="1" si="888"/>
        <v>1656.4758590158135</v>
      </c>
      <c r="AB1978" s="24">
        <f t="shared" ca="1" si="888"/>
        <v>28473.619488321143</v>
      </c>
      <c r="AC1978" s="24">
        <f t="shared" ca="1" si="888"/>
        <v>7136.4855183383761</v>
      </c>
    </row>
    <row r="1979" spans="4:29" hidden="1" outlineLevel="1">
      <c r="E1979" s="22"/>
      <c r="F1979" s="61"/>
      <c r="G1979" s="20" t="str">
        <f>$G$14</f>
        <v>CUSTOMER</v>
      </c>
      <c r="H1979" s="24">
        <f t="shared" ca="1" si="882"/>
        <v>6031451.1177851465</v>
      </c>
      <c r="I1979" s="24">
        <f t="shared" ref="I1979:AC1979" ca="1" si="889">I1931+I1939+I1947+I1955+I1963+I1971+I1923+I1915+I1907+I1899+I1891+I1883+I1875</f>
        <v>4691743.1443172488</v>
      </c>
      <c r="J1979" s="24">
        <f t="shared" ca="1" si="889"/>
        <v>1109563.5641719957</v>
      </c>
      <c r="K1979" s="24">
        <f t="shared" ca="1" si="889"/>
        <v>10022.117536417929</v>
      </c>
      <c r="L1979" s="24">
        <f t="shared" ca="1" si="889"/>
        <v>1431.6876167485025</v>
      </c>
      <c r="M1979" s="24">
        <f t="shared" ca="1" si="889"/>
        <v>1121017.3693251621</v>
      </c>
      <c r="N1979" s="24">
        <f t="shared" ca="1" si="889"/>
        <v>19229.656452491348</v>
      </c>
      <c r="O1979" s="24">
        <f t="shared" ca="1" si="889"/>
        <v>8475.4861696419321</v>
      </c>
      <c r="P1979" s="24">
        <f t="shared" ca="1" si="889"/>
        <v>4016.6824302305422</v>
      </c>
      <c r="Q1979" s="24">
        <f t="shared" ca="1" si="889"/>
        <v>1461.6143778097417</v>
      </c>
      <c r="R1979" s="24">
        <f t="shared" ca="1" si="889"/>
        <v>33183.439430173567</v>
      </c>
      <c r="S1979" s="24">
        <f t="shared" ca="1" si="889"/>
        <v>277.16411771043818</v>
      </c>
      <c r="T1979" s="24">
        <f t="shared" ca="1" si="889"/>
        <v>5230.7448546031956</v>
      </c>
      <c r="U1979" s="24">
        <f t="shared" ca="1" si="889"/>
        <v>10295.700999975608</v>
      </c>
      <c r="V1979" s="24">
        <f t="shared" ca="1" si="889"/>
        <v>2532.4387905245685</v>
      </c>
      <c r="W1979" s="24">
        <f t="shared" ca="1" si="889"/>
        <v>18336.048762813811</v>
      </c>
      <c r="X1979" s="24">
        <f t="shared" ca="1" si="889"/>
        <v>6511.0019351863302</v>
      </c>
      <c r="Y1979" s="24">
        <f t="shared" ca="1" si="889"/>
        <v>108.15956287419729</v>
      </c>
      <c r="Z1979" s="24">
        <f t="shared" ca="1" si="889"/>
        <v>6619.1614980605273</v>
      </c>
      <c r="AA1979" s="24">
        <f t="shared" ca="1" si="889"/>
        <v>381.08466634663955</v>
      </c>
      <c r="AB1979" s="24">
        <f t="shared" ca="1" si="889"/>
        <v>134343.26141524897</v>
      </c>
      <c r="AC1979" s="24">
        <f t="shared" ca="1" si="889"/>
        <v>25827.608370091628</v>
      </c>
    </row>
    <row r="1980" spans="4:29" collapsed="1">
      <c r="D1980" s="20" t="s">
        <v>505</v>
      </c>
      <c r="E1980" s="24">
        <f>E1932+E1940+E1948+E1956+E1964+E1972+E1924+E1916+E1908+E1900+E1892+E1884+E1876</f>
        <v>25050297.164700001</v>
      </c>
      <c r="F1980" s="61"/>
      <c r="G1980" s="20" t="str">
        <f>$G$15</f>
        <v>TOTAL</v>
      </c>
      <c r="H1980" s="24">
        <f t="shared" ca="1" si="882"/>
        <v>25050297.164700001</v>
      </c>
      <c r="I1980" s="24">
        <f t="shared" ref="I1980:AC1980" ca="1" si="890">I1932+I1940+I1948+I1956+I1964+I1972+I1924+I1916+I1908+I1900+I1892+I1884+I1876</f>
        <v>14452418.717756016</v>
      </c>
      <c r="J1980" s="24">
        <f t="shared" ca="1" si="890"/>
        <v>3727106.1674933876</v>
      </c>
      <c r="K1980" s="24">
        <f t="shared" ca="1" si="890"/>
        <v>37538.140129115942</v>
      </c>
      <c r="L1980" s="24">
        <f t="shared" ca="1" si="890"/>
        <v>1934.7704371643476</v>
      </c>
      <c r="M1980" s="24">
        <f t="shared" ca="1" si="890"/>
        <v>3766579.0780596687</v>
      </c>
      <c r="N1980" s="24">
        <f t="shared" ca="1" si="890"/>
        <v>1153297.1874342964</v>
      </c>
      <c r="O1980" s="24">
        <f t="shared" ca="1" si="890"/>
        <v>304760.1999134653</v>
      </c>
      <c r="P1980" s="24">
        <f t="shared" ca="1" si="890"/>
        <v>20459.273384589425</v>
      </c>
      <c r="Q1980" s="24">
        <f t="shared" ca="1" si="890"/>
        <v>4701.9347215389344</v>
      </c>
      <c r="R1980" s="24">
        <f t="shared" ca="1" si="890"/>
        <v>1483218.59545389</v>
      </c>
      <c r="S1980" s="24">
        <f t="shared" ca="1" si="890"/>
        <v>66546.14996771497</v>
      </c>
      <c r="T1980" s="24">
        <f t="shared" ca="1" si="890"/>
        <v>719079.17039349489</v>
      </c>
      <c r="U1980" s="24">
        <f t="shared" ca="1" si="890"/>
        <v>3477829.4700178807</v>
      </c>
      <c r="V1980" s="24">
        <f t="shared" ca="1" si="890"/>
        <v>522758.98070727359</v>
      </c>
      <c r="W1980" s="24">
        <f t="shared" ca="1" si="890"/>
        <v>4786213.771086365</v>
      </c>
      <c r="X1980" s="24">
        <f t="shared" ca="1" si="890"/>
        <v>319146.9670196721</v>
      </c>
      <c r="Y1980" s="24">
        <f t="shared" ca="1" si="890"/>
        <v>6858.4830292557663</v>
      </c>
      <c r="Z1980" s="24">
        <f t="shared" ca="1" si="890"/>
        <v>326005.45004892786</v>
      </c>
      <c r="AA1980" s="24">
        <f t="shared" ca="1" si="890"/>
        <v>6163.1142653721981</v>
      </c>
      <c r="AB1980" s="24">
        <f t="shared" ca="1" si="890"/>
        <v>189900.79325189113</v>
      </c>
      <c r="AC1980" s="24">
        <f t="shared" ca="1" si="890"/>
        <v>39797.644777877504</v>
      </c>
    </row>
    <row r="1981" spans="4:29">
      <c r="E1981" s="24"/>
      <c r="F1981" s="61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</row>
    <row r="1982" spans="4:29" hidden="1" outlineLevel="1">
      <c r="F1982" s="61" t="str">
        <f>F1989</f>
        <v>LABOR_M</v>
      </c>
      <c r="G1982" s="20" t="str">
        <f>$G$8</f>
        <v>PRODUCTION</v>
      </c>
      <c r="H1982" s="24">
        <f t="shared" ref="H1982:H1989" ca="1" si="891">SUBTOTAL(9,I1982:AC1982)</f>
        <v>542939.45398396126</v>
      </c>
      <c r="I1982" s="25">
        <f ca="1">VLOOKUP(CONCATENATE($F1982," ",$G1982),AllocFactorMatrix,(I$4+1),FALSE)*$E1989</f>
        <v>266226.5156828477</v>
      </c>
      <c r="J1982" s="25">
        <f ca="1">VLOOKUP(CONCATENATE($F1982," ",$G1982),AllocFactorMatrix,(J$4+1),FALSE)*$E1989</f>
        <v>67344.95656058233</v>
      </c>
      <c r="K1982" s="25">
        <f ca="1">VLOOKUP(CONCATENATE($F1982," ",$G1982),AllocFactorMatrix,(K$4+1),FALSE)*$E1989</f>
        <v>787.36497581151639</v>
      </c>
      <c r="L1982" s="25">
        <f ca="1">VLOOKUP(CONCATENATE($F1982," ",$G1982),AllocFactorMatrix,(L$4+1),FALSE)*$E1989</f>
        <v>19.397135463354971</v>
      </c>
      <c r="M1982" s="25">
        <f t="shared" ref="M1982:M1989" ca="1" si="892">SUBTOTAL(9,J1982:L1982)</f>
        <v>68151.718671857205</v>
      </c>
      <c r="N1982" s="25">
        <f ca="1">VLOOKUP(CONCATENATE($F1982," ",$G1982),AllocFactorMatrix,(N$4+1),FALSE)*$E1989</f>
        <v>28177.974745676565</v>
      </c>
      <c r="O1982" s="25">
        <f ca="1">VLOOKUP(CONCATENATE($F1982," ",$G1982),AllocFactorMatrix,(O$4+1),FALSE)*$E1989</f>
        <v>8024.9488785738613</v>
      </c>
      <c r="P1982" s="25">
        <f ca="1">VLOOKUP(CONCATENATE($F1982," ",$G1982),AllocFactorMatrix,(P$4+1),FALSE)*$E1989</f>
        <v>635.058239082878</v>
      </c>
      <c r="Q1982" s="25">
        <f ca="1">VLOOKUP(CONCATENATE($F1982," ",$G1982),AllocFactorMatrix,(Q$4+1),FALSE)*$E1989</f>
        <v>134.04959683217004</v>
      </c>
      <c r="R1982" s="25">
        <f ca="1">SUBTOTAL(9,N1982:Q1982)</f>
        <v>36972.031460165475</v>
      </c>
      <c r="S1982" s="25">
        <f ca="1">VLOOKUP(CONCATENATE($F1982," ",$G1982),AllocFactorMatrix,(S$4+1),FALSE)*$E1989</f>
        <v>1692.6594949473051</v>
      </c>
      <c r="T1982" s="25">
        <f ca="1">VLOOKUP(CONCATENATE($F1982," ",$G1982),AllocFactorMatrix,(T$4+1),FALSE)*$E1989</f>
        <v>18452.957971380769</v>
      </c>
      <c r="U1982" s="25">
        <f ca="1">VLOOKUP(CONCATENATE($F1982," ",$G1982),AllocFactorMatrix,(U$4+1),FALSE)*$E1989</f>
        <v>123240.62834430311</v>
      </c>
      <c r="V1982" s="25">
        <f ca="1">VLOOKUP(CONCATENATE($F1982," ",$G1982),AllocFactorMatrix,(V$4+1),FALSE)*$E1989</f>
        <v>19334.125881485568</v>
      </c>
      <c r="W1982" s="25">
        <f ca="1">SUBTOTAL(9,S1982:V1982)</f>
        <v>162720.37169211678</v>
      </c>
      <c r="X1982" s="25">
        <f ca="1">VLOOKUP(CONCATENATE($F1982," ",$G1982),AllocFactorMatrix,(X$4+1),FALSE)*$E1989</f>
        <v>7648.2686697417794</v>
      </c>
      <c r="Y1982" s="25">
        <f ca="1">VLOOKUP(CONCATENATE($F1982," ",$G1982),AllocFactorMatrix,(Y$4+1),FALSE)*$E1989</f>
        <v>184.63200177911835</v>
      </c>
      <c r="Z1982" s="25">
        <f t="shared" ref="Z1982:Z1989" ca="1" si="893">SUBTOTAL(9,X1982:Y1982)</f>
        <v>7832.900671520898</v>
      </c>
      <c r="AA1982" s="25">
        <f ca="1">VLOOKUP(CONCATENATE($F1982," ",$G1982),AllocFactorMatrix,(AA$4+1),FALSE)*$E1989</f>
        <v>133.34603136263647</v>
      </c>
      <c r="AB1982" s="25">
        <f ca="1">VLOOKUP(CONCATENATE($F1982," ",$G1982),AllocFactorMatrix,(AB$4+1),FALSE)*$E1989</f>
        <v>723.02878950544903</v>
      </c>
      <c r="AC1982" s="25">
        <f ca="1">VLOOKUP(CONCATENATE($F1982," ",$G1982),AllocFactorMatrix,(AC$4+1),FALSE)*$E1989</f>
        <v>179.54098458502554</v>
      </c>
    </row>
    <row r="1983" spans="4:29" hidden="1" outlineLevel="1">
      <c r="F1983" s="61" t="str">
        <f>F1989</f>
        <v>LABOR_M</v>
      </c>
      <c r="G1983" s="20" t="str">
        <f>$G$9</f>
        <v>BULKTRAN</v>
      </c>
      <c r="H1983" s="24">
        <f t="shared" ca="1" si="891"/>
        <v>146090.47210050991</v>
      </c>
      <c r="I1983" s="25">
        <f ca="1">VLOOKUP(CONCATENATE($F1983," ",$G1983),AllocFactorMatrix,(I$4+1),FALSE)*$E1989</f>
        <v>71634.428252344253</v>
      </c>
      <c r="J1983" s="25">
        <f ca="1">VLOOKUP(CONCATENATE($F1983," ",$G1983),AllocFactorMatrix,(J$4+1),FALSE)*$E1989</f>
        <v>18120.724926751111</v>
      </c>
      <c r="K1983" s="25">
        <f ca="1">VLOOKUP(CONCATENATE($F1983," ",$G1983),AllocFactorMatrix,(K$4+1),FALSE)*$E1989</f>
        <v>211.85883653816947</v>
      </c>
      <c r="L1983" s="25">
        <f ca="1">VLOOKUP(CONCATENATE($F1983," ",$G1983),AllocFactorMatrix,(L$4+1),FALSE)*$E1989</f>
        <v>5.2192498748171339</v>
      </c>
      <c r="M1983" s="25">
        <f t="shared" ca="1" si="892"/>
        <v>18337.803013164095</v>
      </c>
      <c r="N1983" s="25">
        <f ca="1">VLOOKUP(CONCATENATE($F1983," ",$G1983),AllocFactorMatrix,(N$4+1),FALSE)*$E1989</f>
        <v>7581.938654901548</v>
      </c>
      <c r="O1983" s="25">
        <f ca="1">VLOOKUP(CONCATENATE($F1983," ",$G1983),AllocFactorMatrix,(O$4+1),FALSE)*$E1989</f>
        <v>2159.2989082866429</v>
      </c>
      <c r="P1983" s="25">
        <f ca="1">VLOOKUP(CONCATENATE($F1983," ",$G1983),AllocFactorMatrix,(P$4+1),FALSE)*$E1989</f>
        <v>170.87717106975401</v>
      </c>
      <c r="Q1983" s="25">
        <f ca="1">VLOOKUP(CONCATENATE($F1983," ",$G1983),AllocFactorMatrix,(Q$4+1),FALSE)*$E1989</f>
        <v>36.069157881963861</v>
      </c>
      <c r="R1983" s="25">
        <f t="shared" ref="R1983:R1989" ca="1" si="894">SUBTOTAL(9,N1983:Q1983)</f>
        <v>9948.1838921399103</v>
      </c>
      <c r="S1983" s="25">
        <f ca="1">VLOOKUP(CONCATENATE($F1983," ",$G1983),AllocFactorMatrix,(S$4+1),FALSE)*$E1989</f>
        <v>455.44935610733404</v>
      </c>
      <c r="T1983" s="25">
        <f ca="1">VLOOKUP(CONCATENATE($F1983," ",$G1983),AllocFactorMatrix,(T$4+1),FALSE)*$E1989</f>
        <v>4965.1969881885225</v>
      </c>
      <c r="U1983" s="25">
        <f ca="1">VLOOKUP(CONCATENATE($F1983," ",$G1983),AllocFactorMatrix,(U$4+1),FALSE)*$E1989</f>
        <v>33160.753827469292</v>
      </c>
      <c r="V1983" s="25">
        <f ca="1">VLOOKUP(CONCATENATE($F1983," ",$G1983),AllocFactorMatrix,(V$4+1),FALSE)*$E1989</f>
        <v>5202.2956831579841</v>
      </c>
      <c r="W1983" s="25">
        <f t="shared" ref="W1983:W1989" ca="1" si="895">SUBTOTAL(9,S1983:V1983)</f>
        <v>43783.695854923135</v>
      </c>
      <c r="X1983" s="25">
        <f ca="1">VLOOKUP(CONCATENATE($F1983," ",$G1983),AllocFactorMatrix,(X$4+1),FALSE)*$E1989</f>
        <v>2057.944348150324</v>
      </c>
      <c r="Y1983" s="25">
        <f ca="1">VLOOKUP(CONCATENATE($F1983," ",$G1983),AllocFactorMatrix,(Y$4+1),FALSE)*$E1989</f>
        <v>49.679528917731595</v>
      </c>
      <c r="Z1983" s="25">
        <f t="shared" ca="1" si="893"/>
        <v>2107.6238770680557</v>
      </c>
      <c r="AA1983" s="25">
        <f ca="1">VLOOKUP(CONCATENATE($F1983," ",$G1983),AllocFactorMatrix,(AA$4+1),FALSE)*$E1989</f>
        <v>35.879847249178617</v>
      </c>
      <c r="AB1983" s="25">
        <f ca="1">VLOOKUP(CONCATENATE($F1983," ",$G1983),AllocFactorMatrix,(AB$4+1),FALSE)*$E1989</f>
        <v>194.54769113948308</v>
      </c>
      <c r="AC1983" s="25">
        <f ca="1">VLOOKUP(CONCATENATE($F1983," ",$G1983),AllocFactorMatrix,(AC$4+1),FALSE)*$E1989</f>
        <v>48.309672481807873</v>
      </c>
    </row>
    <row r="1984" spans="4:29" hidden="1" outlineLevel="1">
      <c r="F1984" s="61" t="str">
        <f>F1989</f>
        <v>LABOR_M</v>
      </c>
      <c r="G1984" s="20" t="str">
        <f>$G$10</f>
        <v>SUBTRAN</v>
      </c>
      <c r="H1984" s="24">
        <f t="shared" ca="1" si="891"/>
        <v>56026.949178557479</v>
      </c>
      <c r="I1984" s="25">
        <f ca="1">VLOOKUP(CONCATENATE($F1984," ",$G1984),AllocFactorMatrix,(I$4+1),FALSE)*$E1989</f>
        <v>26607.299433348333</v>
      </c>
      <c r="J1984" s="25">
        <f ca="1">VLOOKUP(CONCATENATE($F1984," ",$G1984),AllocFactorMatrix,(J$4+1),FALSE)*$E1989</f>
        <v>6811.0760446079403</v>
      </c>
      <c r="K1984" s="25">
        <f ca="1">VLOOKUP(CONCATENATE($F1984," ",$G1984),AllocFactorMatrix,(K$4+1),FALSE)*$E1989</f>
        <v>79.370985510313545</v>
      </c>
      <c r="L1984" s="25">
        <f ca="1">VLOOKUP(CONCATENATE($F1984," ",$G1984),AllocFactorMatrix,(L$4+1),FALSE)*$E1989</f>
        <v>2.6021158656524186</v>
      </c>
      <c r="M1984" s="25">
        <f t="shared" ca="1" si="892"/>
        <v>6893.0491459839059</v>
      </c>
      <c r="N1984" s="25">
        <f ca="1">VLOOKUP(CONCATENATE($F1984," ",$G1984),AllocFactorMatrix,(N$4+1),FALSE)*$E1989</f>
        <v>2968.5978560149611</v>
      </c>
      <c r="O1984" s="25">
        <f ca="1">VLOOKUP(CONCATENATE($F1984," ",$G1984),AllocFactorMatrix,(O$4+1),FALSE)*$E1989</f>
        <v>841.44235930887169</v>
      </c>
      <c r="P1984" s="25">
        <f ca="1">VLOOKUP(CONCATENATE($F1984," ",$G1984),AllocFactorMatrix,(P$4+1),FALSE)*$E1989</f>
        <v>86.191399516743601</v>
      </c>
      <c r="Q1984" s="25">
        <f ca="1">VLOOKUP(CONCATENATE($F1984," ",$G1984),AllocFactorMatrix,(Q$4+1),FALSE)*$E1989</f>
        <v>0</v>
      </c>
      <c r="R1984" s="25">
        <f t="shared" ca="1" si="894"/>
        <v>3896.2316148405766</v>
      </c>
      <c r="S1984" s="25">
        <f ca="1">VLOOKUP(CONCATENATE($F1984," ",$G1984),AllocFactorMatrix,(S$4+1),FALSE)*$E1989</f>
        <v>166.25481225710377</v>
      </c>
      <c r="T1984" s="25">
        <f ca="1">VLOOKUP(CONCATENATE($F1984," ",$G1984),AllocFactorMatrix,(T$4+1),FALSE)*$E1989</f>
        <v>1921.5532610317907</v>
      </c>
      <c r="U1984" s="25">
        <f ca="1">VLOOKUP(CONCATENATE($F1984," ",$G1984),AllocFactorMatrix,(U$4+1),FALSE)*$E1989</f>
        <v>15652.483522183695</v>
      </c>
      <c r="V1984" s="25">
        <f ca="1">VLOOKUP(CONCATENATE($F1984," ",$G1984),AllocFactorMatrix,(V$4+1),FALSE)*$E1989</f>
        <v>0</v>
      </c>
      <c r="W1984" s="25">
        <f t="shared" ca="1" si="895"/>
        <v>17740.29159547259</v>
      </c>
      <c r="X1984" s="25">
        <f ca="1">VLOOKUP(CONCATENATE($F1984," ",$G1984),AllocFactorMatrix,(X$4+1),FALSE)*$E1989</f>
        <v>805.66062667766244</v>
      </c>
      <c r="Y1984" s="25">
        <f ca="1">VLOOKUP(CONCATENATE($F1984," ",$G1984),AllocFactorMatrix,(Y$4+1),FALSE)*$E1989</f>
        <v>19.27596714192595</v>
      </c>
      <c r="Z1984" s="25">
        <f t="shared" ca="1" si="893"/>
        <v>824.93659381958844</v>
      </c>
      <c r="AA1984" s="25">
        <f ca="1">VLOOKUP(CONCATENATE($F1984," ",$G1984),AllocFactorMatrix,(AA$4+1),FALSE)*$E1989</f>
        <v>13.229701614713852</v>
      </c>
      <c r="AB1984" s="25">
        <f ca="1">VLOOKUP(CONCATENATE($F1984," ",$G1984),AllocFactorMatrix,(AB$4+1),FALSE)*$E1989</f>
        <v>41.558449014771142</v>
      </c>
      <c r="AC1984" s="25">
        <f ca="1">VLOOKUP(CONCATENATE($F1984," ",$G1984),AllocFactorMatrix,(AC$4+1),FALSE)*$E1989</f>
        <v>10.35264446299953</v>
      </c>
    </row>
    <row r="1985" spans="3:29" hidden="1" outlineLevel="1">
      <c r="F1985" s="61" t="str">
        <f>F1989</f>
        <v>LABOR_M</v>
      </c>
      <c r="G1985" s="20" t="str">
        <f>$G$11</f>
        <v>DISTPRI</v>
      </c>
      <c r="H1985" s="24">
        <f t="shared" ca="1" si="891"/>
        <v>373050.43603505142</v>
      </c>
      <c r="I1985" s="25">
        <f ca="1">VLOOKUP(CONCATENATE($F1985," ",$G1985),AllocFactorMatrix,(I$4+1),FALSE)*$E1989</f>
        <v>247891.51267187044</v>
      </c>
      <c r="J1985" s="25">
        <f ca="1">VLOOKUP(CONCATENATE($F1985," ",$G1985),AllocFactorMatrix,(J$4+1),FALSE)*$E1989</f>
        <v>62409.570440727541</v>
      </c>
      <c r="K1985" s="25">
        <f ca="1">VLOOKUP(CONCATENATE($F1985," ",$G1985),AllocFactorMatrix,(K$4+1),FALSE)*$E1989</f>
        <v>728.2973209901437</v>
      </c>
      <c r="L1985" s="25">
        <f ca="1">VLOOKUP(CONCATENATE($F1985," ",$G1985),AllocFactorMatrix,(L$4+1),FALSE)*$E1989</f>
        <v>0</v>
      </c>
      <c r="M1985" s="25">
        <f t="shared" ca="1" si="892"/>
        <v>63137.867761717687</v>
      </c>
      <c r="N1985" s="25">
        <f ca="1">VLOOKUP(CONCATENATE($F1985," ",$G1985),AllocFactorMatrix,(N$4+1),FALSE)*$E1989</f>
        <v>26912.735522972842</v>
      </c>
      <c r="O1985" s="25">
        <f ca="1">VLOOKUP(CONCATENATE($F1985," ",$G1985),AllocFactorMatrix,(O$4+1),FALSE)*$E1989</f>
        <v>7639.944160001598</v>
      </c>
      <c r="P1985" s="25">
        <f ca="1">VLOOKUP(CONCATENATE($F1985," ",$G1985),AllocFactorMatrix,(P$4+1),FALSE)*$E1989</f>
        <v>0</v>
      </c>
      <c r="Q1985" s="25">
        <f ca="1">VLOOKUP(CONCATENATE($F1985," ",$G1985),AllocFactorMatrix,(Q$4+1),FALSE)*$E1989</f>
        <v>0</v>
      </c>
      <c r="R1985" s="25">
        <f t="shared" ca="1" si="894"/>
        <v>34552.679682974442</v>
      </c>
      <c r="S1985" s="25">
        <f ca="1">VLOOKUP(CONCATENATE($F1985," ",$G1985),AllocFactorMatrix,(S$4+1),FALSE)*$E1989</f>
        <v>1534.9321930835654</v>
      </c>
      <c r="T1985" s="25">
        <f ca="1">VLOOKUP(CONCATENATE($F1985," ",$G1985),AllocFactorMatrix,(T$4+1),FALSE)*$E1989</f>
        <v>17753.637861121926</v>
      </c>
      <c r="U1985" s="25">
        <f ca="1">VLOOKUP(CONCATENATE($F1985," ",$G1985),AllocFactorMatrix,(U$4+1),FALSE)*$E1989</f>
        <v>0</v>
      </c>
      <c r="V1985" s="25">
        <f ca="1">VLOOKUP(CONCATENATE($F1985," ",$G1985),AllocFactorMatrix,(V$4+1),FALSE)*$E1989</f>
        <v>0</v>
      </c>
      <c r="W1985" s="25">
        <f t="shared" ca="1" si="895"/>
        <v>19288.570054205491</v>
      </c>
      <c r="X1985" s="25">
        <f ca="1">VLOOKUP(CONCATENATE($F1985," ",$G1985),AllocFactorMatrix,(X$4+1),FALSE)*$E1989</f>
        <v>7303.6629759620737</v>
      </c>
      <c r="Y1985" s="25">
        <f ca="1">VLOOKUP(CONCATENATE($F1985," ",$G1985),AllocFactorMatrix,(Y$4+1),FALSE)*$E1989</f>
        <v>174.98972718130639</v>
      </c>
      <c r="Z1985" s="25">
        <f t="shared" ca="1" si="893"/>
        <v>7478.6527031433798</v>
      </c>
      <c r="AA1985" s="25">
        <f ca="1">VLOOKUP(CONCATENATE($F1985," ",$G1985),AllocFactorMatrix,(AA$4+1),FALSE)*$E1989</f>
        <v>125.65777490376875</v>
      </c>
      <c r="AB1985" s="25">
        <f ca="1">VLOOKUP(CONCATENATE($F1985," ",$G1985),AllocFactorMatrix,(AB$4+1),FALSE)*$E1989</f>
        <v>460.6217920011278</v>
      </c>
      <c r="AC1985" s="25">
        <f ca="1">VLOOKUP(CONCATENATE($F1985," ",$G1985),AllocFactorMatrix,(AC$4+1),FALSE)*$E1989</f>
        <v>114.87359423512827</v>
      </c>
    </row>
    <row r="1986" spans="3:29" hidden="1" outlineLevel="1">
      <c r="F1986" s="61" t="str">
        <f>F1989</f>
        <v>LABOR_M</v>
      </c>
      <c r="G1986" s="20" t="str">
        <f>$G$12</f>
        <v>DISTSEC</v>
      </c>
      <c r="H1986" s="24">
        <f t="shared" ca="1" si="891"/>
        <v>149097.59793252818</v>
      </c>
      <c r="I1986" s="25">
        <f ca="1">VLOOKUP(CONCATENATE($F1986," ",$G1986),AllocFactorMatrix,(I$4+1),FALSE)*$E1989</f>
        <v>111316.52933696187</v>
      </c>
      <c r="J1986" s="25">
        <f ca="1">VLOOKUP(CONCATENATE($F1986," ",$G1986),AllocFactorMatrix,(J$4+1),FALSE)*$E1989</f>
        <v>24989.085748981732</v>
      </c>
      <c r="K1986" s="25">
        <f ca="1">VLOOKUP(CONCATENATE($F1986," ",$G1986),AllocFactorMatrix,(K$4+1),FALSE)*$E1989</f>
        <v>0</v>
      </c>
      <c r="L1986" s="25">
        <f ca="1">VLOOKUP(CONCATENATE($F1986," ",$G1986),AllocFactorMatrix,(L$4+1),FALSE)*$E1989</f>
        <v>0</v>
      </c>
      <c r="M1986" s="25">
        <f t="shared" ca="1" si="892"/>
        <v>24989.085748981732</v>
      </c>
      <c r="N1986" s="25">
        <f ca="1">VLOOKUP(CONCATENATE($F1986," ",$G1986),AllocFactorMatrix,(N$4+1),FALSE)*$E1989</f>
        <v>8808.9161640370003</v>
      </c>
      <c r="O1986" s="25">
        <f ca="1">VLOOKUP(CONCATENATE($F1986," ",$G1986),AllocFactorMatrix,(O$4+1),FALSE)*$E1989</f>
        <v>0</v>
      </c>
      <c r="P1986" s="25">
        <f ca="1">VLOOKUP(CONCATENATE($F1986," ",$G1986),AllocFactorMatrix,(P$4+1),FALSE)*$E1989</f>
        <v>0</v>
      </c>
      <c r="Q1986" s="25">
        <f ca="1">VLOOKUP(CONCATENATE($F1986," ",$G1986),AllocFactorMatrix,(Q$4+1),FALSE)*$E1989</f>
        <v>0</v>
      </c>
      <c r="R1986" s="25">
        <f t="shared" ca="1" si="894"/>
        <v>8808.9161640370003</v>
      </c>
      <c r="S1986" s="25">
        <f ca="1">VLOOKUP(CONCATENATE($F1986," ",$G1986),AllocFactorMatrix,(S$4+1),FALSE)*$E1989</f>
        <v>389.88753098767745</v>
      </c>
      <c r="T1986" s="25">
        <f ca="1">VLOOKUP(CONCATENATE($F1986," ",$G1986),AllocFactorMatrix,(T$4+1),FALSE)*$E1989</f>
        <v>0</v>
      </c>
      <c r="U1986" s="25">
        <f ca="1">VLOOKUP(CONCATENATE($F1986," ",$G1986),AllocFactorMatrix,(U$4+1),FALSE)*$E1989</f>
        <v>0</v>
      </c>
      <c r="V1986" s="25">
        <f ca="1">VLOOKUP(CONCATENATE($F1986," ",$G1986),AllocFactorMatrix,(V$4+1),FALSE)*$E1989</f>
        <v>0</v>
      </c>
      <c r="W1986" s="25">
        <f t="shared" ca="1" si="895"/>
        <v>389.88753098767745</v>
      </c>
      <c r="X1986" s="25">
        <f ca="1">VLOOKUP(CONCATENATE($F1986," ",$G1986),AllocFactorMatrix,(X$4+1),FALSE)*$E1989</f>
        <v>2451.6527721732814</v>
      </c>
      <c r="Y1986" s="25">
        <f ca="1">VLOOKUP(CONCATENATE($F1986," ",$G1986),AllocFactorMatrix,(Y$4+1),FALSE)*$E1989</f>
        <v>0</v>
      </c>
      <c r="Z1986" s="25">
        <f t="shared" ca="1" si="893"/>
        <v>2451.6527721732814</v>
      </c>
      <c r="AA1986" s="25">
        <f ca="1">VLOOKUP(CONCATENATE($F1986," ",$G1986),AllocFactorMatrix,(AA$4+1),FALSE)*$E1989</f>
        <v>39.977322764966658</v>
      </c>
      <c r="AB1986" s="25">
        <f ca="1">VLOOKUP(CONCATENATE($F1986," ",$G1986),AllocFactorMatrix,(AB$4+1),FALSE)*$E1989</f>
        <v>882.76012170684521</v>
      </c>
      <c r="AC1986" s="25">
        <f ca="1">VLOOKUP(CONCATENATE($F1986," ",$G1986),AllocFactorMatrix,(AC$4+1),FALSE)*$E1989</f>
        <v>218.7889349147903</v>
      </c>
    </row>
    <row r="1987" spans="3:29" hidden="1" outlineLevel="1">
      <c r="F1987" s="61" t="str">
        <f>F1989</f>
        <v>LABOR_M</v>
      </c>
      <c r="G1987" s="20" t="str">
        <f>$G$13</f>
        <v>ENERGY</v>
      </c>
      <c r="H1987" s="24">
        <f t="shared" ca="1" si="891"/>
        <v>391616.93722845038</v>
      </c>
      <c r="I1987" s="25">
        <f ca="1">VLOOKUP(CONCATENATE($F1987," ",$G1987),AllocFactorMatrix,(I$4+1),FALSE)*$E1989</f>
        <v>142365.47660364979</v>
      </c>
      <c r="J1987" s="25">
        <f ca="1">VLOOKUP(CONCATENATE($F1987," ",$G1987),AllocFactorMatrix,(J$4+1),FALSE)*$E1989</f>
        <v>45950.757728030025</v>
      </c>
      <c r="K1987" s="25">
        <f ca="1">VLOOKUP(CONCATENATE($F1987," ",$G1987),AllocFactorMatrix,(K$4+1),FALSE)*$E1989</f>
        <v>526.04899658174577</v>
      </c>
      <c r="L1987" s="25">
        <f ca="1">VLOOKUP(CONCATENATE($F1987," ",$G1987),AllocFactorMatrix,(L$4+1),FALSE)*$E1989</f>
        <v>13.332679241166746</v>
      </c>
      <c r="M1987" s="25">
        <f t="shared" ca="1" si="892"/>
        <v>46490.13940385294</v>
      </c>
      <c r="N1987" s="25">
        <f ca="1">VLOOKUP(CONCATENATE($F1987," ",$G1987),AllocFactorMatrix,(N$4+1),FALSE)*$E1989</f>
        <v>22236.384956917253</v>
      </c>
      <c r="O1987" s="25">
        <f ca="1">VLOOKUP(CONCATENATE($F1987," ",$G1987),AllocFactorMatrix,(O$4+1),FALSE)*$E1989</f>
        <v>6206.8397440425515</v>
      </c>
      <c r="P1987" s="25">
        <f ca="1">VLOOKUP(CONCATENATE($F1987," ",$G1987),AllocFactorMatrix,(P$4+1),FALSE)*$E1989</f>
        <v>491.4002082704572</v>
      </c>
      <c r="Q1987" s="25">
        <f ca="1">VLOOKUP(CONCATENATE($F1987," ",$G1987),AllocFactorMatrix,(Q$4+1),FALSE)*$E1989</f>
        <v>100.73479450692813</v>
      </c>
      <c r="R1987" s="25">
        <f t="shared" ca="1" si="894"/>
        <v>29035.359703737187</v>
      </c>
      <c r="S1987" s="25">
        <f ca="1">VLOOKUP(CONCATENATE($F1987," ",$G1987),AllocFactorMatrix,(S$4+1),FALSE)*$E1989</f>
        <v>1481.7118253262531</v>
      </c>
      <c r="T1987" s="25">
        <f ca="1">VLOOKUP(CONCATENATE($F1987," ",$G1987),AllocFactorMatrix,(T$4+1),FALSE)*$E1989</f>
        <v>17707.655418633418</v>
      </c>
      <c r="U1987" s="25">
        <f ca="1">VLOOKUP(CONCATENATE($F1987," ",$G1987),AllocFactorMatrix,(U$4+1),FALSE)*$E1989</f>
        <v>125184.83830496272</v>
      </c>
      <c r="V1987" s="25">
        <f ca="1">VLOOKUP(CONCATENATE($F1987," ",$G1987),AllocFactorMatrix,(V$4+1),FALSE)*$E1989</f>
        <v>20062.080448679306</v>
      </c>
      <c r="W1987" s="25">
        <f t="shared" ca="1" si="895"/>
        <v>164436.28599760169</v>
      </c>
      <c r="X1987" s="25">
        <f ca="1">VLOOKUP(CONCATENATE($F1987," ",$G1987),AllocFactorMatrix,(X$4+1),FALSE)*$E1989</f>
        <v>6031.5274663411246</v>
      </c>
      <c r="Y1987" s="25">
        <f ca="1">VLOOKUP(CONCATENATE($F1987," ",$G1987),AllocFactorMatrix,(Y$4+1),FALSE)*$E1989</f>
        <v>141.7621977421272</v>
      </c>
      <c r="Z1987" s="25">
        <f t="shared" ca="1" si="893"/>
        <v>6173.2896640832514</v>
      </c>
      <c r="AA1987" s="25">
        <f ca="1">VLOOKUP(CONCATENATE($F1987," ",$G1987),AllocFactorMatrix,(AA$4+1),FALSE)*$E1989</f>
        <v>138.49019262964816</v>
      </c>
      <c r="AB1987" s="25">
        <f ca="1">VLOOKUP(CONCATENATE($F1987," ",$G1987),AllocFactorMatrix,(AB$4+1),FALSE)*$E1989</f>
        <v>2383.0166835821415</v>
      </c>
      <c r="AC1987" s="25">
        <f ca="1">VLOOKUP(CONCATENATE($F1987," ",$G1987),AllocFactorMatrix,(AC$4+1),FALSE)*$E1989</f>
        <v>594.87897931369241</v>
      </c>
    </row>
    <row r="1988" spans="3:29" hidden="1" outlineLevel="1">
      <c r="F1988" s="61" t="str">
        <f>F1989</f>
        <v>LABOR_M</v>
      </c>
      <c r="G1988" s="20" t="str">
        <f>$G$14</f>
        <v>CUSTOMER</v>
      </c>
      <c r="H1988" s="24">
        <f t="shared" ca="1" si="891"/>
        <v>574707.40644094208</v>
      </c>
      <c r="I1988" s="25">
        <f ca="1">VLOOKUP(CONCATENATE($F1988," ",$G1988),AllocFactorMatrix,(I$4+1),FALSE)*$E1989</f>
        <v>451426.54438146565</v>
      </c>
      <c r="J1988" s="25">
        <f ca="1">VLOOKUP(CONCATENATE($F1988," ",$G1988),AllocFactorMatrix,(J$4+1),FALSE)*$E1989</f>
        <v>104882.29997785407</v>
      </c>
      <c r="K1988" s="25">
        <f ca="1">VLOOKUP(CONCATENATE($F1988," ",$G1988),AllocFactorMatrix,(K$4+1),FALSE)*$E1989</f>
        <v>945.19064981002236</v>
      </c>
      <c r="L1988" s="25">
        <f ca="1">VLOOKUP(CONCATENATE($F1988," ",$G1988),AllocFactorMatrix,(L$4+1),FALSE)*$E1989</f>
        <v>133.34203568629823</v>
      </c>
      <c r="M1988" s="25">
        <f t="shared" ca="1" si="892"/>
        <v>105960.83266335039</v>
      </c>
      <c r="N1988" s="25">
        <f ca="1">VLOOKUP(CONCATENATE($F1988," ",$G1988),AllocFactorMatrix,(N$4+1),FALSE)*$E1989</f>
        <v>1809.7291335686784</v>
      </c>
      <c r="O1988" s="25">
        <f ca="1">VLOOKUP(CONCATENATE($F1988," ",$G1988),AllocFactorMatrix,(O$4+1),FALSE)*$E1989</f>
        <v>795.63162073971648</v>
      </c>
      <c r="P1988" s="25">
        <f ca="1">VLOOKUP(CONCATENATE($F1988," ",$G1988),AllocFactorMatrix,(P$4+1),FALSE)*$E1989</f>
        <v>381.33823983172044</v>
      </c>
      <c r="Q1988" s="25">
        <f ca="1">VLOOKUP(CONCATENATE($F1988," ",$G1988),AllocFactorMatrix,(Q$4+1),FALSE)*$E1989</f>
        <v>162.46345191002578</v>
      </c>
      <c r="R1988" s="25">
        <f t="shared" ca="1" si="894"/>
        <v>3149.1624460501412</v>
      </c>
      <c r="S1988" s="25">
        <f ca="1">VLOOKUP(CONCATENATE($F1988," ",$G1988),AllocFactorMatrix,(S$4+1),FALSE)*$E1989</f>
        <v>26.330262385102394</v>
      </c>
      <c r="T1988" s="25">
        <f ca="1">VLOOKUP(CONCATENATE($F1988," ",$G1988),AllocFactorMatrix,(T$4+1),FALSE)*$E1989</f>
        <v>495.06926372611088</v>
      </c>
      <c r="U1988" s="25">
        <f ca="1">VLOOKUP(CONCATENATE($F1988," ",$G1988),AllocFactorMatrix,(U$4+1),FALSE)*$E1989</f>
        <v>988.30344763996061</v>
      </c>
      <c r="V1988" s="25">
        <f ca="1">VLOOKUP(CONCATENATE($F1988," ",$G1988),AllocFactorMatrix,(V$4+1),FALSE)*$E1989</f>
        <v>243.79990839871002</v>
      </c>
      <c r="W1988" s="25">
        <f t="shared" ca="1" si="895"/>
        <v>1753.5028821498838</v>
      </c>
      <c r="X1988" s="25">
        <f ca="1">VLOOKUP(CONCATENATE($F1988," ",$G1988),AllocFactorMatrix,(X$4+1),FALSE)*$E1989</f>
        <v>607.64079460709627</v>
      </c>
      <c r="Y1988" s="25">
        <f ca="1">VLOOKUP(CONCATENATE($F1988," ",$G1988),AllocFactorMatrix,(Y$4+1),FALSE)*$E1989</f>
        <v>10.196123146780959</v>
      </c>
      <c r="Z1988" s="25">
        <f t="shared" ca="1" si="893"/>
        <v>617.83691775387717</v>
      </c>
      <c r="AA1988" s="25">
        <f ca="1">VLOOKUP(CONCATENATE($F1988," ",$G1988),AllocFactorMatrix,(AA$4+1),FALSE)*$E1989</f>
        <v>35.559359162955168</v>
      </c>
      <c r="AB1988" s="25">
        <f ca="1">VLOOKUP(CONCATENATE($F1988," ",$G1988),AllocFactorMatrix,(AB$4+1),FALSE)*$E1989</f>
        <v>9795.4196240142337</v>
      </c>
      <c r="AC1988" s="25">
        <f ca="1">VLOOKUP(CONCATENATE($F1988," ",$G1988),AllocFactorMatrix,(AC$4+1),FALSE)*$E1989</f>
        <v>1968.5481669949395</v>
      </c>
    </row>
    <row r="1989" spans="3:29" collapsed="1">
      <c r="D1989" s="58" t="s">
        <v>517</v>
      </c>
      <c r="E1989" s="22">
        <f>'Sch 4'!E442+'Sch 4'!E443</f>
        <v>2233529.2528999997</v>
      </c>
      <c r="F1989" s="61" t="s">
        <v>69</v>
      </c>
      <c r="G1989" s="20" t="str">
        <f>$G$15</f>
        <v>TOTAL</v>
      </c>
      <c r="H1989" s="24">
        <f t="shared" ca="1" si="891"/>
        <v>2233529.2529000002</v>
      </c>
      <c r="I1989" s="25">
        <f ca="1">VLOOKUP(CONCATENATE($F1989," ",$G1989),AllocFactorMatrix,(I$4+1),FALSE)*$E1989</f>
        <v>1317468.3063624881</v>
      </c>
      <c r="J1989" s="25">
        <f ca="1">VLOOKUP(CONCATENATE($F1989," ",$G1989),AllocFactorMatrix,(J$4+1),FALSE)*$E1989</f>
        <v>330508.47142753471</v>
      </c>
      <c r="K1989" s="25">
        <f ca="1">VLOOKUP(CONCATENATE($F1989," ",$G1989),AllocFactorMatrix,(K$4+1),FALSE)*$E1989</f>
        <v>3278.1317652419116</v>
      </c>
      <c r="L1989" s="25">
        <f ca="1">VLOOKUP(CONCATENATE($F1989," ",$G1989),AllocFactorMatrix,(L$4+1),FALSE)*$E1989</f>
        <v>173.89321613128951</v>
      </c>
      <c r="M1989" s="25">
        <f t="shared" ca="1" si="892"/>
        <v>333960.49640890793</v>
      </c>
      <c r="N1989" s="25">
        <f ca="1">VLOOKUP(CONCATENATE($F1989," ",$G1989),AllocFactorMatrix,(N$4+1),FALSE)*$E1989</f>
        <v>98496.277034088853</v>
      </c>
      <c r="O1989" s="25">
        <f ca="1">VLOOKUP(CONCATENATE($F1989," ",$G1989),AllocFactorMatrix,(O$4+1),FALSE)*$E1989</f>
        <v>25668.105670953242</v>
      </c>
      <c r="P1989" s="25">
        <f ca="1">VLOOKUP(CONCATENATE($F1989," ",$G1989),AllocFactorMatrix,(P$4+1),FALSE)*$E1989</f>
        <v>1764.8652577715532</v>
      </c>
      <c r="Q1989" s="25">
        <f ca="1">VLOOKUP(CONCATENATE($F1989," ",$G1989),AllocFactorMatrix,(Q$4+1),FALSE)*$E1989</f>
        <v>433.31700113108786</v>
      </c>
      <c r="R1989" s="25">
        <f t="shared" ca="1" si="894"/>
        <v>126362.56496394474</v>
      </c>
      <c r="S1989" s="25">
        <f ca="1">VLOOKUP(CONCATENATE($F1989," ",$G1989),AllocFactorMatrix,(S$4+1),FALSE)*$E1989</f>
        <v>5747.2254750943412</v>
      </c>
      <c r="T1989" s="25">
        <f ca="1">VLOOKUP(CONCATENATE($F1989," ",$G1989),AllocFactorMatrix,(T$4+1),FALSE)*$E1989</f>
        <v>61296.070764082542</v>
      </c>
      <c r="U1989" s="25">
        <f ca="1">VLOOKUP(CONCATENATE($F1989," ",$G1989),AllocFactorMatrix,(U$4+1),FALSE)*$E1989</f>
        <v>298227.00744655868</v>
      </c>
      <c r="V1989" s="25">
        <f ca="1">VLOOKUP(CONCATENATE($F1989," ",$G1989),AllocFactorMatrix,(V$4+1),FALSE)*$E1989</f>
        <v>44842.30192172157</v>
      </c>
      <c r="W1989" s="25">
        <f t="shared" ca="1" si="895"/>
        <v>410112.60560745711</v>
      </c>
      <c r="X1989" s="25">
        <f ca="1">VLOOKUP(CONCATENATE($F1989," ",$G1989),AllocFactorMatrix,(X$4+1),FALSE)*$E1989</f>
        <v>26906.357653653344</v>
      </c>
      <c r="Y1989" s="25">
        <f ca="1">VLOOKUP(CONCATENATE($F1989," ",$G1989),AllocFactorMatrix,(Y$4+1),FALSE)*$E1989</f>
        <v>580.53554590899046</v>
      </c>
      <c r="Z1989" s="25">
        <f t="shared" ca="1" si="893"/>
        <v>27486.893199562335</v>
      </c>
      <c r="AA1989" s="25">
        <f ca="1">VLOOKUP(CONCATENATE($F1989," ",$G1989),AllocFactorMatrix,(AA$4+1),FALSE)*$E1989</f>
        <v>522.14022968786776</v>
      </c>
      <c r="AB1989" s="25">
        <f ca="1">VLOOKUP(CONCATENATE($F1989," ",$G1989),AllocFactorMatrix,(AB$4+1),FALSE)*$E1989</f>
        <v>14480.953150964049</v>
      </c>
      <c r="AC1989" s="25">
        <f ca="1">VLOOKUP(CONCATENATE($F1989," ",$G1989),AllocFactorMatrix,(AC$4+1),FALSE)*$E1989</f>
        <v>3135.2929769883835</v>
      </c>
    </row>
    <row r="1990" spans="3:29">
      <c r="H1990" s="24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</row>
    <row r="1991" spans="3:29" hidden="1" outlineLevel="1">
      <c r="E1991" s="22"/>
      <c r="F1991" s="61"/>
      <c r="G1991" s="20" t="str">
        <f>$G$8</f>
        <v>PRODUCTION</v>
      </c>
      <c r="H1991" s="24">
        <f ca="1">+H1973+H1982</f>
        <v>6989572.8753051935</v>
      </c>
      <c r="I1991" s="24">
        <f ca="1">+I1973+I1982</f>
        <v>3408795.736994199</v>
      </c>
      <c r="J1991" s="24">
        <f t="shared" ref="H1991:V1998" ca="1" si="896">+J1973+J1982</f>
        <v>876127.86324535124</v>
      </c>
      <c r="K1991" s="24">
        <f t="shared" ca="1" si="896"/>
        <v>10280.848203751295</v>
      </c>
      <c r="L1991" s="24">
        <f t="shared" ca="1" si="896"/>
        <v>253.38260118741886</v>
      </c>
      <c r="M1991" s="24">
        <f t="shared" ca="1" si="896"/>
        <v>886662.09405028983</v>
      </c>
      <c r="N1991" s="24">
        <f t="shared" ca="1" si="896"/>
        <v>368941.91324865108</v>
      </c>
      <c r="O1991" s="24">
        <f t="shared" ca="1" si="896"/>
        <v>105851.35283966572</v>
      </c>
      <c r="P1991" s="24">
        <f t="shared" ca="1" si="896"/>
        <v>8239.8400309566332</v>
      </c>
      <c r="Q1991" s="24">
        <f t="shared" ca="1" si="896"/>
        <v>1992.8072984736023</v>
      </c>
      <c r="R1991" s="24">
        <f t="shared" ca="1" si="896"/>
        <v>485025.91341774695</v>
      </c>
      <c r="S1991" s="24">
        <f t="shared" ca="1" si="896"/>
        <v>21980.740580727619</v>
      </c>
      <c r="T1991" s="24">
        <f t="shared" ca="1" si="896"/>
        <v>241178.94556691413</v>
      </c>
      <c r="U1991" s="24">
        <f t="shared" ca="1" si="896"/>
        <v>1581412.3145475704</v>
      </c>
      <c r="V1991" s="24">
        <f t="shared" ca="1" si="896"/>
        <v>247369.82306515984</v>
      </c>
      <c r="W1991" s="24">
        <f t="shared" ref="W1991:AC1991" ca="1" si="897">+W1973+W1982</f>
        <v>2091941.8237603721</v>
      </c>
      <c r="X1991" s="24">
        <f t="shared" ca="1" si="897"/>
        <v>101031.9490480558</v>
      </c>
      <c r="Y1991" s="24">
        <f t="shared" ca="1" si="897"/>
        <v>2427.6755799356288</v>
      </c>
      <c r="Z1991" s="24">
        <f t="shared" ca="1" si="897"/>
        <v>103459.62462799143</v>
      </c>
      <c r="AA1991" s="24">
        <f t="shared" ca="1" si="897"/>
        <v>1761.2360563220477</v>
      </c>
      <c r="AB1991" s="24">
        <f t="shared" ca="1" si="897"/>
        <v>9536.7972982375904</v>
      </c>
      <c r="AC1991" s="24">
        <f t="shared" ca="1" si="897"/>
        <v>2389.649100033912</v>
      </c>
    </row>
    <row r="1992" spans="3:29" hidden="1" outlineLevel="1">
      <c r="E1992" s="22"/>
      <c r="F1992" s="61"/>
      <c r="G1992" s="20" t="str">
        <f>$G$9</f>
        <v>BULKTRAN</v>
      </c>
      <c r="H1992" s="24">
        <f t="shared" ca="1" si="896"/>
        <v>1756735.2550138459</v>
      </c>
      <c r="I1992" s="24">
        <f t="shared" ca="1" si="896"/>
        <v>836884.40946582681</v>
      </c>
      <c r="J1992" s="24">
        <f t="shared" ca="1" si="896"/>
        <v>230282.12450435414</v>
      </c>
      <c r="K1992" s="24">
        <f t="shared" ca="1" si="896"/>
        <v>2847.540543407456</v>
      </c>
      <c r="L1992" s="24">
        <f t="shared" ca="1" si="896"/>
        <v>79.262243684487885</v>
      </c>
      <c r="M1992" s="24">
        <f t="shared" ca="1" si="896"/>
        <v>233208.92729144602</v>
      </c>
      <c r="N1992" s="24">
        <f t="shared" ca="1" si="896"/>
        <v>99354.671996686957</v>
      </c>
      <c r="O1992" s="24">
        <f t="shared" ca="1" si="896"/>
        <v>29389.939607389362</v>
      </c>
      <c r="P1992" s="24">
        <f t="shared" ca="1" si="896"/>
        <v>2177.5185102006872</v>
      </c>
      <c r="Q1992" s="24">
        <f t="shared" ca="1" si="896"/>
        <v>-412.72758991025785</v>
      </c>
      <c r="R1992" s="24">
        <f t="shared" ca="1" si="896"/>
        <v>130509.40252436674</v>
      </c>
      <c r="S1992" s="24">
        <f t="shared" ca="1" si="896"/>
        <v>5660.9257430516045</v>
      </c>
      <c r="T1992" s="24">
        <f t="shared" ca="1" si="896"/>
        <v>64346.262007888385</v>
      </c>
      <c r="U1992" s="24">
        <f t="shared" ca="1" si="896"/>
        <v>393265.81404751504</v>
      </c>
      <c r="V1992" s="24">
        <f t="shared" ca="1" si="896"/>
        <v>60337.866841295057</v>
      </c>
      <c r="W1992" s="24">
        <f t="shared" ref="W1992:AC1992" ca="1" si="898">+W1974+W1983</f>
        <v>523610.86863975006</v>
      </c>
      <c r="X1992" s="24">
        <f t="shared" ca="1" si="898"/>
        <v>28070.264154551012</v>
      </c>
      <c r="Y1992" s="24">
        <f t="shared" ca="1" si="898"/>
        <v>659.98527868596148</v>
      </c>
      <c r="Z1992" s="24">
        <f t="shared" ca="1" si="898"/>
        <v>28730.249433236975</v>
      </c>
      <c r="AA1992" s="24">
        <f t="shared" ca="1" si="898"/>
        <v>486.19926782468326</v>
      </c>
      <c r="AB1992" s="24">
        <f t="shared" ca="1" si="898"/>
        <v>2627.3667368741767</v>
      </c>
      <c r="AC1992" s="24">
        <f t="shared" ca="1" si="898"/>
        <v>677.83165452060621</v>
      </c>
    </row>
    <row r="1993" spans="3:29" hidden="1" outlineLevel="1">
      <c r="E1993" s="22"/>
      <c r="F1993" s="61"/>
      <c r="G1993" s="20" t="str">
        <f>$G$10</f>
        <v>SUBTRAN</v>
      </c>
      <c r="H1993" s="24">
        <f t="shared" ca="1" si="896"/>
        <v>675324.06960201485</v>
      </c>
      <c r="I1993" s="24">
        <f t="shared" ca="1" si="896"/>
        <v>311399.71352596662</v>
      </c>
      <c r="J1993" s="24">
        <f t="shared" ca="1" si="896"/>
        <v>86514.986807731242</v>
      </c>
      <c r="K1993" s="24">
        <f t="shared" ca="1" si="896"/>
        <v>1064.5075209006654</v>
      </c>
      <c r="L1993" s="24">
        <f t="shared" ca="1" si="896"/>
        <v>39.096734337736223</v>
      </c>
      <c r="M1993" s="24">
        <f t="shared" ca="1" si="896"/>
        <v>87618.591062969659</v>
      </c>
      <c r="N1993" s="24">
        <f t="shared" ca="1" si="896"/>
        <v>38852.274589599401</v>
      </c>
      <c r="O1993" s="24">
        <f t="shared" ca="1" si="896"/>
        <v>11426.339302424143</v>
      </c>
      <c r="P1993" s="24">
        <f t="shared" ca="1" si="896"/>
        <v>1097.4635049197923</v>
      </c>
      <c r="Q1993" s="24">
        <f t="shared" ca="1" si="896"/>
        <v>0</v>
      </c>
      <c r="R1993" s="24">
        <f t="shared" ca="1" si="896"/>
        <v>51376.077396943328</v>
      </c>
      <c r="S1993" s="24">
        <f t="shared" ca="1" si="896"/>
        <v>2066.602220034199</v>
      </c>
      <c r="T1993" s="24">
        <f t="shared" ca="1" si="896"/>
        <v>24877.452023211124</v>
      </c>
      <c r="U1993" s="24">
        <f t="shared" ca="1" si="896"/>
        <v>185880.94905430803</v>
      </c>
      <c r="V1993" s="24">
        <f t="shared" ca="1" si="896"/>
        <v>0</v>
      </c>
      <c r="W1993" s="24">
        <f t="shared" ref="W1993:AC1993" ca="1" si="899">+W1975+W1984</f>
        <v>212825.0032975534</v>
      </c>
      <c r="X1993" s="24">
        <f t="shared" ca="1" si="899"/>
        <v>10965.105786259244</v>
      </c>
      <c r="Y1993" s="24">
        <f t="shared" ca="1" si="899"/>
        <v>255.68014506120147</v>
      </c>
      <c r="Z1993" s="24">
        <f t="shared" ca="1" si="899"/>
        <v>11220.785931320446</v>
      </c>
      <c r="AA1993" s="24">
        <f t="shared" ca="1" si="899"/>
        <v>178.90849106695106</v>
      </c>
      <c r="AB1993" s="24">
        <f t="shared" ca="1" si="899"/>
        <v>560.14533743549509</v>
      </c>
      <c r="AC1993" s="24">
        <f t="shared" ca="1" si="899"/>
        <v>144.84455875891865</v>
      </c>
    </row>
    <row r="1994" spans="3:29" hidden="1" outlineLevel="1">
      <c r="E1994" s="22"/>
      <c r="F1994" s="61"/>
      <c r="G1994" s="20" t="str">
        <f>$G$11</f>
        <v>DISTPRI</v>
      </c>
      <c r="H1994" s="24">
        <f t="shared" ca="1" si="896"/>
        <v>4442307.9054867644</v>
      </c>
      <c r="I1994" s="24">
        <f t="shared" ca="1" si="896"/>
        <v>2922415.7634257223</v>
      </c>
      <c r="J1994" s="24">
        <f t="shared" ca="1" si="896"/>
        <v>753651.54771371069</v>
      </c>
      <c r="K1994" s="24">
        <f t="shared" ca="1" si="896"/>
        <v>8911.7586288179755</v>
      </c>
      <c r="L1994" s="24">
        <f t="shared" ca="1" si="896"/>
        <v>0</v>
      </c>
      <c r="M1994" s="24">
        <f t="shared" ca="1" si="896"/>
        <v>762563.30634252867</v>
      </c>
      <c r="N1994" s="24">
        <f t="shared" ca="1" si="896"/>
        <v>328046.77934510406</v>
      </c>
      <c r="O1994" s="24">
        <f t="shared" ca="1" si="896"/>
        <v>94176.690764238519</v>
      </c>
      <c r="P1994" s="24">
        <f t="shared" ca="1" si="896"/>
        <v>0</v>
      </c>
      <c r="Q1994" s="24">
        <f t="shared" ca="1" si="896"/>
        <v>0</v>
      </c>
      <c r="R1994" s="24">
        <f t="shared" ca="1" si="896"/>
        <v>422223.4701093426</v>
      </c>
      <c r="S1994" s="24">
        <f t="shared" ca="1" si="896"/>
        <v>18440.10068267514</v>
      </c>
      <c r="T1994" s="24">
        <f t="shared" ca="1" si="896"/>
        <v>215731.41660243605</v>
      </c>
      <c r="U1994" s="24">
        <f t="shared" ca="1" si="896"/>
        <v>0</v>
      </c>
      <c r="V1994" s="24">
        <f t="shared" ca="1" si="896"/>
        <v>0</v>
      </c>
      <c r="W1994" s="24">
        <f t="shared" ref="W1994:AC1994" ca="1" si="900">+W1976+W1985</f>
        <v>234171.51728511121</v>
      </c>
      <c r="X1994" s="24">
        <f t="shared" ca="1" si="900"/>
        <v>90142.450956225483</v>
      </c>
      <c r="Y1994" s="24">
        <f t="shared" ca="1" si="900"/>
        <v>2143.2301593341731</v>
      </c>
      <c r="Z1994" s="24">
        <f t="shared" ca="1" si="900"/>
        <v>92285.681115559652</v>
      </c>
      <c r="AA1994" s="24">
        <f t="shared" ca="1" si="900"/>
        <v>1548.6166891578082</v>
      </c>
      <c r="AB1994" s="24">
        <f t="shared" ca="1" si="900"/>
        <v>5668.2584501250221</v>
      </c>
      <c r="AC1994" s="24">
        <f t="shared" ca="1" si="900"/>
        <v>1431.2920692187915</v>
      </c>
    </row>
    <row r="1995" spans="3:29" hidden="1" outlineLevel="1">
      <c r="E1995" s="22"/>
      <c r="F1995" s="61"/>
      <c r="G1995" s="20" t="str">
        <f>$G$12</f>
        <v>DISTSEC</v>
      </c>
      <c r="H1995" s="24">
        <f t="shared" ca="1" si="896"/>
        <v>1786288.0775852213</v>
      </c>
      <c r="I1995" s="24">
        <f t="shared" ca="1" si="896"/>
        <v>1323181.88566504</v>
      </c>
      <c r="J1995" s="24">
        <f t="shared" ca="1" si="896"/>
        <v>304909.39910444</v>
      </c>
      <c r="K1995" s="24">
        <f t="shared" ca="1" si="896"/>
        <v>0</v>
      </c>
      <c r="L1995" s="24">
        <f t="shared" ca="1" si="896"/>
        <v>0</v>
      </c>
      <c r="M1995" s="24">
        <f t="shared" ca="1" si="896"/>
        <v>304909.39910444</v>
      </c>
      <c r="N1995" s="24">
        <f t="shared" ca="1" si="896"/>
        <v>108580.79537573409</v>
      </c>
      <c r="O1995" s="24">
        <f t="shared" ca="1" si="896"/>
        <v>0</v>
      </c>
      <c r="P1995" s="24">
        <f t="shared" ca="1" si="896"/>
        <v>0</v>
      </c>
      <c r="Q1995" s="24">
        <f t="shared" ca="1" si="896"/>
        <v>0</v>
      </c>
      <c r="R1995" s="24">
        <f t="shared" ca="1" si="896"/>
        <v>108580.79537573409</v>
      </c>
      <c r="S1995" s="24">
        <f t="shared" ca="1" si="896"/>
        <v>4730.5276064955879</v>
      </c>
      <c r="T1995" s="24">
        <f t="shared" ca="1" si="896"/>
        <v>0</v>
      </c>
      <c r="U1995" s="24">
        <f t="shared" ca="1" si="896"/>
        <v>0</v>
      </c>
      <c r="V1995" s="24">
        <f t="shared" ca="1" si="896"/>
        <v>0</v>
      </c>
      <c r="W1995" s="24">
        <f t="shared" ref="W1995:AC1995" ca="1" si="901">+W1977+W1986</f>
        <v>4730.5276064955879</v>
      </c>
      <c r="X1995" s="24">
        <f t="shared" ca="1" si="901"/>
        <v>30631.12521336658</v>
      </c>
      <c r="Y1995" s="24">
        <f t="shared" ca="1" si="901"/>
        <v>0</v>
      </c>
      <c r="Z1995" s="24">
        <f t="shared" ca="1" si="901"/>
        <v>30631.12521336658</v>
      </c>
      <c r="AA1995" s="24">
        <f t="shared" ca="1" si="901"/>
        <v>498.68391353352047</v>
      </c>
      <c r="AB1995" s="24">
        <f t="shared" ca="1" si="901"/>
        <v>10993.861369016407</v>
      </c>
      <c r="AC1995" s="24">
        <f t="shared" ca="1" si="901"/>
        <v>2761.799337595025</v>
      </c>
    </row>
    <row r="1996" spans="3:29" hidden="1" outlineLevel="1">
      <c r="E1996" s="22"/>
      <c r="F1996" s="61"/>
      <c r="G1996" s="20" t="str">
        <f>$G$13</f>
        <v>ENERGY</v>
      </c>
      <c r="H1996" s="24">
        <f t="shared" ca="1" si="896"/>
        <v>5027439.7103808802</v>
      </c>
      <c r="I1996" s="24">
        <f t="shared" ca="1" si="896"/>
        <v>1824039.8263430349</v>
      </c>
      <c r="J1996" s="24">
        <f t="shared" ca="1" si="896"/>
        <v>591682.8533954859</v>
      </c>
      <c r="K1996" s="24">
        <f t="shared" ca="1" si="896"/>
        <v>6744.3088112525102</v>
      </c>
      <c r="L1996" s="24">
        <f t="shared" ca="1" si="896"/>
        <v>171.89242165119364</v>
      </c>
      <c r="M1996" s="24">
        <f t="shared" ca="1" si="896"/>
        <v>598599.05462838977</v>
      </c>
      <c r="N1996" s="24">
        <f t="shared" ca="1" si="896"/>
        <v>286977.64432654961</v>
      </c>
      <c r="O1996" s="24">
        <f t="shared" ca="1" si="896"/>
        <v>80312.865280319122</v>
      </c>
      <c r="P1996" s="24">
        <f t="shared" ca="1" si="896"/>
        <v>6311.2959262216045</v>
      </c>
      <c r="Q1996" s="24">
        <f t="shared" ca="1" si="896"/>
        <v>1931.09418438691</v>
      </c>
      <c r="R1996" s="24">
        <f t="shared" ca="1" si="896"/>
        <v>375532.89971747721</v>
      </c>
      <c r="S1996" s="24">
        <f t="shared" ca="1" si="896"/>
        <v>19110.984229729627</v>
      </c>
      <c r="T1996" s="24">
        <f t="shared" ca="1" si="896"/>
        <v>228515.35083879821</v>
      </c>
      <c r="U1996" s="24">
        <f t="shared" ca="1" si="896"/>
        <v>1604213.3953674308</v>
      </c>
      <c r="V1996" s="24">
        <f t="shared" ca="1" si="896"/>
        <v>257117.35402361702</v>
      </c>
      <c r="W1996" s="24">
        <f t="shared" ref="W1996:AC1996" ca="1" si="902">+W1978+W1987</f>
        <v>2108957.0844595758</v>
      </c>
      <c r="X1996" s="24">
        <f t="shared" ca="1" si="902"/>
        <v>78093.786785073884</v>
      </c>
      <c r="Y1996" s="24">
        <f t="shared" ca="1" si="902"/>
        <v>1834.0917261268139</v>
      </c>
      <c r="Z1996" s="24">
        <f t="shared" ca="1" si="902"/>
        <v>79927.878511200688</v>
      </c>
      <c r="AA1996" s="24">
        <f t="shared" ca="1" si="902"/>
        <v>1794.9660516454617</v>
      </c>
      <c r="AB1996" s="24">
        <f t="shared" ca="1" si="902"/>
        <v>30856.636171903283</v>
      </c>
      <c r="AC1996" s="24">
        <f t="shared" ca="1" si="902"/>
        <v>7731.3644976520682</v>
      </c>
    </row>
    <row r="1997" spans="3:29" hidden="1" outlineLevel="1">
      <c r="E1997" s="22"/>
      <c r="F1997" s="61"/>
      <c r="G1997" s="20" t="str">
        <f>$G$14</f>
        <v>CUSTOMER</v>
      </c>
      <c r="H1997" s="24">
        <f t="shared" ca="1" si="896"/>
        <v>6606158.5242260881</v>
      </c>
      <c r="I1997" s="24">
        <f t="shared" ca="1" si="896"/>
        <v>5143169.6886987146</v>
      </c>
      <c r="J1997" s="24">
        <f t="shared" ca="1" si="896"/>
        <v>1214445.8641498499</v>
      </c>
      <c r="K1997" s="24">
        <f t="shared" ca="1" si="896"/>
        <v>10967.308186227951</v>
      </c>
      <c r="L1997" s="24">
        <f t="shared" ca="1" si="896"/>
        <v>1565.0296524348007</v>
      </c>
      <c r="M1997" s="24">
        <f t="shared" ca="1" si="896"/>
        <v>1226978.2019885127</v>
      </c>
      <c r="N1997" s="24">
        <f t="shared" ca="1" si="896"/>
        <v>21039.385586060027</v>
      </c>
      <c r="O1997" s="24">
        <f t="shared" ca="1" si="896"/>
        <v>9271.1177903816479</v>
      </c>
      <c r="P1997" s="24">
        <f t="shared" ca="1" si="896"/>
        <v>4398.020670062263</v>
      </c>
      <c r="Q1997" s="24">
        <f t="shared" ca="1" si="896"/>
        <v>1624.0778297197674</v>
      </c>
      <c r="R1997" s="24">
        <f t="shared" ca="1" si="896"/>
        <v>36332.601876223707</v>
      </c>
      <c r="S1997" s="24">
        <f t="shared" ca="1" si="896"/>
        <v>303.49438009554058</v>
      </c>
      <c r="T1997" s="24">
        <f t="shared" ca="1" si="896"/>
        <v>5725.8141183293064</v>
      </c>
      <c r="U1997" s="24">
        <f t="shared" ca="1" si="896"/>
        <v>11284.004447615569</v>
      </c>
      <c r="V1997" s="24">
        <f t="shared" ca="1" si="896"/>
        <v>2776.2386989232787</v>
      </c>
      <c r="W1997" s="24">
        <f t="shared" ref="W1997:AC1997" ca="1" si="903">+W1979+W1988</f>
        <v>20089.551644963696</v>
      </c>
      <c r="X1997" s="24">
        <f t="shared" ca="1" si="903"/>
        <v>7118.642729793426</v>
      </c>
      <c r="Y1997" s="24">
        <f t="shared" ca="1" si="903"/>
        <v>118.35568602097825</v>
      </c>
      <c r="Z1997" s="24">
        <f t="shared" ca="1" si="903"/>
        <v>7236.9984158144043</v>
      </c>
      <c r="AA1997" s="24">
        <f t="shared" ca="1" si="903"/>
        <v>416.64402550959471</v>
      </c>
      <c r="AB1997" s="24">
        <f t="shared" ca="1" si="903"/>
        <v>144138.6810392632</v>
      </c>
      <c r="AC1997" s="24">
        <f t="shared" ca="1" si="903"/>
        <v>27796.156537086568</v>
      </c>
    </row>
    <row r="1998" spans="3:29" collapsed="1">
      <c r="C1998" s="20" t="s">
        <v>226</v>
      </c>
      <c r="E1998" s="24">
        <f>+E1980+E1989</f>
        <v>27283826.417600002</v>
      </c>
      <c r="F1998" s="61"/>
      <c r="G1998" s="20" t="str">
        <f>$G$15</f>
        <v>TOTAL</v>
      </c>
      <c r="H1998" s="24">
        <f t="shared" ca="1" si="896"/>
        <v>27283826.417600002</v>
      </c>
      <c r="I1998" s="24">
        <f t="shared" ca="1" si="896"/>
        <v>15769887.024118504</v>
      </c>
      <c r="J1998" s="24">
        <f t="shared" ca="1" si="896"/>
        <v>4057614.6389209223</v>
      </c>
      <c r="K1998" s="24">
        <f t="shared" ca="1" si="896"/>
        <v>40816.271894357851</v>
      </c>
      <c r="L1998" s="24">
        <f t="shared" ca="1" si="896"/>
        <v>2108.6636532956372</v>
      </c>
      <c r="M1998" s="24">
        <f t="shared" ca="1" si="896"/>
        <v>4100539.5744685763</v>
      </c>
      <c r="N1998" s="24">
        <f t="shared" ca="1" si="896"/>
        <v>1251793.4644683851</v>
      </c>
      <c r="O1998" s="24">
        <f t="shared" ca="1" si="896"/>
        <v>330428.30558441853</v>
      </c>
      <c r="P1998" s="24">
        <f t="shared" ca="1" si="896"/>
        <v>22224.13864236098</v>
      </c>
      <c r="Q1998" s="24">
        <f t="shared" ca="1" si="896"/>
        <v>5135.251722670022</v>
      </c>
      <c r="R1998" s="24">
        <f t="shared" ca="1" si="896"/>
        <v>1609581.1604178348</v>
      </c>
      <c r="S1998" s="24">
        <f t="shared" ca="1" si="896"/>
        <v>72293.375442809309</v>
      </c>
      <c r="T1998" s="24">
        <f t="shared" ca="1" si="896"/>
        <v>780375.24115757737</v>
      </c>
      <c r="U1998" s="24">
        <f t="shared" ca="1" si="896"/>
        <v>3776056.4774644393</v>
      </c>
      <c r="V1998" s="24">
        <f t="shared" ca="1" si="896"/>
        <v>567601.28262899513</v>
      </c>
      <c r="W1998" s="24">
        <f t="shared" ref="W1998:AC1998" ca="1" si="904">+W1980+W1989</f>
        <v>5196326.3766938224</v>
      </c>
      <c r="X1998" s="24">
        <f t="shared" ca="1" si="904"/>
        <v>346053.32467332546</v>
      </c>
      <c r="Y1998" s="24">
        <f t="shared" ca="1" si="904"/>
        <v>7439.0185751647568</v>
      </c>
      <c r="Z1998" s="24">
        <f t="shared" ca="1" si="904"/>
        <v>353492.34324849019</v>
      </c>
      <c r="AA1998" s="24">
        <f t="shared" ca="1" si="904"/>
        <v>6685.2544950600659</v>
      </c>
      <c r="AB1998" s="24">
        <f t="shared" ca="1" si="904"/>
        <v>204381.74640285518</v>
      </c>
      <c r="AC1998" s="24">
        <f t="shared" ca="1" si="904"/>
        <v>42932.937754865889</v>
      </c>
    </row>
    <row r="1999" spans="3:29">
      <c r="F1999" s="63"/>
      <c r="H1999" s="24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</row>
    <row r="2000" spans="3:29" hidden="1" outlineLevel="1">
      <c r="E2000" s="22"/>
      <c r="F2000" s="61"/>
      <c r="G2000" s="20" t="str">
        <f>$G$8</f>
        <v>PRODUCTION</v>
      </c>
      <c r="H2000" s="24">
        <f t="shared" ref="H2000:AC2000" ca="1" si="905">+H1991+H1859+H1850+H1841+H1791+H1520+H1585+H1414</f>
        <v>118308677.84503722</v>
      </c>
      <c r="I2000" s="24">
        <f t="shared" ca="1" si="905"/>
        <v>57993330.398386478</v>
      </c>
      <c r="J2000" s="24">
        <f t="shared" ca="1" si="905"/>
        <v>14683892.676688008</v>
      </c>
      <c r="K2000" s="24">
        <f t="shared" ca="1" si="905"/>
        <v>171714.62088080915</v>
      </c>
      <c r="L2000" s="24">
        <f t="shared" ca="1" si="905"/>
        <v>4230.3854565023148</v>
      </c>
      <c r="M2000" s="24">
        <f t="shared" ca="1" si="905"/>
        <v>14859837.683025319</v>
      </c>
      <c r="N2000" s="24">
        <f t="shared" ca="1" si="905"/>
        <v>6146283.9456460392</v>
      </c>
      <c r="O2000" s="24">
        <f t="shared" ca="1" si="905"/>
        <v>1751210.0020143613</v>
      </c>
      <c r="P2000" s="24">
        <f t="shared" ca="1" si="905"/>
        <v>138446.0983156022</v>
      </c>
      <c r="Q2000" s="24">
        <f t="shared" ca="1" si="905"/>
        <v>29477.05260688586</v>
      </c>
      <c r="R2000" s="24">
        <f t="shared" ca="1" si="905"/>
        <v>8065417.0985828899</v>
      </c>
      <c r="S2000" s="24">
        <f t="shared" ca="1" si="905"/>
        <v>369027.4298817761</v>
      </c>
      <c r="T2000" s="24">
        <f t="shared" ca="1" si="905"/>
        <v>4024596.6919568656</v>
      </c>
      <c r="U2000" s="24">
        <f t="shared" ca="1" si="905"/>
        <v>26849490.260491945</v>
      </c>
      <c r="V2000" s="24">
        <f t="shared" ca="1" si="905"/>
        <v>4211453.7972658705</v>
      </c>
      <c r="W2000" s="24">
        <f t="shared" ca="1" si="905"/>
        <v>35454568.179596454</v>
      </c>
      <c r="X2000" s="24">
        <f t="shared" ca="1" si="905"/>
        <v>1669159.696325101</v>
      </c>
      <c r="Y2000" s="24">
        <f t="shared" ca="1" si="905"/>
        <v>40282.852683032244</v>
      </c>
      <c r="Z2000" s="24">
        <f t="shared" ca="1" si="905"/>
        <v>1709442.5490081329</v>
      </c>
      <c r="AA2000" s="24">
        <f t="shared" ca="1" si="905"/>
        <v>29101.229040130896</v>
      </c>
      <c r="AB2000" s="24">
        <f t="shared" ca="1" si="905"/>
        <v>157779.69459461459</v>
      </c>
      <c r="AC2000" s="24">
        <f t="shared" ca="1" si="905"/>
        <v>39201.012803176971</v>
      </c>
    </row>
    <row r="2001" spans="3:29" hidden="1" outlineLevel="1">
      <c r="E2001" s="22"/>
      <c r="F2001" s="61"/>
      <c r="G2001" s="20" t="str">
        <f>$G$9</f>
        <v>BULKTRAN</v>
      </c>
      <c r="H2001" s="24">
        <f t="shared" ref="H2001:AC2001" ca="1" si="906">+H1992+H1860+H1851+H1842+H1792+H1521+H1586+H1415</f>
        <v>9428473.7398138456</v>
      </c>
      <c r="I2001" s="24">
        <f t="shared" ca="1" si="906"/>
        <v>4598667.0374393836</v>
      </c>
      <c r="J2001" s="24">
        <f t="shared" ca="1" si="906"/>
        <v>1181866.856856971</v>
      </c>
      <c r="K2001" s="24">
        <f t="shared" ca="1" si="906"/>
        <v>13973.013452390915</v>
      </c>
      <c r="L2001" s="24">
        <f t="shared" ca="1" si="906"/>
        <v>353.34391068652388</v>
      </c>
      <c r="M2001" s="24">
        <f t="shared" ca="1" si="906"/>
        <v>1196193.2142200484</v>
      </c>
      <c r="N2001" s="24">
        <f t="shared" ca="1" si="906"/>
        <v>497509.66274914623</v>
      </c>
      <c r="O2001" s="24">
        <f t="shared" ca="1" si="906"/>
        <v>142782.52638397383</v>
      </c>
      <c r="P2001" s="24">
        <f t="shared" ca="1" si="906"/>
        <v>11150.896107116601</v>
      </c>
      <c r="Q2001" s="24">
        <f t="shared" ca="1" si="906"/>
        <v>1481.3942009140701</v>
      </c>
      <c r="R2001" s="24">
        <f t="shared" ca="1" si="906"/>
        <v>652924.47944115079</v>
      </c>
      <c r="S2001" s="24">
        <f t="shared" ca="1" si="906"/>
        <v>29578.216877014733</v>
      </c>
      <c r="T2001" s="24">
        <f t="shared" ca="1" si="906"/>
        <v>325086.69409227464</v>
      </c>
      <c r="U2001" s="24">
        <f t="shared" ca="1" si="906"/>
        <v>2134656.8005051943</v>
      </c>
      <c r="V2001" s="24">
        <f t="shared" ca="1" si="906"/>
        <v>333529.20798730478</v>
      </c>
      <c r="W2001" s="24">
        <f t="shared" ca="1" si="906"/>
        <v>2822850.9194617886</v>
      </c>
      <c r="X2001" s="24">
        <f t="shared" ca="1" si="906"/>
        <v>136140.35680521594</v>
      </c>
      <c r="Y2001" s="24">
        <f t="shared" ca="1" si="906"/>
        <v>3268.8368240672403</v>
      </c>
      <c r="Z2001" s="24">
        <f t="shared" ca="1" si="906"/>
        <v>139409.1936292832</v>
      </c>
      <c r="AA2001" s="24">
        <f t="shared" ca="1" si="906"/>
        <v>2370.3796733811123</v>
      </c>
      <c r="AB2001" s="24">
        <f t="shared" ca="1" si="906"/>
        <v>12843.768859367876</v>
      </c>
      <c r="AC2001" s="24">
        <f t="shared" ca="1" si="906"/>
        <v>3214.7470894422199</v>
      </c>
    </row>
    <row r="2002" spans="3:29" hidden="1" outlineLevel="1">
      <c r="E2002" s="22"/>
      <c r="F2002" s="61"/>
      <c r="G2002" s="20" t="str">
        <f>$G$10</f>
        <v>SUBTRAN</v>
      </c>
      <c r="H2002" s="24">
        <f t="shared" ref="H2002:AC2002" ca="1" si="907">+H1993+H1861+H1852+H1843+H1793+H1522+H1587+H1416</f>
        <v>3617501.5848020148</v>
      </c>
      <c r="I2002" s="24">
        <f t="shared" ca="1" si="907"/>
        <v>1708645.1334666905</v>
      </c>
      <c r="J2002" s="24">
        <f t="shared" ca="1" si="907"/>
        <v>444189.19692574826</v>
      </c>
      <c r="K2002" s="24">
        <f t="shared" ca="1" si="907"/>
        <v>5232.5647210789521</v>
      </c>
      <c r="L2002" s="24">
        <f t="shared" ca="1" si="907"/>
        <v>175.74323935210839</v>
      </c>
      <c r="M2002" s="24">
        <f t="shared" ca="1" si="907"/>
        <v>449597.50488617935</v>
      </c>
      <c r="N2002" s="24">
        <f t="shared" ca="1" si="907"/>
        <v>194744.07294189761</v>
      </c>
      <c r="O2002" s="24">
        <f t="shared" ca="1" si="907"/>
        <v>55613.517547761934</v>
      </c>
      <c r="P2002" s="24">
        <f t="shared" ca="1" si="907"/>
        <v>5623.6852853275095</v>
      </c>
      <c r="Q2002" s="24">
        <f t="shared" ca="1" si="907"/>
        <v>0</v>
      </c>
      <c r="R2002" s="24">
        <f t="shared" ca="1" si="907"/>
        <v>255981.27577498701</v>
      </c>
      <c r="S2002" s="24">
        <f t="shared" ca="1" si="907"/>
        <v>10797.243056066996</v>
      </c>
      <c r="T2002" s="24">
        <f t="shared" ca="1" si="907"/>
        <v>125785.15593636094</v>
      </c>
      <c r="U2002" s="24">
        <f t="shared" ca="1" si="907"/>
        <v>1007849.4080049952</v>
      </c>
      <c r="V2002" s="24">
        <f t="shared" ca="1" si="907"/>
        <v>0</v>
      </c>
      <c r="W2002" s="24">
        <f t="shared" ca="1" si="907"/>
        <v>1144431.8069974231</v>
      </c>
      <c r="X2002" s="24">
        <f t="shared" ca="1" si="907"/>
        <v>53273.255979098103</v>
      </c>
      <c r="Y2002" s="24">
        <f t="shared" ca="1" si="907"/>
        <v>1267.93081978496</v>
      </c>
      <c r="Z2002" s="24">
        <f t="shared" ca="1" si="907"/>
        <v>54541.186798883064</v>
      </c>
      <c r="AA2002" s="24">
        <f t="shared" ca="1" si="907"/>
        <v>873.64791904410708</v>
      </c>
      <c r="AB2002" s="24">
        <f t="shared" ca="1" si="907"/>
        <v>2742.5296373223973</v>
      </c>
      <c r="AC2002" s="24">
        <f t="shared" ca="1" si="907"/>
        <v>688.49932148432367</v>
      </c>
    </row>
    <row r="2003" spans="3:29" hidden="1" outlineLevel="1">
      <c r="E2003" s="22"/>
      <c r="F2003" s="61"/>
      <c r="G2003" s="20" t="str">
        <f>$G$11</f>
        <v>DISTPRI</v>
      </c>
      <c r="H2003" s="24">
        <f t="shared" ref="H2003:AC2003" ca="1" si="908">+H1994+H1862+H1853+H1844+H1794+H1523+H1588+H1417</f>
        <v>21443154.251589641</v>
      </c>
      <c r="I2003" s="24">
        <f t="shared" ca="1" si="908"/>
        <v>14219455.279662892</v>
      </c>
      <c r="J2003" s="24">
        <f t="shared" ca="1" si="908"/>
        <v>3597812.591635935</v>
      </c>
      <c r="K2003" s="24">
        <f t="shared" ca="1" si="908"/>
        <v>42102.098734112558</v>
      </c>
      <c r="L2003" s="24">
        <f t="shared" ca="1" si="908"/>
        <v>0</v>
      </c>
      <c r="M2003" s="24">
        <f t="shared" ca="1" si="908"/>
        <v>3639914.6903700475</v>
      </c>
      <c r="N2003" s="24">
        <f t="shared" ca="1" si="908"/>
        <v>1554527.8049198226</v>
      </c>
      <c r="O2003" s="24">
        <f t="shared" ca="1" si="908"/>
        <v>442348.15555992443</v>
      </c>
      <c r="P2003" s="24">
        <f t="shared" ca="1" si="908"/>
        <v>0</v>
      </c>
      <c r="Q2003" s="24">
        <f t="shared" ca="1" si="908"/>
        <v>0</v>
      </c>
      <c r="R2003" s="24">
        <f t="shared" ca="1" si="908"/>
        <v>1996875.960479747</v>
      </c>
      <c r="S2003" s="24">
        <f t="shared" ca="1" si="908"/>
        <v>88390.820064352898</v>
      </c>
      <c r="T2003" s="24">
        <f t="shared" ca="1" si="908"/>
        <v>1024809.3326323449</v>
      </c>
      <c r="U2003" s="24">
        <f t="shared" ca="1" si="908"/>
        <v>0</v>
      </c>
      <c r="V2003" s="24">
        <f t="shared" ca="1" si="908"/>
        <v>0</v>
      </c>
      <c r="W2003" s="24">
        <f t="shared" ca="1" si="908"/>
        <v>1113200.1526966977</v>
      </c>
      <c r="X2003" s="24">
        <f t="shared" ca="1" si="908"/>
        <v>422988.73666968034</v>
      </c>
      <c r="Y2003" s="24">
        <f t="shared" ca="1" si="908"/>
        <v>10117.952010822175</v>
      </c>
      <c r="Z2003" s="24">
        <f t="shared" ca="1" si="908"/>
        <v>433106.68868050253</v>
      </c>
      <c r="AA2003" s="24">
        <f t="shared" ca="1" si="908"/>
        <v>7275.1574380109505</v>
      </c>
      <c r="AB2003" s="24">
        <f t="shared" ca="1" si="908"/>
        <v>26659.951671847841</v>
      </c>
      <c r="AC2003" s="24">
        <f t="shared" ca="1" si="908"/>
        <v>6666.370589894982</v>
      </c>
    </row>
    <row r="2004" spans="3:29" hidden="1" outlineLevel="1">
      <c r="E2004" s="22"/>
      <c r="F2004" s="61"/>
      <c r="G2004" s="20" t="str">
        <f>$G$12</f>
        <v>DISTSEC</v>
      </c>
      <c r="H2004" s="24">
        <f t="shared" ref="H2004:AC2004" ca="1" si="909">+H1995+H1863+H1854+H1845+H1795+H1524+H1589+H1418</f>
        <v>8581040.4975656942</v>
      </c>
      <c r="I2004" s="24">
        <f t="shared" ca="1" si="909"/>
        <v>6396156.0152578726</v>
      </c>
      <c r="J2004" s="24">
        <f t="shared" ca="1" si="909"/>
        <v>1443724.867766995</v>
      </c>
      <c r="K2004" s="24">
        <f t="shared" ca="1" si="909"/>
        <v>0</v>
      </c>
      <c r="L2004" s="24">
        <f t="shared" ca="1" si="909"/>
        <v>0</v>
      </c>
      <c r="M2004" s="24">
        <f t="shared" ca="1" si="909"/>
        <v>1443724.867766995</v>
      </c>
      <c r="N2004" s="24">
        <f t="shared" ca="1" si="909"/>
        <v>510025.2535894856</v>
      </c>
      <c r="O2004" s="24">
        <f t="shared" ca="1" si="909"/>
        <v>0</v>
      </c>
      <c r="P2004" s="24">
        <f t="shared" ca="1" si="909"/>
        <v>0</v>
      </c>
      <c r="Q2004" s="24">
        <f t="shared" ca="1" si="909"/>
        <v>0</v>
      </c>
      <c r="R2004" s="24">
        <f t="shared" ca="1" si="909"/>
        <v>510025.2535894856</v>
      </c>
      <c r="S2004" s="24">
        <f t="shared" ca="1" si="909"/>
        <v>22498.682703786853</v>
      </c>
      <c r="T2004" s="24">
        <f t="shared" ca="1" si="909"/>
        <v>0</v>
      </c>
      <c r="U2004" s="24">
        <f t="shared" ca="1" si="909"/>
        <v>0</v>
      </c>
      <c r="V2004" s="24">
        <f t="shared" ca="1" si="909"/>
        <v>0</v>
      </c>
      <c r="W2004" s="24">
        <f t="shared" ca="1" si="909"/>
        <v>22498.682703786853</v>
      </c>
      <c r="X2004" s="24">
        <f t="shared" ca="1" si="909"/>
        <v>142359.1063322491</v>
      </c>
      <c r="Y2004" s="24">
        <f t="shared" ca="1" si="909"/>
        <v>0</v>
      </c>
      <c r="Z2004" s="24">
        <f t="shared" ca="1" si="909"/>
        <v>142359.1063322491</v>
      </c>
      <c r="AA2004" s="24">
        <f t="shared" ca="1" si="909"/>
        <v>2320.5510285525193</v>
      </c>
      <c r="AB2004" s="24">
        <f t="shared" ca="1" si="909"/>
        <v>51223.459675115271</v>
      </c>
      <c r="AC2004" s="24">
        <f t="shared" ca="1" si="909"/>
        <v>12732.561211639217</v>
      </c>
    </row>
    <row r="2005" spans="3:29" hidden="1" outlineLevel="1">
      <c r="E2005" s="22"/>
      <c r="F2005" s="61"/>
      <c r="G2005" s="20" t="str">
        <f>$G$13</f>
        <v>ENERGY</v>
      </c>
      <c r="H2005" s="24">
        <f t="shared" ref="H2005:AC2005" ca="1" si="910">+H1996+H1864+H1855+H1846+H1796+H1525+H1590+H1419</f>
        <v>280038850.74064881</v>
      </c>
      <c r="I2005" s="24">
        <f t="shared" ca="1" si="910"/>
        <v>101799620.24902244</v>
      </c>
      <c r="J2005" s="24">
        <f t="shared" ca="1" si="910"/>
        <v>32860416.708805125</v>
      </c>
      <c r="K2005" s="24">
        <f t="shared" ca="1" si="910"/>
        <v>376160.0900715235</v>
      </c>
      <c r="L2005" s="24">
        <f t="shared" ca="1" si="910"/>
        <v>9534.7125204874428</v>
      </c>
      <c r="M2005" s="24">
        <f t="shared" ca="1" si="910"/>
        <v>33246111.511397138</v>
      </c>
      <c r="N2005" s="24">
        <f t="shared" ca="1" si="910"/>
        <v>15902389.088205677</v>
      </c>
      <c r="O2005" s="24">
        <f t="shared" ca="1" si="910"/>
        <v>4439040.983957516</v>
      </c>
      <c r="P2005" s="24">
        <f t="shared" ca="1" si="910"/>
        <v>351395.1056650008</v>
      </c>
      <c r="Q2005" s="24">
        <f t="shared" ca="1" si="910"/>
        <v>72671.696399540015</v>
      </c>
      <c r="R2005" s="24">
        <f t="shared" ca="1" si="910"/>
        <v>20765496.874227736</v>
      </c>
      <c r="S2005" s="24">
        <f t="shared" ca="1" si="910"/>
        <v>1059637.1236430979</v>
      </c>
      <c r="T2005" s="24">
        <f t="shared" ca="1" si="910"/>
        <v>12663644.78415883</v>
      </c>
      <c r="U2005" s="24">
        <f t="shared" ca="1" si="910"/>
        <v>89514760.026706159</v>
      </c>
      <c r="V2005" s="24">
        <f t="shared" ca="1" si="910"/>
        <v>14345632.246768212</v>
      </c>
      <c r="W2005" s="24">
        <f t="shared" ca="1" si="910"/>
        <v>117583674.18127629</v>
      </c>
      <c r="X2005" s="24">
        <f t="shared" ca="1" si="910"/>
        <v>4313709.567158388</v>
      </c>
      <c r="Y2005" s="24">
        <f t="shared" ca="1" si="910"/>
        <v>101386.02200709829</v>
      </c>
      <c r="Z2005" s="24">
        <f t="shared" ca="1" si="910"/>
        <v>4415095.5891654864</v>
      </c>
      <c r="AA2005" s="24">
        <f t="shared" ca="1" si="910"/>
        <v>99049.14396968433</v>
      </c>
      <c r="AB2005" s="24">
        <f t="shared" ca="1" si="910"/>
        <v>1704320.4687085717</v>
      </c>
      <c r="AC2005" s="24">
        <f t="shared" ca="1" si="910"/>
        <v>425482.72288149205</v>
      </c>
    </row>
    <row r="2006" spans="3:29" hidden="1" outlineLevel="1">
      <c r="E2006" s="22"/>
      <c r="F2006" s="61"/>
      <c r="G2006" s="20" t="str">
        <f>$G$14</f>
        <v>CUSTOMER</v>
      </c>
      <c r="H2006" s="24">
        <f t="shared" ref="H2006:AC2006" ca="1" si="911">+H1997+H1865+H1856+H1847+H1797+H1526+H1591+H1420</f>
        <v>31587310.86392954</v>
      </c>
      <c r="I2006" s="24">
        <f t="shared" ca="1" si="911"/>
        <v>24468166.619550422</v>
      </c>
      <c r="J2006" s="24">
        <f t="shared" ca="1" si="911"/>
        <v>5783552.5200898284</v>
      </c>
      <c r="K2006" s="24">
        <f t="shared" ca="1" si="911"/>
        <v>53546.652147946443</v>
      </c>
      <c r="L2006" s="24">
        <f t="shared" ca="1" si="911"/>
        <v>7619.9691615682532</v>
      </c>
      <c r="M2006" s="24">
        <f t="shared" ca="1" si="911"/>
        <v>5844719.1413993435</v>
      </c>
      <c r="N2006" s="24">
        <f t="shared" ca="1" si="911"/>
        <v>100751.90641623353</v>
      </c>
      <c r="O2006" s="24">
        <f t="shared" ca="1" si="911"/>
        <v>45059.84854631967</v>
      </c>
      <c r="P2006" s="24">
        <f t="shared" ca="1" si="911"/>
        <v>21721.980125984272</v>
      </c>
      <c r="Q2006" s="24">
        <f t="shared" ca="1" si="911"/>
        <v>9012.089710104894</v>
      </c>
      <c r="R2006" s="24">
        <f t="shared" ca="1" si="911"/>
        <v>176545.82479864234</v>
      </c>
      <c r="S2006" s="24">
        <f t="shared" ca="1" si="911"/>
        <v>1462.2140005149354</v>
      </c>
      <c r="T2006" s="24">
        <f t="shared" ca="1" si="911"/>
        <v>28003.621004705125</v>
      </c>
      <c r="U2006" s="24">
        <f t="shared" ca="1" si="911"/>
        <v>56182.062092752698</v>
      </c>
      <c r="V2006" s="24">
        <f t="shared" ca="1" si="911"/>
        <v>13861.535470950135</v>
      </c>
      <c r="W2006" s="24">
        <f t="shared" ca="1" si="911"/>
        <v>99509.432568922901</v>
      </c>
      <c r="X2006" s="24">
        <f t="shared" ca="1" si="911"/>
        <v>33909.985773517641</v>
      </c>
      <c r="Y2006" s="24">
        <f t="shared" ca="1" si="911"/>
        <v>575.58855928394144</v>
      </c>
      <c r="Z2006" s="24">
        <f t="shared" ca="1" si="911"/>
        <v>34485.574332801581</v>
      </c>
      <c r="AA2006" s="24">
        <f t="shared" ca="1" si="911"/>
        <v>1986.6134859147746</v>
      </c>
      <c r="AB2006" s="24">
        <f t="shared" ca="1" si="911"/>
        <v>844673.47182492539</v>
      </c>
      <c r="AC2006" s="24">
        <f t="shared" ca="1" si="911"/>
        <v>117224.18596856545</v>
      </c>
    </row>
    <row r="2007" spans="3:29" collapsed="1">
      <c r="C2007" s="20" t="s">
        <v>232</v>
      </c>
      <c r="E2007" s="24">
        <f>+E1998+E1866+E1857+E1848+E1798+E1527+E1592+E1421</f>
        <v>473005009.52338684</v>
      </c>
      <c r="F2007" s="61"/>
      <c r="G2007" s="20" t="str">
        <f>$G$15</f>
        <v>TOTAL</v>
      </c>
      <c r="H2007" s="24">
        <f ca="1">+H1998+H1866+H1857+H1848+H1798+H1527+H1592+H1421</f>
        <v>473005009.52338678</v>
      </c>
      <c r="I2007" s="24">
        <f t="shared" ref="I2007:AC2007" ca="1" si="912">+I1998+I1866+I1857+I1848+I1798+I1527+I1592+I1421</f>
        <v>211184040.73278618</v>
      </c>
      <c r="J2007" s="24">
        <f t="shared" ca="1" si="912"/>
        <v>59995455.4187686</v>
      </c>
      <c r="K2007" s="24">
        <f t="shared" ca="1" si="912"/>
        <v>662729.04000786156</v>
      </c>
      <c r="L2007" s="24">
        <f t="shared" ca="1" si="912"/>
        <v>21914.154288596641</v>
      </c>
      <c r="M2007" s="24">
        <f t="shared" ca="1" si="912"/>
        <v>60680098.613065071</v>
      </c>
      <c r="N2007" s="24">
        <f t="shared" ca="1" si="912"/>
        <v>24906231.734468304</v>
      </c>
      <c r="O2007" s="24">
        <f t="shared" ca="1" si="912"/>
        <v>6876055.0340098571</v>
      </c>
      <c r="P2007" s="24">
        <f t="shared" ca="1" si="912"/>
        <v>528337.7654990314</v>
      </c>
      <c r="Q2007" s="24">
        <f t="shared" ca="1" si="912"/>
        <v>112642.23291744484</v>
      </c>
      <c r="R2007" s="24">
        <f t="shared" ca="1" si="912"/>
        <v>32423266.766894639</v>
      </c>
      <c r="S2007" s="24">
        <f t="shared" ca="1" si="912"/>
        <v>1581391.7302266103</v>
      </c>
      <c r="T2007" s="24">
        <f t="shared" ca="1" si="912"/>
        <v>18191926.279781379</v>
      </c>
      <c r="U2007" s="24">
        <f t="shared" ca="1" si="912"/>
        <v>119562938.55780105</v>
      </c>
      <c r="V2007" s="24">
        <f t="shared" ca="1" si="912"/>
        <v>18904476.787492335</v>
      </c>
      <c r="W2007" s="24">
        <f t="shared" ca="1" si="912"/>
        <v>158240733.35530138</v>
      </c>
      <c r="X2007" s="24">
        <f t="shared" ca="1" si="912"/>
        <v>6771540.7050432507</v>
      </c>
      <c r="Y2007" s="24">
        <f t="shared" ca="1" si="912"/>
        <v>156899.18290408884</v>
      </c>
      <c r="Z2007" s="24">
        <f t="shared" ca="1" si="912"/>
        <v>6928439.8879473386</v>
      </c>
      <c r="AA2007" s="24">
        <f t="shared" ca="1" si="912"/>
        <v>142976.72255471867</v>
      </c>
      <c r="AB2007" s="24">
        <f t="shared" ca="1" si="912"/>
        <v>2800243.3449717653</v>
      </c>
      <c r="AC2007" s="24">
        <f t="shared" ca="1" si="912"/>
        <v>605210.09986569523</v>
      </c>
    </row>
    <row r="2008" spans="3:29">
      <c r="E2008" s="24"/>
      <c r="F2008" s="61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</row>
    <row r="2009" spans="3:29">
      <c r="C2009" s="20" t="s">
        <v>227</v>
      </c>
      <c r="E2009" s="24"/>
      <c r="F2009" s="61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</row>
    <row r="2010" spans="3:29" hidden="1" outlineLevel="1">
      <c r="F2010" s="61" t="str">
        <f>F2017</f>
        <v>PROD_ENERGY</v>
      </c>
      <c r="G2010" s="20" t="str">
        <f>$G$8</f>
        <v>PRODUCTION</v>
      </c>
      <c r="H2010" s="24">
        <f t="shared" ref="H2010:H2073" si="913">SUBTOTAL(9,I2010:AC2010)</f>
        <v>0</v>
      </c>
      <c r="I2010" s="25">
        <f>VLOOKUP(CONCATENATE($F2010," ",$G2010),AllocFactorMatrix,(I$4+1),FALSE)*$E2017</f>
        <v>0</v>
      </c>
      <c r="J2010" s="25">
        <f>VLOOKUP(CONCATENATE($F2010," ",$G2010),AllocFactorMatrix,(J$4+1),FALSE)*$E2017</f>
        <v>0</v>
      </c>
      <c r="K2010" s="25">
        <f>VLOOKUP(CONCATENATE($F2010," ",$G2010),AllocFactorMatrix,(K$4+1),FALSE)*$E2017</f>
        <v>0</v>
      </c>
      <c r="L2010" s="25">
        <f>VLOOKUP(CONCATENATE($F2010," ",$G2010),AllocFactorMatrix,(L$4+1),FALSE)*$E2017</f>
        <v>0</v>
      </c>
      <c r="M2010" s="25">
        <f t="shared" ref="M2010:M2017" si="914">SUBTOTAL(9,J2010:L2010)</f>
        <v>0</v>
      </c>
      <c r="N2010" s="25">
        <f>VLOOKUP(CONCATENATE($F2010," ",$G2010),AllocFactorMatrix,(N$4+1),FALSE)*$E2017</f>
        <v>0</v>
      </c>
      <c r="O2010" s="25">
        <f>VLOOKUP(CONCATENATE($F2010," ",$G2010),AllocFactorMatrix,(O$4+1),FALSE)*$E2017</f>
        <v>0</v>
      </c>
      <c r="P2010" s="25">
        <f>VLOOKUP(CONCATENATE($F2010," ",$G2010),AllocFactorMatrix,(P$4+1),FALSE)*$E2017</f>
        <v>0</v>
      </c>
      <c r="Q2010" s="25">
        <f>VLOOKUP(CONCATENATE($F2010," ",$G2010),AllocFactorMatrix,(Q$4+1),FALSE)*$E2017</f>
        <v>0</v>
      </c>
      <c r="R2010" s="25">
        <f>SUBTOTAL(9,N2010:Q2010)</f>
        <v>0</v>
      </c>
      <c r="S2010" s="25">
        <f>VLOOKUP(CONCATENATE($F2010," ",$G2010),AllocFactorMatrix,(S$4+1),FALSE)*$E2017</f>
        <v>0</v>
      </c>
      <c r="T2010" s="25">
        <f>VLOOKUP(CONCATENATE($F2010," ",$G2010),AllocFactorMatrix,(T$4+1),FALSE)*$E2017</f>
        <v>0</v>
      </c>
      <c r="U2010" s="25">
        <f>VLOOKUP(CONCATENATE($F2010," ",$G2010),AllocFactorMatrix,(U$4+1),FALSE)*$E2017</f>
        <v>0</v>
      </c>
      <c r="V2010" s="25">
        <f>VLOOKUP(CONCATENATE($F2010," ",$G2010),AllocFactorMatrix,(V$4+1),FALSE)*$E2017</f>
        <v>0</v>
      </c>
      <c r="W2010" s="25">
        <f>SUBTOTAL(9,S2010:V2010)</f>
        <v>0</v>
      </c>
      <c r="X2010" s="25">
        <f>VLOOKUP(CONCATENATE($F2010," ",$G2010),AllocFactorMatrix,(X$4+1),FALSE)*$E2017</f>
        <v>0</v>
      </c>
      <c r="Y2010" s="25">
        <f>VLOOKUP(CONCATENATE($F2010," ",$G2010),AllocFactorMatrix,(Y$4+1),FALSE)*$E2017</f>
        <v>0</v>
      </c>
      <c r="Z2010" s="25">
        <f t="shared" ref="Z2010:Z2017" si="915">SUBTOTAL(9,X2010:Y2010)</f>
        <v>0</v>
      </c>
      <c r="AA2010" s="25">
        <f>VLOOKUP(CONCATENATE($F2010," ",$G2010),AllocFactorMatrix,(AA$4+1),FALSE)*$E2017</f>
        <v>0</v>
      </c>
      <c r="AB2010" s="25">
        <f>VLOOKUP(CONCATENATE($F2010," ",$G2010),AllocFactorMatrix,(AB$4+1),FALSE)*$E2017</f>
        <v>0</v>
      </c>
      <c r="AC2010" s="25">
        <f>VLOOKUP(CONCATENATE($F2010," ",$G2010),AllocFactorMatrix,(AC$4+1),FALSE)*$E2017</f>
        <v>0</v>
      </c>
    </row>
    <row r="2011" spans="3:29" hidden="1" outlineLevel="1">
      <c r="F2011" s="61" t="str">
        <f>F2017</f>
        <v>PROD_ENERGY</v>
      </c>
      <c r="G2011" s="20" t="str">
        <f>$G$9</f>
        <v>BULKTRAN</v>
      </c>
      <c r="H2011" s="24">
        <f t="shared" si="913"/>
        <v>0</v>
      </c>
      <c r="I2011" s="25">
        <f>VLOOKUP(CONCATENATE($F2011," ",$G2011),AllocFactorMatrix,(I$4+1),FALSE)*$E2017</f>
        <v>0</v>
      </c>
      <c r="J2011" s="25">
        <f>VLOOKUP(CONCATENATE($F2011," ",$G2011),AllocFactorMatrix,(J$4+1),FALSE)*$E2017</f>
        <v>0</v>
      </c>
      <c r="K2011" s="25">
        <f>VLOOKUP(CONCATENATE($F2011," ",$G2011),AllocFactorMatrix,(K$4+1),FALSE)*$E2017</f>
        <v>0</v>
      </c>
      <c r="L2011" s="25">
        <f>VLOOKUP(CONCATENATE($F2011," ",$G2011),AllocFactorMatrix,(L$4+1),FALSE)*$E2017</f>
        <v>0</v>
      </c>
      <c r="M2011" s="25">
        <f t="shared" si="914"/>
        <v>0</v>
      </c>
      <c r="N2011" s="25">
        <f>VLOOKUP(CONCATENATE($F2011," ",$G2011),AllocFactorMatrix,(N$4+1),FALSE)*$E2017</f>
        <v>0</v>
      </c>
      <c r="O2011" s="25">
        <f>VLOOKUP(CONCATENATE($F2011," ",$G2011),AllocFactorMatrix,(O$4+1),FALSE)*$E2017</f>
        <v>0</v>
      </c>
      <c r="P2011" s="25">
        <f>VLOOKUP(CONCATENATE($F2011," ",$G2011),AllocFactorMatrix,(P$4+1),FALSE)*$E2017</f>
        <v>0</v>
      </c>
      <c r="Q2011" s="25">
        <f>VLOOKUP(CONCATENATE($F2011," ",$G2011),AllocFactorMatrix,(Q$4+1),FALSE)*$E2017</f>
        <v>0</v>
      </c>
      <c r="R2011" s="25">
        <f t="shared" ref="R2011:R2017" si="916">SUBTOTAL(9,N2011:Q2011)</f>
        <v>0</v>
      </c>
      <c r="S2011" s="25">
        <f>VLOOKUP(CONCATENATE($F2011," ",$G2011),AllocFactorMatrix,(S$4+1),FALSE)*$E2017</f>
        <v>0</v>
      </c>
      <c r="T2011" s="25">
        <f>VLOOKUP(CONCATENATE($F2011," ",$G2011),AllocFactorMatrix,(T$4+1),FALSE)*$E2017</f>
        <v>0</v>
      </c>
      <c r="U2011" s="25">
        <f>VLOOKUP(CONCATENATE($F2011," ",$G2011),AllocFactorMatrix,(U$4+1),FALSE)*$E2017</f>
        <v>0</v>
      </c>
      <c r="V2011" s="25">
        <f>VLOOKUP(CONCATENATE($F2011," ",$G2011),AllocFactorMatrix,(V$4+1),FALSE)*$E2017</f>
        <v>0</v>
      </c>
      <c r="W2011" s="25">
        <f t="shared" ref="W2011:W2017" si="917">SUBTOTAL(9,S2011:V2011)</f>
        <v>0</v>
      </c>
      <c r="X2011" s="25">
        <f>VLOOKUP(CONCATENATE($F2011," ",$G2011),AllocFactorMatrix,(X$4+1),FALSE)*$E2017</f>
        <v>0</v>
      </c>
      <c r="Y2011" s="25">
        <f>VLOOKUP(CONCATENATE($F2011," ",$G2011),AllocFactorMatrix,(Y$4+1),FALSE)*$E2017</f>
        <v>0</v>
      </c>
      <c r="Z2011" s="25">
        <f t="shared" si="915"/>
        <v>0</v>
      </c>
      <c r="AA2011" s="25">
        <f>VLOOKUP(CONCATENATE($F2011," ",$G2011),AllocFactorMatrix,(AA$4+1),FALSE)*$E2017</f>
        <v>0</v>
      </c>
      <c r="AB2011" s="25">
        <f>VLOOKUP(CONCATENATE($F2011," ",$G2011),AllocFactorMatrix,(AB$4+1),FALSE)*$E2017</f>
        <v>0</v>
      </c>
      <c r="AC2011" s="25">
        <f>VLOOKUP(CONCATENATE($F2011," ",$G2011),AllocFactorMatrix,(AC$4+1),FALSE)*$E2017</f>
        <v>0</v>
      </c>
    </row>
    <row r="2012" spans="3:29" hidden="1" outlineLevel="1">
      <c r="F2012" s="61" t="str">
        <f>F2017</f>
        <v>PROD_ENERGY</v>
      </c>
      <c r="G2012" s="20" t="str">
        <f>$G$10</f>
        <v>SUBTRAN</v>
      </c>
      <c r="H2012" s="24">
        <f t="shared" si="913"/>
        <v>0</v>
      </c>
      <c r="I2012" s="25">
        <f>VLOOKUP(CONCATENATE($F2012," ",$G2012),AllocFactorMatrix,(I$4+1),FALSE)*$E2017</f>
        <v>0</v>
      </c>
      <c r="J2012" s="25">
        <f>VLOOKUP(CONCATENATE($F2012," ",$G2012),AllocFactorMatrix,(J$4+1),FALSE)*$E2017</f>
        <v>0</v>
      </c>
      <c r="K2012" s="25">
        <f>VLOOKUP(CONCATENATE($F2012," ",$G2012),AllocFactorMatrix,(K$4+1),FALSE)*$E2017</f>
        <v>0</v>
      </c>
      <c r="L2012" s="25">
        <f>VLOOKUP(CONCATENATE($F2012," ",$G2012),AllocFactorMatrix,(L$4+1),FALSE)*$E2017</f>
        <v>0</v>
      </c>
      <c r="M2012" s="25">
        <f t="shared" si="914"/>
        <v>0</v>
      </c>
      <c r="N2012" s="25">
        <f>VLOOKUP(CONCATENATE($F2012," ",$G2012),AllocFactorMatrix,(N$4+1),FALSE)*$E2017</f>
        <v>0</v>
      </c>
      <c r="O2012" s="25">
        <f>VLOOKUP(CONCATENATE($F2012," ",$G2012),AllocFactorMatrix,(O$4+1),FALSE)*$E2017</f>
        <v>0</v>
      </c>
      <c r="P2012" s="25">
        <f>VLOOKUP(CONCATENATE($F2012," ",$G2012),AllocFactorMatrix,(P$4+1),FALSE)*$E2017</f>
        <v>0</v>
      </c>
      <c r="Q2012" s="25">
        <f>VLOOKUP(CONCATENATE($F2012," ",$G2012),AllocFactorMatrix,(Q$4+1),FALSE)*$E2017</f>
        <v>0</v>
      </c>
      <c r="R2012" s="25">
        <f t="shared" si="916"/>
        <v>0</v>
      </c>
      <c r="S2012" s="25">
        <f>VLOOKUP(CONCATENATE($F2012," ",$G2012),AllocFactorMatrix,(S$4+1),FALSE)*$E2017</f>
        <v>0</v>
      </c>
      <c r="T2012" s="25">
        <f>VLOOKUP(CONCATENATE($F2012," ",$G2012),AllocFactorMatrix,(T$4+1),FALSE)*$E2017</f>
        <v>0</v>
      </c>
      <c r="U2012" s="25">
        <f>VLOOKUP(CONCATENATE($F2012," ",$G2012),AllocFactorMatrix,(U$4+1),FALSE)*$E2017</f>
        <v>0</v>
      </c>
      <c r="V2012" s="25">
        <f>VLOOKUP(CONCATENATE($F2012," ",$G2012),AllocFactorMatrix,(V$4+1),FALSE)*$E2017</f>
        <v>0</v>
      </c>
      <c r="W2012" s="25">
        <f t="shared" si="917"/>
        <v>0</v>
      </c>
      <c r="X2012" s="25">
        <f>VLOOKUP(CONCATENATE($F2012," ",$G2012),AllocFactorMatrix,(X$4+1),FALSE)*$E2017</f>
        <v>0</v>
      </c>
      <c r="Y2012" s="25">
        <f>VLOOKUP(CONCATENATE($F2012," ",$G2012),AllocFactorMatrix,(Y$4+1),FALSE)*$E2017</f>
        <v>0</v>
      </c>
      <c r="Z2012" s="25">
        <f t="shared" si="915"/>
        <v>0</v>
      </c>
      <c r="AA2012" s="25">
        <f>VLOOKUP(CONCATENATE($F2012," ",$G2012),AllocFactorMatrix,(AA$4+1),FALSE)*$E2017</f>
        <v>0</v>
      </c>
      <c r="AB2012" s="25">
        <f>VLOOKUP(CONCATENATE($F2012," ",$G2012),AllocFactorMatrix,(AB$4+1),FALSE)*$E2017</f>
        <v>0</v>
      </c>
      <c r="AC2012" s="25">
        <f>VLOOKUP(CONCATENATE($F2012," ",$G2012),AllocFactorMatrix,(AC$4+1),FALSE)*$E2017</f>
        <v>0</v>
      </c>
    </row>
    <row r="2013" spans="3:29" hidden="1" outlineLevel="1">
      <c r="F2013" s="61" t="str">
        <f>F2017</f>
        <v>PROD_ENERGY</v>
      </c>
      <c r="G2013" s="20" t="str">
        <f>$G$11</f>
        <v>DISTPRI</v>
      </c>
      <c r="H2013" s="24">
        <f t="shared" si="913"/>
        <v>0</v>
      </c>
      <c r="I2013" s="25">
        <f>VLOOKUP(CONCATENATE($F2013," ",$G2013),AllocFactorMatrix,(I$4+1),FALSE)*$E2017</f>
        <v>0</v>
      </c>
      <c r="J2013" s="25">
        <f>VLOOKUP(CONCATENATE($F2013," ",$G2013),AllocFactorMatrix,(J$4+1),FALSE)*$E2017</f>
        <v>0</v>
      </c>
      <c r="K2013" s="25">
        <f>VLOOKUP(CONCATENATE($F2013," ",$G2013),AllocFactorMatrix,(K$4+1),FALSE)*$E2017</f>
        <v>0</v>
      </c>
      <c r="L2013" s="25">
        <f>VLOOKUP(CONCATENATE($F2013," ",$G2013),AllocFactorMatrix,(L$4+1),FALSE)*$E2017</f>
        <v>0</v>
      </c>
      <c r="M2013" s="25">
        <f t="shared" si="914"/>
        <v>0</v>
      </c>
      <c r="N2013" s="25">
        <f>VLOOKUP(CONCATENATE($F2013," ",$G2013),AllocFactorMatrix,(N$4+1),FALSE)*$E2017</f>
        <v>0</v>
      </c>
      <c r="O2013" s="25">
        <f>VLOOKUP(CONCATENATE($F2013," ",$G2013),AllocFactorMatrix,(O$4+1),FALSE)*$E2017</f>
        <v>0</v>
      </c>
      <c r="P2013" s="25">
        <f>VLOOKUP(CONCATENATE($F2013," ",$G2013),AllocFactorMatrix,(P$4+1),FALSE)*$E2017</f>
        <v>0</v>
      </c>
      <c r="Q2013" s="25">
        <f>VLOOKUP(CONCATENATE($F2013," ",$G2013),AllocFactorMatrix,(Q$4+1),FALSE)*$E2017</f>
        <v>0</v>
      </c>
      <c r="R2013" s="25">
        <f t="shared" si="916"/>
        <v>0</v>
      </c>
      <c r="S2013" s="25">
        <f>VLOOKUP(CONCATENATE($F2013," ",$G2013),AllocFactorMatrix,(S$4+1),FALSE)*$E2017</f>
        <v>0</v>
      </c>
      <c r="T2013" s="25">
        <f>VLOOKUP(CONCATENATE($F2013," ",$G2013),AllocFactorMatrix,(T$4+1),FALSE)*$E2017</f>
        <v>0</v>
      </c>
      <c r="U2013" s="25">
        <f>VLOOKUP(CONCATENATE($F2013," ",$G2013),AllocFactorMatrix,(U$4+1),FALSE)*$E2017</f>
        <v>0</v>
      </c>
      <c r="V2013" s="25">
        <f>VLOOKUP(CONCATENATE($F2013," ",$G2013),AllocFactorMatrix,(V$4+1),FALSE)*$E2017</f>
        <v>0</v>
      </c>
      <c r="W2013" s="25">
        <f t="shared" si="917"/>
        <v>0</v>
      </c>
      <c r="X2013" s="25">
        <f>VLOOKUP(CONCATENATE($F2013," ",$G2013),AllocFactorMatrix,(X$4+1),FALSE)*$E2017</f>
        <v>0</v>
      </c>
      <c r="Y2013" s="25">
        <f>VLOOKUP(CONCATENATE($F2013," ",$G2013),AllocFactorMatrix,(Y$4+1),FALSE)*$E2017</f>
        <v>0</v>
      </c>
      <c r="Z2013" s="25">
        <f t="shared" si="915"/>
        <v>0</v>
      </c>
      <c r="AA2013" s="25">
        <f>VLOOKUP(CONCATENATE($F2013," ",$G2013),AllocFactorMatrix,(AA$4+1),FALSE)*$E2017</f>
        <v>0</v>
      </c>
      <c r="AB2013" s="25">
        <f>VLOOKUP(CONCATENATE($F2013," ",$G2013),AllocFactorMatrix,(AB$4+1),FALSE)*$E2017</f>
        <v>0</v>
      </c>
      <c r="AC2013" s="25">
        <f>VLOOKUP(CONCATENATE($F2013," ",$G2013),AllocFactorMatrix,(AC$4+1),FALSE)*$E2017</f>
        <v>0</v>
      </c>
    </row>
    <row r="2014" spans="3:29" hidden="1" outlineLevel="1">
      <c r="F2014" s="61" t="str">
        <f>F2017</f>
        <v>PROD_ENERGY</v>
      </c>
      <c r="G2014" s="20" t="str">
        <f>$G$12</f>
        <v>DISTSEC</v>
      </c>
      <c r="H2014" s="24">
        <f t="shared" si="913"/>
        <v>0</v>
      </c>
      <c r="I2014" s="25">
        <f>VLOOKUP(CONCATENATE($F2014," ",$G2014),AllocFactorMatrix,(I$4+1),FALSE)*$E2017</f>
        <v>0</v>
      </c>
      <c r="J2014" s="25">
        <f>VLOOKUP(CONCATENATE($F2014," ",$G2014),AllocFactorMatrix,(J$4+1),FALSE)*$E2017</f>
        <v>0</v>
      </c>
      <c r="K2014" s="25">
        <f>VLOOKUP(CONCATENATE($F2014," ",$G2014),AllocFactorMatrix,(K$4+1),FALSE)*$E2017</f>
        <v>0</v>
      </c>
      <c r="L2014" s="25">
        <f>VLOOKUP(CONCATENATE($F2014," ",$G2014),AllocFactorMatrix,(L$4+1),FALSE)*$E2017</f>
        <v>0</v>
      </c>
      <c r="M2014" s="25">
        <f t="shared" si="914"/>
        <v>0</v>
      </c>
      <c r="N2014" s="25">
        <f>VLOOKUP(CONCATENATE($F2014," ",$G2014),AllocFactorMatrix,(N$4+1),FALSE)*$E2017</f>
        <v>0</v>
      </c>
      <c r="O2014" s="25">
        <f>VLOOKUP(CONCATENATE($F2014," ",$G2014),AllocFactorMatrix,(O$4+1),FALSE)*$E2017</f>
        <v>0</v>
      </c>
      <c r="P2014" s="25">
        <f>VLOOKUP(CONCATENATE($F2014," ",$G2014),AllocFactorMatrix,(P$4+1),FALSE)*$E2017</f>
        <v>0</v>
      </c>
      <c r="Q2014" s="25">
        <f>VLOOKUP(CONCATENATE($F2014," ",$G2014),AllocFactorMatrix,(Q$4+1),FALSE)*$E2017</f>
        <v>0</v>
      </c>
      <c r="R2014" s="25">
        <f t="shared" si="916"/>
        <v>0</v>
      </c>
      <c r="S2014" s="25">
        <f>VLOOKUP(CONCATENATE($F2014," ",$G2014),AllocFactorMatrix,(S$4+1),FALSE)*$E2017</f>
        <v>0</v>
      </c>
      <c r="T2014" s="25">
        <f>VLOOKUP(CONCATENATE($F2014," ",$G2014),AllocFactorMatrix,(T$4+1),FALSE)*$E2017</f>
        <v>0</v>
      </c>
      <c r="U2014" s="25">
        <f>VLOOKUP(CONCATENATE($F2014," ",$G2014),AllocFactorMatrix,(U$4+1),FALSE)*$E2017</f>
        <v>0</v>
      </c>
      <c r="V2014" s="25">
        <f>VLOOKUP(CONCATENATE($F2014," ",$G2014),AllocFactorMatrix,(V$4+1),FALSE)*$E2017</f>
        <v>0</v>
      </c>
      <c r="W2014" s="25">
        <f t="shared" si="917"/>
        <v>0</v>
      </c>
      <c r="X2014" s="25">
        <f>VLOOKUP(CONCATENATE($F2014," ",$G2014),AllocFactorMatrix,(X$4+1),FALSE)*$E2017</f>
        <v>0</v>
      </c>
      <c r="Y2014" s="25">
        <f>VLOOKUP(CONCATENATE($F2014," ",$G2014),AllocFactorMatrix,(Y$4+1),FALSE)*$E2017</f>
        <v>0</v>
      </c>
      <c r="Z2014" s="25">
        <f t="shared" si="915"/>
        <v>0</v>
      </c>
      <c r="AA2014" s="25">
        <f>VLOOKUP(CONCATENATE($F2014," ",$G2014),AllocFactorMatrix,(AA$4+1),FALSE)*$E2017</f>
        <v>0</v>
      </c>
      <c r="AB2014" s="25">
        <f>VLOOKUP(CONCATENATE($F2014," ",$G2014),AllocFactorMatrix,(AB$4+1),FALSE)*$E2017</f>
        <v>0</v>
      </c>
      <c r="AC2014" s="25">
        <f>VLOOKUP(CONCATENATE($F2014," ",$G2014),AllocFactorMatrix,(AC$4+1),FALSE)*$E2017</f>
        <v>0</v>
      </c>
    </row>
    <row r="2015" spans="3:29" hidden="1" outlineLevel="1">
      <c r="F2015" s="61" t="str">
        <f>F2017</f>
        <v>PROD_ENERGY</v>
      </c>
      <c r="G2015" s="20" t="str">
        <f>$G$13</f>
        <v>ENERGY</v>
      </c>
      <c r="H2015" s="24">
        <f t="shared" si="913"/>
        <v>-3541348.9999999991</v>
      </c>
      <c r="I2015" s="25">
        <f>VLOOKUP(CONCATENATE($F2015," ",$G2015),AllocFactorMatrix,(I$4+1),FALSE)*$E2017</f>
        <v>-1287395.3863511081</v>
      </c>
      <c r="J2015" s="25">
        <f>VLOOKUP(CONCATENATE($F2015," ",$G2015),AllocFactorMatrix,(J$4+1),FALSE)*$E2017</f>
        <v>-415527.66098692495</v>
      </c>
      <c r="K2015" s="25">
        <f>VLOOKUP(CONCATENATE($F2015," ",$G2015),AllocFactorMatrix,(K$4+1),FALSE)*$E2017</f>
        <v>-4757.0033645123713</v>
      </c>
      <c r="L2015" s="25">
        <f>VLOOKUP(CONCATENATE($F2015," ",$G2015),AllocFactorMatrix,(L$4+1),FALSE)*$E2017</f>
        <v>-120.56595568154212</v>
      </c>
      <c r="M2015" s="25">
        <f t="shared" si="914"/>
        <v>-420405.23030711885</v>
      </c>
      <c r="N2015" s="25">
        <f>VLOOKUP(CONCATENATE($F2015," ",$G2015),AllocFactorMatrix,(N$4+1),FALSE)*$E2017</f>
        <v>-201081.18966483025</v>
      </c>
      <c r="O2015" s="25">
        <f>VLOOKUP(CONCATENATE($F2015," ",$G2015),AllocFactorMatrix,(O$4+1),FALSE)*$E2017</f>
        <v>-56127.77086784409</v>
      </c>
      <c r="P2015" s="25">
        <f>VLOOKUP(CONCATENATE($F2015," ",$G2015),AllocFactorMatrix,(P$4+1),FALSE)*$E2017</f>
        <v>-4443.6781730490256</v>
      </c>
      <c r="Q2015" s="25">
        <f>VLOOKUP(CONCATENATE($F2015," ",$G2015),AllocFactorMatrix,(Q$4+1),FALSE)*$E2017</f>
        <v>-910.93369535294698</v>
      </c>
      <c r="R2015" s="25">
        <f t="shared" si="916"/>
        <v>-262563.57240107632</v>
      </c>
      <c r="S2015" s="25">
        <f>VLOOKUP(CONCATENATE($F2015," ",$G2015),AllocFactorMatrix,(S$4+1),FALSE)*$E2017</f>
        <v>-13398.957481367319</v>
      </c>
      <c r="T2015" s="25">
        <f>VLOOKUP(CONCATENATE($F2015," ",$G2015),AllocFactorMatrix,(T$4+1),FALSE)*$E2017</f>
        <v>-160128.38528620798</v>
      </c>
      <c r="U2015" s="25">
        <f>VLOOKUP(CONCATENATE($F2015," ",$G2015),AllocFactorMatrix,(U$4+1),FALSE)*$E2017</f>
        <v>-1132032.7590627882</v>
      </c>
      <c r="V2015" s="25">
        <f>VLOOKUP(CONCATENATE($F2015," ",$G2015),AllocFactorMatrix,(V$4+1),FALSE)*$E2017</f>
        <v>-181419.19253457806</v>
      </c>
      <c r="W2015" s="25">
        <f t="shared" si="917"/>
        <v>-1486979.2943649415</v>
      </c>
      <c r="X2015" s="25">
        <f>VLOOKUP(CONCATENATE($F2015," ",$G2015),AllocFactorMatrix,(X$4+1),FALSE)*$E2017</f>
        <v>-54542.441173680476</v>
      </c>
      <c r="Y2015" s="25">
        <f>VLOOKUP(CONCATENATE($F2015," ",$G2015),AllocFactorMatrix,(Y$4+1),FALSE)*$E2017</f>
        <v>-1281.9400017906396</v>
      </c>
      <c r="Z2015" s="25">
        <f t="shared" si="915"/>
        <v>-55824.381175471113</v>
      </c>
      <c r="AA2015" s="25">
        <f>VLOOKUP(CONCATENATE($F2015," ",$G2015),AllocFactorMatrix,(AA$4+1),FALSE)*$E2017</f>
        <v>-1252.3516185223411</v>
      </c>
      <c r="AB2015" s="25">
        <f>VLOOKUP(CONCATENATE($F2015," ",$G2015),AllocFactorMatrix,(AB$4+1),FALSE)*$E2017</f>
        <v>-21549.35843457653</v>
      </c>
      <c r="AC2015" s="25">
        <f>VLOOKUP(CONCATENATE($F2015," ",$G2015),AllocFactorMatrix,(AC$4+1),FALSE)*$E2017</f>
        <v>-5379.4253471846987</v>
      </c>
    </row>
    <row r="2016" spans="3:29" hidden="1" outlineLevel="1">
      <c r="F2016" s="61" t="str">
        <f>F2017</f>
        <v>PROD_ENERGY</v>
      </c>
      <c r="G2016" s="20" t="str">
        <f>$G$14</f>
        <v>CUSTOMER</v>
      </c>
      <c r="H2016" s="24">
        <f t="shared" si="913"/>
        <v>0</v>
      </c>
      <c r="I2016" s="25">
        <f>VLOOKUP(CONCATENATE($F2016," ",$G2016),AllocFactorMatrix,(I$4+1),FALSE)*$E2017</f>
        <v>0</v>
      </c>
      <c r="J2016" s="25">
        <f>VLOOKUP(CONCATENATE($F2016," ",$G2016),AllocFactorMatrix,(J$4+1),FALSE)*$E2017</f>
        <v>0</v>
      </c>
      <c r="K2016" s="25">
        <f>VLOOKUP(CONCATENATE($F2016," ",$G2016),AllocFactorMatrix,(K$4+1),FALSE)*$E2017</f>
        <v>0</v>
      </c>
      <c r="L2016" s="25">
        <f>VLOOKUP(CONCATENATE($F2016," ",$G2016),AllocFactorMatrix,(L$4+1),FALSE)*$E2017</f>
        <v>0</v>
      </c>
      <c r="M2016" s="25">
        <f t="shared" si="914"/>
        <v>0</v>
      </c>
      <c r="N2016" s="25">
        <f>VLOOKUP(CONCATENATE($F2016," ",$G2016),AllocFactorMatrix,(N$4+1),FALSE)*$E2017</f>
        <v>0</v>
      </c>
      <c r="O2016" s="25">
        <f>VLOOKUP(CONCATENATE($F2016," ",$G2016),AllocFactorMatrix,(O$4+1),FALSE)*$E2017</f>
        <v>0</v>
      </c>
      <c r="P2016" s="25">
        <f>VLOOKUP(CONCATENATE($F2016," ",$G2016),AllocFactorMatrix,(P$4+1),FALSE)*$E2017</f>
        <v>0</v>
      </c>
      <c r="Q2016" s="25">
        <f>VLOOKUP(CONCATENATE($F2016," ",$G2016),AllocFactorMatrix,(Q$4+1),FALSE)*$E2017</f>
        <v>0</v>
      </c>
      <c r="R2016" s="25">
        <f t="shared" si="916"/>
        <v>0</v>
      </c>
      <c r="S2016" s="25">
        <f>VLOOKUP(CONCATENATE($F2016," ",$G2016),AllocFactorMatrix,(S$4+1),FALSE)*$E2017</f>
        <v>0</v>
      </c>
      <c r="T2016" s="25">
        <f>VLOOKUP(CONCATENATE($F2016," ",$G2016),AllocFactorMatrix,(T$4+1),FALSE)*$E2017</f>
        <v>0</v>
      </c>
      <c r="U2016" s="25">
        <f>VLOOKUP(CONCATENATE($F2016," ",$G2016),AllocFactorMatrix,(U$4+1),FALSE)*$E2017</f>
        <v>0</v>
      </c>
      <c r="V2016" s="25">
        <f>VLOOKUP(CONCATENATE($F2016," ",$G2016),AllocFactorMatrix,(V$4+1),FALSE)*$E2017</f>
        <v>0</v>
      </c>
      <c r="W2016" s="25">
        <f t="shared" si="917"/>
        <v>0</v>
      </c>
      <c r="X2016" s="25">
        <f>VLOOKUP(CONCATENATE($F2016," ",$G2016),AllocFactorMatrix,(X$4+1),FALSE)*$E2017</f>
        <v>0</v>
      </c>
      <c r="Y2016" s="25">
        <f>VLOOKUP(CONCATENATE($F2016," ",$G2016),AllocFactorMatrix,(Y$4+1),FALSE)*$E2017</f>
        <v>0</v>
      </c>
      <c r="Z2016" s="25">
        <f t="shared" si="915"/>
        <v>0</v>
      </c>
      <c r="AA2016" s="25">
        <f>VLOOKUP(CONCATENATE($F2016," ",$G2016),AllocFactorMatrix,(AA$4+1),FALSE)*$E2017</f>
        <v>0</v>
      </c>
      <c r="AB2016" s="25">
        <f>VLOOKUP(CONCATENATE($F2016," ",$G2016),AllocFactorMatrix,(AB$4+1),FALSE)*$E2017</f>
        <v>0</v>
      </c>
      <c r="AC2016" s="25">
        <f>VLOOKUP(CONCATENATE($F2016," ",$G2016),AllocFactorMatrix,(AC$4+1),FALSE)*$E2017</f>
        <v>0</v>
      </c>
    </row>
    <row r="2017" spans="4:29" collapsed="1">
      <c r="D2017" s="58" t="s">
        <v>1155</v>
      </c>
      <c r="E2017" s="22">
        <f>'Sch 5'!V433</f>
        <v>-3541349</v>
      </c>
      <c r="F2017" s="61" t="s">
        <v>31</v>
      </c>
      <c r="G2017" s="20" t="str">
        <f>$G$15</f>
        <v>TOTAL</v>
      </c>
      <c r="H2017" s="24">
        <f t="shared" si="913"/>
        <v>-3541348.9999999991</v>
      </c>
      <c r="I2017" s="25">
        <f>VLOOKUP(CONCATENATE($F2017," ",$G2017),AllocFactorMatrix,(I$4+1),FALSE)*$E2017</f>
        <v>-1287395.3863511081</v>
      </c>
      <c r="J2017" s="25">
        <f>VLOOKUP(CONCATENATE($F2017," ",$G2017),AllocFactorMatrix,(J$4+1),FALSE)*$E2017</f>
        <v>-415527.66098692495</v>
      </c>
      <c r="K2017" s="25">
        <f>VLOOKUP(CONCATENATE($F2017," ",$G2017),AllocFactorMatrix,(K$4+1),FALSE)*$E2017</f>
        <v>-4757.0033645123713</v>
      </c>
      <c r="L2017" s="25">
        <f>VLOOKUP(CONCATENATE($F2017," ",$G2017),AllocFactorMatrix,(L$4+1),FALSE)*$E2017</f>
        <v>-120.56595568154212</v>
      </c>
      <c r="M2017" s="25">
        <f t="shared" si="914"/>
        <v>-420405.23030711885</v>
      </c>
      <c r="N2017" s="25">
        <f>VLOOKUP(CONCATENATE($F2017," ",$G2017),AllocFactorMatrix,(N$4+1),FALSE)*$E2017</f>
        <v>-201081.18966483025</v>
      </c>
      <c r="O2017" s="25">
        <f>VLOOKUP(CONCATENATE($F2017," ",$G2017),AllocFactorMatrix,(O$4+1),FALSE)*$E2017</f>
        <v>-56127.77086784409</v>
      </c>
      <c r="P2017" s="25">
        <f>VLOOKUP(CONCATENATE($F2017," ",$G2017),AllocFactorMatrix,(P$4+1),FALSE)*$E2017</f>
        <v>-4443.6781730490256</v>
      </c>
      <c r="Q2017" s="25">
        <f>VLOOKUP(CONCATENATE($F2017," ",$G2017),AllocFactorMatrix,(Q$4+1),FALSE)*$E2017</f>
        <v>-910.93369535294698</v>
      </c>
      <c r="R2017" s="25">
        <f t="shared" si="916"/>
        <v>-262563.57240107632</v>
      </c>
      <c r="S2017" s="25">
        <f>VLOOKUP(CONCATENATE($F2017," ",$G2017),AllocFactorMatrix,(S$4+1),FALSE)*$E2017</f>
        <v>-13398.957481367319</v>
      </c>
      <c r="T2017" s="25">
        <f>VLOOKUP(CONCATENATE($F2017," ",$G2017),AllocFactorMatrix,(T$4+1),FALSE)*$E2017</f>
        <v>-160128.38528620798</v>
      </c>
      <c r="U2017" s="25">
        <f>VLOOKUP(CONCATENATE($F2017," ",$G2017),AllocFactorMatrix,(U$4+1),FALSE)*$E2017</f>
        <v>-1132032.7590627882</v>
      </c>
      <c r="V2017" s="25">
        <f>VLOOKUP(CONCATENATE($F2017," ",$G2017),AllocFactorMatrix,(V$4+1),FALSE)*$E2017</f>
        <v>-181419.19253457806</v>
      </c>
      <c r="W2017" s="25">
        <f t="shared" si="917"/>
        <v>-1486979.2943649415</v>
      </c>
      <c r="X2017" s="25">
        <f>VLOOKUP(CONCATENATE($F2017," ",$G2017),AllocFactorMatrix,(X$4+1),FALSE)*$E2017</f>
        <v>-54542.441173680476</v>
      </c>
      <c r="Y2017" s="25">
        <f>VLOOKUP(CONCATENATE($F2017," ",$G2017),AllocFactorMatrix,(Y$4+1),FALSE)*$E2017</f>
        <v>-1281.9400017906396</v>
      </c>
      <c r="Z2017" s="25">
        <f t="shared" si="915"/>
        <v>-55824.381175471113</v>
      </c>
      <c r="AA2017" s="25">
        <f>VLOOKUP(CONCATENATE($F2017," ",$G2017),AllocFactorMatrix,(AA$4+1),FALSE)*$E2017</f>
        <v>-1252.3516185223411</v>
      </c>
      <c r="AB2017" s="25">
        <f>VLOOKUP(CONCATENATE($F2017," ",$G2017),AllocFactorMatrix,(AB$4+1),FALSE)*$E2017</f>
        <v>-21549.35843457653</v>
      </c>
      <c r="AC2017" s="25">
        <f>VLOOKUP(CONCATENATE($F2017," ",$G2017),AllocFactorMatrix,(AC$4+1),FALSE)*$E2017</f>
        <v>-5379.4253471846987</v>
      </c>
    </row>
    <row r="2018" spans="4:29" hidden="1" outlineLevel="1">
      <c r="F2018" s="61" t="str">
        <f>F2025</f>
        <v>PROD_ENERGY</v>
      </c>
      <c r="G2018" s="20" t="str">
        <f>$G$8</f>
        <v>PRODUCTION</v>
      </c>
      <c r="H2018" s="24">
        <f t="shared" si="913"/>
        <v>0</v>
      </c>
      <c r="I2018" s="25">
        <f>VLOOKUP(CONCATENATE($F2018," ",$G2018),AllocFactorMatrix,(I$4+1),FALSE)*$E2025</f>
        <v>0</v>
      </c>
      <c r="J2018" s="25">
        <f>VLOOKUP(CONCATENATE($F2018," ",$G2018),AllocFactorMatrix,(J$4+1),FALSE)*$E2025</f>
        <v>0</v>
      </c>
      <c r="K2018" s="25">
        <f>VLOOKUP(CONCATENATE($F2018," ",$G2018),AllocFactorMatrix,(K$4+1),FALSE)*$E2025</f>
        <v>0</v>
      </c>
      <c r="L2018" s="25">
        <f>VLOOKUP(CONCATENATE($F2018," ",$G2018),AllocFactorMatrix,(L$4+1),FALSE)*$E2025</f>
        <v>0</v>
      </c>
      <c r="M2018" s="25">
        <f t="shared" ref="M2018:M2025" si="918">SUBTOTAL(9,J2018:L2018)</f>
        <v>0</v>
      </c>
      <c r="N2018" s="25">
        <f>VLOOKUP(CONCATENATE($F2018," ",$G2018),AllocFactorMatrix,(N$4+1),FALSE)*$E2025</f>
        <v>0</v>
      </c>
      <c r="O2018" s="25">
        <f>VLOOKUP(CONCATENATE($F2018," ",$G2018),AllocFactorMatrix,(O$4+1),FALSE)*$E2025</f>
        <v>0</v>
      </c>
      <c r="P2018" s="25">
        <f>VLOOKUP(CONCATENATE($F2018," ",$G2018),AllocFactorMatrix,(P$4+1),FALSE)*$E2025</f>
        <v>0</v>
      </c>
      <c r="Q2018" s="25">
        <f>VLOOKUP(CONCATENATE($F2018," ",$G2018),AllocFactorMatrix,(Q$4+1),FALSE)*$E2025</f>
        <v>0</v>
      </c>
      <c r="R2018" s="25">
        <f>SUBTOTAL(9,N2018:Q2018)</f>
        <v>0</v>
      </c>
      <c r="S2018" s="25">
        <f>VLOOKUP(CONCATENATE($F2018," ",$G2018),AllocFactorMatrix,(S$4+1),FALSE)*$E2025</f>
        <v>0</v>
      </c>
      <c r="T2018" s="25">
        <f>VLOOKUP(CONCATENATE($F2018," ",$G2018),AllocFactorMatrix,(T$4+1),FALSE)*$E2025</f>
        <v>0</v>
      </c>
      <c r="U2018" s="25">
        <f>VLOOKUP(CONCATENATE($F2018," ",$G2018),AllocFactorMatrix,(U$4+1),FALSE)*$E2025</f>
        <v>0</v>
      </c>
      <c r="V2018" s="25">
        <f>VLOOKUP(CONCATENATE($F2018," ",$G2018),AllocFactorMatrix,(V$4+1),FALSE)*$E2025</f>
        <v>0</v>
      </c>
      <c r="W2018" s="25">
        <f>SUBTOTAL(9,S2018:V2018)</f>
        <v>0</v>
      </c>
      <c r="X2018" s="25">
        <f>VLOOKUP(CONCATENATE($F2018," ",$G2018),AllocFactorMatrix,(X$4+1),FALSE)*$E2025</f>
        <v>0</v>
      </c>
      <c r="Y2018" s="25">
        <f>VLOOKUP(CONCATENATE($F2018," ",$G2018),AllocFactorMatrix,(Y$4+1),FALSE)*$E2025</f>
        <v>0</v>
      </c>
      <c r="Z2018" s="25">
        <f t="shared" ref="Z2018:Z2025" si="919">SUBTOTAL(9,X2018:Y2018)</f>
        <v>0</v>
      </c>
      <c r="AA2018" s="25">
        <f>VLOOKUP(CONCATENATE($F2018," ",$G2018),AllocFactorMatrix,(AA$4+1),FALSE)*$E2025</f>
        <v>0</v>
      </c>
      <c r="AB2018" s="25">
        <f>VLOOKUP(CONCATENATE($F2018," ",$G2018),AllocFactorMatrix,(AB$4+1),FALSE)*$E2025</f>
        <v>0</v>
      </c>
      <c r="AC2018" s="25">
        <f>VLOOKUP(CONCATENATE($F2018," ",$G2018),AllocFactorMatrix,(AC$4+1),FALSE)*$E2025</f>
        <v>0</v>
      </c>
    </row>
    <row r="2019" spans="4:29" hidden="1" outlineLevel="1">
      <c r="F2019" s="61" t="str">
        <f>F2025</f>
        <v>PROD_ENERGY</v>
      </c>
      <c r="G2019" s="20" t="str">
        <f>$G$9</f>
        <v>BULKTRAN</v>
      </c>
      <c r="H2019" s="24">
        <f t="shared" si="913"/>
        <v>0</v>
      </c>
      <c r="I2019" s="25">
        <f>VLOOKUP(CONCATENATE($F2019," ",$G2019),AllocFactorMatrix,(I$4+1),FALSE)*$E2025</f>
        <v>0</v>
      </c>
      <c r="J2019" s="25">
        <f>VLOOKUP(CONCATENATE($F2019," ",$G2019),AllocFactorMatrix,(J$4+1),FALSE)*$E2025</f>
        <v>0</v>
      </c>
      <c r="K2019" s="25">
        <f>VLOOKUP(CONCATENATE($F2019," ",$G2019),AllocFactorMatrix,(K$4+1),FALSE)*$E2025</f>
        <v>0</v>
      </c>
      <c r="L2019" s="25">
        <f>VLOOKUP(CONCATENATE($F2019," ",$G2019),AllocFactorMatrix,(L$4+1),FALSE)*$E2025</f>
        <v>0</v>
      </c>
      <c r="M2019" s="25">
        <f t="shared" si="918"/>
        <v>0</v>
      </c>
      <c r="N2019" s="25">
        <f>VLOOKUP(CONCATENATE($F2019," ",$G2019),AllocFactorMatrix,(N$4+1),FALSE)*$E2025</f>
        <v>0</v>
      </c>
      <c r="O2019" s="25">
        <f>VLOOKUP(CONCATENATE($F2019," ",$G2019),AllocFactorMatrix,(O$4+1),FALSE)*$E2025</f>
        <v>0</v>
      </c>
      <c r="P2019" s="25">
        <f>VLOOKUP(CONCATENATE($F2019," ",$G2019),AllocFactorMatrix,(P$4+1),FALSE)*$E2025</f>
        <v>0</v>
      </c>
      <c r="Q2019" s="25">
        <f>VLOOKUP(CONCATENATE($F2019," ",$G2019),AllocFactorMatrix,(Q$4+1),FALSE)*$E2025</f>
        <v>0</v>
      </c>
      <c r="R2019" s="25">
        <f t="shared" ref="R2019:R2025" si="920">SUBTOTAL(9,N2019:Q2019)</f>
        <v>0</v>
      </c>
      <c r="S2019" s="25">
        <f>VLOOKUP(CONCATENATE($F2019," ",$G2019),AllocFactorMatrix,(S$4+1),FALSE)*$E2025</f>
        <v>0</v>
      </c>
      <c r="T2019" s="25">
        <f>VLOOKUP(CONCATENATE($F2019," ",$G2019),AllocFactorMatrix,(T$4+1),FALSE)*$E2025</f>
        <v>0</v>
      </c>
      <c r="U2019" s="25">
        <f>VLOOKUP(CONCATENATE($F2019," ",$G2019),AllocFactorMatrix,(U$4+1),FALSE)*$E2025</f>
        <v>0</v>
      </c>
      <c r="V2019" s="25">
        <f>VLOOKUP(CONCATENATE($F2019," ",$G2019),AllocFactorMatrix,(V$4+1),FALSE)*$E2025</f>
        <v>0</v>
      </c>
      <c r="W2019" s="25">
        <f t="shared" ref="W2019:W2025" si="921">SUBTOTAL(9,S2019:V2019)</f>
        <v>0</v>
      </c>
      <c r="X2019" s="25">
        <f>VLOOKUP(CONCATENATE($F2019," ",$G2019),AllocFactorMatrix,(X$4+1),FALSE)*$E2025</f>
        <v>0</v>
      </c>
      <c r="Y2019" s="25">
        <f>VLOOKUP(CONCATENATE($F2019," ",$G2019),AllocFactorMatrix,(Y$4+1),FALSE)*$E2025</f>
        <v>0</v>
      </c>
      <c r="Z2019" s="25">
        <f t="shared" si="919"/>
        <v>0</v>
      </c>
      <c r="AA2019" s="25">
        <f>VLOOKUP(CONCATENATE($F2019," ",$G2019),AllocFactorMatrix,(AA$4+1),FALSE)*$E2025</f>
        <v>0</v>
      </c>
      <c r="AB2019" s="25">
        <f>VLOOKUP(CONCATENATE($F2019," ",$G2019),AllocFactorMatrix,(AB$4+1),FALSE)*$E2025</f>
        <v>0</v>
      </c>
      <c r="AC2019" s="25">
        <f>VLOOKUP(CONCATENATE($F2019," ",$G2019),AllocFactorMatrix,(AC$4+1),FALSE)*$E2025</f>
        <v>0</v>
      </c>
    </row>
    <row r="2020" spans="4:29" hidden="1" outlineLevel="1">
      <c r="F2020" s="61" t="str">
        <f>F2025</f>
        <v>PROD_ENERGY</v>
      </c>
      <c r="G2020" s="20" t="str">
        <f>$G$10</f>
        <v>SUBTRAN</v>
      </c>
      <c r="H2020" s="24">
        <f t="shared" si="913"/>
        <v>0</v>
      </c>
      <c r="I2020" s="25">
        <f>VLOOKUP(CONCATENATE($F2020," ",$G2020),AllocFactorMatrix,(I$4+1),FALSE)*$E2025</f>
        <v>0</v>
      </c>
      <c r="J2020" s="25">
        <f>VLOOKUP(CONCATENATE($F2020," ",$G2020),AllocFactorMatrix,(J$4+1),FALSE)*$E2025</f>
        <v>0</v>
      </c>
      <c r="K2020" s="25">
        <f>VLOOKUP(CONCATENATE($F2020," ",$G2020),AllocFactorMatrix,(K$4+1),FALSE)*$E2025</f>
        <v>0</v>
      </c>
      <c r="L2020" s="25">
        <f>VLOOKUP(CONCATENATE($F2020," ",$G2020),AllocFactorMatrix,(L$4+1),FALSE)*$E2025</f>
        <v>0</v>
      </c>
      <c r="M2020" s="25">
        <f t="shared" si="918"/>
        <v>0</v>
      </c>
      <c r="N2020" s="25">
        <f>VLOOKUP(CONCATENATE($F2020," ",$G2020),AllocFactorMatrix,(N$4+1),FALSE)*$E2025</f>
        <v>0</v>
      </c>
      <c r="O2020" s="25">
        <f>VLOOKUP(CONCATENATE($F2020," ",$G2020),AllocFactorMatrix,(O$4+1),FALSE)*$E2025</f>
        <v>0</v>
      </c>
      <c r="P2020" s="25">
        <f>VLOOKUP(CONCATENATE($F2020," ",$G2020),AllocFactorMatrix,(P$4+1),FALSE)*$E2025</f>
        <v>0</v>
      </c>
      <c r="Q2020" s="25">
        <f>VLOOKUP(CONCATENATE($F2020," ",$G2020),AllocFactorMatrix,(Q$4+1),FALSE)*$E2025</f>
        <v>0</v>
      </c>
      <c r="R2020" s="25">
        <f t="shared" si="920"/>
        <v>0</v>
      </c>
      <c r="S2020" s="25">
        <f>VLOOKUP(CONCATENATE($F2020," ",$G2020),AllocFactorMatrix,(S$4+1),FALSE)*$E2025</f>
        <v>0</v>
      </c>
      <c r="T2020" s="25">
        <f>VLOOKUP(CONCATENATE($F2020," ",$G2020),AllocFactorMatrix,(T$4+1),FALSE)*$E2025</f>
        <v>0</v>
      </c>
      <c r="U2020" s="25">
        <f>VLOOKUP(CONCATENATE($F2020," ",$G2020),AllocFactorMatrix,(U$4+1),FALSE)*$E2025</f>
        <v>0</v>
      </c>
      <c r="V2020" s="25">
        <f>VLOOKUP(CONCATENATE($F2020," ",$G2020),AllocFactorMatrix,(V$4+1),FALSE)*$E2025</f>
        <v>0</v>
      </c>
      <c r="W2020" s="25">
        <f t="shared" si="921"/>
        <v>0</v>
      </c>
      <c r="X2020" s="25">
        <f>VLOOKUP(CONCATENATE($F2020," ",$G2020),AllocFactorMatrix,(X$4+1),FALSE)*$E2025</f>
        <v>0</v>
      </c>
      <c r="Y2020" s="25">
        <f>VLOOKUP(CONCATENATE($F2020," ",$G2020),AllocFactorMatrix,(Y$4+1),FALSE)*$E2025</f>
        <v>0</v>
      </c>
      <c r="Z2020" s="25">
        <f t="shared" si="919"/>
        <v>0</v>
      </c>
      <c r="AA2020" s="25">
        <f>VLOOKUP(CONCATENATE($F2020," ",$G2020),AllocFactorMatrix,(AA$4+1),FALSE)*$E2025</f>
        <v>0</v>
      </c>
      <c r="AB2020" s="25">
        <f>VLOOKUP(CONCATENATE($F2020," ",$G2020),AllocFactorMatrix,(AB$4+1),FALSE)*$E2025</f>
        <v>0</v>
      </c>
      <c r="AC2020" s="25">
        <f>VLOOKUP(CONCATENATE($F2020," ",$G2020),AllocFactorMatrix,(AC$4+1),FALSE)*$E2025</f>
        <v>0</v>
      </c>
    </row>
    <row r="2021" spans="4:29" hidden="1" outlineLevel="1">
      <c r="F2021" s="61" t="str">
        <f>F2025</f>
        <v>PROD_ENERGY</v>
      </c>
      <c r="G2021" s="20" t="str">
        <f>$G$11</f>
        <v>DISTPRI</v>
      </c>
      <c r="H2021" s="24">
        <f t="shared" si="913"/>
        <v>0</v>
      </c>
      <c r="I2021" s="25">
        <f>VLOOKUP(CONCATENATE($F2021," ",$G2021),AllocFactorMatrix,(I$4+1),FALSE)*$E2025</f>
        <v>0</v>
      </c>
      <c r="J2021" s="25">
        <f>VLOOKUP(CONCATENATE($F2021," ",$G2021),AllocFactorMatrix,(J$4+1),FALSE)*$E2025</f>
        <v>0</v>
      </c>
      <c r="K2021" s="25">
        <f>VLOOKUP(CONCATENATE($F2021," ",$G2021),AllocFactorMatrix,(K$4+1),FALSE)*$E2025</f>
        <v>0</v>
      </c>
      <c r="L2021" s="25">
        <f>VLOOKUP(CONCATENATE($F2021," ",$G2021),AllocFactorMatrix,(L$4+1),FALSE)*$E2025</f>
        <v>0</v>
      </c>
      <c r="M2021" s="25">
        <f t="shared" si="918"/>
        <v>0</v>
      </c>
      <c r="N2021" s="25">
        <f>VLOOKUP(CONCATENATE($F2021," ",$G2021),AllocFactorMatrix,(N$4+1),FALSE)*$E2025</f>
        <v>0</v>
      </c>
      <c r="O2021" s="25">
        <f>VLOOKUP(CONCATENATE($F2021," ",$G2021),AllocFactorMatrix,(O$4+1),FALSE)*$E2025</f>
        <v>0</v>
      </c>
      <c r="P2021" s="25">
        <f>VLOOKUP(CONCATENATE($F2021," ",$G2021),AllocFactorMatrix,(P$4+1),FALSE)*$E2025</f>
        <v>0</v>
      </c>
      <c r="Q2021" s="25">
        <f>VLOOKUP(CONCATENATE($F2021," ",$G2021),AllocFactorMatrix,(Q$4+1),FALSE)*$E2025</f>
        <v>0</v>
      </c>
      <c r="R2021" s="25">
        <f t="shared" si="920"/>
        <v>0</v>
      </c>
      <c r="S2021" s="25">
        <f>VLOOKUP(CONCATENATE($F2021," ",$G2021),AllocFactorMatrix,(S$4+1),FALSE)*$E2025</f>
        <v>0</v>
      </c>
      <c r="T2021" s="25">
        <f>VLOOKUP(CONCATENATE($F2021," ",$G2021),AllocFactorMatrix,(T$4+1),FALSE)*$E2025</f>
        <v>0</v>
      </c>
      <c r="U2021" s="25">
        <f>VLOOKUP(CONCATENATE($F2021," ",$G2021),AllocFactorMatrix,(U$4+1),FALSE)*$E2025</f>
        <v>0</v>
      </c>
      <c r="V2021" s="25">
        <f>VLOOKUP(CONCATENATE($F2021," ",$G2021),AllocFactorMatrix,(V$4+1),FALSE)*$E2025</f>
        <v>0</v>
      </c>
      <c r="W2021" s="25">
        <f t="shared" si="921"/>
        <v>0</v>
      </c>
      <c r="X2021" s="25">
        <f>VLOOKUP(CONCATENATE($F2021," ",$G2021),AllocFactorMatrix,(X$4+1),FALSE)*$E2025</f>
        <v>0</v>
      </c>
      <c r="Y2021" s="25">
        <f>VLOOKUP(CONCATENATE($F2021," ",$G2021),AllocFactorMatrix,(Y$4+1),FALSE)*$E2025</f>
        <v>0</v>
      </c>
      <c r="Z2021" s="25">
        <f t="shared" si="919"/>
        <v>0</v>
      </c>
      <c r="AA2021" s="25">
        <f>VLOOKUP(CONCATENATE($F2021," ",$G2021),AllocFactorMatrix,(AA$4+1),FALSE)*$E2025</f>
        <v>0</v>
      </c>
      <c r="AB2021" s="25">
        <f>VLOOKUP(CONCATENATE($F2021," ",$G2021),AllocFactorMatrix,(AB$4+1),FALSE)*$E2025</f>
        <v>0</v>
      </c>
      <c r="AC2021" s="25">
        <f>VLOOKUP(CONCATENATE($F2021," ",$G2021),AllocFactorMatrix,(AC$4+1),FALSE)*$E2025</f>
        <v>0</v>
      </c>
    </row>
    <row r="2022" spans="4:29" hidden="1" outlineLevel="1">
      <c r="F2022" s="61" t="str">
        <f>F2025</f>
        <v>PROD_ENERGY</v>
      </c>
      <c r="G2022" s="20" t="str">
        <f>$G$12</f>
        <v>DISTSEC</v>
      </c>
      <c r="H2022" s="24">
        <f t="shared" si="913"/>
        <v>0</v>
      </c>
      <c r="I2022" s="25">
        <f>VLOOKUP(CONCATENATE($F2022," ",$G2022),AllocFactorMatrix,(I$4+1),FALSE)*$E2025</f>
        <v>0</v>
      </c>
      <c r="J2022" s="25">
        <f>VLOOKUP(CONCATENATE($F2022," ",$G2022),AllocFactorMatrix,(J$4+1),FALSE)*$E2025</f>
        <v>0</v>
      </c>
      <c r="K2022" s="25">
        <f>VLOOKUP(CONCATENATE($F2022," ",$G2022),AllocFactorMatrix,(K$4+1),FALSE)*$E2025</f>
        <v>0</v>
      </c>
      <c r="L2022" s="25">
        <f>VLOOKUP(CONCATENATE($F2022," ",$G2022),AllocFactorMatrix,(L$4+1),FALSE)*$E2025</f>
        <v>0</v>
      </c>
      <c r="M2022" s="25">
        <f t="shared" si="918"/>
        <v>0</v>
      </c>
      <c r="N2022" s="25">
        <f>VLOOKUP(CONCATENATE($F2022," ",$G2022),AllocFactorMatrix,(N$4+1),FALSE)*$E2025</f>
        <v>0</v>
      </c>
      <c r="O2022" s="25">
        <f>VLOOKUP(CONCATENATE($F2022," ",$G2022),AllocFactorMatrix,(O$4+1),FALSE)*$E2025</f>
        <v>0</v>
      </c>
      <c r="P2022" s="25">
        <f>VLOOKUP(CONCATENATE($F2022," ",$G2022),AllocFactorMatrix,(P$4+1),FALSE)*$E2025</f>
        <v>0</v>
      </c>
      <c r="Q2022" s="25">
        <f>VLOOKUP(CONCATENATE($F2022," ",$G2022),AllocFactorMatrix,(Q$4+1),FALSE)*$E2025</f>
        <v>0</v>
      </c>
      <c r="R2022" s="25">
        <f t="shared" si="920"/>
        <v>0</v>
      </c>
      <c r="S2022" s="25">
        <f>VLOOKUP(CONCATENATE($F2022," ",$G2022),AllocFactorMatrix,(S$4+1),FALSE)*$E2025</f>
        <v>0</v>
      </c>
      <c r="T2022" s="25">
        <f>VLOOKUP(CONCATENATE($F2022," ",$G2022),AllocFactorMatrix,(T$4+1),FALSE)*$E2025</f>
        <v>0</v>
      </c>
      <c r="U2022" s="25">
        <f>VLOOKUP(CONCATENATE($F2022," ",$G2022),AllocFactorMatrix,(U$4+1),FALSE)*$E2025</f>
        <v>0</v>
      </c>
      <c r="V2022" s="25">
        <f>VLOOKUP(CONCATENATE($F2022," ",$G2022),AllocFactorMatrix,(V$4+1),FALSE)*$E2025</f>
        <v>0</v>
      </c>
      <c r="W2022" s="25">
        <f t="shared" si="921"/>
        <v>0</v>
      </c>
      <c r="X2022" s="25">
        <f>VLOOKUP(CONCATENATE($F2022," ",$G2022),AllocFactorMatrix,(X$4+1),FALSE)*$E2025</f>
        <v>0</v>
      </c>
      <c r="Y2022" s="25">
        <f>VLOOKUP(CONCATENATE($F2022," ",$G2022),AllocFactorMatrix,(Y$4+1),FALSE)*$E2025</f>
        <v>0</v>
      </c>
      <c r="Z2022" s="25">
        <f t="shared" si="919"/>
        <v>0</v>
      </c>
      <c r="AA2022" s="25">
        <f>VLOOKUP(CONCATENATE($F2022," ",$G2022),AllocFactorMatrix,(AA$4+1),FALSE)*$E2025</f>
        <v>0</v>
      </c>
      <c r="AB2022" s="25">
        <f>VLOOKUP(CONCATENATE($F2022," ",$G2022),AllocFactorMatrix,(AB$4+1),FALSE)*$E2025</f>
        <v>0</v>
      </c>
      <c r="AC2022" s="25">
        <f>VLOOKUP(CONCATENATE($F2022," ",$G2022),AllocFactorMatrix,(AC$4+1),FALSE)*$E2025</f>
        <v>0</v>
      </c>
    </row>
    <row r="2023" spans="4:29" hidden="1" outlineLevel="1">
      <c r="F2023" s="61" t="str">
        <f>F2025</f>
        <v>PROD_ENERGY</v>
      </c>
      <c r="G2023" s="20" t="str">
        <f>$G$13</f>
        <v>ENERGY</v>
      </c>
      <c r="H2023" s="24">
        <f t="shared" si="913"/>
        <v>-42632032</v>
      </c>
      <c r="I2023" s="25">
        <f>VLOOKUP(CONCATENATE($F2023," ",$G2023),AllocFactorMatrix,(I$4+1),FALSE)*$E2025</f>
        <v>-15498128.342496829</v>
      </c>
      <c r="J2023" s="25">
        <f>VLOOKUP(CONCATENATE($F2023," ",$G2023),AllocFactorMatrix,(J$4+1),FALSE)*$E2025</f>
        <v>-5002271.3209231105</v>
      </c>
      <c r="K2023" s="25">
        <f>VLOOKUP(CONCATENATE($F2023," ",$G2023),AllocFactorMatrix,(K$4+1),FALSE)*$E2025</f>
        <v>-57266.51613834138</v>
      </c>
      <c r="L2023" s="25">
        <f>VLOOKUP(CONCATENATE($F2023," ",$G2023),AllocFactorMatrix,(L$4+1),FALSE)*$E2025</f>
        <v>-1451.4163051216035</v>
      </c>
      <c r="M2023" s="25">
        <f t="shared" si="918"/>
        <v>-5060989.2533665737</v>
      </c>
      <c r="N2023" s="25">
        <f>VLOOKUP(CONCATENATE($F2023," ",$G2023),AllocFactorMatrix,(N$4+1),FALSE)*$E2025</f>
        <v>-2420687.6284684488</v>
      </c>
      <c r="O2023" s="25">
        <f>VLOOKUP(CONCATENATE($F2023," ",$G2023),AllocFactorMatrix,(O$4+1),FALSE)*$E2025</f>
        <v>-675686.2776661088</v>
      </c>
      <c r="P2023" s="25">
        <f>VLOOKUP(CONCATENATE($F2023," ",$G2023),AllocFactorMatrix,(P$4+1),FALSE)*$E2025</f>
        <v>-53494.594876451774</v>
      </c>
      <c r="Q2023" s="25">
        <f>VLOOKUP(CONCATENATE($F2023," ",$G2023),AllocFactorMatrix,(Q$4+1),FALSE)*$E2025</f>
        <v>-10966.147208356218</v>
      </c>
      <c r="R2023" s="25">
        <f t="shared" si="920"/>
        <v>-3160834.6482193656</v>
      </c>
      <c r="S2023" s="25">
        <f>VLOOKUP(CONCATENATE($F2023," ",$G2023),AllocFactorMatrix,(S$4+1),FALSE)*$E2025</f>
        <v>-161301.46565963732</v>
      </c>
      <c r="T2023" s="25">
        <f>VLOOKUP(CONCATENATE($F2023," ",$G2023),AllocFactorMatrix,(T$4+1),FALSE)*$E2025</f>
        <v>-1927683.0511847173</v>
      </c>
      <c r="U2023" s="25">
        <f>VLOOKUP(CONCATENATE($F2023," ",$G2023),AllocFactorMatrix,(U$4+1),FALSE)*$E2025</f>
        <v>-13627817.198873388</v>
      </c>
      <c r="V2023" s="25">
        <f>VLOOKUP(CONCATENATE($F2023," ",$G2023),AllocFactorMatrix,(V$4+1),FALSE)*$E2025</f>
        <v>-2183989.4406194626</v>
      </c>
      <c r="W2023" s="25">
        <f t="shared" si="921"/>
        <v>-17900791.156337205</v>
      </c>
      <c r="X2023" s="25">
        <f>VLOOKUP(CONCATENATE($F2023," ",$G2023),AllocFactorMatrix,(X$4+1),FALSE)*$E2025</f>
        <v>-656601.50905049569</v>
      </c>
      <c r="Y2023" s="25">
        <f>VLOOKUP(CONCATENATE($F2023," ",$G2023),AllocFactorMatrix,(Y$4+1),FALSE)*$E2025</f>
        <v>-15432.454462527869</v>
      </c>
      <c r="Z2023" s="25">
        <f t="shared" si="919"/>
        <v>-672033.96351302357</v>
      </c>
      <c r="AA2023" s="25">
        <f>VLOOKUP(CONCATENATE($F2023," ",$G2023),AllocFactorMatrix,(AA$4+1),FALSE)*$E2025</f>
        <v>-15076.258870869899</v>
      </c>
      <c r="AB2023" s="25">
        <f>VLOOKUP(CONCATENATE($F2023," ",$G2023),AllocFactorMatrix,(AB$4+1),FALSE)*$E2025</f>
        <v>-259418.92153592783</v>
      </c>
      <c r="AC2023" s="25">
        <f>VLOOKUP(CONCATENATE($F2023," ",$G2023),AllocFactorMatrix,(AC$4+1),FALSE)*$E2025</f>
        <v>-64759.45566019875</v>
      </c>
    </row>
    <row r="2024" spans="4:29" hidden="1" outlineLevel="1">
      <c r="F2024" s="61" t="str">
        <f>F2025</f>
        <v>PROD_ENERGY</v>
      </c>
      <c r="G2024" s="20" t="str">
        <f>$G$14</f>
        <v>CUSTOMER</v>
      </c>
      <c r="H2024" s="24">
        <f t="shared" si="913"/>
        <v>0</v>
      </c>
      <c r="I2024" s="25">
        <f>VLOOKUP(CONCATENATE($F2024," ",$G2024),AllocFactorMatrix,(I$4+1),FALSE)*$E2025</f>
        <v>0</v>
      </c>
      <c r="J2024" s="25">
        <f>VLOOKUP(CONCATENATE($F2024," ",$G2024),AllocFactorMatrix,(J$4+1),FALSE)*$E2025</f>
        <v>0</v>
      </c>
      <c r="K2024" s="25">
        <f>VLOOKUP(CONCATENATE($F2024," ",$G2024),AllocFactorMatrix,(K$4+1),FALSE)*$E2025</f>
        <v>0</v>
      </c>
      <c r="L2024" s="25">
        <f>VLOOKUP(CONCATENATE($F2024," ",$G2024),AllocFactorMatrix,(L$4+1),FALSE)*$E2025</f>
        <v>0</v>
      </c>
      <c r="M2024" s="25">
        <f t="shared" si="918"/>
        <v>0</v>
      </c>
      <c r="N2024" s="25">
        <f>VLOOKUP(CONCATENATE($F2024," ",$G2024),AllocFactorMatrix,(N$4+1),FALSE)*$E2025</f>
        <v>0</v>
      </c>
      <c r="O2024" s="25">
        <f>VLOOKUP(CONCATENATE($F2024," ",$G2024),AllocFactorMatrix,(O$4+1),FALSE)*$E2025</f>
        <v>0</v>
      </c>
      <c r="P2024" s="25">
        <f>VLOOKUP(CONCATENATE($F2024," ",$G2024),AllocFactorMatrix,(P$4+1),FALSE)*$E2025</f>
        <v>0</v>
      </c>
      <c r="Q2024" s="25">
        <f>VLOOKUP(CONCATENATE($F2024," ",$G2024),AllocFactorMatrix,(Q$4+1),FALSE)*$E2025</f>
        <v>0</v>
      </c>
      <c r="R2024" s="25">
        <f t="shared" si="920"/>
        <v>0</v>
      </c>
      <c r="S2024" s="25">
        <f>VLOOKUP(CONCATENATE($F2024," ",$G2024),AllocFactorMatrix,(S$4+1),FALSE)*$E2025</f>
        <v>0</v>
      </c>
      <c r="T2024" s="25">
        <f>VLOOKUP(CONCATENATE($F2024," ",$G2024),AllocFactorMatrix,(T$4+1),FALSE)*$E2025</f>
        <v>0</v>
      </c>
      <c r="U2024" s="25">
        <f>VLOOKUP(CONCATENATE($F2024," ",$G2024),AllocFactorMatrix,(U$4+1),FALSE)*$E2025</f>
        <v>0</v>
      </c>
      <c r="V2024" s="25">
        <f>VLOOKUP(CONCATENATE($F2024," ",$G2024),AllocFactorMatrix,(V$4+1),FALSE)*$E2025</f>
        <v>0</v>
      </c>
      <c r="W2024" s="25">
        <f t="shared" si="921"/>
        <v>0</v>
      </c>
      <c r="X2024" s="25">
        <f>VLOOKUP(CONCATENATE($F2024," ",$G2024),AllocFactorMatrix,(X$4+1),FALSE)*$E2025</f>
        <v>0</v>
      </c>
      <c r="Y2024" s="25">
        <f>VLOOKUP(CONCATENATE($F2024," ",$G2024),AllocFactorMatrix,(Y$4+1),FALSE)*$E2025</f>
        <v>0</v>
      </c>
      <c r="Z2024" s="25">
        <f t="shared" si="919"/>
        <v>0</v>
      </c>
      <c r="AA2024" s="25">
        <f>VLOOKUP(CONCATENATE($F2024," ",$G2024),AllocFactorMatrix,(AA$4+1),FALSE)*$E2025</f>
        <v>0</v>
      </c>
      <c r="AB2024" s="25">
        <f>VLOOKUP(CONCATENATE($F2024," ",$G2024),AllocFactorMatrix,(AB$4+1),FALSE)*$E2025</f>
        <v>0</v>
      </c>
      <c r="AC2024" s="25">
        <f>VLOOKUP(CONCATENATE($F2024," ",$G2024),AllocFactorMatrix,(AC$4+1),FALSE)*$E2025</f>
        <v>0</v>
      </c>
    </row>
    <row r="2025" spans="4:29" collapsed="1">
      <c r="D2025" s="58" t="s">
        <v>1156</v>
      </c>
      <c r="E2025" s="22">
        <f>'Sch 5'!L433</f>
        <v>-42632032</v>
      </c>
      <c r="F2025" s="61" t="s">
        <v>31</v>
      </c>
      <c r="G2025" s="20" t="str">
        <f>$G$15</f>
        <v>TOTAL</v>
      </c>
      <c r="H2025" s="24">
        <f t="shared" si="913"/>
        <v>-42632032</v>
      </c>
      <c r="I2025" s="25">
        <f>VLOOKUP(CONCATENATE($F2025," ",$G2025),AllocFactorMatrix,(I$4+1),FALSE)*$E2025</f>
        <v>-15498128.342496829</v>
      </c>
      <c r="J2025" s="25">
        <f>VLOOKUP(CONCATENATE($F2025," ",$G2025),AllocFactorMatrix,(J$4+1),FALSE)*$E2025</f>
        <v>-5002271.3209231105</v>
      </c>
      <c r="K2025" s="25">
        <f>VLOOKUP(CONCATENATE($F2025," ",$G2025),AllocFactorMatrix,(K$4+1),FALSE)*$E2025</f>
        <v>-57266.51613834138</v>
      </c>
      <c r="L2025" s="25">
        <f>VLOOKUP(CONCATENATE($F2025," ",$G2025),AllocFactorMatrix,(L$4+1),FALSE)*$E2025</f>
        <v>-1451.4163051216035</v>
      </c>
      <c r="M2025" s="25">
        <f t="shared" si="918"/>
        <v>-5060989.2533665737</v>
      </c>
      <c r="N2025" s="25">
        <f>VLOOKUP(CONCATENATE($F2025," ",$G2025),AllocFactorMatrix,(N$4+1),FALSE)*$E2025</f>
        <v>-2420687.6284684488</v>
      </c>
      <c r="O2025" s="25">
        <f>VLOOKUP(CONCATENATE($F2025," ",$G2025),AllocFactorMatrix,(O$4+1),FALSE)*$E2025</f>
        <v>-675686.2776661088</v>
      </c>
      <c r="P2025" s="25">
        <f>VLOOKUP(CONCATENATE($F2025," ",$G2025),AllocFactorMatrix,(P$4+1),FALSE)*$E2025</f>
        <v>-53494.594876451774</v>
      </c>
      <c r="Q2025" s="25">
        <f>VLOOKUP(CONCATENATE($F2025," ",$G2025),AllocFactorMatrix,(Q$4+1),FALSE)*$E2025</f>
        <v>-10966.147208356218</v>
      </c>
      <c r="R2025" s="25">
        <f t="shared" si="920"/>
        <v>-3160834.6482193656</v>
      </c>
      <c r="S2025" s="25">
        <f>VLOOKUP(CONCATENATE($F2025," ",$G2025),AllocFactorMatrix,(S$4+1),FALSE)*$E2025</f>
        <v>-161301.46565963732</v>
      </c>
      <c r="T2025" s="25">
        <f>VLOOKUP(CONCATENATE($F2025," ",$G2025),AllocFactorMatrix,(T$4+1),FALSE)*$E2025</f>
        <v>-1927683.0511847173</v>
      </c>
      <c r="U2025" s="25">
        <f>VLOOKUP(CONCATENATE($F2025," ",$G2025),AllocFactorMatrix,(U$4+1),FALSE)*$E2025</f>
        <v>-13627817.198873388</v>
      </c>
      <c r="V2025" s="25">
        <f>VLOOKUP(CONCATENATE($F2025," ",$G2025),AllocFactorMatrix,(V$4+1),FALSE)*$E2025</f>
        <v>-2183989.4406194626</v>
      </c>
      <c r="W2025" s="25">
        <f t="shared" si="921"/>
        <v>-17900791.156337205</v>
      </c>
      <c r="X2025" s="25">
        <f>VLOOKUP(CONCATENATE($F2025," ",$G2025),AllocFactorMatrix,(X$4+1),FALSE)*$E2025</f>
        <v>-656601.50905049569</v>
      </c>
      <c r="Y2025" s="25">
        <f>VLOOKUP(CONCATENATE($F2025," ",$G2025),AllocFactorMatrix,(Y$4+1),FALSE)*$E2025</f>
        <v>-15432.454462527869</v>
      </c>
      <c r="Z2025" s="25">
        <f t="shared" si="919"/>
        <v>-672033.96351302357</v>
      </c>
      <c r="AA2025" s="25">
        <f>VLOOKUP(CONCATENATE($F2025," ",$G2025),AllocFactorMatrix,(AA$4+1),FALSE)*$E2025</f>
        <v>-15076.258870869899</v>
      </c>
      <c r="AB2025" s="25">
        <f>VLOOKUP(CONCATENATE($F2025," ",$G2025),AllocFactorMatrix,(AB$4+1),FALSE)*$E2025</f>
        <v>-259418.92153592783</v>
      </c>
      <c r="AC2025" s="25">
        <f>VLOOKUP(CONCATENATE($F2025," ",$G2025),AllocFactorMatrix,(AC$4+1),FALSE)*$E2025</f>
        <v>-64759.45566019875</v>
      </c>
    </row>
    <row r="2026" spans="4:29" hidden="1" outlineLevel="1">
      <c r="F2026" s="61" t="str">
        <f>F2033</f>
        <v>PROD_ENERGY</v>
      </c>
      <c r="G2026" s="20" t="str">
        <f>$G$8</f>
        <v>PRODUCTION</v>
      </c>
      <c r="H2026" s="24">
        <f t="shared" si="913"/>
        <v>0</v>
      </c>
      <c r="I2026" s="25">
        <f>VLOOKUP(CONCATENATE($F2026," ",$G2026),AllocFactorMatrix,(I$4+1),FALSE)*$E2033</f>
        <v>0</v>
      </c>
      <c r="J2026" s="25">
        <f>VLOOKUP(CONCATENATE($F2026," ",$G2026),AllocFactorMatrix,(J$4+1),FALSE)*$E2033</f>
        <v>0</v>
      </c>
      <c r="K2026" s="25">
        <f>VLOOKUP(CONCATENATE($F2026," ",$G2026),AllocFactorMatrix,(K$4+1),FALSE)*$E2033</f>
        <v>0</v>
      </c>
      <c r="L2026" s="25">
        <f>VLOOKUP(CONCATENATE($F2026," ",$G2026),AllocFactorMatrix,(L$4+1),FALSE)*$E2033</f>
        <v>0</v>
      </c>
      <c r="M2026" s="25">
        <f t="shared" ref="M2026:M2033" si="922">SUBTOTAL(9,J2026:L2026)</f>
        <v>0</v>
      </c>
      <c r="N2026" s="25">
        <f>VLOOKUP(CONCATENATE($F2026," ",$G2026),AllocFactorMatrix,(N$4+1),FALSE)*$E2033</f>
        <v>0</v>
      </c>
      <c r="O2026" s="25">
        <f>VLOOKUP(CONCATENATE($F2026," ",$G2026),AllocFactorMatrix,(O$4+1),FALSE)*$E2033</f>
        <v>0</v>
      </c>
      <c r="P2026" s="25">
        <f>VLOOKUP(CONCATENATE($F2026," ",$G2026),AllocFactorMatrix,(P$4+1),FALSE)*$E2033</f>
        <v>0</v>
      </c>
      <c r="Q2026" s="25">
        <f>VLOOKUP(CONCATENATE($F2026," ",$G2026),AllocFactorMatrix,(Q$4+1),FALSE)*$E2033</f>
        <v>0</v>
      </c>
      <c r="R2026" s="25">
        <f>SUBTOTAL(9,N2026:Q2026)</f>
        <v>0</v>
      </c>
      <c r="S2026" s="25">
        <f>VLOOKUP(CONCATENATE($F2026," ",$G2026),AllocFactorMatrix,(S$4+1),FALSE)*$E2033</f>
        <v>0</v>
      </c>
      <c r="T2026" s="25">
        <f>VLOOKUP(CONCATENATE($F2026," ",$G2026),AllocFactorMatrix,(T$4+1),FALSE)*$E2033</f>
        <v>0</v>
      </c>
      <c r="U2026" s="25">
        <f>VLOOKUP(CONCATENATE($F2026," ",$G2026),AllocFactorMatrix,(U$4+1),FALSE)*$E2033</f>
        <v>0</v>
      </c>
      <c r="V2026" s="25">
        <f>VLOOKUP(CONCATENATE($F2026," ",$G2026),AllocFactorMatrix,(V$4+1),FALSE)*$E2033</f>
        <v>0</v>
      </c>
      <c r="W2026" s="25">
        <f>SUBTOTAL(9,S2026:V2026)</f>
        <v>0</v>
      </c>
      <c r="X2026" s="25">
        <f>VLOOKUP(CONCATENATE($F2026," ",$G2026),AllocFactorMatrix,(X$4+1),FALSE)*$E2033</f>
        <v>0</v>
      </c>
      <c r="Y2026" s="25">
        <f>VLOOKUP(CONCATENATE($F2026," ",$G2026),AllocFactorMatrix,(Y$4+1),FALSE)*$E2033</f>
        <v>0</v>
      </c>
      <c r="Z2026" s="25">
        <f t="shared" ref="Z2026:Z2033" si="923">SUBTOTAL(9,X2026:Y2026)</f>
        <v>0</v>
      </c>
      <c r="AA2026" s="25">
        <f>VLOOKUP(CONCATENATE($F2026," ",$G2026),AllocFactorMatrix,(AA$4+1),FALSE)*$E2033</f>
        <v>0</v>
      </c>
      <c r="AB2026" s="25">
        <f>VLOOKUP(CONCATENATE($F2026," ",$G2026),AllocFactorMatrix,(AB$4+1),FALSE)*$E2033</f>
        <v>0</v>
      </c>
      <c r="AC2026" s="25">
        <f>VLOOKUP(CONCATENATE($F2026," ",$G2026),AllocFactorMatrix,(AC$4+1),FALSE)*$E2033</f>
        <v>0</v>
      </c>
    </row>
    <row r="2027" spans="4:29" hidden="1" outlineLevel="1">
      <c r="F2027" s="61" t="str">
        <f>F2033</f>
        <v>PROD_ENERGY</v>
      </c>
      <c r="G2027" s="20" t="str">
        <f>$G$9</f>
        <v>BULKTRAN</v>
      </c>
      <c r="H2027" s="24">
        <f t="shared" si="913"/>
        <v>0</v>
      </c>
      <c r="I2027" s="25">
        <f>VLOOKUP(CONCATENATE($F2027," ",$G2027),AllocFactorMatrix,(I$4+1),FALSE)*$E2033</f>
        <v>0</v>
      </c>
      <c r="J2027" s="25">
        <f>VLOOKUP(CONCATENATE($F2027," ",$G2027),AllocFactorMatrix,(J$4+1),FALSE)*$E2033</f>
        <v>0</v>
      </c>
      <c r="K2027" s="25">
        <f>VLOOKUP(CONCATENATE($F2027," ",$G2027),AllocFactorMatrix,(K$4+1),FALSE)*$E2033</f>
        <v>0</v>
      </c>
      <c r="L2027" s="25">
        <f>VLOOKUP(CONCATENATE($F2027," ",$G2027),AllocFactorMatrix,(L$4+1),FALSE)*$E2033</f>
        <v>0</v>
      </c>
      <c r="M2027" s="25">
        <f t="shared" si="922"/>
        <v>0</v>
      </c>
      <c r="N2027" s="25">
        <f>VLOOKUP(CONCATENATE($F2027," ",$G2027),AllocFactorMatrix,(N$4+1),FALSE)*$E2033</f>
        <v>0</v>
      </c>
      <c r="O2027" s="25">
        <f>VLOOKUP(CONCATENATE($F2027," ",$G2027),AllocFactorMatrix,(O$4+1),FALSE)*$E2033</f>
        <v>0</v>
      </c>
      <c r="P2027" s="25">
        <f>VLOOKUP(CONCATENATE($F2027," ",$G2027),AllocFactorMatrix,(P$4+1),FALSE)*$E2033</f>
        <v>0</v>
      </c>
      <c r="Q2027" s="25">
        <f>VLOOKUP(CONCATENATE($F2027," ",$G2027),AllocFactorMatrix,(Q$4+1),FALSE)*$E2033</f>
        <v>0</v>
      </c>
      <c r="R2027" s="25">
        <f t="shared" ref="R2027:R2033" si="924">SUBTOTAL(9,N2027:Q2027)</f>
        <v>0</v>
      </c>
      <c r="S2027" s="25">
        <f>VLOOKUP(CONCATENATE($F2027," ",$G2027),AllocFactorMatrix,(S$4+1),FALSE)*$E2033</f>
        <v>0</v>
      </c>
      <c r="T2027" s="25">
        <f>VLOOKUP(CONCATENATE($F2027," ",$G2027),AllocFactorMatrix,(T$4+1),FALSE)*$E2033</f>
        <v>0</v>
      </c>
      <c r="U2027" s="25">
        <f>VLOOKUP(CONCATENATE($F2027," ",$G2027),AllocFactorMatrix,(U$4+1),FALSE)*$E2033</f>
        <v>0</v>
      </c>
      <c r="V2027" s="25">
        <f>VLOOKUP(CONCATENATE($F2027," ",$G2027),AllocFactorMatrix,(V$4+1),FALSE)*$E2033</f>
        <v>0</v>
      </c>
      <c r="W2027" s="25">
        <f t="shared" ref="W2027:W2033" si="925">SUBTOTAL(9,S2027:V2027)</f>
        <v>0</v>
      </c>
      <c r="X2027" s="25">
        <f>VLOOKUP(CONCATENATE($F2027," ",$G2027),AllocFactorMatrix,(X$4+1),FALSE)*$E2033</f>
        <v>0</v>
      </c>
      <c r="Y2027" s="25">
        <f>VLOOKUP(CONCATENATE($F2027," ",$G2027),AllocFactorMatrix,(Y$4+1),FALSE)*$E2033</f>
        <v>0</v>
      </c>
      <c r="Z2027" s="25">
        <f t="shared" si="923"/>
        <v>0</v>
      </c>
      <c r="AA2027" s="25">
        <f>VLOOKUP(CONCATENATE($F2027," ",$G2027),AllocFactorMatrix,(AA$4+1),FALSE)*$E2033</f>
        <v>0</v>
      </c>
      <c r="AB2027" s="25">
        <f>VLOOKUP(CONCATENATE($F2027," ",$G2027),AllocFactorMatrix,(AB$4+1),FALSE)*$E2033</f>
        <v>0</v>
      </c>
      <c r="AC2027" s="25">
        <f>VLOOKUP(CONCATENATE($F2027," ",$G2027),AllocFactorMatrix,(AC$4+1),FALSE)*$E2033</f>
        <v>0</v>
      </c>
    </row>
    <row r="2028" spans="4:29" hidden="1" outlineLevel="1">
      <c r="F2028" s="61" t="str">
        <f>F2033</f>
        <v>PROD_ENERGY</v>
      </c>
      <c r="G2028" s="20" t="str">
        <f>$G$10</f>
        <v>SUBTRAN</v>
      </c>
      <c r="H2028" s="24">
        <f t="shared" si="913"/>
        <v>0</v>
      </c>
      <c r="I2028" s="25">
        <f>VLOOKUP(CONCATENATE($F2028," ",$G2028),AllocFactorMatrix,(I$4+1),FALSE)*$E2033</f>
        <v>0</v>
      </c>
      <c r="J2028" s="25">
        <f>VLOOKUP(CONCATENATE($F2028," ",$G2028),AllocFactorMatrix,(J$4+1),FALSE)*$E2033</f>
        <v>0</v>
      </c>
      <c r="K2028" s="25">
        <f>VLOOKUP(CONCATENATE($F2028," ",$G2028),AllocFactorMatrix,(K$4+1),FALSE)*$E2033</f>
        <v>0</v>
      </c>
      <c r="L2028" s="25">
        <f>VLOOKUP(CONCATENATE($F2028," ",$G2028),AllocFactorMatrix,(L$4+1),FALSE)*$E2033</f>
        <v>0</v>
      </c>
      <c r="M2028" s="25">
        <f t="shared" si="922"/>
        <v>0</v>
      </c>
      <c r="N2028" s="25">
        <f>VLOOKUP(CONCATENATE($F2028," ",$G2028),AllocFactorMatrix,(N$4+1),FALSE)*$E2033</f>
        <v>0</v>
      </c>
      <c r="O2028" s="25">
        <f>VLOOKUP(CONCATENATE($F2028," ",$G2028),AllocFactorMatrix,(O$4+1),FALSE)*$E2033</f>
        <v>0</v>
      </c>
      <c r="P2028" s="25">
        <f>VLOOKUP(CONCATENATE($F2028," ",$G2028),AllocFactorMatrix,(P$4+1),FALSE)*$E2033</f>
        <v>0</v>
      </c>
      <c r="Q2028" s="25">
        <f>VLOOKUP(CONCATENATE($F2028," ",$G2028),AllocFactorMatrix,(Q$4+1),FALSE)*$E2033</f>
        <v>0</v>
      </c>
      <c r="R2028" s="25">
        <f t="shared" si="924"/>
        <v>0</v>
      </c>
      <c r="S2028" s="25">
        <f>VLOOKUP(CONCATENATE($F2028," ",$G2028),AllocFactorMatrix,(S$4+1),FALSE)*$E2033</f>
        <v>0</v>
      </c>
      <c r="T2028" s="25">
        <f>VLOOKUP(CONCATENATE($F2028," ",$G2028),AllocFactorMatrix,(T$4+1),FALSE)*$E2033</f>
        <v>0</v>
      </c>
      <c r="U2028" s="25">
        <f>VLOOKUP(CONCATENATE($F2028," ",$G2028),AllocFactorMatrix,(U$4+1),FALSE)*$E2033</f>
        <v>0</v>
      </c>
      <c r="V2028" s="25">
        <f>VLOOKUP(CONCATENATE($F2028," ",$G2028),AllocFactorMatrix,(V$4+1),FALSE)*$E2033</f>
        <v>0</v>
      </c>
      <c r="W2028" s="25">
        <f t="shared" si="925"/>
        <v>0</v>
      </c>
      <c r="X2028" s="25">
        <f>VLOOKUP(CONCATENATE($F2028," ",$G2028),AllocFactorMatrix,(X$4+1),FALSE)*$E2033</f>
        <v>0</v>
      </c>
      <c r="Y2028" s="25">
        <f>VLOOKUP(CONCATENATE($F2028," ",$G2028),AllocFactorMatrix,(Y$4+1),FALSE)*$E2033</f>
        <v>0</v>
      </c>
      <c r="Z2028" s="25">
        <f t="shared" si="923"/>
        <v>0</v>
      </c>
      <c r="AA2028" s="25">
        <f>VLOOKUP(CONCATENATE($F2028," ",$G2028),AllocFactorMatrix,(AA$4+1),FALSE)*$E2033</f>
        <v>0</v>
      </c>
      <c r="AB2028" s="25">
        <f>VLOOKUP(CONCATENATE($F2028," ",$G2028),AllocFactorMatrix,(AB$4+1),FALSE)*$E2033</f>
        <v>0</v>
      </c>
      <c r="AC2028" s="25">
        <f>VLOOKUP(CONCATENATE($F2028," ",$G2028),AllocFactorMatrix,(AC$4+1),FALSE)*$E2033</f>
        <v>0</v>
      </c>
    </row>
    <row r="2029" spans="4:29" hidden="1" outlineLevel="1">
      <c r="F2029" s="61" t="str">
        <f>F2033</f>
        <v>PROD_ENERGY</v>
      </c>
      <c r="G2029" s="20" t="str">
        <f>$G$11</f>
        <v>DISTPRI</v>
      </c>
      <c r="H2029" s="24">
        <f t="shared" si="913"/>
        <v>0</v>
      </c>
      <c r="I2029" s="25">
        <f>VLOOKUP(CONCATENATE($F2029," ",$G2029),AllocFactorMatrix,(I$4+1),FALSE)*$E2033</f>
        <v>0</v>
      </c>
      <c r="J2029" s="25">
        <f>VLOOKUP(CONCATENATE($F2029," ",$G2029),AllocFactorMatrix,(J$4+1),FALSE)*$E2033</f>
        <v>0</v>
      </c>
      <c r="K2029" s="25">
        <f>VLOOKUP(CONCATENATE($F2029," ",$G2029),AllocFactorMatrix,(K$4+1),FALSE)*$E2033</f>
        <v>0</v>
      </c>
      <c r="L2029" s="25">
        <f>VLOOKUP(CONCATENATE($F2029," ",$G2029),AllocFactorMatrix,(L$4+1),FALSE)*$E2033</f>
        <v>0</v>
      </c>
      <c r="M2029" s="25">
        <f t="shared" si="922"/>
        <v>0</v>
      </c>
      <c r="N2029" s="25">
        <f>VLOOKUP(CONCATENATE($F2029," ",$G2029),AllocFactorMatrix,(N$4+1),FALSE)*$E2033</f>
        <v>0</v>
      </c>
      <c r="O2029" s="25">
        <f>VLOOKUP(CONCATENATE($F2029," ",$G2029),AllocFactorMatrix,(O$4+1),FALSE)*$E2033</f>
        <v>0</v>
      </c>
      <c r="P2029" s="25">
        <f>VLOOKUP(CONCATENATE($F2029," ",$G2029),AllocFactorMatrix,(P$4+1),FALSE)*$E2033</f>
        <v>0</v>
      </c>
      <c r="Q2029" s="25">
        <f>VLOOKUP(CONCATENATE($F2029," ",$G2029),AllocFactorMatrix,(Q$4+1),FALSE)*$E2033</f>
        <v>0</v>
      </c>
      <c r="R2029" s="25">
        <f t="shared" si="924"/>
        <v>0</v>
      </c>
      <c r="S2029" s="25">
        <f>VLOOKUP(CONCATENATE($F2029," ",$G2029),AllocFactorMatrix,(S$4+1),FALSE)*$E2033</f>
        <v>0</v>
      </c>
      <c r="T2029" s="25">
        <f>VLOOKUP(CONCATENATE($F2029," ",$G2029),AllocFactorMatrix,(T$4+1),FALSE)*$E2033</f>
        <v>0</v>
      </c>
      <c r="U2029" s="25">
        <f>VLOOKUP(CONCATENATE($F2029," ",$G2029),AllocFactorMatrix,(U$4+1),FALSE)*$E2033</f>
        <v>0</v>
      </c>
      <c r="V2029" s="25">
        <f>VLOOKUP(CONCATENATE($F2029," ",$G2029),AllocFactorMatrix,(V$4+1),FALSE)*$E2033</f>
        <v>0</v>
      </c>
      <c r="W2029" s="25">
        <f t="shared" si="925"/>
        <v>0</v>
      </c>
      <c r="X2029" s="25">
        <f>VLOOKUP(CONCATENATE($F2029," ",$G2029),AllocFactorMatrix,(X$4+1),FALSE)*$E2033</f>
        <v>0</v>
      </c>
      <c r="Y2029" s="25">
        <f>VLOOKUP(CONCATENATE($F2029," ",$G2029),AllocFactorMatrix,(Y$4+1),FALSE)*$E2033</f>
        <v>0</v>
      </c>
      <c r="Z2029" s="25">
        <f t="shared" si="923"/>
        <v>0</v>
      </c>
      <c r="AA2029" s="25">
        <f>VLOOKUP(CONCATENATE($F2029," ",$G2029),AllocFactorMatrix,(AA$4+1),FALSE)*$E2033</f>
        <v>0</v>
      </c>
      <c r="AB2029" s="25">
        <f>VLOOKUP(CONCATENATE($F2029," ",$G2029),AllocFactorMatrix,(AB$4+1),FALSE)*$E2033</f>
        <v>0</v>
      </c>
      <c r="AC2029" s="25">
        <f>VLOOKUP(CONCATENATE($F2029," ",$G2029),AllocFactorMatrix,(AC$4+1),FALSE)*$E2033</f>
        <v>0</v>
      </c>
    </row>
    <row r="2030" spans="4:29" hidden="1" outlineLevel="1">
      <c r="F2030" s="61" t="str">
        <f>F2033</f>
        <v>PROD_ENERGY</v>
      </c>
      <c r="G2030" s="20" t="str">
        <f>$G$12</f>
        <v>DISTSEC</v>
      </c>
      <c r="H2030" s="24">
        <f t="shared" si="913"/>
        <v>0</v>
      </c>
      <c r="I2030" s="25">
        <f>VLOOKUP(CONCATENATE($F2030," ",$G2030),AllocFactorMatrix,(I$4+1),FALSE)*$E2033</f>
        <v>0</v>
      </c>
      <c r="J2030" s="25">
        <f>VLOOKUP(CONCATENATE($F2030," ",$G2030),AllocFactorMatrix,(J$4+1),FALSE)*$E2033</f>
        <v>0</v>
      </c>
      <c r="K2030" s="25">
        <f>VLOOKUP(CONCATENATE($F2030," ",$G2030),AllocFactorMatrix,(K$4+1),FALSE)*$E2033</f>
        <v>0</v>
      </c>
      <c r="L2030" s="25">
        <f>VLOOKUP(CONCATENATE($F2030," ",$G2030),AllocFactorMatrix,(L$4+1),FALSE)*$E2033</f>
        <v>0</v>
      </c>
      <c r="M2030" s="25">
        <f t="shared" si="922"/>
        <v>0</v>
      </c>
      <c r="N2030" s="25">
        <f>VLOOKUP(CONCATENATE($F2030," ",$G2030),AllocFactorMatrix,(N$4+1),FALSE)*$E2033</f>
        <v>0</v>
      </c>
      <c r="O2030" s="25">
        <f>VLOOKUP(CONCATENATE($F2030," ",$G2030),AllocFactorMatrix,(O$4+1),FALSE)*$E2033</f>
        <v>0</v>
      </c>
      <c r="P2030" s="25">
        <f>VLOOKUP(CONCATENATE($F2030," ",$G2030),AllocFactorMatrix,(P$4+1),FALSE)*$E2033</f>
        <v>0</v>
      </c>
      <c r="Q2030" s="25">
        <f>VLOOKUP(CONCATENATE($F2030," ",$G2030),AllocFactorMatrix,(Q$4+1),FALSE)*$E2033</f>
        <v>0</v>
      </c>
      <c r="R2030" s="25">
        <f t="shared" si="924"/>
        <v>0</v>
      </c>
      <c r="S2030" s="25">
        <f>VLOOKUP(CONCATENATE($F2030," ",$G2030),AllocFactorMatrix,(S$4+1),FALSE)*$E2033</f>
        <v>0</v>
      </c>
      <c r="T2030" s="25">
        <f>VLOOKUP(CONCATENATE($F2030," ",$G2030),AllocFactorMatrix,(T$4+1),FALSE)*$E2033</f>
        <v>0</v>
      </c>
      <c r="U2030" s="25">
        <f>VLOOKUP(CONCATENATE($F2030," ",$G2030),AllocFactorMatrix,(U$4+1),FALSE)*$E2033</f>
        <v>0</v>
      </c>
      <c r="V2030" s="25">
        <f>VLOOKUP(CONCATENATE($F2030," ",$G2030),AllocFactorMatrix,(V$4+1),FALSE)*$E2033</f>
        <v>0</v>
      </c>
      <c r="W2030" s="25">
        <f t="shared" si="925"/>
        <v>0</v>
      </c>
      <c r="X2030" s="25">
        <f>VLOOKUP(CONCATENATE($F2030," ",$G2030),AllocFactorMatrix,(X$4+1),FALSE)*$E2033</f>
        <v>0</v>
      </c>
      <c r="Y2030" s="25">
        <f>VLOOKUP(CONCATENATE($F2030," ",$G2030),AllocFactorMatrix,(Y$4+1),FALSE)*$E2033</f>
        <v>0</v>
      </c>
      <c r="Z2030" s="25">
        <f t="shared" si="923"/>
        <v>0</v>
      </c>
      <c r="AA2030" s="25">
        <f>VLOOKUP(CONCATENATE($F2030," ",$G2030),AllocFactorMatrix,(AA$4+1),FALSE)*$E2033</f>
        <v>0</v>
      </c>
      <c r="AB2030" s="25">
        <f>VLOOKUP(CONCATENATE($F2030," ",$G2030),AllocFactorMatrix,(AB$4+1),FALSE)*$E2033</f>
        <v>0</v>
      </c>
      <c r="AC2030" s="25">
        <f>VLOOKUP(CONCATENATE($F2030," ",$G2030),AllocFactorMatrix,(AC$4+1),FALSE)*$E2033</f>
        <v>0</v>
      </c>
    </row>
    <row r="2031" spans="4:29" hidden="1" outlineLevel="1">
      <c r="F2031" s="61" t="str">
        <f>F2033</f>
        <v>PROD_ENERGY</v>
      </c>
      <c r="G2031" s="20" t="str">
        <f>$G$13</f>
        <v>ENERGY</v>
      </c>
      <c r="H2031" s="24">
        <f t="shared" si="913"/>
        <v>-3562775.149999999</v>
      </c>
      <c r="I2031" s="25">
        <f>VLOOKUP(CONCATENATE($F2031," ",$G2031),AllocFactorMatrix,(I$4+1),FALSE)*$E2033</f>
        <v>-1295184.4878085658</v>
      </c>
      <c r="J2031" s="25">
        <f>VLOOKUP(CONCATENATE($F2031," ",$G2031),AllocFactorMatrix,(J$4+1),FALSE)*$E2033</f>
        <v>-418041.71932838042</v>
      </c>
      <c r="K2031" s="25">
        <f>VLOOKUP(CONCATENATE($F2031," ",$G2031),AllocFactorMatrix,(K$4+1),FALSE)*$E2033</f>
        <v>-4785.7845627615552</v>
      </c>
      <c r="L2031" s="25">
        <f>VLOOKUP(CONCATENATE($F2031," ",$G2031),AllocFactorMatrix,(L$4+1),FALSE)*$E2033</f>
        <v>-121.29541336880368</v>
      </c>
      <c r="M2031" s="25">
        <f t="shared" si="922"/>
        <v>-422948.79930451076</v>
      </c>
      <c r="N2031" s="25">
        <f>VLOOKUP(CONCATENATE($F2031," ",$G2031),AllocFactorMatrix,(N$4+1),FALSE)*$E2033</f>
        <v>-202297.78699311873</v>
      </c>
      <c r="O2031" s="25">
        <f>VLOOKUP(CONCATENATE($F2031," ",$G2031),AllocFactorMatrix,(O$4+1),FALSE)*$E2033</f>
        <v>-56467.359549383254</v>
      </c>
      <c r="P2031" s="25">
        <f>VLOOKUP(CONCATENATE($F2031," ",$G2031),AllocFactorMatrix,(P$4+1),FALSE)*$E2033</f>
        <v>-4470.5636664266831</v>
      </c>
      <c r="Q2031" s="25">
        <f>VLOOKUP(CONCATENATE($F2031," ",$G2031),AllocFactorMatrix,(Q$4+1),FALSE)*$E2033</f>
        <v>-916.44509849245298</v>
      </c>
      <c r="R2031" s="25">
        <f t="shared" si="924"/>
        <v>-264152.15530742111</v>
      </c>
      <c r="S2031" s="25">
        <f>VLOOKUP(CONCATENATE($F2031," ",$G2031),AllocFactorMatrix,(S$4+1),FALSE)*$E2033</f>
        <v>-13480.024914382082</v>
      </c>
      <c r="T2031" s="25">
        <f>VLOOKUP(CONCATENATE($F2031," ",$G2031),AllocFactorMatrix,(T$4+1),FALSE)*$E2033</f>
        <v>-161097.20671623369</v>
      </c>
      <c r="U2031" s="25">
        <f>VLOOKUP(CONCATENATE($F2031," ",$G2031),AllocFactorMatrix,(U$4+1),FALSE)*$E2033</f>
        <v>-1138881.8732564452</v>
      </c>
      <c r="V2031" s="25">
        <f>VLOOKUP(CONCATENATE($F2031," ",$G2031),AllocFactorMatrix,(V$4+1),FALSE)*$E2033</f>
        <v>-182516.82929167961</v>
      </c>
      <c r="W2031" s="25">
        <f t="shared" si="925"/>
        <v>-1495975.9341787405</v>
      </c>
      <c r="X2031" s="25">
        <f>VLOOKUP(CONCATENATE($F2031," ",$G2031),AllocFactorMatrix,(X$4+1),FALSE)*$E2033</f>
        <v>-54872.438168033041</v>
      </c>
      <c r="Y2031" s="25">
        <f>VLOOKUP(CONCATENATE($F2031," ",$G2031),AllocFactorMatrix,(Y$4+1),FALSE)*$E2033</f>
        <v>-1289.6960966486629</v>
      </c>
      <c r="Z2031" s="25">
        <f t="shared" si="923"/>
        <v>-56162.134264681707</v>
      </c>
      <c r="AA2031" s="25">
        <f>VLOOKUP(CONCATENATE($F2031," ",$G2031),AllocFactorMatrix,(AA$4+1),FALSE)*$E2033</f>
        <v>-1259.9286954021411</v>
      </c>
      <c r="AB2031" s="25">
        <f>VLOOKUP(CONCATENATE($F2031," ",$G2031),AllocFactorMatrix,(AB$4+1),FALSE)*$E2033</f>
        <v>-21679.738068502189</v>
      </c>
      <c r="AC2031" s="25">
        <f>VLOOKUP(CONCATENATE($F2031," ",$G2031),AllocFactorMatrix,(AC$4+1),FALSE)*$E2033</f>
        <v>-5411.972372175057</v>
      </c>
    </row>
    <row r="2032" spans="4:29" hidden="1" outlineLevel="1">
      <c r="F2032" s="61" t="str">
        <f>F2033</f>
        <v>PROD_ENERGY</v>
      </c>
      <c r="G2032" s="20" t="str">
        <f>$G$14</f>
        <v>CUSTOMER</v>
      </c>
      <c r="H2032" s="24">
        <f t="shared" si="913"/>
        <v>0</v>
      </c>
      <c r="I2032" s="25">
        <f>VLOOKUP(CONCATENATE($F2032," ",$G2032),AllocFactorMatrix,(I$4+1),FALSE)*$E2033</f>
        <v>0</v>
      </c>
      <c r="J2032" s="25">
        <f>VLOOKUP(CONCATENATE($F2032," ",$G2032),AllocFactorMatrix,(J$4+1),FALSE)*$E2033</f>
        <v>0</v>
      </c>
      <c r="K2032" s="25">
        <f>VLOOKUP(CONCATENATE($F2032," ",$G2032),AllocFactorMatrix,(K$4+1),FALSE)*$E2033</f>
        <v>0</v>
      </c>
      <c r="L2032" s="25">
        <f>VLOOKUP(CONCATENATE($F2032," ",$G2032),AllocFactorMatrix,(L$4+1),FALSE)*$E2033</f>
        <v>0</v>
      </c>
      <c r="M2032" s="25">
        <f t="shared" si="922"/>
        <v>0</v>
      </c>
      <c r="N2032" s="25">
        <f>VLOOKUP(CONCATENATE($F2032," ",$G2032),AllocFactorMatrix,(N$4+1),FALSE)*$E2033</f>
        <v>0</v>
      </c>
      <c r="O2032" s="25">
        <f>VLOOKUP(CONCATENATE($F2032," ",$G2032),AllocFactorMatrix,(O$4+1),FALSE)*$E2033</f>
        <v>0</v>
      </c>
      <c r="P2032" s="25">
        <f>VLOOKUP(CONCATENATE($F2032," ",$G2032),AllocFactorMatrix,(P$4+1),FALSE)*$E2033</f>
        <v>0</v>
      </c>
      <c r="Q2032" s="25">
        <f>VLOOKUP(CONCATENATE($F2032," ",$G2032),AllocFactorMatrix,(Q$4+1),FALSE)*$E2033</f>
        <v>0</v>
      </c>
      <c r="R2032" s="25">
        <f t="shared" si="924"/>
        <v>0</v>
      </c>
      <c r="S2032" s="25">
        <f>VLOOKUP(CONCATENATE($F2032," ",$G2032),AllocFactorMatrix,(S$4+1),FALSE)*$E2033</f>
        <v>0</v>
      </c>
      <c r="T2032" s="25">
        <f>VLOOKUP(CONCATENATE($F2032," ",$G2032),AllocFactorMatrix,(T$4+1),FALSE)*$E2033</f>
        <v>0</v>
      </c>
      <c r="U2032" s="25">
        <f>VLOOKUP(CONCATENATE($F2032," ",$G2032),AllocFactorMatrix,(U$4+1),FALSE)*$E2033</f>
        <v>0</v>
      </c>
      <c r="V2032" s="25">
        <f>VLOOKUP(CONCATENATE($F2032," ",$G2032),AllocFactorMatrix,(V$4+1),FALSE)*$E2033</f>
        <v>0</v>
      </c>
      <c r="W2032" s="25">
        <f t="shared" si="925"/>
        <v>0</v>
      </c>
      <c r="X2032" s="25">
        <f>VLOOKUP(CONCATENATE($F2032," ",$G2032),AllocFactorMatrix,(X$4+1),FALSE)*$E2033</f>
        <v>0</v>
      </c>
      <c r="Y2032" s="25">
        <f>VLOOKUP(CONCATENATE($F2032," ",$G2032),AllocFactorMatrix,(Y$4+1),FALSE)*$E2033</f>
        <v>0</v>
      </c>
      <c r="Z2032" s="25">
        <f t="shared" si="923"/>
        <v>0</v>
      </c>
      <c r="AA2032" s="25">
        <f>VLOOKUP(CONCATENATE($F2032," ",$G2032),AllocFactorMatrix,(AA$4+1),FALSE)*$E2033</f>
        <v>0</v>
      </c>
      <c r="AB2032" s="25">
        <f>VLOOKUP(CONCATENATE($F2032," ",$G2032),AllocFactorMatrix,(AB$4+1),FALSE)*$E2033</f>
        <v>0</v>
      </c>
      <c r="AC2032" s="25">
        <f>VLOOKUP(CONCATENATE($F2032," ",$G2032),AllocFactorMatrix,(AC$4+1),FALSE)*$E2033</f>
        <v>0</v>
      </c>
    </row>
    <row r="2033" spans="4:29" collapsed="1">
      <c r="D2033" s="58" t="s">
        <v>1157</v>
      </c>
      <c r="E2033" s="22">
        <f>'Sch 5'!M433</f>
        <v>-3562775.15</v>
      </c>
      <c r="F2033" s="61" t="s">
        <v>31</v>
      </c>
      <c r="G2033" s="20" t="str">
        <f>$G$15</f>
        <v>TOTAL</v>
      </c>
      <c r="H2033" s="24">
        <f t="shared" si="913"/>
        <v>-3562775.149999999</v>
      </c>
      <c r="I2033" s="25">
        <f>VLOOKUP(CONCATENATE($F2033," ",$G2033),AllocFactorMatrix,(I$4+1),FALSE)*$E2033</f>
        <v>-1295184.4878085658</v>
      </c>
      <c r="J2033" s="25">
        <f>VLOOKUP(CONCATENATE($F2033," ",$G2033),AllocFactorMatrix,(J$4+1),FALSE)*$E2033</f>
        <v>-418041.71932838042</v>
      </c>
      <c r="K2033" s="25">
        <f>VLOOKUP(CONCATENATE($F2033," ",$G2033),AllocFactorMatrix,(K$4+1),FALSE)*$E2033</f>
        <v>-4785.7845627615552</v>
      </c>
      <c r="L2033" s="25">
        <f>VLOOKUP(CONCATENATE($F2033," ",$G2033),AllocFactorMatrix,(L$4+1),FALSE)*$E2033</f>
        <v>-121.29541336880368</v>
      </c>
      <c r="M2033" s="25">
        <f t="shared" si="922"/>
        <v>-422948.79930451076</v>
      </c>
      <c r="N2033" s="25">
        <f>VLOOKUP(CONCATENATE($F2033," ",$G2033),AllocFactorMatrix,(N$4+1),FALSE)*$E2033</f>
        <v>-202297.78699311873</v>
      </c>
      <c r="O2033" s="25">
        <f>VLOOKUP(CONCATENATE($F2033," ",$G2033),AllocFactorMatrix,(O$4+1),FALSE)*$E2033</f>
        <v>-56467.359549383254</v>
      </c>
      <c r="P2033" s="25">
        <f>VLOOKUP(CONCATENATE($F2033," ",$G2033),AllocFactorMatrix,(P$4+1),FALSE)*$E2033</f>
        <v>-4470.5636664266831</v>
      </c>
      <c r="Q2033" s="25">
        <f>VLOOKUP(CONCATENATE($F2033," ",$G2033),AllocFactorMatrix,(Q$4+1),FALSE)*$E2033</f>
        <v>-916.44509849245298</v>
      </c>
      <c r="R2033" s="25">
        <f t="shared" si="924"/>
        <v>-264152.15530742111</v>
      </c>
      <c r="S2033" s="25">
        <f>VLOOKUP(CONCATENATE($F2033," ",$G2033),AllocFactorMatrix,(S$4+1),FALSE)*$E2033</f>
        <v>-13480.024914382082</v>
      </c>
      <c r="T2033" s="25">
        <f>VLOOKUP(CONCATENATE($F2033," ",$G2033),AllocFactorMatrix,(T$4+1),FALSE)*$E2033</f>
        <v>-161097.20671623369</v>
      </c>
      <c r="U2033" s="25">
        <f>VLOOKUP(CONCATENATE($F2033," ",$G2033),AllocFactorMatrix,(U$4+1),FALSE)*$E2033</f>
        <v>-1138881.8732564452</v>
      </c>
      <c r="V2033" s="25">
        <f>VLOOKUP(CONCATENATE($F2033," ",$G2033),AllocFactorMatrix,(V$4+1),FALSE)*$E2033</f>
        <v>-182516.82929167961</v>
      </c>
      <c r="W2033" s="25">
        <f t="shared" si="925"/>
        <v>-1495975.9341787405</v>
      </c>
      <c r="X2033" s="25">
        <f>VLOOKUP(CONCATENATE($F2033," ",$G2033),AllocFactorMatrix,(X$4+1),FALSE)*$E2033</f>
        <v>-54872.438168033041</v>
      </c>
      <c r="Y2033" s="25">
        <f>VLOOKUP(CONCATENATE($F2033," ",$G2033),AllocFactorMatrix,(Y$4+1),FALSE)*$E2033</f>
        <v>-1289.6960966486629</v>
      </c>
      <c r="Z2033" s="25">
        <f t="shared" si="923"/>
        <v>-56162.134264681707</v>
      </c>
      <c r="AA2033" s="25">
        <f>VLOOKUP(CONCATENATE($F2033," ",$G2033),AllocFactorMatrix,(AA$4+1),FALSE)*$E2033</f>
        <v>-1259.9286954021411</v>
      </c>
      <c r="AB2033" s="25">
        <f>VLOOKUP(CONCATENATE($F2033," ",$G2033),AllocFactorMatrix,(AB$4+1),FALSE)*$E2033</f>
        <v>-21679.738068502189</v>
      </c>
      <c r="AC2033" s="25">
        <f>VLOOKUP(CONCATENATE($F2033," ",$G2033),AllocFactorMatrix,(AC$4+1),FALSE)*$E2033</f>
        <v>-5411.972372175057</v>
      </c>
    </row>
    <row r="2034" spans="4:29" hidden="1" outlineLevel="1">
      <c r="F2034" s="61" t="str">
        <f>F2041</f>
        <v>PROD_DEMAND</v>
      </c>
      <c r="G2034" s="20" t="str">
        <f>$G$8</f>
        <v>PRODUCTION</v>
      </c>
      <c r="H2034" s="24">
        <f t="shared" si="913"/>
        <v>0</v>
      </c>
      <c r="I2034" s="25">
        <f>VLOOKUP(CONCATENATE($F2034," ",$G2034),AllocFactorMatrix,(I$4+1),FALSE)*$E2041</f>
        <v>0</v>
      </c>
      <c r="J2034" s="25">
        <f>VLOOKUP(CONCATENATE($F2034," ",$G2034),AllocFactorMatrix,(J$4+1),FALSE)*$E2041</f>
        <v>0</v>
      </c>
      <c r="K2034" s="25">
        <f>VLOOKUP(CONCATENATE($F2034," ",$G2034),AllocFactorMatrix,(K$4+1),FALSE)*$E2041</f>
        <v>0</v>
      </c>
      <c r="L2034" s="25">
        <f>VLOOKUP(CONCATENATE($F2034," ",$G2034),AllocFactorMatrix,(L$4+1),FALSE)*$E2041</f>
        <v>0</v>
      </c>
      <c r="M2034" s="25">
        <f t="shared" ref="M2034:M2048" si="926">SUBTOTAL(9,J2034:L2034)</f>
        <v>0</v>
      </c>
      <c r="N2034" s="25">
        <f>VLOOKUP(CONCATENATE($F2034," ",$G2034),AllocFactorMatrix,(N$4+1),FALSE)*$E2041</f>
        <v>0</v>
      </c>
      <c r="O2034" s="25">
        <f>VLOOKUP(CONCATENATE($F2034," ",$G2034),AllocFactorMatrix,(O$4+1),FALSE)*$E2041</f>
        <v>0</v>
      </c>
      <c r="P2034" s="25">
        <f>VLOOKUP(CONCATENATE($F2034," ",$G2034),AllocFactorMatrix,(P$4+1),FALSE)*$E2041</f>
        <v>0</v>
      </c>
      <c r="Q2034" s="25">
        <f>VLOOKUP(CONCATENATE($F2034," ",$G2034),AllocFactorMatrix,(Q$4+1),FALSE)*$E2041</f>
        <v>0</v>
      </c>
      <c r="R2034" s="25">
        <f>SUBTOTAL(9,N2034:Q2034)</f>
        <v>0</v>
      </c>
      <c r="S2034" s="25">
        <f>VLOOKUP(CONCATENATE($F2034," ",$G2034),AllocFactorMatrix,(S$4+1),FALSE)*$E2041</f>
        <v>0</v>
      </c>
      <c r="T2034" s="25">
        <f>VLOOKUP(CONCATENATE($F2034," ",$G2034),AllocFactorMatrix,(T$4+1),FALSE)*$E2041</f>
        <v>0</v>
      </c>
      <c r="U2034" s="25">
        <f>VLOOKUP(CONCATENATE($F2034," ",$G2034),AllocFactorMatrix,(U$4+1),FALSE)*$E2041</f>
        <v>0</v>
      </c>
      <c r="V2034" s="25">
        <f>VLOOKUP(CONCATENATE($F2034," ",$G2034),AllocFactorMatrix,(V$4+1),FALSE)*$E2041</f>
        <v>0</v>
      </c>
      <c r="W2034" s="25">
        <f>SUBTOTAL(9,S2034:V2034)</f>
        <v>0</v>
      </c>
      <c r="X2034" s="25">
        <f>VLOOKUP(CONCATENATE($F2034," ",$G2034),AllocFactorMatrix,(X$4+1),FALSE)*$E2041</f>
        <v>0</v>
      </c>
      <c r="Y2034" s="25">
        <f>VLOOKUP(CONCATENATE($F2034," ",$G2034),AllocFactorMatrix,(Y$4+1),FALSE)*$E2041</f>
        <v>0</v>
      </c>
      <c r="Z2034" s="25">
        <f t="shared" ref="Z2034:Z2048" si="927">SUBTOTAL(9,X2034:Y2034)</f>
        <v>0</v>
      </c>
      <c r="AA2034" s="25">
        <f>VLOOKUP(CONCATENATE($F2034," ",$G2034),AllocFactorMatrix,(AA$4+1),FALSE)*$E2041</f>
        <v>0</v>
      </c>
      <c r="AB2034" s="25">
        <f>VLOOKUP(CONCATENATE($F2034," ",$G2034),AllocFactorMatrix,(AB$4+1),FALSE)*$E2041</f>
        <v>0</v>
      </c>
      <c r="AC2034" s="25">
        <f>VLOOKUP(CONCATENATE($F2034," ",$G2034),AllocFactorMatrix,(AC$4+1),FALSE)*$E2041</f>
        <v>0</v>
      </c>
    </row>
    <row r="2035" spans="4:29" hidden="1" outlineLevel="1">
      <c r="F2035" s="61" t="str">
        <f>F2041</f>
        <v>PROD_DEMAND</v>
      </c>
      <c r="G2035" s="20" t="str">
        <f>$G$9</f>
        <v>BULKTRAN</v>
      </c>
      <c r="H2035" s="24">
        <f t="shared" si="913"/>
        <v>0</v>
      </c>
      <c r="I2035" s="25">
        <f>VLOOKUP(CONCATENATE($F2035," ",$G2035),AllocFactorMatrix,(I$4+1),FALSE)*$E2041</f>
        <v>0</v>
      </c>
      <c r="J2035" s="25">
        <f>VLOOKUP(CONCATENATE($F2035," ",$G2035),AllocFactorMatrix,(J$4+1),FALSE)*$E2041</f>
        <v>0</v>
      </c>
      <c r="K2035" s="25">
        <f>VLOOKUP(CONCATENATE($F2035," ",$G2035),AllocFactorMatrix,(K$4+1),FALSE)*$E2041</f>
        <v>0</v>
      </c>
      <c r="L2035" s="25">
        <f>VLOOKUP(CONCATENATE($F2035," ",$G2035),AllocFactorMatrix,(L$4+1),FALSE)*$E2041</f>
        <v>0</v>
      </c>
      <c r="M2035" s="25">
        <f t="shared" si="926"/>
        <v>0</v>
      </c>
      <c r="N2035" s="25">
        <f>VLOOKUP(CONCATENATE($F2035," ",$G2035),AllocFactorMatrix,(N$4+1),FALSE)*$E2041</f>
        <v>0</v>
      </c>
      <c r="O2035" s="25">
        <f>VLOOKUP(CONCATENATE($F2035," ",$G2035),AllocFactorMatrix,(O$4+1),FALSE)*$E2041</f>
        <v>0</v>
      </c>
      <c r="P2035" s="25">
        <f>VLOOKUP(CONCATENATE($F2035," ",$G2035),AllocFactorMatrix,(P$4+1),FALSE)*$E2041</f>
        <v>0</v>
      </c>
      <c r="Q2035" s="25">
        <f>VLOOKUP(CONCATENATE($F2035," ",$G2035),AllocFactorMatrix,(Q$4+1),FALSE)*$E2041</f>
        <v>0</v>
      </c>
      <c r="R2035" s="25">
        <f t="shared" ref="R2035:R2041" si="928">SUBTOTAL(9,N2035:Q2035)</f>
        <v>0</v>
      </c>
      <c r="S2035" s="25">
        <f>VLOOKUP(CONCATENATE($F2035," ",$G2035),AllocFactorMatrix,(S$4+1),FALSE)*$E2041</f>
        <v>0</v>
      </c>
      <c r="T2035" s="25">
        <f>VLOOKUP(CONCATENATE($F2035," ",$G2035),AllocFactorMatrix,(T$4+1),FALSE)*$E2041</f>
        <v>0</v>
      </c>
      <c r="U2035" s="25">
        <f>VLOOKUP(CONCATENATE($F2035," ",$G2035),AllocFactorMatrix,(U$4+1),FALSE)*$E2041</f>
        <v>0</v>
      </c>
      <c r="V2035" s="25">
        <f>VLOOKUP(CONCATENATE($F2035," ",$G2035),AllocFactorMatrix,(V$4+1),FALSE)*$E2041</f>
        <v>0</v>
      </c>
      <c r="W2035" s="25">
        <f t="shared" ref="W2035:W2041" si="929">SUBTOTAL(9,S2035:V2035)</f>
        <v>0</v>
      </c>
      <c r="X2035" s="25">
        <f>VLOOKUP(CONCATENATE($F2035," ",$G2035),AllocFactorMatrix,(X$4+1),FALSE)*$E2041</f>
        <v>0</v>
      </c>
      <c r="Y2035" s="25">
        <f>VLOOKUP(CONCATENATE($F2035," ",$G2035),AllocFactorMatrix,(Y$4+1),FALSE)*$E2041</f>
        <v>0</v>
      </c>
      <c r="Z2035" s="25">
        <f t="shared" si="927"/>
        <v>0</v>
      </c>
      <c r="AA2035" s="25">
        <f>VLOOKUP(CONCATENATE($F2035," ",$G2035),AllocFactorMatrix,(AA$4+1),FALSE)*$E2041</f>
        <v>0</v>
      </c>
      <c r="AB2035" s="25">
        <f>VLOOKUP(CONCATENATE($F2035," ",$G2035),AllocFactorMatrix,(AB$4+1),FALSE)*$E2041</f>
        <v>0</v>
      </c>
      <c r="AC2035" s="25">
        <f>VLOOKUP(CONCATENATE($F2035," ",$G2035),AllocFactorMatrix,(AC$4+1),FALSE)*$E2041</f>
        <v>0</v>
      </c>
    </row>
    <row r="2036" spans="4:29" hidden="1" outlineLevel="1">
      <c r="F2036" s="61" t="str">
        <f>F2041</f>
        <v>PROD_DEMAND</v>
      </c>
      <c r="G2036" s="20" t="str">
        <f>$G$10</f>
        <v>SUBTRAN</v>
      </c>
      <c r="H2036" s="24">
        <f t="shared" si="913"/>
        <v>0</v>
      </c>
      <c r="I2036" s="25">
        <f>VLOOKUP(CONCATENATE($F2036," ",$G2036),AllocFactorMatrix,(I$4+1),FALSE)*$E2041</f>
        <v>0</v>
      </c>
      <c r="J2036" s="25">
        <f>VLOOKUP(CONCATENATE($F2036," ",$G2036),AllocFactorMatrix,(J$4+1),FALSE)*$E2041</f>
        <v>0</v>
      </c>
      <c r="K2036" s="25">
        <f>VLOOKUP(CONCATENATE($F2036," ",$G2036),AllocFactorMatrix,(K$4+1),FALSE)*$E2041</f>
        <v>0</v>
      </c>
      <c r="L2036" s="25">
        <f>VLOOKUP(CONCATENATE($F2036," ",$G2036),AllocFactorMatrix,(L$4+1),FALSE)*$E2041</f>
        <v>0</v>
      </c>
      <c r="M2036" s="25">
        <f t="shared" si="926"/>
        <v>0</v>
      </c>
      <c r="N2036" s="25">
        <f>VLOOKUP(CONCATENATE($F2036," ",$G2036),AllocFactorMatrix,(N$4+1),FALSE)*$E2041</f>
        <v>0</v>
      </c>
      <c r="O2036" s="25">
        <f>VLOOKUP(CONCATENATE($F2036," ",$G2036),AllocFactorMatrix,(O$4+1),FALSE)*$E2041</f>
        <v>0</v>
      </c>
      <c r="P2036" s="25">
        <f>VLOOKUP(CONCATENATE($F2036," ",$G2036),AllocFactorMatrix,(P$4+1),FALSE)*$E2041</f>
        <v>0</v>
      </c>
      <c r="Q2036" s="25">
        <f>VLOOKUP(CONCATENATE($F2036," ",$G2036),AllocFactorMatrix,(Q$4+1),FALSE)*$E2041</f>
        <v>0</v>
      </c>
      <c r="R2036" s="25">
        <f t="shared" si="928"/>
        <v>0</v>
      </c>
      <c r="S2036" s="25">
        <f>VLOOKUP(CONCATENATE($F2036," ",$G2036),AllocFactorMatrix,(S$4+1),FALSE)*$E2041</f>
        <v>0</v>
      </c>
      <c r="T2036" s="25">
        <f>VLOOKUP(CONCATENATE($F2036," ",$G2036),AllocFactorMatrix,(T$4+1),FALSE)*$E2041</f>
        <v>0</v>
      </c>
      <c r="U2036" s="25">
        <f>VLOOKUP(CONCATENATE($F2036," ",$G2036),AllocFactorMatrix,(U$4+1),FALSE)*$E2041</f>
        <v>0</v>
      </c>
      <c r="V2036" s="25">
        <f>VLOOKUP(CONCATENATE($F2036," ",$G2036),AllocFactorMatrix,(V$4+1),FALSE)*$E2041</f>
        <v>0</v>
      </c>
      <c r="W2036" s="25">
        <f t="shared" si="929"/>
        <v>0</v>
      </c>
      <c r="X2036" s="25">
        <f>VLOOKUP(CONCATENATE($F2036," ",$G2036),AllocFactorMatrix,(X$4+1),FALSE)*$E2041</f>
        <v>0</v>
      </c>
      <c r="Y2036" s="25">
        <f>VLOOKUP(CONCATENATE($F2036," ",$G2036),AllocFactorMatrix,(Y$4+1),FALSE)*$E2041</f>
        <v>0</v>
      </c>
      <c r="Z2036" s="25">
        <f t="shared" si="927"/>
        <v>0</v>
      </c>
      <c r="AA2036" s="25">
        <f>VLOOKUP(CONCATENATE($F2036," ",$G2036),AllocFactorMatrix,(AA$4+1),FALSE)*$E2041</f>
        <v>0</v>
      </c>
      <c r="AB2036" s="25">
        <f>VLOOKUP(CONCATENATE($F2036," ",$G2036),AllocFactorMatrix,(AB$4+1),FALSE)*$E2041</f>
        <v>0</v>
      </c>
      <c r="AC2036" s="25">
        <f>VLOOKUP(CONCATENATE($F2036," ",$G2036),AllocFactorMatrix,(AC$4+1),FALSE)*$E2041</f>
        <v>0</v>
      </c>
    </row>
    <row r="2037" spans="4:29" hidden="1" outlineLevel="1">
      <c r="F2037" s="61" t="str">
        <f>F2041</f>
        <v>PROD_DEMAND</v>
      </c>
      <c r="G2037" s="20" t="str">
        <f>$G$11</f>
        <v>DISTPRI</v>
      </c>
      <c r="H2037" s="24">
        <f t="shared" si="913"/>
        <v>0</v>
      </c>
      <c r="I2037" s="25">
        <f>VLOOKUP(CONCATENATE($F2037," ",$G2037),AllocFactorMatrix,(I$4+1),FALSE)*$E2041</f>
        <v>0</v>
      </c>
      <c r="J2037" s="25">
        <f>VLOOKUP(CONCATENATE($F2037," ",$G2037),AllocFactorMatrix,(J$4+1),FALSE)*$E2041</f>
        <v>0</v>
      </c>
      <c r="K2037" s="25">
        <f>VLOOKUP(CONCATENATE($F2037," ",$G2037),AllocFactorMatrix,(K$4+1),FALSE)*$E2041</f>
        <v>0</v>
      </c>
      <c r="L2037" s="25">
        <f>VLOOKUP(CONCATENATE($F2037," ",$G2037),AllocFactorMatrix,(L$4+1),FALSE)*$E2041</f>
        <v>0</v>
      </c>
      <c r="M2037" s="25">
        <f t="shared" si="926"/>
        <v>0</v>
      </c>
      <c r="N2037" s="25">
        <f>VLOOKUP(CONCATENATE($F2037," ",$G2037),AllocFactorMatrix,(N$4+1),FALSE)*$E2041</f>
        <v>0</v>
      </c>
      <c r="O2037" s="25">
        <f>VLOOKUP(CONCATENATE($F2037," ",$G2037),AllocFactorMatrix,(O$4+1),FALSE)*$E2041</f>
        <v>0</v>
      </c>
      <c r="P2037" s="25">
        <f>VLOOKUP(CONCATENATE($F2037," ",$G2037),AllocFactorMatrix,(P$4+1),FALSE)*$E2041</f>
        <v>0</v>
      </c>
      <c r="Q2037" s="25">
        <f>VLOOKUP(CONCATENATE($F2037," ",$G2037),AllocFactorMatrix,(Q$4+1),FALSE)*$E2041</f>
        <v>0</v>
      </c>
      <c r="R2037" s="25">
        <f t="shared" si="928"/>
        <v>0</v>
      </c>
      <c r="S2037" s="25">
        <f>VLOOKUP(CONCATENATE($F2037," ",$G2037),AllocFactorMatrix,(S$4+1),FALSE)*$E2041</f>
        <v>0</v>
      </c>
      <c r="T2037" s="25">
        <f>VLOOKUP(CONCATENATE($F2037," ",$G2037),AllocFactorMatrix,(T$4+1),FALSE)*$E2041</f>
        <v>0</v>
      </c>
      <c r="U2037" s="25">
        <f>VLOOKUP(CONCATENATE($F2037," ",$G2037),AllocFactorMatrix,(U$4+1),FALSE)*$E2041</f>
        <v>0</v>
      </c>
      <c r="V2037" s="25">
        <f>VLOOKUP(CONCATENATE($F2037," ",$G2037),AllocFactorMatrix,(V$4+1),FALSE)*$E2041</f>
        <v>0</v>
      </c>
      <c r="W2037" s="25">
        <f t="shared" si="929"/>
        <v>0</v>
      </c>
      <c r="X2037" s="25">
        <f>VLOOKUP(CONCATENATE($F2037," ",$G2037),AllocFactorMatrix,(X$4+1),FALSE)*$E2041</f>
        <v>0</v>
      </c>
      <c r="Y2037" s="25">
        <f>VLOOKUP(CONCATENATE($F2037," ",$G2037),AllocFactorMatrix,(Y$4+1),FALSE)*$E2041</f>
        <v>0</v>
      </c>
      <c r="Z2037" s="25">
        <f t="shared" si="927"/>
        <v>0</v>
      </c>
      <c r="AA2037" s="25">
        <f>VLOOKUP(CONCATENATE($F2037," ",$G2037),AllocFactorMatrix,(AA$4+1),FALSE)*$E2041</f>
        <v>0</v>
      </c>
      <c r="AB2037" s="25">
        <f>VLOOKUP(CONCATENATE($F2037," ",$G2037),AllocFactorMatrix,(AB$4+1),FALSE)*$E2041</f>
        <v>0</v>
      </c>
      <c r="AC2037" s="25">
        <f>VLOOKUP(CONCATENATE($F2037," ",$G2037),AllocFactorMatrix,(AC$4+1),FALSE)*$E2041</f>
        <v>0</v>
      </c>
    </row>
    <row r="2038" spans="4:29" hidden="1" outlineLevel="1">
      <c r="F2038" s="61" t="str">
        <f>F2041</f>
        <v>PROD_DEMAND</v>
      </c>
      <c r="G2038" s="20" t="str">
        <f>$G$12</f>
        <v>DISTSEC</v>
      </c>
      <c r="H2038" s="24">
        <f t="shared" si="913"/>
        <v>0</v>
      </c>
      <c r="I2038" s="25">
        <f>VLOOKUP(CONCATENATE($F2038," ",$G2038),AllocFactorMatrix,(I$4+1),FALSE)*$E2041</f>
        <v>0</v>
      </c>
      <c r="J2038" s="25">
        <f>VLOOKUP(CONCATENATE($F2038," ",$G2038),AllocFactorMatrix,(J$4+1),FALSE)*$E2041</f>
        <v>0</v>
      </c>
      <c r="K2038" s="25">
        <f>VLOOKUP(CONCATENATE($F2038," ",$G2038),AllocFactorMatrix,(K$4+1),FALSE)*$E2041</f>
        <v>0</v>
      </c>
      <c r="L2038" s="25">
        <f>VLOOKUP(CONCATENATE($F2038," ",$G2038),AllocFactorMatrix,(L$4+1),FALSE)*$E2041</f>
        <v>0</v>
      </c>
      <c r="M2038" s="25">
        <f t="shared" si="926"/>
        <v>0</v>
      </c>
      <c r="N2038" s="25">
        <f>VLOOKUP(CONCATENATE($F2038," ",$G2038),AllocFactorMatrix,(N$4+1),FALSE)*$E2041</f>
        <v>0</v>
      </c>
      <c r="O2038" s="25">
        <f>VLOOKUP(CONCATENATE($F2038," ",$G2038),AllocFactorMatrix,(O$4+1),FALSE)*$E2041</f>
        <v>0</v>
      </c>
      <c r="P2038" s="25">
        <f>VLOOKUP(CONCATENATE($F2038," ",$G2038),AllocFactorMatrix,(P$4+1),FALSE)*$E2041</f>
        <v>0</v>
      </c>
      <c r="Q2038" s="25">
        <f>VLOOKUP(CONCATENATE($F2038," ",$G2038),AllocFactorMatrix,(Q$4+1),FALSE)*$E2041</f>
        <v>0</v>
      </c>
      <c r="R2038" s="25">
        <f t="shared" si="928"/>
        <v>0</v>
      </c>
      <c r="S2038" s="25">
        <f>VLOOKUP(CONCATENATE($F2038," ",$G2038),AllocFactorMatrix,(S$4+1),FALSE)*$E2041</f>
        <v>0</v>
      </c>
      <c r="T2038" s="25">
        <f>VLOOKUP(CONCATENATE($F2038," ",$G2038),AllocFactorMatrix,(T$4+1),FALSE)*$E2041</f>
        <v>0</v>
      </c>
      <c r="U2038" s="25">
        <f>VLOOKUP(CONCATENATE($F2038," ",$G2038),AllocFactorMatrix,(U$4+1),FALSE)*$E2041</f>
        <v>0</v>
      </c>
      <c r="V2038" s="25">
        <f>VLOOKUP(CONCATENATE($F2038," ",$G2038),AllocFactorMatrix,(V$4+1),FALSE)*$E2041</f>
        <v>0</v>
      </c>
      <c r="W2038" s="25">
        <f t="shared" si="929"/>
        <v>0</v>
      </c>
      <c r="X2038" s="25">
        <f>VLOOKUP(CONCATENATE($F2038," ",$G2038),AllocFactorMatrix,(X$4+1),FALSE)*$E2041</f>
        <v>0</v>
      </c>
      <c r="Y2038" s="25">
        <f>VLOOKUP(CONCATENATE($F2038," ",$G2038),AllocFactorMatrix,(Y$4+1),FALSE)*$E2041</f>
        <v>0</v>
      </c>
      <c r="Z2038" s="25">
        <f t="shared" si="927"/>
        <v>0</v>
      </c>
      <c r="AA2038" s="25">
        <f>VLOOKUP(CONCATENATE($F2038," ",$G2038),AllocFactorMatrix,(AA$4+1),FALSE)*$E2041</f>
        <v>0</v>
      </c>
      <c r="AB2038" s="25">
        <f>VLOOKUP(CONCATENATE($F2038," ",$G2038),AllocFactorMatrix,(AB$4+1),FALSE)*$E2041</f>
        <v>0</v>
      </c>
      <c r="AC2038" s="25">
        <f>VLOOKUP(CONCATENATE($F2038," ",$G2038),AllocFactorMatrix,(AC$4+1),FALSE)*$E2041</f>
        <v>0</v>
      </c>
    </row>
    <row r="2039" spans="4:29" hidden="1" outlineLevel="1">
      <c r="F2039" s="61" t="str">
        <f>F2041</f>
        <v>PROD_DEMAND</v>
      </c>
      <c r="G2039" s="20" t="str">
        <f>$G$13</f>
        <v>ENERGY</v>
      </c>
      <c r="H2039" s="24">
        <f t="shared" si="913"/>
        <v>0</v>
      </c>
      <c r="I2039" s="25">
        <f>VLOOKUP(CONCATENATE($F2039," ",$G2039),AllocFactorMatrix,(I$4+1),FALSE)*$E2041</f>
        <v>0</v>
      </c>
      <c r="J2039" s="25">
        <f>VLOOKUP(CONCATENATE($F2039," ",$G2039),AllocFactorMatrix,(J$4+1),FALSE)*$E2041</f>
        <v>0</v>
      </c>
      <c r="K2039" s="25">
        <f>VLOOKUP(CONCATENATE($F2039," ",$G2039),AllocFactorMatrix,(K$4+1),FALSE)*$E2041</f>
        <v>0</v>
      </c>
      <c r="L2039" s="25">
        <f>VLOOKUP(CONCATENATE($F2039," ",$G2039),AllocFactorMatrix,(L$4+1),FALSE)*$E2041</f>
        <v>0</v>
      </c>
      <c r="M2039" s="25">
        <f t="shared" si="926"/>
        <v>0</v>
      </c>
      <c r="N2039" s="25">
        <f>VLOOKUP(CONCATENATE($F2039," ",$G2039),AllocFactorMatrix,(N$4+1),FALSE)*$E2041</f>
        <v>0</v>
      </c>
      <c r="O2039" s="25">
        <f>VLOOKUP(CONCATENATE($F2039," ",$G2039),AllocFactorMatrix,(O$4+1),FALSE)*$E2041</f>
        <v>0</v>
      </c>
      <c r="P2039" s="25">
        <f>VLOOKUP(CONCATENATE($F2039," ",$G2039),AllocFactorMatrix,(P$4+1),FALSE)*$E2041</f>
        <v>0</v>
      </c>
      <c r="Q2039" s="25">
        <f>VLOOKUP(CONCATENATE($F2039," ",$G2039),AllocFactorMatrix,(Q$4+1),FALSE)*$E2041</f>
        <v>0</v>
      </c>
      <c r="R2039" s="25">
        <f t="shared" si="928"/>
        <v>0</v>
      </c>
      <c r="S2039" s="25">
        <f>VLOOKUP(CONCATENATE($F2039," ",$G2039),AllocFactorMatrix,(S$4+1),FALSE)*$E2041</f>
        <v>0</v>
      </c>
      <c r="T2039" s="25">
        <f>VLOOKUP(CONCATENATE($F2039," ",$G2039),AllocFactorMatrix,(T$4+1),FALSE)*$E2041</f>
        <v>0</v>
      </c>
      <c r="U2039" s="25">
        <f>VLOOKUP(CONCATENATE($F2039," ",$G2039),AllocFactorMatrix,(U$4+1),FALSE)*$E2041</f>
        <v>0</v>
      </c>
      <c r="V2039" s="25">
        <f>VLOOKUP(CONCATENATE($F2039," ",$G2039),AllocFactorMatrix,(V$4+1),FALSE)*$E2041</f>
        <v>0</v>
      </c>
      <c r="W2039" s="25">
        <f t="shared" si="929"/>
        <v>0</v>
      </c>
      <c r="X2039" s="25">
        <f>VLOOKUP(CONCATENATE($F2039," ",$G2039),AllocFactorMatrix,(X$4+1),FALSE)*$E2041</f>
        <v>0</v>
      </c>
      <c r="Y2039" s="25">
        <f>VLOOKUP(CONCATENATE($F2039," ",$G2039),AllocFactorMatrix,(Y$4+1),FALSE)*$E2041</f>
        <v>0</v>
      </c>
      <c r="Z2039" s="25">
        <f t="shared" si="927"/>
        <v>0</v>
      </c>
      <c r="AA2039" s="25">
        <f>VLOOKUP(CONCATENATE($F2039," ",$G2039),AllocFactorMatrix,(AA$4+1),FALSE)*$E2041</f>
        <v>0</v>
      </c>
      <c r="AB2039" s="25">
        <f>VLOOKUP(CONCATENATE($F2039," ",$G2039),AllocFactorMatrix,(AB$4+1),FALSE)*$E2041</f>
        <v>0</v>
      </c>
      <c r="AC2039" s="25">
        <f>VLOOKUP(CONCATENATE($F2039," ",$G2039),AllocFactorMatrix,(AC$4+1),FALSE)*$E2041</f>
        <v>0</v>
      </c>
    </row>
    <row r="2040" spans="4:29" hidden="1" outlineLevel="1">
      <c r="F2040" s="61" t="str">
        <f>F2041</f>
        <v>PROD_DEMAND</v>
      </c>
      <c r="G2040" s="20" t="str">
        <f>$G$14</f>
        <v>CUSTOMER</v>
      </c>
      <c r="H2040" s="24">
        <f t="shared" si="913"/>
        <v>0</v>
      </c>
      <c r="I2040" s="25">
        <f>VLOOKUP(CONCATENATE($F2040," ",$G2040),AllocFactorMatrix,(I$4+1),FALSE)*$E2041</f>
        <v>0</v>
      </c>
      <c r="J2040" s="25">
        <f>VLOOKUP(CONCATENATE($F2040," ",$G2040),AllocFactorMatrix,(J$4+1),FALSE)*$E2041</f>
        <v>0</v>
      </c>
      <c r="K2040" s="25">
        <f>VLOOKUP(CONCATENATE($F2040," ",$G2040),AllocFactorMatrix,(K$4+1),FALSE)*$E2041</f>
        <v>0</v>
      </c>
      <c r="L2040" s="25">
        <f>VLOOKUP(CONCATENATE($F2040," ",$G2040),AllocFactorMatrix,(L$4+1),FALSE)*$E2041</f>
        <v>0</v>
      </c>
      <c r="M2040" s="25">
        <f t="shared" si="926"/>
        <v>0</v>
      </c>
      <c r="N2040" s="25">
        <f>VLOOKUP(CONCATENATE($F2040," ",$G2040),AllocFactorMatrix,(N$4+1),FALSE)*$E2041</f>
        <v>0</v>
      </c>
      <c r="O2040" s="25">
        <f>VLOOKUP(CONCATENATE($F2040," ",$G2040),AllocFactorMatrix,(O$4+1),FALSE)*$E2041</f>
        <v>0</v>
      </c>
      <c r="P2040" s="25">
        <f>VLOOKUP(CONCATENATE($F2040," ",$G2040),AllocFactorMatrix,(P$4+1),FALSE)*$E2041</f>
        <v>0</v>
      </c>
      <c r="Q2040" s="25">
        <f>VLOOKUP(CONCATENATE($F2040," ",$G2040),AllocFactorMatrix,(Q$4+1),FALSE)*$E2041</f>
        <v>0</v>
      </c>
      <c r="R2040" s="25">
        <f t="shared" si="928"/>
        <v>0</v>
      </c>
      <c r="S2040" s="25">
        <f>VLOOKUP(CONCATENATE($F2040," ",$G2040),AllocFactorMatrix,(S$4+1),FALSE)*$E2041</f>
        <v>0</v>
      </c>
      <c r="T2040" s="25">
        <f>VLOOKUP(CONCATENATE($F2040," ",$G2040),AllocFactorMatrix,(T$4+1),FALSE)*$E2041</f>
        <v>0</v>
      </c>
      <c r="U2040" s="25">
        <f>VLOOKUP(CONCATENATE($F2040," ",$G2040),AllocFactorMatrix,(U$4+1),FALSE)*$E2041</f>
        <v>0</v>
      </c>
      <c r="V2040" s="25">
        <f>VLOOKUP(CONCATENATE($F2040," ",$G2040),AllocFactorMatrix,(V$4+1),FALSE)*$E2041</f>
        <v>0</v>
      </c>
      <c r="W2040" s="25">
        <f t="shared" si="929"/>
        <v>0</v>
      </c>
      <c r="X2040" s="25">
        <f>VLOOKUP(CONCATENATE($F2040," ",$G2040),AllocFactorMatrix,(X$4+1),FALSE)*$E2041</f>
        <v>0</v>
      </c>
      <c r="Y2040" s="25">
        <f>VLOOKUP(CONCATENATE($F2040," ",$G2040),AllocFactorMatrix,(Y$4+1),FALSE)*$E2041</f>
        <v>0</v>
      </c>
      <c r="Z2040" s="25">
        <f t="shared" si="927"/>
        <v>0</v>
      </c>
      <c r="AA2040" s="25">
        <f>VLOOKUP(CONCATENATE($F2040," ",$G2040),AllocFactorMatrix,(AA$4+1),FALSE)*$E2041</f>
        <v>0</v>
      </c>
      <c r="AB2040" s="25">
        <f>VLOOKUP(CONCATENATE($F2040," ",$G2040),AllocFactorMatrix,(AB$4+1),FALSE)*$E2041</f>
        <v>0</v>
      </c>
      <c r="AC2040" s="25">
        <f>VLOOKUP(CONCATENATE($F2040," ",$G2040),AllocFactorMatrix,(AC$4+1),FALSE)*$E2041</f>
        <v>0</v>
      </c>
    </row>
    <row r="2041" spans="4:29" collapsed="1">
      <c r="D2041" s="58" t="s">
        <v>1231</v>
      </c>
      <c r="E2041" s="22">
        <v>0</v>
      </c>
      <c r="F2041" s="61" t="s">
        <v>29</v>
      </c>
      <c r="G2041" s="20" t="str">
        <f>$G$15</f>
        <v>TOTAL</v>
      </c>
      <c r="H2041" s="24">
        <f t="shared" si="913"/>
        <v>0</v>
      </c>
      <c r="I2041" s="25">
        <f>VLOOKUP(CONCATENATE($F2041," ",$G2041),AllocFactorMatrix,(I$4+1),FALSE)*$E2041</f>
        <v>0</v>
      </c>
      <c r="J2041" s="25">
        <f>VLOOKUP(CONCATENATE($F2041," ",$G2041),AllocFactorMatrix,(J$4+1),FALSE)*$E2041</f>
        <v>0</v>
      </c>
      <c r="K2041" s="25">
        <f>VLOOKUP(CONCATENATE($F2041," ",$G2041),AllocFactorMatrix,(K$4+1),FALSE)*$E2041</f>
        <v>0</v>
      </c>
      <c r="L2041" s="25">
        <f>VLOOKUP(CONCATENATE($F2041," ",$G2041),AllocFactorMatrix,(L$4+1),FALSE)*$E2041</f>
        <v>0</v>
      </c>
      <c r="M2041" s="25">
        <f t="shared" si="926"/>
        <v>0</v>
      </c>
      <c r="N2041" s="25">
        <f>VLOOKUP(CONCATENATE($F2041," ",$G2041),AllocFactorMatrix,(N$4+1),FALSE)*$E2041</f>
        <v>0</v>
      </c>
      <c r="O2041" s="25">
        <f>VLOOKUP(CONCATENATE($F2041," ",$G2041),AllocFactorMatrix,(O$4+1),FALSE)*$E2041</f>
        <v>0</v>
      </c>
      <c r="P2041" s="25">
        <f>VLOOKUP(CONCATENATE($F2041," ",$G2041),AllocFactorMatrix,(P$4+1),FALSE)*$E2041</f>
        <v>0</v>
      </c>
      <c r="Q2041" s="25">
        <f>VLOOKUP(CONCATENATE($F2041," ",$G2041),AllocFactorMatrix,(Q$4+1),FALSE)*$E2041</f>
        <v>0</v>
      </c>
      <c r="R2041" s="25">
        <f t="shared" si="928"/>
        <v>0</v>
      </c>
      <c r="S2041" s="25">
        <f>VLOOKUP(CONCATENATE($F2041," ",$G2041),AllocFactorMatrix,(S$4+1),FALSE)*$E2041</f>
        <v>0</v>
      </c>
      <c r="T2041" s="25">
        <f>VLOOKUP(CONCATENATE($F2041," ",$G2041),AllocFactorMatrix,(T$4+1),FALSE)*$E2041</f>
        <v>0</v>
      </c>
      <c r="U2041" s="25">
        <f>VLOOKUP(CONCATENATE($F2041," ",$G2041),AllocFactorMatrix,(U$4+1),FALSE)*$E2041</f>
        <v>0</v>
      </c>
      <c r="V2041" s="25">
        <f>VLOOKUP(CONCATENATE($F2041," ",$G2041),AllocFactorMatrix,(V$4+1),FALSE)*$E2041</f>
        <v>0</v>
      </c>
      <c r="W2041" s="25">
        <f t="shared" si="929"/>
        <v>0</v>
      </c>
      <c r="X2041" s="25">
        <f>VLOOKUP(CONCATENATE($F2041," ",$G2041),AllocFactorMatrix,(X$4+1),FALSE)*$E2041</f>
        <v>0</v>
      </c>
      <c r="Y2041" s="25">
        <f>VLOOKUP(CONCATENATE($F2041," ",$G2041),AllocFactorMatrix,(Y$4+1),FALSE)*$E2041</f>
        <v>0</v>
      </c>
      <c r="Z2041" s="25">
        <f t="shared" si="927"/>
        <v>0</v>
      </c>
      <c r="AA2041" s="25">
        <f>VLOOKUP(CONCATENATE($F2041," ",$G2041),AllocFactorMatrix,(AA$4+1),FALSE)*$E2041</f>
        <v>0</v>
      </c>
      <c r="AB2041" s="25">
        <f>VLOOKUP(CONCATENATE($F2041," ",$G2041),AllocFactorMatrix,(AB$4+1),FALSE)*$E2041</f>
        <v>0</v>
      </c>
      <c r="AC2041" s="25">
        <f>VLOOKUP(CONCATENATE($F2041," ",$G2041),AllocFactorMatrix,(AC$4+1),FALSE)*$E2041</f>
        <v>0</v>
      </c>
    </row>
    <row r="2042" spans="4:29" hidden="1" outlineLevel="1">
      <c r="F2042" s="61" t="str">
        <f>F2049</f>
        <v>CUST_TOTAL</v>
      </c>
      <c r="G2042" s="20" t="str">
        <f>$G$8</f>
        <v>PRODUCTION</v>
      </c>
      <c r="H2042" s="24">
        <f t="shared" si="913"/>
        <v>0</v>
      </c>
      <c r="I2042" s="25">
        <f>VLOOKUP(CONCATENATE($F2042," ",$G2042),AllocFactorMatrix,(I$4+1),FALSE)*$E2049</f>
        <v>0</v>
      </c>
      <c r="J2042" s="25">
        <f>VLOOKUP(CONCATENATE($F2042," ",$G2042),AllocFactorMatrix,(J$4+1),FALSE)*$E2049</f>
        <v>0</v>
      </c>
      <c r="K2042" s="25">
        <f>VLOOKUP(CONCATENATE($F2042," ",$G2042),AllocFactorMatrix,(K$4+1),FALSE)*$E2049</f>
        <v>0</v>
      </c>
      <c r="L2042" s="25">
        <f>VLOOKUP(CONCATENATE($F2042," ",$G2042),AllocFactorMatrix,(L$4+1),FALSE)*$E2049</f>
        <v>0</v>
      </c>
      <c r="M2042" s="25">
        <f t="shared" si="926"/>
        <v>0</v>
      </c>
      <c r="N2042" s="25">
        <f>VLOOKUP(CONCATENATE($F2042," ",$G2042),AllocFactorMatrix,(N$4+1),FALSE)*$E2049</f>
        <v>0</v>
      </c>
      <c r="O2042" s="25">
        <f>VLOOKUP(CONCATENATE($F2042," ",$G2042),AllocFactorMatrix,(O$4+1),FALSE)*$E2049</f>
        <v>0</v>
      </c>
      <c r="P2042" s="25">
        <f>VLOOKUP(CONCATENATE($F2042," ",$G2042),AllocFactorMatrix,(P$4+1),FALSE)*$E2049</f>
        <v>0</v>
      </c>
      <c r="Q2042" s="25">
        <f>VLOOKUP(CONCATENATE($F2042," ",$G2042),AllocFactorMatrix,(Q$4+1),FALSE)*$E2049</f>
        <v>0</v>
      </c>
      <c r="R2042" s="25">
        <f t="shared" ref="R2042:R2050" si="930">SUBTOTAL(9,N2042:Q2042)</f>
        <v>0</v>
      </c>
      <c r="S2042" s="25">
        <f>VLOOKUP(CONCATENATE($F2042," ",$G2042),AllocFactorMatrix,(S$4+1),FALSE)*$E2049</f>
        <v>0</v>
      </c>
      <c r="T2042" s="25">
        <f>VLOOKUP(CONCATENATE($F2042," ",$G2042),AllocFactorMatrix,(T$4+1),FALSE)*$E2049</f>
        <v>0</v>
      </c>
      <c r="U2042" s="25">
        <f>VLOOKUP(CONCATENATE($F2042," ",$G2042),AllocFactorMatrix,(U$4+1),FALSE)*$E2049</f>
        <v>0</v>
      </c>
      <c r="V2042" s="25">
        <f>VLOOKUP(CONCATENATE($F2042," ",$G2042),AllocFactorMatrix,(V$4+1),FALSE)*$E2049</f>
        <v>0</v>
      </c>
      <c r="W2042" s="25">
        <f t="shared" ref="W2042:W2050" si="931">SUBTOTAL(9,S2042:V2042)</f>
        <v>0</v>
      </c>
      <c r="X2042" s="25">
        <f>VLOOKUP(CONCATENATE($F2042," ",$G2042),AllocFactorMatrix,(X$4+1),FALSE)*$E2049</f>
        <v>0</v>
      </c>
      <c r="Y2042" s="25">
        <f>VLOOKUP(CONCATENATE($F2042," ",$G2042),AllocFactorMatrix,(Y$4+1),FALSE)*$E2049</f>
        <v>0</v>
      </c>
      <c r="Z2042" s="25">
        <f t="shared" si="927"/>
        <v>0</v>
      </c>
      <c r="AA2042" s="25">
        <f>VLOOKUP(CONCATENATE($F2042," ",$G2042),AllocFactorMatrix,(AA$4+1),FALSE)*$E2049</f>
        <v>0</v>
      </c>
      <c r="AB2042" s="25">
        <f>VLOOKUP(CONCATENATE($F2042," ",$G2042),AllocFactorMatrix,(AB$4+1),FALSE)*$E2049</f>
        <v>0</v>
      </c>
      <c r="AC2042" s="25">
        <f>VLOOKUP(CONCATENATE($F2042," ",$G2042),AllocFactorMatrix,(AC$4+1),FALSE)*$E2049</f>
        <v>0</v>
      </c>
    </row>
    <row r="2043" spans="4:29" hidden="1" outlineLevel="1">
      <c r="F2043" s="61" t="str">
        <f>F2049</f>
        <v>CUST_TOTAL</v>
      </c>
      <c r="G2043" s="20" t="str">
        <f>$G$9</f>
        <v>BULKTRAN</v>
      </c>
      <c r="H2043" s="24">
        <f t="shared" si="913"/>
        <v>0</v>
      </c>
      <c r="I2043" s="25">
        <f>VLOOKUP(CONCATENATE($F2043," ",$G2043),AllocFactorMatrix,(I$4+1),FALSE)*$E2049</f>
        <v>0</v>
      </c>
      <c r="J2043" s="25">
        <f>VLOOKUP(CONCATENATE($F2043," ",$G2043),AllocFactorMatrix,(J$4+1),FALSE)*$E2049</f>
        <v>0</v>
      </c>
      <c r="K2043" s="25">
        <f>VLOOKUP(CONCATENATE($F2043," ",$G2043),AllocFactorMatrix,(K$4+1),FALSE)*$E2049</f>
        <v>0</v>
      </c>
      <c r="L2043" s="25">
        <f>VLOOKUP(CONCATENATE($F2043," ",$G2043),AllocFactorMatrix,(L$4+1),FALSE)*$E2049</f>
        <v>0</v>
      </c>
      <c r="M2043" s="25">
        <f t="shared" si="926"/>
        <v>0</v>
      </c>
      <c r="N2043" s="25">
        <f>VLOOKUP(CONCATENATE($F2043," ",$G2043),AllocFactorMatrix,(N$4+1),FALSE)*$E2049</f>
        <v>0</v>
      </c>
      <c r="O2043" s="25">
        <f>VLOOKUP(CONCATENATE($F2043," ",$G2043),AllocFactorMatrix,(O$4+1),FALSE)*$E2049</f>
        <v>0</v>
      </c>
      <c r="P2043" s="25">
        <f>VLOOKUP(CONCATENATE($F2043," ",$G2043),AllocFactorMatrix,(P$4+1),FALSE)*$E2049</f>
        <v>0</v>
      </c>
      <c r="Q2043" s="25">
        <f>VLOOKUP(CONCATENATE($F2043," ",$G2043),AllocFactorMatrix,(Q$4+1),FALSE)*$E2049</f>
        <v>0</v>
      </c>
      <c r="R2043" s="25">
        <f t="shared" si="930"/>
        <v>0</v>
      </c>
      <c r="S2043" s="25">
        <f>VLOOKUP(CONCATENATE($F2043," ",$G2043),AllocFactorMatrix,(S$4+1),FALSE)*$E2049</f>
        <v>0</v>
      </c>
      <c r="T2043" s="25">
        <f>VLOOKUP(CONCATENATE($F2043," ",$G2043),AllocFactorMatrix,(T$4+1),FALSE)*$E2049</f>
        <v>0</v>
      </c>
      <c r="U2043" s="25">
        <f>VLOOKUP(CONCATENATE($F2043," ",$G2043),AllocFactorMatrix,(U$4+1),FALSE)*$E2049</f>
        <v>0</v>
      </c>
      <c r="V2043" s="25">
        <f>VLOOKUP(CONCATENATE($F2043," ",$G2043),AllocFactorMatrix,(V$4+1),FALSE)*$E2049</f>
        <v>0</v>
      </c>
      <c r="W2043" s="25">
        <f t="shared" si="931"/>
        <v>0</v>
      </c>
      <c r="X2043" s="25">
        <f>VLOOKUP(CONCATENATE($F2043," ",$G2043),AllocFactorMatrix,(X$4+1),FALSE)*$E2049</f>
        <v>0</v>
      </c>
      <c r="Y2043" s="25">
        <f>VLOOKUP(CONCATENATE($F2043," ",$G2043),AllocFactorMatrix,(Y$4+1),FALSE)*$E2049</f>
        <v>0</v>
      </c>
      <c r="Z2043" s="25">
        <f t="shared" si="927"/>
        <v>0</v>
      </c>
      <c r="AA2043" s="25">
        <f>VLOOKUP(CONCATENATE($F2043," ",$G2043),AllocFactorMatrix,(AA$4+1),FALSE)*$E2049</f>
        <v>0</v>
      </c>
      <c r="AB2043" s="25">
        <f>VLOOKUP(CONCATENATE($F2043," ",$G2043),AllocFactorMatrix,(AB$4+1),FALSE)*$E2049</f>
        <v>0</v>
      </c>
      <c r="AC2043" s="25">
        <f>VLOOKUP(CONCATENATE($F2043," ",$G2043),AllocFactorMatrix,(AC$4+1),FALSE)*$E2049</f>
        <v>0</v>
      </c>
    </row>
    <row r="2044" spans="4:29" hidden="1" outlineLevel="1">
      <c r="F2044" s="61" t="str">
        <f>F2049</f>
        <v>CUST_TOTAL</v>
      </c>
      <c r="G2044" s="20" t="str">
        <f>$G$10</f>
        <v>SUBTRAN</v>
      </c>
      <c r="H2044" s="24">
        <f t="shared" si="913"/>
        <v>0</v>
      </c>
      <c r="I2044" s="25">
        <f>VLOOKUP(CONCATENATE($F2044," ",$G2044),AllocFactorMatrix,(I$4+1),FALSE)*$E2049</f>
        <v>0</v>
      </c>
      <c r="J2044" s="25">
        <f>VLOOKUP(CONCATENATE($F2044," ",$G2044),AllocFactorMatrix,(J$4+1),FALSE)*$E2049</f>
        <v>0</v>
      </c>
      <c r="K2044" s="25">
        <f>VLOOKUP(CONCATENATE($F2044," ",$G2044),AllocFactorMatrix,(K$4+1),FALSE)*$E2049</f>
        <v>0</v>
      </c>
      <c r="L2044" s="25">
        <f>VLOOKUP(CONCATENATE($F2044," ",$G2044),AllocFactorMatrix,(L$4+1),FALSE)*$E2049</f>
        <v>0</v>
      </c>
      <c r="M2044" s="25">
        <f t="shared" si="926"/>
        <v>0</v>
      </c>
      <c r="N2044" s="25">
        <f>VLOOKUP(CONCATENATE($F2044," ",$G2044),AllocFactorMatrix,(N$4+1),FALSE)*$E2049</f>
        <v>0</v>
      </c>
      <c r="O2044" s="25">
        <f>VLOOKUP(CONCATENATE($F2044," ",$G2044),AllocFactorMatrix,(O$4+1),FALSE)*$E2049</f>
        <v>0</v>
      </c>
      <c r="P2044" s="25">
        <f>VLOOKUP(CONCATENATE($F2044," ",$G2044),AllocFactorMatrix,(P$4+1),FALSE)*$E2049</f>
        <v>0</v>
      </c>
      <c r="Q2044" s="25">
        <f>VLOOKUP(CONCATENATE($F2044," ",$G2044),AllocFactorMatrix,(Q$4+1),FALSE)*$E2049</f>
        <v>0</v>
      </c>
      <c r="R2044" s="25">
        <f t="shared" si="930"/>
        <v>0</v>
      </c>
      <c r="S2044" s="25">
        <f>VLOOKUP(CONCATENATE($F2044," ",$G2044),AllocFactorMatrix,(S$4+1),FALSE)*$E2049</f>
        <v>0</v>
      </c>
      <c r="T2044" s="25">
        <f>VLOOKUP(CONCATENATE($F2044," ",$G2044),AllocFactorMatrix,(T$4+1),FALSE)*$E2049</f>
        <v>0</v>
      </c>
      <c r="U2044" s="25">
        <f>VLOOKUP(CONCATENATE($F2044," ",$G2044),AllocFactorMatrix,(U$4+1),FALSE)*$E2049</f>
        <v>0</v>
      </c>
      <c r="V2044" s="25">
        <f>VLOOKUP(CONCATENATE($F2044," ",$G2044),AllocFactorMatrix,(V$4+1),FALSE)*$E2049</f>
        <v>0</v>
      </c>
      <c r="W2044" s="25">
        <f t="shared" si="931"/>
        <v>0</v>
      </c>
      <c r="X2044" s="25">
        <f>VLOOKUP(CONCATENATE($F2044," ",$G2044),AllocFactorMatrix,(X$4+1),FALSE)*$E2049</f>
        <v>0</v>
      </c>
      <c r="Y2044" s="25">
        <f>VLOOKUP(CONCATENATE($F2044," ",$G2044),AllocFactorMatrix,(Y$4+1),FALSE)*$E2049</f>
        <v>0</v>
      </c>
      <c r="Z2044" s="25">
        <f t="shared" si="927"/>
        <v>0</v>
      </c>
      <c r="AA2044" s="25">
        <f>VLOOKUP(CONCATENATE($F2044," ",$G2044),AllocFactorMatrix,(AA$4+1),FALSE)*$E2049</f>
        <v>0</v>
      </c>
      <c r="AB2044" s="25">
        <f>VLOOKUP(CONCATENATE($F2044," ",$G2044),AllocFactorMatrix,(AB$4+1),FALSE)*$E2049</f>
        <v>0</v>
      </c>
      <c r="AC2044" s="25">
        <f>VLOOKUP(CONCATENATE($F2044," ",$G2044),AllocFactorMatrix,(AC$4+1),FALSE)*$E2049</f>
        <v>0</v>
      </c>
    </row>
    <row r="2045" spans="4:29" hidden="1" outlineLevel="1">
      <c r="F2045" s="61" t="str">
        <f>F2049</f>
        <v>CUST_TOTAL</v>
      </c>
      <c r="G2045" s="20" t="str">
        <f>$G$11</f>
        <v>DISTPRI</v>
      </c>
      <c r="H2045" s="24">
        <f t="shared" si="913"/>
        <v>0</v>
      </c>
      <c r="I2045" s="25">
        <f>VLOOKUP(CONCATENATE($F2045," ",$G2045),AllocFactorMatrix,(I$4+1),FALSE)*$E2049</f>
        <v>0</v>
      </c>
      <c r="J2045" s="25">
        <f>VLOOKUP(CONCATENATE($F2045," ",$G2045),AllocFactorMatrix,(J$4+1),FALSE)*$E2049</f>
        <v>0</v>
      </c>
      <c r="K2045" s="25">
        <f>VLOOKUP(CONCATENATE($F2045," ",$G2045),AllocFactorMatrix,(K$4+1),FALSE)*$E2049</f>
        <v>0</v>
      </c>
      <c r="L2045" s="25">
        <f>VLOOKUP(CONCATENATE($F2045," ",$G2045),AllocFactorMatrix,(L$4+1),FALSE)*$E2049</f>
        <v>0</v>
      </c>
      <c r="M2045" s="25">
        <f t="shared" si="926"/>
        <v>0</v>
      </c>
      <c r="N2045" s="25">
        <f>VLOOKUP(CONCATENATE($F2045," ",$G2045),AllocFactorMatrix,(N$4+1),FALSE)*$E2049</f>
        <v>0</v>
      </c>
      <c r="O2045" s="25">
        <f>VLOOKUP(CONCATENATE($F2045," ",$G2045),AllocFactorMatrix,(O$4+1),FALSE)*$E2049</f>
        <v>0</v>
      </c>
      <c r="P2045" s="25">
        <f>VLOOKUP(CONCATENATE($F2045," ",$G2045),AllocFactorMatrix,(P$4+1),FALSE)*$E2049</f>
        <v>0</v>
      </c>
      <c r="Q2045" s="25">
        <f>VLOOKUP(CONCATENATE($F2045," ",$G2045),AllocFactorMatrix,(Q$4+1),FALSE)*$E2049</f>
        <v>0</v>
      </c>
      <c r="R2045" s="25">
        <f t="shared" si="930"/>
        <v>0</v>
      </c>
      <c r="S2045" s="25">
        <f>VLOOKUP(CONCATENATE($F2045," ",$G2045),AllocFactorMatrix,(S$4+1),FALSE)*$E2049</f>
        <v>0</v>
      </c>
      <c r="T2045" s="25">
        <f>VLOOKUP(CONCATENATE($F2045," ",$G2045),AllocFactorMatrix,(T$4+1),FALSE)*$E2049</f>
        <v>0</v>
      </c>
      <c r="U2045" s="25">
        <f>VLOOKUP(CONCATENATE($F2045," ",$G2045),AllocFactorMatrix,(U$4+1),FALSE)*$E2049</f>
        <v>0</v>
      </c>
      <c r="V2045" s="25">
        <f>VLOOKUP(CONCATENATE($F2045," ",$G2045),AllocFactorMatrix,(V$4+1),FALSE)*$E2049</f>
        <v>0</v>
      </c>
      <c r="W2045" s="25">
        <f t="shared" si="931"/>
        <v>0</v>
      </c>
      <c r="X2045" s="25">
        <f>VLOOKUP(CONCATENATE($F2045," ",$G2045),AllocFactorMatrix,(X$4+1),FALSE)*$E2049</f>
        <v>0</v>
      </c>
      <c r="Y2045" s="25">
        <f>VLOOKUP(CONCATENATE($F2045," ",$G2045),AllocFactorMatrix,(Y$4+1),FALSE)*$E2049</f>
        <v>0</v>
      </c>
      <c r="Z2045" s="25">
        <f t="shared" si="927"/>
        <v>0</v>
      </c>
      <c r="AA2045" s="25">
        <f>VLOOKUP(CONCATENATE($F2045," ",$G2045),AllocFactorMatrix,(AA$4+1),FALSE)*$E2049</f>
        <v>0</v>
      </c>
      <c r="AB2045" s="25">
        <f>VLOOKUP(CONCATENATE($F2045," ",$G2045),AllocFactorMatrix,(AB$4+1),FALSE)*$E2049</f>
        <v>0</v>
      </c>
      <c r="AC2045" s="25">
        <f>VLOOKUP(CONCATENATE($F2045," ",$G2045),AllocFactorMatrix,(AC$4+1),FALSE)*$E2049</f>
        <v>0</v>
      </c>
    </row>
    <row r="2046" spans="4:29" hidden="1" outlineLevel="1">
      <c r="F2046" s="61" t="str">
        <f>F2049</f>
        <v>CUST_TOTAL</v>
      </c>
      <c r="G2046" s="20" t="str">
        <f>$G$12</f>
        <v>DISTSEC</v>
      </c>
      <c r="H2046" s="24">
        <f t="shared" si="913"/>
        <v>0</v>
      </c>
      <c r="I2046" s="25">
        <f>VLOOKUP(CONCATENATE($F2046," ",$G2046),AllocFactorMatrix,(I$4+1),FALSE)*$E2049</f>
        <v>0</v>
      </c>
      <c r="J2046" s="25">
        <f>VLOOKUP(CONCATENATE($F2046," ",$G2046),AllocFactorMatrix,(J$4+1),FALSE)*$E2049</f>
        <v>0</v>
      </c>
      <c r="K2046" s="25">
        <f>VLOOKUP(CONCATENATE($F2046," ",$G2046),AllocFactorMatrix,(K$4+1),FALSE)*$E2049</f>
        <v>0</v>
      </c>
      <c r="L2046" s="25">
        <f>VLOOKUP(CONCATENATE($F2046," ",$G2046),AllocFactorMatrix,(L$4+1),FALSE)*$E2049</f>
        <v>0</v>
      </c>
      <c r="M2046" s="25">
        <f t="shared" si="926"/>
        <v>0</v>
      </c>
      <c r="N2046" s="25">
        <f>VLOOKUP(CONCATENATE($F2046," ",$G2046),AllocFactorMatrix,(N$4+1),FALSE)*$E2049</f>
        <v>0</v>
      </c>
      <c r="O2046" s="25">
        <f>VLOOKUP(CONCATENATE($F2046," ",$G2046),AllocFactorMatrix,(O$4+1),FALSE)*$E2049</f>
        <v>0</v>
      </c>
      <c r="P2046" s="25">
        <f>VLOOKUP(CONCATENATE($F2046," ",$G2046),AllocFactorMatrix,(P$4+1),FALSE)*$E2049</f>
        <v>0</v>
      </c>
      <c r="Q2046" s="25">
        <f>VLOOKUP(CONCATENATE($F2046," ",$G2046),AllocFactorMatrix,(Q$4+1),FALSE)*$E2049</f>
        <v>0</v>
      </c>
      <c r="R2046" s="25">
        <f t="shared" si="930"/>
        <v>0</v>
      </c>
      <c r="S2046" s="25">
        <f>VLOOKUP(CONCATENATE($F2046," ",$G2046),AllocFactorMatrix,(S$4+1),FALSE)*$E2049</f>
        <v>0</v>
      </c>
      <c r="T2046" s="25">
        <f>VLOOKUP(CONCATENATE($F2046," ",$G2046),AllocFactorMatrix,(T$4+1),FALSE)*$E2049</f>
        <v>0</v>
      </c>
      <c r="U2046" s="25">
        <f>VLOOKUP(CONCATENATE($F2046," ",$G2046),AllocFactorMatrix,(U$4+1),FALSE)*$E2049</f>
        <v>0</v>
      </c>
      <c r="V2046" s="25">
        <f>VLOOKUP(CONCATENATE($F2046," ",$G2046),AllocFactorMatrix,(V$4+1),FALSE)*$E2049</f>
        <v>0</v>
      </c>
      <c r="W2046" s="25">
        <f t="shared" si="931"/>
        <v>0</v>
      </c>
      <c r="X2046" s="25">
        <f>VLOOKUP(CONCATENATE($F2046," ",$G2046),AllocFactorMatrix,(X$4+1),FALSE)*$E2049</f>
        <v>0</v>
      </c>
      <c r="Y2046" s="25">
        <f>VLOOKUP(CONCATENATE($F2046," ",$G2046),AllocFactorMatrix,(Y$4+1),FALSE)*$E2049</f>
        <v>0</v>
      </c>
      <c r="Z2046" s="25">
        <f t="shared" si="927"/>
        <v>0</v>
      </c>
      <c r="AA2046" s="25">
        <f>VLOOKUP(CONCATENATE($F2046," ",$G2046),AllocFactorMatrix,(AA$4+1),FALSE)*$E2049</f>
        <v>0</v>
      </c>
      <c r="AB2046" s="25">
        <f>VLOOKUP(CONCATENATE($F2046," ",$G2046),AllocFactorMatrix,(AB$4+1),FALSE)*$E2049</f>
        <v>0</v>
      </c>
      <c r="AC2046" s="25">
        <f>VLOOKUP(CONCATENATE($F2046," ",$G2046),AllocFactorMatrix,(AC$4+1),FALSE)*$E2049</f>
        <v>0</v>
      </c>
    </row>
    <row r="2047" spans="4:29" hidden="1" outlineLevel="1">
      <c r="F2047" s="61" t="str">
        <f>F2049</f>
        <v>CUST_TOTAL</v>
      </c>
      <c r="G2047" s="20" t="str">
        <f>$G$13</f>
        <v>ENERGY</v>
      </c>
      <c r="H2047" s="24">
        <f t="shared" si="913"/>
        <v>0</v>
      </c>
      <c r="I2047" s="25">
        <f>VLOOKUP(CONCATENATE($F2047," ",$G2047),AllocFactorMatrix,(I$4+1),FALSE)*$E2049</f>
        <v>0</v>
      </c>
      <c r="J2047" s="25">
        <f>VLOOKUP(CONCATENATE($F2047," ",$G2047),AllocFactorMatrix,(J$4+1),FALSE)*$E2049</f>
        <v>0</v>
      </c>
      <c r="K2047" s="25">
        <f>VLOOKUP(CONCATENATE($F2047," ",$G2047),AllocFactorMatrix,(K$4+1),FALSE)*$E2049</f>
        <v>0</v>
      </c>
      <c r="L2047" s="25">
        <f>VLOOKUP(CONCATENATE($F2047," ",$G2047),AllocFactorMatrix,(L$4+1),FALSE)*$E2049</f>
        <v>0</v>
      </c>
      <c r="M2047" s="25">
        <f t="shared" si="926"/>
        <v>0</v>
      </c>
      <c r="N2047" s="25">
        <f>VLOOKUP(CONCATENATE($F2047," ",$G2047),AllocFactorMatrix,(N$4+1),FALSE)*$E2049</f>
        <v>0</v>
      </c>
      <c r="O2047" s="25">
        <f>VLOOKUP(CONCATENATE($F2047," ",$G2047),AllocFactorMatrix,(O$4+1),FALSE)*$E2049</f>
        <v>0</v>
      </c>
      <c r="P2047" s="25">
        <f>VLOOKUP(CONCATENATE($F2047," ",$G2047),AllocFactorMatrix,(P$4+1),FALSE)*$E2049</f>
        <v>0</v>
      </c>
      <c r="Q2047" s="25">
        <f>VLOOKUP(CONCATENATE($F2047," ",$G2047),AllocFactorMatrix,(Q$4+1),FALSE)*$E2049</f>
        <v>0</v>
      </c>
      <c r="R2047" s="25">
        <f t="shared" si="930"/>
        <v>0</v>
      </c>
      <c r="S2047" s="25">
        <f>VLOOKUP(CONCATENATE($F2047," ",$G2047),AllocFactorMatrix,(S$4+1),FALSE)*$E2049</f>
        <v>0</v>
      </c>
      <c r="T2047" s="25">
        <f>VLOOKUP(CONCATENATE($F2047," ",$G2047),AllocFactorMatrix,(T$4+1),FALSE)*$E2049</f>
        <v>0</v>
      </c>
      <c r="U2047" s="25">
        <f>VLOOKUP(CONCATENATE($F2047," ",$G2047),AllocFactorMatrix,(U$4+1),FALSE)*$E2049</f>
        <v>0</v>
      </c>
      <c r="V2047" s="25">
        <f>VLOOKUP(CONCATENATE($F2047," ",$G2047),AllocFactorMatrix,(V$4+1),FALSE)*$E2049</f>
        <v>0</v>
      </c>
      <c r="W2047" s="25">
        <f t="shared" si="931"/>
        <v>0</v>
      </c>
      <c r="X2047" s="25">
        <f>VLOOKUP(CONCATENATE($F2047," ",$G2047),AllocFactorMatrix,(X$4+1),FALSE)*$E2049</f>
        <v>0</v>
      </c>
      <c r="Y2047" s="25">
        <f>VLOOKUP(CONCATENATE($F2047," ",$G2047),AllocFactorMatrix,(Y$4+1),FALSE)*$E2049</f>
        <v>0</v>
      </c>
      <c r="Z2047" s="25">
        <f t="shared" si="927"/>
        <v>0</v>
      </c>
      <c r="AA2047" s="25">
        <f>VLOOKUP(CONCATENATE($F2047," ",$G2047),AllocFactorMatrix,(AA$4+1),FALSE)*$E2049</f>
        <v>0</v>
      </c>
      <c r="AB2047" s="25">
        <f>VLOOKUP(CONCATENATE($F2047," ",$G2047),AllocFactorMatrix,(AB$4+1),FALSE)*$E2049</f>
        <v>0</v>
      </c>
      <c r="AC2047" s="25">
        <f>VLOOKUP(CONCATENATE($F2047," ",$G2047),AllocFactorMatrix,(AC$4+1),FALSE)*$E2049</f>
        <v>0</v>
      </c>
    </row>
    <row r="2048" spans="4:29" hidden="1" outlineLevel="1">
      <c r="F2048" s="61" t="str">
        <f>F2049</f>
        <v>CUST_TOTAL</v>
      </c>
      <c r="G2048" s="20" t="str">
        <f>$G$14</f>
        <v>CUSTOMER</v>
      </c>
      <c r="H2048" s="24">
        <f t="shared" si="913"/>
        <v>-1143842.2200000002</v>
      </c>
      <c r="I2048" s="25">
        <f>VLOOKUP(CONCATENATE($F2048," ",$G2048),AllocFactorMatrix,(I$4+1),FALSE)*$E2049</f>
        <v>-716897.17150251893</v>
      </c>
      <c r="J2048" s="25">
        <f>VLOOKUP(CONCATENATE($F2048," ",$G2048),AllocFactorMatrix,(J$4+1),FALSE)*$E2049</f>
        <v>-169552.89283860443</v>
      </c>
      <c r="K2048" s="25">
        <f>VLOOKUP(CONCATENATE($F2048," ",$G2048),AllocFactorMatrix,(K$4+1),FALSE)*$E2049</f>
        <v>-385.25992465031686</v>
      </c>
      <c r="L2048" s="25">
        <f>VLOOKUP(CONCATENATE($F2048," ",$G2048),AllocFactorMatrix,(L$4+1),FALSE)*$E2049</f>
        <v>-16.511139627870723</v>
      </c>
      <c r="M2048" s="25">
        <f t="shared" si="926"/>
        <v>-169954.6639028826</v>
      </c>
      <c r="N2048" s="25">
        <f>VLOOKUP(CONCATENATE($F2048," ",$G2048),AllocFactorMatrix,(N$4+1),FALSE)*$E2049</f>
        <v>-2003.3516081816474</v>
      </c>
      <c r="O2048" s="25">
        <f>VLOOKUP(CONCATENATE($F2048," ",$G2048),AllocFactorMatrix,(O$4+1),FALSE)*$E2049</f>
        <v>-330.22279255741444</v>
      </c>
      <c r="P2048" s="25">
        <f>VLOOKUP(CONCATENATE($F2048," ",$G2048),AllocFactorMatrix,(P$4+1),FALSE)*$E2049</f>
        <v>-38.525992465031685</v>
      </c>
      <c r="Q2048" s="25">
        <f>VLOOKUP(CONCATENATE($F2048," ",$G2048),AllocFactorMatrix,(Q$4+1),FALSE)*$E2049</f>
        <v>-11.007426418580481</v>
      </c>
      <c r="R2048" s="25">
        <f t="shared" si="930"/>
        <v>-2383.107819622674</v>
      </c>
      <c r="S2048" s="25">
        <f>VLOOKUP(CONCATENATE($F2048," ",$G2048),AllocFactorMatrix,(S$4+1),FALSE)*$E2049</f>
        <v>-27.518566046451202</v>
      </c>
      <c r="T2048" s="25">
        <f>VLOOKUP(CONCATENATE($F2048," ",$G2048),AllocFactorMatrix,(T$4+1),FALSE)*$E2049</f>
        <v>-187.12624911586818</v>
      </c>
      <c r="U2048" s="25">
        <f>VLOOKUP(CONCATENATE($F2048," ",$G2048),AllocFactorMatrix,(U$4+1),FALSE)*$E2049</f>
        <v>-93.563124557934088</v>
      </c>
      <c r="V2048" s="25">
        <f>VLOOKUP(CONCATENATE($F2048," ",$G2048),AllocFactorMatrix,(V$4+1),FALSE)*$E2049</f>
        <v>-16.511139627870723</v>
      </c>
      <c r="W2048" s="25">
        <f t="shared" si="931"/>
        <v>-324.71907934812418</v>
      </c>
      <c r="X2048" s="25">
        <f>VLOOKUP(CONCATENATE($F2048," ",$G2048),AllocFactorMatrix,(X$4+1),FALSE)*$E2049</f>
        <v>-698.97157757986065</v>
      </c>
      <c r="Y2048" s="25">
        <f>VLOOKUP(CONCATENATE($F2048," ",$G2048),AllocFactorMatrix,(Y$4+1),FALSE)*$E2049</f>
        <v>-5.5037132092902405</v>
      </c>
      <c r="Z2048" s="25">
        <f t="shared" si="927"/>
        <v>-704.4752907891509</v>
      </c>
      <c r="AA2048" s="25">
        <f>VLOOKUP(CONCATENATE($F2048," ",$G2048),AllocFactorMatrix,(AA$4+1),FALSE)*$E2049</f>
        <v>-44.029705674321924</v>
      </c>
      <c r="AB2048" s="25">
        <f>VLOOKUP(CONCATENATE($F2048," ",$G2048),AllocFactorMatrix,(AB$4+1),FALSE)*$E2049</f>
        <v>-253242.35589907184</v>
      </c>
      <c r="AC2048" s="25">
        <f>VLOOKUP(CONCATENATE($F2048," ",$G2048),AllocFactorMatrix,(AC$4+1),FALSE)*$E2049</f>
        <v>-291.69680009238277</v>
      </c>
    </row>
    <row r="2049" spans="4:29" collapsed="1">
      <c r="D2049" s="58" t="s">
        <v>1158</v>
      </c>
      <c r="E2049" s="22">
        <f>'Sch 5'!N433+'Sch 5'!O433</f>
        <v>-1143842.22</v>
      </c>
      <c r="F2049" s="61" t="s">
        <v>41</v>
      </c>
      <c r="G2049" s="20" t="str">
        <f>$G$15</f>
        <v>TOTAL</v>
      </c>
      <c r="H2049" s="24">
        <f t="shared" si="913"/>
        <v>-1143842.2200000002</v>
      </c>
      <c r="I2049" s="25">
        <f>VLOOKUP(CONCATENATE($F2049," ",$G2049),AllocFactorMatrix,(I$4+1),FALSE)*$E2049</f>
        <v>-716897.17150251893</v>
      </c>
      <c r="J2049" s="25">
        <f>VLOOKUP(CONCATENATE($F2049," ",$G2049),AllocFactorMatrix,(J$4+1),FALSE)*$E2049</f>
        <v>-169552.89283860443</v>
      </c>
      <c r="K2049" s="25">
        <f>VLOOKUP(CONCATENATE($F2049," ",$G2049),AllocFactorMatrix,(K$4+1),FALSE)*$E2049</f>
        <v>-385.25992465031686</v>
      </c>
      <c r="L2049" s="25">
        <f>VLOOKUP(CONCATENATE($F2049," ",$G2049),AllocFactorMatrix,(L$4+1),FALSE)*$E2049</f>
        <v>-16.511139627870723</v>
      </c>
      <c r="M2049" s="25">
        <f>SUBTOTAL(9,J2049:L2049)</f>
        <v>-169954.6639028826</v>
      </c>
      <c r="N2049" s="25">
        <f>VLOOKUP(CONCATENATE($F2049," ",$G2049),AllocFactorMatrix,(N$4+1),FALSE)*$E2049</f>
        <v>-2003.3516081816474</v>
      </c>
      <c r="O2049" s="25">
        <f>VLOOKUP(CONCATENATE($F2049," ",$G2049),AllocFactorMatrix,(O$4+1),FALSE)*$E2049</f>
        <v>-330.22279255741444</v>
      </c>
      <c r="P2049" s="25">
        <f>VLOOKUP(CONCATENATE($F2049," ",$G2049),AllocFactorMatrix,(P$4+1),FALSE)*$E2049</f>
        <v>-38.525992465031685</v>
      </c>
      <c r="Q2049" s="25">
        <f>VLOOKUP(CONCATENATE($F2049," ",$G2049),AllocFactorMatrix,(Q$4+1),FALSE)*$E2049</f>
        <v>-11.007426418580481</v>
      </c>
      <c r="R2049" s="25">
        <f t="shared" si="930"/>
        <v>-2383.107819622674</v>
      </c>
      <c r="S2049" s="25">
        <f>VLOOKUP(CONCATENATE($F2049," ",$G2049),AllocFactorMatrix,(S$4+1),FALSE)*$E2049</f>
        <v>-27.518566046451202</v>
      </c>
      <c r="T2049" s="25">
        <f>VLOOKUP(CONCATENATE($F2049," ",$G2049),AllocFactorMatrix,(T$4+1),FALSE)*$E2049</f>
        <v>-187.12624911586818</v>
      </c>
      <c r="U2049" s="25">
        <f>VLOOKUP(CONCATENATE($F2049," ",$G2049),AllocFactorMatrix,(U$4+1),FALSE)*$E2049</f>
        <v>-93.563124557934088</v>
      </c>
      <c r="V2049" s="25">
        <f>VLOOKUP(CONCATENATE($F2049," ",$G2049),AllocFactorMatrix,(V$4+1),FALSE)*$E2049</f>
        <v>-16.511139627870723</v>
      </c>
      <c r="W2049" s="25">
        <f t="shared" si="931"/>
        <v>-324.71907934812418</v>
      </c>
      <c r="X2049" s="25">
        <f>VLOOKUP(CONCATENATE($F2049," ",$G2049),AllocFactorMatrix,(X$4+1),FALSE)*$E2049</f>
        <v>-698.97157757986065</v>
      </c>
      <c r="Y2049" s="25">
        <f>VLOOKUP(CONCATENATE($F2049," ",$G2049),AllocFactorMatrix,(Y$4+1),FALSE)*$E2049</f>
        <v>-5.5037132092902405</v>
      </c>
      <c r="Z2049" s="25">
        <f>SUBTOTAL(9,X2049:Y2049)</f>
        <v>-704.4752907891509</v>
      </c>
      <c r="AA2049" s="25">
        <f>VLOOKUP(CONCATENATE($F2049," ",$G2049),AllocFactorMatrix,(AA$4+1),FALSE)*$E2049</f>
        <v>-44.029705674321924</v>
      </c>
      <c r="AB2049" s="25">
        <f>VLOOKUP(CONCATENATE($F2049," ",$G2049),AllocFactorMatrix,(AB$4+1),FALSE)*$E2049</f>
        <v>-253242.35589907184</v>
      </c>
      <c r="AC2049" s="25">
        <f>VLOOKUP(CONCATENATE($F2049," ",$G2049),AllocFactorMatrix,(AC$4+1),FALSE)*$E2049</f>
        <v>-291.69680009238277</v>
      </c>
    </row>
    <row r="2050" spans="4:29" hidden="1" outlineLevel="1">
      <c r="F2050" s="61" t="str">
        <f>F2057</f>
        <v>CUST_TOTAL</v>
      </c>
      <c r="G2050" s="20" t="str">
        <f>$G$8</f>
        <v>PRODUCTION</v>
      </c>
      <c r="H2050" s="24">
        <f t="shared" si="913"/>
        <v>0</v>
      </c>
      <c r="I2050" s="25">
        <f>VLOOKUP(CONCATENATE($F2050," ",$G2050),AllocFactorMatrix,(I$4+1),FALSE)*$E2057</f>
        <v>0</v>
      </c>
      <c r="J2050" s="25">
        <f>VLOOKUP(CONCATENATE($F2050," ",$G2050),AllocFactorMatrix,(J$4+1),FALSE)*$E2057</f>
        <v>0</v>
      </c>
      <c r="K2050" s="25">
        <f>VLOOKUP(CONCATENATE($F2050," ",$G2050),AllocFactorMatrix,(K$4+1),FALSE)*$E2057</f>
        <v>0</v>
      </c>
      <c r="L2050" s="25">
        <f>VLOOKUP(CONCATENATE($F2050," ",$G2050),AllocFactorMatrix,(L$4+1),FALSE)*$E2057</f>
        <v>0</v>
      </c>
      <c r="M2050" s="25">
        <f t="shared" ref="M2050:M2081" si="932">SUBTOTAL(9,J2050:L2050)</f>
        <v>0</v>
      </c>
      <c r="N2050" s="25">
        <f>VLOOKUP(CONCATENATE($F2050," ",$G2050),AllocFactorMatrix,(N$4+1),FALSE)*$E2057</f>
        <v>0</v>
      </c>
      <c r="O2050" s="25">
        <f>VLOOKUP(CONCATENATE($F2050," ",$G2050),AllocFactorMatrix,(O$4+1),FALSE)*$E2057</f>
        <v>0</v>
      </c>
      <c r="P2050" s="25">
        <f>VLOOKUP(CONCATENATE($F2050," ",$G2050),AllocFactorMatrix,(P$4+1),FALSE)*$E2057</f>
        <v>0</v>
      </c>
      <c r="Q2050" s="25">
        <f>VLOOKUP(CONCATENATE($F2050," ",$G2050),AllocFactorMatrix,(Q$4+1),FALSE)*$E2057</f>
        <v>0</v>
      </c>
      <c r="R2050" s="25">
        <f t="shared" si="930"/>
        <v>0</v>
      </c>
      <c r="S2050" s="25">
        <f>VLOOKUP(CONCATENATE($F2050," ",$G2050),AllocFactorMatrix,(S$4+1),FALSE)*$E2057</f>
        <v>0</v>
      </c>
      <c r="T2050" s="25">
        <f>VLOOKUP(CONCATENATE($F2050," ",$G2050),AllocFactorMatrix,(T$4+1),FALSE)*$E2057</f>
        <v>0</v>
      </c>
      <c r="U2050" s="25">
        <f>VLOOKUP(CONCATENATE($F2050," ",$G2050),AllocFactorMatrix,(U$4+1),FALSE)*$E2057</f>
        <v>0</v>
      </c>
      <c r="V2050" s="25">
        <f>VLOOKUP(CONCATENATE($F2050," ",$G2050),AllocFactorMatrix,(V$4+1),FALSE)*$E2057</f>
        <v>0</v>
      </c>
      <c r="W2050" s="25">
        <f t="shared" si="931"/>
        <v>0</v>
      </c>
      <c r="X2050" s="25">
        <f>VLOOKUP(CONCATENATE($F2050," ",$G2050),AllocFactorMatrix,(X$4+1),FALSE)*$E2057</f>
        <v>0</v>
      </c>
      <c r="Y2050" s="25">
        <f>VLOOKUP(CONCATENATE($F2050," ",$G2050),AllocFactorMatrix,(Y$4+1),FALSE)*$E2057</f>
        <v>0</v>
      </c>
      <c r="Z2050" s="25">
        <f t="shared" ref="Z2050:Z2081" si="933">SUBTOTAL(9,X2050:Y2050)</f>
        <v>0</v>
      </c>
      <c r="AA2050" s="25">
        <f>VLOOKUP(CONCATENATE($F2050," ",$G2050),AllocFactorMatrix,(AA$4+1),FALSE)*$E2057</f>
        <v>0</v>
      </c>
      <c r="AB2050" s="25">
        <f>VLOOKUP(CONCATENATE($F2050," ",$G2050),AllocFactorMatrix,(AB$4+1),FALSE)*$E2057</f>
        <v>0</v>
      </c>
      <c r="AC2050" s="25">
        <f>VLOOKUP(CONCATENATE($F2050," ",$G2050),AllocFactorMatrix,(AC$4+1),FALSE)*$E2057</f>
        <v>0</v>
      </c>
    </row>
    <row r="2051" spans="4:29" hidden="1" outlineLevel="1">
      <c r="F2051" s="61" t="str">
        <f>F2057</f>
        <v>CUST_TOTAL</v>
      </c>
      <c r="G2051" s="20" t="str">
        <f>$G$9</f>
        <v>BULKTRAN</v>
      </c>
      <c r="H2051" s="24">
        <f t="shared" si="913"/>
        <v>0</v>
      </c>
      <c r="I2051" s="25">
        <f>VLOOKUP(CONCATENATE($F2051," ",$G2051),AllocFactorMatrix,(I$4+1),FALSE)*$E2057</f>
        <v>0</v>
      </c>
      <c r="J2051" s="25">
        <f>VLOOKUP(CONCATENATE($F2051," ",$G2051),AllocFactorMatrix,(J$4+1),FALSE)*$E2057</f>
        <v>0</v>
      </c>
      <c r="K2051" s="25">
        <f>VLOOKUP(CONCATENATE($F2051," ",$G2051),AllocFactorMatrix,(K$4+1),FALSE)*$E2057</f>
        <v>0</v>
      </c>
      <c r="L2051" s="25">
        <f>VLOOKUP(CONCATENATE($F2051," ",$G2051),AllocFactorMatrix,(L$4+1),FALSE)*$E2057</f>
        <v>0</v>
      </c>
      <c r="M2051" s="25">
        <f t="shared" si="932"/>
        <v>0</v>
      </c>
      <c r="N2051" s="25">
        <f>VLOOKUP(CONCATENATE($F2051," ",$G2051),AllocFactorMatrix,(N$4+1),FALSE)*$E2057</f>
        <v>0</v>
      </c>
      <c r="O2051" s="25">
        <f>VLOOKUP(CONCATENATE($F2051," ",$G2051),AllocFactorMatrix,(O$4+1),FALSE)*$E2057</f>
        <v>0</v>
      </c>
      <c r="P2051" s="25">
        <f>VLOOKUP(CONCATENATE($F2051," ",$G2051),AllocFactorMatrix,(P$4+1),FALSE)*$E2057</f>
        <v>0</v>
      </c>
      <c r="Q2051" s="25">
        <f>VLOOKUP(CONCATENATE($F2051," ",$G2051),AllocFactorMatrix,(Q$4+1),FALSE)*$E2057</f>
        <v>0</v>
      </c>
      <c r="R2051" s="25">
        <f t="shared" ref="R2051:R2057" si="934">SUBTOTAL(9,N2051:Q2051)</f>
        <v>0</v>
      </c>
      <c r="S2051" s="25">
        <f>VLOOKUP(CONCATENATE($F2051," ",$G2051),AllocFactorMatrix,(S$4+1),FALSE)*$E2057</f>
        <v>0</v>
      </c>
      <c r="T2051" s="25">
        <f>VLOOKUP(CONCATENATE($F2051," ",$G2051),AllocFactorMatrix,(T$4+1),FALSE)*$E2057</f>
        <v>0</v>
      </c>
      <c r="U2051" s="25">
        <f>VLOOKUP(CONCATENATE($F2051," ",$G2051),AllocFactorMatrix,(U$4+1),FALSE)*$E2057</f>
        <v>0</v>
      </c>
      <c r="V2051" s="25">
        <f>VLOOKUP(CONCATENATE($F2051," ",$G2051),AllocFactorMatrix,(V$4+1),FALSE)*$E2057</f>
        <v>0</v>
      </c>
      <c r="W2051" s="25">
        <f t="shared" ref="W2051:W2057" si="935">SUBTOTAL(9,S2051:V2051)</f>
        <v>0</v>
      </c>
      <c r="X2051" s="25">
        <f>VLOOKUP(CONCATENATE($F2051," ",$G2051),AllocFactorMatrix,(X$4+1),FALSE)*$E2057</f>
        <v>0</v>
      </c>
      <c r="Y2051" s="25">
        <f>VLOOKUP(CONCATENATE($F2051," ",$G2051),AllocFactorMatrix,(Y$4+1),FALSE)*$E2057</f>
        <v>0</v>
      </c>
      <c r="Z2051" s="25">
        <f t="shared" si="933"/>
        <v>0</v>
      </c>
      <c r="AA2051" s="25">
        <f>VLOOKUP(CONCATENATE($F2051," ",$G2051),AllocFactorMatrix,(AA$4+1),FALSE)*$E2057</f>
        <v>0</v>
      </c>
      <c r="AB2051" s="25">
        <f>VLOOKUP(CONCATENATE($F2051," ",$G2051),AllocFactorMatrix,(AB$4+1),FALSE)*$E2057</f>
        <v>0</v>
      </c>
      <c r="AC2051" s="25">
        <f>VLOOKUP(CONCATENATE($F2051," ",$G2051),AllocFactorMatrix,(AC$4+1),FALSE)*$E2057</f>
        <v>0</v>
      </c>
    </row>
    <row r="2052" spans="4:29" hidden="1" outlineLevel="1">
      <c r="F2052" s="61" t="str">
        <f>F2057</f>
        <v>CUST_TOTAL</v>
      </c>
      <c r="G2052" s="20" t="str">
        <f>$G$10</f>
        <v>SUBTRAN</v>
      </c>
      <c r="H2052" s="24">
        <f t="shared" si="913"/>
        <v>0</v>
      </c>
      <c r="I2052" s="25">
        <f>VLOOKUP(CONCATENATE($F2052," ",$G2052),AllocFactorMatrix,(I$4+1),FALSE)*$E2057</f>
        <v>0</v>
      </c>
      <c r="J2052" s="25">
        <f>VLOOKUP(CONCATENATE($F2052," ",$G2052),AllocFactorMatrix,(J$4+1),FALSE)*$E2057</f>
        <v>0</v>
      </c>
      <c r="K2052" s="25">
        <f>VLOOKUP(CONCATENATE($F2052," ",$G2052),AllocFactorMatrix,(K$4+1),FALSE)*$E2057</f>
        <v>0</v>
      </c>
      <c r="L2052" s="25">
        <f>VLOOKUP(CONCATENATE($F2052," ",$G2052),AllocFactorMatrix,(L$4+1),FALSE)*$E2057</f>
        <v>0</v>
      </c>
      <c r="M2052" s="25">
        <f t="shared" si="932"/>
        <v>0</v>
      </c>
      <c r="N2052" s="25">
        <f>VLOOKUP(CONCATENATE($F2052," ",$G2052),AllocFactorMatrix,(N$4+1),FALSE)*$E2057</f>
        <v>0</v>
      </c>
      <c r="O2052" s="25">
        <f>VLOOKUP(CONCATENATE($F2052," ",$G2052),AllocFactorMatrix,(O$4+1),FALSE)*$E2057</f>
        <v>0</v>
      </c>
      <c r="P2052" s="25">
        <f>VLOOKUP(CONCATENATE($F2052," ",$G2052),AllocFactorMatrix,(P$4+1),FALSE)*$E2057</f>
        <v>0</v>
      </c>
      <c r="Q2052" s="25">
        <f>VLOOKUP(CONCATENATE($F2052," ",$G2052),AllocFactorMatrix,(Q$4+1),FALSE)*$E2057</f>
        <v>0</v>
      </c>
      <c r="R2052" s="25">
        <f t="shared" si="934"/>
        <v>0</v>
      </c>
      <c r="S2052" s="25">
        <f>VLOOKUP(CONCATENATE($F2052," ",$G2052),AllocFactorMatrix,(S$4+1),FALSE)*$E2057</f>
        <v>0</v>
      </c>
      <c r="T2052" s="25">
        <f>VLOOKUP(CONCATENATE($F2052," ",$G2052),AllocFactorMatrix,(T$4+1),FALSE)*$E2057</f>
        <v>0</v>
      </c>
      <c r="U2052" s="25">
        <f>VLOOKUP(CONCATENATE($F2052," ",$G2052),AllocFactorMatrix,(U$4+1),FALSE)*$E2057</f>
        <v>0</v>
      </c>
      <c r="V2052" s="25">
        <f>VLOOKUP(CONCATENATE($F2052," ",$G2052),AllocFactorMatrix,(V$4+1),FALSE)*$E2057</f>
        <v>0</v>
      </c>
      <c r="W2052" s="25">
        <f t="shared" si="935"/>
        <v>0</v>
      </c>
      <c r="X2052" s="25">
        <f>VLOOKUP(CONCATENATE($F2052," ",$G2052),AllocFactorMatrix,(X$4+1),FALSE)*$E2057</f>
        <v>0</v>
      </c>
      <c r="Y2052" s="25">
        <f>VLOOKUP(CONCATENATE($F2052," ",$G2052),AllocFactorMatrix,(Y$4+1),FALSE)*$E2057</f>
        <v>0</v>
      </c>
      <c r="Z2052" s="25">
        <f t="shared" si="933"/>
        <v>0</v>
      </c>
      <c r="AA2052" s="25">
        <f>VLOOKUP(CONCATENATE($F2052," ",$G2052),AllocFactorMatrix,(AA$4+1),FALSE)*$E2057</f>
        <v>0</v>
      </c>
      <c r="AB2052" s="25">
        <f>VLOOKUP(CONCATENATE($F2052," ",$G2052),AllocFactorMatrix,(AB$4+1),FALSE)*$E2057</f>
        <v>0</v>
      </c>
      <c r="AC2052" s="25">
        <f>VLOOKUP(CONCATENATE($F2052," ",$G2052),AllocFactorMatrix,(AC$4+1),FALSE)*$E2057</f>
        <v>0</v>
      </c>
    </row>
    <row r="2053" spans="4:29" hidden="1" outlineLevel="1">
      <c r="F2053" s="61" t="str">
        <f>F2057</f>
        <v>CUST_TOTAL</v>
      </c>
      <c r="G2053" s="20" t="str">
        <f>$G$11</f>
        <v>DISTPRI</v>
      </c>
      <c r="H2053" s="24">
        <f t="shared" si="913"/>
        <v>0</v>
      </c>
      <c r="I2053" s="25">
        <f>VLOOKUP(CONCATENATE($F2053," ",$G2053),AllocFactorMatrix,(I$4+1),FALSE)*$E2057</f>
        <v>0</v>
      </c>
      <c r="J2053" s="25">
        <f>VLOOKUP(CONCATENATE($F2053," ",$G2053),AllocFactorMatrix,(J$4+1),FALSE)*$E2057</f>
        <v>0</v>
      </c>
      <c r="K2053" s="25">
        <f>VLOOKUP(CONCATENATE($F2053," ",$G2053),AllocFactorMatrix,(K$4+1),FALSE)*$E2057</f>
        <v>0</v>
      </c>
      <c r="L2053" s="25">
        <f>VLOOKUP(CONCATENATE($F2053," ",$G2053),AllocFactorMatrix,(L$4+1),FALSE)*$E2057</f>
        <v>0</v>
      </c>
      <c r="M2053" s="25">
        <f t="shared" si="932"/>
        <v>0</v>
      </c>
      <c r="N2053" s="25">
        <f>VLOOKUP(CONCATENATE($F2053," ",$G2053),AllocFactorMatrix,(N$4+1),FALSE)*$E2057</f>
        <v>0</v>
      </c>
      <c r="O2053" s="25">
        <f>VLOOKUP(CONCATENATE($F2053," ",$G2053),AllocFactorMatrix,(O$4+1),FALSE)*$E2057</f>
        <v>0</v>
      </c>
      <c r="P2053" s="25">
        <f>VLOOKUP(CONCATENATE($F2053," ",$G2053),AllocFactorMatrix,(P$4+1),FALSE)*$E2057</f>
        <v>0</v>
      </c>
      <c r="Q2053" s="25">
        <f>VLOOKUP(CONCATENATE($F2053," ",$G2053),AllocFactorMatrix,(Q$4+1),FALSE)*$E2057</f>
        <v>0</v>
      </c>
      <c r="R2053" s="25">
        <f t="shared" si="934"/>
        <v>0</v>
      </c>
      <c r="S2053" s="25">
        <f>VLOOKUP(CONCATENATE($F2053," ",$G2053),AllocFactorMatrix,(S$4+1),FALSE)*$E2057</f>
        <v>0</v>
      </c>
      <c r="T2053" s="25">
        <f>VLOOKUP(CONCATENATE($F2053," ",$G2053),AllocFactorMatrix,(T$4+1),FALSE)*$E2057</f>
        <v>0</v>
      </c>
      <c r="U2053" s="25">
        <f>VLOOKUP(CONCATENATE($F2053," ",$G2053),AllocFactorMatrix,(U$4+1),FALSE)*$E2057</f>
        <v>0</v>
      </c>
      <c r="V2053" s="25">
        <f>VLOOKUP(CONCATENATE($F2053," ",$G2053),AllocFactorMatrix,(V$4+1),FALSE)*$E2057</f>
        <v>0</v>
      </c>
      <c r="W2053" s="25">
        <f t="shared" si="935"/>
        <v>0</v>
      </c>
      <c r="X2053" s="25">
        <f>VLOOKUP(CONCATENATE($F2053," ",$G2053),AllocFactorMatrix,(X$4+1),FALSE)*$E2057</f>
        <v>0</v>
      </c>
      <c r="Y2053" s="25">
        <f>VLOOKUP(CONCATENATE($F2053," ",$G2053),AllocFactorMatrix,(Y$4+1),FALSE)*$E2057</f>
        <v>0</v>
      </c>
      <c r="Z2053" s="25">
        <f t="shared" si="933"/>
        <v>0</v>
      </c>
      <c r="AA2053" s="25">
        <f>VLOOKUP(CONCATENATE($F2053," ",$G2053),AllocFactorMatrix,(AA$4+1),FALSE)*$E2057</f>
        <v>0</v>
      </c>
      <c r="AB2053" s="25">
        <f>VLOOKUP(CONCATENATE($F2053," ",$G2053),AllocFactorMatrix,(AB$4+1),FALSE)*$E2057</f>
        <v>0</v>
      </c>
      <c r="AC2053" s="25">
        <f>VLOOKUP(CONCATENATE($F2053," ",$G2053),AllocFactorMatrix,(AC$4+1),FALSE)*$E2057</f>
        <v>0</v>
      </c>
    </row>
    <row r="2054" spans="4:29" hidden="1" outlineLevel="1">
      <c r="F2054" s="61" t="str">
        <f>F2057</f>
        <v>CUST_TOTAL</v>
      </c>
      <c r="G2054" s="20" t="str">
        <f>$G$12</f>
        <v>DISTSEC</v>
      </c>
      <c r="H2054" s="24">
        <f t="shared" si="913"/>
        <v>0</v>
      </c>
      <c r="I2054" s="25">
        <f>VLOOKUP(CONCATENATE($F2054," ",$G2054),AllocFactorMatrix,(I$4+1),FALSE)*$E2057</f>
        <v>0</v>
      </c>
      <c r="J2054" s="25">
        <f>VLOOKUP(CONCATENATE($F2054," ",$G2054),AllocFactorMatrix,(J$4+1),FALSE)*$E2057</f>
        <v>0</v>
      </c>
      <c r="K2054" s="25">
        <f>VLOOKUP(CONCATENATE($F2054," ",$G2054),AllocFactorMatrix,(K$4+1),FALSE)*$E2057</f>
        <v>0</v>
      </c>
      <c r="L2054" s="25">
        <f>VLOOKUP(CONCATENATE($F2054," ",$G2054),AllocFactorMatrix,(L$4+1),FALSE)*$E2057</f>
        <v>0</v>
      </c>
      <c r="M2054" s="25">
        <f t="shared" si="932"/>
        <v>0</v>
      </c>
      <c r="N2054" s="25">
        <f>VLOOKUP(CONCATENATE($F2054," ",$G2054),AllocFactorMatrix,(N$4+1),FALSE)*$E2057</f>
        <v>0</v>
      </c>
      <c r="O2054" s="25">
        <f>VLOOKUP(CONCATENATE($F2054," ",$G2054),AllocFactorMatrix,(O$4+1),FALSE)*$E2057</f>
        <v>0</v>
      </c>
      <c r="P2054" s="25">
        <f>VLOOKUP(CONCATENATE($F2054," ",$G2054),AllocFactorMatrix,(P$4+1),FALSE)*$E2057</f>
        <v>0</v>
      </c>
      <c r="Q2054" s="25">
        <f>VLOOKUP(CONCATENATE($F2054," ",$G2054),AllocFactorMatrix,(Q$4+1),FALSE)*$E2057</f>
        <v>0</v>
      </c>
      <c r="R2054" s="25">
        <f t="shared" si="934"/>
        <v>0</v>
      </c>
      <c r="S2054" s="25">
        <f>VLOOKUP(CONCATENATE($F2054," ",$G2054),AllocFactorMatrix,(S$4+1),FALSE)*$E2057</f>
        <v>0</v>
      </c>
      <c r="T2054" s="25">
        <f>VLOOKUP(CONCATENATE($F2054," ",$G2054),AllocFactorMatrix,(T$4+1),FALSE)*$E2057</f>
        <v>0</v>
      </c>
      <c r="U2054" s="25">
        <f>VLOOKUP(CONCATENATE($F2054," ",$G2054),AllocFactorMatrix,(U$4+1),FALSE)*$E2057</f>
        <v>0</v>
      </c>
      <c r="V2054" s="25">
        <f>VLOOKUP(CONCATENATE($F2054," ",$G2054),AllocFactorMatrix,(V$4+1),FALSE)*$E2057</f>
        <v>0</v>
      </c>
      <c r="W2054" s="25">
        <f t="shared" si="935"/>
        <v>0</v>
      </c>
      <c r="X2054" s="25">
        <f>VLOOKUP(CONCATENATE($F2054," ",$G2054),AllocFactorMatrix,(X$4+1),FALSE)*$E2057</f>
        <v>0</v>
      </c>
      <c r="Y2054" s="25">
        <f>VLOOKUP(CONCATENATE($F2054," ",$G2054),AllocFactorMatrix,(Y$4+1),FALSE)*$E2057</f>
        <v>0</v>
      </c>
      <c r="Z2054" s="25">
        <f t="shared" si="933"/>
        <v>0</v>
      </c>
      <c r="AA2054" s="25">
        <f>VLOOKUP(CONCATENATE($F2054," ",$G2054),AllocFactorMatrix,(AA$4+1),FALSE)*$E2057</f>
        <v>0</v>
      </c>
      <c r="AB2054" s="25">
        <f>VLOOKUP(CONCATENATE($F2054," ",$G2054),AllocFactorMatrix,(AB$4+1),FALSE)*$E2057</f>
        <v>0</v>
      </c>
      <c r="AC2054" s="25">
        <f>VLOOKUP(CONCATENATE($F2054," ",$G2054),AllocFactorMatrix,(AC$4+1),FALSE)*$E2057</f>
        <v>0</v>
      </c>
    </row>
    <row r="2055" spans="4:29" hidden="1" outlineLevel="1">
      <c r="F2055" s="61" t="str">
        <f>F2057</f>
        <v>CUST_TOTAL</v>
      </c>
      <c r="G2055" s="20" t="str">
        <f>$G$13</f>
        <v>ENERGY</v>
      </c>
      <c r="H2055" s="24">
        <f t="shared" si="913"/>
        <v>0</v>
      </c>
      <c r="I2055" s="25">
        <f>VLOOKUP(CONCATENATE($F2055," ",$G2055),AllocFactorMatrix,(I$4+1),FALSE)*$E2057</f>
        <v>0</v>
      </c>
      <c r="J2055" s="25">
        <f>VLOOKUP(CONCATENATE($F2055," ",$G2055),AllocFactorMatrix,(J$4+1),FALSE)*$E2057</f>
        <v>0</v>
      </c>
      <c r="K2055" s="25">
        <f>VLOOKUP(CONCATENATE($F2055," ",$G2055),AllocFactorMatrix,(K$4+1),FALSE)*$E2057</f>
        <v>0</v>
      </c>
      <c r="L2055" s="25">
        <f>VLOOKUP(CONCATENATE($F2055," ",$G2055),AllocFactorMatrix,(L$4+1),FALSE)*$E2057</f>
        <v>0</v>
      </c>
      <c r="M2055" s="25">
        <f t="shared" si="932"/>
        <v>0</v>
      </c>
      <c r="N2055" s="25">
        <f>VLOOKUP(CONCATENATE($F2055," ",$G2055),AllocFactorMatrix,(N$4+1),FALSE)*$E2057</f>
        <v>0</v>
      </c>
      <c r="O2055" s="25">
        <f>VLOOKUP(CONCATENATE($F2055," ",$G2055),AllocFactorMatrix,(O$4+1),FALSE)*$E2057</f>
        <v>0</v>
      </c>
      <c r="P2055" s="25">
        <f>VLOOKUP(CONCATENATE($F2055," ",$G2055),AllocFactorMatrix,(P$4+1),FALSE)*$E2057</f>
        <v>0</v>
      </c>
      <c r="Q2055" s="25">
        <f>VLOOKUP(CONCATENATE($F2055," ",$G2055),AllocFactorMatrix,(Q$4+1),FALSE)*$E2057</f>
        <v>0</v>
      </c>
      <c r="R2055" s="25">
        <f t="shared" si="934"/>
        <v>0</v>
      </c>
      <c r="S2055" s="25">
        <f>VLOOKUP(CONCATENATE($F2055," ",$G2055),AllocFactorMatrix,(S$4+1),FALSE)*$E2057</f>
        <v>0</v>
      </c>
      <c r="T2055" s="25">
        <f>VLOOKUP(CONCATENATE($F2055," ",$G2055),AllocFactorMatrix,(T$4+1),FALSE)*$E2057</f>
        <v>0</v>
      </c>
      <c r="U2055" s="25">
        <f>VLOOKUP(CONCATENATE($F2055," ",$G2055),AllocFactorMatrix,(U$4+1),FALSE)*$E2057</f>
        <v>0</v>
      </c>
      <c r="V2055" s="25">
        <f>VLOOKUP(CONCATENATE($F2055," ",$G2055),AllocFactorMatrix,(V$4+1),FALSE)*$E2057</f>
        <v>0</v>
      </c>
      <c r="W2055" s="25">
        <f t="shared" si="935"/>
        <v>0</v>
      </c>
      <c r="X2055" s="25">
        <f>VLOOKUP(CONCATENATE($F2055," ",$G2055),AllocFactorMatrix,(X$4+1),FALSE)*$E2057</f>
        <v>0</v>
      </c>
      <c r="Y2055" s="25">
        <f>VLOOKUP(CONCATENATE($F2055," ",$G2055),AllocFactorMatrix,(Y$4+1),FALSE)*$E2057</f>
        <v>0</v>
      </c>
      <c r="Z2055" s="25">
        <f t="shared" si="933"/>
        <v>0</v>
      </c>
      <c r="AA2055" s="25">
        <f>VLOOKUP(CONCATENATE($F2055," ",$G2055),AllocFactorMatrix,(AA$4+1),FALSE)*$E2057</f>
        <v>0</v>
      </c>
      <c r="AB2055" s="25">
        <f>VLOOKUP(CONCATENATE($F2055," ",$G2055),AllocFactorMatrix,(AB$4+1),FALSE)*$E2057</f>
        <v>0</v>
      </c>
      <c r="AC2055" s="25">
        <f>VLOOKUP(CONCATENATE($F2055," ",$G2055),AllocFactorMatrix,(AC$4+1),FALSE)*$E2057</f>
        <v>0</v>
      </c>
    </row>
    <row r="2056" spans="4:29" hidden="1" outlineLevel="1">
      <c r="F2056" s="61" t="str">
        <f>F2057</f>
        <v>CUST_TOTAL</v>
      </c>
      <c r="G2056" s="20" t="str">
        <f>$G$14</f>
        <v>CUSTOMER</v>
      </c>
      <c r="H2056" s="24">
        <f t="shared" si="913"/>
        <v>-373893.7900000001</v>
      </c>
      <c r="I2056" s="25">
        <f>VLOOKUP(CONCATENATE($F2056," ",$G2056),AllocFactorMatrix,(I$4+1),FALSE)*$E2057</f>
        <v>-234335.991281522</v>
      </c>
      <c r="J2056" s="25">
        <f>VLOOKUP(CONCATENATE($F2056," ",$G2056),AllocFactorMatrix,(J$4+1),FALSE)*$E2057</f>
        <v>-55422.655852736112</v>
      </c>
      <c r="K2056" s="25">
        <f>VLOOKUP(CONCATENATE($F2056," ",$G2056),AllocFactorMatrix,(K$4+1),FALSE)*$E2057</f>
        <v>-125.93196058335859</v>
      </c>
      <c r="L2056" s="25">
        <f>VLOOKUP(CONCATENATE($F2056," ",$G2056),AllocFactorMatrix,(L$4+1),FALSE)*$E2057</f>
        <v>-5.3970840250010825</v>
      </c>
      <c r="M2056" s="25">
        <f t="shared" si="932"/>
        <v>-55553.984897344475</v>
      </c>
      <c r="N2056" s="25">
        <f>VLOOKUP(CONCATENATE($F2056," ",$G2056),AllocFactorMatrix,(N$4+1),FALSE)*$E2057</f>
        <v>-654.8461950334646</v>
      </c>
      <c r="O2056" s="25">
        <f>VLOOKUP(CONCATENATE($F2056," ",$G2056),AllocFactorMatrix,(O$4+1),FALSE)*$E2057</f>
        <v>-107.94168050002165</v>
      </c>
      <c r="P2056" s="25">
        <f>VLOOKUP(CONCATENATE($F2056," ",$G2056),AllocFactorMatrix,(P$4+1),FALSE)*$E2057</f>
        <v>-12.593196058335858</v>
      </c>
      <c r="Q2056" s="25">
        <f>VLOOKUP(CONCATENATE($F2056," ",$G2056),AllocFactorMatrix,(Q$4+1),FALSE)*$E2057</f>
        <v>-3.5980560166673881</v>
      </c>
      <c r="R2056" s="25">
        <f t="shared" si="934"/>
        <v>-778.97912760848953</v>
      </c>
      <c r="S2056" s="25">
        <f>VLOOKUP(CONCATENATE($F2056," ",$G2056),AllocFactorMatrix,(S$4+1),FALSE)*$E2057</f>
        <v>-8.9951400416684706</v>
      </c>
      <c r="T2056" s="25">
        <f>VLOOKUP(CONCATENATE($F2056," ",$G2056),AllocFactorMatrix,(T$4+1),FALSE)*$E2057</f>
        <v>-61.166952283345601</v>
      </c>
      <c r="U2056" s="25">
        <f>VLOOKUP(CONCATENATE($F2056," ",$G2056),AllocFactorMatrix,(U$4+1),FALSE)*$E2057</f>
        <v>-30.583476141672801</v>
      </c>
      <c r="V2056" s="25">
        <f>VLOOKUP(CONCATENATE($F2056," ",$G2056),AllocFactorMatrix,(V$4+1),FALSE)*$E2057</f>
        <v>-5.3970840250010825</v>
      </c>
      <c r="W2056" s="25">
        <f t="shared" si="935"/>
        <v>-106.14265249168795</v>
      </c>
      <c r="X2056" s="25">
        <f>VLOOKUP(CONCATENATE($F2056," ",$G2056),AllocFactorMatrix,(X$4+1),FALSE)*$E2057</f>
        <v>-228.47655705837917</v>
      </c>
      <c r="Y2056" s="25">
        <f>VLOOKUP(CONCATENATE($F2056," ",$G2056),AllocFactorMatrix,(Y$4+1),FALSE)*$E2057</f>
        <v>-1.799028008333694</v>
      </c>
      <c r="Z2056" s="25">
        <f t="shared" si="933"/>
        <v>-230.27558506671286</v>
      </c>
      <c r="AA2056" s="25">
        <f>VLOOKUP(CONCATENATE($F2056," ",$G2056),AllocFactorMatrix,(AA$4+1),FALSE)*$E2057</f>
        <v>-14.392224066669552</v>
      </c>
      <c r="AB2056" s="25">
        <f>VLOOKUP(CONCATENATE($F2056," ",$G2056),AllocFactorMatrix,(AB$4+1),FALSE)*$E2057</f>
        <v>-82778.67574745827</v>
      </c>
      <c r="AC2056" s="25">
        <f>VLOOKUP(CONCATENATE($F2056," ",$G2056),AllocFactorMatrix,(AC$4+1),FALSE)*$E2057</f>
        <v>-95.348484441685784</v>
      </c>
    </row>
    <row r="2057" spans="4:29" collapsed="1">
      <c r="D2057" s="58" t="s">
        <v>1159</v>
      </c>
      <c r="E2057" s="22">
        <f>'Sch 5'!P433</f>
        <v>-373893.79</v>
      </c>
      <c r="F2057" s="61" t="s">
        <v>41</v>
      </c>
      <c r="G2057" s="20" t="str">
        <f>$G$15</f>
        <v>TOTAL</v>
      </c>
      <c r="H2057" s="24">
        <f t="shared" si="913"/>
        <v>-373893.7900000001</v>
      </c>
      <c r="I2057" s="25">
        <f>VLOOKUP(CONCATENATE($F2057," ",$G2057),AllocFactorMatrix,(I$4+1),FALSE)*$E2057</f>
        <v>-234335.991281522</v>
      </c>
      <c r="J2057" s="25">
        <f>VLOOKUP(CONCATENATE($F2057," ",$G2057),AllocFactorMatrix,(J$4+1),FALSE)*$E2057</f>
        <v>-55422.655852736112</v>
      </c>
      <c r="K2057" s="25">
        <f>VLOOKUP(CONCATENATE($F2057," ",$G2057),AllocFactorMatrix,(K$4+1),FALSE)*$E2057</f>
        <v>-125.93196058335859</v>
      </c>
      <c r="L2057" s="25">
        <f>VLOOKUP(CONCATENATE($F2057," ",$G2057),AllocFactorMatrix,(L$4+1),FALSE)*$E2057</f>
        <v>-5.3970840250010825</v>
      </c>
      <c r="M2057" s="25">
        <f t="shared" si="932"/>
        <v>-55553.984897344475</v>
      </c>
      <c r="N2057" s="25">
        <f>VLOOKUP(CONCATENATE($F2057," ",$G2057),AllocFactorMatrix,(N$4+1),FALSE)*$E2057</f>
        <v>-654.8461950334646</v>
      </c>
      <c r="O2057" s="25">
        <f>VLOOKUP(CONCATENATE($F2057," ",$G2057),AllocFactorMatrix,(O$4+1),FALSE)*$E2057</f>
        <v>-107.94168050002165</v>
      </c>
      <c r="P2057" s="25">
        <f>VLOOKUP(CONCATENATE($F2057," ",$G2057),AllocFactorMatrix,(P$4+1),FALSE)*$E2057</f>
        <v>-12.593196058335858</v>
      </c>
      <c r="Q2057" s="25">
        <f>VLOOKUP(CONCATENATE($F2057," ",$G2057),AllocFactorMatrix,(Q$4+1),FALSE)*$E2057</f>
        <v>-3.5980560166673881</v>
      </c>
      <c r="R2057" s="25">
        <f t="shared" si="934"/>
        <v>-778.97912760848953</v>
      </c>
      <c r="S2057" s="25">
        <f>VLOOKUP(CONCATENATE($F2057," ",$G2057),AllocFactorMatrix,(S$4+1),FALSE)*$E2057</f>
        <v>-8.9951400416684706</v>
      </c>
      <c r="T2057" s="25">
        <f>VLOOKUP(CONCATENATE($F2057," ",$G2057),AllocFactorMatrix,(T$4+1),FALSE)*$E2057</f>
        <v>-61.166952283345601</v>
      </c>
      <c r="U2057" s="25">
        <f>VLOOKUP(CONCATENATE($F2057," ",$G2057),AllocFactorMatrix,(U$4+1),FALSE)*$E2057</f>
        <v>-30.583476141672801</v>
      </c>
      <c r="V2057" s="25">
        <f>VLOOKUP(CONCATENATE($F2057," ",$G2057),AllocFactorMatrix,(V$4+1),FALSE)*$E2057</f>
        <v>-5.3970840250010825</v>
      </c>
      <c r="W2057" s="25">
        <f t="shared" si="935"/>
        <v>-106.14265249168795</v>
      </c>
      <c r="X2057" s="25">
        <f>VLOOKUP(CONCATENATE($F2057," ",$G2057),AllocFactorMatrix,(X$4+1),FALSE)*$E2057</f>
        <v>-228.47655705837917</v>
      </c>
      <c r="Y2057" s="25">
        <f>VLOOKUP(CONCATENATE($F2057," ",$G2057),AllocFactorMatrix,(Y$4+1),FALSE)*$E2057</f>
        <v>-1.799028008333694</v>
      </c>
      <c r="Z2057" s="25">
        <f t="shared" si="933"/>
        <v>-230.27558506671286</v>
      </c>
      <c r="AA2057" s="25">
        <f>VLOOKUP(CONCATENATE($F2057," ",$G2057),AllocFactorMatrix,(AA$4+1),FALSE)*$E2057</f>
        <v>-14.392224066669552</v>
      </c>
      <c r="AB2057" s="25">
        <f>VLOOKUP(CONCATENATE($F2057," ",$G2057),AllocFactorMatrix,(AB$4+1),FALSE)*$E2057</f>
        <v>-82778.67574745827</v>
      </c>
      <c r="AC2057" s="25">
        <f>VLOOKUP(CONCATENATE($F2057," ",$G2057),AllocFactorMatrix,(AC$4+1),FALSE)*$E2057</f>
        <v>-95.348484441685784</v>
      </c>
    </row>
    <row r="2058" spans="4:29" hidden="1" outlineLevel="1">
      <c r="F2058" s="61" t="str">
        <f>F2065</f>
        <v>RB_GUP</v>
      </c>
      <c r="G2058" s="20" t="str">
        <f>$G$8</f>
        <v>PRODUCTION</v>
      </c>
      <c r="H2058" s="24">
        <f t="shared" ca="1" si="913"/>
        <v>1085249.8783024948</v>
      </c>
      <c r="I2058" s="25">
        <f ca="1">VLOOKUP(CONCATENATE($F2058," ",$G2058),AllocFactorMatrix,(I$4+1),FALSE)*$E2065</f>
        <v>532144.5911245984</v>
      </c>
      <c r="J2058" s="25">
        <f ca="1">VLOOKUP(CONCATENATE($F2058," ",$G2058),AllocFactorMatrix,(J$4+1),FALSE)*$E2065</f>
        <v>134611.88973350573</v>
      </c>
      <c r="K2058" s="25">
        <f ca="1">VLOOKUP(CONCATENATE($F2058," ",$G2058),AllocFactorMatrix,(K$4+1),FALSE)*$E2065</f>
        <v>1573.8177395454802</v>
      </c>
      <c r="L2058" s="25">
        <f ca="1">VLOOKUP(CONCATENATE($F2058," ",$G2058),AllocFactorMatrix,(L$4+1),FALSE)*$E2065</f>
        <v>38.771798119583423</v>
      </c>
      <c r="M2058" s="25">
        <f t="shared" ca="1" si="932"/>
        <v>136224.4792711708</v>
      </c>
      <c r="N2058" s="25">
        <f ca="1">VLOOKUP(CONCATENATE($F2058," ",$G2058),AllocFactorMatrix,(N$4+1),FALSE)*$E2065</f>
        <v>56323.303527062562</v>
      </c>
      <c r="O2058" s="25">
        <f ca="1">VLOOKUP(CONCATENATE($F2058," ",$G2058),AllocFactorMatrix,(O$4+1),FALSE)*$E2065</f>
        <v>16040.600346780659</v>
      </c>
      <c r="P2058" s="25">
        <f ca="1">VLOOKUP(CONCATENATE($F2058," ",$G2058),AllocFactorMatrix,(P$4+1),FALSE)*$E2065</f>
        <v>1269.380723066866</v>
      </c>
      <c r="Q2058" s="25">
        <f ca="1">VLOOKUP(CONCATENATE($F2058," ",$G2058),AllocFactorMatrix,(Q$4+1),FALSE)*$E2065</f>
        <v>267.9438887359043</v>
      </c>
      <c r="R2058" s="25">
        <f ca="1">SUBTOTAL(9,N2058:Q2058)</f>
        <v>73901.228485645988</v>
      </c>
      <c r="S2058" s="25">
        <f ca="1">VLOOKUP(CONCATENATE($F2058," ",$G2058),AllocFactorMatrix,(S$4+1),FALSE)*$E2065</f>
        <v>3383.3579369116742</v>
      </c>
      <c r="T2058" s="25">
        <f ca="1">VLOOKUP(CONCATENATE($F2058," ",$G2058),AllocFactorMatrix,(T$4+1),FALSE)*$E2065</f>
        <v>36884.537024921425</v>
      </c>
      <c r="U2058" s="25">
        <f ca="1">VLOOKUP(CONCATENATE($F2058," ",$G2058),AllocFactorMatrix,(U$4+1),FALSE)*$E2065</f>
        <v>246338.47463317509</v>
      </c>
      <c r="V2058" s="25">
        <f ca="1">VLOOKUP(CONCATENATE($F2058," ",$G2058),AllocFactorMatrix,(V$4+1),FALSE)*$E2065</f>
        <v>38645.851956426741</v>
      </c>
      <c r="W2058" s="25">
        <f ca="1">SUBTOTAL(9,S2058:V2058)</f>
        <v>325252.22155143495</v>
      </c>
      <c r="X2058" s="25">
        <f ca="1">VLOOKUP(CONCATENATE($F2058," ",$G2058),AllocFactorMatrix,(X$4+1),FALSE)*$E2065</f>
        <v>15287.676336940602</v>
      </c>
      <c r="Y2058" s="25">
        <f ca="1">VLOOKUP(CONCATENATE($F2058," ",$G2058),AllocFactorMatrix,(Y$4+1),FALSE)*$E2065</f>
        <v>369.05009571740078</v>
      </c>
      <c r="Z2058" s="25">
        <f t="shared" ca="1" si="933"/>
        <v>15656.726432658003</v>
      </c>
      <c r="AA2058" s="25">
        <f ca="1">VLOOKUP(CONCATENATE($F2058," ",$G2058),AllocFactorMatrix,(AA$4+1),FALSE)*$E2065</f>
        <v>266.53757292189124</v>
      </c>
      <c r="AB2058" s="25">
        <f ca="1">VLOOKUP(CONCATENATE($F2058," ",$G2058),AllocFactorMatrix,(AB$4+1),FALSE)*$E2065</f>
        <v>1445.2199044705424</v>
      </c>
      <c r="AC2058" s="25">
        <f ca="1">VLOOKUP(CONCATENATE($F2058," ",$G2058),AllocFactorMatrix,(AC$4+1),FALSE)*$E2065</f>
        <v>358.87395959433275</v>
      </c>
    </row>
    <row r="2059" spans="4:29" hidden="1" outlineLevel="1">
      <c r="F2059" s="61" t="str">
        <f>F2065</f>
        <v>RB_GUP</v>
      </c>
      <c r="G2059" s="20" t="str">
        <f>$G$9</f>
        <v>BULKTRAN</v>
      </c>
      <c r="H2059" s="24">
        <f t="shared" ca="1" si="913"/>
        <v>1149339.6150713044</v>
      </c>
      <c r="I2059" s="25">
        <f ca="1">VLOOKUP(CONCATENATE($F2059," ",$G2059),AllocFactorMatrix,(I$4+1),FALSE)*$E2065</f>
        <v>563570.53960889298</v>
      </c>
      <c r="J2059" s="25">
        <f ca="1">VLOOKUP(CONCATENATE($F2059," ",$G2059),AllocFactorMatrix,(J$4+1),FALSE)*$E2065</f>
        <v>142561.43273872285</v>
      </c>
      <c r="K2059" s="25">
        <f ca="1">VLOOKUP(CONCATENATE($F2059," ",$G2059),AllocFactorMatrix,(K$4+1),FALSE)*$E2065</f>
        <v>1666.7599887603083</v>
      </c>
      <c r="L2059" s="25">
        <f ca="1">VLOOKUP(CONCATENATE($F2059," ",$G2059),AllocFactorMatrix,(L$4+1),FALSE)*$E2065</f>
        <v>41.06147756135794</v>
      </c>
      <c r="M2059" s="25">
        <f t="shared" ca="1" si="932"/>
        <v>144269.25420504453</v>
      </c>
      <c r="N2059" s="25">
        <f ca="1">VLOOKUP(CONCATENATE($F2059," ",$G2059),AllocFactorMatrix,(N$4+1),FALSE)*$E2065</f>
        <v>59649.49205669907</v>
      </c>
      <c r="O2059" s="25">
        <f ca="1">VLOOKUP(CONCATENATE($F2059," ",$G2059),AllocFactorMatrix,(O$4+1),FALSE)*$E2065</f>
        <v>16987.882511370128</v>
      </c>
      <c r="P2059" s="25">
        <f ca="1">VLOOKUP(CONCATENATE($F2059," ",$G2059),AllocFactorMatrix,(P$4+1),FALSE)*$E2065</f>
        <v>1344.3443586564943</v>
      </c>
      <c r="Q2059" s="25">
        <f ca="1">VLOOKUP(CONCATENATE($F2059," ",$G2059),AllocFactorMatrix,(Q$4+1),FALSE)*$E2065</f>
        <v>283.7673904392683</v>
      </c>
      <c r="R2059" s="25">
        <f t="shared" ref="R2059:R2065" ca="1" si="936">SUBTOTAL(9,N2059:Q2059)</f>
        <v>78265.486317164963</v>
      </c>
      <c r="S2059" s="25">
        <f ca="1">VLOOKUP(CONCATENATE($F2059," ",$G2059),AllocFactorMatrix,(S$4+1),FALSE)*$E2065</f>
        <v>3583.163091380341</v>
      </c>
      <c r="T2059" s="25">
        <f ca="1">VLOOKUP(CONCATENATE($F2059," ",$G2059),AllocFactorMatrix,(T$4+1),FALSE)*$E2065</f>
        <v>39062.763731994775</v>
      </c>
      <c r="U2059" s="25">
        <f ca="1">VLOOKUP(CONCATENATE($F2059," ",$G2059),AllocFactorMatrix,(U$4+1),FALSE)*$E2065</f>
        <v>260886.06253059543</v>
      </c>
      <c r="V2059" s="25">
        <f ca="1">VLOOKUP(CONCATENATE($F2059," ",$G2059),AllocFactorMatrix,(V$4+1),FALSE)*$E2065</f>
        <v>40928.093612116092</v>
      </c>
      <c r="W2059" s="25">
        <f t="shared" ref="W2059:W2065" ca="1" si="937">SUBTOTAL(9,S2059:V2059)</f>
        <v>344460.08296608669</v>
      </c>
      <c r="X2059" s="25">
        <f ca="1">VLOOKUP(CONCATENATE($F2059," ",$G2059),AllocFactorMatrix,(X$4+1),FALSE)*$E2065</f>
        <v>16190.494362383564</v>
      </c>
      <c r="Y2059" s="25">
        <f ca="1">VLOOKUP(CONCATENATE($F2059," ",$G2059),AllocFactorMatrix,(Y$4+1),FALSE)*$E2065</f>
        <v>390.84445290823339</v>
      </c>
      <c r="Z2059" s="25">
        <f t="shared" ca="1" si="933"/>
        <v>16581.338815291798</v>
      </c>
      <c r="AA2059" s="25">
        <f ca="1">VLOOKUP(CONCATENATE($F2059," ",$G2059),AllocFactorMatrix,(AA$4+1),FALSE)*$E2065</f>
        <v>282.27802424935965</v>
      </c>
      <c r="AB2059" s="25">
        <f ca="1">VLOOKUP(CONCATENATE($F2059," ",$G2059),AllocFactorMatrix,(AB$4+1),FALSE)*$E2065</f>
        <v>1530.567772369352</v>
      </c>
      <c r="AC2059" s="25">
        <f ca="1">VLOOKUP(CONCATENATE($F2059," ",$G2059),AllocFactorMatrix,(AC$4+1),FALSE)*$E2065</f>
        <v>380.06736220457481</v>
      </c>
    </row>
    <row r="2060" spans="4:29" hidden="1" outlineLevel="1">
      <c r="F2060" s="61" t="str">
        <f>F2065</f>
        <v>RB_GUP</v>
      </c>
      <c r="G2060" s="20" t="str">
        <f>$G$10</f>
        <v>SUBTRAN</v>
      </c>
      <c r="H2060" s="24">
        <f t="shared" ca="1" si="913"/>
        <v>440601.41101619939</v>
      </c>
      <c r="I2060" s="25">
        <f ca="1">VLOOKUP(CONCATENATE($F2060," ",$G2060),AllocFactorMatrix,(I$4+1),FALSE)*$E2065</f>
        <v>209242.40647660469</v>
      </c>
      <c r="J2060" s="25">
        <f ca="1">VLOOKUP(CONCATENATE($F2060," ",$G2060),AllocFactorMatrix,(J$4+1),FALSE)*$E2065</f>
        <v>53562.968531961735</v>
      </c>
      <c r="K2060" s="25">
        <f ca="1">VLOOKUP(CONCATENATE($F2060," ",$G2060),AllocFactorMatrix,(K$4+1),FALSE)*$E2065</f>
        <v>624.18119712601606</v>
      </c>
      <c r="L2060" s="25">
        <f ca="1">VLOOKUP(CONCATENATE($F2060," ",$G2060),AllocFactorMatrix,(L$4+1),FALSE)*$E2065</f>
        <v>20.463293804919143</v>
      </c>
      <c r="M2060" s="25">
        <f t="shared" ca="1" si="932"/>
        <v>54207.61302289267</v>
      </c>
      <c r="N2060" s="25">
        <f ca="1">VLOOKUP(CONCATENATE($F2060," ",$G2060),AllocFactorMatrix,(N$4+1),FALSE)*$E2065</f>
        <v>23345.344040264801</v>
      </c>
      <c r="O2060" s="25">
        <f ca="1">VLOOKUP(CONCATENATE($F2060," ",$G2060),AllocFactorMatrix,(O$4+1),FALSE)*$E2065</f>
        <v>6617.1850553336535</v>
      </c>
      <c r="P2060" s="25">
        <f ca="1">VLOOKUP(CONCATENATE($F2060," ",$G2060),AllocFactorMatrix,(P$4+1),FALSE)*$E2065</f>
        <v>677.81760030353973</v>
      </c>
      <c r="Q2060" s="25">
        <f ca="1">VLOOKUP(CONCATENATE($F2060," ",$G2060),AllocFactorMatrix,(Q$4+1),FALSE)*$E2065</f>
        <v>0</v>
      </c>
      <c r="R2060" s="25">
        <f t="shared" ca="1" si="936"/>
        <v>30640.346695901993</v>
      </c>
      <c r="S2060" s="25">
        <f ca="1">VLOOKUP(CONCATENATE($F2060," ",$G2060),AllocFactorMatrix,(S$4+1),FALSE)*$E2065</f>
        <v>1307.4441129260731</v>
      </c>
      <c r="T2060" s="25">
        <f ca="1">VLOOKUP(CONCATENATE($F2060," ",$G2060),AllocFactorMatrix,(T$4+1),FALSE)*$E2065</f>
        <v>15111.282883798542</v>
      </c>
      <c r="U2060" s="25">
        <f ca="1">VLOOKUP(CONCATENATE($F2060," ",$G2060),AllocFactorMatrix,(U$4+1),FALSE)*$E2065</f>
        <v>123092.66213662345</v>
      </c>
      <c r="V2060" s="25">
        <f ca="1">VLOOKUP(CONCATENATE($F2060," ",$G2060),AllocFactorMatrix,(V$4+1),FALSE)*$E2065</f>
        <v>0</v>
      </c>
      <c r="W2060" s="25">
        <f t="shared" ca="1" si="937"/>
        <v>139511.38913334807</v>
      </c>
      <c r="X2060" s="25">
        <f ca="1">VLOOKUP(CONCATENATE($F2060," ",$G2060),AllocFactorMatrix,(X$4+1),FALSE)*$E2065</f>
        <v>6335.7940083988897</v>
      </c>
      <c r="Y2060" s="25">
        <f ca="1">VLOOKUP(CONCATENATE($F2060," ",$G2060),AllocFactorMatrix,(Y$4+1),FALSE)*$E2065</f>
        <v>151.58809190854359</v>
      </c>
      <c r="Z2060" s="25">
        <f t="shared" ca="1" si="933"/>
        <v>6487.3821003074336</v>
      </c>
      <c r="AA2060" s="25">
        <f ca="1">VLOOKUP(CONCATENATE($F2060," ",$G2060),AllocFactorMatrix,(AA$4+1),FALSE)*$E2065</f>
        <v>104.03966812808515</v>
      </c>
      <c r="AB2060" s="25">
        <f ca="1">VLOOKUP(CONCATENATE($F2060," ",$G2060),AllocFactorMatrix,(AB$4+1),FALSE)*$E2065</f>
        <v>326.8197098720625</v>
      </c>
      <c r="AC2060" s="25">
        <f ca="1">VLOOKUP(CONCATENATE($F2060," ",$G2060),AllocFactorMatrix,(AC$4+1),FALSE)*$E2065</f>
        <v>81.414209144415878</v>
      </c>
    </row>
    <row r="2061" spans="4:29" hidden="1" outlineLevel="1">
      <c r="F2061" s="61" t="str">
        <f>F2065</f>
        <v>RB_GUP</v>
      </c>
      <c r="G2061" s="20" t="str">
        <f>$G$11</f>
        <v>DISTPRI</v>
      </c>
      <c r="H2061" s="24">
        <f t="shared" ca="1" si="913"/>
        <v>919178.87993602047</v>
      </c>
      <c r="I2061" s="25">
        <f ca="1">VLOOKUP(CONCATENATE($F2061," ",$G2061),AllocFactorMatrix,(I$4+1),FALSE)*$E2065</f>
        <v>610793.12863198598</v>
      </c>
      <c r="J2061" s="25">
        <f ca="1">VLOOKUP(CONCATENATE($F2061," ",$G2061),AllocFactorMatrix,(J$4+1),FALSE)*$E2065</f>
        <v>153774.27155615523</v>
      </c>
      <c r="K2061" s="25">
        <f ca="1">VLOOKUP(CONCATENATE($F2061," ",$G2061),AllocFactorMatrix,(K$4+1),FALSE)*$E2065</f>
        <v>1794.4906401482538</v>
      </c>
      <c r="L2061" s="25">
        <f ca="1">VLOOKUP(CONCATENATE($F2061," ",$G2061),AllocFactorMatrix,(L$4+1),FALSE)*$E2065</f>
        <v>0</v>
      </c>
      <c r="M2061" s="25">
        <f t="shared" ca="1" si="932"/>
        <v>155568.76219630349</v>
      </c>
      <c r="N2061" s="25">
        <f ca="1">VLOOKUP(CONCATENATE($F2061," ",$G2061),AllocFactorMatrix,(N$4+1),FALSE)*$E2065</f>
        <v>66311.725451772974</v>
      </c>
      <c r="O2061" s="25">
        <f ca="1">VLOOKUP(CONCATENATE($F2061," ",$G2061),AllocFactorMatrix,(O$4+1),FALSE)*$E2065</f>
        <v>18824.466177823168</v>
      </c>
      <c r="P2061" s="25">
        <f ca="1">VLOOKUP(CONCATENATE($F2061," ",$G2061),AllocFactorMatrix,(P$4+1),FALSE)*$E2065</f>
        <v>0</v>
      </c>
      <c r="Q2061" s="25">
        <f ca="1">VLOOKUP(CONCATENATE($F2061," ",$G2061),AllocFactorMatrix,(Q$4+1),FALSE)*$E2065</f>
        <v>0</v>
      </c>
      <c r="R2061" s="25">
        <f t="shared" ca="1" si="936"/>
        <v>85136.191629596142</v>
      </c>
      <c r="S2061" s="25">
        <f ca="1">VLOOKUP(CONCATENATE($F2061," ",$G2061),AllocFactorMatrix,(S$4+1),FALSE)*$E2065</f>
        <v>3782.001353521342</v>
      </c>
      <c r="T2061" s="25">
        <f ca="1">VLOOKUP(CONCATENATE($F2061," ",$G2061),AllocFactorMatrix,(T$4+1),FALSE)*$E2065</f>
        <v>43744.135879906804</v>
      </c>
      <c r="U2061" s="25">
        <f ca="1">VLOOKUP(CONCATENATE($F2061," ",$G2061),AllocFactorMatrix,(U$4+1),FALSE)*$E2065</f>
        <v>0</v>
      </c>
      <c r="V2061" s="25">
        <f ca="1">VLOOKUP(CONCATENATE($F2061," ",$G2061),AllocFactorMatrix,(V$4+1),FALSE)*$E2065</f>
        <v>0</v>
      </c>
      <c r="W2061" s="25">
        <f t="shared" ca="1" si="937"/>
        <v>47526.137233428148</v>
      </c>
      <c r="X2061" s="25">
        <f ca="1">VLOOKUP(CONCATENATE($F2061," ",$G2061),AllocFactorMatrix,(X$4+1),FALSE)*$E2065</f>
        <v>17995.885020341375</v>
      </c>
      <c r="Y2061" s="25">
        <f ca="1">VLOOKUP(CONCATENATE($F2061," ",$G2061),AllocFactorMatrix,(Y$4+1),FALSE)*$E2065</f>
        <v>431.16652842006056</v>
      </c>
      <c r="Z2061" s="25">
        <f t="shared" ca="1" si="933"/>
        <v>18427.051548761436</v>
      </c>
      <c r="AA2061" s="25">
        <f ca="1">VLOOKUP(CONCATENATE($F2061," ",$G2061),AllocFactorMatrix,(AA$4+1),FALSE)*$E2065</f>
        <v>309.61489823978189</v>
      </c>
      <c r="AB2061" s="25">
        <f ca="1">VLOOKUP(CONCATENATE($F2061," ",$G2061),AllocFactorMatrix,(AB$4+1),FALSE)*$E2065</f>
        <v>1134.9506177924357</v>
      </c>
      <c r="AC2061" s="25">
        <f ca="1">VLOOKUP(CONCATENATE($F2061," ",$G2061),AllocFactorMatrix,(AC$4+1),FALSE)*$E2065</f>
        <v>283.04317991294084</v>
      </c>
    </row>
    <row r="2062" spans="4:29" hidden="1" outlineLevel="1">
      <c r="F2062" s="61" t="str">
        <f>F2065</f>
        <v>RB_GUP</v>
      </c>
      <c r="G2062" s="20" t="str">
        <f>$G$12</f>
        <v>DISTSEC</v>
      </c>
      <c r="H2062" s="24">
        <f t="shared" ca="1" si="913"/>
        <v>406539.27195483807</v>
      </c>
      <c r="I2062" s="25">
        <f ca="1">VLOOKUP(CONCATENATE($F2062," ",$G2062),AllocFactorMatrix,(I$4+1),FALSE)*$E2065</f>
        <v>303522.93679249671</v>
      </c>
      <c r="J2062" s="25">
        <f ca="1">VLOOKUP(CONCATENATE($F2062," ",$G2062),AllocFactorMatrix,(J$4+1),FALSE)*$E2065</f>
        <v>68136.877240674075</v>
      </c>
      <c r="K2062" s="25">
        <f ca="1">VLOOKUP(CONCATENATE($F2062," ",$G2062),AllocFactorMatrix,(K$4+1),FALSE)*$E2065</f>
        <v>0</v>
      </c>
      <c r="L2062" s="25">
        <f ca="1">VLOOKUP(CONCATENATE($F2062," ",$G2062),AllocFactorMatrix,(L$4+1),FALSE)*$E2065</f>
        <v>0</v>
      </c>
      <c r="M2062" s="25">
        <f t="shared" ca="1" si="932"/>
        <v>68136.877240674075</v>
      </c>
      <c r="N2062" s="25">
        <f ca="1">VLOOKUP(CONCATENATE($F2062," ",$G2062),AllocFactorMatrix,(N$4+1),FALSE)*$E2065</f>
        <v>24018.967533329476</v>
      </c>
      <c r="O2062" s="25">
        <f ca="1">VLOOKUP(CONCATENATE($F2062," ",$G2062),AllocFactorMatrix,(O$4+1),FALSE)*$E2065</f>
        <v>0</v>
      </c>
      <c r="P2062" s="25">
        <f ca="1">VLOOKUP(CONCATENATE($F2062," ",$G2062),AllocFactorMatrix,(P$4+1),FALSE)*$E2065</f>
        <v>0</v>
      </c>
      <c r="Q2062" s="25">
        <f ca="1">VLOOKUP(CONCATENATE($F2062," ",$G2062),AllocFactorMatrix,(Q$4+1),FALSE)*$E2065</f>
        <v>0</v>
      </c>
      <c r="R2062" s="25">
        <f t="shared" ca="1" si="936"/>
        <v>24018.967533329476</v>
      </c>
      <c r="S2062" s="25">
        <f ca="1">VLOOKUP(CONCATENATE($F2062," ",$G2062),AllocFactorMatrix,(S$4+1),FALSE)*$E2065</f>
        <v>1063.0928679597412</v>
      </c>
      <c r="T2062" s="25">
        <f ca="1">VLOOKUP(CONCATENATE($F2062," ",$G2062),AllocFactorMatrix,(T$4+1),FALSE)*$E2065</f>
        <v>0</v>
      </c>
      <c r="U2062" s="25">
        <f ca="1">VLOOKUP(CONCATENATE($F2062," ",$G2062),AllocFactorMatrix,(U$4+1),FALSE)*$E2065</f>
        <v>0</v>
      </c>
      <c r="V2062" s="25">
        <f ca="1">VLOOKUP(CONCATENATE($F2062," ",$G2062),AllocFactorMatrix,(V$4+1),FALSE)*$E2065</f>
        <v>0</v>
      </c>
      <c r="W2062" s="25">
        <f t="shared" ca="1" si="937"/>
        <v>1063.0928679597412</v>
      </c>
      <c r="X2062" s="25">
        <f ca="1">VLOOKUP(CONCATENATE($F2062," ",$G2062),AllocFactorMatrix,(X$4+1),FALSE)*$E2065</f>
        <v>6684.8369585164219</v>
      </c>
      <c r="Y2062" s="25">
        <f ca="1">VLOOKUP(CONCATENATE($F2062," ",$G2062),AllocFactorMatrix,(Y$4+1),FALSE)*$E2065</f>
        <v>0</v>
      </c>
      <c r="Z2062" s="25">
        <f t="shared" ca="1" si="933"/>
        <v>6684.8369585164219</v>
      </c>
      <c r="AA2062" s="25">
        <f ca="1">VLOOKUP(CONCATENATE($F2062," ",$G2062),AllocFactorMatrix,(AA$4+1),FALSE)*$E2065</f>
        <v>109.00478556956945</v>
      </c>
      <c r="AB2062" s="25">
        <f ca="1">VLOOKUP(CONCATENATE($F2062," ",$G2062),AllocFactorMatrix,(AB$4+1),FALSE)*$E2065</f>
        <v>2406.9915422236991</v>
      </c>
      <c r="AC2062" s="25">
        <f ca="1">VLOOKUP(CONCATENATE($F2062," ",$G2062),AllocFactorMatrix,(AC$4+1),FALSE)*$E2065</f>
        <v>596.56423406824138</v>
      </c>
    </row>
    <row r="2063" spans="4:29" hidden="1" outlineLevel="1">
      <c r="F2063" s="61" t="str">
        <f>F2065</f>
        <v>RB_GUP</v>
      </c>
      <c r="G2063" s="20" t="str">
        <f>$G$13</f>
        <v>ENERGY</v>
      </c>
      <c r="H2063" s="24">
        <f t="shared" ca="1" si="913"/>
        <v>48992.225173530256</v>
      </c>
      <c r="I2063" s="25">
        <f ca="1">VLOOKUP(CONCATENATE($F2063," ",$G2063),AllocFactorMatrix,(I$4+1),FALSE)*$E2065</f>
        <v>17810.265143446039</v>
      </c>
      <c r="J2063" s="25">
        <f ca="1">VLOOKUP(CONCATENATE($F2063," ",$G2063),AllocFactorMatrix,(J$4+1),FALSE)*$E2065</f>
        <v>5748.5508298961149</v>
      </c>
      <c r="K2063" s="25">
        <f ca="1">VLOOKUP(CONCATENATE($F2063," ",$G2063),AllocFactorMatrix,(K$4+1),FALSE)*$E2065</f>
        <v>65.810000648179894</v>
      </c>
      <c r="L2063" s="25">
        <f ca="1">VLOOKUP(CONCATENATE($F2063," ",$G2063),AllocFactorMatrix,(L$4+1),FALSE)*$E2065</f>
        <v>1.6679503909419779</v>
      </c>
      <c r="M2063" s="25">
        <f t="shared" ca="1" si="932"/>
        <v>5816.0287809352367</v>
      </c>
      <c r="N2063" s="25">
        <f ca="1">VLOOKUP(CONCATENATE($F2063," ",$G2063),AllocFactorMatrix,(N$4+1),FALSE)*$E2065</f>
        <v>2781.8254914216895</v>
      </c>
      <c r="O2063" s="25">
        <f ca="1">VLOOKUP(CONCATENATE($F2063," ",$G2063),AllocFactorMatrix,(O$4+1),FALSE)*$E2065</f>
        <v>776.4906505531452</v>
      </c>
      <c r="P2063" s="25">
        <f ca="1">VLOOKUP(CONCATENATE($F2063," ",$G2063),AllocFactorMatrix,(P$4+1),FALSE)*$E2065</f>
        <v>61.475353503063225</v>
      </c>
      <c r="Q2063" s="25">
        <f ca="1">VLOOKUP(CONCATENATE($F2063," ",$G2063),AllocFactorMatrix,(Q$4+1),FALSE)*$E2065</f>
        <v>12.602166214312003</v>
      </c>
      <c r="R2063" s="25">
        <f t="shared" ca="1" si="936"/>
        <v>3632.3936616922101</v>
      </c>
      <c r="S2063" s="25">
        <f ca="1">VLOOKUP(CONCATENATE($F2063," ",$G2063),AllocFactorMatrix,(S$4+1),FALSE)*$E2065</f>
        <v>185.36572984410901</v>
      </c>
      <c r="T2063" s="25">
        <f ca="1">VLOOKUP(CONCATENATE($F2063," ",$G2063),AllocFactorMatrix,(T$4+1),FALSE)*$E2065</f>
        <v>2215.2704826933782</v>
      </c>
      <c r="U2063" s="25">
        <f ca="1">VLOOKUP(CONCATENATE($F2063," ",$G2063),AllocFactorMatrix,(U$4+1),FALSE)*$E2065</f>
        <v>15660.925775973183</v>
      </c>
      <c r="V2063" s="25">
        <f ca="1">VLOOKUP(CONCATENATE($F2063," ",$G2063),AllocFactorMatrix,(V$4+1),FALSE)*$E2065</f>
        <v>2509.814743323544</v>
      </c>
      <c r="W2063" s="25">
        <f t="shared" ca="1" si="937"/>
        <v>20571.376731834214</v>
      </c>
      <c r="X2063" s="25">
        <f ca="1">VLOOKUP(CONCATENATE($F2063," ",$G2063),AllocFactorMatrix,(X$4+1),FALSE)*$E2065</f>
        <v>754.55866097777482</v>
      </c>
      <c r="Y2063" s="25">
        <f ca="1">VLOOKUP(CONCATENATE($F2063," ",$G2063),AllocFactorMatrix,(Y$4+1),FALSE)*$E2065</f>
        <v>17.73479350007096</v>
      </c>
      <c r="Z2063" s="25">
        <f t="shared" ca="1" si="933"/>
        <v>772.29345447784578</v>
      </c>
      <c r="AA2063" s="25">
        <f ca="1">VLOOKUP(CONCATENATE($F2063," ",$G2063),AllocFactorMatrix,(AA$4+1),FALSE)*$E2065</f>
        <v>17.325457753833813</v>
      </c>
      <c r="AB2063" s="25">
        <f ca="1">VLOOKUP(CONCATENATE($F2063," ",$G2063),AllocFactorMatrix,(AB$4+1),FALSE)*$E2065</f>
        <v>298.12114557810793</v>
      </c>
      <c r="AC2063" s="25">
        <f ca="1">VLOOKUP(CONCATENATE($F2063," ",$G2063),AllocFactorMatrix,(AC$4+1),FALSE)*$E2065</f>
        <v>74.420797812773884</v>
      </c>
    </row>
    <row r="2064" spans="4:29" hidden="1" outlineLevel="1">
      <c r="F2064" s="61" t="str">
        <f>F2065</f>
        <v>RB_GUP</v>
      </c>
      <c r="G2064" s="20" t="str">
        <f>$G$14</f>
        <v>CUSTOMER</v>
      </c>
      <c r="H2064" s="24">
        <f t="shared" ca="1" si="913"/>
        <v>851792.04794564308</v>
      </c>
      <c r="I2064" s="25">
        <f ca="1">VLOOKUP(CONCATENATE($F2064," ",$G2064),AllocFactorMatrix,(I$4+1),FALSE)*$E2065</f>
        <v>617608.02927690698</v>
      </c>
      <c r="J2064" s="25">
        <f ca="1">VLOOKUP(CONCATENATE($F2064," ",$G2064),AllocFactorMatrix,(J$4+1),FALSE)*$E2065</f>
        <v>150577.90540165082</v>
      </c>
      <c r="K2064" s="25">
        <f ca="1">VLOOKUP(CONCATENATE($F2064," ",$G2064),AllocFactorMatrix,(K$4+1),FALSE)*$E2065</f>
        <v>1221.8500778796476</v>
      </c>
      <c r="L2064" s="25">
        <f ca="1">VLOOKUP(CONCATENATE($F2064," ",$G2064),AllocFactorMatrix,(L$4+1),FALSE)*$E2065</f>
        <v>173.33174335930477</v>
      </c>
      <c r="M2064" s="25">
        <f t="shared" ca="1" si="932"/>
        <v>151973.08722288976</v>
      </c>
      <c r="N2064" s="25">
        <f ca="1">VLOOKUP(CONCATENATE($F2064," ",$G2064),AllocFactorMatrix,(N$4+1),FALSE)*$E2065</f>
        <v>2512.68682706973</v>
      </c>
      <c r="O2064" s="25">
        <f ca="1">VLOOKUP(CONCATENATE($F2064," ",$G2064),AllocFactorMatrix,(O$4+1),FALSE)*$E2065</f>
        <v>1024.2560930084444</v>
      </c>
      <c r="P2064" s="25">
        <f ca="1">VLOOKUP(CONCATENATE($F2064," ",$G2064),AllocFactorMatrix,(P$4+1),FALSE)*$E2065</f>
        <v>497.18472916983018</v>
      </c>
      <c r="Q2064" s="25">
        <f ca="1">VLOOKUP(CONCATENATE($F2064," ",$G2064),AllocFactorMatrix,(Q$4+1),FALSE)*$E2065</f>
        <v>212.95412355942281</v>
      </c>
      <c r="R2064" s="25">
        <f t="shared" ca="1" si="936"/>
        <v>4247.0817728074271</v>
      </c>
      <c r="S2064" s="25">
        <f ca="1">VLOOKUP(CONCATENATE($F2064," ",$G2064),AllocFactorMatrix,(S$4+1),FALSE)*$E2065</f>
        <v>36.192501003018045</v>
      </c>
      <c r="T2064" s="25">
        <f ca="1">VLOOKUP(CONCATENATE($F2064," ",$G2064),AllocFactorMatrix,(T$4+1),FALSE)*$E2065</f>
        <v>637.57558357612095</v>
      </c>
      <c r="U2064" s="25">
        <f ca="1">VLOOKUP(CONCATENATE($F2064," ",$G2064),AllocFactorMatrix,(U$4+1),FALSE)*$E2065</f>
        <v>1289.1502736174484</v>
      </c>
      <c r="V2064" s="25">
        <f ca="1">VLOOKUP(CONCATENATE($F2064," ",$G2064),AllocFactorMatrix,(V$4+1),FALSE)*$E2065</f>
        <v>319.44605673581879</v>
      </c>
      <c r="W2064" s="25">
        <f t="shared" ca="1" si="937"/>
        <v>2282.3644149324064</v>
      </c>
      <c r="X2064" s="25">
        <f ca="1">VLOOKUP(CONCATENATE($F2064," ",$G2064),AllocFactorMatrix,(X$4+1),FALSE)*$E2065</f>
        <v>850.39937571525229</v>
      </c>
      <c r="Y2064" s="25">
        <f ca="1">VLOOKUP(CONCATENATE($F2064," ",$G2064),AllocFactorMatrix,(Y$4+1),FALSE)*$E2065</f>
        <v>13.043035844825221</v>
      </c>
      <c r="Z2064" s="25">
        <f t="shared" ca="1" si="933"/>
        <v>863.44241156007752</v>
      </c>
      <c r="AA2064" s="25">
        <f ca="1">VLOOKUP(CONCATENATE($F2064," ",$G2064),AllocFactorMatrix,(AA$4+1),FALSE)*$E2065</f>
        <v>50.477777587926404</v>
      </c>
      <c r="AB2064" s="25">
        <f ca="1">VLOOKUP(CONCATENATE($F2064," ",$G2064),AllocFactorMatrix,(AB$4+1),FALSE)*$E2065</f>
        <v>64887.10135843412</v>
      </c>
      <c r="AC2064" s="25">
        <f ca="1">VLOOKUP(CONCATENATE($F2064," ",$G2064),AllocFactorMatrix,(AC$4+1),FALSE)*$E2065</f>
        <v>9880.4637105243528</v>
      </c>
    </row>
    <row r="2065" spans="4:29" collapsed="1">
      <c r="D2065" s="58" t="s">
        <v>1173</v>
      </c>
      <c r="E2065" s="22">
        <f>'Sch 5'!U433</f>
        <v>4901693.329400029</v>
      </c>
      <c r="F2065" s="22" t="s">
        <v>73</v>
      </c>
      <c r="G2065" s="20" t="str">
        <f>$G$15</f>
        <v>TOTAL</v>
      </c>
      <c r="H2065" s="24">
        <f t="shared" ca="1" si="913"/>
        <v>4901693.329400029</v>
      </c>
      <c r="I2065" s="25">
        <f ca="1">VLOOKUP(CONCATENATE($F2065," ",$G2065),AllocFactorMatrix,(I$4+1),FALSE)*$E2065</f>
        <v>2854691.8970549316</v>
      </c>
      <c r="J2065" s="25">
        <f ca="1">VLOOKUP(CONCATENATE($F2065," ",$G2065),AllocFactorMatrix,(J$4+1),FALSE)*$E2065</f>
        <v>708973.89603256655</v>
      </c>
      <c r="K2065" s="25">
        <f ca="1">VLOOKUP(CONCATENATE($F2065," ",$G2065),AllocFactorMatrix,(K$4+1),FALSE)*$E2065</f>
        <v>6946.9096441078864</v>
      </c>
      <c r="L2065" s="25">
        <f ca="1">VLOOKUP(CONCATENATE($F2065," ",$G2065),AllocFactorMatrix,(L$4+1),FALSE)*$E2065</f>
        <v>275.29626323610722</v>
      </c>
      <c r="M2065" s="25">
        <f t="shared" ca="1" si="932"/>
        <v>716196.10193991056</v>
      </c>
      <c r="N2065" s="25">
        <f ca="1">VLOOKUP(CONCATENATE($F2065," ",$G2065),AllocFactorMatrix,(N$4+1),FALSE)*$E2065</f>
        <v>234943.34492762032</v>
      </c>
      <c r="O2065" s="25">
        <f ca="1">VLOOKUP(CONCATENATE($F2065," ",$G2065),AllocFactorMatrix,(O$4+1),FALSE)*$E2065</f>
        <v>60270.880834869196</v>
      </c>
      <c r="P2065" s="25">
        <f ca="1">VLOOKUP(CONCATENATE($F2065," ",$G2065),AllocFactorMatrix,(P$4+1),FALSE)*$E2065</f>
        <v>3850.2027646997935</v>
      </c>
      <c r="Q2065" s="25">
        <f ca="1">VLOOKUP(CONCATENATE($F2065," ",$G2065),AllocFactorMatrix,(Q$4+1),FALSE)*$E2065</f>
        <v>777.26756894890741</v>
      </c>
      <c r="R2065" s="25">
        <f t="shared" ca="1" si="936"/>
        <v>299841.69609613821</v>
      </c>
      <c r="S2065" s="25">
        <f ca="1">VLOOKUP(CONCATENATE($F2065," ",$G2065),AllocFactorMatrix,(S$4+1),FALSE)*$E2065</f>
        <v>13340.6175935463</v>
      </c>
      <c r="T2065" s="25">
        <f ca="1">VLOOKUP(CONCATENATE($F2065," ",$G2065),AllocFactorMatrix,(T$4+1),FALSE)*$E2065</f>
        <v>137655.56558689105</v>
      </c>
      <c r="U2065" s="25">
        <f ca="1">VLOOKUP(CONCATENATE($F2065," ",$G2065),AllocFactorMatrix,(U$4+1),FALSE)*$E2065</f>
        <v>647267.27534998453</v>
      </c>
      <c r="V2065" s="25">
        <f ca="1">VLOOKUP(CONCATENATE($F2065," ",$G2065),AllocFactorMatrix,(V$4+1),FALSE)*$E2065</f>
        <v>82403.206368602216</v>
      </c>
      <c r="W2065" s="25">
        <f t="shared" ca="1" si="937"/>
        <v>880666.66489902406</v>
      </c>
      <c r="X2065" s="25">
        <f ca="1">VLOOKUP(CONCATENATE($F2065," ",$G2065),AllocFactorMatrix,(X$4+1),FALSE)*$E2065</f>
        <v>64099.644723273879</v>
      </c>
      <c r="Y2065" s="25">
        <f ca="1">VLOOKUP(CONCATENATE($F2065," ",$G2065),AllocFactorMatrix,(Y$4+1),FALSE)*$E2065</f>
        <v>1373.4269982991345</v>
      </c>
      <c r="Z2065" s="25">
        <f t="shared" ca="1" si="933"/>
        <v>65473.071721573011</v>
      </c>
      <c r="AA2065" s="25">
        <f ca="1">VLOOKUP(CONCATENATE($F2065," ",$G2065),AllocFactorMatrix,(AA$4+1),FALSE)*$E2065</f>
        <v>1139.2781844504477</v>
      </c>
      <c r="AB2065" s="25">
        <f ca="1">VLOOKUP(CONCATENATE($F2065," ",$G2065),AllocFactorMatrix,(AB$4+1),FALSE)*$E2065</f>
        <v>72029.772050740314</v>
      </c>
      <c r="AC2065" s="25">
        <f ca="1">VLOOKUP(CONCATENATE($F2065," ",$G2065),AllocFactorMatrix,(AC$4+1),FALSE)*$E2065</f>
        <v>11654.847453261633</v>
      </c>
    </row>
    <row r="2066" spans="4:29" hidden="1" outlineLevel="1">
      <c r="F2066" s="61" t="str">
        <f>F2073</f>
        <v>REVYEC_FXNL</v>
      </c>
      <c r="G2066" s="20" t="str">
        <f>$G$8</f>
        <v>PRODUCTION</v>
      </c>
      <c r="H2066" s="24">
        <f t="shared" ca="1" si="913"/>
        <v>-630840.30168595782</v>
      </c>
      <c r="I2066" s="25">
        <f ca="1">VLOOKUP(CONCATENATE($F2066," ",$G2066),AllocFactorMatrix,(I$4+1),FALSE)*$E2073</f>
        <v>-263558.21750343154</v>
      </c>
      <c r="J2066" s="25">
        <f ca="1">VLOOKUP(CONCATENATE($F2066," ",$G2066),AllocFactorMatrix,(J$4+1),FALSE)*$E2073</f>
        <v>-46341.973822646665</v>
      </c>
      <c r="K2066" s="25">
        <f ca="1">VLOOKUP(CONCATENATE($F2066," ",$G2066),AllocFactorMatrix,(K$4+1),FALSE)*$E2073</f>
        <v>-16024.154307535151</v>
      </c>
      <c r="L2066" s="25">
        <f ca="1">VLOOKUP(CONCATENATE($F2066," ",$G2066),AllocFactorMatrix,(L$4+1),FALSE)*$E2073</f>
        <v>-1440.6329308347858</v>
      </c>
      <c r="M2066" s="25">
        <f t="shared" ca="1" si="932"/>
        <v>-63806.761061016601</v>
      </c>
      <c r="N2066" s="25">
        <f ca="1">VLOOKUP(CONCATENATE($F2066," ",$G2066),AllocFactorMatrix,(N$4+1),FALSE)*$E2073</f>
        <v>-53052.581463552226</v>
      </c>
      <c r="O2066" s="25">
        <f ca="1">VLOOKUP(CONCATENATE($F2066," ",$G2066),AllocFactorMatrix,(O$4+1),FALSE)*$E2073</f>
        <v>-976.23079165417573</v>
      </c>
      <c r="P2066" s="25">
        <f ca="1">VLOOKUP(CONCATENATE($F2066," ",$G2066),AllocFactorMatrix,(P$4+1),FALSE)*$E2073</f>
        <v>-3377.7905571304577</v>
      </c>
      <c r="Q2066" s="25">
        <f ca="1">VLOOKUP(CONCATENATE($F2066," ",$G2066),AllocFactorMatrix,(Q$4+1),FALSE)*$E2073</f>
        <v>58686.892334484903</v>
      </c>
      <c r="R2066" s="25">
        <f ca="1">SUBTOTAL(9,N2066:Q2066)</f>
        <v>1280.289522148043</v>
      </c>
      <c r="S2066" s="25">
        <f ca="1">VLOOKUP(CONCATENATE($F2066," ",$G2066),AllocFactorMatrix,(S$4+1),FALSE)*$E2073</f>
        <v>0</v>
      </c>
      <c r="T2066" s="25">
        <f ca="1">VLOOKUP(CONCATENATE($F2066," ",$G2066),AllocFactorMatrix,(T$4+1),FALSE)*$E2073</f>
        <v>-5252.8977953594622</v>
      </c>
      <c r="U2066" s="25">
        <f ca="1">VLOOKUP(CONCATENATE($F2066," ",$G2066),AllocFactorMatrix,(U$4+1),FALSE)*$E2073</f>
        <v>-279527.52255113289</v>
      </c>
      <c r="V2066" s="25">
        <f ca="1">VLOOKUP(CONCATENATE($F2066," ",$G2066),AllocFactorMatrix,(V$4+1),FALSE)*$E2073</f>
        <v>0</v>
      </c>
      <c r="W2066" s="25">
        <f ca="1">SUBTOTAL(9,S2066:V2066)</f>
        <v>-284780.42034649238</v>
      </c>
      <c r="X2066" s="25">
        <f ca="1">VLOOKUP(CONCATENATE($F2066," ",$G2066),AllocFactorMatrix,(X$4+1),FALSE)*$E2073</f>
        <v>-19031.5810508586</v>
      </c>
      <c r="Y2066" s="25">
        <f ca="1">VLOOKUP(CONCATENATE($F2066," ",$G2066),AllocFactorMatrix,(Y$4+1),FALSE)*$E2073</f>
        <v>0</v>
      </c>
      <c r="Z2066" s="25">
        <f t="shared" ca="1" si="933"/>
        <v>-19031.5810508586</v>
      </c>
      <c r="AA2066" s="25">
        <f ca="1">VLOOKUP(CONCATENATE($F2066," ",$G2066),AllocFactorMatrix,(AA$4+1),FALSE)*$E2073</f>
        <v>0</v>
      </c>
      <c r="AB2066" s="25">
        <f ca="1">VLOOKUP(CONCATENATE($F2066," ",$G2066),AllocFactorMatrix,(AB$4+1),FALSE)*$E2073</f>
        <v>-943.61124630676795</v>
      </c>
      <c r="AC2066" s="25">
        <f ca="1">VLOOKUP(CONCATENATE($F2066," ",$G2066),AllocFactorMatrix,(AC$4+1),FALSE)*$E2073</f>
        <v>0</v>
      </c>
    </row>
    <row r="2067" spans="4:29" hidden="1" outlineLevel="1">
      <c r="F2067" s="61" t="str">
        <f>F2073</f>
        <v>REVYEC_FXNL</v>
      </c>
      <c r="G2067" s="20" t="str">
        <f>$G$9</f>
        <v>BULKTRAN</v>
      </c>
      <c r="H2067" s="24">
        <f t="shared" ca="1" si="913"/>
        <v>-54356.744825211375</v>
      </c>
      <c r="I2067" s="25">
        <f ca="1">VLOOKUP(CONCATENATE($F2067," ",$G2067),AllocFactorMatrix,(I$4+1),FALSE)*$E2073</f>
        <v>33221.246221309135</v>
      </c>
      <c r="J2067" s="25">
        <f ca="1">VLOOKUP(CONCATENATE($F2067," ",$G2067),AllocFactorMatrix,(J$4+1),FALSE)*$E2073</f>
        <v>-1666.3457810934951</v>
      </c>
      <c r="K2067" s="25">
        <f ca="1">VLOOKUP(CONCATENATE($F2067," ",$G2067),AllocFactorMatrix,(K$4+1),FALSE)*$E2073</f>
        <v>-2214.7163978388326</v>
      </c>
      <c r="L2067" s="25">
        <f ca="1">VLOOKUP(CONCATENATE($F2067," ",$G2067),AllocFactorMatrix,(L$4+1),FALSE)*$E2073</f>
        <v>-551.64988436700105</v>
      </c>
      <c r="M2067" s="25">
        <f t="shared" ca="1" si="932"/>
        <v>-4432.7120632993283</v>
      </c>
      <c r="N2067" s="25">
        <f ca="1">VLOOKUP(CONCATENATE($F2067," ",$G2067),AllocFactorMatrix,(N$4+1),FALSE)*$E2073</f>
        <v>-4728.6218222833904</v>
      </c>
      <c r="O2067" s="25">
        <f ca="1">VLOOKUP(CONCATENATE($F2067," ",$G2067),AllocFactorMatrix,(O$4+1),FALSE)*$E2073</f>
        <v>-148.01100067863135</v>
      </c>
      <c r="P2067" s="25">
        <f ca="1">VLOOKUP(CONCATENATE($F2067," ",$G2067),AllocFactorMatrix,(P$4+1),FALSE)*$E2073</f>
        <v>-141.13514806365242</v>
      </c>
      <c r="Q2067" s="25">
        <f ca="1">VLOOKUP(CONCATENATE($F2067," ",$G2067),AllocFactorMatrix,(Q$4+1),FALSE)*$E2073</f>
        <v>-101469.18395154858</v>
      </c>
      <c r="R2067" s="25">
        <f t="shared" ref="R2067:R2073" ca="1" si="938">SUBTOTAL(9,N2067:Q2067)</f>
        <v>-106486.95192257426</v>
      </c>
      <c r="S2067" s="25">
        <f ca="1">VLOOKUP(CONCATENATE($F2067," ",$G2067),AllocFactorMatrix,(S$4+1),FALSE)*$E2073</f>
        <v>0</v>
      </c>
      <c r="T2067" s="25">
        <f ca="1">VLOOKUP(CONCATENATE($F2067," ",$G2067),AllocFactorMatrix,(T$4+1),FALSE)*$E2073</f>
        <v>-367.57071755654295</v>
      </c>
      <c r="U2067" s="25">
        <f ca="1">VLOOKUP(CONCATENATE($F2067," ",$G2067),AllocFactorMatrix,(U$4+1),FALSE)*$E2073</f>
        <v>26769.551362941056</v>
      </c>
      <c r="V2067" s="25">
        <f ca="1">VLOOKUP(CONCATENATE($F2067," ",$G2067),AllocFactorMatrix,(V$4+1),FALSE)*$E2073</f>
        <v>0</v>
      </c>
      <c r="W2067" s="25">
        <f t="shared" ref="W2067:W2073" ca="1" si="939">SUBTOTAL(9,S2067:V2067)</f>
        <v>26401.980645384512</v>
      </c>
      <c r="X2067" s="25">
        <f ca="1">VLOOKUP(CONCATENATE($F2067," ",$G2067),AllocFactorMatrix,(X$4+1),FALSE)*$E2073</f>
        <v>-2930.3806419856874</v>
      </c>
      <c r="Y2067" s="25">
        <f ca="1">VLOOKUP(CONCATENATE($F2067," ",$G2067),AllocFactorMatrix,(Y$4+1),FALSE)*$E2073</f>
        <v>0</v>
      </c>
      <c r="Z2067" s="25">
        <f t="shared" ca="1" si="933"/>
        <v>-2930.3806419856874</v>
      </c>
      <c r="AA2067" s="25">
        <f ca="1">VLOOKUP(CONCATENATE($F2067," ",$G2067),AllocFactorMatrix,(AA$4+1),FALSE)*$E2073</f>
        <v>0</v>
      </c>
      <c r="AB2067" s="25">
        <f ca="1">VLOOKUP(CONCATENATE($F2067," ",$G2067),AllocFactorMatrix,(AB$4+1),FALSE)*$E2073</f>
        <v>-129.92706404576089</v>
      </c>
      <c r="AC2067" s="25">
        <f ca="1">VLOOKUP(CONCATENATE($F2067," ",$G2067),AllocFactorMatrix,(AC$4+1),FALSE)*$E2073</f>
        <v>0</v>
      </c>
    </row>
    <row r="2068" spans="4:29" hidden="1" outlineLevel="1">
      <c r="F2068" s="61" t="str">
        <f>F2073</f>
        <v>REVYEC_FXNL</v>
      </c>
      <c r="G2068" s="20" t="str">
        <f>$G$10</f>
        <v>SUBTRAN</v>
      </c>
      <c r="H2068" s="24">
        <f t="shared" ca="1" si="913"/>
        <v>19384.451118362347</v>
      </c>
      <c r="I2068" s="25">
        <f ca="1">VLOOKUP(CONCATENATE($F2068," ",$G2068),AllocFactorMatrix,(I$4+1),FALSE)*$E2073</f>
        <v>11996.958780723515</v>
      </c>
      <c r="J2068" s="25">
        <f ca="1">VLOOKUP(CONCATENATE($F2068," ",$G2068),AllocFactorMatrix,(J$4+1),FALSE)*$E2073</f>
        <v>-612.75832345509411</v>
      </c>
      <c r="K2068" s="25">
        <f ca="1">VLOOKUP(CONCATENATE($F2068," ",$G2068),AllocFactorMatrix,(K$4+1),FALSE)*$E2073</f>
        <v>-805.85992402403838</v>
      </c>
      <c r="L2068" s="25">
        <f ca="1">VLOOKUP(CONCATENATE($F2068," ",$G2068),AllocFactorMatrix,(L$4+1),FALSE)*$E2073</f>
        <v>-258.81316924258147</v>
      </c>
      <c r="M2068" s="25">
        <f t="shared" ca="1" si="932"/>
        <v>-1677.431416721714</v>
      </c>
      <c r="N2068" s="25">
        <f ca="1">VLOOKUP(CONCATENATE($F2068," ",$G2068),AllocFactorMatrix,(N$4+1),FALSE)*$E2073</f>
        <v>-1806.4843566110442</v>
      </c>
      <c r="O2068" s="25">
        <f ca="1">VLOOKUP(CONCATENATE($F2068," ",$G2068),AllocFactorMatrix,(O$4+1),FALSE)*$E2073</f>
        <v>-56.140618195428587</v>
      </c>
      <c r="P2068" s="25">
        <f ca="1">VLOOKUP(CONCATENATE($F2068," ",$G2068),AllocFactorMatrix,(P$4+1),FALSE)*$E2073</f>
        <v>-68.783718131740116</v>
      </c>
      <c r="Q2068" s="25">
        <f ca="1">VLOOKUP(CONCATENATE($F2068," ",$G2068),AllocFactorMatrix,(Q$4+1),FALSE)*$E2073</f>
        <v>0</v>
      </c>
      <c r="R2068" s="25">
        <f t="shared" ca="1" si="938"/>
        <v>-1931.4086929382129</v>
      </c>
      <c r="S2068" s="25">
        <f ca="1">VLOOKUP(CONCATENATE($F2068," ",$G2068),AllocFactorMatrix,(S$4+1),FALSE)*$E2073</f>
        <v>0</v>
      </c>
      <c r="T2068" s="25">
        <f ca="1">VLOOKUP(CONCATENATE($F2068," ",$G2068),AllocFactorMatrix,(T$4+1),FALSE)*$E2073</f>
        <v>-138.78034596682537</v>
      </c>
      <c r="U2068" s="25">
        <f ca="1">VLOOKUP(CONCATENATE($F2068," ",$G2068),AllocFactorMatrix,(U$4+1),FALSE)*$E2073</f>
        <v>12281.065729293317</v>
      </c>
      <c r="V2068" s="25">
        <f ca="1">VLOOKUP(CONCATENATE($F2068," ",$G2068),AllocFactorMatrix,(V$4+1),FALSE)*$E2073</f>
        <v>0</v>
      </c>
      <c r="W2068" s="25">
        <f t="shared" ca="1" si="939"/>
        <v>12142.285383326493</v>
      </c>
      <c r="X2068" s="25">
        <f ca="1">VLOOKUP(CONCATENATE($F2068," ",$G2068),AllocFactorMatrix,(X$4+1),FALSE)*$E2073</f>
        <v>-1118.8828508098761</v>
      </c>
      <c r="Y2068" s="25">
        <f ca="1">VLOOKUP(CONCATENATE($F2068," ",$G2068),AllocFactorMatrix,(Y$4+1),FALSE)*$E2073</f>
        <v>0</v>
      </c>
      <c r="Z2068" s="25">
        <f t="shared" ca="1" si="933"/>
        <v>-1118.8828508098761</v>
      </c>
      <c r="AA2068" s="25">
        <f ca="1">VLOOKUP(CONCATENATE($F2068," ",$G2068),AllocFactorMatrix,(AA$4+1),FALSE)*$E2073</f>
        <v>0</v>
      </c>
      <c r="AB2068" s="25">
        <f ca="1">VLOOKUP(CONCATENATE($F2068," ",$G2068),AllocFactorMatrix,(AB$4+1),FALSE)*$E2073</f>
        <v>-27.070085217859159</v>
      </c>
      <c r="AC2068" s="25">
        <f ca="1">VLOOKUP(CONCATENATE($F2068," ",$G2068),AllocFactorMatrix,(AC$4+1),FALSE)*$E2073</f>
        <v>0</v>
      </c>
    </row>
    <row r="2069" spans="4:29" hidden="1" outlineLevel="1">
      <c r="F2069" s="61" t="str">
        <f>F2073</f>
        <v>REVYEC_FXNL</v>
      </c>
      <c r="G2069" s="20" t="str">
        <f>$G$11</f>
        <v>DISTPRI</v>
      </c>
      <c r="H2069" s="24">
        <f t="shared" ca="1" si="913"/>
        <v>-143621.91141897361</v>
      </c>
      <c r="I2069" s="25">
        <f ca="1">VLOOKUP(CONCATENATE($F2069," ",$G2069),AllocFactorMatrix,(I$4+1),FALSE)*$E2073</f>
        <v>-79733.296349481549</v>
      </c>
      <c r="J2069" s="25">
        <f ca="1">VLOOKUP(CONCATENATE($F2069," ",$G2069),AllocFactorMatrix,(J$4+1),FALSE)*$E2073</f>
        <v>-19025.754525024757</v>
      </c>
      <c r="K2069" s="25">
        <f ca="1">VLOOKUP(CONCATENATE($F2069," ",$G2069),AllocFactorMatrix,(K$4+1),FALSE)*$E2073</f>
        <v>-7647.6409280922207</v>
      </c>
      <c r="L2069" s="25">
        <f ca="1">VLOOKUP(CONCATENATE($F2069," ",$G2069),AllocFactorMatrix,(L$4+1),FALSE)*$E2073</f>
        <v>0</v>
      </c>
      <c r="M2069" s="25">
        <f t="shared" ca="1" si="932"/>
        <v>-26673.395453116977</v>
      </c>
      <c r="N2069" s="25">
        <f ca="1">VLOOKUP(CONCATENATE($F2069," ",$G2069),AllocFactorMatrix,(N$4+1),FALSE)*$E2073</f>
        <v>-24433.568375260562</v>
      </c>
      <c r="O2069" s="25">
        <f ca="1">VLOOKUP(CONCATENATE($F2069," ",$G2069),AllocFactorMatrix,(O$4+1),FALSE)*$E2073</f>
        <v>-489.46163497952313</v>
      </c>
      <c r="P2069" s="25">
        <f ca="1">VLOOKUP(CONCATENATE($F2069," ",$G2069),AllocFactorMatrix,(P$4+1),FALSE)*$E2073</f>
        <v>0</v>
      </c>
      <c r="Q2069" s="25">
        <f ca="1">VLOOKUP(CONCATENATE($F2069," ",$G2069),AllocFactorMatrix,(Q$4+1),FALSE)*$E2073</f>
        <v>0</v>
      </c>
      <c r="R2069" s="25">
        <f t="shared" ca="1" si="938"/>
        <v>-24923.030010240083</v>
      </c>
      <c r="S2069" s="25">
        <f ca="1">VLOOKUP(CONCATENATE($F2069," ",$G2069),AllocFactorMatrix,(S$4+1),FALSE)*$E2073</f>
        <v>0</v>
      </c>
      <c r="T2069" s="25">
        <f ca="1">VLOOKUP(CONCATENATE($F2069," ",$G2069),AllocFactorMatrix,(T$4+1),FALSE)*$E2073</f>
        <v>-2367.0132244115835</v>
      </c>
      <c r="U2069" s="25">
        <f ca="1">VLOOKUP(CONCATENATE($F2069," ",$G2069),AllocFactorMatrix,(U$4+1),FALSE)*$E2073</f>
        <v>0</v>
      </c>
      <c r="V2069" s="25">
        <f ca="1">VLOOKUP(CONCATENATE($F2069," ",$G2069),AllocFactorMatrix,(V$4+1),FALSE)*$E2073</f>
        <v>0</v>
      </c>
      <c r="W2069" s="25">
        <f t="shared" ca="1" si="939"/>
        <v>-2367.0132244115835</v>
      </c>
      <c r="X2069" s="25">
        <f ca="1">VLOOKUP(CONCATENATE($F2069," ",$G2069),AllocFactorMatrix,(X$4+1),FALSE)*$E2073</f>
        <v>-9614.7910384307579</v>
      </c>
      <c r="Y2069" s="25">
        <f ca="1">VLOOKUP(CONCATENATE($F2069," ",$G2069),AllocFactorMatrix,(Y$4+1),FALSE)*$E2073</f>
        <v>0</v>
      </c>
      <c r="Z2069" s="25">
        <f t="shared" ca="1" si="933"/>
        <v>-9614.7910384307579</v>
      </c>
      <c r="AA2069" s="25">
        <f ca="1">VLOOKUP(CONCATENATE($F2069," ",$G2069),AllocFactorMatrix,(AA$4+1),FALSE)*$E2073</f>
        <v>0</v>
      </c>
      <c r="AB2069" s="25">
        <f ca="1">VLOOKUP(CONCATENATE($F2069," ",$G2069),AllocFactorMatrix,(AB$4+1),FALSE)*$E2073</f>
        <v>-310.38534329267878</v>
      </c>
      <c r="AC2069" s="25">
        <f ca="1">VLOOKUP(CONCATENATE($F2069," ",$G2069),AllocFactorMatrix,(AC$4+1),FALSE)*$E2073</f>
        <v>0</v>
      </c>
    </row>
    <row r="2070" spans="4:29" hidden="1" outlineLevel="1">
      <c r="F2070" s="61" t="str">
        <f>F2073</f>
        <v>REVYEC_FXNL</v>
      </c>
      <c r="G2070" s="20" t="str">
        <f>$G$12</f>
        <v>DISTSEC</v>
      </c>
      <c r="H2070" s="24">
        <f t="shared" ca="1" si="913"/>
        <v>-59432.716860611756</v>
      </c>
      <c r="I2070" s="25">
        <f ca="1">VLOOKUP(CONCATENATE($F2070," ",$G2070),AllocFactorMatrix,(I$4+1),FALSE)*$E2073</f>
        <v>-38384.03264996082</v>
      </c>
      <c r="J2070" s="25">
        <f ca="1">VLOOKUP(CONCATENATE($F2070," ",$G2070),AllocFactorMatrix,(J$4+1),FALSE)*$E2073</f>
        <v>-8236.7377140072713</v>
      </c>
      <c r="K2070" s="25">
        <f ca="1">VLOOKUP(CONCATENATE($F2070," ",$G2070),AllocFactorMatrix,(K$4+1),FALSE)*$E2073</f>
        <v>0</v>
      </c>
      <c r="L2070" s="25">
        <f ca="1">VLOOKUP(CONCATENATE($F2070," ",$G2070),AllocFactorMatrix,(L$4+1),FALSE)*$E2073</f>
        <v>0</v>
      </c>
      <c r="M2070" s="25">
        <f t="shared" ca="1" si="932"/>
        <v>-8236.7377140072713</v>
      </c>
      <c r="N2070" s="25">
        <f ca="1">VLOOKUP(CONCATENATE($F2070," ",$G2070),AllocFactorMatrix,(N$4+1),FALSE)*$E2073</f>
        <v>-8663.5882710273036</v>
      </c>
      <c r="O2070" s="25">
        <f ca="1">VLOOKUP(CONCATENATE($F2070," ",$G2070),AllocFactorMatrix,(O$4+1),FALSE)*$E2073</f>
        <v>0</v>
      </c>
      <c r="P2070" s="25">
        <f ca="1">VLOOKUP(CONCATENATE($F2070," ",$G2070),AllocFactorMatrix,(P$4+1),FALSE)*$E2073</f>
        <v>0</v>
      </c>
      <c r="Q2070" s="25">
        <f ca="1">VLOOKUP(CONCATENATE($F2070," ",$G2070),AllocFactorMatrix,(Q$4+1),FALSE)*$E2073</f>
        <v>0</v>
      </c>
      <c r="R2070" s="25">
        <f t="shared" ca="1" si="938"/>
        <v>-8663.5882710273036</v>
      </c>
      <c r="S2070" s="25">
        <f ca="1">VLOOKUP(CONCATENATE($F2070," ",$G2070),AllocFactorMatrix,(S$4+1),FALSE)*$E2073</f>
        <v>0</v>
      </c>
      <c r="T2070" s="25">
        <f ca="1">VLOOKUP(CONCATENATE($F2070," ",$G2070),AllocFactorMatrix,(T$4+1),FALSE)*$E2073</f>
        <v>0</v>
      </c>
      <c r="U2070" s="25">
        <f ca="1">VLOOKUP(CONCATENATE($F2070," ",$G2070),AllocFactorMatrix,(U$4+1),FALSE)*$E2073</f>
        <v>0</v>
      </c>
      <c r="V2070" s="25">
        <f ca="1">VLOOKUP(CONCATENATE($F2070," ",$G2070),AllocFactorMatrix,(V$4+1),FALSE)*$E2073</f>
        <v>0</v>
      </c>
      <c r="W2070" s="25">
        <f t="shared" ca="1" si="939"/>
        <v>0</v>
      </c>
      <c r="X2070" s="25">
        <f ca="1">VLOOKUP(CONCATENATE($F2070," ",$G2070),AllocFactorMatrix,(X$4+1),FALSE)*$E2073</f>
        <v>-3503.0485216351253</v>
      </c>
      <c r="Y2070" s="25">
        <f ca="1">VLOOKUP(CONCATENATE($F2070," ",$G2070),AllocFactorMatrix,(Y$4+1),FALSE)*$E2073</f>
        <v>0</v>
      </c>
      <c r="Z2070" s="25">
        <f t="shared" ca="1" si="933"/>
        <v>-3503.0485216351253</v>
      </c>
      <c r="AA2070" s="25">
        <f ca="1">VLOOKUP(CONCATENATE($F2070," ",$G2070),AllocFactorMatrix,(AA$4+1),FALSE)*$E2073</f>
        <v>0</v>
      </c>
      <c r="AB2070" s="25">
        <f ca="1">VLOOKUP(CONCATENATE($F2070," ",$G2070),AllocFactorMatrix,(AB$4+1),FALSE)*$E2073</f>
        <v>-645.3097039812352</v>
      </c>
      <c r="AC2070" s="25">
        <f ca="1">VLOOKUP(CONCATENATE($F2070," ",$G2070),AllocFactorMatrix,(AC$4+1),FALSE)*$E2073</f>
        <v>0</v>
      </c>
    </row>
    <row r="2071" spans="4:29" hidden="1" outlineLevel="1">
      <c r="F2071" s="61" t="str">
        <f>F2073</f>
        <v>REVYEC_FXNL</v>
      </c>
      <c r="G2071" s="20" t="str">
        <f>$G$13</f>
        <v>ENERGY</v>
      </c>
      <c r="H2071" s="24">
        <f t="shared" ca="1" si="913"/>
        <v>-554090.3042368649</v>
      </c>
      <c r="I2071" s="25">
        <f ca="1">VLOOKUP(CONCATENATE($F2071," ",$G2071),AllocFactorMatrix,(I$4+1),FALSE)*$E2073</f>
        <v>-177278.47580854036</v>
      </c>
      <c r="J2071" s="25">
        <f ca="1">VLOOKUP(CONCATENATE($F2071," ",$G2071),AllocFactorMatrix,(J$4+1),FALSE)*$E2073</f>
        <v>-36474.901257783276</v>
      </c>
      <c r="K2071" s="25">
        <f ca="1">VLOOKUP(CONCATENATE($F2071," ",$G2071),AllocFactorMatrix,(K$4+1),FALSE)*$E2073</f>
        <v>-11728.775429804318</v>
      </c>
      <c r="L2071" s="25">
        <f ca="1">VLOOKUP(CONCATENATE($F2071," ",$G2071),AllocFactorMatrix,(L$4+1),FALSE)*$E2073</f>
        <v>-1118.795414831937</v>
      </c>
      <c r="M2071" s="25">
        <f t="shared" ca="1" si="932"/>
        <v>-49322.472102419531</v>
      </c>
      <c r="N2071" s="25">
        <f ca="1">VLOOKUP(CONCATENATE($F2071," ",$G2071),AllocFactorMatrix,(N$4+1),FALSE)*$E2073</f>
        <v>-46847.57367285181</v>
      </c>
      <c r="O2071" s="25">
        <f ca="1">VLOOKUP(CONCATENATE($F2071," ",$G2071),AllocFactorMatrix,(O$4+1),FALSE)*$E2073</f>
        <v>-817.22877157326752</v>
      </c>
      <c r="P2071" s="25">
        <f ca="1">VLOOKUP(CONCATENATE($F2071," ",$G2071),AllocFactorMatrix,(P$4+1),FALSE)*$E2073</f>
        <v>-3024.9621821310429</v>
      </c>
      <c r="Q2071" s="25">
        <f ca="1">VLOOKUP(CONCATENATE($F2071," ",$G2071),AllocFactorMatrix,(Q$4+1),FALSE)*$E2073</f>
        <v>100098.91321521453</v>
      </c>
      <c r="R2071" s="25">
        <f t="shared" ca="1" si="938"/>
        <v>49409.148588658412</v>
      </c>
      <c r="S2071" s="25">
        <f ca="1">VLOOKUP(CONCATENATE($F2071," ",$G2071),AllocFactorMatrix,(S$4+1),FALSE)*$E2073</f>
        <v>0</v>
      </c>
      <c r="T2071" s="25">
        <f ca="1">VLOOKUP(CONCATENATE($F2071," ",$G2071),AllocFactorMatrix,(T$4+1),FALSE)*$E2073</f>
        <v>-5706.6720374744637</v>
      </c>
      <c r="U2071" s="25">
        <f ca="1">VLOOKUP(CONCATENATE($F2071," ",$G2071),AllocFactorMatrix,(U$4+1),FALSE)*$E2073</f>
        <v>-351661.08271092997</v>
      </c>
      <c r="V2071" s="25">
        <f ca="1">VLOOKUP(CONCATENATE($F2071," ",$G2071),AllocFactorMatrix,(V$4+1),FALSE)*$E2073</f>
        <v>0</v>
      </c>
      <c r="W2071" s="25">
        <f t="shared" ca="1" si="939"/>
        <v>-357367.75474840443</v>
      </c>
      <c r="X2071" s="25">
        <f ca="1">VLOOKUP(CONCATENATE($F2071," ",$G2071),AllocFactorMatrix,(X$4+1),FALSE)*$E2073</f>
        <v>-16150.366658032599</v>
      </c>
      <c r="Y2071" s="25">
        <f ca="1">VLOOKUP(CONCATENATE($F2071," ",$G2071),AllocFactorMatrix,(Y$4+1),FALSE)*$E2073</f>
        <v>0</v>
      </c>
      <c r="Z2071" s="25">
        <f t="shared" ca="1" si="933"/>
        <v>-16150.366658032599</v>
      </c>
      <c r="AA2071" s="25">
        <f ca="1">VLOOKUP(CONCATENATE($F2071," ",$G2071),AllocFactorMatrix,(AA$4+1),FALSE)*$E2073</f>
        <v>0</v>
      </c>
      <c r="AB2071" s="25">
        <f ca="1">VLOOKUP(CONCATENATE($F2071," ",$G2071),AllocFactorMatrix,(AB$4+1),FALSE)*$E2073</f>
        <v>-3380.3835081263378</v>
      </c>
      <c r="AC2071" s="25">
        <f ca="1">VLOOKUP(CONCATENATE($F2071," ",$G2071),AllocFactorMatrix,(AC$4+1),FALSE)*$E2073</f>
        <v>0</v>
      </c>
    </row>
    <row r="2072" spans="4:29" hidden="1" outlineLevel="1">
      <c r="F2072" s="61" t="str">
        <f>F2073</f>
        <v>REVYEC_FXNL</v>
      </c>
      <c r="G2072" s="20" t="str">
        <f>$G$14</f>
        <v>CUSTOMER</v>
      </c>
      <c r="H2072" s="24">
        <f t="shared" ca="1" si="913"/>
        <v>-173960.20530893942</v>
      </c>
      <c r="I2072" s="25">
        <f ca="1">VLOOKUP(CONCATENATE($F2072," ",$G2072),AllocFactorMatrix,(I$4+1),FALSE)*$E2073</f>
        <v>-104541.70014676523</v>
      </c>
      <c r="J2072" s="25">
        <f ca="1">VLOOKUP(CONCATENATE($F2072," ",$G2072),AllocFactorMatrix,(J$4+1),FALSE)*$E2073</f>
        <v>-21640.513278169314</v>
      </c>
      <c r="K2072" s="25">
        <f ca="1">VLOOKUP(CONCATENATE($F2072," ",$G2072),AllocFactorMatrix,(K$4+1),FALSE)*$E2073</f>
        <v>-6188.8472483483629</v>
      </c>
      <c r="L2072" s="25">
        <f ca="1">VLOOKUP(CONCATENATE($F2072," ",$G2072),AllocFactorMatrix,(L$4+1),FALSE)*$E2073</f>
        <v>-3859.3804591925013</v>
      </c>
      <c r="M2072" s="25">
        <f t="shared" ca="1" si="932"/>
        <v>-31688.740985710177</v>
      </c>
      <c r="N2072" s="25">
        <f ca="1">VLOOKUP(CONCATENATE($F2072," ",$G2072),AllocFactorMatrix,(N$4+1),FALSE)*$E2073</f>
        <v>-1077.7478588600068</v>
      </c>
      <c r="O2072" s="25">
        <f ca="1">VLOOKUP(CONCATENATE($F2072," ",$G2072),AllocFactorMatrix,(O$4+1),FALSE)*$E2073</f>
        <v>-31.502238881427651</v>
      </c>
      <c r="P2072" s="25">
        <f ca="1">VLOOKUP(CONCATENATE($F2072," ",$G2072),AllocFactorMatrix,(P$4+1),FALSE)*$E2073</f>
        <v>-601.37817214620043</v>
      </c>
      <c r="Q2072" s="25">
        <f ca="1">VLOOKUP(CONCATENATE($F2072," ",$G2072),AllocFactorMatrix,(Q$4+1),FALSE)*$E2073</f>
        <v>-19044.642945779407</v>
      </c>
      <c r="R2072" s="25">
        <f t="shared" ca="1" si="938"/>
        <v>-20755.271215667042</v>
      </c>
      <c r="S2072" s="25">
        <f ca="1">VLOOKUP(CONCATENATE($F2072," ",$G2072),AllocFactorMatrix,(S$4+1),FALSE)*$E2073</f>
        <v>0</v>
      </c>
      <c r="T2072" s="25">
        <f ca="1">VLOOKUP(CONCATENATE($F2072," ",$G2072),AllocFactorMatrix,(T$4+1),FALSE)*$E2073</f>
        <v>-42.367828848812138</v>
      </c>
      <c r="U2072" s="25">
        <f ca="1">VLOOKUP(CONCATENATE($F2072," ",$G2072),AllocFactorMatrix,(U$4+1),FALSE)*$E2073</f>
        <v>-567.13619961070742</v>
      </c>
      <c r="V2072" s="25">
        <f ca="1">VLOOKUP(CONCATENATE($F2072," ",$G2072),AllocFactorMatrix,(V$4+1),FALSE)*$E2073</f>
        <v>0</v>
      </c>
      <c r="W2072" s="25">
        <f t="shared" ca="1" si="939"/>
        <v>-609.50402845951953</v>
      </c>
      <c r="X2072" s="25">
        <f ca="1">VLOOKUP(CONCATENATE($F2072," ",$G2072),AllocFactorMatrix,(X$4+1),FALSE)*$E2073</f>
        <v>-515.03107853560186</v>
      </c>
      <c r="Y2072" s="25">
        <f ca="1">VLOOKUP(CONCATENATE($F2072," ",$G2072),AllocFactorMatrix,(Y$4+1),FALSE)*$E2073</f>
        <v>0</v>
      </c>
      <c r="Z2072" s="25">
        <f t="shared" ca="1" si="933"/>
        <v>-515.03107853560186</v>
      </c>
      <c r="AA2072" s="25">
        <f ca="1">VLOOKUP(CONCATENATE($F2072," ",$G2072),AllocFactorMatrix,(AA$4+1),FALSE)*$E2073</f>
        <v>0</v>
      </c>
      <c r="AB2072" s="25">
        <f ca="1">VLOOKUP(CONCATENATE($F2072," ",$G2072),AllocFactorMatrix,(AB$4+1),FALSE)*$E2073</f>
        <v>-15849.957853801858</v>
      </c>
      <c r="AC2072" s="25">
        <f ca="1">VLOOKUP(CONCATENATE($F2072," ",$G2072),AllocFactorMatrix,(AC$4+1),FALSE)*$E2073</f>
        <v>0</v>
      </c>
    </row>
    <row r="2073" spans="4:29" collapsed="1">
      <c r="D2073" s="58" t="s">
        <v>1160</v>
      </c>
      <c r="E2073" s="22">
        <f>'Sch 5'!Q433</f>
        <v>-1596917.7332181961</v>
      </c>
      <c r="F2073" s="61" t="s">
        <v>359</v>
      </c>
      <c r="G2073" s="20" t="str">
        <f>$G$15</f>
        <v>TOTAL</v>
      </c>
      <c r="H2073" s="24">
        <f t="shared" ca="1" si="913"/>
        <v>-1596917.7332181963</v>
      </c>
      <c r="I2073" s="25">
        <f ca="1">VLOOKUP(CONCATENATE($F2073," ",$G2073),AllocFactorMatrix,(I$4+1),FALSE)*$E2073</f>
        <v>-618277.51745614677</v>
      </c>
      <c r="J2073" s="25">
        <f ca="1">VLOOKUP(CONCATENATE($F2073," ",$G2073),AllocFactorMatrix,(J$4+1),FALSE)*$E2073</f>
        <v>-133998.98470217985</v>
      </c>
      <c r="K2073" s="25">
        <f ca="1">VLOOKUP(CONCATENATE($F2073," ",$G2073),AllocFactorMatrix,(K$4+1),FALSE)*$E2073</f>
        <v>-44609.994235642931</v>
      </c>
      <c r="L2073" s="25">
        <f ca="1">VLOOKUP(CONCATENATE($F2073," ",$G2073),AllocFactorMatrix,(L$4+1),FALSE)*$E2073</f>
        <v>-7229.2718584688073</v>
      </c>
      <c r="M2073" s="25">
        <f t="shared" ca="1" si="932"/>
        <v>-185838.25079629157</v>
      </c>
      <c r="N2073" s="25">
        <f ca="1">VLOOKUP(CONCATENATE($F2073," ",$G2073),AllocFactorMatrix,(N$4+1),FALSE)*$E2073</f>
        <v>-140610.16582044636</v>
      </c>
      <c r="O2073" s="25">
        <f ca="1">VLOOKUP(CONCATENATE($F2073," ",$G2073),AllocFactorMatrix,(O$4+1),FALSE)*$E2073</f>
        <v>-2518.5750559624539</v>
      </c>
      <c r="P2073" s="25">
        <f ca="1">VLOOKUP(CONCATENATE($F2073," ",$G2073),AllocFactorMatrix,(P$4+1),FALSE)*$E2073</f>
        <v>-7214.0497776030907</v>
      </c>
      <c r="Q2073" s="25">
        <f ca="1">VLOOKUP(CONCATENATE($F2073," ",$G2073),AllocFactorMatrix,(Q$4+1),FALSE)*$E2073</f>
        <v>38271.978652371465</v>
      </c>
      <c r="R2073" s="25">
        <f t="shared" ca="1" si="938"/>
        <v>-112070.81200164044</v>
      </c>
      <c r="S2073" s="25">
        <f ca="1">VLOOKUP(CONCATENATE($F2073," ",$G2073),AllocFactorMatrix,(S$4+1),FALSE)*$E2073</f>
        <v>0</v>
      </c>
      <c r="T2073" s="25">
        <f ca="1">VLOOKUP(CONCATENATE($F2073," ",$G2073),AllocFactorMatrix,(T$4+1),FALSE)*$E2073</f>
        <v>-13875.301949617691</v>
      </c>
      <c r="U2073" s="25">
        <f ca="1">VLOOKUP(CONCATENATE($F2073," ",$G2073),AllocFactorMatrix,(U$4+1),FALSE)*$E2073</f>
        <v>-592705.12436943909</v>
      </c>
      <c r="V2073" s="25">
        <f ca="1">VLOOKUP(CONCATENATE($F2073," ",$G2073),AllocFactorMatrix,(V$4+1),FALSE)*$E2073</f>
        <v>0</v>
      </c>
      <c r="W2073" s="25">
        <f t="shared" ca="1" si="939"/>
        <v>-606580.42631905677</v>
      </c>
      <c r="X2073" s="25">
        <f ca="1">VLOOKUP(CONCATENATE($F2073," ",$G2073),AllocFactorMatrix,(X$4+1),FALSE)*$E2073</f>
        <v>-52864.081840288258</v>
      </c>
      <c r="Y2073" s="25">
        <f ca="1">VLOOKUP(CONCATENATE($F2073," ",$G2073),AllocFactorMatrix,(Y$4+1),FALSE)*$E2073</f>
        <v>0</v>
      </c>
      <c r="Z2073" s="25">
        <f t="shared" ca="1" si="933"/>
        <v>-52864.081840288258</v>
      </c>
      <c r="AA2073" s="25">
        <f ca="1">VLOOKUP(CONCATENATE($F2073," ",$G2073),AllocFactorMatrix,(AA$4+1),FALSE)*$E2073</f>
        <v>0</v>
      </c>
      <c r="AB2073" s="25">
        <f ca="1">VLOOKUP(CONCATENATE($F2073," ",$G2073),AllocFactorMatrix,(AB$4+1),FALSE)*$E2073</f>
        <v>-21286.644804772495</v>
      </c>
      <c r="AC2073" s="25">
        <f ca="1">VLOOKUP(CONCATENATE($F2073," ",$G2073),AllocFactorMatrix,(AC$4+1),FALSE)*$E2073</f>
        <v>0</v>
      </c>
    </row>
    <row r="2074" spans="4:29" hidden="1" outlineLevel="1">
      <c r="F2074" s="61" t="str">
        <f>F2081</f>
        <v>WEATHER_FXNL</v>
      </c>
      <c r="G2074" s="20" t="str">
        <f>$G$8</f>
        <v>PRODUCTION</v>
      </c>
      <c r="H2074" s="24">
        <f t="shared" ref="H2074:H2137" ca="1" si="940">SUBTOTAL(9,I2074:AC2074)</f>
        <v>-162898.83586583877</v>
      </c>
      <c r="I2074" s="25">
        <f ca="1">VLOOKUP(CONCATENATE($F2074," ",$G2074),AllocFactorMatrix,(I$4+1),FALSE)*$E2081</f>
        <v>-61908.54859086105</v>
      </c>
      <c r="J2074" s="25">
        <f ca="1">VLOOKUP(CONCATENATE($F2074," ",$G2074),AllocFactorMatrix,(J$4+1),FALSE)*$E2081</f>
        <v>-62568.419502839948</v>
      </c>
      <c r="K2074" s="25">
        <f ca="1">VLOOKUP(CONCATENATE($F2074," ",$G2074),AllocFactorMatrix,(K$4+1),FALSE)*$E2081</f>
        <v>-353.14251064487826</v>
      </c>
      <c r="L2074" s="25">
        <f ca="1">VLOOKUP(CONCATENATE($F2074," ",$G2074),AllocFactorMatrix,(L$4+1),FALSE)*$E2081</f>
        <v>0</v>
      </c>
      <c r="M2074" s="25">
        <f t="shared" ca="1" si="932"/>
        <v>-62921.562013484829</v>
      </c>
      <c r="N2074" s="25">
        <f ca="1">VLOOKUP(CONCATENATE($F2074," ",$G2074),AllocFactorMatrix,(N$4+1),FALSE)*$E2081</f>
        <v>-26758.532497661523</v>
      </c>
      <c r="O2074" s="25">
        <f ca="1">VLOOKUP(CONCATENATE($F2074," ",$G2074),AllocFactorMatrix,(O$4+1),FALSE)*$E2081</f>
        <v>-5416.7707596246901</v>
      </c>
      <c r="P2074" s="25">
        <f ca="1">VLOOKUP(CONCATENATE($F2074," ",$G2074),AllocFactorMatrix,(P$4+1),FALSE)*$E2081</f>
        <v>0</v>
      </c>
      <c r="Q2074" s="25">
        <f ca="1">VLOOKUP(CONCATENATE($F2074," ",$G2074),AllocFactorMatrix,(Q$4+1),FALSE)*$E2081</f>
        <v>0</v>
      </c>
      <c r="R2074" s="25">
        <f ca="1">SUBTOTAL(9,N2074:Q2074)</f>
        <v>-32175.303257286214</v>
      </c>
      <c r="S2074" s="25">
        <f ca="1">VLOOKUP(CONCATENATE($F2074," ",$G2074),AllocFactorMatrix,(S$4+1),FALSE)*$E2081</f>
        <v>0</v>
      </c>
      <c r="T2074" s="25">
        <f ca="1">VLOOKUP(CONCATENATE($F2074," ",$G2074),AllocFactorMatrix,(T$4+1),FALSE)*$E2081</f>
        <v>0</v>
      </c>
      <c r="U2074" s="25">
        <f ca="1">VLOOKUP(CONCATENATE($F2074," ",$G2074),AllocFactorMatrix,(U$4+1),FALSE)*$E2081</f>
        <v>0</v>
      </c>
      <c r="V2074" s="25">
        <f ca="1">VLOOKUP(CONCATENATE($F2074," ",$G2074),AllocFactorMatrix,(V$4+1),FALSE)*$E2081</f>
        <v>0</v>
      </c>
      <c r="W2074" s="25">
        <f ca="1">SUBTOTAL(9,S2074:V2074)</f>
        <v>0</v>
      </c>
      <c r="X2074" s="25">
        <f ca="1">VLOOKUP(CONCATENATE($F2074," ",$G2074),AllocFactorMatrix,(X$4+1),FALSE)*$E2081</f>
        <v>-5794.6538415744262</v>
      </c>
      <c r="Y2074" s="25">
        <f ca="1">VLOOKUP(CONCATENATE($F2074," ",$G2074),AllocFactorMatrix,(Y$4+1),FALSE)*$E2081</f>
        <v>-98.768162632274127</v>
      </c>
      <c r="Z2074" s="25">
        <f t="shared" ca="1" si="933"/>
        <v>-5893.4220042067</v>
      </c>
      <c r="AA2074" s="25">
        <f ca="1">VLOOKUP(CONCATENATE($F2074," ",$G2074),AllocFactorMatrix,(AA$4+1),FALSE)*$E2081</f>
        <v>0</v>
      </c>
      <c r="AB2074" s="25">
        <f ca="1">VLOOKUP(CONCATENATE($F2074," ",$G2074),AllocFactorMatrix,(AB$4+1),FALSE)*$E2081</f>
        <v>0</v>
      </c>
      <c r="AC2074" s="25">
        <f ca="1">VLOOKUP(CONCATENATE($F2074," ",$G2074),AllocFactorMatrix,(AC$4+1),FALSE)*$E2081</f>
        <v>0</v>
      </c>
    </row>
    <row r="2075" spans="4:29" hidden="1" outlineLevel="1">
      <c r="F2075" s="61" t="str">
        <f>F2081</f>
        <v>WEATHER_FXNL</v>
      </c>
      <c r="G2075" s="20" t="str">
        <f>$G$9</f>
        <v>BULKTRAN</v>
      </c>
      <c r="H2075" s="24">
        <f t="shared" ca="1" si="940"/>
        <v>1395.430687589798</v>
      </c>
      <c r="I2075" s="25">
        <f ca="1">VLOOKUP(CONCATENATE($F2075," ",$G2075),AllocFactorMatrix,(I$4+1),FALSE)*$E2081</f>
        <v>7803.5098105567404</v>
      </c>
      <c r="J2075" s="25">
        <f ca="1">VLOOKUP(CONCATENATE($F2075," ",$G2075),AllocFactorMatrix,(J$4+1),FALSE)*$E2081</f>
        <v>-2249.8096923375888</v>
      </c>
      <c r="K2075" s="25">
        <f ca="1">VLOOKUP(CONCATENATE($F2075," ",$G2075),AllocFactorMatrix,(K$4+1),FALSE)*$E2081</f>
        <v>-48.808223765756487</v>
      </c>
      <c r="L2075" s="25">
        <f ca="1">VLOOKUP(CONCATENATE($F2075," ",$G2075),AllocFactorMatrix,(L$4+1),FALSE)*$E2081</f>
        <v>0</v>
      </c>
      <c r="M2075" s="25">
        <f t="shared" ca="1" si="932"/>
        <v>-2298.6179161033451</v>
      </c>
      <c r="N2075" s="25">
        <f ca="1">VLOOKUP(CONCATENATE($F2075," ",$G2075),AllocFactorMatrix,(N$4+1),FALSE)*$E2081</f>
        <v>-2385.0108177610518</v>
      </c>
      <c r="O2075" s="25">
        <f ca="1">VLOOKUP(CONCATENATE($F2075," ",$G2075),AllocFactorMatrix,(O$4+1),FALSE)*$E2081</f>
        <v>-821.26241810124429</v>
      </c>
      <c r="P2075" s="25">
        <f ca="1">VLOOKUP(CONCATENATE($F2075," ",$G2075),AllocFactorMatrix,(P$4+1),FALSE)*$E2081</f>
        <v>0</v>
      </c>
      <c r="Q2075" s="25">
        <f ca="1">VLOOKUP(CONCATENATE($F2075," ",$G2075),AllocFactorMatrix,(Q$4+1),FALSE)*$E2081</f>
        <v>0</v>
      </c>
      <c r="R2075" s="25">
        <f t="shared" ref="R2075:R2081" ca="1" si="941">SUBTOTAL(9,N2075:Q2075)</f>
        <v>-3206.2732358622961</v>
      </c>
      <c r="S2075" s="25">
        <f ca="1">VLOOKUP(CONCATENATE($F2075," ",$G2075),AllocFactorMatrix,(S$4+1),FALSE)*$E2081</f>
        <v>0</v>
      </c>
      <c r="T2075" s="25">
        <f ca="1">VLOOKUP(CONCATENATE($F2075," ",$G2075),AllocFactorMatrix,(T$4+1),FALSE)*$E2081</f>
        <v>0</v>
      </c>
      <c r="U2075" s="25">
        <f ca="1">VLOOKUP(CONCATENATE($F2075," ",$G2075),AllocFactorMatrix,(U$4+1),FALSE)*$E2081</f>
        <v>0</v>
      </c>
      <c r="V2075" s="25">
        <f ca="1">VLOOKUP(CONCATENATE($F2075," ",$G2075),AllocFactorMatrix,(V$4+1),FALSE)*$E2081</f>
        <v>0</v>
      </c>
      <c r="W2075" s="25">
        <f t="shared" ref="W2075:W2081" ca="1" si="942">SUBTOTAL(9,S2075:V2075)</f>
        <v>0</v>
      </c>
      <c r="X2075" s="25">
        <f ca="1">VLOOKUP(CONCATENATE($F2075," ",$G2075),AllocFactorMatrix,(X$4+1),FALSE)*$E2081</f>
        <v>-892.2296786052691</v>
      </c>
      <c r="Y2075" s="25">
        <f ca="1">VLOOKUP(CONCATENATE($F2075," ",$G2075),AllocFactorMatrix,(Y$4+1),FALSE)*$E2081</f>
        <v>-10.958292396032087</v>
      </c>
      <c r="Z2075" s="25">
        <f t="shared" ca="1" si="933"/>
        <v>-903.18797100130121</v>
      </c>
      <c r="AA2075" s="25">
        <f ca="1">VLOOKUP(CONCATENATE($F2075," ",$G2075),AllocFactorMatrix,(AA$4+1),FALSE)*$E2081</f>
        <v>0</v>
      </c>
      <c r="AB2075" s="25">
        <f ca="1">VLOOKUP(CONCATENATE($F2075," ",$G2075),AllocFactorMatrix,(AB$4+1),FALSE)*$E2081</f>
        <v>0</v>
      </c>
      <c r="AC2075" s="25">
        <f ca="1">VLOOKUP(CONCATENATE($F2075," ",$G2075),AllocFactorMatrix,(AC$4+1),FALSE)*$E2081</f>
        <v>0</v>
      </c>
    </row>
    <row r="2076" spans="4:29" hidden="1" outlineLevel="1">
      <c r="F2076" s="61" t="str">
        <f>F2081</f>
        <v>WEATHER_FXNL</v>
      </c>
      <c r="G2076" s="20" t="str">
        <f>$G$10</f>
        <v>SUBTRAN</v>
      </c>
      <c r="H2076" s="24">
        <f t="shared" ca="1" si="940"/>
        <v>405.47768862805844</v>
      </c>
      <c r="I2076" s="25">
        <f ca="1">VLOOKUP(CONCATENATE($F2076," ",$G2076),AllocFactorMatrix,(I$4+1),FALSE)*$E2081</f>
        <v>2818.0275031997767</v>
      </c>
      <c r="J2076" s="25">
        <f ca="1">VLOOKUP(CONCATENATE($F2076," ",$G2076),AllocFactorMatrix,(J$4+1),FALSE)*$E2081</f>
        <v>-827.31305279576441</v>
      </c>
      <c r="K2076" s="25">
        <f ca="1">VLOOKUP(CONCATENATE($F2076," ",$G2076),AllocFactorMatrix,(K$4+1),FALSE)*$E2081</f>
        <v>-17.759651544550973</v>
      </c>
      <c r="L2076" s="25">
        <f ca="1">VLOOKUP(CONCATENATE($F2076," ",$G2076),AllocFactorMatrix,(L$4+1),FALSE)*$E2081</f>
        <v>0</v>
      </c>
      <c r="M2076" s="25">
        <f t="shared" ca="1" si="932"/>
        <v>-845.07270434031534</v>
      </c>
      <c r="N2076" s="25">
        <f ca="1">VLOOKUP(CONCATENATE($F2076," ",$G2076),AllocFactorMatrix,(N$4+1),FALSE)*$E2081</f>
        <v>-911.15020286247875</v>
      </c>
      <c r="O2076" s="25">
        <f ca="1">VLOOKUP(CONCATENATE($F2076," ",$G2076),AllocFactorMatrix,(O$4+1),FALSE)*$E2081</f>
        <v>-311.50508841558587</v>
      </c>
      <c r="P2076" s="25">
        <f ca="1">VLOOKUP(CONCATENATE($F2076," ",$G2076),AllocFactorMatrix,(P$4+1),FALSE)*$E2081</f>
        <v>0</v>
      </c>
      <c r="Q2076" s="25">
        <f ca="1">VLOOKUP(CONCATENATE($F2076," ",$G2076),AllocFactorMatrix,(Q$4+1),FALSE)*$E2081</f>
        <v>0</v>
      </c>
      <c r="R2076" s="25">
        <f t="shared" ca="1" si="941"/>
        <v>-1222.6552912780646</v>
      </c>
      <c r="S2076" s="25">
        <f ca="1">VLOOKUP(CONCATENATE($F2076," ",$G2076),AllocFactorMatrix,(S$4+1),FALSE)*$E2081</f>
        <v>0</v>
      </c>
      <c r="T2076" s="25">
        <f ca="1">VLOOKUP(CONCATENATE($F2076," ",$G2076),AllocFactorMatrix,(T$4+1),FALSE)*$E2081</f>
        <v>0</v>
      </c>
      <c r="U2076" s="25">
        <f ca="1">VLOOKUP(CONCATENATE($F2076," ",$G2076),AllocFactorMatrix,(U$4+1),FALSE)*$E2081</f>
        <v>0</v>
      </c>
      <c r="V2076" s="25">
        <f ca="1">VLOOKUP(CONCATENATE($F2076," ",$G2076),AllocFactorMatrix,(V$4+1),FALSE)*$E2081</f>
        <v>0</v>
      </c>
      <c r="W2076" s="25">
        <f t="shared" ca="1" si="942"/>
        <v>0</v>
      </c>
      <c r="X2076" s="25">
        <f ca="1">VLOOKUP(CONCATENATE($F2076," ",$G2076),AllocFactorMatrix,(X$4+1),FALSE)*$E2081</f>
        <v>-340.67263210508162</v>
      </c>
      <c r="Y2076" s="25">
        <f ca="1">VLOOKUP(CONCATENATE($F2076," ",$G2076),AllocFactorMatrix,(Y$4+1),FALSE)*$E2081</f>
        <v>-4.1491868482567682</v>
      </c>
      <c r="Z2076" s="25">
        <f t="shared" ca="1" si="933"/>
        <v>-344.82181895333838</v>
      </c>
      <c r="AA2076" s="25">
        <f ca="1">VLOOKUP(CONCATENATE($F2076," ",$G2076),AllocFactorMatrix,(AA$4+1),FALSE)*$E2081</f>
        <v>0</v>
      </c>
      <c r="AB2076" s="25">
        <f ca="1">VLOOKUP(CONCATENATE($F2076," ",$G2076),AllocFactorMatrix,(AB$4+1),FALSE)*$E2081</f>
        <v>0</v>
      </c>
      <c r="AC2076" s="25">
        <f ca="1">VLOOKUP(CONCATENATE($F2076," ",$G2076),AllocFactorMatrix,(AC$4+1),FALSE)*$E2081</f>
        <v>0</v>
      </c>
    </row>
    <row r="2077" spans="4:29" hidden="1" outlineLevel="1">
      <c r="F2077" s="61" t="str">
        <f>F2081</f>
        <v>WEATHER_FXNL</v>
      </c>
      <c r="G2077" s="20" t="str">
        <f>$G$11</f>
        <v>DISTPRI</v>
      </c>
      <c r="H2077" s="24">
        <f t="shared" ca="1" si="940"/>
        <v>-62598.738895353454</v>
      </c>
      <c r="I2077" s="25">
        <f ca="1">VLOOKUP(CONCATENATE($F2077," ",$G2077),AllocFactorMatrix,(I$4+1),FALSE)*$E2081</f>
        <v>-18728.965076936496</v>
      </c>
      <c r="J2077" s="25">
        <f ca="1">VLOOKUP(CONCATENATE($F2077," ",$G2077),AllocFactorMatrix,(J$4+1),FALSE)*$E2081</f>
        <v>-25687.54181760957</v>
      </c>
      <c r="K2077" s="25">
        <f ca="1">VLOOKUP(CONCATENATE($F2077," ",$G2077),AllocFactorMatrix,(K$4+1),FALSE)*$E2081</f>
        <v>-168.53975979169405</v>
      </c>
      <c r="L2077" s="25">
        <f ca="1">VLOOKUP(CONCATENATE($F2077," ",$G2077),AllocFactorMatrix,(L$4+1),FALSE)*$E2081</f>
        <v>0</v>
      </c>
      <c r="M2077" s="25">
        <f t="shared" ca="1" si="932"/>
        <v>-25856.081577401263</v>
      </c>
      <c r="N2077" s="25">
        <f ca="1">VLOOKUP(CONCATENATE($F2077," ",$G2077),AllocFactorMatrix,(N$4+1),FALSE)*$E2081</f>
        <v>-12323.744017101553</v>
      </c>
      <c r="O2077" s="25">
        <f ca="1">VLOOKUP(CONCATENATE($F2077," ",$G2077),AllocFactorMatrix,(O$4+1),FALSE)*$E2081</f>
        <v>-2715.8552004108292</v>
      </c>
      <c r="P2077" s="25">
        <f ca="1">VLOOKUP(CONCATENATE($F2077," ",$G2077),AllocFactorMatrix,(P$4+1),FALSE)*$E2081</f>
        <v>0</v>
      </c>
      <c r="Q2077" s="25">
        <f ca="1">VLOOKUP(CONCATENATE($F2077," ",$G2077),AllocFactorMatrix,(Q$4+1),FALSE)*$E2081</f>
        <v>0</v>
      </c>
      <c r="R2077" s="25">
        <f t="shared" ca="1" si="941"/>
        <v>-15039.599217512383</v>
      </c>
      <c r="S2077" s="25">
        <f ca="1">VLOOKUP(CONCATENATE($F2077," ",$G2077),AllocFactorMatrix,(S$4+1),FALSE)*$E2081</f>
        <v>0</v>
      </c>
      <c r="T2077" s="25">
        <f ca="1">VLOOKUP(CONCATENATE($F2077," ",$G2077),AllocFactorMatrix,(T$4+1),FALSE)*$E2081</f>
        <v>0</v>
      </c>
      <c r="U2077" s="25">
        <f ca="1">VLOOKUP(CONCATENATE($F2077," ",$G2077),AllocFactorMatrix,(U$4+1),FALSE)*$E2081</f>
        <v>0</v>
      </c>
      <c r="V2077" s="25">
        <f ca="1">VLOOKUP(CONCATENATE($F2077," ",$G2077),AllocFactorMatrix,(V$4+1),FALSE)*$E2081</f>
        <v>0</v>
      </c>
      <c r="W2077" s="25">
        <f t="shared" ca="1" si="942"/>
        <v>0</v>
      </c>
      <c r="X2077" s="25">
        <f ca="1">VLOOKUP(CONCATENATE($F2077," ",$G2077),AllocFactorMatrix,(X$4+1),FALSE)*$E2081</f>
        <v>-2927.4701706542996</v>
      </c>
      <c r="Y2077" s="25">
        <f ca="1">VLOOKUP(CONCATENATE($F2077," ",$G2077),AllocFactorMatrix,(Y$4+1),FALSE)*$E2081</f>
        <v>-46.622852849009178</v>
      </c>
      <c r="Z2077" s="25">
        <f t="shared" ca="1" si="933"/>
        <v>-2974.0930235033088</v>
      </c>
      <c r="AA2077" s="25">
        <f ca="1">VLOOKUP(CONCATENATE($F2077," ",$G2077),AllocFactorMatrix,(AA$4+1),FALSE)*$E2081</f>
        <v>0</v>
      </c>
      <c r="AB2077" s="25">
        <f ca="1">VLOOKUP(CONCATENATE($F2077," ",$G2077),AllocFactorMatrix,(AB$4+1),FALSE)*$E2081</f>
        <v>0</v>
      </c>
      <c r="AC2077" s="25">
        <f ca="1">VLOOKUP(CONCATENATE($F2077," ",$G2077),AllocFactorMatrix,(AC$4+1),FALSE)*$E2081</f>
        <v>0</v>
      </c>
    </row>
    <row r="2078" spans="4:29" hidden="1" outlineLevel="1">
      <c r="F2078" s="61" t="str">
        <f>F2081</f>
        <v>WEATHER_FXNL</v>
      </c>
      <c r="G2078" s="20" t="str">
        <f>$G$12</f>
        <v>DISTSEC</v>
      </c>
      <c r="H2078" s="24">
        <f t="shared" ca="1" si="940"/>
        <v>-25573.332630501987</v>
      </c>
      <c r="I2078" s="25">
        <f ca="1">VLOOKUP(CONCATENATE($F2078," ",$G2078),AllocFactorMatrix,(I$4+1),FALSE)*$E2081</f>
        <v>-9016.2233336259251</v>
      </c>
      <c r="J2078" s="25">
        <f ca="1">VLOOKUP(CONCATENATE($F2078," ",$G2078),AllocFactorMatrix,(J$4+1),FALSE)*$E2081</f>
        <v>-11120.796507226476</v>
      </c>
      <c r="K2078" s="25">
        <f ca="1">VLOOKUP(CONCATENATE($F2078," ",$G2078),AllocFactorMatrix,(K$4+1),FALSE)*$E2081</f>
        <v>0</v>
      </c>
      <c r="L2078" s="25">
        <f ca="1">VLOOKUP(CONCATENATE($F2078," ",$G2078),AllocFactorMatrix,(L$4+1),FALSE)*$E2081</f>
        <v>0</v>
      </c>
      <c r="M2078" s="25">
        <f t="shared" ca="1" si="932"/>
        <v>-11120.796507226476</v>
      </c>
      <c r="N2078" s="25">
        <f ca="1">VLOOKUP(CONCATENATE($F2078," ",$G2078),AllocFactorMatrix,(N$4+1),FALSE)*$E2081</f>
        <v>-4369.7196611612544</v>
      </c>
      <c r="O2078" s="25">
        <f ca="1">VLOOKUP(CONCATENATE($F2078," ",$G2078),AllocFactorMatrix,(O$4+1),FALSE)*$E2081</f>
        <v>0</v>
      </c>
      <c r="P2078" s="25">
        <f ca="1">VLOOKUP(CONCATENATE($F2078," ",$G2078),AllocFactorMatrix,(P$4+1),FALSE)*$E2081</f>
        <v>0</v>
      </c>
      <c r="Q2078" s="25">
        <f ca="1">VLOOKUP(CONCATENATE($F2078," ",$G2078),AllocFactorMatrix,(Q$4+1),FALSE)*$E2081</f>
        <v>0</v>
      </c>
      <c r="R2078" s="25">
        <f t="shared" ca="1" si="941"/>
        <v>-4369.7196611612544</v>
      </c>
      <c r="S2078" s="25">
        <f ca="1">VLOOKUP(CONCATENATE($F2078," ",$G2078),AllocFactorMatrix,(S$4+1),FALSE)*$E2081</f>
        <v>0</v>
      </c>
      <c r="T2078" s="25">
        <f ca="1">VLOOKUP(CONCATENATE($F2078," ",$G2078),AllocFactorMatrix,(T$4+1),FALSE)*$E2081</f>
        <v>0</v>
      </c>
      <c r="U2078" s="25">
        <f ca="1">VLOOKUP(CONCATENATE($F2078," ",$G2078),AllocFactorMatrix,(U$4+1),FALSE)*$E2081</f>
        <v>0</v>
      </c>
      <c r="V2078" s="25">
        <f ca="1">VLOOKUP(CONCATENATE($F2078," ",$G2078),AllocFactorMatrix,(V$4+1),FALSE)*$E2081</f>
        <v>0</v>
      </c>
      <c r="W2078" s="25">
        <f t="shared" ca="1" si="942"/>
        <v>0</v>
      </c>
      <c r="X2078" s="25">
        <f ca="1">VLOOKUP(CONCATENATE($F2078," ",$G2078),AllocFactorMatrix,(X$4+1),FALSE)*$E2081</f>
        <v>-1066.5931284883354</v>
      </c>
      <c r="Y2078" s="25">
        <f ca="1">VLOOKUP(CONCATENATE($F2078," ",$G2078),AllocFactorMatrix,(Y$4+1),FALSE)*$E2081</f>
        <v>0</v>
      </c>
      <c r="Z2078" s="25">
        <f t="shared" ca="1" si="933"/>
        <v>-1066.5931284883354</v>
      </c>
      <c r="AA2078" s="25">
        <f ca="1">VLOOKUP(CONCATENATE($F2078," ",$G2078),AllocFactorMatrix,(AA$4+1),FALSE)*$E2081</f>
        <v>0</v>
      </c>
      <c r="AB2078" s="25">
        <f ca="1">VLOOKUP(CONCATENATE($F2078," ",$G2078),AllocFactorMatrix,(AB$4+1),FALSE)*$E2081</f>
        <v>0</v>
      </c>
      <c r="AC2078" s="25">
        <f ca="1">VLOOKUP(CONCATENATE($F2078," ",$G2078),AllocFactorMatrix,(AC$4+1),FALSE)*$E2081</f>
        <v>0</v>
      </c>
    </row>
    <row r="2079" spans="4:29" hidden="1" outlineLevel="1">
      <c r="F2079" s="61" t="str">
        <f>F2081</f>
        <v>WEATHER_FXNL</v>
      </c>
      <c r="G2079" s="20" t="str">
        <f>$G$13</f>
        <v>ENERGY</v>
      </c>
      <c r="H2079" s="24">
        <f t="shared" ca="1" si="940"/>
        <v>-124311.27354893932</v>
      </c>
      <c r="I2079" s="25">
        <f ca="1">VLOOKUP(CONCATENATE($F2079," ",$G2079),AllocFactorMatrix,(I$4+1),FALSE)*$E2081</f>
        <v>-41641.855213882343</v>
      </c>
      <c r="J2079" s="25">
        <f ca="1">VLOOKUP(CONCATENATE($F2079," ",$G2079),AllocFactorMatrix,(J$4+1),FALSE)*$E2081</f>
        <v>-49246.433308077627</v>
      </c>
      <c r="K2079" s="25">
        <f ca="1">VLOOKUP(CONCATENATE($F2079," ",$G2079),AllocFactorMatrix,(K$4+1),FALSE)*$E2081</f>
        <v>-258.48036174510435</v>
      </c>
      <c r="L2079" s="25">
        <f ca="1">VLOOKUP(CONCATENATE($F2079," ",$G2079),AllocFactorMatrix,(L$4+1),FALSE)*$E2081</f>
        <v>0</v>
      </c>
      <c r="M2079" s="25">
        <f t="shared" ca="1" si="932"/>
        <v>-49504.91366982273</v>
      </c>
      <c r="N2079" s="25">
        <f ca="1">VLOOKUP(CONCATENATE($F2079," ",$G2079),AllocFactorMatrix,(N$4+1),FALSE)*$E2081</f>
        <v>-23628.865702280989</v>
      </c>
      <c r="O2079" s="25">
        <f ca="1">VLOOKUP(CONCATENATE($F2079," ",$G2079),AllocFactorMatrix,(O$4+1),FALSE)*$E2081</f>
        <v>-4534.5229341528793</v>
      </c>
      <c r="P2079" s="25">
        <f ca="1">VLOOKUP(CONCATENATE($F2079," ",$G2079),AllocFactorMatrix,(P$4+1),FALSE)*$E2081</f>
        <v>0</v>
      </c>
      <c r="Q2079" s="25">
        <f ca="1">VLOOKUP(CONCATENATE($F2079," ",$G2079),AllocFactorMatrix,(Q$4+1),FALSE)*$E2081</f>
        <v>0</v>
      </c>
      <c r="R2079" s="25">
        <f t="shared" ca="1" si="941"/>
        <v>-28163.388636433869</v>
      </c>
      <c r="S2079" s="25">
        <f ca="1">VLOOKUP(CONCATENATE($F2079," ",$G2079),AllocFactorMatrix,(S$4+1),FALSE)*$E2081</f>
        <v>0</v>
      </c>
      <c r="T2079" s="25">
        <f ca="1">VLOOKUP(CONCATENATE($F2079," ",$G2079),AllocFactorMatrix,(T$4+1),FALSE)*$E2081</f>
        <v>0</v>
      </c>
      <c r="U2079" s="25">
        <f ca="1">VLOOKUP(CONCATENATE($F2079," ",$G2079),AllocFactorMatrix,(U$4+1),FALSE)*$E2081</f>
        <v>0</v>
      </c>
      <c r="V2079" s="25">
        <f ca="1">VLOOKUP(CONCATENATE($F2079," ",$G2079),AllocFactorMatrix,(V$4+1),FALSE)*$E2081</f>
        <v>0</v>
      </c>
      <c r="W2079" s="25">
        <f t="shared" ca="1" si="942"/>
        <v>0</v>
      </c>
      <c r="X2079" s="25">
        <f ca="1">VLOOKUP(CONCATENATE($F2079," ",$G2079),AllocFactorMatrix,(X$4+1),FALSE)*$E2081</f>
        <v>-4917.394090785855</v>
      </c>
      <c r="Y2079" s="25">
        <f ca="1">VLOOKUP(CONCATENATE($F2079," ",$G2079),AllocFactorMatrix,(Y$4+1),FALSE)*$E2081</f>
        <v>-83.721938014524483</v>
      </c>
      <c r="Z2079" s="25">
        <f t="shared" ca="1" si="933"/>
        <v>-5001.1160288003794</v>
      </c>
      <c r="AA2079" s="25">
        <f ca="1">VLOOKUP(CONCATENATE($F2079," ",$G2079),AllocFactorMatrix,(AA$4+1),FALSE)*$E2081</f>
        <v>0</v>
      </c>
      <c r="AB2079" s="25">
        <f ca="1">VLOOKUP(CONCATENATE($F2079," ",$G2079),AllocFactorMatrix,(AB$4+1),FALSE)*$E2081</f>
        <v>0</v>
      </c>
      <c r="AC2079" s="25">
        <f ca="1">VLOOKUP(CONCATENATE($F2079," ",$G2079),AllocFactorMatrix,(AC$4+1),FALSE)*$E2081</f>
        <v>0</v>
      </c>
    </row>
    <row r="2080" spans="4:29" hidden="1" outlineLevel="1">
      <c r="F2080" s="61" t="str">
        <f>F2081</f>
        <v>WEATHER_FXNL</v>
      </c>
      <c r="G2080" s="20" t="str">
        <f>$G$14</f>
        <v>CUSTOMER</v>
      </c>
      <c r="H2080" s="24">
        <f t="shared" ca="1" si="940"/>
        <v>-54787.473866739601</v>
      </c>
      <c r="I2080" s="25">
        <f ca="1">VLOOKUP(CONCATENATE($F2080," ",$G2080),AllocFactorMatrix,(I$4+1),FALSE)*$E2081</f>
        <v>-24556.338954686453</v>
      </c>
      <c r="J2080" s="25">
        <f ca="1">VLOOKUP(CONCATENATE($F2080," ",$G2080),AllocFactorMatrix,(J$4+1),FALSE)*$E2081</f>
        <v>-29217.847263630974</v>
      </c>
      <c r="K2080" s="25">
        <f ca="1">VLOOKUP(CONCATENATE($F2080," ",$G2080),AllocFactorMatrix,(K$4+1),FALSE)*$E2081</f>
        <v>-136.39066457639282</v>
      </c>
      <c r="L2080" s="25">
        <f ca="1">VLOOKUP(CONCATENATE($F2080," ",$G2080),AllocFactorMatrix,(L$4+1),FALSE)*$E2081</f>
        <v>0</v>
      </c>
      <c r="M2080" s="25">
        <f t="shared" ca="1" si="932"/>
        <v>-29354.237928207367</v>
      </c>
      <c r="N2080" s="25">
        <f ca="1">VLOOKUP(CONCATENATE($F2080," ",$G2080),AllocFactorMatrix,(N$4+1),FALSE)*$E2081</f>
        <v>-543.59185378007157</v>
      </c>
      <c r="O2080" s="25">
        <f ca="1">VLOOKUP(CONCATENATE($F2080," ",$G2080),AllocFactorMatrix,(O$4+1),FALSE)*$E2081</f>
        <v>-174.79514874396392</v>
      </c>
      <c r="P2080" s="25">
        <f ca="1">VLOOKUP(CONCATENATE($F2080," ",$G2080),AllocFactorMatrix,(P$4+1),FALSE)*$E2081</f>
        <v>0</v>
      </c>
      <c r="Q2080" s="25">
        <f ca="1">VLOOKUP(CONCATENATE($F2080," ",$G2080),AllocFactorMatrix,(Q$4+1),FALSE)*$E2081</f>
        <v>0</v>
      </c>
      <c r="R2080" s="25">
        <f t="shared" ca="1" si="941"/>
        <v>-718.38700252403555</v>
      </c>
      <c r="S2080" s="25">
        <f ca="1">VLOOKUP(CONCATENATE($F2080," ",$G2080),AllocFactorMatrix,(S$4+1),FALSE)*$E2081</f>
        <v>0</v>
      </c>
      <c r="T2080" s="25">
        <f ca="1">VLOOKUP(CONCATENATE($F2080," ",$G2080),AllocFactorMatrix,(T$4+1),FALSE)*$E2081</f>
        <v>0</v>
      </c>
      <c r="U2080" s="25">
        <f ca="1">VLOOKUP(CONCATENATE($F2080," ",$G2080),AllocFactorMatrix,(U$4+1),FALSE)*$E2081</f>
        <v>0</v>
      </c>
      <c r="V2080" s="25">
        <f ca="1">VLOOKUP(CONCATENATE($F2080," ",$G2080),AllocFactorMatrix,(V$4+1),FALSE)*$E2081</f>
        <v>0</v>
      </c>
      <c r="W2080" s="25">
        <f t="shared" ca="1" si="942"/>
        <v>0</v>
      </c>
      <c r="X2080" s="25">
        <f ca="1">VLOOKUP(CONCATENATE($F2080," ",$G2080),AllocFactorMatrix,(X$4+1),FALSE)*$E2081</f>
        <v>-156.8144448845938</v>
      </c>
      <c r="Y2080" s="25">
        <f ca="1">VLOOKUP(CONCATENATE($F2080," ",$G2080),AllocFactorMatrix,(Y$4+1),FALSE)*$E2081</f>
        <v>-1.695536437159141</v>
      </c>
      <c r="Z2080" s="25">
        <f t="shared" ca="1" si="933"/>
        <v>-158.50998132175295</v>
      </c>
      <c r="AA2080" s="25">
        <f ca="1">VLOOKUP(CONCATENATE($F2080," ",$G2080),AllocFactorMatrix,(AA$4+1),FALSE)*$E2081</f>
        <v>0</v>
      </c>
      <c r="AB2080" s="25">
        <f ca="1">VLOOKUP(CONCATENATE($F2080," ",$G2080),AllocFactorMatrix,(AB$4+1),FALSE)*$E2081</f>
        <v>0</v>
      </c>
      <c r="AC2080" s="25">
        <f ca="1">VLOOKUP(CONCATENATE($F2080," ",$G2080),AllocFactorMatrix,(AC$4+1),FALSE)*$E2081</f>
        <v>0</v>
      </c>
    </row>
    <row r="2081" spans="4:29" collapsed="1">
      <c r="D2081" s="58" t="s">
        <v>1151</v>
      </c>
      <c r="E2081" s="22">
        <f>'Sch 5'!R433</f>
        <v>-428368.74643115525</v>
      </c>
      <c r="F2081" s="61" t="s">
        <v>408</v>
      </c>
      <c r="G2081" s="20" t="str">
        <f>$G$15</f>
        <v>TOTAL</v>
      </c>
      <c r="H2081" s="24">
        <f t="shared" ca="1" si="940"/>
        <v>-428368.74643115519</v>
      </c>
      <c r="I2081" s="25">
        <f ca="1">VLOOKUP(CONCATENATE($F2081," ",$G2081),AllocFactorMatrix,(I$4+1),FALSE)*$E2081</f>
        <v>-145230.39385623572</v>
      </c>
      <c r="J2081" s="25">
        <f ca="1">VLOOKUP(CONCATENATE($F2081," ",$G2081),AllocFactorMatrix,(J$4+1),FALSE)*$E2081</f>
        <v>-180918.16114451792</v>
      </c>
      <c r="K2081" s="25">
        <f ca="1">VLOOKUP(CONCATENATE($F2081," ",$G2081),AllocFactorMatrix,(K$4+1),FALSE)*$E2081</f>
        <v>-983.12117206837706</v>
      </c>
      <c r="L2081" s="25">
        <f ca="1">VLOOKUP(CONCATENATE($F2081," ",$G2081),AllocFactorMatrix,(L$4+1),FALSE)*$E2081</f>
        <v>0</v>
      </c>
      <c r="M2081" s="25">
        <f t="shared" ca="1" si="932"/>
        <v>-181901.28231658629</v>
      </c>
      <c r="N2081" s="25">
        <f ca="1">VLOOKUP(CONCATENATE($F2081," ",$G2081),AllocFactorMatrix,(N$4+1),FALSE)*$E2081</f>
        <v>-70920.614752608933</v>
      </c>
      <c r="O2081" s="25">
        <f ca="1">VLOOKUP(CONCATENATE($F2081," ",$G2081),AllocFactorMatrix,(O$4+1),FALSE)*$E2081</f>
        <v>-13974.711549449192</v>
      </c>
      <c r="P2081" s="25">
        <f ca="1">VLOOKUP(CONCATENATE($F2081," ",$G2081),AllocFactorMatrix,(P$4+1),FALSE)*$E2081</f>
        <v>0</v>
      </c>
      <c r="Q2081" s="25">
        <f ca="1">VLOOKUP(CONCATENATE($F2081," ",$G2081),AllocFactorMatrix,(Q$4+1),FALSE)*$E2081</f>
        <v>0</v>
      </c>
      <c r="R2081" s="25">
        <f t="shared" ca="1" si="941"/>
        <v>-84895.326302058122</v>
      </c>
      <c r="S2081" s="25">
        <f ca="1">VLOOKUP(CONCATENATE($F2081," ",$G2081),AllocFactorMatrix,(S$4+1),FALSE)*$E2081</f>
        <v>0</v>
      </c>
      <c r="T2081" s="25">
        <f ca="1">VLOOKUP(CONCATENATE($F2081," ",$G2081),AllocFactorMatrix,(T$4+1),FALSE)*$E2081</f>
        <v>0</v>
      </c>
      <c r="U2081" s="25">
        <f ca="1">VLOOKUP(CONCATENATE($F2081," ",$G2081),AllocFactorMatrix,(U$4+1),FALSE)*$E2081</f>
        <v>0</v>
      </c>
      <c r="V2081" s="25">
        <f ca="1">VLOOKUP(CONCATENATE($F2081," ",$G2081),AllocFactorMatrix,(V$4+1),FALSE)*$E2081</f>
        <v>0</v>
      </c>
      <c r="W2081" s="25">
        <f t="shared" ca="1" si="942"/>
        <v>0</v>
      </c>
      <c r="X2081" s="25">
        <f ca="1">VLOOKUP(CONCATENATE($F2081," ",$G2081),AllocFactorMatrix,(X$4+1),FALSE)*$E2081</f>
        <v>-16095.827987097866</v>
      </c>
      <c r="Y2081" s="25">
        <f ca="1">VLOOKUP(CONCATENATE($F2081," ",$G2081),AllocFactorMatrix,(Y$4+1),FALSE)*$E2081</f>
        <v>-245.91596917725573</v>
      </c>
      <c r="Z2081" s="25">
        <f t="shared" ca="1" si="933"/>
        <v>-16341.743956275122</v>
      </c>
      <c r="AA2081" s="25">
        <f ca="1">VLOOKUP(CONCATENATE($F2081," ",$G2081),AllocFactorMatrix,(AA$4+1),FALSE)*$E2081</f>
        <v>0</v>
      </c>
      <c r="AB2081" s="25">
        <f ca="1">VLOOKUP(CONCATENATE($F2081," ",$G2081),AllocFactorMatrix,(AB$4+1),FALSE)*$E2081</f>
        <v>0</v>
      </c>
      <c r="AC2081" s="25">
        <f ca="1">VLOOKUP(CONCATENATE($F2081," ",$G2081),AllocFactorMatrix,(AC$4+1),FALSE)*$E2081</f>
        <v>0</v>
      </c>
    </row>
    <row r="2082" spans="4:29" hidden="1" outlineLevel="1">
      <c r="F2082" s="61" t="str">
        <f>F2089</f>
        <v>TDOMX</v>
      </c>
      <c r="G2082" s="20" t="str">
        <f>$G$8</f>
        <v>PRODUCTION</v>
      </c>
      <c r="H2082" s="24">
        <f t="shared" ca="1" si="940"/>
        <v>7.9004227447253858E-12</v>
      </c>
      <c r="I2082" s="25">
        <f ca="1">VLOOKUP(CONCATENATE($F2082," ",$G2082),AllocFactorMatrix,(I$4+1),FALSE)*$E2089</f>
        <v>5.2355992708316079E-12</v>
      </c>
      <c r="J2082" s="25">
        <f ca="1">VLOOKUP(CONCATENATE($F2082," ",$G2082),AllocFactorMatrix,(J$4+1),FALSE)*$E2089</f>
        <v>9.0616141225931675E-13</v>
      </c>
      <c r="K2082" s="25">
        <f ca="1">VLOOKUP(CONCATENATE($F2082," ",$G2082),AllocFactorMatrix,(K$4+1),FALSE)*$E2089</f>
        <v>1.1798976722126519E-14</v>
      </c>
      <c r="L2082" s="25">
        <f ca="1">VLOOKUP(CONCATENATE($F2082," ",$G2082),AllocFactorMatrix,(L$4+1),FALSE)*$E2089</f>
        <v>-3.6871802256645371E-16</v>
      </c>
      <c r="M2082" s="25">
        <f t="shared" ref="M2082:M2105" ca="1" si="943">SUBTOTAL(9,J2082:L2082)</f>
        <v>9.1759167095887666E-13</v>
      </c>
      <c r="N2082" s="25">
        <f ca="1">VLOOKUP(CONCATENATE($F2082," ",$G2082),AllocFactorMatrix,(N$4+1),FALSE)*$E2089</f>
        <v>1.359242118388975E-12</v>
      </c>
      <c r="O2082" s="25">
        <f ca="1">VLOOKUP(CONCATENATE($F2082," ",$G2082),AllocFactorMatrix,(O$4+1),FALSE)*$E2089</f>
        <v>-3.3981052959724376E-13</v>
      </c>
      <c r="P2082" s="25">
        <f ca="1">VLOOKUP(CONCATENATE($F2082," ",$G2082),AllocFactorMatrix,(P$4+1),FALSE)*$E2089</f>
        <v>-1.6518567410977127E-14</v>
      </c>
      <c r="Q2082" s="25">
        <f ca="1">VLOOKUP(CONCATENATE($F2082," ",$G2082),AllocFactorMatrix,(Q$4+1),FALSE)*$E2089</f>
        <v>-4.3262914647797233E-15</v>
      </c>
      <c r="R2082" s="25">
        <f ca="1">SUBTOTAL(9,N2082:Q2082)</f>
        <v>9.9858672991597438E-13</v>
      </c>
      <c r="S2082" s="25">
        <f ca="1">VLOOKUP(CONCATENATE($F2082," ",$G2082),AllocFactorMatrix,(S$4+1),FALSE)*$E2089</f>
        <v>1.8878362755402432E-14</v>
      </c>
      <c r="T2082" s="25">
        <f ca="1">VLOOKUP(CONCATENATE($F2082," ",$G2082),AllocFactorMatrix,(T$4+1),FALSE)*$E2089</f>
        <v>-7.5513451021609729E-14</v>
      </c>
      <c r="U2082" s="25">
        <f ca="1">VLOOKUP(CONCATENATE($F2082," ",$G2082),AllocFactorMatrix,(U$4+1),FALSE)*$E2089</f>
        <v>8.0547681089717034E-13</v>
      </c>
      <c r="V2082" s="25">
        <f ca="1">VLOOKUP(CONCATENATE($F2082," ",$G2082),AllocFactorMatrix,(V$4+1),FALSE)*$E2089</f>
        <v>5.0342300681073147E-14</v>
      </c>
      <c r="W2082" s="25">
        <f ca="1">SUBTOTAL(9,S2082:V2082)</f>
        <v>7.9918402331203621E-13</v>
      </c>
      <c r="X2082" s="25">
        <f ca="1">VLOOKUP(CONCATENATE($F2082," ",$G2082),AllocFactorMatrix,(X$4+1),FALSE)*$E2089</f>
        <v>-6.2927875851341441E-14</v>
      </c>
      <c r="Y2082" s="25">
        <f ca="1">VLOOKUP(CONCATENATE($F2082," ",$G2082),AllocFactorMatrix,(Y$4+1),FALSE)*$E2089</f>
        <v>-3.9329922407088396E-16</v>
      </c>
      <c r="Z2082" s="25">
        <f t="shared" ref="Z2082:Z2105" ca="1" si="944">SUBTOTAL(9,X2082:Y2082)</f>
        <v>-6.3321175075412324E-14</v>
      </c>
      <c r="AA2082" s="25">
        <f ca="1">VLOOKUP(CONCATENATE($F2082," ",$G2082),AllocFactorMatrix,(AA$4+1),FALSE)*$E2089</f>
        <v>4.7195906888506081E-15</v>
      </c>
      <c r="AB2082" s="25">
        <f ca="1">VLOOKUP(CONCATENATE($F2082," ",$G2082),AllocFactorMatrix,(AB$4+1),FALSE)*$E2089</f>
        <v>1.2585575170268287E-14</v>
      </c>
      <c r="AC2082" s="25">
        <f ca="1">VLOOKUP(CONCATENATE($F2082," ",$G2082),AllocFactorMatrix,(AC$4+1),FALSE)*$E2089</f>
        <v>-4.5229410768151657E-15</v>
      </c>
    </row>
    <row r="2083" spans="4:29" hidden="1" outlineLevel="1">
      <c r="F2083" s="61" t="str">
        <f>F2089</f>
        <v>TDOMX</v>
      </c>
      <c r="G2083" s="20" t="str">
        <f>$G$9</f>
        <v>BULKTRAN</v>
      </c>
      <c r="H2083" s="24">
        <f t="shared" ca="1" si="940"/>
        <v>26540.352901142243</v>
      </c>
      <c r="I2083" s="25">
        <f ca="1">VLOOKUP(CONCATENATE($F2083," ",$G2083),AllocFactorMatrix,(I$4+1),FALSE)*$E2089</f>
        <v>13013.874062784513</v>
      </c>
      <c r="J2083" s="25">
        <f ca="1">VLOOKUP(CONCATENATE($F2083," ",$G2083),AllocFactorMatrix,(J$4+1),FALSE)*$E2089</f>
        <v>3292.0041085884122</v>
      </c>
      <c r="K2083" s="25">
        <f ca="1">VLOOKUP(CONCATENATE($F2083," ",$G2083),AllocFactorMatrix,(K$4+1),FALSE)*$E2089</f>
        <v>38.488535262449879</v>
      </c>
      <c r="L2083" s="25">
        <f ca="1">VLOOKUP(CONCATENATE($F2083," ",$G2083),AllocFactorMatrix,(L$4+1),FALSE)*$E2089</f>
        <v>0.94818458428683328</v>
      </c>
      <c r="M2083" s="25">
        <f t="shared" ca="1" si="943"/>
        <v>3331.4408284351489</v>
      </c>
      <c r="N2083" s="25">
        <f ca="1">VLOOKUP(CONCATENATE($F2083," ",$G2083),AllocFactorMatrix,(N$4+1),FALSE)*$E2089</f>
        <v>1377.4158210499506</v>
      </c>
      <c r="O2083" s="25">
        <f ca="1">VLOOKUP(CONCATENATE($F2083," ",$G2083),AllocFactorMatrix,(O$4+1),FALSE)*$E2089</f>
        <v>392.28126393862647</v>
      </c>
      <c r="P2083" s="25">
        <f ca="1">VLOOKUP(CONCATENATE($F2083," ",$G2083),AllocFactorMatrix,(P$4+1),FALSE)*$E2089</f>
        <v>31.043368932506144</v>
      </c>
      <c r="Q2083" s="25">
        <f ca="1">VLOOKUP(CONCATENATE($F2083," ",$G2083),AllocFactorMatrix,(Q$4+1),FALSE)*$E2089</f>
        <v>6.5527078205053977</v>
      </c>
      <c r="R2083" s="25">
        <f t="shared" ref="R2083:R2089" ca="1" si="945">SUBTOTAL(9,N2083:Q2083)</f>
        <v>1807.2931617415886</v>
      </c>
      <c r="S2083" s="25">
        <f ca="1">VLOOKUP(CONCATENATE($F2083," ",$G2083),AllocFactorMatrix,(S$4+1),FALSE)*$E2089</f>
        <v>82.741786414176815</v>
      </c>
      <c r="T2083" s="25">
        <f ca="1">VLOOKUP(CONCATENATE($F2083," ",$G2083),AllocFactorMatrix,(T$4+1),FALSE)*$E2089</f>
        <v>902.03062797653843</v>
      </c>
      <c r="U2083" s="25">
        <f ca="1">VLOOKUP(CONCATENATE($F2083," ",$G2083),AllocFactorMatrix,(U$4+1),FALSE)*$E2089</f>
        <v>6024.3361281181487</v>
      </c>
      <c r="V2083" s="25">
        <f ca="1">VLOOKUP(CONCATENATE($F2083," ",$G2083),AllocFactorMatrix,(V$4+1),FALSE)*$E2089</f>
        <v>945.10450505019514</v>
      </c>
      <c r="W2083" s="25">
        <f t="shared" ref="W2083:W2089" ca="1" si="946">SUBTOTAL(9,S2083:V2083)</f>
        <v>7954.2130475590593</v>
      </c>
      <c r="X2083" s="25">
        <f ca="1">VLOOKUP(CONCATENATE($F2083," ",$G2083),AllocFactorMatrix,(X$4+1),FALSE)*$E2089</f>
        <v>373.86811381678109</v>
      </c>
      <c r="Y2083" s="25">
        <f ca="1">VLOOKUP(CONCATENATE($F2083," ",$G2083),AllocFactorMatrix,(Y$4+1),FALSE)*$E2089</f>
        <v>9.0253129480748342</v>
      </c>
      <c r="Z2083" s="25">
        <f t="shared" ca="1" si="944"/>
        <v>382.89342676485592</v>
      </c>
      <c r="AA2083" s="25">
        <f ca="1">VLOOKUP(CONCATENATE($F2083," ",$G2083),AllocFactorMatrix,(AA$4+1),FALSE)*$E2089</f>
        <v>6.5183156323645983</v>
      </c>
      <c r="AB2083" s="25">
        <f ca="1">VLOOKUP(CONCATENATE($F2083," ",$G2083),AllocFactorMatrix,(AB$4+1),FALSE)*$E2089</f>
        <v>35.343608003346858</v>
      </c>
      <c r="AC2083" s="25">
        <f ca="1">VLOOKUP(CONCATENATE($F2083," ",$G2083),AllocFactorMatrix,(AC$4+1),FALSE)*$E2089</f>
        <v>8.7764502213646143</v>
      </c>
    </row>
    <row r="2084" spans="4:29" hidden="1" outlineLevel="1">
      <c r="F2084" s="61" t="str">
        <f>F2089</f>
        <v>TDOMX</v>
      </c>
      <c r="G2084" s="20" t="str">
        <f>$G$10</f>
        <v>SUBTRAN</v>
      </c>
      <c r="H2084" s="24">
        <f t="shared" ca="1" si="940"/>
        <v>10178.452994184599</v>
      </c>
      <c r="I2084" s="25">
        <f ca="1">VLOOKUP(CONCATENATE($F2084," ",$G2084),AllocFactorMatrix,(I$4+1),FALSE)*$E2089</f>
        <v>4833.7657244449538</v>
      </c>
      <c r="J2084" s="25">
        <f ca="1">VLOOKUP(CONCATENATE($F2084," ",$G2084),AllocFactorMatrix,(J$4+1),FALSE)*$E2089</f>
        <v>1237.3726996791586</v>
      </c>
      <c r="K2084" s="25">
        <f ca="1">VLOOKUP(CONCATENATE($F2084," ",$G2084),AllocFactorMatrix,(K$4+1),FALSE)*$E2089</f>
        <v>14.419379547941213</v>
      </c>
      <c r="L2084" s="25">
        <f ca="1">VLOOKUP(CONCATENATE($F2084," ",$G2084),AllocFactorMatrix,(L$4+1),FALSE)*$E2089</f>
        <v>0.47272811410016224</v>
      </c>
      <c r="M2084" s="25">
        <f t="shared" ca="1" si="943"/>
        <v>1252.2648073411999</v>
      </c>
      <c r="N2084" s="25">
        <f ca="1">VLOOKUP(CONCATENATE($F2084," ",$G2084),AllocFactorMatrix,(N$4+1),FALSE)*$E2089</f>
        <v>539.30714020833318</v>
      </c>
      <c r="O2084" s="25">
        <f ca="1">VLOOKUP(CONCATENATE($F2084," ",$G2084),AllocFactorMatrix,(O$4+1),FALSE)*$E2089</f>
        <v>152.86539115749241</v>
      </c>
      <c r="P2084" s="25">
        <f ca="1">VLOOKUP(CONCATENATE($F2084," ",$G2084),AllocFactorMatrix,(P$4+1),FALSE)*$E2089</f>
        <v>15.658448681334169</v>
      </c>
      <c r="Q2084" s="25">
        <f ca="1">VLOOKUP(CONCATENATE($F2084," ",$G2084),AllocFactorMatrix,(Q$4+1),FALSE)*$E2089</f>
        <v>0</v>
      </c>
      <c r="R2084" s="25">
        <f t="shared" ca="1" si="945"/>
        <v>707.83098004715976</v>
      </c>
      <c r="S2084" s="25">
        <f ca="1">VLOOKUP(CONCATENATE($F2084," ",$G2084),AllocFactorMatrix,(S$4+1),FALSE)*$E2089</f>
        <v>30.203621943126581</v>
      </c>
      <c r="T2084" s="25">
        <f ca="1">VLOOKUP(CONCATENATE($F2084," ",$G2084),AllocFactorMatrix,(T$4+1),FALSE)*$E2089</f>
        <v>349.08985461445718</v>
      </c>
      <c r="U2084" s="25">
        <f ca="1">VLOOKUP(CONCATENATE($F2084," ",$G2084),AllocFactorMatrix,(U$4+1),FALSE)*$E2089</f>
        <v>2843.5970565709404</v>
      </c>
      <c r="V2084" s="25">
        <f ca="1">VLOOKUP(CONCATENATE($F2084," ",$G2084),AllocFactorMatrix,(V$4+1),FALSE)*$E2089</f>
        <v>0</v>
      </c>
      <c r="W2084" s="25">
        <f t="shared" ca="1" si="946"/>
        <v>3222.8905331285241</v>
      </c>
      <c r="X2084" s="25">
        <f ca="1">VLOOKUP(CONCATENATE($F2084," ",$G2084),AllocFactorMatrix,(X$4+1),FALSE)*$E2089</f>
        <v>146.36490007280867</v>
      </c>
      <c r="Y2084" s="25">
        <f ca="1">VLOOKUP(CONCATENATE($F2084," ",$G2084),AllocFactorMatrix,(Y$4+1),FALSE)*$E2089</f>
        <v>3.5018777275602444</v>
      </c>
      <c r="Z2084" s="25">
        <f t="shared" ca="1" si="944"/>
        <v>149.86677780036891</v>
      </c>
      <c r="AA2084" s="25">
        <f ca="1">VLOOKUP(CONCATENATE($F2084," ",$G2084),AllocFactorMatrix,(AA$4+1),FALSE)*$E2089</f>
        <v>2.4034486615235693</v>
      </c>
      <c r="AB2084" s="25">
        <f ca="1">VLOOKUP(CONCATENATE($F2084," ",$G2084),AllocFactorMatrix,(AB$4+1),FALSE)*$E2089</f>
        <v>7.5499509791255113</v>
      </c>
      <c r="AC2084" s="25">
        <f ca="1">VLOOKUP(CONCATENATE($F2084," ",$G2084),AllocFactorMatrix,(AC$4+1),FALSE)*$E2089</f>
        <v>1.8807717817423952</v>
      </c>
    </row>
    <row r="2085" spans="4:29" hidden="1" outlineLevel="1">
      <c r="F2085" s="61" t="str">
        <f>F2089</f>
        <v>TDOMX</v>
      </c>
      <c r="G2085" s="20" t="str">
        <f>$G$11</f>
        <v>DISTPRI</v>
      </c>
      <c r="H2085" s="24">
        <f t="shared" ca="1" si="940"/>
        <v>72363.276414832508</v>
      </c>
      <c r="I2085" s="25">
        <f ca="1">VLOOKUP(CONCATENATE($F2085," ",$G2085),AllocFactorMatrix,(I$4+1),FALSE)*$E2089</f>
        <v>48085.299786863281</v>
      </c>
      <c r="J2085" s="25">
        <f ca="1">VLOOKUP(CONCATENATE($F2085," ",$G2085),AllocFactorMatrix,(J$4+1),FALSE)*$E2089</f>
        <v>12106.033287973409</v>
      </c>
      <c r="K2085" s="25">
        <f ca="1">VLOOKUP(CONCATENATE($F2085," ",$G2085),AllocFactorMatrix,(K$4+1),FALSE)*$E2089</f>
        <v>141.27306996644268</v>
      </c>
      <c r="L2085" s="25">
        <f ca="1">VLOOKUP(CONCATENATE($F2085," ",$G2085),AllocFactorMatrix,(L$4+1),FALSE)*$E2089</f>
        <v>0</v>
      </c>
      <c r="M2085" s="25">
        <f t="shared" ca="1" si="943"/>
        <v>12247.306357939851</v>
      </c>
      <c r="N2085" s="25">
        <f ca="1">VLOOKUP(CONCATENATE($F2085," ",$G2085),AllocFactorMatrix,(N$4+1),FALSE)*$E2089</f>
        <v>5220.4568916391272</v>
      </c>
      <c r="O2085" s="25">
        <f ca="1">VLOOKUP(CONCATENATE($F2085," ",$G2085),AllocFactorMatrix,(O$4+1),FALSE)*$E2089</f>
        <v>1481.9749225333587</v>
      </c>
      <c r="P2085" s="25">
        <f ca="1">VLOOKUP(CONCATENATE($F2085," ",$G2085),AllocFactorMatrix,(P$4+1),FALSE)*$E2089</f>
        <v>0</v>
      </c>
      <c r="Q2085" s="25">
        <f ca="1">VLOOKUP(CONCATENATE($F2085," ",$G2085),AllocFactorMatrix,(Q$4+1),FALSE)*$E2089</f>
        <v>0</v>
      </c>
      <c r="R2085" s="25">
        <f t="shared" ca="1" si="945"/>
        <v>6702.4318141724862</v>
      </c>
      <c r="S2085" s="25">
        <f ca="1">VLOOKUP(CONCATENATE($F2085," ",$G2085),AllocFactorMatrix,(S$4+1),FALSE)*$E2089</f>
        <v>297.7418381993121</v>
      </c>
      <c r="T2085" s="25">
        <f ca="1">VLOOKUP(CONCATENATE($F2085," ",$G2085),AllocFactorMatrix,(T$4+1),FALSE)*$E2089</f>
        <v>3443.8008371406681</v>
      </c>
      <c r="U2085" s="25">
        <f ca="1">VLOOKUP(CONCATENATE($F2085," ",$G2085),AllocFactorMatrix,(U$4+1),FALSE)*$E2089</f>
        <v>0</v>
      </c>
      <c r="V2085" s="25">
        <f ca="1">VLOOKUP(CONCATENATE($F2085," ",$G2085),AllocFactorMatrix,(V$4+1),FALSE)*$E2089</f>
        <v>0</v>
      </c>
      <c r="W2085" s="25">
        <f t="shared" ca="1" si="946"/>
        <v>3741.5426753399802</v>
      </c>
      <c r="X2085" s="25">
        <f ca="1">VLOOKUP(CONCATENATE($F2085," ",$G2085),AllocFactorMatrix,(X$4+1),FALSE)*$E2089</f>
        <v>1416.7440424078816</v>
      </c>
      <c r="Y2085" s="25">
        <f ca="1">VLOOKUP(CONCATENATE($F2085," ",$G2085),AllocFactorMatrix,(Y$4+1),FALSE)*$E2089</f>
        <v>33.944016075582923</v>
      </c>
      <c r="Z2085" s="25">
        <f t="shared" ca="1" si="944"/>
        <v>1450.6880584834646</v>
      </c>
      <c r="AA2085" s="25">
        <f ca="1">VLOOKUP(CONCATENATE($F2085," ",$G2085),AllocFactorMatrix,(AA$4+1),FALSE)*$E2089</f>
        <v>24.374742449516535</v>
      </c>
      <c r="AB2085" s="25">
        <f ca="1">VLOOKUP(CONCATENATE($F2085," ",$G2085),AllocFactorMatrix,(AB$4+1),FALSE)*$E2089</f>
        <v>89.350122228891436</v>
      </c>
      <c r="AC2085" s="25">
        <f ca="1">VLOOKUP(CONCATENATE($F2085," ",$G2085),AllocFactorMatrix,(AC$4+1),FALSE)*$E2089</f>
        <v>22.282857355032956</v>
      </c>
    </row>
    <row r="2086" spans="4:29" hidden="1" outlineLevel="1">
      <c r="F2086" s="61" t="str">
        <f>F2089</f>
        <v>TDOMX</v>
      </c>
      <c r="G2086" s="20" t="str">
        <f>$G$12</f>
        <v>DISTSEC</v>
      </c>
      <c r="H2086" s="24">
        <f t="shared" ca="1" si="940"/>
        <v>28921.533524130107</v>
      </c>
      <c r="I2086" s="25">
        <f ca="1">VLOOKUP(CONCATENATE($F2086," ",$G2086),AllocFactorMatrix,(I$4+1),FALSE)*$E2089</f>
        <v>21592.86789090771</v>
      </c>
      <c r="J2086" s="25">
        <f ca="1">VLOOKUP(CONCATENATE($F2086," ",$G2086),AllocFactorMatrix,(J$4+1),FALSE)*$E2089</f>
        <v>4847.3127082409083</v>
      </c>
      <c r="K2086" s="25">
        <f ca="1">VLOOKUP(CONCATENATE($F2086," ",$G2086),AllocFactorMatrix,(K$4+1),FALSE)*$E2089</f>
        <v>0</v>
      </c>
      <c r="L2086" s="25">
        <f ca="1">VLOOKUP(CONCATENATE($F2086," ",$G2086),AllocFactorMatrix,(L$4+1),FALSE)*$E2089</f>
        <v>0</v>
      </c>
      <c r="M2086" s="25">
        <f t="shared" ca="1" si="943"/>
        <v>4847.3127082409083</v>
      </c>
      <c r="N2086" s="25">
        <f ca="1">VLOOKUP(CONCATENATE($F2086," ",$G2086),AllocFactorMatrix,(N$4+1),FALSE)*$E2089</f>
        <v>1708.7288305257523</v>
      </c>
      <c r="O2086" s="25">
        <f ca="1">VLOOKUP(CONCATENATE($F2086," ",$G2086),AllocFactorMatrix,(O$4+1),FALSE)*$E2089</f>
        <v>0</v>
      </c>
      <c r="P2086" s="25">
        <f ca="1">VLOOKUP(CONCATENATE($F2086," ",$G2086),AllocFactorMatrix,(P$4+1),FALSE)*$E2089</f>
        <v>0</v>
      </c>
      <c r="Q2086" s="25">
        <f ca="1">VLOOKUP(CONCATENATE($F2086," ",$G2086),AllocFactorMatrix,(Q$4+1),FALSE)*$E2089</f>
        <v>0</v>
      </c>
      <c r="R2086" s="25">
        <f t="shared" ca="1" si="945"/>
        <v>1708.7288305257523</v>
      </c>
      <c r="S2086" s="25">
        <f ca="1">VLOOKUP(CONCATENATE($F2086," ",$G2086),AllocFactorMatrix,(S$4+1),FALSE)*$E2089</f>
        <v>75.62928883135514</v>
      </c>
      <c r="T2086" s="25">
        <f ca="1">VLOOKUP(CONCATENATE($F2086," ",$G2086),AllocFactorMatrix,(T$4+1),FALSE)*$E2089</f>
        <v>0</v>
      </c>
      <c r="U2086" s="25">
        <f ca="1">VLOOKUP(CONCATENATE($F2086," ",$G2086),AllocFactorMatrix,(U$4+1),FALSE)*$E2089</f>
        <v>0</v>
      </c>
      <c r="V2086" s="25">
        <f ca="1">VLOOKUP(CONCATENATE($F2086," ",$G2086),AllocFactorMatrix,(V$4+1),FALSE)*$E2089</f>
        <v>0</v>
      </c>
      <c r="W2086" s="25">
        <f t="shared" ca="1" si="946"/>
        <v>75.62928883135514</v>
      </c>
      <c r="X2086" s="25">
        <f ca="1">VLOOKUP(CONCATENATE($F2086," ",$G2086),AllocFactorMatrix,(X$4+1),FALSE)*$E2089</f>
        <v>475.5647228604131</v>
      </c>
      <c r="Y2086" s="25">
        <f ca="1">VLOOKUP(CONCATENATE($F2086," ",$G2086),AllocFactorMatrix,(Y$4+1),FALSE)*$E2089</f>
        <v>0</v>
      </c>
      <c r="Z2086" s="25">
        <f t="shared" ca="1" si="944"/>
        <v>475.5647228604131</v>
      </c>
      <c r="AA2086" s="25">
        <f ca="1">VLOOKUP(CONCATENATE($F2086," ",$G2086),AllocFactorMatrix,(AA$4+1),FALSE)*$E2089</f>
        <v>7.7546888520308421</v>
      </c>
      <c r="AB2086" s="25">
        <f ca="1">VLOOKUP(CONCATENATE($F2086," ",$G2086),AllocFactorMatrix,(AB$4+1),FALSE)*$E2089</f>
        <v>171.23533046631147</v>
      </c>
      <c r="AC2086" s="25">
        <f ca="1">VLOOKUP(CONCATENATE($F2086," ",$G2086),AllocFactorMatrix,(AC$4+1),FALSE)*$E2089</f>
        <v>42.440063445625306</v>
      </c>
    </row>
    <row r="2087" spans="4:29" hidden="1" outlineLevel="1">
      <c r="F2087" s="61" t="str">
        <f>F2089</f>
        <v>TDOMX</v>
      </c>
      <c r="G2087" s="20" t="str">
        <f>$G$13</f>
        <v>ENERGY</v>
      </c>
      <c r="H2087" s="24">
        <f t="shared" ca="1" si="940"/>
        <v>0</v>
      </c>
      <c r="I2087" s="25">
        <f ca="1">VLOOKUP(CONCATENATE($F2087," ",$G2087),AllocFactorMatrix,(I$4+1),FALSE)*$E2089</f>
        <v>0</v>
      </c>
      <c r="J2087" s="25">
        <f ca="1">VLOOKUP(CONCATENATE($F2087," ",$G2087),AllocFactorMatrix,(J$4+1),FALSE)*$E2089</f>
        <v>0</v>
      </c>
      <c r="K2087" s="25">
        <f ca="1">VLOOKUP(CONCATENATE($F2087," ",$G2087),AllocFactorMatrix,(K$4+1),FALSE)*$E2089</f>
        <v>0</v>
      </c>
      <c r="L2087" s="25">
        <f ca="1">VLOOKUP(CONCATENATE($F2087," ",$G2087),AllocFactorMatrix,(L$4+1),FALSE)*$E2089</f>
        <v>0</v>
      </c>
      <c r="M2087" s="25">
        <f t="shared" ca="1" si="943"/>
        <v>0</v>
      </c>
      <c r="N2087" s="25">
        <f ca="1">VLOOKUP(CONCATENATE($F2087," ",$G2087),AllocFactorMatrix,(N$4+1),FALSE)*$E2089</f>
        <v>0</v>
      </c>
      <c r="O2087" s="25">
        <f ca="1">VLOOKUP(CONCATENATE($F2087," ",$G2087),AllocFactorMatrix,(O$4+1),FALSE)*$E2089</f>
        <v>0</v>
      </c>
      <c r="P2087" s="25">
        <f ca="1">VLOOKUP(CONCATENATE($F2087," ",$G2087),AllocFactorMatrix,(P$4+1),FALSE)*$E2089</f>
        <v>0</v>
      </c>
      <c r="Q2087" s="25">
        <f ca="1">VLOOKUP(CONCATENATE($F2087," ",$G2087),AllocFactorMatrix,(Q$4+1),FALSE)*$E2089</f>
        <v>0</v>
      </c>
      <c r="R2087" s="25">
        <f t="shared" ca="1" si="945"/>
        <v>0</v>
      </c>
      <c r="S2087" s="25">
        <f ca="1">VLOOKUP(CONCATENATE($F2087," ",$G2087),AllocFactorMatrix,(S$4+1),FALSE)*$E2089</f>
        <v>0</v>
      </c>
      <c r="T2087" s="25">
        <f ca="1">VLOOKUP(CONCATENATE($F2087," ",$G2087),AllocFactorMatrix,(T$4+1),FALSE)*$E2089</f>
        <v>0</v>
      </c>
      <c r="U2087" s="25">
        <f ca="1">VLOOKUP(CONCATENATE($F2087," ",$G2087),AllocFactorMatrix,(U$4+1),FALSE)*$E2089</f>
        <v>0</v>
      </c>
      <c r="V2087" s="25">
        <f ca="1">VLOOKUP(CONCATENATE($F2087," ",$G2087),AllocFactorMatrix,(V$4+1),FALSE)*$E2089</f>
        <v>0</v>
      </c>
      <c r="W2087" s="25">
        <f t="shared" ca="1" si="946"/>
        <v>0</v>
      </c>
      <c r="X2087" s="25">
        <f ca="1">VLOOKUP(CONCATENATE($F2087," ",$G2087),AllocFactorMatrix,(X$4+1),FALSE)*$E2089</f>
        <v>0</v>
      </c>
      <c r="Y2087" s="25">
        <f ca="1">VLOOKUP(CONCATENATE($F2087," ",$G2087),AllocFactorMatrix,(Y$4+1),FALSE)*$E2089</f>
        <v>0</v>
      </c>
      <c r="Z2087" s="25">
        <f t="shared" ca="1" si="944"/>
        <v>0</v>
      </c>
      <c r="AA2087" s="25">
        <f ca="1">VLOOKUP(CONCATENATE($F2087," ",$G2087),AllocFactorMatrix,(AA$4+1),FALSE)*$E2089</f>
        <v>0</v>
      </c>
      <c r="AB2087" s="25">
        <f ca="1">VLOOKUP(CONCATENATE($F2087," ",$G2087),AllocFactorMatrix,(AB$4+1),FALSE)*$E2089</f>
        <v>0</v>
      </c>
      <c r="AC2087" s="25">
        <f ca="1">VLOOKUP(CONCATENATE($F2087," ",$G2087),AllocFactorMatrix,(AC$4+1),FALSE)*$E2089</f>
        <v>0</v>
      </c>
    </row>
    <row r="2088" spans="4:29" hidden="1" outlineLevel="1">
      <c r="F2088" s="61" t="str">
        <f>F2089</f>
        <v>TDOMX</v>
      </c>
      <c r="G2088" s="20" t="str">
        <f>$G$14</f>
        <v>CUSTOMER</v>
      </c>
      <c r="H2088" s="24">
        <f t="shared" ca="1" si="940"/>
        <v>77404.40416571009</v>
      </c>
      <c r="I2088" s="25">
        <f ca="1">VLOOKUP(CONCATENATE($F2088," ",$G2088),AllocFactorMatrix,(I$4+1),FALSE)*$E2089</f>
        <v>59647.087457776935</v>
      </c>
      <c r="J2088" s="25">
        <f ca="1">VLOOKUP(CONCATENATE($F2088," ",$G2088),AllocFactorMatrix,(J$4+1),FALSE)*$E2089</f>
        <v>14873.673833956513</v>
      </c>
      <c r="K2088" s="25">
        <f ca="1">VLOOKUP(CONCATENATE($F2088," ",$G2088),AllocFactorMatrix,(K$4+1),FALSE)*$E2089</f>
        <v>170.68943686298533</v>
      </c>
      <c r="L2088" s="25">
        <f ca="1">VLOOKUP(CONCATENATE($F2088," ",$G2088),AllocFactorMatrix,(L$4+1),FALSE)*$E2089</f>
        <v>25.315376882706229</v>
      </c>
      <c r="M2088" s="25">
        <f t="shared" ca="1" si="943"/>
        <v>15069.678647702205</v>
      </c>
      <c r="N2088" s="25">
        <f ca="1">VLOOKUP(CONCATENATE($F2088," ",$G2088),AllocFactorMatrix,(N$4+1),FALSE)*$E2089</f>
        <v>282.74844744412479</v>
      </c>
      <c r="O2088" s="25">
        <f ca="1">VLOOKUP(CONCATENATE($F2088," ",$G2088),AllocFactorMatrix,(O$4+1),FALSE)*$E2089</f>
        <v>142.87501560745071</v>
      </c>
      <c r="P2088" s="25">
        <f ca="1">VLOOKUP(CONCATENATE($F2088," ",$G2088),AllocFactorMatrix,(P$4+1),FALSE)*$E2089</f>
        <v>72.637668631626212</v>
      </c>
      <c r="Q2088" s="25">
        <f ca="1">VLOOKUP(CONCATENATE($F2088," ",$G2088),AllocFactorMatrix,(Q$4+1),FALSE)*$E2089</f>
        <v>31.129775847159628</v>
      </c>
      <c r="R2088" s="25">
        <f t="shared" ca="1" si="945"/>
        <v>529.39090753036135</v>
      </c>
      <c r="S2088" s="25">
        <f ca="1">VLOOKUP(CONCATENATE($F2088," ",$G2088),AllocFactorMatrix,(S$4+1),FALSE)*$E2089</f>
        <v>4.125263868199319</v>
      </c>
      <c r="T2088" s="25">
        <f ca="1">VLOOKUP(CONCATENATE($F2088," ",$G2088),AllocFactorMatrix,(T$4+1),FALSE)*$E2089</f>
        <v>89.306602802806125</v>
      </c>
      <c r="U2088" s="25">
        <f ca="1">VLOOKUP(CONCATENATE($F2088," ",$G2088),AllocFactorMatrix,(U$4+1),FALSE)*$E2089</f>
        <v>188.35168046669224</v>
      </c>
      <c r="V2088" s="25">
        <f ca="1">VLOOKUP(CONCATENATE($F2088," ",$G2088),AllocFactorMatrix,(V$4+1),FALSE)*$E2089</f>
        <v>46.694949706037015</v>
      </c>
      <c r="W2088" s="25">
        <f t="shared" ca="1" si="946"/>
        <v>328.47849684373472</v>
      </c>
      <c r="X2088" s="25">
        <f ca="1">VLOOKUP(CONCATENATE($F2088," ",$G2088),AllocFactorMatrix,(X$4+1),FALSE)*$E2089</f>
        <v>94.884985981955651</v>
      </c>
      <c r="Y2088" s="25">
        <f ca="1">VLOOKUP(CONCATENATE($F2088," ",$G2088),AllocFactorMatrix,(Y$4+1),FALSE)*$E2089</f>
        <v>1.7922775571171266</v>
      </c>
      <c r="Z2088" s="25">
        <f t="shared" ca="1" si="944"/>
        <v>96.677263539072783</v>
      </c>
      <c r="AA2088" s="25">
        <f ca="1">VLOOKUP(CONCATENATE($F2088," ",$G2088),AllocFactorMatrix,(AA$4+1),FALSE)*$E2089</f>
        <v>5.5324729150236474</v>
      </c>
      <c r="AB2088" s="25">
        <f ca="1">VLOOKUP(CONCATENATE($F2088," ",$G2088),AllocFactorMatrix,(AB$4+1),FALSE)*$E2089</f>
        <v>1354.0623282410907</v>
      </c>
      <c r="AC2088" s="25">
        <f ca="1">VLOOKUP(CONCATENATE($F2088," ",$G2088),AllocFactorMatrix,(AC$4+1),FALSE)*$E2089</f>
        <v>373.49659116163178</v>
      </c>
    </row>
    <row r="2089" spans="4:29" collapsed="1">
      <c r="D2089" s="58" t="s">
        <v>1161</v>
      </c>
      <c r="E2089" s="22">
        <f>'Sch 5'!X433</f>
        <v>215408.01999999955</v>
      </c>
      <c r="F2089" s="61" t="s">
        <v>215</v>
      </c>
      <c r="G2089" s="20" t="str">
        <f>$G$15</f>
        <v>TOTAL</v>
      </c>
      <c r="H2089" s="24">
        <f t="shared" ca="1" si="940"/>
        <v>215408.01999999944</v>
      </c>
      <c r="I2089" s="25">
        <f ca="1">VLOOKUP(CONCATENATE($F2089," ",$G2089),AllocFactorMatrix,(I$4+1),FALSE)*$E2089</f>
        <v>147172.8949227774</v>
      </c>
      <c r="J2089" s="25">
        <f ca="1">VLOOKUP(CONCATENATE($F2089," ",$G2089),AllocFactorMatrix,(J$4+1),FALSE)*$E2089</f>
        <v>36356.396638438397</v>
      </c>
      <c r="K2089" s="25">
        <f ca="1">VLOOKUP(CONCATENATE($F2089," ",$G2089),AllocFactorMatrix,(K$4+1),FALSE)*$E2089</f>
        <v>364.87042163981914</v>
      </c>
      <c r="L2089" s="25">
        <f ca="1">VLOOKUP(CONCATENATE($F2089," ",$G2089),AllocFactorMatrix,(L$4+1),FALSE)*$E2089</f>
        <v>26.736289581093221</v>
      </c>
      <c r="M2089" s="25">
        <f t="shared" ca="1" si="943"/>
        <v>36748.00334965931</v>
      </c>
      <c r="N2089" s="25">
        <f ca="1">VLOOKUP(CONCATENATE($F2089," ",$G2089),AllocFactorMatrix,(N$4+1),FALSE)*$E2089</f>
        <v>9128.6571308672901</v>
      </c>
      <c r="O2089" s="25">
        <f ca="1">VLOOKUP(CONCATENATE($F2089," ",$G2089),AllocFactorMatrix,(O$4+1),FALSE)*$E2089</f>
        <v>2169.9965932369278</v>
      </c>
      <c r="P2089" s="25">
        <f ca="1">VLOOKUP(CONCATENATE($F2089," ",$G2089),AllocFactorMatrix,(P$4+1),FALSE)*$E2089</f>
        <v>119.33948624546655</v>
      </c>
      <c r="Q2089" s="25">
        <f ca="1">VLOOKUP(CONCATENATE($F2089," ",$G2089),AllocFactorMatrix,(Q$4+1),FALSE)*$E2089</f>
        <v>37.682483667665025</v>
      </c>
      <c r="R2089" s="25">
        <f t="shared" ca="1" si="945"/>
        <v>11455.675694017347</v>
      </c>
      <c r="S2089" s="25">
        <f ca="1">VLOOKUP(CONCATENATE($F2089," ",$G2089),AllocFactorMatrix,(S$4+1),FALSE)*$E2089</f>
        <v>490.44179925617004</v>
      </c>
      <c r="T2089" s="25">
        <f ca="1">VLOOKUP(CONCATENATE($F2089," ",$G2089),AllocFactorMatrix,(T$4+1),FALSE)*$E2089</f>
        <v>4784.2279225344682</v>
      </c>
      <c r="U2089" s="25">
        <f ca="1">VLOOKUP(CONCATENATE($F2089," ",$G2089),AllocFactorMatrix,(U$4+1),FALSE)*$E2089</f>
        <v>9056.2848651557779</v>
      </c>
      <c r="V2089" s="25">
        <f ca="1">VLOOKUP(CONCATENATE($F2089," ",$G2089),AllocFactorMatrix,(V$4+1),FALSE)*$E2089</f>
        <v>991.79945475623015</v>
      </c>
      <c r="W2089" s="25">
        <f t="shared" ca="1" si="946"/>
        <v>15322.754041702647</v>
      </c>
      <c r="X2089" s="25">
        <f ca="1">VLOOKUP(CONCATENATE($F2089," ",$G2089),AllocFactorMatrix,(X$4+1),FALSE)*$E2089</f>
        <v>2507.4267651398395</v>
      </c>
      <c r="Y2089" s="25">
        <f ca="1">VLOOKUP(CONCATENATE($F2089," ",$G2089),AllocFactorMatrix,(Y$4+1),FALSE)*$E2089</f>
        <v>48.263484308335123</v>
      </c>
      <c r="Z2089" s="25">
        <f t="shared" ca="1" si="944"/>
        <v>2555.6902494481747</v>
      </c>
      <c r="AA2089" s="25">
        <f ca="1">VLOOKUP(CONCATENATE($F2089," ",$G2089),AllocFactorMatrix,(AA$4+1),FALSE)*$E2089</f>
        <v>46.583668510459191</v>
      </c>
      <c r="AB2089" s="25">
        <f ca="1">VLOOKUP(CONCATENATE($F2089," ",$G2089),AllocFactorMatrix,(AB$4+1),FALSE)*$E2089</f>
        <v>1657.5413399187657</v>
      </c>
      <c r="AC2089" s="25">
        <f ca="1">VLOOKUP(CONCATENATE($F2089," ",$G2089),AllocFactorMatrix,(AC$4+1),FALSE)*$E2089</f>
        <v>448.87673396539697</v>
      </c>
    </row>
    <row r="2090" spans="4:29" hidden="1" outlineLevel="1">
      <c r="F2090" s="61" t="str">
        <f>F2097</f>
        <v>TDOMX</v>
      </c>
      <c r="G2090" s="20" t="str">
        <f>$G$8</f>
        <v>PRODUCTION</v>
      </c>
      <c r="H2090" s="24">
        <f t="shared" ca="1" si="940"/>
        <v>0</v>
      </c>
      <c r="I2090" s="25">
        <f ca="1">VLOOKUP(CONCATENATE($F2090," ",$G2090),AllocFactorMatrix,(I$4+1),FALSE)*$E2097</f>
        <v>0</v>
      </c>
      <c r="J2090" s="25">
        <f ca="1">VLOOKUP(CONCATENATE($F2090," ",$G2090),AllocFactorMatrix,(J$4+1),FALSE)*$E2097</f>
        <v>0</v>
      </c>
      <c r="K2090" s="25">
        <f ca="1">VLOOKUP(CONCATENATE($F2090," ",$G2090),AllocFactorMatrix,(K$4+1),FALSE)*$E2097</f>
        <v>0</v>
      </c>
      <c r="L2090" s="25">
        <f ca="1">VLOOKUP(CONCATENATE($F2090," ",$G2090),AllocFactorMatrix,(L$4+1),FALSE)*$E2097</f>
        <v>0</v>
      </c>
      <c r="M2090" s="25">
        <f t="shared" ca="1" si="943"/>
        <v>0</v>
      </c>
      <c r="N2090" s="25">
        <f ca="1">VLOOKUP(CONCATENATE($F2090," ",$G2090),AllocFactorMatrix,(N$4+1),FALSE)*$E2097</f>
        <v>0</v>
      </c>
      <c r="O2090" s="25">
        <f ca="1">VLOOKUP(CONCATENATE($F2090," ",$G2090),AllocFactorMatrix,(O$4+1),FALSE)*$E2097</f>
        <v>0</v>
      </c>
      <c r="P2090" s="25">
        <f ca="1">VLOOKUP(CONCATENATE($F2090," ",$G2090),AllocFactorMatrix,(P$4+1),FALSE)*$E2097</f>
        <v>0</v>
      </c>
      <c r="Q2090" s="25">
        <f ca="1">VLOOKUP(CONCATENATE($F2090," ",$G2090),AllocFactorMatrix,(Q$4+1),FALSE)*$E2097</f>
        <v>0</v>
      </c>
      <c r="R2090" s="25">
        <f ca="1">SUBTOTAL(9,N2090:Q2090)</f>
        <v>0</v>
      </c>
      <c r="S2090" s="25">
        <f ca="1">VLOOKUP(CONCATENATE($F2090," ",$G2090),AllocFactorMatrix,(S$4+1),FALSE)*$E2097</f>
        <v>0</v>
      </c>
      <c r="T2090" s="25">
        <f ca="1">VLOOKUP(CONCATENATE($F2090," ",$G2090),AllocFactorMatrix,(T$4+1),FALSE)*$E2097</f>
        <v>0</v>
      </c>
      <c r="U2090" s="25">
        <f ca="1">VLOOKUP(CONCATENATE($F2090," ",$G2090),AllocFactorMatrix,(U$4+1),FALSE)*$E2097</f>
        <v>0</v>
      </c>
      <c r="V2090" s="25">
        <f ca="1">VLOOKUP(CONCATENATE($F2090," ",$G2090),AllocFactorMatrix,(V$4+1),FALSE)*$E2097</f>
        <v>0</v>
      </c>
      <c r="W2090" s="25">
        <f ca="1">SUBTOTAL(9,S2090:V2090)</f>
        <v>0</v>
      </c>
      <c r="X2090" s="25">
        <f ca="1">VLOOKUP(CONCATENATE($F2090," ",$G2090),AllocFactorMatrix,(X$4+1),FALSE)*$E2097</f>
        <v>0</v>
      </c>
      <c r="Y2090" s="25">
        <f ca="1">VLOOKUP(CONCATENATE($F2090," ",$G2090),AllocFactorMatrix,(Y$4+1),FALSE)*$E2097</f>
        <v>0</v>
      </c>
      <c r="Z2090" s="25">
        <f t="shared" ca="1" si="944"/>
        <v>0</v>
      </c>
      <c r="AA2090" s="25">
        <f ca="1">VLOOKUP(CONCATENATE($F2090," ",$G2090),AllocFactorMatrix,(AA$4+1),FALSE)*$E2097</f>
        <v>0</v>
      </c>
      <c r="AB2090" s="25">
        <f ca="1">VLOOKUP(CONCATENATE($F2090," ",$G2090),AllocFactorMatrix,(AB$4+1),FALSE)*$E2097</f>
        <v>0</v>
      </c>
      <c r="AC2090" s="25">
        <f ca="1">VLOOKUP(CONCATENATE($F2090," ",$G2090),AllocFactorMatrix,(AC$4+1),FALSE)*$E2097</f>
        <v>0</v>
      </c>
    </row>
    <row r="2091" spans="4:29" hidden="1" outlineLevel="1">
      <c r="F2091" s="61" t="str">
        <f>F2097</f>
        <v>TDOMX</v>
      </c>
      <c r="G2091" s="20" t="str">
        <f>$G$9</f>
        <v>BULKTRAN</v>
      </c>
      <c r="H2091" s="24">
        <f t="shared" ca="1" si="940"/>
        <v>0</v>
      </c>
      <c r="I2091" s="25">
        <f ca="1">VLOOKUP(CONCATENATE($F2091," ",$G2091),AllocFactorMatrix,(I$4+1),FALSE)*$E2097</f>
        <v>0</v>
      </c>
      <c r="J2091" s="25">
        <f ca="1">VLOOKUP(CONCATENATE($F2091," ",$G2091),AllocFactorMatrix,(J$4+1),FALSE)*$E2097</f>
        <v>0</v>
      </c>
      <c r="K2091" s="25">
        <f ca="1">VLOOKUP(CONCATENATE($F2091," ",$G2091),AllocFactorMatrix,(K$4+1),FALSE)*$E2097</f>
        <v>0</v>
      </c>
      <c r="L2091" s="25">
        <f ca="1">VLOOKUP(CONCATENATE($F2091," ",$G2091),AllocFactorMatrix,(L$4+1),FALSE)*$E2097</f>
        <v>0</v>
      </c>
      <c r="M2091" s="25">
        <f t="shared" ca="1" si="943"/>
        <v>0</v>
      </c>
      <c r="N2091" s="25">
        <f ca="1">VLOOKUP(CONCATENATE($F2091," ",$G2091),AllocFactorMatrix,(N$4+1),FALSE)*$E2097</f>
        <v>0</v>
      </c>
      <c r="O2091" s="25">
        <f ca="1">VLOOKUP(CONCATENATE($F2091," ",$G2091),AllocFactorMatrix,(O$4+1),FALSE)*$E2097</f>
        <v>0</v>
      </c>
      <c r="P2091" s="25">
        <f ca="1">VLOOKUP(CONCATENATE($F2091," ",$G2091),AllocFactorMatrix,(P$4+1),FALSE)*$E2097</f>
        <v>0</v>
      </c>
      <c r="Q2091" s="25">
        <f ca="1">VLOOKUP(CONCATENATE($F2091," ",$G2091),AllocFactorMatrix,(Q$4+1),FALSE)*$E2097</f>
        <v>0</v>
      </c>
      <c r="R2091" s="25">
        <f t="shared" ref="R2091:R2097" ca="1" si="947">SUBTOTAL(9,N2091:Q2091)</f>
        <v>0</v>
      </c>
      <c r="S2091" s="25">
        <f ca="1">VLOOKUP(CONCATENATE($F2091," ",$G2091),AllocFactorMatrix,(S$4+1),FALSE)*$E2097</f>
        <v>0</v>
      </c>
      <c r="T2091" s="25">
        <f ca="1">VLOOKUP(CONCATENATE($F2091," ",$G2091),AllocFactorMatrix,(T$4+1),FALSE)*$E2097</f>
        <v>0</v>
      </c>
      <c r="U2091" s="25">
        <f ca="1">VLOOKUP(CONCATENATE($F2091," ",$G2091),AllocFactorMatrix,(U$4+1),FALSE)*$E2097</f>
        <v>0</v>
      </c>
      <c r="V2091" s="25">
        <f ca="1">VLOOKUP(CONCATENATE($F2091," ",$G2091),AllocFactorMatrix,(V$4+1),FALSE)*$E2097</f>
        <v>0</v>
      </c>
      <c r="W2091" s="25">
        <f t="shared" ref="W2091:W2097" ca="1" si="948">SUBTOTAL(9,S2091:V2091)</f>
        <v>0</v>
      </c>
      <c r="X2091" s="25">
        <f ca="1">VLOOKUP(CONCATENATE($F2091," ",$G2091),AllocFactorMatrix,(X$4+1),FALSE)*$E2097</f>
        <v>0</v>
      </c>
      <c r="Y2091" s="25">
        <f ca="1">VLOOKUP(CONCATENATE($F2091," ",$G2091),AllocFactorMatrix,(Y$4+1),FALSE)*$E2097</f>
        <v>0</v>
      </c>
      <c r="Z2091" s="25">
        <f t="shared" ca="1" si="944"/>
        <v>0</v>
      </c>
      <c r="AA2091" s="25">
        <f ca="1">VLOOKUP(CONCATENATE($F2091," ",$G2091),AllocFactorMatrix,(AA$4+1),FALSE)*$E2097</f>
        <v>0</v>
      </c>
      <c r="AB2091" s="25">
        <f ca="1">VLOOKUP(CONCATENATE($F2091," ",$G2091),AllocFactorMatrix,(AB$4+1),FALSE)*$E2097</f>
        <v>0</v>
      </c>
      <c r="AC2091" s="25">
        <f ca="1">VLOOKUP(CONCATENATE($F2091," ",$G2091),AllocFactorMatrix,(AC$4+1),FALSE)*$E2097</f>
        <v>0</v>
      </c>
    </row>
    <row r="2092" spans="4:29" hidden="1" outlineLevel="1">
      <c r="F2092" s="61" t="str">
        <f>F2097</f>
        <v>TDOMX</v>
      </c>
      <c r="G2092" s="20" t="str">
        <f>$G$10</f>
        <v>SUBTRAN</v>
      </c>
      <c r="H2092" s="24">
        <f t="shared" ca="1" si="940"/>
        <v>0</v>
      </c>
      <c r="I2092" s="25">
        <f ca="1">VLOOKUP(CONCATENATE($F2092," ",$G2092),AllocFactorMatrix,(I$4+1),FALSE)*$E2097</f>
        <v>0</v>
      </c>
      <c r="J2092" s="25">
        <f ca="1">VLOOKUP(CONCATENATE($F2092," ",$G2092),AllocFactorMatrix,(J$4+1),FALSE)*$E2097</f>
        <v>0</v>
      </c>
      <c r="K2092" s="25">
        <f ca="1">VLOOKUP(CONCATENATE($F2092," ",$G2092),AllocFactorMatrix,(K$4+1),FALSE)*$E2097</f>
        <v>0</v>
      </c>
      <c r="L2092" s="25">
        <f ca="1">VLOOKUP(CONCATENATE($F2092," ",$G2092),AllocFactorMatrix,(L$4+1),FALSE)*$E2097</f>
        <v>0</v>
      </c>
      <c r="M2092" s="25">
        <f t="shared" ca="1" si="943"/>
        <v>0</v>
      </c>
      <c r="N2092" s="25">
        <f ca="1">VLOOKUP(CONCATENATE($F2092," ",$G2092),AllocFactorMatrix,(N$4+1),FALSE)*$E2097</f>
        <v>0</v>
      </c>
      <c r="O2092" s="25">
        <f ca="1">VLOOKUP(CONCATENATE($F2092," ",$G2092),AllocFactorMatrix,(O$4+1),FALSE)*$E2097</f>
        <v>0</v>
      </c>
      <c r="P2092" s="25">
        <f ca="1">VLOOKUP(CONCATENATE($F2092," ",$G2092),AllocFactorMatrix,(P$4+1),FALSE)*$E2097</f>
        <v>0</v>
      </c>
      <c r="Q2092" s="25">
        <f ca="1">VLOOKUP(CONCATENATE($F2092," ",$G2092),AllocFactorMatrix,(Q$4+1),FALSE)*$E2097</f>
        <v>0</v>
      </c>
      <c r="R2092" s="25">
        <f t="shared" ca="1" si="947"/>
        <v>0</v>
      </c>
      <c r="S2092" s="25">
        <f ca="1">VLOOKUP(CONCATENATE($F2092," ",$G2092),AllocFactorMatrix,(S$4+1),FALSE)*$E2097</f>
        <v>0</v>
      </c>
      <c r="T2092" s="25">
        <f ca="1">VLOOKUP(CONCATENATE($F2092," ",$G2092),AllocFactorMatrix,(T$4+1),FALSE)*$E2097</f>
        <v>0</v>
      </c>
      <c r="U2092" s="25">
        <f ca="1">VLOOKUP(CONCATENATE($F2092," ",$G2092),AllocFactorMatrix,(U$4+1),FALSE)*$E2097</f>
        <v>0</v>
      </c>
      <c r="V2092" s="25">
        <f ca="1">VLOOKUP(CONCATENATE($F2092," ",$G2092),AllocFactorMatrix,(V$4+1),FALSE)*$E2097</f>
        <v>0</v>
      </c>
      <c r="W2092" s="25">
        <f t="shared" ca="1" si="948"/>
        <v>0</v>
      </c>
      <c r="X2092" s="25">
        <f ca="1">VLOOKUP(CONCATENATE($F2092," ",$G2092),AllocFactorMatrix,(X$4+1),FALSE)*$E2097</f>
        <v>0</v>
      </c>
      <c r="Y2092" s="25">
        <f ca="1">VLOOKUP(CONCATENATE($F2092," ",$G2092),AllocFactorMatrix,(Y$4+1),FALSE)*$E2097</f>
        <v>0</v>
      </c>
      <c r="Z2092" s="25">
        <f t="shared" ca="1" si="944"/>
        <v>0</v>
      </c>
      <c r="AA2092" s="25">
        <f ca="1">VLOOKUP(CONCATENATE($F2092," ",$G2092),AllocFactorMatrix,(AA$4+1),FALSE)*$E2097</f>
        <v>0</v>
      </c>
      <c r="AB2092" s="25">
        <f ca="1">VLOOKUP(CONCATENATE($F2092," ",$G2092),AllocFactorMatrix,(AB$4+1),FALSE)*$E2097</f>
        <v>0</v>
      </c>
      <c r="AC2092" s="25">
        <f ca="1">VLOOKUP(CONCATENATE($F2092," ",$G2092),AllocFactorMatrix,(AC$4+1),FALSE)*$E2097</f>
        <v>0</v>
      </c>
    </row>
    <row r="2093" spans="4:29" hidden="1" outlineLevel="1">
      <c r="F2093" s="61" t="str">
        <f>F2097</f>
        <v>TDOMX</v>
      </c>
      <c r="G2093" s="20" t="str">
        <f>$G$11</f>
        <v>DISTPRI</v>
      </c>
      <c r="H2093" s="24">
        <f t="shared" ca="1" si="940"/>
        <v>0</v>
      </c>
      <c r="I2093" s="25">
        <f ca="1">VLOOKUP(CONCATENATE($F2093," ",$G2093),AllocFactorMatrix,(I$4+1),FALSE)*$E2097</f>
        <v>0</v>
      </c>
      <c r="J2093" s="25">
        <f ca="1">VLOOKUP(CONCATENATE($F2093," ",$G2093),AllocFactorMatrix,(J$4+1),FALSE)*$E2097</f>
        <v>0</v>
      </c>
      <c r="K2093" s="25">
        <f ca="1">VLOOKUP(CONCATENATE($F2093," ",$G2093),AllocFactorMatrix,(K$4+1),FALSE)*$E2097</f>
        <v>0</v>
      </c>
      <c r="L2093" s="25">
        <f ca="1">VLOOKUP(CONCATENATE($F2093," ",$G2093),AllocFactorMatrix,(L$4+1),FALSE)*$E2097</f>
        <v>0</v>
      </c>
      <c r="M2093" s="25">
        <f t="shared" ca="1" si="943"/>
        <v>0</v>
      </c>
      <c r="N2093" s="25">
        <f ca="1">VLOOKUP(CONCATENATE($F2093," ",$G2093),AllocFactorMatrix,(N$4+1),FALSE)*$E2097</f>
        <v>0</v>
      </c>
      <c r="O2093" s="25">
        <f ca="1">VLOOKUP(CONCATENATE($F2093," ",$G2093),AllocFactorMatrix,(O$4+1),FALSE)*$E2097</f>
        <v>0</v>
      </c>
      <c r="P2093" s="25">
        <f ca="1">VLOOKUP(CONCATENATE($F2093," ",$G2093),AllocFactorMatrix,(P$4+1),FALSE)*$E2097</f>
        <v>0</v>
      </c>
      <c r="Q2093" s="25">
        <f ca="1">VLOOKUP(CONCATENATE($F2093," ",$G2093),AllocFactorMatrix,(Q$4+1),FALSE)*$E2097</f>
        <v>0</v>
      </c>
      <c r="R2093" s="25">
        <f t="shared" ca="1" si="947"/>
        <v>0</v>
      </c>
      <c r="S2093" s="25">
        <f ca="1">VLOOKUP(CONCATENATE($F2093," ",$G2093),AllocFactorMatrix,(S$4+1),FALSE)*$E2097</f>
        <v>0</v>
      </c>
      <c r="T2093" s="25">
        <f ca="1">VLOOKUP(CONCATENATE($F2093," ",$G2093),AllocFactorMatrix,(T$4+1),FALSE)*$E2097</f>
        <v>0</v>
      </c>
      <c r="U2093" s="25">
        <f ca="1">VLOOKUP(CONCATENATE($F2093," ",$G2093),AllocFactorMatrix,(U$4+1),FALSE)*$E2097</f>
        <v>0</v>
      </c>
      <c r="V2093" s="25">
        <f ca="1">VLOOKUP(CONCATENATE($F2093," ",$G2093),AllocFactorMatrix,(V$4+1),FALSE)*$E2097</f>
        <v>0</v>
      </c>
      <c r="W2093" s="25">
        <f t="shared" ca="1" si="948"/>
        <v>0</v>
      </c>
      <c r="X2093" s="25">
        <f ca="1">VLOOKUP(CONCATENATE($F2093," ",$G2093),AllocFactorMatrix,(X$4+1),FALSE)*$E2097</f>
        <v>0</v>
      </c>
      <c r="Y2093" s="25">
        <f ca="1">VLOOKUP(CONCATENATE($F2093," ",$G2093),AllocFactorMatrix,(Y$4+1),FALSE)*$E2097</f>
        <v>0</v>
      </c>
      <c r="Z2093" s="25">
        <f t="shared" ca="1" si="944"/>
        <v>0</v>
      </c>
      <c r="AA2093" s="25">
        <f ca="1">VLOOKUP(CONCATENATE($F2093," ",$G2093),AllocFactorMatrix,(AA$4+1),FALSE)*$E2097</f>
        <v>0</v>
      </c>
      <c r="AB2093" s="25">
        <f ca="1">VLOOKUP(CONCATENATE($F2093," ",$G2093),AllocFactorMatrix,(AB$4+1),FALSE)*$E2097</f>
        <v>0</v>
      </c>
      <c r="AC2093" s="25">
        <f ca="1">VLOOKUP(CONCATENATE($F2093," ",$G2093),AllocFactorMatrix,(AC$4+1),FALSE)*$E2097</f>
        <v>0</v>
      </c>
    </row>
    <row r="2094" spans="4:29" hidden="1" outlineLevel="1">
      <c r="F2094" s="61" t="str">
        <f>F2097</f>
        <v>TDOMX</v>
      </c>
      <c r="G2094" s="20" t="str">
        <f>$G$12</f>
        <v>DISTSEC</v>
      </c>
      <c r="H2094" s="24">
        <f t="shared" ca="1" si="940"/>
        <v>0</v>
      </c>
      <c r="I2094" s="25">
        <f ca="1">VLOOKUP(CONCATENATE($F2094," ",$G2094),AllocFactorMatrix,(I$4+1),FALSE)*$E2097</f>
        <v>0</v>
      </c>
      <c r="J2094" s="25">
        <f ca="1">VLOOKUP(CONCATENATE($F2094," ",$G2094),AllocFactorMatrix,(J$4+1),FALSE)*$E2097</f>
        <v>0</v>
      </c>
      <c r="K2094" s="25">
        <f ca="1">VLOOKUP(CONCATENATE($F2094," ",$G2094),AllocFactorMatrix,(K$4+1),FALSE)*$E2097</f>
        <v>0</v>
      </c>
      <c r="L2094" s="25">
        <f ca="1">VLOOKUP(CONCATENATE($F2094," ",$G2094),AllocFactorMatrix,(L$4+1),FALSE)*$E2097</f>
        <v>0</v>
      </c>
      <c r="M2094" s="25">
        <f t="shared" ca="1" si="943"/>
        <v>0</v>
      </c>
      <c r="N2094" s="25">
        <f ca="1">VLOOKUP(CONCATENATE($F2094," ",$G2094),AllocFactorMatrix,(N$4+1),FALSE)*$E2097</f>
        <v>0</v>
      </c>
      <c r="O2094" s="25">
        <f ca="1">VLOOKUP(CONCATENATE($F2094," ",$G2094),AllocFactorMatrix,(O$4+1),FALSE)*$E2097</f>
        <v>0</v>
      </c>
      <c r="P2094" s="25">
        <f ca="1">VLOOKUP(CONCATENATE($F2094," ",$G2094),AllocFactorMatrix,(P$4+1),FALSE)*$E2097</f>
        <v>0</v>
      </c>
      <c r="Q2094" s="25">
        <f ca="1">VLOOKUP(CONCATENATE($F2094," ",$G2094),AllocFactorMatrix,(Q$4+1),FALSE)*$E2097</f>
        <v>0</v>
      </c>
      <c r="R2094" s="25">
        <f t="shared" ca="1" si="947"/>
        <v>0</v>
      </c>
      <c r="S2094" s="25">
        <f ca="1">VLOOKUP(CONCATENATE($F2094," ",$G2094),AllocFactorMatrix,(S$4+1),FALSE)*$E2097</f>
        <v>0</v>
      </c>
      <c r="T2094" s="25">
        <f ca="1">VLOOKUP(CONCATENATE($F2094," ",$G2094),AllocFactorMatrix,(T$4+1),FALSE)*$E2097</f>
        <v>0</v>
      </c>
      <c r="U2094" s="25">
        <f ca="1">VLOOKUP(CONCATENATE($F2094," ",$G2094),AllocFactorMatrix,(U$4+1),FALSE)*$E2097</f>
        <v>0</v>
      </c>
      <c r="V2094" s="25">
        <f ca="1">VLOOKUP(CONCATENATE($F2094," ",$G2094),AllocFactorMatrix,(V$4+1),FALSE)*$E2097</f>
        <v>0</v>
      </c>
      <c r="W2094" s="25">
        <f t="shared" ca="1" si="948"/>
        <v>0</v>
      </c>
      <c r="X2094" s="25">
        <f ca="1">VLOOKUP(CONCATENATE($F2094," ",$G2094),AllocFactorMatrix,(X$4+1),FALSE)*$E2097</f>
        <v>0</v>
      </c>
      <c r="Y2094" s="25">
        <f ca="1">VLOOKUP(CONCATENATE($F2094," ",$G2094),AllocFactorMatrix,(Y$4+1),FALSE)*$E2097</f>
        <v>0</v>
      </c>
      <c r="Z2094" s="25">
        <f t="shared" ca="1" si="944"/>
        <v>0</v>
      </c>
      <c r="AA2094" s="25">
        <f ca="1">VLOOKUP(CONCATENATE($F2094," ",$G2094),AllocFactorMatrix,(AA$4+1),FALSE)*$E2097</f>
        <v>0</v>
      </c>
      <c r="AB2094" s="25">
        <f ca="1">VLOOKUP(CONCATENATE($F2094," ",$G2094),AllocFactorMatrix,(AB$4+1),FALSE)*$E2097</f>
        <v>0</v>
      </c>
      <c r="AC2094" s="25">
        <f ca="1">VLOOKUP(CONCATENATE($F2094," ",$G2094),AllocFactorMatrix,(AC$4+1),FALSE)*$E2097</f>
        <v>0</v>
      </c>
    </row>
    <row r="2095" spans="4:29" hidden="1" outlineLevel="1">
      <c r="F2095" s="61" t="str">
        <f>F2097</f>
        <v>TDOMX</v>
      </c>
      <c r="G2095" s="20" t="str">
        <f>$G$13</f>
        <v>ENERGY</v>
      </c>
      <c r="H2095" s="24">
        <f t="shared" ca="1" si="940"/>
        <v>0</v>
      </c>
      <c r="I2095" s="25">
        <f ca="1">VLOOKUP(CONCATENATE($F2095," ",$G2095),AllocFactorMatrix,(I$4+1),FALSE)*$E2097</f>
        <v>0</v>
      </c>
      <c r="J2095" s="25">
        <f ca="1">VLOOKUP(CONCATENATE($F2095," ",$G2095),AllocFactorMatrix,(J$4+1),FALSE)*$E2097</f>
        <v>0</v>
      </c>
      <c r="K2095" s="25">
        <f ca="1">VLOOKUP(CONCATENATE($F2095," ",$G2095),AllocFactorMatrix,(K$4+1),FALSE)*$E2097</f>
        <v>0</v>
      </c>
      <c r="L2095" s="25">
        <f ca="1">VLOOKUP(CONCATENATE($F2095," ",$G2095),AllocFactorMatrix,(L$4+1),FALSE)*$E2097</f>
        <v>0</v>
      </c>
      <c r="M2095" s="25">
        <f t="shared" ca="1" si="943"/>
        <v>0</v>
      </c>
      <c r="N2095" s="25">
        <f ca="1">VLOOKUP(CONCATENATE($F2095," ",$G2095),AllocFactorMatrix,(N$4+1),FALSE)*$E2097</f>
        <v>0</v>
      </c>
      <c r="O2095" s="25">
        <f ca="1">VLOOKUP(CONCATENATE($F2095," ",$G2095),AllocFactorMatrix,(O$4+1),FALSE)*$E2097</f>
        <v>0</v>
      </c>
      <c r="P2095" s="25">
        <f ca="1">VLOOKUP(CONCATENATE($F2095," ",$G2095),AllocFactorMatrix,(P$4+1),FALSE)*$E2097</f>
        <v>0</v>
      </c>
      <c r="Q2095" s="25">
        <f ca="1">VLOOKUP(CONCATENATE($F2095," ",$G2095),AllocFactorMatrix,(Q$4+1),FALSE)*$E2097</f>
        <v>0</v>
      </c>
      <c r="R2095" s="25">
        <f t="shared" ca="1" si="947"/>
        <v>0</v>
      </c>
      <c r="S2095" s="25">
        <f ca="1">VLOOKUP(CONCATENATE($F2095," ",$G2095),AllocFactorMatrix,(S$4+1),FALSE)*$E2097</f>
        <v>0</v>
      </c>
      <c r="T2095" s="25">
        <f ca="1">VLOOKUP(CONCATENATE($F2095," ",$G2095),AllocFactorMatrix,(T$4+1),FALSE)*$E2097</f>
        <v>0</v>
      </c>
      <c r="U2095" s="25">
        <f ca="1">VLOOKUP(CONCATENATE($F2095," ",$G2095),AllocFactorMatrix,(U$4+1),FALSE)*$E2097</f>
        <v>0</v>
      </c>
      <c r="V2095" s="25">
        <f ca="1">VLOOKUP(CONCATENATE($F2095," ",$G2095),AllocFactorMatrix,(V$4+1),FALSE)*$E2097</f>
        <v>0</v>
      </c>
      <c r="W2095" s="25">
        <f t="shared" ca="1" si="948"/>
        <v>0</v>
      </c>
      <c r="X2095" s="25">
        <f ca="1">VLOOKUP(CONCATENATE($F2095," ",$G2095),AllocFactorMatrix,(X$4+1),FALSE)*$E2097</f>
        <v>0</v>
      </c>
      <c r="Y2095" s="25">
        <f ca="1">VLOOKUP(CONCATENATE($F2095," ",$G2095),AllocFactorMatrix,(Y$4+1),FALSE)*$E2097</f>
        <v>0</v>
      </c>
      <c r="Z2095" s="25">
        <f t="shared" ca="1" si="944"/>
        <v>0</v>
      </c>
      <c r="AA2095" s="25">
        <f ca="1">VLOOKUP(CONCATENATE($F2095," ",$G2095),AllocFactorMatrix,(AA$4+1),FALSE)*$E2097</f>
        <v>0</v>
      </c>
      <c r="AB2095" s="25">
        <f ca="1">VLOOKUP(CONCATENATE($F2095," ",$G2095),AllocFactorMatrix,(AB$4+1),FALSE)*$E2097</f>
        <v>0</v>
      </c>
      <c r="AC2095" s="25">
        <f ca="1">VLOOKUP(CONCATENATE($F2095," ",$G2095),AllocFactorMatrix,(AC$4+1),FALSE)*$E2097</f>
        <v>0</v>
      </c>
    </row>
    <row r="2096" spans="4:29" hidden="1" outlineLevel="1">
      <c r="F2096" s="61" t="str">
        <f>F2097</f>
        <v>TDOMX</v>
      </c>
      <c r="G2096" s="20" t="str">
        <f>$G$14</f>
        <v>CUSTOMER</v>
      </c>
      <c r="H2096" s="24">
        <f t="shared" ca="1" si="940"/>
        <v>0</v>
      </c>
      <c r="I2096" s="25">
        <f ca="1">VLOOKUP(CONCATENATE($F2096," ",$G2096),AllocFactorMatrix,(I$4+1),FALSE)*$E2097</f>
        <v>0</v>
      </c>
      <c r="J2096" s="25">
        <f ca="1">VLOOKUP(CONCATENATE($F2096," ",$G2096),AllocFactorMatrix,(J$4+1),FALSE)*$E2097</f>
        <v>0</v>
      </c>
      <c r="K2096" s="25">
        <f ca="1">VLOOKUP(CONCATENATE($F2096," ",$G2096),AllocFactorMatrix,(K$4+1),FALSE)*$E2097</f>
        <v>0</v>
      </c>
      <c r="L2096" s="25">
        <f ca="1">VLOOKUP(CONCATENATE($F2096," ",$G2096),AllocFactorMatrix,(L$4+1),FALSE)*$E2097</f>
        <v>0</v>
      </c>
      <c r="M2096" s="25">
        <f t="shared" ca="1" si="943"/>
        <v>0</v>
      </c>
      <c r="N2096" s="25">
        <f ca="1">VLOOKUP(CONCATENATE($F2096," ",$G2096),AllocFactorMatrix,(N$4+1),FALSE)*$E2097</f>
        <v>0</v>
      </c>
      <c r="O2096" s="25">
        <f ca="1">VLOOKUP(CONCATENATE($F2096," ",$G2096),AllocFactorMatrix,(O$4+1),FALSE)*$E2097</f>
        <v>0</v>
      </c>
      <c r="P2096" s="25">
        <f ca="1">VLOOKUP(CONCATENATE($F2096," ",$G2096),AllocFactorMatrix,(P$4+1),FALSE)*$E2097</f>
        <v>0</v>
      </c>
      <c r="Q2096" s="25">
        <f ca="1">VLOOKUP(CONCATENATE($F2096," ",$G2096),AllocFactorMatrix,(Q$4+1),FALSE)*$E2097</f>
        <v>0</v>
      </c>
      <c r="R2096" s="25">
        <f t="shared" ca="1" si="947"/>
        <v>0</v>
      </c>
      <c r="S2096" s="25">
        <f ca="1">VLOOKUP(CONCATENATE($F2096," ",$G2096),AllocFactorMatrix,(S$4+1),FALSE)*$E2097</f>
        <v>0</v>
      </c>
      <c r="T2096" s="25">
        <f ca="1">VLOOKUP(CONCATENATE($F2096," ",$G2096),AllocFactorMatrix,(T$4+1),FALSE)*$E2097</f>
        <v>0</v>
      </c>
      <c r="U2096" s="25">
        <f ca="1">VLOOKUP(CONCATENATE($F2096," ",$G2096),AllocFactorMatrix,(U$4+1),FALSE)*$E2097</f>
        <v>0</v>
      </c>
      <c r="V2096" s="25">
        <f ca="1">VLOOKUP(CONCATENATE($F2096," ",$G2096),AllocFactorMatrix,(V$4+1),FALSE)*$E2097</f>
        <v>0</v>
      </c>
      <c r="W2096" s="25">
        <f t="shared" ca="1" si="948"/>
        <v>0</v>
      </c>
      <c r="X2096" s="25">
        <f ca="1">VLOOKUP(CONCATENATE($F2096," ",$G2096),AllocFactorMatrix,(X$4+1),FALSE)*$E2097</f>
        <v>0</v>
      </c>
      <c r="Y2096" s="25">
        <f ca="1">VLOOKUP(CONCATENATE($F2096," ",$G2096),AllocFactorMatrix,(Y$4+1),FALSE)*$E2097</f>
        <v>0</v>
      </c>
      <c r="Z2096" s="25">
        <f t="shared" ca="1" si="944"/>
        <v>0</v>
      </c>
      <c r="AA2096" s="25">
        <f ca="1">VLOOKUP(CONCATENATE($F2096," ",$G2096),AllocFactorMatrix,(AA$4+1),FALSE)*$E2097</f>
        <v>0</v>
      </c>
      <c r="AB2096" s="25">
        <f ca="1">VLOOKUP(CONCATENATE($F2096," ",$G2096),AllocFactorMatrix,(AB$4+1),FALSE)*$E2097</f>
        <v>0</v>
      </c>
      <c r="AC2096" s="25">
        <f ca="1">VLOOKUP(CONCATENATE($F2096," ",$G2096),AllocFactorMatrix,(AC$4+1),FALSE)*$E2097</f>
        <v>0</v>
      </c>
    </row>
    <row r="2097" spans="4:29" collapsed="1">
      <c r="D2097" s="58" t="s">
        <v>1172</v>
      </c>
      <c r="E2097" s="22">
        <f>'Sch 5'!Y433</f>
        <v>0</v>
      </c>
      <c r="F2097" s="62" t="s">
        <v>215</v>
      </c>
      <c r="G2097" s="20" t="str">
        <f>$G$15</f>
        <v>TOTAL</v>
      </c>
      <c r="H2097" s="24">
        <f t="shared" ca="1" si="940"/>
        <v>0</v>
      </c>
      <c r="I2097" s="25">
        <f ca="1">VLOOKUP(CONCATENATE($F2097," ",$G2097),AllocFactorMatrix,(I$4+1),FALSE)*$E2097</f>
        <v>0</v>
      </c>
      <c r="J2097" s="25">
        <f ca="1">VLOOKUP(CONCATENATE($F2097," ",$G2097),AllocFactorMatrix,(J$4+1),FALSE)*$E2097</f>
        <v>0</v>
      </c>
      <c r="K2097" s="25">
        <f ca="1">VLOOKUP(CONCATENATE($F2097," ",$G2097),AllocFactorMatrix,(K$4+1),FALSE)*$E2097</f>
        <v>0</v>
      </c>
      <c r="L2097" s="25">
        <f ca="1">VLOOKUP(CONCATENATE($F2097," ",$G2097),AllocFactorMatrix,(L$4+1),FALSE)*$E2097</f>
        <v>0</v>
      </c>
      <c r="M2097" s="25">
        <f t="shared" ca="1" si="943"/>
        <v>0</v>
      </c>
      <c r="N2097" s="25">
        <f ca="1">VLOOKUP(CONCATENATE($F2097," ",$G2097),AllocFactorMatrix,(N$4+1),FALSE)*$E2097</f>
        <v>0</v>
      </c>
      <c r="O2097" s="25">
        <f ca="1">VLOOKUP(CONCATENATE($F2097," ",$G2097),AllocFactorMatrix,(O$4+1),FALSE)*$E2097</f>
        <v>0</v>
      </c>
      <c r="P2097" s="25">
        <f ca="1">VLOOKUP(CONCATENATE($F2097," ",$G2097),AllocFactorMatrix,(P$4+1),FALSE)*$E2097</f>
        <v>0</v>
      </c>
      <c r="Q2097" s="25">
        <f ca="1">VLOOKUP(CONCATENATE($F2097," ",$G2097),AllocFactorMatrix,(Q$4+1),FALSE)*$E2097</f>
        <v>0</v>
      </c>
      <c r="R2097" s="25">
        <f t="shared" ca="1" si="947"/>
        <v>0</v>
      </c>
      <c r="S2097" s="25">
        <f ca="1">VLOOKUP(CONCATENATE($F2097," ",$G2097),AllocFactorMatrix,(S$4+1),FALSE)*$E2097</f>
        <v>0</v>
      </c>
      <c r="T2097" s="25">
        <f ca="1">VLOOKUP(CONCATENATE($F2097," ",$G2097),AllocFactorMatrix,(T$4+1),FALSE)*$E2097</f>
        <v>0</v>
      </c>
      <c r="U2097" s="25">
        <f ca="1">VLOOKUP(CONCATENATE($F2097," ",$G2097),AllocFactorMatrix,(U$4+1),FALSE)*$E2097</f>
        <v>0</v>
      </c>
      <c r="V2097" s="25">
        <f ca="1">VLOOKUP(CONCATENATE($F2097," ",$G2097),AllocFactorMatrix,(V$4+1),FALSE)*$E2097</f>
        <v>0</v>
      </c>
      <c r="W2097" s="25">
        <f t="shared" ca="1" si="948"/>
        <v>0</v>
      </c>
      <c r="X2097" s="25">
        <f ca="1">VLOOKUP(CONCATENATE($F2097," ",$G2097),AllocFactorMatrix,(X$4+1),FALSE)*$E2097</f>
        <v>0</v>
      </c>
      <c r="Y2097" s="25">
        <f ca="1">VLOOKUP(CONCATENATE($F2097," ",$G2097),AllocFactorMatrix,(Y$4+1),FALSE)*$E2097</f>
        <v>0</v>
      </c>
      <c r="Z2097" s="25">
        <f t="shared" ca="1" si="944"/>
        <v>0</v>
      </c>
      <c r="AA2097" s="25">
        <f ca="1">VLOOKUP(CONCATENATE($F2097," ",$G2097),AllocFactorMatrix,(AA$4+1),FALSE)*$E2097</f>
        <v>0</v>
      </c>
      <c r="AB2097" s="25">
        <f ca="1">VLOOKUP(CONCATENATE($F2097," ",$G2097),AllocFactorMatrix,(AB$4+1),FALSE)*$E2097</f>
        <v>0</v>
      </c>
      <c r="AC2097" s="25">
        <f ca="1">VLOOKUP(CONCATENATE($F2097," ",$G2097),AllocFactorMatrix,(AC$4+1),FALSE)*$E2097</f>
        <v>0</v>
      </c>
    </row>
    <row r="2098" spans="4:29" hidden="1" outlineLevel="1">
      <c r="F2098" s="61" t="str">
        <f>F2105</f>
        <v>RSALE</v>
      </c>
      <c r="G2098" s="20" t="str">
        <f>$G$8</f>
        <v>PRODUCTION</v>
      </c>
      <c r="H2098" s="24">
        <f t="shared" ca="1" si="940"/>
        <v>99067.588932181432</v>
      </c>
      <c r="I2098" s="25">
        <f ca="1">VLOOKUP(CONCATENATE($F2098," ",$G2098),AllocFactorMatrix,(I$4+1),FALSE)*$E2105</f>
        <v>46623.463807433727</v>
      </c>
      <c r="J2098" s="25">
        <f ca="1">VLOOKUP(CONCATENATE($F2098," ",$G2098),AllocFactorMatrix,(J$4+1),FALSE)*$E2105</f>
        <v>13255.57542071683</v>
      </c>
      <c r="K2098" s="25">
        <f ca="1">VLOOKUP(CONCATENATE($F2098," ",$G2098),AllocFactorMatrix,(K$4+1),FALSE)*$E2105</f>
        <v>158.94818900882038</v>
      </c>
      <c r="L2098" s="25">
        <f ca="1">VLOOKUP(CONCATENATE($F2098," ",$G2098),AllocFactorMatrix,(L$4+1),FALSE)*$E2105</f>
        <v>3.9272523660276648</v>
      </c>
      <c r="M2098" s="25">
        <f t="shared" ca="1" si="943"/>
        <v>13418.450862091679</v>
      </c>
      <c r="N2098" s="25">
        <f ca="1">VLOOKUP(CONCATENATE($F2098," ",$G2098),AllocFactorMatrix,(N$4+1),FALSE)*$E2105</f>
        <v>5795.5255765849142</v>
      </c>
      <c r="O2098" s="25">
        <f ca="1">VLOOKUP(CONCATENATE($F2098," ",$G2098),AllocFactorMatrix,(O$4+1),FALSE)*$E2105</f>
        <v>1732.7850954612695</v>
      </c>
      <c r="P2098" s="25">
        <f ca="1">VLOOKUP(CONCATENATE($F2098," ",$G2098),AllocFactorMatrix,(P$4+1),FALSE)*$E2105</f>
        <v>122.67652230017258</v>
      </c>
      <c r="Q2098" s="25">
        <f ca="1">VLOOKUP(CONCATENATE($F2098," ",$G2098),AllocFactorMatrix,(Q$4+1),FALSE)*$E2105</f>
        <v>52.679026491375339</v>
      </c>
      <c r="R2098" s="25">
        <f ca="1">SUBTOTAL(9,N2098:Q2098)</f>
        <v>7703.666220837732</v>
      </c>
      <c r="S2098" s="25">
        <f ca="1">VLOOKUP(CONCATENATE($F2098," ",$G2098),AllocFactorMatrix,(S$4+1),FALSE)*$E2105</f>
        <v>328.94142511940657</v>
      </c>
      <c r="T2098" s="25">
        <f ca="1">VLOOKUP(CONCATENATE($F2098," ",$G2098),AllocFactorMatrix,(T$4+1),FALSE)*$E2105</f>
        <v>3749.8262324700663</v>
      </c>
      <c r="U2098" s="25">
        <f ca="1">VLOOKUP(CONCATENATE($F2098," ",$G2098),AllocFactorMatrix,(U$4+1),FALSE)*$E2105</f>
        <v>21944.587075257008</v>
      </c>
      <c r="V2098" s="25">
        <f ca="1">VLOOKUP(CONCATENATE($F2098," ",$G2098),AllocFactorMatrix,(V$4+1),FALSE)*$E2105</f>
        <v>3366.2136736258344</v>
      </c>
      <c r="W2098" s="25">
        <f ca="1">SUBTOTAL(9,S2098:V2098)</f>
        <v>29389.568406472317</v>
      </c>
      <c r="X2098" s="25">
        <f ca="1">VLOOKUP(CONCATENATE($F2098," ",$G2098),AllocFactorMatrix,(X$4+1),FALSE)*$E2105</f>
        <v>1667.2042485312897</v>
      </c>
      <c r="Y2098" s="25">
        <f ca="1">VLOOKUP(CONCATENATE($F2098," ",$G2098),AllocFactorMatrix,(Y$4+1),FALSE)*$E2105</f>
        <v>39.05598975581502</v>
      </c>
      <c r="Z2098" s="25">
        <f t="shared" ca="1" si="944"/>
        <v>1706.2602382871048</v>
      </c>
      <c r="AA2098" s="25">
        <f ca="1">VLOOKUP(CONCATENATE($F2098," ",$G2098),AllocFactorMatrix,(AA$4+1),FALSE)*$E2105</f>
        <v>29.042467888527543</v>
      </c>
      <c r="AB2098" s="25">
        <f ca="1">VLOOKUP(CONCATENATE($F2098," ",$G2098),AllocFactorMatrix,(AB$4+1),FALSE)*$E2105</f>
        <v>156.1031618816437</v>
      </c>
      <c r="AC2098" s="25">
        <f ca="1">VLOOKUP(CONCATENATE($F2098," ",$G2098),AllocFactorMatrix,(AC$4+1),FALSE)*$E2105</f>
        <v>41.033767288716184</v>
      </c>
    </row>
    <row r="2099" spans="4:29" hidden="1" outlineLevel="1">
      <c r="F2099" s="61" t="str">
        <f>F2105</f>
        <v>RSALE</v>
      </c>
      <c r="G2099" s="20" t="str">
        <f>$G$9</f>
        <v>BULKTRAN</v>
      </c>
      <c r="H2099" s="24">
        <f t="shared" ca="1" si="940"/>
        <v>-6702.5107208358031</v>
      </c>
      <c r="I2099" s="25">
        <f ca="1">VLOOKUP(CONCATENATE($F2099," ",$G2099),AllocFactorMatrix,(I$4+1),FALSE)*$E2105</f>
        <v>-5876.8403638064674</v>
      </c>
      <c r="J2099" s="25">
        <f ca="1">VLOOKUP(CONCATENATE($F2099," ",$G2099),AllocFactorMatrix,(J$4+1),FALSE)*$E2105</f>
        <v>476.63857095969968</v>
      </c>
      <c r="K2099" s="25">
        <f ca="1">VLOOKUP(CONCATENATE($F2099," ",$G2099),AllocFactorMatrix,(K$4+1),FALSE)*$E2105</f>
        <v>21.968408057521344</v>
      </c>
      <c r="L2099" s="25">
        <f ca="1">VLOOKUP(CONCATENATE($F2099," ",$G2099),AllocFactorMatrix,(L$4+1),FALSE)*$E2105</f>
        <v>1.5038308976762154</v>
      </c>
      <c r="M2099" s="25">
        <f t="shared" ca="1" si="943"/>
        <v>500.11080991489723</v>
      </c>
      <c r="N2099" s="25">
        <f ca="1">VLOOKUP(CONCATENATE($F2099," ",$G2099),AllocFactorMatrix,(N$4+1),FALSE)*$E2105</f>
        <v>516.56013632189445</v>
      </c>
      <c r="O2099" s="25">
        <f ca="1">VLOOKUP(CONCATENATE($F2099," ",$G2099),AllocFactorMatrix,(O$4+1),FALSE)*$E2105</f>
        <v>262.71580258768739</v>
      </c>
      <c r="P2099" s="25">
        <f ca="1">VLOOKUP(CONCATENATE($F2099," ",$G2099),AllocFactorMatrix,(P$4+1),FALSE)*$E2105</f>
        <v>5.1258267337562788</v>
      </c>
      <c r="Q2099" s="25">
        <f ca="1">VLOOKUP(CONCATENATE($F2099," ",$G2099),AllocFactorMatrix,(Q$4+1),FALSE)*$E2105</f>
        <v>-91.081630272334635</v>
      </c>
      <c r="R2099" s="25">
        <f t="shared" ref="R2099:R2105" ca="1" si="949">SUBTOTAL(9,N2099:Q2099)</f>
        <v>693.3201353710034</v>
      </c>
      <c r="S2099" s="25">
        <f ca="1">VLOOKUP(CONCATENATE($F2099," ",$G2099),AllocFactorMatrix,(S$4+1),FALSE)*$E2105</f>
        <v>-1.439941238587936</v>
      </c>
      <c r="T2099" s="25">
        <f ca="1">VLOOKUP(CONCATENATE($F2099," ",$G2099),AllocFactorMatrix,(T$4+1),FALSE)*$E2105</f>
        <v>262.39351547997319</v>
      </c>
      <c r="U2099" s="25">
        <f ca="1">VLOOKUP(CONCATENATE($F2099," ",$G2099),AllocFactorMatrix,(U$4+1),FALSE)*$E2105</f>
        <v>-2101.570340867474</v>
      </c>
      <c r="V2099" s="25">
        <f ca="1">VLOOKUP(CONCATENATE($F2099," ",$G2099),AllocFactorMatrix,(V$4+1),FALSE)*$E2105</f>
        <v>-473.17835769654442</v>
      </c>
      <c r="W2099" s="25">
        <f t="shared" ref="W2099:W2105" ca="1" si="950">SUBTOTAL(9,S2099:V2099)</f>
        <v>-2313.795124322633</v>
      </c>
      <c r="X2099" s="25">
        <f ca="1">VLOOKUP(CONCATENATE($F2099," ",$G2099),AllocFactorMatrix,(X$4+1),FALSE)*$E2105</f>
        <v>256.70715654556608</v>
      </c>
      <c r="Y2099" s="25">
        <f ca="1">VLOOKUP(CONCATENATE($F2099," ",$G2099),AllocFactorMatrix,(Y$4+1),FALSE)*$E2105</f>
        <v>4.3332481252496544</v>
      </c>
      <c r="Z2099" s="25">
        <f t="shared" ca="1" si="944"/>
        <v>261.04040467081575</v>
      </c>
      <c r="AA2099" s="25">
        <f ca="1">VLOOKUP(CONCATENATE($F2099," ",$G2099),AllocFactorMatrix,(AA$4+1),FALSE)*$E2105</f>
        <v>4.1375465531326165</v>
      </c>
      <c r="AB2099" s="25">
        <f ca="1">VLOOKUP(CONCATENATE($F2099," ",$G2099),AllocFactorMatrix,(AB$4+1),FALSE)*$E2105</f>
        <v>21.494048095467928</v>
      </c>
      <c r="AC2099" s="25">
        <f ca="1">VLOOKUP(CONCATENATE($F2099," ",$G2099),AllocFactorMatrix,(AC$4+1),FALSE)*$E2105</f>
        <v>8.0218226879786556</v>
      </c>
    </row>
    <row r="2100" spans="4:29" hidden="1" outlineLevel="1">
      <c r="F2100" s="61" t="str">
        <f>F2105</f>
        <v>RSALE</v>
      </c>
      <c r="G2100" s="20" t="str">
        <f>$G$10</f>
        <v>SUBTRAN</v>
      </c>
      <c r="H2100" s="24">
        <f t="shared" ca="1" si="940"/>
        <v>-2397.0658940435519</v>
      </c>
      <c r="I2100" s="25">
        <f ca="1">VLOOKUP(CONCATENATE($F2100," ",$G2100),AllocFactorMatrix,(I$4+1),FALSE)*$E2105</f>
        <v>-2122.262697064471</v>
      </c>
      <c r="J2100" s="25">
        <f ca="1">VLOOKUP(CONCATENATE($F2100," ",$G2100),AllocFactorMatrix,(J$4+1),FALSE)*$E2105</f>
        <v>175.27229639195178</v>
      </c>
      <c r="K2100" s="25">
        <f ca="1">VLOOKUP(CONCATENATE($F2100," ",$G2100),AllocFactorMatrix,(K$4+1),FALSE)*$E2105</f>
        <v>7.9935560442134417</v>
      </c>
      <c r="L2100" s="25">
        <f ca="1">VLOOKUP(CONCATENATE($F2100," ",$G2100),AllocFactorMatrix,(L$4+1),FALSE)*$E2105</f>
        <v>0.70554032849857984</v>
      </c>
      <c r="M2100" s="25">
        <f t="shared" ca="1" si="943"/>
        <v>183.97139276466382</v>
      </c>
      <c r="N2100" s="25">
        <f ca="1">VLOOKUP(CONCATENATE($F2100," ",$G2100),AllocFactorMatrix,(N$4+1),FALSE)*$E2105</f>
        <v>197.34244788130698</v>
      </c>
      <c r="O2100" s="25">
        <f ca="1">VLOOKUP(CONCATENATE($F2100," ",$G2100),AllocFactorMatrix,(O$4+1),FALSE)*$E2105</f>
        <v>99.648184927853777</v>
      </c>
      <c r="P2100" s="25">
        <f ca="1">VLOOKUP(CONCATENATE($F2100," ",$G2100),AllocFactorMatrix,(P$4+1),FALSE)*$E2105</f>
        <v>2.4981262717620001</v>
      </c>
      <c r="Q2100" s="25">
        <f ca="1">VLOOKUP(CONCATENATE($F2100," ",$G2100),AllocFactorMatrix,(Q$4+1),FALSE)*$E2105</f>
        <v>0</v>
      </c>
      <c r="R2100" s="25">
        <f t="shared" ca="1" si="949"/>
        <v>299.4887590809227</v>
      </c>
      <c r="S2100" s="25">
        <f ca="1">VLOOKUP(CONCATENATE($F2100," ",$G2100),AllocFactorMatrix,(S$4+1),FALSE)*$E2105</f>
        <v>-0.49524559156138637</v>
      </c>
      <c r="T2100" s="25">
        <f ca="1">VLOOKUP(CONCATENATE($F2100," ",$G2100),AllocFactorMatrix,(T$4+1),FALSE)*$E2105</f>
        <v>99.069542589884222</v>
      </c>
      <c r="U2100" s="25">
        <f ca="1">VLOOKUP(CONCATENATE($F2100," ",$G2100),AllocFactorMatrix,(U$4+1),FALSE)*$E2105</f>
        <v>-964.13731933724978</v>
      </c>
      <c r="V2100" s="25">
        <f ca="1">VLOOKUP(CONCATENATE($F2100," ",$G2100),AllocFactorMatrix,(V$4+1),FALSE)*$E2105</f>
        <v>0</v>
      </c>
      <c r="W2100" s="25">
        <f t="shared" ca="1" si="950"/>
        <v>-865.56302233892688</v>
      </c>
      <c r="X2100" s="25">
        <f ca="1">VLOOKUP(CONCATENATE($F2100," ",$G2100),AllocFactorMatrix,(X$4+1),FALSE)*$E2105</f>
        <v>98.016356995987479</v>
      </c>
      <c r="Y2100" s="25">
        <f ca="1">VLOOKUP(CONCATENATE($F2100," ",$G2100),AllocFactorMatrix,(Y$4+1),FALSE)*$E2105</f>
        <v>1.6407169549545315</v>
      </c>
      <c r="Z2100" s="25">
        <f t="shared" ca="1" si="944"/>
        <v>99.657073950942006</v>
      </c>
      <c r="AA2100" s="25">
        <f ca="1">VLOOKUP(CONCATENATE($F2100," ",$G2100),AllocFactorMatrix,(AA$4+1),FALSE)*$E2105</f>
        <v>1.4881506788886816</v>
      </c>
      <c r="AB2100" s="25">
        <f ca="1">VLOOKUP(CONCATENATE($F2100," ",$G2100),AllocFactorMatrix,(AB$4+1),FALSE)*$E2105</f>
        <v>4.478248761290808</v>
      </c>
      <c r="AC2100" s="25">
        <f ca="1">VLOOKUP(CONCATENATE($F2100," ",$G2100),AllocFactorMatrix,(AC$4+1),FALSE)*$E2105</f>
        <v>1.6762001231391364</v>
      </c>
    </row>
    <row r="2101" spans="4:29" hidden="1" outlineLevel="1">
      <c r="F2101" s="61" t="str">
        <f>F2105</f>
        <v>RSALE</v>
      </c>
      <c r="G2101" s="20" t="str">
        <f>$G$11</f>
        <v>DISTPRI</v>
      </c>
      <c r="H2101" s="24">
        <f t="shared" ca="1" si="940"/>
        <v>25915.15586247365</v>
      </c>
      <c r="I2101" s="25">
        <f ca="1">VLOOKUP(CONCATENATE($F2101," ",$G2101),AllocFactorMatrix,(I$4+1),FALSE)*$E2105</f>
        <v>14104.824701772161</v>
      </c>
      <c r="J2101" s="25">
        <f ca="1">VLOOKUP(CONCATENATE($F2101," ",$G2101),AllocFactorMatrix,(J$4+1),FALSE)*$E2105</f>
        <v>5442.0928423912937</v>
      </c>
      <c r="K2101" s="25">
        <f ca="1">VLOOKUP(CONCATENATE($F2101," ",$G2101),AllocFactorMatrix,(K$4+1),FALSE)*$E2105</f>
        <v>75.859146909137209</v>
      </c>
      <c r="L2101" s="25">
        <f ca="1">VLOOKUP(CONCATENATE($F2101," ",$G2101),AllocFactorMatrix,(L$4+1),FALSE)*$E2105</f>
        <v>0</v>
      </c>
      <c r="M2101" s="25">
        <f t="shared" ca="1" si="943"/>
        <v>5517.9519893004308</v>
      </c>
      <c r="N2101" s="25">
        <f ca="1">VLOOKUP(CONCATENATE($F2101," ",$G2101),AllocFactorMatrix,(N$4+1),FALSE)*$E2105</f>
        <v>2669.1513690685065</v>
      </c>
      <c r="O2101" s="25">
        <f ca="1">VLOOKUP(CONCATENATE($F2101," ",$G2101),AllocFactorMatrix,(O$4+1),FALSE)*$E2105</f>
        <v>868.78208835792168</v>
      </c>
      <c r="P2101" s="25">
        <f ca="1">VLOOKUP(CONCATENATE($F2101," ",$G2101),AllocFactorMatrix,(P$4+1),FALSE)*$E2105</f>
        <v>0</v>
      </c>
      <c r="Q2101" s="25">
        <f ca="1">VLOOKUP(CONCATENATE($F2101," ",$G2101),AllocFactorMatrix,(Q$4+1),FALSE)*$E2105</f>
        <v>0</v>
      </c>
      <c r="R2101" s="25">
        <f t="shared" ca="1" si="949"/>
        <v>3537.933457426428</v>
      </c>
      <c r="S2101" s="25">
        <f ca="1">VLOOKUP(CONCATENATE($F2101," ",$G2101),AllocFactorMatrix,(S$4+1),FALSE)*$E2105</f>
        <v>123.74744011981529</v>
      </c>
      <c r="T2101" s="25">
        <f ca="1">VLOOKUP(CONCATENATE($F2101," ",$G2101),AllocFactorMatrix,(T$4+1),FALSE)*$E2105</f>
        <v>1689.7127313886226</v>
      </c>
      <c r="U2101" s="25">
        <f ca="1">VLOOKUP(CONCATENATE($F2101," ",$G2101),AllocFactorMatrix,(U$4+1),FALSE)*$E2105</f>
        <v>0</v>
      </c>
      <c r="V2101" s="25">
        <f ca="1">VLOOKUP(CONCATENATE($F2101," ",$G2101),AllocFactorMatrix,(V$4+1),FALSE)*$E2105</f>
        <v>0</v>
      </c>
      <c r="W2101" s="25">
        <f t="shared" ca="1" si="950"/>
        <v>1813.460171508438</v>
      </c>
      <c r="X2101" s="25">
        <f ca="1">VLOOKUP(CONCATENATE($F2101," ",$G2101),AllocFactorMatrix,(X$4+1),FALSE)*$E2105</f>
        <v>842.27476556863144</v>
      </c>
      <c r="Y2101" s="25">
        <f ca="1">VLOOKUP(CONCATENATE($F2101," ",$G2101),AllocFactorMatrix,(Y$4+1),FALSE)*$E2105</f>
        <v>18.43611964350508</v>
      </c>
      <c r="Z2101" s="25">
        <f t="shared" ca="1" si="944"/>
        <v>860.71088521213653</v>
      </c>
      <c r="AA2101" s="25">
        <f ca="1">VLOOKUP(CONCATENATE($F2101," ",$G2101),AllocFactorMatrix,(AA$4+1),FALSE)*$E2105</f>
        <v>14.252093926999741</v>
      </c>
      <c r="AB2101" s="25">
        <f ca="1">VLOOKUP(CONCATENATE($F2101," ",$G2101),AllocFactorMatrix,(AB$4+1),FALSE)*$E2105</f>
        <v>51.347558307878423</v>
      </c>
      <c r="AC2101" s="25">
        <f ca="1">VLOOKUP(CONCATENATE($F2101," ",$G2101),AllocFactorMatrix,(AC$4+1),FALSE)*$E2105</f>
        <v>14.67500501917273</v>
      </c>
    </row>
    <row r="2102" spans="4:29" hidden="1" outlineLevel="1">
      <c r="F2102" s="61" t="str">
        <f>F2105</f>
        <v>RSALE</v>
      </c>
      <c r="G2102" s="20" t="str">
        <f>$G$12</f>
        <v>DISTSEC</v>
      </c>
      <c r="H2102" s="24">
        <f t="shared" ca="1" si="940"/>
        <v>10575.428936418404</v>
      </c>
      <c r="I2102" s="25">
        <f ca="1">VLOOKUP(CONCATENATE($F2102," ",$G2102),AllocFactorMatrix,(I$4+1),FALSE)*$E2105</f>
        <v>6790.1375794344267</v>
      </c>
      <c r="J2102" s="25">
        <f ca="1">VLOOKUP(CONCATENATE($F2102," ",$G2102),AllocFactorMatrix,(J$4+1),FALSE)*$E2105</f>
        <v>2356.0217440572219</v>
      </c>
      <c r="K2102" s="25">
        <f ca="1">VLOOKUP(CONCATENATE($F2102," ",$G2102),AllocFactorMatrix,(K$4+1),FALSE)*$E2105</f>
        <v>0</v>
      </c>
      <c r="L2102" s="25">
        <f ca="1">VLOOKUP(CONCATENATE($F2102," ",$G2102),AllocFactorMatrix,(L$4+1),FALSE)*$E2105</f>
        <v>0</v>
      </c>
      <c r="M2102" s="25">
        <f t="shared" ca="1" si="943"/>
        <v>2356.0217440572219</v>
      </c>
      <c r="N2102" s="25">
        <f ca="1">VLOOKUP(CONCATENATE($F2102," ",$G2102),AllocFactorMatrix,(N$4+1),FALSE)*$E2105</f>
        <v>946.42043845189187</v>
      </c>
      <c r="O2102" s="25">
        <f ca="1">VLOOKUP(CONCATENATE($F2102," ",$G2102),AllocFactorMatrix,(O$4+1),FALSE)*$E2105</f>
        <v>0</v>
      </c>
      <c r="P2102" s="25">
        <f ca="1">VLOOKUP(CONCATENATE($F2102," ",$G2102),AllocFactorMatrix,(P$4+1),FALSE)*$E2105</f>
        <v>0</v>
      </c>
      <c r="Q2102" s="25">
        <f ca="1">VLOOKUP(CONCATENATE($F2102," ",$G2102),AllocFactorMatrix,(Q$4+1),FALSE)*$E2105</f>
        <v>0</v>
      </c>
      <c r="R2102" s="25">
        <f t="shared" ca="1" si="949"/>
        <v>946.42043845189187</v>
      </c>
      <c r="S2102" s="25">
        <f ca="1">VLOOKUP(CONCATENATE($F2102," ",$G2102),AllocFactorMatrix,(S$4+1),FALSE)*$E2105</f>
        <v>33.931799412371547</v>
      </c>
      <c r="T2102" s="25">
        <f ca="1">VLOOKUP(CONCATENATE($F2102," ",$G2102),AllocFactorMatrix,(T$4+1),FALSE)*$E2105</f>
        <v>0</v>
      </c>
      <c r="U2102" s="25">
        <f ca="1">VLOOKUP(CONCATENATE($F2102," ",$G2102),AllocFactorMatrix,(U$4+1),FALSE)*$E2105</f>
        <v>0</v>
      </c>
      <c r="V2102" s="25">
        <f ca="1">VLOOKUP(CONCATENATE($F2102," ",$G2102),AllocFactorMatrix,(V$4+1),FALSE)*$E2105</f>
        <v>0</v>
      </c>
      <c r="W2102" s="25">
        <f t="shared" ca="1" si="950"/>
        <v>33.931799412371547</v>
      </c>
      <c r="X2102" s="25">
        <f ca="1">VLOOKUP(CONCATENATE($F2102," ",$G2102),AllocFactorMatrix,(X$4+1),FALSE)*$E2105</f>
        <v>306.87399866958788</v>
      </c>
      <c r="Y2102" s="25">
        <f ca="1">VLOOKUP(CONCATENATE($F2102," ",$G2102),AllocFactorMatrix,(Y$4+1),FALSE)*$E2105</f>
        <v>0</v>
      </c>
      <c r="Z2102" s="25">
        <f t="shared" ca="1" si="944"/>
        <v>306.87399866958788</v>
      </c>
      <c r="AA2102" s="25">
        <f ca="1">VLOOKUP(CONCATENATE($F2102," ",$G2102),AllocFactorMatrix,(AA$4+1),FALSE)*$E2105</f>
        <v>4.9199159737612357</v>
      </c>
      <c r="AB2102" s="25">
        <f ca="1">VLOOKUP(CONCATENATE($F2102," ",$G2102),AllocFactorMatrix,(AB$4+1),FALSE)*$E2105</f>
        <v>106.75464666052682</v>
      </c>
      <c r="AC2102" s="25">
        <f ca="1">VLOOKUP(CONCATENATE($F2102," ",$G2102),AllocFactorMatrix,(AC$4+1),FALSE)*$E2105</f>
        <v>30.368813758614372</v>
      </c>
    </row>
    <row r="2103" spans="4:29" hidden="1" outlineLevel="1">
      <c r="F2103" s="61" t="str">
        <f>F2105</f>
        <v>RSALE</v>
      </c>
      <c r="G2103" s="20" t="str">
        <f>$G$13</f>
        <v>ENERGY</v>
      </c>
      <c r="H2103" s="24">
        <f t="shared" ca="1" si="940"/>
        <v>87311.796090367978</v>
      </c>
      <c r="I2103" s="25">
        <f ca="1">VLOOKUP(CONCATENATE($F2103," ",$G2103),AllocFactorMatrix,(I$4+1),FALSE)*$E2105</f>
        <v>31360.572548222226</v>
      </c>
      <c r="J2103" s="25">
        <f ca="1">VLOOKUP(CONCATENATE($F2103," ",$G2103),AllocFactorMatrix,(J$4+1),FALSE)*$E2105</f>
        <v>10433.215607865797</v>
      </c>
      <c r="K2103" s="25">
        <f ca="1">VLOOKUP(CONCATENATE($F2103," ",$G2103),AllocFactorMatrix,(K$4+1),FALSE)*$E2105</f>
        <v>116.34109220864762</v>
      </c>
      <c r="L2103" s="25">
        <f ca="1">VLOOKUP(CONCATENATE($F2103," ",$G2103),AllocFactorMatrix,(L$4+1),FALSE)*$E2105</f>
        <v>3.0499038623625041</v>
      </c>
      <c r="M2103" s="25">
        <f t="shared" ca="1" si="943"/>
        <v>10552.606603936807</v>
      </c>
      <c r="N2103" s="25">
        <f ca="1">VLOOKUP(CONCATENATE($F2103," ",$G2103),AllocFactorMatrix,(N$4+1),FALSE)*$E2105</f>
        <v>5117.6833234493379</v>
      </c>
      <c r="O2103" s="25">
        <f ca="1">VLOOKUP(CONCATENATE($F2103," ",$G2103),AllocFactorMatrix,(O$4+1),FALSE)*$E2105</f>
        <v>1450.5605099433487</v>
      </c>
      <c r="P2103" s="25">
        <f ca="1">VLOOKUP(CONCATENATE($F2103," ",$G2103),AllocFactorMatrix,(P$4+1),FALSE)*$E2105</f>
        <v>109.86230031640331</v>
      </c>
      <c r="Q2103" s="25">
        <f ca="1">VLOOKUP(CONCATENATE($F2103," ",$G2103),AllocFactorMatrix,(Q$4+1),FALSE)*$E2105</f>
        <v>89.851636221733301</v>
      </c>
      <c r="R2103" s="25">
        <f t="shared" ca="1" si="949"/>
        <v>6767.9577699308229</v>
      </c>
      <c r="S2103" s="25">
        <f ca="1">VLOOKUP(CONCATENATE($F2103," ",$G2103),AllocFactorMatrix,(S$4+1),FALSE)*$E2105</f>
        <v>339.78421062251778</v>
      </c>
      <c r="T2103" s="25">
        <f ca="1">VLOOKUP(CONCATENATE($F2103," ",$G2103),AllocFactorMatrix,(T$4+1),FALSE)*$E2105</f>
        <v>4073.7568747538862</v>
      </c>
      <c r="U2103" s="25">
        <f ca="1">VLOOKUP(CONCATENATE($F2103," ",$G2103),AllocFactorMatrix,(U$4+1),FALSE)*$E2105</f>
        <v>27607.504191711596</v>
      </c>
      <c r="V2103" s="25">
        <f ca="1">VLOOKUP(CONCATENATE($F2103," ",$G2103),AllocFactorMatrix,(V$4+1),FALSE)*$E2105</f>
        <v>4427.1849564964823</v>
      </c>
      <c r="W2103" s="25">
        <f t="shared" ca="1" si="950"/>
        <v>36448.23023358448</v>
      </c>
      <c r="X2103" s="25">
        <f ca="1">VLOOKUP(CONCATENATE($F2103," ",$G2103),AllocFactorMatrix,(X$4+1),FALSE)*$E2105</f>
        <v>1414.8041529316499</v>
      </c>
      <c r="Y2103" s="25">
        <f ca="1">VLOOKUP(CONCATENATE($F2103," ",$G2103),AllocFactorMatrix,(Y$4+1),FALSE)*$E2105</f>
        <v>33.106246651628744</v>
      </c>
      <c r="Z2103" s="25">
        <f t="shared" ca="1" si="944"/>
        <v>1447.9103995832786</v>
      </c>
      <c r="AA2103" s="25">
        <f ca="1">VLOOKUP(CONCATENATE($F2103," ",$G2103),AllocFactorMatrix,(AA$4+1),FALSE)*$E2105</f>
        <v>32.680925473619801</v>
      </c>
      <c r="AB2103" s="25">
        <f ca="1">VLOOKUP(CONCATENATE($F2103," ",$G2103),AllocFactorMatrix,(AB$4+1),FALSE)*$E2105</f>
        <v>559.22240865231583</v>
      </c>
      <c r="AC2103" s="25">
        <f ca="1">VLOOKUP(CONCATENATE($F2103," ",$G2103),AllocFactorMatrix,(AC$4+1),FALSE)*$E2105</f>
        <v>142.61520098442287</v>
      </c>
    </row>
    <row r="2104" spans="4:29" hidden="1" outlineLevel="1">
      <c r="F2104" s="61" t="str">
        <f>F2105</f>
        <v>RSALE</v>
      </c>
      <c r="G2104" s="20" t="str">
        <f>$G$14</f>
        <v>CUSTOMER</v>
      </c>
      <c r="H2104" s="24">
        <f t="shared" ca="1" si="940"/>
        <v>28168.566793437949</v>
      </c>
      <c r="I2104" s="25">
        <f ca="1">VLOOKUP(CONCATENATE($F2104," ",$G2104),AllocFactorMatrix,(I$4+1),FALSE)*$E2105</f>
        <v>18493.432757780876</v>
      </c>
      <c r="J2104" s="25">
        <f ca="1">VLOOKUP(CONCATENATE($F2104," ",$G2104),AllocFactorMatrix,(J$4+1),FALSE)*$E2105</f>
        <v>6190.0137659137445</v>
      </c>
      <c r="K2104" s="25">
        <f ca="1">VLOOKUP(CONCATENATE($F2104," ",$G2104),AllocFactorMatrix,(K$4+1),FALSE)*$E2105</f>
        <v>61.388953407333226</v>
      </c>
      <c r="L2104" s="25">
        <f ca="1">VLOOKUP(CONCATENATE($F2104," ",$G2104),AllocFactorMatrix,(L$4+1),FALSE)*$E2105</f>
        <v>10.520904191036356</v>
      </c>
      <c r="M2104" s="25">
        <f t="shared" ca="1" si="943"/>
        <v>6261.9236235121143</v>
      </c>
      <c r="N2104" s="25">
        <f ca="1">VLOOKUP(CONCATENATE($F2104," ",$G2104),AllocFactorMatrix,(N$4+1),FALSE)*$E2105</f>
        <v>117.73442703111355</v>
      </c>
      <c r="O2104" s="25">
        <f ca="1">VLOOKUP(CONCATENATE($F2104," ",$G2104),AllocFactorMatrix,(O$4+1),FALSE)*$E2105</f>
        <v>55.915681490545865</v>
      </c>
      <c r="P2104" s="25">
        <f ca="1">VLOOKUP(CONCATENATE($F2104," ",$G2104),AllocFactorMatrix,(P$4+1),FALSE)*$E2105</f>
        <v>21.841195153557599</v>
      </c>
      <c r="Q2104" s="25">
        <f ca="1">VLOOKUP(CONCATENATE($F2104," ",$G2104),AllocFactorMatrix,(Q$4+1),FALSE)*$E2105</f>
        <v>-17.095014071310398</v>
      </c>
      <c r="R2104" s="25">
        <f t="shared" ca="1" si="949"/>
        <v>178.39628960390664</v>
      </c>
      <c r="S2104" s="25">
        <f ca="1">VLOOKUP(CONCATENATE($F2104," ",$G2104),AllocFactorMatrix,(S$4+1),FALSE)*$E2105</f>
        <v>1.4454617956743299</v>
      </c>
      <c r="T2104" s="25">
        <f ca="1">VLOOKUP(CONCATENATE($F2104," ",$G2104),AllocFactorMatrix,(T$4+1),FALSE)*$E2105</f>
        <v>30.244638715497032</v>
      </c>
      <c r="U2104" s="25">
        <f ca="1">VLOOKUP(CONCATENATE($F2104," ",$G2104),AllocFactorMatrix,(U$4+1),FALSE)*$E2105</f>
        <v>44.523593248714498</v>
      </c>
      <c r="V2104" s="25">
        <f ca="1">VLOOKUP(CONCATENATE($F2104," ",$G2104),AllocFactorMatrix,(V$4+1),FALSE)*$E2105</f>
        <v>10.172009651591624</v>
      </c>
      <c r="W2104" s="25">
        <f t="shared" ca="1" si="950"/>
        <v>86.385703411477479</v>
      </c>
      <c r="X2104" s="25">
        <f ca="1">VLOOKUP(CONCATENATE($F2104," ",$G2104),AllocFactorMatrix,(X$4+1),FALSE)*$E2105</f>
        <v>45.117744025868511</v>
      </c>
      <c r="Y2104" s="25">
        <f ca="1">VLOOKUP(CONCATENATE($F2104," ",$G2104),AllocFactorMatrix,(Y$4+1),FALSE)*$E2105</f>
        <v>0.67046760773354463</v>
      </c>
      <c r="Z2104" s="25">
        <f t="shared" ca="1" si="944"/>
        <v>45.788211633602053</v>
      </c>
      <c r="AA2104" s="25">
        <f ca="1">VLOOKUP(CONCATENATE($F2104," ",$G2104),AllocFactorMatrix,(AA$4+1),FALSE)*$E2105</f>
        <v>2.6296554197208155</v>
      </c>
      <c r="AB2104" s="25">
        <f ca="1">VLOOKUP(CONCATENATE($F2104," ",$G2104),AllocFactorMatrix,(AB$4+1),FALSE)*$E2105</f>
        <v>2622.0846204972954</v>
      </c>
      <c r="AC2104" s="25">
        <f ca="1">VLOOKUP(CONCATENATE($F2104," ",$G2104),AllocFactorMatrix,(AC$4+1),FALSE)*$E2105</f>
        <v>477.92593157895789</v>
      </c>
    </row>
    <row r="2105" spans="4:29" collapsed="1">
      <c r="D2105" s="58" t="s">
        <v>1162</v>
      </c>
      <c r="E2105" s="22">
        <f>'Sch 5'!Z433</f>
        <v>241938.96000000002</v>
      </c>
      <c r="F2105" s="23" t="s">
        <v>72</v>
      </c>
      <c r="G2105" s="20" t="str">
        <f>$G$15</f>
        <v>TOTAL</v>
      </c>
      <c r="H2105" s="24">
        <f t="shared" ca="1" si="940"/>
        <v>241938.96000000005</v>
      </c>
      <c r="I2105" s="25">
        <f ca="1">VLOOKUP(CONCATENATE($F2105," ",$G2105),AllocFactorMatrix,(I$4+1),FALSE)*$E2105</f>
        <v>109373.32833377247</v>
      </c>
      <c r="J2105" s="25">
        <f ca="1">VLOOKUP(CONCATENATE($F2105," ",$G2105),AllocFactorMatrix,(J$4+1),FALSE)*$E2105</f>
        <v>38328.83024829653</v>
      </c>
      <c r="K2105" s="25">
        <f ca="1">VLOOKUP(CONCATENATE($F2105," ",$G2105),AllocFactorMatrix,(K$4+1),FALSE)*$E2105</f>
        <v>442.49934563567331</v>
      </c>
      <c r="L2105" s="25">
        <f ca="1">VLOOKUP(CONCATENATE($F2105," ",$G2105),AllocFactorMatrix,(L$4+1),FALSE)*$E2105</f>
        <v>19.707431645601321</v>
      </c>
      <c r="M2105" s="25">
        <f t="shared" ca="1" si="943"/>
        <v>38791.037025577803</v>
      </c>
      <c r="N2105" s="25">
        <f ca="1">VLOOKUP(CONCATENATE($F2105," ",$G2105),AllocFactorMatrix,(N$4+1),FALSE)*$E2105</f>
        <v>15360.417718788965</v>
      </c>
      <c r="O2105" s="25">
        <f ca="1">VLOOKUP(CONCATENATE($F2105," ",$G2105),AllocFactorMatrix,(O$4+1),FALSE)*$E2105</f>
        <v>4470.4073627686266</v>
      </c>
      <c r="P2105" s="25">
        <f ca="1">VLOOKUP(CONCATENATE($F2105," ",$G2105),AllocFactorMatrix,(P$4+1),FALSE)*$E2105</f>
        <v>262.00397077565168</v>
      </c>
      <c r="Q2105" s="25">
        <f ca="1">VLOOKUP(CONCATENATE($F2105," ",$G2105),AllocFactorMatrix,(Q$4+1),FALSE)*$E2105</f>
        <v>34.35401836946361</v>
      </c>
      <c r="R2105" s="25">
        <f t="shared" ca="1" si="949"/>
        <v>20127.183070702707</v>
      </c>
      <c r="S2105" s="25">
        <f ca="1">VLOOKUP(CONCATENATE($F2105," ",$G2105),AllocFactorMatrix,(S$4+1),FALSE)*$E2105</f>
        <v>825.91515023963609</v>
      </c>
      <c r="T2105" s="25">
        <f ca="1">VLOOKUP(CONCATENATE($F2105," ",$G2105),AllocFactorMatrix,(T$4+1),FALSE)*$E2105</f>
        <v>9905.0035353979329</v>
      </c>
      <c r="U2105" s="25">
        <f ca="1">VLOOKUP(CONCATENATE($F2105," ",$G2105),AllocFactorMatrix,(U$4+1),FALSE)*$E2105</f>
        <v>46530.907200012582</v>
      </c>
      <c r="V2105" s="25">
        <f ca="1">VLOOKUP(CONCATENATE($F2105," ",$G2105),AllocFactorMatrix,(V$4+1),FALSE)*$E2105</f>
        <v>7330.3922820773605</v>
      </c>
      <c r="W2105" s="25">
        <f t="shared" ca="1" si="950"/>
        <v>64592.218167727508</v>
      </c>
      <c r="X2105" s="25">
        <f ca="1">VLOOKUP(CONCATENATE($F2105," ",$G2105),AllocFactorMatrix,(X$4+1),FALSE)*$E2105</f>
        <v>4630.9984232685829</v>
      </c>
      <c r="Y2105" s="25">
        <f ca="1">VLOOKUP(CONCATENATE($F2105," ",$G2105),AllocFactorMatrix,(Y$4+1),FALSE)*$E2105</f>
        <v>97.24278873888656</v>
      </c>
      <c r="Z2105" s="25">
        <f t="shared" ca="1" si="944"/>
        <v>4728.2412120074696</v>
      </c>
      <c r="AA2105" s="25">
        <f ca="1">VLOOKUP(CONCATENATE($F2105," ",$G2105),AllocFactorMatrix,(AA$4+1),FALSE)*$E2105</f>
        <v>89.150755914650418</v>
      </c>
      <c r="AB2105" s="25">
        <f ca="1">VLOOKUP(CONCATENATE($F2105," ",$G2105),AllocFactorMatrix,(AB$4+1),FALSE)*$E2105</f>
        <v>3521.4846928564189</v>
      </c>
      <c r="AC2105" s="25">
        <f ca="1">VLOOKUP(CONCATENATE($F2105," ",$G2105),AllocFactorMatrix,(AC$4+1),FALSE)*$E2105</f>
        <v>716.31674144100157</v>
      </c>
    </row>
    <row r="2106" spans="4:29" hidden="1" outlineLevel="1">
      <c r="F2106" s="61" t="str">
        <f>F2113</f>
        <v>LABOR_M</v>
      </c>
      <c r="G2106" s="20" t="str">
        <f>$G$8</f>
        <v>PRODUCTION</v>
      </c>
      <c r="H2106" s="24">
        <f t="shared" ca="1" si="940"/>
        <v>-13322.023394781472</v>
      </c>
      <c r="I2106" s="25">
        <f ca="1">VLOOKUP(CONCATENATE($F2106," ",$G2106),AllocFactorMatrix,(I$4+1),FALSE)*$E2113</f>
        <v>-6532.3598132598154</v>
      </c>
      <c r="J2106" s="25">
        <f ca="1">VLOOKUP(CONCATENATE($F2106," ",$G2106),AllocFactorMatrix,(J$4+1),FALSE)*$E2113</f>
        <v>-1652.4330295715131</v>
      </c>
      <c r="K2106" s="25">
        <f ca="1">VLOOKUP(CONCATENATE($F2106," ",$G2106),AllocFactorMatrix,(K$4+1),FALSE)*$E2113</f>
        <v>-19.319455513915248</v>
      </c>
      <c r="L2106" s="25">
        <f ca="1">VLOOKUP(CONCATENATE($F2106," ",$G2106),AllocFactorMatrix,(L$4+1),FALSE)*$E2113</f>
        <v>-0.47594458376236182</v>
      </c>
      <c r="M2106" s="25">
        <f t="shared" ref="M2106:M2137" ca="1" si="951">SUBTOTAL(9,J2106:L2106)</f>
        <v>-1672.2284296691907</v>
      </c>
      <c r="N2106" s="25">
        <f ca="1">VLOOKUP(CONCATENATE($F2106," ",$G2106),AllocFactorMatrix,(N$4+1),FALSE)*$E2113</f>
        <v>-691.39871126505761</v>
      </c>
      <c r="O2106" s="25">
        <f ca="1">VLOOKUP(CONCATENATE($F2106," ",$G2106),AllocFactorMatrix,(O$4+1),FALSE)*$E2113</f>
        <v>-196.90695881063104</v>
      </c>
      <c r="P2106" s="25">
        <f ca="1">VLOOKUP(CONCATENATE($F2106," ",$G2106),AllocFactorMatrix,(P$4+1),FALSE)*$E2113</f>
        <v>-15.582328114178182</v>
      </c>
      <c r="Q2106" s="25">
        <f ca="1">VLOOKUP(CONCATENATE($F2106," ",$G2106),AllocFactorMatrix,(Q$4+1),FALSE)*$E2113</f>
        <v>-3.2891547150521658</v>
      </c>
      <c r="R2106" s="25">
        <f ca="1">SUBTOTAL(9,N2106:Q2106)</f>
        <v>-907.17715290491901</v>
      </c>
      <c r="S2106" s="25">
        <f ca="1">VLOOKUP(CONCATENATE($F2106," ",$G2106),AllocFactorMatrix,(S$4+1),FALSE)*$E2113</f>
        <v>-41.532530424199251</v>
      </c>
      <c r="T2106" s="25">
        <f ca="1">VLOOKUP(CONCATENATE($F2106," ",$G2106),AllocFactorMatrix,(T$4+1),FALSE)*$E2113</f>
        <v>-452.77744321914014</v>
      </c>
      <c r="U2106" s="25">
        <f ca="1">VLOOKUP(CONCATENATE($F2106," ",$G2106),AllocFactorMatrix,(U$4+1),FALSE)*$E2113</f>
        <v>-3023.9366874945795</v>
      </c>
      <c r="V2106" s="25">
        <f ca="1">VLOOKUP(CONCATENATE($F2106," ",$G2106),AllocFactorMatrix,(V$4+1),FALSE)*$E2113</f>
        <v>-474.39852716691604</v>
      </c>
      <c r="W2106" s="25">
        <f ca="1">SUBTOTAL(9,S2106:V2106)</f>
        <v>-3992.6451883048348</v>
      </c>
      <c r="X2106" s="25">
        <f ca="1">VLOOKUP(CONCATENATE($F2106," ",$G2106),AllocFactorMatrix,(X$4+1),FALSE)*$E2113</f>
        <v>-187.66441340784218</v>
      </c>
      <c r="Y2106" s="25">
        <f ca="1">VLOOKUP(CONCATENATE($F2106," ",$G2106),AllocFactorMatrix,(Y$4+1),FALSE)*$E2113</f>
        <v>-4.5302875469414872</v>
      </c>
      <c r="Z2106" s="25">
        <f t="shared" ref="Z2106:Z2137" ca="1" si="952">SUBTOTAL(9,X2106:Y2106)</f>
        <v>-192.19470095478366</v>
      </c>
      <c r="AA2106" s="25">
        <f ca="1">VLOOKUP(CONCATENATE($F2106," ",$G2106),AllocFactorMatrix,(AA$4+1),FALSE)*$E2113</f>
        <v>-3.2718914353694859</v>
      </c>
      <c r="AB2106" s="25">
        <f ca="1">VLOOKUP(CONCATENATE($F2106," ",$G2106),AllocFactorMatrix,(AB$4+1),FALSE)*$E2113</f>
        <v>-17.740848225733593</v>
      </c>
      <c r="AC2106" s="25">
        <f ca="1">VLOOKUP(CONCATENATE($F2106," ",$G2106),AllocFactorMatrix,(AC$4+1),FALSE)*$E2113</f>
        <v>-4.405370026828936</v>
      </c>
    </row>
    <row r="2107" spans="4:29" hidden="1" outlineLevel="1">
      <c r="F2107" s="61" t="str">
        <f>F2113</f>
        <v>LABOR_M</v>
      </c>
      <c r="G2107" s="20" t="str">
        <f>$G$9</f>
        <v>BULKTRAN</v>
      </c>
      <c r="H2107" s="24">
        <f t="shared" ca="1" si="940"/>
        <v>-3584.5998532557492</v>
      </c>
      <c r="I2107" s="25">
        <f ca="1">VLOOKUP(CONCATENATE($F2107," ",$G2107),AllocFactorMatrix,(I$4+1),FALSE)*$E2113</f>
        <v>-1757.6831487323016</v>
      </c>
      <c r="J2107" s="25">
        <f ca="1">VLOOKUP(CONCATENATE($F2107," ",$G2107),AllocFactorMatrix,(J$4+1),FALSE)*$E2113</f>
        <v>-444.62549117255611</v>
      </c>
      <c r="K2107" s="25">
        <f ca="1">VLOOKUP(CONCATENATE($F2107," ",$G2107),AllocFactorMatrix,(K$4+1),FALSE)*$E2113</f>
        <v>-5.1983482799834508</v>
      </c>
      <c r="L2107" s="25">
        <f ca="1">VLOOKUP(CONCATENATE($F2107," ",$G2107),AllocFactorMatrix,(L$4+1),FALSE)*$E2113</f>
        <v>-0.12806394603546006</v>
      </c>
      <c r="M2107" s="25">
        <f t="shared" ca="1" si="951"/>
        <v>-449.95190339857504</v>
      </c>
      <c r="N2107" s="25">
        <f ca="1">VLOOKUP(CONCATENATE($F2107," ",$G2107),AllocFactorMatrix,(N$4+1),FALSE)*$E2113</f>
        <v>-186.03688384999967</v>
      </c>
      <c r="O2107" s="25">
        <f ca="1">VLOOKUP(CONCATENATE($F2107," ",$G2107),AllocFactorMatrix,(O$4+1),FALSE)*$E2113</f>
        <v>-52.982391243518904</v>
      </c>
      <c r="P2107" s="25">
        <f ca="1">VLOOKUP(CONCATENATE($F2107," ",$G2107),AllocFactorMatrix,(P$4+1),FALSE)*$E2113</f>
        <v>-4.1927873429006448</v>
      </c>
      <c r="Q2107" s="25">
        <f ca="1">VLOOKUP(CONCATENATE($F2107," ",$G2107),AllocFactorMatrix,(Q$4+1),FALSE)*$E2113</f>
        <v>-0.88502348025675792</v>
      </c>
      <c r="R2107" s="25">
        <f t="shared" ref="R2107:R2113" ca="1" si="953">SUBTOTAL(9,N2107:Q2107)</f>
        <v>-244.09708591667598</v>
      </c>
      <c r="S2107" s="25">
        <f ca="1">VLOOKUP(CONCATENATE($F2107," ",$G2107),AllocFactorMatrix,(S$4+1),FALSE)*$E2113</f>
        <v>-11.175292074794223</v>
      </c>
      <c r="T2107" s="25">
        <f ca="1">VLOOKUP(CONCATENATE($F2107," ",$G2107),AllocFactorMatrix,(T$4+1),FALSE)*$E2113</f>
        <v>-121.83028872000162</v>
      </c>
      <c r="U2107" s="25">
        <f ca="1">VLOOKUP(CONCATENATE($F2107," ",$G2107),AllocFactorMatrix,(U$4+1),FALSE)*$E2113</f>
        <v>-813.6604091608076</v>
      </c>
      <c r="V2107" s="25">
        <f ca="1">VLOOKUP(CONCATENATE($F2107," ",$G2107),AllocFactorMatrix,(V$4+1),FALSE)*$E2113</f>
        <v>-127.64794359492002</v>
      </c>
      <c r="W2107" s="25">
        <f t="shared" ref="W2107:W2113" ca="1" si="954">SUBTOTAL(9,S2107:V2107)</f>
        <v>-1074.3139335505234</v>
      </c>
      <c r="X2107" s="25">
        <f ca="1">VLOOKUP(CONCATENATE($F2107," ",$G2107),AllocFactorMatrix,(X$4+1),FALSE)*$E2113</f>
        <v>-50.495469706695545</v>
      </c>
      <c r="Y2107" s="25">
        <f ca="1">VLOOKUP(CONCATENATE($F2107," ",$G2107),AllocFactorMatrix,(Y$4+1),FALSE)*$E2113</f>
        <v>-1.218979099100973</v>
      </c>
      <c r="Z2107" s="25">
        <f t="shared" ca="1" si="952"/>
        <v>-51.714448805796515</v>
      </c>
      <c r="AA2107" s="25">
        <f ca="1">VLOOKUP(CONCATENATE($F2107," ",$G2107),AllocFactorMatrix,(AA$4+1),FALSE)*$E2113</f>
        <v>-0.88037839384732497</v>
      </c>
      <c r="AB2107" s="25">
        <f ca="1">VLOOKUP(CONCATENATE($F2107," ",$G2107),AllocFactorMatrix,(AB$4+1),FALSE)*$E2113</f>
        <v>-4.7735873194388949</v>
      </c>
      <c r="AC2107" s="25">
        <f ca="1">VLOOKUP(CONCATENATE($F2107," ",$G2107),AllocFactorMatrix,(AC$4+1),FALSE)*$E2113</f>
        <v>-1.1853671385905349</v>
      </c>
    </row>
    <row r="2108" spans="4:29" hidden="1" outlineLevel="1">
      <c r="F2108" s="61" t="str">
        <f>F2113</f>
        <v>LABOR_M</v>
      </c>
      <c r="G2108" s="20" t="str">
        <f>$G$10</f>
        <v>SUBTRAN</v>
      </c>
      <c r="H2108" s="24">
        <f t="shared" ca="1" si="940"/>
        <v>-1374.7247915363773</v>
      </c>
      <c r="I2108" s="25">
        <f ca="1">VLOOKUP(CONCATENATE($F2108," ",$G2108),AllocFactorMatrix,(I$4+1),FALSE)*$E2113</f>
        <v>-652.85928830932505</v>
      </c>
      <c r="J2108" s="25">
        <f ca="1">VLOOKUP(CONCATENATE($F2108," ",$G2108),AllocFactorMatrix,(J$4+1),FALSE)*$E2113</f>
        <v>-167.12234438682569</v>
      </c>
      <c r="K2108" s="25">
        <f ca="1">VLOOKUP(CONCATENATE($F2108," ",$G2108),AllocFactorMatrix,(K$4+1),FALSE)*$E2113</f>
        <v>-1.9475138858972931</v>
      </c>
      <c r="L2108" s="25">
        <f ca="1">VLOOKUP(CONCATENATE($F2108," ",$G2108),AllocFactorMatrix,(L$4+1),FALSE)*$E2113</f>
        <v>-6.3847724057971331E-2</v>
      </c>
      <c r="M2108" s="25">
        <f t="shared" ca="1" si="951"/>
        <v>-169.13370599678095</v>
      </c>
      <c r="N2108" s="25">
        <f ca="1">VLOOKUP(CONCATENATE($F2108," ",$G2108),AllocFactorMatrix,(N$4+1),FALSE)*$E2113</f>
        <v>-72.840037314174836</v>
      </c>
      <c r="O2108" s="25">
        <f ca="1">VLOOKUP(CONCATENATE($F2108," ",$G2108),AllocFactorMatrix,(O$4+1),FALSE)*$E2113</f>
        <v>-20.646344106729906</v>
      </c>
      <c r="P2108" s="25">
        <f ca="1">VLOOKUP(CONCATENATE($F2108," ",$G2108),AllocFactorMatrix,(P$4+1),FALSE)*$E2113</f>
        <v>-2.1148653544432507</v>
      </c>
      <c r="Q2108" s="25">
        <f ca="1">VLOOKUP(CONCATENATE($F2108," ",$G2108),AllocFactorMatrix,(Q$4+1),FALSE)*$E2113</f>
        <v>0</v>
      </c>
      <c r="R2108" s="25">
        <f t="shared" ca="1" si="953"/>
        <v>-95.601246775347988</v>
      </c>
      <c r="S2108" s="25">
        <f ca="1">VLOOKUP(CONCATENATE($F2108," ",$G2108),AllocFactorMatrix,(S$4+1),FALSE)*$E2113</f>
        <v>-4.0793692227228835</v>
      </c>
      <c r="T2108" s="25">
        <f ca="1">VLOOKUP(CONCATENATE($F2108," ",$G2108),AllocFactorMatrix,(T$4+1),FALSE)*$E2113</f>
        <v>-47.148862198068159</v>
      </c>
      <c r="U2108" s="25">
        <f ca="1">VLOOKUP(CONCATENATE($F2108," ",$G2108),AllocFactorMatrix,(U$4+1),FALSE)*$E2113</f>
        <v>-384.06262455025541</v>
      </c>
      <c r="V2108" s="25">
        <f ca="1">VLOOKUP(CONCATENATE($F2108," ",$G2108),AllocFactorMatrix,(V$4+1),FALSE)*$E2113</f>
        <v>0</v>
      </c>
      <c r="W2108" s="25">
        <f t="shared" ca="1" si="954"/>
        <v>-435.29085597104643</v>
      </c>
      <c r="X2108" s="25">
        <f ca="1">VLOOKUP(CONCATENATE($F2108," ",$G2108),AllocFactorMatrix,(X$4+1),FALSE)*$E2113</f>
        <v>-19.768373136447707</v>
      </c>
      <c r="Y2108" s="25">
        <f ca="1">VLOOKUP(CONCATENATE($F2108," ",$G2108),AllocFactorMatrix,(Y$4+1),FALSE)*$E2113</f>
        <v>-0.4729714949567147</v>
      </c>
      <c r="Z2108" s="25">
        <f t="shared" ca="1" si="952"/>
        <v>-20.24134463140442</v>
      </c>
      <c r="AA2108" s="25">
        <f ca="1">VLOOKUP(CONCATENATE($F2108," ",$G2108),AllocFactorMatrix,(AA$4+1),FALSE)*$E2113</f>
        <v>-0.32461519074353851</v>
      </c>
      <c r="AB2108" s="25">
        <f ca="1">VLOOKUP(CONCATENATE($F2108," ",$G2108),AllocFactorMatrix,(AB$4+1),FALSE)*$E2113</f>
        <v>-1.0197133878614195</v>
      </c>
      <c r="AC2108" s="25">
        <f ca="1">VLOOKUP(CONCATENATE($F2108," ",$G2108),AllocFactorMatrix,(AC$4+1),FALSE)*$E2113</f>
        <v>-0.25402127386750722</v>
      </c>
    </row>
    <row r="2109" spans="4:29" hidden="1" outlineLevel="1">
      <c r="F2109" s="61" t="str">
        <f>F2113</f>
        <v>LABOR_M</v>
      </c>
      <c r="G2109" s="20" t="str">
        <f>$G$11</f>
        <v>DISTPRI</v>
      </c>
      <c r="H2109" s="24">
        <f t="shared" ca="1" si="940"/>
        <v>-9153.4822157890121</v>
      </c>
      <c r="I2109" s="25">
        <f ca="1">VLOOKUP(CONCATENATE($F2109," ",$G2109),AllocFactorMatrix,(I$4+1),FALSE)*$E2113</f>
        <v>-6082.4766130920789</v>
      </c>
      <c r="J2109" s="25">
        <f ca="1">VLOOKUP(CONCATENATE($F2109," ",$G2109),AllocFactorMatrix,(J$4+1),FALSE)*$E2113</f>
        <v>-1531.3342056261683</v>
      </c>
      <c r="K2109" s="25">
        <f ca="1">VLOOKUP(CONCATENATE($F2109," ",$G2109),AllocFactorMatrix,(K$4+1),FALSE)*$E2113</f>
        <v>-17.870121387188753</v>
      </c>
      <c r="L2109" s="25">
        <f ca="1">VLOOKUP(CONCATENATE($F2109," ",$G2109),AllocFactorMatrix,(L$4+1),FALSE)*$E2113</f>
        <v>0</v>
      </c>
      <c r="M2109" s="25">
        <f t="shared" ca="1" si="951"/>
        <v>-1549.204327013357</v>
      </c>
      <c r="N2109" s="25">
        <f ca="1">VLOOKUP(CONCATENATE($F2109," ",$G2109),AllocFactorMatrix,(N$4+1),FALSE)*$E2113</f>
        <v>-660.35372751747377</v>
      </c>
      <c r="O2109" s="25">
        <f ca="1">VLOOKUP(CONCATENATE($F2109," ",$G2109),AllocFactorMatrix,(O$4+1),FALSE)*$E2113</f>
        <v>-187.46015616940602</v>
      </c>
      <c r="P2109" s="25">
        <f ca="1">VLOOKUP(CONCATENATE($F2109," ",$G2109),AllocFactorMatrix,(P$4+1),FALSE)*$E2113</f>
        <v>0</v>
      </c>
      <c r="Q2109" s="25">
        <f ca="1">VLOOKUP(CONCATENATE($F2109," ",$G2109),AllocFactorMatrix,(Q$4+1),FALSE)*$E2113</f>
        <v>0</v>
      </c>
      <c r="R2109" s="25">
        <f t="shared" ca="1" si="953"/>
        <v>-847.81388368687976</v>
      </c>
      <c r="S2109" s="25">
        <f ca="1">VLOOKUP(CONCATENATE($F2109," ",$G2109),AllocFactorMatrix,(S$4+1),FALSE)*$E2113</f>
        <v>-37.662399436285135</v>
      </c>
      <c r="T2109" s="25">
        <f ca="1">VLOOKUP(CONCATENATE($F2109," ",$G2109),AllocFactorMatrix,(T$4+1),FALSE)*$E2113</f>
        <v>-435.61833127590552</v>
      </c>
      <c r="U2109" s="25">
        <f ca="1">VLOOKUP(CONCATENATE($F2109," ",$G2109),AllocFactorMatrix,(U$4+1),FALSE)*$E2113</f>
        <v>0</v>
      </c>
      <c r="V2109" s="25">
        <f ca="1">VLOOKUP(CONCATENATE($F2109," ",$G2109),AllocFactorMatrix,(V$4+1),FALSE)*$E2113</f>
        <v>0</v>
      </c>
      <c r="W2109" s="25">
        <f t="shared" ca="1" si="954"/>
        <v>-473.28073071219063</v>
      </c>
      <c r="X2109" s="25">
        <f ca="1">VLOOKUP(CONCATENATE($F2109," ",$G2109),AllocFactorMatrix,(X$4+1),FALSE)*$E2113</f>
        <v>-179.20887553741923</v>
      </c>
      <c r="Y2109" s="25">
        <f ca="1">VLOOKUP(CONCATENATE($F2109," ",$G2109),AllocFactorMatrix,(Y$4+1),FALSE)*$E2113</f>
        <v>-4.2936965111853107</v>
      </c>
      <c r="Z2109" s="25">
        <f t="shared" ca="1" si="952"/>
        <v>-183.50257204860455</v>
      </c>
      <c r="AA2109" s="25">
        <f ca="1">VLOOKUP(CONCATENATE($F2109," ",$G2109),AllocFactorMatrix,(AA$4+1),FALSE)*$E2113</f>
        <v>-3.083245847618294</v>
      </c>
      <c r="AB2109" s="25">
        <f ca="1">VLOOKUP(CONCATENATE($F2109," ",$G2109),AllocFactorMatrix,(AB$4+1),FALSE)*$E2113</f>
        <v>-11.302207353246548</v>
      </c>
      <c r="AC2109" s="25">
        <f ca="1">VLOOKUP(CONCATENATE($F2109," ",$G2109),AllocFactorMatrix,(AC$4+1),FALSE)*$E2113</f>
        <v>-2.8186360350379345</v>
      </c>
    </row>
    <row r="2110" spans="4:29" hidden="1" outlineLevel="1">
      <c r="F2110" s="61" t="str">
        <f>F2113</f>
        <v>LABOR_M</v>
      </c>
      <c r="G2110" s="20" t="str">
        <f>$G$12</f>
        <v>DISTSEC</v>
      </c>
      <c r="H2110" s="24">
        <f t="shared" ca="1" si="940"/>
        <v>-3658.3852456991253</v>
      </c>
      <c r="I2110" s="25">
        <f ca="1">VLOOKUP(CONCATENATE($F2110," ",$G2110),AllocFactorMatrix,(I$4+1),FALSE)*$E2113</f>
        <v>-2731.3568707730942</v>
      </c>
      <c r="J2110" s="25">
        <f ca="1">VLOOKUP(CONCATENATE($F2110," ",$G2110),AllocFactorMatrix,(J$4+1),FALSE)*$E2113</f>
        <v>-613.15342349751086</v>
      </c>
      <c r="K2110" s="25">
        <f ca="1">VLOOKUP(CONCATENATE($F2110," ",$G2110),AllocFactorMatrix,(K$4+1),FALSE)*$E2113</f>
        <v>0</v>
      </c>
      <c r="L2110" s="25">
        <f ca="1">VLOOKUP(CONCATENATE($F2110," ",$G2110),AllocFactorMatrix,(L$4+1),FALSE)*$E2113</f>
        <v>0</v>
      </c>
      <c r="M2110" s="25">
        <f t="shared" ca="1" si="951"/>
        <v>-613.15342349751086</v>
      </c>
      <c r="N2110" s="25">
        <f ca="1">VLOOKUP(CONCATENATE($F2110," ",$G2110),AllocFactorMatrix,(N$4+1),FALSE)*$E2113</f>
        <v>-216.14304570954297</v>
      </c>
      <c r="O2110" s="25">
        <f ca="1">VLOOKUP(CONCATENATE($F2110," ",$G2110),AllocFactorMatrix,(O$4+1),FALSE)*$E2113</f>
        <v>0</v>
      </c>
      <c r="P2110" s="25">
        <f ca="1">VLOOKUP(CONCATENATE($F2110," ",$G2110),AllocFactorMatrix,(P$4+1),FALSE)*$E2113</f>
        <v>0</v>
      </c>
      <c r="Q2110" s="25">
        <f ca="1">VLOOKUP(CONCATENATE($F2110," ",$G2110),AllocFactorMatrix,(Q$4+1),FALSE)*$E2113</f>
        <v>0</v>
      </c>
      <c r="R2110" s="25">
        <f t="shared" ca="1" si="953"/>
        <v>-216.14304570954297</v>
      </c>
      <c r="S2110" s="25">
        <f ca="1">VLOOKUP(CONCATENATE($F2110," ",$G2110),AllocFactorMatrix,(S$4+1),FALSE)*$E2113</f>
        <v>-9.5666114721234905</v>
      </c>
      <c r="T2110" s="25">
        <f ca="1">VLOOKUP(CONCATENATE($F2110," ",$G2110),AllocFactorMatrix,(T$4+1),FALSE)*$E2113</f>
        <v>0</v>
      </c>
      <c r="U2110" s="25">
        <f ca="1">VLOOKUP(CONCATENATE($F2110," ",$G2110),AllocFactorMatrix,(U$4+1),FALSE)*$E2113</f>
        <v>0</v>
      </c>
      <c r="V2110" s="25">
        <f ca="1">VLOOKUP(CONCATENATE($F2110," ",$G2110),AllocFactorMatrix,(V$4+1),FALSE)*$E2113</f>
        <v>0</v>
      </c>
      <c r="W2110" s="25">
        <f t="shared" ca="1" si="954"/>
        <v>-9.5666114721234905</v>
      </c>
      <c r="X2110" s="25">
        <f ca="1">VLOOKUP(CONCATENATE($F2110," ",$G2110),AllocFactorMatrix,(X$4+1),FALSE)*$E2113</f>
        <v>-60.155833854244349</v>
      </c>
      <c r="Y2110" s="25">
        <f ca="1">VLOOKUP(CONCATENATE($F2110," ",$G2110),AllocFactorMatrix,(Y$4+1),FALSE)*$E2113</f>
        <v>0</v>
      </c>
      <c r="Z2110" s="25">
        <f t="shared" ca="1" si="952"/>
        <v>-60.155833854244349</v>
      </c>
      <c r="AA2110" s="25">
        <f ca="1">VLOOKUP(CONCATENATE($F2110," ",$G2110),AllocFactorMatrix,(AA$4+1),FALSE)*$E2113</f>
        <v>-0.98091753183099617</v>
      </c>
      <c r="AB2110" s="25">
        <f ca="1">VLOOKUP(CONCATENATE($F2110," ",$G2110),AllocFactorMatrix,(AB$4+1),FALSE)*$E2113</f>
        <v>-21.660151803420309</v>
      </c>
      <c r="AC2110" s="25">
        <f ca="1">VLOOKUP(CONCATENATE($F2110," ",$G2110),AllocFactorMatrix,(AC$4+1),FALSE)*$E2113</f>
        <v>-5.3683910573576794</v>
      </c>
    </row>
    <row r="2111" spans="4:29" hidden="1" outlineLevel="1">
      <c r="F2111" s="61" t="str">
        <f>F2113</f>
        <v>LABOR_M</v>
      </c>
      <c r="G2111" s="20" t="str">
        <f>$G$13</f>
        <v>ENERGY</v>
      </c>
      <c r="H2111" s="24">
        <f t="shared" ca="1" si="940"/>
        <v>-9609.0456519010004</v>
      </c>
      <c r="I2111" s="25">
        <f ca="1">VLOOKUP(CONCATENATE($F2111," ",$G2111),AllocFactorMatrix,(I$4+1),FALSE)*$E2113</f>
        <v>-3493.2002012494459</v>
      </c>
      <c r="J2111" s="25">
        <f ca="1">VLOOKUP(CONCATENATE($F2111," ",$G2111),AllocFactorMatrix,(J$4+1),FALSE)*$E2113</f>
        <v>-1127.4868034895753</v>
      </c>
      <c r="K2111" s="25">
        <f ca="1">VLOOKUP(CONCATENATE($F2111," ",$G2111),AllocFactorMatrix,(K$4+1),FALSE)*$E2113</f>
        <v>-12.907584792079524</v>
      </c>
      <c r="L2111" s="25">
        <f ca="1">VLOOKUP(CONCATENATE($F2111," ",$G2111),AllocFactorMatrix,(L$4+1),FALSE)*$E2113</f>
        <v>-0.3271419372134774</v>
      </c>
      <c r="M2111" s="25">
        <f t="shared" ca="1" si="951"/>
        <v>-1140.7215302188683</v>
      </c>
      <c r="N2111" s="25">
        <f ca="1">VLOOKUP(CONCATENATE($F2111," ",$G2111),AllocFactorMatrix,(N$4+1),FALSE)*$E2113</f>
        <v>-545.610819839535</v>
      </c>
      <c r="O2111" s="25">
        <f ca="1">VLOOKUP(CONCATENATE($F2111," ",$G2111),AllocFactorMatrix,(O$4+1),FALSE)*$E2113</f>
        <v>-152.29628952372468</v>
      </c>
      <c r="P2111" s="25">
        <f ca="1">VLOOKUP(CONCATENATE($F2111," ",$G2111),AllocFactorMatrix,(P$4+1),FALSE)*$E2113</f>
        <v>-12.057412705492771</v>
      </c>
      <c r="Q2111" s="25">
        <f ca="1">VLOOKUP(CONCATENATE($F2111," ",$G2111),AllocFactorMatrix,(Q$4+1),FALSE)*$E2113</f>
        <v>-2.4717144411639027</v>
      </c>
      <c r="R2111" s="25">
        <f t="shared" ca="1" si="953"/>
        <v>-712.4362365099164</v>
      </c>
      <c r="S2111" s="25">
        <f ca="1">VLOOKUP(CONCATENATE($F2111," ",$G2111),AllocFactorMatrix,(S$4+1),FALSE)*$E2113</f>
        <v>-36.356539309268591</v>
      </c>
      <c r="T2111" s="25">
        <f ca="1">VLOOKUP(CONCATENATE($F2111," ",$G2111),AllocFactorMatrix,(T$4+1),FALSE)*$E2113</f>
        <v>-434.49006702823277</v>
      </c>
      <c r="U2111" s="25">
        <f ca="1">VLOOKUP(CONCATENATE($F2111," ",$G2111),AllocFactorMatrix,(U$4+1),FALSE)*$E2113</f>
        <v>-3071.6414737100968</v>
      </c>
      <c r="V2111" s="25">
        <f ca="1">VLOOKUP(CONCATENATE($F2111," ",$G2111),AllocFactorMatrix,(V$4+1),FALSE)*$E2113</f>
        <v>-492.26023845596063</v>
      </c>
      <c r="W2111" s="25">
        <f t="shared" ca="1" si="954"/>
        <v>-4034.7483185035585</v>
      </c>
      <c r="X2111" s="25">
        <f ca="1">VLOOKUP(CONCATENATE($F2111," ",$G2111),AllocFactorMatrix,(X$4+1),FALSE)*$E2113</f>
        <v>-147.99467863913455</v>
      </c>
      <c r="Y2111" s="25">
        <f ca="1">VLOOKUP(CONCATENATE($F2111," ",$G2111),AllocFactorMatrix,(Y$4+1),FALSE)*$E2113</f>
        <v>-3.4783976389235582</v>
      </c>
      <c r="Z2111" s="25">
        <f t="shared" ca="1" si="952"/>
        <v>-151.4730762780581</v>
      </c>
      <c r="AA2111" s="25">
        <f ca="1">VLOOKUP(CONCATENATE($F2111," ",$G2111),AllocFactorMatrix,(AA$4+1),FALSE)*$E2113</f>
        <v>-3.3981129435741244</v>
      </c>
      <c r="AB2111" s="25">
        <f ca="1">VLOOKUP(CONCATENATE($F2111," ",$G2111),AllocFactorMatrix,(AB$4+1),FALSE)*$E2113</f>
        <v>-58.471720513008947</v>
      </c>
      <c r="AC2111" s="25">
        <f ca="1">VLOOKUP(CONCATENATE($F2111," ",$G2111),AllocFactorMatrix,(AC$4+1),FALSE)*$E2113</f>
        <v>-14.596455684568552</v>
      </c>
    </row>
    <row r="2112" spans="4:29" hidden="1" outlineLevel="1">
      <c r="F2112" s="61" t="str">
        <f>F2113</f>
        <v>LABOR_M</v>
      </c>
      <c r="G2112" s="20" t="str">
        <f>$G$14</f>
        <v>CUSTOMER</v>
      </c>
      <c r="H2112" s="24">
        <f t="shared" ca="1" si="940"/>
        <v>-14101.508847037272</v>
      </c>
      <c r="I2112" s="25">
        <f ca="1">VLOOKUP(CONCATENATE($F2112," ",$G2112),AllocFactorMatrix,(I$4+1),FALSE)*$E2113</f>
        <v>-11076.58495094906</v>
      </c>
      <c r="J2112" s="25">
        <f ca="1">VLOOKUP(CONCATENATE($F2112," ",$G2112),AllocFactorMatrix,(J$4+1),FALSE)*$E2113</f>
        <v>-2573.4811566019225</v>
      </c>
      <c r="K2112" s="25">
        <f ca="1">VLOOKUP(CONCATENATE($F2112," ",$G2112),AllocFactorMatrix,(K$4+1),FALSE)*$E2113</f>
        <v>-23.192000244045254</v>
      </c>
      <c r="L2112" s="25">
        <f ca="1">VLOOKUP(CONCATENATE($F2112," ",$G2112),AllocFactorMatrix,(L$4+1),FALSE)*$E2113</f>
        <v>-3.271793394062549</v>
      </c>
      <c r="M2112" s="25">
        <f t="shared" ca="1" si="951"/>
        <v>-2599.9449502400303</v>
      </c>
      <c r="N2112" s="25">
        <f ca="1">VLOOKUP(CONCATENATE($F2112," ",$G2112),AllocFactorMatrix,(N$4+1),FALSE)*$E2113</f>
        <v>-44.405050468724546</v>
      </c>
      <c r="O2112" s="25">
        <f ca="1">VLOOKUP(CONCATENATE($F2112," ",$G2112),AllocFactorMatrix,(O$4+1),FALSE)*$E2113</f>
        <v>-19.522292932197779</v>
      </c>
      <c r="P2112" s="25">
        <f ca="1">VLOOKUP(CONCATENATE($F2112," ",$G2112),AllocFactorMatrix,(P$4+1),FALSE)*$E2113</f>
        <v>-9.3568388060320302</v>
      </c>
      <c r="Q2112" s="25">
        <f ca="1">VLOOKUP(CONCATENATE($F2112," ",$G2112),AllocFactorMatrix,(Q$4+1),FALSE)*$E2113</f>
        <v>-3.986341186408338</v>
      </c>
      <c r="R2112" s="25">
        <f t="shared" ca="1" si="953"/>
        <v>-77.270523393362694</v>
      </c>
      <c r="S2112" s="25">
        <f ca="1">VLOOKUP(CONCATENATE($F2112," ",$G2112),AllocFactorMatrix,(S$4+1),FALSE)*$E2113</f>
        <v>-0.64606167209103005</v>
      </c>
      <c r="T2112" s="25">
        <f ca="1">VLOOKUP(CONCATENATE($F2112," ",$G2112),AllocFactorMatrix,(T$4+1),FALSE)*$E2113</f>
        <v>-12.147439765155324</v>
      </c>
      <c r="U2112" s="25">
        <f ca="1">VLOOKUP(CONCATENATE($F2112," ",$G2112),AllocFactorMatrix,(U$4+1),FALSE)*$E2113</f>
        <v>-24.249852454066975</v>
      </c>
      <c r="V2112" s="25">
        <f ca="1">VLOOKUP(CONCATENATE($F2112," ",$G2112),AllocFactorMatrix,(V$4+1),FALSE)*$E2113</f>
        <v>-5.9820815369021636</v>
      </c>
      <c r="W2112" s="25">
        <f t="shared" ca="1" si="954"/>
        <v>-43.025435428215495</v>
      </c>
      <c r="X2112" s="25">
        <f ca="1">VLOOKUP(CONCATENATE($F2112," ",$G2112),AllocFactorMatrix,(X$4+1),FALSE)*$E2113</f>
        <v>-14.909590419300189</v>
      </c>
      <c r="Y2112" s="25">
        <f ca="1">VLOOKUP(CONCATENATE($F2112," ",$G2112),AllocFactorMatrix,(Y$4+1),FALSE)*$E2113</f>
        <v>-0.25018073396725643</v>
      </c>
      <c r="Z2112" s="25">
        <f t="shared" ca="1" si="952"/>
        <v>-15.159771153267446</v>
      </c>
      <c r="AA2112" s="25">
        <f ca="1">VLOOKUP(CONCATENATE($F2112," ",$G2112),AllocFactorMatrix,(AA$4+1),FALSE)*$E2113</f>
        <v>-0.87251462607158392</v>
      </c>
      <c r="AB2112" s="25">
        <f ca="1">VLOOKUP(CONCATENATE($F2112," ",$G2112),AllocFactorMatrix,(AB$4+1),FALSE)*$E2113</f>
        <v>-240.34873213814021</v>
      </c>
      <c r="AC2112" s="25">
        <f ca="1">VLOOKUP(CONCATENATE($F2112," ",$G2112),AllocFactorMatrix,(AC$4+1),FALSE)*$E2113</f>
        <v>-48.301969109129217</v>
      </c>
    </row>
    <row r="2113" spans="4:29" collapsed="1">
      <c r="D2113" s="58" t="s">
        <v>1163</v>
      </c>
      <c r="E2113" s="22">
        <f>'Sch 5'!AA433</f>
        <v>-54803.77</v>
      </c>
      <c r="F2113" s="61" t="s">
        <v>69</v>
      </c>
      <c r="G2113" s="20" t="str">
        <f>$G$15</f>
        <v>TOTAL</v>
      </c>
      <c r="H2113" s="24">
        <f t="shared" ca="1" si="940"/>
        <v>-54803.770000000004</v>
      </c>
      <c r="I2113" s="25">
        <f ca="1">VLOOKUP(CONCATENATE($F2113," ",$G2113),AllocFactorMatrix,(I$4+1),FALSE)*$E2113</f>
        <v>-32326.520886365124</v>
      </c>
      <c r="J2113" s="25">
        <f ca="1">VLOOKUP(CONCATENATE($F2113," ",$G2113),AllocFactorMatrix,(J$4+1),FALSE)*$E2113</f>
        <v>-8109.6364543460713</v>
      </c>
      <c r="K2113" s="25">
        <f ca="1">VLOOKUP(CONCATENATE($F2113," ",$G2113),AllocFactorMatrix,(K$4+1),FALSE)*$E2113</f>
        <v>-80.435024103109541</v>
      </c>
      <c r="L2113" s="25">
        <f ca="1">VLOOKUP(CONCATENATE($F2113," ",$G2113),AllocFactorMatrix,(L$4+1),FALSE)*$E2113</f>
        <v>-4.2667915851318199</v>
      </c>
      <c r="M2113" s="25">
        <f t="shared" ca="1" si="951"/>
        <v>-8194.3382700343136</v>
      </c>
      <c r="N2113" s="25">
        <f ca="1">VLOOKUP(CONCATENATE($F2113," ",$G2113),AllocFactorMatrix,(N$4+1),FALSE)*$E2113</f>
        <v>-2416.7882759645086</v>
      </c>
      <c r="O2113" s="25">
        <f ca="1">VLOOKUP(CONCATENATE($F2113," ",$G2113),AllocFactorMatrix,(O$4+1),FALSE)*$E2113</f>
        <v>-629.81443278620839</v>
      </c>
      <c r="P2113" s="25">
        <f ca="1">VLOOKUP(CONCATENATE($F2113," ",$G2113),AllocFactorMatrix,(P$4+1),FALSE)*$E2113</f>
        <v>-43.304232323046875</v>
      </c>
      <c r="Q2113" s="25">
        <f ca="1">VLOOKUP(CONCATENATE($F2113," ",$G2113),AllocFactorMatrix,(Q$4+1),FALSE)*$E2113</f>
        <v>-10.632233822881165</v>
      </c>
      <c r="R2113" s="25">
        <f t="shared" ca="1" si="953"/>
        <v>-3100.5391748966449</v>
      </c>
      <c r="S2113" s="25">
        <f ca="1">VLOOKUP(CONCATENATE($F2113," ",$G2113),AllocFactorMatrix,(S$4+1),FALSE)*$E2113</f>
        <v>-141.0188036114846</v>
      </c>
      <c r="T2113" s="25">
        <f ca="1">VLOOKUP(CONCATENATE($F2113," ",$G2113),AllocFactorMatrix,(T$4+1),FALSE)*$E2113</f>
        <v>-1504.0124322065037</v>
      </c>
      <c r="U2113" s="25">
        <f ca="1">VLOOKUP(CONCATENATE($F2113," ",$G2113),AllocFactorMatrix,(U$4+1),FALSE)*$E2113</f>
        <v>-7317.5510473698041</v>
      </c>
      <c r="V2113" s="25">
        <f ca="1">VLOOKUP(CONCATENATE($F2113," ",$G2113),AllocFactorMatrix,(V$4+1),FALSE)*$E2113</f>
        <v>-1100.2887907546988</v>
      </c>
      <c r="W2113" s="25">
        <f t="shared" ca="1" si="954"/>
        <v>-10062.871073942491</v>
      </c>
      <c r="X2113" s="25">
        <f ca="1">VLOOKUP(CONCATENATE($F2113," ",$G2113),AllocFactorMatrix,(X$4+1),FALSE)*$E2113</f>
        <v>-660.19723470108374</v>
      </c>
      <c r="Y2113" s="25">
        <f ca="1">VLOOKUP(CONCATENATE($F2113," ",$G2113),AllocFactorMatrix,(Y$4+1),FALSE)*$E2113</f>
        <v>-14.244513025075301</v>
      </c>
      <c r="Z2113" s="25">
        <f t="shared" ca="1" si="952"/>
        <v>-674.44174772615906</v>
      </c>
      <c r="AA2113" s="25">
        <f ca="1">VLOOKUP(CONCATENATE($F2113," ",$G2113),AllocFactorMatrix,(AA$4+1),FALSE)*$E2113</f>
        <v>-12.811675969055349</v>
      </c>
      <c r="AB2113" s="25">
        <f ca="1">VLOOKUP(CONCATENATE($F2113," ",$G2113),AllocFactorMatrix,(AB$4+1),FALSE)*$E2113</f>
        <v>-355.31696074084988</v>
      </c>
      <c r="AC2113" s="25">
        <f ca="1">VLOOKUP(CONCATENATE($F2113," ",$G2113),AllocFactorMatrix,(AC$4+1),FALSE)*$E2113</f>
        <v>-76.930210325380372</v>
      </c>
    </row>
    <row r="2114" spans="4:29" hidden="1" outlineLevel="1">
      <c r="F2114" s="61" t="str">
        <f>F2121</f>
        <v>RB_GUP</v>
      </c>
      <c r="G2114" s="20" t="str">
        <f>$G$8</f>
        <v>PRODUCTION</v>
      </c>
      <c r="H2114" s="24">
        <f t="shared" ca="1" si="940"/>
        <v>25891.63931820411</v>
      </c>
      <c r="I2114" s="25">
        <f ca="1">VLOOKUP(CONCATENATE($F2114," ",$G2114),AllocFactorMatrix,(I$4+1),FALSE)*$E2121</f>
        <v>12695.781952155074</v>
      </c>
      <c r="J2114" s="25">
        <f ca="1">VLOOKUP(CONCATENATE($F2114," ",$G2114),AllocFactorMatrix,(J$4+1),FALSE)*$E2121</f>
        <v>3211.5391732394369</v>
      </c>
      <c r="K2114" s="25">
        <f ca="1">VLOOKUP(CONCATENATE($F2114," ",$G2114),AllocFactorMatrix,(K$4+1),FALSE)*$E2121</f>
        <v>37.547777778736474</v>
      </c>
      <c r="L2114" s="25">
        <f ca="1">VLOOKUP(CONCATENATE($F2114," ",$G2114),AllocFactorMatrix,(L$4+1),FALSE)*$E2121</f>
        <v>0.92500854660374188</v>
      </c>
      <c r="M2114" s="25">
        <f t="shared" ca="1" si="951"/>
        <v>3250.011959564777</v>
      </c>
      <c r="N2114" s="25">
        <f ca="1">VLOOKUP(CONCATENATE($F2114," ",$G2114),AllocFactorMatrix,(N$4+1),FALSE)*$E2121</f>
        <v>1343.7482825738318</v>
      </c>
      <c r="O2114" s="25">
        <f ca="1">VLOOKUP(CONCATENATE($F2114," ",$G2114),AllocFactorMatrix,(O$4+1),FALSE)*$E2121</f>
        <v>382.69291425853731</v>
      </c>
      <c r="P2114" s="25">
        <f ca="1">VLOOKUP(CONCATENATE($F2114," ",$G2114),AllocFactorMatrix,(P$4+1),FALSE)*$E2121</f>
        <v>30.284590209341179</v>
      </c>
      <c r="Q2114" s="25">
        <f ca="1">VLOOKUP(CONCATENATE($F2114," ",$G2114),AllocFactorMatrix,(Q$4+1),FALSE)*$E2121</f>
        <v>6.3925430109408756</v>
      </c>
      <c r="R2114" s="25">
        <f ca="1">SUBTOTAL(9,N2114:Q2114)</f>
        <v>1763.1183300526511</v>
      </c>
      <c r="S2114" s="25">
        <f ca="1">VLOOKUP(CONCATENATE($F2114," ",$G2114),AllocFactorMatrix,(S$4+1),FALSE)*$E2121</f>
        <v>80.71936715986719</v>
      </c>
      <c r="T2114" s="25">
        <f ca="1">VLOOKUP(CONCATENATE($F2114," ",$G2114),AllocFactorMatrix,(T$4+1),FALSE)*$E2121</f>
        <v>879.98271012201008</v>
      </c>
      <c r="U2114" s="25">
        <f ca="1">VLOOKUP(CONCATENATE($F2114," ",$G2114),AllocFactorMatrix,(U$4+1),FALSE)*$E2121</f>
        <v>5877.0860636954203</v>
      </c>
      <c r="V2114" s="25">
        <f ca="1">VLOOKUP(CONCATENATE($F2114," ",$G2114),AllocFactorMatrix,(V$4+1),FALSE)*$E2121</f>
        <v>922.00375232072849</v>
      </c>
      <c r="W2114" s="25">
        <f ca="1">SUBTOTAL(9,S2114:V2114)</f>
        <v>7759.7918932980256</v>
      </c>
      <c r="X2114" s="25">
        <f ca="1">VLOOKUP(CONCATENATE($F2114," ",$G2114),AllocFactorMatrix,(X$4+1),FALSE)*$E2121</f>
        <v>364.72982825728644</v>
      </c>
      <c r="Y2114" s="25">
        <f ca="1">VLOOKUP(CONCATENATE($F2114," ",$G2114),AllocFactorMatrix,(Y$4+1),FALSE)*$E2121</f>
        <v>8.8047113938493951</v>
      </c>
      <c r="Z2114" s="25">
        <f t="shared" ca="1" si="952"/>
        <v>373.53453965113584</v>
      </c>
      <c r="AA2114" s="25">
        <f ca="1">VLOOKUP(CONCATENATE($F2114," ",$G2114),AllocFactorMatrix,(AA$4+1),FALSE)*$E2121</f>
        <v>6.3589914551638156</v>
      </c>
      <c r="AB2114" s="25">
        <f ca="1">VLOOKUP(CONCATENATE($F2114," ",$G2114),AllocFactorMatrix,(AB$4+1),FALSE)*$E2121</f>
        <v>34.479720523507631</v>
      </c>
      <c r="AC2114" s="25">
        <f ca="1">VLOOKUP(CONCATENATE($F2114," ",$G2114),AllocFactorMatrix,(AC$4+1),FALSE)*$E2121</f>
        <v>8.5619315037806256</v>
      </c>
    </row>
    <row r="2115" spans="4:29" hidden="1" outlineLevel="1">
      <c r="F2115" s="61" t="str">
        <f>F2121</f>
        <v>RB_GUP</v>
      </c>
      <c r="G2115" s="20" t="str">
        <f>$G$9</f>
        <v>BULKTRAN</v>
      </c>
      <c r="H2115" s="24">
        <f t="shared" ca="1" si="940"/>
        <v>27420.677359666242</v>
      </c>
      <c r="I2115" s="25">
        <f ca="1">VLOOKUP(CONCATENATE($F2115," ",$G2115),AllocFactorMatrix,(I$4+1),FALSE)*$E2121</f>
        <v>13445.534925784086</v>
      </c>
      <c r="J2115" s="25">
        <f ca="1">VLOOKUP(CONCATENATE($F2115," ",$G2115),AllocFactorMatrix,(J$4+1),FALSE)*$E2121</f>
        <v>3401.1975222987157</v>
      </c>
      <c r="K2115" s="25">
        <f ca="1">VLOOKUP(CONCATENATE($F2115," ",$G2115),AllocFactorMatrix,(K$4+1),FALSE)*$E2121</f>
        <v>39.765172355050098</v>
      </c>
      <c r="L2115" s="25">
        <f ca="1">VLOOKUP(CONCATENATE($F2115," ",$G2115),AllocFactorMatrix,(L$4+1),FALSE)*$E2121</f>
        <v>0.97963518646428882</v>
      </c>
      <c r="M2115" s="25">
        <f t="shared" ca="1" si="951"/>
        <v>3441.9423298402303</v>
      </c>
      <c r="N2115" s="25">
        <f ca="1">VLOOKUP(CONCATENATE($F2115," ",$G2115),AllocFactorMatrix,(N$4+1),FALSE)*$E2121</f>
        <v>1423.1037153045893</v>
      </c>
      <c r="O2115" s="25">
        <f ca="1">VLOOKUP(CONCATENATE($F2115," ",$G2115),AllocFactorMatrix,(O$4+1),FALSE)*$E2121</f>
        <v>405.29295193509699</v>
      </c>
      <c r="P2115" s="25">
        <f ca="1">VLOOKUP(CONCATENATE($F2115," ",$G2115),AllocFactorMatrix,(P$4+1),FALSE)*$E2121</f>
        <v>32.073055201112361</v>
      </c>
      <c r="Q2115" s="25">
        <f ca="1">VLOOKUP(CONCATENATE($F2115," ",$G2115),AllocFactorMatrix,(Q$4+1),FALSE)*$E2121</f>
        <v>6.7700564362317595</v>
      </c>
      <c r="R2115" s="25">
        <f t="shared" ref="R2115:R2121" ca="1" si="955">SUBTOTAL(9,N2115:Q2115)</f>
        <v>1867.2397788770304</v>
      </c>
      <c r="S2115" s="25">
        <f ca="1">VLOOKUP(CONCATENATE($F2115," ",$G2115),AllocFactorMatrix,(S$4+1),FALSE)*$E2121</f>
        <v>85.48627208826268</v>
      </c>
      <c r="T2115" s="25">
        <f ca="1">VLOOKUP(CONCATENATE($F2115," ",$G2115),AllocFactorMatrix,(T$4+1),FALSE)*$E2121</f>
        <v>931.95033654647739</v>
      </c>
      <c r="U2115" s="25">
        <f ca="1">VLOOKUP(CONCATENATE($F2115," ",$G2115),AllocFactorMatrix,(U$4+1),FALSE)*$E2121</f>
        <v>6224.1590340043749</v>
      </c>
      <c r="V2115" s="25">
        <f ca="1">VLOOKUP(CONCATENATE($F2115," ",$G2115),AllocFactorMatrix,(V$4+1),FALSE)*$E2121</f>
        <v>976.45294320985113</v>
      </c>
      <c r="W2115" s="25">
        <f t="shared" ref="W2115:W2121" ca="1" si="956">SUBTOTAL(9,S2115:V2115)</f>
        <v>8218.0485858489665</v>
      </c>
      <c r="X2115" s="25">
        <f ca="1">VLOOKUP(CONCATENATE($F2115," ",$G2115),AllocFactorMatrix,(X$4+1),FALSE)*$E2121</f>
        <v>386.26905083826972</v>
      </c>
      <c r="Y2115" s="25">
        <f ca="1">VLOOKUP(CONCATENATE($F2115," ",$G2115),AllocFactorMatrix,(Y$4+1),FALSE)*$E2121</f>
        <v>9.3246761013689117</v>
      </c>
      <c r="Z2115" s="25">
        <f t="shared" ca="1" si="952"/>
        <v>395.59372693963866</v>
      </c>
      <c r="AA2115" s="25">
        <f ca="1">VLOOKUP(CONCATENATE($F2115," ",$G2115),AllocFactorMatrix,(AA$4+1),FALSE)*$E2121</f>
        <v>6.7345234838925609</v>
      </c>
      <c r="AB2115" s="25">
        <f ca="1">VLOOKUP(CONCATENATE($F2115," ",$G2115),AllocFactorMatrix,(AB$4+1),FALSE)*$E2121</f>
        <v>36.515930115781615</v>
      </c>
      <c r="AC2115" s="25">
        <f ca="1">VLOOKUP(CONCATENATE($F2115," ",$G2115),AllocFactorMatrix,(AC$4+1),FALSE)*$E2121</f>
        <v>9.0675587766149519</v>
      </c>
    </row>
    <row r="2116" spans="4:29" hidden="1" outlineLevel="1">
      <c r="F2116" s="61" t="str">
        <f>F2121</f>
        <v>RB_GUP</v>
      </c>
      <c r="G2116" s="20" t="str">
        <f>$G$10</f>
        <v>SUBTRAN</v>
      </c>
      <c r="H2116" s="24">
        <f t="shared" ca="1" si="940"/>
        <v>10511.766041353552</v>
      </c>
      <c r="I2116" s="25">
        <f ca="1">VLOOKUP(CONCATENATE($F2116," ",$G2116),AllocFactorMatrix,(I$4+1),FALSE)*$E2121</f>
        <v>4992.05669300728</v>
      </c>
      <c r="J2116" s="25">
        <f ca="1">VLOOKUP(CONCATENATE($F2116," ",$G2116),AllocFactorMatrix,(J$4+1),FALSE)*$E2121</f>
        <v>1277.8928519311146</v>
      </c>
      <c r="K2116" s="25">
        <f ca="1">VLOOKUP(CONCATENATE($F2116," ",$G2116),AllocFactorMatrix,(K$4+1),FALSE)*$E2121</f>
        <v>14.89156990320993</v>
      </c>
      <c r="L2116" s="25">
        <f ca="1">VLOOKUP(CONCATENATE($F2116," ",$G2116),AllocFactorMatrix,(L$4+1),FALSE)*$E2121</f>
        <v>0.48820850667879701</v>
      </c>
      <c r="M2116" s="25">
        <f t="shared" ca="1" si="951"/>
        <v>1293.2726303410034</v>
      </c>
      <c r="N2116" s="25">
        <f ca="1">VLOOKUP(CONCATENATE($F2116," ",$G2116),AllocFactorMatrix,(N$4+1),FALSE)*$E2121</f>
        <v>556.96779122922169</v>
      </c>
      <c r="O2116" s="25">
        <f ca="1">VLOOKUP(CONCATENATE($F2116," ",$G2116),AllocFactorMatrix,(O$4+1),FALSE)*$E2121</f>
        <v>157.87126281229976</v>
      </c>
      <c r="P2116" s="25">
        <f ca="1">VLOOKUP(CONCATENATE($F2116," ",$G2116),AllocFactorMatrix,(P$4+1),FALSE)*$E2121</f>
        <v>16.171214741844167</v>
      </c>
      <c r="Q2116" s="25">
        <f ca="1">VLOOKUP(CONCATENATE($F2116," ",$G2116),AllocFactorMatrix,(Q$4+1),FALSE)*$E2121</f>
        <v>0</v>
      </c>
      <c r="R2116" s="25">
        <f t="shared" ca="1" si="955"/>
        <v>731.01026878336563</v>
      </c>
      <c r="S2116" s="25">
        <f ca="1">VLOOKUP(CONCATENATE($F2116," ",$G2116),AllocFactorMatrix,(S$4+1),FALSE)*$E2121</f>
        <v>31.192697716346196</v>
      </c>
      <c r="T2116" s="25">
        <f ca="1">VLOOKUP(CONCATENATE($F2116," ",$G2116),AllocFactorMatrix,(T$4+1),FALSE)*$E2121</f>
        <v>360.52147425683222</v>
      </c>
      <c r="U2116" s="25">
        <f ca="1">VLOOKUP(CONCATENATE($F2116," ",$G2116),AllocFactorMatrix,(U$4+1),FALSE)*$E2121</f>
        <v>2936.7161190048746</v>
      </c>
      <c r="V2116" s="25">
        <f ca="1">VLOOKUP(CONCATENATE($F2116," ",$G2116),AllocFactorMatrix,(V$4+1),FALSE)*$E2121</f>
        <v>0</v>
      </c>
      <c r="W2116" s="25">
        <f t="shared" ca="1" si="956"/>
        <v>3328.4302909780531</v>
      </c>
      <c r="X2116" s="25">
        <f ca="1">VLOOKUP(CONCATENATE($F2116," ",$G2116),AllocFactorMatrix,(X$4+1),FALSE)*$E2121</f>
        <v>151.15790062699114</v>
      </c>
      <c r="Y2116" s="25">
        <f ca="1">VLOOKUP(CONCATENATE($F2116," ",$G2116),AllocFactorMatrix,(Y$4+1),FALSE)*$E2121</f>
        <v>3.6165534584255421</v>
      </c>
      <c r="Z2116" s="25">
        <f t="shared" ca="1" si="952"/>
        <v>154.77445408541666</v>
      </c>
      <c r="AA2116" s="25">
        <f ca="1">VLOOKUP(CONCATENATE($F2116," ",$G2116),AllocFactorMatrix,(AA$4+1),FALSE)*$E2121</f>
        <v>2.4821542170283464</v>
      </c>
      <c r="AB2116" s="25">
        <f ca="1">VLOOKUP(CONCATENATE($F2116," ",$G2116),AllocFactorMatrix,(AB$4+1),FALSE)*$E2121</f>
        <v>7.7971886652715634</v>
      </c>
      <c r="AC2116" s="25">
        <f ca="1">VLOOKUP(CONCATENATE($F2116," ",$G2116),AllocFactorMatrix,(AC$4+1),FALSE)*$E2121</f>
        <v>1.9423612761341376</v>
      </c>
    </row>
    <row r="2117" spans="4:29" hidden="1" outlineLevel="1">
      <c r="F2117" s="61" t="str">
        <f>F2121</f>
        <v>RB_GUP</v>
      </c>
      <c r="G2117" s="20" t="str">
        <f>$G$11</f>
        <v>DISTPRI</v>
      </c>
      <c r="H2117" s="24">
        <f t="shared" ca="1" si="940"/>
        <v>21929.556044217046</v>
      </c>
      <c r="I2117" s="25">
        <f ca="1">VLOOKUP(CONCATENATE($F2117," ",$G2117),AllocFactorMatrix,(I$4+1),FALSE)*$E2121</f>
        <v>14572.160477283949</v>
      </c>
      <c r="J2117" s="25">
        <f ca="1">VLOOKUP(CONCATENATE($F2117," ",$G2117),AllocFactorMatrix,(J$4+1),FALSE)*$E2121</f>
        <v>3668.7108242566228</v>
      </c>
      <c r="K2117" s="25">
        <f ca="1">VLOOKUP(CONCATENATE($F2117," ",$G2117),AllocFactorMatrix,(K$4+1),FALSE)*$E2121</f>
        <v>42.812540543461111</v>
      </c>
      <c r="L2117" s="25">
        <f ca="1">VLOOKUP(CONCATENATE($F2117," ",$G2117),AllocFactorMatrix,(L$4+1),FALSE)*$E2121</f>
        <v>0</v>
      </c>
      <c r="M2117" s="25">
        <f t="shared" ca="1" si="951"/>
        <v>3711.523364800084</v>
      </c>
      <c r="N2117" s="25">
        <f ca="1">VLOOKUP(CONCATENATE($F2117," ",$G2117),AllocFactorMatrix,(N$4+1),FALSE)*$E2121</f>
        <v>1582.0497309344271</v>
      </c>
      <c r="O2117" s="25">
        <f ca="1">VLOOKUP(CONCATENATE($F2117," ",$G2117),AllocFactorMatrix,(O$4+1),FALSE)*$E2121</f>
        <v>449.10973811514822</v>
      </c>
      <c r="P2117" s="25">
        <f ca="1">VLOOKUP(CONCATENATE($F2117," ",$G2117),AllocFactorMatrix,(P$4+1),FALSE)*$E2121</f>
        <v>0</v>
      </c>
      <c r="Q2117" s="25">
        <f ca="1">VLOOKUP(CONCATENATE($F2117," ",$G2117),AllocFactorMatrix,(Q$4+1),FALSE)*$E2121</f>
        <v>0</v>
      </c>
      <c r="R2117" s="25">
        <f t="shared" ca="1" si="955"/>
        <v>2031.1594690495754</v>
      </c>
      <c r="S2117" s="25">
        <f ca="1">VLOOKUP(CONCATENATE($F2117," ",$G2117),AllocFactorMatrix,(S$4+1),FALSE)*$E2121</f>
        <v>90.230109124269546</v>
      </c>
      <c r="T2117" s="25">
        <f ca="1">VLOOKUP(CONCATENATE($F2117," ",$G2117),AllocFactorMatrix,(T$4+1),FALSE)*$E2121</f>
        <v>1043.6374250146321</v>
      </c>
      <c r="U2117" s="25">
        <f ca="1">VLOOKUP(CONCATENATE($F2117," ",$G2117),AllocFactorMatrix,(U$4+1),FALSE)*$E2121</f>
        <v>0</v>
      </c>
      <c r="V2117" s="25">
        <f ca="1">VLOOKUP(CONCATENATE($F2117," ",$G2117),AllocFactorMatrix,(V$4+1),FALSE)*$E2121</f>
        <v>0</v>
      </c>
      <c r="W2117" s="25">
        <f t="shared" ca="1" si="956"/>
        <v>1133.8675341389016</v>
      </c>
      <c r="X2117" s="25">
        <f ca="1">VLOOKUP(CONCATENATE($F2117," ",$G2117),AllocFactorMatrix,(X$4+1),FALSE)*$E2121</f>
        <v>429.34164147280154</v>
      </c>
      <c r="Y2117" s="25">
        <f ca="1">VLOOKUP(CONCATENATE($F2117," ",$G2117),AllocFactorMatrix,(Y$4+1),FALSE)*$E2121</f>
        <v>10.28667080561768</v>
      </c>
      <c r="Z2117" s="25">
        <f t="shared" ca="1" si="952"/>
        <v>439.62831227841923</v>
      </c>
      <c r="AA2117" s="25">
        <f ca="1">VLOOKUP(CONCATENATE($F2117," ",$G2117),AllocFactorMatrix,(AA$4+1),FALSE)*$E2121</f>
        <v>7.3867202687973572</v>
      </c>
      <c r="AB2117" s="25">
        <f ca="1">VLOOKUP(CONCATENATE($F2117," ",$G2117),AllocFactorMatrix,(AB$4+1),FALSE)*$E2121</f>
        <v>27.077388007468553</v>
      </c>
      <c r="AC2117" s="25">
        <f ca="1">VLOOKUP(CONCATENATE($F2117," ",$G2117),AllocFactorMatrix,(AC$4+1),FALSE)*$E2121</f>
        <v>6.7527783898453855</v>
      </c>
    </row>
    <row r="2118" spans="4:29" hidden="1" outlineLevel="1">
      <c r="F2118" s="61" t="str">
        <f>F2121</f>
        <v>RB_GUP</v>
      </c>
      <c r="G2118" s="20" t="str">
        <f>$G$12</f>
        <v>DISTSEC</v>
      </c>
      <c r="H2118" s="24">
        <f t="shared" ca="1" si="940"/>
        <v>9699.1194457485344</v>
      </c>
      <c r="I2118" s="25">
        <f ca="1">VLOOKUP(CONCATENATE($F2118," ",$G2118),AllocFactorMatrix,(I$4+1),FALSE)*$E2121</f>
        <v>7241.3796687318409</v>
      </c>
      <c r="J2118" s="25">
        <f ca="1">VLOOKUP(CONCATENATE($F2118," ",$G2118),AllocFactorMatrix,(J$4+1),FALSE)*$E2121</f>
        <v>1625.5937780373106</v>
      </c>
      <c r="K2118" s="25">
        <f ca="1">VLOOKUP(CONCATENATE($F2118," ",$G2118),AllocFactorMatrix,(K$4+1),FALSE)*$E2121</f>
        <v>0</v>
      </c>
      <c r="L2118" s="25">
        <f ca="1">VLOOKUP(CONCATENATE($F2118," ",$G2118),AllocFactorMatrix,(L$4+1),FALSE)*$E2121</f>
        <v>0</v>
      </c>
      <c r="M2118" s="25">
        <f t="shared" ca="1" si="951"/>
        <v>1625.5937780373106</v>
      </c>
      <c r="N2118" s="25">
        <f ca="1">VLOOKUP(CONCATENATE($F2118," ",$G2118),AllocFactorMatrix,(N$4+1),FALSE)*$E2121</f>
        <v>573.03894393552764</v>
      </c>
      <c r="O2118" s="25">
        <f ca="1">VLOOKUP(CONCATENATE($F2118," ",$G2118),AllocFactorMatrix,(O$4+1),FALSE)*$E2121</f>
        <v>0</v>
      </c>
      <c r="P2118" s="25">
        <f ca="1">VLOOKUP(CONCATENATE($F2118," ",$G2118),AllocFactorMatrix,(P$4+1),FALSE)*$E2121</f>
        <v>0</v>
      </c>
      <c r="Q2118" s="25">
        <f ca="1">VLOOKUP(CONCATENATE($F2118," ",$G2118),AllocFactorMatrix,(Q$4+1),FALSE)*$E2121</f>
        <v>0</v>
      </c>
      <c r="R2118" s="25">
        <f t="shared" ca="1" si="955"/>
        <v>573.03894393552764</v>
      </c>
      <c r="S2118" s="25">
        <f ca="1">VLOOKUP(CONCATENATE($F2118," ",$G2118),AllocFactorMatrix,(S$4+1),FALSE)*$E2121</f>
        <v>25.363022516088805</v>
      </c>
      <c r="T2118" s="25">
        <f ca="1">VLOOKUP(CONCATENATE($F2118," ",$G2118),AllocFactorMatrix,(T$4+1),FALSE)*$E2121</f>
        <v>0</v>
      </c>
      <c r="U2118" s="25">
        <f ca="1">VLOOKUP(CONCATENATE($F2118," ",$G2118),AllocFactorMatrix,(U$4+1),FALSE)*$E2121</f>
        <v>0</v>
      </c>
      <c r="V2118" s="25">
        <f ca="1">VLOOKUP(CONCATENATE($F2118," ",$G2118),AllocFactorMatrix,(V$4+1),FALSE)*$E2121</f>
        <v>0</v>
      </c>
      <c r="W2118" s="25">
        <f t="shared" ca="1" si="956"/>
        <v>25.363022516088805</v>
      </c>
      <c r="X2118" s="25">
        <f ca="1">VLOOKUP(CONCATENATE($F2118," ",$G2118),AllocFactorMatrix,(X$4+1),FALSE)*$E2121</f>
        <v>159.48528619200113</v>
      </c>
      <c r="Y2118" s="25">
        <f ca="1">VLOOKUP(CONCATENATE($F2118," ",$G2118),AllocFactorMatrix,(Y$4+1),FALSE)*$E2121</f>
        <v>0</v>
      </c>
      <c r="Z2118" s="25">
        <f t="shared" ca="1" si="952"/>
        <v>159.48528619200113</v>
      </c>
      <c r="AA2118" s="25">
        <f ca="1">VLOOKUP(CONCATENATE($F2118," ",$G2118),AllocFactorMatrix,(AA$4+1),FALSE)*$E2121</f>
        <v>2.6006108347508161</v>
      </c>
      <c r="AB2118" s="25">
        <f ca="1">VLOOKUP(CONCATENATE($F2118," ",$G2118),AllocFactorMatrix,(AB$4+1),FALSE)*$E2121</f>
        <v>57.425444682568298</v>
      </c>
      <c r="AC2118" s="25">
        <f ca="1">VLOOKUP(CONCATENATE($F2118," ",$G2118),AllocFactorMatrix,(AC$4+1),FALSE)*$E2121</f>
        <v>14.232690818446041</v>
      </c>
    </row>
    <row r="2119" spans="4:29" hidden="1" outlineLevel="1">
      <c r="F2119" s="61" t="str">
        <f>F2121</f>
        <v>RB_GUP</v>
      </c>
      <c r="G2119" s="20" t="str">
        <f>$G$13</f>
        <v>ENERGY</v>
      </c>
      <c r="H2119" s="24">
        <f t="shared" ca="1" si="940"/>
        <v>1168.8451194055012</v>
      </c>
      <c r="I2119" s="25">
        <f ca="1">VLOOKUP(CONCATENATE($F2119," ",$G2119),AllocFactorMatrix,(I$4+1),FALSE)*$E2121</f>
        <v>424.91316559922586</v>
      </c>
      <c r="J2119" s="25">
        <f ca="1">VLOOKUP(CONCATENATE($F2119," ",$G2119),AllocFactorMatrix,(J$4+1),FALSE)*$E2121</f>
        <v>137.14758938544355</v>
      </c>
      <c r="K2119" s="25">
        <f ca="1">VLOOKUP(CONCATENATE($F2119," ",$G2119),AllocFactorMatrix,(K$4+1),FALSE)*$E2121</f>
        <v>1.5700796972017828</v>
      </c>
      <c r="L2119" s="25">
        <f ca="1">VLOOKUP(CONCATENATE($F2119," ",$G2119),AllocFactorMatrix,(L$4+1),FALSE)*$E2121</f>
        <v>3.9793572693578215E-2</v>
      </c>
      <c r="M2119" s="25">
        <f t="shared" ca="1" si="951"/>
        <v>138.75746265533891</v>
      </c>
      <c r="N2119" s="25">
        <f ca="1">VLOOKUP(CONCATENATE($F2119," ",$G2119),AllocFactorMatrix,(N$4+1),FALSE)*$E2121</f>
        <v>66.368145908236897</v>
      </c>
      <c r="O2119" s="25">
        <f ca="1">VLOOKUP(CONCATENATE($F2119," ",$G2119),AllocFactorMatrix,(O$4+1),FALSE)*$E2121</f>
        <v>18.525333437057423</v>
      </c>
      <c r="P2119" s="25">
        <f ca="1">VLOOKUP(CONCATENATE($F2119," ",$G2119),AllocFactorMatrix,(P$4+1),FALSE)*$E2121</f>
        <v>1.4666646932502585</v>
      </c>
      <c r="Q2119" s="25">
        <f ca="1">VLOOKUP(CONCATENATE($F2119," ",$G2119),AllocFactorMatrix,(Q$4+1),FALSE)*$E2121</f>
        <v>0.30065955202814243</v>
      </c>
      <c r="R2119" s="25">
        <f t="shared" ca="1" si="955"/>
        <v>86.660803590572712</v>
      </c>
      <c r="S2119" s="25">
        <f ca="1">VLOOKUP(CONCATENATE($F2119," ",$G2119),AllocFactorMatrix,(S$4+1),FALSE)*$E2121</f>
        <v>4.4224124923067514</v>
      </c>
      <c r="T2119" s="25">
        <f ca="1">VLOOKUP(CONCATENATE($F2119," ",$G2119),AllocFactorMatrix,(T$4+1),FALSE)*$E2121</f>
        <v>52.851408211974579</v>
      </c>
      <c r="U2119" s="25">
        <f ca="1">VLOOKUP(CONCATENATE($F2119," ",$G2119),AllocFactorMatrix,(U$4+1),FALSE)*$E2121</f>
        <v>373.63472660776563</v>
      </c>
      <c r="V2119" s="25">
        <f ca="1">VLOOKUP(CONCATENATE($F2119," ",$G2119),AllocFactorMatrix,(V$4+1),FALSE)*$E2121</f>
        <v>59.878576712018102</v>
      </c>
      <c r="W2119" s="25">
        <f t="shared" ca="1" si="956"/>
        <v>490.78712402406506</v>
      </c>
      <c r="X2119" s="25">
        <f ca="1">VLOOKUP(CONCATENATE($F2119," ",$G2119),AllocFactorMatrix,(X$4+1),FALSE)*$E2121</f>
        <v>18.002085128101776</v>
      </c>
      <c r="Y2119" s="25">
        <f ca="1">VLOOKUP(CONCATENATE($F2119," ",$G2119),AllocFactorMatrix,(Y$4+1),FALSE)*$E2121</f>
        <v>0.42311258067580149</v>
      </c>
      <c r="Z2119" s="25">
        <f t="shared" ca="1" si="952"/>
        <v>18.425197708777578</v>
      </c>
      <c r="AA2119" s="25">
        <f ca="1">VLOOKUP(CONCATENATE($F2119," ",$G2119),AllocFactorMatrix,(AA$4+1),FALSE)*$E2121</f>
        <v>0.41334674359669699</v>
      </c>
      <c r="AB2119" s="25">
        <f ca="1">VLOOKUP(CONCATENATE($F2119," ",$G2119),AllocFactorMatrix,(AB$4+1),FALSE)*$E2121</f>
        <v>7.1125049896450632</v>
      </c>
      <c r="AC2119" s="25">
        <f ca="1">VLOOKUP(CONCATENATE($F2119," ",$G2119),AllocFactorMatrix,(AC$4+1),FALSE)*$E2121</f>
        <v>1.7755140942796321</v>
      </c>
    </row>
    <row r="2120" spans="4:29" hidden="1" outlineLevel="1">
      <c r="F2120" s="61" t="str">
        <f>F2121</f>
        <v>RB_GUP</v>
      </c>
      <c r="G2120" s="20" t="str">
        <f>$G$14</f>
        <v>CUSTOMER</v>
      </c>
      <c r="H2120" s="24">
        <f t="shared" ca="1" si="940"/>
        <v>20321.856671404996</v>
      </c>
      <c r="I2120" s="25">
        <f ca="1">VLOOKUP(CONCATENATE($F2120," ",$G2120),AllocFactorMatrix,(I$4+1),FALSE)*$E2121</f>
        <v>14734.748792671449</v>
      </c>
      <c r="J2120" s="25">
        <f ca="1">VLOOKUP(CONCATENATE($F2120," ",$G2120),AllocFactorMatrix,(J$4+1),FALSE)*$E2121</f>
        <v>3592.4526635731199</v>
      </c>
      <c r="K2120" s="25">
        <f ca="1">VLOOKUP(CONCATENATE($F2120," ",$G2120),AllocFactorMatrix,(K$4+1),FALSE)*$E2121</f>
        <v>29.150615125488674</v>
      </c>
      <c r="L2120" s="25">
        <f ca="1">VLOOKUP(CONCATENATE($F2120," ",$G2120),AllocFactorMatrix,(L$4+1),FALSE)*$E2121</f>
        <v>4.1353084401855433</v>
      </c>
      <c r="M2120" s="25">
        <f t="shared" ca="1" si="951"/>
        <v>3625.7385871387937</v>
      </c>
      <c r="N2120" s="25">
        <f ca="1">VLOOKUP(CONCATENATE($F2120," ",$G2120),AllocFactorMatrix,(N$4+1),FALSE)*$E2121</f>
        <v>59.947098218386969</v>
      </c>
      <c r="O2120" s="25">
        <f ca="1">VLOOKUP(CONCATENATE($F2120," ",$G2120),AllocFactorMatrix,(O$4+1),FALSE)*$E2121</f>
        <v>24.436463767338626</v>
      </c>
      <c r="P2120" s="25">
        <f ca="1">VLOOKUP(CONCATENATE($F2120," ",$G2120),AllocFactorMatrix,(P$4+1),FALSE)*$E2121</f>
        <v>11.861717692444774</v>
      </c>
      <c r="Q2120" s="25">
        <f ca="1">VLOOKUP(CONCATENATE($F2120," ",$G2120),AllocFactorMatrix,(Q$4+1),FALSE)*$E2121</f>
        <v>5.0806099763394679</v>
      </c>
      <c r="R2120" s="25">
        <f t="shared" ca="1" si="955"/>
        <v>101.32588965450984</v>
      </c>
      <c r="S2120" s="25">
        <f ca="1">VLOOKUP(CONCATENATE($F2120," ",$G2120),AllocFactorMatrix,(S$4+1),FALSE)*$E2121</f>
        <v>0.86347227558286632</v>
      </c>
      <c r="T2120" s="25">
        <f ca="1">VLOOKUP(CONCATENATE($F2120," ",$G2120),AllocFactorMatrix,(T$4+1),FALSE)*$E2121</f>
        <v>15.211130061463265</v>
      </c>
      <c r="U2120" s="25">
        <f ca="1">VLOOKUP(CONCATENATE($F2120," ",$G2120),AllocFactorMatrix,(U$4+1),FALSE)*$E2121</f>
        <v>30.7562475507263</v>
      </c>
      <c r="V2120" s="25">
        <f ca="1">VLOOKUP(CONCATENATE($F2120," ",$G2120),AllocFactorMatrix,(V$4+1),FALSE)*$E2121</f>
        <v>7.6212697628342827</v>
      </c>
      <c r="W2120" s="25">
        <f t="shared" ca="1" si="956"/>
        <v>54.452119650606711</v>
      </c>
      <c r="X2120" s="25">
        <f ca="1">VLOOKUP(CONCATENATE($F2120," ",$G2120),AllocFactorMatrix,(X$4+1),FALSE)*$E2121</f>
        <v>20.2886306210744</v>
      </c>
      <c r="Y2120" s="25">
        <f ca="1">VLOOKUP(CONCATENATE($F2120," ",$G2120),AllocFactorMatrix,(Y$4+1),FALSE)*$E2121</f>
        <v>0.31117771718790527</v>
      </c>
      <c r="Z2120" s="25">
        <f t="shared" ca="1" si="952"/>
        <v>20.599808338262307</v>
      </c>
      <c r="AA2120" s="25">
        <f ca="1">VLOOKUP(CONCATENATE($F2120," ",$G2120),AllocFactorMatrix,(AA$4+1),FALSE)*$E2121</f>
        <v>1.2042870835750761</v>
      </c>
      <c r="AB2120" s="25">
        <f ca="1">VLOOKUP(CONCATENATE($F2120," ",$G2120),AllocFactorMatrix,(AB$4+1),FALSE)*$E2121</f>
        <v>1548.0613804851753</v>
      </c>
      <c r="AC2120" s="25">
        <f ca="1">VLOOKUP(CONCATENATE($F2120," ",$G2120),AllocFactorMatrix,(AC$4+1),FALSE)*$E2121</f>
        <v>235.72580638262502</v>
      </c>
    </row>
    <row r="2121" spans="4:29" collapsed="1">
      <c r="D2121" s="58" t="s">
        <v>1164</v>
      </c>
      <c r="E2121" s="22">
        <f>'Sch 5'!AB433</f>
        <v>116943.45999999996</v>
      </c>
      <c r="F2121" s="61" t="s">
        <v>73</v>
      </c>
      <c r="G2121" s="20" t="str">
        <f>$G$15</f>
        <v>TOTAL</v>
      </c>
      <c r="H2121" s="24">
        <f t="shared" ca="1" si="940"/>
        <v>116943.45999999998</v>
      </c>
      <c r="I2121" s="25">
        <f ca="1">VLOOKUP(CONCATENATE($F2121," ",$G2121),AllocFactorMatrix,(I$4+1),FALSE)*$E2121</f>
        <v>68106.575675232903</v>
      </c>
      <c r="J2121" s="25">
        <f ca="1">VLOOKUP(CONCATENATE($F2121," ",$G2121),AllocFactorMatrix,(J$4+1),FALSE)*$E2121</f>
        <v>16914.534402721765</v>
      </c>
      <c r="K2121" s="25">
        <f ca="1">VLOOKUP(CONCATENATE($F2121," ",$G2121),AllocFactorMatrix,(K$4+1),FALSE)*$E2121</f>
        <v>165.73775540314807</v>
      </c>
      <c r="L2121" s="25">
        <f ca="1">VLOOKUP(CONCATENATE($F2121," ",$G2121),AllocFactorMatrix,(L$4+1),FALSE)*$E2121</f>
        <v>6.5679542526259489</v>
      </c>
      <c r="M2121" s="25">
        <f t="shared" ca="1" si="951"/>
        <v>17086.84011237754</v>
      </c>
      <c r="N2121" s="25">
        <f ca="1">VLOOKUP(CONCATENATE($F2121," ",$G2121),AllocFactorMatrix,(N$4+1),FALSE)*$E2121</f>
        <v>5605.2237081042222</v>
      </c>
      <c r="O2121" s="25">
        <f ca="1">VLOOKUP(CONCATENATE($F2121," ",$G2121),AllocFactorMatrix,(O$4+1),FALSE)*$E2121</f>
        <v>1437.9286643254782</v>
      </c>
      <c r="P2121" s="25">
        <f ca="1">VLOOKUP(CONCATENATE($F2121," ",$G2121),AllocFactorMatrix,(P$4+1),FALSE)*$E2121</f>
        <v>91.857242537992732</v>
      </c>
      <c r="Q2121" s="25">
        <f ca="1">VLOOKUP(CONCATENATE($F2121," ",$G2121),AllocFactorMatrix,(Q$4+1),FALSE)*$E2121</f>
        <v>18.543868975540246</v>
      </c>
      <c r="R2121" s="25">
        <f t="shared" ca="1" si="955"/>
        <v>7153.553483943233</v>
      </c>
      <c r="S2121" s="25">
        <f ca="1">VLOOKUP(CONCATENATE($F2121," ",$G2121),AllocFactorMatrix,(S$4+1),FALSE)*$E2121</f>
        <v>318.27735337272406</v>
      </c>
      <c r="T2121" s="25">
        <f ca="1">VLOOKUP(CONCATENATE($F2121," ",$G2121),AllocFactorMatrix,(T$4+1),FALSE)*$E2121</f>
        <v>3284.1544842133894</v>
      </c>
      <c r="U2121" s="25">
        <f ca="1">VLOOKUP(CONCATENATE($F2121," ",$G2121),AllocFactorMatrix,(U$4+1),FALSE)*$E2121</f>
        <v>15442.352190863161</v>
      </c>
      <c r="V2121" s="25">
        <f ca="1">VLOOKUP(CONCATENATE($F2121," ",$G2121),AllocFactorMatrix,(V$4+1),FALSE)*$E2121</f>
        <v>1965.9565420054323</v>
      </c>
      <c r="W2121" s="25">
        <f t="shared" ca="1" si="956"/>
        <v>21010.740570454705</v>
      </c>
      <c r="X2121" s="25">
        <f ca="1">VLOOKUP(CONCATENATE($F2121," ",$G2121),AllocFactorMatrix,(X$4+1),FALSE)*$E2121</f>
        <v>1529.2744231365261</v>
      </c>
      <c r="Y2121" s="25">
        <f ca="1">VLOOKUP(CONCATENATE($F2121," ",$G2121),AllocFactorMatrix,(Y$4+1),FALSE)*$E2121</f>
        <v>32.766902057125236</v>
      </c>
      <c r="Z2121" s="25">
        <f t="shared" ca="1" si="952"/>
        <v>1562.0413251936513</v>
      </c>
      <c r="AA2121" s="25">
        <f ca="1">VLOOKUP(CONCATENATE($F2121," ",$G2121),AllocFactorMatrix,(AA$4+1),FALSE)*$E2121</f>
        <v>27.18063408680467</v>
      </c>
      <c r="AB2121" s="25">
        <f ca="1">VLOOKUP(CONCATENATE($F2121," ",$G2121),AllocFactorMatrix,(AB$4+1),FALSE)*$E2121</f>
        <v>1718.4695574694179</v>
      </c>
      <c r="AC2121" s="25">
        <f ca="1">VLOOKUP(CONCATENATE($F2121," ",$G2121),AllocFactorMatrix,(AC$4+1),FALSE)*$E2121</f>
        <v>278.05864124172581</v>
      </c>
    </row>
    <row r="2122" spans="4:29" hidden="1" outlineLevel="1">
      <c r="F2122" s="61" t="str">
        <f>F2129</f>
        <v>LABOR_M</v>
      </c>
      <c r="G2122" s="20" t="str">
        <f>$G$8</f>
        <v>PRODUCTION</v>
      </c>
      <c r="H2122" s="24">
        <f t="shared" ca="1" si="940"/>
        <v>1211784.8467085422</v>
      </c>
      <c r="I2122" s="25">
        <f ca="1">VLOOKUP(CONCATENATE($F2122," ",$G2122),AllocFactorMatrix,(I$4+1),FALSE)*$E2129</f>
        <v>594190.11664976378</v>
      </c>
      <c r="J2122" s="25">
        <f ca="1">VLOOKUP(CONCATENATE($F2122," ",$G2122),AllocFactorMatrix,(J$4+1),FALSE)*$E2129</f>
        <v>150306.99512356575</v>
      </c>
      <c r="K2122" s="25">
        <f ca="1">VLOOKUP(CONCATENATE($F2122," ",$G2122),AllocFactorMatrix,(K$4+1),FALSE)*$E2129</f>
        <v>1757.3173942625633</v>
      </c>
      <c r="L2122" s="25">
        <f ca="1">VLOOKUP(CONCATENATE($F2122," ",$G2122),AllocFactorMatrix,(L$4+1),FALSE)*$E2129</f>
        <v>43.292405168884251</v>
      </c>
      <c r="M2122" s="25">
        <f t="shared" ca="1" si="951"/>
        <v>152107.60492299718</v>
      </c>
      <c r="N2122" s="25">
        <f ca="1">VLOOKUP(CONCATENATE($F2122," ",$G2122),AllocFactorMatrix,(N$4+1),FALSE)*$E2129</f>
        <v>62890.332535597125</v>
      </c>
      <c r="O2122" s="25">
        <f ca="1">VLOOKUP(CONCATENATE($F2122," ",$G2122),AllocFactorMatrix,(O$4+1),FALSE)*$E2129</f>
        <v>17910.857970092893</v>
      </c>
      <c r="P2122" s="25">
        <f ca="1">VLOOKUP(CONCATENATE($F2122," ",$G2122),AllocFactorMatrix,(P$4+1),FALSE)*$E2129</f>
        <v>1417.3844712356736</v>
      </c>
      <c r="Q2122" s="25">
        <f ca="1">VLOOKUP(CONCATENATE($F2122," ",$G2122),AllocFactorMatrix,(Q$4+1),FALSE)*$E2129</f>
        <v>299.18487035096115</v>
      </c>
      <c r="R2122" s="25">
        <f ca="1">SUBTOTAL(9,N2122:Q2122)</f>
        <v>82517.759847276655</v>
      </c>
      <c r="S2122" s="25">
        <f ca="1">VLOOKUP(CONCATENATE($F2122," ",$G2122),AllocFactorMatrix,(S$4+1),FALSE)*$E2129</f>
        <v>3777.8413625381349</v>
      </c>
      <c r="T2122" s="25">
        <f ca="1">VLOOKUP(CONCATENATE($F2122," ",$G2122),AllocFactorMatrix,(T$4+1),FALSE)*$E2129</f>
        <v>41185.098416755282</v>
      </c>
      <c r="U2122" s="25">
        <f ca="1">VLOOKUP(CONCATENATE($F2122," ",$G2122),AllocFactorMatrix,(U$4+1),FALSE)*$E2129</f>
        <v>275060.36783776892</v>
      </c>
      <c r="V2122" s="25">
        <f ca="1">VLOOKUP(CONCATENATE($F2122," ",$G2122),AllocFactorMatrix,(V$4+1),FALSE)*$E2129</f>
        <v>43151.77428279462</v>
      </c>
      <c r="W2122" s="25">
        <f ca="1">SUBTOTAL(9,S2122:V2122)</f>
        <v>363175.08189985697</v>
      </c>
      <c r="X2122" s="25">
        <f ca="1">VLOOKUP(CONCATENATE($F2122," ",$G2122),AllocFactorMatrix,(X$4+1),FALSE)*$E2129</f>
        <v>17070.14660574395</v>
      </c>
      <c r="Y2122" s="25">
        <f ca="1">VLOOKUP(CONCATENATE($F2122," ",$G2122),AllocFactorMatrix,(Y$4+1),FALSE)*$E2129</f>
        <v>412.07957965053231</v>
      </c>
      <c r="Z2122" s="25">
        <f t="shared" ca="1" si="952"/>
        <v>17482.226185394484</v>
      </c>
      <c r="AA2122" s="25">
        <f ca="1">VLOOKUP(CONCATENATE($F2122," ",$G2122),AllocFactorMatrix,(AA$4+1),FALSE)*$E2129</f>
        <v>297.61458480918998</v>
      </c>
      <c r="AB2122" s="25">
        <f ca="1">VLOOKUP(CONCATENATE($F2122," ",$G2122),AllocFactorMatrix,(AB$4+1),FALSE)*$E2129</f>
        <v>1613.7256639349066</v>
      </c>
      <c r="AC2122" s="25">
        <f ca="1">VLOOKUP(CONCATENATE($F2122," ",$G2122),AllocFactorMatrix,(AC$4+1),FALSE)*$E2129</f>
        <v>400.71695450906196</v>
      </c>
    </row>
    <row r="2123" spans="4:29" hidden="1" outlineLevel="1">
      <c r="F2123" s="61" t="str">
        <f>F2129</f>
        <v>LABOR_M</v>
      </c>
      <c r="G2123" s="20" t="str">
        <f>$G$9</f>
        <v>BULKTRAN</v>
      </c>
      <c r="H2123" s="24">
        <f t="shared" ca="1" si="940"/>
        <v>326058.86170343513</v>
      </c>
      <c r="I2123" s="25">
        <f ca="1">VLOOKUP(CONCATENATE($F2123," ",$G2123),AllocFactorMatrix,(I$4+1),FALSE)*$E2129</f>
        <v>159880.65339857462</v>
      </c>
      <c r="J2123" s="25">
        <f ca="1">VLOOKUP(CONCATENATE($F2123," ",$G2123),AllocFactorMatrix,(J$4+1),FALSE)*$E2129</f>
        <v>40443.588537331503</v>
      </c>
      <c r="K2123" s="25">
        <f ca="1">VLOOKUP(CONCATENATE($F2123," ",$G2123),AllocFactorMatrix,(K$4+1),FALSE)*$E2129</f>
        <v>472.8470658642533</v>
      </c>
      <c r="L2123" s="25">
        <f ca="1">VLOOKUP(CONCATENATE($F2123," ",$G2123),AllocFactorMatrix,(L$4+1),FALSE)*$E2129</f>
        <v>11.648827255194632</v>
      </c>
      <c r="M2123" s="25">
        <f t="shared" ca="1" si="951"/>
        <v>40928.084430450952</v>
      </c>
      <c r="N2123" s="25">
        <f ca="1">VLOOKUP(CONCATENATE($F2123," ",$G2123),AllocFactorMatrix,(N$4+1),FALSE)*$E2129</f>
        <v>16922.10485582957</v>
      </c>
      <c r="O2123" s="25">
        <f ca="1">VLOOKUP(CONCATENATE($F2123," ",$G2123),AllocFactorMatrix,(O$4+1),FALSE)*$E2129</f>
        <v>4819.3323903356431</v>
      </c>
      <c r="P2123" s="25">
        <f ca="1">VLOOKUP(CONCATENATE($F2123," ",$G2123),AllocFactorMatrix,(P$4+1),FALSE)*$E2129</f>
        <v>381.38021658095994</v>
      </c>
      <c r="Q2123" s="25">
        <f ca="1">VLOOKUP(CONCATENATE($F2123," ",$G2123),AllocFactorMatrix,(Q$4+1),FALSE)*$E2129</f>
        <v>80.502639169399814</v>
      </c>
      <c r="R2123" s="25">
        <f t="shared" ref="R2123:R2129" ca="1" si="957">SUBTOTAL(9,N2123:Q2123)</f>
        <v>22203.320101915575</v>
      </c>
      <c r="S2123" s="25">
        <f ca="1">VLOOKUP(CONCATENATE($F2123," ",$G2123),AllocFactorMatrix,(S$4+1),FALSE)*$E2129</f>
        <v>1016.5159745239913</v>
      </c>
      <c r="T2123" s="25">
        <f ca="1">VLOOKUP(CONCATENATE($F2123," ",$G2123),AllocFactorMatrix,(T$4+1),FALSE)*$E2129</f>
        <v>11081.807422651373</v>
      </c>
      <c r="U2123" s="25">
        <f ca="1">VLOOKUP(CONCATENATE($F2123," ",$G2123),AllocFactorMatrix,(U$4+1),FALSE)*$E2129</f>
        <v>74011.381377244019</v>
      </c>
      <c r="V2123" s="25">
        <f ca="1">VLOOKUP(CONCATENATE($F2123," ",$G2123),AllocFactorMatrix,(V$4+1),FALSE)*$E2129</f>
        <v>11610.987248560381</v>
      </c>
      <c r="W2123" s="25">
        <f t="shared" ref="W2123:W2129" ca="1" si="958">SUBTOTAL(9,S2123:V2123)</f>
        <v>97720.692022979769</v>
      </c>
      <c r="X2123" s="25">
        <f ca="1">VLOOKUP(CONCATENATE($F2123," ",$G2123),AllocFactorMatrix,(X$4+1),FALSE)*$E2129</f>
        <v>4593.1194687717789</v>
      </c>
      <c r="Y2123" s="25">
        <f ca="1">VLOOKUP(CONCATENATE($F2123," ",$G2123),AllocFactorMatrix,(Y$4+1),FALSE)*$E2129</f>
        <v>110.87958315128145</v>
      </c>
      <c r="Z2123" s="25">
        <f t="shared" ca="1" si="952"/>
        <v>4703.9990519230605</v>
      </c>
      <c r="AA2123" s="25">
        <f ca="1">VLOOKUP(CONCATENATE($F2123," ",$G2123),AllocFactorMatrix,(AA$4+1),FALSE)*$E2129</f>
        <v>80.080117368033839</v>
      </c>
      <c r="AB2123" s="25">
        <f ca="1">VLOOKUP(CONCATENATE($F2123," ",$G2123),AllocFactorMatrix,(AB$4+1),FALSE)*$E2129</f>
        <v>434.21037530995778</v>
      </c>
      <c r="AC2123" s="25">
        <f ca="1">VLOOKUP(CONCATENATE($F2123," ",$G2123),AllocFactorMatrix,(AC$4+1),FALSE)*$E2129</f>
        <v>107.82220491317763</v>
      </c>
    </row>
    <row r="2124" spans="4:29" hidden="1" outlineLevel="1">
      <c r="F2124" s="61" t="str">
        <f>F2129</f>
        <v>LABOR_M</v>
      </c>
      <c r="G2124" s="20" t="str">
        <f>$G$10</f>
        <v>SUBTRAN</v>
      </c>
      <c r="H2124" s="24">
        <f t="shared" ca="1" si="940"/>
        <v>125046.37031570586</v>
      </c>
      <c r="I2124" s="25">
        <f ca="1">VLOOKUP(CONCATENATE($F2124," ",$G2124),AllocFactorMatrix,(I$4+1),FALSE)*$E2129</f>
        <v>59384.747283664445</v>
      </c>
      <c r="J2124" s="25">
        <f ca="1">VLOOKUP(CONCATENATE($F2124," ",$G2124),AllocFactorMatrix,(J$4+1),FALSE)*$E2129</f>
        <v>15201.61903886851</v>
      </c>
      <c r="K2124" s="25">
        <f ca="1">VLOOKUP(CONCATENATE($F2124," ",$G2124),AllocFactorMatrix,(K$4+1),FALSE)*$E2129</f>
        <v>177.14785102458677</v>
      </c>
      <c r="L2124" s="25">
        <f ca="1">VLOOKUP(CONCATENATE($F2124," ",$G2124),AllocFactorMatrix,(L$4+1),FALSE)*$E2129</f>
        <v>5.8076541541418898</v>
      </c>
      <c r="M2124" s="25">
        <f t="shared" ca="1" si="951"/>
        <v>15384.574544047238</v>
      </c>
      <c r="N2124" s="25">
        <f ca="1">VLOOKUP(CONCATENATE($F2124," ",$G2124),AllocFactorMatrix,(N$4+1),FALSE)*$E2129</f>
        <v>6625.6041470080081</v>
      </c>
      <c r="O2124" s="25">
        <f ca="1">VLOOKUP(CONCATENATE($F2124," ",$G2124),AllocFactorMatrix,(O$4+1),FALSE)*$E2129</f>
        <v>1878.0125351127942</v>
      </c>
      <c r="P2124" s="25">
        <f ca="1">VLOOKUP(CONCATENATE($F2124," ",$G2124),AllocFactorMatrix,(P$4+1),FALSE)*$E2129</f>
        <v>192.37031143085295</v>
      </c>
      <c r="Q2124" s="25">
        <f ca="1">VLOOKUP(CONCATENATE($F2124," ",$G2124),AllocFactorMatrix,(Q$4+1),FALSE)*$E2129</f>
        <v>0</v>
      </c>
      <c r="R2124" s="25">
        <f t="shared" ca="1" si="957"/>
        <v>8695.9869935516563</v>
      </c>
      <c r="S2124" s="25">
        <f ca="1">VLOOKUP(CONCATENATE($F2124," ",$G2124),AllocFactorMatrix,(S$4+1),FALSE)*$E2129</f>
        <v>371.06358859579836</v>
      </c>
      <c r="T2124" s="25">
        <f ca="1">VLOOKUP(CONCATENATE($F2124," ",$G2124),AllocFactorMatrix,(T$4+1),FALSE)*$E2129</f>
        <v>4288.7086336711382</v>
      </c>
      <c r="U2124" s="25">
        <f ca="1">VLOOKUP(CONCATENATE($F2124," ",$G2124),AllocFactorMatrix,(U$4+1),FALSE)*$E2129</f>
        <v>34934.728368621494</v>
      </c>
      <c r="V2124" s="25">
        <f ca="1">VLOOKUP(CONCATENATE($F2124," ",$G2124),AllocFactorMatrix,(V$4+1),FALSE)*$E2129</f>
        <v>0</v>
      </c>
      <c r="W2124" s="25">
        <f t="shared" ca="1" si="958"/>
        <v>39594.500590888434</v>
      </c>
      <c r="X2124" s="25">
        <f ca="1">VLOOKUP(CONCATENATE($F2124," ",$G2124),AllocFactorMatrix,(X$4+1),FALSE)*$E2129</f>
        <v>1798.1513994496697</v>
      </c>
      <c r="Y2124" s="25">
        <f ca="1">VLOOKUP(CONCATENATE($F2124," ",$G2124),AllocFactorMatrix,(Y$4+1),FALSE)*$E2129</f>
        <v>43.021969976283316</v>
      </c>
      <c r="Z2124" s="25">
        <f t="shared" ca="1" si="952"/>
        <v>1841.1733694259531</v>
      </c>
      <c r="AA2124" s="25">
        <f ca="1">VLOOKUP(CONCATENATE($F2124," ",$G2124),AllocFactorMatrix,(AA$4+1),FALSE)*$E2129</f>
        <v>29.527329107417128</v>
      </c>
      <c r="AB2124" s="25">
        <f ca="1">VLOOKUP(CONCATENATE($F2124," ",$G2124),AllocFactorMatrix,(AB$4+1),FALSE)*$E2129</f>
        <v>92.754170652510524</v>
      </c>
      <c r="AC2124" s="25">
        <f ca="1">VLOOKUP(CONCATENATE($F2124," ",$G2124),AllocFactorMatrix,(AC$4+1),FALSE)*$E2129</f>
        <v>23.106034368234578</v>
      </c>
    </row>
    <row r="2125" spans="4:29" hidden="1" outlineLevel="1">
      <c r="F2125" s="61" t="str">
        <f>F2129</f>
        <v>LABOR_M</v>
      </c>
      <c r="G2125" s="20" t="str">
        <f>$G$11</f>
        <v>DISTPRI</v>
      </c>
      <c r="H2125" s="24">
        <f t="shared" ca="1" si="940"/>
        <v>832610.08594642265</v>
      </c>
      <c r="I2125" s="25">
        <f ca="1">VLOOKUP(CONCATENATE($F2125," ",$G2125),AllocFactorMatrix,(I$4+1),FALSE)*$E2129</f>
        <v>553268.2815353201</v>
      </c>
      <c r="J2125" s="25">
        <f ca="1">VLOOKUP(CONCATENATE($F2125," ",$G2125),AllocFactorMatrix,(J$4+1),FALSE)*$E2129</f>
        <v>139291.72248347432</v>
      </c>
      <c r="K2125" s="25">
        <f ca="1">VLOOKUP(CONCATENATE($F2125," ",$G2125),AllocFactorMatrix,(K$4+1),FALSE)*$E2129</f>
        <v>1625.4844826590077</v>
      </c>
      <c r="L2125" s="25">
        <f ca="1">VLOOKUP(CONCATENATE($F2125," ",$G2125),AllocFactorMatrix,(L$4+1),FALSE)*$E2129</f>
        <v>0</v>
      </c>
      <c r="M2125" s="25">
        <f t="shared" ca="1" si="951"/>
        <v>140917.20696613332</v>
      </c>
      <c r="N2125" s="25">
        <f ca="1">VLOOKUP(CONCATENATE($F2125," ",$G2125),AllocFactorMatrix,(N$4+1),FALSE)*$E2129</f>
        <v>60066.449124134895</v>
      </c>
      <c r="O2125" s="25">
        <f ca="1">VLOOKUP(CONCATENATE($F2125," ",$G2125),AllocFactorMatrix,(O$4+1),FALSE)*$E2129</f>
        <v>17051.567158836177</v>
      </c>
      <c r="P2125" s="25">
        <f ca="1">VLOOKUP(CONCATENATE($F2125," ",$G2125),AllocFactorMatrix,(P$4+1),FALSE)*$E2129</f>
        <v>0</v>
      </c>
      <c r="Q2125" s="25">
        <f ca="1">VLOOKUP(CONCATENATE($F2125," ",$G2125),AllocFactorMatrix,(Q$4+1),FALSE)*$E2129</f>
        <v>0</v>
      </c>
      <c r="R2125" s="25">
        <f t="shared" ca="1" si="957"/>
        <v>77118.016282971075</v>
      </c>
      <c r="S2125" s="25">
        <f ca="1">VLOOKUP(CONCATENATE($F2125," ",$G2125),AllocFactorMatrix,(S$4+1),FALSE)*$E2129</f>
        <v>3425.8102973646132</v>
      </c>
      <c r="T2125" s="25">
        <f ca="1">VLOOKUP(CONCATENATE($F2125," ",$G2125),AllocFactorMatrix,(T$4+1),FALSE)*$E2129</f>
        <v>39624.288078895319</v>
      </c>
      <c r="U2125" s="25">
        <f ca="1">VLOOKUP(CONCATENATE($F2125," ",$G2125),AllocFactorMatrix,(U$4+1),FALSE)*$E2129</f>
        <v>0</v>
      </c>
      <c r="V2125" s="25">
        <f ca="1">VLOOKUP(CONCATENATE($F2125," ",$G2125),AllocFactorMatrix,(V$4+1),FALSE)*$E2129</f>
        <v>0</v>
      </c>
      <c r="W2125" s="25">
        <f t="shared" ca="1" si="958"/>
        <v>43050.098376259935</v>
      </c>
      <c r="X2125" s="25">
        <f ca="1">VLOOKUP(CONCATENATE($F2125," ",$G2125),AllocFactorMatrix,(X$4+1),FALSE)*$E2129</f>
        <v>16301.022249892538</v>
      </c>
      <c r="Y2125" s="25">
        <f ca="1">VLOOKUP(CONCATENATE($F2125," ",$G2125),AllocFactorMatrix,(Y$4+1),FALSE)*$E2129</f>
        <v>390.55901753316516</v>
      </c>
      <c r="Z2125" s="25">
        <f t="shared" ca="1" si="952"/>
        <v>16691.581267425703</v>
      </c>
      <c r="AA2125" s="25">
        <f ca="1">VLOOKUP(CONCATENATE($F2125," ",$G2125),AllocFactorMatrix,(AA$4+1),FALSE)*$E2129</f>
        <v>280.4551895836218</v>
      </c>
      <c r="AB2125" s="25">
        <f ca="1">VLOOKUP(CONCATENATE($F2125," ",$G2125),AllocFactorMatrix,(AB$4+1),FALSE)*$E2129</f>
        <v>1028.0603178032989</v>
      </c>
      <c r="AC2125" s="25">
        <f ca="1">VLOOKUP(CONCATENATE($F2125," ",$G2125),AllocFactorMatrix,(AC$4+1),FALSE)*$E2129</f>
        <v>256.38601092560555</v>
      </c>
    </row>
    <row r="2126" spans="4:29" hidden="1" outlineLevel="1">
      <c r="F2126" s="61" t="str">
        <f>F2129</f>
        <v>LABOR_M</v>
      </c>
      <c r="G2126" s="20" t="str">
        <f>$G$12</f>
        <v>DISTSEC</v>
      </c>
      <c r="H2126" s="24">
        <f t="shared" ca="1" si="940"/>
        <v>332770.45631798531</v>
      </c>
      <c r="I2126" s="25">
        <f ca="1">VLOOKUP(CONCATENATE($F2126," ",$G2126),AllocFactorMatrix,(I$4+1),FALSE)*$E2129</f>
        <v>248447.00905214026</v>
      </c>
      <c r="J2126" s="25">
        <f ca="1">VLOOKUP(CONCATENATE($F2126," ",$G2126),AllocFactorMatrix,(J$4+1),FALSE)*$E2129</f>
        <v>55773.061289833946</v>
      </c>
      <c r="K2126" s="25">
        <f ca="1">VLOOKUP(CONCATENATE($F2126," ",$G2126),AllocFactorMatrix,(K$4+1),FALSE)*$E2129</f>
        <v>0</v>
      </c>
      <c r="L2126" s="25">
        <f ca="1">VLOOKUP(CONCATENATE($F2126," ",$G2126),AllocFactorMatrix,(L$4+1),FALSE)*$E2129</f>
        <v>0</v>
      </c>
      <c r="M2126" s="25">
        <f t="shared" ca="1" si="951"/>
        <v>55773.061289833946</v>
      </c>
      <c r="N2126" s="25">
        <f ca="1">VLOOKUP(CONCATENATE($F2126," ",$G2126),AllocFactorMatrix,(N$4+1),FALSE)*$E2129</f>
        <v>19660.592070034589</v>
      </c>
      <c r="O2126" s="25">
        <f ca="1">VLOOKUP(CONCATENATE($F2126," ",$G2126),AllocFactorMatrix,(O$4+1),FALSE)*$E2129</f>
        <v>0</v>
      </c>
      <c r="P2126" s="25">
        <f ca="1">VLOOKUP(CONCATENATE($F2126," ",$G2126),AllocFactorMatrix,(P$4+1),FALSE)*$E2129</f>
        <v>0</v>
      </c>
      <c r="Q2126" s="25">
        <f ca="1">VLOOKUP(CONCATENATE($F2126," ",$G2126),AllocFactorMatrix,(Q$4+1),FALSE)*$E2129</f>
        <v>0</v>
      </c>
      <c r="R2126" s="25">
        <f t="shared" ca="1" si="957"/>
        <v>19660.592070034589</v>
      </c>
      <c r="S2126" s="25">
        <f ca="1">VLOOKUP(CONCATENATE($F2126," ",$G2126),AllocFactorMatrix,(S$4+1),FALSE)*$E2129</f>
        <v>870.18874481247701</v>
      </c>
      <c r="T2126" s="25">
        <f ca="1">VLOOKUP(CONCATENATE($F2126," ",$G2126),AllocFactorMatrix,(T$4+1),FALSE)*$E2129</f>
        <v>0</v>
      </c>
      <c r="U2126" s="25">
        <f ca="1">VLOOKUP(CONCATENATE($F2126," ",$G2126),AllocFactorMatrix,(U$4+1),FALSE)*$E2129</f>
        <v>0</v>
      </c>
      <c r="V2126" s="25">
        <f ca="1">VLOOKUP(CONCATENATE($F2126," ",$G2126),AllocFactorMatrix,(V$4+1),FALSE)*$E2129</f>
        <v>0</v>
      </c>
      <c r="W2126" s="25">
        <f t="shared" ca="1" si="958"/>
        <v>870.18874481247701</v>
      </c>
      <c r="X2126" s="25">
        <f ca="1">VLOOKUP(CONCATENATE($F2126," ",$G2126),AllocFactorMatrix,(X$4+1),FALSE)*$E2129</f>
        <v>5471.8360526408424</v>
      </c>
      <c r="Y2126" s="25">
        <f ca="1">VLOOKUP(CONCATENATE($F2126," ",$G2126),AllocFactorMatrix,(Y$4+1),FALSE)*$E2129</f>
        <v>0</v>
      </c>
      <c r="Z2126" s="25">
        <f t="shared" ca="1" si="952"/>
        <v>5471.8360526408424</v>
      </c>
      <c r="AA2126" s="25">
        <f ca="1">VLOOKUP(CONCATENATE($F2126," ",$G2126),AllocFactorMatrix,(AA$4+1),FALSE)*$E2129</f>
        <v>89.225259986344824</v>
      </c>
      <c r="AB2126" s="25">
        <f ca="1">VLOOKUP(CONCATENATE($F2126," ",$G2126),AllocFactorMatrix,(AB$4+1),FALSE)*$E2129</f>
        <v>1970.229518068038</v>
      </c>
      <c r="AC2126" s="25">
        <f ca="1">VLOOKUP(CONCATENATE($F2126," ",$G2126),AllocFactorMatrix,(AC$4+1),FALSE)*$E2129</f>
        <v>488.31433046874577</v>
      </c>
    </row>
    <row r="2127" spans="4:29" hidden="1" outlineLevel="1">
      <c r="F2127" s="61" t="str">
        <f>F2129</f>
        <v>LABOR_M</v>
      </c>
      <c r="G2127" s="20" t="str">
        <f>$G$13</f>
        <v>ENERGY</v>
      </c>
      <c r="H2127" s="24">
        <f t="shared" ca="1" si="940"/>
        <v>874048.60112056846</v>
      </c>
      <c r="I2127" s="25">
        <f ca="1">VLOOKUP(CONCATENATE($F2127," ",$G2127),AllocFactorMatrix,(I$4+1),FALSE)*$E2129</f>
        <v>317745.05605893687</v>
      </c>
      <c r="J2127" s="25">
        <f ca="1">VLOOKUP(CONCATENATE($F2127," ",$G2127),AllocFactorMatrix,(J$4+1),FALSE)*$E2129</f>
        <v>102557.35054989599</v>
      </c>
      <c r="K2127" s="25">
        <f ca="1">VLOOKUP(CONCATENATE($F2127," ",$G2127),AllocFactorMatrix,(K$4+1),FALSE)*$E2129</f>
        <v>1174.0870883603611</v>
      </c>
      <c r="L2127" s="25">
        <f ca="1">VLOOKUP(CONCATENATE($F2127," ",$G2127),AllocFactorMatrix,(L$4+1),FALSE)*$E2129</f>
        <v>29.757164545549269</v>
      </c>
      <c r="M2127" s="25">
        <f t="shared" ca="1" si="951"/>
        <v>103761.1948028019</v>
      </c>
      <c r="N2127" s="25">
        <f ca="1">VLOOKUP(CONCATENATE($F2127," ",$G2127),AllocFactorMatrix,(N$4+1),FALSE)*$E2129</f>
        <v>49629.317115654121</v>
      </c>
      <c r="O2127" s="25">
        <f ca="1">VLOOKUP(CONCATENATE($F2127," ",$G2127),AllocFactorMatrix,(O$4+1),FALSE)*$E2129</f>
        <v>13853.025954531713</v>
      </c>
      <c r="P2127" s="25">
        <f ca="1">VLOOKUP(CONCATENATE($F2127," ",$G2127),AllocFactorMatrix,(P$4+1),FALSE)*$E2129</f>
        <v>1096.7545675344352</v>
      </c>
      <c r="Q2127" s="25">
        <f ca="1">VLOOKUP(CONCATENATE($F2127," ",$G2127),AllocFactorMatrix,(Q$4+1),FALSE)*$E2129</f>
        <v>224.82966861973603</v>
      </c>
      <c r="R2127" s="25">
        <f t="shared" ca="1" si="957"/>
        <v>64803.927306340003</v>
      </c>
      <c r="S2127" s="25">
        <f ca="1">VLOOKUP(CONCATENATE($F2127," ",$G2127),AllocFactorMatrix,(S$4+1),FALSE)*$E2129</f>
        <v>3307.027927228602</v>
      </c>
      <c r="T2127" s="25">
        <f ca="1">VLOOKUP(CONCATENATE($F2127," ",$G2127),AllocFactorMatrix,(T$4+1),FALSE)*$E2129</f>
        <v>39521.660011228923</v>
      </c>
      <c r="U2127" s="25">
        <f ca="1">VLOOKUP(CONCATENATE($F2127," ",$G2127),AllocFactorMatrix,(U$4+1),FALSE)*$E2129</f>
        <v>279399.64388753765</v>
      </c>
      <c r="V2127" s="25">
        <f ca="1">VLOOKUP(CONCATENATE($F2127," ",$G2127),AllocFactorMatrix,(V$4+1),FALSE)*$E2129</f>
        <v>44776.493774341659</v>
      </c>
      <c r="W2127" s="25">
        <f t="shared" ca="1" si="958"/>
        <v>367004.82560033683</v>
      </c>
      <c r="X2127" s="25">
        <f ca="1">VLOOKUP(CONCATENATE($F2127," ",$G2127),AllocFactorMatrix,(X$4+1),FALSE)*$E2129</f>
        <v>13461.747037514891</v>
      </c>
      <c r="Y2127" s="25">
        <f ca="1">VLOOKUP(CONCATENATE($F2127," ",$G2127),AllocFactorMatrix,(Y$4+1),FALSE)*$E2129</f>
        <v>316.39859987976547</v>
      </c>
      <c r="Z2127" s="25">
        <f t="shared" ca="1" si="952"/>
        <v>13778.145637394657</v>
      </c>
      <c r="AA2127" s="25">
        <f ca="1">VLOOKUP(CONCATENATE($F2127," ",$G2127),AllocFactorMatrix,(AA$4+1),FALSE)*$E2129</f>
        <v>309.09582203858821</v>
      </c>
      <c r="AB2127" s="25">
        <f ca="1">VLOOKUP(CONCATENATE($F2127," ",$G2127),AllocFactorMatrix,(AB$4+1),FALSE)*$E2129</f>
        <v>5318.6473840300232</v>
      </c>
      <c r="AC2127" s="25">
        <f ca="1">VLOOKUP(CONCATENATE($F2127," ",$G2127),AllocFactorMatrix,(AC$4+1),FALSE)*$E2129</f>
        <v>1327.7085086895743</v>
      </c>
    </row>
    <row r="2128" spans="4:29" hidden="1" outlineLevel="1">
      <c r="F2128" s="61" t="str">
        <f>F2129</f>
        <v>LABOR_M</v>
      </c>
      <c r="G2128" s="20" t="str">
        <f>$G$14</f>
        <v>CUSTOMER</v>
      </c>
      <c r="H2128" s="24">
        <f t="shared" ca="1" si="940"/>
        <v>1282687.6391209424</v>
      </c>
      <c r="I2128" s="25">
        <f ca="1">VLOOKUP(CONCATENATE($F2128," ",$G2128),AllocFactorMatrix,(I$4+1),FALSE)*$E2129</f>
        <v>1007537.4737817838</v>
      </c>
      <c r="J2128" s="25">
        <f ca="1">VLOOKUP(CONCATENATE($F2128," ",$G2128),AllocFactorMatrix,(J$4+1),FALSE)*$E2129</f>
        <v>234086.47293636855</v>
      </c>
      <c r="K2128" s="25">
        <f ca="1">VLOOKUP(CONCATENATE($F2128," ",$G2128),AllocFactorMatrix,(K$4+1),FALSE)*$E2129</f>
        <v>2109.5680158919163</v>
      </c>
      <c r="L2128" s="25">
        <f ca="1">VLOOKUP(CONCATENATE($F2128," ",$G2128),AllocFactorMatrix,(L$4+1),FALSE)*$E2129</f>
        <v>297.60566687183342</v>
      </c>
      <c r="M2128" s="25">
        <f t="shared" ca="1" si="951"/>
        <v>236493.64661913228</v>
      </c>
      <c r="N2128" s="25">
        <f ca="1">VLOOKUP(CONCATENATE($F2128," ",$G2128),AllocFactorMatrix,(N$4+1),FALSE)*$E2129</f>
        <v>4039.1287179698802</v>
      </c>
      <c r="O2128" s="25">
        <f ca="1">VLOOKUP(CONCATENATE($F2128," ",$G2128),AllocFactorMatrix,(O$4+1),FALSE)*$E2129</f>
        <v>1775.7676928798542</v>
      </c>
      <c r="P2128" s="25">
        <f ca="1">VLOOKUP(CONCATENATE($F2128," ",$G2128),AllocFactorMatrix,(P$4+1),FALSE)*$E2129</f>
        <v>851.10760897519424</v>
      </c>
      <c r="Q2128" s="25">
        <f ca="1">VLOOKUP(CONCATENATE($F2128," ",$G2128),AllocFactorMatrix,(Q$4+1),FALSE)*$E2129</f>
        <v>362.6016634524168</v>
      </c>
      <c r="R2128" s="25">
        <f t="shared" ca="1" si="957"/>
        <v>7028.6056832773456</v>
      </c>
      <c r="S2128" s="25">
        <f ca="1">VLOOKUP(CONCATENATE($F2128," ",$G2128),AllocFactorMatrix,(S$4+1),FALSE)*$E2129</f>
        <v>58.766429173646948</v>
      </c>
      <c r="T2128" s="25">
        <f ca="1">VLOOKUP(CONCATENATE($F2128," ",$G2128),AllocFactorMatrix,(T$4+1),FALSE)*$E2129</f>
        <v>1104.9435207782453</v>
      </c>
      <c r="U2128" s="25">
        <f ca="1">VLOOKUP(CONCATENATE($F2128," ",$G2128),AllocFactorMatrix,(U$4+1),FALSE)*$E2129</f>
        <v>2205.7913327390861</v>
      </c>
      <c r="V2128" s="25">
        <f ca="1">VLOOKUP(CONCATENATE($F2128," ",$G2128),AllocFactorMatrix,(V$4+1),FALSE)*$E2129</f>
        <v>544.13624292482302</v>
      </c>
      <c r="W2128" s="25">
        <f t="shared" ca="1" si="958"/>
        <v>3913.6375256158012</v>
      </c>
      <c r="X2128" s="25">
        <f ca="1">VLOOKUP(CONCATENATE($F2128," ",$G2128),AllocFactorMatrix,(X$4+1),FALSE)*$E2129</f>
        <v>1356.1915637992458</v>
      </c>
      <c r="Y2128" s="25">
        <f ca="1">VLOOKUP(CONCATENATE($F2128," ",$G2128),AllocFactorMatrix,(Y$4+1),FALSE)*$E2129</f>
        <v>22.756694938600603</v>
      </c>
      <c r="Z2128" s="25">
        <f t="shared" ca="1" si="952"/>
        <v>1378.9482587378463</v>
      </c>
      <c r="AA2128" s="25">
        <f ca="1">VLOOKUP(CONCATENATE($F2128," ",$G2128),AllocFactorMatrix,(AA$4+1),FALSE)*$E2129</f>
        <v>79.364821024055743</v>
      </c>
      <c r="AB2128" s="25">
        <f ca="1">VLOOKUP(CONCATENATE($F2128," ",$G2128),AllocFactorMatrix,(AB$4+1),FALSE)*$E2129</f>
        <v>21862.366016013602</v>
      </c>
      <c r="AC2128" s="25">
        <f ca="1">VLOOKUP(CONCATENATE($F2128," ",$G2128),AllocFactorMatrix,(AC$4+1),FALSE)*$E2129</f>
        <v>4393.5964153579689</v>
      </c>
    </row>
    <row r="2129" spans="4:29" collapsed="1">
      <c r="D2129" s="58" t="s">
        <v>1165</v>
      </c>
      <c r="E2129" s="22">
        <f>'Sch 5'!AC433</f>
        <v>4985006.8612336004</v>
      </c>
      <c r="F2129" s="61" t="s">
        <v>69</v>
      </c>
      <c r="G2129" s="20" t="str">
        <f>$G$15</f>
        <v>TOTAL</v>
      </c>
      <c r="H2129" s="24">
        <f t="shared" ca="1" si="940"/>
        <v>4985006.8612336032</v>
      </c>
      <c r="I2129" s="25">
        <f ca="1">VLOOKUP(CONCATENATE($F2129," ",$G2129),AllocFactorMatrix,(I$4+1),FALSE)*$E2129</f>
        <v>2940453.337760184</v>
      </c>
      <c r="J2129" s="25">
        <f ca="1">VLOOKUP(CONCATENATE($F2129," ",$G2129),AllocFactorMatrix,(J$4+1),FALSE)*$E2129</f>
        <v>737660.80995933851</v>
      </c>
      <c r="K2129" s="25">
        <f ca="1">VLOOKUP(CONCATENATE($F2129," ",$G2129),AllocFactorMatrix,(K$4+1),FALSE)*$E2129</f>
        <v>7316.4518980626899</v>
      </c>
      <c r="L2129" s="25">
        <f ca="1">VLOOKUP(CONCATENATE($F2129," ",$G2129),AllocFactorMatrix,(L$4+1),FALSE)*$E2129</f>
        <v>388.11171799560344</v>
      </c>
      <c r="M2129" s="25">
        <f t="shared" ca="1" si="951"/>
        <v>745365.37357539684</v>
      </c>
      <c r="N2129" s="25">
        <f ca="1">VLOOKUP(CONCATENATE($F2129," ",$G2129),AllocFactorMatrix,(N$4+1),FALSE)*$E2129</f>
        <v>219833.5285662282</v>
      </c>
      <c r="O2129" s="25">
        <f ca="1">VLOOKUP(CONCATENATE($F2129," ",$G2129),AllocFactorMatrix,(O$4+1),FALSE)*$E2129</f>
        <v>57288.563701789084</v>
      </c>
      <c r="P2129" s="25">
        <f ca="1">VLOOKUP(CONCATENATE($F2129," ",$G2129),AllocFactorMatrix,(P$4+1),FALSE)*$E2129</f>
        <v>3938.9971757571157</v>
      </c>
      <c r="Q2129" s="25">
        <f ca="1">VLOOKUP(CONCATENATE($F2129," ",$G2129),AllocFactorMatrix,(Q$4+1),FALSE)*$E2129</f>
        <v>967.11884159251383</v>
      </c>
      <c r="R2129" s="25">
        <f t="shared" ca="1" si="957"/>
        <v>282028.20828536694</v>
      </c>
      <c r="S2129" s="25">
        <f ca="1">VLOOKUP(CONCATENATE($F2129," ",$G2129),AllocFactorMatrix,(S$4+1),FALSE)*$E2129</f>
        <v>12827.214324237264</v>
      </c>
      <c r="T2129" s="25">
        <f ca="1">VLOOKUP(CONCATENATE($F2129," ",$G2129),AllocFactorMatrix,(T$4+1),FALSE)*$E2129</f>
        <v>136806.50608398029</v>
      </c>
      <c r="U2129" s="25">
        <f ca="1">VLOOKUP(CONCATENATE($F2129," ",$G2129),AllocFactorMatrix,(U$4+1),FALSE)*$E2129</f>
        <v>665611.91280391102</v>
      </c>
      <c r="V2129" s="25">
        <f ca="1">VLOOKUP(CONCATENATE($F2129," ",$G2129),AllocFactorMatrix,(V$4+1),FALSE)*$E2129</f>
        <v>100083.39154862148</v>
      </c>
      <c r="W2129" s="25">
        <f t="shared" ca="1" si="958"/>
        <v>915329.02476075001</v>
      </c>
      <c r="X2129" s="25">
        <f ca="1">VLOOKUP(CONCATENATE($F2129," ",$G2129),AllocFactorMatrix,(X$4+1),FALSE)*$E2129</f>
        <v>60052.214377812918</v>
      </c>
      <c r="Y2129" s="25">
        <f ca="1">VLOOKUP(CONCATENATE($F2129," ",$G2129),AllocFactorMatrix,(Y$4+1),FALSE)*$E2129</f>
        <v>1295.6954451296283</v>
      </c>
      <c r="Z2129" s="25">
        <f t="shared" ca="1" si="952"/>
        <v>61347.909822942544</v>
      </c>
      <c r="AA2129" s="25">
        <f ca="1">VLOOKUP(CONCATENATE($F2129," ",$G2129),AllocFactorMatrix,(AA$4+1),FALSE)*$E2129</f>
        <v>1165.3631239172516</v>
      </c>
      <c r="AB2129" s="25">
        <f ca="1">VLOOKUP(CONCATENATE($F2129," ",$G2129),AllocFactorMatrix,(AB$4+1),FALSE)*$E2129</f>
        <v>32319.993445812335</v>
      </c>
      <c r="AC2129" s="25">
        <f ca="1">VLOOKUP(CONCATENATE($F2129," ",$G2129),AllocFactorMatrix,(AC$4+1),FALSE)*$E2129</f>
        <v>6997.650459232369</v>
      </c>
    </row>
    <row r="2130" spans="4:29" hidden="1" outlineLevel="1">
      <c r="F2130" s="61" t="str">
        <f>F2137</f>
        <v>LABOR_M</v>
      </c>
      <c r="G2130" s="20" t="str">
        <f>$G$8</f>
        <v>PRODUCTION</v>
      </c>
      <c r="H2130" s="24">
        <f t="shared" ca="1" si="940"/>
        <v>-15019.548098485984</v>
      </c>
      <c r="I2130" s="25">
        <f ca="1">VLOOKUP(CONCATENATE($F2130," ",$G2130),AllocFactorMatrix,(I$4+1),FALSE)*$E2137</f>
        <v>-7364.7290283475795</v>
      </c>
      <c r="J2130" s="25">
        <f ca="1">VLOOKUP(CONCATENATE($F2130," ",$G2130),AllocFactorMatrix,(J$4+1),FALSE)*$E2137</f>
        <v>-1862.9900752837823</v>
      </c>
      <c r="K2130" s="25">
        <f ca="1">VLOOKUP(CONCATENATE($F2130," ",$G2130),AllocFactorMatrix,(K$4+1),FALSE)*$E2137</f>
        <v>-21.781187641621763</v>
      </c>
      <c r="L2130" s="25">
        <f ca="1">VLOOKUP(CONCATENATE($F2130," ",$G2130),AllocFactorMatrix,(L$4+1),FALSE)*$E2137</f>
        <v>-0.53659060310860096</v>
      </c>
      <c r="M2130" s="25">
        <f t="shared" ca="1" si="951"/>
        <v>-1885.3078535285126</v>
      </c>
      <c r="N2130" s="25">
        <f ca="1">VLOOKUP(CONCATENATE($F2130," ",$G2130),AllocFactorMatrix,(N$4+1),FALSE)*$E2137</f>
        <v>-779.49842087385809</v>
      </c>
      <c r="O2130" s="25">
        <f ca="1">VLOOKUP(CONCATENATE($F2130," ",$G2130),AllocFactorMatrix,(O$4+1),FALSE)*$E2137</f>
        <v>-221.99732361537284</v>
      </c>
      <c r="P2130" s="25">
        <f ca="1">VLOOKUP(CONCATENATE($F2130," ",$G2130),AllocFactorMatrix,(P$4+1),FALSE)*$E2137</f>
        <v>-17.567866356470137</v>
      </c>
      <c r="Q2130" s="25">
        <f ca="1">VLOOKUP(CONCATENATE($F2130," ",$G2130),AllocFactorMatrix,(Q$4+1),FALSE)*$E2137</f>
        <v>-3.7082668287040867</v>
      </c>
      <c r="R2130" s="25">
        <f ca="1">SUBTOTAL(9,N2130:Q2130)</f>
        <v>-1022.7718776744051</v>
      </c>
      <c r="S2130" s="25">
        <f ca="1">VLOOKUP(CONCATENATE($F2130," ",$G2130),AllocFactorMatrix,(S$4+1),FALSE)*$E2137</f>
        <v>-46.824706718534138</v>
      </c>
      <c r="T2130" s="25">
        <f ca="1">VLOOKUP(CONCATENATE($F2130," ",$G2130),AllocFactorMatrix,(T$4+1),FALSE)*$E2137</f>
        <v>-510.47144902952874</v>
      </c>
      <c r="U2130" s="25">
        <f ca="1">VLOOKUP(CONCATENATE($F2130," ",$G2130),AllocFactorMatrix,(U$4+1),FALSE)*$E2137</f>
        <v>-3409.2540734009285</v>
      </c>
      <c r="V2130" s="25">
        <f ca="1">VLOOKUP(CONCATENATE($F2130," ",$G2130),AllocFactorMatrix,(V$4+1),FALSE)*$E2137</f>
        <v>-534.84754421205412</v>
      </c>
      <c r="W2130" s="25">
        <f ca="1">SUBTOTAL(9,S2130:V2130)</f>
        <v>-4501.3977733610454</v>
      </c>
      <c r="X2130" s="25">
        <f ca="1">VLOOKUP(CONCATENATE($F2130," ",$G2130),AllocFactorMatrix,(X$4+1),FALSE)*$E2137</f>
        <v>-211.5770705415037</v>
      </c>
      <c r="Y2130" s="25">
        <f ca="1">VLOOKUP(CONCATENATE($F2130," ",$G2130),AllocFactorMatrix,(Y$4+1),FALSE)*$E2137</f>
        <v>-5.1075478322544905</v>
      </c>
      <c r="Z2130" s="25">
        <f t="shared" ca="1" si="952"/>
        <v>-216.68461837375818</v>
      </c>
      <c r="AA2130" s="25">
        <f ca="1">VLOOKUP(CONCATENATE($F2130," ",$G2130),AllocFactorMatrix,(AA$4+1),FALSE)*$E2137</f>
        <v>-3.6888038198316364</v>
      </c>
      <c r="AB2130" s="25">
        <f ca="1">VLOOKUP(CONCATENATE($F2130," ",$G2130),AllocFactorMatrix,(AB$4+1),FALSE)*$E2137</f>
        <v>-20.001430363703108</v>
      </c>
      <c r="AC2130" s="25">
        <f ca="1">VLOOKUP(CONCATENATE($F2130," ",$G2130),AllocFactorMatrix,(AC$4+1),FALSE)*$E2137</f>
        <v>-4.9667130171460734</v>
      </c>
    </row>
    <row r="2131" spans="4:29" hidden="1" outlineLevel="1">
      <c r="F2131" s="61" t="str">
        <f>F2137</f>
        <v>LABOR_M</v>
      </c>
      <c r="G2131" s="20" t="str">
        <f>$G$9</f>
        <v>BULKTRAN</v>
      </c>
      <c r="H2131" s="24">
        <f t="shared" ca="1" si="940"/>
        <v>-4041.3583067937288</v>
      </c>
      <c r="I2131" s="25">
        <f ca="1">VLOOKUP(CONCATENATE($F2131," ",$G2131),AllocFactorMatrix,(I$4+1),FALSE)*$E2137</f>
        <v>-1981.6514212566528</v>
      </c>
      <c r="J2131" s="25">
        <f ca="1">VLOOKUP(CONCATENATE($F2131," ",$G2131),AllocFactorMatrix,(J$4+1),FALSE)*$E2137</f>
        <v>-501.28075537647732</v>
      </c>
      <c r="K2131" s="25">
        <f ca="1">VLOOKUP(CONCATENATE($F2131," ",$G2131),AllocFactorMatrix,(K$4+1),FALSE)*$E2137</f>
        <v>-5.8607344928156859</v>
      </c>
      <c r="L2131" s="25">
        <f ca="1">VLOOKUP(CONCATENATE($F2131," ",$G2131),AllocFactorMatrix,(L$4+1),FALSE)*$E2137</f>
        <v>-0.14438216629427084</v>
      </c>
      <c r="M2131" s="25">
        <f t="shared" ca="1" si="951"/>
        <v>-507.28587203558732</v>
      </c>
      <c r="N2131" s="25">
        <f ca="1">VLOOKUP(CONCATENATE($F2131," ",$G2131),AllocFactorMatrix,(N$4+1),FALSE)*$E2137</f>
        <v>-209.74215719903816</v>
      </c>
      <c r="O2131" s="25">
        <f ca="1">VLOOKUP(CONCATENATE($F2131," ",$G2131),AllocFactorMatrix,(O$4+1),FALSE)*$E2137</f>
        <v>-59.733536721347875</v>
      </c>
      <c r="P2131" s="25">
        <f ca="1">VLOOKUP(CONCATENATE($F2131," ",$G2131),AllocFactorMatrix,(P$4+1),FALSE)*$E2137</f>
        <v>-4.7270425292968383</v>
      </c>
      <c r="Q2131" s="25">
        <f ca="1">VLOOKUP(CONCATENATE($F2131," ",$G2131),AllocFactorMatrix,(Q$4+1),FALSE)*$E2137</f>
        <v>-0.99779533004069443</v>
      </c>
      <c r="R2131" s="25">
        <f t="shared" ref="R2131:R2137" ca="1" si="959">SUBTOTAL(9,N2131:Q2131)</f>
        <v>-275.20053177972358</v>
      </c>
      <c r="S2131" s="25">
        <f ca="1">VLOOKUP(CONCATENATE($F2131," ",$G2131),AllocFactorMatrix,(S$4+1),FALSE)*$E2137</f>
        <v>-12.599275039387084</v>
      </c>
      <c r="T2131" s="25">
        <f ca="1">VLOOKUP(CONCATENATE($F2131," ",$G2131),AllocFactorMatrix,(T$4+1),FALSE)*$E2137</f>
        <v>-137.35420116431297</v>
      </c>
      <c r="U2131" s="25">
        <f ca="1">VLOOKUP(CONCATENATE($F2131," ",$G2131),AllocFactorMatrix,(U$4+1),FALSE)*$E2137</f>
        <v>-917.33900242298694</v>
      </c>
      <c r="V2131" s="25">
        <f ca="1">VLOOKUP(CONCATENATE($F2131," ",$G2131),AllocFactorMatrix,(V$4+1),FALSE)*$E2137</f>
        <v>-143.91315580842931</v>
      </c>
      <c r="W2131" s="25">
        <f t="shared" ref="W2131:W2137" ca="1" si="960">SUBTOTAL(9,S2131:V2131)</f>
        <v>-1211.2056344351163</v>
      </c>
      <c r="X2131" s="25">
        <f ca="1">VLOOKUP(CONCATENATE($F2131," ",$G2131),AllocFactorMatrix,(X$4+1),FALSE)*$E2137</f>
        <v>-56.929725578506698</v>
      </c>
      <c r="Y2131" s="25">
        <f ca="1">VLOOKUP(CONCATENATE($F2131," ",$G2131),AllocFactorMatrix,(Y$4+1),FALSE)*$E2137</f>
        <v>-1.3743043881132964</v>
      </c>
      <c r="Z2131" s="25">
        <f t="shared" ca="1" si="952"/>
        <v>-58.304029966619993</v>
      </c>
      <c r="AA2131" s="25">
        <f ca="1">VLOOKUP(CONCATENATE($F2131," ",$G2131),AllocFactorMatrix,(AA$4+1),FALSE)*$E2137</f>
        <v>-0.99255835539497872</v>
      </c>
      <c r="AB2131" s="25">
        <f ca="1">VLOOKUP(CONCATENATE($F2131," ",$G2131),AllocFactorMatrix,(AB$4+1),FALSE)*$E2137</f>
        <v>-5.3818494549949945</v>
      </c>
      <c r="AC2131" s="25">
        <f ca="1">VLOOKUP(CONCATENATE($F2131," ",$G2131),AllocFactorMatrix,(AC$4+1),FALSE)*$E2137</f>
        <v>-1.3364095096394533</v>
      </c>
    </row>
    <row r="2132" spans="4:29" hidden="1" outlineLevel="1">
      <c r="F2132" s="61" t="str">
        <f>F2137</f>
        <v>LABOR_M</v>
      </c>
      <c r="G2132" s="20" t="str">
        <f>$G$10</f>
        <v>SUBTRAN</v>
      </c>
      <c r="H2132" s="24">
        <f t="shared" ca="1" si="940"/>
        <v>-1549.895576429471</v>
      </c>
      <c r="I2132" s="25">
        <f ca="1">VLOOKUP(CONCATENATE($F2132," ",$G2132),AllocFactorMatrix,(I$4+1),FALSE)*$E2137</f>
        <v>-736.04821067543844</v>
      </c>
      <c r="J2132" s="25">
        <f ca="1">VLOOKUP(CONCATENATE($F2132," ",$G2132),AllocFactorMatrix,(J$4+1),FALSE)*$E2137</f>
        <v>-188.41748099863932</v>
      </c>
      <c r="K2132" s="25">
        <f ca="1">VLOOKUP(CONCATENATE($F2132," ",$G2132),AllocFactorMatrix,(K$4+1),FALSE)*$E2137</f>
        <v>-2.1956708538105327</v>
      </c>
      <c r="L2132" s="25">
        <f ca="1">VLOOKUP(CONCATENATE($F2132," ",$G2132),AllocFactorMatrix,(L$4+1),FALSE)*$E2137</f>
        <v>-7.1983356735674839E-2</v>
      </c>
      <c r="M2132" s="25">
        <f t="shared" ca="1" si="951"/>
        <v>-190.68513520918552</v>
      </c>
      <c r="N2132" s="25">
        <f ca="1">VLOOKUP(CONCATENATE($F2132," ",$G2132),AllocFactorMatrix,(N$4+1),FALSE)*$E2137</f>
        <v>-82.12149247270618</v>
      </c>
      <c r="O2132" s="25">
        <f ca="1">VLOOKUP(CONCATENATE($F2132," ",$G2132),AllocFactorMatrix,(O$4+1),FALSE)*$E2137</f>
        <v>-23.277151614250638</v>
      </c>
      <c r="P2132" s="25">
        <f ca="1">VLOOKUP(CONCATENATE($F2132," ",$G2132),AllocFactorMatrix,(P$4+1),FALSE)*$E2137</f>
        <v>-2.3843466545273282</v>
      </c>
      <c r="Q2132" s="25">
        <f ca="1">VLOOKUP(CONCATENATE($F2132," ",$G2132),AllocFactorMatrix,(Q$4+1),FALSE)*$E2137</f>
        <v>0</v>
      </c>
      <c r="R2132" s="25">
        <f t="shared" ca="1" si="959"/>
        <v>-107.78299074148416</v>
      </c>
      <c r="S2132" s="25">
        <f ca="1">VLOOKUP(CONCATENATE($F2132," ",$G2132),AllocFactorMatrix,(S$4+1),FALSE)*$E2137</f>
        <v>-4.5991723957015882</v>
      </c>
      <c r="T2132" s="25">
        <f ca="1">VLOOKUP(CONCATENATE($F2132," ",$G2132),AllocFactorMatrix,(T$4+1),FALSE)*$E2137</f>
        <v>-53.156685181184393</v>
      </c>
      <c r="U2132" s="25">
        <f ca="1">VLOOKUP(CONCATENATE($F2132," ",$G2132),AllocFactorMatrix,(U$4+1),FALSE)*$E2137</f>
        <v>-433.00082062030828</v>
      </c>
      <c r="V2132" s="25">
        <f ca="1">VLOOKUP(CONCATENATE($F2132," ",$G2132),AllocFactorMatrix,(V$4+1),FALSE)*$E2137</f>
        <v>0</v>
      </c>
      <c r="W2132" s="25">
        <f t="shared" ca="1" si="960"/>
        <v>-490.75667819719428</v>
      </c>
      <c r="X2132" s="25">
        <f ca="1">VLOOKUP(CONCATENATE($F2132," ",$G2132),AllocFactorMatrix,(X$4+1),FALSE)*$E2137</f>
        <v>-22.287307442201413</v>
      </c>
      <c r="Y2132" s="25">
        <f ca="1">VLOOKUP(CONCATENATE($F2132," ",$G2132),AllocFactorMatrix,(Y$4+1),FALSE)*$E2137</f>
        <v>-0.53323867607813358</v>
      </c>
      <c r="Z2132" s="25">
        <f t="shared" ca="1" si="952"/>
        <v>-22.820546118279548</v>
      </c>
      <c r="AA2132" s="25">
        <f ca="1">VLOOKUP(CONCATENATE($F2132," ",$G2132),AllocFactorMatrix,(AA$4+1),FALSE)*$E2137</f>
        <v>-0.36597844984881545</v>
      </c>
      <c r="AB2132" s="25">
        <f ca="1">VLOOKUP(CONCATENATE($F2132," ",$G2132),AllocFactorMatrix,(AB$4+1),FALSE)*$E2137</f>
        <v>-1.1496477540832233</v>
      </c>
      <c r="AC2132" s="25">
        <f ca="1">VLOOKUP(CONCATENATE($F2132," ",$G2132),AllocFactorMatrix,(AC$4+1),FALSE)*$E2137</f>
        <v>-0.28638928395713781</v>
      </c>
    </row>
    <row r="2133" spans="4:29" hidden="1" outlineLevel="1">
      <c r="F2133" s="61" t="str">
        <f>F2137</f>
        <v>LABOR_M</v>
      </c>
      <c r="G2133" s="20" t="str">
        <f>$G$11</f>
        <v>DISTPRI</v>
      </c>
      <c r="H2133" s="24">
        <f t="shared" ca="1" si="940"/>
        <v>-10319.841238421293</v>
      </c>
      <c r="I2133" s="25">
        <f ca="1">VLOOKUP(CONCATENATE($F2133," ",$G2133),AllocFactorMatrix,(I$4+1),FALSE)*$E2137</f>
        <v>-6857.5206138760213</v>
      </c>
      <c r="J2133" s="25">
        <f ca="1">VLOOKUP(CONCATENATE($F2133," ",$G2133),AllocFactorMatrix,(J$4+1),FALSE)*$E2137</f>
        <v>-1726.4605439192244</v>
      </c>
      <c r="K2133" s="25">
        <f ca="1">VLOOKUP(CONCATENATE($F2133," ",$G2133),AllocFactorMatrix,(K$4+1),FALSE)*$E2137</f>
        <v>-20.147175826594257</v>
      </c>
      <c r="L2133" s="25">
        <f ca="1">VLOOKUP(CONCATENATE($F2133," ",$G2133),AllocFactorMatrix,(L$4+1),FALSE)*$E2137</f>
        <v>0</v>
      </c>
      <c r="M2133" s="25">
        <f t="shared" ca="1" si="951"/>
        <v>-1746.6077197458187</v>
      </c>
      <c r="N2133" s="25">
        <f ca="1">VLOOKUP(CONCATENATE($F2133," ",$G2133),AllocFactorMatrix,(N$4+1),FALSE)*$E2137</f>
        <v>-744.49760960098467</v>
      </c>
      <c r="O2133" s="25">
        <f ca="1">VLOOKUP(CONCATENATE($F2133," ",$G2133),AllocFactorMatrix,(O$4+1),FALSE)*$E2137</f>
        <v>-211.34678634771095</v>
      </c>
      <c r="P2133" s="25">
        <f ca="1">VLOOKUP(CONCATENATE($F2133," ",$G2133),AllocFactorMatrix,(P$4+1),FALSE)*$E2137</f>
        <v>0</v>
      </c>
      <c r="Q2133" s="25">
        <f ca="1">VLOOKUP(CONCATENATE($F2133," ",$G2133),AllocFactorMatrix,(Q$4+1),FALSE)*$E2137</f>
        <v>0</v>
      </c>
      <c r="R2133" s="25">
        <f t="shared" ca="1" si="959"/>
        <v>-955.84439594869559</v>
      </c>
      <c r="S2133" s="25">
        <f ca="1">VLOOKUP(CONCATENATE($F2133," ",$G2133),AllocFactorMatrix,(S$4+1),FALSE)*$E2137</f>
        <v>-42.461434203700762</v>
      </c>
      <c r="T2133" s="25">
        <f ca="1">VLOOKUP(CONCATENATE($F2133," ",$G2133),AllocFactorMatrix,(T$4+1),FALSE)*$E2137</f>
        <v>-491.12588120387295</v>
      </c>
      <c r="U2133" s="25">
        <f ca="1">VLOOKUP(CONCATENATE($F2133," ",$G2133),AllocFactorMatrix,(U$4+1),FALSE)*$E2137</f>
        <v>0</v>
      </c>
      <c r="V2133" s="25">
        <f ca="1">VLOOKUP(CONCATENATE($F2133," ",$G2133),AllocFactorMatrix,(V$4+1),FALSE)*$E2137</f>
        <v>0</v>
      </c>
      <c r="W2133" s="25">
        <f t="shared" ca="1" si="960"/>
        <v>-533.58731540757367</v>
      </c>
      <c r="X2133" s="25">
        <f ca="1">VLOOKUP(CONCATENATE($F2133," ",$G2133),AllocFactorMatrix,(X$4+1),FALSE)*$E2137</f>
        <v>-202.04410741871447</v>
      </c>
      <c r="Y2133" s="25">
        <f ca="1">VLOOKUP(CONCATENATE($F2133," ",$G2133),AllocFactorMatrix,(Y$4+1),FALSE)*$E2137</f>
        <v>-4.8408097898485236</v>
      </c>
      <c r="Z2133" s="25">
        <f t="shared" ca="1" si="952"/>
        <v>-206.884917208563</v>
      </c>
      <c r="AA2133" s="25">
        <f ca="1">VLOOKUP(CONCATENATE($F2133," ",$G2133),AllocFactorMatrix,(AA$4+1),FALSE)*$E2137</f>
        <v>-3.4761205513195814</v>
      </c>
      <c r="AB2133" s="25">
        <f ca="1">VLOOKUP(CONCATENATE($F2133," ",$G2133),AllocFactorMatrix,(AB$4+1),FALSE)*$E2137</f>
        <v>-12.74236217207401</v>
      </c>
      <c r="AC2133" s="25">
        <f ca="1">VLOOKUP(CONCATENATE($F2133," ",$G2133),AllocFactorMatrix,(AC$4+1),FALSE)*$E2137</f>
        <v>-3.1777935112290425</v>
      </c>
    </row>
    <row r="2134" spans="4:29" hidden="1" outlineLevel="1">
      <c r="F2134" s="61" t="str">
        <f>F2137</f>
        <v>LABOR_M</v>
      </c>
      <c r="G2134" s="20" t="str">
        <f>$G$12</f>
        <v>DISTSEC</v>
      </c>
      <c r="H2134" s="24">
        <f t="shared" ca="1" si="940"/>
        <v>-4124.5456138512345</v>
      </c>
      <c r="I2134" s="25">
        <f ca="1">VLOOKUP(CONCATENATE($F2134," ",$G2134),AllocFactorMatrix,(I$4+1),FALSE)*$E2137</f>
        <v>-3079.3930230430715</v>
      </c>
      <c r="J2134" s="25">
        <f ca="1">VLOOKUP(CONCATENATE($F2134," ",$G2134),AllocFactorMatrix,(J$4+1),FALSE)*$E2137</f>
        <v>-691.28292775553041</v>
      </c>
      <c r="K2134" s="25">
        <f ca="1">VLOOKUP(CONCATENATE($F2134," ",$G2134),AllocFactorMatrix,(K$4+1),FALSE)*$E2137</f>
        <v>0</v>
      </c>
      <c r="L2134" s="25">
        <f ca="1">VLOOKUP(CONCATENATE($F2134," ",$G2134),AllocFactorMatrix,(L$4+1),FALSE)*$E2137</f>
        <v>0</v>
      </c>
      <c r="M2134" s="25">
        <f t="shared" ca="1" si="951"/>
        <v>-691.28292775553041</v>
      </c>
      <c r="N2134" s="25">
        <f ca="1">VLOOKUP(CONCATENATE($F2134," ",$G2134),AllocFactorMatrix,(N$4+1),FALSE)*$E2137</f>
        <v>-243.68451960979203</v>
      </c>
      <c r="O2134" s="25">
        <f ca="1">VLOOKUP(CONCATENATE($F2134," ",$G2134),AllocFactorMatrix,(O$4+1),FALSE)*$E2137</f>
        <v>0</v>
      </c>
      <c r="P2134" s="25">
        <f ca="1">VLOOKUP(CONCATENATE($F2134," ",$G2134),AllocFactorMatrix,(P$4+1),FALSE)*$E2137</f>
        <v>0</v>
      </c>
      <c r="Q2134" s="25">
        <f ca="1">VLOOKUP(CONCATENATE($F2134," ",$G2134),AllocFactorMatrix,(Q$4+1),FALSE)*$E2137</f>
        <v>0</v>
      </c>
      <c r="R2134" s="25">
        <f t="shared" ca="1" si="959"/>
        <v>-243.68451960979203</v>
      </c>
      <c r="S2134" s="25">
        <f ca="1">VLOOKUP(CONCATENATE($F2134," ",$G2134),AllocFactorMatrix,(S$4+1),FALSE)*$E2137</f>
        <v>-10.78561243192018</v>
      </c>
      <c r="T2134" s="25">
        <f ca="1">VLOOKUP(CONCATENATE($F2134," ",$G2134),AllocFactorMatrix,(T$4+1),FALSE)*$E2137</f>
        <v>0</v>
      </c>
      <c r="U2134" s="25">
        <f ca="1">VLOOKUP(CONCATENATE($F2134," ",$G2134),AllocFactorMatrix,(U$4+1),FALSE)*$E2137</f>
        <v>0</v>
      </c>
      <c r="V2134" s="25">
        <f ca="1">VLOOKUP(CONCATENATE($F2134," ",$G2134),AllocFactorMatrix,(V$4+1),FALSE)*$E2137</f>
        <v>0</v>
      </c>
      <c r="W2134" s="25">
        <f t="shared" ca="1" si="960"/>
        <v>-10.78561243192018</v>
      </c>
      <c r="X2134" s="25">
        <f ca="1">VLOOKUP(CONCATENATE($F2134," ",$G2134),AllocFactorMatrix,(X$4+1),FALSE)*$E2137</f>
        <v>-67.821036880349581</v>
      </c>
      <c r="Y2134" s="25">
        <f ca="1">VLOOKUP(CONCATENATE($F2134," ",$G2134),AllocFactorMatrix,(Y$4+1),FALSE)*$E2137</f>
        <v>0</v>
      </c>
      <c r="Z2134" s="25">
        <f t="shared" ca="1" si="952"/>
        <v>-67.821036880349581</v>
      </c>
      <c r="AA2134" s="25">
        <f ca="1">VLOOKUP(CONCATENATE($F2134," ",$G2134),AllocFactorMatrix,(AA$4+1),FALSE)*$E2137</f>
        <v>-1.1059084354824815</v>
      </c>
      <c r="AB2134" s="25">
        <f ca="1">VLOOKUP(CONCATENATE($F2134," ",$G2134),AllocFactorMatrix,(AB$4+1),FALSE)*$E2137</f>
        <v>-24.420141159594145</v>
      </c>
      <c r="AC2134" s="25">
        <f ca="1">VLOOKUP(CONCATENATE($F2134," ",$G2134),AllocFactorMatrix,(AC$4+1),FALSE)*$E2137</f>
        <v>-6.0524445354937981</v>
      </c>
    </row>
    <row r="2135" spans="4:29" hidden="1" outlineLevel="1">
      <c r="F2135" s="61" t="str">
        <f>F2137</f>
        <v>LABOR_M</v>
      </c>
      <c r="G2135" s="20" t="str">
        <f>$G$13</f>
        <v>ENERGY</v>
      </c>
      <c r="H2135" s="24">
        <f t="shared" ca="1" si="940"/>
        <v>-10833.45367835109</v>
      </c>
      <c r="I2135" s="25">
        <f ca="1">VLOOKUP(CONCATENATE($F2135," ",$G2135),AllocFactorMatrix,(I$4+1),FALSE)*$E2137</f>
        <v>-3938.3122882714001</v>
      </c>
      <c r="J2135" s="25">
        <f ca="1">VLOOKUP(CONCATENATE($F2135," ",$G2135),AllocFactorMatrix,(J$4+1),FALSE)*$E2137</f>
        <v>-1271.1539211118211</v>
      </c>
      <c r="K2135" s="25">
        <f ca="1">VLOOKUP(CONCATENATE($F2135," ",$G2135),AllocFactorMatrix,(K$4+1),FALSE)*$E2137</f>
        <v>-14.552300718512933</v>
      </c>
      <c r="L2135" s="25">
        <f ca="1">VLOOKUP(CONCATENATE($F2135," ",$G2135),AllocFactorMatrix,(L$4+1),FALSE)*$E2137</f>
        <v>-0.36882716051485381</v>
      </c>
      <c r="M2135" s="25">
        <f t="shared" ca="1" si="951"/>
        <v>-1286.0750489908489</v>
      </c>
      <c r="N2135" s="25">
        <f ca="1">VLOOKUP(CONCATENATE($F2135," ",$G2135),AllocFactorMatrix,(N$4+1),FALSE)*$E2137</f>
        <v>-615.1338808520901</v>
      </c>
      <c r="O2135" s="25">
        <f ca="1">VLOOKUP(CONCATENATE($F2135," ",$G2135),AllocFactorMatrix,(O$4+1),FALSE)*$E2137</f>
        <v>-171.70225407489991</v>
      </c>
      <c r="P2135" s="25">
        <f ca="1">VLOOKUP(CONCATENATE($F2135," ",$G2135),AllocFactorMatrix,(P$4+1),FALSE)*$E2137</f>
        <v>-13.593797631700919</v>
      </c>
      <c r="Q2135" s="25">
        <f ca="1">VLOOKUP(CONCATENATE($F2135," ",$G2135),AllocFactorMatrix,(Q$4+1),FALSE)*$E2137</f>
        <v>-2.7866663219737271</v>
      </c>
      <c r="R2135" s="25">
        <f t="shared" ca="1" si="959"/>
        <v>-803.21659888066461</v>
      </c>
      <c r="S2135" s="25">
        <f ca="1">VLOOKUP(CONCATENATE($F2135," ",$G2135),AllocFactorMatrix,(S$4+1),FALSE)*$E2137</f>
        <v>-40.98917819525515</v>
      </c>
      <c r="T2135" s="25">
        <f ca="1">VLOOKUP(CONCATENATE($F2135," ",$G2135),AllocFactorMatrix,(T$4+1),FALSE)*$E2137</f>
        <v>-489.8538507747445</v>
      </c>
      <c r="U2135" s="25">
        <f ca="1">VLOOKUP(CONCATENATE($F2135," ",$G2135),AllocFactorMatrix,(U$4+1),FALSE)*$E2137</f>
        <v>-3463.0375197933599</v>
      </c>
      <c r="V2135" s="25">
        <f ca="1">VLOOKUP(CONCATENATE($F2135," ",$G2135),AllocFactorMatrix,(V$4+1),FALSE)*$E2137</f>
        <v>-554.98523830529246</v>
      </c>
      <c r="W2135" s="25">
        <f t="shared" ca="1" si="960"/>
        <v>-4548.865787068652</v>
      </c>
      <c r="X2135" s="25">
        <f ca="1">VLOOKUP(CONCATENATE($F2135," ",$G2135),AllocFactorMatrix,(X$4+1),FALSE)*$E2137</f>
        <v>-166.85252144288989</v>
      </c>
      <c r="Y2135" s="25">
        <f ca="1">VLOOKUP(CONCATENATE($F2135," ",$G2135),AllocFactorMatrix,(Y$4+1),FALSE)*$E2137</f>
        <v>-3.9216235473612473</v>
      </c>
      <c r="Z2135" s="25">
        <f t="shared" ca="1" si="952"/>
        <v>-170.77414499025113</v>
      </c>
      <c r="AA2135" s="25">
        <f ca="1">VLOOKUP(CONCATENATE($F2135," ",$G2135),AllocFactorMatrix,(AA$4+1),FALSE)*$E2137</f>
        <v>-3.8311087803743145</v>
      </c>
      <c r="AB2135" s="25">
        <f ca="1">VLOOKUP(CONCATENATE($F2135," ",$G2135),AllocFactorMatrix,(AB$4+1),FALSE)*$E2137</f>
        <v>-65.922329710844423</v>
      </c>
      <c r="AC2135" s="25">
        <f ca="1">VLOOKUP(CONCATENATE($F2135," ",$G2135),AllocFactorMatrix,(AC$4+1),FALSE)*$E2137</f>
        <v>-16.456371658052671</v>
      </c>
    </row>
    <row r="2136" spans="4:29" hidden="1" outlineLevel="1">
      <c r="F2136" s="61" t="str">
        <f>F2137</f>
        <v>LABOR_M</v>
      </c>
      <c r="G2136" s="20" t="str">
        <f>$G$14</f>
        <v>CUSTOMER</v>
      </c>
      <c r="H2136" s="24">
        <f t="shared" ca="1" si="940"/>
        <v>-15898.357487667219</v>
      </c>
      <c r="I2136" s="25">
        <f ca="1">VLOOKUP(CONCATENATE($F2136," ",$G2136),AllocFactorMatrix,(I$4+1),FALSE)*$E2137</f>
        <v>-12487.99041314657</v>
      </c>
      <c r="J2136" s="25">
        <f ca="1">VLOOKUP(CONCATENATE($F2136," ",$G2136),AllocFactorMatrix,(J$4+1),FALSE)*$E2137</f>
        <v>-2901.4004004279814</v>
      </c>
      <c r="K2136" s="25">
        <f ca="1">VLOOKUP(CONCATENATE($F2136," ",$G2136),AllocFactorMatrix,(K$4+1),FALSE)*$E2137</f>
        <v>-26.147181463589533</v>
      </c>
      <c r="L2136" s="25">
        <f ca="1">VLOOKUP(CONCATENATE($F2136," ",$G2136),AllocFactorMatrix,(L$4+1),FALSE)*$E2137</f>
        <v>-3.688693285862318</v>
      </c>
      <c r="M2136" s="25">
        <f t="shared" ca="1" si="951"/>
        <v>-2931.2362751774335</v>
      </c>
      <c r="N2136" s="25">
        <f ca="1">VLOOKUP(CONCATENATE($F2136," ",$G2136),AllocFactorMatrix,(N$4+1),FALSE)*$E2137</f>
        <v>-50.063250271123387</v>
      </c>
      <c r="O2136" s="25">
        <f ca="1">VLOOKUP(CONCATENATE($F2136," ",$G2136),AllocFactorMatrix,(O$4+1),FALSE)*$E2137</f>
        <v>-22.009871098315031</v>
      </c>
      <c r="P2136" s="25">
        <f ca="1">VLOOKUP(CONCATENATE($F2136," ",$G2136),AllocFactorMatrix,(P$4+1),FALSE)*$E2137</f>
        <v>-10.549110021232135</v>
      </c>
      <c r="Q2136" s="25">
        <f ca="1">VLOOKUP(CONCATENATE($F2136," ",$G2136),AllocFactorMatrix,(Q$4+1),FALSE)*$E2137</f>
        <v>-4.4942905001720135</v>
      </c>
      <c r="R2136" s="25">
        <f t="shared" ca="1" si="959"/>
        <v>-87.116521890842563</v>
      </c>
      <c r="S2136" s="25">
        <f ca="1">VLOOKUP(CONCATENATE($F2136," ",$G2136),AllocFactorMatrix,(S$4+1),FALSE)*$E2137</f>
        <v>-0.72838442562415817</v>
      </c>
      <c r="T2136" s="25">
        <f ca="1">VLOOKUP(CONCATENATE($F2136," ",$G2136),AllocFactorMatrix,(T$4+1),FALSE)*$E2137</f>
        <v>-13.695296158816303</v>
      </c>
      <c r="U2136" s="25">
        <f ca="1">VLOOKUP(CONCATENATE($F2136," ",$G2136),AllocFactorMatrix,(U$4+1),FALSE)*$E2137</f>
        <v>-27.339827781545619</v>
      </c>
      <c r="V2136" s="25">
        <f ca="1">VLOOKUP(CONCATENATE($F2136," ",$G2136),AllocFactorMatrix,(V$4+1),FALSE)*$E2137</f>
        <v>-6.744332952287297</v>
      </c>
      <c r="W2136" s="25">
        <f t="shared" ca="1" si="960"/>
        <v>-48.507841318273378</v>
      </c>
      <c r="X2136" s="25">
        <f ca="1">VLOOKUP(CONCATENATE($F2136," ",$G2136),AllocFactorMatrix,(X$4+1),FALSE)*$E2137</f>
        <v>-16.809406784192053</v>
      </c>
      <c r="Y2136" s="25">
        <f ca="1">VLOOKUP(CONCATENATE($F2136," ",$G2136),AllocFactorMatrix,(Y$4+1),FALSE)*$E2137</f>
        <v>-0.28205937309850898</v>
      </c>
      <c r="Z2136" s="25">
        <f t="shared" ca="1" si="952"/>
        <v>-17.091466157290562</v>
      </c>
      <c r="AA2136" s="25">
        <f ca="1">VLOOKUP(CONCATENATE($F2136," ",$G2136),AllocFactorMatrix,(AA$4+1),FALSE)*$E2137</f>
        <v>-0.98369256715523323</v>
      </c>
      <c r="AB2136" s="25">
        <f ca="1">VLOOKUP(CONCATENATE($F2136," ",$G2136),AllocFactorMatrix,(AB$4+1),FALSE)*$E2137</f>
        <v>-270.97455362321369</v>
      </c>
      <c r="AC2136" s="25">
        <f ca="1">VLOOKUP(CONCATENATE($F2136," ",$G2136),AllocFactorMatrix,(AC$4+1),FALSE)*$E2137</f>
        <v>-54.456723786443291</v>
      </c>
    </row>
    <row r="2137" spans="4:29" collapsed="1">
      <c r="D2137" s="58" t="s">
        <v>1166</v>
      </c>
      <c r="E2137" s="22">
        <f>'Sch 5'!AD433</f>
        <v>-61787</v>
      </c>
      <c r="F2137" s="61" t="s">
        <v>69</v>
      </c>
      <c r="G2137" s="20" t="str">
        <f>$G$15</f>
        <v>TOTAL</v>
      </c>
      <c r="H2137" s="24">
        <f t="shared" ca="1" si="940"/>
        <v>-61787.000000000007</v>
      </c>
      <c r="I2137" s="25">
        <f ca="1">VLOOKUP(CONCATENATE($F2137," ",$G2137),AllocFactorMatrix,(I$4+1),FALSE)*$E2137</f>
        <v>-36445.644998616735</v>
      </c>
      <c r="J2137" s="25">
        <f ca="1">VLOOKUP(CONCATENATE($F2137," ",$G2137),AllocFactorMatrix,(J$4+1),FALSE)*$E2137</f>
        <v>-9142.9861048734565</v>
      </c>
      <c r="K2137" s="25">
        <f ca="1">VLOOKUP(CONCATENATE($F2137," ",$G2137),AllocFactorMatrix,(K$4+1),FALSE)*$E2137</f>
        <v>-90.684250996944726</v>
      </c>
      <c r="L2137" s="25">
        <f ca="1">VLOOKUP(CONCATENATE($F2137," ",$G2137),AllocFactorMatrix,(L$4+1),FALSE)*$E2137</f>
        <v>-4.8104765725157188</v>
      </c>
      <c r="M2137" s="25">
        <f t="shared" ca="1" si="951"/>
        <v>-9238.4808324429177</v>
      </c>
      <c r="N2137" s="25">
        <f ca="1">VLOOKUP(CONCATENATE($F2137," ",$G2137),AllocFactorMatrix,(N$4+1),FALSE)*$E2137</f>
        <v>-2724.7413308795926</v>
      </c>
      <c r="O2137" s="25">
        <f ca="1">VLOOKUP(CONCATENATE($F2137," ",$G2137),AllocFactorMatrix,(O$4+1),FALSE)*$E2137</f>
        <v>-710.06692347189733</v>
      </c>
      <c r="P2137" s="25">
        <f ca="1">VLOOKUP(CONCATENATE($F2137," ",$G2137),AllocFactorMatrix,(P$4+1),FALSE)*$E2137</f>
        <v>-48.822163193227354</v>
      </c>
      <c r="Q2137" s="25">
        <f ca="1">VLOOKUP(CONCATENATE($F2137," ",$G2137),AllocFactorMatrix,(Q$4+1),FALSE)*$E2137</f>
        <v>-11.987018980890522</v>
      </c>
      <c r="R2137" s="25">
        <f t="shared" ca="1" si="959"/>
        <v>-3495.6174365256079</v>
      </c>
      <c r="S2137" s="25">
        <f ca="1">VLOOKUP(CONCATENATE($F2137," ",$G2137),AllocFactorMatrix,(S$4+1),FALSE)*$E2137</f>
        <v>-158.98776341012305</v>
      </c>
      <c r="T2137" s="25">
        <f ca="1">VLOOKUP(CONCATENATE($F2137," ",$G2137),AllocFactorMatrix,(T$4+1),FALSE)*$E2137</f>
        <v>-1695.6573635124601</v>
      </c>
      <c r="U2137" s="25">
        <f ca="1">VLOOKUP(CONCATENATE($F2137," ",$G2137),AllocFactorMatrix,(U$4+1),FALSE)*$E2137</f>
        <v>-8249.971244019127</v>
      </c>
      <c r="V2137" s="25">
        <f ca="1">VLOOKUP(CONCATENATE($F2137," ",$G2137),AllocFactorMatrix,(V$4+1),FALSE)*$E2137</f>
        <v>-1240.4902712780631</v>
      </c>
      <c r="W2137" s="25">
        <f t="shared" ca="1" si="960"/>
        <v>-11345.106642219773</v>
      </c>
      <c r="X2137" s="25">
        <f ca="1">VLOOKUP(CONCATENATE($F2137," ",$G2137),AllocFactorMatrix,(X$4+1),FALSE)*$E2137</f>
        <v>-744.3211760883579</v>
      </c>
      <c r="Y2137" s="25">
        <f ca="1">VLOOKUP(CONCATENATE($F2137," ",$G2137),AllocFactorMatrix,(Y$4+1),FALSE)*$E2137</f>
        <v>-16.059583606754202</v>
      </c>
      <c r="Z2137" s="25">
        <f t="shared" ca="1" si="952"/>
        <v>-760.38075969511215</v>
      </c>
      <c r="AA2137" s="25">
        <f ca="1">VLOOKUP(CONCATENATE($F2137," ",$G2137),AllocFactorMatrix,(AA$4+1),FALSE)*$E2137</f>
        <v>-14.444170959407042</v>
      </c>
      <c r="AB2137" s="25">
        <f ca="1">VLOOKUP(CONCATENATE($F2137," ",$G2137),AllocFactorMatrix,(AB$4+1),FALSE)*$E2137</f>
        <v>-400.59231423850758</v>
      </c>
      <c r="AC2137" s="25">
        <f ca="1">VLOOKUP(CONCATENATE($F2137," ",$G2137),AllocFactorMatrix,(AC$4+1),FALSE)*$E2137</f>
        <v>-86.732845301961476</v>
      </c>
    </row>
    <row r="2138" spans="4:29" hidden="1" outlineLevel="1">
      <c r="F2138" s="61" t="str">
        <f>F2145</f>
        <v>TRAN_LSE</v>
      </c>
      <c r="G2138" s="20" t="str">
        <f>$G$8</f>
        <v>PRODUCTION</v>
      </c>
      <c r="H2138" s="24">
        <f t="shared" ref="H2138:H2201" si="961">SUBTOTAL(9,I2138:AC2138)</f>
        <v>5725020</v>
      </c>
      <c r="I2138" s="25">
        <f>VLOOKUP(CONCATENATE($F2138," ",$G2138),AllocFactorMatrix,(I$4+1),FALSE)*$E2145</f>
        <v>2807223.0073367283</v>
      </c>
      <c r="J2138" s="25">
        <f>VLOOKUP(CONCATENATE($F2138," ",$G2138),AllocFactorMatrix,(J$4+1),FALSE)*$E2145</f>
        <v>710118.26526766748</v>
      </c>
      <c r="K2138" s="25">
        <f>VLOOKUP(CONCATENATE($F2138," ",$G2138),AllocFactorMatrix,(K$4+1),FALSE)*$E2145</f>
        <v>8302.3626313102832</v>
      </c>
      <c r="L2138" s="25">
        <f>VLOOKUP(CONCATENATE($F2138," ",$G2138),AllocFactorMatrix,(L$4+1),FALSE)*$E2145</f>
        <v>204.53291367124885</v>
      </c>
      <c r="M2138" s="25">
        <f t="shared" ref="M2138:M2177" si="962">SUBTOTAL(9,J2138:L2138)</f>
        <v>718625.16081264894</v>
      </c>
      <c r="N2138" s="25">
        <f>VLOOKUP(CONCATENATE($F2138," ",$G2138),AllocFactorMatrix,(N$4+1),FALSE)*$E2145</f>
        <v>297122.39144672418</v>
      </c>
      <c r="O2138" s="25">
        <f>VLOOKUP(CONCATENATE($F2138," ",$G2138),AllocFactorMatrix,(O$4+1),FALSE)*$E2145</f>
        <v>84618.998475233544</v>
      </c>
      <c r="P2138" s="25">
        <f>VLOOKUP(CONCATENATE($F2138," ",$G2138),AllocFactorMatrix,(P$4+1),FALSE)*$E2145</f>
        <v>6696.3656688350757</v>
      </c>
      <c r="Q2138" s="25">
        <f>VLOOKUP(CONCATENATE($F2138," ",$G2138),AllocFactorMatrix,(Q$4+1),FALSE)*$E2145</f>
        <v>1413.4847214083304</v>
      </c>
      <c r="R2138" s="25">
        <f>SUBTOTAL(9,N2138:Q2138)</f>
        <v>389851.24031220115</v>
      </c>
      <c r="S2138" s="25">
        <f>VLOOKUP(CONCATENATE($F2138," ",$G2138),AllocFactorMatrix,(S$4+1),FALSE)*$E2145</f>
        <v>17848.232230420093</v>
      </c>
      <c r="T2138" s="25">
        <f>VLOOKUP(CONCATENATE($F2138," ",$G2138),AllocFactorMatrix,(T$4+1),FALSE)*$E2145</f>
        <v>194577.04292831727</v>
      </c>
      <c r="U2138" s="25">
        <f>VLOOKUP(CONCATENATE($F2138," ",$G2138),AllocFactorMatrix,(U$4+1),FALSE)*$E2145</f>
        <v>1299509.6541732347</v>
      </c>
      <c r="V2138" s="25">
        <f>VLOOKUP(CONCATENATE($F2138," ",$G2138),AllocFactorMatrix,(V$4+1),FALSE)*$E2145</f>
        <v>203868.50972390806</v>
      </c>
      <c r="W2138" s="25">
        <f>SUBTOTAL(9,S2138:V2138)</f>
        <v>1715803.4390558801</v>
      </c>
      <c r="X2138" s="25">
        <f>VLOOKUP(CONCATENATE($F2138," ",$G2138),AllocFactorMatrix,(X$4+1),FALSE)*$E2145</f>
        <v>80647.097532423155</v>
      </c>
      <c r="Y2138" s="25">
        <f>VLOOKUP(CONCATENATE($F2138," ",$G2138),AllocFactorMatrix,(Y$4+1),FALSE)*$E2145</f>
        <v>1946.8504177939396</v>
      </c>
      <c r="Z2138" s="25">
        <f t="shared" ref="Z2138:Z2177" si="963">SUBTOTAL(9,X2138:Y2138)</f>
        <v>82593.947950217102</v>
      </c>
      <c r="AA2138" s="25">
        <f>VLOOKUP(CONCATENATE($F2138," ",$G2138),AllocFactorMatrix,(AA$4+1),FALSE)*$E2145</f>
        <v>1406.0659818880517</v>
      </c>
      <c r="AB2138" s="25">
        <f>VLOOKUP(CONCATENATE($F2138," ",$G2138),AllocFactorMatrix,(AB$4+1),FALSE)*$E2145</f>
        <v>7623.9703158812354</v>
      </c>
      <c r="AC2138" s="25">
        <f>VLOOKUP(CONCATENATE($F2138," ",$G2138),AllocFactorMatrix,(AC$4+1),FALSE)*$E2145</f>
        <v>1893.1682345548008</v>
      </c>
    </row>
    <row r="2139" spans="4:29" hidden="1" outlineLevel="1">
      <c r="F2139" s="61" t="str">
        <f>F2145</f>
        <v>TRAN_LSE</v>
      </c>
      <c r="G2139" s="20" t="str">
        <f>$G$9</f>
        <v>BULKTRAN</v>
      </c>
      <c r="H2139" s="24">
        <f t="shared" si="961"/>
        <v>0</v>
      </c>
      <c r="I2139" s="25">
        <f>VLOOKUP(CONCATENATE($F2139," ",$G2139),AllocFactorMatrix,(I$4+1),FALSE)*$E2145</f>
        <v>0</v>
      </c>
      <c r="J2139" s="25">
        <f>VLOOKUP(CONCATENATE($F2139," ",$G2139),AllocFactorMatrix,(J$4+1),FALSE)*$E2145</f>
        <v>0</v>
      </c>
      <c r="K2139" s="25">
        <f>VLOOKUP(CONCATENATE($F2139," ",$G2139),AllocFactorMatrix,(K$4+1),FALSE)*$E2145</f>
        <v>0</v>
      </c>
      <c r="L2139" s="25">
        <f>VLOOKUP(CONCATENATE($F2139," ",$G2139),AllocFactorMatrix,(L$4+1),FALSE)*$E2145</f>
        <v>0</v>
      </c>
      <c r="M2139" s="25">
        <f t="shared" si="962"/>
        <v>0</v>
      </c>
      <c r="N2139" s="25">
        <f>VLOOKUP(CONCATENATE($F2139," ",$G2139),AllocFactorMatrix,(N$4+1),FALSE)*$E2145</f>
        <v>0</v>
      </c>
      <c r="O2139" s="25">
        <f>VLOOKUP(CONCATENATE($F2139," ",$G2139),AllocFactorMatrix,(O$4+1),FALSE)*$E2145</f>
        <v>0</v>
      </c>
      <c r="P2139" s="25">
        <f>VLOOKUP(CONCATENATE($F2139," ",$G2139),AllocFactorMatrix,(P$4+1),FALSE)*$E2145</f>
        <v>0</v>
      </c>
      <c r="Q2139" s="25">
        <f>VLOOKUP(CONCATENATE($F2139," ",$G2139),AllocFactorMatrix,(Q$4+1),FALSE)*$E2145</f>
        <v>0</v>
      </c>
      <c r="R2139" s="25">
        <f t="shared" ref="R2139:R2145" si="964">SUBTOTAL(9,N2139:Q2139)</f>
        <v>0</v>
      </c>
      <c r="S2139" s="25">
        <f>VLOOKUP(CONCATENATE($F2139," ",$G2139),AllocFactorMatrix,(S$4+1),FALSE)*$E2145</f>
        <v>0</v>
      </c>
      <c r="T2139" s="25">
        <f>VLOOKUP(CONCATENATE($F2139," ",$G2139),AllocFactorMatrix,(T$4+1),FALSE)*$E2145</f>
        <v>0</v>
      </c>
      <c r="U2139" s="25">
        <f>VLOOKUP(CONCATENATE($F2139," ",$G2139),AllocFactorMatrix,(U$4+1),FALSE)*$E2145</f>
        <v>0</v>
      </c>
      <c r="V2139" s="25">
        <f>VLOOKUP(CONCATENATE($F2139," ",$G2139),AllocFactorMatrix,(V$4+1),FALSE)*$E2145</f>
        <v>0</v>
      </c>
      <c r="W2139" s="25">
        <f t="shared" ref="W2139:W2145" si="965">SUBTOTAL(9,S2139:V2139)</f>
        <v>0</v>
      </c>
      <c r="X2139" s="25">
        <f>VLOOKUP(CONCATENATE($F2139," ",$G2139),AllocFactorMatrix,(X$4+1),FALSE)*$E2145</f>
        <v>0</v>
      </c>
      <c r="Y2139" s="25">
        <f>VLOOKUP(CONCATENATE($F2139," ",$G2139),AllocFactorMatrix,(Y$4+1),FALSE)*$E2145</f>
        <v>0</v>
      </c>
      <c r="Z2139" s="25">
        <f t="shared" si="963"/>
        <v>0</v>
      </c>
      <c r="AA2139" s="25">
        <f>VLOOKUP(CONCATENATE($F2139," ",$G2139),AllocFactorMatrix,(AA$4+1),FALSE)*$E2145</f>
        <v>0</v>
      </c>
      <c r="AB2139" s="25">
        <f>VLOOKUP(CONCATENATE($F2139," ",$G2139),AllocFactorMatrix,(AB$4+1),FALSE)*$E2145</f>
        <v>0</v>
      </c>
      <c r="AC2139" s="25">
        <f>VLOOKUP(CONCATENATE($F2139," ",$G2139),AllocFactorMatrix,(AC$4+1),FALSE)*$E2145</f>
        <v>0</v>
      </c>
    </row>
    <row r="2140" spans="4:29" hidden="1" outlineLevel="1">
      <c r="F2140" s="61" t="str">
        <f>F2145</f>
        <v>TRAN_LSE</v>
      </c>
      <c r="G2140" s="20" t="str">
        <f>$G$10</f>
        <v>SUBTRAN</v>
      </c>
      <c r="H2140" s="24">
        <f t="shared" si="961"/>
        <v>0</v>
      </c>
      <c r="I2140" s="25">
        <f>VLOOKUP(CONCATENATE($F2140," ",$G2140),AllocFactorMatrix,(I$4+1),FALSE)*$E2145</f>
        <v>0</v>
      </c>
      <c r="J2140" s="25">
        <f>VLOOKUP(CONCATENATE($F2140," ",$G2140),AllocFactorMatrix,(J$4+1),FALSE)*$E2145</f>
        <v>0</v>
      </c>
      <c r="K2140" s="25">
        <f>VLOOKUP(CONCATENATE($F2140," ",$G2140),AllocFactorMatrix,(K$4+1),FALSE)*$E2145</f>
        <v>0</v>
      </c>
      <c r="L2140" s="25">
        <f>VLOOKUP(CONCATENATE($F2140," ",$G2140),AllocFactorMatrix,(L$4+1),FALSE)*$E2145</f>
        <v>0</v>
      </c>
      <c r="M2140" s="25">
        <f t="shared" si="962"/>
        <v>0</v>
      </c>
      <c r="N2140" s="25">
        <f>VLOOKUP(CONCATENATE($F2140," ",$G2140),AllocFactorMatrix,(N$4+1),FALSE)*$E2145</f>
        <v>0</v>
      </c>
      <c r="O2140" s="25">
        <f>VLOOKUP(CONCATENATE($F2140," ",$G2140),AllocFactorMatrix,(O$4+1),FALSE)*$E2145</f>
        <v>0</v>
      </c>
      <c r="P2140" s="25">
        <f>VLOOKUP(CONCATENATE($F2140," ",$G2140),AllocFactorMatrix,(P$4+1),FALSE)*$E2145</f>
        <v>0</v>
      </c>
      <c r="Q2140" s="25">
        <f>VLOOKUP(CONCATENATE($F2140," ",$G2140),AllocFactorMatrix,(Q$4+1),FALSE)*$E2145</f>
        <v>0</v>
      </c>
      <c r="R2140" s="25">
        <f t="shared" si="964"/>
        <v>0</v>
      </c>
      <c r="S2140" s="25">
        <f>VLOOKUP(CONCATENATE($F2140," ",$G2140),AllocFactorMatrix,(S$4+1),FALSE)*$E2145</f>
        <v>0</v>
      </c>
      <c r="T2140" s="25">
        <f>VLOOKUP(CONCATENATE($F2140," ",$G2140),AllocFactorMatrix,(T$4+1),FALSE)*$E2145</f>
        <v>0</v>
      </c>
      <c r="U2140" s="25">
        <f>VLOOKUP(CONCATENATE($F2140," ",$G2140),AllocFactorMatrix,(U$4+1),FALSE)*$E2145</f>
        <v>0</v>
      </c>
      <c r="V2140" s="25">
        <f>VLOOKUP(CONCATENATE($F2140," ",$G2140),AllocFactorMatrix,(V$4+1),FALSE)*$E2145</f>
        <v>0</v>
      </c>
      <c r="W2140" s="25">
        <f t="shared" si="965"/>
        <v>0</v>
      </c>
      <c r="X2140" s="25">
        <f>VLOOKUP(CONCATENATE($F2140," ",$G2140),AllocFactorMatrix,(X$4+1),FALSE)*$E2145</f>
        <v>0</v>
      </c>
      <c r="Y2140" s="25">
        <f>VLOOKUP(CONCATENATE($F2140," ",$G2140),AllocFactorMatrix,(Y$4+1),FALSE)*$E2145</f>
        <v>0</v>
      </c>
      <c r="Z2140" s="25">
        <f t="shared" si="963"/>
        <v>0</v>
      </c>
      <c r="AA2140" s="25">
        <f>VLOOKUP(CONCATENATE($F2140," ",$G2140),AllocFactorMatrix,(AA$4+1),FALSE)*$E2145</f>
        <v>0</v>
      </c>
      <c r="AB2140" s="25">
        <f>VLOOKUP(CONCATENATE($F2140," ",$G2140),AllocFactorMatrix,(AB$4+1),FALSE)*$E2145</f>
        <v>0</v>
      </c>
      <c r="AC2140" s="25">
        <f>VLOOKUP(CONCATENATE($F2140," ",$G2140),AllocFactorMatrix,(AC$4+1),FALSE)*$E2145</f>
        <v>0</v>
      </c>
    </row>
    <row r="2141" spans="4:29" hidden="1" outlineLevel="1">
      <c r="F2141" s="61" t="str">
        <f>F2145</f>
        <v>TRAN_LSE</v>
      </c>
      <c r="G2141" s="20" t="str">
        <f>$G$11</f>
        <v>DISTPRI</v>
      </c>
      <c r="H2141" s="24">
        <f t="shared" si="961"/>
        <v>0</v>
      </c>
      <c r="I2141" s="25">
        <f>VLOOKUP(CONCATENATE($F2141," ",$G2141),AllocFactorMatrix,(I$4+1),FALSE)*$E2145</f>
        <v>0</v>
      </c>
      <c r="J2141" s="25">
        <f>VLOOKUP(CONCATENATE($F2141," ",$G2141),AllocFactorMatrix,(J$4+1),FALSE)*$E2145</f>
        <v>0</v>
      </c>
      <c r="K2141" s="25">
        <f>VLOOKUP(CONCATENATE($F2141," ",$G2141),AllocFactorMatrix,(K$4+1),FALSE)*$E2145</f>
        <v>0</v>
      </c>
      <c r="L2141" s="25">
        <f>VLOOKUP(CONCATENATE($F2141," ",$G2141),AllocFactorMatrix,(L$4+1),FALSE)*$E2145</f>
        <v>0</v>
      </c>
      <c r="M2141" s="25">
        <f t="shared" si="962"/>
        <v>0</v>
      </c>
      <c r="N2141" s="25">
        <f>VLOOKUP(CONCATENATE($F2141," ",$G2141),AllocFactorMatrix,(N$4+1),FALSE)*$E2145</f>
        <v>0</v>
      </c>
      <c r="O2141" s="25">
        <f>VLOOKUP(CONCATENATE($F2141," ",$G2141),AllocFactorMatrix,(O$4+1),FALSE)*$E2145</f>
        <v>0</v>
      </c>
      <c r="P2141" s="25">
        <f>VLOOKUP(CONCATENATE($F2141," ",$G2141),AllocFactorMatrix,(P$4+1),FALSE)*$E2145</f>
        <v>0</v>
      </c>
      <c r="Q2141" s="25">
        <f>VLOOKUP(CONCATENATE($F2141," ",$G2141),AllocFactorMatrix,(Q$4+1),FALSE)*$E2145</f>
        <v>0</v>
      </c>
      <c r="R2141" s="25">
        <f t="shared" si="964"/>
        <v>0</v>
      </c>
      <c r="S2141" s="25">
        <f>VLOOKUP(CONCATENATE($F2141," ",$G2141),AllocFactorMatrix,(S$4+1),FALSE)*$E2145</f>
        <v>0</v>
      </c>
      <c r="T2141" s="25">
        <f>VLOOKUP(CONCATENATE($F2141," ",$G2141),AllocFactorMatrix,(T$4+1),FALSE)*$E2145</f>
        <v>0</v>
      </c>
      <c r="U2141" s="25">
        <f>VLOOKUP(CONCATENATE($F2141," ",$G2141),AllocFactorMatrix,(U$4+1),FALSE)*$E2145</f>
        <v>0</v>
      </c>
      <c r="V2141" s="25">
        <f>VLOOKUP(CONCATENATE($F2141," ",$G2141),AllocFactorMatrix,(V$4+1),FALSE)*$E2145</f>
        <v>0</v>
      </c>
      <c r="W2141" s="25">
        <f t="shared" si="965"/>
        <v>0</v>
      </c>
      <c r="X2141" s="25">
        <f>VLOOKUP(CONCATENATE($F2141," ",$G2141),AllocFactorMatrix,(X$4+1),FALSE)*$E2145</f>
        <v>0</v>
      </c>
      <c r="Y2141" s="25">
        <f>VLOOKUP(CONCATENATE($F2141," ",$G2141),AllocFactorMatrix,(Y$4+1),FALSE)*$E2145</f>
        <v>0</v>
      </c>
      <c r="Z2141" s="25">
        <f t="shared" si="963"/>
        <v>0</v>
      </c>
      <c r="AA2141" s="25">
        <f>VLOOKUP(CONCATENATE($F2141," ",$G2141),AllocFactorMatrix,(AA$4+1),FALSE)*$E2145</f>
        <v>0</v>
      </c>
      <c r="AB2141" s="25">
        <f>VLOOKUP(CONCATENATE($F2141," ",$G2141),AllocFactorMatrix,(AB$4+1),FALSE)*$E2145</f>
        <v>0</v>
      </c>
      <c r="AC2141" s="25">
        <f>VLOOKUP(CONCATENATE($F2141," ",$G2141),AllocFactorMatrix,(AC$4+1),FALSE)*$E2145</f>
        <v>0</v>
      </c>
    </row>
    <row r="2142" spans="4:29" hidden="1" outlineLevel="1">
      <c r="F2142" s="61" t="str">
        <f>F2145</f>
        <v>TRAN_LSE</v>
      </c>
      <c r="G2142" s="20" t="str">
        <f>$G$12</f>
        <v>DISTSEC</v>
      </c>
      <c r="H2142" s="24">
        <f t="shared" si="961"/>
        <v>0</v>
      </c>
      <c r="I2142" s="25">
        <f>VLOOKUP(CONCATENATE($F2142," ",$G2142),AllocFactorMatrix,(I$4+1),FALSE)*$E2145</f>
        <v>0</v>
      </c>
      <c r="J2142" s="25">
        <f>VLOOKUP(CONCATENATE($F2142," ",$G2142),AllocFactorMatrix,(J$4+1),FALSE)*$E2145</f>
        <v>0</v>
      </c>
      <c r="K2142" s="25">
        <f>VLOOKUP(CONCATENATE($F2142," ",$G2142),AllocFactorMatrix,(K$4+1),FALSE)*$E2145</f>
        <v>0</v>
      </c>
      <c r="L2142" s="25">
        <f>VLOOKUP(CONCATENATE($F2142," ",$G2142),AllocFactorMatrix,(L$4+1),FALSE)*$E2145</f>
        <v>0</v>
      </c>
      <c r="M2142" s="25">
        <f t="shared" si="962"/>
        <v>0</v>
      </c>
      <c r="N2142" s="25">
        <f>VLOOKUP(CONCATENATE($F2142," ",$G2142),AllocFactorMatrix,(N$4+1),FALSE)*$E2145</f>
        <v>0</v>
      </c>
      <c r="O2142" s="25">
        <f>VLOOKUP(CONCATENATE($F2142," ",$G2142),AllocFactorMatrix,(O$4+1),FALSE)*$E2145</f>
        <v>0</v>
      </c>
      <c r="P2142" s="25">
        <f>VLOOKUP(CONCATENATE($F2142," ",$G2142),AllocFactorMatrix,(P$4+1),FALSE)*$E2145</f>
        <v>0</v>
      </c>
      <c r="Q2142" s="25">
        <f>VLOOKUP(CONCATENATE($F2142," ",$G2142),AllocFactorMatrix,(Q$4+1),FALSE)*$E2145</f>
        <v>0</v>
      </c>
      <c r="R2142" s="25">
        <f t="shared" si="964"/>
        <v>0</v>
      </c>
      <c r="S2142" s="25">
        <f>VLOOKUP(CONCATENATE($F2142," ",$G2142),AllocFactorMatrix,(S$4+1),FALSE)*$E2145</f>
        <v>0</v>
      </c>
      <c r="T2142" s="25">
        <f>VLOOKUP(CONCATENATE($F2142," ",$G2142),AllocFactorMatrix,(T$4+1),FALSE)*$E2145</f>
        <v>0</v>
      </c>
      <c r="U2142" s="25">
        <f>VLOOKUP(CONCATENATE($F2142," ",$G2142),AllocFactorMatrix,(U$4+1),FALSE)*$E2145</f>
        <v>0</v>
      </c>
      <c r="V2142" s="25">
        <f>VLOOKUP(CONCATENATE($F2142," ",$G2142),AllocFactorMatrix,(V$4+1),FALSE)*$E2145</f>
        <v>0</v>
      </c>
      <c r="W2142" s="25">
        <f t="shared" si="965"/>
        <v>0</v>
      </c>
      <c r="X2142" s="25">
        <f>VLOOKUP(CONCATENATE($F2142," ",$G2142),AllocFactorMatrix,(X$4+1),FALSE)*$E2145</f>
        <v>0</v>
      </c>
      <c r="Y2142" s="25">
        <f>VLOOKUP(CONCATENATE($F2142," ",$G2142),AllocFactorMatrix,(Y$4+1),FALSE)*$E2145</f>
        <v>0</v>
      </c>
      <c r="Z2142" s="25">
        <f t="shared" si="963"/>
        <v>0</v>
      </c>
      <c r="AA2142" s="25">
        <f>VLOOKUP(CONCATENATE($F2142," ",$G2142),AllocFactorMatrix,(AA$4+1),FALSE)*$E2145</f>
        <v>0</v>
      </c>
      <c r="AB2142" s="25">
        <f>VLOOKUP(CONCATENATE($F2142," ",$G2142),AllocFactorMatrix,(AB$4+1),FALSE)*$E2145</f>
        <v>0</v>
      </c>
      <c r="AC2142" s="25">
        <f>VLOOKUP(CONCATENATE($F2142," ",$G2142),AllocFactorMatrix,(AC$4+1),FALSE)*$E2145</f>
        <v>0</v>
      </c>
    </row>
    <row r="2143" spans="4:29" hidden="1" outlineLevel="1">
      <c r="F2143" s="61" t="str">
        <f>F2145</f>
        <v>TRAN_LSE</v>
      </c>
      <c r="G2143" s="20" t="str">
        <f>$G$13</f>
        <v>ENERGY</v>
      </c>
      <c r="H2143" s="24">
        <f t="shared" si="961"/>
        <v>0</v>
      </c>
      <c r="I2143" s="25">
        <f>VLOOKUP(CONCATENATE($F2143," ",$G2143),AllocFactorMatrix,(I$4+1),FALSE)*$E2145</f>
        <v>0</v>
      </c>
      <c r="J2143" s="25">
        <f>VLOOKUP(CONCATENATE($F2143," ",$G2143),AllocFactorMatrix,(J$4+1),FALSE)*$E2145</f>
        <v>0</v>
      </c>
      <c r="K2143" s="25">
        <f>VLOOKUP(CONCATENATE($F2143," ",$G2143),AllocFactorMatrix,(K$4+1),FALSE)*$E2145</f>
        <v>0</v>
      </c>
      <c r="L2143" s="25">
        <f>VLOOKUP(CONCATENATE($F2143," ",$G2143),AllocFactorMatrix,(L$4+1),FALSE)*$E2145</f>
        <v>0</v>
      </c>
      <c r="M2143" s="25">
        <f t="shared" si="962"/>
        <v>0</v>
      </c>
      <c r="N2143" s="25">
        <f>VLOOKUP(CONCATENATE($F2143," ",$G2143),AllocFactorMatrix,(N$4+1),FALSE)*$E2145</f>
        <v>0</v>
      </c>
      <c r="O2143" s="25">
        <f>VLOOKUP(CONCATENATE($F2143," ",$G2143),AllocFactorMatrix,(O$4+1),FALSE)*$E2145</f>
        <v>0</v>
      </c>
      <c r="P2143" s="25">
        <f>VLOOKUP(CONCATENATE($F2143," ",$G2143),AllocFactorMatrix,(P$4+1),FALSE)*$E2145</f>
        <v>0</v>
      </c>
      <c r="Q2143" s="25">
        <f>VLOOKUP(CONCATENATE($F2143," ",$G2143),AllocFactorMatrix,(Q$4+1),FALSE)*$E2145</f>
        <v>0</v>
      </c>
      <c r="R2143" s="25">
        <f t="shared" si="964"/>
        <v>0</v>
      </c>
      <c r="S2143" s="25">
        <f>VLOOKUP(CONCATENATE($F2143," ",$G2143),AllocFactorMatrix,(S$4+1),FALSE)*$E2145</f>
        <v>0</v>
      </c>
      <c r="T2143" s="25">
        <f>VLOOKUP(CONCATENATE($F2143," ",$G2143),AllocFactorMatrix,(T$4+1),FALSE)*$E2145</f>
        <v>0</v>
      </c>
      <c r="U2143" s="25">
        <f>VLOOKUP(CONCATENATE($F2143," ",$G2143),AllocFactorMatrix,(U$4+1),FALSE)*$E2145</f>
        <v>0</v>
      </c>
      <c r="V2143" s="25">
        <f>VLOOKUP(CONCATENATE($F2143," ",$G2143),AllocFactorMatrix,(V$4+1),FALSE)*$E2145</f>
        <v>0</v>
      </c>
      <c r="W2143" s="25">
        <f t="shared" si="965"/>
        <v>0</v>
      </c>
      <c r="X2143" s="25">
        <f>VLOOKUP(CONCATENATE($F2143," ",$G2143),AllocFactorMatrix,(X$4+1),FALSE)*$E2145</f>
        <v>0</v>
      </c>
      <c r="Y2143" s="25">
        <f>VLOOKUP(CONCATENATE($F2143," ",$G2143),AllocFactorMatrix,(Y$4+1),FALSE)*$E2145</f>
        <v>0</v>
      </c>
      <c r="Z2143" s="25">
        <f t="shared" si="963"/>
        <v>0</v>
      </c>
      <c r="AA2143" s="25">
        <f>VLOOKUP(CONCATENATE($F2143," ",$G2143),AllocFactorMatrix,(AA$4+1),FALSE)*$E2145</f>
        <v>0</v>
      </c>
      <c r="AB2143" s="25">
        <f>VLOOKUP(CONCATENATE($F2143," ",$G2143),AllocFactorMatrix,(AB$4+1),FALSE)*$E2145</f>
        <v>0</v>
      </c>
      <c r="AC2143" s="25">
        <f>VLOOKUP(CONCATENATE($F2143," ",$G2143),AllocFactorMatrix,(AC$4+1),FALSE)*$E2145</f>
        <v>0</v>
      </c>
    </row>
    <row r="2144" spans="4:29" hidden="1" outlineLevel="1">
      <c r="F2144" s="61" t="str">
        <f>F2145</f>
        <v>TRAN_LSE</v>
      </c>
      <c r="G2144" s="20" t="str">
        <f>$G$14</f>
        <v>CUSTOMER</v>
      </c>
      <c r="H2144" s="24">
        <f t="shared" si="961"/>
        <v>0</v>
      </c>
      <c r="I2144" s="25">
        <f>VLOOKUP(CONCATENATE($F2144," ",$G2144),AllocFactorMatrix,(I$4+1),FALSE)*$E2145</f>
        <v>0</v>
      </c>
      <c r="J2144" s="25">
        <f>VLOOKUP(CONCATENATE($F2144," ",$G2144),AllocFactorMatrix,(J$4+1),FALSE)*$E2145</f>
        <v>0</v>
      </c>
      <c r="K2144" s="25">
        <f>VLOOKUP(CONCATENATE($F2144," ",$G2144),AllocFactorMatrix,(K$4+1),FALSE)*$E2145</f>
        <v>0</v>
      </c>
      <c r="L2144" s="25">
        <f>VLOOKUP(CONCATENATE($F2144," ",$G2144),AllocFactorMatrix,(L$4+1),FALSE)*$E2145</f>
        <v>0</v>
      </c>
      <c r="M2144" s="25">
        <f t="shared" si="962"/>
        <v>0</v>
      </c>
      <c r="N2144" s="25">
        <f>VLOOKUP(CONCATENATE($F2144," ",$G2144),AllocFactorMatrix,(N$4+1),FALSE)*$E2145</f>
        <v>0</v>
      </c>
      <c r="O2144" s="25">
        <f>VLOOKUP(CONCATENATE($F2144," ",$G2144),AllocFactorMatrix,(O$4+1),FALSE)*$E2145</f>
        <v>0</v>
      </c>
      <c r="P2144" s="25">
        <f>VLOOKUP(CONCATENATE($F2144," ",$G2144),AllocFactorMatrix,(P$4+1),FALSE)*$E2145</f>
        <v>0</v>
      </c>
      <c r="Q2144" s="25">
        <f>VLOOKUP(CONCATENATE($F2144," ",$G2144),AllocFactorMatrix,(Q$4+1),FALSE)*$E2145</f>
        <v>0</v>
      </c>
      <c r="R2144" s="25">
        <f t="shared" si="964"/>
        <v>0</v>
      </c>
      <c r="S2144" s="25">
        <f>VLOOKUP(CONCATENATE($F2144," ",$G2144),AllocFactorMatrix,(S$4+1),FALSE)*$E2145</f>
        <v>0</v>
      </c>
      <c r="T2144" s="25">
        <f>VLOOKUP(CONCATENATE($F2144," ",$G2144),AllocFactorMatrix,(T$4+1),FALSE)*$E2145</f>
        <v>0</v>
      </c>
      <c r="U2144" s="25">
        <f>VLOOKUP(CONCATENATE($F2144," ",$G2144),AllocFactorMatrix,(U$4+1),FALSE)*$E2145</f>
        <v>0</v>
      </c>
      <c r="V2144" s="25">
        <f>VLOOKUP(CONCATENATE($F2144," ",$G2144),AllocFactorMatrix,(V$4+1),FALSE)*$E2145</f>
        <v>0</v>
      </c>
      <c r="W2144" s="25">
        <f t="shared" si="965"/>
        <v>0</v>
      </c>
      <c r="X2144" s="25">
        <f>VLOOKUP(CONCATENATE($F2144," ",$G2144),AllocFactorMatrix,(X$4+1),FALSE)*$E2145</f>
        <v>0</v>
      </c>
      <c r="Y2144" s="25">
        <f>VLOOKUP(CONCATENATE($F2144," ",$G2144),AllocFactorMatrix,(Y$4+1),FALSE)*$E2145</f>
        <v>0</v>
      </c>
      <c r="Z2144" s="25">
        <f t="shared" si="963"/>
        <v>0</v>
      </c>
      <c r="AA2144" s="25">
        <f>VLOOKUP(CONCATENATE($F2144," ",$G2144),AllocFactorMatrix,(AA$4+1),FALSE)*$E2145</f>
        <v>0</v>
      </c>
      <c r="AB2144" s="25">
        <f>VLOOKUP(CONCATENATE($F2144," ",$G2144),AllocFactorMatrix,(AB$4+1),FALSE)*$E2145</f>
        <v>0</v>
      </c>
      <c r="AC2144" s="25">
        <f>VLOOKUP(CONCATENATE($F2144," ",$G2144),AllocFactorMatrix,(AC$4+1),FALSE)*$E2145</f>
        <v>0</v>
      </c>
    </row>
    <row r="2145" spans="4:29" collapsed="1">
      <c r="D2145" s="58" t="s">
        <v>1153</v>
      </c>
      <c r="E2145" s="22">
        <f>'Sch 5'!S433</f>
        <v>5725020</v>
      </c>
      <c r="F2145" s="62" t="s">
        <v>515</v>
      </c>
      <c r="G2145" s="20" t="str">
        <f>$G$15</f>
        <v>TOTAL</v>
      </c>
      <c r="H2145" s="24">
        <f t="shared" si="961"/>
        <v>5725020</v>
      </c>
      <c r="I2145" s="25">
        <f>VLOOKUP(CONCATENATE($F2145," ",$G2145),AllocFactorMatrix,(I$4+1),FALSE)*$E2145</f>
        <v>2807223.0073367283</v>
      </c>
      <c r="J2145" s="25">
        <f>VLOOKUP(CONCATENATE($F2145," ",$G2145),AllocFactorMatrix,(J$4+1),FALSE)*$E2145</f>
        <v>710118.26526766748</v>
      </c>
      <c r="K2145" s="25">
        <f>VLOOKUP(CONCATENATE($F2145," ",$G2145),AllocFactorMatrix,(K$4+1),FALSE)*$E2145</f>
        <v>8302.3626313102832</v>
      </c>
      <c r="L2145" s="25">
        <f>VLOOKUP(CONCATENATE($F2145," ",$G2145),AllocFactorMatrix,(L$4+1),FALSE)*$E2145</f>
        <v>204.53291367124885</v>
      </c>
      <c r="M2145" s="25">
        <f t="shared" si="962"/>
        <v>718625.16081264894</v>
      </c>
      <c r="N2145" s="25">
        <f>VLOOKUP(CONCATENATE($F2145," ",$G2145),AllocFactorMatrix,(N$4+1),FALSE)*$E2145</f>
        <v>297122.39144672418</v>
      </c>
      <c r="O2145" s="25">
        <f>VLOOKUP(CONCATENATE($F2145," ",$G2145),AllocFactorMatrix,(O$4+1),FALSE)*$E2145</f>
        <v>84618.998475233544</v>
      </c>
      <c r="P2145" s="25">
        <f>VLOOKUP(CONCATENATE($F2145," ",$G2145),AllocFactorMatrix,(P$4+1),FALSE)*$E2145</f>
        <v>6696.3656688350757</v>
      </c>
      <c r="Q2145" s="25">
        <f>VLOOKUP(CONCATENATE($F2145," ",$G2145),AllocFactorMatrix,(Q$4+1),FALSE)*$E2145</f>
        <v>1413.4847214083304</v>
      </c>
      <c r="R2145" s="25">
        <f t="shared" si="964"/>
        <v>389851.24031220115</v>
      </c>
      <c r="S2145" s="25">
        <f>VLOOKUP(CONCATENATE($F2145," ",$G2145),AllocFactorMatrix,(S$4+1),FALSE)*$E2145</f>
        <v>17848.232230420093</v>
      </c>
      <c r="T2145" s="25">
        <f>VLOOKUP(CONCATENATE($F2145," ",$G2145),AllocFactorMatrix,(T$4+1),FALSE)*$E2145</f>
        <v>194577.04292831727</v>
      </c>
      <c r="U2145" s="25">
        <f>VLOOKUP(CONCATENATE($F2145," ",$G2145),AllocFactorMatrix,(U$4+1),FALSE)*$E2145</f>
        <v>1299509.6541732347</v>
      </c>
      <c r="V2145" s="25">
        <f>VLOOKUP(CONCATENATE($F2145," ",$G2145),AllocFactorMatrix,(V$4+1),FALSE)*$E2145</f>
        <v>203868.50972390806</v>
      </c>
      <c r="W2145" s="25">
        <f t="shared" si="965"/>
        <v>1715803.4390558801</v>
      </c>
      <c r="X2145" s="25">
        <f>VLOOKUP(CONCATENATE($F2145," ",$G2145),AllocFactorMatrix,(X$4+1),FALSE)*$E2145</f>
        <v>80647.097532423155</v>
      </c>
      <c r="Y2145" s="25">
        <f>VLOOKUP(CONCATENATE($F2145," ",$G2145),AllocFactorMatrix,(Y$4+1),FALSE)*$E2145</f>
        <v>1946.8504177939396</v>
      </c>
      <c r="Z2145" s="25">
        <f t="shared" si="963"/>
        <v>82593.947950217102</v>
      </c>
      <c r="AA2145" s="25">
        <f>VLOOKUP(CONCATENATE($F2145," ",$G2145),AllocFactorMatrix,(AA$4+1),FALSE)*$E2145</f>
        <v>1406.0659818880517</v>
      </c>
      <c r="AB2145" s="25">
        <f>VLOOKUP(CONCATENATE($F2145," ",$G2145),AllocFactorMatrix,(AB$4+1),FALSE)*$E2145</f>
        <v>7623.9703158812354</v>
      </c>
      <c r="AC2145" s="25">
        <f>VLOOKUP(CONCATENATE($F2145," ",$G2145),AllocFactorMatrix,(AC$4+1),FALSE)*$E2145</f>
        <v>1893.1682345548008</v>
      </c>
    </row>
    <row r="2146" spans="4:29" hidden="1" outlineLevel="1">
      <c r="F2146" s="61" t="str">
        <f>F2153</f>
        <v>CUST_TOTAL</v>
      </c>
      <c r="G2146" s="20" t="str">
        <f>$G$8</f>
        <v>PRODUCTION</v>
      </c>
      <c r="H2146" s="24">
        <f t="shared" si="961"/>
        <v>0</v>
      </c>
      <c r="I2146" s="25">
        <f>VLOOKUP(CONCATENATE($F2146," ",$G2146),AllocFactorMatrix,(I$4+1),FALSE)*$E2153</f>
        <v>0</v>
      </c>
      <c r="J2146" s="25">
        <f>VLOOKUP(CONCATENATE($F2146," ",$G2146),AllocFactorMatrix,(J$4+1),FALSE)*$E2153</f>
        <v>0</v>
      </c>
      <c r="K2146" s="25">
        <f>VLOOKUP(CONCATENATE($F2146," ",$G2146),AllocFactorMatrix,(K$4+1),FALSE)*$E2153</f>
        <v>0</v>
      </c>
      <c r="L2146" s="25">
        <f>VLOOKUP(CONCATENATE($F2146," ",$G2146),AllocFactorMatrix,(L$4+1),FALSE)*$E2153</f>
        <v>0</v>
      </c>
      <c r="M2146" s="25">
        <f t="shared" si="962"/>
        <v>0</v>
      </c>
      <c r="N2146" s="25">
        <f>VLOOKUP(CONCATENATE($F2146," ",$G2146),AllocFactorMatrix,(N$4+1),FALSE)*$E2153</f>
        <v>0</v>
      </c>
      <c r="O2146" s="25">
        <f>VLOOKUP(CONCATENATE($F2146," ",$G2146),AllocFactorMatrix,(O$4+1),FALSE)*$E2153</f>
        <v>0</v>
      </c>
      <c r="P2146" s="25">
        <f>VLOOKUP(CONCATENATE($F2146," ",$G2146),AllocFactorMatrix,(P$4+1),FALSE)*$E2153</f>
        <v>0</v>
      </c>
      <c r="Q2146" s="25">
        <f>VLOOKUP(CONCATENATE($F2146," ",$G2146),AllocFactorMatrix,(Q$4+1),FALSE)*$E2153</f>
        <v>0</v>
      </c>
      <c r="R2146" s="25">
        <f>SUBTOTAL(9,N2146:Q2146)</f>
        <v>0</v>
      </c>
      <c r="S2146" s="25">
        <f>VLOOKUP(CONCATENATE($F2146," ",$G2146),AllocFactorMatrix,(S$4+1),FALSE)*$E2153</f>
        <v>0</v>
      </c>
      <c r="T2146" s="25">
        <f>VLOOKUP(CONCATENATE($F2146," ",$G2146),AllocFactorMatrix,(T$4+1),FALSE)*$E2153</f>
        <v>0</v>
      </c>
      <c r="U2146" s="25">
        <f>VLOOKUP(CONCATENATE($F2146," ",$G2146),AllocFactorMatrix,(U$4+1),FALSE)*$E2153</f>
        <v>0</v>
      </c>
      <c r="V2146" s="25">
        <f>VLOOKUP(CONCATENATE($F2146," ",$G2146),AllocFactorMatrix,(V$4+1),FALSE)*$E2153</f>
        <v>0</v>
      </c>
      <c r="W2146" s="25">
        <f>SUBTOTAL(9,S2146:V2146)</f>
        <v>0</v>
      </c>
      <c r="X2146" s="25">
        <f>VLOOKUP(CONCATENATE($F2146," ",$G2146),AllocFactorMatrix,(X$4+1),FALSE)*$E2153</f>
        <v>0</v>
      </c>
      <c r="Y2146" s="25">
        <f>VLOOKUP(CONCATENATE($F2146," ",$G2146),AllocFactorMatrix,(Y$4+1),FALSE)*$E2153</f>
        <v>0</v>
      </c>
      <c r="Z2146" s="25">
        <f t="shared" si="963"/>
        <v>0</v>
      </c>
      <c r="AA2146" s="25">
        <f>VLOOKUP(CONCATENATE($F2146," ",$G2146),AllocFactorMatrix,(AA$4+1),FALSE)*$E2153</f>
        <v>0</v>
      </c>
      <c r="AB2146" s="25">
        <f>VLOOKUP(CONCATENATE($F2146," ",$G2146),AllocFactorMatrix,(AB$4+1),FALSE)*$E2153</f>
        <v>0</v>
      </c>
      <c r="AC2146" s="25">
        <f>VLOOKUP(CONCATENATE($F2146," ",$G2146),AllocFactorMatrix,(AC$4+1),FALSE)*$E2153</f>
        <v>0</v>
      </c>
    </row>
    <row r="2147" spans="4:29" hidden="1" outlineLevel="1">
      <c r="F2147" s="61" t="str">
        <f>F2153</f>
        <v>CUST_TOTAL</v>
      </c>
      <c r="G2147" s="20" t="str">
        <f>$G$9</f>
        <v>BULKTRAN</v>
      </c>
      <c r="H2147" s="24">
        <f t="shared" si="961"/>
        <v>0</v>
      </c>
      <c r="I2147" s="25">
        <f>VLOOKUP(CONCATENATE($F2147," ",$G2147),AllocFactorMatrix,(I$4+1),FALSE)*$E2153</f>
        <v>0</v>
      </c>
      <c r="J2147" s="25">
        <f>VLOOKUP(CONCATENATE($F2147," ",$G2147),AllocFactorMatrix,(J$4+1),FALSE)*$E2153</f>
        <v>0</v>
      </c>
      <c r="K2147" s="25">
        <f>VLOOKUP(CONCATENATE($F2147," ",$G2147),AllocFactorMatrix,(K$4+1),FALSE)*$E2153</f>
        <v>0</v>
      </c>
      <c r="L2147" s="25">
        <f>VLOOKUP(CONCATENATE($F2147," ",$G2147),AllocFactorMatrix,(L$4+1),FALSE)*$E2153</f>
        <v>0</v>
      </c>
      <c r="M2147" s="25">
        <f t="shared" si="962"/>
        <v>0</v>
      </c>
      <c r="N2147" s="25">
        <f>VLOOKUP(CONCATENATE($F2147," ",$G2147),AllocFactorMatrix,(N$4+1),FALSE)*$E2153</f>
        <v>0</v>
      </c>
      <c r="O2147" s="25">
        <f>VLOOKUP(CONCATENATE($F2147," ",$G2147),AllocFactorMatrix,(O$4+1),FALSE)*$E2153</f>
        <v>0</v>
      </c>
      <c r="P2147" s="25">
        <f>VLOOKUP(CONCATENATE($F2147," ",$G2147),AllocFactorMatrix,(P$4+1),FALSE)*$E2153</f>
        <v>0</v>
      </c>
      <c r="Q2147" s="25">
        <f>VLOOKUP(CONCATENATE($F2147," ",$G2147),AllocFactorMatrix,(Q$4+1),FALSE)*$E2153</f>
        <v>0</v>
      </c>
      <c r="R2147" s="25">
        <f t="shared" ref="R2147:R2153" si="966">SUBTOTAL(9,N2147:Q2147)</f>
        <v>0</v>
      </c>
      <c r="S2147" s="25">
        <f>VLOOKUP(CONCATENATE($F2147," ",$G2147),AllocFactorMatrix,(S$4+1),FALSE)*$E2153</f>
        <v>0</v>
      </c>
      <c r="T2147" s="25">
        <f>VLOOKUP(CONCATENATE($F2147," ",$G2147),AllocFactorMatrix,(T$4+1),FALSE)*$E2153</f>
        <v>0</v>
      </c>
      <c r="U2147" s="25">
        <f>VLOOKUP(CONCATENATE($F2147," ",$G2147),AllocFactorMatrix,(U$4+1),FALSE)*$E2153</f>
        <v>0</v>
      </c>
      <c r="V2147" s="25">
        <f>VLOOKUP(CONCATENATE($F2147," ",$G2147),AllocFactorMatrix,(V$4+1),FALSE)*$E2153</f>
        <v>0</v>
      </c>
      <c r="W2147" s="25">
        <f t="shared" ref="W2147:W2153" si="967">SUBTOTAL(9,S2147:V2147)</f>
        <v>0</v>
      </c>
      <c r="X2147" s="25">
        <f>VLOOKUP(CONCATENATE($F2147," ",$G2147),AllocFactorMatrix,(X$4+1),FALSE)*$E2153</f>
        <v>0</v>
      </c>
      <c r="Y2147" s="25">
        <f>VLOOKUP(CONCATENATE($F2147," ",$G2147),AllocFactorMatrix,(Y$4+1),FALSE)*$E2153</f>
        <v>0</v>
      </c>
      <c r="Z2147" s="25">
        <f t="shared" si="963"/>
        <v>0</v>
      </c>
      <c r="AA2147" s="25">
        <f>VLOOKUP(CONCATENATE($F2147," ",$G2147),AllocFactorMatrix,(AA$4+1),FALSE)*$E2153</f>
        <v>0</v>
      </c>
      <c r="AB2147" s="25">
        <f>VLOOKUP(CONCATENATE($F2147," ",$G2147),AllocFactorMatrix,(AB$4+1),FALSE)*$E2153</f>
        <v>0</v>
      </c>
      <c r="AC2147" s="25">
        <f>VLOOKUP(CONCATENATE($F2147," ",$G2147),AllocFactorMatrix,(AC$4+1),FALSE)*$E2153</f>
        <v>0</v>
      </c>
    </row>
    <row r="2148" spans="4:29" hidden="1" outlineLevel="1">
      <c r="F2148" s="61" t="str">
        <f>F2153</f>
        <v>CUST_TOTAL</v>
      </c>
      <c r="G2148" s="20" t="str">
        <f>$G$10</f>
        <v>SUBTRAN</v>
      </c>
      <c r="H2148" s="24">
        <f t="shared" si="961"/>
        <v>0</v>
      </c>
      <c r="I2148" s="25">
        <f>VLOOKUP(CONCATENATE($F2148," ",$G2148),AllocFactorMatrix,(I$4+1),FALSE)*$E2153</f>
        <v>0</v>
      </c>
      <c r="J2148" s="25">
        <f>VLOOKUP(CONCATENATE($F2148," ",$G2148),AllocFactorMatrix,(J$4+1),FALSE)*$E2153</f>
        <v>0</v>
      </c>
      <c r="K2148" s="25">
        <f>VLOOKUP(CONCATENATE($F2148," ",$G2148),AllocFactorMatrix,(K$4+1),FALSE)*$E2153</f>
        <v>0</v>
      </c>
      <c r="L2148" s="25">
        <f>VLOOKUP(CONCATENATE($F2148," ",$G2148),AllocFactorMatrix,(L$4+1),FALSE)*$E2153</f>
        <v>0</v>
      </c>
      <c r="M2148" s="25">
        <f t="shared" si="962"/>
        <v>0</v>
      </c>
      <c r="N2148" s="25">
        <f>VLOOKUP(CONCATENATE($F2148," ",$G2148),AllocFactorMatrix,(N$4+1),FALSE)*$E2153</f>
        <v>0</v>
      </c>
      <c r="O2148" s="25">
        <f>VLOOKUP(CONCATENATE($F2148," ",$G2148),AllocFactorMatrix,(O$4+1),FALSE)*$E2153</f>
        <v>0</v>
      </c>
      <c r="P2148" s="25">
        <f>VLOOKUP(CONCATENATE($F2148," ",$G2148),AllocFactorMatrix,(P$4+1),FALSE)*$E2153</f>
        <v>0</v>
      </c>
      <c r="Q2148" s="25">
        <f>VLOOKUP(CONCATENATE($F2148," ",$G2148),AllocFactorMatrix,(Q$4+1),FALSE)*$E2153</f>
        <v>0</v>
      </c>
      <c r="R2148" s="25">
        <f t="shared" si="966"/>
        <v>0</v>
      </c>
      <c r="S2148" s="25">
        <f>VLOOKUP(CONCATENATE($F2148," ",$G2148),AllocFactorMatrix,(S$4+1),FALSE)*$E2153</f>
        <v>0</v>
      </c>
      <c r="T2148" s="25">
        <f>VLOOKUP(CONCATENATE($F2148," ",$G2148),AllocFactorMatrix,(T$4+1),FALSE)*$E2153</f>
        <v>0</v>
      </c>
      <c r="U2148" s="25">
        <f>VLOOKUP(CONCATENATE($F2148," ",$G2148),AllocFactorMatrix,(U$4+1),FALSE)*$E2153</f>
        <v>0</v>
      </c>
      <c r="V2148" s="25">
        <f>VLOOKUP(CONCATENATE($F2148," ",$G2148),AllocFactorMatrix,(V$4+1),FALSE)*$E2153</f>
        <v>0</v>
      </c>
      <c r="W2148" s="25">
        <f t="shared" si="967"/>
        <v>0</v>
      </c>
      <c r="X2148" s="25">
        <f>VLOOKUP(CONCATENATE($F2148," ",$G2148),AllocFactorMatrix,(X$4+1),FALSE)*$E2153</f>
        <v>0</v>
      </c>
      <c r="Y2148" s="25">
        <f>VLOOKUP(CONCATENATE($F2148," ",$G2148),AllocFactorMatrix,(Y$4+1),FALSE)*$E2153</f>
        <v>0</v>
      </c>
      <c r="Z2148" s="25">
        <f t="shared" si="963"/>
        <v>0</v>
      </c>
      <c r="AA2148" s="25">
        <f>VLOOKUP(CONCATENATE($F2148," ",$G2148),AllocFactorMatrix,(AA$4+1),FALSE)*$E2153</f>
        <v>0</v>
      </c>
      <c r="AB2148" s="25">
        <f>VLOOKUP(CONCATENATE($F2148," ",$G2148),AllocFactorMatrix,(AB$4+1),FALSE)*$E2153</f>
        <v>0</v>
      </c>
      <c r="AC2148" s="25">
        <f>VLOOKUP(CONCATENATE($F2148," ",$G2148),AllocFactorMatrix,(AC$4+1),FALSE)*$E2153</f>
        <v>0</v>
      </c>
    </row>
    <row r="2149" spans="4:29" hidden="1" outlineLevel="1">
      <c r="F2149" s="61" t="str">
        <f>F2153</f>
        <v>CUST_TOTAL</v>
      </c>
      <c r="G2149" s="20" t="str">
        <f>$G$11</f>
        <v>DISTPRI</v>
      </c>
      <c r="H2149" s="24">
        <f t="shared" si="961"/>
        <v>0</v>
      </c>
      <c r="I2149" s="25">
        <f>VLOOKUP(CONCATENATE($F2149," ",$G2149),AllocFactorMatrix,(I$4+1),FALSE)*$E2153</f>
        <v>0</v>
      </c>
      <c r="J2149" s="25">
        <f>VLOOKUP(CONCATENATE($F2149," ",$G2149),AllocFactorMatrix,(J$4+1),FALSE)*$E2153</f>
        <v>0</v>
      </c>
      <c r="K2149" s="25">
        <f>VLOOKUP(CONCATENATE($F2149," ",$G2149),AllocFactorMatrix,(K$4+1),FALSE)*$E2153</f>
        <v>0</v>
      </c>
      <c r="L2149" s="25">
        <f>VLOOKUP(CONCATENATE($F2149," ",$G2149),AllocFactorMatrix,(L$4+1),FALSE)*$E2153</f>
        <v>0</v>
      </c>
      <c r="M2149" s="25">
        <f t="shared" si="962"/>
        <v>0</v>
      </c>
      <c r="N2149" s="25">
        <f>VLOOKUP(CONCATENATE($F2149," ",$G2149),AllocFactorMatrix,(N$4+1),FALSE)*$E2153</f>
        <v>0</v>
      </c>
      <c r="O2149" s="25">
        <f>VLOOKUP(CONCATENATE($F2149," ",$G2149),AllocFactorMatrix,(O$4+1),FALSE)*$E2153</f>
        <v>0</v>
      </c>
      <c r="P2149" s="25">
        <f>VLOOKUP(CONCATENATE($F2149," ",$G2149),AllocFactorMatrix,(P$4+1),FALSE)*$E2153</f>
        <v>0</v>
      </c>
      <c r="Q2149" s="25">
        <f>VLOOKUP(CONCATENATE($F2149," ",$G2149),AllocFactorMatrix,(Q$4+1),FALSE)*$E2153</f>
        <v>0</v>
      </c>
      <c r="R2149" s="25">
        <f t="shared" si="966"/>
        <v>0</v>
      </c>
      <c r="S2149" s="25">
        <f>VLOOKUP(CONCATENATE($F2149," ",$G2149),AllocFactorMatrix,(S$4+1),FALSE)*$E2153</f>
        <v>0</v>
      </c>
      <c r="T2149" s="25">
        <f>VLOOKUP(CONCATENATE($F2149," ",$G2149),AllocFactorMatrix,(T$4+1),FALSE)*$E2153</f>
        <v>0</v>
      </c>
      <c r="U2149" s="25">
        <f>VLOOKUP(CONCATENATE($F2149," ",$G2149),AllocFactorMatrix,(U$4+1),FALSE)*$E2153</f>
        <v>0</v>
      </c>
      <c r="V2149" s="25">
        <f>VLOOKUP(CONCATENATE($F2149," ",$G2149),AllocFactorMatrix,(V$4+1),FALSE)*$E2153</f>
        <v>0</v>
      </c>
      <c r="W2149" s="25">
        <f t="shared" si="967"/>
        <v>0</v>
      </c>
      <c r="X2149" s="25">
        <f>VLOOKUP(CONCATENATE($F2149," ",$G2149),AllocFactorMatrix,(X$4+1),FALSE)*$E2153</f>
        <v>0</v>
      </c>
      <c r="Y2149" s="25">
        <f>VLOOKUP(CONCATENATE($F2149," ",$G2149),AllocFactorMatrix,(Y$4+1),FALSE)*$E2153</f>
        <v>0</v>
      </c>
      <c r="Z2149" s="25">
        <f t="shared" si="963"/>
        <v>0</v>
      </c>
      <c r="AA2149" s="25">
        <f>VLOOKUP(CONCATENATE($F2149," ",$G2149),AllocFactorMatrix,(AA$4+1),FALSE)*$E2153</f>
        <v>0</v>
      </c>
      <c r="AB2149" s="25">
        <f>VLOOKUP(CONCATENATE($F2149," ",$G2149),AllocFactorMatrix,(AB$4+1),FALSE)*$E2153</f>
        <v>0</v>
      </c>
      <c r="AC2149" s="25">
        <f>VLOOKUP(CONCATENATE($F2149," ",$G2149),AllocFactorMatrix,(AC$4+1),FALSE)*$E2153</f>
        <v>0</v>
      </c>
    </row>
    <row r="2150" spans="4:29" hidden="1" outlineLevel="1">
      <c r="F2150" s="61" t="str">
        <f>F2153</f>
        <v>CUST_TOTAL</v>
      </c>
      <c r="G2150" s="20" t="str">
        <f>$G$12</f>
        <v>DISTSEC</v>
      </c>
      <c r="H2150" s="24">
        <f t="shared" si="961"/>
        <v>0</v>
      </c>
      <c r="I2150" s="25">
        <f>VLOOKUP(CONCATENATE($F2150," ",$G2150),AllocFactorMatrix,(I$4+1),FALSE)*$E2153</f>
        <v>0</v>
      </c>
      <c r="J2150" s="25">
        <f>VLOOKUP(CONCATENATE($F2150," ",$G2150),AllocFactorMatrix,(J$4+1),FALSE)*$E2153</f>
        <v>0</v>
      </c>
      <c r="K2150" s="25">
        <f>VLOOKUP(CONCATENATE($F2150," ",$G2150),AllocFactorMatrix,(K$4+1),FALSE)*$E2153</f>
        <v>0</v>
      </c>
      <c r="L2150" s="25">
        <f>VLOOKUP(CONCATENATE($F2150," ",$G2150),AllocFactorMatrix,(L$4+1),FALSE)*$E2153</f>
        <v>0</v>
      </c>
      <c r="M2150" s="25">
        <f t="shared" si="962"/>
        <v>0</v>
      </c>
      <c r="N2150" s="25">
        <f>VLOOKUP(CONCATENATE($F2150," ",$G2150),AllocFactorMatrix,(N$4+1),FALSE)*$E2153</f>
        <v>0</v>
      </c>
      <c r="O2150" s="25">
        <f>VLOOKUP(CONCATENATE($F2150," ",$G2150),AllocFactorMatrix,(O$4+1),FALSE)*$E2153</f>
        <v>0</v>
      </c>
      <c r="P2150" s="25">
        <f>VLOOKUP(CONCATENATE($F2150," ",$G2150),AllocFactorMatrix,(P$4+1),FALSE)*$E2153</f>
        <v>0</v>
      </c>
      <c r="Q2150" s="25">
        <f>VLOOKUP(CONCATENATE($F2150," ",$G2150),AllocFactorMatrix,(Q$4+1),FALSE)*$E2153</f>
        <v>0</v>
      </c>
      <c r="R2150" s="25">
        <f t="shared" si="966"/>
        <v>0</v>
      </c>
      <c r="S2150" s="25">
        <f>VLOOKUP(CONCATENATE($F2150," ",$G2150),AllocFactorMatrix,(S$4+1),FALSE)*$E2153</f>
        <v>0</v>
      </c>
      <c r="T2150" s="25">
        <f>VLOOKUP(CONCATENATE($F2150," ",$G2150),AllocFactorMatrix,(T$4+1),FALSE)*$E2153</f>
        <v>0</v>
      </c>
      <c r="U2150" s="25">
        <f>VLOOKUP(CONCATENATE($F2150," ",$G2150),AllocFactorMatrix,(U$4+1),FALSE)*$E2153</f>
        <v>0</v>
      </c>
      <c r="V2150" s="25">
        <f>VLOOKUP(CONCATENATE($F2150," ",$G2150),AllocFactorMatrix,(V$4+1),FALSE)*$E2153</f>
        <v>0</v>
      </c>
      <c r="W2150" s="25">
        <f t="shared" si="967"/>
        <v>0</v>
      </c>
      <c r="X2150" s="25">
        <f>VLOOKUP(CONCATENATE($F2150," ",$G2150),AllocFactorMatrix,(X$4+1),FALSE)*$E2153</f>
        <v>0</v>
      </c>
      <c r="Y2150" s="25">
        <f>VLOOKUP(CONCATENATE($F2150," ",$G2150),AllocFactorMatrix,(Y$4+1),FALSE)*$E2153</f>
        <v>0</v>
      </c>
      <c r="Z2150" s="25">
        <f t="shared" si="963"/>
        <v>0</v>
      </c>
      <c r="AA2150" s="25">
        <f>VLOOKUP(CONCATENATE($F2150," ",$G2150),AllocFactorMatrix,(AA$4+1),FALSE)*$E2153</f>
        <v>0</v>
      </c>
      <c r="AB2150" s="25">
        <f>VLOOKUP(CONCATENATE($F2150," ",$G2150),AllocFactorMatrix,(AB$4+1),FALSE)*$E2153</f>
        <v>0</v>
      </c>
      <c r="AC2150" s="25">
        <f>VLOOKUP(CONCATENATE($F2150," ",$G2150),AllocFactorMatrix,(AC$4+1),FALSE)*$E2153</f>
        <v>0</v>
      </c>
    </row>
    <row r="2151" spans="4:29" hidden="1" outlineLevel="1">
      <c r="F2151" s="61" t="str">
        <f>F2153</f>
        <v>CUST_TOTAL</v>
      </c>
      <c r="G2151" s="20" t="str">
        <f>$G$13</f>
        <v>ENERGY</v>
      </c>
      <c r="H2151" s="24">
        <f t="shared" si="961"/>
        <v>0</v>
      </c>
      <c r="I2151" s="25">
        <f>VLOOKUP(CONCATENATE($F2151," ",$G2151),AllocFactorMatrix,(I$4+1),FALSE)*$E2153</f>
        <v>0</v>
      </c>
      <c r="J2151" s="25">
        <f>VLOOKUP(CONCATENATE($F2151," ",$G2151),AllocFactorMatrix,(J$4+1),FALSE)*$E2153</f>
        <v>0</v>
      </c>
      <c r="K2151" s="25">
        <f>VLOOKUP(CONCATENATE($F2151," ",$G2151),AllocFactorMatrix,(K$4+1),FALSE)*$E2153</f>
        <v>0</v>
      </c>
      <c r="L2151" s="25">
        <f>VLOOKUP(CONCATENATE($F2151," ",$G2151),AllocFactorMatrix,(L$4+1),FALSE)*$E2153</f>
        <v>0</v>
      </c>
      <c r="M2151" s="25">
        <f t="shared" si="962"/>
        <v>0</v>
      </c>
      <c r="N2151" s="25">
        <f>VLOOKUP(CONCATENATE($F2151," ",$G2151),AllocFactorMatrix,(N$4+1),FALSE)*$E2153</f>
        <v>0</v>
      </c>
      <c r="O2151" s="25">
        <f>VLOOKUP(CONCATENATE($F2151," ",$G2151),AllocFactorMatrix,(O$4+1),FALSE)*$E2153</f>
        <v>0</v>
      </c>
      <c r="P2151" s="25">
        <f>VLOOKUP(CONCATENATE($F2151," ",$G2151),AllocFactorMatrix,(P$4+1),FALSE)*$E2153</f>
        <v>0</v>
      </c>
      <c r="Q2151" s="25">
        <f>VLOOKUP(CONCATENATE($F2151," ",$G2151),AllocFactorMatrix,(Q$4+1),FALSE)*$E2153</f>
        <v>0</v>
      </c>
      <c r="R2151" s="25">
        <f t="shared" si="966"/>
        <v>0</v>
      </c>
      <c r="S2151" s="25">
        <f>VLOOKUP(CONCATENATE($F2151," ",$G2151),AllocFactorMatrix,(S$4+1),FALSE)*$E2153</f>
        <v>0</v>
      </c>
      <c r="T2151" s="25">
        <f>VLOOKUP(CONCATENATE($F2151," ",$G2151),AllocFactorMatrix,(T$4+1),FALSE)*$E2153</f>
        <v>0</v>
      </c>
      <c r="U2151" s="25">
        <f>VLOOKUP(CONCATENATE($F2151," ",$G2151),AllocFactorMatrix,(U$4+1),FALSE)*$E2153</f>
        <v>0</v>
      </c>
      <c r="V2151" s="25">
        <f>VLOOKUP(CONCATENATE($F2151," ",$G2151),AllocFactorMatrix,(V$4+1),FALSE)*$E2153</f>
        <v>0</v>
      </c>
      <c r="W2151" s="25">
        <f t="shared" si="967"/>
        <v>0</v>
      </c>
      <c r="X2151" s="25">
        <f>VLOOKUP(CONCATENATE($F2151," ",$G2151),AllocFactorMatrix,(X$4+1),FALSE)*$E2153</f>
        <v>0</v>
      </c>
      <c r="Y2151" s="25">
        <f>VLOOKUP(CONCATENATE($F2151," ",$G2151),AllocFactorMatrix,(Y$4+1),FALSE)*$E2153</f>
        <v>0</v>
      </c>
      <c r="Z2151" s="25">
        <f t="shared" si="963"/>
        <v>0</v>
      </c>
      <c r="AA2151" s="25">
        <f>VLOOKUP(CONCATENATE($F2151," ",$G2151),AllocFactorMatrix,(AA$4+1),FALSE)*$E2153</f>
        <v>0</v>
      </c>
      <c r="AB2151" s="25">
        <f>VLOOKUP(CONCATENATE($F2151," ",$G2151),AllocFactorMatrix,(AB$4+1),FALSE)*$E2153</f>
        <v>0</v>
      </c>
      <c r="AC2151" s="25">
        <f>VLOOKUP(CONCATENATE($F2151," ",$G2151),AllocFactorMatrix,(AC$4+1),FALSE)*$E2153</f>
        <v>0</v>
      </c>
    </row>
    <row r="2152" spans="4:29" hidden="1" outlineLevel="1">
      <c r="F2152" s="61" t="str">
        <f>F2153</f>
        <v>CUST_TOTAL</v>
      </c>
      <c r="G2152" s="20" t="str">
        <f>$G$14</f>
        <v>CUSTOMER</v>
      </c>
      <c r="H2152" s="24">
        <f t="shared" si="961"/>
        <v>0</v>
      </c>
      <c r="I2152" s="25">
        <f>VLOOKUP(CONCATENATE($F2152," ",$G2152),AllocFactorMatrix,(I$4+1),FALSE)*$E2153</f>
        <v>0</v>
      </c>
      <c r="J2152" s="25">
        <f>VLOOKUP(CONCATENATE($F2152," ",$G2152),AllocFactorMatrix,(J$4+1),FALSE)*$E2153</f>
        <v>0</v>
      </c>
      <c r="K2152" s="25">
        <f>VLOOKUP(CONCATENATE($F2152," ",$G2152),AllocFactorMatrix,(K$4+1),FALSE)*$E2153</f>
        <v>0</v>
      </c>
      <c r="L2152" s="25">
        <f>VLOOKUP(CONCATENATE($F2152," ",$G2152),AllocFactorMatrix,(L$4+1),FALSE)*$E2153</f>
        <v>0</v>
      </c>
      <c r="M2152" s="25">
        <f t="shared" si="962"/>
        <v>0</v>
      </c>
      <c r="N2152" s="25">
        <f>VLOOKUP(CONCATENATE($F2152," ",$G2152),AllocFactorMatrix,(N$4+1),FALSE)*$E2153</f>
        <v>0</v>
      </c>
      <c r="O2152" s="25">
        <f>VLOOKUP(CONCATENATE($F2152," ",$G2152),AllocFactorMatrix,(O$4+1),FALSE)*$E2153</f>
        <v>0</v>
      </c>
      <c r="P2152" s="25">
        <f>VLOOKUP(CONCATENATE($F2152," ",$G2152),AllocFactorMatrix,(P$4+1),FALSE)*$E2153</f>
        <v>0</v>
      </c>
      <c r="Q2152" s="25">
        <f>VLOOKUP(CONCATENATE($F2152," ",$G2152),AllocFactorMatrix,(Q$4+1),FALSE)*$E2153</f>
        <v>0</v>
      </c>
      <c r="R2152" s="25">
        <f t="shared" si="966"/>
        <v>0</v>
      </c>
      <c r="S2152" s="25">
        <f>VLOOKUP(CONCATENATE($F2152," ",$G2152),AllocFactorMatrix,(S$4+1),FALSE)*$E2153</f>
        <v>0</v>
      </c>
      <c r="T2152" s="25">
        <f>VLOOKUP(CONCATENATE($F2152," ",$G2152),AllocFactorMatrix,(T$4+1),FALSE)*$E2153</f>
        <v>0</v>
      </c>
      <c r="U2152" s="25">
        <f>VLOOKUP(CONCATENATE($F2152," ",$G2152),AllocFactorMatrix,(U$4+1),FALSE)*$E2153</f>
        <v>0</v>
      </c>
      <c r="V2152" s="25">
        <f>VLOOKUP(CONCATENATE($F2152," ",$G2152),AllocFactorMatrix,(V$4+1),FALSE)*$E2153</f>
        <v>0</v>
      </c>
      <c r="W2152" s="25">
        <f t="shared" si="967"/>
        <v>0</v>
      </c>
      <c r="X2152" s="25">
        <f>VLOOKUP(CONCATENATE($F2152," ",$G2152),AllocFactorMatrix,(X$4+1),FALSE)*$E2153</f>
        <v>0</v>
      </c>
      <c r="Y2152" s="25">
        <f>VLOOKUP(CONCATENATE($F2152," ",$G2152),AllocFactorMatrix,(Y$4+1),FALSE)*$E2153</f>
        <v>0</v>
      </c>
      <c r="Z2152" s="25">
        <f t="shared" si="963"/>
        <v>0</v>
      </c>
      <c r="AA2152" s="25">
        <f>VLOOKUP(CONCATENATE($F2152," ",$G2152),AllocFactorMatrix,(AA$4+1),FALSE)*$E2153</f>
        <v>0</v>
      </c>
      <c r="AB2152" s="25">
        <f>VLOOKUP(CONCATENATE($F2152," ",$G2152),AllocFactorMatrix,(AB$4+1),FALSE)*$E2153</f>
        <v>0</v>
      </c>
      <c r="AC2152" s="25">
        <f>VLOOKUP(CONCATENATE($F2152," ",$G2152),AllocFactorMatrix,(AC$4+1),FALSE)*$E2153</f>
        <v>0</v>
      </c>
    </row>
    <row r="2153" spans="4:29" collapsed="1">
      <c r="D2153" s="58" t="s">
        <v>1230</v>
      </c>
      <c r="E2153" s="22"/>
      <c r="F2153" s="62" t="s">
        <v>41</v>
      </c>
      <c r="G2153" s="20" t="str">
        <f>$G$15</f>
        <v>TOTAL</v>
      </c>
      <c r="H2153" s="24">
        <f t="shared" si="961"/>
        <v>0</v>
      </c>
      <c r="I2153" s="25">
        <f>VLOOKUP(CONCATENATE($F2153," ",$G2153),AllocFactorMatrix,(I$4+1),FALSE)*$E2153</f>
        <v>0</v>
      </c>
      <c r="J2153" s="25">
        <f>VLOOKUP(CONCATENATE($F2153," ",$G2153),AllocFactorMatrix,(J$4+1),FALSE)*$E2153</f>
        <v>0</v>
      </c>
      <c r="K2153" s="25">
        <f>VLOOKUP(CONCATENATE($F2153," ",$G2153),AllocFactorMatrix,(K$4+1),FALSE)*$E2153</f>
        <v>0</v>
      </c>
      <c r="L2153" s="25">
        <f>VLOOKUP(CONCATENATE($F2153," ",$G2153),AllocFactorMatrix,(L$4+1),FALSE)*$E2153</f>
        <v>0</v>
      </c>
      <c r="M2153" s="25">
        <f t="shared" si="962"/>
        <v>0</v>
      </c>
      <c r="N2153" s="25">
        <f>VLOOKUP(CONCATENATE($F2153," ",$G2153),AllocFactorMatrix,(N$4+1),FALSE)*$E2153</f>
        <v>0</v>
      </c>
      <c r="O2153" s="25">
        <f>VLOOKUP(CONCATENATE($F2153," ",$G2153),AllocFactorMatrix,(O$4+1),FALSE)*$E2153</f>
        <v>0</v>
      </c>
      <c r="P2153" s="25">
        <f>VLOOKUP(CONCATENATE($F2153," ",$G2153),AllocFactorMatrix,(P$4+1),FALSE)*$E2153</f>
        <v>0</v>
      </c>
      <c r="Q2153" s="25">
        <f>VLOOKUP(CONCATENATE($F2153," ",$G2153),AllocFactorMatrix,(Q$4+1),FALSE)*$E2153</f>
        <v>0</v>
      </c>
      <c r="R2153" s="25">
        <f t="shared" si="966"/>
        <v>0</v>
      </c>
      <c r="S2153" s="25">
        <f>VLOOKUP(CONCATENATE($F2153," ",$G2153),AllocFactorMatrix,(S$4+1),FALSE)*$E2153</f>
        <v>0</v>
      </c>
      <c r="T2153" s="25">
        <f>VLOOKUP(CONCATENATE($F2153," ",$G2153),AllocFactorMatrix,(T$4+1),FALSE)*$E2153</f>
        <v>0</v>
      </c>
      <c r="U2153" s="25">
        <f>VLOOKUP(CONCATENATE($F2153," ",$G2153),AllocFactorMatrix,(U$4+1),FALSE)*$E2153</f>
        <v>0</v>
      </c>
      <c r="V2153" s="25">
        <f>VLOOKUP(CONCATENATE($F2153," ",$G2153),AllocFactorMatrix,(V$4+1),FALSE)*$E2153</f>
        <v>0</v>
      </c>
      <c r="W2153" s="25">
        <f t="shared" si="967"/>
        <v>0</v>
      </c>
      <c r="X2153" s="25">
        <f>VLOOKUP(CONCATENATE($F2153," ",$G2153),AllocFactorMatrix,(X$4+1),FALSE)*$E2153</f>
        <v>0</v>
      </c>
      <c r="Y2153" s="25">
        <f>VLOOKUP(CONCATENATE($F2153," ",$G2153),AllocFactorMatrix,(Y$4+1),FALSE)*$E2153</f>
        <v>0</v>
      </c>
      <c r="Z2153" s="25">
        <f t="shared" si="963"/>
        <v>0</v>
      </c>
      <c r="AA2153" s="25">
        <f>VLOOKUP(CONCATENATE($F2153," ",$G2153),AllocFactorMatrix,(AA$4+1),FALSE)*$E2153</f>
        <v>0</v>
      </c>
      <c r="AB2153" s="25">
        <f>VLOOKUP(CONCATENATE($F2153," ",$G2153),AllocFactorMatrix,(AB$4+1),FALSE)*$E2153</f>
        <v>0</v>
      </c>
      <c r="AC2153" s="25">
        <f>VLOOKUP(CONCATENATE($F2153," ",$G2153),AllocFactorMatrix,(AC$4+1),FALSE)*$E2153</f>
        <v>0</v>
      </c>
    </row>
    <row r="2154" spans="4:29" hidden="1" outlineLevel="1">
      <c r="F2154" s="61" t="str">
        <f>F2161</f>
        <v>LABOR_M</v>
      </c>
      <c r="G2154" s="20" t="str">
        <f>$G$8</f>
        <v>PRODUCTION</v>
      </c>
      <c r="H2154" s="24">
        <f t="shared" ca="1" si="961"/>
        <v>-750296.52133675059</v>
      </c>
      <c r="I2154" s="25">
        <f ca="1">VLOOKUP(CONCATENATE($F2154," ",$G2154),AllocFactorMatrix,(I$4+1),FALSE)*$E2161</f>
        <v>-367902.58497284533</v>
      </c>
      <c r="J2154" s="25">
        <f ca="1">VLOOKUP(CONCATENATE($F2154," ",$G2154),AllocFactorMatrix,(J$4+1),FALSE)*$E2161</f>
        <v>-93065.048535728929</v>
      </c>
      <c r="K2154" s="25">
        <f ca="1">VLOOKUP(CONCATENATE($F2154," ",$G2154),AllocFactorMatrix,(K$4+1),FALSE)*$E2161</f>
        <v>-1088.0719720015538</v>
      </c>
      <c r="L2154" s="25">
        <f ca="1">VLOOKUP(CONCATENATE($F2154," ",$G2154),AllocFactorMatrix,(L$4+1),FALSE)*$E2161</f>
        <v>-26.805204807390698</v>
      </c>
      <c r="M2154" s="25">
        <f t="shared" ca="1" si="962"/>
        <v>-94179.925712537864</v>
      </c>
      <c r="N2154" s="25">
        <f ca="1">VLOOKUP(CONCATENATE($F2154," ",$G2154),AllocFactorMatrix,(N$4+1),FALSE)*$E2161</f>
        <v>-38939.583916516189</v>
      </c>
      <c r="O2154" s="25">
        <f ca="1">VLOOKUP(CONCATENATE($F2154," ",$G2154),AllocFactorMatrix,(O$4+1),FALSE)*$E2161</f>
        <v>-11089.80234042283</v>
      </c>
      <c r="P2154" s="25">
        <f ca="1">VLOOKUP(CONCATENATE($F2154," ",$G2154),AllocFactorMatrix,(P$4+1),FALSE)*$E2161</f>
        <v>-877.5969109148615</v>
      </c>
      <c r="Q2154" s="25">
        <f ca="1">VLOOKUP(CONCATENATE($F2154," ",$G2154),AllocFactorMatrix,(Q$4+1),FALSE)*$E2161</f>
        <v>-185.24523397915047</v>
      </c>
      <c r="R2154" s="25">
        <f ca="1">SUBTOTAL(9,N2154:Q2154)</f>
        <v>-51092.228401833032</v>
      </c>
      <c r="S2154" s="25">
        <f ca="1">VLOOKUP(CONCATENATE($F2154," ",$G2154),AllocFactorMatrix,(S$4+1),FALSE)*$E2161</f>
        <v>-2339.1126239724344</v>
      </c>
      <c r="T2154" s="25">
        <f ca="1">VLOOKUP(CONCATENATE($F2154," ",$G2154),AllocFactorMatrix,(T$4+1),FALSE)*$E2161</f>
        <v>-25500.431167246232</v>
      </c>
      <c r="U2154" s="25">
        <f ca="1">VLOOKUP(CONCATENATE($F2154," ",$G2154),AllocFactorMatrix,(U$4+1),FALSE)*$E2161</f>
        <v>-170308.15140727925</v>
      </c>
      <c r="V2154" s="25">
        <f ca="1">VLOOKUP(CONCATENATE($F2154," ",$G2154),AllocFactorMatrix,(V$4+1),FALSE)*$E2161</f>
        <v>-26718.130880932418</v>
      </c>
      <c r="W2154" s="25">
        <f ca="1">SUBTOTAL(9,S2154:V2154)</f>
        <v>-224865.82607943032</v>
      </c>
      <c r="X2154" s="25">
        <f ca="1">VLOOKUP(CONCATENATE($F2154," ",$G2154),AllocFactorMatrix,(X$4+1),FALSE)*$E2161</f>
        <v>-10569.262069736478</v>
      </c>
      <c r="Y2154" s="25">
        <f ca="1">VLOOKUP(CONCATENATE($F2154," ",$G2154),AllocFactorMatrix,(Y$4+1),FALSE)*$E2161</f>
        <v>-255.14585032607613</v>
      </c>
      <c r="Z2154" s="25">
        <f t="shared" ca="1" si="963"/>
        <v>-10824.407920062555</v>
      </c>
      <c r="AA2154" s="25">
        <f ca="1">VLOOKUP(CONCATENATE($F2154," ",$G2154),AllocFactorMatrix,(AA$4+1),FALSE)*$E2161</f>
        <v>-184.27296585523683</v>
      </c>
      <c r="AB2154" s="25">
        <f ca="1">VLOOKUP(CONCATENATE($F2154," ",$G2154),AllocFactorMatrix,(AB$4+1),FALSE)*$E2161</f>
        <v>-999.16479012830314</v>
      </c>
      <c r="AC2154" s="25">
        <f ca="1">VLOOKUP(CONCATENATE($F2154," ",$G2154),AllocFactorMatrix,(AC$4+1),FALSE)*$E2161</f>
        <v>-248.11049405796035</v>
      </c>
    </row>
    <row r="2155" spans="4:29" hidden="1" outlineLevel="1">
      <c r="F2155" s="61" t="str">
        <f>F2161</f>
        <v>LABOR_M</v>
      </c>
      <c r="G2155" s="20" t="str">
        <f>$G$9</f>
        <v>BULKTRAN</v>
      </c>
      <c r="H2155" s="24">
        <f t="shared" ca="1" si="961"/>
        <v>-201884.70779412947</v>
      </c>
      <c r="I2155" s="25">
        <f ca="1">VLOOKUP(CONCATENATE($F2155," ",$G2155),AllocFactorMatrix,(I$4+1),FALSE)*$E2161</f>
        <v>-98992.736540506914</v>
      </c>
      <c r="J2155" s="25">
        <f ca="1">VLOOKUP(CONCATENATE($F2155," ",$G2155),AllocFactorMatrix,(J$4+1),FALSE)*$E2161</f>
        <v>-25041.313127785954</v>
      </c>
      <c r="K2155" s="25">
        <f ca="1">VLOOKUP(CONCATENATE($F2155," ",$G2155),AllocFactorMatrix,(K$4+1),FALSE)*$E2161</f>
        <v>-292.77103902221762</v>
      </c>
      <c r="L2155" s="25">
        <f ca="1">VLOOKUP(CONCATENATE($F2155," ",$G2155),AllocFactorMatrix,(L$4+1),FALSE)*$E2161</f>
        <v>-7.2125630147671087</v>
      </c>
      <c r="M2155" s="25">
        <f t="shared" ca="1" si="962"/>
        <v>-25341.296729822938</v>
      </c>
      <c r="N2155" s="25">
        <f ca="1">VLOOKUP(CONCATENATE($F2155," ",$G2155),AllocFactorMatrix,(N$4+1),FALSE)*$E2161</f>
        <v>-10477.599585034619</v>
      </c>
      <c r="O2155" s="25">
        <f ca="1">VLOOKUP(CONCATENATE($F2155," ",$G2155),AllocFactorMatrix,(O$4+1),FALSE)*$E2161</f>
        <v>-2983.9689260481905</v>
      </c>
      <c r="P2155" s="25">
        <f ca="1">VLOOKUP(CONCATENATE($F2155," ",$G2155),AllocFactorMatrix,(P$4+1),FALSE)*$E2161</f>
        <v>-236.13783468623862</v>
      </c>
      <c r="Q2155" s="25">
        <f ca="1">VLOOKUP(CONCATENATE($F2155," ",$G2155),AllocFactorMatrix,(Q$4+1),FALSE)*$E2161</f>
        <v>-49.844533285995034</v>
      </c>
      <c r="R2155" s="25">
        <f t="shared" ref="R2155:R2161" ca="1" si="968">SUBTOTAL(9,N2155:Q2155)</f>
        <v>-13747.550879055043</v>
      </c>
      <c r="S2155" s="25">
        <f ca="1">VLOOKUP(CONCATENATE($F2155," ",$G2155),AllocFactorMatrix,(S$4+1),FALSE)*$E2161</f>
        <v>-629.39258700932498</v>
      </c>
      <c r="T2155" s="25">
        <f ca="1">VLOOKUP(CONCATENATE($F2155," ",$G2155),AllocFactorMatrix,(T$4+1),FALSE)*$E2161</f>
        <v>-6861.4833581418261</v>
      </c>
      <c r="U2155" s="25">
        <f ca="1">VLOOKUP(CONCATENATE($F2155," ",$G2155),AllocFactorMatrix,(U$4+1),FALSE)*$E2161</f>
        <v>-45825.364244738666</v>
      </c>
      <c r="V2155" s="25">
        <f ca="1">VLOOKUP(CONCATENATE($F2155," ",$G2155),AllocFactorMatrix,(V$4+1),FALSE)*$E2161</f>
        <v>-7189.1337522027561</v>
      </c>
      <c r="W2155" s="25">
        <f t="shared" ref="W2155:W2161" ca="1" si="969">SUBTOTAL(9,S2155:V2155)</f>
        <v>-60505.37394209257</v>
      </c>
      <c r="X2155" s="25">
        <f ca="1">VLOOKUP(CONCATENATE($F2155," ",$G2155),AllocFactorMatrix,(X$4+1),FALSE)*$E2161</f>
        <v>-2843.9054745272351</v>
      </c>
      <c r="Y2155" s="25">
        <f ca="1">VLOOKUP(CONCATENATE($F2155," ",$G2155),AllocFactorMatrix,(Y$4+1),FALSE)*$E2161</f>
        <v>-68.65291784399156</v>
      </c>
      <c r="Z2155" s="25">
        <f t="shared" ca="1" si="963"/>
        <v>-2912.5583923712265</v>
      </c>
      <c r="AA2155" s="25">
        <f ca="1">VLOOKUP(CONCATENATE($F2155," ",$G2155),AllocFactorMatrix,(AA$4+1),FALSE)*$E2161</f>
        <v>-49.58292196232243</v>
      </c>
      <c r="AB2155" s="25">
        <f ca="1">VLOOKUP(CONCATENATE($F2155," ",$G2155),AllocFactorMatrix,(AB$4+1),FALSE)*$E2161</f>
        <v>-268.84849650355812</v>
      </c>
      <c r="AC2155" s="25">
        <f ca="1">VLOOKUP(CONCATENATE($F2155," ",$G2155),AllocFactorMatrix,(AC$4+1),FALSE)*$E2161</f>
        <v>-66.759891814914866</v>
      </c>
    </row>
    <row r="2156" spans="4:29" hidden="1" outlineLevel="1">
      <c r="F2156" s="61" t="str">
        <f>F2161</f>
        <v>LABOR_M</v>
      </c>
      <c r="G2156" s="20" t="str">
        <f>$G$10</f>
        <v>SUBTRAN</v>
      </c>
      <c r="H2156" s="24">
        <f t="shared" ca="1" si="961"/>
        <v>-77424.517156243339</v>
      </c>
      <c r="I2156" s="25">
        <f ca="1">VLOOKUP(CONCATENATE($F2156," ",$G2156),AllocFactorMatrix,(I$4+1),FALSE)*$E2161</f>
        <v>-36769.043141956456</v>
      </c>
      <c r="J2156" s="25">
        <f ca="1">VLOOKUP(CONCATENATE($F2156," ",$G2156),AllocFactorMatrix,(J$4+1),FALSE)*$E2161</f>
        <v>-9412.3324899876861</v>
      </c>
      <c r="K2156" s="25">
        <f ca="1">VLOOKUP(CONCATENATE($F2156," ",$G2156),AllocFactorMatrix,(K$4+1),FALSE)*$E2161</f>
        <v>-109.68400599087261</v>
      </c>
      <c r="L2156" s="25">
        <f ca="1">VLOOKUP(CONCATENATE($F2156," ",$G2156),AllocFactorMatrix,(L$4+1),FALSE)*$E2161</f>
        <v>-3.5959046037053173</v>
      </c>
      <c r="M2156" s="25">
        <f t="shared" ca="1" si="962"/>
        <v>-9525.6124005822639</v>
      </c>
      <c r="N2156" s="25">
        <f ca="1">VLOOKUP(CONCATENATE($F2156," ",$G2156),AllocFactorMatrix,(N$4+1),FALSE)*$E2161</f>
        <v>-4102.3517968203478</v>
      </c>
      <c r="O2156" s="25">
        <f ca="1">VLOOKUP(CONCATENATE($F2156," ",$G2156),AllocFactorMatrix,(O$4+1),FALSE)*$E2161</f>
        <v>-1162.8023538578293</v>
      </c>
      <c r="P2156" s="25">
        <f ca="1">VLOOKUP(CONCATENATE($F2156," ",$G2156),AllocFactorMatrix,(P$4+1),FALSE)*$E2161</f>
        <v>-119.10924275631881</v>
      </c>
      <c r="Q2156" s="25">
        <f ca="1">VLOOKUP(CONCATENATE($F2156," ",$G2156),AllocFactorMatrix,(Q$4+1),FALSE)*$E2161</f>
        <v>0</v>
      </c>
      <c r="R2156" s="25">
        <f t="shared" ca="1" si="968"/>
        <v>-5384.2633934344958</v>
      </c>
      <c r="S2156" s="25">
        <f ca="1">VLOOKUP(CONCATENATE($F2156," ",$G2156),AllocFactorMatrix,(S$4+1),FALSE)*$E2161</f>
        <v>-229.75012476379081</v>
      </c>
      <c r="T2156" s="25">
        <f ca="1">VLOOKUP(CONCATENATE($F2156," ",$G2156),AllocFactorMatrix,(T$4+1),FALSE)*$E2161</f>
        <v>-2655.4244985077685</v>
      </c>
      <c r="U2156" s="25">
        <f ca="1">VLOOKUP(CONCATENATE($F2156," ",$G2156),AllocFactorMatrix,(U$4+1),FALSE)*$E2161</f>
        <v>-21630.411735232199</v>
      </c>
      <c r="V2156" s="25">
        <f ca="1">VLOOKUP(CONCATENATE($F2156," ",$G2156),AllocFactorMatrix,(V$4+1),FALSE)*$E2161</f>
        <v>0</v>
      </c>
      <c r="W2156" s="25">
        <f t="shared" ca="1" si="969"/>
        <v>-24515.586358503759</v>
      </c>
      <c r="X2156" s="25">
        <f ca="1">VLOOKUP(CONCATENATE($F2156," ",$G2156),AllocFactorMatrix,(X$4+1),FALSE)*$E2161</f>
        <v>-1113.3550180202847</v>
      </c>
      <c r="Y2156" s="25">
        <f ca="1">VLOOKUP(CONCATENATE($F2156," ",$G2156),AllocFactorMatrix,(Y$4+1),FALSE)*$E2161</f>
        <v>-26.637760409314048</v>
      </c>
      <c r="Z2156" s="25">
        <f t="shared" ca="1" si="963"/>
        <v>-1139.9927784295987</v>
      </c>
      <c r="AA2156" s="25">
        <f ca="1">VLOOKUP(CONCATENATE($F2156," ",$G2156),AllocFactorMatrix,(AA$4+1),FALSE)*$E2161</f>
        <v>-18.282331532562051</v>
      </c>
      <c r="AB2156" s="25">
        <f ca="1">VLOOKUP(CONCATENATE($F2156," ",$G2156),AllocFactorMatrix,(AB$4+1),FALSE)*$E2161</f>
        <v>-57.430270537780103</v>
      </c>
      <c r="AC2156" s="25">
        <f ca="1">VLOOKUP(CONCATENATE($F2156," ",$G2156),AllocFactorMatrix,(AC$4+1),FALSE)*$E2161</f>
        <v>-14.306481266425296</v>
      </c>
    </row>
    <row r="2157" spans="4:29" hidden="1" outlineLevel="1">
      <c r="F2157" s="61" t="str">
        <f>F2161</f>
        <v>LABOR_M</v>
      </c>
      <c r="G2157" s="20" t="str">
        <f>$G$11</f>
        <v>DISTPRI</v>
      </c>
      <c r="H2157" s="24">
        <f t="shared" ca="1" si="961"/>
        <v>-515524.23089983349</v>
      </c>
      <c r="I2157" s="25">
        <f ca="1">VLOOKUP(CONCATENATE($F2157," ",$G2157),AllocFactorMatrix,(I$4+1),FALSE)*$E2161</f>
        <v>-342565.15760982764</v>
      </c>
      <c r="J2157" s="25">
        <f ca="1">VLOOKUP(CONCATENATE($F2157," ",$G2157),AllocFactorMatrix,(J$4+1),FALSE)*$E2161</f>
        <v>-86244.76128268629</v>
      </c>
      <c r="K2157" s="25">
        <f ca="1">VLOOKUP(CONCATENATE($F2157," ",$G2157),AllocFactorMatrix,(K$4+1),FALSE)*$E2161</f>
        <v>-1006.4454561703704</v>
      </c>
      <c r="L2157" s="25">
        <f ca="1">VLOOKUP(CONCATENATE($F2157," ",$G2157),AllocFactorMatrix,(L$4+1),FALSE)*$E2161</f>
        <v>0</v>
      </c>
      <c r="M2157" s="25">
        <f t="shared" ca="1" si="962"/>
        <v>-87251.206738856665</v>
      </c>
      <c r="N2157" s="25">
        <f ca="1">VLOOKUP(CONCATENATE($F2157," ",$G2157),AllocFactorMatrix,(N$4+1),FALSE)*$E2161</f>
        <v>-37191.130050274485</v>
      </c>
      <c r="O2157" s="25">
        <f ca="1">VLOOKUP(CONCATENATE($F2157," ",$G2157),AllocFactorMatrix,(O$4+1),FALSE)*$E2161</f>
        <v>-10557.758299557203</v>
      </c>
      <c r="P2157" s="25">
        <f ca="1">VLOOKUP(CONCATENATE($F2157," ",$G2157),AllocFactorMatrix,(P$4+1),FALSE)*$E2161</f>
        <v>0</v>
      </c>
      <c r="Q2157" s="25">
        <f ca="1">VLOOKUP(CONCATENATE($F2157," ",$G2157),AllocFactorMatrix,(Q$4+1),FALSE)*$E2161</f>
        <v>0</v>
      </c>
      <c r="R2157" s="25">
        <f t="shared" ca="1" si="968"/>
        <v>-47748.888349831686</v>
      </c>
      <c r="S2157" s="25">
        <f ca="1">VLOOKUP(CONCATENATE($F2157," ",$G2157),AllocFactorMatrix,(S$4+1),FALSE)*$E2161</f>
        <v>-2121.1467991648465</v>
      </c>
      <c r="T2157" s="25">
        <f ca="1">VLOOKUP(CONCATENATE($F2157," ",$G2157),AllocFactorMatrix,(T$4+1),FALSE)*$E2161</f>
        <v>-24534.029771698461</v>
      </c>
      <c r="U2157" s="25">
        <f ca="1">VLOOKUP(CONCATENATE($F2157," ",$G2157),AllocFactorMatrix,(U$4+1),FALSE)*$E2161</f>
        <v>0</v>
      </c>
      <c r="V2157" s="25">
        <f ca="1">VLOOKUP(CONCATENATE($F2157," ",$G2157),AllocFactorMatrix,(V$4+1),FALSE)*$E2161</f>
        <v>0</v>
      </c>
      <c r="W2157" s="25">
        <f t="shared" ca="1" si="969"/>
        <v>-26655.176570863307</v>
      </c>
      <c r="X2157" s="25">
        <f ca="1">VLOOKUP(CONCATENATE($F2157," ",$G2157),AllocFactorMatrix,(X$4+1),FALSE)*$E2161</f>
        <v>-10093.046072946183</v>
      </c>
      <c r="Y2157" s="25">
        <f ca="1">VLOOKUP(CONCATENATE($F2157," ",$G2157),AllocFactorMatrix,(Y$4+1),FALSE)*$E2161</f>
        <v>-241.82104028431826</v>
      </c>
      <c r="Z2157" s="25">
        <f t="shared" ca="1" si="963"/>
        <v>-10334.867113230501</v>
      </c>
      <c r="AA2157" s="25">
        <f ca="1">VLOOKUP(CONCATENATE($F2157," ",$G2157),AllocFactorMatrix,(AA$4+1),FALSE)*$E2161</f>
        <v>-173.64844403442314</v>
      </c>
      <c r="AB2157" s="25">
        <f ca="1">VLOOKUP(CONCATENATE($F2157," ",$G2157),AllocFactorMatrix,(AB$4+1),FALSE)*$E2161</f>
        <v>-636.54045705169153</v>
      </c>
      <c r="AC2157" s="25">
        <f ca="1">VLOOKUP(CONCATENATE($F2157," ",$G2157),AllocFactorMatrix,(AC$4+1),FALSE)*$E2161</f>
        <v>-158.74561613754494</v>
      </c>
    </row>
    <row r="2158" spans="4:29" hidden="1" outlineLevel="1">
      <c r="F2158" s="61" t="str">
        <f>F2161</f>
        <v>LABOR_M</v>
      </c>
      <c r="G2158" s="20" t="str">
        <f>$G$12</f>
        <v>DISTSEC</v>
      </c>
      <c r="H2158" s="24">
        <f t="shared" ca="1" si="961"/>
        <v>-206040.30200344595</v>
      </c>
      <c r="I2158" s="25">
        <f ca="1">VLOOKUP(CONCATENATE($F2158," ",$G2158),AllocFactorMatrix,(I$4+1),FALSE)*$E2161</f>
        <v>-153830.05253339003</v>
      </c>
      <c r="J2158" s="25">
        <f ca="1">VLOOKUP(CONCATENATE($F2158," ",$G2158),AllocFactorMatrix,(J$4+1),FALSE)*$E2161</f>
        <v>-34532.808347725324</v>
      </c>
      <c r="K2158" s="25">
        <f ca="1">VLOOKUP(CONCATENATE($F2158," ",$G2158),AllocFactorMatrix,(K$4+1),FALSE)*$E2161</f>
        <v>0</v>
      </c>
      <c r="L2158" s="25">
        <f ca="1">VLOOKUP(CONCATENATE($F2158," ",$G2158),AllocFactorMatrix,(L$4+1),FALSE)*$E2161</f>
        <v>0</v>
      </c>
      <c r="M2158" s="25">
        <f t="shared" ca="1" si="962"/>
        <v>-34532.808347725324</v>
      </c>
      <c r="N2158" s="25">
        <f ca="1">VLOOKUP(CONCATENATE($F2158," ",$G2158),AllocFactorMatrix,(N$4+1),FALSE)*$E2161</f>
        <v>-12173.178991002704</v>
      </c>
      <c r="O2158" s="25">
        <f ca="1">VLOOKUP(CONCATENATE($F2158," ",$G2158),AllocFactorMatrix,(O$4+1),FALSE)*$E2161</f>
        <v>0</v>
      </c>
      <c r="P2158" s="25">
        <f ca="1">VLOOKUP(CONCATENATE($F2158," ",$G2158),AllocFactorMatrix,(P$4+1),FALSE)*$E2161</f>
        <v>0</v>
      </c>
      <c r="Q2158" s="25">
        <f ca="1">VLOOKUP(CONCATENATE($F2158," ",$G2158),AllocFactorMatrix,(Q$4+1),FALSE)*$E2161</f>
        <v>0</v>
      </c>
      <c r="R2158" s="25">
        <f t="shared" ca="1" si="968"/>
        <v>-12173.178991002704</v>
      </c>
      <c r="S2158" s="25">
        <f ca="1">VLOOKUP(CONCATENATE($F2158," ",$G2158),AllocFactorMatrix,(S$4+1),FALSE)*$E2161</f>
        <v>-538.79167569441472</v>
      </c>
      <c r="T2158" s="25">
        <f ca="1">VLOOKUP(CONCATENATE($F2158," ",$G2158),AllocFactorMatrix,(T$4+1),FALSE)*$E2161</f>
        <v>0</v>
      </c>
      <c r="U2158" s="25">
        <f ca="1">VLOOKUP(CONCATENATE($F2158," ",$G2158),AllocFactorMatrix,(U$4+1),FALSE)*$E2161</f>
        <v>0</v>
      </c>
      <c r="V2158" s="25">
        <f ca="1">VLOOKUP(CONCATENATE($F2158," ",$G2158),AllocFactorMatrix,(V$4+1),FALSE)*$E2161</f>
        <v>0</v>
      </c>
      <c r="W2158" s="25">
        <f t="shared" ca="1" si="969"/>
        <v>-538.79167569441472</v>
      </c>
      <c r="X2158" s="25">
        <f ca="1">VLOOKUP(CONCATENATE($F2158," ",$G2158),AllocFactorMatrix,(X$4+1),FALSE)*$E2161</f>
        <v>-3387.9773020539292</v>
      </c>
      <c r="Y2158" s="25">
        <f ca="1">VLOOKUP(CONCATENATE($F2158," ",$G2158),AllocFactorMatrix,(Y$4+1),FALSE)*$E2161</f>
        <v>0</v>
      </c>
      <c r="Z2158" s="25">
        <f t="shared" ca="1" si="963"/>
        <v>-3387.9773020539292</v>
      </c>
      <c r="AA2158" s="25">
        <f ca="1">VLOOKUP(CONCATENATE($F2158," ",$G2158),AllocFactorMatrix,(AA$4+1),FALSE)*$E2161</f>
        <v>-55.245287449301927</v>
      </c>
      <c r="AB2158" s="25">
        <f ca="1">VLOOKUP(CONCATENATE($F2158," ",$G2158),AllocFactorMatrix,(AB$4+1),FALSE)*$E2161</f>
        <v>-1219.9000157962703</v>
      </c>
      <c r="AC2158" s="25">
        <f ca="1">VLOOKUP(CONCATENATE($F2158," ",$G2158),AllocFactorMatrix,(AC$4+1),FALSE)*$E2161</f>
        <v>-302.34785033395127</v>
      </c>
    </row>
    <row r="2159" spans="4:29" hidden="1" outlineLevel="1">
      <c r="F2159" s="61" t="str">
        <f>F2161</f>
        <v>LABOR_M</v>
      </c>
      <c r="G2159" s="20" t="str">
        <f>$G$13</f>
        <v>ENERGY</v>
      </c>
      <c r="H2159" s="24">
        <f t="shared" ca="1" si="961"/>
        <v>-541181.56922104768</v>
      </c>
      <c r="I2159" s="25">
        <f ca="1">VLOOKUP(CONCATENATE($F2159," ",$G2159),AllocFactorMatrix,(I$4+1),FALSE)*$E2161</f>
        <v>-196737.07826972991</v>
      </c>
      <c r="J2159" s="25">
        <f ca="1">VLOOKUP(CONCATENATE($F2159," ",$G2159),AllocFactorMatrix,(J$4+1),FALSE)*$E2161</f>
        <v>-63500.070630614377</v>
      </c>
      <c r="K2159" s="25">
        <f ca="1">VLOOKUP(CONCATENATE($F2159," ",$G2159),AllocFactorMatrix,(K$4+1),FALSE)*$E2161</f>
        <v>-726.95533413865985</v>
      </c>
      <c r="L2159" s="25">
        <f ca="1">VLOOKUP(CONCATENATE($F2159," ",$G2159),AllocFactorMatrix,(L$4+1),FALSE)*$E2161</f>
        <v>-18.424637924805566</v>
      </c>
      <c r="M2159" s="25">
        <f t="shared" ca="1" si="962"/>
        <v>-64245.45060267784</v>
      </c>
      <c r="N2159" s="25">
        <f ca="1">VLOOKUP(CONCATENATE($F2159," ",$G2159),AllocFactorMatrix,(N$4+1),FALSE)*$E2161</f>
        <v>-30728.808079533523</v>
      </c>
      <c r="O2159" s="25">
        <f ca="1">VLOOKUP(CONCATENATE($F2159," ",$G2159),AllocFactorMatrix,(O$4+1),FALSE)*$E2161</f>
        <v>-8577.3288978689416</v>
      </c>
      <c r="P2159" s="25">
        <f ca="1">VLOOKUP(CONCATENATE($F2159," ",$G2159),AllocFactorMatrix,(P$4+1),FALSE)*$E2161</f>
        <v>-679.07363177252239</v>
      </c>
      <c r="Q2159" s="25">
        <f ca="1">VLOOKUP(CONCATENATE($F2159," ",$G2159),AllocFactorMatrix,(Q$4+1),FALSE)*$E2161</f>
        <v>-139.20698770650273</v>
      </c>
      <c r="R2159" s="25">
        <f t="shared" ca="1" si="968"/>
        <v>-40124.417596881489</v>
      </c>
      <c r="S2159" s="25">
        <f ca="1">VLOOKUP(CONCATENATE($F2159," ",$G2159),AllocFactorMatrix,(S$4+1),FALSE)*$E2161</f>
        <v>-2047.6007407607847</v>
      </c>
      <c r="T2159" s="25">
        <f ca="1">VLOOKUP(CONCATENATE($F2159," ",$G2159),AllocFactorMatrix,(T$4+1),FALSE)*$E2161</f>
        <v>-24470.485915401896</v>
      </c>
      <c r="U2159" s="25">
        <f ca="1">VLOOKUP(CONCATENATE($F2159," ",$G2159),AllocFactorMatrix,(U$4+1),FALSE)*$E2161</f>
        <v>-172994.88555328266</v>
      </c>
      <c r="V2159" s="25">
        <f ca="1">VLOOKUP(CONCATENATE($F2159," ",$G2159),AllocFactorMatrix,(V$4+1),FALSE)*$E2161</f>
        <v>-27724.102680271939</v>
      </c>
      <c r="W2159" s="25">
        <f t="shared" ca="1" si="969"/>
        <v>-227237.07488971727</v>
      </c>
      <c r="X2159" s="25">
        <f ca="1">VLOOKUP(CONCATENATE($F2159," ",$G2159),AllocFactorMatrix,(X$4+1),FALSE)*$E2161</f>
        <v>-8335.0621199771867</v>
      </c>
      <c r="Y2159" s="25">
        <f ca="1">VLOOKUP(CONCATENATE($F2159," ",$G2159),AllocFactorMatrix,(Y$4+1),FALSE)*$E2161</f>
        <v>-195.90339777759579</v>
      </c>
      <c r="Z2159" s="25">
        <f t="shared" ca="1" si="963"/>
        <v>-8530.9655177547829</v>
      </c>
      <c r="AA2159" s="25">
        <f ca="1">VLOOKUP(CONCATENATE($F2159," ",$G2159),AllocFactorMatrix,(AA$4+1),FALSE)*$E2161</f>
        <v>-191.38176274872643</v>
      </c>
      <c r="AB2159" s="25">
        <f ca="1">VLOOKUP(CONCATENATE($F2159," ",$G2159),AllocFactorMatrix,(AB$4+1),FALSE)*$E2161</f>
        <v>-3293.1280179759033</v>
      </c>
      <c r="AC2159" s="25">
        <f ca="1">VLOOKUP(CONCATENATE($F2159," ",$G2159),AllocFactorMatrix,(AC$4+1),FALSE)*$E2161</f>
        <v>-822.07256356176561</v>
      </c>
    </row>
    <row r="2160" spans="4:29" hidden="1" outlineLevel="1">
      <c r="F2160" s="61" t="str">
        <f>F2161</f>
        <v>LABOR_M</v>
      </c>
      <c r="G2160" s="20" t="str">
        <f>$G$14</f>
        <v>CUSTOMER</v>
      </c>
      <c r="H2160" s="24">
        <f t="shared" ca="1" si="961"/>
        <v>-794197.15158855065</v>
      </c>
      <c r="I2160" s="25">
        <f ca="1">VLOOKUP(CONCATENATE($F2160," ",$G2160),AllocFactorMatrix,(I$4+1),FALSE)*$E2161</f>
        <v>-623833.4005811438</v>
      </c>
      <c r="J2160" s="25">
        <f ca="1">VLOOKUP(CONCATENATE($F2160," ",$G2160),AllocFactorMatrix,(J$4+1),FALSE)*$E2161</f>
        <v>-144938.49037079947</v>
      </c>
      <c r="K2160" s="25">
        <f ca="1">VLOOKUP(CONCATENATE($F2160," ",$G2160),AllocFactorMatrix,(K$4+1),FALSE)*$E2161</f>
        <v>-1306.173738800408</v>
      </c>
      <c r="L2160" s="25">
        <f ca="1">VLOOKUP(CONCATENATE($F2160," ",$G2160),AllocFactorMatrix,(L$4+1),FALSE)*$E2161</f>
        <v>-184.26744416762511</v>
      </c>
      <c r="M2160" s="25">
        <f t="shared" ca="1" si="962"/>
        <v>-146428.9315537675</v>
      </c>
      <c r="N2160" s="25">
        <f ca="1">VLOOKUP(CONCATENATE($F2160," ",$G2160),AllocFactorMatrix,(N$4+1),FALSE)*$E2161</f>
        <v>-2500.8929881866029</v>
      </c>
      <c r="O2160" s="25">
        <f ca="1">VLOOKUP(CONCATENATE($F2160," ",$G2160),AllocFactorMatrix,(O$4+1),FALSE)*$E2161</f>
        <v>-1099.4957778923263</v>
      </c>
      <c r="P2160" s="25">
        <f ca="1">VLOOKUP(CONCATENATE($F2160," ",$G2160),AllocFactorMatrix,(P$4+1),FALSE)*$E2161</f>
        <v>-526.97727656180143</v>
      </c>
      <c r="Q2160" s="25">
        <f ca="1">VLOOKUP(CONCATENATE($F2160," ",$G2160),AllocFactorMatrix,(Q$4+1),FALSE)*$E2161</f>
        <v>-224.51078461513632</v>
      </c>
      <c r="R2160" s="25">
        <f t="shared" ca="1" si="968"/>
        <v>-4351.8768272558664</v>
      </c>
      <c r="S2160" s="25">
        <f ca="1">VLOOKUP(CONCATENATE($F2160," ",$G2160),AllocFactorMatrix,(S$4+1),FALSE)*$E2161</f>
        <v>-36.38620131299173</v>
      </c>
      <c r="T2160" s="25">
        <f ca="1">VLOOKUP(CONCATENATE($F2160," ",$G2160),AllocFactorMatrix,(T$4+1),FALSE)*$E2161</f>
        <v>-684.14395687925128</v>
      </c>
      <c r="U2160" s="25">
        <f ca="1">VLOOKUP(CONCATENATE($F2160," ",$G2160),AllocFactorMatrix,(U$4+1),FALSE)*$E2161</f>
        <v>-1365.7519882710255</v>
      </c>
      <c r="V2160" s="25">
        <f ca="1">VLOOKUP(CONCATENATE($F2160," ",$G2160),AllocFactorMatrix,(V$4+1),FALSE)*$E2161</f>
        <v>-336.91090568484316</v>
      </c>
      <c r="W2160" s="25">
        <f t="shared" ca="1" si="969"/>
        <v>-2423.1930521481117</v>
      </c>
      <c r="X2160" s="25">
        <f ca="1">VLOOKUP(CONCATENATE($F2160," ",$G2160),AllocFactorMatrix,(X$4+1),FALSE)*$E2161</f>
        <v>-839.70831567062964</v>
      </c>
      <c r="Y2160" s="25">
        <f ca="1">VLOOKUP(CONCATENATE($F2160," ",$G2160),AllocFactorMatrix,(Y$4+1),FALSE)*$E2161</f>
        <v>-14.090182012038614</v>
      </c>
      <c r="Z2160" s="25">
        <f t="shared" ca="1" si="963"/>
        <v>-853.79849768266831</v>
      </c>
      <c r="AA2160" s="25">
        <f ca="1">VLOOKUP(CONCATENATE($F2160," ",$G2160),AllocFactorMatrix,(AA$4+1),FALSE)*$E2161</f>
        <v>-49.14003446453814</v>
      </c>
      <c r="AB2160" s="25">
        <f ca="1">VLOOKUP(CONCATENATE($F2160," ",$G2160),AllocFactorMatrix,(AB$4+1),FALSE)*$E2161</f>
        <v>-13536.443548176423</v>
      </c>
      <c r="AC2160" s="25">
        <f ca="1">VLOOKUP(CONCATENATE($F2160," ",$G2160),AllocFactorMatrix,(AC$4+1),FALSE)*$E2161</f>
        <v>-2720.3674939117086</v>
      </c>
    </row>
    <row r="2161" spans="4:29" collapsed="1">
      <c r="D2161" s="58" t="s">
        <v>1167</v>
      </c>
      <c r="E2161" s="22">
        <f>'Sch 5'!AF433</f>
        <v>-3086549</v>
      </c>
      <c r="F2161" s="61" t="s">
        <v>69</v>
      </c>
      <c r="G2161" s="20" t="str">
        <f>$G$15</f>
        <v>TOTAL</v>
      </c>
      <c r="H2161" s="24">
        <f t="shared" ca="1" si="961"/>
        <v>-3086549.0000000009</v>
      </c>
      <c r="I2161" s="25">
        <f ca="1">VLOOKUP(CONCATENATE($F2161," ",$G2161),AllocFactorMatrix,(I$4+1),FALSE)*$E2161</f>
        <v>-1820630.0536494004</v>
      </c>
      <c r="J2161" s="25">
        <f ca="1">VLOOKUP(CONCATENATE($F2161," ",$G2161),AllocFactorMatrix,(J$4+1),FALSE)*$E2161</f>
        <v>-456734.824785328</v>
      </c>
      <c r="K2161" s="25">
        <f ca="1">VLOOKUP(CONCATENATE($F2161," ",$G2161),AllocFactorMatrix,(K$4+1),FALSE)*$E2161</f>
        <v>-4530.1015461240831</v>
      </c>
      <c r="L2161" s="25">
        <f ca="1">VLOOKUP(CONCATENATE($F2161," ",$G2161),AllocFactorMatrix,(L$4+1),FALSE)*$E2161</f>
        <v>-240.30575451829378</v>
      </c>
      <c r="M2161" s="25">
        <f t="shared" ca="1" si="962"/>
        <v>-461505.23208597041</v>
      </c>
      <c r="N2161" s="25">
        <f ca="1">VLOOKUP(CONCATENATE($F2161," ",$G2161),AllocFactorMatrix,(N$4+1),FALSE)*$E2161</f>
        <v>-136113.54540736848</v>
      </c>
      <c r="O2161" s="25">
        <f ca="1">VLOOKUP(CONCATENATE($F2161," ",$G2161),AllocFactorMatrix,(O$4+1),FALSE)*$E2161</f>
        <v>-35471.156595647321</v>
      </c>
      <c r="P2161" s="25">
        <f ca="1">VLOOKUP(CONCATENATE($F2161," ",$G2161),AllocFactorMatrix,(P$4+1),FALSE)*$E2161</f>
        <v>-2438.8948966917424</v>
      </c>
      <c r="Q2161" s="25">
        <f ca="1">VLOOKUP(CONCATENATE($F2161," ",$G2161),AllocFactorMatrix,(Q$4+1),FALSE)*$E2161</f>
        <v>-598.80753958678463</v>
      </c>
      <c r="R2161" s="25">
        <f t="shared" ca="1" si="968"/>
        <v>-174622.40443929433</v>
      </c>
      <c r="S2161" s="25">
        <f ca="1">VLOOKUP(CONCATENATE($F2161," ",$G2161),AllocFactorMatrix,(S$4+1),FALSE)*$E2161</f>
        <v>-7942.1807526785879</v>
      </c>
      <c r="T2161" s="25">
        <f ca="1">VLOOKUP(CONCATENATE($F2161," ",$G2161),AllocFactorMatrix,(T$4+1),FALSE)*$E2161</f>
        <v>-84705.998667875436</v>
      </c>
      <c r="U2161" s="25">
        <f ca="1">VLOOKUP(CONCATENATE($F2161," ",$G2161),AllocFactorMatrix,(U$4+1),FALSE)*$E2161</f>
        <v>-412124.56492880371</v>
      </c>
      <c r="V2161" s="25">
        <f ca="1">VLOOKUP(CONCATENATE($F2161," ",$G2161),AllocFactorMatrix,(V$4+1),FALSE)*$E2161</f>
        <v>-61968.278219091953</v>
      </c>
      <c r="W2161" s="25">
        <f t="shared" ca="1" si="969"/>
        <v>-566741.02256844973</v>
      </c>
      <c r="X2161" s="25">
        <f ca="1">VLOOKUP(CONCATENATE($F2161," ",$G2161),AllocFactorMatrix,(X$4+1),FALSE)*$E2161</f>
        <v>-37182.316372931928</v>
      </c>
      <c r="Y2161" s="25">
        <f ca="1">VLOOKUP(CONCATENATE($F2161," ",$G2161),AllocFactorMatrix,(Y$4+1),FALSE)*$E2161</f>
        <v>-802.25114865333433</v>
      </c>
      <c r="Z2161" s="25">
        <f t="shared" ca="1" si="963"/>
        <v>-37984.567521585261</v>
      </c>
      <c r="AA2161" s="25">
        <f ca="1">VLOOKUP(CONCATENATE($F2161," ",$G2161),AllocFactorMatrix,(AA$4+1),FALSE)*$E2161</f>
        <v>-721.55374804711096</v>
      </c>
      <c r="AB2161" s="25">
        <f ca="1">VLOOKUP(CONCATENATE($F2161," ",$G2161),AllocFactorMatrix,(AB$4+1),FALSE)*$E2161</f>
        <v>-20011.455596169926</v>
      </c>
      <c r="AC2161" s="25">
        <f ca="1">VLOOKUP(CONCATENATE($F2161," ",$G2161),AllocFactorMatrix,(AC$4+1),FALSE)*$E2161</f>
        <v>-4332.7103910842716</v>
      </c>
    </row>
    <row r="2162" spans="4:29" hidden="1" outlineLevel="1">
      <c r="F2162" s="61" t="str">
        <f>F2169</f>
        <v>LABOR_M</v>
      </c>
      <c r="G2162" s="20" t="str">
        <f>$G$8</f>
        <v>PRODUCTION</v>
      </c>
      <c r="H2162" s="24">
        <f t="shared" ca="1" si="961"/>
        <v>761078.30443757481</v>
      </c>
      <c r="I2162" s="25">
        <f ca="1">VLOOKUP(CONCATENATE($F2162," ",$G2162),AllocFactorMatrix,(I$4+1),FALSE)*$E2169</f>
        <v>373189.35595019528</v>
      </c>
      <c r="J2162" s="25">
        <f ca="1">VLOOKUP(CONCATENATE($F2162," ",$G2162),AllocFactorMatrix,(J$4+1),FALSE)*$E2169</f>
        <v>94402.396023082605</v>
      </c>
      <c r="K2162" s="25">
        <f ca="1">VLOOKUP(CONCATENATE($F2162," ",$G2162),AllocFactorMatrix,(K$4+1),FALSE)*$E2169</f>
        <v>1103.7075982727592</v>
      </c>
      <c r="L2162" s="25">
        <f ca="1">VLOOKUP(CONCATENATE($F2162," ",$G2162),AllocFactorMatrix,(L$4+1),FALSE)*$E2169</f>
        <v>27.190396389635477</v>
      </c>
      <c r="M2162" s="25">
        <f t="shared" ref="M2162:M2169" ca="1" si="970">SUBTOTAL(9,J2162:L2162)</f>
        <v>95533.294017744993</v>
      </c>
      <c r="N2162" s="25">
        <f ca="1">VLOOKUP(CONCATENATE($F2162," ",$G2162),AllocFactorMatrix,(N$4+1),FALSE)*$E2169</f>
        <v>39499.146883803078</v>
      </c>
      <c r="O2162" s="25">
        <f ca="1">VLOOKUP(CONCATENATE($F2162," ",$G2162),AllocFactorMatrix,(O$4+1),FALSE)*$E2169</f>
        <v>11249.163126545664</v>
      </c>
      <c r="P2162" s="25">
        <f ca="1">VLOOKUP(CONCATENATE($F2162," ",$G2162),AllocFactorMatrix,(P$4+1),FALSE)*$E2169</f>
        <v>890.20800436172897</v>
      </c>
      <c r="Q2162" s="25">
        <f ca="1">VLOOKUP(CONCATENATE($F2162," ",$G2162),AllocFactorMatrix,(Q$4+1),FALSE)*$E2169</f>
        <v>187.90721344517041</v>
      </c>
      <c r="R2162" s="25">
        <f ca="1">SUBTOTAL(9,N2162:Q2162)</f>
        <v>51826.42522815564</v>
      </c>
      <c r="S2162" s="25">
        <f ca="1">VLOOKUP(CONCATENATE($F2162," ",$G2162),AllocFactorMatrix,(S$4+1),FALSE)*$E2169</f>
        <v>2372.7257412439076</v>
      </c>
      <c r="T2162" s="25">
        <f ca="1">VLOOKUP(CONCATENATE($F2162," ",$G2162),AllocFactorMatrix,(T$4+1),FALSE)*$E2169</f>
        <v>25866.873113868754</v>
      </c>
      <c r="U2162" s="25">
        <f ca="1">VLOOKUP(CONCATENATE($F2162," ",$G2162),AllocFactorMatrix,(U$4+1),FALSE)*$E2169</f>
        <v>172755.48455698401</v>
      </c>
      <c r="V2162" s="25">
        <f ca="1">VLOOKUP(CONCATENATE($F2162," ",$G2162),AllocFactorMatrix,(V$4+1),FALSE)*$E2169</f>
        <v>27102.071208290479</v>
      </c>
      <c r="W2162" s="25">
        <f ca="1">SUBTOTAL(9,S2162:V2162)</f>
        <v>228097.15462038713</v>
      </c>
      <c r="X2162" s="25">
        <f ca="1">VLOOKUP(CONCATENATE($F2162," ",$G2162),AllocFactorMatrix,(X$4+1),FALSE)*$E2169</f>
        <v>10721.142676844505</v>
      </c>
      <c r="Y2162" s="25">
        <f ca="1">VLOOKUP(CONCATENATE($F2162," ",$G2162),AllocFactorMatrix,(Y$4+1),FALSE)*$E2169</f>
        <v>258.81230370692077</v>
      </c>
      <c r="Z2162" s="25">
        <f t="shared" ref="Z2162:Z2169" ca="1" si="971">SUBTOTAL(9,X2162:Y2162)</f>
        <v>10979.954980551425</v>
      </c>
      <c r="AA2162" s="25">
        <f ca="1">VLOOKUP(CONCATENATE($F2162," ",$G2162),AllocFactorMatrix,(AA$4+1),FALSE)*$E2169</f>
        <v>186.92097379969192</v>
      </c>
      <c r="AB2162" s="25">
        <f ca="1">VLOOKUP(CONCATENATE($F2162," ",$G2162),AllocFactorMatrix,(AB$4+1),FALSE)*$E2169</f>
        <v>1013.5228175785048</v>
      </c>
      <c r="AC2162" s="25">
        <f ca="1">VLOOKUP(CONCATENATE($F2162," ",$G2162),AllocFactorMatrix,(AC$4+1),FALSE)*$E2169</f>
        <v>251.67584916210672</v>
      </c>
    </row>
    <row r="2163" spans="4:29" hidden="1" outlineLevel="1">
      <c r="F2163" s="61" t="str">
        <f>F2169</f>
        <v>LABOR_M</v>
      </c>
      <c r="G2163" s="20" t="str">
        <f>$G$9</f>
        <v>BULKTRAN</v>
      </c>
      <c r="H2163" s="24">
        <f t="shared" ca="1" si="961"/>
        <v>204785.79698874758</v>
      </c>
      <c r="I2163" s="25">
        <f ca="1">VLOOKUP(CONCATENATE($F2163," ",$G2163),AllocFactorMatrix,(I$4+1),FALSE)*$E2169</f>
        <v>100415.26507900422</v>
      </c>
      <c r="J2163" s="25">
        <f ca="1">VLOOKUP(CONCATENATE($F2163," ",$G2163),AllocFactorMatrix,(J$4+1),FALSE)*$E2169</f>
        <v>25401.157534664701</v>
      </c>
      <c r="K2163" s="25">
        <f ca="1">VLOOKUP(CONCATENATE($F2163," ",$G2163),AllocFactorMatrix,(K$4+1),FALSE)*$E2169</f>
        <v>296.97816747233577</v>
      </c>
      <c r="L2163" s="25">
        <f ca="1">VLOOKUP(CONCATENATE($F2163," ",$G2163),AllocFactorMatrix,(L$4+1),FALSE)*$E2169</f>
        <v>7.3162077576318341</v>
      </c>
      <c r="M2163" s="25">
        <f t="shared" ca="1" si="970"/>
        <v>25705.451909894666</v>
      </c>
      <c r="N2163" s="25">
        <f ca="1">VLOOKUP(CONCATENATE($F2163," ",$G2163),AllocFactorMatrix,(N$4+1),FALSE)*$E2169</f>
        <v>10628.162999538878</v>
      </c>
      <c r="O2163" s="25">
        <f ca="1">VLOOKUP(CONCATENATE($F2163," ",$G2163),AllocFactorMatrix,(O$4+1),FALSE)*$E2169</f>
        <v>3026.8486473654793</v>
      </c>
      <c r="P2163" s="25">
        <f ca="1">VLOOKUP(CONCATENATE($F2163," ",$G2163),AllocFactorMatrix,(P$4+1),FALSE)*$E2169</f>
        <v>239.53114232273052</v>
      </c>
      <c r="Q2163" s="25">
        <f ca="1">VLOOKUP(CONCATENATE($F2163," ",$G2163),AllocFactorMatrix,(Q$4+1),FALSE)*$E2169</f>
        <v>50.560800696770102</v>
      </c>
      <c r="R2163" s="25">
        <f t="shared" ref="R2163:R2169" ca="1" si="972">SUBTOTAL(9,N2163:Q2163)</f>
        <v>13945.103589923858</v>
      </c>
      <c r="S2163" s="25">
        <f ca="1">VLOOKUP(CONCATENATE($F2163," ",$G2163),AllocFactorMatrix,(S$4+1),FALSE)*$E2169</f>
        <v>638.43697701437407</v>
      </c>
      <c r="T2163" s="25">
        <f ca="1">VLOOKUP(CONCATENATE($F2163," ",$G2163),AllocFactorMatrix,(T$4+1),FALSE)*$E2169</f>
        <v>6960.0830760048348</v>
      </c>
      <c r="U2163" s="25">
        <f ca="1">VLOOKUP(CONCATENATE($F2163," ",$G2163),AllocFactorMatrix,(U$4+1),FALSE)*$E2169</f>
        <v>46483.876078063935</v>
      </c>
      <c r="V2163" s="25">
        <f ca="1">VLOOKUP(CONCATENATE($F2163," ",$G2163),AllocFactorMatrix,(V$4+1),FALSE)*$E2169</f>
        <v>7292.4418158746594</v>
      </c>
      <c r="W2163" s="25">
        <f t="shared" ref="W2163:W2169" ca="1" si="973">SUBTOTAL(9,S2163:V2163)</f>
        <v>61374.837946957807</v>
      </c>
      <c r="X2163" s="25">
        <f ca="1">VLOOKUP(CONCATENATE($F2163," ",$G2163),AllocFactorMatrix,(X$4+1),FALSE)*$E2169</f>
        <v>2884.7724799226089</v>
      </c>
      <c r="Y2163" s="25">
        <f ca="1">VLOOKUP(CONCATENATE($F2163," ",$G2163),AllocFactorMatrix,(Y$4+1),FALSE)*$E2169</f>
        <v>69.639462294596044</v>
      </c>
      <c r="Z2163" s="25">
        <f t="shared" ca="1" si="971"/>
        <v>2954.4119422172048</v>
      </c>
      <c r="AA2163" s="25">
        <f ca="1">VLOOKUP(CONCATENATE($F2163," ",$G2163),AllocFactorMatrix,(AA$4+1),FALSE)*$E2169</f>
        <v>50.295430010674309</v>
      </c>
      <c r="AB2163" s="25">
        <f ca="1">VLOOKUP(CONCATENATE($F2163," ",$G2163),AllocFactorMatrix,(AB$4+1),FALSE)*$E2169</f>
        <v>272.71185731338795</v>
      </c>
      <c r="AC2163" s="25">
        <f ca="1">VLOOKUP(CONCATENATE($F2163," ",$G2163),AllocFactorMatrix,(AC$4+1),FALSE)*$E2169</f>
        <v>67.719233425749607</v>
      </c>
    </row>
    <row r="2164" spans="4:29" hidden="1" outlineLevel="1">
      <c r="F2164" s="61" t="str">
        <f>F2169</f>
        <v>LABOR_M</v>
      </c>
      <c r="G2164" s="20" t="str">
        <f>$G$10</f>
        <v>SUBTRAN</v>
      </c>
      <c r="H2164" s="24">
        <f t="shared" ca="1" si="961"/>
        <v>78537.109747206443</v>
      </c>
      <c r="I2164" s="25">
        <f ca="1">VLOOKUP(CONCATENATE($F2164," ",$G2164),AllocFactorMatrix,(I$4+1),FALSE)*$E2169</f>
        <v>37297.415374410797</v>
      </c>
      <c r="J2164" s="25">
        <f ca="1">VLOOKUP(CONCATENATE($F2164," ",$G2164),AllocFactorMatrix,(J$4+1),FALSE)*$E2169</f>
        <v>9547.5879849739686</v>
      </c>
      <c r="K2164" s="25">
        <f ca="1">VLOOKUP(CONCATENATE($F2164," ",$G2164),AllocFactorMatrix,(K$4+1),FALSE)*$E2169</f>
        <v>111.26016838612955</v>
      </c>
      <c r="L2164" s="25">
        <f ca="1">VLOOKUP(CONCATENATE($F2164," ",$G2164),AllocFactorMatrix,(L$4+1),FALSE)*$E2169</f>
        <v>3.6475778587263208</v>
      </c>
      <c r="M2164" s="25">
        <f t="shared" ca="1" si="970"/>
        <v>9662.4957312188253</v>
      </c>
      <c r="N2164" s="25">
        <f ca="1">VLOOKUP(CONCATENATE($F2164," ",$G2164),AllocFactorMatrix,(N$4+1),FALSE)*$E2169</f>
        <v>4161.3027129165475</v>
      </c>
      <c r="O2164" s="25">
        <f ca="1">VLOOKUP(CONCATENATE($F2164," ",$G2164),AllocFactorMatrix,(O$4+1),FALSE)*$E2169</f>
        <v>1179.51185791642</v>
      </c>
      <c r="P2164" s="25">
        <f ca="1">VLOOKUP(CONCATENATE($F2164," ",$G2164),AllocFactorMatrix,(P$4+1),FALSE)*$E2169</f>
        <v>120.82084608138028</v>
      </c>
      <c r="Q2164" s="25">
        <f ca="1">VLOOKUP(CONCATENATE($F2164," ",$G2164),AllocFactorMatrix,(Q$4+1),FALSE)*$E2169</f>
        <v>0</v>
      </c>
      <c r="R2164" s="25">
        <f t="shared" ca="1" si="972"/>
        <v>5461.6354169143478</v>
      </c>
      <c r="S2164" s="25">
        <f ca="1">VLOOKUP(CONCATENATE($F2164," ",$G2164),AllocFactorMatrix,(S$4+1),FALSE)*$E2169</f>
        <v>233.0516408206388</v>
      </c>
      <c r="T2164" s="25">
        <f ca="1">VLOOKUP(CONCATENATE($F2164," ",$G2164),AllocFactorMatrix,(T$4+1),FALSE)*$E2169</f>
        <v>2693.5830267287406</v>
      </c>
      <c r="U2164" s="25">
        <f ca="1">VLOOKUP(CONCATENATE($F2164," ",$G2164),AllocFactorMatrix,(U$4+1),FALSE)*$E2169</f>
        <v>21941.241388680803</v>
      </c>
      <c r="V2164" s="25">
        <f ca="1">VLOOKUP(CONCATENATE($F2164," ",$G2164),AllocFactorMatrix,(V$4+1),FALSE)*$E2169</f>
        <v>0</v>
      </c>
      <c r="W2164" s="25">
        <f t="shared" ca="1" si="973"/>
        <v>24867.876056230183</v>
      </c>
      <c r="X2164" s="25">
        <f ca="1">VLOOKUP(CONCATENATE($F2164," ",$G2164),AllocFactorMatrix,(X$4+1),FALSE)*$E2169</f>
        <v>1129.3539624071284</v>
      </c>
      <c r="Y2164" s="25">
        <f ca="1">VLOOKUP(CONCATENATE($F2164," ",$G2164),AllocFactorMatrix,(Y$4+1),FALSE)*$E2169</f>
        <v>27.020545810628793</v>
      </c>
      <c r="Z2164" s="25">
        <f t="shared" ca="1" si="971"/>
        <v>1156.3745082177572</v>
      </c>
      <c r="AA2164" s="25">
        <f ca="1">VLOOKUP(CONCATENATE($F2164," ",$G2164),AllocFactorMatrix,(AA$4+1),FALSE)*$E2169</f>
        <v>18.545049174928639</v>
      </c>
      <c r="AB2164" s="25">
        <f ca="1">VLOOKUP(CONCATENATE($F2164," ",$G2164),AllocFactorMatrix,(AB$4+1),FALSE)*$E2169</f>
        <v>58.255545216192324</v>
      </c>
      <c r="AC2164" s="25">
        <f ca="1">VLOOKUP(CONCATENATE($F2164," ",$G2164),AllocFactorMatrix,(AC$4+1),FALSE)*$E2169</f>
        <v>14.512065823415893</v>
      </c>
    </row>
    <row r="2165" spans="4:29" hidden="1" outlineLevel="1">
      <c r="F2165" s="61" t="str">
        <f>F2169</f>
        <v>LABOR_M</v>
      </c>
      <c r="G2165" s="20" t="str">
        <f>$G$11</f>
        <v>DISTPRI</v>
      </c>
      <c r="H2165" s="24">
        <f t="shared" ca="1" si="961"/>
        <v>522932.32927523105</v>
      </c>
      <c r="I2165" s="25">
        <f ca="1">VLOOKUP(CONCATENATE($F2165," ",$G2165),AllocFactorMatrix,(I$4+1),FALSE)*$E2169</f>
        <v>347487.82901002077</v>
      </c>
      <c r="J2165" s="25">
        <f ca="1">VLOOKUP(CONCATENATE($F2165," ",$G2165),AllocFactorMatrix,(J$4+1),FALSE)*$E2169</f>
        <v>87484.101041420072</v>
      </c>
      <c r="K2165" s="25">
        <f ca="1">VLOOKUP(CONCATENATE($F2165," ",$G2165),AllocFactorMatrix,(K$4+1),FALSE)*$E2169</f>
        <v>1020.9081070059441</v>
      </c>
      <c r="L2165" s="25">
        <f ca="1">VLOOKUP(CONCATENATE($F2165," ",$G2165),AllocFactorMatrix,(L$4+1),FALSE)*$E2169</f>
        <v>0</v>
      </c>
      <c r="M2165" s="25">
        <f t="shared" ca="1" si="970"/>
        <v>88505.009148426019</v>
      </c>
      <c r="N2165" s="25">
        <f ca="1">VLOOKUP(CONCATENATE($F2165," ",$G2165),AllocFactorMatrix,(N$4+1),FALSE)*$E2169</f>
        <v>37725.567684027861</v>
      </c>
      <c r="O2165" s="25">
        <f ca="1">VLOOKUP(CONCATENATE($F2165," ",$G2165),AllocFactorMatrix,(O$4+1),FALSE)*$E2169</f>
        <v>10709.473597149075</v>
      </c>
      <c r="P2165" s="25">
        <f ca="1">VLOOKUP(CONCATENATE($F2165," ",$G2165),AllocFactorMatrix,(P$4+1),FALSE)*$E2169</f>
        <v>0</v>
      </c>
      <c r="Q2165" s="25">
        <f ca="1">VLOOKUP(CONCATENATE($F2165," ",$G2165),AllocFactorMatrix,(Q$4+1),FALSE)*$E2169</f>
        <v>0</v>
      </c>
      <c r="R2165" s="25">
        <f t="shared" ca="1" si="972"/>
        <v>48435.041281176935</v>
      </c>
      <c r="S2165" s="25">
        <f ca="1">VLOOKUP(CONCATENATE($F2165," ",$G2165),AllocFactorMatrix,(S$4+1),FALSE)*$E2169</f>
        <v>2151.6277411167798</v>
      </c>
      <c r="T2165" s="25">
        <f ca="1">VLOOKUP(CONCATENATE($F2165," ",$G2165),AllocFactorMatrix,(T$4+1),FALSE)*$E2169</f>
        <v>24886.58450181548</v>
      </c>
      <c r="U2165" s="25">
        <f ca="1">VLOOKUP(CONCATENATE($F2165," ",$G2165),AllocFactorMatrix,(U$4+1),FALSE)*$E2169</f>
        <v>0</v>
      </c>
      <c r="V2165" s="25">
        <f ca="1">VLOOKUP(CONCATENATE($F2165," ",$G2165),AllocFactorMatrix,(V$4+1),FALSE)*$E2169</f>
        <v>0</v>
      </c>
      <c r="W2165" s="25">
        <f t="shared" ca="1" si="973"/>
        <v>27038.212242932259</v>
      </c>
      <c r="X2165" s="25">
        <f ca="1">VLOOKUP(CONCATENATE($F2165," ",$G2165),AllocFactorMatrix,(X$4+1),FALSE)*$E2169</f>
        <v>10238.083442160227</v>
      </c>
      <c r="Y2165" s="25">
        <f ca="1">VLOOKUP(CONCATENATE($F2165," ",$G2165),AllocFactorMatrix,(Y$4+1),FALSE)*$E2169</f>
        <v>245.2960157525718</v>
      </c>
      <c r="Z2165" s="25">
        <f t="shared" ca="1" si="971"/>
        <v>10483.379457912799</v>
      </c>
      <c r="AA2165" s="25">
        <f ca="1">VLOOKUP(CONCATENATE($F2165," ",$G2165),AllocFactorMatrix,(AA$4+1),FALSE)*$E2169</f>
        <v>176.14377728752035</v>
      </c>
      <c r="AB2165" s="25">
        <f ca="1">VLOOKUP(CONCATENATE($F2165," ",$G2165),AllocFactorMatrix,(AB$4+1),FALSE)*$E2169</f>
        <v>645.68756215968733</v>
      </c>
      <c r="AC2165" s="25">
        <f ca="1">VLOOKUP(CONCATENATE($F2165," ",$G2165),AllocFactorMatrix,(AC$4+1),FALSE)*$E2169</f>
        <v>161.02679531501514</v>
      </c>
    </row>
    <row r="2166" spans="4:29" hidden="1" outlineLevel="1">
      <c r="F2166" s="61" t="str">
        <f>F2169</f>
        <v>LABOR_M</v>
      </c>
      <c r="G2166" s="20" t="str">
        <f>$G$12</f>
        <v>DISTSEC</v>
      </c>
      <c r="H2166" s="24">
        <f t="shared" ca="1" si="961"/>
        <v>209001.10720919527</v>
      </c>
      <c r="I2166" s="25">
        <f ca="1">VLOOKUP(CONCATENATE($F2166," ",$G2166),AllocFactorMatrix,(I$4+1),FALSE)*$E2169</f>
        <v>156040.59491715112</v>
      </c>
      <c r="J2166" s="25">
        <f ca="1">VLOOKUP(CONCATENATE($F2166," ",$G2166),AllocFactorMatrix,(J$4+1),FALSE)*$E2169</f>
        <v>35029.045820350359</v>
      </c>
      <c r="K2166" s="25">
        <f ca="1">VLOOKUP(CONCATENATE($F2166," ",$G2166),AllocFactorMatrix,(K$4+1),FALSE)*$E2169</f>
        <v>0</v>
      </c>
      <c r="L2166" s="25">
        <f ca="1">VLOOKUP(CONCATENATE($F2166," ",$G2166),AllocFactorMatrix,(L$4+1),FALSE)*$E2169</f>
        <v>0</v>
      </c>
      <c r="M2166" s="25">
        <f t="shared" ca="1" si="970"/>
        <v>35029.045820350359</v>
      </c>
      <c r="N2166" s="25">
        <f ca="1">VLOOKUP(CONCATENATE($F2166," ",$G2166),AllocFactorMatrix,(N$4+1),FALSE)*$E2169</f>
        <v>12348.107931489678</v>
      </c>
      <c r="O2166" s="25">
        <f ca="1">VLOOKUP(CONCATENATE($F2166," ",$G2166),AllocFactorMatrix,(O$4+1),FALSE)*$E2169</f>
        <v>0</v>
      </c>
      <c r="P2166" s="25">
        <f ca="1">VLOOKUP(CONCATENATE($F2166," ",$G2166),AllocFactorMatrix,(P$4+1),FALSE)*$E2169</f>
        <v>0</v>
      </c>
      <c r="Q2166" s="25">
        <f ca="1">VLOOKUP(CONCATENATE($F2166," ",$G2166),AllocFactorMatrix,(Q$4+1),FALSE)*$E2169</f>
        <v>0</v>
      </c>
      <c r="R2166" s="25">
        <f t="shared" ca="1" si="972"/>
        <v>12348.107931489678</v>
      </c>
      <c r="S2166" s="25">
        <f ca="1">VLOOKUP(CONCATENATE($F2166," ",$G2166),AllocFactorMatrix,(S$4+1),FALSE)*$E2169</f>
        <v>546.53412793651898</v>
      </c>
      <c r="T2166" s="25">
        <f ca="1">VLOOKUP(CONCATENATE($F2166," ",$G2166),AllocFactorMatrix,(T$4+1),FALSE)*$E2169</f>
        <v>0</v>
      </c>
      <c r="U2166" s="25">
        <f ca="1">VLOOKUP(CONCATENATE($F2166," ",$G2166),AllocFactorMatrix,(U$4+1),FALSE)*$E2169</f>
        <v>0</v>
      </c>
      <c r="V2166" s="25">
        <f ca="1">VLOOKUP(CONCATENATE($F2166," ",$G2166),AllocFactorMatrix,(V$4+1),FALSE)*$E2169</f>
        <v>0</v>
      </c>
      <c r="W2166" s="25">
        <f t="shared" ca="1" si="973"/>
        <v>546.53412793651898</v>
      </c>
      <c r="X2166" s="25">
        <f ca="1">VLOOKUP(CONCATENATE($F2166," ",$G2166),AllocFactorMatrix,(X$4+1),FALSE)*$E2169</f>
        <v>3436.6626356286883</v>
      </c>
      <c r="Y2166" s="25">
        <f ca="1">VLOOKUP(CONCATENATE($F2166," ",$G2166),AllocFactorMatrix,(Y$4+1),FALSE)*$E2169</f>
        <v>0</v>
      </c>
      <c r="Z2166" s="25">
        <f t="shared" ca="1" si="971"/>
        <v>3436.6626356286883</v>
      </c>
      <c r="AA2166" s="25">
        <f ca="1">VLOOKUP(CONCATENATE($F2166," ",$G2166),AllocFactorMatrix,(AA$4+1),FALSE)*$E2169</f>
        <v>56.039163856405409</v>
      </c>
      <c r="AB2166" s="25">
        <f ca="1">VLOOKUP(CONCATENATE($F2166," ",$G2166),AllocFactorMatrix,(AB$4+1),FALSE)*$E2169</f>
        <v>1237.4300149379085</v>
      </c>
      <c r="AC2166" s="25">
        <f ca="1">VLOOKUP(CONCATENATE($F2166," ",$G2166),AllocFactorMatrix,(AC$4+1),FALSE)*$E2169</f>
        <v>306.69259784456648</v>
      </c>
    </row>
    <row r="2167" spans="4:29" hidden="1" outlineLevel="1">
      <c r="F2167" s="61" t="str">
        <f>F2169</f>
        <v>LABOR_M</v>
      </c>
      <c r="G2167" s="20" t="str">
        <f>$G$13</f>
        <v>ENERGY</v>
      </c>
      <c r="H2167" s="24">
        <f t="shared" ca="1" si="961"/>
        <v>548958.36430348968</v>
      </c>
      <c r="I2167" s="25">
        <f ca="1">VLOOKUP(CONCATENATE($F2167," ",$G2167),AllocFactorMatrix,(I$4+1),FALSE)*$E2169</f>
        <v>199564.19587653282</v>
      </c>
      <c r="J2167" s="25">
        <f ca="1">VLOOKUP(CONCATENATE($F2167," ",$G2167),AllocFactorMatrix,(J$4+1),FALSE)*$E2169</f>
        <v>64412.568515059473</v>
      </c>
      <c r="K2167" s="25">
        <f ca="1">VLOOKUP(CONCATENATE($F2167," ",$G2167),AllocFactorMatrix,(K$4+1),FALSE)*$E2169</f>
        <v>737.40170369226792</v>
      </c>
      <c r="L2167" s="25">
        <f ca="1">VLOOKUP(CONCATENATE($F2167," ",$G2167),AllocFactorMatrix,(L$4+1),FALSE)*$E2169</f>
        <v>18.689400514218285</v>
      </c>
      <c r="M2167" s="25">
        <f t="shared" ca="1" si="970"/>
        <v>65168.659619265956</v>
      </c>
      <c r="N2167" s="25">
        <f ca="1">VLOOKUP(CONCATENATE($F2167," ",$G2167),AllocFactorMatrix,(N$4+1),FALSE)*$E2169</f>
        <v>31170.381956312413</v>
      </c>
      <c r="O2167" s="25">
        <f ca="1">VLOOKUP(CONCATENATE($F2167," ",$G2167),AllocFactorMatrix,(O$4+1),FALSE)*$E2169</f>
        <v>8700.5853666534313</v>
      </c>
      <c r="P2167" s="25">
        <f ca="1">VLOOKUP(CONCATENATE($F2167," ",$G2167),AllocFactorMatrix,(P$4+1),FALSE)*$E2169</f>
        <v>688.83193985346065</v>
      </c>
      <c r="Q2167" s="25">
        <f ca="1">VLOOKUP(CONCATENATE($F2167," ",$G2167),AllocFactorMatrix,(Q$4+1),FALSE)*$E2169</f>
        <v>141.20739621818899</v>
      </c>
      <c r="R2167" s="25">
        <f t="shared" ca="1" si="972"/>
        <v>40701.006659037492</v>
      </c>
      <c r="S2167" s="25">
        <f ca="1">VLOOKUP(CONCATENATE($F2167," ",$G2167),AllocFactorMatrix,(S$4+1),FALSE)*$E2169</f>
        <v>2077.024823688208</v>
      </c>
      <c r="T2167" s="25">
        <f ca="1">VLOOKUP(CONCATENATE($F2167," ",$G2167),AllocFactorMatrix,(T$4+1),FALSE)*$E2169</f>
        <v>24822.127518433161</v>
      </c>
      <c r="U2167" s="25">
        <f ca="1">VLOOKUP(CONCATENATE($F2167," ",$G2167),AllocFactorMatrix,(U$4+1),FALSE)*$E2169</f>
        <v>175480.82715176471</v>
      </c>
      <c r="V2167" s="25">
        <f ca="1">VLOOKUP(CONCATENATE($F2167," ",$G2167),AllocFactorMatrix,(V$4+1),FALSE)*$E2169</f>
        <v>28122.498852002969</v>
      </c>
      <c r="W2167" s="25">
        <f t="shared" ca="1" si="973"/>
        <v>230502.47834588905</v>
      </c>
      <c r="X2167" s="25">
        <f ca="1">VLOOKUP(CONCATENATE($F2167," ",$G2167),AllocFactorMatrix,(X$4+1),FALSE)*$E2169</f>
        <v>8454.83720803088</v>
      </c>
      <c r="Y2167" s="25">
        <f ca="1">VLOOKUP(CONCATENATE($F2167," ",$G2167),AllocFactorMatrix,(Y$4+1),FALSE)*$E2169</f>
        <v>198.71853537118264</v>
      </c>
      <c r="Z2167" s="25">
        <f t="shared" ca="1" si="971"/>
        <v>8653.5557434020629</v>
      </c>
      <c r="AA2167" s="25">
        <f ca="1">VLOOKUP(CONCATENATE($F2167," ",$G2167),AllocFactorMatrix,(AA$4+1),FALSE)*$E2169</f>
        <v>194.13192431382856</v>
      </c>
      <c r="AB2167" s="25">
        <f ca="1">VLOOKUP(CONCATENATE($F2167," ",$G2167),AllocFactorMatrix,(AB$4+1),FALSE)*$E2169</f>
        <v>3340.4503645460368</v>
      </c>
      <c r="AC2167" s="25">
        <f ca="1">VLOOKUP(CONCATENATE($F2167," ",$G2167),AllocFactorMatrix,(AC$4+1),FALSE)*$E2169</f>
        <v>833.88577050249637</v>
      </c>
    </row>
    <row r="2168" spans="4:29" hidden="1" outlineLevel="1">
      <c r="F2168" s="61" t="str">
        <f>F2169</f>
        <v>LABOR_M</v>
      </c>
      <c r="G2168" s="20" t="str">
        <f>$G$14</f>
        <v>CUSTOMER</v>
      </c>
      <c r="H2168" s="24">
        <f t="shared" ca="1" si="961"/>
        <v>805609.78803855611</v>
      </c>
      <c r="I2168" s="25">
        <f ca="1">VLOOKUP(CONCATENATE($F2168," ",$G2168),AllocFactorMatrix,(I$4+1),FALSE)*$E2169</f>
        <v>632797.90491355385</v>
      </c>
      <c r="J2168" s="25">
        <f ca="1">VLOOKUP(CONCATENATE($F2168," ",$G2168),AllocFactorMatrix,(J$4+1),FALSE)*$E2169</f>
        <v>147021.2607445108</v>
      </c>
      <c r="K2168" s="25">
        <f ca="1">VLOOKUP(CONCATENATE($F2168," ",$G2168),AllocFactorMatrix,(K$4+1),FALSE)*$E2169</f>
        <v>1324.94349388157</v>
      </c>
      <c r="L2168" s="25">
        <f ca="1">VLOOKUP(CONCATENATE($F2168," ",$G2168),AllocFactorMatrix,(L$4+1),FALSE)*$E2169</f>
        <v>186.91537276526665</v>
      </c>
      <c r="M2168" s="25">
        <f t="shared" ca="1" si="970"/>
        <v>148533.11961115766</v>
      </c>
      <c r="N2168" s="25">
        <f ca="1">VLOOKUP(CONCATENATE($F2168," ",$G2168),AllocFactorMatrix,(N$4+1),FALSE)*$E2169</f>
        <v>2536.8308940547522</v>
      </c>
      <c r="O2168" s="25">
        <f ca="1">VLOOKUP(CONCATENATE($F2168," ",$G2168),AllocFactorMatrix,(O$4+1),FALSE)*$E2169</f>
        <v>1115.295564590506</v>
      </c>
      <c r="P2168" s="25">
        <f ca="1">VLOOKUP(CONCATENATE($F2168," ",$G2168),AllocFactorMatrix,(P$4+1),FALSE)*$E2169</f>
        <v>534.54995554054653</v>
      </c>
      <c r="Q2168" s="25">
        <f ca="1">VLOOKUP(CONCATENATE($F2168," ",$G2168),AllocFactorMatrix,(Q$4+1),FALSE)*$E2169</f>
        <v>227.73701119979862</v>
      </c>
      <c r="R2168" s="25">
        <f t="shared" ca="1" si="972"/>
        <v>4414.4134253856037</v>
      </c>
      <c r="S2168" s="25">
        <f ca="1">VLOOKUP(CONCATENATE($F2168," ",$G2168),AllocFactorMatrix,(S$4+1),FALSE)*$E2169</f>
        <v>36.909072097092732</v>
      </c>
      <c r="T2168" s="25">
        <f ca="1">VLOOKUP(CONCATENATE($F2168," ",$G2168),AllocFactorMatrix,(T$4+1),FALSE)*$E2169</f>
        <v>693.97512568124694</v>
      </c>
      <c r="U2168" s="25">
        <f ca="1">VLOOKUP(CONCATENATE($F2168," ",$G2168),AllocFactorMatrix,(U$4+1),FALSE)*$E2169</f>
        <v>1385.3778845511024</v>
      </c>
      <c r="V2168" s="25">
        <f ca="1">VLOOKUP(CONCATENATE($F2168," ",$G2168),AllocFactorMatrix,(V$4+1),FALSE)*$E2169</f>
        <v>341.75232531840942</v>
      </c>
      <c r="W2168" s="25">
        <f t="shared" ca="1" si="973"/>
        <v>2458.0144076478514</v>
      </c>
      <c r="X2168" s="25">
        <f ca="1">VLOOKUP(CONCATENATE($F2168," ",$G2168),AllocFactorMatrix,(X$4+1),FALSE)*$E2169</f>
        <v>851.77494888837271</v>
      </c>
      <c r="Y2168" s="25">
        <f ca="1">VLOOKUP(CONCATENATE($F2168," ",$G2168),AllocFactorMatrix,(Y$4+1),FALSE)*$E2169</f>
        <v>14.292658342375685</v>
      </c>
      <c r="Z2168" s="25">
        <f t="shared" ca="1" si="971"/>
        <v>866.06760723074842</v>
      </c>
      <c r="AA2168" s="25">
        <f ca="1">VLOOKUP(CONCATENATE($F2168," ",$G2168),AllocFactorMatrix,(AA$4+1),FALSE)*$E2169</f>
        <v>49.846178206507965</v>
      </c>
      <c r="AB2168" s="25">
        <f ca="1">VLOOKUP(CONCATENATE($F2168," ",$G2168),AllocFactorMatrix,(AB$4+1),FALSE)*$E2169</f>
        <v>13730.962640485375</v>
      </c>
      <c r="AC2168" s="25">
        <f ca="1">VLOOKUP(CONCATENATE($F2168," ",$G2168),AllocFactorMatrix,(AC$4+1),FALSE)*$E2169</f>
        <v>2759.4592548885994</v>
      </c>
    </row>
    <row r="2169" spans="4:29" collapsed="1">
      <c r="D2169" s="58" t="s">
        <v>1168</v>
      </c>
      <c r="E2169" s="22">
        <f>'Sch 5'!AG433</f>
        <v>3130902.8</v>
      </c>
      <c r="F2169" s="61" t="s">
        <v>69</v>
      </c>
      <c r="G2169" s="20" t="str">
        <f>$G$15</f>
        <v>TOTAL</v>
      </c>
      <c r="H2169" s="24">
        <f t="shared" ca="1" si="961"/>
        <v>3130902.8000000007</v>
      </c>
      <c r="I2169" s="25">
        <f ca="1">VLOOKUP(CONCATENATE($F2169," ",$G2169),AllocFactorMatrix,(I$4+1),FALSE)*$E2169</f>
        <v>1846792.5611208691</v>
      </c>
      <c r="J2169" s="25">
        <f ca="1">VLOOKUP(CONCATENATE($F2169," ",$G2169),AllocFactorMatrix,(J$4+1),FALSE)*$E2169</f>
        <v>463298.11766406195</v>
      </c>
      <c r="K2169" s="25">
        <f ca="1">VLOOKUP(CONCATENATE($F2169," ",$G2169),AllocFactorMatrix,(K$4+1),FALSE)*$E2169</f>
        <v>4595.1992387110067</v>
      </c>
      <c r="L2169" s="25">
        <f ca="1">VLOOKUP(CONCATENATE($F2169," ",$G2169),AllocFactorMatrix,(L$4+1),FALSE)*$E2169</f>
        <v>243.75895528547858</v>
      </c>
      <c r="M2169" s="25">
        <f t="shared" ca="1" si="970"/>
        <v>468137.07585805841</v>
      </c>
      <c r="N2169" s="25">
        <f ca="1">VLOOKUP(CONCATENATE($F2169," ",$G2169),AllocFactorMatrix,(N$4+1),FALSE)*$E2169</f>
        <v>138069.50106214322</v>
      </c>
      <c r="O2169" s="25">
        <f ca="1">VLOOKUP(CONCATENATE($F2169," ",$G2169),AllocFactorMatrix,(O$4+1),FALSE)*$E2169</f>
        <v>35980.878160220578</v>
      </c>
      <c r="P2169" s="25">
        <f ca="1">VLOOKUP(CONCATENATE($F2169," ",$G2169),AllocFactorMatrix,(P$4+1),FALSE)*$E2169</f>
        <v>2473.9418881598467</v>
      </c>
      <c r="Q2169" s="25">
        <f ca="1">VLOOKUP(CONCATENATE($F2169," ",$G2169),AllocFactorMatrix,(Q$4+1),FALSE)*$E2169</f>
        <v>607.41242155992813</v>
      </c>
      <c r="R2169" s="25">
        <f t="shared" ca="1" si="972"/>
        <v>177131.73353208354</v>
      </c>
      <c r="S2169" s="25">
        <f ca="1">VLOOKUP(CONCATENATE($F2169," ",$G2169),AllocFactorMatrix,(S$4+1),FALSE)*$E2169</f>
        <v>8056.3101239175203</v>
      </c>
      <c r="T2169" s="25">
        <f ca="1">VLOOKUP(CONCATENATE($F2169," ",$G2169),AllocFactorMatrix,(T$4+1),FALSE)*$E2169</f>
        <v>85923.226362532223</v>
      </c>
      <c r="U2169" s="25">
        <f ca="1">VLOOKUP(CONCATENATE($F2169," ",$G2169),AllocFactorMatrix,(U$4+1),FALSE)*$E2169</f>
        <v>418046.80706004449</v>
      </c>
      <c r="V2169" s="25">
        <f ca="1">VLOOKUP(CONCATENATE($F2169," ",$G2169),AllocFactorMatrix,(V$4+1),FALSE)*$E2169</f>
        <v>62858.76420148652</v>
      </c>
      <c r="W2169" s="25">
        <f t="shared" ca="1" si="973"/>
        <v>574885.10774798074</v>
      </c>
      <c r="X2169" s="25">
        <f ca="1">VLOOKUP(CONCATENATE($F2169," ",$G2169),AllocFactorMatrix,(X$4+1),FALSE)*$E2169</f>
        <v>37716.62735388241</v>
      </c>
      <c r="Y2169" s="25">
        <f ca="1">VLOOKUP(CONCATENATE($F2169," ",$G2169),AllocFactorMatrix,(Y$4+1),FALSE)*$E2169</f>
        <v>813.77952127827575</v>
      </c>
      <c r="Z2169" s="25">
        <f t="shared" ca="1" si="971"/>
        <v>38530.406875160683</v>
      </c>
      <c r="AA2169" s="25">
        <f ca="1">VLOOKUP(CONCATENATE($F2169," ",$G2169),AllocFactorMatrix,(AA$4+1),FALSE)*$E2169</f>
        <v>731.92249664955716</v>
      </c>
      <c r="AB2169" s="25">
        <f ca="1">VLOOKUP(CONCATENATE($F2169," ",$G2169),AllocFactorMatrix,(AB$4+1),FALSE)*$E2169</f>
        <v>20299.02080223709</v>
      </c>
      <c r="AC2169" s="25">
        <f ca="1">VLOOKUP(CONCATENATE($F2169," ",$G2169),AllocFactorMatrix,(AC$4+1),FALSE)*$E2169</f>
        <v>4394.97156696195</v>
      </c>
    </row>
    <row r="2170" spans="4:29" hidden="1" outlineLevel="1">
      <c r="F2170" s="61" t="str">
        <f>F2177</f>
        <v>RB_GUP</v>
      </c>
      <c r="G2170" s="20" t="str">
        <f>$G$8</f>
        <v>PRODUCTION</v>
      </c>
      <c r="H2170" s="24">
        <f t="shared" ca="1" si="961"/>
        <v>-5351.6173780325353</v>
      </c>
      <c r="I2170" s="25">
        <f ca="1">VLOOKUP(CONCATENATE($F2170," ",$G2170),AllocFactorMatrix,(I$4+1),FALSE)*$E2177</f>
        <v>-2624.1276764231379</v>
      </c>
      <c r="J2170" s="25">
        <f ca="1">VLOOKUP(CONCATENATE($F2170," ",$G2170),AllocFactorMatrix,(J$4+1),FALSE)*$E2177</f>
        <v>-663.80226599466334</v>
      </c>
      <c r="K2170" s="25">
        <f ca="1">VLOOKUP(CONCATENATE($F2170," ",$G2170),AllocFactorMatrix,(K$4+1),FALSE)*$E2177</f>
        <v>-7.7608581518401758</v>
      </c>
      <c r="L2170" s="25">
        <f ca="1">VLOOKUP(CONCATENATE($F2170," ",$G2170),AllocFactorMatrix,(L$4+1),FALSE)*$E2177</f>
        <v>-0.19119267621470032</v>
      </c>
      <c r="M2170" s="25">
        <f t="shared" ca="1" si="962"/>
        <v>-671.75431682271812</v>
      </c>
      <c r="N2170" s="25">
        <f ca="1">VLOOKUP(CONCATENATE($F2170," ",$G2170),AllocFactorMatrix,(N$4+1),FALSE)*$E2177</f>
        <v>-277.74319626287331</v>
      </c>
      <c r="O2170" s="25">
        <f ca="1">VLOOKUP(CONCATENATE($F2170," ",$G2170),AllocFactorMatrix,(O$4+1),FALSE)*$E2177</f>
        <v>-79.099898821623071</v>
      </c>
      <c r="P2170" s="25">
        <f ca="1">VLOOKUP(CONCATENATE($F2170," ",$G2170),AllocFactorMatrix,(P$4+1),FALSE)*$E2177</f>
        <v>-6.2596090289637862</v>
      </c>
      <c r="Q2170" s="25">
        <f ca="1">VLOOKUP(CONCATENATE($F2170," ",$G2170),AllocFactorMatrix,(Q$4+1),FALSE)*$E2177</f>
        <v>-1.3212930956874038</v>
      </c>
      <c r="R2170" s="25">
        <f ca="1">SUBTOTAL(9,N2170:Q2170)</f>
        <v>-364.42399720914756</v>
      </c>
      <c r="S2170" s="25">
        <f ca="1">VLOOKUP(CONCATENATE($F2170," ",$G2170),AllocFactorMatrix,(S$4+1),FALSE)*$E2177</f>
        <v>-16.684118094168507</v>
      </c>
      <c r="T2170" s="25">
        <f ca="1">VLOOKUP(CONCATENATE($F2170," ",$G2170),AllocFactorMatrix,(T$4+1),FALSE)*$E2177</f>
        <v>-181.8861566075517</v>
      </c>
      <c r="U2170" s="25">
        <f ca="1">VLOOKUP(CONCATENATE($F2170," ",$G2170),AllocFactorMatrix,(U$4+1),FALSE)*$E2177</f>
        <v>-1214.7518171455354</v>
      </c>
      <c r="V2170" s="25">
        <f ca="1">VLOOKUP(CONCATENATE($F2170," ",$G2170),AllocFactorMatrix,(V$4+1),FALSE)*$E2177</f>
        <v>-190.57160664452903</v>
      </c>
      <c r="W2170" s="25">
        <f ca="1">SUBTOTAL(9,S2170:V2170)</f>
        <v>-1603.8936984917846</v>
      </c>
      <c r="X2170" s="25">
        <f ca="1">VLOOKUP(CONCATENATE($F2170," ",$G2170),AllocFactorMatrix,(X$4+1),FALSE)*$E2177</f>
        <v>-75.387056925984666</v>
      </c>
      <c r="Y2170" s="25">
        <f ca="1">VLOOKUP(CONCATENATE($F2170," ",$G2170),AllocFactorMatrix,(Y$4+1),FALSE)*$E2177</f>
        <v>-1.8198711145630841</v>
      </c>
      <c r="Z2170" s="25">
        <f t="shared" ca="1" si="963"/>
        <v>-77.206928040547751</v>
      </c>
      <c r="AA2170" s="25">
        <f ca="1">VLOOKUP(CONCATENATE($F2170," ",$G2170),AllocFactorMatrix,(AA$4+1),FALSE)*$E2177</f>
        <v>-1.3143582281516006</v>
      </c>
      <c r="AB2170" s="25">
        <f ca="1">VLOOKUP(CONCATENATE($F2170," ",$G2170),AllocFactorMatrix,(AB$4+1),FALSE)*$E2177</f>
        <v>-7.1267125760389005</v>
      </c>
      <c r="AC2170" s="25">
        <f ca="1">VLOOKUP(CONCATENATE($F2170," ",$G2170),AllocFactorMatrix,(AC$4+1),FALSE)*$E2177</f>
        <v>-1.7696902410092279</v>
      </c>
    </row>
    <row r="2171" spans="4:29" hidden="1" outlineLevel="1">
      <c r="F2171" s="61" t="str">
        <f>F2177</f>
        <v>RB_GUP</v>
      </c>
      <c r="G2171" s="20" t="str">
        <f>$G$9</f>
        <v>BULKTRAN</v>
      </c>
      <c r="H2171" s="24">
        <f t="shared" ca="1" si="961"/>
        <v>-5667.6586473317066</v>
      </c>
      <c r="I2171" s="25">
        <f ca="1">VLOOKUP(CONCATENATE($F2171," ",$G2171),AllocFactorMatrix,(I$4+1),FALSE)*$E2177</f>
        <v>-2779.0962743397454</v>
      </c>
      <c r="J2171" s="25">
        <f ca="1">VLOOKUP(CONCATENATE($F2171," ",$G2171),AllocFactorMatrix,(J$4+1),FALSE)*$E2177</f>
        <v>-703.00329549459843</v>
      </c>
      <c r="K2171" s="25">
        <f ca="1">VLOOKUP(CONCATENATE($F2171," ",$G2171),AllocFactorMatrix,(K$4+1),FALSE)*$E2177</f>
        <v>-8.2191778125891872</v>
      </c>
      <c r="L2171" s="25">
        <f ca="1">VLOOKUP(CONCATENATE($F2171," ",$G2171),AllocFactorMatrix,(L$4+1),FALSE)*$E2177</f>
        <v>-0.20248361347782243</v>
      </c>
      <c r="M2171" s="25">
        <f t="shared" ca="1" si="962"/>
        <v>-711.42495692066552</v>
      </c>
      <c r="N2171" s="25">
        <f ca="1">VLOOKUP(CONCATENATE($F2171," ",$G2171),AllocFactorMatrix,(N$4+1),FALSE)*$E2177</f>
        <v>-294.14539882810936</v>
      </c>
      <c r="O2171" s="25">
        <f ca="1">VLOOKUP(CONCATENATE($F2171," ",$G2171),AllocFactorMatrix,(O$4+1),FALSE)*$E2177</f>
        <v>-83.77116559185923</v>
      </c>
      <c r="P2171" s="25">
        <f ca="1">VLOOKUP(CONCATENATE($F2171," ",$G2171),AllocFactorMatrix,(P$4+1),FALSE)*$E2177</f>
        <v>-6.6292720005638914</v>
      </c>
      <c r="Q2171" s="25">
        <f ca="1">VLOOKUP(CONCATENATE($F2171," ",$G2171),AllocFactorMatrix,(Q$4+1),FALSE)*$E2177</f>
        <v>-1.3993224310414936</v>
      </c>
      <c r="R2171" s="25">
        <f t="shared" ref="R2171:R2177" ca="1" si="974">SUBTOTAL(9,N2171:Q2171)</f>
        <v>-385.94515885157398</v>
      </c>
      <c r="S2171" s="25">
        <f ca="1">VLOOKUP(CONCATENATE($F2171," ",$G2171),AllocFactorMatrix,(S$4+1),FALSE)*$E2177</f>
        <v>-17.669403380306957</v>
      </c>
      <c r="T2171" s="25">
        <f ca="1">VLOOKUP(CONCATENATE($F2171," ",$G2171),AllocFactorMatrix,(T$4+1),FALSE)*$E2177</f>
        <v>-192.62749473799389</v>
      </c>
      <c r="U2171" s="25">
        <f ca="1">VLOOKUP(CONCATENATE($F2171," ",$G2171),AllocFactorMatrix,(U$4+1),FALSE)*$E2177</f>
        <v>-1286.4893273326504</v>
      </c>
      <c r="V2171" s="25">
        <f ca="1">VLOOKUP(CONCATENATE($F2171," ",$G2171),AllocFactorMatrix,(V$4+1),FALSE)*$E2177</f>
        <v>-201.82586646952072</v>
      </c>
      <c r="W2171" s="25">
        <f t="shared" ref="W2171:W2177" ca="1" si="975">SUBTOTAL(9,S2171:V2171)</f>
        <v>-1698.6120919204718</v>
      </c>
      <c r="X2171" s="25">
        <f ca="1">VLOOKUP(CONCATENATE($F2171," ",$G2171),AllocFactorMatrix,(X$4+1),FALSE)*$E2177</f>
        <v>-79.8390607739085</v>
      </c>
      <c r="Y2171" s="25">
        <f ca="1">VLOOKUP(CONCATENATE($F2171," ",$G2171),AllocFactorMatrix,(Y$4+1),FALSE)*$E2177</f>
        <v>-1.9273441150373567</v>
      </c>
      <c r="Z2171" s="25">
        <f t="shared" ca="1" si="963"/>
        <v>-81.766404888945857</v>
      </c>
      <c r="AA2171" s="25">
        <f ca="1">VLOOKUP(CONCATENATE($F2171," ",$G2171),AllocFactorMatrix,(AA$4+1),FALSE)*$E2177</f>
        <v>-1.3919780229530665</v>
      </c>
      <c r="AB2171" s="25">
        <f ca="1">VLOOKUP(CONCATENATE($F2171," ",$G2171),AllocFactorMatrix,(AB$4+1),FALSE)*$E2177</f>
        <v>-7.5475825914677195</v>
      </c>
      <c r="AC2171" s="25">
        <f ca="1">VLOOKUP(CONCATENATE($F2171," ",$G2171),AllocFactorMatrix,(AC$4+1),FALSE)*$E2177</f>
        <v>-1.8741997958833709</v>
      </c>
    </row>
    <row r="2172" spans="4:29" hidden="1" outlineLevel="1">
      <c r="F2172" s="61" t="str">
        <f>F2177</f>
        <v>RB_GUP</v>
      </c>
      <c r="G2172" s="20" t="str">
        <f>$G$10</f>
        <v>SUBTRAN</v>
      </c>
      <c r="H2172" s="24">
        <f t="shared" ca="1" si="961"/>
        <v>-2172.7071480239474</v>
      </c>
      <c r="I2172" s="25">
        <f ca="1">VLOOKUP(CONCATENATE($F2172," ",$G2172),AllocFactorMatrix,(I$4+1),FALSE)*$E2177</f>
        <v>-1031.8225517546884</v>
      </c>
      <c r="J2172" s="25">
        <f ca="1">VLOOKUP(CONCATENATE($F2172," ",$G2172),AllocFactorMatrix,(J$4+1),FALSE)*$E2177</f>
        <v>-264.13134794635556</v>
      </c>
      <c r="K2172" s="25">
        <f ca="1">VLOOKUP(CONCATENATE($F2172," ",$G2172),AllocFactorMatrix,(K$4+1),FALSE)*$E2177</f>
        <v>-3.0779814016709488</v>
      </c>
      <c r="L2172" s="25">
        <f ca="1">VLOOKUP(CONCATENATE($F2172," ",$G2172),AllocFactorMatrix,(L$4+1),FALSE)*$E2177</f>
        <v>-0.1009092200125235</v>
      </c>
      <c r="M2172" s="25">
        <f t="shared" ca="1" si="962"/>
        <v>-267.31023856803904</v>
      </c>
      <c r="N2172" s="25">
        <f ca="1">VLOOKUP(CONCATENATE($F2172," ",$G2172),AllocFactorMatrix,(N$4+1),FALSE)*$E2177</f>
        <v>-115.12127424280237</v>
      </c>
      <c r="O2172" s="25">
        <f ca="1">VLOOKUP(CONCATENATE($F2172," ",$G2172),AllocFactorMatrix,(O$4+1),FALSE)*$E2177</f>
        <v>-32.630865244759875</v>
      </c>
      <c r="P2172" s="25">
        <f ca="1">VLOOKUP(CONCATENATE($F2172," ",$G2172),AllocFactorMatrix,(P$4+1),FALSE)*$E2177</f>
        <v>-3.3424748727865357</v>
      </c>
      <c r="Q2172" s="25">
        <f ca="1">VLOOKUP(CONCATENATE($F2172," ",$G2172),AllocFactorMatrix,(Q$4+1),FALSE)*$E2177</f>
        <v>0</v>
      </c>
      <c r="R2172" s="25">
        <f t="shared" ca="1" si="974"/>
        <v>-151.0946143603488</v>
      </c>
      <c r="S2172" s="25">
        <f ca="1">VLOOKUP(CONCATENATE($F2172," ",$G2172),AllocFactorMatrix,(S$4+1),FALSE)*$E2177</f>
        <v>-6.4473083807075335</v>
      </c>
      <c r="T2172" s="25">
        <f ca="1">VLOOKUP(CONCATENATE($F2172," ",$G2172),AllocFactorMatrix,(T$4+1),FALSE)*$E2177</f>
        <v>-74.517220137168096</v>
      </c>
      <c r="U2172" s="25">
        <f ca="1">VLOOKUP(CONCATENATE($F2172," ",$G2172),AllocFactorMatrix,(U$4+1),FALSE)*$E2177</f>
        <v>-606.99829870428027</v>
      </c>
      <c r="V2172" s="25">
        <f ca="1">VLOOKUP(CONCATENATE($F2172," ",$G2172),AllocFactorMatrix,(V$4+1),FALSE)*$E2177</f>
        <v>0</v>
      </c>
      <c r="W2172" s="25">
        <f t="shared" ca="1" si="975"/>
        <v>-687.96282722215597</v>
      </c>
      <c r="X2172" s="25">
        <f ca="1">VLOOKUP(CONCATENATE($F2172," ",$G2172),AllocFactorMatrix,(X$4+1),FALSE)*$E2177</f>
        <v>-31.243261111457127</v>
      </c>
      <c r="Y2172" s="25">
        <f ca="1">VLOOKUP(CONCATENATE($F2172," ",$G2172),AllocFactorMatrix,(Y$4+1),FALSE)*$E2177</f>
        <v>-0.74751583315491099</v>
      </c>
      <c r="Z2172" s="25">
        <f t="shared" ca="1" si="963"/>
        <v>-31.990776944612037</v>
      </c>
      <c r="AA2172" s="25">
        <f ca="1">VLOOKUP(CONCATENATE($F2172," ",$G2172),AllocFactorMatrix,(AA$4+1),FALSE)*$E2177</f>
        <v>-0.51304359216320983</v>
      </c>
      <c r="AB2172" s="25">
        <f ca="1">VLOOKUP(CONCATENATE($F2172," ",$G2172),AllocFactorMatrix,(AB$4+1),FALSE)*$E2177</f>
        <v>-1.6116233448195547</v>
      </c>
      <c r="AC2172" s="25">
        <f ca="1">VLOOKUP(CONCATENATE($F2172," ",$G2172),AllocFactorMatrix,(AC$4+1),FALSE)*$E2177</f>
        <v>-0.401472237119743</v>
      </c>
    </row>
    <row r="2173" spans="4:29" hidden="1" outlineLevel="1">
      <c r="F2173" s="61" t="str">
        <f>F2177</f>
        <v>RB_GUP</v>
      </c>
      <c r="G2173" s="20" t="str">
        <f>$G$11</f>
        <v>DISTPRI</v>
      </c>
      <c r="H2173" s="24">
        <f t="shared" ca="1" si="961"/>
        <v>-4532.6829937823541</v>
      </c>
      <c r="I2173" s="25">
        <f ca="1">VLOOKUP(CONCATENATE($F2173," ",$G2173),AllocFactorMatrix,(I$4+1),FALSE)*$E2177</f>
        <v>-3011.9617490145392</v>
      </c>
      <c r="J2173" s="25">
        <f ca="1">VLOOKUP(CONCATENATE($F2173," ",$G2173),AllocFactorMatrix,(J$4+1),FALSE)*$E2177</f>
        <v>-758.29638906887192</v>
      </c>
      <c r="K2173" s="25">
        <f ca="1">VLOOKUP(CONCATENATE($F2173," ",$G2173),AllocFactorMatrix,(K$4+1),FALSE)*$E2177</f>
        <v>-8.8490471056817146</v>
      </c>
      <c r="L2173" s="25">
        <f ca="1">VLOOKUP(CONCATENATE($F2173," ",$G2173),AllocFactorMatrix,(L$4+1),FALSE)*$E2177</f>
        <v>0</v>
      </c>
      <c r="M2173" s="25">
        <f t="shared" ca="1" si="962"/>
        <v>-767.14543617455365</v>
      </c>
      <c r="N2173" s="25">
        <f ca="1">VLOOKUP(CONCATENATE($F2173," ",$G2173),AllocFactorMatrix,(N$4+1),FALSE)*$E2177</f>
        <v>-326.99840782300953</v>
      </c>
      <c r="O2173" s="25">
        <f ca="1">VLOOKUP(CONCATENATE($F2173," ",$G2173),AllocFactorMatrix,(O$4+1),FALSE)*$E2177</f>
        <v>-92.827783115718773</v>
      </c>
      <c r="P2173" s="25">
        <f ca="1">VLOOKUP(CONCATENATE($F2173," ",$G2173),AllocFactorMatrix,(P$4+1),FALSE)*$E2177</f>
        <v>0</v>
      </c>
      <c r="Q2173" s="25">
        <f ca="1">VLOOKUP(CONCATENATE($F2173," ",$G2173),AllocFactorMatrix,(Q$4+1),FALSE)*$E2177</f>
        <v>0</v>
      </c>
      <c r="R2173" s="25">
        <f t="shared" ca="1" si="974"/>
        <v>-419.8261909387283</v>
      </c>
      <c r="S2173" s="25">
        <f ca="1">VLOOKUP(CONCATENATE($F2173," ",$G2173),AllocFactorMatrix,(S$4+1),FALSE)*$E2177</f>
        <v>-18.649920697439491</v>
      </c>
      <c r="T2173" s="25">
        <f ca="1">VLOOKUP(CONCATENATE($F2173," ",$G2173),AllocFactorMatrix,(T$4+1),FALSE)*$E2177</f>
        <v>-215.71242019220384</v>
      </c>
      <c r="U2173" s="25">
        <f ca="1">VLOOKUP(CONCATENATE($F2173," ",$G2173),AllocFactorMatrix,(U$4+1),FALSE)*$E2177</f>
        <v>0</v>
      </c>
      <c r="V2173" s="25">
        <f ca="1">VLOOKUP(CONCATENATE($F2173," ",$G2173),AllocFactorMatrix,(V$4+1),FALSE)*$E2177</f>
        <v>0</v>
      </c>
      <c r="W2173" s="25">
        <f t="shared" ca="1" si="975"/>
        <v>-234.36234088964332</v>
      </c>
      <c r="X2173" s="25">
        <f ca="1">VLOOKUP(CONCATENATE($F2173," ",$G2173),AllocFactorMatrix,(X$4+1),FALSE)*$E2177</f>
        <v>-88.741858380646917</v>
      </c>
      <c r="Y2173" s="25">
        <f ca="1">VLOOKUP(CONCATENATE($F2173," ",$G2173),AllocFactorMatrix,(Y$4+1),FALSE)*$E2177</f>
        <v>-2.1261815665236097</v>
      </c>
      <c r="Z2173" s="25">
        <f t="shared" ca="1" si="963"/>
        <v>-90.86803994717053</v>
      </c>
      <c r="AA2173" s="25">
        <f ca="1">VLOOKUP(CONCATENATE($F2173," ",$G2173),AllocFactorMatrix,(AA$4+1),FALSE)*$E2177</f>
        <v>-1.5267824517147268</v>
      </c>
      <c r="AB2173" s="25">
        <f ca="1">VLOOKUP(CONCATENATE($F2173," ",$G2173),AllocFactorMatrix,(AB$4+1),FALSE)*$E2177</f>
        <v>-5.5967031840512105</v>
      </c>
      <c r="AC2173" s="25">
        <f ca="1">VLOOKUP(CONCATENATE($F2173," ",$G2173),AllocFactorMatrix,(AC$4+1),FALSE)*$E2177</f>
        <v>-1.3957511819535782</v>
      </c>
    </row>
    <row r="2174" spans="4:29" hidden="1" outlineLevel="1">
      <c r="F2174" s="61" t="str">
        <f>F2177</f>
        <v>RB_GUP</v>
      </c>
      <c r="G2174" s="20" t="str">
        <f>$G$12</f>
        <v>DISTSEC</v>
      </c>
      <c r="H2174" s="24">
        <f t="shared" ca="1" si="961"/>
        <v>-2004.7388865403614</v>
      </c>
      <c r="I2174" s="25">
        <f ca="1">VLOOKUP(CONCATENATE($F2174," ",$G2174),AllocFactorMatrix,(I$4+1),FALSE)*$E2177</f>
        <v>-1496.7415851830576</v>
      </c>
      <c r="J2174" s="25">
        <f ca="1">VLOOKUP(CONCATENATE($F2174," ",$G2174),AllocFactorMatrix,(J$4+1),FALSE)*$E2177</f>
        <v>-335.99865212279076</v>
      </c>
      <c r="K2174" s="25">
        <f ca="1">VLOOKUP(CONCATENATE($F2174," ",$G2174),AllocFactorMatrix,(K$4+1),FALSE)*$E2177</f>
        <v>0</v>
      </c>
      <c r="L2174" s="25">
        <f ca="1">VLOOKUP(CONCATENATE($F2174," ",$G2174),AllocFactorMatrix,(L$4+1),FALSE)*$E2177</f>
        <v>0</v>
      </c>
      <c r="M2174" s="25">
        <f t="shared" ca="1" si="962"/>
        <v>-335.99865212279076</v>
      </c>
      <c r="N2174" s="25">
        <f ca="1">VLOOKUP(CONCATENATE($F2174," ",$G2174),AllocFactorMatrix,(N$4+1),FALSE)*$E2177</f>
        <v>-118.44306700575081</v>
      </c>
      <c r="O2174" s="25">
        <f ca="1">VLOOKUP(CONCATENATE($F2174," ",$G2174),AllocFactorMatrix,(O$4+1),FALSE)*$E2177</f>
        <v>0</v>
      </c>
      <c r="P2174" s="25">
        <f ca="1">VLOOKUP(CONCATENATE($F2174," ",$G2174),AllocFactorMatrix,(P$4+1),FALSE)*$E2177</f>
        <v>0</v>
      </c>
      <c r="Q2174" s="25">
        <f ca="1">VLOOKUP(CONCATENATE($F2174," ",$G2174),AllocFactorMatrix,(Q$4+1),FALSE)*$E2177</f>
        <v>0</v>
      </c>
      <c r="R2174" s="25">
        <f t="shared" ca="1" si="974"/>
        <v>-118.44306700575081</v>
      </c>
      <c r="S2174" s="25">
        <f ca="1">VLOOKUP(CONCATENATE($F2174," ",$G2174),AllocFactorMatrix,(S$4+1),FALSE)*$E2177</f>
        <v>-5.2423560512485157</v>
      </c>
      <c r="T2174" s="25">
        <f ca="1">VLOOKUP(CONCATENATE($F2174," ",$G2174),AllocFactorMatrix,(T$4+1),FALSE)*$E2177</f>
        <v>0</v>
      </c>
      <c r="U2174" s="25">
        <f ca="1">VLOOKUP(CONCATENATE($F2174," ",$G2174),AllocFactorMatrix,(U$4+1),FALSE)*$E2177</f>
        <v>0</v>
      </c>
      <c r="V2174" s="25">
        <f ca="1">VLOOKUP(CONCATENATE($F2174," ",$G2174),AllocFactorMatrix,(V$4+1),FALSE)*$E2177</f>
        <v>0</v>
      </c>
      <c r="W2174" s="25">
        <f t="shared" ca="1" si="975"/>
        <v>-5.2423560512485157</v>
      </c>
      <c r="X2174" s="25">
        <f ca="1">VLOOKUP(CONCATENATE($F2174," ",$G2174),AllocFactorMatrix,(X$4+1),FALSE)*$E2177</f>
        <v>-32.96447237798175</v>
      </c>
      <c r="Y2174" s="25">
        <f ca="1">VLOOKUP(CONCATENATE($F2174," ",$G2174),AllocFactorMatrix,(Y$4+1),FALSE)*$E2177</f>
        <v>0</v>
      </c>
      <c r="Z2174" s="25">
        <f t="shared" ca="1" si="963"/>
        <v>-32.96447237798175</v>
      </c>
      <c r="AA2174" s="25">
        <f ca="1">VLOOKUP(CONCATENATE($F2174," ",$G2174),AllocFactorMatrix,(AA$4+1),FALSE)*$E2177</f>
        <v>-0.5375277310837151</v>
      </c>
      <c r="AB2174" s="25">
        <f ca="1">VLOOKUP(CONCATENATE($F2174," ",$G2174),AllocFactorMatrix,(AB$4+1),FALSE)*$E2177</f>
        <v>-11.869430279310514</v>
      </c>
      <c r="AC2174" s="25">
        <f ca="1">VLOOKUP(CONCATENATE($F2174," ",$G2174),AllocFactorMatrix,(AC$4+1),FALSE)*$E2177</f>
        <v>-2.9417957891375059</v>
      </c>
    </row>
    <row r="2175" spans="4:29" hidden="1" outlineLevel="1">
      <c r="F2175" s="61" t="str">
        <f>F2177</f>
        <v>RB_GUP</v>
      </c>
      <c r="G2175" s="20" t="str">
        <f>$G$13</f>
        <v>ENERGY</v>
      </c>
      <c r="H2175" s="24">
        <f t="shared" ca="1" si="961"/>
        <v>-241.59195856096409</v>
      </c>
      <c r="I2175" s="25">
        <f ca="1">VLOOKUP(CONCATENATE($F2175," ",$G2175),AllocFactorMatrix,(I$4+1),FALSE)*$E2177</f>
        <v>-87.826523968948919</v>
      </c>
      <c r="J2175" s="25">
        <f ca="1">VLOOKUP(CONCATENATE($F2175," ",$G2175),AllocFactorMatrix,(J$4+1),FALSE)*$E2177</f>
        <v>-28.3474295964864</v>
      </c>
      <c r="K2175" s="25">
        <f ca="1">VLOOKUP(CONCATENATE($F2175," ",$G2175),AllocFactorMatrix,(K$4+1),FALSE)*$E2177</f>
        <v>-0.32452428713285236</v>
      </c>
      <c r="L2175" s="25">
        <f ca="1">VLOOKUP(CONCATENATE($F2175," ",$G2175),AllocFactorMatrix,(L$4+1),FALSE)*$E2177</f>
        <v>-8.2250479602202879E-3</v>
      </c>
      <c r="M2175" s="25">
        <f t="shared" ca="1" si="962"/>
        <v>-28.680178931579473</v>
      </c>
      <c r="N2175" s="25">
        <f ca="1">VLOOKUP(CONCATENATE($F2175," ",$G2175),AllocFactorMatrix,(N$4+1),FALSE)*$E2177</f>
        <v>-13.717822908980454</v>
      </c>
      <c r="O2175" s="25">
        <f ca="1">VLOOKUP(CONCATENATE($F2175," ",$G2175),AllocFactorMatrix,(O$4+1),FALSE)*$E2177</f>
        <v>-3.8290544347996986</v>
      </c>
      <c r="P2175" s="25">
        <f ca="1">VLOOKUP(CONCATENATE($F2175," ",$G2175),AllocFactorMatrix,(P$4+1),FALSE)*$E2177</f>
        <v>-0.30314914261246795</v>
      </c>
      <c r="Q2175" s="25">
        <f ca="1">VLOOKUP(CONCATENATE($F2175," ",$G2175),AllocFactorMatrix,(Q$4+1),FALSE)*$E2177</f>
        <v>-6.2144187308140218E-2</v>
      </c>
      <c r="R2175" s="25">
        <f t="shared" ca="1" si="974"/>
        <v>-17.912170673700761</v>
      </c>
      <c r="S2175" s="25">
        <f ca="1">VLOOKUP(CONCATENATE($F2175," ",$G2175),AllocFactorMatrix,(S$4+1),FALSE)*$E2177</f>
        <v>-0.91408115398923206</v>
      </c>
      <c r="T2175" s="25">
        <f ca="1">VLOOKUP(CONCATENATE($F2175," ",$G2175),AllocFactorMatrix,(T$4+1),FALSE)*$E2177</f>
        <v>-10.924009529278152</v>
      </c>
      <c r="U2175" s="25">
        <f ca="1">VLOOKUP(CONCATENATE($F2175," ",$G2175),AllocFactorMatrix,(U$4+1),FALSE)*$E2177</f>
        <v>-77.227635970685455</v>
      </c>
      <c r="V2175" s="25">
        <f ca="1">VLOOKUP(CONCATENATE($F2175," ",$G2175),AllocFactorMatrix,(V$4+1),FALSE)*$E2177</f>
        <v>-12.376475192074361</v>
      </c>
      <c r="W2175" s="25">
        <f t="shared" ca="1" si="975"/>
        <v>-101.4422018460272</v>
      </c>
      <c r="X2175" s="25">
        <f ca="1">VLOOKUP(CONCATENATE($F2175," ",$G2175),AllocFactorMatrix,(X$4+1),FALSE)*$E2177</f>
        <v>-3.7209027373031107</v>
      </c>
      <c r="Y2175" s="25">
        <f ca="1">VLOOKUP(CONCATENATE($F2175," ",$G2175),AllocFactorMatrix,(Y$4+1),FALSE)*$E2177</f>
        <v>-8.7454355893826441E-2</v>
      </c>
      <c r="Z2175" s="25">
        <f t="shared" ca="1" si="963"/>
        <v>-3.8083570931969373</v>
      </c>
      <c r="AA2175" s="25">
        <f ca="1">VLOOKUP(CONCATENATE($F2175," ",$G2175),AllocFactorMatrix,(AA$4+1),FALSE)*$E2177</f>
        <v>-8.5435826947811627E-2</v>
      </c>
      <c r="AB2175" s="25">
        <f ca="1">VLOOKUP(CONCATENATE($F2175," ",$G2175),AllocFactorMatrix,(AB$4+1),FALSE)*$E2177</f>
        <v>-1.47010410720366</v>
      </c>
      <c r="AC2175" s="25">
        <f ca="1">VLOOKUP(CONCATENATE($F2175," ",$G2175),AllocFactorMatrix,(AC$4+1),FALSE)*$E2177</f>
        <v>-0.36698611335930048</v>
      </c>
    </row>
    <row r="2176" spans="4:29" hidden="1" outlineLevel="1">
      <c r="F2176" s="61" t="str">
        <f>F2177</f>
        <v>RB_GUP</v>
      </c>
      <c r="G2176" s="20" t="str">
        <f>$G$14</f>
        <v>CUSTOMER</v>
      </c>
      <c r="H2176" s="24">
        <f t="shared" ca="1" si="961"/>
        <v>-4200.3829877281332</v>
      </c>
      <c r="I2176" s="25">
        <f ca="1">VLOOKUP(CONCATENATE($F2176," ",$G2176),AllocFactorMatrix,(I$4+1),FALSE)*$E2177</f>
        <v>-3045.5675954192129</v>
      </c>
      <c r="J2176" s="25">
        <f ca="1">VLOOKUP(CONCATENATE($F2176," ",$G2176),AllocFactorMatrix,(J$4+1),FALSE)*$E2177</f>
        <v>-742.53437056880364</v>
      </c>
      <c r="K2176" s="25">
        <f ca="1">VLOOKUP(CONCATENATE($F2176," ",$G2176),AllocFactorMatrix,(K$4+1),FALSE)*$E2177</f>
        <v>-6.0252244583145949</v>
      </c>
      <c r="L2176" s="25">
        <f ca="1">VLOOKUP(CONCATENATE($F2176," ",$G2176),AllocFactorMatrix,(L$4+1),FALSE)*$E2177</f>
        <v>-0.85473879193357238</v>
      </c>
      <c r="M2176" s="25">
        <f t="shared" ca="1" si="962"/>
        <v>-749.41433381905176</v>
      </c>
      <c r="N2176" s="25">
        <f ca="1">VLOOKUP(CONCATENATE($F2176," ",$G2176),AllocFactorMatrix,(N$4+1),FALSE)*$E2177</f>
        <v>-12.390638099248601</v>
      </c>
      <c r="O2176" s="25">
        <f ca="1">VLOOKUP(CONCATENATE($F2176," ",$G2176),AllocFactorMatrix,(O$4+1),FALSE)*$E2177</f>
        <v>-5.0508429592948048</v>
      </c>
      <c r="P2176" s="25">
        <f ca="1">VLOOKUP(CONCATENATE($F2176," ",$G2176),AllocFactorMatrix,(P$4+1),FALSE)*$E2177</f>
        <v>-2.4517325363624938</v>
      </c>
      <c r="Q2176" s="25">
        <f ca="1">VLOOKUP(CONCATENATE($F2176," ",$G2176),AllocFactorMatrix,(Q$4+1),FALSE)*$E2177</f>
        <v>-1.0501258845077126</v>
      </c>
      <c r="R2176" s="25">
        <f t="shared" ca="1" si="974"/>
        <v>-20.943339479413613</v>
      </c>
      <c r="S2176" s="25">
        <f ca="1">VLOOKUP(CONCATENATE($F2176," ",$G2176),AllocFactorMatrix,(S$4+1),FALSE)*$E2177</f>
        <v>-0.17847356741948792</v>
      </c>
      <c r="T2176" s="25">
        <f ca="1">VLOOKUP(CONCATENATE($F2176," ",$G2176),AllocFactorMatrix,(T$4+1),FALSE)*$E2177</f>
        <v>-3.1440322096255064</v>
      </c>
      <c r="U2176" s="25">
        <f ca="1">VLOOKUP(CONCATENATE($F2176," ",$G2176),AllocFactorMatrix,(U$4+1),FALSE)*$E2177</f>
        <v>-6.3570972410314761</v>
      </c>
      <c r="V2176" s="25">
        <f ca="1">VLOOKUP(CONCATENATE($F2176," ",$G2176),AllocFactorMatrix,(V$4+1),FALSE)*$E2177</f>
        <v>-1.5752621610475468</v>
      </c>
      <c r="W2176" s="25">
        <f t="shared" ca="1" si="975"/>
        <v>-11.254865179124018</v>
      </c>
      <c r="X2176" s="25">
        <f ca="1">VLOOKUP(CONCATENATE($F2176," ",$G2176),AllocFactorMatrix,(X$4+1),FALSE)*$E2177</f>
        <v>-4.1935153998489989</v>
      </c>
      <c r="Y2176" s="25">
        <f ca="1">VLOOKUP(CONCATENATE($F2176," ",$G2176),AllocFactorMatrix,(Y$4+1),FALSE)*$E2177</f>
        <v>-6.4318217108347842E-2</v>
      </c>
      <c r="Z2176" s="25">
        <f t="shared" ca="1" si="963"/>
        <v>-4.2578336169573472</v>
      </c>
      <c r="AA2176" s="25">
        <f ca="1">VLOOKUP(CONCATENATE($F2176," ",$G2176),AllocFactorMatrix,(AA$4+1),FALSE)*$E2177</f>
        <v>-0.2489175600429894</v>
      </c>
      <c r="AB2176" s="25">
        <f ca="1">VLOOKUP(CONCATENATE($F2176," ",$G2176),AllocFactorMatrix,(AB$4+1),FALSE)*$E2177</f>
        <v>-319.97325794047623</v>
      </c>
      <c r="AC2176" s="25">
        <f ca="1">VLOOKUP(CONCATENATE($F2176," ",$G2176),AllocFactorMatrix,(AC$4+1),FALSE)*$E2177</f>
        <v>-48.722844713854506</v>
      </c>
    </row>
    <row r="2177" spans="4:29" collapsed="1">
      <c r="D2177" s="58" t="s">
        <v>1232</v>
      </c>
      <c r="E2177" s="22">
        <f>'Sch 5'!AH433</f>
        <v>-24171.379999999997</v>
      </c>
      <c r="F2177" s="61" t="s">
        <v>73</v>
      </c>
      <c r="G2177" s="20" t="str">
        <f>$G$15</f>
        <v>TOTAL</v>
      </c>
      <c r="H2177" s="24">
        <f t="shared" ca="1" si="961"/>
        <v>-24171.380000000008</v>
      </c>
      <c r="I2177" s="25">
        <f ca="1">VLOOKUP(CONCATENATE($F2177," ",$G2177),AllocFactorMatrix,(I$4+1),FALSE)*$E2177</f>
        <v>-14077.143956103329</v>
      </c>
      <c r="J2177" s="25">
        <f ca="1">VLOOKUP(CONCATENATE($F2177," ",$G2177),AllocFactorMatrix,(J$4+1),FALSE)*$E2177</f>
        <v>-3496.11375079257</v>
      </c>
      <c r="K2177" s="25">
        <f ca="1">VLOOKUP(CONCATENATE($F2177," ",$G2177),AllocFactorMatrix,(K$4+1),FALSE)*$E2177</f>
        <v>-34.256813217229471</v>
      </c>
      <c r="L2177" s="25">
        <f ca="1">VLOOKUP(CONCATENATE($F2177," ",$G2177),AllocFactorMatrix,(L$4+1),FALSE)*$E2177</f>
        <v>-1.3575493495988389</v>
      </c>
      <c r="M2177" s="25">
        <f t="shared" ca="1" si="962"/>
        <v>-3531.7281133593983</v>
      </c>
      <c r="N2177" s="25">
        <f ca="1">VLOOKUP(CONCATENATE($F2177," ",$G2177),AllocFactorMatrix,(N$4+1),FALSE)*$E2177</f>
        <v>-1158.5598051707746</v>
      </c>
      <c r="O2177" s="25">
        <f ca="1">VLOOKUP(CONCATENATE($F2177," ",$G2177),AllocFactorMatrix,(O$4+1),FALSE)*$E2177</f>
        <v>-297.20961016805546</v>
      </c>
      <c r="P2177" s="25">
        <f ca="1">VLOOKUP(CONCATENATE($F2177," ",$G2177),AllocFactorMatrix,(P$4+1),FALSE)*$E2177</f>
        <v>-18.986237581289174</v>
      </c>
      <c r="Q2177" s="25">
        <f ca="1">VLOOKUP(CONCATENATE($F2177," ",$G2177),AllocFactorMatrix,(Q$4+1),FALSE)*$E2177</f>
        <v>-3.8328855985447503</v>
      </c>
      <c r="R2177" s="25">
        <f t="shared" ca="1" si="974"/>
        <v>-1478.5885385186641</v>
      </c>
      <c r="S2177" s="25">
        <f ca="1">VLOOKUP(CONCATENATE($F2177," ",$G2177),AllocFactorMatrix,(S$4+1),FALSE)*$E2177</f>
        <v>-65.785661325279719</v>
      </c>
      <c r="T2177" s="25">
        <f ca="1">VLOOKUP(CONCATENATE($F2177," ",$G2177),AllocFactorMatrix,(T$4+1),FALSE)*$E2177</f>
        <v>-678.8113334138211</v>
      </c>
      <c r="U2177" s="25">
        <f ca="1">VLOOKUP(CONCATENATE($F2177," ",$G2177),AllocFactorMatrix,(U$4+1),FALSE)*$E2177</f>
        <v>-3191.8241763941828</v>
      </c>
      <c r="V2177" s="25">
        <f ca="1">VLOOKUP(CONCATENATE($F2177," ",$G2177),AllocFactorMatrix,(V$4+1),FALSE)*$E2177</f>
        <v>-406.3492104671717</v>
      </c>
      <c r="W2177" s="25">
        <f t="shared" ca="1" si="975"/>
        <v>-4342.770381600455</v>
      </c>
      <c r="X2177" s="25">
        <f ca="1">VLOOKUP(CONCATENATE($F2177," ",$G2177),AllocFactorMatrix,(X$4+1),FALSE)*$E2177</f>
        <v>-316.09012770713105</v>
      </c>
      <c r="Y2177" s="25">
        <f ca="1">VLOOKUP(CONCATENATE($F2177," ",$G2177),AllocFactorMatrix,(Y$4+1),FALSE)*$E2177</f>
        <v>-6.7726852022811359</v>
      </c>
      <c r="Z2177" s="25">
        <f t="shared" ca="1" si="963"/>
        <v>-322.86281290941218</v>
      </c>
      <c r="AA2177" s="25">
        <f ca="1">VLOOKUP(CONCATENATE($F2177," ",$G2177),AllocFactorMatrix,(AA$4+1),FALSE)*$E2177</f>
        <v>-5.6180434130571202</v>
      </c>
      <c r="AB2177" s="25">
        <f ca="1">VLOOKUP(CONCATENATE($F2177," ",$G2177),AllocFactorMatrix,(AB$4+1),FALSE)*$E2177</f>
        <v>-355.19541402336779</v>
      </c>
      <c r="AC2177" s="25">
        <f ca="1">VLOOKUP(CONCATENATE($F2177," ",$G2177),AllocFactorMatrix,(AC$4+1),FALSE)*$E2177</f>
        <v>-57.472740072317237</v>
      </c>
    </row>
    <row r="2178" spans="4:29" hidden="1" outlineLevel="1">
      <c r="F2178" s="61" t="str">
        <f>F2185</f>
        <v>TOTOHLINES</v>
      </c>
      <c r="G2178" s="20" t="str">
        <f>$G$8</f>
        <v>PRODUCTION</v>
      </c>
      <c r="H2178" s="24">
        <f t="shared" si="961"/>
        <v>0</v>
      </c>
      <c r="I2178" s="25">
        <f>VLOOKUP(CONCATENATE($F2178," ",$G2178),AllocFactorMatrix,(I$4+1),FALSE)*$E2185</f>
        <v>0</v>
      </c>
      <c r="J2178" s="25">
        <f>VLOOKUP(CONCATENATE($F2178," ",$G2178),AllocFactorMatrix,(J$4+1),FALSE)*$E2185</f>
        <v>0</v>
      </c>
      <c r="K2178" s="25">
        <f>VLOOKUP(CONCATENATE($F2178," ",$G2178),AllocFactorMatrix,(K$4+1),FALSE)*$E2185</f>
        <v>0</v>
      </c>
      <c r="L2178" s="25">
        <f>VLOOKUP(CONCATENATE($F2178," ",$G2178),AllocFactorMatrix,(L$4+1),FALSE)*$E2185</f>
        <v>0</v>
      </c>
      <c r="M2178" s="25">
        <f t="shared" ref="M2178:M2185" si="976">SUBTOTAL(9,J2178:L2178)</f>
        <v>0</v>
      </c>
      <c r="N2178" s="25">
        <f>VLOOKUP(CONCATENATE($F2178," ",$G2178),AllocFactorMatrix,(N$4+1),FALSE)*$E2185</f>
        <v>0</v>
      </c>
      <c r="O2178" s="25">
        <f>VLOOKUP(CONCATENATE($F2178," ",$G2178),AllocFactorMatrix,(O$4+1),FALSE)*$E2185</f>
        <v>0</v>
      </c>
      <c r="P2178" s="25">
        <f>VLOOKUP(CONCATENATE($F2178," ",$G2178),AllocFactorMatrix,(P$4+1),FALSE)*$E2185</f>
        <v>0</v>
      </c>
      <c r="Q2178" s="25">
        <f>VLOOKUP(CONCATENATE($F2178," ",$G2178),AllocFactorMatrix,(Q$4+1),FALSE)*$E2185</f>
        <v>0</v>
      </c>
      <c r="R2178" s="25">
        <f>SUBTOTAL(9,N2178:Q2178)</f>
        <v>0</v>
      </c>
      <c r="S2178" s="25">
        <f>VLOOKUP(CONCATENATE($F2178," ",$G2178),AllocFactorMatrix,(S$4+1),FALSE)*$E2185</f>
        <v>0</v>
      </c>
      <c r="T2178" s="25">
        <f>VLOOKUP(CONCATENATE($F2178," ",$G2178),AllocFactorMatrix,(T$4+1),FALSE)*$E2185</f>
        <v>0</v>
      </c>
      <c r="U2178" s="25">
        <f>VLOOKUP(CONCATENATE($F2178," ",$G2178),AllocFactorMatrix,(U$4+1),FALSE)*$E2185</f>
        <v>0</v>
      </c>
      <c r="V2178" s="25">
        <f>VLOOKUP(CONCATENATE($F2178," ",$G2178),AllocFactorMatrix,(V$4+1),FALSE)*$E2185</f>
        <v>0</v>
      </c>
      <c r="W2178" s="25">
        <f>SUBTOTAL(9,S2178:V2178)</f>
        <v>0</v>
      </c>
      <c r="X2178" s="25">
        <f>VLOOKUP(CONCATENATE($F2178," ",$G2178),AllocFactorMatrix,(X$4+1),FALSE)*$E2185</f>
        <v>0</v>
      </c>
      <c r="Y2178" s="25">
        <f>VLOOKUP(CONCATENATE($F2178," ",$G2178),AllocFactorMatrix,(Y$4+1),FALSE)*$E2185</f>
        <v>0</v>
      </c>
      <c r="Z2178" s="25">
        <f t="shared" ref="Z2178:Z2185" si="977">SUBTOTAL(9,X2178:Y2178)</f>
        <v>0</v>
      </c>
      <c r="AA2178" s="25">
        <f>VLOOKUP(CONCATENATE($F2178," ",$G2178),AllocFactorMatrix,(AA$4+1),FALSE)*$E2185</f>
        <v>0</v>
      </c>
      <c r="AB2178" s="25">
        <f>VLOOKUP(CONCATENATE($F2178," ",$G2178),AllocFactorMatrix,(AB$4+1),FALSE)*$E2185</f>
        <v>0</v>
      </c>
      <c r="AC2178" s="25">
        <f>VLOOKUP(CONCATENATE($F2178," ",$G2178),AllocFactorMatrix,(AC$4+1),FALSE)*$E2185</f>
        <v>0</v>
      </c>
    </row>
    <row r="2179" spans="4:29" hidden="1" outlineLevel="1">
      <c r="F2179" s="61" t="str">
        <f>F2185</f>
        <v>TOTOHLINES</v>
      </c>
      <c r="G2179" s="20" t="str">
        <f>$G$9</f>
        <v>BULKTRAN</v>
      </c>
      <c r="H2179" s="24">
        <f t="shared" si="961"/>
        <v>0</v>
      </c>
      <c r="I2179" s="25">
        <f>VLOOKUP(CONCATENATE($F2179," ",$G2179),AllocFactorMatrix,(I$4+1),FALSE)*$E2185</f>
        <v>0</v>
      </c>
      <c r="J2179" s="25">
        <f>VLOOKUP(CONCATENATE($F2179," ",$G2179),AllocFactorMatrix,(J$4+1),FALSE)*$E2185</f>
        <v>0</v>
      </c>
      <c r="K2179" s="25">
        <f>VLOOKUP(CONCATENATE($F2179," ",$G2179),AllocFactorMatrix,(K$4+1),FALSE)*$E2185</f>
        <v>0</v>
      </c>
      <c r="L2179" s="25">
        <f>VLOOKUP(CONCATENATE($F2179," ",$G2179),AllocFactorMatrix,(L$4+1),FALSE)*$E2185</f>
        <v>0</v>
      </c>
      <c r="M2179" s="25">
        <f t="shared" si="976"/>
        <v>0</v>
      </c>
      <c r="N2179" s="25">
        <f>VLOOKUP(CONCATENATE($F2179," ",$G2179),AllocFactorMatrix,(N$4+1),FALSE)*$E2185</f>
        <v>0</v>
      </c>
      <c r="O2179" s="25">
        <f>VLOOKUP(CONCATENATE($F2179," ",$G2179),AllocFactorMatrix,(O$4+1),FALSE)*$E2185</f>
        <v>0</v>
      </c>
      <c r="P2179" s="25">
        <f>VLOOKUP(CONCATENATE($F2179," ",$G2179),AllocFactorMatrix,(P$4+1),FALSE)*$E2185</f>
        <v>0</v>
      </c>
      <c r="Q2179" s="25">
        <f>VLOOKUP(CONCATENATE($F2179," ",$G2179),AllocFactorMatrix,(Q$4+1),FALSE)*$E2185</f>
        <v>0</v>
      </c>
      <c r="R2179" s="25">
        <f t="shared" ref="R2179:R2185" si="978">SUBTOTAL(9,N2179:Q2179)</f>
        <v>0</v>
      </c>
      <c r="S2179" s="25">
        <f>VLOOKUP(CONCATENATE($F2179," ",$G2179),AllocFactorMatrix,(S$4+1),FALSE)*$E2185</f>
        <v>0</v>
      </c>
      <c r="T2179" s="25">
        <f>VLOOKUP(CONCATENATE($F2179," ",$G2179),AllocFactorMatrix,(T$4+1),FALSE)*$E2185</f>
        <v>0</v>
      </c>
      <c r="U2179" s="25">
        <f>VLOOKUP(CONCATENATE($F2179," ",$G2179),AllocFactorMatrix,(U$4+1),FALSE)*$E2185</f>
        <v>0</v>
      </c>
      <c r="V2179" s="25">
        <f>VLOOKUP(CONCATENATE($F2179," ",$G2179),AllocFactorMatrix,(V$4+1),FALSE)*$E2185</f>
        <v>0</v>
      </c>
      <c r="W2179" s="25">
        <f t="shared" ref="W2179:W2185" si="979">SUBTOTAL(9,S2179:V2179)</f>
        <v>0</v>
      </c>
      <c r="X2179" s="25">
        <f>VLOOKUP(CONCATENATE($F2179," ",$G2179),AllocFactorMatrix,(X$4+1),FALSE)*$E2185</f>
        <v>0</v>
      </c>
      <c r="Y2179" s="25">
        <f>VLOOKUP(CONCATENATE($F2179," ",$G2179),AllocFactorMatrix,(Y$4+1),FALSE)*$E2185</f>
        <v>0</v>
      </c>
      <c r="Z2179" s="25">
        <f t="shared" si="977"/>
        <v>0</v>
      </c>
      <c r="AA2179" s="25">
        <f>VLOOKUP(CONCATENATE($F2179," ",$G2179),AllocFactorMatrix,(AA$4+1),FALSE)*$E2185</f>
        <v>0</v>
      </c>
      <c r="AB2179" s="25">
        <f>VLOOKUP(CONCATENATE($F2179," ",$G2179),AllocFactorMatrix,(AB$4+1),FALSE)*$E2185</f>
        <v>0</v>
      </c>
      <c r="AC2179" s="25">
        <f>VLOOKUP(CONCATENATE($F2179," ",$G2179),AllocFactorMatrix,(AC$4+1),FALSE)*$E2185</f>
        <v>0</v>
      </c>
    </row>
    <row r="2180" spans="4:29" hidden="1" outlineLevel="1">
      <c r="F2180" s="61" t="str">
        <f>F2185</f>
        <v>TOTOHLINES</v>
      </c>
      <c r="G2180" s="20" t="str">
        <f>$G$10</f>
        <v>SUBTRAN</v>
      </c>
      <c r="H2180" s="24">
        <f t="shared" si="961"/>
        <v>0</v>
      </c>
      <c r="I2180" s="25">
        <f>VLOOKUP(CONCATENATE($F2180," ",$G2180),AllocFactorMatrix,(I$4+1),FALSE)*$E2185</f>
        <v>0</v>
      </c>
      <c r="J2180" s="25">
        <f>VLOOKUP(CONCATENATE($F2180," ",$G2180),AllocFactorMatrix,(J$4+1),FALSE)*$E2185</f>
        <v>0</v>
      </c>
      <c r="K2180" s="25">
        <f>VLOOKUP(CONCATENATE($F2180," ",$G2180),AllocFactorMatrix,(K$4+1),FALSE)*$E2185</f>
        <v>0</v>
      </c>
      <c r="L2180" s="25">
        <f>VLOOKUP(CONCATENATE($F2180," ",$G2180),AllocFactorMatrix,(L$4+1),FALSE)*$E2185</f>
        <v>0</v>
      </c>
      <c r="M2180" s="25">
        <f t="shared" si="976"/>
        <v>0</v>
      </c>
      <c r="N2180" s="25">
        <f>VLOOKUP(CONCATENATE($F2180," ",$G2180),AllocFactorMatrix,(N$4+1),FALSE)*$E2185</f>
        <v>0</v>
      </c>
      <c r="O2180" s="25">
        <f>VLOOKUP(CONCATENATE($F2180," ",$G2180),AllocFactorMatrix,(O$4+1),FALSE)*$E2185</f>
        <v>0</v>
      </c>
      <c r="P2180" s="25">
        <f>VLOOKUP(CONCATENATE($F2180," ",$G2180),AllocFactorMatrix,(P$4+1),FALSE)*$E2185</f>
        <v>0</v>
      </c>
      <c r="Q2180" s="25">
        <f>VLOOKUP(CONCATENATE($F2180," ",$G2180),AllocFactorMatrix,(Q$4+1),FALSE)*$E2185</f>
        <v>0</v>
      </c>
      <c r="R2180" s="25">
        <f t="shared" si="978"/>
        <v>0</v>
      </c>
      <c r="S2180" s="25">
        <f>VLOOKUP(CONCATENATE($F2180," ",$G2180),AllocFactorMatrix,(S$4+1),FALSE)*$E2185</f>
        <v>0</v>
      </c>
      <c r="T2180" s="25">
        <f>VLOOKUP(CONCATENATE($F2180," ",$G2180),AllocFactorMatrix,(T$4+1),FALSE)*$E2185</f>
        <v>0</v>
      </c>
      <c r="U2180" s="25">
        <f>VLOOKUP(CONCATENATE($F2180," ",$G2180),AllocFactorMatrix,(U$4+1),FALSE)*$E2185</f>
        <v>0</v>
      </c>
      <c r="V2180" s="25">
        <f>VLOOKUP(CONCATENATE($F2180," ",$G2180),AllocFactorMatrix,(V$4+1),FALSE)*$E2185</f>
        <v>0</v>
      </c>
      <c r="W2180" s="25">
        <f t="shared" si="979"/>
        <v>0</v>
      </c>
      <c r="X2180" s="25">
        <f>VLOOKUP(CONCATENATE($F2180," ",$G2180),AllocFactorMatrix,(X$4+1),FALSE)*$E2185</f>
        <v>0</v>
      </c>
      <c r="Y2180" s="25">
        <f>VLOOKUP(CONCATENATE($F2180," ",$G2180),AllocFactorMatrix,(Y$4+1),FALSE)*$E2185</f>
        <v>0</v>
      </c>
      <c r="Z2180" s="25">
        <f t="shared" si="977"/>
        <v>0</v>
      </c>
      <c r="AA2180" s="25">
        <f>VLOOKUP(CONCATENATE($F2180," ",$G2180),AllocFactorMatrix,(AA$4+1),FALSE)*$E2185</f>
        <v>0</v>
      </c>
      <c r="AB2180" s="25">
        <f>VLOOKUP(CONCATENATE($F2180," ",$G2180),AllocFactorMatrix,(AB$4+1),FALSE)*$E2185</f>
        <v>0</v>
      </c>
      <c r="AC2180" s="25">
        <f>VLOOKUP(CONCATENATE($F2180," ",$G2180),AllocFactorMatrix,(AC$4+1),FALSE)*$E2185</f>
        <v>0</v>
      </c>
    </row>
    <row r="2181" spans="4:29" hidden="1" outlineLevel="1">
      <c r="F2181" s="61" t="str">
        <f>F2185</f>
        <v>TOTOHLINES</v>
      </c>
      <c r="G2181" s="20" t="str">
        <f>$G$11</f>
        <v>DISTPRI</v>
      </c>
      <c r="H2181" s="24">
        <f t="shared" si="961"/>
        <v>246835.91605461962</v>
      </c>
      <c r="I2181" s="25">
        <f>VLOOKUP(CONCATENATE($F2181," ",$G2181),AllocFactorMatrix,(I$4+1),FALSE)*$E2185</f>
        <v>164022.13401186661</v>
      </c>
      <c r="J2181" s="25">
        <f>VLOOKUP(CONCATENATE($F2181," ",$G2181),AllocFactorMatrix,(J$4+1),FALSE)*$E2185</f>
        <v>41294.479250695382</v>
      </c>
      <c r="K2181" s="25">
        <f>VLOOKUP(CONCATENATE($F2181," ",$G2181),AllocFactorMatrix,(K$4+1),FALSE)*$E2185</f>
        <v>481.89177393117029</v>
      </c>
      <c r="L2181" s="25">
        <f>VLOOKUP(CONCATENATE($F2181," ",$G2181),AllocFactorMatrix,(L$4+1),FALSE)*$E2185</f>
        <v>0</v>
      </c>
      <c r="M2181" s="25">
        <f t="shared" si="976"/>
        <v>41776.371024626555</v>
      </c>
      <c r="N2181" s="25">
        <f>VLOOKUP(CONCATENATE($F2181," ",$G2181),AllocFactorMatrix,(N$4+1),FALSE)*$E2185</f>
        <v>17807.323312509227</v>
      </c>
      <c r="O2181" s="25">
        <f>VLOOKUP(CONCATENATE($F2181," ",$G2181),AllocFactorMatrix,(O$4+1),FALSE)*$E2185</f>
        <v>5055.1143576815102</v>
      </c>
      <c r="P2181" s="25">
        <f>VLOOKUP(CONCATENATE($F2181," ",$G2181),AllocFactorMatrix,(P$4+1),FALSE)*$E2185</f>
        <v>0</v>
      </c>
      <c r="Q2181" s="25">
        <f>VLOOKUP(CONCATENATE($F2181," ",$G2181),AllocFactorMatrix,(Q$4+1),FALSE)*$E2185</f>
        <v>0</v>
      </c>
      <c r="R2181" s="25">
        <f t="shared" si="978"/>
        <v>22862.437670190739</v>
      </c>
      <c r="S2181" s="25">
        <f>VLOOKUP(CONCATENATE($F2181," ",$G2181),AllocFactorMatrix,(S$4+1),FALSE)*$E2185</f>
        <v>1015.6170784529237</v>
      </c>
      <c r="T2181" s="25">
        <f>VLOOKUP(CONCATENATE($F2181," ",$G2181),AllocFactorMatrix,(T$4+1),FALSE)*$E2185</f>
        <v>11747.032147525106</v>
      </c>
      <c r="U2181" s="25">
        <f>VLOOKUP(CONCATENATE($F2181," ",$G2181),AllocFactorMatrix,(U$4+1),FALSE)*$E2185</f>
        <v>0</v>
      </c>
      <c r="V2181" s="25">
        <f>VLOOKUP(CONCATENATE($F2181," ",$G2181),AllocFactorMatrix,(V$4+1),FALSE)*$E2185</f>
        <v>0</v>
      </c>
      <c r="W2181" s="25">
        <f t="shared" si="979"/>
        <v>12762.64922597803</v>
      </c>
      <c r="X2181" s="25">
        <f>VLOOKUP(CONCATENATE($F2181," ",$G2181),AllocFactorMatrix,(X$4+1),FALSE)*$E2185</f>
        <v>4832.6075165247039</v>
      </c>
      <c r="Y2181" s="25">
        <f>VLOOKUP(CONCATENATE($F2181," ",$G2181),AllocFactorMatrix,(Y$4+1),FALSE)*$E2185</f>
        <v>115.78528112184621</v>
      </c>
      <c r="Z2181" s="25">
        <f t="shared" si="977"/>
        <v>4948.3927976465502</v>
      </c>
      <c r="AA2181" s="25">
        <f>VLOOKUP(CONCATENATE($F2181," ",$G2181),AllocFactorMatrix,(AA$4+1),FALSE)*$E2185</f>
        <v>83.143856652248061</v>
      </c>
      <c r="AB2181" s="25">
        <f>VLOOKUP(CONCATENATE($F2181," ",$G2181),AllocFactorMatrix,(AB$4+1),FALSE)*$E2185</f>
        <v>304.77916925055115</v>
      </c>
      <c r="AC2181" s="25">
        <f>VLOOKUP(CONCATENATE($F2181," ",$G2181),AllocFactorMatrix,(AC$4+1),FALSE)*$E2185</f>
        <v>76.008298408342725</v>
      </c>
    </row>
    <row r="2182" spans="4:29" hidden="1" outlineLevel="1">
      <c r="F2182" s="61" t="str">
        <f>F2185</f>
        <v>TOTOHLINES</v>
      </c>
      <c r="G2182" s="20" t="str">
        <f>$G$12</f>
        <v>DISTSEC</v>
      </c>
      <c r="H2182" s="24">
        <f t="shared" si="961"/>
        <v>104790.0610063693</v>
      </c>
      <c r="I2182" s="25">
        <f>VLOOKUP(CONCATENATE($F2182," ",$G2182),AllocFactorMatrix,(I$4+1),FALSE)*$E2185</f>
        <v>78236.444194870855</v>
      </c>
      <c r="J2182" s="25">
        <f>VLOOKUP(CONCATENATE($F2182," ",$G2182),AllocFactorMatrix,(J$4+1),FALSE)*$E2185</f>
        <v>17563.044988251255</v>
      </c>
      <c r="K2182" s="25">
        <f>VLOOKUP(CONCATENATE($F2182," ",$G2182),AllocFactorMatrix,(K$4+1),FALSE)*$E2185</f>
        <v>0</v>
      </c>
      <c r="L2182" s="25">
        <f>VLOOKUP(CONCATENATE($F2182," ",$G2182),AllocFactorMatrix,(L$4+1),FALSE)*$E2185</f>
        <v>0</v>
      </c>
      <c r="M2182" s="25">
        <f t="shared" si="976"/>
        <v>17563.044988251255</v>
      </c>
      <c r="N2182" s="25">
        <f>VLOOKUP(CONCATENATE($F2182," ",$G2182),AllocFactorMatrix,(N$4+1),FALSE)*$E2185</f>
        <v>6191.1585097914085</v>
      </c>
      <c r="O2182" s="25">
        <f>VLOOKUP(CONCATENATE($F2182," ",$G2182),AllocFactorMatrix,(O$4+1),FALSE)*$E2185</f>
        <v>0</v>
      </c>
      <c r="P2182" s="25">
        <f>VLOOKUP(CONCATENATE($F2182," ",$G2182),AllocFactorMatrix,(P$4+1),FALSE)*$E2185</f>
        <v>0</v>
      </c>
      <c r="Q2182" s="25">
        <f>VLOOKUP(CONCATENATE($F2182," ",$G2182),AllocFactorMatrix,(Q$4+1),FALSE)*$E2185</f>
        <v>0</v>
      </c>
      <c r="R2182" s="25">
        <f t="shared" si="978"/>
        <v>6191.1585097914085</v>
      </c>
      <c r="S2182" s="25">
        <f>VLOOKUP(CONCATENATE($F2182," ",$G2182),AllocFactorMatrix,(S$4+1),FALSE)*$E2185</f>
        <v>274.02412060528525</v>
      </c>
      <c r="T2182" s="25">
        <f>VLOOKUP(CONCATENATE($F2182," ",$G2182),AllocFactorMatrix,(T$4+1),FALSE)*$E2185</f>
        <v>0</v>
      </c>
      <c r="U2182" s="25">
        <f>VLOOKUP(CONCATENATE($F2182," ",$G2182),AllocFactorMatrix,(U$4+1),FALSE)*$E2185</f>
        <v>0</v>
      </c>
      <c r="V2182" s="25">
        <f>VLOOKUP(CONCATENATE($F2182," ",$G2182),AllocFactorMatrix,(V$4+1),FALSE)*$E2185</f>
        <v>0</v>
      </c>
      <c r="W2182" s="25">
        <f t="shared" si="979"/>
        <v>274.02412060528525</v>
      </c>
      <c r="X2182" s="25">
        <f>VLOOKUP(CONCATENATE($F2182," ",$G2182),AllocFactorMatrix,(X$4+1),FALSE)*$E2185</f>
        <v>1723.0917675731614</v>
      </c>
      <c r="Y2182" s="25">
        <f>VLOOKUP(CONCATENATE($F2182," ",$G2182),AllocFactorMatrix,(Y$4+1),FALSE)*$E2185</f>
        <v>0</v>
      </c>
      <c r="Z2182" s="25">
        <f t="shared" si="977"/>
        <v>1723.0917675731614</v>
      </c>
      <c r="AA2182" s="25">
        <f>VLOOKUP(CONCATENATE($F2182," ",$G2182),AllocFactorMatrix,(AA$4+1),FALSE)*$E2185</f>
        <v>28.097207128098344</v>
      </c>
      <c r="AB2182" s="25">
        <f>VLOOKUP(CONCATENATE($F2182," ",$G2182),AllocFactorMatrix,(AB$4+1),FALSE)*$E2185</f>
        <v>620.42909000795407</v>
      </c>
      <c r="AC2182" s="25">
        <f>VLOOKUP(CONCATENATE($F2182," ",$G2182),AllocFactorMatrix,(AC$4+1),FALSE)*$E2185</f>
        <v>153.77112814127733</v>
      </c>
    </row>
    <row r="2183" spans="4:29" hidden="1" outlineLevel="1">
      <c r="F2183" s="61" t="str">
        <f>F2185</f>
        <v>TOTOHLINES</v>
      </c>
      <c r="G2183" s="20" t="str">
        <f>$G$13</f>
        <v>ENERGY</v>
      </c>
      <c r="H2183" s="24">
        <f t="shared" si="961"/>
        <v>0</v>
      </c>
      <c r="I2183" s="25">
        <f>VLOOKUP(CONCATENATE($F2183," ",$G2183),AllocFactorMatrix,(I$4+1),FALSE)*$E2185</f>
        <v>0</v>
      </c>
      <c r="J2183" s="25">
        <f>VLOOKUP(CONCATENATE($F2183," ",$G2183),AllocFactorMatrix,(J$4+1),FALSE)*$E2185</f>
        <v>0</v>
      </c>
      <c r="K2183" s="25">
        <f>VLOOKUP(CONCATENATE($F2183," ",$G2183),AllocFactorMatrix,(K$4+1),FALSE)*$E2185</f>
        <v>0</v>
      </c>
      <c r="L2183" s="25">
        <f>VLOOKUP(CONCATENATE($F2183," ",$G2183),AllocFactorMatrix,(L$4+1),FALSE)*$E2185</f>
        <v>0</v>
      </c>
      <c r="M2183" s="25">
        <f t="shared" si="976"/>
        <v>0</v>
      </c>
      <c r="N2183" s="25">
        <f>VLOOKUP(CONCATENATE($F2183," ",$G2183),AllocFactorMatrix,(N$4+1),FALSE)*$E2185</f>
        <v>0</v>
      </c>
      <c r="O2183" s="25">
        <f>VLOOKUP(CONCATENATE($F2183," ",$G2183),AllocFactorMatrix,(O$4+1),FALSE)*$E2185</f>
        <v>0</v>
      </c>
      <c r="P2183" s="25">
        <f>VLOOKUP(CONCATENATE($F2183," ",$G2183),AllocFactorMatrix,(P$4+1),FALSE)*$E2185</f>
        <v>0</v>
      </c>
      <c r="Q2183" s="25">
        <f>VLOOKUP(CONCATENATE($F2183," ",$G2183),AllocFactorMatrix,(Q$4+1),FALSE)*$E2185</f>
        <v>0</v>
      </c>
      <c r="R2183" s="25">
        <f t="shared" si="978"/>
        <v>0</v>
      </c>
      <c r="S2183" s="25">
        <f>VLOOKUP(CONCATENATE($F2183," ",$G2183),AllocFactorMatrix,(S$4+1),FALSE)*$E2185</f>
        <v>0</v>
      </c>
      <c r="T2183" s="25">
        <f>VLOOKUP(CONCATENATE($F2183," ",$G2183),AllocFactorMatrix,(T$4+1),FALSE)*$E2185</f>
        <v>0</v>
      </c>
      <c r="U2183" s="25">
        <f>VLOOKUP(CONCATENATE($F2183," ",$G2183),AllocFactorMatrix,(U$4+1),FALSE)*$E2185</f>
        <v>0</v>
      </c>
      <c r="V2183" s="25">
        <f>VLOOKUP(CONCATENATE($F2183," ",$G2183),AllocFactorMatrix,(V$4+1),FALSE)*$E2185</f>
        <v>0</v>
      </c>
      <c r="W2183" s="25">
        <f t="shared" si="979"/>
        <v>0</v>
      </c>
      <c r="X2183" s="25">
        <f>VLOOKUP(CONCATENATE($F2183," ",$G2183),AllocFactorMatrix,(X$4+1),FALSE)*$E2185</f>
        <v>0</v>
      </c>
      <c r="Y2183" s="25">
        <f>VLOOKUP(CONCATENATE($F2183," ",$G2183),AllocFactorMatrix,(Y$4+1),FALSE)*$E2185</f>
        <v>0</v>
      </c>
      <c r="Z2183" s="25">
        <f t="shared" si="977"/>
        <v>0</v>
      </c>
      <c r="AA2183" s="25">
        <f>VLOOKUP(CONCATENATE($F2183," ",$G2183),AllocFactorMatrix,(AA$4+1),FALSE)*$E2185</f>
        <v>0</v>
      </c>
      <c r="AB2183" s="25">
        <f>VLOOKUP(CONCATENATE($F2183," ",$G2183),AllocFactorMatrix,(AB$4+1),FALSE)*$E2185</f>
        <v>0</v>
      </c>
      <c r="AC2183" s="25">
        <f>VLOOKUP(CONCATENATE($F2183," ",$G2183),AllocFactorMatrix,(AC$4+1),FALSE)*$E2185</f>
        <v>0</v>
      </c>
    </row>
    <row r="2184" spans="4:29" hidden="1" outlineLevel="1">
      <c r="F2184" s="61" t="str">
        <f>F2185</f>
        <v>TOTOHLINES</v>
      </c>
      <c r="G2184" s="20" t="str">
        <f>$G$14</f>
        <v>CUSTOMER</v>
      </c>
      <c r="H2184" s="24">
        <f t="shared" si="961"/>
        <v>270348.02293901105</v>
      </c>
      <c r="I2184" s="25">
        <f>VLOOKUP(CONCATENATE($F2184," ",$G2184),AllocFactorMatrix,(I$4+1),FALSE)*$E2185</f>
        <v>217662.35906671017</v>
      </c>
      <c r="J2184" s="25">
        <f>VLOOKUP(CONCATENATE($F2184," ",$G2184),AllocFactorMatrix,(J$4+1),FALSE)*$E2185</f>
        <v>51479.185731040481</v>
      </c>
      <c r="K2184" s="25">
        <f>VLOOKUP(CONCATENATE($F2184," ",$G2184),AllocFactorMatrix,(K$4+1),FALSE)*$E2185</f>
        <v>116.97156494215061</v>
      </c>
      <c r="L2184" s="25">
        <f>VLOOKUP(CONCATENATE($F2184," ",$G2184),AllocFactorMatrix,(L$4+1),FALSE)*$E2185</f>
        <v>0</v>
      </c>
      <c r="M2184" s="25">
        <f t="shared" si="976"/>
        <v>51596.15729598263</v>
      </c>
      <c r="N2184" s="25">
        <f>VLOOKUP(CONCATENATE($F2184," ",$G2184),AllocFactorMatrix,(N$4+1),FALSE)*$E2185</f>
        <v>608.25213769918309</v>
      </c>
      <c r="O2184" s="25">
        <f>VLOOKUP(CONCATENATE($F2184," ",$G2184),AllocFactorMatrix,(O$4+1),FALSE)*$E2185</f>
        <v>100.26134137898623</v>
      </c>
      <c r="P2184" s="25">
        <f>VLOOKUP(CONCATENATE($F2184," ",$G2184),AllocFactorMatrix,(P$4+1),FALSE)*$E2185</f>
        <v>0</v>
      </c>
      <c r="Q2184" s="25">
        <f>VLOOKUP(CONCATENATE($F2184," ",$G2184),AllocFactorMatrix,(Q$4+1),FALSE)*$E2185</f>
        <v>0</v>
      </c>
      <c r="R2184" s="25">
        <f t="shared" si="978"/>
        <v>708.51347907816933</v>
      </c>
      <c r="S2184" s="25">
        <f>VLOOKUP(CONCATENATE($F2184," ",$G2184),AllocFactorMatrix,(S$4+1),FALSE)*$E2185</f>
        <v>8.3551117815821847</v>
      </c>
      <c r="T2184" s="25">
        <f>VLOOKUP(CONCATENATE($F2184," ",$G2184),AllocFactorMatrix,(T$4+1),FALSE)*$E2185</f>
        <v>56.814760114758869</v>
      </c>
      <c r="U2184" s="25">
        <f>VLOOKUP(CONCATENATE($F2184," ",$G2184),AllocFactorMatrix,(U$4+1),FALSE)*$E2185</f>
        <v>0</v>
      </c>
      <c r="V2184" s="25">
        <f>VLOOKUP(CONCATENATE($F2184," ",$G2184),AllocFactorMatrix,(V$4+1),FALSE)*$E2185</f>
        <v>0</v>
      </c>
      <c r="W2184" s="25">
        <f t="shared" si="979"/>
        <v>65.16987189634105</v>
      </c>
      <c r="X2184" s="25">
        <f>VLOOKUP(CONCATENATE($F2184," ",$G2184),AllocFactorMatrix,(X$4+1),FALSE)*$E2185</f>
        <v>212.21983925218748</v>
      </c>
      <c r="Y2184" s="25">
        <f>VLOOKUP(CONCATENATE($F2184," ",$G2184),AllocFactorMatrix,(Y$4+1),FALSE)*$E2185</f>
        <v>1.6710223563164373</v>
      </c>
      <c r="Z2184" s="25">
        <f t="shared" si="977"/>
        <v>213.89086160850391</v>
      </c>
      <c r="AA2184" s="25">
        <f>VLOOKUP(CONCATENATE($F2184," ",$G2184),AllocFactorMatrix,(AA$4+1),FALSE)*$E2185</f>
        <v>13.368178850531498</v>
      </c>
      <c r="AB2184" s="25">
        <f>VLOOKUP(CONCATENATE($F2184," ",$G2184),AllocFactorMatrix,(AB$4+1),FALSE)*$E2185</f>
        <v>0</v>
      </c>
      <c r="AC2184" s="25">
        <f>VLOOKUP(CONCATENATE($F2184," ",$G2184),AllocFactorMatrix,(AC$4+1),FALSE)*$E2185</f>
        <v>88.564184884771166</v>
      </c>
    </row>
    <row r="2185" spans="4:29" collapsed="1">
      <c r="D2185" s="58" t="s">
        <v>1267</v>
      </c>
      <c r="E2185" s="22">
        <v>621974</v>
      </c>
      <c r="F2185" s="61" t="s">
        <v>66</v>
      </c>
      <c r="G2185" s="20" t="str">
        <f>$G$15</f>
        <v>TOTAL</v>
      </c>
      <c r="H2185" s="24">
        <f t="shared" si="961"/>
        <v>621974.00000000023</v>
      </c>
      <c r="I2185" s="25">
        <f>VLOOKUP(CONCATENATE($F2185," ",$G2185),AllocFactorMatrix,(I$4+1),FALSE)*$E2185</f>
        <v>459920.93727344763</v>
      </c>
      <c r="J2185" s="25">
        <f>VLOOKUP(CONCATENATE($F2185," ",$G2185),AllocFactorMatrix,(J$4+1),FALSE)*$E2185</f>
        <v>110336.70996998712</v>
      </c>
      <c r="K2185" s="25">
        <f>VLOOKUP(CONCATENATE($F2185," ",$G2185),AllocFactorMatrix,(K$4+1),FALSE)*$E2185</f>
        <v>598.86333887332091</v>
      </c>
      <c r="L2185" s="25">
        <f>VLOOKUP(CONCATENATE($F2185," ",$G2185),AllocFactorMatrix,(L$4+1),FALSE)*$E2185</f>
        <v>0</v>
      </c>
      <c r="M2185" s="25">
        <f t="shared" si="976"/>
        <v>110935.57330886043</v>
      </c>
      <c r="N2185" s="25">
        <f>VLOOKUP(CONCATENATE($F2185," ",$G2185),AllocFactorMatrix,(N$4+1),FALSE)*$E2185</f>
        <v>24606.733959999819</v>
      </c>
      <c r="O2185" s="25">
        <f>VLOOKUP(CONCATENATE($F2185," ",$G2185),AllocFactorMatrix,(O$4+1),FALSE)*$E2185</f>
        <v>5155.375699060497</v>
      </c>
      <c r="P2185" s="25">
        <f>VLOOKUP(CONCATENATE($F2185," ",$G2185),AllocFactorMatrix,(P$4+1),FALSE)*$E2185</f>
        <v>0</v>
      </c>
      <c r="Q2185" s="25">
        <f>VLOOKUP(CONCATENATE($F2185," ",$G2185),AllocFactorMatrix,(Q$4+1),FALSE)*$E2185</f>
        <v>0</v>
      </c>
      <c r="R2185" s="25">
        <f t="shared" si="978"/>
        <v>29762.109659060316</v>
      </c>
      <c r="S2185" s="25">
        <f>VLOOKUP(CONCATENATE($F2185," ",$G2185),AllocFactorMatrix,(S$4+1),FALSE)*$E2185</f>
        <v>1297.996310839791</v>
      </c>
      <c r="T2185" s="25">
        <f>VLOOKUP(CONCATENATE($F2185," ",$G2185),AllocFactorMatrix,(T$4+1),FALSE)*$E2185</f>
        <v>11803.846907639863</v>
      </c>
      <c r="U2185" s="25">
        <f>VLOOKUP(CONCATENATE($F2185," ",$G2185),AllocFactorMatrix,(U$4+1),FALSE)*$E2185</f>
        <v>0</v>
      </c>
      <c r="V2185" s="25">
        <f>VLOOKUP(CONCATENATE($F2185," ",$G2185),AllocFactorMatrix,(V$4+1),FALSE)*$E2185</f>
        <v>0</v>
      </c>
      <c r="W2185" s="25">
        <f t="shared" si="979"/>
        <v>13101.843218479655</v>
      </c>
      <c r="X2185" s="25">
        <f>VLOOKUP(CONCATENATE($F2185," ",$G2185),AllocFactorMatrix,(X$4+1),FALSE)*$E2185</f>
        <v>6767.9191233500524</v>
      </c>
      <c r="Y2185" s="25">
        <f>VLOOKUP(CONCATENATE($F2185," ",$G2185),AllocFactorMatrix,(Y$4+1),FALSE)*$E2185</f>
        <v>117.45630347816264</v>
      </c>
      <c r="Z2185" s="25">
        <f t="shared" si="977"/>
        <v>6885.3754268282146</v>
      </c>
      <c r="AA2185" s="25">
        <f>VLOOKUP(CONCATENATE($F2185," ",$G2185),AllocFactorMatrix,(AA$4+1),FALSE)*$E2185</f>
        <v>124.6092426308779</v>
      </c>
      <c r="AB2185" s="25">
        <f>VLOOKUP(CONCATENATE($F2185," ",$G2185),AllocFactorMatrix,(AB$4+1),FALSE)*$E2185</f>
        <v>925.20825925850534</v>
      </c>
      <c r="AC2185" s="25">
        <f>VLOOKUP(CONCATENATE($F2185," ",$G2185),AllocFactorMatrix,(AC$4+1),FALSE)*$E2185</f>
        <v>318.34361143439128</v>
      </c>
    </row>
    <row r="2186" spans="4:29" hidden="1" outlineLevel="1">
      <c r="F2186" s="61" t="str">
        <f>F2193</f>
        <v>TDOMX</v>
      </c>
      <c r="G2186" s="20" t="str">
        <f>$G$8</f>
        <v>PRODUCTION</v>
      </c>
      <c r="H2186" s="24">
        <f t="shared" ca="1" si="961"/>
        <v>-2.4873799892681561E-10</v>
      </c>
      <c r="I2186" s="25">
        <f ca="1">VLOOKUP(CONCATENATE($F2186," ",$G2186),AllocFactorMatrix,(I$4+1),FALSE)*$E2193</f>
        <v>-1.6483832927532992E-10</v>
      </c>
      <c r="J2186" s="25">
        <f ca="1">VLOOKUP(CONCATENATE($F2186," ",$G2186),AllocFactorMatrix,(J$4+1),FALSE)*$E2193</f>
        <v>-2.8529710836114794E-11</v>
      </c>
      <c r="K2186" s="25">
        <f ca="1">VLOOKUP(CONCATENATE($F2186," ",$G2186),AllocFactorMatrix,(K$4+1),FALSE)*$E2193</f>
        <v>-3.714806098452447E-13</v>
      </c>
      <c r="L2186" s="25">
        <f ca="1">VLOOKUP(CONCATENATE($F2186," ",$G2186),AllocFactorMatrix,(L$4+1),FALSE)*$E2193</f>
        <v>1.1608769057663897E-14</v>
      </c>
      <c r="M2186" s="25">
        <f t="shared" ref="M2186:M2201" ca="1" si="980">SUBTOTAL(9,J2186:L2186)</f>
        <v>-2.8889582676902375E-11</v>
      </c>
      <c r="N2186" s="25">
        <f ca="1">VLOOKUP(CONCATENATE($F2186," ",$G2186),AllocFactorMatrix,(N$4+1),FALSE)*$E2193</f>
        <v>-4.2794566254172188E-11</v>
      </c>
      <c r="O2186" s="25">
        <f ca="1">VLOOKUP(CONCATENATE($F2186," ",$G2186),AllocFactorMatrix,(O$4+1),FALSE)*$E2193</f>
        <v>1.0698641563543047E-11</v>
      </c>
      <c r="P2186" s="25">
        <f ca="1">VLOOKUP(CONCATENATE($F2186," ",$G2186),AllocFactorMatrix,(P$4+1),FALSE)*$E2193</f>
        <v>5.2007285378334262E-13</v>
      </c>
      <c r="Q2186" s="25">
        <f ca="1">VLOOKUP(CONCATENATE($F2186," ",$G2186),AllocFactorMatrix,(Q$4+1),FALSE)*$E2193</f>
        <v>1.3620955694325639E-13</v>
      </c>
      <c r="R2186" s="25">
        <f ca="1">SUBTOTAL(9,N2186:Q2186)</f>
        <v>-3.1439642279902549E-11</v>
      </c>
      <c r="S2186" s="25">
        <f ca="1">VLOOKUP(CONCATENATE($F2186," ",$G2186),AllocFactorMatrix,(S$4+1),FALSE)*$E2193</f>
        <v>-5.9436897575239159E-13</v>
      </c>
      <c r="T2186" s="25">
        <f ca="1">VLOOKUP(CONCATENATE($F2186," ",$G2186),AllocFactorMatrix,(T$4+1),FALSE)*$E2193</f>
        <v>2.3774759030095663E-12</v>
      </c>
      <c r="U2186" s="25">
        <f ca="1">VLOOKUP(CONCATENATE($F2186," ",$G2186),AllocFactorMatrix,(U$4+1),FALSE)*$E2193</f>
        <v>-2.535974296543537E-11</v>
      </c>
      <c r="V2186" s="25">
        <f ca="1">VLOOKUP(CONCATENATE($F2186," ",$G2186),AllocFactorMatrix,(V$4+1),FALSE)*$E2193</f>
        <v>-1.5849839353397106E-12</v>
      </c>
      <c r="W2186" s="25">
        <f ca="1">SUBTOTAL(9,S2186:V2186)</f>
        <v>-2.5161619973517908E-11</v>
      </c>
      <c r="X2186" s="25">
        <f ca="1">VLOOKUP(CONCATENATE($F2186," ",$G2186),AllocFactorMatrix,(X$4+1),FALSE)*$E2193</f>
        <v>1.9812299191746383E-12</v>
      </c>
      <c r="Y2186" s="25">
        <f ca="1">VLOOKUP(CONCATENATE($F2186," ",$G2186),AllocFactorMatrix,(Y$4+1),FALSE)*$E2193</f>
        <v>1.2382686994841489E-14</v>
      </c>
      <c r="Z2186" s="25">
        <f t="shared" ref="Z2186:Z2201" ca="1" si="981">SUBTOTAL(9,X2186:Y2186)</f>
        <v>1.9936126061694797E-12</v>
      </c>
      <c r="AA2186" s="25">
        <f ca="1">VLOOKUP(CONCATENATE($F2186," ",$G2186),AllocFactorMatrix,(AA$4+1),FALSE)*$E2193</f>
        <v>-1.485922439380979E-13</v>
      </c>
      <c r="AB2186" s="25">
        <f ca="1">VLOOKUP(CONCATENATE($F2186," ",$G2186),AllocFactorMatrix,(AB$4+1),FALSE)*$E2193</f>
        <v>-3.9624598383492766E-13</v>
      </c>
      <c r="AC2186" s="25">
        <f ca="1">VLOOKUP(CONCATENATE($F2186," ",$G2186),AllocFactorMatrix,(AC$4+1),FALSE)*$E2193</f>
        <v>1.4240090044067713E-13</v>
      </c>
    </row>
    <row r="2187" spans="4:29" hidden="1" outlineLevel="1">
      <c r="F2187" s="61" t="str">
        <f>F2193</f>
        <v>TDOMX</v>
      </c>
      <c r="G2187" s="20" t="str">
        <f>$G$9</f>
        <v>BULKTRAN</v>
      </c>
      <c r="H2187" s="24">
        <f t="shared" ca="1" si="961"/>
        <v>-835600.1298600249</v>
      </c>
      <c r="I2187" s="25">
        <f ca="1">VLOOKUP(CONCATENATE($F2187," ",$G2187),AllocFactorMatrix,(I$4+1),FALSE)*$E2193</f>
        <v>-409730.60521650926</v>
      </c>
      <c r="J2187" s="25">
        <f ca="1">VLOOKUP(CONCATENATE($F2187," ",$G2187),AllocFactorMatrix,(J$4+1),FALSE)*$E2193</f>
        <v>-103645.91122365309</v>
      </c>
      <c r="K2187" s="25">
        <f ca="1">VLOOKUP(CONCATENATE($F2187," ",$G2187),AllocFactorMatrix,(K$4+1),FALSE)*$E2193</f>
        <v>-1211.7783506202406</v>
      </c>
      <c r="L2187" s="25">
        <f ca="1">VLOOKUP(CONCATENATE($F2187," ",$G2187),AllocFactorMatrix,(L$4+1),FALSE)*$E2193</f>
        <v>-29.852774177967031</v>
      </c>
      <c r="M2187" s="25">
        <f t="shared" ca="1" si="980"/>
        <v>-104887.5423484513</v>
      </c>
      <c r="N2187" s="25">
        <f ca="1">VLOOKUP(CONCATENATE($F2187," ",$G2187),AllocFactorMatrix,(N$4+1),FALSE)*$E2193</f>
        <v>-43366.749614360109</v>
      </c>
      <c r="O2187" s="25">
        <f ca="1">VLOOKUP(CONCATENATE($F2187," ",$G2187),AllocFactorMatrix,(O$4+1),FALSE)*$E2193</f>
        <v>-12350.637397691255</v>
      </c>
      <c r="P2187" s="25">
        <f ca="1">VLOOKUP(CONCATENATE($F2187," ",$G2187),AllocFactorMatrix,(P$4+1),FALSE)*$E2193</f>
        <v>-977.37370742264682</v>
      </c>
      <c r="Q2187" s="25">
        <f ca="1">VLOOKUP(CONCATENATE($F2187," ",$G2187),AllocFactorMatrix,(Q$4+1),FALSE)*$E2193</f>
        <v>-206.30635644311491</v>
      </c>
      <c r="R2187" s="25">
        <f t="shared" ref="R2187:R2193" ca="1" si="982">SUBTOTAL(9,N2187:Q2187)</f>
        <v>-56901.067075917119</v>
      </c>
      <c r="S2187" s="25">
        <f ca="1">VLOOKUP(CONCATENATE($F2187," ",$G2187),AllocFactorMatrix,(S$4+1),FALSE)*$E2193</f>
        <v>-2605.0538110802959</v>
      </c>
      <c r="T2187" s="25">
        <f ca="1">VLOOKUP(CONCATENATE($F2187," ",$G2187),AllocFactorMatrix,(T$4+1),FALSE)*$E2193</f>
        <v>-28399.656654244263</v>
      </c>
      <c r="U2187" s="25">
        <f ca="1">VLOOKUP(CONCATENATE($F2187," ",$G2187),AllocFactorMatrix,(U$4+1),FALSE)*$E2193</f>
        <v>-189671.02923334957</v>
      </c>
      <c r="V2187" s="25">
        <f ca="1">VLOOKUP(CONCATENATE($F2187," ",$G2187),AllocFactorMatrix,(V$4+1),FALSE)*$E2193</f>
        <v>-29755.800538629959</v>
      </c>
      <c r="W2187" s="25">
        <f t="shared" ref="W2187:W2193" ca="1" si="983">SUBTOTAL(9,S2187:V2187)</f>
        <v>-250431.54023730409</v>
      </c>
      <c r="X2187" s="25">
        <f ca="1">VLOOKUP(CONCATENATE($F2187," ",$G2187),AllocFactorMatrix,(X$4+1),FALSE)*$E2193</f>
        <v>-11770.915240632674</v>
      </c>
      <c r="Y2187" s="25">
        <f ca="1">VLOOKUP(CONCATENATE($F2187," ",$G2187),AllocFactorMatrix,(Y$4+1),FALSE)*$E2193</f>
        <v>-284.15419717776706</v>
      </c>
      <c r="Z2187" s="25">
        <f t="shared" ca="1" si="981"/>
        <v>-12055.069437810442</v>
      </c>
      <c r="AA2187" s="25">
        <f ca="1">VLOOKUP(CONCATENATE($F2187," ",$G2187),AllocFactorMatrix,(AA$4+1),FALSE)*$E2193</f>
        <v>-205.22354805003641</v>
      </c>
      <c r="AB2187" s="25">
        <f ca="1">VLOOKUP(CONCATENATE($F2187," ",$G2187),AllocFactorMatrix,(AB$4+1),FALSE)*$E2193</f>
        <v>-1112.763027203282</v>
      </c>
      <c r="AC2187" s="25">
        <f ca="1">VLOOKUP(CONCATENATE($F2187," ",$G2187),AllocFactorMatrix,(AC$4+1),FALSE)*$E2193</f>
        <v>-276.31896877929955</v>
      </c>
    </row>
    <row r="2188" spans="4:29" hidden="1" outlineLevel="1">
      <c r="F2188" s="61" t="str">
        <f>F2193</f>
        <v>TDOMX</v>
      </c>
      <c r="G2188" s="20" t="str">
        <f>$G$10</f>
        <v>SUBTRAN</v>
      </c>
      <c r="H2188" s="24">
        <f t="shared" ca="1" si="961"/>
        <v>-320459.81737299229</v>
      </c>
      <c r="I2188" s="25">
        <f ca="1">VLOOKUP(CONCATENATE($F2188," ",$G2188),AllocFactorMatrix,(I$4+1),FALSE)*$E2193</f>
        <v>-152186.94650007106</v>
      </c>
      <c r="J2188" s="25">
        <f ca="1">VLOOKUP(CONCATENATE($F2188," ",$G2188),AllocFactorMatrix,(J$4+1),FALSE)*$E2193</f>
        <v>-38957.612673366348</v>
      </c>
      <c r="K2188" s="25">
        <f ca="1">VLOOKUP(CONCATENATE($F2188," ",$G2188),AllocFactorMatrix,(K$4+1),FALSE)*$E2193</f>
        <v>-453.98173368833039</v>
      </c>
      <c r="L2188" s="25">
        <f ca="1">VLOOKUP(CONCATENATE($F2188," ",$G2188),AllocFactorMatrix,(L$4+1),FALSE)*$E2193</f>
        <v>-14.883437119390365</v>
      </c>
      <c r="M2188" s="25">
        <f t="shared" ca="1" si="980"/>
        <v>-39426.477844174064</v>
      </c>
      <c r="N2188" s="25">
        <f ca="1">VLOOKUP(CONCATENATE($F2188," ",$G2188),AllocFactorMatrix,(N$4+1),FALSE)*$E2193</f>
        <v>-16979.620356635387</v>
      </c>
      <c r="O2188" s="25">
        <f ca="1">VLOOKUP(CONCATENATE($F2188," ",$G2188),AllocFactorMatrix,(O$4+1),FALSE)*$E2193</f>
        <v>-4812.8350507655359</v>
      </c>
      <c r="P2188" s="25">
        <f ca="1">VLOOKUP(CONCATENATE($F2188," ",$G2188),AllocFactorMatrix,(P$4+1),FALSE)*$E2193</f>
        <v>-492.9927571146294</v>
      </c>
      <c r="Q2188" s="25">
        <f ca="1">VLOOKUP(CONCATENATE($F2188," ",$G2188),AllocFactorMatrix,(Q$4+1),FALSE)*$E2193</f>
        <v>0</v>
      </c>
      <c r="R2188" s="25">
        <f t="shared" ca="1" si="982"/>
        <v>-22285.44816451555</v>
      </c>
      <c r="S2188" s="25">
        <f ca="1">VLOOKUP(CONCATENATE($F2188," ",$G2188),AllocFactorMatrix,(S$4+1),FALSE)*$E2193</f>
        <v>-950.93499743303971</v>
      </c>
      <c r="T2188" s="25">
        <f ca="1">VLOOKUP(CONCATENATE($F2188," ",$G2188),AllocFactorMatrix,(T$4+1),FALSE)*$E2193</f>
        <v>-10990.793111726238</v>
      </c>
      <c r="U2188" s="25">
        <f ca="1">VLOOKUP(CONCATENATE($F2188," ",$G2188),AllocFactorMatrix,(U$4+1),FALSE)*$E2193</f>
        <v>-89528.201776020825</v>
      </c>
      <c r="V2188" s="25">
        <f ca="1">VLOOKUP(CONCATENATE($F2188," ",$G2188),AllocFactorMatrix,(V$4+1),FALSE)*$E2193</f>
        <v>0</v>
      </c>
      <c r="W2188" s="25">
        <f t="shared" ca="1" si="983"/>
        <v>-101469.9298851801</v>
      </c>
      <c r="X2188" s="25">
        <f ca="1">VLOOKUP(CONCATENATE($F2188," ",$G2188),AllocFactorMatrix,(X$4+1),FALSE)*$E2193</f>
        <v>-4608.1726932321553</v>
      </c>
      <c r="Y2188" s="25">
        <f ca="1">VLOOKUP(CONCATENATE($F2188," ",$G2188),AllocFactorMatrix,(Y$4+1),FALSE)*$E2193</f>
        <v>-110.25360117865398</v>
      </c>
      <c r="Z2188" s="25">
        <f t="shared" ca="1" si="981"/>
        <v>-4718.4262944108095</v>
      </c>
      <c r="AA2188" s="25">
        <f ca="1">VLOOKUP(CONCATENATE($F2188," ",$G2188),AllocFactorMatrix,(AA$4+1),FALSE)*$E2193</f>
        <v>-75.670509023056852</v>
      </c>
      <c r="AB2188" s="25">
        <f ca="1">VLOOKUP(CONCATENATE($F2188," ",$G2188),AllocFactorMatrix,(AB$4+1),FALSE)*$E2193</f>
        <v>-237.70369753910032</v>
      </c>
      <c r="AC2188" s="25">
        <f ca="1">VLOOKUP(CONCATENATE($F2188," ",$G2188),AllocFactorMatrix,(AC$4+1),FALSE)*$E2193</f>
        <v>-59.214478078525417</v>
      </c>
    </row>
    <row r="2189" spans="4:29" hidden="1" outlineLevel="1">
      <c r="F2189" s="61" t="str">
        <f>F2193</f>
        <v>TDOMX</v>
      </c>
      <c r="G2189" s="20" t="str">
        <f>$G$11</f>
        <v>DISTPRI</v>
      </c>
      <c r="H2189" s="24">
        <f t="shared" ca="1" si="961"/>
        <v>-2278295.371374981</v>
      </c>
      <c r="I2189" s="25">
        <f ca="1">VLOOKUP(CONCATENATE($F2189," ",$G2189),AllocFactorMatrix,(I$4+1),FALSE)*$E2193</f>
        <v>-1513924.2080135234</v>
      </c>
      <c r="J2189" s="25">
        <f ca="1">VLOOKUP(CONCATENATE($F2189," ",$G2189),AllocFactorMatrix,(J$4+1),FALSE)*$E2193</f>
        <v>-381148.02109828015</v>
      </c>
      <c r="K2189" s="25">
        <f ca="1">VLOOKUP(CONCATENATE($F2189," ",$G2189),AllocFactorMatrix,(K$4+1),FALSE)*$E2193</f>
        <v>-4447.8608121523257</v>
      </c>
      <c r="L2189" s="25">
        <f ca="1">VLOOKUP(CONCATENATE($F2189," ",$G2189),AllocFactorMatrix,(L$4+1),FALSE)*$E2193</f>
        <v>0</v>
      </c>
      <c r="M2189" s="25">
        <f t="shared" ca="1" si="980"/>
        <v>-385595.88191043248</v>
      </c>
      <c r="N2189" s="25">
        <f ca="1">VLOOKUP(CONCATENATE($F2189," ",$G2189),AllocFactorMatrix,(N$4+1),FALSE)*$E2193</f>
        <v>-164361.58452115289</v>
      </c>
      <c r="O2189" s="25">
        <f ca="1">VLOOKUP(CONCATENATE($F2189," ",$G2189),AllocFactorMatrix,(O$4+1),FALSE)*$E2193</f>
        <v>-46658.702781034961</v>
      </c>
      <c r="P2189" s="25">
        <f ca="1">VLOOKUP(CONCATENATE($F2189," ",$G2189),AllocFactorMatrix,(P$4+1),FALSE)*$E2193</f>
        <v>0</v>
      </c>
      <c r="Q2189" s="25">
        <f ca="1">VLOOKUP(CONCATENATE($F2189," ",$G2189),AllocFactorMatrix,(Q$4+1),FALSE)*$E2193</f>
        <v>0</v>
      </c>
      <c r="R2189" s="25">
        <f t="shared" ca="1" si="982"/>
        <v>-211020.28730218785</v>
      </c>
      <c r="S2189" s="25">
        <f ca="1">VLOOKUP(CONCATENATE($F2189," ",$G2189),AllocFactorMatrix,(S$4+1),FALSE)*$E2193</f>
        <v>-9374.1450835569012</v>
      </c>
      <c r="T2189" s="25">
        <f ca="1">VLOOKUP(CONCATENATE($F2189," ",$G2189),AllocFactorMatrix,(T$4+1),FALSE)*$E2193</f>
        <v>-108425.10035361876</v>
      </c>
      <c r="U2189" s="25">
        <f ca="1">VLOOKUP(CONCATENATE($F2189," ",$G2189),AllocFactorMatrix,(U$4+1),FALSE)*$E2193</f>
        <v>0</v>
      </c>
      <c r="V2189" s="25">
        <f ca="1">VLOOKUP(CONCATENATE($F2189," ",$G2189),AllocFactorMatrix,(V$4+1),FALSE)*$E2193</f>
        <v>0</v>
      </c>
      <c r="W2189" s="25">
        <f t="shared" ca="1" si="983"/>
        <v>-117799.24543717566</v>
      </c>
      <c r="X2189" s="25">
        <f ca="1">VLOOKUP(CONCATENATE($F2189," ",$G2189),AllocFactorMatrix,(X$4+1),FALSE)*$E2193</f>
        <v>-44604.964757778056</v>
      </c>
      <c r="Y2189" s="25">
        <f ca="1">VLOOKUP(CONCATENATE($F2189," ",$G2189),AllocFactorMatrix,(Y$4+1),FALSE)*$E2193</f>
        <v>-1068.6980819877172</v>
      </c>
      <c r="Z2189" s="25">
        <f t="shared" ca="1" si="981"/>
        <v>-45673.662839765777</v>
      </c>
      <c r="AA2189" s="25">
        <f ca="1">VLOOKUP(CONCATENATE($F2189," ",$G2189),AllocFactorMatrix,(AA$4+1),FALSE)*$E2193</f>
        <v>-767.41775182816423</v>
      </c>
      <c r="AB2189" s="25">
        <f ca="1">VLOOKUP(CONCATENATE($F2189," ",$G2189),AllocFactorMatrix,(AB$4+1),FALSE)*$E2193</f>
        <v>-2813.1115669625297</v>
      </c>
      <c r="AC2189" s="25">
        <f ca="1">VLOOKUP(CONCATENATE($F2189," ",$G2189),AllocFactorMatrix,(AC$4+1),FALSE)*$E2193</f>
        <v>-701.556553105087</v>
      </c>
    </row>
    <row r="2190" spans="4:29" hidden="1" outlineLevel="1">
      <c r="F2190" s="61" t="str">
        <f>F2193</f>
        <v>TDOMX</v>
      </c>
      <c r="G2190" s="20" t="str">
        <f>$G$12</f>
        <v>DISTSEC</v>
      </c>
      <c r="H2190" s="24">
        <f t="shared" ca="1" si="961"/>
        <v>-910569.54888772743</v>
      </c>
      <c r="I2190" s="25">
        <f ca="1">VLOOKUP(CONCATENATE($F2190," ",$G2190),AllocFactorMatrix,(I$4+1),FALSE)*$E2193</f>
        <v>-679832.82968766813</v>
      </c>
      <c r="J2190" s="25">
        <f ca="1">VLOOKUP(CONCATENATE($F2190," ",$G2190),AllocFactorMatrix,(J$4+1),FALSE)*$E2193</f>
        <v>-152613.46160562659</v>
      </c>
      <c r="K2190" s="25">
        <f ca="1">VLOOKUP(CONCATENATE($F2190," ",$G2190),AllocFactorMatrix,(K$4+1),FALSE)*$E2193</f>
        <v>0</v>
      </c>
      <c r="L2190" s="25">
        <f ca="1">VLOOKUP(CONCATENATE($F2190," ",$G2190),AllocFactorMatrix,(L$4+1),FALSE)*$E2193</f>
        <v>0</v>
      </c>
      <c r="M2190" s="25">
        <f t="shared" ca="1" si="980"/>
        <v>-152613.46160562659</v>
      </c>
      <c r="N2190" s="25">
        <f ca="1">VLOOKUP(CONCATENATE($F2190," ",$G2190),AllocFactorMatrix,(N$4+1),FALSE)*$E2193</f>
        <v>-53797.85408284593</v>
      </c>
      <c r="O2190" s="25">
        <f ca="1">VLOOKUP(CONCATENATE($F2190," ",$G2190),AllocFactorMatrix,(O$4+1),FALSE)*$E2193</f>
        <v>0</v>
      </c>
      <c r="P2190" s="25">
        <f ca="1">VLOOKUP(CONCATENATE($F2190," ",$G2190),AllocFactorMatrix,(P$4+1),FALSE)*$E2193</f>
        <v>0</v>
      </c>
      <c r="Q2190" s="25">
        <f ca="1">VLOOKUP(CONCATENATE($F2190," ",$G2190),AllocFactorMatrix,(Q$4+1),FALSE)*$E2193</f>
        <v>0</v>
      </c>
      <c r="R2190" s="25">
        <f t="shared" ca="1" si="982"/>
        <v>-53797.85408284593</v>
      </c>
      <c r="S2190" s="25">
        <f ca="1">VLOOKUP(CONCATENATE($F2190," ",$G2190),AllocFactorMatrix,(S$4+1),FALSE)*$E2193</f>
        <v>-2381.1229565821582</v>
      </c>
      <c r="T2190" s="25">
        <f ca="1">VLOOKUP(CONCATENATE($F2190," ",$G2190),AllocFactorMatrix,(T$4+1),FALSE)*$E2193</f>
        <v>0</v>
      </c>
      <c r="U2190" s="25">
        <f ca="1">VLOOKUP(CONCATENATE($F2190," ",$G2190),AllocFactorMatrix,(U$4+1),FALSE)*$E2193</f>
        <v>0</v>
      </c>
      <c r="V2190" s="25">
        <f ca="1">VLOOKUP(CONCATENATE($F2190," ",$G2190),AllocFactorMatrix,(V$4+1),FALSE)*$E2193</f>
        <v>0</v>
      </c>
      <c r="W2190" s="25">
        <f t="shared" ca="1" si="983"/>
        <v>-2381.1229565821582</v>
      </c>
      <c r="X2190" s="25">
        <f ca="1">VLOOKUP(CONCATENATE($F2190," ",$G2190),AllocFactorMatrix,(X$4+1),FALSE)*$E2193</f>
        <v>-14972.745300681567</v>
      </c>
      <c r="Y2190" s="25">
        <f ca="1">VLOOKUP(CONCATENATE($F2190," ",$G2190),AllocFactorMatrix,(Y$4+1),FALSE)*$E2193</f>
        <v>0</v>
      </c>
      <c r="Z2190" s="25">
        <f t="shared" ca="1" si="981"/>
        <v>-14972.745300681567</v>
      </c>
      <c r="AA2190" s="25">
        <f ca="1">VLOOKUP(CONCATENATE($F2190," ",$G2190),AllocFactorMatrix,(AA$4+1),FALSE)*$E2193</f>
        <v>-244.14969295687777</v>
      </c>
      <c r="AB2190" s="25">
        <f ca="1">VLOOKUP(CONCATENATE($F2190," ",$G2190),AllocFactorMatrix,(AB$4+1),FALSE)*$E2193</f>
        <v>-5391.1967526293174</v>
      </c>
      <c r="AC2190" s="25">
        <f ca="1">VLOOKUP(CONCATENATE($F2190," ",$G2190),AllocFactorMatrix,(AC$4+1),FALSE)*$E2193</f>
        <v>-1336.1888087368254</v>
      </c>
    </row>
    <row r="2191" spans="4:29" hidden="1" outlineLevel="1">
      <c r="F2191" s="61" t="str">
        <f>F2193</f>
        <v>TDOMX</v>
      </c>
      <c r="G2191" s="20" t="str">
        <f>$G$13</f>
        <v>ENERGY</v>
      </c>
      <c r="H2191" s="24">
        <f t="shared" ca="1" si="961"/>
        <v>0</v>
      </c>
      <c r="I2191" s="25">
        <f ca="1">VLOOKUP(CONCATENATE($F2191," ",$G2191),AllocFactorMatrix,(I$4+1),FALSE)*$E2193</f>
        <v>0</v>
      </c>
      <c r="J2191" s="25">
        <f ca="1">VLOOKUP(CONCATENATE($F2191," ",$G2191),AllocFactorMatrix,(J$4+1),FALSE)*$E2193</f>
        <v>0</v>
      </c>
      <c r="K2191" s="25">
        <f ca="1">VLOOKUP(CONCATENATE($F2191," ",$G2191),AllocFactorMatrix,(K$4+1),FALSE)*$E2193</f>
        <v>0</v>
      </c>
      <c r="L2191" s="25">
        <f ca="1">VLOOKUP(CONCATENATE($F2191," ",$G2191),AllocFactorMatrix,(L$4+1),FALSE)*$E2193</f>
        <v>0</v>
      </c>
      <c r="M2191" s="25">
        <f t="shared" ca="1" si="980"/>
        <v>0</v>
      </c>
      <c r="N2191" s="25">
        <f ca="1">VLOOKUP(CONCATENATE($F2191," ",$G2191),AllocFactorMatrix,(N$4+1),FALSE)*$E2193</f>
        <v>0</v>
      </c>
      <c r="O2191" s="25">
        <f ca="1">VLOOKUP(CONCATENATE($F2191," ",$G2191),AllocFactorMatrix,(O$4+1),FALSE)*$E2193</f>
        <v>0</v>
      </c>
      <c r="P2191" s="25">
        <f ca="1">VLOOKUP(CONCATENATE($F2191," ",$G2191),AllocFactorMatrix,(P$4+1),FALSE)*$E2193</f>
        <v>0</v>
      </c>
      <c r="Q2191" s="25">
        <f ca="1">VLOOKUP(CONCATENATE($F2191," ",$G2191),AllocFactorMatrix,(Q$4+1),FALSE)*$E2193</f>
        <v>0</v>
      </c>
      <c r="R2191" s="25">
        <f t="shared" ca="1" si="982"/>
        <v>0</v>
      </c>
      <c r="S2191" s="25">
        <f ca="1">VLOOKUP(CONCATENATE($F2191," ",$G2191),AllocFactorMatrix,(S$4+1),FALSE)*$E2193</f>
        <v>0</v>
      </c>
      <c r="T2191" s="25">
        <f ca="1">VLOOKUP(CONCATENATE($F2191," ",$G2191),AllocFactorMatrix,(T$4+1),FALSE)*$E2193</f>
        <v>0</v>
      </c>
      <c r="U2191" s="25">
        <f ca="1">VLOOKUP(CONCATENATE($F2191," ",$G2191),AllocFactorMatrix,(U$4+1),FALSE)*$E2193</f>
        <v>0</v>
      </c>
      <c r="V2191" s="25">
        <f ca="1">VLOOKUP(CONCATENATE($F2191," ",$G2191),AllocFactorMatrix,(V$4+1),FALSE)*$E2193</f>
        <v>0</v>
      </c>
      <c r="W2191" s="25">
        <f t="shared" ca="1" si="983"/>
        <v>0</v>
      </c>
      <c r="X2191" s="25">
        <f ca="1">VLOOKUP(CONCATENATE($F2191," ",$G2191),AllocFactorMatrix,(X$4+1),FALSE)*$E2193</f>
        <v>0</v>
      </c>
      <c r="Y2191" s="25">
        <f ca="1">VLOOKUP(CONCATENATE($F2191," ",$G2191),AllocFactorMatrix,(Y$4+1),FALSE)*$E2193</f>
        <v>0</v>
      </c>
      <c r="Z2191" s="25">
        <f t="shared" ca="1" si="981"/>
        <v>0</v>
      </c>
      <c r="AA2191" s="25">
        <f ca="1">VLOOKUP(CONCATENATE($F2191," ",$G2191),AllocFactorMatrix,(AA$4+1),FALSE)*$E2193</f>
        <v>0</v>
      </c>
      <c r="AB2191" s="25">
        <f ca="1">VLOOKUP(CONCATENATE($F2191," ",$G2191),AllocFactorMatrix,(AB$4+1),FALSE)*$E2193</f>
        <v>0</v>
      </c>
      <c r="AC2191" s="25">
        <f ca="1">VLOOKUP(CONCATENATE($F2191," ",$G2191),AllocFactorMatrix,(AC$4+1),FALSE)*$E2193</f>
        <v>0</v>
      </c>
    </row>
    <row r="2192" spans="4:29" hidden="1" outlineLevel="1">
      <c r="F2192" s="61" t="str">
        <f>F2193</f>
        <v>TDOMX</v>
      </c>
      <c r="G2192" s="20" t="str">
        <f>$G$14</f>
        <v>CUSTOMER</v>
      </c>
      <c r="H2192" s="24">
        <f t="shared" ca="1" si="961"/>
        <v>-2437010.9325042744</v>
      </c>
      <c r="I2192" s="25">
        <f ca="1">VLOOKUP(CONCATENATE($F2192," ",$G2192),AllocFactorMatrix,(I$4+1),FALSE)*$E2193</f>
        <v>-1877937.1250691097</v>
      </c>
      <c r="J2192" s="25">
        <f ca="1">VLOOKUP(CONCATENATE($F2192," ",$G2192),AllocFactorMatrix,(J$4+1),FALSE)*$E2193</f>
        <v>-468284.79762282368</v>
      </c>
      <c r="K2192" s="25">
        <f ca="1">VLOOKUP(CONCATENATE($F2192," ",$G2192),AllocFactorMatrix,(K$4+1),FALSE)*$E2193</f>
        <v>-5374.0097631598046</v>
      </c>
      <c r="L2192" s="25">
        <f ca="1">VLOOKUP(CONCATENATE($F2192," ",$G2192),AllocFactorMatrix,(L$4+1),FALSE)*$E2193</f>
        <v>-797.03281600804905</v>
      </c>
      <c r="M2192" s="25">
        <f t="shared" ca="1" si="980"/>
        <v>-474455.84020199149</v>
      </c>
      <c r="N2192" s="25">
        <f ca="1">VLOOKUP(CONCATENATE($F2192," ",$G2192),AllocFactorMatrix,(N$4+1),FALSE)*$E2193</f>
        <v>-8902.0911018806655</v>
      </c>
      <c r="O2192" s="25">
        <f ca="1">VLOOKUP(CONCATENATE($F2192," ",$G2192),AllocFactorMatrix,(O$4+1),FALSE)*$E2193</f>
        <v>-4498.2966895741893</v>
      </c>
      <c r="P2192" s="25">
        <f ca="1">VLOOKUP(CONCATENATE($F2192," ",$G2192),AllocFactorMatrix,(P$4+1),FALSE)*$E2193</f>
        <v>-2286.9343737589898</v>
      </c>
      <c r="Q2192" s="25">
        <f ca="1">VLOOKUP(CONCATENATE($F2192," ",$G2192),AllocFactorMatrix,(Q$4+1),FALSE)*$E2193</f>
        <v>-980.09415463652499</v>
      </c>
      <c r="R2192" s="25">
        <f t="shared" ca="1" si="982"/>
        <v>-16667.41631985037</v>
      </c>
      <c r="S2192" s="25">
        <f ca="1">VLOOKUP(CONCATENATE($F2192," ",$G2192),AllocFactorMatrix,(S$4+1),FALSE)*$E2193</f>
        <v>-129.88037637682899</v>
      </c>
      <c r="T2192" s="25">
        <f ca="1">VLOOKUP(CONCATENATE($F2192," ",$G2192),AllocFactorMatrix,(T$4+1),FALSE)*$E2193</f>
        <v>-2811.7413953516334</v>
      </c>
      <c r="U2192" s="25">
        <f ca="1">VLOOKUP(CONCATENATE($F2192," ",$G2192),AllocFactorMatrix,(U$4+1),FALSE)*$E2193</f>
        <v>-5930.0902758737748</v>
      </c>
      <c r="V2192" s="25">
        <f ca="1">VLOOKUP(CONCATENATE($F2192," ",$G2192),AllocFactorMatrix,(V$4+1),FALSE)*$E2193</f>
        <v>-1470.1502343811183</v>
      </c>
      <c r="W2192" s="25">
        <f t="shared" ca="1" si="983"/>
        <v>-10341.862281983356</v>
      </c>
      <c r="X2192" s="25">
        <f ca="1">VLOOKUP(CONCATENATE($F2192," ",$G2192),AllocFactorMatrix,(X$4+1),FALSE)*$E2193</f>
        <v>-2987.3719804560883</v>
      </c>
      <c r="Y2192" s="25">
        <f ca="1">VLOOKUP(CONCATENATE($F2192," ",$G2192),AllocFactorMatrix,(Y$4+1),FALSE)*$E2193</f>
        <v>-56.428313709718012</v>
      </c>
      <c r="Z2192" s="25">
        <f t="shared" ca="1" si="981"/>
        <v>-3043.8002941658065</v>
      </c>
      <c r="AA2192" s="25">
        <f ca="1">VLOOKUP(CONCATENATE($F2192," ",$G2192),AllocFactorMatrix,(AA$4+1),FALSE)*$E2193</f>
        <v>-174.18514001906388</v>
      </c>
      <c r="AB2192" s="25">
        <f ca="1">VLOOKUP(CONCATENATE($F2192," ",$G2192),AllocFactorMatrix,(AB$4+1),FALSE)*$E2193</f>
        <v>-42631.485027018134</v>
      </c>
      <c r="AC2192" s="25">
        <f ca="1">VLOOKUP(CONCATENATE($F2192," ",$G2192),AllocFactorMatrix,(AC$4+1),FALSE)*$E2193</f>
        <v>-11759.218170136097</v>
      </c>
    </row>
    <row r="2193" spans="4:29" collapsed="1">
      <c r="D2193" s="58" t="s">
        <v>1266</v>
      </c>
      <c r="E2193" s="22">
        <f>'Sch 5'!AV433-E2185</f>
        <v>-6781935.8000000007</v>
      </c>
      <c r="F2193" s="61" t="s">
        <v>215</v>
      </c>
      <c r="G2193" s="20" t="str">
        <f>$G$15</f>
        <v>TOTAL</v>
      </c>
      <c r="H2193" s="24">
        <f t="shared" ca="1" si="961"/>
        <v>-6781935.7999999989</v>
      </c>
      <c r="I2193" s="25">
        <f ca="1">VLOOKUP(CONCATENATE($F2193," ",$G2193),AllocFactorMatrix,(I$4+1),FALSE)*$E2193</f>
        <v>-4633611.7144868812</v>
      </c>
      <c r="J2193" s="25">
        <f ca="1">VLOOKUP(CONCATENATE($F2193," ",$G2193),AllocFactorMatrix,(J$4+1),FALSE)*$E2193</f>
        <v>-1144649.8042237496</v>
      </c>
      <c r="K2193" s="25">
        <f ca="1">VLOOKUP(CONCATENATE($F2193," ",$G2193),AllocFactorMatrix,(K$4+1),FALSE)*$E2193</f>
        <v>-11487.630659620701</v>
      </c>
      <c r="L2193" s="25">
        <f ca="1">VLOOKUP(CONCATENATE($F2193," ",$G2193),AllocFactorMatrix,(L$4+1),FALSE)*$E2193</f>
        <v>-841.76902730540633</v>
      </c>
      <c r="M2193" s="25">
        <f t="shared" ca="1" si="980"/>
        <v>-1156979.2039106756</v>
      </c>
      <c r="N2193" s="25">
        <f ca="1">VLOOKUP(CONCATENATE($F2193," ",$G2193),AllocFactorMatrix,(N$4+1),FALSE)*$E2193</f>
        <v>-287407.89967687504</v>
      </c>
      <c r="O2193" s="25">
        <f ca="1">VLOOKUP(CONCATENATE($F2193," ",$G2193),AllocFactorMatrix,(O$4+1),FALSE)*$E2193</f>
        <v>-68320.471919065923</v>
      </c>
      <c r="P2193" s="25">
        <f ca="1">VLOOKUP(CONCATENATE($F2193," ",$G2193),AllocFactorMatrix,(P$4+1),FALSE)*$E2193</f>
        <v>-3757.3008382962662</v>
      </c>
      <c r="Q2193" s="25">
        <f ca="1">VLOOKUP(CONCATENATE($F2193," ",$G2193),AllocFactorMatrix,(Q$4+1),FALSE)*$E2193</f>
        <v>-1186.40051107964</v>
      </c>
      <c r="R2193" s="25">
        <f t="shared" ca="1" si="982"/>
        <v>-360672.07294531685</v>
      </c>
      <c r="S2193" s="25">
        <f ca="1">VLOOKUP(CONCATENATE($F2193," ",$G2193),AllocFactorMatrix,(S$4+1),FALSE)*$E2193</f>
        <v>-15441.137225029226</v>
      </c>
      <c r="T2193" s="25">
        <f ca="1">VLOOKUP(CONCATENATE($F2193," ",$G2193),AllocFactorMatrix,(T$4+1),FALSE)*$E2193</f>
        <v>-150627.29151494085</v>
      </c>
      <c r="U2193" s="25">
        <f ca="1">VLOOKUP(CONCATENATE($F2193," ",$G2193),AllocFactorMatrix,(U$4+1),FALSE)*$E2193</f>
        <v>-285129.32128524402</v>
      </c>
      <c r="V2193" s="25">
        <f ca="1">VLOOKUP(CONCATENATE($F2193," ",$G2193),AllocFactorMatrix,(V$4+1),FALSE)*$E2193</f>
        <v>-31225.950773011016</v>
      </c>
      <c r="W2193" s="25">
        <f t="shared" ca="1" si="983"/>
        <v>-482423.70079822512</v>
      </c>
      <c r="X2193" s="25">
        <f ca="1">VLOOKUP(CONCATENATE($F2193," ",$G2193),AllocFactorMatrix,(X$4+1),FALSE)*$E2193</f>
        <v>-78944.169972780524</v>
      </c>
      <c r="Y2193" s="25">
        <f ca="1">VLOOKUP(CONCATENATE($F2193," ",$G2193),AllocFactorMatrix,(Y$4+1),FALSE)*$E2193</f>
        <v>-1519.534194053856</v>
      </c>
      <c r="Z2193" s="25">
        <f t="shared" ca="1" si="981"/>
        <v>-80463.704166834374</v>
      </c>
      <c r="AA2193" s="25">
        <f ca="1">VLOOKUP(CONCATENATE($F2193," ",$G2193),AllocFactorMatrix,(AA$4+1),FALSE)*$E2193</f>
        <v>-1466.646641877199</v>
      </c>
      <c r="AB2193" s="25">
        <f ca="1">VLOOKUP(CONCATENATE($F2193," ",$G2193),AllocFactorMatrix,(AB$4+1),FALSE)*$E2193</f>
        <v>-52186.260071352364</v>
      </c>
      <c r="AC2193" s="25">
        <f ca="1">VLOOKUP(CONCATENATE($F2193," ",$G2193),AllocFactorMatrix,(AC$4+1),FALSE)*$E2193</f>
        <v>-14132.49697883583</v>
      </c>
    </row>
    <row r="2194" spans="4:29" hidden="1" outlineLevel="1">
      <c r="F2194" s="61" t="str">
        <f>F2201</f>
        <v>CUST_TOTAL</v>
      </c>
      <c r="G2194" s="20" t="str">
        <f>$G$8</f>
        <v>PRODUCTION</v>
      </c>
      <c r="H2194" s="24">
        <f t="shared" si="961"/>
        <v>0</v>
      </c>
      <c r="I2194" s="25">
        <f>VLOOKUP(CONCATENATE($F2194," ",$G2194),AllocFactorMatrix,(I$4+1),FALSE)*$E2201</f>
        <v>0</v>
      </c>
      <c r="J2194" s="25">
        <f>VLOOKUP(CONCATENATE($F2194," ",$G2194),AllocFactorMatrix,(J$4+1),FALSE)*$E2201</f>
        <v>0</v>
      </c>
      <c r="K2194" s="25">
        <f>VLOOKUP(CONCATENATE($F2194," ",$G2194),AllocFactorMatrix,(K$4+1),FALSE)*$E2201</f>
        <v>0</v>
      </c>
      <c r="L2194" s="25">
        <f>VLOOKUP(CONCATENATE($F2194," ",$G2194),AllocFactorMatrix,(L$4+1),FALSE)*$E2201</f>
        <v>0</v>
      </c>
      <c r="M2194" s="25">
        <f t="shared" si="980"/>
        <v>0</v>
      </c>
      <c r="N2194" s="25">
        <f>VLOOKUP(CONCATENATE($F2194," ",$G2194),AllocFactorMatrix,(N$4+1),FALSE)*$E2201</f>
        <v>0</v>
      </c>
      <c r="O2194" s="25">
        <f>VLOOKUP(CONCATENATE($F2194," ",$G2194),AllocFactorMatrix,(O$4+1),FALSE)*$E2201</f>
        <v>0</v>
      </c>
      <c r="P2194" s="25">
        <f>VLOOKUP(CONCATENATE($F2194," ",$G2194),AllocFactorMatrix,(P$4+1),FALSE)*$E2201</f>
        <v>0</v>
      </c>
      <c r="Q2194" s="25">
        <f>VLOOKUP(CONCATENATE($F2194," ",$G2194),AllocFactorMatrix,(Q$4+1),FALSE)*$E2201</f>
        <v>0</v>
      </c>
      <c r="R2194" s="25">
        <f>SUBTOTAL(9,N2194:Q2194)</f>
        <v>0</v>
      </c>
      <c r="S2194" s="25">
        <f>VLOOKUP(CONCATENATE($F2194," ",$G2194),AllocFactorMatrix,(S$4+1),FALSE)*$E2201</f>
        <v>0</v>
      </c>
      <c r="T2194" s="25">
        <f>VLOOKUP(CONCATENATE($F2194," ",$G2194),AllocFactorMatrix,(T$4+1),FALSE)*$E2201</f>
        <v>0</v>
      </c>
      <c r="U2194" s="25">
        <f>VLOOKUP(CONCATENATE($F2194," ",$G2194),AllocFactorMatrix,(U$4+1),FALSE)*$E2201</f>
        <v>0</v>
      </c>
      <c r="V2194" s="25">
        <f>VLOOKUP(CONCATENATE($F2194," ",$G2194),AllocFactorMatrix,(V$4+1),FALSE)*$E2201</f>
        <v>0</v>
      </c>
      <c r="W2194" s="25">
        <f>SUBTOTAL(9,S2194:V2194)</f>
        <v>0</v>
      </c>
      <c r="X2194" s="25">
        <f>VLOOKUP(CONCATENATE($F2194," ",$G2194),AllocFactorMatrix,(X$4+1),FALSE)*$E2201</f>
        <v>0</v>
      </c>
      <c r="Y2194" s="25">
        <f>VLOOKUP(CONCATENATE($F2194," ",$G2194),AllocFactorMatrix,(Y$4+1),FALSE)*$E2201</f>
        <v>0</v>
      </c>
      <c r="Z2194" s="25">
        <f t="shared" si="981"/>
        <v>0</v>
      </c>
      <c r="AA2194" s="25">
        <f>VLOOKUP(CONCATENATE($F2194," ",$G2194),AllocFactorMatrix,(AA$4+1),FALSE)*$E2201</f>
        <v>0</v>
      </c>
      <c r="AB2194" s="25">
        <f>VLOOKUP(CONCATENATE($F2194," ",$G2194),AllocFactorMatrix,(AB$4+1),FALSE)*$E2201</f>
        <v>0</v>
      </c>
      <c r="AC2194" s="25">
        <f>VLOOKUP(CONCATENATE($F2194," ",$G2194),AllocFactorMatrix,(AC$4+1),FALSE)*$E2201</f>
        <v>0</v>
      </c>
    </row>
    <row r="2195" spans="4:29" hidden="1" outlineLevel="1">
      <c r="F2195" s="61" t="str">
        <f>F2201</f>
        <v>CUST_TOTAL</v>
      </c>
      <c r="G2195" s="20" t="str">
        <f>$G$9</f>
        <v>BULKTRAN</v>
      </c>
      <c r="H2195" s="24">
        <f t="shared" si="961"/>
        <v>0</v>
      </c>
      <c r="I2195" s="25">
        <f>VLOOKUP(CONCATENATE($F2195," ",$G2195),AllocFactorMatrix,(I$4+1),FALSE)*$E2201</f>
        <v>0</v>
      </c>
      <c r="J2195" s="25">
        <f>VLOOKUP(CONCATENATE($F2195," ",$G2195),AllocFactorMatrix,(J$4+1),FALSE)*$E2201</f>
        <v>0</v>
      </c>
      <c r="K2195" s="25">
        <f>VLOOKUP(CONCATENATE($F2195," ",$G2195),AllocFactorMatrix,(K$4+1),FALSE)*$E2201</f>
        <v>0</v>
      </c>
      <c r="L2195" s="25">
        <f>VLOOKUP(CONCATENATE($F2195," ",$G2195),AllocFactorMatrix,(L$4+1),FALSE)*$E2201</f>
        <v>0</v>
      </c>
      <c r="M2195" s="25">
        <f t="shared" si="980"/>
        <v>0</v>
      </c>
      <c r="N2195" s="25">
        <f>VLOOKUP(CONCATENATE($F2195," ",$G2195),AllocFactorMatrix,(N$4+1),FALSE)*$E2201</f>
        <v>0</v>
      </c>
      <c r="O2195" s="25">
        <f>VLOOKUP(CONCATENATE($F2195," ",$G2195),AllocFactorMatrix,(O$4+1),FALSE)*$E2201</f>
        <v>0</v>
      </c>
      <c r="P2195" s="25">
        <f>VLOOKUP(CONCATENATE($F2195," ",$G2195),AllocFactorMatrix,(P$4+1),FALSE)*$E2201</f>
        <v>0</v>
      </c>
      <c r="Q2195" s="25">
        <f>VLOOKUP(CONCATENATE($F2195," ",$G2195),AllocFactorMatrix,(Q$4+1),FALSE)*$E2201</f>
        <v>0</v>
      </c>
      <c r="R2195" s="25">
        <f t="shared" ref="R2195:R2201" si="984">SUBTOTAL(9,N2195:Q2195)</f>
        <v>0</v>
      </c>
      <c r="S2195" s="25">
        <f>VLOOKUP(CONCATENATE($F2195," ",$G2195),AllocFactorMatrix,(S$4+1),FALSE)*$E2201</f>
        <v>0</v>
      </c>
      <c r="T2195" s="25">
        <f>VLOOKUP(CONCATENATE($F2195," ",$G2195),AllocFactorMatrix,(T$4+1),FALSE)*$E2201</f>
        <v>0</v>
      </c>
      <c r="U2195" s="25">
        <f>VLOOKUP(CONCATENATE($F2195," ",$G2195),AllocFactorMatrix,(U$4+1),FALSE)*$E2201</f>
        <v>0</v>
      </c>
      <c r="V2195" s="25">
        <f>VLOOKUP(CONCATENATE($F2195," ",$G2195),AllocFactorMatrix,(V$4+1),FALSE)*$E2201</f>
        <v>0</v>
      </c>
      <c r="W2195" s="25">
        <f t="shared" ref="W2195:W2201" si="985">SUBTOTAL(9,S2195:V2195)</f>
        <v>0</v>
      </c>
      <c r="X2195" s="25">
        <f>VLOOKUP(CONCATENATE($F2195," ",$G2195),AllocFactorMatrix,(X$4+1),FALSE)*$E2201</f>
        <v>0</v>
      </c>
      <c r="Y2195" s="25">
        <f>VLOOKUP(CONCATENATE($F2195," ",$G2195),AllocFactorMatrix,(Y$4+1),FALSE)*$E2201</f>
        <v>0</v>
      </c>
      <c r="Z2195" s="25">
        <f t="shared" si="981"/>
        <v>0</v>
      </c>
      <c r="AA2195" s="25">
        <f>VLOOKUP(CONCATENATE($F2195," ",$G2195),AllocFactorMatrix,(AA$4+1),FALSE)*$E2201</f>
        <v>0</v>
      </c>
      <c r="AB2195" s="25">
        <f>VLOOKUP(CONCATENATE($F2195," ",$G2195),AllocFactorMatrix,(AB$4+1),FALSE)*$E2201</f>
        <v>0</v>
      </c>
      <c r="AC2195" s="25">
        <f>VLOOKUP(CONCATENATE($F2195," ",$G2195),AllocFactorMatrix,(AC$4+1),FALSE)*$E2201</f>
        <v>0</v>
      </c>
    </row>
    <row r="2196" spans="4:29" hidden="1" outlineLevel="1">
      <c r="F2196" s="61" t="str">
        <f>F2201</f>
        <v>CUST_TOTAL</v>
      </c>
      <c r="G2196" s="20" t="str">
        <f>$G$10</f>
        <v>SUBTRAN</v>
      </c>
      <c r="H2196" s="24">
        <f t="shared" si="961"/>
        <v>0</v>
      </c>
      <c r="I2196" s="25">
        <f>VLOOKUP(CONCATENATE($F2196," ",$G2196),AllocFactorMatrix,(I$4+1),FALSE)*$E2201</f>
        <v>0</v>
      </c>
      <c r="J2196" s="25">
        <f>VLOOKUP(CONCATENATE($F2196," ",$G2196),AllocFactorMatrix,(J$4+1),FALSE)*$E2201</f>
        <v>0</v>
      </c>
      <c r="K2196" s="25">
        <f>VLOOKUP(CONCATENATE($F2196," ",$G2196),AllocFactorMatrix,(K$4+1),FALSE)*$E2201</f>
        <v>0</v>
      </c>
      <c r="L2196" s="25">
        <f>VLOOKUP(CONCATENATE($F2196," ",$G2196),AllocFactorMatrix,(L$4+1),FALSE)*$E2201</f>
        <v>0</v>
      </c>
      <c r="M2196" s="25">
        <f t="shared" si="980"/>
        <v>0</v>
      </c>
      <c r="N2196" s="25">
        <f>VLOOKUP(CONCATENATE($F2196," ",$G2196),AllocFactorMatrix,(N$4+1),FALSE)*$E2201</f>
        <v>0</v>
      </c>
      <c r="O2196" s="25">
        <f>VLOOKUP(CONCATENATE($F2196," ",$G2196),AllocFactorMatrix,(O$4+1),FALSE)*$E2201</f>
        <v>0</v>
      </c>
      <c r="P2196" s="25">
        <f>VLOOKUP(CONCATENATE($F2196," ",$G2196),AllocFactorMatrix,(P$4+1),FALSE)*$E2201</f>
        <v>0</v>
      </c>
      <c r="Q2196" s="25">
        <f>VLOOKUP(CONCATENATE($F2196," ",$G2196),AllocFactorMatrix,(Q$4+1),FALSE)*$E2201</f>
        <v>0</v>
      </c>
      <c r="R2196" s="25">
        <f t="shared" si="984"/>
        <v>0</v>
      </c>
      <c r="S2196" s="25">
        <f>VLOOKUP(CONCATENATE($F2196," ",$G2196),AllocFactorMatrix,(S$4+1),FALSE)*$E2201</f>
        <v>0</v>
      </c>
      <c r="T2196" s="25">
        <f>VLOOKUP(CONCATENATE($F2196," ",$G2196),AllocFactorMatrix,(T$4+1),FALSE)*$E2201</f>
        <v>0</v>
      </c>
      <c r="U2196" s="25">
        <f>VLOOKUP(CONCATENATE($F2196," ",$G2196),AllocFactorMatrix,(U$4+1),FALSE)*$E2201</f>
        <v>0</v>
      </c>
      <c r="V2196" s="25">
        <f>VLOOKUP(CONCATENATE($F2196," ",$G2196),AllocFactorMatrix,(V$4+1),FALSE)*$E2201</f>
        <v>0</v>
      </c>
      <c r="W2196" s="25">
        <f t="shared" si="985"/>
        <v>0</v>
      </c>
      <c r="X2196" s="25">
        <f>VLOOKUP(CONCATENATE($F2196," ",$G2196),AllocFactorMatrix,(X$4+1),FALSE)*$E2201</f>
        <v>0</v>
      </c>
      <c r="Y2196" s="25">
        <f>VLOOKUP(CONCATENATE($F2196," ",$G2196),AllocFactorMatrix,(Y$4+1),FALSE)*$E2201</f>
        <v>0</v>
      </c>
      <c r="Z2196" s="25">
        <f t="shared" si="981"/>
        <v>0</v>
      </c>
      <c r="AA2196" s="25">
        <f>VLOOKUP(CONCATENATE($F2196," ",$G2196),AllocFactorMatrix,(AA$4+1),FALSE)*$E2201</f>
        <v>0</v>
      </c>
      <c r="AB2196" s="25">
        <f>VLOOKUP(CONCATENATE($F2196," ",$G2196),AllocFactorMatrix,(AB$4+1),FALSE)*$E2201</f>
        <v>0</v>
      </c>
      <c r="AC2196" s="25">
        <f>VLOOKUP(CONCATENATE($F2196," ",$G2196),AllocFactorMatrix,(AC$4+1),FALSE)*$E2201</f>
        <v>0</v>
      </c>
    </row>
    <row r="2197" spans="4:29" hidden="1" outlineLevel="1">
      <c r="F2197" s="61" t="str">
        <f>F2201</f>
        <v>CUST_TOTAL</v>
      </c>
      <c r="G2197" s="20" t="str">
        <f>$G$11</f>
        <v>DISTPRI</v>
      </c>
      <c r="H2197" s="24">
        <f t="shared" si="961"/>
        <v>0</v>
      </c>
      <c r="I2197" s="25">
        <f>VLOOKUP(CONCATENATE($F2197," ",$G2197),AllocFactorMatrix,(I$4+1),FALSE)*$E2201</f>
        <v>0</v>
      </c>
      <c r="J2197" s="25">
        <f>VLOOKUP(CONCATENATE($F2197," ",$G2197),AllocFactorMatrix,(J$4+1),FALSE)*$E2201</f>
        <v>0</v>
      </c>
      <c r="K2197" s="25">
        <f>VLOOKUP(CONCATENATE($F2197," ",$G2197),AllocFactorMatrix,(K$4+1),FALSE)*$E2201</f>
        <v>0</v>
      </c>
      <c r="L2197" s="25">
        <f>VLOOKUP(CONCATENATE($F2197," ",$G2197),AllocFactorMatrix,(L$4+1),FALSE)*$E2201</f>
        <v>0</v>
      </c>
      <c r="M2197" s="25">
        <f t="shared" si="980"/>
        <v>0</v>
      </c>
      <c r="N2197" s="25">
        <f>VLOOKUP(CONCATENATE($F2197," ",$G2197),AllocFactorMatrix,(N$4+1),FALSE)*$E2201</f>
        <v>0</v>
      </c>
      <c r="O2197" s="25">
        <f>VLOOKUP(CONCATENATE($F2197," ",$G2197),AllocFactorMatrix,(O$4+1),FALSE)*$E2201</f>
        <v>0</v>
      </c>
      <c r="P2197" s="25">
        <f>VLOOKUP(CONCATENATE($F2197," ",$G2197),AllocFactorMatrix,(P$4+1),FALSE)*$E2201</f>
        <v>0</v>
      </c>
      <c r="Q2197" s="25">
        <f>VLOOKUP(CONCATENATE($F2197," ",$G2197),AllocFactorMatrix,(Q$4+1),FALSE)*$E2201</f>
        <v>0</v>
      </c>
      <c r="R2197" s="25">
        <f t="shared" si="984"/>
        <v>0</v>
      </c>
      <c r="S2197" s="25">
        <f>VLOOKUP(CONCATENATE($F2197," ",$G2197),AllocFactorMatrix,(S$4+1),FALSE)*$E2201</f>
        <v>0</v>
      </c>
      <c r="T2197" s="25">
        <f>VLOOKUP(CONCATENATE($F2197," ",$G2197),AllocFactorMatrix,(T$4+1),FALSE)*$E2201</f>
        <v>0</v>
      </c>
      <c r="U2197" s="25">
        <f>VLOOKUP(CONCATENATE($F2197," ",$G2197),AllocFactorMatrix,(U$4+1),FALSE)*$E2201</f>
        <v>0</v>
      </c>
      <c r="V2197" s="25">
        <f>VLOOKUP(CONCATENATE($F2197," ",$G2197),AllocFactorMatrix,(V$4+1),FALSE)*$E2201</f>
        <v>0</v>
      </c>
      <c r="W2197" s="25">
        <f t="shared" si="985"/>
        <v>0</v>
      </c>
      <c r="X2197" s="25">
        <f>VLOOKUP(CONCATENATE($F2197," ",$G2197),AllocFactorMatrix,(X$4+1),FALSE)*$E2201</f>
        <v>0</v>
      </c>
      <c r="Y2197" s="25">
        <f>VLOOKUP(CONCATENATE($F2197," ",$G2197),AllocFactorMatrix,(Y$4+1),FALSE)*$E2201</f>
        <v>0</v>
      </c>
      <c r="Z2197" s="25">
        <f t="shared" si="981"/>
        <v>0</v>
      </c>
      <c r="AA2197" s="25">
        <f>VLOOKUP(CONCATENATE($F2197," ",$G2197),AllocFactorMatrix,(AA$4+1),FALSE)*$E2201</f>
        <v>0</v>
      </c>
      <c r="AB2197" s="25">
        <f>VLOOKUP(CONCATENATE($F2197," ",$G2197),AllocFactorMatrix,(AB$4+1),FALSE)*$E2201</f>
        <v>0</v>
      </c>
      <c r="AC2197" s="25">
        <f>VLOOKUP(CONCATENATE($F2197," ",$G2197),AllocFactorMatrix,(AC$4+1),FALSE)*$E2201</f>
        <v>0</v>
      </c>
    </row>
    <row r="2198" spans="4:29" hidden="1" outlineLevel="1">
      <c r="F2198" s="61" t="str">
        <f>F2201</f>
        <v>CUST_TOTAL</v>
      </c>
      <c r="G2198" s="20" t="str">
        <f>$G$12</f>
        <v>DISTSEC</v>
      </c>
      <c r="H2198" s="24">
        <f t="shared" si="961"/>
        <v>0</v>
      </c>
      <c r="I2198" s="25">
        <f>VLOOKUP(CONCATENATE($F2198," ",$G2198),AllocFactorMatrix,(I$4+1),FALSE)*$E2201</f>
        <v>0</v>
      </c>
      <c r="J2198" s="25">
        <f>VLOOKUP(CONCATENATE($F2198," ",$G2198),AllocFactorMatrix,(J$4+1),FALSE)*$E2201</f>
        <v>0</v>
      </c>
      <c r="K2198" s="25">
        <f>VLOOKUP(CONCATENATE($F2198," ",$G2198),AllocFactorMatrix,(K$4+1),FALSE)*$E2201</f>
        <v>0</v>
      </c>
      <c r="L2198" s="25">
        <f>VLOOKUP(CONCATENATE($F2198," ",$G2198),AllocFactorMatrix,(L$4+1),FALSE)*$E2201</f>
        <v>0</v>
      </c>
      <c r="M2198" s="25">
        <f t="shared" si="980"/>
        <v>0</v>
      </c>
      <c r="N2198" s="25">
        <f>VLOOKUP(CONCATENATE($F2198," ",$G2198),AllocFactorMatrix,(N$4+1),FALSE)*$E2201</f>
        <v>0</v>
      </c>
      <c r="O2198" s="25">
        <f>VLOOKUP(CONCATENATE($F2198," ",$G2198),AllocFactorMatrix,(O$4+1),FALSE)*$E2201</f>
        <v>0</v>
      </c>
      <c r="P2198" s="25">
        <f>VLOOKUP(CONCATENATE($F2198," ",$G2198),AllocFactorMatrix,(P$4+1),FALSE)*$E2201</f>
        <v>0</v>
      </c>
      <c r="Q2198" s="25">
        <f>VLOOKUP(CONCATENATE($F2198," ",$G2198),AllocFactorMatrix,(Q$4+1),FALSE)*$E2201</f>
        <v>0</v>
      </c>
      <c r="R2198" s="25">
        <f t="shared" si="984"/>
        <v>0</v>
      </c>
      <c r="S2198" s="25">
        <f>VLOOKUP(CONCATENATE($F2198," ",$G2198),AllocFactorMatrix,(S$4+1),FALSE)*$E2201</f>
        <v>0</v>
      </c>
      <c r="T2198" s="25">
        <f>VLOOKUP(CONCATENATE($F2198," ",$G2198),AllocFactorMatrix,(T$4+1),FALSE)*$E2201</f>
        <v>0</v>
      </c>
      <c r="U2198" s="25">
        <f>VLOOKUP(CONCATENATE($F2198," ",$G2198),AllocFactorMatrix,(U$4+1),FALSE)*$E2201</f>
        <v>0</v>
      </c>
      <c r="V2198" s="25">
        <f>VLOOKUP(CONCATENATE($F2198," ",$G2198),AllocFactorMatrix,(V$4+1),FALSE)*$E2201</f>
        <v>0</v>
      </c>
      <c r="W2198" s="25">
        <f t="shared" si="985"/>
        <v>0</v>
      </c>
      <c r="X2198" s="25">
        <f>VLOOKUP(CONCATENATE($F2198," ",$G2198),AllocFactorMatrix,(X$4+1),FALSE)*$E2201</f>
        <v>0</v>
      </c>
      <c r="Y2198" s="25">
        <f>VLOOKUP(CONCATENATE($F2198," ",$G2198),AllocFactorMatrix,(Y$4+1),FALSE)*$E2201</f>
        <v>0</v>
      </c>
      <c r="Z2198" s="25">
        <f t="shared" si="981"/>
        <v>0</v>
      </c>
      <c r="AA2198" s="25">
        <f>VLOOKUP(CONCATENATE($F2198," ",$G2198),AllocFactorMatrix,(AA$4+1),FALSE)*$E2201</f>
        <v>0</v>
      </c>
      <c r="AB2198" s="25">
        <f>VLOOKUP(CONCATENATE($F2198," ",$G2198),AllocFactorMatrix,(AB$4+1),FALSE)*$E2201</f>
        <v>0</v>
      </c>
      <c r="AC2198" s="25">
        <f>VLOOKUP(CONCATENATE($F2198," ",$G2198),AllocFactorMatrix,(AC$4+1),FALSE)*$E2201</f>
        <v>0</v>
      </c>
    </row>
    <row r="2199" spans="4:29" hidden="1" outlineLevel="1">
      <c r="F2199" s="61" t="str">
        <f>F2201</f>
        <v>CUST_TOTAL</v>
      </c>
      <c r="G2199" s="20" t="str">
        <f>$G$13</f>
        <v>ENERGY</v>
      </c>
      <c r="H2199" s="24">
        <f t="shared" si="961"/>
        <v>0</v>
      </c>
      <c r="I2199" s="25">
        <f>VLOOKUP(CONCATENATE($F2199," ",$G2199),AllocFactorMatrix,(I$4+1),FALSE)*$E2201</f>
        <v>0</v>
      </c>
      <c r="J2199" s="25">
        <f>VLOOKUP(CONCATENATE($F2199," ",$G2199),AllocFactorMatrix,(J$4+1),FALSE)*$E2201</f>
        <v>0</v>
      </c>
      <c r="K2199" s="25">
        <f>VLOOKUP(CONCATENATE($F2199," ",$G2199),AllocFactorMatrix,(K$4+1),FALSE)*$E2201</f>
        <v>0</v>
      </c>
      <c r="L2199" s="25">
        <f>VLOOKUP(CONCATENATE($F2199," ",$G2199),AllocFactorMatrix,(L$4+1),FALSE)*$E2201</f>
        <v>0</v>
      </c>
      <c r="M2199" s="25">
        <f t="shared" si="980"/>
        <v>0</v>
      </c>
      <c r="N2199" s="25">
        <f>VLOOKUP(CONCATENATE($F2199," ",$G2199),AllocFactorMatrix,(N$4+1),FALSE)*$E2201</f>
        <v>0</v>
      </c>
      <c r="O2199" s="25">
        <f>VLOOKUP(CONCATENATE($F2199," ",$G2199),AllocFactorMatrix,(O$4+1),FALSE)*$E2201</f>
        <v>0</v>
      </c>
      <c r="P2199" s="25">
        <f>VLOOKUP(CONCATENATE($F2199," ",$G2199),AllocFactorMatrix,(P$4+1),FALSE)*$E2201</f>
        <v>0</v>
      </c>
      <c r="Q2199" s="25">
        <f>VLOOKUP(CONCATENATE($F2199," ",$G2199),AllocFactorMatrix,(Q$4+1),FALSE)*$E2201</f>
        <v>0</v>
      </c>
      <c r="R2199" s="25">
        <f t="shared" si="984"/>
        <v>0</v>
      </c>
      <c r="S2199" s="25">
        <f>VLOOKUP(CONCATENATE($F2199," ",$G2199),AllocFactorMatrix,(S$4+1),FALSE)*$E2201</f>
        <v>0</v>
      </c>
      <c r="T2199" s="25">
        <f>VLOOKUP(CONCATENATE($F2199," ",$G2199),AllocFactorMatrix,(T$4+1),FALSE)*$E2201</f>
        <v>0</v>
      </c>
      <c r="U2199" s="25">
        <f>VLOOKUP(CONCATENATE($F2199," ",$G2199),AllocFactorMatrix,(U$4+1),FALSE)*$E2201</f>
        <v>0</v>
      </c>
      <c r="V2199" s="25">
        <f>VLOOKUP(CONCATENATE($F2199," ",$G2199),AllocFactorMatrix,(V$4+1),FALSE)*$E2201</f>
        <v>0</v>
      </c>
      <c r="W2199" s="25">
        <f t="shared" si="985"/>
        <v>0</v>
      </c>
      <c r="X2199" s="25">
        <f>VLOOKUP(CONCATENATE($F2199," ",$G2199),AllocFactorMatrix,(X$4+1),FALSE)*$E2201</f>
        <v>0</v>
      </c>
      <c r="Y2199" s="25">
        <f>VLOOKUP(CONCATENATE($F2199," ",$G2199),AllocFactorMatrix,(Y$4+1),FALSE)*$E2201</f>
        <v>0</v>
      </c>
      <c r="Z2199" s="25">
        <f t="shared" si="981"/>
        <v>0</v>
      </c>
      <c r="AA2199" s="25">
        <f>VLOOKUP(CONCATENATE($F2199," ",$G2199),AllocFactorMatrix,(AA$4+1),FALSE)*$E2201</f>
        <v>0</v>
      </c>
      <c r="AB2199" s="25">
        <f>VLOOKUP(CONCATENATE($F2199," ",$G2199),AllocFactorMatrix,(AB$4+1),FALSE)*$E2201</f>
        <v>0</v>
      </c>
      <c r="AC2199" s="25">
        <f>VLOOKUP(CONCATENATE($F2199," ",$G2199),AllocFactorMatrix,(AC$4+1),FALSE)*$E2201</f>
        <v>0</v>
      </c>
    </row>
    <row r="2200" spans="4:29" hidden="1" outlineLevel="1">
      <c r="F2200" s="61" t="str">
        <f>F2201</f>
        <v>CUST_TOTAL</v>
      </c>
      <c r="G2200" s="20" t="str">
        <f>$G$14</f>
        <v>CUSTOMER</v>
      </c>
      <c r="H2200" s="24">
        <f t="shared" si="961"/>
        <v>114528.72</v>
      </c>
      <c r="I2200" s="25">
        <f>VLOOKUP(CONCATENATE($F2200," ",$G2200),AllocFactorMatrix,(I$4+1),FALSE)*$E2201</f>
        <v>71780.280521385153</v>
      </c>
      <c r="J2200" s="25">
        <f>VLOOKUP(CONCATENATE($F2200," ",$G2200),AllocFactorMatrix,(J$4+1),FALSE)*$E2201</f>
        <v>16976.708369011354</v>
      </c>
      <c r="K2200" s="25">
        <f>VLOOKUP(CONCATENATE($F2200," ",$G2200),AllocFactorMatrix,(K$4+1),FALSE)*$E2201</f>
        <v>38.574661142947868</v>
      </c>
      <c r="L2200" s="25">
        <f>VLOOKUP(CONCATENATE($F2200," ",$G2200),AllocFactorMatrix,(L$4+1),FALSE)*$E2201</f>
        <v>1.6531997632691944</v>
      </c>
      <c r="M2200" s="25">
        <f t="shared" si="980"/>
        <v>17016.936229917574</v>
      </c>
      <c r="N2200" s="25">
        <f>VLOOKUP(CONCATENATE($F2200," ",$G2200),AllocFactorMatrix,(N$4+1),FALSE)*$E2201</f>
        <v>200.58823794332889</v>
      </c>
      <c r="O2200" s="25">
        <f>VLOOKUP(CONCATENATE($F2200," ",$G2200),AllocFactorMatrix,(O$4+1),FALSE)*$E2201</f>
        <v>33.063995265383888</v>
      </c>
      <c r="P2200" s="25">
        <f>VLOOKUP(CONCATENATE($F2200," ",$G2200),AllocFactorMatrix,(P$4+1),FALSE)*$E2201</f>
        <v>3.8574661142947866</v>
      </c>
      <c r="Q2200" s="25">
        <f>VLOOKUP(CONCATENATE($F2200," ",$G2200),AllocFactorMatrix,(Q$4+1),FALSE)*$E2201</f>
        <v>1.1021331755127961</v>
      </c>
      <c r="R2200" s="25">
        <f t="shared" si="984"/>
        <v>238.61183249852036</v>
      </c>
      <c r="S2200" s="25">
        <f>VLOOKUP(CONCATENATE($F2200," ",$G2200),AllocFactorMatrix,(S$4+1),FALSE)*$E2201</f>
        <v>2.7553329387819905</v>
      </c>
      <c r="T2200" s="25">
        <f>VLOOKUP(CONCATENATE($F2200," ",$G2200),AllocFactorMatrix,(T$4+1),FALSE)*$E2201</f>
        <v>18.736263983717535</v>
      </c>
      <c r="U2200" s="25">
        <f>VLOOKUP(CONCATENATE($F2200," ",$G2200),AllocFactorMatrix,(U$4+1),FALSE)*$E2201</f>
        <v>9.3681319918587675</v>
      </c>
      <c r="V2200" s="25">
        <f>VLOOKUP(CONCATENATE($F2200," ",$G2200),AllocFactorMatrix,(V$4+1),FALSE)*$E2201</f>
        <v>1.6531997632691944</v>
      </c>
      <c r="W2200" s="25">
        <f t="shared" si="985"/>
        <v>32.512928677627485</v>
      </c>
      <c r="X2200" s="25">
        <f>VLOOKUP(CONCATENATE($F2200," ",$G2200),AllocFactorMatrix,(X$4+1),FALSE)*$E2201</f>
        <v>69.98545664506257</v>
      </c>
      <c r="Y2200" s="25">
        <f>VLOOKUP(CONCATENATE($F2200," ",$G2200),AllocFactorMatrix,(Y$4+1),FALSE)*$E2201</f>
        <v>0.55106658775639805</v>
      </c>
      <c r="Z2200" s="25">
        <f t="shared" si="981"/>
        <v>70.536523232818965</v>
      </c>
      <c r="AA2200" s="25">
        <f>VLOOKUP(CONCATENATE($F2200," ",$G2200),AllocFactorMatrix,(AA$4+1),FALSE)*$E2201</f>
        <v>4.4085327020511844</v>
      </c>
      <c r="AB2200" s="25">
        <f>VLOOKUP(CONCATENATE($F2200," ",$G2200),AllocFactorMatrix,(AB$4+1),FALSE)*$E2201</f>
        <v>25356.226902435144</v>
      </c>
      <c r="AC2200" s="25">
        <f>VLOOKUP(CONCATENATE($F2200," ",$G2200),AllocFactorMatrix,(AC$4+1),FALSE)*$E2201</f>
        <v>29.2065291510891</v>
      </c>
    </row>
    <row r="2201" spans="4:29" collapsed="1">
      <c r="D2201" s="58" t="s">
        <v>1233</v>
      </c>
      <c r="E2201" s="22">
        <f>'Sch 5'!AL433</f>
        <v>114528.71999999997</v>
      </c>
      <c r="F2201" s="61" t="s">
        <v>41</v>
      </c>
      <c r="G2201" s="20" t="str">
        <f>$G$15</f>
        <v>TOTAL</v>
      </c>
      <c r="H2201" s="24">
        <f t="shared" si="961"/>
        <v>114528.72</v>
      </c>
      <c r="I2201" s="25">
        <f>VLOOKUP(CONCATENATE($F2201," ",$G2201),AllocFactorMatrix,(I$4+1),FALSE)*$E2201</f>
        <v>71780.280521385153</v>
      </c>
      <c r="J2201" s="25">
        <f>VLOOKUP(CONCATENATE($F2201," ",$G2201),AllocFactorMatrix,(J$4+1),FALSE)*$E2201</f>
        <v>16976.708369011354</v>
      </c>
      <c r="K2201" s="25">
        <f>VLOOKUP(CONCATENATE($F2201," ",$G2201),AllocFactorMatrix,(K$4+1),FALSE)*$E2201</f>
        <v>38.574661142947868</v>
      </c>
      <c r="L2201" s="25">
        <f>VLOOKUP(CONCATENATE($F2201," ",$G2201),AllocFactorMatrix,(L$4+1),FALSE)*$E2201</f>
        <v>1.6531997632691944</v>
      </c>
      <c r="M2201" s="25">
        <f t="shared" si="980"/>
        <v>17016.936229917574</v>
      </c>
      <c r="N2201" s="25">
        <f>VLOOKUP(CONCATENATE($F2201," ",$G2201),AllocFactorMatrix,(N$4+1),FALSE)*$E2201</f>
        <v>200.58823794332889</v>
      </c>
      <c r="O2201" s="25">
        <f>VLOOKUP(CONCATENATE($F2201," ",$G2201),AllocFactorMatrix,(O$4+1),FALSE)*$E2201</f>
        <v>33.063995265383888</v>
      </c>
      <c r="P2201" s="25">
        <f>VLOOKUP(CONCATENATE($F2201," ",$G2201),AllocFactorMatrix,(P$4+1),FALSE)*$E2201</f>
        <v>3.8574661142947866</v>
      </c>
      <c r="Q2201" s="25">
        <f>VLOOKUP(CONCATENATE($F2201," ",$G2201),AllocFactorMatrix,(Q$4+1),FALSE)*$E2201</f>
        <v>1.1021331755127961</v>
      </c>
      <c r="R2201" s="25">
        <f t="shared" si="984"/>
        <v>238.61183249852036</v>
      </c>
      <c r="S2201" s="25">
        <f>VLOOKUP(CONCATENATE($F2201," ",$G2201),AllocFactorMatrix,(S$4+1),FALSE)*$E2201</f>
        <v>2.7553329387819905</v>
      </c>
      <c r="T2201" s="25">
        <f>VLOOKUP(CONCATENATE($F2201," ",$G2201),AllocFactorMatrix,(T$4+1),FALSE)*$E2201</f>
        <v>18.736263983717535</v>
      </c>
      <c r="U2201" s="25">
        <f>VLOOKUP(CONCATENATE($F2201," ",$G2201),AllocFactorMatrix,(U$4+1),FALSE)*$E2201</f>
        <v>9.3681319918587675</v>
      </c>
      <c r="V2201" s="25">
        <f>VLOOKUP(CONCATENATE($F2201," ",$G2201),AllocFactorMatrix,(V$4+1),FALSE)*$E2201</f>
        <v>1.6531997632691944</v>
      </c>
      <c r="W2201" s="25">
        <f t="shared" si="985"/>
        <v>32.512928677627485</v>
      </c>
      <c r="X2201" s="25">
        <f>VLOOKUP(CONCATENATE($F2201," ",$G2201),AllocFactorMatrix,(X$4+1),FALSE)*$E2201</f>
        <v>69.98545664506257</v>
      </c>
      <c r="Y2201" s="25">
        <f>VLOOKUP(CONCATENATE($F2201," ",$G2201),AllocFactorMatrix,(Y$4+1),FALSE)*$E2201</f>
        <v>0.55106658775639805</v>
      </c>
      <c r="Z2201" s="25">
        <f t="shared" si="981"/>
        <v>70.536523232818965</v>
      </c>
      <c r="AA2201" s="25">
        <f>VLOOKUP(CONCATENATE($F2201," ",$G2201),AllocFactorMatrix,(AA$4+1),FALSE)*$E2201</f>
        <v>4.4085327020511844</v>
      </c>
      <c r="AB2201" s="25">
        <f>VLOOKUP(CONCATENATE($F2201," ",$G2201),AllocFactorMatrix,(AB$4+1),FALSE)*$E2201</f>
        <v>25356.226902435144</v>
      </c>
      <c r="AC2201" s="25">
        <f>VLOOKUP(CONCATENATE($F2201," ",$G2201),AllocFactorMatrix,(AC$4+1),FALSE)*$E2201</f>
        <v>29.2065291510891</v>
      </c>
    </row>
    <row r="2202" spans="4:29" hidden="1" outlineLevel="1">
      <c r="F2202" s="61" t="str">
        <f>F2209</f>
        <v>LABOR_M</v>
      </c>
      <c r="G2202" s="20" t="str">
        <f>$G$8</f>
        <v>PRODUCTION</v>
      </c>
      <c r="H2202" s="24">
        <f t="shared" ref="H2202:H2265" ca="1" si="986">SUBTOTAL(9,I2202:AC2202)</f>
        <v>-410639.16574065748</v>
      </c>
      <c r="I2202" s="25">
        <f ca="1">VLOOKUP(CONCATENATE($F2202," ",$G2202),AllocFactorMatrix,(I$4+1),FALSE)*$E2209</f>
        <v>-201354.00641058615</v>
      </c>
      <c r="J2202" s="25">
        <f ca="1">VLOOKUP(CONCATENATE($F2202," ",$G2202),AllocFactorMatrix,(J$4+1),FALSE)*$E2209</f>
        <v>-50934.734206468784</v>
      </c>
      <c r="K2202" s="25">
        <f ca="1">VLOOKUP(CONCATENATE($F2202," ",$G2202),AllocFactorMatrix,(K$4+1),FALSE)*$E2209</f>
        <v>-595.50451607115167</v>
      </c>
      <c r="L2202" s="25">
        <f ca="1">VLOOKUP(CONCATENATE($F2202," ",$G2202),AllocFactorMatrix,(L$4+1),FALSE)*$E2209</f>
        <v>-14.670555742419683</v>
      </c>
      <c r="M2202" s="25">
        <f t="shared" ref="M2202:M2209" ca="1" si="987">SUBTOTAL(9,J2202:L2202)</f>
        <v>-51544.909278282357</v>
      </c>
      <c r="N2202" s="25">
        <f ca="1">VLOOKUP(CONCATENATE($F2202," ",$G2202),AllocFactorMatrix,(N$4+1),FALSE)*$E2209</f>
        <v>-21311.731827408799</v>
      </c>
      <c r="O2202" s="25">
        <f ca="1">VLOOKUP(CONCATENATE($F2202," ",$G2202),AllocFactorMatrix,(O$4+1),FALSE)*$E2209</f>
        <v>-6069.4766026459056</v>
      </c>
      <c r="P2202" s="25">
        <f ca="1">VLOOKUP(CONCATENATE($F2202," ",$G2202),AllocFactorMatrix,(P$4+1),FALSE)*$E2209</f>
        <v>-480.31098786463895</v>
      </c>
      <c r="Q2202" s="25">
        <f ca="1">VLOOKUP(CONCATENATE($F2202," ",$G2202),AllocFactorMatrix,(Q$4+1),FALSE)*$E2209</f>
        <v>-101.38518062579385</v>
      </c>
      <c r="R2202" s="25">
        <f ca="1">SUBTOTAL(9,N2202:Q2202)</f>
        <v>-27962.904598545141</v>
      </c>
      <c r="S2202" s="25">
        <f ca="1">VLOOKUP(CONCATENATE($F2202," ",$G2202),AllocFactorMatrix,(S$4+1),FALSE)*$E2209</f>
        <v>-1280.202198952182</v>
      </c>
      <c r="T2202" s="25">
        <f ca="1">VLOOKUP(CONCATENATE($F2202," ",$G2202),AllocFactorMatrix,(T$4+1),FALSE)*$E2209</f>
        <v>-13956.4498605015</v>
      </c>
      <c r="U2202" s="25">
        <f ca="1">VLOOKUP(CONCATENATE($F2202," ",$G2202),AllocFactorMatrix,(U$4+1),FALSE)*$E2209</f>
        <v>-93210.077914422567</v>
      </c>
      <c r="V2202" s="25">
        <f ca="1">VLOOKUP(CONCATENATE($F2202," ",$G2202),AllocFactorMatrix,(V$4+1),FALSE)*$E2209</f>
        <v>-14622.899964334923</v>
      </c>
      <c r="W2202" s="25">
        <f ca="1">SUBTOTAL(9,S2202:V2202)</f>
        <v>-123069.62993821118</v>
      </c>
      <c r="X2202" s="25">
        <f ca="1">VLOOKUP(CONCATENATE($F2202," ",$G2202),AllocFactorMatrix,(X$4+1),FALSE)*$E2209</f>
        <v>-5784.583608462447</v>
      </c>
      <c r="Y2202" s="25">
        <f ca="1">VLOOKUP(CONCATENATE($F2202," ",$G2202),AllocFactorMatrix,(Y$4+1),FALSE)*$E2209</f>
        <v>-139.64196306471487</v>
      </c>
      <c r="Z2202" s="25">
        <f t="shared" ref="Z2202:Z2209" ca="1" si="988">SUBTOTAL(9,X2202:Y2202)</f>
        <v>-5924.2255715271622</v>
      </c>
      <c r="AA2202" s="25">
        <f ca="1">VLOOKUP(CONCATENATE($F2202," ",$G2202),AllocFactorMatrix,(AA$4+1),FALSE)*$E2209</f>
        <v>-100.85305584588842</v>
      </c>
      <c r="AB2202" s="25">
        <f ca="1">VLOOKUP(CONCATENATE($F2202," ",$G2202),AllocFactorMatrix,(AB$4+1),FALSE)*$E2209</f>
        <v>-546.84539270517962</v>
      </c>
      <c r="AC2202" s="25">
        <f ca="1">VLOOKUP(CONCATENATE($F2202," ",$G2202),AllocFactorMatrix,(AC$4+1),FALSE)*$E2209</f>
        <v>-135.7914949544799</v>
      </c>
    </row>
    <row r="2203" spans="4:29" hidden="1" outlineLevel="1">
      <c r="F2203" s="61" t="str">
        <f>F2209</f>
        <v>LABOR_M</v>
      </c>
      <c r="G2203" s="20" t="str">
        <f>$G$9</f>
        <v>BULKTRAN</v>
      </c>
      <c r="H2203" s="24">
        <f t="shared" ca="1" si="986"/>
        <v>-110492.00632928099</v>
      </c>
      <c r="I2203" s="25">
        <f ca="1">VLOOKUP(CONCATENATE($F2203," ",$G2203),AllocFactorMatrix,(I$4+1),FALSE)*$E2209</f>
        <v>-54178.972701292398</v>
      </c>
      <c r="J2203" s="25">
        <f ca="1">VLOOKUP(CONCATENATE($F2203," ",$G2203),AllocFactorMatrix,(J$4+1),FALSE)*$E2209</f>
        <v>-13705.173407340608</v>
      </c>
      <c r="K2203" s="25">
        <f ca="1">VLOOKUP(CONCATENATE($F2203," ",$G2203),AllocFactorMatrix,(K$4+1),FALSE)*$E2209</f>
        <v>-160.23432309524188</v>
      </c>
      <c r="L2203" s="25">
        <f ca="1">VLOOKUP(CONCATENATE($F2203," ",$G2203),AllocFactorMatrix,(L$4+1),FALSE)*$E2209</f>
        <v>-3.9474538066085203</v>
      </c>
      <c r="M2203" s="25">
        <f t="shared" ca="1" si="987"/>
        <v>-13869.355184242457</v>
      </c>
      <c r="N2203" s="25">
        <f ca="1">VLOOKUP(CONCATENATE($F2203," ",$G2203),AllocFactorMatrix,(N$4+1),FALSE)*$E2209</f>
        <v>-5734.4165009559028</v>
      </c>
      <c r="O2203" s="25">
        <f ca="1">VLOOKUP(CONCATENATE($F2203," ",$G2203),AllocFactorMatrix,(O$4+1),FALSE)*$E2209</f>
        <v>-1633.1336685466465</v>
      </c>
      <c r="P2203" s="25">
        <f ca="1">VLOOKUP(CONCATENATE($F2203," ",$G2203),AllocFactorMatrix,(P$4+1),FALSE)*$E2209</f>
        <v>-129.23882848690576</v>
      </c>
      <c r="Q2203" s="25">
        <f ca="1">VLOOKUP(CONCATENATE($F2203," ",$G2203),AllocFactorMatrix,(Q$4+1),FALSE)*$E2209</f>
        <v>-27.280037935970739</v>
      </c>
      <c r="R2203" s="25">
        <f t="shared" ref="R2203:R2209" ca="1" si="989">SUBTOTAL(9,N2203:Q2203)</f>
        <v>-7524.0690359254259</v>
      </c>
      <c r="S2203" s="25">
        <f ca="1">VLOOKUP(CONCATENATE($F2203," ",$G2203),AllocFactorMatrix,(S$4+1),FALSE)*$E2209</f>
        <v>-344.46813959952181</v>
      </c>
      <c r="T2203" s="25">
        <f ca="1">VLOOKUP(CONCATENATE($F2203," ",$G2203),AllocFactorMatrix,(T$4+1),FALSE)*$E2209</f>
        <v>-3755.3070310266876</v>
      </c>
      <c r="U2203" s="25">
        <f ca="1">VLOOKUP(CONCATENATE($F2203," ",$G2203),AllocFactorMatrix,(U$4+1),FALSE)*$E2209</f>
        <v>-25080.336651028432</v>
      </c>
      <c r="V2203" s="25">
        <f ca="1">VLOOKUP(CONCATENATE($F2203," ",$G2203),AllocFactorMatrix,(V$4+1),FALSE)*$E2209</f>
        <v>-3934.6309125129919</v>
      </c>
      <c r="W2203" s="25">
        <f t="shared" ref="W2203:W2209" ca="1" si="990">SUBTOTAL(9,S2203:V2203)</f>
        <v>-33114.742734167638</v>
      </c>
      <c r="X2203" s="25">
        <f ca="1">VLOOKUP(CONCATENATE($F2203," ",$G2203),AllocFactorMatrix,(X$4+1),FALSE)*$E2209</f>
        <v>-1556.4765906478301</v>
      </c>
      <c r="Y2203" s="25">
        <f ca="1">VLOOKUP(CONCATENATE($F2203," ",$G2203),AllocFactorMatrix,(Y$4+1),FALSE)*$E2209</f>
        <v>-37.573913922580424</v>
      </c>
      <c r="Z2203" s="25">
        <f t="shared" ca="1" si="988"/>
        <v>-1594.0505045704106</v>
      </c>
      <c r="AA2203" s="25">
        <f ca="1">VLOOKUP(CONCATENATE($F2203," ",$G2203),AllocFactorMatrix,(AA$4+1),FALSE)*$E2209</f>
        <v>-27.136857403146422</v>
      </c>
      <c r="AB2203" s="25">
        <f ca="1">VLOOKUP(CONCATENATE($F2203," ",$G2203),AllocFactorMatrix,(AB$4+1),FALSE)*$E2209</f>
        <v>-147.14145564497588</v>
      </c>
      <c r="AC2203" s="25">
        <f ca="1">VLOOKUP(CONCATENATE($F2203," ",$G2203),AllocFactorMatrix,(AC$4+1),FALSE)*$E2209</f>
        <v>-36.537856034533107</v>
      </c>
    </row>
    <row r="2204" spans="4:29" hidden="1" outlineLevel="1">
      <c r="F2204" s="61" t="str">
        <f>F2209</f>
        <v>LABOR_M</v>
      </c>
      <c r="G2204" s="20" t="str">
        <f>$G$10</f>
        <v>SUBTRAN</v>
      </c>
      <c r="H2204" s="24">
        <f t="shared" ca="1" si="986"/>
        <v>-42374.632200438129</v>
      </c>
      <c r="I2204" s="25">
        <f ca="1">VLOOKUP(CONCATENATE($F2204," ",$G2204),AllocFactorMatrix,(I$4+1),FALSE)*$E2209</f>
        <v>-20123.789423939696</v>
      </c>
      <c r="J2204" s="25">
        <f ca="1">VLOOKUP(CONCATENATE($F2204," ",$G2204),AllocFactorMatrix,(J$4+1),FALSE)*$E2209</f>
        <v>-5151.3931511718883</v>
      </c>
      <c r="K2204" s="25">
        <f ca="1">VLOOKUP(CONCATENATE($F2204," ",$G2204),AllocFactorMatrix,(K$4+1),FALSE)*$E2209</f>
        <v>-60.030331254821263</v>
      </c>
      <c r="L2204" s="25">
        <f ca="1">VLOOKUP(CONCATENATE($F2204," ",$G2204),AllocFactorMatrix,(L$4+1),FALSE)*$E2209</f>
        <v>-1.968047597925354</v>
      </c>
      <c r="M2204" s="25">
        <f t="shared" ca="1" si="987"/>
        <v>-5213.3915300246354</v>
      </c>
      <c r="N2204" s="25">
        <f ca="1">VLOOKUP(CONCATENATE($F2204," ",$G2204),AllocFactorMatrix,(N$4+1),FALSE)*$E2209</f>
        <v>-2245.227415448609</v>
      </c>
      <c r="O2204" s="25">
        <f ca="1">VLOOKUP(CONCATENATE($F2204," ",$G2204),AllocFactorMatrix,(O$4+1),FALSE)*$E2209</f>
        <v>-636.40464127267649</v>
      </c>
      <c r="P2204" s="25">
        <f ca="1">VLOOKUP(CONCATENATE($F2204," ",$G2204),AllocFactorMatrix,(P$4+1),FALSE)*$E2209</f>
        <v>-65.188786948278874</v>
      </c>
      <c r="Q2204" s="25">
        <f ca="1">VLOOKUP(CONCATENATE($F2204," ",$G2204),AllocFactorMatrix,(Q$4+1),FALSE)*$E2209</f>
        <v>0</v>
      </c>
      <c r="R2204" s="25">
        <f t="shared" ca="1" si="989"/>
        <v>-2946.8208436695645</v>
      </c>
      <c r="S2204" s="25">
        <f ca="1">VLOOKUP(CONCATENATE($F2204," ",$G2204),AllocFactorMatrix,(S$4+1),FALSE)*$E2209</f>
        <v>-125.74281884411278</v>
      </c>
      <c r="T2204" s="25">
        <f ca="1">VLOOKUP(CONCATENATE($F2204," ",$G2204),AllocFactorMatrix,(T$4+1),FALSE)*$E2209</f>
        <v>-1453.3204802973189</v>
      </c>
      <c r="U2204" s="25">
        <f ca="1">VLOOKUP(CONCATENATE($F2204," ",$G2204),AllocFactorMatrix,(U$4+1),FALSE)*$E2209</f>
        <v>-11838.378530341202</v>
      </c>
      <c r="V2204" s="25">
        <f ca="1">VLOOKUP(CONCATENATE($F2204," ",$G2204),AllocFactorMatrix,(V$4+1),FALSE)*$E2209</f>
        <v>0</v>
      </c>
      <c r="W2204" s="25">
        <f t="shared" ca="1" si="990"/>
        <v>-13417.441829482634</v>
      </c>
      <c r="X2204" s="25">
        <f ca="1">VLOOKUP(CONCATENATE($F2204," ",$G2204),AllocFactorMatrix,(X$4+1),FALSE)*$E2209</f>
        <v>-609.34199049528604</v>
      </c>
      <c r="Y2204" s="25">
        <f ca="1">VLOOKUP(CONCATENATE($F2204," ",$G2204),AllocFactorMatrix,(Y$4+1),FALSE)*$E2209</f>
        <v>-14.578913003877275</v>
      </c>
      <c r="Z2204" s="25">
        <f t="shared" ca="1" si="988"/>
        <v>-623.92090349916327</v>
      </c>
      <c r="AA2204" s="25">
        <f ca="1">VLOOKUP(CONCATENATE($F2204," ",$G2204),AllocFactorMatrix,(AA$4+1),FALSE)*$E2209</f>
        <v>-10.005965847942246</v>
      </c>
      <c r="AB2204" s="25">
        <f ca="1">VLOOKUP(CONCATENATE($F2204," ",$G2204),AllocFactorMatrix,(AB$4+1),FALSE)*$E2209</f>
        <v>-31.431730937360467</v>
      </c>
      <c r="AC2204" s="25">
        <f ca="1">VLOOKUP(CONCATENATE($F2204," ",$G2204),AllocFactorMatrix,(AC$4+1),FALSE)*$E2209</f>
        <v>-7.8299730371433789</v>
      </c>
    </row>
    <row r="2205" spans="4:29" hidden="1" outlineLevel="1">
      <c r="F2205" s="61" t="str">
        <f>F2209</f>
        <v>LABOR_M</v>
      </c>
      <c r="G2205" s="20" t="str">
        <f>$G$11</f>
        <v>DISTPRI</v>
      </c>
      <c r="H2205" s="24">
        <f t="shared" ca="1" si="986"/>
        <v>-282147.7030423127</v>
      </c>
      <c r="I2205" s="25">
        <f ca="1">VLOOKUP(CONCATENATE($F2205," ",$G2205),AllocFactorMatrix,(I$4+1),FALSE)*$E2209</f>
        <v>-187486.76894048959</v>
      </c>
      <c r="J2205" s="25">
        <f ca="1">VLOOKUP(CONCATENATE($F2205," ",$G2205),AllocFactorMatrix,(J$4+1),FALSE)*$E2209</f>
        <v>-47201.97390696573</v>
      </c>
      <c r="K2205" s="25">
        <f ca="1">VLOOKUP(CONCATENATE($F2205," ",$G2205),AllocFactorMatrix,(K$4+1),FALSE)*$E2209</f>
        <v>-550.83011946923853</v>
      </c>
      <c r="L2205" s="25">
        <f ca="1">VLOOKUP(CONCATENATE($F2205," ",$G2205),AllocFactorMatrix,(L$4+1),FALSE)*$E2209</f>
        <v>0</v>
      </c>
      <c r="M2205" s="25">
        <f t="shared" ca="1" si="987"/>
        <v>-47752.804026434969</v>
      </c>
      <c r="N2205" s="25">
        <f ca="1">VLOOKUP(CONCATENATE($F2205," ",$G2205),AllocFactorMatrix,(N$4+1),FALSE)*$E2209</f>
        <v>-20354.798646257514</v>
      </c>
      <c r="O2205" s="25">
        <f ca="1">VLOOKUP(CONCATENATE($F2205," ",$G2205),AllocFactorMatrix,(O$4+1),FALSE)*$E2209</f>
        <v>-5778.2875662245415</v>
      </c>
      <c r="P2205" s="25">
        <f ca="1">VLOOKUP(CONCATENATE($F2205," ",$G2205),AllocFactorMatrix,(P$4+1),FALSE)*$E2209</f>
        <v>0</v>
      </c>
      <c r="Q2205" s="25">
        <f ca="1">VLOOKUP(CONCATENATE($F2205," ",$G2205),AllocFactorMatrix,(Q$4+1),FALSE)*$E2209</f>
        <v>0</v>
      </c>
      <c r="R2205" s="25">
        <f t="shared" ca="1" si="989"/>
        <v>-26133.086212482056</v>
      </c>
      <c r="S2205" s="25">
        <f ca="1">VLOOKUP(CONCATENATE($F2205," ",$G2205),AllocFactorMatrix,(S$4+1),FALSE)*$E2209</f>
        <v>-1160.9089569956593</v>
      </c>
      <c r="T2205" s="25">
        <f ca="1">VLOOKUP(CONCATENATE($F2205," ",$G2205),AllocFactorMatrix,(T$4+1),FALSE)*$E2209</f>
        <v>-13427.535955727803</v>
      </c>
      <c r="U2205" s="25">
        <f ca="1">VLOOKUP(CONCATENATE($F2205," ",$G2205),AllocFactorMatrix,(U$4+1),FALSE)*$E2209</f>
        <v>0</v>
      </c>
      <c r="V2205" s="25">
        <f ca="1">VLOOKUP(CONCATENATE($F2205," ",$G2205),AllocFactorMatrix,(V$4+1),FALSE)*$E2209</f>
        <v>0</v>
      </c>
      <c r="W2205" s="25">
        <f t="shared" ca="1" si="990"/>
        <v>-14588.444912723462</v>
      </c>
      <c r="X2205" s="25">
        <f ca="1">VLOOKUP(CONCATENATE($F2205," ",$G2205),AllocFactorMatrix,(X$4+1),FALSE)*$E2209</f>
        <v>-5523.9494004217122</v>
      </c>
      <c r="Y2205" s="25">
        <f ca="1">VLOOKUP(CONCATENATE($F2205," ",$G2205),AllocFactorMatrix,(Y$4+1),FALSE)*$E2209</f>
        <v>-132.34926114807573</v>
      </c>
      <c r="Z2205" s="25">
        <f t="shared" ca="1" si="988"/>
        <v>-5656.2986615697882</v>
      </c>
      <c r="AA2205" s="25">
        <f ca="1">VLOOKUP(CONCATENATE($F2205," ",$G2205),AllocFactorMatrix,(AA$4+1),FALSE)*$E2209</f>
        <v>-95.038228437226877</v>
      </c>
      <c r="AB2205" s="25">
        <f ca="1">VLOOKUP(CONCATENATE($F2205," ",$G2205),AllocFactorMatrix,(AB$4+1),FALSE)*$E2209</f>
        <v>-348.38018678026924</v>
      </c>
      <c r="AC2205" s="25">
        <f ca="1">VLOOKUP(CONCATENATE($F2205," ",$G2205),AllocFactorMatrix,(AC$4+1),FALSE)*$E2209</f>
        <v>-86.881873395292729</v>
      </c>
    </row>
    <row r="2206" spans="4:29" hidden="1" outlineLevel="1">
      <c r="F2206" s="61" t="str">
        <f>F2209</f>
        <v>LABOR_M</v>
      </c>
      <c r="G2206" s="20" t="str">
        <f>$G$12</f>
        <v>DISTSEC</v>
      </c>
      <c r="H2206" s="24">
        <f t="shared" ca="1" si="986"/>
        <v>-112766.37345046947</v>
      </c>
      <c r="I2206" s="25">
        <f ca="1">VLOOKUP(CONCATENATE($F2206," ",$G2206),AllocFactorMatrix,(I$4+1),FALSE)*$E2209</f>
        <v>-84191.573120463974</v>
      </c>
      <c r="J2206" s="25">
        <f ca="1">VLOOKUP(CONCATENATE($F2206," ",$G2206),AllocFactorMatrix,(J$4+1),FALSE)*$E2209</f>
        <v>-18899.892518930377</v>
      </c>
      <c r="K2206" s="25">
        <f ca="1">VLOOKUP(CONCATENATE($F2206," ",$G2206),AllocFactorMatrix,(K$4+1),FALSE)*$E2209</f>
        <v>0</v>
      </c>
      <c r="L2206" s="25">
        <f ca="1">VLOOKUP(CONCATENATE($F2206," ",$G2206),AllocFactorMatrix,(L$4+1),FALSE)*$E2209</f>
        <v>0</v>
      </c>
      <c r="M2206" s="25">
        <f t="shared" ca="1" si="987"/>
        <v>-18899.892518930377</v>
      </c>
      <c r="N2206" s="25">
        <f ca="1">VLOOKUP(CONCATENATE($F2206," ",$G2206),AllocFactorMatrix,(N$4+1),FALSE)*$E2209</f>
        <v>-6662.4113575404381</v>
      </c>
      <c r="O2206" s="25">
        <f ca="1">VLOOKUP(CONCATENATE($F2206," ",$G2206),AllocFactorMatrix,(O$4+1),FALSE)*$E2209</f>
        <v>0</v>
      </c>
      <c r="P2206" s="25">
        <f ca="1">VLOOKUP(CONCATENATE($F2206," ",$G2206),AllocFactorMatrix,(P$4+1),FALSE)*$E2209</f>
        <v>0</v>
      </c>
      <c r="Q2206" s="25">
        <f ca="1">VLOOKUP(CONCATENATE($F2206," ",$G2206),AllocFactorMatrix,(Q$4+1),FALSE)*$E2209</f>
        <v>0</v>
      </c>
      <c r="R2206" s="25">
        <f t="shared" ca="1" si="989"/>
        <v>-6662.4113575404381</v>
      </c>
      <c r="S2206" s="25">
        <f ca="1">VLOOKUP(CONCATENATE($F2206," ",$G2206),AllocFactorMatrix,(S$4+1),FALSE)*$E2209</f>
        <v>-294.88203386706579</v>
      </c>
      <c r="T2206" s="25">
        <f ca="1">VLOOKUP(CONCATENATE($F2206," ",$G2206),AllocFactorMatrix,(T$4+1),FALSE)*$E2209</f>
        <v>0</v>
      </c>
      <c r="U2206" s="25">
        <f ca="1">VLOOKUP(CONCATENATE($F2206," ",$G2206),AllocFactorMatrix,(U$4+1),FALSE)*$E2209</f>
        <v>0</v>
      </c>
      <c r="V2206" s="25">
        <f ca="1">VLOOKUP(CONCATENATE($F2206," ",$G2206),AllocFactorMatrix,(V$4+1),FALSE)*$E2209</f>
        <v>0</v>
      </c>
      <c r="W2206" s="25">
        <f t="shared" ca="1" si="990"/>
        <v>-294.88203386706579</v>
      </c>
      <c r="X2206" s="25">
        <f ca="1">VLOOKUP(CONCATENATE($F2206," ",$G2206),AllocFactorMatrix,(X$4+1),FALSE)*$E2209</f>
        <v>-1854.2484648403292</v>
      </c>
      <c r="Y2206" s="25">
        <f ca="1">VLOOKUP(CONCATENATE($F2206," ",$G2206),AllocFactorMatrix,(Y$4+1),FALSE)*$E2209</f>
        <v>0</v>
      </c>
      <c r="Z2206" s="25">
        <f t="shared" ca="1" si="988"/>
        <v>-1854.2484648403292</v>
      </c>
      <c r="AA2206" s="25">
        <f ca="1">VLOOKUP(CONCATENATE($F2206," ",$G2206),AllocFactorMatrix,(AA$4+1),FALSE)*$E2209</f>
        <v>-30.23588421930349</v>
      </c>
      <c r="AB2206" s="25">
        <f ca="1">VLOOKUP(CONCATENATE($F2206," ",$G2206),AllocFactorMatrix,(AB$4+1),FALSE)*$E2209</f>
        <v>-667.65433469038078</v>
      </c>
      <c r="AC2206" s="25">
        <f ca="1">VLOOKUP(CONCATENATE($F2206," ",$G2206),AllocFactorMatrix,(AC$4+1),FALSE)*$E2209</f>
        <v>-165.47573591760113</v>
      </c>
    </row>
    <row r="2207" spans="4:29" hidden="1" outlineLevel="1">
      <c r="F2207" s="61" t="str">
        <f>F2209</f>
        <v>LABOR_M</v>
      </c>
      <c r="G2207" s="20" t="str">
        <f>$G$13</f>
        <v>ENERGY</v>
      </c>
      <c r="H2207" s="24">
        <f t="shared" ca="1" si="986"/>
        <v>-296190.02858125838</v>
      </c>
      <c r="I2207" s="25">
        <f ca="1">VLOOKUP(CONCATENATE($F2207," ",$G2207),AllocFactorMatrix,(I$4+1),FALSE)*$E2209</f>
        <v>-107674.69579494001</v>
      </c>
      <c r="J2207" s="25">
        <f ca="1">VLOOKUP(CONCATENATE($F2207," ",$G2207),AllocFactorMatrix,(J$4+1),FALSE)*$E2209</f>
        <v>-34753.747733990851</v>
      </c>
      <c r="K2207" s="25">
        <f ca="1">VLOOKUP(CONCATENATE($F2207," ",$G2207),AllocFactorMatrix,(K$4+1),FALSE)*$E2209</f>
        <v>-397.86447551372709</v>
      </c>
      <c r="L2207" s="25">
        <f ca="1">VLOOKUP(CONCATENATE($F2207," ",$G2207),AllocFactorMatrix,(L$4+1),FALSE)*$E2209</f>
        <v>-10.083850492917446</v>
      </c>
      <c r="M2207" s="25">
        <f t="shared" ca="1" si="987"/>
        <v>-35161.696059997499</v>
      </c>
      <c r="N2207" s="25">
        <f ca="1">VLOOKUP(CONCATENATE($F2207," ",$G2207),AllocFactorMatrix,(N$4+1),FALSE)*$E2209</f>
        <v>-16817.953642518576</v>
      </c>
      <c r="O2207" s="25">
        <f ca="1">VLOOKUP(CONCATENATE($F2207," ",$G2207),AllocFactorMatrix,(O$4+1),FALSE)*$E2209</f>
        <v>-4694.3935933874545</v>
      </c>
      <c r="P2207" s="25">
        <f ca="1">VLOOKUP(CONCATENATE($F2207," ",$G2207),AllocFactorMatrix,(P$4+1),FALSE)*$E2209</f>
        <v>-371.65869985740045</v>
      </c>
      <c r="Q2207" s="25">
        <f ca="1">VLOOKUP(CONCATENATE($F2207," ",$G2207),AllocFactorMatrix,(Q$4+1),FALSE)*$E2209</f>
        <v>-76.188333107587184</v>
      </c>
      <c r="R2207" s="25">
        <f t="shared" ca="1" si="989"/>
        <v>-21960.194268871022</v>
      </c>
      <c r="S2207" s="25">
        <f ca="1">VLOOKUP(CONCATENATE($F2207," ",$G2207),AllocFactorMatrix,(S$4+1),FALSE)*$E2209</f>
        <v>-1120.657014986451</v>
      </c>
      <c r="T2207" s="25">
        <f ca="1">VLOOKUP(CONCATENATE($F2207," ",$G2207),AllocFactorMatrix,(T$4+1),FALSE)*$E2209</f>
        <v>-13392.758243989145</v>
      </c>
      <c r="U2207" s="25">
        <f ca="1">VLOOKUP(CONCATENATE($F2207," ",$G2207),AllocFactorMatrix,(U$4+1),FALSE)*$E2209</f>
        <v>-94680.534243229937</v>
      </c>
      <c r="V2207" s="25">
        <f ca="1">VLOOKUP(CONCATENATE($F2207," ",$G2207),AllocFactorMatrix,(V$4+1),FALSE)*$E2209</f>
        <v>-15173.470850234051</v>
      </c>
      <c r="W2207" s="25">
        <f t="shared" ca="1" si="990"/>
        <v>-124367.42035243959</v>
      </c>
      <c r="X2207" s="25">
        <f ca="1">VLOOKUP(CONCATENATE($F2207," ",$G2207),AllocFactorMatrix,(X$4+1),FALSE)*$E2209</f>
        <v>-4561.8003789301838</v>
      </c>
      <c r="Y2207" s="25">
        <f ca="1">VLOOKUP(CONCATENATE($F2207," ",$G2207),AllocFactorMatrix,(Y$4+1),FALSE)*$E2209</f>
        <v>-107.21842037309173</v>
      </c>
      <c r="Z2207" s="25">
        <f t="shared" ca="1" si="988"/>
        <v>-4669.018799303276</v>
      </c>
      <c r="AA2207" s="25">
        <f ca="1">VLOOKUP(CONCATENATE($F2207," ",$G2207),AllocFactorMatrix,(AA$4+1),FALSE)*$E2209</f>
        <v>-104.743718194371</v>
      </c>
      <c r="AB2207" s="25">
        <f ca="1">VLOOKUP(CONCATENATE($F2207," ",$G2207),AllocFactorMatrix,(AB$4+1),FALSE)*$E2209</f>
        <v>-1802.3372140517652</v>
      </c>
      <c r="AC2207" s="25">
        <f ca="1">VLOOKUP(CONCATENATE($F2207," ",$G2207),AllocFactorMatrix,(AC$4+1),FALSE)*$E2209</f>
        <v>-449.92237346089928</v>
      </c>
    </row>
    <row r="2208" spans="4:29" hidden="1" outlineLevel="1">
      <c r="F2208" s="61" t="str">
        <f>F2209</f>
        <v>LABOR_M</v>
      </c>
      <c r="G2208" s="20" t="str">
        <f>$G$14</f>
        <v>CUSTOMER</v>
      </c>
      <c r="H2208" s="24">
        <f t="shared" ca="1" si="986"/>
        <v>-434666.09065558336</v>
      </c>
      <c r="I2208" s="25">
        <f ca="1">VLOOKUP(CONCATENATE($F2208," ",$G2208),AllocFactorMatrix,(I$4+1),FALSE)*$E2209</f>
        <v>-341425.58294072514</v>
      </c>
      <c r="J2208" s="25">
        <f ca="1">VLOOKUP(CONCATENATE($F2208," ",$G2208),AllocFactorMatrix,(J$4+1),FALSE)*$E2209</f>
        <v>-79325.198874089678</v>
      </c>
      <c r="K2208" s="25">
        <f ca="1">VLOOKUP(CONCATENATE($F2208," ",$G2208),AllocFactorMatrix,(K$4+1),FALSE)*$E2209</f>
        <v>-714.87215942005071</v>
      </c>
      <c r="L2208" s="25">
        <f ca="1">VLOOKUP(CONCATENATE($F2208," ",$G2208),AllocFactorMatrix,(L$4+1),FALSE)*$E2209</f>
        <v>-100.85003381242581</v>
      </c>
      <c r="M2208" s="25">
        <f t="shared" ca="1" si="987"/>
        <v>-80140.921067322153</v>
      </c>
      <c r="N2208" s="25">
        <f ca="1">VLOOKUP(CONCATENATE($F2208," ",$G2208),AllocFactorMatrix,(N$4+1),FALSE)*$E2209</f>
        <v>-1368.7449975723409</v>
      </c>
      <c r="O2208" s="25">
        <f ca="1">VLOOKUP(CONCATENATE($F2208," ",$G2208),AllocFactorMatrix,(O$4+1),FALSE)*$E2209</f>
        <v>-601.75679365363624</v>
      </c>
      <c r="P2208" s="25">
        <f ca="1">VLOOKUP(CONCATENATE($F2208," ",$G2208),AllocFactorMatrix,(P$4+1),FALSE)*$E2209</f>
        <v>-288.41598362482296</v>
      </c>
      <c r="Q2208" s="25">
        <f ca="1">VLOOKUP(CONCATENATE($F2208," ",$G2208),AllocFactorMatrix,(Q$4+1),FALSE)*$E2209</f>
        <v>-122.87531485536728</v>
      </c>
      <c r="R2208" s="25">
        <f t="shared" ca="1" si="989"/>
        <v>-2381.7930897061674</v>
      </c>
      <c r="S2208" s="25">
        <f ca="1">VLOOKUP(CONCATENATE($F2208," ",$G2208),AllocFactorMatrix,(S$4+1),FALSE)*$E2209</f>
        <v>-19.914259131867148</v>
      </c>
      <c r="T2208" s="25">
        <f ca="1">VLOOKUP(CONCATENATE($F2208," ",$G2208),AllocFactorMatrix,(T$4+1),FALSE)*$E2209</f>
        <v>-374.43370149029033</v>
      </c>
      <c r="U2208" s="25">
        <f ca="1">VLOOKUP(CONCATENATE($F2208," ",$G2208),AllocFactorMatrix,(U$4+1),FALSE)*$E2209</f>
        <v>-747.47948460838461</v>
      </c>
      <c r="V2208" s="25">
        <f ca="1">VLOOKUP(CONCATENATE($F2208," ",$G2208),AllocFactorMatrix,(V$4+1),FALSE)*$E2209</f>
        <v>-184.39218269713817</v>
      </c>
      <c r="W2208" s="25">
        <f t="shared" ca="1" si="990"/>
        <v>-1326.2196279276802</v>
      </c>
      <c r="X2208" s="25">
        <f ca="1">VLOOKUP(CONCATENATE($F2208," ",$G2208),AllocFactorMatrix,(X$4+1),FALSE)*$E2209</f>
        <v>-459.57446477046648</v>
      </c>
      <c r="Y2208" s="25">
        <f ca="1">VLOOKUP(CONCATENATE($F2208," ",$G2208),AllocFactorMatrix,(Y$4+1),FALSE)*$E2209</f>
        <v>-7.711591913353244</v>
      </c>
      <c r="Z2208" s="25">
        <f t="shared" ca="1" si="988"/>
        <v>-467.28605668381971</v>
      </c>
      <c r="AA2208" s="25">
        <f ca="1">VLOOKUP(CONCATENATE($F2208," ",$G2208),AllocFactorMatrix,(AA$4+1),FALSE)*$E2209</f>
        <v>-26.894463966104905</v>
      </c>
      <c r="AB2208" s="25">
        <f ca="1">VLOOKUP(CONCATENATE($F2208," ",$G2208),AllocFactorMatrix,(AB$4+1),FALSE)*$E2209</f>
        <v>-7408.5294648778536</v>
      </c>
      <c r="AC2208" s="25">
        <f ca="1">VLOOKUP(CONCATENATE($F2208," ",$G2208),AllocFactorMatrix,(AC$4+1),FALSE)*$E2209</f>
        <v>-1488.8639443745087</v>
      </c>
    </row>
    <row r="2209" spans="4:29" collapsed="1">
      <c r="D2209" s="58" t="s">
        <v>1234</v>
      </c>
      <c r="E2209" s="22">
        <f>'Sch 5'!AR433</f>
        <v>-1689276</v>
      </c>
      <c r="F2209" s="61" t="s">
        <v>69</v>
      </c>
      <c r="G2209" s="20" t="str">
        <f>$G$15</f>
        <v>TOTAL</v>
      </c>
      <c r="H2209" s="24">
        <f t="shared" ca="1" si="986"/>
        <v>-1689276.0000000009</v>
      </c>
      <c r="I2209" s="25">
        <f ca="1">VLOOKUP(CONCATENATE($F2209," ",$G2209),AllocFactorMatrix,(I$4+1),FALSE)*$E2209</f>
        <v>-996435.38933243707</v>
      </c>
      <c r="J2209" s="25">
        <f ca="1">VLOOKUP(CONCATENATE($F2209," ",$G2209),AllocFactorMatrix,(J$4+1),FALSE)*$E2209</f>
        <v>-249972.1137989579</v>
      </c>
      <c r="K2209" s="25">
        <f ca="1">VLOOKUP(CONCATENATE($F2209," ",$G2209),AllocFactorMatrix,(K$4+1),FALSE)*$E2209</f>
        <v>-2479.3359248242314</v>
      </c>
      <c r="L2209" s="25">
        <f ca="1">VLOOKUP(CONCATENATE($F2209," ",$G2209),AllocFactorMatrix,(L$4+1),FALSE)*$E2209</f>
        <v>-131.51994145229682</v>
      </c>
      <c r="M2209" s="25">
        <f t="shared" ca="1" si="987"/>
        <v>-252582.96966523444</v>
      </c>
      <c r="N2209" s="25">
        <f ca="1">VLOOKUP(CONCATENATE($F2209," ",$G2209),AllocFactorMatrix,(N$4+1),FALSE)*$E2209</f>
        <v>-74495.284387702181</v>
      </c>
      <c r="O2209" s="25">
        <f ca="1">VLOOKUP(CONCATENATE($F2209," ",$G2209),AllocFactorMatrix,(O$4+1),FALSE)*$E2209</f>
        <v>-19413.452865730862</v>
      </c>
      <c r="P2209" s="25">
        <f ca="1">VLOOKUP(CONCATENATE($F2209," ",$G2209),AllocFactorMatrix,(P$4+1),FALSE)*$E2209</f>
        <v>-1334.8132867820468</v>
      </c>
      <c r="Q2209" s="25">
        <f ca="1">VLOOKUP(CONCATENATE($F2209," ",$G2209),AllocFactorMatrix,(Q$4+1),FALSE)*$E2209</f>
        <v>-327.72886652471908</v>
      </c>
      <c r="R2209" s="25">
        <f t="shared" ca="1" si="989"/>
        <v>-95571.279406739806</v>
      </c>
      <c r="S2209" s="25">
        <f ca="1">VLOOKUP(CONCATENATE($F2209," ",$G2209),AllocFactorMatrix,(S$4+1),FALSE)*$E2209</f>
        <v>-4346.7754223768598</v>
      </c>
      <c r="T2209" s="25">
        <f ca="1">VLOOKUP(CONCATENATE($F2209," ",$G2209),AllocFactorMatrix,(T$4+1),FALSE)*$E2209</f>
        <v>-46359.805273032747</v>
      </c>
      <c r="U2209" s="25">
        <f ca="1">VLOOKUP(CONCATENATE($F2209," ",$G2209),AllocFactorMatrix,(U$4+1),FALSE)*$E2209</f>
        <v>-225556.80682363047</v>
      </c>
      <c r="V2209" s="25">
        <f ca="1">VLOOKUP(CONCATENATE($F2209," ",$G2209),AllocFactorMatrix,(V$4+1),FALSE)*$E2209</f>
        <v>-33915.393909779101</v>
      </c>
      <c r="W2209" s="25">
        <f t="shared" ca="1" si="990"/>
        <v>-310178.78142881917</v>
      </c>
      <c r="X2209" s="25">
        <f ca="1">VLOOKUP(CONCATENATE($F2209," ",$G2209),AllocFactorMatrix,(X$4+1),FALSE)*$E2209</f>
        <v>-20349.974898568256</v>
      </c>
      <c r="Y2209" s="25">
        <f ca="1">VLOOKUP(CONCATENATE($F2209," ",$G2209),AllocFactorMatrix,(Y$4+1),FALSE)*$E2209</f>
        <v>-439.07406342569328</v>
      </c>
      <c r="Z2209" s="25">
        <f t="shared" ca="1" si="988"/>
        <v>-20789.048961993951</v>
      </c>
      <c r="AA2209" s="25">
        <f ca="1">VLOOKUP(CONCATENATE($F2209," ",$G2209),AllocFactorMatrix,(AA$4+1),FALSE)*$E2209</f>
        <v>-394.90817391398338</v>
      </c>
      <c r="AB2209" s="25">
        <f ca="1">VLOOKUP(CONCATENATE($F2209," ",$G2209),AllocFactorMatrix,(AB$4+1),FALSE)*$E2209</f>
        <v>-10952.319779687785</v>
      </c>
      <c r="AC2209" s="25">
        <f ca="1">VLOOKUP(CONCATENATE($F2209," ",$G2209),AllocFactorMatrix,(AC$4+1),FALSE)*$E2209</f>
        <v>-2371.3032511744586</v>
      </c>
    </row>
    <row r="2210" spans="4:29" hidden="1" outlineLevel="1">
      <c r="F2210" s="61" t="str">
        <f>F2217</f>
        <v>LABOR_M</v>
      </c>
      <c r="G2210" s="20" t="str">
        <f>$G$8</f>
        <v>PRODUCTION</v>
      </c>
      <c r="H2210" s="24">
        <f t="shared" ca="1" si="986"/>
        <v>34219.930478388138</v>
      </c>
      <c r="I2210" s="25">
        <f ca="1">VLOOKUP(CONCATENATE($F2210," ",$G2210),AllocFactorMatrix,(I$4+1),FALSE)*$E2217</f>
        <v>16779.500534215513</v>
      </c>
      <c r="J2210" s="25">
        <f ca="1">VLOOKUP(CONCATENATE($F2210," ",$G2210),AllocFactorMatrix,(J$4+1),FALSE)*$E2217</f>
        <v>4244.5611838723989</v>
      </c>
      <c r="K2210" s="25">
        <f ca="1">VLOOKUP(CONCATENATE($F2210," ",$G2210),AllocFactorMatrix,(K$4+1),FALSE)*$E2217</f>
        <v>49.625376339262637</v>
      </c>
      <c r="L2210" s="25">
        <f ca="1">VLOOKUP(CONCATENATE($F2210," ",$G2210),AllocFactorMatrix,(L$4+1),FALSE)*$E2217</f>
        <v>1.2225463118683069</v>
      </c>
      <c r="M2210" s="25">
        <f t="shared" ref="M2210:M2225" ca="1" si="991">SUBTOTAL(9,J2210:L2210)</f>
        <v>4295.4091065235298</v>
      </c>
      <c r="N2210" s="25">
        <f ca="1">VLOOKUP(CONCATENATE($F2210," ",$G2210),AllocFactorMatrix,(N$4+1),FALSE)*$E2217</f>
        <v>1775.9776522840666</v>
      </c>
      <c r="O2210" s="25">
        <f ca="1">VLOOKUP(CONCATENATE($F2210," ",$G2210),AllocFactorMatrix,(O$4+1),FALSE)*$E2217</f>
        <v>505.78971688715876</v>
      </c>
      <c r="P2210" s="25">
        <f ca="1">VLOOKUP(CONCATENATE($F2210," ",$G2210),AllocFactorMatrix,(P$4+1),FALSE)*$E2217</f>
        <v>40.025915655386576</v>
      </c>
      <c r="Q2210" s="25">
        <f ca="1">VLOOKUP(CONCATENATE($F2210," ",$G2210),AllocFactorMatrix,(Q$4+1),FALSE)*$E2217</f>
        <v>8.4487650521494881</v>
      </c>
      <c r="R2210" s="25">
        <f ca="1">SUBTOTAL(9,N2210:Q2210)</f>
        <v>2330.2420498787615</v>
      </c>
      <c r="S2210" s="25">
        <f ca="1">VLOOKUP(CONCATENATE($F2210," ",$G2210),AllocFactorMatrix,(S$4+1),FALSE)*$E2217</f>
        <v>106.68351657934851</v>
      </c>
      <c r="T2210" s="25">
        <f ca="1">VLOOKUP(CONCATENATE($F2210," ",$G2210),AllocFactorMatrix,(T$4+1),FALSE)*$E2217</f>
        <v>1163.0374883751249</v>
      </c>
      <c r="U2210" s="25">
        <f ca="1">VLOOKUP(CONCATENATE($F2210," ",$G2210),AllocFactorMatrix,(U$4+1),FALSE)*$E2217</f>
        <v>7767.506492868547</v>
      </c>
      <c r="V2210" s="25">
        <f ca="1">VLOOKUP(CONCATENATE($F2210," ",$G2210),AllocFactorMatrix,(V$4+1),FALSE)*$E2217</f>
        <v>1218.5749970279103</v>
      </c>
      <c r="W2210" s="25">
        <f ca="1">SUBTOTAL(9,S2210:V2210)</f>
        <v>10255.80249485093</v>
      </c>
      <c r="X2210" s="25">
        <f ca="1">VLOOKUP(CONCATENATE($F2210," ",$G2210),AllocFactorMatrix,(X$4+1),FALSE)*$E2217</f>
        <v>482.04863403853727</v>
      </c>
      <c r="Y2210" s="25">
        <f ca="1">VLOOKUP(CONCATENATE($F2210," ",$G2210),AllocFactorMatrix,(Y$4+1),FALSE)*$E2217</f>
        <v>11.636830255392905</v>
      </c>
      <c r="Z2210" s="25">
        <f t="shared" ref="Z2210:Z2225" ca="1" si="992">SUBTOTAL(9,X2210:Y2210)</f>
        <v>493.68546429393018</v>
      </c>
      <c r="AA2210" s="25">
        <f ca="1">VLOOKUP(CONCATENATE($F2210," ",$G2210),AllocFactorMatrix,(AA$4+1),FALSE)*$E2217</f>
        <v>8.4044213204907017</v>
      </c>
      <c r="AB2210" s="25">
        <f ca="1">VLOOKUP(CONCATENATE($F2210," ",$G2210),AllocFactorMatrix,(AB$4+1),FALSE)*$E2217</f>
        <v>45.570449392098304</v>
      </c>
      <c r="AC2210" s="25">
        <f ca="1">VLOOKUP(CONCATENATE($F2210," ",$G2210),AllocFactorMatrix,(AC$4+1),FALSE)*$E2217</f>
        <v>11.315957912873326</v>
      </c>
    </row>
    <row r="2211" spans="4:29" hidden="1" outlineLevel="1">
      <c r="F2211" s="61" t="str">
        <f>F2217</f>
        <v>LABOR_M</v>
      </c>
      <c r="G2211" s="20" t="str">
        <f>$G$9</f>
        <v>BULKTRAN</v>
      </c>
      <c r="H2211" s="24">
        <f t="shared" ca="1" si="986"/>
        <v>9207.6671941067489</v>
      </c>
      <c r="I2211" s="25">
        <f ca="1">VLOOKUP(CONCATENATE($F2211," ",$G2211),AllocFactorMatrix,(I$4+1),FALSE)*$E2217</f>
        <v>4514.9143917743668</v>
      </c>
      <c r="J2211" s="25">
        <f ca="1">VLOOKUP(CONCATENATE($F2211," ",$G2211),AllocFactorMatrix,(J$4+1),FALSE)*$E2217</f>
        <v>1142.0977839450507</v>
      </c>
      <c r="K2211" s="25">
        <f ca="1">VLOOKUP(CONCATENATE($F2211," ",$G2211),AllocFactorMatrix,(K$4+1),FALSE)*$E2217</f>
        <v>13.352860257936824</v>
      </c>
      <c r="L2211" s="25">
        <f ca="1">VLOOKUP(CONCATENATE($F2211," ",$G2211),AllocFactorMatrix,(L$4+1),FALSE)*$E2217</f>
        <v>0.32895448388404336</v>
      </c>
      <c r="M2211" s="25">
        <f t="shared" ca="1" si="991"/>
        <v>1155.7795986868714</v>
      </c>
      <c r="N2211" s="25">
        <f ca="1">VLOOKUP(CONCATENATE($F2211," ",$G2211),AllocFactorMatrix,(N$4+1),FALSE)*$E2217</f>
        <v>477.86804174632522</v>
      </c>
      <c r="O2211" s="25">
        <f ca="1">VLOOKUP(CONCATENATE($F2211," ",$G2211),AllocFactorMatrix,(O$4+1),FALSE)*$E2217</f>
        <v>136.09447237888722</v>
      </c>
      <c r="P2211" s="25">
        <f ca="1">VLOOKUP(CONCATENATE($F2211," ",$G2211),AllocFactorMatrix,(P$4+1),FALSE)*$E2217</f>
        <v>10.769902373908812</v>
      </c>
      <c r="Q2211" s="25">
        <f ca="1">VLOOKUP(CONCATENATE($F2211," ",$G2211),AllocFactorMatrix,(Q$4+1),FALSE)*$E2217</f>
        <v>2.2733364946642283</v>
      </c>
      <c r="R2211" s="25">
        <f t="shared" ref="R2211:R2217" ca="1" si="993">SUBTOTAL(9,N2211:Q2211)</f>
        <v>627.00575299378556</v>
      </c>
      <c r="S2211" s="25">
        <f ca="1">VLOOKUP(CONCATENATE($F2211," ",$G2211),AllocFactorMatrix,(S$4+1),FALSE)*$E2217</f>
        <v>28.705678299960152</v>
      </c>
      <c r="T2211" s="25">
        <f ca="1">VLOOKUP(CONCATENATE($F2211," ",$G2211),AllocFactorMatrix,(T$4+1),FALSE)*$E2217</f>
        <v>312.9422525855573</v>
      </c>
      <c r="U2211" s="25">
        <f ca="1">VLOOKUP(CONCATENATE($F2211," ",$G2211),AllocFactorMatrix,(U$4+1),FALSE)*$E2217</f>
        <v>2090.0280542523692</v>
      </c>
      <c r="V2211" s="25">
        <f ca="1">VLOOKUP(CONCATENATE($F2211," ",$G2211),AllocFactorMatrix,(V$4+1),FALSE)*$E2217</f>
        <v>327.88590937608268</v>
      </c>
      <c r="W2211" s="25">
        <f t="shared" ref="W2211:W2217" ca="1" si="994">SUBTOTAL(9,S2211:V2211)</f>
        <v>2759.561894513969</v>
      </c>
      <c r="X2211" s="25">
        <f ca="1">VLOOKUP(CONCATENATE($F2211," ",$G2211),AllocFactorMatrix,(X$4+1),FALSE)*$E2217</f>
        <v>129.70638255398583</v>
      </c>
      <c r="Y2211" s="25">
        <f ca="1">VLOOKUP(CONCATENATE($F2211," ",$G2211),AllocFactorMatrix,(Y$4+1),FALSE)*$E2217</f>
        <v>3.1311594935483686</v>
      </c>
      <c r="Z2211" s="25">
        <f t="shared" ca="1" si="992"/>
        <v>132.83754204753421</v>
      </c>
      <c r="AA2211" s="25">
        <f ca="1">VLOOKUP(CONCATENATE($F2211," ",$G2211),AllocFactorMatrix,(AA$4+1),FALSE)*$E2217</f>
        <v>2.2614047835955353</v>
      </c>
      <c r="AB2211" s="25">
        <f ca="1">VLOOKUP(CONCATENATE($F2211," ",$G2211),AllocFactorMatrix,(AB$4+1),FALSE)*$E2217</f>
        <v>12.261787970414655</v>
      </c>
      <c r="AC2211" s="25">
        <f ca="1">VLOOKUP(CONCATENATE($F2211," ",$G2211),AllocFactorMatrix,(AC$4+1),FALSE)*$E2217</f>
        <v>3.0448213362110925</v>
      </c>
    </row>
    <row r="2212" spans="4:29" hidden="1" outlineLevel="1">
      <c r="F2212" s="61" t="str">
        <f>F2217</f>
        <v>LABOR_M</v>
      </c>
      <c r="G2212" s="20" t="str">
        <f>$G$10</f>
        <v>SUBTRAN</v>
      </c>
      <c r="H2212" s="24">
        <f t="shared" ca="1" si="986"/>
        <v>3531.2193500365115</v>
      </c>
      <c r="I2212" s="25">
        <f ca="1">VLOOKUP(CONCATENATE($F2212," ",$G2212),AllocFactorMatrix,(I$4+1),FALSE)*$E2217</f>
        <v>1676.9824519949746</v>
      </c>
      <c r="J2212" s="25">
        <f ca="1">VLOOKUP(CONCATENATE($F2212," ",$G2212),AllocFactorMatrix,(J$4+1),FALSE)*$E2217</f>
        <v>429.28276259765732</v>
      </c>
      <c r="K2212" s="25">
        <f ca="1">VLOOKUP(CONCATENATE($F2212," ",$G2212),AllocFactorMatrix,(K$4+1),FALSE)*$E2217</f>
        <v>5.0025276045684386</v>
      </c>
      <c r="L2212" s="25">
        <f ca="1">VLOOKUP(CONCATENATE($F2212," ",$G2212),AllocFactorMatrix,(L$4+1),FALSE)*$E2217</f>
        <v>0.16400396649377949</v>
      </c>
      <c r="M2212" s="25">
        <f t="shared" ca="1" si="991"/>
        <v>434.44929416871958</v>
      </c>
      <c r="N2212" s="25">
        <f ca="1">VLOOKUP(CONCATENATE($F2212," ",$G2212),AllocFactorMatrix,(N$4+1),FALSE)*$E2217</f>
        <v>187.10228462071743</v>
      </c>
      <c r="O2212" s="25">
        <f ca="1">VLOOKUP(CONCATENATE($F2212," ",$G2212),AllocFactorMatrix,(O$4+1),FALSE)*$E2217</f>
        <v>53.033720106056379</v>
      </c>
      <c r="P2212" s="25">
        <f ca="1">VLOOKUP(CONCATENATE($F2212," ",$G2212),AllocFactorMatrix,(P$4+1),FALSE)*$E2217</f>
        <v>5.4323989123565726</v>
      </c>
      <c r="Q2212" s="25">
        <f ca="1">VLOOKUP(CONCATENATE($F2212," ",$G2212),AllocFactorMatrix,(Q$4+1),FALSE)*$E2217</f>
        <v>0</v>
      </c>
      <c r="R2212" s="25">
        <f t="shared" ca="1" si="993"/>
        <v>245.56840363913039</v>
      </c>
      <c r="S2212" s="25">
        <f ca="1">VLOOKUP(CONCATENATE($F2212," ",$G2212),AllocFactorMatrix,(S$4+1),FALSE)*$E2217</f>
        <v>10.478568237009398</v>
      </c>
      <c r="T2212" s="25">
        <f ca="1">VLOOKUP(CONCATENATE($F2212," ",$G2212),AllocFactorMatrix,(T$4+1),FALSE)*$E2217</f>
        <v>121.11004002477658</v>
      </c>
      <c r="U2212" s="25">
        <f ca="1">VLOOKUP(CONCATENATE($F2212," ",$G2212),AllocFactorMatrix,(U$4+1),FALSE)*$E2217</f>
        <v>986.5315441951002</v>
      </c>
      <c r="V2212" s="25">
        <f ca="1">VLOOKUP(CONCATENATE($F2212," ",$G2212),AllocFactorMatrix,(V$4+1),FALSE)*$E2217</f>
        <v>0</v>
      </c>
      <c r="W2212" s="25">
        <f t="shared" ca="1" si="994"/>
        <v>1118.1201524568862</v>
      </c>
      <c r="X2212" s="25">
        <f ca="1">VLOOKUP(CONCATENATE($F2212," ",$G2212),AllocFactorMatrix,(X$4+1),FALSE)*$E2217</f>
        <v>50.778499207940499</v>
      </c>
      <c r="Y2212" s="25">
        <f ca="1">VLOOKUP(CONCATENATE($F2212," ",$G2212),AllocFactorMatrix,(Y$4+1),FALSE)*$E2217</f>
        <v>1.214909416989773</v>
      </c>
      <c r="Z2212" s="25">
        <f t="shared" ca="1" si="992"/>
        <v>51.993408624930268</v>
      </c>
      <c r="AA2212" s="25">
        <f ca="1">VLOOKUP(CONCATENATE($F2212," ",$G2212),AllocFactorMatrix,(AA$4+1),FALSE)*$E2217</f>
        <v>0.8338304873285205</v>
      </c>
      <c r="AB2212" s="25">
        <f ca="1">VLOOKUP(CONCATENATE($F2212," ",$G2212),AllocFactorMatrix,(AB$4+1),FALSE)*$E2217</f>
        <v>2.6193109114467057</v>
      </c>
      <c r="AC2212" s="25">
        <f ca="1">VLOOKUP(CONCATENATE($F2212," ",$G2212),AllocFactorMatrix,(AC$4+1),FALSE)*$E2217</f>
        <v>0.65249775309528157</v>
      </c>
    </row>
    <row r="2213" spans="4:29" hidden="1" outlineLevel="1">
      <c r="F2213" s="61" t="str">
        <f>F2217</f>
        <v>LABOR_M</v>
      </c>
      <c r="G2213" s="20" t="str">
        <f>$G$11</f>
        <v>DISTPRI</v>
      </c>
      <c r="H2213" s="24">
        <f t="shared" ca="1" si="986"/>
        <v>23512.308586859384</v>
      </c>
      <c r="I2213" s="25">
        <f ca="1">VLOOKUP(CONCATENATE($F2213," ",$G2213),AllocFactorMatrix,(I$4+1),FALSE)*$E2217</f>
        <v>15623.897411707467</v>
      </c>
      <c r="J2213" s="25">
        <f ca="1">VLOOKUP(CONCATENATE($F2213," ",$G2213),AllocFactorMatrix,(J$4+1),FALSE)*$E2217</f>
        <v>3933.4978255804776</v>
      </c>
      <c r="K2213" s="25">
        <f ca="1">VLOOKUP(CONCATENATE($F2213," ",$G2213),AllocFactorMatrix,(K$4+1),FALSE)*$E2217</f>
        <v>45.902509955769879</v>
      </c>
      <c r="L2213" s="25">
        <f ca="1">VLOOKUP(CONCATENATE($F2213," ",$G2213),AllocFactorMatrix,(L$4+1),FALSE)*$E2217</f>
        <v>0</v>
      </c>
      <c r="M2213" s="25">
        <f t="shared" ca="1" si="991"/>
        <v>3979.4003355362474</v>
      </c>
      <c r="N2213" s="25">
        <f ca="1">VLOOKUP(CONCATENATE($F2213," ",$G2213),AllocFactorMatrix,(N$4+1),FALSE)*$E2217</f>
        <v>1696.2332205214593</v>
      </c>
      <c r="O2213" s="25">
        <f ca="1">VLOOKUP(CONCATENATE($F2213," ",$G2213),AllocFactorMatrix,(O$4+1),FALSE)*$E2217</f>
        <v>481.52396385204514</v>
      </c>
      <c r="P2213" s="25">
        <f ca="1">VLOOKUP(CONCATENATE($F2213," ",$G2213),AllocFactorMatrix,(P$4+1),FALSE)*$E2217</f>
        <v>0</v>
      </c>
      <c r="Q2213" s="25">
        <f ca="1">VLOOKUP(CONCATENATE($F2213," ",$G2213),AllocFactorMatrix,(Q$4+1),FALSE)*$E2217</f>
        <v>0</v>
      </c>
      <c r="R2213" s="25">
        <f t="shared" ca="1" si="993"/>
        <v>2177.7571843735045</v>
      </c>
      <c r="S2213" s="25">
        <f ca="1">VLOOKUP(CONCATENATE($F2213," ",$G2213),AllocFactorMatrix,(S$4+1),FALSE)*$E2217</f>
        <v>96.742413082971609</v>
      </c>
      <c r="T2213" s="25">
        <f ca="1">VLOOKUP(CONCATENATE($F2213," ",$G2213),AllocFactorMatrix,(T$4+1),FALSE)*$E2217</f>
        <v>1118.9613296439834</v>
      </c>
      <c r="U2213" s="25">
        <f ca="1">VLOOKUP(CONCATENATE($F2213," ",$G2213),AllocFactorMatrix,(U$4+1),FALSE)*$E2217</f>
        <v>0</v>
      </c>
      <c r="V2213" s="25">
        <f ca="1">VLOOKUP(CONCATENATE($F2213," ",$G2213),AllocFactorMatrix,(V$4+1),FALSE)*$E2217</f>
        <v>0</v>
      </c>
      <c r="W2213" s="25">
        <f t="shared" ca="1" si="994"/>
        <v>1215.7037427269549</v>
      </c>
      <c r="X2213" s="25">
        <f ca="1">VLOOKUP(CONCATENATE($F2213," ",$G2213),AllocFactorMatrix,(X$4+1),FALSE)*$E2217</f>
        <v>460.32911670180931</v>
      </c>
      <c r="Y2213" s="25">
        <f ca="1">VLOOKUP(CONCATENATE($F2213," ",$G2213),AllocFactorMatrix,(Y$4+1),FALSE)*$E2217</f>
        <v>11.029105095672977</v>
      </c>
      <c r="Z2213" s="25">
        <f t="shared" ca="1" si="992"/>
        <v>471.35822179748232</v>
      </c>
      <c r="AA2213" s="25">
        <f ca="1">VLOOKUP(CONCATENATE($F2213," ",$G2213),AllocFactorMatrix,(AA$4+1),FALSE)*$E2217</f>
        <v>7.9198523697689067</v>
      </c>
      <c r="AB2213" s="25">
        <f ca="1">VLOOKUP(CONCATENATE($F2213," ",$G2213),AllocFactorMatrix,(AB$4+1),FALSE)*$E2217</f>
        <v>29.031682231689103</v>
      </c>
      <c r="AC2213" s="25">
        <f ca="1">VLOOKUP(CONCATENATE($F2213," ",$G2213),AllocFactorMatrix,(AC$4+1),FALSE)*$E2217</f>
        <v>7.2401561162743944</v>
      </c>
    </row>
    <row r="2214" spans="4:29" hidden="1" outlineLevel="1">
      <c r="F2214" s="61" t="str">
        <f>F2217</f>
        <v>LABOR_M</v>
      </c>
      <c r="G2214" s="20" t="str">
        <f>$G$12</f>
        <v>DISTSEC</v>
      </c>
      <c r="H2214" s="24">
        <f t="shared" ca="1" si="986"/>
        <v>9397.197787539124</v>
      </c>
      <c r="I2214" s="25">
        <f ca="1">VLOOKUP(CONCATENATE($F2214," ",$G2214),AllocFactorMatrix,(I$4+1),FALSE)*$E2217</f>
        <v>7015.9644267053309</v>
      </c>
      <c r="J2214" s="25">
        <f ca="1">VLOOKUP(CONCATENATE($F2214," ",$G2214),AllocFactorMatrix,(J$4+1),FALSE)*$E2217</f>
        <v>1574.9910432441982</v>
      </c>
      <c r="K2214" s="25">
        <f ca="1">VLOOKUP(CONCATENATE($F2214," ",$G2214),AllocFactorMatrix,(K$4+1),FALSE)*$E2217</f>
        <v>0</v>
      </c>
      <c r="L2214" s="25">
        <f ca="1">VLOOKUP(CONCATENATE($F2214," ",$G2214),AllocFactorMatrix,(L$4+1),FALSE)*$E2217</f>
        <v>0</v>
      </c>
      <c r="M2214" s="25">
        <f t="shared" ca="1" si="991"/>
        <v>1574.9910432441982</v>
      </c>
      <c r="N2214" s="25">
        <f ca="1">VLOOKUP(CONCATENATE($F2214," ",$G2214),AllocFactorMatrix,(N$4+1),FALSE)*$E2217</f>
        <v>555.20094646170321</v>
      </c>
      <c r="O2214" s="25">
        <f ca="1">VLOOKUP(CONCATENATE($F2214," ",$G2214),AllocFactorMatrix,(O$4+1),FALSE)*$E2217</f>
        <v>0</v>
      </c>
      <c r="P2214" s="25">
        <f ca="1">VLOOKUP(CONCATENATE($F2214," ",$G2214),AllocFactorMatrix,(P$4+1),FALSE)*$E2217</f>
        <v>0</v>
      </c>
      <c r="Q2214" s="25">
        <f ca="1">VLOOKUP(CONCATENATE($F2214," ",$G2214),AllocFactorMatrix,(Q$4+1),FALSE)*$E2217</f>
        <v>0</v>
      </c>
      <c r="R2214" s="25">
        <f t="shared" ca="1" si="993"/>
        <v>555.20094646170321</v>
      </c>
      <c r="S2214" s="25">
        <f ca="1">VLOOKUP(CONCATENATE($F2214," ",$G2214),AllocFactorMatrix,(S$4+1),FALSE)*$E2217</f>
        <v>24.573502822255481</v>
      </c>
      <c r="T2214" s="25">
        <f ca="1">VLOOKUP(CONCATENATE($F2214," ",$G2214),AllocFactorMatrix,(T$4+1),FALSE)*$E2217</f>
        <v>0</v>
      </c>
      <c r="U2214" s="25">
        <f ca="1">VLOOKUP(CONCATENATE($F2214," ",$G2214),AllocFactorMatrix,(U$4+1),FALSE)*$E2217</f>
        <v>0</v>
      </c>
      <c r="V2214" s="25">
        <f ca="1">VLOOKUP(CONCATENATE($F2214," ",$G2214),AllocFactorMatrix,(V$4+1),FALSE)*$E2217</f>
        <v>0</v>
      </c>
      <c r="W2214" s="25">
        <f t="shared" ca="1" si="994"/>
        <v>24.573502822255481</v>
      </c>
      <c r="X2214" s="25">
        <f ca="1">VLOOKUP(CONCATENATE($F2214," ",$G2214),AllocFactorMatrix,(X$4+1),FALSE)*$E2217</f>
        <v>154.52070540336078</v>
      </c>
      <c r="Y2214" s="25">
        <f ca="1">VLOOKUP(CONCATENATE($F2214," ",$G2214),AllocFactorMatrix,(Y$4+1),FALSE)*$E2217</f>
        <v>0</v>
      </c>
      <c r="Z2214" s="25">
        <f t="shared" ca="1" si="992"/>
        <v>154.52070540336078</v>
      </c>
      <c r="AA2214" s="25">
        <f ca="1">VLOOKUP(CONCATENATE($F2214," ",$G2214),AllocFactorMatrix,(AA$4+1),FALSE)*$E2217</f>
        <v>2.5196570182752906</v>
      </c>
      <c r="AB2214" s="25">
        <f ca="1">VLOOKUP(CONCATENATE($F2214," ",$G2214),AllocFactorMatrix,(AB$4+1),FALSE)*$E2217</f>
        <v>55.637861224198396</v>
      </c>
      <c r="AC2214" s="25">
        <f ca="1">VLOOKUP(CONCATENATE($F2214," ",$G2214),AllocFactorMatrix,(AC$4+1),FALSE)*$E2217</f>
        <v>13.789644659800095</v>
      </c>
    </row>
    <row r="2215" spans="4:29" hidden="1" outlineLevel="1">
      <c r="F2215" s="61" t="str">
        <f>F2217</f>
        <v>LABOR_M</v>
      </c>
      <c r="G2215" s="20" t="str">
        <f>$G$13</f>
        <v>ENERGY</v>
      </c>
      <c r="H2215" s="24">
        <f t="shared" ca="1" si="986"/>
        <v>24682.502381771537</v>
      </c>
      <c r="I2215" s="25">
        <f ca="1">VLOOKUP(CONCATENATE($F2215," ",$G2215),AllocFactorMatrix,(I$4+1),FALSE)*$E2217</f>
        <v>8972.8913162450008</v>
      </c>
      <c r="J2215" s="25">
        <f ca="1">VLOOKUP(CONCATENATE($F2215," ",$G2215),AllocFactorMatrix,(J$4+1),FALSE)*$E2217</f>
        <v>2896.1456444992377</v>
      </c>
      <c r="K2215" s="25">
        <f ca="1">VLOOKUP(CONCATENATE($F2215," ",$G2215),AllocFactorMatrix,(K$4+1),FALSE)*$E2217</f>
        <v>33.155372959477255</v>
      </c>
      <c r="L2215" s="25">
        <f ca="1">VLOOKUP(CONCATENATE($F2215," ",$G2215),AllocFactorMatrix,(L$4+1),FALSE)*$E2217</f>
        <v>0.84032087440978709</v>
      </c>
      <c r="M2215" s="25">
        <f t="shared" ca="1" si="991"/>
        <v>2930.1413383331246</v>
      </c>
      <c r="N2215" s="25">
        <f ca="1">VLOOKUP(CONCATENATE($F2215," ",$G2215),AllocFactorMatrix,(N$4+1),FALSE)*$E2217</f>
        <v>1401.496136876548</v>
      </c>
      <c r="O2215" s="25">
        <f ca="1">VLOOKUP(CONCATENATE($F2215," ",$G2215),AllocFactorMatrix,(O$4+1),FALSE)*$E2217</f>
        <v>391.19946611562119</v>
      </c>
      <c r="P2215" s="25">
        <f ca="1">VLOOKUP(CONCATENATE($F2215," ",$G2215),AllocFactorMatrix,(P$4+1),FALSE)*$E2217</f>
        <v>30.971558321450036</v>
      </c>
      <c r="Q2215" s="25">
        <f ca="1">VLOOKUP(CONCATENATE($F2215," ",$G2215),AllocFactorMatrix,(Q$4+1),FALSE)*$E2217</f>
        <v>6.3490277589655992</v>
      </c>
      <c r="R2215" s="25">
        <f t="shared" ca="1" si="993"/>
        <v>1830.0161890725847</v>
      </c>
      <c r="S2215" s="25">
        <f ca="1">VLOOKUP(CONCATENATE($F2215," ",$G2215),AllocFactorMatrix,(S$4+1),FALSE)*$E2217</f>
        <v>93.388084582204243</v>
      </c>
      <c r="T2215" s="25">
        <f ca="1">VLOOKUP(CONCATENATE($F2215," ",$G2215),AllocFactorMatrix,(T$4+1),FALSE)*$E2217</f>
        <v>1116.0631869990955</v>
      </c>
      <c r="U2215" s="25">
        <f ca="1">VLOOKUP(CONCATENATE($F2215," ",$G2215),AllocFactorMatrix,(U$4+1),FALSE)*$E2217</f>
        <v>7890.0445202691608</v>
      </c>
      <c r="V2215" s="25">
        <f ca="1">VLOOKUP(CONCATENATE($F2215," ",$G2215),AllocFactorMatrix,(V$4+1),FALSE)*$E2217</f>
        <v>1264.455904186171</v>
      </c>
      <c r="W2215" s="25">
        <f t="shared" ca="1" si="994"/>
        <v>10363.951696036631</v>
      </c>
      <c r="X2215" s="25">
        <f ca="1">VLOOKUP(CONCATENATE($F2215," ",$G2215),AllocFactorMatrix,(X$4+1),FALSE)*$E2217</f>
        <v>380.15003157751534</v>
      </c>
      <c r="Y2215" s="25">
        <f ca="1">VLOOKUP(CONCATENATE($F2215," ",$G2215),AllocFactorMatrix,(Y$4+1),FALSE)*$E2217</f>
        <v>8.934868364424311</v>
      </c>
      <c r="Z2215" s="25">
        <f t="shared" ca="1" si="992"/>
        <v>389.08489994193963</v>
      </c>
      <c r="AA2215" s="25">
        <f ca="1">VLOOKUP(CONCATENATE($F2215," ",$G2215),AllocFactorMatrix,(AA$4+1),FALSE)*$E2217</f>
        <v>8.7286431828642499</v>
      </c>
      <c r="AB2215" s="25">
        <f ca="1">VLOOKUP(CONCATENATE($F2215," ",$G2215),AllocFactorMatrix,(AB$4+1),FALSE)*$E2217</f>
        <v>150.19476783764711</v>
      </c>
      <c r="AC2215" s="25">
        <f ca="1">VLOOKUP(CONCATENATE($F2215," ",$G2215),AllocFactorMatrix,(AC$4+1),FALSE)*$E2217</f>
        <v>37.493531121741604</v>
      </c>
    </row>
    <row r="2216" spans="4:29" hidden="1" outlineLevel="1">
      <c r="F2216" s="61" t="str">
        <f>F2217</f>
        <v>LABOR_M</v>
      </c>
      <c r="G2216" s="20" t="str">
        <f>$G$14</f>
        <v>CUSTOMER</v>
      </c>
      <c r="H2216" s="24">
        <f t="shared" ca="1" si="986"/>
        <v>36222.174221298628</v>
      </c>
      <c r="I2216" s="25">
        <f ca="1">VLOOKUP(CONCATENATE($F2216," ",$G2216),AllocFactorMatrix,(I$4+1),FALSE)*$E2217</f>
        <v>28452.131911727098</v>
      </c>
      <c r="J2216" s="25">
        <f ca="1">VLOOKUP(CONCATENATE($F2216," ",$G2216),AllocFactorMatrix,(J$4+1),FALSE)*$E2217</f>
        <v>6610.4332395074734</v>
      </c>
      <c r="K2216" s="25">
        <f ca="1">VLOOKUP(CONCATENATE($F2216," ",$G2216),AllocFactorMatrix,(K$4+1),FALSE)*$E2217</f>
        <v>59.572679951670892</v>
      </c>
      <c r="L2216" s="25">
        <f ca="1">VLOOKUP(CONCATENATE($F2216," ",$G2216),AllocFactorMatrix,(L$4+1),FALSE)*$E2217</f>
        <v>8.4041694843688166</v>
      </c>
      <c r="M2216" s="25">
        <f t="shared" ca="1" si="991"/>
        <v>6678.4100889435131</v>
      </c>
      <c r="N2216" s="25">
        <f ca="1">VLOOKUP(CONCATENATE($F2216," ",$G2216),AllocFactorMatrix,(N$4+1),FALSE)*$E2217</f>
        <v>114.06208313102842</v>
      </c>
      <c r="O2216" s="25">
        <f ca="1">VLOOKUP(CONCATENATE($F2216," ",$G2216),AllocFactorMatrix,(O$4+1),FALSE)*$E2217</f>
        <v>50.146399471136348</v>
      </c>
      <c r="P2216" s="25">
        <f ca="1">VLOOKUP(CONCATENATE($F2216," ",$G2216),AllocFactorMatrix,(P$4+1),FALSE)*$E2217</f>
        <v>24.034665302068579</v>
      </c>
      <c r="Q2216" s="25">
        <f ca="1">VLOOKUP(CONCATENATE($F2216," ",$G2216),AllocFactorMatrix,(Q$4+1),FALSE)*$E2217</f>
        <v>10.239609571280607</v>
      </c>
      <c r="R2216" s="25">
        <f t="shared" ca="1" si="993"/>
        <v>198.48275747551395</v>
      </c>
      <c r="S2216" s="25">
        <f ca="1">VLOOKUP(CONCATENATE($F2216," ",$G2216),AllocFactorMatrix,(S$4+1),FALSE)*$E2217</f>
        <v>1.6595215943222623</v>
      </c>
      <c r="T2216" s="25">
        <f ca="1">VLOOKUP(CONCATENATE($F2216," ",$G2216),AllocFactorMatrix,(T$4+1),FALSE)*$E2217</f>
        <v>31.202808457524192</v>
      </c>
      <c r="U2216" s="25">
        <f ca="1">VLOOKUP(CONCATENATE($F2216," ",$G2216),AllocFactorMatrix,(U$4+1),FALSE)*$E2217</f>
        <v>62.28995705069871</v>
      </c>
      <c r="V2216" s="25">
        <f ca="1">VLOOKUP(CONCATENATE($F2216," ",$G2216),AllocFactorMatrix,(V$4+1),FALSE)*$E2217</f>
        <v>15.366015224761513</v>
      </c>
      <c r="W2216" s="25">
        <f t="shared" ca="1" si="994"/>
        <v>110.51830232730667</v>
      </c>
      <c r="X2216" s="25">
        <f ca="1">VLOOKUP(CONCATENATE($F2216," ",$G2216),AllocFactorMatrix,(X$4+1),FALSE)*$E2217</f>
        <v>38.297872064205542</v>
      </c>
      <c r="Y2216" s="25">
        <f ca="1">VLOOKUP(CONCATENATE($F2216," ",$G2216),AllocFactorMatrix,(Y$4+1),FALSE)*$E2217</f>
        <v>0.6426326594461037</v>
      </c>
      <c r="Z2216" s="25">
        <f t="shared" ca="1" si="992"/>
        <v>38.940504723651642</v>
      </c>
      <c r="AA2216" s="25">
        <f ca="1">VLOOKUP(CONCATENATE($F2216," ",$G2216),AllocFactorMatrix,(AA$4+1),FALSE)*$E2217</f>
        <v>2.241205330508742</v>
      </c>
      <c r="AB2216" s="25">
        <f ca="1">VLOOKUP(CONCATENATE($F2216," ",$G2216),AllocFactorMatrix,(AB$4+1),FALSE)*$E2217</f>
        <v>617.3774554064878</v>
      </c>
      <c r="AC2216" s="25">
        <f ca="1">VLOOKUP(CONCATENATE($F2216," ",$G2216),AllocFactorMatrix,(AC$4+1),FALSE)*$E2217</f>
        <v>124.07199536454239</v>
      </c>
    </row>
    <row r="2217" spans="4:29" collapsed="1">
      <c r="D2217" s="58" t="s">
        <v>1235</v>
      </c>
      <c r="E2217" s="22">
        <f>'Sch 5'!AS433</f>
        <v>140773</v>
      </c>
      <c r="F2217" s="62" t="s">
        <v>69</v>
      </c>
      <c r="G2217" s="20" t="str">
        <f>$G$15</f>
        <v>TOTAL</v>
      </c>
      <c r="H2217" s="24">
        <f t="shared" ca="1" si="986"/>
        <v>140773.00000000006</v>
      </c>
      <c r="I2217" s="25">
        <f ca="1">VLOOKUP(CONCATENATE($F2217," ",$G2217),AllocFactorMatrix,(I$4+1),FALSE)*$E2217</f>
        <v>83036.282444369761</v>
      </c>
      <c r="J2217" s="25">
        <f ca="1">VLOOKUP(CONCATENATE($F2217," ",$G2217),AllocFactorMatrix,(J$4+1),FALSE)*$E2217</f>
        <v>20831.009483246493</v>
      </c>
      <c r="K2217" s="25">
        <f ca="1">VLOOKUP(CONCATENATE($F2217," ",$G2217),AllocFactorMatrix,(K$4+1),FALSE)*$E2217</f>
        <v>206.61132706868597</v>
      </c>
      <c r="L2217" s="25">
        <f ca="1">VLOOKUP(CONCATENATE($F2217," ",$G2217),AllocFactorMatrix,(L$4+1),FALSE)*$E2217</f>
        <v>10.959995121024734</v>
      </c>
      <c r="M2217" s="25">
        <f t="shared" ca="1" si="991"/>
        <v>21048.580805436206</v>
      </c>
      <c r="N2217" s="25">
        <f ca="1">VLOOKUP(CONCATENATE($F2217," ",$G2217),AllocFactorMatrix,(N$4+1),FALSE)*$E2217</f>
        <v>6207.940365641849</v>
      </c>
      <c r="O2217" s="25">
        <f ca="1">VLOOKUP(CONCATENATE($F2217," ",$G2217),AllocFactorMatrix,(O$4+1),FALSE)*$E2217</f>
        <v>1617.7877388109052</v>
      </c>
      <c r="P2217" s="25">
        <f ca="1">VLOOKUP(CONCATENATE($F2217," ",$G2217),AllocFactorMatrix,(P$4+1),FALSE)*$E2217</f>
        <v>111.23444056517057</v>
      </c>
      <c r="Q2217" s="25">
        <f ca="1">VLOOKUP(CONCATENATE($F2217," ",$G2217),AllocFactorMatrix,(Q$4+1),FALSE)*$E2217</f>
        <v>27.310738877059922</v>
      </c>
      <c r="R2217" s="25">
        <f t="shared" ca="1" si="993"/>
        <v>7964.2732838949842</v>
      </c>
      <c r="S2217" s="25">
        <f ca="1">VLOOKUP(CONCATENATE($F2217," ",$G2217),AllocFactorMatrix,(S$4+1),FALSE)*$E2217</f>
        <v>362.23128519807165</v>
      </c>
      <c r="T2217" s="25">
        <f ca="1">VLOOKUP(CONCATENATE($F2217," ",$G2217),AllocFactorMatrix,(T$4+1),FALSE)*$E2217</f>
        <v>3863.3171060860623</v>
      </c>
      <c r="U2217" s="25">
        <f ca="1">VLOOKUP(CONCATENATE($F2217," ",$G2217),AllocFactorMatrix,(U$4+1),FALSE)*$E2217</f>
        <v>18796.400568635872</v>
      </c>
      <c r="V2217" s="25">
        <f ca="1">VLOOKUP(CONCATENATE($F2217," ",$G2217),AllocFactorMatrix,(V$4+1),FALSE)*$E2217</f>
        <v>2826.2828258149252</v>
      </c>
      <c r="W2217" s="25">
        <f t="shared" ca="1" si="994"/>
        <v>25848.23178573493</v>
      </c>
      <c r="X2217" s="25">
        <f ca="1">VLOOKUP(CONCATENATE($F2217," ",$G2217),AllocFactorMatrix,(X$4+1),FALSE)*$E2217</f>
        <v>1695.8312415473547</v>
      </c>
      <c r="Y2217" s="25">
        <f ca="1">VLOOKUP(CONCATENATE($F2217," ",$G2217),AllocFactorMatrix,(Y$4+1),FALSE)*$E2217</f>
        <v>36.589505285474438</v>
      </c>
      <c r="Z2217" s="25">
        <f t="shared" ca="1" si="992"/>
        <v>1732.4207468328291</v>
      </c>
      <c r="AA2217" s="25">
        <f ca="1">VLOOKUP(CONCATENATE($F2217," ",$G2217),AllocFactorMatrix,(AA$4+1),FALSE)*$E2217</f>
        <v>32.90901449283195</v>
      </c>
      <c r="AB2217" s="25">
        <f ca="1">VLOOKUP(CONCATENATE($F2217," ",$G2217),AllocFactorMatrix,(AB$4+1),FALSE)*$E2217</f>
        <v>912.69331497398207</v>
      </c>
      <c r="AC2217" s="25">
        <f ca="1">VLOOKUP(CONCATENATE($F2217," ",$G2217),AllocFactorMatrix,(AC$4+1),FALSE)*$E2217</f>
        <v>197.6086042645382</v>
      </c>
    </row>
    <row r="2218" spans="4:29" hidden="1" outlineLevel="1">
      <c r="F2218" s="61" t="str">
        <f>F2225</f>
        <v>TRANS_TOTAL</v>
      </c>
      <c r="G2218" s="20" t="str">
        <f>$G$8</f>
        <v>PRODUCTION</v>
      </c>
      <c r="H2218" s="24">
        <f t="shared" si="986"/>
        <v>0</v>
      </c>
      <c r="I2218" s="25">
        <f>VLOOKUP(CONCATENATE($F2218," ",$G2218),AllocFactorMatrix,(I$4+1),FALSE)*$E2225</f>
        <v>0</v>
      </c>
      <c r="J2218" s="25">
        <f>VLOOKUP(CONCATENATE($F2218," ",$G2218),AllocFactorMatrix,(J$4+1),FALSE)*$E2225</f>
        <v>0</v>
      </c>
      <c r="K2218" s="25">
        <f>VLOOKUP(CONCATENATE($F2218," ",$G2218),AllocFactorMatrix,(K$4+1),FALSE)*$E2225</f>
        <v>0</v>
      </c>
      <c r="L2218" s="25">
        <f>VLOOKUP(CONCATENATE($F2218," ",$G2218),AllocFactorMatrix,(L$4+1),FALSE)*$E2225</f>
        <v>0</v>
      </c>
      <c r="M2218" s="25">
        <f t="shared" si="991"/>
        <v>0</v>
      </c>
      <c r="N2218" s="25">
        <f>VLOOKUP(CONCATENATE($F2218," ",$G2218),AllocFactorMatrix,(N$4+1),FALSE)*$E2225</f>
        <v>0</v>
      </c>
      <c r="O2218" s="25">
        <f>VLOOKUP(CONCATENATE($F2218," ",$G2218),AllocFactorMatrix,(O$4+1),FALSE)*$E2225</f>
        <v>0</v>
      </c>
      <c r="P2218" s="25">
        <f>VLOOKUP(CONCATENATE($F2218," ",$G2218),AllocFactorMatrix,(P$4+1),FALSE)*$E2225</f>
        <v>0</v>
      </c>
      <c r="Q2218" s="25">
        <f>VLOOKUP(CONCATENATE($F2218," ",$G2218),AllocFactorMatrix,(Q$4+1),FALSE)*$E2225</f>
        <v>0</v>
      </c>
      <c r="R2218" s="25">
        <f>SUBTOTAL(9,N2218:Q2218)</f>
        <v>0</v>
      </c>
      <c r="S2218" s="25">
        <f>VLOOKUP(CONCATENATE($F2218," ",$G2218),AllocFactorMatrix,(S$4+1),FALSE)*$E2225</f>
        <v>0</v>
      </c>
      <c r="T2218" s="25">
        <f>VLOOKUP(CONCATENATE($F2218," ",$G2218),AllocFactorMatrix,(T$4+1),FALSE)*$E2225</f>
        <v>0</v>
      </c>
      <c r="U2218" s="25">
        <f>VLOOKUP(CONCATENATE($F2218," ",$G2218),AllocFactorMatrix,(U$4+1),FALSE)*$E2225</f>
        <v>0</v>
      </c>
      <c r="V2218" s="25">
        <f>VLOOKUP(CONCATENATE($F2218," ",$G2218),AllocFactorMatrix,(V$4+1),FALSE)*$E2225</f>
        <v>0</v>
      </c>
      <c r="W2218" s="25">
        <f>SUBTOTAL(9,S2218:V2218)</f>
        <v>0</v>
      </c>
      <c r="X2218" s="25">
        <f>VLOOKUP(CONCATENATE($F2218," ",$G2218),AllocFactorMatrix,(X$4+1),FALSE)*$E2225</f>
        <v>0</v>
      </c>
      <c r="Y2218" s="25">
        <f>VLOOKUP(CONCATENATE($F2218," ",$G2218),AllocFactorMatrix,(Y$4+1),FALSE)*$E2225</f>
        <v>0</v>
      </c>
      <c r="Z2218" s="25">
        <f t="shared" si="992"/>
        <v>0</v>
      </c>
      <c r="AA2218" s="25">
        <f>VLOOKUP(CONCATENATE($F2218," ",$G2218),AllocFactorMatrix,(AA$4+1),FALSE)*$E2225</f>
        <v>0</v>
      </c>
      <c r="AB2218" s="25">
        <f>VLOOKUP(CONCATENATE($F2218," ",$G2218),AllocFactorMatrix,(AB$4+1),FALSE)*$E2225</f>
        <v>0</v>
      </c>
      <c r="AC2218" s="25">
        <f>VLOOKUP(CONCATENATE($F2218," ",$G2218),AllocFactorMatrix,(AC$4+1),FALSE)*$E2225</f>
        <v>0</v>
      </c>
    </row>
    <row r="2219" spans="4:29" hidden="1" outlineLevel="1">
      <c r="F2219" s="61" t="str">
        <f>F2225</f>
        <v>TRANS_TOTAL</v>
      </c>
      <c r="G2219" s="20" t="str">
        <f>$G$9</f>
        <v>BULKTRAN</v>
      </c>
      <c r="H2219" s="24">
        <f t="shared" si="986"/>
        <v>0</v>
      </c>
      <c r="I2219" s="25">
        <f>VLOOKUP(CONCATENATE($F2219," ",$G2219),AllocFactorMatrix,(I$4+1),FALSE)*$E2225</f>
        <v>0</v>
      </c>
      <c r="J2219" s="25">
        <f>VLOOKUP(CONCATENATE($F2219," ",$G2219),AllocFactorMatrix,(J$4+1),FALSE)*$E2225</f>
        <v>0</v>
      </c>
      <c r="K2219" s="25">
        <f>VLOOKUP(CONCATENATE($F2219," ",$G2219),AllocFactorMatrix,(K$4+1),FALSE)*$E2225</f>
        <v>0</v>
      </c>
      <c r="L2219" s="25">
        <f>VLOOKUP(CONCATENATE($F2219," ",$G2219),AllocFactorMatrix,(L$4+1),FALSE)*$E2225</f>
        <v>0</v>
      </c>
      <c r="M2219" s="25">
        <f t="shared" si="991"/>
        <v>0</v>
      </c>
      <c r="N2219" s="25">
        <f>VLOOKUP(CONCATENATE($F2219," ",$G2219),AllocFactorMatrix,(N$4+1),FALSE)*$E2225</f>
        <v>0</v>
      </c>
      <c r="O2219" s="25">
        <f>VLOOKUP(CONCATENATE($F2219," ",$G2219),AllocFactorMatrix,(O$4+1),FALSE)*$E2225</f>
        <v>0</v>
      </c>
      <c r="P2219" s="25">
        <f>VLOOKUP(CONCATENATE($F2219," ",$G2219),AllocFactorMatrix,(P$4+1),FALSE)*$E2225</f>
        <v>0</v>
      </c>
      <c r="Q2219" s="25">
        <f>VLOOKUP(CONCATENATE($F2219," ",$G2219),AllocFactorMatrix,(Q$4+1),FALSE)*$E2225</f>
        <v>0</v>
      </c>
      <c r="R2219" s="25">
        <f t="shared" ref="R2219:R2225" si="995">SUBTOTAL(9,N2219:Q2219)</f>
        <v>0</v>
      </c>
      <c r="S2219" s="25">
        <f>VLOOKUP(CONCATENATE($F2219," ",$G2219),AllocFactorMatrix,(S$4+1),FALSE)*$E2225</f>
        <v>0</v>
      </c>
      <c r="T2219" s="25">
        <f>VLOOKUP(CONCATENATE($F2219," ",$G2219),AllocFactorMatrix,(T$4+1),FALSE)*$E2225</f>
        <v>0</v>
      </c>
      <c r="U2219" s="25">
        <f>VLOOKUP(CONCATENATE($F2219," ",$G2219),AllocFactorMatrix,(U$4+1),FALSE)*$E2225</f>
        <v>0</v>
      </c>
      <c r="V2219" s="25">
        <f>VLOOKUP(CONCATENATE($F2219," ",$G2219),AllocFactorMatrix,(V$4+1),FALSE)*$E2225</f>
        <v>0</v>
      </c>
      <c r="W2219" s="25">
        <f t="shared" ref="W2219:W2225" si="996">SUBTOTAL(9,S2219:V2219)</f>
        <v>0</v>
      </c>
      <c r="X2219" s="25">
        <f>VLOOKUP(CONCATENATE($F2219," ",$G2219),AllocFactorMatrix,(X$4+1),FALSE)*$E2225</f>
        <v>0</v>
      </c>
      <c r="Y2219" s="25">
        <f>VLOOKUP(CONCATENATE($F2219," ",$G2219),AllocFactorMatrix,(Y$4+1),FALSE)*$E2225</f>
        <v>0</v>
      </c>
      <c r="Z2219" s="25">
        <f t="shared" si="992"/>
        <v>0</v>
      </c>
      <c r="AA2219" s="25">
        <f>VLOOKUP(CONCATENATE($F2219," ",$G2219),AllocFactorMatrix,(AA$4+1),FALSE)*$E2225</f>
        <v>0</v>
      </c>
      <c r="AB2219" s="25">
        <f>VLOOKUP(CONCATENATE($F2219," ",$G2219),AllocFactorMatrix,(AB$4+1),FALSE)*$E2225</f>
        <v>0</v>
      </c>
      <c r="AC2219" s="25">
        <f>VLOOKUP(CONCATENATE($F2219," ",$G2219),AllocFactorMatrix,(AC$4+1),FALSE)*$E2225</f>
        <v>0</v>
      </c>
    </row>
    <row r="2220" spans="4:29" hidden="1" outlineLevel="1">
      <c r="F2220" s="61" t="str">
        <f>F2225</f>
        <v>TRANS_TOTAL</v>
      </c>
      <c r="G2220" s="20" t="str">
        <f>$G$10</f>
        <v>SUBTRAN</v>
      </c>
      <c r="H2220" s="24">
        <f t="shared" si="986"/>
        <v>0</v>
      </c>
      <c r="I2220" s="25">
        <f>VLOOKUP(CONCATENATE($F2220," ",$G2220),AllocFactorMatrix,(I$4+1),FALSE)*$E2225</f>
        <v>0</v>
      </c>
      <c r="J2220" s="25">
        <f>VLOOKUP(CONCATENATE($F2220," ",$G2220),AllocFactorMatrix,(J$4+1),FALSE)*$E2225</f>
        <v>0</v>
      </c>
      <c r="K2220" s="25">
        <f>VLOOKUP(CONCATENATE($F2220," ",$G2220),AllocFactorMatrix,(K$4+1),FALSE)*$E2225</f>
        <v>0</v>
      </c>
      <c r="L2220" s="25">
        <f>VLOOKUP(CONCATENATE($F2220," ",$G2220),AllocFactorMatrix,(L$4+1),FALSE)*$E2225</f>
        <v>0</v>
      </c>
      <c r="M2220" s="25">
        <f t="shared" si="991"/>
        <v>0</v>
      </c>
      <c r="N2220" s="25">
        <f>VLOOKUP(CONCATENATE($F2220," ",$G2220),AllocFactorMatrix,(N$4+1),FALSE)*$E2225</f>
        <v>0</v>
      </c>
      <c r="O2220" s="25">
        <f>VLOOKUP(CONCATENATE($F2220," ",$G2220),AllocFactorMatrix,(O$4+1),FALSE)*$E2225</f>
        <v>0</v>
      </c>
      <c r="P2220" s="25">
        <f>VLOOKUP(CONCATENATE($F2220," ",$G2220),AllocFactorMatrix,(P$4+1),FALSE)*$E2225</f>
        <v>0</v>
      </c>
      <c r="Q2220" s="25">
        <f>VLOOKUP(CONCATENATE($F2220," ",$G2220),AllocFactorMatrix,(Q$4+1),FALSE)*$E2225</f>
        <v>0</v>
      </c>
      <c r="R2220" s="25">
        <f t="shared" si="995"/>
        <v>0</v>
      </c>
      <c r="S2220" s="25">
        <f>VLOOKUP(CONCATENATE($F2220," ",$G2220),AllocFactorMatrix,(S$4+1),FALSE)*$E2225</f>
        <v>0</v>
      </c>
      <c r="T2220" s="25">
        <f>VLOOKUP(CONCATENATE($F2220," ",$G2220),AllocFactorMatrix,(T$4+1),FALSE)*$E2225</f>
        <v>0</v>
      </c>
      <c r="U2220" s="25">
        <f>VLOOKUP(CONCATENATE($F2220," ",$G2220),AllocFactorMatrix,(U$4+1),FALSE)*$E2225</f>
        <v>0</v>
      </c>
      <c r="V2220" s="25">
        <f>VLOOKUP(CONCATENATE($F2220," ",$G2220),AllocFactorMatrix,(V$4+1),FALSE)*$E2225</f>
        <v>0</v>
      </c>
      <c r="W2220" s="25">
        <f t="shared" si="996"/>
        <v>0</v>
      </c>
      <c r="X2220" s="25">
        <f>VLOOKUP(CONCATENATE($F2220," ",$G2220),AllocFactorMatrix,(X$4+1),FALSE)*$E2225</f>
        <v>0</v>
      </c>
      <c r="Y2220" s="25">
        <f>VLOOKUP(CONCATENATE($F2220," ",$G2220),AllocFactorMatrix,(Y$4+1),FALSE)*$E2225</f>
        <v>0</v>
      </c>
      <c r="Z2220" s="25">
        <f t="shared" si="992"/>
        <v>0</v>
      </c>
      <c r="AA2220" s="25">
        <f>VLOOKUP(CONCATENATE($F2220," ",$G2220),AllocFactorMatrix,(AA$4+1),FALSE)*$E2225</f>
        <v>0</v>
      </c>
      <c r="AB2220" s="25">
        <f>VLOOKUP(CONCATENATE($F2220," ",$G2220),AllocFactorMatrix,(AB$4+1),FALSE)*$E2225</f>
        <v>0</v>
      </c>
      <c r="AC2220" s="25">
        <f>VLOOKUP(CONCATENATE($F2220," ",$G2220),AllocFactorMatrix,(AC$4+1),FALSE)*$E2225</f>
        <v>0</v>
      </c>
    </row>
    <row r="2221" spans="4:29" hidden="1" outlineLevel="1">
      <c r="F2221" s="61" t="str">
        <f>F2225</f>
        <v>TRANS_TOTAL</v>
      </c>
      <c r="G2221" s="20" t="str">
        <f>$G$11</f>
        <v>DISTPRI</v>
      </c>
      <c r="H2221" s="24">
        <f t="shared" si="986"/>
        <v>0</v>
      </c>
      <c r="I2221" s="25">
        <f>VLOOKUP(CONCATENATE($F2221," ",$G2221),AllocFactorMatrix,(I$4+1),FALSE)*$E2225</f>
        <v>0</v>
      </c>
      <c r="J2221" s="25">
        <f>VLOOKUP(CONCATENATE($F2221," ",$G2221),AllocFactorMatrix,(J$4+1),FALSE)*$E2225</f>
        <v>0</v>
      </c>
      <c r="K2221" s="25">
        <f>VLOOKUP(CONCATENATE($F2221," ",$G2221),AllocFactorMatrix,(K$4+1),FALSE)*$E2225</f>
        <v>0</v>
      </c>
      <c r="L2221" s="25">
        <f>VLOOKUP(CONCATENATE($F2221," ",$G2221),AllocFactorMatrix,(L$4+1),FALSE)*$E2225</f>
        <v>0</v>
      </c>
      <c r="M2221" s="25">
        <f t="shared" si="991"/>
        <v>0</v>
      </c>
      <c r="N2221" s="25">
        <f>VLOOKUP(CONCATENATE($F2221," ",$G2221),AllocFactorMatrix,(N$4+1),FALSE)*$E2225</f>
        <v>0</v>
      </c>
      <c r="O2221" s="25">
        <f>VLOOKUP(CONCATENATE($F2221," ",$G2221),AllocFactorMatrix,(O$4+1),FALSE)*$E2225</f>
        <v>0</v>
      </c>
      <c r="P2221" s="25">
        <f>VLOOKUP(CONCATENATE($F2221," ",$G2221),AllocFactorMatrix,(P$4+1),FALSE)*$E2225</f>
        <v>0</v>
      </c>
      <c r="Q2221" s="25">
        <f>VLOOKUP(CONCATENATE($F2221," ",$G2221),AllocFactorMatrix,(Q$4+1),FALSE)*$E2225</f>
        <v>0</v>
      </c>
      <c r="R2221" s="25">
        <f t="shared" si="995"/>
        <v>0</v>
      </c>
      <c r="S2221" s="25">
        <f>VLOOKUP(CONCATENATE($F2221," ",$G2221),AllocFactorMatrix,(S$4+1),FALSE)*$E2225</f>
        <v>0</v>
      </c>
      <c r="T2221" s="25">
        <f>VLOOKUP(CONCATENATE($F2221," ",$G2221),AllocFactorMatrix,(T$4+1),FALSE)*$E2225</f>
        <v>0</v>
      </c>
      <c r="U2221" s="25">
        <f>VLOOKUP(CONCATENATE($F2221," ",$G2221),AllocFactorMatrix,(U$4+1),FALSE)*$E2225</f>
        <v>0</v>
      </c>
      <c r="V2221" s="25">
        <f>VLOOKUP(CONCATENATE($F2221," ",$G2221),AllocFactorMatrix,(V$4+1),FALSE)*$E2225</f>
        <v>0</v>
      </c>
      <c r="W2221" s="25">
        <f t="shared" si="996"/>
        <v>0</v>
      </c>
      <c r="X2221" s="25">
        <f>VLOOKUP(CONCATENATE($F2221," ",$G2221),AllocFactorMatrix,(X$4+1),FALSE)*$E2225</f>
        <v>0</v>
      </c>
      <c r="Y2221" s="25">
        <f>VLOOKUP(CONCATENATE($F2221," ",$G2221),AllocFactorMatrix,(Y$4+1),FALSE)*$E2225</f>
        <v>0</v>
      </c>
      <c r="Z2221" s="25">
        <f t="shared" si="992"/>
        <v>0</v>
      </c>
      <c r="AA2221" s="25">
        <f>VLOOKUP(CONCATENATE($F2221," ",$G2221),AllocFactorMatrix,(AA$4+1),FALSE)*$E2225</f>
        <v>0</v>
      </c>
      <c r="AB2221" s="25">
        <f>VLOOKUP(CONCATENATE($F2221," ",$G2221),AllocFactorMatrix,(AB$4+1),FALSE)*$E2225</f>
        <v>0</v>
      </c>
      <c r="AC2221" s="25">
        <f>VLOOKUP(CONCATENATE($F2221," ",$G2221),AllocFactorMatrix,(AC$4+1),FALSE)*$E2225</f>
        <v>0</v>
      </c>
    </row>
    <row r="2222" spans="4:29" hidden="1" outlineLevel="1">
      <c r="F2222" s="61" t="str">
        <f>F2225</f>
        <v>TRANS_TOTAL</v>
      </c>
      <c r="G2222" s="20" t="str">
        <f>$G$12</f>
        <v>DISTSEC</v>
      </c>
      <c r="H2222" s="24">
        <f t="shared" si="986"/>
        <v>0</v>
      </c>
      <c r="I2222" s="25">
        <f>VLOOKUP(CONCATENATE($F2222," ",$G2222),AllocFactorMatrix,(I$4+1),FALSE)*$E2225</f>
        <v>0</v>
      </c>
      <c r="J2222" s="25">
        <f>VLOOKUP(CONCATENATE($F2222," ",$G2222),AllocFactorMatrix,(J$4+1),FALSE)*$E2225</f>
        <v>0</v>
      </c>
      <c r="K2222" s="25">
        <f>VLOOKUP(CONCATENATE($F2222," ",$G2222),AllocFactorMatrix,(K$4+1),FALSE)*$E2225</f>
        <v>0</v>
      </c>
      <c r="L2222" s="25">
        <f>VLOOKUP(CONCATENATE($F2222," ",$G2222),AllocFactorMatrix,(L$4+1),FALSE)*$E2225</f>
        <v>0</v>
      </c>
      <c r="M2222" s="25">
        <f t="shared" si="991"/>
        <v>0</v>
      </c>
      <c r="N2222" s="25">
        <f>VLOOKUP(CONCATENATE($F2222," ",$G2222),AllocFactorMatrix,(N$4+1),FALSE)*$E2225</f>
        <v>0</v>
      </c>
      <c r="O2222" s="25">
        <f>VLOOKUP(CONCATENATE($F2222," ",$G2222),AllocFactorMatrix,(O$4+1),FALSE)*$E2225</f>
        <v>0</v>
      </c>
      <c r="P2222" s="25">
        <f>VLOOKUP(CONCATENATE($F2222," ",$G2222),AllocFactorMatrix,(P$4+1),FALSE)*$E2225</f>
        <v>0</v>
      </c>
      <c r="Q2222" s="25">
        <f>VLOOKUP(CONCATENATE($F2222," ",$G2222),AllocFactorMatrix,(Q$4+1),FALSE)*$E2225</f>
        <v>0</v>
      </c>
      <c r="R2222" s="25">
        <f t="shared" si="995"/>
        <v>0</v>
      </c>
      <c r="S2222" s="25">
        <f>VLOOKUP(CONCATENATE($F2222," ",$G2222),AllocFactorMatrix,(S$4+1),FALSE)*$E2225</f>
        <v>0</v>
      </c>
      <c r="T2222" s="25">
        <f>VLOOKUP(CONCATENATE($F2222," ",$G2222),AllocFactorMatrix,(T$4+1),FALSE)*$E2225</f>
        <v>0</v>
      </c>
      <c r="U2222" s="25">
        <f>VLOOKUP(CONCATENATE($F2222," ",$G2222),AllocFactorMatrix,(U$4+1),FALSE)*$E2225</f>
        <v>0</v>
      </c>
      <c r="V2222" s="25">
        <f>VLOOKUP(CONCATENATE($F2222," ",$G2222),AllocFactorMatrix,(V$4+1),FALSE)*$E2225</f>
        <v>0</v>
      </c>
      <c r="W2222" s="25">
        <f t="shared" si="996"/>
        <v>0</v>
      </c>
      <c r="X2222" s="25">
        <f>VLOOKUP(CONCATENATE($F2222," ",$G2222),AllocFactorMatrix,(X$4+1),FALSE)*$E2225</f>
        <v>0</v>
      </c>
      <c r="Y2222" s="25">
        <f>VLOOKUP(CONCATENATE($F2222," ",$G2222),AllocFactorMatrix,(Y$4+1),FALSE)*$E2225</f>
        <v>0</v>
      </c>
      <c r="Z2222" s="25">
        <f t="shared" si="992"/>
        <v>0</v>
      </c>
      <c r="AA2222" s="25">
        <f>VLOOKUP(CONCATENATE($F2222," ",$G2222),AllocFactorMatrix,(AA$4+1),FALSE)*$E2225</f>
        <v>0</v>
      </c>
      <c r="AB2222" s="25">
        <f>VLOOKUP(CONCATENATE($F2222," ",$G2222),AllocFactorMatrix,(AB$4+1),FALSE)*$E2225</f>
        <v>0</v>
      </c>
      <c r="AC2222" s="25">
        <f>VLOOKUP(CONCATENATE($F2222," ",$G2222),AllocFactorMatrix,(AC$4+1),FALSE)*$E2225</f>
        <v>0</v>
      </c>
    </row>
    <row r="2223" spans="4:29" hidden="1" outlineLevel="1">
      <c r="F2223" s="61" t="str">
        <f>F2225</f>
        <v>TRANS_TOTAL</v>
      </c>
      <c r="G2223" s="20" t="str">
        <f>$G$13</f>
        <v>ENERGY</v>
      </c>
      <c r="H2223" s="24">
        <f t="shared" si="986"/>
        <v>0</v>
      </c>
      <c r="I2223" s="25">
        <f>VLOOKUP(CONCATENATE($F2223," ",$G2223),AllocFactorMatrix,(I$4+1),FALSE)*$E2225</f>
        <v>0</v>
      </c>
      <c r="J2223" s="25">
        <f>VLOOKUP(CONCATENATE($F2223," ",$G2223),AllocFactorMatrix,(J$4+1),FALSE)*$E2225</f>
        <v>0</v>
      </c>
      <c r="K2223" s="25">
        <f>VLOOKUP(CONCATENATE($F2223," ",$G2223),AllocFactorMatrix,(K$4+1),FALSE)*$E2225</f>
        <v>0</v>
      </c>
      <c r="L2223" s="25">
        <f>VLOOKUP(CONCATENATE($F2223," ",$G2223),AllocFactorMatrix,(L$4+1),FALSE)*$E2225</f>
        <v>0</v>
      </c>
      <c r="M2223" s="25">
        <f t="shared" si="991"/>
        <v>0</v>
      </c>
      <c r="N2223" s="25">
        <f>VLOOKUP(CONCATENATE($F2223," ",$G2223),AllocFactorMatrix,(N$4+1),FALSE)*$E2225</f>
        <v>0</v>
      </c>
      <c r="O2223" s="25">
        <f>VLOOKUP(CONCATENATE($F2223," ",$G2223),AllocFactorMatrix,(O$4+1),FALSE)*$E2225</f>
        <v>0</v>
      </c>
      <c r="P2223" s="25">
        <f>VLOOKUP(CONCATENATE($F2223," ",$G2223),AllocFactorMatrix,(P$4+1),FALSE)*$E2225</f>
        <v>0</v>
      </c>
      <c r="Q2223" s="25">
        <f>VLOOKUP(CONCATENATE($F2223," ",$G2223),AllocFactorMatrix,(Q$4+1),FALSE)*$E2225</f>
        <v>0</v>
      </c>
      <c r="R2223" s="25">
        <f t="shared" si="995"/>
        <v>0</v>
      </c>
      <c r="S2223" s="25">
        <f>VLOOKUP(CONCATENATE($F2223," ",$G2223),AllocFactorMatrix,(S$4+1),FALSE)*$E2225</f>
        <v>0</v>
      </c>
      <c r="T2223" s="25">
        <f>VLOOKUP(CONCATENATE($F2223," ",$G2223),AllocFactorMatrix,(T$4+1),FALSE)*$E2225</f>
        <v>0</v>
      </c>
      <c r="U2223" s="25">
        <f>VLOOKUP(CONCATENATE($F2223," ",$G2223),AllocFactorMatrix,(U$4+1),FALSE)*$E2225</f>
        <v>0</v>
      </c>
      <c r="V2223" s="25">
        <f>VLOOKUP(CONCATENATE($F2223," ",$G2223),AllocFactorMatrix,(V$4+1),FALSE)*$E2225</f>
        <v>0</v>
      </c>
      <c r="W2223" s="25">
        <f t="shared" si="996"/>
        <v>0</v>
      </c>
      <c r="X2223" s="25">
        <f>VLOOKUP(CONCATENATE($F2223," ",$G2223),AllocFactorMatrix,(X$4+1),FALSE)*$E2225</f>
        <v>0</v>
      </c>
      <c r="Y2223" s="25">
        <f>VLOOKUP(CONCATENATE($F2223," ",$G2223),AllocFactorMatrix,(Y$4+1),FALSE)*$E2225</f>
        <v>0</v>
      </c>
      <c r="Z2223" s="25">
        <f t="shared" si="992"/>
        <v>0</v>
      </c>
      <c r="AA2223" s="25">
        <f>VLOOKUP(CONCATENATE($F2223," ",$G2223),AllocFactorMatrix,(AA$4+1),FALSE)*$E2225</f>
        <v>0</v>
      </c>
      <c r="AB2223" s="25">
        <f>VLOOKUP(CONCATENATE($F2223," ",$G2223),AllocFactorMatrix,(AB$4+1),FALSE)*$E2225</f>
        <v>0</v>
      </c>
      <c r="AC2223" s="25">
        <f>VLOOKUP(CONCATENATE($F2223," ",$G2223),AllocFactorMatrix,(AC$4+1),FALSE)*$E2225</f>
        <v>0</v>
      </c>
    </row>
    <row r="2224" spans="4:29" hidden="1" outlineLevel="1">
      <c r="F2224" s="61" t="str">
        <f>F2225</f>
        <v>TRANS_TOTAL</v>
      </c>
      <c r="G2224" s="20" t="str">
        <f>$G$14</f>
        <v>CUSTOMER</v>
      </c>
      <c r="H2224" s="24">
        <f t="shared" si="986"/>
        <v>0</v>
      </c>
      <c r="I2224" s="25">
        <f>VLOOKUP(CONCATENATE($F2224," ",$G2224),AllocFactorMatrix,(I$4+1),FALSE)*$E2225</f>
        <v>0</v>
      </c>
      <c r="J2224" s="25">
        <f>VLOOKUP(CONCATENATE($F2224," ",$G2224),AllocFactorMatrix,(J$4+1),FALSE)*$E2225</f>
        <v>0</v>
      </c>
      <c r="K2224" s="25">
        <f>VLOOKUP(CONCATENATE($F2224," ",$G2224),AllocFactorMatrix,(K$4+1),FALSE)*$E2225</f>
        <v>0</v>
      </c>
      <c r="L2224" s="25">
        <f>VLOOKUP(CONCATENATE($F2224," ",$G2224),AllocFactorMatrix,(L$4+1),FALSE)*$E2225</f>
        <v>0</v>
      </c>
      <c r="M2224" s="25">
        <f t="shared" si="991"/>
        <v>0</v>
      </c>
      <c r="N2224" s="25">
        <f>VLOOKUP(CONCATENATE($F2224," ",$G2224),AllocFactorMatrix,(N$4+1),FALSE)*$E2225</f>
        <v>0</v>
      </c>
      <c r="O2224" s="25">
        <f>VLOOKUP(CONCATENATE($F2224," ",$G2224),AllocFactorMatrix,(O$4+1),FALSE)*$E2225</f>
        <v>0</v>
      </c>
      <c r="P2224" s="25">
        <f>VLOOKUP(CONCATENATE($F2224," ",$G2224),AllocFactorMatrix,(P$4+1),FALSE)*$E2225</f>
        <v>0</v>
      </c>
      <c r="Q2224" s="25">
        <f>VLOOKUP(CONCATENATE($F2224," ",$G2224),AllocFactorMatrix,(Q$4+1),FALSE)*$E2225</f>
        <v>0</v>
      </c>
      <c r="R2224" s="25">
        <f t="shared" si="995"/>
        <v>0</v>
      </c>
      <c r="S2224" s="25">
        <f>VLOOKUP(CONCATENATE($F2224," ",$G2224),AllocFactorMatrix,(S$4+1),FALSE)*$E2225</f>
        <v>0</v>
      </c>
      <c r="T2224" s="25">
        <f>VLOOKUP(CONCATENATE($F2224," ",$G2224),AllocFactorMatrix,(T$4+1),FALSE)*$E2225</f>
        <v>0</v>
      </c>
      <c r="U2224" s="25">
        <f>VLOOKUP(CONCATENATE($F2224," ",$G2224),AllocFactorMatrix,(U$4+1),FALSE)*$E2225</f>
        <v>0</v>
      </c>
      <c r="V2224" s="25">
        <f>VLOOKUP(CONCATENATE($F2224," ",$G2224),AllocFactorMatrix,(V$4+1),FALSE)*$E2225</f>
        <v>0</v>
      </c>
      <c r="W2224" s="25">
        <f t="shared" si="996"/>
        <v>0</v>
      </c>
      <c r="X2224" s="25">
        <f>VLOOKUP(CONCATENATE($F2224," ",$G2224),AllocFactorMatrix,(X$4+1),FALSE)*$E2225</f>
        <v>0</v>
      </c>
      <c r="Y2224" s="25">
        <f>VLOOKUP(CONCATENATE($F2224," ",$G2224),AllocFactorMatrix,(Y$4+1),FALSE)*$E2225</f>
        <v>0</v>
      </c>
      <c r="Z2224" s="25">
        <f t="shared" si="992"/>
        <v>0</v>
      </c>
      <c r="AA2224" s="25">
        <f>VLOOKUP(CONCATENATE($F2224," ",$G2224),AllocFactorMatrix,(AA$4+1),FALSE)*$E2225</f>
        <v>0</v>
      </c>
      <c r="AB2224" s="25">
        <f>VLOOKUP(CONCATENATE($F2224," ",$G2224),AllocFactorMatrix,(AB$4+1),FALSE)*$E2225</f>
        <v>0</v>
      </c>
      <c r="AC2224" s="25">
        <f>VLOOKUP(CONCATENATE($F2224," ",$G2224),AllocFactorMatrix,(AC$4+1),FALSE)*$E2225</f>
        <v>0</v>
      </c>
    </row>
    <row r="2225" spans="4:29" collapsed="1">
      <c r="D2225" s="58" t="s">
        <v>1236</v>
      </c>
      <c r="E2225" s="22">
        <v>0</v>
      </c>
      <c r="F2225" s="62" t="s">
        <v>191</v>
      </c>
      <c r="G2225" s="20" t="str">
        <f>$G$15</f>
        <v>TOTAL</v>
      </c>
      <c r="H2225" s="24">
        <f t="shared" si="986"/>
        <v>0</v>
      </c>
      <c r="I2225" s="25">
        <f>VLOOKUP(CONCATENATE($F2225," ",$G2225),AllocFactorMatrix,(I$4+1),FALSE)*$E2225</f>
        <v>0</v>
      </c>
      <c r="J2225" s="25">
        <f>VLOOKUP(CONCATENATE($F2225," ",$G2225),AllocFactorMatrix,(J$4+1),FALSE)*$E2225</f>
        <v>0</v>
      </c>
      <c r="K2225" s="25">
        <f>VLOOKUP(CONCATENATE($F2225," ",$G2225),AllocFactorMatrix,(K$4+1),FALSE)*$E2225</f>
        <v>0</v>
      </c>
      <c r="L2225" s="25">
        <f>VLOOKUP(CONCATENATE($F2225," ",$G2225),AllocFactorMatrix,(L$4+1),FALSE)*$E2225</f>
        <v>0</v>
      </c>
      <c r="M2225" s="25">
        <f t="shared" si="991"/>
        <v>0</v>
      </c>
      <c r="N2225" s="25">
        <f>VLOOKUP(CONCATENATE($F2225," ",$G2225),AllocFactorMatrix,(N$4+1),FALSE)*$E2225</f>
        <v>0</v>
      </c>
      <c r="O2225" s="25">
        <f>VLOOKUP(CONCATENATE($F2225," ",$G2225),AllocFactorMatrix,(O$4+1),FALSE)*$E2225</f>
        <v>0</v>
      </c>
      <c r="P2225" s="25">
        <f>VLOOKUP(CONCATENATE($F2225," ",$G2225),AllocFactorMatrix,(P$4+1),FALSE)*$E2225</f>
        <v>0</v>
      </c>
      <c r="Q2225" s="25">
        <f>VLOOKUP(CONCATENATE($F2225," ",$G2225),AllocFactorMatrix,(Q$4+1),FALSE)*$E2225</f>
        <v>0</v>
      </c>
      <c r="R2225" s="25">
        <f t="shared" si="995"/>
        <v>0</v>
      </c>
      <c r="S2225" s="25">
        <f>VLOOKUP(CONCATENATE($F2225," ",$G2225),AllocFactorMatrix,(S$4+1),FALSE)*$E2225</f>
        <v>0</v>
      </c>
      <c r="T2225" s="25">
        <f>VLOOKUP(CONCATENATE($F2225," ",$G2225),AllocFactorMatrix,(T$4+1),FALSE)*$E2225</f>
        <v>0</v>
      </c>
      <c r="U2225" s="25">
        <f>VLOOKUP(CONCATENATE($F2225," ",$G2225),AllocFactorMatrix,(U$4+1),FALSE)*$E2225</f>
        <v>0</v>
      </c>
      <c r="V2225" s="25">
        <f>VLOOKUP(CONCATENATE($F2225," ",$G2225),AllocFactorMatrix,(V$4+1),FALSE)*$E2225</f>
        <v>0</v>
      </c>
      <c r="W2225" s="25">
        <f t="shared" si="996"/>
        <v>0</v>
      </c>
      <c r="X2225" s="25">
        <f>VLOOKUP(CONCATENATE($F2225," ",$G2225),AllocFactorMatrix,(X$4+1),FALSE)*$E2225</f>
        <v>0</v>
      </c>
      <c r="Y2225" s="25">
        <f>VLOOKUP(CONCATENATE($F2225," ",$G2225),AllocFactorMatrix,(Y$4+1),FALSE)*$E2225</f>
        <v>0</v>
      </c>
      <c r="Z2225" s="25">
        <f t="shared" si="992"/>
        <v>0</v>
      </c>
      <c r="AA2225" s="25">
        <f>VLOOKUP(CONCATENATE($F2225," ",$G2225),AllocFactorMatrix,(AA$4+1),FALSE)*$E2225</f>
        <v>0</v>
      </c>
      <c r="AB2225" s="25">
        <f>VLOOKUP(CONCATENATE($F2225," ",$G2225),AllocFactorMatrix,(AB$4+1),FALSE)*$E2225</f>
        <v>0</v>
      </c>
      <c r="AC2225" s="25">
        <f>VLOOKUP(CONCATENATE($F2225," ",$G2225),AllocFactorMatrix,(AC$4+1),FALSE)*$E2225</f>
        <v>0</v>
      </c>
    </row>
    <row r="2226" spans="4:29" hidden="1" outlineLevel="1">
      <c r="F2226" s="61" t="str">
        <f>F2233</f>
        <v>RB_GUP_EPIS_D</v>
      </c>
      <c r="G2226" s="20" t="str">
        <f>$G$8</f>
        <v>PRODUCTION</v>
      </c>
      <c r="H2226" s="24">
        <f t="shared" si="986"/>
        <v>0</v>
      </c>
      <c r="I2226" s="25">
        <f>VLOOKUP(CONCATENATE($F2226," ",$G2226),AllocFactorMatrix,(I$4+1),FALSE)*$E2233</f>
        <v>0</v>
      </c>
      <c r="J2226" s="25">
        <f>VLOOKUP(CONCATENATE($F2226," ",$G2226),AllocFactorMatrix,(J$4+1),FALSE)*$E2233</f>
        <v>0</v>
      </c>
      <c r="K2226" s="25">
        <f>VLOOKUP(CONCATENATE($F2226," ",$G2226),AllocFactorMatrix,(K$4+1),FALSE)*$E2233</f>
        <v>0</v>
      </c>
      <c r="L2226" s="25">
        <f>VLOOKUP(CONCATENATE($F2226," ",$G2226),AllocFactorMatrix,(L$4+1),FALSE)*$E2233</f>
        <v>0</v>
      </c>
      <c r="M2226" s="25">
        <f t="shared" ref="M2226:M2233" si="997">SUBTOTAL(9,J2226:L2226)</f>
        <v>0</v>
      </c>
      <c r="N2226" s="25">
        <f>VLOOKUP(CONCATENATE($F2226," ",$G2226),AllocFactorMatrix,(N$4+1),FALSE)*$E2233</f>
        <v>0</v>
      </c>
      <c r="O2226" s="25">
        <f>VLOOKUP(CONCATENATE($F2226," ",$G2226),AllocFactorMatrix,(O$4+1),FALSE)*$E2233</f>
        <v>0</v>
      </c>
      <c r="P2226" s="25">
        <f>VLOOKUP(CONCATENATE($F2226," ",$G2226),AllocFactorMatrix,(P$4+1),FALSE)*$E2233</f>
        <v>0</v>
      </c>
      <c r="Q2226" s="25">
        <f>VLOOKUP(CONCATENATE($F2226," ",$G2226),AllocFactorMatrix,(Q$4+1),FALSE)*$E2233</f>
        <v>0</v>
      </c>
      <c r="R2226" s="25">
        <f>SUBTOTAL(9,N2226:Q2226)</f>
        <v>0</v>
      </c>
      <c r="S2226" s="25">
        <f>VLOOKUP(CONCATENATE($F2226," ",$G2226),AllocFactorMatrix,(S$4+1),FALSE)*$E2233</f>
        <v>0</v>
      </c>
      <c r="T2226" s="25">
        <f>VLOOKUP(CONCATENATE($F2226," ",$G2226),AllocFactorMatrix,(T$4+1),FALSE)*$E2233</f>
        <v>0</v>
      </c>
      <c r="U2226" s="25">
        <f>VLOOKUP(CONCATENATE($F2226," ",$G2226),AllocFactorMatrix,(U$4+1),FALSE)*$E2233</f>
        <v>0</v>
      </c>
      <c r="V2226" s="25">
        <f>VLOOKUP(CONCATENATE($F2226," ",$G2226),AllocFactorMatrix,(V$4+1),FALSE)*$E2233</f>
        <v>0</v>
      </c>
      <c r="W2226" s="25">
        <f>SUBTOTAL(9,S2226:V2226)</f>
        <v>0</v>
      </c>
      <c r="X2226" s="25">
        <f>VLOOKUP(CONCATENATE($F2226," ",$G2226),AllocFactorMatrix,(X$4+1),FALSE)*$E2233</f>
        <v>0</v>
      </c>
      <c r="Y2226" s="25">
        <f>VLOOKUP(CONCATENATE($F2226," ",$G2226),AllocFactorMatrix,(Y$4+1),FALSE)*$E2233</f>
        <v>0</v>
      </c>
      <c r="Z2226" s="25">
        <f t="shared" ref="Z2226:Z2233" si="998">SUBTOTAL(9,X2226:Y2226)</f>
        <v>0</v>
      </c>
      <c r="AA2226" s="25">
        <f>VLOOKUP(CONCATENATE($F2226," ",$G2226),AllocFactorMatrix,(AA$4+1),FALSE)*$E2233</f>
        <v>0</v>
      </c>
      <c r="AB2226" s="25">
        <f>VLOOKUP(CONCATENATE($F2226," ",$G2226),AllocFactorMatrix,(AB$4+1),FALSE)*$E2233</f>
        <v>0</v>
      </c>
      <c r="AC2226" s="25">
        <f>VLOOKUP(CONCATENATE($F2226," ",$G2226),AllocFactorMatrix,(AC$4+1),FALSE)*$E2233</f>
        <v>0</v>
      </c>
    </row>
    <row r="2227" spans="4:29" hidden="1" outlineLevel="1">
      <c r="F2227" s="61" t="str">
        <f>F2233</f>
        <v>RB_GUP_EPIS_D</v>
      </c>
      <c r="G2227" s="20" t="str">
        <f>$G$9</f>
        <v>BULKTRAN</v>
      </c>
      <c r="H2227" s="24">
        <f t="shared" si="986"/>
        <v>0</v>
      </c>
      <c r="I2227" s="25">
        <f>VLOOKUP(CONCATENATE($F2227," ",$G2227),AllocFactorMatrix,(I$4+1),FALSE)*$E2233</f>
        <v>0</v>
      </c>
      <c r="J2227" s="25">
        <f>VLOOKUP(CONCATENATE($F2227," ",$G2227),AllocFactorMatrix,(J$4+1),FALSE)*$E2233</f>
        <v>0</v>
      </c>
      <c r="K2227" s="25">
        <f>VLOOKUP(CONCATENATE($F2227," ",$G2227),AllocFactorMatrix,(K$4+1),FALSE)*$E2233</f>
        <v>0</v>
      </c>
      <c r="L2227" s="25">
        <f>VLOOKUP(CONCATENATE($F2227," ",$G2227),AllocFactorMatrix,(L$4+1),FALSE)*$E2233</f>
        <v>0</v>
      </c>
      <c r="M2227" s="25">
        <f t="shared" si="997"/>
        <v>0</v>
      </c>
      <c r="N2227" s="25">
        <f>VLOOKUP(CONCATENATE($F2227," ",$G2227),AllocFactorMatrix,(N$4+1),FALSE)*$E2233</f>
        <v>0</v>
      </c>
      <c r="O2227" s="25">
        <f>VLOOKUP(CONCATENATE($F2227," ",$G2227),AllocFactorMatrix,(O$4+1),FALSE)*$E2233</f>
        <v>0</v>
      </c>
      <c r="P2227" s="25">
        <f>VLOOKUP(CONCATENATE($F2227," ",$G2227),AllocFactorMatrix,(P$4+1),FALSE)*$E2233</f>
        <v>0</v>
      </c>
      <c r="Q2227" s="25">
        <f>VLOOKUP(CONCATENATE($F2227," ",$G2227),AllocFactorMatrix,(Q$4+1),FALSE)*$E2233</f>
        <v>0</v>
      </c>
      <c r="R2227" s="25">
        <f t="shared" ref="R2227:R2233" si="999">SUBTOTAL(9,N2227:Q2227)</f>
        <v>0</v>
      </c>
      <c r="S2227" s="25">
        <f>VLOOKUP(CONCATENATE($F2227," ",$G2227),AllocFactorMatrix,(S$4+1),FALSE)*$E2233</f>
        <v>0</v>
      </c>
      <c r="T2227" s="25">
        <f>VLOOKUP(CONCATENATE($F2227," ",$G2227),AllocFactorMatrix,(T$4+1),FALSE)*$E2233</f>
        <v>0</v>
      </c>
      <c r="U2227" s="25">
        <f>VLOOKUP(CONCATENATE($F2227," ",$G2227),AllocFactorMatrix,(U$4+1),FALSE)*$E2233</f>
        <v>0</v>
      </c>
      <c r="V2227" s="25">
        <f>VLOOKUP(CONCATENATE($F2227," ",$G2227),AllocFactorMatrix,(V$4+1),FALSE)*$E2233</f>
        <v>0</v>
      </c>
      <c r="W2227" s="25">
        <f t="shared" ref="W2227:W2233" si="1000">SUBTOTAL(9,S2227:V2227)</f>
        <v>0</v>
      </c>
      <c r="X2227" s="25">
        <f>VLOOKUP(CONCATENATE($F2227," ",$G2227),AllocFactorMatrix,(X$4+1),FALSE)*$E2233</f>
        <v>0</v>
      </c>
      <c r="Y2227" s="25">
        <f>VLOOKUP(CONCATENATE($F2227," ",$G2227),AllocFactorMatrix,(Y$4+1),FALSE)*$E2233</f>
        <v>0</v>
      </c>
      <c r="Z2227" s="25">
        <f t="shared" si="998"/>
        <v>0</v>
      </c>
      <c r="AA2227" s="25">
        <f>VLOOKUP(CONCATENATE($F2227," ",$G2227),AllocFactorMatrix,(AA$4+1),FALSE)*$E2233</f>
        <v>0</v>
      </c>
      <c r="AB2227" s="25">
        <f>VLOOKUP(CONCATENATE($F2227," ",$G2227),AllocFactorMatrix,(AB$4+1),FALSE)*$E2233</f>
        <v>0</v>
      </c>
      <c r="AC2227" s="25">
        <f>VLOOKUP(CONCATENATE($F2227," ",$G2227),AllocFactorMatrix,(AC$4+1),FALSE)*$E2233</f>
        <v>0</v>
      </c>
    </row>
    <row r="2228" spans="4:29" hidden="1" outlineLevel="1">
      <c r="F2228" s="61" t="str">
        <f>F2233</f>
        <v>RB_GUP_EPIS_D</v>
      </c>
      <c r="G2228" s="20" t="str">
        <f>$G$10</f>
        <v>SUBTRAN</v>
      </c>
      <c r="H2228" s="24">
        <f t="shared" si="986"/>
        <v>0</v>
      </c>
      <c r="I2228" s="25">
        <f>VLOOKUP(CONCATENATE($F2228," ",$G2228),AllocFactorMatrix,(I$4+1),FALSE)*$E2233</f>
        <v>0</v>
      </c>
      <c r="J2228" s="25">
        <f>VLOOKUP(CONCATENATE($F2228," ",$G2228),AllocFactorMatrix,(J$4+1),FALSE)*$E2233</f>
        <v>0</v>
      </c>
      <c r="K2228" s="25">
        <f>VLOOKUP(CONCATENATE($F2228," ",$G2228),AllocFactorMatrix,(K$4+1),FALSE)*$E2233</f>
        <v>0</v>
      </c>
      <c r="L2228" s="25">
        <f>VLOOKUP(CONCATENATE($F2228," ",$G2228),AllocFactorMatrix,(L$4+1),FALSE)*$E2233</f>
        <v>0</v>
      </c>
      <c r="M2228" s="25">
        <f t="shared" si="997"/>
        <v>0</v>
      </c>
      <c r="N2228" s="25">
        <f>VLOOKUP(CONCATENATE($F2228," ",$G2228),AllocFactorMatrix,(N$4+1),FALSE)*$E2233</f>
        <v>0</v>
      </c>
      <c r="O2228" s="25">
        <f>VLOOKUP(CONCATENATE($F2228," ",$G2228),AllocFactorMatrix,(O$4+1),FALSE)*$E2233</f>
        <v>0</v>
      </c>
      <c r="P2228" s="25">
        <f>VLOOKUP(CONCATENATE($F2228," ",$G2228),AllocFactorMatrix,(P$4+1),FALSE)*$E2233</f>
        <v>0</v>
      </c>
      <c r="Q2228" s="25">
        <f>VLOOKUP(CONCATENATE($F2228," ",$G2228),AllocFactorMatrix,(Q$4+1),FALSE)*$E2233</f>
        <v>0</v>
      </c>
      <c r="R2228" s="25">
        <f t="shared" si="999"/>
        <v>0</v>
      </c>
      <c r="S2228" s="25">
        <f>VLOOKUP(CONCATENATE($F2228," ",$G2228),AllocFactorMatrix,(S$4+1),FALSE)*$E2233</f>
        <v>0</v>
      </c>
      <c r="T2228" s="25">
        <f>VLOOKUP(CONCATENATE($F2228," ",$G2228),AllocFactorMatrix,(T$4+1),FALSE)*$E2233</f>
        <v>0</v>
      </c>
      <c r="U2228" s="25">
        <f>VLOOKUP(CONCATENATE($F2228," ",$G2228),AllocFactorMatrix,(U$4+1),FALSE)*$E2233</f>
        <v>0</v>
      </c>
      <c r="V2228" s="25">
        <f>VLOOKUP(CONCATENATE($F2228," ",$G2228),AllocFactorMatrix,(V$4+1),FALSE)*$E2233</f>
        <v>0</v>
      </c>
      <c r="W2228" s="25">
        <f t="shared" si="1000"/>
        <v>0</v>
      </c>
      <c r="X2228" s="25">
        <f>VLOOKUP(CONCATENATE($F2228," ",$G2228),AllocFactorMatrix,(X$4+1),FALSE)*$E2233</f>
        <v>0</v>
      </c>
      <c r="Y2228" s="25">
        <f>VLOOKUP(CONCATENATE($F2228," ",$G2228),AllocFactorMatrix,(Y$4+1),FALSE)*$E2233</f>
        <v>0</v>
      </c>
      <c r="Z2228" s="25">
        <f t="shared" si="998"/>
        <v>0</v>
      </c>
      <c r="AA2228" s="25">
        <f>VLOOKUP(CONCATENATE($F2228," ",$G2228),AllocFactorMatrix,(AA$4+1),FALSE)*$E2233</f>
        <v>0</v>
      </c>
      <c r="AB2228" s="25">
        <f>VLOOKUP(CONCATENATE($F2228," ",$G2228),AllocFactorMatrix,(AB$4+1),FALSE)*$E2233</f>
        <v>0</v>
      </c>
      <c r="AC2228" s="25">
        <f>VLOOKUP(CONCATENATE($F2228," ",$G2228),AllocFactorMatrix,(AC$4+1),FALSE)*$E2233</f>
        <v>0</v>
      </c>
    </row>
    <row r="2229" spans="4:29" hidden="1" outlineLevel="1">
      <c r="F2229" s="61" t="str">
        <f>F2233</f>
        <v>RB_GUP_EPIS_D</v>
      </c>
      <c r="G2229" s="20" t="str">
        <f>$G$11</f>
        <v>DISTPRI</v>
      </c>
      <c r="H2229" s="24">
        <f t="shared" si="986"/>
        <v>9053.3472124010696</v>
      </c>
      <c r="I2229" s="25">
        <f>VLOOKUP(CONCATENATE($F2229," ",$G2229),AllocFactorMatrix,(I$4+1),FALSE)*$E2233</f>
        <v>6015.93703810842</v>
      </c>
      <c r="J2229" s="25">
        <f>VLOOKUP(CONCATENATE($F2229," ",$G2229),AllocFactorMatrix,(J$4+1),FALSE)*$E2233</f>
        <v>1514.5820939976616</v>
      </c>
      <c r="K2229" s="25">
        <f>VLOOKUP(CONCATENATE($F2229," ",$G2229),AllocFactorMatrix,(K$4+1),FALSE)*$E2233</f>
        <v>17.674630248028347</v>
      </c>
      <c r="L2229" s="25">
        <f>VLOOKUP(CONCATENATE($F2229," ",$G2229),AllocFactorMatrix,(L$4+1),FALSE)*$E2233</f>
        <v>0</v>
      </c>
      <c r="M2229" s="25">
        <f t="shared" si="997"/>
        <v>1532.2567242456898</v>
      </c>
      <c r="N2229" s="25">
        <f>VLOOKUP(CONCATENATE($F2229," ",$G2229),AllocFactorMatrix,(N$4+1),FALSE)*$E2233</f>
        <v>653.1297529487415</v>
      </c>
      <c r="O2229" s="25">
        <f>VLOOKUP(CONCATENATE($F2229," ",$G2229),AllocFactorMatrix,(O$4+1),FALSE)*$E2233</f>
        <v>185.40942586474139</v>
      </c>
      <c r="P2229" s="25">
        <f>VLOOKUP(CONCATENATE($F2229," ",$G2229),AllocFactorMatrix,(P$4+1),FALSE)*$E2233</f>
        <v>0</v>
      </c>
      <c r="Q2229" s="25">
        <f>VLOOKUP(CONCATENATE($F2229," ",$G2229),AllocFactorMatrix,(Q$4+1),FALSE)*$E2233</f>
        <v>0</v>
      </c>
      <c r="R2229" s="25">
        <f t="shared" si="999"/>
        <v>838.53917881348286</v>
      </c>
      <c r="S2229" s="25">
        <f>VLOOKUP(CONCATENATE($F2229," ",$G2229),AllocFactorMatrix,(S$4+1),FALSE)*$E2233</f>
        <v>37.250389623380791</v>
      </c>
      <c r="T2229" s="25">
        <f>VLOOKUP(CONCATENATE($F2229," ",$G2229),AllocFactorMatrix,(T$4+1),FALSE)*$E2233</f>
        <v>430.85286147437762</v>
      </c>
      <c r="U2229" s="25">
        <f>VLOOKUP(CONCATENATE($F2229," ",$G2229),AllocFactorMatrix,(U$4+1),FALSE)*$E2233</f>
        <v>0</v>
      </c>
      <c r="V2229" s="25">
        <f>VLOOKUP(CONCATENATE($F2229," ",$G2229),AllocFactorMatrix,(V$4+1),FALSE)*$E2233</f>
        <v>0</v>
      </c>
      <c r="W2229" s="25">
        <f t="shared" si="1000"/>
        <v>468.1032510977584</v>
      </c>
      <c r="X2229" s="25">
        <f>VLOOKUP(CONCATENATE($F2229," ",$G2229),AllocFactorMatrix,(X$4+1),FALSE)*$E2233</f>
        <v>177.2484105541437</v>
      </c>
      <c r="Y2229" s="25">
        <f>VLOOKUP(CONCATENATE($F2229," ",$G2229),AllocFactorMatrix,(Y$4+1),FALSE)*$E2233</f>
        <v>4.2467253908446043</v>
      </c>
      <c r="Z2229" s="25">
        <f t="shared" si="998"/>
        <v>181.49513594498831</v>
      </c>
      <c r="AA2229" s="25">
        <f>VLOOKUP(CONCATENATE($F2229," ",$G2229),AllocFactorMatrix,(AA$4+1),FALSE)*$E2233</f>
        <v>3.0495165164065532</v>
      </c>
      <c r="AB2229" s="25">
        <f>VLOOKUP(CONCATENATE($F2229," ",$G2229),AllocFactorMatrix,(AB$4+1),FALSE)*$E2233</f>
        <v>11.178566257439705</v>
      </c>
      <c r="AC2229" s="25">
        <f>VLOOKUP(CONCATENATE($F2229," ",$G2229),AllocFactorMatrix,(AC$4+1),FALSE)*$E2233</f>
        <v>2.7878014168823371</v>
      </c>
    </row>
    <row r="2230" spans="4:29" hidden="1" outlineLevel="1">
      <c r="F2230" s="61" t="str">
        <f>F2233</f>
        <v>RB_GUP_EPIS_D</v>
      </c>
      <c r="G2230" s="20" t="str">
        <f>$G$12</f>
        <v>DISTSEC</v>
      </c>
      <c r="H2230" s="24">
        <f t="shared" si="986"/>
        <v>4027.2744296960955</v>
      </c>
      <c r="I2230" s="25">
        <f>VLOOKUP(CONCATENATE($F2230," ",$G2230),AllocFactorMatrix,(I$4+1),FALSE)*$E2233</f>
        <v>3006.7701855541236</v>
      </c>
      <c r="J2230" s="25">
        <f>VLOOKUP(CONCATENATE($F2230," ",$G2230),AllocFactorMatrix,(J$4+1),FALSE)*$E2233</f>
        <v>674.980063085251</v>
      </c>
      <c r="K2230" s="25">
        <f>VLOOKUP(CONCATENATE($F2230," ",$G2230),AllocFactorMatrix,(K$4+1),FALSE)*$E2233</f>
        <v>0</v>
      </c>
      <c r="L2230" s="25">
        <f>VLOOKUP(CONCATENATE($F2230," ",$G2230),AllocFactorMatrix,(L$4+1),FALSE)*$E2233</f>
        <v>0</v>
      </c>
      <c r="M2230" s="25">
        <f t="shared" si="997"/>
        <v>674.980063085251</v>
      </c>
      <c r="N2230" s="25">
        <f>VLOOKUP(CONCATENATE($F2230," ",$G2230),AllocFactorMatrix,(N$4+1),FALSE)*$E2233</f>
        <v>237.93758794703666</v>
      </c>
      <c r="O2230" s="25">
        <f>VLOOKUP(CONCATENATE($F2230," ",$G2230),AllocFactorMatrix,(O$4+1),FALSE)*$E2233</f>
        <v>0</v>
      </c>
      <c r="P2230" s="25">
        <f>VLOOKUP(CONCATENATE($F2230," ",$G2230),AllocFactorMatrix,(P$4+1),FALSE)*$E2233</f>
        <v>0</v>
      </c>
      <c r="Q2230" s="25">
        <f>VLOOKUP(CONCATENATE($F2230," ",$G2230),AllocFactorMatrix,(Q$4+1),FALSE)*$E2233</f>
        <v>0</v>
      </c>
      <c r="R2230" s="25">
        <f t="shared" si="999"/>
        <v>237.93758794703666</v>
      </c>
      <c r="S2230" s="25">
        <f>VLOOKUP(CONCATENATE($F2230," ",$G2230),AllocFactorMatrix,(S$4+1),FALSE)*$E2233</f>
        <v>10.531250038746974</v>
      </c>
      <c r="T2230" s="25">
        <f>VLOOKUP(CONCATENATE($F2230," ",$G2230),AllocFactorMatrix,(T$4+1),FALSE)*$E2233</f>
        <v>0</v>
      </c>
      <c r="U2230" s="25">
        <f>VLOOKUP(CONCATENATE($F2230," ",$G2230),AllocFactorMatrix,(U$4+1),FALSE)*$E2233</f>
        <v>0</v>
      </c>
      <c r="V2230" s="25">
        <f>VLOOKUP(CONCATENATE($F2230," ",$G2230),AllocFactorMatrix,(V$4+1),FALSE)*$E2233</f>
        <v>0</v>
      </c>
      <c r="W2230" s="25">
        <f t="shared" si="1000"/>
        <v>10.531250038746974</v>
      </c>
      <c r="X2230" s="25">
        <f>VLOOKUP(CONCATENATE($F2230," ",$G2230),AllocFactorMatrix,(X$4+1),FALSE)*$E2233</f>
        <v>66.221580070894859</v>
      </c>
      <c r="Y2230" s="25">
        <f>VLOOKUP(CONCATENATE($F2230," ",$G2230),AllocFactorMatrix,(Y$4+1),FALSE)*$E2233</f>
        <v>0</v>
      </c>
      <c r="Z2230" s="25">
        <f t="shared" si="998"/>
        <v>66.221580070894859</v>
      </c>
      <c r="AA2230" s="25">
        <f>VLOOKUP(CONCATENATE($F2230," ",$G2230),AllocFactorMatrix,(AA$4+1),FALSE)*$E2233</f>
        <v>1.079827253903284</v>
      </c>
      <c r="AB2230" s="25">
        <f>VLOOKUP(CONCATENATE($F2230," ",$G2230),AllocFactorMatrix,(AB$4+1),FALSE)*$E2233</f>
        <v>23.844228981570883</v>
      </c>
      <c r="AC2230" s="25">
        <f>VLOOKUP(CONCATENATE($F2230," ",$G2230),AllocFactorMatrix,(AC$4+1),FALSE)*$E2233</f>
        <v>5.909706764568516</v>
      </c>
    </row>
    <row r="2231" spans="4:29" hidden="1" outlineLevel="1">
      <c r="F2231" s="61" t="str">
        <f>F2233</f>
        <v>RB_GUP_EPIS_D</v>
      </c>
      <c r="G2231" s="20" t="str">
        <f>$G$13</f>
        <v>ENERGY</v>
      </c>
      <c r="H2231" s="24">
        <f t="shared" si="986"/>
        <v>0</v>
      </c>
      <c r="I2231" s="25">
        <f>VLOOKUP(CONCATENATE($F2231," ",$G2231),AllocFactorMatrix,(I$4+1),FALSE)*$E2233</f>
        <v>0</v>
      </c>
      <c r="J2231" s="25">
        <f>VLOOKUP(CONCATENATE($F2231," ",$G2231),AllocFactorMatrix,(J$4+1),FALSE)*$E2233</f>
        <v>0</v>
      </c>
      <c r="K2231" s="25">
        <f>VLOOKUP(CONCATENATE($F2231," ",$G2231),AllocFactorMatrix,(K$4+1),FALSE)*$E2233</f>
        <v>0</v>
      </c>
      <c r="L2231" s="25">
        <f>VLOOKUP(CONCATENATE($F2231," ",$G2231),AllocFactorMatrix,(L$4+1),FALSE)*$E2233</f>
        <v>0</v>
      </c>
      <c r="M2231" s="25">
        <f t="shared" si="997"/>
        <v>0</v>
      </c>
      <c r="N2231" s="25">
        <f>VLOOKUP(CONCATENATE($F2231," ",$G2231),AllocFactorMatrix,(N$4+1),FALSE)*$E2233</f>
        <v>0</v>
      </c>
      <c r="O2231" s="25">
        <f>VLOOKUP(CONCATENATE($F2231," ",$G2231),AllocFactorMatrix,(O$4+1),FALSE)*$E2233</f>
        <v>0</v>
      </c>
      <c r="P2231" s="25">
        <f>VLOOKUP(CONCATENATE($F2231," ",$G2231),AllocFactorMatrix,(P$4+1),FALSE)*$E2233</f>
        <v>0</v>
      </c>
      <c r="Q2231" s="25">
        <f>VLOOKUP(CONCATENATE($F2231," ",$G2231),AllocFactorMatrix,(Q$4+1),FALSE)*$E2233</f>
        <v>0</v>
      </c>
      <c r="R2231" s="25">
        <f t="shared" si="999"/>
        <v>0</v>
      </c>
      <c r="S2231" s="25">
        <f>VLOOKUP(CONCATENATE($F2231," ",$G2231),AllocFactorMatrix,(S$4+1),FALSE)*$E2233</f>
        <v>0</v>
      </c>
      <c r="T2231" s="25">
        <f>VLOOKUP(CONCATENATE($F2231," ",$G2231),AllocFactorMatrix,(T$4+1),FALSE)*$E2233</f>
        <v>0</v>
      </c>
      <c r="U2231" s="25">
        <f>VLOOKUP(CONCATENATE($F2231," ",$G2231),AllocFactorMatrix,(U$4+1),FALSE)*$E2233</f>
        <v>0</v>
      </c>
      <c r="V2231" s="25">
        <f>VLOOKUP(CONCATENATE($F2231," ",$G2231),AllocFactorMatrix,(V$4+1),FALSE)*$E2233</f>
        <v>0</v>
      </c>
      <c r="W2231" s="25">
        <f t="shared" si="1000"/>
        <v>0</v>
      </c>
      <c r="X2231" s="25">
        <f>VLOOKUP(CONCATENATE($F2231," ",$G2231),AllocFactorMatrix,(X$4+1),FALSE)*$E2233</f>
        <v>0</v>
      </c>
      <c r="Y2231" s="25">
        <f>VLOOKUP(CONCATENATE($F2231," ",$G2231),AllocFactorMatrix,(Y$4+1),FALSE)*$E2233</f>
        <v>0</v>
      </c>
      <c r="Z2231" s="25">
        <f t="shared" si="998"/>
        <v>0</v>
      </c>
      <c r="AA2231" s="25">
        <f>VLOOKUP(CONCATENATE($F2231," ",$G2231),AllocFactorMatrix,(AA$4+1),FALSE)*$E2233</f>
        <v>0</v>
      </c>
      <c r="AB2231" s="25">
        <f>VLOOKUP(CONCATENATE($F2231," ",$G2231),AllocFactorMatrix,(AB$4+1),FALSE)*$E2233</f>
        <v>0</v>
      </c>
      <c r="AC2231" s="25">
        <f>VLOOKUP(CONCATENATE($F2231," ",$G2231),AllocFactorMatrix,(AC$4+1),FALSE)*$E2233</f>
        <v>0</v>
      </c>
    </row>
    <row r="2232" spans="4:29" hidden="1" outlineLevel="1">
      <c r="F2232" s="61" t="str">
        <f>F2233</f>
        <v>RB_GUP_EPIS_D</v>
      </c>
      <c r="G2232" s="20" t="str">
        <f>$G$14</f>
        <v>CUSTOMER</v>
      </c>
      <c r="H2232" s="24">
        <f t="shared" si="986"/>
        <v>8067.458357902844</v>
      </c>
      <c r="I2232" s="25">
        <f>VLOOKUP(CONCATENATE($F2232," ",$G2232),AllocFactorMatrix,(I$4+1),FALSE)*$E2233</f>
        <v>5792.9343408924815</v>
      </c>
      <c r="J2232" s="25">
        <f>VLOOKUP(CONCATENATE($F2232," ",$G2232),AllocFactorMatrix,(J$4+1),FALSE)*$E2233</f>
        <v>1419.975513413829</v>
      </c>
      <c r="K2232" s="25">
        <f>VLOOKUP(CONCATENATE($F2232," ",$G2232),AllocFactorMatrix,(K$4+1),FALSE)*$E2233</f>
        <v>11.54902981093608</v>
      </c>
      <c r="L2232" s="25">
        <f>VLOOKUP(CONCATENATE($F2232," ",$G2232),AllocFactorMatrix,(L$4+1),FALSE)*$E2233</f>
        <v>1.6476347392622215</v>
      </c>
      <c r="M2232" s="25">
        <f t="shared" si="997"/>
        <v>1433.1721779640275</v>
      </c>
      <c r="N2232" s="25">
        <f>VLOOKUP(CONCATENATE($F2232," ",$G2232),AllocFactorMatrix,(N$4+1),FALSE)*$E2233</f>
        <v>23.742300819834668</v>
      </c>
      <c r="O2232" s="25">
        <f>VLOOKUP(CONCATENATE($F2232," ",$G2232),AllocFactorMatrix,(O$4+1),FALSE)*$E2233</f>
        <v>9.6759150462702284</v>
      </c>
      <c r="P2232" s="25">
        <f>VLOOKUP(CONCATENATE($F2232," ",$G2232),AllocFactorMatrix,(P$4+1),FALSE)*$E2233</f>
        <v>4.7275751323395356</v>
      </c>
      <c r="Q2232" s="25">
        <f>VLOOKUP(CONCATENATE($F2232," ",$G2232),AllocFactorMatrix,(Q$4+1),FALSE)*$E2233</f>
        <v>2.0260610912043937</v>
      </c>
      <c r="R2232" s="25">
        <f t="shared" si="999"/>
        <v>40.171852089648823</v>
      </c>
      <c r="S2232" s="25">
        <f>VLOOKUP(CONCATENATE($F2232," ",$G2232),AllocFactorMatrix,(S$4+1),FALSE)*$E2233</f>
        <v>0.34183904364861362</v>
      </c>
      <c r="T2232" s="25">
        <f>VLOOKUP(CONCATENATE($F2232," ",$G2232),AllocFactorMatrix,(T$4+1),FALSE)*$E2233</f>
        <v>6.0260884215458619</v>
      </c>
      <c r="U2232" s="25">
        <f>VLOOKUP(CONCATENATE($F2232," ",$G2232),AllocFactorMatrix,(U$4+1),FALSE)*$E2233</f>
        <v>12.258745875015581</v>
      </c>
      <c r="V2232" s="25">
        <f>VLOOKUP(CONCATENATE($F2232," ",$G2232),AllocFactorMatrix,(V$4+1),FALSE)*$E2233</f>
        <v>3.0391102467183311</v>
      </c>
      <c r="W2232" s="25">
        <f t="shared" si="1000"/>
        <v>21.665783586928388</v>
      </c>
      <c r="X2232" s="25">
        <f>VLOOKUP(CONCATENATE($F2232," ",$G2232),AllocFactorMatrix,(X$4+1),FALSE)*$E2233</f>
        <v>8.0385904061505968</v>
      </c>
      <c r="Y2232" s="25">
        <f>VLOOKUP(CONCATENATE($F2232," ",$G2232),AllocFactorMatrix,(Y$4+1),FALSE)*$E2233</f>
        <v>0.12293234779098577</v>
      </c>
      <c r="Z2232" s="25">
        <f t="shared" si="998"/>
        <v>8.1615227539415827</v>
      </c>
      <c r="AA2232" s="25">
        <f>VLOOKUP(CONCATENATE($F2232," ",$G2232),AllocFactorMatrix,(AA$4+1),FALSE)*$E2233</f>
        <v>0.47743569014724285</v>
      </c>
      <c r="AB2232" s="25">
        <f>VLOOKUP(CONCATENATE($F2232," ",$G2232),AllocFactorMatrix,(AB$4+1),FALSE)*$E2233</f>
        <v>669.5879832074562</v>
      </c>
      <c r="AC2232" s="25">
        <f>VLOOKUP(CONCATENATE($F2232," ",$G2232),AllocFactorMatrix,(AC$4+1),FALSE)*$E2233</f>
        <v>101.28726171821395</v>
      </c>
    </row>
    <row r="2233" spans="4:29" collapsed="1">
      <c r="D2233" s="58" t="s">
        <v>1169</v>
      </c>
      <c r="E2233" s="22">
        <f>'Sch 5'!T433</f>
        <v>21148.080000000002</v>
      </c>
      <c r="F2233" s="61" t="s">
        <v>65</v>
      </c>
      <c r="G2233" s="20" t="str">
        <f>$G$15</f>
        <v>TOTAL</v>
      </c>
      <c r="H2233" s="24">
        <f t="shared" si="986"/>
        <v>21148.080000000013</v>
      </c>
      <c r="I2233" s="25">
        <f>VLOOKUP(CONCATENATE($F2233," ",$G2233),AllocFactorMatrix,(I$4+1),FALSE)*$E2233</f>
        <v>14815.641564555026</v>
      </c>
      <c r="J2233" s="25">
        <f>VLOOKUP(CONCATENATE($F2233," ",$G2233),AllocFactorMatrix,(J$4+1),FALSE)*$E2233</f>
        <v>3609.5376704967421</v>
      </c>
      <c r="K2233" s="25">
        <f>VLOOKUP(CONCATENATE($F2233," ",$G2233),AllocFactorMatrix,(K$4+1),FALSE)*$E2233</f>
        <v>29.223660058964427</v>
      </c>
      <c r="L2233" s="25">
        <f>VLOOKUP(CONCATENATE($F2233," ",$G2233),AllocFactorMatrix,(L$4+1),FALSE)*$E2233</f>
        <v>1.6476347392622215</v>
      </c>
      <c r="M2233" s="25">
        <f t="shared" si="997"/>
        <v>3640.4089652949688</v>
      </c>
      <c r="N2233" s="25">
        <f>VLOOKUP(CONCATENATE($F2233," ",$G2233),AllocFactorMatrix,(N$4+1),FALSE)*$E2233</f>
        <v>914.80964171561277</v>
      </c>
      <c r="O2233" s="25">
        <f>VLOOKUP(CONCATENATE($F2233," ",$G2233),AllocFactorMatrix,(O$4+1),FALSE)*$E2233</f>
        <v>195.08534091101163</v>
      </c>
      <c r="P2233" s="25">
        <f>VLOOKUP(CONCATENATE($F2233," ",$G2233),AllocFactorMatrix,(P$4+1),FALSE)*$E2233</f>
        <v>4.7275751323395356</v>
      </c>
      <c r="Q2233" s="25">
        <f>VLOOKUP(CONCATENATE($F2233," ",$G2233),AllocFactorMatrix,(Q$4+1),FALSE)*$E2233</f>
        <v>2.0260610912043937</v>
      </c>
      <c r="R2233" s="25">
        <f t="shared" si="999"/>
        <v>1116.6486188501683</v>
      </c>
      <c r="S2233" s="25">
        <f>VLOOKUP(CONCATENATE($F2233," ",$G2233),AllocFactorMatrix,(S$4+1),FALSE)*$E2233</f>
        <v>48.123478705776371</v>
      </c>
      <c r="T2233" s="25">
        <f>VLOOKUP(CONCATENATE($F2233," ",$G2233),AllocFactorMatrix,(T$4+1),FALSE)*$E2233</f>
        <v>436.87894989592348</v>
      </c>
      <c r="U2233" s="25">
        <f>VLOOKUP(CONCATENATE($F2233," ",$G2233),AllocFactorMatrix,(U$4+1),FALSE)*$E2233</f>
        <v>12.258745875015581</v>
      </c>
      <c r="V2233" s="25">
        <f>VLOOKUP(CONCATENATE($F2233," ",$G2233),AllocFactorMatrix,(V$4+1),FALSE)*$E2233</f>
        <v>3.0391102467183311</v>
      </c>
      <c r="W2233" s="25">
        <f t="shared" si="1000"/>
        <v>500.30028472343378</v>
      </c>
      <c r="X2233" s="25">
        <f>VLOOKUP(CONCATENATE($F2233," ",$G2233),AllocFactorMatrix,(X$4+1),FALSE)*$E2233</f>
        <v>251.50858103118918</v>
      </c>
      <c r="Y2233" s="25">
        <f>VLOOKUP(CONCATENATE($F2233," ",$G2233),AllocFactorMatrix,(Y$4+1),FALSE)*$E2233</f>
        <v>4.3696577386355901</v>
      </c>
      <c r="Z2233" s="25">
        <f t="shared" si="998"/>
        <v>255.87823876982478</v>
      </c>
      <c r="AA2233" s="25">
        <f>VLOOKUP(CONCATENATE($F2233," ",$G2233),AllocFactorMatrix,(AA$4+1),FALSE)*$E2233</f>
        <v>4.60677946045708</v>
      </c>
      <c r="AB2233" s="25">
        <f>VLOOKUP(CONCATENATE($F2233," ",$G2233),AllocFactorMatrix,(AB$4+1),FALSE)*$E2233</f>
        <v>704.61077844646684</v>
      </c>
      <c r="AC2233" s="25">
        <f>VLOOKUP(CONCATENATE($F2233," ",$G2233),AllocFactorMatrix,(AC$4+1),FALSE)*$E2233</f>
        <v>109.98476989966481</v>
      </c>
    </row>
    <row r="2234" spans="4:29" hidden="1" outlineLevel="1">
      <c r="F2234" s="61" t="str">
        <f>F2241</f>
        <v>LABOR_M</v>
      </c>
      <c r="G2234" s="20" t="str">
        <f>$G$8</f>
        <v>PRODUCTION</v>
      </c>
      <c r="H2234" s="24">
        <f t="shared" ca="1" si="986"/>
        <v>0</v>
      </c>
      <c r="I2234" s="25">
        <f ca="1">VLOOKUP(CONCATENATE($F2234," ",$G2234),AllocFactorMatrix,(I$4+1),FALSE)*$E2241</f>
        <v>0</v>
      </c>
      <c r="J2234" s="25">
        <f ca="1">VLOOKUP(CONCATENATE($F2234," ",$G2234),AllocFactorMatrix,(J$4+1),FALSE)*$E2241</f>
        <v>0</v>
      </c>
      <c r="K2234" s="25">
        <f ca="1">VLOOKUP(CONCATENATE($F2234," ",$G2234),AllocFactorMatrix,(K$4+1),FALSE)*$E2241</f>
        <v>0</v>
      </c>
      <c r="L2234" s="25">
        <f ca="1">VLOOKUP(CONCATENATE($F2234," ",$G2234),AllocFactorMatrix,(L$4+1),FALSE)*$E2241</f>
        <v>0</v>
      </c>
      <c r="M2234" s="25">
        <f t="shared" ref="M2234:M2241" ca="1" si="1001">SUBTOTAL(9,J2234:L2234)</f>
        <v>0</v>
      </c>
      <c r="N2234" s="25">
        <f ca="1">VLOOKUP(CONCATENATE($F2234," ",$G2234),AllocFactorMatrix,(N$4+1),FALSE)*$E2241</f>
        <v>0</v>
      </c>
      <c r="O2234" s="25">
        <f ca="1">VLOOKUP(CONCATENATE($F2234," ",$G2234),AllocFactorMatrix,(O$4+1),FALSE)*$E2241</f>
        <v>0</v>
      </c>
      <c r="P2234" s="25">
        <f ca="1">VLOOKUP(CONCATENATE($F2234," ",$G2234),AllocFactorMatrix,(P$4+1),FALSE)*$E2241</f>
        <v>0</v>
      </c>
      <c r="Q2234" s="25">
        <f ca="1">VLOOKUP(CONCATENATE($F2234," ",$G2234),AllocFactorMatrix,(Q$4+1),FALSE)*$E2241</f>
        <v>0</v>
      </c>
      <c r="R2234" s="25">
        <f ca="1">SUBTOTAL(9,N2234:Q2234)</f>
        <v>0</v>
      </c>
      <c r="S2234" s="25">
        <f ca="1">VLOOKUP(CONCATENATE($F2234," ",$G2234),AllocFactorMatrix,(S$4+1),FALSE)*$E2241</f>
        <v>0</v>
      </c>
      <c r="T2234" s="25">
        <f ca="1">VLOOKUP(CONCATENATE($F2234," ",$G2234),AllocFactorMatrix,(T$4+1),FALSE)*$E2241</f>
        <v>0</v>
      </c>
      <c r="U2234" s="25">
        <f ca="1">VLOOKUP(CONCATENATE($F2234," ",$G2234),AllocFactorMatrix,(U$4+1),FALSE)*$E2241</f>
        <v>0</v>
      </c>
      <c r="V2234" s="25">
        <f ca="1">VLOOKUP(CONCATENATE($F2234," ",$G2234),AllocFactorMatrix,(V$4+1),FALSE)*$E2241</f>
        <v>0</v>
      </c>
      <c r="W2234" s="25">
        <f ca="1">SUBTOTAL(9,S2234:V2234)</f>
        <v>0</v>
      </c>
      <c r="X2234" s="25">
        <f ca="1">VLOOKUP(CONCATENATE($F2234," ",$G2234),AllocFactorMatrix,(X$4+1),FALSE)*$E2241</f>
        <v>0</v>
      </c>
      <c r="Y2234" s="25">
        <f ca="1">VLOOKUP(CONCATENATE($F2234," ",$G2234),AllocFactorMatrix,(Y$4+1),FALSE)*$E2241</f>
        <v>0</v>
      </c>
      <c r="Z2234" s="25">
        <f t="shared" ref="Z2234:Z2241" ca="1" si="1002">SUBTOTAL(9,X2234:Y2234)</f>
        <v>0</v>
      </c>
      <c r="AA2234" s="25">
        <f ca="1">VLOOKUP(CONCATENATE($F2234," ",$G2234),AllocFactorMatrix,(AA$4+1),FALSE)*$E2241</f>
        <v>0</v>
      </c>
      <c r="AB2234" s="25">
        <f ca="1">VLOOKUP(CONCATENATE($F2234," ",$G2234),AllocFactorMatrix,(AB$4+1),FALSE)*$E2241</f>
        <v>0</v>
      </c>
      <c r="AC2234" s="25">
        <f ca="1">VLOOKUP(CONCATENATE($F2234," ",$G2234),AllocFactorMatrix,(AC$4+1),FALSE)*$E2241</f>
        <v>0</v>
      </c>
    </row>
    <row r="2235" spans="4:29" hidden="1" outlineLevel="1">
      <c r="F2235" s="61" t="str">
        <f>F2241</f>
        <v>LABOR_M</v>
      </c>
      <c r="G2235" s="20" t="str">
        <f>$G$9</f>
        <v>BULKTRAN</v>
      </c>
      <c r="H2235" s="24">
        <f t="shared" ca="1" si="986"/>
        <v>0</v>
      </c>
      <c r="I2235" s="25">
        <f ca="1">VLOOKUP(CONCATENATE($F2235," ",$G2235),AllocFactorMatrix,(I$4+1),FALSE)*$E2241</f>
        <v>0</v>
      </c>
      <c r="J2235" s="25">
        <f ca="1">VLOOKUP(CONCATENATE($F2235," ",$G2235),AllocFactorMatrix,(J$4+1),FALSE)*$E2241</f>
        <v>0</v>
      </c>
      <c r="K2235" s="25">
        <f ca="1">VLOOKUP(CONCATENATE($F2235," ",$G2235),AllocFactorMatrix,(K$4+1),FALSE)*$E2241</f>
        <v>0</v>
      </c>
      <c r="L2235" s="25">
        <f ca="1">VLOOKUP(CONCATENATE($F2235," ",$G2235),AllocFactorMatrix,(L$4+1),FALSE)*$E2241</f>
        <v>0</v>
      </c>
      <c r="M2235" s="25">
        <f t="shared" ca="1" si="1001"/>
        <v>0</v>
      </c>
      <c r="N2235" s="25">
        <f ca="1">VLOOKUP(CONCATENATE($F2235," ",$G2235),AllocFactorMatrix,(N$4+1),FALSE)*$E2241</f>
        <v>0</v>
      </c>
      <c r="O2235" s="25">
        <f ca="1">VLOOKUP(CONCATENATE($F2235," ",$G2235),AllocFactorMatrix,(O$4+1),FALSE)*$E2241</f>
        <v>0</v>
      </c>
      <c r="P2235" s="25">
        <f ca="1">VLOOKUP(CONCATENATE($F2235," ",$G2235),AllocFactorMatrix,(P$4+1),FALSE)*$E2241</f>
        <v>0</v>
      </c>
      <c r="Q2235" s="25">
        <f ca="1">VLOOKUP(CONCATENATE($F2235," ",$G2235),AllocFactorMatrix,(Q$4+1),FALSE)*$E2241</f>
        <v>0</v>
      </c>
      <c r="R2235" s="25">
        <f t="shared" ref="R2235:R2241" ca="1" si="1003">SUBTOTAL(9,N2235:Q2235)</f>
        <v>0</v>
      </c>
      <c r="S2235" s="25">
        <f ca="1">VLOOKUP(CONCATENATE($F2235," ",$G2235),AllocFactorMatrix,(S$4+1),FALSE)*$E2241</f>
        <v>0</v>
      </c>
      <c r="T2235" s="25">
        <f ca="1">VLOOKUP(CONCATENATE($F2235," ",$G2235),AllocFactorMatrix,(T$4+1),FALSE)*$E2241</f>
        <v>0</v>
      </c>
      <c r="U2235" s="25">
        <f ca="1">VLOOKUP(CONCATENATE($F2235," ",$G2235),AllocFactorMatrix,(U$4+1),FALSE)*$E2241</f>
        <v>0</v>
      </c>
      <c r="V2235" s="25">
        <f ca="1">VLOOKUP(CONCATENATE($F2235," ",$G2235),AllocFactorMatrix,(V$4+1),FALSE)*$E2241</f>
        <v>0</v>
      </c>
      <c r="W2235" s="25">
        <f t="shared" ref="W2235:W2241" ca="1" si="1004">SUBTOTAL(9,S2235:V2235)</f>
        <v>0</v>
      </c>
      <c r="X2235" s="25">
        <f ca="1">VLOOKUP(CONCATENATE($F2235," ",$G2235),AllocFactorMatrix,(X$4+1),FALSE)*$E2241</f>
        <v>0</v>
      </c>
      <c r="Y2235" s="25">
        <f ca="1">VLOOKUP(CONCATENATE($F2235," ",$G2235),AllocFactorMatrix,(Y$4+1),FALSE)*$E2241</f>
        <v>0</v>
      </c>
      <c r="Z2235" s="25">
        <f t="shared" ca="1" si="1002"/>
        <v>0</v>
      </c>
      <c r="AA2235" s="25">
        <f ca="1">VLOOKUP(CONCATENATE($F2235," ",$G2235),AllocFactorMatrix,(AA$4+1),FALSE)*$E2241</f>
        <v>0</v>
      </c>
      <c r="AB2235" s="25">
        <f ca="1">VLOOKUP(CONCATENATE($F2235," ",$G2235),AllocFactorMatrix,(AB$4+1),FALSE)*$E2241</f>
        <v>0</v>
      </c>
      <c r="AC2235" s="25">
        <f ca="1">VLOOKUP(CONCATENATE($F2235," ",$G2235),AllocFactorMatrix,(AC$4+1),FALSE)*$E2241</f>
        <v>0</v>
      </c>
    </row>
    <row r="2236" spans="4:29" hidden="1" outlineLevel="1">
      <c r="F2236" s="61" t="str">
        <f>F2241</f>
        <v>LABOR_M</v>
      </c>
      <c r="G2236" s="20" t="str">
        <f>$G$10</f>
        <v>SUBTRAN</v>
      </c>
      <c r="H2236" s="24">
        <f t="shared" ca="1" si="986"/>
        <v>0</v>
      </c>
      <c r="I2236" s="25">
        <f ca="1">VLOOKUP(CONCATENATE($F2236," ",$G2236),AllocFactorMatrix,(I$4+1),FALSE)*$E2241</f>
        <v>0</v>
      </c>
      <c r="J2236" s="25">
        <f ca="1">VLOOKUP(CONCATENATE($F2236," ",$G2236),AllocFactorMatrix,(J$4+1),FALSE)*$E2241</f>
        <v>0</v>
      </c>
      <c r="K2236" s="25">
        <f ca="1">VLOOKUP(CONCATENATE($F2236," ",$G2236),AllocFactorMatrix,(K$4+1),FALSE)*$E2241</f>
        <v>0</v>
      </c>
      <c r="L2236" s="25">
        <f ca="1">VLOOKUP(CONCATENATE($F2236," ",$G2236),AllocFactorMatrix,(L$4+1),FALSE)*$E2241</f>
        <v>0</v>
      </c>
      <c r="M2236" s="25">
        <f t="shared" ca="1" si="1001"/>
        <v>0</v>
      </c>
      <c r="N2236" s="25">
        <f ca="1">VLOOKUP(CONCATENATE($F2236," ",$G2236),AllocFactorMatrix,(N$4+1),FALSE)*$E2241</f>
        <v>0</v>
      </c>
      <c r="O2236" s="25">
        <f ca="1">VLOOKUP(CONCATENATE($F2236," ",$G2236),AllocFactorMatrix,(O$4+1),FALSE)*$E2241</f>
        <v>0</v>
      </c>
      <c r="P2236" s="25">
        <f ca="1">VLOOKUP(CONCATENATE($F2236," ",$G2236),AllocFactorMatrix,(P$4+1),FALSE)*$E2241</f>
        <v>0</v>
      </c>
      <c r="Q2236" s="25">
        <f ca="1">VLOOKUP(CONCATENATE($F2236," ",$G2236),AllocFactorMatrix,(Q$4+1),FALSE)*$E2241</f>
        <v>0</v>
      </c>
      <c r="R2236" s="25">
        <f t="shared" ca="1" si="1003"/>
        <v>0</v>
      </c>
      <c r="S2236" s="25">
        <f ca="1">VLOOKUP(CONCATENATE($F2236," ",$G2236),AllocFactorMatrix,(S$4+1),FALSE)*$E2241</f>
        <v>0</v>
      </c>
      <c r="T2236" s="25">
        <f ca="1">VLOOKUP(CONCATENATE($F2236," ",$G2236),AllocFactorMatrix,(T$4+1),FALSE)*$E2241</f>
        <v>0</v>
      </c>
      <c r="U2236" s="25">
        <f ca="1">VLOOKUP(CONCATENATE($F2236," ",$G2236),AllocFactorMatrix,(U$4+1),FALSE)*$E2241</f>
        <v>0</v>
      </c>
      <c r="V2236" s="25">
        <f ca="1">VLOOKUP(CONCATENATE($F2236," ",$G2236),AllocFactorMatrix,(V$4+1),FALSE)*$E2241</f>
        <v>0</v>
      </c>
      <c r="W2236" s="25">
        <f t="shared" ca="1" si="1004"/>
        <v>0</v>
      </c>
      <c r="X2236" s="25">
        <f ca="1">VLOOKUP(CONCATENATE($F2236," ",$G2236),AllocFactorMatrix,(X$4+1),FALSE)*$E2241</f>
        <v>0</v>
      </c>
      <c r="Y2236" s="25">
        <f ca="1">VLOOKUP(CONCATENATE($F2236," ",$G2236),AllocFactorMatrix,(Y$4+1),FALSE)*$E2241</f>
        <v>0</v>
      </c>
      <c r="Z2236" s="25">
        <f t="shared" ca="1" si="1002"/>
        <v>0</v>
      </c>
      <c r="AA2236" s="25">
        <f ca="1">VLOOKUP(CONCATENATE($F2236," ",$G2236),AllocFactorMatrix,(AA$4+1),FALSE)*$E2241</f>
        <v>0</v>
      </c>
      <c r="AB2236" s="25">
        <f ca="1">VLOOKUP(CONCATENATE($F2236," ",$G2236),AllocFactorMatrix,(AB$4+1),FALSE)*$E2241</f>
        <v>0</v>
      </c>
      <c r="AC2236" s="25">
        <f ca="1">VLOOKUP(CONCATENATE($F2236," ",$G2236),AllocFactorMatrix,(AC$4+1),FALSE)*$E2241</f>
        <v>0</v>
      </c>
    </row>
    <row r="2237" spans="4:29" hidden="1" outlineLevel="1">
      <c r="F2237" s="61" t="str">
        <f>F2241</f>
        <v>LABOR_M</v>
      </c>
      <c r="G2237" s="20" t="str">
        <f>$G$11</f>
        <v>DISTPRI</v>
      </c>
      <c r="H2237" s="24">
        <f t="shared" ca="1" si="986"/>
        <v>0</v>
      </c>
      <c r="I2237" s="25">
        <f ca="1">VLOOKUP(CONCATENATE($F2237," ",$G2237),AllocFactorMatrix,(I$4+1),FALSE)*$E2241</f>
        <v>0</v>
      </c>
      <c r="J2237" s="25">
        <f ca="1">VLOOKUP(CONCATENATE($F2237," ",$G2237),AllocFactorMatrix,(J$4+1),FALSE)*$E2241</f>
        <v>0</v>
      </c>
      <c r="K2237" s="25">
        <f ca="1">VLOOKUP(CONCATENATE($F2237," ",$G2237),AllocFactorMatrix,(K$4+1),FALSE)*$E2241</f>
        <v>0</v>
      </c>
      <c r="L2237" s="25">
        <f ca="1">VLOOKUP(CONCATENATE($F2237," ",$G2237),AllocFactorMatrix,(L$4+1),FALSE)*$E2241</f>
        <v>0</v>
      </c>
      <c r="M2237" s="25">
        <f t="shared" ca="1" si="1001"/>
        <v>0</v>
      </c>
      <c r="N2237" s="25">
        <f ca="1">VLOOKUP(CONCATENATE($F2237," ",$G2237),AllocFactorMatrix,(N$4+1),FALSE)*$E2241</f>
        <v>0</v>
      </c>
      <c r="O2237" s="25">
        <f ca="1">VLOOKUP(CONCATENATE($F2237," ",$G2237),AllocFactorMatrix,(O$4+1),FALSE)*$E2241</f>
        <v>0</v>
      </c>
      <c r="P2237" s="25">
        <f ca="1">VLOOKUP(CONCATENATE($F2237," ",$G2237),AllocFactorMatrix,(P$4+1),FALSE)*$E2241</f>
        <v>0</v>
      </c>
      <c r="Q2237" s="25">
        <f ca="1">VLOOKUP(CONCATENATE($F2237," ",$G2237),AllocFactorMatrix,(Q$4+1),FALSE)*$E2241</f>
        <v>0</v>
      </c>
      <c r="R2237" s="25">
        <f t="shared" ca="1" si="1003"/>
        <v>0</v>
      </c>
      <c r="S2237" s="25">
        <f ca="1">VLOOKUP(CONCATENATE($F2237," ",$G2237),AllocFactorMatrix,(S$4+1),FALSE)*$E2241</f>
        <v>0</v>
      </c>
      <c r="T2237" s="25">
        <f ca="1">VLOOKUP(CONCATENATE($F2237," ",$G2237),AllocFactorMatrix,(T$4+1),FALSE)*$E2241</f>
        <v>0</v>
      </c>
      <c r="U2237" s="25">
        <f ca="1">VLOOKUP(CONCATENATE($F2237," ",$G2237),AllocFactorMatrix,(U$4+1),FALSE)*$E2241</f>
        <v>0</v>
      </c>
      <c r="V2237" s="25">
        <f ca="1">VLOOKUP(CONCATENATE($F2237," ",$G2237),AllocFactorMatrix,(V$4+1),FALSE)*$E2241</f>
        <v>0</v>
      </c>
      <c r="W2237" s="25">
        <f t="shared" ca="1" si="1004"/>
        <v>0</v>
      </c>
      <c r="X2237" s="25">
        <f ca="1">VLOOKUP(CONCATENATE($F2237," ",$G2237),AllocFactorMatrix,(X$4+1),FALSE)*$E2241</f>
        <v>0</v>
      </c>
      <c r="Y2237" s="25">
        <f ca="1">VLOOKUP(CONCATENATE($F2237," ",$G2237),AllocFactorMatrix,(Y$4+1),FALSE)*$E2241</f>
        <v>0</v>
      </c>
      <c r="Z2237" s="25">
        <f t="shared" ca="1" si="1002"/>
        <v>0</v>
      </c>
      <c r="AA2237" s="25">
        <f ca="1">VLOOKUP(CONCATENATE($F2237," ",$G2237),AllocFactorMatrix,(AA$4+1),FALSE)*$E2241</f>
        <v>0</v>
      </c>
      <c r="AB2237" s="25">
        <f ca="1">VLOOKUP(CONCATENATE($F2237," ",$G2237),AllocFactorMatrix,(AB$4+1),FALSE)*$E2241</f>
        <v>0</v>
      </c>
      <c r="AC2237" s="25">
        <f ca="1">VLOOKUP(CONCATENATE($F2237," ",$G2237),AllocFactorMatrix,(AC$4+1),FALSE)*$E2241</f>
        <v>0</v>
      </c>
    </row>
    <row r="2238" spans="4:29" hidden="1" outlineLevel="1">
      <c r="E2238" s="24"/>
      <c r="F2238" s="61" t="str">
        <f>F2241</f>
        <v>LABOR_M</v>
      </c>
      <c r="G2238" s="20" t="str">
        <f>$G$12</f>
        <v>DISTSEC</v>
      </c>
      <c r="H2238" s="24">
        <f t="shared" ca="1" si="986"/>
        <v>0</v>
      </c>
      <c r="I2238" s="25">
        <f ca="1">VLOOKUP(CONCATENATE($F2238," ",$G2238),AllocFactorMatrix,(I$4+1),FALSE)*$E2241</f>
        <v>0</v>
      </c>
      <c r="J2238" s="25">
        <f ca="1">VLOOKUP(CONCATENATE($F2238," ",$G2238),AllocFactorMatrix,(J$4+1),FALSE)*$E2241</f>
        <v>0</v>
      </c>
      <c r="K2238" s="25">
        <f ca="1">VLOOKUP(CONCATENATE($F2238," ",$G2238),AllocFactorMatrix,(K$4+1),FALSE)*$E2241</f>
        <v>0</v>
      </c>
      <c r="L2238" s="25">
        <f ca="1">VLOOKUP(CONCATENATE($F2238," ",$G2238),AllocFactorMatrix,(L$4+1),FALSE)*$E2241</f>
        <v>0</v>
      </c>
      <c r="M2238" s="25">
        <f t="shared" ca="1" si="1001"/>
        <v>0</v>
      </c>
      <c r="N2238" s="25">
        <f ca="1">VLOOKUP(CONCATENATE($F2238," ",$G2238),AllocFactorMatrix,(N$4+1),FALSE)*$E2241</f>
        <v>0</v>
      </c>
      <c r="O2238" s="25">
        <f ca="1">VLOOKUP(CONCATENATE($F2238," ",$G2238),AllocFactorMatrix,(O$4+1),FALSE)*$E2241</f>
        <v>0</v>
      </c>
      <c r="P2238" s="25">
        <f ca="1">VLOOKUP(CONCATENATE($F2238," ",$G2238),AllocFactorMatrix,(P$4+1),FALSE)*$E2241</f>
        <v>0</v>
      </c>
      <c r="Q2238" s="25">
        <f ca="1">VLOOKUP(CONCATENATE($F2238," ",$G2238),AllocFactorMatrix,(Q$4+1),FALSE)*$E2241</f>
        <v>0</v>
      </c>
      <c r="R2238" s="25">
        <f t="shared" ca="1" si="1003"/>
        <v>0</v>
      </c>
      <c r="S2238" s="25">
        <f ca="1">VLOOKUP(CONCATENATE($F2238," ",$G2238),AllocFactorMatrix,(S$4+1),FALSE)*$E2241</f>
        <v>0</v>
      </c>
      <c r="T2238" s="25">
        <f ca="1">VLOOKUP(CONCATENATE($F2238," ",$G2238),AllocFactorMatrix,(T$4+1),FALSE)*$E2241</f>
        <v>0</v>
      </c>
      <c r="U2238" s="25">
        <f ca="1">VLOOKUP(CONCATENATE($F2238," ",$G2238),AllocFactorMatrix,(U$4+1),FALSE)*$E2241</f>
        <v>0</v>
      </c>
      <c r="V2238" s="25">
        <f ca="1">VLOOKUP(CONCATENATE($F2238," ",$G2238),AllocFactorMatrix,(V$4+1),FALSE)*$E2241</f>
        <v>0</v>
      </c>
      <c r="W2238" s="25">
        <f t="shared" ca="1" si="1004"/>
        <v>0</v>
      </c>
      <c r="X2238" s="25">
        <f ca="1">VLOOKUP(CONCATENATE($F2238," ",$G2238),AllocFactorMatrix,(X$4+1),FALSE)*$E2241</f>
        <v>0</v>
      </c>
      <c r="Y2238" s="25">
        <f ca="1">VLOOKUP(CONCATENATE($F2238," ",$G2238),AllocFactorMatrix,(Y$4+1),FALSE)*$E2241</f>
        <v>0</v>
      </c>
      <c r="Z2238" s="25">
        <f t="shared" ca="1" si="1002"/>
        <v>0</v>
      </c>
      <c r="AA2238" s="25">
        <f ca="1">VLOOKUP(CONCATENATE($F2238," ",$G2238),AllocFactorMatrix,(AA$4+1),FALSE)*$E2241</f>
        <v>0</v>
      </c>
      <c r="AB2238" s="25">
        <f ca="1">VLOOKUP(CONCATENATE($F2238," ",$G2238),AllocFactorMatrix,(AB$4+1),FALSE)*$E2241</f>
        <v>0</v>
      </c>
      <c r="AC2238" s="25">
        <f ca="1">VLOOKUP(CONCATENATE($F2238," ",$G2238),AllocFactorMatrix,(AC$4+1),FALSE)*$E2241</f>
        <v>0</v>
      </c>
    </row>
    <row r="2239" spans="4:29" hidden="1" outlineLevel="1">
      <c r="F2239" s="61" t="str">
        <f>F2241</f>
        <v>LABOR_M</v>
      </c>
      <c r="G2239" s="20" t="str">
        <f>$G$13</f>
        <v>ENERGY</v>
      </c>
      <c r="H2239" s="24">
        <f t="shared" ca="1" si="986"/>
        <v>0</v>
      </c>
      <c r="I2239" s="25">
        <f ca="1">VLOOKUP(CONCATENATE($F2239," ",$G2239),AllocFactorMatrix,(I$4+1),FALSE)*$E2241</f>
        <v>0</v>
      </c>
      <c r="J2239" s="25">
        <f ca="1">VLOOKUP(CONCATENATE($F2239," ",$G2239),AllocFactorMatrix,(J$4+1),FALSE)*$E2241</f>
        <v>0</v>
      </c>
      <c r="K2239" s="25">
        <f ca="1">VLOOKUP(CONCATENATE($F2239," ",$G2239),AllocFactorMatrix,(K$4+1),FALSE)*$E2241</f>
        <v>0</v>
      </c>
      <c r="L2239" s="25">
        <f ca="1">VLOOKUP(CONCATENATE($F2239," ",$G2239),AllocFactorMatrix,(L$4+1),FALSE)*$E2241</f>
        <v>0</v>
      </c>
      <c r="M2239" s="25">
        <f t="shared" ca="1" si="1001"/>
        <v>0</v>
      </c>
      <c r="N2239" s="25">
        <f ca="1">VLOOKUP(CONCATENATE($F2239," ",$G2239),AllocFactorMatrix,(N$4+1),FALSE)*$E2241</f>
        <v>0</v>
      </c>
      <c r="O2239" s="25">
        <f ca="1">VLOOKUP(CONCATENATE($F2239," ",$G2239),AllocFactorMatrix,(O$4+1),FALSE)*$E2241</f>
        <v>0</v>
      </c>
      <c r="P2239" s="25">
        <f ca="1">VLOOKUP(CONCATENATE($F2239," ",$G2239),AllocFactorMatrix,(P$4+1),FALSE)*$E2241</f>
        <v>0</v>
      </c>
      <c r="Q2239" s="25">
        <f ca="1">VLOOKUP(CONCATENATE($F2239," ",$G2239),AllocFactorMatrix,(Q$4+1),FALSE)*$E2241</f>
        <v>0</v>
      </c>
      <c r="R2239" s="25">
        <f t="shared" ca="1" si="1003"/>
        <v>0</v>
      </c>
      <c r="S2239" s="25">
        <f ca="1">VLOOKUP(CONCATENATE($F2239," ",$G2239),AllocFactorMatrix,(S$4+1),FALSE)*$E2241</f>
        <v>0</v>
      </c>
      <c r="T2239" s="25">
        <f ca="1">VLOOKUP(CONCATENATE($F2239," ",$G2239),AllocFactorMatrix,(T$4+1),FALSE)*$E2241</f>
        <v>0</v>
      </c>
      <c r="U2239" s="25">
        <f ca="1">VLOOKUP(CONCATENATE($F2239," ",$G2239),AllocFactorMatrix,(U$4+1),FALSE)*$E2241</f>
        <v>0</v>
      </c>
      <c r="V2239" s="25">
        <f ca="1">VLOOKUP(CONCATENATE($F2239," ",$G2239),AllocFactorMatrix,(V$4+1),FALSE)*$E2241</f>
        <v>0</v>
      </c>
      <c r="W2239" s="25">
        <f t="shared" ca="1" si="1004"/>
        <v>0</v>
      </c>
      <c r="X2239" s="25">
        <f ca="1">VLOOKUP(CONCATENATE($F2239," ",$G2239),AllocFactorMatrix,(X$4+1),FALSE)*$E2241</f>
        <v>0</v>
      </c>
      <c r="Y2239" s="25">
        <f ca="1">VLOOKUP(CONCATENATE($F2239," ",$G2239),AllocFactorMatrix,(Y$4+1),FALSE)*$E2241</f>
        <v>0</v>
      </c>
      <c r="Z2239" s="25">
        <f t="shared" ca="1" si="1002"/>
        <v>0</v>
      </c>
      <c r="AA2239" s="25">
        <f ca="1">VLOOKUP(CONCATENATE($F2239," ",$G2239),AllocFactorMatrix,(AA$4+1),FALSE)*$E2241</f>
        <v>0</v>
      </c>
      <c r="AB2239" s="25">
        <f ca="1">VLOOKUP(CONCATENATE($F2239," ",$G2239),AllocFactorMatrix,(AB$4+1),FALSE)*$E2241</f>
        <v>0</v>
      </c>
      <c r="AC2239" s="25">
        <f ca="1">VLOOKUP(CONCATENATE($F2239," ",$G2239),AllocFactorMatrix,(AC$4+1),FALSE)*$E2241</f>
        <v>0</v>
      </c>
    </row>
    <row r="2240" spans="4:29" hidden="1" outlineLevel="1">
      <c r="F2240" s="61" t="str">
        <f>F2241</f>
        <v>LABOR_M</v>
      </c>
      <c r="G2240" s="20" t="str">
        <f>$G$14</f>
        <v>CUSTOMER</v>
      </c>
      <c r="H2240" s="24">
        <f t="shared" ca="1" si="986"/>
        <v>0</v>
      </c>
      <c r="I2240" s="25">
        <f ca="1">VLOOKUP(CONCATENATE($F2240," ",$G2240),AllocFactorMatrix,(I$4+1),FALSE)*$E2241</f>
        <v>0</v>
      </c>
      <c r="J2240" s="25">
        <f ca="1">VLOOKUP(CONCATENATE($F2240," ",$G2240),AllocFactorMatrix,(J$4+1),FALSE)*$E2241</f>
        <v>0</v>
      </c>
      <c r="K2240" s="25">
        <f ca="1">VLOOKUP(CONCATENATE($F2240," ",$G2240),AllocFactorMatrix,(K$4+1),FALSE)*$E2241</f>
        <v>0</v>
      </c>
      <c r="L2240" s="25">
        <f ca="1">VLOOKUP(CONCATENATE($F2240," ",$G2240),AllocFactorMatrix,(L$4+1),FALSE)*$E2241</f>
        <v>0</v>
      </c>
      <c r="M2240" s="25">
        <f t="shared" ca="1" si="1001"/>
        <v>0</v>
      </c>
      <c r="N2240" s="25">
        <f ca="1">VLOOKUP(CONCATENATE($F2240," ",$G2240),AllocFactorMatrix,(N$4+1),FALSE)*$E2241</f>
        <v>0</v>
      </c>
      <c r="O2240" s="25">
        <f ca="1">VLOOKUP(CONCATENATE($F2240," ",$G2240),AllocFactorMatrix,(O$4+1),FALSE)*$E2241</f>
        <v>0</v>
      </c>
      <c r="P2240" s="25">
        <f ca="1">VLOOKUP(CONCATENATE($F2240," ",$G2240),AllocFactorMatrix,(P$4+1),FALSE)*$E2241</f>
        <v>0</v>
      </c>
      <c r="Q2240" s="25">
        <f ca="1">VLOOKUP(CONCATENATE($F2240," ",$G2240),AllocFactorMatrix,(Q$4+1),FALSE)*$E2241</f>
        <v>0</v>
      </c>
      <c r="R2240" s="25">
        <f t="shared" ca="1" si="1003"/>
        <v>0</v>
      </c>
      <c r="S2240" s="25">
        <f ca="1">VLOOKUP(CONCATENATE($F2240," ",$G2240),AllocFactorMatrix,(S$4+1),FALSE)*$E2241</f>
        <v>0</v>
      </c>
      <c r="T2240" s="25">
        <f ca="1">VLOOKUP(CONCATENATE($F2240," ",$G2240),AllocFactorMatrix,(T$4+1),FALSE)*$E2241</f>
        <v>0</v>
      </c>
      <c r="U2240" s="25">
        <f ca="1">VLOOKUP(CONCATENATE($F2240," ",$G2240),AllocFactorMatrix,(U$4+1),FALSE)*$E2241</f>
        <v>0</v>
      </c>
      <c r="V2240" s="25">
        <f ca="1">VLOOKUP(CONCATENATE($F2240," ",$G2240),AllocFactorMatrix,(V$4+1),FALSE)*$E2241</f>
        <v>0</v>
      </c>
      <c r="W2240" s="25">
        <f t="shared" ca="1" si="1004"/>
        <v>0</v>
      </c>
      <c r="X2240" s="25">
        <f ca="1">VLOOKUP(CONCATENATE($F2240," ",$G2240),AllocFactorMatrix,(X$4+1),FALSE)*$E2241</f>
        <v>0</v>
      </c>
      <c r="Y2240" s="25">
        <f ca="1">VLOOKUP(CONCATENATE($F2240," ",$G2240),AllocFactorMatrix,(Y$4+1),FALSE)*$E2241</f>
        <v>0</v>
      </c>
      <c r="Z2240" s="25">
        <f t="shared" ca="1" si="1002"/>
        <v>0</v>
      </c>
      <c r="AA2240" s="25">
        <f ca="1">VLOOKUP(CONCATENATE($F2240," ",$G2240),AllocFactorMatrix,(AA$4+1),FALSE)*$E2241</f>
        <v>0</v>
      </c>
      <c r="AB2240" s="25">
        <f ca="1">VLOOKUP(CONCATENATE($F2240," ",$G2240),AllocFactorMatrix,(AB$4+1),FALSE)*$E2241</f>
        <v>0</v>
      </c>
      <c r="AC2240" s="25">
        <f ca="1">VLOOKUP(CONCATENATE($F2240," ",$G2240),AllocFactorMatrix,(AC$4+1),FALSE)*$E2241</f>
        <v>0</v>
      </c>
    </row>
    <row r="2241" spans="4:29" collapsed="1">
      <c r="D2241" s="58" t="s">
        <v>1237</v>
      </c>
      <c r="E2241" s="22"/>
      <c r="F2241" s="61" t="s">
        <v>69</v>
      </c>
      <c r="G2241" s="20" t="str">
        <f>$G$15</f>
        <v>TOTAL</v>
      </c>
      <c r="H2241" s="24">
        <f t="shared" ca="1" si="986"/>
        <v>0</v>
      </c>
      <c r="I2241" s="25">
        <f ca="1">VLOOKUP(CONCATENATE($F2241," ",$G2241),AllocFactorMatrix,(I$4+1),FALSE)*$E2241</f>
        <v>0</v>
      </c>
      <c r="J2241" s="25">
        <f ca="1">VLOOKUP(CONCATENATE($F2241," ",$G2241),AllocFactorMatrix,(J$4+1),FALSE)*$E2241</f>
        <v>0</v>
      </c>
      <c r="K2241" s="25">
        <f ca="1">VLOOKUP(CONCATENATE($F2241," ",$G2241),AllocFactorMatrix,(K$4+1),FALSE)*$E2241</f>
        <v>0</v>
      </c>
      <c r="L2241" s="25">
        <f ca="1">VLOOKUP(CONCATENATE($F2241," ",$G2241),AllocFactorMatrix,(L$4+1),FALSE)*$E2241</f>
        <v>0</v>
      </c>
      <c r="M2241" s="25">
        <f t="shared" ca="1" si="1001"/>
        <v>0</v>
      </c>
      <c r="N2241" s="25">
        <f ca="1">VLOOKUP(CONCATENATE($F2241," ",$G2241),AllocFactorMatrix,(N$4+1),FALSE)*$E2241</f>
        <v>0</v>
      </c>
      <c r="O2241" s="25">
        <f ca="1">VLOOKUP(CONCATENATE($F2241," ",$G2241),AllocFactorMatrix,(O$4+1),FALSE)*$E2241</f>
        <v>0</v>
      </c>
      <c r="P2241" s="25">
        <f ca="1">VLOOKUP(CONCATENATE($F2241," ",$G2241),AllocFactorMatrix,(P$4+1),FALSE)*$E2241</f>
        <v>0</v>
      </c>
      <c r="Q2241" s="25">
        <f ca="1">VLOOKUP(CONCATENATE($F2241," ",$G2241),AllocFactorMatrix,(Q$4+1),FALSE)*$E2241</f>
        <v>0</v>
      </c>
      <c r="R2241" s="25">
        <f t="shared" ca="1" si="1003"/>
        <v>0</v>
      </c>
      <c r="S2241" s="25">
        <f ca="1">VLOOKUP(CONCATENATE($F2241," ",$G2241),AllocFactorMatrix,(S$4+1),FALSE)*$E2241</f>
        <v>0</v>
      </c>
      <c r="T2241" s="25">
        <f ca="1">VLOOKUP(CONCATENATE($F2241," ",$G2241),AllocFactorMatrix,(T$4+1),FALSE)*$E2241</f>
        <v>0</v>
      </c>
      <c r="U2241" s="25">
        <f ca="1">VLOOKUP(CONCATENATE($F2241," ",$G2241),AllocFactorMatrix,(U$4+1),FALSE)*$E2241</f>
        <v>0</v>
      </c>
      <c r="V2241" s="25">
        <f ca="1">VLOOKUP(CONCATENATE($F2241," ",$G2241),AllocFactorMatrix,(V$4+1),FALSE)*$E2241</f>
        <v>0</v>
      </c>
      <c r="W2241" s="25">
        <f t="shared" ca="1" si="1004"/>
        <v>0</v>
      </c>
      <c r="X2241" s="25">
        <f ca="1">VLOOKUP(CONCATENATE($F2241," ",$G2241),AllocFactorMatrix,(X$4+1),FALSE)*$E2241</f>
        <v>0</v>
      </c>
      <c r="Y2241" s="25">
        <f ca="1">VLOOKUP(CONCATENATE($F2241," ",$G2241),AllocFactorMatrix,(Y$4+1),FALSE)*$E2241</f>
        <v>0</v>
      </c>
      <c r="Z2241" s="25">
        <f t="shared" ca="1" si="1002"/>
        <v>0</v>
      </c>
      <c r="AA2241" s="25">
        <f ca="1">VLOOKUP(CONCATENATE($F2241," ",$G2241),AllocFactorMatrix,(AA$4+1),FALSE)*$E2241</f>
        <v>0</v>
      </c>
      <c r="AB2241" s="25">
        <f ca="1">VLOOKUP(CONCATENATE($F2241," ",$G2241),AllocFactorMatrix,(AB$4+1),FALSE)*$E2241</f>
        <v>0</v>
      </c>
      <c r="AC2241" s="25">
        <f ca="1">VLOOKUP(CONCATENATE($F2241," ",$G2241),AllocFactorMatrix,(AC$4+1),FALSE)*$E2241</f>
        <v>0</v>
      </c>
    </row>
    <row r="2242" spans="4:29" hidden="1" outlineLevel="1">
      <c r="F2242" s="61" t="str">
        <f>F2249</f>
        <v>CUST_903</v>
      </c>
      <c r="G2242" s="20" t="str">
        <f>$G$8</f>
        <v>PRODUCTION</v>
      </c>
      <c r="H2242" s="24">
        <f t="shared" si="986"/>
        <v>0</v>
      </c>
      <c r="I2242" s="25">
        <f>VLOOKUP(CONCATENATE($F2242," ",$G2242),AllocFactorMatrix,(I$4+1),FALSE)*$E2249</f>
        <v>0</v>
      </c>
      <c r="J2242" s="25">
        <f>VLOOKUP(CONCATENATE($F2242," ",$G2242),AllocFactorMatrix,(J$4+1),FALSE)*$E2249</f>
        <v>0</v>
      </c>
      <c r="K2242" s="25">
        <f>VLOOKUP(CONCATENATE($F2242," ",$G2242),AllocFactorMatrix,(K$4+1),FALSE)*$E2249</f>
        <v>0</v>
      </c>
      <c r="L2242" s="25">
        <f>VLOOKUP(CONCATENATE($F2242," ",$G2242),AllocFactorMatrix,(L$4+1),FALSE)*$E2249</f>
        <v>0</v>
      </c>
      <c r="M2242" s="25">
        <f t="shared" ref="M2242:M2249" si="1005">SUBTOTAL(9,J2242:L2242)</f>
        <v>0</v>
      </c>
      <c r="N2242" s="25">
        <f>VLOOKUP(CONCATENATE($F2242," ",$G2242),AllocFactorMatrix,(N$4+1),FALSE)*$E2249</f>
        <v>0</v>
      </c>
      <c r="O2242" s="25">
        <f>VLOOKUP(CONCATENATE($F2242," ",$G2242),AllocFactorMatrix,(O$4+1),FALSE)*$E2249</f>
        <v>0</v>
      </c>
      <c r="P2242" s="25">
        <f>VLOOKUP(CONCATENATE($F2242," ",$G2242),AllocFactorMatrix,(P$4+1),FALSE)*$E2249</f>
        <v>0</v>
      </c>
      <c r="Q2242" s="25">
        <f>VLOOKUP(CONCATENATE($F2242," ",$G2242),AllocFactorMatrix,(Q$4+1),FALSE)*$E2249</f>
        <v>0</v>
      </c>
      <c r="R2242" s="25">
        <f>SUBTOTAL(9,N2242:Q2242)</f>
        <v>0</v>
      </c>
      <c r="S2242" s="25">
        <f>VLOOKUP(CONCATENATE($F2242," ",$G2242),AllocFactorMatrix,(S$4+1),FALSE)*$E2249</f>
        <v>0</v>
      </c>
      <c r="T2242" s="25">
        <f>VLOOKUP(CONCATENATE($F2242," ",$G2242),AllocFactorMatrix,(T$4+1),FALSE)*$E2249</f>
        <v>0</v>
      </c>
      <c r="U2242" s="25">
        <f>VLOOKUP(CONCATENATE($F2242," ",$G2242),AllocFactorMatrix,(U$4+1),FALSE)*$E2249</f>
        <v>0</v>
      </c>
      <c r="V2242" s="25">
        <f>VLOOKUP(CONCATENATE($F2242," ",$G2242),AllocFactorMatrix,(V$4+1),FALSE)*$E2249</f>
        <v>0</v>
      </c>
      <c r="W2242" s="25">
        <f>SUBTOTAL(9,S2242:V2242)</f>
        <v>0</v>
      </c>
      <c r="X2242" s="25">
        <f>VLOOKUP(CONCATENATE($F2242," ",$G2242),AllocFactorMatrix,(X$4+1),FALSE)*$E2249</f>
        <v>0</v>
      </c>
      <c r="Y2242" s="25">
        <f>VLOOKUP(CONCATENATE($F2242," ",$G2242),AllocFactorMatrix,(Y$4+1),FALSE)*$E2249</f>
        <v>0</v>
      </c>
      <c r="Z2242" s="25">
        <f t="shared" ref="Z2242:Z2249" si="1006">SUBTOTAL(9,X2242:Y2242)</f>
        <v>0</v>
      </c>
      <c r="AA2242" s="25">
        <f>VLOOKUP(CONCATENATE($F2242," ",$G2242),AllocFactorMatrix,(AA$4+1),FALSE)*$E2249</f>
        <v>0</v>
      </c>
      <c r="AB2242" s="25">
        <f>VLOOKUP(CONCATENATE($F2242," ",$G2242),AllocFactorMatrix,(AB$4+1),FALSE)*$E2249</f>
        <v>0</v>
      </c>
      <c r="AC2242" s="25">
        <f>VLOOKUP(CONCATENATE($F2242," ",$G2242),AllocFactorMatrix,(AC$4+1),FALSE)*$E2249</f>
        <v>0</v>
      </c>
    </row>
    <row r="2243" spans="4:29" hidden="1" outlineLevel="1">
      <c r="F2243" s="61" t="str">
        <f>F2249</f>
        <v>CUST_903</v>
      </c>
      <c r="G2243" s="20" t="str">
        <f>$G$9</f>
        <v>BULKTRAN</v>
      </c>
      <c r="H2243" s="24">
        <f t="shared" si="986"/>
        <v>0</v>
      </c>
      <c r="I2243" s="25">
        <f>VLOOKUP(CONCATENATE($F2243," ",$G2243),AllocFactorMatrix,(I$4+1),FALSE)*$E2249</f>
        <v>0</v>
      </c>
      <c r="J2243" s="25">
        <f>VLOOKUP(CONCATENATE($F2243," ",$G2243),AllocFactorMatrix,(J$4+1),FALSE)*$E2249</f>
        <v>0</v>
      </c>
      <c r="K2243" s="25">
        <f>VLOOKUP(CONCATENATE($F2243," ",$G2243),AllocFactorMatrix,(K$4+1),FALSE)*$E2249</f>
        <v>0</v>
      </c>
      <c r="L2243" s="25">
        <f>VLOOKUP(CONCATENATE($F2243," ",$G2243),AllocFactorMatrix,(L$4+1),FALSE)*$E2249</f>
        <v>0</v>
      </c>
      <c r="M2243" s="25">
        <f t="shared" si="1005"/>
        <v>0</v>
      </c>
      <c r="N2243" s="25">
        <f>VLOOKUP(CONCATENATE($F2243," ",$G2243),AllocFactorMatrix,(N$4+1),FALSE)*$E2249</f>
        <v>0</v>
      </c>
      <c r="O2243" s="25">
        <f>VLOOKUP(CONCATENATE($F2243," ",$G2243),AllocFactorMatrix,(O$4+1),FALSE)*$E2249</f>
        <v>0</v>
      </c>
      <c r="P2243" s="25">
        <f>VLOOKUP(CONCATENATE($F2243," ",$G2243),AllocFactorMatrix,(P$4+1),FALSE)*$E2249</f>
        <v>0</v>
      </c>
      <c r="Q2243" s="25">
        <f>VLOOKUP(CONCATENATE($F2243," ",$G2243),AllocFactorMatrix,(Q$4+1),FALSE)*$E2249</f>
        <v>0</v>
      </c>
      <c r="R2243" s="25">
        <f t="shared" ref="R2243:R2249" si="1007">SUBTOTAL(9,N2243:Q2243)</f>
        <v>0</v>
      </c>
      <c r="S2243" s="25">
        <f>VLOOKUP(CONCATENATE($F2243," ",$G2243),AllocFactorMatrix,(S$4+1),FALSE)*$E2249</f>
        <v>0</v>
      </c>
      <c r="T2243" s="25">
        <f>VLOOKUP(CONCATENATE($F2243," ",$G2243),AllocFactorMatrix,(T$4+1),FALSE)*$E2249</f>
        <v>0</v>
      </c>
      <c r="U2243" s="25">
        <f>VLOOKUP(CONCATENATE($F2243," ",$G2243),AllocFactorMatrix,(U$4+1),FALSE)*$E2249</f>
        <v>0</v>
      </c>
      <c r="V2243" s="25">
        <f>VLOOKUP(CONCATENATE($F2243," ",$G2243),AllocFactorMatrix,(V$4+1),FALSE)*$E2249</f>
        <v>0</v>
      </c>
      <c r="W2243" s="25">
        <f t="shared" ref="W2243:W2249" si="1008">SUBTOTAL(9,S2243:V2243)</f>
        <v>0</v>
      </c>
      <c r="X2243" s="25">
        <f>VLOOKUP(CONCATENATE($F2243," ",$G2243),AllocFactorMatrix,(X$4+1),FALSE)*$E2249</f>
        <v>0</v>
      </c>
      <c r="Y2243" s="25">
        <f>VLOOKUP(CONCATENATE($F2243," ",$G2243),AllocFactorMatrix,(Y$4+1),FALSE)*$E2249</f>
        <v>0</v>
      </c>
      <c r="Z2243" s="25">
        <f t="shared" si="1006"/>
        <v>0</v>
      </c>
      <c r="AA2243" s="25">
        <f>VLOOKUP(CONCATENATE($F2243," ",$G2243),AllocFactorMatrix,(AA$4+1),FALSE)*$E2249</f>
        <v>0</v>
      </c>
      <c r="AB2243" s="25">
        <f>VLOOKUP(CONCATENATE($F2243," ",$G2243),AllocFactorMatrix,(AB$4+1),FALSE)*$E2249</f>
        <v>0</v>
      </c>
      <c r="AC2243" s="25">
        <f>VLOOKUP(CONCATENATE($F2243," ",$G2243),AllocFactorMatrix,(AC$4+1),FALSE)*$E2249</f>
        <v>0</v>
      </c>
    </row>
    <row r="2244" spans="4:29" hidden="1" outlineLevel="1">
      <c r="F2244" s="61" t="str">
        <f>F2249</f>
        <v>CUST_903</v>
      </c>
      <c r="G2244" s="20" t="str">
        <f>$G$10</f>
        <v>SUBTRAN</v>
      </c>
      <c r="H2244" s="24">
        <f t="shared" si="986"/>
        <v>0</v>
      </c>
      <c r="I2244" s="25">
        <f>VLOOKUP(CONCATENATE($F2244," ",$G2244),AllocFactorMatrix,(I$4+1),FALSE)*$E2249</f>
        <v>0</v>
      </c>
      <c r="J2244" s="25">
        <f>VLOOKUP(CONCATENATE($F2244," ",$G2244),AllocFactorMatrix,(J$4+1),FALSE)*$E2249</f>
        <v>0</v>
      </c>
      <c r="K2244" s="25">
        <f>VLOOKUP(CONCATENATE($F2244," ",$G2244),AllocFactorMatrix,(K$4+1),FALSE)*$E2249</f>
        <v>0</v>
      </c>
      <c r="L2244" s="25">
        <f>VLOOKUP(CONCATENATE($F2244," ",$G2244),AllocFactorMatrix,(L$4+1),FALSE)*$E2249</f>
        <v>0</v>
      </c>
      <c r="M2244" s="25">
        <f t="shared" si="1005"/>
        <v>0</v>
      </c>
      <c r="N2244" s="25">
        <f>VLOOKUP(CONCATENATE($F2244," ",$G2244),AllocFactorMatrix,(N$4+1),FALSE)*$E2249</f>
        <v>0</v>
      </c>
      <c r="O2244" s="25">
        <f>VLOOKUP(CONCATENATE($F2244," ",$G2244),AllocFactorMatrix,(O$4+1),FALSE)*$E2249</f>
        <v>0</v>
      </c>
      <c r="P2244" s="25">
        <f>VLOOKUP(CONCATENATE($F2244," ",$G2244),AllocFactorMatrix,(P$4+1),FALSE)*$E2249</f>
        <v>0</v>
      </c>
      <c r="Q2244" s="25">
        <f>VLOOKUP(CONCATENATE($F2244," ",$G2244),AllocFactorMatrix,(Q$4+1),FALSE)*$E2249</f>
        <v>0</v>
      </c>
      <c r="R2244" s="25">
        <f t="shared" si="1007"/>
        <v>0</v>
      </c>
      <c r="S2244" s="25">
        <f>VLOOKUP(CONCATENATE($F2244," ",$G2244),AllocFactorMatrix,(S$4+1),FALSE)*$E2249</f>
        <v>0</v>
      </c>
      <c r="T2244" s="25">
        <f>VLOOKUP(CONCATENATE($F2244," ",$G2244),AllocFactorMatrix,(T$4+1),FALSE)*$E2249</f>
        <v>0</v>
      </c>
      <c r="U2244" s="25">
        <f>VLOOKUP(CONCATENATE($F2244," ",$G2244),AllocFactorMatrix,(U$4+1),FALSE)*$E2249</f>
        <v>0</v>
      </c>
      <c r="V2244" s="25">
        <f>VLOOKUP(CONCATENATE($F2244," ",$G2244),AllocFactorMatrix,(V$4+1),FALSE)*$E2249</f>
        <v>0</v>
      </c>
      <c r="W2244" s="25">
        <f t="shared" si="1008"/>
        <v>0</v>
      </c>
      <c r="X2244" s="25">
        <f>VLOOKUP(CONCATENATE($F2244," ",$G2244),AllocFactorMatrix,(X$4+1),FALSE)*$E2249</f>
        <v>0</v>
      </c>
      <c r="Y2244" s="25">
        <f>VLOOKUP(CONCATENATE($F2244," ",$G2244),AllocFactorMatrix,(Y$4+1),FALSE)*$E2249</f>
        <v>0</v>
      </c>
      <c r="Z2244" s="25">
        <f t="shared" si="1006"/>
        <v>0</v>
      </c>
      <c r="AA2244" s="25">
        <f>VLOOKUP(CONCATENATE($F2244," ",$G2244),AllocFactorMatrix,(AA$4+1),FALSE)*$E2249</f>
        <v>0</v>
      </c>
      <c r="AB2244" s="25">
        <f>VLOOKUP(CONCATENATE($F2244," ",$G2244),AllocFactorMatrix,(AB$4+1),FALSE)*$E2249</f>
        <v>0</v>
      </c>
      <c r="AC2244" s="25">
        <f>VLOOKUP(CONCATENATE($F2244," ",$G2244),AllocFactorMatrix,(AC$4+1),FALSE)*$E2249</f>
        <v>0</v>
      </c>
    </row>
    <row r="2245" spans="4:29" hidden="1" outlineLevel="1">
      <c r="F2245" s="61" t="str">
        <f>F2249</f>
        <v>CUST_903</v>
      </c>
      <c r="G2245" s="20" t="str">
        <f>$G$11</f>
        <v>DISTPRI</v>
      </c>
      <c r="H2245" s="24">
        <f t="shared" si="986"/>
        <v>0</v>
      </c>
      <c r="I2245" s="25">
        <f>VLOOKUP(CONCATENATE($F2245," ",$G2245),AllocFactorMatrix,(I$4+1),FALSE)*$E2249</f>
        <v>0</v>
      </c>
      <c r="J2245" s="25">
        <f>VLOOKUP(CONCATENATE($F2245," ",$G2245),AllocFactorMatrix,(J$4+1),FALSE)*$E2249</f>
        <v>0</v>
      </c>
      <c r="K2245" s="25">
        <f>VLOOKUP(CONCATENATE($F2245," ",$G2245),AllocFactorMatrix,(K$4+1),FALSE)*$E2249</f>
        <v>0</v>
      </c>
      <c r="L2245" s="25">
        <f>VLOOKUP(CONCATENATE($F2245," ",$G2245),AllocFactorMatrix,(L$4+1),FALSE)*$E2249</f>
        <v>0</v>
      </c>
      <c r="M2245" s="25">
        <f t="shared" si="1005"/>
        <v>0</v>
      </c>
      <c r="N2245" s="25">
        <f>VLOOKUP(CONCATENATE($F2245," ",$G2245),AllocFactorMatrix,(N$4+1),FALSE)*$E2249</f>
        <v>0</v>
      </c>
      <c r="O2245" s="25">
        <f>VLOOKUP(CONCATENATE($F2245," ",$G2245),AllocFactorMatrix,(O$4+1),FALSE)*$E2249</f>
        <v>0</v>
      </c>
      <c r="P2245" s="25">
        <f>VLOOKUP(CONCATENATE($F2245," ",$G2245),AllocFactorMatrix,(P$4+1),FALSE)*$E2249</f>
        <v>0</v>
      </c>
      <c r="Q2245" s="25">
        <f>VLOOKUP(CONCATENATE($F2245," ",$G2245),AllocFactorMatrix,(Q$4+1),FALSE)*$E2249</f>
        <v>0</v>
      </c>
      <c r="R2245" s="25">
        <f t="shared" si="1007"/>
        <v>0</v>
      </c>
      <c r="S2245" s="25">
        <f>VLOOKUP(CONCATENATE($F2245," ",$G2245),AllocFactorMatrix,(S$4+1),FALSE)*$E2249</f>
        <v>0</v>
      </c>
      <c r="T2245" s="25">
        <f>VLOOKUP(CONCATENATE($F2245," ",$G2245),AllocFactorMatrix,(T$4+1),FALSE)*$E2249</f>
        <v>0</v>
      </c>
      <c r="U2245" s="25">
        <f>VLOOKUP(CONCATENATE($F2245," ",$G2245),AllocFactorMatrix,(U$4+1),FALSE)*$E2249</f>
        <v>0</v>
      </c>
      <c r="V2245" s="25">
        <f>VLOOKUP(CONCATENATE($F2245," ",$G2245),AllocFactorMatrix,(V$4+1),FALSE)*$E2249</f>
        <v>0</v>
      </c>
      <c r="W2245" s="25">
        <f t="shared" si="1008"/>
        <v>0</v>
      </c>
      <c r="X2245" s="25">
        <f>VLOOKUP(CONCATENATE($F2245," ",$G2245),AllocFactorMatrix,(X$4+1),FALSE)*$E2249</f>
        <v>0</v>
      </c>
      <c r="Y2245" s="25">
        <f>VLOOKUP(CONCATENATE($F2245," ",$G2245),AllocFactorMatrix,(Y$4+1),FALSE)*$E2249</f>
        <v>0</v>
      </c>
      <c r="Z2245" s="25">
        <f t="shared" si="1006"/>
        <v>0</v>
      </c>
      <c r="AA2245" s="25">
        <f>VLOOKUP(CONCATENATE($F2245," ",$G2245),AllocFactorMatrix,(AA$4+1),FALSE)*$E2249</f>
        <v>0</v>
      </c>
      <c r="AB2245" s="25">
        <f>VLOOKUP(CONCATENATE($F2245," ",$G2245),AllocFactorMatrix,(AB$4+1),FALSE)*$E2249</f>
        <v>0</v>
      </c>
      <c r="AC2245" s="25">
        <f>VLOOKUP(CONCATENATE($F2245," ",$G2245),AllocFactorMatrix,(AC$4+1),FALSE)*$E2249</f>
        <v>0</v>
      </c>
    </row>
    <row r="2246" spans="4:29" hidden="1" outlineLevel="1">
      <c r="F2246" s="61" t="str">
        <f>F2249</f>
        <v>CUST_903</v>
      </c>
      <c r="G2246" s="20" t="str">
        <f>$G$12</f>
        <v>DISTSEC</v>
      </c>
      <c r="H2246" s="24">
        <f t="shared" si="986"/>
        <v>0</v>
      </c>
      <c r="I2246" s="25">
        <f>VLOOKUP(CONCATENATE($F2246," ",$G2246),AllocFactorMatrix,(I$4+1),FALSE)*$E2249</f>
        <v>0</v>
      </c>
      <c r="J2246" s="25">
        <f>VLOOKUP(CONCATENATE($F2246," ",$G2246),AllocFactorMatrix,(J$4+1),FALSE)*$E2249</f>
        <v>0</v>
      </c>
      <c r="K2246" s="25">
        <f>VLOOKUP(CONCATENATE($F2246," ",$G2246),AllocFactorMatrix,(K$4+1),FALSE)*$E2249</f>
        <v>0</v>
      </c>
      <c r="L2246" s="25">
        <f>VLOOKUP(CONCATENATE($F2246," ",$G2246),AllocFactorMatrix,(L$4+1),FALSE)*$E2249</f>
        <v>0</v>
      </c>
      <c r="M2246" s="25">
        <f t="shared" si="1005"/>
        <v>0</v>
      </c>
      <c r="N2246" s="25">
        <f>VLOOKUP(CONCATENATE($F2246," ",$G2246),AllocFactorMatrix,(N$4+1),FALSE)*$E2249</f>
        <v>0</v>
      </c>
      <c r="O2246" s="25">
        <f>VLOOKUP(CONCATENATE($F2246," ",$G2246),AllocFactorMatrix,(O$4+1),FALSE)*$E2249</f>
        <v>0</v>
      </c>
      <c r="P2246" s="25">
        <f>VLOOKUP(CONCATENATE($F2246," ",$G2246),AllocFactorMatrix,(P$4+1),FALSE)*$E2249</f>
        <v>0</v>
      </c>
      <c r="Q2246" s="25">
        <f>VLOOKUP(CONCATENATE($F2246," ",$G2246),AllocFactorMatrix,(Q$4+1),FALSE)*$E2249</f>
        <v>0</v>
      </c>
      <c r="R2246" s="25">
        <f t="shared" si="1007"/>
        <v>0</v>
      </c>
      <c r="S2246" s="25">
        <f>VLOOKUP(CONCATENATE($F2246," ",$G2246),AllocFactorMatrix,(S$4+1),FALSE)*$E2249</f>
        <v>0</v>
      </c>
      <c r="T2246" s="25">
        <f>VLOOKUP(CONCATENATE($F2246," ",$G2246),AllocFactorMatrix,(T$4+1),FALSE)*$E2249</f>
        <v>0</v>
      </c>
      <c r="U2246" s="25">
        <f>VLOOKUP(CONCATENATE($F2246," ",$G2246),AllocFactorMatrix,(U$4+1),FALSE)*$E2249</f>
        <v>0</v>
      </c>
      <c r="V2246" s="25">
        <f>VLOOKUP(CONCATENATE($F2246," ",$G2246),AllocFactorMatrix,(V$4+1),FALSE)*$E2249</f>
        <v>0</v>
      </c>
      <c r="W2246" s="25">
        <f t="shared" si="1008"/>
        <v>0</v>
      </c>
      <c r="X2246" s="25">
        <f>VLOOKUP(CONCATENATE($F2246," ",$G2246),AllocFactorMatrix,(X$4+1),FALSE)*$E2249</f>
        <v>0</v>
      </c>
      <c r="Y2246" s="25">
        <f>VLOOKUP(CONCATENATE($F2246," ",$G2246),AllocFactorMatrix,(Y$4+1),FALSE)*$E2249</f>
        <v>0</v>
      </c>
      <c r="Z2246" s="25">
        <f t="shared" si="1006"/>
        <v>0</v>
      </c>
      <c r="AA2246" s="25">
        <f>VLOOKUP(CONCATENATE($F2246," ",$G2246),AllocFactorMatrix,(AA$4+1),FALSE)*$E2249</f>
        <v>0</v>
      </c>
      <c r="AB2246" s="25">
        <f>VLOOKUP(CONCATENATE($F2246," ",$G2246),AllocFactorMatrix,(AB$4+1),FALSE)*$E2249</f>
        <v>0</v>
      </c>
      <c r="AC2246" s="25">
        <f>VLOOKUP(CONCATENATE($F2246," ",$G2246),AllocFactorMatrix,(AC$4+1),FALSE)*$E2249</f>
        <v>0</v>
      </c>
    </row>
    <row r="2247" spans="4:29" hidden="1" outlineLevel="1">
      <c r="F2247" s="61" t="str">
        <f>F2249</f>
        <v>CUST_903</v>
      </c>
      <c r="G2247" s="20" t="str">
        <f>$G$13</f>
        <v>ENERGY</v>
      </c>
      <c r="H2247" s="24">
        <f t="shared" si="986"/>
        <v>0</v>
      </c>
      <c r="I2247" s="25">
        <f>VLOOKUP(CONCATENATE($F2247," ",$G2247),AllocFactorMatrix,(I$4+1),FALSE)*$E2249</f>
        <v>0</v>
      </c>
      <c r="J2247" s="25">
        <f>VLOOKUP(CONCATENATE($F2247," ",$G2247),AllocFactorMatrix,(J$4+1),FALSE)*$E2249</f>
        <v>0</v>
      </c>
      <c r="K2247" s="25">
        <f>VLOOKUP(CONCATENATE($F2247," ",$G2247),AllocFactorMatrix,(K$4+1),FALSE)*$E2249</f>
        <v>0</v>
      </c>
      <c r="L2247" s="25">
        <f>VLOOKUP(CONCATENATE($F2247," ",$G2247),AllocFactorMatrix,(L$4+1),FALSE)*$E2249</f>
        <v>0</v>
      </c>
      <c r="M2247" s="25">
        <f t="shared" si="1005"/>
        <v>0</v>
      </c>
      <c r="N2247" s="25">
        <f>VLOOKUP(CONCATENATE($F2247," ",$G2247),AllocFactorMatrix,(N$4+1),FALSE)*$E2249</f>
        <v>0</v>
      </c>
      <c r="O2247" s="25">
        <f>VLOOKUP(CONCATENATE($F2247," ",$G2247),AllocFactorMatrix,(O$4+1),FALSE)*$E2249</f>
        <v>0</v>
      </c>
      <c r="P2247" s="25">
        <f>VLOOKUP(CONCATENATE($F2247," ",$G2247),AllocFactorMatrix,(P$4+1),FALSE)*$E2249</f>
        <v>0</v>
      </c>
      <c r="Q2247" s="25">
        <f>VLOOKUP(CONCATENATE($F2247," ",$G2247),AllocFactorMatrix,(Q$4+1),FALSE)*$E2249</f>
        <v>0</v>
      </c>
      <c r="R2247" s="25">
        <f t="shared" si="1007"/>
        <v>0</v>
      </c>
      <c r="S2247" s="25">
        <f>VLOOKUP(CONCATENATE($F2247," ",$G2247),AllocFactorMatrix,(S$4+1),FALSE)*$E2249</f>
        <v>0</v>
      </c>
      <c r="T2247" s="25">
        <f>VLOOKUP(CONCATENATE($F2247," ",$G2247),AllocFactorMatrix,(T$4+1),FALSE)*$E2249</f>
        <v>0</v>
      </c>
      <c r="U2247" s="25">
        <f>VLOOKUP(CONCATENATE($F2247," ",$G2247),AllocFactorMatrix,(U$4+1),FALSE)*$E2249</f>
        <v>0</v>
      </c>
      <c r="V2247" s="25">
        <f>VLOOKUP(CONCATENATE($F2247," ",$G2247),AllocFactorMatrix,(V$4+1),FALSE)*$E2249</f>
        <v>0</v>
      </c>
      <c r="W2247" s="25">
        <f t="shared" si="1008"/>
        <v>0</v>
      </c>
      <c r="X2247" s="25">
        <f>VLOOKUP(CONCATENATE($F2247," ",$G2247),AllocFactorMatrix,(X$4+1),FALSE)*$E2249</f>
        <v>0</v>
      </c>
      <c r="Y2247" s="25">
        <f>VLOOKUP(CONCATENATE($F2247," ",$G2247),AllocFactorMatrix,(Y$4+1),FALSE)*$E2249</f>
        <v>0</v>
      </c>
      <c r="Z2247" s="25">
        <f t="shared" si="1006"/>
        <v>0</v>
      </c>
      <c r="AA2247" s="25">
        <f>VLOOKUP(CONCATENATE($F2247," ",$G2247),AllocFactorMatrix,(AA$4+1),FALSE)*$E2249</f>
        <v>0</v>
      </c>
      <c r="AB2247" s="25">
        <f>VLOOKUP(CONCATENATE($F2247," ",$G2247),AllocFactorMatrix,(AB$4+1),FALSE)*$E2249</f>
        <v>0</v>
      </c>
      <c r="AC2247" s="25">
        <f>VLOOKUP(CONCATENATE($F2247," ",$G2247),AllocFactorMatrix,(AC$4+1),FALSE)*$E2249</f>
        <v>0</v>
      </c>
    </row>
    <row r="2248" spans="4:29" hidden="1" outlineLevel="1">
      <c r="F2248" s="61" t="str">
        <f>F2249</f>
        <v>CUST_903</v>
      </c>
      <c r="G2248" s="20" t="str">
        <f>$G$14</f>
        <v>CUSTOMER</v>
      </c>
      <c r="H2248" s="24">
        <f t="shared" si="986"/>
        <v>0</v>
      </c>
      <c r="I2248" s="25">
        <f>VLOOKUP(CONCATENATE($F2248," ",$G2248),AllocFactorMatrix,(I$4+1),FALSE)*$E2249</f>
        <v>0</v>
      </c>
      <c r="J2248" s="25">
        <f>VLOOKUP(CONCATENATE($F2248," ",$G2248),AllocFactorMatrix,(J$4+1),FALSE)*$E2249</f>
        <v>0</v>
      </c>
      <c r="K2248" s="25">
        <f>VLOOKUP(CONCATENATE($F2248," ",$G2248),AllocFactorMatrix,(K$4+1),FALSE)*$E2249</f>
        <v>0</v>
      </c>
      <c r="L2248" s="25">
        <f>VLOOKUP(CONCATENATE($F2248," ",$G2248),AllocFactorMatrix,(L$4+1),FALSE)*$E2249</f>
        <v>0</v>
      </c>
      <c r="M2248" s="25">
        <f t="shared" si="1005"/>
        <v>0</v>
      </c>
      <c r="N2248" s="25">
        <f>VLOOKUP(CONCATENATE($F2248," ",$G2248),AllocFactorMatrix,(N$4+1),FALSE)*$E2249</f>
        <v>0</v>
      </c>
      <c r="O2248" s="25">
        <f>VLOOKUP(CONCATENATE($F2248," ",$G2248),AllocFactorMatrix,(O$4+1),FALSE)*$E2249</f>
        <v>0</v>
      </c>
      <c r="P2248" s="25">
        <f>VLOOKUP(CONCATENATE($F2248," ",$G2248),AllocFactorMatrix,(P$4+1),FALSE)*$E2249</f>
        <v>0</v>
      </c>
      <c r="Q2248" s="25">
        <f>VLOOKUP(CONCATENATE($F2248," ",$G2248),AllocFactorMatrix,(Q$4+1),FALSE)*$E2249</f>
        <v>0</v>
      </c>
      <c r="R2248" s="25">
        <f t="shared" si="1007"/>
        <v>0</v>
      </c>
      <c r="S2248" s="25">
        <f>VLOOKUP(CONCATENATE($F2248," ",$G2248),AllocFactorMatrix,(S$4+1),FALSE)*$E2249</f>
        <v>0</v>
      </c>
      <c r="T2248" s="25">
        <f>VLOOKUP(CONCATENATE($F2248," ",$G2248),AllocFactorMatrix,(T$4+1),FALSE)*$E2249</f>
        <v>0</v>
      </c>
      <c r="U2248" s="25">
        <f>VLOOKUP(CONCATENATE($F2248," ",$G2248),AllocFactorMatrix,(U$4+1),FALSE)*$E2249</f>
        <v>0</v>
      </c>
      <c r="V2248" s="25">
        <f>VLOOKUP(CONCATENATE($F2248," ",$G2248),AllocFactorMatrix,(V$4+1),FALSE)*$E2249</f>
        <v>0</v>
      </c>
      <c r="W2248" s="25">
        <f t="shared" si="1008"/>
        <v>0</v>
      </c>
      <c r="X2248" s="25">
        <f>VLOOKUP(CONCATENATE($F2248," ",$G2248),AllocFactorMatrix,(X$4+1),FALSE)*$E2249</f>
        <v>0</v>
      </c>
      <c r="Y2248" s="25">
        <f>VLOOKUP(CONCATENATE($F2248," ",$G2248),AllocFactorMatrix,(Y$4+1),FALSE)*$E2249</f>
        <v>0</v>
      </c>
      <c r="Z2248" s="25">
        <f t="shared" si="1006"/>
        <v>0</v>
      </c>
      <c r="AA2248" s="25">
        <f>VLOOKUP(CONCATENATE($F2248," ",$G2248),AllocFactorMatrix,(AA$4+1),FALSE)*$E2249</f>
        <v>0</v>
      </c>
      <c r="AB2248" s="25">
        <f>VLOOKUP(CONCATENATE($F2248," ",$G2248),AllocFactorMatrix,(AB$4+1),FALSE)*$E2249</f>
        <v>0</v>
      </c>
      <c r="AC2248" s="25">
        <f>VLOOKUP(CONCATENATE($F2248," ",$G2248),AllocFactorMatrix,(AC$4+1),FALSE)*$E2249</f>
        <v>0</v>
      </c>
    </row>
    <row r="2249" spans="4:29" collapsed="1">
      <c r="D2249" s="58" t="s">
        <v>1238</v>
      </c>
      <c r="E2249" s="22"/>
      <c r="F2249" s="61" t="s">
        <v>55</v>
      </c>
      <c r="G2249" s="20" t="str">
        <f>$G$15</f>
        <v>TOTAL</v>
      </c>
      <c r="H2249" s="24">
        <f t="shared" si="986"/>
        <v>0</v>
      </c>
      <c r="I2249" s="25">
        <f>VLOOKUP(CONCATENATE($F2249," ",$G2249),AllocFactorMatrix,(I$4+1),FALSE)*$E2249</f>
        <v>0</v>
      </c>
      <c r="J2249" s="25">
        <f>VLOOKUP(CONCATENATE($F2249," ",$G2249),AllocFactorMatrix,(J$4+1),FALSE)*$E2249</f>
        <v>0</v>
      </c>
      <c r="K2249" s="25">
        <f>VLOOKUP(CONCATENATE($F2249," ",$G2249),AllocFactorMatrix,(K$4+1),FALSE)*$E2249</f>
        <v>0</v>
      </c>
      <c r="L2249" s="25">
        <f>VLOOKUP(CONCATENATE($F2249," ",$G2249),AllocFactorMatrix,(L$4+1),FALSE)*$E2249</f>
        <v>0</v>
      </c>
      <c r="M2249" s="25">
        <f t="shared" si="1005"/>
        <v>0</v>
      </c>
      <c r="N2249" s="25">
        <f>VLOOKUP(CONCATENATE($F2249," ",$G2249),AllocFactorMatrix,(N$4+1),FALSE)*$E2249</f>
        <v>0</v>
      </c>
      <c r="O2249" s="25">
        <f>VLOOKUP(CONCATENATE($F2249," ",$G2249),AllocFactorMatrix,(O$4+1),FALSE)*$E2249</f>
        <v>0</v>
      </c>
      <c r="P2249" s="25">
        <f>VLOOKUP(CONCATENATE($F2249," ",$G2249),AllocFactorMatrix,(P$4+1),FALSE)*$E2249</f>
        <v>0</v>
      </c>
      <c r="Q2249" s="25">
        <f>VLOOKUP(CONCATENATE($F2249," ",$G2249),AllocFactorMatrix,(Q$4+1),FALSE)*$E2249</f>
        <v>0</v>
      </c>
      <c r="R2249" s="25">
        <f t="shared" si="1007"/>
        <v>0</v>
      </c>
      <c r="S2249" s="25">
        <f>VLOOKUP(CONCATENATE($F2249," ",$G2249),AllocFactorMatrix,(S$4+1),FALSE)*$E2249</f>
        <v>0</v>
      </c>
      <c r="T2249" s="25">
        <f>VLOOKUP(CONCATENATE($F2249," ",$G2249),AllocFactorMatrix,(T$4+1),FALSE)*$E2249</f>
        <v>0</v>
      </c>
      <c r="U2249" s="25">
        <f>VLOOKUP(CONCATENATE($F2249," ",$G2249),AllocFactorMatrix,(U$4+1),FALSE)*$E2249</f>
        <v>0</v>
      </c>
      <c r="V2249" s="25">
        <f>VLOOKUP(CONCATENATE($F2249," ",$G2249),AllocFactorMatrix,(V$4+1),FALSE)*$E2249</f>
        <v>0</v>
      </c>
      <c r="W2249" s="25">
        <f t="shared" si="1008"/>
        <v>0</v>
      </c>
      <c r="X2249" s="25">
        <f>VLOOKUP(CONCATENATE($F2249," ",$G2249),AllocFactorMatrix,(X$4+1),FALSE)*$E2249</f>
        <v>0</v>
      </c>
      <c r="Y2249" s="25">
        <f>VLOOKUP(CONCATENATE($F2249," ",$G2249),AllocFactorMatrix,(Y$4+1),FALSE)*$E2249</f>
        <v>0</v>
      </c>
      <c r="Z2249" s="25">
        <f t="shared" si="1006"/>
        <v>0</v>
      </c>
      <c r="AA2249" s="25">
        <f>VLOOKUP(CONCATENATE($F2249," ",$G2249),AllocFactorMatrix,(AA$4+1),FALSE)*$E2249</f>
        <v>0</v>
      </c>
      <c r="AB2249" s="25">
        <f>VLOOKUP(CONCATENATE($F2249," ",$G2249),AllocFactorMatrix,(AB$4+1),FALSE)*$E2249</f>
        <v>0</v>
      </c>
      <c r="AC2249" s="25">
        <f>VLOOKUP(CONCATENATE($F2249," ",$G2249),AllocFactorMatrix,(AC$4+1),FALSE)*$E2249</f>
        <v>0</v>
      </c>
    </row>
    <row r="2250" spans="4:29" hidden="1" outlineLevel="1">
      <c r="F2250" s="61" t="str">
        <f>F2257</f>
        <v>PROD_ENERGY</v>
      </c>
      <c r="G2250" s="20" t="str">
        <f>$G$8</f>
        <v>PRODUCTION</v>
      </c>
      <c r="H2250" s="24">
        <f t="shared" si="986"/>
        <v>0</v>
      </c>
      <c r="I2250" s="25">
        <f>VLOOKUP(CONCATENATE($F2250," ",$G2250),AllocFactorMatrix,(I$4+1),FALSE)*$E2257</f>
        <v>0</v>
      </c>
      <c r="J2250" s="25">
        <f>VLOOKUP(CONCATENATE($F2250," ",$G2250),AllocFactorMatrix,(J$4+1),FALSE)*$E2257</f>
        <v>0</v>
      </c>
      <c r="K2250" s="25">
        <f>VLOOKUP(CONCATENATE($F2250," ",$G2250),AllocFactorMatrix,(K$4+1),FALSE)*$E2257</f>
        <v>0</v>
      </c>
      <c r="L2250" s="25">
        <f>VLOOKUP(CONCATENATE($F2250," ",$G2250),AllocFactorMatrix,(L$4+1),FALSE)*$E2257</f>
        <v>0</v>
      </c>
      <c r="M2250" s="25">
        <f t="shared" ref="M2250:M2265" si="1009">SUBTOTAL(9,J2250:L2250)</f>
        <v>0</v>
      </c>
      <c r="N2250" s="25">
        <f>VLOOKUP(CONCATENATE($F2250," ",$G2250),AllocFactorMatrix,(N$4+1),FALSE)*$E2257</f>
        <v>0</v>
      </c>
      <c r="O2250" s="25">
        <f>VLOOKUP(CONCATENATE($F2250," ",$G2250),AllocFactorMatrix,(O$4+1),FALSE)*$E2257</f>
        <v>0</v>
      </c>
      <c r="P2250" s="25">
        <f>VLOOKUP(CONCATENATE($F2250," ",$G2250),AllocFactorMatrix,(P$4+1),FALSE)*$E2257</f>
        <v>0</v>
      </c>
      <c r="Q2250" s="25">
        <f>VLOOKUP(CONCATENATE($F2250," ",$G2250),AllocFactorMatrix,(Q$4+1),FALSE)*$E2257</f>
        <v>0</v>
      </c>
      <c r="R2250" s="25">
        <f>SUBTOTAL(9,N2250:Q2250)</f>
        <v>0</v>
      </c>
      <c r="S2250" s="25">
        <f>VLOOKUP(CONCATENATE($F2250," ",$G2250),AllocFactorMatrix,(S$4+1),FALSE)*$E2257</f>
        <v>0</v>
      </c>
      <c r="T2250" s="25">
        <f>VLOOKUP(CONCATENATE($F2250," ",$G2250),AllocFactorMatrix,(T$4+1),FALSE)*$E2257</f>
        <v>0</v>
      </c>
      <c r="U2250" s="25">
        <f>VLOOKUP(CONCATENATE($F2250," ",$G2250),AllocFactorMatrix,(U$4+1),FALSE)*$E2257</f>
        <v>0</v>
      </c>
      <c r="V2250" s="25">
        <f>VLOOKUP(CONCATENATE($F2250," ",$G2250),AllocFactorMatrix,(V$4+1),FALSE)*$E2257</f>
        <v>0</v>
      </c>
      <c r="W2250" s="25">
        <f>SUBTOTAL(9,S2250:V2250)</f>
        <v>0</v>
      </c>
      <c r="X2250" s="25">
        <f>VLOOKUP(CONCATENATE($F2250," ",$G2250),AllocFactorMatrix,(X$4+1),FALSE)*$E2257</f>
        <v>0</v>
      </c>
      <c r="Y2250" s="25">
        <f>VLOOKUP(CONCATENATE($F2250," ",$G2250),AllocFactorMatrix,(Y$4+1),FALSE)*$E2257</f>
        <v>0</v>
      </c>
      <c r="Z2250" s="25">
        <f t="shared" ref="Z2250:Z2265" si="1010">SUBTOTAL(9,X2250:Y2250)</f>
        <v>0</v>
      </c>
      <c r="AA2250" s="25">
        <f>VLOOKUP(CONCATENATE($F2250," ",$G2250),AllocFactorMatrix,(AA$4+1),FALSE)*$E2257</f>
        <v>0</v>
      </c>
      <c r="AB2250" s="25">
        <f>VLOOKUP(CONCATENATE($F2250," ",$G2250),AllocFactorMatrix,(AB$4+1),FALSE)*$E2257</f>
        <v>0</v>
      </c>
      <c r="AC2250" s="25">
        <f>VLOOKUP(CONCATENATE($F2250," ",$G2250),AllocFactorMatrix,(AC$4+1),FALSE)*$E2257</f>
        <v>0</v>
      </c>
    </row>
    <row r="2251" spans="4:29" hidden="1" outlineLevel="1">
      <c r="F2251" s="61" t="str">
        <f>F2257</f>
        <v>PROD_ENERGY</v>
      </c>
      <c r="G2251" s="20" t="str">
        <f>$G$9</f>
        <v>BULKTRAN</v>
      </c>
      <c r="H2251" s="24">
        <f t="shared" si="986"/>
        <v>0</v>
      </c>
      <c r="I2251" s="25">
        <f>VLOOKUP(CONCATENATE($F2251," ",$G2251),AllocFactorMatrix,(I$4+1),FALSE)*$E2257</f>
        <v>0</v>
      </c>
      <c r="J2251" s="25">
        <f>VLOOKUP(CONCATENATE($F2251," ",$G2251),AllocFactorMatrix,(J$4+1),FALSE)*$E2257</f>
        <v>0</v>
      </c>
      <c r="K2251" s="25">
        <f>VLOOKUP(CONCATENATE($F2251," ",$G2251),AllocFactorMatrix,(K$4+1),FALSE)*$E2257</f>
        <v>0</v>
      </c>
      <c r="L2251" s="25">
        <f>VLOOKUP(CONCATENATE($F2251," ",$G2251),AllocFactorMatrix,(L$4+1),FALSE)*$E2257</f>
        <v>0</v>
      </c>
      <c r="M2251" s="25">
        <f t="shared" si="1009"/>
        <v>0</v>
      </c>
      <c r="N2251" s="25">
        <f>VLOOKUP(CONCATENATE($F2251," ",$G2251),AllocFactorMatrix,(N$4+1),FALSE)*$E2257</f>
        <v>0</v>
      </c>
      <c r="O2251" s="25">
        <f>VLOOKUP(CONCATENATE($F2251," ",$G2251),AllocFactorMatrix,(O$4+1),FALSE)*$E2257</f>
        <v>0</v>
      </c>
      <c r="P2251" s="25">
        <f>VLOOKUP(CONCATENATE($F2251," ",$G2251),AllocFactorMatrix,(P$4+1),FALSE)*$E2257</f>
        <v>0</v>
      </c>
      <c r="Q2251" s="25">
        <f>VLOOKUP(CONCATENATE($F2251," ",$G2251),AllocFactorMatrix,(Q$4+1),FALSE)*$E2257</f>
        <v>0</v>
      </c>
      <c r="R2251" s="25">
        <f t="shared" ref="R2251:R2257" si="1011">SUBTOTAL(9,N2251:Q2251)</f>
        <v>0</v>
      </c>
      <c r="S2251" s="25">
        <f>VLOOKUP(CONCATENATE($F2251," ",$G2251),AllocFactorMatrix,(S$4+1),FALSE)*$E2257</f>
        <v>0</v>
      </c>
      <c r="T2251" s="25">
        <f>VLOOKUP(CONCATENATE($F2251," ",$G2251),AllocFactorMatrix,(T$4+1),FALSE)*$E2257</f>
        <v>0</v>
      </c>
      <c r="U2251" s="25">
        <f>VLOOKUP(CONCATENATE($F2251," ",$G2251),AllocFactorMatrix,(U$4+1),FALSE)*$E2257</f>
        <v>0</v>
      </c>
      <c r="V2251" s="25">
        <f>VLOOKUP(CONCATENATE($F2251," ",$G2251),AllocFactorMatrix,(V$4+1),FALSE)*$E2257</f>
        <v>0</v>
      </c>
      <c r="W2251" s="25">
        <f t="shared" ref="W2251:W2257" si="1012">SUBTOTAL(9,S2251:V2251)</f>
        <v>0</v>
      </c>
      <c r="X2251" s="25">
        <f>VLOOKUP(CONCATENATE($F2251," ",$G2251),AllocFactorMatrix,(X$4+1),FALSE)*$E2257</f>
        <v>0</v>
      </c>
      <c r="Y2251" s="25">
        <f>VLOOKUP(CONCATENATE($F2251," ",$G2251),AllocFactorMatrix,(Y$4+1),FALSE)*$E2257</f>
        <v>0</v>
      </c>
      <c r="Z2251" s="25">
        <f t="shared" si="1010"/>
        <v>0</v>
      </c>
      <c r="AA2251" s="25">
        <f>VLOOKUP(CONCATENATE($F2251," ",$G2251),AllocFactorMatrix,(AA$4+1),FALSE)*$E2257</f>
        <v>0</v>
      </c>
      <c r="AB2251" s="25">
        <f>VLOOKUP(CONCATENATE($F2251," ",$G2251),AllocFactorMatrix,(AB$4+1),FALSE)*$E2257</f>
        <v>0</v>
      </c>
      <c r="AC2251" s="25">
        <f>VLOOKUP(CONCATENATE($F2251," ",$G2251),AllocFactorMatrix,(AC$4+1),FALSE)*$E2257</f>
        <v>0</v>
      </c>
    </row>
    <row r="2252" spans="4:29" hidden="1" outlineLevel="1">
      <c r="F2252" s="61" t="str">
        <f>F2257</f>
        <v>PROD_ENERGY</v>
      </c>
      <c r="G2252" s="20" t="str">
        <f>$G$10</f>
        <v>SUBTRAN</v>
      </c>
      <c r="H2252" s="24">
        <f t="shared" si="986"/>
        <v>0</v>
      </c>
      <c r="I2252" s="25">
        <f>VLOOKUP(CONCATENATE($F2252," ",$G2252),AllocFactorMatrix,(I$4+1),FALSE)*$E2257</f>
        <v>0</v>
      </c>
      <c r="J2252" s="25">
        <f>VLOOKUP(CONCATENATE($F2252," ",$G2252),AllocFactorMatrix,(J$4+1),FALSE)*$E2257</f>
        <v>0</v>
      </c>
      <c r="K2252" s="25">
        <f>VLOOKUP(CONCATENATE($F2252," ",$G2252),AllocFactorMatrix,(K$4+1),FALSE)*$E2257</f>
        <v>0</v>
      </c>
      <c r="L2252" s="25">
        <f>VLOOKUP(CONCATENATE($F2252," ",$G2252),AllocFactorMatrix,(L$4+1),FALSE)*$E2257</f>
        <v>0</v>
      </c>
      <c r="M2252" s="25">
        <f t="shared" si="1009"/>
        <v>0</v>
      </c>
      <c r="N2252" s="25">
        <f>VLOOKUP(CONCATENATE($F2252," ",$G2252),AllocFactorMatrix,(N$4+1),FALSE)*$E2257</f>
        <v>0</v>
      </c>
      <c r="O2252" s="25">
        <f>VLOOKUP(CONCATENATE($F2252," ",$G2252),AllocFactorMatrix,(O$4+1),FALSE)*$E2257</f>
        <v>0</v>
      </c>
      <c r="P2252" s="25">
        <f>VLOOKUP(CONCATENATE($F2252," ",$G2252),AllocFactorMatrix,(P$4+1),FALSE)*$E2257</f>
        <v>0</v>
      </c>
      <c r="Q2252" s="25">
        <f>VLOOKUP(CONCATENATE($F2252," ",$G2252),AllocFactorMatrix,(Q$4+1),FALSE)*$E2257</f>
        <v>0</v>
      </c>
      <c r="R2252" s="25">
        <f t="shared" si="1011"/>
        <v>0</v>
      </c>
      <c r="S2252" s="25">
        <f>VLOOKUP(CONCATENATE($F2252," ",$G2252),AllocFactorMatrix,(S$4+1),FALSE)*$E2257</f>
        <v>0</v>
      </c>
      <c r="T2252" s="25">
        <f>VLOOKUP(CONCATENATE($F2252," ",$G2252),AllocFactorMatrix,(T$4+1),FALSE)*$E2257</f>
        <v>0</v>
      </c>
      <c r="U2252" s="25">
        <f>VLOOKUP(CONCATENATE($F2252," ",$G2252),AllocFactorMatrix,(U$4+1),FALSE)*$E2257</f>
        <v>0</v>
      </c>
      <c r="V2252" s="25">
        <f>VLOOKUP(CONCATENATE($F2252," ",$G2252),AllocFactorMatrix,(V$4+1),FALSE)*$E2257</f>
        <v>0</v>
      </c>
      <c r="W2252" s="25">
        <f t="shared" si="1012"/>
        <v>0</v>
      </c>
      <c r="X2252" s="25">
        <f>VLOOKUP(CONCATENATE($F2252," ",$G2252),AllocFactorMatrix,(X$4+1),FALSE)*$E2257</f>
        <v>0</v>
      </c>
      <c r="Y2252" s="25">
        <f>VLOOKUP(CONCATENATE($F2252," ",$G2252),AllocFactorMatrix,(Y$4+1),FALSE)*$E2257</f>
        <v>0</v>
      </c>
      <c r="Z2252" s="25">
        <f t="shared" si="1010"/>
        <v>0</v>
      </c>
      <c r="AA2252" s="25">
        <f>VLOOKUP(CONCATENATE($F2252," ",$G2252),AllocFactorMatrix,(AA$4+1),FALSE)*$E2257</f>
        <v>0</v>
      </c>
      <c r="AB2252" s="25">
        <f>VLOOKUP(CONCATENATE($F2252," ",$G2252),AllocFactorMatrix,(AB$4+1),FALSE)*$E2257</f>
        <v>0</v>
      </c>
      <c r="AC2252" s="25">
        <f>VLOOKUP(CONCATENATE($F2252," ",$G2252),AllocFactorMatrix,(AC$4+1),FALSE)*$E2257</f>
        <v>0</v>
      </c>
    </row>
    <row r="2253" spans="4:29" hidden="1" outlineLevel="1">
      <c r="F2253" s="61" t="str">
        <f>F2257</f>
        <v>PROD_ENERGY</v>
      </c>
      <c r="G2253" s="20" t="str">
        <f>$G$11</f>
        <v>DISTPRI</v>
      </c>
      <c r="H2253" s="24">
        <f t="shared" si="986"/>
        <v>0</v>
      </c>
      <c r="I2253" s="25">
        <f>VLOOKUP(CONCATENATE($F2253," ",$G2253),AllocFactorMatrix,(I$4+1),FALSE)*$E2257</f>
        <v>0</v>
      </c>
      <c r="J2253" s="25">
        <f>VLOOKUP(CONCATENATE($F2253," ",$G2253),AllocFactorMatrix,(J$4+1),FALSE)*$E2257</f>
        <v>0</v>
      </c>
      <c r="K2253" s="25">
        <f>VLOOKUP(CONCATENATE($F2253," ",$G2253),AllocFactorMatrix,(K$4+1),FALSE)*$E2257</f>
        <v>0</v>
      </c>
      <c r="L2253" s="25">
        <f>VLOOKUP(CONCATENATE($F2253," ",$G2253),AllocFactorMatrix,(L$4+1),FALSE)*$E2257</f>
        <v>0</v>
      </c>
      <c r="M2253" s="25">
        <f t="shared" si="1009"/>
        <v>0</v>
      </c>
      <c r="N2253" s="25">
        <f>VLOOKUP(CONCATENATE($F2253," ",$G2253),AllocFactorMatrix,(N$4+1),FALSE)*$E2257</f>
        <v>0</v>
      </c>
      <c r="O2253" s="25">
        <f>VLOOKUP(CONCATENATE($F2253," ",$G2253),AllocFactorMatrix,(O$4+1),FALSE)*$E2257</f>
        <v>0</v>
      </c>
      <c r="P2253" s="25">
        <f>VLOOKUP(CONCATENATE($F2253," ",$G2253),AllocFactorMatrix,(P$4+1),FALSE)*$E2257</f>
        <v>0</v>
      </c>
      <c r="Q2253" s="25">
        <f>VLOOKUP(CONCATENATE($F2253," ",$G2253),AllocFactorMatrix,(Q$4+1),FALSE)*$E2257</f>
        <v>0</v>
      </c>
      <c r="R2253" s="25">
        <f t="shared" si="1011"/>
        <v>0</v>
      </c>
      <c r="S2253" s="25">
        <f>VLOOKUP(CONCATENATE($F2253," ",$G2253),AllocFactorMatrix,(S$4+1),FALSE)*$E2257</f>
        <v>0</v>
      </c>
      <c r="T2253" s="25">
        <f>VLOOKUP(CONCATENATE($F2253," ",$G2253),AllocFactorMatrix,(T$4+1),FALSE)*$E2257</f>
        <v>0</v>
      </c>
      <c r="U2253" s="25">
        <f>VLOOKUP(CONCATENATE($F2253," ",$G2253),AllocFactorMatrix,(U$4+1),FALSE)*$E2257</f>
        <v>0</v>
      </c>
      <c r="V2253" s="25">
        <f>VLOOKUP(CONCATENATE($F2253," ",$G2253),AllocFactorMatrix,(V$4+1),FALSE)*$E2257</f>
        <v>0</v>
      </c>
      <c r="W2253" s="25">
        <f t="shared" si="1012"/>
        <v>0</v>
      </c>
      <c r="X2253" s="25">
        <f>VLOOKUP(CONCATENATE($F2253," ",$G2253),AllocFactorMatrix,(X$4+1),FALSE)*$E2257</f>
        <v>0</v>
      </c>
      <c r="Y2253" s="25">
        <f>VLOOKUP(CONCATENATE($F2253," ",$G2253),AllocFactorMatrix,(Y$4+1),FALSE)*$E2257</f>
        <v>0</v>
      </c>
      <c r="Z2253" s="25">
        <f t="shared" si="1010"/>
        <v>0</v>
      </c>
      <c r="AA2253" s="25">
        <f>VLOOKUP(CONCATENATE($F2253," ",$G2253),AllocFactorMatrix,(AA$4+1),FALSE)*$E2257</f>
        <v>0</v>
      </c>
      <c r="AB2253" s="25">
        <f>VLOOKUP(CONCATENATE($F2253," ",$G2253),AllocFactorMatrix,(AB$4+1),FALSE)*$E2257</f>
        <v>0</v>
      </c>
      <c r="AC2253" s="25">
        <f>VLOOKUP(CONCATENATE($F2253," ",$G2253),AllocFactorMatrix,(AC$4+1),FALSE)*$E2257</f>
        <v>0</v>
      </c>
    </row>
    <row r="2254" spans="4:29" hidden="1" outlineLevel="1">
      <c r="F2254" s="61" t="str">
        <f>F2257</f>
        <v>PROD_ENERGY</v>
      </c>
      <c r="G2254" s="20" t="str">
        <f>$G$12</f>
        <v>DISTSEC</v>
      </c>
      <c r="H2254" s="24">
        <f t="shared" si="986"/>
        <v>0</v>
      </c>
      <c r="I2254" s="25">
        <f>VLOOKUP(CONCATENATE($F2254," ",$G2254),AllocFactorMatrix,(I$4+1),FALSE)*$E2257</f>
        <v>0</v>
      </c>
      <c r="J2254" s="25">
        <f>VLOOKUP(CONCATENATE($F2254," ",$G2254),AllocFactorMatrix,(J$4+1),FALSE)*$E2257</f>
        <v>0</v>
      </c>
      <c r="K2254" s="25">
        <f>VLOOKUP(CONCATENATE($F2254," ",$G2254),AllocFactorMatrix,(K$4+1),FALSE)*$E2257</f>
        <v>0</v>
      </c>
      <c r="L2254" s="25">
        <f>VLOOKUP(CONCATENATE($F2254," ",$G2254),AllocFactorMatrix,(L$4+1),FALSE)*$E2257</f>
        <v>0</v>
      </c>
      <c r="M2254" s="25">
        <f t="shared" si="1009"/>
        <v>0</v>
      </c>
      <c r="N2254" s="25">
        <f>VLOOKUP(CONCATENATE($F2254," ",$G2254),AllocFactorMatrix,(N$4+1),FALSE)*$E2257</f>
        <v>0</v>
      </c>
      <c r="O2254" s="25">
        <f>VLOOKUP(CONCATENATE($F2254," ",$G2254),AllocFactorMatrix,(O$4+1),FALSE)*$E2257</f>
        <v>0</v>
      </c>
      <c r="P2254" s="25">
        <f>VLOOKUP(CONCATENATE($F2254," ",$G2254),AllocFactorMatrix,(P$4+1),FALSE)*$E2257</f>
        <v>0</v>
      </c>
      <c r="Q2254" s="25">
        <f>VLOOKUP(CONCATENATE($F2254," ",$G2254),AllocFactorMatrix,(Q$4+1),FALSE)*$E2257</f>
        <v>0</v>
      </c>
      <c r="R2254" s="25">
        <f t="shared" si="1011"/>
        <v>0</v>
      </c>
      <c r="S2254" s="25">
        <f>VLOOKUP(CONCATENATE($F2254," ",$G2254),AllocFactorMatrix,(S$4+1),FALSE)*$E2257</f>
        <v>0</v>
      </c>
      <c r="T2254" s="25">
        <f>VLOOKUP(CONCATENATE($F2254," ",$G2254),AllocFactorMatrix,(T$4+1),FALSE)*$E2257</f>
        <v>0</v>
      </c>
      <c r="U2254" s="25">
        <f>VLOOKUP(CONCATENATE($F2254," ",$G2254),AllocFactorMatrix,(U$4+1),FALSE)*$E2257</f>
        <v>0</v>
      </c>
      <c r="V2254" s="25">
        <f>VLOOKUP(CONCATENATE($F2254," ",$G2254),AllocFactorMatrix,(V$4+1),FALSE)*$E2257</f>
        <v>0</v>
      </c>
      <c r="W2254" s="25">
        <f t="shared" si="1012"/>
        <v>0</v>
      </c>
      <c r="X2254" s="25">
        <f>VLOOKUP(CONCATENATE($F2254," ",$G2254),AllocFactorMatrix,(X$4+1),FALSE)*$E2257</f>
        <v>0</v>
      </c>
      <c r="Y2254" s="25">
        <f>VLOOKUP(CONCATENATE($F2254," ",$G2254),AllocFactorMatrix,(Y$4+1),FALSE)*$E2257</f>
        <v>0</v>
      </c>
      <c r="Z2254" s="25">
        <f t="shared" si="1010"/>
        <v>0</v>
      </c>
      <c r="AA2254" s="25">
        <f>VLOOKUP(CONCATENATE($F2254," ",$G2254),AllocFactorMatrix,(AA$4+1),FALSE)*$E2257</f>
        <v>0</v>
      </c>
      <c r="AB2254" s="25">
        <f>VLOOKUP(CONCATENATE($F2254," ",$G2254),AllocFactorMatrix,(AB$4+1),FALSE)*$E2257</f>
        <v>0</v>
      </c>
      <c r="AC2254" s="25">
        <f>VLOOKUP(CONCATENATE($F2254," ",$G2254),AllocFactorMatrix,(AC$4+1),FALSE)*$E2257</f>
        <v>0</v>
      </c>
    </row>
    <row r="2255" spans="4:29" hidden="1" outlineLevel="1">
      <c r="F2255" s="61" t="str">
        <f>F2257</f>
        <v>PROD_ENERGY</v>
      </c>
      <c r="G2255" s="20" t="str">
        <f>$G$13</f>
        <v>ENERGY</v>
      </c>
      <c r="H2255" s="24">
        <f t="shared" si="986"/>
        <v>0</v>
      </c>
      <c r="I2255" s="25">
        <f>VLOOKUP(CONCATENATE($F2255," ",$G2255),AllocFactorMatrix,(I$4+1),FALSE)*$E2257</f>
        <v>0</v>
      </c>
      <c r="J2255" s="25">
        <f>VLOOKUP(CONCATENATE($F2255," ",$G2255),AllocFactorMatrix,(J$4+1),FALSE)*$E2257</f>
        <v>0</v>
      </c>
      <c r="K2255" s="25">
        <f>VLOOKUP(CONCATENATE($F2255," ",$G2255),AllocFactorMatrix,(K$4+1),FALSE)*$E2257</f>
        <v>0</v>
      </c>
      <c r="L2255" s="25">
        <f>VLOOKUP(CONCATENATE($F2255," ",$G2255),AllocFactorMatrix,(L$4+1),FALSE)*$E2257</f>
        <v>0</v>
      </c>
      <c r="M2255" s="25">
        <f t="shared" si="1009"/>
        <v>0</v>
      </c>
      <c r="N2255" s="25">
        <f>VLOOKUP(CONCATENATE($F2255," ",$G2255),AllocFactorMatrix,(N$4+1),FALSE)*$E2257</f>
        <v>0</v>
      </c>
      <c r="O2255" s="25">
        <f>VLOOKUP(CONCATENATE($F2255," ",$G2255),AllocFactorMatrix,(O$4+1),FALSE)*$E2257</f>
        <v>0</v>
      </c>
      <c r="P2255" s="25">
        <f>VLOOKUP(CONCATENATE($F2255," ",$G2255),AllocFactorMatrix,(P$4+1),FALSE)*$E2257</f>
        <v>0</v>
      </c>
      <c r="Q2255" s="25">
        <f>VLOOKUP(CONCATENATE($F2255," ",$G2255),AllocFactorMatrix,(Q$4+1),FALSE)*$E2257</f>
        <v>0</v>
      </c>
      <c r="R2255" s="25">
        <f t="shared" si="1011"/>
        <v>0</v>
      </c>
      <c r="S2255" s="25">
        <f>VLOOKUP(CONCATENATE($F2255," ",$G2255),AllocFactorMatrix,(S$4+1),FALSE)*$E2257</f>
        <v>0</v>
      </c>
      <c r="T2255" s="25">
        <f>VLOOKUP(CONCATENATE($F2255," ",$G2255),AllocFactorMatrix,(T$4+1),FALSE)*$E2257</f>
        <v>0</v>
      </c>
      <c r="U2255" s="25">
        <f>VLOOKUP(CONCATENATE($F2255," ",$G2255),AllocFactorMatrix,(U$4+1),FALSE)*$E2257</f>
        <v>0</v>
      </c>
      <c r="V2255" s="25">
        <f>VLOOKUP(CONCATENATE($F2255," ",$G2255),AllocFactorMatrix,(V$4+1),FALSE)*$E2257</f>
        <v>0</v>
      </c>
      <c r="W2255" s="25">
        <f t="shared" si="1012"/>
        <v>0</v>
      </c>
      <c r="X2255" s="25">
        <f>VLOOKUP(CONCATENATE($F2255," ",$G2255),AllocFactorMatrix,(X$4+1),FALSE)*$E2257</f>
        <v>0</v>
      </c>
      <c r="Y2255" s="25">
        <f>VLOOKUP(CONCATENATE($F2255," ",$G2255),AllocFactorMatrix,(Y$4+1),FALSE)*$E2257</f>
        <v>0</v>
      </c>
      <c r="Z2255" s="25">
        <f t="shared" si="1010"/>
        <v>0</v>
      </c>
      <c r="AA2255" s="25">
        <f>VLOOKUP(CONCATENATE($F2255," ",$G2255),AllocFactorMatrix,(AA$4+1),FALSE)*$E2257</f>
        <v>0</v>
      </c>
      <c r="AB2255" s="25">
        <f>VLOOKUP(CONCATENATE($F2255," ",$G2255),AllocFactorMatrix,(AB$4+1),FALSE)*$E2257</f>
        <v>0</v>
      </c>
      <c r="AC2255" s="25">
        <f>VLOOKUP(CONCATENATE($F2255," ",$G2255),AllocFactorMatrix,(AC$4+1),FALSE)*$E2257</f>
        <v>0</v>
      </c>
    </row>
    <row r="2256" spans="4:29" hidden="1" outlineLevel="1">
      <c r="F2256" s="61" t="str">
        <f>F2257</f>
        <v>PROD_ENERGY</v>
      </c>
      <c r="G2256" s="20" t="str">
        <f>$G$14</f>
        <v>CUSTOMER</v>
      </c>
      <c r="H2256" s="24">
        <f t="shared" si="986"/>
        <v>0</v>
      </c>
      <c r="I2256" s="25">
        <f>VLOOKUP(CONCATENATE($F2256," ",$G2256),AllocFactorMatrix,(I$4+1),FALSE)*$E2257</f>
        <v>0</v>
      </c>
      <c r="J2256" s="25">
        <f>VLOOKUP(CONCATENATE($F2256," ",$G2256),AllocFactorMatrix,(J$4+1),FALSE)*$E2257</f>
        <v>0</v>
      </c>
      <c r="K2256" s="25">
        <f>VLOOKUP(CONCATENATE($F2256," ",$G2256),AllocFactorMatrix,(K$4+1),FALSE)*$E2257</f>
        <v>0</v>
      </c>
      <c r="L2256" s="25">
        <f>VLOOKUP(CONCATENATE($F2256," ",$G2256),AllocFactorMatrix,(L$4+1),FALSE)*$E2257</f>
        <v>0</v>
      </c>
      <c r="M2256" s="25">
        <f t="shared" si="1009"/>
        <v>0</v>
      </c>
      <c r="N2256" s="25">
        <f>VLOOKUP(CONCATENATE($F2256," ",$G2256),AllocFactorMatrix,(N$4+1),FALSE)*$E2257</f>
        <v>0</v>
      </c>
      <c r="O2256" s="25">
        <f>VLOOKUP(CONCATENATE($F2256," ",$G2256),AllocFactorMatrix,(O$4+1),FALSE)*$E2257</f>
        <v>0</v>
      </c>
      <c r="P2256" s="25">
        <f>VLOOKUP(CONCATENATE($F2256," ",$G2256),AllocFactorMatrix,(P$4+1),FALSE)*$E2257</f>
        <v>0</v>
      </c>
      <c r="Q2256" s="25">
        <f>VLOOKUP(CONCATENATE($F2256," ",$G2256),AllocFactorMatrix,(Q$4+1),FALSE)*$E2257</f>
        <v>0</v>
      </c>
      <c r="R2256" s="25">
        <f t="shared" si="1011"/>
        <v>0</v>
      </c>
      <c r="S2256" s="25">
        <f>VLOOKUP(CONCATENATE($F2256," ",$G2256),AllocFactorMatrix,(S$4+1),FALSE)*$E2257</f>
        <v>0</v>
      </c>
      <c r="T2256" s="25">
        <f>VLOOKUP(CONCATENATE($F2256," ",$G2256),AllocFactorMatrix,(T$4+1),FALSE)*$E2257</f>
        <v>0</v>
      </c>
      <c r="U2256" s="25">
        <f>VLOOKUP(CONCATENATE($F2256," ",$G2256),AllocFactorMatrix,(U$4+1),FALSE)*$E2257</f>
        <v>0</v>
      </c>
      <c r="V2256" s="25">
        <f>VLOOKUP(CONCATENATE($F2256," ",$G2256),AllocFactorMatrix,(V$4+1),FALSE)*$E2257</f>
        <v>0</v>
      </c>
      <c r="W2256" s="25">
        <f t="shared" si="1012"/>
        <v>0</v>
      </c>
      <c r="X2256" s="25">
        <f>VLOOKUP(CONCATENATE($F2256," ",$G2256),AllocFactorMatrix,(X$4+1),FALSE)*$E2257</f>
        <v>0</v>
      </c>
      <c r="Y2256" s="25">
        <f>VLOOKUP(CONCATENATE($F2256," ",$G2256),AllocFactorMatrix,(Y$4+1),FALSE)*$E2257</f>
        <v>0</v>
      </c>
      <c r="Z2256" s="25">
        <f t="shared" si="1010"/>
        <v>0</v>
      </c>
      <c r="AA2256" s="25">
        <f>VLOOKUP(CONCATENATE($F2256," ",$G2256),AllocFactorMatrix,(AA$4+1),FALSE)*$E2257</f>
        <v>0</v>
      </c>
      <c r="AB2256" s="25">
        <f>VLOOKUP(CONCATENATE($F2256," ",$G2256),AllocFactorMatrix,(AB$4+1),FALSE)*$E2257</f>
        <v>0</v>
      </c>
      <c r="AC2256" s="25">
        <f>VLOOKUP(CONCATENATE($F2256," ",$G2256),AllocFactorMatrix,(AC$4+1),FALSE)*$E2257</f>
        <v>0</v>
      </c>
    </row>
    <row r="2257" spans="4:29" collapsed="1">
      <c r="D2257" s="58" t="s">
        <v>1239</v>
      </c>
      <c r="E2257" s="22"/>
      <c r="F2257" s="61" t="s">
        <v>31</v>
      </c>
      <c r="G2257" s="20" t="str">
        <f>$G$15</f>
        <v>TOTAL</v>
      </c>
      <c r="H2257" s="24">
        <f t="shared" si="986"/>
        <v>0</v>
      </c>
      <c r="I2257" s="25">
        <f>VLOOKUP(CONCATENATE($F2257," ",$G2257),AllocFactorMatrix,(I$4+1),FALSE)*$E2257</f>
        <v>0</v>
      </c>
      <c r="J2257" s="25">
        <f>VLOOKUP(CONCATENATE($F2257," ",$G2257),AllocFactorMatrix,(J$4+1),FALSE)*$E2257</f>
        <v>0</v>
      </c>
      <c r="K2257" s="25">
        <f>VLOOKUP(CONCATENATE($F2257," ",$G2257),AllocFactorMatrix,(K$4+1),FALSE)*$E2257</f>
        <v>0</v>
      </c>
      <c r="L2257" s="25">
        <f>VLOOKUP(CONCATENATE($F2257," ",$G2257),AllocFactorMatrix,(L$4+1),FALSE)*$E2257</f>
        <v>0</v>
      </c>
      <c r="M2257" s="25">
        <f t="shared" si="1009"/>
        <v>0</v>
      </c>
      <c r="N2257" s="25">
        <f>VLOOKUP(CONCATENATE($F2257," ",$G2257),AllocFactorMatrix,(N$4+1),FALSE)*$E2257</f>
        <v>0</v>
      </c>
      <c r="O2257" s="25">
        <f>VLOOKUP(CONCATENATE($F2257," ",$G2257),AllocFactorMatrix,(O$4+1),FALSE)*$E2257</f>
        <v>0</v>
      </c>
      <c r="P2257" s="25">
        <f>VLOOKUP(CONCATENATE($F2257," ",$G2257),AllocFactorMatrix,(P$4+1),FALSE)*$E2257</f>
        <v>0</v>
      </c>
      <c r="Q2257" s="25">
        <f>VLOOKUP(CONCATENATE($F2257," ",$G2257),AllocFactorMatrix,(Q$4+1),FALSE)*$E2257</f>
        <v>0</v>
      </c>
      <c r="R2257" s="25">
        <f t="shared" si="1011"/>
        <v>0</v>
      </c>
      <c r="S2257" s="25">
        <f>VLOOKUP(CONCATENATE($F2257," ",$G2257),AllocFactorMatrix,(S$4+1),FALSE)*$E2257</f>
        <v>0</v>
      </c>
      <c r="T2257" s="25">
        <f>VLOOKUP(CONCATENATE($F2257," ",$G2257),AllocFactorMatrix,(T$4+1),FALSE)*$E2257</f>
        <v>0</v>
      </c>
      <c r="U2257" s="25">
        <f>VLOOKUP(CONCATENATE($F2257," ",$G2257),AllocFactorMatrix,(U$4+1),FALSE)*$E2257</f>
        <v>0</v>
      </c>
      <c r="V2257" s="25">
        <f>VLOOKUP(CONCATENATE($F2257," ",$G2257),AllocFactorMatrix,(V$4+1),FALSE)*$E2257</f>
        <v>0</v>
      </c>
      <c r="W2257" s="25">
        <f t="shared" si="1012"/>
        <v>0</v>
      </c>
      <c r="X2257" s="25">
        <f>VLOOKUP(CONCATENATE($F2257," ",$G2257),AllocFactorMatrix,(X$4+1),FALSE)*$E2257</f>
        <v>0</v>
      </c>
      <c r="Y2257" s="25">
        <f>VLOOKUP(CONCATENATE($F2257," ",$G2257),AllocFactorMatrix,(Y$4+1),FALSE)*$E2257</f>
        <v>0</v>
      </c>
      <c r="Z2257" s="25">
        <f t="shared" si="1010"/>
        <v>0</v>
      </c>
      <c r="AA2257" s="25">
        <f>VLOOKUP(CONCATENATE($F2257," ",$G2257),AllocFactorMatrix,(AA$4+1),FALSE)*$E2257</f>
        <v>0</v>
      </c>
      <c r="AB2257" s="25">
        <f>VLOOKUP(CONCATENATE($F2257," ",$G2257),AllocFactorMatrix,(AB$4+1),FALSE)*$E2257</f>
        <v>0</v>
      </c>
      <c r="AC2257" s="25">
        <f>VLOOKUP(CONCATENATE($F2257," ",$G2257),AllocFactorMatrix,(AC$4+1),FALSE)*$E2257</f>
        <v>0</v>
      </c>
    </row>
    <row r="2258" spans="4:29" hidden="1" outlineLevel="1">
      <c r="F2258" s="61" t="str">
        <f>F2265</f>
        <v>PROD_ENERGY</v>
      </c>
      <c r="G2258" s="20" t="str">
        <f>$G$8</f>
        <v>PRODUCTION</v>
      </c>
      <c r="H2258" s="24">
        <f t="shared" si="986"/>
        <v>0</v>
      </c>
      <c r="I2258" s="25">
        <f>VLOOKUP(CONCATENATE($F2258," ",$G2258),AllocFactorMatrix,(I$4+1),FALSE)*$E2265</f>
        <v>0</v>
      </c>
      <c r="J2258" s="25">
        <f>VLOOKUP(CONCATENATE($F2258," ",$G2258),AllocFactorMatrix,(J$4+1),FALSE)*$E2265</f>
        <v>0</v>
      </c>
      <c r="K2258" s="25">
        <f>VLOOKUP(CONCATENATE($F2258," ",$G2258),AllocFactorMatrix,(K$4+1),FALSE)*$E2265</f>
        <v>0</v>
      </c>
      <c r="L2258" s="25">
        <f>VLOOKUP(CONCATENATE($F2258," ",$G2258),AllocFactorMatrix,(L$4+1),FALSE)*$E2265</f>
        <v>0</v>
      </c>
      <c r="M2258" s="25">
        <f t="shared" si="1009"/>
        <v>0</v>
      </c>
      <c r="N2258" s="25">
        <f>VLOOKUP(CONCATENATE($F2258," ",$G2258),AllocFactorMatrix,(N$4+1),FALSE)*$E2265</f>
        <v>0</v>
      </c>
      <c r="O2258" s="25">
        <f>VLOOKUP(CONCATENATE($F2258," ",$G2258),AllocFactorMatrix,(O$4+1),FALSE)*$E2265</f>
        <v>0</v>
      </c>
      <c r="P2258" s="25">
        <f>VLOOKUP(CONCATENATE($F2258," ",$G2258),AllocFactorMatrix,(P$4+1),FALSE)*$E2265</f>
        <v>0</v>
      </c>
      <c r="Q2258" s="25">
        <f>VLOOKUP(CONCATENATE($F2258," ",$G2258),AllocFactorMatrix,(Q$4+1),FALSE)*$E2265</f>
        <v>0</v>
      </c>
      <c r="R2258" s="25">
        <f>SUBTOTAL(9,N2258:Q2258)</f>
        <v>0</v>
      </c>
      <c r="S2258" s="25">
        <f>VLOOKUP(CONCATENATE($F2258," ",$G2258),AllocFactorMatrix,(S$4+1),FALSE)*$E2265</f>
        <v>0</v>
      </c>
      <c r="T2258" s="25">
        <f>VLOOKUP(CONCATENATE($F2258," ",$G2258),AllocFactorMatrix,(T$4+1),FALSE)*$E2265</f>
        <v>0</v>
      </c>
      <c r="U2258" s="25">
        <f>VLOOKUP(CONCATENATE($F2258," ",$G2258),AllocFactorMatrix,(U$4+1),FALSE)*$E2265</f>
        <v>0</v>
      </c>
      <c r="V2258" s="25">
        <f>VLOOKUP(CONCATENATE($F2258," ",$G2258),AllocFactorMatrix,(V$4+1),FALSE)*$E2265</f>
        <v>0</v>
      </c>
      <c r="W2258" s="25">
        <f>SUBTOTAL(9,S2258:V2258)</f>
        <v>0</v>
      </c>
      <c r="X2258" s="25">
        <f>VLOOKUP(CONCATENATE($F2258," ",$G2258),AllocFactorMatrix,(X$4+1),FALSE)*$E2265</f>
        <v>0</v>
      </c>
      <c r="Y2258" s="25">
        <f>VLOOKUP(CONCATENATE($F2258," ",$G2258),AllocFactorMatrix,(Y$4+1),FALSE)*$E2265</f>
        <v>0</v>
      </c>
      <c r="Z2258" s="25">
        <f t="shared" si="1010"/>
        <v>0</v>
      </c>
      <c r="AA2258" s="25">
        <f>VLOOKUP(CONCATENATE($F2258," ",$G2258),AllocFactorMatrix,(AA$4+1),FALSE)*$E2265</f>
        <v>0</v>
      </c>
      <c r="AB2258" s="25">
        <f>VLOOKUP(CONCATENATE($F2258," ",$G2258),AllocFactorMatrix,(AB$4+1),FALSE)*$E2265</f>
        <v>0</v>
      </c>
      <c r="AC2258" s="25">
        <f>VLOOKUP(CONCATENATE($F2258," ",$G2258),AllocFactorMatrix,(AC$4+1),FALSE)*$E2265</f>
        <v>0</v>
      </c>
    </row>
    <row r="2259" spans="4:29" hidden="1" outlineLevel="1">
      <c r="F2259" s="61" t="str">
        <f>F2265</f>
        <v>PROD_ENERGY</v>
      </c>
      <c r="G2259" s="20" t="str">
        <f>$G$9</f>
        <v>BULKTRAN</v>
      </c>
      <c r="H2259" s="24">
        <f t="shared" si="986"/>
        <v>0</v>
      </c>
      <c r="I2259" s="25">
        <f>VLOOKUP(CONCATENATE($F2259," ",$G2259),AllocFactorMatrix,(I$4+1),FALSE)*$E2265</f>
        <v>0</v>
      </c>
      <c r="J2259" s="25">
        <f>VLOOKUP(CONCATENATE($F2259," ",$G2259),AllocFactorMatrix,(J$4+1),FALSE)*$E2265</f>
        <v>0</v>
      </c>
      <c r="K2259" s="25">
        <f>VLOOKUP(CONCATENATE($F2259," ",$G2259),AllocFactorMatrix,(K$4+1),FALSE)*$E2265</f>
        <v>0</v>
      </c>
      <c r="L2259" s="25">
        <f>VLOOKUP(CONCATENATE($F2259," ",$G2259),AllocFactorMatrix,(L$4+1),FALSE)*$E2265</f>
        <v>0</v>
      </c>
      <c r="M2259" s="25">
        <f t="shared" si="1009"/>
        <v>0</v>
      </c>
      <c r="N2259" s="25">
        <f>VLOOKUP(CONCATENATE($F2259," ",$G2259),AllocFactorMatrix,(N$4+1),FALSE)*$E2265</f>
        <v>0</v>
      </c>
      <c r="O2259" s="25">
        <f>VLOOKUP(CONCATENATE($F2259," ",$G2259),AllocFactorMatrix,(O$4+1),FALSE)*$E2265</f>
        <v>0</v>
      </c>
      <c r="P2259" s="25">
        <f>VLOOKUP(CONCATENATE($F2259," ",$G2259),AllocFactorMatrix,(P$4+1),FALSE)*$E2265</f>
        <v>0</v>
      </c>
      <c r="Q2259" s="25">
        <f>VLOOKUP(CONCATENATE($F2259," ",$G2259),AllocFactorMatrix,(Q$4+1),FALSE)*$E2265</f>
        <v>0</v>
      </c>
      <c r="R2259" s="25">
        <f t="shared" ref="R2259:R2265" si="1013">SUBTOTAL(9,N2259:Q2259)</f>
        <v>0</v>
      </c>
      <c r="S2259" s="25">
        <f>VLOOKUP(CONCATENATE($F2259," ",$G2259),AllocFactorMatrix,(S$4+1),FALSE)*$E2265</f>
        <v>0</v>
      </c>
      <c r="T2259" s="25">
        <f>VLOOKUP(CONCATENATE($F2259," ",$G2259),AllocFactorMatrix,(T$4+1),FALSE)*$E2265</f>
        <v>0</v>
      </c>
      <c r="U2259" s="25">
        <f>VLOOKUP(CONCATENATE($F2259," ",$G2259),AllocFactorMatrix,(U$4+1),FALSE)*$E2265</f>
        <v>0</v>
      </c>
      <c r="V2259" s="25">
        <f>VLOOKUP(CONCATENATE($F2259," ",$G2259),AllocFactorMatrix,(V$4+1),FALSE)*$E2265</f>
        <v>0</v>
      </c>
      <c r="W2259" s="25">
        <f t="shared" ref="W2259:W2265" si="1014">SUBTOTAL(9,S2259:V2259)</f>
        <v>0</v>
      </c>
      <c r="X2259" s="25">
        <f>VLOOKUP(CONCATENATE($F2259," ",$G2259),AllocFactorMatrix,(X$4+1),FALSE)*$E2265</f>
        <v>0</v>
      </c>
      <c r="Y2259" s="25">
        <f>VLOOKUP(CONCATENATE($F2259," ",$G2259),AllocFactorMatrix,(Y$4+1),FALSE)*$E2265</f>
        <v>0</v>
      </c>
      <c r="Z2259" s="25">
        <f t="shared" si="1010"/>
        <v>0</v>
      </c>
      <c r="AA2259" s="25">
        <f>VLOOKUP(CONCATENATE($F2259," ",$G2259),AllocFactorMatrix,(AA$4+1),FALSE)*$E2265</f>
        <v>0</v>
      </c>
      <c r="AB2259" s="25">
        <f>VLOOKUP(CONCATENATE($F2259," ",$G2259),AllocFactorMatrix,(AB$4+1),FALSE)*$E2265</f>
        <v>0</v>
      </c>
      <c r="AC2259" s="25">
        <f>VLOOKUP(CONCATENATE($F2259," ",$G2259),AllocFactorMatrix,(AC$4+1),FALSE)*$E2265</f>
        <v>0</v>
      </c>
    </row>
    <row r="2260" spans="4:29" hidden="1" outlineLevel="1">
      <c r="F2260" s="61" t="str">
        <f>F2265</f>
        <v>PROD_ENERGY</v>
      </c>
      <c r="G2260" s="20" t="str">
        <f>$G$10</f>
        <v>SUBTRAN</v>
      </c>
      <c r="H2260" s="24">
        <f t="shared" si="986"/>
        <v>0</v>
      </c>
      <c r="I2260" s="25">
        <f>VLOOKUP(CONCATENATE($F2260," ",$G2260),AllocFactorMatrix,(I$4+1),FALSE)*$E2265</f>
        <v>0</v>
      </c>
      <c r="J2260" s="25">
        <f>VLOOKUP(CONCATENATE($F2260," ",$G2260),AllocFactorMatrix,(J$4+1),FALSE)*$E2265</f>
        <v>0</v>
      </c>
      <c r="K2260" s="25">
        <f>VLOOKUP(CONCATENATE($F2260," ",$G2260),AllocFactorMatrix,(K$4+1),FALSE)*$E2265</f>
        <v>0</v>
      </c>
      <c r="L2260" s="25">
        <f>VLOOKUP(CONCATENATE($F2260," ",$G2260),AllocFactorMatrix,(L$4+1),FALSE)*$E2265</f>
        <v>0</v>
      </c>
      <c r="M2260" s="25">
        <f t="shared" si="1009"/>
        <v>0</v>
      </c>
      <c r="N2260" s="25">
        <f>VLOOKUP(CONCATENATE($F2260," ",$G2260),AllocFactorMatrix,(N$4+1),FALSE)*$E2265</f>
        <v>0</v>
      </c>
      <c r="O2260" s="25">
        <f>VLOOKUP(CONCATENATE($F2260," ",$G2260),AllocFactorMatrix,(O$4+1),FALSE)*$E2265</f>
        <v>0</v>
      </c>
      <c r="P2260" s="25">
        <f>VLOOKUP(CONCATENATE($F2260," ",$G2260),AllocFactorMatrix,(P$4+1),FALSE)*$E2265</f>
        <v>0</v>
      </c>
      <c r="Q2260" s="25">
        <f>VLOOKUP(CONCATENATE($F2260," ",$G2260),AllocFactorMatrix,(Q$4+1),FALSE)*$E2265</f>
        <v>0</v>
      </c>
      <c r="R2260" s="25">
        <f t="shared" si="1013"/>
        <v>0</v>
      </c>
      <c r="S2260" s="25">
        <f>VLOOKUP(CONCATENATE($F2260," ",$G2260),AllocFactorMatrix,(S$4+1),FALSE)*$E2265</f>
        <v>0</v>
      </c>
      <c r="T2260" s="25">
        <f>VLOOKUP(CONCATENATE($F2260," ",$G2260),AllocFactorMatrix,(T$4+1),FALSE)*$E2265</f>
        <v>0</v>
      </c>
      <c r="U2260" s="25">
        <f>VLOOKUP(CONCATENATE($F2260," ",$G2260),AllocFactorMatrix,(U$4+1),FALSE)*$E2265</f>
        <v>0</v>
      </c>
      <c r="V2260" s="25">
        <f>VLOOKUP(CONCATENATE($F2260," ",$G2260),AllocFactorMatrix,(V$4+1),FALSE)*$E2265</f>
        <v>0</v>
      </c>
      <c r="W2260" s="25">
        <f t="shared" si="1014"/>
        <v>0</v>
      </c>
      <c r="X2260" s="25">
        <f>VLOOKUP(CONCATENATE($F2260," ",$G2260),AllocFactorMatrix,(X$4+1),FALSE)*$E2265</f>
        <v>0</v>
      </c>
      <c r="Y2260" s="25">
        <f>VLOOKUP(CONCATENATE($F2260," ",$G2260),AllocFactorMatrix,(Y$4+1),FALSE)*$E2265</f>
        <v>0</v>
      </c>
      <c r="Z2260" s="25">
        <f t="shared" si="1010"/>
        <v>0</v>
      </c>
      <c r="AA2260" s="25">
        <f>VLOOKUP(CONCATENATE($F2260," ",$G2260),AllocFactorMatrix,(AA$4+1),FALSE)*$E2265</f>
        <v>0</v>
      </c>
      <c r="AB2260" s="25">
        <f>VLOOKUP(CONCATENATE($F2260," ",$G2260),AllocFactorMatrix,(AB$4+1),FALSE)*$E2265</f>
        <v>0</v>
      </c>
      <c r="AC2260" s="25">
        <f>VLOOKUP(CONCATENATE($F2260," ",$G2260),AllocFactorMatrix,(AC$4+1),FALSE)*$E2265</f>
        <v>0</v>
      </c>
    </row>
    <row r="2261" spans="4:29" hidden="1" outlineLevel="1">
      <c r="F2261" s="61" t="str">
        <f>F2265</f>
        <v>PROD_ENERGY</v>
      </c>
      <c r="G2261" s="20" t="str">
        <f>$G$11</f>
        <v>DISTPRI</v>
      </c>
      <c r="H2261" s="24">
        <f t="shared" si="986"/>
        <v>0</v>
      </c>
      <c r="I2261" s="25">
        <f>VLOOKUP(CONCATENATE($F2261," ",$G2261),AllocFactorMatrix,(I$4+1),FALSE)*$E2265</f>
        <v>0</v>
      </c>
      <c r="J2261" s="25">
        <f>VLOOKUP(CONCATENATE($F2261," ",$G2261),AllocFactorMatrix,(J$4+1),FALSE)*$E2265</f>
        <v>0</v>
      </c>
      <c r="K2261" s="25">
        <f>VLOOKUP(CONCATENATE($F2261," ",$G2261),AllocFactorMatrix,(K$4+1),FALSE)*$E2265</f>
        <v>0</v>
      </c>
      <c r="L2261" s="25">
        <f>VLOOKUP(CONCATENATE($F2261," ",$G2261),AllocFactorMatrix,(L$4+1),FALSE)*$E2265</f>
        <v>0</v>
      </c>
      <c r="M2261" s="25">
        <f t="shared" si="1009"/>
        <v>0</v>
      </c>
      <c r="N2261" s="25">
        <f>VLOOKUP(CONCATENATE($F2261," ",$G2261),AllocFactorMatrix,(N$4+1),FALSE)*$E2265</f>
        <v>0</v>
      </c>
      <c r="O2261" s="25">
        <f>VLOOKUP(CONCATENATE($F2261," ",$G2261),AllocFactorMatrix,(O$4+1),FALSE)*$E2265</f>
        <v>0</v>
      </c>
      <c r="P2261" s="25">
        <f>VLOOKUP(CONCATENATE($F2261," ",$G2261),AllocFactorMatrix,(P$4+1),FALSE)*$E2265</f>
        <v>0</v>
      </c>
      <c r="Q2261" s="25">
        <f>VLOOKUP(CONCATENATE($F2261," ",$G2261),AllocFactorMatrix,(Q$4+1),FALSE)*$E2265</f>
        <v>0</v>
      </c>
      <c r="R2261" s="25">
        <f t="shared" si="1013"/>
        <v>0</v>
      </c>
      <c r="S2261" s="25">
        <f>VLOOKUP(CONCATENATE($F2261," ",$G2261),AllocFactorMatrix,(S$4+1),FALSE)*$E2265</f>
        <v>0</v>
      </c>
      <c r="T2261" s="25">
        <f>VLOOKUP(CONCATENATE($F2261," ",$G2261),AllocFactorMatrix,(T$4+1),FALSE)*$E2265</f>
        <v>0</v>
      </c>
      <c r="U2261" s="25">
        <f>VLOOKUP(CONCATENATE($F2261," ",$G2261),AllocFactorMatrix,(U$4+1),FALSE)*$E2265</f>
        <v>0</v>
      </c>
      <c r="V2261" s="25">
        <f>VLOOKUP(CONCATENATE($F2261," ",$G2261),AllocFactorMatrix,(V$4+1),FALSE)*$E2265</f>
        <v>0</v>
      </c>
      <c r="W2261" s="25">
        <f t="shared" si="1014"/>
        <v>0</v>
      </c>
      <c r="X2261" s="25">
        <f>VLOOKUP(CONCATENATE($F2261," ",$G2261),AllocFactorMatrix,(X$4+1),FALSE)*$E2265</f>
        <v>0</v>
      </c>
      <c r="Y2261" s="25">
        <f>VLOOKUP(CONCATENATE($F2261," ",$G2261),AllocFactorMatrix,(Y$4+1),FALSE)*$E2265</f>
        <v>0</v>
      </c>
      <c r="Z2261" s="25">
        <f t="shared" si="1010"/>
        <v>0</v>
      </c>
      <c r="AA2261" s="25">
        <f>VLOOKUP(CONCATENATE($F2261," ",$G2261),AllocFactorMatrix,(AA$4+1),FALSE)*$E2265</f>
        <v>0</v>
      </c>
      <c r="AB2261" s="25">
        <f>VLOOKUP(CONCATENATE($F2261," ",$G2261),AllocFactorMatrix,(AB$4+1),FALSE)*$E2265</f>
        <v>0</v>
      </c>
      <c r="AC2261" s="25">
        <f>VLOOKUP(CONCATENATE($F2261," ",$G2261),AllocFactorMatrix,(AC$4+1),FALSE)*$E2265</f>
        <v>0</v>
      </c>
    </row>
    <row r="2262" spans="4:29" hidden="1" outlineLevel="1">
      <c r="F2262" s="61" t="str">
        <f>F2265</f>
        <v>PROD_ENERGY</v>
      </c>
      <c r="G2262" s="20" t="str">
        <f>$G$12</f>
        <v>DISTSEC</v>
      </c>
      <c r="H2262" s="24">
        <f t="shared" si="986"/>
        <v>0</v>
      </c>
      <c r="I2262" s="25">
        <f>VLOOKUP(CONCATENATE($F2262," ",$G2262),AllocFactorMatrix,(I$4+1),FALSE)*$E2265</f>
        <v>0</v>
      </c>
      <c r="J2262" s="25">
        <f>VLOOKUP(CONCATENATE($F2262," ",$G2262),AllocFactorMatrix,(J$4+1),FALSE)*$E2265</f>
        <v>0</v>
      </c>
      <c r="K2262" s="25">
        <f>VLOOKUP(CONCATENATE($F2262," ",$G2262),AllocFactorMatrix,(K$4+1),FALSE)*$E2265</f>
        <v>0</v>
      </c>
      <c r="L2262" s="25">
        <f>VLOOKUP(CONCATENATE($F2262," ",$G2262),AllocFactorMatrix,(L$4+1),FALSE)*$E2265</f>
        <v>0</v>
      </c>
      <c r="M2262" s="25">
        <f t="shared" si="1009"/>
        <v>0</v>
      </c>
      <c r="N2262" s="25">
        <f>VLOOKUP(CONCATENATE($F2262," ",$G2262),AllocFactorMatrix,(N$4+1),FALSE)*$E2265</f>
        <v>0</v>
      </c>
      <c r="O2262" s="25">
        <f>VLOOKUP(CONCATENATE($F2262," ",$G2262),AllocFactorMatrix,(O$4+1),FALSE)*$E2265</f>
        <v>0</v>
      </c>
      <c r="P2262" s="25">
        <f>VLOOKUP(CONCATENATE($F2262," ",$G2262),AllocFactorMatrix,(P$4+1),FALSE)*$E2265</f>
        <v>0</v>
      </c>
      <c r="Q2262" s="25">
        <f>VLOOKUP(CONCATENATE($F2262," ",$G2262),AllocFactorMatrix,(Q$4+1),FALSE)*$E2265</f>
        <v>0</v>
      </c>
      <c r="R2262" s="25">
        <f t="shared" si="1013"/>
        <v>0</v>
      </c>
      <c r="S2262" s="25">
        <f>VLOOKUP(CONCATENATE($F2262," ",$G2262),AllocFactorMatrix,(S$4+1),FALSE)*$E2265</f>
        <v>0</v>
      </c>
      <c r="T2262" s="25">
        <f>VLOOKUP(CONCATENATE($F2262," ",$G2262),AllocFactorMatrix,(T$4+1),FALSE)*$E2265</f>
        <v>0</v>
      </c>
      <c r="U2262" s="25">
        <f>VLOOKUP(CONCATENATE($F2262," ",$G2262),AllocFactorMatrix,(U$4+1),FALSE)*$E2265</f>
        <v>0</v>
      </c>
      <c r="V2262" s="25">
        <f>VLOOKUP(CONCATENATE($F2262," ",$G2262),AllocFactorMatrix,(V$4+1),FALSE)*$E2265</f>
        <v>0</v>
      </c>
      <c r="W2262" s="25">
        <f t="shared" si="1014"/>
        <v>0</v>
      </c>
      <c r="X2262" s="25">
        <f>VLOOKUP(CONCATENATE($F2262," ",$G2262),AllocFactorMatrix,(X$4+1),FALSE)*$E2265</f>
        <v>0</v>
      </c>
      <c r="Y2262" s="25">
        <f>VLOOKUP(CONCATENATE($F2262," ",$G2262),AllocFactorMatrix,(Y$4+1),FALSE)*$E2265</f>
        <v>0</v>
      </c>
      <c r="Z2262" s="25">
        <f t="shared" si="1010"/>
        <v>0</v>
      </c>
      <c r="AA2262" s="25">
        <f>VLOOKUP(CONCATENATE($F2262," ",$G2262),AllocFactorMatrix,(AA$4+1),FALSE)*$E2265</f>
        <v>0</v>
      </c>
      <c r="AB2262" s="25">
        <f>VLOOKUP(CONCATENATE($F2262," ",$G2262),AllocFactorMatrix,(AB$4+1),FALSE)*$E2265</f>
        <v>0</v>
      </c>
      <c r="AC2262" s="25">
        <f>VLOOKUP(CONCATENATE($F2262," ",$G2262),AllocFactorMatrix,(AC$4+1),FALSE)*$E2265</f>
        <v>0</v>
      </c>
    </row>
    <row r="2263" spans="4:29" hidden="1" outlineLevel="1">
      <c r="F2263" s="61" t="str">
        <f>F2265</f>
        <v>PROD_ENERGY</v>
      </c>
      <c r="G2263" s="20" t="str">
        <f>$G$13</f>
        <v>ENERGY</v>
      </c>
      <c r="H2263" s="24">
        <f t="shared" si="986"/>
        <v>0</v>
      </c>
      <c r="I2263" s="25">
        <f>VLOOKUP(CONCATENATE($F2263," ",$G2263),AllocFactorMatrix,(I$4+1),FALSE)*$E2265</f>
        <v>0</v>
      </c>
      <c r="J2263" s="25">
        <f>VLOOKUP(CONCATENATE($F2263," ",$G2263),AllocFactorMatrix,(J$4+1),FALSE)*$E2265</f>
        <v>0</v>
      </c>
      <c r="K2263" s="25">
        <f>VLOOKUP(CONCATENATE($F2263," ",$G2263),AllocFactorMatrix,(K$4+1),FALSE)*$E2265</f>
        <v>0</v>
      </c>
      <c r="L2263" s="25">
        <f>VLOOKUP(CONCATENATE($F2263," ",$G2263),AllocFactorMatrix,(L$4+1),FALSE)*$E2265</f>
        <v>0</v>
      </c>
      <c r="M2263" s="25">
        <f t="shared" si="1009"/>
        <v>0</v>
      </c>
      <c r="N2263" s="25">
        <f>VLOOKUP(CONCATENATE($F2263," ",$G2263),AllocFactorMatrix,(N$4+1),FALSE)*$E2265</f>
        <v>0</v>
      </c>
      <c r="O2263" s="25">
        <f>VLOOKUP(CONCATENATE($F2263," ",$G2263),AllocFactorMatrix,(O$4+1),FALSE)*$E2265</f>
        <v>0</v>
      </c>
      <c r="P2263" s="25">
        <f>VLOOKUP(CONCATENATE($F2263," ",$G2263),AllocFactorMatrix,(P$4+1),FALSE)*$E2265</f>
        <v>0</v>
      </c>
      <c r="Q2263" s="25">
        <f>VLOOKUP(CONCATENATE($F2263," ",$G2263),AllocFactorMatrix,(Q$4+1),FALSE)*$E2265</f>
        <v>0</v>
      </c>
      <c r="R2263" s="25">
        <f t="shared" si="1013"/>
        <v>0</v>
      </c>
      <c r="S2263" s="25">
        <f>VLOOKUP(CONCATENATE($F2263," ",$G2263),AllocFactorMatrix,(S$4+1),FALSE)*$E2265</f>
        <v>0</v>
      </c>
      <c r="T2263" s="25">
        <f>VLOOKUP(CONCATENATE($F2263," ",$G2263),AllocFactorMatrix,(T$4+1),FALSE)*$E2265</f>
        <v>0</v>
      </c>
      <c r="U2263" s="25">
        <f>VLOOKUP(CONCATENATE($F2263," ",$G2263),AllocFactorMatrix,(U$4+1),FALSE)*$E2265</f>
        <v>0</v>
      </c>
      <c r="V2263" s="25">
        <f>VLOOKUP(CONCATENATE($F2263," ",$G2263),AllocFactorMatrix,(V$4+1),FALSE)*$E2265</f>
        <v>0</v>
      </c>
      <c r="W2263" s="25">
        <f t="shared" si="1014"/>
        <v>0</v>
      </c>
      <c r="X2263" s="25">
        <f>VLOOKUP(CONCATENATE($F2263," ",$G2263),AllocFactorMatrix,(X$4+1),FALSE)*$E2265</f>
        <v>0</v>
      </c>
      <c r="Y2263" s="25">
        <f>VLOOKUP(CONCATENATE($F2263," ",$G2263),AllocFactorMatrix,(Y$4+1),FALSE)*$E2265</f>
        <v>0</v>
      </c>
      <c r="Z2263" s="25">
        <f t="shared" si="1010"/>
        <v>0</v>
      </c>
      <c r="AA2263" s="25">
        <f>VLOOKUP(CONCATENATE($F2263," ",$G2263),AllocFactorMatrix,(AA$4+1),FALSE)*$E2265</f>
        <v>0</v>
      </c>
      <c r="AB2263" s="25">
        <f>VLOOKUP(CONCATENATE($F2263," ",$G2263),AllocFactorMatrix,(AB$4+1),FALSE)*$E2265</f>
        <v>0</v>
      </c>
      <c r="AC2263" s="25">
        <f>VLOOKUP(CONCATENATE($F2263," ",$G2263),AllocFactorMatrix,(AC$4+1),FALSE)*$E2265</f>
        <v>0</v>
      </c>
    </row>
    <row r="2264" spans="4:29" hidden="1" outlineLevel="1">
      <c r="F2264" s="61" t="str">
        <f>F2265</f>
        <v>PROD_ENERGY</v>
      </c>
      <c r="G2264" s="20" t="str">
        <f>$G$14</f>
        <v>CUSTOMER</v>
      </c>
      <c r="H2264" s="24">
        <f t="shared" si="986"/>
        <v>0</v>
      </c>
      <c r="I2264" s="25">
        <f>VLOOKUP(CONCATENATE($F2264," ",$G2264),AllocFactorMatrix,(I$4+1),FALSE)*$E2265</f>
        <v>0</v>
      </c>
      <c r="J2264" s="25">
        <f>VLOOKUP(CONCATENATE($F2264," ",$G2264),AllocFactorMatrix,(J$4+1),FALSE)*$E2265</f>
        <v>0</v>
      </c>
      <c r="K2264" s="25">
        <f>VLOOKUP(CONCATENATE($F2264," ",$G2264),AllocFactorMatrix,(K$4+1),FALSE)*$E2265</f>
        <v>0</v>
      </c>
      <c r="L2264" s="25">
        <f>VLOOKUP(CONCATENATE($F2264," ",$G2264),AllocFactorMatrix,(L$4+1),FALSE)*$E2265</f>
        <v>0</v>
      </c>
      <c r="M2264" s="25">
        <f t="shared" si="1009"/>
        <v>0</v>
      </c>
      <c r="N2264" s="25">
        <f>VLOOKUP(CONCATENATE($F2264," ",$G2264),AllocFactorMatrix,(N$4+1),FALSE)*$E2265</f>
        <v>0</v>
      </c>
      <c r="O2264" s="25">
        <f>VLOOKUP(CONCATENATE($F2264," ",$G2264),AllocFactorMatrix,(O$4+1),FALSE)*$E2265</f>
        <v>0</v>
      </c>
      <c r="P2264" s="25">
        <f>VLOOKUP(CONCATENATE($F2264," ",$G2264),AllocFactorMatrix,(P$4+1),FALSE)*$E2265</f>
        <v>0</v>
      </c>
      <c r="Q2264" s="25">
        <f>VLOOKUP(CONCATENATE($F2264," ",$G2264),AllocFactorMatrix,(Q$4+1),FALSE)*$E2265</f>
        <v>0</v>
      </c>
      <c r="R2264" s="25">
        <f t="shared" si="1013"/>
        <v>0</v>
      </c>
      <c r="S2264" s="25">
        <f>VLOOKUP(CONCATENATE($F2264," ",$G2264),AllocFactorMatrix,(S$4+1),FALSE)*$E2265</f>
        <v>0</v>
      </c>
      <c r="T2264" s="25">
        <f>VLOOKUP(CONCATENATE($F2264," ",$G2264),AllocFactorMatrix,(T$4+1),FALSE)*$E2265</f>
        <v>0</v>
      </c>
      <c r="U2264" s="25">
        <f>VLOOKUP(CONCATENATE($F2264," ",$G2264),AllocFactorMatrix,(U$4+1),FALSE)*$E2265</f>
        <v>0</v>
      </c>
      <c r="V2264" s="25">
        <f>VLOOKUP(CONCATENATE($F2264," ",$G2264),AllocFactorMatrix,(V$4+1),FALSE)*$E2265</f>
        <v>0</v>
      </c>
      <c r="W2264" s="25">
        <f t="shared" si="1014"/>
        <v>0</v>
      </c>
      <c r="X2264" s="25">
        <f>VLOOKUP(CONCATENATE($F2264," ",$G2264),AllocFactorMatrix,(X$4+1),FALSE)*$E2265</f>
        <v>0</v>
      </c>
      <c r="Y2264" s="25">
        <f>VLOOKUP(CONCATENATE($F2264," ",$G2264),AllocFactorMatrix,(Y$4+1),FALSE)*$E2265</f>
        <v>0</v>
      </c>
      <c r="Z2264" s="25">
        <f t="shared" si="1010"/>
        <v>0</v>
      </c>
      <c r="AA2264" s="25">
        <f>VLOOKUP(CONCATENATE($F2264," ",$G2264),AllocFactorMatrix,(AA$4+1),FALSE)*$E2265</f>
        <v>0</v>
      </c>
      <c r="AB2264" s="25">
        <f>VLOOKUP(CONCATENATE($F2264," ",$G2264),AllocFactorMatrix,(AB$4+1),FALSE)*$E2265</f>
        <v>0</v>
      </c>
      <c r="AC2264" s="25">
        <f>VLOOKUP(CONCATENATE($F2264," ",$G2264),AllocFactorMatrix,(AC$4+1),FALSE)*$E2265</f>
        <v>0</v>
      </c>
    </row>
    <row r="2265" spans="4:29" collapsed="1">
      <c r="D2265" s="58" t="s">
        <v>1240</v>
      </c>
      <c r="E2265" s="22"/>
      <c r="F2265" s="61" t="s">
        <v>31</v>
      </c>
      <c r="G2265" s="20" t="str">
        <f>$G$15</f>
        <v>TOTAL</v>
      </c>
      <c r="H2265" s="24">
        <f t="shared" si="986"/>
        <v>0</v>
      </c>
      <c r="I2265" s="25">
        <f>VLOOKUP(CONCATENATE($F2265," ",$G2265),AllocFactorMatrix,(I$4+1),FALSE)*$E2265</f>
        <v>0</v>
      </c>
      <c r="J2265" s="25">
        <f>VLOOKUP(CONCATENATE($F2265," ",$G2265),AllocFactorMatrix,(J$4+1),FALSE)*$E2265</f>
        <v>0</v>
      </c>
      <c r="K2265" s="25">
        <f>VLOOKUP(CONCATENATE($F2265," ",$G2265),AllocFactorMatrix,(K$4+1),FALSE)*$E2265</f>
        <v>0</v>
      </c>
      <c r="L2265" s="25">
        <f>VLOOKUP(CONCATENATE($F2265," ",$G2265),AllocFactorMatrix,(L$4+1),FALSE)*$E2265</f>
        <v>0</v>
      </c>
      <c r="M2265" s="25">
        <f t="shared" si="1009"/>
        <v>0</v>
      </c>
      <c r="N2265" s="25">
        <f>VLOOKUP(CONCATENATE($F2265," ",$G2265),AllocFactorMatrix,(N$4+1),FALSE)*$E2265</f>
        <v>0</v>
      </c>
      <c r="O2265" s="25">
        <f>VLOOKUP(CONCATENATE($F2265," ",$G2265),AllocFactorMatrix,(O$4+1),FALSE)*$E2265</f>
        <v>0</v>
      </c>
      <c r="P2265" s="25">
        <f>VLOOKUP(CONCATENATE($F2265," ",$G2265),AllocFactorMatrix,(P$4+1),FALSE)*$E2265</f>
        <v>0</v>
      </c>
      <c r="Q2265" s="25">
        <f>VLOOKUP(CONCATENATE($F2265," ",$G2265),AllocFactorMatrix,(Q$4+1),FALSE)*$E2265</f>
        <v>0</v>
      </c>
      <c r="R2265" s="25">
        <f t="shared" si="1013"/>
        <v>0</v>
      </c>
      <c r="S2265" s="25">
        <f>VLOOKUP(CONCATENATE($F2265," ",$G2265),AllocFactorMatrix,(S$4+1),FALSE)*$E2265</f>
        <v>0</v>
      </c>
      <c r="T2265" s="25">
        <f>VLOOKUP(CONCATENATE($F2265," ",$G2265),AllocFactorMatrix,(T$4+1),FALSE)*$E2265</f>
        <v>0</v>
      </c>
      <c r="U2265" s="25">
        <f>VLOOKUP(CONCATENATE($F2265," ",$G2265),AllocFactorMatrix,(U$4+1),FALSE)*$E2265</f>
        <v>0</v>
      </c>
      <c r="V2265" s="25">
        <f>VLOOKUP(CONCATENATE($F2265," ",$G2265),AllocFactorMatrix,(V$4+1),FALSE)*$E2265</f>
        <v>0</v>
      </c>
      <c r="W2265" s="25">
        <f t="shared" si="1014"/>
        <v>0</v>
      </c>
      <c r="X2265" s="25">
        <f>VLOOKUP(CONCATENATE($F2265," ",$G2265),AllocFactorMatrix,(X$4+1),FALSE)*$E2265</f>
        <v>0</v>
      </c>
      <c r="Y2265" s="25">
        <f>VLOOKUP(CONCATENATE($F2265," ",$G2265),AllocFactorMatrix,(Y$4+1),FALSE)*$E2265</f>
        <v>0</v>
      </c>
      <c r="Z2265" s="25">
        <f t="shared" si="1010"/>
        <v>0</v>
      </c>
      <c r="AA2265" s="25">
        <f>VLOOKUP(CONCATENATE($F2265," ",$G2265),AllocFactorMatrix,(AA$4+1),FALSE)*$E2265</f>
        <v>0</v>
      </c>
      <c r="AB2265" s="25">
        <f>VLOOKUP(CONCATENATE($F2265," ",$G2265),AllocFactorMatrix,(AB$4+1),FALSE)*$E2265</f>
        <v>0</v>
      </c>
      <c r="AC2265" s="25">
        <f>VLOOKUP(CONCATENATE($F2265," ",$G2265),AllocFactorMatrix,(AC$4+1),FALSE)*$E2265</f>
        <v>0</v>
      </c>
    </row>
    <row r="2266" spans="4:29" hidden="1" outlineLevel="1">
      <c r="F2266" s="61" t="str">
        <f>F2273</f>
        <v>PROD_ENERGY</v>
      </c>
      <c r="G2266" s="20" t="str">
        <f>$G$8</f>
        <v>PRODUCTION</v>
      </c>
      <c r="H2266" s="24">
        <f t="shared" ref="H2266:H2273" si="1015">SUBTOTAL(9,I2266:AC2266)</f>
        <v>0</v>
      </c>
      <c r="I2266" s="25">
        <f>VLOOKUP(CONCATENATE($F2266," ",$G2266),AllocFactorMatrix,(I$4+1),FALSE)*$E2273</f>
        <v>0</v>
      </c>
      <c r="J2266" s="25">
        <f>VLOOKUP(CONCATENATE($F2266," ",$G2266),AllocFactorMatrix,(J$4+1),FALSE)*$E2273</f>
        <v>0</v>
      </c>
      <c r="K2266" s="25">
        <f>VLOOKUP(CONCATENATE($F2266," ",$G2266),AllocFactorMatrix,(K$4+1),FALSE)*$E2273</f>
        <v>0</v>
      </c>
      <c r="L2266" s="25">
        <f>VLOOKUP(CONCATENATE($F2266," ",$G2266),AllocFactorMatrix,(L$4+1),FALSE)*$E2273</f>
        <v>0</v>
      </c>
      <c r="M2266" s="25">
        <f t="shared" ref="M2266:M2273" si="1016">SUBTOTAL(9,J2266:L2266)</f>
        <v>0</v>
      </c>
      <c r="N2266" s="25">
        <f>VLOOKUP(CONCATENATE($F2266," ",$G2266),AllocFactorMatrix,(N$4+1),FALSE)*$E2273</f>
        <v>0</v>
      </c>
      <c r="O2266" s="25">
        <f>VLOOKUP(CONCATENATE($F2266," ",$G2266),AllocFactorMatrix,(O$4+1),FALSE)*$E2273</f>
        <v>0</v>
      </c>
      <c r="P2266" s="25">
        <f>VLOOKUP(CONCATENATE($F2266," ",$G2266),AllocFactorMatrix,(P$4+1),FALSE)*$E2273</f>
        <v>0</v>
      </c>
      <c r="Q2266" s="25">
        <f>VLOOKUP(CONCATENATE($F2266," ",$G2266),AllocFactorMatrix,(Q$4+1),FALSE)*$E2273</f>
        <v>0</v>
      </c>
      <c r="R2266" s="25">
        <f>SUBTOTAL(9,N2266:Q2266)</f>
        <v>0</v>
      </c>
      <c r="S2266" s="25">
        <f>VLOOKUP(CONCATENATE($F2266," ",$G2266),AllocFactorMatrix,(S$4+1),FALSE)*$E2273</f>
        <v>0</v>
      </c>
      <c r="T2266" s="25">
        <f>VLOOKUP(CONCATENATE($F2266," ",$G2266),AllocFactorMatrix,(T$4+1),FALSE)*$E2273</f>
        <v>0</v>
      </c>
      <c r="U2266" s="25">
        <f>VLOOKUP(CONCATENATE($F2266," ",$G2266),AllocFactorMatrix,(U$4+1),FALSE)*$E2273</f>
        <v>0</v>
      </c>
      <c r="V2266" s="25">
        <f>VLOOKUP(CONCATENATE($F2266," ",$G2266),AllocFactorMatrix,(V$4+1),FALSE)*$E2273</f>
        <v>0</v>
      </c>
      <c r="W2266" s="25">
        <f>SUBTOTAL(9,S2266:V2266)</f>
        <v>0</v>
      </c>
      <c r="X2266" s="25">
        <f>VLOOKUP(CONCATENATE($F2266," ",$G2266),AllocFactorMatrix,(X$4+1),FALSE)*$E2273</f>
        <v>0</v>
      </c>
      <c r="Y2266" s="25">
        <f>VLOOKUP(CONCATENATE($F2266," ",$G2266),AllocFactorMatrix,(Y$4+1),FALSE)*$E2273</f>
        <v>0</v>
      </c>
      <c r="Z2266" s="25">
        <f t="shared" ref="Z2266:Z2273" si="1017">SUBTOTAL(9,X2266:Y2266)</f>
        <v>0</v>
      </c>
      <c r="AA2266" s="25">
        <f>VLOOKUP(CONCATENATE($F2266," ",$G2266),AllocFactorMatrix,(AA$4+1),FALSE)*$E2273</f>
        <v>0</v>
      </c>
      <c r="AB2266" s="25">
        <f>VLOOKUP(CONCATENATE($F2266," ",$G2266),AllocFactorMatrix,(AB$4+1),FALSE)*$E2273</f>
        <v>0</v>
      </c>
      <c r="AC2266" s="25">
        <f>VLOOKUP(CONCATENATE($F2266," ",$G2266),AllocFactorMatrix,(AC$4+1),FALSE)*$E2273</f>
        <v>0</v>
      </c>
    </row>
    <row r="2267" spans="4:29" hidden="1" outlineLevel="1">
      <c r="F2267" s="61" t="str">
        <f>F2273</f>
        <v>PROD_ENERGY</v>
      </c>
      <c r="G2267" s="20" t="str">
        <f>$G$9</f>
        <v>BULKTRAN</v>
      </c>
      <c r="H2267" s="24">
        <f t="shared" si="1015"/>
        <v>0</v>
      </c>
      <c r="I2267" s="25">
        <f>VLOOKUP(CONCATENATE($F2267," ",$G2267),AllocFactorMatrix,(I$4+1),FALSE)*$E2273</f>
        <v>0</v>
      </c>
      <c r="J2267" s="25">
        <f>VLOOKUP(CONCATENATE($F2267," ",$G2267),AllocFactorMatrix,(J$4+1),FALSE)*$E2273</f>
        <v>0</v>
      </c>
      <c r="K2267" s="25">
        <f>VLOOKUP(CONCATENATE($F2267," ",$G2267),AllocFactorMatrix,(K$4+1),FALSE)*$E2273</f>
        <v>0</v>
      </c>
      <c r="L2267" s="25">
        <f>VLOOKUP(CONCATENATE($F2267," ",$G2267),AllocFactorMatrix,(L$4+1),FALSE)*$E2273</f>
        <v>0</v>
      </c>
      <c r="M2267" s="25">
        <f t="shared" si="1016"/>
        <v>0</v>
      </c>
      <c r="N2267" s="25">
        <f>VLOOKUP(CONCATENATE($F2267," ",$G2267),AllocFactorMatrix,(N$4+1),FALSE)*$E2273</f>
        <v>0</v>
      </c>
      <c r="O2267" s="25">
        <f>VLOOKUP(CONCATENATE($F2267," ",$G2267),AllocFactorMatrix,(O$4+1),FALSE)*$E2273</f>
        <v>0</v>
      </c>
      <c r="P2267" s="25">
        <f>VLOOKUP(CONCATENATE($F2267," ",$G2267),AllocFactorMatrix,(P$4+1),FALSE)*$E2273</f>
        <v>0</v>
      </c>
      <c r="Q2267" s="25">
        <f>VLOOKUP(CONCATENATE($F2267," ",$G2267),AllocFactorMatrix,(Q$4+1),FALSE)*$E2273</f>
        <v>0</v>
      </c>
      <c r="R2267" s="25">
        <f t="shared" ref="R2267:R2273" si="1018">SUBTOTAL(9,N2267:Q2267)</f>
        <v>0</v>
      </c>
      <c r="S2267" s="25">
        <f>VLOOKUP(CONCATENATE($F2267," ",$G2267),AllocFactorMatrix,(S$4+1),FALSE)*$E2273</f>
        <v>0</v>
      </c>
      <c r="T2267" s="25">
        <f>VLOOKUP(CONCATENATE($F2267," ",$G2267),AllocFactorMatrix,(T$4+1),FALSE)*$E2273</f>
        <v>0</v>
      </c>
      <c r="U2267" s="25">
        <f>VLOOKUP(CONCATENATE($F2267," ",$G2267),AllocFactorMatrix,(U$4+1),FALSE)*$E2273</f>
        <v>0</v>
      </c>
      <c r="V2267" s="25">
        <f>VLOOKUP(CONCATENATE($F2267," ",$G2267),AllocFactorMatrix,(V$4+1),FALSE)*$E2273</f>
        <v>0</v>
      </c>
      <c r="W2267" s="25">
        <f t="shared" ref="W2267:W2273" si="1019">SUBTOTAL(9,S2267:V2267)</f>
        <v>0</v>
      </c>
      <c r="X2267" s="25">
        <f>VLOOKUP(CONCATENATE($F2267," ",$G2267),AllocFactorMatrix,(X$4+1),FALSE)*$E2273</f>
        <v>0</v>
      </c>
      <c r="Y2267" s="25">
        <f>VLOOKUP(CONCATENATE($F2267," ",$G2267),AllocFactorMatrix,(Y$4+1),FALSE)*$E2273</f>
        <v>0</v>
      </c>
      <c r="Z2267" s="25">
        <f t="shared" si="1017"/>
        <v>0</v>
      </c>
      <c r="AA2267" s="25">
        <f>VLOOKUP(CONCATENATE($F2267," ",$G2267),AllocFactorMatrix,(AA$4+1),FALSE)*$E2273</f>
        <v>0</v>
      </c>
      <c r="AB2267" s="25">
        <f>VLOOKUP(CONCATENATE($F2267," ",$G2267),AllocFactorMatrix,(AB$4+1),FALSE)*$E2273</f>
        <v>0</v>
      </c>
      <c r="AC2267" s="25">
        <f>VLOOKUP(CONCATENATE($F2267," ",$G2267),AllocFactorMatrix,(AC$4+1),FALSE)*$E2273</f>
        <v>0</v>
      </c>
    </row>
    <row r="2268" spans="4:29" hidden="1" outlineLevel="1">
      <c r="F2268" s="61" t="str">
        <f>F2273</f>
        <v>PROD_ENERGY</v>
      </c>
      <c r="G2268" s="20" t="str">
        <f>$G$10</f>
        <v>SUBTRAN</v>
      </c>
      <c r="H2268" s="24">
        <f t="shared" si="1015"/>
        <v>0</v>
      </c>
      <c r="I2268" s="25">
        <f>VLOOKUP(CONCATENATE($F2268," ",$G2268),AllocFactorMatrix,(I$4+1),FALSE)*$E2273</f>
        <v>0</v>
      </c>
      <c r="J2268" s="25">
        <f>VLOOKUP(CONCATENATE($F2268," ",$G2268),AllocFactorMatrix,(J$4+1),FALSE)*$E2273</f>
        <v>0</v>
      </c>
      <c r="K2268" s="25">
        <f>VLOOKUP(CONCATENATE($F2268," ",$G2268),AllocFactorMatrix,(K$4+1),FALSE)*$E2273</f>
        <v>0</v>
      </c>
      <c r="L2268" s="25">
        <f>VLOOKUP(CONCATENATE($F2268," ",$G2268),AllocFactorMatrix,(L$4+1),FALSE)*$E2273</f>
        <v>0</v>
      </c>
      <c r="M2268" s="25">
        <f t="shared" si="1016"/>
        <v>0</v>
      </c>
      <c r="N2268" s="25">
        <f>VLOOKUP(CONCATENATE($F2268," ",$G2268),AllocFactorMatrix,(N$4+1),FALSE)*$E2273</f>
        <v>0</v>
      </c>
      <c r="O2268" s="25">
        <f>VLOOKUP(CONCATENATE($F2268," ",$G2268),AllocFactorMatrix,(O$4+1),FALSE)*$E2273</f>
        <v>0</v>
      </c>
      <c r="P2268" s="25">
        <f>VLOOKUP(CONCATENATE($F2268," ",$G2268),AllocFactorMatrix,(P$4+1),FALSE)*$E2273</f>
        <v>0</v>
      </c>
      <c r="Q2268" s="25">
        <f>VLOOKUP(CONCATENATE($F2268," ",$G2268),AllocFactorMatrix,(Q$4+1),FALSE)*$E2273</f>
        <v>0</v>
      </c>
      <c r="R2268" s="25">
        <f t="shared" si="1018"/>
        <v>0</v>
      </c>
      <c r="S2268" s="25">
        <f>VLOOKUP(CONCATENATE($F2268," ",$G2268),AllocFactorMatrix,(S$4+1),FALSE)*$E2273</f>
        <v>0</v>
      </c>
      <c r="T2268" s="25">
        <f>VLOOKUP(CONCATENATE($F2268," ",$G2268),AllocFactorMatrix,(T$4+1),FALSE)*$E2273</f>
        <v>0</v>
      </c>
      <c r="U2268" s="25">
        <f>VLOOKUP(CONCATENATE($F2268," ",$G2268),AllocFactorMatrix,(U$4+1),FALSE)*$E2273</f>
        <v>0</v>
      </c>
      <c r="V2268" s="25">
        <f>VLOOKUP(CONCATENATE($F2268," ",$G2268),AllocFactorMatrix,(V$4+1),FALSE)*$E2273</f>
        <v>0</v>
      </c>
      <c r="W2268" s="25">
        <f t="shared" si="1019"/>
        <v>0</v>
      </c>
      <c r="X2268" s="25">
        <f>VLOOKUP(CONCATENATE($F2268," ",$G2268),AllocFactorMatrix,(X$4+1),FALSE)*$E2273</f>
        <v>0</v>
      </c>
      <c r="Y2268" s="25">
        <f>VLOOKUP(CONCATENATE($F2268," ",$G2268),AllocFactorMatrix,(Y$4+1),FALSE)*$E2273</f>
        <v>0</v>
      </c>
      <c r="Z2268" s="25">
        <f t="shared" si="1017"/>
        <v>0</v>
      </c>
      <c r="AA2268" s="25">
        <f>VLOOKUP(CONCATENATE($F2268," ",$G2268),AllocFactorMatrix,(AA$4+1),FALSE)*$E2273</f>
        <v>0</v>
      </c>
      <c r="AB2268" s="25">
        <f>VLOOKUP(CONCATENATE($F2268," ",$G2268),AllocFactorMatrix,(AB$4+1),FALSE)*$E2273</f>
        <v>0</v>
      </c>
      <c r="AC2268" s="25">
        <f>VLOOKUP(CONCATENATE($F2268," ",$G2268),AllocFactorMatrix,(AC$4+1),FALSE)*$E2273</f>
        <v>0</v>
      </c>
    </row>
    <row r="2269" spans="4:29" hidden="1" outlineLevel="1">
      <c r="F2269" s="61" t="str">
        <f>F2273</f>
        <v>PROD_ENERGY</v>
      </c>
      <c r="G2269" s="20" t="str">
        <f>$G$11</f>
        <v>DISTPRI</v>
      </c>
      <c r="H2269" s="24">
        <f t="shared" si="1015"/>
        <v>0</v>
      </c>
      <c r="I2269" s="25">
        <f>VLOOKUP(CONCATENATE($F2269," ",$G2269),AllocFactorMatrix,(I$4+1),FALSE)*$E2273</f>
        <v>0</v>
      </c>
      <c r="J2269" s="25">
        <f>VLOOKUP(CONCATENATE($F2269," ",$G2269),AllocFactorMatrix,(J$4+1),FALSE)*$E2273</f>
        <v>0</v>
      </c>
      <c r="K2269" s="25">
        <f>VLOOKUP(CONCATENATE($F2269," ",$G2269),AllocFactorMatrix,(K$4+1),FALSE)*$E2273</f>
        <v>0</v>
      </c>
      <c r="L2269" s="25">
        <f>VLOOKUP(CONCATENATE($F2269," ",$G2269),AllocFactorMatrix,(L$4+1),FALSE)*$E2273</f>
        <v>0</v>
      </c>
      <c r="M2269" s="25">
        <f t="shared" si="1016"/>
        <v>0</v>
      </c>
      <c r="N2269" s="25">
        <f>VLOOKUP(CONCATENATE($F2269," ",$G2269),AllocFactorMatrix,(N$4+1),FALSE)*$E2273</f>
        <v>0</v>
      </c>
      <c r="O2269" s="25">
        <f>VLOOKUP(CONCATENATE($F2269," ",$G2269),AllocFactorMatrix,(O$4+1),FALSE)*$E2273</f>
        <v>0</v>
      </c>
      <c r="P2269" s="25">
        <f>VLOOKUP(CONCATENATE($F2269," ",$G2269),AllocFactorMatrix,(P$4+1),FALSE)*$E2273</f>
        <v>0</v>
      </c>
      <c r="Q2269" s="25">
        <f>VLOOKUP(CONCATENATE($F2269," ",$G2269),AllocFactorMatrix,(Q$4+1),FALSE)*$E2273</f>
        <v>0</v>
      </c>
      <c r="R2269" s="25">
        <f t="shared" si="1018"/>
        <v>0</v>
      </c>
      <c r="S2269" s="25">
        <f>VLOOKUP(CONCATENATE($F2269," ",$G2269),AllocFactorMatrix,(S$4+1),FALSE)*$E2273</f>
        <v>0</v>
      </c>
      <c r="T2269" s="25">
        <f>VLOOKUP(CONCATENATE($F2269," ",$G2269),AllocFactorMatrix,(T$4+1),FALSE)*$E2273</f>
        <v>0</v>
      </c>
      <c r="U2269" s="25">
        <f>VLOOKUP(CONCATENATE($F2269," ",$G2269),AllocFactorMatrix,(U$4+1),FALSE)*$E2273</f>
        <v>0</v>
      </c>
      <c r="V2269" s="25">
        <f>VLOOKUP(CONCATENATE($F2269," ",$G2269),AllocFactorMatrix,(V$4+1),FALSE)*$E2273</f>
        <v>0</v>
      </c>
      <c r="W2269" s="25">
        <f t="shared" si="1019"/>
        <v>0</v>
      </c>
      <c r="X2269" s="25">
        <f>VLOOKUP(CONCATENATE($F2269," ",$G2269),AllocFactorMatrix,(X$4+1),FALSE)*$E2273</f>
        <v>0</v>
      </c>
      <c r="Y2269" s="25">
        <f>VLOOKUP(CONCATENATE($F2269," ",$G2269),AllocFactorMatrix,(Y$4+1),FALSE)*$E2273</f>
        <v>0</v>
      </c>
      <c r="Z2269" s="25">
        <f t="shared" si="1017"/>
        <v>0</v>
      </c>
      <c r="AA2269" s="25">
        <f>VLOOKUP(CONCATENATE($F2269," ",$G2269),AllocFactorMatrix,(AA$4+1),FALSE)*$E2273</f>
        <v>0</v>
      </c>
      <c r="AB2269" s="25">
        <f>VLOOKUP(CONCATENATE($F2269," ",$G2269),AllocFactorMatrix,(AB$4+1),FALSE)*$E2273</f>
        <v>0</v>
      </c>
      <c r="AC2269" s="25">
        <f>VLOOKUP(CONCATENATE($F2269," ",$G2269),AllocFactorMatrix,(AC$4+1),FALSE)*$E2273</f>
        <v>0</v>
      </c>
    </row>
    <row r="2270" spans="4:29" hidden="1" outlineLevel="1">
      <c r="F2270" s="61" t="str">
        <f>F2273</f>
        <v>PROD_ENERGY</v>
      </c>
      <c r="G2270" s="20" t="str">
        <f>$G$12</f>
        <v>DISTSEC</v>
      </c>
      <c r="H2270" s="24">
        <f t="shared" si="1015"/>
        <v>0</v>
      </c>
      <c r="I2270" s="25">
        <f>VLOOKUP(CONCATENATE($F2270," ",$G2270),AllocFactorMatrix,(I$4+1),FALSE)*$E2273</f>
        <v>0</v>
      </c>
      <c r="J2270" s="25">
        <f>VLOOKUP(CONCATENATE($F2270," ",$G2270),AllocFactorMatrix,(J$4+1),FALSE)*$E2273</f>
        <v>0</v>
      </c>
      <c r="K2270" s="25">
        <f>VLOOKUP(CONCATENATE($F2270," ",$G2270),AllocFactorMatrix,(K$4+1),FALSE)*$E2273</f>
        <v>0</v>
      </c>
      <c r="L2270" s="25">
        <f>VLOOKUP(CONCATENATE($F2270," ",$G2270),AllocFactorMatrix,(L$4+1),FALSE)*$E2273</f>
        <v>0</v>
      </c>
      <c r="M2270" s="25">
        <f t="shared" si="1016"/>
        <v>0</v>
      </c>
      <c r="N2270" s="25">
        <f>VLOOKUP(CONCATENATE($F2270," ",$G2270),AllocFactorMatrix,(N$4+1),FALSE)*$E2273</f>
        <v>0</v>
      </c>
      <c r="O2270" s="25">
        <f>VLOOKUP(CONCATENATE($F2270," ",$G2270),AllocFactorMatrix,(O$4+1),FALSE)*$E2273</f>
        <v>0</v>
      </c>
      <c r="P2270" s="25">
        <f>VLOOKUP(CONCATENATE($F2270," ",$G2270),AllocFactorMatrix,(P$4+1),FALSE)*$E2273</f>
        <v>0</v>
      </c>
      <c r="Q2270" s="25">
        <f>VLOOKUP(CONCATENATE($F2270," ",$G2270),AllocFactorMatrix,(Q$4+1),FALSE)*$E2273</f>
        <v>0</v>
      </c>
      <c r="R2270" s="25">
        <f t="shared" si="1018"/>
        <v>0</v>
      </c>
      <c r="S2270" s="25">
        <f>VLOOKUP(CONCATENATE($F2270," ",$G2270),AllocFactorMatrix,(S$4+1),FALSE)*$E2273</f>
        <v>0</v>
      </c>
      <c r="T2270" s="25">
        <f>VLOOKUP(CONCATENATE($F2270," ",$G2270),AllocFactorMatrix,(T$4+1),FALSE)*$E2273</f>
        <v>0</v>
      </c>
      <c r="U2270" s="25">
        <f>VLOOKUP(CONCATENATE($F2270," ",$G2270),AllocFactorMatrix,(U$4+1),FALSE)*$E2273</f>
        <v>0</v>
      </c>
      <c r="V2270" s="25">
        <f>VLOOKUP(CONCATENATE($F2270," ",$G2270),AllocFactorMatrix,(V$4+1),FALSE)*$E2273</f>
        <v>0</v>
      </c>
      <c r="W2270" s="25">
        <f t="shared" si="1019"/>
        <v>0</v>
      </c>
      <c r="X2270" s="25">
        <f>VLOOKUP(CONCATENATE($F2270," ",$G2270),AllocFactorMatrix,(X$4+1),FALSE)*$E2273</f>
        <v>0</v>
      </c>
      <c r="Y2270" s="25">
        <f>VLOOKUP(CONCATENATE($F2270," ",$G2270),AllocFactorMatrix,(Y$4+1),FALSE)*$E2273</f>
        <v>0</v>
      </c>
      <c r="Z2270" s="25">
        <f t="shared" si="1017"/>
        <v>0</v>
      </c>
      <c r="AA2270" s="25">
        <f>VLOOKUP(CONCATENATE($F2270," ",$G2270),AllocFactorMatrix,(AA$4+1),FALSE)*$E2273</f>
        <v>0</v>
      </c>
      <c r="AB2270" s="25">
        <f>VLOOKUP(CONCATENATE($F2270," ",$G2270),AllocFactorMatrix,(AB$4+1),FALSE)*$E2273</f>
        <v>0</v>
      </c>
      <c r="AC2270" s="25">
        <f>VLOOKUP(CONCATENATE($F2270," ",$G2270),AllocFactorMatrix,(AC$4+1),FALSE)*$E2273</f>
        <v>0</v>
      </c>
    </row>
    <row r="2271" spans="4:29" hidden="1" outlineLevel="1">
      <c r="F2271" s="61" t="str">
        <f>F2273</f>
        <v>PROD_ENERGY</v>
      </c>
      <c r="G2271" s="20" t="str">
        <f>$G$13</f>
        <v>ENERGY</v>
      </c>
      <c r="H2271" s="24">
        <f t="shared" si="1015"/>
        <v>1212197.6499999999</v>
      </c>
      <c r="I2271" s="25">
        <f>VLOOKUP(CONCATENATE($F2271," ",$G2271),AllocFactorMatrix,(I$4+1),FALSE)*$E2273</f>
        <v>440673.21858299064</v>
      </c>
      <c r="J2271" s="25">
        <f>VLOOKUP(CONCATENATE($F2271," ",$G2271),AllocFactorMatrix,(J$4+1),FALSE)*$E2273</f>
        <v>142234.40111616987</v>
      </c>
      <c r="K2271" s="25">
        <f>VLOOKUP(CONCATENATE($F2271," ",$G2271),AllocFactorMatrix,(K$4+1),FALSE)*$E2273</f>
        <v>1628.3140406393129</v>
      </c>
      <c r="L2271" s="25">
        <f>VLOOKUP(CONCATENATE($F2271," ",$G2271),AllocFactorMatrix,(L$4+1),FALSE)*$E2273</f>
        <v>41.269518521662079</v>
      </c>
      <c r="M2271" s="25">
        <f t="shared" si="1016"/>
        <v>143903.98467533087</v>
      </c>
      <c r="N2271" s="25">
        <f>VLOOKUP(CONCATENATE($F2271," ",$G2271),AllocFactorMatrix,(N$4+1),FALSE)*$E2273</f>
        <v>68829.744137307978</v>
      </c>
      <c r="O2271" s="25">
        <f>VLOOKUP(CONCATENATE($F2271," ",$G2271),AllocFactorMatrix,(O$4+1),FALSE)*$E2273</f>
        <v>19212.439086274484</v>
      </c>
      <c r="P2271" s="25">
        <f>VLOOKUP(CONCATENATE($F2271," ",$G2271),AllocFactorMatrix,(P$4+1),FALSE)*$E2273</f>
        <v>1521.063368430031</v>
      </c>
      <c r="Q2271" s="25">
        <f>VLOOKUP(CONCATENATE($F2271," ",$G2271),AllocFactorMatrix,(Q$4+1),FALSE)*$E2273</f>
        <v>311.81103156245211</v>
      </c>
      <c r="R2271" s="25">
        <f t="shared" si="1018"/>
        <v>89875.057623574932</v>
      </c>
      <c r="S2271" s="25">
        <f>VLOOKUP(CONCATENATE($F2271," ",$G2271),AllocFactorMatrix,(S$4+1),FALSE)*$E2273</f>
        <v>4586.4400180166886</v>
      </c>
      <c r="T2271" s="25">
        <f>VLOOKUP(CONCATENATE($F2271," ",$G2271),AllocFactorMatrix,(T$4+1),FALSE)*$E2273</f>
        <v>54811.669886880925</v>
      </c>
      <c r="U2271" s="25">
        <f>VLOOKUP(CONCATENATE($F2271," ",$G2271),AllocFactorMatrix,(U$4+1),FALSE)*$E2273</f>
        <v>387492.85943264217</v>
      </c>
      <c r="V2271" s="25">
        <f>VLOOKUP(CONCATENATE($F2271," ",$G2271),AllocFactorMatrix,(V$4+1),FALSE)*$E2273</f>
        <v>62099.476458070938</v>
      </c>
      <c r="W2271" s="25">
        <f t="shared" si="1019"/>
        <v>508990.44579561072</v>
      </c>
      <c r="X2271" s="25">
        <f>VLOOKUP(CONCATENATE($F2271," ",$G2271),AllocFactorMatrix,(X$4+1),FALSE)*$E2273</f>
        <v>18669.783468389789</v>
      </c>
      <c r="Y2271" s="25">
        <f>VLOOKUP(CONCATENATE($F2271," ",$G2271),AllocFactorMatrix,(Y$4+1),FALSE)*$E2273</f>
        <v>438.80584986444683</v>
      </c>
      <c r="Z2271" s="25">
        <f t="shared" si="1017"/>
        <v>19108.589318254235</v>
      </c>
      <c r="AA2271" s="25">
        <f>VLOOKUP(CONCATENATE($F2271," ",$G2271),AllocFactorMatrix,(AA$4+1),FALSE)*$E2273</f>
        <v>428.67779734402865</v>
      </c>
      <c r="AB2271" s="25">
        <f>VLOOKUP(CONCATENATE($F2271," ",$G2271),AllocFactorMatrix,(AB$4+1),FALSE)*$E2273</f>
        <v>7376.3081959449191</v>
      </c>
      <c r="AC2271" s="25">
        <f>VLOOKUP(CONCATENATE($F2271," ",$G2271),AllocFactorMatrix,(AC$4+1),FALSE)*$E2273</f>
        <v>1841.3680109494223</v>
      </c>
    </row>
    <row r="2272" spans="4:29" hidden="1" outlineLevel="1">
      <c r="F2272" s="61" t="str">
        <f>F2273</f>
        <v>PROD_ENERGY</v>
      </c>
      <c r="G2272" s="20" t="str">
        <f>$G$14</f>
        <v>CUSTOMER</v>
      </c>
      <c r="H2272" s="24">
        <f t="shared" si="1015"/>
        <v>0</v>
      </c>
      <c r="I2272" s="25">
        <f>VLOOKUP(CONCATENATE($F2272," ",$G2272),AllocFactorMatrix,(I$4+1),FALSE)*$E2273</f>
        <v>0</v>
      </c>
      <c r="J2272" s="25">
        <f>VLOOKUP(CONCATENATE($F2272," ",$G2272),AllocFactorMatrix,(J$4+1),FALSE)*$E2273</f>
        <v>0</v>
      </c>
      <c r="K2272" s="25">
        <f>VLOOKUP(CONCATENATE($F2272," ",$G2272),AllocFactorMatrix,(K$4+1),FALSE)*$E2273</f>
        <v>0</v>
      </c>
      <c r="L2272" s="25">
        <f>VLOOKUP(CONCATENATE($F2272," ",$G2272),AllocFactorMatrix,(L$4+1),FALSE)*$E2273</f>
        <v>0</v>
      </c>
      <c r="M2272" s="25">
        <f t="shared" si="1016"/>
        <v>0</v>
      </c>
      <c r="N2272" s="25">
        <f>VLOOKUP(CONCATENATE($F2272," ",$G2272),AllocFactorMatrix,(N$4+1),FALSE)*$E2273</f>
        <v>0</v>
      </c>
      <c r="O2272" s="25">
        <f>VLOOKUP(CONCATENATE($F2272," ",$G2272),AllocFactorMatrix,(O$4+1),FALSE)*$E2273</f>
        <v>0</v>
      </c>
      <c r="P2272" s="25">
        <f>VLOOKUP(CONCATENATE($F2272," ",$G2272),AllocFactorMatrix,(P$4+1),FALSE)*$E2273</f>
        <v>0</v>
      </c>
      <c r="Q2272" s="25">
        <f>VLOOKUP(CONCATENATE($F2272," ",$G2272),AllocFactorMatrix,(Q$4+1),FALSE)*$E2273</f>
        <v>0</v>
      </c>
      <c r="R2272" s="25">
        <f t="shared" si="1018"/>
        <v>0</v>
      </c>
      <c r="S2272" s="25">
        <f>VLOOKUP(CONCATENATE($F2272," ",$G2272),AllocFactorMatrix,(S$4+1),FALSE)*$E2273</f>
        <v>0</v>
      </c>
      <c r="T2272" s="25">
        <f>VLOOKUP(CONCATENATE($F2272," ",$G2272),AllocFactorMatrix,(T$4+1),FALSE)*$E2273</f>
        <v>0</v>
      </c>
      <c r="U2272" s="25">
        <f>VLOOKUP(CONCATENATE($F2272," ",$G2272),AllocFactorMatrix,(U$4+1),FALSE)*$E2273</f>
        <v>0</v>
      </c>
      <c r="V2272" s="25">
        <f>VLOOKUP(CONCATENATE($F2272," ",$G2272),AllocFactorMatrix,(V$4+1),FALSE)*$E2273</f>
        <v>0</v>
      </c>
      <c r="W2272" s="25">
        <f t="shared" si="1019"/>
        <v>0</v>
      </c>
      <c r="X2272" s="25">
        <f>VLOOKUP(CONCATENATE($F2272," ",$G2272),AllocFactorMatrix,(X$4+1),FALSE)*$E2273</f>
        <v>0</v>
      </c>
      <c r="Y2272" s="25">
        <f>VLOOKUP(CONCATENATE($F2272," ",$G2272),AllocFactorMatrix,(Y$4+1),FALSE)*$E2273</f>
        <v>0</v>
      </c>
      <c r="Z2272" s="25">
        <f t="shared" si="1017"/>
        <v>0</v>
      </c>
      <c r="AA2272" s="25">
        <f>VLOOKUP(CONCATENATE($F2272," ",$G2272),AllocFactorMatrix,(AA$4+1),FALSE)*$E2273</f>
        <v>0</v>
      </c>
      <c r="AB2272" s="25">
        <f>VLOOKUP(CONCATENATE($F2272," ",$G2272),AllocFactorMatrix,(AB$4+1),FALSE)*$E2273</f>
        <v>0</v>
      </c>
      <c r="AC2272" s="25">
        <f>VLOOKUP(CONCATENATE($F2272," ",$G2272),AllocFactorMatrix,(AC$4+1),FALSE)*$E2273</f>
        <v>0</v>
      </c>
    </row>
    <row r="2273" spans="4:29" collapsed="1">
      <c r="D2273" s="58" t="s">
        <v>1241</v>
      </c>
      <c r="E2273" s="22">
        <f>'Sch 5'!AQ433</f>
        <v>1212197.6499999999</v>
      </c>
      <c r="F2273" s="61" t="s">
        <v>31</v>
      </c>
      <c r="G2273" s="20" t="str">
        <f>$G$15</f>
        <v>TOTAL</v>
      </c>
      <c r="H2273" s="24">
        <f t="shared" si="1015"/>
        <v>1212197.6499999999</v>
      </c>
      <c r="I2273" s="25">
        <f>VLOOKUP(CONCATENATE($F2273," ",$G2273),AllocFactorMatrix,(I$4+1),FALSE)*$E2273</f>
        <v>440673.21858299064</v>
      </c>
      <c r="J2273" s="25">
        <f>VLOOKUP(CONCATENATE($F2273," ",$G2273),AllocFactorMatrix,(J$4+1),FALSE)*$E2273</f>
        <v>142234.40111616987</v>
      </c>
      <c r="K2273" s="25">
        <f>VLOOKUP(CONCATENATE($F2273," ",$G2273),AllocFactorMatrix,(K$4+1),FALSE)*$E2273</f>
        <v>1628.3140406393129</v>
      </c>
      <c r="L2273" s="25">
        <f>VLOOKUP(CONCATENATE($F2273," ",$G2273),AllocFactorMatrix,(L$4+1),FALSE)*$E2273</f>
        <v>41.269518521662079</v>
      </c>
      <c r="M2273" s="25">
        <f t="shared" si="1016"/>
        <v>143903.98467533087</v>
      </c>
      <c r="N2273" s="25">
        <f>VLOOKUP(CONCATENATE($F2273," ",$G2273),AllocFactorMatrix,(N$4+1),FALSE)*$E2273</f>
        <v>68829.744137307978</v>
      </c>
      <c r="O2273" s="25">
        <f>VLOOKUP(CONCATENATE($F2273," ",$G2273),AllocFactorMatrix,(O$4+1),FALSE)*$E2273</f>
        <v>19212.439086274484</v>
      </c>
      <c r="P2273" s="25">
        <f>VLOOKUP(CONCATENATE($F2273," ",$G2273),AllocFactorMatrix,(P$4+1),FALSE)*$E2273</f>
        <v>1521.063368430031</v>
      </c>
      <c r="Q2273" s="25">
        <f>VLOOKUP(CONCATENATE($F2273," ",$G2273),AllocFactorMatrix,(Q$4+1),FALSE)*$E2273</f>
        <v>311.81103156245211</v>
      </c>
      <c r="R2273" s="25">
        <f t="shared" si="1018"/>
        <v>89875.057623574932</v>
      </c>
      <c r="S2273" s="25">
        <f>VLOOKUP(CONCATENATE($F2273," ",$G2273),AllocFactorMatrix,(S$4+1),FALSE)*$E2273</f>
        <v>4586.4400180166886</v>
      </c>
      <c r="T2273" s="25">
        <f>VLOOKUP(CONCATENATE($F2273," ",$G2273),AllocFactorMatrix,(T$4+1),FALSE)*$E2273</f>
        <v>54811.669886880925</v>
      </c>
      <c r="U2273" s="25">
        <f>VLOOKUP(CONCATENATE($F2273," ",$G2273),AllocFactorMatrix,(U$4+1),FALSE)*$E2273</f>
        <v>387492.85943264217</v>
      </c>
      <c r="V2273" s="25">
        <f>VLOOKUP(CONCATENATE($F2273," ",$G2273),AllocFactorMatrix,(V$4+1),FALSE)*$E2273</f>
        <v>62099.476458070938</v>
      </c>
      <c r="W2273" s="25">
        <f t="shared" si="1019"/>
        <v>508990.44579561072</v>
      </c>
      <c r="X2273" s="25">
        <f>VLOOKUP(CONCATENATE($F2273," ",$G2273),AllocFactorMatrix,(X$4+1),FALSE)*$E2273</f>
        <v>18669.783468389789</v>
      </c>
      <c r="Y2273" s="25">
        <f>VLOOKUP(CONCATENATE($F2273," ",$G2273),AllocFactorMatrix,(Y$4+1),FALSE)*$E2273</f>
        <v>438.80584986444683</v>
      </c>
      <c r="Z2273" s="25">
        <f t="shared" si="1017"/>
        <v>19108.589318254235</v>
      </c>
      <c r="AA2273" s="25">
        <f>VLOOKUP(CONCATENATE($F2273," ",$G2273),AllocFactorMatrix,(AA$4+1),FALSE)*$E2273</f>
        <v>428.67779734402865</v>
      </c>
      <c r="AB2273" s="25">
        <f>VLOOKUP(CONCATENATE($F2273," ",$G2273),AllocFactorMatrix,(AB$4+1),FALSE)*$E2273</f>
        <v>7376.3081959449191</v>
      </c>
      <c r="AC2273" s="25">
        <f>VLOOKUP(CONCATENATE($F2273," ",$G2273),AllocFactorMatrix,(AC$4+1),FALSE)*$E2273</f>
        <v>1841.3680109494223</v>
      </c>
    </row>
    <row r="2274" spans="4:29" hidden="1" outlineLevel="1">
      <c r="D2274" s="58"/>
      <c r="F2274" s="61" t="str">
        <f>F2281</f>
        <v>RSALE</v>
      </c>
      <c r="G2274" s="20" t="str">
        <f>$G$8</f>
        <v>PRODUCTION</v>
      </c>
      <c r="H2274" s="24">
        <f t="shared" ref="H2274:H2281" ca="1" si="1020">SUBTOTAL(9,I2274:AC2274)</f>
        <v>0</v>
      </c>
      <c r="I2274" s="25">
        <f ca="1">VLOOKUP(CONCATENATE($F2274," ",$G2274),AllocFactorMatrix,(I$4+1),FALSE)*$E2281</f>
        <v>0</v>
      </c>
      <c r="J2274" s="25">
        <f ca="1">VLOOKUP(CONCATENATE($F2274," ",$G2274),AllocFactorMatrix,(J$4+1),FALSE)*$E2281</f>
        <v>0</v>
      </c>
      <c r="K2274" s="25">
        <f ca="1">VLOOKUP(CONCATENATE($F2274," ",$G2274),AllocFactorMatrix,(K$4+1),FALSE)*$E2281</f>
        <v>0</v>
      </c>
      <c r="L2274" s="25">
        <f ca="1">VLOOKUP(CONCATENATE($F2274," ",$G2274),AllocFactorMatrix,(L$4+1),FALSE)*$E2281</f>
        <v>0</v>
      </c>
      <c r="M2274" s="25">
        <f t="shared" ref="M2274:M2281" ca="1" si="1021">SUBTOTAL(9,J2274:L2274)</f>
        <v>0</v>
      </c>
      <c r="N2274" s="25">
        <f ca="1">VLOOKUP(CONCATENATE($F2274," ",$G2274),AllocFactorMatrix,(N$4+1),FALSE)*$E2281</f>
        <v>0</v>
      </c>
      <c r="O2274" s="25">
        <f ca="1">VLOOKUP(CONCATENATE($F2274," ",$G2274),AllocFactorMatrix,(O$4+1),FALSE)*$E2281</f>
        <v>0</v>
      </c>
      <c r="P2274" s="25">
        <f ca="1">VLOOKUP(CONCATENATE($F2274," ",$G2274),AllocFactorMatrix,(P$4+1),FALSE)*$E2281</f>
        <v>0</v>
      </c>
      <c r="Q2274" s="25">
        <f ca="1">VLOOKUP(CONCATENATE($F2274," ",$G2274),AllocFactorMatrix,(Q$4+1),FALSE)*$E2281</f>
        <v>0</v>
      </c>
      <c r="R2274" s="25">
        <f ca="1">SUBTOTAL(9,N2274:Q2274)</f>
        <v>0</v>
      </c>
      <c r="S2274" s="25">
        <f ca="1">VLOOKUP(CONCATENATE($F2274," ",$G2274),AllocFactorMatrix,(S$4+1),FALSE)*$E2281</f>
        <v>0</v>
      </c>
      <c r="T2274" s="25">
        <f ca="1">VLOOKUP(CONCATENATE($F2274," ",$G2274),AllocFactorMatrix,(T$4+1),FALSE)*$E2281</f>
        <v>0</v>
      </c>
      <c r="U2274" s="25">
        <f ca="1">VLOOKUP(CONCATENATE($F2274," ",$G2274),AllocFactorMatrix,(U$4+1),FALSE)*$E2281</f>
        <v>0</v>
      </c>
      <c r="V2274" s="25">
        <f ca="1">VLOOKUP(CONCATENATE($F2274," ",$G2274),AllocFactorMatrix,(V$4+1),FALSE)*$E2281</f>
        <v>0</v>
      </c>
      <c r="W2274" s="25">
        <f ca="1">SUBTOTAL(9,S2274:V2274)</f>
        <v>0</v>
      </c>
      <c r="X2274" s="25">
        <f ca="1">VLOOKUP(CONCATENATE($F2274," ",$G2274),AllocFactorMatrix,(X$4+1),FALSE)*$E2281</f>
        <v>0</v>
      </c>
      <c r="Y2274" s="25">
        <f ca="1">VLOOKUP(CONCATENATE($F2274," ",$G2274),AllocFactorMatrix,(Y$4+1),FALSE)*$E2281</f>
        <v>0</v>
      </c>
      <c r="Z2274" s="25">
        <f t="shared" ref="Z2274:Z2281" ca="1" si="1022">SUBTOTAL(9,X2274:Y2274)</f>
        <v>0</v>
      </c>
      <c r="AA2274" s="25">
        <f ca="1">VLOOKUP(CONCATENATE($F2274," ",$G2274),AllocFactorMatrix,(AA$4+1),FALSE)*$E2281</f>
        <v>0</v>
      </c>
      <c r="AB2274" s="25">
        <f ca="1">VLOOKUP(CONCATENATE($F2274," ",$G2274),AllocFactorMatrix,(AB$4+1),FALSE)*$E2281</f>
        <v>0</v>
      </c>
      <c r="AC2274" s="25">
        <f ca="1">VLOOKUP(CONCATENATE($F2274," ",$G2274),AllocFactorMatrix,(AC$4+1),FALSE)*$E2281</f>
        <v>0</v>
      </c>
    </row>
    <row r="2275" spans="4:29" hidden="1" outlineLevel="1">
      <c r="D2275" s="58"/>
      <c r="F2275" s="61" t="str">
        <f>F2281</f>
        <v>RSALE</v>
      </c>
      <c r="G2275" s="20" t="str">
        <f>$G$9</f>
        <v>BULKTRAN</v>
      </c>
      <c r="H2275" s="24">
        <f t="shared" ca="1" si="1020"/>
        <v>0</v>
      </c>
      <c r="I2275" s="25">
        <f ca="1">VLOOKUP(CONCATENATE($F2275," ",$G2275),AllocFactorMatrix,(I$4+1),FALSE)*$E2281</f>
        <v>0</v>
      </c>
      <c r="J2275" s="25">
        <f ca="1">VLOOKUP(CONCATENATE($F2275," ",$G2275),AllocFactorMatrix,(J$4+1),FALSE)*$E2281</f>
        <v>0</v>
      </c>
      <c r="K2275" s="25">
        <f ca="1">VLOOKUP(CONCATENATE($F2275," ",$G2275),AllocFactorMatrix,(K$4+1),FALSE)*$E2281</f>
        <v>0</v>
      </c>
      <c r="L2275" s="25">
        <f ca="1">VLOOKUP(CONCATENATE($F2275," ",$G2275),AllocFactorMatrix,(L$4+1),FALSE)*$E2281</f>
        <v>0</v>
      </c>
      <c r="M2275" s="25">
        <f t="shared" ca="1" si="1021"/>
        <v>0</v>
      </c>
      <c r="N2275" s="25">
        <f ca="1">VLOOKUP(CONCATENATE($F2275," ",$G2275),AllocFactorMatrix,(N$4+1),FALSE)*$E2281</f>
        <v>0</v>
      </c>
      <c r="O2275" s="25">
        <f ca="1">VLOOKUP(CONCATENATE($F2275," ",$G2275),AllocFactorMatrix,(O$4+1),FALSE)*$E2281</f>
        <v>0</v>
      </c>
      <c r="P2275" s="25">
        <f ca="1">VLOOKUP(CONCATENATE($F2275," ",$G2275),AllocFactorMatrix,(P$4+1),FALSE)*$E2281</f>
        <v>0</v>
      </c>
      <c r="Q2275" s="25">
        <f ca="1">VLOOKUP(CONCATENATE($F2275," ",$G2275),AllocFactorMatrix,(Q$4+1),FALSE)*$E2281</f>
        <v>0</v>
      </c>
      <c r="R2275" s="25">
        <f t="shared" ref="R2275:R2281" ca="1" si="1023">SUBTOTAL(9,N2275:Q2275)</f>
        <v>0</v>
      </c>
      <c r="S2275" s="25">
        <f ca="1">VLOOKUP(CONCATENATE($F2275," ",$G2275),AllocFactorMatrix,(S$4+1),FALSE)*$E2281</f>
        <v>0</v>
      </c>
      <c r="T2275" s="25">
        <f ca="1">VLOOKUP(CONCATENATE($F2275," ",$G2275),AllocFactorMatrix,(T$4+1),FALSE)*$E2281</f>
        <v>0</v>
      </c>
      <c r="U2275" s="25">
        <f ca="1">VLOOKUP(CONCATENATE($F2275," ",$G2275),AllocFactorMatrix,(U$4+1),FALSE)*$E2281</f>
        <v>0</v>
      </c>
      <c r="V2275" s="25">
        <f ca="1">VLOOKUP(CONCATENATE($F2275," ",$G2275),AllocFactorMatrix,(V$4+1),FALSE)*$E2281</f>
        <v>0</v>
      </c>
      <c r="W2275" s="25">
        <f t="shared" ref="W2275:W2281" ca="1" si="1024">SUBTOTAL(9,S2275:V2275)</f>
        <v>0</v>
      </c>
      <c r="X2275" s="25">
        <f ca="1">VLOOKUP(CONCATENATE($F2275," ",$G2275),AllocFactorMatrix,(X$4+1),FALSE)*$E2281</f>
        <v>0</v>
      </c>
      <c r="Y2275" s="25">
        <f ca="1">VLOOKUP(CONCATENATE($F2275," ",$G2275),AllocFactorMatrix,(Y$4+1),FALSE)*$E2281</f>
        <v>0</v>
      </c>
      <c r="Z2275" s="25">
        <f t="shared" ca="1" si="1022"/>
        <v>0</v>
      </c>
      <c r="AA2275" s="25">
        <f ca="1">VLOOKUP(CONCATENATE($F2275," ",$G2275),AllocFactorMatrix,(AA$4+1),FALSE)*$E2281</f>
        <v>0</v>
      </c>
      <c r="AB2275" s="25">
        <f ca="1">VLOOKUP(CONCATENATE($F2275," ",$G2275),AllocFactorMatrix,(AB$4+1),FALSE)*$E2281</f>
        <v>0</v>
      </c>
      <c r="AC2275" s="25">
        <f ca="1">VLOOKUP(CONCATENATE($F2275," ",$G2275),AllocFactorMatrix,(AC$4+1),FALSE)*$E2281</f>
        <v>0</v>
      </c>
    </row>
    <row r="2276" spans="4:29" hidden="1" outlineLevel="1">
      <c r="D2276" s="58"/>
      <c r="F2276" s="61" t="str">
        <f>F2281</f>
        <v>RSALE</v>
      </c>
      <c r="G2276" s="20" t="str">
        <f>$G$10</f>
        <v>SUBTRAN</v>
      </c>
      <c r="H2276" s="24">
        <f t="shared" ca="1" si="1020"/>
        <v>0</v>
      </c>
      <c r="I2276" s="25">
        <f ca="1">VLOOKUP(CONCATENATE($F2276," ",$G2276),AllocFactorMatrix,(I$4+1),FALSE)*$E2281</f>
        <v>0</v>
      </c>
      <c r="J2276" s="25">
        <f ca="1">VLOOKUP(CONCATENATE($F2276," ",$G2276),AllocFactorMatrix,(J$4+1),FALSE)*$E2281</f>
        <v>0</v>
      </c>
      <c r="K2276" s="25">
        <f ca="1">VLOOKUP(CONCATENATE($F2276," ",$G2276),AllocFactorMatrix,(K$4+1),FALSE)*$E2281</f>
        <v>0</v>
      </c>
      <c r="L2276" s="25">
        <f ca="1">VLOOKUP(CONCATENATE($F2276," ",$G2276),AllocFactorMatrix,(L$4+1),FALSE)*$E2281</f>
        <v>0</v>
      </c>
      <c r="M2276" s="25">
        <f t="shared" ca="1" si="1021"/>
        <v>0</v>
      </c>
      <c r="N2276" s="25">
        <f ca="1">VLOOKUP(CONCATENATE($F2276," ",$G2276),AllocFactorMatrix,(N$4+1),FALSE)*$E2281</f>
        <v>0</v>
      </c>
      <c r="O2276" s="25">
        <f ca="1">VLOOKUP(CONCATENATE($F2276," ",$G2276),AllocFactorMatrix,(O$4+1),FALSE)*$E2281</f>
        <v>0</v>
      </c>
      <c r="P2276" s="25">
        <f ca="1">VLOOKUP(CONCATENATE($F2276," ",$G2276),AllocFactorMatrix,(P$4+1),FALSE)*$E2281</f>
        <v>0</v>
      </c>
      <c r="Q2276" s="25">
        <f ca="1">VLOOKUP(CONCATENATE($F2276," ",$G2276),AllocFactorMatrix,(Q$4+1),FALSE)*$E2281</f>
        <v>0</v>
      </c>
      <c r="R2276" s="25">
        <f t="shared" ca="1" si="1023"/>
        <v>0</v>
      </c>
      <c r="S2276" s="25">
        <f ca="1">VLOOKUP(CONCATENATE($F2276," ",$G2276),AllocFactorMatrix,(S$4+1),FALSE)*$E2281</f>
        <v>0</v>
      </c>
      <c r="T2276" s="25">
        <f ca="1">VLOOKUP(CONCATENATE($F2276," ",$G2276),AllocFactorMatrix,(T$4+1),FALSE)*$E2281</f>
        <v>0</v>
      </c>
      <c r="U2276" s="25">
        <f ca="1">VLOOKUP(CONCATENATE($F2276," ",$G2276),AllocFactorMatrix,(U$4+1),FALSE)*$E2281</f>
        <v>0</v>
      </c>
      <c r="V2276" s="25">
        <f ca="1">VLOOKUP(CONCATENATE($F2276," ",$G2276),AllocFactorMatrix,(V$4+1),FALSE)*$E2281</f>
        <v>0</v>
      </c>
      <c r="W2276" s="25">
        <f t="shared" ca="1" si="1024"/>
        <v>0</v>
      </c>
      <c r="X2276" s="25">
        <f ca="1">VLOOKUP(CONCATENATE($F2276," ",$G2276),AllocFactorMatrix,(X$4+1),FALSE)*$E2281</f>
        <v>0</v>
      </c>
      <c r="Y2276" s="25">
        <f ca="1">VLOOKUP(CONCATENATE($F2276," ",$G2276),AllocFactorMatrix,(Y$4+1),FALSE)*$E2281</f>
        <v>0</v>
      </c>
      <c r="Z2276" s="25">
        <f t="shared" ca="1" si="1022"/>
        <v>0</v>
      </c>
      <c r="AA2276" s="25">
        <f ca="1">VLOOKUP(CONCATENATE($F2276," ",$G2276),AllocFactorMatrix,(AA$4+1),FALSE)*$E2281</f>
        <v>0</v>
      </c>
      <c r="AB2276" s="25">
        <f ca="1">VLOOKUP(CONCATENATE($F2276," ",$G2276),AllocFactorMatrix,(AB$4+1),FALSE)*$E2281</f>
        <v>0</v>
      </c>
      <c r="AC2276" s="25">
        <f ca="1">VLOOKUP(CONCATENATE($F2276," ",$G2276),AllocFactorMatrix,(AC$4+1),FALSE)*$E2281</f>
        <v>0</v>
      </c>
    </row>
    <row r="2277" spans="4:29" hidden="1" outlineLevel="1">
      <c r="D2277" s="58"/>
      <c r="F2277" s="61" t="str">
        <f>F2281</f>
        <v>RSALE</v>
      </c>
      <c r="G2277" s="20" t="str">
        <f>$G$11</f>
        <v>DISTPRI</v>
      </c>
      <c r="H2277" s="24">
        <f t="shared" ca="1" si="1020"/>
        <v>0</v>
      </c>
      <c r="I2277" s="25">
        <f ca="1">VLOOKUP(CONCATENATE($F2277," ",$G2277),AllocFactorMatrix,(I$4+1),FALSE)*$E2281</f>
        <v>0</v>
      </c>
      <c r="J2277" s="25">
        <f ca="1">VLOOKUP(CONCATENATE($F2277," ",$G2277),AllocFactorMatrix,(J$4+1),FALSE)*$E2281</f>
        <v>0</v>
      </c>
      <c r="K2277" s="25">
        <f ca="1">VLOOKUP(CONCATENATE($F2277," ",$G2277),AllocFactorMatrix,(K$4+1),FALSE)*$E2281</f>
        <v>0</v>
      </c>
      <c r="L2277" s="25">
        <f ca="1">VLOOKUP(CONCATENATE($F2277," ",$G2277),AllocFactorMatrix,(L$4+1),FALSE)*$E2281</f>
        <v>0</v>
      </c>
      <c r="M2277" s="25">
        <f t="shared" ca="1" si="1021"/>
        <v>0</v>
      </c>
      <c r="N2277" s="25">
        <f ca="1">VLOOKUP(CONCATENATE($F2277," ",$G2277),AllocFactorMatrix,(N$4+1),FALSE)*$E2281</f>
        <v>0</v>
      </c>
      <c r="O2277" s="25">
        <f ca="1">VLOOKUP(CONCATENATE($F2277," ",$G2277),AllocFactorMatrix,(O$4+1),FALSE)*$E2281</f>
        <v>0</v>
      </c>
      <c r="P2277" s="25">
        <f ca="1">VLOOKUP(CONCATENATE($F2277," ",$G2277),AllocFactorMatrix,(P$4+1),FALSE)*$E2281</f>
        <v>0</v>
      </c>
      <c r="Q2277" s="25">
        <f ca="1">VLOOKUP(CONCATENATE($F2277," ",$G2277),AllocFactorMatrix,(Q$4+1),FALSE)*$E2281</f>
        <v>0</v>
      </c>
      <c r="R2277" s="25">
        <f t="shared" ca="1" si="1023"/>
        <v>0</v>
      </c>
      <c r="S2277" s="25">
        <f ca="1">VLOOKUP(CONCATENATE($F2277," ",$G2277),AllocFactorMatrix,(S$4+1),FALSE)*$E2281</f>
        <v>0</v>
      </c>
      <c r="T2277" s="25">
        <f ca="1">VLOOKUP(CONCATENATE($F2277," ",$G2277),AllocFactorMatrix,(T$4+1),FALSE)*$E2281</f>
        <v>0</v>
      </c>
      <c r="U2277" s="25">
        <f ca="1">VLOOKUP(CONCATENATE($F2277," ",$G2277),AllocFactorMatrix,(U$4+1),FALSE)*$E2281</f>
        <v>0</v>
      </c>
      <c r="V2277" s="25">
        <f ca="1">VLOOKUP(CONCATENATE($F2277," ",$G2277),AllocFactorMatrix,(V$4+1),FALSE)*$E2281</f>
        <v>0</v>
      </c>
      <c r="W2277" s="25">
        <f t="shared" ca="1" si="1024"/>
        <v>0</v>
      </c>
      <c r="X2277" s="25">
        <f ca="1">VLOOKUP(CONCATENATE($F2277," ",$G2277),AllocFactorMatrix,(X$4+1),FALSE)*$E2281</f>
        <v>0</v>
      </c>
      <c r="Y2277" s="25">
        <f ca="1">VLOOKUP(CONCATENATE($F2277," ",$G2277),AllocFactorMatrix,(Y$4+1),FALSE)*$E2281</f>
        <v>0</v>
      </c>
      <c r="Z2277" s="25">
        <f t="shared" ca="1" si="1022"/>
        <v>0</v>
      </c>
      <c r="AA2277" s="25">
        <f ca="1">VLOOKUP(CONCATENATE($F2277," ",$G2277),AllocFactorMatrix,(AA$4+1),FALSE)*$E2281</f>
        <v>0</v>
      </c>
      <c r="AB2277" s="25">
        <f ca="1">VLOOKUP(CONCATENATE($F2277," ",$G2277),AllocFactorMatrix,(AB$4+1),FALSE)*$E2281</f>
        <v>0</v>
      </c>
      <c r="AC2277" s="25">
        <f ca="1">VLOOKUP(CONCATENATE($F2277," ",$G2277),AllocFactorMatrix,(AC$4+1),FALSE)*$E2281</f>
        <v>0</v>
      </c>
    </row>
    <row r="2278" spans="4:29" hidden="1" outlineLevel="1">
      <c r="D2278" s="58"/>
      <c r="F2278" s="61" t="str">
        <f>F2281</f>
        <v>RSALE</v>
      </c>
      <c r="G2278" s="20" t="str">
        <f>$G$12</f>
        <v>DISTSEC</v>
      </c>
      <c r="H2278" s="24">
        <f t="shared" ca="1" si="1020"/>
        <v>0</v>
      </c>
      <c r="I2278" s="25">
        <f ca="1">VLOOKUP(CONCATENATE($F2278," ",$G2278),AllocFactorMatrix,(I$4+1),FALSE)*$E2281</f>
        <v>0</v>
      </c>
      <c r="J2278" s="25">
        <f ca="1">VLOOKUP(CONCATENATE($F2278," ",$G2278),AllocFactorMatrix,(J$4+1),FALSE)*$E2281</f>
        <v>0</v>
      </c>
      <c r="K2278" s="25">
        <f ca="1">VLOOKUP(CONCATENATE($F2278," ",$G2278),AllocFactorMatrix,(K$4+1),FALSE)*$E2281</f>
        <v>0</v>
      </c>
      <c r="L2278" s="25">
        <f ca="1">VLOOKUP(CONCATENATE($F2278," ",$G2278),AllocFactorMatrix,(L$4+1),FALSE)*$E2281</f>
        <v>0</v>
      </c>
      <c r="M2278" s="25">
        <f t="shared" ca="1" si="1021"/>
        <v>0</v>
      </c>
      <c r="N2278" s="25">
        <f ca="1">VLOOKUP(CONCATENATE($F2278," ",$G2278),AllocFactorMatrix,(N$4+1),FALSE)*$E2281</f>
        <v>0</v>
      </c>
      <c r="O2278" s="25">
        <f ca="1">VLOOKUP(CONCATENATE($F2278," ",$G2278),AllocFactorMatrix,(O$4+1),FALSE)*$E2281</f>
        <v>0</v>
      </c>
      <c r="P2278" s="25">
        <f ca="1">VLOOKUP(CONCATENATE($F2278," ",$G2278),AllocFactorMatrix,(P$4+1),FALSE)*$E2281</f>
        <v>0</v>
      </c>
      <c r="Q2278" s="25">
        <f ca="1">VLOOKUP(CONCATENATE($F2278," ",$G2278),AllocFactorMatrix,(Q$4+1),FALSE)*$E2281</f>
        <v>0</v>
      </c>
      <c r="R2278" s="25">
        <f t="shared" ca="1" si="1023"/>
        <v>0</v>
      </c>
      <c r="S2278" s="25">
        <f ca="1">VLOOKUP(CONCATENATE($F2278," ",$G2278),AllocFactorMatrix,(S$4+1),FALSE)*$E2281</f>
        <v>0</v>
      </c>
      <c r="T2278" s="25">
        <f ca="1">VLOOKUP(CONCATENATE($F2278," ",$G2278),AllocFactorMatrix,(T$4+1),FALSE)*$E2281</f>
        <v>0</v>
      </c>
      <c r="U2278" s="25">
        <f ca="1">VLOOKUP(CONCATENATE($F2278," ",$G2278),AllocFactorMatrix,(U$4+1),FALSE)*$E2281</f>
        <v>0</v>
      </c>
      <c r="V2278" s="25">
        <f ca="1">VLOOKUP(CONCATENATE($F2278," ",$G2278),AllocFactorMatrix,(V$4+1),FALSE)*$E2281</f>
        <v>0</v>
      </c>
      <c r="W2278" s="25">
        <f t="shared" ca="1" si="1024"/>
        <v>0</v>
      </c>
      <c r="X2278" s="25">
        <f ca="1">VLOOKUP(CONCATENATE($F2278," ",$G2278),AllocFactorMatrix,(X$4+1),FALSE)*$E2281</f>
        <v>0</v>
      </c>
      <c r="Y2278" s="25">
        <f ca="1">VLOOKUP(CONCATENATE($F2278," ",$G2278),AllocFactorMatrix,(Y$4+1),FALSE)*$E2281</f>
        <v>0</v>
      </c>
      <c r="Z2278" s="25">
        <f t="shared" ca="1" si="1022"/>
        <v>0</v>
      </c>
      <c r="AA2278" s="25">
        <f ca="1">VLOOKUP(CONCATENATE($F2278," ",$G2278),AllocFactorMatrix,(AA$4+1),FALSE)*$E2281</f>
        <v>0</v>
      </c>
      <c r="AB2278" s="25">
        <f ca="1">VLOOKUP(CONCATENATE($F2278," ",$G2278),AllocFactorMatrix,(AB$4+1),FALSE)*$E2281</f>
        <v>0</v>
      </c>
      <c r="AC2278" s="25">
        <f ca="1">VLOOKUP(CONCATENATE($F2278," ",$G2278),AllocFactorMatrix,(AC$4+1),FALSE)*$E2281</f>
        <v>0</v>
      </c>
    </row>
    <row r="2279" spans="4:29" hidden="1" outlineLevel="1">
      <c r="D2279" s="58"/>
      <c r="F2279" s="61" t="str">
        <f>F2281</f>
        <v>RSALE</v>
      </c>
      <c r="G2279" s="20" t="str">
        <f>$G$13</f>
        <v>ENERGY</v>
      </c>
      <c r="H2279" s="24">
        <f t="shared" ca="1" si="1020"/>
        <v>0</v>
      </c>
      <c r="I2279" s="25">
        <f ca="1">VLOOKUP(CONCATENATE($F2279," ",$G2279),AllocFactorMatrix,(I$4+1),FALSE)*$E2281</f>
        <v>0</v>
      </c>
      <c r="J2279" s="25">
        <f ca="1">VLOOKUP(CONCATENATE($F2279," ",$G2279),AllocFactorMatrix,(J$4+1),FALSE)*$E2281</f>
        <v>0</v>
      </c>
      <c r="K2279" s="25">
        <f ca="1">VLOOKUP(CONCATENATE($F2279," ",$G2279),AllocFactorMatrix,(K$4+1),FALSE)*$E2281</f>
        <v>0</v>
      </c>
      <c r="L2279" s="25">
        <f ca="1">VLOOKUP(CONCATENATE($F2279," ",$G2279),AllocFactorMatrix,(L$4+1),FALSE)*$E2281</f>
        <v>0</v>
      </c>
      <c r="M2279" s="25">
        <f t="shared" ca="1" si="1021"/>
        <v>0</v>
      </c>
      <c r="N2279" s="25">
        <f ca="1">VLOOKUP(CONCATENATE($F2279," ",$G2279),AllocFactorMatrix,(N$4+1),FALSE)*$E2281</f>
        <v>0</v>
      </c>
      <c r="O2279" s="25">
        <f ca="1">VLOOKUP(CONCATENATE($F2279," ",$G2279),AllocFactorMatrix,(O$4+1),FALSE)*$E2281</f>
        <v>0</v>
      </c>
      <c r="P2279" s="25">
        <f ca="1">VLOOKUP(CONCATENATE($F2279," ",$G2279),AllocFactorMatrix,(P$4+1),FALSE)*$E2281</f>
        <v>0</v>
      </c>
      <c r="Q2279" s="25">
        <f ca="1">VLOOKUP(CONCATENATE($F2279," ",$G2279),AllocFactorMatrix,(Q$4+1),FALSE)*$E2281</f>
        <v>0</v>
      </c>
      <c r="R2279" s="25">
        <f t="shared" ca="1" si="1023"/>
        <v>0</v>
      </c>
      <c r="S2279" s="25">
        <f ca="1">VLOOKUP(CONCATENATE($F2279," ",$G2279),AllocFactorMatrix,(S$4+1),FALSE)*$E2281</f>
        <v>0</v>
      </c>
      <c r="T2279" s="25">
        <f ca="1">VLOOKUP(CONCATENATE($F2279," ",$G2279),AllocFactorMatrix,(T$4+1),FALSE)*$E2281</f>
        <v>0</v>
      </c>
      <c r="U2279" s="25">
        <f ca="1">VLOOKUP(CONCATENATE($F2279," ",$G2279),AllocFactorMatrix,(U$4+1),FALSE)*$E2281</f>
        <v>0</v>
      </c>
      <c r="V2279" s="25">
        <f ca="1">VLOOKUP(CONCATENATE($F2279," ",$G2279),AllocFactorMatrix,(V$4+1),FALSE)*$E2281</f>
        <v>0</v>
      </c>
      <c r="W2279" s="25">
        <f t="shared" ca="1" si="1024"/>
        <v>0</v>
      </c>
      <c r="X2279" s="25">
        <f ca="1">VLOOKUP(CONCATENATE($F2279," ",$G2279),AllocFactorMatrix,(X$4+1),FALSE)*$E2281</f>
        <v>0</v>
      </c>
      <c r="Y2279" s="25">
        <f ca="1">VLOOKUP(CONCATENATE($F2279," ",$G2279),AllocFactorMatrix,(Y$4+1),FALSE)*$E2281</f>
        <v>0</v>
      </c>
      <c r="Z2279" s="25">
        <f t="shared" ca="1" si="1022"/>
        <v>0</v>
      </c>
      <c r="AA2279" s="25">
        <f ca="1">VLOOKUP(CONCATENATE($F2279," ",$G2279),AllocFactorMatrix,(AA$4+1),FALSE)*$E2281</f>
        <v>0</v>
      </c>
      <c r="AB2279" s="25">
        <f ca="1">VLOOKUP(CONCATENATE($F2279," ",$G2279),AllocFactorMatrix,(AB$4+1),FALSE)*$E2281</f>
        <v>0</v>
      </c>
      <c r="AC2279" s="25">
        <f ca="1">VLOOKUP(CONCATENATE($F2279," ",$G2279),AllocFactorMatrix,(AC$4+1),FALSE)*$E2281</f>
        <v>0</v>
      </c>
    </row>
    <row r="2280" spans="4:29" hidden="1" outlineLevel="1">
      <c r="D2280" s="58"/>
      <c r="F2280" s="61" t="str">
        <f>F2281</f>
        <v>RSALE</v>
      </c>
      <c r="G2280" s="20" t="str">
        <f>$G$14</f>
        <v>CUSTOMER</v>
      </c>
      <c r="H2280" s="24">
        <f t="shared" ca="1" si="1020"/>
        <v>0</v>
      </c>
      <c r="I2280" s="25">
        <f ca="1">VLOOKUP(CONCATENATE($F2280," ",$G2280),AllocFactorMatrix,(I$4+1),FALSE)*$E2281</f>
        <v>0</v>
      </c>
      <c r="J2280" s="25">
        <f ca="1">VLOOKUP(CONCATENATE($F2280," ",$G2280),AllocFactorMatrix,(J$4+1),FALSE)*$E2281</f>
        <v>0</v>
      </c>
      <c r="K2280" s="25">
        <f ca="1">VLOOKUP(CONCATENATE($F2280," ",$G2280),AllocFactorMatrix,(K$4+1),FALSE)*$E2281</f>
        <v>0</v>
      </c>
      <c r="L2280" s="25">
        <f ca="1">VLOOKUP(CONCATENATE($F2280," ",$G2280),AllocFactorMatrix,(L$4+1),FALSE)*$E2281</f>
        <v>0</v>
      </c>
      <c r="M2280" s="25">
        <f t="shared" ca="1" si="1021"/>
        <v>0</v>
      </c>
      <c r="N2280" s="25">
        <f ca="1">VLOOKUP(CONCATENATE($F2280," ",$G2280),AllocFactorMatrix,(N$4+1),FALSE)*$E2281</f>
        <v>0</v>
      </c>
      <c r="O2280" s="25">
        <f ca="1">VLOOKUP(CONCATENATE($F2280," ",$G2280),AllocFactorMatrix,(O$4+1),FALSE)*$E2281</f>
        <v>0</v>
      </c>
      <c r="P2280" s="25">
        <f ca="1">VLOOKUP(CONCATENATE($F2280," ",$G2280),AllocFactorMatrix,(P$4+1),FALSE)*$E2281</f>
        <v>0</v>
      </c>
      <c r="Q2280" s="25">
        <f ca="1">VLOOKUP(CONCATENATE($F2280," ",$G2280),AllocFactorMatrix,(Q$4+1),FALSE)*$E2281</f>
        <v>0</v>
      </c>
      <c r="R2280" s="25">
        <f t="shared" ca="1" si="1023"/>
        <v>0</v>
      </c>
      <c r="S2280" s="25">
        <f ca="1">VLOOKUP(CONCATENATE($F2280," ",$G2280),AllocFactorMatrix,(S$4+1),FALSE)*$E2281</f>
        <v>0</v>
      </c>
      <c r="T2280" s="25">
        <f ca="1">VLOOKUP(CONCATENATE($F2280," ",$G2280),AllocFactorMatrix,(T$4+1),FALSE)*$E2281</f>
        <v>0</v>
      </c>
      <c r="U2280" s="25">
        <f ca="1">VLOOKUP(CONCATENATE($F2280," ",$G2280),AllocFactorMatrix,(U$4+1),FALSE)*$E2281</f>
        <v>0</v>
      </c>
      <c r="V2280" s="25">
        <f ca="1">VLOOKUP(CONCATENATE($F2280," ",$G2280),AllocFactorMatrix,(V$4+1),FALSE)*$E2281</f>
        <v>0</v>
      </c>
      <c r="W2280" s="25">
        <f t="shared" ca="1" si="1024"/>
        <v>0</v>
      </c>
      <c r="X2280" s="25">
        <f ca="1">VLOOKUP(CONCATENATE($F2280," ",$G2280),AllocFactorMatrix,(X$4+1),FALSE)*$E2281</f>
        <v>0</v>
      </c>
      <c r="Y2280" s="25">
        <f ca="1">VLOOKUP(CONCATENATE($F2280," ",$G2280),AllocFactorMatrix,(Y$4+1),FALSE)*$E2281</f>
        <v>0</v>
      </c>
      <c r="Z2280" s="25">
        <f t="shared" ca="1" si="1022"/>
        <v>0</v>
      </c>
      <c r="AA2280" s="25">
        <f ca="1">VLOOKUP(CONCATENATE($F2280," ",$G2280),AllocFactorMatrix,(AA$4+1),FALSE)*$E2281</f>
        <v>0</v>
      </c>
      <c r="AB2280" s="25">
        <f ca="1">VLOOKUP(CONCATENATE($F2280," ",$G2280),AllocFactorMatrix,(AB$4+1),FALSE)*$E2281</f>
        <v>0</v>
      </c>
      <c r="AC2280" s="25">
        <f ca="1">VLOOKUP(CONCATENATE($F2280," ",$G2280),AllocFactorMatrix,(AC$4+1),FALSE)*$E2281</f>
        <v>0</v>
      </c>
    </row>
    <row r="2281" spans="4:29" collapsed="1">
      <c r="D2281" s="58" t="s">
        <v>1242</v>
      </c>
      <c r="E2281" s="22"/>
      <c r="F2281" s="23" t="s">
        <v>72</v>
      </c>
      <c r="G2281" s="20" t="str">
        <f>$G$15</f>
        <v>TOTAL</v>
      </c>
      <c r="H2281" s="24">
        <f t="shared" ca="1" si="1020"/>
        <v>0</v>
      </c>
      <c r="I2281" s="25">
        <f ca="1">VLOOKUP(CONCATENATE($F2281," ",$G2281),AllocFactorMatrix,(I$4+1),FALSE)*$E2281</f>
        <v>0</v>
      </c>
      <c r="J2281" s="25">
        <f ca="1">VLOOKUP(CONCATENATE($F2281," ",$G2281),AllocFactorMatrix,(J$4+1),FALSE)*$E2281</f>
        <v>0</v>
      </c>
      <c r="K2281" s="25">
        <f ca="1">VLOOKUP(CONCATENATE($F2281," ",$G2281),AllocFactorMatrix,(K$4+1),FALSE)*$E2281</f>
        <v>0</v>
      </c>
      <c r="L2281" s="25">
        <f ca="1">VLOOKUP(CONCATENATE($F2281," ",$G2281),AllocFactorMatrix,(L$4+1),FALSE)*$E2281</f>
        <v>0</v>
      </c>
      <c r="M2281" s="25">
        <f t="shared" ca="1" si="1021"/>
        <v>0</v>
      </c>
      <c r="N2281" s="25">
        <f ca="1">VLOOKUP(CONCATENATE($F2281," ",$G2281),AllocFactorMatrix,(N$4+1),FALSE)*$E2281</f>
        <v>0</v>
      </c>
      <c r="O2281" s="25">
        <f ca="1">VLOOKUP(CONCATENATE($F2281," ",$G2281),AllocFactorMatrix,(O$4+1),FALSE)*$E2281</f>
        <v>0</v>
      </c>
      <c r="P2281" s="25">
        <f ca="1">VLOOKUP(CONCATENATE($F2281," ",$G2281),AllocFactorMatrix,(P$4+1),FALSE)*$E2281</f>
        <v>0</v>
      </c>
      <c r="Q2281" s="25">
        <f ca="1">VLOOKUP(CONCATENATE($F2281," ",$G2281),AllocFactorMatrix,(Q$4+1),FALSE)*$E2281</f>
        <v>0</v>
      </c>
      <c r="R2281" s="25">
        <f t="shared" ca="1" si="1023"/>
        <v>0</v>
      </c>
      <c r="S2281" s="25">
        <f ca="1">VLOOKUP(CONCATENATE($F2281," ",$G2281),AllocFactorMatrix,(S$4+1),FALSE)*$E2281</f>
        <v>0</v>
      </c>
      <c r="T2281" s="25">
        <f ca="1">VLOOKUP(CONCATENATE($F2281," ",$G2281),AllocFactorMatrix,(T$4+1),FALSE)*$E2281</f>
        <v>0</v>
      </c>
      <c r="U2281" s="25">
        <f ca="1">VLOOKUP(CONCATENATE($F2281," ",$G2281),AllocFactorMatrix,(U$4+1),FALSE)*$E2281</f>
        <v>0</v>
      </c>
      <c r="V2281" s="25">
        <f ca="1">VLOOKUP(CONCATENATE($F2281," ",$G2281),AllocFactorMatrix,(V$4+1),FALSE)*$E2281</f>
        <v>0</v>
      </c>
      <c r="W2281" s="25">
        <f t="shared" ca="1" si="1024"/>
        <v>0</v>
      </c>
      <c r="X2281" s="25">
        <f ca="1">VLOOKUP(CONCATENATE($F2281," ",$G2281),AllocFactorMatrix,(X$4+1),FALSE)*$E2281</f>
        <v>0</v>
      </c>
      <c r="Y2281" s="25">
        <f ca="1">VLOOKUP(CONCATENATE($F2281," ",$G2281),AllocFactorMatrix,(Y$4+1),FALSE)*$E2281</f>
        <v>0</v>
      </c>
      <c r="Z2281" s="25">
        <f t="shared" ca="1" si="1022"/>
        <v>0</v>
      </c>
      <c r="AA2281" s="25">
        <f ca="1">VLOOKUP(CONCATENATE($F2281," ",$G2281),AllocFactorMatrix,(AA$4+1),FALSE)*$E2281</f>
        <v>0</v>
      </c>
      <c r="AB2281" s="25">
        <f ca="1">VLOOKUP(CONCATENATE($F2281," ",$G2281),AllocFactorMatrix,(AB$4+1),FALSE)*$E2281</f>
        <v>0</v>
      </c>
      <c r="AC2281" s="25">
        <f ca="1">VLOOKUP(CONCATENATE($F2281," ",$G2281),AllocFactorMatrix,(AC$4+1),FALSE)*$E2281</f>
        <v>0</v>
      </c>
    </row>
    <row r="2282" spans="4:29" hidden="1" outlineLevel="1">
      <c r="G2282" s="20" t="str">
        <f>$G$8</f>
        <v>PRODUCTION</v>
      </c>
      <c r="H2282" s="24">
        <f t="shared" ref="H2282:AC2282" ca="1" si="1025">+H2106+H2098+H2010+H2058+H2186+H2114+H2122+H2130+H2138+H2146+H2154+H2050+H2170+H2066+H2074+H2082+H2090+H2250+H2194+H2258+H2210+H2218+H2034+H2018+H2026+H2162+H2178+H2226+H2234+H2042+H2202+H2266+H2242+H2274</f>
        <v>6953944.1746768812</v>
      </c>
      <c r="I2282" s="24">
        <f t="shared" ca="1" si="1025"/>
        <v>3471601.2433593348</v>
      </c>
      <c r="J2282" s="24">
        <f t="shared" ca="1" si="1025"/>
        <v>853061.82048711576</v>
      </c>
      <c r="K2282" s="24">
        <f t="shared" ca="1" si="1025"/>
        <v>-5126.408101042206</v>
      </c>
      <c r="L2282" s="24">
        <f t="shared" ca="1" si="1025"/>
        <v>-1163.4500986738303</v>
      </c>
      <c r="M2282" s="24">
        <f t="shared" ca="1" si="1025"/>
        <v>846771.9622873998</v>
      </c>
      <c r="N2282" s="24">
        <f t="shared" ca="1" si="1025"/>
        <v>322939.35587108927</v>
      </c>
      <c r="O2282" s="24">
        <f t="shared" ca="1" si="1025"/>
        <v>108390.6029696645</v>
      </c>
      <c r="P2282" s="24">
        <f t="shared" ca="1" si="1025"/>
        <v>5691.2176362546743</v>
      </c>
      <c r="Q2282" s="24">
        <f t="shared" ca="1" si="1025"/>
        <v>60627.984233735348</v>
      </c>
      <c r="R2282" s="24">
        <f t="shared" ca="1" si="1025"/>
        <v>497649.16071074363</v>
      </c>
      <c r="S2282" s="24">
        <f t="shared" ca="1" si="1025"/>
        <v>24174.145401810911</v>
      </c>
      <c r="T2282" s="24">
        <f t="shared" ca="1" si="1025"/>
        <v>258451.4840428665</v>
      </c>
      <c r="U2282" s="24">
        <f t="shared" ca="1" si="1025"/>
        <v>1478559.4663821077</v>
      </c>
      <c r="V2282" s="24">
        <f t="shared" ca="1" si="1025"/>
        <v>275734.15107110352</v>
      </c>
      <c r="W2282" s="24">
        <f t="shared" ca="1" si="1025"/>
        <v>2036919.2468978884</v>
      </c>
      <c r="X2282" s="24">
        <f t="shared" ca="1" si="1025"/>
        <v>84585.336751272043</v>
      </c>
      <c r="Y2282" s="24">
        <f t="shared" ca="1" si="1025"/>
        <v>2541.2762457570266</v>
      </c>
      <c r="Z2282" s="24">
        <f t="shared" ca="1" si="1025"/>
        <v>87126.612997029093</v>
      </c>
      <c r="AA2282" s="24">
        <f t="shared" ca="1" si="1025"/>
        <v>1907.5439188985288</v>
      </c>
      <c r="AB2282" s="24">
        <f t="shared" ca="1" si="1025"/>
        <v>9398.1016133567136</v>
      </c>
      <c r="AC2282" s="24">
        <f t="shared" ca="1" si="1025"/>
        <v>2570.3028922282479</v>
      </c>
    </row>
    <row r="2283" spans="4:29" hidden="1" outlineLevel="1">
      <c r="G2283" s="20" t="str">
        <f>$G$9</f>
        <v>BULKTRAN</v>
      </c>
      <c r="H2283" s="24">
        <f t="shared" ref="H2283:AC2283" ca="1" si="1026">+H2107+H2099+H2011+H2059+H2187+H2115+H2123+H2131+H2139+H2147+H2155+H2051+H2171+H2067+H2075+H2083+H2091+H2251+H2195+H2259+H2211+H2219+H2035+H2019+H2027+H2163+H2179+H2227+H2235+H2043+H2203+H2267+H2243+H2275</f>
        <v>522418.68556912837</v>
      </c>
      <c r="I2283" s="24">
        <f t="shared" ca="1" si="1026"/>
        <v>320567.95183223695</v>
      </c>
      <c r="J2283" s="24">
        <f t="shared" ca="1" si="1026"/>
        <v>68760.654022256567</v>
      </c>
      <c r="K2283" s="24">
        <f t="shared" ca="1" si="1026"/>
        <v>-1397.4263968978221</v>
      </c>
      <c r="L2283" s="24">
        <f t="shared" ca="1" si="1026"/>
        <v>-529.35048736565557</v>
      </c>
      <c r="M2283" s="24">
        <f t="shared" ca="1" si="1026"/>
        <v>66833.877137993142</v>
      </c>
      <c r="N2283" s="24">
        <f t="shared" ca="1" si="1026"/>
        <v>23612.38484621805</v>
      </c>
      <c r="O2283" s="24">
        <f t="shared" ca="1" si="1026"/>
        <v>7896.9475352888567</v>
      </c>
      <c r="P2283" s="24">
        <f t="shared" ca="1" si="1026"/>
        <v>544.83325026926332</v>
      </c>
      <c r="Q2283" s="24">
        <f t="shared" ca="1" si="1026"/>
        <v>-101416.55171967049</v>
      </c>
      <c r="R2283" s="24">
        <f t="shared" ca="1" si="1026"/>
        <v>-69362.386087894309</v>
      </c>
      <c r="S2283" s="24">
        <f t="shared" ca="1" si="1026"/>
        <v>1813.2513302988878</v>
      </c>
      <c r="T2283" s="24">
        <f t="shared" ca="1" si="1026"/>
        <v>19678.141217647906</v>
      </c>
      <c r="U2283" s="24">
        <f t="shared" ca="1" si="1026"/>
        <v>156793.60535631879</v>
      </c>
      <c r="V2283" s="24">
        <f t="shared" ca="1" si="1026"/>
        <v>20254.835507272142</v>
      </c>
      <c r="W2283" s="24">
        <f t="shared" ca="1" si="1026"/>
        <v>198539.83341153772</v>
      </c>
      <c r="X2283" s="24">
        <f t="shared" ca="1" si="1026"/>
        <v>4633.7651323747468</v>
      </c>
      <c r="Y2283" s="24">
        <f t="shared" ca="1" si="1026"/>
        <v>191.31794607972992</v>
      </c>
      <c r="Z2283" s="24">
        <f t="shared" ca="1" si="1026"/>
        <v>4825.0830784544796</v>
      </c>
      <c r="AA2283" s="24">
        <f t="shared" ca="1" si="1026"/>
        <v>147.0971198933525</v>
      </c>
      <c r="AB2283" s="24">
        <f t="shared" ca="1" si="1026"/>
        <v>666.72231641423036</v>
      </c>
      <c r="AC2283" s="24">
        <f t="shared" ca="1" si="1026"/>
        <v>200.50676049281049</v>
      </c>
    </row>
    <row r="2284" spans="4:29" hidden="1" outlineLevel="1">
      <c r="G2284" s="20" t="str">
        <f>$G$10</f>
        <v>SUBTRAN</v>
      </c>
      <c r="H2284" s="24">
        <f t="shared" ref="H2284:AC2284" ca="1" si="1027">+H2108+H2100+H2012+H2060+H2188+H2116+H2124+H2132+H2140+H2148+H2156+H2052+H2172+H2068+H2076+H2084+H2092+H2252+H2196+H2260+H2212+H2220+H2036+H2020+H2028+H2164+H2180+H2228+H2236+H2044+H2204+H2268+H2244+H2276</f>
        <v>240442.89813196968</v>
      </c>
      <c r="I2284" s="24">
        <f t="shared" ca="1" si="1027"/>
        <v>118619.58847427931</v>
      </c>
      <c r="J2284" s="24">
        <f t="shared" ca="1" si="1027"/>
        <v>25850.915302295492</v>
      </c>
      <c r="K2284" s="24">
        <f t="shared" ca="1" si="1027"/>
        <v>-499.64056300732705</v>
      </c>
      <c r="L2284" s="24">
        <f t="shared" ca="1" si="1027"/>
        <v>-247.74829213085002</v>
      </c>
      <c r="M2284" s="24">
        <f t="shared" ca="1" si="1027"/>
        <v>25103.526447157317</v>
      </c>
      <c r="N2284" s="24">
        <f t="shared" ca="1" si="1027"/>
        <v>9298.0536317213864</v>
      </c>
      <c r="O2284" s="24">
        <f t="shared" ca="1" si="1027"/>
        <v>3081.8858938937733</v>
      </c>
      <c r="P2284" s="24">
        <f t="shared" ca="1" si="1027"/>
        <v>276.85275459034551</v>
      </c>
      <c r="Q2284" s="24">
        <f t="shared" ca="1" si="1027"/>
        <v>0</v>
      </c>
      <c r="R2284" s="24">
        <f t="shared" ca="1" si="1027"/>
        <v>12656.792280205507</v>
      </c>
      <c r="S2284" s="24">
        <f t="shared" ca="1" si="1027"/>
        <v>661.38519360735563</v>
      </c>
      <c r="T2284" s="24">
        <f t="shared" ca="1" si="1027"/>
        <v>7610.2242516697997</v>
      </c>
      <c r="U2284" s="24">
        <f t="shared" ca="1" si="1027"/>
        <v>73631.351238183663</v>
      </c>
      <c r="V2284" s="24">
        <f t="shared" ca="1" si="1027"/>
        <v>0</v>
      </c>
      <c r="W2284" s="24">
        <f t="shared" ca="1" si="1027"/>
        <v>81902.960683460828</v>
      </c>
      <c r="X2284" s="24">
        <f t="shared" ca="1" si="1027"/>
        <v>1845.8929008066261</v>
      </c>
      <c r="Y2284" s="24">
        <f t="shared" ca="1" si="1027"/>
        <v>74.231477809093946</v>
      </c>
      <c r="Z2284" s="24">
        <f t="shared" ca="1" si="1027"/>
        <v>1920.1243786157197</v>
      </c>
      <c r="AA2284" s="24">
        <f t="shared" ca="1" si="1027"/>
        <v>54.157186818883318</v>
      </c>
      <c r="AB2284" s="24">
        <f t="shared" ca="1" si="1027"/>
        <v>142.8573563390357</v>
      </c>
      <c r="AC2284" s="24">
        <f t="shared" ca="1" si="1027"/>
        <v>42.891325093138832</v>
      </c>
    </row>
    <row r="2285" spans="4:29" hidden="1" outlineLevel="1">
      <c r="G2285" s="20" t="str">
        <f>$G$11</f>
        <v>DISTPRI</v>
      </c>
      <c r="H2285" s="24">
        <f t="shared" ref="H2285:AC2285" ca="1" si="1028">+H2109+H2101+H2013+H2061+H2189+H2117+H2125+H2133+H2141+H2149+H2157+H2053+H2173+H2069+H2077+H2085+H2093+H2253+H2197+H2261+H2213+H2221+H2037+H2021+H2029+H2165+H2181+H2229+H2237+H2045+H2205+H2269+H2245+H2277</f>
        <v>-631863.10674636951</v>
      </c>
      <c r="I2285" s="24">
        <f t="shared" ca="1" si="1028"/>
        <v>-384416.86236131261</v>
      </c>
      <c r="J2285" s="24">
        <f t="shared" ca="1" si="1028"/>
        <v>-114814.6525632363</v>
      </c>
      <c r="K2285" s="24">
        <f t="shared" ca="1" si="1028"/>
        <v>-8621.8865186281</v>
      </c>
      <c r="L2285" s="24">
        <f t="shared" ca="1" si="1028"/>
        <v>0</v>
      </c>
      <c r="M2285" s="24">
        <f t="shared" ca="1" si="1028"/>
        <v>-123436.53908186441</v>
      </c>
      <c r="N2285" s="24">
        <f t="shared" ca="1" si="1028"/>
        <v>-66664.588817431257</v>
      </c>
      <c r="O2285" s="24">
        <f t="shared" ca="1" si="1028"/>
        <v>-11584.278777626747</v>
      </c>
      <c r="P2285" s="24">
        <f t="shared" ca="1" si="1028"/>
        <v>0</v>
      </c>
      <c r="Q2285" s="24">
        <f t="shared" ca="1" si="1028"/>
        <v>0</v>
      </c>
      <c r="R2285" s="24">
        <f t="shared" ca="1" si="1028"/>
        <v>-78248.867595058007</v>
      </c>
      <c r="S2285" s="24">
        <f t="shared" ca="1" si="1028"/>
        <v>-1734.2059334494229</v>
      </c>
      <c r="T2285" s="24">
        <f t="shared" ca="1" si="1028"/>
        <v>-22167.130145323601</v>
      </c>
      <c r="U2285" s="24">
        <f t="shared" ca="1" si="1028"/>
        <v>0</v>
      </c>
      <c r="V2285" s="24">
        <f t="shared" ca="1" si="1028"/>
        <v>0</v>
      </c>
      <c r="W2285" s="24">
        <f t="shared" ca="1" si="1028"/>
        <v>-23901.336078773023</v>
      </c>
      <c r="X2285" s="24">
        <f t="shared" ca="1" si="1028"/>
        <v>-20540.680075943674</v>
      </c>
      <c r="Y2285" s="24">
        <f t="shared" ca="1" si="1028"/>
        <v>-240.00244429781071</v>
      </c>
      <c r="Z2285" s="24">
        <f t="shared" ca="1" si="1028"/>
        <v>-20780.682520241488</v>
      </c>
      <c r="AA2285" s="24">
        <f t="shared" ca="1" si="1028"/>
        <v>-137.84992585580557</v>
      </c>
      <c r="AB2285" s="24">
        <f t="shared" ca="1" si="1028"/>
        <v>-816.59584275720078</v>
      </c>
      <c r="AC2285" s="24">
        <f t="shared" ca="1" si="1028"/>
        <v>-124.37334050703316</v>
      </c>
    </row>
    <row r="2286" spans="4:29" hidden="1" outlineLevel="1">
      <c r="G2286" s="20" t="str">
        <f>$G$12</f>
        <v>DISTSEC</v>
      </c>
      <c r="H2286" s="24">
        <f t="shared" ref="H2286:AC2286" ca="1" si="1029">+H2110+H2102+H2014+H2062+H2190+H2118+H2126+H2134+H2142+H2150+H2158+H2054+H2174+H2070+H2078+H2086+H2094+H2254+H2198+H2262+H2214+H2222+H2038+H2022+H2030+H2166+H2182+H2230+H2238+H2046+H2206+H2270+H2246+H2278</f>
        <v>-208448.49296692712</v>
      </c>
      <c r="I2286" s="24">
        <f t="shared" ca="1" si="1029"/>
        <v>-140668.09809611578</v>
      </c>
      <c r="J2286" s="24">
        <f t="shared" ca="1" si="1029"/>
        <v>-39463.20302111737</v>
      </c>
      <c r="K2286" s="24">
        <f t="shared" ca="1" si="1029"/>
        <v>0</v>
      </c>
      <c r="L2286" s="24">
        <f t="shared" ca="1" si="1029"/>
        <v>0</v>
      </c>
      <c r="M2286" s="24">
        <f t="shared" ca="1" si="1029"/>
        <v>-39463.20302111737</v>
      </c>
      <c r="N2286" s="24">
        <f t="shared" ca="1" si="1029"/>
        <v>-20004.87020393565</v>
      </c>
      <c r="O2286" s="24">
        <f t="shared" ca="1" si="1029"/>
        <v>0</v>
      </c>
      <c r="P2286" s="24">
        <f t="shared" ca="1" si="1029"/>
        <v>0</v>
      </c>
      <c r="Q2286" s="24">
        <f t="shared" ca="1" si="1029"/>
        <v>0</v>
      </c>
      <c r="R2286" s="24">
        <f t="shared" ca="1" si="1029"/>
        <v>-20004.87020393565</v>
      </c>
      <c r="S2286" s="24">
        <f t="shared" ca="1" si="1029"/>
        <v>-316.52252116409051</v>
      </c>
      <c r="T2286" s="24">
        <f t="shared" ca="1" si="1029"/>
        <v>0</v>
      </c>
      <c r="U2286" s="24">
        <f t="shared" ca="1" si="1029"/>
        <v>0</v>
      </c>
      <c r="V2286" s="24">
        <f t="shared" ca="1" si="1029"/>
        <v>0</v>
      </c>
      <c r="W2286" s="24">
        <f t="shared" ca="1" si="1029"/>
        <v>-316.52252116409051</v>
      </c>
      <c r="X2286" s="24">
        <f t="shared" ca="1" si="1029"/>
        <v>-6466.4603532564906</v>
      </c>
      <c r="Y2286" s="24">
        <f t="shared" ca="1" si="1029"/>
        <v>0</v>
      </c>
      <c r="Z2286" s="24">
        <f t="shared" ca="1" si="1029"/>
        <v>-6466.4603532564906</v>
      </c>
      <c r="AA2286" s="24">
        <f t="shared" ca="1" si="1029"/>
        <v>-31.0141018507409</v>
      </c>
      <c r="AB2286" s="24">
        <f t="shared" ca="1" si="1029"/>
        <v>-1332.0328530867532</v>
      </c>
      <c r="AC2286" s="24">
        <f t="shared" ca="1" si="1029"/>
        <v>-166.29181640048151</v>
      </c>
    </row>
    <row r="2287" spans="4:29" hidden="1" outlineLevel="1">
      <c r="G2287" s="20" t="str">
        <f>$G$13</f>
        <v>ENERGY</v>
      </c>
      <c r="H2287" s="24">
        <f t="shared" ref="H2287:AC2287" ca="1" si="1030">+H2111+H2103+H2015+H2063+H2191+H2119+H2127+H2135+H2143+H2151+H2159+H2055+H2175+H2071+H2079+H2087+H2095+H2255+H2199+H2263+H2215+H2223+H2039+H2023+H2031+H2167+H2183+H2231+H2239+H2047+H2207+H2271+H2247+H2279</f>
        <v>-48475253.432687789</v>
      </c>
      <c r="I2287" s="24">
        <f t="shared" ca="1" si="1030"/>
        <v>-17595008.548065115</v>
      </c>
      <c r="J2287" s="24">
        <f t="shared" ca="1" si="1030"/>
        <v>-5693823.462470307</v>
      </c>
      <c r="K2287" s="24">
        <f t="shared" ca="1" si="1030"/>
        <v>-76192.484698409389</v>
      </c>
      <c r="L2287" s="24">
        <f t="shared" ca="1" si="1030"/>
        <v>-2745.97171928546</v>
      </c>
      <c r="M2287" s="24">
        <f t="shared" ca="1" si="1030"/>
        <v>-5772761.9188880017</v>
      </c>
      <c r="N2287" s="24">
        <f t="shared" ca="1" si="1030"/>
        <v>-2784267.452440253</v>
      </c>
      <c r="O2287" s="24">
        <f t="shared" ca="1" si="1030"/>
        <v>-762829.88351084339</v>
      </c>
      <c r="P2287" s="24">
        <f t="shared" ca="1" si="1030"/>
        <v>-63000.059836516164</v>
      </c>
      <c r="Q2287" s="24">
        <f t="shared" ca="1" si="1030"/>
        <v>87871.62295339581</v>
      </c>
      <c r="R2287" s="24">
        <f t="shared" ca="1" si="1030"/>
        <v>-3522225.7728342167</v>
      </c>
      <c r="S2287" s="24">
        <f t="shared" ca="1" si="1030"/>
        <v>-180833.51240331781</v>
      </c>
      <c r="T2287" s="24">
        <f t="shared" ca="1" si="1030"/>
        <v>-2166800.4279421554</v>
      </c>
      <c r="U2287" s="24">
        <f t="shared" ca="1" si="1030"/>
        <v>-15630774.800643032</v>
      </c>
      <c r="V2287" s="24">
        <f t="shared" ca="1" si="1030"/>
        <v>-2448622.8546630456</v>
      </c>
      <c r="W2287" s="24">
        <f t="shared" ca="1" si="1030"/>
        <v>-20427031.595651552</v>
      </c>
      <c r="X2287" s="24">
        <f t="shared" ca="1" si="1030"/>
        <v>-757145.69709820382</v>
      </c>
      <c r="Y2287" s="24">
        <f t="shared" ca="1" si="1030"/>
        <v>-17384.299786462365</v>
      </c>
      <c r="Z2287" s="24">
        <f t="shared" ca="1" si="1030"/>
        <v>-774529.99688466615</v>
      </c>
      <c r="AA2287" s="24">
        <f t="shared" ca="1" si="1030"/>
        <v>-16900.925406438015</v>
      </c>
      <c r="AB2287" s="24">
        <f t="shared" ca="1" si="1030"/>
        <v>-294199.67416191287</v>
      </c>
      <c r="AC2287" s="24">
        <f t="shared" ca="1" si="1030"/>
        <v>-72595.000795882443</v>
      </c>
    </row>
    <row r="2288" spans="4:29" hidden="1" outlineLevel="1">
      <c r="G2288" s="20" t="str">
        <f>$G$14</f>
        <v>CUSTOMER</v>
      </c>
      <c r="H2288" s="24">
        <f t="shared" ref="H2288:AC2288" ca="1" si="1031">+H2112+H2104+H2016+H2064+H2192+H2120+H2128+H2136+H2144+H2152+H2160+H2056+H2176+H2072+H2080+H2088+H2096+H2256+H2200+H2264+H2216+H2224+H2040+H2024+H2032+H2168+H2184+H2232+H2240+H2048+H2208+H2272+H2248+H2280</f>
        <v>-1951407.434992613</v>
      </c>
      <c r="I2288" s="24">
        <f t="shared" ca="1" si="1031"/>
        <v>-1275631.0706147973</v>
      </c>
      <c r="J2288" s="24">
        <f t="shared" ca="1" si="1031"/>
        <v>-341771.72982950567</v>
      </c>
      <c r="K2288" s="24">
        <f t="shared" ca="1" si="1031"/>
        <v>-9142.5913368079964</v>
      </c>
      <c r="L2288" s="24">
        <f t="shared" ca="1" si="1031"/>
        <v>-4261.724825808099</v>
      </c>
      <c r="M2288" s="24">
        <f t="shared" ca="1" si="1031"/>
        <v>-355176.0459921218</v>
      </c>
      <c r="N2288" s="24">
        <f t="shared" ca="1" si="1031"/>
        <v>-6662.4043709525349</v>
      </c>
      <c r="O2288" s="24">
        <f t="shared" ca="1" si="1031"/>
        <v>-2558.8999662868714</v>
      </c>
      <c r="P2288" s="24">
        <f t="shared" ca="1" si="1031"/>
        <v>-1755.3800942669066</v>
      </c>
      <c r="Q2288" s="24">
        <f t="shared" ca="1" si="1031"/>
        <v>-19560.483466090944</v>
      </c>
      <c r="R2288" s="24">
        <f t="shared" ca="1" si="1031"/>
        <v>-30537.167897597254</v>
      </c>
      <c r="S2288" s="24">
        <f t="shared" ca="1" si="1031"/>
        <v>-72.833457003392937</v>
      </c>
      <c r="T2288" s="24">
        <f t="shared" ca="1" si="1031"/>
        <v>-1505.9303295098721</v>
      </c>
      <c r="U2288" s="24">
        <f t="shared" ca="1" si="1031"/>
        <v>-3564.6834794487991</v>
      </c>
      <c r="V2288" s="24">
        <f t="shared" ca="1" si="1031"/>
        <v>-737.78204373194512</v>
      </c>
      <c r="W2288" s="24">
        <f t="shared" ca="1" si="1031"/>
        <v>-5881.229309694012</v>
      </c>
      <c r="X2288" s="24">
        <f t="shared" ca="1" si="1031"/>
        <v>-2374.6619241595859</v>
      </c>
      <c r="Y2288" s="24">
        <f t="shared" ca="1" si="1031"/>
        <v>-31.970957654917058</v>
      </c>
      <c r="Z2288" s="24">
        <f t="shared" ca="1" si="1031"/>
        <v>-2406.6328818145034</v>
      </c>
      <c r="AA2288" s="24">
        <f t="shared" ca="1" si="1031"/>
        <v>-101.19614813391988</v>
      </c>
      <c r="AB2288" s="24">
        <f t="shared" ca="1" si="1031"/>
        <v>-283630.91339890048</v>
      </c>
      <c r="AC2288" s="24">
        <f t="shared" ca="1" si="1031"/>
        <v>1956.821250446942</v>
      </c>
    </row>
    <row r="2289" spans="2:29" collapsed="1">
      <c r="C2289" s="20" t="s">
        <v>437</v>
      </c>
      <c r="E2289" s="24">
        <f>+E2113+E2105+E2017+E2065+E2193+E2121+E2129+E2137+E2145+E2153+E2161+E2057+E2177+E2073+E2081+E2089+E2097+E2257+E2201+E2265+E2217+E2225+E2041+E2025+E2033+E2169+E2185+E2233+E2241+E2049+E2209+E2273+E2249+E2281</f>
        <v>-43550166.709015727</v>
      </c>
      <c r="G2289" s="20" t="str">
        <f>$G$15</f>
        <v>TOTAL</v>
      </c>
      <c r="H2289" s="24">
        <f ca="1">+H2113+H2105+H2017+H2065+H2193+H2121+H2129+H2137+H2145+H2153+H2161+H2057+H2177+H2073+H2081+H2089+H2097+H2257+H2201+H2265+H2217+H2225+H2041+H2025+H2033+H2169+H2185+H2233+H2241+H2049+H2209+H2273+H2249+H2281</f>
        <v>-43550166.70901572</v>
      </c>
      <c r="I2289" s="24">
        <f t="shared" ref="I2289:AC2289" ca="1" si="1032">+I2113+I2105+I2017+I2065+I2193+I2121+I2129+I2137+I2145+I2153+I2161+I2057+I2177+I2073+I2081+I2089+I2097+I2257+I2201+I2265+I2217+I2225+I2041+I2025+I2033+I2169+I2185+I2233+I2241+I2049+I2209+I2273+I2249+I2281</f>
        <v>-15484935.795471486</v>
      </c>
      <c r="J2289" s="24">
        <f t="shared" ca="1" si="1032"/>
        <v>-5242199.6580724996</v>
      </c>
      <c r="K2289" s="24">
        <f t="shared" ca="1" si="1032"/>
        <v>-100980.43761479287</v>
      </c>
      <c r="L2289" s="24">
        <f t="shared" ca="1" si="1032"/>
        <v>-8948.2454232638956</v>
      </c>
      <c r="M2289" s="24">
        <f t="shared" ca="1" si="1032"/>
        <v>-5352128.3411105536</v>
      </c>
      <c r="N2289" s="24">
        <f t="shared" ca="1" si="1032"/>
        <v>-2521749.5214835438</v>
      </c>
      <c r="O2289" s="24">
        <f t="shared" ca="1" si="1032"/>
        <v>-657603.62585590978</v>
      </c>
      <c r="P2289" s="24">
        <f t="shared" ca="1" si="1032"/>
        <v>-58242.53628966878</v>
      </c>
      <c r="Q2289" s="24">
        <f t="shared" ca="1" si="1032"/>
        <v>27522.572001369717</v>
      </c>
      <c r="R2289" s="24">
        <f t="shared" ca="1" si="1032"/>
        <v>-3210073.1116277524</v>
      </c>
      <c r="S2289" s="24">
        <f t="shared" ca="1" si="1032"/>
        <v>-156308.29238921762</v>
      </c>
      <c r="T2289" s="24">
        <f t="shared" ca="1" si="1032"/>
        <v>-1904733.6389048044</v>
      </c>
      <c r="U2289" s="24">
        <f t="shared" ca="1" si="1032"/>
        <v>-13925355.06114587</v>
      </c>
      <c r="V2289" s="24">
        <f t="shared" ca="1" si="1032"/>
        <v>-2153371.6501284023</v>
      </c>
      <c r="W2289" s="24">
        <f t="shared" ca="1" si="1032"/>
        <v>-18139768.642568294</v>
      </c>
      <c r="X2289" s="24">
        <f t="shared" ca="1" si="1032"/>
        <v>-695462.50466711004</v>
      </c>
      <c r="Y2289" s="24">
        <f t="shared" ca="1" si="1032"/>
        <v>-14849.447518769241</v>
      </c>
      <c r="Z2289" s="24">
        <f t="shared" ca="1" si="1032"/>
        <v>-710311.95218587946</v>
      </c>
      <c r="AA2289" s="24">
        <f t="shared" ca="1" si="1032"/>
        <v>-15062.187356667715</v>
      </c>
      <c r="AB2289" s="24">
        <f t="shared" ca="1" si="1032"/>
        <v>-569771.53497054742</v>
      </c>
      <c r="AC2289" s="24">
        <f t="shared" ca="1" si="1032"/>
        <v>-68115.143724528825</v>
      </c>
    </row>
    <row r="2290" spans="2:29">
      <c r="D2290" s="24"/>
      <c r="E2290" s="61"/>
      <c r="F2290" s="63"/>
      <c r="H2290" s="24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</row>
    <row r="2291" spans="2:29" hidden="1" outlineLevel="1">
      <c r="E2291" s="22"/>
      <c r="F2291" s="61"/>
      <c r="G2291" s="20" t="str">
        <f>$G$8</f>
        <v>PRODUCTION</v>
      </c>
      <c r="H2291" s="24">
        <f t="shared" ref="H2291:AC2291" ca="1" si="1033">+H2282+H2000</f>
        <v>125262622.0197141</v>
      </c>
      <c r="I2291" s="24">
        <f t="shared" ca="1" si="1033"/>
        <v>61464931.641745813</v>
      </c>
      <c r="J2291" s="24">
        <f t="shared" ca="1" si="1033"/>
        <v>15536954.497175124</v>
      </c>
      <c r="K2291" s="24">
        <f t="shared" ca="1" si="1033"/>
        <v>166588.21277976694</v>
      </c>
      <c r="L2291" s="24">
        <f t="shared" ca="1" si="1033"/>
        <v>3066.9353578284845</v>
      </c>
      <c r="M2291" s="24">
        <f t="shared" ca="1" si="1033"/>
        <v>15706609.645312719</v>
      </c>
      <c r="N2291" s="24">
        <f t="shared" ca="1" si="1033"/>
        <v>6469223.3015171289</v>
      </c>
      <c r="O2291" s="24">
        <f t="shared" ca="1" si="1033"/>
        <v>1859600.6049840259</v>
      </c>
      <c r="P2291" s="24">
        <f t="shared" ca="1" si="1033"/>
        <v>144137.31595185687</v>
      </c>
      <c r="Q2291" s="24">
        <f t="shared" ca="1" si="1033"/>
        <v>90105.036840621207</v>
      </c>
      <c r="R2291" s="24">
        <f t="shared" ca="1" si="1033"/>
        <v>8563066.2592936344</v>
      </c>
      <c r="S2291" s="24">
        <f t="shared" ca="1" si="1033"/>
        <v>393201.57528358704</v>
      </c>
      <c r="T2291" s="24">
        <f t="shared" ca="1" si="1033"/>
        <v>4283048.1759997318</v>
      </c>
      <c r="U2291" s="24">
        <f t="shared" ca="1" si="1033"/>
        <v>28328049.726874053</v>
      </c>
      <c r="V2291" s="24">
        <f t="shared" ca="1" si="1033"/>
        <v>4487187.9483369738</v>
      </c>
      <c r="W2291" s="24">
        <f t="shared" ca="1" si="1033"/>
        <v>37491487.426494345</v>
      </c>
      <c r="X2291" s="24">
        <f t="shared" ca="1" si="1033"/>
        <v>1753745.0330763729</v>
      </c>
      <c r="Y2291" s="24">
        <f t="shared" ca="1" si="1033"/>
        <v>42824.128928789272</v>
      </c>
      <c r="Z2291" s="24">
        <f t="shared" ca="1" si="1033"/>
        <v>1796569.1620051619</v>
      </c>
      <c r="AA2291" s="24">
        <f t="shared" ca="1" si="1033"/>
        <v>31008.772959029426</v>
      </c>
      <c r="AB2291" s="24">
        <f t="shared" ca="1" si="1033"/>
        <v>167177.79620797129</v>
      </c>
      <c r="AC2291" s="24">
        <f t="shared" ca="1" si="1033"/>
        <v>41771.315695405217</v>
      </c>
    </row>
    <row r="2292" spans="2:29" hidden="1" outlineLevel="1">
      <c r="E2292" s="22"/>
      <c r="F2292" s="61"/>
      <c r="G2292" s="20" t="str">
        <f>$G$9</f>
        <v>BULKTRAN</v>
      </c>
      <c r="H2292" s="24">
        <f t="shared" ref="H2292:AC2292" ca="1" si="1034">+H2283+H2001</f>
        <v>9950892.4253829736</v>
      </c>
      <c r="I2292" s="24">
        <f t="shared" ca="1" si="1034"/>
        <v>4919234.9892716203</v>
      </c>
      <c r="J2292" s="24">
        <f t="shared" ca="1" si="1034"/>
        <v>1250627.5108792277</v>
      </c>
      <c r="K2292" s="24">
        <f t="shared" ca="1" si="1034"/>
        <v>12575.587055493092</v>
      </c>
      <c r="L2292" s="24">
        <f t="shared" ca="1" si="1034"/>
        <v>-176.00657667913168</v>
      </c>
      <c r="M2292" s="24">
        <f t="shared" ca="1" si="1034"/>
        <v>1263027.0913580416</v>
      </c>
      <c r="N2292" s="24">
        <f t="shared" ca="1" si="1034"/>
        <v>521122.04759536427</v>
      </c>
      <c r="O2292" s="24">
        <f t="shared" ca="1" si="1034"/>
        <v>150679.4739192627</v>
      </c>
      <c r="P2292" s="24">
        <f t="shared" ca="1" si="1034"/>
        <v>11695.729357385864</v>
      </c>
      <c r="Q2292" s="24">
        <f t="shared" ca="1" si="1034"/>
        <v>-99935.157518756416</v>
      </c>
      <c r="R2292" s="24">
        <f t="shared" ca="1" si="1034"/>
        <v>583562.09335325647</v>
      </c>
      <c r="S2292" s="24">
        <f t="shared" ca="1" si="1034"/>
        <v>31391.468207313621</v>
      </c>
      <c r="T2292" s="24">
        <f t="shared" ca="1" si="1034"/>
        <v>344764.83530992258</v>
      </c>
      <c r="U2292" s="24">
        <f t="shared" ca="1" si="1034"/>
        <v>2291450.4058615132</v>
      </c>
      <c r="V2292" s="24">
        <f t="shared" ca="1" si="1034"/>
        <v>353784.04349457694</v>
      </c>
      <c r="W2292" s="24">
        <f t="shared" ca="1" si="1034"/>
        <v>3021390.7528733262</v>
      </c>
      <c r="X2292" s="24">
        <f t="shared" ca="1" si="1034"/>
        <v>140774.12193759068</v>
      </c>
      <c r="Y2292" s="24">
        <f t="shared" ca="1" si="1034"/>
        <v>3460.1547701469703</v>
      </c>
      <c r="Z2292" s="24">
        <f t="shared" ca="1" si="1034"/>
        <v>144234.27670773768</v>
      </c>
      <c r="AA2292" s="24">
        <f t="shared" ca="1" si="1034"/>
        <v>2517.4767932744649</v>
      </c>
      <c r="AB2292" s="24">
        <f t="shared" ca="1" si="1034"/>
        <v>13510.491175782106</v>
      </c>
      <c r="AC2292" s="24">
        <f t="shared" ca="1" si="1034"/>
        <v>3415.2538499350303</v>
      </c>
    </row>
    <row r="2293" spans="2:29" hidden="1" outlineLevel="1">
      <c r="E2293" s="22"/>
      <c r="F2293" s="61"/>
      <c r="G2293" s="20" t="str">
        <f>$G$10</f>
        <v>SUBTRAN</v>
      </c>
      <c r="H2293" s="24">
        <f t="shared" ref="H2293:AC2293" ca="1" si="1035">+H2284+H2002</f>
        <v>3857944.4829339846</v>
      </c>
      <c r="I2293" s="24">
        <f t="shared" ca="1" si="1035"/>
        <v>1827264.7219409698</v>
      </c>
      <c r="J2293" s="24">
        <f t="shared" ca="1" si="1035"/>
        <v>470040.11222804373</v>
      </c>
      <c r="K2293" s="24">
        <f t="shared" ca="1" si="1035"/>
        <v>4732.9241580716252</v>
      </c>
      <c r="L2293" s="24">
        <f t="shared" ca="1" si="1035"/>
        <v>-72.005052778741629</v>
      </c>
      <c r="M2293" s="24">
        <f t="shared" ca="1" si="1035"/>
        <v>474701.03133333666</v>
      </c>
      <c r="N2293" s="24">
        <f t="shared" ca="1" si="1035"/>
        <v>204042.126573619</v>
      </c>
      <c r="O2293" s="24">
        <f t="shared" ca="1" si="1035"/>
        <v>58695.403441655704</v>
      </c>
      <c r="P2293" s="24">
        <f t="shared" ca="1" si="1035"/>
        <v>5900.5380399178548</v>
      </c>
      <c r="Q2293" s="24">
        <f t="shared" ca="1" si="1035"/>
        <v>0</v>
      </c>
      <c r="R2293" s="24">
        <f t="shared" ca="1" si="1035"/>
        <v>268638.06805519253</v>
      </c>
      <c r="S2293" s="24">
        <f t="shared" ca="1" si="1035"/>
        <v>11458.628249674352</v>
      </c>
      <c r="T2293" s="24">
        <f t="shared" ca="1" si="1035"/>
        <v>133395.38018803074</v>
      </c>
      <c r="U2293" s="24">
        <f t="shared" ca="1" si="1035"/>
        <v>1081480.7592431789</v>
      </c>
      <c r="V2293" s="24">
        <f t="shared" ca="1" si="1035"/>
        <v>0</v>
      </c>
      <c r="W2293" s="24">
        <f t="shared" ca="1" si="1035"/>
        <v>1226334.7676808839</v>
      </c>
      <c r="X2293" s="24">
        <f t="shared" ca="1" si="1035"/>
        <v>55119.148879904729</v>
      </c>
      <c r="Y2293" s="24">
        <f t="shared" ca="1" si="1035"/>
        <v>1342.1622975940541</v>
      </c>
      <c r="Z2293" s="24">
        <f t="shared" ca="1" si="1035"/>
        <v>56461.311177498785</v>
      </c>
      <c r="AA2293" s="24">
        <f t="shared" ca="1" si="1035"/>
        <v>927.80510586299044</v>
      </c>
      <c r="AB2293" s="24">
        <f t="shared" ca="1" si="1035"/>
        <v>2885.3869936614328</v>
      </c>
      <c r="AC2293" s="24">
        <f t="shared" ca="1" si="1035"/>
        <v>731.39064657746246</v>
      </c>
    </row>
    <row r="2294" spans="2:29" hidden="1" outlineLevel="1">
      <c r="E2294" s="22"/>
      <c r="F2294" s="61"/>
      <c r="G2294" s="20" t="str">
        <f>$G$11</f>
        <v>DISTPRI</v>
      </c>
      <c r="H2294" s="24">
        <f t="shared" ref="H2294:AC2294" ca="1" si="1036">+H2285+H2003</f>
        <v>20811291.144843273</v>
      </c>
      <c r="I2294" s="24">
        <f t="shared" ca="1" si="1036"/>
        <v>13835038.41730158</v>
      </c>
      <c r="J2294" s="24">
        <f t="shared" ca="1" si="1036"/>
        <v>3482997.9390726988</v>
      </c>
      <c r="K2294" s="24">
        <f t="shared" ca="1" si="1036"/>
        <v>33480.212215484455</v>
      </c>
      <c r="L2294" s="24">
        <f t="shared" ca="1" si="1036"/>
        <v>0</v>
      </c>
      <c r="M2294" s="24">
        <f t="shared" ca="1" si="1036"/>
        <v>3516478.1512881829</v>
      </c>
      <c r="N2294" s="24">
        <f t="shared" ca="1" si="1036"/>
        <v>1487863.2161023912</v>
      </c>
      <c r="O2294" s="24">
        <f t="shared" ca="1" si="1036"/>
        <v>430763.87678229768</v>
      </c>
      <c r="P2294" s="24">
        <f t="shared" ca="1" si="1036"/>
        <v>0</v>
      </c>
      <c r="Q2294" s="24">
        <f t="shared" ca="1" si="1036"/>
        <v>0</v>
      </c>
      <c r="R2294" s="24">
        <f t="shared" ca="1" si="1036"/>
        <v>1918627.0928846891</v>
      </c>
      <c r="S2294" s="24">
        <f t="shared" ca="1" si="1036"/>
        <v>86656.614130903472</v>
      </c>
      <c r="T2294" s="24">
        <f t="shared" ca="1" si="1036"/>
        <v>1002642.2024870213</v>
      </c>
      <c r="U2294" s="24">
        <f t="shared" ca="1" si="1036"/>
        <v>0</v>
      </c>
      <c r="V2294" s="24">
        <f t="shared" ca="1" si="1036"/>
        <v>0</v>
      </c>
      <c r="W2294" s="24">
        <f t="shared" ca="1" si="1036"/>
        <v>1089298.8166179247</v>
      </c>
      <c r="X2294" s="24">
        <f t="shared" ca="1" si="1036"/>
        <v>402448.05659373663</v>
      </c>
      <c r="Y2294" s="24">
        <f t="shared" ca="1" si="1036"/>
        <v>9877.9495665243649</v>
      </c>
      <c r="Z2294" s="24">
        <f t="shared" ca="1" si="1036"/>
        <v>412326.00616026105</v>
      </c>
      <c r="AA2294" s="24">
        <f t="shared" ca="1" si="1036"/>
        <v>7137.3075121551447</v>
      </c>
      <c r="AB2294" s="24">
        <f t="shared" ca="1" si="1036"/>
        <v>25843.35582909064</v>
      </c>
      <c r="AC2294" s="24">
        <f t="shared" ca="1" si="1036"/>
        <v>6541.9972493879486</v>
      </c>
    </row>
    <row r="2295" spans="2:29" hidden="1" outlineLevel="1">
      <c r="E2295" s="22"/>
      <c r="F2295" s="61"/>
      <c r="G2295" s="20" t="str">
        <f>$G$12</f>
        <v>DISTSEC</v>
      </c>
      <c r="H2295" s="24">
        <f t="shared" ref="H2295:AC2295" ca="1" si="1037">+H2286+H2004</f>
        <v>8372592.0045987666</v>
      </c>
      <c r="I2295" s="24">
        <f t="shared" ca="1" si="1037"/>
        <v>6255487.9171617571</v>
      </c>
      <c r="J2295" s="24">
        <f t="shared" ca="1" si="1037"/>
        <v>1404261.6647458775</v>
      </c>
      <c r="K2295" s="24">
        <f t="shared" ca="1" si="1037"/>
        <v>0</v>
      </c>
      <c r="L2295" s="24">
        <f t="shared" ca="1" si="1037"/>
        <v>0</v>
      </c>
      <c r="M2295" s="24">
        <f t="shared" ca="1" si="1037"/>
        <v>1404261.6647458775</v>
      </c>
      <c r="N2295" s="24">
        <f t="shared" ca="1" si="1037"/>
        <v>490020.38338554994</v>
      </c>
      <c r="O2295" s="24">
        <f t="shared" ca="1" si="1037"/>
        <v>0</v>
      </c>
      <c r="P2295" s="24">
        <f t="shared" ca="1" si="1037"/>
        <v>0</v>
      </c>
      <c r="Q2295" s="24">
        <f t="shared" ca="1" si="1037"/>
        <v>0</v>
      </c>
      <c r="R2295" s="24">
        <f t="shared" ca="1" si="1037"/>
        <v>490020.38338554994</v>
      </c>
      <c r="S2295" s="24">
        <f t="shared" ca="1" si="1037"/>
        <v>22182.160182622763</v>
      </c>
      <c r="T2295" s="24">
        <f t="shared" ca="1" si="1037"/>
        <v>0</v>
      </c>
      <c r="U2295" s="24">
        <f t="shared" ca="1" si="1037"/>
        <v>0</v>
      </c>
      <c r="V2295" s="24">
        <f t="shared" ca="1" si="1037"/>
        <v>0</v>
      </c>
      <c r="W2295" s="24">
        <f t="shared" ca="1" si="1037"/>
        <v>22182.160182622763</v>
      </c>
      <c r="X2295" s="24">
        <f t="shared" ca="1" si="1037"/>
        <v>135892.6459789926</v>
      </c>
      <c r="Y2295" s="24">
        <f t="shared" ca="1" si="1037"/>
        <v>0</v>
      </c>
      <c r="Z2295" s="24">
        <f t="shared" ca="1" si="1037"/>
        <v>135892.6459789926</v>
      </c>
      <c r="AA2295" s="24">
        <f t="shared" ca="1" si="1037"/>
        <v>2289.5369267017782</v>
      </c>
      <c r="AB2295" s="24">
        <f t="shared" ca="1" si="1037"/>
        <v>49891.426822028516</v>
      </c>
      <c r="AC2295" s="24">
        <f t="shared" ca="1" si="1037"/>
        <v>12566.269395238734</v>
      </c>
    </row>
    <row r="2296" spans="2:29" hidden="1" outlineLevel="1">
      <c r="E2296" s="22"/>
      <c r="F2296" s="61"/>
      <c r="G2296" s="20" t="str">
        <f>$G$13</f>
        <v>ENERGY</v>
      </c>
      <c r="H2296" s="24">
        <f t="shared" ref="H2296:AC2296" ca="1" si="1038">+H2287+H2005</f>
        <v>231563597.30796102</v>
      </c>
      <c r="I2296" s="24">
        <f t="shared" ca="1" si="1038"/>
        <v>84204611.700957328</v>
      </c>
      <c r="J2296" s="24">
        <f t="shared" ca="1" si="1038"/>
        <v>27166593.246334817</v>
      </c>
      <c r="K2296" s="24">
        <f t="shared" ca="1" si="1038"/>
        <v>299967.60537311411</v>
      </c>
      <c r="L2296" s="24">
        <f t="shared" ca="1" si="1038"/>
        <v>6788.7408012019823</v>
      </c>
      <c r="M2296" s="24">
        <f t="shared" ca="1" si="1038"/>
        <v>27473349.592509136</v>
      </c>
      <c r="N2296" s="24">
        <f t="shared" ca="1" si="1038"/>
        <v>13118121.635765424</v>
      </c>
      <c r="O2296" s="24">
        <f t="shared" ca="1" si="1038"/>
        <v>3676211.1004466726</v>
      </c>
      <c r="P2296" s="24">
        <f t="shared" ca="1" si="1038"/>
        <v>288395.04582848464</v>
      </c>
      <c r="Q2296" s="24">
        <f t="shared" ca="1" si="1038"/>
        <v>160543.31935293583</v>
      </c>
      <c r="R2296" s="24">
        <f t="shared" ca="1" si="1038"/>
        <v>17243271.101393521</v>
      </c>
      <c r="S2296" s="24">
        <f t="shared" ca="1" si="1038"/>
        <v>878803.61123978009</v>
      </c>
      <c r="T2296" s="24">
        <f t="shared" ca="1" si="1038"/>
        <v>10496844.356216675</v>
      </c>
      <c r="U2296" s="24">
        <f t="shared" ca="1" si="1038"/>
        <v>73883985.226063132</v>
      </c>
      <c r="V2296" s="24">
        <f t="shared" ca="1" si="1038"/>
        <v>11897009.392105166</v>
      </c>
      <c r="W2296" s="24">
        <f t="shared" ca="1" si="1038"/>
        <v>97156642.58562474</v>
      </c>
      <c r="X2296" s="24">
        <f t="shared" ca="1" si="1038"/>
        <v>3556563.870060184</v>
      </c>
      <c r="Y2296" s="24">
        <f t="shared" ca="1" si="1038"/>
        <v>84001.722220635929</v>
      </c>
      <c r="Z2296" s="24">
        <f t="shared" ca="1" si="1038"/>
        <v>3640565.59228082</v>
      </c>
      <c r="AA2296" s="24">
        <f t="shared" ca="1" si="1038"/>
        <v>82148.218563246308</v>
      </c>
      <c r="AB2296" s="24">
        <f t="shared" ca="1" si="1038"/>
        <v>1410120.7945466589</v>
      </c>
      <c r="AC2296" s="24">
        <f t="shared" ca="1" si="1038"/>
        <v>352887.72208560962</v>
      </c>
    </row>
    <row r="2297" spans="2:29" hidden="1" outlineLevel="1">
      <c r="E2297" s="22"/>
      <c r="F2297" s="61"/>
      <c r="G2297" s="20" t="str">
        <f>$G$14</f>
        <v>CUSTOMER</v>
      </c>
      <c r="H2297" s="24">
        <f t="shared" ref="H2297:AC2297" ca="1" si="1039">+H2288+H2006</f>
        <v>29635903.428936929</v>
      </c>
      <c r="I2297" s="24">
        <f t="shared" ca="1" si="1039"/>
        <v>23192535.548935626</v>
      </c>
      <c r="J2297" s="24">
        <f t="shared" ca="1" si="1039"/>
        <v>5441780.7902603224</v>
      </c>
      <c r="K2297" s="24">
        <f t="shared" ca="1" si="1039"/>
        <v>44404.06081113845</v>
      </c>
      <c r="L2297" s="24">
        <f t="shared" ca="1" si="1039"/>
        <v>3358.2443357601542</v>
      </c>
      <c r="M2297" s="24">
        <f t="shared" ca="1" si="1039"/>
        <v>5489543.0954072215</v>
      </c>
      <c r="N2297" s="24">
        <f t="shared" ca="1" si="1039"/>
        <v>94089.502045280999</v>
      </c>
      <c r="O2297" s="24">
        <f t="shared" ca="1" si="1039"/>
        <v>42500.948580032797</v>
      </c>
      <c r="P2297" s="24">
        <f t="shared" ca="1" si="1039"/>
        <v>19966.600031717364</v>
      </c>
      <c r="Q2297" s="24">
        <f t="shared" ca="1" si="1039"/>
        <v>-10548.39375598605</v>
      </c>
      <c r="R2297" s="24">
        <f t="shared" ca="1" si="1039"/>
        <v>146008.65690104509</v>
      </c>
      <c r="S2297" s="24">
        <f t="shared" ca="1" si="1039"/>
        <v>1389.3805435115423</v>
      </c>
      <c r="T2297" s="24">
        <f t="shared" ca="1" si="1039"/>
        <v>26497.690675195252</v>
      </c>
      <c r="U2297" s="24">
        <f t="shared" ca="1" si="1039"/>
        <v>52617.378613303896</v>
      </c>
      <c r="V2297" s="24">
        <f t="shared" ca="1" si="1039"/>
        <v>13123.753427218191</v>
      </c>
      <c r="W2297" s="24">
        <f t="shared" ca="1" si="1039"/>
        <v>93628.203259228889</v>
      </c>
      <c r="X2297" s="24">
        <f t="shared" ca="1" si="1039"/>
        <v>31535.323849358054</v>
      </c>
      <c r="Y2297" s="24">
        <f t="shared" ca="1" si="1039"/>
        <v>543.61760162902442</v>
      </c>
      <c r="Z2297" s="24">
        <f t="shared" ca="1" si="1039"/>
        <v>32078.941450987077</v>
      </c>
      <c r="AA2297" s="24">
        <f t="shared" ca="1" si="1039"/>
        <v>1885.4173377808547</v>
      </c>
      <c r="AB2297" s="24">
        <f t="shared" ca="1" si="1039"/>
        <v>561042.55842602486</v>
      </c>
      <c r="AC2297" s="24">
        <f t="shared" ca="1" si="1039"/>
        <v>119181.00721901239</v>
      </c>
    </row>
    <row r="2298" spans="2:29" collapsed="1">
      <c r="B2298" s="59" t="s">
        <v>231</v>
      </c>
      <c r="E2298" s="24">
        <f>+E2289+E2007</f>
        <v>429454842.81437111</v>
      </c>
      <c r="F2298" s="61"/>
      <c r="G2298" s="20" t="str">
        <f>$G$15</f>
        <v>TOTAL</v>
      </c>
      <c r="H2298" s="24">
        <f t="shared" ref="H2298:AC2298" ca="1" si="1040">+H2289+H2007</f>
        <v>429454842.81437105</v>
      </c>
      <c r="I2298" s="24">
        <f t="shared" ca="1" si="1040"/>
        <v>195699104.93731469</v>
      </c>
      <c r="J2298" s="24">
        <f t="shared" ca="1" si="1040"/>
        <v>54753255.760696098</v>
      </c>
      <c r="K2298" s="24">
        <f t="shared" ca="1" si="1040"/>
        <v>561748.60239306872</v>
      </c>
      <c r="L2298" s="24">
        <f t="shared" ca="1" si="1040"/>
        <v>12965.908865332745</v>
      </c>
      <c r="M2298" s="24">
        <f t="shared" ca="1" si="1040"/>
        <v>55327970.271954522</v>
      </c>
      <c r="N2298" s="24">
        <f t="shared" ca="1" si="1040"/>
        <v>22384482.212984759</v>
      </c>
      <c r="O2298" s="24">
        <f t="shared" ca="1" si="1040"/>
        <v>6218451.4081539474</v>
      </c>
      <c r="P2298" s="24">
        <f t="shared" ca="1" si="1040"/>
        <v>470095.22920936265</v>
      </c>
      <c r="Q2298" s="24">
        <f t="shared" ca="1" si="1040"/>
        <v>140164.80491881457</v>
      </c>
      <c r="R2298" s="24">
        <f t="shared" ca="1" si="1040"/>
        <v>29213193.655266885</v>
      </c>
      <c r="S2298" s="24">
        <f t="shared" ca="1" si="1040"/>
        <v>1425083.4378373928</v>
      </c>
      <c r="T2298" s="24">
        <f t="shared" ca="1" si="1040"/>
        <v>16287192.640876574</v>
      </c>
      <c r="U2298" s="24">
        <f t="shared" ca="1" si="1040"/>
        <v>105637583.49665518</v>
      </c>
      <c r="V2298" s="24">
        <f t="shared" ca="1" si="1040"/>
        <v>16751105.137363933</v>
      </c>
      <c r="W2298" s="24">
        <f t="shared" ca="1" si="1040"/>
        <v>140100964.71273309</v>
      </c>
      <c r="X2298" s="24">
        <f t="shared" ca="1" si="1040"/>
        <v>6076078.2003761409</v>
      </c>
      <c r="Y2298" s="24">
        <f t="shared" ca="1" si="1040"/>
        <v>142049.7353853196</v>
      </c>
      <c r="Z2298" s="24">
        <f t="shared" ca="1" si="1040"/>
        <v>6218127.9357614592</v>
      </c>
      <c r="AA2298" s="24">
        <f t="shared" ca="1" si="1040"/>
        <v>127914.53519805096</v>
      </c>
      <c r="AB2298" s="24">
        <f t="shared" ca="1" si="1040"/>
        <v>2230471.8100012178</v>
      </c>
      <c r="AC2298" s="24">
        <f t="shared" ca="1" si="1040"/>
        <v>537094.95614116639</v>
      </c>
    </row>
    <row r="2299" spans="2:29">
      <c r="E2299" s="24"/>
      <c r="F2299" s="61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</row>
    <row r="2300" spans="2:29">
      <c r="B2300" s="59" t="s">
        <v>587</v>
      </c>
      <c r="E2300" s="22"/>
      <c r="F2300" s="61"/>
      <c r="G2300" s="22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</row>
    <row r="2301" spans="2:29" hidden="1" outlineLevel="1">
      <c r="F2301" s="61" t="str">
        <f>F2308</f>
        <v>RB_GUP-Land_P</v>
      </c>
      <c r="G2301" s="20" t="str">
        <f>$G$8</f>
        <v>PRODUCTION</v>
      </c>
      <c r="H2301" s="24">
        <f t="shared" ref="H2301:H2332" ca="1" si="1041">SUBTOTAL(9,I2301:AC2301)</f>
        <v>41821684.09524557</v>
      </c>
      <c r="I2301" s="25">
        <f ca="1">VLOOKUP(CONCATENATE($F2301," ",$G2301),AllocFactorMatrix,(I$4+1),FALSE)*$E2308</f>
        <v>20506966.577888273</v>
      </c>
      <c r="J2301" s="25">
        <f ca="1">VLOOKUP(CONCATENATE($F2301," ",$G2301),AllocFactorMatrix,(J$4+1),FALSE)*$E2308</f>
        <v>5187465.1547572212</v>
      </c>
      <c r="K2301" s="25">
        <f ca="1">VLOOKUP(CONCATENATE($F2301," ",$G2301),AllocFactorMatrix,(K$4+1),FALSE)*$E2308</f>
        <v>60649.357942999406</v>
      </c>
      <c r="L2301" s="25">
        <f ca="1">VLOOKUP(CONCATENATE($F2301," ",$G2301),AllocFactorMatrix,(L$4+1),FALSE)*$E2308</f>
        <v>1494.1276890978727</v>
      </c>
      <c r="M2301" s="25">
        <f t="shared" ref="M2301:M2332" ca="1" si="1042">SUBTOTAL(9,J2301:L2301)</f>
        <v>5249608.6403893186</v>
      </c>
      <c r="N2301" s="25">
        <f ca="1">VLOOKUP(CONCATENATE($F2301," ",$G2301),AllocFactorMatrix,(N$4+1),FALSE)*$E2308</f>
        <v>2170500.5035281614</v>
      </c>
      <c r="O2301" s="25">
        <f ca="1">VLOOKUP(CONCATENATE($F2301," ",$G2301),AllocFactorMatrix,(O$4+1),FALSE)*$E2308</f>
        <v>618147.88816236181</v>
      </c>
      <c r="P2301" s="25">
        <f ca="1">VLOOKUP(CONCATENATE($F2301," ",$G2301),AllocFactorMatrix,(P$4+1),FALSE)*$E2308</f>
        <v>48917.434277656379</v>
      </c>
      <c r="Q2301" s="25">
        <f ca="1">VLOOKUP(CONCATENATE($F2301," ",$G2301),AllocFactorMatrix,(Q$4+1),FALSE)*$E2308</f>
        <v>10325.607856775243</v>
      </c>
      <c r="R2301" s="25">
        <f ca="1">SUBTOTAL(9,N2301:Q2301)</f>
        <v>2847891.433824955</v>
      </c>
      <c r="S2301" s="25">
        <f ca="1">VLOOKUP(CONCATENATE($F2301," ",$G2301),AllocFactorMatrix,(S$4+1),FALSE)*$E2308</f>
        <v>130382.62399069512</v>
      </c>
      <c r="T2301" s="25">
        <f ca="1">VLOOKUP(CONCATENATE($F2301," ",$G2301),AllocFactorMatrix,(T$4+1),FALSE)*$E2308</f>
        <v>1421399.3351176281</v>
      </c>
      <c r="U2301" s="25">
        <f ca="1">VLOOKUP(CONCATENATE($F2301," ",$G2301),AllocFactorMatrix,(U$4+1),FALSE)*$E2308</f>
        <v>9493011.7686147522</v>
      </c>
      <c r="V2301" s="25">
        <f ca="1">VLOOKUP(CONCATENATE($F2301," ",$G2301),AllocFactorMatrix,(V$4+1),FALSE)*$E2308</f>
        <v>1489274.1703333408</v>
      </c>
      <c r="W2301" s="25">
        <f ca="1">SUBTOTAL(9,S2301:V2301)</f>
        <v>12534067.898056416</v>
      </c>
      <c r="X2301" s="25">
        <f ca="1">VLOOKUP(CONCATENATE($F2301," ",$G2301),AllocFactorMatrix,(X$4+1),FALSE)*$E2308</f>
        <v>589132.8652475382</v>
      </c>
      <c r="Y2301" s="25">
        <f ca="1">VLOOKUP(CONCATENATE($F2301," ",$G2301),AllocFactorMatrix,(Y$4+1),FALSE)*$E2308</f>
        <v>14221.882745156347</v>
      </c>
      <c r="Z2301" s="25">
        <f t="shared" ref="Z2301:Z2316" ca="1" si="1043">SUBTOTAL(9,X2301:Y2301)</f>
        <v>603354.74799269449</v>
      </c>
      <c r="AA2301" s="25">
        <f ca="1">VLOOKUP(CONCATENATE($F2301," ",$G2301),AllocFactorMatrix,(AA$4+1),FALSE)*$E2308</f>
        <v>10271.413429401709</v>
      </c>
      <c r="AB2301" s="25">
        <f ca="1">VLOOKUP(CONCATENATE($F2301," ",$G2301),AllocFactorMatrix,(AB$4+1),FALSE)*$E2308</f>
        <v>55693.653140480659</v>
      </c>
      <c r="AC2301" s="25">
        <f ca="1">VLOOKUP(CONCATENATE($F2301," ",$G2301),AllocFactorMatrix,(AC$4+1),FALSE)*$E2308</f>
        <v>13829.730524033916</v>
      </c>
    </row>
    <row r="2302" spans="2:29" hidden="1" outlineLevel="1">
      <c r="F2302" s="61" t="str">
        <f>F2308</f>
        <v>RB_GUP-Land_P</v>
      </c>
      <c r="G2302" s="20" t="str">
        <f>$G$9</f>
        <v>BULKTRAN</v>
      </c>
      <c r="H2302" s="24">
        <f t="shared" ca="1" si="1041"/>
        <v>739208.24758003745</v>
      </c>
      <c r="I2302" s="25">
        <f ca="1">VLOOKUP(CONCATENATE($F2302," ",$G2302),AllocFactorMatrix,(I$4+1),FALSE)*$E2308</f>
        <v>362465.52847321861</v>
      </c>
      <c r="J2302" s="25">
        <f ca="1">VLOOKUP(CONCATENATE($F2302," ",$G2302),AllocFactorMatrix,(J$4+1),FALSE)*$E2308</f>
        <v>91689.684654916273</v>
      </c>
      <c r="K2302" s="25">
        <f ca="1">VLOOKUP(CONCATENATE($F2302," ",$G2302),AllocFactorMatrix,(K$4+1),FALSE)*$E2308</f>
        <v>1071.9918762667842</v>
      </c>
      <c r="L2302" s="25">
        <f ca="1">VLOOKUP(CONCATENATE($F2302," ",$G2302),AllocFactorMatrix,(L$4+1),FALSE)*$E2308</f>
        <v>26.409063494514079</v>
      </c>
      <c r="M2302" s="25">
        <f t="shared" ca="1" si="1042"/>
        <v>92788.08559467757</v>
      </c>
      <c r="N2302" s="25">
        <f ca="1">VLOOKUP(CONCATENATE($F2302," ",$G2302),AllocFactorMatrix,(N$4+1),FALSE)*$E2308</f>
        <v>38364.114413246236</v>
      </c>
      <c r="O2302" s="25">
        <f ca="1">VLOOKUP(CONCATENATE($F2302," ",$G2302),AllocFactorMatrix,(O$4+1),FALSE)*$E2308</f>
        <v>10925.911450939082</v>
      </c>
      <c r="P2302" s="25">
        <f ca="1">VLOOKUP(CONCATENATE($F2302," ",$G2302),AllocFactorMatrix,(P$4+1),FALSE)*$E2308</f>
        <v>864.62732553156206</v>
      </c>
      <c r="Q2302" s="25">
        <f ca="1">VLOOKUP(CONCATENATE($F2302," ",$G2302),AllocFactorMatrix,(Q$4+1),FALSE)*$E2308</f>
        <v>182.50758318633115</v>
      </c>
      <c r="R2302" s="25">
        <f t="shared" ref="R2302:R2332" ca="1" si="1044">SUBTOTAL(9,N2302:Q2302)</f>
        <v>50337.160772903204</v>
      </c>
      <c r="S2302" s="25">
        <f ca="1">VLOOKUP(CONCATENATE($F2302," ",$G2302),AllocFactorMatrix,(S$4+1),FALSE)*$E2308</f>
        <v>2304.5439962568489</v>
      </c>
      <c r="T2302" s="25">
        <f ca="1">VLOOKUP(CONCATENATE($F2302," ",$G2302),AllocFactorMatrix,(T$4+1),FALSE)*$E2308</f>
        <v>25123.572480506122</v>
      </c>
      <c r="U2302" s="25">
        <f ca="1">VLOOKUP(CONCATENATE($F2302," ",$G2302),AllocFactorMatrix,(U$4+1),FALSE)*$E2308</f>
        <v>167791.24862004633</v>
      </c>
      <c r="V2302" s="25">
        <f ca="1">VLOOKUP(CONCATENATE($F2302," ",$G2302),AllocFactorMatrix,(V$4+1),FALSE)*$E2308</f>
        <v>26323.276392006308</v>
      </c>
      <c r="W2302" s="25">
        <f t="shared" ref="W2302:W2308" ca="1" si="1045">SUBTOTAL(9,S2302:V2302)</f>
        <v>221542.64148881563</v>
      </c>
      <c r="X2302" s="25">
        <f ca="1">VLOOKUP(CONCATENATE($F2302," ",$G2302),AllocFactorMatrix,(X$4+1),FALSE)*$E2308</f>
        <v>10413.063996171</v>
      </c>
      <c r="Y2302" s="25">
        <f ca="1">VLOOKUP(CONCATENATE($F2302," ",$G2302),AllocFactorMatrix,(Y$4+1),FALSE)*$E2308</f>
        <v>251.3751717265481</v>
      </c>
      <c r="Z2302" s="25">
        <f t="shared" ca="1" si="1043"/>
        <v>10664.439167897548</v>
      </c>
      <c r="AA2302" s="25">
        <f ca="1">VLOOKUP(CONCATENATE($F2302," ",$G2302),AllocFactorMatrix,(AA$4+1),FALSE)*$E2308</f>
        <v>181.54968374841866</v>
      </c>
      <c r="AB2302" s="25">
        <f ca="1">VLOOKUP(CONCATENATE($F2302," ",$G2302),AllocFactorMatrix,(AB$4+1),FALSE)*$E2308</f>
        <v>984.39861114979385</v>
      </c>
      <c r="AC2302" s="25">
        <f ca="1">VLOOKUP(CONCATENATE($F2302," ",$G2302),AllocFactorMatrix,(AC$4+1),FALSE)*$E2308</f>
        <v>244.44378762684636</v>
      </c>
    </row>
    <row r="2303" spans="2:29" hidden="1" outlineLevel="1">
      <c r="F2303" s="61" t="str">
        <f>F2308</f>
        <v>RB_GUP-Land_P</v>
      </c>
      <c r="G2303" s="20" t="str">
        <f>$G$10</f>
        <v>SUBTRAN</v>
      </c>
      <c r="H2303" s="24">
        <f t="shared" ca="1" si="1041"/>
        <v>283492.70369284216</v>
      </c>
      <c r="I2303" s="25">
        <f ca="1">VLOOKUP(CONCATENATE($F2303," ",$G2303),AllocFactorMatrix,(I$4+1),FALSE)*$E2308</f>
        <v>134631.19739548088</v>
      </c>
      <c r="J2303" s="25">
        <f ca="1">VLOOKUP(CONCATENATE($F2303," ",$G2303),AllocFactorMatrix,(J$4+1),FALSE)*$E2308</f>
        <v>34463.599950618795</v>
      </c>
      <c r="K2303" s="25">
        <f ca="1">VLOOKUP(CONCATENATE($F2303," ",$G2303),AllocFactorMatrix,(K$4+1),FALSE)*$E2308</f>
        <v>401.61200291976223</v>
      </c>
      <c r="L2303" s="25">
        <f ca="1">VLOOKUP(CONCATENATE($F2303," ",$G2303),AllocFactorMatrix,(L$4+1),FALSE)*$E2308</f>
        <v>13.166536334592505</v>
      </c>
      <c r="M2303" s="25">
        <f t="shared" ca="1" si="1042"/>
        <v>34878.378489873146</v>
      </c>
      <c r="N2303" s="25">
        <f ca="1">VLOOKUP(CONCATENATE($F2303," ",$G2303),AllocFactorMatrix,(N$4+1),FALSE)*$E2308</f>
        <v>15020.911270687966</v>
      </c>
      <c r="O2303" s="25">
        <f ca="1">VLOOKUP(CONCATENATE($F2303," ",$G2303),AllocFactorMatrix,(O$4+1),FALSE)*$E2308</f>
        <v>4257.6433830427213</v>
      </c>
      <c r="P2303" s="25">
        <f ca="1">VLOOKUP(CONCATENATE($F2303," ",$G2303),AllocFactorMatrix,(P$4+1),FALSE)*$E2308</f>
        <v>436.12285234733361</v>
      </c>
      <c r="Q2303" s="25">
        <f ca="1">VLOOKUP(CONCATENATE($F2303," ",$G2303),AllocFactorMatrix,(Q$4+1),FALSE)*$E2308</f>
        <v>0</v>
      </c>
      <c r="R2303" s="25">
        <f t="shared" ca="1" si="1044"/>
        <v>19714.67750607802</v>
      </c>
      <c r="S2303" s="25">
        <f ca="1">VLOOKUP(CONCATENATE($F2303," ",$G2303),AllocFactorMatrix,(S$4+1),FALSE)*$E2308</f>
        <v>841.23849182833112</v>
      </c>
      <c r="T2303" s="25">
        <f ca="1">VLOOKUP(CONCATENATE($F2303," ",$G2303),AllocFactorMatrix,(T$4+1),FALSE)*$E2308</f>
        <v>9722.9340031276315</v>
      </c>
      <c r="U2303" s="25">
        <f ca="1">VLOOKUP(CONCATENATE($F2303," ",$G2303),AllocFactorMatrix,(U$4+1),FALSE)*$E2308</f>
        <v>79200.544349999662</v>
      </c>
      <c r="V2303" s="25">
        <f ca="1">VLOOKUP(CONCATENATE($F2303," ",$G2303),AllocFactorMatrix,(V$4+1),FALSE)*$E2308</f>
        <v>0</v>
      </c>
      <c r="W2303" s="25">
        <f t="shared" ca="1" si="1045"/>
        <v>89764.716844955619</v>
      </c>
      <c r="X2303" s="25">
        <f ca="1">VLOOKUP(CONCATENATE($F2303," ",$G2303),AllocFactorMatrix,(X$4+1),FALSE)*$E2308</f>
        <v>4076.5901528533086</v>
      </c>
      <c r="Y2303" s="25">
        <f ca="1">VLOOKUP(CONCATENATE($F2303," ",$G2303),AllocFactorMatrix,(Y$4+1),FALSE)*$E2308</f>
        <v>97.535134814200759</v>
      </c>
      <c r="Z2303" s="25">
        <f t="shared" ca="1" si="1043"/>
        <v>4174.1252876675089</v>
      </c>
      <c r="AA2303" s="25">
        <f ca="1">VLOOKUP(CONCATENATE($F2303," ",$G2303),AllocFactorMatrix,(AA$4+1),FALSE)*$E2308</f>
        <v>66.941426131412186</v>
      </c>
      <c r="AB2303" s="25">
        <f ca="1">VLOOKUP(CONCATENATE($F2303," ",$G2303),AllocFactorMatrix,(AB$4+1),FALSE)*$E2308</f>
        <v>210.28303780973326</v>
      </c>
      <c r="AC2303" s="25">
        <f ca="1">VLOOKUP(CONCATENATE($F2303," ",$G2303),AllocFactorMatrix,(AC$4+1),FALSE)*$E2308</f>
        <v>52.383704845912064</v>
      </c>
    </row>
    <row r="2304" spans="2:29" hidden="1" outlineLevel="1">
      <c r="F2304" s="61" t="str">
        <f>F2308</f>
        <v>RB_GUP-Land_P</v>
      </c>
      <c r="G2304" s="20" t="str">
        <f>$G$11</f>
        <v>DISTPRI</v>
      </c>
      <c r="H2304" s="24">
        <f t="shared" ca="1" si="1041"/>
        <v>534660.64200166275</v>
      </c>
      <c r="I2304" s="25">
        <f ca="1">VLOOKUP(CONCATENATE($F2304," ",$G2304),AllocFactorMatrix,(I$4+1),FALSE)*$E2308</f>
        <v>355281.27703207528</v>
      </c>
      <c r="J2304" s="25">
        <f ca="1">VLOOKUP(CONCATENATE($F2304," ",$G2304),AllocFactorMatrix,(J$4+1),FALSE)*$E2308</f>
        <v>89446.192191964568</v>
      </c>
      <c r="K2304" s="25">
        <f ca="1">VLOOKUP(CONCATENATE($F2304," ",$G2304),AllocFactorMatrix,(K$4+1),FALSE)*$E2308</f>
        <v>1043.8050075676485</v>
      </c>
      <c r="L2304" s="25">
        <f ca="1">VLOOKUP(CONCATENATE($F2304," ",$G2304),AllocFactorMatrix,(L$4+1),FALSE)*$E2308</f>
        <v>0</v>
      </c>
      <c r="M2304" s="25">
        <f t="shared" ca="1" si="1042"/>
        <v>90489.997199532212</v>
      </c>
      <c r="N2304" s="25">
        <f ca="1">VLOOKUP(CONCATENATE($F2304," ",$G2304),AllocFactorMatrix,(N$4+1),FALSE)*$E2308</f>
        <v>38571.675738187922</v>
      </c>
      <c r="O2304" s="25">
        <f ca="1">VLOOKUP(CONCATENATE($F2304," ",$G2304),AllocFactorMatrix,(O$4+1),FALSE)*$E2308</f>
        <v>10949.66539339337</v>
      </c>
      <c r="P2304" s="25">
        <f ca="1">VLOOKUP(CONCATENATE($F2304," ",$G2304),AllocFactorMatrix,(P$4+1),FALSE)*$E2308</f>
        <v>0</v>
      </c>
      <c r="Q2304" s="25">
        <f ca="1">VLOOKUP(CONCATENATE($F2304," ",$G2304),AllocFactorMatrix,(Q$4+1),FALSE)*$E2308</f>
        <v>0</v>
      </c>
      <c r="R2304" s="25">
        <f t="shared" ca="1" si="1044"/>
        <v>49521.341131581292</v>
      </c>
      <c r="S2304" s="25">
        <f ca="1">VLOOKUP(CONCATENATE($F2304," ",$G2304),AllocFactorMatrix,(S$4+1),FALSE)*$E2308</f>
        <v>2199.8843923237519</v>
      </c>
      <c r="T2304" s="25">
        <f ca="1">VLOOKUP(CONCATENATE($F2304," ",$G2304),AllocFactorMatrix,(T$4+1),FALSE)*$E2308</f>
        <v>25444.740173954924</v>
      </c>
      <c r="U2304" s="25">
        <f ca="1">VLOOKUP(CONCATENATE($F2304," ",$G2304),AllocFactorMatrix,(U$4+1),FALSE)*$E2308</f>
        <v>0</v>
      </c>
      <c r="V2304" s="25">
        <f ca="1">VLOOKUP(CONCATENATE($F2304," ",$G2304),AllocFactorMatrix,(V$4+1),FALSE)*$E2308</f>
        <v>0</v>
      </c>
      <c r="W2304" s="25">
        <f t="shared" ca="1" si="1045"/>
        <v>27644.624566278675</v>
      </c>
      <c r="X2304" s="25">
        <f ca="1">VLOOKUP(CONCATENATE($F2304," ",$G2304),AllocFactorMatrix,(X$4+1),FALSE)*$E2308</f>
        <v>10467.702912226996</v>
      </c>
      <c r="Y2304" s="25">
        <f ca="1">VLOOKUP(CONCATENATE($F2304," ",$G2304),AllocFactorMatrix,(Y$4+1),FALSE)*$E2308</f>
        <v>250.79750843572882</v>
      </c>
      <c r="Z2304" s="25">
        <f t="shared" ca="1" si="1043"/>
        <v>10718.500420662725</v>
      </c>
      <c r="AA2304" s="25">
        <f ca="1">VLOOKUP(CONCATENATE($F2304," ",$G2304),AllocFactorMatrix,(AA$4+1),FALSE)*$E2308</f>
        <v>180.09432535882866</v>
      </c>
      <c r="AB2304" s="25">
        <f ca="1">VLOOKUP(CONCATENATE($F2304," ",$G2304),AllocFactorMatrix,(AB$4+1),FALSE)*$E2308</f>
        <v>660.16902606740177</v>
      </c>
      <c r="AC2304" s="25">
        <f ca="1">VLOOKUP(CONCATENATE($F2304," ",$G2304),AllocFactorMatrix,(AC$4+1),FALSE)*$E2308</f>
        <v>164.63830010648053</v>
      </c>
    </row>
    <row r="2305" spans="4:29" hidden="1" outlineLevel="1">
      <c r="F2305" s="61" t="str">
        <f>F2308</f>
        <v>RB_GUP-Land_P</v>
      </c>
      <c r="G2305" s="20" t="str">
        <f>$G$12</f>
        <v>DISTSEC</v>
      </c>
      <c r="H2305" s="24">
        <f t="shared" ca="1" si="1041"/>
        <v>225982.1578777215</v>
      </c>
      <c r="I2305" s="25">
        <f ca="1">VLOOKUP(CONCATENATE($F2305," ",$G2305),AllocFactorMatrix,(I$4+1),FALSE)*$E2308</f>
        <v>168718.67726808781</v>
      </c>
      <c r="J2305" s="25">
        <f ca="1">VLOOKUP(CONCATENATE($F2305," ",$G2305),AllocFactorMatrix,(J$4+1),FALSE)*$E2308</f>
        <v>37875.107307240556</v>
      </c>
      <c r="K2305" s="25">
        <f ca="1">VLOOKUP(CONCATENATE($F2305," ",$G2305),AllocFactorMatrix,(K$4+1),FALSE)*$E2308</f>
        <v>0</v>
      </c>
      <c r="L2305" s="25">
        <f ca="1">VLOOKUP(CONCATENATE($F2305," ",$G2305),AllocFactorMatrix,(L$4+1),FALSE)*$E2308</f>
        <v>0</v>
      </c>
      <c r="M2305" s="25">
        <f t="shared" ca="1" si="1042"/>
        <v>37875.107307240556</v>
      </c>
      <c r="N2305" s="25">
        <f ca="1">VLOOKUP(CONCATENATE($F2305," ",$G2305),AllocFactorMatrix,(N$4+1),FALSE)*$E2308</f>
        <v>13351.374609092387</v>
      </c>
      <c r="O2305" s="25">
        <f ca="1">VLOOKUP(CONCATENATE($F2305," ",$G2305),AllocFactorMatrix,(O$4+1),FALSE)*$E2308</f>
        <v>0</v>
      </c>
      <c r="P2305" s="25">
        <f ca="1">VLOOKUP(CONCATENATE($F2305," ",$G2305),AllocFactorMatrix,(P$4+1),FALSE)*$E2308</f>
        <v>0</v>
      </c>
      <c r="Q2305" s="25">
        <f ca="1">VLOOKUP(CONCATENATE($F2305," ",$G2305),AllocFactorMatrix,(Q$4+1),FALSE)*$E2308</f>
        <v>0</v>
      </c>
      <c r="R2305" s="25">
        <f t="shared" ca="1" si="1044"/>
        <v>13351.374609092387</v>
      </c>
      <c r="S2305" s="25">
        <f ca="1">VLOOKUP(CONCATENATE($F2305," ",$G2305),AllocFactorMatrix,(S$4+1),FALSE)*$E2308</f>
        <v>590.93926933741841</v>
      </c>
      <c r="T2305" s="25">
        <f ca="1">VLOOKUP(CONCATENATE($F2305," ",$G2305),AllocFactorMatrix,(T$4+1),FALSE)*$E2308</f>
        <v>0</v>
      </c>
      <c r="U2305" s="25">
        <f ca="1">VLOOKUP(CONCATENATE($F2305," ",$G2305),AllocFactorMatrix,(U$4+1),FALSE)*$E2308</f>
        <v>0</v>
      </c>
      <c r="V2305" s="25">
        <f ca="1">VLOOKUP(CONCATENATE($F2305," ",$G2305),AllocFactorMatrix,(V$4+1),FALSE)*$E2308</f>
        <v>0</v>
      </c>
      <c r="W2305" s="25">
        <f t="shared" ca="1" si="1045"/>
        <v>590.93926933741841</v>
      </c>
      <c r="X2305" s="25">
        <f ca="1">VLOOKUP(CONCATENATE($F2305," ",$G2305),AllocFactorMatrix,(X$4+1),FALSE)*$E2308</f>
        <v>3715.8867178620394</v>
      </c>
      <c r="Y2305" s="25">
        <f ca="1">VLOOKUP(CONCATENATE($F2305," ",$G2305),AllocFactorMatrix,(Y$4+1),FALSE)*$E2308</f>
        <v>0</v>
      </c>
      <c r="Z2305" s="25">
        <f t="shared" ca="1" si="1043"/>
        <v>3715.8867178620394</v>
      </c>
      <c r="AA2305" s="25">
        <f ca="1">VLOOKUP(CONCATENATE($F2305," ",$G2305),AllocFactorMatrix,(AA$4+1),FALSE)*$E2308</f>
        <v>60.592268352234605</v>
      </c>
      <c r="AB2305" s="25">
        <f ca="1">VLOOKUP(CONCATENATE($F2305," ",$G2305),AllocFactorMatrix,(AB$4+1),FALSE)*$E2308</f>
        <v>1337.9694908430931</v>
      </c>
      <c r="AC2305" s="25">
        <f ca="1">VLOOKUP(CONCATENATE($F2305," ",$G2305),AllocFactorMatrix,(AC$4+1),FALSE)*$E2308</f>
        <v>331.61094690597952</v>
      </c>
    </row>
    <row r="2306" spans="4:29" hidden="1" outlineLevel="1">
      <c r="F2306" s="61" t="str">
        <f>F2308</f>
        <v>RB_GUP-Land_P</v>
      </c>
      <c r="G2306" s="20" t="str">
        <f>$G$13</f>
        <v>ENERGY</v>
      </c>
      <c r="H2306" s="24">
        <f t="shared" ca="1" si="1041"/>
        <v>42185.163059965867</v>
      </c>
      <c r="I2306" s="25">
        <f ca="1">VLOOKUP(CONCATENATE($F2306," ",$G2306),AllocFactorMatrix,(I$4+1),FALSE)*$E2308</f>
        <v>15335.676968259628</v>
      </c>
      <c r="J2306" s="25">
        <f ca="1">VLOOKUP(CONCATENATE($F2306," ",$G2306),AllocFactorMatrix,(J$4+1),FALSE)*$E2308</f>
        <v>4949.8375152123253</v>
      </c>
      <c r="K2306" s="25">
        <f ca="1">VLOOKUP(CONCATENATE($F2306," ",$G2306),AllocFactorMatrix,(K$4+1),FALSE)*$E2308</f>
        <v>56.66624854222519</v>
      </c>
      <c r="L2306" s="25">
        <f ca="1">VLOOKUP(CONCATENATE($F2306," ",$G2306),AllocFactorMatrix,(L$4+1),FALSE)*$E2308</f>
        <v>1.4362025600714512</v>
      </c>
      <c r="M2306" s="25">
        <f t="shared" ca="1" si="1042"/>
        <v>5007.9399663146214</v>
      </c>
      <c r="N2306" s="25">
        <f ca="1">VLOOKUP(CONCATENATE($F2306," ",$G2306),AllocFactorMatrix,(N$4+1),FALSE)*$E2308</f>
        <v>2395.313981847818</v>
      </c>
      <c r="O2306" s="25">
        <f ca="1">VLOOKUP(CONCATENATE($F2306," ",$G2306),AllocFactorMatrix,(O$4+1),FALSE)*$E2308</f>
        <v>668.60373441092793</v>
      </c>
      <c r="P2306" s="25">
        <f ca="1">VLOOKUP(CONCATENATE($F2306," ",$G2306),AllocFactorMatrix,(P$4+1),FALSE)*$E2308</f>
        <v>52.93386455728718</v>
      </c>
      <c r="Q2306" s="25">
        <f ca="1">VLOOKUP(CONCATENATE($F2306," ",$G2306),AllocFactorMatrix,(Q$4+1),FALSE)*$E2308</f>
        <v>10.851200058305846</v>
      </c>
      <c r="R2306" s="25">
        <f t="shared" ca="1" si="1044"/>
        <v>3127.7027808743387</v>
      </c>
      <c r="S2306" s="25">
        <f ca="1">VLOOKUP(CONCATENATE($F2306," ",$G2306),AllocFactorMatrix,(S$4+1),FALSE)*$E2308</f>
        <v>159.61070376995605</v>
      </c>
      <c r="T2306" s="25">
        <f ca="1">VLOOKUP(CONCATENATE($F2306," ",$G2306),AllocFactorMatrix,(T$4+1),FALSE)*$E2308</f>
        <v>1907.477078318947</v>
      </c>
      <c r="U2306" s="25">
        <f ca="1">VLOOKUP(CONCATENATE($F2306," ",$G2306),AllocFactorMatrix,(U$4+1),FALSE)*$E2308</f>
        <v>13484.970425192992</v>
      </c>
      <c r="V2306" s="25">
        <f ca="1">VLOOKUP(CONCATENATE($F2306," ",$G2306),AllocFactorMatrix,(V$4+1),FALSE)*$E2308</f>
        <v>2161.0968642962102</v>
      </c>
      <c r="W2306" s="25">
        <f t="shared" ca="1" si="1045"/>
        <v>17713.155071578105</v>
      </c>
      <c r="X2306" s="25">
        <f ca="1">VLOOKUP(CONCATENATE($F2306," ",$G2306),AllocFactorMatrix,(X$4+1),FALSE)*$E2308</f>
        <v>649.71901233126334</v>
      </c>
      <c r="Y2306" s="25">
        <f ca="1">VLOOKUP(CONCATENATE($F2306," ",$G2306),AllocFactorMatrix,(Y$4+1),FALSE)*$E2308</f>
        <v>15.27069148187063</v>
      </c>
      <c r="Z2306" s="25">
        <f t="shared" ca="1" si="1043"/>
        <v>664.98970381313393</v>
      </c>
      <c r="AA2306" s="25">
        <f ca="1">VLOOKUP(CONCATENATE($F2306," ",$G2306),AllocFactorMatrix,(AA$4+1),FALSE)*$E2308</f>
        <v>14.918229532242416</v>
      </c>
      <c r="AB2306" s="25">
        <f ca="1">VLOOKUP(CONCATENATE($F2306," ",$G2306),AllocFactorMatrix,(AB$4+1),FALSE)*$E2308</f>
        <v>256.69969251837699</v>
      </c>
      <c r="AC2306" s="25">
        <f ca="1">VLOOKUP(CONCATENATE($F2306," ",$G2306),AllocFactorMatrix,(AC$4+1),FALSE)*$E2308</f>
        <v>64.080647075422405</v>
      </c>
    </row>
    <row r="2307" spans="4:29" hidden="1" outlineLevel="1">
      <c r="F2307" s="61" t="str">
        <f>F2308</f>
        <v>RB_GUP-Land_P</v>
      </c>
      <c r="G2307" s="20" t="str">
        <f>$G$14</f>
        <v>CUSTOMER</v>
      </c>
      <c r="H2307" s="24">
        <f t="shared" ca="1" si="1041"/>
        <v>603483.9905422203</v>
      </c>
      <c r="I2307" s="25">
        <f ca="1">VLOOKUP(CONCATENATE($F2307," ",$G2307),AllocFactorMatrix,(I$4+1),FALSE)*$E2308</f>
        <v>484661.25757754967</v>
      </c>
      <c r="J2307" s="25">
        <f ca="1">VLOOKUP(CONCATENATE($F2307," ",$G2307),AllocFactorMatrix,(J$4+1),FALSE)*$E2308</f>
        <v>114423.94680229819</v>
      </c>
      <c r="K2307" s="25">
        <f ca="1">VLOOKUP(CONCATENATE($F2307," ",$G2307),AllocFactorMatrix,(K$4+1),FALSE)*$E2308</f>
        <v>336.140348674628</v>
      </c>
      <c r="L2307" s="25">
        <f ca="1">VLOOKUP(CONCATENATE($F2307," ",$G2307),AllocFactorMatrix,(L$4+1),FALSE)*$E2308</f>
        <v>14.363667613520233</v>
      </c>
      <c r="M2307" s="25">
        <f t="shared" ca="1" si="1042"/>
        <v>114774.45081858634</v>
      </c>
      <c r="N2307" s="25">
        <f ca="1">VLOOKUP(CONCATENATE($F2307," ",$G2307),AllocFactorMatrix,(N$4+1),FALSE)*$E2308</f>
        <v>1413.4294845597872</v>
      </c>
      <c r="O2307" s="25">
        <f ca="1">VLOOKUP(CONCATENATE($F2307," ",$G2307),AllocFactorMatrix,(O$4+1),FALSE)*$E2308</f>
        <v>286.55492715721476</v>
      </c>
      <c r="P2307" s="25">
        <f ca="1">VLOOKUP(CONCATENATE($F2307," ",$G2307),AllocFactorMatrix,(P$4+1),FALSE)*$E2308</f>
        <v>41.077936879214263</v>
      </c>
      <c r="Q2307" s="25">
        <f ca="1">VLOOKUP(CONCATENATE($F2307," ",$G2307),AllocFactorMatrix,(Q$4+1),FALSE)*$E2308</f>
        <v>17.500640443728649</v>
      </c>
      <c r="R2307" s="25">
        <f t="shared" ca="1" si="1044"/>
        <v>1758.5629890399448</v>
      </c>
      <c r="S2307" s="25">
        <f ca="1">VLOOKUP(CONCATENATE($F2307," ",$G2307),AllocFactorMatrix,(S$4+1),FALSE)*$E2308</f>
        <v>19.573734233973198</v>
      </c>
      <c r="T2307" s="25">
        <f ca="1">VLOOKUP(CONCATENATE($F2307," ",$G2307),AllocFactorMatrix,(T$4+1),FALSE)*$E2308</f>
        <v>167.14359256957616</v>
      </c>
      <c r="U2307" s="25">
        <f ca="1">VLOOKUP(CONCATENATE($F2307," ",$G2307),AllocFactorMatrix,(U$4+1),FALSE)*$E2308</f>
        <v>106.46051824642414</v>
      </c>
      <c r="V2307" s="25">
        <f ca="1">VLOOKUP(CONCATENATE($F2307," ",$G2307),AllocFactorMatrix,(V$4+1),FALSE)*$E2308</f>
        <v>26.262242288577795</v>
      </c>
      <c r="W2307" s="25">
        <f t="shared" ca="1" si="1045"/>
        <v>319.44008733855128</v>
      </c>
      <c r="X2307" s="25">
        <f ca="1">VLOOKUP(CONCATENATE($F2307," ",$G2307),AllocFactorMatrix,(X$4+1),FALSE)*$E2308</f>
        <v>490.58597185601457</v>
      </c>
      <c r="Y2307" s="25">
        <f ca="1">VLOOKUP(CONCATENATE($F2307," ",$G2307),AllocFactorMatrix,(Y$4+1),FALSE)*$E2308</f>
        <v>4.4458164082208809</v>
      </c>
      <c r="Z2307" s="25">
        <f t="shared" ca="1" si="1043"/>
        <v>495.03178826423544</v>
      </c>
      <c r="AA2307" s="25">
        <f ca="1">VLOOKUP(CONCATENATE($F2307," ",$G2307),AllocFactorMatrix,(AA$4+1),FALSE)*$E2308</f>
        <v>30.610352431034528</v>
      </c>
      <c r="AB2307" s="25">
        <f ca="1">VLOOKUP(CONCATENATE($F2307," ",$G2307),AllocFactorMatrix,(AB$4+1),FALSE)*$E2308</f>
        <v>1055.1672688221261</v>
      </c>
      <c r="AC2307" s="25">
        <f ca="1">VLOOKUP(CONCATENATE($F2307," ",$G2307),AllocFactorMatrix,(AC$4+1),FALSE)*$E2308</f>
        <v>389.46966018831097</v>
      </c>
    </row>
    <row r="2308" spans="4:29" collapsed="1">
      <c r="D2308" s="20" t="s">
        <v>643</v>
      </c>
      <c r="E2308" s="22">
        <f>'Sch 4'!E460+'Sch 4'!E462+'Sch 4'!E476</f>
        <v>44250697</v>
      </c>
      <c r="F2308" s="61" t="s">
        <v>546</v>
      </c>
      <c r="G2308" s="20" t="str">
        <f>$G$15</f>
        <v>TOTAL</v>
      </c>
      <c r="H2308" s="24">
        <f t="shared" ca="1" si="1041"/>
        <v>44250697.000000015</v>
      </c>
      <c r="I2308" s="25">
        <f ca="1">VLOOKUP(CONCATENATE($F2308," ",$G2308),AllocFactorMatrix,(I$4+1),FALSE)*$E2308</f>
        <v>22028060.192602944</v>
      </c>
      <c r="J2308" s="25">
        <f ca="1">VLOOKUP(CONCATENATE($F2308," ",$G2308),AllocFactorMatrix,(J$4+1),FALSE)*$E2308</f>
        <v>5560313.5231794724</v>
      </c>
      <c r="K2308" s="25">
        <f ca="1">VLOOKUP(CONCATENATE($F2308," ",$G2308),AllocFactorMatrix,(K$4+1),FALSE)*$E2308</f>
        <v>63559.573426970448</v>
      </c>
      <c r="L2308" s="25">
        <f ca="1">VLOOKUP(CONCATENATE($F2308," ",$G2308),AllocFactorMatrix,(L$4+1),FALSE)*$E2308</f>
        <v>1549.5031591005707</v>
      </c>
      <c r="M2308" s="25">
        <f t="shared" ca="1" si="1042"/>
        <v>5625422.5997655429</v>
      </c>
      <c r="N2308" s="25">
        <f ca="1">VLOOKUP(CONCATENATE($F2308," ",$G2308),AllocFactorMatrix,(N$4+1),FALSE)*$E2308</f>
        <v>2279617.323025784</v>
      </c>
      <c r="O2308" s="25">
        <f ca="1">VLOOKUP(CONCATENATE($F2308," ",$G2308),AllocFactorMatrix,(O$4+1),FALSE)*$E2308</f>
        <v>645236.26705130504</v>
      </c>
      <c r="P2308" s="25">
        <f ca="1">VLOOKUP(CONCATENATE($F2308," ",$G2308),AllocFactorMatrix,(P$4+1),FALSE)*$E2308</f>
        <v>50312.19625697178</v>
      </c>
      <c r="Q2308" s="25">
        <f ca="1">VLOOKUP(CONCATENATE($F2308," ",$G2308),AllocFactorMatrix,(Q$4+1),FALSE)*$E2308</f>
        <v>10536.467280463608</v>
      </c>
      <c r="R2308" s="25">
        <f t="shared" ca="1" si="1044"/>
        <v>2985702.2536145248</v>
      </c>
      <c r="S2308" s="25">
        <f ca="1">VLOOKUP(CONCATENATE($F2308," ",$G2308),AllocFactorMatrix,(S$4+1),FALSE)*$E2308</f>
        <v>136498.4145784454</v>
      </c>
      <c r="T2308" s="25">
        <f ca="1">VLOOKUP(CONCATENATE($F2308," ",$G2308),AllocFactorMatrix,(T$4+1),FALSE)*$E2308</f>
        <v>1483765.2024461052</v>
      </c>
      <c r="U2308" s="25">
        <f ca="1">VLOOKUP(CONCATENATE($F2308," ",$G2308),AllocFactorMatrix,(U$4+1),FALSE)*$E2308</f>
        <v>9753594.9925282374</v>
      </c>
      <c r="V2308" s="25">
        <f ca="1">VLOOKUP(CONCATENATE($F2308," ",$G2308),AllocFactorMatrix,(V$4+1),FALSE)*$E2308</f>
        <v>1517784.805831932</v>
      </c>
      <c r="W2308" s="25">
        <f t="shared" ca="1" si="1045"/>
        <v>12891643.415384719</v>
      </c>
      <c r="X2308" s="25">
        <f ca="1">VLOOKUP(CONCATENATE($F2308," ",$G2308),AllocFactorMatrix,(X$4+1),FALSE)*$E2308</f>
        <v>618946.41401083872</v>
      </c>
      <c r="Y2308" s="25">
        <f ca="1">VLOOKUP(CONCATENATE($F2308," ",$G2308),AllocFactorMatrix,(Y$4+1),FALSE)*$E2308</f>
        <v>14841.307068022916</v>
      </c>
      <c r="Z2308" s="25">
        <f t="shared" ca="1" si="1043"/>
        <v>633787.72107886162</v>
      </c>
      <c r="AA2308" s="25">
        <f ca="1">VLOOKUP(CONCATENATE($F2308," ",$G2308),AllocFactorMatrix,(AA$4+1),FALSE)*$E2308</f>
        <v>10806.119714955881</v>
      </c>
      <c r="AB2308" s="25">
        <f ca="1">VLOOKUP(CONCATENATE($F2308," ",$G2308),AllocFactorMatrix,(AB$4+1),FALSE)*$E2308</f>
        <v>60198.340267691179</v>
      </c>
      <c r="AC2308" s="25">
        <f ca="1">VLOOKUP(CONCATENATE($F2308," ",$G2308),AllocFactorMatrix,(AC$4+1),FALSE)*$E2308</f>
        <v>15076.357570782868</v>
      </c>
    </row>
    <row r="2309" spans="4:29" hidden="1" outlineLevel="1">
      <c r="F2309" s="61" t="str">
        <f>F2316</f>
        <v>RB_GUP-Land_T</v>
      </c>
      <c r="G2309" s="20" t="str">
        <f>$G$8</f>
        <v>PRODUCTION</v>
      </c>
      <c r="H2309" s="24">
        <f t="shared" si="1041"/>
        <v>348492.77208722668</v>
      </c>
      <c r="I2309" s="25">
        <f>VLOOKUP(CONCATENATE($F2309," ",$G2309),AllocFactorMatrix,(I$4+1),FALSE)*$E2316</f>
        <v>170880.96245843993</v>
      </c>
      <c r="J2309" s="25">
        <f>VLOOKUP(CONCATENATE($F2309," ",$G2309),AllocFactorMatrix,(J$4+1),FALSE)*$E2316</f>
        <v>43226.238995305182</v>
      </c>
      <c r="K2309" s="25">
        <f>VLOOKUP(CONCATENATE($F2309," ",$G2309),AllocFactorMatrix,(K$4+1),FALSE)*$E2316</f>
        <v>505.38048220944603</v>
      </c>
      <c r="L2309" s="25">
        <f>VLOOKUP(CONCATENATE($F2309," ",$G2309),AllocFactorMatrix,(L$4+1),FALSE)*$E2316</f>
        <v>12.450304465027365</v>
      </c>
      <c r="M2309" s="25">
        <f t="shared" si="1042"/>
        <v>43744.069781979655</v>
      </c>
      <c r="N2309" s="25">
        <f>VLOOKUP(CONCATENATE($F2309," ",$G2309),AllocFactorMatrix,(N$4+1),FALSE)*$E2316</f>
        <v>18086.400719028938</v>
      </c>
      <c r="O2309" s="25">
        <f>VLOOKUP(CONCATENATE($F2309," ",$G2309),AllocFactorMatrix,(O$4+1),FALSE)*$E2316</f>
        <v>5150.9181365093837</v>
      </c>
      <c r="P2309" s="25">
        <f>VLOOKUP(CONCATENATE($F2309," ",$G2309),AllocFactorMatrix,(P$4+1),FALSE)*$E2316</f>
        <v>407.62041614563299</v>
      </c>
      <c r="Q2309" s="25">
        <f>VLOOKUP(CONCATENATE($F2309," ",$G2309),AllocFactorMatrix,(Q$4+1),FALSE)*$E2316</f>
        <v>86.041482626528904</v>
      </c>
      <c r="R2309" s="25">
        <f t="shared" si="1044"/>
        <v>23730.980754310483</v>
      </c>
      <c r="S2309" s="25">
        <f>VLOOKUP(CONCATENATE($F2309," ",$G2309),AllocFactorMatrix,(S$4+1),FALSE)*$E2316</f>
        <v>1086.455580388485</v>
      </c>
      <c r="T2309" s="25">
        <f>VLOOKUP(CONCATENATE($F2309," ",$G2309),AllocFactorMatrix,(T$4+1),FALSE)*$E2316</f>
        <v>11844.271823438976</v>
      </c>
      <c r="U2309" s="25">
        <f>VLOOKUP(CONCATENATE($F2309," ",$G2309),AllocFactorMatrix,(U$4+1),FALSE)*$E2316</f>
        <v>79103.605181631487</v>
      </c>
      <c r="V2309" s="25">
        <f>VLOOKUP(CONCATENATE($F2309," ",$G2309),AllocFactorMatrix,(V$4+1),FALSE)*$E2316</f>
        <v>12409.860942839758</v>
      </c>
      <c r="W2309" s="25">
        <f>SUBTOTAL(9,S2309:V2309)</f>
        <v>104444.19352829871</v>
      </c>
      <c r="X2309" s="25">
        <f>VLOOKUP(CONCATENATE($F2309," ",$G2309),AllocFactorMatrix,(X$4+1),FALSE)*$E2316</f>
        <v>4909.1410300510897</v>
      </c>
      <c r="Y2309" s="25">
        <f>VLOOKUP(CONCATENATE($F2309," ",$G2309),AllocFactorMatrix,(Y$4+1),FALSE)*$E2316</f>
        <v>118.50845917327547</v>
      </c>
      <c r="Z2309" s="25">
        <f t="shared" si="1043"/>
        <v>5027.6494892243654</v>
      </c>
      <c r="AA2309" s="25">
        <f>VLOOKUP(CONCATENATE($F2309," ",$G2309),AllocFactorMatrix,(AA$4+1),FALSE)*$E2316</f>
        <v>85.589889950727766</v>
      </c>
      <c r="AB2309" s="25">
        <f>VLOOKUP(CONCATENATE($F2309," ",$G2309),AllocFactorMatrix,(AB$4+1),FALSE)*$E2316</f>
        <v>464.08546165641019</v>
      </c>
      <c r="AC2309" s="25">
        <f>VLOOKUP(CONCATENATE($F2309," ",$G2309),AllocFactorMatrix,(AC$4+1),FALSE)*$E2316</f>
        <v>115.24072336646573</v>
      </c>
    </row>
    <row r="2310" spans="4:29" hidden="1" outlineLevel="1">
      <c r="F2310" s="61" t="str">
        <f>F2316</f>
        <v>RB_GUP-Land_T</v>
      </c>
      <c r="G2310" s="20" t="str">
        <f>$G$9</f>
        <v>BULKTRAN</v>
      </c>
      <c r="H2310" s="24">
        <f t="shared" si="1041"/>
        <v>17324452.399204623</v>
      </c>
      <c r="I2310" s="25">
        <f>VLOOKUP(CONCATENATE($F2310," ",$G2310),AllocFactorMatrix,(I$4+1),FALSE)*$E2316</f>
        <v>8494922.5268308576</v>
      </c>
      <c r="J2310" s="25">
        <f>VLOOKUP(CONCATENATE($F2310," ",$G2310),AllocFactorMatrix,(J$4+1),FALSE)*$E2316</f>
        <v>2148885.0841456386</v>
      </c>
      <c r="K2310" s="25">
        <f>VLOOKUP(CONCATENATE($F2310," ",$G2310),AllocFactorMatrix,(K$4+1),FALSE)*$E2316</f>
        <v>25123.735149758468</v>
      </c>
      <c r="L2310" s="25">
        <f>VLOOKUP(CONCATENATE($F2310," ",$G2310),AllocFactorMatrix,(L$4+1),FALSE)*$E2316</f>
        <v>618.93595602603648</v>
      </c>
      <c r="M2310" s="25">
        <f t="shared" si="1042"/>
        <v>2174627.755251423</v>
      </c>
      <c r="N2310" s="25">
        <f>VLOOKUP(CONCATENATE($F2310," ",$G2310),AllocFactorMatrix,(N$4+1),FALSE)*$E2316</f>
        <v>899120.47946672956</v>
      </c>
      <c r="O2310" s="25">
        <f>VLOOKUP(CONCATENATE($F2310," ",$G2310),AllocFactorMatrix,(O$4+1),FALSE)*$E2316</f>
        <v>256065.09866385662</v>
      </c>
      <c r="P2310" s="25">
        <f>VLOOKUP(CONCATENATE($F2310," ",$G2310),AllocFactorMatrix,(P$4+1),FALSE)*$E2316</f>
        <v>20263.836331995572</v>
      </c>
      <c r="Q2310" s="25">
        <f>VLOOKUP(CONCATENATE($F2310," ",$G2310),AllocFactorMatrix,(Q$4+1),FALSE)*$E2316</f>
        <v>4277.3385548070792</v>
      </c>
      <c r="R2310" s="25">
        <f t="shared" si="1044"/>
        <v>1179726.7530173887</v>
      </c>
      <c r="S2310" s="25">
        <f>VLOOKUP(CONCATENATE($F2310," ",$G2310),AllocFactorMatrix,(S$4+1),FALSE)*$E2316</f>
        <v>54010.440083329435</v>
      </c>
      <c r="T2310" s="25">
        <f>VLOOKUP(CONCATENATE($F2310," ",$G2310),AllocFactorMatrix,(T$4+1),FALSE)*$E2316</f>
        <v>588808.54882421833</v>
      </c>
      <c r="U2310" s="25">
        <f>VLOOKUP(CONCATENATE($F2310," ",$G2310),AllocFactorMatrix,(U$4+1),FALSE)*$E2316</f>
        <v>3932439.2134928899</v>
      </c>
      <c r="V2310" s="25">
        <f>VLOOKUP(CONCATENATE($F2310," ",$G2310),AllocFactorMatrix,(V$4+1),FALSE)*$E2316</f>
        <v>616925.40679484606</v>
      </c>
      <c r="W2310" s="25">
        <f t="shared" ref="W2310:W2316" si="1046">SUBTOTAL(9,S2310:V2310)</f>
        <v>5192183.6091952836</v>
      </c>
      <c r="X2310" s="25">
        <f>VLOOKUP(CONCATENATE($F2310," ",$G2310),AllocFactorMatrix,(X$4+1),FALSE)*$E2316</f>
        <v>244045.75046628262</v>
      </c>
      <c r="Y2310" s="25">
        <f>VLOOKUP(CONCATENATE($F2310," ",$G2310),AllocFactorMatrix,(Y$4+1),FALSE)*$E2316</f>
        <v>5891.3536356978211</v>
      </c>
      <c r="Z2310" s="25">
        <f t="shared" si="1043"/>
        <v>249937.10410198045</v>
      </c>
      <c r="AA2310" s="25">
        <f>VLOOKUP(CONCATENATE($F2310," ",$G2310),AllocFactorMatrix,(AA$4+1),FALSE)*$E2316</f>
        <v>4254.8887468271669</v>
      </c>
      <c r="AB2310" s="25">
        <f>VLOOKUP(CONCATENATE($F2310," ",$G2310),AllocFactorMatrix,(AB$4+1),FALSE)*$E2316</f>
        <v>23070.855792719238</v>
      </c>
      <c r="AC2310" s="25">
        <f>VLOOKUP(CONCATENATE($F2310," ",$G2310),AllocFactorMatrix,(AC$4+1),FALSE)*$E2316</f>
        <v>5728.9062681407049</v>
      </c>
    </row>
    <row r="2311" spans="4:29" hidden="1" outlineLevel="1">
      <c r="F2311" s="61" t="str">
        <f>F2316</f>
        <v>RB_GUP-Land_T</v>
      </c>
      <c r="G2311" s="20" t="str">
        <f>$G$10</f>
        <v>SUBTRAN</v>
      </c>
      <c r="H2311" s="24">
        <f t="shared" si="1041"/>
        <v>7068513.8287081486</v>
      </c>
      <c r="I2311" s="25">
        <f>VLOOKUP(CONCATENATE($F2311," ",$G2311),AllocFactorMatrix,(I$4+1),FALSE)*$E2316</f>
        <v>3356849.993559537</v>
      </c>
      <c r="J2311" s="25">
        <f>VLOOKUP(CONCATENATE($F2311," ",$G2311),AllocFactorMatrix,(J$4+1),FALSE)*$E2316</f>
        <v>859304.06555350486</v>
      </c>
      <c r="K2311" s="25">
        <f>VLOOKUP(CONCATENATE($F2311," ",$G2311),AllocFactorMatrix,(K$4+1),FALSE)*$E2316</f>
        <v>10013.661584353475</v>
      </c>
      <c r="L2311" s="25">
        <f>VLOOKUP(CONCATENATE($F2311," ",$G2311),AllocFactorMatrix,(L$4+1),FALSE)*$E2316</f>
        <v>328.29008628769611</v>
      </c>
      <c r="M2311" s="25">
        <f t="shared" si="1042"/>
        <v>869646.01722414594</v>
      </c>
      <c r="N2311" s="25">
        <f>VLOOKUP(CONCATENATE($F2311," ",$G2311),AllocFactorMatrix,(N$4+1),FALSE)*$E2316</f>
        <v>374526.46101147879</v>
      </c>
      <c r="O2311" s="25">
        <f>VLOOKUP(CONCATENATE($F2311," ",$G2311),AllocFactorMatrix,(O$4+1),FALSE)*$E2316</f>
        <v>106158.67970751261</v>
      </c>
      <c r="P2311" s="25">
        <f>VLOOKUP(CONCATENATE($F2311," ",$G2311),AllocFactorMatrix,(P$4+1),FALSE)*$E2316</f>
        <v>10874.143752824226</v>
      </c>
      <c r="Q2311" s="25">
        <f>VLOOKUP(CONCATENATE($F2311," ",$G2311),AllocFactorMatrix,(Q$4+1),FALSE)*$E2316</f>
        <v>0</v>
      </c>
      <c r="R2311" s="25">
        <f t="shared" si="1044"/>
        <v>491559.28447181563</v>
      </c>
      <c r="S2311" s="25">
        <f>VLOOKUP(CONCATENATE($F2311," ",$G2311),AllocFactorMatrix,(S$4+1),FALSE)*$E2316</f>
        <v>20975.163858794866</v>
      </c>
      <c r="T2311" s="25">
        <f>VLOOKUP(CONCATENATE($F2311," ",$G2311),AllocFactorMatrix,(T$4+1),FALSE)*$E2316</f>
        <v>242428.43840943481</v>
      </c>
      <c r="U2311" s="25">
        <f>VLOOKUP(CONCATENATE($F2311," ",$G2311),AllocFactorMatrix,(U$4+1),FALSE)*$E2316</f>
        <v>1974760.3225293185</v>
      </c>
      <c r="V2311" s="25">
        <f>VLOOKUP(CONCATENATE($F2311," ",$G2311),AllocFactorMatrix,(V$4+1),FALSE)*$E2316</f>
        <v>0</v>
      </c>
      <c r="W2311" s="25">
        <f t="shared" si="1046"/>
        <v>2238163.924797548</v>
      </c>
      <c r="X2311" s="25">
        <f>VLOOKUP(CONCATENATE($F2311," ",$G2311),AllocFactorMatrix,(X$4+1),FALSE)*$E2316</f>
        <v>101644.3580171994</v>
      </c>
      <c r="Y2311" s="25">
        <f>VLOOKUP(CONCATENATE($F2311," ",$G2311),AllocFactorMatrix,(Y$4+1),FALSE)*$E2316</f>
        <v>2431.9089706311147</v>
      </c>
      <c r="Z2311" s="25">
        <f t="shared" si="1043"/>
        <v>104076.26698783052</v>
      </c>
      <c r="AA2311" s="25">
        <f>VLOOKUP(CONCATENATE($F2311," ",$G2311),AllocFactorMatrix,(AA$4+1),FALSE)*$E2316</f>
        <v>1669.095501082129</v>
      </c>
      <c r="AB2311" s="25">
        <f>VLOOKUP(CONCATENATE($F2311," ",$G2311),AllocFactorMatrix,(AB$4+1),FALSE)*$E2316</f>
        <v>5243.1280993789724</v>
      </c>
      <c r="AC2311" s="25">
        <f>VLOOKUP(CONCATENATE($F2311," ",$G2311),AllocFactorMatrix,(AC$4+1),FALSE)*$E2316</f>
        <v>1306.1180668109182</v>
      </c>
    </row>
    <row r="2312" spans="4:29" hidden="1" outlineLevel="1">
      <c r="F2312" s="61" t="str">
        <f>F2316</f>
        <v>RB_GUP-Land_T</v>
      </c>
      <c r="G2312" s="20" t="str">
        <f>$G$11</f>
        <v>DISTPRI</v>
      </c>
      <c r="H2312" s="24">
        <f t="shared" si="1041"/>
        <v>0</v>
      </c>
      <c r="I2312" s="25">
        <f>VLOOKUP(CONCATENATE($F2312," ",$G2312),AllocFactorMatrix,(I$4+1),FALSE)*$E2316</f>
        <v>0</v>
      </c>
      <c r="J2312" s="25">
        <f>VLOOKUP(CONCATENATE($F2312," ",$G2312),AllocFactorMatrix,(J$4+1),FALSE)*$E2316</f>
        <v>0</v>
      </c>
      <c r="K2312" s="25">
        <f>VLOOKUP(CONCATENATE($F2312," ",$G2312),AllocFactorMatrix,(K$4+1),FALSE)*$E2316</f>
        <v>0</v>
      </c>
      <c r="L2312" s="25">
        <f>VLOOKUP(CONCATENATE($F2312," ",$G2312),AllocFactorMatrix,(L$4+1),FALSE)*$E2316</f>
        <v>0</v>
      </c>
      <c r="M2312" s="25">
        <f t="shared" si="1042"/>
        <v>0</v>
      </c>
      <c r="N2312" s="25">
        <f>VLOOKUP(CONCATENATE($F2312," ",$G2312),AllocFactorMatrix,(N$4+1),FALSE)*$E2316</f>
        <v>0</v>
      </c>
      <c r="O2312" s="25">
        <f>VLOOKUP(CONCATENATE($F2312," ",$G2312),AllocFactorMatrix,(O$4+1),FALSE)*$E2316</f>
        <v>0</v>
      </c>
      <c r="P2312" s="25">
        <f>VLOOKUP(CONCATENATE($F2312," ",$G2312),AllocFactorMatrix,(P$4+1),FALSE)*$E2316</f>
        <v>0</v>
      </c>
      <c r="Q2312" s="25">
        <f>VLOOKUP(CONCATENATE($F2312," ",$G2312),AllocFactorMatrix,(Q$4+1),FALSE)*$E2316</f>
        <v>0</v>
      </c>
      <c r="R2312" s="25">
        <f t="shared" si="1044"/>
        <v>0</v>
      </c>
      <c r="S2312" s="25">
        <f>VLOOKUP(CONCATENATE($F2312," ",$G2312),AllocFactorMatrix,(S$4+1),FALSE)*$E2316</f>
        <v>0</v>
      </c>
      <c r="T2312" s="25">
        <f>VLOOKUP(CONCATENATE($F2312," ",$G2312),AllocFactorMatrix,(T$4+1),FALSE)*$E2316</f>
        <v>0</v>
      </c>
      <c r="U2312" s="25">
        <f>VLOOKUP(CONCATENATE($F2312," ",$G2312),AllocFactorMatrix,(U$4+1),FALSE)*$E2316</f>
        <v>0</v>
      </c>
      <c r="V2312" s="25">
        <f>VLOOKUP(CONCATENATE($F2312," ",$G2312),AllocFactorMatrix,(V$4+1),FALSE)*$E2316</f>
        <v>0</v>
      </c>
      <c r="W2312" s="25">
        <f t="shared" si="1046"/>
        <v>0</v>
      </c>
      <c r="X2312" s="25">
        <f>VLOOKUP(CONCATENATE($F2312," ",$G2312),AllocFactorMatrix,(X$4+1),FALSE)*$E2316</f>
        <v>0</v>
      </c>
      <c r="Y2312" s="25">
        <f>VLOOKUP(CONCATENATE($F2312," ",$G2312),AllocFactorMatrix,(Y$4+1),FALSE)*$E2316</f>
        <v>0</v>
      </c>
      <c r="Z2312" s="25">
        <f t="shared" si="1043"/>
        <v>0</v>
      </c>
      <c r="AA2312" s="25">
        <f>VLOOKUP(CONCATENATE($F2312," ",$G2312),AllocFactorMatrix,(AA$4+1),FALSE)*$E2316</f>
        <v>0</v>
      </c>
      <c r="AB2312" s="25">
        <f>VLOOKUP(CONCATENATE($F2312," ",$G2312),AllocFactorMatrix,(AB$4+1),FALSE)*$E2316</f>
        <v>0</v>
      </c>
      <c r="AC2312" s="25">
        <f>VLOOKUP(CONCATENATE($F2312," ",$G2312),AllocFactorMatrix,(AC$4+1),FALSE)*$E2316</f>
        <v>0</v>
      </c>
    </row>
    <row r="2313" spans="4:29" hidden="1" outlineLevel="1">
      <c r="F2313" s="61" t="str">
        <f>F2316</f>
        <v>RB_GUP-Land_T</v>
      </c>
      <c r="G2313" s="20" t="str">
        <f>$G$12</f>
        <v>DISTSEC</v>
      </c>
      <c r="H2313" s="24">
        <f t="shared" si="1041"/>
        <v>0</v>
      </c>
      <c r="I2313" s="25">
        <f>VLOOKUP(CONCATENATE($F2313," ",$G2313),AllocFactorMatrix,(I$4+1),FALSE)*$E2316</f>
        <v>0</v>
      </c>
      <c r="J2313" s="25">
        <f>VLOOKUP(CONCATENATE($F2313," ",$G2313),AllocFactorMatrix,(J$4+1),FALSE)*$E2316</f>
        <v>0</v>
      </c>
      <c r="K2313" s="25">
        <f>VLOOKUP(CONCATENATE($F2313," ",$G2313),AllocFactorMatrix,(K$4+1),FALSE)*$E2316</f>
        <v>0</v>
      </c>
      <c r="L2313" s="25">
        <f>VLOOKUP(CONCATENATE($F2313," ",$G2313),AllocFactorMatrix,(L$4+1),FALSE)*$E2316</f>
        <v>0</v>
      </c>
      <c r="M2313" s="25">
        <f t="shared" si="1042"/>
        <v>0</v>
      </c>
      <c r="N2313" s="25">
        <f>VLOOKUP(CONCATENATE($F2313," ",$G2313),AllocFactorMatrix,(N$4+1),FALSE)*$E2316</f>
        <v>0</v>
      </c>
      <c r="O2313" s="25">
        <f>VLOOKUP(CONCATENATE($F2313," ",$G2313),AllocFactorMatrix,(O$4+1),FALSE)*$E2316</f>
        <v>0</v>
      </c>
      <c r="P2313" s="25">
        <f>VLOOKUP(CONCATENATE($F2313," ",$G2313),AllocFactorMatrix,(P$4+1),FALSE)*$E2316</f>
        <v>0</v>
      </c>
      <c r="Q2313" s="25">
        <f>VLOOKUP(CONCATENATE($F2313," ",$G2313),AllocFactorMatrix,(Q$4+1),FALSE)*$E2316</f>
        <v>0</v>
      </c>
      <c r="R2313" s="25">
        <f t="shared" si="1044"/>
        <v>0</v>
      </c>
      <c r="S2313" s="25">
        <f>VLOOKUP(CONCATENATE($F2313," ",$G2313),AllocFactorMatrix,(S$4+1),FALSE)*$E2316</f>
        <v>0</v>
      </c>
      <c r="T2313" s="25">
        <f>VLOOKUP(CONCATENATE($F2313," ",$G2313),AllocFactorMatrix,(T$4+1),FALSE)*$E2316</f>
        <v>0</v>
      </c>
      <c r="U2313" s="25">
        <f>VLOOKUP(CONCATENATE($F2313," ",$G2313),AllocFactorMatrix,(U$4+1),FALSE)*$E2316</f>
        <v>0</v>
      </c>
      <c r="V2313" s="25">
        <f>VLOOKUP(CONCATENATE($F2313," ",$G2313),AllocFactorMatrix,(V$4+1),FALSE)*$E2316</f>
        <v>0</v>
      </c>
      <c r="W2313" s="25">
        <f t="shared" si="1046"/>
        <v>0</v>
      </c>
      <c r="X2313" s="25">
        <f>VLOOKUP(CONCATENATE($F2313," ",$G2313),AllocFactorMatrix,(X$4+1),FALSE)*$E2316</f>
        <v>0</v>
      </c>
      <c r="Y2313" s="25">
        <f>VLOOKUP(CONCATENATE($F2313," ",$G2313),AllocFactorMatrix,(Y$4+1),FALSE)*$E2316</f>
        <v>0</v>
      </c>
      <c r="Z2313" s="25">
        <f t="shared" si="1043"/>
        <v>0</v>
      </c>
      <c r="AA2313" s="25">
        <f>VLOOKUP(CONCATENATE($F2313," ",$G2313),AllocFactorMatrix,(AA$4+1),FALSE)*$E2316</f>
        <v>0</v>
      </c>
      <c r="AB2313" s="25">
        <f>VLOOKUP(CONCATENATE($F2313," ",$G2313),AllocFactorMatrix,(AB$4+1),FALSE)*$E2316</f>
        <v>0</v>
      </c>
      <c r="AC2313" s="25">
        <f>VLOOKUP(CONCATENATE($F2313," ",$G2313),AllocFactorMatrix,(AC$4+1),FALSE)*$E2316</f>
        <v>0</v>
      </c>
    </row>
    <row r="2314" spans="4:29" hidden="1" outlineLevel="1">
      <c r="F2314" s="61" t="str">
        <f>F2316</f>
        <v>RB_GUP-Land_T</v>
      </c>
      <c r="G2314" s="20" t="str">
        <f>$G$13</f>
        <v>ENERGY</v>
      </c>
      <c r="H2314" s="24">
        <f t="shared" si="1041"/>
        <v>0</v>
      </c>
      <c r="I2314" s="25">
        <f>VLOOKUP(CONCATENATE($F2314," ",$G2314),AllocFactorMatrix,(I$4+1),FALSE)*$E2316</f>
        <v>0</v>
      </c>
      <c r="J2314" s="25">
        <f>VLOOKUP(CONCATENATE($F2314," ",$G2314),AllocFactorMatrix,(J$4+1),FALSE)*$E2316</f>
        <v>0</v>
      </c>
      <c r="K2314" s="25">
        <f>VLOOKUP(CONCATENATE($F2314," ",$G2314),AllocFactorMatrix,(K$4+1),FALSE)*$E2316</f>
        <v>0</v>
      </c>
      <c r="L2314" s="25">
        <f>VLOOKUP(CONCATENATE($F2314," ",$G2314),AllocFactorMatrix,(L$4+1),FALSE)*$E2316</f>
        <v>0</v>
      </c>
      <c r="M2314" s="25">
        <f t="shared" si="1042"/>
        <v>0</v>
      </c>
      <c r="N2314" s="25">
        <f>VLOOKUP(CONCATENATE($F2314," ",$G2314),AllocFactorMatrix,(N$4+1),FALSE)*$E2316</f>
        <v>0</v>
      </c>
      <c r="O2314" s="25">
        <f>VLOOKUP(CONCATENATE($F2314," ",$G2314),AllocFactorMatrix,(O$4+1),FALSE)*$E2316</f>
        <v>0</v>
      </c>
      <c r="P2314" s="25">
        <f>VLOOKUP(CONCATENATE($F2314," ",$G2314),AllocFactorMatrix,(P$4+1),FALSE)*$E2316</f>
        <v>0</v>
      </c>
      <c r="Q2314" s="25">
        <f>VLOOKUP(CONCATENATE($F2314," ",$G2314),AllocFactorMatrix,(Q$4+1),FALSE)*$E2316</f>
        <v>0</v>
      </c>
      <c r="R2314" s="25">
        <f t="shared" si="1044"/>
        <v>0</v>
      </c>
      <c r="S2314" s="25">
        <f>VLOOKUP(CONCATENATE($F2314," ",$G2314),AllocFactorMatrix,(S$4+1),FALSE)*$E2316</f>
        <v>0</v>
      </c>
      <c r="T2314" s="25">
        <f>VLOOKUP(CONCATENATE($F2314," ",$G2314),AllocFactorMatrix,(T$4+1),FALSE)*$E2316</f>
        <v>0</v>
      </c>
      <c r="U2314" s="25">
        <f>VLOOKUP(CONCATENATE($F2314," ",$G2314),AllocFactorMatrix,(U$4+1),FALSE)*$E2316</f>
        <v>0</v>
      </c>
      <c r="V2314" s="25">
        <f>VLOOKUP(CONCATENATE($F2314," ",$G2314),AllocFactorMatrix,(V$4+1),FALSE)*$E2316</f>
        <v>0</v>
      </c>
      <c r="W2314" s="25">
        <f t="shared" si="1046"/>
        <v>0</v>
      </c>
      <c r="X2314" s="25">
        <f>VLOOKUP(CONCATENATE($F2314," ",$G2314),AllocFactorMatrix,(X$4+1),FALSE)*$E2316</f>
        <v>0</v>
      </c>
      <c r="Y2314" s="25">
        <f>VLOOKUP(CONCATENATE($F2314," ",$G2314),AllocFactorMatrix,(Y$4+1),FALSE)*$E2316</f>
        <v>0</v>
      </c>
      <c r="Z2314" s="25">
        <f t="shared" si="1043"/>
        <v>0</v>
      </c>
      <c r="AA2314" s="25">
        <f>VLOOKUP(CONCATENATE($F2314," ",$G2314),AllocFactorMatrix,(AA$4+1),FALSE)*$E2316</f>
        <v>0</v>
      </c>
      <c r="AB2314" s="25">
        <f>VLOOKUP(CONCATENATE($F2314," ",$G2314),AllocFactorMatrix,(AB$4+1),FALSE)*$E2316</f>
        <v>0</v>
      </c>
      <c r="AC2314" s="25">
        <f>VLOOKUP(CONCATENATE($F2314," ",$G2314),AllocFactorMatrix,(AC$4+1),FALSE)*$E2316</f>
        <v>0</v>
      </c>
    </row>
    <row r="2315" spans="4:29" hidden="1" outlineLevel="1">
      <c r="F2315" s="61" t="str">
        <f>F2316</f>
        <v>RB_GUP-Land_T</v>
      </c>
      <c r="G2315" s="20" t="str">
        <f>$G$14</f>
        <v>CUSTOMER</v>
      </c>
      <c r="H2315" s="24">
        <f t="shared" si="1041"/>
        <v>0</v>
      </c>
      <c r="I2315" s="25">
        <f>VLOOKUP(CONCATENATE($F2315," ",$G2315),AllocFactorMatrix,(I$4+1),FALSE)*$E2316</f>
        <v>0</v>
      </c>
      <c r="J2315" s="25">
        <f>VLOOKUP(CONCATENATE($F2315," ",$G2315),AllocFactorMatrix,(J$4+1),FALSE)*$E2316</f>
        <v>0</v>
      </c>
      <c r="K2315" s="25">
        <f>VLOOKUP(CONCATENATE($F2315," ",$G2315),AllocFactorMatrix,(K$4+1),FALSE)*$E2316</f>
        <v>0</v>
      </c>
      <c r="L2315" s="25">
        <f>VLOOKUP(CONCATENATE($F2315," ",$G2315),AllocFactorMatrix,(L$4+1),FALSE)*$E2316</f>
        <v>0</v>
      </c>
      <c r="M2315" s="25">
        <f t="shared" si="1042"/>
        <v>0</v>
      </c>
      <c r="N2315" s="25">
        <f>VLOOKUP(CONCATENATE($F2315," ",$G2315),AllocFactorMatrix,(N$4+1),FALSE)*$E2316</f>
        <v>0</v>
      </c>
      <c r="O2315" s="25">
        <f>VLOOKUP(CONCATENATE($F2315," ",$G2315),AllocFactorMatrix,(O$4+1),FALSE)*$E2316</f>
        <v>0</v>
      </c>
      <c r="P2315" s="25">
        <f>VLOOKUP(CONCATENATE($F2315," ",$G2315),AllocFactorMatrix,(P$4+1),FALSE)*$E2316</f>
        <v>0</v>
      </c>
      <c r="Q2315" s="25">
        <f>VLOOKUP(CONCATENATE($F2315," ",$G2315),AllocFactorMatrix,(Q$4+1),FALSE)*$E2316</f>
        <v>0</v>
      </c>
      <c r="R2315" s="25">
        <f t="shared" si="1044"/>
        <v>0</v>
      </c>
      <c r="S2315" s="25">
        <f>VLOOKUP(CONCATENATE($F2315," ",$G2315),AllocFactorMatrix,(S$4+1),FALSE)*$E2316</f>
        <v>0</v>
      </c>
      <c r="T2315" s="25">
        <f>VLOOKUP(CONCATENATE($F2315," ",$G2315),AllocFactorMatrix,(T$4+1),FALSE)*$E2316</f>
        <v>0</v>
      </c>
      <c r="U2315" s="25">
        <f>VLOOKUP(CONCATENATE($F2315," ",$G2315),AllocFactorMatrix,(U$4+1),FALSE)*$E2316</f>
        <v>0</v>
      </c>
      <c r="V2315" s="25">
        <f>VLOOKUP(CONCATENATE($F2315," ",$G2315),AllocFactorMatrix,(V$4+1),FALSE)*$E2316</f>
        <v>0</v>
      </c>
      <c r="W2315" s="25">
        <f t="shared" si="1046"/>
        <v>0</v>
      </c>
      <c r="X2315" s="25">
        <f>VLOOKUP(CONCATENATE($F2315," ",$G2315),AllocFactorMatrix,(X$4+1),FALSE)*$E2316</f>
        <v>0</v>
      </c>
      <c r="Y2315" s="25">
        <f>VLOOKUP(CONCATENATE($F2315," ",$G2315),AllocFactorMatrix,(Y$4+1),FALSE)*$E2316</f>
        <v>0</v>
      </c>
      <c r="Z2315" s="25">
        <f t="shared" si="1043"/>
        <v>0</v>
      </c>
      <c r="AA2315" s="25">
        <f>VLOOKUP(CONCATENATE($F2315," ",$G2315),AllocFactorMatrix,(AA$4+1),FALSE)*$E2316</f>
        <v>0</v>
      </c>
      <c r="AB2315" s="25">
        <f>VLOOKUP(CONCATENATE($F2315," ",$G2315),AllocFactorMatrix,(AB$4+1),FALSE)*$E2316</f>
        <v>0</v>
      </c>
      <c r="AC2315" s="25">
        <f>VLOOKUP(CONCATENATE($F2315," ",$G2315),AllocFactorMatrix,(AC$4+1),FALSE)*$E2316</f>
        <v>0</v>
      </c>
    </row>
    <row r="2316" spans="4:29" collapsed="1">
      <c r="D2316" s="20" t="s">
        <v>586</v>
      </c>
      <c r="E2316" s="22">
        <f>'Sch 4'!E461+'Sch 4'!E470</f>
        <v>24741459</v>
      </c>
      <c r="F2316" s="61" t="s">
        <v>547</v>
      </c>
      <c r="G2316" s="20" t="str">
        <f>$G$15</f>
        <v>TOTAL</v>
      </c>
      <c r="H2316" s="24">
        <f t="shared" si="1041"/>
        <v>24741458.999999996</v>
      </c>
      <c r="I2316" s="25">
        <f>VLOOKUP(CONCATENATE($F2316," ",$G2316),AllocFactorMatrix,(I$4+1),FALSE)*$E2316</f>
        <v>12022653.482848834</v>
      </c>
      <c r="J2316" s="25">
        <f>VLOOKUP(CONCATENATE($F2316," ",$G2316),AllocFactorMatrix,(J$4+1),FALSE)*$E2316</f>
        <v>3051415.3886944489</v>
      </c>
      <c r="K2316" s="25">
        <f>VLOOKUP(CONCATENATE($F2316," ",$G2316),AllocFactorMatrix,(K$4+1),FALSE)*$E2316</f>
        <v>35642.777216321389</v>
      </c>
      <c r="L2316" s="25">
        <f>VLOOKUP(CONCATENATE($F2316," ",$G2316),AllocFactorMatrix,(L$4+1),FALSE)*$E2316</f>
        <v>959.67634677875992</v>
      </c>
      <c r="M2316" s="25">
        <f t="shared" si="1042"/>
        <v>3088017.8422575491</v>
      </c>
      <c r="N2316" s="25">
        <f>VLOOKUP(CONCATENATE($F2316," ",$G2316),AllocFactorMatrix,(N$4+1),FALSE)*$E2316</f>
        <v>1291733.3411972371</v>
      </c>
      <c r="O2316" s="25">
        <f>VLOOKUP(CONCATENATE($F2316," ",$G2316),AllocFactorMatrix,(O$4+1),FALSE)*$E2316</f>
        <v>367374.6965078786</v>
      </c>
      <c r="P2316" s="25">
        <f>VLOOKUP(CONCATENATE($F2316," ",$G2316),AllocFactorMatrix,(P$4+1),FALSE)*$E2316</f>
        <v>31545.600500965436</v>
      </c>
      <c r="Q2316" s="25">
        <f>VLOOKUP(CONCATENATE($F2316," ",$G2316),AllocFactorMatrix,(Q$4+1),FALSE)*$E2316</f>
        <v>4363.3800374336088</v>
      </c>
      <c r="R2316" s="25">
        <f t="shared" si="1044"/>
        <v>1695017.0182435149</v>
      </c>
      <c r="S2316" s="25">
        <f>VLOOKUP(CONCATENATE($F2316," ",$G2316),AllocFactorMatrix,(S$4+1),FALSE)*$E2316</f>
        <v>76072.059522512791</v>
      </c>
      <c r="T2316" s="25">
        <f>VLOOKUP(CONCATENATE($F2316," ",$G2316),AllocFactorMatrix,(T$4+1),FALSE)*$E2316</f>
        <v>843081.25905709201</v>
      </c>
      <c r="U2316" s="25">
        <f>VLOOKUP(CONCATENATE($F2316," ",$G2316),AllocFactorMatrix,(U$4+1),FALSE)*$E2316</f>
        <v>5986303.1412038403</v>
      </c>
      <c r="V2316" s="25">
        <f>VLOOKUP(CONCATENATE($F2316," ",$G2316),AllocFactorMatrix,(V$4+1),FALSE)*$E2316</f>
        <v>629335.26773768582</v>
      </c>
      <c r="W2316" s="25">
        <f t="shared" si="1046"/>
        <v>7534791.7275211308</v>
      </c>
      <c r="X2316" s="25">
        <f>VLOOKUP(CONCATENATE($F2316," ",$G2316),AllocFactorMatrix,(X$4+1),FALSE)*$E2316</f>
        <v>350599.24951353308</v>
      </c>
      <c r="Y2316" s="25">
        <f>VLOOKUP(CONCATENATE($F2316," ",$G2316),AllocFactorMatrix,(Y$4+1),FALSE)*$E2316</f>
        <v>8441.7710655022111</v>
      </c>
      <c r="Z2316" s="25">
        <f t="shared" si="1043"/>
        <v>359041.02057903528</v>
      </c>
      <c r="AA2316" s="25">
        <f>VLOOKUP(CONCATENATE($F2316," ",$G2316),AllocFactorMatrix,(AA$4+1),FALSE)*$E2316</f>
        <v>6009.5741378600233</v>
      </c>
      <c r="AB2316" s="25">
        <f>VLOOKUP(CONCATENATE($F2316," ",$G2316),AllocFactorMatrix,(AB$4+1),FALSE)*$E2316</f>
        <v>28778.069353754621</v>
      </c>
      <c r="AC2316" s="25">
        <f>VLOOKUP(CONCATENATE($F2316," ",$G2316),AllocFactorMatrix,(AC$4+1),FALSE)*$E2316</f>
        <v>7150.2650583180884</v>
      </c>
    </row>
    <row r="2317" spans="4:29" hidden="1" outlineLevel="1">
      <c r="F2317" s="61" t="str">
        <f>F2324</f>
        <v>RB_GUP-Land_D</v>
      </c>
      <c r="G2317" s="20" t="str">
        <f>$G$8</f>
        <v>PRODUCTION</v>
      </c>
      <c r="H2317" s="24">
        <f t="shared" si="1041"/>
        <v>0</v>
      </c>
      <c r="I2317" s="25">
        <f>VLOOKUP(CONCATENATE($F2317," ",$G2317),AllocFactorMatrix,(I$4+1),FALSE)*$E2324</f>
        <v>0</v>
      </c>
      <c r="J2317" s="25">
        <f>VLOOKUP(CONCATENATE($F2317," ",$G2317),AllocFactorMatrix,(J$4+1),FALSE)*$E2324</f>
        <v>0</v>
      </c>
      <c r="K2317" s="25">
        <f>VLOOKUP(CONCATENATE($F2317," ",$G2317),AllocFactorMatrix,(K$4+1),FALSE)*$E2324</f>
        <v>0</v>
      </c>
      <c r="L2317" s="25">
        <f>VLOOKUP(CONCATENATE($F2317," ",$G2317),AllocFactorMatrix,(L$4+1),FALSE)*$E2324</f>
        <v>0</v>
      </c>
      <c r="M2317" s="25">
        <f t="shared" si="1042"/>
        <v>0</v>
      </c>
      <c r="N2317" s="25">
        <f>VLOOKUP(CONCATENATE($F2317," ",$G2317),AllocFactorMatrix,(N$4+1),FALSE)*$E2324</f>
        <v>0</v>
      </c>
      <c r="O2317" s="25">
        <f>VLOOKUP(CONCATENATE($F2317," ",$G2317),AllocFactorMatrix,(O$4+1),FALSE)*$E2324</f>
        <v>0</v>
      </c>
      <c r="P2317" s="25">
        <f>VLOOKUP(CONCATENATE($F2317," ",$G2317),AllocFactorMatrix,(P$4+1),FALSE)*$E2324</f>
        <v>0</v>
      </c>
      <c r="Q2317" s="25">
        <f>VLOOKUP(CONCATENATE($F2317," ",$G2317),AllocFactorMatrix,(Q$4+1),FALSE)*$E2324</f>
        <v>0</v>
      </c>
      <c r="R2317" s="25">
        <f t="shared" si="1044"/>
        <v>0</v>
      </c>
      <c r="S2317" s="25">
        <f>VLOOKUP(CONCATENATE($F2317," ",$G2317),AllocFactorMatrix,(S$4+1),FALSE)*$E2324</f>
        <v>0</v>
      </c>
      <c r="T2317" s="25">
        <f>VLOOKUP(CONCATENATE($F2317," ",$G2317),AllocFactorMatrix,(T$4+1),FALSE)*$E2324</f>
        <v>0</v>
      </c>
      <c r="U2317" s="25">
        <f>VLOOKUP(CONCATENATE($F2317," ",$G2317),AllocFactorMatrix,(U$4+1),FALSE)*$E2324</f>
        <v>0</v>
      </c>
      <c r="V2317" s="25">
        <f>VLOOKUP(CONCATENATE($F2317," ",$G2317),AllocFactorMatrix,(V$4+1),FALSE)*$E2324</f>
        <v>0</v>
      </c>
      <c r="W2317" s="25">
        <f>SUBTOTAL(9,S2317:V2317)</f>
        <v>0</v>
      </c>
      <c r="X2317" s="25">
        <f>VLOOKUP(CONCATENATE($F2317," ",$G2317),AllocFactorMatrix,(X$4+1),FALSE)*$E2324</f>
        <v>0</v>
      </c>
      <c r="Y2317" s="25">
        <f>VLOOKUP(CONCATENATE($F2317," ",$G2317),AllocFactorMatrix,(Y$4+1),FALSE)*$E2324</f>
        <v>0</v>
      </c>
      <c r="Z2317" s="25">
        <f t="shared" ref="Z2317:Z2332" si="1047">SUBTOTAL(9,X2317:Y2317)</f>
        <v>0</v>
      </c>
      <c r="AA2317" s="25">
        <f>VLOOKUP(CONCATENATE($F2317," ",$G2317),AllocFactorMatrix,(AA$4+1),FALSE)*$E2324</f>
        <v>0</v>
      </c>
      <c r="AB2317" s="25">
        <f>VLOOKUP(CONCATENATE($F2317," ",$G2317),AllocFactorMatrix,(AB$4+1),FALSE)*$E2324</f>
        <v>0</v>
      </c>
      <c r="AC2317" s="25">
        <f>VLOOKUP(CONCATENATE($F2317," ",$G2317),AllocFactorMatrix,(AC$4+1),FALSE)*$E2324</f>
        <v>0</v>
      </c>
    </row>
    <row r="2318" spans="4:29" hidden="1" outlineLevel="1">
      <c r="F2318" s="61" t="str">
        <f>F2324</f>
        <v>RB_GUP-Land_D</v>
      </c>
      <c r="G2318" s="20" t="str">
        <f>$G$9</f>
        <v>BULKTRAN</v>
      </c>
      <c r="H2318" s="24">
        <f t="shared" si="1041"/>
        <v>0</v>
      </c>
      <c r="I2318" s="25">
        <f>VLOOKUP(CONCATENATE($F2318," ",$G2318),AllocFactorMatrix,(I$4+1),FALSE)*$E2324</f>
        <v>0</v>
      </c>
      <c r="J2318" s="25">
        <f>VLOOKUP(CONCATENATE($F2318," ",$G2318),AllocFactorMatrix,(J$4+1),FALSE)*$E2324</f>
        <v>0</v>
      </c>
      <c r="K2318" s="25">
        <f>VLOOKUP(CONCATENATE($F2318," ",$G2318),AllocFactorMatrix,(K$4+1),FALSE)*$E2324</f>
        <v>0</v>
      </c>
      <c r="L2318" s="25">
        <f>VLOOKUP(CONCATENATE($F2318," ",$G2318),AllocFactorMatrix,(L$4+1),FALSE)*$E2324</f>
        <v>0</v>
      </c>
      <c r="M2318" s="25">
        <f t="shared" si="1042"/>
        <v>0</v>
      </c>
      <c r="N2318" s="25">
        <f>VLOOKUP(CONCATENATE($F2318," ",$G2318),AllocFactorMatrix,(N$4+1),FALSE)*$E2324</f>
        <v>0</v>
      </c>
      <c r="O2318" s="25">
        <f>VLOOKUP(CONCATENATE($F2318," ",$G2318),AllocFactorMatrix,(O$4+1),FALSE)*$E2324</f>
        <v>0</v>
      </c>
      <c r="P2318" s="25">
        <f>VLOOKUP(CONCATENATE($F2318," ",$G2318),AllocFactorMatrix,(P$4+1),FALSE)*$E2324</f>
        <v>0</v>
      </c>
      <c r="Q2318" s="25">
        <f>VLOOKUP(CONCATENATE($F2318," ",$G2318),AllocFactorMatrix,(Q$4+1),FALSE)*$E2324</f>
        <v>0</v>
      </c>
      <c r="R2318" s="25">
        <f t="shared" si="1044"/>
        <v>0</v>
      </c>
      <c r="S2318" s="25">
        <f>VLOOKUP(CONCATENATE($F2318," ",$G2318),AllocFactorMatrix,(S$4+1),FALSE)*$E2324</f>
        <v>0</v>
      </c>
      <c r="T2318" s="25">
        <f>VLOOKUP(CONCATENATE($F2318," ",$G2318),AllocFactorMatrix,(T$4+1),FALSE)*$E2324</f>
        <v>0</v>
      </c>
      <c r="U2318" s="25">
        <f>VLOOKUP(CONCATENATE($F2318," ",$G2318),AllocFactorMatrix,(U$4+1),FALSE)*$E2324</f>
        <v>0</v>
      </c>
      <c r="V2318" s="25">
        <f>VLOOKUP(CONCATENATE($F2318," ",$G2318),AllocFactorMatrix,(V$4+1),FALSE)*$E2324</f>
        <v>0</v>
      </c>
      <c r="W2318" s="25">
        <f t="shared" ref="W2318:W2324" si="1048">SUBTOTAL(9,S2318:V2318)</f>
        <v>0</v>
      </c>
      <c r="X2318" s="25">
        <f>VLOOKUP(CONCATENATE($F2318," ",$G2318),AllocFactorMatrix,(X$4+1),FALSE)*$E2324</f>
        <v>0</v>
      </c>
      <c r="Y2318" s="25">
        <f>VLOOKUP(CONCATENATE($F2318," ",$G2318),AllocFactorMatrix,(Y$4+1),FALSE)*$E2324</f>
        <v>0</v>
      </c>
      <c r="Z2318" s="25">
        <f t="shared" si="1047"/>
        <v>0</v>
      </c>
      <c r="AA2318" s="25">
        <f>VLOOKUP(CONCATENATE($F2318," ",$G2318),AllocFactorMatrix,(AA$4+1),FALSE)*$E2324</f>
        <v>0</v>
      </c>
      <c r="AB2318" s="25">
        <f>VLOOKUP(CONCATENATE($F2318," ",$G2318),AllocFactorMatrix,(AB$4+1),FALSE)*$E2324</f>
        <v>0</v>
      </c>
      <c r="AC2318" s="25">
        <f>VLOOKUP(CONCATENATE($F2318," ",$G2318),AllocFactorMatrix,(AC$4+1),FALSE)*$E2324</f>
        <v>0</v>
      </c>
    </row>
    <row r="2319" spans="4:29" hidden="1" outlineLevel="1">
      <c r="F2319" s="61" t="str">
        <f>F2324</f>
        <v>RB_GUP-Land_D</v>
      </c>
      <c r="G2319" s="20" t="str">
        <f>$G$10</f>
        <v>SUBTRAN</v>
      </c>
      <c r="H2319" s="24">
        <f t="shared" si="1041"/>
        <v>0</v>
      </c>
      <c r="I2319" s="25">
        <f>VLOOKUP(CONCATENATE($F2319," ",$G2319),AllocFactorMatrix,(I$4+1),FALSE)*$E2324</f>
        <v>0</v>
      </c>
      <c r="J2319" s="25">
        <f>VLOOKUP(CONCATENATE($F2319," ",$G2319),AllocFactorMatrix,(J$4+1),FALSE)*$E2324</f>
        <v>0</v>
      </c>
      <c r="K2319" s="25">
        <f>VLOOKUP(CONCATENATE($F2319," ",$G2319),AllocFactorMatrix,(K$4+1),FALSE)*$E2324</f>
        <v>0</v>
      </c>
      <c r="L2319" s="25">
        <f>VLOOKUP(CONCATENATE($F2319," ",$G2319),AllocFactorMatrix,(L$4+1),FALSE)*$E2324</f>
        <v>0</v>
      </c>
      <c r="M2319" s="25">
        <f t="shared" si="1042"/>
        <v>0</v>
      </c>
      <c r="N2319" s="25">
        <f>VLOOKUP(CONCATENATE($F2319," ",$G2319),AllocFactorMatrix,(N$4+1),FALSE)*$E2324</f>
        <v>0</v>
      </c>
      <c r="O2319" s="25">
        <f>VLOOKUP(CONCATENATE($F2319," ",$G2319),AllocFactorMatrix,(O$4+1),FALSE)*$E2324</f>
        <v>0</v>
      </c>
      <c r="P2319" s="25">
        <f>VLOOKUP(CONCATENATE($F2319," ",$G2319),AllocFactorMatrix,(P$4+1),FALSE)*$E2324</f>
        <v>0</v>
      </c>
      <c r="Q2319" s="25">
        <f>VLOOKUP(CONCATENATE($F2319," ",$G2319),AllocFactorMatrix,(Q$4+1),FALSE)*$E2324</f>
        <v>0</v>
      </c>
      <c r="R2319" s="25">
        <f t="shared" si="1044"/>
        <v>0</v>
      </c>
      <c r="S2319" s="25">
        <f>VLOOKUP(CONCATENATE($F2319," ",$G2319),AllocFactorMatrix,(S$4+1),FALSE)*$E2324</f>
        <v>0</v>
      </c>
      <c r="T2319" s="25">
        <f>VLOOKUP(CONCATENATE($F2319," ",$G2319),AllocFactorMatrix,(T$4+1),FALSE)*$E2324</f>
        <v>0</v>
      </c>
      <c r="U2319" s="25">
        <f>VLOOKUP(CONCATENATE($F2319," ",$G2319),AllocFactorMatrix,(U$4+1),FALSE)*$E2324</f>
        <v>0</v>
      </c>
      <c r="V2319" s="25">
        <f>VLOOKUP(CONCATENATE($F2319," ",$G2319),AllocFactorMatrix,(V$4+1),FALSE)*$E2324</f>
        <v>0</v>
      </c>
      <c r="W2319" s="25">
        <f t="shared" si="1048"/>
        <v>0</v>
      </c>
      <c r="X2319" s="25">
        <f>VLOOKUP(CONCATENATE($F2319," ",$G2319),AllocFactorMatrix,(X$4+1),FALSE)*$E2324</f>
        <v>0</v>
      </c>
      <c r="Y2319" s="25">
        <f>VLOOKUP(CONCATENATE($F2319," ",$G2319),AllocFactorMatrix,(Y$4+1),FALSE)*$E2324</f>
        <v>0</v>
      </c>
      <c r="Z2319" s="25">
        <f t="shared" si="1047"/>
        <v>0</v>
      </c>
      <c r="AA2319" s="25">
        <f>VLOOKUP(CONCATENATE($F2319," ",$G2319),AllocFactorMatrix,(AA$4+1),FALSE)*$E2324</f>
        <v>0</v>
      </c>
      <c r="AB2319" s="25">
        <f>VLOOKUP(CONCATENATE($F2319," ",$G2319),AllocFactorMatrix,(AB$4+1),FALSE)*$E2324</f>
        <v>0</v>
      </c>
      <c r="AC2319" s="25">
        <f>VLOOKUP(CONCATENATE($F2319," ",$G2319),AllocFactorMatrix,(AC$4+1),FALSE)*$E2324</f>
        <v>0</v>
      </c>
    </row>
    <row r="2320" spans="4:29" hidden="1" outlineLevel="1">
      <c r="F2320" s="61" t="str">
        <f>F2324</f>
        <v>RB_GUP-Land_D</v>
      </c>
      <c r="G2320" s="20" t="str">
        <f>$G$11</f>
        <v>DISTPRI</v>
      </c>
      <c r="H2320" s="24">
        <f t="shared" si="1041"/>
        <v>17435884.949906982</v>
      </c>
      <c r="I2320" s="25">
        <f>VLOOKUP(CONCATENATE($F2320," ",$G2320),AllocFactorMatrix,(I$4+1),FALSE)*$E2324</f>
        <v>11586122.082964217</v>
      </c>
      <c r="J2320" s="25">
        <f>VLOOKUP(CONCATENATE($F2320," ",$G2320),AllocFactorMatrix,(J$4+1),FALSE)*$E2324</f>
        <v>2916940.9411316114</v>
      </c>
      <c r="K2320" s="25">
        <f>VLOOKUP(CONCATENATE($F2320," ",$G2320),AllocFactorMatrix,(K$4+1),FALSE)*$E2324</f>
        <v>34039.655423205251</v>
      </c>
      <c r="L2320" s="25">
        <f>VLOOKUP(CONCATENATE($F2320," ",$G2320),AllocFactorMatrix,(L$4+1),FALSE)*$E2324</f>
        <v>0</v>
      </c>
      <c r="M2320" s="25">
        <f t="shared" si="1042"/>
        <v>2950980.5965548167</v>
      </c>
      <c r="N2320" s="25">
        <f>VLOOKUP(CONCATENATE($F2320," ",$G2320),AllocFactorMatrix,(N$4+1),FALSE)*$E2324</f>
        <v>1257865.7332590255</v>
      </c>
      <c r="O2320" s="25">
        <f>VLOOKUP(CONCATENATE($F2320," ",$G2320),AllocFactorMatrix,(O$4+1),FALSE)*$E2324</f>
        <v>357080.9052344478</v>
      </c>
      <c r="P2320" s="25">
        <f>VLOOKUP(CONCATENATE($F2320," ",$G2320),AllocFactorMatrix,(P$4+1),FALSE)*$E2324</f>
        <v>0</v>
      </c>
      <c r="Q2320" s="25">
        <f>VLOOKUP(CONCATENATE($F2320," ",$G2320),AllocFactorMatrix,(Q$4+1),FALSE)*$E2324</f>
        <v>0</v>
      </c>
      <c r="R2320" s="25">
        <f t="shared" si="1044"/>
        <v>1614946.6384934732</v>
      </c>
      <c r="S2320" s="25">
        <f>VLOOKUP(CONCATENATE($F2320," ",$G2320),AllocFactorMatrix,(S$4+1),FALSE)*$E2324</f>
        <v>71740.704578613193</v>
      </c>
      <c r="T2320" s="25">
        <f>VLOOKUP(CONCATENATE($F2320," ",$G2320),AllocFactorMatrix,(T$4+1),FALSE)*$E2324</f>
        <v>829781.59864622005</v>
      </c>
      <c r="U2320" s="25">
        <f>VLOOKUP(CONCATENATE($F2320," ",$G2320),AllocFactorMatrix,(U$4+1),FALSE)*$E2324</f>
        <v>0</v>
      </c>
      <c r="V2320" s="25">
        <f>VLOOKUP(CONCATENATE($F2320," ",$G2320),AllocFactorMatrix,(V$4+1),FALSE)*$E2324</f>
        <v>0</v>
      </c>
      <c r="W2320" s="25">
        <f t="shared" si="1048"/>
        <v>901522.30322483322</v>
      </c>
      <c r="X2320" s="25">
        <f>VLOOKUP(CONCATENATE($F2320," ",$G2320),AllocFactorMatrix,(X$4+1),FALSE)*$E2324</f>
        <v>341363.56658702483</v>
      </c>
      <c r="Y2320" s="25">
        <f>VLOOKUP(CONCATENATE($F2320," ",$G2320),AllocFactorMatrix,(Y$4+1),FALSE)*$E2324</f>
        <v>8178.7888602338771</v>
      </c>
      <c r="Z2320" s="25">
        <f t="shared" si="1047"/>
        <v>349542.35544725868</v>
      </c>
      <c r="AA2320" s="25">
        <f>VLOOKUP(CONCATENATE($F2320," ",$G2320),AllocFactorMatrix,(AA$4+1),FALSE)*$E2324</f>
        <v>5873.0785294607213</v>
      </c>
      <c r="AB2320" s="25">
        <f>VLOOKUP(CONCATENATE($F2320," ",$G2320),AllocFactorMatrix,(AB$4+1),FALSE)*$E2324</f>
        <v>21528.854532680485</v>
      </c>
      <c r="AC2320" s="25">
        <f>VLOOKUP(CONCATENATE($F2320," ",$G2320),AllocFactorMatrix,(AC$4+1),FALSE)*$E2324</f>
        <v>5369.0401602366765</v>
      </c>
    </row>
    <row r="2321" spans="4:29" hidden="1" outlineLevel="1">
      <c r="F2321" s="61" t="str">
        <f>F2324</f>
        <v>RB_GUP-Land_D</v>
      </c>
      <c r="G2321" s="20" t="str">
        <f>$G$12</f>
        <v>DISTSEC</v>
      </c>
      <c r="H2321" s="24">
        <f t="shared" si="1041"/>
        <v>7938720.1147118183</v>
      </c>
      <c r="I2321" s="25">
        <f>VLOOKUP(CONCATENATE($F2321," ",$G2321),AllocFactorMatrix,(I$4+1),FALSE)*$E2324</f>
        <v>5927062.4262314215</v>
      </c>
      <c r="J2321" s="25">
        <f>VLOOKUP(CONCATENATE($F2321," ",$G2321),AllocFactorMatrix,(J$4+1),FALSE)*$E2324</f>
        <v>1330546.9734896347</v>
      </c>
      <c r="K2321" s="25">
        <f>VLOOKUP(CONCATENATE($F2321," ",$G2321),AllocFactorMatrix,(K$4+1),FALSE)*$E2324</f>
        <v>0</v>
      </c>
      <c r="L2321" s="25">
        <f>VLOOKUP(CONCATENATE($F2321," ",$G2321),AllocFactorMatrix,(L$4+1),FALSE)*$E2324</f>
        <v>0</v>
      </c>
      <c r="M2321" s="25">
        <f t="shared" si="1042"/>
        <v>1330546.9734896347</v>
      </c>
      <c r="N2321" s="25">
        <f>VLOOKUP(CONCATENATE($F2321," ",$G2321),AllocFactorMatrix,(N$4+1),FALSE)*$E2324</f>
        <v>469031.83491860848</v>
      </c>
      <c r="O2321" s="25">
        <f>VLOOKUP(CONCATENATE($F2321," ",$G2321),AllocFactorMatrix,(O$4+1),FALSE)*$E2324</f>
        <v>0</v>
      </c>
      <c r="P2321" s="25">
        <f>VLOOKUP(CONCATENATE($F2321," ",$G2321),AllocFactorMatrix,(P$4+1),FALSE)*$E2324</f>
        <v>0</v>
      </c>
      <c r="Q2321" s="25">
        <f>VLOOKUP(CONCATENATE($F2321," ",$G2321),AllocFactorMatrix,(Q$4+1),FALSE)*$E2324</f>
        <v>0</v>
      </c>
      <c r="R2321" s="25">
        <f t="shared" si="1044"/>
        <v>469031.83491860848</v>
      </c>
      <c r="S2321" s="25">
        <f>VLOOKUP(CONCATENATE($F2321," ",$G2321),AllocFactorMatrix,(S$4+1),FALSE)*$E2324</f>
        <v>20759.60999806242</v>
      </c>
      <c r="T2321" s="25">
        <f>VLOOKUP(CONCATENATE($F2321," ",$G2321),AllocFactorMatrix,(T$4+1),FALSE)*$E2324</f>
        <v>0</v>
      </c>
      <c r="U2321" s="25">
        <f>VLOOKUP(CONCATENATE($F2321," ",$G2321),AllocFactorMatrix,(U$4+1),FALSE)*$E2324</f>
        <v>0</v>
      </c>
      <c r="V2321" s="25">
        <f>VLOOKUP(CONCATENATE($F2321," ",$G2321),AllocFactorMatrix,(V$4+1),FALSE)*$E2324</f>
        <v>0</v>
      </c>
      <c r="W2321" s="25">
        <f t="shared" si="1048"/>
        <v>20759.60999806242</v>
      </c>
      <c r="X2321" s="25">
        <f>VLOOKUP(CONCATENATE($F2321," ",$G2321),AllocFactorMatrix,(X$4+1),FALSE)*$E2324</f>
        <v>130538.55626533095</v>
      </c>
      <c r="Y2321" s="25">
        <f>VLOOKUP(CONCATENATE($F2321," ",$G2321),AllocFactorMatrix,(Y$4+1),FALSE)*$E2324</f>
        <v>0</v>
      </c>
      <c r="Z2321" s="25">
        <f t="shared" si="1047"/>
        <v>130538.55626533095</v>
      </c>
      <c r="AA2321" s="25">
        <f>VLOOKUP(CONCATENATE($F2321," ",$G2321),AllocFactorMatrix,(AA$4+1),FALSE)*$E2324</f>
        <v>2128.5975144293598</v>
      </c>
      <c r="AB2321" s="25">
        <f>VLOOKUP(CONCATENATE($F2321," ",$G2321),AllocFactorMatrix,(AB$4+1),FALSE)*$E2324</f>
        <v>47002.672288730908</v>
      </c>
      <c r="AC2321" s="25">
        <f>VLOOKUP(CONCATENATE($F2321," ",$G2321),AllocFactorMatrix,(AC$4+1),FALSE)*$E2324</f>
        <v>11649.444005599809</v>
      </c>
    </row>
    <row r="2322" spans="4:29" hidden="1" outlineLevel="1">
      <c r="F2322" s="61" t="str">
        <f>F2324</f>
        <v>RB_GUP-Land_D</v>
      </c>
      <c r="G2322" s="20" t="str">
        <f>$G$13</f>
        <v>ENERGY</v>
      </c>
      <c r="H2322" s="24">
        <f t="shared" si="1041"/>
        <v>0</v>
      </c>
      <c r="I2322" s="25">
        <f>VLOOKUP(CONCATENATE($F2322," ",$G2322),AllocFactorMatrix,(I$4+1),FALSE)*$E2324</f>
        <v>0</v>
      </c>
      <c r="J2322" s="25">
        <f>VLOOKUP(CONCATENATE($F2322," ",$G2322),AllocFactorMatrix,(J$4+1),FALSE)*$E2324</f>
        <v>0</v>
      </c>
      <c r="K2322" s="25">
        <f>VLOOKUP(CONCATENATE($F2322," ",$G2322),AllocFactorMatrix,(K$4+1),FALSE)*$E2324</f>
        <v>0</v>
      </c>
      <c r="L2322" s="25">
        <f>VLOOKUP(CONCATENATE($F2322," ",$G2322),AllocFactorMatrix,(L$4+1),FALSE)*$E2324</f>
        <v>0</v>
      </c>
      <c r="M2322" s="25">
        <f t="shared" si="1042"/>
        <v>0</v>
      </c>
      <c r="N2322" s="25">
        <f>VLOOKUP(CONCATENATE($F2322," ",$G2322),AllocFactorMatrix,(N$4+1),FALSE)*$E2324</f>
        <v>0</v>
      </c>
      <c r="O2322" s="25">
        <f>VLOOKUP(CONCATENATE($F2322," ",$G2322),AllocFactorMatrix,(O$4+1),FALSE)*$E2324</f>
        <v>0</v>
      </c>
      <c r="P2322" s="25">
        <f>VLOOKUP(CONCATENATE($F2322," ",$G2322),AllocFactorMatrix,(P$4+1),FALSE)*$E2324</f>
        <v>0</v>
      </c>
      <c r="Q2322" s="25">
        <f>VLOOKUP(CONCATENATE($F2322," ",$G2322),AllocFactorMatrix,(Q$4+1),FALSE)*$E2324</f>
        <v>0</v>
      </c>
      <c r="R2322" s="25">
        <f t="shared" si="1044"/>
        <v>0</v>
      </c>
      <c r="S2322" s="25">
        <f>VLOOKUP(CONCATENATE($F2322," ",$G2322),AllocFactorMatrix,(S$4+1),FALSE)*$E2324</f>
        <v>0</v>
      </c>
      <c r="T2322" s="25">
        <f>VLOOKUP(CONCATENATE($F2322," ",$G2322),AllocFactorMatrix,(T$4+1),FALSE)*$E2324</f>
        <v>0</v>
      </c>
      <c r="U2322" s="25">
        <f>VLOOKUP(CONCATENATE($F2322," ",$G2322),AllocFactorMatrix,(U$4+1),FALSE)*$E2324</f>
        <v>0</v>
      </c>
      <c r="V2322" s="25">
        <f>VLOOKUP(CONCATENATE($F2322," ",$G2322),AllocFactorMatrix,(V$4+1),FALSE)*$E2324</f>
        <v>0</v>
      </c>
      <c r="W2322" s="25">
        <f t="shared" si="1048"/>
        <v>0</v>
      </c>
      <c r="X2322" s="25">
        <f>VLOOKUP(CONCATENATE($F2322," ",$G2322),AllocFactorMatrix,(X$4+1),FALSE)*$E2324</f>
        <v>0</v>
      </c>
      <c r="Y2322" s="25">
        <f>VLOOKUP(CONCATENATE($F2322," ",$G2322),AllocFactorMatrix,(Y$4+1),FALSE)*$E2324</f>
        <v>0</v>
      </c>
      <c r="Z2322" s="25">
        <f t="shared" si="1047"/>
        <v>0</v>
      </c>
      <c r="AA2322" s="25">
        <f>VLOOKUP(CONCATENATE($F2322," ",$G2322),AllocFactorMatrix,(AA$4+1),FALSE)*$E2324</f>
        <v>0</v>
      </c>
      <c r="AB2322" s="25">
        <f>VLOOKUP(CONCATENATE($F2322," ",$G2322),AllocFactorMatrix,(AB$4+1),FALSE)*$E2324</f>
        <v>0</v>
      </c>
      <c r="AC2322" s="25">
        <f>VLOOKUP(CONCATENATE($F2322," ",$G2322),AllocFactorMatrix,(AC$4+1),FALSE)*$E2324</f>
        <v>0</v>
      </c>
    </row>
    <row r="2323" spans="4:29" hidden="1" outlineLevel="1">
      <c r="F2323" s="61" t="str">
        <f>F2324</f>
        <v>RB_GUP-Land_D</v>
      </c>
      <c r="G2323" s="20" t="str">
        <f>$G$14</f>
        <v>CUSTOMER</v>
      </c>
      <c r="H2323" s="24">
        <f t="shared" si="1041"/>
        <v>15902887.935381209</v>
      </c>
      <c r="I2323" s="25">
        <f>VLOOKUP(CONCATENATE($F2323," ",$G2323),AllocFactorMatrix,(I$4+1),FALSE)*$E2324</f>
        <v>11419257.658763114</v>
      </c>
      <c r="J2323" s="25">
        <f>VLOOKUP(CONCATENATE($F2323," ",$G2323),AllocFactorMatrix,(J$4+1),FALSE)*$E2324</f>
        <v>2799111.0036142403</v>
      </c>
      <c r="K2323" s="25">
        <f>VLOOKUP(CONCATENATE($F2323," ",$G2323),AllocFactorMatrix,(K$4+1),FALSE)*$E2324</f>
        <v>22765.897101381128</v>
      </c>
      <c r="L2323" s="25">
        <f>VLOOKUP(CONCATENATE($F2323," ",$G2323),AllocFactorMatrix,(L$4+1),FALSE)*$E2324</f>
        <v>3247.8817310858067</v>
      </c>
      <c r="M2323" s="25">
        <f t="shared" si="1042"/>
        <v>2825124.7824467076</v>
      </c>
      <c r="N2323" s="25">
        <f>VLOOKUP(CONCATENATE($F2323," ",$G2323),AllocFactorMatrix,(N$4+1),FALSE)*$E2324</f>
        <v>46801.747528832697</v>
      </c>
      <c r="O2323" s="25">
        <f>VLOOKUP(CONCATENATE($F2323," ",$G2323),AllocFactorMatrix,(O$4+1),FALSE)*$E2324</f>
        <v>19073.540367564357</v>
      </c>
      <c r="P2323" s="25">
        <f>VLOOKUP(CONCATENATE($F2323," ",$G2323),AllocFactorMatrix,(P$4+1),FALSE)*$E2324</f>
        <v>9319.1801184870819</v>
      </c>
      <c r="Q2323" s="25">
        <f>VLOOKUP(CONCATENATE($F2323," ",$G2323),AllocFactorMatrix,(Q$4+1),FALSE)*$E2324</f>
        <v>3993.8504860204039</v>
      </c>
      <c r="R2323" s="25">
        <f t="shared" si="1044"/>
        <v>79188.318500904541</v>
      </c>
      <c r="S2323" s="25">
        <f>VLOOKUP(CONCATENATE($F2323," ",$G2323),AllocFactorMatrix,(S$4+1),FALSE)*$E2324</f>
        <v>673.84642869045433</v>
      </c>
      <c r="T2323" s="25">
        <f>VLOOKUP(CONCATENATE($F2323," ",$G2323),AllocFactorMatrix,(T$4+1),FALSE)*$E2324</f>
        <v>11878.860057909726</v>
      </c>
      <c r="U2323" s="25">
        <f>VLOOKUP(CONCATENATE($F2323," ",$G2323),AllocFactorMatrix,(U$4+1),FALSE)*$E2324</f>
        <v>24164.917032105637</v>
      </c>
      <c r="V2323" s="25">
        <f>VLOOKUP(CONCATENATE($F2323," ",$G2323),AllocFactorMatrix,(V$4+1),FALSE)*$E2324</f>
        <v>5990.8124136130064</v>
      </c>
      <c r="W2323" s="25">
        <f t="shared" si="1048"/>
        <v>42708.435932318826</v>
      </c>
      <c r="X2323" s="25">
        <f>VLOOKUP(CONCATENATE($F2323," ",$G2323),AllocFactorMatrix,(X$4+1),FALSE)*$E2324</f>
        <v>15845.982305221958</v>
      </c>
      <c r="Y2323" s="25">
        <f>VLOOKUP(CONCATENATE($F2323," ",$G2323),AllocFactorMatrix,(Y$4+1),FALSE)*$E2324</f>
        <v>242.32902902290982</v>
      </c>
      <c r="Z2323" s="25">
        <f t="shared" si="1047"/>
        <v>16088.311334244869</v>
      </c>
      <c r="AA2323" s="25">
        <f>VLOOKUP(CONCATENATE($F2323," ",$G2323),AllocFactorMatrix,(AA$4+1),FALSE)*$E2324</f>
        <v>941.13981627501164</v>
      </c>
      <c r="AB2323" s="25">
        <f>VLOOKUP(CONCATENATE($F2323," ",$G2323),AllocFactorMatrix,(AB$4+1),FALSE)*$E2324</f>
        <v>1319917.8957515145</v>
      </c>
      <c r="AC2323" s="25">
        <f>VLOOKUP(CONCATENATE($F2323," ",$G2323),AllocFactorMatrix,(AC$4+1),FALSE)*$E2324</f>
        <v>199661.39283613293</v>
      </c>
    </row>
    <row r="2324" spans="4:29" collapsed="1">
      <c r="D2324" s="20" t="s">
        <v>8</v>
      </c>
      <c r="E2324" s="22">
        <f>'Sch 4'!E463</f>
        <v>41277493</v>
      </c>
      <c r="F2324" s="61" t="s">
        <v>548</v>
      </c>
      <c r="G2324" s="20" t="str">
        <f>$G$15</f>
        <v>TOTAL</v>
      </c>
      <c r="H2324" s="24">
        <f t="shared" si="1041"/>
        <v>41277493.000000007</v>
      </c>
      <c r="I2324" s="25">
        <f>VLOOKUP(CONCATENATE($F2324," ",$G2324),AllocFactorMatrix,(I$4+1),FALSE)*$E2324</f>
        <v>28932442.167958755</v>
      </c>
      <c r="J2324" s="25">
        <f>VLOOKUP(CONCATENATE($F2324," ",$G2324),AllocFactorMatrix,(J$4+1),FALSE)*$E2324</f>
        <v>7046598.9182354864</v>
      </c>
      <c r="K2324" s="25">
        <f>VLOOKUP(CONCATENATE($F2324," ",$G2324),AllocFactorMatrix,(K$4+1),FALSE)*$E2324</f>
        <v>56805.552524586376</v>
      </c>
      <c r="L2324" s="25">
        <f>VLOOKUP(CONCATENATE($F2324," ",$G2324),AllocFactorMatrix,(L$4+1),FALSE)*$E2324</f>
        <v>3247.8817310858067</v>
      </c>
      <c r="M2324" s="25">
        <f t="shared" si="1042"/>
        <v>7106652.3524911581</v>
      </c>
      <c r="N2324" s="25">
        <f>VLOOKUP(CONCATENATE($F2324," ",$G2324),AllocFactorMatrix,(N$4+1),FALSE)*$E2324</f>
        <v>1773699.3157064666</v>
      </c>
      <c r="O2324" s="25">
        <f>VLOOKUP(CONCATENATE($F2324," ",$G2324),AllocFactorMatrix,(O$4+1),FALSE)*$E2324</f>
        <v>376154.44560201216</v>
      </c>
      <c r="P2324" s="25">
        <f>VLOOKUP(CONCATENATE($F2324," ",$G2324),AllocFactorMatrix,(P$4+1),FALSE)*$E2324</f>
        <v>9319.1801184870819</v>
      </c>
      <c r="Q2324" s="25">
        <f>VLOOKUP(CONCATENATE($F2324," ",$G2324),AllocFactorMatrix,(Q$4+1),FALSE)*$E2324</f>
        <v>3993.8504860204039</v>
      </c>
      <c r="R2324" s="25">
        <f t="shared" si="1044"/>
        <v>2163166.7919129864</v>
      </c>
      <c r="S2324" s="25">
        <f>VLOOKUP(CONCATENATE($F2324," ",$G2324),AllocFactorMatrix,(S$4+1),FALSE)*$E2324</f>
        <v>93174.161005366084</v>
      </c>
      <c r="T2324" s="25">
        <f>VLOOKUP(CONCATENATE($F2324," ",$G2324),AllocFactorMatrix,(T$4+1),FALSE)*$E2324</f>
        <v>841660.45870412979</v>
      </c>
      <c r="U2324" s="25">
        <f>VLOOKUP(CONCATENATE($F2324," ",$G2324),AllocFactorMatrix,(U$4+1),FALSE)*$E2324</f>
        <v>24164.917032105637</v>
      </c>
      <c r="V2324" s="25">
        <f>VLOOKUP(CONCATENATE($F2324," ",$G2324),AllocFactorMatrix,(V$4+1),FALSE)*$E2324</f>
        <v>5990.8124136130064</v>
      </c>
      <c r="W2324" s="25">
        <f t="shared" si="1048"/>
        <v>964990.3491552145</v>
      </c>
      <c r="X2324" s="25">
        <f>VLOOKUP(CONCATENATE($F2324," ",$G2324),AllocFactorMatrix,(X$4+1),FALSE)*$E2324</f>
        <v>487748.10515757772</v>
      </c>
      <c r="Y2324" s="25">
        <f>VLOOKUP(CONCATENATE($F2324," ",$G2324),AllocFactorMatrix,(Y$4+1),FALSE)*$E2324</f>
        <v>8421.1178892567859</v>
      </c>
      <c r="Z2324" s="25">
        <f t="shared" si="1047"/>
        <v>496169.22304683452</v>
      </c>
      <c r="AA2324" s="25">
        <f>VLOOKUP(CONCATENATE($F2324," ",$G2324),AllocFactorMatrix,(AA$4+1),FALSE)*$E2324</f>
        <v>8942.8158601650939</v>
      </c>
      <c r="AB2324" s="25">
        <f>VLOOKUP(CONCATENATE($F2324," ",$G2324),AllocFactorMatrix,(AB$4+1),FALSE)*$E2324</f>
        <v>1388449.4225729257</v>
      </c>
      <c r="AC2324" s="25">
        <f>VLOOKUP(CONCATENATE($F2324," ",$G2324),AllocFactorMatrix,(AC$4+1),FALSE)*$E2324</f>
        <v>216679.87700196941</v>
      </c>
    </row>
    <row r="2325" spans="4:29" hidden="1" outlineLevel="1">
      <c r="F2325" s="61" t="str">
        <f>F2332</f>
        <v>RB_GUP-Land_G</v>
      </c>
      <c r="G2325" s="20" t="str">
        <f>$G$8</f>
        <v>PRODUCTION</v>
      </c>
      <c r="H2325" s="24">
        <f t="shared" ca="1" si="1041"/>
        <v>3484085.2068599737</v>
      </c>
      <c r="I2325" s="25">
        <f ca="1">VLOOKUP(CONCATENATE($F2325," ",$G2325),AllocFactorMatrix,(I$4+1),FALSE)*$E2332</f>
        <v>1708396.5038059016</v>
      </c>
      <c r="J2325" s="25">
        <f ca="1">VLOOKUP(CONCATENATE($F2325," ",$G2325),AllocFactorMatrix,(J$4+1),FALSE)*$E2332</f>
        <v>432157.88645981107</v>
      </c>
      <c r="K2325" s="25">
        <f ca="1">VLOOKUP(CONCATENATE($F2325," ",$G2325),AllocFactorMatrix,(K$4+1),FALSE)*$E2332</f>
        <v>5052.583017305652</v>
      </c>
      <c r="L2325" s="25">
        <f ca="1">VLOOKUP(CONCATENATE($F2325," ",$G2325),AllocFactorMatrix,(L$4+1),FALSE)*$E2332</f>
        <v>124.47294486970634</v>
      </c>
      <c r="M2325" s="25">
        <f t="shared" ca="1" si="1042"/>
        <v>437334.94242198643</v>
      </c>
      <c r="N2325" s="25">
        <f ca="1">VLOOKUP(CONCATENATE($F2325," ",$G2325),AllocFactorMatrix,(N$4+1),FALSE)*$E2332</f>
        <v>180820.28161759968</v>
      </c>
      <c r="O2325" s="25">
        <f ca="1">VLOOKUP(CONCATENATE($F2325," ",$G2325),AllocFactorMatrix,(O$4+1),FALSE)*$E2332</f>
        <v>51496.728536645773</v>
      </c>
      <c r="P2325" s="25">
        <f ca="1">VLOOKUP(CONCATENATE($F2325," ",$G2325),AllocFactorMatrix,(P$4+1),FALSE)*$E2332</f>
        <v>4075.2187008103515</v>
      </c>
      <c r="Q2325" s="25">
        <f ca="1">VLOOKUP(CONCATENATE($F2325," ",$G2325),AllocFactorMatrix,(Q$4+1),FALSE)*$E2332</f>
        <v>860.20681289870686</v>
      </c>
      <c r="R2325" s="25">
        <f t="shared" ca="1" si="1044"/>
        <v>237252.43566795453</v>
      </c>
      <c r="S2325" s="25">
        <f ca="1">VLOOKUP(CONCATENATE($F2325," ",$G2325),AllocFactorMatrix,(S$4+1),FALSE)*$E2332</f>
        <v>10861.929195462732</v>
      </c>
      <c r="T2325" s="25">
        <f ca="1">VLOOKUP(CONCATENATE($F2325," ",$G2325),AllocFactorMatrix,(T$4+1),FALSE)*$E2332</f>
        <v>118414.08359466135</v>
      </c>
      <c r="U2325" s="25">
        <f ca="1">VLOOKUP(CONCATENATE($F2325," ",$G2325),AllocFactorMatrix,(U$4+1),FALSE)*$E2332</f>
        <v>790844.81142016768</v>
      </c>
      <c r="V2325" s="25">
        <f ca="1">VLOOKUP(CONCATENATE($F2325," ",$G2325),AllocFactorMatrix,(V$4+1),FALSE)*$E2332</f>
        <v>124068.60742384424</v>
      </c>
      <c r="W2325" s="25">
        <f ca="1">SUBTOTAL(9,S2325:V2325)</f>
        <v>1044189.431634136</v>
      </c>
      <c r="X2325" s="25">
        <f ca="1">VLOOKUP(CONCATENATE($F2325," ",$G2325),AllocFactorMatrix,(X$4+1),FALSE)*$E2332</f>
        <v>49079.541990929109</v>
      </c>
      <c r="Y2325" s="25">
        <f ca="1">VLOOKUP(CONCATENATE($F2325," ",$G2325),AllocFactorMatrix,(Y$4+1),FALSE)*$E2332</f>
        <v>1184.7980864005758</v>
      </c>
      <c r="Z2325" s="25">
        <f t="shared" ca="1" si="1047"/>
        <v>50264.340077329682</v>
      </c>
      <c r="AA2325" s="25">
        <f ca="1">VLOOKUP(CONCATENATE($F2325," ",$G2325),AllocFactorMatrix,(AA$4+1),FALSE)*$E2332</f>
        <v>855.69197790841008</v>
      </c>
      <c r="AB2325" s="25">
        <f ca="1">VLOOKUP(CONCATENATE($F2325," ",$G2325),AllocFactorMatrix,(AB$4+1),FALSE)*$E2332</f>
        <v>4639.7326463665413</v>
      </c>
      <c r="AC2325" s="25">
        <f ca="1">VLOOKUP(CONCATENATE($F2325," ",$G2325),AllocFactorMatrix,(AC$4+1),FALSE)*$E2332</f>
        <v>1152.1286283907468</v>
      </c>
    </row>
    <row r="2326" spans="4:29" hidden="1" outlineLevel="1">
      <c r="F2326" s="61" t="str">
        <f>F2332</f>
        <v>RB_GUP-Land_G</v>
      </c>
      <c r="G2326" s="20" t="str">
        <f>$G$9</f>
        <v>BULKTRAN</v>
      </c>
      <c r="H2326" s="24">
        <f t="shared" ca="1" si="1041"/>
        <v>937474.05714157654</v>
      </c>
      <c r="I2326" s="25">
        <f ca="1">VLOOKUP(CONCATENATE($F2326," ",$G2326),AllocFactorMatrix,(I$4+1),FALSE)*$E2332</f>
        <v>459683.76389761799</v>
      </c>
      <c r="J2326" s="25">
        <f ca="1">VLOOKUP(CONCATENATE($F2326," ",$G2326),AllocFactorMatrix,(J$4+1),FALSE)*$E2332</f>
        <v>116282.11799973073</v>
      </c>
      <c r="K2326" s="25">
        <f ca="1">VLOOKUP(CONCATENATE($F2326," ",$G2326),AllocFactorMatrix,(K$4+1),FALSE)*$E2332</f>
        <v>1359.5148278669885</v>
      </c>
      <c r="L2326" s="25">
        <f ca="1">VLOOKUP(CONCATENATE($F2326," ",$G2326),AllocFactorMatrix,(L$4+1),FALSE)*$E2332</f>
        <v>33.492337214258377</v>
      </c>
      <c r="M2326" s="25">
        <f t="shared" ca="1" si="1042"/>
        <v>117675.12516481198</v>
      </c>
      <c r="N2326" s="25">
        <f ca="1">VLOOKUP(CONCATENATE($F2326," ",$G2326),AllocFactorMatrix,(N$4+1),FALSE)*$E2332</f>
        <v>48653.897065367157</v>
      </c>
      <c r="O2326" s="25">
        <f ca="1">VLOOKUP(CONCATENATE($F2326," ",$G2326),AllocFactorMatrix,(O$4+1),FALSE)*$E2332</f>
        <v>13856.391036508878</v>
      </c>
      <c r="P2326" s="25">
        <f ca="1">VLOOKUP(CONCATENATE($F2326," ",$G2326),AllocFactorMatrix,(P$4+1),FALSE)*$E2332</f>
        <v>1096.532255200224</v>
      </c>
      <c r="Q2326" s="25">
        <f ca="1">VLOOKUP(CONCATENATE($F2326," ",$G2326),AllocFactorMatrix,(Q$4+1),FALSE)*$E2332</f>
        <v>231.45862485830588</v>
      </c>
      <c r="R2326" s="25">
        <f t="shared" ca="1" si="1044"/>
        <v>63838.278981934571</v>
      </c>
      <c r="S2326" s="25">
        <f ca="1">VLOOKUP(CONCATENATE($F2326," ",$G2326),AllocFactorMatrix,(S$4+1),FALSE)*$E2332</f>
        <v>2922.6543631038812</v>
      </c>
      <c r="T2326" s="25">
        <f ca="1">VLOOKUP(CONCATENATE($F2326," ",$G2326),AllocFactorMatrix,(T$4+1),FALSE)*$E2332</f>
        <v>31862.059846187483</v>
      </c>
      <c r="U2326" s="25">
        <f ca="1">VLOOKUP(CONCATENATE($F2326," ",$G2326),AllocFactorMatrix,(U$4+1),FALSE)*$E2332</f>
        <v>212795.16714219854</v>
      </c>
      <c r="V2326" s="25">
        <f ca="1">VLOOKUP(CONCATENATE($F2326," ",$G2326),AllocFactorMatrix,(V$4+1),FALSE)*$E2332</f>
        <v>33383.540832045837</v>
      </c>
      <c r="W2326" s="25">
        <f t="shared" ref="W2326:W2332" ca="1" si="1049">SUBTOTAL(9,S2326:V2326)</f>
        <v>280963.42218353576</v>
      </c>
      <c r="X2326" s="25">
        <f ca="1">VLOOKUP(CONCATENATE($F2326," ",$G2326),AllocFactorMatrix,(X$4+1),FALSE)*$E2332</f>
        <v>13205.990847265717</v>
      </c>
      <c r="Y2326" s="25">
        <f ca="1">VLOOKUP(CONCATENATE($F2326," ",$G2326),AllocFactorMatrix,(Y$4+1),FALSE)*$E2332</f>
        <v>318.79744696386365</v>
      </c>
      <c r="Z2326" s="25">
        <f t="shared" ca="1" si="1047"/>
        <v>13524.78829422958</v>
      </c>
      <c r="AA2326" s="25">
        <f ca="1">VLOOKUP(CONCATENATE($F2326," ",$G2326),AllocFactorMatrix,(AA$4+1),FALSE)*$E2332</f>
        <v>230.24380362851952</v>
      </c>
      <c r="AB2326" s="25">
        <f ca="1">VLOOKUP(CONCATENATE($F2326," ",$G2326),AllocFactorMatrix,(AB$4+1),FALSE)*$E2332</f>
        <v>1248.4278454147109</v>
      </c>
      <c r="AC2326" s="25">
        <f ca="1">VLOOKUP(CONCATENATE($F2326," ",$G2326),AllocFactorMatrix,(AC$4+1),FALSE)*$E2332</f>
        <v>310.00697040353492</v>
      </c>
    </row>
    <row r="2327" spans="4:29" hidden="1" outlineLevel="1">
      <c r="F2327" s="61" t="str">
        <f>F2332</f>
        <v>RB_GUP-Land_G</v>
      </c>
      <c r="G2327" s="20" t="str">
        <f>$G$10</f>
        <v>SUBTRAN</v>
      </c>
      <c r="H2327" s="24">
        <f t="shared" ca="1" si="1041"/>
        <v>359529.34233487135</v>
      </c>
      <c r="I2327" s="25">
        <f ca="1">VLOOKUP(CONCATENATE($F2327," ",$G2327),AllocFactorMatrix,(I$4+1),FALSE)*$E2332</f>
        <v>170741.13452245304</v>
      </c>
      <c r="J2327" s="25">
        <f ca="1">VLOOKUP(CONCATENATE($F2327," ",$G2327),AllocFactorMatrix,(J$4+1),FALSE)*$E2332</f>
        <v>43707.211026365898</v>
      </c>
      <c r="K2327" s="25">
        <f ca="1">VLOOKUP(CONCATENATE($F2327," ",$G2327),AllocFactorMatrix,(K$4+1),FALSE)*$E2332</f>
        <v>509.32986070772802</v>
      </c>
      <c r="L2327" s="25">
        <f ca="1">VLOOKUP(CONCATENATE($F2327," ",$G2327),AllocFactorMatrix,(L$4+1),FALSE)*$E2332</f>
        <v>16.697982302687926</v>
      </c>
      <c r="M2327" s="25">
        <f t="shared" ca="1" si="1042"/>
        <v>44233.238869376313</v>
      </c>
      <c r="N2327" s="25">
        <f ca="1">VLOOKUP(CONCATENATE($F2327," ",$G2327),AllocFactorMatrix,(N$4+1),FALSE)*$E2332</f>
        <v>19049.726077861153</v>
      </c>
      <c r="O2327" s="25">
        <f ca="1">VLOOKUP(CONCATENATE($F2327," ",$G2327),AllocFactorMatrix,(O$4+1),FALSE)*$E2332</f>
        <v>5399.6018432287265</v>
      </c>
      <c r="P2327" s="25">
        <f ca="1">VLOOKUP(CONCATENATE($F2327," ",$G2327),AllocFactorMatrix,(P$4+1),FALSE)*$E2332</f>
        <v>553.09699417002639</v>
      </c>
      <c r="Q2327" s="25">
        <f ca="1">VLOOKUP(CONCATENATE($F2327," ",$G2327),AllocFactorMatrix,(Q$4+1),FALSE)*$E2332</f>
        <v>0</v>
      </c>
      <c r="R2327" s="25">
        <f t="shared" ca="1" si="1044"/>
        <v>25002.424915259908</v>
      </c>
      <c r="S2327" s="25">
        <f ca="1">VLOOKUP(CONCATENATE($F2327," ",$G2327),AllocFactorMatrix,(S$4+1),FALSE)*$E2332</f>
        <v>1066.8702149086571</v>
      </c>
      <c r="T2327" s="25">
        <f ca="1">VLOOKUP(CONCATENATE($F2327," ",$G2327),AllocFactorMatrix,(T$4+1),FALSE)*$E2332</f>
        <v>12330.758506918481</v>
      </c>
      <c r="U2327" s="25">
        <f ca="1">VLOOKUP(CONCATENATE($F2327," ",$G2327),AllocFactorMatrix,(U$4+1),FALSE)*$E2332</f>
        <v>100443.21865006833</v>
      </c>
      <c r="V2327" s="25">
        <f ca="1">VLOOKUP(CONCATENATE($F2327," ",$G2327),AllocFactorMatrix,(V$4+1),FALSE)*$E2332</f>
        <v>0</v>
      </c>
      <c r="W2327" s="25">
        <f t="shared" ca="1" si="1049"/>
        <v>113840.84737189546</v>
      </c>
      <c r="X2327" s="25">
        <f ca="1">VLOOKUP(CONCATENATE($F2327," ",$G2327),AllocFactorMatrix,(X$4+1),FALSE)*$E2332</f>
        <v>5169.987648825575</v>
      </c>
      <c r="Y2327" s="25">
        <f ca="1">VLOOKUP(CONCATENATE($F2327," ",$G2327),AllocFactorMatrix,(Y$4+1),FALSE)*$E2332</f>
        <v>123.69539821485708</v>
      </c>
      <c r="Z2327" s="25">
        <f t="shared" ca="1" si="1047"/>
        <v>5293.683047040432</v>
      </c>
      <c r="AA2327" s="25">
        <f ca="1">VLOOKUP(CONCATENATE($F2327," ",$G2327),AllocFactorMatrix,(AA$4+1),FALSE)*$E2332</f>
        <v>84.896036471053137</v>
      </c>
      <c r="AB2327" s="25">
        <f ca="1">VLOOKUP(CONCATENATE($F2327," ",$G2327),AllocFactorMatrix,(AB$4+1),FALSE)*$E2332</f>
        <v>266.68383807798551</v>
      </c>
      <c r="AC2327" s="25">
        <f ca="1">VLOOKUP(CONCATENATE($F2327," ",$G2327),AllocFactorMatrix,(AC$4+1),FALSE)*$E2332</f>
        <v>66.433734297163454</v>
      </c>
    </row>
    <row r="2328" spans="4:29" hidden="1" outlineLevel="1">
      <c r="F2328" s="61" t="str">
        <f>F2332</f>
        <v>RB_GUP-Land_G</v>
      </c>
      <c r="G2328" s="20" t="str">
        <f>$G$11</f>
        <v>DISTPRI</v>
      </c>
      <c r="H2328" s="24">
        <f t="shared" ca="1" si="1041"/>
        <v>2393894.0080062426</v>
      </c>
      <c r="I2328" s="25">
        <f ca="1">VLOOKUP(CONCATENATE($F2328," ",$G2328),AllocFactorMatrix,(I$4+1),FALSE)*$E2332</f>
        <v>1590739.3464754894</v>
      </c>
      <c r="J2328" s="25">
        <f ca="1">VLOOKUP(CONCATENATE($F2328," ",$G2328),AllocFactorMatrix,(J$4+1),FALSE)*$E2332</f>
        <v>400487.12530190829</v>
      </c>
      <c r="K2328" s="25">
        <f ca="1">VLOOKUP(CONCATENATE($F2328," ",$G2328),AllocFactorMatrix,(K$4+1),FALSE)*$E2332</f>
        <v>4673.5412275499657</v>
      </c>
      <c r="L2328" s="25">
        <f ca="1">VLOOKUP(CONCATENATE($F2328," ",$G2328),AllocFactorMatrix,(L$4+1),FALSE)*$E2332</f>
        <v>0</v>
      </c>
      <c r="M2328" s="25">
        <f t="shared" ca="1" si="1042"/>
        <v>405160.66652945825</v>
      </c>
      <c r="N2328" s="25">
        <f ca="1">VLOOKUP(CONCATENATE($F2328," ",$G2328),AllocFactorMatrix,(N$4+1),FALSE)*$E2332</f>
        <v>172701.14194813059</v>
      </c>
      <c r="O2328" s="25">
        <f ca="1">VLOOKUP(CONCATENATE($F2328," ",$G2328),AllocFactorMatrix,(O$4+1),FALSE)*$E2332</f>
        <v>49026.122956767365</v>
      </c>
      <c r="P2328" s="25">
        <f ca="1">VLOOKUP(CONCATENATE($F2328," ",$G2328),AllocFactorMatrix,(P$4+1),FALSE)*$E2332</f>
        <v>0</v>
      </c>
      <c r="Q2328" s="25">
        <f ca="1">VLOOKUP(CONCATENATE($F2328," ",$G2328),AllocFactorMatrix,(Q$4+1),FALSE)*$E2332</f>
        <v>0</v>
      </c>
      <c r="R2328" s="25">
        <f t="shared" ca="1" si="1044"/>
        <v>221727.26490489795</v>
      </c>
      <c r="S2328" s="25">
        <f ca="1">VLOOKUP(CONCATENATE($F2328," ",$G2328),AllocFactorMatrix,(S$4+1),FALSE)*$E2332</f>
        <v>9849.7806858839303</v>
      </c>
      <c r="T2328" s="25">
        <f ca="1">VLOOKUP(CONCATENATE($F2328," ",$G2328),AllocFactorMatrix,(T$4+1),FALSE)*$E2332</f>
        <v>113926.49140895056</v>
      </c>
      <c r="U2328" s="25">
        <f ca="1">VLOOKUP(CONCATENATE($F2328," ",$G2328),AllocFactorMatrix,(U$4+1),FALSE)*$E2332</f>
        <v>0</v>
      </c>
      <c r="V2328" s="25">
        <f ca="1">VLOOKUP(CONCATENATE($F2328," ",$G2328),AllocFactorMatrix,(V$4+1),FALSE)*$E2332</f>
        <v>0</v>
      </c>
      <c r="W2328" s="25">
        <f t="shared" ca="1" si="1049"/>
        <v>123776.27209483449</v>
      </c>
      <c r="X2328" s="25">
        <f ca="1">VLOOKUP(CONCATENATE($F2328," ",$G2328),AllocFactorMatrix,(X$4+1),FALSE)*$E2332</f>
        <v>46868.180132645262</v>
      </c>
      <c r="Y2328" s="25">
        <f ca="1">VLOOKUP(CONCATENATE($F2328," ",$G2328),AllocFactorMatrix,(Y$4+1),FALSE)*$E2332</f>
        <v>1122.9228514361432</v>
      </c>
      <c r="Z2328" s="25">
        <f t="shared" ca="1" si="1047"/>
        <v>47991.102984081408</v>
      </c>
      <c r="AA2328" s="25">
        <f ca="1">VLOOKUP(CONCATENATE($F2328," ",$G2328),AllocFactorMatrix,(AA$4+1),FALSE)*$E2332</f>
        <v>806.35583112752408</v>
      </c>
      <c r="AB2328" s="25">
        <f ca="1">VLOOKUP(CONCATENATE($F2328," ",$G2328),AllocFactorMatrix,(AB$4+1),FALSE)*$E2332</f>
        <v>2955.8462913175395</v>
      </c>
      <c r="AC2328" s="25">
        <f ca="1">VLOOKUP(CONCATENATE($F2328," ",$G2328),AllocFactorMatrix,(AC$4+1),FALSE)*$E2332</f>
        <v>737.15289503582244</v>
      </c>
    </row>
    <row r="2329" spans="4:29" hidden="1" outlineLevel="1">
      <c r="F2329" s="61" t="str">
        <f>F2332</f>
        <v>RB_GUP-Land_G</v>
      </c>
      <c r="G2329" s="20" t="str">
        <f>$G$12</f>
        <v>DISTSEC</v>
      </c>
      <c r="H2329" s="24">
        <f t="shared" ca="1" si="1041"/>
        <v>956771.02027369535</v>
      </c>
      <c r="I2329" s="25">
        <f ca="1">VLOOKUP(CONCATENATE($F2329," ",$G2329),AllocFactorMatrix,(I$4+1),FALSE)*$E2332</f>
        <v>714326.92963469937</v>
      </c>
      <c r="J2329" s="25">
        <f ca="1">VLOOKUP(CONCATENATE($F2329," ",$G2329),AllocFactorMatrix,(J$4+1),FALSE)*$E2332</f>
        <v>160356.92995255158</v>
      </c>
      <c r="K2329" s="25">
        <f ca="1">VLOOKUP(CONCATENATE($F2329," ",$G2329),AllocFactorMatrix,(K$4+1),FALSE)*$E2332</f>
        <v>0</v>
      </c>
      <c r="L2329" s="25">
        <f ca="1">VLOOKUP(CONCATENATE($F2329," ",$G2329),AllocFactorMatrix,(L$4+1),FALSE)*$E2332</f>
        <v>0</v>
      </c>
      <c r="M2329" s="25">
        <f t="shared" ca="1" si="1042"/>
        <v>160356.92995255158</v>
      </c>
      <c r="N2329" s="25">
        <f ca="1">VLOOKUP(CONCATENATE($F2329," ",$G2329),AllocFactorMatrix,(N$4+1),FALSE)*$E2332</f>
        <v>56527.508307579468</v>
      </c>
      <c r="O2329" s="25">
        <f ca="1">VLOOKUP(CONCATENATE($F2329," ",$G2329),AllocFactorMatrix,(O$4+1),FALSE)*$E2332</f>
        <v>0</v>
      </c>
      <c r="P2329" s="25">
        <f ca="1">VLOOKUP(CONCATENATE($F2329," ",$G2329),AllocFactorMatrix,(P$4+1),FALSE)*$E2332</f>
        <v>0</v>
      </c>
      <c r="Q2329" s="25">
        <f ca="1">VLOOKUP(CONCATENATE($F2329," ",$G2329),AllocFactorMatrix,(Q$4+1),FALSE)*$E2332</f>
        <v>0</v>
      </c>
      <c r="R2329" s="25">
        <f t="shared" ca="1" si="1044"/>
        <v>56527.508307579468</v>
      </c>
      <c r="S2329" s="25">
        <f ca="1">VLOOKUP(CONCATENATE($F2329," ",$G2329),AllocFactorMatrix,(S$4+1),FALSE)*$E2332</f>
        <v>2501.9389714372369</v>
      </c>
      <c r="T2329" s="25">
        <f ca="1">VLOOKUP(CONCATENATE($F2329," ",$G2329),AllocFactorMatrix,(T$4+1),FALSE)*$E2332</f>
        <v>0</v>
      </c>
      <c r="U2329" s="25">
        <f ca="1">VLOOKUP(CONCATENATE($F2329," ",$G2329),AllocFactorMatrix,(U$4+1),FALSE)*$E2332</f>
        <v>0</v>
      </c>
      <c r="V2329" s="25">
        <f ca="1">VLOOKUP(CONCATENATE($F2329," ",$G2329),AllocFactorMatrix,(V$4+1),FALSE)*$E2332</f>
        <v>0</v>
      </c>
      <c r="W2329" s="25">
        <f t="shared" ca="1" si="1049"/>
        <v>2501.9389714372369</v>
      </c>
      <c r="X2329" s="25">
        <f ca="1">VLOOKUP(CONCATENATE($F2329," ",$G2329),AllocFactorMatrix,(X$4+1),FALSE)*$E2332</f>
        <v>15732.448790023846</v>
      </c>
      <c r="Y2329" s="25">
        <f ca="1">VLOOKUP(CONCATENATE($F2329," ",$G2329),AllocFactorMatrix,(Y$4+1),FALSE)*$E2332</f>
        <v>0</v>
      </c>
      <c r="Z2329" s="25">
        <f t="shared" ca="1" si="1047"/>
        <v>15732.448790023846</v>
      </c>
      <c r="AA2329" s="25">
        <f ca="1">VLOOKUP(CONCATENATE($F2329," ",$G2329),AllocFactorMatrix,(AA$4+1),FALSE)*$E2332</f>
        <v>256.53762649453984</v>
      </c>
      <c r="AB2329" s="25">
        <f ca="1">VLOOKUP(CONCATENATE($F2329," ",$G2329),AllocFactorMatrix,(AB$4+1),FALSE)*$E2332</f>
        <v>5664.7411763441041</v>
      </c>
      <c r="AC2329" s="25">
        <f ca="1">VLOOKUP(CONCATENATE($F2329," ",$G2329),AllocFactorMatrix,(AC$4+1),FALSE)*$E2332</f>
        <v>1403.9858145652258</v>
      </c>
    </row>
    <row r="2330" spans="4:29" hidden="1" outlineLevel="1">
      <c r="F2330" s="61" t="str">
        <f>F2332</f>
        <v>RB_GUP-Land_G</v>
      </c>
      <c r="G2330" s="20" t="str">
        <f>$G$13</f>
        <v>ENERGY</v>
      </c>
      <c r="H2330" s="24">
        <f t="shared" ca="1" si="1041"/>
        <v>2513036.70739272</v>
      </c>
      <c r="I2330" s="25">
        <f ca="1">VLOOKUP(CONCATENATE($F2330," ",$G2330),AllocFactorMatrix,(I$4+1),FALSE)*$E2332</f>
        <v>913570.46787209285</v>
      </c>
      <c r="J2330" s="25">
        <f ca="1">VLOOKUP(CONCATENATE($F2330," ",$G2330),AllocFactorMatrix,(J$4+1),FALSE)*$E2332</f>
        <v>294869.62877626024</v>
      </c>
      <c r="K2330" s="25">
        <f ca="1">VLOOKUP(CONCATENATE($F2330," ",$G2330),AllocFactorMatrix,(K$4+1),FALSE)*$E2332</f>
        <v>3375.6978123902109</v>
      </c>
      <c r="L2330" s="25">
        <f ca="1">VLOOKUP(CONCATENATE($F2330," ",$G2330),AllocFactorMatrix,(L$4+1),FALSE)*$E2332</f>
        <v>85.556852004589004</v>
      </c>
      <c r="M2330" s="25">
        <f t="shared" ca="1" si="1042"/>
        <v>298330.88344065507</v>
      </c>
      <c r="N2330" s="25">
        <f ca="1">VLOOKUP(CONCATENATE($F2330," ",$G2330),AllocFactorMatrix,(N$4+1),FALSE)*$E2332</f>
        <v>142692.63232568043</v>
      </c>
      <c r="O2330" s="25">
        <f ca="1">VLOOKUP(CONCATENATE($F2330," ",$G2330),AllocFactorMatrix,(O$4+1),FALSE)*$E2332</f>
        <v>39829.779130783201</v>
      </c>
      <c r="P2330" s="25">
        <f ca="1">VLOOKUP(CONCATENATE($F2330," ",$G2330),AllocFactorMatrix,(P$4+1),FALSE)*$E2332</f>
        <v>3153.3538108534408</v>
      </c>
      <c r="Q2330" s="25">
        <f ca="1">VLOOKUP(CONCATENATE($F2330," ",$G2330),AllocFactorMatrix,(Q$4+1),FALSE)*$E2332</f>
        <v>646.42310442231292</v>
      </c>
      <c r="R2330" s="25">
        <f t="shared" ca="1" si="1044"/>
        <v>186322.18837173938</v>
      </c>
      <c r="S2330" s="25">
        <f ca="1">VLOOKUP(CONCATENATE($F2330," ",$G2330),AllocFactorMatrix,(S$4+1),FALSE)*$E2332</f>
        <v>9508.2613974139185</v>
      </c>
      <c r="T2330" s="25">
        <f ca="1">VLOOKUP(CONCATENATE($F2330," ",$G2330),AllocFactorMatrix,(T$4+1),FALSE)*$E2332</f>
        <v>113631.41845657263</v>
      </c>
      <c r="U2330" s="25">
        <f ca="1">VLOOKUP(CONCATENATE($F2330," ",$G2330),AllocFactorMatrix,(U$4+1),FALSE)*$E2332</f>
        <v>803320.95975173474</v>
      </c>
      <c r="V2330" s="25">
        <f ca="1">VLOOKUP(CONCATENATE($F2330," ",$G2330),AllocFactorMatrix,(V$4+1),FALSE)*$E2332</f>
        <v>128739.94917330712</v>
      </c>
      <c r="W2330" s="25">
        <f t="shared" ca="1" si="1049"/>
        <v>1055200.5887790285</v>
      </c>
      <c r="X2330" s="25">
        <f ca="1">VLOOKUP(CONCATENATE($F2330," ",$G2330),AllocFactorMatrix,(X$4+1),FALSE)*$E2332</f>
        <v>38704.786447273938</v>
      </c>
      <c r="Y2330" s="25">
        <f ca="1">VLOOKUP(CONCATENATE($F2330," ",$G2330),AllocFactorMatrix,(Y$4+1),FALSE)*$E2332</f>
        <v>909.69917993820047</v>
      </c>
      <c r="Z2330" s="25">
        <f t="shared" ca="1" si="1047"/>
        <v>39614.48562721214</v>
      </c>
      <c r="AA2330" s="25">
        <f ca="1">VLOOKUP(CONCATENATE($F2330," ",$G2330),AllocFactorMatrix,(AA$4+1),FALSE)*$E2332</f>
        <v>888.7024656167265</v>
      </c>
      <c r="AB2330" s="25">
        <f ca="1">VLOOKUP(CONCATENATE($F2330," ",$G2330),AllocFactorMatrix,(AB$4+1),FALSE)*$E2332</f>
        <v>15292.005607708743</v>
      </c>
      <c r="AC2330" s="25">
        <f ca="1">VLOOKUP(CONCATENATE($F2330," ",$G2330),AllocFactorMatrix,(AC$4+1),FALSE)*$E2332</f>
        <v>3817.3852286668089</v>
      </c>
    </row>
    <row r="2331" spans="4:29" hidden="1" outlineLevel="1">
      <c r="F2331" s="61" t="str">
        <f>F2332</f>
        <v>RB_GUP-Land_G</v>
      </c>
      <c r="G2331" s="20" t="str">
        <f>$G$14</f>
        <v>CUSTOMER</v>
      </c>
      <c r="H2331" s="24">
        <f t="shared" ca="1" si="1041"/>
        <v>3687942.6579909213</v>
      </c>
      <c r="I2331" s="25">
        <f ca="1">VLOOKUP(CONCATENATE($F2331," ",$G2331),AllocFactorMatrix,(I$4+1),FALSE)*$E2332</f>
        <v>2896839.6636539958</v>
      </c>
      <c r="J2331" s="25">
        <f ca="1">VLOOKUP(CONCATENATE($F2331," ",$G2331),AllocFactorMatrix,(J$4+1),FALSE)*$E2332</f>
        <v>673037.97344793135</v>
      </c>
      <c r="K2331" s="25">
        <f ca="1">VLOOKUP(CONCATENATE($F2331," ",$G2331),AllocFactorMatrix,(K$4+1),FALSE)*$E2332</f>
        <v>6065.3627886153708</v>
      </c>
      <c r="L2331" s="25">
        <f ca="1">VLOOKUP(CONCATENATE($F2331," ",$G2331),AllocFactorMatrix,(L$4+1),FALSE)*$E2332</f>
        <v>855.66633733887818</v>
      </c>
      <c r="M2331" s="25">
        <f t="shared" ca="1" si="1042"/>
        <v>679959.00257388561</v>
      </c>
      <c r="N2331" s="25">
        <f ca="1">VLOOKUP(CONCATENATE($F2331," ",$G2331),AllocFactorMatrix,(N$4+1),FALSE)*$E2332</f>
        <v>11613.174280159077</v>
      </c>
      <c r="O2331" s="25">
        <f ca="1">VLOOKUP(CONCATENATE($F2331," ",$G2331),AllocFactorMatrix,(O$4+1),FALSE)*$E2332</f>
        <v>5105.6307284148115</v>
      </c>
      <c r="P2331" s="25">
        <f ca="1">VLOOKUP(CONCATENATE($F2331," ",$G2331),AllocFactorMatrix,(P$4+1),FALSE)*$E2332</f>
        <v>2447.0774972396212</v>
      </c>
      <c r="Q2331" s="25">
        <f ca="1">VLOOKUP(CONCATENATE($F2331," ",$G2331),AllocFactorMatrix,(Q$4+1),FALSE)*$E2332</f>
        <v>1042.5407571722515</v>
      </c>
      <c r="R2331" s="25">
        <f t="shared" ca="1" si="1044"/>
        <v>20208.423262985758</v>
      </c>
      <c r="S2331" s="25">
        <f ca="1">VLOOKUP(CONCATENATE($F2331," ",$G2331),AllocFactorMatrix,(S$4+1),FALSE)*$E2332</f>
        <v>168.96336598037476</v>
      </c>
      <c r="T2331" s="25">
        <f ca="1">VLOOKUP(CONCATENATE($F2331," ",$G2331),AllocFactorMatrix,(T$4+1),FALSE)*$E2332</f>
        <v>3176.8984284758872</v>
      </c>
      <c r="U2331" s="25">
        <f ca="1">VLOOKUP(CONCATENATE($F2331," ",$G2331),AllocFactorMatrix,(U$4+1),FALSE)*$E2332</f>
        <v>6342.0210053712844</v>
      </c>
      <c r="V2331" s="25">
        <f ca="1">VLOOKUP(CONCATENATE($F2331," ",$G2331),AllocFactorMatrix,(V$4+1),FALSE)*$E2332</f>
        <v>1564.4831998354919</v>
      </c>
      <c r="W2331" s="25">
        <f t="shared" ca="1" si="1049"/>
        <v>11252.365999663038</v>
      </c>
      <c r="X2331" s="25">
        <f ca="1">VLOOKUP(CONCATENATE($F2331," ",$G2331),AllocFactorMatrix,(X$4+1),FALSE)*$E2332</f>
        <v>3899.2788017902349</v>
      </c>
      <c r="Y2331" s="25">
        <f ca="1">VLOOKUP(CONCATENATE($F2331," ",$G2331),AllocFactorMatrix,(Y$4+1),FALSE)*$E2332</f>
        <v>65.429324692383702</v>
      </c>
      <c r="Z2331" s="25">
        <f t="shared" ca="1" si="1047"/>
        <v>3964.7081264826184</v>
      </c>
      <c r="AA2331" s="25">
        <f ca="1">VLOOKUP(CONCATENATE($F2331," ",$G2331),AllocFactorMatrix,(AA$4+1),FALSE)*$E2332</f>
        <v>228.18720635603808</v>
      </c>
      <c r="AB2331" s="25">
        <f ca="1">VLOOKUP(CONCATENATE($F2331," ",$G2331),AllocFactorMatrix,(AB$4+1),FALSE)*$E2332</f>
        <v>62857.978650455661</v>
      </c>
      <c r="AC2331" s="25">
        <f ca="1">VLOOKUP(CONCATENATE($F2331," ",$G2331),AllocFactorMatrix,(AC$4+1),FALSE)*$E2332</f>
        <v>12632.328517096481</v>
      </c>
    </row>
    <row r="2332" spans="4:29" collapsed="1">
      <c r="D2332" s="20" t="s">
        <v>150</v>
      </c>
      <c r="E2332" s="22">
        <f>'Sch 4'!E464+'Sch 4'!E468</f>
        <v>14332733</v>
      </c>
      <c r="F2332" s="61" t="s">
        <v>549</v>
      </c>
      <c r="G2332" s="20" t="str">
        <f>$G$15</f>
        <v>TOTAL</v>
      </c>
      <c r="H2332" s="24">
        <f t="shared" ca="1" si="1041"/>
        <v>14332733.000000004</v>
      </c>
      <c r="I2332" s="25">
        <f ca="1">VLOOKUP(CONCATENATE($F2332," ",$G2332),AllocFactorMatrix,(I$4+1),FALSE)*$E2332</f>
        <v>8454297.8098622505</v>
      </c>
      <c r="J2332" s="25">
        <f ca="1">VLOOKUP(CONCATENATE($F2332," ",$G2332),AllocFactorMatrix,(J$4+1),FALSE)*$E2332</f>
        <v>2120898.8729645596</v>
      </c>
      <c r="K2332" s="25">
        <f ca="1">VLOOKUP(CONCATENATE($F2332," ",$G2332),AllocFactorMatrix,(K$4+1),FALSE)*$E2332</f>
        <v>21036.029534435915</v>
      </c>
      <c r="L2332" s="25">
        <f ca="1">VLOOKUP(CONCATENATE($F2332," ",$G2332),AllocFactorMatrix,(L$4+1),FALSE)*$E2332</f>
        <v>1115.8864537301199</v>
      </c>
      <c r="M2332" s="25">
        <f t="shared" ca="1" si="1042"/>
        <v>2143050.7889527255</v>
      </c>
      <c r="N2332" s="25">
        <f ca="1">VLOOKUP(CONCATENATE($F2332," ",$G2332),AllocFactorMatrix,(N$4+1),FALSE)*$E2332</f>
        <v>632058.36162237765</v>
      </c>
      <c r="O2332" s="25">
        <f ca="1">VLOOKUP(CONCATENATE($F2332," ",$G2332),AllocFactorMatrix,(O$4+1),FALSE)*$E2332</f>
        <v>164714.25423234876</v>
      </c>
      <c r="P2332" s="25">
        <f ca="1">VLOOKUP(CONCATENATE($F2332," ",$G2332),AllocFactorMatrix,(P$4+1),FALSE)*$E2332</f>
        <v>11325.279258273664</v>
      </c>
      <c r="Q2332" s="25">
        <f ca="1">VLOOKUP(CONCATENATE($F2332," ",$G2332),AllocFactorMatrix,(Q$4+1),FALSE)*$E2332</f>
        <v>2780.6292993515772</v>
      </c>
      <c r="R2332" s="25">
        <f t="shared" ca="1" si="1044"/>
        <v>810878.52441235166</v>
      </c>
      <c r="S2332" s="25">
        <f ca="1">VLOOKUP(CONCATENATE($F2332," ",$G2332),AllocFactorMatrix,(S$4+1),FALSE)*$E2332</f>
        <v>36880.398194190726</v>
      </c>
      <c r="T2332" s="25">
        <f ca="1">VLOOKUP(CONCATENATE($F2332," ",$G2332),AllocFactorMatrix,(T$4+1),FALSE)*$E2332</f>
        <v>393341.71024176647</v>
      </c>
      <c r="U2332" s="25">
        <f ca="1">VLOOKUP(CONCATENATE($F2332," ",$G2332),AllocFactorMatrix,(U$4+1),FALSE)*$E2332</f>
        <v>1913746.1779695405</v>
      </c>
      <c r="V2332" s="25">
        <f ca="1">VLOOKUP(CONCATENATE($F2332," ",$G2332),AllocFactorMatrix,(V$4+1),FALSE)*$E2332</f>
        <v>287756.58062903269</v>
      </c>
      <c r="W2332" s="25">
        <f t="shared" ca="1" si="1049"/>
        <v>2631724.8670345303</v>
      </c>
      <c r="X2332" s="25">
        <f ca="1">VLOOKUP(CONCATENATE($F2332," ",$G2332),AllocFactorMatrix,(X$4+1),FALSE)*$E2332</f>
        <v>172660.21465875371</v>
      </c>
      <c r="Y2332" s="25">
        <f ca="1">VLOOKUP(CONCATENATE($F2332," ",$G2332),AllocFactorMatrix,(Y$4+1),FALSE)*$E2332</f>
        <v>3725.3422876460245</v>
      </c>
      <c r="Z2332" s="25">
        <f t="shared" ca="1" si="1047"/>
        <v>176385.55694639974</v>
      </c>
      <c r="AA2332" s="25">
        <f ca="1">VLOOKUP(CONCATENATE($F2332," ",$G2332),AllocFactorMatrix,(AA$4+1),FALSE)*$E2332</f>
        <v>3350.6149476028113</v>
      </c>
      <c r="AB2332" s="25">
        <f ca="1">VLOOKUP(CONCATENATE($F2332," ",$G2332),AllocFactorMatrix,(AB$4+1),FALSE)*$E2332</f>
        <v>92925.416055685288</v>
      </c>
      <c r="AC2332" s="25">
        <f ca="1">VLOOKUP(CONCATENATE($F2332," ",$G2332),AllocFactorMatrix,(AC$4+1),FALSE)*$E2332</f>
        <v>20119.42178845578</v>
      </c>
    </row>
    <row r="2333" spans="4:29" hidden="1" outlineLevel="1">
      <c r="E2333" s="22"/>
      <c r="F2333" s="61"/>
      <c r="G2333" s="20" t="str">
        <f>$G$8</f>
        <v>PRODUCTION</v>
      </c>
      <c r="H2333" s="24">
        <f t="shared" ref="H2333:AC2333" ca="1" si="1050">+H2301+H2309+H2317+H2325</f>
        <v>45654262.07419277</v>
      </c>
      <c r="I2333" s="24">
        <f t="shared" ca="1" si="1050"/>
        <v>22386244.044152614</v>
      </c>
      <c r="J2333" s="24">
        <f t="shared" ca="1" si="1050"/>
        <v>5662849.2802123372</v>
      </c>
      <c r="K2333" s="24">
        <f t="shared" ca="1" si="1050"/>
        <v>66207.321442514498</v>
      </c>
      <c r="L2333" s="24">
        <f t="shared" ca="1" si="1050"/>
        <v>1631.0509384326065</v>
      </c>
      <c r="M2333" s="24">
        <f t="shared" ca="1" si="1050"/>
        <v>5730687.6525932848</v>
      </c>
      <c r="N2333" s="24">
        <f t="shared" ca="1" si="1050"/>
        <v>2369407.1858647899</v>
      </c>
      <c r="O2333" s="24">
        <f t="shared" ca="1" si="1050"/>
        <v>674795.53483551694</v>
      </c>
      <c r="P2333" s="24">
        <f t="shared" ca="1" si="1050"/>
        <v>53400.273394612363</v>
      </c>
      <c r="Q2333" s="24">
        <f t="shared" ca="1" si="1050"/>
        <v>11271.856152300479</v>
      </c>
      <c r="R2333" s="24">
        <f t="shared" ca="1" si="1050"/>
        <v>3108874.8502472197</v>
      </c>
      <c r="S2333" s="24">
        <f t="shared" ca="1" si="1050"/>
        <v>142331.00876654632</v>
      </c>
      <c r="T2333" s="24">
        <f t="shared" ca="1" si="1050"/>
        <v>1551657.6905357286</v>
      </c>
      <c r="U2333" s="24">
        <f t="shared" ca="1" si="1050"/>
        <v>10362960.18521655</v>
      </c>
      <c r="V2333" s="24">
        <f t="shared" ca="1" si="1050"/>
        <v>1625752.6387000247</v>
      </c>
      <c r="W2333" s="24">
        <f t="shared" ca="1" si="1050"/>
        <v>13682701.52321885</v>
      </c>
      <c r="X2333" s="24">
        <f t="shared" ca="1" si="1050"/>
        <v>643121.54826851841</v>
      </c>
      <c r="Y2333" s="24">
        <f t="shared" ca="1" si="1050"/>
        <v>15525.189290730199</v>
      </c>
      <c r="Z2333" s="24">
        <f t="shared" ca="1" si="1050"/>
        <v>658646.73755924858</v>
      </c>
      <c r="AA2333" s="24">
        <f t="shared" ca="1" si="1050"/>
        <v>11212.695297260849</v>
      </c>
      <c r="AB2333" s="24">
        <f t="shared" ca="1" si="1050"/>
        <v>60797.471248503614</v>
      </c>
      <c r="AC2333" s="24">
        <f t="shared" ca="1" si="1050"/>
        <v>15097.099875791127</v>
      </c>
    </row>
    <row r="2334" spans="4:29" hidden="1" outlineLevel="1">
      <c r="E2334" s="22"/>
      <c r="F2334" s="61"/>
      <c r="G2334" s="20" t="str">
        <f>$G$9</f>
        <v>BULKTRAN</v>
      </c>
      <c r="H2334" s="24">
        <f t="shared" ref="H2334:AC2334" ca="1" si="1051">+H2302+H2310+H2318+H2326</f>
        <v>19001134.703926235</v>
      </c>
      <c r="I2334" s="24">
        <f t="shared" ca="1" si="1051"/>
        <v>9317071.8192016948</v>
      </c>
      <c r="J2334" s="24">
        <f t="shared" ca="1" si="1051"/>
        <v>2356856.8868002854</v>
      </c>
      <c r="K2334" s="24">
        <f t="shared" ca="1" si="1051"/>
        <v>27555.241853892239</v>
      </c>
      <c r="L2334" s="24">
        <f t="shared" ca="1" si="1051"/>
        <v>678.83735673480885</v>
      </c>
      <c r="M2334" s="24">
        <f t="shared" ca="1" si="1051"/>
        <v>2385090.9660109123</v>
      </c>
      <c r="N2334" s="24">
        <f t="shared" ca="1" si="1051"/>
        <v>986138.49094534304</v>
      </c>
      <c r="O2334" s="24">
        <f t="shared" ca="1" si="1051"/>
        <v>280847.4011513046</v>
      </c>
      <c r="P2334" s="24">
        <f t="shared" ca="1" si="1051"/>
        <v>22224.995912727358</v>
      </c>
      <c r="Q2334" s="24">
        <f t="shared" ca="1" si="1051"/>
        <v>4691.3047628517161</v>
      </c>
      <c r="R2334" s="24">
        <f t="shared" ca="1" si="1051"/>
        <v>1293902.1927722264</v>
      </c>
      <c r="S2334" s="24">
        <f t="shared" ca="1" si="1051"/>
        <v>59237.638442690164</v>
      </c>
      <c r="T2334" s="24">
        <f t="shared" ca="1" si="1051"/>
        <v>645794.18115091196</v>
      </c>
      <c r="U2334" s="24">
        <f t="shared" ca="1" si="1051"/>
        <v>4313025.6292551346</v>
      </c>
      <c r="V2334" s="24">
        <f t="shared" ca="1" si="1051"/>
        <v>676632.22401889821</v>
      </c>
      <c r="W2334" s="24">
        <f t="shared" ca="1" si="1051"/>
        <v>5694689.6728676353</v>
      </c>
      <c r="X2334" s="24">
        <f t="shared" ca="1" si="1051"/>
        <v>267664.80530971935</v>
      </c>
      <c r="Y2334" s="24">
        <f t="shared" ca="1" si="1051"/>
        <v>6461.5262543882327</v>
      </c>
      <c r="Z2334" s="24">
        <f t="shared" ca="1" si="1051"/>
        <v>274126.33156410756</v>
      </c>
      <c r="AA2334" s="24">
        <f t="shared" ca="1" si="1051"/>
        <v>4666.682234204105</v>
      </c>
      <c r="AB2334" s="24">
        <f t="shared" ca="1" si="1051"/>
        <v>25303.682249283742</v>
      </c>
      <c r="AC2334" s="24">
        <f t="shared" ca="1" si="1051"/>
        <v>6283.3570261710865</v>
      </c>
    </row>
    <row r="2335" spans="4:29" hidden="1" outlineLevel="1">
      <c r="E2335" s="22"/>
      <c r="F2335" s="61"/>
      <c r="G2335" s="20" t="str">
        <f>$G$10</f>
        <v>SUBTRAN</v>
      </c>
      <c r="H2335" s="24">
        <f t="shared" ref="H2335:AC2335" ca="1" si="1052">+H2303+H2311+H2319+H2327</f>
        <v>7711535.874735862</v>
      </c>
      <c r="I2335" s="24">
        <f t="shared" ca="1" si="1052"/>
        <v>3662222.3254774706</v>
      </c>
      <c r="J2335" s="24">
        <f t="shared" ca="1" si="1052"/>
        <v>937474.87653048954</v>
      </c>
      <c r="K2335" s="24">
        <f t="shared" ca="1" si="1052"/>
        <v>10924.603447980966</v>
      </c>
      <c r="L2335" s="24">
        <f t="shared" ca="1" si="1052"/>
        <v>358.15460492497652</v>
      </c>
      <c r="M2335" s="24">
        <f t="shared" ca="1" si="1052"/>
        <v>948757.63458339544</v>
      </c>
      <c r="N2335" s="24">
        <f t="shared" ca="1" si="1052"/>
        <v>408597.09836002789</v>
      </c>
      <c r="O2335" s="24">
        <f t="shared" ca="1" si="1052"/>
        <v>115815.92493378406</v>
      </c>
      <c r="P2335" s="24">
        <f t="shared" ca="1" si="1052"/>
        <v>11863.363599341585</v>
      </c>
      <c r="Q2335" s="24">
        <f t="shared" ca="1" si="1052"/>
        <v>0</v>
      </c>
      <c r="R2335" s="24">
        <f t="shared" ca="1" si="1052"/>
        <v>536276.38689315354</v>
      </c>
      <c r="S2335" s="24">
        <f t="shared" ca="1" si="1052"/>
        <v>22883.272565531854</v>
      </c>
      <c r="T2335" s="24">
        <f t="shared" ca="1" si="1052"/>
        <v>264482.13091948093</v>
      </c>
      <c r="U2335" s="24">
        <f t="shared" ca="1" si="1052"/>
        <v>2154404.0855293865</v>
      </c>
      <c r="V2335" s="24">
        <f t="shared" ca="1" si="1052"/>
        <v>0</v>
      </c>
      <c r="W2335" s="24">
        <f t="shared" ca="1" si="1052"/>
        <v>2441769.4890143988</v>
      </c>
      <c r="X2335" s="24">
        <f t="shared" ca="1" si="1052"/>
        <v>110890.93581887828</v>
      </c>
      <c r="Y2335" s="24">
        <f t="shared" ca="1" si="1052"/>
        <v>2653.1395036601725</v>
      </c>
      <c r="Z2335" s="24">
        <f t="shared" ca="1" si="1052"/>
        <v>113544.07532253847</v>
      </c>
      <c r="AA2335" s="24">
        <f t="shared" ca="1" si="1052"/>
        <v>1820.9329636845944</v>
      </c>
      <c r="AB2335" s="24">
        <f t="shared" ca="1" si="1052"/>
        <v>5720.0949752666911</v>
      </c>
      <c r="AC2335" s="24">
        <f t="shared" ca="1" si="1052"/>
        <v>1424.9355059539937</v>
      </c>
    </row>
    <row r="2336" spans="4:29" hidden="1" outlineLevel="1">
      <c r="E2336" s="22"/>
      <c r="F2336" s="61"/>
      <c r="G2336" s="20" t="str">
        <f>$G$11</f>
        <v>DISTPRI</v>
      </c>
      <c r="H2336" s="24">
        <f t="shared" ref="H2336:AC2336" ca="1" si="1053">+H2304+H2312+H2320+H2328</f>
        <v>20364439.599914886</v>
      </c>
      <c r="I2336" s="24">
        <f t="shared" ca="1" si="1053"/>
        <v>13532142.706471782</v>
      </c>
      <c r="J2336" s="24">
        <f t="shared" ca="1" si="1053"/>
        <v>3406874.2586254841</v>
      </c>
      <c r="K2336" s="24">
        <f t="shared" ca="1" si="1053"/>
        <v>39757.001658322872</v>
      </c>
      <c r="L2336" s="24">
        <f t="shared" ca="1" si="1053"/>
        <v>0</v>
      </c>
      <c r="M2336" s="24">
        <f t="shared" ca="1" si="1053"/>
        <v>3446631.2602838073</v>
      </c>
      <c r="N2336" s="24">
        <f t="shared" ca="1" si="1053"/>
        <v>1469138.5509453441</v>
      </c>
      <c r="O2336" s="24">
        <f t="shared" ca="1" si="1053"/>
        <v>417056.69358460855</v>
      </c>
      <c r="P2336" s="24">
        <f t="shared" ca="1" si="1053"/>
        <v>0</v>
      </c>
      <c r="Q2336" s="24">
        <f t="shared" ca="1" si="1053"/>
        <v>0</v>
      </c>
      <c r="R2336" s="24">
        <f t="shared" ca="1" si="1053"/>
        <v>1886195.2445299523</v>
      </c>
      <c r="S2336" s="24">
        <f t="shared" ca="1" si="1053"/>
        <v>83790.369656820883</v>
      </c>
      <c r="T2336" s="24">
        <f t="shared" ca="1" si="1053"/>
        <v>969152.83022912557</v>
      </c>
      <c r="U2336" s="24">
        <f t="shared" ca="1" si="1053"/>
        <v>0</v>
      </c>
      <c r="V2336" s="24">
        <f t="shared" ca="1" si="1053"/>
        <v>0</v>
      </c>
      <c r="W2336" s="24">
        <f t="shared" ca="1" si="1053"/>
        <v>1052943.1998859465</v>
      </c>
      <c r="X2336" s="24">
        <f t="shared" ca="1" si="1053"/>
        <v>398699.44963189709</v>
      </c>
      <c r="Y2336" s="24">
        <f t="shared" ca="1" si="1053"/>
        <v>9552.5092201057505</v>
      </c>
      <c r="Z2336" s="24">
        <f t="shared" ca="1" si="1053"/>
        <v>408251.95885200286</v>
      </c>
      <c r="AA2336" s="24">
        <f t="shared" ca="1" si="1053"/>
        <v>6859.5286859470734</v>
      </c>
      <c r="AB2336" s="24">
        <f t="shared" ca="1" si="1053"/>
        <v>25144.869850065425</v>
      </c>
      <c r="AC2336" s="24">
        <f t="shared" ca="1" si="1053"/>
        <v>6270.8313553789794</v>
      </c>
    </row>
    <row r="2337" spans="3:29" hidden="1" outlineLevel="1">
      <c r="E2337" s="22"/>
      <c r="F2337" s="61"/>
      <c r="G2337" s="20" t="str">
        <f>$G$12</f>
        <v>DISTSEC</v>
      </c>
      <c r="H2337" s="24">
        <f t="shared" ref="H2337:AC2337" ca="1" si="1054">+H2305+H2313+H2321+H2329</f>
        <v>9121473.2928632349</v>
      </c>
      <c r="I2337" s="24">
        <f t="shared" ca="1" si="1054"/>
        <v>6810108.033134209</v>
      </c>
      <c r="J2337" s="24">
        <f t="shared" ca="1" si="1054"/>
        <v>1528779.0107494269</v>
      </c>
      <c r="K2337" s="24">
        <f t="shared" ca="1" si="1054"/>
        <v>0</v>
      </c>
      <c r="L2337" s="24">
        <f t="shared" ca="1" si="1054"/>
        <v>0</v>
      </c>
      <c r="M2337" s="24">
        <f t="shared" ca="1" si="1054"/>
        <v>1528779.0107494269</v>
      </c>
      <c r="N2337" s="24">
        <f t="shared" ca="1" si="1054"/>
        <v>538910.71783528035</v>
      </c>
      <c r="O2337" s="24">
        <f t="shared" ca="1" si="1054"/>
        <v>0</v>
      </c>
      <c r="P2337" s="24">
        <f t="shared" ca="1" si="1054"/>
        <v>0</v>
      </c>
      <c r="Q2337" s="24">
        <f t="shared" ca="1" si="1054"/>
        <v>0</v>
      </c>
      <c r="R2337" s="24">
        <f t="shared" ca="1" si="1054"/>
        <v>538910.71783528035</v>
      </c>
      <c r="S2337" s="24">
        <f t="shared" ca="1" si="1054"/>
        <v>23852.488238837075</v>
      </c>
      <c r="T2337" s="24">
        <f t="shared" ca="1" si="1054"/>
        <v>0</v>
      </c>
      <c r="U2337" s="24">
        <f t="shared" ca="1" si="1054"/>
        <v>0</v>
      </c>
      <c r="V2337" s="24">
        <f t="shared" ca="1" si="1054"/>
        <v>0</v>
      </c>
      <c r="W2337" s="24">
        <f t="shared" ca="1" si="1054"/>
        <v>23852.488238837075</v>
      </c>
      <c r="X2337" s="24">
        <f t="shared" ca="1" si="1054"/>
        <v>149986.89177321683</v>
      </c>
      <c r="Y2337" s="24">
        <f t="shared" ca="1" si="1054"/>
        <v>0</v>
      </c>
      <c r="Z2337" s="24">
        <f t="shared" ca="1" si="1054"/>
        <v>149986.89177321683</v>
      </c>
      <c r="AA2337" s="24">
        <f t="shared" ca="1" si="1054"/>
        <v>2445.727409276134</v>
      </c>
      <c r="AB2337" s="24">
        <f t="shared" ca="1" si="1054"/>
        <v>54005.382955918103</v>
      </c>
      <c r="AC2337" s="24">
        <f t="shared" ca="1" si="1054"/>
        <v>13385.040767071014</v>
      </c>
    </row>
    <row r="2338" spans="3:29" hidden="1" outlineLevel="1">
      <c r="E2338" s="22"/>
      <c r="F2338" s="61"/>
      <c r="G2338" s="20" t="str">
        <f>$G$13</f>
        <v>ENERGY</v>
      </c>
      <c r="H2338" s="24">
        <f t="shared" ref="H2338:AC2338" ca="1" si="1055">+H2306+H2314+H2322+H2330</f>
        <v>2555221.8704526857</v>
      </c>
      <c r="I2338" s="24">
        <f t="shared" ca="1" si="1055"/>
        <v>928906.14484035247</v>
      </c>
      <c r="J2338" s="24">
        <f t="shared" ca="1" si="1055"/>
        <v>299819.46629147255</v>
      </c>
      <c r="K2338" s="24">
        <f t="shared" ca="1" si="1055"/>
        <v>3432.3640609324361</v>
      </c>
      <c r="L2338" s="24">
        <f t="shared" ca="1" si="1055"/>
        <v>86.993054564660454</v>
      </c>
      <c r="M2338" s="24">
        <f t="shared" ca="1" si="1055"/>
        <v>303338.82340696972</v>
      </c>
      <c r="N2338" s="24">
        <f t="shared" ca="1" si="1055"/>
        <v>145087.94630752824</v>
      </c>
      <c r="O2338" s="24">
        <f t="shared" ca="1" si="1055"/>
        <v>40498.382865194129</v>
      </c>
      <c r="P2338" s="24">
        <f t="shared" ca="1" si="1055"/>
        <v>3206.2876754107278</v>
      </c>
      <c r="Q2338" s="24">
        <f t="shared" ca="1" si="1055"/>
        <v>657.27430448061875</v>
      </c>
      <c r="R2338" s="24">
        <f t="shared" ca="1" si="1055"/>
        <v>189449.89115261371</v>
      </c>
      <c r="S2338" s="24">
        <f t="shared" ca="1" si="1055"/>
        <v>9667.8721011838752</v>
      </c>
      <c r="T2338" s="24">
        <f t="shared" ca="1" si="1055"/>
        <v>115538.89553489158</v>
      </c>
      <c r="U2338" s="24">
        <f t="shared" ca="1" si="1055"/>
        <v>816805.93017692771</v>
      </c>
      <c r="V2338" s="24">
        <f t="shared" ca="1" si="1055"/>
        <v>130901.04603760333</v>
      </c>
      <c r="W2338" s="24">
        <f t="shared" ca="1" si="1055"/>
        <v>1072913.7438506065</v>
      </c>
      <c r="X2338" s="24">
        <f t="shared" ca="1" si="1055"/>
        <v>39354.5054596052</v>
      </c>
      <c r="Y2338" s="24">
        <f t="shared" ca="1" si="1055"/>
        <v>924.96987142007106</v>
      </c>
      <c r="Z2338" s="24">
        <f t="shared" ca="1" si="1055"/>
        <v>40279.475331025271</v>
      </c>
      <c r="AA2338" s="24">
        <f t="shared" ca="1" si="1055"/>
        <v>903.62069514896893</v>
      </c>
      <c r="AB2338" s="24">
        <f t="shared" ca="1" si="1055"/>
        <v>15548.70530022712</v>
      </c>
      <c r="AC2338" s="24">
        <f t="shared" ca="1" si="1055"/>
        <v>3881.4658757422312</v>
      </c>
    </row>
    <row r="2339" spans="3:29" hidden="1" outlineLevel="1">
      <c r="E2339" s="22"/>
      <c r="F2339" s="61"/>
      <c r="G2339" s="20" t="str">
        <f>$G$14</f>
        <v>CUSTOMER</v>
      </c>
      <c r="H2339" s="24">
        <f t="shared" ref="H2339:AC2339" ca="1" si="1056">+H2307+H2315+H2323+H2331</f>
        <v>20194314.583914351</v>
      </c>
      <c r="I2339" s="24">
        <f t="shared" ca="1" si="1056"/>
        <v>14800758.57999466</v>
      </c>
      <c r="J2339" s="24">
        <f t="shared" ca="1" si="1056"/>
        <v>3586572.9238644699</v>
      </c>
      <c r="K2339" s="24">
        <f t="shared" ca="1" si="1056"/>
        <v>29167.400238671125</v>
      </c>
      <c r="L2339" s="24">
        <f t="shared" ca="1" si="1056"/>
        <v>4117.9117360382052</v>
      </c>
      <c r="M2339" s="24">
        <f t="shared" ca="1" si="1056"/>
        <v>3619858.2358391793</v>
      </c>
      <c r="N2339" s="24">
        <f t="shared" ca="1" si="1056"/>
        <v>59828.351293551561</v>
      </c>
      <c r="O2339" s="24">
        <f t="shared" ca="1" si="1056"/>
        <v>24465.726023136383</v>
      </c>
      <c r="P2339" s="24">
        <f t="shared" ca="1" si="1056"/>
        <v>11807.335552605917</v>
      </c>
      <c r="Q2339" s="24">
        <f t="shared" ca="1" si="1056"/>
        <v>5053.8918836363837</v>
      </c>
      <c r="R2339" s="24">
        <f t="shared" ca="1" si="1056"/>
        <v>101155.30475293024</v>
      </c>
      <c r="S2339" s="24">
        <f t="shared" ca="1" si="1056"/>
        <v>862.38352890480235</v>
      </c>
      <c r="T2339" s="24">
        <f t="shared" ca="1" si="1056"/>
        <v>15222.902078955191</v>
      </c>
      <c r="U2339" s="24">
        <f t="shared" ca="1" si="1056"/>
        <v>30613.398555723346</v>
      </c>
      <c r="V2339" s="24">
        <f t="shared" ca="1" si="1056"/>
        <v>7581.5578557370764</v>
      </c>
      <c r="W2339" s="24">
        <f t="shared" ca="1" si="1056"/>
        <v>54280.242019320416</v>
      </c>
      <c r="X2339" s="24">
        <f t="shared" ca="1" si="1056"/>
        <v>20235.84707886821</v>
      </c>
      <c r="Y2339" s="24">
        <f t="shared" ca="1" si="1056"/>
        <v>312.20417012351442</v>
      </c>
      <c r="Z2339" s="24">
        <f t="shared" ca="1" si="1056"/>
        <v>20548.051248991724</v>
      </c>
      <c r="AA2339" s="24">
        <f t="shared" ca="1" si="1056"/>
        <v>1199.9373750620844</v>
      </c>
      <c r="AB2339" s="24">
        <f t="shared" ca="1" si="1056"/>
        <v>1383831.0416707923</v>
      </c>
      <c r="AC2339" s="24">
        <f t="shared" ca="1" si="1056"/>
        <v>212683.19101341773</v>
      </c>
    </row>
    <row r="2340" spans="3:29" collapsed="1">
      <c r="C2340" s="20" t="s">
        <v>149</v>
      </c>
      <c r="E2340" s="24">
        <f>+E2308+E2316+E2324+E2332</f>
        <v>124602382</v>
      </c>
      <c r="F2340" s="61"/>
      <c r="G2340" s="20" t="str">
        <f>$G$15</f>
        <v>TOTAL</v>
      </c>
      <c r="H2340" s="24">
        <f t="shared" ref="H2340:AC2340" ca="1" si="1057">+H2308+H2316+H2324+H2332</f>
        <v>124602382.00000003</v>
      </c>
      <c r="I2340" s="24">
        <f t="shared" ca="1" si="1057"/>
        <v>71437453.653272793</v>
      </c>
      <c r="J2340" s="24">
        <f t="shared" ca="1" si="1057"/>
        <v>17779226.703073967</v>
      </c>
      <c r="K2340" s="24">
        <f t="shared" ca="1" si="1057"/>
        <v>177043.93270231414</v>
      </c>
      <c r="L2340" s="24">
        <f t="shared" ca="1" si="1057"/>
        <v>6872.9476906952568</v>
      </c>
      <c r="M2340" s="24">
        <f t="shared" ca="1" si="1057"/>
        <v>17963143.583466977</v>
      </c>
      <c r="N2340" s="24">
        <f t="shared" ca="1" si="1057"/>
        <v>5977108.3415518645</v>
      </c>
      <c r="O2340" s="24">
        <f t="shared" ca="1" si="1057"/>
        <v>1553479.6633935445</v>
      </c>
      <c r="P2340" s="24">
        <f t="shared" ca="1" si="1057"/>
        <v>102502.25613469796</v>
      </c>
      <c r="Q2340" s="24">
        <f t="shared" ca="1" si="1057"/>
        <v>21674.327103269199</v>
      </c>
      <c r="R2340" s="24">
        <f t="shared" ca="1" si="1057"/>
        <v>7654764.5881833779</v>
      </c>
      <c r="S2340" s="24">
        <f t="shared" ca="1" si="1057"/>
        <v>342625.03330051503</v>
      </c>
      <c r="T2340" s="24">
        <f t="shared" ca="1" si="1057"/>
        <v>3561848.6304490939</v>
      </c>
      <c r="U2340" s="24">
        <f t="shared" ca="1" si="1057"/>
        <v>17677809.228733722</v>
      </c>
      <c r="V2340" s="24">
        <f t="shared" ca="1" si="1057"/>
        <v>2440867.4666122631</v>
      </c>
      <c r="W2340" s="24">
        <f t="shared" ca="1" si="1057"/>
        <v>24023150.359095596</v>
      </c>
      <c r="X2340" s="24">
        <f t="shared" ca="1" si="1057"/>
        <v>1629953.9833407032</v>
      </c>
      <c r="Y2340" s="24">
        <f t="shared" ca="1" si="1057"/>
        <v>35429.538310427939</v>
      </c>
      <c r="Z2340" s="24">
        <f t="shared" ca="1" si="1057"/>
        <v>1665383.5216511311</v>
      </c>
      <c r="AA2340" s="24">
        <f t="shared" ca="1" si="1057"/>
        <v>29109.12466058381</v>
      </c>
      <c r="AB2340" s="24">
        <f t="shared" ca="1" si="1057"/>
        <v>1570351.2482500568</v>
      </c>
      <c r="AC2340" s="24">
        <f t="shared" ca="1" si="1057"/>
        <v>259025.92141952613</v>
      </c>
    </row>
    <row r="2341" spans="3:29">
      <c r="E2341" s="24"/>
      <c r="F2341" s="61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</row>
    <row r="2342" spans="3:29">
      <c r="C2342" s="58" t="s">
        <v>588</v>
      </c>
      <c r="E2342" s="24"/>
      <c r="F2342" s="61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</row>
    <row r="2343" spans="3:29" hidden="1" outlineLevel="1">
      <c r="F2343" s="61" t="str">
        <f>F2350</f>
        <v>RB_GUP-Land_P</v>
      </c>
      <c r="G2343" s="20" t="str">
        <f>$G$8</f>
        <v>PRODUCTION</v>
      </c>
      <c r="H2343" s="24">
        <f t="shared" ref="H2343:H2350" ca="1" si="1058">SUBTOTAL(9,I2343:AC2343)</f>
        <v>-197828.40153653451</v>
      </c>
      <c r="I2343" s="25">
        <f ca="1">VLOOKUP(CONCATENATE($F2343," ",$G2343),AllocFactorMatrix,(I$4+1),FALSE)*$E2350</f>
        <v>-97003.7554974495</v>
      </c>
      <c r="J2343" s="25">
        <f ca="1">VLOOKUP(CONCATENATE($F2343," ",$G2343),AllocFactorMatrix,(J$4+1),FALSE)*$E2350</f>
        <v>-24538.178263097678</v>
      </c>
      <c r="K2343" s="25">
        <f ca="1">VLOOKUP(CONCATENATE($F2343," ",$G2343),AllocFactorMatrix,(K$4+1),FALSE)*$E2350</f>
        <v>-286.8886271713933</v>
      </c>
      <c r="L2343" s="25">
        <f ca="1">VLOOKUP(CONCATENATE($F2343," ",$G2343),AllocFactorMatrix,(L$4+1),FALSE)*$E2350</f>
        <v>-7.0676468157653884</v>
      </c>
      <c r="M2343" s="25">
        <f t="shared" ref="M2343:M2350" ca="1" si="1059">SUBTOTAL(9,J2343:L2343)</f>
        <v>-24832.134537084836</v>
      </c>
      <c r="N2343" s="25">
        <f ca="1">VLOOKUP(CONCATENATE($F2343," ",$G2343),AllocFactorMatrix,(N$4+1),FALSE)*$E2350</f>
        <v>-10267.081645237562</v>
      </c>
      <c r="O2343" s="25">
        <f ca="1">VLOOKUP(CONCATENATE($F2343," ",$G2343),AllocFactorMatrix,(O$4+1),FALSE)*$E2350</f>
        <v>-2924.0144502513363</v>
      </c>
      <c r="P2343" s="25">
        <f ca="1">VLOOKUP(CONCATENATE($F2343," ",$G2343),AllocFactorMatrix,(P$4+1),FALSE)*$E2350</f>
        <v>-231.3933080355649</v>
      </c>
      <c r="Q2343" s="25">
        <f ca="1">VLOOKUP(CONCATENATE($F2343," ",$G2343),AllocFactorMatrix,(Q$4+1),FALSE)*$E2350</f>
        <v>-48.843047366214243</v>
      </c>
      <c r="R2343" s="25">
        <f t="shared" ref="R2343:R2350" ca="1" si="1060">SUBTOTAL(9,N2343:Q2343)</f>
        <v>-13471.332450890677</v>
      </c>
      <c r="S2343" s="25">
        <f ca="1">VLOOKUP(CONCATENATE($F2343," ",$G2343),AllocFactorMatrix,(S$4+1),FALSE)*$E2350</f>
        <v>-616.74671047382594</v>
      </c>
      <c r="T2343" s="25">
        <f ca="1">VLOOKUP(CONCATENATE($F2343," ",$G2343),AllocFactorMatrix,(T$4+1),FALSE)*$E2350</f>
        <v>-6723.6211189156847</v>
      </c>
      <c r="U2343" s="25">
        <f ca="1">VLOOKUP(CONCATENATE($F2343," ",$G2343),AllocFactorMatrix,(U$4+1),FALSE)*$E2350</f>
        <v>-44904.632239954743</v>
      </c>
      <c r="V2343" s="25">
        <f ca="1">VLOOKUP(CONCATENATE($F2343," ",$G2343),AllocFactorMatrix,(V$4+1),FALSE)*$E2350</f>
        <v>-7044.6882984367176</v>
      </c>
      <c r="W2343" s="25">
        <f ca="1">SUBTOTAL(9,S2343:V2343)</f>
        <v>-59289.688367780975</v>
      </c>
      <c r="X2343" s="25">
        <f ca="1">VLOOKUP(CONCATENATE($F2343," ",$G2343),AllocFactorMatrix,(X$4+1),FALSE)*$E2350</f>
        <v>-2786.7651804535662</v>
      </c>
      <c r="Y2343" s="25">
        <f ca="1">VLOOKUP(CONCATENATE($F2343," ",$G2343),AllocFactorMatrix,(Y$4+1),FALSE)*$E2350</f>
        <v>-67.273530255424333</v>
      </c>
      <c r="Z2343" s="25">
        <f t="shared" ref="Z2343:Z2350" ca="1" si="1061">SUBTOTAL(9,X2343:Y2343)</f>
        <v>-2854.0387107089905</v>
      </c>
      <c r="AA2343" s="25">
        <f ca="1">VLOOKUP(CONCATENATE($F2343," ",$G2343),AllocFactorMatrix,(AA$4+1),FALSE)*$E2350</f>
        <v>-48.58669238741718</v>
      </c>
      <c r="AB2343" s="25">
        <f ca="1">VLOOKUP(CONCATENATE($F2343," ",$G2343),AllocFactorMatrix,(AB$4+1),FALSE)*$E2350</f>
        <v>-263.44674096383466</v>
      </c>
      <c r="AC2343" s="25">
        <f ca="1">VLOOKUP(CONCATENATE($F2343," ",$G2343),AllocFactorMatrix,(AC$4+1),FALSE)*$E2350</f>
        <v>-65.4185392682854</v>
      </c>
    </row>
    <row r="2344" spans="3:29" hidden="1" outlineLevel="1">
      <c r="F2344" s="61" t="str">
        <f>F2350</f>
        <v>RB_GUP-Land_P</v>
      </c>
      <c r="G2344" s="20" t="str">
        <f>$G$9</f>
        <v>BULKTRAN</v>
      </c>
      <c r="H2344" s="24">
        <f t="shared" ca="1" si="1058"/>
        <v>-3496.6642110427665</v>
      </c>
      <c r="I2344" s="25">
        <f ca="1">VLOOKUP(CONCATENATE($F2344," ",$G2344),AllocFactorMatrix,(I$4+1),FALSE)*$E2350</f>
        <v>-1714.5645294112833</v>
      </c>
      <c r="J2344" s="25">
        <f ca="1">VLOOKUP(CONCATENATE($F2344," ",$G2344),AllocFactorMatrix,(J$4+1),FALSE)*$E2350</f>
        <v>-433.71815710149957</v>
      </c>
      <c r="K2344" s="25">
        <f ca="1">VLOOKUP(CONCATENATE($F2344," ",$G2344),AllocFactorMatrix,(K$4+1),FALSE)*$E2350</f>
        <v>-5.0708249543235704</v>
      </c>
      <c r="L2344" s="25">
        <f ca="1">VLOOKUP(CONCATENATE($F2344," ",$G2344),AllocFactorMatrix,(L$4+1),FALSE)*$E2350</f>
        <v>-0.12492234423889451</v>
      </c>
      <c r="M2344" s="25">
        <f t="shared" ca="1" si="1059"/>
        <v>-438.91390440006205</v>
      </c>
      <c r="N2344" s="25">
        <f ca="1">VLOOKUP(CONCATENATE($F2344," ",$G2344),AllocFactorMatrix,(N$4+1),FALSE)*$E2350</f>
        <v>-181.47311842949023</v>
      </c>
      <c r="O2344" s="25">
        <f ca="1">VLOOKUP(CONCATENATE($F2344," ",$G2344),AllocFactorMatrix,(O$4+1),FALSE)*$E2350</f>
        <v>-51.682653255819481</v>
      </c>
      <c r="P2344" s="25">
        <f ca="1">VLOOKUP(CONCATENATE($F2344," ",$G2344),AllocFactorMatrix,(P$4+1),FALSE)*$E2350</f>
        <v>-4.0899319440405586</v>
      </c>
      <c r="Q2344" s="25">
        <f ca="1">VLOOKUP(CONCATENATE($F2344," ",$G2344),AllocFactorMatrix,(Q$4+1),FALSE)*$E2350</f>
        <v>-0.86331251911858209</v>
      </c>
      <c r="R2344" s="25">
        <f t="shared" ca="1" si="1060"/>
        <v>-238.10901614846884</v>
      </c>
      <c r="S2344" s="25">
        <f ca="1">VLOOKUP(CONCATENATE($F2344," ",$G2344),AllocFactorMatrix,(S$4+1),FALSE)*$E2350</f>
        <v>-10.901145300888027</v>
      </c>
      <c r="T2344" s="25">
        <f ca="1">VLOOKUP(CONCATENATE($F2344," ",$G2344),AllocFactorMatrix,(T$4+1),FALSE)*$E2350</f>
        <v>-118.841607941628</v>
      </c>
      <c r="U2344" s="25">
        <f ca="1">VLOOKUP(CONCATENATE($F2344," ",$G2344),AllocFactorMatrix,(U$4+1),FALSE)*$E2350</f>
        <v>-793.70009181664227</v>
      </c>
      <c r="V2344" s="25">
        <f ca="1">VLOOKUP(CONCATENATE($F2344," ",$G2344),AllocFactorMatrix,(V$4+1),FALSE)*$E2350</f>
        <v>-124.51654696581214</v>
      </c>
      <c r="W2344" s="25">
        <f t="shared" ref="W2344:W2350" ca="1" si="1062">SUBTOTAL(9,S2344:V2344)</f>
        <v>-1047.9593920249704</v>
      </c>
      <c r="X2344" s="25">
        <f ca="1">VLOOKUP(CONCATENATE($F2344," ",$G2344),AllocFactorMatrix,(X$4+1),FALSE)*$E2350</f>
        <v>-49.256739656123393</v>
      </c>
      <c r="Y2344" s="25">
        <f ca="1">VLOOKUP(CONCATENATE($F2344," ",$G2344),AllocFactorMatrix,(Y$4+1),FALSE)*$E2350</f>
        <v>-1.1890757028191568</v>
      </c>
      <c r="Z2344" s="25">
        <f t="shared" ca="1" si="1061"/>
        <v>-50.445815358942554</v>
      </c>
      <c r="AA2344" s="25">
        <f ca="1">VLOOKUP(CONCATENATE($F2344," ",$G2344),AllocFactorMatrix,(AA$4+1),FALSE)*$E2350</f>
        <v>-0.85878138368646029</v>
      </c>
      <c r="AB2344" s="25">
        <f ca="1">VLOOKUP(CONCATENATE($F2344," ",$G2344),AllocFactorMatrix,(AB$4+1),FALSE)*$E2350</f>
        <v>-4.6564840209456619</v>
      </c>
      <c r="AC2344" s="25">
        <f ca="1">VLOOKUP(CONCATENATE($F2344," ",$G2344),AllocFactorMatrix,(AC$4+1),FALSE)*$E2350</f>
        <v>-1.1562882944078434</v>
      </c>
    </row>
    <row r="2345" spans="3:29" hidden="1" outlineLevel="1">
      <c r="F2345" s="61" t="str">
        <f>F2350</f>
        <v>RB_GUP-Land_P</v>
      </c>
      <c r="G2345" s="20" t="str">
        <f>$G$10</f>
        <v>SUBTRAN</v>
      </c>
      <c r="H2345" s="24">
        <f t="shared" ca="1" si="1058"/>
        <v>-1341.0007184574638</v>
      </c>
      <c r="I2345" s="25">
        <f ca="1">VLOOKUP(CONCATENATE($F2345," ",$G2345),AllocFactorMatrix,(I$4+1),FALSE)*$E2350</f>
        <v>-636.84366504804279</v>
      </c>
      <c r="J2345" s="25">
        <f ca="1">VLOOKUP(CONCATENATE($F2345," ",$G2345),AllocFactorMatrix,(J$4+1),FALSE)*$E2350</f>
        <v>-163.02258115427219</v>
      </c>
      <c r="K2345" s="25">
        <f ca="1">VLOOKUP(CONCATENATE($F2345," ",$G2345),AllocFactorMatrix,(K$4+1),FALSE)*$E2350</f>
        <v>-1.8997384322104516</v>
      </c>
      <c r="L2345" s="25">
        <f ca="1">VLOOKUP(CONCATENATE($F2345," ",$G2345),AllocFactorMatrix,(L$4+1),FALSE)*$E2350</f>
        <v>-6.228144306463379E-2</v>
      </c>
      <c r="M2345" s="25">
        <f t="shared" ca="1" si="1059"/>
        <v>-164.98460102954726</v>
      </c>
      <c r="N2345" s="25">
        <f ca="1">VLOOKUP(CONCATENATE($F2345," ",$G2345),AllocFactorMatrix,(N$4+1),FALSE)*$E2350</f>
        <v>-71.053161310644896</v>
      </c>
      <c r="O2345" s="25">
        <f ca="1">VLOOKUP(CONCATENATE($F2345," ",$G2345),AllocFactorMatrix,(O$4+1),FALSE)*$E2350</f>
        <v>-20.139858138225911</v>
      </c>
      <c r="P2345" s="25">
        <f ca="1">VLOOKUP(CONCATENATE($F2345," ",$G2345),AllocFactorMatrix,(P$4+1),FALSE)*$E2350</f>
        <v>-2.0629845167625707</v>
      </c>
      <c r="Q2345" s="25">
        <f ca="1">VLOOKUP(CONCATENATE($F2345," ",$G2345),AllocFactorMatrix,(Q$4+1),FALSE)*$E2350</f>
        <v>0</v>
      </c>
      <c r="R2345" s="25">
        <f t="shared" ca="1" si="1060"/>
        <v>-93.256003965633383</v>
      </c>
      <c r="S2345" s="25">
        <f ca="1">VLOOKUP(CONCATENATE($F2345," ",$G2345),AllocFactorMatrix,(S$4+1),FALSE)*$E2350</f>
        <v>-3.9792961414560319</v>
      </c>
      <c r="T2345" s="25">
        <f ca="1">VLOOKUP(CONCATENATE($F2345," ",$G2345),AllocFactorMatrix,(T$4+1),FALSE)*$E2350</f>
        <v>-45.992229478454334</v>
      </c>
      <c r="U2345" s="25">
        <f ca="1">VLOOKUP(CONCATENATE($F2345," ",$G2345),AllocFactorMatrix,(U$4+1),FALSE)*$E2350</f>
        <v>-374.64098896402521</v>
      </c>
      <c r="V2345" s="25">
        <f ca="1">VLOOKUP(CONCATENATE($F2345," ",$G2345),AllocFactorMatrix,(V$4+1),FALSE)*$E2350</f>
        <v>0</v>
      </c>
      <c r="W2345" s="25">
        <f t="shared" ca="1" si="1062"/>
        <v>-424.61251458393559</v>
      </c>
      <c r="X2345" s="25">
        <f ca="1">VLOOKUP(CONCATENATE($F2345," ",$G2345),AllocFactorMatrix,(X$4+1),FALSE)*$E2350</f>
        <v>-19.28342512037263</v>
      </c>
      <c r="Y2345" s="25">
        <f ca="1">VLOOKUP(CONCATENATE($F2345," ",$G2345),AllocFactorMatrix,(Y$4+1),FALSE)*$E2350</f>
        <v>-0.46136879064937703</v>
      </c>
      <c r="Z2345" s="25">
        <f t="shared" ca="1" si="1061"/>
        <v>-19.744793911022008</v>
      </c>
      <c r="AA2345" s="25">
        <f ca="1">VLOOKUP(CONCATENATE($F2345," ",$G2345),AllocFactorMatrix,(AA$4+1),FALSE)*$E2350</f>
        <v>-0.31665189039239988</v>
      </c>
      <c r="AB2345" s="25">
        <f ca="1">VLOOKUP(CONCATENATE($F2345," ",$G2345),AllocFactorMatrix,(AB$4+1),FALSE)*$E2350</f>
        <v>-0.9946982800933023</v>
      </c>
      <c r="AC2345" s="25">
        <f ca="1">VLOOKUP(CONCATENATE($F2345," ",$G2345),AllocFactorMatrix,(AC$4+1),FALSE)*$E2350</f>
        <v>-0.24778974879700025</v>
      </c>
    </row>
    <row r="2346" spans="3:29" hidden="1" outlineLevel="1">
      <c r="F2346" s="61" t="str">
        <f>F2350</f>
        <v>RB_GUP-Land_P</v>
      </c>
      <c r="G2346" s="20" t="str">
        <f>$G$11</f>
        <v>DISTPRI</v>
      </c>
      <c r="H2346" s="24">
        <f t="shared" ca="1" si="1058"/>
        <v>-2529.0961485625753</v>
      </c>
      <c r="I2346" s="25">
        <f ca="1">VLOOKUP(CONCATENATE($F2346," ",$G2346),AllocFactorMatrix,(I$4+1),FALSE)*$E2350</f>
        <v>-1680.5809869121063</v>
      </c>
      <c r="J2346" s="25">
        <f ca="1">VLOOKUP(CONCATENATE($F2346," ",$G2346),AllocFactorMatrix,(J$4+1),FALSE)*$E2350</f>
        <v>-423.10580283106373</v>
      </c>
      <c r="K2346" s="25">
        <f ca="1">VLOOKUP(CONCATENATE($F2346," ",$G2346),AllocFactorMatrix,(K$4+1),FALSE)*$E2350</f>
        <v>-4.93749308833819</v>
      </c>
      <c r="L2346" s="25">
        <f ca="1">VLOOKUP(CONCATENATE($F2346," ",$G2346),AllocFactorMatrix,(L$4+1),FALSE)*$E2350</f>
        <v>0</v>
      </c>
      <c r="M2346" s="25">
        <f t="shared" ca="1" si="1059"/>
        <v>-428.04329591940194</v>
      </c>
      <c r="N2346" s="25">
        <f ca="1">VLOOKUP(CONCATENATE($F2346," ",$G2346),AllocFactorMatrix,(N$4+1),FALSE)*$E2350</f>
        <v>-182.45494223745803</v>
      </c>
      <c r="O2346" s="25">
        <f ca="1">VLOOKUP(CONCATENATE($F2346," ",$G2346),AllocFactorMatrix,(O$4+1),FALSE)*$E2350</f>
        <v>-51.795016126124281</v>
      </c>
      <c r="P2346" s="25">
        <f ca="1">VLOOKUP(CONCATENATE($F2346," ",$G2346),AllocFactorMatrix,(P$4+1),FALSE)*$E2350</f>
        <v>0</v>
      </c>
      <c r="Q2346" s="25">
        <f ca="1">VLOOKUP(CONCATENATE($F2346," ",$G2346),AllocFactorMatrix,(Q$4+1),FALSE)*$E2350</f>
        <v>0</v>
      </c>
      <c r="R2346" s="25">
        <f t="shared" ca="1" si="1060"/>
        <v>-234.24995836358232</v>
      </c>
      <c r="S2346" s="25">
        <f ca="1">VLOOKUP(CONCATENATE($F2346," ",$G2346),AllocFactorMatrix,(S$4+1),FALSE)*$E2350</f>
        <v>-10.406075755042426</v>
      </c>
      <c r="T2346" s="25">
        <f ca="1">VLOOKUP(CONCATENATE($F2346," ",$G2346),AllocFactorMatrix,(T$4+1),FALSE)*$E2350</f>
        <v>-120.36082202385994</v>
      </c>
      <c r="U2346" s="25">
        <f ca="1">VLOOKUP(CONCATENATE($F2346," ",$G2346),AllocFactorMatrix,(U$4+1),FALSE)*$E2350</f>
        <v>0</v>
      </c>
      <c r="V2346" s="25">
        <f ca="1">VLOOKUP(CONCATENATE($F2346," ",$G2346),AllocFactorMatrix,(V$4+1),FALSE)*$E2350</f>
        <v>0</v>
      </c>
      <c r="W2346" s="25">
        <f t="shared" ca="1" si="1062"/>
        <v>-130.76689777890238</v>
      </c>
      <c r="X2346" s="25">
        <f ca="1">VLOOKUP(CONCATENATE($F2346," ",$G2346),AllocFactorMatrix,(X$4+1),FALSE)*$E2350</f>
        <v>-49.515197192181233</v>
      </c>
      <c r="Y2346" s="25">
        <f ca="1">VLOOKUP(CONCATENATE($F2346," ",$G2346),AllocFactorMatrix,(Y$4+1),FALSE)*$E2350</f>
        <v>-1.1863431919717011</v>
      </c>
      <c r="Z2346" s="25">
        <f t="shared" ca="1" si="1061"/>
        <v>-50.701540384152935</v>
      </c>
      <c r="AA2346" s="25">
        <f ca="1">VLOOKUP(CONCATENATE($F2346," ",$G2346),AllocFactorMatrix,(AA$4+1),FALSE)*$E2350</f>
        <v>-0.85189712662929151</v>
      </c>
      <c r="AB2346" s="25">
        <f ca="1">VLOOKUP(CONCATENATE($F2346," ",$G2346),AllocFactorMatrix,(AB$4+1),FALSE)*$E2350</f>
        <v>-3.1227863247547205</v>
      </c>
      <c r="AC2346" s="25">
        <f ca="1">VLOOKUP(CONCATENATE($F2346," ",$G2346),AllocFactorMatrix,(AC$4+1),FALSE)*$E2350</f>
        <v>-0.77878575304575026</v>
      </c>
    </row>
    <row r="2347" spans="3:29" hidden="1" outlineLevel="1">
      <c r="F2347" s="61" t="str">
        <f>F2350</f>
        <v>RB_GUP-Land_P</v>
      </c>
      <c r="G2347" s="20" t="str">
        <f>$G$12</f>
        <v>DISTSEC</v>
      </c>
      <c r="H2347" s="24">
        <f t="shared" ca="1" si="1058"/>
        <v>-1068.9595609519879</v>
      </c>
      <c r="I2347" s="25">
        <f ca="1">VLOOKUP(CONCATENATE($F2347," ",$G2347),AllocFactorMatrix,(I$4+1),FALSE)*$E2350</f>
        <v>-798.08709178927359</v>
      </c>
      <c r="J2347" s="25">
        <f ca="1">VLOOKUP(CONCATENATE($F2347," ",$G2347),AllocFactorMatrix,(J$4+1),FALSE)*$E2350</f>
        <v>-179.15997642638976</v>
      </c>
      <c r="K2347" s="25">
        <f ca="1">VLOOKUP(CONCATENATE($F2347," ",$G2347),AllocFactorMatrix,(K$4+1),FALSE)*$E2350</f>
        <v>0</v>
      </c>
      <c r="L2347" s="25">
        <f ca="1">VLOOKUP(CONCATENATE($F2347," ",$G2347),AllocFactorMatrix,(L$4+1),FALSE)*$E2350</f>
        <v>0</v>
      </c>
      <c r="M2347" s="25">
        <f t="shared" ca="1" si="1059"/>
        <v>-179.15997642638976</v>
      </c>
      <c r="N2347" s="25">
        <f ca="1">VLOOKUP(CONCATENATE($F2347," ",$G2347),AllocFactorMatrix,(N$4+1),FALSE)*$E2350</f>
        <v>-63.155780413263898</v>
      </c>
      <c r="O2347" s="25">
        <f ca="1">VLOOKUP(CONCATENATE($F2347," ",$G2347),AllocFactorMatrix,(O$4+1),FALSE)*$E2350</f>
        <v>0</v>
      </c>
      <c r="P2347" s="25">
        <f ca="1">VLOOKUP(CONCATENATE($F2347," ",$G2347),AllocFactorMatrix,(P$4+1),FALSE)*$E2350</f>
        <v>0</v>
      </c>
      <c r="Q2347" s="25">
        <f ca="1">VLOOKUP(CONCATENATE($F2347," ",$G2347),AllocFactorMatrix,(Q$4+1),FALSE)*$E2350</f>
        <v>0</v>
      </c>
      <c r="R2347" s="25">
        <f t="shared" ca="1" si="1060"/>
        <v>-63.155780413263898</v>
      </c>
      <c r="S2347" s="25">
        <f ca="1">VLOOKUP(CONCATENATE($F2347," ",$G2347),AllocFactorMatrix,(S$4+1),FALSE)*$E2350</f>
        <v>-2.7953099830209664</v>
      </c>
      <c r="T2347" s="25">
        <f ca="1">VLOOKUP(CONCATENATE($F2347," ",$G2347),AllocFactorMatrix,(T$4+1),FALSE)*$E2350</f>
        <v>0</v>
      </c>
      <c r="U2347" s="25">
        <f ca="1">VLOOKUP(CONCATENATE($F2347," ",$G2347),AllocFactorMatrix,(U$4+1),FALSE)*$E2350</f>
        <v>0</v>
      </c>
      <c r="V2347" s="25">
        <f ca="1">VLOOKUP(CONCATENATE($F2347," ",$G2347),AllocFactorMatrix,(V$4+1),FALSE)*$E2350</f>
        <v>0</v>
      </c>
      <c r="W2347" s="25">
        <f t="shared" ca="1" si="1062"/>
        <v>-2.7953099830209664</v>
      </c>
      <c r="X2347" s="25">
        <f ca="1">VLOOKUP(CONCATENATE($F2347," ",$G2347),AllocFactorMatrix,(X$4+1),FALSE)*$E2350</f>
        <v>-17.577195791813089</v>
      </c>
      <c r="Y2347" s="25">
        <f ca="1">VLOOKUP(CONCATENATE($F2347," ",$G2347),AllocFactorMatrix,(Y$4+1),FALSE)*$E2350</f>
        <v>0</v>
      </c>
      <c r="Z2347" s="25">
        <f t="shared" ca="1" si="1061"/>
        <v>-17.577195791813089</v>
      </c>
      <c r="AA2347" s="25">
        <f ca="1">VLOOKUP(CONCATENATE($F2347," ",$G2347),AllocFactorMatrix,(AA$4+1),FALSE)*$E2350</f>
        <v>-0.2866185772504084</v>
      </c>
      <c r="AB2347" s="25">
        <f ca="1">VLOOKUP(CONCATENATE($F2347," ",$G2347),AllocFactorMatrix,(AB$4+1),FALSE)*$E2350</f>
        <v>-6.3289743443935285</v>
      </c>
      <c r="AC2347" s="25">
        <f ca="1">VLOOKUP(CONCATENATE($F2347," ",$G2347),AllocFactorMatrix,(AC$4+1),FALSE)*$E2350</f>
        <v>-1.5686136265823978</v>
      </c>
    </row>
    <row r="2348" spans="3:29" hidden="1" outlineLevel="1">
      <c r="F2348" s="61" t="str">
        <f>F2350</f>
        <v>RB_GUP-Land_P</v>
      </c>
      <c r="G2348" s="20" t="str">
        <f>$G$13</f>
        <v>ENERGY</v>
      </c>
      <c r="H2348" s="24">
        <f t="shared" ca="1" si="1058"/>
        <v>-199.54775990620249</v>
      </c>
      <c r="I2348" s="25">
        <f ca="1">VLOOKUP(CONCATENATE($F2348," ",$G2348),AllocFactorMatrix,(I$4+1),FALSE)*$E2350</f>
        <v>-72.542092140578006</v>
      </c>
      <c r="J2348" s="25">
        <f ca="1">VLOOKUP(CONCATENATE($F2348," ",$G2348),AllocFactorMatrix,(J$4+1),FALSE)*$E2350</f>
        <v>-23.414132278124757</v>
      </c>
      <c r="K2348" s="25">
        <f ca="1">VLOOKUP(CONCATENATE($F2348," ",$G2348),AllocFactorMatrix,(K$4+1),FALSE)*$E2350</f>
        <v>-0.26804739246392045</v>
      </c>
      <c r="L2348" s="25">
        <f ca="1">VLOOKUP(CONCATENATE($F2348," ",$G2348),AllocFactorMatrix,(L$4+1),FALSE)*$E2350</f>
        <v>-6.7936445623411369E-3</v>
      </c>
      <c r="M2348" s="25">
        <f t="shared" ca="1" si="1059"/>
        <v>-23.688973315151017</v>
      </c>
      <c r="N2348" s="25">
        <f ca="1">VLOOKUP(CONCATENATE($F2348," ",$G2348),AllocFactorMatrix,(N$4+1),FALSE)*$E2350</f>
        <v>-11.330513021137175</v>
      </c>
      <c r="O2348" s="25">
        <f ca="1">VLOOKUP(CONCATENATE($F2348," ",$G2348),AllocFactorMatrix,(O$4+1),FALSE)*$E2350</f>
        <v>-3.1626848822883318</v>
      </c>
      <c r="P2348" s="25">
        <f ca="1">VLOOKUP(CONCATENATE($F2348," ",$G2348),AllocFactorMatrix,(P$4+1),FALSE)*$E2350</f>
        <v>-0.2503921599300209</v>
      </c>
      <c r="Q2348" s="25">
        <f ca="1">VLOOKUP(CONCATENATE($F2348," ",$G2348),AllocFactorMatrix,(Q$4+1),FALSE)*$E2350</f>
        <v>-5.1329247224930312E-2</v>
      </c>
      <c r="R2348" s="25">
        <f t="shared" ca="1" si="1060"/>
        <v>-14.794919310580459</v>
      </c>
      <c r="S2348" s="25">
        <f ca="1">VLOOKUP(CONCATENATE($F2348," ",$G2348),AllocFactorMatrix,(S$4+1),FALSE)*$E2350</f>
        <v>-0.75500379953664609</v>
      </c>
      <c r="T2348" s="25">
        <f ca="1">VLOOKUP(CONCATENATE($F2348," ",$G2348),AllocFactorMatrix,(T$4+1),FALSE)*$E2350</f>
        <v>-9.0229064069257578</v>
      </c>
      <c r="U2348" s="25">
        <f ca="1">VLOOKUP(CONCATENATE($F2348," ",$G2348),AllocFactorMatrix,(U$4+1),FALSE)*$E2350</f>
        <v>-63.78772643176859</v>
      </c>
      <c r="V2348" s="25">
        <f ca="1">VLOOKUP(CONCATENATE($F2348," ",$G2348),AllocFactorMatrix,(V$4+1),FALSE)*$E2350</f>
        <v>-10.222599770388943</v>
      </c>
      <c r="W2348" s="25">
        <f t="shared" ca="1" si="1062"/>
        <v>-83.788236408619937</v>
      </c>
      <c r="X2348" s="25">
        <f ca="1">VLOOKUP(CONCATENATE($F2348," ",$G2348),AllocFactorMatrix,(X$4+1),FALSE)*$E2350</f>
        <v>-3.0733548023715724</v>
      </c>
      <c r="Y2348" s="25">
        <f ca="1">VLOOKUP(CONCATENATE($F2348," ",$G2348),AllocFactorMatrix,(Y$4+1),FALSE)*$E2350</f>
        <v>-7.2234692398708902E-2</v>
      </c>
      <c r="Z2348" s="25">
        <f t="shared" ca="1" si="1061"/>
        <v>-3.1455894947702814</v>
      </c>
      <c r="AA2348" s="25">
        <f ca="1">VLOOKUP(CONCATENATE($F2348," ",$G2348),AllocFactorMatrix,(AA$4+1),FALSE)*$E2350</f>
        <v>-7.056744762830218E-2</v>
      </c>
      <c r="AB2348" s="25">
        <f ca="1">VLOOKUP(CONCATENATE($F2348," ",$G2348),AllocFactorMatrix,(AB$4+1),FALSE)*$E2350</f>
        <v>-1.2142621930331006</v>
      </c>
      <c r="AC2348" s="25">
        <f ca="1">VLOOKUP(CONCATENATE($F2348," ",$G2348),AllocFactorMatrix,(AC$4+1),FALSE)*$E2350</f>
        <v>-0.3031195958414018</v>
      </c>
    </row>
    <row r="2349" spans="3:29" hidden="1" outlineLevel="1">
      <c r="F2349" s="61" t="str">
        <f>F2350</f>
        <v>RB_GUP-Land_P</v>
      </c>
      <c r="G2349" s="20" t="str">
        <f>$G$14</f>
        <v>CUSTOMER</v>
      </c>
      <c r="H2349" s="24">
        <f t="shared" ca="1" si="1058"/>
        <v>-2854.6500645445976</v>
      </c>
      <c r="I2349" s="25">
        <f ca="1">VLOOKUP(CONCATENATE($F2349," ",$G2349),AllocFactorMatrix,(I$4+1),FALSE)*$E2350</f>
        <v>-2292.5849101364429</v>
      </c>
      <c r="J2349" s="25">
        <f ca="1">VLOOKUP(CONCATENATE($F2349," ",$G2349),AllocFactorMatrix,(J$4+1),FALSE)*$E2350</f>
        <v>-541.25765097951853</v>
      </c>
      <c r="K2349" s="25">
        <f ca="1">VLOOKUP(CONCATENATE($F2349," ",$G2349),AllocFactorMatrix,(K$4+1),FALSE)*$E2350</f>
        <v>-1.5900389787936531</v>
      </c>
      <c r="L2349" s="25">
        <f ca="1">VLOOKUP(CONCATENATE($F2349," ",$G2349),AllocFactorMatrix,(L$4+1),FALSE)*$E2350</f>
        <v>-6.7944212808681057E-2</v>
      </c>
      <c r="M2349" s="25">
        <f t="shared" ca="1" si="1059"/>
        <v>-542.91563417112093</v>
      </c>
      <c r="N2349" s="25">
        <f ca="1">VLOOKUP(CONCATENATE($F2349," ",$G2349),AllocFactorMatrix,(N$4+1),FALSE)*$E2350</f>
        <v>-6.6859214702656686</v>
      </c>
      <c r="O2349" s="25">
        <f ca="1">VLOOKUP(CONCATENATE($F2349," ",$G2349),AllocFactorMatrix,(O$4+1),FALSE)*$E2350</f>
        <v>-1.3554859020699848</v>
      </c>
      <c r="P2349" s="25">
        <f ca="1">VLOOKUP(CONCATENATE($F2349," ",$G2349),AllocFactorMatrix,(P$4+1),FALSE)*$E2350</f>
        <v>-0.19431026672016427</v>
      </c>
      <c r="Q2349" s="25">
        <f ca="1">VLOOKUP(CONCATENATE($F2349," ",$G2349),AllocFactorMatrix,(Q$4+1),FALSE)*$E2350</f>
        <v>-8.2782982076086517E-2</v>
      </c>
      <c r="R2349" s="25">
        <f t="shared" ca="1" si="1060"/>
        <v>-8.3185006211319035</v>
      </c>
      <c r="S2349" s="25">
        <f ca="1">VLOOKUP(CONCATENATE($F2349," ",$G2349),AllocFactorMatrix,(S$4+1),FALSE)*$E2350</f>
        <v>-9.2589302400858386E-2</v>
      </c>
      <c r="T2349" s="25">
        <f ca="1">VLOOKUP(CONCATENATE($F2349," ",$G2349),AllocFactorMatrix,(T$4+1),FALSE)*$E2350</f>
        <v>-0.7906364954077032</v>
      </c>
      <c r="U2349" s="25">
        <f ca="1">VLOOKUP(CONCATENATE($F2349," ",$G2349),AllocFactorMatrix,(U$4+1),FALSE)*$E2350</f>
        <v>-0.50358838021626751</v>
      </c>
      <c r="V2349" s="25">
        <f ca="1">VLOOKUP(CONCATENATE($F2349," ",$G2349),AllocFactorMatrix,(V$4+1),FALSE)*$E2350</f>
        <v>-0.12422783838360918</v>
      </c>
      <c r="W2349" s="25">
        <f t="shared" ca="1" si="1062"/>
        <v>-1.5110420164084384</v>
      </c>
      <c r="X2349" s="25">
        <f ca="1">VLOOKUP(CONCATENATE($F2349," ",$G2349),AllocFactorMatrix,(X$4+1),FALSE)*$E2350</f>
        <v>-2.3206104854002243</v>
      </c>
      <c r="Y2349" s="25">
        <f ca="1">VLOOKUP(CONCATENATE($F2349," ",$G2349),AllocFactorMatrix,(Y$4+1),FALSE)*$E2350</f>
        <v>-2.1029969801317005E-2</v>
      </c>
      <c r="Z2349" s="25">
        <f t="shared" ca="1" si="1061"/>
        <v>-2.3416404552015413</v>
      </c>
      <c r="AA2349" s="25">
        <f ca="1">VLOOKUP(CONCATENATE($F2349," ",$G2349),AllocFactorMatrix,(AA$4+1),FALSE)*$E2350</f>
        <v>-0.14479562989645256</v>
      </c>
      <c r="AB2349" s="25">
        <f ca="1">VLOOKUP(CONCATENATE($F2349," ",$G2349),AllocFactorMatrix,(AB$4+1),FALSE)*$E2350</f>
        <v>-4.9912397996541351</v>
      </c>
      <c r="AC2349" s="25">
        <f ca="1">VLOOKUP(CONCATENATE($F2349," ",$G2349),AllocFactorMatrix,(AC$4+1),FALSE)*$E2350</f>
        <v>-1.8423017147410841</v>
      </c>
    </row>
    <row r="2350" spans="3:29" collapsed="1">
      <c r="D2350" s="58" t="s">
        <v>1184</v>
      </c>
      <c r="E2350" s="61">
        <f>'Sch 5'!J461</f>
        <v>-209318.32</v>
      </c>
      <c r="F2350" s="61" t="s">
        <v>546</v>
      </c>
      <c r="G2350" s="20" t="str">
        <f>$G$15</f>
        <v>TOTAL</v>
      </c>
      <c r="H2350" s="24">
        <f t="shared" ca="1" si="1058"/>
        <v>-209318.32000000018</v>
      </c>
      <c r="I2350" s="25">
        <f ca="1">VLOOKUP(CONCATENATE($F2350," ",$G2350),AllocFactorMatrix,(I$4+1),FALSE)*$E2350</f>
        <v>-104198.95877288724</v>
      </c>
      <c r="J2350" s="25">
        <f ca="1">VLOOKUP(CONCATENATE($F2350," ",$G2350),AllocFactorMatrix,(J$4+1),FALSE)*$E2350</f>
        <v>-26301.856563868547</v>
      </c>
      <c r="K2350" s="25">
        <f ca="1">VLOOKUP(CONCATENATE($F2350," ",$G2350),AllocFactorMatrix,(K$4+1),FALSE)*$E2350</f>
        <v>-300.65477001752305</v>
      </c>
      <c r="L2350" s="25">
        <f ca="1">VLOOKUP(CONCATENATE($F2350," ",$G2350),AllocFactorMatrix,(L$4+1),FALSE)*$E2350</f>
        <v>-7.3295884604399379</v>
      </c>
      <c r="M2350" s="25">
        <f t="shared" ca="1" si="1059"/>
        <v>-26609.84092234651</v>
      </c>
      <c r="N2350" s="25">
        <f ca="1">VLOOKUP(CONCATENATE($F2350," ",$G2350),AllocFactorMatrix,(N$4+1),FALSE)*$E2350</f>
        <v>-10783.235082119823</v>
      </c>
      <c r="O2350" s="25">
        <f ca="1">VLOOKUP(CONCATENATE($F2350," ",$G2350),AllocFactorMatrix,(O$4+1),FALSE)*$E2350</f>
        <v>-3052.1501485558642</v>
      </c>
      <c r="P2350" s="25">
        <f ca="1">VLOOKUP(CONCATENATE($F2350," ",$G2350),AllocFactorMatrix,(P$4+1),FALSE)*$E2350</f>
        <v>-237.99092692301821</v>
      </c>
      <c r="Q2350" s="25">
        <f ca="1">VLOOKUP(CONCATENATE($F2350," ",$G2350),AllocFactorMatrix,(Q$4+1),FALSE)*$E2350</f>
        <v>-49.84047211463384</v>
      </c>
      <c r="R2350" s="25">
        <f t="shared" ca="1" si="1060"/>
        <v>-14123.216629713339</v>
      </c>
      <c r="S2350" s="25">
        <f ca="1">VLOOKUP(CONCATENATE($F2350," ",$G2350),AllocFactorMatrix,(S$4+1),FALSE)*$E2350</f>
        <v>-645.67613075617101</v>
      </c>
      <c r="T2350" s="25">
        <f ca="1">VLOOKUP(CONCATENATE($F2350," ",$G2350),AllocFactorMatrix,(T$4+1),FALSE)*$E2350</f>
        <v>-7018.6293212619603</v>
      </c>
      <c r="U2350" s="25">
        <f ca="1">VLOOKUP(CONCATENATE($F2350," ",$G2350),AllocFactorMatrix,(U$4+1),FALSE)*$E2350</f>
        <v>-46137.264635547399</v>
      </c>
      <c r="V2350" s="25">
        <f ca="1">VLOOKUP(CONCATENATE($F2350," ",$G2350),AllocFactorMatrix,(V$4+1),FALSE)*$E2350</f>
        <v>-7179.5516730113022</v>
      </c>
      <c r="W2350" s="25">
        <f t="shared" ca="1" si="1062"/>
        <v>-60981.121760576832</v>
      </c>
      <c r="X2350" s="25">
        <f ca="1">VLOOKUP(CONCATENATE($F2350," ",$G2350),AllocFactorMatrix,(X$4+1),FALSE)*$E2350</f>
        <v>-2927.7917035018281</v>
      </c>
      <c r="Y2350" s="25">
        <f ca="1">VLOOKUP(CONCATENATE($F2350," ",$G2350),AllocFactorMatrix,(Y$4+1),FALSE)*$E2350</f>
        <v>-70.203582603064589</v>
      </c>
      <c r="Z2350" s="25">
        <f t="shared" ca="1" si="1061"/>
        <v>-2997.9952861048928</v>
      </c>
      <c r="AA2350" s="25">
        <f ca="1">VLOOKUP(CONCATENATE($F2350," ",$G2350),AllocFactorMatrix,(AA$4+1),FALSE)*$E2350</f>
        <v>-51.116004442900497</v>
      </c>
      <c r="AB2350" s="25">
        <f ca="1">VLOOKUP(CONCATENATE($F2350," ",$G2350),AllocFactorMatrix,(AB$4+1),FALSE)*$E2350</f>
        <v>-284.75518592670909</v>
      </c>
      <c r="AC2350" s="25">
        <f ca="1">VLOOKUP(CONCATENATE($F2350," ",$G2350),AllocFactorMatrix,(AC$4+1),FALSE)*$E2350</f>
        <v>-71.315438001700883</v>
      </c>
    </row>
    <row r="2351" spans="3:29" hidden="1" outlineLevel="1">
      <c r="F2351" s="61" t="str">
        <f>F2358</f>
        <v>RB_GUP-Land_P</v>
      </c>
      <c r="G2351" s="20" t="str">
        <f>$G$8</f>
        <v>PRODUCTION</v>
      </c>
      <c r="H2351" s="24">
        <f t="shared" ref="H2351:H2414" ca="1" si="1063">SUBTOTAL(9,I2351:AC2351)</f>
        <v>-7963381.0070974594</v>
      </c>
      <c r="I2351" s="25">
        <f ca="1">VLOOKUP(CONCATENATE($F2351," ",$G2351),AllocFactorMatrix,(I$4+1),FALSE)*$E2358</f>
        <v>-3904787.4731114157</v>
      </c>
      <c r="J2351" s="25">
        <f ca="1">VLOOKUP(CONCATENATE($F2351," ",$G2351),AllocFactorMatrix,(J$4+1),FALSE)*$E2358</f>
        <v>-987759.39759608509</v>
      </c>
      <c r="K2351" s="25">
        <f ca="1">VLOOKUP(CONCATENATE($F2351," ",$G2351),AllocFactorMatrix,(K$4+1),FALSE)*$E2358</f>
        <v>-11548.409768387184</v>
      </c>
      <c r="L2351" s="25">
        <f ca="1">VLOOKUP(CONCATENATE($F2351," ",$G2351),AllocFactorMatrix,(L$4+1),FALSE)*$E2358</f>
        <v>-284.50093101088328</v>
      </c>
      <c r="M2351" s="25">
        <f t="shared" ref="M2351:M2358" ca="1" si="1064">SUBTOTAL(9,J2351:L2351)</f>
        <v>-999592.30829548324</v>
      </c>
      <c r="N2351" s="25">
        <f ca="1">VLOOKUP(CONCATENATE($F2351," ",$G2351),AllocFactorMatrix,(N$4+1),FALSE)*$E2358</f>
        <v>-413290.92454353347</v>
      </c>
      <c r="O2351" s="25">
        <f ca="1">VLOOKUP(CONCATENATE($F2351," ",$G2351),AllocFactorMatrix,(O$4+1),FALSE)*$E2358</f>
        <v>-117703.22641620181</v>
      </c>
      <c r="P2351" s="25">
        <f ca="1">VLOOKUP(CONCATENATE($F2351," ",$G2351),AllocFactorMatrix,(P$4+1),FALSE)*$E2358</f>
        <v>-9314.5021648449638</v>
      </c>
      <c r="Q2351" s="25">
        <f ca="1">VLOOKUP(CONCATENATE($F2351," ",$G2351),AllocFactorMatrix,(Q$4+1),FALSE)*$E2358</f>
        <v>-1966.1271723566981</v>
      </c>
      <c r="R2351" s="25">
        <f t="shared" ref="R2351:R2358" ca="1" si="1065">SUBTOTAL(9,N2351:Q2351)</f>
        <v>-542274.78029693698</v>
      </c>
      <c r="S2351" s="25">
        <f ca="1">VLOOKUP(CONCATENATE($F2351," ",$G2351),AllocFactorMatrix,(S$4+1),FALSE)*$E2358</f>
        <v>-24826.511270526931</v>
      </c>
      <c r="T2351" s="25">
        <f ca="1">VLOOKUP(CONCATENATE($F2351," ",$G2351),AllocFactorMatrix,(T$4+1),FALSE)*$E2358</f>
        <v>-270652.52664140024</v>
      </c>
      <c r="U2351" s="25">
        <f ca="1">VLOOKUP(CONCATENATE($F2351," ",$G2351),AllocFactorMatrix,(U$4+1),FALSE)*$E2358</f>
        <v>-1807590.2789130732</v>
      </c>
      <c r="V2351" s="25">
        <f ca="1">VLOOKUP(CONCATENATE($F2351," ",$G2351),AllocFactorMatrix,(V$4+1),FALSE)*$E2358</f>
        <v>-283576.7592568468</v>
      </c>
      <c r="W2351" s="25">
        <f ca="1">SUBTOTAL(9,S2351:V2351)</f>
        <v>-2386646.0760818473</v>
      </c>
      <c r="X2351" s="25">
        <f ca="1">VLOOKUP(CONCATENATE($F2351," ",$G2351),AllocFactorMatrix,(X$4+1),FALSE)*$E2358</f>
        <v>-112178.39671603507</v>
      </c>
      <c r="Y2351" s="25">
        <f ca="1">VLOOKUP(CONCATENATE($F2351," ",$G2351),AllocFactorMatrix,(Y$4+1),FALSE)*$E2358</f>
        <v>-2708.027507453251</v>
      </c>
      <c r="Z2351" s="25">
        <f t="shared" ref="Z2351:Z2358" ca="1" si="1066">SUBTOTAL(9,X2351:Y2351)</f>
        <v>-114886.42422348833</v>
      </c>
      <c r="AA2351" s="25">
        <f ca="1">VLOOKUP(CONCATENATE($F2351," ",$G2351),AllocFactorMatrix,(AA$4+1),FALSE)*$E2358</f>
        <v>-1955.8078635346512</v>
      </c>
      <c r="AB2351" s="25">
        <f ca="1">VLOOKUP(CONCATENATE($F2351," ",$G2351),AllocFactorMatrix,(AB$4+1),FALSE)*$E2358</f>
        <v>-10604.780491974429</v>
      </c>
      <c r="AC2351" s="25">
        <f ca="1">VLOOKUP(CONCATENATE($F2351," ",$G2351),AllocFactorMatrix,(AC$4+1),FALSE)*$E2358</f>
        <v>-2633.3567327789119</v>
      </c>
    </row>
    <row r="2352" spans="3:29" hidden="1" outlineLevel="1">
      <c r="F2352" s="61" t="str">
        <f>F2358</f>
        <v>RB_GUP-Land_P</v>
      </c>
      <c r="G2352" s="20" t="str">
        <f>$G$9</f>
        <v>BULKTRAN</v>
      </c>
      <c r="H2352" s="24">
        <f t="shared" ca="1" si="1063"/>
        <v>-140754.65984732728</v>
      </c>
      <c r="I2352" s="25">
        <f ca="1">VLOOKUP(CONCATENATE($F2352," ",$G2352),AllocFactorMatrix,(I$4+1),FALSE)*$E2358</f>
        <v>-69018.050506945365</v>
      </c>
      <c r="J2352" s="25">
        <f ca="1">VLOOKUP(CONCATENATE($F2352," ",$G2352),AllocFactorMatrix,(J$4+1),FALSE)*$E2358</f>
        <v>-17458.883091958571</v>
      </c>
      <c r="K2352" s="25">
        <f ca="1">VLOOKUP(CONCATENATE($F2352," ",$G2352),AllocFactorMatrix,(K$4+1),FALSE)*$E2358</f>
        <v>-204.12089880895439</v>
      </c>
      <c r="L2352" s="25">
        <f ca="1">VLOOKUP(CONCATENATE($F2352," ",$G2352),AllocFactorMatrix,(L$4+1),FALSE)*$E2358</f>
        <v>-5.0286218548370822</v>
      </c>
      <c r="M2352" s="25">
        <f t="shared" ca="1" si="1064"/>
        <v>-17668.032612622359</v>
      </c>
      <c r="N2352" s="25">
        <f ca="1">VLOOKUP(CONCATENATE($F2352," ",$G2352),AllocFactorMatrix,(N$4+1),FALSE)*$E2358</f>
        <v>-7305.0157276495265</v>
      </c>
      <c r="O2352" s="25">
        <f ca="1">VLOOKUP(CONCATENATE($F2352," ",$G2352),AllocFactorMatrix,(O$4+1),FALSE)*$E2358</f>
        <v>-2080.432618052514</v>
      </c>
      <c r="P2352" s="25">
        <f ca="1">VLOOKUP(CONCATENATE($F2352," ",$G2352),AllocFactorMatrix,(P$4+1),FALSE)*$E2358</f>
        <v>-164.6360487701705</v>
      </c>
      <c r="Q2352" s="25">
        <f ca="1">VLOOKUP(CONCATENATE($F2352," ",$G2352),AllocFactorMatrix,(Q$4+1),FALSE)*$E2358</f>
        <v>-34.751767008887953</v>
      </c>
      <c r="R2352" s="25">
        <f t="shared" ca="1" si="1065"/>
        <v>-9584.8361614810983</v>
      </c>
      <c r="S2352" s="25">
        <f ca="1">VLOOKUP(CONCATENATE($F2352," ",$G2352),AllocFactorMatrix,(S$4+1),FALSE)*$E2358</f>
        <v>-438.81451182159782</v>
      </c>
      <c r="T2352" s="25">
        <f ca="1">VLOOKUP(CONCATENATE($F2352," ",$G2352),AllocFactorMatrix,(T$4+1),FALSE)*$E2358</f>
        <v>-4783.8480025352046</v>
      </c>
      <c r="U2352" s="25">
        <f ca="1">VLOOKUP(CONCATENATE($F2352," ",$G2352),AllocFactorMatrix,(U$4+1),FALSE)*$E2358</f>
        <v>-31949.589580730124</v>
      </c>
      <c r="V2352" s="25">
        <f ca="1">VLOOKUP(CONCATENATE($F2352," ",$G2352),AllocFactorMatrix,(V$4+1),FALSE)*$E2358</f>
        <v>-5012.2868985209161</v>
      </c>
      <c r="W2352" s="25">
        <f t="shared" ref="W2352:W2358" ca="1" si="1067">SUBTOTAL(9,S2352:V2352)</f>
        <v>-42184.538993607843</v>
      </c>
      <c r="X2352" s="25">
        <f ca="1">VLOOKUP(CONCATENATE($F2352," ",$G2352),AllocFactorMatrix,(X$4+1),FALSE)*$E2358</f>
        <v>-1982.7799345417918</v>
      </c>
      <c r="Y2352" s="25">
        <f ca="1">VLOOKUP(CONCATENATE($F2352," ",$G2352),AllocFactorMatrix,(Y$4+1),FALSE)*$E2358</f>
        <v>-47.865032494246833</v>
      </c>
      <c r="Z2352" s="25">
        <f t="shared" ca="1" si="1066"/>
        <v>-2030.6449670360387</v>
      </c>
      <c r="AA2352" s="25">
        <f ca="1">VLOOKUP(CONCATENATE($F2352," ",$G2352),AllocFactorMatrix,(AA$4+1),FALSE)*$E2358</f>
        <v>-34.5693707626438</v>
      </c>
      <c r="AB2352" s="25">
        <f ca="1">VLOOKUP(CONCATENATE($F2352," ",$G2352),AllocFactorMatrix,(AB$4+1),FALSE)*$E2358</f>
        <v>-187.44202614104117</v>
      </c>
      <c r="AC2352" s="25">
        <f ca="1">VLOOKUP(CONCATENATE($F2352," ",$G2352),AllocFactorMatrix,(AC$4+1),FALSE)*$E2358</f>
        <v>-46.54520873089109</v>
      </c>
    </row>
    <row r="2353" spans="4:29" hidden="1" outlineLevel="1">
      <c r="F2353" s="61" t="str">
        <f>F2358</f>
        <v>RB_GUP-Land_P</v>
      </c>
      <c r="G2353" s="20" t="str">
        <f>$G$10</f>
        <v>SUBTRAN</v>
      </c>
      <c r="H2353" s="24">
        <f t="shared" ca="1" si="1063"/>
        <v>-53980.619410181396</v>
      </c>
      <c r="I2353" s="25">
        <f ca="1">VLOOKUP(CONCATENATE($F2353," ",$G2353),AllocFactorMatrix,(I$4+1),FALSE)*$E2358</f>
        <v>-25635.493727614939</v>
      </c>
      <c r="J2353" s="25">
        <f ca="1">VLOOKUP(CONCATENATE($F2353," ",$G2353),AllocFactorMatrix,(J$4+1),FALSE)*$E2358</f>
        <v>-6562.3081236502057</v>
      </c>
      <c r="K2353" s="25">
        <f ca="1">VLOOKUP(CONCATENATE($F2353," ",$G2353),AllocFactorMatrix,(K$4+1),FALSE)*$E2358</f>
        <v>-76.472037543729257</v>
      </c>
      <c r="L2353" s="25">
        <f ca="1">VLOOKUP(CONCATENATE($F2353," ",$G2353),AllocFactorMatrix,(L$4+1),FALSE)*$E2358</f>
        <v>-2.5070761171971139</v>
      </c>
      <c r="M2353" s="25">
        <f t="shared" ca="1" si="1064"/>
        <v>-6641.2872373111322</v>
      </c>
      <c r="N2353" s="25">
        <f ca="1">VLOOKUP(CONCATENATE($F2353," ",$G2353),AllocFactorMatrix,(N$4+1),FALSE)*$E2358</f>
        <v>-2860.1727096850982</v>
      </c>
      <c r="O2353" s="25">
        <f ca="1">VLOOKUP(CONCATENATE($F2353," ",$G2353),AllocFactorMatrix,(O$4+1),FALSE)*$E2358</f>
        <v>-810.70949640143829</v>
      </c>
      <c r="P2353" s="25">
        <f ca="1">VLOOKUP(CONCATENATE($F2353," ",$G2353),AllocFactorMatrix,(P$4+1),FALSE)*$E2358</f>
        <v>-83.043342569237893</v>
      </c>
      <c r="Q2353" s="25">
        <f ca="1">VLOOKUP(CONCATENATE($F2353," ",$G2353),AllocFactorMatrix,(Q$4+1),FALSE)*$E2358</f>
        <v>0</v>
      </c>
      <c r="R2353" s="25">
        <f t="shared" ca="1" si="1065"/>
        <v>-3753.925548655774</v>
      </c>
      <c r="S2353" s="25">
        <f ca="1">VLOOKUP(CONCATENATE($F2353," ",$G2353),AllocFactorMatrix,(S$4+1),FALSE)*$E2358</f>
        <v>-160.18251711261479</v>
      </c>
      <c r="T2353" s="25">
        <f ca="1">VLOOKUP(CONCATENATE($F2353," ",$G2353),AllocFactorMatrix,(T$4+1),FALSE)*$E2358</f>
        <v>-1851.3703990837341</v>
      </c>
      <c r="U2353" s="25">
        <f ca="1">VLOOKUP(CONCATENATE($F2353," ",$G2353),AllocFactorMatrix,(U$4+1),FALSE)*$E2358</f>
        <v>-15080.791801501553</v>
      </c>
      <c r="V2353" s="25">
        <f ca="1">VLOOKUP(CONCATENATE($F2353," ",$G2353),AllocFactorMatrix,(V$4+1),FALSE)*$E2358</f>
        <v>0</v>
      </c>
      <c r="W2353" s="25">
        <f t="shared" ca="1" si="1067"/>
        <v>-17092.344717697903</v>
      </c>
      <c r="X2353" s="25">
        <f ca="1">VLOOKUP(CONCATENATE($F2353," ",$G2353),AllocFactorMatrix,(X$4+1),FALSE)*$E2358</f>
        <v>-776.23465671587144</v>
      </c>
      <c r="Y2353" s="25">
        <f ca="1">VLOOKUP(CONCATENATE($F2353," ",$G2353),AllocFactorMatrix,(Y$4+1),FALSE)*$E2358</f>
        <v>-18.571931210020196</v>
      </c>
      <c r="Z2353" s="25">
        <f t="shared" ca="1" si="1066"/>
        <v>-794.80658792589168</v>
      </c>
      <c r="AA2353" s="25">
        <f ca="1">VLOOKUP(CONCATENATE($F2353," ",$G2353),AllocFactorMatrix,(AA$4+1),FALSE)*$E2358</f>
        <v>-12.74649964427204</v>
      </c>
      <c r="AB2353" s="25">
        <f ca="1">VLOOKUP(CONCATENATE($F2353," ",$G2353),AllocFactorMatrix,(AB$4+1),FALSE)*$E2358</f>
        <v>-40.040567127691467</v>
      </c>
      <c r="AC2353" s="25">
        <f ca="1">VLOOKUP(CONCATENATE($F2353," ",$G2353),AllocFactorMatrix,(AC$4+1),FALSE)*$E2358</f>
        <v>-9.9745242037911712</v>
      </c>
    </row>
    <row r="2354" spans="4:29" hidden="1" outlineLevel="1">
      <c r="F2354" s="61" t="str">
        <f>F2358</f>
        <v>RB_GUP-Land_P</v>
      </c>
      <c r="G2354" s="20" t="str">
        <f>$G$11</f>
        <v>DISTPRI</v>
      </c>
      <c r="H2354" s="24">
        <f t="shared" ca="1" si="1063"/>
        <v>-101806.19202378334</v>
      </c>
      <c r="I2354" s="25">
        <f ca="1">VLOOKUP(CONCATENATE($F2354," ",$G2354),AllocFactorMatrix,(I$4+1),FALSE)*$E2358</f>
        <v>-67650.077582987535</v>
      </c>
      <c r="J2354" s="25">
        <f ca="1">VLOOKUP(CONCATENATE($F2354," ",$G2354),AllocFactorMatrix,(J$4+1),FALSE)*$E2358</f>
        <v>-17031.693569213672</v>
      </c>
      <c r="K2354" s="25">
        <f ca="1">VLOOKUP(CONCATENATE($F2354," ",$G2354),AllocFactorMatrix,(K$4+1),FALSE)*$E2358</f>
        <v>-198.75376021317115</v>
      </c>
      <c r="L2354" s="25">
        <f ca="1">VLOOKUP(CONCATENATE($F2354," ",$G2354),AllocFactorMatrix,(L$4+1),FALSE)*$E2358</f>
        <v>0</v>
      </c>
      <c r="M2354" s="25">
        <f t="shared" ca="1" si="1064"/>
        <v>-17230.447329426843</v>
      </c>
      <c r="N2354" s="25">
        <f ca="1">VLOOKUP(CONCATENATE($F2354," ",$G2354),AllocFactorMatrix,(N$4+1),FALSE)*$E2358</f>
        <v>-7344.5380460019942</v>
      </c>
      <c r="O2354" s="25">
        <f ca="1">VLOOKUP(CONCATENATE($F2354," ",$G2354),AllocFactorMatrix,(O$4+1),FALSE)*$E2358</f>
        <v>-2084.9556710638026</v>
      </c>
      <c r="P2354" s="25">
        <f ca="1">VLOOKUP(CONCATENATE($F2354," ",$G2354),AllocFactorMatrix,(P$4+1),FALSE)*$E2358</f>
        <v>0</v>
      </c>
      <c r="Q2354" s="25">
        <f ca="1">VLOOKUP(CONCATENATE($F2354," ",$G2354),AllocFactorMatrix,(Q$4+1),FALSE)*$E2358</f>
        <v>0</v>
      </c>
      <c r="R2354" s="25">
        <f t="shared" ca="1" si="1065"/>
        <v>-9429.4937170657977</v>
      </c>
      <c r="S2354" s="25">
        <f ca="1">VLOOKUP(CONCATENATE($F2354," ",$G2354),AllocFactorMatrix,(S$4+1),FALSE)*$E2358</f>
        <v>-418.88599100275502</v>
      </c>
      <c r="T2354" s="25">
        <f ca="1">VLOOKUP(CONCATENATE($F2354," ",$G2354),AllocFactorMatrix,(T$4+1),FALSE)*$E2358</f>
        <v>-4845.0024195663027</v>
      </c>
      <c r="U2354" s="25">
        <f ca="1">VLOOKUP(CONCATENATE($F2354," ",$G2354),AllocFactorMatrix,(U$4+1),FALSE)*$E2358</f>
        <v>0</v>
      </c>
      <c r="V2354" s="25">
        <f ca="1">VLOOKUP(CONCATENATE($F2354," ",$G2354),AllocFactorMatrix,(V$4+1),FALSE)*$E2358</f>
        <v>0</v>
      </c>
      <c r="W2354" s="25">
        <f t="shared" ca="1" si="1067"/>
        <v>-5263.8884105690577</v>
      </c>
      <c r="X2354" s="25">
        <f ca="1">VLOOKUP(CONCATENATE($F2354," ",$G2354),AllocFactorMatrix,(X$4+1),FALSE)*$E2358</f>
        <v>-1993.1838796669517</v>
      </c>
      <c r="Y2354" s="25">
        <f ca="1">VLOOKUP(CONCATENATE($F2354," ",$G2354),AllocFactorMatrix,(Y$4+1),FALSE)*$E2358</f>
        <v>-47.755038050500112</v>
      </c>
      <c r="Z2354" s="25">
        <f t="shared" ca="1" si="1066"/>
        <v>-2040.9389177174519</v>
      </c>
      <c r="AA2354" s="25">
        <f ca="1">VLOOKUP(CONCATENATE($F2354," ",$G2354),AllocFactorMatrix,(AA$4+1),FALSE)*$E2358</f>
        <v>-34.292251999760246</v>
      </c>
      <c r="AB2354" s="25">
        <f ca="1">VLOOKUP(CONCATENATE($F2354," ",$G2354),AllocFactorMatrix,(AB$4+1),FALSE)*$E2358</f>
        <v>-125.70458596756576</v>
      </c>
      <c r="AC2354" s="25">
        <f ca="1">VLOOKUP(CONCATENATE($F2354," ",$G2354),AllocFactorMatrix,(AC$4+1),FALSE)*$E2358</f>
        <v>-31.349228049326836</v>
      </c>
    </row>
    <row r="2355" spans="4:29" hidden="1" outlineLevel="1">
      <c r="F2355" s="61" t="str">
        <f>F2358</f>
        <v>RB_GUP-Land_P</v>
      </c>
      <c r="G2355" s="20" t="str">
        <f>$G$12</f>
        <v>DISTSEC</v>
      </c>
      <c r="H2355" s="24">
        <f t="shared" ca="1" si="1063"/>
        <v>-43029.879425418199</v>
      </c>
      <c r="I2355" s="25">
        <f ca="1">VLOOKUP(CONCATENATE($F2355," ",$G2355),AllocFactorMatrix,(I$4+1),FALSE)*$E2358</f>
        <v>-32126.183800714949</v>
      </c>
      <c r="J2355" s="25">
        <f ca="1">VLOOKUP(CONCATENATE($F2355," ",$G2355),AllocFactorMatrix,(J$4+1),FALSE)*$E2358</f>
        <v>-7211.9025500110383</v>
      </c>
      <c r="K2355" s="25">
        <f ca="1">VLOOKUP(CONCATENATE($F2355," ",$G2355),AllocFactorMatrix,(K$4+1),FALSE)*$E2358</f>
        <v>0</v>
      </c>
      <c r="L2355" s="25">
        <f ca="1">VLOOKUP(CONCATENATE($F2355," ",$G2355),AllocFactorMatrix,(L$4+1),FALSE)*$E2358</f>
        <v>0</v>
      </c>
      <c r="M2355" s="25">
        <f t="shared" ca="1" si="1064"/>
        <v>-7211.9025500110383</v>
      </c>
      <c r="N2355" s="25">
        <f ca="1">VLOOKUP(CONCATENATE($F2355," ",$G2355),AllocFactorMatrix,(N$4+1),FALSE)*$E2358</f>
        <v>-2542.2716774998698</v>
      </c>
      <c r="O2355" s="25">
        <f ca="1">VLOOKUP(CONCATENATE($F2355," ",$G2355),AllocFactorMatrix,(O$4+1),FALSE)*$E2358</f>
        <v>0</v>
      </c>
      <c r="P2355" s="25">
        <f ca="1">VLOOKUP(CONCATENATE($F2355," ",$G2355),AllocFactorMatrix,(P$4+1),FALSE)*$E2358</f>
        <v>0</v>
      </c>
      <c r="Q2355" s="25">
        <f ca="1">VLOOKUP(CONCATENATE($F2355," ",$G2355),AllocFactorMatrix,(Q$4+1),FALSE)*$E2358</f>
        <v>0</v>
      </c>
      <c r="R2355" s="25">
        <f t="shared" ca="1" si="1065"/>
        <v>-2542.2716774998698</v>
      </c>
      <c r="S2355" s="25">
        <f ca="1">VLOOKUP(CONCATENATE($F2355," ",$G2355),AllocFactorMatrix,(S$4+1),FALSE)*$E2358</f>
        <v>-112.52235904877459</v>
      </c>
      <c r="T2355" s="25">
        <f ca="1">VLOOKUP(CONCATENATE($F2355," ",$G2355),AllocFactorMatrix,(T$4+1),FALSE)*$E2358</f>
        <v>0</v>
      </c>
      <c r="U2355" s="25">
        <f ca="1">VLOOKUP(CONCATENATE($F2355," ",$G2355),AllocFactorMatrix,(U$4+1),FALSE)*$E2358</f>
        <v>0</v>
      </c>
      <c r="V2355" s="25">
        <f ca="1">VLOOKUP(CONCATENATE($F2355," ",$G2355),AllocFactorMatrix,(V$4+1),FALSE)*$E2358</f>
        <v>0</v>
      </c>
      <c r="W2355" s="25">
        <f t="shared" ca="1" si="1067"/>
        <v>-112.52235904877459</v>
      </c>
      <c r="X2355" s="25">
        <f ca="1">VLOOKUP(CONCATENATE($F2355," ",$G2355),AllocFactorMatrix,(X$4+1),FALSE)*$E2358</f>
        <v>-707.55213123787826</v>
      </c>
      <c r="Y2355" s="25">
        <f ca="1">VLOOKUP(CONCATENATE($F2355," ",$G2355),AllocFactorMatrix,(Y$4+1),FALSE)*$E2358</f>
        <v>0</v>
      </c>
      <c r="Z2355" s="25">
        <f t="shared" ca="1" si="1066"/>
        <v>-707.55213123787826</v>
      </c>
      <c r="AA2355" s="25">
        <f ca="1">VLOOKUP(CONCATENATE($F2355," ",$G2355),AllocFactorMatrix,(AA$4+1),FALSE)*$E2358</f>
        <v>-11.53753918360241</v>
      </c>
      <c r="AB2355" s="25">
        <f ca="1">VLOOKUP(CONCATENATE($F2355," ",$G2355),AllocFactorMatrix,(AB$4+1),FALSE)*$E2358</f>
        <v>-254.76642229878578</v>
      </c>
      <c r="AC2355" s="25">
        <f ca="1">VLOOKUP(CONCATENATE($F2355," ",$G2355),AllocFactorMatrix,(AC$4+1),FALSE)*$E2358</f>
        <v>-63.142945423302308</v>
      </c>
    </row>
    <row r="2356" spans="4:29" hidden="1" outlineLevel="1">
      <c r="F2356" s="61" t="str">
        <f>F2358</f>
        <v>RB_GUP-Land_P</v>
      </c>
      <c r="G2356" s="20" t="str">
        <f>$G$13</f>
        <v>ENERGY</v>
      </c>
      <c r="H2356" s="24">
        <f t="shared" ca="1" si="1063"/>
        <v>-8032.5920287660501</v>
      </c>
      <c r="I2356" s="25">
        <f ca="1">VLOOKUP(CONCATENATE($F2356," ",$G2356),AllocFactorMatrix,(I$4+1),FALSE)*$E2358</f>
        <v>-2920.1081052090894</v>
      </c>
      <c r="J2356" s="25">
        <f ca="1">VLOOKUP(CONCATENATE($F2356," ",$G2356),AllocFactorMatrix,(J$4+1),FALSE)*$E2358</f>
        <v>-942.51207022391088</v>
      </c>
      <c r="K2356" s="25">
        <f ca="1">VLOOKUP(CONCATENATE($F2356," ",$G2356),AllocFactorMatrix,(K$4+1),FALSE)*$E2358</f>
        <v>-10.789975036799639</v>
      </c>
      <c r="L2356" s="25">
        <f ca="1">VLOOKUP(CONCATENATE($F2356," ",$G2356),AllocFactorMatrix,(L$4+1),FALSE)*$E2358</f>
        <v>-0.27347124910538795</v>
      </c>
      <c r="M2356" s="25">
        <f t="shared" ca="1" si="1064"/>
        <v>-953.57551650981588</v>
      </c>
      <c r="N2356" s="25">
        <f ca="1">VLOOKUP(CONCATENATE($F2356," ",$G2356),AllocFactorMatrix,(N$4+1),FALSE)*$E2358</f>
        <v>-456.09827250477434</v>
      </c>
      <c r="O2356" s="25">
        <f ca="1">VLOOKUP(CONCATENATE($F2356," ",$G2356),AllocFactorMatrix,(O$4+1),FALSE)*$E2358</f>
        <v>-127.31066180301684</v>
      </c>
      <c r="P2356" s="25">
        <f ca="1">VLOOKUP(CONCATENATE($F2356," ",$G2356),AllocFactorMatrix,(P$4+1),FALSE)*$E2358</f>
        <v>-10.079281615913963</v>
      </c>
      <c r="Q2356" s="25">
        <f ca="1">VLOOKUP(CONCATENATE($F2356," ",$G2356),AllocFactorMatrix,(Q$4+1),FALSE)*$E2358</f>
        <v>-2.0662066178810634</v>
      </c>
      <c r="R2356" s="25">
        <f t="shared" ca="1" si="1065"/>
        <v>-595.55442254158629</v>
      </c>
      <c r="S2356" s="25">
        <f ca="1">VLOOKUP(CONCATENATE($F2356," ",$G2356),AllocFactorMatrix,(S$4+1),FALSE)*$E2358</f>
        <v>-30.391909709719769</v>
      </c>
      <c r="T2356" s="25">
        <f ca="1">VLOOKUP(CONCATENATE($F2356," ",$G2356),AllocFactorMatrix,(T$4+1),FALSE)*$E2358</f>
        <v>-363.20791631357815</v>
      </c>
      <c r="U2356" s="25">
        <f ca="1">VLOOKUP(CONCATENATE($F2356," ",$G2356),AllocFactorMatrix,(U$4+1),FALSE)*$E2358</f>
        <v>-2567.7100214493948</v>
      </c>
      <c r="V2356" s="25">
        <f ca="1">VLOOKUP(CONCATENATE($F2356," ",$G2356),AllocFactorMatrix,(V$4+1),FALSE)*$E2358</f>
        <v>-411.50035193323941</v>
      </c>
      <c r="W2356" s="25">
        <f t="shared" ca="1" si="1067"/>
        <v>-3372.8101994059321</v>
      </c>
      <c r="X2356" s="25">
        <f ca="1">VLOOKUP(CONCATENATE($F2356," ",$G2356),AllocFactorMatrix,(X$4+1),FALSE)*$E2358</f>
        <v>-123.71477033219462</v>
      </c>
      <c r="Y2356" s="25">
        <f ca="1">VLOOKUP(CONCATENATE($F2356," ",$G2356),AllocFactorMatrix,(Y$4+1),FALSE)*$E2358</f>
        <v>-2.9077340413892645</v>
      </c>
      <c r="Z2356" s="25">
        <f t="shared" ca="1" si="1066"/>
        <v>-126.62250437358388</v>
      </c>
      <c r="AA2356" s="25">
        <f ca="1">VLOOKUP(CONCATENATE($F2356," ",$G2356),AllocFactorMatrix,(AA$4+1),FALSE)*$E2358</f>
        <v>-2.8406207996316719</v>
      </c>
      <c r="AB2356" s="25">
        <f ca="1">VLOOKUP(CONCATENATE($F2356," ",$G2356),AllocFactorMatrix,(AB$4+1),FALSE)*$E2358</f>
        <v>-48.878889029745984</v>
      </c>
      <c r="AC2356" s="25">
        <f ca="1">VLOOKUP(CONCATENATE($F2356," ",$G2356),AllocFactorMatrix,(AC$4+1),FALSE)*$E2358</f>
        <v>-12.201770896666176</v>
      </c>
    </row>
    <row r="2357" spans="4:29" hidden="1" outlineLevel="1">
      <c r="F2357" s="61" t="str">
        <f>F2358</f>
        <v>RB_GUP-Land_P</v>
      </c>
      <c r="G2357" s="20" t="str">
        <f>$G$14</f>
        <v>CUSTOMER</v>
      </c>
      <c r="H2357" s="24">
        <f t="shared" ca="1" si="1063"/>
        <v>-114911.03365006852</v>
      </c>
      <c r="I2357" s="25">
        <f ca="1">VLOOKUP(CONCATENATE($F2357," ",$G2357),AllocFactorMatrix,(I$4+1),FALSE)*$E2358</f>
        <v>-92285.672778724707</v>
      </c>
      <c r="J2357" s="25">
        <f ca="1">VLOOKUP(CONCATENATE($F2357," ",$G2357),AllocFactorMatrix,(J$4+1),FALSE)*$E2358</f>
        <v>-21787.775993127449</v>
      </c>
      <c r="K2357" s="25">
        <f ca="1">VLOOKUP(CONCATENATE($F2357," ",$G2357),AllocFactorMatrix,(K$4+1),FALSE)*$E2358</f>
        <v>-64.005401175582008</v>
      </c>
      <c r="L2357" s="25">
        <f ca="1">VLOOKUP(CONCATENATE($F2357," ",$G2357),AllocFactorMatrix,(L$4+1),FALSE)*$E2358</f>
        <v>-2.7350251511935504</v>
      </c>
      <c r="M2357" s="25">
        <f t="shared" ca="1" si="1064"/>
        <v>-21854.516419454223</v>
      </c>
      <c r="N2357" s="25">
        <f ca="1">VLOOKUP(CONCATENATE($F2357," ",$G2357),AllocFactorMatrix,(N$4+1),FALSE)*$E2358</f>
        <v>-269.13496564559779</v>
      </c>
      <c r="O2357" s="25">
        <f ca="1">VLOOKUP(CONCATENATE($F2357," ",$G2357),AllocFactorMatrix,(O$4+1),FALSE)*$E2358</f>
        <v>-54.563705737363627</v>
      </c>
      <c r="P2357" s="25">
        <f ca="1">VLOOKUP(CONCATENATE($F2357," ",$G2357),AllocFactorMatrix,(P$4+1),FALSE)*$E2358</f>
        <v>-7.8217620698797052</v>
      </c>
      <c r="Q2357" s="25">
        <f ca="1">VLOOKUP(CONCATENATE($F2357," ",$G2357),AllocFactorMatrix,(Q$4+1),FALSE)*$E2358</f>
        <v>-3.3323447091283867</v>
      </c>
      <c r="R2357" s="25">
        <f t="shared" ca="1" si="1065"/>
        <v>-334.85277816196952</v>
      </c>
      <c r="S2357" s="25">
        <f ca="1">VLOOKUP(CONCATENATE($F2357," ",$G2357),AllocFactorMatrix,(S$4+1),FALSE)*$E2358</f>
        <v>-3.7270881555560234</v>
      </c>
      <c r="T2357" s="25">
        <f ca="1">VLOOKUP(CONCATENATE($F2357," ",$G2357),AllocFactorMatrix,(T$4+1),FALSE)*$E2358</f>
        <v>-31.826267624596078</v>
      </c>
      <c r="U2357" s="25">
        <f ca="1">VLOOKUP(CONCATENATE($F2357," ",$G2357),AllocFactorMatrix,(U$4+1),FALSE)*$E2358</f>
        <v>-20.271437828246274</v>
      </c>
      <c r="V2357" s="25">
        <f ca="1">VLOOKUP(CONCATENATE($F2357," ",$G2357),AllocFactorMatrix,(V$4+1),FALSE)*$E2358</f>
        <v>-5.0006652283145963</v>
      </c>
      <c r="W2357" s="25">
        <f t="shared" ca="1" si="1067"/>
        <v>-60.825458836712976</v>
      </c>
      <c r="X2357" s="25">
        <f ca="1">VLOOKUP(CONCATENATE($F2357," ",$G2357),AllocFactorMatrix,(X$4+1),FALSE)*$E2358</f>
        <v>-93.413813794044799</v>
      </c>
      <c r="Y2357" s="25">
        <f ca="1">VLOOKUP(CONCATENATE($F2357," ",$G2357),AllocFactorMatrix,(Y$4+1),FALSE)*$E2358</f>
        <v>-0.84654003568194958</v>
      </c>
      <c r="Z2357" s="25">
        <f t="shared" ca="1" si="1066"/>
        <v>-94.260353829726753</v>
      </c>
      <c r="AA2357" s="25">
        <f ca="1">VLOOKUP(CONCATENATE($F2357," ",$G2357),AllocFactorMatrix,(AA$4+1),FALSE)*$E2358</f>
        <v>-5.828600747275301</v>
      </c>
      <c r="AB2357" s="25">
        <f ca="1">VLOOKUP(CONCATENATE($F2357," ",$G2357),AllocFactorMatrix,(AB$4+1),FALSE)*$E2358</f>
        <v>-200.9172793881886</v>
      </c>
      <c r="AC2357" s="25">
        <f ca="1">VLOOKUP(CONCATENATE($F2357," ",$G2357),AllocFactorMatrix,(AC$4+1),FALSE)*$E2358</f>
        <v>-74.159980925705611</v>
      </c>
    </row>
    <row r="2358" spans="4:29" collapsed="1">
      <c r="D2358" s="58" t="s">
        <v>1243</v>
      </c>
      <c r="E2358" s="61">
        <f>'Sch 5'!AU445</f>
        <v>-8425895.9834829997</v>
      </c>
      <c r="F2358" s="61" t="s">
        <v>546</v>
      </c>
      <c r="G2358" s="20" t="str">
        <f>$G$15</f>
        <v>TOTAL</v>
      </c>
      <c r="H2358" s="24">
        <f t="shared" ca="1" si="1063"/>
        <v>-8425895.9834830053</v>
      </c>
      <c r="I2358" s="25">
        <f ca="1">VLOOKUP(CONCATENATE($F2358," ",$G2358),AllocFactorMatrix,(I$4+1),FALSE)*$E2358</f>
        <v>-4194423.0596136125</v>
      </c>
      <c r="J2358" s="25">
        <f ca="1">VLOOKUP(CONCATENATE($F2358," ",$G2358),AllocFactorMatrix,(J$4+1),FALSE)*$E2358</f>
        <v>-1058754.47299427</v>
      </c>
      <c r="K2358" s="25">
        <f ca="1">VLOOKUP(CONCATENATE($F2358," ",$G2358),AllocFactorMatrix,(K$4+1),FALSE)*$E2358</f>
        <v>-12102.551841165419</v>
      </c>
      <c r="L2358" s="25">
        <f ca="1">VLOOKUP(CONCATENATE($F2358," ",$G2358),AllocFactorMatrix,(L$4+1),FALSE)*$E2358</f>
        <v>-295.04512538321643</v>
      </c>
      <c r="M2358" s="25">
        <f t="shared" ca="1" si="1064"/>
        <v>-1071152.0699608186</v>
      </c>
      <c r="N2358" s="25">
        <f ca="1">VLOOKUP(CONCATENATE($F2358," ",$G2358),AllocFactorMatrix,(N$4+1),FALSE)*$E2358</f>
        <v>-434068.15594252042</v>
      </c>
      <c r="O2358" s="25">
        <f ca="1">VLOOKUP(CONCATENATE($F2358," ",$G2358),AllocFactorMatrix,(O$4+1),FALSE)*$E2358</f>
        <v>-122861.19856925994</v>
      </c>
      <c r="P2358" s="25">
        <f ca="1">VLOOKUP(CONCATENATE($F2358," ",$G2358),AllocFactorMatrix,(P$4+1),FALSE)*$E2358</f>
        <v>-9580.0825998701657</v>
      </c>
      <c r="Q2358" s="25">
        <f ca="1">VLOOKUP(CONCATENATE($F2358," ",$G2358),AllocFactorMatrix,(Q$4+1),FALSE)*$E2358</f>
        <v>-2006.2774906925954</v>
      </c>
      <c r="R2358" s="25">
        <f t="shared" ca="1" si="1065"/>
        <v>-568515.71460234304</v>
      </c>
      <c r="S2358" s="25">
        <f ca="1">VLOOKUP(CONCATENATE($F2358," ",$G2358),AllocFactorMatrix,(S$4+1),FALSE)*$E2358</f>
        <v>-25991.03564737795</v>
      </c>
      <c r="T2358" s="25">
        <f ca="1">VLOOKUP(CONCATENATE($F2358," ",$G2358),AllocFactorMatrix,(T$4+1),FALSE)*$E2358</f>
        <v>-282527.78164652362</v>
      </c>
      <c r="U2358" s="25">
        <f ca="1">VLOOKUP(CONCATENATE($F2358," ",$G2358),AllocFactorMatrix,(U$4+1),FALSE)*$E2358</f>
        <v>-1857208.6417545825</v>
      </c>
      <c r="V2358" s="25">
        <f ca="1">VLOOKUP(CONCATENATE($F2358," ",$G2358),AllocFactorMatrix,(V$4+1),FALSE)*$E2358</f>
        <v>-289005.54717252927</v>
      </c>
      <c r="W2358" s="25">
        <f t="shared" ca="1" si="1067"/>
        <v>-2454733.0062210131</v>
      </c>
      <c r="X2358" s="25">
        <f ca="1">VLOOKUP(CONCATENATE($F2358," ",$G2358),AllocFactorMatrix,(X$4+1),FALSE)*$E2358</f>
        <v>-117855.2759023238</v>
      </c>
      <c r="Y2358" s="25">
        <f ca="1">VLOOKUP(CONCATENATE($F2358," ",$G2358),AllocFactorMatrix,(Y$4+1),FALSE)*$E2358</f>
        <v>-2825.9737832850892</v>
      </c>
      <c r="Z2358" s="25">
        <f t="shared" ca="1" si="1066"/>
        <v>-120681.2496856089</v>
      </c>
      <c r="AA2358" s="25">
        <f ca="1">VLOOKUP(CONCATENATE($F2358," ",$G2358),AllocFactorMatrix,(AA$4+1),FALSE)*$E2358</f>
        <v>-2057.6227466718369</v>
      </c>
      <c r="AB2358" s="25">
        <f ca="1">VLOOKUP(CONCATENATE($F2358," ",$G2358),AllocFactorMatrix,(AB$4+1),FALSE)*$E2358</f>
        <v>-11462.530261927446</v>
      </c>
      <c r="AC2358" s="25">
        <f ca="1">VLOOKUP(CONCATENATE($F2358," ",$G2358),AllocFactorMatrix,(AC$4+1),FALSE)*$E2358</f>
        <v>-2870.7303910085957</v>
      </c>
    </row>
    <row r="2359" spans="4:29" hidden="1" outlineLevel="1">
      <c r="F2359" s="61" t="str">
        <f>F2366</f>
        <v>RB_GUP-Land_P</v>
      </c>
      <c r="G2359" s="20" t="str">
        <f>$G$8</f>
        <v>PRODUCTION</v>
      </c>
      <c r="H2359" s="24">
        <f t="shared" ca="1" si="1063"/>
        <v>-8842116.8466042913</v>
      </c>
      <c r="I2359" s="25">
        <f ca="1">VLOOKUP(CONCATENATE($F2359," ",$G2359),AllocFactorMatrix,(I$4+1),FALSE)*$E2366</f>
        <v>-4335669.3680279292</v>
      </c>
      <c r="J2359" s="25">
        <f ca="1">VLOOKUP(CONCATENATE($F2359," ",$G2359),AllocFactorMatrix,(J$4+1),FALSE)*$E2366</f>
        <v>-1096755.7626706385</v>
      </c>
      <c r="K2359" s="25">
        <f ca="1">VLOOKUP(CONCATENATE($F2359," ",$G2359),AllocFactorMatrix,(K$4+1),FALSE)*$E2366</f>
        <v>-12822.743062718837</v>
      </c>
      <c r="L2359" s="25">
        <f ca="1">VLOOKUP(CONCATENATE($F2359," ",$G2359),AllocFactorMatrix,(L$4+1),FALSE)*$E2366</f>
        <v>-315.89477794970338</v>
      </c>
      <c r="M2359" s="25">
        <f t="shared" ref="M2359:M2366" ca="1" si="1068">SUBTOTAL(9,J2359:L2359)</f>
        <v>-1109894.4005113069</v>
      </c>
      <c r="N2359" s="25">
        <f ca="1">VLOOKUP(CONCATENATE($F2359," ",$G2359),AllocFactorMatrix,(N$4+1),FALSE)*$E2366</f>
        <v>-458896.37117677066</v>
      </c>
      <c r="O2359" s="25">
        <f ca="1">VLOOKUP(CONCATENATE($F2359," ",$G2359),AllocFactorMatrix,(O$4+1),FALSE)*$E2366</f>
        <v>-130691.43373484207</v>
      </c>
      <c r="P2359" s="25">
        <f ca="1">VLOOKUP(CONCATENATE($F2359," ",$G2359),AllocFactorMatrix,(P$4+1),FALSE)*$E2366</f>
        <v>-10342.330278571821</v>
      </c>
      <c r="Q2359" s="25">
        <f ca="1">VLOOKUP(CONCATENATE($F2359," ",$G2359),AllocFactorMatrix,(Q$4+1),FALSE)*$E2366</f>
        <v>-2183.0835643512819</v>
      </c>
      <c r="R2359" s="25">
        <f t="shared" ref="R2359:R2366" ca="1" si="1069">SUBTOTAL(9,N2359:Q2359)</f>
        <v>-602113.21875453589</v>
      </c>
      <c r="S2359" s="25">
        <f ca="1">VLOOKUP(CONCATENATE($F2359," ",$G2359),AllocFactorMatrix,(S$4+1),FALSE)*$E2366</f>
        <v>-27566.044290972473</v>
      </c>
      <c r="T2359" s="25">
        <f ca="1">VLOOKUP(CONCATENATE($F2359," ",$G2359),AllocFactorMatrix,(T$4+1),FALSE)*$E2366</f>
        <v>-300518.24259809073</v>
      </c>
      <c r="U2359" s="25">
        <f ca="1">VLOOKUP(CONCATENATE($F2359," ",$G2359),AllocFactorMatrix,(U$4+1),FALSE)*$E2366</f>
        <v>-2007052.5876748159</v>
      </c>
      <c r="V2359" s="25">
        <f ca="1">VLOOKUP(CONCATENATE($F2359," ",$G2359),AllocFactorMatrix,(V$4+1),FALSE)*$E2366</f>
        <v>-314868.62654137082</v>
      </c>
      <c r="W2359" s="25">
        <f ca="1">SUBTOTAL(9,S2359:V2359)</f>
        <v>-2650005.5011052503</v>
      </c>
      <c r="X2359" s="25">
        <f ca="1">VLOOKUP(CONCATENATE($F2359," ",$G2359),AllocFactorMatrix,(X$4+1),FALSE)*$E2366</f>
        <v>-124556.95521084267</v>
      </c>
      <c r="Y2359" s="25">
        <f ca="1">VLOOKUP(CONCATENATE($F2359," ",$G2359),AllocFactorMatrix,(Y$4+1),FALSE)*$E2366</f>
        <v>-3006.8504349319996</v>
      </c>
      <c r="Z2359" s="25">
        <f t="shared" ref="Z2359:Z2366" ca="1" si="1070">SUBTOTAL(9,X2359:Y2359)</f>
        <v>-127563.80564577467</v>
      </c>
      <c r="AA2359" s="25">
        <f ca="1">VLOOKUP(CONCATENATE($F2359," ",$G2359),AllocFactorMatrix,(AA$4+1),FALSE)*$E2366</f>
        <v>-2171.6255499351173</v>
      </c>
      <c r="AB2359" s="25">
        <f ca="1">VLOOKUP(CONCATENATE($F2359," ",$G2359),AllocFactorMatrix,(AB$4+1),FALSE)*$E2366</f>
        <v>-11774.987051235545</v>
      </c>
      <c r="AC2359" s="25">
        <f ca="1">VLOOKUP(CONCATENATE($F2359," ",$G2359),AllocFactorMatrix,(AC$4+1),FALSE)*$E2366</f>
        <v>-2923.9399583255799</v>
      </c>
    </row>
    <row r="2360" spans="4:29" hidden="1" outlineLevel="1">
      <c r="F2360" s="61" t="str">
        <f>F2366</f>
        <v>RB_GUP-Land_P</v>
      </c>
      <c r="G2360" s="20" t="str">
        <f>$G$9</f>
        <v>BULKTRAN</v>
      </c>
      <c r="H2360" s="24">
        <f t="shared" ca="1" si="1063"/>
        <v>-156286.52553040878</v>
      </c>
      <c r="I2360" s="25">
        <f ca="1">VLOOKUP(CONCATENATE($F2360," ",$G2360),AllocFactorMatrix,(I$4+1),FALSE)*$E2366</f>
        <v>-76633.990834212367</v>
      </c>
      <c r="J2360" s="25">
        <f ca="1">VLOOKUP(CONCATENATE($F2360," ",$G2360),AllocFactorMatrix,(J$4+1),FALSE)*$E2366</f>
        <v>-19385.419857810961</v>
      </c>
      <c r="K2360" s="25">
        <f ca="1">VLOOKUP(CONCATENATE($F2360," ",$G2360),AllocFactorMatrix,(K$4+1),FALSE)*$E2366</f>
        <v>-226.64504391966952</v>
      </c>
      <c r="L2360" s="25">
        <f ca="1">VLOOKUP(CONCATENATE($F2360," ",$G2360),AllocFactorMatrix,(L$4+1),FALSE)*$E2366</f>
        <v>-5.5835155919613433</v>
      </c>
      <c r="M2360" s="25">
        <f t="shared" ca="1" si="1068"/>
        <v>-19617.648417322594</v>
      </c>
      <c r="N2360" s="25">
        <f ca="1">VLOOKUP(CONCATENATE($F2360," ",$G2360),AllocFactorMatrix,(N$4+1),FALSE)*$E2366</f>
        <v>-8111.1028811243586</v>
      </c>
      <c r="O2360" s="25">
        <f ca="1">VLOOKUP(CONCATENATE($F2360," ",$G2360),AllocFactorMatrix,(O$4+1),FALSE)*$E2366</f>
        <v>-2310.0022821854263</v>
      </c>
      <c r="P2360" s="25">
        <f ca="1">VLOOKUP(CONCATENATE($F2360," ",$G2360),AllocFactorMatrix,(P$4+1),FALSE)*$E2366</f>
        <v>-182.80315598257229</v>
      </c>
      <c r="Q2360" s="25">
        <f ca="1">VLOOKUP(CONCATENATE($F2360," ",$G2360),AllocFactorMatrix,(Q$4+1),FALSE)*$E2366</f>
        <v>-38.586523016378237</v>
      </c>
      <c r="R2360" s="25">
        <f t="shared" ca="1" si="1069"/>
        <v>-10642.494842308735</v>
      </c>
      <c r="S2360" s="25">
        <f ca="1">VLOOKUP(CONCATENATE($F2360," ",$G2360),AllocFactorMatrix,(S$4+1),FALSE)*$E2366</f>
        <v>-487.23641177711431</v>
      </c>
      <c r="T2360" s="25">
        <f ca="1">VLOOKUP(CONCATENATE($F2360," ",$G2360),AllocFactorMatrix,(T$4+1),FALSE)*$E2366</f>
        <v>-5311.7316598453626</v>
      </c>
      <c r="U2360" s="25">
        <f ca="1">VLOOKUP(CONCATENATE($F2360," ",$G2360),AllocFactorMatrix,(U$4+1),FALSE)*$E2366</f>
        <v>-35475.133491928049</v>
      </c>
      <c r="V2360" s="25">
        <f ca="1">VLOOKUP(CONCATENATE($F2360," ",$G2360),AllocFactorMatrix,(V$4+1),FALSE)*$E2366</f>
        <v>-5565.3781209169492</v>
      </c>
      <c r="W2360" s="25">
        <f t="shared" ref="W2360:W2366" ca="1" si="1071">SUBTOTAL(9,S2360:V2360)</f>
        <v>-46839.479684467471</v>
      </c>
      <c r="X2360" s="25">
        <f ca="1">VLOOKUP(CONCATENATE($F2360," ",$G2360),AllocFactorMatrix,(X$4+1),FALSE)*$E2366</f>
        <v>-2201.5739102141861</v>
      </c>
      <c r="Y2360" s="25">
        <f ca="1">VLOOKUP(CONCATENATE($F2360," ",$G2360),AllocFactorMatrix,(Y$4+1),FALSE)*$E2366</f>
        <v>-53.14679905475257</v>
      </c>
      <c r="Z2360" s="25">
        <f t="shared" ca="1" si="1070"/>
        <v>-2254.7207092689387</v>
      </c>
      <c r="AA2360" s="25">
        <f ca="1">VLOOKUP(CONCATENATE($F2360," ",$G2360),AllocFactorMatrix,(AA$4+1),FALSE)*$E2366</f>
        <v>-38.38399987699367</v>
      </c>
      <c r="AB2360" s="25">
        <f ca="1">VLOOKUP(CONCATENATE($F2360," ",$G2360),AllocFactorMatrix,(AB$4+1),FALSE)*$E2366</f>
        <v>-208.12570635841467</v>
      </c>
      <c r="AC2360" s="25">
        <f ca="1">VLOOKUP(CONCATENATE($F2360," ",$G2360),AllocFactorMatrix,(AC$4+1),FALSE)*$E2366</f>
        <v>-51.681336593253434</v>
      </c>
    </row>
    <row r="2361" spans="4:29" hidden="1" outlineLevel="1">
      <c r="F2361" s="61" t="str">
        <f>F2366</f>
        <v>RB_GUP-Land_P</v>
      </c>
      <c r="G2361" s="20" t="str">
        <f>$G$10</f>
        <v>SUBTRAN</v>
      </c>
      <c r="H2361" s="24">
        <f t="shared" ca="1" si="1063"/>
        <v>-59937.223128153433</v>
      </c>
      <c r="I2361" s="25">
        <f ca="1">VLOOKUP(CONCATENATE($F2361," ",$G2361),AllocFactorMatrix,(I$4+1),FALSE)*$E2366</f>
        <v>-28464.295599813515</v>
      </c>
      <c r="J2361" s="25">
        <f ca="1">VLOOKUP(CONCATENATE($F2361," ",$G2361),AllocFactorMatrix,(J$4+1),FALSE)*$E2366</f>
        <v>-7286.4396618748351</v>
      </c>
      <c r="K2361" s="25">
        <f ca="1">VLOOKUP(CONCATENATE($F2361," ",$G2361),AllocFactorMatrix,(K$4+1),FALSE)*$E2366</f>
        <v>-84.910503573408775</v>
      </c>
      <c r="L2361" s="25">
        <f ca="1">VLOOKUP(CONCATENATE($F2361," ",$G2361),AllocFactorMatrix,(L$4+1),FALSE)*$E2366</f>
        <v>-2.7837246455783675</v>
      </c>
      <c r="M2361" s="25">
        <f t="shared" ca="1" si="1068"/>
        <v>-7374.1338900938226</v>
      </c>
      <c r="N2361" s="25">
        <f ca="1">VLOOKUP(CONCATENATE($F2361," ",$G2361),AllocFactorMatrix,(N$4+1),FALSE)*$E2366</f>
        <v>-3175.784415936454</v>
      </c>
      <c r="O2361" s="25">
        <f ca="1">VLOOKUP(CONCATENATE($F2361," ",$G2361),AllocFactorMatrix,(O$4+1),FALSE)*$E2366</f>
        <v>-900.1689218994203</v>
      </c>
      <c r="P2361" s="25">
        <f ca="1">VLOOKUP(CONCATENATE($F2361," ",$G2361),AllocFactorMatrix,(P$4+1),FALSE)*$E2366</f>
        <v>-92.206932918989409</v>
      </c>
      <c r="Q2361" s="25">
        <f ca="1">VLOOKUP(CONCATENATE($F2361," ",$G2361),AllocFactorMatrix,(Q$4+1),FALSE)*$E2366</f>
        <v>0</v>
      </c>
      <c r="R2361" s="25">
        <f t="shared" ca="1" si="1069"/>
        <v>-4168.1602707548636</v>
      </c>
      <c r="S2361" s="25">
        <f ca="1">VLOOKUP(CONCATENATE($F2361," ",$G2361),AllocFactorMatrix,(S$4+1),FALSE)*$E2366</f>
        <v>-177.85819011178674</v>
      </c>
      <c r="T2361" s="25">
        <f ca="1">VLOOKUP(CONCATENATE($F2361," ",$G2361),AllocFactorMatrix,(T$4+1),FALSE)*$E2366</f>
        <v>-2055.6637162598158</v>
      </c>
      <c r="U2361" s="25">
        <f ca="1">VLOOKUP(CONCATENATE($F2361," ",$G2361),AllocFactorMatrix,(U$4+1),FALSE)*$E2366</f>
        <v>-16744.913137942596</v>
      </c>
      <c r="V2361" s="25">
        <f ca="1">VLOOKUP(CONCATENATE($F2361," ",$G2361),AllocFactorMatrix,(V$4+1),FALSE)*$E2366</f>
        <v>0</v>
      </c>
      <c r="W2361" s="25">
        <f t="shared" ca="1" si="1071"/>
        <v>-18978.435044314199</v>
      </c>
      <c r="X2361" s="25">
        <f ca="1">VLOOKUP(CONCATENATE($F2361," ",$G2361),AllocFactorMatrix,(X$4+1),FALSE)*$E2366</f>
        <v>-861.8898843278098</v>
      </c>
      <c r="Y2361" s="25">
        <f ca="1">VLOOKUP(CONCATENATE($F2361," ",$G2361),AllocFactorMatrix,(Y$4+1),FALSE)*$E2366</f>
        <v>-20.621289585383</v>
      </c>
      <c r="Z2361" s="25">
        <f t="shared" ca="1" si="1070"/>
        <v>-882.51117391319281</v>
      </c>
      <c r="AA2361" s="25">
        <f ca="1">VLOOKUP(CONCATENATE($F2361," ",$G2361),AllocFactorMatrix,(AA$4+1),FALSE)*$E2366</f>
        <v>-14.153038657751377</v>
      </c>
      <c r="AB2361" s="25">
        <f ca="1">VLOOKUP(CONCATENATE($F2361," ",$G2361),AllocFactorMatrix,(AB$4+1),FALSE)*$E2366</f>
        <v>-44.458926783963413</v>
      </c>
      <c r="AC2361" s="25">
        <f ca="1">VLOOKUP(CONCATENATE($F2361," ",$G2361),AllocFactorMatrix,(AC$4+1),FALSE)*$E2366</f>
        <v>-11.075183822122604</v>
      </c>
    </row>
    <row r="2362" spans="4:29" hidden="1" outlineLevel="1">
      <c r="F2362" s="61" t="str">
        <f>F2366</f>
        <v>RB_GUP-Land_P</v>
      </c>
      <c r="G2362" s="20" t="str">
        <f>$G$11</f>
        <v>DISTPRI</v>
      </c>
      <c r="H2362" s="24">
        <f t="shared" ca="1" si="1063"/>
        <v>-113040.2080196625</v>
      </c>
      <c r="I2362" s="25">
        <f ca="1">VLOOKUP(CONCATENATE($F2362," ",$G2362),AllocFactorMatrix,(I$4+1),FALSE)*$E2366</f>
        <v>-75115.066092843655</v>
      </c>
      <c r="J2362" s="25">
        <f ca="1">VLOOKUP(CONCATENATE($F2362," ",$G2362),AllocFactorMatrix,(J$4+1),FALSE)*$E2366</f>
        <v>-18911.091218707923</v>
      </c>
      <c r="K2362" s="25">
        <f ca="1">VLOOKUP(CONCATENATE($F2362," ",$G2362),AllocFactorMatrix,(K$4+1),FALSE)*$E2366</f>
        <v>-220.68565725293354</v>
      </c>
      <c r="L2362" s="25">
        <f ca="1">VLOOKUP(CONCATENATE($F2362," ",$G2362),AllocFactorMatrix,(L$4+1),FALSE)*$E2366</f>
        <v>0</v>
      </c>
      <c r="M2362" s="25">
        <f t="shared" ca="1" si="1068"/>
        <v>-19131.776875960855</v>
      </c>
      <c r="N2362" s="25">
        <f ca="1">VLOOKUP(CONCATENATE($F2362," ",$G2362),AllocFactorMatrix,(N$4+1),FALSE)*$E2366</f>
        <v>-8154.9863718941397</v>
      </c>
      <c r="O2362" s="25">
        <f ca="1">VLOOKUP(CONCATENATE($F2362," ",$G2362),AllocFactorMatrix,(O$4+1),FALSE)*$E2366</f>
        <v>-2315.0244408883132</v>
      </c>
      <c r="P2362" s="25">
        <f ca="1">VLOOKUP(CONCATENATE($F2362," ",$G2362),AllocFactorMatrix,(P$4+1),FALSE)*$E2366</f>
        <v>0</v>
      </c>
      <c r="Q2362" s="25">
        <f ca="1">VLOOKUP(CONCATENATE($F2362," ",$G2362),AllocFactorMatrix,(Q$4+1),FALSE)*$E2366</f>
        <v>0</v>
      </c>
      <c r="R2362" s="25">
        <f t="shared" ca="1" si="1069"/>
        <v>-10470.010812782453</v>
      </c>
      <c r="S2362" s="25">
        <f ca="1">VLOOKUP(CONCATENATE($F2362," ",$G2362),AllocFactorMatrix,(S$4+1),FALSE)*$E2366</f>
        <v>-465.10883688108146</v>
      </c>
      <c r="T2362" s="25">
        <f ca="1">VLOOKUP(CONCATENATE($F2362," ",$G2362),AllocFactorMatrix,(T$4+1),FALSE)*$E2366</f>
        <v>-5379.634288213013</v>
      </c>
      <c r="U2362" s="25">
        <f ca="1">VLOOKUP(CONCATENATE($F2362," ",$G2362),AllocFactorMatrix,(U$4+1),FALSE)*$E2366</f>
        <v>0</v>
      </c>
      <c r="V2362" s="25">
        <f ca="1">VLOOKUP(CONCATENATE($F2362," ",$G2362),AllocFactorMatrix,(V$4+1),FALSE)*$E2366</f>
        <v>0</v>
      </c>
      <c r="W2362" s="25">
        <f t="shared" ca="1" si="1071"/>
        <v>-5844.7431250940945</v>
      </c>
      <c r="X2362" s="25">
        <f ca="1">VLOOKUP(CONCATENATE($F2362," ",$G2362),AllocFactorMatrix,(X$4+1),FALSE)*$E2366</f>
        <v>-2213.1259003023574</v>
      </c>
      <c r="Y2362" s="25">
        <f ca="1">VLOOKUP(CONCATENATE($F2362," ",$G2362),AllocFactorMatrix,(Y$4+1),FALSE)*$E2366</f>
        <v>-53.024667045343634</v>
      </c>
      <c r="Z2362" s="25">
        <f t="shared" ca="1" si="1070"/>
        <v>-2266.1505673477009</v>
      </c>
      <c r="AA2362" s="25">
        <f ca="1">VLOOKUP(CONCATENATE($F2362," ",$G2362),AllocFactorMatrix,(AA$4+1),FALSE)*$E2366</f>
        <v>-38.076301867866782</v>
      </c>
      <c r="AB2362" s="25">
        <f ca="1">VLOOKUP(CONCATENATE($F2362," ",$G2362),AllocFactorMatrix,(AB$4+1),FALSE)*$E2366</f>
        <v>-139.5757199471679</v>
      </c>
      <c r="AC2362" s="25">
        <f ca="1">VLOOKUP(CONCATENATE($F2362," ",$G2362),AllocFactorMatrix,(AC$4+1),FALSE)*$E2366</f>
        <v>-34.808523818707229</v>
      </c>
    </row>
    <row r="2363" spans="4:29" hidden="1" outlineLevel="1">
      <c r="F2363" s="61" t="str">
        <f>F2366</f>
        <v>RB_GUP-Land_P</v>
      </c>
      <c r="G2363" s="20" t="str">
        <f>$G$12</f>
        <v>DISTSEC</v>
      </c>
      <c r="H2363" s="24">
        <f t="shared" ca="1" si="1063"/>
        <v>-47778.1009643691</v>
      </c>
      <c r="I2363" s="25">
        <f ca="1">VLOOKUP(CONCATENATE($F2363," ",$G2363),AllocFactorMatrix,(I$4+1),FALSE)*$E2366</f>
        <v>-35671.214368398621</v>
      </c>
      <c r="J2363" s="25">
        <f ca="1">VLOOKUP(CONCATENATE($F2363," ",$G2363),AllocFactorMatrix,(J$4+1),FALSE)*$E2366</f>
        <v>-8007.7149362421096</v>
      </c>
      <c r="K2363" s="25">
        <f ca="1">VLOOKUP(CONCATENATE($F2363," ",$G2363),AllocFactorMatrix,(K$4+1),FALSE)*$E2366</f>
        <v>0</v>
      </c>
      <c r="L2363" s="25">
        <f ca="1">VLOOKUP(CONCATENATE($F2363," ",$G2363),AllocFactorMatrix,(L$4+1),FALSE)*$E2366</f>
        <v>0</v>
      </c>
      <c r="M2363" s="25">
        <f t="shared" ca="1" si="1068"/>
        <v>-8007.7149362421096</v>
      </c>
      <c r="N2363" s="25">
        <f ca="1">VLOOKUP(CONCATENATE($F2363," ",$G2363),AllocFactorMatrix,(N$4+1),FALSE)*$E2366</f>
        <v>-2822.803933182629</v>
      </c>
      <c r="O2363" s="25">
        <f ca="1">VLOOKUP(CONCATENATE($F2363," ",$G2363),AllocFactorMatrix,(O$4+1),FALSE)*$E2366</f>
        <v>0</v>
      </c>
      <c r="P2363" s="25">
        <f ca="1">VLOOKUP(CONCATENATE($F2363," ",$G2363),AllocFactorMatrix,(P$4+1),FALSE)*$E2366</f>
        <v>0</v>
      </c>
      <c r="Q2363" s="25">
        <f ca="1">VLOOKUP(CONCATENATE($F2363," ",$G2363),AllocFactorMatrix,(Q$4+1),FALSE)*$E2366</f>
        <v>0</v>
      </c>
      <c r="R2363" s="25">
        <f t="shared" ca="1" si="1069"/>
        <v>-2822.803933182629</v>
      </c>
      <c r="S2363" s="25">
        <f ca="1">VLOOKUP(CONCATENATE($F2363," ",$G2363),AllocFactorMatrix,(S$4+1),FALSE)*$E2366</f>
        <v>-124.93887278256285</v>
      </c>
      <c r="T2363" s="25">
        <f ca="1">VLOOKUP(CONCATENATE($F2363," ",$G2363),AllocFactorMatrix,(T$4+1),FALSE)*$E2366</f>
        <v>0</v>
      </c>
      <c r="U2363" s="25">
        <f ca="1">VLOOKUP(CONCATENATE($F2363," ",$G2363),AllocFactorMatrix,(U$4+1),FALSE)*$E2366</f>
        <v>0</v>
      </c>
      <c r="V2363" s="25">
        <f ca="1">VLOOKUP(CONCATENATE($F2363," ",$G2363),AllocFactorMatrix,(V$4+1),FALSE)*$E2366</f>
        <v>0</v>
      </c>
      <c r="W2363" s="25">
        <f t="shared" ca="1" si="1071"/>
        <v>-124.93887278256285</v>
      </c>
      <c r="X2363" s="25">
        <f ca="1">VLOOKUP(CONCATENATE($F2363," ",$G2363),AllocFactorMatrix,(X$4+1),FALSE)*$E2366</f>
        <v>-785.62844272969596</v>
      </c>
      <c r="Y2363" s="25">
        <f ca="1">VLOOKUP(CONCATENATE($F2363," ",$G2363),AllocFactorMatrix,(Y$4+1),FALSE)*$E2366</f>
        <v>0</v>
      </c>
      <c r="Z2363" s="25">
        <f t="shared" ca="1" si="1070"/>
        <v>-785.62844272969596</v>
      </c>
      <c r="AA2363" s="25">
        <f ca="1">VLOOKUP(CONCATENATE($F2363," ",$G2363),AllocFactorMatrix,(AA$4+1),FALSE)*$E2366</f>
        <v>-12.810672940647294</v>
      </c>
      <c r="AB2363" s="25">
        <f ca="1">VLOOKUP(CONCATENATE($F2363," ",$G2363),AllocFactorMatrix,(AB$4+1),FALSE)*$E2366</f>
        <v>-282.87915303179318</v>
      </c>
      <c r="AC2363" s="25">
        <f ca="1">VLOOKUP(CONCATENATE($F2363," ",$G2363),AllocFactorMatrix,(AC$4+1),FALSE)*$E2366</f>
        <v>-70.110585061042499</v>
      </c>
    </row>
    <row r="2364" spans="4:29" hidden="1" outlineLevel="1">
      <c r="F2364" s="61" t="str">
        <f>F2366</f>
        <v>RB_GUP-Land_P</v>
      </c>
      <c r="G2364" s="20" t="str">
        <f>$G$13</f>
        <v>ENERGY</v>
      </c>
      <c r="H2364" s="24">
        <f t="shared" ca="1" si="1063"/>
        <v>-8918.9651024043287</v>
      </c>
      <c r="I2364" s="25">
        <f ca="1">VLOOKUP(CONCATENATE($F2364," ",$G2364),AllocFactorMatrix,(I$4+1),FALSE)*$E2366</f>
        <v>-3242.3335073334683</v>
      </c>
      <c r="J2364" s="25">
        <f ca="1">VLOOKUP(CONCATENATE($F2364," ",$G2364),AllocFactorMatrix,(J$4+1),FALSE)*$E2366</f>
        <v>-1046.5155248539695</v>
      </c>
      <c r="K2364" s="25">
        <f ca="1">VLOOKUP(CONCATENATE($F2364," ",$G2364),AllocFactorMatrix,(K$4+1),FALSE)*$E2366</f>
        <v>-11.980617273278011</v>
      </c>
      <c r="L2364" s="25">
        <f ca="1">VLOOKUP(CONCATENATE($F2364," ",$G2364),AllocFactorMatrix,(L$4+1),FALSE)*$E2366</f>
        <v>-0.30364800285475985</v>
      </c>
      <c r="M2364" s="25">
        <f t="shared" ca="1" si="1068"/>
        <v>-1058.7997901301023</v>
      </c>
      <c r="N2364" s="25">
        <f ca="1">VLOOKUP(CONCATENATE($F2364," ",$G2364),AllocFactorMatrix,(N$4+1),FALSE)*$E2366</f>
        <v>-506.42738497972567</v>
      </c>
      <c r="O2364" s="25">
        <f ca="1">VLOOKUP(CONCATENATE($F2364," ",$G2364),AllocFactorMatrix,(O$4+1),FALSE)*$E2366</f>
        <v>-141.35902156100619</v>
      </c>
      <c r="P2364" s="25">
        <f ca="1">VLOOKUP(CONCATENATE($F2364," ",$G2364),AllocFactorMatrix,(P$4+1),FALSE)*$E2366</f>
        <v>-11.191500908761062</v>
      </c>
      <c r="Q2364" s="25">
        <f ca="1">VLOOKUP(CONCATENATE($F2364," ",$G2364),AllocFactorMatrix,(Q$4+1),FALSE)*$E2366</f>
        <v>-2.2942064844377525</v>
      </c>
      <c r="R2364" s="25">
        <f t="shared" ca="1" si="1069"/>
        <v>-661.27211393393065</v>
      </c>
      <c r="S2364" s="25">
        <f ca="1">VLOOKUP(CONCATENATE($F2364," ",$G2364),AllocFactorMatrix,(S$4+1),FALSE)*$E2366</f>
        <v>-33.745568195880864</v>
      </c>
      <c r="T2364" s="25">
        <f ca="1">VLOOKUP(CONCATENATE($F2364," ",$G2364),AllocFactorMatrix,(T$4+1),FALSE)*$E2366</f>
        <v>-403.28684924079602</v>
      </c>
      <c r="U2364" s="25">
        <f ca="1">VLOOKUP(CONCATENATE($F2364," ",$G2364),AllocFactorMatrix,(U$4+1),FALSE)*$E2366</f>
        <v>-2851.0493241020567</v>
      </c>
      <c r="V2364" s="25">
        <f ca="1">VLOOKUP(CONCATENATE($F2364," ",$G2364),AllocFactorMatrix,(V$4+1),FALSE)*$E2366</f>
        <v>-456.90821410775203</v>
      </c>
      <c r="W2364" s="25">
        <f t="shared" ca="1" si="1071"/>
        <v>-3744.9899556464857</v>
      </c>
      <c r="X2364" s="25">
        <f ca="1">VLOOKUP(CONCATENATE($F2364," ",$G2364),AllocFactorMatrix,(X$4+1),FALSE)*$E2366</f>
        <v>-137.36633396708348</v>
      </c>
      <c r="Y2364" s="25">
        <f ca="1">VLOOKUP(CONCATENATE($F2364," ",$G2364),AllocFactorMatrix,(Y$4+1),FALSE)*$E2366</f>
        <v>-3.2285940017058063</v>
      </c>
      <c r="Z2364" s="25">
        <f t="shared" ca="1" si="1070"/>
        <v>-140.59492796878928</v>
      </c>
      <c r="AA2364" s="25">
        <f ca="1">VLOOKUP(CONCATENATE($F2364," ",$G2364),AllocFactorMatrix,(AA$4+1),FALSE)*$E2366</f>
        <v>-3.1540750097040249</v>
      </c>
      <c r="AB2364" s="25">
        <f ca="1">VLOOKUP(CONCATENATE($F2364," ",$G2364),AllocFactorMatrix,(AB$4+1),FALSE)*$E2366</f>
        <v>-54.272531698285142</v>
      </c>
      <c r="AC2364" s="25">
        <f ca="1">VLOOKUP(CONCATENATE($F2364," ",$G2364),AllocFactorMatrix,(AC$4+1),FALSE)*$E2366</f>
        <v>-13.548200683561438</v>
      </c>
    </row>
    <row r="2365" spans="4:29" hidden="1" outlineLevel="1">
      <c r="F2365" s="61" t="str">
        <f>F2366</f>
        <v>RB_GUP-Land_P</v>
      </c>
      <c r="G2365" s="20" t="str">
        <f>$G$14</f>
        <v>CUSTOMER</v>
      </c>
      <c r="H2365" s="24">
        <f t="shared" ca="1" si="1063"/>
        <v>-127591.13065071363</v>
      </c>
      <c r="I2365" s="25">
        <f ca="1">VLOOKUP(CONCATENATE($F2365," ",$G2365),AllocFactorMatrix,(I$4+1),FALSE)*$E2366</f>
        <v>-102469.1272776855</v>
      </c>
      <c r="J2365" s="25">
        <f ca="1">VLOOKUP(CONCATENATE($F2365," ",$G2365),AllocFactorMatrix,(J$4+1),FALSE)*$E2366</f>
        <v>-24191.99344941189</v>
      </c>
      <c r="K2365" s="25">
        <f ca="1">VLOOKUP(CONCATENATE($F2365," ",$G2365),AllocFactorMatrix,(K$4+1),FALSE)*$E2366</f>
        <v>-71.068210287047194</v>
      </c>
      <c r="L2365" s="25">
        <f ca="1">VLOOKUP(CONCATENATE($F2365," ",$G2365),AllocFactorMatrix,(L$4+1),FALSE)*$E2366</f>
        <v>-3.0368271898206536</v>
      </c>
      <c r="M2365" s="25">
        <f t="shared" ca="1" si="1068"/>
        <v>-24266.098486888761</v>
      </c>
      <c r="N2365" s="25">
        <f ca="1">VLOOKUP(CONCATENATE($F2365," ",$G2365),AllocFactorMatrix,(N$4+1),FALSE)*$E2366</f>
        <v>-298.8332231779757</v>
      </c>
      <c r="O2365" s="25">
        <f ca="1">VLOOKUP(CONCATENATE($F2365," ",$G2365),AllocFactorMatrix,(O$4+1),FALSE)*$E2366</f>
        <v>-60.584651328814374</v>
      </c>
      <c r="P2365" s="25">
        <f ca="1">VLOOKUP(CONCATENATE($F2365," ",$G2365),AllocFactorMatrix,(P$4+1),FALSE)*$E2366</f>
        <v>-8.6848706732194891</v>
      </c>
      <c r="Q2365" s="25">
        <f ca="1">VLOOKUP(CONCATENATE($F2365," ",$G2365),AllocFactorMatrix,(Q$4+1),FALSE)*$E2366</f>
        <v>-3.7000592166839401</v>
      </c>
      <c r="R2365" s="25">
        <f t="shared" ca="1" si="1069"/>
        <v>-371.80280439669355</v>
      </c>
      <c r="S2365" s="25">
        <f ca="1">VLOOKUP(CONCATENATE($F2365," ",$G2365),AllocFactorMatrix,(S$4+1),FALSE)*$E2366</f>
        <v>-4.1383614496969798</v>
      </c>
      <c r="T2365" s="25">
        <f ca="1">VLOOKUP(CONCATENATE($F2365," ",$G2365),AllocFactorMatrix,(T$4+1),FALSE)*$E2366</f>
        <v>-35.338203318058788</v>
      </c>
      <c r="U2365" s="25">
        <f ca="1">VLOOKUP(CONCATENATE($F2365," ",$G2365),AllocFactorMatrix,(U$4+1),FALSE)*$E2366</f>
        <v>-22.508331796039389</v>
      </c>
      <c r="V2365" s="25">
        <f ca="1">VLOOKUP(CONCATENATE($F2365," ",$G2365),AllocFactorMatrix,(V$4+1),FALSE)*$E2366</f>
        <v>-5.5524740333409062</v>
      </c>
      <c r="W2365" s="25">
        <f t="shared" ca="1" si="1071"/>
        <v>-67.537370597136061</v>
      </c>
      <c r="X2365" s="25">
        <f ca="1">VLOOKUP(CONCATENATE($F2365," ",$G2365),AllocFactorMatrix,(X$4+1),FALSE)*$E2366</f>
        <v>-103.72175535965428</v>
      </c>
      <c r="Y2365" s="25">
        <f ca="1">VLOOKUP(CONCATENATE($F2365," ",$G2365),AllocFactorMatrix,(Y$4+1),FALSE)*$E2366</f>
        <v>-0.93995325655736994</v>
      </c>
      <c r="Z2365" s="25">
        <f t="shared" ca="1" si="1070"/>
        <v>-104.66170861621165</v>
      </c>
      <c r="AA2365" s="25">
        <f ca="1">VLOOKUP(CONCATENATE($F2365," ",$G2365),AllocFactorMatrix,(AA$4+1),FALSE)*$E2366</f>
        <v>-6.4717698190856607</v>
      </c>
      <c r="AB2365" s="25">
        <f ca="1">VLOOKUP(CONCATENATE($F2365," ",$G2365),AllocFactorMatrix,(AB$4+1),FALSE)*$E2366</f>
        <v>-223.08791445101602</v>
      </c>
      <c r="AC2365" s="25">
        <f ca="1">VLOOKUP(CONCATENATE($F2365," ",$G2365),AllocFactorMatrix,(AC$4+1),FALSE)*$E2366</f>
        <v>-82.343318259242679</v>
      </c>
    </row>
    <row r="2366" spans="4:29" collapsed="1">
      <c r="D2366" s="20" t="str">
        <f>D2017</f>
        <v>Adj 19 - Env Surcharge - Remove Mitchell FGD Expenses</v>
      </c>
      <c r="E2366" s="61">
        <f>'Sch 5'!V445</f>
        <v>-9355669</v>
      </c>
      <c r="F2366" s="61" t="s">
        <v>546</v>
      </c>
      <c r="G2366" s="20" t="str">
        <f>$G$15</f>
        <v>TOTAL</v>
      </c>
      <c r="H2366" s="24">
        <f t="shared" ca="1" si="1063"/>
        <v>-9355669.0000000075</v>
      </c>
      <c r="I2366" s="25">
        <f ca="1">VLOOKUP(CONCATENATE($F2366," ",$G2366),AllocFactorMatrix,(I$4+1),FALSE)*$E2366</f>
        <v>-4657265.3957082173</v>
      </c>
      <c r="J2366" s="25">
        <f ca="1">VLOOKUP(CONCATENATE($F2366," ",$G2366),AllocFactorMatrix,(J$4+1),FALSE)*$E2366</f>
        <v>-1175584.9373195402</v>
      </c>
      <c r="K2366" s="25">
        <f ca="1">VLOOKUP(CONCATENATE($F2366," ",$G2366),AllocFactorMatrix,(K$4+1),FALSE)*$E2366</f>
        <v>-13438.033095025174</v>
      </c>
      <c r="L2366" s="25">
        <f ca="1">VLOOKUP(CONCATENATE($F2366," ",$G2366),AllocFactorMatrix,(L$4+1),FALSE)*$E2366</f>
        <v>-327.60249337991843</v>
      </c>
      <c r="M2366" s="25">
        <f t="shared" ca="1" si="1068"/>
        <v>-1189350.5729079454</v>
      </c>
      <c r="N2366" s="25">
        <f ca="1">VLOOKUP(CONCATENATE($F2366," ",$G2366),AllocFactorMatrix,(N$4+1),FALSE)*$E2366</f>
        <v>-481966.30938706599</v>
      </c>
      <c r="O2366" s="25">
        <f ca="1">VLOOKUP(CONCATENATE($F2366," ",$G2366),AllocFactorMatrix,(O$4+1),FALSE)*$E2366</f>
        <v>-136418.57305270503</v>
      </c>
      <c r="P2366" s="25">
        <f ca="1">VLOOKUP(CONCATENATE($F2366," ",$G2366),AllocFactorMatrix,(P$4+1),FALSE)*$E2366</f>
        <v>-10637.216739055362</v>
      </c>
      <c r="Q2366" s="25">
        <f ca="1">VLOOKUP(CONCATENATE($F2366," ",$G2366),AllocFactorMatrix,(Q$4+1),FALSE)*$E2366</f>
        <v>-2227.6643530687816</v>
      </c>
      <c r="R2366" s="25">
        <f t="shared" ca="1" si="1069"/>
        <v>-631249.76353189512</v>
      </c>
      <c r="S2366" s="25">
        <f ca="1">VLOOKUP(CONCATENATE($F2366," ",$G2366),AllocFactorMatrix,(S$4+1),FALSE)*$E2366</f>
        <v>-28859.070532170597</v>
      </c>
      <c r="T2366" s="25">
        <f ca="1">VLOOKUP(CONCATENATE($F2366," ",$G2366),AllocFactorMatrix,(T$4+1),FALSE)*$E2366</f>
        <v>-313703.89731496776</v>
      </c>
      <c r="U2366" s="25">
        <f ca="1">VLOOKUP(CONCATENATE($F2366," ",$G2366),AllocFactorMatrix,(U$4+1),FALSE)*$E2366</f>
        <v>-2062146.1919605846</v>
      </c>
      <c r="V2366" s="25">
        <f ca="1">VLOOKUP(CONCATENATE($F2366," ",$G2366),AllocFactorMatrix,(V$4+1),FALSE)*$E2366</f>
        <v>-320896.46535042883</v>
      </c>
      <c r="W2366" s="25">
        <f t="shared" ca="1" si="1071"/>
        <v>-2725605.6251581516</v>
      </c>
      <c r="X2366" s="25">
        <f ca="1">VLOOKUP(CONCATENATE($F2366," ",$G2366),AllocFactorMatrix,(X$4+1),FALSE)*$E2366</f>
        <v>-130860.26143774345</v>
      </c>
      <c r="Y2366" s="25">
        <f ca="1">VLOOKUP(CONCATENATE($F2366," ",$G2366),AllocFactorMatrix,(Y$4+1),FALSE)*$E2366</f>
        <v>-3137.811737875742</v>
      </c>
      <c r="Z2366" s="25">
        <f t="shared" ca="1" si="1070"/>
        <v>-133998.07317561918</v>
      </c>
      <c r="AA2366" s="25">
        <f ca="1">VLOOKUP(CONCATENATE($F2366," ",$G2366),AllocFactorMatrix,(AA$4+1),FALSE)*$E2366</f>
        <v>-2284.6754081071663</v>
      </c>
      <c r="AB2366" s="25">
        <f ca="1">VLOOKUP(CONCATENATE($F2366," ",$G2366),AllocFactorMatrix,(AB$4+1),FALSE)*$E2366</f>
        <v>-12727.387003506185</v>
      </c>
      <c r="AC2366" s="25">
        <f ca="1">VLOOKUP(CONCATENATE($F2366," ",$G2366),AllocFactorMatrix,(AC$4+1),FALSE)*$E2366</f>
        <v>-3187.5071065635098</v>
      </c>
    </row>
    <row r="2367" spans="4:29" hidden="1" outlineLevel="1">
      <c r="F2367" s="61" t="str">
        <f>F2374</f>
        <v>RB_GUP-Land_P</v>
      </c>
      <c r="G2367" s="20" t="str">
        <f>$G$8</f>
        <v>PRODUCTION</v>
      </c>
      <c r="H2367" s="24">
        <f t="shared" ca="1" si="1063"/>
        <v>1871802.4025560396</v>
      </c>
      <c r="I2367" s="25">
        <f ca="1">VLOOKUP(CONCATENATE($F2367," ",$G2367),AllocFactorMatrix,(I$4+1),FALSE)*$E2374</f>
        <v>917825.05033056275</v>
      </c>
      <c r="J2367" s="25">
        <f ca="1">VLOOKUP(CONCATENATE($F2367," ",$G2367),AllocFactorMatrix,(J$4+1),FALSE)*$E2374</f>
        <v>232174.04917833421</v>
      </c>
      <c r="K2367" s="25">
        <f ca="1">VLOOKUP(CONCATENATE($F2367," ",$G2367),AllocFactorMatrix,(K$4+1),FALSE)*$E2374</f>
        <v>2714.4677783096072</v>
      </c>
      <c r="L2367" s="25">
        <f ca="1">VLOOKUP(CONCATENATE($F2367," ",$G2367),AllocFactorMatrix,(L$4+1),FALSE)*$E2374</f>
        <v>66.872290264772971</v>
      </c>
      <c r="M2367" s="25">
        <f t="shared" ref="M2367:M2374" ca="1" si="1072">SUBTOTAL(9,J2367:L2367)</f>
        <v>234955.3892469086</v>
      </c>
      <c r="N2367" s="25">
        <f ca="1">VLOOKUP(CONCATENATE($F2367," ",$G2367),AllocFactorMatrix,(N$4+1),FALSE)*$E2374</f>
        <v>97144.535069427599</v>
      </c>
      <c r="O2367" s="25">
        <f ca="1">VLOOKUP(CONCATENATE($F2367," ",$G2367),AllocFactorMatrix,(O$4+1),FALSE)*$E2374</f>
        <v>27666.286693815564</v>
      </c>
      <c r="P2367" s="25">
        <f ca="1">VLOOKUP(CONCATENATE($F2367," ",$G2367),AllocFactorMatrix,(P$4+1),FALSE)*$E2374</f>
        <v>2189.3850759157649</v>
      </c>
      <c r="Q2367" s="25">
        <f ca="1">VLOOKUP(CONCATENATE($F2367," ",$G2367),AllocFactorMatrix,(Q$4+1),FALSE)*$E2374</f>
        <v>462.1405859732136</v>
      </c>
      <c r="R2367" s="25">
        <f t="shared" ref="R2367:R2374" ca="1" si="1073">SUBTOTAL(9,N2367:Q2367)</f>
        <v>127462.34742513215</v>
      </c>
      <c r="S2367" s="25">
        <f ca="1">VLOOKUP(CONCATENATE($F2367," ",$G2367),AllocFactorMatrix,(S$4+1),FALSE)*$E2374</f>
        <v>5835.5017048461777</v>
      </c>
      <c r="T2367" s="25">
        <f ca="1">VLOOKUP(CONCATENATE($F2367," ",$G2367),AllocFactorMatrix,(T$4+1),FALSE)*$E2374</f>
        <v>63617.205954821809</v>
      </c>
      <c r="U2367" s="25">
        <f ca="1">VLOOKUP(CONCATENATE($F2367," ",$G2367),AllocFactorMatrix,(U$4+1),FALSE)*$E2374</f>
        <v>424876.29612232407</v>
      </c>
      <c r="V2367" s="25">
        <f ca="1">VLOOKUP(CONCATENATE($F2367," ",$G2367),AllocFactorMatrix,(V$4+1),FALSE)*$E2374</f>
        <v>66655.062568642621</v>
      </c>
      <c r="W2367" s="25">
        <f ca="1">SUBTOTAL(9,S2367:V2367)</f>
        <v>560984.06635063468</v>
      </c>
      <c r="X2367" s="25">
        <f ca="1">VLOOKUP(CONCATENATE($F2367," ",$G2367),AllocFactorMatrix,(X$4+1),FALSE)*$E2374</f>
        <v>26367.668745325071</v>
      </c>
      <c r="Y2367" s="25">
        <f ca="1">VLOOKUP(CONCATENATE($F2367," ",$G2367),AllocFactorMatrix,(Y$4+1),FALSE)*$E2374</f>
        <v>636.52516313374008</v>
      </c>
      <c r="Z2367" s="25">
        <f t="shared" ref="Z2367:Z2374" ca="1" si="1074">SUBTOTAL(9,X2367:Y2367)</f>
        <v>27004.193908458812</v>
      </c>
      <c r="AA2367" s="25">
        <f ca="1">VLOOKUP(CONCATENATE($F2367," ",$G2367),AllocFactorMatrix,(AA$4+1),FALSE)*$E2374</f>
        <v>459.71501986899102</v>
      </c>
      <c r="AB2367" s="25">
        <f ca="1">VLOOKUP(CONCATENATE($F2367," ",$G2367),AllocFactorMatrix,(AB$4+1),FALSE)*$E2374</f>
        <v>2492.6665678517143</v>
      </c>
      <c r="AC2367" s="25">
        <f ca="1">VLOOKUP(CONCATENATE($F2367," ",$G2367),AllocFactorMatrix,(AC$4+1),FALSE)*$E2374</f>
        <v>618.97370662154037</v>
      </c>
    </row>
    <row r="2368" spans="4:29" hidden="1" outlineLevel="1">
      <c r="F2368" s="61" t="str">
        <f>F2374</f>
        <v>RB_GUP-Land_P</v>
      </c>
      <c r="G2368" s="20" t="str">
        <f>$G$9</f>
        <v>BULKTRAN</v>
      </c>
      <c r="H2368" s="24">
        <f t="shared" ca="1" si="1063"/>
        <v>33084.554191036324</v>
      </c>
      <c r="I2368" s="25">
        <f ca="1">VLOOKUP(CONCATENATE($F2368," ",$G2368),AllocFactorMatrix,(I$4+1),FALSE)*$E2374</f>
        <v>16222.776813453218</v>
      </c>
      <c r="J2368" s="25">
        <f ca="1">VLOOKUP(CONCATENATE($F2368," ",$G2368),AllocFactorMatrix,(J$4+1),FALSE)*$E2374</f>
        <v>4103.7317300713094</v>
      </c>
      <c r="K2368" s="25">
        <f ca="1">VLOOKUP(CONCATENATE($F2368," ",$G2368),AllocFactorMatrix,(K$4+1),FALSE)*$E2374</f>
        <v>47.978865818673121</v>
      </c>
      <c r="L2368" s="25">
        <f ca="1">VLOOKUP(CONCATENATE($F2368," ",$G2368),AllocFactorMatrix,(L$4+1),FALSE)*$E2374</f>
        <v>1.1819836902241367</v>
      </c>
      <c r="M2368" s="25">
        <f t="shared" ca="1" si="1072"/>
        <v>4152.892579580207</v>
      </c>
      <c r="N2368" s="25">
        <f ca="1">VLOOKUP(CONCATENATE($F2368," ",$G2368),AllocFactorMatrix,(N$4+1),FALSE)*$E2374</f>
        <v>1717.0528419445616</v>
      </c>
      <c r="O2368" s="25">
        <f ca="1">VLOOKUP(CONCATENATE($F2368," ",$G2368),AllocFactorMatrix,(O$4+1),FALSE)*$E2374</f>
        <v>489.00822017129792</v>
      </c>
      <c r="P2368" s="25">
        <f ca="1">VLOOKUP(CONCATENATE($F2368," ",$G2368),AllocFactorMatrix,(P$4+1),FALSE)*$E2374</f>
        <v>38.697903737204285</v>
      </c>
      <c r="Q2368" s="25">
        <f ca="1">VLOOKUP(CONCATENATE($F2368," ",$G2368),AllocFactorMatrix,(Q$4+1),FALSE)*$E2374</f>
        <v>8.1684451519183821</v>
      </c>
      <c r="R2368" s="25">
        <f t="shared" ca="1" si="1073"/>
        <v>2252.9274110049823</v>
      </c>
      <c r="S2368" s="25">
        <f ca="1">VLOOKUP(CONCATENATE($F2368," ",$G2368),AllocFactorMatrix,(S$4+1),FALSE)*$E2374</f>
        <v>103.1438853386599</v>
      </c>
      <c r="T2368" s="25">
        <f ca="1">VLOOKUP(CONCATENATE($F2368," ",$G2368),AllocFactorMatrix,(T$4+1),FALSE)*$E2374</f>
        <v>1124.4492981847247</v>
      </c>
      <c r="U2368" s="25">
        <f ca="1">VLOOKUP(CONCATENATE($F2368," ",$G2368),AllocFactorMatrix,(U$4+1),FALSE)*$E2374</f>
        <v>7509.7899352786981</v>
      </c>
      <c r="V2368" s="25">
        <f ca="1">VLOOKUP(CONCATENATE($F2368," ",$G2368),AllocFactorMatrix,(V$4+1),FALSE)*$E2374</f>
        <v>1178.1441388512969</v>
      </c>
      <c r="W2368" s="25">
        <f t="shared" ref="W2368:W2374" ca="1" si="1075">SUBTOTAL(9,S2368:V2368)</f>
        <v>9915.5272576533807</v>
      </c>
      <c r="X2368" s="25">
        <f ca="1">VLOOKUP(CONCATENATE($F2368," ",$G2368),AllocFactorMatrix,(X$4+1),FALSE)*$E2374</f>
        <v>466.05483800253023</v>
      </c>
      <c r="Y2368" s="25">
        <f ca="1">VLOOKUP(CONCATENATE($F2368," ",$G2368),AllocFactorMatrix,(Y$4+1),FALSE)*$E2374</f>
        <v>11.25073417199334</v>
      </c>
      <c r="Z2368" s="25">
        <f t="shared" ca="1" si="1074"/>
        <v>477.30557217452355</v>
      </c>
      <c r="AA2368" s="25">
        <f ca="1">VLOOKUP(CONCATENATE($F2368," ",$G2368),AllocFactorMatrix,(AA$4+1),FALSE)*$E2374</f>
        <v>8.125572692138709</v>
      </c>
      <c r="AB2368" s="25">
        <f ca="1">VLOOKUP(CONCATENATE($F2368," ",$G2368),AllocFactorMatrix,(AB$4+1),FALSE)*$E2374</f>
        <v>44.058476488575586</v>
      </c>
      <c r="AC2368" s="25">
        <f ca="1">VLOOKUP(CONCATENATE($F2368," ",$G2368),AllocFactorMatrix,(AC$4+1),FALSE)*$E2374</f>
        <v>10.940507989295561</v>
      </c>
    </row>
    <row r="2369" spans="4:29" hidden="1" outlineLevel="1">
      <c r="F2369" s="61" t="str">
        <f>F2374</f>
        <v>RB_GUP-Land_P</v>
      </c>
      <c r="G2369" s="20" t="str">
        <f>$G$10</f>
        <v>SUBTRAN</v>
      </c>
      <c r="H2369" s="24">
        <f t="shared" ca="1" si="1063"/>
        <v>12688.210323402413</v>
      </c>
      <c r="I2369" s="25">
        <f ca="1">VLOOKUP(CONCATENATE($F2369," ",$G2369),AllocFactorMatrix,(I$4+1),FALSE)*$E2374</f>
        <v>6025.6540164652533</v>
      </c>
      <c r="J2369" s="25">
        <f ca="1">VLOOKUP(CONCATENATE($F2369," ",$G2369),AllocFactorMatrix,(J$4+1),FALSE)*$E2374</f>
        <v>1542.4785152454456</v>
      </c>
      <c r="K2369" s="25">
        <f ca="1">VLOOKUP(CONCATENATE($F2369," ",$G2369),AllocFactorMatrix,(K$4+1),FALSE)*$E2374</f>
        <v>17.974845543008971</v>
      </c>
      <c r="L2369" s="25">
        <f ca="1">VLOOKUP(CONCATENATE($F2369," ",$G2369),AllocFactorMatrix,(L$4+1),FALSE)*$E2374</f>
        <v>0.58929129415984904</v>
      </c>
      <c r="M2369" s="25">
        <f t="shared" ca="1" si="1072"/>
        <v>1561.0426520826145</v>
      </c>
      <c r="N2369" s="25">
        <f ca="1">VLOOKUP(CONCATENATE($F2369," ",$G2369),AllocFactorMatrix,(N$4+1),FALSE)*$E2374</f>
        <v>672.28707818227633</v>
      </c>
      <c r="O2369" s="25">
        <f ca="1">VLOOKUP(CONCATENATE($F2369," ",$G2369),AllocFactorMatrix,(O$4+1),FALSE)*$E2374</f>
        <v>190.55825431267564</v>
      </c>
      <c r="P2369" s="25">
        <f ca="1">VLOOKUP(CONCATENATE($F2369," ",$G2369),AllocFactorMatrix,(P$4+1),FALSE)*$E2374</f>
        <v>19.519438790991575</v>
      </c>
      <c r="Q2369" s="25">
        <f ca="1">VLOOKUP(CONCATENATE($F2369," ",$G2369),AllocFactorMatrix,(Q$4+1),FALSE)*$E2374</f>
        <v>0</v>
      </c>
      <c r="R2369" s="25">
        <f t="shared" ca="1" si="1073"/>
        <v>882.36477128594356</v>
      </c>
      <c r="S2369" s="25">
        <f ca="1">VLOOKUP(CONCATENATE($F2369," ",$G2369),AllocFactorMatrix,(S$4+1),FALSE)*$E2374</f>
        <v>37.651095698126099</v>
      </c>
      <c r="T2369" s="25">
        <f ca="1">VLOOKUP(CONCATENATE($F2369," ",$G2369),AllocFactorMatrix,(T$4+1),FALSE)*$E2374</f>
        <v>435.16686667854867</v>
      </c>
      <c r="U2369" s="25">
        <f ca="1">VLOOKUP(CONCATENATE($F2369," ",$G2369),AllocFactorMatrix,(U$4+1),FALSE)*$E2374</f>
        <v>3544.7584764987696</v>
      </c>
      <c r="V2369" s="25">
        <f ca="1">VLOOKUP(CONCATENATE($F2369," ",$G2369),AllocFactorMatrix,(V$4+1),FALSE)*$E2374</f>
        <v>0</v>
      </c>
      <c r="W2369" s="25">
        <f t="shared" ca="1" si="1075"/>
        <v>4017.5764388754442</v>
      </c>
      <c r="X2369" s="25">
        <f ca="1">VLOOKUP(CONCATENATE($F2369," ",$G2369),AllocFactorMatrix,(X$4+1),FALSE)*$E2374</f>
        <v>182.45490126531234</v>
      </c>
      <c r="Y2369" s="25">
        <f ca="1">VLOOKUP(CONCATENATE($F2369," ",$G2369),AllocFactorMatrix,(Y$4+1),FALSE)*$E2374</f>
        <v>4.3653550455564494</v>
      </c>
      <c r="Z2369" s="25">
        <f t="shared" ca="1" si="1074"/>
        <v>186.82025631086879</v>
      </c>
      <c r="AA2369" s="25">
        <f ca="1">VLOOKUP(CONCATENATE($F2369," ",$G2369),AllocFactorMatrix,(AA$4+1),FALSE)*$E2374</f>
        <v>2.9960802625246172</v>
      </c>
      <c r="AB2369" s="25">
        <f ca="1">VLOOKUP(CONCATENATE($F2369," ",$G2369),AllocFactorMatrix,(AB$4+1),FALSE)*$E2374</f>
        <v>9.4115840599013065</v>
      </c>
      <c r="AC2369" s="25">
        <f ca="1">VLOOKUP(CONCATENATE($F2369," ",$G2369),AllocFactorMatrix,(AC$4+1),FALSE)*$E2374</f>
        <v>2.344524059864713</v>
      </c>
    </row>
    <row r="2370" spans="4:29" hidden="1" outlineLevel="1">
      <c r="F2370" s="61" t="str">
        <f>F2374</f>
        <v>RB_GUP-Land_P</v>
      </c>
      <c r="G2370" s="20" t="str">
        <f>$G$11</f>
        <v>DISTPRI</v>
      </c>
      <c r="H2370" s="24">
        <f t="shared" ca="1" si="1063"/>
        <v>23929.669402400727</v>
      </c>
      <c r="I2370" s="25">
        <f ca="1">VLOOKUP(CONCATENATE($F2370," ",$G2370),AllocFactorMatrix,(I$4+1),FALSE)*$E2374</f>
        <v>15901.233111925721</v>
      </c>
      <c r="J2370" s="25">
        <f ca="1">VLOOKUP(CONCATENATE($F2370," ",$G2370),AllocFactorMatrix,(J$4+1),FALSE)*$E2374</f>
        <v>4003.3203125706273</v>
      </c>
      <c r="K2370" s="25">
        <f ca="1">VLOOKUP(CONCATENATE($F2370," ",$G2370),AllocFactorMatrix,(K$4+1),FALSE)*$E2374</f>
        <v>46.717313356285032</v>
      </c>
      <c r="L2370" s="25">
        <f ca="1">VLOOKUP(CONCATENATE($F2370," ",$G2370),AllocFactorMatrix,(L$4+1),FALSE)*$E2374</f>
        <v>0</v>
      </c>
      <c r="M2370" s="25">
        <f t="shared" ca="1" si="1072"/>
        <v>4050.0376259269124</v>
      </c>
      <c r="N2370" s="25">
        <f ca="1">VLOOKUP(CONCATENATE($F2370," ",$G2370),AllocFactorMatrix,(N$4+1),FALSE)*$E2374</f>
        <v>1726.3426109987861</v>
      </c>
      <c r="O2370" s="25">
        <f ca="1">VLOOKUP(CONCATENATE($F2370," ",$G2370),AllocFactorMatrix,(O$4+1),FALSE)*$E2374</f>
        <v>490.07136928922569</v>
      </c>
      <c r="P2370" s="25">
        <f ca="1">VLOOKUP(CONCATENATE($F2370," ",$G2370),AllocFactorMatrix,(P$4+1),FALSE)*$E2374</f>
        <v>0</v>
      </c>
      <c r="Q2370" s="25">
        <f ca="1">VLOOKUP(CONCATENATE($F2370," ",$G2370),AllocFactorMatrix,(Q$4+1),FALSE)*$E2374</f>
        <v>0</v>
      </c>
      <c r="R2370" s="25">
        <f t="shared" ca="1" si="1073"/>
        <v>2216.4139802880118</v>
      </c>
      <c r="S2370" s="25">
        <f ca="1">VLOOKUP(CONCATENATE($F2370," ",$G2370),AllocFactorMatrix,(S$4+1),FALSE)*$E2374</f>
        <v>98.459662253659701</v>
      </c>
      <c r="T2370" s="25">
        <f ca="1">VLOOKUP(CONCATENATE($F2370," ",$G2370),AllocFactorMatrix,(T$4+1),FALSE)*$E2374</f>
        <v>1138.8237183743029</v>
      </c>
      <c r="U2370" s="25">
        <f ca="1">VLOOKUP(CONCATENATE($F2370," ",$G2370),AllocFactorMatrix,(U$4+1),FALSE)*$E2374</f>
        <v>0</v>
      </c>
      <c r="V2370" s="25">
        <f ca="1">VLOOKUP(CONCATENATE($F2370," ",$G2370),AllocFactorMatrix,(V$4+1),FALSE)*$E2374</f>
        <v>0</v>
      </c>
      <c r="W2370" s="25">
        <f t="shared" ca="1" si="1075"/>
        <v>1237.2833806279625</v>
      </c>
      <c r="X2370" s="25">
        <f ca="1">VLOOKUP(CONCATENATE($F2370," ",$G2370),AllocFactorMatrix,(X$4+1),FALSE)*$E2374</f>
        <v>468.5002979728593</v>
      </c>
      <c r="Y2370" s="25">
        <f ca="1">VLOOKUP(CONCATENATE($F2370," ",$G2370),AllocFactorMatrix,(Y$4+1),FALSE)*$E2374</f>
        <v>11.224879844052802</v>
      </c>
      <c r="Z2370" s="25">
        <f t="shared" ca="1" si="1074"/>
        <v>479.72517781691209</v>
      </c>
      <c r="AA2370" s="25">
        <f ca="1">VLOOKUP(CONCATENATE($F2370," ",$G2370),AllocFactorMatrix,(AA$4+1),FALSE)*$E2374</f>
        <v>8.0604355894813722</v>
      </c>
      <c r="AB2370" s="25">
        <f ca="1">VLOOKUP(CONCATENATE($F2370," ",$G2370),AllocFactorMatrix,(AB$4+1),FALSE)*$E2374</f>
        <v>29.547015999447098</v>
      </c>
      <c r="AC2370" s="25">
        <f ca="1">VLOOKUP(CONCATENATE($F2370," ",$G2370),AllocFactorMatrix,(AC$4+1),FALSE)*$E2374</f>
        <v>7.3686742262750311</v>
      </c>
    </row>
    <row r="2371" spans="4:29" hidden="1" outlineLevel="1">
      <c r="F2371" s="61" t="str">
        <f>F2374</f>
        <v>RB_GUP-Land_P</v>
      </c>
      <c r="G2371" s="20" t="str">
        <f>$G$12</f>
        <v>DISTSEC</v>
      </c>
      <c r="H2371" s="24">
        <f t="shared" ca="1" si="1063"/>
        <v>10114.225555503268</v>
      </c>
      <c r="I2371" s="25">
        <f ca="1">VLOOKUP(CONCATENATE($F2371," ",$G2371),AllocFactorMatrix,(I$4+1),FALSE)*$E2374</f>
        <v>7551.2986217211155</v>
      </c>
      <c r="J2371" s="25">
        <f ca="1">VLOOKUP(CONCATENATE($F2371," ",$G2371),AllocFactorMatrix,(J$4+1),FALSE)*$E2374</f>
        <v>1695.166476158721</v>
      </c>
      <c r="K2371" s="25">
        <f ca="1">VLOOKUP(CONCATENATE($F2371," ",$G2371),AllocFactorMatrix,(K$4+1),FALSE)*$E2374</f>
        <v>0</v>
      </c>
      <c r="L2371" s="25">
        <f ca="1">VLOOKUP(CONCATENATE($F2371," ",$G2371),AllocFactorMatrix,(L$4+1),FALSE)*$E2374</f>
        <v>0</v>
      </c>
      <c r="M2371" s="25">
        <f t="shared" ca="1" si="1072"/>
        <v>1695.166476158721</v>
      </c>
      <c r="N2371" s="25">
        <f ca="1">VLOOKUP(CONCATENATE($F2371," ",$G2371),AllocFactorMatrix,(N$4+1),FALSE)*$E2374</f>
        <v>597.56405346588872</v>
      </c>
      <c r="O2371" s="25">
        <f ca="1">VLOOKUP(CONCATENATE($F2371," ",$G2371),AllocFactorMatrix,(O$4+1),FALSE)*$E2374</f>
        <v>0</v>
      </c>
      <c r="P2371" s="25">
        <f ca="1">VLOOKUP(CONCATENATE($F2371," ",$G2371),AllocFactorMatrix,(P$4+1),FALSE)*$E2374</f>
        <v>0</v>
      </c>
      <c r="Q2371" s="25">
        <f ca="1">VLOOKUP(CONCATENATE($F2371," ",$G2371),AllocFactorMatrix,(Q$4+1),FALSE)*$E2374</f>
        <v>0</v>
      </c>
      <c r="R2371" s="25">
        <f t="shared" ca="1" si="1073"/>
        <v>597.56405346588872</v>
      </c>
      <c r="S2371" s="25">
        <f ca="1">VLOOKUP(CONCATENATE($F2371," ",$G2371),AllocFactorMatrix,(S$4+1),FALSE)*$E2374</f>
        <v>26.448517510471028</v>
      </c>
      <c r="T2371" s="25">
        <f ca="1">VLOOKUP(CONCATENATE($F2371," ",$G2371),AllocFactorMatrix,(T$4+1),FALSE)*$E2374</f>
        <v>0</v>
      </c>
      <c r="U2371" s="25">
        <f ca="1">VLOOKUP(CONCATENATE($F2371," ",$G2371),AllocFactorMatrix,(U$4+1),FALSE)*$E2374</f>
        <v>0</v>
      </c>
      <c r="V2371" s="25">
        <f ca="1">VLOOKUP(CONCATENATE($F2371," ",$G2371),AllocFactorMatrix,(V$4+1),FALSE)*$E2374</f>
        <v>0</v>
      </c>
      <c r="W2371" s="25">
        <f t="shared" ca="1" si="1075"/>
        <v>26.448517510471028</v>
      </c>
      <c r="X2371" s="25">
        <f ca="1">VLOOKUP(CONCATENATE($F2371," ",$G2371),AllocFactorMatrix,(X$4+1),FALSE)*$E2374</f>
        <v>166.31099001847593</v>
      </c>
      <c r="Y2371" s="25">
        <f ca="1">VLOOKUP(CONCATENATE($F2371," ",$G2371),AllocFactorMatrix,(Y$4+1),FALSE)*$E2374</f>
        <v>0</v>
      </c>
      <c r="Z2371" s="25">
        <f t="shared" ca="1" si="1074"/>
        <v>166.31099001847593</v>
      </c>
      <c r="AA2371" s="25">
        <f ca="1">VLOOKUP(CONCATENATE($F2371," ",$G2371),AllocFactorMatrix,(AA$4+1),FALSE)*$E2374</f>
        <v>2.7119126341190691</v>
      </c>
      <c r="AB2371" s="25">
        <f ca="1">VLOOKUP(CONCATENATE($F2371," ",$G2371),AllocFactorMatrix,(AB$4+1),FALSE)*$E2374</f>
        <v>59.883157784922695</v>
      </c>
      <c r="AC2371" s="25">
        <f ca="1">VLOOKUP(CONCATENATE($F2371," ",$G2371),AllocFactorMatrix,(AC$4+1),FALSE)*$E2374</f>
        <v>14.841826209553814</v>
      </c>
    </row>
    <row r="2372" spans="4:29" hidden="1" outlineLevel="1">
      <c r="F2372" s="61" t="str">
        <f>F2374</f>
        <v>RB_GUP-Land_P</v>
      </c>
      <c r="G2372" s="20" t="str">
        <f>$G$13</f>
        <v>ENERGY</v>
      </c>
      <c r="H2372" s="24">
        <f t="shared" ca="1" si="1063"/>
        <v>1888.0705374760146</v>
      </c>
      <c r="I2372" s="25">
        <f ca="1">VLOOKUP(CONCATENATE($F2372," ",$G2372),AllocFactorMatrix,(I$4+1),FALSE)*$E2374</f>
        <v>686.37496588223257</v>
      </c>
      <c r="J2372" s="25">
        <f ca="1">VLOOKUP(CONCATENATE($F2372," ",$G2372),AllocFactorMatrix,(J$4+1),FALSE)*$E2374</f>
        <v>221.53860978280727</v>
      </c>
      <c r="K2372" s="25">
        <f ca="1">VLOOKUP(CONCATENATE($F2372," ",$G2372),AllocFactorMatrix,(K$4+1),FALSE)*$E2374</f>
        <v>2.5361967711202942</v>
      </c>
      <c r="L2372" s="25">
        <f ca="1">VLOOKUP(CONCATENATE($F2372," ",$G2372),AllocFactorMatrix,(L$4+1),FALSE)*$E2374</f>
        <v>6.4279750102279834E-2</v>
      </c>
      <c r="M2372" s="25">
        <f t="shared" ca="1" si="1072"/>
        <v>224.13908630402986</v>
      </c>
      <c r="N2372" s="25">
        <f ca="1">VLOOKUP(CONCATENATE($F2372," ",$G2372),AllocFactorMatrix,(N$4+1),FALSE)*$E2374</f>
        <v>107.20645433330419</v>
      </c>
      <c r="O2372" s="25">
        <f ca="1">VLOOKUP(CONCATENATE($F2372," ",$G2372),AllocFactorMatrix,(O$4+1),FALSE)*$E2374</f>
        <v>29.92452608025388</v>
      </c>
      <c r="P2372" s="25">
        <f ca="1">VLOOKUP(CONCATENATE($F2372," ",$G2372),AllocFactorMatrix,(P$4+1),FALSE)*$E2374</f>
        <v>2.3691474171450229</v>
      </c>
      <c r="Q2372" s="25">
        <f ca="1">VLOOKUP(CONCATENATE($F2372," ",$G2372),AllocFactorMatrix,(Q$4+1),FALSE)*$E2374</f>
        <v>0.48566438150830404</v>
      </c>
      <c r="R2372" s="25">
        <f t="shared" ca="1" si="1073"/>
        <v>139.98579221221141</v>
      </c>
      <c r="S2372" s="25">
        <f ca="1">VLOOKUP(CONCATENATE($F2372," ",$G2372),AllocFactorMatrix,(S$4+1),FALSE)*$E2374</f>
        <v>7.1436553848444371</v>
      </c>
      <c r="T2372" s="25">
        <f ca="1">VLOOKUP(CONCATENATE($F2372," ",$G2372),AllocFactorMatrix,(T$4+1),FALSE)*$E2374</f>
        <v>85.372462999974616</v>
      </c>
      <c r="U2372" s="25">
        <f ca="1">VLOOKUP(CONCATENATE($F2372," ",$G2372),AllocFactorMatrix,(U$4+1),FALSE)*$E2374</f>
        <v>603.5433671869489</v>
      </c>
      <c r="V2372" s="25">
        <f ca="1">VLOOKUP(CONCATENATE($F2372," ",$G2372),AllocFactorMatrix,(V$4+1),FALSE)*$E2374</f>
        <v>96.723658797036208</v>
      </c>
      <c r="W2372" s="25">
        <f t="shared" ca="1" si="1075"/>
        <v>792.78314436880419</v>
      </c>
      <c r="X2372" s="25">
        <f ca="1">VLOOKUP(CONCATENATE($F2372," ",$G2372),AllocFactorMatrix,(X$4+1),FALSE)*$E2374</f>
        <v>29.079307411397409</v>
      </c>
      <c r="Y2372" s="25">
        <f ca="1">VLOOKUP(CONCATENATE($F2372," ",$G2372),AllocFactorMatrix,(Y$4+1),FALSE)*$E2374</f>
        <v>0.68346642711375127</v>
      </c>
      <c r="Z2372" s="25">
        <f t="shared" ca="1" si="1074"/>
        <v>29.762773838511158</v>
      </c>
      <c r="AA2372" s="25">
        <f ca="1">VLOOKUP(CONCATENATE($F2372," ",$G2372),AllocFactorMatrix,(AA$4+1),FALSE)*$E2374</f>
        <v>0.66769137791627819</v>
      </c>
      <c r="AB2372" s="25">
        <f ca="1">VLOOKUP(CONCATENATE($F2372," ",$G2372),AllocFactorMatrix,(AB$4+1),FALSE)*$E2374</f>
        <v>11.489042385213713</v>
      </c>
      <c r="AC2372" s="25">
        <f ca="1">VLOOKUP(CONCATENATE($F2372," ",$G2372),AllocFactorMatrix,(AC$4+1),FALSE)*$E2374</f>
        <v>2.8680411070953782</v>
      </c>
    </row>
    <row r="2373" spans="4:29" hidden="1" outlineLevel="1">
      <c r="F2373" s="61" t="str">
        <f>F2374</f>
        <v>RB_GUP-Land_P</v>
      </c>
      <c r="G2373" s="20" t="str">
        <f>$G$14</f>
        <v>CUSTOMER</v>
      </c>
      <c r="H2373" s="24">
        <f t="shared" ca="1" si="1063"/>
        <v>27009.978384142847</v>
      </c>
      <c r="I2373" s="25">
        <f ca="1">VLOOKUP(CONCATENATE($F2373," ",$G2373),AllocFactorMatrix,(I$4+1),FALSE)*$E2374</f>
        <v>21691.859760918171</v>
      </c>
      <c r="J2373" s="25">
        <f ca="1">VLOOKUP(CONCATENATE($F2373," ",$G2373),AllocFactorMatrix,(J$4+1),FALSE)*$E2374</f>
        <v>5121.2432776908372</v>
      </c>
      <c r="K2373" s="25">
        <f ca="1">VLOOKUP(CONCATENATE($F2373," ",$G2373),AllocFactorMatrix,(K$4+1),FALSE)*$E2374</f>
        <v>15.044547484320979</v>
      </c>
      <c r="L2373" s="25">
        <f ca="1">VLOOKUP(CONCATENATE($F2373," ",$G2373),AllocFactorMatrix,(L$4+1),FALSE)*$E2374</f>
        <v>0.64287099216934762</v>
      </c>
      <c r="M2373" s="25">
        <f t="shared" ca="1" si="1072"/>
        <v>5136.9306961673274</v>
      </c>
      <c r="N2373" s="25">
        <f ca="1">VLOOKUP(CONCATENATE($F2373," ",$G2373),AllocFactorMatrix,(N$4+1),FALSE)*$E2374</f>
        <v>63.260501394857059</v>
      </c>
      <c r="O2373" s="25">
        <f ca="1">VLOOKUP(CONCATENATE($F2373," ",$G2373),AllocFactorMatrix,(O$4+1),FALSE)*$E2374</f>
        <v>12.825265474618279</v>
      </c>
      <c r="P2373" s="25">
        <f ca="1">VLOOKUP(CONCATENATE($F2373," ",$G2373),AllocFactorMatrix,(P$4+1),FALSE)*$E2374</f>
        <v>1.8385146989166723</v>
      </c>
      <c r="Q2373" s="25">
        <f ca="1">VLOOKUP(CONCATENATE($F2373," ",$G2373),AllocFactorMatrix,(Q$4+1),FALSE)*$E2374</f>
        <v>0.78327168160510985</v>
      </c>
      <c r="R2373" s="25">
        <f t="shared" ca="1" si="1073"/>
        <v>78.707553249997119</v>
      </c>
      <c r="S2373" s="25">
        <f ca="1">VLOOKUP(CONCATENATE($F2373," ",$G2373),AllocFactorMatrix,(S$4+1),FALSE)*$E2374</f>
        <v>0.87605660935853069</v>
      </c>
      <c r="T2373" s="25">
        <f ca="1">VLOOKUP(CONCATENATE($F2373," ",$G2373),AllocFactorMatrix,(T$4+1),FALSE)*$E2374</f>
        <v>7.4808029593228973</v>
      </c>
      <c r="U2373" s="25">
        <f ca="1">VLOOKUP(CONCATENATE($F2373," ",$G2373),AllocFactorMatrix,(U$4+1),FALSE)*$E2374</f>
        <v>4.7648261456231458</v>
      </c>
      <c r="V2373" s="25">
        <f ca="1">VLOOKUP(CONCATENATE($F2373," ",$G2373),AllocFactorMatrix,(V$4+1),FALSE)*$E2374</f>
        <v>1.1754124511178436</v>
      </c>
      <c r="W2373" s="25">
        <f t="shared" ca="1" si="1075"/>
        <v>14.297098165422415</v>
      </c>
      <c r="X2373" s="25">
        <f ca="1">VLOOKUP(CONCATENATE($F2373," ",$G2373),AllocFactorMatrix,(X$4+1),FALSE)*$E2374</f>
        <v>21.957030680282209</v>
      </c>
      <c r="Y2373" s="25">
        <f ca="1">VLOOKUP(CONCATENATE($F2373," ",$G2373),AllocFactorMatrix,(Y$4+1),FALSE)*$E2374</f>
        <v>0.19898026620063691</v>
      </c>
      <c r="Z2373" s="25">
        <f t="shared" ca="1" si="1074"/>
        <v>22.156010946482844</v>
      </c>
      <c r="AA2373" s="25">
        <f ca="1">VLOOKUP(CONCATENATE($F2373," ",$G2373),AllocFactorMatrix,(AA$4+1),FALSE)*$E2374</f>
        <v>1.3700197030088319</v>
      </c>
      <c r="AB2373" s="25">
        <f ca="1">VLOOKUP(CONCATENATE($F2373," ",$G2373),AllocFactorMatrix,(AB$4+1),FALSE)*$E2374</f>
        <v>47.225851172843655</v>
      </c>
      <c r="AC2373" s="25">
        <f ca="1">VLOOKUP(CONCATENATE($F2373," ",$G2373),AllocFactorMatrix,(AC$4+1),FALSE)*$E2374</f>
        <v>17.431393819600896</v>
      </c>
    </row>
    <row r="2374" spans="4:29" collapsed="1">
      <c r="D2374" s="58" t="s">
        <v>1170</v>
      </c>
      <c r="E2374" s="61">
        <f>'Sch 5'!K445</f>
        <v>1980517.1109499999</v>
      </c>
      <c r="F2374" s="61" t="s">
        <v>546</v>
      </c>
      <c r="G2374" s="20" t="str">
        <f>$G$15</f>
        <v>TOTAL</v>
      </c>
      <c r="H2374" s="24">
        <f t="shared" ca="1" si="1063"/>
        <v>1980517.1109500008</v>
      </c>
      <c r="I2374" s="25">
        <f ca="1">VLOOKUP(CONCATENATE($F2374," ",$G2374),AllocFactorMatrix,(I$4+1),FALSE)*$E2374</f>
        <v>985904.24762092857</v>
      </c>
      <c r="J2374" s="25">
        <f ca="1">VLOOKUP(CONCATENATE($F2374," ",$G2374),AllocFactorMatrix,(J$4+1),FALSE)*$E2374</f>
        <v>248861.52809985395</v>
      </c>
      <c r="K2374" s="25">
        <f ca="1">VLOOKUP(CONCATENATE($F2374," ",$G2374),AllocFactorMatrix,(K$4+1),FALSE)*$E2374</f>
        <v>2844.7195472830158</v>
      </c>
      <c r="L2374" s="25">
        <f ca="1">VLOOKUP(CONCATENATE($F2374," ",$G2374),AllocFactorMatrix,(L$4+1),FALSE)*$E2374</f>
        <v>69.350715991428572</v>
      </c>
      <c r="M2374" s="25">
        <f t="shared" ca="1" si="1072"/>
        <v>251775.5983631284</v>
      </c>
      <c r="N2374" s="25">
        <f ca="1">VLOOKUP(CONCATENATE($F2374," ",$G2374),AllocFactorMatrix,(N$4+1),FALSE)*$E2374</f>
        <v>102028.24860974729</v>
      </c>
      <c r="O2374" s="25">
        <f ca="1">VLOOKUP(CONCATENATE($F2374," ",$G2374),AllocFactorMatrix,(O$4+1),FALSE)*$E2374</f>
        <v>28878.674329143636</v>
      </c>
      <c r="P2374" s="25">
        <f ca="1">VLOOKUP(CONCATENATE($F2374," ",$G2374),AllocFactorMatrix,(P$4+1),FALSE)*$E2374</f>
        <v>2251.8100805600225</v>
      </c>
      <c r="Q2374" s="25">
        <f ca="1">VLOOKUP(CONCATENATE($F2374," ",$G2374),AllocFactorMatrix,(Q$4+1),FALSE)*$E2374</f>
        <v>471.57796718824534</v>
      </c>
      <c r="R2374" s="25">
        <f t="shared" ca="1" si="1073"/>
        <v>133630.31098663918</v>
      </c>
      <c r="S2374" s="25">
        <f ca="1">VLOOKUP(CONCATENATE($F2374," ",$G2374),AllocFactorMatrix,(S$4+1),FALSE)*$E2374</f>
        <v>6109.2245776412983</v>
      </c>
      <c r="T2374" s="25">
        <f ca="1">VLOOKUP(CONCATENATE($F2374," ",$G2374),AllocFactorMatrix,(T$4+1),FALSE)*$E2374</f>
        <v>66408.499104018672</v>
      </c>
      <c r="U2374" s="25">
        <f ca="1">VLOOKUP(CONCATENATE($F2374," ",$G2374),AllocFactorMatrix,(U$4+1),FALSE)*$E2374</f>
        <v>436539.15272743412</v>
      </c>
      <c r="V2374" s="25">
        <f ca="1">VLOOKUP(CONCATENATE($F2374," ",$G2374),AllocFactorMatrix,(V$4+1),FALSE)*$E2374</f>
        <v>67931.105778742072</v>
      </c>
      <c r="W2374" s="25">
        <f t="shared" ca="1" si="1075"/>
        <v>576987.9821878362</v>
      </c>
      <c r="X2374" s="25">
        <f ca="1">VLOOKUP(CONCATENATE($F2374," ",$G2374),AllocFactorMatrix,(X$4+1),FALSE)*$E2374</f>
        <v>27702.026110675928</v>
      </c>
      <c r="Y2374" s="25">
        <f ca="1">VLOOKUP(CONCATENATE($F2374," ",$G2374),AllocFactorMatrix,(Y$4+1),FALSE)*$E2374</f>
        <v>664.24857888865711</v>
      </c>
      <c r="Z2374" s="25">
        <f t="shared" ca="1" si="1074"/>
        <v>28366.274689564587</v>
      </c>
      <c r="AA2374" s="25">
        <f ca="1">VLOOKUP(CONCATENATE($F2374," ",$G2374),AllocFactorMatrix,(AA$4+1),FALSE)*$E2374</f>
        <v>483.64673212817996</v>
      </c>
      <c r="AB2374" s="25">
        <f ca="1">VLOOKUP(CONCATENATE($F2374," ",$G2374),AllocFactorMatrix,(AB$4+1),FALSE)*$E2374</f>
        <v>2694.281695742618</v>
      </c>
      <c r="AC2374" s="25">
        <f ca="1">VLOOKUP(CONCATENATE($F2374," ",$G2374),AllocFactorMatrix,(AC$4+1),FALSE)*$E2374</f>
        <v>674.76867403322581</v>
      </c>
    </row>
    <row r="2375" spans="4:29" hidden="1" outlineLevel="1">
      <c r="F2375" s="61" t="str">
        <f>F2382</f>
        <v>RB_GUP-Land_P</v>
      </c>
      <c r="G2375" s="20" t="str">
        <f>$G$8</f>
        <v>PRODUCTION</v>
      </c>
      <c r="H2375" s="24">
        <f t="shared" ca="1" si="1063"/>
        <v>439924.30075978203</v>
      </c>
      <c r="I2375" s="25">
        <f ca="1">VLOOKUP(CONCATENATE($F2375," ",$G2375),AllocFactorMatrix,(I$4+1),FALSE)*$E2382</f>
        <v>215713.76494394484</v>
      </c>
      <c r="J2375" s="25">
        <f ca="1">VLOOKUP(CONCATENATE($F2375," ",$G2375),AllocFactorMatrix,(J$4+1),FALSE)*$E2382</f>
        <v>54567.194752966476</v>
      </c>
      <c r="K2375" s="25">
        <f ca="1">VLOOKUP(CONCATENATE($F2375," ",$G2375),AllocFactorMatrix,(K$4+1),FALSE)*$E2382</f>
        <v>637.97350493680744</v>
      </c>
      <c r="L2375" s="25">
        <f ca="1">VLOOKUP(CONCATENATE($F2375," ",$G2375),AllocFactorMatrix,(L$4+1),FALSE)*$E2382</f>
        <v>15.716800819767446</v>
      </c>
      <c r="M2375" s="25">
        <f t="shared" ref="M2375:M2414" ca="1" si="1076">SUBTOTAL(9,J2375:L2375)</f>
        <v>55220.885058723055</v>
      </c>
      <c r="N2375" s="25">
        <f ca="1">VLOOKUP(CONCATENATE($F2375," ",$G2375),AllocFactorMatrix,(N$4+1),FALSE)*$E2382</f>
        <v>22831.598893501581</v>
      </c>
      <c r="O2375" s="25">
        <f ca="1">VLOOKUP(CONCATENATE($F2375," ",$G2375),AllocFactorMatrix,(O$4+1),FALSE)*$E2382</f>
        <v>6502.3272818628038</v>
      </c>
      <c r="P2375" s="25">
        <f ca="1">VLOOKUP(CONCATENATE($F2375," ",$G2375),AllocFactorMatrix,(P$4+1),FALSE)*$E2382</f>
        <v>514.56483723970939</v>
      </c>
      <c r="Q2375" s="25">
        <f ca="1">VLOOKUP(CONCATENATE($F2375," ",$G2375),AllocFactorMatrix,(Q$4+1),FALSE)*$E2382</f>
        <v>108.61556426007164</v>
      </c>
      <c r="R2375" s="25">
        <f t="shared" ref="R2375:R2390" ca="1" si="1077">SUBTOTAL(9,N2375:Q2375)</f>
        <v>29957.106576864164</v>
      </c>
      <c r="S2375" s="25">
        <f ca="1">VLOOKUP(CONCATENATE($F2375," ",$G2375),AllocFactorMatrix,(S$4+1),FALSE)*$E2382</f>
        <v>1371.5010748898285</v>
      </c>
      <c r="T2375" s="25">
        <f ca="1">VLOOKUP(CONCATENATE($F2375," ",$G2375),AllocFactorMatrix,(T$4+1),FALSE)*$E2382</f>
        <v>14951.767776207962</v>
      </c>
      <c r="U2375" s="25">
        <f ca="1">VLOOKUP(CONCATENATE($F2375," ",$G2375),AllocFactorMatrix,(U$4+1),FALSE)*$E2382</f>
        <v>99857.446077524</v>
      </c>
      <c r="V2375" s="25">
        <f ca="1">VLOOKUP(CONCATENATE($F2375," ",$G2375),AllocFactorMatrix,(V$4+1),FALSE)*$E2382</f>
        <v>15665.746423109282</v>
      </c>
      <c r="W2375" s="25">
        <f ca="1">SUBTOTAL(9,S2375:V2375)</f>
        <v>131846.46135173106</v>
      </c>
      <c r="X2375" s="25">
        <f ca="1">VLOOKUP(CONCATENATE($F2375," ",$G2375),AllocFactorMatrix,(X$4+1),FALSE)*$E2382</f>
        <v>6197.1168642654902</v>
      </c>
      <c r="Y2375" s="25">
        <f ca="1">VLOOKUP(CONCATENATE($F2375," ",$G2375),AllocFactorMatrix,(Y$4+1),FALSE)*$E2382</f>
        <v>149.60066667573014</v>
      </c>
      <c r="Z2375" s="25">
        <f t="shared" ref="Z2375:Z2414" ca="1" si="1078">SUBTOTAL(9,X2375:Y2375)</f>
        <v>6346.7175309412205</v>
      </c>
      <c r="AA2375" s="25">
        <f ca="1">VLOOKUP(CONCATENATE($F2375," ",$G2375),AllocFactorMatrix,(AA$4+1),FALSE)*$E2382</f>
        <v>108.04549047937256</v>
      </c>
      <c r="AB2375" s="25">
        <f ca="1">VLOOKUP(CONCATENATE($F2375," ",$G2375),AllocFactorMatrix,(AB$4+1),FALSE)*$E2382</f>
        <v>585.84420844423028</v>
      </c>
      <c r="AC2375" s="25">
        <f ca="1">VLOOKUP(CONCATENATE($F2375," ",$G2375),AllocFactorMatrix,(AC$4+1),FALSE)*$E2382</f>
        <v>145.47559865417972</v>
      </c>
    </row>
    <row r="2376" spans="4:29" hidden="1" outlineLevel="1">
      <c r="F2376" s="61" t="str">
        <f>F2382</f>
        <v>RB_GUP-Land_P</v>
      </c>
      <c r="G2376" s="20" t="str">
        <f>$G$9</f>
        <v>BULKTRAN</v>
      </c>
      <c r="H2376" s="24">
        <f t="shared" ca="1" si="1063"/>
        <v>7775.7670086145881</v>
      </c>
      <c r="I2376" s="25">
        <f ca="1">VLOOKUP(CONCATENATE($F2376," ",$G2376),AllocFactorMatrix,(I$4+1),FALSE)*$E2382</f>
        <v>3812.7922778038787</v>
      </c>
      <c r="J2376" s="25">
        <f ca="1">VLOOKUP(CONCATENATE($F2376," ",$G2376),AllocFactorMatrix,(J$4+1),FALSE)*$E2382</f>
        <v>964.48819030902098</v>
      </c>
      <c r="K2376" s="25">
        <f ca="1">VLOOKUP(CONCATENATE($F2376," ",$G2376),AllocFactorMatrix,(K$4+1),FALSE)*$E2382</f>
        <v>11.276333959024965</v>
      </c>
      <c r="L2376" s="25">
        <f ca="1">VLOOKUP(CONCATENATE($F2376," ",$G2376),AllocFactorMatrix,(L$4+1),FALSE)*$E2382</f>
        <v>0.27779820547364248</v>
      </c>
      <c r="M2376" s="25">
        <f t="shared" ca="1" si="1076"/>
        <v>976.04232247351968</v>
      </c>
      <c r="N2376" s="25">
        <f ca="1">VLOOKUP(CONCATENATE($F2376," ",$G2376),AllocFactorMatrix,(N$4+1),FALSE)*$E2382</f>
        <v>403.55395945029147</v>
      </c>
      <c r="O2376" s="25">
        <f ca="1">VLOOKUP(CONCATENATE($F2376," ",$G2376),AllocFactorMatrix,(O$4+1),FALSE)*$E2382</f>
        <v>114.93018655755424</v>
      </c>
      <c r="P2376" s="25">
        <f ca="1">VLOOKUP(CONCATENATE($F2376," ",$G2376),AllocFactorMatrix,(P$4+1),FALSE)*$E2382</f>
        <v>9.095056304667434</v>
      </c>
      <c r="Q2376" s="25">
        <f ca="1">VLOOKUP(CONCATENATE($F2376," ",$G2376),AllocFactorMatrix,(Q$4+1),FALSE)*$E2382</f>
        <v>1.9198060205741947</v>
      </c>
      <c r="R2376" s="25">
        <f t="shared" ca="1" si="1077"/>
        <v>529.49900833308743</v>
      </c>
      <c r="S2376" s="25">
        <f ca="1">VLOOKUP(CONCATENATE($F2376," ",$G2376),AllocFactorMatrix,(S$4+1),FALSE)*$E2382</f>
        <v>24.241608822221082</v>
      </c>
      <c r="T2376" s="25">
        <f ca="1">VLOOKUP(CONCATENATE($F2376," ",$G2376),AllocFactorMatrix,(T$4+1),FALSE)*$E2382</f>
        <v>264.2760638453305</v>
      </c>
      <c r="U2376" s="25">
        <f ca="1">VLOOKUP(CONCATENATE($F2376," ",$G2376),AllocFactorMatrix,(U$4+1),FALSE)*$E2382</f>
        <v>1765.0041914781768</v>
      </c>
      <c r="V2376" s="25">
        <f ca="1">VLOOKUP(CONCATENATE($F2376," ",$G2376),AllocFactorMatrix,(V$4+1),FALSE)*$E2382</f>
        <v>276.89580682802625</v>
      </c>
      <c r="W2376" s="25">
        <f t="shared" ref="W2376:W2382" ca="1" si="1079">SUBTOTAL(9,S2376:V2376)</f>
        <v>2330.4176709737549</v>
      </c>
      <c r="X2376" s="25">
        <f ca="1">VLOOKUP(CONCATENATE($F2376," ",$G2376),AllocFactorMatrix,(X$4+1),FALSE)*$E2382</f>
        <v>109.53551958475936</v>
      </c>
      <c r="Y2376" s="25">
        <f ca="1">VLOOKUP(CONCATENATE($F2376," ",$G2376),AllocFactorMatrix,(Y$4+1),FALSE)*$E2382</f>
        <v>2.6442274873082794</v>
      </c>
      <c r="Z2376" s="25">
        <f t="shared" ca="1" si="1078"/>
        <v>112.17974707206764</v>
      </c>
      <c r="AA2376" s="25">
        <f ca="1">VLOOKUP(CONCATENATE($F2376," ",$G2376),AllocFactorMatrix,(AA$4+1),FALSE)*$E2382</f>
        <v>1.9097298304460755</v>
      </c>
      <c r="AB2376" s="25">
        <f ca="1">VLOOKUP(CONCATENATE($F2376," ",$G2376),AllocFactorMatrix,(AB$4+1),FALSE)*$E2382</f>
        <v>10.354936202299074</v>
      </c>
      <c r="AC2376" s="25">
        <f ca="1">VLOOKUP(CONCATENATE($F2376," ",$G2376),AllocFactorMatrix,(AC$4+1),FALSE)*$E2382</f>
        <v>2.5713159255353424</v>
      </c>
    </row>
    <row r="2377" spans="4:29" hidden="1" outlineLevel="1">
      <c r="F2377" s="61" t="str">
        <f>F2382</f>
        <v>RB_GUP-Land_P</v>
      </c>
      <c r="G2377" s="20" t="str">
        <f>$G$10</f>
        <v>SUBTRAN</v>
      </c>
      <c r="H2377" s="24">
        <f t="shared" ca="1" si="1063"/>
        <v>2982.0733464138948</v>
      </c>
      <c r="I2377" s="25">
        <f ca="1">VLOOKUP(CONCATENATE($F2377," ",$G2377),AllocFactorMatrix,(I$4+1),FALSE)*$E2382</f>
        <v>1416.1920222957331</v>
      </c>
      <c r="J2377" s="25">
        <f ca="1">VLOOKUP(CONCATENATE($F2377," ",$G2377),AllocFactorMatrix,(J$4+1),FALSE)*$E2382</f>
        <v>362.52426074980633</v>
      </c>
      <c r="K2377" s="25">
        <f ca="1">VLOOKUP(CONCATENATE($F2377," ",$G2377),AllocFactorMatrix,(K$4+1),FALSE)*$E2382</f>
        <v>4.2245759199662984</v>
      </c>
      <c r="L2377" s="25">
        <f ca="1">VLOOKUP(CONCATENATE($F2377," ",$G2377),AllocFactorMatrix,(L$4+1),FALSE)*$E2382</f>
        <v>0.13849942716874855</v>
      </c>
      <c r="M2377" s="25">
        <f t="shared" ca="1" si="1076"/>
        <v>366.8873360969414</v>
      </c>
      <c r="N2377" s="25">
        <f ca="1">VLOOKUP(CONCATENATE($F2377," ",$G2377),AllocFactorMatrix,(N$4+1),FALSE)*$E2382</f>
        <v>158.00568605708924</v>
      </c>
      <c r="O2377" s="25">
        <f ca="1">VLOOKUP(CONCATENATE($F2377," ",$G2377),AllocFactorMatrix,(O$4+1),FALSE)*$E2382</f>
        <v>44.786354942184545</v>
      </c>
      <c r="P2377" s="25">
        <f ca="1">VLOOKUP(CONCATENATE($F2377," ",$G2377),AllocFactorMatrix,(P$4+1),FALSE)*$E2382</f>
        <v>4.5875972002302472</v>
      </c>
      <c r="Q2377" s="25">
        <f ca="1">VLOOKUP(CONCATENATE($F2377," ",$G2377),AllocFactorMatrix,(Q$4+1),FALSE)*$E2382</f>
        <v>0</v>
      </c>
      <c r="R2377" s="25">
        <f t="shared" ca="1" si="1077"/>
        <v>207.37963819950403</v>
      </c>
      <c r="S2377" s="25">
        <f ca="1">VLOOKUP(CONCATENATE($F2377," ",$G2377),AllocFactorMatrix,(S$4+1),FALSE)*$E2382</f>
        <v>8.8490280412180802</v>
      </c>
      <c r="T2377" s="25">
        <f ca="1">VLOOKUP(CONCATENATE($F2377," ",$G2377),AllocFactorMatrix,(T$4+1),FALSE)*$E2382</f>
        <v>102.27600908940194</v>
      </c>
      <c r="U2377" s="25">
        <f ca="1">VLOOKUP(CONCATENATE($F2377," ",$G2377),AllocFactorMatrix,(U$4+1),FALSE)*$E2382</f>
        <v>833.1143244642484</v>
      </c>
      <c r="V2377" s="25">
        <f ca="1">VLOOKUP(CONCATENATE($F2377," ",$G2377),AllocFactorMatrix,(V$4+1),FALSE)*$E2382</f>
        <v>0</v>
      </c>
      <c r="W2377" s="25">
        <f t="shared" ca="1" si="1079"/>
        <v>944.23936159486846</v>
      </c>
      <c r="X2377" s="25">
        <f ca="1">VLOOKUP(CONCATENATE($F2377," ",$G2377),AllocFactorMatrix,(X$4+1),FALSE)*$E2382</f>
        <v>42.881847330535493</v>
      </c>
      <c r="Y2377" s="25">
        <f ca="1">VLOOKUP(CONCATENATE($F2377," ",$G2377),AllocFactorMatrix,(Y$4+1),FALSE)*$E2382</f>
        <v>1.0259767608814749</v>
      </c>
      <c r="Z2377" s="25">
        <f t="shared" ca="1" si="1078"/>
        <v>43.90782409141697</v>
      </c>
      <c r="AA2377" s="25">
        <f ca="1">VLOOKUP(CONCATENATE($F2377," ",$G2377),AllocFactorMatrix,(AA$4+1),FALSE)*$E2382</f>
        <v>0.70416007197739783</v>
      </c>
      <c r="AB2377" s="25">
        <f ca="1">VLOOKUP(CONCATENATE($F2377," ",$G2377),AllocFactorMatrix,(AB$4+1),FALSE)*$E2382</f>
        <v>2.2119773598645307</v>
      </c>
      <c r="AC2377" s="25">
        <f ca="1">VLOOKUP(CONCATENATE($F2377," ",$G2377),AllocFactorMatrix,(AC$4+1),FALSE)*$E2382</f>
        <v>0.55102670358902384</v>
      </c>
    </row>
    <row r="2378" spans="4:29" hidden="1" outlineLevel="1">
      <c r="F2378" s="61" t="str">
        <f>F2382</f>
        <v>RB_GUP-Land_P</v>
      </c>
      <c r="G2378" s="20" t="str">
        <f>$G$11</f>
        <v>DISTPRI</v>
      </c>
      <c r="H2378" s="24">
        <f t="shared" ca="1" si="1063"/>
        <v>5624.1209354622151</v>
      </c>
      <c r="I2378" s="25">
        <f ca="1">VLOOKUP(CONCATENATE($F2378," ",$G2378),AllocFactorMatrix,(I$4+1),FALSE)*$E2382</f>
        <v>3737.220792338836</v>
      </c>
      <c r="J2378" s="25">
        <f ca="1">VLOOKUP(CONCATENATE($F2378," ",$G2378),AllocFactorMatrix,(J$4+1),FALSE)*$E2382</f>
        <v>940.8887854936595</v>
      </c>
      <c r="K2378" s="25">
        <f ca="1">VLOOKUP(CONCATENATE($F2378," ",$G2378),AllocFactorMatrix,(K$4+1),FALSE)*$E2382</f>
        <v>10.979834935340628</v>
      </c>
      <c r="L2378" s="25">
        <f ca="1">VLOOKUP(CONCATENATE($F2378," ",$G2378),AllocFactorMatrix,(L$4+1),FALSE)*$E2382</f>
        <v>0</v>
      </c>
      <c r="M2378" s="25">
        <f t="shared" ca="1" si="1076"/>
        <v>951.86862042900009</v>
      </c>
      <c r="N2378" s="25">
        <f ca="1">VLOOKUP(CONCATENATE($F2378," ",$G2378),AllocFactorMatrix,(N$4+1),FALSE)*$E2382</f>
        <v>405.73730698196408</v>
      </c>
      <c r="O2378" s="25">
        <f ca="1">VLOOKUP(CONCATENATE($F2378," ",$G2378),AllocFactorMatrix,(O$4+1),FALSE)*$E2382</f>
        <v>115.18005541746652</v>
      </c>
      <c r="P2378" s="25">
        <f ca="1">VLOOKUP(CONCATENATE($F2378," ",$G2378),AllocFactorMatrix,(P$4+1),FALSE)*$E2382</f>
        <v>0</v>
      </c>
      <c r="Q2378" s="25">
        <f ca="1">VLOOKUP(CONCATENATE($F2378," ",$G2378),AllocFactorMatrix,(Q$4+1),FALSE)*$E2382</f>
        <v>0</v>
      </c>
      <c r="R2378" s="25">
        <f t="shared" ca="1" si="1077"/>
        <v>520.91736239943066</v>
      </c>
      <c r="S2378" s="25">
        <f ca="1">VLOOKUP(CONCATENATE($F2378," ",$G2378),AllocFactorMatrix,(S$4+1),FALSE)*$E2382</f>
        <v>23.140689428989432</v>
      </c>
      <c r="T2378" s="25">
        <f ca="1">VLOOKUP(CONCATENATE($F2378," ",$G2378),AllocFactorMatrix,(T$4+1),FALSE)*$E2382</f>
        <v>267.65444221587438</v>
      </c>
      <c r="U2378" s="25">
        <f ca="1">VLOOKUP(CONCATENATE($F2378," ",$G2378),AllocFactorMatrix,(U$4+1),FALSE)*$E2382</f>
        <v>0</v>
      </c>
      <c r="V2378" s="25">
        <f ca="1">VLOOKUP(CONCATENATE($F2378," ",$G2378),AllocFactorMatrix,(V$4+1),FALSE)*$E2382</f>
        <v>0</v>
      </c>
      <c r="W2378" s="25">
        <f t="shared" ca="1" si="1079"/>
        <v>290.79513164486383</v>
      </c>
      <c r="X2378" s="25">
        <f ca="1">VLOOKUP(CONCATENATE($F2378," ",$G2378),AllocFactorMatrix,(X$4+1),FALSE)*$E2382</f>
        <v>110.11026896322684</v>
      </c>
      <c r="Y2378" s="25">
        <f ca="1">VLOOKUP(CONCATENATE($F2378," ",$G2378),AllocFactorMatrix,(Y$4+1),FALSE)*$E2382</f>
        <v>2.6381510194475037</v>
      </c>
      <c r="Z2378" s="25">
        <f t="shared" ca="1" si="1078"/>
        <v>112.74841998267435</v>
      </c>
      <c r="AA2378" s="25">
        <f ca="1">VLOOKUP(CONCATENATE($F2378," ",$G2378),AllocFactorMatrix,(AA$4+1),FALSE)*$E2382</f>
        <v>1.8944208457472014</v>
      </c>
      <c r="AB2378" s="25">
        <f ca="1">VLOOKUP(CONCATENATE($F2378," ",$G2378),AllocFactorMatrix,(AB$4+1),FALSE)*$E2382</f>
        <v>6.9443496468135892</v>
      </c>
      <c r="AC2378" s="25">
        <f ca="1">VLOOKUP(CONCATENATE($F2378," ",$G2378),AllocFactorMatrix,(AC$4+1),FALSE)*$E2382</f>
        <v>1.7318381748490255</v>
      </c>
    </row>
    <row r="2379" spans="4:29" hidden="1" outlineLevel="1">
      <c r="F2379" s="61" t="str">
        <f>F2382</f>
        <v>RB_GUP-Land_P</v>
      </c>
      <c r="G2379" s="20" t="str">
        <f>$G$12</f>
        <v>DISTSEC</v>
      </c>
      <c r="H2379" s="24">
        <f t="shared" ca="1" si="1063"/>
        <v>2377.1171567872175</v>
      </c>
      <c r="I2379" s="25">
        <f ca="1">VLOOKUP(CONCATENATE($F2379," ",$G2379),AllocFactorMatrix,(I$4+1),FALSE)*$E2382</f>
        <v>1774.7598579062685</v>
      </c>
      <c r="J2379" s="25">
        <f ca="1">VLOOKUP(CONCATENATE($F2379," ",$G2379),AllocFactorMatrix,(J$4+1),FALSE)*$E2382</f>
        <v>398.4100702495079</v>
      </c>
      <c r="K2379" s="25">
        <f ca="1">VLOOKUP(CONCATENATE($F2379," ",$G2379),AllocFactorMatrix,(K$4+1),FALSE)*$E2382</f>
        <v>0</v>
      </c>
      <c r="L2379" s="25">
        <f ca="1">VLOOKUP(CONCATENATE($F2379," ",$G2379),AllocFactorMatrix,(L$4+1),FALSE)*$E2382</f>
        <v>0</v>
      </c>
      <c r="M2379" s="25">
        <f t="shared" ca="1" si="1076"/>
        <v>398.4100702495079</v>
      </c>
      <c r="N2379" s="25">
        <f ca="1">VLOOKUP(CONCATENATE($F2379," ",$G2379),AllocFactorMatrix,(N$4+1),FALSE)*$E2382</f>
        <v>140.44374984302959</v>
      </c>
      <c r="O2379" s="25">
        <f ca="1">VLOOKUP(CONCATENATE($F2379," ",$G2379),AllocFactorMatrix,(O$4+1),FALSE)*$E2382</f>
        <v>0</v>
      </c>
      <c r="P2379" s="25">
        <f ca="1">VLOOKUP(CONCATENATE($F2379," ",$G2379),AllocFactorMatrix,(P$4+1),FALSE)*$E2382</f>
        <v>0</v>
      </c>
      <c r="Q2379" s="25">
        <f ca="1">VLOOKUP(CONCATENATE($F2379," ",$G2379),AllocFactorMatrix,(Q$4+1),FALSE)*$E2382</f>
        <v>0</v>
      </c>
      <c r="R2379" s="25">
        <f t="shared" ca="1" si="1077"/>
        <v>140.44374984302959</v>
      </c>
      <c r="S2379" s="25">
        <f ca="1">VLOOKUP(CONCATENATE($F2379," ",$G2379),AllocFactorMatrix,(S$4+1),FALSE)*$E2382</f>
        <v>6.2161185155218188</v>
      </c>
      <c r="T2379" s="25">
        <f ca="1">VLOOKUP(CONCATENATE($F2379," ",$G2379),AllocFactorMatrix,(T$4+1),FALSE)*$E2382</f>
        <v>0</v>
      </c>
      <c r="U2379" s="25">
        <f ca="1">VLOOKUP(CONCATENATE($F2379," ",$G2379),AllocFactorMatrix,(U$4+1),FALSE)*$E2382</f>
        <v>0</v>
      </c>
      <c r="V2379" s="25">
        <f ca="1">VLOOKUP(CONCATENATE($F2379," ",$G2379),AllocFactorMatrix,(V$4+1),FALSE)*$E2382</f>
        <v>0</v>
      </c>
      <c r="W2379" s="25">
        <f t="shared" ca="1" si="1079"/>
        <v>6.2161185155218188</v>
      </c>
      <c r="X2379" s="25">
        <f ca="1">VLOOKUP(CONCATENATE($F2379," ",$G2379),AllocFactorMatrix,(X$4+1),FALSE)*$E2382</f>
        <v>39.087590598577989</v>
      </c>
      <c r="Y2379" s="25">
        <f ca="1">VLOOKUP(CONCATENATE($F2379," ",$G2379),AllocFactorMatrix,(Y$4+1),FALSE)*$E2382</f>
        <v>0</v>
      </c>
      <c r="Z2379" s="25">
        <f t="shared" ca="1" si="1078"/>
        <v>39.087590598577989</v>
      </c>
      <c r="AA2379" s="25">
        <f ca="1">VLOOKUP(CONCATENATE($F2379," ",$G2379),AllocFactorMatrix,(AA$4+1),FALSE)*$E2382</f>
        <v>0.63737297679354399</v>
      </c>
      <c r="AB2379" s="25">
        <f ca="1">VLOOKUP(CONCATENATE($F2379," ",$G2379),AllocFactorMatrix,(AB$4+1),FALSE)*$E2382</f>
        <v>14.074165243000918</v>
      </c>
      <c r="AC2379" s="25">
        <f ca="1">VLOOKUP(CONCATENATE($F2379," ",$G2379),AllocFactorMatrix,(AC$4+1),FALSE)*$E2382</f>
        <v>3.4882314545168405</v>
      </c>
    </row>
    <row r="2380" spans="4:29" hidden="1" outlineLevel="1">
      <c r="F2380" s="61" t="str">
        <f>F2382</f>
        <v>RB_GUP-Land_P</v>
      </c>
      <c r="G2380" s="20" t="str">
        <f>$G$13</f>
        <v>ENERGY</v>
      </c>
      <c r="H2380" s="24">
        <f t="shared" ca="1" si="1063"/>
        <v>443.74775342207329</v>
      </c>
      <c r="I2380" s="25">
        <f ca="1">VLOOKUP(CONCATENATE($F2380," ",$G2380),AllocFactorMatrix,(I$4+1),FALSE)*$E2382</f>
        <v>161.31672152596266</v>
      </c>
      <c r="J2380" s="25">
        <f ca="1">VLOOKUP(CONCATENATE($F2380," ",$G2380),AllocFactorMatrix,(J$4+1),FALSE)*$E2382</f>
        <v>52.067578216006638</v>
      </c>
      <c r="K2380" s="25">
        <f ca="1">VLOOKUP(CONCATENATE($F2380," ",$G2380),AllocFactorMatrix,(K$4+1),FALSE)*$E2382</f>
        <v>0.5960749861207153</v>
      </c>
      <c r="L2380" s="25">
        <f ca="1">VLOOKUP(CONCATENATE($F2380," ",$G2380),AllocFactorMatrix,(L$4+1),FALSE)*$E2382</f>
        <v>1.5107483609457746E-2</v>
      </c>
      <c r="M2380" s="25">
        <f t="shared" ca="1" si="1076"/>
        <v>52.678760685736805</v>
      </c>
      <c r="N2380" s="25">
        <f ca="1">VLOOKUP(CONCATENATE($F2380," ",$G2380),AllocFactorMatrix,(N$4+1),FALSE)*$E2382</f>
        <v>25.196422653967812</v>
      </c>
      <c r="O2380" s="25">
        <f ca="1">VLOOKUP(CONCATENATE($F2380," ",$G2380),AllocFactorMatrix,(O$4+1),FALSE)*$E2382</f>
        <v>7.0330747484065288</v>
      </c>
      <c r="P2380" s="25">
        <f ca="1">VLOOKUP(CONCATENATE($F2380," ",$G2380),AllocFactorMatrix,(P$4+1),FALSE)*$E2382</f>
        <v>0.55681385997855859</v>
      </c>
      <c r="Q2380" s="25">
        <f ca="1">VLOOKUP(CONCATENATE($F2380," ",$G2380),AllocFactorMatrix,(Q$4+1),FALSE)*$E2382</f>
        <v>0.1141442938352977</v>
      </c>
      <c r="R2380" s="25">
        <f t="shared" ca="1" si="1077"/>
        <v>32.900455556188199</v>
      </c>
      <c r="S2380" s="25">
        <f ca="1">VLOOKUP(CONCATENATE($F2380," ",$G2380),AllocFactorMatrix,(S$4+1),FALSE)*$E2382</f>
        <v>1.6789526478623344</v>
      </c>
      <c r="T2380" s="25">
        <f ca="1">VLOOKUP(CONCATENATE($F2380," ",$G2380),AllocFactorMatrix,(T$4+1),FALSE)*$E2382</f>
        <v>20.064842869160589</v>
      </c>
      <c r="U2380" s="25">
        <f ca="1">VLOOKUP(CONCATENATE($F2380," ",$G2380),AllocFactorMatrix,(U$4+1),FALSE)*$E2382</f>
        <v>141.84905063982779</v>
      </c>
      <c r="V2380" s="25">
        <f ca="1">VLOOKUP(CONCATENATE($F2380," ",$G2380),AllocFactorMatrix,(V$4+1),FALSE)*$E2382</f>
        <v>22.732681561423512</v>
      </c>
      <c r="W2380" s="25">
        <f t="shared" ca="1" si="1079"/>
        <v>186.32552771827423</v>
      </c>
      <c r="X2380" s="25">
        <f ca="1">VLOOKUP(CONCATENATE($F2380," ",$G2380),AllocFactorMatrix,(X$4+1),FALSE)*$E2382</f>
        <v>6.8344254511420095</v>
      </c>
      <c r="Y2380" s="25">
        <f ca="1">VLOOKUP(CONCATENATE($F2380," ",$G2380),AllocFactorMatrix,(Y$4+1),FALSE)*$E2382</f>
        <v>0.16063313607794233</v>
      </c>
      <c r="Z2380" s="25">
        <f t="shared" ca="1" si="1078"/>
        <v>6.995058587219952</v>
      </c>
      <c r="AA2380" s="25">
        <f ca="1">VLOOKUP(CONCATENATE($F2380," ",$G2380),AllocFactorMatrix,(AA$4+1),FALSE)*$E2382</f>
        <v>0.15692557192577922</v>
      </c>
      <c r="AB2380" s="25">
        <f ca="1">VLOOKUP(CONCATENATE($F2380," ",$G2380),AllocFactorMatrix,(AB$4+1),FALSE)*$E2382</f>
        <v>2.7002363768807709</v>
      </c>
      <c r="AC2380" s="25">
        <f ca="1">VLOOKUP(CONCATENATE($F2380," ",$G2380),AllocFactorMatrix,(AC$4+1),FALSE)*$E2382</f>
        <v>0.67406739988489328</v>
      </c>
    </row>
    <row r="2381" spans="4:29" hidden="1" outlineLevel="1">
      <c r="F2381" s="61" t="str">
        <f>F2382</f>
        <v>RB_GUP-Land_P</v>
      </c>
      <c r="G2381" s="20" t="str">
        <f>$G$14</f>
        <v>CUSTOMER</v>
      </c>
      <c r="H2381" s="24">
        <f t="shared" ca="1" si="1063"/>
        <v>6348.0770395181344</v>
      </c>
      <c r="I2381" s="25">
        <f ca="1">VLOOKUP(CONCATENATE($F2381," ",$G2381),AllocFactorMatrix,(I$4+1),FALSE)*$E2382</f>
        <v>5098.1750127417536</v>
      </c>
      <c r="J2381" s="25">
        <f ca="1">VLOOKUP(CONCATENATE($F2381," ",$G2381),AllocFactorMatrix,(J$4+1),FALSE)*$E2382</f>
        <v>1203.6309841692414</v>
      </c>
      <c r="K2381" s="25">
        <f ca="1">VLOOKUP(CONCATENATE($F2381," ",$G2381),AllocFactorMatrix,(K$4+1),FALSE)*$E2382</f>
        <v>3.5358764489507051</v>
      </c>
      <c r="L2381" s="25">
        <f ca="1">VLOOKUP(CONCATENATE($F2381," ",$G2381),AllocFactorMatrix,(L$4+1),FALSE)*$E2382</f>
        <v>0.15109210850603152</v>
      </c>
      <c r="M2381" s="25">
        <f t="shared" ca="1" si="1076"/>
        <v>1207.317952726698</v>
      </c>
      <c r="N2381" s="25">
        <f ca="1">VLOOKUP(CONCATENATE($F2381," ",$G2381),AllocFactorMatrix,(N$4+1),FALSE)*$E2382</f>
        <v>14.867932535957157</v>
      </c>
      <c r="O2381" s="25">
        <f ca="1">VLOOKUP(CONCATENATE($F2381," ",$G2381),AllocFactorMatrix,(O$4+1),FALSE)*$E2382</f>
        <v>3.0142850218994219</v>
      </c>
      <c r="P2381" s="25">
        <f ca="1">VLOOKUP(CONCATENATE($F2381," ",$G2381),AllocFactorMatrix,(P$4+1),FALSE)*$E2382</f>
        <v>0.43210078812434038</v>
      </c>
      <c r="Q2381" s="25">
        <f ca="1">VLOOKUP(CONCATENATE($F2381," ",$G2381),AllocFactorMatrix,(Q$4+1),FALSE)*$E2382</f>
        <v>0.18409007615575509</v>
      </c>
      <c r="R2381" s="25">
        <f t="shared" ca="1" si="1077"/>
        <v>18.498408422136674</v>
      </c>
      <c r="S2381" s="25">
        <f ca="1">VLOOKUP(CONCATENATE($F2381," ",$G2381),AllocFactorMatrix,(S$4+1),FALSE)*$E2382</f>
        <v>0.20589704916061455</v>
      </c>
      <c r="T2381" s="25">
        <f ca="1">VLOOKUP(CONCATENATE($F2381," ",$G2381),AllocFactorMatrix,(T$4+1),FALSE)*$E2382</f>
        <v>1.7581914664217912</v>
      </c>
      <c r="U2381" s="25">
        <f ca="1">VLOOKUP(CONCATENATE($F2381," ",$G2381),AllocFactorMatrix,(U$4+1),FALSE)*$E2382</f>
        <v>1.1198632972651257</v>
      </c>
      <c r="V2381" s="25">
        <f ca="1">VLOOKUP(CONCATENATE($F2381," ",$G2381),AllocFactorMatrix,(V$4+1),FALSE)*$E2382</f>
        <v>0.27625378616687501</v>
      </c>
      <c r="W2381" s="25">
        <f t="shared" ca="1" si="1079"/>
        <v>3.3602055990144066</v>
      </c>
      <c r="X2381" s="25">
        <f ca="1">VLOOKUP(CONCATENATE($F2381," ",$G2381),AllocFactorMatrix,(X$4+1),FALSE)*$E2382</f>
        <v>5.1604973663853624</v>
      </c>
      <c r="Y2381" s="25">
        <f ca="1">VLOOKUP(CONCATENATE($F2381," ",$G2381),AllocFactorMatrix,(Y$4+1),FALSE)*$E2382</f>
        <v>4.6765756018784563E-2</v>
      </c>
      <c r="Z2381" s="25">
        <f t="shared" ca="1" si="1078"/>
        <v>5.2072631224041466</v>
      </c>
      <c r="AA2381" s="25">
        <f ca="1">VLOOKUP(CONCATENATE($F2381," ",$G2381),AllocFactorMatrix,(AA$4+1),FALSE)*$E2382</f>
        <v>0.3219917652901082</v>
      </c>
      <c r="AB2381" s="25">
        <f ca="1">VLOOKUP(CONCATENATE($F2381," ",$G2381),AllocFactorMatrix,(AB$4+1),FALSE)*$E2382</f>
        <v>11.099355106408877</v>
      </c>
      <c r="AC2381" s="25">
        <f ca="1">VLOOKUP(CONCATENATE($F2381," ",$G2381),AllocFactorMatrix,(AC$4+1),FALSE)*$E2382</f>
        <v>4.0968500344291696</v>
      </c>
    </row>
    <row r="2382" spans="4:29" collapsed="1">
      <c r="D2382" s="58" t="s">
        <v>1171</v>
      </c>
      <c r="E2382" s="61">
        <f>'Sch 5'!AE445</f>
        <v>465475.20400000003</v>
      </c>
      <c r="F2382" s="61" t="s">
        <v>546</v>
      </c>
      <c r="G2382" s="20" t="str">
        <f>$G$15</f>
        <v>TOTAL</v>
      </c>
      <c r="H2382" s="24">
        <f t="shared" ca="1" si="1063"/>
        <v>465475.20400000038</v>
      </c>
      <c r="I2382" s="25">
        <f ca="1">VLOOKUP(CONCATENATE($F2382," ",$G2382),AllocFactorMatrix,(I$4+1),FALSE)*$E2382</f>
        <v>231714.22162855731</v>
      </c>
      <c r="J2382" s="25">
        <f ca="1">VLOOKUP(CONCATENATE($F2382," ",$G2382),AllocFactorMatrix,(J$4+1),FALSE)*$E2382</f>
        <v>58489.204622153717</v>
      </c>
      <c r="K2382" s="25">
        <f ca="1">VLOOKUP(CONCATENATE($F2382," ",$G2382),AllocFactorMatrix,(K$4+1),FALSE)*$E2382</f>
        <v>668.5862011862107</v>
      </c>
      <c r="L2382" s="25">
        <f ca="1">VLOOKUP(CONCATENATE($F2382," ",$G2382),AllocFactorMatrix,(L$4+1),FALSE)*$E2382</f>
        <v>16.299298044525326</v>
      </c>
      <c r="M2382" s="25">
        <f t="shared" ca="1" si="1076"/>
        <v>59174.090121384455</v>
      </c>
      <c r="N2382" s="25">
        <f ca="1">VLOOKUP(CONCATENATE($F2382," ",$G2382),AllocFactorMatrix,(N$4+1),FALSE)*$E2382</f>
        <v>23979.403951023884</v>
      </c>
      <c r="O2382" s="25">
        <f ca="1">VLOOKUP(CONCATENATE($F2382," ",$G2382),AllocFactorMatrix,(O$4+1),FALSE)*$E2382</f>
        <v>6787.2712385503146</v>
      </c>
      <c r="P2382" s="25">
        <f ca="1">VLOOKUP(CONCATENATE($F2382," ",$G2382),AllocFactorMatrix,(P$4+1),FALSE)*$E2382</f>
        <v>529.23640539271003</v>
      </c>
      <c r="Q2382" s="25">
        <f ca="1">VLOOKUP(CONCATENATE($F2382," ",$G2382),AllocFactorMatrix,(Q$4+1),FALSE)*$E2382</f>
        <v>110.83360465063687</v>
      </c>
      <c r="R2382" s="25">
        <f t="shared" ca="1" si="1077"/>
        <v>31406.745199617544</v>
      </c>
      <c r="S2382" s="25">
        <f ca="1">VLOOKUP(CONCATENATE($F2382," ",$G2382),AllocFactorMatrix,(S$4+1),FALSE)*$E2382</f>
        <v>1435.833369394802</v>
      </c>
      <c r="T2382" s="25">
        <f ca="1">VLOOKUP(CONCATENATE($F2382," ",$G2382),AllocFactorMatrix,(T$4+1),FALSE)*$E2382</f>
        <v>15607.797325694151</v>
      </c>
      <c r="U2382" s="25">
        <f ca="1">VLOOKUP(CONCATENATE($F2382," ",$G2382),AllocFactorMatrix,(U$4+1),FALSE)*$E2382</f>
        <v>102598.53350740352</v>
      </c>
      <c r="V2382" s="25">
        <f ca="1">VLOOKUP(CONCATENATE($F2382," ",$G2382),AllocFactorMatrix,(V$4+1),FALSE)*$E2382</f>
        <v>15965.651165284899</v>
      </c>
      <c r="W2382" s="25">
        <f t="shared" ca="1" si="1079"/>
        <v>135607.81536777737</v>
      </c>
      <c r="X2382" s="25">
        <f ca="1">VLOOKUP(CONCATENATE($F2382," ",$G2382),AllocFactorMatrix,(X$4+1),FALSE)*$E2382</f>
        <v>6510.7270135601175</v>
      </c>
      <c r="Y2382" s="25">
        <f ca="1">VLOOKUP(CONCATENATE($F2382," ",$G2382),AllocFactorMatrix,(Y$4+1),FALSE)*$E2382</f>
        <v>156.11642083546411</v>
      </c>
      <c r="Z2382" s="25">
        <f t="shared" ca="1" si="1078"/>
        <v>6666.8434343955814</v>
      </c>
      <c r="AA2382" s="25">
        <f ca="1">VLOOKUP(CONCATENATE($F2382," ",$G2382),AllocFactorMatrix,(AA$4+1),FALSE)*$E2382</f>
        <v>113.67009154155268</v>
      </c>
      <c r="AB2382" s="25">
        <f ca="1">VLOOKUP(CONCATENATE($F2382," ",$G2382),AllocFactorMatrix,(AB$4+1),FALSE)*$E2382</f>
        <v>633.22922837949807</v>
      </c>
      <c r="AC2382" s="25">
        <f ca="1">VLOOKUP(CONCATENATE($F2382," ",$G2382),AllocFactorMatrix,(AC$4+1),FALSE)*$E2382</f>
        <v>158.58892834698401</v>
      </c>
    </row>
    <row r="2383" spans="4:29" hidden="1" outlineLevel="1">
      <c r="F2383" s="61" t="str">
        <f>F2390</f>
        <v>RB_GUP-Land_P</v>
      </c>
      <c r="G2383" s="20" t="str">
        <f>$G$8</f>
        <v>PRODUCTION</v>
      </c>
      <c r="H2383" s="24">
        <f t="shared" ca="1" si="1063"/>
        <v>519598.33099940221</v>
      </c>
      <c r="I2383" s="25">
        <f ca="1">VLOOKUP(CONCATENATE($F2383," ",$G2383),AllocFactorMatrix,(I$4+1),FALSE)*$E2390</f>
        <v>254781.36134987944</v>
      </c>
      <c r="J2383" s="25">
        <f ca="1">VLOOKUP(CONCATENATE($F2383," ",$G2383),AllocFactorMatrix,(J$4+1),FALSE)*$E2390</f>
        <v>64449.777545802601</v>
      </c>
      <c r="K2383" s="25">
        <f ca="1">VLOOKUP(CONCATENATE($F2383," ",$G2383),AllocFactorMatrix,(K$4+1),FALSE)*$E2390</f>
        <v>753.51592947808535</v>
      </c>
      <c r="L2383" s="25">
        <f ca="1">VLOOKUP(CONCATENATE($F2383," ",$G2383),AllocFactorMatrix,(L$4+1),FALSE)*$E2390</f>
        <v>18.563247041586877</v>
      </c>
      <c r="M2383" s="25">
        <f t="shared" ca="1" si="1076"/>
        <v>65221.856722322271</v>
      </c>
      <c r="N2383" s="25">
        <f ca="1">VLOOKUP(CONCATENATE($F2383," ",$G2383),AllocFactorMatrix,(N$4+1),FALSE)*$E2390</f>
        <v>26966.595522508036</v>
      </c>
      <c r="O2383" s="25">
        <f ca="1">VLOOKUP(CONCATENATE($F2383," ",$G2383),AllocFactorMatrix,(O$4+1),FALSE)*$E2390</f>
        <v>7679.9540226186655</v>
      </c>
      <c r="P2383" s="25">
        <f ca="1">VLOOKUP(CONCATENATE($F2383," ",$G2383),AllocFactorMatrix,(P$4+1),FALSE)*$E2390</f>
        <v>607.75690308302865</v>
      </c>
      <c r="Q2383" s="25">
        <f ca="1">VLOOKUP(CONCATENATE($F2383," ",$G2383),AllocFactorMatrix,(Q$4+1),FALSE)*$E2390</f>
        <v>128.28676618368559</v>
      </c>
      <c r="R2383" s="25">
        <f t="shared" ca="1" si="1077"/>
        <v>35382.593214393419</v>
      </c>
      <c r="S2383" s="25">
        <f ca="1">VLOOKUP(CONCATENATE($F2383," ",$G2383),AllocFactorMatrix,(S$4+1),FALSE)*$E2390</f>
        <v>1619.8915773597328</v>
      </c>
      <c r="T2383" s="25">
        <f ca="1">VLOOKUP(CONCATENATE($F2383," ",$G2383),AllocFactorMatrix,(T$4+1),FALSE)*$E2390</f>
        <v>17659.660011031003</v>
      </c>
      <c r="U2383" s="25">
        <f ca="1">VLOOKUP(CONCATENATE($F2383," ",$G2383),AllocFactorMatrix,(U$4+1),FALSE)*$E2390</f>
        <v>117942.47835396607</v>
      </c>
      <c r="V2383" s="25">
        <f ca="1">VLOOKUP(CONCATENATE($F2383," ",$G2383),AllocFactorMatrix,(V$4+1),FALSE)*$E2390</f>
        <v>18502.946259729753</v>
      </c>
      <c r="W2383" s="25">
        <f ca="1">SUBTOTAL(9,S2383:V2383)</f>
        <v>155724.97620208655</v>
      </c>
      <c r="X2383" s="25">
        <f ca="1">VLOOKUP(CONCATENATE($F2383," ",$G2383),AllocFactorMatrix,(X$4+1),FALSE)*$E2390</f>
        <v>7319.4674040951977</v>
      </c>
      <c r="Y2383" s="25">
        <f ca="1">VLOOKUP(CONCATENATE($F2383," ",$G2383),AllocFactorMatrix,(Y$4+1),FALSE)*$E2390</f>
        <v>176.69461902163133</v>
      </c>
      <c r="Z2383" s="25">
        <f t="shared" ca="1" si="1078"/>
        <v>7496.162023116829</v>
      </c>
      <c r="AA2383" s="25">
        <f ca="1">VLOOKUP(CONCATENATE($F2383," ",$G2383),AllocFactorMatrix,(AA$4+1),FALSE)*$E2390</f>
        <v>127.61344719565471</v>
      </c>
      <c r="AB2383" s="25">
        <f ca="1">VLOOKUP(CONCATENATE($F2383," ",$G2383),AllocFactorMatrix,(AB$4+1),FALSE)*$E2390</f>
        <v>691.94557428984956</v>
      </c>
      <c r="AC2383" s="25">
        <f ca="1">VLOOKUP(CONCATENATE($F2383," ",$G2383),AllocFactorMatrix,(AC$4+1),FALSE)*$E2390</f>
        <v>171.82246611815489</v>
      </c>
    </row>
    <row r="2384" spans="4:29" hidden="1" outlineLevel="1">
      <c r="F2384" s="61" t="str">
        <f>F2390</f>
        <v>RB_GUP-Land_P</v>
      </c>
      <c r="G2384" s="20" t="str">
        <f>$G$9</f>
        <v>BULKTRAN</v>
      </c>
      <c r="H2384" s="24">
        <f t="shared" ca="1" si="1063"/>
        <v>9184.0245081676476</v>
      </c>
      <c r="I2384" s="25">
        <f ca="1">VLOOKUP(CONCATENATE($F2384," ",$G2384),AllocFactorMatrix,(I$4+1),FALSE)*$E2390</f>
        <v>4503.3213681825737</v>
      </c>
      <c r="J2384" s="25">
        <f ca="1">VLOOKUP(CONCATENATE($F2384," ",$G2384),AllocFactorMatrix,(J$4+1),FALSE)*$E2390</f>
        <v>1139.1651997575123</v>
      </c>
      <c r="K2384" s="25">
        <f ca="1">VLOOKUP(CONCATENATE($F2384," ",$G2384),AllocFactorMatrix,(K$4+1),FALSE)*$E2390</f>
        <v>13.318573888239497</v>
      </c>
      <c r="L2384" s="25">
        <f ca="1">VLOOKUP(CONCATENATE($F2384," ",$G2384),AllocFactorMatrix,(L$4+1),FALSE)*$E2390</f>
        <v>0.3281098217794326</v>
      </c>
      <c r="M2384" s="25">
        <f t="shared" ca="1" si="1076"/>
        <v>1152.8118834675313</v>
      </c>
      <c r="N2384" s="25">
        <f ca="1">VLOOKUP(CONCATENATE($F2384," ",$G2384),AllocFactorMatrix,(N$4+1),FALSE)*$E2390</f>
        <v>476.64101172958289</v>
      </c>
      <c r="O2384" s="25">
        <f ca="1">VLOOKUP(CONCATENATE($F2384," ",$G2384),AllocFactorMatrix,(O$4+1),FALSE)*$E2390</f>
        <v>135.74502025375381</v>
      </c>
      <c r="P2384" s="25">
        <f ca="1">VLOOKUP(CONCATENATE($F2384," ",$G2384),AllocFactorMatrix,(P$4+1),FALSE)*$E2390</f>
        <v>10.742248309741063</v>
      </c>
      <c r="Q2384" s="25">
        <f ca="1">VLOOKUP(CONCATENATE($F2384," ",$G2384),AllocFactorMatrix,(Q$4+1),FALSE)*$E2390</f>
        <v>2.2674992093188537</v>
      </c>
      <c r="R2384" s="25">
        <f t="shared" ca="1" si="1077"/>
        <v>625.39577950239664</v>
      </c>
      <c r="S2384" s="25">
        <f ca="1">VLOOKUP(CONCATENATE($F2384," ",$G2384),AllocFactorMatrix,(S$4+1),FALSE)*$E2390</f>
        <v>28.631970234452606</v>
      </c>
      <c r="T2384" s="25">
        <f ca="1">VLOOKUP(CONCATENATE($F2384," ",$G2384),AllocFactorMatrix,(T$4+1),FALSE)*$E2390</f>
        <v>312.13870536355404</v>
      </c>
      <c r="U2384" s="25">
        <f ca="1">VLOOKUP(CONCATENATE($F2384," ",$G2384),AllocFactorMatrix,(U$4+1),FALSE)*$E2390</f>
        <v>2084.661453152557</v>
      </c>
      <c r="V2384" s="25">
        <f ca="1">VLOOKUP(CONCATENATE($F2384," ",$G2384),AllocFactorMatrix,(V$4+1),FALSE)*$E2390</f>
        <v>327.04399106867504</v>
      </c>
      <c r="W2384" s="25">
        <f t="shared" ref="W2384:W2390" ca="1" si="1080">SUBTOTAL(9,S2384:V2384)</f>
        <v>2752.4761198192386</v>
      </c>
      <c r="X2384" s="25">
        <f ca="1">VLOOKUP(CONCATENATE($F2384," ",$G2384),AllocFactorMatrix,(X$4+1),FALSE)*$E2390</f>
        <v>129.37333323732685</v>
      </c>
      <c r="Y2384" s="25">
        <f ca="1">VLOOKUP(CONCATENATE($F2384," ",$G2384),AllocFactorMatrix,(Y$4+1),FALSE)*$E2390</f>
        <v>3.1231195612864178</v>
      </c>
      <c r="Z2384" s="25">
        <f t="shared" ca="1" si="1078"/>
        <v>132.49645279861326</v>
      </c>
      <c r="AA2384" s="25">
        <f ca="1">VLOOKUP(CONCATENATE($F2384," ",$G2384),AllocFactorMatrix,(AA$4+1),FALSE)*$E2390</f>
        <v>2.2555981355105614</v>
      </c>
      <c r="AB2384" s="25">
        <f ca="1">VLOOKUP(CONCATENATE($F2384," ",$G2384),AllocFactorMatrix,(AB$4+1),FALSE)*$E2390</f>
        <v>12.230303165857219</v>
      </c>
      <c r="AC2384" s="25">
        <f ca="1">VLOOKUP(CONCATENATE($F2384," ",$G2384),AllocFactorMatrix,(AC$4+1),FALSE)*$E2390</f>
        <v>3.0370030959255629</v>
      </c>
    </row>
    <row r="2385" spans="4:29" hidden="1" outlineLevel="1">
      <c r="F2385" s="61" t="str">
        <f>F2390</f>
        <v>RB_GUP-Land_P</v>
      </c>
      <c r="G2385" s="20" t="str">
        <f>$G$10</f>
        <v>SUBTRAN</v>
      </c>
      <c r="H2385" s="24">
        <f t="shared" ca="1" si="1063"/>
        <v>3522.152177177742</v>
      </c>
      <c r="I2385" s="25">
        <f ca="1">VLOOKUP(CONCATENATE($F2385," ",$G2385),AllocFactorMatrix,(I$4+1),FALSE)*$E2390</f>
        <v>1672.676435215471</v>
      </c>
      <c r="J2385" s="25">
        <f ca="1">VLOOKUP(CONCATENATE($F2385," ",$G2385),AllocFactorMatrix,(J$4+1),FALSE)*$E2390</f>
        <v>428.18048584055839</v>
      </c>
      <c r="K2385" s="25">
        <f ca="1">VLOOKUP(CONCATENATE($F2385," ",$G2385),AllocFactorMatrix,(K$4+1),FALSE)*$E2390</f>
        <v>4.9896825281160444</v>
      </c>
      <c r="L2385" s="25">
        <f ca="1">VLOOKUP(CONCATENATE($F2385," ",$G2385),AllocFactorMatrix,(L$4+1),FALSE)*$E2390</f>
        <v>0.16358285067900924</v>
      </c>
      <c r="M2385" s="25">
        <f t="shared" ca="1" si="1076"/>
        <v>433.33375121935342</v>
      </c>
      <c r="N2385" s="25">
        <f ca="1">VLOOKUP(CONCATENATE($F2385," ",$G2385),AllocFactorMatrix,(N$4+1),FALSE)*$E2390</f>
        <v>186.62185885591481</v>
      </c>
      <c r="O2385" s="25">
        <f ca="1">VLOOKUP(CONCATENATE($F2385," ",$G2385),AllocFactorMatrix,(O$4+1),FALSE)*$E2390</f>
        <v>52.89754450780579</v>
      </c>
      <c r="P2385" s="25">
        <f ca="1">VLOOKUP(CONCATENATE($F2385," ",$G2385),AllocFactorMatrix,(P$4+1),FALSE)*$E2390</f>
        <v>5.4184500479294391</v>
      </c>
      <c r="Q2385" s="25">
        <f ca="1">VLOOKUP(CONCATENATE($F2385," ",$G2385),AllocFactorMatrix,(Q$4+1),FALSE)*$E2390</f>
        <v>0</v>
      </c>
      <c r="R2385" s="25">
        <f t="shared" ca="1" si="1077"/>
        <v>244.93785341165002</v>
      </c>
      <c r="S2385" s="25">
        <f ca="1">VLOOKUP(CONCATENATE($F2385," ",$G2385),AllocFactorMatrix,(S$4+1),FALSE)*$E2390</f>
        <v>10.451662236532144</v>
      </c>
      <c r="T2385" s="25">
        <f ca="1">VLOOKUP(CONCATENATE($F2385," ",$G2385),AllocFactorMatrix,(T$4+1),FALSE)*$E2390</f>
        <v>120.79906368516575</v>
      </c>
      <c r="U2385" s="25">
        <f ca="1">VLOOKUP(CONCATENATE($F2385," ",$G2385),AllocFactorMatrix,(U$4+1),FALSE)*$E2390</f>
        <v>983.99841012577269</v>
      </c>
      <c r="V2385" s="25">
        <f ca="1">VLOOKUP(CONCATENATE($F2385," ",$G2385),AllocFactorMatrix,(V$4+1),FALSE)*$E2390</f>
        <v>0</v>
      </c>
      <c r="W2385" s="25">
        <f t="shared" ca="1" si="1080"/>
        <v>1115.2491360474705</v>
      </c>
      <c r="X2385" s="25">
        <f ca="1">VLOOKUP(CONCATENATE($F2385," ",$G2385),AllocFactorMatrix,(X$4+1),FALSE)*$E2390</f>
        <v>50.64811437930544</v>
      </c>
      <c r="Y2385" s="25">
        <f ca="1">VLOOKUP(CONCATENATE($F2385," ",$G2385),AllocFactorMatrix,(Y$4+1),FALSE)*$E2390</f>
        <v>1.2117898731156493</v>
      </c>
      <c r="Z2385" s="25">
        <f t="shared" ca="1" si="1078"/>
        <v>51.859904252421089</v>
      </c>
      <c r="AA2385" s="25">
        <f ca="1">VLOOKUP(CONCATENATE($F2385," ",$G2385),AllocFactorMatrix,(AA$4+1),FALSE)*$E2390</f>
        <v>0.83168944639787346</v>
      </c>
      <c r="AB2385" s="25">
        <f ca="1">VLOOKUP(CONCATENATE($F2385," ",$G2385),AllocFactorMatrix,(AB$4+1),FALSE)*$E2390</f>
        <v>2.6125852616213256</v>
      </c>
      <c r="AC2385" s="25">
        <f ca="1">VLOOKUP(CONCATENATE($F2385," ",$G2385),AllocFactorMatrix,(AC$4+1),FALSE)*$E2390</f>
        <v>0.65082232335534984</v>
      </c>
    </row>
    <row r="2386" spans="4:29" hidden="1" outlineLevel="1">
      <c r="F2386" s="61" t="str">
        <f>F2390</f>
        <v>RB_GUP-Land_P</v>
      </c>
      <c r="G2386" s="20" t="str">
        <f>$G$11</f>
        <v>DISTPRI</v>
      </c>
      <c r="H2386" s="24">
        <f t="shared" ca="1" si="1063"/>
        <v>6642.697042100107</v>
      </c>
      <c r="I2386" s="25">
        <f ca="1">VLOOKUP(CONCATENATE($F2386," ",$G2386),AllocFactorMatrix,(I$4+1),FALSE)*$E2390</f>
        <v>4414.0632443395289</v>
      </c>
      <c r="J2386" s="25">
        <f ca="1">VLOOKUP(CONCATENATE($F2386," ",$G2386),AllocFactorMatrix,(J$4+1),FALSE)*$E2390</f>
        <v>1111.2917421343179</v>
      </c>
      <c r="K2386" s="25">
        <f ca="1">VLOOKUP(CONCATENATE($F2386," ",$G2386),AllocFactorMatrix,(K$4+1),FALSE)*$E2390</f>
        <v>12.9683763711138</v>
      </c>
      <c r="L2386" s="25">
        <f ca="1">VLOOKUP(CONCATENATE($F2386," ",$G2386),AllocFactorMatrix,(L$4+1),FALSE)*$E2390</f>
        <v>0</v>
      </c>
      <c r="M2386" s="25">
        <f t="shared" ca="1" si="1076"/>
        <v>1124.2601185054318</v>
      </c>
      <c r="N2386" s="25">
        <f ca="1">VLOOKUP(CONCATENATE($F2386," ",$G2386),AllocFactorMatrix,(N$4+1),FALSE)*$E2390</f>
        <v>479.21978205777219</v>
      </c>
      <c r="O2386" s="25">
        <f ca="1">VLOOKUP(CONCATENATE($F2386," ",$G2386),AllocFactorMatrix,(O$4+1),FALSE)*$E2390</f>
        <v>136.04014248809031</v>
      </c>
      <c r="P2386" s="25">
        <f ca="1">VLOOKUP(CONCATENATE($F2386," ",$G2386),AllocFactorMatrix,(P$4+1),FALSE)*$E2390</f>
        <v>0</v>
      </c>
      <c r="Q2386" s="25">
        <f ca="1">VLOOKUP(CONCATENATE($F2386," ",$G2386),AllocFactorMatrix,(Q$4+1),FALSE)*$E2390</f>
        <v>0</v>
      </c>
      <c r="R2386" s="25">
        <f t="shared" ca="1" si="1077"/>
        <v>615.25992454586253</v>
      </c>
      <c r="S2386" s="25">
        <f ca="1">VLOOKUP(CONCATENATE($F2386," ",$G2386),AllocFactorMatrix,(S$4+1),FALSE)*$E2390</f>
        <v>27.331664981253155</v>
      </c>
      <c r="T2386" s="25">
        <f ca="1">VLOOKUP(CONCATENATE($F2386," ",$G2386),AllocFactorMatrix,(T$4+1),FALSE)*$E2390</f>
        <v>316.12893677333835</v>
      </c>
      <c r="U2386" s="25">
        <f ca="1">VLOOKUP(CONCATENATE($F2386," ",$G2386),AllocFactorMatrix,(U$4+1),FALSE)*$E2390</f>
        <v>0</v>
      </c>
      <c r="V2386" s="25">
        <f ca="1">VLOOKUP(CONCATENATE($F2386," ",$G2386),AllocFactorMatrix,(V$4+1),FALSE)*$E2390</f>
        <v>0</v>
      </c>
      <c r="W2386" s="25">
        <f t="shared" ca="1" si="1080"/>
        <v>343.46060175459149</v>
      </c>
      <c r="X2386" s="25">
        <f ca="1">VLOOKUP(CONCATENATE($F2386," ",$G2386),AllocFactorMatrix,(X$4+1),FALSE)*$E2390</f>
        <v>130.05217461362471</v>
      </c>
      <c r="Y2386" s="25">
        <f ca="1">VLOOKUP(CONCATENATE($F2386," ",$G2386),AllocFactorMatrix,(Y$4+1),FALSE)*$E2390</f>
        <v>3.1159425934458649</v>
      </c>
      <c r="Z2386" s="25">
        <f t="shared" ca="1" si="1078"/>
        <v>133.16811720707057</v>
      </c>
      <c r="AA2386" s="25">
        <f ca="1">VLOOKUP(CONCATENATE($F2386," ",$G2386),AllocFactorMatrix,(AA$4+1),FALSE)*$E2390</f>
        <v>2.237516563555813</v>
      </c>
      <c r="AB2386" s="25">
        <f ca="1">VLOOKUP(CONCATENATE($F2386," ",$G2386),AllocFactorMatrix,(AB$4+1),FALSE)*$E2390</f>
        <v>8.2020303950676805</v>
      </c>
      <c r="AC2386" s="25">
        <f ca="1">VLOOKUP(CONCATENATE($F2386," ",$G2386),AllocFactorMatrix,(AC$4+1),FALSE)*$E2390</f>
        <v>2.0454887889995588</v>
      </c>
    </row>
    <row r="2387" spans="4:29" hidden="1" outlineLevel="1">
      <c r="F2387" s="61" t="str">
        <f>F2390</f>
        <v>RB_GUP-Land_P</v>
      </c>
      <c r="G2387" s="20" t="str">
        <f>$G$12</f>
        <v>DISTSEC</v>
      </c>
      <c r="H2387" s="24">
        <f t="shared" ca="1" si="1063"/>
        <v>2807.6332794607906</v>
      </c>
      <c r="I2387" s="25">
        <f ca="1">VLOOKUP(CONCATENATE($F2387," ",$G2387),AllocFactorMatrix,(I$4+1),FALSE)*$E2390</f>
        <v>2096.1839536942834</v>
      </c>
      <c r="J2387" s="25">
        <f ca="1">VLOOKUP(CONCATENATE($F2387," ",$G2387),AllocFactorMatrix,(J$4+1),FALSE)*$E2390</f>
        <v>470.56552047129833</v>
      </c>
      <c r="K2387" s="25">
        <f ca="1">VLOOKUP(CONCATENATE($F2387," ",$G2387),AllocFactorMatrix,(K$4+1),FALSE)*$E2390</f>
        <v>0</v>
      </c>
      <c r="L2387" s="25">
        <f ca="1">VLOOKUP(CONCATENATE($F2387," ",$G2387),AllocFactorMatrix,(L$4+1),FALSE)*$E2390</f>
        <v>0</v>
      </c>
      <c r="M2387" s="25">
        <f t="shared" ca="1" si="1076"/>
        <v>470.56552047129833</v>
      </c>
      <c r="N2387" s="25">
        <f ca="1">VLOOKUP(CONCATENATE($F2387," ",$G2387),AllocFactorMatrix,(N$4+1),FALSE)*$E2390</f>
        <v>165.87930671641368</v>
      </c>
      <c r="O2387" s="25">
        <f ca="1">VLOOKUP(CONCATENATE($F2387," ",$G2387),AllocFactorMatrix,(O$4+1),FALSE)*$E2390</f>
        <v>0</v>
      </c>
      <c r="P2387" s="25">
        <f ca="1">VLOOKUP(CONCATENATE($F2387," ",$G2387),AllocFactorMatrix,(P$4+1),FALSE)*$E2390</f>
        <v>0</v>
      </c>
      <c r="Q2387" s="25">
        <f ca="1">VLOOKUP(CONCATENATE($F2387," ",$G2387),AllocFactorMatrix,(Q$4+1),FALSE)*$E2390</f>
        <v>0</v>
      </c>
      <c r="R2387" s="25">
        <f t="shared" ca="1" si="1077"/>
        <v>165.87930671641368</v>
      </c>
      <c r="S2387" s="25">
        <f ca="1">VLOOKUP(CONCATENATE($F2387," ",$G2387),AllocFactorMatrix,(S$4+1),FALSE)*$E2390</f>
        <v>7.3419104159087505</v>
      </c>
      <c r="T2387" s="25">
        <f ca="1">VLOOKUP(CONCATENATE($F2387," ",$G2387),AllocFactorMatrix,(T$4+1),FALSE)*$E2390</f>
        <v>0</v>
      </c>
      <c r="U2387" s="25">
        <f ca="1">VLOOKUP(CONCATENATE($F2387," ",$G2387),AllocFactorMatrix,(U$4+1),FALSE)*$E2390</f>
        <v>0</v>
      </c>
      <c r="V2387" s="25">
        <f ca="1">VLOOKUP(CONCATENATE($F2387," ",$G2387),AllocFactorMatrix,(V$4+1),FALSE)*$E2390</f>
        <v>0</v>
      </c>
      <c r="W2387" s="25">
        <f t="shared" ca="1" si="1080"/>
        <v>7.3419104159087505</v>
      </c>
      <c r="X2387" s="25">
        <f ca="1">VLOOKUP(CONCATENATE($F2387," ",$G2387),AllocFactorMatrix,(X$4+1),FALSE)*$E2390</f>
        <v>46.166685501874809</v>
      </c>
      <c r="Y2387" s="25">
        <f ca="1">VLOOKUP(CONCATENATE($F2387," ",$G2387),AllocFactorMatrix,(Y$4+1),FALSE)*$E2390</f>
        <v>0</v>
      </c>
      <c r="Z2387" s="25">
        <f t="shared" ca="1" si="1078"/>
        <v>46.166685501874809</v>
      </c>
      <c r="AA2387" s="25">
        <f ca="1">VLOOKUP(CONCATENATE($F2387," ",$G2387),AllocFactorMatrix,(AA$4+1),FALSE)*$E2390</f>
        <v>0.75280664058356661</v>
      </c>
      <c r="AB2387" s="25">
        <f ca="1">VLOOKUP(CONCATENATE($F2387," ",$G2387),AllocFactorMatrix,(AB$4+1),FALSE)*$E2390</f>
        <v>16.623116199407775</v>
      </c>
      <c r="AC2387" s="25">
        <f ca="1">VLOOKUP(CONCATENATE($F2387," ",$G2387),AllocFactorMatrix,(AC$4+1),FALSE)*$E2390</f>
        <v>4.1199798210198439</v>
      </c>
    </row>
    <row r="2388" spans="4:29" hidden="1" outlineLevel="1">
      <c r="F2388" s="61" t="str">
        <f>F2390</f>
        <v>RB_GUP-Land_P</v>
      </c>
      <c r="G2388" s="20" t="str">
        <f>$G$13</f>
        <v>ENERGY</v>
      </c>
      <c r="H2388" s="24">
        <f t="shared" ca="1" si="1063"/>
        <v>524.11424343831641</v>
      </c>
      <c r="I2388" s="25">
        <f ca="1">VLOOKUP(CONCATENATE($F2388," ",$G2388),AllocFactorMatrix,(I$4+1),FALSE)*$E2390</f>
        <v>190.53255099211913</v>
      </c>
      <c r="J2388" s="25">
        <f ca="1">VLOOKUP(CONCATENATE($F2388," ",$G2388),AllocFactorMatrix,(J$4+1),FALSE)*$E2390</f>
        <v>61.497459207170891</v>
      </c>
      <c r="K2388" s="25">
        <f ca="1">VLOOKUP(CONCATENATE($F2388," ",$G2388),AllocFactorMatrix,(K$4+1),FALSE)*$E2390</f>
        <v>0.70402923276551588</v>
      </c>
      <c r="L2388" s="25">
        <f ca="1">VLOOKUP(CONCATENATE($F2388," ",$G2388),AllocFactorMatrix,(L$4+1),FALSE)*$E2390</f>
        <v>1.784357730527238E-2</v>
      </c>
      <c r="M2388" s="25">
        <f t="shared" ca="1" si="1076"/>
        <v>62.219332017241676</v>
      </c>
      <c r="N2388" s="25">
        <f ca="1">VLOOKUP(CONCATENATE($F2388," ",$G2388),AllocFactorMatrix,(N$4+1),FALSE)*$E2390</f>
        <v>29.759708967079806</v>
      </c>
      <c r="O2388" s="25">
        <f ca="1">VLOOKUP(CONCATENATE($F2388," ",$G2388),AllocFactorMatrix,(O$4+1),FALSE)*$E2390</f>
        <v>8.3068243667255839</v>
      </c>
      <c r="P2388" s="25">
        <f ca="1">VLOOKUP(CONCATENATE($F2388," ",$G2388),AllocFactorMatrix,(P$4+1),FALSE)*$E2390</f>
        <v>0.65765758295806198</v>
      </c>
      <c r="Q2388" s="25">
        <f ca="1">VLOOKUP(CONCATENATE($F2388," ",$G2388),AllocFactorMatrix,(Q$4+1),FALSE)*$E2390</f>
        <v>0.13481679567938085</v>
      </c>
      <c r="R2388" s="25">
        <f t="shared" ca="1" si="1077"/>
        <v>38.859007712442825</v>
      </c>
      <c r="S2388" s="25">
        <f ca="1">VLOOKUP(CONCATENATE($F2388," ",$G2388),AllocFactorMatrix,(S$4+1),FALSE)*$E2390</f>
        <v>1.9830252435467393</v>
      </c>
      <c r="T2388" s="25">
        <f ca="1">VLOOKUP(CONCATENATE($F2388," ",$G2388),AllocFactorMatrix,(T$4+1),FALSE)*$E2390</f>
        <v>23.698756464635409</v>
      </c>
      <c r="U2388" s="25">
        <f ca="1">VLOOKUP(CONCATENATE($F2388," ",$G2388),AllocFactorMatrix,(U$4+1),FALSE)*$E2390</f>
        <v>167.53911943261821</v>
      </c>
      <c r="V2388" s="25">
        <f ca="1">VLOOKUP(CONCATENATE($F2388," ",$G2388),AllocFactorMatrix,(V$4+1),FALSE)*$E2390</f>
        <v>26.849763420789827</v>
      </c>
      <c r="W2388" s="25">
        <f t="shared" ca="1" si="1080"/>
        <v>220.07066456159018</v>
      </c>
      <c r="X2388" s="25">
        <f ca="1">VLOOKUP(CONCATENATE($F2388," ",$G2388),AllocFactorMatrix,(X$4+1),FALSE)*$E2390</f>
        <v>8.0721979932004491</v>
      </c>
      <c r="Y2388" s="25">
        <f ca="1">VLOOKUP(CONCATENATE($F2388," ",$G2388),AllocFactorMatrix,(Y$4+1),FALSE)*$E2390</f>
        <v>0.18972516240896195</v>
      </c>
      <c r="Z2388" s="25">
        <f t="shared" ca="1" si="1078"/>
        <v>8.261923155609411</v>
      </c>
      <c r="AA2388" s="25">
        <f ca="1">VLOOKUP(CONCATENATE($F2388," ",$G2388),AllocFactorMatrix,(AA$4+1),FALSE)*$E2390</f>
        <v>0.18534612687441646</v>
      </c>
      <c r="AB2388" s="25">
        <f ca="1">VLOOKUP(CONCATENATE($F2388," ",$G2388),AllocFactorMatrix,(AB$4+1),FALSE)*$E2390</f>
        <v>3.1892721368380181</v>
      </c>
      <c r="AC2388" s="25">
        <f ca="1">VLOOKUP(CONCATENATE($F2388," ",$G2388),AllocFactorMatrix,(AC$4+1),FALSE)*$E2390</f>
        <v>0.79614673560064564</v>
      </c>
    </row>
    <row r="2389" spans="4:29" hidden="1" outlineLevel="1">
      <c r="F2389" s="61" t="str">
        <f>F2390</f>
        <v>RB_GUP-Land_P</v>
      </c>
      <c r="G2389" s="20" t="str">
        <f>$G$14</f>
        <v>CUSTOMER</v>
      </c>
      <c r="H2389" s="24">
        <f t="shared" ca="1" si="1063"/>
        <v>7497.767750252895</v>
      </c>
      <c r="I2389" s="25">
        <f ca="1">VLOOKUP(CONCATENATE($F2389," ",$G2389),AllocFactorMatrix,(I$4+1),FALSE)*$E2390</f>
        <v>6021.4978422161375</v>
      </c>
      <c r="J2389" s="25">
        <f ca="1">VLOOKUP(CONCATENATE($F2389," ",$G2389),AllocFactorMatrix,(J$4+1),FALSE)*$E2390</f>
        <v>1421.6187863079742</v>
      </c>
      <c r="K2389" s="25">
        <f ca="1">VLOOKUP(CONCATENATE($F2389," ",$G2389),AllocFactorMatrix,(K$4+1),FALSE)*$E2390</f>
        <v>4.1762537289298098</v>
      </c>
      <c r="L2389" s="25">
        <f ca="1">VLOOKUP(CONCATENATE($F2389," ",$G2389),AllocFactorMatrix,(L$4+1),FALSE)*$E2390</f>
        <v>0.17845617364470831</v>
      </c>
      <c r="M2389" s="25">
        <f t="shared" ca="1" si="1076"/>
        <v>1425.9734962105488</v>
      </c>
      <c r="N2389" s="25">
        <f ca="1">VLOOKUP(CONCATENATE($F2389," ",$G2389),AllocFactorMatrix,(N$4+1),FALSE)*$E2390</f>
        <v>17.560641496168287</v>
      </c>
      <c r="O2389" s="25">
        <f ca="1">VLOOKUP(CONCATENATE($F2389," ",$G2389),AllocFactorMatrix,(O$4+1),FALSE)*$E2390</f>
        <v>3.5601976608940711</v>
      </c>
      <c r="P2389" s="25">
        <f ca="1">VLOOKUP(CONCATENATE($F2389," ",$G2389),AllocFactorMatrix,(P$4+1),FALSE)*$E2390</f>
        <v>0.51035791372554951</v>
      </c>
      <c r="Q2389" s="25">
        <f ca="1">VLOOKUP(CONCATENATE($F2389," ",$G2389),AllocFactorMatrix,(Q$4+1),FALSE)*$E2390</f>
        <v>0.217430353719682</v>
      </c>
      <c r="R2389" s="25">
        <f t="shared" ca="1" si="1077"/>
        <v>21.84862742450759</v>
      </c>
      <c r="S2389" s="25">
        <f ca="1">VLOOKUP(CONCATENATE($F2389," ",$G2389),AllocFactorMatrix,(S$4+1),FALSE)*$E2390</f>
        <v>0.24318675489575872</v>
      </c>
      <c r="T2389" s="25">
        <f ca="1">VLOOKUP(CONCATENATE($F2389," ",$G2389),AllocFactorMatrix,(T$4+1),FALSE)*$E2390</f>
        <v>2.0766148856800575</v>
      </c>
      <c r="U2389" s="25">
        <f ca="1">VLOOKUP(CONCATENATE($F2389," ",$G2389),AllocFactorMatrix,(U$4+1),FALSE)*$E2390</f>
        <v>1.3226800592772394</v>
      </c>
      <c r="V2389" s="25">
        <f ca="1">VLOOKUP(CONCATENATE($F2389," ",$G2389),AllocFactorMatrix,(V$4+1),FALSE)*$E2390</f>
        <v>0.32628569500859111</v>
      </c>
      <c r="W2389" s="25">
        <f t="shared" ca="1" si="1080"/>
        <v>3.9687673948616466</v>
      </c>
      <c r="X2389" s="25">
        <f ca="1">VLOOKUP(CONCATENATE($F2389," ",$G2389),AllocFactorMatrix,(X$4+1),FALSE)*$E2390</f>
        <v>6.0951073038468007</v>
      </c>
      <c r="Y2389" s="25">
        <f ca="1">VLOOKUP(CONCATENATE($F2389," ",$G2389),AllocFactorMatrix,(Y$4+1),FALSE)*$E2390</f>
        <v>5.5235431944356816E-2</v>
      </c>
      <c r="Z2389" s="25">
        <f t="shared" ca="1" si="1078"/>
        <v>6.1503427357911571</v>
      </c>
      <c r="AA2389" s="25">
        <f ca="1">VLOOKUP(CONCATENATE($F2389," ",$G2389),AllocFactorMatrix,(AA$4+1),FALSE)*$E2390</f>
        <v>0.38030721092547243</v>
      </c>
      <c r="AB2389" s="25">
        <f ca="1">VLOOKUP(CONCATENATE($F2389," ",$G2389),AllocFactorMatrix,(AB$4+1),FALSE)*$E2390</f>
        <v>13.109542661088165</v>
      </c>
      <c r="AC2389" s="25">
        <f ca="1">VLOOKUP(CONCATENATE($F2389," ",$G2389),AllocFactorMatrix,(AC$4+1),FALSE)*$E2390</f>
        <v>4.8388243990336237</v>
      </c>
    </row>
    <row r="2390" spans="4:29" collapsed="1">
      <c r="D2390" s="58" t="s">
        <v>1180</v>
      </c>
      <c r="E2390" s="61">
        <f>'Sch 5'!U445+'Sch 5'!U447</f>
        <v>549776.71999999939</v>
      </c>
      <c r="F2390" s="61" t="s">
        <v>546</v>
      </c>
      <c r="G2390" s="20" t="str">
        <f>$G$15</f>
        <v>TOTAL</v>
      </c>
      <c r="H2390" s="24">
        <f t="shared" ca="1" si="1063"/>
        <v>549776.71999999974</v>
      </c>
      <c r="I2390" s="25">
        <f ca="1">VLOOKUP(CONCATENATE($F2390," ",$G2390),AllocFactorMatrix,(I$4+1),FALSE)*$E2390</f>
        <v>273679.63674451958</v>
      </c>
      <c r="J2390" s="25">
        <f ca="1">VLOOKUP(CONCATENATE($F2390," ",$G2390),AllocFactorMatrix,(J$4+1),FALSE)*$E2390</f>
        <v>69082.096739521439</v>
      </c>
      <c r="K2390" s="25">
        <f ca="1">VLOOKUP(CONCATENATE($F2390," ",$G2390),AllocFactorMatrix,(K$4+1),FALSE)*$E2390</f>
        <v>789.67284522724992</v>
      </c>
      <c r="L2390" s="25">
        <f ca="1">VLOOKUP(CONCATENATE($F2390," ",$G2390),AllocFactorMatrix,(L$4+1),FALSE)*$E2390</f>
        <v>19.251239464995297</v>
      </c>
      <c r="M2390" s="25">
        <f t="shared" ca="1" si="1076"/>
        <v>69891.020824213687</v>
      </c>
      <c r="N2390" s="25">
        <f ca="1">VLOOKUP(CONCATENATE($F2390," ",$G2390),AllocFactorMatrix,(N$4+1),FALSE)*$E2390</f>
        <v>28322.277832330969</v>
      </c>
      <c r="O2390" s="25">
        <f ca="1">VLOOKUP(CONCATENATE($F2390," ",$G2390),AllocFactorMatrix,(O$4+1),FALSE)*$E2390</f>
        <v>8016.5037518959343</v>
      </c>
      <c r="P2390" s="25">
        <f ca="1">VLOOKUP(CONCATENATE($F2390," ",$G2390),AllocFactorMatrix,(P$4+1),FALSE)*$E2390</f>
        <v>625.08561693738272</v>
      </c>
      <c r="Q2390" s="25">
        <f ca="1">VLOOKUP(CONCATENATE($F2390," ",$G2390),AllocFactorMatrix,(Q$4+1),FALSE)*$E2390</f>
        <v>130.90651254240348</v>
      </c>
      <c r="R2390" s="25">
        <f t="shared" ca="1" si="1077"/>
        <v>37094.773713706687</v>
      </c>
      <c r="S2390" s="25">
        <f ca="1">VLOOKUP(CONCATENATE($F2390," ",$G2390),AllocFactorMatrix,(S$4+1),FALSE)*$E2390</f>
        <v>1695.8749972263222</v>
      </c>
      <c r="T2390" s="25">
        <f ca="1">VLOOKUP(CONCATENATE($F2390," ",$G2390),AllocFactorMatrix,(T$4+1),FALSE)*$E2390</f>
        <v>18434.502088203375</v>
      </c>
      <c r="U2390" s="25">
        <f ca="1">VLOOKUP(CONCATENATE($F2390," ",$G2390),AllocFactorMatrix,(U$4+1),FALSE)*$E2390</f>
        <v>121180.0000167363</v>
      </c>
      <c r="V2390" s="25">
        <f ca="1">VLOOKUP(CONCATENATE($F2390," ",$G2390),AllocFactorMatrix,(V$4+1),FALSE)*$E2390</f>
        <v>18857.166299914225</v>
      </c>
      <c r="W2390" s="25">
        <f t="shared" ca="1" si="1080"/>
        <v>160167.54340208022</v>
      </c>
      <c r="X2390" s="25">
        <f ca="1">VLOOKUP(CONCATENATE($F2390," ",$G2390),AllocFactorMatrix,(X$4+1),FALSE)*$E2390</f>
        <v>7689.8750171243764</v>
      </c>
      <c r="Y2390" s="25">
        <f ca="1">VLOOKUP(CONCATENATE($F2390," ",$G2390),AllocFactorMatrix,(Y$4+1),FALSE)*$E2390</f>
        <v>184.39043164383256</v>
      </c>
      <c r="Z2390" s="25">
        <f t="shared" ca="1" si="1078"/>
        <v>7874.2654487682094</v>
      </c>
      <c r="AA2390" s="25">
        <f ca="1">VLOOKUP(CONCATENATE($F2390," ",$G2390),AllocFactorMatrix,(AA$4+1),FALSE)*$E2390</f>
        <v>134.25671131950244</v>
      </c>
      <c r="AB2390" s="25">
        <f ca="1">VLOOKUP(CONCATENATE($F2390," ",$G2390),AllocFactorMatrix,(AB$4+1),FALSE)*$E2390</f>
        <v>747.91242410972961</v>
      </c>
      <c r="AC2390" s="25">
        <f ca="1">VLOOKUP(CONCATENATE($F2390," ",$G2390),AllocFactorMatrix,(AC$4+1),FALSE)*$E2390</f>
        <v>187.31073128208951</v>
      </c>
    </row>
    <row r="2391" spans="4:29" hidden="1" outlineLevel="1">
      <c r="F2391" s="61" t="str">
        <f>F2398</f>
        <v>RB_GUP-Land_T</v>
      </c>
      <c r="G2391" s="20" t="str">
        <f>$G$8</f>
        <v>PRODUCTION</v>
      </c>
      <c r="H2391" s="24">
        <f t="shared" si="1063"/>
        <v>7054.2047346116251</v>
      </c>
      <c r="I2391" s="25">
        <f>VLOOKUP(CONCATENATE($F2391," ",$G2391),AllocFactorMatrix,(I$4+1),FALSE)*$E2398</f>
        <v>3458.9793274897615</v>
      </c>
      <c r="J2391" s="25">
        <f>VLOOKUP(CONCATENATE($F2391," ",$G2391),AllocFactorMatrix,(J$4+1),FALSE)*$E2398</f>
        <v>874.98727148295973</v>
      </c>
      <c r="K2391" s="25">
        <f>VLOOKUP(CONCATENATE($F2391," ",$G2391),AllocFactorMatrix,(K$4+1),FALSE)*$E2398</f>
        <v>10.229932084473353</v>
      </c>
      <c r="L2391" s="25">
        <f>VLOOKUP(CONCATENATE($F2391," ",$G2391),AllocFactorMatrix,(L$4+1),FALSE)*$E2398</f>
        <v>0.25201956464844399</v>
      </c>
      <c r="M2391" s="25">
        <f t="shared" si="1076"/>
        <v>885.46922313208154</v>
      </c>
      <c r="N2391" s="25">
        <f>VLOOKUP(CONCATENATE($F2391," ",$G2391),AllocFactorMatrix,(N$4+1),FALSE)*$E2398</f>
        <v>366.10565212044861</v>
      </c>
      <c r="O2391" s="25">
        <f>VLOOKUP(CONCATENATE($F2391," ",$G2391),AllocFactorMatrix,(O$4+1),FALSE)*$E2398</f>
        <v>104.26509246816367</v>
      </c>
      <c r="P2391" s="25">
        <f>VLOOKUP(CONCATENATE($F2391," ",$G2391),AllocFactorMatrix,(P$4+1),FALSE)*$E2398</f>
        <v>8.25106888810644</v>
      </c>
      <c r="Q2391" s="25">
        <f>VLOOKUP(CONCATENATE($F2391," ",$G2391),AllocFactorMatrix,(Q$4+1),FALSE)*$E2398</f>
        <v>1.7416551582457074</v>
      </c>
      <c r="R2391" s="25">
        <f>SUBTOTAL(9,N2391:Q2391)</f>
        <v>480.36346863496442</v>
      </c>
      <c r="S2391" s="25">
        <f>VLOOKUP(CONCATENATE($F2391," ",$G2391),AllocFactorMatrix,(S$4+1),FALSE)*$E2398</f>
        <v>21.9920776354104</v>
      </c>
      <c r="T2391" s="25">
        <f>VLOOKUP(CONCATENATE($F2391," ",$G2391),AllocFactorMatrix,(T$4+1),FALSE)*$E2398</f>
        <v>239.75222749818604</v>
      </c>
      <c r="U2391" s="25">
        <f>VLOOKUP(CONCATENATE($F2391," ",$G2391),AllocFactorMatrix,(U$4+1),FALSE)*$E2398</f>
        <v>1601.2183634541623</v>
      </c>
      <c r="V2391" s="25">
        <f>VLOOKUP(CONCATENATE($F2391," ",$G2391),AllocFactorMatrix,(V$4+1),FALSE)*$E2398</f>
        <v>251.20090524270805</v>
      </c>
      <c r="W2391" s="25">
        <f>SUBTOTAL(9,S2391:V2391)</f>
        <v>2114.1635738304667</v>
      </c>
      <c r="X2391" s="25">
        <f>VLOOKUP(CONCATENATE($F2391," ",$G2391),AllocFactorMatrix,(X$4+1),FALSE)*$E2398</f>
        <v>99.37103053716929</v>
      </c>
      <c r="Y2391" s="25">
        <f>VLOOKUP(CONCATENATE($F2391," ",$G2391),AllocFactorMatrix,(Y$4+1),FALSE)*$E2398</f>
        <v>2.3988530057157229</v>
      </c>
      <c r="Z2391" s="25">
        <f t="shared" si="1078"/>
        <v>101.76988354288501</v>
      </c>
      <c r="AA2391" s="25">
        <f>VLOOKUP(CONCATENATE($F2391," ",$G2391),AllocFactorMatrix,(AA$4+1),FALSE)*$E2398</f>
        <v>1.7325140011058544</v>
      </c>
      <c r="AB2391" s="25">
        <f>VLOOKUP(CONCATENATE($F2391," ",$G2391),AllocFactorMatrix,(AB$4+1),FALSE)*$E2398</f>
        <v>9.3940366145145155</v>
      </c>
      <c r="AC2391" s="25">
        <f>VLOOKUP(CONCATENATE($F2391," ",$G2391),AllocFactorMatrix,(AC$4+1),FALSE)*$E2398</f>
        <v>2.3327073658455006</v>
      </c>
    </row>
    <row r="2392" spans="4:29" hidden="1" outlineLevel="1">
      <c r="F2392" s="61" t="str">
        <f>F2398</f>
        <v>RB_GUP-Land_T</v>
      </c>
      <c r="G2392" s="20" t="str">
        <f>$G$9</f>
        <v>BULKTRAN</v>
      </c>
      <c r="H2392" s="24">
        <f t="shared" si="1063"/>
        <v>350682.26352893794</v>
      </c>
      <c r="I2392" s="25">
        <f>VLOOKUP(CONCATENATE($F2392," ",$G2392),AllocFactorMatrix,(I$4+1),FALSE)*$E2398</f>
        <v>171954.56407896502</v>
      </c>
      <c r="J2392" s="25">
        <f>VLOOKUP(CONCATENATE($F2392," ",$G2392),AllocFactorMatrix,(J$4+1),FALSE)*$E2398</f>
        <v>43497.818459552705</v>
      </c>
      <c r="K2392" s="25">
        <f>VLOOKUP(CONCATENATE($F2392," ",$G2392),AllocFactorMatrix,(K$4+1),FALSE)*$E2398</f>
        <v>508.55565922668558</v>
      </c>
      <c r="L2392" s="25">
        <f>VLOOKUP(CONCATENATE($F2392," ",$G2392),AllocFactorMatrix,(L$4+1),FALSE)*$E2398</f>
        <v>12.528526561025537</v>
      </c>
      <c r="M2392" s="25">
        <f t="shared" si="1076"/>
        <v>44018.902645340422</v>
      </c>
      <c r="N2392" s="25">
        <f>VLOOKUP(CONCATENATE($F2392," ",$G2392),AllocFactorMatrix,(N$4+1),FALSE)*$E2398</f>
        <v>18200.032974150032</v>
      </c>
      <c r="O2392" s="25">
        <f>VLOOKUP(CONCATENATE($F2392," ",$G2392),AllocFactorMatrix,(O$4+1),FALSE)*$E2398</f>
        <v>5183.2800449337574</v>
      </c>
      <c r="P2392" s="25">
        <f>VLOOKUP(CONCATENATE($F2392," ",$G2392),AllocFactorMatrix,(P$4+1),FALSE)*$E2398</f>
        <v>410.18139153479905</v>
      </c>
      <c r="Q2392" s="25">
        <f>VLOOKUP(CONCATENATE($F2392," ",$G2392),AllocFactorMatrix,(Q$4+1),FALSE)*$E2398</f>
        <v>86.58205937569538</v>
      </c>
      <c r="R2392" s="25">
        <f t="shared" ref="R2392:R2398" si="1081">SUBTOTAL(9,N2392:Q2392)</f>
        <v>23880.076469994285</v>
      </c>
      <c r="S2392" s="25">
        <f>VLOOKUP(CONCATENATE($F2392," ",$G2392),AllocFactorMatrix,(S$4+1),FALSE)*$E2398</f>
        <v>1093.2815044408342</v>
      </c>
      <c r="T2392" s="25">
        <f>VLOOKUP(CONCATENATE($F2392," ",$G2392),AllocFactorMatrix,(T$4+1),FALSE)*$E2398</f>
        <v>11918.686370505191</v>
      </c>
      <c r="U2392" s="25">
        <f>VLOOKUP(CONCATENATE($F2392," ",$G2392),AllocFactorMatrix,(U$4+1),FALSE)*$E2398</f>
        <v>79600.593011583784</v>
      </c>
      <c r="V2392" s="25">
        <f>VLOOKUP(CONCATENATE($F2392," ",$G2392),AllocFactorMatrix,(V$4+1),FALSE)*$E2398</f>
        <v>12487.828942475551</v>
      </c>
      <c r="W2392" s="25">
        <f t="shared" ref="W2392:W2398" si="1082">SUBTOTAL(9,S2392:V2392)</f>
        <v>105100.38982900536</v>
      </c>
      <c r="X2392" s="25">
        <f>VLOOKUP(CONCATENATE($F2392," ",$G2392),AllocFactorMatrix,(X$4+1),FALSE)*$E2398</f>
        <v>4939.9839144158759</v>
      </c>
      <c r="Y2392" s="25">
        <f>VLOOKUP(CONCATENATE($F2392," ",$G2392),AllocFactorMatrix,(Y$4+1),FALSE)*$E2398</f>
        <v>119.25301767753429</v>
      </c>
      <c r="Z2392" s="25">
        <f t="shared" si="1078"/>
        <v>5059.2369320934104</v>
      </c>
      <c r="AA2392" s="25">
        <f>VLOOKUP(CONCATENATE($F2392," ",$G2392),AllocFactorMatrix,(AA$4+1),FALSE)*$E2398</f>
        <v>86.12762945798282</v>
      </c>
      <c r="AB2392" s="25">
        <f>VLOOKUP(CONCATENATE($F2392," ",$G2392),AllocFactorMatrix,(AB$4+1),FALSE)*$E2398</f>
        <v>467.00119256363536</v>
      </c>
      <c r="AC2392" s="25">
        <f>VLOOKUP(CONCATENATE($F2392," ",$G2392),AllocFactorMatrix,(AC$4+1),FALSE)*$E2398</f>
        <v>115.96475151785687</v>
      </c>
    </row>
    <row r="2393" spans="4:29" hidden="1" outlineLevel="1">
      <c r="F2393" s="61" t="str">
        <f>F2398</f>
        <v>RB_GUP-Land_T</v>
      </c>
      <c r="G2393" s="20" t="str">
        <f>$G$10</f>
        <v>SUBTRAN</v>
      </c>
      <c r="H2393" s="24">
        <f t="shared" si="1063"/>
        <v>143081.14173644973</v>
      </c>
      <c r="I2393" s="25">
        <f>VLOOKUP(CONCATENATE($F2393," ",$G2393),AllocFactorMatrix,(I$4+1),FALSE)*$E2398</f>
        <v>67949.492829141585</v>
      </c>
      <c r="J2393" s="25">
        <f>VLOOKUP(CONCATENATE($F2393," ",$G2393),AllocFactorMatrix,(J$4+1),FALSE)*$E2398</f>
        <v>17394.067519372609</v>
      </c>
      <c r="K2393" s="25">
        <f>VLOOKUP(CONCATENATE($F2393," ",$G2393),AllocFactorMatrix,(K$4+1),FALSE)*$E2398</f>
        <v>202.69694127677411</v>
      </c>
      <c r="L2393" s="25">
        <f>VLOOKUP(CONCATENATE($F2393," ",$G2393),AllocFactorMatrix,(L$4+1),FALSE)*$E2398</f>
        <v>6.6452611546189555</v>
      </c>
      <c r="M2393" s="25">
        <f t="shared" si="1076"/>
        <v>17603.409721804004</v>
      </c>
      <c r="N2393" s="25">
        <f>VLOOKUP(CONCATENATE($F2393," ",$G2393),AllocFactorMatrix,(N$4+1),FALSE)*$E2398</f>
        <v>7581.1797148069063</v>
      </c>
      <c r="O2393" s="25">
        <f>VLOOKUP(CONCATENATE($F2393," ",$G2393),AllocFactorMatrix,(O$4+1),FALSE)*$E2398</f>
        <v>2148.8682721529035</v>
      </c>
      <c r="P2393" s="25">
        <f>VLOOKUP(CONCATENATE($F2393," ",$G2393),AllocFactorMatrix,(P$4+1),FALSE)*$E2398</f>
        <v>220.11485600286764</v>
      </c>
      <c r="Q2393" s="25">
        <f>VLOOKUP(CONCATENATE($F2393," ",$G2393),AllocFactorMatrix,(Q$4+1),FALSE)*$E2398</f>
        <v>0</v>
      </c>
      <c r="R2393" s="25">
        <f t="shared" si="1081"/>
        <v>9950.1628429626762</v>
      </c>
      <c r="S2393" s="25">
        <f>VLOOKUP(CONCATENATE($F2393," ",$G2393),AllocFactorMatrix,(S$4+1),FALSE)*$E2398</f>
        <v>424.58011199420412</v>
      </c>
      <c r="T2393" s="25">
        <f>VLOOKUP(CONCATENATE($F2393," ",$G2393),AllocFactorMatrix,(T$4+1),FALSE)*$E2398</f>
        <v>4907.2462185938666</v>
      </c>
      <c r="U2393" s="25">
        <f>VLOOKUP(CONCATENATE($F2393," ",$G2393),AllocFactorMatrix,(U$4+1),FALSE)*$E2398</f>
        <v>39973.178018804843</v>
      </c>
      <c r="V2393" s="25">
        <f>VLOOKUP(CONCATENATE($F2393," ",$G2393),AllocFactorMatrix,(V$4+1),FALSE)*$E2398</f>
        <v>0</v>
      </c>
      <c r="W2393" s="25">
        <f t="shared" si="1082"/>
        <v>45305.004349392912</v>
      </c>
      <c r="X2393" s="25">
        <f>VLOOKUP(CONCATENATE($F2393," ",$G2393),AllocFactorMatrix,(X$4+1),FALSE)*$E2398</f>
        <v>2057.4891905993936</v>
      </c>
      <c r="Y2393" s="25">
        <f>VLOOKUP(CONCATENATE($F2393," ",$G2393),AllocFactorMatrix,(Y$4+1),FALSE)*$E2398</f>
        <v>49.2267993738378</v>
      </c>
      <c r="Z2393" s="25">
        <f t="shared" si="1078"/>
        <v>2106.7159899732314</v>
      </c>
      <c r="AA2393" s="25">
        <f>VLOOKUP(CONCATENATE($F2393," ",$G2393),AllocFactorMatrix,(AA$4+1),FALSE)*$E2398</f>
        <v>33.785898386740385</v>
      </c>
      <c r="AB2393" s="25">
        <f>VLOOKUP(CONCATENATE($F2393," ",$G2393),AllocFactorMatrix,(AB$4+1),FALSE)*$E2398</f>
        <v>106.13161025203956</v>
      </c>
      <c r="AC2393" s="25">
        <f>VLOOKUP(CONCATENATE($F2393," ",$G2393),AllocFactorMatrix,(AC$4+1),FALSE)*$E2398</f>
        <v>26.438494536561631</v>
      </c>
    </row>
    <row r="2394" spans="4:29" hidden="1" outlineLevel="1">
      <c r="F2394" s="61" t="str">
        <f>F2398</f>
        <v>RB_GUP-Land_T</v>
      </c>
      <c r="G2394" s="20" t="str">
        <f>$G$11</f>
        <v>DISTPRI</v>
      </c>
      <c r="H2394" s="24">
        <f t="shared" si="1063"/>
        <v>0</v>
      </c>
      <c r="I2394" s="25">
        <f>VLOOKUP(CONCATENATE($F2394," ",$G2394),AllocFactorMatrix,(I$4+1),FALSE)*$E2398</f>
        <v>0</v>
      </c>
      <c r="J2394" s="25">
        <f>VLOOKUP(CONCATENATE($F2394," ",$G2394),AllocFactorMatrix,(J$4+1),FALSE)*$E2398</f>
        <v>0</v>
      </c>
      <c r="K2394" s="25">
        <f>VLOOKUP(CONCATENATE($F2394," ",$G2394),AllocFactorMatrix,(K$4+1),FALSE)*$E2398</f>
        <v>0</v>
      </c>
      <c r="L2394" s="25">
        <f>VLOOKUP(CONCATENATE($F2394," ",$G2394),AllocFactorMatrix,(L$4+1),FALSE)*$E2398</f>
        <v>0</v>
      </c>
      <c r="M2394" s="25">
        <f t="shared" si="1076"/>
        <v>0</v>
      </c>
      <c r="N2394" s="25">
        <f>VLOOKUP(CONCATENATE($F2394," ",$G2394),AllocFactorMatrix,(N$4+1),FALSE)*$E2398</f>
        <v>0</v>
      </c>
      <c r="O2394" s="25">
        <f>VLOOKUP(CONCATENATE($F2394," ",$G2394),AllocFactorMatrix,(O$4+1),FALSE)*$E2398</f>
        <v>0</v>
      </c>
      <c r="P2394" s="25">
        <f>VLOOKUP(CONCATENATE($F2394," ",$G2394),AllocFactorMatrix,(P$4+1),FALSE)*$E2398</f>
        <v>0</v>
      </c>
      <c r="Q2394" s="25">
        <f>VLOOKUP(CONCATENATE($F2394," ",$G2394),AllocFactorMatrix,(Q$4+1),FALSE)*$E2398</f>
        <v>0</v>
      </c>
      <c r="R2394" s="25">
        <f t="shared" si="1081"/>
        <v>0</v>
      </c>
      <c r="S2394" s="25">
        <f>VLOOKUP(CONCATENATE($F2394," ",$G2394),AllocFactorMatrix,(S$4+1),FALSE)*$E2398</f>
        <v>0</v>
      </c>
      <c r="T2394" s="25">
        <f>VLOOKUP(CONCATENATE($F2394," ",$G2394),AllocFactorMatrix,(T$4+1),FALSE)*$E2398</f>
        <v>0</v>
      </c>
      <c r="U2394" s="25">
        <f>VLOOKUP(CONCATENATE($F2394," ",$G2394),AllocFactorMatrix,(U$4+1),FALSE)*$E2398</f>
        <v>0</v>
      </c>
      <c r="V2394" s="25">
        <f>VLOOKUP(CONCATENATE($F2394," ",$G2394),AllocFactorMatrix,(V$4+1),FALSE)*$E2398</f>
        <v>0</v>
      </c>
      <c r="W2394" s="25">
        <f t="shared" si="1082"/>
        <v>0</v>
      </c>
      <c r="X2394" s="25">
        <f>VLOOKUP(CONCATENATE($F2394," ",$G2394),AllocFactorMatrix,(X$4+1),FALSE)*$E2398</f>
        <v>0</v>
      </c>
      <c r="Y2394" s="25">
        <f>VLOOKUP(CONCATENATE($F2394," ",$G2394),AllocFactorMatrix,(Y$4+1),FALSE)*$E2398</f>
        <v>0</v>
      </c>
      <c r="Z2394" s="25">
        <f t="shared" si="1078"/>
        <v>0</v>
      </c>
      <c r="AA2394" s="25">
        <f>VLOOKUP(CONCATENATE($F2394," ",$G2394),AllocFactorMatrix,(AA$4+1),FALSE)*$E2398</f>
        <v>0</v>
      </c>
      <c r="AB2394" s="25">
        <f>VLOOKUP(CONCATENATE($F2394," ",$G2394),AllocFactorMatrix,(AB$4+1),FALSE)*$E2398</f>
        <v>0</v>
      </c>
      <c r="AC2394" s="25">
        <f>VLOOKUP(CONCATENATE($F2394," ",$G2394),AllocFactorMatrix,(AC$4+1),FALSE)*$E2398</f>
        <v>0</v>
      </c>
    </row>
    <row r="2395" spans="4:29" hidden="1" outlineLevel="1">
      <c r="F2395" s="61" t="str">
        <f>F2398</f>
        <v>RB_GUP-Land_T</v>
      </c>
      <c r="G2395" s="20" t="str">
        <f>$G$12</f>
        <v>DISTSEC</v>
      </c>
      <c r="H2395" s="24">
        <f t="shared" si="1063"/>
        <v>0</v>
      </c>
      <c r="I2395" s="25">
        <f>VLOOKUP(CONCATENATE($F2395," ",$G2395),AllocFactorMatrix,(I$4+1),FALSE)*$E2398</f>
        <v>0</v>
      </c>
      <c r="J2395" s="25">
        <f>VLOOKUP(CONCATENATE($F2395," ",$G2395),AllocFactorMatrix,(J$4+1),FALSE)*$E2398</f>
        <v>0</v>
      </c>
      <c r="K2395" s="25">
        <f>VLOOKUP(CONCATENATE($F2395," ",$G2395),AllocFactorMatrix,(K$4+1),FALSE)*$E2398</f>
        <v>0</v>
      </c>
      <c r="L2395" s="25">
        <f>VLOOKUP(CONCATENATE($F2395," ",$G2395),AllocFactorMatrix,(L$4+1),FALSE)*$E2398</f>
        <v>0</v>
      </c>
      <c r="M2395" s="25">
        <f t="shared" si="1076"/>
        <v>0</v>
      </c>
      <c r="N2395" s="25">
        <f>VLOOKUP(CONCATENATE($F2395," ",$G2395),AllocFactorMatrix,(N$4+1),FALSE)*$E2398</f>
        <v>0</v>
      </c>
      <c r="O2395" s="25">
        <f>VLOOKUP(CONCATENATE($F2395," ",$G2395),AllocFactorMatrix,(O$4+1),FALSE)*$E2398</f>
        <v>0</v>
      </c>
      <c r="P2395" s="25">
        <f>VLOOKUP(CONCATENATE($F2395," ",$G2395),AllocFactorMatrix,(P$4+1),FALSE)*$E2398</f>
        <v>0</v>
      </c>
      <c r="Q2395" s="25">
        <f>VLOOKUP(CONCATENATE($F2395," ",$G2395),AllocFactorMatrix,(Q$4+1),FALSE)*$E2398</f>
        <v>0</v>
      </c>
      <c r="R2395" s="25">
        <f t="shared" si="1081"/>
        <v>0</v>
      </c>
      <c r="S2395" s="25">
        <f>VLOOKUP(CONCATENATE($F2395," ",$G2395),AllocFactorMatrix,(S$4+1),FALSE)*$E2398</f>
        <v>0</v>
      </c>
      <c r="T2395" s="25">
        <f>VLOOKUP(CONCATENATE($F2395," ",$G2395),AllocFactorMatrix,(T$4+1),FALSE)*$E2398</f>
        <v>0</v>
      </c>
      <c r="U2395" s="25">
        <f>VLOOKUP(CONCATENATE($F2395," ",$G2395),AllocFactorMatrix,(U$4+1),FALSE)*$E2398</f>
        <v>0</v>
      </c>
      <c r="V2395" s="25">
        <f>VLOOKUP(CONCATENATE($F2395," ",$G2395),AllocFactorMatrix,(V$4+1),FALSE)*$E2398</f>
        <v>0</v>
      </c>
      <c r="W2395" s="25">
        <f t="shared" si="1082"/>
        <v>0</v>
      </c>
      <c r="X2395" s="25">
        <f>VLOOKUP(CONCATENATE($F2395," ",$G2395),AllocFactorMatrix,(X$4+1),FALSE)*$E2398</f>
        <v>0</v>
      </c>
      <c r="Y2395" s="25">
        <f>VLOOKUP(CONCATENATE($F2395," ",$G2395),AllocFactorMatrix,(Y$4+1),FALSE)*$E2398</f>
        <v>0</v>
      </c>
      <c r="Z2395" s="25">
        <f t="shared" si="1078"/>
        <v>0</v>
      </c>
      <c r="AA2395" s="25">
        <f>VLOOKUP(CONCATENATE($F2395," ",$G2395),AllocFactorMatrix,(AA$4+1),FALSE)*$E2398</f>
        <v>0</v>
      </c>
      <c r="AB2395" s="25">
        <f>VLOOKUP(CONCATENATE($F2395," ",$G2395),AllocFactorMatrix,(AB$4+1),FALSE)*$E2398</f>
        <v>0</v>
      </c>
      <c r="AC2395" s="25">
        <f>VLOOKUP(CONCATENATE($F2395," ",$G2395),AllocFactorMatrix,(AC$4+1),FALSE)*$E2398</f>
        <v>0</v>
      </c>
    </row>
    <row r="2396" spans="4:29" hidden="1" outlineLevel="1">
      <c r="F2396" s="61" t="str">
        <f>F2398</f>
        <v>RB_GUP-Land_T</v>
      </c>
      <c r="G2396" s="20" t="str">
        <f>$G$13</f>
        <v>ENERGY</v>
      </c>
      <c r="H2396" s="24">
        <f t="shared" si="1063"/>
        <v>0</v>
      </c>
      <c r="I2396" s="25">
        <f>VLOOKUP(CONCATENATE($F2396," ",$G2396),AllocFactorMatrix,(I$4+1),FALSE)*$E2398</f>
        <v>0</v>
      </c>
      <c r="J2396" s="25">
        <f>VLOOKUP(CONCATENATE($F2396," ",$G2396),AllocFactorMatrix,(J$4+1),FALSE)*$E2398</f>
        <v>0</v>
      </c>
      <c r="K2396" s="25">
        <f>VLOOKUP(CONCATENATE($F2396," ",$G2396),AllocFactorMatrix,(K$4+1),FALSE)*$E2398</f>
        <v>0</v>
      </c>
      <c r="L2396" s="25">
        <f>VLOOKUP(CONCATENATE($F2396," ",$G2396),AllocFactorMatrix,(L$4+1),FALSE)*$E2398</f>
        <v>0</v>
      </c>
      <c r="M2396" s="25">
        <f t="shared" si="1076"/>
        <v>0</v>
      </c>
      <c r="N2396" s="25">
        <f>VLOOKUP(CONCATENATE($F2396," ",$G2396),AllocFactorMatrix,(N$4+1),FALSE)*$E2398</f>
        <v>0</v>
      </c>
      <c r="O2396" s="25">
        <f>VLOOKUP(CONCATENATE($F2396," ",$G2396),AllocFactorMatrix,(O$4+1),FALSE)*$E2398</f>
        <v>0</v>
      </c>
      <c r="P2396" s="25">
        <f>VLOOKUP(CONCATENATE($F2396," ",$G2396),AllocFactorMatrix,(P$4+1),FALSE)*$E2398</f>
        <v>0</v>
      </c>
      <c r="Q2396" s="25">
        <f>VLOOKUP(CONCATENATE($F2396," ",$G2396),AllocFactorMatrix,(Q$4+1),FALSE)*$E2398</f>
        <v>0</v>
      </c>
      <c r="R2396" s="25">
        <f t="shared" si="1081"/>
        <v>0</v>
      </c>
      <c r="S2396" s="25">
        <f>VLOOKUP(CONCATENATE($F2396," ",$G2396),AllocFactorMatrix,(S$4+1),FALSE)*$E2398</f>
        <v>0</v>
      </c>
      <c r="T2396" s="25">
        <f>VLOOKUP(CONCATENATE($F2396," ",$G2396),AllocFactorMatrix,(T$4+1),FALSE)*$E2398</f>
        <v>0</v>
      </c>
      <c r="U2396" s="25">
        <f>VLOOKUP(CONCATENATE($F2396," ",$G2396),AllocFactorMatrix,(U$4+1),FALSE)*$E2398</f>
        <v>0</v>
      </c>
      <c r="V2396" s="25">
        <f>VLOOKUP(CONCATENATE($F2396," ",$G2396),AllocFactorMatrix,(V$4+1),FALSE)*$E2398</f>
        <v>0</v>
      </c>
      <c r="W2396" s="25">
        <f t="shared" si="1082"/>
        <v>0</v>
      </c>
      <c r="X2396" s="25">
        <f>VLOOKUP(CONCATENATE($F2396," ",$G2396),AllocFactorMatrix,(X$4+1),FALSE)*$E2398</f>
        <v>0</v>
      </c>
      <c r="Y2396" s="25">
        <f>VLOOKUP(CONCATENATE($F2396," ",$G2396),AllocFactorMatrix,(Y$4+1),FALSE)*$E2398</f>
        <v>0</v>
      </c>
      <c r="Z2396" s="25">
        <f t="shared" si="1078"/>
        <v>0</v>
      </c>
      <c r="AA2396" s="25">
        <f>VLOOKUP(CONCATENATE($F2396," ",$G2396),AllocFactorMatrix,(AA$4+1),FALSE)*$E2398</f>
        <v>0</v>
      </c>
      <c r="AB2396" s="25">
        <f>VLOOKUP(CONCATENATE($F2396," ",$G2396),AllocFactorMatrix,(AB$4+1),FALSE)*$E2398</f>
        <v>0</v>
      </c>
      <c r="AC2396" s="25">
        <f>VLOOKUP(CONCATENATE($F2396," ",$G2396),AllocFactorMatrix,(AC$4+1),FALSE)*$E2398</f>
        <v>0</v>
      </c>
    </row>
    <row r="2397" spans="4:29" hidden="1" outlineLevel="1">
      <c r="F2397" s="61" t="str">
        <f>F2398</f>
        <v>RB_GUP-Land_T</v>
      </c>
      <c r="G2397" s="20" t="str">
        <f>$G$14</f>
        <v>CUSTOMER</v>
      </c>
      <c r="H2397" s="24">
        <f t="shared" si="1063"/>
        <v>0</v>
      </c>
      <c r="I2397" s="25">
        <f>VLOOKUP(CONCATENATE($F2397," ",$G2397),AllocFactorMatrix,(I$4+1),FALSE)*$E2398</f>
        <v>0</v>
      </c>
      <c r="J2397" s="25">
        <f>VLOOKUP(CONCATENATE($F2397," ",$G2397),AllocFactorMatrix,(J$4+1),FALSE)*$E2398</f>
        <v>0</v>
      </c>
      <c r="K2397" s="25">
        <f>VLOOKUP(CONCATENATE($F2397," ",$G2397),AllocFactorMatrix,(K$4+1),FALSE)*$E2398</f>
        <v>0</v>
      </c>
      <c r="L2397" s="25">
        <f>VLOOKUP(CONCATENATE($F2397," ",$G2397),AllocFactorMatrix,(L$4+1),FALSE)*$E2398</f>
        <v>0</v>
      </c>
      <c r="M2397" s="25">
        <f t="shared" si="1076"/>
        <v>0</v>
      </c>
      <c r="N2397" s="25">
        <f>VLOOKUP(CONCATENATE($F2397," ",$G2397),AllocFactorMatrix,(N$4+1),FALSE)*$E2398</f>
        <v>0</v>
      </c>
      <c r="O2397" s="25">
        <f>VLOOKUP(CONCATENATE($F2397," ",$G2397),AllocFactorMatrix,(O$4+1),FALSE)*$E2398</f>
        <v>0</v>
      </c>
      <c r="P2397" s="25">
        <f>VLOOKUP(CONCATENATE($F2397," ",$G2397),AllocFactorMatrix,(P$4+1),FALSE)*$E2398</f>
        <v>0</v>
      </c>
      <c r="Q2397" s="25">
        <f>VLOOKUP(CONCATENATE($F2397," ",$G2397),AllocFactorMatrix,(Q$4+1),FALSE)*$E2398</f>
        <v>0</v>
      </c>
      <c r="R2397" s="25">
        <f t="shared" si="1081"/>
        <v>0</v>
      </c>
      <c r="S2397" s="25">
        <f>VLOOKUP(CONCATENATE($F2397," ",$G2397),AllocFactorMatrix,(S$4+1),FALSE)*$E2398</f>
        <v>0</v>
      </c>
      <c r="T2397" s="25">
        <f>VLOOKUP(CONCATENATE($F2397," ",$G2397),AllocFactorMatrix,(T$4+1),FALSE)*$E2398</f>
        <v>0</v>
      </c>
      <c r="U2397" s="25">
        <f>VLOOKUP(CONCATENATE($F2397," ",$G2397),AllocFactorMatrix,(U$4+1),FALSE)*$E2398</f>
        <v>0</v>
      </c>
      <c r="V2397" s="25">
        <f>VLOOKUP(CONCATENATE($F2397," ",$G2397),AllocFactorMatrix,(V$4+1),FALSE)*$E2398</f>
        <v>0</v>
      </c>
      <c r="W2397" s="25">
        <f t="shared" si="1082"/>
        <v>0</v>
      </c>
      <c r="X2397" s="25">
        <f>VLOOKUP(CONCATENATE($F2397," ",$G2397),AllocFactorMatrix,(X$4+1),FALSE)*$E2398</f>
        <v>0</v>
      </c>
      <c r="Y2397" s="25">
        <f>VLOOKUP(CONCATENATE($F2397," ",$G2397),AllocFactorMatrix,(Y$4+1),FALSE)*$E2398</f>
        <v>0</v>
      </c>
      <c r="Z2397" s="25">
        <f t="shared" si="1078"/>
        <v>0</v>
      </c>
      <c r="AA2397" s="25">
        <f>VLOOKUP(CONCATENATE($F2397," ",$G2397),AllocFactorMatrix,(AA$4+1),FALSE)*$E2398</f>
        <v>0</v>
      </c>
      <c r="AB2397" s="25">
        <f>VLOOKUP(CONCATENATE($F2397," ",$G2397),AllocFactorMatrix,(AB$4+1),FALSE)*$E2398</f>
        <v>0</v>
      </c>
      <c r="AC2397" s="25">
        <f>VLOOKUP(CONCATENATE($F2397," ",$G2397),AllocFactorMatrix,(AC$4+1),FALSE)*$E2398</f>
        <v>0</v>
      </c>
    </row>
    <row r="2398" spans="4:29" collapsed="1">
      <c r="D2398" s="58" t="s">
        <v>1181</v>
      </c>
      <c r="E2398" s="61">
        <f>'Sch 5'!U446+'Sch 5'!U455+'Sch 5'!U461</f>
        <v>500817.6099999994</v>
      </c>
      <c r="F2398" s="61" t="s">
        <v>547</v>
      </c>
      <c r="G2398" s="20" t="str">
        <f>$G$15</f>
        <v>TOTAL</v>
      </c>
      <c r="H2398" s="24">
        <f t="shared" si="1063"/>
        <v>500817.60999999935</v>
      </c>
      <c r="I2398" s="25">
        <f>VLOOKUP(CONCATENATE($F2398," ",$G2398),AllocFactorMatrix,(I$4+1),FALSE)*$E2398</f>
        <v>243363.03623559637</v>
      </c>
      <c r="J2398" s="25">
        <f>VLOOKUP(CONCATENATE($F2398," ",$G2398),AllocFactorMatrix,(J$4+1),FALSE)*$E2398</f>
        <v>61766.873250408273</v>
      </c>
      <c r="K2398" s="25">
        <f>VLOOKUP(CONCATENATE($F2398," ",$G2398),AllocFactorMatrix,(K$4+1),FALSE)*$E2398</f>
        <v>721.48253258793295</v>
      </c>
      <c r="L2398" s="25">
        <f>VLOOKUP(CONCATENATE($F2398," ",$G2398),AllocFactorMatrix,(L$4+1),FALSE)*$E2398</f>
        <v>19.425807280292936</v>
      </c>
      <c r="M2398" s="25">
        <f t="shared" si="1076"/>
        <v>62507.7815902765</v>
      </c>
      <c r="N2398" s="25">
        <f>VLOOKUP(CONCATENATE($F2398," ",$G2398),AllocFactorMatrix,(N$4+1),FALSE)*$E2398</f>
        <v>26147.318341077385</v>
      </c>
      <c r="O2398" s="25">
        <f>VLOOKUP(CONCATENATE($F2398," ",$G2398),AllocFactorMatrix,(O$4+1),FALSE)*$E2398</f>
        <v>7436.4134095548243</v>
      </c>
      <c r="P2398" s="25">
        <f>VLOOKUP(CONCATENATE($F2398," ",$G2398),AllocFactorMatrix,(P$4+1),FALSE)*$E2398</f>
        <v>638.54731642577315</v>
      </c>
      <c r="Q2398" s="25">
        <f>VLOOKUP(CONCATENATE($F2398," ",$G2398),AllocFactorMatrix,(Q$4+1),FALSE)*$E2398</f>
        <v>88.3237145339411</v>
      </c>
      <c r="R2398" s="25">
        <f t="shared" si="1081"/>
        <v>34310.602781591922</v>
      </c>
      <c r="S2398" s="25">
        <f>VLOOKUP(CONCATENATE($F2398," ",$G2398),AllocFactorMatrix,(S$4+1),FALSE)*$E2398</f>
        <v>1539.8536940704487</v>
      </c>
      <c r="T2398" s="25">
        <f>VLOOKUP(CONCATENATE($F2398," ",$G2398),AllocFactorMatrix,(T$4+1),FALSE)*$E2398</f>
        <v>17065.684816597244</v>
      </c>
      <c r="U2398" s="25">
        <f>VLOOKUP(CONCATENATE($F2398," ",$G2398),AllocFactorMatrix,(U$4+1),FALSE)*$E2398</f>
        <v>121174.98939384278</v>
      </c>
      <c r="V2398" s="25">
        <f>VLOOKUP(CONCATENATE($F2398," ",$G2398),AllocFactorMatrix,(V$4+1),FALSE)*$E2398</f>
        <v>12739.029847718259</v>
      </c>
      <c r="W2398" s="25">
        <f t="shared" si="1082"/>
        <v>152519.55775222872</v>
      </c>
      <c r="X2398" s="25">
        <f>VLOOKUP(CONCATENATE($F2398," ",$G2398),AllocFactorMatrix,(X$4+1),FALSE)*$E2398</f>
        <v>7096.8441355524383</v>
      </c>
      <c r="Y2398" s="25">
        <f>VLOOKUP(CONCATENATE($F2398," ",$G2398),AllocFactorMatrix,(Y$4+1),FALSE)*$E2398</f>
        <v>170.87867005708779</v>
      </c>
      <c r="Z2398" s="25">
        <f t="shared" si="1078"/>
        <v>7267.7228056095264</v>
      </c>
      <c r="AA2398" s="25">
        <f>VLOOKUP(CONCATENATE($F2398," ",$G2398),AllocFactorMatrix,(AA$4+1),FALSE)*$E2398</f>
        <v>121.64604184582905</v>
      </c>
      <c r="AB2398" s="25">
        <f>VLOOKUP(CONCATENATE($F2398," ",$G2398),AllocFactorMatrix,(AB$4+1),FALSE)*$E2398</f>
        <v>582.52683943018951</v>
      </c>
      <c r="AC2398" s="25">
        <f>VLOOKUP(CONCATENATE($F2398," ",$G2398),AllocFactorMatrix,(AC$4+1),FALSE)*$E2398</f>
        <v>144.735953420264</v>
      </c>
    </row>
    <row r="2399" spans="4:29" hidden="1" outlineLevel="1">
      <c r="F2399" s="61" t="str">
        <f>F2406</f>
        <v>RB_GUP-Land_D</v>
      </c>
      <c r="G2399" s="20" t="str">
        <f>$G$8</f>
        <v>PRODUCTION</v>
      </c>
      <c r="H2399" s="24">
        <f t="shared" si="1063"/>
        <v>0</v>
      </c>
      <c r="I2399" s="25">
        <f>VLOOKUP(CONCATENATE($F2399," ",$G2399),AllocFactorMatrix,(I$4+1),FALSE)*$E2406</f>
        <v>0</v>
      </c>
      <c r="J2399" s="25">
        <f>VLOOKUP(CONCATENATE($F2399," ",$G2399),AllocFactorMatrix,(J$4+1),FALSE)*$E2406</f>
        <v>0</v>
      </c>
      <c r="K2399" s="25">
        <f>VLOOKUP(CONCATENATE($F2399," ",$G2399),AllocFactorMatrix,(K$4+1),FALSE)*$E2406</f>
        <v>0</v>
      </c>
      <c r="L2399" s="25">
        <f>VLOOKUP(CONCATENATE($F2399," ",$G2399),AllocFactorMatrix,(L$4+1),FALSE)*$E2406</f>
        <v>0</v>
      </c>
      <c r="M2399" s="25">
        <f t="shared" si="1076"/>
        <v>0</v>
      </c>
      <c r="N2399" s="25">
        <f>VLOOKUP(CONCATENATE($F2399," ",$G2399),AllocFactorMatrix,(N$4+1),FALSE)*$E2406</f>
        <v>0</v>
      </c>
      <c r="O2399" s="25">
        <f>VLOOKUP(CONCATENATE($F2399," ",$G2399),AllocFactorMatrix,(O$4+1),FALSE)*$E2406</f>
        <v>0</v>
      </c>
      <c r="P2399" s="25">
        <f>VLOOKUP(CONCATENATE($F2399," ",$G2399),AllocFactorMatrix,(P$4+1),FALSE)*$E2406</f>
        <v>0</v>
      </c>
      <c r="Q2399" s="25">
        <f>VLOOKUP(CONCATENATE($F2399," ",$G2399),AllocFactorMatrix,(Q$4+1),FALSE)*$E2406</f>
        <v>0</v>
      </c>
      <c r="R2399" s="25">
        <f>SUBTOTAL(9,N2399:Q2399)</f>
        <v>0</v>
      </c>
      <c r="S2399" s="25">
        <f>VLOOKUP(CONCATENATE($F2399," ",$G2399),AllocFactorMatrix,(S$4+1),FALSE)*$E2406</f>
        <v>0</v>
      </c>
      <c r="T2399" s="25">
        <f>VLOOKUP(CONCATENATE($F2399," ",$G2399),AllocFactorMatrix,(T$4+1),FALSE)*$E2406</f>
        <v>0</v>
      </c>
      <c r="U2399" s="25">
        <f>VLOOKUP(CONCATENATE($F2399," ",$G2399),AllocFactorMatrix,(U$4+1),FALSE)*$E2406</f>
        <v>0</v>
      </c>
      <c r="V2399" s="25">
        <f>VLOOKUP(CONCATENATE($F2399," ",$G2399),AllocFactorMatrix,(V$4+1),FALSE)*$E2406</f>
        <v>0</v>
      </c>
      <c r="W2399" s="25">
        <f>SUBTOTAL(9,S2399:V2399)</f>
        <v>0</v>
      </c>
      <c r="X2399" s="25">
        <f>VLOOKUP(CONCATENATE($F2399," ",$G2399),AllocFactorMatrix,(X$4+1),FALSE)*$E2406</f>
        <v>0</v>
      </c>
      <c r="Y2399" s="25">
        <f>VLOOKUP(CONCATENATE($F2399," ",$G2399),AllocFactorMatrix,(Y$4+1),FALSE)*$E2406</f>
        <v>0</v>
      </c>
      <c r="Z2399" s="25">
        <f t="shared" si="1078"/>
        <v>0</v>
      </c>
      <c r="AA2399" s="25">
        <f>VLOOKUP(CONCATENATE($F2399," ",$G2399),AllocFactorMatrix,(AA$4+1),FALSE)*$E2406</f>
        <v>0</v>
      </c>
      <c r="AB2399" s="25">
        <f>VLOOKUP(CONCATENATE($F2399," ",$G2399),AllocFactorMatrix,(AB$4+1),FALSE)*$E2406</f>
        <v>0</v>
      </c>
      <c r="AC2399" s="25">
        <f>VLOOKUP(CONCATENATE($F2399," ",$G2399),AllocFactorMatrix,(AC$4+1),FALSE)*$E2406</f>
        <v>0</v>
      </c>
    </row>
    <row r="2400" spans="4:29" hidden="1" outlineLevel="1">
      <c r="F2400" s="61" t="str">
        <f>F2406</f>
        <v>RB_GUP-Land_D</v>
      </c>
      <c r="G2400" s="20" t="str">
        <f>$G$9</f>
        <v>BULKTRAN</v>
      </c>
      <c r="H2400" s="24">
        <f t="shared" si="1063"/>
        <v>0</v>
      </c>
      <c r="I2400" s="25">
        <f>VLOOKUP(CONCATENATE($F2400," ",$G2400),AllocFactorMatrix,(I$4+1),FALSE)*$E2406</f>
        <v>0</v>
      </c>
      <c r="J2400" s="25">
        <f>VLOOKUP(CONCATENATE($F2400," ",$G2400),AllocFactorMatrix,(J$4+1),FALSE)*$E2406</f>
        <v>0</v>
      </c>
      <c r="K2400" s="25">
        <f>VLOOKUP(CONCATENATE($F2400," ",$G2400),AllocFactorMatrix,(K$4+1),FALSE)*$E2406</f>
        <v>0</v>
      </c>
      <c r="L2400" s="25">
        <f>VLOOKUP(CONCATENATE($F2400," ",$G2400),AllocFactorMatrix,(L$4+1),FALSE)*$E2406</f>
        <v>0</v>
      </c>
      <c r="M2400" s="25">
        <f t="shared" si="1076"/>
        <v>0</v>
      </c>
      <c r="N2400" s="25">
        <f>VLOOKUP(CONCATENATE($F2400," ",$G2400),AllocFactorMatrix,(N$4+1),FALSE)*$E2406</f>
        <v>0</v>
      </c>
      <c r="O2400" s="25">
        <f>VLOOKUP(CONCATENATE($F2400," ",$G2400),AllocFactorMatrix,(O$4+1),FALSE)*$E2406</f>
        <v>0</v>
      </c>
      <c r="P2400" s="25">
        <f>VLOOKUP(CONCATENATE($F2400," ",$G2400),AllocFactorMatrix,(P$4+1),FALSE)*$E2406</f>
        <v>0</v>
      </c>
      <c r="Q2400" s="25">
        <f>VLOOKUP(CONCATENATE($F2400," ",$G2400),AllocFactorMatrix,(Q$4+1),FALSE)*$E2406</f>
        <v>0</v>
      </c>
      <c r="R2400" s="25">
        <f t="shared" ref="R2400:R2414" si="1083">SUBTOTAL(9,N2400:Q2400)</f>
        <v>0</v>
      </c>
      <c r="S2400" s="25">
        <f>VLOOKUP(CONCATENATE($F2400," ",$G2400),AllocFactorMatrix,(S$4+1),FALSE)*$E2406</f>
        <v>0</v>
      </c>
      <c r="T2400" s="25">
        <f>VLOOKUP(CONCATENATE($F2400," ",$G2400),AllocFactorMatrix,(T$4+1),FALSE)*$E2406</f>
        <v>0</v>
      </c>
      <c r="U2400" s="25">
        <f>VLOOKUP(CONCATENATE($F2400," ",$G2400),AllocFactorMatrix,(U$4+1),FALSE)*$E2406</f>
        <v>0</v>
      </c>
      <c r="V2400" s="25">
        <f>VLOOKUP(CONCATENATE($F2400," ",$G2400),AllocFactorMatrix,(V$4+1),FALSE)*$E2406</f>
        <v>0</v>
      </c>
      <c r="W2400" s="25">
        <f t="shared" ref="W2400:W2406" si="1084">SUBTOTAL(9,S2400:V2400)</f>
        <v>0</v>
      </c>
      <c r="X2400" s="25">
        <f>VLOOKUP(CONCATENATE($F2400," ",$G2400),AllocFactorMatrix,(X$4+1),FALSE)*$E2406</f>
        <v>0</v>
      </c>
      <c r="Y2400" s="25">
        <f>VLOOKUP(CONCATENATE($F2400," ",$G2400),AllocFactorMatrix,(Y$4+1),FALSE)*$E2406</f>
        <v>0</v>
      </c>
      <c r="Z2400" s="25">
        <f t="shared" si="1078"/>
        <v>0</v>
      </c>
      <c r="AA2400" s="25">
        <f>VLOOKUP(CONCATENATE($F2400," ",$G2400),AllocFactorMatrix,(AA$4+1),FALSE)*$E2406</f>
        <v>0</v>
      </c>
      <c r="AB2400" s="25">
        <f>VLOOKUP(CONCATENATE($F2400," ",$G2400),AllocFactorMatrix,(AB$4+1),FALSE)*$E2406</f>
        <v>0</v>
      </c>
      <c r="AC2400" s="25">
        <f>VLOOKUP(CONCATENATE($F2400," ",$G2400),AllocFactorMatrix,(AC$4+1),FALSE)*$E2406</f>
        <v>0</v>
      </c>
    </row>
    <row r="2401" spans="4:29" hidden="1" outlineLevel="1">
      <c r="F2401" s="61" t="str">
        <f>F2406</f>
        <v>RB_GUP-Land_D</v>
      </c>
      <c r="G2401" s="20" t="str">
        <f>$G$10</f>
        <v>SUBTRAN</v>
      </c>
      <c r="H2401" s="24">
        <f t="shared" si="1063"/>
        <v>0</v>
      </c>
      <c r="I2401" s="25">
        <f>VLOOKUP(CONCATENATE($F2401," ",$G2401),AllocFactorMatrix,(I$4+1),FALSE)*$E2406</f>
        <v>0</v>
      </c>
      <c r="J2401" s="25">
        <f>VLOOKUP(CONCATENATE($F2401," ",$G2401),AllocFactorMatrix,(J$4+1),FALSE)*$E2406</f>
        <v>0</v>
      </c>
      <c r="K2401" s="25">
        <f>VLOOKUP(CONCATENATE($F2401," ",$G2401),AllocFactorMatrix,(K$4+1),FALSE)*$E2406</f>
        <v>0</v>
      </c>
      <c r="L2401" s="25">
        <f>VLOOKUP(CONCATENATE($F2401," ",$G2401),AllocFactorMatrix,(L$4+1),FALSE)*$E2406</f>
        <v>0</v>
      </c>
      <c r="M2401" s="25">
        <f t="shared" si="1076"/>
        <v>0</v>
      </c>
      <c r="N2401" s="25">
        <f>VLOOKUP(CONCATENATE($F2401," ",$G2401),AllocFactorMatrix,(N$4+1),FALSE)*$E2406</f>
        <v>0</v>
      </c>
      <c r="O2401" s="25">
        <f>VLOOKUP(CONCATENATE($F2401," ",$G2401),AllocFactorMatrix,(O$4+1),FALSE)*$E2406</f>
        <v>0</v>
      </c>
      <c r="P2401" s="25">
        <f>VLOOKUP(CONCATENATE($F2401," ",$G2401),AllocFactorMatrix,(P$4+1),FALSE)*$E2406</f>
        <v>0</v>
      </c>
      <c r="Q2401" s="25">
        <f>VLOOKUP(CONCATENATE($F2401," ",$G2401),AllocFactorMatrix,(Q$4+1),FALSE)*$E2406</f>
        <v>0</v>
      </c>
      <c r="R2401" s="25">
        <f t="shared" si="1083"/>
        <v>0</v>
      </c>
      <c r="S2401" s="25">
        <f>VLOOKUP(CONCATENATE($F2401," ",$G2401),AllocFactorMatrix,(S$4+1),FALSE)*$E2406</f>
        <v>0</v>
      </c>
      <c r="T2401" s="25">
        <f>VLOOKUP(CONCATENATE($F2401," ",$G2401),AllocFactorMatrix,(T$4+1),FALSE)*$E2406</f>
        <v>0</v>
      </c>
      <c r="U2401" s="25">
        <f>VLOOKUP(CONCATENATE($F2401," ",$G2401),AllocFactorMatrix,(U$4+1),FALSE)*$E2406</f>
        <v>0</v>
      </c>
      <c r="V2401" s="25">
        <f>VLOOKUP(CONCATENATE($F2401," ",$G2401),AllocFactorMatrix,(V$4+1),FALSE)*$E2406</f>
        <v>0</v>
      </c>
      <c r="W2401" s="25">
        <f t="shared" si="1084"/>
        <v>0</v>
      </c>
      <c r="X2401" s="25">
        <f>VLOOKUP(CONCATENATE($F2401," ",$G2401),AllocFactorMatrix,(X$4+1),FALSE)*$E2406</f>
        <v>0</v>
      </c>
      <c r="Y2401" s="25">
        <f>VLOOKUP(CONCATENATE($F2401," ",$G2401),AllocFactorMatrix,(Y$4+1),FALSE)*$E2406</f>
        <v>0</v>
      </c>
      <c r="Z2401" s="25">
        <f t="shared" si="1078"/>
        <v>0</v>
      </c>
      <c r="AA2401" s="25">
        <f>VLOOKUP(CONCATENATE($F2401," ",$G2401),AllocFactorMatrix,(AA$4+1),FALSE)*$E2406</f>
        <v>0</v>
      </c>
      <c r="AB2401" s="25">
        <f>VLOOKUP(CONCATENATE($F2401," ",$G2401),AllocFactorMatrix,(AB$4+1),FALSE)*$E2406</f>
        <v>0</v>
      </c>
      <c r="AC2401" s="25">
        <f>VLOOKUP(CONCATENATE($F2401," ",$G2401),AllocFactorMatrix,(AC$4+1),FALSE)*$E2406</f>
        <v>0</v>
      </c>
    </row>
    <row r="2402" spans="4:29" hidden="1" outlineLevel="1">
      <c r="F2402" s="61" t="str">
        <f>F2406</f>
        <v>RB_GUP-Land_D</v>
      </c>
      <c r="G2402" s="20" t="str">
        <f>$G$11</f>
        <v>DISTPRI</v>
      </c>
      <c r="H2402" s="24">
        <f t="shared" si="1063"/>
        <v>17453.193904633754</v>
      </c>
      <c r="I2402" s="25">
        <f>VLOOKUP(CONCATENATE($F2402," ",$G2402),AllocFactorMatrix,(I$4+1),FALSE)*$E2406</f>
        <v>11597.623860084737</v>
      </c>
      <c r="J2402" s="25">
        <f>VLOOKUP(CONCATENATE($F2402," ",$G2402),AllocFactorMatrix,(J$4+1),FALSE)*$E2406</f>
        <v>2919.836647247806</v>
      </c>
      <c r="K2402" s="25">
        <f>VLOOKUP(CONCATENATE($F2402," ",$G2402),AllocFactorMatrix,(K$4+1),FALSE)*$E2406</f>
        <v>34.073447275831477</v>
      </c>
      <c r="L2402" s="25">
        <f>VLOOKUP(CONCATENATE($F2402," ",$G2402),AllocFactorMatrix,(L$4+1),FALSE)*$E2406</f>
        <v>0</v>
      </c>
      <c r="M2402" s="25">
        <f t="shared" si="1076"/>
        <v>2953.9100945236373</v>
      </c>
      <c r="N2402" s="25">
        <f>VLOOKUP(CONCATENATE($F2402," ",$G2402),AllocFactorMatrix,(N$4+1),FALSE)*$E2406</f>
        <v>1259.1144419475656</v>
      </c>
      <c r="O2402" s="25">
        <f>VLOOKUP(CONCATENATE($F2402," ",$G2402),AllocFactorMatrix,(O$4+1),FALSE)*$E2406</f>
        <v>357.43538665252635</v>
      </c>
      <c r="P2402" s="25">
        <f>VLOOKUP(CONCATENATE($F2402," ",$G2402),AllocFactorMatrix,(P$4+1),FALSE)*$E2406</f>
        <v>0</v>
      </c>
      <c r="Q2402" s="25">
        <f>VLOOKUP(CONCATENATE($F2402," ",$G2402),AllocFactorMatrix,(Q$4+1),FALSE)*$E2406</f>
        <v>0</v>
      </c>
      <c r="R2402" s="25">
        <f t="shared" si="1083"/>
        <v>1616.549828600092</v>
      </c>
      <c r="S2402" s="25">
        <f>VLOOKUP(CONCATENATE($F2402," ",$G2402),AllocFactorMatrix,(S$4+1),FALSE)*$E2406</f>
        <v>71.811923023285502</v>
      </c>
      <c r="T2402" s="25">
        <f>VLOOKUP(CONCATENATE($F2402," ",$G2402),AllocFactorMatrix,(T$4+1),FALSE)*$E2406</f>
        <v>830.60533957851794</v>
      </c>
      <c r="U2402" s="25">
        <f>VLOOKUP(CONCATENATE($F2402," ",$G2402),AllocFactorMatrix,(U$4+1),FALSE)*$E2406</f>
        <v>0</v>
      </c>
      <c r="V2402" s="25">
        <f>VLOOKUP(CONCATENATE($F2402," ",$G2402),AllocFactorMatrix,(V$4+1),FALSE)*$E2406</f>
        <v>0</v>
      </c>
      <c r="W2402" s="25">
        <f t="shared" si="1084"/>
        <v>902.41726260180349</v>
      </c>
      <c r="X2402" s="25">
        <f>VLOOKUP(CONCATENATE($F2402," ",$G2402),AllocFactorMatrix,(X$4+1),FALSE)*$E2406</f>
        <v>341.7024450859596</v>
      </c>
      <c r="Y2402" s="25">
        <f>VLOOKUP(CONCATENATE($F2402," ",$G2402),AllocFactorMatrix,(Y$4+1),FALSE)*$E2406</f>
        <v>8.1869081089274935</v>
      </c>
      <c r="Z2402" s="25">
        <f t="shared" si="1078"/>
        <v>349.88935319488706</v>
      </c>
      <c r="AA2402" s="25">
        <f>VLOOKUP(CONCATENATE($F2402," ",$G2402),AllocFactorMatrix,(AA$4+1),FALSE)*$E2406</f>
        <v>5.8789088529955036</v>
      </c>
      <c r="AB2402" s="25">
        <f>VLOOKUP(CONCATENATE($F2402," ",$G2402),AllocFactorMatrix,(AB$4+1),FALSE)*$E2406</f>
        <v>21.550226660880227</v>
      </c>
      <c r="AC2402" s="25">
        <f>VLOOKUP(CONCATENATE($F2402," ",$G2402),AllocFactorMatrix,(AC$4+1),FALSE)*$E2406</f>
        <v>5.3743701147142797</v>
      </c>
    </row>
    <row r="2403" spans="4:29" hidden="1" outlineLevel="1">
      <c r="F2403" s="61" t="str">
        <f>F2406</f>
        <v>RB_GUP-Land_D</v>
      </c>
      <c r="G2403" s="20" t="str">
        <f>$G$12</f>
        <v>DISTSEC</v>
      </c>
      <c r="H2403" s="24">
        <f t="shared" si="1063"/>
        <v>7946.60104231881</v>
      </c>
      <c r="I2403" s="25">
        <f>VLOOKUP(CONCATENATE($F2403," ",$G2403),AllocFactorMatrix,(I$4+1),FALSE)*$E2406</f>
        <v>5932.946340669555</v>
      </c>
      <c r="J2403" s="25">
        <f>VLOOKUP(CONCATENATE($F2403," ",$G2403),AllocFactorMatrix,(J$4+1),FALSE)*$E2406</f>
        <v>1331.8678343115623</v>
      </c>
      <c r="K2403" s="25">
        <f>VLOOKUP(CONCATENATE($F2403," ",$G2403),AllocFactorMatrix,(K$4+1),FALSE)*$E2406</f>
        <v>0</v>
      </c>
      <c r="L2403" s="25">
        <f>VLOOKUP(CONCATENATE($F2403," ",$G2403),AllocFactorMatrix,(L$4+1),FALSE)*$E2406</f>
        <v>0</v>
      </c>
      <c r="M2403" s="25">
        <f t="shared" si="1076"/>
        <v>1331.8678343115623</v>
      </c>
      <c r="N2403" s="25">
        <f>VLOOKUP(CONCATENATE($F2403," ",$G2403),AllocFactorMatrix,(N$4+1),FALSE)*$E2406</f>
        <v>469.49745228298912</v>
      </c>
      <c r="O2403" s="25">
        <f>VLOOKUP(CONCATENATE($F2403," ",$G2403),AllocFactorMatrix,(O$4+1),FALSE)*$E2406</f>
        <v>0</v>
      </c>
      <c r="P2403" s="25">
        <f>VLOOKUP(CONCATENATE($F2403," ",$G2403),AllocFactorMatrix,(P$4+1),FALSE)*$E2406</f>
        <v>0</v>
      </c>
      <c r="Q2403" s="25">
        <f>VLOOKUP(CONCATENATE($F2403," ",$G2403),AllocFactorMatrix,(Q$4+1),FALSE)*$E2406</f>
        <v>0</v>
      </c>
      <c r="R2403" s="25">
        <f t="shared" si="1083"/>
        <v>469.49745228298912</v>
      </c>
      <c r="S2403" s="25">
        <f>VLOOKUP(CONCATENATE($F2403," ",$G2403),AllocFactorMatrix,(S$4+1),FALSE)*$E2406</f>
        <v>20.780218481694551</v>
      </c>
      <c r="T2403" s="25">
        <f>VLOOKUP(CONCATENATE($F2403," ",$G2403),AllocFactorMatrix,(T$4+1),FALSE)*$E2406</f>
        <v>0</v>
      </c>
      <c r="U2403" s="25">
        <f>VLOOKUP(CONCATENATE($F2403," ",$G2403),AllocFactorMatrix,(U$4+1),FALSE)*$E2406</f>
        <v>0</v>
      </c>
      <c r="V2403" s="25">
        <f>VLOOKUP(CONCATENATE($F2403," ",$G2403),AllocFactorMatrix,(V$4+1),FALSE)*$E2406</f>
        <v>0</v>
      </c>
      <c r="W2403" s="25">
        <f t="shared" si="1084"/>
        <v>20.780218481694551</v>
      </c>
      <c r="X2403" s="25">
        <f>VLOOKUP(CONCATENATE($F2403," ",$G2403),AllocFactorMatrix,(X$4+1),FALSE)*$E2406</f>
        <v>130.66814452351147</v>
      </c>
      <c r="Y2403" s="25">
        <f>VLOOKUP(CONCATENATE($F2403," ",$G2403),AllocFactorMatrix,(Y$4+1),FALSE)*$E2406</f>
        <v>0</v>
      </c>
      <c r="Z2403" s="25">
        <f t="shared" si="1078"/>
        <v>130.66814452351147</v>
      </c>
      <c r="AA2403" s="25">
        <f>VLOOKUP(CONCATENATE($F2403," ",$G2403),AllocFactorMatrix,(AA$4+1),FALSE)*$E2406</f>
        <v>2.1307106161224842</v>
      </c>
      <c r="AB2403" s="25">
        <f>VLOOKUP(CONCATENATE($F2403," ",$G2403),AllocFactorMatrix,(AB$4+1),FALSE)*$E2406</f>
        <v>47.049332789704629</v>
      </c>
      <c r="AC2403" s="25">
        <f>VLOOKUP(CONCATENATE($F2403," ",$G2403),AllocFactorMatrix,(AC$4+1),FALSE)*$E2406</f>
        <v>11.661008643670334</v>
      </c>
    </row>
    <row r="2404" spans="4:29" hidden="1" outlineLevel="1">
      <c r="F2404" s="61" t="str">
        <f>F2406</f>
        <v>RB_GUP-Land_D</v>
      </c>
      <c r="G2404" s="20" t="str">
        <f>$G$13</f>
        <v>ENERGY</v>
      </c>
      <c r="H2404" s="24">
        <f t="shared" si="1063"/>
        <v>0</v>
      </c>
      <c r="I2404" s="25">
        <f>VLOOKUP(CONCATENATE($F2404," ",$G2404),AllocFactorMatrix,(I$4+1),FALSE)*$E2406</f>
        <v>0</v>
      </c>
      <c r="J2404" s="25">
        <f>VLOOKUP(CONCATENATE($F2404," ",$G2404),AllocFactorMatrix,(J$4+1),FALSE)*$E2406</f>
        <v>0</v>
      </c>
      <c r="K2404" s="25">
        <f>VLOOKUP(CONCATENATE($F2404," ",$G2404),AllocFactorMatrix,(K$4+1),FALSE)*$E2406</f>
        <v>0</v>
      </c>
      <c r="L2404" s="25">
        <f>VLOOKUP(CONCATENATE($F2404," ",$G2404),AllocFactorMatrix,(L$4+1),FALSE)*$E2406</f>
        <v>0</v>
      </c>
      <c r="M2404" s="25">
        <f t="shared" si="1076"/>
        <v>0</v>
      </c>
      <c r="N2404" s="25">
        <f>VLOOKUP(CONCATENATE($F2404," ",$G2404),AllocFactorMatrix,(N$4+1),FALSE)*$E2406</f>
        <v>0</v>
      </c>
      <c r="O2404" s="25">
        <f>VLOOKUP(CONCATENATE($F2404," ",$G2404),AllocFactorMatrix,(O$4+1),FALSE)*$E2406</f>
        <v>0</v>
      </c>
      <c r="P2404" s="25">
        <f>VLOOKUP(CONCATENATE($F2404," ",$G2404),AllocFactorMatrix,(P$4+1),FALSE)*$E2406</f>
        <v>0</v>
      </c>
      <c r="Q2404" s="25">
        <f>VLOOKUP(CONCATENATE($F2404," ",$G2404),AllocFactorMatrix,(Q$4+1),FALSE)*$E2406</f>
        <v>0</v>
      </c>
      <c r="R2404" s="25">
        <f t="shared" si="1083"/>
        <v>0</v>
      </c>
      <c r="S2404" s="25">
        <f>VLOOKUP(CONCATENATE($F2404," ",$G2404),AllocFactorMatrix,(S$4+1),FALSE)*$E2406</f>
        <v>0</v>
      </c>
      <c r="T2404" s="25">
        <f>VLOOKUP(CONCATENATE($F2404," ",$G2404),AllocFactorMatrix,(T$4+1),FALSE)*$E2406</f>
        <v>0</v>
      </c>
      <c r="U2404" s="25">
        <f>VLOOKUP(CONCATENATE($F2404," ",$G2404),AllocFactorMatrix,(U$4+1),FALSE)*$E2406</f>
        <v>0</v>
      </c>
      <c r="V2404" s="25">
        <f>VLOOKUP(CONCATENATE($F2404," ",$G2404),AllocFactorMatrix,(V$4+1),FALSE)*$E2406</f>
        <v>0</v>
      </c>
      <c r="W2404" s="25">
        <f t="shared" si="1084"/>
        <v>0</v>
      </c>
      <c r="X2404" s="25">
        <f>VLOOKUP(CONCATENATE($F2404," ",$G2404),AllocFactorMatrix,(X$4+1),FALSE)*$E2406</f>
        <v>0</v>
      </c>
      <c r="Y2404" s="25">
        <f>VLOOKUP(CONCATENATE($F2404," ",$G2404),AllocFactorMatrix,(Y$4+1),FALSE)*$E2406</f>
        <v>0</v>
      </c>
      <c r="Z2404" s="25">
        <f t="shared" si="1078"/>
        <v>0</v>
      </c>
      <c r="AA2404" s="25">
        <f>VLOOKUP(CONCATENATE($F2404," ",$G2404),AllocFactorMatrix,(AA$4+1),FALSE)*$E2406</f>
        <v>0</v>
      </c>
      <c r="AB2404" s="25">
        <f>VLOOKUP(CONCATENATE($F2404," ",$G2404),AllocFactorMatrix,(AB$4+1),FALSE)*$E2406</f>
        <v>0</v>
      </c>
      <c r="AC2404" s="25">
        <f>VLOOKUP(CONCATENATE($F2404," ",$G2404),AllocFactorMatrix,(AC$4+1),FALSE)*$E2406</f>
        <v>0</v>
      </c>
    </row>
    <row r="2405" spans="4:29" hidden="1" outlineLevel="1">
      <c r="F2405" s="61" t="str">
        <f>F2406</f>
        <v>RB_GUP-Land_D</v>
      </c>
      <c r="G2405" s="20" t="str">
        <f>$G$14</f>
        <v>CUSTOMER</v>
      </c>
      <c r="H2405" s="24">
        <f t="shared" si="1063"/>
        <v>15918.67505304626</v>
      </c>
      <c r="I2405" s="25">
        <f>VLOOKUP(CONCATENATE($F2405," ",$G2405),AllocFactorMatrix,(I$4+1),FALSE)*$E2406</f>
        <v>11430.593786203546</v>
      </c>
      <c r="J2405" s="25">
        <f>VLOOKUP(CONCATENATE($F2405," ",$G2405),AllocFactorMatrix,(J$4+1),FALSE)*$E2406</f>
        <v>2801.8897375744582</v>
      </c>
      <c r="K2405" s="25">
        <f>VLOOKUP(CONCATENATE($F2405," ",$G2405),AllocFactorMatrix,(K$4+1),FALSE)*$E2406</f>
        <v>22.788497266693884</v>
      </c>
      <c r="L2405" s="25">
        <f>VLOOKUP(CONCATENATE($F2405," ",$G2405),AllocFactorMatrix,(L$4+1),FALSE)*$E2406</f>
        <v>3.2511059688003119</v>
      </c>
      <c r="M2405" s="25">
        <f t="shared" si="1076"/>
        <v>2827.9293408099525</v>
      </c>
      <c r="N2405" s="25">
        <f>VLOOKUP(CONCATENATE($F2405," ",$G2405),AllocFactorMatrix,(N$4+1),FALSE)*$E2406</f>
        <v>46.848208567743981</v>
      </c>
      <c r="O2405" s="25">
        <f>VLOOKUP(CONCATENATE($F2405," ",$G2405),AllocFactorMatrix,(O$4+1),FALSE)*$E2406</f>
        <v>19.09247505586093</v>
      </c>
      <c r="P2405" s="25">
        <f>VLOOKUP(CONCATENATE($F2405," ",$G2405),AllocFactorMatrix,(P$4+1),FALSE)*$E2406</f>
        <v>9.3284314565880688</v>
      </c>
      <c r="Q2405" s="25">
        <f>VLOOKUP(CONCATENATE($F2405," ",$G2405),AllocFactorMatrix,(Q$4+1),FALSE)*$E2406</f>
        <v>3.9978152619664842</v>
      </c>
      <c r="R2405" s="25">
        <f t="shared" si="1083"/>
        <v>79.266930342159455</v>
      </c>
      <c r="S2405" s="25">
        <f>VLOOKUP(CONCATENATE($F2405," ",$G2405),AllocFactorMatrix,(S$4+1),FALSE)*$E2406</f>
        <v>0.67451536963383107</v>
      </c>
      <c r="T2405" s="25">
        <f>VLOOKUP(CONCATENATE($F2405," ",$G2405),AllocFactorMatrix,(T$4+1),FALSE)*$E2406</f>
        <v>11.890652441923425</v>
      </c>
      <c r="U2405" s="25">
        <f>VLOOKUP(CONCATENATE($F2405," ",$G2405),AllocFactorMatrix,(U$4+1),FALSE)*$E2406</f>
        <v>24.188906032726287</v>
      </c>
      <c r="V2405" s="25">
        <f>VLOOKUP(CONCATENATE($F2405," ",$G2405),AllocFactorMatrix,(V$4+1),FALSE)*$E2406</f>
        <v>5.996759613949652</v>
      </c>
      <c r="W2405" s="25">
        <f t="shared" si="1084"/>
        <v>42.750833458233188</v>
      </c>
      <c r="X2405" s="25">
        <f>VLOOKUP(CONCATENATE($F2405," ",$G2405),AllocFactorMatrix,(X$4+1),FALSE)*$E2406</f>
        <v>15.86171293151998</v>
      </c>
      <c r="Y2405" s="25">
        <f>VLOOKUP(CONCATENATE($F2405," ",$G2405),AllocFactorMatrix,(Y$4+1),FALSE)*$E2406</f>
        <v>0.24256959393856453</v>
      </c>
      <c r="Z2405" s="25">
        <f t="shared" si="1078"/>
        <v>16.104282525458544</v>
      </c>
      <c r="AA2405" s="25">
        <f>VLOOKUP(CONCATENATE($F2405," ",$G2405),AllocFactorMatrix,(AA$4+1),FALSE)*$E2406</f>
        <v>0.9420741047563973</v>
      </c>
      <c r="AB2405" s="25">
        <f>VLOOKUP(CONCATENATE($F2405," ",$G2405),AllocFactorMatrix,(AB$4+1),FALSE)*$E2406</f>
        <v>1321.2282048735494</v>
      </c>
      <c r="AC2405" s="25">
        <f>VLOOKUP(CONCATENATE($F2405," ",$G2405),AllocFactorMatrix,(AC$4+1),FALSE)*$E2406</f>
        <v>199.85960072860374</v>
      </c>
    </row>
    <row r="2406" spans="4:29" collapsed="1">
      <c r="D2406" s="58" t="s">
        <v>1182</v>
      </c>
      <c r="E2406" s="61">
        <f>'Sch 5'!U448</f>
        <v>41318.469999998808</v>
      </c>
      <c r="F2406" s="61" t="s">
        <v>548</v>
      </c>
      <c r="G2406" s="20" t="str">
        <f>$G$15</f>
        <v>TOTAL</v>
      </c>
      <c r="H2406" s="24">
        <f t="shared" si="1063"/>
        <v>41318.469999998815</v>
      </c>
      <c r="I2406" s="25">
        <f>VLOOKUP(CONCATENATE($F2406," ",$G2406),AllocFactorMatrix,(I$4+1),FALSE)*$E2406</f>
        <v>28961.163986957839</v>
      </c>
      <c r="J2406" s="25">
        <f>VLOOKUP(CONCATENATE($F2406," ",$G2406),AllocFactorMatrix,(J$4+1),FALSE)*$E2406</f>
        <v>7053.5942191338272</v>
      </c>
      <c r="K2406" s="25">
        <f>VLOOKUP(CONCATENATE($F2406," ",$G2406),AllocFactorMatrix,(K$4+1),FALSE)*$E2406</f>
        <v>56.861944542525357</v>
      </c>
      <c r="L2406" s="25">
        <f>VLOOKUP(CONCATENATE($F2406," ",$G2406),AllocFactorMatrix,(L$4+1),FALSE)*$E2406</f>
        <v>3.2511059688003119</v>
      </c>
      <c r="M2406" s="25">
        <f t="shared" si="1076"/>
        <v>7113.7072696451532</v>
      </c>
      <c r="N2406" s="25">
        <f>VLOOKUP(CONCATENATE($F2406," ",$G2406),AllocFactorMatrix,(N$4+1),FALSE)*$E2406</f>
        <v>1775.4601027982987</v>
      </c>
      <c r="O2406" s="25">
        <f>VLOOKUP(CONCATENATE($F2406," ",$G2406),AllocFactorMatrix,(O$4+1),FALSE)*$E2406</f>
        <v>376.52786170838721</v>
      </c>
      <c r="P2406" s="25">
        <f>VLOOKUP(CONCATENATE($F2406," ",$G2406),AllocFactorMatrix,(P$4+1),FALSE)*$E2406</f>
        <v>9.3284314565880688</v>
      </c>
      <c r="Q2406" s="25">
        <f>VLOOKUP(CONCATENATE($F2406," ",$G2406),AllocFactorMatrix,(Q$4+1),FALSE)*$E2406</f>
        <v>3.9978152619664842</v>
      </c>
      <c r="R2406" s="25">
        <f t="shared" si="1083"/>
        <v>2165.3142112252403</v>
      </c>
      <c r="S2406" s="25">
        <f>VLOOKUP(CONCATENATE($F2406," ",$G2406),AllocFactorMatrix,(S$4+1),FALSE)*$E2406</f>
        <v>93.266656874613901</v>
      </c>
      <c r="T2406" s="25">
        <f>VLOOKUP(CONCATENATE($F2406," ",$G2406),AllocFactorMatrix,(T$4+1),FALSE)*$E2406</f>
        <v>842.49599202044124</v>
      </c>
      <c r="U2406" s="25">
        <f>VLOOKUP(CONCATENATE($F2406," ",$G2406),AllocFactorMatrix,(U$4+1),FALSE)*$E2406</f>
        <v>24.188906032726287</v>
      </c>
      <c r="V2406" s="25">
        <f>VLOOKUP(CONCATENATE($F2406," ",$G2406),AllocFactorMatrix,(V$4+1),FALSE)*$E2406</f>
        <v>5.996759613949652</v>
      </c>
      <c r="W2406" s="25">
        <f t="shared" si="1084"/>
        <v>965.94831454173107</v>
      </c>
      <c r="X2406" s="25">
        <f>VLOOKUP(CONCATENATE($F2406," ",$G2406),AllocFactorMatrix,(X$4+1),FALSE)*$E2406</f>
        <v>488.23230254099099</v>
      </c>
      <c r="Y2406" s="25">
        <f>VLOOKUP(CONCATENATE($F2406," ",$G2406),AllocFactorMatrix,(Y$4+1),FALSE)*$E2406</f>
        <v>8.429477702866059</v>
      </c>
      <c r="Z2406" s="25">
        <f t="shared" si="1078"/>
        <v>496.66178024385704</v>
      </c>
      <c r="AA2406" s="25">
        <f>VLOOKUP(CONCATENATE($F2406," ",$G2406),AllocFactorMatrix,(AA$4+1),FALSE)*$E2406</f>
        <v>8.951693573874385</v>
      </c>
      <c r="AB2406" s="25">
        <f>VLOOKUP(CONCATENATE($F2406," ",$G2406),AllocFactorMatrix,(AB$4+1),FALSE)*$E2406</f>
        <v>1389.8277643241343</v>
      </c>
      <c r="AC2406" s="25">
        <f>VLOOKUP(CONCATENATE($F2406," ",$G2406),AllocFactorMatrix,(AC$4+1),FALSE)*$E2406</f>
        <v>216.89497948698835</v>
      </c>
    </row>
    <row r="2407" spans="4:29" hidden="1" outlineLevel="1">
      <c r="F2407" s="61" t="str">
        <f>F2414</f>
        <v>RB_GUP-Land_G</v>
      </c>
      <c r="G2407" s="20" t="str">
        <f>$G$8</f>
        <v>PRODUCTION</v>
      </c>
      <c r="H2407" s="24">
        <f t="shared" ca="1" si="1063"/>
        <v>71103.824677921904</v>
      </c>
      <c r="I2407" s="25">
        <f ca="1">VLOOKUP(CONCATENATE($F2407," ",$G2407),AllocFactorMatrix,(I$4+1),FALSE)*$E2414</f>
        <v>34865.256810543789</v>
      </c>
      <c r="J2407" s="25">
        <f ca="1">VLOOKUP(CONCATENATE($F2407," ",$G2407),AllocFactorMatrix,(J$4+1),FALSE)*$E2414</f>
        <v>8819.5542782701687</v>
      </c>
      <c r="K2407" s="25">
        <f ca="1">VLOOKUP(CONCATENATE($F2407," ",$G2407),AllocFactorMatrix,(K$4+1),FALSE)*$E2414</f>
        <v>103.11400430901844</v>
      </c>
      <c r="L2407" s="25">
        <f ca="1">VLOOKUP(CONCATENATE($F2407," ",$G2407),AllocFactorMatrix,(L$4+1),FALSE)*$E2414</f>
        <v>2.5402657867649396</v>
      </c>
      <c r="M2407" s="25">
        <f t="shared" ca="1" si="1076"/>
        <v>8925.2085483659521</v>
      </c>
      <c r="N2407" s="25">
        <f ca="1">VLOOKUP(CONCATENATE($F2407," ",$G2407),AllocFactorMatrix,(N$4+1),FALSE)*$E2414</f>
        <v>3690.2121615841984</v>
      </c>
      <c r="O2407" s="25">
        <f ca="1">VLOOKUP(CONCATENATE($F2407," ",$G2407),AllocFactorMatrix,(O$4+1),FALSE)*$E2414</f>
        <v>1050.9543079333077</v>
      </c>
      <c r="P2407" s="25">
        <f ca="1">VLOOKUP(CONCATENATE($F2407," ",$G2407),AllocFactorMatrix,(P$4+1),FALSE)*$E2414</f>
        <v>83.167781159909381</v>
      </c>
      <c r="Q2407" s="25">
        <f ca="1">VLOOKUP(CONCATENATE($F2407," ",$G2407),AllocFactorMatrix,(Q$4+1),FALSE)*$E2414</f>
        <v>17.555252176575664</v>
      </c>
      <c r="R2407" s="25">
        <f t="shared" ca="1" si="1083"/>
        <v>4841.889502853991</v>
      </c>
      <c r="S2407" s="25">
        <f ca="1">VLOOKUP(CONCATENATE($F2407," ",$G2407),AllocFactorMatrix,(S$4+1),FALSE)*$E2414</f>
        <v>221.67216452040788</v>
      </c>
      <c r="T2407" s="25">
        <f ca="1">VLOOKUP(CONCATENATE($F2407," ",$G2407),AllocFactorMatrix,(T$4+1),FALSE)*$E2414</f>
        <v>2416.6154785002591</v>
      </c>
      <c r="U2407" s="25">
        <f ca="1">VLOOKUP(CONCATENATE($F2407," ",$G2407),AllocFactorMatrix,(U$4+1),FALSE)*$E2414</f>
        <v>16139.700231195808</v>
      </c>
      <c r="V2407" s="25">
        <f ca="1">VLOOKUP(CONCATENATE($F2407," ",$G2407),AllocFactorMatrix,(V$4+1),FALSE)*$E2414</f>
        <v>2532.0139969393949</v>
      </c>
      <c r="W2407" s="25">
        <f ca="1">SUBTOTAL(9,S2407:V2407)</f>
        <v>21310.001871155866</v>
      </c>
      <c r="X2407" s="25">
        <f ca="1">VLOOKUP(CONCATENATE($F2407," ",$G2407),AllocFactorMatrix,(X$4+1),FALSE)*$E2414</f>
        <v>1001.6239390829523</v>
      </c>
      <c r="Y2407" s="25">
        <f ca="1">VLOOKUP(CONCATENATE($F2407," ",$G2407),AllocFactorMatrix,(Y$4+1),FALSE)*$E2414</f>
        <v>24.179568068052042</v>
      </c>
      <c r="Z2407" s="25">
        <f t="shared" ca="1" si="1078"/>
        <v>1025.8035071510044</v>
      </c>
      <c r="AA2407" s="25">
        <f ca="1">VLOOKUP(CONCATENATE($F2407," ",$G2407),AllocFactorMatrix,(AA$4+1),FALSE)*$E2414</f>
        <v>17.463112628734599</v>
      </c>
      <c r="AB2407" s="25">
        <f ca="1">VLOOKUP(CONCATENATE($F2407," ",$G2407),AllocFactorMatrix,(AB$4+1),FALSE)*$E2414</f>
        <v>94.688481208816782</v>
      </c>
      <c r="AC2407" s="25">
        <f ca="1">VLOOKUP(CONCATENATE($F2407," ",$G2407),AllocFactorMatrix,(AC$4+1),FALSE)*$E2414</f>
        <v>23.51284401374938</v>
      </c>
    </row>
    <row r="2408" spans="4:29" hidden="1" outlineLevel="1">
      <c r="F2408" s="61" t="str">
        <f>F2414</f>
        <v>RB_GUP-Land_G</v>
      </c>
      <c r="G2408" s="20" t="str">
        <f>$G$9</f>
        <v>BULKTRAN</v>
      </c>
      <c r="H2408" s="24">
        <f t="shared" ca="1" si="1063"/>
        <v>19132.135708922629</v>
      </c>
      <c r="I2408" s="25">
        <f ca="1">VLOOKUP(CONCATENATE($F2408," ",$G2408),AllocFactorMatrix,(I$4+1),FALSE)*$E2414</f>
        <v>9381.3072341365114</v>
      </c>
      <c r="J2408" s="25">
        <f ca="1">VLOOKUP(CONCATENATE($F2408," ",$G2408),AllocFactorMatrix,(J$4+1),FALSE)*$E2414</f>
        <v>2373.1059490596945</v>
      </c>
      <c r="K2408" s="25">
        <f ca="1">VLOOKUP(CONCATENATE($F2408," ",$G2408),AllocFactorMatrix,(K$4+1),FALSE)*$E2414</f>
        <v>27.745218106996365</v>
      </c>
      <c r="L2408" s="25">
        <f ca="1">VLOOKUP(CONCATENATE($F2408," ",$G2408),AllocFactorMatrix,(L$4+1),FALSE)*$E2414</f>
        <v>0.68351751806975181</v>
      </c>
      <c r="M2408" s="25">
        <f t="shared" ca="1" si="1076"/>
        <v>2401.5346846847606</v>
      </c>
      <c r="N2408" s="25">
        <f ca="1">VLOOKUP(CONCATENATE($F2408," ",$G2408),AllocFactorMatrix,(N$4+1),FALSE)*$E2414</f>
        <v>992.93730245804591</v>
      </c>
      <c r="O2408" s="25">
        <f ca="1">VLOOKUP(CONCATENATE($F2408," ",$G2408),AllocFactorMatrix,(O$4+1),FALSE)*$E2414</f>
        <v>282.78366929395622</v>
      </c>
      <c r="P2408" s="25">
        <f ca="1">VLOOKUP(CONCATENATE($F2408," ",$G2408),AllocFactorMatrix,(P$4+1),FALSE)*$E2414</f>
        <v>22.37822343550296</v>
      </c>
      <c r="Q2408" s="25">
        <f ca="1">VLOOKUP(CONCATENATE($F2408," ",$G2408),AllocFactorMatrix,(Q$4+1),FALSE)*$E2414</f>
        <v>4.7236483911799212</v>
      </c>
      <c r="R2408" s="25">
        <f t="shared" ca="1" si="1083"/>
        <v>1302.8228435786853</v>
      </c>
      <c r="S2408" s="25">
        <f ca="1">VLOOKUP(CONCATENATE($F2408," ",$G2408),AllocFactorMatrix,(S$4+1),FALSE)*$E2414</f>
        <v>59.646045113687677</v>
      </c>
      <c r="T2408" s="25">
        <f ca="1">VLOOKUP(CONCATENATE($F2408," ",$G2408),AllocFactorMatrix,(T$4+1),FALSE)*$E2414</f>
        <v>650.24653034320056</v>
      </c>
      <c r="U2408" s="25">
        <f ca="1">VLOOKUP(CONCATENATE($F2408," ",$G2408),AllocFactorMatrix,(U$4+1),FALSE)*$E2414</f>
        <v>4342.7612582484335</v>
      </c>
      <c r="V2408" s="25">
        <f ca="1">VLOOKUP(CONCATENATE($F2408," ",$G2408),AllocFactorMatrix,(V$4+1),FALSE)*$E2414</f>
        <v>681.29718233536698</v>
      </c>
      <c r="W2408" s="25">
        <f t="shared" ref="W2408:W2414" ca="1" si="1085">SUBTOTAL(9,S2408:V2408)</f>
        <v>5733.951016040689</v>
      </c>
      <c r="X2408" s="25">
        <f ca="1">VLOOKUP(CONCATENATE($F2408," ",$G2408),AllocFactorMatrix,(X$4+1),FALSE)*$E2414</f>
        <v>269.51018765367451</v>
      </c>
      <c r="Y2408" s="25">
        <f ca="1">VLOOKUP(CONCATENATE($F2408," ",$G2408),AllocFactorMatrix,(Y$4+1),FALSE)*$E2414</f>
        <v>6.5060744588152346</v>
      </c>
      <c r="Z2408" s="25">
        <f t="shared" ca="1" si="1078"/>
        <v>276.01626211248976</v>
      </c>
      <c r="AA2408" s="25">
        <f ca="1">VLOOKUP(CONCATENATE($F2408," ",$G2408),AllocFactorMatrix,(AA$4+1),FALSE)*$E2414</f>
        <v>4.6988561055126041</v>
      </c>
      <c r="AB2408" s="25">
        <f ca="1">VLOOKUP(CONCATENATE($F2408," ",$G2408),AllocFactorMatrix,(AB$4+1),FALSE)*$E2414</f>
        <v>25.478135399393807</v>
      </c>
      <c r="AC2408" s="25">
        <f ca="1">VLOOKUP(CONCATENATE($F2408," ",$G2408),AllocFactorMatrix,(AC$4+1),FALSE)*$E2414</f>
        <v>6.326676864591553</v>
      </c>
    </row>
    <row r="2409" spans="4:29" hidden="1" outlineLevel="1">
      <c r="F2409" s="61" t="str">
        <f>F2414</f>
        <v>RB_GUP-Land_G</v>
      </c>
      <c r="G2409" s="20" t="str">
        <f>$G$10</f>
        <v>SUBTRAN</v>
      </c>
      <c r="H2409" s="24">
        <f t="shared" ca="1" si="1063"/>
        <v>7337.3381551097855</v>
      </c>
      <c r="I2409" s="25">
        <f ca="1">VLOOKUP(CONCATENATE($F2409," ",$G2409),AllocFactorMatrix,(I$4+1),FALSE)*$E2414</f>
        <v>3484.5151520664008</v>
      </c>
      <c r="J2409" s="25">
        <f ca="1">VLOOKUP(CONCATENATE($F2409," ",$G2409),AllocFactorMatrix,(J$4+1),FALSE)*$E2414</f>
        <v>891.98446233767925</v>
      </c>
      <c r="K2409" s="25">
        <f ca="1">VLOOKUP(CONCATENATE($F2409," ",$G2409),AllocFactorMatrix,(K$4+1),FALSE)*$E2414</f>
        <v>10.394493523776836</v>
      </c>
      <c r="L2409" s="25">
        <f ca="1">VLOOKUP(CONCATENATE($F2409," ",$G2409),AllocFactorMatrix,(L$4+1),FALSE)*$E2414</f>
        <v>0.34077536444506434</v>
      </c>
      <c r="M2409" s="25">
        <f t="shared" ca="1" si="1076"/>
        <v>902.71973122590123</v>
      </c>
      <c r="N2409" s="25">
        <f ca="1">VLOOKUP(CONCATENATE($F2409," ",$G2409),AllocFactorMatrix,(N$4+1),FALSE)*$E2414</f>
        <v>388.77016570539752</v>
      </c>
      <c r="O2409" s="25">
        <f ca="1">VLOOKUP(CONCATENATE($F2409," ",$G2409),AllocFactorMatrix,(O$4+1),FALSE)*$E2414</f>
        <v>110.19602564127234</v>
      </c>
      <c r="P2409" s="25">
        <f ca="1">VLOOKUP(CONCATENATE($F2409," ",$G2409),AllocFactorMatrix,(P$4+1),FALSE)*$E2414</f>
        <v>11.287700893743304</v>
      </c>
      <c r="Q2409" s="25">
        <f ca="1">VLOOKUP(CONCATENATE($F2409," ",$G2409),AllocFactorMatrix,(Q$4+1),FALSE)*$E2414</f>
        <v>0</v>
      </c>
      <c r="R2409" s="25">
        <f t="shared" ca="1" si="1083"/>
        <v>510.25389224041317</v>
      </c>
      <c r="S2409" s="25">
        <f ca="1">VLOOKUP(CONCATENATE($F2409," ",$G2409),AllocFactorMatrix,(S$4+1),FALSE)*$E2414</f>
        <v>21.772875291798449</v>
      </c>
      <c r="T2409" s="25">
        <f ca="1">VLOOKUP(CONCATENATE($F2409," ",$G2409),AllocFactorMatrix,(T$4+1),FALSE)*$E2414</f>
        <v>251.64829186594665</v>
      </c>
      <c r="U2409" s="25">
        <f ca="1">VLOOKUP(CONCATENATE($F2409," ",$G2409),AllocFactorMatrix,(U$4+1),FALSE)*$E2414</f>
        <v>2049.8629008609287</v>
      </c>
      <c r="V2409" s="25">
        <f ca="1">VLOOKUP(CONCATENATE($F2409," ",$G2409),AllocFactorMatrix,(V$4+1),FALSE)*$E2414</f>
        <v>0</v>
      </c>
      <c r="W2409" s="25">
        <f t="shared" ca="1" si="1085"/>
        <v>2323.2840680186737</v>
      </c>
      <c r="X2409" s="25">
        <f ca="1">VLOOKUP(CONCATENATE($F2409," ",$G2409),AllocFactorMatrix,(X$4+1),FALSE)*$E2414</f>
        <v>105.51001871174661</v>
      </c>
      <c r="Y2409" s="25">
        <f ca="1">VLOOKUP(CONCATENATE($F2409," ",$G2409),AllocFactorMatrix,(Y$4+1),FALSE)*$E2414</f>
        <v>2.5243974776557216</v>
      </c>
      <c r="Z2409" s="25">
        <f t="shared" ca="1" si="1078"/>
        <v>108.03441618940234</v>
      </c>
      <c r="AA2409" s="25">
        <f ca="1">VLOOKUP(CONCATENATE($F2409," ",$G2409),AllocFactorMatrix,(AA$4+1),FALSE)*$E2414</f>
        <v>1.7325732680712915</v>
      </c>
      <c r="AB2409" s="25">
        <f ca="1">VLOOKUP(CONCATENATE($F2409," ",$G2409),AllocFactorMatrix,(AB$4+1),FALSE)*$E2414</f>
        <v>5.4425307480416318</v>
      </c>
      <c r="AC2409" s="25">
        <f ca="1">VLOOKUP(CONCATENATE($F2409," ",$G2409),AllocFactorMatrix,(AC$4+1),FALSE)*$E2414</f>
        <v>1.3557913528820893</v>
      </c>
    </row>
    <row r="2410" spans="4:29" hidden="1" outlineLevel="1">
      <c r="F2410" s="61" t="str">
        <f>F2414</f>
        <v>RB_GUP-Land_G</v>
      </c>
      <c r="G2410" s="20" t="str">
        <f>$G$11</f>
        <v>DISTPRI</v>
      </c>
      <c r="H2410" s="24">
        <f t="shared" ca="1" si="1063"/>
        <v>48855.010637414816</v>
      </c>
      <c r="I2410" s="25">
        <f ca="1">VLOOKUP(CONCATENATE($F2410," ",$G2410),AllocFactorMatrix,(I$4+1),FALSE)*$E2414</f>
        <v>32464.088816588777</v>
      </c>
      <c r="J2410" s="25">
        <f ca="1">VLOOKUP(CONCATENATE($F2410," ",$G2410),AllocFactorMatrix,(J$4+1),FALSE)*$E2414</f>
        <v>8173.2118052577507</v>
      </c>
      <c r="K2410" s="25">
        <f ca="1">VLOOKUP(CONCATENATE($F2410," ",$G2410),AllocFactorMatrix,(K$4+1),FALSE)*$E2414</f>
        <v>95.378452689520628</v>
      </c>
      <c r="L2410" s="25">
        <f ca="1">VLOOKUP(CONCATENATE($F2410," ",$G2410),AllocFactorMatrix,(L$4+1),FALSE)*$E2414</f>
        <v>0</v>
      </c>
      <c r="M2410" s="25">
        <f t="shared" ca="1" si="1076"/>
        <v>8268.5902579472713</v>
      </c>
      <c r="N2410" s="25">
        <f ca="1">VLOOKUP(CONCATENATE($F2410," ",$G2410),AllocFactorMatrix,(N$4+1),FALSE)*$E2414</f>
        <v>3524.5153288957167</v>
      </c>
      <c r="O2410" s="25">
        <f ca="1">VLOOKUP(CONCATENATE($F2410," ",$G2410),AllocFactorMatrix,(O$4+1),FALSE)*$E2414</f>
        <v>1000.5337540231776</v>
      </c>
      <c r="P2410" s="25">
        <f ca="1">VLOOKUP(CONCATENATE($F2410," ",$G2410),AllocFactorMatrix,(P$4+1),FALSE)*$E2414</f>
        <v>0</v>
      </c>
      <c r="Q2410" s="25">
        <f ca="1">VLOOKUP(CONCATENATE($F2410," ",$G2410),AllocFactorMatrix,(Q$4+1),FALSE)*$E2414</f>
        <v>0</v>
      </c>
      <c r="R2410" s="25">
        <f t="shared" ca="1" si="1083"/>
        <v>4525.0490829188948</v>
      </c>
      <c r="S2410" s="25">
        <f ca="1">VLOOKUP(CONCATENATE($F2410," ",$G2410),AllocFactorMatrix,(S$4+1),FALSE)*$E2414</f>
        <v>201.01605943106887</v>
      </c>
      <c r="T2410" s="25">
        <f ca="1">VLOOKUP(CONCATENATE($F2410," ",$G2410),AllocFactorMatrix,(T$4+1),FALSE)*$E2414</f>
        <v>2325.0319066144361</v>
      </c>
      <c r="U2410" s="25">
        <f ca="1">VLOOKUP(CONCATENATE($F2410," ",$G2410),AllocFactorMatrix,(U$4+1),FALSE)*$E2414</f>
        <v>0</v>
      </c>
      <c r="V2410" s="25">
        <f ca="1">VLOOKUP(CONCATENATE($F2410," ",$G2410),AllocFactorMatrix,(V$4+1),FALSE)*$E2414</f>
        <v>0</v>
      </c>
      <c r="W2410" s="25">
        <f t="shared" ca="1" si="1085"/>
        <v>2526.0479660455048</v>
      </c>
      <c r="X2410" s="25">
        <f ca="1">VLOOKUP(CONCATENATE($F2410," ",$G2410),AllocFactorMatrix,(X$4+1),FALSE)*$E2414</f>
        <v>956.49407671297683</v>
      </c>
      <c r="Y2410" s="25">
        <f ca="1">VLOOKUP(CONCATENATE($F2410," ",$G2410),AllocFactorMatrix,(Y$4+1),FALSE)*$E2414</f>
        <v>22.916807372603568</v>
      </c>
      <c r="Z2410" s="25">
        <f t="shared" ca="1" si="1078"/>
        <v>979.41088408558039</v>
      </c>
      <c r="AA2410" s="25">
        <f ca="1">VLOOKUP(CONCATENATE($F2410," ",$G2410),AllocFactorMatrix,(AA$4+1),FALSE)*$E2414</f>
        <v>16.456251853893246</v>
      </c>
      <c r="AB2410" s="25">
        <f ca="1">VLOOKUP(CONCATENATE($F2410," ",$G2410),AllocFactorMatrix,(AB$4+1),FALSE)*$E2414</f>
        <v>60.323431831951417</v>
      </c>
      <c r="AC2410" s="25">
        <f ca="1">VLOOKUP(CONCATENATE($F2410," ",$G2410),AllocFactorMatrix,(AC$4+1),FALSE)*$E2414</f>
        <v>15.043946142949837</v>
      </c>
    </row>
    <row r="2411" spans="4:29" hidden="1" outlineLevel="1">
      <c r="F2411" s="61" t="str">
        <f>F2414</f>
        <v>RB_GUP-Land_G</v>
      </c>
      <c r="G2411" s="20" t="str">
        <f>$G$12</f>
        <v>DISTSEC</v>
      </c>
      <c r="H2411" s="24">
        <f t="shared" ca="1" si="1063"/>
        <v>19525.951531986011</v>
      </c>
      <c r="I2411" s="25">
        <f ca="1">VLOOKUP(CONCATENATE($F2411," ",$G2411),AllocFactorMatrix,(I$4+1),FALSE)*$E2414</f>
        <v>14578.109819891451</v>
      </c>
      <c r="J2411" s="25">
        <f ca="1">VLOOKUP(CONCATENATE($F2411," ",$G2411),AllocFactorMatrix,(J$4+1),FALSE)*$E2414</f>
        <v>3272.5924758631427</v>
      </c>
      <c r="K2411" s="25">
        <f ca="1">VLOOKUP(CONCATENATE($F2411," ",$G2411),AllocFactorMatrix,(K$4+1),FALSE)*$E2414</f>
        <v>0</v>
      </c>
      <c r="L2411" s="25">
        <f ca="1">VLOOKUP(CONCATENATE($F2411," ",$G2411),AllocFactorMatrix,(L$4+1),FALSE)*$E2414</f>
        <v>0</v>
      </c>
      <c r="M2411" s="25">
        <f t="shared" ca="1" si="1076"/>
        <v>3272.5924758631427</v>
      </c>
      <c r="N2411" s="25">
        <f ca="1">VLOOKUP(CONCATENATE($F2411," ",$G2411),AllocFactorMatrix,(N$4+1),FALSE)*$E2414</f>
        <v>1153.6233477493831</v>
      </c>
      <c r="O2411" s="25">
        <f ca="1">VLOOKUP(CONCATENATE($F2411," ",$G2411),AllocFactorMatrix,(O$4+1),FALSE)*$E2414</f>
        <v>0</v>
      </c>
      <c r="P2411" s="25">
        <f ca="1">VLOOKUP(CONCATENATE($F2411," ",$G2411),AllocFactorMatrix,(P$4+1),FALSE)*$E2414</f>
        <v>0</v>
      </c>
      <c r="Q2411" s="25">
        <f ca="1">VLOOKUP(CONCATENATE($F2411," ",$G2411),AllocFactorMatrix,(Q$4+1),FALSE)*$E2414</f>
        <v>0</v>
      </c>
      <c r="R2411" s="25">
        <f t="shared" ca="1" si="1083"/>
        <v>1153.6233477493831</v>
      </c>
      <c r="S2411" s="25">
        <f ca="1">VLOOKUP(CONCATENATE($F2411," ",$G2411),AllocFactorMatrix,(S$4+1),FALSE)*$E2414</f>
        <v>51.060011284931612</v>
      </c>
      <c r="T2411" s="25">
        <f ca="1">VLOOKUP(CONCATENATE($F2411," ",$G2411),AllocFactorMatrix,(T$4+1),FALSE)*$E2414</f>
        <v>0</v>
      </c>
      <c r="U2411" s="25">
        <f ca="1">VLOOKUP(CONCATENATE($F2411," ",$G2411),AllocFactorMatrix,(U$4+1),FALSE)*$E2414</f>
        <v>0</v>
      </c>
      <c r="V2411" s="25">
        <f ca="1">VLOOKUP(CONCATENATE($F2411," ",$G2411),AllocFactorMatrix,(V$4+1),FALSE)*$E2414</f>
        <v>0</v>
      </c>
      <c r="W2411" s="25">
        <f t="shared" ca="1" si="1085"/>
        <v>51.060011284931612</v>
      </c>
      <c r="X2411" s="25">
        <f ca="1">VLOOKUP(CONCATENATE($F2411," ",$G2411),AllocFactorMatrix,(X$4+1),FALSE)*$E2414</f>
        <v>321.0705864247247</v>
      </c>
      <c r="Y2411" s="25">
        <f ca="1">VLOOKUP(CONCATENATE($F2411," ",$G2411),AllocFactorMatrix,(Y$4+1),FALSE)*$E2414</f>
        <v>0</v>
      </c>
      <c r="Z2411" s="25">
        <f t="shared" ca="1" si="1078"/>
        <v>321.0705864247247</v>
      </c>
      <c r="AA2411" s="25">
        <f ca="1">VLOOKUP(CONCATENATE($F2411," ",$G2411),AllocFactorMatrix,(AA$4+1),FALSE)*$E2414</f>
        <v>5.2354650746321649</v>
      </c>
      <c r="AB2411" s="25">
        <f ca="1">VLOOKUP(CONCATENATE($F2411," ",$G2411),AllocFactorMatrix,(AB$4+1),FALSE)*$E2414</f>
        <v>115.60703585994827</v>
      </c>
      <c r="AC2411" s="25">
        <f ca="1">VLOOKUP(CONCATENATE($F2411," ",$G2411),AllocFactorMatrix,(AC$4+1),FALSE)*$E2414</f>
        <v>28.652789837796675</v>
      </c>
    </row>
    <row r="2412" spans="4:29" hidden="1" outlineLevel="1">
      <c r="F2412" s="61" t="str">
        <f>F2414</f>
        <v>RB_GUP-Land_G</v>
      </c>
      <c r="G2412" s="20" t="str">
        <f>$G$13</f>
        <v>ENERGY</v>
      </c>
      <c r="H2412" s="24">
        <f t="shared" ca="1" si="1063"/>
        <v>51286.495835351576</v>
      </c>
      <c r="I2412" s="25">
        <f ca="1">VLOOKUP(CONCATENATE($F2412," ",$G2412),AllocFactorMatrix,(I$4+1),FALSE)*$E2414</f>
        <v>18644.307048118375</v>
      </c>
      <c r="J2412" s="25">
        <f ca="1">VLOOKUP(CONCATENATE($F2412," ",$G2412),AllocFactorMatrix,(J$4+1),FALSE)*$E2414</f>
        <v>6017.7513299816856</v>
      </c>
      <c r="K2412" s="25">
        <f ca="1">VLOOKUP(CONCATENATE($F2412," ",$G2412),AllocFactorMatrix,(K$4+1),FALSE)*$E2414</f>
        <v>68.891835637441332</v>
      </c>
      <c r="L2412" s="25">
        <f ca="1">VLOOKUP(CONCATENATE($F2412," ",$G2412),AllocFactorMatrix,(L$4+1),FALSE)*$E2414</f>
        <v>1.7460593078927251</v>
      </c>
      <c r="M2412" s="25">
        <f t="shared" ca="1" si="1076"/>
        <v>6088.3892249270202</v>
      </c>
      <c r="N2412" s="25">
        <f ca="1">VLOOKUP(CONCATENATE($F2412," ",$G2412),AllocFactorMatrix,(N$4+1),FALSE)*$E2414</f>
        <v>2912.0963780505276</v>
      </c>
      <c r="O2412" s="25">
        <f ca="1">VLOOKUP(CONCATENATE($F2412," ",$G2412),AllocFactorMatrix,(O$4+1),FALSE)*$E2414</f>
        <v>812.85314914210767</v>
      </c>
      <c r="P2412" s="25">
        <f ca="1">VLOOKUP(CONCATENATE($F2412," ",$G2412),AllocFactorMatrix,(P$4+1),FALSE)*$E2414</f>
        <v>64.354200084691342</v>
      </c>
      <c r="Q2412" s="25">
        <f ca="1">VLOOKUP(CONCATENATE($F2412," ",$G2412),AllocFactorMatrix,(Q$4+1),FALSE)*$E2414</f>
        <v>13.19231659263189</v>
      </c>
      <c r="R2412" s="25">
        <f t="shared" ca="1" si="1083"/>
        <v>3802.4960438699586</v>
      </c>
      <c r="S2412" s="25">
        <f ca="1">VLOOKUP(CONCATENATE($F2412," ",$G2412),AllocFactorMatrix,(S$4+1),FALSE)*$E2414</f>
        <v>194.04627362798695</v>
      </c>
      <c r="T2412" s="25">
        <f ca="1">VLOOKUP(CONCATENATE($F2412," ",$G2412),AllocFactorMatrix,(T$4+1),FALSE)*$E2414</f>
        <v>2319.0100058205726</v>
      </c>
      <c r="U2412" s="25">
        <f ca="1">VLOOKUP(CONCATENATE($F2412," ",$G2412),AllocFactorMatrix,(U$4+1),FALSE)*$E2414</f>
        <v>16394.315664215883</v>
      </c>
      <c r="V2412" s="25">
        <f ca="1">VLOOKUP(CONCATENATE($F2412," ",$G2412),AllocFactorMatrix,(V$4+1),FALSE)*$E2414</f>
        <v>2627.3475622926417</v>
      </c>
      <c r="W2412" s="25">
        <f t="shared" ca="1" si="1085"/>
        <v>21534.719505957084</v>
      </c>
      <c r="X2412" s="25">
        <f ca="1">VLOOKUP(CONCATENATE($F2412," ",$G2412),AllocFactorMatrix,(X$4+1),FALSE)*$E2414</f>
        <v>789.89410027192253</v>
      </c>
      <c r="Y2412" s="25">
        <f ca="1">VLOOKUP(CONCATENATE($F2412," ",$G2412),AllocFactorMatrix,(Y$4+1),FALSE)*$E2414</f>
        <v>18.565301121975335</v>
      </c>
      <c r="Z2412" s="25">
        <f t="shared" ca="1" si="1078"/>
        <v>808.45940139389791</v>
      </c>
      <c r="AA2412" s="25">
        <f ca="1">VLOOKUP(CONCATENATE($F2412," ",$G2412),AllocFactorMatrix,(AA$4+1),FALSE)*$E2414</f>
        <v>18.136796477201731</v>
      </c>
      <c r="AB2412" s="25">
        <f ca="1">VLOOKUP(CONCATENATE($F2412," ",$G2412),AllocFactorMatrix,(AB$4+1),FALSE)*$E2414</f>
        <v>312.08194436905478</v>
      </c>
      <c r="AC2412" s="25">
        <f ca="1">VLOOKUP(CONCATENATE($F2412," ",$G2412),AllocFactorMatrix,(AC$4+1),FALSE)*$E2414</f>
        <v>77.905870238988811</v>
      </c>
    </row>
    <row r="2413" spans="4:29" hidden="1" outlineLevel="1">
      <c r="F2413" s="61" t="str">
        <f>F2414</f>
        <v>RB_GUP-Land_G</v>
      </c>
      <c r="G2413" s="20" t="str">
        <f>$G$14</f>
        <v>CUSTOMER</v>
      </c>
      <c r="H2413" s="24">
        <f t="shared" ca="1" si="1063"/>
        <v>75264.183453293663</v>
      </c>
      <c r="I2413" s="25">
        <f ca="1">VLOOKUP(CONCATENATE($F2413," ",$G2413),AllocFactorMatrix,(I$4+1),FALSE)*$E2414</f>
        <v>59119.214179649716</v>
      </c>
      <c r="J2413" s="25">
        <f ca="1">VLOOKUP(CONCATENATE($F2413," ",$G2413),AllocFactorMatrix,(J$4+1),FALSE)*$E2414</f>
        <v>13735.477528333851</v>
      </c>
      <c r="K2413" s="25">
        <f ca="1">VLOOKUP(CONCATENATE($F2413," ",$G2413),AllocFactorMatrix,(K$4+1),FALSE)*$E2414</f>
        <v>123.78299229896868</v>
      </c>
      <c r="L2413" s="25">
        <f ca="1">VLOOKUP(CONCATENATE($F2413," ",$G2413),AllocFactorMatrix,(L$4+1),FALSE)*$E2414</f>
        <v>17.462589351474605</v>
      </c>
      <c r="M2413" s="25">
        <f t="shared" ca="1" si="1076"/>
        <v>13876.723109984296</v>
      </c>
      <c r="N2413" s="25">
        <f ca="1">VLOOKUP(CONCATENATE($F2413," ",$G2413),AllocFactorMatrix,(N$4+1),FALSE)*$E2414</f>
        <v>237.00370655251018</v>
      </c>
      <c r="O2413" s="25">
        <f ca="1">VLOOKUP(CONCATENATE($F2413," ",$G2413),AllocFactorMatrix,(O$4+1),FALSE)*$E2414</f>
        <v>104.19661134252155</v>
      </c>
      <c r="P2413" s="25">
        <f ca="1">VLOOKUP(CONCATENATE($F2413," ",$G2413),AllocFactorMatrix,(P$4+1),FALSE)*$E2414</f>
        <v>49.940388654796443</v>
      </c>
      <c r="Q2413" s="25">
        <f ca="1">VLOOKUP(CONCATENATE($F2413," ",$G2413),AllocFactorMatrix,(Q$4+1),FALSE)*$E2414</f>
        <v>21.276355432297834</v>
      </c>
      <c r="R2413" s="25">
        <f t="shared" ca="1" si="1083"/>
        <v>412.41706198212603</v>
      </c>
      <c r="S2413" s="25">
        <f ca="1">VLOOKUP(CONCATENATE($F2413," ",$G2413),AllocFactorMatrix,(S$4+1),FALSE)*$E2414</f>
        <v>3.4482341384778206</v>
      </c>
      <c r="T2413" s="25">
        <f ca="1">VLOOKUP(CONCATENATE($F2413," ",$G2413),AllocFactorMatrix,(T$4+1),FALSE)*$E2414</f>
        <v>64.834702788884357</v>
      </c>
      <c r="U2413" s="25">
        <f ca="1">VLOOKUP(CONCATENATE($F2413," ",$G2413),AllocFactorMatrix,(U$4+1),FALSE)*$E2414</f>
        <v>129.42908192421291</v>
      </c>
      <c r="V2413" s="25">
        <f ca="1">VLOOKUP(CONCATENATE($F2413," ",$G2413),AllocFactorMatrix,(V$4+1),FALSE)*$E2414</f>
        <v>31.928248750527146</v>
      </c>
      <c r="W2413" s="25">
        <f t="shared" ca="1" si="1085"/>
        <v>229.6402676021022</v>
      </c>
      <c r="X2413" s="25">
        <f ca="1">VLOOKUP(CONCATENATE($F2413," ",$G2413),AllocFactorMatrix,(X$4+1),FALSE)*$E2414</f>
        <v>79.577168706130664</v>
      </c>
      <c r="Y2413" s="25">
        <f ca="1">VLOOKUP(CONCATENATE($F2413," ",$G2413),AllocFactorMatrix,(Y$4+1),FALSE)*$E2414</f>
        <v>1.3352931847252187</v>
      </c>
      <c r="Z2413" s="25">
        <f t="shared" ca="1" si="1078"/>
        <v>80.91246189085588</v>
      </c>
      <c r="AA2413" s="25">
        <f ca="1">VLOOKUP(CONCATENATE($F2413," ",$G2413),AllocFactorMatrix,(AA$4+1),FALSE)*$E2414</f>
        <v>4.656884706073896</v>
      </c>
      <c r="AB2413" s="25">
        <f ca="1">VLOOKUP(CONCATENATE($F2413," ",$G2413),AllocFactorMatrix,(AB$4+1),FALSE)*$E2414</f>
        <v>1282.8167017185654</v>
      </c>
      <c r="AC2413" s="25">
        <f ca="1">VLOOKUP(CONCATENATE($F2413," ",$G2413),AllocFactorMatrix,(AC$4+1),FALSE)*$E2414</f>
        <v>257.80278575995243</v>
      </c>
    </row>
    <row r="2414" spans="4:29" collapsed="1">
      <c r="D2414" s="58" t="s">
        <v>1183</v>
      </c>
      <c r="E2414" s="61">
        <f>'Sch 5'!U449+'Sch 5'!U453</f>
        <v>292504.94000000041</v>
      </c>
      <c r="F2414" s="61" t="s">
        <v>549</v>
      </c>
      <c r="G2414" s="20" t="str">
        <f>$G$15</f>
        <v>TOTAL</v>
      </c>
      <c r="H2414" s="24">
        <f t="shared" ca="1" si="1063"/>
        <v>292504.94000000041</v>
      </c>
      <c r="I2414" s="25">
        <f ca="1">VLOOKUP(CONCATENATE($F2414," ",$G2414),AllocFactorMatrix,(I$4+1),FALSE)*$E2414</f>
        <v>172536.79906099502</v>
      </c>
      <c r="J2414" s="25">
        <f ca="1">VLOOKUP(CONCATENATE($F2414," ",$G2414),AllocFactorMatrix,(J$4+1),FALSE)*$E2414</f>
        <v>43283.677829103981</v>
      </c>
      <c r="K2414" s="25">
        <f ca="1">VLOOKUP(CONCATENATE($F2414," ",$G2414),AllocFactorMatrix,(K$4+1),FALSE)*$E2414</f>
        <v>429.30699656572227</v>
      </c>
      <c r="L2414" s="25">
        <f ca="1">VLOOKUP(CONCATENATE($F2414," ",$G2414),AllocFactorMatrix,(L$4+1),FALSE)*$E2414</f>
        <v>22.773207328647089</v>
      </c>
      <c r="M2414" s="25">
        <f t="shared" ca="1" si="1076"/>
        <v>43735.758032998347</v>
      </c>
      <c r="N2414" s="25">
        <f ca="1">VLOOKUP(CONCATENATE($F2414," ",$G2414),AllocFactorMatrix,(N$4+1),FALSE)*$E2414</f>
        <v>12899.158390995781</v>
      </c>
      <c r="O2414" s="25">
        <f ca="1">VLOOKUP(CONCATENATE($F2414," ",$G2414),AllocFactorMatrix,(O$4+1),FALSE)*$E2414</f>
        <v>3361.5175173763432</v>
      </c>
      <c r="P2414" s="25">
        <f ca="1">VLOOKUP(CONCATENATE($F2414," ",$G2414),AllocFactorMatrix,(P$4+1),FALSE)*$E2414</f>
        <v>231.12829422864343</v>
      </c>
      <c r="Q2414" s="25">
        <f ca="1">VLOOKUP(CONCATENATE($F2414," ",$G2414),AllocFactorMatrix,(Q$4+1),FALSE)*$E2414</f>
        <v>56.747572592685309</v>
      </c>
      <c r="R2414" s="25">
        <f t="shared" ca="1" si="1083"/>
        <v>16548.551775193453</v>
      </c>
      <c r="S2414" s="25">
        <f ca="1">VLOOKUP(CONCATENATE($F2414," ",$G2414),AllocFactorMatrix,(S$4+1),FALSE)*$E2414</f>
        <v>752.66166340835923</v>
      </c>
      <c r="T2414" s="25">
        <f ca="1">VLOOKUP(CONCATENATE($F2414," ",$G2414),AllocFactorMatrix,(T$4+1),FALSE)*$E2414</f>
        <v>8027.3869159333008</v>
      </c>
      <c r="U2414" s="25">
        <f ca="1">VLOOKUP(CONCATENATE($F2414," ",$G2414),AllocFactorMatrix,(U$4+1),FALSE)*$E2414</f>
        <v>39056.069136445265</v>
      </c>
      <c r="V2414" s="25">
        <f ca="1">VLOOKUP(CONCATENATE($F2414," ",$G2414),AllocFactorMatrix,(V$4+1),FALSE)*$E2414</f>
        <v>5872.5869903179309</v>
      </c>
      <c r="W2414" s="25">
        <f t="shared" ca="1" si="1085"/>
        <v>53708.704706104858</v>
      </c>
      <c r="X2414" s="25">
        <f ca="1">VLOOKUP(CONCATENATE($F2414," ",$G2414),AllocFactorMatrix,(X$4+1),FALSE)*$E2414</f>
        <v>3523.6800775641282</v>
      </c>
      <c r="Y2414" s="25">
        <f ca="1">VLOOKUP(CONCATENATE($F2414," ",$G2414),AllocFactorMatrix,(Y$4+1),FALSE)*$E2414</f>
        <v>76.027441683827121</v>
      </c>
      <c r="Z2414" s="25">
        <f t="shared" ca="1" si="1078"/>
        <v>3599.7075192479551</v>
      </c>
      <c r="AA2414" s="25">
        <f ca="1">VLOOKUP(CONCATENATE($F2414," ",$G2414),AllocFactorMatrix,(AA$4+1),FALSE)*$E2414</f>
        <v>68.379940114119535</v>
      </c>
      <c r="AB2414" s="25">
        <f ca="1">VLOOKUP(CONCATENATE($F2414," ",$G2414),AllocFactorMatrix,(AB$4+1),FALSE)*$E2414</f>
        <v>1896.4382611357721</v>
      </c>
      <c r="AC2414" s="25">
        <f ca="1">VLOOKUP(CONCATENATE($F2414," ",$G2414),AllocFactorMatrix,(AC$4+1),FALSE)*$E2414</f>
        <v>410.60070421091075</v>
      </c>
    </row>
    <row r="2415" spans="4:29" hidden="1" outlineLevel="1">
      <c r="F2415" s="61" t="str">
        <f>F2422</f>
        <v>RB_GUP-Land_P</v>
      </c>
      <c r="G2415" s="20" t="str">
        <f>$G$8</f>
        <v>PRODUCTION</v>
      </c>
      <c r="H2415" s="24">
        <f t="shared" ref="H2415:H2446" ca="1" si="1086">SUBTOTAL(9,I2415:AC2415)</f>
        <v>2131821.9389161495</v>
      </c>
      <c r="I2415" s="25">
        <f ca="1">VLOOKUP(CONCATENATE($F2415," ",$G2415),AllocFactorMatrix,(I$4+1),FALSE)*$E2422</f>
        <v>1045323.7882960426</v>
      </c>
      <c r="J2415" s="25">
        <f ca="1">VLOOKUP(CONCATENATE($F2415," ",$G2415),AllocFactorMatrix,(J$4+1),FALSE)*$E2422</f>
        <v>264426.27224406059</v>
      </c>
      <c r="K2415" s="25">
        <f ca="1">VLOOKUP(CONCATENATE($F2415," ",$G2415),AllocFactorMatrix,(K$4+1),FALSE)*$E2422</f>
        <v>3091.5453225080219</v>
      </c>
      <c r="L2415" s="25">
        <f ca="1">VLOOKUP(CONCATENATE($F2415," ",$G2415),AllocFactorMatrix,(L$4+1),FALSE)*$E2422</f>
        <v>76.161786787611419</v>
      </c>
      <c r="M2415" s="25">
        <f t="shared" ref="M2415:M2422" ca="1" si="1087">SUBTOTAL(9,J2415:L2415)</f>
        <v>267593.97935335623</v>
      </c>
      <c r="N2415" s="25">
        <f ca="1">VLOOKUP(CONCATENATE($F2415," ",$G2415),AllocFactorMatrix,(N$4+1),FALSE)*$E2422</f>
        <v>110639.26984174008</v>
      </c>
      <c r="O2415" s="25">
        <f ca="1">VLOOKUP(CONCATENATE($F2415," ",$G2415),AllocFactorMatrix,(O$4+1),FALSE)*$E2422</f>
        <v>31509.520909728719</v>
      </c>
      <c r="P2415" s="25">
        <f ca="1">VLOOKUP(CONCATENATE($F2415," ",$G2415),AllocFactorMatrix,(P$4+1),FALSE)*$E2422</f>
        <v>2493.5212879304404</v>
      </c>
      <c r="Q2415" s="25">
        <f ca="1">VLOOKUP(CONCATENATE($F2415," ",$G2415),AllocFactorMatrix,(Q$4+1),FALSE)*$E2422</f>
        <v>526.33837775607094</v>
      </c>
      <c r="R2415" s="25">
        <f t="shared" ref="R2415:R2422" ca="1" si="1088">SUBTOTAL(9,N2415:Q2415)</f>
        <v>145168.6504171553</v>
      </c>
      <c r="S2415" s="25">
        <f ca="1">VLOOKUP(CONCATENATE($F2415," ",$G2415),AllocFactorMatrix,(S$4+1),FALSE)*$E2422</f>
        <v>6646.1345182514433</v>
      </c>
      <c r="T2415" s="25">
        <f ca="1">VLOOKUP(CONCATENATE($F2415," ",$G2415),AllocFactorMatrix,(T$4+1),FALSE)*$E2422</f>
        <v>72454.525735109448</v>
      </c>
      <c r="U2415" s="25">
        <f ca="1">VLOOKUP(CONCATENATE($F2415," ",$G2415),AllocFactorMatrix,(U$4+1),FALSE)*$E2422</f>
        <v>483897.55679453339</v>
      </c>
      <c r="V2415" s="25">
        <f ca="1">VLOOKUP(CONCATENATE($F2415," ",$G2415),AllocFactorMatrix,(V$4+1),FALSE)*$E2422</f>
        <v>75914.383125922293</v>
      </c>
      <c r="W2415" s="25">
        <f ca="1">SUBTOTAL(9,S2415:V2415)</f>
        <v>638912.60017381655</v>
      </c>
      <c r="X2415" s="25">
        <f ca="1">VLOOKUP(CONCATENATE($F2415," ",$G2415),AllocFactorMatrix,(X$4+1),FALSE)*$E2422</f>
        <v>30030.506763213092</v>
      </c>
      <c r="Y2415" s="25">
        <f ca="1">VLOOKUP(CONCATENATE($F2415," ",$G2415),AllocFactorMatrix,(Y$4+1),FALSE)*$E2422</f>
        <v>724.9474119638345</v>
      </c>
      <c r="Z2415" s="25">
        <f t="shared" ref="Z2415:Z2422" ca="1" si="1089">SUBTOTAL(9,X2415:Y2415)</f>
        <v>30755.454175176928</v>
      </c>
      <c r="AA2415" s="25">
        <f ca="1">VLOOKUP(CONCATENATE($F2415," ",$G2415),AllocFactorMatrix,(AA$4+1),FALSE)*$E2422</f>
        <v>523.57586659131766</v>
      </c>
      <c r="AB2415" s="25">
        <f ca="1">VLOOKUP(CONCATENATE($F2415," ",$G2415),AllocFactorMatrix,(AB$4+1),FALSE)*$E2422</f>
        <v>2838.932821377236</v>
      </c>
      <c r="AC2415" s="25">
        <f ca="1">VLOOKUP(CONCATENATE($F2415," ",$G2415),AllocFactorMatrix,(AC$4+1),FALSE)*$E2422</f>
        <v>704.95781263350682</v>
      </c>
    </row>
    <row r="2416" spans="4:29" hidden="1" outlineLevel="1">
      <c r="F2416" s="61" t="str">
        <f>F2422</f>
        <v>RB_GUP-Land_P</v>
      </c>
      <c r="G2416" s="20" t="str">
        <f>$G$9</f>
        <v>BULKTRAN</v>
      </c>
      <c r="H2416" s="24">
        <f t="shared" ca="1" si="1086"/>
        <v>37680.461552671753</v>
      </c>
      <c r="I2416" s="25">
        <f ca="1">VLOOKUP(CONCATENATE($F2416," ",$G2416),AllocFactorMatrix,(I$4+1),FALSE)*$E2422</f>
        <v>18476.347435943841</v>
      </c>
      <c r="J2416" s="25">
        <f ca="1">VLOOKUP(CONCATENATE($F2416," ",$G2416),AllocFactorMatrix,(J$4+1),FALSE)*$E2422</f>
        <v>4673.7974700993736</v>
      </c>
      <c r="K2416" s="25">
        <f ca="1">VLOOKUP(CONCATENATE($F2416," ",$G2416),AllocFactorMatrix,(K$4+1),FALSE)*$E2422</f>
        <v>54.64380140600835</v>
      </c>
      <c r="L2416" s="25">
        <f ca="1">VLOOKUP(CONCATENATE($F2416," ",$G2416),AllocFactorMatrix,(L$4+1),FALSE)*$E2422</f>
        <v>1.3461777583039756</v>
      </c>
      <c r="M2416" s="25">
        <f t="shared" ca="1" si="1087"/>
        <v>4729.7874492636865</v>
      </c>
      <c r="N2416" s="25">
        <f ca="1">VLOOKUP(CONCATENATE($F2416," ",$G2416),AllocFactorMatrix,(N$4+1),FALSE)*$E2422</f>
        <v>1955.5754997093777</v>
      </c>
      <c r="O2416" s="25">
        <f ca="1">VLOOKUP(CONCATENATE($F2416," ",$G2416),AllocFactorMatrix,(O$4+1),FALSE)*$E2422</f>
        <v>556.93830216691447</v>
      </c>
      <c r="P2416" s="25">
        <f ca="1">VLOOKUP(CONCATENATE($F2416," ",$G2416),AllocFactorMatrix,(P$4+1),FALSE)*$E2422</f>
        <v>44.073583869955257</v>
      </c>
      <c r="Q2416" s="25">
        <f ca="1">VLOOKUP(CONCATENATE($F2416," ",$G2416),AllocFactorMatrix,(Q$4+1),FALSE)*$E2422</f>
        <v>9.3031564431767126</v>
      </c>
      <c r="R2416" s="25">
        <f t="shared" ca="1" si="1088"/>
        <v>2565.8905421894242</v>
      </c>
      <c r="S2416" s="25">
        <f ca="1">VLOOKUP(CONCATENATE($F2416," ",$G2416),AllocFactorMatrix,(S$4+1),FALSE)*$E2422</f>
        <v>117.4720137818735</v>
      </c>
      <c r="T2416" s="25">
        <f ca="1">VLOOKUP(CONCATENATE($F2416," ",$G2416),AllocFactorMatrix,(T$4+1),FALSE)*$E2422</f>
        <v>1280.6510344231151</v>
      </c>
      <c r="U2416" s="25">
        <f ca="1">VLOOKUP(CONCATENATE($F2416," ",$G2416),AllocFactorMatrix,(U$4+1),FALSE)*$E2422</f>
        <v>8553.0048037212709</v>
      </c>
      <c r="V2416" s="25">
        <f ca="1">VLOOKUP(CONCATENATE($F2416," ",$G2416),AllocFactorMatrix,(V$4+1),FALSE)*$E2422</f>
        <v>1341.8048395380642</v>
      </c>
      <c r="W2416" s="25">
        <f t="shared" ref="W2416:W2422" ca="1" si="1090">SUBTOTAL(9,S2416:V2416)</f>
        <v>11292.932691464324</v>
      </c>
      <c r="X2416" s="25">
        <f ca="1">VLOOKUP(CONCATENATE($F2416," ",$G2416),AllocFactorMatrix,(X$4+1),FALSE)*$E2422</f>
        <v>530.79637414455158</v>
      </c>
      <c r="Y2416" s="25">
        <f ca="1">VLOOKUP(CONCATENATE($F2416," ",$G2416),AllocFactorMatrix,(Y$4+1),FALSE)*$E2422</f>
        <v>12.813618522989879</v>
      </c>
      <c r="Z2416" s="25">
        <f t="shared" ca="1" si="1089"/>
        <v>543.60999266754141</v>
      </c>
      <c r="AA2416" s="25">
        <f ca="1">VLOOKUP(CONCATENATE($F2416," ",$G2416),AllocFactorMatrix,(AA$4+1),FALSE)*$E2422</f>
        <v>9.2543283990365826</v>
      </c>
      <c r="AB2416" s="25">
        <f ca="1">VLOOKUP(CONCATENATE($F2416," ",$G2416),AllocFactorMatrix,(AB$4+1),FALSE)*$E2422</f>
        <v>50.178815159820168</v>
      </c>
      <c r="AC2416" s="25">
        <f ca="1">VLOOKUP(CONCATENATE($F2416," ",$G2416),AllocFactorMatrix,(AC$4+1),FALSE)*$E2422</f>
        <v>12.460297584092572</v>
      </c>
    </row>
    <row r="2417" spans="4:29" hidden="1" outlineLevel="1">
      <c r="F2417" s="61" t="str">
        <f>F2422</f>
        <v>RB_GUP-Land_P</v>
      </c>
      <c r="G2417" s="20" t="str">
        <f>$G$10</f>
        <v>SUBTRAN</v>
      </c>
      <c r="H2417" s="24">
        <f t="shared" ca="1" si="1086"/>
        <v>14450.780219148604</v>
      </c>
      <c r="I2417" s="25">
        <f ca="1">VLOOKUP(CONCATENATE($F2417," ",$G2417),AllocFactorMatrix,(I$4+1),FALSE)*$E2422</f>
        <v>6862.7016457920481</v>
      </c>
      <c r="J2417" s="25">
        <f ca="1">VLOOKUP(CONCATENATE($F2417," ",$G2417),AllocFactorMatrix,(J$4+1),FALSE)*$E2422</f>
        <v>1756.7503570979109</v>
      </c>
      <c r="K2417" s="25">
        <f ca="1">VLOOKUP(CONCATENATE($F2417," ",$G2417),AllocFactorMatrix,(K$4+1),FALSE)*$E2422</f>
        <v>20.471803019853464</v>
      </c>
      <c r="L2417" s="25">
        <f ca="1">VLOOKUP(CONCATENATE($F2417," ",$G2417),AllocFactorMatrix,(L$4+1),FALSE)*$E2422</f>
        <v>0.67115209788531394</v>
      </c>
      <c r="M2417" s="25">
        <f t="shared" ca="1" si="1087"/>
        <v>1777.8933122156498</v>
      </c>
      <c r="N2417" s="25">
        <f ca="1">VLOOKUP(CONCATENATE($F2417," ",$G2417),AllocFactorMatrix,(N$4+1),FALSE)*$E2422</f>
        <v>765.67715724785512</v>
      </c>
      <c r="O2417" s="25">
        <f ca="1">VLOOKUP(CONCATENATE($F2417," ",$G2417),AllocFactorMatrix,(O$4+1),FALSE)*$E2422</f>
        <v>217.02946135264551</v>
      </c>
      <c r="P2417" s="25">
        <f ca="1">VLOOKUP(CONCATENATE($F2417," ",$G2417),AllocFactorMatrix,(P$4+1),FALSE)*$E2422</f>
        <v>22.230961875646464</v>
      </c>
      <c r="Q2417" s="25">
        <f ca="1">VLOOKUP(CONCATENATE($F2417," ",$G2417),AllocFactorMatrix,(Q$4+1),FALSE)*$E2422</f>
        <v>0</v>
      </c>
      <c r="R2417" s="25">
        <f t="shared" ca="1" si="1088"/>
        <v>1004.9375804761471</v>
      </c>
      <c r="S2417" s="25">
        <f ca="1">VLOOKUP(CONCATENATE($F2417," ",$G2417),AllocFactorMatrix,(S$4+1),FALSE)*$E2422</f>
        <v>42.881359551569247</v>
      </c>
      <c r="T2417" s="25">
        <f ca="1">VLOOKUP(CONCATENATE($F2417," ",$G2417),AllocFactorMatrix,(T$4+1),FALSE)*$E2422</f>
        <v>495.61763154482071</v>
      </c>
      <c r="U2417" s="25">
        <f ca="1">VLOOKUP(CONCATENATE($F2417," ",$G2417),AllocFactorMatrix,(U$4+1),FALSE)*$E2422</f>
        <v>4037.1750127256414</v>
      </c>
      <c r="V2417" s="25">
        <f ca="1">VLOOKUP(CONCATENATE($F2417," ",$G2417),AllocFactorMatrix,(V$4+1),FALSE)*$E2422</f>
        <v>0</v>
      </c>
      <c r="W2417" s="25">
        <f t="shared" ca="1" si="1090"/>
        <v>4575.6740038220314</v>
      </c>
      <c r="X2417" s="25">
        <f ca="1">VLOOKUP(CONCATENATE($F2417," ",$G2417),AllocFactorMatrix,(X$4+1),FALSE)*$E2422</f>
        <v>207.80043921785051</v>
      </c>
      <c r="Y2417" s="25">
        <f ca="1">VLOOKUP(CONCATENATE($F2417," ",$G2417),AllocFactorMatrix,(Y$4+1),FALSE)*$E2422</f>
        <v>4.9717639236745947</v>
      </c>
      <c r="Z2417" s="25">
        <f t="shared" ca="1" si="1089"/>
        <v>212.7722031415251</v>
      </c>
      <c r="AA2417" s="25">
        <f ca="1">VLOOKUP(CONCATENATE($F2417," ",$G2417),AllocFactorMatrix,(AA$4+1),FALSE)*$E2422</f>
        <v>3.4122777199568288</v>
      </c>
      <c r="AB2417" s="25">
        <f ca="1">VLOOKUP(CONCATENATE($F2417," ",$G2417),AllocFactorMatrix,(AB$4+1),FALSE)*$E2422</f>
        <v>10.718984734421211</v>
      </c>
      <c r="AC2417" s="25">
        <f ca="1">VLOOKUP(CONCATENATE($F2417," ",$G2417),AllocFactorMatrix,(AC$4+1),FALSE)*$E2422</f>
        <v>2.6702112468234844</v>
      </c>
    </row>
    <row r="2418" spans="4:29" hidden="1" outlineLevel="1">
      <c r="F2418" s="61" t="str">
        <f>F2422</f>
        <v>RB_GUP-Land_P</v>
      </c>
      <c r="G2418" s="20" t="str">
        <f>$G$11</f>
        <v>DISTPRI</v>
      </c>
      <c r="H2418" s="24">
        <f t="shared" ca="1" si="1086"/>
        <v>27253.835208987075</v>
      </c>
      <c r="I2418" s="25">
        <f ca="1">VLOOKUP(CONCATENATE($F2418," ",$G2418),AllocFactorMatrix,(I$4+1),FALSE)*$E2422</f>
        <v>18110.136816542683</v>
      </c>
      <c r="J2418" s="25">
        <f ca="1">VLOOKUP(CONCATENATE($F2418," ",$G2418),AllocFactorMatrix,(J$4+1),FALSE)*$E2422</f>
        <v>4559.4375021597471</v>
      </c>
      <c r="K2418" s="25">
        <f ca="1">VLOOKUP(CONCATENATE($F2418," ",$G2418),AllocFactorMatrix,(K$4+1),FALSE)*$E2422</f>
        <v>53.207001660084266</v>
      </c>
      <c r="L2418" s="25">
        <f ca="1">VLOOKUP(CONCATENATE($F2418," ",$G2418),AllocFactorMatrix,(L$4+1),FALSE)*$E2422</f>
        <v>0</v>
      </c>
      <c r="M2418" s="25">
        <f t="shared" ca="1" si="1087"/>
        <v>4612.6445038198317</v>
      </c>
      <c r="N2418" s="25">
        <f ca="1">VLOOKUP(CONCATENATE($F2418," ",$G2418),AllocFactorMatrix,(N$4+1),FALSE)*$E2422</f>
        <v>1966.1557476298938</v>
      </c>
      <c r="O2418" s="25">
        <f ca="1">VLOOKUP(CONCATENATE($F2418," ",$G2418),AllocFactorMatrix,(O$4+1),FALSE)*$E2422</f>
        <v>558.14913756858004</v>
      </c>
      <c r="P2418" s="25">
        <f ca="1">VLOOKUP(CONCATENATE($F2418," ",$G2418),AllocFactorMatrix,(P$4+1),FALSE)*$E2422</f>
        <v>0</v>
      </c>
      <c r="Q2418" s="25">
        <f ca="1">VLOOKUP(CONCATENATE($F2418," ",$G2418),AllocFactorMatrix,(Q$4+1),FALSE)*$E2422</f>
        <v>0</v>
      </c>
      <c r="R2418" s="25">
        <f t="shared" ca="1" si="1088"/>
        <v>2524.304885198474</v>
      </c>
      <c r="S2418" s="25">
        <f ca="1">VLOOKUP(CONCATENATE($F2418," ",$G2418),AllocFactorMatrix,(S$4+1),FALSE)*$E2422</f>
        <v>112.1370865877719</v>
      </c>
      <c r="T2418" s="25">
        <f ca="1">VLOOKUP(CONCATENATE($F2418," ",$G2418),AllocFactorMatrix,(T$4+1),FALSE)*$E2422</f>
        <v>1297.0222626454404</v>
      </c>
      <c r="U2418" s="25">
        <f ca="1">VLOOKUP(CONCATENATE($F2418," ",$G2418),AllocFactorMatrix,(U$4+1),FALSE)*$E2422</f>
        <v>0</v>
      </c>
      <c r="V2418" s="25">
        <f ca="1">VLOOKUP(CONCATENATE($F2418," ",$G2418),AllocFactorMatrix,(V$4+1),FALSE)*$E2422</f>
        <v>0</v>
      </c>
      <c r="W2418" s="25">
        <f t="shared" ca="1" si="1090"/>
        <v>1409.1593492332122</v>
      </c>
      <c r="X2418" s="25">
        <f ca="1">VLOOKUP(CONCATENATE($F2418," ",$G2418),AllocFactorMatrix,(X$4+1),FALSE)*$E2422</f>
        <v>533.58154271168758</v>
      </c>
      <c r="Y2418" s="25">
        <f ca="1">VLOOKUP(CONCATENATE($F2418," ",$G2418),AllocFactorMatrix,(Y$4+1),FALSE)*$E2422</f>
        <v>12.784172667249816</v>
      </c>
      <c r="Z2418" s="25">
        <f t="shared" ca="1" si="1089"/>
        <v>546.36571537893735</v>
      </c>
      <c r="AA2418" s="25">
        <f ca="1">VLOOKUP(CONCATENATE($F2418," ",$G2418),AllocFactorMatrix,(AA$4+1),FALSE)*$E2422</f>
        <v>9.1801428416867683</v>
      </c>
      <c r="AB2418" s="25">
        <f ca="1">VLOOKUP(CONCATENATE($F2418," ",$G2418),AllocFactorMatrix,(AB$4+1),FALSE)*$E2422</f>
        <v>33.651509823426458</v>
      </c>
      <c r="AC2418" s="25">
        <f ca="1">VLOOKUP(CONCATENATE($F2418," ",$G2418),AllocFactorMatrix,(AC$4+1),FALSE)*$E2422</f>
        <v>8.3922861488200269</v>
      </c>
    </row>
    <row r="2419" spans="4:29" hidden="1" outlineLevel="1">
      <c r="F2419" s="61" t="str">
        <f>F2422</f>
        <v>RB_GUP-Land_P</v>
      </c>
      <c r="G2419" s="20" t="str">
        <f>$G$12</f>
        <v>DISTSEC</v>
      </c>
      <c r="H2419" s="24">
        <f t="shared" ca="1" si="1086"/>
        <v>11519.232962263877</v>
      </c>
      <c r="I2419" s="25">
        <f ca="1">VLOOKUP(CONCATENATE($F2419," ",$G2419),AllocFactorMatrix,(I$4+1),FALSE)*$E2422</f>
        <v>8600.2796273312306</v>
      </c>
      <c r="J2419" s="25">
        <f ca="1">VLOOKUP(CONCATENATE($F2419," ",$G2419),AllocFactorMatrix,(J$4+1),FALSE)*$E2422</f>
        <v>1930.6488115708835</v>
      </c>
      <c r="K2419" s="25">
        <f ca="1">VLOOKUP(CONCATENATE($F2419," ",$G2419),AllocFactorMatrix,(K$4+1),FALSE)*$E2422</f>
        <v>0</v>
      </c>
      <c r="L2419" s="25">
        <f ca="1">VLOOKUP(CONCATENATE($F2419," ",$G2419),AllocFactorMatrix,(L$4+1),FALSE)*$E2422</f>
        <v>0</v>
      </c>
      <c r="M2419" s="25">
        <f t="shared" ca="1" si="1087"/>
        <v>1930.6488115708835</v>
      </c>
      <c r="N2419" s="25">
        <f ca="1">VLOOKUP(CONCATENATE($F2419," ",$G2419),AllocFactorMatrix,(N$4+1),FALSE)*$E2422</f>
        <v>680.57405917775861</v>
      </c>
      <c r="O2419" s="25">
        <f ca="1">VLOOKUP(CONCATENATE($F2419," ",$G2419),AllocFactorMatrix,(O$4+1),FALSE)*$E2422</f>
        <v>0</v>
      </c>
      <c r="P2419" s="25">
        <f ca="1">VLOOKUP(CONCATENATE($F2419," ",$G2419),AllocFactorMatrix,(P$4+1),FALSE)*$E2422</f>
        <v>0</v>
      </c>
      <c r="Q2419" s="25">
        <f ca="1">VLOOKUP(CONCATENATE($F2419," ",$G2419),AllocFactorMatrix,(Q$4+1),FALSE)*$E2422</f>
        <v>0</v>
      </c>
      <c r="R2419" s="25">
        <f t="shared" ca="1" si="1088"/>
        <v>680.57405917775861</v>
      </c>
      <c r="S2419" s="25">
        <f ca="1">VLOOKUP(CONCATENATE($F2419," ",$G2419),AllocFactorMatrix,(S$4+1),FALSE)*$E2422</f>
        <v>30.122586552744867</v>
      </c>
      <c r="T2419" s="25">
        <f ca="1">VLOOKUP(CONCATENATE($F2419," ",$G2419),AllocFactorMatrix,(T$4+1),FALSE)*$E2422</f>
        <v>0</v>
      </c>
      <c r="U2419" s="25">
        <f ca="1">VLOOKUP(CONCATENATE($F2419," ",$G2419),AllocFactorMatrix,(U$4+1),FALSE)*$E2422</f>
        <v>0</v>
      </c>
      <c r="V2419" s="25">
        <f ca="1">VLOOKUP(CONCATENATE($F2419," ",$G2419),AllocFactorMatrix,(V$4+1),FALSE)*$E2422</f>
        <v>0</v>
      </c>
      <c r="W2419" s="25">
        <f t="shared" ca="1" si="1090"/>
        <v>30.122586552744867</v>
      </c>
      <c r="X2419" s="25">
        <f ca="1">VLOOKUP(CONCATENATE($F2419," ",$G2419),AllocFactorMatrix,(X$4+1),FALSE)*$E2422</f>
        <v>189.41391287889277</v>
      </c>
      <c r="Y2419" s="25">
        <f ca="1">VLOOKUP(CONCATENATE($F2419," ",$G2419),AllocFactorMatrix,(Y$4+1),FALSE)*$E2422</f>
        <v>0</v>
      </c>
      <c r="Z2419" s="25">
        <f t="shared" ca="1" si="1089"/>
        <v>189.41391287889277</v>
      </c>
      <c r="AA2419" s="25">
        <f ca="1">VLOOKUP(CONCATENATE($F2419," ",$G2419),AllocFactorMatrix,(AA$4+1),FALSE)*$E2422</f>
        <v>3.0886352330482341</v>
      </c>
      <c r="AB2419" s="25">
        <f ca="1">VLOOKUP(CONCATENATE($F2419," ",$G2419),AllocFactorMatrix,(AB$4+1),FALSE)*$E2422</f>
        <v>68.201766042798766</v>
      </c>
      <c r="AC2419" s="25">
        <f ca="1">VLOOKUP(CONCATENATE($F2419," ",$G2419),AllocFactorMatrix,(AC$4+1),FALSE)*$E2422</f>
        <v>16.903563476519405</v>
      </c>
    </row>
    <row r="2420" spans="4:29" hidden="1" outlineLevel="1">
      <c r="F2420" s="61" t="str">
        <f>F2422</f>
        <v>RB_GUP-Land_P</v>
      </c>
      <c r="G2420" s="20" t="str">
        <f>$G$13</f>
        <v>ENERGY</v>
      </c>
      <c r="H2420" s="24">
        <f t="shared" ca="1" si="1086"/>
        <v>2150.3499453340783</v>
      </c>
      <c r="I2420" s="25">
        <f ca="1">VLOOKUP(CONCATENATE($F2420," ",$G2420),AllocFactorMatrix,(I$4+1),FALSE)*$E2422</f>
        <v>781.72204960975307</v>
      </c>
      <c r="J2420" s="25">
        <f ca="1">VLOOKUP(CONCATENATE($F2420," ",$G2420),AllocFactorMatrix,(J$4+1),FALSE)*$E2422</f>
        <v>252.31342154868989</v>
      </c>
      <c r="K2420" s="25">
        <f ca="1">VLOOKUP(CONCATENATE($F2420," ",$G2420),AllocFactorMatrix,(K$4+1),FALSE)*$E2422</f>
        <v>2.8885099787773529</v>
      </c>
      <c r="L2420" s="25">
        <f ca="1">VLOOKUP(CONCATENATE($F2420," ",$G2420),AllocFactorMatrix,(L$4+1),FALSE)*$E2422</f>
        <v>7.3209106532272014E-2</v>
      </c>
      <c r="M2420" s="25">
        <f t="shared" ca="1" si="1087"/>
        <v>255.27514063399951</v>
      </c>
      <c r="N2420" s="25">
        <f ca="1">VLOOKUP(CONCATENATE($F2420," ",$G2420),AllocFactorMatrix,(N$4+1),FALSE)*$E2422</f>
        <v>122.09893043681349</v>
      </c>
      <c r="O2420" s="25">
        <f ca="1">VLOOKUP(CONCATENATE($F2420," ",$G2420),AllocFactorMatrix,(O$4+1),FALSE)*$E2422</f>
        <v>34.081461335042718</v>
      </c>
      <c r="P2420" s="25">
        <f ca="1">VLOOKUP(CONCATENATE($F2420," ",$G2420),AllocFactorMatrix,(P$4+1),FALSE)*$E2422</f>
        <v>2.6982551328598809</v>
      </c>
      <c r="Q2420" s="25">
        <f ca="1">VLOOKUP(CONCATENATE($F2420," ",$G2420),AllocFactorMatrix,(Q$4+1),FALSE)*$E2422</f>
        <v>0.55312995754024219</v>
      </c>
      <c r="R2420" s="25">
        <f t="shared" ca="1" si="1088"/>
        <v>159.43177686225633</v>
      </c>
      <c r="S2420" s="25">
        <f ca="1">VLOOKUP(CONCATENATE($F2420," ",$G2420),AllocFactorMatrix,(S$4+1),FALSE)*$E2422</f>
        <v>8.1360090427664282</v>
      </c>
      <c r="T2420" s="25">
        <f ca="1">VLOOKUP(CONCATENATE($F2420," ",$G2420),AllocFactorMatrix,(T$4+1),FALSE)*$E2422</f>
        <v>97.231892294894266</v>
      </c>
      <c r="U2420" s="25">
        <f ca="1">VLOOKUP(CONCATENATE($F2420," ",$G2420),AllocFactorMatrix,(U$4+1),FALSE)*$E2422</f>
        <v>687.3839832129089</v>
      </c>
      <c r="V2420" s="25">
        <f ca="1">VLOOKUP(CONCATENATE($F2420," ",$G2420),AllocFactorMatrix,(V$4+1),FALSE)*$E2422</f>
        <v>110.15992796792479</v>
      </c>
      <c r="W2420" s="25">
        <f t="shared" ca="1" si="1090"/>
        <v>902.91181251849434</v>
      </c>
      <c r="X2420" s="25">
        <f ca="1">VLOOKUP(CONCATENATE($F2420," ",$G2420),AllocFactorMatrix,(X$4+1),FALSE)*$E2422</f>
        <v>33.118829970220659</v>
      </c>
      <c r="Y2420" s="25">
        <f ca="1">VLOOKUP(CONCATENATE($F2420," ",$G2420),AllocFactorMatrix,(Y$4+1),FALSE)*$E2422</f>
        <v>0.77840947412188666</v>
      </c>
      <c r="Z2420" s="25">
        <f t="shared" ca="1" si="1089"/>
        <v>33.897239444342546</v>
      </c>
      <c r="AA2420" s="25">
        <f ca="1">VLOOKUP(CONCATENATE($F2420," ",$G2420),AllocFactorMatrix,(AA$4+1),FALSE)*$E2422</f>
        <v>0.76044304993056611</v>
      </c>
      <c r="AB2420" s="25">
        <f ca="1">VLOOKUP(CONCATENATE($F2420," ",$G2420),AllocFactorMatrix,(AB$4+1),FALSE)*$E2422</f>
        <v>13.085031080465688</v>
      </c>
      <c r="AC2420" s="25">
        <f ca="1">VLOOKUP(CONCATENATE($F2420," ",$G2420),AllocFactorMatrix,(AC$4+1),FALSE)*$E2422</f>
        <v>3.2664521348354452</v>
      </c>
    </row>
    <row r="2421" spans="4:29" hidden="1" outlineLevel="1">
      <c r="F2421" s="61" t="str">
        <f>F2422</f>
        <v>RB_GUP-Land_P</v>
      </c>
      <c r="G2421" s="20" t="str">
        <f>$G$14</f>
        <v>CUSTOMER</v>
      </c>
      <c r="H2421" s="24">
        <f t="shared" ca="1" si="1086"/>
        <v>30762.042195446331</v>
      </c>
      <c r="I2421" s="25">
        <f ca="1">VLOOKUP(CONCATENATE($F2421," ",$G2421),AllocFactorMatrix,(I$4+1),FALSE)*$E2422</f>
        <v>24705.162505973072</v>
      </c>
      <c r="J2421" s="25">
        <f ca="1">VLOOKUP(CONCATENATE($F2421," ",$G2421),AllocFactorMatrix,(J$4+1),FALSE)*$E2422</f>
        <v>5832.6556045657817</v>
      </c>
      <c r="K2421" s="25">
        <f ca="1">VLOOKUP(CONCATENATE($F2421," ",$G2421),AllocFactorMatrix,(K$4+1),FALSE)*$E2422</f>
        <v>17.134445572003177</v>
      </c>
      <c r="L2421" s="25">
        <f ca="1">VLOOKUP(CONCATENATE($F2421," ",$G2421),AllocFactorMatrix,(L$4+1),FALSE)*$E2422</f>
        <v>0.73217476541751414</v>
      </c>
      <c r="M2421" s="25">
        <f t="shared" ca="1" si="1087"/>
        <v>5850.5222249032022</v>
      </c>
      <c r="N2421" s="25">
        <f ca="1">VLOOKUP(CONCATENATE($F2421," ",$G2421),AllocFactorMatrix,(N$4+1),FALSE)*$E2422</f>
        <v>72.048269922206401</v>
      </c>
      <c r="O2421" s="25">
        <f ca="1">VLOOKUP(CONCATENATE($F2421," ",$G2421),AllocFactorMatrix,(O$4+1),FALSE)*$E2422</f>
        <v>14.606874247986511</v>
      </c>
      <c r="P2421" s="25">
        <f ca="1">VLOOKUP(CONCATENATE($F2421," ",$G2421),AllocFactorMatrix,(P$4+1),FALSE)*$E2422</f>
        <v>2.0939101076151334</v>
      </c>
      <c r="Q2421" s="25">
        <f ca="1">VLOOKUP(CONCATENATE($F2421," ",$G2421),AllocFactorMatrix,(Q$4+1),FALSE)*$E2422</f>
        <v>0.89207907453122681</v>
      </c>
      <c r="R2421" s="25">
        <f t="shared" ca="1" si="1088"/>
        <v>89.641133352339267</v>
      </c>
      <c r="S2421" s="25">
        <f ca="1">VLOOKUP(CONCATENATE($F2421," ",$G2421),AllocFactorMatrix,(S$4+1),FALSE)*$E2422</f>
        <v>0.99775312661887527</v>
      </c>
      <c r="T2421" s="25">
        <f ca="1">VLOOKUP(CONCATENATE($F2421," ",$G2421),AllocFactorMatrix,(T$4+1),FALSE)*$E2422</f>
        <v>8.5199911313373562</v>
      </c>
      <c r="U2421" s="25">
        <f ca="1">VLOOKUP(CONCATENATE($F2421," ",$G2421),AllocFactorMatrix,(U$4+1),FALSE)*$E2422</f>
        <v>5.4267271473152139</v>
      </c>
      <c r="V2421" s="25">
        <f ca="1">VLOOKUP(CONCATENATE($F2421," ",$G2421),AllocFactorMatrix,(V$4+1),FALSE)*$E2422</f>
        <v>1.3386936821677715</v>
      </c>
      <c r="W2421" s="25">
        <f t="shared" ca="1" si="1090"/>
        <v>16.283165087439215</v>
      </c>
      <c r="X2421" s="25">
        <f ca="1">VLOOKUP(CONCATENATE($F2421," ",$G2421),AllocFactorMatrix,(X$4+1),FALSE)*$E2422</f>
        <v>25.007169375229616</v>
      </c>
      <c r="Y2421" s="25">
        <f ca="1">VLOOKUP(CONCATENATE($F2421," ",$G2421),AllocFactorMatrix,(Y$4+1),FALSE)*$E2422</f>
        <v>0.22662140849837575</v>
      </c>
      <c r="Z2421" s="25">
        <f t="shared" ca="1" si="1089"/>
        <v>25.23379078372799</v>
      </c>
      <c r="AA2421" s="25">
        <f ca="1">VLOOKUP(CONCATENATE($F2421," ",$G2421),AllocFactorMatrix,(AA$4+1),FALSE)*$E2422</f>
        <v>1.5603346034994607</v>
      </c>
      <c r="AB2421" s="25">
        <f ca="1">VLOOKUP(CONCATENATE($F2421," ",$G2421),AllocFactorMatrix,(AB$4+1),FALSE)*$E2422</f>
        <v>53.786182492755366</v>
      </c>
      <c r="AC2421" s="25">
        <f ca="1">VLOOKUP(CONCATENATE($F2421," ",$G2421),AllocFactorMatrix,(AC$4+1),FALSE)*$E2422</f>
        <v>19.852858250298151</v>
      </c>
    </row>
    <row r="2422" spans="4:29" collapsed="1">
      <c r="D2422" s="58" t="s">
        <v>1244</v>
      </c>
      <c r="E2422" s="61">
        <f>'Sch 5'!AI445+'Sch 5'!AT445</f>
        <v>2255638.6410000003</v>
      </c>
      <c r="F2422" s="61" t="s">
        <v>546</v>
      </c>
      <c r="G2422" s="20" t="str">
        <f>$G$15</f>
        <v>TOTAL</v>
      </c>
      <c r="H2422" s="24">
        <f t="shared" ca="1" si="1086"/>
        <v>2255638.6410000012</v>
      </c>
      <c r="I2422" s="25">
        <f ca="1">VLOOKUP(CONCATENATE($F2422," ",$G2422),AllocFactorMatrix,(I$4+1),FALSE)*$E2422</f>
        <v>1122860.1383772353</v>
      </c>
      <c r="J2422" s="25">
        <f ca="1">VLOOKUP(CONCATENATE($F2422," ",$G2422),AllocFactorMatrix,(J$4+1),FALSE)*$E2422</f>
        <v>283431.87541110296</v>
      </c>
      <c r="K2422" s="25">
        <f ca="1">VLOOKUP(CONCATENATE($F2422," ",$G2422),AllocFactorMatrix,(K$4+1),FALSE)*$E2422</f>
        <v>3239.8908841447483</v>
      </c>
      <c r="L2422" s="25">
        <f ca="1">VLOOKUP(CONCATENATE($F2422," ",$G2422),AllocFactorMatrix,(L$4+1),FALSE)*$E2422</f>
        <v>78.984500515750483</v>
      </c>
      <c r="M2422" s="25">
        <f t="shared" ca="1" si="1087"/>
        <v>286750.75079576345</v>
      </c>
      <c r="N2422" s="25">
        <f ca="1">VLOOKUP(CONCATENATE($F2422," ",$G2422),AllocFactorMatrix,(N$4+1),FALSE)*$E2422</f>
        <v>116201.399505864</v>
      </c>
      <c r="O2422" s="25">
        <f ca="1">VLOOKUP(CONCATENATE($F2422," ",$G2422),AllocFactorMatrix,(O$4+1),FALSE)*$E2422</f>
        <v>32890.326146399886</v>
      </c>
      <c r="P2422" s="25">
        <f ca="1">VLOOKUP(CONCATENATE($F2422," ",$G2422),AllocFactorMatrix,(P$4+1),FALSE)*$E2422</f>
        <v>2564.6179989165171</v>
      </c>
      <c r="Q2422" s="25">
        <f ca="1">VLOOKUP(CONCATENATE($F2422," ",$G2422),AllocFactorMatrix,(Q$4+1),FALSE)*$E2422</f>
        <v>537.08674323131913</v>
      </c>
      <c r="R2422" s="25">
        <f t="shared" ca="1" si="1088"/>
        <v>152193.4303944117</v>
      </c>
      <c r="S2422" s="25">
        <f ca="1">VLOOKUP(CONCATENATE($F2422," ",$G2422),AllocFactorMatrix,(S$4+1),FALSE)*$E2422</f>
        <v>6957.8813268947888</v>
      </c>
      <c r="T2422" s="25">
        <f ca="1">VLOOKUP(CONCATENATE($F2422," ",$G2422),AllocFactorMatrix,(T$4+1),FALSE)*$E2422</f>
        <v>75633.568547149058</v>
      </c>
      <c r="U2422" s="25">
        <f ca="1">VLOOKUP(CONCATENATE($F2422," ",$G2422),AllocFactorMatrix,(U$4+1),FALSE)*$E2422</f>
        <v>497180.54732134059</v>
      </c>
      <c r="V2422" s="25">
        <f ca="1">VLOOKUP(CONCATENATE($F2422," ",$G2422),AllocFactorMatrix,(V$4+1),FALSE)*$E2422</f>
        <v>77367.686587110453</v>
      </c>
      <c r="W2422" s="25">
        <f t="shared" ca="1" si="1090"/>
        <v>657139.68378249486</v>
      </c>
      <c r="X2422" s="25">
        <f ca="1">VLOOKUP(CONCATENATE($F2422," ",$G2422),AllocFactorMatrix,(X$4+1),FALSE)*$E2422</f>
        <v>31550.225031511523</v>
      </c>
      <c r="Y2422" s="25">
        <f ca="1">VLOOKUP(CONCATENATE($F2422," ",$G2422),AllocFactorMatrix,(Y$4+1),FALSE)*$E2422</f>
        <v>756.52199796036905</v>
      </c>
      <c r="Z2422" s="25">
        <f t="shared" ca="1" si="1089"/>
        <v>32306.747029471891</v>
      </c>
      <c r="AA2422" s="25">
        <f ca="1">VLOOKUP(CONCATENATE($F2422," ",$G2422),AllocFactorMatrix,(AA$4+1),FALSE)*$E2422</f>
        <v>550.83202843847619</v>
      </c>
      <c r="AB2422" s="25">
        <f ca="1">VLOOKUP(CONCATENATE($F2422," ",$G2422),AllocFactorMatrix,(AB$4+1),FALSE)*$E2422</f>
        <v>3068.5551107109236</v>
      </c>
      <c r="AC2422" s="25">
        <f ca="1">VLOOKUP(CONCATENATE($F2422," ",$G2422),AllocFactorMatrix,(AC$4+1),FALSE)*$E2422</f>
        <v>768.50348147489603</v>
      </c>
    </row>
    <row r="2423" spans="4:29" hidden="1" outlineLevel="1">
      <c r="F2423" s="61" t="str">
        <f>F2430</f>
        <v>RB_GUP-Land_T</v>
      </c>
      <c r="G2423" s="20" t="str">
        <f>$G$8</f>
        <v>PRODUCTION</v>
      </c>
      <c r="H2423" s="24">
        <f t="shared" si="1086"/>
        <v>-22428.759940129778</v>
      </c>
      <c r="I2423" s="25">
        <f>VLOOKUP(CONCATENATE($F2423," ",$G2423),AllocFactorMatrix,(I$4+1),FALSE)*$E2430</f>
        <v>-10997.783576295742</v>
      </c>
      <c r="J2423" s="25">
        <f>VLOOKUP(CONCATENATE($F2423," ",$G2423),AllocFactorMatrix,(J$4+1),FALSE)*$E2430</f>
        <v>-2782.0116088310451</v>
      </c>
      <c r="K2423" s="25">
        <f>VLOOKUP(CONCATENATE($F2423," ",$G2423),AllocFactorMatrix,(K$4+1),FALSE)*$E2430</f>
        <v>-32.525947227007507</v>
      </c>
      <c r="L2423" s="25">
        <f>VLOOKUP(CONCATENATE($F2423," ",$G2423),AllocFactorMatrix,(L$4+1),FALSE)*$E2430</f>
        <v>-0.80129320431854023</v>
      </c>
      <c r="M2423" s="25">
        <f t="shared" ref="M2423:M2430" si="1091">SUBTOTAL(9,J2423:L2423)</f>
        <v>-2815.3388492623712</v>
      </c>
      <c r="N2423" s="25">
        <f>VLOOKUP(CONCATENATE($F2423," ",$G2423),AllocFactorMatrix,(N$4+1),FALSE)*$E2430</f>
        <v>-1164.0285607029925</v>
      </c>
      <c r="O2423" s="25">
        <f>VLOOKUP(CONCATENATE($F2423," ",$G2423),AllocFactorMatrix,(O$4+1),FALSE)*$E2430</f>
        <v>-331.50961973499147</v>
      </c>
      <c r="P2423" s="25">
        <f>VLOOKUP(CONCATENATE($F2423," ",$G2423),AllocFactorMatrix,(P$4+1),FALSE)*$E2430</f>
        <v>-26.23417526185559</v>
      </c>
      <c r="Q2423" s="25">
        <f>VLOOKUP(CONCATENATE($F2423," ",$G2423),AllocFactorMatrix,(Q$4+1),FALSE)*$E2430</f>
        <v>-5.5375718330256767</v>
      </c>
      <c r="R2423" s="25">
        <f>SUBTOTAL(9,N2423:Q2423)</f>
        <v>-1527.3099275328652</v>
      </c>
      <c r="S2423" s="25">
        <f>VLOOKUP(CONCATENATE($F2423," ",$G2423),AllocFactorMatrix,(S$4+1),FALSE)*$E2430</f>
        <v>-69.923548922410632</v>
      </c>
      <c r="T2423" s="25">
        <f>VLOOKUP(CONCATENATE($F2423," ",$G2423),AllocFactorMatrix,(T$4+1),FALSE)*$E2430</f>
        <v>-762.2893519497843</v>
      </c>
      <c r="U2423" s="25">
        <f>VLOOKUP(CONCATENATE($F2423," ",$G2423),AllocFactorMatrix,(U$4+1),FALSE)*$E2430</f>
        <v>-5091.0547165481594</v>
      </c>
      <c r="V2423" s="25">
        <f>VLOOKUP(CONCATENATE($F2423," ",$G2423),AllocFactorMatrix,(V$4+1),FALSE)*$E2430</f>
        <v>-798.69028648800304</v>
      </c>
      <c r="W2423" s="25">
        <f>SUBTOTAL(9,S2423:V2423)</f>
        <v>-6721.9579039083574</v>
      </c>
      <c r="X2423" s="25">
        <f>VLOOKUP(CONCATENATE($F2423," ",$G2423),AllocFactorMatrix,(X$4+1),FALSE)*$E2430</f>
        <v>-315.94900811227757</v>
      </c>
      <c r="Y2423" s="25">
        <f>VLOOKUP(CONCATENATE($F2423," ",$G2423),AllocFactorMatrix,(Y$4+1),FALSE)*$E2430</f>
        <v>-7.627124562017535</v>
      </c>
      <c r="Z2423" s="25">
        <f t="shared" ref="Z2423:Z2430" si="1092">SUBTOTAL(9,X2423:Y2423)</f>
        <v>-323.57613267429508</v>
      </c>
      <c r="AA2423" s="25">
        <f>VLOOKUP(CONCATENATE($F2423," ",$G2423),AllocFactorMatrix,(AA$4+1),FALSE)*$E2430</f>
        <v>-5.5085076327680911</v>
      </c>
      <c r="AB2423" s="25">
        <f>VLOOKUP(CONCATENATE($F2423," ",$G2423),AllocFactorMatrix,(AB$4+1),FALSE)*$E2430</f>
        <v>-29.868227535550197</v>
      </c>
      <c r="AC2423" s="25">
        <f>VLOOKUP(CONCATENATE($F2423," ",$G2423),AllocFactorMatrix,(AC$4+1),FALSE)*$E2430</f>
        <v>-7.416815287825882</v>
      </c>
    </row>
    <row r="2424" spans="4:29" hidden="1" outlineLevel="1">
      <c r="F2424" s="61" t="str">
        <f>F2430</f>
        <v>RB_GUP-Land_T</v>
      </c>
      <c r="G2424" s="20" t="str">
        <f>$G$9</f>
        <v>BULKTRAN</v>
      </c>
      <c r="H2424" s="24">
        <f t="shared" si="1086"/>
        <v>-1114990.0803644471</v>
      </c>
      <c r="I2424" s="25">
        <f>VLOOKUP(CONCATENATE($F2424," ",$G2424),AllocFactorMatrix,(I$4+1),FALSE)*$E2430</f>
        <v>-546727.48855921952</v>
      </c>
      <c r="J2424" s="25">
        <f>VLOOKUP(CONCATENATE($F2424," ",$G2424),AllocFactorMatrix,(J$4+1),FALSE)*$E2430</f>
        <v>-138300.7957455272</v>
      </c>
      <c r="K2424" s="25">
        <f>VLOOKUP(CONCATENATE($F2424," ",$G2424),AllocFactorMatrix,(K$4+1),FALSE)*$E2430</f>
        <v>-1616.9466617582877</v>
      </c>
      <c r="L2424" s="25">
        <f>VLOOKUP(CONCATENATE($F2424," ",$G2424),AllocFactorMatrix,(L$4+1),FALSE)*$E2430</f>
        <v>-39.834300989600081</v>
      </c>
      <c r="M2424" s="25">
        <f t="shared" si="1091"/>
        <v>-139957.5767082751</v>
      </c>
      <c r="N2424" s="25">
        <f>VLOOKUP(CONCATENATE($F2424," ",$G2424),AllocFactorMatrix,(N$4+1),FALSE)*$E2430</f>
        <v>-57866.788084104453</v>
      </c>
      <c r="O2424" s="25">
        <f>VLOOKUP(CONCATENATE($F2424," ",$G2424),AllocFactorMatrix,(O$4+1),FALSE)*$E2430</f>
        <v>-16480.177171478823</v>
      </c>
      <c r="P2424" s="25">
        <f>VLOOKUP(CONCATENATE($F2424," ",$G2424),AllocFactorMatrix,(P$4+1),FALSE)*$E2430</f>
        <v>-1304.1668492414253</v>
      </c>
      <c r="Q2424" s="25">
        <f>VLOOKUP(CONCATENATE($F2424," ",$G2424),AllocFactorMatrix,(Q$4+1),FALSE)*$E2430</f>
        <v>-275.28662661737286</v>
      </c>
      <c r="R2424" s="25">
        <f t="shared" ref="R2424:R2430" si="1093">SUBTOTAL(9,N2424:Q2424)</f>
        <v>-75926.418731442071</v>
      </c>
      <c r="S2424" s="25">
        <f>VLOOKUP(CONCATENATE($F2424," ",$G2424),AllocFactorMatrix,(S$4+1),FALSE)*$E2430</f>
        <v>-3476.0755226985084</v>
      </c>
      <c r="T2424" s="25">
        <f>VLOOKUP(CONCATENATE($F2424," ",$G2424),AllocFactorMatrix,(T$4+1),FALSE)*$E2430</f>
        <v>-37895.3213668635</v>
      </c>
      <c r="U2424" s="25">
        <f>VLOOKUP(CONCATENATE($F2424," ",$G2424),AllocFactorMatrix,(U$4+1),FALSE)*$E2430</f>
        <v>-253089.13745995465</v>
      </c>
      <c r="V2424" s="25">
        <f>VLOOKUP(CONCATENATE($F2424," ",$G2424),AllocFactorMatrix,(V$4+1),FALSE)*$E2430</f>
        <v>-39704.903396117435</v>
      </c>
      <c r="W2424" s="25">
        <f t="shared" ref="W2424:W2430" si="1094">SUBTOTAL(9,S2424:V2424)</f>
        <v>-334165.43774563412</v>
      </c>
      <c r="X2424" s="25">
        <f>VLOOKUP(CONCATENATE($F2424," ",$G2424),AllocFactorMatrix,(X$4+1),FALSE)*$E2430</f>
        <v>-15706.620022084791</v>
      </c>
      <c r="Y2424" s="25">
        <f>VLOOKUP(CONCATENATE($F2424," ",$G2424),AllocFactorMatrix,(Y$4+1),FALSE)*$E2430</f>
        <v>-379.16354943626777</v>
      </c>
      <c r="Z2424" s="25">
        <f t="shared" si="1092"/>
        <v>-16085.783571521059</v>
      </c>
      <c r="AA2424" s="25">
        <f>VLOOKUP(CONCATENATE($F2424," ",$G2424),AllocFactorMatrix,(AA$4+1),FALSE)*$E2430</f>
        <v>-273.8417721061366</v>
      </c>
      <c r="AB2424" s="25">
        <f>VLOOKUP(CONCATENATE($F2424," ",$G2424),AllocFactorMatrix,(AB$4+1),FALSE)*$E2430</f>
        <v>-1484.8247299049742</v>
      </c>
      <c r="AC2424" s="25">
        <f>VLOOKUP(CONCATENATE($F2424," ",$G2424),AllocFactorMatrix,(AC$4+1),FALSE)*$E2430</f>
        <v>-368.70854634388621</v>
      </c>
    </row>
    <row r="2425" spans="4:29" hidden="1" outlineLevel="1">
      <c r="F2425" s="61" t="str">
        <f>F2430</f>
        <v>RB_GUP-Land_T</v>
      </c>
      <c r="G2425" s="20" t="str">
        <f>$G$10</f>
        <v>SUBTRAN</v>
      </c>
      <c r="H2425" s="24">
        <f t="shared" si="1086"/>
        <v>-454924.78609542327</v>
      </c>
      <c r="I2425" s="25">
        <f>VLOOKUP(CONCATENATE($F2425," ",$G2425),AllocFactorMatrix,(I$4+1),FALSE)*$E2430</f>
        <v>-216044.60319116223</v>
      </c>
      <c r="J2425" s="25">
        <f>VLOOKUP(CONCATENATE($F2425," ",$G2425),AllocFactorMatrix,(J$4+1),FALSE)*$E2430</f>
        <v>-55304.230519458506</v>
      </c>
      <c r="K2425" s="25">
        <f>VLOOKUP(CONCATENATE($F2425," ",$G2425),AllocFactorMatrix,(K$4+1),FALSE)*$E2430</f>
        <v>-644.47251072670292</v>
      </c>
      <c r="L2425" s="25">
        <f>VLOOKUP(CONCATENATE($F2425," ",$G2425),AllocFactorMatrix,(L$4+1),FALSE)*$E2430</f>
        <v>-21.128528697944567</v>
      </c>
      <c r="M2425" s="25">
        <f t="shared" si="1091"/>
        <v>-55969.831558883154</v>
      </c>
      <c r="N2425" s="25">
        <f>VLOOKUP(CONCATENATE($F2425," ",$G2425),AllocFactorMatrix,(N$4+1),FALSE)*$E2430</f>
        <v>-24104.270613538851</v>
      </c>
      <c r="O2425" s="25">
        <f>VLOOKUP(CONCATENATE($F2425," ",$G2425),AllocFactorMatrix,(O$4+1),FALSE)*$E2430</f>
        <v>-6832.3010789014797</v>
      </c>
      <c r="P2425" s="25">
        <f>VLOOKUP(CONCATENATE($F2425," ",$G2425),AllocFactorMatrix,(P$4+1),FALSE)*$E2430</f>
        <v>-699.8525631559171</v>
      </c>
      <c r="Q2425" s="25">
        <f>VLOOKUP(CONCATENATE($F2425," ",$G2425),AllocFactorMatrix,(Q$4+1),FALSE)*$E2430</f>
        <v>0</v>
      </c>
      <c r="R2425" s="25">
        <f t="shared" si="1093"/>
        <v>-31636.424255596248</v>
      </c>
      <c r="S2425" s="25">
        <f>VLOOKUP(CONCATENATE($F2425," ",$G2425),AllocFactorMatrix,(S$4+1),FALSE)*$E2430</f>
        <v>-1349.9474094574468</v>
      </c>
      <c r="T2425" s="25">
        <f>VLOOKUP(CONCATENATE($F2425," ",$G2425),AllocFactorMatrix,(T$4+1),FALSE)*$E2430</f>
        <v>-15602.530908115341</v>
      </c>
      <c r="U2425" s="25">
        <f>VLOOKUP(CONCATENATE($F2425," ",$G2425),AllocFactorMatrix,(U$4+1),FALSE)*$E2430</f>
        <v>-127094.24344163247</v>
      </c>
      <c r="V2425" s="25">
        <f>VLOOKUP(CONCATENATE($F2425," ",$G2425),AllocFactorMatrix,(V$4+1),FALSE)*$E2430</f>
        <v>0</v>
      </c>
      <c r="W2425" s="25">
        <f t="shared" si="1094"/>
        <v>-144046.72175920525</v>
      </c>
      <c r="X2425" s="25">
        <f>VLOOKUP(CONCATENATE($F2425," ",$G2425),AllocFactorMatrix,(X$4+1),FALSE)*$E2430</f>
        <v>-6541.7623774009116</v>
      </c>
      <c r="Y2425" s="25">
        <f>VLOOKUP(CONCATENATE($F2425," ",$G2425),AllocFactorMatrix,(Y$4+1),FALSE)*$E2430</f>
        <v>-156.51602233196678</v>
      </c>
      <c r="Z2425" s="25">
        <f t="shared" si="1092"/>
        <v>-6698.2783997328788</v>
      </c>
      <c r="AA2425" s="25">
        <f>VLOOKUP(CONCATENATE($F2425," ",$G2425),AllocFactorMatrix,(AA$4+1),FALSE)*$E2430</f>
        <v>-107.4218615402205</v>
      </c>
      <c r="AB2425" s="25">
        <f>VLOOKUP(CONCATENATE($F2425," ",$G2425),AllocFactorMatrix,(AB$4+1),FALSE)*$E2430</f>
        <v>-337.44419079913001</v>
      </c>
      <c r="AC2425" s="25">
        <f>VLOOKUP(CONCATENATE($F2425," ",$G2425),AllocFactorMatrix,(AC$4+1),FALSE)*$E2430</f>
        <v>-84.060878504062941</v>
      </c>
    </row>
    <row r="2426" spans="4:29" hidden="1" outlineLevel="1">
      <c r="F2426" s="61" t="str">
        <f>F2430</f>
        <v>RB_GUP-Land_T</v>
      </c>
      <c r="G2426" s="20" t="str">
        <f>$G$11</f>
        <v>DISTPRI</v>
      </c>
      <c r="H2426" s="24">
        <f t="shared" si="1086"/>
        <v>0</v>
      </c>
      <c r="I2426" s="25">
        <f>VLOOKUP(CONCATENATE($F2426," ",$G2426),AllocFactorMatrix,(I$4+1),FALSE)*$E2430</f>
        <v>0</v>
      </c>
      <c r="J2426" s="25">
        <f>VLOOKUP(CONCATENATE($F2426," ",$G2426),AllocFactorMatrix,(J$4+1),FALSE)*$E2430</f>
        <v>0</v>
      </c>
      <c r="K2426" s="25">
        <f>VLOOKUP(CONCATENATE($F2426," ",$G2426),AllocFactorMatrix,(K$4+1),FALSE)*$E2430</f>
        <v>0</v>
      </c>
      <c r="L2426" s="25">
        <f>VLOOKUP(CONCATENATE($F2426," ",$G2426),AllocFactorMatrix,(L$4+1),FALSE)*$E2430</f>
        <v>0</v>
      </c>
      <c r="M2426" s="25">
        <f t="shared" si="1091"/>
        <v>0</v>
      </c>
      <c r="N2426" s="25">
        <f>VLOOKUP(CONCATENATE($F2426," ",$G2426),AllocFactorMatrix,(N$4+1),FALSE)*$E2430</f>
        <v>0</v>
      </c>
      <c r="O2426" s="25">
        <f>VLOOKUP(CONCATENATE($F2426," ",$G2426),AllocFactorMatrix,(O$4+1),FALSE)*$E2430</f>
        <v>0</v>
      </c>
      <c r="P2426" s="25">
        <f>VLOOKUP(CONCATENATE($F2426," ",$G2426),AllocFactorMatrix,(P$4+1),FALSE)*$E2430</f>
        <v>0</v>
      </c>
      <c r="Q2426" s="25">
        <f>VLOOKUP(CONCATENATE($F2426," ",$G2426),AllocFactorMatrix,(Q$4+1),FALSE)*$E2430</f>
        <v>0</v>
      </c>
      <c r="R2426" s="25">
        <f t="shared" si="1093"/>
        <v>0</v>
      </c>
      <c r="S2426" s="25">
        <f>VLOOKUP(CONCATENATE($F2426," ",$G2426),AllocFactorMatrix,(S$4+1),FALSE)*$E2430</f>
        <v>0</v>
      </c>
      <c r="T2426" s="25">
        <f>VLOOKUP(CONCATENATE($F2426," ",$G2426),AllocFactorMatrix,(T$4+1),FALSE)*$E2430</f>
        <v>0</v>
      </c>
      <c r="U2426" s="25">
        <f>VLOOKUP(CONCATENATE($F2426," ",$G2426),AllocFactorMatrix,(U$4+1),FALSE)*$E2430</f>
        <v>0</v>
      </c>
      <c r="V2426" s="25">
        <f>VLOOKUP(CONCATENATE($F2426," ",$G2426),AllocFactorMatrix,(V$4+1),FALSE)*$E2430</f>
        <v>0</v>
      </c>
      <c r="W2426" s="25">
        <f t="shared" si="1094"/>
        <v>0</v>
      </c>
      <c r="X2426" s="25">
        <f>VLOOKUP(CONCATENATE($F2426," ",$G2426),AllocFactorMatrix,(X$4+1),FALSE)*$E2430</f>
        <v>0</v>
      </c>
      <c r="Y2426" s="25">
        <f>VLOOKUP(CONCATENATE($F2426," ",$G2426),AllocFactorMatrix,(Y$4+1),FALSE)*$E2430</f>
        <v>0</v>
      </c>
      <c r="Z2426" s="25">
        <f t="shared" si="1092"/>
        <v>0</v>
      </c>
      <c r="AA2426" s="25">
        <f>VLOOKUP(CONCATENATE($F2426," ",$G2426),AllocFactorMatrix,(AA$4+1),FALSE)*$E2430</f>
        <v>0</v>
      </c>
      <c r="AB2426" s="25">
        <f>VLOOKUP(CONCATENATE($F2426," ",$G2426),AllocFactorMatrix,(AB$4+1),FALSE)*$E2430</f>
        <v>0</v>
      </c>
      <c r="AC2426" s="25">
        <f>VLOOKUP(CONCATENATE($F2426," ",$G2426),AllocFactorMatrix,(AC$4+1),FALSE)*$E2430</f>
        <v>0</v>
      </c>
    </row>
    <row r="2427" spans="4:29" hidden="1" outlineLevel="1">
      <c r="F2427" s="61" t="str">
        <f>F2430</f>
        <v>RB_GUP-Land_T</v>
      </c>
      <c r="G2427" s="20" t="str">
        <f>$G$12</f>
        <v>DISTSEC</v>
      </c>
      <c r="H2427" s="24">
        <f t="shared" si="1086"/>
        <v>0</v>
      </c>
      <c r="I2427" s="25">
        <f>VLOOKUP(CONCATENATE($F2427," ",$G2427),AllocFactorMatrix,(I$4+1),FALSE)*$E2430</f>
        <v>0</v>
      </c>
      <c r="J2427" s="25">
        <f>VLOOKUP(CONCATENATE($F2427," ",$G2427),AllocFactorMatrix,(J$4+1),FALSE)*$E2430</f>
        <v>0</v>
      </c>
      <c r="K2427" s="25">
        <f>VLOOKUP(CONCATENATE($F2427," ",$G2427),AllocFactorMatrix,(K$4+1),FALSE)*$E2430</f>
        <v>0</v>
      </c>
      <c r="L2427" s="25">
        <f>VLOOKUP(CONCATENATE($F2427," ",$G2427),AllocFactorMatrix,(L$4+1),FALSE)*$E2430</f>
        <v>0</v>
      </c>
      <c r="M2427" s="25">
        <f t="shared" si="1091"/>
        <v>0</v>
      </c>
      <c r="N2427" s="25">
        <f>VLOOKUP(CONCATENATE($F2427," ",$G2427),AllocFactorMatrix,(N$4+1),FALSE)*$E2430</f>
        <v>0</v>
      </c>
      <c r="O2427" s="25">
        <f>VLOOKUP(CONCATENATE($F2427," ",$G2427),AllocFactorMatrix,(O$4+1),FALSE)*$E2430</f>
        <v>0</v>
      </c>
      <c r="P2427" s="25">
        <f>VLOOKUP(CONCATENATE($F2427," ",$G2427),AllocFactorMatrix,(P$4+1),FALSE)*$E2430</f>
        <v>0</v>
      </c>
      <c r="Q2427" s="25">
        <f>VLOOKUP(CONCATENATE($F2427," ",$G2427),AllocFactorMatrix,(Q$4+1),FALSE)*$E2430</f>
        <v>0</v>
      </c>
      <c r="R2427" s="25">
        <f t="shared" si="1093"/>
        <v>0</v>
      </c>
      <c r="S2427" s="25">
        <f>VLOOKUP(CONCATENATE($F2427," ",$G2427),AllocFactorMatrix,(S$4+1),FALSE)*$E2430</f>
        <v>0</v>
      </c>
      <c r="T2427" s="25">
        <f>VLOOKUP(CONCATENATE($F2427," ",$G2427),AllocFactorMatrix,(T$4+1),FALSE)*$E2430</f>
        <v>0</v>
      </c>
      <c r="U2427" s="25">
        <f>VLOOKUP(CONCATENATE($F2427," ",$G2427),AllocFactorMatrix,(U$4+1),FALSE)*$E2430</f>
        <v>0</v>
      </c>
      <c r="V2427" s="25">
        <f>VLOOKUP(CONCATENATE($F2427," ",$G2427),AllocFactorMatrix,(V$4+1),FALSE)*$E2430</f>
        <v>0</v>
      </c>
      <c r="W2427" s="25">
        <f t="shared" si="1094"/>
        <v>0</v>
      </c>
      <c r="X2427" s="25">
        <f>VLOOKUP(CONCATENATE($F2427," ",$G2427),AllocFactorMatrix,(X$4+1),FALSE)*$E2430</f>
        <v>0</v>
      </c>
      <c r="Y2427" s="25">
        <f>VLOOKUP(CONCATENATE($F2427," ",$G2427),AllocFactorMatrix,(Y$4+1),FALSE)*$E2430</f>
        <v>0</v>
      </c>
      <c r="Z2427" s="25">
        <f t="shared" si="1092"/>
        <v>0</v>
      </c>
      <c r="AA2427" s="25">
        <f>VLOOKUP(CONCATENATE($F2427," ",$G2427),AllocFactorMatrix,(AA$4+1),FALSE)*$E2430</f>
        <v>0</v>
      </c>
      <c r="AB2427" s="25">
        <f>VLOOKUP(CONCATENATE($F2427," ",$G2427),AllocFactorMatrix,(AB$4+1),FALSE)*$E2430</f>
        <v>0</v>
      </c>
      <c r="AC2427" s="25">
        <f>VLOOKUP(CONCATENATE($F2427," ",$G2427),AllocFactorMatrix,(AC$4+1),FALSE)*$E2430</f>
        <v>0</v>
      </c>
    </row>
    <row r="2428" spans="4:29" hidden="1" outlineLevel="1">
      <c r="F2428" s="61" t="str">
        <f>F2430</f>
        <v>RB_GUP-Land_T</v>
      </c>
      <c r="G2428" s="20" t="str">
        <f>$G$13</f>
        <v>ENERGY</v>
      </c>
      <c r="H2428" s="24">
        <f t="shared" si="1086"/>
        <v>0</v>
      </c>
      <c r="I2428" s="25">
        <f>VLOOKUP(CONCATENATE($F2428," ",$G2428),AllocFactorMatrix,(I$4+1),FALSE)*$E2430</f>
        <v>0</v>
      </c>
      <c r="J2428" s="25">
        <f>VLOOKUP(CONCATENATE($F2428," ",$G2428),AllocFactorMatrix,(J$4+1),FALSE)*$E2430</f>
        <v>0</v>
      </c>
      <c r="K2428" s="25">
        <f>VLOOKUP(CONCATENATE($F2428," ",$G2428),AllocFactorMatrix,(K$4+1),FALSE)*$E2430</f>
        <v>0</v>
      </c>
      <c r="L2428" s="25">
        <f>VLOOKUP(CONCATENATE($F2428," ",$G2428),AllocFactorMatrix,(L$4+1),FALSE)*$E2430</f>
        <v>0</v>
      </c>
      <c r="M2428" s="25">
        <f t="shared" si="1091"/>
        <v>0</v>
      </c>
      <c r="N2428" s="25">
        <f>VLOOKUP(CONCATENATE($F2428," ",$G2428),AllocFactorMatrix,(N$4+1),FALSE)*$E2430</f>
        <v>0</v>
      </c>
      <c r="O2428" s="25">
        <f>VLOOKUP(CONCATENATE($F2428," ",$G2428),AllocFactorMatrix,(O$4+1),FALSE)*$E2430</f>
        <v>0</v>
      </c>
      <c r="P2428" s="25">
        <f>VLOOKUP(CONCATENATE($F2428," ",$G2428),AllocFactorMatrix,(P$4+1),FALSE)*$E2430</f>
        <v>0</v>
      </c>
      <c r="Q2428" s="25">
        <f>VLOOKUP(CONCATENATE($F2428," ",$G2428),AllocFactorMatrix,(Q$4+1),FALSE)*$E2430</f>
        <v>0</v>
      </c>
      <c r="R2428" s="25">
        <f t="shared" si="1093"/>
        <v>0</v>
      </c>
      <c r="S2428" s="25">
        <f>VLOOKUP(CONCATENATE($F2428," ",$G2428),AllocFactorMatrix,(S$4+1),FALSE)*$E2430</f>
        <v>0</v>
      </c>
      <c r="T2428" s="25">
        <f>VLOOKUP(CONCATENATE($F2428," ",$G2428),AllocFactorMatrix,(T$4+1),FALSE)*$E2430</f>
        <v>0</v>
      </c>
      <c r="U2428" s="25">
        <f>VLOOKUP(CONCATENATE($F2428," ",$G2428),AllocFactorMatrix,(U$4+1),FALSE)*$E2430</f>
        <v>0</v>
      </c>
      <c r="V2428" s="25">
        <f>VLOOKUP(CONCATENATE($F2428," ",$G2428),AllocFactorMatrix,(V$4+1),FALSE)*$E2430</f>
        <v>0</v>
      </c>
      <c r="W2428" s="25">
        <f t="shared" si="1094"/>
        <v>0</v>
      </c>
      <c r="X2428" s="25">
        <f>VLOOKUP(CONCATENATE($F2428," ",$G2428),AllocFactorMatrix,(X$4+1),FALSE)*$E2430</f>
        <v>0</v>
      </c>
      <c r="Y2428" s="25">
        <f>VLOOKUP(CONCATENATE($F2428," ",$G2428),AllocFactorMatrix,(Y$4+1),FALSE)*$E2430</f>
        <v>0</v>
      </c>
      <c r="Z2428" s="25">
        <f t="shared" si="1092"/>
        <v>0</v>
      </c>
      <c r="AA2428" s="25">
        <f>VLOOKUP(CONCATENATE($F2428," ",$G2428),AllocFactorMatrix,(AA$4+1),FALSE)*$E2430</f>
        <v>0</v>
      </c>
      <c r="AB2428" s="25">
        <f>VLOOKUP(CONCATENATE($F2428," ",$G2428),AllocFactorMatrix,(AB$4+1),FALSE)*$E2430</f>
        <v>0</v>
      </c>
      <c r="AC2428" s="25">
        <f>VLOOKUP(CONCATENATE($F2428," ",$G2428),AllocFactorMatrix,(AC$4+1),FALSE)*$E2430</f>
        <v>0</v>
      </c>
    </row>
    <row r="2429" spans="4:29" hidden="1" outlineLevel="1">
      <c r="F2429" s="61" t="str">
        <f>F2430</f>
        <v>RB_GUP-Land_T</v>
      </c>
      <c r="G2429" s="20" t="str">
        <f>$G$14</f>
        <v>CUSTOMER</v>
      </c>
      <c r="H2429" s="24">
        <f t="shared" si="1086"/>
        <v>0</v>
      </c>
      <c r="I2429" s="25">
        <f>VLOOKUP(CONCATENATE($F2429," ",$G2429),AllocFactorMatrix,(I$4+1),FALSE)*$E2430</f>
        <v>0</v>
      </c>
      <c r="J2429" s="25">
        <f>VLOOKUP(CONCATENATE($F2429," ",$G2429),AllocFactorMatrix,(J$4+1),FALSE)*$E2430</f>
        <v>0</v>
      </c>
      <c r="K2429" s="25">
        <f>VLOOKUP(CONCATENATE($F2429," ",$G2429),AllocFactorMatrix,(K$4+1),FALSE)*$E2430</f>
        <v>0</v>
      </c>
      <c r="L2429" s="25">
        <f>VLOOKUP(CONCATENATE($F2429," ",$G2429),AllocFactorMatrix,(L$4+1),FALSE)*$E2430</f>
        <v>0</v>
      </c>
      <c r="M2429" s="25">
        <f t="shared" si="1091"/>
        <v>0</v>
      </c>
      <c r="N2429" s="25">
        <f>VLOOKUP(CONCATENATE($F2429," ",$G2429),AllocFactorMatrix,(N$4+1),FALSE)*$E2430</f>
        <v>0</v>
      </c>
      <c r="O2429" s="25">
        <f>VLOOKUP(CONCATENATE($F2429," ",$G2429),AllocFactorMatrix,(O$4+1),FALSE)*$E2430</f>
        <v>0</v>
      </c>
      <c r="P2429" s="25">
        <f>VLOOKUP(CONCATENATE($F2429," ",$G2429),AllocFactorMatrix,(P$4+1),FALSE)*$E2430</f>
        <v>0</v>
      </c>
      <c r="Q2429" s="25">
        <f>VLOOKUP(CONCATENATE($F2429," ",$G2429),AllocFactorMatrix,(Q$4+1),FALSE)*$E2430</f>
        <v>0</v>
      </c>
      <c r="R2429" s="25">
        <f t="shared" si="1093"/>
        <v>0</v>
      </c>
      <c r="S2429" s="25">
        <f>VLOOKUP(CONCATENATE($F2429," ",$G2429),AllocFactorMatrix,(S$4+1),FALSE)*$E2430</f>
        <v>0</v>
      </c>
      <c r="T2429" s="25">
        <f>VLOOKUP(CONCATENATE($F2429," ",$G2429),AllocFactorMatrix,(T$4+1),FALSE)*$E2430</f>
        <v>0</v>
      </c>
      <c r="U2429" s="25">
        <f>VLOOKUP(CONCATENATE($F2429," ",$G2429),AllocFactorMatrix,(U$4+1),FALSE)*$E2430</f>
        <v>0</v>
      </c>
      <c r="V2429" s="25">
        <f>VLOOKUP(CONCATENATE($F2429," ",$G2429),AllocFactorMatrix,(V$4+1),FALSE)*$E2430</f>
        <v>0</v>
      </c>
      <c r="W2429" s="25">
        <f t="shared" si="1094"/>
        <v>0</v>
      </c>
      <c r="X2429" s="25">
        <f>VLOOKUP(CONCATENATE($F2429," ",$G2429),AllocFactorMatrix,(X$4+1),FALSE)*$E2430</f>
        <v>0</v>
      </c>
      <c r="Y2429" s="25">
        <f>VLOOKUP(CONCATENATE($F2429," ",$G2429),AllocFactorMatrix,(Y$4+1),FALSE)*$E2430</f>
        <v>0</v>
      </c>
      <c r="Z2429" s="25">
        <f t="shared" si="1092"/>
        <v>0</v>
      </c>
      <c r="AA2429" s="25">
        <f>VLOOKUP(CONCATENATE($F2429," ",$G2429),AllocFactorMatrix,(AA$4+1),FALSE)*$E2430</f>
        <v>0</v>
      </c>
      <c r="AB2429" s="25">
        <f>VLOOKUP(CONCATENATE($F2429," ",$G2429),AllocFactorMatrix,(AB$4+1),FALSE)*$E2430</f>
        <v>0</v>
      </c>
      <c r="AC2429" s="25">
        <f>VLOOKUP(CONCATENATE($F2429," ",$G2429),AllocFactorMatrix,(AC$4+1),FALSE)*$E2430</f>
        <v>0</v>
      </c>
    </row>
    <row r="2430" spans="4:29" collapsed="1">
      <c r="D2430" s="58" t="s">
        <v>1245</v>
      </c>
      <c r="E2430" s="61">
        <f>'Sch 5'!AI446+'Sch 5'!AT446</f>
        <v>-1592343.6264</v>
      </c>
      <c r="F2430" s="61" t="s">
        <v>547</v>
      </c>
      <c r="G2430" s="20" t="str">
        <f>$G$15</f>
        <v>TOTAL</v>
      </c>
      <c r="H2430" s="24">
        <f t="shared" si="1086"/>
        <v>-1592343.6264</v>
      </c>
      <c r="I2430" s="25">
        <f>VLOOKUP(CONCATENATE($F2430," ",$G2430),AllocFactorMatrix,(I$4+1),FALSE)*$E2430</f>
        <v>-773769.87532667746</v>
      </c>
      <c r="J2430" s="25">
        <f>VLOOKUP(CONCATENATE($F2430," ",$G2430),AllocFactorMatrix,(J$4+1),FALSE)*$E2430</f>
        <v>-196387.03787381673</v>
      </c>
      <c r="K2430" s="25">
        <f>VLOOKUP(CONCATENATE($F2430," ",$G2430),AllocFactorMatrix,(K$4+1),FALSE)*$E2430</f>
        <v>-2293.9451197119979</v>
      </c>
      <c r="L2430" s="25">
        <f>VLOOKUP(CONCATENATE($F2430," ",$G2430),AllocFactorMatrix,(L$4+1),FALSE)*$E2430</f>
        <v>-61.764122891863188</v>
      </c>
      <c r="M2430" s="25">
        <f t="shared" si="1091"/>
        <v>-198742.74711642059</v>
      </c>
      <c r="N2430" s="25">
        <f>VLOOKUP(CONCATENATE($F2430," ",$G2430),AllocFactorMatrix,(N$4+1),FALSE)*$E2430</f>
        <v>-83135.087258346291</v>
      </c>
      <c r="O2430" s="25">
        <f>VLOOKUP(CONCATENATE($F2430," ",$G2430),AllocFactorMatrix,(O$4+1),FALSE)*$E2430</f>
        <v>-23643.987870115292</v>
      </c>
      <c r="P2430" s="25">
        <f>VLOOKUP(CONCATENATE($F2430," ",$G2430),AllocFactorMatrix,(P$4+1),FALSE)*$E2430</f>
        <v>-2030.253587659198</v>
      </c>
      <c r="Q2430" s="25">
        <f>VLOOKUP(CONCATENATE($F2430," ",$G2430),AllocFactorMatrix,(Q$4+1),FALSE)*$E2430</f>
        <v>-280.82419845039857</v>
      </c>
      <c r="R2430" s="25">
        <f t="shared" si="1093"/>
        <v>-109090.15291457118</v>
      </c>
      <c r="S2430" s="25">
        <f>VLOOKUP(CONCATENATE($F2430," ",$G2430),AllocFactorMatrix,(S$4+1),FALSE)*$E2430</f>
        <v>-4895.9464810783657</v>
      </c>
      <c r="T2430" s="25">
        <f>VLOOKUP(CONCATENATE($F2430," ",$G2430),AllocFactorMatrix,(T$4+1),FALSE)*$E2430</f>
        <v>-54260.14162692862</v>
      </c>
      <c r="U2430" s="25">
        <f>VLOOKUP(CONCATENATE($F2430," ",$G2430),AllocFactorMatrix,(U$4+1),FALSE)*$E2430</f>
        <v>-385274.43561813526</v>
      </c>
      <c r="V2430" s="25">
        <f>VLOOKUP(CONCATENATE($F2430," ",$G2430),AllocFactorMatrix,(V$4+1),FALSE)*$E2430</f>
        <v>-40503.593682605439</v>
      </c>
      <c r="W2430" s="25">
        <f t="shared" si="1094"/>
        <v>-484934.11740874767</v>
      </c>
      <c r="X2430" s="25">
        <f>VLOOKUP(CONCATENATE($F2430," ",$G2430),AllocFactorMatrix,(X$4+1),FALSE)*$E2430</f>
        <v>-22564.33140759798</v>
      </c>
      <c r="Y2430" s="25">
        <f>VLOOKUP(CONCATENATE($F2430," ",$G2430),AllocFactorMatrix,(Y$4+1),FALSE)*$E2430</f>
        <v>-543.30669633025207</v>
      </c>
      <c r="Z2430" s="25">
        <f t="shared" si="1092"/>
        <v>-23107.638103928231</v>
      </c>
      <c r="AA2430" s="25">
        <f>VLOOKUP(CONCATENATE($F2430," ",$G2430),AllocFactorMatrix,(AA$4+1),FALSE)*$E2430</f>
        <v>-386.77214127912515</v>
      </c>
      <c r="AB2430" s="25">
        <f>VLOOKUP(CONCATENATE($F2430," ",$G2430),AllocFactorMatrix,(AB$4+1),FALSE)*$E2430</f>
        <v>-1852.1371482396546</v>
      </c>
      <c r="AC2430" s="25">
        <f>VLOOKUP(CONCATENATE($F2430," ",$G2430),AllocFactorMatrix,(AC$4+1),FALSE)*$E2430</f>
        <v>-460.18624013577505</v>
      </c>
    </row>
    <row r="2431" spans="4:29" hidden="1" outlineLevel="1">
      <c r="F2431" s="61" t="str">
        <f>F2438</f>
        <v>RB_GUP-Land_D</v>
      </c>
      <c r="G2431" s="20" t="str">
        <f>$G$8</f>
        <v>PRODUCTION</v>
      </c>
      <c r="H2431" s="24">
        <f t="shared" si="1086"/>
        <v>0</v>
      </c>
      <c r="I2431" s="25">
        <f>VLOOKUP(CONCATENATE($F2431," ",$G2431),AllocFactorMatrix,(I$4+1),FALSE)*$E2438</f>
        <v>0</v>
      </c>
      <c r="J2431" s="25">
        <f>VLOOKUP(CONCATENATE($F2431," ",$G2431),AllocFactorMatrix,(J$4+1),FALSE)*$E2438</f>
        <v>0</v>
      </c>
      <c r="K2431" s="25">
        <f>VLOOKUP(CONCATENATE($F2431," ",$G2431),AllocFactorMatrix,(K$4+1),FALSE)*$E2438</f>
        <v>0</v>
      </c>
      <c r="L2431" s="25">
        <f>VLOOKUP(CONCATENATE($F2431," ",$G2431),AllocFactorMatrix,(L$4+1),FALSE)*$E2438</f>
        <v>0</v>
      </c>
      <c r="M2431" s="25">
        <f t="shared" ref="M2431:M2438" si="1095">SUBTOTAL(9,J2431:L2431)</f>
        <v>0</v>
      </c>
      <c r="N2431" s="25">
        <f>VLOOKUP(CONCATENATE($F2431," ",$G2431),AllocFactorMatrix,(N$4+1),FALSE)*$E2438</f>
        <v>0</v>
      </c>
      <c r="O2431" s="25">
        <f>VLOOKUP(CONCATENATE($F2431," ",$G2431),AllocFactorMatrix,(O$4+1),FALSE)*$E2438</f>
        <v>0</v>
      </c>
      <c r="P2431" s="25">
        <f>VLOOKUP(CONCATENATE($F2431," ",$G2431),AllocFactorMatrix,(P$4+1),FALSE)*$E2438</f>
        <v>0</v>
      </c>
      <c r="Q2431" s="25">
        <f>VLOOKUP(CONCATENATE($F2431," ",$G2431),AllocFactorMatrix,(Q$4+1),FALSE)*$E2438</f>
        <v>0</v>
      </c>
      <c r="R2431" s="25">
        <f>SUBTOTAL(9,N2431:Q2431)</f>
        <v>0</v>
      </c>
      <c r="S2431" s="25">
        <f>VLOOKUP(CONCATENATE($F2431," ",$G2431),AllocFactorMatrix,(S$4+1),FALSE)*$E2438</f>
        <v>0</v>
      </c>
      <c r="T2431" s="25">
        <f>VLOOKUP(CONCATENATE($F2431," ",$G2431),AllocFactorMatrix,(T$4+1),FALSE)*$E2438</f>
        <v>0</v>
      </c>
      <c r="U2431" s="25">
        <f>VLOOKUP(CONCATENATE($F2431," ",$G2431),AllocFactorMatrix,(U$4+1),FALSE)*$E2438</f>
        <v>0</v>
      </c>
      <c r="V2431" s="25">
        <f>VLOOKUP(CONCATENATE($F2431," ",$G2431),AllocFactorMatrix,(V$4+1),FALSE)*$E2438</f>
        <v>0</v>
      </c>
      <c r="W2431" s="25">
        <f>SUBTOTAL(9,S2431:V2431)</f>
        <v>0</v>
      </c>
      <c r="X2431" s="25">
        <f>VLOOKUP(CONCATENATE($F2431," ",$G2431),AllocFactorMatrix,(X$4+1),FALSE)*$E2438</f>
        <v>0</v>
      </c>
      <c r="Y2431" s="25">
        <f>VLOOKUP(CONCATENATE($F2431," ",$G2431),AllocFactorMatrix,(Y$4+1),FALSE)*$E2438</f>
        <v>0</v>
      </c>
      <c r="Z2431" s="25">
        <f t="shared" ref="Z2431:Z2438" si="1096">SUBTOTAL(9,X2431:Y2431)</f>
        <v>0</v>
      </c>
      <c r="AA2431" s="25">
        <f>VLOOKUP(CONCATENATE($F2431," ",$G2431),AllocFactorMatrix,(AA$4+1),FALSE)*$E2438</f>
        <v>0</v>
      </c>
      <c r="AB2431" s="25">
        <f>VLOOKUP(CONCATENATE($F2431," ",$G2431),AllocFactorMatrix,(AB$4+1),FALSE)*$E2438</f>
        <v>0</v>
      </c>
      <c r="AC2431" s="25">
        <f>VLOOKUP(CONCATENATE($F2431," ",$G2431),AllocFactorMatrix,(AC$4+1),FALSE)*$E2438</f>
        <v>0</v>
      </c>
    </row>
    <row r="2432" spans="4:29" hidden="1" outlineLevel="1">
      <c r="F2432" s="61" t="str">
        <f>F2438</f>
        <v>RB_GUP-Land_D</v>
      </c>
      <c r="G2432" s="20" t="str">
        <f>$G$9</f>
        <v>BULKTRAN</v>
      </c>
      <c r="H2432" s="24">
        <f t="shared" si="1086"/>
        <v>0</v>
      </c>
      <c r="I2432" s="25">
        <f>VLOOKUP(CONCATENATE($F2432," ",$G2432),AllocFactorMatrix,(I$4+1),FALSE)*$E2438</f>
        <v>0</v>
      </c>
      <c r="J2432" s="25">
        <f>VLOOKUP(CONCATENATE($F2432," ",$G2432),AllocFactorMatrix,(J$4+1),FALSE)*$E2438</f>
        <v>0</v>
      </c>
      <c r="K2432" s="25">
        <f>VLOOKUP(CONCATENATE($F2432," ",$G2432),AllocFactorMatrix,(K$4+1),FALSE)*$E2438</f>
        <v>0</v>
      </c>
      <c r="L2432" s="25">
        <f>VLOOKUP(CONCATENATE($F2432," ",$G2432),AllocFactorMatrix,(L$4+1),FALSE)*$E2438</f>
        <v>0</v>
      </c>
      <c r="M2432" s="25">
        <f t="shared" si="1095"/>
        <v>0</v>
      </c>
      <c r="N2432" s="25">
        <f>VLOOKUP(CONCATENATE($F2432," ",$G2432),AllocFactorMatrix,(N$4+1),FALSE)*$E2438</f>
        <v>0</v>
      </c>
      <c r="O2432" s="25">
        <f>VLOOKUP(CONCATENATE($F2432," ",$G2432),AllocFactorMatrix,(O$4+1),FALSE)*$E2438</f>
        <v>0</v>
      </c>
      <c r="P2432" s="25">
        <f>VLOOKUP(CONCATENATE($F2432," ",$G2432),AllocFactorMatrix,(P$4+1),FALSE)*$E2438</f>
        <v>0</v>
      </c>
      <c r="Q2432" s="25">
        <f>VLOOKUP(CONCATENATE($F2432," ",$G2432),AllocFactorMatrix,(Q$4+1),FALSE)*$E2438</f>
        <v>0</v>
      </c>
      <c r="R2432" s="25">
        <f t="shared" ref="R2432:R2438" si="1097">SUBTOTAL(9,N2432:Q2432)</f>
        <v>0</v>
      </c>
      <c r="S2432" s="25">
        <f>VLOOKUP(CONCATENATE($F2432," ",$G2432),AllocFactorMatrix,(S$4+1),FALSE)*$E2438</f>
        <v>0</v>
      </c>
      <c r="T2432" s="25">
        <f>VLOOKUP(CONCATENATE($F2432," ",$G2432),AllocFactorMatrix,(T$4+1),FALSE)*$E2438</f>
        <v>0</v>
      </c>
      <c r="U2432" s="25">
        <f>VLOOKUP(CONCATENATE($F2432," ",$G2432),AllocFactorMatrix,(U$4+1),FALSE)*$E2438</f>
        <v>0</v>
      </c>
      <c r="V2432" s="25">
        <f>VLOOKUP(CONCATENATE($F2432," ",$G2432),AllocFactorMatrix,(V$4+1),FALSE)*$E2438</f>
        <v>0</v>
      </c>
      <c r="W2432" s="25">
        <f t="shared" ref="W2432:W2438" si="1098">SUBTOTAL(9,S2432:V2432)</f>
        <v>0</v>
      </c>
      <c r="X2432" s="25">
        <f>VLOOKUP(CONCATENATE($F2432," ",$G2432),AllocFactorMatrix,(X$4+1),FALSE)*$E2438</f>
        <v>0</v>
      </c>
      <c r="Y2432" s="25">
        <f>VLOOKUP(CONCATENATE($F2432," ",$G2432),AllocFactorMatrix,(Y$4+1),FALSE)*$E2438</f>
        <v>0</v>
      </c>
      <c r="Z2432" s="25">
        <f t="shared" si="1096"/>
        <v>0</v>
      </c>
      <c r="AA2432" s="25">
        <f>VLOOKUP(CONCATENATE($F2432," ",$G2432),AllocFactorMatrix,(AA$4+1),FALSE)*$E2438</f>
        <v>0</v>
      </c>
      <c r="AB2432" s="25">
        <f>VLOOKUP(CONCATENATE($F2432," ",$G2432),AllocFactorMatrix,(AB$4+1),FALSE)*$E2438</f>
        <v>0</v>
      </c>
      <c r="AC2432" s="25">
        <f>VLOOKUP(CONCATENATE($F2432," ",$G2432),AllocFactorMatrix,(AC$4+1),FALSE)*$E2438</f>
        <v>0</v>
      </c>
    </row>
    <row r="2433" spans="4:29" hidden="1" outlineLevel="1">
      <c r="F2433" s="61" t="str">
        <f>F2438</f>
        <v>RB_GUP-Land_D</v>
      </c>
      <c r="G2433" s="20" t="str">
        <f>$G$10</f>
        <v>SUBTRAN</v>
      </c>
      <c r="H2433" s="24">
        <f t="shared" si="1086"/>
        <v>0</v>
      </c>
      <c r="I2433" s="25">
        <f>VLOOKUP(CONCATENATE($F2433," ",$G2433),AllocFactorMatrix,(I$4+1),FALSE)*$E2438</f>
        <v>0</v>
      </c>
      <c r="J2433" s="25">
        <f>VLOOKUP(CONCATENATE($F2433," ",$G2433),AllocFactorMatrix,(J$4+1),FALSE)*$E2438</f>
        <v>0</v>
      </c>
      <c r="K2433" s="25">
        <f>VLOOKUP(CONCATENATE($F2433," ",$G2433),AllocFactorMatrix,(K$4+1),FALSE)*$E2438</f>
        <v>0</v>
      </c>
      <c r="L2433" s="25">
        <f>VLOOKUP(CONCATENATE($F2433," ",$G2433),AllocFactorMatrix,(L$4+1),FALSE)*$E2438</f>
        <v>0</v>
      </c>
      <c r="M2433" s="25">
        <f t="shared" si="1095"/>
        <v>0</v>
      </c>
      <c r="N2433" s="25">
        <f>VLOOKUP(CONCATENATE($F2433," ",$G2433),AllocFactorMatrix,(N$4+1),FALSE)*$E2438</f>
        <v>0</v>
      </c>
      <c r="O2433" s="25">
        <f>VLOOKUP(CONCATENATE($F2433," ",$G2433),AllocFactorMatrix,(O$4+1),FALSE)*$E2438</f>
        <v>0</v>
      </c>
      <c r="P2433" s="25">
        <f>VLOOKUP(CONCATENATE($F2433," ",$G2433),AllocFactorMatrix,(P$4+1),FALSE)*$E2438</f>
        <v>0</v>
      </c>
      <c r="Q2433" s="25">
        <f>VLOOKUP(CONCATENATE($F2433," ",$G2433),AllocFactorMatrix,(Q$4+1),FALSE)*$E2438</f>
        <v>0</v>
      </c>
      <c r="R2433" s="25">
        <f t="shared" si="1097"/>
        <v>0</v>
      </c>
      <c r="S2433" s="25">
        <f>VLOOKUP(CONCATENATE($F2433," ",$G2433),AllocFactorMatrix,(S$4+1),FALSE)*$E2438</f>
        <v>0</v>
      </c>
      <c r="T2433" s="25">
        <f>VLOOKUP(CONCATENATE($F2433," ",$G2433),AllocFactorMatrix,(T$4+1),FALSE)*$E2438</f>
        <v>0</v>
      </c>
      <c r="U2433" s="25">
        <f>VLOOKUP(CONCATENATE($F2433," ",$G2433),AllocFactorMatrix,(U$4+1),FALSE)*$E2438</f>
        <v>0</v>
      </c>
      <c r="V2433" s="25">
        <f>VLOOKUP(CONCATENATE($F2433," ",$G2433),AllocFactorMatrix,(V$4+1),FALSE)*$E2438</f>
        <v>0</v>
      </c>
      <c r="W2433" s="25">
        <f t="shared" si="1098"/>
        <v>0</v>
      </c>
      <c r="X2433" s="25">
        <f>VLOOKUP(CONCATENATE($F2433," ",$G2433),AllocFactorMatrix,(X$4+1),FALSE)*$E2438</f>
        <v>0</v>
      </c>
      <c r="Y2433" s="25">
        <f>VLOOKUP(CONCATENATE($F2433," ",$G2433),AllocFactorMatrix,(Y$4+1),FALSE)*$E2438</f>
        <v>0</v>
      </c>
      <c r="Z2433" s="25">
        <f t="shared" si="1096"/>
        <v>0</v>
      </c>
      <c r="AA2433" s="25">
        <f>VLOOKUP(CONCATENATE($F2433," ",$G2433),AllocFactorMatrix,(AA$4+1),FALSE)*$E2438</f>
        <v>0</v>
      </c>
      <c r="AB2433" s="25">
        <f>VLOOKUP(CONCATENATE($F2433," ",$G2433),AllocFactorMatrix,(AB$4+1),FALSE)*$E2438</f>
        <v>0</v>
      </c>
      <c r="AC2433" s="25">
        <f>VLOOKUP(CONCATENATE($F2433," ",$G2433),AllocFactorMatrix,(AC$4+1),FALSE)*$E2438</f>
        <v>0</v>
      </c>
    </row>
    <row r="2434" spans="4:29" hidden="1" outlineLevel="1">
      <c r="F2434" s="61" t="str">
        <f>F2438</f>
        <v>RB_GUP-Land_D</v>
      </c>
      <c r="G2434" s="20" t="str">
        <f>$G$11</f>
        <v>DISTPRI</v>
      </c>
      <c r="H2434" s="24">
        <f t="shared" si="1086"/>
        <v>1916157.3205851929</v>
      </c>
      <c r="I2434" s="25">
        <f>VLOOKUP(CONCATENATE($F2434," ",$G2434),AllocFactorMatrix,(I$4+1),FALSE)*$E2438</f>
        <v>1273283.9606505944</v>
      </c>
      <c r="J2434" s="25">
        <f>VLOOKUP(CONCATENATE($F2434," ",$G2434),AllocFactorMatrix,(J$4+1),FALSE)*$E2438</f>
        <v>320564.04100635101</v>
      </c>
      <c r="K2434" s="25">
        <f>VLOOKUP(CONCATENATE($F2434," ",$G2434),AllocFactorMatrix,(K$4+1),FALSE)*$E2438</f>
        <v>3740.867476286036</v>
      </c>
      <c r="L2434" s="25">
        <f>VLOOKUP(CONCATENATE($F2434," ",$G2434),AllocFactorMatrix,(L$4+1),FALSE)*$E2438</f>
        <v>0</v>
      </c>
      <c r="M2434" s="25">
        <f t="shared" si="1095"/>
        <v>324304.90848263702</v>
      </c>
      <c r="N2434" s="25">
        <f>VLOOKUP(CONCATENATE($F2434," ",$G2434),AllocFactorMatrix,(N$4+1),FALSE)*$E2438</f>
        <v>138236.09412554663</v>
      </c>
      <c r="O2434" s="25">
        <f>VLOOKUP(CONCATENATE($F2434," ",$G2434),AllocFactorMatrix,(O$4+1),FALSE)*$E2438</f>
        <v>39242.240504106157</v>
      </c>
      <c r="P2434" s="25">
        <f>VLOOKUP(CONCATENATE($F2434," ",$G2434),AllocFactorMatrix,(P$4+1),FALSE)*$E2438</f>
        <v>0</v>
      </c>
      <c r="Q2434" s="25">
        <f>VLOOKUP(CONCATENATE($F2434," ",$G2434),AllocFactorMatrix,(Q$4+1),FALSE)*$E2438</f>
        <v>0</v>
      </c>
      <c r="R2434" s="25">
        <f t="shared" si="1097"/>
        <v>177478.33462965279</v>
      </c>
      <c r="S2434" s="25">
        <f>VLOOKUP(CONCATENATE($F2434," ",$G2434),AllocFactorMatrix,(S$4+1),FALSE)*$E2438</f>
        <v>7884.1123726835967</v>
      </c>
      <c r="T2434" s="25">
        <f>VLOOKUP(CONCATENATE($F2434," ",$G2434),AllocFactorMatrix,(T$4+1),FALSE)*$E2438</f>
        <v>91190.78780921422</v>
      </c>
      <c r="U2434" s="25">
        <f>VLOOKUP(CONCATENATE($F2434," ",$G2434),AllocFactorMatrix,(U$4+1),FALSE)*$E2438</f>
        <v>0</v>
      </c>
      <c r="V2434" s="25">
        <f>VLOOKUP(CONCATENATE($F2434," ",$G2434),AllocFactorMatrix,(V$4+1),FALSE)*$E2438</f>
        <v>0</v>
      </c>
      <c r="W2434" s="25">
        <f t="shared" si="1098"/>
        <v>99074.900181897814</v>
      </c>
      <c r="X2434" s="25">
        <f>VLOOKUP(CONCATENATE($F2434," ",$G2434),AllocFactorMatrix,(X$4+1),FALSE)*$E2438</f>
        <v>37514.946845315601</v>
      </c>
      <c r="Y2434" s="25">
        <f>VLOOKUP(CONCATENATE($F2434," ",$G2434),AllocFactorMatrix,(Y$4+1),FALSE)*$E2438</f>
        <v>898.8271139137895</v>
      </c>
      <c r="Z2434" s="25">
        <f t="shared" si="1096"/>
        <v>38413.773959229387</v>
      </c>
      <c r="AA2434" s="25">
        <f>VLOOKUP(CONCATENATE($F2434," ",$G2434),AllocFactorMatrix,(AA$4+1),FALSE)*$E2438</f>
        <v>645.43568915083483</v>
      </c>
      <c r="AB2434" s="25">
        <f>VLOOKUP(CONCATENATE($F2434," ",$G2434),AllocFactorMatrix,(AB$4+1),FALSE)*$E2438</f>
        <v>2365.9637772976648</v>
      </c>
      <c r="AC2434" s="25">
        <f>VLOOKUP(CONCATENATE($F2434," ",$G2434),AllocFactorMatrix,(AC$4+1),FALSE)*$E2438</f>
        <v>590.04321473274513</v>
      </c>
    </row>
    <row r="2435" spans="4:29" hidden="1" outlineLevel="1">
      <c r="F2435" s="61" t="str">
        <f>F2438</f>
        <v>RB_GUP-Land_D</v>
      </c>
      <c r="G2435" s="20" t="str">
        <f>$G$12</f>
        <v>DISTSEC</v>
      </c>
      <c r="H2435" s="24">
        <f t="shared" si="1086"/>
        <v>872444.19813421217</v>
      </c>
      <c r="I2435" s="25">
        <f>VLOOKUP(CONCATENATE($F2435," ",$G2435),AllocFactorMatrix,(I$4+1),FALSE)*$E2438</f>
        <v>651368.37563552312</v>
      </c>
      <c r="J2435" s="25">
        <f>VLOOKUP(CONCATENATE($F2435," ",$G2435),AllocFactorMatrix,(J$4+1),FALSE)*$E2438</f>
        <v>146223.56886154137</v>
      </c>
      <c r="K2435" s="25">
        <f>VLOOKUP(CONCATENATE($F2435," ",$G2435),AllocFactorMatrix,(K$4+1),FALSE)*$E2438</f>
        <v>0</v>
      </c>
      <c r="L2435" s="25">
        <f>VLOOKUP(CONCATENATE($F2435," ",$G2435),AllocFactorMatrix,(L$4+1),FALSE)*$E2438</f>
        <v>0</v>
      </c>
      <c r="M2435" s="25">
        <f t="shared" si="1095"/>
        <v>146223.56886154137</v>
      </c>
      <c r="N2435" s="25">
        <f>VLOOKUP(CONCATENATE($F2435," ",$G2435),AllocFactorMatrix,(N$4+1),FALSE)*$E2438</f>
        <v>51545.349527647122</v>
      </c>
      <c r="O2435" s="25">
        <f>VLOOKUP(CONCATENATE($F2435," ",$G2435),AllocFactorMatrix,(O$4+1),FALSE)*$E2438</f>
        <v>0</v>
      </c>
      <c r="P2435" s="25">
        <f>VLOOKUP(CONCATENATE($F2435," ",$G2435),AllocFactorMatrix,(P$4+1),FALSE)*$E2438</f>
        <v>0</v>
      </c>
      <c r="Q2435" s="25">
        <f>VLOOKUP(CONCATENATE($F2435," ",$G2435),AllocFactorMatrix,(Q$4+1),FALSE)*$E2438</f>
        <v>0</v>
      </c>
      <c r="R2435" s="25">
        <f t="shared" si="1097"/>
        <v>51545.349527647122</v>
      </c>
      <c r="S2435" s="25">
        <f>VLOOKUP(CONCATENATE($F2435," ",$G2435),AllocFactorMatrix,(S$4+1),FALSE)*$E2438</f>
        <v>2281.4258516022778</v>
      </c>
      <c r="T2435" s="25">
        <f>VLOOKUP(CONCATENATE($F2435," ",$G2435),AllocFactorMatrix,(T$4+1),FALSE)*$E2438</f>
        <v>0</v>
      </c>
      <c r="U2435" s="25">
        <f>VLOOKUP(CONCATENATE($F2435," ",$G2435),AllocFactorMatrix,(U$4+1),FALSE)*$E2438</f>
        <v>0</v>
      </c>
      <c r="V2435" s="25">
        <f>VLOOKUP(CONCATENATE($F2435," ",$G2435),AllocFactorMatrix,(V$4+1),FALSE)*$E2438</f>
        <v>0</v>
      </c>
      <c r="W2435" s="25">
        <f t="shared" si="1098"/>
        <v>2281.4258516022778</v>
      </c>
      <c r="X2435" s="25">
        <f>VLOOKUP(CONCATENATE($F2435," ",$G2435),AllocFactorMatrix,(X$4+1),FALSE)*$E2438</f>
        <v>14345.83968207306</v>
      </c>
      <c r="Y2435" s="25">
        <f>VLOOKUP(CONCATENATE($F2435," ",$G2435),AllocFactorMatrix,(Y$4+1),FALSE)*$E2438</f>
        <v>0</v>
      </c>
      <c r="Z2435" s="25">
        <f t="shared" si="1096"/>
        <v>14345.83968207306</v>
      </c>
      <c r="AA2435" s="25">
        <f>VLOOKUP(CONCATENATE($F2435," ",$G2435),AllocFactorMatrix,(AA$4+1),FALSE)*$E2438</f>
        <v>233.92719793525728</v>
      </c>
      <c r="AB2435" s="25">
        <f>VLOOKUP(CONCATENATE($F2435," ",$G2435),AllocFactorMatrix,(AB$4+1),FALSE)*$E2438</f>
        <v>5165.4685065812509</v>
      </c>
      <c r="AC2435" s="25">
        <f>VLOOKUP(CONCATENATE($F2435," ",$G2435),AllocFactorMatrix,(AC$4+1),FALSE)*$E2438</f>
        <v>1280.2428713087177</v>
      </c>
    </row>
    <row r="2436" spans="4:29" hidden="1" outlineLevel="1">
      <c r="F2436" s="61" t="str">
        <f>F2438</f>
        <v>RB_GUP-Land_D</v>
      </c>
      <c r="G2436" s="20" t="str">
        <f>$G$13</f>
        <v>ENERGY</v>
      </c>
      <c r="H2436" s="24">
        <f t="shared" si="1086"/>
        <v>0</v>
      </c>
      <c r="I2436" s="25">
        <f>VLOOKUP(CONCATENATE($F2436," ",$G2436),AllocFactorMatrix,(I$4+1),FALSE)*$E2438</f>
        <v>0</v>
      </c>
      <c r="J2436" s="25">
        <f>VLOOKUP(CONCATENATE($F2436," ",$G2436),AllocFactorMatrix,(J$4+1),FALSE)*$E2438</f>
        <v>0</v>
      </c>
      <c r="K2436" s="25">
        <f>VLOOKUP(CONCATENATE($F2436," ",$G2436),AllocFactorMatrix,(K$4+1),FALSE)*$E2438</f>
        <v>0</v>
      </c>
      <c r="L2436" s="25">
        <f>VLOOKUP(CONCATENATE($F2436," ",$G2436),AllocFactorMatrix,(L$4+1),FALSE)*$E2438</f>
        <v>0</v>
      </c>
      <c r="M2436" s="25">
        <f t="shared" si="1095"/>
        <v>0</v>
      </c>
      <c r="N2436" s="25">
        <f>VLOOKUP(CONCATENATE($F2436," ",$G2436),AllocFactorMatrix,(N$4+1),FALSE)*$E2438</f>
        <v>0</v>
      </c>
      <c r="O2436" s="25">
        <f>VLOOKUP(CONCATENATE($F2436," ",$G2436),AllocFactorMatrix,(O$4+1),FALSE)*$E2438</f>
        <v>0</v>
      </c>
      <c r="P2436" s="25">
        <f>VLOOKUP(CONCATENATE($F2436," ",$G2436),AllocFactorMatrix,(P$4+1),FALSE)*$E2438</f>
        <v>0</v>
      </c>
      <c r="Q2436" s="25">
        <f>VLOOKUP(CONCATENATE($F2436," ",$G2436),AllocFactorMatrix,(Q$4+1),FALSE)*$E2438</f>
        <v>0</v>
      </c>
      <c r="R2436" s="25">
        <f t="shared" si="1097"/>
        <v>0</v>
      </c>
      <c r="S2436" s="25">
        <f>VLOOKUP(CONCATENATE($F2436," ",$G2436),AllocFactorMatrix,(S$4+1),FALSE)*$E2438</f>
        <v>0</v>
      </c>
      <c r="T2436" s="25">
        <f>VLOOKUP(CONCATENATE($F2436," ",$G2436),AllocFactorMatrix,(T$4+1),FALSE)*$E2438</f>
        <v>0</v>
      </c>
      <c r="U2436" s="25">
        <f>VLOOKUP(CONCATENATE($F2436," ",$G2436),AllocFactorMatrix,(U$4+1),FALSE)*$E2438</f>
        <v>0</v>
      </c>
      <c r="V2436" s="25">
        <f>VLOOKUP(CONCATENATE($F2436," ",$G2436),AllocFactorMatrix,(V$4+1),FALSE)*$E2438</f>
        <v>0</v>
      </c>
      <c r="W2436" s="25">
        <f t="shared" si="1098"/>
        <v>0</v>
      </c>
      <c r="X2436" s="25">
        <f>VLOOKUP(CONCATENATE($F2436," ",$G2436),AllocFactorMatrix,(X$4+1),FALSE)*$E2438</f>
        <v>0</v>
      </c>
      <c r="Y2436" s="25">
        <f>VLOOKUP(CONCATENATE($F2436," ",$G2436),AllocFactorMatrix,(Y$4+1),FALSE)*$E2438</f>
        <v>0</v>
      </c>
      <c r="Z2436" s="25">
        <f t="shared" si="1096"/>
        <v>0</v>
      </c>
      <c r="AA2436" s="25">
        <f>VLOOKUP(CONCATENATE($F2436," ",$G2436),AllocFactorMatrix,(AA$4+1),FALSE)*$E2438</f>
        <v>0</v>
      </c>
      <c r="AB2436" s="25">
        <f>VLOOKUP(CONCATENATE($F2436," ",$G2436),AllocFactorMatrix,(AB$4+1),FALSE)*$E2438</f>
        <v>0</v>
      </c>
      <c r="AC2436" s="25">
        <f>VLOOKUP(CONCATENATE($F2436," ",$G2436),AllocFactorMatrix,(AC$4+1),FALSE)*$E2438</f>
        <v>0</v>
      </c>
    </row>
    <row r="2437" spans="4:29" hidden="1" outlineLevel="1">
      <c r="F2437" s="61" t="str">
        <f>F2438</f>
        <v>RB_GUP-Land_D</v>
      </c>
      <c r="G2437" s="20" t="str">
        <f>$G$14</f>
        <v>CUSTOMER</v>
      </c>
      <c r="H2437" s="24">
        <f t="shared" si="1086"/>
        <v>1747685.0313805963</v>
      </c>
      <c r="I2437" s="25">
        <f>VLOOKUP(CONCATENATE($F2437," ",$G2437),AllocFactorMatrix,(I$4+1),FALSE)*$E2438</f>
        <v>1254946.0048257664</v>
      </c>
      <c r="J2437" s="25">
        <f>VLOOKUP(CONCATENATE($F2437," ",$G2437),AllocFactorMatrix,(J$4+1),FALSE)*$E2438</f>
        <v>307614.84467896807</v>
      </c>
      <c r="K2437" s="25">
        <f>VLOOKUP(CONCATENATE($F2437," ",$G2437),AllocFactorMatrix,(K$4+1),FALSE)*$E2438</f>
        <v>2501.911461094689</v>
      </c>
      <c r="L2437" s="25">
        <f>VLOOKUP(CONCATENATE($F2437," ",$G2437),AllocFactorMatrix,(L$4+1),FALSE)*$E2438</f>
        <v>356.93355245775348</v>
      </c>
      <c r="M2437" s="25">
        <f t="shared" si="1095"/>
        <v>310473.68969252054</v>
      </c>
      <c r="N2437" s="25">
        <f>VLOOKUP(CONCATENATE($F2437," ",$G2437),AllocFactorMatrix,(N$4+1),FALSE)*$E2438</f>
        <v>5143.3874105731111</v>
      </c>
      <c r="O2437" s="25">
        <f>VLOOKUP(CONCATENATE($F2437," ",$G2437),AllocFactorMatrix,(O$4+1),FALSE)*$E2438</f>
        <v>2096.1312895667284</v>
      </c>
      <c r="P2437" s="25">
        <f>VLOOKUP(CONCATENATE($F2437," ",$G2437),AllocFactorMatrix,(P$4+1),FALSE)*$E2438</f>
        <v>1024.1530760953017</v>
      </c>
      <c r="Q2437" s="25">
        <f>VLOOKUP(CONCATENATE($F2437," ",$G2437),AllocFactorMatrix,(Q$4+1),FALSE)*$E2438</f>
        <v>438.91353195419856</v>
      </c>
      <c r="R2437" s="25">
        <f t="shared" si="1097"/>
        <v>8702.5853081893383</v>
      </c>
      <c r="S2437" s="25">
        <f>VLOOKUP(CONCATENATE($F2437," ",$G2437),AllocFactorMatrix,(S$4+1),FALSE)*$E2438</f>
        <v>74.05392791905814</v>
      </c>
      <c r="T2437" s="25">
        <f>VLOOKUP(CONCATENATE($F2437," ",$G2437),AllocFactorMatrix,(T$4+1),FALSE)*$E2438</f>
        <v>1305.4550844746313</v>
      </c>
      <c r="U2437" s="25">
        <f>VLOOKUP(CONCATENATE($F2437," ",$G2437),AllocFactorMatrix,(U$4+1),FALSE)*$E2438</f>
        <v>2655.6600255985322</v>
      </c>
      <c r="V2437" s="25">
        <f>VLOOKUP(CONCATENATE($F2437," ",$G2437),AllocFactorMatrix,(V$4+1),FALSE)*$E2438</f>
        <v>658.37432946920501</v>
      </c>
      <c r="W2437" s="25">
        <f t="shared" si="1098"/>
        <v>4693.5433674614269</v>
      </c>
      <c r="X2437" s="25">
        <f>VLOOKUP(CONCATENATE($F2437," ",$G2437),AllocFactorMatrix,(X$4+1),FALSE)*$E2438</f>
        <v>1741.4312541776937</v>
      </c>
      <c r="Y2437" s="25">
        <f>VLOOKUP(CONCATENATE($F2437," ",$G2437),AllocFactorMatrix,(Y$4+1),FALSE)*$E2438</f>
        <v>26.631314916713048</v>
      </c>
      <c r="Z2437" s="25">
        <f t="shared" si="1096"/>
        <v>1768.0625690944069</v>
      </c>
      <c r="AA2437" s="25">
        <f>VLOOKUP(CONCATENATE($F2437," ",$G2437),AllocFactorMatrix,(AA$4+1),FALSE)*$E2438</f>
        <v>103.42875935638632</v>
      </c>
      <c r="AB2437" s="25">
        <f>VLOOKUP(CONCATENATE($F2437," ",$G2437),AllocFactorMatrix,(AB$4+1),FALSE)*$E2438</f>
        <v>145055.4615255798</v>
      </c>
      <c r="AC2437" s="25">
        <f>VLOOKUP(CONCATENATE($F2437," ",$G2437),AllocFactorMatrix,(AC$4+1),FALSE)*$E2438</f>
        <v>21942.255332628425</v>
      </c>
    </row>
    <row r="2438" spans="4:29" collapsed="1">
      <c r="D2438" s="58" t="s">
        <v>1246</v>
      </c>
      <c r="E2438" s="61">
        <f>'Sch 5'!AI448+'Sch 5'!AT448</f>
        <v>4536286.5501000006</v>
      </c>
      <c r="F2438" s="61" t="s">
        <v>548</v>
      </c>
      <c r="G2438" s="20" t="str">
        <f>$G$15</f>
        <v>TOTAL</v>
      </c>
      <c r="H2438" s="24">
        <f t="shared" si="1086"/>
        <v>4536286.5501000024</v>
      </c>
      <c r="I2438" s="25">
        <f>VLOOKUP(CONCATENATE($F2438," ",$G2438),AllocFactorMatrix,(I$4+1),FALSE)*$E2438</f>
        <v>3179598.341111884</v>
      </c>
      <c r="J2438" s="25">
        <f>VLOOKUP(CONCATENATE($F2438," ",$G2438),AllocFactorMatrix,(J$4+1),FALSE)*$E2438</f>
        <v>774402.45454686042</v>
      </c>
      <c r="K2438" s="25">
        <f>VLOOKUP(CONCATENATE($F2438," ",$G2438),AllocFactorMatrix,(K$4+1),FALSE)*$E2438</f>
        <v>6242.7789373807245</v>
      </c>
      <c r="L2438" s="25">
        <f>VLOOKUP(CONCATENATE($F2438," ",$G2438),AllocFactorMatrix,(L$4+1),FALSE)*$E2438</f>
        <v>356.93355245775348</v>
      </c>
      <c r="M2438" s="25">
        <f t="shared" si="1095"/>
        <v>781002.1670366989</v>
      </c>
      <c r="N2438" s="25">
        <f>VLOOKUP(CONCATENATE($F2438," ",$G2438),AllocFactorMatrix,(N$4+1),FALSE)*$E2438</f>
        <v>194924.83106376685</v>
      </c>
      <c r="O2438" s="25">
        <f>VLOOKUP(CONCATENATE($F2438," ",$G2438),AllocFactorMatrix,(O$4+1),FALSE)*$E2438</f>
        <v>41338.371793672886</v>
      </c>
      <c r="P2438" s="25">
        <f>VLOOKUP(CONCATENATE($F2438," ",$G2438),AllocFactorMatrix,(P$4+1),FALSE)*$E2438</f>
        <v>1024.1530760953017</v>
      </c>
      <c r="Q2438" s="25">
        <f>VLOOKUP(CONCATENATE($F2438," ",$G2438),AllocFactorMatrix,(Q$4+1),FALSE)*$E2438</f>
        <v>438.91353195419856</v>
      </c>
      <c r="R2438" s="25">
        <f t="shared" si="1097"/>
        <v>237726.26946548923</v>
      </c>
      <c r="S2438" s="25">
        <f>VLOOKUP(CONCATENATE($F2438," ",$G2438),AllocFactorMatrix,(S$4+1),FALSE)*$E2438</f>
        <v>10239.592152204934</v>
      </c>
      <c r="T2438" s="25">
        <f>VLOOKUP(CONCATENATE($F2438," ",$G2438),AllocFactorMatrix,(T$4+1),FALSE)*$E2438</f>
        <v>92496.242893688832</v>
      </c>
      <c r="U2438" s="25">
        <f>VLOOKUP(CONCATENATE($F2438," ",$G2438),AllocFactorMatrix,(U$4+1),FALSE)*$E2438</f>
        <v>2655.6600255985322</v>
      </c>
      <c r="V2438" s="25">
        <f>VLOOKUP(CONCATENATE($F2438," ",$G2438),AllocFactorMatrix,(V$4+1),FALSE)*$E2438</f>
        <v>658.37432946920501</v>
      </c>
      <c r="W2438" s="25">
        <f t="shared" si="1098"/>
        <v>106049.86940096151</v>
      </c>
      <c r="X2438" s="25">
        <f>VLOOKUP(CONCATENATE($F2438," ",$G2438),AllocFactorMatrix,(X$4+1),FALSE)*$E2438</f>
        <v>53602.217781566345</v>
      </c>
      <c r="Y2438" s="25">
        <f>VLOOKUP(CONCATENATE($F2438," ",$G2438),AllocFactorMatrix,(Y$4+1),FALSE)*$E2438</f>
        <v>925.4584288305025</v>
      </c>
      <c r="Z2438" s="25">
        <f t="shared" si="1096"/>
        <v>54527.67621039685</v>
      </c>
      <c r="AA2438" s="25">
        <f>VLOOKUP(CONCATENATE($F2438," ",$G2438),AllocFactorMatrix,(AA$4+1),FALSE)*$E2438</f>
        <v>982.79164644247851</v>
      </c>
      <c r="AB2438" s="25">
        <f>VLOOKUP(CONCATENATE($F2438," ",$G2438),AllocFactorMatrix,(AB$4+1),FALSE)*$E2438</f>
        <v>152586.89380945871</v>
      </c>
      <c r="AC2438" s="25">
        <f>VLOOKUP(CONCATENATE($F2438," ",$G2438),AllocFactorMatrix,(AC$4+1),FALSE)*$E2438</f>
        <v>23812.541418669887</v>
      </c>
    </row>
    <row r="2439" spans="4:29" hidden="1" outlineLevel="1">
      <c r="F2439" s="61" t="str">
        <f>F2446</f>
        <v>RB_GUP-Land_G</v>
      </c>
      <c r="G2439" s="20" t="str">
        <f>$G$8</f>
        <v>PRODUCTION</v>
      </c>
      <c r="H2439" s="24">
        <f t="shared" ca="1" si="1086"/>
        <v>-21680.748722233133</v>
      </c>
      <c r="I2439" s="25">
        <f ca="1">VLOOKUP(CONCATENATE($F2439," ",$G2439),AllocFactorMatrix,(I$4+1),FALSE)*$E2446</f>
        <v>-10631.00157367821</v>
      </c>
      <c r="J2439" s="25">
        <f ca="1">VLOOKUP(CONCATENATE($F2439," ",$G2439),AllocFactorMatrix,(J$4+1),FALSE)*$E2446</f>
        <v>-2689.2300240586746</v>
      </c>
      <c r="K2439" s="25">
        <f ca="1">VLOOKUP(CONCATENATE($F2439," ",$G2439),AllocFactorMatrix,(K$4+1),FALSE)*$E2446</f>
        <v>-31.441189377556157</v>
      </c>
      <c r="L2439" s="25">
        <f ca="1">VLOOKUP(CONCATENATE($F2439," ",$G2439),AllocFactorMatrix,(L$4+1),FALSE)*$E2446</f>
        <v>-0.77456964460081323</v>
      </c>
      <c r="M2439" s="25">
        <f t="shared" ref="M2439:M2454" ca="1" si="1099">SUBTOTAL(9,J2439:L2439)</f>
        <v>-2721.4457830808315</v>
      </c>
      <c r="N2439" s="25">
        <f ca="1">VLOOKUP(CONCATENATE($F2439," ",$G2439),AllocFactorMatrix,(N$4+1),FALSE)*$E2446</f>
        <v>-1125.2075815814478</v>
      </c>
      <c r="O2439" s="25">
        <f ca="1">VLOOKUP(CONCATENATE($F2439," ",$G2439),AllocFactorMatrix,(O$4+1),FALSE)*$E2446</f>
        <v>-320.45359545793144</v>
      </c>
      <c r="P2439" s="25">
        <f ca="1">VLOOKUP(CONCATENATE($F2439," ",$G2439),AllocFactorMatrix,(P$4+1),FALSE)*$E2446</f>
        <v>-25.359251394440872</v>
      </c>
      <c r="Q2439" s="25">
        <f ca="1">VLOOKUP(CONCATENATE($F2439," ",$G2439),AllocFactorMatrix,(Q$4+1),FALSE)*$E2446</f>
        <v>-5.3528908313979189</v>
      </c>
      <c r="R2439" s="25">
        <f t="shared" ref="R2439:R2446" ca="1" si="1100">SUBTOTAL(9,N2439:Q2439)</f>
        <v>-1476.373319265218</v>
      </c>
      <c r="S2439" s="25">
        <f ca="1">VLOOKUP(CONCATENATE($F2439," ",$G2439),AllocFactorMatrix,(S$4+1),FALSE)*$E2446</f>
        <v>-67.59156092446851</v>
      </c>
      <c r="T2439" s="25">
        <f ca="1">VLOOKUP(CONCATENATE($F2439," ",$G2439),AllocFactorMatrix,(T$4+1),FALSE)*$E2446</f>
        <v>-736.86659170518453</v>
      </c>
      <c r="U2439" s="25">
        <f ca="1">VLOOKUP(CONCATENATE($F2439," ",$G2439),AllocFactorMatrix,(U$4+1),FALSE)*$E2446</f>
        <v>-4921.265301124884</v>
      </c>
      <c r="V2439" s="25">
        <f ca="1">VLOOKUP(CONCATENATE($F2439," ",$G2439),AllocFactorMatrix,(V$4+1),FALSE)*$E2446</f>
        <v>-772.05353548113237</v>
      </c>
      <c r="W2439" s="25">
        <f ca="1">SUBTOTAL(9,S2439:V2439)</f>
        <v>-6497.77698923567</v>
      </c>
      <c r="X2439" s="25">
        <f ca="1">VLOOKUP(CONCATENATE($F2439," ",$G2439),AllocFactorMatrix,(X$4+1),FALSE)*$E2446</f>
        <v>-305.41193860945361</v>
      </c>
      <c r="Y2439" s="25">
        <f ca="1">VLOOKUP(CONCATENATE($F2439," ",$G2439),AllocFactorMatrix,(Y$4+1),FALSE)*$E2446</f>
        <v>-7.3727558520258443</v>
      </c>
      <c r="Z2439" s="25">
        <f t="shared" ref="Z2439:Z2454" ca="1" si="1101">SUBTOTAL(9,X2439:Y2439)</f>
        <v>-312.78469446147943</v>
      </c>
      <c r="AA2439" s="25">
        <f ca="1">VLOOKUP(CONCATENATE($F2439," ",$G2439),AllocFactorMatrix,(AA$4+1),FALSE)*$E2446</f>
        <v>-5.3247959378648213</v>
      </c>
      <c r="AB2439" s="25">
        <f ca="1">VLOOKUP(CONCATENATE($F2439," ",$G2439),AllocFactorMatrix,(AB$4+1),FALSE)*$E2446</f>
        <v>-28.872106068517741</v>
      </c>
      <c r="AC2439" s="25">
        <f ca="1">VLOOKUP(CONCATENATE($F2439," ",$G2439),AllocFactorMatrix,(AC$4+1),FALSE)*$E2446</f>
        <v>-7.1694605053425757</v>
      </c>
    </row>
    <row r="2440" spans="4:29" hidden="1" outlineLevel="1">
      <c r="F2440" s="61" t="str">
        <f>F2446</f>
        <v>RB_GUP-Land_G</v>
      </c>
      <c r="G2440" s="20" t="str">
        <f>$G$9</f>
        <v>BULKTRAN</v>
      </c>
      <c r="H2440" s="24">
        <f t="shared" ca="1" si="1086"/>
        <v>-5833.709068446391</v>
      </c>
      <c r="I2440" s="25">
        <f ca="1">VLOOKUP(CONCATENATE($F2440," ",$G2440),AllocFactorMatrix,(I$4+1),FALSE)*$E2446</f>
        <v>-2860.5179222171491</v>
      </c>
      <c r="J2440" s="25">
        <f ca="1">VLOOKUP(CONCATENATE($F2440," ",$G2440),AllocFactorMatrix,(J$4+1),FALSE)*$E2446</f>
        <v>-723.59980642188339</v>
      </c>
      <c r="K2440" s="25">
        <f ca="1">VLOOKUP(CONCATENATE($F2440," ",$G2440),AllocFactorMatrix,(K$4+1),FALSE)*$E2446</f>
        <v>-8.4599823532154019</v>
      </c>
      <c r="L2440" s="25">
        <f ca="1">VLOOKUP(CONCATENATE($F2440," ",$G2440),AllocFactorMatrix,(L$4+1),FALSE)*$E2446</f>
        <v>-0.20841595545163638</v>
      </c>
      <c r="M2440" s="25">
        <f t="shared" ca="1" si="1099"/>
        <v>-732.26820473055045</v>
      </c>
      <c r="N2440" s="25">
        <f ca="1">VLOOKUP(CONCATENATE($F2440," ",$G2440),AllocFactorMatrix,(N$4+1),FALSE)*$E2446</f>
        <v>-302.76323740724638</v>
      </c>
      <c r="O2440" s="25">
        <f ca="1">VLOOKUP(CONCATENATE($F2440," ",$G2440),AllocFactorMatrix,(O$4+1),FALSE)*$E2446</f>
        <v>-86.225483713213421</v>
      </c>
      <c r="P2440" s="25">
        <f ca="1">VLOOKUP(CONCATENATE($F2440," ",$G2440),AllocFactorMatrix,(P$4+1),FALSE)*$E2446</f>
        <v>-6.8234956607865582</v>
      </c>
      <c r="Q2440" s="25">
        <f ca="1">VLOOKUP(CONCATENATE($F2440," ",$G2440),AllocFactorMatrix,(Q$4+1),FALSE)*$E2446</f>
        <v>-1.4403196211349822</v>
      </c>
      <c r="R2440" s="25">
        <f t="shared" ca="1" si="1100"/>
        <v>-397.25253640238128</v>
      </c>
      <c r="S2440" s="25">
        <f ca="1">VLOOKUP(CONCATENATE($F2440," ",$G2440),AllocFactorMatrix,(S$4+1),FALSE)*$E2446</f>
        <v>-18.187079559257239</v>
      </c>
      <c r="T2440" s="25">
        <f ca="1">VLOOKUP(CONCATENATE($F2440," ",$G2440),AllocFactorMatrix,(T$4+1),FALSE)*$E2446</f>
        <v>-198.27107326129985</v>
      </c>
      <c r="U2440" s="25">
        <f ca="1">VLOOKUP(CONCATENATE($F2440," ",$G2440),AllocFactorMatrix,(U$4+1),FALSE)*$E2446</f>
        <v>-1324.1807459334696</v>
      </c>
      <c r="V2440" s="25">
        <f ca="1">VLOOKUP(CONCATENATE($F2440," ",$G2440),AllocFactorMatrix,(V$4+1),FALSE)*$E2446</f>
        <v>-207.73893784598371</v>
      </c>
      <c r="W2440" s="25">
        <f t="shared" ref="W2440:W2446" ca="1" si="1102">SUBTOTAL(9,S2440:V2440)</f>
        <v>-1748.3778366000104</v>
      </c>
      <c r="X2440" s="25">
        <f ca="1">VLOOKUP(CONCATENATE($F2440," ",$G2440),AllocFactorMatrix,(X$4+1),FALSE)*$E2446</f>
        <v>-82.178176533667582</v>
      </c>
      <c r="Y2440" s="25">
        <f ca="1">VLOOKUP(CONCATENATE($F2440," ",$G2440),AllocFactorMatrix,(Y$4+1),FALSE)*$E2446</f>
        <v>-1.983811224623347</v>
      </c>
      <c r="Z2440" s="25">
        <f t="shared" ca="1" si="1101"/>
        <v>-84.161987758290934</v>
      </c>
      <c r="AA2440" s="25">
        <f ca="1">VLOOKUP(CONCATENATE($F2440," ",$G2440),AllocFactorMatrix,(AA$4+1),FALSE)*$E2446</f>
        <v>-1.4327600374102289</v>
      </c>
      <c r="AB2440" s="25">
        <f ca="1">VLOOKUP(CONCATENATE($F2440," ",$G2440),AllocFactorMatrix,(AB$4+1),FALSE)*$E2446</f>
        <v>-7.7687108113722667</v>
      </c>
      <c r="AC2440" s="25">
        <f ca="1">VLOOKUP(CONCATENATE($F2440," ",$G2440),AllocFactorMatrix,(AC$4+1),FALSE)*$E2446</f>
        <v>-1.9291098892260616</v>
      </c>
    </row>
    <row r="2441" spans="4:29" hidden="1" outlineLevel="1">
      <c r="F2441" s="61" t="str">
        <f>F2446</f>
        <v>RB_GUP-Land_G</v>
      </c>
      <c r="G2441" s="20" t="str">
        <f>$G$10</f>
        <v>SUBTRAN</v>
      </c>
      <c r="H2441" s="24">
        <f t="shared" ca="1" si="1086"/>
        <v>-2237.2774678657161</v>
      </c>
      <c r="I2441" s="25">
        <f ca="1">VLOOKUP(CONCATENATE($F2441," ",$G2441),AllocFactorMatrix,(I$4+1),FALSE)*$E2446</f>
        <v>-1062.4871133580991</v>
      </c>
      <c r="J2441" s="25">
        <f ca="1">VLOOKUP(CONCATENATE($F2441," ",$G2441),AllocFactorMatrix,(J$4+1),FALSE)*$E2446</f>
        <v>-271.98102323860326</v>
      </c>
      <c r="K2441" s="25">
        <f ca="1">VLOOKUP(CONCATENATE($F2441," ",$G2441),AllocFactorMatrix,(K$4+1),FALSE)*$E2446</f>
        <v>-3.1694554154392875</v>
      </c>
      <c r="L2441" s="25">
        <f ca="1">VLOOKUP(CONCATENATE($F2441," ",$G2441),AllocFactorMatrix,(L$4+1),FALSE)*$E2446</f>
        <v>-0.10390812422155052</v>
      </c>
      <c r="M2441" s="25">
        <f t="shared" ca="1" si="1099"/>
        <v>-275.25438677826412</v>
      </c>
      <c r="N2441" s="25">
        <f ca="1">VLOOKUP(CONCATENATE($F2441," ",$G2441),AllocFactorMatrix,(N$4+1),FALSE)*$E2446</f>
        <v>-118.54254411122915</v>
      </c>
      <c r="O2441" s="25">
        <f ca="1">VLOOKUP(CONCATENATE($F2441," ",$G2441),AllocFactorMatrix,(O$4+1),FALSE)*$E2446</f>
        <v>-33.60061646387107</v>
      </c>
      <c r="P2441" s="25">
        <f ca="1">VLOOKUP(CONCATENATE($F2441," ",$G2441),AllocFactorMatrix,(P$4+1),FALSE)*$E2446</f>
        <v>-3.4418093237249381</v>
      </c>
      <c r="Q2441" s="25">
        <f ca="1">VLOOKUP(CONCATENATE($F2441," ",$G2441),AllocFactorMatrix,(Q$4+1),FALSE)*$E2446</f>
        <v>0</v>
      </c>
      <c r="R2441" s="25">
        <f t="shared" ca="1" si="1100"/>
        <v>-155.58496989882514</v>
      </c>
      <c r="S2441" s="25">
        <f ca="1">VLOOKUP(CONCATENATE($F2441," ",$G2441),AllocFactorMatrix,(S$4+1),FALSE)*$E2446</f>
        <v>-6.6389148586626616</v>
      </c>
      <c r="T2441" s="25">
        <f ca="1">VLOOKUP(CONCATENATE($F2441," ",$G2441),AllocFactorMatrix,(T$4+1),FALSE)*$E2446</f>
        <v>-76.731784922096665</v>
      </c>
      <c r="U2441" s="25">
        <f ca="1">VLOOKUP(CONCATENATE($F2441," ",$G2441),AllocFactorMatrix,(U$4+1),FALSE)*$E2446</f>
        <v>-625.0375794818998</v>
      </c>
      <c r="V2441" s="25">
        <f ca="1">VLOOKUP(CONCATENATE($F2441," ",$G2441),AllocFactorMatrix,(V$4+1),FALSE)*$E2446</f>
        <v>0</v>
      </c>
      <c r="W2441" s="25">
        <f t="shared" ca="1" si="1102"/>
        <v>-708.40827926265911</v>
      </c>
      <c r="X2441" s="25">
        <f ca="1">VLOOKUP(CONCATENATE($F2441," ",$G2441),AllocFactorMatrix,(X$4+1),FALSE)*$E2446</f>
        <v>-32.171774355730058</v>
      </c>
      <c r="Y2441" s="25">
        <f ca="1">VLOOKUP(CONCATENATE($F2441," ",$G2441),AllocFactorMatrix,(Y$4+1),FALSE)*$E2446</f>
        <v>-0.7697311310046453</v>
      </c>
      <c r="Z2441" s="25">
        <f t="shared" ca="1" si="1101"/>
        <v>-32.941505486734705</v>
      </c>
      <c r="AA2441" s="25">
        <f ca="1">VLOOKUP(CONCATENATE($F2441," ",$G2441),AllocFactorMatrix,(AA$4+1),FALSE)*$E2446</f>
        <v>-0.52829064875290155</v>
      </c>
      <c r="AB2441" s="25">
        <f ca="1">VLOOKUP(CONCATENATE($F2441," ",$G2441),AllocFactorMatrix,(AB$4+1),FALSE)*$E2446</f>
        <v>-1.659518909085592</v>
      </c>
      <c r="AC2441" s="25">
        <f ca="1">VLOOKUP(CONCATENATE($F2441," ",$G2441),AllocFactorMatrix,(AC$4+1),FALSE)*$E2446</f>
        <v>-0.41340352329514352</v>
      </c>
    </row>
    <row r="2442" spans="4:29" hidden="1" outlineLevel="1">
      <c r="F2442" s="61" t="str">
        <f>F2446</f>
        <v>RB_GUP-Land_G</v>
      </c>
      <c r="G2442" s="20" t="str">
        <f>$G$11</f>
        <v>DISTPRI</v>
      </c>
      <c r="H2442" s="24">
        <f t="shared" ca="1" si="1086"/>
        <v>-14896.712156479938</v>
      </c>
      <c r="I2442" s="25">
        <f ca="1">VLOOKUP(CONCATENATE($F2442," ",$G2442),AllocFactorMatrix,(I$4+1),FALSE)*$E2446</f>
        <v>-9898.8451791014231</v>
      </c>
      <c r="J2442" s="25">
        <f ca="1">VLOOKUP(CONCATENATE($F2442," ",$G2442),AllocFactorMatrix,(J$4+1),FALSE)*$E2446</f>
        <v>-2492.1493633577302</v>
      </c>
      <c r="K2442" s="25">
        <f ca="1">VLOOKUP(CONCATENATE($F2442," ",$G2442),AllocFactorMatrix,(K$4+1),FALSE)*$E2446</f>
        <v>-29.082489945424605</v>
      </c>
      <c r="L2442" s="25">
        <f ca="1">VLOOKUP(CONCATENATE($F2442," ",$G2442),AllocFactorMatrix,(L$4+1),FALSE)*$E2446</f>
        <v>0</v>
      </c>
      <c r="M2442" s="25">
        <f t="shared" ca="1" si="1099"/>
        <v>-2521.2318533031548</v>
      </c>
      <c r="N2442" s="25">
        <f ca="1">VLOOKUP(CONCATENATE($F2442," ",$G2442),AllocFactorMatrix,(N$4+1),FALSE)*$E2446</f>
        <v>-1074.683838170155</v>
      </c>
      <c r="O2442" s="25">
        <f ca="1">VLOOKUP(CONCATENATE($F2442," ",$G2442),AllocFactorMatrix,(O$4+1),FALSE)*$E2446</f>
        <v>-305.07952289976748</v>
      </c>
      <c r="P2442" s="25">
        <f ca="1">VLOOKUP(CONCATENATE($F2442," ",$G2442),AllocFactorMatrix,(P$4+1),FALSE)*$E2446</f>
        <v>0</v>
      </c>
      <c r="Q2442" s="25">
        <f ca="1">VLOOKUP(CONCATENATE($F2442," ",$G2442),AllocFactorMatrix,(Q$4+1),FALSE)*$E2446</f>
        <v>0</v>
      </c>
      <c r="R2442" s="25">
        <f t="shared" ca="1" si="1100"/>
        <v>-1379.7633610699224</v>
      </c>
      <c r="S2442" s="25">
        <f ca="1">VLOOKUP(CONCATENATE($F2442," ",$G2442),AllocFactorMatrix,(S$4+1),FALSE)*$E2446</f>
        <v>-61.293168031391737</v>
      </c>
      <c r="T2442" s="25">
        <f ca="1">VLOOKUP(CONCATENATE($F2442," ",$G2442),AllocFactorMatrix,(T$4+1),FALSE)*$E2446</f>
        <v>-708.94122456586035</v>
      </c>
      <c r="U2442" s="25">
        <f ca="1">VLOOKUP(CONCATENATE($F2442," ",$G2442),AllocFactorMatrix,(U$4+1),FALSE)*$E2446</f>
        <v>0</v>
      </c>
      <c r="V2442" s="25">
        <f ca="1">VLOOKUP(CONCATENATE($F2442," ",$G2442),AllocFactorMatrix,(V$4+1),FALSE)*$E2446</f>
        <v>0</v>
      </c>
      <c r="W2442" s="25">
        <f t="shared" ca="1" si="1102"/>
        <v>-770.23439259725205</v>
      </c>
      <c r="X2442" s="25">
        <f ca="1">VLOOKUP(CONCATENATE($F2442," ",$G2442),AllocFactorMatrix,(X$4+1),FALSE)*$E2446</f>
        <v>-291.65108663919079</v>
      </c>
      <c r="Y2442" s="25">
        <f ca="1">VLOOKUP(CONCATENATE($F2442," ",$G2442),AllocFactorMatrix,(Y$4+1),FALSE)*$E2446</f>
        <v>-6.9877189365245655</v>
      </c>
      <c r="Z2442" s="25">
        <f t="shared" ca="1" si="1101"/>
        <v>-298.63880557571537</v>
      </c>
      <c r="AA2442" s="25">
        <f ca="1">VLOOKUP(CONCATENATE($F2442," ",$G2442),AllocFactorMatrix,(AA$4+1),FALSE)*$E2446</f>
        <v>-5.0177872001986108</v>
      </c>
      <c r="AB2442" s="25">
        <f ca="1">VLOOKUP(CONCATENATE($F2442," ",$G2442),AllocFactorMatrix,(AB$4+1),FALSE)*$E2446</f>
        <v>-18.393626131020131</v>
      </c>
      <c r="AC2442" s="25">
        <f ca="1">VLOOKUP(CONCATENATE($F2442," ",$G2442),AllocFactorMatrix,(AC$4+1),FALSE)*$E2446</f>
        <v>-4.5871515012522153</v>
      </c>
    </row>
    <row r="2443" spans="4:29" hidden="1" outlineLevel="1">
      <c r="F2443" s="61" t="str">
        <f>F2446</f>
        <v>RB_GUP-Land_G</v>
      </c>
      <c r="G2443" s="20" t="str">
        <f>$G$12</f>
        <v>DISTSEC</v>
      </c>
      <c r="H2443" s="24">
        <f t="shared" ca="1" si="1086"/>
        <v>-5953.7901181135767</v>
      </c>
      <c r="I2443" s="25">
        <f ca="1">VLOOKUP(CONCATENATE($F2443," ",$G2443),AllocFactorMatrix,(I$4+1),FALSE)*$E2446</f>
        <v>-4445.1101931838193</v>
      </c>
      <c r="J2443" s="25">
        <f ca="1">VLOOKUP(CONCATENATE($F2443," ",$G2443),AllocFactorMatrix,(J$4+1),FALSE)*$E2446</f>
        <v>-997.86833494331881</v>
      </c>
      <c r="K2443" s="25">
        <f ca="1">VLOOKUP(CONCATENATE($F2443," ",$G2443),AllocFactorMatrix,(K$4+1),FALSE)*$E2446</f>
        <v>0</v>
      </c>
      <c r="L2443" s="25">
        <f ca="1">VLOOKUP(CONCATENATE($F2443," ",$G2443),AllocFactorMatrix,(L$4+1),FALSE)*$E2446</f>
        <v>0</v>
      </c>
      <c r="M2443" s="25">
        <f t="shared" ca="1" si="1099"/>
        <v>-997.86833494331881</v>
      </c>
      <c r="N2443" s="25">
        <f ca="1">VLOOKUP(CONCATENATE($F2443," ",$G2443),AllocFactorMatrix,(N$4+1),FALSE)*$E2446</f>
        <v>-351.75910769849088</v>
      </c>
      <c r="O2443" s="25">
        <f ca="1">VLOOKUP(CONCATENATE($F2443," ",$G2443),AllocFactorMatrix,(O$4+1),FALSE)*$E2446</f>
        <v>0</v>
      </c>
      <c r="P2443" s="25">
        <f ca="1">VLOOKUP(CONCATENATE($F2443," ",$G2443),AllocFactorMatrix,(P$4+1),FALSE)*$E2446</f>
        <v>0</v>
      </c>
      <c r="Q2443" s="25">
        <f ca="1">VLOOKUP(CONCATENATE($F2443," ",$G2443),AllocFactorMatrix,(Q$4+1),FALSE)*$E2446</f>
        <v>0</v>
      </c>
      <c r="R2443" s="25">
        <f t="shared" ca="1" si="1100"/>
        <v>-351.75910769849088</v>
      </c>
      <c r="S2443" s="25">
        <f ca="1">VLOOKUP(CONCATENATE($F2443," ",$G2443),AllocFactorMatrix,(S$4+1),FALSE)*$E2446</f>
        <v>-15.569053836941144</v>
      </c>
      <c r="T2443" s="25">
        <f ca="1">VLOOKUP(CONCATENATE($F2443," ",$G2443),AllocFactorMatrix,(T$4+1),FALSE)*$E2446</f>
        <v>0</v>
      </c>
      <c r="U2443" s="25">
        <f ca="1">VLOOKUP(CONCATENATE($F2443," ",$G2443),AllocFactorMatrix,(U$4+1),FALSE)*$E2446</f>
        <v>0</v>
      </c>
      <c r="V2443" s="25">
        <f ca="1">VLOOKUP(CONCATENATE($F2443," ",$G2443),AllocFactorMatrix,(V$4+1),FALSE)*$E2446</f>
        <v>0</v>
      </c>
      <c r="W2443" s="25">
        <f t="shared" ca="1" si="1102"/>
        <v>-15.569053836941144</v>
      </c>
      <c r="X2443" s="25">
        <f ca="1">VLOOKUP(CONCATENATE($F2443," ",$G2443),AllocFactorMatrix,(X$4+1),FALSE)*$E2446</f>
        <v>-97.899806907798222</v>
      </c>
      <c r="Y2443" s="25">
        <f ca="1">VLOOKUP(CONCATENATE($F2443," ",$G2443),AllocFactorMatrix,(Y$4+1),FALSE)*$E2446</f>
        <v>0</v>
      </c>
      <c r="Z2443" s="25">
        <f t="shared" ca="1" si="1101"/>
        <v>-97.899806907798222</v>
      </c>
      <c r="AA2443" s="25">
        <f ca="1">VLOOKUP(CONCATENATE($F2443," ",$G2443),AllocFactorMatrix,(AA$4+1),FALSE)*$E2446</f>
        <v>-1.596381112285969</v>
      </c>
      <c r="AB2443" s="25">
        <f ca="1">VLOOKUP(CONCATENATE($F2443," ",$G2443),AllocFactorMatrix,(AB$4+1),FALSE)*$E2446</f>
        <v>-35.25052423487984</v>
      </c>
      <c r="AC2443" s="25">
        <f ca="1">VLOOKUP(CONCATENATE($F2443," ",$G2443),AllocFactorMatrix,(AC$4+1),FALSE)*$E2446</f>
        <v>-8.7367161960433162</v>
      </c>
    </row>
    <row r="2444" spans="4:29" hidden="1" outlineLevel="1">
      <c r="F2444" s="61" t="str">
        <f>F2446</f>
        <v>RB_GUP-Land_G</v>
      </c>
      <c r="G2444" s="20" t="str">
        <f>$G$13</f>
        <v>ENERGY</v>
      </c>
      <c r="H2444" s="24">
        <f t="shared" ca="1" si="1086"/>
        <v>-15638.112775041387</v>
      </c>
      <c r="I2444" s="25">
        <f ca="1">VLOOKUP(CONCATENATE($F2444," ",$G2444),AllocFactorMatrix,(I$4+1),FALSE)*$E2446</f>
        <v>-5684.9619277361853</v>
      </c>
      <c r="J2444" s="25">
        <f ca="1">VLOOKUP(CONCATENATE($F2444," ",$G2444),AllocFactorMatrix,(J$4+1),FALSE)*$E2446</f>
        <v>-1834.9133123176221</v>
      </c>
      <c r="K2444" s="25">
        <f ca="1">VLOOKUP(CONCATENATE($F2444," ",$G2444),AllocFactorMatrix,(K$4+1),FALSE)*$E2446</f>
        <v>-21.006276163545525</v>
      </c>
      <c r="L2444" s="25">
        <f ca="1">VLOOKUP(CONCATENATE($F2444," ",$G2444),AllocFactorMatrix,(L$4+1),FALSE)*$E2446</f>
        <v>-0.53240276848697998</v>
      </c>
      <c r="M2444" s="25">
        <f t="shared" ca="1" si="1099"/>
        <v>-1856.4519912496546</v>
      </c>
      <c r="N2444" s="25">
        <f ca="1">VLOOKUP(CONCATENATE($F2444," ",$G2444),AllocFactorMatrix,(N$4+1),FALSE)*$E2446</f>
        <v>-887.94702835504279</v>
      </c>
      <c r="O2444" s="25">
        <f ca="1">VLOOKUP(CONCATENATE($F2444," ",$G2444),AllocFactorMatrix,(O$4+1),FALSE)*$E2446</f>
        <v>-247.85255862752547</v>
      </c>
      <c r="P2444" s="25">
        <f ca="1">VLOOKUP(CONCATENATE($F2444," ",$G2444),AllocFactorMatrix,(P$4+1),FALSE)*$E2446</f>
        <v>-19.62267497671948</v>
      </c>
      <c r="Q2444" s="25">
        <f ca="1">VLOOKUP(CONCATENATE($F2444," ",$G2444),AllocFactorMatrix,(Q$4+1),FALSE)*$E2446</f>
        <v>-4.0225585951891736</v>
      </c>
      <c r="R2444" s="25">
        <f t="shared" ca="1" si="1100"/>
        <v>-1159.4448205544768</v>
      </c>
      <c r="S2444" s="25">
        <f ca="1">VLOOKUP(CONCATENATE($F2444," ",$G2444),AllocFactorMatrix,(S$4+1),FALSE)*$E2446</f>
        <v>-59.167963440374464</v>
      </c>
      <c r="T2444" s="25">
        <f ca="1">VLOOKUP(CONCATENATE($F2444," ",$G2444),AllocFactorMatrix,(T$4+1),FALSE)*$E2446</f>
        <v>-707.10504601240905</v>
      </c>
      <c r="U2444" s="25">
        <f ca="1">VLOOKUP(CONCATENATE($F2444," ",$G2444),AllocFactorMatrix,(U$4+1),FALSE)*$E2446</f>
        <v>-4998.9018171507923</v>
      </c>
      <c r="V2444" s="25">
        <f ca="1">VLOOKUP(CONCATENATE($F2444," ",$G2444),AllocFactorMatrix,(V$4+1),FALSE)*$E2446</f>
        <v>-801.12233852486111</v>
      </c>
      <c r="W2444" s="25">
        <f t="shared" ca="1" si="1102"/>
        <v>-6566.297165128437</v>
      </c>
      <c r="X2444" s="25">
        <f ca="1">VLOOKUP(CONCATENATE($F2444," ",$G2444),AllocFactorMatrix,(X$4+1),FALSE)*$E2446</f>
        <v>-240.85195954989925</v>
      </c>
      <c r="Y2444" s="25">
        <f ca="1">VLOOKUP(CONCATENATE($F2444," ",$G2444),AllocFactorMatrix,(Y$4+1),FALSE)*$E2446</f>
        <v>-5.6608716957404592</v>
      </c>
      <c r="Z2444" s="25">
        <f t="shared" ca="1" si="1101"/>
        <v>-246.51283124563972</v>
      </c>
      <c r="AA2444" s="25">
        <f ca="1">VLOOKUP(CONCATENATE($F2444," ",$G2444),AllocFactorMatrix,(AA$4+1),FALSE)*$E2446</f>
        <v>-5.5302134425209113</v>
      </c>
      <c r="AB2444" s="25">
        <f ca="1">VLOOKUP(CONCATENATE($F2444," ",$G2444),AllocFactorMatrix,(AB$4+1),FALSE)*$E2446</f>
        <v>-95.15901918441169</v>
      </c>
      <c r="AC2444" s="25">
        <f ca="1">VLOOKUP(CONCATENATE($F2444," ",$G2444),AllocFactorMatrix,(AC$4+1),FALSE)*$E2446</f>
        <v>-23.754806500062685</v>
      </c>
    </row>
    <row r="2445" spans="4:29" hidden="1" outlineLevel="1">
      <c r="F2445" s="61" t="str">
        <f>F2446</f>
        <v>RB_GUP-Land_G</v>
      </c>
      <c r="G2445" s="20" t="str">
        <f>$G$14</f>
        <v>CUSTOMER</v>
      </c>
      <c r="H2445" s="24">
        <f t="shared" ca="1" si="1086"/>
        <v>-22949.311891819998</v>
      </c>
      <c r="I2445" s="25">
        <f ca="1">VLOOKUP(CONCATENATE($F2445," ",$G2445),AllocFactorMatrix,(I$4+1),FALSE)*$E2446</f>
        <v>-18026.439971278465</v>
      </c>
      <c r="J2445" s="25">
        <f ca="1">VLOOKUP(CONCATENATE($F2445," ",$G2445),AllocFactorMatrix,(J$4+1),FALSE)*$E2446</f>
        <v>-4188.1774745677367</v>
      </c>
      <c r="K2445" s="25">
        <f ca="1">VLOOKUP(CONCATENATE($F2445," ",$G2445),AllocFactorMatrix,(K$4+1),FALSE)*$E2446</f>
        <v>-37.743510483105752</v>
      </c>
      <c r="L2445" s="25">
        <f ca="1">VLOOKUP(CONCATENATE($F2445," ",$G2445),AllocFactorMatrix,(L$4+1),FALSE)*$E2446</f>
        <v>-5.3246363818516613</v>
      </c>
      <c r="M2445" s="25">
        <f t="shared" ca="1" si="1099"/>
        <v>-4231.245621432694</v>
      </c>
      <c r="N2445" s="25">
        <f ca="1">VLOOKUP(CONCATENATE($F2445," ",$G2445),AllocFactorMatrix,(N$4+1),FALSE)*$E2446</f>
        <v>-72.266405235981011</v>
      </c>
      <c r="O2445" s="25">
        <f ca="1">VLOOKUP(CONCATENATE($F2445," ",$G2445),AllocFactorMatrix,(O$4+1),FALSE)*$E2446</f>
        <v>-31.771294419930776</v>
      </c>
      <c r="P2445" s="25">
        <f ca="1">VLOOKUP(CONCATENATE($F2445," ",$G2445),AllocFactorMatrix,(P$4+1),FALSE)*$E2446</f>
        <v>-15.227662118315019</v>
      </c>
      <c r="Q2445" s="25">
        <f ca="1">VLOOKUP(CONCATENATE($F2445," ",$G2445),AllocFactorMatrix,(Q$4+1),FALSE)*$E2446</f>
        <v>-6.4875176256981471</v>
      </c>
      <c r="R2445" s="25">
        <f t="shared" ca="1" si="1100"/>
        <v>-125.75287939992495</v>
      </c>
      <c r="S2445" s="25">
        <f ca="1">VLOOKUP(CONCATENATE($F2445," ",$G2445),AllocFactorMatrix,(S$4+1),FALSE)*$E2446</f>
        <v>-1.0514244237972352</v>
      </c>
      <c r="T2445" s="25">
        <f ca="1">VLOOKUP(CONCATENATE($F2445," ",$G2445),AllocFactorMatrix,(T$4+1),FALSE)*$E2446</f>
        <v>-19.769188310385442</v>
      </c>
      <c r="U2445" s="25">
        <f ca="1">VLOOKUP(CONCATENATE($F2445," ",$G2445),AllocFactorMatrix,(U$4+1),FALSE)*$E2446</f>
        <v>-39.465097908010293</v>
      </c>
      <c r="V2445" s="25">
        <f ca="1">VLOOKUP(CONCATENATE($F2445," ",$G2445),AllocFactorMatrix,(V$4+1),FALSE)*$E2446</f>
        <v>-9.7354585556643549</v>
      </c>
      <c r="W2445" s="25">
        <f t="shared" ca="1" si="1102"/>
        <v>-70.021169197857319</v>
      </c>
      <c r="X2445" s="25">
        <f ca="1">VLOOKUP(CONCATENATE($F2445," ",$G2445),AllocFactorMatrix,(X$4+1),FALSE)*$E2446</f>
        <v>-24.264413434290052</v>
      </c>
      <c r="Y2445" s="25">
        <f ca="1">VLOOKUP(CONCATENATE($F2445," ",$G2445),AllocFactorMatrix,(Y$4+1),FALSE)*$E2446</f>
        <v>-0.40715328802174922</v>
      </c>
      <c r="Z2445" s="25">
        <f t="shared" ca="1" si="1101"/>
        <v>-24.671566722311802</v>
      </c>
      <c r="AA2445" s="25">
        <f ca="1">VLOOKUP(CONCATENATE($F2445," ",$G2445),AllocFactorMatrix,(AA$4+1),FALSE)*$E2446</f>
        <v>-1.419962253762542</v>
      </c>
      <c r="AB2445" s="25">
        <f ca="1">VLOOKUP(CONCATENATE($F2445," ",$G2445),AllocFactorMatrix,(AB$4+1),FALSE)*$E2446</f>
        <v>-391.15232819930162</v>
      </c>
      <c r="AC2445" s="25">
        <f ca="1">VLOOKUP(CONCATENATE($F2445," ",$G2445),AllocFactorMatrix,(AC$4+1),FALSE)*$E2446</f>
        <v>-78.608393335678812</v>
      </c>
    </row>
    <row r="2446" spans="4:29" collapsed="1">
      <c r="D2446" s="58" t="s">
        <v>1247</v>
      </c>
      <c r="E2446" s="61">
        <f>'Sch 5'!AI449+'Sch 5'!AT449+'Sch 5'!AI453</f>
        <v>-89189.662200000137</v>
      </c>
      <c r="F2446" s="61" t="s">
        <v>549</v>
      </c>
      <c r="G2446" s="20" t="str">
        <f>$G$15</f>
        <v>TOTAL</v>
      </c>
      <c r="H2446" s="24">
        <f t="shared" ca="1" si="1086"/>
        <v>-89189.662200000166</v>
      </c>
      <c r="I2446" s="25">
        <f ca="1">VLOOKUP(CONCATENATE($F2446," ",$G2446),AllocFactorMatrix,(I$4+1),FALSE)*$E2446</f>
        <v>-52609.363880553356</v>
      </c>
      <c r="J2446" s="25">
        <f ca="1">VLOOKUP(CONCATENATE($F2446," ",$G2446),AllocFactorMatrix,(J$4+1),FALSE)*$E2446</f>
        <v>-13197.919338905571</v>
      </c>
      <c r="K2446" s="25">
        <f ca="1">VLOOKUP(CONCATENATE($F2446," ",$G2446),AllocFactorMatrix,(K$4+1),FALSE)*$E2446</f>
        <v>-130.90290373828671</v>
      </c>
      <c r="L2446" s="25">
        <f ca="1">VLOOKUP(CONCATENATE($F2446," ",$G2446),AllocFactorMatrix,(L$4+1),FALSE)*$E2446</f>
        <v>-6.9439328746126421</v>
      </c>
      <c r="M2446" s="25">
        <f t="shared" ca="1" si="1099"/>
        <v>-13335.766175518469</v>
      </c>
      <c r="N2446" s="25">
        <f ca="1">VLOOKUP(CONCATENATE($F2446," ",$G2446),AllocFactorMatrix,(N$4+1),FALSE)*$E2446</f>
        <v>-3933.1697425595935</v>
      </c>
      <c r="O2446" s="25">
        <f ca="1">VLOOKUP(CONCATENATE($F2446," ",$G2446),AllocFactorMatrix,(O$4+1),FALSE)*$E2446</f>
        <v>-1024.9830715822395</v>
      </c>
      <c r="P2446" s="25">
        <f ca="1">VLOOKUP(CONCATENATE($F2446," ",$G2446),AllocFactorMatrix,(P$4+1),FALSE)*$E2446</f>
        <v>-70.474893473986867</v>
      </c>
      <c r="Q2446" s="25">
        <f ca="1">VLOOKUP(CONCATENATE($F2446," ",$G2446),AllocFactorMatrix,(Q$4+1),FALSE)*$E2446</f>
        <v>-17.303286673420221</v>
      </c>
      <c r="R2446" s="25">
        <f t="shared" ca="1" si="1100"/>
        <v>-5045.9309942892405</v>
      </c>
      <c r="S2446" s="25">
        <f ca="1">VLOOKUP(CONCATENATE($F2446," ",$G2446),AllocFactorMatrix,(S$4+1),FALSE)*$E2446</f>
        <v>-229.49916507489297</v>
      </c>
      <c r="T2446" s="25">
        <f ca="1">VLOOKUP(CONCATENATE($F2446," ",$G2446),AllocFactorMatrix,(T$4+1),FALSE)*$E2446</f>
        <v>-2447.6849087772366</v>
      </c>
      <c r="U2446" s="25">
        <f ca="1">VLOOKUP(CONCATENATE($F2446," ",$G2446),AllocFactorMatrix,(U$4+1),FALSE)*$E2446</f>
        <v>-11908.850541599057</v>
      </c>
      <c r="V2446" s="25">
        <f ca="1">VLOOKUP(CONCATENATE($F2446," ",$G2446),AllocFactorMatrix,(V$4+1),FALSE)*$E2446</f>
        <v>-1790.6502704076415</v>
      </c>
      <c r="W2446" s="25">
        <f t="shared" ca="1" si="1102"/>
        <v>-16376.684885858827</v>
      </c>
      <c r="X2446" s="25">
        <f ca="1">VLOOKUP(CONCATENATE($F2446," ",$G2446),AllocFactorMatrix,(X$4+1),FALSE)*$E2446</f>
        <v>-1074.4291560300296</v>
      </c>
      <c r="Y2446" s="25">
        <f ca="1">VLOOKUP(CONCATENATE($F2446," ",$G2446),AllocFactorMatrix,(Y$4+1),FALSE)*$E2446</f>
        <v>-23.182042127940615</v>
      </c>
      <c r="Z2446" s="25">
        <f t="shared" ca="1" si="1101"/>
        <v>-1097.6111981579702</v>
      </c>
      <c r="AA2446" s="25">
        <f ca="1">VLOOKUP(CONCATENATE($F2446," ",$G2446),AllocFactorMatrix,(AA$4+1),FALSE)*$E2446</f>
        <v>-20.850190632795986</v>
      </c>
      <c r="AB2446" s="25">
        <f ca="1">VLOOKUP(CONCATENATE($F2446," ",$G2446),AllocFactorMatrix,(AB$4+1),FALSE)*$E2446</f>
        <v>-578.25583353858883</v>
      </c>
      <c r="AC2446" s="25">
        <f ca="1">VLOOKUP(CONCATENATE($F2446," ",$G2446),AllocFactorMatrix,(AC$4+1),FALSE)*$E2446</f>
        <v>-125.19904145090081</v>
      </c>
    </row>
    <row r="2447" spans="4:29" hidden="1" outlineLevel="1">
      <c r="F2447" s="61" t="str">
        <f>F2454</f>
        <v>RB_GUP-Land_D</v>
      </c>
      <c r="G2447" s="20" t="str">
        <f>$G$8</f>
        <v>PRODUCTION</v>
      </c>
      <c r="H2447" s="24">
        <f t="shared" ref="H2447:H2454" si="1103">SUBTOTAL(9,I2447:AC2447)</f>
        <v>0</v>
      </c>
      <c r="I2447" s="25">
        <f>VLOOKUP(CONCATENATE($F2447," ",$G2447),AllocFactorMatrix,(I$4+1),FALSE)*$E2454</f>
        <v>0</v>
      </c>
      <c r="J2447" s="25">
        <f>VLOOKUP(CONCATENATE($F2447," ",$G2447),AllocFactorMatrix,(J$4+1),FALSE)*$E2454</f>
        <v>0</v>
      </c>
      <c r="K2447" s="25">
        <f>VLOOKUP(CONCATENATE($F2447," ",$G2447),AllocFactorMatrix,(K$4+1),FALSE)*$E2454</f>
        <v>0</v>
      </c>
      <c r="L2447" s="25">
        <f>VLOOKUP(CONCATENATE($F2447," ",$G2447),AllocFactorMatrix,(L$4+1),FALSE)*$E2454</f>
        <v>0</v>
      </c>
      <c r="M2447" s="25">
        <f t="shared" si="1099"/>
        <v>0</v>
      </c>
      <c r="N2447" s="25">
        <f>VLOOKUP(CONCATENATE($F2447," ",$G2447),AllocFactorMatrix,(N$4+1),FALSE)*$E2454</f>
        <v>0</v>
      </c>
      <c r="O2447" s="25">
        <f>VLOOKUP(CONCATENATE($F2447," ",$G2447),AllocFactorMatrix,(O$4+1),FALSE)*$E2454</f>
        <v>0</v>
      </c>
      <c r="P2447" s="25">
        <f>VLOOKUP(CONCATENATE($F2447," ",$G2447),AllocFactorMatrix,(P$4+1),FALSE)*$E2454</f>
        <v>0</v>
      </c>
      <c r="Q2447" s="25">
        <f>VLOOKUP(CONCATENATE($F2447," ",$G2447),AllocFactorMatrix,(Q$4+1),FALSE)*$E2454</f>
        <v>0</v>
      </c>
      <c r="R2447" s="25">
        <f>SUBTOTAL(9,N2447:Q2447)</f>
        <v>0</v>
      </c>
      <c r="S2447" s="25">
        <f>VLOOKUP(CONCATENATE($F2447," ",$G2447),AllocFactorMatrix,(S$4+1),FALSE)*$E2454</f>
        <v>0</v>
      </c>
      <c r="T2447" s="25">
        <f>VLOOKUP(CONCATENATE($F2447," ",$G2447),AllocFactorMatrix,(T$4+1),FALSE)*$E2454</f>
        <v>0</v>
      </c>
      <c r="U2447" s="25">
        <f>VLOOKUP(CONCATENATE($F2447," ",$G2447),AllocFactorMatrix,(U$4+1),FALSE)*$E2454</f>
        <v>0</v>
      </c>
      <c r="V2447" s="25">
        <f>VLOOKUP(CONCATENATE($F2447," ",$G2447),AllocFactorMatrix,(V$4+1),FALSE)*$E2454</f>
        <v>0</v>
      </c>
      <c r="W2447" s="25">
        <f>SUBTOTAL(9,S2447:V2447)</f>
        <v>0</v>
      </c>
      <c r="X2447" s="25">
        <f>VLOOKUP(CONCATENATE($F2447," ",$G2447),AllocFactorMatrix,(X$4+1),FALSE)*$E2454</f>
        <v>0</v>
      </c>
      <c r="Y2447" s="25">
        <f>VLOOKUP(CONCATENATE($F2447," ",$G2447),AllocFactorMatrix,(Y$4+1),FALSE)*$E2454</f>
        <v>0</v>
      </c>
      <c r="Z2447" s="25">
        <f t="shared" si="1101"/>
        <v>0</v>
      </c>
      <c r="AA2447" s="25">
        <f>VLOOKUP(CONCATENATE($F2447," ",$G2447),AllocFactorMatrix,(AA$4+1),FALSE)*$E2454</f>
        <v>0</v>
      </c>
      <c r="AB2447" s="25">
        <f>VLOOKUP(CONCATENATE($F2447," ",$G2447),AllocFactorMatrix,(AB$4+1),FALSE)*$E2454</f>
        <v>0</v>
      </c>
      <c r="AC2447" s="25">
        <f>VLOOKUP(CONCATENATE($F2447," ",$G2447),AllocFactorMatrix,(AC$4+1),FALSE)*$E2454</f>
        <v>0</v>
      </c>
    </row>
    <row r="2448" spans="4:29" hidden="1" outlineLevel="1">
      <c r="F2448" s="61" t="str">
        <f>F2454</f>
        <v>RB_GUP-Land_D</v>
      </c>
      <c r="G2448" s="20" t="str">
        <f>$G$9</f>
        <v>BULKTRAN</v>
      </c>
      <c r="H2448" s="24">
        <f t="shared" si="1103"/>
        <v>0</v>
      </c>
      <c r="I2448" s="25">
        <f>VLOOKUP(CONCATENATE($F2448," ",$G2448),AllocFactorMatrix,(I$4+1),FALSE)*$E2454</f>
        <v>0</v>
      </c>
      <c r="J2448" s="25">
        <f>VLOOKUP(CONCATENATE($F2448," ",$G2448),AllocFactorMatrix,(J$4+1),FALSE)*$E2454</f>
        <v>0</v>
      </c>
      <c r="K2448" s="25">
        <f>VLOOKUP(CONCATENATE($F2448," ",$G2448),AllocFactorMatrix,(K$4+1),FALSE)*$E2454</f>
        <v>0</v>
      </c>
      <c r="L2448" s="25">
        <f>VLOOKUP(CONCATENATE($F2448," ",$G2448),AllocFactorMatrix,(L$4+1),FALSE)*$E2454</f>
        <v>0</v>
      </c>
      <c r="M2448" s="25">
        <f t="shared" si="1099"/>
        <v>0</v>
      </c>
      <c r="N2448" s="25">
        <f>VLOOKUP(CONCATENATE($F2448," ",$G2448),AllocFactorMatrix,(N$4+1),FALSE)*$E2454</f>
        <v>0</v>
      </c>
      <c r="O2448" s="25">
        <f>VLOOKUP(CONCATENATE($F2448," ",$G2448),AllocFactorMatrix,(O$4+1),FALSE)*$E2454</f>
        <v>0</v>
      </c>
      <c r="P2448" s="25">
        <f>VLOOKUP(CONCATENATE($F2448," ",$G2448),AllocFactorMatrix,(P$4+1),FALSE)*$E2454</f>
        <v>0</v>
      </c>
      <c r="Q2448" s="25">
        <f>VLOOKUP(CONCATENATE($F2448," ",$G2448),AllocFactorMatrix,(Q$4+1),FALSE)*$E2454</f>
        <v>0</v>
      </c>
      <c r="R2448" s="25">
        <f t="shared" ref="R2448:R2454" si="1104">SUBTOTAL(9,N2448:Q2448)</f>
        <v>0</v>
      </c>
      <c r="S2448" s="25">
        <f>VLOOKUP(CONCATENATE($F2448," ",$G2448),AllocFactorMatrix,(S$4+1),FALSE)*$E2454</f>
        <v>0</v>
      </c>
      <c r="T2448" s="25">
        <f>VLOOKUP(CONCATENATE($F2448," ",$G2448),AllocFactorMatrix,(T$4+1),FALSE)*$E2454</f>
        <v>0</v>
      </c>
      <c r="U2448" s="25">
        <f>VLOOKUP(CONCATENATE($F2448," ",$G2448),AllocFactorMatrix,(U$4+1),FALSE)*$E2454</f>
        <v>0</v>
      </c>
      <c r="V2448" s="25">
        <f>VLOOKUP(CONCATENATE($F2448," ",$G2448),AllocFactorMatrix,(V$4+1),FALSE)*$E2454</f>
        <v>0</v>
      </c>
      <c r="W2448" s="25">
        <f t="shared" ref="W2448:W2454" si="1105">SUBTOTAL(9,S2448:V2448)</f>
        <v>0</v>
      </c>
      <c r="X2448" s="25">
        <f>VLOOKUP(CONCATENATE($F2448," ",$G2448),AllocFactorMatrix,(X$4+1),FALSE)*$E2454</f>
        <v>0</v>
      </c>
      <c r="Y2448" s="25">
        <f>VLOOKUP(CONCATENATE($F2448," ",$G2448),AllocFactorMatrix,(Y$4+1),FALSE)*$E2454</f>
        <v>0</v>
      </c>
      <c r="Z2448" s="25">
        <f t="shared" si="1101"/>
        <v>0</v>
      </c>
      <c r="AA2448" s="25">
        <f>VLOOKUP(CONCATENATE($F2448," ",$G2448),AllocFactorMatrix,(AA$4+1),FALSE)*$E2454</f>
        <v>0</v>
      </c>
      <c r="AB2448" s="25">
        <f>VLOOKUP(CONCATENATE($F2448," ",$G2448),AllocFactorMatrix,(AB$4+1),FALSE)*$E2454</f>
        <v>0</v>
      </c>
      <c r="AC2448" s="25">
        <f>VLOOKUP(CONCATENATE($F2448," ",$G2448),AllocFactorMatrix,(AC$4+1),FALSE)*$E2454</f>
        <v>0</v>
      </c>
    </row>
    <row r="2449" spans="4:29" hidden="1" outlineLevel="1">
      <c r="F2449" s="61" t="str">
        <f>F2454</f>
        <v>RB_GUP-Land_D</v>
      </c>
      <c r="G2449" s="20" t="str">
        <f>$G$10</f>
        <v>SUBTRAN</v>
      </c>
      <c r="H2449" s="24">
        <f t="shared" si="1103"/>
        <v>0</v>
      </c>
      <c r="I2449" s="25">
        <f>VLOOKUP(CONCATENATE($F2449," ",$G2449),AllocFactorMatrix,(I$4+1),FALSE)*$E2454</f>
        <v>0</v>
      </c>
      <c r="J2449" s="25">
        <f>VLOOKUP(CONCATENATE($F2449," ",$G2449),AllocFactorMatrix,(J$4+1),FALSE)*$E2454</f>
        <v>0</v>
      </c>
      <c r="K2449" s="25">
        <f>VLOOKUP(CONCATENATE($F2449," ",$G2449),AllocFactorMatrix,(K$4+1),FALSE)*$E2454</f>
        <v>0</v>
      </c>
      <c r="L2449" s="25">
        <f>VLOOKUP(CONCATENATE($F2449," ",$G2449),AllocFactorMatrix,(L$4+1),FALSE)*$E2454</f>
        <v>0</v>
      </c>
      <c r="M2449" s="25">
        <f t="shared" si="1099"/>
        <v>0</v>
      </c>
      <c r="N2449" s="25">
        <f>VLOOKUP(CONCATENATE($F2449," ",$G2449),AllocFactorMatrix,(N$4+1),FALSE)*$E2454</f>
        <v>0</v>
      </c>
      <c r="O2449" s="25">
        <f>VLOOKUP(CONCATENATE($F2449," ",$G2449),AllocFactorMatrix,(O$4+1),FALSE)*$E2454</f>
        <v>0</v>
      </c>
      <c r="P2449" s="25">
        <f>VLOOKUP(CONCATENATE($F2449," ",$G2449),AllocFactorMatrix,(P$4+1),FALSE)*$E2454</f>
        <v>0</v>
      </c>
      <c r="Q2449" s="25">
        <f>VLOOKUP(CONCATENATE($F2449," ",$G2449),AllocFactorMatrix,(Q$4+1),FALSE)*$E2454</f>
        <v>0</v>
      </c>
      <c r="R2449" s="25">
        <f t="shared" si="1104"/>
        <v>0</v>
      </c>
      <c r="S2449" s="25">
        <f>VLOOKUP(CONCATENATE($F2449," ",$G2449),AllocFactorMatrix,(S$4+1),FALSE)*$E2454</f>
        <v>0</v>
      </c>
      <c r="T2449" s="25">
        <f>VLOOKUP(CONCATENATE($F2449," ",$G2449),AllocFactorMatrix,(T$4+1),FALSE)*$E2454</f>
        <v>0</v>
      </c>
      <c r="U2449" s="25">
        <f>VLOOKUP(CONCATENATE($F2449," ",$G2449),AllocFactorMatrix,(U$4+1),FALSE)*$E2454</f>
        <v>0</v>
      </c>
      <c r="V2449" s="25">
        <f>VLOOKUP(CONCATENATE($F2449," ",$G2449),AllocFactorMatrix,(V$4+1),FALSE)*$E2454</f>
        <v>0</v>
      </c>
      <c r="W2449" s="25">
        <f t="shared" si="1105"/>
        <v>0</v>
      </c>
      <c r="X2449" s="25">
        <f>VLOOKUP(CONCATENATE($F2449," ",$G2449),AllocFactorMatrix,(X$4+1),FALSE)*$E2454</f>
        <v>0</v>
      </c>
      <c r="Y2449" s="25">
        <f>VLOOKUP(CONCATENATE($F2449," ",$G2449),AllocFactorMatrix,(Y$4+1),FALSE)*$E2454</f>
        <v>0</v>
      </c>
      <c r="Z2449" s="25">
        <f t="shared" si="1101"/>
        <v>0</v>
      </c>
      <c r="AA2449" s="25">
        <f>VLOOKUP(CONCATENATE($F2449," ",$G2449),AllocFactorMatrix,(AA$4+1),FALSE)*$E2454</f>
        <v>0</v>
      </c>
      <c r="AB2449" s="25">
        <f>VLOOKUP(CONCATENATE($F2449," ",$G2449),AllocFactorMatrix,(AB$4+1),FALSE)*$E2454</f>
        <v>0</v>
      </c>
      <c r="AC2449" s="25">
        <f>VLOOKUP(CONCATENATE($F2449," ",$G2449),AllocFactorMatrix,(AC$4+1),FALSE)*$E2454</f>
        <v>0</v>
      </c>
    </row>
    <row r="2450" spans="4:29" hidden="1" outlineLevel="1">
      <c r="F2450" s="61" t="str">
        <f>F2454</f>
        <v>RB_GUP-Land_D</v>
      </c>
      <c r="G2450" s="20" t="str">
        <f>$G$11</f>
        <v>DISTPRI</v>
      </c>
      <c r="H2450" s="24">
        <f t="shared" si="1103"/>
        <v>247107.85356309265</v>
      </c>
      <c r="I2450" s="25">
        <f>VLOOKUP(CONCATENATE($F2450," ",$G2450),AllocFactorMatrix,(I$4+1),FALSE)*$E2454</f>
        <v>164202.8361202573</v>
      </c>
      <c r="J2450" s="25">
        <f>VLOOKUP(CONCATENATE($F2450," ",$G2450),AllocFactorMatrix,(J$4+1),FALSE)*$E2454</f>
        <v>41339.973107426675</v>
      </c>
      <c r="K2450" s="25">
        <f>VLOOKUP(CONCATENATE($F2450," ",$G2450),AllocFactorMatrix,(K$4+1),FALSE)*$E2454</f>
        <v>482.42267093534656</v>
      </c>
      <c r="L2450" s="25">
        <f>VLOOKUP(CONCATENATE($F2450," ",$G2450),AllocFactorMatrix,(L$4+1),FALSE)*$E2454</f>
        <v>0</v>
      </c>
      <c r="M2450" s="25">
        <f t="shared" si="1099"/>
        <v>41822.395778362021</v>
      </c>
      <c r="N2450" s="25">
        <f>VLOOKUP(CONCATENATE($F2450," ",$G2450),AllocFactorMatrix,(N$4+1),FALSE)*$E2454</f>
        <v>17826.941523714388</v>
      </c>
      <c r="O2450" s="25">
        <f>VLOOKUP(CONCATENATE($F2450," ",$G2450),AllocFactorMatrix,(O$4+1),FALSE)*$E2454</f>
        <v>5060.6835439873239</v>
      </c>
      <c r="P2450" s="25">
        <f>VLOOKUP(CONCATENATE($F2450," ",$G2450),AllocFactorMatrix,(P$4+1),FALSE)*$E2454</f>
        <v>0</v>
      </c>
      <c r="Q2450" s="25">
        <f>VLOOKUP(CONCATENATE($F2450," ",$G2450),AllocFactorMatrix,(Q$4+1),FALSE)*$E2454</f>
        <v>0</v>
      </c>
      <c r="R2450" s="25">
        <f t="shared" si="1104"/>
        <v>22887.625067701712</v>
      </c>
      <c r="S2450" s="25">
        <f>VLOOKUP(CONCATENATE($F2450," ",$G2450),AllocFactorMatrix,(S$4+1),FALSE)*$E2454</f>
        <v>1016.73597712169</v>
      </c>
      <c r="T2450" s="25">
        <f>VLOOKUP(CONCATENATE($F2450," ",$G2450),AllocFactorMatrix,(T$4+1),FALSE)*$E2454</f>
        <v>11759.973775733879</v>
      </c>
      <c r="U2450" s="25">
        <f>VLOOKUP(CONCATENATE($F2450," ",$G2450),AllocFactorMatrix,(U$4+1),FALSE)*$E2454</f>
        <v>0</v>
      </c>
      <c r="V2450" s="25">
        <f>VLOOKUP(CONCATENATE($F2450," ",$G2450),AllocFactorMatrix,(V$4+1),FALSE)*$E2454</f>
        <v>0</v>
      </c>
      <c r="W2450" s="25">
        <f t="shared" si="1105"/>
        <v>12776.70975285557</v>
      </c>
      <c r="X2450" s="25">
        <f>VLOOKUP(CONCATENATE($F2450," ",$G2450),AllocFactorMatrix,(X$4+1),FALSE)*$E2454</f>
        <v>4837.9315685041611</v>
      </c>
      <c r="Y2450" s="25">
        <f>VLOOKUP(CONCATENATE($F2450," ",$G2450),AllocFactorMatrix,(Y$4+1),FALSE)*$E2454</f>
        <v>115.91284100603731</v>
      </c>
      <c r="Z2450" s="25">
        <f t="shared" si="1101"/>
        <v>4953.8444095101986</v>
      </c>
      <c r="AA2450" s="25">
        <f>VLOOKUP(CONCATENATE($F2450," ",$G2450),AllocFactorMatrix,(AA$4+1),FALSE)*$E2454</f>
        <v>83.235455693361075</v>
      </c>
      <c r="AB2450" s="25">
        <f>VLOOKUP(CONCATENATE($F2450," ",$G2450),AllocFactorMatrix,(AB$4+1),FALSE)*$E2454</f>
        <v>305.11494246072755</v>
      </c>
      <c r="AC2450" s="25">
        <f>VLOOKUP(CONCATENATE($F2450," ",$G2450),AllocFactorMatrix,(AC$4+1),FALSE)*$E2454</f>
        <v>76.092036251776619</v>
      </c>
    </row>
    <row r="2451" spans="4:29" hidden="1" outlineLevel="1">
      <c r="F2451" s="61" t="str">
        <f>F2454</f>
        <v>RB_GUP-Land_D</v>
      </c>
      <c r="G2451" s="20" t="str">
        <f>$G$12</f>
        <v>DISTSEC</v>
      </c>
      <c r="H2451" s="24">
        <f t="shared" si="1103"/>
        <v>112510.49735763783</v>
      </c>
      <c r="I2451" s="25">
        <f>VLOOKUP(CONCATENATE($F2451," ",$G2451),AllocFactorMatrix,(I$4+1),FALSE)*$E2454</f>
        <v>84000.535578684052</v>
      </c>
      <c r="J2451" s="25">
        <f>VLOOKUP(CONCATENATE($F2451," ",$G2451),AllocFactorMatrix,(J$4+1),FALSE)*$E2454</f>
        <v>18857.00712229389</v>
      </c>
      <c r="K2451" s="25">
        <f>VLOOKUP(CONCATENATE($F2451," ",$G2451),AllocFactorMatrix,(K$4+1),FALSE)*$E2454</f>
        <v>0</v>
      </c>
      <c r="L2451" s="25">
        <f>VLOOKUP(CONCATENATE($F2451," ",$G2451),AllocFactorMatrix,(L$4+1),FALSE)*$E2454</f>
        <v>0</v>
      </c>
      <c r="M2451" s="25">
        <f t="shared" si="1099"/>
        <v>18857.00712229389</v>
      </c>
      <c r="N2451" s="25">
        <f>VLOOKUP(CONCATENATE($F2451," ",$G2451),AllocFactorMatrix,(N$4+1),FALSE)*$E2454</f>
        <v>6647.2938031237982</v>
      </c>
      <c r="O2451" s="25">
        <f>VLOOKUP(CONCATENATE($F2451," ",$G2451),AllocFactorMatrix,(O$4+1),FALSE)*$E2454</f>
        <v>0</v>
      </c>
      <c r="P2451" s="25">
        <f>VLOOKUP(CONCATENATE($F2451," ",$G2451),AllocFactorMatrix,(P$4+1),FALSE)*$E2454</f>
        <v>0</v>
      </c>
      <c r="Q2451" s="25">
        <f>VLOOKUP(CONCATENATE($F2451," ",$G2451),AllocFactorMatrix,(Q$4+1),FALSE)*$E2454</f>
        <v>0</v>
      </c>
      <c r="R2451" s="25">
        <f t="shared" si="1104"/>
        <v>6647.2938031237982</v>
      </c>
      <c r="S2451" s="25">
        <f>VLOOKUP(CONCATENATE($F2451," ",$G2451),AllocFactorMatrix,(S$4+1),FALSE)*$E2454</f>
        <v>294.21292249668642</v>
      </c>
      <c r="T2451" s="25">
        <f>VLOOKUP(CONCATENATE($F2451," ",$G2451),AllocFactorMatrix,(T$4+1),FALSE)*$E2454</f>
        <v>0</v>
      </c>
      <c r="U2451" s="25">
        <f>VLOOKUP(CONCATENATE($F2451," ",$G2451),AllocFactorMatrix,(U$4+1),FALSE)*$E2454</f>
        <v>0</v>
      </c>
      <c r="V2451" s="25">
        <f>VLOOKUP(CONCATENATE($F2451," ",$G2451),AllocFactorMatrix,(V$4+1),FALSE)*$E2454</f>
        <v>0</v>
      </c>
      <c r="W2451" s="25">
        <f t="shared" si="1105"/>
        <v>294.21292249668642</v>
      </c>
      <c r="X2451" s="25">
        <f>VLOOKUP(CONCATENATE($F2451," ",$G2451),AllocFactorMatrix,(X$4+1),FALSE)*$E2454</f>
        <v>1850.0410239356979</v>
      </c>
      <c r="Y2451" s="25">
        <f>VLOOKUP(CONCATENATE($F2451," ",$G2451),AllocFactorMatrix,(Y$4+1),FALSE)*$E2454</f>
        <v>0</v>
      </c>
      <c r="Z2451" s="25">
        <f t="shared" si="1101"/>
        <v>1850.0410239356979</v>
      </c>
      <c r="AA2451" s="25">
        <f>VLOOKUP(CONCATENATE($F2451," ",$G2451),AllocFactorMatrix,(AA$4+1),FALSE)*$E2454</f>
        <v>30.167276533513686</v>
      </c>
      <c r="AB2451" s="25">
        <f>VLOOKUP(CONCATENATE($F2451," ",$G2451),AllocFactorMatrix,(AB$4+1),FALSE)*$E2454</f>
        <v>666.13937258514181</v>
      </c>
      <c r="AC2451" s="25">
        <f>VLOOKUP(CONCATENATE($F2451," ",$G2451),AllocFactorMatrix,(AC$4+1),FALSE)*$E2454</f>
        <v>165.10025798504498</v>
      </c>
    </row>
    <row r="2452" spans="4:29" hidden="1" outlineLevel="1">
      <c r="F2452" s="61" t="str">
        <f>F2454</f>
        <v>RB_GUP-Land_D</v>
      </c>
      <c r="G2452" s="20" t="str">
        <f>$G$13</f>
        <v>ENERGY</v>
      </c>
      <c r="H2452" s="24">
        <f t="shared" si="1103"/>
        <v>0</v>
      </c>
      <c r="I2452" s="25">
        <f>VLOOKUP(CONCATENATE($F2452," ",$G2452),AllocFactorMatrix,(I$4+1),FALSE)*$E2454</f>
        <v>0</v>
      </c>
      <c r="J2452" s="25">
        <f>VLOOKUP(CONCATENATE($F2452," ",$G2452),AllocFactorMatrix,(J$4+1),FALSE)*$E2454</f>
        <v>0</v>
      </c>
      <c r="K2452" s="25">
        <f>VLOOKUP(CONCATENATE($F2452," ",$G2452),AllocFactorMatrix,(K$4+1),FALSE)*$E2454</f>
        <v>0</v>
      </c>
      <c r="L2452" s="25">
        <f>VLOOKUP(CONCATENATE($F2452," ",$G2452),AllocFactorMatrix,(L$4+1),FALSE)*$E2454</f>
        <v>0</v>
      </c>
      <c r="M2452" s="25">
        <f t="shared" si="1099"/>
        <v>0</v>
      </c>
      <c r="N2452" s="25">
        <f>VLOOKUP(CONCATENATE($F2452," ",$G2452),AllocFactorMatrix,(N$4+1),FALSE)*$E2454</f>
        <v>0</v>
      </c>
      <c r="O2452" s="25">
        <f>VLOOKUP(CONCATENATE($F2452," ",$G2452),AllocFactorMatrix,(O$4+1),FALSE)*$E2454</f>
        <v>0</v>
      </c>
      <c r="P2452" s="25">
        <f>VLOOKUP(CONCATENATE($F2452," ",$G2452),AllocFactorMatrix,(P$4+1),FALSE)*$E2454</f>
        <v>0</v>
      </c>
      <c r="Q2452" s="25">
        <f>VLOOKUP(CONCATENATE($F2452," ",$G2452),AllocFactorMatrix,(Q$4+1),FALSE)*$E2454</f>
        <v>0</v>
      </c>
      <c r="R2452" s="25">
        <f t="shared" si="1104"/>
        <v>0</v>
      </c>
      <c r="S2452" s="25">
        <f>VLOOKUP(CONCATENATE($F2452," ",$G2452),AllocFactorMatrix,(S$4+1),FALSE)*$E2454</f>
        <v>0</v>
      </c>
      <c r="T2452" s="25">
        <f>VLOOKUP(CONCATENATE($F2452," ",$G2452),AllocFactorMatrix,(T$4+1),FALSE)*$E2454</f>
        <v>0</v>
      </c>
      <c r="U2452" s="25">
        <f>VLOOKUP(CONCATENATE($F2452," ",$G2452),AllocFactorMatrix,(U$4+1),FALSE)*$E2454</f>
        <v>0</v>
      </c>
      <c r="V2452" s="25">
        <f>VLOOKUP(CONCATENATE($F2452," ",$G2452),AllocFactorMatrix,(V$4+1),FALSE)*$E2454</f>
        <v>0</v>
      </c>
      <c r="W2452" s="25">
        <f t="shared" si="1105"/>
        <v>0</v>
      </c>
      <c r="X2452" s="25">
        <f>VLOOKUP(CONCATENATE($F2452," ",$G2452),AllocFactorMatrix,(X$4+1),FALSE)*$E2454</f>
        <v>0</v>
      </c>
      <c r="Y2452" s="25">
        <f>VLOOKUP(CONCATENATE($F2452," ",$G2452),AllocFactorMatrix,(Y$4+1),FALSE)*$E2454</f>
        <v>0</v>
      </c>
      <c r="Z2452" s="25">
        <f t="shared" si="1101"/>
        <v>0</v>
      </c>
      <c r="AA2452" s="25">
        <f>VLOOKUP(CONCATENATE($F2452," ",$G2452),AllocFactorMatrix,(AA$4+1),FALSE)*$E2454</f>
        <v>0</v>
      </c>
      <c r="AB2452" s="25">
        <f>VLOOKUP(CONCATENATE($F2452," ",$G2452),AllocFactorMatrix,(AB$4+1),FALSE)*$E2454</f>
        <v>0</v>
      </c>
      <c r="AC2452" s="25">
        <f>VLOOKUP(CONCATENATE($F2452," ",$G2452),AllocFactorMatrix,(AC$4+1),FALSE)*$E2454</f>
        <v>0</v>
      </c>
    </row>
    <row r="2453" spans="4:29" hidden="1" outlineLevel="1">
      <c r="F2453" s="61" t="str">
        <f>F2454</f>
        <v>RB_GUP-Land_D</v>
      </c>
      <c r="G2453" s="20" t="str">
        <f>$G$14</f>
        <v>CUSTOMER</v>
      </c>
      <c r="H2453" s="24">
        <f t="shared" si="1103"/>
        <v>225381.64907926958</v>
      </c>
      <c r="I2453" s="25">
        <f>VLOOKUP(CONCATENATE($F2453," ",$G2453),AllocFactorMatrix,(I$4+1),FALSE)*$E2454</f>
        <v>161837.97137041297</v>
      </c>
      <c r="J2453" s="25">
        <f>VLOOKUP(CONCATENATE($F2453," ",$G2453),AllocFactorMatrix,(J$4+1),FALSE)*$E2454</f>
        <v>39670.043360296382</v>
      </c>
      <c r="K2453" s="25">
        <f>VLOOKUP(CONCATENATE($F2453," ",$G2453),AllocFactorMatrix,(K$4+1),FALSE)*$E2454</f>
        <v>322.64677034305254</v>
      </c>
      <c r="L2453" s="25">
        <f>VLOOKUP(CONCATENATE($F2453," ",$G2453),AllocFactorMatrix,(L$4+1),FALSE)*$E2454</f>
        <v>46.030189204688298</v>
      </c>
      <c r="M2453" s="25">
        <f t="shared" si="1099"/>
        <v>40038.720319844128</v>
      </c>
      <c r="N2453" s="25">
        <f>VLOOKUP(CONCATENATE($F2453," ",$G2453),AllocFactorMatrix,(N$4+1),FALSE)*$E2454</f>
        <v>663.29179207582035</v>
      </c>
      <c r="O2453" s="25">
        <f>VLOOKUP(CONCATENATE($F2453," ",$G2453),AllocFactorMatrix,(O$4+1),FALSE)*$E2454</f>
        <v>270.31731590446032</v>
      </c>
      <c r="P2453" s="25">
        <f>VLOOKUP(CONCATENATE($F2453," ",$G2453),AllocFactorMatrix,(P$4+1),FALSE)*$E2454</f>
        <v>132.07489052968751</v>
      </c>
      <c r="Q2453" s="25">
        <f>VLOOKUP(CONCATENATE($F2453," ",$G2453),AllocFactorMatrix,(Q$4+1),FALSE)*$E2454</f>
        <v>56.60233615258408</v>
      </c>
      <c r="R2453" s="25">
        <f t="shared" si="1104"/>
        <v>1122.2863346625522</v>
      </c>
      <c r="S2453" s="25">
        <f>VLOOKUP(CONCATENATE($F2453," ",$G2453),AllocFactorMatrix,(S$4+1),FALSE)*$E2454</f>
        <v>9.5500024864377249</v>
      </c>
      <c r="T2453" s="25">
        <f>VLOOKUP(CONCATENATE($F2453," ",$G2453),AllocFactorMatrix,(T$4+1),FALSE)*$E2454</f>
        <v>168.35162769883311</v>
      </c>
      <c r="U2453" s="25">
        <f>VLOOKUP(CONCATENATE($F2453," ",$G2453),AllocFactorMatrix,(U$4+1),FALSE)*$E2454</f>
        <v>342.47420171040426</v>
      </c>
      <c r="V2453" s="25">
        <f>VLOOKUP(CONCATENATE($F2453," ",$G2453),AllocFactorMatrix,(V$4+1),FALSE)*$E2454</f>
        <v>84.904024136436988</v>
      </c>
      <c r="W2453" s="25">
        <f t="shared" si="1105"/>
        <v>605.27985603211209</v>
      </c>
      <c r="X2453" s="25">
        <f>VLOOKUP(CONCATENATE($F2453," ",$G2453),AllocFactorMatrix,(X$4+1),FALSE)*$E2454</f>
        <v>224.57516130048998</v>
      </c>
      <c r="Y2453" s="25">
        <f>VLOOKUP(CONCATENATE($F2453," ",$G2453),AllocFactorMatrix,(Y$4+1),FALSE)*$E2454</f>
        <v>3.434377227764347</v>
      </c>
      <c r="Z2453" s="25">
        <f t="shared" si="1101"/>
        <v>228.00953852825432</v>
      </c>
      <c r="AA2453" s="25">
        <f>VLOOKUP(CONCATENATE($F2453," ",$G2453),AllocFactorMatrix,(AA$4+1),FALSE)*$E2454</f>
        <v>13.338183898932083</v>
      </c>
      <c r="AB2453" s="25">
        <f>VLOOKUP(CONCATENATE($F2453," ",$G2453),AllocFactorMatrix,(AB$4+1),FALSE)*$E2454</f>
        <v>18706.367874973315</v>
      </c>
      <c r="AC2453" s="25">
        <f>VLOOKUP(CONCATENATE($F2453," ",$G2453),AllocFactorMatrix,(AC$4+1),FALSE)*$E2454</f>
        <v>2829.6756009173755</v>
      </c>
    </row>
    <row r="2454" spans="4:29" collapsed="1">
      <c r="D2454" s="58" t="s">
        <v>1248</v>
      </c>
      <c r="E2454" s="61">
        <f>'Sch 5'!AV448</f>
        <v>585000</v>
      </c>
      <c r="F2454" s="61" t="s">
        <v>548</v>
      </c>
      <c r="G2454" s="20" t="str">
        <f>$G$15</f>
        <v>TOTAL</v>
      </c>
      <c r="H2454" s="24">
        <f t="shared" si="1103"/>
        <v>585000.00000000023</v>
      </c>
      <c r="I2454" s="25">
        <f>VLOOKUP(CONCATENATE($F2454," ",$G2454),AllocFactorMatrix,(I$4+1),FALSE)*$E2454</f>
        <v>410041.34306935431</v>
      </c>
      <c r="J2454" s="25">
        <f>VLOOKUP(CONCATENATE($F2454," ",$G2454),AllocFactorMatrix,(J$4+1),FALSE)*$E2454</f>
        <v>99867.02359001695</v>
      </c>
      <c r="K2454" s="25">
        <f>VLOOKUP(CONCATENATE($F2454," ",$G2454),AllocFactorMatrix,(K$4+1),FALSE)*$E2454</f>
        <v>805.06944127839904</v>
      </c>
      <c r="L2454" s="25">
        <f>VLOOKUP(CONCATENATE($F2454," ",$G2454),AllocFactorMatrix,(L$4+1),FALSE)*$E2454</f>
        <v>46.030189204688298</v>
      </c>
      <c r="M2454" s="25">
        <f t="shared" si="1099"/>
        <v>100718.12322050003</v>
      </c>
      <c r="N2454" s="25">
        <f>VLOOKUP(CONCATENATE($F2454," ",$G2454),AllocFactorMatrix,(N$4+1),FALSE)*$E2454</f>
        <v>25137.527118914004</v>
      </c>
      <c r="O2454" s="25">
        <f>VLOOKUP(CONCATENATE($F2454," ",$G2454),AllocFactorMatrix,(O$4+1),FALSE)*$E2454</f>
        <v>5331.0008598917839</v>
      </c>
      <c r="P2454" s="25">
        <f>VLOOKUP(CONCATENATE($F2454," ",$G2454),AllocFactorMatrix,(P$4+1),FALSE)*$E2454</f>
        <v>132.07489052968751</v>
      </c>
      <c r="Q2454" s="25">
        <f>VLOOKUP(CONCATENATE($F2454," ",$G2454),AllocFactorMatrix,(Q$4+1),FALSE)*$E2454</f>
        <v>56.60233615258408</v>
      </c>
      <c r="R2454" s="25">
        <f t="shared" si="1104"/>
        <v>30657.205205488059</v>
      </c>
      <c r="S2454" s="25">
        <f>VLOOKUP(CONCATENATE($F2454," ",$G2454),AllocFactorMatrix,(S$4+1),FALSE)*$E2454</f>
        <v>1320.4989021048143</v>
      </c>
      <c r="T2454" s="25">
        <f>VLOOKUP(CONCATENATE($F2454," ",$G2454),AllocFactorMatrix,(T$4+1),FALSE)*$E2454</f>
        <v>11928.325403432711</v>
      </c>
      <c r="U2454" s="25">
        <f>VLOOKUP(CONCATENATE($F2454," ",$G2454),AllocFactorMatrix,(U$4+1),FALSE)*$E2454</f>
        <v>342.47420171040426</v>
      </c>
      <c r="V2454" s="25">
        <f>VLOOKUP(CONCATENATE($F2454," ",$G2454),AllocFactorMatrix,(V$4+1),FALSE)*$E2454</f>
        <v>84.904024136436988</v>
      </c>
      <c r="W2454" s="25">
        <f t="shared" si="1105"/>
        <v>13676.202531384366</v>
      </c>
      <c r="X2454" s="25">
        <f>VLOOKUP(CONCATENATE($F2454," ",$G2454),AllocFactorMatrix,(X$4+1),FALSE)*$E2454</f>
        <v>6912.5477537403485</v>
      </c>
      <c r="Y2454" s="25">
        <f>VLOOKUP(CONCATENATE($F2454," ",$G2454),AllocFactorMatrix,(Y$4+1),FALSE)*$E2454</f>
        <v>119.34721823380166</v>
      </c>
      <c r="Z2454" s="25">
        <f t="shared" si="1101"/>
        <v>7031.8949719741504</v>
      </c>
      <c r="AA2454" s="25">
        <f>VLOOKUP(CONCATENATE($F2454," ",$G2454),AllocFactorMatrix,(AA$4+1),FALSE)*$E2454</f>
        <v>126.74091612580685</v>
      </c>
      <c r="AB2454" s="25">
        <f>VLOOKUP(CONCATENATE($F2454," ",$G2454),AllocFactorMatrix,(AB$4+1),FALSE)*$E2454</f>
        <v>19677.622190019185</v>
      </c>
      <c r="AC2454" s="25">
        <f>VLOOKUP(CONCATENATE($F2454," ",$G2454),AllocFactorMatrix,(AC$4+1),FALSE)*$E2454</f>
        <v>3070.867895154197</v>
      </c>
    </row>
    <row r="2455" spans="4:29" hidden="1" outlineLevel="1">
      <c r="F2455" s="61" t="str">
        <f>F2462</f>
        <v>RB_GUP-Land_P</v>
      </c>
      <c r="G2455" s="20" t="str">
        <f>$G$8</f>
        <v>PRODUCTION</v>
      </c>
      <c r="H2455" s="24">
        <f t="shared" ref="H2455:H2462" ca="1" si="1106">SUBTOTAL(9,I2455:AC2455)</f>
        <v>107145.73158979608</v>
      </c>
      <c r="I2455" s="25">
        <f ca="1">VLOOKUP(CONCATENATE($F2455," ",$G2455),AllocFactorMatrix,(I$4+1),FALSE)*$E2462</f>
        <v>52538.150584068047</v>
      </c>
      <c r="J2455" s="25">
        <f ca="1">VLOOKUP(CONCATENATE($F2455," ",$G2455),AllocFactorMatrix,(J$4+1),FALSE)*$E2462</f>
        <v>13290.109213134821</v>
      </c>
      <c r="K2455" s="25">
        <f ca="1">VLOOKUP(CONCATENATE($F2455," ",$G2455),AllocFactorMatrix,(K$4+1),FALSE)*$E2462</f>
        <v>155.38159134038389</v>
      </c>
      <c r="L2455" s="25">
        <f ca="1">VLOOKUP(CONCATENATE($F2455," ",$G2455),AllocFactorMatrix,(L$4+1),FALSE)*$E2462</f>
        <v>3.8279042989366951</v>
      </c>
      <c r="M2455" s="25">
        <f t="shared" ref="M2455:M2462" ca="1" si="1107">SUBTOTAL(9,J2455:L2455)</f>
        <v>13449.318708774141</v>
      </c>
      <c r="N2455" s="25">
        <f ca="1">VLOOKUP(CONCATENATE($F2455," ",$G2455),AllocFactorMatrix,(N$4+1),FALSE)*$E2462</f>
        <v>5560.7484346376141</v>
      </c>
      <c r="O2455" s="25">
        <f ca="1">VLOOKUP(CONCATENATE($F2455," ",$G2455),AllocFactorMatrix,(O$4+1),FALSE)*$E2462</f>
        <v>1583.6738558161783</v>
      </c>
      <c r="P2455" s="25">
        <f ca="1">VLOOKUP(CONCATENATE($F2455," ",$G2455),AllocFactorMatrix,(P$4+1),FALSE)*$E2462</f>
        <v>125.32480211075737</v>
      </c>
      <c r="Q2455" s="25">
        <f ca="1">VLOOKUP(CONCATENATE($F2455," ",$G2455),AllocFactorMatrix,(Q$4+1),FALSE)*$E2462</f>
        <v>26.453855980641933</v>
      </c>
      <c r="R2455" s="25">
        <f ca="1">SUBTOTAL(9,N2455:Q2455)</f>
        <v>7296.2009485451917</v>
      </c>
      <c r="S2455" s="25">
        <f ca="1">VLOOKUP(CONCATENATE($F2455," ",$G2455),AllocFactorMatrix,(S$4+1),FALSE)*$E2462</f>
        <v>334.03584614777566</v>
      </c>
      <c r="T2455" s="25">
        <f ca="1">VLOOKUP(CONCATENATE($F2455," ",$G2455),AllocFactorMatrix,(T$4+1),FALSE)*$E2462</f>
        <v>3641.576730759668</v>
      </c>
      <c r="U2455" s="25">
        <f ca="1">VLOOKUP(CONCATENATE($F2455," ",$G2455),AllocFactorMatrix,(U$4+1),FALSE)*$E2462</f>
        <v>24320.7731334378</v>
      </c>
      <c r="V2455" s="25">
        <f ca="1">VLOOKUP(CONCATENATE($F2455," ",$G2455),AllocFactorMatrix,(V$4+1),FALSE)*$E2462</f>
        <v>3815.469749012158</v>
      </c>
      <c r="W2455" s="25">
        <f ca="1">SUBTOTAL(9,S2455:V2455)</f>
        <v>32111.855459357401</v>
      </c>
      <c r="X2455" s="25">
        <f ca="1">VLOOKUP(CONCATENATE($F2455," ",$G2455),AllocFactorMatrix,(X$4+1),FALSE)*$E2462</f>
        <v>1509.3383543996561</v>
      </c>
      <c r="Y2455" s="25">
        <f ca="1">VLOOKUP(CONCATENATE($F2455," ",$G2455),AllocFactorMatrix,(Y$4+1),FALSE)*$E2462</f>
        <v>36.435979666521995</v>
      </c>
      <c r="Z2455" s="25">
        <f t="shared" ref="Z2455:Z2462" ca="1" si="1108">SUBTOTAL(9,X2455:Y2455)</f>
        <v>1545.774334066178</v>
      </c>
      <c r="AA2455" s="25">
        <f ca="1">VLOOKUP(CONCATENATE($F2455," ",$G2455),AllocFactorMatrix,(AA$4+1),FALSE)*$E2462</f>
        <v>26.315011701779248</v>
      </c>
      <c r="AB2455" s="25">
        <f ca="1">VLOOKUP(CONCATENATE($F2455," ",$G2455),AllocFactorMatrix,(AB$4+1),FALSE)*$E2462</f>
        <v>142.68524426359795</v>
      </c>
      <c r="AC2455" s="25">
        <f ca="1">VLOOKUP(CONCATENATE($F2455," ",$G2455),AllocFactorMatrix,(AC$4+1),FALSE)*$E2462</f>
        <v>35.431299019730368</v>
      </c>
    </row>
    <row r="2456" spans="4:29" hidden="1" outlineLevel="1">
      <c r="F2456" s="61" t="str">
        <f>F2462</f>
        <v>RB_GUP-Land_P</v>
      </c>
      <c r="G2456" s="20" t="str">
        <f>$G$9</f>
        <v>BULKTRAN</v>
      </c>
      <c r="H2456" s="24">
        <f t="shared" ca="1" si="1106"/>
        <v>1893.8263773356343</v>
      </c>
      <c r="I2456" s="25">
        <f ca="1">VLOOKUP(CONCATENATE($F2456," ",$G2456),AllocFactorMatrix,(I$4+1),FALSE)*$E2462</f>
        <v>928.62435037043724</v>
      </c>
      <c r="J2456" s="25">
        <f ca="1">VLOOKUP(CONCATENATE($F2456," ",$G2456),AllocFactorMatrix,(J$4+1),FALSE)*$E2462</f>
        <v>234.90585217025122</v>
      </c>
      <c r="K2456" s="25">
        <f ca="1">VLOOKUP(CONCATENATE($F2456," ",$G2456),AllocFactorMatrix,(K$4+1),FALSE)*$E2462</f>
        <v>2.7464067104361378</v>
      </c>
      <c r="L2456" s="25">
        <f ca="1">VLOOKUP(CONCATENATE($F2456," ",$G2456),AllocFactorMatrix,(L$4+1),FALSE)*$E2462</f>
        <v>6.765912205440737E-2</v>
      </c>
      <c r="M2456" s="25">
        <f t="shared" ca="1" si="1107"/>
        <v>237.71991800274176</v>
      </c>
      <c r="N2456" s="25">
        <f ca="1">VLOOKUP(CONCATENATE($F2456," ",$G2456),AllocFactorMatrix,(N$4+1),FALSE)*$E2462</f>
        <v>98.287555714888327</v>
      </c>
      <c r="O2456" s="25">
        <f ca="1">VLOOKUP(CONCATENATE($F2456," ",$G2456),AllocFactorMatrix,(O$4+1),FALSE)*$E2462</f>
        <v>27.991813362419887</v>
      </c>
      <c r="P2456" s="25">
        <f ca="1">VLOOKUP(CONCATENATE($F2456," ",$G2456),AllocFactorMatrix,(P$4+1),FALSE)*$E2462</f>
        <v>2.2151457874251346</v>
      </c>
      <c r="Q2456" s="25">
        <f ca="1">VLOOKUP(CONCATENATE($F2456," ",$G2456),AllocFactorMatrix,(Q$4+1),FALSE)*$E2462</f>
        <v>0.46757821795627025</v>
      </c>
      <c r="R2456" s="25">
        <f t="shared" ref="R2456:R2462" ca="1" si="1109">SUBTOTAL(9,N2456:Q2456)</f>
        <v>128.96209308268962</v>
      </c>
      <c r="S2456" s="25">
        <f ca="1">VLOOKUP(CONCATENATE($F2456," ",$G2456),AllocFactorMatrix,(S$4+1),FALSE)*$E2462</f>
        <v>5.9041633019241146</v>
      </c>
      <c r="T2456" s="25">
        <f ca="1">VLOOKUP(CONCATENATE($F2456," ",$G2456),AllocFactorMatrix,(T$4+1),FALSE)*$E2462</f>
        <v>64.365737817791953</v>
      </c>
      <c r="U2456" s="25">
        <f ca="1">VLOOKUP(CONCATENATE($F2456," ",$G2456),AllocFactorMatrix,(U$4+1),FALSE)*$E2462</f>
        <v>429.87546954867929</v>
      </c>
      <c r="V2456" s="25">
        <f ca="1">VLOOKUP(CONCATENATE($F2456," ",$G2456),AllocFactorMatrix,(V$4+1),FALSE)*$E2462</f>
        <v>67.439338416851541</v>
      </c>
      <c r="W2456" s="25">
        <f t="shared" ref="W2456:W2462" ca="1" si="1110">SUBTOTAL(9,S2456:V2456)</f>
        <v>567.58470908524691</v>
      </c>
      <c r="X2456" s="25">
        <f ca="1">VLOOKUP(CONCATENATE($F2456," ",$G2456),AllocFactorMatrix,(X$4+1),FALSE)*$E2462</f>
        <v>26.677915633912637</v>
      </c>
      <c r="Y2456" s="25">
        <f ca="1">VLOOKUP(CONCATENATE($F2456," ",$G2456),AllocFactorMatrix,(Y$4+1),FALSE)*$E2462</f>
        <v>0.64401463644582257</v>
      </c>
      <c r="Z2456" s="25">
        <f t="shared" ca="1" si="1108"/>
        <v>27.321930270358457</v>
      </c>
      <c r="AA2456" s="25">
        <f ca="1">VLOOKUP(CONCATENATE($F2456," ",$G2456),AllocFactorMatrix,(AA$4+1),FALSE)*$E2462</f>
        <v>0.46512411219068595</v>
      </c>
      <c r="AB2456" s="25">
        <f ca="1">VLOOKUP(CONCATENATE($F2456," ",$G2456),AllocFactorMatrix,(AB$4+1),FALSE)*$E2462</f>
        <v>2.5219957457335989</v>
      </c>
      <c r="AC2456" s="25">
        <f ca="1">VLOOKUP(CONCATENATE($F2456," ",$G2456),AllocFactorMatrix,(AC$4+1),FALSE)*$E2462</f>
        <v>0.62625666623589382</v>
      </c>
    </row>
    <row r="2457" spans="4:29" hidden="1" outlineLevel="1">
      <c r="F2457" s="61" t="str">
        <f>F2462</f>
        <v>RB_GUP-Land_P</v>
      </c>
      <c r="G2457" s="20" t="str">
        <f>$G$10</f>
        <v>SUBTRAN</v>
      </c>
      <c r="H2457" s="24">
        <f t="shared" ca="1" si="1106"/>
        <v>726.29866048345013</v>
      </c>
      <c r="I2457" s="25">
        <f ca="1">VLOOKUP(CONCATENATE($F2457," ",$G2457),AllocFactorMatrix,(I$4+1),FALSE)*$E2462</f>
        <v>344.92054664505838</v>
      </c>
      <c r="J2457" s="25">
        <f ca="1">VLOOKUP(CONCATENATE($F2457," ",$G2457),AllocFactorMatrix,(J$4+1),FALSE)*$E2462</f>
        <v>88.294570384048697</v>
      </c>
      <c r="K2457" s="25">
        <f ca="1">VLOOKUP(CONCATENATE($F2457," ",$G2457),AllocFactorMatrix,(K$4+1),FALSE)*$E2462</f>
        <v>1.0289162858693477</v>
      </c>
      <c r="L2457" s="25">
        <f ca="1">VLOOKUP(CONCATENATE($F2457," ",$G2457),AllocFactorMatrix,(L$4+1),FALSE)*$E2462</f>
        <v>3.3732218072823221E-2</v>
      </c>
      <c r="M2457" s="25">
        <f t="shared" ca="1" si="1107"/>
        <v>89.357218887990868</v>
      </c>
      <c r="N2457" s="25">
        <f ca="1">VLOOKUP(CONCATENATE($F2457," ",$G2457),AllocFactorMatrix,(N$4+1),FALSE)*$E2462</f>
        <v>38.483063560471024</v>
      </c>
      <c r="O2457" s="25">
        <f ca="1">VLOOKUP(CONCATENATE($F2457," ",$G2457),AllocFactorMatrix,(O$4+1),FALSE)*$E2462</f>
        <v>10.907937472953838</v>
      </c>
      <c r="P2457" s="25">
        <f ca="1">VLOOKUP(CONCATENATE($F2457," ",$G2457),AllocFactorMatrix,(P$4+1),FALSE)*$E2462</f>
        <v>1.1173319078055957</v>
      </c>
      <c r="Q2457" s="25">
        <f ca="1">VLOOKUP(CONCATENATE($F2457," ",$G2457),AllocFactorMatrix,(Q$4+1),FALSE)*$E2462</f>
        <v>0</v>
      </c>
      <c r="R2457" s="25">
        <f t="shared" ca="1" si="1109"/>
        <v>50.508332941230456</v>
      </c>
      <c r="S2457" s="25">
        <f ca="1">VLOOKUP(CONCATENATE($F2457," ",$G2457),AllocFactorMatrix,(S$4+1),FALSE)*$E2462</f>
        <v>2.1552243913269407</v>
      </c>
      <c r="T2457" s="25">
        <f ca="1">VLOOKUP(CONCATENATE($F2457," ",$G2457),AllocFactorMatrix,(T$4+1),FALSE)*$E2462</f>
        <v>24.909826074719135</v>
      </c>
      <c r="U2457" s="25">
        <f ca="1">VLOOKUP(CONCATENATE($F2457," ",$G2457),AllocFactorMatrix,(U$4+1),FALSE)*$E2462</f>
        <v>202.90909967577133</v>
      </c>
      <c r="V2457" s="25">
        <f ca="1">VLOOKUP(CONCATENATE($F2457," ",$G2457),AllocFactorMatrix,(V$4+1),FALSE)*$E2462</f>
        <v>0</v>
      </c>
      <c r="W2457" s="25">
        <f t="shared" ca="1" si="1110"/>
        <v>229.9741501418174</v>
      </c>
      <c r="X2457" s="25">
        <f ca="1">VLOOKUP(CONCATENATE($F2457," ",$G2457),AllocFactorMatrix,(X$4+1),FALSE)*$E2462</f>
        <v>10.444085257888551</v>
      </c>
      <c r="Y2457" s="25">
        <f ca="1">VLOOKUP(CONCATENATE($F2457," ",$G2457),AllocFactorMatrix,(Y$4+1),FALSE)*$E2462</f>
        <v>0.24988169657579554</v>
      </c>
      <c r="Z2457" s="25">
        <f t="shared" ca="1" si="1108"/>
        <v>10.693966954464347</v>
      </c>
      <c r="AA2457" s="25">
        <f ca="1">VLOOKUP(CONCATENATE($F2457," ",$G2457),AllocFactorMatrix,(AA$4+1),FALSE)*$E2462</f>
        <v>0.17150165593952835</v>
      </c>
      <c r="AB2457" s="25">
        <f ca="1">VLOOKUP(CONCATENATE($F2457," ",$G2457),AllocFactorMatrix,(AB$4+1),FALSE)*$E2462</f>
        <v>0.53873798758883573</v>
      </c>
      <c r="AC2457" s="25">
        <f ca="1">VLOOKUP(CONCATENATE($F2457," ",$G2457),AllocFactorMatrix,(AC$4+1),FALSE)*$E2462</f>
        <v>0.1342052693601897</v>
      </c>
    </row>
    <row r="2458" spans="4:29" hidden="1" outlineLevel="1">
      <c r="F2458" s="61" t="str">
        <f>F2462</f>
        <v>RB_GUP-Land_P</v>
      </c>
      <c r="G2458" s="20" t="str">
        <f>$G$11</f>
        <v>DISTPRI</v>
      </c>
      <c r="H2458" s="24">
        <f t="shared" ca="1" si="1106"/>
        <v>1369.7823719645655</v>
      </c>
      <c r="I2458" s="25">
        <f ca="1">VLOOKUP(CONCATENATE($F2458," ",$G2458),AllocFactorMatrix,(I$4+1),FALSE)*$E2462</f>
        <v>910.21854263602654</v>
      </c>
      <c r="J2458" s="25">
        <f ca="1">VLOOKUP(CONCATENATE($F2458," ",$G2458),AllocFactorMatrix,(J$4+1),FALSE)*$E2462</f>
        <v>229.15810081926054</v>
      </c>
      <c r="K2458" s="25">
        <f ca="1">VLOOKUP(CONCATENATE($F2458," ",$G2458),AllocFactorMatrix,(K$4+1),FALSE)*$E2462</f>
        <v>2.6741929119406884</v>
      </c>
      <c r="L2458" s="25">
        <f ca="1">VLOOKUP(CONCATENATE($F2458," ",$G2458),AllocFactorMatrix,(L$4+1),FALSE)*$E2462</f>
        <v>0</v>
      </c>
      <c r="M2458" s="25">
        <f t="shared" ca="1" si="1107"/>
        <v>231.83229373120122</v>
      </c>
      <c r="N2458" s="25">
        <f ca="1">VLOOKUP(CONCATENATE($F2458," ",$G2458),AllocFactorMatrix,(N$4+1),FALSE)*$E2462</f>
        <v>98.819320766720679</v>
      </c>
      <c r="O2458" s="25">
        <f ca="1">VLOOKUP(CONCATENATE($F2458," ",$G2458),AllocFactorMatrix,(O$4+1),FALSE)*$E2462</f>
        <v>28.052670154714768</v>
      </c>
      <c r="P2458" s="25">
        <f ca="1">VLOOKUP(CONCATENATE($F2458," ",$G2458),AllocFactorMatrix,(P$4+1),FALSE)*$E2462</f>
        <v>0</v>
      </c>
      <c r="Q2458" s="25">
        <f ca="1">VLOOKUP(CONCATENATE($F2458," ",$G2458),AllocFactorMatrix,(Q$4+1),FALSE)*$E2462</f>
        <v>0</v>
      </c>
      <c r="R2458" s="25">
        <f t="shared" ca="1" si="1109"/>
        <v>126.87199092143544</v>
      </c>
      <c r="S2458" s="25">
        <f ca="1">VLOOKUP(CONCATENATE($F2458," ",$G2458),AllocFactorMatrix,(S$4+1),FALSE)*$E2462</f>
        <v>5.6360289578892981</v>
      </c>
      <c r="T2458" s="25">
        <f ca="1">VLOOKUP(CONCATENATE($F2458," ",$G2458),AllocFactorMatrix,(T$4+1),FALSE)*$E2462</f>
        <v>65.188558520067104</v>
      </c>
      <c r="U2458" s="25">
        <f ca="1">VLOOKUP(CONCATENATE($F2458," ",$G2458),AllocFactorMatrix,(U$4+1),FALSE)*$E2462</f>
        <v>0</v>
      </c>
      <c r="V2458" s="25">
        <f ca="1">VLOOKUP(CONCATENATE($F2458," ",$G2458),AllocFactorMatrix,(V$4+1),FALSE)*$E2462</f>
        <v>0</v>
      </c>
      <c r="W2458" s="25">
        <f t="shared" ca="1" si="1110"/>
        <v>70.824587477956399</v>
      </c>
      <c r="X2458" s="25">
        <f ca="1">VLOOKUP(CONCATENATE($F2458," ",$G2458),AllocFactorMatrix,(X$4+1),FALSE)*$E2462</f>
        <v>26.817898677655215</v>
      </c>
      <c r="Y2458" s="25">
        <f ca="1">VLOOKUP(CONCATENATE($F2458," ",$G2458),AllocFactorMatrix,(Y$4+1),FALSE)*$E2462</f>
        <v>0.64253468275083403</v>
      </c>
      <c r="Z2458" s="25">
        <f t="shared" ca="1" si="1108"/>
        <v>27.46043336040605</v>
      </c>
      <c r="AA2458" s="25">
        <f ca="1">VLOOKUP(CONCATENATE($F2458," ",$G2458),AllocFactorMatrix,(AA$4+1),FALSE)*$E2462</f>
        <v>0.46139553351788937</v>
      </c>
      <c r="AB2458" s="25">
        <f ca="1">VLOOKUP(CONCATENATE($F2458," ",$G2458),AllocFactorMatrix,(AB$4+1),FALSE)*$E2462</f>
        <v>1.6913305812798729</v>
      </c>
      <c r="AC2458" s="25">
        <f ca="1">VLOOKUP(CONCATENATE($F2458," ",$G2458),AllocFactorMatrix,(AC$4+1),FALSE)*$E2462</f>
        <v>0.42179772274198452</v>
      </c>
    </row>
    <row r="2459" spans="4:29" hidden="1" outlineLevel="1">
      <c r="F2459" s="61" t="str">
        <f>F2462</f>
        <v>RB_GUP-Land_P</v>
      </c>
      <c r="G2459" s="20" t="str">
        <f>$G$12</f>
        <v>DISTSEC</v>
      </c>
      <c r="H2459" s="24">
        <f t="shared" ca="1" si="1106"/>
        <v>578.95859901064784</v>
      </c>
      <c r="I2459" s="25">
        <f ca="1">VLOOKUP(CONCATENATE($F2459," ",$G2459),AllocFactorMatrix,(I$4+1),FALSE)*$E2462</f>
        <v>432.2515101874406</v>
      </c>
      <c r="J2459" s="25">
        <f ca="1">VLOOKUP(CONCATENATE($F2459," ",$G2459),AllocFactorMatrix,(J$4+1),FALSE)*$E2462</f>
        <v>97.034736148697192</v>
      </c>
      <c r="K2459" s="25">
        <f ca="1">VLOOKUP(CONCATENATE($F2459," ",$G2459),AllocFactorMatrix,(K$4+1),FALSE)*$E2462</f>
        <v>0</v>
      </c>
      <c r="L2459" s="25">
        <f ca="1">VLOOKUP(CONCATENATE($F2459," ",$G2459),AllocFactorMatrix,(L$4+1),FALSE)*$E2462</f>
        <v>0</v>
      </c>
      <c r="M2459" s="25">
        <f t="shared" ca="1" si="1107"/>
        <v>97.034736148697192</v>
      </c>
      <c r="N2459" s="25">
        <f ca="1">VLOOKUP(CONCATENATE($F2459," ",$G2459),AllocFactorMatrix,(N$4+1),FALSE)*$E2462</f>
        <v>34.205767442618608</v>
      </c>
      <c r="O2459" s="25">
        <f ca="1">VLOOKUP(CONCATENATE($F2459," ",$G2459),AllocFactorMatrix,(O$4+1),FALSE)*$E2462</f>
        <v>0</v>
      </c>
      <c r="P2459" s="25">
        <f ca="1">VLOOKUP(CONCATENATE($F2459," ",$G2459),AllocFactorMatrix,(P$4+1),FALSE)*$E2462</f>
        <v>0</v>
      </c>
      <c r="Q2459" s="25">
        <f ca="1">VLOOKUP(CONCATENATE($F2459," ",$G2459),AllocFactorMatrix,(Q$4+1),FALSE)*$E2462</f>
        <v>0</v>
      </c>
      <c r="R2459" s="25">
        <f t="shared" ca="1" si="1109"/>
        <v>34.205767442618608</v>
      </c>
      <c r="S2459" s="25">
        <f ca="1">VLOOKUP(CONCATENATE($F2459," ",$G2459),AllocFactorMatrix,(S$4+1),FALSE)*$E2462</f>
        <v>1.5139663002115997</v>
      </c>
      <c r="T2459" s="25">
        <f ca="1">VLOOKUP(CONCATENATE($F2459," ",$G2459),AllocFactorMatrix,(T$4+1),FALSE)*$E2462</f>
        <v>0</v>
      </c>
      <c r="U2459" s="25">
        <f ca="1">VLOOKUP(CONCATENATE($F2459," ",$G2459),AllocFactorMatrix,(U$4+1),FALSE)*$E2462</f>
        <v>0</v>
      </c>
      <c r="V2459" s="25">
        <f ca="1">VLOOKUP(CONCATENATE($F2459," ",$G2459),AllocFactorMatrix,(V$4+1),FALSE)*$E2462</f>
        <v>0</v>
      </c>
      <c r="W2459" s="25">
        <f t="shared" ca="1" si="1110"/>
        <v>1.5139663002115997</v>
      </c>
      <c r="X2459" s="25">
        <f ca="1">VLOOKUP(CONCATENATE($F2459," ",$G2459),AllocFactorMatrix,(X$4+1),FALSE)*$E2462</f>
        <v>9.5199753310602908</v>
      </c>
      <c r="Y2459" s="25">
        <f ca="1">VLOOKUP(CONCATENATE($F2459," ",$G2459),AllocFactorMatrix,(Y$4+1),FALSE)*$E2462</f>
        <v>0</v>
      </c>
      <c r="Z2459" s="25">
        <f t="shared" ca="1" si="1108"/>
        <v>9.5199753310602908</v>
      </c>
      <c r="AA2459" s="25">
        <f ca="1">VLOOKUP(CONCATENATE($F2459," ",$G2459),AllocFactorMatrix,(AA$4+1),FALSE)*$E2462</f>
        <v>0.15523532975142623</v>
      </c>
      <c r="AB2459" s="25">
        <f ca="1">VLOOKUP(CONCATENATE($F2459," ",$G2459),AllocFactorMatrix,(AB$4+1),FALSE)*$E2462</f>
        <v>3.4278323085871993</v>
      </c>
      <c r="AC2459" s="25">
        <f ca="1">VLOOKUP(CONCATENATE($F2459," ",$G2459),AllocFactorMatrix,(AC$4+1),FALSE)*$E2462</f>
        <v>0.84957596228090304</v>
      </c>
    </row>
    <row r="2460" spans="4:29" hidden="1" outlineLevel="1">
      <c r="F2460" s="61" t="str">
        <f>F2462</f>
        <v>RB_GUP-Land_P</v>
      </c>
      <c r="G2460" s="20" t="str">
        <f>$G$13</f>
        <v>ENERGY</v>
      </c>
      <c r="H2460" s="24">
        <f t="shared" ca="1" si="1106"/>
        <v>108.07695232934741</v>
      </c>
      <c r="I2460" s="25">
        <f ca="1">VLOOKUP(CONCATENATE($F2460," ",$G2460),AllocFactorMatrix,(I$4+1),FALSE)*$E2462</f>
        <v>39.289482567149001</v>
      </c>
      <c r="J2460" s="25">
        <f ca="1">VLOOKUP(CONCATENATE($F2460," ",$G2460),AllocFactorMatrix,(J$4+1),FALSE)*$E2462</f>
        <v>12.6813152863525</v>
      </c>
      <c r="K2460" s="25">
        <f ca="1">VLOOKUP(CONCATENATE($F2460," ",$G2460),AllocFactorMatrix,(K$4+1),FALSE)*$E2462</f>
        <v>0.14517700058846189</v>
      </c>
      <c r="L2460" s="25">
        <f ca="1">VLOOKUP(CONCATENATE($F2460," ",$G2460),AllocFactorMatrix,(L$4+1),FALSE)*$E2462</f>
        <v>3.6795020893835217E-3</v>
      </c>
      <c r="M2460" s="25">
        <f t="shared" ca="1" si="1107"/>
        <v>12.830171789030345</v>
      </c>
      <c r="N2460" s="25">
        <f ca="1">VLOOKUP(CONCATENATE($F2460," ",$G2460),AllocFactorMatrix,(N$4+1),FALSE)*$E2462</f>
        <v>6.1367129163870402</v>
      </c>
      <c r="O2460" s="25">
        <f ca="1">VLOOKUP(CONCATENATE($F2460," ",$G2460),AllocFactorMatrix,(O$4+1),FALSE)*$E2462</f>
        <v>1.7129400170490179</v>
      </c>
      <c r="P2460" s="25">
        <f ca="1">VLOOKUP(CONCATENATE($F2460," ",$G2460),AllocFactorMatrix,(P$4+1),FALSE)*$E2462</f>
        <v>0.13561475982050381</v>
      </c>
      <c r="Q2460" s="25">
        <f ca="1">VLOOKUP(CONCATENATE($F2460," ",$G2460),AllocFactorMatrix,(Q$4+1),FALSE)*$E2462</f>
        <v>2.7800405316690553E-2</v>
      </c>
      <c r="R2460" s="25">
        <f t="shared" ca="1" si="1109"/>
        <v>8.0130680985732532</v>
      </c>
      <c r="S2460" s="25">
        <f ca="1">VLOOKUP(CONCATENATE($F2460," ",$G2460),AllocFactorMatrix,(S$4+1),FALSE)*$E2462</f>
        <v>0.40891719200132182</v>
      </c>
      <c r="T2460" s="25">
        <f ca="1">VLOOKUP(CONCATENATE($F2460," ",$G2460),AllocFactorMatrix,(T$4+1),FALSE)*$E2462</f>
        <v>4.8868913691231457</v>
      </c>
      <c r="U2460" s="25">
        <f ca="1">VLOOKUP(CONCATENATE($F2460," ",$G2460),AllocFactorMatrix,(U$4+1),FALSE)*$E2462</f>
        <v>34.548035377617012</v>
      </c>
      <c r="V2460" s="25">
        <f ca="1">VLOOKUP(CONCATENATE($F2460," ",$G2460),AllocFactorMatrix,(V$4+1),FALSE)*$E2462</f>
        <v>5.5366566309020371</v>
      </c>
      <c r="W2460" s="25">
        <f t="shared" ca="1" si="1110"/>
        <v>45.380500569643516</v>
      </c>
      <c r="X2460" s="25">
        <f ca="1">VLOOKUP(CONCATENATE($F2460," ",$G2460),AllocFactorMatrix,(X$4+1),FALSE)*$E2462</f>
        <v>1.664558001669449</v>
      </c>
      <c r="Y2460" s="25">
        <f ca="1">VLOOKUP(CONCATENATE($F2460," ",$G2460),AllocFactorMatrix,(Y$4+1),FALSE)*$E2462</f>
        <v>3.9122991962274978E-2</v>
      </c>
      <c r="Z2460" s="25">
        <f t="shared" ca="1" si="1108"/>
        <v>1.7036809936317239</v>
      </c>
      <c r="AA2460" s="25">
        <f ca="1">VLOOKUP(CONCATENATE($F2460," ",$G2460),AllocFactorMatrix,(AA$4+1),FALSE)*$E2462</f>
        <v>3.8219996440514672E-2</v>
      </c>
      <c r="AB2460" s="25">
        <f ca="1">VLOOKUP(CONCATENATE($F2460," ",$G2460),AllocFactorMatrix,(AB$4+1),FALSE)*$E2462</f>
        <v>0.65765587753755661</v>
      </c>
      <c r="AC2460" s="25">
        <f ca="1">VLOOKUP(CONCATENATE($F2460," ",$G2460),AllocFactorMatrix,(AC$4+1),FALSE)*$E2462</f>
        <v>0.16417243734152268</v>
      </c>
    </row>
    <row r="2461" spans="4:29" hidden="1" outlineLevel="1">
      <c r="F2461" s="61" t="str">
        <f>F2462</f>
        <v>RB_GUP-Land_P</v>
      </c>
      <c r="G2461" s="20" t="str">
        <f>$G$14</f>
        <v>CUSTOMER</v>
      </c>
      <c r="H2461" s="24">
        <f t="shared" ca="1" si="1106"/>
        <v>1546.1054490803392</v>
      </c>
      <c r="I2461" s="25">
        <f ca="1">VLOOKUP(CONCATENATE($F2461," ",$G2461),AllocFactorMatrix,(I$4+1),FALSE)*$E2462</f>
        <v>1241.6856503939939</v>
      </c>
      <c r="J2461" s="25">
        <f ca="1">VLOOKUP(CONCATENATE($F2461," ",$G2461),AllocFactorMatrix,(J$4+1),FALSE)*$E2462</f>
        <v>293.15025821540047</v>
      </c>
      <c r="K2461" s="25">
        <f ca="1">VLOOKUP(CONCATENATE($F2461," ",$G2461),AllocFactorMatrix,(K$4+1),FALSE)*$E2462</f>
        <v>0.86118013549068384</v>
      </c>
      <c r="L2461" s="25">
        <f ca="1">VLOOKUP(CONCATENATE($F2461," ",$G2461),AllocFactorMatrix,(L$4+1),FALSE)*$E2462</f>
        <v>3.6799227674770868E-2</v>
      </c>
      <c r="M2461" s="25">
        <f t="shared" ca="1" si="1107"/>
        <v>294.04823757856587</v>
      </c>
      <c r="N2461" s="25">
        <f ca="1">VLOOKUP(CONCATENATE($F2461," ",$G2461),AllocFactorMatrix,(N$4+1),FALSE)*$E2462</f>
        <v>3.6211582448197799</v>
      </c>
      <c r="O2461" s="25">
        <f ca="1">VLOOKUP(CONCATENATE($F2461," ",$G2461),AllocFactorMatrix,(O$4+1),FALSE)*$E2462</f>
        <v>0.73414397280120369</v>
      </c>
      <c r="P2461" s="25">
        <f ca="1">VLOOKUP(CONCATENATE($F2461," ",$G2461),AllocFactorMatrix,(P$4+1),FALSE)*$E2462</f>
        <v>0.1052402765297353</v>
      </c>
      <c r="Q2461" s="25">
        <f ca="1">VLOOKUP(CONCATENATE($F2461," ",$G2461),AllocFactorMatrix,(Q$4+1),FALSE)*$E2462</f>
        <v>4.4836045324306996E-2</v>
      </c>
      <c r="R2461" s="25">
        <f t="shared" ca="1" si="1109"/>
        <v>4.5053785394750259</v>
      </c>
      <c r="S2461" s="25">
        <f ca="1">VLOOKUP(CONCATENATE($F2461," ",$G2461),AllocFactorMatrix,(S$4+1),FALSE)*$E2462</f>
        <v>5.0147241073960395E-2</v>
      </c>
      <c r="T2461" s="25">
        <f ca="1">VLOOKUP(CONCATENATE($F2461," ",$G2461),AllocFactorMatrix,(T$4+1),FALSE)*$E2462</f>
        <v>0.42821619678510181</v>
      </c>
      <c r="U2461" s="25">
        <f ca="1">VLOOKUP(CONCATENATE($F2461," ",$G2461),AllocFactorMatrix,(U$4+1),FALSE)*$E2462</f>
        <v>0.27274822522603082</v>
      </c>
      <c r="V2461" s="25">
        <f ca="1">VLOOKUP(CONCATENATE($F2461," ",$G2461),AllocFactorMatrix,(V$4+1),FALSE)*$E2462</f>
        <v>6.7282971120668958E-2</v>
      </c>
      <c r="W2461" s="25">
        <f t="shared" ca="1" si="1110"/>
        <v>0.81839463420576197</v>
      </c>
      <c r="X2461" s="25">
        <f ca="1">VLOOKUP(CONCATENATE($F2461," ",$G2461),AllocFactorMatrix,(X$4+1),FALSE)*$E2462</f>
        <v>1.2568645667757663</v>
      </c>
      <c r="Y2461" s="25">
        <f ca="1">VLOOKUP(CONCATENATE($F2461," ",$G2461),AllocFactorMatrix,(Y$4+1),FALSE)*$E2462</f>
        <v>1.1390030360515752E-2</v>
      </c>
      <c r="Z2461" s="25">
        <f t="shared" ca="1" si="1108"/>
        <v>1.268254597136282</v>
      </c>
      <c r="AA2461" s="25">
        <f ca="1">VLOOKUP(CONCATENATE($F2461," ",$G2461),AllocFactorMatrix,(AA$4+1),FALSE)*$E2462</f>
        <v>7.8422681352938201E-2</v>
      </c>
      <c r="AB2461" s="25">
        <f ca="1">VLOOKUP(CONCATENATE($F2461," ",$G2461),AllocFactorMatrix,(AB$4+1),FALSE)*$E2462</f>
        <v>2.703302638652143</v>
      </c>
      <c r="AC2461" s="25">
        <f ca="1">VLOOKUP(CONCATENATE($F2461," ",$G2461),AllocFactorMatrix,(AC$4+1),FALSE)*$E2462</f>
        <v>0.99780801695763999</v>
      </c>
    </row>
    <row r="2462" spans="4:29" collapsed="1">
      <c r="D2462" s="58" t="s">
        <v>615</v>
      </c>
      <c r="E2462" s="61">
        <f>'Sch 5'!AJ445</f>
        <v>113368.78</v>
      </c>
      <c r="F2462" s="61" t="s">
        <v>546</v>
      </c>
      <c r="G2462" s="20" t="str">
        <f>$G$15</f>
        <v>TOTAL</v>
      </c>
      <c r="H2462" s="24">
        <f t="shared" ca="1" si="1106"/>
        <v>113368.78000000009</v>
      </c>
      <c r="I2462" s="25">
        <f ca="1">VLOOKUP(CONCATENATE($F2462," ",$G2462),AllocFactorMatrix,(I$4+1),FALSE)*$E2462</f>
        <v>56435.140666868159</v>
      </c>
      <c r="J2462" s="25">
        <f ca="1">VLOOKUP(CONCATENATE($F2462," ",$G2462),AllocFactorMatrix,(J$4+1),FALSE)*$E2462</f>
        <v>14245.334046158832</v>
      </c>
      <c r="K2462" s="25">
        <f ca="1">VLOOKUP(CONCATENATE($F2462," ",$G2462),AllocFactorMatrix,(K$4+1),FALSE)*$E2462</f>
        <v>162.83746438470922</v>
      </c>
      <c r="L2462" s="25">
        <f ca="1">VLOOKUP(CONCATENATE($F2462," ",$G2462),AllocFactorMatrix,(L$4+1),FALSE)*$E2462</f>
        <v>3.9697743688280793</v>
      </c>
      <c r="M2462" s="25">
        <f t="shared" ca="1" si="1107"/>
        <v>14412.14128491237</v>
      </c>
      <c r="N2462" s="25">
        <f ca="1">VLOOKUP(CONCATENATE($F2462," ",$G2462),AllocFactorMatrix,(N$4+1),FALSE)*$E2462</f>
        <v>5840.30201328352</v>
      </c>
      <c r="O2462" s="25">
        <f ca="1">VLOOKUP(CONCATENATE($F2462," ",$G2462),AllocFactorMatrix,(O$4+1),FALSE)*$E2462</f>
        <v>1653.073360796117</v>
      </c>
      <c r="P2462" s="25">
        <f ca="1">VLOOKUP(CONCATENATE($F2462," ",$G2462),AllocFactorMatrix,(P$4+1),FALSE)*$E2462</f>
        <v>128.89813484233835</v>
      </c>
      <c r="Q2462" s="25">
        <f ca="1">VLOOKUP(CONCATENATE($F2462," ",$G2462),AllocFactorMatrix,(Q$4+1),FALSE)*$E2462</f>
        <v>26.994070649239198</v>
      </c>
      <c r="R2462" s="25">
        <f t="shared" ca="1" si="1109"/>
        <v>7649.2675795712139</v>
      </c>
      <c r="S2462" s="25">
        <f ca="1">VLOOKUP(CONCATENATE($F2462," ",$G2462),AllocFactorMatrix,(S$4+1),FALSE)*$E2462</f>
        <v>349.70429353220294</v>
      </c>
      <c r="T2462" s="25">
        <f ca="1">VLOOKUP(CONCATENATE($F2462," ",$G2462),AllocFactorMatrix,(T$4+1),FALSE)*$E2462</f>
        <v>3801.3559607381544</v>
      </c>
      <c r="U2462" s="25">
        <f ca="1">VLOOKUP(CONCATENATE($F2462," ",$G2462),AllocFactorMatrix,(U$4+1),FALSE)*$E2462</f>
        <v>24988.378486265097</v>
      </c>
      <c r="V2462" s="25">
        <f ca="1">VLOOKUP(CONCATENATE($F2462," ",$G2462),AllocFactorMatrix,(V$4+1),FALSE)*$E2462</f>
        <v>3888.5130270310324</v>
      </c>
      <c r="W2462" s="25">
        <f t="shared" ca="1" si="1110"/>
        <v>33027.951767566483</v>
      </c>
      <c r="X2462" s="25">
        <f ca="1">VLOOKUP(CONCATENATE($F2462," ",$G2462),AllocFactorMatrix,(X$4+1),FALSE)*$E2462</f>
        <v>1585.7196518686178</v>
      </c>
      <c r="Y2462" s="25">
        <f ca="1">VLOOKUP(CONCATENATE($F2462," ",$G2462),AllocFactorMatrix,(Y$4+1),FALSE)*$E2462</f>
        <v>38.022923704617241</v>
      </c>
      <c r="Z2462" s="25">
        <f t="shared" ca="1" si="1108"/>
        <v>1623.7425755732349</v>
      </c>
      <c r="AA2462" s="25">
        <f ca="1">VLOOKUP(CONCATENATE($F2462," ",$G2462),AllocFactorMatrix,(AA$4+1),FALSE)*$E2462</f>
        <v>27.684911010972233</v>
      </c>
      <c r="AB2462" s="25">
        <f ca="1">VLOOKUP(CONCATENATE($F2462," ",$G2462),AllocFactorMatrix,(AB$4+1),FALSE)*$E2462</f>
        <v>154.22609940297716</v>
      </c>
      <c r="AC2462" s="25">
        <f ca="1">VLOOKUP(CONCATENATE($F2462," ",$G2462),AllocFactorMatrix,(AC$4+1),FALSE)*$E2462</f>
        <v>38.625115094648507</v>
      </c>
    </row>
    <row r="2463" spans="4:29" hidden="1" outlineLevel="1">
      <c r="E2463" s="22"/>
      <c r="F2463" s="61"/>
      <c r="G2463" s="20" t="str">
        <f>$G$8</f>
        <v>PRODUCTION</v>
      </c>
      <c r="H2463" s="22">
        <f ca="1">+H2351+H2359+H2367+H2375+H2415+H2423+H2431+H2439+H2455+H2343+H2383+H2391+H2399+H2407+H2447</f>
        <v>-11898985.029666945</v>
      </c>
      <c r="I2463" s="22">
        <f t="shared" ref="I2463:AC2470" ca="1" si="1111">+I2351+I2359+I2367+I2375+I2415+I2423+I2431+I2439+I2455+I2343+I2383+I2391+I2399+I2407+I2447</f>
        <v>-5834583.0301442351</v>
      </c>
      <c r="J2463" s="22">
        <f t="shared" ca="1" si="1111"/>
        <v>-1475922.6356786592</v>
      </c>
      <c r="K2463" s="22">
        <f t="shared" ca="1" si="1111"/>
        <v>-17255.780531915578</v>
      </c>
      <c r="L2463" s="22">
        <f t="shared" ca="1" si="1111"/>
        <v>-425.10490406118271</v>
      </c>
      <c r="M2463" s="22">
        <f t="shared" ca="1" si="1111"/>
        <v>-1493603.521114636</v>
      </c>
      <c r="N2463" s="22">
        <f t="shared" ca="1" si="1111"/>
        <v>-617544.54793230677</v>
      </c>
      <c r="O2463" s="22">
        <f t="shared" ca="1" si="1111"/>
        <v>-175873.65565224469</v>
      </c>
      <c r="P2463" s="22">
        <f t="shared" ca="1" si="1111"/>
        <v>-13917.847421780931</v>
      </c>
      <c r="Q2463" s="22">
        <f t="shared" ca="1" si="1111"/>
        <v>-2937.8121892501131</v>
      </c>
      <c r="R2463" s="22">
        <f t="shared" ca="1" si="1111"/>
        <v>-810273.86319558253</v>
      </c>
      <c r="S2463" s="22">
        <f t="shared" ca="1" si="1111"/>
        <v>-37096.08841816934</v>
      </c>
      <c r="T2463" s="22">
        <f t="shared" ca="1" si="1111"/>
        <v>-404412.44238813332</v>
      </c>
      <c r="U2463" s="22">
        <f t="shared" ca="1" si="1111"/>
        <v>-2700924.349769081</v>
      </c>
      <c r="V2463" s="22">
        <f t="shared" ca="1" si="1111"/>
        <v>-423723.99489002523</v>
      </c>
      <c r="W2463" s="22">
        <f t="shared" ca="1" si="1111"/>
        <v>-3566156.8754654103</v>
      </c>
      <c r="X2463" s="22">
        <f t="shared" ca="1" si="1111"/>
        <v>-167618.38495313443</v>
      </c>
      <c r="Y2463" s="22">
        <f t="shared" ca="1" si="1111"/>
        <v>-4046.3690915194925</v>
      </c>
      <c r="Z2463" s="22">
        <f t="shared" ca="1" si="1111"/>
        <v>-171664.75404465394</v>
      </c>
      <c r="AA2463" s="22">
        <f t="shared" ca="1" si="1111"/>
        <v>-2922.3929469608634</v>
      </c>
      <c r="AB2463" s="22">
        <f t="shared" ca="1" si="1111"/>
        <v>-15845.797683727917</v>
      </c>
      <c r="AC2463" s="22">
        <f t="shared" ca="1" si="1111"/>
        <v>-3934.7950717392387</v>
      </c>
    </row>
    <row r="2464" spans="4:29" hidden="1" outlineLevel="1">
      <c r="E2464" s="22"/>
      <c r="F2464" s="61"/>
      <c r="G2464" s="20" t="str">
        <f>$G$9</f>
        <v>BULKTRAN</v>
      </c>
      <c r="H2464" s="22">
        <f t="shared" ref="H2464:W2470" ca="1" si="1112">+H2352+H2360+H2368+H2376+H2416+H2424+H2432+H2440+H2456+H2344+H2384+H2392+H2400+H2408+H2448</f>
        <v>-961928.60614598554</v>
      </c>
      <c r="I2464" s="22">
        <f t="shared" ca="1" si="1112"/>
        <v>-471674.87879315019</v>
      </c>
      <c r="J2464" s="22">
        <f t="shared" ca="1" si="1112"/>
        <v>-119315.40380780022</v>
      </c>
      <c r="K2464" s="22">
        <f t="shared" ca="1" si="1112"/>
        <v>-1394.9785526783864</v>
      </c>
      <c r="L2464" s="22">
        <f t="shared" ca="1" si="1112"/>
        <v>-34.366004059158158</v>
      </c>
      <c r="M2464" s="22">
        <f t="shared" ca="1" si="1112"/>
        <v>-120744.74836453775</v>
      </c>
      <c r="N2464" s="22">
        <f t="shared" ca="1" si="1112"/>
        <v>-49923.061903558286</v>
      </c>
      <c r="O2464" s="22">
        <f t="shared" ca="1" si="1112"/>
        <v>-14217.842951946141</v>
      </c>
      <c r="P2464" s="22">
        <f t="shared" ca="1" si="1112"/>
        <v>-1125.1359286196998</v>
      </c>
      <c r="Q2464" s="22">
        <f t="shared" ca="1" si="1112"/>
        <v>-237.49635597307295</v>
      </c>
      <c r="R2464" s="22">
        <f t="shared" ca="1" si="1112"/>
        <v>-65503.537140097193</v>
      </c>
      <c r="S2464" s="22">
        <f t="shared" ca="1" si="1112"/>
        <v>-2998.8934801237124</v>
      </c>
      <c r="T2464" s="22">
        <f t="shared" ca="1" si="1112"/>
        <v>-32693.199969964084</v>
      </c>
      <c r="U2464" s="22">
        <f t="shared" ca="1" si="1112"/>
        <v>-218346.05124735137</v>
      </c>
      <c r="V2464" s="22">
        <f t="shared" ca="1" si="1112"/>
        <v>-34254.369660853263</v>
      </c>
      <c r="W2464" s="22">
        <f t="shared" ca="1" si="1112"/>
        <v>-288292.51435829245</v>
      </c>
      <c r="X2464" s="22">
        <f t="shared" ca="1" si="1111"/>
        <v>-13550.476700357931</v>
      </c>
      <c r="Y2464" s="22">
        <f t="shared" ca="1" si="1111"/>
        <v>-327.11346139633633</v>
      </c>
      <c r="Z2464" s="22">
        <f t="shared" ca="1" si="1111"/>
        <v>-13877.59016175427</v>
      </c>
      <c r="AA2464" s="22">
        <f t="shared" ca="1" si="1111"/>
        <v>-236.2498454340527</v>
      </c>
      <c r="AB2464" s="22">
        <f t="shared" ca="1" si="1111"/>
        <v>-1280.9938025114332</v>
      </c>
      <c r="AC2464" s="22">
        <f t="shared" ca="1" si="1111"/>
        <v>-318.09368020813127</v>
      </c>
    </row>
    <row r="2465" spans="2:29" hidden="1" outlineLevel="1">
      <c r="E2465" s="22"/>
      <c r="F2465" s="61"/>
      <c r="G2465" s="20" t="str">
        <f>$G$10</f>
        <v>SUBTRAN</v>
      </c>
      <c r="H2465" s="22">
        <f t="shared" ca="1" si="1112"/>
        <v>-387632.91220189579</v>
      </c>
      <c r="I2465" s="22">
        <f t="shared" ca="1" si="1111"/>
        <v>-184087.5706493753</v>
      </c>
      <c r="J2465" s="22">
        <f t="shared" ca="1" si="1111"/>
        <v>-47123.701738348369</v>
      </c>
      <c r="K2465" s="22">
        <f t="shared" ca="1" si="1111"/>
        <v>-549.14298759412554</v>
      </c>
      <c r="L2465" s="22">
        <f t="shared" ca="1" si="1111"/>
        <v>-18.003224620976468</v>
      </c>
      <c r="M2465" s="22">
        <f t="shared" ca="1" si="1111"/>
        <v>-47690.84795056346</v>
      </c>
      <c r="N2465" s="22">
        <f t="shared" ca="1" si="1111"/>
        <v>-20538.798720166367</v>
      </c>
      <c r="O2465" s="22">
        <f t="shared" ca="1" si="1111"/>
        <v>-5821.6761214219941</v>
      </c>
      <c r="P2465" s="22">
        <f t="shared" ca="1" si="1111"/>
        <v>-596.33129576541751</v>
      </c>
      <c r="Q2465" s="22">
        <f t="shared" ca="1" si="1111"/>
        <v>0</v>
      </c>
      <c r="R2465" s="22">
        <f t="shared" ca="1" si="1111"/>
        <v>-26956.806137353775</v>
      </c>
      <c r="S2465" s="22">
        <f t="shared" ca="1" si="1111"/>
        <v>-1150.2649704771918</v>
      </c>
      <c r="T2465" s="22">
        <f t="shared" ca="1" si="1111"/>
        <v>-13294.625130326975</v>
      </c>
      <c r="U2465" s="22">
        <f t="shared" ca="1" si="1111"/>
        <v>-108294.63070636656</v>
      </c>
      <c r="V2465" s="22">
        <f t="shared" ca="1" si="1111"/>
        <v>0</v>
      </c>
      <c r="W2465" s="22">
        <f t="shared" ca="1" si="1111"/>
        <v>-122739.52080717075</v>
      </c>
      <c r="X2465" s="22">
        <f t="shared" ca="1" si="1111"/>
        <v>-5574.1135211586634</v>
      </c>
      <c r="Y2465" s="22">
        <f t="shared" ca="1" si="1111"/>
        <v>-133.36437889772651</v>
      </c>
      <c r="Z2465" s="22">
        <f t="shared" ca="1" si="1111"/>
        <v>-5707.4779000563894</v>
      </c>
      <c r="AA2465" s="22">
        <f t="shared" ca="1" si="1111"/>
        <v>-91.532161569781294</v>
      </c>
      <c r="AB2465" s="22">
        <f t="shared" ca="1" si="1111"/>
        <v>-287.52989149648539</v>
      </c>
      <c r="AC2465" s="22">
        <f t="shared" ca="1" si="1111"/>
        <v>-71.626704309632359</v>
      </c>
    </row>
    <row r="2466" spans="2:29" hidden="1" outlineLevel="1">
      <c r="E2466" s="22"/>
      <c r="F2466" s="61"/>
      <c r="G2466" s="20" t="str">
        <f>$G$11</f>
        <v>DISTPRI</v>
      </c>
      <c r="H2466" s="22">
        <f t="shared" ca="1" si="1112"/>
        <v>2062121.2753027605</v>
      </c>
      <c r="I2466" s="22">
        <f t="shared" ca="1" si="1111"/>
        <v>1370276.8121134634</v>
      </c>
      <c r="J2466" s="22">
        <f t="shared" ca="1" si="1111"/>
        <v>344983.11905535043</v>
      </c>
      <c r="K2466" s="22">
        <f t="shared" ca="1" si="1111"/>
        <v>4025.8293659216311</v>
      </c>
      <c r="L2466" s="22">
        <f t="shared" ca="1" si="1111"/>
        <v>0</v>
      </c>
      <c r="M2466" s="22">
        <f t="shared" ca="1" si="1111"/>
        <v>349008.94842127204</v>
      </c>
      <c r="N2466" s="22">
        <f t="shared" ca="1" si="1111"/>
        <v>148766.2769902357</v>
      </c>
      <c r="O2466" s="22">
        <f t="shared" ca="1" si="1111"/>
        <v>42231.531912709259</v>
      </c>
      <c r="P2466" s="22">
        <f t="shared" ca="1" si="1111"/>
        <v>0</v>
      </c>
      <c r="Q2466" s="22">
        <f t="shared" ca="1" si="1111"/>
        <v>0</v>
      </c>
      <c r="R2466" s="22">
        <f t="shared" ca="1" si="1111"/>
        <v>190997.80890294493</v>
      </c>
      <c r="S2466" s="22">
        <f t="shared" ca="1" si="1111"/>
        <v>8484.6873927989345</v>
      </c>
      <c r="T2466" s="22">
        <f t="shared" ca="1" si="1111"/>
        <v>98137.277995301032</v>
      </c>
      <c r="U2466" s="22">
        <f t="shared" ca="1" si="1111"/>
        <v>0</v>
      </c>
      <c r="V2466" s="22">
        <f t="shared" ca="1" si="1111"/>
        <v>0</v>
      </c>
      <c r="W2466" s="22">
        <f t="shared" ca="1" si="1111"/>
        <v>106621.96538809997</v>
      </c>
      <c r="X2466" s="22">
        <f t="shared" ca="1" si="1111"/>
        <v>40372.66105475706</v>
      </c>
      <c r="Y2466" s="22">
        <f t="shared" ca="1" si="1111"/>
        <v>967.29558398396466</v>
      </c>
      <c r="Z2466" s="22">
        <f t="shared" ca="1" si="1111"/>
        <v>41339.95663874103</v>
      </c>
      <c r="AA2466" s="22">
        <f t="shared" ca="1" si="1111"/>
        <v>694.60197873061884</v>
      </c>
      <c r="AB2466" s="22">
        <f t="shared" ca="1" si="1111"/>
        <v>2546.1918963267503</v>
      </c>
      <c r="AC2466" s="22">
        <f t="shared" ca="1" si="1111"/>
        <v>634.98996318153945</v>
      </c>
    </row>
    <row r="2467" spans="2:29" hidden="1" outlineLevel="1">
      <c r="E2467" s="22"/>
      <c r="F2467" s="61"/>
      <c r="G2467" s="20" t="str">
        <f>$G$12</f>
        <v>DISTSEC</v>
      </c>
      <c r="H2467" s="22">
        <f t="shared" ca="1" si="1112"/>
        <v>941993.68555032776</v>
      </c>
      <c r="I2467" s="22">
        <f t="shared" ca="1" si="1111"/>
        <v>703294.14549152192</v>
      </c>
      <c r="J2467" s="22">
        <f t="shared" ca="1" si="1111"/>
        <v>157880.21611098622</v>
      </c>
      <c r="K2467" s="22">
        <f t="shared" ca="1" si="1111"/>
        <v>0</v>
      </c>
      <c r="L2467" s="22">
        <f t="shared" ca="1" si="1111"/>
        <v>0</v>
      </c>
      <c r="M2467" s="22">
        <f t="shared" ca="1" si="1111"/>
        <v>157880.21611098622</v>
      </c>
      <c r="N2467" s="22">
        <f t="shared" ca="1" si="1111"/>
        <v>55654.440568654754</v>
      </c>
      <c r="O2467" s="22">
        <f t="shared" ca="1" si="1111"/>
        <v>0</v>
      </c>
      <c r="P2467" s="22">
        <f t="shared" ca="1" si="1111"/>
        <v>0</v>
      </c>
      <c r="Q2467" s="22">
        <f t="shared" ca="1" si="1111"/>
        <v>0</v>
      </c>
      <c r="R2467" s="22">
        <f t="shared" ca="1" si="1111"/>
        <v>55654.440568654754</v>
      </c>
      <c r="S2467" s="22">
        <f t="shared" ca="1" si="1111"/>
        <v>2463.2965075091488</v>
      </c>
      <c r="T2467" s="22">
        <f t="shared" ca="1" si="1111"/>
        <v>0</v>
      </c>
      <c r="U2467" s="22">
        <f t="shared" ca="1" si="1111"/>
        <v>0</v>
      </c>
      <c r="V2467" s="22">
        <f t="shared" ca="1" si="1111"/>
        <v>0</v>
      </c>
      <c r="W2467" s="22">
        <f t="shared" ca="1" si="1111"/>
        <v>2463.2965075091488</v>
      </c>
      <c r="X2467" s="22">
        <f t="shared" ca="1" si="1111"/>
        <v>15489.46101461869</v>
      </c>
      <c r="Y2467" s="22">
        <f t="shared" ca="1" si="1111"/>
        <v>0</v>
      </c>
      <c r="Z2467" s="22">
        <f t="shared" ca="1" si="1111"/>
        <v>15489.46101461869</v>
      </c>
      <c r="AA2467" s="22">
        <f t="shared" ca="1" si="1111"/>
        <v>252.57540116003537</v>
      </c>
      <c r="AB2467" s="22">
        <f t="shared" ca="1" si="1111"/>
        <v>5577.2492114849101</v>
      </c>
      <c r="AC2467" s="22">
        <f t="shared" ca="1" si="1111"/>
        <v>1382.3012443921498</v>
      </c>
    </row>
    <row r="2468" spans="2:29" hidden="1" outlineLevel="1">
      <c r="E2468" s="22"/>
      <c r="F2468" s="61"/>
      <c r="G2468" s="20" t="str">
        <f>$G$13</f>
        <v>ENERGY</v>
      </c>
      <c r="H2468" s="22">
        <f t="shared" ca="1" si="1112"/>
        <v>23611.637601233437</v>
      </c>
      <c r="I2468" s="22">
        <f t="shared" ca="1" si="1111"/>
        <v>8583.597186276269</v>
      </c>
      <c r="J2468" s="22">
        <f t="shared" ca="1" si="1111"/>
        <v>2770.4946743490855</v>
      </c>
      <c r="K2468" s="22">
        <f t="shared" ca="1" si="1111"/>
        <v>31.716907740726576</v>
      </c>
      <c r="L2468" s="22">
        <f t="shared" ca="1" si="1111"/>
        <v>0.80386306252192175</v>
      </c>
      <c r="M2468" s="22">
        <f t="shared" ca="1" si="1111"/>
        <v>2803.0154451523345</v>
      </c>
      <c r="N2468" s="22">
        <f t="shared" ca="1" si="1111"/>
        <v>1340.6914084974001</v>
      </c>
      <c r="O2468" s="22">
        <f t="shared" ca="1" si="1111"/>
        <v>374.22704881574856</v>
      </c>
      <c r="P2468" s="22">
        <f t="shared" ca="1" si="1111"/>
        <v>29.627839176128838</v>
      </c>
      <c r="Q2468" s="22">
        <f t="shared" ca="1" si="1111"/>
        <v>6.0735714817788855</v>
      </c>
      <c r="R2468" s="22">
        <f t="shared" ca="1" si="1111"/>
        <v>1750.619867971056</v>
      </c>
      <c r="S2468" s="22">
        <f t="shared" ca="1" si="1111"/>
        <v>89.336387993496459</v>
      </c>
      <c r="T2468" s="22">
        <f t="shared" ca="1" si="1111"/>
        <v>1067.6421338446514</v>
      </c>
      <c r="U2468" s="22">
        <f t="shared" ca="1" si="1111"/>
        <v>7547.7303309317904</v>
      </c>
      <c r="V2468" s="22">
        <f t="shared" ca="1" si="1111"/>
        <v>1209.5967463344764</v>
      </c>
      <c r="W2468" s="22">
        <f t="shared" ca="1" si="1111"/>
        <v>9914.3055991044148</v>
      </c>
      <c r="X2468" s="22">
        <f t="shared" ca="1" si="1111"/>
        <v>363.6570004480036</v>
      </c>
      <c r="Y2468" s="22">
        <f t="shared" ca="1" si="1111"/>
        <v>8.5472238824259126</v>
      </c>
      <c r="Z2468" s="22">
        <f t="shared" ca="1" si="1111"/>
        <v>372.20422433042955</v>
      </c>
      <c r="AA2468" s="22">
        <f t="shared" ca="1" si="1111"/>
        <v>8.3499459008043733</v>
      </c>
      <c r="AB2468" s="22">
        <f t="shared" ca="1" si="1111"/>
        <v>143.67848012051459</v>
      </c>
      <c r="AC2468" s="22">
        <f t="shared" ca="1" si="1111"/>
        <v>35.86685237761499</v>
      </c>
    </row>
    <row r="2469" spans="2:29" hidden="1" outlineLevel="1">
      <c r="F2469" s="61"/>
      <c r="G2469" s="20" t="str">
        <f>$G$14</f>
        <v>CUSTOMER</v>
      </c>
      <c r="H2469" s="22">
        <f t="shared" ca="1" si="1112"/>
        <v>1869107.3835274996</v>
      </c>
      <c r="I2469" s="22">
        <f t="shared" ca="1" si="1111"/>
        <v>1331018.3399964508</v>
      </c>
      <c r="J2469" s="22">
        <f t="shared" ca="1" si="1111"/>
        <v>326985.34964803542</v>
      </c>
      <c r="K2469" s="22">
        <f t="shared" ca="1" si="1111"/>
        <v>2837.4748634485709</v>
      </c>
      <c r="L2469" s="22">
        <f t="shared" ca="1" si="1111"/>
        <v>414.25439731445442</v>
      </c>
      <c r="M2469" s="22">
        <f t="shared" ca="1" si="1111"/>
        <v>330237.07890879852</v>
      </c>
      <c r="N2469" s="22">
        <f t="shared" ca="1" si="1111"/>
        <v>5614.9691058333738</v>
      </c>
      <c r="O2469" s="22">
        <f t="shared" ca="1" si="1111"/>
        <v>2376.2033208595917</v>
      </c>
      <c r="P2469" s="22">
        <f t="shared" ca="1" si="1111"/>
        <v>1188.5483053931507</v>
      </c>
      <c r="Q2469" s="22">
        <f t="shared" ca="1" si="1111"/>
        <v>509.30904149879649</v>
      </c>
      <c r="R2469" s="22">
        <f t="shared" ca="1" si="1111"/>
        <v>9689.0297735849126</v>
      </c>
      <c r="S2469" s="22">
        <f t="shared" ca="1" si="1111"/>
        <v>81.090257363264158</v>
      </c>
      <c r="T2469" s="22">
        <f t="shared" ca="1" si="1111"/>
        <v>1483.0715882953718</v>
      </c>
      <c r="U2469" s="22">
        <f t="shared" ca="1" si="1111"/>
        <v>3081.910604228071</v>
      </c>
      <c r="V2469" s="22">
        <f t="shared" ca="1" si="1111"/>
        <v>763.97446489999709</v>
      </c>
      <c r="W2469" s="22">
        <f t="shared" ca="1" si="1111"/>
        <v>5410.0469147867043</v>
      </c>
      <c r="X2469" s="22">
        <f t="shared" ca="1" si="1111"/>
        <v>1897.2013733349647</v>
      </c>
      <c r="Y2469" s="22">
        <f t="shared" ca="1" si="1111"/>
        <v>29.967871266101465</v>
      </c>
      <c r="Z2469" s="22">
        <f t="shared" ca="1" si="1111"/>
        <v>1927.1692446010663</v>
      </c>
      <c r="AA2469" s="22">
        <f t="shared" ca="1" si="1111"/>
        <v>112.21184958020555</v>
      </c>
      <c r="AB2469" s="22">
        <f t="shared" ca="1" si="1111"/>
        <v>165673.64977937881</v>
      </c>
      <c r="AC2469" s="22">
        <f t="shared" ca="1" si="1111"/>
        <v>25039.857060319307</v>
      </c>
    </row>
    <row r="2470" spans="2:29" collapsed="1">
      <c r="C2470" s="20" t="s">
        <v>321</v>
      </c>
      <c r="E2470" s="22">
        <f>+E2358+E2366+E2374+E2382+E2422+E2430+E2438+E2446+E2462+E2390+E2398+E2406+E2414+E2454+E2350</f>
        <v>-8351712.566033002</v>
      </c>
      <c r="F2470" s="61"/>
      <c r="G2470" s="20" t="str">
        <f>$G$15</f>
        <v>TOTAL</v>
      </c>
      <c r="H2470" s="22">
        <f t="shared" ca="1" si="1112"/>
        <v>-8351712.5660330094</v>
      </c>
      <c r="I2470" s="22">
        <f t="shared" ca="1" si="1111"/>
        <v>-3077172.5847990513</v>
      </c>
      <c r="J2470" s="22">
        <f t="shared" ca="1" si="1111"/>
        <v>-809742.56173608615</v>
      </c>
      <c r="K2470" s="22">
        <f t="shared" ca="1" si="1111"/>
        <v>-12304.880935077159</v>
      </c>
      <c r="L2470" s="22">
        <f t="shared" ca="1" si="1111"/>
        <v>-62.415872364340714</v>
      </c>
      <c r="M2470" s="22">
        <f t="shared" ca="1" si="1111"/>
        <v>-822109.85854352801</v>
      </c>
      <c r="N2470" s="22">
        <f t="shared" ca="1" si="1111"/>
        <v>-476630.03048281005</v>
      </c>
      <c r="O2470" s="22">
        <f t="shared" ca="1" si="1111"/>
        <v>-150931.21244322826</v>
      </c>
      <c r="P2470" s="22">
        <f t="shared" ca="1" si="1111"/>
        <v>-14421.138501596768</v>
      </c>
      <c r="Q2470" s="22">
        <f t="shared" ca="1" si="1111"/>
        <v>-2659.9259322426092</v>
      </c>
      <c r="R2470" s="22">
        <f t="shared" ca="1" si="1111"/>
        <v>-644642.30735987774</v>
      </c>
      <c r="S2470" s="22">
        <f t="shared" ca="1" si="1111"/>
        <v>-30126.836323105399</v>
      </c>
      <c r="T2470" s="22">
        <f t="shared" ca="1" si="1111"/>
        <v>-349712.27577098331</v>
      </c>
      <c r="U2470" s="22">
        <f t="shared" ca="1" si="1111"/>
        <v>-3016935.3907876397</v>
      </c>
      <c r="V2470" s="22">
        <f t="shared" ca="1" si="1111"/>
        <v>-456004.79333964398</v>
      </c>
      <c r="W2470" s="22">
        <f t="shared" ca="1" si="1111"/>
        <v>-3852779.2962213708</v>
      </c>
      <c r="X2470" s="22">
        <f t="shared" ca="1" si="1111"/>
        <v>-128619.99473149229</v>
      </c>
      <c r="Y2470" s="22">
        <f t="shared" ca="1" si="1111"/>
        <v>-3501.0362526810636</v>
      </c>
      <c r="Z2470" s="22">
        <f t="shared" ca="1" si="1111"/>
        <v>-132121.0309841733</v>
      </c>
      <c r="AA2470" s="22">
        <f t="shared" ca="1" si="1111"/>
        <v>-2182.4357785930333</v>
      </c>
      <c r="AB2470" s="22">
        <f t="shared" ca="1" si="1111"/>
        <v>156526.44798957513</v>
      </c>
      <c r="AC2470" s="22">
        <f t="shared" ca="1" si="1111"/>
        <v>22768.499664013609</v>
      </c>
    </row>
    <row r="2471" spans="2:29">
      <c r="F2471" s="89"/>
    </row>
    <row r="2472" spans="2:29" hidden="1" outlineLevel="1">
      <c r="E2472" s="22"/>
      <c r="F2472" s="61"/>
      <c r="G2472" s="20" t="str">
        <f>$G$8</f>
        <v>PRODUCTION</v>
      </c>
      <c r="H2472" s="24">
        <f t="shared" ref="H2472:AC2472" ca="1" si="1113">+H2463+H2333</f>
        <v>33755277.044525824</v>
      </c>
      <c r="I2472" s="24">
        <f t="shared" ca="1" si="1113"/>
        <v>16551661.014008379</v>
      </c>
      <c r="J2472" s="24">
        <f t="shared" ca="1" si="1113"/>
        <v>4186926.644533678</v>
      </c>
      <c r="K2472" s="24">
        <f t="shared" ca="1" si="1113"/>
        <v>48951.540910598924</v>
      </c>
      <c r="L2472" s="24">
        <f t="shared" ca="1" si="1113"/>
        <v>1205.9460343714238</v>
      </c>
      <c r="M2472" s="24">
        <f t="shared" ca="1" si="1113"/>
        <v>4237084.1314786486</v>
      </c>
      <c r="N2472" s="24">
        <f t="shared" ca="1" si="1113"/>
        <v>1751862.6379324831</v>
      </c>
      <c r="O2472" s="24">
        <f t="shared" ca="1" si="1113"/>
        <v>498921.87918327225</v>
      </c>
      <c r="P2472" s="24">
        <f t="shared" ca="1" si="1113"/>
        <v>39482.425972831436</v>
      </c>
      <c r="Q2472" s="24">
        <f t="shared" ca="1" si="1113"/>
        <v>8334.0439630503661</v>
      </c>
      <c r="R2472" s="24">
        <f t="shared" ca="1" si="1113"/>
        <v>2298600.9870516369</v>
      </c>
      <c r="S2472" s="24">
        <f t="shared" ca="1" si="1113"/>
        <v>105234.92034837698</v>
      </c>
      <c r="T2472" s="24">
        <f t="shared" ca="1" si="1113"/>
        <v>1147245.2481475952</v>
      </c>
      <c r="U2472" s="24">
        <f t="shared" ca="1" si="1113"/>
        <v>7662035.8354474688</v>
      </c>
      <c r="V2472" s="24">
        <f t="shared" ca="1" si="1113"/>
        <v>1202028.6438099993</v>
      </c>
      <c r="W2472" s="24">
        <f t="shared" ca="1" si="1113"/>
        <v>10116544.64775344</v>
      </c>
      <c r="X2472" s="24">
        <f t="shared" ca="1" si="1113"/>
        <v>475503.16331538395</v>
      </c>
      <c r="Y2472" s="24">
        <f t="shared" ca="1" si="1113"/>
        <v>11478.820199210706</v>
      </c>
      <c r="Z2472" s="24">
        <f t="shared" ca="1" si="1113"/>
        <v>486981.98351459461</v>
      </c>
      <c r="AA2472" s="24">
        <f t="shared" ca="1" si="1113"/>
        <v>8290.3023502999858</v>
      </c>
      <c r="AB2472" s="24">
        <f t="shared" ca="1" si="1113"/>
        <v>44951.673564775701</v>
      </c>
      <c r="AC2472" s="24">
        <f t="shared" ca="1" si="1113"/>
        <v>11162.304804051888</v>
      </c>
    </row>
    <row r="2473" spans="2:29" hidden="1" outlineLevel="1">
      <c r="E2473" s="22"/>
      <c r="F2473" s="61"/>
      <c r="G2473" s="20" t="str">
        <f>$G$9</f>
        <v>BULKTRAN</v>
      </c>
      <c r="H2473" s="24">
        <f t="shared" ref="H2473:AC2473" ca="1" si="1114">+H2464+H2334</f>
        <v>18039206.09778025</v>
      </c>
      <c r="I2473" s="24">
        <f t="shared" ca="1" si="1114"/>
        <v>8845396.9404085446</v>
      </c>
      <c r="J2473" s="24">
        <f t="shared" ca="1" si="1114"/>
        <v>2237541.4829924852</v>
      </c>
      <c r="K2473" s="24">
        <f t="shared" ca="1" si="1114"/>
        <v>26160.263301213854</v>
      </c>
      <c r="L2473" s="24">
        <f t="shared" ca="1" si="1114"/>
        <v>644.47135267565068</v>
      </c>
      <c r="M2473" s="24">
        <f t="shared" ca="1" si="1114"/>
        <v>2264346.2176463744</v>
      </c>
      <c r="N2473" s="24">
        <f t="shared" ca="1" si="1114"/>
        <v>936215.42904178472</v>
      </c>
      <c r="O2473" s="24">
        <f t="shared" ca="1" si="1114"/>
        <v>266629.55819935846</v>
      </c>
      <c r="P2473" s="24">
        <f t="shared" ca="1" si="1114"/>
        <v>21099.859984107658</v>
      </c>
      <c r="Q2473" s="24">
        <f t="shared" ca="1" si="1114"/>
        <v>4453.8084068786429</v>
      </c>
      <c r="R2473" s="24">
        <f t="shared" ca="1" si="1114"/>
        <v>1228398.6556321292</v>
      </c>
      <c r="S2473" s="24">
        <f t="shared" ca="1" si="1114"/>
        <v>56238.744962566452</v>
      </c>
      <c r="T2473" s="24">
        <f t="shared" ca="1" si="1114"/>
        <v>613100.98118094786</v>
      </c>
      <c r="U2473" s="24">
        <f t="shared" ca="1" si="1114"/>
        <v>4094679.5780077833</v>
      </c>
      <c r="V2473" s="24">
        <f t="shared" ca="1" si="1114"/>
        <v>642377.85435804492</v>
      </c>
      <c r="W2473" s="24">
        <f t="shared" ca="1" si="1114"/>
        <v>5406397.1585093429</v>
      </c>
      <c r="X2473" s="24">
        <f t="shared" ca="1" si="1114"/>
        <v>254114.32860936143</v>
      </c>
      <c r="Y2473" s="24">
        <f t="shared" ca="1" si="1114"/>
        <v>6134.4127929918959</v>
      </c>
      <c r="Z2473" s="24">
        <f t="shared" ca="1" si="1114"/>
        <v>260248.74140235328</v>
      </c>
      <c r="AA2473" s="24">
        <f t="shared" ca="1" si="1114"/>
        <v>4430.4323887700521</v>
      </c>
      <c r="AB2473" s="24">
        <f t="shared" ca="1" si="1114"/>
        <v>24022.68844677231</v>
      </c>
      <c r="AC2473" s="24">
        <f t="shared" ca="1" si="1114"/>
        <v>5965.2633459629551</v>
      </c>
    </row>
    <row r="2474" spans="2:29" hidden="1" outlineLevel="1">
      <c r="E2474" s="22"/>
      <c r="F2474" s="61"/>
      <c r="G2474" s="20" t="str">
        <f>$G$10</f>
        <v>SUBTRAN</v>
      </c>
      <c r="H2474" s="24">
        <f t="shared" ref="H2474:AC2474" ca="1" si="1115">+H2465+H2335</f>
        <v>7323902.9625339666</v>
      </c>
      <c r="I2474" s="24">
        <f t="shared" ca="1" si="1115"/>
        <v>3478134.7548280954</v>
      </c>
      <c r="J2474" s="24">
        <f t="shared" ca="1" si="1115"/>
        <v>890351.17479214119</v>
      </c>
      <c r="K2474" s="24">
        <f t="shared" ca="1" si="1115"/>
        <v>10375.460460386841</v>
      </c>
      <c r="L2474" s="24">
        <f t="shared" ca="1" si="1115"/>
        <v>340.15138030400004</v>
      </c>
      <c r="M2474" s="24">
        <f t="shared" ca="1" si="1115"/>
        <v>901066.78663283202</v>
      </c>
      <c r="N2474" s="24">
        <f t="shared" ca="1" si="1115"/>
        <v>388058.29963986151</v>
      </c>
      <c r="O2474" s="24">
        <f t="shared" ca="1" si="1115"/>
        <v>109994.24881236207</v>
      </c>
      <c r="P2474" s="24">
        <f t="shared" ca="1" si="1115"/>
        <v>11267.032303576167</v>
      </c>
      <c r="Q2474" s="24">
        <f t="shared" ca="1" si="1115"/>
        <v>0</v>
      </c>
      <c r="R2474" s="24">
        <f t="shared" ca="1" si="1115"/>
        <v>509319.58075579978</v>
      </c>
      <c r="S2474" s="24">
        <f t="shared" ca="1" si="1115"/>
        <v>21733.007595054663</v>
      </c>
      <c r="T2474" s="24">
        <f t="shared" ca="1" si="1115"/>
        <v>251187.50578915395</v>
      </c>
      <c r="U2474" s="24">
        <f t="shared" ca="1" si="1115"/>
        <v>2046109.4548230199</v>
      </c>
      <c r="V2474" s="24">
        <f t="shared" ca="1" si="1115"/>
        <v>0</v>
      </c>
      <c r="W2474" s="24">
        <f t="shared" ca="1" si="1115"/>
        <v>2319029.968207228</v>
      </c>
      <c r="X2474" s="24">
        <f t="shared" ca="1" si="1115"/>
        <v>105316.82229771961</v>
      </c>
      <c r="Y2474" s="24">
        <f t="shared" ca="1" si="1115"/>
        <v>2519.775124762446</v>
      </c>
      <c r="Z2474" s="24">
        <f t="shared" ca="1" si="1115"/>
        <v>107836.59742248208</v>
      </c>
      <c r="AA2474" s="24">
        <f t="shared" ca="1" si="1115"/>
        <v>1729.4008021148131</v>
      </c>
      <c r="AB2474" s="24">
        <f t="shared" ca="1" si="1115"/>
        <v>5432.565083770206</v>
      </c>
      <c r="AC2474" s="24">
        <f t="shared" ca="1" si="1115"/>
        <v>1353.3088016443614</v>
      </c>
    </row>
    <row r="2475" spans="2:29" hidden="1" outlineLevel="1">
      <c r="E2475" s="22"/>
      <c r="F2475" s="61"/>
      <c r="G2475" s="20" t="str">
        <f>$G$11</f>
        <v>DISTPRI</v>
      </c>
      <c r="H2475" s="24">
        <f t="shared" ref="H2475:AC2475" ca="1" si="1116">+H2466+H2336</f>
        <v>22426560.875217646</v>
      </c>
      <c r="I2475" s="24">
        <f t="shared" ca="1" si="1116"/>
        <v>14902419.518585246</v>
      </c>
      <c r="J2475" s="24">
        <f t="shared" ca="1" si="1116"/>
        <v>3751857.3776808344</v>
      </c>
      <c r="K2475" s="24">
        <f t="shared" ca="1" si="1116"/>
        <v>43782.8310242445</v>
      </c>
      <c r="L2475" s="24">
        <f t="shared" ca="1" si="1116"/>
        <v>0</v>
      </c>
      <c r="M2475" s="24">
        <f t="shared" ca="1" si="1116"/>
        <v>3795640.2087050793</v>
      </c>
      <c r="N2475" s="24">
        <f t="shared" ca="1" si="1116"/>
        <v>1617904.8279355799</v>
      </c>
      <c r="O2475" s="24">
        <f t="shared" ca="1" si="1116"/>
        <v>459288.22549731779</v>
      </c>
      <c r="P2475" s="24">
        <f t="shared" ca="1" si="1116"/>
        <v>0</v>
      </c>
      <c r="Q2475" s="24">
        <f t="shared" ca="1" si="1116"/>
        <v>0</v>
      </c>
      <c r="R2475" s="24">
        <f t="shared" ca="1" si="1116"/>
        <v>2077193.0534328972</v>
      </c>
      <c r="S2475" s="24">
        <f t="shared" ca="1" si="1116"/>
        <v>92275.05704961982</v>
      </c>
      <c r="T2475" s="24">
        <f t="shared" ca="1" si="1116"/>
        <v>1067290.1082244266</v>
      </c>
      <c r="U2475" s="24">
        <f t="shared" ca="1" si="1116"/>
        <v>0</v>
      </c>
      <c r="V2475" s="24">
        <f t="shared" ca="1" si="1116"/>
        <v>0</v>
      </c>
      <c r="W2475" s="24">
        <f t="shared" ca="1" si="1116"/>
        <v>1159565.1652740464</v>
      </c>
      <c r="X2475" s="24">
        <f t="shared" ca="1" si="1116"/>
        <v>439072.11068665417</v>
      </c>
      <c r="Y2475" s="24">
        <f t="shared" ca="1" si="1116"/>
        <v>10519.804804089716</v>
      </c>
      <c r="Z2475" s="24">
        <f t="shared" ca="1" si="1116"/>
        <v>449591.91549074388</v>
      </c>
      <c r="AA2475" s="24">
        <f t="shared" ca="1" si="1116"/>
        <v>7554.130664677692</v>
      </c>
      <c r="AB2475" s="24">
        <f t="shared" ca="1" si="1116"/>
        <v>27691.061746392174</v>
      </c>
      <c r="AC2475" s="24">
        <f t="shared" ca="1" si="1116"/>
        <v>6905.8213185605191</v>
      </c>
    </row>
    <row r="2476" spans="2:29" hidden="1" outlineLevel="1">
      <c r="E2476" s="22"/>
      <c r="F2476" s="61"/>
      <c r="G2476" s="20" t="str">
        <f>$G$12</f>
        <v>DISTSEC</v>
      </c>
      <c r="H2476" s="24">
        <f t="shared" ref="H2476:AC2476" ca="1" si="1117">+H2467+H2337</f>
        <v>10063466.978413563</v>
      </c>
      <c r="I2476" s="24">
        <f t="shared" ca="1" si="1117"/>
        <v>7513402.1786257308</v>
      </c>
      <c r="J2476" s="24">
        <f t="shared" ca="1" si="1117"/>
        <v>1686659.2268604131</v>
      </c>
      <c r="K2476" s="24">
        <f t="shared" ca="1" si="1117"/>
        <v>0</v>
      </c>
      <c r="L2476" s="24">
        <f t="shared" ca="1" si="1117"/>
        <v>0</v>
      </c>
      <c r="M2476" s="24">
        <f t="shared" ca="1" si="1117"/>
        <v>1686659.2268604131</v>
      </c>
      <c r="N2476" s="24">
        <f t="shared" ca="1" si="1117"/>
        <v>594565.15840393514</v>
      </c>
      <c r="O2476" s="24">
        <f t="shared" ca="1" si="1117"/>
        <v>0</v>
      </c>
      <c r="P2476" s="24">
        <f t="shared" ca="1" si="1117"/>
        <v>0</v>
      </c>
      <c r="Q2476" s="24">
        <f t="shared" ca="1" si="1117"/>
        <v>0</v>
      </c>
      <c r="R2476" s="24">
        <f t="shared" ca="1" si="1117"/>
        <v>594565.15840393514</v>
      </c>
      <c r="S2476" s="24">
        <f t="shared" ca="1" si="1117"/>
        <v>26315.784746346224</v>
      </c>
      <c r="T2476" s="24">
        <f t="shared" ca="1" si="1117"/>
        <v>0</v>
      </c>
      <c r="U2476" s="24">
        <f t="shared" ca="1" si="1117"/>
        <v>0</v>
      </c>
      <c r="V2476" s="24">
        <f t="shared" ca="1" si="1117"/>
        <v>0</v>
      </c>
      <c r="W2476" s="24">
        <f t="shared" ca="1" si="1117"/>
        <v>26315.784746346224</v>
      </c>
      <c r="X2476" s="24">
        <f t="shared" ca="1" si="1117"/>
        <v>165476.35278783552</v>
      </c>
      <c r="Y2476" s="24">
        <f t="shared" ca="1" si="1117"/>
        <v>0</v>
      </c>
      <c r="Z2476" s="24">
        <f t="shared" ca="1" si="1117"/>
        <v>165476.35278783552</v>
      </c>
      <c r="AA2476" s="24">
        <f t="shared" ca="1" si="1117"/>
        <v>2698.3028104361692</v>
      </c>
      <c r="AB2476" s="24">
        <f t="shared" ca="1" si="1117"/>
        <v>59582.632167403011</v>
      </c>
      <c r="AC2476" s="24">
        <f t="shared" ca="1" si="1117"/>
        <v>14767.342011463163</v>
      </c>
    </row>
    <row r="2477" spans="2:29" hidden="1" outlineLevel="1">
      <c r="E2477" s="22"/>
      <c r="F2477" s="61"/>
      <c r="G2477" s="20" t="str">
        <f>$G$13</f>
        <v>ENERGY</v>
      </c>
      <c r="H2477" s="24">
        <f t="shared" ref="H2477:AC2477" ca="1" si="1118">+H2468+H2338</f>
        <v>2578833.5080539193</v>
      </c>
      <c r="I2477" s="24">
        <f t="shared" ca="1" si="1118"/>
        <v>937489.74202662869</v>
      </c>
      <c r="J2477" s="24">
        <f t="shared" ca="1" si="1118"/>
        <v>302589.96096582164</v>
      </c>
      <c r="K2477" s="24">
        <f t="shared" ca="1" si="1118"/>
        <v>3464.0809686731627</v>
      </c>
      <c r="L2477" s="24">
        <f t="shared" ca="1" si="1118"/>
        <v>87.796917627182381</v>
      </c>
      <c r="M2477" s="24">
        <f t="shared" ca="1" si="1118"/>
        <v>306141.83885212208</v>
      </c>
      <c r="N2477" s="24">
        <f t="shared" ca="1" si="1118"/>
        <v>146428.63771602564</v>
      </c>
      <c r="O2477" s="24">
        <f t="shared" ca="1" si="1118"/>
        <v>40872.609914009881</v>
      </c>
      <c r="P2477" s="24">
        <f t="shared" ca="1" si="1118"/>
        <v>3235.9155145868567</v>
      </c>
      <c r="Q2477" s="24">
        <f t="shared" ca="1" si="1118"/>
        <v>663.34787596239767</v>
      </c>
      <c r="R2477" s="24">
        <f t="shared" ca="1" si="1118"/>
        <v>191200.51102058476</v>
      </c>
      <c r="S2477" s="24">
        <f t="shared" ca="1" si="1118"/>
        <v>9757.208489177372</v>
      </c>
      <c r="T2477" s="24">
        <f t="shared" ca="1" si="1118"/>
        <v>116606.53766873623</v>
      </c>
      <c r="U2477" s="24">
        <f t="shared" ca="1" si="1118"/>
        <v>824353.66050785955</v>
      </c>
      <c r="V2477" s="24">
        <f t="shared" ca="1" si="1118"/>
        <v>132110.6427839378</v>
      </c>
      <c r="W2477" s="24">
        <f t="shared" ca="1" si="1118"/>
        <v>1082828.0494497109</v>
      </c>
      <c r="X2477" s="24">
        <f t="shared" ca="1" si="1118"/>
        <v>39718.162460053201</v>
      </c>
      <c r="Y2477" s="24">
        <f t="shared" ca="1" si="1118"/>
        <v>933.51709530249695</v>
      </c>
      <c r="Z2477" s="24">
        <f t="shared" ca="1" si="1118"/>
        <v>40651.679555355702</v>
      </c>
      <c r="AA2477" s="24">
        <f t="shared" ca="1" si="1118"/>
        <v>911.97064104977335</v>
      </c>
      <c r="AB2477" s="24">
        <f t="shared" ca="1" si="1118"/>
        <v>15692.383780347634</v>
      </c>
      <c r="AC2477" s="24">
        <f t="shared" ca="1" si="1118"/>
        <v>3917.3327281198463</v>
      </c>
    </row>
    <row r="2478" spans="2:29" hidden="1" outlineLevel="1">
      <c r="E2478" s="22"/>
      <c r="F2478" s="61"/>
      <c r="G2478" s="20" t="str">
        <f>$G$14</f>
        <v>CUSTOMER</v>
      </c>
      <c r="H2478" s="24">
        <f t="shared" ref="H2478:AC2478" ca="1" si="1119">+H2469+H2339</f>
        <v>22063421.967441849</v>
      </c>
      <c r="I2478" s="24">
        <f t="shared" ca="1" si="1119"/>
        <v>16131776.919991111</v>
      </c>
      <c r="J2478" s="24">
        <f t="shared" ca="1" si="1119"/>
        <v>3913558.2735125055</v>
      </c>
      <c r="K2478" s="24">
        <f t="shared" ca="1" si="1119"/>
        <v>32004.875102119695</v>
      </c>
      <c r="L2478" s="24">
        <f t="shared" ca="1" si="1119"/>
        <v>4532.1661333526599</v>
      </c>
      <c r="M2478" s="24">
        <f t="shared" ca="1" si="1119"/>
        <v>3950095.314747978</v>
      </c>
      <c r="N2478" s="24">
        <f t="shared" ca="1" si="1119"/>
        <v>65443.320399384931</v>
      </c>
      <c r="O2478" s="24">
        <f t="shared" ca="1" si="1119"/>
        <v>26841.929343995977</v>
      </c>
      <c r="P2478" s="24">
        <f t="shared" ca="1" si="1119"/>
        <v>12995.883857999068</v>
      </c>
      <c r="Q2478" s="24">
        <f t="shared" ca="1" si="1119"/>
        <v>5563.2009251351801</v>
      </c>
      <c r="R2478" s="24">
        <f t="shared" ca="1" si="1119"/>
        <v>110844.33452651516</v>
      </c>
      <c r="S2478" s="24">
        <f t="shared" ca="1" si="1119"/>
        <v>943.47378626806653</v>
      </c>
      <c r="T2478" s="24">
        <f t="shared" ca="1" si="1119"/>
        <v>16705.973667250561</v>
      </c>
      <c r="U2478" s="24">
        <f t="shared" ca="1" si="1119"/>
        <v>33695.309159951415</v>
      </c>
      <c r="V2478" s="24">
        <f t="shared" ca="1" si="1119"/>
        <v>8345.532320637074</v>
      </c>
      <c r="W2478" s="24">
        <f t="shared" ca="1" si="1119"/>
        <v>59690.28893410712</v>
      </c>
      <c r="X2478" s="24">
        <f t="shared" ca="1" si="1119"/>
        <v>22133.048452203173</v>
      </c>
      <c r="Y2478" s="24">
        <f t="shared" ca="1" si="1119"/>
        <v>342.17204138961586</v>
      </c>
      <c r="Z2478" s="24">
        <f t="shared" ca="1" si="1119"/>
        <v>22475.220493592791</v>
      </c>
      <c r="AA2478" s="24">
        <f t="shared" ca="1" si="1119"/>
        <v>1312.1492246422899</v>
      </c>
      <c r="AB2478" s="24">
        <f t="shared" ca="1" si="1119"/>
        <v>1549504.6914501712</v>
      </c>
      <c r="AC2478" s="24">
        <f t="shared" ca="1" si="1119"/>
        <v>237723.04807373704</v>
      </c>
    </row>
    <row r="2479" spans="2:29" collapsed="1">
      <c r="B2479" s="59" t="s">
        <v>585</v>
      </c>
      <c r="E2479" s="24">
        <f>+E2470+E2340</f>
        <v>116250669.43396699</v>
      </c>
      <c r="F2479" s="61"/>
      <c r="G2479" s="20" t="str">
        <f>$G$15</f>
        <v>TOTAL</v>
      </c>
      <c r="H2479" s="24">
        <f t="shared" ref="H2479:AC2479" ca="1" si="1120">+H2470+H2340</f>
        <v>116250669.43396702</v>
      </c>
      <c r="I2479" s="24">
        <f t="shared" ca="1" si="1120"/>
        <v>68360281.068473741</v>
      </c>
      <c r="J2479" s="24">
        <f t="shared" ca="1" si="1120"/>
        <v>16969484.141337883</v>
      </c>
      <c r="K2479" s="24">
        <f t="shared" ca="1" si="1120"/>
        <v>164739.05176723699</v>
      </c>
      <c r="L2479" s="24">
        <f t="shared" ca="1" si="1120"/>
        <v>6810.5318183309164</v>
      </c>
      <c r="M2479" s="24">
        <f t="shared" ca="1" si="1120"/>
        <v>17141033.72492345</v>
      </c>
      <c r="N2479" s="24">
        <f t="shared" ca="1" si="1120"/>
        <v>5500478.3110690545</v>
      </c>
      <c r="O2479" s="24">
        <f t="shared" ca="1" si="1120"/>
        <v>1402548.4509503162</v>
      </c>
      <c r="P2479" s="24">
        <f t="shared" ca="1" si="1120"/>
        <v>88081.117633101196</v>
      </c>
      <c r="Q2479" s="24">
        <f t="shared" ca="1" si="1120"/>
        <v>19014.401171026591</v>
      </c>
      <c r="R2479" s="24">
        <f t="shared" ca="1" si="1120"/>
        <v>7010122.2808234999</v>
      </c>
      <c r="S2479" s="24">
        <f t="shared" ca="1" si="1120"/>
        <v>312498.19697740965</v>
      </c>
      <c r="T2479" s="24">
        <f t="shared" ca="1" si="1120"/>
        <v>3212136.3546781107</v>
      </c>
      <c r="U2479" s="24">
        <f t="shared" ca="1" si="1120"/>
        <v>14660873.837946083</v>
      </c>
      <c r="V2479" s="24">
        <f t="shared" ca="1" si="1120"/>
        <v>1984862.673272619</v>
      </c>
      <c r="W2479" s="24">
        <f t="shared" ca="1" si="1120"/>
        <v>20170371.062874224</v>
      </c>
      <c r="X2479" s="24">
        <f t="shared" ca="1" si="1120"/>
        <v>1501333.9886092108</v>
      </c>
      <c r="Y2479" s="24">
        <f t="shared" ca="1" si="1120"/>
        <v>31928.502057746875</v>
      </c>
      <c r="Z2479" s="24">
        <f t="shared" ca="1" si="1120"/>
        <v>1533262.4906669578</v>
      </c>
      <c r="AA2479" s="24">
        <f t="shared" ca="1" si="1120"/>
        <v>26926.688881990776</v>
      </c>
      <c r="AB2479" s="24">
        <f t="shared" ca="1" si="1120"/>
        <v>1726877.6962396319</v>
      </c>
      <c r="AC2479" s="24">
        <f t="shared" ca="1" si="1120"/>
        <v>281794.42108353972</v>
      </c>
    </row>
    <row r="2480" spans="2:29">
      <c r="E2480" s="24"/>
      <c r="F2480" s="61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</row>
    <row r="2481" spans="2:29">
      <c r="B2481" s="59" t="s">
        <v>151</v>
      </c>
      <c r="E2481" s="22"/>
      <c r="F2481" s="61"/>
      <c r="G2481" s="22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</row>
    <row r="2482" spans="2:29" hidden="1" outlineLevel="1">
      <c r="F2482" s="61" t="str">
        <f>F2489</f>
        <v>LABOR_M</v>
      </c>
      <c r="G2482" s="20" t="str">
        <f>$G$8</f>
        <v>PRODUCTION</v>
      </c>
      <c r="H2482" s="24">
        <f t="shared" ref="H2482:H2513" ca="1" si="1121">SUBTOTAL(9,I2482:AC2482)</f>
        <v>524105.34056906303</v>
      </c>
      <c r="I2482" s="25">
        <f ca="1">VLOOKUP(CONCATENATE($F2482," ",$G2482),AllocFactorMatrix,(I$4+1),FALSE)*$E2489</f>
        <v>256991.34156972825</v>
      </c>
      <c r="J2482" s="25">
        <f ca="1">VLOOKUP(CONCATENATE($F2482," ",$G2482),AllocFactorMatrix,(J$4+1),FALSE)*$E2489</f>
        <v>65008.816608924186</v>
      </c>
      <c r="K2482" s="25">
        <f ca="1">VLOOKUP(CONCATENATE($F2482," ",$G2482),AllocFactorMatrix,(K$4+1),FALSE)*$E2489</f>
        <v>760.05194644049072</v>
      </c>
      <c r="L2482" s="25">
        <f ca="1">VLOOKUP(CONCATENATE($F2482," ",$G2482),AllocFactorMatrix,(L$4+1),FALSE)*$E2489</f>
        <v>18.724265133965059</v>
      </c>
      <c r="M2482" s="25">
        <f t="shared" ref="M2482:M2561" ca="1" si="1122">SUBTOTAL(9,J2482:L2482)</f>
        <v>65787.592820498641</v>
      </c>
      <c r="N2482" s="25">
        <f ca="1">VLOOKUP(CONCATENATE($F2482," ",$G2482),AllocFactorMatrix,(N$4+1),FALSE)*$E2489</f>
        <v>27200.504480312717</v>
      </c>
      <c r="O2482" s="25">
        <f ca="1">VLOOKUP(CONCATENATE($F2482," ",$G2482),AllocFactorMatrix,(O$4+1),FALSE)*$E2489</f>
        <v>7746.5701455148264</v>
      </c>
      <c r="P2482" s="25">
        <f ca="1">VLOOKUP(CONCATENATE($F2482," ",$G2482),AllocFactorMatrix,(P$4+1),FALSE)*$E2489</f>
        <v>613.02860242231282</v>
      </c>
      <c r="Q2482" s="25">
        <f ca="1">VLOOKUP(CONCATENATE($F2482," ",$G2482),AllocFactorMatrix,(Q$4+1),FALSE)*$E2489</f>
        <v>129.39952896284731</v>
      </c>
      <c r="R2482" s="25">
        <f ca="1">SUBTOTAL(9,N2482:Q2482)</f>
        <v>35689.5027572127</v>
      </c>
      <c r="S2482" s="25">
        <f ca="1">VLOOKUP(CONCATENATE($F2482," ",$G2482),AllocFactorMatrix,(S$4+1),FALSE)*$E2489</f>
        <v>1633.9425594460893</v>
      </c>
      <c r="T2482" s="25">
        <f ca="1">VLOOKUP(CONCATENATE($F2482," ",$G2482),AllocFactorMatrix,(T$4+1),FALSE)*$E2489</f>
        <v>17812.840365774602</v>
      </c>
      <c r="U2482" s="25">
        <f ca="1">VLOOKUP(CONCATENATE($F2482," ",$G2482),AllocFactorMatrix,(U$4+1),FALSE)*$E2489</f>
        <v>118965.51450881369</v>
      </c>
      <c r="V2482" s="25">
        <f ca="1">VLOOKUP(CONCATENATE($F2482," ",$G2482),AllocFactorMatrix,(V$4+1),FALSE)*$E2489</f>
        <v>18663.441301542382</v>
      </c>
      <c r="W2482" s="25">
        <f ca="1">SUBTOTAL(9,S2482:V2482)</f>
        <v>157075.73873557677</v>
      </c>
      <c r="X2482" s="25">
        <f ca="1">VLOOKUP(CONCATENATE($F2482," ",$G2482),AllocFactorMatrix,(X$4+1),FALSE)*$E2489</f>
        <v>7382.9566565945761</v>
      </c>
      <c r="Y2482" s="25">
        <f ca="1">VLOOKUP(CONCATENATE($F2482," ",$G2482),AllocFactorMatrix,(Y$4+1),FALSE)*$E2489</f>
        <v>178.22727278767854</v>
      </c>
      <c r="Z2482" s="25">
        <f t="shared" ref="Z2482:Z2569" ca="1" si="1123">SUBTOTAL(9,X2482:Y2482)</f>
        <v>7561.183929382255</v>
      </c>
      <c r="AA2482" s="25">
        <f ca="1">VLOOKUP(CONCATENATE($F2482," ",$G2482),AllocFactorMatrix,(AA$4+1),FALSE)*$E2489</f>
        <v>128.72036958823054</v>
      </c>
      <c r="AB2482" s="25">
        <f ca="1">VLOOKUP(CONCATENATE($F2482," ",$G2482),AllocFactorMatrix,(AB$4+1),FALSE)*$E2489</f>
        <v>697.94752837428734</v>
      </c>
      <c r="AC2482" s="25">
        <f ca="1">VLOOKUP(CONCATENATE($F2482," ",$G2482),AllocFactorMatrix,(AC$4+1),FALSE)*$E2489</f>
        <v>173.3128587019566</v>
      </c>
    </row>
    <row r="2483" spans="2:29" hidden="1" outlineLevel="1">
      <c r="F2483" s="61" t="str">
        <f>F2489</f>
        <v>LABOR_M</v>
      </c>
      <c r="G2483" s="20" t="str">
        <f>$G$9</f>
        <v>BULKTRAN</v>
      </c>
      <c r="H2483" s="24">
        <f t="shared" ca="1" si="1121"/>
        <v>141022.71638633727</v>
      </c>
      <c r="I2483" s="25">
        <f ca="1">VLOOKUP(CONCATENATE($F2483," ",$G2483),AllocFactorMatrix,(I$4+1),FALSE)*$E2489</f>
        <v>69149.490132235034</v>
      </c>
      <c r="J2483" s="25">
        <f ca="1">VLOOKUP(CONCATENATE($F2483," ",$G2483),AllocFactorMatrix,(J$4+1),FALSE)*$E2489</f>
        <v>17492.132206280512</v>
      </c>
      <c r="K2483" s="25">
        <f ca="1">VLOOKUP(CONCATENATE($F2483," ",$G2483),AllocFactorMatrix,(K$4+1),FALSE)*$E2489</f>
        <v>204.50963152823829</v>
      </c>
      <c r="L2483" s="25">
        <f ca="1">VLOOKUP(CONCATENATE($F2483," ",$G2483),AllocFactorMatrix,(L$4+1),FALSE)*$E2489</f>
        <v>5.038198482508661</v>
      </c>
      <c r="M2483" s="25">
        <f t="shared" ca="1" si="1122"/>
        <v>17701.680036291258</v>
      </c>
      <c r="N2483" s="25">
        <f ca="1">VLOOKUP(CONCATENATE($F2483," ",$G2483),AllocFactorMatrix,(N$4+1),FALSE)*$E2489</f>
        <v>7318.9275742306017</v>
      </c>
      <c r="O2483" s="25">
        <f ca="1">VLOOKUP(CONCATENATE($F2483," ",$G2483),AllocFactorMatrix,(O$4+1),FALSE)*$E2489</f>
        <v>2084.3946436639112</v>
      </c>
      <c r="P2483" s="25">
        <f ca="1">VLOOKUP(CONCATENATE($F2483," ",$G2483),AllocFactorMatrix,(P$4+1),FALSE)*$E2489</f>
        <v>164.94958559713933</v>
      </c>
      <c r="Q2483" s="25">
        <f ca="1">VLOOKUP(CONCATENATE($F2483," ",$G2483),AllocFactorMatrix,(Q$4+1),FALSE)*$E2489</f>
        <v>34.817949104734637</v>
      </c>
      <c r="R2483" s="25">
        <f t="shared" ref="R2483:R2561" ca="1" si="1124">SUBTOTAL(9,N2483:Q2483)</f>
        <v>9603.0897525963865</v>
      </c>
      <c r="S2483" s="25">
        <f ca="1">VLOOKUP(CONCATENATE($F2483," ",$G2483),AllocFactorMatrix,(S$4+1),FALSE)*$E2489</f>
        <v>439.6502006679483</v>
      </c>
      <c r="T2483" s="25">
        <f ca="1">VLOOKUP(CONCATENATE($F2483," ",$G2483),AllocFactorMatrix,(T$4+1),FALSE)*$E2489</f>
        <v>4792.9584770310421</v>
      </c>
      <c r="U2483" s="25">
        <f ca="1">VLOOKUP(CONCATENATE($F2483," ",$G2483),AllocFactorMatrix,(U$4+1),FALSE)*$E2489</f>
        <v>32010.435142895447</v>
      </c>
      <c r="V2483" s="25">
        <f ca="1">VLOOKUP(CONCATENATE($F2483," ",$G2483),AllocFactorMatrix,(V$4+1),FALSE)*$E2489</f>
        <v>5021.832417511192</v>
      </c>
      <c r="W2483" s="25">
        <f t="shared" ref="W2483:W2489" ca="1" si="1125">SUBTOTAL(9,S2483:V2483)</f>
        <v>42264.876238105629</v>
      </c>
      <c r="X2483" s="25">
        <f ca="1">VLOOKUP(CONCATENATE($F2483," ",$G2483),AllocFactorMatrix,(X$4+1),FALSE)*$E2489</f>
        <v>1986.5559880482847</v>
      </c>
      <c r="Y2483" s="25">
        <f ca="1">VLOOKUP(CONCATENATE($F2483," ",$G2483),AllocFactorMatrix,(Y$4+1),FALSE)*$E2489</f>
        <v>47.956187806361733</v>
      </c>
      <c r="Z2483" s="25">
        <f t="shared" ca="1" si="1123"/>
        <v>2034.5121758546463</v>
      </c>
      <c r="AA2483" s="25">
        <f ca="1">VLOOKUP(CONCATENATE($F2483," ",$G2483),AllocFactorMatrix,(AA$4+1),FALSE)*$E2489</f>
        <v>34.635205498718882</v>
      </c>
      <c r="AB2483" s="25">
        <f ca="1">VLOOKUP(CONCATENATE($F2483," ",$G2483),AllocFactorMatrix,(AB$4+1),FALSE)*$E2489</f>
        <v>187.79899521650117</v>
      </c>
      <c r="AC2483" s="25">
        <f ca="1">VLOOKUP(CONCATENATE($F2483," ",$G2483),AllocFactorMatrix,(AC$4+1),FALSE)*$E2489</f>
        <v>46.633850539080122</v>
      </c>
    </row>
    <row r="2484" spans="2:29" hidden="1" outlineLevel="1">
      <c r="F2484" s="61" t="str">
        <f>F2489</f>
        <v>LABOR_M</v>
      </c>
      <c r="G2484" s="20" t="str">
        <f>$G$10</f>
        <v>SUBTRAN</v>
      </c>
      <c r="H2484" s="24">
        <f t="shared" ca="1" si="1121"/>
        <v>54083.421392214572</v>
      </c>
      <c r="I2484" s="25">
        <f ca="1">VLOOKUP(CONCATENATE($F2484," ",$G2484),AllocFactorMatrix,(I$4+1),FALSE)*$E2489</f>
        <v>25684.314574696604</v>
      </c>
      <c r="J2484" s="25">
        <f ca="1">VLOOKUP(CONCATENATE($F2484," ",$G2484),AllocFactorMatrix,(J$4+1),FALSE)*$E2489</f>
        <v>6574.8055401154988</v>
      </c>
      <c r="K2484" s="25">
        <f ca="1">VLOOKUP(CONCATENATE($F2484," ",$G2484),AllocFactorMatrix,(K$4+1),FALSE)*$E2489</f>
        <v>76.617672720122343</v>
      </c>
      <c r="L2484" s="25">
        <f ca="1">VLOOKUP(CONCATENATE($F2484," ",$G2484),AllocFactorMatrix,(L$4+1),FALSE)*$E2489</f>
        <v>2.5118506528873668</v>
      </c>
      <c r="M2484" s="25">
        <f t="shared" ca="1" si="1122"/>
        <v>6653.9350634885086</v>
      </c>
      <c r="N2484" s="25">
        <f ca="1">VLOOKUP(CONCATENATE($F2484," ",$G2484),AllocFactorMatrix,(N$4+1),FALSE)*$E2489</f>
        <v>2865.6196909670025</v>
      </c>
      <c r="O2484" s="25">
        <f ca="1">VLOOKUP(CONCATENATE($F2484," ",$G2484),AllocFactorMatrix,(O$4+1),FALSE)*$E2489</f>
        <v>812.25343094672166</v>
      </c>
      <c r="P2484" s="25">
        <f ca="1">VLOOKUP(CONCATENATE($F2484," ",$G2484),AllocFactorMatrix,(P$4+1),FALSE)*$E2489</f>
        <v>83.201492296011224</v>
      </c>
      <c r="Q2484" s="25">
        <f ca="1">VLOOKUP(CONCATENATE($F2484," ",$G2484),AllocFactorMatrix,(Q$4+1),FALSE)*$E2489</f>
        <v>0</v>
      </c>
      <c r="R2484" s="25">
        <f t="shared" ca="1" si="1124"/>
        <v>3761.0746142097355</v>
      </c>
      <c r="S2484" s="25">
        <f ca="1">VLOOKUP(CONCATENATE($F2484," ",$G2484),AllocFactorMatrix,(S$4+1),FALSE)*$E2489</f>
        <v>160.4875725274315</v>
      </c>
      <c r="T2484" s="25">
        <f ca="1">VLOOKUP(CONCATENATE($F2484," ",$G2484),AllocFactorMatrix,(T$4+1),FALSE)*$E2489</f>
        <v>1854.896193129503</v>
      </c>
      <c r="U2484" s="25">
        <f ca="1">VLOOKUP(CONCATENATE($F2484," ",$G2484),AllocFactorMatrix,(U$4+1),FALSE)*$E2489</f>
        <v>15109.512021920722</v>
      </c>
      <c r="V2484" s="25">
        <f ca="1">VLOOKUP(CONCATENATE($F2484," ",$G2484),AllocFactorMatrix,(V$4+1),FALSE)*$E2489</f>
        <v>0</v>
      </c>
      <c r="W2484" s="25">
        <f t="shared" ca="1" si="1125"/>
        <v>17124.895787577658</v>
      </c>
      <c r="X2484" s="25">
        <f ca="1">VLOOKUP(CONCATENATE($F2484," ",$G2484),AllocFactorMatrix,(X$4+1),FALSE)*$E2489</f>
        <v>777.71293655232262</v>
      </c>
      <c r="Y2484" s="25">
        <f ca="1">VLOOKUP(CONCATENATE($F2484," ",$G2484),AllocFactorMatrix,(Y$4+1),FALSE)*$E2489</f>
        <v>18.607300039786036</v>
      </c>
      <c r="Z2484" s="25">
        <f t="shared" ca="1" si="1123"/>
        <v>796.3202365921087</v>
      </c>
      <c r="AA2484" s="25">
        <f ca="1">VLOOKUP(CONCATENATE($F2484," ",$G2484),AllocFactorMatrix,(AA$4+1),FALSE)*$E2489</f>
        <v>12.770774382904793</v>
      </c>
      <c r="AB2484" s="25">
        <f ca="1">VLOOKUP(CONCATENATE($F2484," ",$G2484),AllocFactorMatrix,(AB$4+1),FALSE)*$E2489</f>
        <v>40.116821340915301</v>
      </c>
      <c r="AC2484" s="25">
        <f ca="1">VLOOKUP(CONCATENATE($F2484," ",$G2484),AllocFactorMatrix,(AC$4+1),FALSE)*$E2489</f>
        <v>9.9935199261298813</v>
      </c>
    </row>
    <row r="2485" spans="2:29" hidden="1" outlineLevel="1">
      <c r="F2485" s="61" t="str">
        <f>F2489</f>
        <v>LABOR_M</v>
      </c>
      <c r="G2485" s="20" t="str">
        <f>$G$11</f>
        <v>DISTPRI</v>
      </c>
      <c r="H2485" s="24">
        <f t="shared" ca="1" si="1121"/>
        <v>360109.62989137252</v>
      </c>
      <c r="I2485" s="25">
        <f ca="1">VLOOKUP(CONCATENATE($F2485," ",$G2485),AllocFactorMatrix,(I$4+1),FALSE)*$E2489</f>
        <v>239292.36440590085</v>
      </c>
      <c r="J2485" s="25">
        <f ca="1">VLOOKUP(CONCATENATE($F2485," ",$G2485),AllocFactorMatrix,(J$4+1),FALSE)*$E2489</f>
        <v>60244.634886255102</v>
      </c>
      <c r="K2485" s="25">
        <f ca="1">VLOOKUP(CONCATENATE($F2485," ",$G2485),AllocFactorMatrix,(K$4+1),FALSE)*$E2489</f>
        <v>703.03329892903923</v>
      </c>
      <c r="L2485" s="25">
        <f ca="1">VLOOKUP(CONCATENATE($F2485," ",$G2485),AllocFactorMatrix,(L$4+1),FALSE)*$E2489</f>
        <v>0</v>
      </c>
      <c r="M2485" s="25">
        <f t="shared" ca="1" si="1122"/>
        <v>60947.668185184142</v>
      </c>
      <c r="N2485" s="25">
        <f ca="1">VLOOKUP(CONCATENATE($F2485," ",$G2485),AllocFactorMatrix,(N$4+1),FALSE)*$E2489</f>
        <v>25979.155343036608</v>
      </c>
      <c r="O2485" s="25">
        <f ca="1">VLOOKUP(CONCATENATE($F2485," ",$G2485),AllocFactorMatrix,(O$4+1),FALSE)*$E2489</f>
        <v>7374.9209171020148</v>
      </c>
      <c r="P2485" s="25">
        <f ca="1">VLOOKUP(CONCATENATE($F2485," ",$G2485),AllocFactorMatrix,(P$4+1),FALSE)*$E2489</f>
        <v>0</v>
      </c>
      <c r="Q2485" s="25">
        <f ca="1">VLOOKUP(CONCATENATE($F2485," ",$G2485),AllocFactorMatrix,(Q$4+1),FALSE)*$E2489</f>
        <v>0</v>
      </c>
      <c r="R2485" s="25">
        <f t="shared" ca="1" si="1124"/>
        <v>33354.076260138623</v>
      </c>
      <c r="S2485" s="25">
        <f ca="1">VLOOKUP(CONCATENATE($F2485," ",$G2485),AllocFactorMatrix,(S$4+1),FALSE)*$E2489</f>
        <v>1481.6866851423281</v>
      </c>
      <c r="T2485" s="25">
        <f ca="1">VLOOKUP(CONCATENATE($F2485," ",$G2485),AllocFactorMatrix,(T$4+1),FALSE)*$E2489</f>
        <v>17137.779082486773</v>
      </c>
      <c r="U2485" s="25">
        <f ca="1">VLOOKUP(CONCATENATE($F2485," ",$G2485),AllocFactorMatrix,(U$4+1),FALSE)*$E2489</f>
        <v>0</v>
      </c>
      <c r="V2485" s="25">
        <f ca="1">VLOOKUP(CONCATENATE($F2485," ",$G2485),AllocFactorMatrix,(V$4+1),FALSE)*$E2489</f>
        <v>0</v>
      </c>
      <c r="W2485" s="25">
        <f t="shared" ca="1" si="1125"/>
        <v>18619.465767629103</v>
      </c>
      <c r="X2485" s="25">
        <f ca="1">VLOOKUP(CONCATENATE($F2485," ",$G2485),AllocFactorMatrix,(X$4+1),FALSE)*$E2489</f>
        <v>7050.3050447524456</v>
      </c>
      <c r="Y2485" s="25">
        <f ca="1">VLOOKUP(CONCATENATE($F2485," ",$G2485),AllocFactorMatrix,(Y$4+1),FALSE)*$E2489</f>
        <v>168.9194805930521</v>
      </c>
      <c r="Z2485" s="25">
        <f t="shared" ca="1" si="1123"/>
        <v>7219.2245253454976</v>
      </c>
      <c r="AA2485" s="25">
        <f ca="1">VLOOKUP(CONCATENATE($F2485," ",$G2485),AllocFactorMatrix,(AA$4+1),FALSE)*$E2489</f>
        <v>121.29881228531217</v>
      </c>
      <c r="AB2485" s="25">
        <f ca="1">VLOOKUP(CONCATENATE($F2485," ",$G2485),AllocFactorMatrix,(AB$4+1),FALSE)*$E2489</f>
        <v>444.64320910709648</v>
      </c>
      <c r="AC2485" s="25">
        <f ca="1">VLOOKUP(CONCATENATE($F2485," ",$G2485),AllocFactorMatrix,(AC$4+1),FALSE)*$E2489</f>
        <v>110.88872578188578</v>
      </c>
    </row>
    <row r="2486" spans="2:29" hidden="1" outlineLevel="1">
      <c r="F2486" s="61" t="str">
        <f>F2489</f>
        <v>LABOR_M</v>
      </c>
      <c r="G2486" s="20" t="str">
        <f>$G$12</f>
        <v>DISTSEC</v>
      </c>
      <c r="H2486" s="24">
        <f t="shared" ca="1" si="1121"/>
        <v>143925.5275501959</v>
      </c>
      <c r="I2486" s="25">
        <f ca="1">VLOOKUP(CONCATENATE($F2486," ",$G2486),AllocFactorMatrix,(I$4+1),FALSE)*$E2489</f>
        <v>107455.05247595796</v>
      </c>
      <c r="J2486" s="25">
        <f ca="1">VLOOKUP(CONCATENATE($F2486," ",$G2486),AllocFactorMatrix,(J$4+1),FALSE)*$E2489</f>
        <v>24122.2353632206</v>
      </c>
      <c r="K2486" s="25">
        <f ca="1">VLOOKUP(CONCATENATE($F2486," ",$G2486),AllocFactorMatrix,(K$4+1),FALSE)*$E2489</f>
        <v>0</v>
      </c>
      <c r="L2486" s="25">
        <f ca="1">VLOOKUP(CONCATENATE($F2486," ",$G2486),AllocFactorMatrix,(L$4+1),FALSE)*$E2489</f>
        <v>0</v>
      </c>
      <c r="M2486" s="25">
        <f t="shared" ca="1" si="1122"/>
        <v>24122.2353632206</v>
      </c>
      <c r="N2486" s="25">
        <f ca="1">VLOOKUP(CONCATENATE($F2486," ",$G2486),AllocFactorMatrix,(N$4+1),FALSE)*$E2489</f>
        <v>8503.3422646299732</v>
      </c>
      <c r="O2486" s="25">
        <f ca="1">VLOOKUP(CONCATENATE($F2486," ",$G2486),AllocFactorMatrix,(O$4+1),FALSE)*$E2489</f>
        <v>0</v>
      </c>
      <c r="P2486" s="25">
        <f ca="1">VLOOKUP(CONCATENATE($F2486," ",$G2486),AllocFactorMatrix,(P$4+1),FALSE)*$E2489</f>
        <v>0</v>
      </c>
      <c r="Q2486" s="25">
        <f ca="1">VLOOKUP(CONCATENATE($F2486," ",$G2486),AllocFactorMatrix,(Q$4+1),FALSE)*$E2489</f>
        <v>0</v>
      </c>
      <c r="R2486" s="25">
        <f t="shared" ca="1" si="1124"/>
        <v>8503.3422646299732</v>
      </c>
      <c r="S2486" s="25">
        <f ca="1">VLOOKUP(CONCATENATE($F2486," ",$G2486),AllocFactorMatrix,(S$4+1),FALSE)*$E2489</f>
        <v>376.36266016866824</v>
      </c>
      <c r="T2486" s="25">
        <f ca="1">VLOOKUP(CONCATENATE($F2486," ",$G2486),AllocFactorMatrix,(T$4+1),FALSE)*$E2489</f>
        <v>0</v>
      </c>
      <c r="U2486" s="25">
        <f ca="1">VLOOKUP(CONCATENATE($F2486," ",$G2486),AllocFactorMatrix,(U$4+1),FALSE)*$E2489</f>
        <v>0</v>
      </c>
      <c r="V2486" s="25">
        <f ca="1">VLOOKUP(CONCATENATE($F2486," ",$G2486),AllocFactorMatrix,(V$4+1),FALSE)*$E2489</f>
        <v>0</v>
      </c>
      <c r="W2486" s="25">
        <f t="shared" ca="1" si="1125"/>
        <v>376.36266016866824</v>
      </c>
      <c r="X2486" s="25">
        <f ca="1">VLOOKUP(CONCATENATE($F2486," ",$G2486),AllocFactorMatrix,(X$4+1),FALSE)*$E2489</f>
        <v>2366.6069976836184</v>
      </c>
      <c r="Y2486" s="25">
        <f ca="1">VLOOKUP(CONCATENATE($F2486," ",$G2486),AllocFactorMatrix,(Y$4+1),FALSE)*$E2489</f>
        <v>0</v>
      </c>
      <c r="Z2486" s="25">
        <f t="shared" ca="1" si="1123"/>
        <v>2366.6069976836184</v>
      </c>
      <c r="AA2486" s="25">
        <f ca="1">VLOOKUP(CONCATENATE($F2486," ",$G2486),AllocFactorMatrix,(AA$4+1),FALSE)*$E2489</f>
        <v>38.590543032061831</v>
      </c>
      <c r="AB2486" s="25">
        <f ca="1">VLOOKUP(CONCATENATE($F2486," ",$G2486),AllocFactorMatrix,(AB$4+1),FALSE)*$E2489</f>
        <v>852.13791488732181</v>
      </c>
      <c r="AC2486" s="25">
        <f ca="1">VLOOKUP(CONCATENATE($F2486," ",$G2486),AllocFactorMatrix,(AC$4+1),FALSE)*$E2489</f>
        <v>211.19933061568619</v>
      </c>
    </row>
    <row r="2487" spans="2:29" hidden="1" outlineLevel="1">
      <c r="F2487" s="61" t="str">
        <f>F2489</f>
        <v>LABOR_M</v>
      </c>
      <c r="G2487" s="20" t="str">
        <f>$G$13</f>
        <v>ENERGY</v>
      </c>
      <c r="H2487" s="24">
        <f t="shared" ca="1" si="1121"/>
        <v>378032.07476020622</v>
      </c>
      <c r="I2487" s="25">
        <f ca="1">VLOOKUP(CONCATENATE($F2487," ",$G2487),AllocFactorMatrix,(I$4+1),FALSE)*$E2489</f>
        <v>137426.93785306864</v>
      </c>
      <c r="J2487" s="25">
        <f ca="1">VLOOKUP(CONCATENATE($F2487," ",$G2487),AllocFactorMatrix,(J$4+1),FALSE)*$E2489</f>
        <v>44356.764555863563</v>
      </c>
      <c r="K2487" s="25">
        <f ca="1">VLOOKUP(CONCATENATE($F2487," ",$G2487),AllocFactorMatrix,(K$4+1),FALSE)*$E2489</f>
        <v>507.80079894071264</v>
      </c>
      <c r="L2487" s="25">
        <f ca="1">VLOOKUP(CONCATENATE($F2487," ",$G2487),AllocFactorMatrix,(L$4+1),FALSE)*$E2489</f>
        <v>12.870179802030371</v>
      </c>
      <c r="M2487" s="25">
        <f t="shared" ca="1" si="1122"/>
        <v>44877.435534606309</v>
      </c>
      <c r="N2487" s="25">
        <f ca="1">VLOOKUP(CONCATENATE($F2487," ",$G2487),AllocFactorMatrix,(N$4+1),FALSE)*$E2489</f>
        <v>21465.023448478623</v>
      </c>
      <c r="O2487" s="25">
        <f ca="1">VLOOKUP(CONCATENATE($F2487," ",$G2487),AllocFactorMatrix,(O$4+1),FALSE)*$E2489</f>
        <v>5991.5296890638474</v>
      </c>
      <c r="P2487" s="25">
        <f ca="1">VLOOKUP(CONCATENATE($F2487," ",$G2487),AllocFactorMatrix,(P$4+1),FALSE)*$E2489</f>
        <v>474.353947979814</v>
      </c>
      <c r="Q2487" s="25">
        <f ca="1">VLOOKUP(CONCATENATE($F2487," ",$G2487),AllocFactorMatrix,(Q$4+1),FALSE)*$E2489</f>
        <v>97.240389135116672</v>
      </c>
      <c r="R2487" s="25">
        <f t="shared" ca="1" si="1124"/>
        <v>28028.147474657399</v>
      </c>
      <c r="S2487" s="25">
        <f ca="1">VLOOKUP(CONCATENATE($F2487," ",$G2487),AllocFactorMatrix,(S$4+1),FALSE)*$E2489</f>
        <v>1430.312487220287</v>
      </c>
      <c r="T2487" s="25">
        <f ca="1">VLOOKUP(CONCATENATE($F2487," ",$G2487),AllocFactorMatrix,(T$4+1),FALSE)*$E2489</f>
        <v>17093.39173228815</v>
      </c>
      <c r="U2487" s="25">
        <f ca="1">VLOOKUP(CONCATENATE($F2487," ",$G2487),AllocFactorMatrix,(U$4+1),FALSE)*$E2489</f>
        <v>120842.28145969984</v>
      </c>
      <c r="V2487" s="25">
        <f ca="1">VLOOKUP(CONCATENATE($F2487," ",$G2487),AllocFactorMatrix,(V$4+1),FALSE)*$E2489</f>
        <v>19366.143736516191</v>
      </c>
      <c r="W2487" s="25">
        <f t="shared" ca="1" si="1125"/>
        <v>158732.12941572446</v>
      </c>
      <c r="X2487" s="25">
        <f ca="1">VLOOKUP(CONCATENATE($F2487," ",$G2487),AllocFactorMatrix,(X$4+1),FALSE)*$E2489</f>
        <v>5822.2988469571719</v>
      </c>
      <c r="Y2487" s="25">
        <f ca="1">VLOOKUP(CONCATENATE($F2487," ",$G2487),AllocFactorMatrix,(Y$4+1),FALSE)*$E2489</f>
        <v>136.84458622830397</v>
      </c>
      <c r="Z2487" s="25">
        <f t="shared" ca="1" si="1123"/>
        <v>5959.1434331854762</v>
      </c>
      <c r="AA2487" s="25">
        <f ca="1">VLOOKUP(CONCATENATE($F2487," ",$G2487),AllocFactorMatrix,(AA$4+1),FALSE)*$E2489</f>
        <v>133.68608422363994</v>
      </c>
      <c r="AB2487" s="25">
        <f ca="1">VLOOKUP(CONCATENATE($F2487," ",$G2487),AllocFactorMatrix,(AB$4+1),FALSE)*$E2489</f>
        <v>2300.3518373293105</v>
      </c>
      <c r="AC2487" s="25">
        <f ca="1">VLOOKUP(CONCATENATE($F2487," ",$G2487),AllocFactorMatrix,(AC$4+1),FALSE)*$E2489</f>
        <v>574.24312741101619</v>
      </c>
    </row>
    <row r="2488" spans="2:29" hidden="1" outlineLevel="1">
      <c r="F2488" s="61" t="str">
        <f>F2489</f>
        <v>LABOR_M</v>
      </c>
      <c r="G2488" s="20" t="str">
        <f>$G$14</f>
        <v>CUSTOMER</v>
      </c>
      <c r="H2488" s="24">
        <f t="shared" ca="1" si="1121"/>
        <v>554771.2894506111</v>
      </c>
      <c r="I2488" s="25">
        <f ca="1">VLOOKUP(CONCATENATE($F2488," ",$G2488),AllocFactorMatrix,(I$4+1),FALSE)*$E2489</f>
        <v>435766.93690039427</v>
      </c>
      <c r="J2488" s="25">
        <f ca="1">VLOOKUP(CONCATENATE($F2488," ",$G2488),AllocFactorMatrix,(J$4+1),FALSE)*$E2489</f>
        <v>101244.02112649505</v>
      </c>
      <c r="K2488" s="25">
        <f ca="1">VLOOKUP(CONCATENATE($F2488," ",$G2488),AllocFactorMatrix,(K$4+1),FALSE)*$E2489</f>
        <v>912.4027804323274</v>
      </c>
      <c r="L2488" s="25">
        <f ca="1">VLOOKUP(CONCATENATE($F2488," ",$G2488),AllocFactorMatrix,(L$4+1),FALSE)*$E2489</f>
        <v>128.71651251854681</v>
      </c>
      <c r="M2488" s="25">
        <f t="shared" ca="1" si="1122"/>
        <v>102285.14041944592</v>
      </c>
      <c r="N2488" s="25">
        <f ca="1">VLOOKUP(CONCATENATE($F2488," ",$G2488),AllocFactorMatrix,(N$4+1),FALSE)*$E2489</f>
        <v>1746.9511506798449</v>
      </c>
      <c r="O2488" s="25">
        <f ca="1">VLOOKUP(CONCATENATE($F2488," ",$G2488),AllocFactorMatrix,(O$4+1),FALSE)*$E2489</f>
        <v>768.0318284027727</v>
      </c>
      <c r="P2488" s="25">
        <f ca="1">VLOOKUP(CONCATENATE($F2488," ",$G2488),AllocFactorMatrix,(P$4+1),FALSE)*$E2489</f>
        <v>368.10993673875646</v>
      </c>
      <c r="Q2488" s="25">
        <f ca="1">VLOOKUP(CONCATENATE($F2488," ",$G2488),AllocFactorMatrix,(Q$4+1),FALSE)*$E2489</f>
        <v>156.82773128483126</v>
      </c>
      <c r="R2488" s="25">
        <f t="shared" ca="1" si="1124"/>
        <v>3039.9206471062053</v>
      </c>
      <c r="S2488" s="25">
        <f ca="1">VLOOKUP(CONCATENATE($F2488," ",$G2488),AllocFactorMatrix,(S$4+1),FALSE)*$E2489</f>
        <v>25.41688770885407</v>
      </c>
      <c r="T2488" s="25">
        <f ca="1">VLOOKUP(CONCATENATE($F2488," ",$G2488),AllocFactorMatrix,(T$4+1),FALSE)*$E2489</f>
        <v>477.89572698489792</v>
      </c>
      <c r="U2488" s="25">
        <f ca="1">VLOOKUP(CONCATENATE($F2488," ",$G2488),AllocFactorMatrix,(U$4+1),FALSE)*$E2489</f>
        <v>954.02003153416467</v>
      </c>
      <c r="V2488" s="25">
        <f ca="1">VLOOKUP(CONCATENATE($F2488," ",$G2488),AllocFactorMatrix,(V$4+1),FALSE)*$E2489</f>
        <v>235.34269444671253</v>
      </c>
      <c r="W2488" s="25">
        <f t="shared" ca="1" si="1125"/>
        <v>1692.6753406746293</v>
      </c>
      <c r="X2488" s="25">
        <f ca="1">VLOOKUP(CONCATENATE($F2488," ",$G2488),AllocFactorMatrix,(X$4+1),FALSE)*$E2489</f>
        <v>586.56224605592229</v>
      </c>
      <c r="Y2488" s="25">
        <f ca="1">VLOOKUP(CONCATENATE($F2488," ",$G2488),AllocFactorMatrix,(Y$4+1),FALSE)*$E2489</f>
        <v>9.8424282028426742</v>
      </c>
      <c r="Z2488" s="25">
        <f t="shared" ca="1" si="1123"/>
        <v>596.404674258765</v>
      </c>
      <c r="AA2488" s="25">
        <f ca="1">VLOOKUP(CONCATENATE($F2488," ",$G2488),AllocFactorMatrix,(AA$4+1),FALSE)*$E2489</f>
        <v>34.325834874893431</v>
      </c>
      <c r="AB2488" s="25">
        <f ca="1">VLOOKUP(CONCATENATE($F2488," ",$G2488),AllocFactorMatrix,(AB$4+1),FALSE)*$E2489</f>
        <v>9455.6247485608601</v>
      </c>
      <c r="AC2488" s="25">
        <f ca="1">VLOOKUP(CONCATENATE($F2488," ",$G2488),AllocFactorMatrix,(AC$4+1),FALSE)*$E2489</f>
        <v>1900.2608852956294</v>
      </c>
    </row>
    <row r="2489" spans="2:29" collapsed="1">
      <c r="D2489" s="20" t="s">
        <v>311</v>
      </c>
      <c r="E2489" s="22">
        <f>'Sch 4'!E483</f>
        <v>2156050</v>
      </c>
      <c r="F2489" s="61" t="s">
        <v>69</v>
      </c>
      <c r="G2489" s="20" t="str">
        <f>$G$15</f>
        <v>TOTAL</v>
      </c>
      <c r="H2489" s="24">
        <f t="shared" ca="1" si="1121"/>
        <v>2156050.0000000009</v>
      </c>
      <c r="I2489" s="25">
        <f ca="1">VLOOKUP(CONCATENATE($F2489," ",$G2489),AllocFactorMatrix,(I$4+1),FALSE)*$E2489</f>
        <v>1271766.4379119817</v>
      </c>
      <c r="J2489" s="25">
        <f ca="1">VLOOKUP(CONCATENATE($F2489," ",$G2489),AllocFactorMatrix,(J$4+1),FALSE)*$E2489</f>
        <v>319043.41028715449</v>
      </c>
      <c r="K2489" s="25">
        <f ca="1">VLOOKUP(CONCATENATE($F2489," ",$G2489),AllocFactorMatrix,(K$4+1),FALSE)*$E2489</f>
        <v>3164.4161289909312</v>
      </c>
      <c r="L2489" s="25">
        <f ca="1">VLOOKUP(CONCATENATE($F2489," ",$G2489),AllocFactorMatrix,(L$4+1),FALSE)*$E2489</f>
        <v>167.86100658993826</v>
      </c>
      <c r="M2489" s="25">
        <f t="shared" ca="1" si="1122"/>
        <v>322375.68742273538</v>
      </c>
      <c r="N2489" s="25">
        <f ca="1">VLOOKUP(CONCATENATE($F2489," ",$G2489),AllocFactorMatrix,(N$4+1),FALSE)*$E2489</f>
        <v>95079.523952335381</v>
      </c>
      <c r="O2489" s="25">
        <f ca="1">VLOOKUP(CONCATENATE($F2489," ",$G2489),AllocFactorMatrix,(O$4+1),FALSE)*$E2489</f>
        <v>24777.700654694097</v>
      </c>
      <c r="P2489" s="25">
        <f ca="1">VLOOKUP(CONCATENATE($F2489," ",$G2489),AllocFactorMatrix,(P$4+1),FALSE)*$E2489</f>
        <v>1703.6435650340336</v>
      </c>
      <c r="Q2489" s="25">
        <f ca="1">VLOOKUP(CONCATENATE($F2489," ",$G2489),AllocFactorMatrix,(Q$4+1),FALSE)*$E2489</f>
        <v>418.28559848752991</v>
      </c>
      <c r="R2489" s="25">
        <f t="shared" ca="1" si="1124"/>
        <v>121979.15377055104</v>
      </c>
      <c r="S2489" s="25">
        <f ca="1">VLOOKUP(CONCATENATE($F2489," ",$G2489),AllocFactorMatrix,(S$4+1),FALSE)*$E2489</f>
        <v>5547.8590528816067</v>
      </c>
      <c r="T2489" s="25">
        <f ca="1">VLOOKUP(CONCATENATE($F2489," ",$G2489),AllocFactorMatrix,(T$4+1),FALSE)*$E2489</f>
        <v>59169.761577694975</v>
      </c>
      <c r="U2489" s="25">
        <f ca="1">VLOOKUP(CONCATENATE($F2489," ",$G2489),AllocFactorMatrix,(U$4+1),FALSE)*$E2489</f>
        <v>287881.76316486381</v>
      </c>
      <c r="V2489" s="25">
        <f ca="1">VLOOKUP(CONCATENATE($F2489," ",$G2489),AllocFactorMatrix,(V$4+1),FALSE)*$E2489</f>
        <v>43286.760150016482</v>
      </c>
      <c r="W2489" s="25">
        <f t="shared" ca="1" si="1125"/>
        <v>395886.14394545683</v>
      </c>
      <c r="X2489" s="25">
        <f ca="1">VLOOKUP(CONCATENATE($F2489," ",$G2489),AllocFactorMatrix,(X$4+1),FALSE)*$E2489</f>
        <v>25972.998716644342</v>
      </c>
      <c r="Y2489" s="25">
        <f ca="1">VLOOKUP(CONCATENATE($F2489," ",$G2489),AllocFactorMatrix,(Y$4+1),FALSE)*$E2489</f>
        <v>560.39725565802507</v>
      </c>
      <c r="Z2489" s="25">
        <f t="shared" ca="1" si="1123"/>
        <v>26533.395972302369</v>
      </c>
      <c r="AA2489" s="25">
        <f ca="1">VLOOKUP(CONCATENATE($F2489," ",$G2489),AllocFactorMatrix,(AA$4+1),FALSE)*$E2489</f>
        <v>504.02762388576161</v>
      </c>
      <c r="AB2489" s="25">
        <f ca="1">VLOOKUP(CONCATENATE($F2489," ",$G2489),AllocFactorMatrix,(AB$4+1),FALSE)*$E2489</f>
        <v>13978.621054816293</v>
      </c>
      <c r="AC2489" s="25">
        <f ca="1">VLOOKUP(CONCATENATE($F2489," ",$G2489),AllocFactorMatrix,(AC$4+1),FALSE)*$E2489</f>
        <v>3026.5322982713847</v>
      </c>
    </row>
    <row r="2490" spans="2:29" hidden="1" outlineLevel="1">
      <c r="F2490" s="61" t="str">
        <f>F2497</f>
        <v>LABOR_M</v>
      </c>
      <c r="G2490" s="20" t="str">
        <f>$G$8</f>
        <v>PRODUCTION</v>
      </c>
      <c r="H2490" s="24">
        <f t="shared" ca="1" si="1121"/>
        <v>2370.8167188006182</v>
      </c>
      <c r="I2490" s="25">
        <f ca="1">VLOOKUP(CONCATENATE($F2490," ",$G2490),AllocFactorMatrix,(I$4+1),FALSE)*$E2497</f>
        <v>1162.5131858396417</v>
      </c>
      <c r="J2490" s="25">
        <f ca="1">VLOOKUP(CONCATENATE($F2490," ",$G2490),AllocFactorMatrix,(J$4+1),FALSE)*$E2497</f>
        <v>294.07063304971479</v>
      </c>
      <c r="K2490" s="25">
        <f ca="1">VLOOKUP(CONCATENATE($F2490," ",$G2490),AllocFactorMatrix,(K$4+1),FALSE)*$E2497</f>
        <v>3.4381329902525946</v>
      </c>
      <c r="L2490" s="25">
        <f ca="1">VLOOKUP(CONCATENATE($F2490," ",$G2490),AllocFactorMatrix,(L$4+1),FALSE)*$E2497</f>
        <v>8.47001497421494E-2</v>
      </c>
      <c r="M2490" s="25">
        <f t="shared" ca="1" si="1122"/>
        <v>297.59346618970955</v>
      </c>
      <c r="N2490" s="25">
        <f ca="1">VLOOKUP(CONCATENATE($F2490," ",$G2490),AllocFactorMatrix,(N$4+1),FALSE)*$E2497</f>
        <v>123.04284232577626</v>
      </c>
      <c r="O2490" s="25">
        <f ca="1">VLOOKUP(CONCATENATE($F2490," ",$G2490),AllocFactorMatrix,(O$4+1),FALSE)*$E2497</f>
        <v>35.041997462584867</v>
      </c>
      <c r="P2490" s="25">
        <f ca="1">VLOOKUP(CONCATENATE($F2490," ",$G2490),AllocFactorMatrix,(P$4+1),FALSE)*$E2497</f>
        <v>2.7730655408848666</v>
      </c>
      <c r="Q2490" s="25">
        <f ca="1">VLOOKUP(CONCATENATE($F2490," ",$G2490),AllocFactorMatrix,(Q$4+1),FALSE)*$E2497</f>
        <v>0.58534524059026916</v>
      </c>
      <c r="R2490" s="25">
        <f t="shared" ca="1" si="1124"/>
        <v>161.44325056983627</v>
      </c>
      <c r="S2490" s="25">
        <f ca="1">VLOOKUP(CONCATENATE($F2490," ",$G2490),AllocFactorMatrix,(S$4+1),FALSE)*$E2497</f>
        <v>7.3912208818337746</v>
      </c>
      <c r="T2490" s="25">
        <f ca="1">VLOOKUP(CONCATENATE($F2490," ",$G2490),AllocFactorMatrix,(T$4+1),FALSE)*$E2497</f>
        <v>80.577274222490061</v>
      </c>
      <c r="U2490" s="25">
        <f ca="1">VLOOKUP(CONCATENATE($F2490," ",$G2490),AllocFactorMatrix,(U$4+1),FALSE)*$E2497</f>
        <v>538.14645439783862</v>
      </c>
      <c r="V2490" s="25">
        <f ca="1">VLOOKUP(CONCATENATE($F2490," ",$G2490),AllocFactorMatrix,(V$4+1),FALSE)*$E2497</f>
        <v>84.425010094359067</v>
      </c>
      <c r="W2490" s="25">
        <f ca="1">SUBTOTAL(9,S2490:V2490)</f>
        <v>710.53995959652161</v>
      </c>
      <c r="X2490" s="25">
        <f ca="1">VLOOKUP(CONCATENATE($F2490," ",$G2490),AllocFactorMatrix,(X$4+1),FALSE)*$E2497</f>
        <v>33.397173660985089</v>
      </c>
      <c r="Y2490" s="25">
        <f ca="1">VLOOKUP(CONCATENATE($F2490," ",$G2490),AllocFactorMatrix,(Y$4+1),FALSE)*$E2497</f>
        <v>0.80621998167863873</v>
      </c>
      <c r="Z2490" s="25">
        <f t="shared" ca="1" si="1123"/>
        <v>34.203393642663727</v>
      </c>
      <c r="AA2490" s="25">
        <f ca="1">VLOOKUP(CONCATENATE($F2490," ",$G2490),AllocFactorMatrix,(AA$4+1),FALSE)*$E2497</f>
        <v>0.58227302919413393</v>
      </c>
      <c r="AB2490" s="25">
        <f ca="1">VLOOKUP(CONCATENATE($F2490," ",$G2490),AllocFactorMatrix,(AB$4+1),FALSE)*$E2497</f>
        <v>3.1572005492611135</v>
      </c>
      <c r="AC2490" s="25">
        <f ca="1">VLOOKUP(CONCATENATE($F2490," ",$G2490),AllocFactorMatrix,(AC$4+1),FALSE)*$E2497</f>
        <v>0.78398938378988547</v>
      </c>
    </row>
    <row r="2491" spans="2:29" hidden="1" outlineLevel="1">
      <c r="F2491" s="61" t="str">
        <f>F2497</f>
        <v>LABOR_M</v>
      </c>
      <c r="G2491" s="20" t="str">
        <f>$G$9</f>
        <v>BULKTRAN</v>
      </c>
      <c r="H2491" s="24">
        <f t="shared" ca="1" si="1121"/>
        <v>637.92331018109383</v>
      </c>
      <c r="I2491" s="25">
        <f ca="1">VLOOKUP(CONCATENATE($F2491," ",$G2491),AllocFactorMatrix,(I$4+1),FALSE)*$E2497</f>
        <v>312.80117680929862</v>
      </c>
      <c r="J2491" s="25">
        <f ca="1">VLOOKUP(CONCATENATE($F2491," ",$G2491),AllocFactorMatrix,(J$4+1),FALSE)*$E2497</f>
        <v>79.126534824263729</v>
      </c>
      <c r="K2491" s="25">
        <f ca="1">VLOOKUP(CONCATENATE($F2491," ",$G2491),AllocFactorMatrix,(K$4+1),FALSE)*$E2497</f>
        <v>0.92510954583377381</v>
      </c>
      <c r="L2491" s="25">
        <f ca="1">VLOOKUP(CONCATENATE($F2491," ",$G2491),AllocFactorMatrix,(L$4+1),FALSE)*$E2497</f>
        <v>2.2790542798129435E-2</v>
      </c>
      <c r="M2491" s="25">
        <f t="shared" ca="1" si="1122"/>
        <v>80.07443491289564</v>
      </c>
      <c r="N2491" s="25">
        <f ca="1">VLOOKUP(CONCATENATE($F2491," ",$G2491),AllocFactorMatrix,(N$4+1),FALSE)*$E2497</f>
        <v>33.10753490478934</v>
      </c>
      <c r="O2491" s="25">
        <f ca="1">VLOOKUP(CONCATENATE($F2491," ",$G2491),AllocFactorMatrix,(O$4+1),FALSE)*$E2497</f>
        <v>9.4288634120981083</v>
      </c>
      <c r="P2491" s="25">
        <f ca="1">VLOOKUP(CONCATENATE($F2491," ",$G2491),AllocFactorMatrix,(P$4+1),FALSE)*$E2497</f>
        <v>0.74615769964931233</v>
      </c>
      <c r="Q2491" s="25">
        <f ca="1">VLOOKUP(CONCATENATE($F2491," ",$G2491),AllocFactorMatrix,(Q$4+1),FALSE)*$E2497</f>
        <v>0.15750073403607381</v>
      </c>
      <c r="R2491" s="25">
        <f t="shared" ca="1" si="1124"/>
        <v>43.440056750572836</v>
      </c>
      <c r="S2491" s="25">
        <f ca="1">VLOOKUP(CONCATENATE($F2491," ",$G2491),AllocFactorMatrix,(S$4+1),FALSE)*$E2497</f>
        <v>1.9887796698195774</v>
      </c>
      <c r="T2491" s="25">
        <f ca="1">VLOOKUP(CONCATENATE($F2491," ",$G2491),AllocFactorMatrix,(T$4+1),FALSE)*$E2497</f>
        <v>21.681187368791889</v>
      </c>
      <c r="U2491" s="25">
        <f ca="1">VLOOKUP(CONCATENATE($F2491," ",$G2491),AllocFactorMatrix,(U$4+1),FALSE)*$E2497</f>
        <v>144.80080422469763</v>
      </c>
      <c r="V2491" s="25">
        <f ca="1">VLOOKUP(CONCATENATE($F2491," ",$G2491),AllocFactorMatrix,(V$4+1),FALSE)*$E2497</f>
        <v>22.716510084639342</v>
      </c>
      <c r="W2491" s="25">
        <f t="shared" ref="W2491:W2497" ca="1" si="1126">SUBTOTAL(9,S2491:V2491)</f>
        <v>191.18728134794844</v>
      </c>
      <c r="X2491" s="25">
        <f ca="1">VLOOKUP(CONCATENATE($F2491," ",$G2491),AllocFactorMatrix,(X$4+1),FALSE)*$E2497</f>
        <v>8.9862853604670203</v>
      </c>
      <c r="Y2491" s="25">
        <f ca="1">VLOOKUP(CONCATENATE($F2491," ",$G2491),AllocFactorMatrix,(Y$4+1),FALSE)*$E2497</f>
        <v>0.21693221385192643</v>
      </c>
      <c r="Z2491" s="25">
        <f t="shared" ca="1" si="1123"/>
        <v>9.2032175743189466</v>
      </c>
      <c r="AA2491" s="25">
        <f ca="1">VLOOKUP(CONCATENATE($F2491," ",$G2491),AllocFactorMatrix,(AA$4+1),FALSE)*$E2497</f>
        <v>0.15667408419517417</v>
      </c>
      <c r="AB2491" s="25">
        <f ca="1">VLOOKUP(CONCATENATE($F2491," ",$G2491),AllocFactorMatrix,(AB$4+1),FALSE)*$E2497</f>
        <v>0.84951814677142734</v>
      </c>
      <c r="AC2491" s="25">
        <f ca="1">VLOOKUP(CONCATENATE($F2491," ",$G2491),AllocFactorMatrix,(AC$4+1),FALSE)*$E2497</f>
        <v>0.2109505550927151</v>
      </c>
    </row>
    <row r="2492" spans="2:29" hidden="1" outlineLevel="1">
      <c r="F2492" s="61" t="str">
        <f>F2497</f>
        <v>LABOR_M</v>
      </c>
      <c r="G2492" s="20" t="str">
        <f>$G$10</f>
        <v>SUBTRAN</v>
      </c>
      <c r="H2492" s="24">
        <f t="shared" ca="1" si="1121"/>
        <v>244.64906140315324</v>
      </c>
      <c r="I2492" s="25">
        <f ca="1">VLOOKUP(CONCATENATE($F2492," ",$G2492),AllocFactorMatrix,(I$4+1),FALSE)*$E2497</f>
        <v>116.18428146240392</v>
      </c>
      <c r="J2492" s="25">
        <f ca="1">VLOOKUP(CONCATENATE($F2492," ",$G2492),AllocFactorMatrix,(J$4+1),FALSE)*$E2497</f>
        <v>29.741461669602494</v>
      </c>
      <c r="K2492" s="25">
        <f ca="1">VLOOKUP(CONCATENATE($F2492," ",$G2492),AllocFactorMatrix,(K$4+1),FALSE)*$E2497</f>
        <v>0.34658387423267234</v>
      </c>
      <c r="L2492" s="25">
        <f ca="1">VLOOKUP(CONCATENATE($F2492," ",$G2492),AllocFactorMatrix,(L$4+1),FALSE)*$E2497</f>
        <v>1.1362482047081695E-2</v>
      </c>
      <c r="M2492" s="25">
        <f t="shared" ca="1" si="1122"/>
        <v>30.099408025882248</v>
      </c>
      <c r="N2492" s="25">
        <f ca="1">VLOOKUP(CONCATENATE($F2492," ",$G2492),AllocFactorMatrix,(N$4+1),FALSE)*$E2497</f>
        <v>12.962773982978675</v>
      </c>
      <c r="O2492" s="25">
        <f ca="1">VLOOKUP(CONCATENATE($F2492," ",$G2492),AllocFactorMatrix,(O$4+1),FALSE)*$E2497</f>
        <v>3.6742690160355171</v>
      </c>
      <c r="P2492" s="25">
        <f ca="1">VLOOKUP(CONCATENATE($F2492," ",$G2492),AllocFactorMatrix,(P$4+1),FALSE)*$E2497</f>
        <v>0.37636611134389164</v>
      </c>
      <c r="Q2492" s="25">
        <f ca="1">VLOOKUP(CONCATENATE($F2492," ",$G2492),AllocFactorMatrix,(Q$4+1),FALSE)*$E2497</f>
        <v>0</v>
      </c>
      <c r="R2492" s="25">
        <f t="shared" ca="1" si="1124"/>
        <v>17.013409110358083</v>
      </c>
      <c r="S2492" s="25">
        <f ca="1">VLOOKUP(CONCATENATE($F2492," ",$G2492),AllocFactorMatrix,(S$4+1),FALSE)*$E2497</f>
        <v>0.72597356038127103</v>
      </c>
      <c r="T2492" s="25">
        <f ca="1">VLOOKUP(CONCATENATE($F2492," ",$G2492),AllocFactorMatrix,(T$4+1),FALSE)*$E2497</f>
        <v>8.3907156937881968</v>
      </c>
      <c r="U2492" s="25">
        <f ca="1">VLOOKUP(CONCATENATE($F2492," ",$G2492),AllocFactorMatrix,(U$4+1),FALSE)*$E2497</f>
        <v>68.348633264438575</v>
      </c>
      <c r="V2492" s="25">
        <f ca="1">VLOOKUP(CONCATENATE($F2492," ",$G2492),AllocFactorMatrix,(V$4+1),FALSE)*$E2497</f>
        <v>0</v>
      </c>
      <c r="W2492" s="25">
        <f t="shared" ca="1" si="1126"/>
        <v>77.465322518608048</v>
      </c>
      <c r="X2492" s="25">
        <f ca="1">VLOOKUP(CONCATENATE($F2492," ",$G2492),AllocFactorMatrix,(X$4+1),FALSE)*$E2497</f>
        <v>3.5180233622572774</v>
      </c>
      <c r="Y2492" s="25">
        <f ca="1">VLOOKUP(CONCATENATE($F2492," ",$G2492),AllocFactorMatrix,(Y$4+1),FALSE)*$E2497</f>
        <v>8.4171052289155265E-2</v>
      </c>
      <c r="Z2492" s="25">
        <f t="shared" ca="1" si="1123"/>
        <v>3.6021944145464326</v>
      </c>
      <c r="AA2492" s="25">
        <f ca="1">VLOOKUP(CONCATENATE($F2492," ",$G2492),AllocFactorMatrix,(AA$4+1),FALSE)*$E2497</f>
        <v>5.7769236593061594E-2</v>
      </c>
      <c r="AB2492" s="25">
        <f ca="1">VLOOKUP(CONCATENATE($F2492," ",$G2492),AllocFactorMatrix,(AB$4+1),FALSE)*$E2497</f>
        <v>0.18147044759534656</v>
      </c>
      <c r="AC2492" s="25">
        <f ca="1">VLOOKUP(CONCATENATE($F2492," ",$G2492),AllocFactorMatrix,(AC$4+1),FALSE)*$E2497</f>
        <v>4.5206187166134705E-2</v>
      </c>
    </row>
    <row r="2493" spans="2:29" hidden="1" outlineLevel="1">
      <c r="F2493" s="61" t="str">
        <f>F2497</f>
        <v>LABOR_M</v>
      </c>
      <c r="G2493" s="20" t="str">
        <f>$G$11</f>
        <v>DISTPRI</v>
      </c>
      <c r="H2493" s="24">
        <f t="shared" ca="1" si="1121"/>
        <v>1628.9739200531324</v>
      </c>
      <c r="I2493" s="25">
        <f ca="1">VLOOKUP(CONCATENATE($F2493," ",$G2493),AllocFactorMatrix,(I$4+1),FALSE)*$E2497</f>
        <v>1082.4509775055083</v>
      </c>
      <c r="J2493" s="25">
        <f ca="1">VLOOKUP(CONCATENATE($F2493," ",$G2493),AllocFactorMatrix,(J$4+1),FALSE)*$E2497</f>
        <v>272.51961876841722</v>
      </c>
      <c r="K2493" s="25">
        <f ca="1">VLOOKUP(CONCATENATE($F2493," ",$G2493),AllocFactorMatrix,(K$4+1),FALSE)*$E2497</f>
        <v>3.1802062867071355</v>
      </c>
      <c r="L2493" s="25">
        <f ca="1">VLOOKUP(CONCATENATE($F2493," ",$G2493),AllocFactorMatrix,(L$4+1),FALSE)*$E2497</f>
        <v>0</v>
      </c>
      <c r="M2493" s="25">
        <f t="shared" ca="1" si="1122"/>
        <v>275.69982505512434</v>
      </c>
      <c r="N2493" s="25">
        <f ca="1">VLOOKUP(CONCATENATE($F2493," ",$G2493),AllocFactorMatrix,(N$4+1),FALSE)*$E2497</f>
        <v>117.51800842310524</v>
      </c>
      <c r="O2493" s="25">
        <f ca="1">VLOOKUP(CONCATENATE($F2493," ",$G2493),AllocFactorMatrix,(O$4+1),FALSE)*$E2497</f>
        <v>33.360823591519654</v>
      </c>
      <c r="P2493" s="25">
        <f ca="1">VLOOKUP(CONCATENATE($F2493," ",$G2493),AllocFactorMatrix,(P$4+1),FALSE)*$E2497</f>
        <v>0</v>
      </c>
      <c r="Q2493" s="25">
        <f ca="1">VLOOKUP(CONCATENATE($F2493," ",$G2493),AllocFactorMatrix,(Q$4+1),FALSE)*$E2497</f>
        <v>0</v>
      </c>
      <c r="R2493" s="25">
        <f t="shared" ca="1" si="1124"/>
        <v>150.87883201462489</v>
      </c>
      <c r="S2493" s="25">
        <f ca="1">VLOOKUP(CONCATENATE($F2493," ",$G2493),AllocFactorMatrix,(S$4+1),FALSE)*$E2497</f>
        <v>6.7024838200380907</v>
      </c>
      <c r="T2493" s="25">
        <f ca="1">VLOOKUP(CONCATENATE($F2493," ",$G2493),AllocFactorMatrix,(T$4+1),FALSE)*$E2497</f>
        <v>77.523600747428631</v>
      </c>
      <c r="U2493" s="25">
        <f ca="1">VLOOKUP(CONCATENATE($F2493," ",$G2493),AllocFactorMatrix,(U$4+1),FALSE)*$E2497</f>
        <v>0</v>
      </c>
      <c r="V2493" s="25">
        <f ca="1">VLOOKUP(CONCATENATE($F2493," ",$G2493),AllocFactorMatrix,(V$4+1),FALSE)*$E2497</f>
        <v>0</v>
      </c>
      <c r="W2493" s="25">
        <f t="shared" ca="1" si="1126"/>
        <v>84.226084567466728</v>
      </c>
      <c r="X2493" s="25">
        <f ca="1">VLOOKUP(CONCATENATE($F2493," ",$G2493),AllocFactorMatrix,(X$4+1),FALSE)*$E2497</f>
        <v>31.892407458765149</v>
      </c>
      <c r="Y2493" s="25">
        <f ca="1">VLOOKUP(CONCATENATE($F2493," ",$G2493),AllocFactorMatrix,(Y$4+1),FALSE)*$E2497</f>
        <v>0.76411571819950241</v>
      </c>
      <c r="Z2493" s="25">
        <f t="shared" ca="1" si="1123"/>
        <v>32.656523176964654</v>
      </c>
      <c r="AA2493" s="25">
        <f ca="1">VLOOKUP(CONCATENATE($F2493," ",$G2493),AllocFactorMatrix,(AA$4+1),FALSE)*$E2497</f>
        <v>0.54870124357906802</v>
      </c>
      <c r="AB2493" s="25">
        <f ca="1">VLOOKUP(CONCATENATE($F2493," ",$G2493),AllocFactorMatrix,(AB$4+1),FALSE)*$E2497</f>
        <v>2.011365793196592</v>
      </c>
      <c r="AC2493" s="25">
        <f ca="1">VLOOKUP(CONCATENATE($F2493," ",$G2493),AllocFactorMatrix,(AC$4+1),FALSE)*$E2497</f>
        <v>0.50161069666785651</v>
      </c>
    </row>
    <row r="2494" spans="2:29" hidden="1" outlineLevel="1">
      <c r="F2494" s="61" t="str">
        <f>F2497</f>
        <v>LABOR_M</v>
      </c>
      <c r="G2494" s="20" t="str">
        <f>$G$12</f>
        <v>DISTSEC</v>
      </c>
      <c r="H2494" s="24">
        <f t="shared" ca="1" si="1121"/>
        <v>651.05432165165951</v>
      </c>
      <c r="I2494" s="25">
        <f ca="1">VLOOKUP(CONCATENATE($F2494," ",$G2494),AllocFactorMatrix,(I$4+1),FALSE)*$E2497</f>
        <v>486.07830374899373</v>
      </c>
      <c r="J2494" s="25">
        <f ca="1">VLOOKUP(CONCATENATE($F2494," ",$G2494),AllocFactorMatrix,(J$4+1),FALSE)*$E2497</f>
        <v>109.11813802903018</v>
      </c>
      <c r="K2494" s="25">
        <f ca="1">VLOOKUP(CONCATENATE($F2494," ",$G2494),AllocFactorMatrix,(K$4+1),FALSE)*$E2497</f>
        <v>0</v>
      </c>
      <c r="L2494" s="25">
        <f ca="1">VLOOKUP(CONCATENATE($F2494," ",$G2494),AllocFactorMatrix,(L$4+1),FALSE)*$E2497</f>
        <v>0</v>
      </c>
      <c r="M2494" s="25">
        <f t="shared" ca="1" si="1122"/>
        <v>109.11813802903018</v>
      </c>
      <c r="N2494" s="25">
        <f ca="1">VLOOKUP(CONCATENATE($F2494," ",$G2494),AllocFactorMatrix,(N$4+1),FALSE)*$E2497</f>
        <v>38.465293989905675</v>
      </c>
      <c r="O2494" s="25">
        <f ca="1">VLOOKUP(CONCATENATE($F2494," ",$G2494),AllocFactorMatrix,(O$4+1),FALSE)*$E2497</f>
        <v>0</v>
      </c>
      <c r="P2494" s="25">
        <f ca="1">VLOOKUP(CONCATENATE($F2494," ",$G2494),AllocFactorMatrix,(P$4+1),FALSE)*$E2497</f>
        <v>0</v>
      </c>
      <c r="Q2494" s="25">
        <f ca="1">VLOOKUP(CONCATENATE($F2494," ",$G2494),AllocFactorMatrix,(Q$4+1),FALSE)*$E2497</f>
        <v>0</v>
      </c>
      <c r="R2494" s="25">
        <f t="shared" ca="1" si="1124"/>
        <v>38.465293989905675</v>
      </c>
      <c r="S2494" s="25">
        <f ca="1">VLOOKUP(CONCATENATE($F2494," ",$G2494),AllocFactorMatrix,(S$4+1),FALSE)*$E2497</f>
        <v>1.702495315333606</v>
      </c>
      <c r="T2494" s="25">
        <f ca="1">VLOOKUP(CONCATENATE($F2494," ",$G2494),AllocFactorMatrix,(T$4+1),FALSE)*$E2497</f>
        <v>0</v>
      </c>
      <c r="U2494" s="25">
        <f ca="1">VLOOKUP(CONCATENATE($F2494," ",$G2494),AllocFactorMatrix,(U$4+1),FALSE)*$E2497</f>
        <v>0</v>
      </c>
      <c r="V2494" s="25">
        <f ca="1">VLOOKUP(CONCATENATE($F2494," ",$G2494),AllocFactorMatrix,(V$4+1),FALSE)*$E2497</f>
        <v>0</v>
      </c>
      <c r="W2494" s="25">
        <f t="shared" ca="1" si="1126"/>
        <v>1.702495315333606</v>
      </c>
      <c r="X2494" s="25">
        <f ca="1">VLOOKUP(CONCATENATE($F2494," ",$G2494),AllocFactorMatrix,(X$4+1),FALSE)*$E2497</f>
        <v>10.705465109069051</v>
      </c>
      <c r="Y2494" s="25">
        <f ca="1">VLOOKUP(CONCATENATE($F2494," ",$G2494),AllocFactorMatrix,(Y$4+1),FALSE)*$E2497</f>
        <v>0</v>
      </c>
      <c r="Z2494" s="25">
        <f t="shared" ca="1" si="1123"/>
        <v>10.705465109069051</v>
      </c>
      <c r="AA2494" s="25">
        <f ca="1">VLOOKUP(CONCATENATE($F2494," ",$G2494),AllocFactorMatrix,(AA$4+1),FALSE)*$E2497</f>
        <v>0.1745662513354046</v>
      </c>
      <c r="AB2494" s="25">
        <f ca="1">VLOOKUP(CONCATENATE($F2494," ",$G2494),AllocFactorMatrix,(AB$4+1),FALSE)*$E2497</f>
        <v>3.8546884737812435</v>
      </c>
      <c r="AC2494" s="25">
        <f ca="1">VLOOKUP(CONCATENATE($F2494," ",$G2494),AllocFactorMatrix,(AC$4+1),FALSE)*$E2497</f>
        <v>0.95537073421061081</v>
      </c>
    </row>
    <row r="2495" spans="2:29" hidden="1" outlineLevel="1">
      <c r="F2495" s="61" t="str">
        <f>F2497</f>
        <v>LABOR_M</v>
      </c>
      <c r="G2495" s="20" t="str">
        <f>$G$13</f>
        <v>ENERGY</v>
      </c>
      <c r="H2495" s="24">
        <f t="shared" ca="1" si="1121"/>
        <v>1710.0469957265793</v>
      </c>
      <c r="I2495" s="25">
        <f ca="1">VLOOKUP(CONCATENATE($F2495," ",$G2495),AllocFactorMatrix,(I$4+1),FALSE)*$E2497</f>
        <v>621.65762615940196</v>
      </c>
      <c r="J2495" s="25">
        <f ca="1">VLOOKUP(CONCATENATE($F2495," ",$G2495),AllocFactorMatrix,(J$4+1),FALSE)*$E2497</f>
        <v>200.65004276957276</v>
      </c>
      <c r="K2495" s="25">
        <f ca="1">VLOOKUP(CONCATENATE($F2495," ",$G2495),AllocFactorMatrix,(K$4+1),FALSE)*$E2497</f>
        <v>2.2970623093475431</v>
      </c>
      <c r="L2495" s="25">
        <f ca="1">VLOOKUP(CONCATENATE($F2495," ",$G2495),AllocFactorMatrix,(L$4+1),FALSE)*$E2497</f>
        <v>5.8218901977784475E-2</v>
      </c>
      <c r="M2495" s="25">
        <f t="shared" ca="1" si="1122"/>
        <v>203.00532398089811</v>
      </c>
      <c r="N2495" s="25">
        <f ca="1">VLOOKUP(CONCATENATE($F2495," ",$G2495),AllocFactorMatrix,(N$4+1),FALSE)*$E2497</f>
        <v>97.098107044369115</v>
      </c>
      <c r="O2495" s="25">
        <f ca="1">VLOOKUP(CONCATENATE($F2495," ",$G2495),AllocFactorMatrix,(O$4+1),FALSE)*$E2497</f>
        <v>27.102984187490879</v>
      </c>
      <c r="P2495" s="25">
        <f ca="1">VLOOKUP(CONCATENATE($F2495," ",$G2495),AllocFactorMatrix,(P$4+1),FALSE)*$E2497</f>
        <v>2.145763806334327</v>
      </c>
      <c r="Q2495" s="25">
        <f ca="1">VLOOKUP(CONCATENATE($F2495," ",$G2495),AllocFactorMatrix,(Q$4+1),FALSE)*$E2497</f>
        <v>0.43987176328693345</v>
      </c>
      <c r="R2495" s="25">
        <f t="shared" ca="1" si="1124"/>
        <v>126.78672680148125</v>
      </c>
      <c r="S2495" s="25">
        <f ca="1">VLOOKUP(CONCATENATE($F2495," ",$G2495),AllocFactorMatrix,(S$4+1),FALSE)*$E2497</f>
        <v>6.4700900664917134</v>
      </c>
      <c r="T2495" s="25">
        <f ca="1">VLOOKUP(CONCATENATE($F2495," ",$G2495),AllocFactorMatrix,(T$4+1),FALSE)*$E2497</f>
        <v>77.322812348974423</v>
      </c>
      <c r="U2495" s="25">
        <f ca="1">VLOOKUP(CONCATENATE($F2495," ",$G2495),AllocFactorMatrix,(U$4+1),FALSE)*$E2497</f>
        <v>546.63610355810511</v>
      </c>
      <c r="V2495" s="25">
        <f ca="1">VLOOKUP(CONCATENATE($F2495," ",$G2495),AllocFactorMatrix,(V$4+1),FALSE)*$E2497</f>
        <v>87.603719701418058</v>
      </c>
      <c r="W2495" s="25">
        <f t="shared" ca="1" si="1126"/>
        <v>718.03272567498936</v>
      </c>
      <c r="X2495" s="25">
        <f ca="1">VLOOKUP(CONCATENATE($F2495," ",$G2495),AllocFactorMatrix,(X$4+1),FALSE)*$E2497</f>
        <v>26.337460009913173</v>
      </c>
      <c r="Y2495" s="25">
        <f ca="1">VLOOKUP(CONCATENATE($F2495," ",$G2495),AllocFactorMatrix,(Y$4+1),FALSE)*$E2497</f>
        <v>0.61902332946112038</v>
      </c>
      <c r="Z2495" s="25">
        <f t="shared" ca="1" si="1123"/>
        <v>26.956483339374294</v>
      </c>
      <c r="AA2495" s="25">
        <f ca="1">VLOOKUP(CONCATENATE($F2495," ",$G2495),AllocFactorMatrix,(AA$4+1),FALSE)*$E2497</f>
        <v>0.60473568768496111</v>
      </c>
      <c r="AB2495" s="25">
        <f ca="1">VLOOKUP(CONCATENATE($F2495," ",$G2495),AllocFactorMatrix,(AB$4+1),FALSE)*$E2497</f>
        <v>10.4057565777569</v>
      </c>
      <c r="AC2495" s="25">
        <f ca="1">VLOOKUP(CONCATENATE($F2495," ",$G2495),AllocFactorMatrix,(AC$4+1),FALSE)*$E2497</f>
        <v>2.5976175049927606</v>
      </c>
    </row>
    <row r="2496" spans="2:29" hidden="1" outlineLevel="1">
      <c r="F2496" s="61" t="str">
        <f>F2497</f>
        <v>LABOR_M</v>
      </c>
      <c r="G2496" s="20" t="str">
        <f>$G$14</f>
        <v>CUSTOMER</v>
      </c>
      <c r="H2496" s="24">
        <f t="shared" ca="1" si="1121"/>
        <v>2509.5356721837666</v>
      </c>
      <c r="I2496" s="25">
        <f ca="1">VLOOKUP(CONCATENATE($F2496," ",$G2496),AllocFactorMatrix,(I$4+1),FALSE)*$E2497</f>
        <v>1971.2135319633337</v>
      </c>
      <c r="J2496" s="25">
        <f ca="1">VLOOKUP(CONCATENATE($F2496," ",$G2496),AllocFactorMatrix,(J$4+1),FALSE)*$E2497</f>
        <v>457.982392823314</v>
      </c>
      <c r="K2496" s="25">
        <f ca="1">VLOOKUP(CONCATENATE($F2496," ",$G2496),AllocFactorMatrix,(K$4+1),FALSE)*$E2497</f>
        <v>4.1272996069462629</v>
      </c>
      <c r="L2496" s="25">
        <f ca="1">VLOOKUP(CONCATENATE($F2496," ",$G2496),AllocFactorMatrix,(L$4+1),FALSE)*$E2497</f>
        <v>0.58225558154652579</v>
      </c>
      <c r="M2496" s="25">
        <f t="shared" ca="1" si="1122"/>
        <v>462.6919480118068</v>
      </c>
      <c r="N2496" s="25">
        <f ca="1">VLOOKUP(CONCATENATE($F2496," ",$G2496),AllocFactorMatrix,(N$4+1),FALSE)*$E2497</f>
        <v>7.9024208958885591</v>
      </c>
      <c r="O2496" s="25">
        <f ca="1">VLOOKUP(CONCATENATE($F2496," ",$G2496),AllocFactorMatrix,(O$4+1),FALSE)*$E2497</f>
        <v>3.4742303853863512</v>
      </c>
      <c r="P2496" s="25">
        <f ca="1">VLOOKUP(CONCATENATE($F2496," ",$G2496),AllocFactorMatrix,(P$4+1),FALSE)*$E2497</f>
        <v>1.6651637081761053</v>
      </c>
      <c r="Q2496" s="25">
        <f ca="1">VLOOKUP(CONCATENATE($F2496," ",$G2496),AllocFactorMatrix,(Q$4+1),FALSE)*$E2497</f>
        <v>0.70941808549011354</v>
      </c>
      <c r="R2496" s="25">
        <f t="shared" ca="1" si="1124"/>
        <v>13.75123307494113</v>
      </c>
      <c r="S2496" s="25">
        <f ca="1">VLOOKUP(CONCATENATE($F2496," ",$G2496),AllocFactorMatrix,(S$4+1),FALSE)*$E2497</f>
        <v>0.11497456266063112</v>
      </c>
      <c r="T2496" s="25">
        <f ca="1">VLOOKUP(CONCATENATE($F2496," ",$G2496),AllocFactorMatrix,(T$4+1),FALSE)*$E2497</f>
        <v>2.1617852207897355</v>
      </c>
      <c r="U2496" s="25">
        <f ca="1">VLOOKUP(CONCATENATE($F2496," ",$G2496),AllocFactorMatrix,(U$4+1),FALSE)*$E2497</f>
        <v>4.3155573236022855</v>
      </c>
      <c r="V2496" s="25">
        <f ca="1">VLOOKUP(CONCATENATE($F2496," ",$G2496),AllocFactorMatrix,(V$4+1),FALSE)*$E2497</f>
        <v>1.0645844479204041</v>
      </c>
      <c r="W2496" s="25">
        <f t="shared" ca="1" si="1126"/>
        <v>7.6569015549730564</v>
      </c>
      <c r="X2496" s="25">
        <f ca="1">VLOOKUP(CONCATENATE($F2496," ",$G2496),AllocFactorMatrix,(X$4+1),FALSE)*$E2497</f>
        <v>2.6533436542674846</v>
      </c>
      <c r="Y2496" s="25">
        <f ca="1">VLOOKUP(CONCATENATE($F2496," ",$G2496),AllocFactorMatrix,(Y$4+1),FALSE)*$E2497</f>
        <v>4.4522716199682108E-2</v>
      </c>
      <c r="Z2496" s="25">
        <f t="shared" ca="1" si="1123"/>
        <v>2.6978663704671666</v>
      </c>
      <c r="AA2496" s="25">
        <f ca="1">VLOOKUP(CONCATENATE($F2496," ",$G2496),AllocFactorMatrix,(AA$4+1),FALSE)*$E2497</f>
        <v>0.15527463070654005</v>
      </c>
      <c r="AB2496" s="25">
        <f ca="1">VLOOKUP(CONCATENATE($F2496," ",$G2496),AllocFactorMatrix,(AB$4+1),FALSE)*$E2497</f>
        <v>42.772991430029023</v>
      </c>
      <c r="AC2496" s="25">
        <f ca="1">VLOOKUP(CONCATENATE($F2496," ",$G2496),AllocFactorMatrix,(AC$4+1),FALSE)*$E2497</f>
        <v>8.5959251475096927</v>
      </c>
    </row>
    <row r="2497" spans="4:29" collapsed="1">
      <c r="D2497" s="20" t="s">
        <v>312</v>
      </c>
      <c r="E2497" s="22">
        <f>'Sch 4'!E484</f>
        <v>9753</v>
      </c>
      <c r="F2497" s="61" t="s">
        <v>69</v>
      </c>
      <c r="G2497" s="20" t="str">
        <f>$G$15</f>
        <v>TOTAL</v>
      </c>
      <c r="H2497" s="24">
        <f t="shared" ca="1" si="1121"/>
        <v>9753.0000000000036</v>
      </c>
      <c r="I2497" s="25">
        <f ca="1">VLOOKUP(CONCATENATE($F2497," ",$G2497),AllocFactorMatrix,(I$4+1),FALSE)*$E2497</f>
        <v>5752.8990834885826</v>
      </c>
      <c r="J2497" s="25">
        <f ca="1">VLOOKUP(CONCATENATE($F2497," ",$G2497),AllocFactorMatrix,(J$4+1),FALSE)*$E2497</f>
        <v>1443.208821933915</v>
      </c>
      <c r="K2497" s="25">
        <f ca="1">VLOOKUP(CONCATENATE($F2497," ",$G2497),AllocFactorMatrix,(K$4+1),FALSE)*$E2497</f>
        <v>14.314394613319983</v>
      </c>
      <c r="L2497" s="25">
        <f ca="1">VLOOKUP(CONCATENATE($F2497," ",$G2497),AllocFactorMatrix,(L$4+1),FALSE)*$E2497</f>
        <v>0.7593276581116708</v>
      </c>
      <c r="M2497" s="25">
        <f t="shared" ca="1" si="1122"/>
        <v>1458.2825442053468</v>
      </c>
      <c r="N2497" s="25">
        <f ca="1">VLOOKUP(CONCATENATE($F2497," ",$G2497),AllocFactorMatrix,(N$4+1),FALSE)*$E2497</f>
        <v>430.09698156681287</v>
      </c>
      <c r="O2497" s="25">
        <f ca="1">VLOOKUP(CONCATENATE($F2497," ",$G2497),AllocFactorMatrix,(O$4+1),FALSE)*$E2497</f>
        <v>112.08316805511538</v>
      </c>
      <c r="P2497" s="25">
        <f ca="1">VLOOKUP(CONCATENATE($F2497," ",$G2497),AllocFactorMatrix,(P$4+1),FALSE)*$E2497</f>
        <v>7.706516866388502</v>
      </c>
      <c r="Q2497" s="25">
        <f ca="1">VLOOKUP(CONCATENATE($F2497," ",$G2497),AllocFactorMatrix,(Q$4+1),FALSE)*$E2497</f>
        <v>1.89213582340339</v>
      </c>
      <c r="R2497" s="25">
        <f t="shared" ca="1" si="1124"/>
        <v>551.77880231172003</v>
      </c>
      <c r="S2497" s="25">
        <f ca="1">VLOOKUP(CONCATENATE($F2497," ",$G2497),AllocFactorMatrix,(S$4+1),FALSE)*$E2497</f>
        <v>25.096017876558665</v>
      </c>
      <c r="T2497" s="25">
        <f ca="1">VLOOKUP(CONCATENATE($F2497," ",$G2497),AllocFactorMatrix,(T$4+1),FALSE)*$E2497</f>
        <v>267.65737560226296</v>
      </c>
      <c r="U2497" s="25">
        <f ca="1">VLOOKUP(CONCATENATE($F2497," ",$G2497),AllocFactorMatrix,(U$4+1),FALSE)*$E2497</f>
        <v>1302.247552768682</v>
      </c>
      <c r="V2497" s="25">
        <f ca="1">VLOOKUP(CONCATENATE($F2497," ",$G2497),AllocFactorMatrix,(V$4+1),FALSE)*$E2497</f>
        <v>195.80982432833687</v>
      </c>
      <c r="W2497" s="25">
        <f t="shared" ca="1" si="1126"/>
        <v>1790.8107705758405</v>
      </c>
      <c r="X2497" s="25">
        <f ca="1">VLOOKUP(CONCATENATE($F2497," ",$G2497),AllocFactorMatrix,(X$4+1),FALSE)*$E2497</f>
        <v>117.49015861572425</v>
      </c>
      <c r="Y2497" s="25">
        <f ca="1">VLOOKUP(CONCATENATE($F2497," ",$G2497),AllocFactorMatrix,(Y$4+1),FALSE)*$E2497</f>
        <v>2.5349850116800252</v>
      </c>
      <c r="Z2497" s="25">
        <f t="shared" ca="1" si="1123"/>
        <v>120.02514362740428</v>
      </c>
      <c r="AA2497" s="25">
        <f ca="1">VLOOKUP(CONCATENATE($F2497," ",$G2497),AllocFactorMatrix,(AA$4+1),FALSE)*$E2497</f>
        <v>2.2799941632883436</v>
      </c>
      <c r="AB2497" s="25">
        <f ca="1">VLOOKUP(CONCATENATE($F2497," ",$G2497),AllocFactorMatrix,(AB$4+1),FALSE)*$E2497</f>
        <v>63.232991418391642</v>
      </c>
      <c r="AC2497" s="25">
        <f ca="1">VLOOKUP(CONCATENATE($F2497," ",$G2497),AllocFactorMatrix,(AC$4+1),FALSE)*$E2497</f>
        <v>13.690670209429657</v>
      </c>
    </row>
    <row r="2498" spans="4:29" hidden="1" outlineLevel="1">
      <c r="F2498" s="61" t="str">
        <f>F2505</f>
        <v>LABOR_M</v>
      </c>
      <c r="G2498" s="20" t="str">
        <f>$G$8</f>
        <v>PRODUCTION</v>
      </c>
      <c r="H2498" s="24">
        <f t="shared" ca="1" si="1121"/>
        <v>4050.0540707410123</v>
      </c>
      <c r="I2498" s="25">
        <f ca="1">VLOOKUP(CONCATENATE($F2498," ",$G2498),AllocFactorMatrix,(I$4+1),FALSE)*$E2505</f>
        <v>1985.9153275170995</v>
      </c>
      <c r="J2498" s="25">
        <f ca="1">VLOOKUP(CONCATENATE($F2498," ",$G2498),AllocFactorMatrix,(J$4+1),FALSE)*$E2505</f>
        <v>502.35935786335472</v>
      </c>
      <c r="K2498" s="25">
        <f ca="1">VLOOKUP(CONCATENATE($F2498," ",$G2498),AllocFactorMatrix,(K$4+1),FALSE)*$E2505</f>
        <v>5.8733449964727242</v>
      </c>
      <c r="L2498" s="25">
        <f ca="1">VLOOKUP(CONCATENATE($F2498," ",$G2498),AllocFactorMatrix,(L$4+1),FALSE)*$E2505</f>
        <v>0.14469283244683187</v>
      </c>
      <c r="M2498" s="25">
        <f t="shared" ref="M2498:M2505" ca="1" si="1127">SUBTOTAL(9,J2498:L2498)</f>
        <v>508.37739569227426</v>
      </c>
      <c r="N2498" s="25">
        <f ca="1">VLOOKUP(CONCATENATE($F2498," ",$G2498),AllocFactorMatrix,(N$4+1),FALSE)*$E2505</f>
        <v>210.19345801186901</v>
      </c>
      <c r="O2498" s="25">
        <f ca="1">VLOOKUP(CONCATENATE($F2498," ",$G2498),AllocFactorMatrix,(O$4+1),FALSE)*$E2505</f>
        <v>59.862064977353278</v>
      </c>
      <c r="P2498" s="25">
        <f ca="1">VLOOKUP(CONCATENATE($F2498," ",$G2498),AllocFactorMatrix,(P$4+1),FALSE)*$E2505</f>
        <v>4.7372136754519385</v>
      </c>
      <c r="Q2498" s="25">
        <f ca="1">VLOOKUP(CONCATENATE($F2498," ",$G2498),AllocFactorMatrix,(Q$4+1),FALSE)*$E2505</f>
        <v>0.99994227965492399</v>
      </c>
      <c r="R2498" s="25">
        <f t="shared" ref="R2498:R2505" ca="1" si="1128">SUBTOTAL(9,N2498:Q2498)</f>
        <v>275.79267894432917</v>
      </c>
      <c r="S2498" s="25">
        <f ca="1">VLOOKUP(CONCATENATE($F2498," ",$G2498),AllocFactorMatrix,(S$4+1),FALSE)*$E2505</f>
        <v>12.626384816182972</v>
      </c>
      <c r="T2498" s="25">
        <f ca="1">VLOOKUP(CONCATENATE($F2498," ",$G2498),AllocFactorMatrix,(T$4+1),FALSE)*$E2505</f>
        <v>137.64974529077278</v>
      </c>
      <c r="U2498" s="25">
        <f ca="1">VLOOKUP(CONCATENATE($F2498," ",$G2498),AllocFactorMatrix,(U$4+1),FALSE)*$E2505</f>
        <v>919.31283468905872</v>
      </c>
      <c r="V2498" s="25">
        <f ca="1">VLOOKUP(CONCATENATE($F2498," ",$G2498),AllocFactorMatrix,(V$4+1),FALSE)*$E2505</f>
        <v>144.2228127942291</v>
      </c>
      <c r="W2498" s="25">
        <f ca="1">SUBTOTAL(9,S2498:V2498)</f>
        <v>1213.8117775902435</v>
      </c>
      <c r="X2498" s="25">
        <f ca="1">VLOOKUP(CONCATENATE($F2498," ",$G2498),AllocFactorMatrix,(X$4+1),FALSE)*$E2505</f>
        <v>57.052220892614841</v>
      </c>
      <c r="Y2498" s="25">
        <f ca="1">VLOOKUP(CONCATENATE($F2498," ",$G2498),AllocFactorMatrix,(Y$4+1),FALSE)*$E2505</f>
        <v>1.3772614697783041</v>
      </c>
      <c r="Z2498" s="25">
        <f t="shared" ref="Z2498:Z2505" ca="1" si="1129">SUBTOTAL(9,X2498:Y2498)</f>
        <v>58.429482362393145</v>
      </c>
      <c r="AA2498" s="25">
        <f ca="1">VLOOKUP(CONCATENATE($F2498," ",$G2498),AllocFactorMatrix,(AA$4+1),FALSE)*$E2505</f>
        <v>0.99469403664549005</v>
      </c>
      <c r="AB2498" s="25">
        <f ca="1">VLOOKUP(CONCATENATE($F2498," ",$G2498),AllocFactorMatrix,(AB$4+1),FALSE)*$E2505</f>
        <v>5.3934295448825402</v>
      </c>
      <c r="AC2498" s="25">
        <f ca="1">VLOOKUP(CONCATENATE($F2498," ",$G2498),AllocFactorMatrix,(AC$4+1),FALSE)*$E2505</f>
        <v>1.33928505314501</v>
      </c>
    </row>
    <row r="2499" spans="4:29" hidden="1" outlineLevel="1">
      <c r="F2499" s="61" t="str">
        <f>F2505</f>
        <v>LABOR_M</v>
      </c>
      <c r="G2499" s="20" t="str">
        <f>$G$9</f>
        <v>BULKTRAN</v>
      </c>
      <c r="H2499" s="24">
        <f t="shared" ca="1" si="1121"/>
        <v>1089.7611269278379</v>
      </c>
      <c r="I2499" s="25">
        <f ca="1">VLOOKUP(CONCATENATE($F2499," ",$G2499),AllocFactorMatrix,(I$4+1),FALSE)*$E2505</f>
        <v>534.35664993537625</v>
      </c>
      <c r="J2499" s="25">
        <f ca="1">VLOOKUP(CONCATENATE($F2499," ",$G2499),AllocFactorMatrix,(J$4+1),FALSE)*$E2505</f>
        <v>135.17145459930873</v>
      </c>
      <c r="K2499" s="25">
        <f ca="1">VLOOKUP(CONCATENATE($F2499," ",$G2499),AllocFactorMatrix,(K$4+1),FALSE)*$E2505</f>
        <v>1.580359903940993</v>
      </c>
      <c r="L2499" s="25">
        <f ca="1">VLOOKUP(CONCATENATE($F2499," ",$G2499),AllocFactorMatrix,(L$4+1),FALSE)*$E2505</f>
        <v>3.8932967657093663E-2</v>
      </c>
      <c r="M2499" s="25">
        <f t="shared" ca="1" si="1127"/>
        <v>136.79074747090684</v>
      </c>
      <c r="N2499" s="25">
        <f ca="1">VLOOKUP(CONCATENATE($F2499," ",$G2499),AllocFactorMatrix,(N$4+1),FALSE)*$E2505</f>
        <v>56.557432487305981</v>
      </c>
      <c r="O2499" s="25">
        <f ca="1">VLOOKUP(CONCATENATE($F2499," ",$G2499),AllocFactorMatrix,(O$4+1),FALSE)*$E2505</f>
        <v>16.107279125291353</v>
      </c>
      <c r="P2499" s="25">
        <f ca="1">VLOOKUP(CONCATENATE($F2499," ",$G2499),AllocFactorMatrix,(P$4+1),FALSE)*$E2505</f>
        <v>1.2746573806887309</v>
      </c>
      <c r="Q2499" s="25">
        <f ca="1">VLOOKUP(CONCATENATE($F2499," ",$G2499),AllocFactorMatrix,(Q$4+1),FALSE)*$E2505</f>
        <v>0.26905769812109359</v>
      </c>
      <c r="R2499" s="25">
        <f t="shared" ca="1" si="1128"/>
        <v>74.208426691407155</v>
      </c>
      <c r="S2499" s="25">
        <f ca="1">VLOOKUP(CONCATENATE($F2499," ",$G2499),AllocFactorMatrix,(S$4+1),FALSE)*$E2505</f>
        <v>3.3974221346112969</v>
      </c>
      <c r="T2499" s="25">
        <f ca="1">VLOOKUP(CONCATENATE($F2499," ",$G2499),AllocFactorMatrix,(T$4+1),FALSE)*$E2505</f>
        <v>37.037861453034104</v>
      </c>
      <c r="U2499" s="25">
        <f ca="1">VLOOKUP(CONCATENATE($F2499," ",$G2499),AllocFactorMatrix,(U$4+1),FALSE)*$E2505</f>
        <v>247.36247300191602</v>
      </c>
      <c r="V2499" s="25">
        <f ca="1">VLOOKUP(CONCATENATE($F2499," ",$G2499),AllocFactorMatrix,(V$4+1),FALSE)*$E2505</f>
        <v>38.806497951417626</v>
      </c>
      <c r="W2499" s="25">
        <f t="shared" ref="W2499:W2505" ca="1" si="1130">SUBTOTAL(9,S2499:V2499)</f>
        <v>326.60425454097901</v>
      </c>
      <c r="X2499" s="25">
        <f ca="1">VLOOKUP(CONCATENATE($F2499," ",$G2499),AllocFactorMatrix,(X$4+1),FALSE)*$E2505</f>
        <v>15.351225304085004</v>
      </c>
      <c r="Y2499" s="25">
        <f ca="1">VLOOKUP(CONCATENATE($F2499," ",$G2499),AllocFactorMatrix,(Y$4+1),FALSE)*$E2505</f>
        <v>0.37058419101680984</v>
      </c>
      <c r="Z2499" s="25">
        <f t="shared" ca="1" si="1129"/>
        <v>15.721809495101814</v>
      </c>
      <c r="AA2499" s="25">
        <f ca="1">VLOOKUP(CONCATENATE($F2499," ",$G2499),AllocFactorMatrix,(AA$4+1),FALSE)*$E2505</f>
        <v>0.26764553642733485</v>
      </c>
      <c r="AB2499" s="25">
        <f ca="1">VLOOKUP(CONCATENATE($F2499," ",$G2499),AllocFactorMatrix,(AB$4+1),FALSE)*$E2505</f>
        <v>1.4512275036766893</v>
      </c>
      <c r="AC2499" s="25">
        <f ca="1">VLOOKUP(CONCATENATE($F2499," ",$G2499),AllocFactorMatrix,(AC$4+1),FALSE)*$E2505</f>
        <v>0.36036575396285514</v>
      </c>
    </row>
    <row r="2500" spans="4:29" hidden="1" outlineLevel="1">
      <c r="F2500" s="61" t="str">
        <f>F2505</f>
        <v>LABOR_M</v>
      </c>
      <c r="G2500" s="20" t="str">
        <f>$G$10</f>
        <v>SUBTRAN</v>
      </c>
      <c r="H2500" s="24">
        <f t="shared" ca="1" si="1121"/>
        <v>417.93273987880002</v>
      </c>
      <c r="I2500" s="25">
        <f ca="1">VLOOKUP(CONCATENATE($F2500," ",$G2500),AllocFactorMatrix,(I$4+1),FALSE)*$E2505</f>
        <v>198.47701357993557</v>
      </c>
      <c r="J2500" s="25">
        <f ca="1">VLOOKUP(CONCATENATE($F2500," ",$G2500),AllocFactorMatrix,(J$4+1),FALSE)*$E2505</f>
        <v>50.807186801727383</v>
      </c>
      <c r="K2500" s="25">
        <f ca="1">VLOOKUP(CONCATENATE($F2500," ",$G2500),AllocFactorMatrix,(K$4+1),FALSE)*$E2505</f>
        <v>0.59206745909879566</v>
      </c>
      <c r="L2500" s="25">
        <f ca="1">VLOOKUP(CONCATENATE($F2500," ",$G2500),AllocFactorMatrix,(L$4+1),FALSE)*$E2505</f>
        <v>1.9410469946316837E-2</v>
      </c>
      <c r="M2500" s="25">
        <f t="shared" ca="1" si="1127"/>
        <v>51.418664730772491</v>
      </c>
      <c r="N2500" s="25">
        <f ca="1">VLOOKUP(CONCATENATE($F2500," ",$G2500),AllocFactorMatrix,(N$4+1),FALSE)*$E2505</f>
        <v>22.144240472716877</v>
      </c>
      <c r="O2500" s="25">
        <f ca="1">VLOOKUP(CONCATENATE($F2500," ",$G2500),AllocFactorMatrix,(O$4+1),FALSE)*$E2505</f>
        <v>6.276734961157362</v>
      </c>
      <c r="P2500" s="25">
        <f ca="1">VLOOKUP(CONCATENATE($F2500," ",$G2500),AllocFactorMatrix,(P$4+1),FALSE)*$E2505</f>
        <v>0.6429443023788145</v>
      </c>
      <c r="Q2500" s="25">
        <f ca="1">VLOOKUP(CONCATENATE($F2500," ",$G2500),AllocFactorMatrix,(Q$4+1),FALSE)*$E2505</f>
        <v>0</v>
      </c>
      <c r="R2500" s="25">
        <f t="shared" ca="1" si="1128"/>
        <v>29.063919736253055</v>
      </c>
      <c r="S2500" s="25">
        <f ca="1">VLOOKUP(CONCATENATE($F2500," ",$G2500),AllocFactorMatrix,(S$4+1),FALSE)*$E2505</f>
        <v>1.2401769188467504</v>
      </c>
      <c r="T2500" s="25">
        <f ca="1">VLOOKUP(CONCATENATE($F2500," ",$G2500),AllocFactorMatrix,(T$4+1),FALSE)*$E2505</f>
        <v>14.333816689654995</v>
      </c>
      <c r="U2500" s="25">
        <f ca="1">VLOOKUP(CONCATENATE($F2500," ",$G2500),AllocFactorMatrix,(U$4+1),FALSE)*$E2505</f>
        <v>116.75962050843958</v>
      </c>
      <c r="V2500" s="25">
        <f ca="1">VLOOKUP(CONCATENATE($F2500," ",$G2500),AllocFactorMatrix,(V$4+1),FALSE)*$E2505</f>
        <v>0</v>
      </c>
      <c r="W2500" s="25">
        <f t="shared" ca="1" si="1130"/>
        <v>132.33361411694133</v>
      </c>
      <c r="X2500" s="25">
        <f ca="1">VLOOKUP(CONCATENATE($F2500," ",$G2500),AllocFactorMatrix,(X$4+1),FALSE)*$E2505</f>
        <v>6.0098213102192659</v>
      </c>
      <c r="Y2500" s="25">
        <f ca="1">VLOOKUP(CONCATENATE($F2500," ",$G2500),AllocFactorMatrix,(Y$4+1),FALSE)*$E2505</f>
        <v>0.14378897797494269</v>
      </c>
      <c r="Z2500" s="25">
        <f t="shared" ca="1" si="1129"/>
        <v>6.1536102881942085</v>
      </c>
      <c r="AA2500" s="25">
        <f ca="1">VLOOKUP(CONCATENATE($F2500," ",$G2500),AllocFactorMatrix,(AA$4+1),FALSE)*$E2505</f>
        <v>9.8686891302881094E-2</v>
      </c>
      <c r="AB2500" s="25">
        <f ca="1">VLOOKUP(CONCATENATE($F2500," ",$G2500),AllocFactorMatrix,(AB$4+1),FALSE)*$E2505</f>
        <v>0.31000503715636923</v>
      </c>
      <c r="AC2500" s="25">
        <f ca="1">VLOOKUP(CONCATENATE($F2500," ",$G2500),AllocFactorMatrix,(AC$4+1),FALSE)*$E2505</f>
        <v>7.7225498244126972E-2</v>
      </c>
    </row>
    <row r="2501" spans="4:29" hidden="1" outlineLevel="1">
      <c r="F2501" s="61" t="str">
        <f>F2505</f>
        <v>LABOR_M</v>
      </c>
      <c r="G2501" s="20" t="str">
        <f>$G$11</f>
        <v>DISTPRI</v>
      </c>
      <c r="H2501" s="24">
        <f t="shared" ca="1" si="1121"/>
        <v>2782.7678131862235</v>
      </c>
      <c r="I2501" s="25">
        <f ca="1">VLOOKUP(CONCATENATE($F2501," ",$G2501),AllocFactorMatrix,(I$4+1),FALSE)*$E2505</f>
        <v>1849.1454666481363</v>
      </c>
      <c r="J2501" s="25">
        <f ca="1">VLOOKUP(CONCATENATE($F2501," ",$G2501),AllocFactorMatrix,(J$4+1),FALSE)*$E2505</f>
        <v>465.54387042967289</v>
      </c>
      <c r="K2501" s="25">
        <f ca="1">VLOOKUP(CONCATENATE($F2501," ",$G2501),AllocFactorMatrix,(K$4+1),FALSE)*$E2505</f>
        <v>5.4327301284556127</v>
      </c>
      <c r="L2501" s="25">
        <f ca="1">VLOOKUP(CONCATENATE($F2501," ",$G2501),AllocFactorMatrix,(L$4+1),FALSE)*$E2505</f>
        <v>0</v>
      </c>
      <c r="M2501" s="25">
        <f t="shared" ca="1" si="1127"/>
        <v>470.9766005581285</v>
      </c>
      <c r="N2501" s="25">
        <f ca="1">VLOOKUP(CONCATENATE($F2501," ",$G2501),AllocFactorMatrix,(N$4+1),FALSE)*$E2505</f>
        <v>200.7554125230551</v>
      </c>
      <c r="O2501" s="25">
        <f ca="1">VLOOKUP(CONCATENATE($F2501," ",$G2501),AllocFactorMatrix,(O$4+1),FALSE)*$E2505</f>
        <v>56.990124254927608</v>
      </c>
      <c r="P2501" s="25">
        <f ca="1">VLOOKUP(CONCATENATE($F2501," ",$G2501),AllocFactorMatrix,(P$4+1),FALSE)*$E2505</f>
        <v>0</v>
      </c>
      <c r="Q2501" s="25">
        <f ca="1">VLOOKUP(CONCATENATE($F2501," ",$G2501),AllocFactorMatrix,(Q$4+1),FALSE)*$E2505</f>
        <v>0</v>
      </c>
      <c r="R2501" s="25">
        <f t="shared" ca="1" si="1128"/>
        <v>257.74553677798269</v>
      </c>
      <c r="S2501" s="25">
        <f ca="1">VLOOKUP(CONCATENATE($F2501," ",$G2501),AllocFactorMatrix,(S$4+1),FALSE)*$E2505</f>
        <v>11.44981881735411</v>
      </c>
      <c r="T2501" s="25">
        <f ca="1">VLOOKUP(CONCATENATE($F2501," ",$G2501),AllocFactorMatrix,(T$4+1),FALSE)*$E2505</f>
        <v>132.43317051706228</v>
      </c>
      <c r="U2501" s="25">
        <f ca="1">VLOOKUP(CONCATENATE($F2501," ",$G2501),AllocFactorMatrix,(U$4+1),FALSE)*$E2505</f>
        <v>0</v>
      </c>
      <c r="V2501" s="25">
        <f ca="1">VLOOKUP(CONCATENATE($F2501," ",$G2501),AllocFactorMatrix,(V$4+1),FALSE)*$E2505</f>
        <v>0</v>
      </c>
      <c r="W2501" s="25">
        <f t="shared" ca="1" si="1130"/>
        <v>143.88298933441638</v>
      </c>
      <c r="X2501" s="25">
        <f ca="1">VLOOKUP(CONCATENATE($F2501," ",$G2501),AllocFactorMatrix,(X$4+1),FALSE)*$E2505</f>
        <v>54.481636488309867</v>
      </c>
      <c r="Y2501" s="25">
        <f ca="1">VLOOKUP(CONCATENATE($F2501," ",$G2501),AllocFactorMatrix,(Y$4+1),FALSE)*$E2505</f>
        <v>1.3053349718980733</v>
      </c>
      <c r="Z2501" s="25">
        <f t="shared" ca="1" si="1129"/>
        <v>55.786971460207937</v>
      </c>
      <c r="AA2501" s="25">
        <f ca="1">VLOOKUP(CONCATENATE($F2501," ",$G2501),AllocFactorMatrix,(AA$4+1),FALSE)*$E2505</f>
        <v>0.93734352704509916</v>
      </c>
      <c r="AB2501" s="25">
        <f ca="1">VLOOKUP(CONCATENATE($F2501," ",$G2501),AllocFactorMatrix,(AB$4+1),FALSE)*$E2505</f>
        <v>3.4360058936171862</v>
      </c>
      <c r="AC2501" s="25">
        <f ca="1">VLOOKUP(CONCATENATE($F2501," ",$G2501),AllocFactorMatrix,(AC$4+1),FALSE)*$E2505</f>
        <v>0.85689898668954756</v>
      </c>
    </row>
    <row r="2502" spans="4:29" hidden="1" outlineLevel="1">
      <c r="F2502" s="61" t="str">
        <f>F2505</f>
        <v>LABOR_M</v>
      </c>
      <c r="G2502" s="20" t="str">
        <f>$G$12</f>
        <v>DISTSEC</v>
      </c>
      <c r="H2502" s="24">
        <f t="shared" ca="1" si="1121"/>
        <v>1112.192766639834</v>
      </c>
      <c r="I2502" s="25">
        <f ca="1">VLOOKUP(CONCATENATE($F2502," ",$G2502),AllocFactorMatrix,(I$4+1),FALSE)*$E2505</f>
        <v>830.36507933579253</v>
      </c>
      <c r="J2502" s="25">
        <f ca="1">VLOOKUP(CONCATENATE($F2502," ",$G2502),AllocFactorMatrix,(J$4+1),FALSE)*$E2505</f>
        <v>186.40595690573892</v>
      </c>
      <c r="K2502" s="25">
        <f ca="1">VLOOKUP(CONCATENATE($F2502," ",$G2502),AllocFactorMatrix,(K$4+1),FALSE)*$E2505</f>
        <v>0</v>
      </c>
      <c r="L2502" s="25">
        <f ca="1">VLOOKUP(CONCATENATE($F2502," ",$G2502),AllocFactorMatrix,(L$4+1),FALSE)*$E2505</f>
        <v>0</v>
      </c>
      <c r="M2502" s="25">
        <f t="shared" ca="1" si="1127"/>
        <v>186.40595690573892</v>
      </c>
      <c r="N2502" s="25">
        <f ca="1">VLOOKUP(CONCATENATE($F2502," ",$G2502),AllocFactorMatrix,(N$4+1),FALSE)*$E2505</f>
        <v>65.710064920108522</v>
      </c>
      <c r="O2502" s="25">
        <f ca="1">VLOOKUP(CONCATENATE($F2502," ",$G2502),AllocFactorMatrix,(O$4+1),FALSE)*$E2505</f>
        <v>0</v>
      </c>
      <c r="P2502" s="25">
        <f ca="1">VLOOKUP(CONCATENATE($F2502," ",$G2502),AllocFactorMatrix,(P$4+1),FALSE)*$E2505</f>
        <v>0</v>
      </c>
      <c r="Q2502" s="25">
        <f ca="1">VLOOKUP(CONCATENATE($F2502," ",$G2502),AllocFactorMatrix,(Q$4+1),FALSE)*$E2505</f>
        <v>0</v>
      </c>
      <c r="R2502" s="25">
        <f t="shared" ca="1" si="1128"/>
        <v>65.710064920108522</v>
      </c>
      <c r="S2502" s="25">
        <f ca="1">VLOOKUP(CONCATENATE($F2502," ",$G2502),AllocFactorMatrix,(S$4+1),FALSE)*$E2505</f>
        <v>2.9083640365808683</v>
      </c>
      <c r="T2502" s="25">
        <f ca="1">VLOOKUP(CONCATENATE($F2502," ",$G2502),AllocFactorMatrix,(T$4+1),FALSE)*$E2505</f>
        <v>0</v>
      </c>
      <c r="U2502" s="25">
        <f ca="1">VLOOKUP(CONCATENATE($F2502," ",$G2502),AllocFactorMatrix,(U$4+1),FALSE)*$E2505</f>
        <v>0</v>
      </c>
      <c r="V2502" s="25">
        <f ca="1">VLOOKUP(CONCATENATE($F2502," ",$G2502),AllocFactorMatrix,(V$4+1),FALSE)*$E2505</f>
        <v>0</v>
      </c>
      <c r="W2502" s="25">
        <f t="shared" ca="1" si="1130"/>
        <v>2.9083640365808683</v>
      </c>
      <c r="X2502" s="25">
        <f ca="1">VLOOKUP(CONCATENATE($F2502," ",$G2502),AllocFactorMatrix,(X$4+1),FALSE)*$E2505</f>
        <v>18.288091272654512</v>
      </c>
      <c r="Y2502" s="25">
        <f ca="1">VLOOKUP(CONCATENATE($F2502," ",$G2502),AllocFactorMatrix,(Y$4+1),FALSE)*$E2505</f>
        <v>0</v>
      </c>
      <c r="Z2502" s="25">
        <f t="shared" ca="1" si="1129"/>
        <v>18.288091272654512</v>
      </c>
      <c r="AA2502" s="25">
        <f ca="1">VLOOKUP(CONCATENATE($F2502," ",$G2502),AllocFactorMatrix,(AA$4+1),FALSE)*$E2505</f>
        <v>0.29821063400996367</v>
      </c>
      <c r="AB2502" s="25">
        <f ca="1">VLOOKUP(CONCATENATE($F2502," ",$G2502),AllocFactorMatrix,(AB$4+1),FALSE)*$E2505</f>
        <v>6.5849445977308827</v>
      </c>
      <c r="AC2502" s="25">
        <f ca="1">VLOOKUP(CONCATENATE($F2502," ",$G2502),AllocFactorMatrix,(AC$4+1),FALSE)*$E2505</f>
        <v>1.6320549372175728</v>
      </c>
    </row>
    <row r="2503" spans="4:29" hidden="1" outlineLevel="1">
      <c r="F2503" s="61" t="str">
        <f>F2505</f>
        <v>LABOR_M</v>
      </c>
      <c r="G2503" s="20" t="str">
        <f>$G$13</f>
        <v>ENERGY</v>
      </c>
      <c r="H2503" s="24">
        <f t="shared" ca="1" si="1121"/>
        <v>2921.2645335589605</v>
      </c>
      <c r="I2503" s="25">
        <f ca="1">VLOOKUP(CONCATENATE($F2503," ",$G2503),AllocFactorMatrix,(I$4+1),FALSE)*$E2505</f>
        <v>1061.9745421349119</v>
      </c>
      <c r="J2503" s="25">
        <f ca="1">VLOOKUP(CONCATENATE($F2503," ",$G2503),AllocFactorMatrix,(J$4+1),FALSE)*$E2505</f>
        <v>342.76944146250918</v>
      </c>
      <c r="K2503" s="25">
        <f ca="1">VLOOKUP(CONCATENATE($F2503," ",$G2503),AllocFactorMatrix,(K$4+1),FALSE)*$E2505</f>
        <v>3.924059790427501</v>
      </c>
      <c r="L2503" s="25">
        <f ca="1">VLOOKUP(CONCATENATE($F2503," ",$G2503),AllocFactorMatrix,(L$4+1),FALSE)*$E2505</f>
        <v>9.9455052378946696E-2</v>
      </c>
      <c r="M2503" s="25">
        <f t="shared" ca="1" si="1127"/>
        <v>346.79295630531567</v>
      </c>
      <c r="N2503" s="25">
        <f ca="1">VLOOKUP(CONCATENATE($F2503," ",$G2503),AllocFactorMatrix,(N$4+1),FALSE)*$E2505</f>
        <v>165.87219947362183</v>
      </c>
      <c r="O2503" s="25">
        <f ca="1">VLOOKUP(CONCATENATE($F2503," ",$G2503),AllocFactorMatrix,(O$4+1),FALSE)*$E2505</f>
        <v>46.299889218474881</v>
      </c>
      <c r="P2503" s="25">
        <f ca="1">VLOOKUP(CONCATENATE($F2503," ",$G2503),AllocFactorMatrix,(P$4+1),FALSE)*$E2505</f>
        <v>3.6655973318298187</v>
      </c>
      <c r="Q2503" s="25">
        <f ca="1">VLOOKUP(CONCATENATE($F2503," ",$G2503),AllocFactorMatrix,(Q$4+1),FALSE)*$E2505</f>
        <v>0.75143068267441793</v>
      </c>
      <c r="R2503" s="25">
        <f t="shared" ca="1" si="1128"/>
        <v>216.58911670660095</v>
      </c>
      <c r="S2503" s="25">
        <f ca="1">VLOOKUP(CONCATENATE($F2503," ",$G2503),AllocFactorMatrix,(S$4+1),FALSE)*$E2505</f>
        <v>11.052821757184295</v>
      </c>
      <c r="T2503" s="25">
        <f ca="1">VLOOKUP(CONCATENATE($F2503," ",$G2503),AllocFactorMatrix,(T$4+1),FALSE)*$E2505</f>
        <v>132.09016472329159</v>
      </c>
      <c r="U2503" s="25">
        <f ca="1">VLOOKUP(CONCATENATE($F2503," ",$G2503),AllocFactorMatrix,(U$4+1),FALSE)*$E2505</f>
        <v>933.81565891331786</v>
      </c>
      <c r="V2503" s="25">
        <f ca="1">VLOOKUP(CONCATENATE($F2503," ",$G2503),AllocFactorMatrix,(V$4+1),FALSE)*$E2505</f>
        <v>149.65298615249938</v>
      </c>
      <c r="W2503" s="25">
        <f t="shared" ca="1" si="1130"/>
        <v>1226.611631546293</v>
      </c>
      <c r="X2503" s="25">
        <f ca="1">VLOOKUP(CONCATENATE($F2503," ",$G2503),AllocFactorMatrix,(X$4+1),FALSE)*$E2505</f>
        <v>44.992148182627233</v>
      </c>
      <c r="Y2503" s="25">
        <f ca="1">VLOOKUP(CONCATENATE($F2503," ",$G2503),AllocFactorMatrix,(Y$4+1),FALSE)*$E2505</f>
        <v>1.0574743865632859</v>
      </c>
      <c r="Z2503" s="25">
        <f t="shared" ca="1" si="1129"/>
        <v>46.049622569190518</v>
      </c>
      <c r="AA2503" s="25">
        <f ca="1">VLOOKUP(CONCATENATE($F2503," ",$G2503),AllocFactorMatrix,(AA$4+1),FALSE)*$E2505</f>
        <v>1.0330668812179982</v>
      </c>
      <c r="AB2503" s="25">
        <f ca="1">VLOOKUP(CONCATENATE($F2503," ",$G2503),AllocFactorMatrix,(AB$4+1),FALSE)*$E2505</f>
        <v>17.776100722035036</v>
      </c>
      <c r="AC2503" s="25">
        <f ca="1">VLOOKUP(CONCATENATE($F2503," ",$G2503),AllocFactorMatrix,(AC$4+1),FALSE)*$E2505</f>
        <v>4.4374966933953024</v>
      </c>
    </row>
    <row r="2504" spans="4:29" hidden="1" outlineLevel="1">
      <c r="F2504" s="61" t="str">
        <f>F2505</f>
        <v>LABOR_M</v>
      </c>
      <c r="G2504" s="20" t="str">
        <f>$G$14</f>
        <v>CUSTOMER</v>
      </c>
      <c r="H2504" s="24">
        <f t="shared" ca="1" si="1121"/>
        <v>4287.0269490673372</v>
      </c>
      <c r="I2504" s="25">
        <f ca="1">VLOOKUP(CONCATENATE($F2504," ",$G2504),AllocFactorMatrix,(I$4+1),FALSE)*$E2505</f>
        <v>3367.4139911864145</v>
      </c>
      <c r="J2504" s="25">
        <f ca="1">VLOOKUP(CONCATENATE($F2504," ",$G2504),AllocFactorMatrix,(J$4+1),FALSE)*$E2505</f>
        <v>782.36897845065471</v>
      </c>
      <c r="K2504" s="25">
        <f ca="1">VLOOKUP(CONCATENATE($F2504," ",$G2504),AllocFactorMatrix,(K$4+1),FALSE)*$E2505</f>
        <v>7.0506448017360484</v>
      </c>
      <c r="L2504" s="25">
        <f ca="1">VLOOKUP(CONCATENATE($F2504," ",$G2504),AllocFactorMatrix,(L$4+1),FALSE)*$E2505</f>
        <v>0.99466423091834988</v>
      </c>
      <c r="M2504" s="25">
        <f t="shared" ca="1" si="1127"/>
        <v>790.41428748330918</v>
      </c>
      <c r="N2504" s="25">
        <f ca="1">VLOOKUP(CONCATENATE($F2504," ",$G2504),AllocFactorMatrix,(N$4+1),FALSE)*$E2505</f>
        <v>13.499665184702069</v>
      </c>
      <c r="O2504" s="25">
        <f ca="1">VLOOKUP(CONCATENATE($F2504," ",$G2504),AllocFactorMatrix,(O$4+1),FALSE)*$E2505</f>
        <v>5.9350099918919303</v>
      </c>
      <c r="P2504" s="25">
        <f ca="1">VLOOKUP(CONCATENATE($F2504," ",$G2504),AllocFactorMatrix,(P$4+1),FALSE)*$E2505</f>
        <v>2.8445906430761907</v>
      </c>
      <c r="Q2504" s="25">
        <f ca="1">VLOOKUP(CONCATENATE($F2504," ",$G2504),AllocFactorMatrix,(Q$4+1),FALSE)*$E2505</f>
        <v>1.2118952857941949</v>
      </c>
      <c r="R2504" s="25">
        <f t="shared" ca="1" si="1128"/>
        <v>23.491161105464386</v>
      </c>
      <c r="S2504" s="25">
        <f ca="1">VLOOKUP(CONCATENATE($F2504," ",$G2504),AllocFactorMatrix,(S$4+1),FALSE)*$E2505</f>
        <v>0.19641045714024147</v>
      </c>
      <c r="T2504" s="25">
        <f ca="1">VLOOKUP(CONCATENATE($F2504," ",$G2504),AllocFactorMatrix,(T$4+1),FALSE)*$E2505</f>
        <v>3.6929666321724377</v>
      </c>
      <c r="U2504" s="25">
        <f ca="1">VLOOKUP(CONCATENATE($F2504," ",$G2504),AllocFactorMatrix,(U$4+1),FALSE)*$E2505</f>
        <v>7.372244495902561</v>
      </c>
      <c r="V2504" s="25">
        <f ca="1">VLOOKUP(CONCATENATE($F2504," ",$G2504),AllocFactorMatrix,(V$4+1),FALSE)*$E2505</f>
        <v>1.8186241655697581</v>
      </c>
      <c r="W2504" s="25">
        <f t="shared" ca="1" si="1130"/>
        <v>13.080245750784998</v>
      </c>
      <c r="X2504" s="25">
        <f ca="1">VLOOKUP(CONCATENATE($F2504," ",$G2504),AllocFactorMatrix,(X$4+1),FALSE)*$E2505</f>
        <v>4.532693389085467</v>
      </c>
      <c r="Y2504" s="25">
        <f ca="1">VLOOKUP(CONCATENATE($F2504," ",$G2504),AllocFactorMatrix,(Y$4+1),FALSE)*$E2505</f>
        <v>7.6057928289029381E-2</v>
      </c>
      <c r="Z2504" s="25">
        <f t="shared" ca="1" si="1129"/>
        <v>4.6087513173744963</v>
      </c>
      <c r="AA2504" s="25">
        <f ca="1">VLOOKUP(CONCATENATE($F2504," ",$G2504),AllocFactorMatrix,(AA$4+1),FALSE)*$E2505</f>
        <v>0.26525485719282926</v>
      </c>
      <c r="AB2504" s="25">
        <f ca="1">VLOOKUP(CONCATENATE($F2504," ",$G2504),AllocFactorMatrix,(AB$4+1),FALSE)*$E2505</f>
        <v>73.068882417278118</v>
      </c>
      <c r="AC2504" s="25">
        <f ca="1">VLOOKUP(CONCATENATE($F2504," ",$G2504),AllocFactorMatrix,(AC$4+1),FALSE)*$E2505</f>
        <v>14.684374949519018</v>
      </c>
    </row>
    <row r="2505" spans="4:29" collapsed="1">
      <c r="D2505" s="20" t="s">
        <v>576</v>
      </c>
      <c r="E2505" s="22">
        <f>'Sch 4'!E485</f>
        <v>16661</v>
      </c>
      <c r="F2505" s="61" t="s">
        <v>69</v>
      </c>
      <c r="G2505" s="20" t="str">
        <f>$G$15</f>
        <v>TOTAL</v>
      </c>
      <c r="H2505" s="24">
        <f t="shared" ca="1" si="1121"/>
        <v>16661.000000000011</v>
      </c>
      <c r="I2505" s="25">
        <f ca="1">VLOOKUP(CONCATENATE($F2505," ",$G2505),AllocFactorMatrix,(I$4+1),FALSE)*$E2505</f>
        <v>9827.6480703376674</v>
      </c>
      <c r="J2505" s="25">
        <f ca="1">VLOOKUP(CONCATENATE($F2505," ",$G2505),AllocFactorMatrix,(J$4+1),FALSE)*$E2505</f>
        <v>2465.4262465129664</v>
      </c>
      <c r="K2505" s="25">
        <f ca="1">VLOOKUP(CONCATENATE($F2505," ",$G2505),AllocFactorMatrix,(K$4+1),FALSE)*$E2505</f>
        <v>24.453207080131676</v>
      </c>
      <c r="L2505" s="25">
        <f ca="1">VLOOKUP(CONCATENATE($F2505," ",$G2505),AllocFactorMatrix,(L$4+1),FALSE)*$E2505</f>
        <v>1.297155553347539</v>
      </c>
      <c r="M2505" s="25">
        <f t="shared" ca="1" si="1127"/>
        <v>2491.1766091464456</v>
      </c>
      <c r="N2505" s="25">
        <f ca="1">VLOOKUP(CONCATENATE($F2505," ",$G2505),AllocFactorMatrix,(N$4+1),FALSE)*$E2505</f>
        <v>734.73247307337942</v>
      </c>
      <c r="O2505" s="25">
        <f ca="1">VLOOKUP(CONCATENATE($F2505," ",$G2505),AllocFactorMatrix,(O$4+1),FALSE)*$E2505</f>
        <v>191.47110252909641</v>
      </c>
      <c r="P2505" s="25">
        <f ca="1">VLOOKUP(CONCATENATE($F2505," ",$G2505),AllocFactorMatrix,(P$4+1),FALSE)*$E2505</f>
        <v>13.165003333425492</v>
      </c>
      <c r="Q2505" s="25">
        <f ca="1">VLOOKUP(CONCATENATE($F2505," ",$G2505),AllocFactorMatrix,(Q$4+1),FALSE)*$E2505</f>
        <v>3.2323259462446305</v>
      </c>
      <c r="R2505" s="25">
        <f t="shared" ca="1" si="1128"/>
        <v>942.60090488214598</v>
      </c>
      <c r="S2505" s="25">
        <f ca="1">VLOOKUP(CONCATENATE($F2505," ",$G2505),AllocFactorMatrix,(S$4+1),FALSE)*$E2505</f>
        <v>42.871398937900537</v>
      </c>
      <c r="T2505" s="25">
        <f ca="1">VLOOKUP(CONCATENATE($F2505," ",$G2505),AllocFactorMatrix,(T$4+1),FALSE)*$E2505</f>
        <v>457.23772530598825</v>
      </c>
      <c r="U2505" s="25">
        <f ca="1">VLOOKUP(CONCATENATE($F2505," ",$G2505),AllocFactorMatrix,(U$4+1),FALSE)*$E2505</f>
        <v>2224.622831608634</v>
      </c>
      <c r="V2505" s="25">
        <f ca="1">VLOOKUP(CONCATENATE($F2505," ",$G2505),AllocFactorMatrix,(V$4+1),FALSE)*$E2505</f>
        <v>334.50092106371585</v>
      </c>
      <c r="W2505" s="25">
        <f t="shared" ca="1" si="1130"/>
        <v>3059.2328769162386</v>
      </c>
      <c r="X2505" s="25">
        <f ca="1">VLOOKUP(CONCATENATE($F2505," ",$G2505),AllocFactorMatrix,(X$4+1),FALSE)*$E2505</f>
        <v>200.70783683959621</v>
      </c>
      <c r="Y2505" s="25">
        <f ca="1">VLOOKUP(CONCATENATE($F2505," ",$G2505),AllocFactorMatrix,(Y$4+1),FALSE)*$E2505</f>
        <v>4.3305019255204451</v>
      </c>
      <c r="Z2505" s="25">
        <f t="shared" ca="1" si="1129"/>
        <v>205.03833876511666</v>
      </c>
      <c r="AA2505" s="25">
        <f ca="1">VLOOKUP(CONCATENATE($F2505," ",$G2505),AllocFactorMatrix,(AA$4+1),FALSE)*$E2505</f>
        <v>3.8949023638415965</v>
      </c>
      <c r="AB2505" s="25">
        <f ca="1">VLOOKUP(CONCATENATE($F2505," ",$G2505),AllocFactorMatrix,(AB$4+1),FALSE)*$E2505</f>
        <v>108.02059571637682</v>
      </c>
      <c r="AC2505" s="25">
        <f ca="1">VLOOKUP(CONCATENATE($F2505," ",$G2505),AllocFactorMatrix,(AC$4+1),FALSE)*$E2505</f>
        <v>23.387701872173437</v>
      </c>
    </row>
    <row r="2506" spans="4:29" hidden="1" outlineLevel="1">
      <c r="F2506" s="61" t="str">
        <f>F2513</f>
        <v>RB_GUP</v>
      </c>
      <c r="G2506" s="20" t="str">
        <f>$G$8</f>
        <v>PRODUCTION</v>
      </c>
      <c r="H2506" s="24">
        <f t="shared" ca="1" si="1121"/>
        <v>2942597.1563836853</v>
      </c>
      <c r="I2506" s="25">
        <f ca="1">VLOOKUP(CONCATENATE($F2506," ",$G2506),AllocFactorMatrix,(I$4+1),FALSE)*$E2513</f>
        <v>1442881.6735529157</v>
      </c>
      <c r="J2506" s="25">
        <f ca="1">VLOOKUP(CONCATENATE($F2506," ",$G2506),AllocFactorMatrix,(J$4+1),FALSE)*$E2513</f>
        <v>364992.9586399268</v>
      </c>
      <c r="K2506" s="25">
        <f ca="1">VLOOKUP(CONCATENATE($F2506," ",$G2506),AllocFactorMatrix,(K$4+1),FALSE)*$E2513</f>
        <v>4267.3228513017957</v>
      </c>
      <c r="L2506" s="25">
        <f ca="1">VLOOKUP(CONCATENATE($F2506," ",$G2506),AllocFactorMatrix,(L$4+1),FALSE)*$E2513</f>
        <v>105.12766246334274</v>
      </c>
      <c r="M2506" s="25">
        <f t="shared" ca="1" si="1122"/>
        <v>369365.40915369196</v>
      </c>
      <c r="N2506" s="25">
        <f ca="1">VLOOKUP(CONCATENATE($F2506," ",$G2506),AllocFactorMatrix,(N$4+1),FALSE)*$E2513</f>
        <v>152717.6331557009</v>
      </c>
      <c r="O2506" s="25">
        <f ca="1">VLOOKUP(CONCATENATE($F2506," ",$G2506),AllocFactorMatrix,(O$4+1),FALSE)*$E2513</f>
        <v>43493.23221390626</v>
      </c>
      <c r="P2506" s="25">
        <f ca="1">VLOOKUP(CONCATENATE($F2506," ",$G2506),AllocFactorMatrix,(P$4+1),FALSE)*$E2513</f>
        <v>3441.8581201846323</v>
      </c>
      <c r="Q2506" s="25">
        <f ca="1">VLOOKUP(CONCATENATE($F2506," ",$G2506),AllocFactorMatrix,(Q$4+1),FALSE)*$E2513</f>
        <v>726.51556183348521</v>
      </c>
      <c r="R2506" s="25">
        <f t="shared" ca="1" si="1124"/>
        <v>200379.23905162528</v>
      </c>
      <c r="S2506" s="25">
        <f ca="1">VLOOKUP(CONCATENATE($F2506," ",$G2506),AllocFactorMatrix,(S$4+1),FALSE)*$E2513</f>
        <v>9173.7945732433782</v>
      </c>
      <c r="T2506" s="25">
        <f ca="1">VLOOKUP(CONCATENATE($F2506," ",$G2506),AllocFactorMatrix,(T$4+1),FALSE)*$E2513</f>
        <v>100010.45467411687</v>
      </c>
      <c r="U2506" s="25">
        <f ca="1">VLOOKUP(CONCATENATE($F2506," ",$G2506),AllocFactorMatrix,(U$4+1),FALSE)*$E2513</f>
        <v>667933.63395469461</v>
      </c>
      <c r="V2506" s="25">
        <f ca="1">VLOOKUP(CONCATENATE($F2506," ",$G2506),AllocFactorMatrix,(V$4+1),FALSE)*$E2513</f>
        <v>104786.16616007482</v>
      </c>
      <c r="W2506" s="25">
        <f ca="1">SUBTOTAL(9,S2506:V2506)</f>
        <v>881904.04936212976</v>
      </c>
      <c r="X2506" s="25">
        <f ca="1">VLOOKUP(CONCATENATE($F2506," ",$G2506),AllocFactorMatrix,(X$4+1),FALSE)*$E2513</f>
        <v>41451.718923166402</v>
      </c>
      <c r="Y2506" s="25">
        <f ca="1">VLOOKUP(CONCATENATE($F2506," ",$G2506),AllocFactorMatrix,(Y$4+1),FALSE)*$E2513</f>
        <v>1000.6596489278351</v>
      </c>
      <c r="Z2506" s="25">
        <f t="shared" ca="1" si="1123"/>
        <v>42452.37857209424</v>
      </c>
      <c r="AA2506" s="25">
        <f ca="1">VLOOKUP(CONCATENATE($F2506," ",$G2506),AllocFactorMatrix,(AA$4+1),FALSE)*$E2513</f>
        <v>722.70241151849496</v>
      </c>
      <c r="AB2506" s="25">
        <f ca="1">VLOOKUP(CONCATENATE($F2506," ",$G2506),AllocFactorMatrix,(AB$4+1),FALSE)*$E2513</f>
        <v>3918.6366810711143</v>
      </c>
      <c r="AC2506" s="25">
        <f ca="1">VLOOKUP(CONCATENATE($F2506," ",$G2506),AllocFactorMatrix,(AC$4+1),FALSE)*$E2513</f>
        <v>973.06759863841148</v>
      </c>
    </row>
    <row r="2507" spans="4:29" hidden="1" outlineLevel="1">
      <c r="F2507" s="61" t="str">
        <f>F2513</f>
        <v>RB_GUP</v>
      </c>
      <c r="G2507" s="20" t="str">
        <f>$G$9</f>
        <v>BULKTRAN</v>
      </c>
      <c r="H2507" s="24">
        <f t="shared" ca="1" si="1121"/>
        <v>3116373.059002779</v>
      </c>
      <c r="I2507" s="25">
        <f ca="1">VLOOKUP(CONCATENATE($F2507," ",$G2507),AllocFactorMatrix,(I$4+1),FALSE)*$E2513</f>
        <v>1528091.4565673026</v>
      </c>
      <c r="J2507" s="25">
        <f ca="1">VLOOKUP(CONCATENATE($F2507," ",$G2507),AllocFactorMatrix,(J$4+1),FALSE)*$E2513</f>
        <v>386547.72045965726</v>
      </c>
      <c r="K2507" s="25">
        <f ca="1">VLOOKUP(CONCATENATE($F2507," ",$G2507),AllocFactorMatrix,(K$4+1),FALSE)*$E2513</f>
        <v>4519.3308023879008</v>
      </c>
      <c r="L2507" s="25">
        <f ca="1">VLOOKUP(CONCATENATE($F2507," ",$G2507),AllocFactorMatrix,(L$4+1),FALSE)*$E2513</f>
        <v>111.3360061352486</v>
      </c>
      <c r="M2507" s="25">
        <f t="shared" ca="1" si="1122"/>
        <v>391178.38726818044</v>
      </c>
      <c r="N2507" s="25">
        <f ca="1">VLOOKUP(CONCATENATE($F2507," ",$G2507),AllocFactorMatrix,(N$4+1),FALSE)*$E2513</f>
        <v>161736.41593060788</v>
      </c>
      <c r="O2507" s="25">
        <f ca="1">VLOOKUP(CONCATENATE($F2507," ",$G2507),AllocFactorMatrix,(O$4+1),FALSE)*$E2513</f>
        <v>46061.737273933548</v>
      </c>
      <c r="P2507" s="25">
        <f ca="1">VLOOKUP(CONCATENATE($F2507," ",$G2507),AllocFactorMatrix,(P$4+1),FALSE)*$E2513</f>
        <v>3645.1180194285353</v>
      </c>
      <c r="Q2507" s="25">
        <f ca="1">VLOOKUP(CONCATENATE($F2507," ",$G2507),AllocFactorMatrix,(Q$4+1),FALSE)*$E2513</f>
        <v>769.42014265608987</v>
      </c>
      <c r="R2507" s="25">
        <f t="shared" ca="1" si="1124"/>
        <v>212212.69136662604</v>
      </c>
      <c r="S2507" s="25">
        <f ca="1">VLOOKUP(CONCATENATE($F2507," ",$G2507),AllocFactorMatrix,(S$4+1),FALSE)*$E2513</f>
        <v>9715.5555917195488</v>
      </c>
      <c r="T2507" s="25">
        <f ca="1">VLOOKUP(CONCATENATE($F2507," ",$G2507),AllocFactorMatrix,(T$4+1),FALSE)*$E2513</f>
        <v>105916.60020091367</v>
      </c>
      <c r="U2507" s="25">
        <f ca="1">VLOOKUP(CONCATENATE($F2507," ",$G2507),AllocFactorMatrix,(U$4+1),FALSE)*$E2513</f>
        <v>707378.6425513773</v>
      </c>
      <c r="V2507" s="25">
        <f ca="1">VLOOKUP(CONCATENATE($F2507," ",$G2507),AllocFactorMatrix,(V$4+1),FALSE)*$E2513</f>
        <v>110974.34267175187</v>
      </c>
      <c r="W2507" s="25">
        <f t="shared" ref="W2507:W2513" ca="1" si="1131">SUBTOTAL(9,S2507:V2507)</f>
        <v>933985.14101576235</v>
      </c>
      <c r="X2507" s="25">
        <f ca="1">VLOOKUP(CONCATENATE($F2507," ",$G2507),AllocFactorMatrix,(X$4+1),FALSE)*$E2513</f>
        <v>43899.661841672685</v>
      </c>
      <c r="Y2507" s="25">
        <f ca="1">VLOOKUP(CONCATENATE($F2507," ",$G2507),AllocFactorMatrix,(Y$4+1),FALSE)*$E2513</f>
        <v>1059.7538859115491</v>
      </c>
      <c r="Z2507" s="25">
        <f t="shared" ca="1" si="1123"/>
        <v>44959.415727584237</v>
      </c>
      <c r="AA2507" s="25">
        <f ca="1">VLOOKUP(CONCATENATE($F2507," ",$G2507),AllocFactorMatrix,(AA$4+1),FALSE)*$E2513</f>
        <v>765.38180567687334</v>
      </c>
      <c r="AB2507" s="25">
        <f ca="1">VLOOKUP(CONCATENATE($F2507," ",$G2507),AllocFactorMatrix,(AB$4+1),FALSE)*$E2513</f>
        <v>4150.0528723129673</v>
      </c>
      <c r="AC2507" s="25">
        <f ca="1">VLOOKUP(CONCATENATE($F2507," ",$G2507),AllocFactorMatrix,(AC$4+1),FALSE)*$E2513</f>
        <v>1030.5323793325497</v>
      </c>
    </row>
    <row r="2508" spans="4:29" hidden="1" outlineLevel="1">
      <c r="F2508" s="61" t="str">
        <f>F2513</f>
        <v>RB_GUP</v>
      </c>
      <c r="G2508" s="20" t="str">
        <f>$G$10</f>
        <v>SUBTRAN</v>
      </c>
      <c r="H2508" s="24">
        <f t="shared" ca="1" si="1121"/>
        <v>1194667.2237207356</v>
      </c>
      <c r="I2508" s="25">
        <f ca="1">VLOOKUP(CONCATENATE($F2508," ",$G2508),AllocFactorMatrix,(I$4+1),FALSE)*$E2513</f>
        <v>567349.623900456</v>
      </c>
      <c r="J2508" s="25">
        <f ca="1">VLOOKUP(CONCATENATE($F2508," ",$G2508),AllocFactorMatrix,(J$4+1),FALSE)*$E2513</f>
        <v>145233.13205632733</v>
      </c>
      <c r="K2508" s="25">
        <f ca="1">VLOOKUP(CONCATENATE($F2508," ",$G2508),AllocFactorMatrix,(K$4+1),FALSE)*$E2513</f>
        <v>1692.4340213740404</v>
      </c>
      <c r="L2508" s="25">
        <f ca="1">VLOOKUP(CONCATENATE($F2508," ",$G2508),AllocFactorMatrix,(L$4+1),FALSE)*$E2513</f>
        <v>55.48512961345385</v>
      </c>
      <c r="M2508" s="25">
        <f t="shared" ca="1" si="1122"/>
        <v>146981.05120731483</v>
      </c>
      <c r="N2508" s="25">
        <f ca="1">VLOOKUP(CONCATENATE($F2508," ",$G2508),AllocFactorMatrix,(N$4+1),FALSE)*$E2513</f>
        <v>63299.655094302798</v>
      </c>
      <c r="O2508" s="25">
        <f ca="1">VLOOKUP(CONCATENATE($F2508," ",$G2508),AllocFactorMatrix,(O$4+1),FALSE)*$E2513</f>
        <v>17942.144308319395</v>
      </c>
      <c r="P2508" s="25">
        <f ca="1">VLOOKUP(CONCATENATE($F2508," ",$G2508),AllocFactorMatrix,(P$4+1),FALSE)*$E2513</f>
        <v>1837.8662675547098</v>
      </c>
      <c r="Q2508" s="25">
        <f ca="1">VLOOKUP(CONCATENATE($F2508," ",$G2508),AllocFactorMatrix,(Q$4+1),FALSE)*$E2513</f>
        <v>0</v>
      </c>
      <c r="R2508" s="25">
        <f t="shared" ca="1" si="1124"/>
        <v>83079.665670176895</v>
      </c>
      <c r="S2508" s="25">
        <f ca="1">VLOOKUP(CONCATENATE($F2508," ",$G2508),AllocFactorMatrix,(S$4+1),FALSE)*$E2513</f>
        <v>3545.0649714373781</v>
      </c>
      <c r="T2508" s="25">
        <f ca="1">VLOOKUP(CONCATENATE($F2508," ",$G2508),AllocFactorMatrix,(T$4+1),FALSE)*$E2513</f>
        <v>40973.437484026865</v>
      </c>
      <c r="U2508" s="25">
        <f ca="1">VLOOKUP(CONCATENATE($F2508," ",$G2508),AllocFactorMatrix,(U$4+1),FALSE)*$E2513</f>
        <v>333759.18746149394</v>
      </c>
      <c r="V2508" s="25">
        <f ca="1">VLOOKUP(CONCATENATE($F2508," ",$G2508),AllocFactorMatrix,(V$4+1),FALSE)*$E2513</f>
        <v>0</v>
      </c>
      <c r="W2508" s="25">
        <f t="shared" ca="1" si="1131"/>
        <v>378277.68991695822</v>
      </c>
      <c r="X2508" s="25">
        <f ca="1">VLOOKUP(CONCATENATE($F2508," ",$G2508),AllocFactorMatrix,(X$4+1),FALSE)*$E2513</f>
        <v>17179.167494318532</v>
      </c>
      <c r="Y2508" s="25">
        <f ca="1">VLOOKUP(CONCATENATE($F2508," ",$G2508),AllocFactorMatrix,(Y$4+1),FALSE)*$E2513</f>
        <v>411.02302530493967</v>
      </c>
      <c r="Z2508" s="25">
        <f t="shared" ca="1" si="1123"/>
        <v>17590.190519623473</v>
      </c>
      <c r="AA2508" s="25">
        <f ca="1">VLOOKUP(CONCATENATE($F2508," ",$G2508),AllocFactorMatrix,(AA$4+1),FALSE)*$E2513</f>
        <v>282.09801051870971</v>
      </c>
      <c r="AB2508" s="25">
        <f ca="1">VLOOKUP(CONCATENATE($F2508," ",$G2508),AllocFactorMatrix,(AB$4+1),FALSE)*$E2513</f>
        <v>886.15421033165512</v>
      </c>
      <c r="AC2508" s="25">
        <f ca="1">VLOOKUP(CONCATENATE($F2508," ",$G2508),AllocFactorMatrix,(AC$4+1),FALSE)*$E2513</f>
        <v>220.75028535576479</v>
      </c>
    </row>
    <row r="2509" spans="4:29" hidden="1" outlineLevel="1">
      <c r="F2509" s="61" t="str">
        <f>F2513</f>
        <v>RB_GUP</v>
      </c>
      <c r="G2509" s="20" t="str">
        <f>$G$11</f>
        <v>DISTPRI</v>
      </c>
      <c r="H2509" s="24">
        <f t="shared" ca="1" si="1121"/>
        <v>2492304.5027550459</v>
      </c>
      <c r="I2509" s="25">
        <f ca="1">VLOOKUP(CONCATENATE($F2509," ",$G2509),AllocFactorMatrix,(I$4+1),FALSE)*$E2513</f>
        <v>1656132.9877893839</v>
      </c>
      <c r="J2509" s="25">
        <f ca="1">VLOOKUP(CONCATENATE($F2509," ",$G2509),AllocFactorMatrix,(J$4+1),FALSE)*$E2513</f>
        <v>416950.73480578588</v>
      </c>
      <c r="K2509" s="25">
        <f ca="1">VLOOKUP(CONCATENATE($F2509," ",$G2509),AllocFactorMatrix,(K$4+1),FALSE)*$E2513</f>
        <v>4865.665650308003</v>
      </c>
      <c r="L2509" s="25">
        <f ca="1">VLOOKUP(CONCATENATE($F2509," ",$G2509),AllocFactorMatrix,(L$4+1),FALSE)*$E2513</f>
        <v>0</v>
      </c>
      <c r="M2509" s="25">
        <f t="shared" ca="1" si="1122"/>
        <v>421816.40045609389</v>
      </c>
      <c r="N2509" s="25">
        <f ca="1">VLOOKUP(CONCATENATE($F2509," ",$G2509),AllocFactorMatrix,(N$4+1),FALSE)*$E2513</f>
        <v>179800.70640919619</v>
      </c>
      <c r="O2509" s="25">
        <f ca="1">VLOOKUP(CONCATENATE($F2509," ",$G2509),AllocFactorMatrix,(O$4+1),FALSE)*$E2513</f>
        <v>51041.53591977046</v>
      </c>
      <c r="P2509" s="25">
        <f ca="1">VLOOKUP(CONCATENATE($F2509," ",$G2509),AllocFactorMatrix,(P$4+1),FALSE)*$E2513</f>
        <v>0</v>
      </c>
      <c r="Q2509" s="25">
        <f ca="1">VLOOKUP(CONCATENATE($F2509," ",$G2509),AllocFactorMatrix,(Q$4+1),FALSE)*$E2513</f>
        <v>0</v>
      </c>
      <c r="R2509" s="25">
        <f t="shared" ca="1" si="1124"/>
        <v>230842.24232896665</v>
      </c>
      <c r="S2509" s="25">
        <f ca="1">VLOOKUP(CONCATENATE($F2509," ",$G2509),AllocFactorMatrix,(S$4+1),FALSE)*$E2513</f>
        <v>10254.694933224544</v>
      </c>
      <c r="T2509" s="25">
        <f ca="1">VLOOKUP(CONCATENATE($F2509," ",$G2509),AllocFactorMatrix,(T$4+1),FALSE)*$E2513</f>
        <v>118609.89106952603</v>
      </c>
      <c r="U2509" s="25">
        <f ca="1">VLOOKUP(CONCATENATE($F2509," ",$G2509),AllocFactorMatrix,(U$4+1),FALSE)*$E2513</f>
        <v>0</v>
      </c>
      <c r="V2509" s="25">
        <f ca="1">VLOOKUP(CONCATENATE($F2509," ",$G2509),AllocFactorMatrix,(V$4+1),FALSE)*$E2513</f>
        <v>0</v>
      </c>
      <c r="W2509" s="25">
        <f t="shared" ca="1" si="1131"/>
        <v>128864.58600275057</v>
      </c>
      <c r="X2509" s="25">
        <f ca="1">VLOOKUP(CONCATENATE($F2509," ",$G2509),AllocFactorMatrix,(X$4+1),FALSE)*$E2513</f>
        <v>48794.882308850239</v>
      </c>
      <c r="Y2509" s="25">
        <f ca="1">VLOOKUP(CONCATENATE($F2509," ",$G2509),AllocFactorMatrix,(Y$4+1),FALSE)*$E2513</f>
        <v>1169.0850428301576</v>
      </c>
      <c r="Z2509" s="25">
        <f t="shared" ca="1" si="1123"/>
        <v>49963.967351680396</v>
      </c>
      <c r="AA2509" s="25">
        <f ca="1">VLOOKUP(CONCATENATE($F2509," ",$G2509),AllocFactorMatrix,(AA$4+1),FALSE)*$E2513</f>
        <v>839.50428131765284</v>
      </c>
      <c r="AB2509" s="25">
        <f ca="1">VLOOKUP(CONCATENATE($F2509," ",$G2509),AllocFactorMatrix,(AB$4+1),FALSE)*$E2513</f>
        <v>3077.3580604088702</v>
      </c>
      <c r="AC2509" s="25">
        <f ca="1">VLOOKUP(CONCATENATE($F2509," ",$G2509),AllocFactorMatrix,(AC$4+1),FALSE)*$E2513</f>
        <v>767.45648444428014</v>
      </c>
    </row>
    <row r="2510" spans="4:29" hidden="1" outlineLevel="1">
      <c r="F2510" s="61" t="str">
        <f>F2513</f>
        <v>RB_GUP</v>
      </c>
      <c r="G2510" s="20" t="str">
        <f>$G$12</f>
        <v>DISTSEC</v>
      </c>
      <c r="H2510" s="24">
        <f t="shared" ca="1" si="1121"/>
        <v>1102309.5505744501</v>
      </c>
      <c r="I2510" s="25">
        <f ca="1">VLOOKUP(CONCATENATE($F2510," ",$G2510),AllocFactorMatrix,(I$4+1),FALSE)*$E2513</f>
        <v>822986.25280644966</v>
      </c>
      <c r="J2510" s="25">
        <f ca="1">VLOOKUP(CONCATENATE($F2510," ",$G2510),AllocFactorMatrix,(J$4+1),FALSE)*$E2513</f>
        <v>184749.50812884216</v>
      </c>
      <c r="K2510" s="25">
        <f ca="1">VLOOKUP(CONCATENATE($F2510," ",$G2510),AllocFactorMatrix,(K$4+1),FALSE)*$E2513</f>
        <v>0</v>
      </c>
      <c r="L2510" s="25">
        <f ca="1">VLOOKUP(CONCATENATE($F2510," ",$G2510),AllocFactorMatrix,(L$4+1),FALSE)*$E2513</f>
        <v>0</v>
      </c>
      <c r="M2510" s="25">
        <f t="shared" ca="1" si="1122"/>
        <v>184749.50812884216</v>
      </c>
      <c r="N2510" s="25">
        <f ca="1">VLOOKUP(CONCATENATE($F2510," ",$G2510),AllocFactorMatrix,(N$4+1),FALSE)*$E2513</f>
        <v>65126.149263798434</v>
      </c>
      <c r="O2510" s="25">
        <f ca="1">VLOOKUP(CONCATENATE($F2510," ",$G2510),AllocFactorMatrix,(O$4+1),FALSE)*$E2513</f>
        <v>0</v>
      </c>
      <c r="P2510" s="25">
        <f ca="1">VLOOKUP(CONCATENATE($F2510," ",$G2510),AllocFactorMatrix,(P$4+1),FALSE)*$E2513</f>
        <v>0</v>
      </c>
      <c r="Q2510" s="25">
        <f ca="1">VLOOKUP(CONCATENATE($F2510," ",$G2510),AllocFactorMatrix,(Q$4+1),FALSE)*$E2513</f>
        <v>0</v>
      </c>
      <c r="R2510" s="25">
        <f t="shared" ca="1" si="1124"/>
        <v>65126.149263798434</v>
      </c>
      <c r="S2510" s="25">
        <f ca="1">VLOOKUP(CONCATENATE($F2510," ",$G2510),AllocFactorMatrix,(S$4+1),FALSE)*$E2513</f>
        <v>2882.5196047229256</v>
      </c>
      <c r="T2510" s="25">
        <f ca="1">VLOOKUP(CONCATENATE($F2510," ",$G2510),AllocFactorMatrix,(T$4+1),FALSE)*$E2513</f>
        <v>0</v>
      </c>
      <c r="U2510" s="25">
        <f ca="1">VLOOKUP(CONCATENATE($F2510," ",$G2510),AllocFactorMatrix,(U$4+1),FALSE)*$E2513</f>
        <v>0</v>
      </c>
      <c r="V2510" s="25">
        <f ca="1">VLOOKUP(CONCATENATE($F2510," ",$G2510),AllocFactorMatrix,(V$4+1),FALSE)*$E2513</f>
        <v>0</v>
      </c>
      <c r="W2510" s="25">
        <f t="shared" ca="1" si="1131"/>
        <v>2882.5196047229256</v>
      </c>
      <c r="X2510" s="25">
        <f ca="1">VLOOKUP(CONCATENATE($F2510," ",$G2510),AllocFactorMatrix,(X$4+1),FALSE)*$E2513</f>
        <v>18125.578835159369</v>
      </c>
      <c r="Y2510" s="25">
        <f ca="1">VLOOKUP(CONCATENATE($F2510," ",$G2510),AllocFactorMatrix,(Y$4+1),FALSE)*$E2513</f>
        <v>0</v>
      </c>
      <c r="Z2510" s="25">
        <f t="shared" ca="1" si="1123"/>
        <v>18125.578835159369</v>
      </c>
      <c r="AA2510" s="25">
        <f ca="1">VLOOKUP(CONCATENATE($F2510," ",$G2510),AllocFactorMatrix,(AA$4+1),FALSE)*$E2513</f>
        <v>295.560661615502</v>
      </c>
      <c r="AB2510" s="25">
        <f ca="1">VLOOKUP(CONCATENATE($F2510," ",$G2510),AllocFactorMatrix,(AB$4+1),FALSE)*$E2513</f>
        <v>6526.4291746944809</v>
      </c>
      <c r="AC2510" s="25">
        <f ca="1">VLOOKUP(CONCATENATE($F2510," ",$G2510),AllocFactorMatrix,(AC$4+1),FALSE)*$E2513</f>
        <v>1617.5520991674482</v>
      </c>
    </row>
    <row r="2511" spans="4:29" hidden="1" outlineLevel="1">
      <c r="F2511" s="61" t="str">
        <f>F2513</f>
        <v>RB_GUP</v>
      </c>
      <c r="G2511" s="20" t="str">
        <f>$G$13</f>
        <v>ENERGY</v>
      </c>
      <c r="H2511" s="24">
        <f t="shared" ca="1" si="1121"/>
        <v>132839.80524930867</v>
      </c>
      <c r="I2511" s="25">
        <f ca="1">VLOOKUP(CONCATENATE($F2511," ",$G2511),AllocFactorMatrix,(I$4+1),FALSE)*$E2513</f>
        <v>48291.583913853079</v>
      </c>
      <c r="J2511" s="25">
        <f ca="1">VLOOKUP(CONCATENATE($F2511," ",$G2511),AllocFactorMatrix,(J$4+1),FALSE)*$E2513</f>
        <v>15586.888940119674</v>
      </c>
      <c r="K2511" s="25">
        <f ca="1">VLOOKUP(CONCATENATE($F2511," ",$G2511),AllocFactorMatrix,(K$4+1),FALSE)*$E2513</f>
        <v>178.44030636690411</v>
      </c>
      <c r="L2511" s="25">
        <f ca="1">VLOOKUP(CONCATENATE($F2511," ",$G2511),AllocFactorMatrix,(L$4+1),FALSE)*$E2513</f>
        <v>4.5225585144059046</v>
      </c>
      <c r="M2511" s="25">
        <f t="shared" ca="1" si="1122"/>
        <v>15769.851805000982</v>
      </c>
      <c r="N2511" s="25">
        <f ca="1">VLOOKUP(CONCATENATE($F2511," ",$G2511),AllocFactorMatrix,(N$4+1),FALSE)*$E2513</f>
        <v>7542.7714338167025</v>
      </c>
      <c r="O2511" s="25">
        <f ca="1">VLOOKUP(CONCATENATE($F2511," ",$G2511),AllocFactorMatrix,(O$4+1),FALSE)*$E2513</f>
        <v>2105.4129799582674</v>
      </c>
      <c r="P2511" s="25">
        <f ca="1">VLOOKUP(CONCATENATE($F2511," ",$G2511),AllocFactorMatrix,(P$4+1),FALSE)*$E2513</f>
        <v>166.68714184861088</v>
      </c>
      <c r="Q2511" s="25">
        <f ca="1">VLOOKUP(CONCATENATE($F2511," ",$G2511),AllocFactorMatrix,(Q$4+1),FALSE)*$E2513</f>
        <v>34.170101474245705</v>
      </c>
      <c r="R2511" s="25">
        <f t="shared" ca="1" si="1124"/>
        <v>9849.0416570978268</v>
      </c>
      <c r="S2511" s="25">
        <f ca="1">VLOOKUP(CONCATENATE($F2511," ",$G2511),AllocFactorMatrix,(S$4+1),FALSE)*$E2513</f>
        <v>502.60928882428755</v>
      </c>
      <c r="T2511" s="25">
        <f ca="1">VLOOKUP(CONCATENATE($F2511," ",$G2511),AllocFactorMatrix,(T$4+1),FALSE)*$E2513</f>
        <v>6006.5877484275434</v>
      </c>
      <c r="U2511" s="25">
        <f ca="1">VLOOKUP(CONCATENATE($F2511," ",$G2511),AllocFactorMatrix,(U$4+1),FALSE)*$E2513</f>
        <v>42463.764867494938</v>
      </c>
      <c r="V2511" s="25">
        <f ca="1">VLOOKUP(CONCATENATE($F2511," ",$G2511),AllocFactorMatrix,(V$4+1),FALSE)*$E2513</f>
        <v>6805.2287997540434</v>
      </c>
      <c r="W2511" s="25">
        <f t="shared" ca="1" si="1131"/>
        <v>55778.190704500812</v>
      </c>
      <c r="X2511" s="25">
        <f ca="1">VLOOKUP(CONCATENATE($F2511," ",$G2511),AllocFactorMatrix,(X$4+1),FALSE)*$E2513</f>
        <v>2045.9455601053689</v>
      </c>
      <c r="Y2511" s="25">
        <f ca="1">VLOOKUP(CONCATENATE($F2511," ",$G2511),AllocFactorMatrix,(Y$4+1),FALSE)*$E2513</f>
        <v>48.086946578596724</v>
      </c>
      <c r="Z2511" s="25">
        <f t="shared" ca="1" si="1123"/>
        <v>2094.0325066839655</v>
      </c>
      <c r="AA2511" s="25">
        <f ca="1">VLOOKUP(CONCATENATE($F2511," ",$G2511),AllocFactorMatrix,(AA$4+1),FALSE)*$E2513</f>
        <v>46.977054537173352</v>
      </c>
      <c r="AB2511" s="25">
        <f ca="1">VLOOKUP(CONCATENATE($F2511," ",$G2511),AllocFactorMatrix,(AB$4+1),FALSE)*$E2513</f>
        <v>808.33958406717124</v>
      </c>
      <c r="AC2511" s="25">
        <f ca="1">VLOOKUP(CONCATENATE($F2511," ",$G2511),AllocFactorMatrix,(AC$4+1),FALSE)*$E2513</f>
        <v>201.78802356763197</v>
      </c>
    </row>
    <row r="2512" spans="4:29" hidden="1" outlineLevel="1">
      <c r="F2512" s="61" t="str">
        <f>F2513</f>
        <v>RB_GUP</v>
      </c>
      <c r="G2512" s="20" t="str">
        <f>$G$14</f>
        <v>CUSTOMER</v>
      </c>
      <c r="H2512" s="24">
        <f t="shared" ca="1" si="1121"/>
        <v>2309588.7023139987</v>
      </c>
      <c r="I2512" s="25">
        <f ca="1">VLOOKUP(CONCATENATE($F2512," ",$G2512),AllocFactorMatrix,(I$4+1),FALSE)*$E2513</f>
        <v>1674611.227372464</v>
      </c>
      <c r="J2512" s="25">
        <f ca="1">VLOOKUP(CONCATENATE($F2512," ",$G2512),AllocFactorMatrix,(J$4+1),FALSE)*$E2513</f>
        <v>408283.958476156</v>
      </c>
      <c r="K2512" s="25">
        <f ca="1">VLOOKUP(CONCATENATE($F2512," ",$G2512),AllocFactorMatrix,(K$4+1),FALSE)*$E2513</f>
        <v>3312.9813111056396</v>
      </c>
      <c r="L2512" s="25">
        <f ca="1">VLOOKUP(CONCATENATE($F2512," ",$G2512),AllocFactorMatrix,(L$4+1),FALSE)*$E2513</f>
        <v>469.97977637915972</v>
      </c>
      <c r="M2512" s="25">
        <f t="shared" ca="1" si="1122"/>
        <v>412066.91956364084</v>
      </c>
      <c r="N2512" s="25">
        <f ca="1">VLOOKUP(CONCATENATE($F2512," ",$G2512),AllocFactorMatrix,(N$4+1),FALSE)*$E2513</f>
        <v>6813.0163016311608</v>
      </c>
      <c r="O2512" s="25">
        <f ca="1">VLOOKUP(CONCATENATE($F2512," ",$G2512),AllocFactorMatrix,(O$4+1),FALSE)*$E2513</f>
        <v>2777.21576104634</v>
      </c>
      <c r="P2512" s="25">
        <f ca="1">VLOOKUP(CONCATENATE($F2512," ",$G2512),AllocFactorMatrix,(P$4+1),FALSE)*$E2513</f>
        <v>1348.0898726668593</v>
      </c>
      <c r="Q2512" s="25">
        <f ca="1">VLOOKUP(CONCATENATE($F2512," ",$G2512),AllocFactorMatrix,(Q$4+1),FALSE)*$E2513</f>
        <v>577.41374678272268</v>
      </c>
      <c r="R2512" s="25">
        <f t="shared" ca="1" si="1124"/>
        <v>11515.735682127082</v>
      </c>
      <c r="S2512" s="25">
        <f ca="1">VLOOKUP(CONCATENATE($F2512," ",$G2512),AllocFactorMatrix,(S$4+1),FALSE)*$E2513</f>
        <v>98.13403591482323</v>
      </c>
      <c r="T2512" s="25">
        <f ca="1">VLOOKUP(CONCATENATE($F2512," ",$G2512),AllocFactorMatrix,(T$4+1),FALSE)*$E2513</f>
        <v>1728.7521857595855</v>
      </c>
      <c r="U2512" s="25">
        <f ca="1">VLOOKUP(CONCATENATE($F2512," ",$G2512),AllocFactorMatrix,(U$4+1),FALSE)*$E2513</f>
        <v>3495.4622019691151</v>
      </c>
      <c r="V2512" s="25">
        <f ca="1">VLOOKUP(CONCATENATE($F2512," ",$G2512),AllocFactorMatrix,(V$4+1),FALSE)*$E2513</f>
        <v>866.16094317293482</v>
      </c>
      <c r="W2512" s="25">
        <f t="shared" ca="1" si="1131"/>
        <v>6188.5093668164582</v>
      </c>
      <c r="X2512" s="25">
        <f ca="1">VLOOKUP(CONCATENATE($F2512," ",$G2512),AllocFactorMatrix,(X$4+1),FALSE)*$E2513</f>
        <v>2305.8125458482345</v>
      </c>
      <c r="Y2512" s="25">
        <f ca="1">VLOOKUP(CONCATENATE($F2512," ",$G2512),AllocFactorMatrix,(Y$4+1),FALSE)*$E2513</f>
        <v>35.365495960825427</v>
      </c>
      <c r="Z2512" s="25">
        <f t="shared" ca="1" si="1123"/>
        <v>2341.1780418090598</v>
      </c>
      <c r="AA2512" s="25">
        <f ca="1">VLOOKUP(CONCATENATE($F2512," ",$G2512),AllocFactorMatrix,(AA$4+1),FALSE)*$E2513</f>
        <v>136.86780137965474</v>
      </c>
      <c r="AB2512" s="25">
        <f ca="1">VLOOKUP(CONCATENATE($F2512," ",$G2512),AllocFactorMatrix,(AB$4+1),FALSE)*$E2513</f>
        <v>175937.91417140141</v>
      </c>
      <c r="AC2512" s="25">
        <f ca="1">VLOOKUP(CONCATENATE($F2512," ",$G2512),AllocFactorMatrix,(AC$4+1),FALSE)*$E2513</f>
        <v>26790.350314360698</v>
      </c>
    </row>
    <row r="2513" spans="4:29" collapsed="1">
      <c r="D2513" s="20" t="s">
        <v>315</v>
      </c>
      <c r="E2513" s="22">
        <f>'Sch 4'!E488</f>
        <v>13290680</v>
      </c>
      <c r="F2513" s="61" t="s">
        <v>73</v>
      </c>
      <c r="G2513" s="20" t="str">
        <f>$G$15</f>
        <v>TOTAL</v>
      </c>
      <c r="H2513" s="24">
        <f t="shared" ca="1" si="1121"/>
        <v>13290680</v>
      </c>
      <c r="I2513" s="25">
        <f ca="1">VLOOKUP(CONCATENATE($F2513," ",$G2513),AllocFactorMatrix,(I$4+1),FALSE)*$E2513</f>
        <v>7740344.8059028247</v>
      </c>
      <c r="J2513" s="25">
        <f ca="1">VLOOKUP(CONCATENATE($F2513," ",$G2513),AllocFactorMatrix,(J$4+1),FALSE)*$E2513</f>
        <v>1922344.9015068151</v>
      </c>
      <c r="K2513" s="25">
        <f ca="1">VLOOKUP(CONCATENATE($F2513," ",$G2513),AllocFactorMatrix,(K$4+1),FALSE)*$E2513</f>
        <v>18836.174942844285</v>
      </c>
      <c r="L2513" s="25">
        <f ca="1">VLOOKUP(CONCATENATE($F2513," ",$G2513),AllocFactorMatrix,(L$4+1),FALSE)*$E2513</f>
        <v>746.45113310561078</v>
      </c>
      <c r="M2513" s="25">
        <f t="shared" ca="1" si="1122"/>
        <v>1941927.5275827651</v>
      </c>
      <c r="N2513" s="25">
        <f ca="1">VLOOKUP(CONCATENATE($F2513," ",$G2513),AllocFactorMatrix,(N$4+1),FALSE)*$E2513</f>
        <v>637036.34758905414</v>
      </c>
      <c r="O2513" s="25">
        <f ca="1">VLOOKUP(CONCATENATE($F2513," ",$G2513),AllocFactorMatrix,(O$4+1),FALSE)*$E2513</f>
        <v>163421.27845693426</v>
      </c>
      <c r="P2513" s="25">
        <f ca="1">VLOOKUP(CONCATENATE($F2513," ",$G2513),AllocFactorMatrix,(P$4+1),FALSE)*$E2513</f>
        <v>10439.619421683346</v>
      </c>
      <c r="Q2513" s="25">
        <f ca="1">VLOOKUP(CONCATENATE($F2513," ",$G2513),AllocFactorMatrix,(Q$4+1),FALSE)*$E2513</f>
        <v>2107.5195527465435</v>
      </c>
      <c r="R2513" s="25">
        <f t="shared" ca="1" si="1124"/>
        <v>813004.76502041833</v>
      </c>
      <c r="S2513" s="25">
        <f ca="1">VLOOKUP(CONCATENATE($F2513," ",$G2513),AllocFactorMatrix,(S$4+1),FALSE)*$E2513</f>
        <v>36172.372999086889</v>
      </c>
      <c r="T2513" s="25">
        <f ca="1">VLOOKUP(CONCATENATE($F2513," ",$G2513),AllocFactorMatrix,(T$4+1),FALSE)*$E2513</f>
        <v>373245.72336277057</v>
      </c>
      <c r="U2513" s="25">
        <f ca="1">VLOOKUP(CONCATENATE($F2513," ",$G2513),AllocFactorMatrix,(U$4+1),FALSE)*$E2513</f>
        <v>1755030.69103703</v>
      </c>
      <c r="V2513" s="25">
        <f ca="1">VLOOKUP(CONCATENATE($F2513," ",$G2513),AllocFactorMatrix,(V$4+1),FALSE)*$E2513</f>
        <v>223431.89857475369</v>
      </c>
      <c r="W2513" s="25">
        <f t="shared" ca="1" si="1131"/>
        <v>2387880.685973641</v>
      </c>
      <c r="X2513" s="25">
        <f ca="1">VLOOKUP(CONCATENATE($F2513," ",$G2513),AllocFactorMatrix,(X$4+1),FALSE)*$E2513</f>
        <v>173802.76750912084</v>
      </c>
      <c r="Y2513" s="25">
        <f ca="1">VLOOKUP(CONCATENATE($F2513," ",$G2513),AllocFactorMatrix,(Y$4+1),FALSE)*$E2513</f>
        <v>3723.9740455139035</v>
      </c>
      <c r="Z2513" s="25">
        <f t="shared" ca="1" si="1123"/>
        <v>177526.74155463473</v>
      </c>
      <c r="AA2513" s="25">
        <f ca="1">VLOOKUP(CONCATENATE($F2513," ",$G2513),AllocFactorMatrix,(AA$4+1),FALSE)*$E2513</f>
        <v>3089.0920265640611</v>
      </c>
      <c r="AB2513" s="25">
        <f ca="1">VLOOKUP(CONCATENATE($F2513," ",$G2513),AllocFactorMatrix,(AB$4+1),FALSE)*$E2513</f>
        <v>195304.88475428766</v>
      </c>
      <c r="AC2513" s="25">
        <f ca="1">VLOOKUP(CONCATENATE($F2513," ",$G2513),AllocFactorMatrix,(AC$4+1),FALSE)*$E2513</f>
        <v>31601.497184866785</v>
      </c>
    </row>
    <row r="2514" spans="4:29" hidden="1" outlineLevel="1">
      <c r="F2514" s="61" t="str">
        <f>F2521</f>
        <v>RSALE</v>
      </c>
      <c r="G2514" s="20" t="str">
        <f>$G$8</f>
        <v>PRODUCTION</v>
      </c>
      <c r="H2514" s="24">
        <f t="shared" ref="H2514:H2544" ca="1" si="1132">SUBTOTAL(9,I2514:AC2514)</f>
        <v>0</v>
      </c>
      <c r="I2514" s="25">
        <f ca="1">VLOOKUP(CONCATENATE($F2514," ",$G2514),AllocFactorMatrix,(I$4+1),FALSE)*$E2521</f>
        <v>0</v>
      </c>
      <c r="J2514" s="25">
        <f ca="1">VLOOKUP(CONCATENATE($F2514," ",$G2514),AllocFactorMatrix,(J$4+1),FALSE)*$E2521</f>
        <v>0</v>
      </c>
      <c r="K2514" s="25">
        <f ca="1">VLOOKUP(CONCATENATE($F2514," ",$G2514),AllocFactorMatrix,(K$4+1),FALSE)*$E2521</f>
        <v>0</v>
      </c>
      <c r="L2514" s="25">
        <f ca="1">VLOOKUP(CONCATENATE($F2514," ",$G2514),AllocFactorMatrix,(L$4+1),FALSE)*$E2521</f>
        <v>0</v>
      </c>
      <c r="M2514" s="25">
        <f t="shared" ca="1" si="1122"/>
        <v>0</v>
      </c>
      <c r="N2514" s="25">
        <f ca="1">VLOOKUP(CONCATENATE($F2514," ",$G2514),AllocFactorMatrix,(N$4+1),FALSE)*$E2521</f>
        <v>0</v>
      </c>
      <c r="O2514" s="25">
        <f ca="1">VLOOKUP(CONCATENATE($F2514," ",$G2514),AllocFactorMatrix,(O$4+1),FALSE)*$E2521</f>
        <v>0</v>
      </c>
      <c r="P2514" s="25">
        <f ca="1">VLOOKUP(CONCATENATE($F2514," ",$G2514),AllocFactorMatrix,(P$4+1),FALSE)*$E2521</f>
        <v>0</v>
      </c>
      <c r="Q2514" s="25">
        <f ca="1">VLOOKUP(CONCATENATE($F2514," ",$G2514),AllocFactorMatrix,(Q$4+1),FALSE)*$E2521</f>
        <v>0</v>
      </c>
      <c r="R2514" s="25">
        <f t="shared" ca="1" si="1124"/>
        <v>0</v>
      </c>
      <c r="S2514" s="25">
        <f ca="1">VLOOKUP(CONCATENATE($F2514," ",$G2514),AllocFactorMatrix,(S$4+1),FALSE)*$E2521</f>
        <v>0</v>
      </c>
      <c r="T2514" s="25">
        <f ca="1">VLOOKUP(CONCATENATE($F2514," ",$G2514),AllocFactorMatrix,(T$4+1),FALSE)*$E2521</f>
        <v>0</v>
      </c>
      <c r="U2514" s="25">
        <f ca="1">VLOOKUP(CONCATENATE($F2514," ",$G2514),AllocFactorMatrix,(U$4+1),FALSE)*$E2521</f>
        <v>0</v>
      </c>
      <c r="V2514" s="25">
        <f ca="1">VLOOKUP(CONCATENATE($F2514," ",$G2514),AllocFactorMatrix,(V$4+1),FALSE)*$E2521</f>
        <v>0</v>
      </c>
      <c r="W2514" s="25">
        <f ca="1">SUBTOTAL(9,S2514:V2514)</f>
        <v>0</v>
      </c>
      <c r="X2514" s="25">
        <f ca="1">VLOOKUP(CONCATENATE($F2514," ",$G2514),AllocFactorMatrix,(X$4+1),FALSE)*$E2521</f>
        <v>0</v>
      </c>
      <c r="Y2514" s="25">
        <f ca="1">VLOOKUP(CONCATENATE($F2514," ",$G2514),AllocFactorMatrix,(Y$4+1),FALSE)*$E2521</f>
        <v>0</v>
      </c>
      <c r="Z2514" s="25">
        <f t="shared" ca="1" si="1123"/>
        <v>0</v>
      </c>
      <c r="AA2514" s="25">
        <f ca="1">VLOOKUP(CONCATENATE($F2514," ",$G2514),AllocFactorMatrix,(AA$4+1),FALSE)*$E2521</f>
        <v>0</v>
      </c>
      <c r="AB2514" s="25">
        <f ca="1">VLOOKUP(CONCATENATE($F2514," ",$G2514),AllocFactorMatrix,(AB$4+1),FALSE)*$E2521</f>
        <v>0</v>
      </c>
      <c r="AC2514" s="25">
        <f ca="1">VLOOKUP(CONCATENATE($F2514," ",$G2514),AllocFactorMatrix,(AC$4+1),FALSE)*$E2521</f>
        <v>0</v>
      </c>
    </row>
    <row r="2515" spans="4:29" hidden="1" outlineLevel="1">
      <c r="F2515" s="61" t="str">
        <f>F2521</f>
        <v>RSALE</v>
      </c>
      <c r="G2515" s="20" t="str">
        <f>$G$9</f>
        <v>BULKTRAN</v>
      </c>
      <c r="H2515" s="24">
        <f t="shared" ca="1" si="1132"/>
        <v>0</v>
      </c>
      <c r="I2515" s="25">
        <f ca="1">VLOOKUP(CONCATENATE($F2515," ",$G2515),AllocFactorMatrix,(I$4+1),FALSE)*$E2521</f>
        <v>0</v>
      </c>
      <c r="J2515" s="25">
        <f ca="1">VLOOKUP(CONCATENATE($F2515," ",$G2515),AllocFactorMatrix,(J$4+1),FALSE)*$E2521</f>
        <v>0</v>
      </c>
      <c r="K2515" s="25">
        <f ca="1">VLOOKUP(CONCATENATE($F2515," ",$G2515),AllocFactorMatrix,(K$4+1),FALSE)*$E2521</f>
        <v>0</v>
      </c>
      <c r="L2515" s="25">
        <f ca="1">VLOOKUP(CONCATENATE($F2515," ",$G2515),AllocFactorMatrix,(L$4+1),FALSE)*$E2521</f>
        <v>0</v>
      </c>
      <c r="M2515" s="25">
        <f t="shared" ca="1" si="1122"/>
        <v>0</v>
      </c>
      <c r="N2515" s="25">
        <f ca="1">VLOOKUP(CONCATENATE($F2515," ",$G2515),AllocFactorMatrix,(N$4+1),FALSE)*$E2521</f>
        <v>0</v>
      </c>
      <c r="O2515" s="25">
        <f ca="1">VLOOKUP(CONCATENATE($F2515," ",$G2515),AllocFactorMatrix,(O$4+1),FALSE)*$E2521</f>
        <v>0</v>
      </c>
      <c r="P2515" s="25">
        <f ca="1">VLOOKUP(CONCATENATE($F2515," ",$G2515),AllocFactorMatrix,(P$4+1),FALSE)*$E2521</f>
        <v>0</v>
      </c>
      <c r="Q2515" s="25">
        <f ca="1">VLOOKUP(CONCATENATE($F2515," ",$G2515),AllocFactorMatrix,(Q$4+1),FALSE)*$E2521</f>
        <v>0</v>
      </c>
      <c r="R2515" s="25">
        <f t="shared" ca="1" si="1124"/>
        <v>0</v>
      </c>
      <c r="S2515" s="25">
        <f ca="1">VLOOKUP(CONCATENATE($F2515," ",$G2515),AllocFactorMatrix,(S$4+1),FALSE)*$E2521</f>
        <v>0</v>
      </c>
      <c r="T2515" s="25">
        <f ca="1">VLOOKUP(CONCATENATE($F2515," ",$G2515),AllocFactorMatrix,(T$4+1),FALSE)*$E2521</f>
        <v>0</v>
      </c>
      <c r="U2515" s="25">
        <f ca="1">VLOOKUP(CONCATENATE($F2515," ",$G2515),AllocFactorMatrix,(U$4+1),FALSE)*$E2521</f>
        <v>0</v>
      </c>
      <c r="V2515" s="25">
        <f ca="1">VLOOKUP(CONCATENATE($F2515," ",$G2515),AllocFactorMatrix,(V$4+1),FALSE)*$E2521</f>
        <v>0</v>
      </c>
      <c r="W2515" s="25">
        <f t="shared" ref="W2515:W2521" ca="1" si="1133">SUBTOTAL(9,S2515:V2515)</f>
        <v>0</v>
      </c>
      <c r="X2515" s="25">
        <f ca="1">VLOOKUP(CONCATENATE($F2515," ",$G2515),AllocFactorMatrix,(X$4+1),FALSE)*$E2521</f>
        <v>0</v>
      </c>
      <c r="Y2515" s="25">
        <f ca="1">VLOOKUP(CONCATENATE($F2515," ",$G2515),AllocFactorMatrix,(Y$4+1),FALSE)*$E2521</f>
        <v>0</v>
      </c>
      <c r="Z2515" s="25">
        <f t="shared" ca="1" si="1123"/>
        <v>0</v>
      </c>
      <c r="AA2515" s="25">
        <f ca="1">VLOOKUP(CONCATENATE($F2515," ",$G2515),AllocFactorMatrix,(AA$4+1),FALSE)*$E2521</f>
        <v>0</v>
      </c>
      <c r="AB2515" s="25">
        <f ca="1">VLOOKUP(CONCATENATE($F2515," ",$G2515),AllocFactorMatrix,(AB$4+1),FALSE)*$E2521</f>
        <v>0</v>
      </c>
      <c r="AC2515" s="25">
        <f ca="1">VLOOKUP(CONCATENATE($F2515," ",$G2515),AllocFactorMatrix,(AC$4+1),FALSE)*$E2521</f>
        <v>0</v>
      </c>
    </row>
    <row r="2516" spans="4:29" hidden="1" outlineLevel="1">
      <c r="F2516" s="61" t="str">
        <f>F2521</f>
        <v>RSALE</v>
      </c>
      <c r="G2516" s="20" t="str">
        <f>$G$10</f>
        <v>SUBTRAN</v>
      </c>
      <c r="H2516" s="24">
        <f t="shared" ca="1" si="1132"/>
        <v>0</v>
      </c>
      <c r="I2516" s="25">
        <f ca="1">VLOOKUP(CONCATENATE($F2516," ",$G2516),AllocFactorMatrix,(I$4+1),FALSE)*$E2521</f>
        <v>0</v>
      </c>
      <c r="J2516" s="25">
        <f ca="1">VLOOKUP(CONCATENATE($F2516," ",$G2516),AllocFactorMatrix,(J$4+1),FALSE)*$E2521</f>
        <v>0</v>
      </c>
      <c r="K2516" s="25">
        <f ca="1">VLOOKUP(CONCATENATE($F2516," ",$G2516),AllocFactorMatrix,(K$4+1),FALSE)*$E2521</f>
        <v>0</v>
      </c>
      <c r="L2516" s="25">
        <f ca="1">VLOOKUP(CONCATENATE($F2516," ",$G2516),AllocFactorMatrix,(L$4+1),FALSE)*$E2521</f>
        <v>0</v>
      </c>
      <c r="M2516" s="25">
        <f t="shared" ca="1" si="1122"/>
        <v>0</v>
      </c>
      <c r="N2516" s="25">
        <f ca="1">VLOOKUP(CONCATENATE($F2516," ",$G2516),AllocFactorMatrix,(N$4+1),FALSE)*$E2521</f>
        <v>0</v>
      </c>
      <c r="O2516" s="25">
        <f ca="1">VLOOKUP(CONCATENATE($F2516," ",$G2516),AllocFactorMatrix,(O$4+1),FALSE)*$E2521</f>
        <v>0</v>
      </c>
      <c r="P2516" s="25">
        <f ca="1">VLOOKUP(CONCATENATE($F2516," ",$G2516),AllocFactorMatrix,(P$4+1),FALSE)*$E2521</f>
        <v>0</v>
      </c>
      <c r="Q2516" s="25">
        <f ca="1">VLOOKUP(CONCATENATE($F2516," ",$G2516),AllocFactorMatrix,(Q$4+1),FALSE)*$E2521</f>
        <v>0</v>
      </c>
      <c r="R2516" s="25">
        <f t="shared" ca="1" si="1124"/>
        <v>0</v>
      </c>
      <c r="S2516" s="25">
        <f ca="1">VLOOKUP(CONCATENATE($F2516," ",$G2516),AllocFactorMatrix,(S$4+1),FALSE)*$E2521</f>
        <v>0</v>
      </c>
      <c r="T2516" s="25">
        <f ca="1">VLOOKUP(CONCATENATE($F2516," ",$G2516),AllocFactorMatrix,(T$4+1),FALSE)*$E2521</f>
        <v>0</v>
      </c>
      <c r="U2516" s="25">
        <f ca="1">VLOOKUP(CONCATENATE($F2516," ",$G2516),AllocFactorMatrix,(U$4+1),FALSE)*$E2521</f>
        <v>0</v>
      </c>
      <c r="V2516" s="25">
        <f ca="1">VLOOKUP(CONCATENATE($F2516," ",$G2516),AllocFactorMatrix,(V$4+1),FALSE)*$E2521</f>
        <v>0</v>
      </c>
      <c r="W2516" s="25">
        <f t="shared" ca="1" si="1133"/>
        <v>0</v>
      </c>
      <c r="X2516" s="25">
        <f ca="1">VLOOKUP(CONCATENATE($F2516," ",$G2516),AllocFactorMatrix,(X$4+1),FALSE)*$E2521</f>
        <v>0</v>
      </c>
      <c r="Y2516" s="25">
        <f ca="1">VLOOKUP(CONCATENATE($F2516," ",$G2516),AllocFactorMatrix,(Y$4+1),FALSE)*$E2521</f>
        <v>0</v>
      </c>
      <c r="Z2516" s="25">
        <f t="shared" ca="1" si="1123"/>
        <v>0</v>
      </c>
      <c r="AA2516" s="25">
        <f ca="1">VLOOKUP(CONCATENATE($F2516," ",$G2516),AllocFactorMatrix,(AA$4+1),FALSE)*$E2521</f>
        <v>0</v>
      </c>
      <c r="AB2516" s="25">
        <f ca="1">VLOOKUP(CONCATENATE($F2516," ",$G2516),AllocFactorMatrix,(AB$4+1),FALSE)*$E2521</f>
        <v>0</v>
      </c>
      <c r="AC2516" s="25">
        <f ca="1">VLOOKUP(CONCATENATE($F2516," ",$G2516),AllocFactorMatrix,(AC$4+1),FALSE)*$E2521</f>
        <v>0</v>
      </c>
    </row>
    <row r="2517" spans="4:29" hidden="1" outlineLevel="1">
      <c r="F2517" s="61" t="str">
        <f>F2521</f>
        <v>RSALE</v>
      </c>
      <c r="G2517" s="20" t="str">
        <f>$G$11</f>
        <v>DISTPRI</v>
      </c>
      <c r="H2517" s="24">
        <f t="shared" ca="1" si="1132"/>
        <v>0</v>
      </c>
      <c r="I2517" s="25">
        <f ca="1">VLOOKUP(CONCATENATE($F2517," ",$G2517),AllocFactorMatrix,(I$4+1),FALSE)*$E2521</f>
        <v>0</v>
      </c>
      <c r="J2517" s="25">
        <f ca="1">VLOOKUP(CONCATENATE($F2517," ",$G2517),AllocFactorMatrix,(J$4+1),FALSE)*$E2521</f>
        <v>0</v>
      </c>
      <c r="K2517" s="25">
        <f ca="1">VLOOKUP(CONCATENATE($F2517," ",$G2517),AllocFactorMatrix,(K$4+1),FALSE)*$E2521</f>
        <v>0</v>
      </c>
      <c r="L2517" s="25">
        <f ca="1">VLOOKUP(CONCATENATE($F2517," ",$G2517),AllocFactorMatrix,(L$4+1),FALSE)*$E2521</f>
        <v>0</v>
      </c>
      <c r="M2517" s="25">
        <f t="shared" ca="1" si="1122"/>
        <v>0</v>
      </c>
      <c r="N2517" s="25">
        <f ca="1">VLOOKUP(CONCATENATE($F2517," ",$G2517),AllocFactorMatrix,(N$4+1),FALSE)*$E2521</f>
        <v>0</v>
      </c>
      <c r="O2517" s="25">
        <f ca="1">VLOOKUP(CONCATENATE($F2517," ",$G2517),AllocFactorMatrix,(O$4+1),FALSE)*$E2521</f>
        <v>0</v>
      </c>
      <c r="P2517" s="25">
        <f ca="1">VLOOKUP(CONCATENATE($F2517," ",$G2517),AllocFactorMatrix,(P$4+1),FALSE)*$E2521</f>
        <v>0</v>
      </c>
      <c r="Q2517" s="25">
        <f ca="1">VLOOKUP(CONCATENATE($F2517," ",$G2517),AllocFactorMatrix,(Q$4+1),FALSE)*$E2521</f>
        <v>0</v>
      </c>
      <c r="R2517" s="25">
        <f t="shared" ca="1" si="1124"/>
        <v>0</v>
      </c>
      <c r="S2517" s="25">
        <f ca="1">VLOOKUP(CONCATENATE($F2517," ",$G2517),AllocFactorMatrix,(S$4+1),FALSE)*$E2521</f>
        <v>0</v>
      </c>
      <c r="T2517" s="25">
        <f ca="1">VLOOKUP(CONCATENATE($F2517," ",$G2517),AllocFactorMatrix,(T$4+1),FALSE)*$E2521</f>
        <v>0</v>
      </c>
      <c r="U2517" s="25">
        <f ca="1">VLOOKUP(CONCATENATE($F2517," ",$G2517),AllocFactorMatrix,(U$4+1),FALSE)*$E2521</f>
        <v>0</v>
      </c>
      <c r="V2517" s="25">
        <f ca="1">VLOOKUP(CONCATENATE($F2517," ",$G2517),AllocFactorMatrix,(V$4+1),FALSE)*$E2521</f>
        <v>0</v>
      </c>
      <c r="W2517" s="25">
        <f t="shared" ca="1" si="1133"/>
        <v>0</v>
      </c>
      <c r="X2517" s="25">
        <f ca="1">VLOOKUP(CONCATENATE($F2517," ",$G2517),AllocFactorMatrix,(X$4+1),FALSE)*$E2521</f>
        <v>0</v>
      </c>
      <c r="Y2517" s="25">
        <f ca="1">VLOOKUP(CONCATENATE($F2517," ",$G2517),AllocFactorMatrix,(Y$4+1),FALSE)*$E2521</f>
        <v>0</v>
      </c>
      <c r="Z2517" s="25">
        <f t="shared" ca="1" si="1123"/>
        <v>0</v>
      </c>
      <c r="AA2517" s="25">
        <f ca="1">VLOOKUP(CONCATENATE($F2517," ",$G2517),AllocFactorMatrix,(AA$4+1),FALSE)*$E2521</f>
        <v>0</v>
      </c>
      <c r="AB2517" s="25">
        <f ca="1">VLOOKUP(CONCATENATE($F2517," ",$G2517),AllocFactorMatrix,(AB$4+1),FALSE)*$E2521</f>
        <v>0</v>
      </c>
      <c r="AC2517" s="25">
        <f ca="1">VLOOKUP(CONCATENATE($F2517," ",$G2517),AllocFactorMatrix,(AC$4+1),FALSE)*$E2521</f>
        <v>0</v>
      </c>
    </row>
    <row r="2518" spans="4:29" hidden="1" outlineLevel="1">
      <c r="F2518" s="61" t="str">
        <f>F2521</f>
        <v>RSALE</v>
      </c>
      <c r="G2518" s="20" t="str">
        <f>$G$12</f>
        <v>DISTSEC</v>
      </c>
      <c r="H2518" s="24">
        <f t="shared" ca="1" si="1132"/>
        <v>0</v>
      </c>
      <c r="I2518" s="25">
        <f ca="1">VLOOKUP(CONCATENATE($F2518," ",$G2518),AllocFactorMatrix,(I$4+1),FALSE)*$E2521</f>
        <v>0</v>
      </c>
      <c r="J2518" s="25">
        <f ca="1">VLOOKUP(CONCATENATE($F2518," ",$G2518),AllocFactorMatrix,(J$4+1),FALSE)*$E2521</f>
        <v>0</v>
      </c>
      <c r="K2518" s="25">
        <f ca="1">VLOOKUP(CONCATENATE($F2518," ",$G2518),AllocFactorMatrix,(K$4+1),FALSE)*$E2521</f>
        <v>0</v>
      </c>
      <c r="L2518" s="25">
        <f ca="1">VLOOKUP(CONCATENATE($F2518," ",$G2518),AllocFactorMatrix,(L$4+1),FALSE)*$E2521</f>
        <v>0</v>
      </c>
      <c r="M2518" s="25">
        <f t="shared" ca="1" si="1122"/>
        <v>0</v>
      </c>
      <c r="N2518" s="25">
        <f ca="1">VLOOKUP(CONCATENATE($F2518," ",$G2518),AllocFactorMatrix,(N$4+1),FALSE)*$E2521</f>
        <v>0</v>
      </c>
      <c r="O2518" s="25">
        <f ca="1">VLOOKUP(CONCATENATE($F2518," ",$G2518),AllocFactorMatrix,(O$4+1),FALSE)*$E2521</f>
        <v>0</v>
      </c>
      <c r="P2518" s="25">
        <f ca="1">VLOOKUP(CONCATENATE($F2518," ",$G2518),AllocFactorMatrix,(P$4+1),FALSE)*$E2521</f>
        <v>0</v>
      </c>
      <c r="Q2518" s="25">
        <f ca="1">VLOOKUP(CONCATENATE($F2518," ",$G2518),AllocFactorMatrix,(Q$4+1),FALSE)*$E2521</f>
        <v>0</v>
      </c>
      <c r="R2518" s="25">
        <f t="shared" ca="1" si="1124"/>
        <v>0</v>
      </c>
      <c r="S2518" s="25">
        <f ca="1">VLOOKUP(CONCATENATE($F2518," ",$G2518),AllocFactorMatrix,(S$4+1),FALSE)*$E2521</f>
        <v>0</v>
      </c>
      <c r="T2518" s="25">
        <f ca="1">VLOOKUP(CONCATENATE($F2518," ",$G2518),AllocFactorMatrix,(T$4+1),FALSE)*$E2521</f>
        <v>0</v>
      </c>
      <c r="U2518" s="25">
        <f ca="1">VLOOKUP(CONCATENATE($F2518," ",$G2518),AllocFactorMatrix,(U$4+1),FALSE)*$E2521</f>
        <v>0</v>
      </c>
      <c r="V2518" s="25">
        <f ca="1">VLOOKUP(CONCATENATE($F2518," ",$G2518),AllocFactorMatrix,(V$4+1),FALSE)*$E2521</f>
        <v>0</v>
      </c>
      <c r="W2518" s="25">
        <f t="shared" ca="1" si="1133"/>
        <v>0</v>
      </c>
      <c r="X2518" s="25">
        <f ca="1">VLOOKUP(CONCATENATE($F2518," ",$G2518),AllocFactorMatrix,(X$4+1),FALSE)*$E2521</f>
        <v>0</v>
      </c>
      <c r="Y2518" s="25">
        <f ca="1">VLOOKUP(CONCATENATE($F2518," ",$G2518),AllocFactorMatrix,(Y$4+1),FALSE)*$E2521</f>
        <v>0</v>
      </c>
      <c r="Z2518" s="25">
        <f t="shared" ca="1" si="1123"/>
        <v>0</v>
      </c>
      <c r="AA2518" s="25">
        <f ca="1">VLOOKUP(CONCATENATE($F2518," ",$G2518),AllocFactorMatrix,(AA$4+1),FALSE)*$E2521</f>
        <v>0</v>
      </c>
      <c r="AB2518" s="25">
        <f ca="1">VLOOKUP(CONCATENATE($F2518," ",$G2518),AllocFactorMatrix,(AB$4+1),FALSE)*$E2521</f>
        <v>0</v>
      </c>
      <c r="AC2518" s="25">
        <f ca="1">VLOOKUP(CONCATENATE($F2518," ",$G2518),AllocFactorMatrix,(AC$4+1),FALSE)*$E2521</f>
        <v>0</v>
      </c>
    </row>
    <row r="2519" spans="4:29" hidden="1" outlineLevel="1">
      <c r="F2519" s="61" t="str">
        <f>F2521</f>
        <v>RSALE</v>
      </c>
      <c r="G2519" s="20" t="str">
        <f>$G$13</f>
        <v>ENERGY</v>
      </c>
      <c r="H2519" s="24">
        <f t="shared" ca="1" si="1132"/>
        <v>0</v>
      </c>
      <c r="I2519" s="25">
        <f ca="1">VLOOKUP(CONCATENATE($F2519," ",$G2519),AllocFactorMatrix,(I$4+1),FALSE)*$E2521</f>
        <v>0</v>
      </c>
      <c r="J2519" s="25">
        <f ca="1">VLOOKUP(CONCATENATE($F2519," ",$G2519),AllocFactorMatrix,(J$4+1),FALSE)*$E2521</f>
        <v>0</v>
      </c>
      <c r="K2519" s="25">
        <f ca="1">VLOOKUP(CONCATENATE($F2519," ",$G2519),AllocFactorMatrix,(K$4+1),FALSE)*$E2521</f>
        <v>0</v>
      </c>
      <c r="L2519" s="25">
        <f ca="1">VLOOKUP(CONCATENATE($F2519," ",$G2519),AllocFactorMatrix,(L$4+1),FALSE)*$E2521</f>
        <v>0</v>
      </c>
      <c r="M2519" s="25">
        <f t="shared" ca="1" si="1122"/>
        <v>0</v>
      </c>
      <c r="N2519" s="25">
        <f ca="1">VLOOKUP(CONCATENATE($F2519," ",$G2519),AllocFactorMatrix,(N$4+1),FALSE)*$E2521</f>
        <v>0</v>
      </c>
      <c r="O2519" s="25">
        <f ca="1">VLOOKUP(CONCATENATE($F2519," ",$G2519),AllocFactorMatrix,(O$4+1),FALSE)*$E2521</f>
        <v>0</v>
      </c>
      <c r="P2519" s="25">
        <f ca="1">VLOOKUP(CONCATENATE($F2519," ",$G2519),AllocFactorMatrix,(P$4+1),FALSE)*$E2521</f>
        <v>0</v>
      </c>
      <c r="Q2519" s="25">
        <f ca="1">VLOOKUP(CONCATENATE($F2519," ",$G2519),AllocFactorMatrix,(Q$4+1),FALSE)*$E2521</f>
        <v>0</v>
      </c>
      <c r="R2519" s="25">
        <f t="shared" ca="1" si="1124"/>
        <v>0</v>
      </c>
      <c r="S2519" s="25">
        <f ca="1">VLOOKUP(CONCATENATE($F2519," ",$G2519),AllocFactorMatrix,(S$4+1),FALSE)*$E2521</f>
        <v>0</v>
      </c>
      <c r="T2519" s="25">
        <f ca="1">VLOOKUP(CONCATENATE($F2519," ",$G2519),AllocFactorMatrix,(T$4+1),FALSE)*$E2521</f>
        <v>0</v>
      </c>
      <c r="U2519" s="25">
        <f ca="1">VLOOKUP(CONCATENATE($F2519," ",$G2519),AllocFactorMatrix,(U$4+1),FALSE)*$E2521</f>
        <v>0</v>
      </c>
      <c r="V2519" s="25">
        <f ca="1">VLOOKUP(CONCATENATE($F2519," ",$G2519),AllocFactorMatrix,(V$4+1),FALSE)*$E2521</f>
        <v>0</v>
      </c>
      <c r="W2519" s="25">
        <f t="shared" ca="1" si="1133"/>
        <v>0</v>
      </c>
      <c r="X2519" s="25">
        <f ca="1">VLOOKUP(CONCATENATE($F2519," ",$G2519),AllocFactorMatrix,(X$4+1),FALSE)*$E2521</f>
        <v>0</v>
      </c>
      <c r="Y2519" s="25">
        <f ca="1">VLOOKUP(CONCATENATE($F2519," ",$G2519),AllocFactorMatrix,(Y$4+1),FALSE)*$E2521</f>
        <v>0</v>
      </c>
      <c r="Z2519" s="25">
        <f t="shared" ca="1" si="1123"/>
        <v>0</v>
      </c>
      <c r="AA2519" s="25">
        <f ca="1">VLOOKUP(CONCATENATE($F2519," ",$G2519),AllocFactorMatrix,(AA$4+1),FALSE)*$E2521</f>
        <v>0</v>
      </c>
      <c r="AB2519" s="25">
        <f ca="1">VLOOKUP(CONCATENATE($F2519," ",$G2519),AllocFactorMatrix,(AB$4+1),FALSE)*$E2521</f>
        <v>0</v>
      </c>
      <c r="AC2519" s="25">
        <f ca="1">VLOOKUP(CONCATENATE($F2519," ",$G2519),AllocFactorMatrix,(AC$4+1),FALSE)*$E2521</f>
        <v>0</v>
      </c>
    </row>
    <row r="2520" spans="4:29" hidden="1" outlineLevel="1">
      <c r="F2520" s="61" t="str">
        <f>F2521</f>
        <v>RSALE</v>
      </c>
      <c r="G2520" s="20" t="str">
        <f>$G$14</f>
        <v>CUSTOMER</v>
      </c>
      <c r="H2520" s="24">
        <f t="shared" ca="1" si="1132"/>
        <v>0</v>
      </c>
      <c r="I2520" s="25">
        <f ca="1">VLOOKUP(CONCATENATE($F2520," ",$G2520),AllocFactorMatrix,(I$4+1),FALSE)*$E2521</f>
        <v>0</v>
      </c>
      <c r="J2520" s="25">
        <f ca="1">VLOOKUP(CONCATENATE($F2520," ",$G2520),AllocFactorMatrix,(J$4+1),FALSE)*$E2521</f>
        <v>0</v>
      </c>
      <c r="K2520" s="25">
        <f ca="1">VLOOKUP(CONCATENATE($F2520," ",$G2520),AllocFactorMatrix,(K$4+1),FALSE)*$E2521</f>
        <v>0</v>
      </c>
      <c r="L2520" s="25">
        <f ca="1">VLOOKUP(CONCATENATE($F2520," ",$G2520),AllocFactorMatrix,(L$4+1),FALSE)*$E2521</f>
        <v>0</v>
      </c>
      <c r="M2520" s="25">
        <f t="shared" ca="1" si="1122"/>
        <v>0</v>
      </c>
      <c r="N2520" s="25">
        <f ca="1">VLOOKUP(CONCATENATE($F2520," ",$G2520),AllocFactorMatrix,(N$4+1),FALSE)*$E2521</f>
        <v>0</v>
      </c>
      <c r="O2520" s="25">
        <f ca="1">VLOOKUP(CONCATENATE($F2520," ",$G2520),AllocFactorMatrix,(O$4+1),FALSE)*$E2521</f>
        <v>0</v>
      </c>
      <c r="P2520" s="25">
        <f ca="1">VLOOKUP(CONCATENATE($F2520," ",$G2520),AllocFactorMatrix,(P$4+1),FALSE)*$E2521</f>
        <v>0</v>
      </c>
      <c r="Q2520" s="25">
        <f ca="1">VLOOKUP(CONCATENATE($F2520," ",$G2520),AllocFactorMatrix,(Q$4+1),FALSE)*$E2521</f>
        <v>0</v>
      </c>
      <c r="R2520" s="25">
        <f t="shared" ca="1" si="1124"/>
        <v>0</v>
      </c>
      <c r="S2520" s="25">
        <f ca="1">VLOOKUP(CONCATENATE($F2520," ",$G2520),AllocFactorMatrix,(S$4+1),FALSE)*$E2521</f>
        <v>0</v>
      </c>
      <c r="T2520" s="25">
        <f ca="1">VLOOKUP(CONCATENATE($F2520," ",$G2520),AllocFactorMatrix,(T$4+1),FALSE)*$E2521</f>
        <v>0</v>
      </c>
      <c r="U2520" s="25">
        <f ca="1">VLOOKUP(CONCATENATE($F2520," ",$G2520),AllocFactorMatrix,(U$4+1),FALSE)*$E2521</f>
        <v>0</v>
      </c>
      <c r="V2520" s="25">
        <f ca="1">VLOOKUP(CONCATENATE($F2520," ",$G2520),AllocFactorMatrix,(V$4+1),FALSE)*$E2521</f>
        <v>0</v>
      </c>
      <c r="W2520" s="25">
        <f t="shared" ca="1" si="1133"/>
        <v>0</v>
      </c>
      <c r="X2520" s="25">
        <f ca="1">VLOOKUP(CONCATENATE($F2520," ",$G2520),AllocFactorMatrix,(X$4+1),FALSE)*$E2521</f>
        <v>0</v>
      </c>
      <c r="Y2520" s="25">
        <f ca="1">VLOOKUP(CONCATENATE($F2520," ",$G2520),AllocFactorMatrix,(Y$4+1),FALSE)*$E2521</f>
        <v>0</v>
      </c>
      <c r="Z2520" s="25">
        <f t="shared" ca="1" si="1123"/>
        <v>0</v>
      </c>
      <c r="AA2520" s="25">
        <f ca="1">VLOOKUP(CONCATENATE($F2520," ",$G2520),AllocFactorMatrix,(AA$4+1),FALSE)*$E2521</f>
        <v>0</v>
      </c>
      <c r="AB2520" s="25">
        <f ca="1">VLOOKUP(CONCATENATE($F2520," ",$G2520),AllocFactorMatrix,(AB$4+1),FALSE)*$E2521</f>
        <v>0</v>
      </c>
      <c r="AC2520" s="25">
        <f ca="1">VLOOKUP(CONCATENATE($F2520," ",$G2520),AllocFactorMatrix,(AC$4+1),FALSE)*$E2521</f>
        <v>0</v>
      </c>
    </row>
    <row r="2521" spans="4:29" collapsed="1">
      <c r="D2521" s="20" t="s">
        <v>313</v>
      </c>
      <c r="E2521" s="22">
        <f>'Sch 4'!E490</f>
        <v>0</v>
      </c>
      <c r="F2521" s="23" t="s">
        <v>72</v>
      </c>
      <c r="G2521" s="20" t="str">
        <f>$G$15</f>
        <v>TOTAL</v>
      </c>
      <c r="H2521" s="24">
        <f t="shared" ca="1" si="1132"/>
        <v>0</v>
      </c>
      <c r="I2521" s="25">
        <f ca="1">VLOOKUP(CONCATENATE($F2521," ",$G2521),AllocFactorMatrix,(I$4+1),FALSE)*$E2521</f>
        <v>0</v>
      </c>
      <c r="J2521" s="25">
        <f ca="1">VLOOKUP(CONCATENATE($F2521," ",$G2521),AllocFactorMatrix,(J$4+1),FALSE)*$E2521</f>
        <v>0</v>
      </c>
      <c r="K2521" s="25">
        <f ca="1">VLOOKUP(CONCATENATE($F2521," ",$G2521),AllocFactorMatrix,(K$4+1),FALSE)*$E2521</f>
        <v>0</v>
      </c>
      <c r="L2521" s="25">
        <f ca="1">VLOOKUP(CONCATENATE($F2521," ",$G2521),AllocFactorMatrix,(L$4+1),FALSE)*$E2521</f>
        <v>0</v>
      </c>
      <c r="M2521" s="25">
        <f t="shared" ca="1" si="1122"/>
        <v>0</v>
      </c>
      <c r="N2521" s="25">
        <f ca="1">VLOOKUP(CONCATENATE($F2521," ",$G2521),AllocFactorMatrix,(N$4+1),FALSE)*$E2521</f>
        <v>0</v>
      </c>
      <c r="O2521" s="25">
        <f ca="1">VLOOKUP(CONCATENATE($F2521," ",$G2521),AllocFactorMatrix,(O$4+1),FALSE)*$E2521</f>
        <v>0</v>
      </c>
      <c r="P2521" s="25">
        <f ca="1">VLOOKUP(CONCATENATE($F2521," ",$G2521),AllocFactorMatrix,(P$4+1),FALSE)*$E2521</f>
        <v>0</v>
      </c>
      <c r="Q2521" s="25">
        <f ca="1">VLOOKUP(CONCATENATE($F2521," ",$G2521),AllocFactorMatrix,(Q$4+1),FALSE)*$E2521</f>
        <v>0</v>
      </c>
      <c r="R2521" s="25">
        <f t="shared" ca="1" si="1124"/>
        <v>0</v>
      </c>
      <c r="S2521" s="25">
        <f ca="1">VLOOKUP(CONCATENATE($F2521," ",$G2521),AllocFactorMatrix,(S$4+1),FALSE)*$E2521</f>
        <v>0</v>
      </c>
      <c r="T2521" s="25">
        <f ca="1">VLOOKUP(CONCATENATE($F2521," ",$G2521),AllocFactorMatrix,(T$4+1),FALSE)*$E2521</f>
        <v>0</v>
      </c>
      <c r="U2521" s="25">
        <f ca="1">VLOOKUP(CONCATENATE($F2521," ",$G2521),AllocFactorMatrix,(U$4+1),FALSE)*$E2521</f>
        <v>0</v>
      </c>
      <c r="V2521" s="25">
        <f ca="1">VLOOKUP(CONCATENATE($F2521," ",$G2521),AllocFactorMatrix,(V$4+1),FALSE)*$E2521</f>
        <v>0</v>
      </c>
      <c r="W2521" s="25">
        <f t="shared" ca="1" si="1133"/>
        <v>0</v>
      </c>
      <c r="X2521" s="25">
        <f ca="1">VLOOKUP(CONCATENATE($F2521," ",$G2521),AllocFactorMatrix,(X$4+1),FALSE)*$E2521</f>
        <v>0</v>
      </c>
      <c r="Y2521" s="25">
        <f ca="1">VLOOKUP(CONCATENATE($F2521," ",$G2521),AllocFactorMatrix,(Y$4+1),FALSE)*$E2521</f>
        <v>0</v>
      </c>
      <c r="Z2521" s="25">
        <f t="shared" ca="1" si="1123"/>
        <v>0</v>
      </c>
      <c r="AA2521" s="25">
        <f ca="1">VLOOKUP(CONCATENATE($F2521," ",$G2521),AllocFactorMatrix,(AA$4+1),FALSE)*$E2521</f>
        <v>0</v>
      </c>
      <c r="AB2521" s="25">
        <f ca="1">VLOOKUP(CONCATENATE($F2521," ",$G2521),AllocFactorMatrix,(AB$4+1),FALSE)*$E2521</f>
        <v>0</v>
      </c>
      <c r="AC2521" s="25">
        <f ca="1">VLOOKUP(CONCATENATE($F2521," ",$G2521),AllocFactorMatrix,(AC$4+1),FALSE)*$E2521</f>
        <v>0</v>
      </c>
    </row>
    <row r="2522" spans="4:29" hidden="1" outlineLevel="1">
      <c r="F2522" s="61" t="str">
        <f>F2529</f>
        <v>TDPLANT</v>
      </c>
      <c r="G2522" s="20" t="str">
        <f>$G$8</f>
        <v>PRODUCTION</v>
      </c>
      <c r="H2522" s="24">
        <f t="shared" si="1132"/>
        <v>322.52596144239726</v>
      </c>
      <c r="I2522" s="25">
        <f>VLOOKUP(CONCATENATE($F2522," ",$G2522),AllocFactorMatrix,(I$4+1),FALSE)*$E2529</f>
        <v>158.14832077870403</v>
      </c>
      <c r="J2522" s="25">
        <f>VLOOKUP(CONCATENATE($F2522," ",$G2522),AllocFactorMatrix,(J$4+1),FALSE)*$E2529</f>
        <v>40.005375744235259</v>
      </c>
      <c r="K2522" s="25">
        <f>VLOOKUP(CONCATENATE($F2522," ",$G2522),AllocFactorMatrix,(K$4+1),FALSE)*$E2529</f>
        <v>0.46772369177868034</v>
      </c>
      <c r="L2522" s="25">
        <f>VLOOKUP(CONCATENATE($F2522," ",$G2522),AllocFactorMatrix,(L$4+1),FALSE)*$E2529</f>
        <v>1.152261033645898E-2</v>
      </c>
      <c r="M2522" s="25">
        <f t="shared" ref="M2522:M2529" si="1134">SUBTOTAL(9,J2522:L2522)</f>
        <v>40.484622046350395</v>
      </c>
      <c r="N2522" s="25">
        <f>VLOOKUP(CONCATENATE($F2522," ",$G2522),AllocFactorMatrix,(N$4+1),FALSE)*$E2529</f>
        <v>16.738751125309438</v>
      </c>
      <c r="O2522" s="25">
        <f>VLOOKUP(CONCATENATE($F2522," ",$G2522),AllocFactorMatrix,(O$4+1),FALSE)*$E2529</f>
        <v>4.7671141479885568</v>
      </c>
      <c r="P2522" s="25">
        <f>VLOOKUP(CONCATENATE($F2522," ",$G2522),AllocFactorMatrix,(P$4+1),FALSE)*$E2529</f>
        <v>0.37724790053325485</v>
      </c>
      <c r="Q2522" s="25">
        <f>VLOOKUP(CONCATENATE($F2522," ",$G2522),AllocFactorMatrix,(Q$4+1),FALSE)*$E2529</f>
        <v>7.963038011332027E-2</v>
      </c>
      <c r="R2522" s="25">
        <f t="shared" ref="R2522:R2529" si="1135">SUBTOTAL(9,N2522:Q2522)</f>
        <v>21.962743553944573</v>
      </c>
      <c r="S2522" s="25">
        <f>VLOOKUP(CONCATENATE($F2522," ",$G2522),AllocFactorMatrix,(S$4+1),FALSE)*$E2529</f>
        <v>1.0055018602840557</v>
      </c>
      <c r="T2522" s="25">
        <f>VLOOKUP(CONCATENATE($F2522," ",$G2522),AllocFactorMatrix,(T$4+1),FALSE)*$E2529</f>
        <v>10.961734255089787</v>
      </c>
      <c r="U2522" s="25">
        <f>VLOOKUP(CONCATENATE($F2522," ",$G2522),AllocFactorMatrix,(U$4+1),FALSE)*$E2529</f>
        <v>73.209456144415157</v>
      </c>
      <c r="V2522" s="25">
        <f>VLOOKUP(CONCATENATE($F2522," ",$G2522),AllocFactorMatrix,(V$4+1),FALSE)*$E2529</f>
        <v>11.485180332388737</v>
      </c>
      <c r="W2522" s="25">
        <f>SUBTOTAL(9,S2522:V2522)</f>
        <v>96.661872592177744</v>
      </c>
      <c r="X2522" s="25">
        <f>VLOOKUP(CONCATENATE($F2522," ",$G2522),AllocFactorMatrix,(X$4+1),FALSE)*$E2529</f>
        <v>4.5433522798494259</v>
      </c>
      <c r="Y2522" s="25">
        <f>VLOOKUP(CONCATENATE($F2522," ",$G2522),AllocFactorMatrix,(Y$4+1),FALSE)*$E2529</f>
        <v>0.10967818501656293</v>
      </c>
      <c r="Z2522" s="25">
        <f t="shared" si="1123"/>
        <v>4.6530304648659886</v>
      </c>
      <c r="AA2522" s="25">
        <f>VLOOKUP(CONCATENATE($F2522," ",$G2522),AllocFactorMatrix,(AA$4+1),FALSE)*$E2529</f>
        <v>7.9212436403696795E-2</v>
      </c>
      <c r="AB2522" s="25">
        <f>VLOOKUP(CONCATENATE($F2522," ",$G2522),AllocFactorMatrix,(AB$4+1),FALSE)*$E2529</f>
        <v>0.4295056359869297</v>
      </c>
      <c r="AC2522" s="25">
        <f>VLOOKUP(CONCATENATE($F2522," ",$G2522),AllocFactorMatrix,(AC$4+1),FALSE)*$E2529</f>
        <v>0.10665393396389761</v>
      </c>
    </row>
    <row r="2523" spans="4:29" hidden="1" outlineLevel="1">
      <c r="F2523" s="61" t="str">
        <f>F2529</f>
        <v>TDPLANT</v>
      </c>
      <c r="G2523" s="20" t="str">
        <f>$G$9</f>
        <v>BULKTRAN</v>
      </c>
      <c r="H2523" s="24">
        <f t="shared" si="1132"/>
        <v>17065.034258274867</v>
      </c>
      <c r="I2523" s="25">
        <f>VLOOKUP(CONCATENATE($F2523," ",$G2523),AllocFactorMatrix,(I$4+1),FALSE)*$E2529</f>
        <v>8367.7186788550371</v>
      </c>
      <c r="J2523" s="25">
        <f>VLOOKUP(CONCATENATE($F2523," ",$G2523),AllocFactorMatrix,(J$4+1),FALSE)*$E2529</f>
        <v>2116.7074567808431</v>
      </c>
      <c r="K2523" s="25">
        <f>VLOOKUP(CONCATENATE($F2523," ",$G2523),AllocFactorMatrix,(K$4+1),FALSE)*$E2529</f>
        <v>24.747529742766144</v>
      </c>
      <c r="L2523" s="25">
        <f>VLOOKUP(CONCATENATE($F2523," ",$G2523),AllocFactorMatrix,(L$4+1),FALSE)*$E2529</f>
        <v>0.60966794504554345</v>
      </c>
      <c r="M2523" s="25">
        <f t="shared" si="1134"/>
        <v>2142.0646544686551</v>
      </c>
      <c r="N2523" s="25">
        <f>VLOOKUP(CONCATENATE($F2523," ",$G2523),AllocFactorMatrix,(N$4+1),FALSE)*$E2529</f>
        <v>885.65695647157611</v>
      </c>
      <c r="O2523" s="25">
        <f>VLOOKUP(CONCATENATE($F2523," ",$G2523),AllocFactorMatrix,(O$4+1),FALSE)*$E2529</f>
        <v>252.23075340885606</v>
      </c>
      <c r="P2523" s="25">
        <f>VLOOKUP(CONCATENATE($F2523," ",$G2523),AllocFactorMatrix,(P$4+1),FALSE)*$E2529</f>
        <v>19.960403552233224</v>
      </c>
      <c r="Q2523" s="25">
        <f>VLOOKUP(CONCATENATE($F2523," ",$G2523),AllocFactorMatrix,(Q$4+1),FALSE)*$E2529</f>
        <v>4.21328924516967</v>
      </c>
      <c r="R2523" s="25">
        <f t="shared" si="1135"/>
        <v>1162.0614026778348</v>
      </c>
      <c r="S2523" s="25">
        <f>VLOOKUP(CONCATENATE($F2523," ",$G2523),AllocFactorMatrix,(S$4+1),FALSE)*$E2529</f>
        <v>53.201682170850844</v>
      </c>
      <c r="T2523" s="25">
        <f>VLOOKUP(CONCATENATE($F2523," ",$G2523),AllocFactorMatrix,(T$4+1),FALSE)*$E2529</f>
        <v>579.99166875321885</v>
      </c>
      <c r="U2523" s="25">
        <f>VLOOKUP(CONCATENATE($F2523," ",$G2523),AllocFactorMatrix,(U$4+1),FALSE)*$E2529</f>
        <v>3873.5544622420834</v>
      </c>
      <c r="V2523" s="25">
        <f>VLOOKUP(CONCATENATE($F2523," ",$G2523),AllocFactorMatrix,(V$4+1),FALSE)*$E2529</f>
        <v>607.68750198635689</v>
      </c>
      <c r="W2523" s="25">
        <f t="shared" ref="W2523:W2529" si="1136">SUBTOTAL(9,S2523:V2523)</f>
        <v>5114.4353151525102</v>
      </c>
      <c r="X2523" s="25">
        <f>VLOOKUP(CONCATENATE($F2523," ",$G2523),AllocFactorMatrix,(X$4+1),FALSE)*$E2529</f>
        <v>240.39138417354619</v>
      </c>
      <c r="Y2523" s="25">
        <f>VLOOKUP(CONCATENATE($F2523," ",$G2523),AllocFactorMatrix,(Y$4+1),FALSE)*$E2529</f>
        <v>5.8031358974100202</v>
      </c>
      <c r="Z2523" s="25">
        <f t="shared" si="1123"/>
        <v>246.1945200709562</v>
      </c>
      <c r="AA2523" s="25">
        <f>VLOOKUP(CONCATENATE($F2523," ",$G2523),AllocFactorMatrix,(AA$4+1),FALSE)*$E2529</f>
        <v>4.1911756029349228</v>
      </c>
      <c r="AB2523" s="25">
        <f>VLOOKUP(CONCATENATE($F2523," ",$G2523),AllocFactorMatrix,(AB$4+1),FALSE)*$E2529</f>
        <v>22.725390413410594</v>
      </c>
      <c r="AC2523" s="25">
        <f>VLOOKUP(CONCATENATE($F2523," ",$G2523),AllocFactorMatrix,(AC$4+1),FALSE)*$E2529</f>
        <v>5.6431210335257207</v>
      </c>
    </row>
    <row r="2524" spans="4:29" hidden="1" outlineLevel="1">
      <c r="F2524" s="61" t="str">
        <f>F2529</f>
        <v>TDPLANT</v>
      </c>
      <c r="G2524" s="20" t="str">
        <f>$G$10</f>
        <v>SUBTRAN</v>
      </c>
      <c r="H2524" s="24">
        <f t="shared" si="1132"/>
        <v>6541.8264055196951</v>
      </c>
      <c r="I2524" s="25">
        <f>VLOOKUP(CONCATENATE($F2524," ",$G2524),AllocFactorMatrix,(I$4+1),FALSE)*$E2529</f>
        <v>3106.7251843022591</v>
      </c>
      <c r="J2524" s="25">
        <f>VLOOKUP(CONCATENATE($F2524," ",$G2524),AllocFactorMatrix,(J$4+1),FALSE)*$E2529</f>
        <v>795.27580515969964</v>
      </c>
      <c r="K2524" s="25">
        <f>VLOOKUP(CONCATENATE($F2524," ",$G2524),AllocFactorMatrix,(K$4+1),FALSE)*$E2529</f>
        <v>9.2675260112540503</v>
      </c>
      <c r="L2524" s="25">
        <f>VLOOKUP(CONCATENATE($F2524," ",$G2524),AllocFactorMatrix,(L$4+1),FALSE)*$E2529</f>
        <v>0.30382861336775374</v>
      </c>
      <c r="M2524" s="25">
        <f t="shared" si="1134"/>
        <v>804.84715978432143</v>
      </c>
      <c r="N2524" s="25">
        <f>VLOOKUP(CONCATENATE($F2524," ",$G2524),AllocFactorMatrix,(N$4+1),FALSE)*$E2529</f>
        <v>346.6198343221626</v>
      </c>
      <c r="O2524" s="25">
        <f>VLOOKUP(CONCATENATE($F2524," ",$G2524),AllocFactorMatrix,(O$4+1),FALSE)*$E2529</f>
        <v>98.248609384504277</v>
      </c>
      <c r="P2524" s="25">
        <f>VLOOKUP(CONCATENATE($F2524," ",$G2524),AllocFactorMatrix,(P$4+1),FALSE)*$E2529</f>
        <v>10.063892136806301</v>
      </c>
      <c r="Q2524" s="25">
        <f>VLOOKUP(CONCATENATE($F2524," ",$G2524),AllocFactorMatrix,(Q$4+1),FALSE)*$E2529</f>
        <v>0</v>
      </c>
      <c r="R2524" s="25">
        <f t="shared" si="1135"/>
        <v>454.9323358434732</v>
      </c>
      <c r="S2524" s="25">
        <f>VLOOKUP(CONCATENATE($F2524," ",$G2524),AllocFactorMatrix,(S$4+1),FALSE)*$E2529</f>
        <v>19.412267432267917</v>
      </c>
      <c r="T2524" s="25">
        <f>VLOOKUP(CONCATENATE($F2524," ",$G2524),AllocFactorMatrix,(T$4+1),FALSE)*$E2529</f>
        <v>224.36466819866021</v>
      </c>
      <c r="U2524" s="25">
        <f>VLOOKUP(CONCATENATE($F2524," ",$G2524),AllocFactorMatrix,(U$4+1),FALSE)*$E2529</f>
        <v>1827.617450506692</v>
      </c>
      <c r="V2524" s="25">
        <f>VLOOKUP(CONCATENATE($F2524," ",$G2524),AllocFactorMatrix,(V$4+1),FALSE)*$E2529</f>
        <v>0</v>
      </c>
      <c r="W2524" s="25">
        <f t="shared" si="1136"/>
        <v>2071.3943861376201</v>
      </c>
      <c r="X2524" s="25">
        <f>VLOOKUP(CONCATENATE($F2524," ",$G2524),AllocFactorMatrix,(X$4+1),FALSE)*$E2529</f>
        <v>94.070657759544574</v>
      </c>
      <c r="Y2524" s="25">
        <f>VLOOKUP(CONCATENATE($F2524," ",$G2524),AllocFactorMatrix,(Y$4+1),FALSE)*$E2529</f>
        <v>2.25070314714266</v>
      </c>
      <c r="Z2524" s="25">
        <f t="shared" si="1123"/>
        <v>96.321360906687232</v>
      </c>
      <c r="AA2524" s="25">
        <f>VLOOKUP(CONCATENATE($F2524," ",$G2524),AllocFactorMatrix,(AA$4+1),FALSE)*$E2529</f>
        <v>1.5447282536205713</v>
      </c>
      <c r="AB2524" s="25">
        <f>VLOOKUP(CONCATENATE($F2524," ",$G2524),AllocFactorMatrix,(AB$4+1),FALSE)*$E2529</f>
        <v>4.8524533840104676</v>
      </c>
      <c r="AC2524" s="25">
        <f>VLOOKUP(CONCATENATE($F2524," ",$G2524),AllocFactorMatrix,(AC$4+1),FALSE)*$E2529</f>
        <v>1.2087969077018252</v>
      </c>
    </row>
    <row r="2525" spans="4:29" hidden="1" outlineLevel="1">
      <c r="F2525" s="61" t="str">
        <f>F2529</f>
        <v>TDPLANT</v>
      </c>
      <c r="G2525" s="20" t="str">
        <f>$G$11</f>
        <v>DISTPRI</v>
      </c>
      <c r="H2525" s="24">
        <f t="shared" si="1132"/>
        <v>13187.242559395632</v>
      </c>
      <c r="I2525" s="25">
        <f>VLOOKUP(CONCATENATE($F2525," ",$G2525),AllocFactorMatrix,(I$4+1),FALSE)*$E2529</f>
        <v>8762.9049325445612</v>
      </c>
      <c r="J2525" s="25">
        <f>VLOOKUP(CONCATENATE($F2525," ",$G2525),AllocFactorMatrix,(J$4+1),FALSE)*$E2529</f>
        <v>2206.1631992094308</v>
      </c>
      <c r="K2525" s="25">
        <f>VLOOKUP(CONCATENATE($F2525," ",$G2525),AllocFactorMatrix,(K$4+1),FALSE)*$E2529</f>
        <v>25.745133900212476</v>
      </c>
      <c r="L2525" s="25">
        <f>VLOOKUP(CONCATENATE($F2525," ",$G2525),AllocFactorMatrix,(L$4+1),FALSE)*$E2529</f>
        <v>0</v>
      </c>
      <c r="M2525" s="25">
        <f t="shared" si="1134"/>
        <v>2231.9083331096431</v>
      </c>
      <c r="N2525" s="25">
        <f>VLOOKUP(CONCATENATE($F2525," ",$G2525),AllocFactorMatrix,(N$4+1),FALSE)*$E2529</f>
        <v>951.35868235511134</v>
      </c>
      <c r="O2525" s="25">
        <f>VLOOKUP(CONCATENATE($F2525," ",$G2525),AllocFactorMatrix,(O$4+1),FALSE)*$E2529</f>
        <v>270.0701756282437</v>
      </c>
      <c r="P2525" s="25">
        <f>VLOOKUP(CONCATENATE($F2525," ",$G2525),AllocFactorMatrix,(P$4+1),FALSE)*$E2529</f>
        <v>0</v>
      </c>
      <c r="Q2525" s="25">
        <f>VLOOKUP(CONCATENATE($F2525," ",$G2525),AllocFactorMatrix,(Q$4+1),FALSE)*$E2529</f>
        <v>0</v>
      </c>
      <c r="R2525" s="25">
        <f t="shared" si="1135"/>
        <v>1221.4288579833551</v>
      </c>
      <c r="S2525" s="25">
        <f>VLOOKUP(CONCATENATE($F2525," ",$G2525),AllocFactorMatrix,(S$4+1),FALSE)*$E2529</f>
        <v>54.259481258229137</v>
      </c>
      <c r="T2525" s="25">
        <f>VLOOKUP(CONCATENATE($F2525," ",$G2525),AllocFactorMatrix,(T$4+1),FALSE)*$E2529</f>
        <v>627.58679838210094</v>
      </c>
      <c r="U2525" s="25">
        <f>VLOOKUP(CONCATENATE($F2525," ",$G2525),AllocFactorMatrix,(U$4+1),FALSE)*$E2529</f>
        <v>0</v>
      </c>
      <c r="V2525" s="25">
        <f>VLOOKUP(CONCATENATE($F2525," ",$G2525),AllocFactorMatrix,(V$4+1),FALSE)*$E2529</f>
        <v>0</v>
      </c>
      <c r="W2525" s="25">
        <f t="shared" si="1136"/>
        <v>681.84627964033007</v>
      </c>
      <c r="X2525" s="25">
        <f>VLOOKUP(CONCATENATE($F2525," ",$G2525),AllocFactorMatrix,(X$4+1),FALSE)*$E2529</f>
        <v>258.18271722121659</v>
      </c>
      <c r="Y2525" s="25">
        <f>VLOOKUP(CONCATENATE($F2525," ",$G2525),AllocFactorMatrix,(Y$4+1),FALSE)*$E2529</f>
        <v>6.185844472583681</v>
      </c>
      <c r="Z2525" s="25">
        <f t="shared" si="1123"/>
        <v>264.36856169380025</v>
      </c>
      <c r="AA2525" s="25">
        <f>VLOOKUP(CONCATENATE($F2525," ",$G2525),AllocFactorMatrix,(AA$4+1),FALSE)*$E2529</f>
        <v>4.4419719079868294</v>
      </c>
      <c r="AB2525" s="25">
        <f>VLOOKUP(CONCATENATE($F2525," ",$G2525),AllocFactorMatrix,(AB$4+1),FALSE)*$E2529</f>
        <v>16.282868782631898</v>
      </c>
      <c r="AC2525" s="25">
        <f>VLOOKUP(CONCATENATE($F2525," ",$G2525),AllocFactorMatrix,(AC$4+1),FALSE)*$E2529</f>
        <v>4.0607537333260035</v>
      </c>
    </row>
    <row r="2526" spans="4:29" hidden="1" outlineLevel="1">
      <c r="F2526" s="61" t="str">
        <f>F2529</f>
        <v>TDPLANT</v>
      </c>
      <c r="G2526" s="20" t="str">
        <f>$G$12</f>
        <v>DISTSEC</v>
      </c>
      <c r="H2526" s="24">
        <f t="shared" si="1132"/>
        <v>5866.1888814898348</v>
      </c>
      <c r="I2526" s="25">
        <f>VLOOKUP(CONCATENATE($F2526," ",$G2526),AllocFactorMatrix,(I$4+1),FALSE)*$E2529</f>
        <v>4379.7069555609451</v>
      </c>
      <c r="J2526" s="25">
        <f>VLOOKUP(CONCATENATE($F2526," ",$G2526),AllocFactorMatrix,(J$4+1),FALSE)*$E2529</f>
        <v>983.18617477399016</v>
      </c>
      <c r="K2526" s="25">
        <f>VLOOKUP(CONCATENATE($F2526," ",$G2526),AllocFactorMatrix,(K$4+1),FALSE)*$E2529</f>
        <v>0</v>
      </c>
      <c r="L2526" s="25">
        <f>VLOOKUP(CONCATENATE($F2526," ",$G2526),AllocFactorMatrix,(L$4+1),FALSE)*$E2529</f>
        <v>0</v>
      </c>
      <c r="M2526" s="25">
        <f t="shared" si="1134"/>
        <v>983.18617477399016</v>
      </c>
      <c r="N2526" s="25">
        <f>VLOOKUP(CONCATENATE($F2526," ",$G2526),AllocFactorMatrix,(N$4+1),FALSE)*$E2529</f>
        <v>346.58349145795472</v>
      </c>
      <c r="O2526" s="25">
        <f>VLOOKUP(CONCATENATE($F2526," ",$G2526),AllocFactorMatrix,(O$4+1),FALSE)*$E2529</f>
        <v>0</v>
      </c>
      <c r="P2526" s="25">
        <f>VLOOKUP(CONCATENATE($F2526," ",$G2526),AllocFactorMatrix,(P$4+1),FALSE)*$E2529</f>
        <v>0</v>
      </c>
      <c r="Q2526" s="25">
        <f>VLOOKUP(CONCATENATE($F2526," ",$G2526),AllocFactorMatrix,(Q$4+1),FALSE)*$E2529</f>
        <v>0</v>
      </c>
      <c r="R2526" s="25">
        <f t="shared" si="1135"/>
        <v>346.58349145795472</v>
      </c>
      <c r="S2526" s="25">
        <f>VLOOKUP(CONCATENATE($F2526," ",$G2526),AllocFactorMatrix,(S$4+1),FALSE)*$E2529</f>
        <v>15.339978182253839</v>
      </c>
      <c r="T2526" s="25">
        <f>VLOOKUP(CONCATENATE($F2526," ",$G2526),AllocFactorMatrix,(T$4+1),FALSE)*$E2529</f>
        <v>0</v>
      </c>
      <c r="U2526" s="25">
        <f>VLOOKUP(CONCATENATE($F2526," ",$G2526),AllocFactorMatrix,(U$4+1),FALSE)*$E2529</f>
        <v>0</v>
      </c>
      <c r="V2526" s="25">
        <f>VLOOKUP(CONCATENATE($F2526," ",$G2526),AllocFactorMatrix,(V$4+1),FALSE)*$E2529</f>
        <v>0</v>
      </c>
      <c r="W2526" s="25">
        <f t="shared" si="1136"/>
        <v>15.339978182253839</v>
      </c>
      <c r="X2526" s="25">
        <f>VLOOKUP(CONCATENATE($F2526," ",$G2526),AllocFactorMatrix,(X$4+1),FALSE)*$E2529</f>
        <v>96.45935570273187</v>
      </c>
      <c r="Y2526" s="25">
        <f>VLOOKUP(CONCATENATE($F2526," ",$G2526),AllocFactorMatrix,(Y$4+1),FALSE)*$E2529</f>
        <v>0</v>
      </c>
      <c r="Z2526" s="25">
        <f t="shared" si="1123"/>
        <v>96.45935570273187</v>
      </c>
      <c r="AA2526" s="25">
        <f>VLOOKUP(CONCATENATE($F2526," ",$G2526),AllocFactorMatrix,(AA$4+1),FALSE)*$E2529</f>
        <v>1.5728927197184213</v>
      </c>
      <c r="AB2526" s="25">
        <f>VLOOKUP(CONCATENATE($F2526," ",$G2526),AllocFactorMatrix,(AB$4+1),FALSE)*$E2529</f>
        <v>34.731864783782306</v>
      </c>
      <c r="AC2526" s="25">
        <f>VLOOKUP(CONCATENATE($F2526," ",$G2526),AllocFactorMatrix,(AC$4+1),FALSE)*$E2529</f>
        <v>8.608168308458966</v>
      </c>
    </row>
    <row r="2527" spans="4:29" hidden="1" outlineLevel="1">
      <c r="F2527" s="61" t="str">
        <f>F2529</f>
        <v>TDPLANT</v>
      </c>
      <c r="G2527" s="20" t="str">
        <f>$G$13</f>
        <v>ENERGY</v>
      </c>
      <c r="H2527" s="24">
        <f t="shared" si="1132"/>
        <v>0</v>
      </c>
      <c r="I2527" s="25">
        <f>VLOOKUP(CONCATENATE($F2527," ",$G2527),AllocFactorMatrix,(I$4+1),FALSE)*$E2529</f>
        <v>0</v>
      </c>
      <c r="J2527" s="25">
        <f>VLOOKUP(CONCATENATE($F2527," ",$G2527),AllocFactorMatrix,(J$4+1),FALSE)*$E2529</f>
        <v>0</v>
      </c>
      <c r="K2527" s="25">
        <f>VLOOKUP(CONCATENATE($F2527," ",$G2527),AllocFactorMatrix,(K$4+1),FALSE)*$E2529</f>
        <v>0</v>
      </c>
      <c r="L2527" s="25">
        <f>VLOOKUP(CONCATENATE($F2527," ",$G2527),AllocFactorMatrix,(L$4+1),FALSE)*$E2529</f>
        <v>0</v>
      </c>
      <c r="M2527" s="25">
        <f t="shared" si="1134"/>
        <v>0</v>
      </c>
      <c r="N2527" s="25">
        <f>VLOOKUP(CONCATENATE($F2527," ",$G2527),AllocFactorMatrix,(N$4+1),FALSE)*$E2529</f>
        <v>0</v>
      </c>
      <c r="O2527" s="25">
        <f>VLOOKUP(CONCATENATE($F2527," ",$G2527),AllocFactorMatrix,(O$4+1),FALSE)*$E2529</f>
        <v>0</v>
      </c>
      <c r="P2527" s="25">
        <f>VLOOKUP(CONCATENATE($F2527," ",$G2527),AllocFactorMatrix,(P$4+1),FALSE)*$E2529</f>
        <v>0</v>
      </c>
      <c r="Q2527" s="25">
        <f>VLOOKUP(CONCATENATE($F2527," ",$G2527),AllocFactorMatrix,(Q$4+1),FALSE)*$E2529</f>
        <v>0</v>
      </c>
      <c r="R2527" s="25">
        <f t="shared" si="1135"/>
        <v>0</v>
      </c>
      <c r="S2527" s="25">
        <f>VLOOKUP(CONCATENATE($F2527," ",$G2527),AllocFactorMatrix,(S$4+1),FALSE)*$E2529</f>
        <v>0</v>
      </c>
      <c r="T2527" s="25">
        <f>VLOOKUP(CONCATENATE($F2527," ",$G2527),AllocFactorMatrix,(T$4+1),FALSE)*$E2529</f>
        <v>0</v>
      </c>
      <c r="U2527" s="25">
        <f>VLOOKUP(CONCATENATE($F2527," ",$G2527),AllocFactorMatrix,(U$4+1),FALSE)*$E2529</f>
        <v>0</v>
      </c>
      <c r="V2527" s="25">
        <f>VLOOKUP(CONCATENATE($F2527," ",$G2527),AllocFactorMatrix,(V$4+1),FALSE)*$E2529</f>
        <v>0</v>
      </c>
      <c r="W2527" s="25">
        <f t="shared" si="1136"/>
        <v>0</v>
      </c>
      <c r="X2527" s="25">
        <f>VLOOKUP(CONCATENATE($F2527," ",$G2527),AllocFactorMatrix,(X$4+1),FALSE)*$E2529</f>
        <v>0</v>
      </c>
      <c r="Y2527" s="25">
        <f>VLOOKUP(CONCATENATE($F2527," ",$G2527),AllocFactorMatrix,(Y$4+1),FALSE)*$E2529</f>
        <v>0</v>
      </c>
      <c r="Z2527" s="25">
        <f t="shared" si="1123"/>
        <v>0</v>
      </c>
      <c r="AA2527" s="25">
        <f>VLOOKUP(CONCATENATE($F2527," ",$G2527),AllocFactorMatrix,(AA$4+1),FALSE)*$E2529</f>
        <v>0</v>
      </c>
      <c r="AB2527" s="25">
        <f>VLOOKUP(CONCATENATE($F2527," ",$G2527),AllocFactorMatrix,(AB$4+1),FALSE)*$E2529</f>
        <v>0</v>
      </c>
      <c r="AC2527" s="25">
        <f>VLOOKUP(CONCATENATE($F2527," ",$G2527),AllocFactorMatrix,(AC$4+1),FALSE)*$E2529</f>
        <v>0</v>
      </c>
    </row>
    <row r="2528" spans="4:29" hidden="1" outlineLevel="1">
      <c r="F2528" s="61" t="str">
        <f>F2529</f>
        <v>TDPLANT</v>
      </c>
      <c r="G2528" s="20" t="str">
        <f>$G$14</f>
        <v>CUSTOMER</v>
      </c>
      <c r="H2528" s="24">
        <f t="shared" si="1132"/>
        <v>11751.181933877582</v>
      </c>
      <c r="I2528" s="25">
        <f>VLOOKUP(CONCATENATE($F2528," ",$G2528),AllocFactorMatrix,(I$4+1),FALSE)*$E2529</f>
        <v>8438.0758289443129</v>
      </c>
      <c r="J2528" s="25">
        <f>VLOOKUP(CONCATENATE($F2528," ",$G2528),AllocFactorMatrix,(J$4+1),FALSE)*$E2529</f>
        <v>2068.3578221920693</v>
      </c>
      <c r="K2528" s="25">
        <f>VLOOKUP(CONCATENATE($F2528," ",$G2528),AllocFactorMatrix,(K$4+1),FALSE)*$E2529</f>
        <v>16.822491601105096</v>
      </c>
      <c r="L2528" s="25">
        <f>VLOOKUP(CONCATENATE($F2528," ",$G2528),AllocFactorMatrix,(L$4+1),FALSE)*$E2529</f>
        <v>2.3999696958684305</v>
      </c>
      <c r="M2528" s="25">
        <f t="shared" si="1134"/>
        <v>2087.5802834890428</v>
      </c>
      <c r="N2528" s="25">
        <f>VLOOKUP(CONCATENATE($F2528," ",$G2528),AllocFactorMatrix,(N$4+1),FALSE)*$E2529</f>
        <v>34.583394680856443</v>
      </c>
      <c r="O2528" s="25">
        <f>VLOOKUP(CONCATENATE($F2528," ",$G2528),AllocFactorMatrix,(O$4+1),FALSE)*$E2529</f>
        <v>14.094084287907313</v>
      </c>
      <c r="P2528" s="25">
        <f>VLOOKUP(CONCATENATE($F2528," ",$G2528),AllocFactorMatrix,(P$4+1),FALSE)*$E2529</f>
        <v>6.8862574830369283</v>
      </c>
      <c r="Q2528" s="25">
        <f>VLOOKUP(CONCATENATE($F2528," ",$G2528),AllocFactorMatrix,(Q$4+1),FALSE)*$E2529</f>
        <v>2.9511912470636519</v>
      </c>
      <c r="R2528" s="25">
        <f t="shared" si="1135"/>
        <v>58.514927698864341</v>
      </c>
      <c r="S2528" s="25">
        <f>VLOOKUP(CONCATENATE($F2528," ",$G2528),AllocFactorMatrix,(S$4+1),FALSE)*$E2529</f>
        <v>0.49792792423682386</v>
      </c>
      <c r="T2528" s="25">
        <f>VLOOKUP(CONCATENATE($F2528," ",$G2528),AllocFactorMatrix,(T$4+1),FALSE)*$E2529</f>
        <v>8.7776915912866027</v>
      </c>
      <c r="U2528" s="25">
        <f>VLOOKUP(CONCATENATE($F2528," ",$G2528),AllocFactorMatrix,(U$4+1),FALSE)*$E2529</f>
        <v>17.856274760608347</v>
      </c>
      <c r="V2528" s="25">
        <f>VLOOKUP(CONCATENATE($F2528," ",$G2528),AllocFactorMatrix,(V$4+1),FALSE)*$E2529</f>
        <v>4.426813978074553</v>
      </c>
      <c r="W2528" s="25">
        <f t="shared" si="1136"/>
        <v>31.558708254206326</v>
      </c>
      <c r="X2528" s="25">
        <f>VLOOKUP(CONCATENATE($F2528," ",$G2528),AllocFactorMatrix,(X$4+1),FALSE)*$E2529</f>
        <v>11.70913243847898</v>
      </c>
      <c r="Y2528" s="25">
        <f>VLOOKUP(CONCATENATE($F2528," ",$G2528),AllocFactorMatrix,(Y$4+1),FALSE)*$E2529</f>
        <v>0.17906511820237211</v>
      </c>
      <c r="Z2528" s="25">
        <f t="shared" si="1123"/>
        <v>11.888197556681352</v>
      </c>
      <c r="AA2528" s="25">
        <f>VLOOKUP(CONCATENATE($F2528," ",$G2528),AllocFactorMatrix,(AA$4+1),FALSE)*$E2529</f>
        <v>0.69544005159328792</v>
      </c>
      <c r="AB2528" s="25">
        <f>VLOOKUP(CONCATENATE($F2528," ",$G2528),AllocFactorMatrix,(AB$4+1),FALSE)*$E2529</f>
        <v>975.33198962236827</v>
      </c>
      <c r="AC2528" s="25">
        <f>VLOOKUP(CONCATENATE($F2528," ",$G2528),AllocFactorMatrix,(AC$4+1),FALSE)*$E2529</f>
        <v>147.53655826051431</v>
      </c>
    </row>
    <row r="2529" spans="4:29" collapsed="1">
      <c r="D2529" s="20" t="s">
        <v>314</v>
      </c>
      <c r="E2529" s="22">
        <f>'Sch 4'!E491</f>
        <v>54734</v>
      </c>
      <c r="F2529" s="61" t="s">
        <v>204</v>
      </c>
      <c r="G2529" s="20" t="str">
        <f>$G$15</f>
        <v>TOTAL</v>
      </c>
      <c r="H2529" s="24">
        <f t="shared" si="1132"/>
        <v>54733.999999999993</v>
      </c>
      <c r="I2529" s="25">
        <f>VLOOKUP(CONCATENATE($F2529," ",$G2529),AllocFactorMatrix,(I$4+1),FALSE)*$E2529</f>
        <v>33213.279900985821</v>
      </c>
      <c r="J2529" s="25">
        <f>VLOOKUP(CONCATENATE($F2529," ",$G2529),AllocFactorMatrix,(J$4+1),FALSE)*$E2529</f>
        <v>8209.6958338602672</v>
      </c>
      <c r="K2529" s="25">
        <f>VLOOKUP(CONCATENATE($F2529," ",$G2529),AllocFactorMatrix,(K$4+1),FALSE)*$E2529</f>
        <v>77.050404947116434</v>
      </c>
      <c r="L2529" s="25">
        <f>VLOOKUP(CONCATENATE($F2529," ",$G2529),AllocFactorMatrix,(L$4+1),FALSE)*$E2529</f>
        <v>3.3249888646181867</v>
      </c>
      <c r="M2529" s="25">
        <f t="shared" si="1134"/>
        <v>8290.0712276720024</v>
      </c>
      <c r="N2529" s="25">
        <f>VLOOKUP(CONCATENATE($F2529," ",$G2529),AllocFactorMatrix,(N$4+1),FALSE)*$E2529</f>
        <v>2581.5411104129703</v>
      </c>
      <c r="O2529" s="25">
        <f>VLOOKUP(CONCATENATE($F2529," ",$G2529),AllocFactorMatrix,(O$4+1),FALSE)*$E2529</f>
        <v>639.41073685749984</v>
      </c>
      <c r="P2529" s="25">
        <f>VLOOKUP(CONCATENATE($F2529," ",$G2529),AllocFactorMatrix,(P$4+1),FALSE)*$E2529</f>
        <v>37.28780107260971</v>
      </c>
      <c r="Q2529" s="25">
        <f>VLOOKUP(CONCATENATE($F2529," ",$G2529),AllocFactorMatrix,(Q$4+1),FALSE)*$E2529</f>
        <v>7.2441108723466421</v>
      </c>
      <c r="R2529" s="25">
        <f t="shared" si="1135"/>
        <v>3265.4837592154267</v>
      </c>
      <c r="S2529" s="25">
        <f>VLOOKUP(CONCATENATE($F2529," ",$G2529),AllocFactorMatrix,(S$4+1),FALSE)*$E2529</f>
        <v>143.7168388281226</v>
      </c>
      <c r="T2529" s="25">
        <f>VLOOKUP(CONCATENATE($F2529," ",$G2529),AllocFactorMatrix,(T$4+1),FALSE)*$E2529</f>
        <v>1451.6825611803563</v>
      </c>
      <c r="U2529" s="25">
        <f>VLOOKUP(CONCATENATE($F2529," ",$G2529),AllocFactorMatrix,(U$4+1),FALSE)*$E2529</f>
        <v>5792.2376436537998</v>
      </c>
      <c r="V2529" s="25">
        <f>VLOOKUP(CONCATENATE($F2529," ",$G2529),AllocFactorMatrix,(V$4+1),FALSE)*$E2529</f>
        <v>623.59949629682023</v>
      </c>
      <c r="W2529" s="25">
        <f t="shared" si="1136"/>
        <v>8011.2365399590981</v>
      </c>
      <c r="X2529" s="25">
        <f>VLOOKUP(CONCATENATE($F2529," ",$G2529),AllocFactorMatrix,(X$4+1),FALSE)*$E2529</f>
        <v>705.35659957536757</v>
      </c>
      <c r="Y2529" s="25">
        <f>VLOOKUP(CONCATENATE($F2529," ",$G2529),AllocFactorMatrix,(Y$4+1),FALSE)*$E2529</f>
        <v>14.528426820355298</v>
      </c>
      <c r="Z2529" s="25">
        <f t="shared" si="1123"/>
        <v>719.88502639572289</v>
      </c>
      <c r="AA2529" s="25">
        <f>VLOOKUP(CONCATENATE($F2529," ",$G2529),AllocFactorMatrix,(AA$4+1),FALSE)*$E2529</f>
        <v>12.525420972257731</v>
      </c>
      <c r="AB2529" s="25">
        <f>VLOOKUP(CONCATENATE($F2529," ",$G2529),AllocFactorMatrix,(AB$4+1),FALSE)*$E2529</f>
        <v>1054.3540726221904</v>
      </c>
      <c r="AC2529" s="25">
        <f>VLOOKUP(CONCATENATE($F2529," ",$G2529),AllocFactorMatrix,(AC$4+1),FALSE)*$E2529</f>
        <v>167.16405217749073</v>
      </c>
    </row>
    <row r="2530" spans="4:29" hidden="1" outlineLevel="1">
      <c r="F2530" s="61" t="str">
        <f>F2537</f>
        <v>LABOR_M</v>
      </c>
      <c r="G2530" s="20" t="str">
        <f>$G$8</f>
        <v>PRODUCTION</v>
      </c>
      <c r="H2530" s="24">
        <f t="shared" ca="1" si="1132"/>
        <v>0</v>
      </c>
      <c r="I2530" s="25">
        <f ca="1">VLOOKUP(CONCATENATE($F2530," ",$G2530),AllocFactorMatrix,(I$4+1),FALSE)*$E2537</f>
        <v>0</v>
      </c>
      <c r="J2530" s="25">
        <f ca="1">VLOOKUP(CONCATENATE($F2530," ",$G2530),AllocFactorMatrix,(J$4+1),FALSE)*$E2537</f>
        <v>0</v>
      </c>
      <c r="K2530" s="25">
        <f ca="1">VLOOKUP(CONCATENATE($F2530," ",$G2530),AllocFactorMatrix,(K$4+1),FALSE)*$E2537</f>
        <v>0</v>
      </c>
      <c r="L2530" s="25">
        <f ca="1">VLOOKUP(CONCATENATE($F2530," ",$G2530),AllocFactorMatrix,(L$4+1),FALSE)*$E2537</f>
        <v>0</v>
      </c>
      <c r="M2530" s="25">
        <f t="shared" ca="1" si="1122"/>
        <v>0</v>
      </c>
      <c r="N2530" s="25">
        <f ca="1">VLOOKUP(CONCATENATE($F2530," ",$G2530),AllocFactorMatrix,(N$4+1),FALSE)*$E2537</f>
        <v>0</v>
      </c>
      <c r="O2530" s="25">
        <f ca="1">VLOOKUP(CONCATENATE($F2530," ",$G2530),AllocFactorMatrix,(O$4+1),FALSE)*$E2537</f>
        <v>0</v>
      </c>
      <c r="P2530" s="25">
        <f ca="1">VLOOKUP(CONCATENATE($F2530," ",$G2530),AllocFactorMatrix,(P$4+1),FALSE)*$E2537</f>
        <v>0</v>
      </c>
      <c r="Q2530" s="25">
        <f ca="1">VLOOKUP(CONCATENATE($F2530," ",$G2530),AllocFactorMatrix,(Q$4+1),FALSE)*$E2537</f>
        <v>0</v>
      </c>
      <c r="R2530" s="25">
        <f t="shared" ca="1" si="1124"/>
        <v>0</v>
      </c>
      <c r="S2530" s="25">
        <f ca="1">VLOOKUP(CONCATENATE($F2530," ",$G2530),AllocFactorMatrix,(S$4+1),FALSE)*$E2537</f>
        <v>0</v>
      </c>
      <c r="T2530" s="25">
        <f ca="1">VLOOKUP(CONCATENATE($F2530," ",$G2530),AllocFactorMatrix,(T$4+1),FALSE)*$E2537</f>
        <v>0</v>
      </c>
      <c r="U2530" s="25">
        <f ca="1">VLOOKUP(CONCATENATE($F2530," ",$G2530),AllocFactorMatrix,(U$4+1),FALSE)*$E2537</f>
        <v>0</v>
      </c>
      <c r="V2530" s="25">
        <f ca="1">VLOOKUP(CONCATENATE($F2530," ",$G2530),AllocFactorMatrix,(V$4+1),FALSE)*$E2537</f>
        <v>0</v>
      </c>
      <c r="W2530" s="25">
        <f ca="1">SUBTOTAL(9,S2530:V2530)</f>
        <v>0</v>
      </c>
      <c r="X2530" s="25">
        <f ca="1">VLOOKUP(CONCATENATE($F2530," ",$G2530),AllocFactorMatrix,(X$4+1),FALSE)*$E2537</f>
        <v>0</v>
      </c>
      <c r="Y2530" s="25">
        <f ca="1">VLOOKUP(CONCATENATE($F2530," ",$G2530),AllocFactorMatrix,(Y$4+1),FALSE)*$E2537</f>
        <v>0</v>
      </c>
      <c r="Z2530" s="25">
        <f t="shared" ref="Z2530:Z2561" ca="1" si="1137">SUBTOTAL(9,X2530:Y2530)</f>
        <v>0</v>
      </c>
      <c r="AA2530" s="25">
        <f ca="1">VLOOKUP(CONCATENATE($F2530," ",$G2530),AllocFactorMatrix,(AA$4+1),FALSE)*$E2537</f>
        <v>0</v>
      </c>
      <c r="AB2530" s="25">
        <f ca="1">VLOOKUP(CONCATENATE($F2530," ",$G2530),AllocFactorMatrix,(AB$4+1),FALSE)*$E2537</f>
        <v>0</v>
      </c>
      <c r="AC2530" s="25">
        <f ca="1">VLOOKUP(CONCATENATE($F2530," ",$G2530),AllocFactorMatrix,(AC$4+1),FALSE)*$E2537</f>
        <v>0</v>
      </c>
    </row>
    <row r="2531" spans="4:29" hidden="1" outlineLevel="1">
      <c r="F2531" s="61" t="str">
        <f>F2537</f>
        <v>LABOR_M</v>
      </c>
      <c r="G2531" s="20" t="str">
        <f>$G$9</f>
        <v>BULKTRAN</v>
      </c>
      <c r="H2531" s="24">
        <f t="shared" ca="1" si="1132"/>
        <v>0</v>
      </c>
      <c r="I2531" s="25">
        <f ca="1">VLOOKUP(CONCATENATE($F2531," ",$G2531),AllocFactorMatrix,(I$4+1),FALSE)*$E2537</f>
        <v>0</v>
      </c>
      <c r="J2531" s="25">
        <f ca="1">VLOOKUP(CONCATENATE($F2531," ",$G2531),AllocFactorMatrix,(J$4+1),FALSE)*$E2537</f>
        <v>0</v>
      </c>
      <c r="K2531" s="25">
        <f ca="1">VLOOKUP(CONCATENATE($F2531," ",$G2531),AllocFactorMatrix,(K$4+1),FALSE)*$E2537</f>
        <v>0</v>
      </c>
      <c r="L2531" s="25">
        <f ca="1">VLOOKUP(CONCATENATE($F2531," ",$G2531),AllocFactorMatrix,(L$4+1),FALSE)*$E2537</f>
        <v>0</v>
      </c>
      <c r="M2531" s="25">
        <f t="shared" ca="1" si="1122"/>
        <v>0</v>
      </c>
      <c r="N2531" s="25">
        <f ca="1">VLOOKUP(CONCATENATE($F2531," ",$G2531),AllocFactorMatrix,(N$4+1),FALSE)*$E2537</f>
        <v>0</v>
      </c>
      <c r="O2531" s="25">
        <f ca="1">VLOOKUP(CONCATENATE($F2531," ",$G2531),AllocFactorMatrix,(O$4+1),FALSE)*$E2537</f>
        <v>0</v>
      </c>
      <c r="P2531" s="25">
        <f ca="1">VLOOKUP(CONCATENATE($F2531," ",$G2531),AllocFactorMatrix,(P$4+1),FALSE)*$E2537</f>
        <v>0</v>
      </c>
      <c r="Q2531" s="25">
        <f ca="1">VLOOKUP(CONCATENATE($F2531," ",$G2531),AllocFactorMatrix,(Q$4+1),FALSE)*$E2537</f>
        <v>0</v>
      </c>
      <c r="R2531" s="25">
        <f t="shared" ca="1" si="1124"/>
        <v>0</v>
      </c>
      <c r="S2531" s="25">
        <f ca="1">VLOOKUP(CONCATENATE($F2531," ",$G2531),AllocFactorMatrix,(S$4+1),FALSE)*$E2537</f>
        <v>0</v>
      </c>
      <c r="T2531" s="25">
        <f ca="1">VLOOKUP(CONCATENATE($F2531," ",$G2531),AllocFactorMatrix,(T$4+1),FALSE)*$E2537</f>
        <v>0</v>
      </c>
      <c r="U2531" s="25">
        <f ca="1">VLOOKUP(CONCATENATE($F2531," ",$G2531),AllocFactorMatrix,(U$4+1),FALSE)*$E2537</f>
        <v>0</v>
      </c>
      <c r="V2531" s="25">
        <f ca="1">VLOOKUP(CONCATENATE($F2531," ",$G2531),AllocFactorMatrix,(V$4+1),FALSE)*$E2537</f>
        <v>0</v>
      </c>
      <c r="W2531" s="25">
        <f t="shared" ref="W2531:W2537" ca="1" si="1138">SUBTOTAL(9,S2531:V2531)</f>
        <v>0</v>
      </c>
      <c r="X2531" s="25">
        <f ca="1">VLOOKUP(CONCATENATE($F2531," ",$G2531),AllocFactorMatrix,(X$4+1),FALSE)*$E2537</f>
        <v>0</v>
      </c>
      <c r="Y2531" s="25">
        <f ca="1">VLOOKUP(CONCATENATE($F2531," ",$G2531),AllocFactorMatrix,(Y$4+1),FALSE)*$E2537</f>
        <v>0</v>
      </c>
      <c r="Z2531" s="25">
        <f t="shared" ca="1" si="1137"/>
        <v>0</v>
      </c>
      <c r="AA2531" s="25">
        <f ca="1">VLOOKUP(CONCATENATE($F2531," ",$G2531),AllocFactorMatrix,(AA$4+1),FALSE)*$E2537</f>
        <v>0</v>
      </c>
      <c r="AB2531" s="25">
        <f ca="1">VLOOKUP(CONCATENATE($F2531," ",$G2531),AllocFactorMatrix,(AB$4+1),FALSE)*$E2537</f>
        <v>0</v>
      </c>
      <c r="AC2531" s="25">
        <f ca="1">VLOOKUP(CONCATENATE($F2531," ",$G2531),AllocFactorMatrix,(AC$4+1),FALSE)*$E2537</f>
        <v>0</v>
      </c>
    </row>
    <row r="2532" spans="4:29" hidden="1" outlineLevel="1">
      <c r="F2532" s="61" t="str">
        <f>F2537</f>
        <v>LABOR_M</v>
      </c>
      <c r="G2532" s="20" t="str">
        <f>$G$10</f>
        <v>SUBTRAN</v>
      </c>
      <c r="H2532" s="24">
        <f t="shared" ca="1" si="1132"/>
        <v>0</v>
      </c>
      <c r="I2532" s="25">
        <f ca="1">VLOOKUP(CONCATENATE($F2532," ",$G2532),AllocFactorMatrix,(I$4+1),FALSE)*$E2537</f>
        <v>0</v>
      </c>
      <c r="J2532" s="25">
        <f ca="1">VLOOKUP(CONCATENATE($F2532," ",$G2532),AllocFactorMatrix,(J$4+1),FALSE)*$E2537</f>
        <v>0</v>
      </c>
      <c r="K2532" s="25">
        <f ca="1">VLOOKUP(CONCATENATE($F2532," ",$G2532),AllocFactorMatrix,(K$4+1),FALSE)*$E2537</f>
        <v>0</v>
      </c>
      <c r="L2532" s="25">
        <f ca="1">VLOOKUP(CONCATENATE($F2532," ",$G2532),AllocFactorMatrix,(L$4+1),FALSE)*$E2537</f>
        <v>0</v>
      </c>
      <c r="M2532" s="25">
        <f t="shared" ca="1" si="1122"/>
        <v>0</v>
      </c>
      <c r="N2532" s="25">
        <f ca="1">VLOOKUP(CONCATENATE($F2532," ",$G2532),AllocFactorMatrix,(N$4+1),FALSE)*$E2537</f>
        <v>0</v>
      </c>
      <c r="O2532" s="25">
        <f ca="1">VLOOKUP(CONCATENATE($F2532," ",$G2532),AllocFactorMatrix,(O$4+1),FALSE)*$E2537</f>
        <v>0</v>
      </c>
      <c r="P2532" s="25">
        <f ca="1">VLOOKUP(CONCATENATE($F2532," ",$G2532),AllocFactorMatrix,(P$4+1),FALSE)*$E2537</f>
        <v>0</v>
      </c>
      <c r="Q2532" s="25">
        <f ca="1">VLOOKUP(CONCATENATE($F2532," ",$G2532),AllocFactorMatrix,(Q$4+1),FALSE)*$E2537</f>
        <v>0</v>
      </c>
      <c r="R2532" s="25">
        <f t="shared" ca="1" si="1124"/>
        <v>0</v>
      </c>
      <c r="S2532" s="25">
        <f ca="1">VLOOKUP(CONCATENATE($F2532," ",$G2532),AllocFactorMatrix,(S$4+1),FALSE)*$E2537</f>
        <v>0</v>
      </c>
      <c r="T2532" s="25">
        <f ca="1">VLOOKUP(CONCATENATE($F2532," ",$G2532),AllocFactorMatrix,(T$4+1),FALSE)*$E2537</f>
        <v>0</v>
      </c>
      <c r="U2532" s="25">
        <f ca="1">VLOOKUP(CONCATENATE($F2532," ",$G2532),AllocFactorMatrix,(U$4+1),FALSE)*$E2537</f>
        <v>0</v>
      </c>
      <c r="V2532" s="25">
        <f ca="1">VLOOKUP(CONCATENATE($F2532," ",$G2532),AllocFactorMatrix,(V$4+1),FALSE)*$E2537</f>
        <v>0</v>
      </c>
      <c r="W2532" s="25">
        <f t="shared" ca="1" si="1138"/>
        <v>0</v>
      </c>
      <c r="X2532" s="25">
        <f ca="1">VLOOKUP(CONCATENATE($F2532," ",$G2532),AllocFactorMatrix,(X$4+1),FALSE)*$E2537</f>
        <v>0</v>
      </c>
      <c r="Y2532" s="25">
        <f ca="1">VLOOKUP(CONCATENATE($F2532," ",$G2532),AllocFactorMatrix,(Y$4+1),FALSE)*$E2537</f>
        <v>0</v>
      </c>
      <c r="Z2532" s="25">
        <f t="shared" ca="1" si="1137"/>
        <v>0</v>
      </c>
      <c r="AA2532" s="25">
        <f ca="1">VLOOKUP(CONCATENATE($F2532," ",$G2532),AllocFactorMatrix,(AA$4+1),FALSE)*$E2537</f>
        <v>0</v>
      </c>
      <c r="AB2532" s="25">
        <f ca="1">VLOOKUP(CONCATENATE($F2532," ",$G2532),AllocFactorMatrix,(AB$4+1),FALSE)*$E2537</f>
        <v>0</v>
      </c>
      <c r="AC2532" s="25">
        <f ca="1">VLOOKUP(CONCATENATE($F2532," ",$G2532),AllocFactorMatrix,(AC$4+1),FALSE)*$E2537</f>
        <v>0</v>
      </c>
    </row>
    <row r="2533" spans="4:29" hidden="1" outlineLevel="1">
      <c r="F2533" s="61" t="str">
        <f>F2537</f>
        <v>LABOR_M</v>
      </c>
      <c r="G2533" s="20" t="str">
        <f>$G$11</f>
        <v>DISTPRI</v>
      </c>
      <c r="H2533" s="24">
        <f t="shared" ca="1" si="1132"/>
        <v>0</v>
      </c>
      <c r="I2533" s="25">
        <f ca="1">VLOOKUP(CONCATENATE($F2533," ",$G2533),AllocFactorMatrix,(I$4+1),FALSE)*$E2537</f>
        <v>0</v>
      </c>
      <c r="J2533" s="25">
        <f ca="1">VLOOKUP(CONCATENATE($F2533," ",$G2533),AllocFactorMatrix,(J$4+1),FALSE)*$E2537</f>
        <v>0</v>
      </c>
      <c r="K2533" s="25">
        <f ca="1">VLOOKUP(CONCATENATE($F2533," ",$G2533),AllocFactorMatrix,(K$4+1),FALSE)*$E2537</f>
        <v>0</v>
      </c>
      <c r="L2533" s="25">
        <f ca="1">VLOOKUP(CONCATENATE($F2533," ",$G2533),AllocFactorMatrix,(L$4+1),FALSE)*$E2537</f>
        <v>0</v>
      </c>
      <c r="M2533" s="25">
        <f t="shared" ca="1" si="1122"/>
        <v>0</v>
      </c>
      <c r="N2533" s="25">
        <f ca="1">VLOOKUP(CONCATENATE($F2533," ",$G2533),AllocFactorMatrix,(N$4+1),FALSE)*$E2537</f>
        <v>0</v>
      </c>
      <c r="O2533" s="25">
        <f ca="1">VLOOKUP(CONCATENATE($F2533," ",$G2533),AllocFactorMatrix,(O$4+1),FALSE)*$E2537</f>
        <v>0</v>
      </c>
      <c r="P2533" s="25">
        <f ca="1">VLOOKUP(CONCATENATE($F2533," ",$G2533),AllocFactorMatrix,(P$4+1),FALSE)*$E2537</f>
        <v>0</v>
      </c>
      <c r="Q2533" s="25">
        <f ca="1">VLOOKUP(CONCATENATE($F2533," ",$G2533),AllocFactorMatrix,(Q$4+1),FALSE)*$E2537</f>
        <v>0</v>
      </c>
      <c r="R2533" s="25">
        <f t="shared" ca="1" si="1124"/>
        <v>0</v>
      </c>
      <c r="S2533" s="25">
        <f ca="1">VLOOKUP(CONCATENATE($F2533," ",$G2533),AllocFactorMatrix,(S$4+1),FALSE)*$E2537</f>
        <v>0</v>
      </c>
      <c r="T2533" s="25">
        <f ca="1">VLOOKUP(CONCATENATE($F2533," ",$G2533),AllocFactorMatrix,(T$4+1),FALSE)*$E2537</f>
        <v>0</v>
      </c>
      <c r="U2533" s="25">
        <f ca="1">VLOOKUP(CONCATENATE($F2533," ",$G2533),AllocFactorMatrix,(U$4+1),FALSE)*$E2537</f>
        <v>0</v>
      </c>
      <c r="V2533" s="25">
        <f ca="1">VLOOKUP(CONCATENATE($F2533," ",$G2533),AllocFactorMatrix,(V$4+1),FALSE)*$E2537</f>
        <v>0</v>
      </c>
      <c r="W2533" s="25">
        <f t="shared" ca="1" si="1138"/>
        <v>0</v>
      </c>
      <c r="X2533" s="25">
        <f ca="1">VLOOKUP(CONCATENATE($F2533," ",$G2533),AllocFactorMatrix,(X$4+1),FALSE)*$E2537</f>
        <v>0</v>
      </c>
      <c r="Y2533" s="25">
        <f ca="1">VLOOKUP(CONCATENATE($F2533," ",$G2533),AllocFactorMatrix,(Y$4+1),FALSE)*$E2537</f>
        <v>0</v>
      </c>
      <c r="Z2533" s="25">
        <f t="shared" ca="1" si="1137"/>
        <v>0</v>
      </c>
      <c r="AA2533" s="25">
        <f ca="1">VLOOKUP(CONCATENATE($F2533," ",$G2533),AllocFactorMatrix,(AA$4+1),FALSE)*$E2537</f>
        <v>0</v>
      </c>
      <c r="AB2533" s="25">
        <f ca="1">VLOOKUP(CONCATENATE($F2533," ",$G2533),AllocFactorMatrix,(AB$4+1),FALSE)*$E2537</f>
        <v>0</v>
      </c>
      <c r="AC2533" s="25">
        <f ca="1">VLOOKUP(CONCATENATE($F2533," ",$G2533),AllocFactorMatrix,(AC$4+1),FALSE)*$E2537</f>
        <v>0</v>
      </c>
    </row>
    <row r="2534" spans="4:29" hidden="1" outlineLevel="1">
      <c r="F2534" s="61" t="str">
        <f>F2537</f>
        <v>LABOR_M</v>
      </c>
      <c r="G2534" s="20" t="str">
        <f>$G$12</f>
        <v>DISTSEC</v>
      </c>
      <c r="H2534" s="24">
        <f t="shared" ca="1" si="1132"/>
        <v>0</v>
      </c>
      <c r="I2534" s="25">
        <f ca="1">VLOOKUP(CONCATENATE($F2534," ",$G2534),AllocFactorMatrix,(I$4+1),FALSE)*$E2537</f>
        <v>0</v>
      </c>
      <c r="J2534" s="25">
        <f ca="1">VLOOKUP(CONCATENATE($F2534," ",$G2534),AllocFactorMatrix,(J$4+1),FALSE)*$E2537</f>
        <v>0</v>
      </c>
      <c r="K2534" s="25">
        <f ca="1">VLOOKUP(CONCATENATE($F2534," ",$G2534),AllocFactorMatrix,(K$4+1),FALSE)*$E2537</f>
        <v>0</v>
      </c>
      <c r="L2534" s="25">
        <f ca="1">VLOOKUP(CONCATENATE($F2534," ",$G2534),AllocFactorMatrix,(L$4+1),FALSE)*$E2537</f>
        <v>0</v>
      </c>
      <c r="M2534" s="25">
        <f t="shared" ca="1" si="1122"/>
        <v>0</v>
      </c>
      <c r="N2534" s="25">
        <f ca="1">VLOOKUP(CONCATENATE($F2534," ",$G2534),AllocFactorMatrix,(N$4+1),FALSE)*$E2537</f>
        <v>0</v>
      </c>
      <c r="O2534" s="25">
        <f ca="1">VLOOKUP(CONCATENATE($F2534," ",$G2534),AllocFactorMatrix,(O$4+1),FALSE)*$E2537</f>
        <v>0</v>
      </c>
      <c r="P2534" s="25">
        <f ca="1">VLOOKUP(CONCATENATE($F2534," ",$G2534),AllocFactorMatrix,(P$4+1),FALSE)*$E2537</f>
        <v>0</v>
      </c>
      <c r="Q2534" s="25">
        <f ca="1">VLOOKUP(CONCATENATE($F2534," ",$G2534),AllocFactorMatrix,(Q$4+1),FALSE)*$E2537</f>
        <v>0</v>
      </c>
      <c r="R2534" s="25">
        <f t="shared" ca="1" si="1124"/>
        <v>0</v>
      </c>
      <c r="S2534" s="25">
        <f ca="1">VLOOKUP(CONCATENATE($F2534," ",$G2534),AllocFactorMatrix,(S$4+1),FALSE)*$E2537</f>
        <v>0</v>
      </c>
      <c r="T2534" s="25">
        <f ca="1">VLOOKUP(CONCATENATE($F2534," ",$G2534),AllocFactorMatrix,(T$4+1),FALSE)*$E2537</f>
        <v>0</v>
      </c>
      <c r="U2534" s="25">
        <f ca="1">VLOOKUP(CONCATENATE($F2534," ",$G2534),AllocFactorMatrix,(U$4+1),FALSE)*$E2537</f>
        <v>0</v>
      </c>
      <c r="V2534" s="25">
        <f ca="1">VLOOKUP(CONCATENATE($F2534," ",$G2534),AllocFactorMatrix,(V$4+1),FALSE)*$E2537</f>
        <v>0</v>
      </c>
      <c r="W2534" s="25">
        <f t="shared" ca="1" si="1138"/>
        <v>0</v>
      </c>
      <c r="X2534" s="25">
        <f ca="1">VLOOKUP(CONCATENATE($F2534," ",$G2534),AllocFactorMatrix,(X$4+1),FALSE)*$E2537</f>
        <v>0</v>
      </c>
      <c r="Y2534" s="25">
        <f ca="1">VLOOKUP(CONCATENATE($F2534," ",$G2534),AllocFactorMatrix,(Y$4+1),FALSE)*$E2537</f>
        <v>0</v>
      </c>
      <c r="Z2534" s="25">
        <f t="shared" ca="1" si="1137"/>
        <v>0</v>
      </c>
      <c r="AA2534" s="25">
        <f ca="1">VLOOKUP(CONCATENATE($F2534," ",$G2534),AllocFactorMatrix,(AA$4+1),FALSE)*$E2537</f>
        <v>0</v>
      </c>
      <c r="AB2534" s="25">
        <f ca="1">VLOOKUP(CONCATENATE($F2534," ",$G2534),AllocFactorMatrix,(AB$4+1),FALSE)*$E2537</f>
        <v>0</v>
      </c>
      <c r="AC2534" s="25">
        <f ca="1">VLOOKUP(CONCATENATE($F2534," ",$G2534),AllocFactorMatrix,(AC$4+1),FALSE)*$E2537</f>
        <v>0</v>
      </c>
    </row>
    <row r="2535" spans="4:29" hidden="1" outlineLevel="1">
      <c r="F2535" s="61" t="str">
        <f>F2537</f>
        <v>LABOR_M</v>
      </c>
      <c r="G2535" s="20" t="str">
        <f>$G$13</f>
        <v>ENERGY</v>
      </c>
      <c r="H2535" s="24">
        <f t="shared" ca="1" si="1132"/>
        <v>0</v>
      </c>
      <c r="I2535" s="25">
        <f ca="1">VLOOKUP(CONCATENATE($F2535," ",$G2535),AllocFactorMatrix,(I$4+1),FALSE)*$E2537</f>
        <v>0</v>
      </c>
      <c r="J2535" s="25">
        <f ca="1">VLOOKUP(CONCATENATE($F2535," ",$G2535),AllocFactorMatrix,(J$4+1),FALSE)*$E2537</f>
        <v>0</v>
      </c>
      <c r="K2535" s="25">
        <f ca="1">VLOOKUP(CONCATENATE($F2535," ",$G2535),AllocFactorMatrix,(K$4+1),FALSE)*$E2537</f>
        <v>0</v>
      </c>
      <c r="L2535" s="25">
        <f ca="1">VLOOKUP(CONCATENATE($F2535," ",$G2535),AllocFactorMatrix,(L$4+1),FALSE)*$E2537</f>
        <v>0</v>
      </c>
      <c r="M2535" s="25">
        <f t="shared" ca="1" si="1122"/>
        <v>0</v>
      </c>
      <c r="N2535" s="25">
        <f ca="1">VLOOKUP(CONCATENATE($F2535," ",$G2535),AllocFactorMatrix,(N$4+1),FALSE)*$E2537</f>
        <v>0</v>
      </c>
      <c r="O2535" s="25">
        <f ca="1">VLOOKUP(CONCATENATE($F2535," ",$G2535),AllocFactorMatrix,(O$4+1),FALSE)*$E2537</f>
        <v>0</v>
      </c>
      <c r="P2535" s="25">
        <f ca="1">VLOOKUP(CONCATENATE($F2535," ",$G2535),AllocFactorMatrix,(P$4+1),FALSE)*$E2537</f>
        <v>0</v>
      </c>
      <c r="Q2535" s="25">
        <f ca="1">VLOOKUP(CONCATENATE($F2535," ",$G2535),AllocFactorMatrix,(Q$4+1),FALSE)*$E2537</f>
        <v>0</v>
      </c>
      <c r="R2535" s="25">
        <f t="shared" ca="1" si="1124"/>
        <v>0</v>
      </c>
      <c r="S2535" s="25">
        <f ca="1">VLOOKUP(CONCATENATE($F2535," ",$G2535),AllocFactorMatrix,(S$4+1),FALSE)*$E2537</f>
        <v>0</v>
      </c>
      <c r="T2535" s="25">
        <f ca="1">VLOOKUP(CONCATENATE($F2535," ",$G2535),AllocFactorMatrix,(T$4+1),FALSE)*$E2537</f>
        <v>0</v>
      </c>
      <c r="U2535" s="25">
        <f ca="1">VLOOKUP(CONCATENATE($F2535," ",$G2535),AllocFactorMatrix,(U$4+1),FALSE)*$E2537</f>
        <v>0</v>
      </c>
      <c r="V2535" s="25">
        <f ca="1">VLOOKUP(CONCATENATE($F2535," ",$G2535),AllocFactorMatrix,(V$4+1),FALSE)*$E2537</f>
        <v>0</v>
      </c>
      <c r="W2535" s="25">
        <f t="shared" ca="1" si="1138"/>
        <v>0</v>
      </c>
      <c r="X2535" s="25">
        <f ca="1">VLOOKUP(CONCATENATE($F2535," ",$G2535),AllocFactorMatrix,(X$4+1),FALSE)*$E2537</f>
        <v>0</v>
      </c>
      <c r="Y2535" s="25">
        <f ca="1">VLOOKUP(CONCATENATE($F2535," ",$G2535),AllocFactorMatrix,(Y$4+1),FALSE)*$E2537</f>
        <v>0</v>
      </c>
      <c r="Z2535" s="25">
        <f t="shared" ca="1" si="1137"/>
        <v>0</v>
      </c>
      <c r="AA2535" s="25">
        <f ca="1">VLOOKUP(CONCATENATE($F2535," ",$G2535),AllocFactorMatrix,(AA$4+1),FALSE)*$E2537</f>
        <v>0</v>
      </c>
      <c r="AB2535" s="25">
        <f ca="1">VLOOKUP(CONCATENATE($F2535," ",$G2535),AllocFactorMatrix,(AB$4+1),FALSE)*$E2537</f>
        <v>0</v>
      </c>
      <c r="AC2535" s="25">
        <f ca="1">VLOOKUP(CONCATENATE($F2535," ",$G2535),AllocFactorMatrix,(AC$4+1),FALSE)*$E2537</f>
        <v>0</v>
      </c>
    </row>
    <row r="2536" spans="4:29" hidden="1" outlineLevel="1">
      <c r="F2536" s="61" t="str">
        <f>F2537</f>
        <v>LABOR_M</v>
      </c>
      <c r="G2536" s="20" t="str">
        <f>$G$14</f>
        <v>CUSTOMER</v>
      </c>
      <c r="H2536" s="24">
        <f t="shared" ca="1" si="1132"/>
        <v>0</v>
      </c>
      <c r="I2536" s="25">
        <f ca="1">VLOOKUP(CONCATENATE($F2536," ",$G2536),AllocFactorMatrix,(I$4+1),FALSE)*$E2537</f>
        <v>0</v>
      </c>
      <c r="J2536" s="25">
        <f ca="1">VLOOKUP(CONCATENATE($F2536," ",$G2536),AllocFactorMatrix,(J$4+1),FALSE)*$E2537</f>
        <v>0</v>
      </c>
      <c r="K2536" s="25">
        <f ca="1">VLOOKUP(CONCATENATE($F2536," ",$G2536),AllocFactorMatrix,(K$4+1),FALSE)*$E2537</f>
        <v>0</v>
      </c>
      <c r="L2536" s="25">
        <f ca="1">VLOOKUP(CONCATENATE($F2536," ",$G2536),AllocFactorMatrix,(L$4+1),FALSE)*$E2537</f>
        <v>0</v>
      </c>
      <c r="M2536" s="25">
        <f t="shared" ca="1" si="1122"/>
        <v>0</v>
      </c>
      <c r="N2536" s="25">
        <f ca="1">VLOOKUP(CONCATENATE($F2536," ",$G2536),AllocFactorMatrix,(N$4+1),FALSE)*$E2537</f>
        <v>0</v>
      </c>
      <c r="O2536" s="25">
        <f ca="1">VLOOKUP(CONCATENATE($F2536," ",$G2536),AllocFactorMatrix,(O$4+1),FALSE)*$E2537</f>
        <v>0</v>
      </c>
      <c r="P2536" s="25">
        <f ca="1">VLOOKUP(CONCATENATE($F2536," ",$G2536),AllocFactorMatrix,(P$4+1),FALSE)*$E2537</f>
        <v>0</v>
      </c>
      <c r="Q2536" s="25">
        <f ca="1">VLOOKUP(CONCATENATE($F2536," ",$G2536),AllocFactorMatrix,(Q$4+1),FALSE)*$E2537</f>
        <v>0</v>
      </c>
      <c r="R2536" s="25">
        <f t="shared" ca="1" si="1124"/>
        <v>0</v>
      </c>
      <c r="S2536" s="25">
        <f ca="1">VLOOKUP(CONCATENATE($F2536," ",$G2536),AllocFactorMatrix,(S$4+1),FALSE)*$E2537</f>
        <v>0</v>
      </c>
      <c r="T2536" s="25">
        <f ca="1">VLOOKUP(CONCATENATE($F2536," ",$G2536),AllocFactorMatrix,(T$4+1),FALSE)*$E2537</f>
        <v>0</v>
      </c>
      <c r="U2536" s="25">
        <f ca="1">VLOOKUP(CONCATENATE($F2536," ",$G2536),AllocFactorMatrix,(U$4+1),FALSE)*$E2537</f>
        <v>0</v>
      </c>
      <c r="V2536" s="25">
        <f ca="1">VLOOKUP(CONCATENATE($F2536," ",$G2536),AllocFactorMatrix,(V$4+1),FALSE)*$E2537</f>
        <v>0</v>
      </c>
      <c r="W2536" s="25">
        <f t="shared" ca="1" si="1138"/>
        <v>0</v>
      </c>
      <c r="X2536" s="25">
        <f ca="1">VLOOKUP(CONCATENATE($F2536," ",$G2536),AllocFactorMatrix,(X$4+1),FALSE)*$E2537</f>
        <v>0</v>
      </c>
      <c r="Y2536" s="25">
        <f ca="1">VLOOKUP(CONCATENATE($F2536," ",$G2536),AllocFactorMatrix,(Y$4+1),FALSE)*$E2537</f>
        <v>0</v>
      </c>
      <c r="Z2536" s="25">
        <f t="shared" ca="1" si="1137"/>
        <v>0</v>
      </c>
      <c r="AA2536" s="25">
        <f ca="1">VLOOKUP(CONCATENATE($F2536," ",$G2536),AllocFactorMatrix,(AA$4+1),FALSE)*$E2537</f>
        <v>0</v>
      </c>
      <c r="AB2536" s="25">
        <f ca="1">VLOOKUP(CONCATENATE($F2536," ",$G2536),AllocFactorMatrix,(AB$4+1),FALSE)*$E2537</f>
        <v>0</v>
      </c>
      <c r="AC2536" s="25">
        <f ca="1">VLOOKUP(CONCATENATE($F2536," ",$G2536),AllocFactorMatrix,(AC$4+1),FALSE)*$E2537</f>
        <v>0</v>
      </c>
    </row>
    <row r="2537" spans="4:29" collapsed="1">
      <c r="D2537" s="91" t="s">
        <v>507</v>
      </c>
      <c r="E2537" s="22">
        <f>'Sch 4'!E492</f>
        <v>0</v>
      </c>
      <c r="F2537" s="61" t="s">
        <v>69</v>
      </c>
      <c r="G2537" s="20" t="str">
        <f>$G$15</f>
        <v>TOTAL</v>
      </c>
      <c r="H2537" s="24">
        <f t="shared" ca="1" si="1132"/>
        <v>0</v>
      </c>
      <c r="I2537" s="25">
        <f ca="1">VLOOKUP(CONCATENATE($F2537," ",$G2537),AllocFactorMatrix,(I$4+1),FALSE)*$E2537</f>
        <v>0</v>
      </c>
      <c r="J2537" s="25">
        <f ca="1">VLOOKUP(CONCATENATE($F2537," ",$G2537),AllocFactorMatrix,(J$4+1),FALSE)*$E2537</f>
        <v>0</v>
      </c>
      <c r="K2537" s="25">
        <f ca="1">VLOOKUP(CONCATENATE($F2537," ",$G2537),AllocFactorMatrix,(K$4+1),FALSE)*$E2537</f>
        <v>0</v>
      </c>
      <c r="L2537" s="25">
        <f ca="1">VLOOKUP(CONCATENATE($F2537," ",$G2537),AllocFactorMatrix,(L$4+1),FALSE)*$E2537</f>
        <v>0</v>
      </c>
      <c r="M2537" s="25">
        <f t="shared" ca="1" si="1122"/>
        <v>0</v>
      </c>
      <c r="N2537" s="25">
        <f ca="1">VLOOKUP(CONCATENATE($F2537," ",$G2537),AllocFactorMatrix,(N$4+1),FALSE)*$E2537</f>
        <v>0</v>
      </c>
      <c r="O2537" s="25">
        <f ca="1">VLOOKUP(CONCATENATE($F2537," ",$G2537),AllocFactorMatrix,(O$4+1),FALSE)*$E2537</f>
        <v>0</v>
      </c>
      <c r="P2537" s="25">
        <f ca="1">VLOOKUP(CONCATENATE($F2537," ",$G2537),AllocFactorMatrix,(P$4+1),FALSE)*$E2537</f>
        <v>0</v>
      </c>
      <c r="Q2537" s="25">
        <f ca="1">VLOOKUP(CONCATENATE($F2537," ",$G2537),AllocFactorMatrix,(Q$4+1),FALSE)*$E2537</f>
        <v>0</v>
      </c>
      <c r="R2537" s="25">
        <f t="shared" ca="1" si="1124"/>
        <v>0</v>
      </c>
      <c r="S2537" s="25">
        <f ca="1">VLOOKUP(CONCATENATE($F2537," ",$G2537),AllocFactorMatrix,(S$4+1),FALSE)*$E2537</f>
        <v>0</v>
      </c>
      <c r="T2537" s="25">
        <f ca="1">VLOOKUP(CONCATENATE($F2537," ",$G2537),AllocFactorMatrix,(T$4+1),FALSE)*$E2537</f>
        <v>0</v>
      </c>
      <c r="U2537" s="25">
        <f ca="1">VLOOKUP(CONCATENATE($F2537," ",$G2537),AllocFactorMatrix,(U$4+1),FALSE)*$E2537</f>
        <v>0</v>
      </c>
      <c r="V2537" s="25">
        <f ca="1">VLOOKUP(CONCATENATE($F2537," ",$G2537),AllocFactorMatrix,(V$4+1),FALSE)*$E2537</f>
        <v>0</v>
      </c>
      <c r="W2537" s="25">
        <f t="shared" ca="1" si="1138"/>
        <v>0</v>
      </c>
      <c r="X2537" s="25">
        <f ca="1">VLOOKUP(CONCATENATE($F2537," ",$G2537),AllocFactorMatrix,(X$4+1),FALSE)*$E2537</f>
        <v>0</v>
      </c>
      <c r="Y2537" s="25">
        <f ca="1">VLOOKUP(CONCATENATE($F2537," ",$G2537),AllocFactorMatrix,(Y$4+1),FALSE)*$E2537</f>
        <v>0</v>
      </c>
      <c r="Z2537" s="25">
        <f t="shared" ca="1" si="1137"/>
        <v>0</v>
      </c>
      <c r="AA2537" s="25">
        <f ca="1">VLOOKUP(CONCATENATE($F2537," ",$G2537),AllocFactorMatrix,(AA$4+1),FALSE)*$E2537</f>
        <v>0</v>
      </c>
      <c r="AB2537" s="25">
        <f ca="1">VLOOKUP(CONCATENATE($F2537," ",$G2537),AllocFactorMatrix,(AB$4+1),FALSE)*$E2537</f>
        <v>0</v>
      </c>
      <c r="AC2537" s="25">
        <f ca="1">VLOOKUP(CONCATENATE($F2537," ",$G2537),AllocFactorMatrix,(AC$4+1),FALSE)*$E2537</f>
        <v>0</v>
      </c>
    </row>
    <row r="2538" spans="4:29" hidden="1" outlineLevel="1">
      <c r="F2538" s="61" t="str">
        <f>F2545</f>
        <v>LABOR_M</v>
      </c>
      <c r="G2538" s="20" t="str">
        <f>$G$8</f>
        <v>PRODUCTION</v>
      </c>
      <c r="H2538" s="24">
        <f t="shared" ca="1" si="1132"/>
        <v>1311022.2655820032</v>
      </c>
      <c r="I2538" s="25">
        <f ca="1">VLOOKUP(CONCATENATE($F2538," ",$G2538),AllocFactorMatrix,(I$4+1),FALSE)*$E2545</f>
        <v>642850.48210705328</v>
      </c>
      <c r="J2538" s="25">
        <f ca="1">VLOOKUP(CONCATENATE($F2538," ",$G2538),AllocFactorMatrix,(J$4+1),FALSE)*$E2545</f>
        <v>162616.175482772</v>
      </c>
      <c r="K2538" s="25">
        <f ca="1">VLOOKUP(CONCATENATE($F2538," ",$G2538),AllocFactorMatrix,(K$4+1),FALSE)*$E2545</f>
        <v>1901.2304352794868</v>
      </c>
      <c r="L2538" s="25">
        <f ca="1">VLOOKUP(CONCATENATE($F2538," ",$G2538),AllocFactorMatrix,(L$4+1),FALSE)*$E2545</f>
        <v>46.837775914733726</v>
      </c>
      <c r="M2538" s="25">
        <f t="shared" ca="1" si="1122"/>
        <v>164564.24369396621</v>
      </c>
      <c r="N2538" s="25">
        <f ca="1">VLOOKUP(CONCATENATE($F2538," ",$G2538),AllocFactorMatrix,(N$4+1),FALSE)*$E2545</f>
        <v>68040.648030858792</v>
      </c>
      <c r="O2538" s="25">
        <f ca="1">VLOOKUP(CONCATENATE($F2538," ",$G2538),AllocFactorMatrix,(O$4+1),FALSE)*$E2545</f>
        <v>19377.642539638415</v>
      </c>
      <c r="P2538" s="25">
        <f ca="1">VLOOKUP(CONCATENATE($F2538," ",$G2538),AllocFactorMatrix,(P$4+1),FALSE)*$E2545</f>
        <v>1533.4591827315373</v>
      </c>
      <c r="Q2538" s="25">
        <f ca="1">VLOOKUP(CONCATENATE($F2538," ",$G2538),AllocFactorMatrix,(Q$4+1),FALSE)*$E2545</f>
        <v>323.68619530172737</v>
      </c>
      <c r="R2538" s="25">
        <f t="shared" ca="1" si="1124"/>
        <v>89275.435948530459</v>
      </c>
      <c r="S2538" s="25">
        <f ca="1">VLOOKUP(CONCATENATE($F2538," ",$G2538),AllocFactorMatrix,(S$4+1),FALSE)*$E2545</f>
        <v>4087.2223774517952</v>
      </c>
      <c r="T2538" s="25">
        <f ca="1">VLOOKUP(CONCATENATE($F2538," ",$G2538),AllocFactorMatrix,(T$4+1),FALSE)*$E2545</f>
        <v>44557.894234453182</v>
      </c>
      <c r="U2538" s="25">
        <f ca="1">VLOOKUP(CONCATENATE($F2538," ",$G2538),AllocFactorMatrix,(U$4+1),FALSE)*$E2545</f>
        <v>297586.05052207323</v>
      </c>
      <c r="V2538" s="25">
        <f ca="1">VLOOKUP(CONCATENATE($F2538," ",$G2538),AllocFactorMatrix,(V$4+1),FALSE)*$E2545</f>
        <v>46685.628259650541</v>
      </c>
      <c r="W2538" s="25">
        <f ca="1">SUBTOTAL(9,S2538:V2538)</f>
        <v>392916.79539362877</v>
      </c>
      <c r="X2538" s="25">
        <f ca="1">VLOOKUP(CONCATENATE($F2538," ",$G2538),AllocFactorMatrix,(X$4+1),FALSE)*$E2545</f>
        <v>18468.082298327372</v>
      </c>
      <c r="Y2538" s="25">
        <f ca="1">VLOOKUP(CONCATENATE($F2538," ",$G2538),AllocFactorMatrix,(Y$4+1),FALSE)*$E2545</f>
        <v>445.82625833367916</v>
      </c>
      <c r="Z2538" s="25">
        <f t="shared" ca="1" si="1137"/>
        <v>18913.908556661052</v>
      </c>
      <c r="AA2538" s="25">
        <f ca="1">VLOOKUP(CONCATENATE($F2538," ",$G2538),AllocFactorMatrix,(AA$4+1),FALSE)*$E2545</f>
        <v>321.98731342993693</v>
      </c>
      <c r="AB2538" s="25">
        <f ca="1">VLOOKUP(CONCATENATE($F2538," ",$G2538),AllocFactorMatrix,(AB$4+1),FALSE)*$E2545</f>
        <v>1745.8794617759513</v>
      </c>
      <c r="AC2538" s="25">
        <f ca="1">VLOOKUP(CONCATENATE($F2538," ",$G2538),AllocFactorMatrix,(AC$4+1),FALSE)*$E2545</f>
        <v>433.53310695751549</v>
      </c>
    </row>
    <row r="2539" spans="4:29" hidden="1" outlineLevel="1">
      <c r="F2539" s="61" t="str">
        <f>F2545</f>
        <v>LABOR_M</v>
      </c>
      <c r="G2539" s="20" t="str">
        <f>$G$9</f>
        <v>BULKTRAN</v>
      </c>
      <c r="H2539" s="24">
        <f t="shared" ca="1" si="1132"/>
        <v>352760.99444932368</v>
      </c>
      <c r="I2539" s="25">
        <f ca="1">VLOOKUP(CONCATENATE($F2539," ",$G2539),AllocFactorMatrix,(I$4+1),FALSE)*$E2545</f>
        <v>172973.8550623623</v>
      </c>
      <c r="J2539" s="25">
        <f ca="1">VLOOKUP(CONCATENATE($F2539," ",$G2539),AllocFactorMatrix,(J$4+1),FALSE)*$E2545</f>
        <v>43755.65944441258</v>
      </c>
      <c r="K2539" s="25">
        <f ca="1">VLOOKUP(CONCATENATE($F2539," ",$G2539),AllocFactorMatrix,(K$4+1),FALSE)*$E2545</f>
        <v>511.57021252326086</v>
      </c>
      <c r="L2539" s="25">
        <f ca="1">VLOOKUP(CONCATENATE($F2539," ",$G2539),AllocFactorMatrix,(L$4+1),FALSE)*$E2545</f>
        <v>12.602791610210518</v>
      </c>
      <c r="M2539" s="25">
        <f t="shared" ca="1" si="1122"/>
        <v>44279.832448546054</v>
      </c>
      <c r="N2539" s="25">
        <f ca="1">VLOOKUP(CONCATENATE($F2539," ",$G2539),AllocFactorMatrix,(N$4+1),FALSE)*$E2545</f>
        <v>18307.916877130156</v>
      </c>
      <c r="O2539" s="25">
        <f ca="1">VLOOKUP(CONCATENATE($F2539," ",$G2539),AllocFactorMatrix,(O$4+1),FALSE)*$E2545</f>
        <v>5214.0048508877153</v>
      </c>
      <c r="P2539" s="25">
        <f ca="1">VLOOKUP(CONCATENATE($F2539," ",$G2539),AllocFactorMatrix,(P$4+1),FALSE)*$E2545</f>
        <v>412.612814022409</v>
      </c>
      <c r="Q2539" s="25">
        <f ca="1">VLOOKUP(CONCATENATE($F2539," ",$G2539),AllocFactorMatrix,(Q$4+1),FALSE)*$E2545</f>
        <v>87.095289791638777</v>
      </c>
      <c r="R2539" s="25">
        <f t="shared" ca="1" si="1124"/>
        <v>24021.62983183192</v>
      </c>
      <c r="S2539" s="25">
        <f ca="1">VLOOKUP(CONCATENATE($F2539," ",$G2539),AllocFactorMatrix,(S$4+1),FALSE)*$E2545</f>
        <v>1099.7621232354584</v>
      </c>
      <c r="T2539" s="25">
        <f ca="1">VLOOKUP(CONCATENATE($F2539," ",$G2539),AllocFactorMatrix,(T$4+1),FALSE)*$E2545</f>
        <v>11989.336484484234</v>
      </c>
      <c r="U2539" s="25">
        <f ca="1">VLOOKUP(CONCATENATE($F2539," ",$G2539),AllocFactorMatrix,(U$4+1),FALSE)*$E2545</f>
        <v>80072.439555258665</v>
      </c>
      <c r="V2539" s="25">
        <f ca="1">VLOOKUP(CONCATENATE($F2539," ",$G2539),AllocFactorMatrix,(V$4+1),FALSE)*$E2545</f>
        <v>12561.852749354135</v>
      </c>
      <c r="W2539" s="25">
        <f t="shared" ref="W2539:W2545" ca="1" si="1139">SUBTOTAL(9,S2539:V2539)</f>
        <v>105723.39091233248</v>
      </c>
      <c r="X2539" s="25">
        <f ca="1">VLOOKUP(CONCATENATE($F2539," ",$G2539),AllocFactorMatrix,(X$4+1),FALSE)*$E2545</f>
        <v>4969.2665396783223</v>
      </c>
      <c r="Y2539" s="25">
        <f ca="1">VLOOKUP(CONCATENATE($F2539," ",$G2539),AllocFactorMatrix,(Y$4+1),FALSE)*$E2545</f>
        <v>119.95991095665546</v>
      </c>
      <c r="Z2539" s="25">
        <f t="shared" ca="1" si="1137"/>
        <v>5089.2264506349775</v>
      </c>
      <c r="AA2539" s="25">
        <f ca="1">VLOOKUP(CONCATENATE($F2539," ",$G2539),AllocFactorMatrix,(AA$4+1),FALSE)*$E2545</f>
        <v>86.638166160501441</v>
      </c>
      <c r="AB2539" s="25">
        <f ca="1">VLOOKUP(CONCATENATE($F2539," ",$G2539),AllocFactorMatrix,(AB$4+1),FALSE)*$E2545</f>
        <v>469.76942443561575</v>
      </c>
      <c r="AC2539" s="25">
        <f ca="1">VLOOKUP(CONCATENATE($F2539," ",$G2539),AllocFactorMatrix,(AC$4+1),FALSE)*$E2545</f>
        <v>116.65215301980113</v>
      </c>
    </row>
    <row r="2540" spans="4:29" hidden="1" outlineLevel="1">
      <c r="F2540" s="61" t="str">
        <f>F2545</f>
        <v>LABOR_M</v>
      </c>
      <c r="G2540" s="20" t="str">
        <f>$G$10</f>
        <v>SUBTRAN</v>
      </c>
      <c r="H2540" s="24">
        <f t="shared" ca="1" si="1132"/>
        <v>135286.86726805824</v>
      </c>
      <c r="I2540" s="25">
        <f ca="1">VLOOKUP(CONCATENATE($F2540," ",$G2540),AllocFactorMatrix,(I$4+1),FALSE)*$E2545</f>
        <v>64247.977795987441</v>
      </c>
      <c r="J2540" s="25">
        <f ca="1">VLOOKUP(CONCATENATE($F2540," ",$G2540),AllocFactorMatrix,(J$4+1),FALSE)*$E2545</f>
        <v>16446.534289469768</v>
      </c>
      <c r="K2540" s="25">
        <f ca="1">VLOOKUP(CONCATENATE($F2540," ",$G2540),AllocFactorMatrix,(K$4+1),FALSE)*$E2545</f>
        <v>191.65512559763533</v>
      </c>
      <c r="L2540" s="25">
        <f ca="1">VLOOKUP(CONCATENATE($F2540," ",$G2540),AllocFactorMatrix,(L$4+1),FALSE)*$E2545</f>
        <v>6.28326383809876</v>
      </c>
      <c r="M2540" s="25">
        <f t="shared" ca="1" si="1122"/>
        <v>16644.472678905502</v>
      </c>
      <c r="N2540" s="25">
        <f ca="1">VLOOKUP(CONCATENATE($F2540," ",$G2540),AllocFactorMatrix,(N$4+1),FALSE)*$E2545</f>
        <v>7168.1986973626363</v>
      </c>
      <c r="O2540" s="25">
        <f ca="1">VLOOKUP(CONCATENATE($F2540," ",$G2540),AllocFactorMatrix,(O$4+1),FALSE)*$E2545</f>
        <v>2031.8097352534096</v>
      </c>
      <c r="P2540" s="25">
        <f ca="1">VLOOKUP(CONCATENATE($F2540," ",$G2540),AllocFactorMatrix,(P$4+1),FALSE)*$E2545</f>
        <v>208.12420802902793</v>
      </c>
      <c r="Q2540" s="25">
        <f ca="1">VLOOKUP(CONCATENATE($F2540," ",$G2540),AllocFactorMatrix,(Q$4+1),FALSE)*$E2545</f>
        <v>0</v>
      </c>
      <c r="R2540" s="25">
        <f t="shared" ca="1" si="1124"/>
        <v>9408.1326406450753</v>
      </c>
      <c r="S2540" s="25">
        <f ca="1">VLOOKUP(CONCATENATE($F2540," ",$G2540),AllocFactorMatrix,(S$4+1),FALSE)*$E2545</f>
        <v>401.45132027126101</v>
      </c>
      <c r="T2540" s="25">
        <f ca="1">VLOOKUP(CONCATENATE($F2540," ",$G2540),AllocFactorMatrix,(T$4+1),FALSE)*$E2545</f>
        <v>4639.9264065801408</v>
      </c>
      <c r="U2540" s="25">
        <f ca="1">VLOOKUP(CONCATENATE($F2540," ",$G2540),AllocFactorMatrix,(U$4+1),FALSE)*$E2545</f>
        <v>37795.658905724762</v>
      </c>
      <c r="V2540" s="25">
        <f ca="1">VLOOKUP(CONCATENATE($F2540," ",$G2540),AllocFactorMatrix,(V$4+1),FALSE)*$E2545</f>
        <v>0</v>
      </c>
      <c r="W2540" s="25">
        <f t="shared" ca="1" si="1139"/>
        <v>42837.036632576164</v>
      </c>
      <c r="X2540" s="25">
        <f ca="1">VLOOKUP(CONCATENATE($F2540," ",$G2540),AllocFactorMatrix,(X$4+1),FALSE)*$E2545</f>
        <v>1945.4084839971265</v>
      </c>
      <c r="Y2540" s="25">
        <f ca="1">VLOOKUP(CONCATENATE($F2540," ",$G2540),AllocFactorMatrix,(Y$4+1),FALSE)*$E2545</f>
        <v>46.545193811681514</v>
      </c>
      <c r="Z2540" s="25">
        <f t="shared" ca="1" si="1137"/>
        <v>1991.9536778088079</v>
      </c>
      <c r="AA2540" s="25">
        <f ca="1">VLOOKUP(CONCATENATE($F2540," ",$G2540),AllocFactorMatrix,(AA$4+1),FALSE)*$E2545</f>
        <v>31.945428273128236</v>
      </c>
      <c r="AB2540" s="25">
        <f ca="1">VLOOKUP(CONCATENATE($F2540," ",$G2540),AllocFactorMatrix,(AB$4+1),FALSE)*$E2545</f>
        <v>100.35014324641239</v>
      </c>
      <c r="AC2540" s="25">
        <f ca="1">VLOOKUP(CONCATENATE($F2540," ",$G2540),AllocFactorMatrix,(AC$4+1),FALSE)*$E2545</f>
        <v>24.998270615727932</v>
      </c>
    </row>
    <row r="2541" spans="4:29" hidden="1" outlineLevel="1">
      <c r="F2541" s="61" t="str">
        <f>F2545</f>
        <v>LABOR_M</v>
      </c>
      <c r="G2541" s="20" t="str">
        <f>$G$11</f>
        <v>DISTPRI</v>
      </c>
      <c r="H2541" s="24">
        <f t="shared" ca="1" si="1132"/>
        <v>900795.52008661907</v>
      </c>
      <c r="I2541" s="25">
        <f ca="1">VLOOKUP(CONCATENATE($F2541," ",$G2541),AllocFactorMatrix,(I$4+1),FALSE)*$E2545</f>
        <v>598577.41075347585</v>
      </c>
      <c r="J2541" s="25">
        <f ca="1">VLOOKUP(CONCATENATE($F2541," ",$G2541),AllocFactorMatrix,(J$4+1),FALSE)*$E2545</f>
        <v>150698.8225534615</v>
      </c>
      <c r="K2541" s="25">
        <f ca="1">VLOOKUP(CONCATENATE($F2541," ",$G2541),AllocFactorMatrix,(K$4+1),FALSE)*$E2545</f>
        <v>1758.6012524520045</v>
      </c>
      <c r="L2541" s="25">
        <f ca="1">VLOOKUP(CONCATENATE($F2541," ",$G2541),AllocFactorMatrix,(L$4+1),FALSE)*$E2545</f>
        <v>0</v>
      </c>
      <c r="M2541" s="25">
        <f t="shared" ca="1" si="1122"/>
        <v>152457.42380591351</v>
      </c>
      <c r="N2541" s="25">
        <f ca="1">VLOOKUP(CONCATENATE($F2541," ",$G2541),AllocFactorMatrix,(N$4+1),FALSE)*$E2545</f>
        <v>64985.506651685333</v>
      </c>
      <c r="O2541" s="25">
        <f ca="1">VLOOKUP(CONCATENATE($F2541," ",$G2541),AllocFactorMatrix,(O$4+1),FALSE)*$E2545</f>
        <v>18447.98131369759</v>
      </c>
      <c r="P2541" s="25">
        <f ca="1">VLOOKUP(CONCATENATE($F2541," ",$G2541),AllocFactorMatrix,(P$4+1),FALSE)*$E2545</f>
        <v>0</v>
      </c>
      <c r="Q2541" s="25">
        <f ca="1">VLOOKUP(CONCATENATE($F2541," ",$G2541),AllocFactorMatrix,(Q$4+1),FALSE)*$E2545</f>
        <v>0</v>
      </c>
      <c r="R2541" s="25">
        <f t="shared" ca="1" si="1124"/>
        <v>83433.487965382927</v>
      </c>
      <c r="S2541" s="25">
        <f ca="1">VLOOKUP(CONCATENATE($F2541," ",$G2541),AllocFactorMatrix,(S$4+1),FALSE)*$E2545</f>
        <v>3706.3622223899283</v>
      </c>
      <c r="T2541" s="25">
        <f ca="1">VLOOKUP(CONCATENATE($F2541," ",$G2541),AllocFactorMatrix,(T$4+1),FALSE)*$E2545</f>
        <v>42869.263525096612</v>
      </c>
      <c r="U2541" s="25">
        <f ca="1">VLOOKUP(CONCATENATE($F2541," ",$G2541),AllocFactorMatrix,(U$4+1),FALSE)*$E2545</f>
        <v>0</v>
      </c>
      <c r="V2541" s="25">
        <f ca="1">VLOOKUP(CONCATENATE($F2541," ",$G2541),AllocFactorMatrix,(V$4+1),FALSE)*$E2545</f>
        <v>0</v>
      </c>
      <c r="W2541" s="25">
        <f t="shared" ca="1" si="1139"/>
        <v>46575.625747486542</v>
      </c>
      <c r="X2541" s="25">
        <f ca="1">VLOOKUP(CONCATENATE($F2541," ",$G2541),AllocFactorMatrix,(X$4+1),FALSE)*$E2545</f>
        <v>17635.97158307831</v>
      </c>
      <c r="Y2541" s="25">
        <f ca="1">VLOOKUP(CONCATENATE($F2541," ",$G2541),AllocFactorMatrix,(Y$4+1),FALSE)*$E2545</f>
        <v>422.54329999305975</v>
      </c>
      <c r="Z2541" s="25">
        <f t="shared" ca="1" si="1137"/>
        <v>18058.51488307137</v>
      </c>
      <c r="AA2541" s="25">
        <f ca="1">VLOOKUP(CONCATENATE($F2541," ",$G2541),AllocFactorMatrix,(AA$4+1),FALSE)*$E2545</f>
        <v>303.42267362135527</v>
      </c>
      <c r="AB2541" s="25">
        <f ca="1">VLOOKUP(CONCATENATE($F2541," ",$G2541),AllocFactorMatrix,(AB$4+1),FALSE)*$E2545</f>
        <v>1112.2518743012549</v>
      </c>
      <c r="AC2541" s="25">
        <f ca="1">VLOOKUP(CONCATENATE($F2541," ",$G2541),AllocFactorMatrix,(AC$4+1),FALSE)*$E2545</f>
        <v>277.38238336633111</v>
      </c>
    </row>
    <row r="2542" spans="4:29" hidden="1" outlineLevel="1">
      <c r="F2542" s="61" t="str">
        <f>F2545</f>
        <v>LABOR_M</v>
      </c>
      <c r="G2542" s="20" t="str">
        <f>$G$12</f>
        <v>DISTSEC</v>
      </c>
      <c r="H2542" s="24">
        <f t="shared" ca="1" si="1132"/>
        <v>360022.22568285116</v>
      </c>
      <c r="I2542" s="25">
        <f ca="1">VLOOKUP(CONCATENATE($F2542," ",$G2542),AllocFactorMatrix,(I$4+1),FALSE)*$E2545</f>
        <v>268793.22807949851</v>
      </c>
      <c r="J2542" s="25">
        <f ca="1">VLOOKUP(CONCATENATE($F2542," ",$G2542),AllocFactorMatrix,(J$4+1),FALSE)*$E2545</f>
        <v>60340.517847908639</v>
      </c>
      <c r="K2542" s="25">
        <f ca="1">VLOOKUP(CONCATENATE($F2542," ",$G2542),AllocFactorMatrix,(K$4+1),FALSE)*$E2545</f>
        <v>0</v>
      </c>
      <c r="L2542" s="25">
        <f ca="1">VLOOKUP(CONCATENATE($F2542," ",$G2542),AllocFactorMatrix,(L$4+1),FALSE)*$E2545</f>
        <v>0</v>
      </c>
      <c r="M2542" s="25">
        <f t="shared" ca="1" si="1122"/>
        <v>60340.517847908639</v>
      </c>
      <c r="N2542" s="25">
        <f ca="1">VLOOKUP(CONCATENATE($F2542," ",$G2542),AllocFactorMatrix,(N$4+1),FALSE)*$E2545</f>
        <v>21270.668657354334</v>
      </c>
      <c r="O2542" s="25">
        <f ca="1">VLOOKUP(CONCATENATE($F2542," ",$G2542),AllocFactorMatrix,(O$4+1),FALSE)*$E2545</f>
        <v>0</v>
      </c>
      <c r="P2542" s="25">
        <f ca="1">VLOOKUP(CONCATENATE($F2542," ",$G2542),AllocFactorMatrix,(P$4+1),FALSE)*$E2545</f>
        <v>0</v>
      </c>
      <c r="Q2542" s="25">
        <f ca="1">VLOOKUP(CONCATENATE($F2542," ",$G2542),AllocFactorMatrix,(Q$4+1),FALSE)*$E2545</f>
        <v>0</v>
      </c>
      <c r="R2542" s="25">
        <f t="shared" ca="1" si="1124"/>
        <v>21270.668657354334</v>
      </c>
      <c r="S2542" s="25">
        <f ca="1">VLOOKUP(CONCATENATE($F2542," ",$G2542),AllocFactorMatrix,(S$4+1),FALSE)*$E2545</f>
        <v>941.45163046621803</v>
      </c>
      <c r="T2542" s="25">
        <f ca="1">VLOOKUP(CONCATENATE($F2542," ",$G2542),AllocFactorMatrix,(T$4+1),FALSE)*$E2545</f>
        <v>0</v>
      </c>
      <c r="U2542" s="25">
        <f ca="1">VLOOKUP(CONCATENATE($F2542," ",$G2542),AllocFactorMatrix,(U$4+1),FALSE)*$E2545</f>
        <v>0</v>
      </c>
      <c r="V2542" s="25">
        <f ca="1">VLOOKUP(CONCATENATE($F2542," ",$G2542),AllocFactorMatrix,(V$4+1),FALSE)*$E2545</f>
        <v>0</v>
      </c>
      <c r="W2542" s="25">
        <f t="shared" ca="1" si="1139"/>
        <v>941.45163046621803</v>
      </c>
      <c r="X2542" s="25">
        <f ca="1">VLOOKUP(CONCATENATE($F2542," ",$G2542),AllocFactorMatrix,(X$4+1),FALSE)*$E2545</f>
        <v>5919.9443846089753</v>
      </c>
      <c r="Y2542" s="25">
        <f ca="1">VLOOKUP(CONCATENATE($F2542," ",$G2542),AllocFactorMatrix,(Y$4+1),FALSE)*$E2545</f>
        <v>0</v>
      </c>
      <c r="Z2542" s="25">
        <f t="shared" ca="1" si="1137"/>
        <v>5919.9443846089753</v>
      </c>
      <c r="AA2542" s="25">
        <f ca="1">VLOOKUP(CONCATENATE($F2542," ",$G2542),AllocFactorMatrix,(AA$4+1),FALSE)*$E2545</f>
        <v>96.532237395254469</v>
      </c>
      <c r="AB2542" s="25">
        <f ca="1">VLOOKUP(CONCATENATE($F2542," ",$G2542),AllocFactorMatrix,(AB$4+1),FALSE)*$E2545</f>
        <v>2131.5786985702111</v>
      </c>
      <c r="AC2542" s="25">
        <f ca="1">VLOOKUP(CONCATENATE($F2542," ",$G2542),AllocFactorMatrix,(AC$4+1),FALSE)*$E2545</f>
        <v>528.30414704902842</v>
      </c>
    </row>
    <row r="2543" spans="4:29" hidden="1" outlineLevel="1">
      <c r="F2543" s="61" t="str">
        <f>F2545</f>
        <v>LABOR_M</v>
      </c>
      <c r="G2543" s="20" t="str">
        <f>$G$13</f>
        <v>ENERGY</v>
      </c>
      <c r="H2543" s="24">
        <f t="shared" ca="1" si="1132"/>
        <v>945627.5842880538</v>
      </c>
      <c r="I2543" s="25">
        <f ca="1">VLOOKUP(CONCATENATE($F2543," ",$G2543),AllocFactorMatrix,(I$4+1),FALSE)*$E2545</f>
        <v>343766.34136279259</v>
      </c>
      <c r="J2543" s="25">
        <f ca="1">VLOOKUP(CONCATENATE($F2543," ",$G2543),AllocFactorMatrix,(J$4+1),FALSE)*$E2545</f>
        <v>110956.14079943299</v>
      </c>
      <c r="K2543" s="25">
        <f ca="1">VLOOKUP(CONCATENATE($F2543," ",$G2543),AllocFactorMatrix,(K$4+1),FALSE)*$E2545</f>
        <v>1270.237302235385</v>
      </c>
      <c r="L2543" s="25">
        <f ca="1">VLOOKUP(CONCATENATE($F2543," ",$G2543),AllocFactorMatrix,(L$4+1),FALSE)*$E2545</f>
        <v>32.194085761814847</v>
      </c>
      <c r="M2543" s="25">
        <f t="shared" ca="1" si="1122"/>
        <v>112258.5721874302</v>
      </c>
      <c r="N2543" s="25">
        <f ca="1">VLOOKUP(CONCATENATE($F2543," ",$G2543),AllocFactorMatrix,(N$4+1),FALSE)*$E2545</f>
        <v>53693.640369396351</v>
      </c>
      <c r="O2543" s="25">
        <f ca="1">VLOOKUP(CONCATENATE($F2543," ",$G2543),AllocFactorMatrix,(O$4+1),FALSE)*$E2545</f>
        <v>14987.500067695337</v>
      </c>
      <c r="P2543" s="25">
        <f ca="1">VLOOKUP(CONCATENATE($F2543," ",$G2543),AllocFactorMatrix,(P$4+1),FALSE)*$E2545</f>
        <v>1186.5717431786311</v>
      </c>
      <c r="Q2543" s="25">
        <f ca="1">VLOOKUP(CONCATENATE($F2543," ",$G2543),AllocFactorMatrix,(Q$4+1),FALSE)*$E2545</f>
        <v>243.24177870726587</v>
      </c>
      <c r="R2543" s="25">
        <f t="shared" ca="1" si="1124"/>
        <v>70110.953958977581</v>
      </c>
      <c r="S2543" s="25">
        <f ca="1">VLOOKUP(CONCATENATE($F2543," ",$G2543),AllocFactorMatrix,(S$4+1),FALSE)*$E2545</f>
        <v>3577.852336802649</v>
      </c>
      <c r="T2543" s="25">
        <f ca="1">VLOOKUP(CONCATENATE($F2543," ",$G2543),AllocFactorMatrix,(T$4+1),FALSE)*$E2545</f>
        <v>42758.230875901703</v>
      </c>
      <c r="U2543" s="25">
        <f ca="1">VLOOKUP(CONCATENATE($F2543," ",$G2543),AllocFactorMatrix,(U$4+1),FALSE)*$E2545</f>
        <v>302280.68549230386</v>
      </c>
      <c r="V2543" s="25">
        <f ca="1">VLOOKUP(CONCATENATE($F2543," ",$G2543),AllocFactorMatrix,(V$4+1),FALSE)*$E2545</f>
        <v>48443.401873117386</v>
      </c>
      <c r="W2543" s="25">
        <f t="shared" ca="1" si="1139"/>
        <v>397060.17057812557</v>
      </c>
      <c r="X2543" s="25">
        <f ca="1">VLOOKUP(CONCATENATE($F2543," ",$G2543),AllocFactorMatrix,(X$4+1),FALSE)*$E2545</f>
        <v>14564.177913061027</v>
      </c>
      <c r="Y2543" s="25">
        <f ca="1">VLOOKUP(CONCATENATE($F2543," ",$G2543),AllocFactorMatrix,(Y$4+1),FALSE)*$E2545</f>
        <v>342.30961904503221</v>
      </c>
      <c r="Z2543" s="25">
        <f t="shared" ca="1" si="1137"/>
        <v>14906.487532106059</v>
      </c>
      <c r="AA2543" s="25">
        <f ca="1">VLOOKUP(CONCATENATE($F2543," ",$G2543),AllocFactorMatrix,(AA$4+1),FALSE)*$E2545</f>
        <v>334.40879046445741</v>
      </c>
      <c r="AB2543" s="25">
        <f ca="1">VLOOKUP(CONCATENATE($F2543," ",$G2543),AllocFactorMatrix,(AB$4+1),FALSE)*$E2545</f>
        <v>5754.2105450341096</v>
      </c>
      <c r="AC2543" s="25">
        <f ca="1">VLOOKUP(CONCATENATE($F2543," ",$G2543),AllocFactorMatrix,(AC$4+1),FALSE)*$E2545</f>
        <v>1436.4393331231099</v>
      </c>
    </row>
    <row r="2544" spans="4:29" hidden="1" outlineLevel="1">
      <c r="F2544" s="61" t="str">
        <f>F2545</f>
        <v>LABOR_M</v>
      </c>
      <c r="G2544" s="20" t="str">
        <f>$G$14</f>
        <v>CUSTOMER</v>
      </c>
      <c r="H2544" s="24">
        <f t="shared" ca="1" si="1132"/>
        <v>1387731.5426430928</v>
      </c>
      <c r="I2544" s="25">
        <f ca="1">VLOOKUP(CONCATENATE($F2544," ",$G2544),AllocFactorMatrix,(I$4+1),FALSE)*$E2545</f>
        <v>1090048.3407793145</v>
      </c>
      <c r="J2544" s="25">
        <f ca="1">VLOOKUP(CONCATENATE($F2544," ",$G2544),AllocFactorMatrix,(J$4+1),FALSE)*$E2545</f>
        <v>253256.65601836971</v>
      </c>
      <c r="K2544" s="25">
        <f ca="1">VLOOKUP(CONCATENATE($F2544," ",$G2544),AllocFactorMatrix,(K$4+1),FALSE)*$E2545</f>
        <v>2282.3281270649145</v>
      </c>
      <c r="L2544" s="25">
        <f ca="1">VLOOKUP(CONCATENATE($F2544," ",$G2544),AllocFactorMatrix,(L$4+1),FALSE)*$E2545</f>
        <v>321.97766517061984</v>
      </c>
      <c r="M2544" s="25">
        <f t="shared" ca="1" si="1122"/>
        <v>255860.96181060525</v>
      </c>
      <c r="N2544" s="25">
        <f ca="1">VLOOKUP(CONCATENATE($F2544," ",$G2544),AllocFactorMatrix,(N$4+1),FALSE)*$E2545</f>
        <v>4369.9074940519104</v>
      </c>
      <c r="O2544" s="25">
        <f ca="1">VLOOKUP(CONCATENATE($F2544," ",$G2544),AllocFactorMatrix,(O$4+1),FALSE)*$E2545</f>
        <v>1921.1916952008389</v>
      </c>
      <c r="P2544" s="25">
        <f ca="1">VLOOKUP(CONCATENATE($F2544," ",$G2544),AllocFactorMatrix,(P$4+1),FALSE)*$E2545</f>
        <v>920.80787179633501</v>
      </c>
      <c r="Q2544" s="25">
        <f ca="1">VLOOKUP(CONCATENATE($F2544," ",$G2544),AllocFactorMatrix,(Q$4+1),FALSE)*$E2545</f>
        <v>392.29641764742115</v>
      </c>
      <c r="R2544" s="25">
        <f t="shared" ca="1" si="1124"/>
        <v>7604.203478696506</v>
      </c>
      <c r="S2544" s="25">
        <f ca="1">VLOOKUP(CONCATENATE($F2544," ",$G2544),AllocFactorMatrix,(S$4+1),FALSE)*$E2545</f>
        <v>63.57902339236756</v>
      </c>
      <c r="T2544" s="25">
        <f ca="1">VLOOKUP(CONCATENATE($F2544," ",$G2544),AllocFactorMatrix,(T$4+1),FALSE)*$E2545</f>
        <v>1195.4313192523921</v>
      </c>
      <c r="U2544" s="25">
        <f ca="1">VLOOKUP(CONCATENATE($F2544," ",$G2544),AllocFactorMatrix,(U$4+1),FALSE)*$E2545</f>
        <v>2386.4315173634836</v>
      </c>
      <c r="V2544" s="25">
        <f ca="1">VLOOKUP(CONCATENATE($F2544," ",$G2544),AllocFactorMatrix,(V$4+1),FALSE)*$E2545</f>
        <v>588.69751666086086</v>
      </c>
      <c r="W2544" s="25">
        <f t="shared" ca="1" si="1139"/>
        <v>4234.1393766691044</v>
      </c>
      <c r="X2544" s="25">
        <f ca="1">VLOOKUP(CONCATENATE($F2544," ",$G2544),AllocFactorMatrix,(X$4+1),FALSE)*$E2545</f>
        <v>1467.2549680454372</v>
      </c>
      <c r="Y2544" s="25">
        <f ca="1">VLOOKUP(CONCATENATE($F2544," ",$G2544),AllocFactorMatrix,(Y$4+1),FALSE)*$E2545</f>
        <v>24.620322523919501</v>
      </c>
      <c r="Z2544" s="25">
        <f t="shared" ca="1" si="1137"/>
        <v>1491.8752905693566</v>
      </c>
      <c r="AA2544" s="25">
        <f ca="1">VLOOKUP(CONCATENATE($F2544," ",$G2544),AllocFactorMatrix,(AA$4+1),FALSE)*$E2545</f>
        <v>85.864291626592333</v>
      </c>
      <c r="AB2544" s="25">
        <f ca="1">VLOOKUP(CONCATENATE($F2544," ",$G2544),AllocFactorMatrix,(AB$4+1),FALSE)*$E2545</f>
        <v>23652.753789708782</v>
      </c>
      <c r="AC2544" s="25">
        <f ca="1">VLOOKUP(CONCATENATE($F2544," ",$G2544),AllocFactorMatrix,(AC$4+1),FALSE)*$E2545</f>
        <v>4753.403825902923</v>
      </c>
    </row>
    <row r="2545" spans="4:29" collapsed="1">
      <c r="D2545" s="58" t="s">
        <v>403</v>
      </c>
      <c r="E2545" s="22">
        <f>'Sch 4'!E493</f>
        <v>5393247</v>
      </c>
      <c r="F2545" s="61" t="s">
        <v>69</v>
      </c>
      <c r="G2545" s="20" t="str">
        <f>$G$15</f>
        <v>TOTAL</v>
      </c>
      <c r="H2545" s="24">
        <f ca="1">SUBTOTAL(9,I2545:AC2545)</f>
        <v>5393247.0000000028</v>
      </c>
      <c r="I2545" s="25">
        <f ca="1">VLOOKUP(CONCATENATE($F2545," ",$G2545),AllocFactorMatrix,(I$4+1),FALSE)*$E2545</f>
        <v>3181257.6359404847</v>
      </c>
      <c r="J2545" s="25">
        <f ca="1">VLOOKUP(CONCATENATE($F2545," ",$G2545),AllocFactorMatrix,(J$4+1),FALSE)*$E2545</f>
        <v>798070.50643582712</v>
      </c>
      <c r="K2545" s="25">
        <f ca="1">VLOOKUP(CONCATENATE($F2545," ",$G2545),AllocFactorMatrix,(K$4+1),FALSE)*$E2545</f>
        <v>7915.6224551526875</v>
      </c>
      <c r="L2545" s="25">
        <f ca="1">VLOOKUP(CONCATENATE($F2545," ",$G2545),AllocFactorMatrix,(L$4+1),FALSE)*$E2545</f>
        <v>419.89558229547771</v>
      </c>
      <c r="M2545" s="25">
        <f t="shared" ca="1" si="1122"/>
        <v>806406.02447327529</v>
      </c>
      <c r="N2545" s="25">
        <f ca="1">VLOOKUP(CONCATENATE($F2545," ",$G2545),AllocFactorMatrix,(N$4+1),FALSE)*$E2545</f>
        <v>237836.48677783954</v>
      </c>
      <c r="O2545" s="25">
        <f ca="1">VLOOKUP(CONCATENATE($F2545," ",$G2545),AllocFactorMatrix,(O$4+1),FALSE)*$E2545</f>
        <v>61980.130202373308</v>
      </c>
      <c r="P2545" s="25">
        <f ca="1">VLOOKUP(CONCATENATE($F2545," ",$G2545),AllocFactorMatrix,(P$4+1),FALSE)*$E2545</f>
        <v>4261.5758197579398</v>
      </c>
      <c r="Q2545" s="25">
        <f ca="1">VLOOKUP(CONCATENATE($F2545," ",$G2545),AllocFactorMatrix,(Q$4+1),FALSE)*$E2545</f>
        <v>1046.3196814480532</v>
      </c>
      <c r="R2545" s="25">
        <f t="shared" ca="1" si="1124"/>
        <v>305124.51248141885</v>
      </c>
      <c r="S2545" s="25">
        <f ca="1">VLOOKUP(CONCATENATE($F2545," ",$G2545),AllocFactorMatrix,(S$4+1),FALSE)*$E2545</f>
        <v>13877.681034009678</v>
      </c>
      <c r="T2545" s="25">
        <f ca="1">VLOOKUP(CONCATENATE($F2545," ",$G2545),AllocFactorMatrix,(T$4+1),FALSE)*$E2545</f>
        <v>148010.08284576828</v>
      </c>
      <c r="U2545" s="25">
        <f ca="1">VLOOKUP(CONCATENATE($F2545," ",$G2545),AllocFactorMatrix,(U$4+1),FALSE)*$E2545</f>
        <v>720121.26599272375</v>
      </c>
      <c r="V2545" s="25">
        <f ca="1">VLOOKUP(CONCATENATE($F2545," ",$G2545),AllocFactorMatrix,(V$4+1),FALSE)*$E2545</f>
        <v>108279.58039878293</v>
      </c>
      <c r="W2545" s="25">
        <f t="shared" ca="1" si="1139"/>
        <v>990288.61027128471</v>
      </c>
      <c r="X2545" s="25">
        <f ca="1">VLOOKUP(CONCATENATE($F2545," ",$G2545),AllocFactorMatrix,(X$4+1),FALSE)*$E2545</f>
        <v>64970.106170796571</v>
      </c>
      <c r="Y2545" s="25">
        <f ca="1">VLOOKUP(CONCATENATE($F2545," ",$G2545),AllocFactorMatrix,(Y$4+1),FALSE)*$E2545</f>
        <v>1401.8046046640277</v>
      </c>
      <c r="Z2545" s="25">
        <f t="shared" ca="1" si="1137"/>
        <v>66371.910775460594</v>
      </c>
      <c r="AA2545" s="25">
        <f ca="1">VLOOKUP(CONCATENATE($F2545," ",$G2545),AllocFactorMatrix,(AA$4+1),FALSE)*$E2545</f>
        <v>1260.7989009712262</v>
      </c>
      <c r="AB2545" s="25">
        <f ca="1">VLOOKUP(CONCATENATE($F2545," ",$G2545),AllocFactorMatrix,(AB$4+1),FALSE)*$E2545</f>
        <v>34966.793937072332</v>
      </c>
      <c r="AC2545" s="25">
        <f ca="1">VLOOKUP(CONCATENATE($F2545," ",$G2545),AllocFactorMatrix,(AC$4+1),FALSE)*$E2545</f>
        <v>7570.7132200344377</v>
      </c>
    </row>
    <row r="2546" spans="4:29" hidden="1" outlineLevel="1">
      <c r="F2546" s="61" t="str">
        <f>F2553</f>
        <v>RSALE</v>
      </c>
      <c r="G2546" s="20" t="str">
        <f>$G$8</f>
        <v>PRODUCTION</v>
      </c>
      <c r="H2546" s="24">
        <f t="shared" ref="H2546:H2577" ca="1" si="1140">SUBTOTAL(9,I2546:AC2546)</f>
        <v>7942.5571744109457</v>
      </c>
      <c r="I2546" s="25">
        <f ca="1">VLOOKUP(CONCATENATE($F2546," ",$G2546),AllocFactorMatrix,(I$4+1),FALSE)*$E2553</f>
        <v>3737.9483133795065</v>
      </c>
      <c r="J2546" s="25">
        <f ca="1">VLOOKUP(CONCATENATE($F2546," ",$G2546),AllocFactorMatrix,(J$4+1),FALSE)*$E2553</f>
        <v>1062.740769141292</v>
      </c>
      <c r="K2546" s="25">
        <f ca="1">VLOOKUP(CONCATENATE($F2546," ",$G2546),AllocFactorMatrix,(K$4+1),FALSE)*$E2553</f>
        <v>12.743371395016696</v>
      </c>
      <c r="L2546" s="25">
        <f ca="1">VLOOKUP(CONCATENATE($F2546," ",$G2546),AllocFactorMatrix,(L$4+1),FALSE)*$E2553</f>
        <v>0.31486005455193578</v>
      </c>
      <c r="M2546" s="25">
        <f t="shared" ref="M2546:M2553" ca="1" si="1141">SUBTOTAL(9,J2546:L2546)</f>
        <v>1075.7990005908607</v>
      </c>
      <c r="N2546" s="25">
        <f ca="1">VLOOKUP(CONCATENATE($F2546," ",$G2546),AllocFactorMatrix,(N$4+1),FALSE)*$E2553</f>
        <v>464.64533702640352</v>
      </c>
      <c r="O2546" s="25">
        <f ca="1">VLOOKUP(CONCATENATE($F2546," ",$G2546),AllocFactorMatrix,(O$4+1),FALSE)*$E2553</f>
        <v>138.92277827705897</v>
      </c>
      <c r="P2546" s="25">
        <f ca="1">VLOOKUP(CONCATENATE($F2546," ",$G2546),AllocFactorMatrix,(P$4+1),FALSE)*$E2553</f>
        <v>9.8353588981966649</v>
      </c>
      <c r="Q2546" s="25">
        <f ca="1">VLOOKUP(CONCATENATE($F2546," ",$G2546),AllocFactorMatrix,(Q$4+1),FALSE)*$E2553</f>
        <v>4.2234416352505084</v>
      </c>
      <c r="R2546" s="25">
        <f t="shared" ref="R2546:R2553" ca="1" si="1142">SUBTOTAL(9,N2546:Q2546)</f>
        <v>617.62691583690969</v>
      </c>
      <c r="S2546" s="25">
        <f ca="1">VLOOKUP(CONCATENATE($F2546," ",$G2546),AllocFactorMatrix,(S$4+1),FALSE)*$E2553</f>
        <v>26.372258618624834</v>
      </c>
      <c r="T2546" s="25">
        <f ca="1">VLOOKUP(CONCATENATE($F2546," ",$G2546),AllocFactorMatrix,(T$4+1),FALSE)*$E2553</f>
        <v>300.63524878846249</v>
      </c>
      <c r="U2546" s="25">
        <f ca="1">VLOOKUP(CONCATENATE($F2546," ",$G2546),AllocFactorMatrix,(U$4+1),FALSE)*$E2553</f>
        <v>1759.3658974923267</v>
      </c>
      <c r="V2546" s="25">
        <f ca="1">VLOOKUP(CONCATENATE($F2546," ",$G2546),AllocFactorMatrix,(V$4+1),FALSE)*$E2553</f>
        <v>269.87983509278661</v>
      </c>
      <c r="W2546" s="25">
        <f ca="1">SUBTOTAL(9,S2546:V2546)</f>
        <v>2356.2532399922002</v>
      </c>
      <c r="X2546" s="25">
        <f ca="1">VLOOKUP(CONCATENATE($F2546," ",$G2546),AllocFactorMatrix,(X$4+1),FALSE)*$E2553</f>
        <v>133.66495751143771</v>
      </c>
      <c r="Y2546" s="25">
        <f ca="1">VLOOKUP(CONCATENATE($F2546," ",$G2546),AllocFactorMatrix,(Y$4+1),FALSE)*$E2553</f>
        <v>3.1312403479519952</v>
      </c>
      <c r="Z2546" s="25">
        <f t="shared" ref="Z2546:Z2553" ca="1" si="1143">SUBTOTAL(9,X2546:Y2546)</f>
        <v>136.79619785938971</v>
      </c>
      <c r="AA2546" s="25">
        <f ca="1">VLOOKUP(CONCATENATE($F2546," ",$G2546),AllocFactorMatrix,(AA$4+1),FALSE)*$E2553</f>
        <v>2.328425110340925</v>
      </c>
      <c r="AB2546" s="25">
        <f ca="1">VLOOKUP(CONCATENATE($F2546," ",$G2546),AllocFactorMatrix,(AB$4+1),FALSE)*$E2553</f>
        <v>12.515276708712985</v>
      </c>
      <c r="AC2546" s="25">
        <f ca="1">VLOOKUP(CONCATENATE($F2546," ",$G2546),AllocFactorMatrix,(AC$4+1),FALSE)*$E2553</f>
        <v>3.2898049330261969</v>
      </c>
    </row>
    <row r="2547" spans="4:29" hidden="1" outlineLevel="1">
      <c r="F2547" s="61" t="str">
        <f>F2553</f>
        <v>RSALE</v>
      </c>
      <c r="G2547" s="20" t="str">
        <f>$G$9</f>
        <v>BULKTRAN</v>
      </c>
      <c r="H2547" s="24">
        <f t="shared" ca="1" si="1140"/>
        <v>-537.36116106331986</v>
      </c>
      <c r="I2547" s="25">
        <f ca="1">VLOOKUP(CONCATENATE($F2547," ",$G2547),AllocFactorMatrix,(I$4+1),FALSE)*$E2553</f>
        <v>-471.16459679232332</v>
      </c>
      <c r="J2547" s="25">
        <f ca="1">VLOOKUP(CONCATENATE($F2547," ",$G2547),AllocFactorMatrix,(J$4+1),FALSE)*$E2553</f>
        <v>38.213598838753768</v>
      </c>
      <c r="K2547" s="25">
        <f ca="1">VLOOKUP(CONCATENATE($F2547," ",$G2547),AllocFactorMatrix,(K$4+1),FALSE)*$E2553</f>
        <v>1.7612756998366095</v>
      </c>
      <c r="L2547" s="25">
        <f ca="1">VLOOKUP(CONCATENATE($F2547," ",$G2547),AllocFactorMatrix,(L$4+1),FALSE)*$E2553</f>
        <v>0.12056680710798107</v>
      </c>
      <c r="M2547" s="25">
        <f t="shared" ca="1" si="1141"/>
        <v>40.095441345698362</v>
      </c>
      <c r="N2547" s="25">
        <f ca="1">VLOOKUP(CONCATENATE($F2547," ",$G2547),AllocFactorMatrix,(N$4+1),FALSE)*$E2553</f>
        <v>41.414235079111627</v>
      </c>
      <c r="O2547" s="25">
        <f ca="1">VLOOKUP(CONCATENATE($F2547," ",$G2547),AllocFactorMatrix,(O$4+1),FALSE)*$E2553</f>
        <v>21.062744184704158</v>
      </c>
      <c r="P2547" s="25">
        <f ca="1">VLOOKUP(CONCATENATE($F2547," ",$G2547),AllocFactorMatrix,(P$4+1),FALSE)*$E2553</f>
        <v>0.41095349485949073</v>
      </c>
      <c r="Q2547" s="25">
        <f ca="1">VLOOKUP(CONCATENATE($F2547," ",$G2547),AllocFactorMatrix,(Q$4+1),FALSE)*$E2553</f>
        <v>-7.3022979944713109</v>
      </c>
      <c r="R2547" s="25">
        <f t="shared" ca="1" si="1142"/>
        <v>55.585634764203967</v>
      </c>
      <c r="S2547" s="25">
        <f ca="1">VLOOKUP(CONCATENATE($F2547," ",$G2547),AllocFactorMatrix,(S$4+1),FALSE)*$E2553</f>
        <v>-0.11544457413923823</v>
      </c>
      <c r="T2547" s="25">
        <f ca="1">VLOOKUP(CONCATENATE($F2547," ",$G2547),AllocFactorMatrix,(T$4+1),FALSE)*$E2553</f>
        <v>21.036905423438373</v>
      </c>
      <c r="U2547" s="25">
        <f ca="1">VLOOKUP(CONCATENATE($F2547," ",$G2547),AllocFactorMatrix,(U$4+1),FALSE)*$E2553</f>
        <v>-168.48944007119147</v>
      </c>
      <c r="V2547" s="25">
        <f ca="1">VLOOKUP(CONCATENATE($F2547," ",$G2547),AllocFactorMatrix,(V$4+1),FALSE)*$E2553</f>
        <v>-37.936182763784181</v>
      </c>
      <c r="W2547" s="25">
        <f t="shared" ref="W2547:W2553" ca="1" si="1144">SUBTOTAL(9,S2547:V2547)</f>
        <v>-185.50416198567652</v>
      </c>
      <c r="X2547" s="25">
        <f ca="1">VLOOKUP(CONCATENATE($F2547," ",$G2547),AllocFactorMatrix,(X$4+1),FALSE)*$E2553</f>
        <v>20.581012316140999</v>
      </c>
      <c r="Y2547" s="25">
        <f ca="1">VLOOKUP(CONCATENATE($F2547," ",$G2547),AllocFactorMatrix,(Y$4+1),FALSE)*$E2553</f>
        <v>0.34740999913973147</v>
      </c>
      <c r="Z2547" s="25">
        <f t="shared" ca="1" si="1143"/>
        <v>20.928422315280731</v>
      </c>
      <c r="AA2547" s="25">
        <f ca="1">VLOOKUP(CONCATENATE($F2547," ",$G2547),AllocFactorMatrix,(AA$4+1),FALSE)*$E2553</f>
        <v>0.33171999454372025</v>
      </c>
      <c r="AB2547" s="25">
        <f ca="1">VLOOKUP(CONCATENATE($F2547," ",$G2547),AllocFactorMatrix,(AB$4+1),FALSE)*$E2553</f>
        <v>1.7232447841711453</v>
      </c>
      <c r="AC2547" s="25">
        <f ca="1">VLOOKUP(CONCATENATE($F2547," ",$G2547),AllocFactorMatrix,(AC$4+1),FALSE)*$E2553</f>
        <v>0.64313451078206652</v>
      </c>
    </row>
    <row r="2548" spans="4:29" hidden="1" outlineLevel="1">
      <c r="F2548" s="61" t="str">
        <f>F2553</f>
        <v>RSALE</v>
      </c>
      <c r="G2548" s="20" t="str">
        <f>$G$10</f>
        <v>SUBTRAN</v>
      </c>
      <c r="H2548" s="24">
        <f t="shared" ca="1" si="1140"/>
        <v>-192.18023896094599</v>
      </c>
      <c r="I2548" s="25">
        <f ca="1">VLOOKUP(CONCATENATE($F2548," ",$G2548),AllocFactorMatrix,(I$4+1),FALSE)*$E2553</f>
        <v>-170.14841071880087</v>
      </c>
      <c r="J2548" s="25">
        <f ca="1">VLOOKUP(CONCATENATE($F2548," ",$G2548),AllocFactorMatrix,(J$4+1),FALSE)*$E2553</f>
        <v>14.052125929262028</v>
      </c>
      <c r="K2548" s="25">
        <f ca="1">VLOOKUP(CONCATENATE($F2548," ",$G2548),AllocFactorMatrix,(K$4+1),FALSE)*$E2553</f>
        <v>0.64086828590818157</v>
      </c>
      <c r="L2548" s="25">
        <f ca="1">VLOOKUP(CONCATENATE($F2548," ",$G2548),AllocFactorMatrix,(L$4+1),FALSE)*$E2553</f>
        <v>5.656536570995821E-2</v>
      </c>
      <c r="M2548" s="25">
        <f t="shared" ca="1" si="1141"/>
        <v>14.749559580880167</v>
      </c>
      <c r="N2548" s="25">
        <f ca="1">VLOOKUP(CONCATENATE($F2548," ",$G2548),AllocFactorMatrix,(N$4+1),FALSE)*$E2553</f>
        <v>15.821558716933028</v>
      </c>
      <c r="O2548" s="25">
        <f ca="1">VLOOKUP(CONCATENATE($F2548," ",$G2548),AllocFactorMatrix,(O$4+1),FALSE)*$E2553</f>
        <v>7.9891053637891956</v>
      </c>
      <c r="P2548" s="25">
        <f ca="1">VLOOKUP(CONCATENATE($F2548," ",$G2548),AllocFactorMatrix,(P$4+1),FALSE)*$E2553</f>
        <v>0.20028256421936969</v>
      </c>
      <c r="Q2548" s="25">
        <f ca="1">VLOOKUP(CONCATENATE($F2548," ",$G2548),AllocFactorMatrix,(Q$4+1),FALSE)*$E2553</f>
        <v>0</v>
      </c>
      <c r="R2548" s="25">
        <f t="shared" ca="1" si="1142"/>
        <v>24.010946644941594</v>
      </c>
      <c r="S2548" s="25">
        <f ca="1">VLOOKUP(CONCATENATE($F2548," ",$G2548),AllocFactorMatrix,(S$4+1),FALSE)*$E2553</f>
        <v>-3.9705381636410318E-2</v>
      </c>
      <c r="T2548" s="25">
        <f ca="1">VLOOKUP(CONCATENATE($F2548," ",$G2548),AllocFactorMatrix,(T$4+1),FALSE)*$E2553</f>
        <v>7.9427138052341135</v>
      </c>
      <c r="U2548" s="25">
        <f ca="1">VLOOKUP(CONCATENATE($F2548," ",$G2548),AllocFactorMatrix,(U$4+1),FALSE)*$E2553</f>
        <v>-77.297891927718595</v>
      </c>
      <c r="V2548" s="25">
        <f ca="1">VLOOKUP(CONCATENATE($F2548," ",$G2548),AllocFactorMatrix,(V$4+1),FALSE)*$E2553</f>
        <v>0</v>
      </c>
      <c r="W2548" s="25">
        <f t="shared" ca="1" si="1144"/>
        <v>-69.394883504120898</v>
      </c>
      <c r="X2548" s="25">
        <f ca="1">VLOOKUP(CONCATENATE($F2548," ",$G2548),AllocFactorMatrix,(X$4+1),FALSE)*$E2553</f>
        <v>7.8582766357727962</v>
      </c>
      <c r="Y2548" s="25">
        <f ca="1">VLOOKUP(CONCATENATE($F2548," ",$G2548),AllocFactorMatrix,(Y$4+1),FALSE)*$E2553</f>
        <v>0.13154138868437332</v>
      </c>
      <c r="Z2548" s="25">
        <f t="shared" ca="1" si="1143"/>
        <v>7.9898180244571693</v>
      </c>
      <c r="AA2548" s="25">
        <f ca="1">VLOOKUP(CONCATENATE($F2548," ",$G2548),AllocFactorMatrix,(AA$4+1),FALSE)*$E2553</f>
        <v>0.11930967512798994</v>
      </c>
      <c r="AB2548" s="25">
        <f ca="1">VLOOKUP(CONCATENATE($F2548," ",$G2548),AllocFactorMatrix,(AB$4+1),FALSE)*$E2553</f>
        <v>0.35903515177033829</v>
      </c>
      <c r="AC2548" s="25">
        <f ca="1">VLOOKUP(CONCATENATE($F2548," ",$G2548),AllocFactorMatrix,(AC$4+1),FALSE)*$E2553</f>
        <v>0.13438618479855341</v>
      </c>
    </row>
    <row r="2549" spans="4:29" hidden="1" outlineLevel="1">
      <c r="F2549" s="61" t="str">
        <f>F2553</f>
        <v>RSALE</v>
      </c>
      <c r="G2549" s="20" t="str">
        <f>$G$11</f>
        <v>DISTPRI</v>
      </c>
      <c r="H2549" s="24">
        <f t="shared" ca="1" si="1140"/>
        <v>2077.6987644503442</v>
      </c>
      <c r="I2549" s="25">
        <f ca="1">VLOOKUP(CONCATENATE($F2549," ",$G2549),AllocFactorMatrix,(I$4+1),FALSE)*$E2553</f>
        <v>1130.8277291936552</v>
      </c>
      <c r="J2549" s="25">
        <f ca="1">VLOOKUP(CONCATENATE($F2549," ",$G2549),AllocFactorMatrix,(J$4+1),FALSE)*$E2553</f>
        <v>436.30953387525477</v>
      </c>
      <c r="K2549" s="25">
        <f ca="1">VLOOKUP(CONCATENATE($F2549," ",$G2549),AllocFactorMatrix,(K$4+1),FALSE)*$E2553</f>
        <v>6.0818640891757747</v>
      </c>
      <c r="L2549" s="25">
        <f ca="1">VLOOKUP(CONCATENATE($F2549," ",$G2549),AllocFactorMatrix,(L$4+1),FALSE)*$E2553</f>
        <v>0</v>
      </c>
      <c r="M2549" s="25">
        <f t="shared" ca="1" si="1141"/>
        <v>442.39139796443055</v>
      </c>
      <c r="N2549" s="25">
        <f ca="1">VLOOKUP(CONCATENATE($F2549," ",$G2549),AllocFactorMatrix,(N$4+1),FALSE)*$E2553</f>
        <v>213.99417896903341</v>
      </c>
      <c r="O2549" s="25">
        <f ca="1">VLOOKUP(CONCATENATE($F2549," ",$G2549),AllocFactorMatrix,(O$4+1),FALSE)*$E2553</f>
        <v>69.652966053415312</v>
      </c>
      <c r="P2549" s="25">
        <f ca="1">VLOOKUP(CONCATENATE($F2549," ",$G2549),AllocFactorMatrix,(P$4+1),FALSE)*$E2553</f>
        <v>0</v>
      </c>
      <c r="Q2549" s="25">
        <f ca="1">VLOOKUP(CONCATENATE($F2549," ",$G2549),AllocFactorMatrix,(Q$4+1),FALSE)*$E2553</f>
        <v>0</v>
      </c>
      <c r="R2549" s="25">
        <f t="shared" ca="1" si="1142"/>
        <v>283.64714502244874</v>
      </c>
      <c r="S2549" s="25">
        <f ca="1">VLOOKUP(CONCATENATE($F2549," ",$G2549),AllocFactorMatrix,(S$4+1),FALSE)*$E2553</f>
        <v>9.9212177154273</v>
      </c>
      <c r="T2549" s="25">
        <f ca="1">VLOOKUP(CONCATENATE($F2549," ",$G2549),AllocFactorMatrix,(T$4+1),FALSE)*$E2553</f>
        <v>135.46953269016743</v>
      </c>
      <c r="U2549" s="25">
        <f ca="1">VLOOKUP(CONCATENATE($F2549," ",$G2549),AllocFactorMatrix,(U$4+1),FALSE)*$E2553</f>
        <v>0</v>
      </c>
      <c r="V2549" s="25">
        <f ca="1">VLOOKUP(CONCATENATE($F2549," ",$G2549),AllocFactorMatrix,(V$4+1),FALSE)*$E2553</f>
        <v>0</v>
      </c>
      <c r="W2549" s="25">
        <f t="shared" ca="1" si="1144"/>
        <v>145.39075040559473</v>
      </c>
      <c r="X2549" s="25">
        <f ca="1">VLOOKUP(CONCATENATE($F2549," ",$G2549),AllocFactorMatrix,(X$4+1),FALSE)*$E2553</f>
        <v>67.527791421996454</v>
      </c>
      <c r="Y2549" s="25">
        <f ca="1">VLOOKUP(CONCATENATE($F2549," ",$G2549),AllocFactorMatrix,(Y$4+1),FALSE)*$E2553</f>
        <v>1.4780811355271926</v>
      </c>
      <c r="Z2549" s="25">
        <f t="shared" ca="1" si="1143"/>
        <v>69.005872557523645</v>
      </c>
      <c r="AA2549" s="25">
        <f ca="1">VLOOKUP(CONCATENATE($F2549," ",$G2549),AllocFactorMatrix,(AA$4+1),FALSE)*$E2553</f>
        <v>1.1426347616854018</v>
      </c>
      <c r="AB2549" s="25">
        <f ca="1">VLOOKUP(CONCATENATE($F2549," ",$G2549),AllocFactorMatrix,(AB$4+1),FALSE)*$E2553</f>
        <v>4.1166936838032111</v>
      </c>
      <c r="AC2549" s="25">
        <f ca="1">VLOOKUP(CONCATENATE($F2549," ",$G2549),AllocFactorMatrix,(AC$4+1),FALSE)*$E2553</f>
        <v>1.1765408612027324</v>
      </c>
    </row>
    <row r="2550" spans="4:29" hidden="1" outlineLevel="1">
      <c r="F2550" s="61" t="str">
        <f>F2553</f>
        <v>RSALE</v>
      </c>
      <c r="G2550" s="20" t="str">
        <f>$G$12</f>
        <v>DISTSEC</v>
      </c>
      <c r="H2550" s="24">
        <f t="shared" ca="1" si="1140"/>
        <v>847.86507753735782</v>
      </c>
      <c r="I2550" s="25">
        <f ca="1">VLOOKUP(CONCATENATE($F2550," ",$G2550),AllocFactorMatrix,(I$4+1),FALSE)*$E2553</f>
        <v>544.38647925199632</v>
      </c>
      <c r="J2550" s="25">
        <f ca="1">VLOOKUP(CONCATENATE($F2550," ",$G2550),AllocFactorMatrix,(J$4+1),FALSE)*$E2553</f>
        <v>188.88960161471277</v>
      </c>
      <c r="K2550" s="25">
        <f ca="1">VLOOKUP(CONCATENATE($F2550," ",$G2550),AllocFactorMatrix,(K$4+1),FALSE)*$E2553</f>
        <v>0</v>
      </c>
      <c r="L2550" s="25">
        <f ca="1">VLOOKUP(CONCATENATE($F2550," ",$G2550),AllocFactorMatrix,(L$4+1),FALSE)*$E2553</f>
        <v>0</v>
      </c>
      <c r="M2550" s="25">
        <f t="shared" ca="1" si="1141"/>
        <v>188.88960161471277</v>
      </c>
      <c r="N2550" s="25">
        <f ca="1">VLOOKUP(CONCATENATE($F2550," ",$G2550),AllocFactorMatrix,(N$4+1),FALSE)*$E2553</f>
        <v>75.877474403673332</v>
      </c>
      <c r="O2550" s="25">
        <f ca="1">VLOOKUP(CONCATENATE($F2550," ",$G2550),AllocFactorMatrix,(O$4+1),FALSE)*$E2553</f>
        <v>0</v>
      </c>
      <c r="P2550" s="25">
        <f ca="1">VLOOKUP(CONCATENATE($F2550," ",$G2550),AllocFactorMatrix,(P$4+1),FALSE)*$E2553</f>
        <v>0</v>
      </c>
      <c r="Q2550" s="25">
        <f ca="1">VLOOKUP(CONCATENATE($F2550," ",$G2550),AllocFactorMatrix,(Q$4+1),FALSE)*$E2553</f>
        <v>0</v>
      </c>
      <c r="R2550" s="25">
        <f t="shared" ca="1" si="1142"/>
        <v>75.877474403673332</v>
      </c>
      <c r="S2550" s="25">
        <f ca="1">VLOOKUP(CONCATENATE($F2550," ",$G2550),AllocFactorMatrix,(S$4+1),FALSE)*$E2553</f>
        <v>2.7204180476008117</v>
      </c>
      <c r="T2550" s="25">
        <f ca="1">VLOOKUP(CONCATENATE($F2550," ",$G2550),AllocFactorMatrix,(T$4+1),FALSE)*$E2553</f>
        <v>0</v>
      </c>
      <c r="U2550" s="25">
        <f ca="1">VLOOKUP(CONCATENATE($F2550," ",$G2550),AllocFactorMatrix,(U$4+1),FALSE)*$E2553</f>
        <v>0</v>
      </c>
      <c r="V2550" s="25">
        <f ca="1">VLOOKUP(CONCATENATE($F2550," ",$G2550),AllocFactorMatrix,(V$4+1),FALSE)*$E2553</f>
        <v>0</v>
      </c>
      <c r="W2550" s="25">
        <f t="shared" ca="1" si="1144"/>
        <v>2.7204180476008117</v>
      </c>
      <c r="X2550" s="25">
        <f ca="1">VLOOKUP(CONCATENATE($F2550," ",$G2550),AllocFactorMatrix,(X$4+1),FALSE)*$E2553</f>
        <v>24.60304430586126</v>
      </c>
      <c r="Y2550" s="25">
        <f ca="1">VLOOKUP(CONCATENATE($F2550," ",$G2550),AllocFactorMatrix,(Y$4+1),FALSE)*$E2553</f>
        <v>0</v>
      </c>
      <c r="Z2550" s="25">
        <f t="shared" ca="1" si="1143"/>
        <v>24.60304430586126</v>
      </c>
      <c r="AA2550" s="25">
        <f ca="1">VLOOKUP(CONCATENATE($F2550," ",$G2550),AllocFactorMatrix,(AA$4+1),FALSE)*$E2553</f>
        <v>0.39444498787234056</v>
      </c>
      <c r="AB2550" s="25">
        <f ca="1">VLOOKUP(CONCATENATE($F2550," ",$G2550),AllocFactorMatrix,(AB$4+1),FALSE)*$E2553</f>
        <v>8.5588525356736191</v>
      </c>
      <c r="AC2550" s="25">
        <f ca="1">VLOOKUP(CONCATENATE($F2550," ",$G2550),AllocFactorMatrix,(AC$4+1),FALSE)*$E2553</f>
        <v>2.4347623899674651</v>
      </c>
    </row>
    <row r="2551" spans="4:29" hidden="1" outlineLevel="1">
      <c r="F2551" s="61" t="str">
        <f>F2553</f>
        <v>RSALE</v>
      </c>
      <c r="G2551" s="20" t="str">
        <f>$G$13</f>
        <v>ENERGY</v>
      </c>
      <c r="H2551" s="24">
        <f t="shared" ca="1" si="1140"/>
        <v>7000.0586460521599</v>
      </c>
      <c r="I2551" s="25">
        <f ca="1">VLOOKUP(CONCATENATE($F2551," ",$G2551),AllocFactorMatrix,(I$4+1),FALSE)*$E2553</f>
        <v>2514.2747812004586</v>
      </c>
      <c r="J2551" s="25">
        <f ca="1">VLOOKUP(CONCATENATE($F2551," ",$G2551),AllocFactorMatrix,(J$4+1),FALSE)*$E2553</f>
        <v>836.46339202984439</v>
      </c>
      <c r="K2551" s="25">
        <f ca="1">VLOOKUP(CONCATENATE($F2551," ",$G2551),AllocFactorMatrix,(K$4+1),FALSE)*$E2553</f>
        <v>9.3274277345456795</v>
      </c>
      <c r="L2551" s="25">
        <f ca="1">VLOOKUP(CONCATENATE($F2551," ",$G2551),AllocFactorMatrix,(L$4+1),FALSE)*$E2553</f>
        <v>0.24452029230118821</v>
      </c>
      <c r="M2551" s="25">
        <f t="shared" ca="1" si="1141"/>
        <v>846.03534005669133</v>
      </c>
      <c r="N2551" s="25">
        <f ca="1">VLOOKUP(CONCATENATE($F2551," ",$G2551),AllocFactorMatrix,(N$4+1),FALSE)*$E2553</f>
        <v>410.30061229058271</v>
      </c>
      <c r="O2551" s="25">
        <f ca="1">VLOOKUP(CONCATENATE($F2551," ",$G2551),AllocFactorMatrix,(O$4+1),FALSE)*$E2553</f>
        <v>116.29595420006407</v>
      </c>
      <c r="P2551" s="25">
        <f ca="1">VLOOKUP(CONCATENATE($F2551," ",$G2551),AllocFactorMatrix,(P$4+1),FALSE)*$E2553</f>
        <v>8.8080028087963793</v>
      </c>
      <c r="Q2551" s="25">
        <f ca="1">VLOOKUP(CONCATENATE($F2551," ",$G2551),AllocFactorMatrix,(Q$4+1),FALSE)*$E2553</f>
        <v>7.2036855403237281</v>
      </c>
      <c r="R2551" s="25">
        <f t="shared" ca="1" si="1142"/>
        <v>542.6082548397668</v>
      </c>
      <c r="S2551" s="25">
        <f ca="1">VLOOKUP(CONCATENATE($F2551," ",$G2551),AllocFactorMatrix,(S$4+1),FALSE)*$E2553</f>
        <v>27.24155850485997</v>
      </c>
      <c r="T2551" s="25">
        <f ca="1">VLOOKUP(CONCATENATE($F2551," ",$G2551),AllocFactorMatrix,(T$4+1),FALSE)*$E2553</f>
        <v>326.60577733987583</v>
      </c>
      <c r="U2551" s="25">
        <f ca="1">VLOOKUP(CONCATENATE($F2551," ",$G2551),AllocFactorMatrix,(U$4+1),FALSE)*$E2553</f>
        <v>2213.3796012292928</v>
      </c>
      <c r="V2551" s="25">
        <f ca="1">VLOOKUP(CONCATENATE($F2551," ",$G2551),AllocFactorMatrix,(V$4+1),FALSE)*$E2553</f>
        <v>354.94120748953475</v>
      </c>
      <c r="W2551" s="25">
        <f t="shared" ca="1" si="1144"/>
        <v>2922.1681445635636</v>
      </c>
      <c r="X2551" s="25">
        <f ca="1">VLOOKUP(CONCATENATE($F2551," ",$G2551),AllocFactorMatrix,(X$4+1),FALSE)*$E2553</f>
        <v>113.42925568670384</v>
      </c>
      <c r="Y2551" s="25">
        <f ca="1">VLOOKUP(CONCATENATE($F2551," ",$G2551),AllocFactorMatrix,(Y$4+1),FALSE)*$E2553</f>
        <v>2.6542309113903881</v>
      </c>
      <c r="Z2551" s="25">
        <f t="shared" ca="1" si="1143"/>
        <v>116.08348659809423</v>
      </c>
      <c r="AA2551" s="25">
        <f ca="1">VLOOKUP(CONCATENATE($F2551," ",$G2551),AllocFactorMatrix,(AA$4+1),FALSE)*$E2553</f>
        <v>2.6201315877847997</v>
      </c>
      <c r="AB2551" s="25">
        <f ca="1">VLOOKUP(CONCATENATE($F2551," ",$G2551),AllocFactorMatrix,(AB$4+1),FALSE)*$E2553</f>
        <v>44.834602333700076</v>
      </c>
      <c r="AC2551" s="25">
        <f ca="1">VLOOKUP(CONCATENATE($F2551," ",$G2551),AllocFactorMatrix,(AC$4+1),FALSE)*$E2553</f>
        <v>11.433904872100177</v>
      </c>
    </row>
    <row r="2552" spans="4:29" hidden="1" outlineLevel="1">
      <c r="F2552" s="61" t="str">
        <f>F2553</f>
        <v>RSALE</v>
      </c>
      <c r="G2552" s="20" t="str">
        <f>$G$14</f>
        <v>CUSTOMER</v>
      </c>
      <c r="H2552" s="24">
        <f t="shared" ca="1" si="1140"/>
        <v>2258.3617375734602</v>
      </c>
      <c r="I2552" s="25">
        <f ca="1">VLOOKUP(CONCATENATE($F2552," ",$G2552),AllocFactorMatrix,(I$4+1),FALSE)*$E2553</f>
        <v>1482.6761064140956</v>
      </c>
      <c r="J2552" s="25">
        <f ca="1">VLOOKUP(CONCATENATE($F2552," ",$G2552),AllocFactorMatrix,(J$4+1),FALSE)*$E2553</f>
        <v>496.2726838927839</v>
      </c>
      <c r="K2552" s="25">
        <f ca="1">VLOOKUP(CONCATENATE($F2552," ",$G2552),AllocFactorMatrix,(K$4+1),FALSE)*$E2553</f>
        <v>4.9217436052549886</v>
      </c>
      <c r="L2552" s="25">
        <f ca="1">VLOOKUP(CONCATENATE($F2552," ",$G2552),AllocFactorMatrix,(L$4+1),FALSE)*$E2553</f>
        <v>0.84349365886970906</v>
      </c>
      <c r="M2552" s="25">
        <f t="shared" ca="1" si="1141"/>
        <v>502.03792115690857</v>
      </c>
      <c r="N2552" s="25">
        <f ca="1">VLOOKUP(CONCATENATE($F2552," ",$G2552),AllocFactorMatrix,(N$4+1),FALSE)*$E2553</f>
        <v>9.4391357271375789</v>
      </c>
      <c r="O2552" s="25">
        <f ca="1">VLOOKUP(CONCATENATE($F2552," ",$G2552),AllocFactorMatrix,(O$4+1),FALSE)*$E2553</f>
        <v>4.4829343478707111</v>
      </c>
      <c r="P2552" s="25">
        <f ca="1">VLOOKUP(CONCATENATE($F2552," ",$G2552),AllocFactorMatrix,(P$4+1),FALSE)*$E2553</f>
        <v>1.7510766450907977</v>
      </c>
      <c r="Q2552" s="25">
        <f ca="1">VLOOKUP(CONCATENATE($F2552," ",$G2552),AllocFactorMatrix,(Q$4+1),FALSE)*$E2553</f>
        <v>-1.370560524610041</v>
      </c>
      <c r="R2552" s="25">
        <f t="shared" ca="1" si="1142"/>
        <v>14.302586195489045</v>
      </c>
      <c r="S2552" s="25">
        <f ca="1">VLOOKUP(CONCATENATE($F2552," ",$G2552),AllocFactorMatrix,(S$4+1),FALSE)*$E2553</f>
        <v>0.11588717439595084</v>
      </c>
      <c r="T2552" s="25">
        <f ca="1">VLOOKUP(CONCATENATE($F2552," ",$G2552),AllocFactorMatrix,(T$4+1),FALSE)*$E2553</f>
        <v>2.4248068899878543</v>
      </c>
      <c r="U2552" s="25">
        <f ca="1">VLOOKUP(CONCATENATE($F2552," ",$G2552),AllocFactorMatrix,(U$4+1),FALSE)*$E2553</f>
        <v>3.569595150137518</v>
      </c>
      <c r="V2552" s="25">
        <f ca="1">VLOOKUP(CONCATENATE($F2552," ",$G2552),AllocFactorMatrix,(V$4+1),FALSE)*$E2553</f>
        <v>0.81552169692687249</v>
      </c>
      <c r="W2552" s="25">
        <f t="shared" ca="1" si="1144"/>
        <v>6.9258109114481954</v>
      </c>
      <c r="X2552" s="25">
        <f ca="1">VLOOKUP(CONCATENATE($F2552," ",$G2552),AllocFactorMatrix,(X$4+1),FALSE)*$E2553</f>
        <v>3.6172300685667635</v>
      </c>
      <c r="Y2552" s="25">
        <f ca="1">VLOOKUP(CONCATENATE($F2552," ",$G2552),AllocFactorMatrix,(Y$4+1),FALSE)*$E2553</f>
        <v>5.3753476443841722E-2</v>
      </c>
      <c r="Z2552" s="25">
        <f t="shared" ca="1" si="1143"/>
        <v>3.6709835450106052</v>
      </c>
      <c r="AA2552" s="25">
        <f ca="1">VLOOKUP(CONCATENATE($F2552," ",$G2552),AllocFactorMatrix,(AA$4+1),FALSE)*$E2553</f>
        <v>0.21082766569024128</v>
      </c>
      <c r="AB2552" s="25">
        <f ca="1">VLOOKUP(CONCATENATE($F2552," ",$G2552),AllocFactorMatrix,(AB$4+1),FALSE)*$E2553</f>
        <v>210.22069113542537</v>
      </c>
      <c r="AC2552" s="25">
        <f ca="1">VLOOKUP(CONCATENATE($F2552," ",$G2552),AllocFactorMatrix,(AC$4+1),FALSE)*$E2553</f>
        <v>38.316810549392478</v>
      </c>
    </row>
    <row r="2553" spans="4:29" collapsed="1">
      <c r="D2553" s="20" t="s">
        <v>644</v>
      </c>
      <c r="E2553" s="22">
        <f>'Sch 4'!E494</f>
        <v>19397</v>
      </c>
      <c r="F2553" s="23" t="s">
        <v>72</v>
      </c>
      <c r="G2553" s="20" t="str">
        <f>$G$15</f>
        <v>TOTAL</v>
      </c>
      <c r="H2553" s="24">
        <f ca="1">SUBTOTAL(9,I2553:AC2553)</f>
        <v>19397.000000000004</v>
      </c>
      <c r="I2553" s="25">
        <f ca="1">VLOOKUP(CONCATENATE($F2553," ",$G2553),AllocFactorMatrix,(I$4+1),FALSE)*$E2553</f>
        <v>8768.8004019285872</v>
      </c>
      <c r="J2553" s="25">
        <f ca="1">VLOOKUP(CONCATENATE($F2553," ",$G2553),AllocFactorMatrix,(J$4+1),FALSE)*$E2553</f>
        <v>3072.9417053219031</v>
      </c>
      <c r="K2553" s="25">
        <f ca="1">VLOOKUP(CONCATENATE($F2553," ",$G2553),AllocFactorMatrix,(K$4+1),FALSE)*$E2553</f>
        <v>35.476550809737937</v>
      </c>
      <c r="L2553" s="25">
        <f ca="1">VLOOKUP(CONCATENATE($F2553," ",$G2553),AllocFactorMatrix,(L$4+1),FALSE)*$E2553</f>
        <v>1.5800061785407724</v>
      </c>
      <c r="M2553" s="25">
        <f t="shared" ca="1" si="1141"/>
        <v>3109.9982623101819</v>
      </c>
      <c r="N2553" s="25">
        <f ca="1">VLOOKUP(CONCATENATE($F2553," ",$G2553),AllocFactorMatrix,(N$4+1),FALSE)*$E2553</f>
        <v>1231.4925322128752</v>
      </c>
      <c r="O2553" s="25">
        <f ca="1">VLOOKUP(CONCATENATE($F2553," ",$G2553),AllocFactorMatrix,(O$4+1),FALSE)*$E2553</f>
        <v>358.40648242690241</v>
      </c>
      <c r="P2553" s="25">
        <f ca="1">VLOOKUP(CONCATENATE($F2553," ",$G2553),AllocFactorMatrix,(P$4+1),FALSE)*$E2553</f>
        <v>21.005674411162694</v>
      </c>
      <c r="Q2553" s="25">
        <f ca="1">VLOOKUP(CONCATENATE($F2553," ",$G2553),AllocFactorMatrix,(Q$4+1),FALSE)*$E2553</f>
        <v>2.7542686564928842</v>
      </c>
      <c r="R2553" s="25">
        <f t="shared" ca="1" si="1142"/>
        <v>1613.6589577074333</v>
      </c>
      <c r="S2553" s="25">
        <f ca="1">VLOOKUP(CONCATENATE($F2553," ",$G2553),AllocFactorMatrix,(S$4+1),FALSE)*$E2553</f>
        <v>66.216190105133208</v>
      </c>
      <c r="T2553" s="25">
        <f ca="1">VLOOKUP(CONCATENATE($F2553," ",$G2553),AllocFactorMatrix,(T$4+1),FALSE)*$E2553</f>
        <v>794.11498493716624</v>
      </c>
      <c r="U2553" s="25">
        <f ca="1">VLOOKUP(CONCATENATE($F2553," ",$G2553),AllocFactorMatrix,(U$4+1),FALSE)*$E2553</f>
        <v>3730.527761872846</v>
      </c>
      <c r="V2553" s="25">
        <f ca="1">VLOOKUP(CONCATENATE($F2553," ",$G2553),AllocFactorMatrix,(V$4+1),FALSE)*$E2553</f>
        <v>587.70038151546385</v>
      </c>
      <c r="W2553" s="25">
        <f t="shared" ca="1" si="1144"/>
        <v>5178.559318430609</v>
      </c>
      <c r="X2553" s="25">
        <f ca="1">VLOOKUP(CONCATENATE($F2553," ",$G2553),AllocFactorMatrix,(X$4+1),FALSE)*$E2553</f>
        <v>371.28156794647992</v>
      </c>
      <c r="Y2553" s="25">
        <f ca="1">VLOOKUP(CONCATENATE($F2553," ",$G2553),AllocFactorMatrix,(Y$4+1),FALSE)*$E2553</f>
        <v>7.796257259137521</v>
      </c>
      <c r="Z2553" s="25">
        <f t="shared" ca="1" si="1143"/>
        <v>379.07782520561744</v>
      </c>
      <c r="AA2553" s="25">
        <f ca="1">VLOOKUP(CONCATENATE($F2553," ",$G2553),AllocFactorMatrix,(AA$4+1),FALSE)*$E2553</f>
        <v>7.1474937830454177</v>
      </c>
      <c r="AB2553" s="25">
        <f ca="1">VLOOKUP(CONCATENATE($F2553," ",$G2553),AllocFactorMatrix,(AB$4+1),FALSE)*$E2553</f>
        <v>282.32839633325676</v>
      </c>
      <c r="AC2553" s="25">
        <f ca="1">VLOOKUP(CONCATENATE($F2553," ",$G2553),AllocFactorMatrix,(AC$4+1),FALSE)*$E2553</f>
        <v>57.429344301269651</v>
      </c>
    </row>
    <row r="2554" spans="4:29" hidden="1" outlineLevel="1">
      <c r="F2554" s="61" t="str">
        <f>F2561</f>
        <v>RSALE</v>
      </c>
      <c r="G2554" s="20" t="str">
        <f>$G$8</f>
        <v>PRODUCTION</v>
      </c>
      <c r="H2554" s="24">
        <f t="shared" ca="1" si="1140"/>
        <v>0</v>
      </c>
      <c r="I2554" s="25">
        <f ca="1">VLOOKUP(CONCATENATE($F2554," ",$G2554),AllocFactorMatrix,(I$4+1),FALSE)*$E2561</f>
        <v>0</v>
      </c>
      <c r="J2554" s="25">
        <f ca="1">VLOOKUP(CONCATENATE($F2554," ",$G2554),AllocFactorMatrix,(J$4+1),FALSE)*$E2561</f>
        <v>0</v>
      </c>
      <c r="K2554" s="25">
        <f ca="1">VLOOKUP(CONCATENATE($F2554," ",$G2554),AllocFactorMatrix,(K$4+1),FALSE)*$E2561</f>
        <v>0</v>
      </c>
      <c r="L2554" s="25">
        <f ca="1">VLOOKUP(CONCATENATE($F2554," ",$G2554),AllocFactorMatrix,(L$4+1),FALSE)*$E2561</f>
        <v>0</v>
      </c>
      <c r="M2554" s="25">
        <f t="shared" ca="1" si="1122"/>
        <v>0</v>
      </c>
      <c r="N2554" s="25">
        <f ca="1">VLOOKUP(CONCATENATE($F2554," ",$G2554),AllocFactorMatrix,(N$4+1),FALSE)*$E2561</f>
        <v>0</v>
      </c>
      <c r="O2554" s="25">
        <f ca="1">VLOOKUP(CONCATENATE($F2554," ",$G2554),AllocFactorMatrix,(O$4+1),FALSE)*$E2561</f>
        <v>0</v>
      </c>
      <c r="P2554" s="25">
        <f ca="1">VLOOKUP(CONCATENATE($F2554," ",$G2554),AllocFactorMatrix,(P$4+1),FALSE)*$E2561</f>
        <v>0</v>
      </c>
      <c r="Q2554" s="25">
        <f ca="1">VLOOKUP(CONCATENATE($F2554," ",$G2554),AllocFactorMatrix,(Q$4+1),FALSE)*$E2561</f>
        <v>0</v>
      </c>
      <c r="R2554" s="25">
        <f t="shared" ca="1" si="1124"/>
        <v>0</v>
      </c>
      <c r="S2554" s="25">
        <f ca="1">VLOOKUP(CONCATENATE($F2554," ",$G2554),AllocFactorMatrix,(S$4+1),FALSE)*$E2561</f>
        <v>0</v>
      </c>
      <c r="T2554" s="25">
        <f ca="1">VLOOKUP(CONCATENATE($F2554," ",$G2554),AllocFactorMatrix,(T$4+1),FALSE)*$E2561</f>
        <v>0</v>
      </c>
      <c r="U2554" s="25">
        <f ca="1">VLOOKUP(CONCATENATE($F2554," ",$G2554),AllocFactorMatrix,(U$4+1),FALSE)*$E2561</f>
        <v>0</v>
      </c>
      <c r="V2554" s="25">
        <f ca="1">VLOOKUP(CONCATENATE($F2554," ",$G2554),AllocFactorMatrix,(V$4+1),FALSE)*$E2561</f>
        <v>0</v>
      </c>
      <c r="W2554" s="25">
        <f ca="1">SUBTOTAL(9,S2554:V2554)</f>
        <v>0</v>
      </c>
      <c r="X2554" s="25">
        <f ca="1">VLOOKUP(CONCATENATE($F2554," ",$G2554),AllocFactorMatrix,(X$4+1),FALSE)*$E2561</f>
        <v>0</v>
      </c>
      <c r="Y2554" s="25">
        <f ca="1">VLOOKUP(CONCATENATE($F2554," ",$G2554),AllocFactorMatrix,(Y$4+1),FALSE)*$E2561</f>
        <v>0</v>
      </c>
      <c r="Z2554" s="25">
        <f t="shared" ca="1" si="1137"/>
        <v>0</v>
      </c>
      <c r="AA2554" s="25">
        <f ca="1">VLOOKUP(CONCATENATE($F2554," ",$G2554),AllocFactorMatrix,(AA$4+1),FALSE)*$E2561</f>
        <v>0</v>
      </c>
      <c r="AB2554" s="25">
        <f ca="1">VLOOKUP(CONCATENATE($F2554," ",$G2554),AllocFactorMatrix,(AB$4+1),FALSE)*$E2561</f>
        <v>0</v>
      </c>
      <c r="AC2554" s="25">
        <f ca="1">VLOOKUP(CONCATENATE($F2554," ",$G2554),AllocFactorMatrix,(AC$4+1),FALSE)*$E2561</f>
        <v>0</v>
      </c>
    </row>
    <row r="2555" spans="4:29" hidden="1" outlineLevel="1">
      <c r="F2555" s="61" t="str">
        <f>F2561</f>
        <v>RSALE</v>
      </c>
      <c r="G2555" s="20" t="str">
        <f>$G$9</f>
        <v>BULKTRAN</v>
      </c>
      <c r="H2555" s="24">
        <f t="shared" ca="1" si="1140"/>
        <v>0</v>
      </c>
      <c r="I2555" s="25">
        <f ca="1">VLOOKUP(CONCATENATE($F2555," ",$G2555),AllocFactorMatrix,(I$4+1),FALSE)*$E2561</f>
        <v>0</v>
      </c>
      <c r="J2555" s="25">
        <f ca="1">VLOOKUP(CONCATENATE($F2555," ",$G2555),AllocFactorMatrix,(J$4+1),FALSE)*$E2561</f>
        <v>0</v>
      </c>
      <c r="K2555" s="25">
        <f ca="1">VLOOKUP(CONCATENATE($F2555," ",$G2555),AllocFactorMatrix,(K$4+1),FALSE)*$E2561</f>
        <v>0</v>
      </c>
      <c r="L2555" s="25">
        <f ca="1">VLOOKUP(CONCATENATE($F2555," ",$G2555),AllocFactorMatrix,(L$4+1),FALSE)*$E2561</f>
        <v>0</v>
      </c>
      <c r="M2555" s="25">
        <f t="shared" ca="1" si="1122"/>
        <v>0</v>
      </c>
      <c r="N2555" s="25">
        <f ca="1">VLOOKUP(CONCATENATE($F2555," ",$G2555),AllocFactorMatrix,(N$4+1),FALSE)*$E2561</f>
        <v>0</v>
      </c>
      <c r="O2555" s="25">
        <f ca="1">VLOOKUP(CONCATENATE($F2555," ",$G2555),AllocFactorMatrix,(O$4+1),FALSE)*$E2561</f>
        <v>0</v>
      </c>
      <c r="P2555" s="25">
        <f ca="1">VLOOKUP(CONCATENATE($F2555," ",$G2555),AllocFactorMatrix,(P$4+1),FALSE)*$E2561</f>
        <v>0</v>
      </c>
      <c r="Q2555" s="25">
        <f ca="1">VLOOKUP(CONCATENATE($F2555," ",$G2555),AllocFactorMatrix,(Q$4+1),FALSE)*$E2561</f>
        <v>0</v>
      </c>
      <c r="R2555" s="25">
        <f t="shared" ca="1" si="1124"/>
        <v>0</v>
      </c>
      <c r="S2555" s="25">
        <f ca="1">VLOOKUP(CONCATENATE($F2555," ",$G2555),AllocFactorMatrix,(S$4+1),FALSE)*$E2561</f>
        <v>0</v>
      </c>
      <c r="T2555" s="25">
        <f ca="1">VLOOKUP(CONCATENATE($F2555," ",$G2555),AllocFactorMatrix,(T$4+1),FALSE)*$E2561</f>
        <v>0</v>
      </c>
      <c r="U2555" s="25">
        <f ca="1">VLOOKUP(CONCATENATE($F2555," ",$G2555),AllocFactorMatrix,(U$4+1),FALSE)*$E2561</f>
        <v>0</v>
      </c>
      <c r="V2555" s="25">
        <f ca="1">VLOOKUP(CONCATENATE($F2555," ",$G2555),AllocFactorMatrix,(V$4+1),FALSE)*$E2561</f>
        <v>0</v>
      </c>
      <c r="W2555" s="25">
        <f t="shared" ref="W2555:W2561" ca="1" si="1145">SUBTOTAL(9,S2555:V2555)</f>
        <v>0</v>
      </c>
      <c r="X2555" s="25">
        <f ca="1">VLOOKUP(CONCATENATE($F2555," ",$G2555),AllocFactorMatrix,(X$4+1),FALSE)*$E2561</f>
        <v>0</v>
      </c>
      <c r="Y2555" s="25">
        <f ca="1">VLOOKUP(CONCATENATE($F2555," ",$G2555),AllocFactorMatrix,(Y$4+1),FALSE)*$E2561</f>
        <v>0</v>
      </c>
      <c r="Z2555" s="25">
        <f t="shared" ca="1" si="1137"/>
        <v>0</v>
      </c>
      <c r="AA2555" s="25">
        <f ca="1">VLOOKUP(CONCATENATE($F2555," ",$G2555),AllocFactorMatrix,(AA$4+1),FALSE)*$E2561</f>
        <v>0</v>
      </c>
      <c r="AB2555" s="25">
        <f ca="1">VLOOKUP(CONCATENATE($F2555," ",$G2555),AllocFactorMatrix,(AB$4+1),FALSE)*$E2561</f>
        <v>0</v>
      </c>
      <c r="AC2555" s="25">
        <f ca="1">VLOOKUP(CONCATENATE($F2555," ",$G2555),AllocFactorMatrix,(AC$4+1),FALSE)*$E2561</f>
        <v>0</v>
      </c>
    </row>
    <row r="2556" spans="4:29" hidden="1" outlineLevel="1">
      <c r="F2556" s="61" t="str">
        <f>F2561</f>
        <v>RSALE</v>
      </c>
      <c r="G2556" s="20" t="str">
        <f>$G$10</f>
        <v>SUBTRAN</v>
      </c>
      <c r="H2556" s="24">
        <f t="shared" ca="1" si="1140"/>
        <v>0</v>
      </c>
      <c r="I2556" s="25">
        <f ca="1">VLOOKUP(CONCATENATE($F2556," ",$G2556),AllocFactorMatrix,(I$4+1),FALSE)*$E2561</f>
        <v>0</v>
      </c>
      <c r="J2556" s="25">
        <f ca="1">VLOOKUP(CONCATENATE($F2556," ",$G2556),AllocFactorMatrix,(J$4+1),FALSE)*$E2561</f>
        <v>0</v>
      </c>
      <c r="K2556" s="25">
        <f ca="1">VLOOKUP(CONCATENATE($F2556," ",$G2556),AllocFactorMatrix,(K$4+1),FALSE)*$E2561</f>
        <v>0</v>
      </c>
      <c r="L2556" s="25">
        <f ca="1">VLOOKUP(CONCATENATE($F2556," ",$G2556),AllocFactorMatrix,(L$4+1),FALSE)*$E2561</f>
        <v>0</v>
      </c>
      <c r="M2556" s="25">
        <f t="shared" ca="1" si="1122"/>
        <v>0</v>
      </c>
      <c r="N2556" s="25">
        <f ca="1">VLOOKUP(CONCATENATE($F2556," ",$G2556),AllocFactorMatrix,(N$4+1),FALSE)*$E2561</f>
        <v>0</v>
      </c>
      <c r="O2556" s="25">
        <f ca="1">VLOOKUP(CONCATENATE($F2556," ",$G2556),AllocFactorMatrix,(O$4+1),FALSE)*$E2561</f>
        <v>0</v>
      </c>
      <c r="P2556" s="25">
        <f ca="1">VLOOKUP(CONCATENATE($F2556," ",$G2556),AllocFactorMatrix,(P$4+1),FALSE)*$E2561</f>
        <v>0</v>
      </c>
      <c r="Q2556" s="25">
        <f ca="1">VLOOKUP(CONCATENATE($F2556," ",$G2556),AllocFactorMatrix,(Q$4+1),FALSE)*$E2561</f>
        <v>0</v>
      </c>
      <c r="R2556" s="25">
        <f t="shared" ca="1" si="1124"/>
        <v>0</v>
      </c>
      <c r="S2556" s="25">
        <f ca="1">VLOOKUP(CONCATENATE($F2556," ",$G2556),AllocFactorMatrix,(S$4+1),FALSE)*$E2561</f>
        <v>0</v>
      </c>
      <c r="T2556" s="25">
        <f ca="1">VLOOKUP(CONCATENATE($F2556," ",$G2556),AllocFactorMatrix,(T$4+1),FALSE)*$E2561</f>
        <v>0</v>
      </c>
      <c r="U2556" s="25">
        <f ca="1">VLOOKUP(CONCATENATE($F2556," ",$G2556),AllocFactorMatrix,(U$4+1),FALSE)*$E2561</f>
        <v>0</v>
      </c>
      <c r="V2556" s="25">
        <f ca="1">VLOOKUP(CONCATENATE($F2556," ",$G2556),AllocFactorMatrix,(V$4+1),FALSE)*$E2561</f>
        <v>0</v>
      </c>
      <c r="W2556" s="25">
        <f t="shared" ca="1" si="1145"/>
        <v>0</v>
      </c>
      <c r="X2556" s="25">
        <f ca="1">VLOOKUP(CONCATENATE($F2556," ",$G2556),AllocFactorMatrix,(X$4+1),FALSE)*$E2561</f>
        <v>0</v>
      </c>
      <c r="Y2556" s="25">
        <f ca="1">VLOOKUP(CONCATENATE($F2556," ",$G2556),AllocFactorMatrix,(Y$4+1),FALSE)*$E2561</f>
        <v>0</v>
      </c>
      <c r="Z2556" s="25">
        <f t="shared" ca="1" si="1137"/>
        <v>0</v>
      </c>
      <c r="AA2556" s="25">
        <f ca="1">VLOOKUP(CONCATENATE($F2556," ",$G2556),AllocFactorMatrix,(AA$4+1),FALSE)*$E2561</f>
        <v>0</v>
      </c>
      <c r="AB2556" s="25">
        <f ca="1">VLOOKUP(CONCATENATE($F2556," ",$G2556),AllocFactorMatrix,(AB$4+1),FALSE)*$E2561</f>
        <v>0</v>
      </c>
      <c r="AC2556" s="25">
        <f ca="1">VLOOKUP(CONCATENATE($F2556," ",$G2556),AllocFactorMatrix,(AC$4+1),FALSE)*$E2561</f>
        <v>0</v>
      </c>
    </row>
    <row r="2557" spans="4:29" hidden="1" outlineLevel="1">
      <c r="F2557" s="61" t="str">
        <f>F2561</f>
        <v>RSALE</v>
      </c>
      <c r="G2557" s="20" t="str">
        <f>$G$11</f>
        <v>DISTPRI</v>
      </c>
      <c r="H2557" s="24">
        <f t="shared" ca="1" si="1140"/>
        <v>0</v>
      </c>
      <c r="I2557" s="25">
        <f ca="1">VLOOKUP(CONCATENATE($F2557," ",$G2557),AllocFactorMatrix,(I$4+1),FALSE)*$E2561</f>
        <v>0</v>
      </c>
      <c r="J2557" s="25">
        <f ca="1">VLOOKUP(CONCATENATE($F2557," ",$G2557),AllocFactorMatrix,(J$4+1),FALSE)*$E2561</f>
        <v>0</v>
      </c>
      <c r="K2557" s="25">
        <f ca="1">VLOOKUP(CONCATENATE($F2557," ",$G2557),AllocFactorMatrix,(K$4+1),FALSE)*$E2561</f>
        <v>0</v>
      </c>
      <c r="L2557" s="25">
        <f ca="1">VLOOKUP(CONCATENATE($F2557," ",$G2557),AllocFactorMatrix,(L$4+1),FALSE)*$E2561</f>
        <v>0</v>
      </c>
      <c r="M2557" s="25">
        <f t="shared" ca="1" si="1122"/>
        <v>0</v>
      </c>
      <c r="N2557" s="25">
        <f ca="1">VLOOKUP(CONCATENATE($F2557," ",$G2557),AllocFactorMatrix,(N$4+1),FALSE)*$E2561</f>
        <v>0</v>
      </c>
      <c r="O2557" s="25">
        <f ca="1">VLOOKUP(CONCATENATE($F2557," ",$G2557),AllocFactorMatrix,(O$4+1),FALSE)*$E2561</f>
        <v>0</v>
      </c>
      <c r="P2557" s="25">
        <f ca="1">VLOOKUP(CONCATENATE($F2557," ",$G2557),AllocFactorMatrix,(P$4+1),FALSE)*$E2561</f>
        <v>0</v>
      </c>
      <c r="Q2557" s="25">
        <f ca="1">VLOOKUP(CONCATENATE($F2557," ",$G2557),AllocFactorMatrix,(Q$4+1),FALSE)*$E2561</f>
        <v>0</v>
      </c>
      <c r="R2557" s="25">
        <f t="shared" ca="1" si="1124"/>
        <v>0</v>
      </c>
      <c r="S2557" s="25">
        <f ca="1">VLOOKUP(CONCATENATE($F2557," ",$G2557),AllocFactorMatrix,(S$4+1),FALSE)*$E2561</f>
        <v>0</v>
      </c>
      <c r="T2557" s="25">
        <f ca="1">VLOOKUP(CONCATENATE($F2557," ",$G2557),AllocFactorMatrix,(T$4+1),FALSE)*$E2561</f>
        <v>0</v>
      </c>
      <c r="U2557" s="25">
        <f ca="1">VLOOKUP(CONCATENATE($F2557," ",$G2557),AllocFactorMatrix,(U$4+1),FALSE)*$E2561</f>
        <v>0</v>
      </c>
      <c r="V2557" s="25">
        <f ca="1">VLOOKUP(CONCATENATE($F2557," ",$G2557),AllocFactorMatrix,(V$4+1),FALSE)*$E2561</f>
        <v>0</v>
      </c>
      <c r="W2557" s="25">
        <f t="shared" ca="1" si="1145"/>
        <v>0</v>
      </c>
      <c r="X2557" s="25">
        <f ca="1">VLOOKUP(CONCATENATE($F2557," ",$G2557),AllocFactorMatrix,(X$4+1),FALSE)*$E2561</f>
        <v>0</v>
      </c>
      <c r="Y2557" s="25">
        <f ca="1">VLOOKUP(CONCATENATE($F2557," ",$G2557),AllocFactorMatrix,(Y$4+1),FALSE)*$E2561</f>
        <v>0</v>
      </c>
      <c r="Z2557" s="25">
        <f t="shared" ca="1" si="1137"/>
        <v>0</v>
      </c>
      <c r="AA2557" s="25">
        <f ca="1">VLOOKUP(CONCATENATE($F2557," ",$G2557),AllocFactorMatrix,(AA$4+1),FALSE)*$E2561</f>
        <v>0</v>
      </c>
      <c r="AB2557" s="25">
        <f ca="1">VLOOKUP(CONCATENATE($F2557," ",$G2557),AllocFactorMatrix,(AB$4+1),FALSE)*$E2561</f>
        <v>0</v>
      </c>
      <c r="AC2557" s="25">
        <f ca="1">VLOOKUP(CONCATENATE($F2557," ",$G2557),AllocFactorMatrix,(AC$4+1),FALSE)*$E2561</f>
        <v>0</v>
      </c>
    </row>
    <row r="2558" spans="4:29" hidden="1" outlineLevel="1">
      <c r="F2558" s="61" t="str">
        <f>F2561</f>
        <v>RSALE</v>
      </c>
      <c r="G2558" s="20" t="str">
        <f>$G$12</f>
        <v>DISTSEC</v>
      </c>
      <c r="H2558" s="24">
        <f t="shared" ca="1" si="1140"/>
        <v>0</v>
      </c>
      <c r="I2558" s="25">
        <f ca="1">VLOOKUP(CONCATENATE($F2558," ",$G2558),AllocFactorMatrix,(I$4+1),FALSE)*$E2561</f>
        <v>0</v>
      </c>
      <c r="J2558" s="25">
        <f ca="1">VLOOKUP(CONCATENATE($F2558," ",$G2558),AllocFactorMatrix,(J$4+1),FALSE)*$E2561</f>
        <v>0</v>
      </c>
      <c r="K2558" s="25">
        <f ca="1">VLOOKUP(CONCATENATE($F2558," ",$G2558),AllocFactorMatrix,(K$4+1),FALSE)*$E2561</f>
        <v>0</v>
      </c>
      <c r="L2558" s="25">
        <f ca="1">VLOOKUP(CONCATENATE($F2558," ",$G2558),AllocFactorMatrix,(L$4+1),FALSE)*$E2561</f>
        <v>0</v>
      </c>
      <c r="M2558" s="25">
        <f t="shared" ca="1" si="1122"/>
        <v>0</v>
      </c>
      <c r="N2558" s="25">
        <f ca="1">VLOOKUP(CONCATENATE($F2558," ",$G2558),AllocFactorMatrix,(N$4+1),FALSE)*$E2561</f>
        <v>0</v>
      </c>
      <c r="O2558" s="25">
        <f ca="1">VLOOKUP(CONCATENATE($F2558," ",$G2558),AllocFactorMatrix,(O$4+1),FALSE)*$E2561</f>
        <v>0</v>
      </c>
      <c r="P2558" s="25">
        <f ca="1">VLOOKUP(CONCATENATE($F2558," ",$G2558),AllocFactorMatrix,(P$4+1),FALSE)*$E2561</f>
        <v>0</v>
      </c>
      <c r="Q2558" s="25">
        <f ca="1">VLOOKUP(CONCATENATE($F2558," ",$G2558),AllocFactorMatrix,(Q$4+1),FALSE)*$E2561</f>
        <v>0</v>
      </c>
      <c r="R2558" s="25">
        <f t="shared" ca="1" si="1124"/>
        <v>0</v>
      </c>
      <c r="S2558" s="25">
        <f ca="1">VLOOKUP(CONCATENATE($F2558," ",$G2558),AllocFactorMatrix,(S$4+1),FALSE)*$E2561</f>
        <v>0</v>
      </c>
      <c r="T2558" s="25">
        <f ca="1">VLOOKUP(CONCATENATE($F2558," ",$G2558),AllocFactorMatrix,(T$4+1),FALSE)*$E2561</f>
        <v>0</v>
      </c>
      <c r="U2558" s="25">
        <f ca="1">VLOOKUP(CONCATENATE($F2558," ",$G2558),AllocFactorMatrix,(U$4+1),FALSE)*$E2561</f>
        <v>0</v>
      </c>
      <c r="V2558" s="25">
        <f ca="1">VLOOKUP(CONCATENATE($F2558," ",$G2558),AllocFactorMatrix,(V$4+1),FALSE)*$E2561</f>
        <v>0</v>
      </c>
      <c r="W2558" s="25">
        <f t="shared" ca="1" si="1145"/>
        <v>0</v>
      </c>
      <c r="X2558" s="25">
        <f ca="1">VLOOKUP(CONCATENATE($F2558," ",$G2558),AllocFactorMatrix,(X$4+1),FALSE)*$E2561</f>
        <v>0</v>
      </c>
      <c r="Y2558" s="25">
        <f ca="1">VLOOKUP(CONCATENATE($F2558," ",$G2558),AllocFactorMatrix,(Y$4+1),FALSE)*$E2561</f>
        <v>0</v>
      </c>
      <c r="Z2558" s="25">
        <f t="shared" ca="1" si="1137"/>
        <v>0</v>
      </c>
      <c r="AA2558" s="25">
        <f ca="1">VLOOKUP(CONCATENATE($F2558," ",$G2558),AllocFactorMatrix,(AA$4+1),FALSE)*$E2561</f>
        <v>0</v>
      </c>
      <c r="AB2558" s="25">
        <f ca="1">VLOOKUP(CONCATENATE($F2558," ",$G2558),AllocFactorMatrix,(AB$4+1),FALSE)*$E2561</f>
        <v>0</v>
      </c>
      <c r="AC2558" s="25">
        <f ca="1">VLOOKUP(CONCATENATE($F2558," ",$G2558),AllocFactorMatrix,(AC$4+1),FALSE)*$E2561</f>
        <v>0</v>
      </c>
    </row>
    <row r="2559" spans="4:29" hidden="1" outlineLevel="1">
      <c r="F2559" s="61" t="str">
        <f>F2561</f>
        <v>RSALE</v>
      </c>
      <c r="G2559" s="20" t="str">
        <f>$G$13</f>
        <v>ENERGY</v>
      </c>
      <c r="H2559" s="24">
        <f t="shared" ca="1" si="1140"/>
        <v>0</v>
      </c>
      <c r="I2559" s="25">
        <f ca="1">VLOOKUP(CONCATENATE($F2559," ",$G2559),AllocFactorMatrix,(I$4+1),FALSE)*$E2561</f>
        <v>0</v>
      </c>
      <c r="J2559" s="25">
        <f ca="1">VLOOKUP(CONCATENATE($F2559," ",$G2559),AllocFactorMatrix,(J$4+1),FALSE)*$E2561</f>
        <v>0</v>
      </c>
      <c r="K2559" s="25">
        <f ca="1">VLOOKUP(CONCATENATE($F2559," ",$G2559),AllocFactorMatrix,(K$4+1),FALSE)*$E2561</f>
        <v>0</v>
      </c>
      <c r="L2559" s="25">
        <f ca="1">VLOOKUP(CONCATENATE($F2559," ",$G2559),AllocFactorMatrix,(L$4+1),FALSE)*$E2561</f>
        <v>0</v>
      </c>
      <c r="M2559" s="25">
        <f t="shared" ca="1" si="1122"/>
        <v>0</v>
      </c>
      <c r="N2559" s="25">
        <f ca="1">VLOOKUP(CONCATENATE($F2559," ",$G2559),AllocFactorMatrix,(N$4+1),FALSE)*$E2561</f>
        <v>0</v>
      </c>
      <c r="O2559" s="25">
        <f ca="1">VLOOKUP(CONCATENATE($F2559," ",$G2559),AllocFactorMatrix,(O$4+1),FALSE)*$E2561</f>
        <v>0</v>
      </c>
      <c r="P2559" s="25">
        <f ca="1">VLOOKUP(CONCATENATE($F2559," ",$G2559),AllocFactorMatrix,(P$4+1),FALSE)*$E2561</f>
        <v>0</v>
      </c>
      <c r="Q2559" s="25">
        <f ca="1">VLOOKUP(CONCATENATE($F2559," ",$G2559),AllocFactorMatrix,(Q$4+1),FALSE)*$E2561</f>
        <v>0</v>
      </c>
      <c r="R2559" s="25">
        <f t="shared" ca="1" si="1124"/>
        <v>0</v>
      </c>
      <c r="S2559" s="25">
        <f ca="1">VLOOKUP(CONCATENATE($F2559," ",$G2559),AllocFactorMatrix,(S$4+1),FALSE)*$E2561</f>
        <v>0</v>
      </c>
      <c r="T2559" s="25">
        <f ca="1">VLOOKUP(CONCATENATE($F2559," ",$G2559),AllocFactorMatrix,(T$4+1),FALSE)*$E2561</f>
        <v>0</v>
      </c>
      <c r="U2559" s="25">
        <f ca="1">VLOOKUP(CONCATENATE($F2559," ",$G2559),AllocFactorMatrix,(U$4+1),FALSE)*$E2561</f>
        <v>0</v>
      </c>
      <c r="V2559" s="25">
        <f ca="1">VLOOKUP(CONCATENATE($F2559," ",$G2559),AllocFactorMatrix,(V$4+1),FALSE)*$E2561</f>
        <v>0</v>
      </c>
      <c r="W2559" s="25">
        <f t="shared" ca="1" si="1145"/>
        <v>0</v>
      </c>
      <c r="X2559" s="25">
        <f ca="1">VLOOKUP(CONCATENATE($F2559," ",$G2559),AllocFactorMatrix,(X$4+1),FALSE)*$E2561</f>
        <v>0</v>
      </c>
      <c r="Y2559" s="25">
        <f ca="1">VLOOKUP(CONCATENATE($F2559," ",$G2559),AllocFactorMatrix,(Y$4+1),FALSE)*$E2561</f>
        <v>0</v>
      </c>
      <c r="Z2559" s="25">
        <f t="shared" ca="1" si="1137"/>
        <v>0</v>
      </c>
      <c r="AA2559" s="25">
        <f ca="1">VLOOKUP(CONCATENATE($F2559," ",$G2559),AllocFactorMatrix,(AA$4+1),FALSE)*$E2561</f>
        <v>0</v>
      </c>
      <c r="AB2559" s="25">
        <f ca="1">VLOOKUP(CONCATENATE($F2559," ",$G2559),AllocFactorMatrix,(AB$4+1),FALSE)*$E2561</f>
        <v>0</v>
      </c>
      <c r="AC2559" s="25">
        <f ca="1">VLOOKUP(CONCATENATE($F2559," ",$G2559),AllocFactorMatrix,(AC$4+1),FALSE)*$E2561</f>
        <v>0</v>
      </c>
    </row>
    <row r="2560" spans="4:29" hidden="1" outlineLevel="1">
      <c r="F2560" s="61" t="str">
        <f>F2561</f>
        <v>RSALE</v>
      </c>
      <c r="G2560" s="20" t="str">
        <f>$G$14</f>
        <v>CUSTOMER</v>
      </c>
      <c r="H2560" s="24">
        <f t="shared" ca="1" si="1140"/>
        <v>0</v>
      </c>
      <c r="I2560" s="25">
        <f ca="1">VLOOKUP(CONCATENATE($F2560," ",$G2560),AllocFactorMatrix,(I$4+1),FALSE)*$E2561</f>
        <v>0</v>
      </c>
      <c r="J2560" s="25">
        <f ca="1">VLOOKUP(CONCATENATE($F2560," ",$G2560),AllocFactorMatrix,(J$4+1),FALSE)*$E2561</f>
        <v>0</v>
      </c>
      <c r="K2560" s="25">
        <f ca="1">VLOOKUP(CONCATENATE($F2560," ",$G2560),AllocFactorMatrix,(K$4+1),FALSE)*$E2561</f>
        <v>0</v>
      </c>
      <c r="L2560" s="25">
        <f ca="1">VLOOKUP(CONCATENATE($F2560," ",$G2560),AllocFactorMatrix,(L$4+1),FALSE)*$E2561</f>
        <v>0</v>
      </c>
      <c r="M2560" s="25">
        <f t="shared" ca="1" si="1122"/>
        <v>0</v>
      </c>
      <c r="N2560" s="25">
        <f ca="1">VLOOKUP(CONCATENATE($F2560," ",$G2560),AllocFactorMatrix,(N$4+1),FALSE)*$E2561</f>
        <v>0</v>
      </c>
      <c r="O2560" s="25">
        <f ca="1">VLOOKUP(CONCATENATE($F2560," ",$G2560),AllocFactorMatrix,(O$4+1),FALSE)*$E2561</f>
        <v>0</v>
      </c>
      <c r="P2560" s="25">
        <f ca="1">VLOOKUP(CONCATENATE($F2560," ",$G2560),AllocFactorMatrix,(P$4+1),FALSE)*$E2561</f>
        <v>0</v>
      </c>
      <c r="Q2560" s="25">
        <f ca="1">VLOOKUP(CONCATENATE($F2560," ",$G2560),AllocFactorMatrix,(Q$4+1),FALSE)*$E2561</f>
        <v>0</v>
      </c>
      <c r="R2560" s="25">
        <f t="shared" ca="1" si="1124"/>
        <v>0</v>
      </c>
      <c r="S2560" s="25">
        <f ca="1">VLOOKUP(CONCATENATE($F2560," ",$G2560),AllocFactorMatrix,(S$4+1),FALSE)*$E2561</f>
        <v>0</v>
      </c>
      <c r="T2560" s="25">
        <f ca="1">VLOOKUP(CONCATENATE($F2560," ",$G2560),AllocFactorMatrix,(T$4+1),FALSE)*$E2561</f>
        <v>0</v>
      </c>
      <c r="U2560" s="25">
        <f ca="1">VLOOKUP(CONCATENATE($F2560," ",$G2560),AllocFactorMatrix,(U$4+1),FALSE)*$E2561</f>
        <v>0</v>
      </c>
      <c r="V2560" s="25">
        <f ca="1">VLOOKUP(CONCATENATE($F2560," ",$G2560),AllocFactorMatrix,(V$4+1),FALSE)*$E2561</f>
        <v>0</v>
      </c>
      <c r="W2560" s="25">
        <f t="shared" ca="1" si="1145"/>
        <v>0</v>
      </c>
      <c r="X2560" s="25">
        <f ca="1">VLOOKUP(CONCATENATE($F2560," ",$G2560),AllocFactorMatrix,(X$4+1),FALSE)*$E2561</f>
        <v>0</v>
      </c>
      <c r="Y2560" s="25">
        <f ca="1">VLOOKUP(CONCATENATE($F2560," ",$G2560),AllocFactorMatrix,(Y$4+1),FALSE)*$E2561</f>
        <v>0</v>
      </c>
      <c r="Z2560" s="25">
        <f t="shared" ca="1" si="1137"/>
        <v>0</v>
      </c>
      <c r="AA2560" s="25">
        <f ca="1">VLOOKUP(CONCATENATE($F2560," ",$G2560),AllocFactorMatrix,(AA$4+1),FALSE)*$E2561</f>
        <v>0</v>
      </c>
      <c r="AB2560" s="25">
        <f ca="1">VLOOKUP(CONCATENATE($F2560," ",$G2560),AllocFactorMatrix,(AB$4+1),FALSE)*$E2561</f>
        <v>0</v>
      </c>
      <c r="AC2560" s="25">
        <f ca="1">VLOOKUP(CONCATENATE($F2560," ",$G2560),AllocFactorMatrix,(AC$4+1),FALSE)*$E2561</f>
        <v>0</v>
      </c>
    </row>
    <row r="2561" spans="4:29" collapsed="1">
      <c r="D2561" s="20" t="s">
        <v>645</v>
      </c>
      <c r="E2561" s="22">
        <f>'Sch 4'!E495</f>
        <v>0</v>
      </c>
      <c r="F2561" s="23" t="s">
        <v>72</v>
      </c>
      <c r="G2561" s="20" t="str">
        <f>$G$15</f>
        <v>TOTAL</v>
      </c>
      <c r="H2561" s="24">
        <f t="shared" ca="1" si="1140"/>
        <v>0</v>
      </c>
      <c r="I2561" s="25">
        <f ca="1">VLOOKUP(CONCATENATE($F2561," ",$G2561),AllocFactorMatrix,(I$4+1),FALSE)*$E2561</f>
        <v>0</v>
      </c>
      <c r="J2561" s="25">
        <f ca="1">VLOOKUP(CONCATENATE($F2561," ",$G2561),AllocFactorMatrix,(J$4+1),FALSE)*$E2561</f>
        <v>0</v>
      </c>
      <c r="K2561" s="25">
        <f ca="1">VLOOKUP(CONCATENATE($F2561," ",$G2561),AllocFactorMatrix,(K$4+1),FALSE)*$E2561</f>
        <v>0</v>
      </c>
      <c r="L2561" s="25">
        <f ca="1">VLOOKUP(CONCATENATE($F2561," ",$G2561),AllocFactorMatrix,(L$4+1),FALSE)*$E2561</f>
        <v>0</v>
      </c>
      <c r="M2561" s="25">
        <f t="shared" ca="1" si="1122"/>
        <v>0</v>
      </c>
      <c r="N2561" s="25">
        <f ca="1">VLOOKUP(CONCATENATE($F2561," ",$G2561),AllocFactorMatrix,(N$4+1),FALSE)*$E2561</f>
        <v>0</v>
      </c>
      <c r="O2561" s="25">
        <f ca="1">VLOOKUP(CONCATENATE($F2561," ",$G2561),AllocFactorMatrix,(O$4+1),FALSE)*$E2561</f>
        <v>0</v>
      </c>
      <c r="P2561" s="25">
        <f ca="1">VLOOKUP(CONCATENATE($F2561," ",$G2561),AllocFactorMatrix,(P$4+1),FALSE)*$E2561</f>
        <v>0</v>
      </c>
      <c r="Q2561" s="25">
        <f ca="1">VLOOKUP(CONCATENATE($F2561," ",$G2561),AllocFactorMatrix,(Q$4+1),FALSE)*$E2561</f>
        <v>0</v>
      </c>
      <c r="R2561" s="25">
        <f t="shared" ca="1" si="1124"/>
        <v>0</v>
      </c>
      <c r="S2561" s="25">
        <f ca="1">VLOOKUP(CONCATENATE($F2561," ",$G2561),AllocFactorMatrix,(S$4+1),FALSE)*$E2561</f>
        <v>0</v>
      </c>
      <c r="T2561" s="25">
        <f ca="1">VLOOKUP(CONCATENATE($F2561," ",$G2561),AllocFactorMatrix,(T$4+1),FALSE)*$E2561</f>
        <v>0</v>
      </c>
      <c r="U2561" s="25">
        <f ca="1">VLOOKUP(CONCATENATE($F2561," ",$G2561),AllocFactorMatrix,(U$4+1),FALSE)*$E2561</f>
        <v>0</v>
      </c>
      <c r="V2561" s="25">
        <f ca="1">VLOOKUP(CONCATENATE($F2561," ",$G2561),AllocFactorMatrix,(V$4+1),FALSE)*$E2561</f>
        <v>0</v>
      </c>
      <c r="W2561" s="25">
        <f t="shared" ca="1" si="1145"/>
        <v>0</v>
      </c>
      <c r="X2561" s="25">
        <f ca="1">VLOOKUP(CONCATENATE($F2561," ",$G2561),AllocFactorMatrix,(X$4+1),FALSE)*$E2561</f>
        <v>0</v>
      </c>
      <c r="Y2561" s="25">
        <f ca="1">VLOOKUP(CONCATENATE($F2561," ",$G2561),AllocFactorMatrix,(Y$4+1),FALSE)*$E2561</f>
        <v>0</v>
      </c>
      <c r="Z2561" s="25">
        <f t="shared" ca="1" si="1137"/>
        <v>0</v>
      </c>
      <c r="AA2561" s="25">
        <f ca="1">VLOOKUP(CONCATENATE($F2561," ",$G2561),AllocFactorMatrix,(AA$4+1),FALSE)*$E2561</f>
        <v>0</v>
      </c>
      <c r="AB2561" s="25">
        <f ca="1">VLOOKUP(CONCATENATE($F2561," ",$G2561),AllocFactorMatrix,(AB$4+1),FALSE)*$E2561</f>
        <v>0</v>
      </c>
      <c r="AC2561" s="25">
        <f ca="1">VLOOKUP(CONCATENATE($F2561," ",$G2561),AllocFactorMatrix,(AC$4+1),FALSE)*$E2561</f>
        <v>0</v>
      </c>
    </row>
    <row r="2562" spans="4:29" hidden="1" outlineLevel="1">
      <c r="F2562" s="61" t="str">
        <f>F2569</f>
        <v>LABOR_M</v>
      </c>
      <c r="G2562" s="20" t="str">
        <f>$G$8</f>
        <v>PRODUCTION</v>
      </c>
      <c r="H2562" s="24">
        <f t="shared" ca="1" si="1140"/>
        <v>3544.6784982621348</v>
      </c>
      <c r="I2562" s="25">
        <f ca="1">VLOOKUP(CONCATENATE($F2562," ",$G2562),AllocFactorMatrix,(I$4+1),FALSE)*$E2569</f>
        <v>1738.1079950695844</v>
      </c>
      <c r="J2562" s="25">
        <f ca="1">VLOOKUP(CONCATENATE($F2562," ",$G2562),AllocFactorMatrix,(J$4+1),FALSE)*$E2569</f>
        <v>439.67373845288029</v>
      </c>
      <c r="K2562" s="25">
        <f ca="1">VLOOKUP(CONCATENATE($F2562," ",$G2562),AllocFactorMatrix,(K$4+1),FALSE)*$E2569</f>
        <v>5.1404547589319529</v>
      </c>
      <c r="L2562" s="25">
        <f ca="1">VLOOKUP(CONCATENATE($F2562," ",$G2562),AllocFactorMatrix,(L$4+1),FALSE)*$E2569</f>
        <v>0.12663770978570926</v>
      </c>
      <c r="M2562" s="25">
        <f t="shared" ref="M2562:M2569" ca="1" si="1146">SUBTOTAL(9,J2562:L2562)</f>
        <v>444.94083092159798</v>
      </c>
      <c r="N2562" s="25">
        <f ca="1">VLOOKUP(CONCATENATE($F2562," ",$G2562),AllocFactorMatrix,(N$4+1),FALSE)*$E2569</f>
        <v>183.96500838659588</v>
      </c>
      <c r="O2562" s="25">
        <f ca="1">VLOOKUP(CONCATENATE($F2562," ",$G2562),AllocFactorMatrix,(O$4+1),FALSE)*$E2569</f>
        <v>52.392331282622017</v>
      </c>
      <c r="P2562" s="25">
        <f ca="1">VLOOKUP(CONCATENATE($F2562," ",$G2562),AllocFactorMatrix,(P$4+1),FALSE)*$E2569</f>
        <v>4.1460926604309574</v>
      </c>
      <c r="Q2562" s="25">
        <f ca="1">VLOOKUP(CONCATENATE($F2562," ",$G2562),AllocFactorMatrix,(Q$4+1),FALSE)*$E2569</f>
        <v>0.87516705611476509</v>
      </c>
      <c r="R2562" s="25">
        <f t="shared" ref="R2562:R2569" ca="1" si="1147">SUBTOTAL(9,N2562:Q2562)</f>
        <v>241.37859938576364</v>
      </c>
      <c r="S2562" s="25">
        <f ca="1">VLOOKUP(CONCATENATE($F2562," ",$G2562),AllocFactorMatrix,(S$4+1),FALSE)*$E2569</f>
        <v>11.050833886896349</v>
      </c>
      <c r="T2562" s="25">
        <f ca="1">VLOOKUP(CONCATENATE($F2562," ",$G2562),AllocFactorMatrix,(T$4+1),FALSE)*$E2569</f>
        <v>120.4734761316877</v>
      </c>
      <c r="U2562" s="25">
        <f ca="1">VLOOKUP(CONCATENATE($F2562," ",$G2562),AllocFactorMatrix,(U$4+1),FALSE)*$E2569</f>
        <v>804.59874890077754</v>
      </c>
      <c r="V2562" s="25">
        <f ca="1">VLOOKUP(CONCATENATE($F2562," ",$G2562),AllocFactorMatrix,(V$4+1),FALSE)*$E2569</f>
        <v>126.22634032563764</v>
      </c>
      <c r="W2562" s="25">
        <f ca="1">SUBTOTAL(9,S2562:V2562)</f>
        <v>1062.3493992449992</v>
      </c>
      <c r="X2562" s="25">
        <f ca="1">VLOOKUP(CONCATENATE($F2562," ",$G2562),AllocFactorMatrix,(X$4+1),FALSE)*$E2569</f>
        <v>49.933106359528821</v>
      </c>
      <c r="Y2562" s="25">
        <f ca="1">VLOOKUP(CONCATENATE($F2562," ",$G2562),AllocFactorMatrix,(Y$4+1),FALSE)*$E2569</f>
        <v>1.2054034423088187</v>
      </c>
      <c r="Z2562" s="25">
        <f t="shared" ca="1" si="1123"/>
        <v>51.138509801837642</v>
      </c>
      <c r="AA2562" s="25">
        <f ca="1">VLOOKUP(CONCATENATE($F2562," ",$G2562),AllocFactorMatrix,(AA$4+1),FALSE)*$E2569</f>
        <v>0.87057370160041636</v>
      </c>
      <c r="AB2562" s="25">
        <f ca="1">VLOOKUP(CONCATENATE($F2562," ",$G2562),AllocFactorMatrix,(AB$4+1),FALSE)*$E2569</f>
        <v>4.7204243216780029</v>
      </c>
      <c r="AC2562" s="25">
        <f ca="1">VLOOKUP(CONCATENATE($F2562," ",$G2562),AllocFactorMatrix,(AC$4+1),FALSE)*$E2569</f>
        <v>1.1721658150747576</v>
      </c>
    </row>
    <row r="2563" spans="4:29" hidden="1" outlineLevel="1">
      <c r="F2563" s="61" t="str">
        <f>F2569</f>
        <v>LABOR_M</v>
      </c>
      <c r="G2563" s="20" t="str">
        <f>$G$9</f>
        <v>BULKTRAN</v>
      </c>
      <c r="H2563" s="24">
        <f t="shared" ca="1" si="1140"/>
        <v>953.77808972220942</v>
      </c>
      <c r="I2563" s="25">
        <f ca="1">VLOOKUP(CONCATENATE($F2563," ",$G2563),AllocFactorMatrix,(I$4+1),FALSE)*$E2569</f>
        <v>467.67833079392932</v>
      </c>
      <c r="J2563" s="25">
        <f ca="1">VLOOKUP(CONCATENATE($F2563," ",$G2563),AllocFactorMatrix,(J$4+1),FALSE)*$E2569</f>
        <v>118.30443256509933</v>
      </c>
      <c r="K2563" s="25">
        <f ca="1">VLOOKUP(CONCATENATE($F2563," ",$G2563),AllocFactorMatrix,(K$4+1),FALSE)*$E2569</f>
        <v>1.3831587611348395</v>
      </c>
      <c r="L2563" s="25">
        <f ca="1">VLOOKUP(CONCATENATE($F2563," ",$G2563),AllocFactorMatrix,(L$4+1),FALSE)*$E2569</f>
        <v>3.4074817500494556E-2</v>
      </c>
      <c r="M2563" s="25">
        <f t="shared" ca="1" si="1146"/>
        <v>119.72166614373467</v>
      </c>
      <c r="N2563" s="25">
        <f ca="1">VLOOKUP(CONCATENATE($F2563," ",$G2563),AllocFactorMatrix,(N$4+1),FALSE)*$E2569</f>
        <v>49.50005885180336</v>
      </c>
      <c r="O2563" s="25">
        <f ca="1">VLOOKUP(CONCATENATE($F2563," ",$G2563),AllocFactorMatrix,(O$4+1),FALSE)*$E2569</f>
        <v>14.097373759378101</v>
      </c>
      <c r="P2563" s="25">
        <f ca="1">VLOOKUP(CONCATENATE($F2563," ",$G2563),AllocFactorMatrix,(P$4+1),FALSE)*$E2569</f>
        <v>1.1156025403759122</v>
      </c>
      <c r="Q2563" s="25">
        <f ca="1">VLOOKUP(CONCATENATE($F2563," ",$G2563),AllocFactorMatrix,(Q$4+1),FALSE)*$E2569</f>
        <v>0.23548402580888222</v>
      </c>
      <c r="R2563" s="25">
        <f t="shared" ca="1" si="1147"/>
        <v>64.948519177366265</v>
      </c>
      <c r="S2563" s="25">
        <f ca="1">VLOOKUP(CONCATENATE($F2563," ",$G2563),AllocFactorMatrix,(S$4+1),FALSE)*$E2569</f>
        <v>2.9734835584239798</v>
      </c>
      <c r="T2563" s="25">
        <f ca="1">VLOOKUP(CONCATENATE($F2563," ",$G2563),AllocFactorMatrix,(T$4+1),FALSE)*$E2569</f>
        <v>32.41618724615229</v>
      </c>
      <c r="U2563" s="25">
        <f ca="1">VLOOKUP(CONCATENATE($F2563," ",$G2563),AllocFactorMatrix,(U$4+1),FALSE)*$E2569</f>
        <v>216.49598351323087</v>
      </c>
      <c r="V2563" s="25">
        <f ca="1">VLOOKUP(CONCATENATE($F2563," ",$G2563),AllocFactorMatrix,(V$4+1),FALSE)*$E2569</f>
        <v>33.964128991511423</v>
      </c>
      <c r="W2563" s="25">
        <f t="shared" ref="W2563:W2569" ca="1" si="1148">SUBTOTAL(9,S2563:V2563)</f>
        <v>285.84978330931858</v>
      </c>
      <c r="X2563" s="25">
        <f ca="1">VLOOKUP(CONCATENATE($F2563," ",$G2563),AllocFactorMatrix,(X$4+1),FALSE)*$E2569</f>
        <v>13.435662168187234</v>
      </c>
      <c r="Y2563" s="25">
        <f ca="1">VLOOKUP(CONCATENATE($F2563," ",$G2563),AllocFactorMatrix,(Y$4+1),FALSE)*$E2569</f>
        <v>0.32434179661527646</v>
      </c>
      <c r="Z2563" s="25">
        <f t="shared" ca="1" si="1123"/>
        <v>13.760003964802511</v>
      </c>
      <c r="AA2563" s="25">
        <f ca="1">VLOOKUP(CONCATENATE($F2563," ",$G2563),AllocFactorMatrix,(AA$4+1),FALSE)*$E2569</f>
        <v>0.23424807707721007</v>
      </c>
      <c r="AB2563" s="25">
        <f ca="1">VLOOKUP(CONCATENATE($F2563," ",$G2563),AllocFactorMatrix,(AB$4+1),FALSE)*$E2569</f>
        <v>1.2701398150539274</v>
      </c>
      <c r="AC2563" s="25">
        <f ca="1">VLOOKUP(CONCATENATE($F2563," ",$G2563),AllocFactorMatrix,(AC$4+1),FALSE)*$E2569</f>
        <v>0.31539844092709646</v>
      </c>
    </row>
    <row r="2564" spans="4:29" hidden="1" outlineLevel="1">
      <c r="F2564" s="61" t="str">
        <f>F2569</f>
        <v>LABOR_M</v>
      </c>
      <c r="G2564" s="20" t="str">
        <f>$G$10</f>
        <v>SUBTRAN</v>
      </c>
      <c r="H2564" s="24">
        <f t="shared" ca="1" si="1140"/>
        <v>365.78207868151145</v>
      </c>
      <c r="I2564" s="25">
        <f ca="1">VLOOKUP(CONCATENATE($F2564," ",$G2564),AllocFactorMatrix,(I$4+1),FALSE)*$E2569</f>
        <v>173.71057031526442</v>
      </c>
      <c r="J2564" s="25">
        <f ca="1">VLOOKUP(CONCATENATE($F2564," ",$G2564),AllocFactorMatrix,(J$4+1),FALSE)*$E2569</f>
        <v>44.467342773110182</v>
      </c>
      <c r="K2564" s="25">
        <f ca="1">VLOOKUP(CONCATENATE($F2564," ",$G2564),AllocFactorMatrix,(K$4+1),FALSE)*$E2569</f>
        <v>0.51818784518208016</v>
      </c>
      <c r="L2564" s="25">
        <f ca="1">VLOOKUP(CONCATENATE($F2564," ",$G2564),AllocFactorMatrix,(L$4+1),FALSE)*$E2569</f>
        <v>1.6988384416133012E-2</v>
      </c>
      <c r="M2564" s="25">
        <f t="shared" ca="1" si="1146"/>
        <v>45.002519002708397</v>
      </c>
      <c r="N2564" s="25">
        <f ca="1">VLOOKUP(CONCATENATE($F2564," ",$G2564),AllocFactorMatrix,(N$4+1),FALSE)*$E2569</f>
        <v>19.381028424053628</v>
      </c>
      <c r="O2564" s="25">
        <f ca="1">VLOOKUP(CONCATENATE($F2564," ",$G2564),AllocFactorMatrix,(O$4+1),FALSE)*$E2569</f>
        <v>5.4935087451891631</v>
      </c>
      <c r="P2564" s="25">
        <f ca="1">VLOOKUP(CONCATENATE($F2564," ",$G2564),AllocFactorMatrix,(P$4+1),FALSE)*$E2569</f>
        <v>0.56271615252913232</v>
      </c>
      <c r="Q2564" s="25">
        <f ca="1">VLOOKUP(CONCATENATE($F2564," ",$G2564),AllocFactorMatrix,(Q$4+1),FALSE)*$E2569</f>
        <v>0</v>
      </c>
      <c r="R2564" s="25">
        <f t="shared" ca="1" si="1147"/>
        <v>25.437253321771923</v>
      </c>
      <c r="S2564" s="25">
        <f ca="1">VLOOKUP(CONCATENATE($F2564," ",$G2564),AllocFactorMatrix,(S$4+1),FALSE)*$E2569</f>
        <v>1.0854246342130311</v>
      </c>
      <c r="T2564" s="25">
        <f ca="1">VLOOKUP(CONCATENATE($F2564," ",$G2564),AllocFactorMatrix,(T$4+1),FALSE)*$E2569</f>
        <v>12.545208268924382</v>
      </c>
      <c r="U2564" s="25">
        <f ca="1">VLOOKUP(CONCATENATE($F2564," ",$G2564),AllocFactorMatrix,(U$4+1),FALSE)*$E2569</f>
        <v>102.19007179965584</v>
      </c>
      <c r="V2564" s="25">
        <f ca="1">VLOOKUP(CONCATENATE($F2564," ",$G2564),AllocFactorMatrix,(V$4+1),FALSE)*$E2569</f>
        <v>0</v>
      </c>
      <c r="W2564" s="25">
        <f t="shared" ca="1" si="1148"/>
        <v>115.82070470279325</v>
      </c>
      <c r="X2564" s="25">
        <f ca="1">VLOOKUP(CONCATENATE($F2564," ",$G2564),AllocFactorMatrix,(X$4+1),FALSE)*$E2569</f>
        <v>5.2599012271542724</v>
      </c>
      <c r="Y2564" s="25">
        <f ca="1">VLOOKUP(CONCATENATE($F2564," ",$G2564),AllocFactorMatrix,(Y$4+1),FALSE)*$E2569</f>
        <v>0.12584664046759583</v>
      </c>
      <c r="Z2564" s="25">
        <f t="shared" ca="1" si="1123"/>
        <v>5.385747867621868</v>
      </c>
      <c r="AA2564" s="25">
        <f ca="1">VLOOKUP(CONCATENATE($F2564," ",$G2564),AllocFactorMatrix,(AA$4+1),FALSE)*$E2569</f>
        <v>8.6372501589257064E-2</v>
      </c>
      <c r="AB2564" s="25">
        <f ca="1">VLOOKUP(CONCATENATE($F2564," ",$G2564),AllocFactorMatrix,(AB$4+1),FALSE)*$E2569</f>
        <v>0.27132185654007418</v>
      </c>
      <c r="AC2564" s="25">
        <f ca="1">VLOOKUP(CONCATENATE($F2564," ",$G2564),AllocFactorMatrix,(AC$4+1),FALSE)*$E2569</f>
        <v>6.758911322224713E-2</v>
      </c>
    </row>
    <row r="2565" spans="4:29" hidden="1" outlineLevel="1">
      <c r="F2565" s="61" t="str">
        <f>F2569</f>
        <v>LABOR_M</v>
      </c>
      <c r="G2565" s="20" t="str">
        <f>$G$11</f>
        <v>DISTPRI</v>
      </c>
      <c r="H2565" s="24">
        <f t="shared" ca="1" si="1140"/>
        <v>2435.5272943929845</v>
      </c>
      <c r="I2565" s="25">
        <f ca="1">VLOOKUP(CONCATENATE($F2565," ",$G2565),AllocFactorMatrix,(I$4+1),FALSE)*$E2569</f>
        <v>1618.4046092469314</v>
      </c>
      <c r="J2565" s="25">
        <f ca="1">VLOOKUP(CONCATENATE($F2565," ",$G2565),AllocFactorMatrix,(J$4+1),FALSE)*$E2569</f>
        <v>407.4521768564606</v>
      </c>
      <c r="K2565" s="25">
        <f ca="1">VLOOKUP(CONCATENATE($F2565," ",$G2565),AllocFactorMatrix,(K$4+1),FALSE)*$E2569</f>
        <v>4.7548208830886347</v>
      </c>
      <c r="L2565" s="25">
        <f ca="1">VLOOKUP(CONCATENATE($F2565," ",$G2565),AllocFactorMatrix,(L$4+1),FALSE)*$E2569</f>
        <v>0</v>
      </c>
      <c r="M2565" s="25">
        <f t="shared" ca="1" si="1146"/>
        <v>412.20699773954925</v>
      </c>
      <c r="N2565" s="25">
        <f ca="1">VLOOKUP(CONCATENATE($F2565," ",$G2565),AllocFactorMatrix,(N$4+1),FALSE)*$E2569</f>
        <v>175.70466511080903</v>
      </c>
      <c r="O2565" s="25">
        <f ca="1">VLOOKUP(CONCATENATE($F2565," ",$G2565),AllocFactorMatrix,(O$4+1),FALSE)*$E2569</f>
        <v>49.878758290940183</v>
      </c>
      <c r="P2565" s="25">
        <f ca="1">VLOOKUP(CONCATENATE($F2565," ",$G2565),AllocFactorMatrix,(P$4+1),FALSE)*$E2569</f>
        <v>0</v>
      </c>
      <c r="Q2565" s="25">
        <f ca="1">VLOOKUP(CONCATENATE($F2565," ",$G2565),AllocFactorMatrix,(Q$4+1),FALSE)*$E2569</f>
        <v>0</v>
      </c>
      <c r="R2565" s="25">
        <f t="shared" ca="1" si="1147"/>
        <v>225.5834234017492</v>
      </c>
      <c r="S2565" s="25">
        <f ca="1">VLOOKUP(CONCATENATE($F2565," ",$G2565),AllocFactorMatrix,(S$4+1),FALSE)*$E2569</f>
        <v>10.021082647779702</v>
      </c>
      <c r="T2565" s="25">
        <f ca="1">VLOOKUP(CONCATENATE($F2565," ",$G2565),AllocFactorMatrix,(T$4+1),FALSE)*$E2569</f>
        <v>115.90783821378082</v>
      </c>
      <c r="U2565" s="25">
        <f ca="1">VLOOKUP(CONCATENATE($F2565," ",$G2565),AllocFactorMatrix,(U$4+1),FALSE)*$E2569</f>
        <v>0</v>
      </c>
      <c r="V2565" s="25">
        <f ca="1">VLOOKUP(CONCATENATE($F2565," ",$G2565),AllocFactorMatrix,(V$4+1),FALSE)*$E2569</f>
        <v>0</v>
      </c>
      <c r="W2565" s="25">
        <f t="shared" ca="1" si="1148"/>
        <v>125.92892086156053</v>
      </c>
      <c r="X2565" s="25">
        <f ca="1">VLOOKUP(CONCATENATE($F2565," ",$G2565),AllocFactorMatrix,(X$4+1),FALSE)*$E2569</f>
        <v>47.683285713494662</v>
      </c>
      <c r="Y2565" s="25">
        <f ca="1">VLOOKUP(CONCATENATE($F2565," ",$G2565),AllocFactorMatrix,(Y$4+1),FALSE)*$E2569</f>
        <v>1.1424521073295544</v>
      </c>
      <c r="Z2565" s="25">
        <f t="shared" ca="1" si="1123"/>
        <v>48.825737820824216</v>
      </c>
      <c r="AA2565" s="25">
        <f ca="1">VLOOKUP(CONCATENATE($F2565," ",$G2565),AllocFactorMatrix,(AA$4+1),FALSE)*$E2569</f>
        <v>0.82037952772172362</v>
      </c>
      <c r="AB2565" s="25">
        <f ca="1">VLOOKUP(CONCATENATE($F2565," ",$G2565),AllocFactorMatrix,(AB$4+1),FALSE)*$E2569</f>
        <v>3.0072527423759565</v>
      </c>
      <c r="AC2565" s="25">
        <f ca="1">VLOOKUP(CONCATENATE($F2565," ",$G2565),AllocFactorMatrix,(AC$4+1),FALSE)*$E2569</f>
        <v>0.74997305227219158</v>
      </c>
    </row>
    <row r="2566" spans="4:29" hidden="1" outlineLevel="1">
      <c r="F2566" s="61" t="str">
        <f>F2569</f>
        <v>LABOR_M</v>
      </c>
      <c r="G2566" s="20" t="str">
        <f>$G$12</f>
        <v>DISTSEC</v>
      </c>
      <c r="H2566" s="24">
        <f t="shared" ca="1" si="1140"/>
        <v>973.41065501122739</v>
      </c>
      <c r="I2566" s="25">
        <f ca="1">VLOOKUP(CONCATENATE($F2566," ",$G2566),AllocFactorMatrix,(I$4+1),FALSE)*$E2569</f>
        <v>726.75011024995661</v>
      </c>
      <c r="J2566" s="25">
        <f ca="1">VLOOKUP(CONCATENATE($F2566," ",$G2566),AllocFactorMatrix,(J$4+1),FALSE)*$E2569</f>
        <v>163.14576937755749</v>
      </c>
      <c r="K2566" s="25">
        <f ca="1">VLOOKUP(CONCATENATE($F2566," ",$G2566),AllocFactorMatrix,(K$4+1),FALSE)*$E2569</f>
        <v>0</v>
      </c>
      <c r="L2566" s="25">
        <f ca="1">VLOOKUP(CONCATENATE($F2566," ",$G2566),AllocFactorMatrix,(L$4+1),FALSE)*$E2569</f>
        <v>0</v>
      </c>
      <c r="M2566" s="25">
        <f t="shared" ca="1" si="1146"/>
        <v>163.14576937755749</v>
      </c>
      <c r="N2566" s="25">
        <f ca="1">VLOOKUP(CONCATENATE($F2566," ",$G2566),AllocFactorMatrix,(N$4+1),FALSE)*$E2569</f>
        <v>57.510603605127095</v>
      </c>
      <c r="O2566" s="25">
        <f ca="1">VLOOKUP(CONCATENATE($F2566," ",$G2566),AllocFactorMatrix,(O$4+1),FALSE)*$E2569</f>
        <v>0</v>
      </c>
      <c r="P2566" s="25">
        <f ca="1">VLOOKUP(CONCATENATE($F2566," ",$G2566),AllocFactorMatrix,(P$4+1),FALSE)*$E2569</f>
        <v>0</v>
      </c>
      <c r="Q2566" s="25">
        <f ca="1">VLOOKUP(CONCATENATE($F2566," ",$G2566),AllocFactorMatrix,(Q$4+1),FALSE)*$E2569</f>
        <v>0</v>
      </c>
      <c r="R2566" s="25">
        <f t="shared" ca="1" si="1147"/>
        <v>57.510603605127095</v>
      </c>
      <c r="S2566" s="25">
        <f ca="1">VLOOKUP(CONCATENATE($F2566," ",$G2566),AllocFactorMatrix,(S$4+1),FALSE)*$E2569</f>
        <v>2.5454513163328865</v>
      </c>
      <c r="T2566" s="25">
        <f ca="1">VLOOKUP(CONCATENATE($F2566," ",$G2566),AllocFactorMatrix,(T$4+1),FALSE)*$E2569</f>
        <v>0</v>
      </c>
      <c r="U2566" s="25">
        <f ca="1">VLOOKUP(CONCATENATE($F2566," ",$G2566),AllocFactorMatrix,(U$4+1),FALSE)*$E2569</f>
        <v>0</v>
      </c>
      <c r="V2566" s="25">
        <f ca="1">VLOOKUP(CONCATENATE($F2566," ",$G2566),AllocFactorMatrix,(V$4+1),FALSE)*$E2569</f>
        <v>0</v>
      </c>
      <c r="W2566" s="25">
        <f t="shared" ca="1" si="1148"/>
        <v>2.5454513163328865</v>
      </c>
      <c r="X2566" s="25">
        <f ca="1">VLOOKUP(CONCATENATE($F2566," ",$G2566),AllocFactorMatrix,(X$4+1),FALSE)*$E2569</f>
        <v>16.006058876288826</v>
      </c>
      <c r="Y2566" s="25">
        <f ca="1">VLOOKUP(CONCATENATE($F2566," ",$G2566),AllocFactorMatrix,(Y$4+1),FALSE)*$E2569</f>
        <v>0</v>
      </c>
      <c r="Z2566" s="25">
        <f t="shared" ca="1" si="1123"/>
        <v>16.006058876288826</v>
      </c>
      <c r="AA2566" s="25">
        <f ca="1">VLOOKUP(CONCATENATE($F2566," ",$G2566),AllocFactorMatrix,(AA$4+1),FALSE)*$E2569</f>
        <v>0.26099918763179225</v>
      </c>
      <c r="AB2566" s="25">
        <f ca="1">VLOOKUP(CONCATENATE($F2566," ",$G2566),AllocFactorMatrix,(AB$4+1),FALSE)*$E2569</f>
        <v>5.7632592355868031</v>
      </c>
      <c r="AC2566" s="25">
        <f ca="1">VLOOKUP(CONCATENATE($F2566," ",$G2566),AllocFactorMatrix,(AC$4+1),FALSE)*$E2569</f>
        <v>1.4284031627457323</v>
      </c>
    </row>
    <row r="2567" spans="4:29" hidden="1" outlineLevel="1">
      <c r="F2567" s="61" t="str">
        <f>F2569</f>
        <v>LABOR_M</v>
      </c>
      <c r="G2567" s="20" t="str">
        <f>$G$13</f>
        <v>ENERGY</v>
      </c>
      <c r="H2567" s="24">
        <f t="shared" ca="1" si="1140"/>
        <v>2556.7420580011267</v>
      </c>
      <c r="I2567" s="25">
        <f ca="1">VLOOKUP(CONCATENATE($F2567," ",$G2567),AllocFactorMatrix,(I$4+1),FALSE)*$E2569</f>
        <v>929.45878239068998</v>
      </c>
      <c r="J2567" s="25">
        <f ca="1">VLOOKUP(CONCATENATE($F2567," ",$G2567),AllocFactorMatrix,(J$4+1),FALSE)*$E2569</f>
        <v>299.997838989635</v>
      </c>
      <c r="K2567" s="25">
        <f ca="1">VLOOKUP(CONCATENATE($F2567," ",$G2567),AllocFactorMatrix,(K$4+1),FALSE)*$E2569</f>
        <v>3.4344060899113988</v>
      </c>
      <c r="L2567" s="25">
        <f ca="1">VLOOKUP(CONCATENATE($F2567," ",$G2567),AllocFactorMatrix,(L$4+1),FALSE)*$E2569</f>
        <v>8.7044809662673348E-2</v>
      </c>
      <c r="M2567" s="25">
        <f t="shared" ca="1" si="1146"/>
        <v>303.51928988920912</v>
      </c>
      <c r="N2567" s="25">
        <f ca="1">VLOOKUP(CONCATENATE($F2567," ",$G2567),AllocFactorMatrix,(N$4+1),FALSE)*$E2569</f>
        <v>145.17426401322572</v>
      </c>
      <c r="O2567" s="25">
        <f ca="1">VLOOKUP(CONCATENATE($F2567," ",$G2567),AllocFactorMatrix,(O$4+1),FALSE)*$E2569</f>
        <v>40.522476717111857</v>
      </c>
      <c r="P2567" s="25">
        <f ca="1">VLOOKUP(CONCATENATE($F2567," ",$G2567),AllocFactorMatrix,(P$4+1),FALSE)*$E2569</f>
        <v>3.2081952039338826</v>
      </c>
      <c r="Q2567" s="25">
        <f ca="1">VLOOKUP(CONCATENATE($F2567," ",$G2567),AllocFactorMatrix,(Q$4+1),FALSE)*$E2569</f>
        <v>0.65766533910079605</v>
      </c>
      <c r="R2567" s="25">
        <f t="shared" ca="1" si="1147"/>
        <v>189.56260127337225</v>
      </c>
      <c r="S2567" s="25">
        <f ca="1">VLOOKUP(CONCATENATE($F2567," ",$G2567),AllocFactorMatrix,(S$4+1),FALSE)*$E2569</f>
        <v>9.673623843902611</v>
      </c>
      <c r="T2567" s="25">
        <f ca="1">VLOOKUP(CONCATENATE($F2567," ",$G2567),AllocFactorMatrix,(T$4+1),FALSE)*$E2569</f>
        <v>115.60763351509742</v>
      </c>
      <c r="U2567" s="25">
        <f ca="1">VLOOKUP(CONCATENATE($F2567," ",$G2567),AllocFactorMatrix,(U$4+1),FALSE)*$E2569</f>
        <v>817.29187553412169</v>
      </c>
      <c r="V2567" s="25">
        <f ca="1">VLOOKUP(CONCATENATE($F2567," ",$G2567),AllocFactorMatrix,(V$4+1),FALSE)*$E2569</f>
        <v>130.97892347852743</v>
      </c>
      <c r="W2567" s="25">
        <f t="shared" ca="1" si="1148"/>
        <v>1073.5520563716491</v>
      </c>
      <c r="X2567" s="25">
        <f ca="1">VLOOKUP(CONCATENATE($F2567," ",$G2567),AllocFactorMatrix,(X$4+1),FALSE)*$E2569</f>
        <v>39.37791878032953</v>
      </c>
      <c r="Y2567" s="25">
        <f ca="1">VLOOKUP(CONCATENATE($F2567," ",$G2567),AllocFactorMatrix,(Y$4+1),FALSE)*$E2569</f>
        <v>0.9255201671487806</v>
      </c>
      <c r="Z2567" s="25">
        <f t="shared" ca="1" si="1123"/>
        <v>40.303438947478313</v>
      </c>
      <c r="AA2567" s="25">
        <f ca="1">VLOOKUP(CONCATENATE($F2567," ",$G2567),AllocFactorMatrix,(AA$4+1),FALSE)*$E2569</f>
        <v>0.90415828953369248</v>
      </c>
      <c r="AB2567" s="25">
        <f ca="1">VLOOKUP(CONCATENATE($F2567," ",$G2567),AllocFactorMatrix,(AB$4+1),FALSE)*$E2569</f>
        <v>15.557955748677445</v>
      </c>
      <c r="AC2567" s="25">
        <f ca="1">VLOOKUP(CONCATENATE($F2567," ",$G2567),AllocFactorMatrix,(AC$4+1),FALSE)*$E2569</f>
        <v>3.8837750905161932</v>
      </c>
    </row>
    <row r="2568" spans="4:29" hidden="1" outlineLevel="1">
      <c r="F2568" s="61" t="str">
        <f>F2569</f>
        <v>LABOR_M</v>
      </c>
      <c r="G2568" s="20" t="str">
        <f>$G$14</f>
        <v>CUSTOMER</v>
      </c>
      <c r="H2568" s="24">
        <f t="shared" ca="1" si="1140"/>
        <v>3752.0813259288111</v>
      </c>
      <c r="I2568" s="25">
        <f ca="1">VLOOKUP(CONCATENATE($F2568," ",$G2568),AllocFactorMatrix,(I$4+1),FALSE)*$E2569</f>
        <v>2947.2199039361562</v>
      </c>
      <c r="J2568" s="25">
        <f ca="1">VLOOKUP(CONCATENATE($F2568," ",$G2568),AllocFactorMatrix,(J$4+1),FALSE)*$E2569</f>
        <v>684.74307927299958</v>
      </c>
      <c r="K2568" s="25">
        <f ca="1">VLOOKUP(CONCATENATE($F2568," ",$G2568),AllocFactorMatrix,(K$4+1),FALSE)*$E2569</f>
        <v>6.170848238335938</v>
      </c>
      <c r="L2568" s="25">
        <f ca="1">VLOOKUP(CONCATENATE($F2568," ",$G2568),AllocFactorMatrix,(L$4+1),FALSE)*$E2569</f>
        <v>0.87054761510421808</v>
      </c>
      <c r="M2568" s="25">
        <f t="shared" ca="1" si="1146"/>
        <v>691.7844751264397</v>
      </c>
      <c r="N2568" s="25">
        <f ca="1">VLOOKUP(CONCATENATE($F2568," ",$G2568),AllocFactorMatrix,(N$4+1),FALSE)*$E2569</f>
        <v>11.815144212431761</v>
      </c>
      <c r="O2568" s="25">
        <f ca="1">VLOOKUP(CONCATENATE($F2568," ",$G2568),AllocFactorMatrix,(O$4+1),FALSE)*$E2569</f>
        <v>5.194425046621939</v>
      </c>
      <c r="P2568" s="25">
        <f ca="1">VLOOKUP(CONCATENATE($F2568," ",$G2568),AllocFactorMatrix,(P$4+1),FALSE)*$E2569</f>
        <v>2.48963572158556</v>
      </c>
      <c r="Q2568" s="25">
        <f ca="1">VLOOKUP(CONCATENATE($F2568," ",$G2568),AllocFactorMatrix,(Q$4+1),FALSE)*$E2569</f>
        <v>1.0606720519447181</v>
      </c>
      <c r="R2568" s="25">
        <f t="shared" ca="1" si="1147"/>
        <v>20.559877032583977</v>
      </c>
      <c r="S2568" s="25">
        <f ca="1">VLOOKUP(CONCATENATE($F2568," ",$G2568),AllocFactorMatrix,(S$4+1),FALSE)*$E2569</f>
        <v>0.17190188380163263</v>
      </c>
      <c r="T2568" s="25">
        <f ca="1">VLOOKUP(CONCATENATE($F2568," ",$G2568),AllocFactorMatrix,(T$4+1),FALSE)*$E2569</f>
        <v>3.2321492965811469</v>
      </c>
      <c r="U2568" s="25">
        <f ca="1">VLOOKUP(CONCATENATE($F2568," ",$G2568),AllocFactorMatrix,(U$4+1),FALSE)*$E2569</f>
        <v>6.4523179424555037</v>
      </c>
      <c r="V2568" s="25">
        <f ca="1">VLOOKUP(CONCATENATE($F2568," ",$G2568),AllocFactorMatrix,(V$4+1),FALSE)*$E2569</f>
        <v>1.5916918301625482</v>
      </c>
      <c r="W2568" s="25">
        <f t="shared" ca="1" si="1148"/>
        <v>11.448060953000832</v>
      </c>
      <c r="X2568" s="25">
        <f ca="1">VLOOKUP(CONCATENATE($F2568," ",$G2568),AllocFactorMatrix,(X$4+1),FALSE)*$E2569</f>
        <v>3.9670929115685905</v>
      </c>
      <c r="Y2568" s="25">
        <f ca="1">VLOOKUP(CONCATENATE($F2568," ",$G2568),AllocFactorMatrix,(Y$4+1),FALSE)*$E2569</f>
        <v>6.6567235478700346E-2</v>
      </c>
      <c r="Z2568" s="25">
        <f t="shared" ca="1" si="1123"/>
        <v>4.033660147047291</v>
      </c>
      <c r="AA2568" s="25">
        <f ca="1">VLOOKUP(CONCATENATE($F2568," ",$G2568),AllocFactorMatrix,(AA$4+1),FALSE)*$E2569</f>
        <v>0.23215571259743331</v>
      </c>
      <c r="AB2568" s="25">
        <f ca="1">VLOOKUP(CONCATENATE($F2568," ",$G2568),AllocFactorMatrix,(AB$4+1),FALSE)*$E2569</f>
        <v>63.951170002325767</v>
      </c>
      <c r="AC2568" s="25">
        <f ca="1">VLOOKUP(CONCATENATE($F2568," ",$G2568),AllocFactorMatrix,(AC$4+1),FALSE)*$E2569</f>
        <v>12.852023018659525</v>
      </c>
    </row>
    <row r="2569" spans="4:29" collapsed="1">
      <c r="D2569" s="20" t="s">
        <v>506</v>
      </c>
      <c r="E2569" s="22">
        <f>'Sch 4'!E496</f>
        <v>14582</v>
      </c>
      <c r="F2569" s="61" t="s">
        <v>69</v>
      </c>
      <c r="G2569" s="20" t="str">
        <f>$G$15</f>
        <v>TOTAL</v>
      </c>
      <c r="H2569" s="24">
        <f t="shared" ca="1" si="1140"/>
        <v>14582.000000000007</v>
      </c>
      <c r="I2569" s="25">
        <f ca="1">VLOOKUP(CONCATENATE($F2569," ",$G2569),AllocFactorMatrix,(I$4+1),FALSE)*$E2569</f>
        <v>8601.3303020025123</v>
      </c>
      <c r="J2569" s="25">
        <f ca="1">VLOOKUP(CONCATENATE($F2569," ",$G2569),AllocFactorMatrix,(J$4+1),FALSE)*$E2569</f>
        <v>2157.7843782877421</v>
      </c>
      <c r="K2569" s="25">
        <f ca="1">VLOOKUP(CONCATENATE($F2569," ",$G2569),AllocFactorMatrix,(K$4+1),FALSE)*$E2569</f>
        <v>21.401876576584847</v>
      </c>
      <c r="L2569" s="25">
        <f ca="1">VLOOKUP(CONCATENATE($F2569," ",$G2569),AllocFactorMatrix,(L$4+1),FALSE)*$E2569</f>
        <v>1.1352933364692284</v>
      </c>
      <c r="M2569" s="25">
        <f t="shared" ca="1" si="1146"/>
        <v>2180.3215482007963</v>
      </c>
      <c r="N2569" s="25">
        <f ca="1">VLOOKUP(CONCATENATE($F2569," ",$G2569),AllocFactorMatrix,(N$4+1),FALSE)*$E2569</f>
        <v>643.05077260404653</v>
      </c>
      <c r="O2569" s="25">
        <f ca="1">VLOOKUP(CONCATENATE($F2569," ",$G2569),AllocFactorMatrix,(O$4+1),FALSE)*$E2569</f>
        <v>167.57887384186327</v>
      </c>
      <c r="P2569" s="25">
        <f ca="1">VLOOKUP(CONCATENATE($F2569," ",$G2569),AllocFactorMatrix,(P$4+1),FALSE)*$E2569</f>
        <v>11.522242278855442</v>
      </c>
      <c r="Q2569" s="25">
        <f ca="1">VLOOKUP(CONCATENATE($F2569," ",$G2569),AllocFactorMatrix,(Q$4+1),FALSE)*$E2569</f>
        <v>2.8289884729691619</v>
      </c>
      <c r="R2569" s="25">
        <f t="shared" ca="1" si="1147"/>
        <v>824.98087719773434</v>
      </c>
      <c r="S2569" s="25">
        <f ca="1">VLOOKUP(CONCATENATE($F2569," ",$G2569),AllocFactorMatrix,(S$4+1),FALSE)*$E2569</f>
        <v>37.521801771350191</v>
      </c>
      <c r="T2569" s="25">
        <f ca="1">VLOOKUP(CONCATENATE($F2569," ",$G2569),AllocFactorMatrix,(T$4+1),FALSE)*$E2569</f>
        <v>400.18249267222382</v>
      </c>
      <c r="U2569" s="25">
        <f ca="1">VLOOKUP(CONCATENATE($F2569," ",$G2569),AllocFactorMatrix,(U$4+1),FALSE)*$E2569</f>
        <v>1947.0289976902409</v>
      </c>
      <c r="V2569" s="25">
        <f ca="1">VLOOKUP(CONCATENATE($F2569," ",$G2569),AllocFactorMatrix,(V$4+1),FALSE)*$E2569</f>
        <v>292.76108462583903</v>
      </c>
      <c r="W2569" s="25">
        <f t="shared" ca="1" si="1148"/>
        <v>2677.4943767596537</v>
      </c>
      <c r="X2569" s="25">
        <f ca="1">VLOOKUP(CONCATENATE($F2569," ",$G2569),AllocFactorMatrix,(X$4+1),FALSE)*$E2569</f>
        <v>175.66302603655194</v>
      </c>
      <c r="Y2569" s="25">
        <f ca="1">VLOOKUP(CONCATENATE($F2569," ",$G2569),AllocFactorMatrix,(Y$4+1),FALSE)*$E2569</f>
        <v>3.7901313893487263</v>
      </c>
      <c r="Z2569" s="25">
        <f t="shared" ca="1" si="1123"/>
        <v>179.45315742590066</v>
      </c>
      <c r="AA2569" s="25">
        <f ca="1">VLOOKUP(CONCATENATE($F2569," ",$G2569),AllocFactorMatrix,(AA$4+1),FALSE)*$E2569</f>
        <v>3.4088869977515253</v>
      </c>
      <c r="AB2569" s="25">
        <f ca="1">VLOOKUP(CONCATENATE($F2569," ",$G2569),AllocFactorMatrix,(AB$4+1),FALSE)*$E2569</f>
        <v>94.541523722237969</v>
      </c>
      <c r="AC2569" s="25">
        <f ca="1">VLOOKUP(CONCATENATE($F2569," ",$G2569),AllocFactorMatrix,(AC$4+1),FALSE)*$E2569</f>
        <v>20.469327693417746</v>
      </c>
    </row>
    <row r="2570" spans="4:29" hidden="1" outlineLevel="1">
      <c r="F2570" s="61" t="str">
        <f>F2577</f>
        <v>RB_GUP</v>
      </c>
      <c r="G2570" s="20" t="str">
        <f>$G$8</f>
        <v>PRODUCTION</v>
      </c>
      <c r="H2570" s="24">
        <f t="shared" ca="1" si="1140"/>
        <v>23013.961965637467</v>
      </c>
      <c r="I2570" s="25">
        <f ca="1">VLOOKUP(CONCATENATE($F2570," ",$G2570),AllocFactorMatrix,(I$4+1),FALSE)*$E2577</f>
        <v>11284.733244584279</v>
      </c>
      <c r="J2570" s="25">
        <f ca="1">VLOOKUP(CONCATENATE($F2570," ",$G2570),AllocFactorMatrix,(J$4+1),FALSE)*$E2577</f>
        <v>2854.5987172052769</v>
      </c>
      <c r="K2570" s="25">
        <f ca="1">VLOOKUP(CONCATENATE($F2570," ",$G2570),AllocFactorMatrix,(K$4+1),FALSE)*$E2577</f>
        <v>33.37460093098445</v>
      </c>
      <c r="L2570" s="25">
        <f ca="1">VLOOKUP(CONCATENATE($F2570," ",$G2570),AllocFactorMatrix,(L$4+1),FALSE)*$E2577</f>
        <v>0.82220021868065629</v>
      </c>
      <c r="M2570" s="25">
        <f t="shared" ref="M2570:M2577" ca="1" si="1149">SUBTOTAL(9,J2570:L2570)</f>
        <v>2888.795518354942</v>
      </c>
      <c r="N2570" s="25">
        <f ca="1">VLOOKUP(CONCATENATE($F2570," ",$G2570),AllocFactorMatrix,(N$4+1),FALSE)*$E2577</f>
        <v>1194.3999175363854</v>
      </c>
      <c r="O2570" s="25">
        <f ca="1">VLOOKUP(CONCATENATE($F2570," ",$G2570),AllocFactorMatrix,(O$4+1),FALSE)*$E2577</f>
        <v>340.15923306457609</v>
      </c>
      <c r="P2570" s="25">
        <f ca="1">VLOOKUP(CONCATENATE($F2570," ",$G2570),AllocFactorMatrix,(P$4+1),FALSE)*$E2577</f>
        <v>26.91866662659185</v>
      </c>
      <c r="Q2570" s="25">
        <f ca="1">VLOOKUP(CONCATENATE($F2570," ",$G2570),AllocFactorMatrix,(Q$4+1),FALSE)*$E2577</f>
        <v>5.6820558910712959</v>
      </c>
      <c r="R2570" s="25">
        <f t="shared" ref="R2570:R2577" ca="1" si="1150">SUBTOTAL(9,N2570:Q2570)</f>
        <v>1567.1598731186245</v>
      </c>
      <c r="S2570" s="25">
        <f ca="1">VLOOKUP(CONCATENATE($F2570," ",$G2570),AllocFactorMatrix,(S$4+1),FALSE)*$E2577</f>
        <v>71.747965545055351</v>
      </c>
      <c r="T2570" s="25">
        <f ca="1">VLOOKUP(CONCATENATE($F2570," ",$G2570),AllocFactorMatrix,(T$4+1),FALSE)*$E2577</f>
        <v>782.17869375801342</v>
      </c>
      <c r="U2570" s="25">
        <f ca="1">VLOOKUP(CONCATENATE($F2570," ",$G2570),AllocFactorMatrix,(U$4+1),FALSE)*$E2577</f>
        <v>5223.88843272539</v>
      </c>
      <c r="V2570" s="25">
        <f ca="1">VLOOKUP(CONCATENATE($F2570," ",$G2570),AllocFactorMatrix,(V$4+1),FALSE)*$E2577</f>
        <v>819.52938658331527</v>
      </c>
      <c r="W2570" s="25">
        <f ca="1">SUBTOTAL(9,S2570:V2570)</f>
        <v>6897.3444786117743</v>
      </c>
      <c r="X2570" s="25">
        <f ca="1">VLOOKUP(CONCATENATE($F2570," ",$G2570),AllocFactorMatrix,(X$4+1),FALSE)*$E2577</f>
        <v>324.1926203314996</v>
      </c>
      <c r="Y2570" s="25">
        <f ca="1">VLOOKUP(CONCATENATE($F2570," ",$G2570),AllocFactorMatrix,(Y$4+1),FALSE)*$E2577</f>
        <v>7.8261283747297163</v>
      </c>
      <c r="Z2570" s="25">
        <f t="shared" ref="Z2570:Z2577" ca="1" si="1151">SUBTOTAL(9,X2570:Y2570)</f>
        <v>332.0187487062293</v>
      </c>
      <c r="AA2570" s="25">
        <f ca="1">VLOOKUP(CONCATENATE($F2570," ",$G2570),AllocFactorMatrix,(AA$4+1),FALSE)*$E2577</f>
        <v>5.6522333595949545</v>
      </c>
      <c r="AB2570" s="25">
        <f ca="1">VLOOKUP(CONCATENATE($F2570," ",$G2570),AllocFactorMatrix,(AB$4+1),FALSE)*$E2577</f>
        <v>30.64753710499523</v>
      </c>
      <c r="AC2570" s="25">
        <f ca="1">VLOOKUP(CONCATENATE($F2570," ",$G2570),AllocFactorMatrix,(AC$4+1),FALSE)*$E2577</f>
        <v>7.6103317970238038</v>
      </c>
    </row>
    <row r="2571" spans="4:29" hidden="1" outlineLevel="1">
      <c r="F2571" s="61" t="str">
        <f>F2577</f>
        <v>RB_GUP</v>
      </c>
      <c r="G2571" s="20" t="str">
        <f>$G$9</f>
        <v>BULKTRAN</v>
      </c>
      <c r="H2571" s="24">
        <f t="shared" ca="1" si="1140"/>
        <v>24373.057961752354</v>
      </c>
      <c r="I2571" s="25">
        <f ca="1">VLOOKUP(CONCATENATE($F2571," ",$G2571),AllocFactorMatrix,(I$4+1),FALSE)*$E2577</f>
        <v>11951.156339957386</v>
      </c>
      <c r="J2571" s="25">
        <f ca="1">VLOOKUP(CONCATENATE($F2571," ",$G2571),AllocFactorMatrix,(J$4+1),FALSE)*$E2577</f>
        <v>3023.1778472508204</v>
      </c>
      <c r="K2571" s="25">
        <f ca="1">VLOOKUP(CONCATENATE($F2571," ",$G2571),AllocFactorMatrix,(K$4+1),FALSE)*$E2577</f>
        <v>35.345547374928351</v>
      </c>
      <c r="L2571" s="25">
        <f ca="1">VLOOKUP(CONCATENATE($F2571," ",$G2571),AllocFactorMatrix,(L$4+1),FALSE)*$E2577</f>
        <v>0.87075548382284051</v>
      </c>
      <c r="M2571" s="25">
        <f t="shared" ca="1" si="1149"/>
        <v>3059.3941501095715</v>
      </c>
      <c r="N2571" s="25">
        <f ca="1">VLOOKUP(CONCATENATE($F2571," ",$G2571),AllocFactorMatrix,(N$4+1),FALSE)*$E2577</f>
        <v>1264.9355405685012</v>
      </c>
      <c r="O2571" s="25">
        <f ca="1">VLOOKUP(CONCATENATE($F2571," ",$G2571),AllocFactorMatrix,(O$4+1),FALSE)*$E2577</f>
        <v>360.24743223644663</v>
      </c>
      <c r="P2571" s="25">
        <f ca="1">VLOOKUP(CONCATENATE($F2571," ",$G2571),AllocFactorMatrix,(P$4+1),FALSE)*$E2577</f>
        <v>28.508356054582499</v>
      </c>
      <c r="Q2571" s="25">
        <f ca="1">VLOOKUP(CONCATENATE($F2571," ",$G2571),AllocFactorMatrix,(Q$4+1),FALSE)*$E2577</f>
        <v>6.0176112996874442</v>
      </c>
      <c r="R2571" s="25">
        <f t="shared" ca="1" si="1150"/>
        <v>1659.7089401592177</v>
      </c>
      <c r="S2571" s="25">
        <f ca="1">VLOOKUP(CONCATENATE($F2571," ",$G2571),AllocFactorMatrix,(S$4+1),FALSE)*$E2577</f>
        <v>75.985061828053972</v>
      </c>
      <c r="T2571" s="25">
        <f ca="1">VLOOKUP(CONCATENATE($F2571," ",$G2571),AllocFactorMatrix,(T$4+1),FALSE)*$E2577</f>
        <v>828.37047649060639</v>
      </c>
      <c r="U2571" s="25">
        <f ca="1">VLOOKUP(CONCATENATE($F2571," ",$G2571),AllocFactorMatrix,(U$4+1),FALSE)*$E2577</f>
        <v>5532.3866332381394</v>
      </c>
      <c r="V2571" s="25">
        <f ca="1">VLOOKUP(CONCATENATE($F2571," ",$G2571),AllocFactorMatrix,(V$4+1),FALSE)*$E2577</f>
        <v>867.92692498487065</v>
      </c>
      <c r="W2571" s="25">
        <f t="shared" ref="W2571:W2577" ca="1" si="1152">SUBTOTAL(9,S2571:V2571)</f>
        <v>7304.6690965416701</v>
      </c>
      <c r="X2571" s="25">
        <f ca="1">VLOOKUP(CONCATENATE($F2571," ",$G2571),AllocFactorMatrix,(X$4+1),FALSE)*$E2577</f>
        <v>343.33790669811543</v>
      </c>
      <c r="Y2571" s="25">
        <f ca="1">VLOOKUP(CONCATENATE($F2571," ",$G2571),AllocFactorMatrix,(Y$4+1),FALSE)*$E2577</f>
        <v>8.2883025868474665</v>
      </c>
      <c r="Z2571" s="25">
        <f t="shared" ca="1" si="1151"/>
        <v>351.6262092849629</v>
      </c>
      <c r="AA2571" s="25">
        <f ca="1">VLOOKUP(CONCATENATE($F2571," ",$G2571),AllocFactorMatrix,(AA$4+1),FALSE)*$E2577</f>
        <v>5.9860275902277591</v>
      </c>
      <c r="AB2571" s="25">
        <f ca="1">VLOOKUP(CONCATENATE($F2571," ",$G2571),AllocFactorMatrix,(AB$4+1),FALSE)*$E2577</f>
        <v>32.457436027761084</v>
      </c>
      <c r="AC2571" s="25">
        <f ca="1">VLOOKUP(CONCATENATE($F2571," ",$G2571),AllocFactorMatrix,(AC$4+1),FALSE)*$E2577</f>
        <v>8.0597620815564888</v>
      </c>
    </row>
    <row r="2572" spans="4:29" hidden="1" outlineLevel="1">
      <c r="F2572" s="61" t="str">
        <f>F2577</f>
        <v>RB_GUP</v>
      </c>
      <c r="G2572" s="20" t="str">
        <f>$G$10</f>
        <v>SUBTRAN</v>
      </c>
      <c r="H2572" s="24">
        <f t="shared" ca="1" si="1140"/>
        <v>9343.4556574137368</v>
      </c>
      <c r="I2572" s="25">
        <f ca="1">VLOOKUP(CONCATENATE($F2572," ",$G2572),AllocFactorMatrix,(I$4+1),FALSE)*$E2577</f>
        <v>4437.2239799586478</v>
      </c>
      <c r="J2572" s="25">
        <f ca="1">VLOOKUP(CONCATENATE($F2572," ",$G2572),AllocFactorMatrix,(J$4+1),FALSE)*$E2577</f>
        <v>1135.8638643566017</v>
      </c>
      <c r="K2572" s="25">
        <f ca="1">VLOOKUP(CONCATENATE($F2572," ",$G2572),AllocFactorMatrix,(K$4+1),FALSE)*$E2577</f>
        <v>13.236474490827105</v>
      </c>
      <c r="L2572" s="25">
        <f ca="1">VLOOKUP(CONCATENATE($F2572," ",$G2572),AllocFactorMatrix,(L$4+1),FALSE)*$E2577</f>
        <v>0.4339474942440924</v>
      </c>
      <c r="M2572" s="25">
        <f t="shared" ca="1" si="1149"/>
        <v>1149.5342863416729</v>
      </c>
      <c r="N2572" s="25">
        <f ca="1">VLOOKUP(CONCATENATE($F2572," ",$G2572),AllocFactorMatrix,(N$4+1),FALSE)*$E2577</f>
        <v>495.06465797328644</v>
      </c>
      <c r="O2572" s="25">
        <f ca="1">VLOOKUP(CONCATENATE($F2572," ",$G2572),AllocFactorMatrix,(O$4+1),FALSE)*$E2577</f>
        <v>140.32495946577359</v>
      </c>
      <c r="P2572" s="25">
        <f ca="1">VLOOKUP(CONCATENATE($F2572," ",$G2572),AllocFactorMatrix,(P$4+1),FALSE)*$E2577</f>
        <v>14.373895620633546</v>
      </c>
      <c r="Q2572" s="25">
        <f ca="1">VLOOKUP(CONCATENATE($F2572," ",$G2572),AllocFactorMatrix,(Q$4+1),FALSE)*$E2577</f>
        <v>0</v>
      </c>
      <c r="R2572" s="25">
        <f t="shared" ca="1" si="1150"/>
        <v>649.76351305969354</v>
      </c>
      <c r="S2572" s="25">
        <f ca="1">VLOOKUP(CONCATENATE($F2572," ",$G2572),AllocFactorMatrix,(S$4+1),FALSE)*$E2577</f>
        <v>27.725844239800349</v>
      </c>
      <c r="T2572" s="25">
        <f ca="1">VLOOKUP(CONCATENATE($F2572," ",$G2572),AllocFactorMatrix,(T$4+1),FALSE)*$E2577</f>
        <v>320.45199588844639</v>
      </c>
      <c r="U2572" s="25">
        <f ca="1">VLOOKUP(CONCATENATE($F2572," ",$G2572),AllocFactorMatrix,(U$4+1),FALSE)*$E2577</f>
        <v>2610.3203522974331</v>
      </c>
      <c r="V2572" s="25">
        <f ca="1">VLOOKUP(CONCATENATE($F2572," ",$G2572),AllocFactorMatrix,(V$4+1),FALSE)*$E2577</f>
        <v>0</v>
      </c>
      <c r="W2572" s="25">
        <f t="shared" ca="1" si="1152"/>
        <v>2958.4981924256799</v>
      </c>
      <c r="X2572" s="25">
        <f ca="1">VLOOKUP(CONCATENATE($F2572," ",$G2572),AllocFactorMatrix,(X$4+1),FALSE)*$E2577</f>
        <v>134.35774124156433</v>
      </c>
      <c r="Y2572" s="25">
        <f ca="1">VLOOKUP(CONCATENATE($F2572," ",$G2572),AllocFactorMatrix,(Y$4+1),FALSE)*$E2577</f>
        <v>3.2145984545822532</v>
      </c>
      <c r="Z2572" s="25">
        <f t="shared" ca="1" si="1151"/>
        <v>137.57233969614657</v>
      </c>
      <c r="AA2572" s="25">
        <f ca="1">VLOOKUP(CONCATENATE($F2572," ",$G2572),AllocFactorMatrix,(AA$4+1),FALSE)*$E2577</f>
        <v>2.2062798744216101</v>
      </c>
      <c r="AB2572" s="25">
        <f ca="1">VLOOKUP(CONCATENATE($F2572," ",$G2572),AllocFactorMatrix,(AB$4+1),FALSE)*$E2577</f>
        <v>6.9305848569925859</v>
      </c>
      <c r="AC2572" s="25">
        <f ca="1">VLOOKUP(CONCATENATE($F2572," ",$G2572),AllocFactorMatrix,(AC$4+1),FALSE)*$E2577</f>
        <v>1.7264812004796088</v>
      </c>
    </row>
    <row r="2573" spans="4:29" hidden="1" outlineLevel="1">
      <c r="F2573" s="61" t="str">
        <f>F2577</f>
        <v>RB_GUP</v>
      </c>
      <c r="G2573" s="20" t="str">
        <f>$G$11</f>
        <v>DISTPRI</v>
      </c>
      <c r="H2573" s="24">
        <f t="shared" ca="1" si="1140"/>
        <v>19492.236954269913</v>
      </c>
      <c r="I2573" s="25">
        <f ca="1">VLOOKUP(CONCATENATE($F2573," ",$G2573),AllocFactorMatrix,(I$4+1),FALSE)*$E2577</f>
        <v>12952.565222302794</v>
      </c>
      <c r="J2573" s="25">
        <f ca="1">VLOOKUP(CONCATENATE($F2573," ",$G2573),AllocFactorMatrix,(J$4+1),FALSE)*$E2577</f>
        <v>3260.9588884934569</v>
      </c>
      <c r="K2573" s="25">
        <f ca="1">VLOOKUP(CONCATENATE($F2573," ",$G2573),AllocFactorMatrix,(K$4+1),FALSE)*$E2577</f>
        <v>38.054221581357439</v>
      </c>
      <c r="L2573" s="25">
        <f ca="1">VLOOKUP(CONCATENATE($F2573," ",$G2573),AllocFactorMatrix,(L$4+1),FALSE)*$E2577</f>
        <v>0</v>
      </c>
      <c r="M2573" s="25">
        <f t="shared" ca="1" si="1149"/>
        <v>3299.0131100748144</v>
      </c>
      <c r="N2573" s="25">
        <f ca="1">VLOOKUP(CONCATENATE($F2573," ",$G2573),AllocFactorMatrix,(N$4+1),FALSE)*$E2577</f>
        <v>1406.2158014797067</v>
      </c>
      <c r="O2573" s="25">
        <f ca="1">VLOOKUP(CONCATENATE($F2573," ",$G2573),AllocFactorMatrix,(O$4+1),FALSE)*$E2577</f>
        <v>399.19428446975326</v>
      </c>
      <c r="P2573" s="25">
        <f ca="1">VLOOKUP(CONCATENATE($F2573," ",$G2573),AllocFactorMatrix,(P$4+1),FALSE)*$E2577</f>
        <v>0</v>
      </c>
      <c r="Q2573" s="25">
        <f ca="1">VLOOKUP(CONCATENATE($F2573," ",$G2573),AllocFactorMatrix,(Q$4+1),FALSE)*$E2577</f>
        <v>0</v>
      </c>
      <c r="R2573" s="25">
        <f t="shared" ca="1" si="1150"/>
        <v>1805.4100859494599</v>
      </c>
      <c r="S2573" s="25">
        <f ca="1">VLOOKUP(CONCATENATE($F2573," ",$G2573),AllocFactorMatrix,(S$4+1),FALSE)*$E2577</f>
        <v>80.201654055997025</v>
      </c>
      <c r="T2573" s="25">
        <f ca="1">VLOOKUP(CONCATENATE($F2573," ",$G2573),AllocFactorMatrix,(T$4+1),FALSE)*$E2577</f>
        <v>927.64431444538218</v>
      </c>
      <c r="U2573" s="25">
        <f ca="1">VLOOKUP(CONCATENATE($F2573," ",$G2573),AllocFactorMatrix,(U$4+1),FALSE)*$E2577</f>
        <v>0</v>
      </c>
      <c r="V2573" s="25">
        <f ca="1">VLOOKUP(CONCATENATE($F2573," ",$G2573),AllocFactorMatrix,(V$4+1),FALSE)*$E2577</f>
        <v>0</v>
      </c>
      <c r="W2573" s="25">
        <f t="shared" ca="1" si="1152"/>
        <v>1007.8459685013792</v>
      </c>
      <c r="X2573" s="25">
        <f ca="1">VLOOKUP(CONCATENATE($F2573," ",$G2573),AllocFactorMatrix,(X$4+1),FALSE)*$E2577</f>
        <v>381.62327559430719</v>
      </c>
      <c r="Y2573" s="25">
        <f ca="1">VLOOKUP(CONCATENATE($F2573," ",$G2573),AllocFactorMatrix,(Y$4+1),FALSE)*$E2577</f>
        <v>9.1433782065344715</v>
      </c>
      <c r="Z2573" s="25">
        <f t="shared" ca="1" si="1151"/>
        <v>390.76665380084165</v>
      </c>
      <c r="AA2573" s="25">
        <f ca="1">VLOOKUP(CONCATENATE($F2573," ",$G2573),AllocFactorMatrix,(AA$4+1),FALSE)*$E2577</f>
        <v>6.5657371952258838</v>
      </c>
      <c r="AB2573" s="25">
        <f ca="1">VLOOKUP(CONCATENATE($F2573," ",$G2573),AllocFactorMatrix,(AB$4+1),FALSE)*$E2577</f>
        <v>24.06792285626171</v>
      </c>
      <c r="AC2573" s="25">
        <f ca="1">VLOOKUP(CONCATENATE($F2573," ",$G2573),AllocFactorMatrix,(AC$4+1),FALSE)*$E2577</f>
        <v>6.0022535891350284</v>
      </c>
    </row>
    <row r="2574" spans="4:29" hidden="1" outlineLevel="1">
      <c r="F2574" s="61" t="str">
        <f>F2577</f>
        <v>RB_GUP</v>
      </c>
      <c r="G2574" s="20" t="str">
        <f>$G$12</f>
        <v>DISTSEC</v>
      </c>
      <c r="H2574" s="24">
        <f t="shared" ca="1" si="1140"/>
        <v>8621.1291328970201</v>
      </c>
      <c r="I2574" s="25">
        <f ca="1">VLOOKUP(CONCATENATE($F2574," ",$G2574),AllocFactorMatrix,(I$4+1),FALSE)*$E2577</f>
        <v>6436.5502016615565</v>
      </c>
      <c r="J2574" s="25">
        <f ca="1">VLOOKUP(CONCATENATE($F2574," ",$G2574),AllocFactorMatrix,(J$4+1),FALSE)*$E2577</f>
        <v>1444.9202277054769</v>
      </c>
      <c r="K2574" s="25">
        <f ca="1">VLOOKUP(CONCATENATE($F2574," ",$G2574),AllocFactorMatrix,(K$4+1),FALSE)*$E2577</f>
        <v>0</v>
      </c>
      <c r="L2574" s="25">
        <f ca="1">VLOOKUP(CONCATENATE($F2574," ",$G2574),AllocFactorMatrix,(L$4+1),FALSE)*$E2577</f>
        <v>0</v>
      </c>
      <c r="M2574" s="25">
        <f t="shared" ca="1" si="1149"/>
        <v>1444.9202277054769</v>
      </c>
      <c r="N2574" s="25">
        <f ca="1">VLOOKUP(CONCATENATE($F2574," ",$G2574),AllocFactorMatrix,(N$4+1),FALSE)*$E2577</f>
        <v>509.34961276434251</v>
      </c>
      <c r="O2574" s="25">
        <f ca="1">VLOOKUP(CONCATENATE($F2574," ",$G2574),AllocFactorMatrix,(O$4+1),FALSE)*$E2577</f>
        <v>0</v>
      </c>
      <c r="P2574" s="25">
        <f ca="1">VLOOKUP(CONCATENATE($F2574," ",$G2574),AllocFactorMatrix,(P$4+1),FALSE)*$E2577</f>
        <v>0</v>
      </c>
      <c r="Q2574" s="25">
        <f ca="1">VLOOKUP(CONCATENATE($F2574," ",$G2574),AllocFactorMatrix,(Q$4+1),FALSE)*$E2577</f>
        <v>0</v>
      </c>
      <c r="R2574" s="25">
        <f t="shared" ca="1" si="1150"/>
        <v>509.34961276434251</v>
      </c>
      <c r="S2574" s="25">
        <f ca="1">VLOOKUP(CONCATENATE($F2574," ",$G2574),AllocFactorMatrix,(S$4+1),FALSE)*$E2577</f>
        <v>22.544097279637253</v>
      </c>
      <c r="T2574" s="25">
        <f ca="1">VLOOKUP(CONCATENATE($F2574," ",$G2574),AllocFactorMatrix,(T$4+1),FALSE)*$E2577</f>
        <v>0</v>
      </c>
      <c r="U2574" s="25">
        <f ca="1">VLOOKUP(CONCATENATE($F2574," ",$G2574),AllocFactorMatrix,(U$4+1),FALSE)*$E2577</f>
        <v>0</v>
      </c>
      <c r="V2574" s="25">
        <f ca="1">VLOOKUP(CONCATENATE($F2574," ",$G2574),AllocFactorMatrix,(V$4+1),FALSE)*$E2577</f>
        <v>0</v>
      </c>
      <c r="W2574" s="25">
        <f t="shared" ca="1" si="1152"/>
        <v>22.544097279637253</v>
      </c>
      <c r="X2574" s="25">
        <f ca="1">VLOOKUP(CONCATENATE($F2574," ",$G2574),AllocFactorMatrix,(X$4+1),FALSE)*$E2577</f>
        <v>141.7595952652141</v>
      </c>
      <c r="Y2574" s="25">
        <f ca="1">VLOOKUP(CONCATENATE($F2574," ",$G2574),AllocFactorMatrix,(Y$4+1),FALSE)*$E2577</f>
        <v>0</v>
      </c>
      <c r="Z2574" s="25">
        <f t="shared" ca="1" si="1151"/>
        <v>141.7595952652141</v>
      </c>
      <c r="AA2574" s="25">
        <f ca="1">VLOOKUP(CONCATENATE($F2574," ",$G2574),AllocFactorMatrix,(AA$4+1),FALSE)*$E2577</f>
        <v>2.3115708550867953</v>
      </c>
      <c r="AB2574" s="25">
        <f ca="1">VLOOKUP(CONCATENATE($F2574," ",$G2574),AllocFactorMatrix,(AB$4+1),FALSE)*$E2577</f>
        <v>51.043002088139396</v>
      </c>
      <c r="AC2574" s="25">
        <f ca="1">VLOOKUP(CONCATENATE($F2574," ",$G2574),AllocFactorMatrix,(AC$4+1),FALSE)*$E2577</f>
        <v>12.650825277567405</v>
      </c>
    </row>
    <row r="2575" spans="4:29" hidden="1" outlineLevel="1">
      <c r="F2575" s="61" t="str">
        <f>F2577</f>
        <v>RB_GUP</v>
      </c>
      <c r="G2575" s="20" t="str">
        <f>$G$13</f>
        <v>ENERGY</v>
      </c>
      <c r="H2575" s="24">
        <f t="shared" ca="1" si="1140"/>
        <v>1038.9360361128727</v>
      </c>
      <c r="I2575" s="25">
        <f ca="1">VLOOKUP(CONCATENATE($F2575," ",$G2575),AllocFactorMatrix,(I$4+1),FALSE)*$E2577</f>
        <v>377.68699430799421</v>
      </c>
      <c r="J2575" s="25">
        <f ca="1">VLOOKUP(CONCATENATE($F2575," ",$G2575),AllocFactorMatrix,(J$4+1),FALSE)*$E2577</f>
        <v>121.90457958281139</v>
      </c>
      <c r="K2575" s="25">
        <f ca="1">VLOOKUP(CONCATENATE($F2575," ",$G2575),AllocFactorMatrix,(K$4+1),FALSE)*$E2577</f>
        <v>1.3955761545394378</v>
      </c>
      <c r="L2575" s="25">
        <f ca="1">VLOOKUP(CONCATENATE($F2575," ",$G2575),AllocFactorMatrix,(L$4+1),FALSE)*$E2577</f>
        <v>3.5370791211468196E-2</v>
      </c>
      <c r="M2575" s="25">
        <f t="shared" ca="1" si="1149"/>
        <v>123.3355265285623</v>
      </c>
      <c r="N2575" s="25">
        <f ca="1">VLOOKUP(CONCATENATE($F2575," ",$G2575),AllocFactorMatrix,(N$4+1),FALSE)*$E2577</f>
        <v>58.991783675441056</v>
      </c>
      <c r="O2575" s="25">
        <f ca="1">VLOOKUP(CONCATENATE($F2575," ",$G2575),AllocFactorMatrix,(O$4+1),FALSE)*$E2577</f>
        <v>16.466370239501821</v>
      </c>
      <c r="P2575" s="25">
        <f ca="1">VLOOKUP(CONCATENATE($F2575," ",$G2575),AllocFactorMatrix,(P$4+1),FALSE)*$E2577</f>
        <v>1.3036550158905118</v>
      </c>
      <c r="Q2575" s="25">
        <f ca="1">VLOOKUP(CONCATENATE($F2575," ",$G2575),AllocFactorMatrix,(Q$4+1),FALSE)*$E2577</f>
        <v>0.26724331394947015</v>
      </c>
      <c r="R2575" s="25">
        <f t="shared" ca="1" si="1150"/>
        <v>77.029052244782847</v>
      </c>
      <c r="S2575" s="25">
        <f ca="1">VLOOKUP(CONCATENATE($F2575," ",$G2575),AllocFactorMatrix,(S$4+1),FALSE)*$E2577</f>
        <v>3.9308918081038287</v>
      </c>
      <c r="T2575" s="25">
        <f ca="1">VLOOKUP(CONCATENATE($F2575," ",$G2575),AllocFactorMatrix,(T$4+1),FALSE)*$E2577</f>
        <v>46.977338262455305</v>
      </c>
      <c r="U2575" s="25">
        <f ca="1">VLOOKUP(CONCATENATE($F2575," ",$G2575),AllocFactorMatrix,(U$4+1),FALSE)*$E2577</f>
        <v>332.10780057277952</v>
      </c>
      <c r="V2575" s="25">
        <f ca="1">VLOOKUP(CONCATENATE($F2575," ",$G2575),AllocFactorMatrix,(V$4+1),FALSE)*$E2577</f>
        <v>53.22348539120901</v>
      </c>
      <c r="W2575" s="25">
        <f t="shared" ca="1" si="1152"/>
        <v>436.23951603454765</v>
      </c>
      <c r="X2575" s="25">
        <f ca="1">VLOOKUP(CONCATENATE($F2575," ",$G2575),AllocFactorMatrix,(X$4+1),FALSE)*$E2577</f>
        <v>16.001277375628085</v>
      </c>
      <c r="Y2575" s="25">
        <f ca="1">VLOOKUP(CONCATENATE($F2575," ",$G2575),AllocFactorMatrix,(Y$4+1),FALSE)*$E2577</f>
        <v>0.37608653199526398</v>
      </c>
      <c r="Z2575" s="25">
        <f t="shared" ca="1" si="1151"/>
        <v>16.377363907623348</v>
      </c>
      <c r="AA2575" s="25">
        <f ca="1">VLOOKUP(CONCATENATE($F2575," ",$G2575),AllocFactorMatrix,(AA$4+1),FALSE)*$E2577</f>
        <v>0.36740610043436611</v>
      </c>
      <c r="AB2575" s="25">
        <f ca="1">VLOOKUP(CONCATENATE($F2575," ",$G2575),AllocFactorMatrix,(AB$4+1),FALSE)*$E2577</f>
        <v>6.3219990553866454</v>
      </c>
      <c r="AC2575" s="25">
        <f ca="1">VLOOKUP(CONCATENATE($F2575," ",$G2575),AllocFactorMatrix,(AC$4+1),FALSE)*$E2577</f>
        <v>1.5781779335414796</v>
      </c>
    </row>
    <row r="2576" spans="4:29" hidden="1" outlineLevel="1">
      <c r="F2576" s="61" t="str">
        <f>F2577</f>
        <v>RB_GUP</v>
      </c>
      <c r="G2576" s="20" t="str">
        <f>$G$14</f>
        <v>CUSTOMER</v>
      </c>
      <c r="H2576" s="24">
        <f t="shared" ca="1" si="1140"/>
        <v>18063.222291916667</v>
      </c>
      <c r="I2576" s="25">
        <f ca="1">VLOOKUP(CONCATENATE($F2576," ",$G2576),AllocFactorMatrix,(I$4+1),FALSE)*$E2577</f>
        <v>13097.082966444015</v>
      </c>
      <c r="J2576" s="25">
        <f ca="1">VLOOKUP(CONCATENATE($F2576," ",$G2576),AllocFactorMatrix,(J$4+1),FALSE)*$E2577</f>
        <v>3193.1762970564719</v>
      </c>
      <c r="K2576" s="25">
        <f ca="1">VLOOKUP(CONCATENATE($F2576," ",$G2576),AllocFactorMatrix,(K$4+1),FALSE)*$E2577</f>
        <v>25.910725061786668</v>
      </c>
      <c r="L2576" s="25">
        <f ca="1">VLOOKUP(CONCATENATE($F2576," ",$G2576),AllocFactorMatrix,(L$4+1),FALSE)*$E2577</f>
        <v>3.6756973936253177</v>
      </c>
      <c r="M2576" s="25">
        <f t="shared" ca="1" si="1149"/>
        <v>3222.7627195118839</v>
      </c>
      <c r="N2576" s="25">
        <f ca="1">VLOOKUP(CONCATENATE($F2576," ",$G2576),AllocFactorMatrix,(N$4+1),FALSE)*$E2577</f>
        <v>53.284391204163569</v>
      </c>
      <c r="O2576" s="25">
        <f ca="1">VLOOKUP(CONCATENATE($F2576," ",$G2576),AllocFactorMatrix,(O$4+1),FALSE)*$E2577</f>
        <v>21.720519153099982</v>
      </c>
      <c r="P2576" s="25">
        <f ca="1">VLOOKUP(CONCATENATE($F2576," ",$G2576),AllocFactorMatrix,(P$4+1),FALSE)*$E2577</f>
        <v>10.543369481789446</v>
      </c>
      <c r="Q2576" s="25">
        <f ca="1">VLOOKUP(CONCATENATE($F2576," ",$G2576),AllocFactorMatrix,(Q$4+1),FALSE)*$E2577</f>
        <v>4.5159351758583384</v>
      </c>
      <c r="R2576" s="25">
        <f t="shared" ca="1" si="1150"/>
        <v>90.064215014911326</v>
      </c>
      <c r="S2576" s="25">
        <f ca="1">VLOOKUP(CONCATENATE($F2576," ",$G2576),AllocFactorMatrix,(S$4+1),FALSE)*$E2577</f>
        <v>0.767503280283794</v>
      </c>
      <c r="T2576" s="25">
        <f ca="1">VLOOKUP(CONCATENATE($F2576," ",$G2576),AllocFactorMatrix,(T$4+1),FALSE)*$E2577</f>
        <v>13.520517738818922</v>
      </c>
      <c r="U2576" s="25">
        <f ca="1">VLOOKUP(CONCATENATE($F2576," ",$G2576),AllocFactorMatrix,(U$4+1),FALSE)*$E2577</f>
        <v>27.33790250354998</v>
      </c>
      <c r="V2576" s="25">
        <f ca="1">VLOOKUP(CONCATENATE($F2576," ",$G2576),AllocFactorMatrix,(V$4+1),FALSE)*$E2577</f>
        <v>6.7742181287228256</v>
      </c>
      <c r="W2576" s="25">
        <f t="shared" ca="1" si="1152"/>
        <v>48.40014165137552</v>
      </c>
      <c r="X2576" s="25">
        <f ca="1">VLOOKUP(CONCATENATE($F2576," ",$G2576),AllocFactorMatrix,(X$4+1),FALSE)*$E2577</f>
        <v>18.033689088198692</v>
      </c>
      <c r="Y2576" s="25">
        <f ca="1">VLOOKUP(CONCATENATE($F2576," ",$G2576),AllocFactorMatrix,(Y$4+1),FALSE)*$E2577</f>
        <v>0.27659245750736305</v>
      </c>
      <c r="Z2576" s="25">
        <f t="shared" ca="1" si="1151"/>
        <v>18.310281545706054</v>
      </c>
      <c r="AA2576" s="25">
        <f ca="1">VLOOKUP(CONCATENATE($F2576," ",$G2576),AllocFactorMatrix,(AA$4+1),FALSE)*$E2577</f>
        <v>1.0704388701112051</v>
      </c>
      <c r="AB2576" s="25">
        <f ca="1">VLOOKUP(CONCATENATE($F2576," ",$G2576),AllocFactorMatrix,(AB$4+1),FALSE)*$E2577</f>
        <v>1376.005022050075</v>
      </c>
      <c r="AC2576" s="25">
        <f ca="1">VLOOKUP(CONCATENATE($F2576," ",$G2576),AllocFactorMatrix,(AC$4+1),FALSE)*$E2577</f>
        <v>209.52650682858493</v>
      </c>
    </row>
    <row r="2577" spans="3:29" collapsed="1">
      <c r="D2577" s="20" t="s">
        <v>508</v>
      </c>
      <c r="E2577" s="22">
        <f>'Sch 4'!E497</f>
        <v>103946</v>
      </c>
      <c r="F2577" s="61" t="s">
        <v>73</v>
      </c>
      <c r="G2577" s="20" t="str">
        <f>$G$15</f>
        <v>TOTAL</v>
      </c>
      <c r="H2577" s="24">
        <f t="shared" ca="1" si="1140"/>
        <v>103946.00000000003</v>
      </c>
      <c r="I2577" s="25">
        <f ca="1">VLOOKUP(CONCATENATE($F2577," ",$G2577),AllocFactorMatrix,(I$4+1),FALSE)*$E2577</f>
        <v>60536.998949216671</v>
      </c>
      <c r="J2577" s="25">
        <f ca="1">VLOOKUP(CONCATENATE($F2577," ",$G2577),AllocFactorMatrix,(J$4+1),FALSE)*$E2577</f>
        <v>15034.600421650917</v>
      </c>
      <c r="K2577" s="25">
        <f ca="1">VLOOKUP(CONCATENATE($F2577," ",$G2577),AllocFactorMatrix,(K$4+1),FALSE)*$E2577</f>
        <v>147.31714559442347</v>
      </c>
      <c r="L2577" s="25">
        <f ca="1">VLOOKUP(CONCATENATE($F2577," ",$G2577),AllocFactorMatrix,(L$4+1),FALSE)*$E2577</f>
        <v>5.8379713815843752</v>
      </c>
      <c r="M2577" s="25">
        <f t="shared" ca="1" si="1149"/>
        <v>15187.755538626925</v>
      </c>
      <c r="N2577" s="25">
        <f ca="1">VLOOKUP(CONCATENATE($F2577," ",$G2577),AllocFactorMatrix,(N$4+1),FALSE)*$E2577</f>
        <v>4982.2417052018272</v>
      </c>
      <c r="O2577" s="25">
        <f ca="1">VLOOKUP(CONCATENATE($F2577," ",$G2577),AllocFactorMatrix,(O$4+1),FALSE)*$E2577</f>
        <v>1278.1127986291513</v>
      </c>
      <c r="P2577" s="25">
        <f ca="1">VLOOKUP(CONCATENATE($F2577," ",$G2577),AllocFactorMatrix,(P$4+1),FALSE)*$E2577</f>
        <v>81.647942799487851</v>
      </c>
      <c r="Q2577" s="25">
        <f ca="1">VLOOKUP(CONCATENATE($F2577," ",$G2577),AllocFactorMatrix,(Q$4+1),FALSE)*$E2577</f>
        <v>16.482845680566548</v>
      </c>
      <c r="R2577" s="25">
        <f t="shared" ca="1" si="1150"/>
        <v>6358.4852923110329</v>
      </c>
      <c r="S2577" s="25">
        <f ca="1">VLOOKUP(CONCATENATE($F2577," ",$G2577),AllocFactorMatrix,(S$4+1),FALSE)*$E2577</f>
        <v>282.9030180369316</v>
      </c>
      <c r="T2577" s="25">
        <f ca="1">VLOOKUP(CONCATENATE($F2577," ",$G2577),AllocFactorMatrix,(T$4+1),FALSE)*$E2577</f>
        <v>2919.1433365837224</v>
      </c>
      <c r="U2577" s="25">
        <f ca="1">VLOOKUP(CONCATENATE($F2577," ",$G2577),AllocFactorMatrix,(U$4+1),FALSE)*$E2577</f>
        <v>13726.041121337292</v>
      </c>
      <c r="V2577" s="25">
        <f ca="1">VLOOKUP(CONCATENATE($F2577," ",$G2577),AllocFactorMatrix,(V$4+1),FALSE)*$E2577</f>
        <v>1747.454015088118</v>
      </c>
      <c r="W2577" s="25">
        <f t="shared" ca="1" si="1152"/>
        <v>18675.541491046064</v>
      </c>
      <c r="X2577" s="25">
        <f ca="1">VLOOKUP(CONCATENATE($F2577," ",$G2577),AllocFactorMatrix,(X$4+1),FALSE)*$E2577</f>
        <v>1359.3061055945275</v>
      </c>
      <c r="Y2577" s="25">
        <f ca="1">VLOOKUP(CONCATENATE($F2577," ",$G2577),AllocFactorMatrix,(Y$4+1),FALSE)*$E2577</f>
        <v>29.125086612196533</v>
      </c>
      <c r="Z2577" s="25">
        <f t="shared" ca="1" si="1151"/>
        <v>1388.4311922067241</v>
      </c>
      <c r="AA2577" s="25">
        <f ca="1">VLOOKUP(CONCATENATE($F2577," ",$G2577),AllocFactorMatrix,(AA$4+1),FALSE)*$E2577</f>
        <v>24.159693845102574</v>
      </c>
      <c r="AB2577" s="25">
        <f ca="1">VLOOKUP(CONCATENATE($F2577," ",$G2577),AllocFactorMatrix,(AB$4+1),FALSE)*$E2577</f>
        <v>1527.4735040396117</v>
      </c>
      <c r="AC2577" s="25">
        <f ca="1">VLOOKUP(CONCATENATE($F2577," ",$G2577),AllocFactorMatrix,(AC$4+1),FALSE)*$E2577</f>
        <v>247.15433870788874</v>
      </c>
    </row>
    <row r="2578" spans="3:29" hidden="1" outlineLevel="1">
      <c r="E2578" s="22"/>
      <c r="F2578" s="61"/>
      <c r="G2578" s="20" t="str">
        <f>$G$8</f>
        <v>PRODUCTION</v>
      </c>
      <c r="H2578" s="24">
        <f t="shared" ref="H2578:AC2578" ca="1" si="1153">+H2482+H2490+H2498+H2506+H2514+H2522+H2530+H2538+H2546+H2554+H2562+H2570</f>
        <v>4818969.3569240458</v>
      </c>
      <c r="I2578" s="24">
        <f t="shared" ca="1" si="1153"/>
        <v>2362790.8636168665</v>
      </c>
      <c r="J2578" s="24">
        <f t="shared" ca="1" si="1153"/>
        <v>597811.39932307962</v>
      </c>
      <c r="K2578" s="24">
        <f t="shared" ca="1" si="1153"/>
        <v>6989.6428617852107</v>
      </c>
      <c r="L2578" s="24">
        <f t="shared" ca="1" si="1153"/>
        <v>172.19431708758526</v>
      </c>
      <c r="M2578" s="24">
        <f t="shared" ca="1" si="1153"/>
        <v>604973.23650195252</v>
      </c>
      <c r="N2578" s="24">
        <f t="shared" ca="1" si="1153"/>
        <v>250151.77098128476</v>
      </c>
      <c r="O2578" s="24">
        <f t="shared" ca="1" si="1153"/>
        <v>71248.590418271691</v>
      </c>
      <c r="P2578" s="24">
        <f t="shared" ca="1" si="1153"/>
        <v>5637.1335506405721</v>
      </c>
      <c r="Q2578" s="24">
        <f t="shared" ca="1" si="1153"/>
        <v>1192.0468685808551</v>
      </c>
      <c r="R2578" s="24">
        <f t="shared" ca="1" si="1153"/>
        <v>328229.54181877786</v>
      </c>
      <c r="S2578" s="24">
        <f t="shared" ca="1" si="1153"/>
        <v>15025.15367575014</v>
      </c>
      <c r="T2578" s="24">
        <f t="shared" ca="1" si="1153"/>
        <v>163813.66544679116</v>
      </c>
      <c r="U2578" s="24">
        <f t="shared" ca="1" si="1153"/>
        <v>1093803.7208099312</v>
      </c>
      <c r="V2578" s="24">
        <f t="shared" ca="1" si="1153"/>
        <v>171591.00428649044</v>
      </c>
      <c r="W2578" s="24">
        <f t="shared" ca="1" si="1153"/>
        <v>1444233.5442189635</v>
      </c>
      <c r="X2578" s="24">
        <f t="shared" ca="1" si="1153"/>
        <v>67905.541309124266</v>
      </c>
      <c r="Y2578" s="24">
        <f t="shared" ca="1" si="1153"/>
        <v>1639.1691118506567</v>
      </c>
      <c r="Z2578" s="24">
        <f t="shared" ca="1" si="1153"/>
        <v>69544.710420974938</v>
      </c>
      <c r="AA2578" s="24">
        <f t="shared" ca="1" si="1153"/>
        <v>1183.9175062104421</v>
      </c>
      <c r="AB2578" s="24">
        <f t="shared" ca="1" si="1153"/>
        <v>6419.3270450868704</v>
      </c>
      <c r="AC2578" s="24">
        <f t="shared" ca="1" si="1153"/>
        <v>1594.2157952139071</v>
      </c>
    </row>
    <row r="2579" spans="3:29" hidden="1" outlineLevel="1">
      <c r="E2579" s="22"/>
      <c r="F2579" s="61"/>
      <c r="G2579" s="20" t="str">
        <f>$G$9</f>
        <v>BULKTRAN</v>
      </c>
      <c r="H2579" s="24">
        <f t="shared" ref="H2579:AC2579" ca="1" si="1154">+H2483+H2491+H2499+H2507+H2515+H2523+H2531+H2539+H2547+H2555+H2563+H2571</f>
        <v>3653738.9634242342</v>
      </c>
      <c r="I2579" s="24">
        <f t="shared" ca="1" si="1154"/>
        <v>1791377.3483414587</v>
      </c>
      <c r="J2579" s="24">
        <f t="shared" ca="1" si="1154"/>
        <v>453306.21343520947</v>
      </c>
      <c r="K2579" s="24">
        <f t="shared" ca="1" si="1154"/>
        <v>5301.153627467841</v>
      </c>
      <c r="L2579" s="24">
        <f t="shared" ca="1" si="1154"/>
        <v>130.67378479189986</v>
      </c>
      <c r="M2579" s="24">
        <f t="shared" ca="1" si="1154"/>
        <v>458738.04084746924</v>
      </c>
      <c r="N2579" s="24">
        <f t="shared" ca="1" si="1154"/>
        <v>189694.43214033174</v>
      </c>
      <c r="O2579" s="24">
        <f t="shared" ca="1" si="1154"/>
        <v>54033.311214611946</v>
      </c>
      <c r="P2579" s="24">
        <f t="shared" ca="1" si="1154"/>
        <v>4274.6965497704732</v>
      </c>
      <c r="Q2579" s="24">
        <f t="shared" ca="1" si="1154"/>
        <v>894.92402656081515</v>
      </c>
      <c r="R2579" s="24">
        <f t="shared" ca="1" si="1154"/>
        <v>248897.36393127491</v>
      </c>
      <c r="S2579" s="24">
        <f t="shared" ca="1" si="1154"/>
        <v>11392.398900410575</v>
      </c>
      <c r="T2579" s="24">
        <f t="shared" ca="1" si="1154"/>
        <v>124219.42944916418</v>
      </c>
      <c r="U2579" s="24">
        <f t="shared" ca="1" si="1154"/>
        <v>829307.62816568022</v>
      </c>
      <c r="V2579" s="24">
        <f t="shared" ca="1" si="1154"/>
        <v>130091.19321985221</v>
      </c>
      <c r="W2579" s="24">
        <f t="shared" ca="1" si="1154"/>
        <v>1095010.6497351071</v>
      </c>
      <c r="X2579" s="24">
        <f t="shared" ca="1" si="1154"/>
        <v>51497.567845419835</v>
      </c>
      <c r="Y2579" s="24">
        <f t="shared" ca="1" si="1154"/>
        <v>1243.0206913594477</v>
      </c>
      <c r="Z2579" s="24">
        <f t="shared" ca="1" si="1154"/>
        <v>52740.588536779287</v>
      </c>
      <c r="AA2579" s="24">
        <f t="shared" ca="1" si="1154"/>
        <v>897.82266822149973</v>
      </c>
      <c r="AB2579" s="24">
        <f t="shared" ca="1" si="1154"/>
        <v>4868.0982486559287</v>
      </c>
      <c r="AC2579" s="24">
        <f t="shared" ca="1" si="1154"/>
        <v>1209.0511152672777</v>
      </c>
    </row>
    <row r="2580" spans="3:29" hidden="1" outlineLevel="1">
      <c r="E2580" s="22"/>
      <c r="F2580" s="61"/>
      <c r="G2580" s="20" t="str">
        <f>$G$10</f>
        <v>SUBTRAN</v>
      </c>
      <c r="H2580" s="24">
        <f t="shared" ref="H2580:AC2580" ca="1" si="1155">+H2484+H2492+H2500+H2508+H2516+H2524+H2532+H2540+H2548+H2556+H2564+H2572</f>
        <v>1400758.9780849442</v>
      </c>
      <c r="I2580" s="24">
        <f t="shared" ca="1" si="1155"/>
        <v>665144.08889003983</v>
      </c>
      <c r="J2580" s="24">
        <f t="shared" ca="1" si="1155"/>
        <v>170324.67967260259</v>
      </c>
      <c r="K2580" s="24">
        <f t="shared" ca="1" si="1155"/>
        <v>1985.308527658301</v>
      </c>
      <c r="L2580" s="24">
        <f t="shared" ca="1" si="1155"/>
        <v>65.122346914171317</v>
      </c>
      <c r="M2580" s="24">
        <f t="shared" ca="1" si="1155"/>
        <v>172375.11054717505</v>
      </c>
      <c r="N2580" s="24">
        <f t="shared" ca="1" si="1155"/>
        <v>74245.467576524577</v>
      </c>
      <c r="O2580" s="24">
        <f t="shared" ca="1" si="1155"/>
        <v>21048.214661455972</v>
      </c>
      <c r="P2580" s="24">
        <f t="shared" ca="1" si="1155"/>
        <v>2155.41206476766</v>
      </c>
      <c r="Q2580" s="24">
        <f t="shared" ca="1" si="1155"/>
        <v>0</v>
      </c>
      <c r="R2580" s="24">
        <f t="shared" ca="1" si="1155"/>
        <v>97449.094302748184</v>
      </c>
      <c r="S2580" s="24">
        <f t="shared" ca="1" si="1155"/>
        <v>4157.153845639943</v>
      </c>
      <c r="T2580" s="24">
        <f t="shared" ca="1" si="1155"/>
        <v>48056.289202281216</v>
      </c>
      <c r="U2580" s="24">
        <f t="shared" ca="1" si="1155"/>
        <v>391312.29662558844</v>
      </c>
      <c r="V2580" s="24">
        <f t="shared" ca="1" si="1155"/>
        <v>0</v>
      </c>
      <c r="W2580" s="24">
        <f t="shared" ca="1" si="1155"/>
        <v>443525.73967350955</v>
      </c>
      <c r="X2580" s="24">
        <f t="shared" ca="1" si="1155"/>
        <v>20153.363336404491</v>
      </c>
      <c r="Y2580" s="24">
        <f t="shared" ca="1" si="1155"/>
        <v>482.1261688175482</v>
      </c>
      <c r="Z2580" s="24">
        <f t="shared" ca="1" si="1155"/>
        <v>20635.489505222045</v>
      </c>
      <c r="AA2580" s="24">
        <f t="shared" ca="1" si="1155"/>
        <v>330.9273596073981</v>
      </c>
      <c r="AB2580" s="24">
        <f t="shared" ca="1" si="1155"/>
        <v>1039.5260456530477</v>
      </c>
      <c r="AC2580" s="24">
        <f t="shared" ca="1" si="1155"/>
        <v>259.00176098923509</v>
      </c>
    </row>
    <row r="2581" spans="3:29" hidden="1" outlineLevel="1">
      <c r="E2581" s="22"/>
      <c r="F2581" s="61"/>
      <c r="G2581" s="20" t="str">
        <f>$G$11</f>
        <v>DISTPRI</v>
      </c>
      <c r="H2581" s="24">
        <f t="shared" ref="H2581:AC2581" ca="1" si="1156">+H2485+H2493+H2501+H2509+H2517+H2525+H2533+H2541+H2549+H2557+H2565+H2573</f>
        <v>3794814.100038786</v>
      </c>
      <c r="I2581" s="24">
        <f t="shared" ca="1" si="1156"/>
        <v>2521399.0618862021</v>
      </c>
      <c r="J2581" s="24">
        <f t="shared" ca="1" si="1156"/>
        <v>634943.13953313511</v>
      </c>
      <c r="K2581" s="24">
        <f t="shared" ca="1" si="1156"/>
        <v>7410.5491785580443</v>
      </c>
      <c r="L2581" s="24">
        <f t="shared" ca="1" si="1156"/>
        <v>0</v>
      </c>
      <c r="M2581" s="24">
        <f t="shared" ca="1" si="1156"/>
        <v>642353.68871169316</v>
      </c>
      <c r="N2581" s="24">
        <f t="shared" ca="1" si="1156"/>
        <v>273830.91515277891</v>
      </c>
      <c r="O2581" s="24">
        <f t="shared" ca="1" si="1156"/>
        <v>77743.585282858854</v>
      </c>
      <c r="P2581" s="24">
        <f t="shared" ca="1" si="1156"/>
        <v>0</v>
      </c>
      <c r="Q2581" s="24">
        <f t="shared" ca="1" si="1156"/>
        <v>0</v>
      </c>
      <c r="R2581" s="24">
        <f t="shared" ca="1" si="1156"/>
        <v>351574.50043563789</v>
      </c>
      <c r="S2581" s="24">
        <f t="shared" ca="1" si="1156"/>
        <v>15615.299579071623</v>
      </c>
      <c r="T2581" s="24">
        <f t="shared" ca="1" si="1156"/>
        <v>180633.49893210531</v>
      </c>
      <c r="U2581" s="24">
        <f t="shared" ca="1" si="1156"/>
        <v>0</v>
      </c>
      <c r="V2581" s="24">
        <f t="shared" ca="1" si="1156"/>
        <v>0</v>
      </c>
      <c r="W2581" s="24">
        <f t="shared" ca="1" si="1156"/>
        <v>196248.79851117695</v>
      </c>
      <c r="X2581" s="24">
        <f t="shared" ca="1" si="1156"/>
        <v>74322.550050579084</v>
      </c>
      <c r="Y2581" s="24">
        <f t="shared" ca="1" si="1156"/>
        <v>1780.5670300283418</v>
      </c>
      <c r="Z2581" s="24">
        <f t="shared" ca="1" si="1156"/>
        <v>76103.117080607437</v>
      </c>
      <c r="AA2581" s="24">
        <f t="shared" ca="1" si="1156"/>
        <v>1278.6825353875645</v>
      </c>
      <c r="AB2581" s="24">
        <f t="shared" ca="1" si="1156"/>
        <v>4687.1752535691094</v>
      </c>
      <c r="AC2581" s="24">
        <f t="shared" ca="1" si="1156"/>
        <v>1169.0756245117905</v>
      </c>
    </row>
    <row r="2582" spans="3:29" hidden="1" outlineLevel="1">
      <c r="E2582" s="22"/>
      <c r="F2582" s="61"/>
      <c r="G2582" s="20" t="str">
        <f>$G$12</f>
        <v>DISTSEC</v>
      </c>
      <c r="H2582" s="24">
        <f t="shared" ref="H2582:AC2582" ca="1" si="1157">+H2486+H2494+H2502+H2510+H2518+H2526+H2534+H2542+H2550+H2558+H2566+H2574</f>
        <v>1624329.1446427242</v>
      </c>
      <c r="I2582" s="24">
        <f t="shared" ca="1" si="1157"/>
        <v>1212638.3704917154</v>
      </c>
      <c r="J2582" s="24">
        <f t="shared" ca="1" si="1157"/>
        <v>272287.92720837792</v>
      </c>
      <c r="K2582" s="24">
        <f t="shared" ca="1" si="1157"/>
        <v>0</v>
      </c>
      <c r="L2582" s="24">
        <f t="shared" ca="1" si="1157"/>
        <v>0</v>
      </c>
      <c r="M2582" s="24">
        <f t="shared" ca="1" si="1157"/>
        <v>272287.92720837792</v>
      </c>
      <c r="N2582" s="24">
        <f t="shared" ca="1" si="1157"/>
        <v>95993.656726923859</v>
      </c>
      <c r="O2582" s="24">
        <f t="shared" ca="1" si="1157"/>
        <v>0</v>
      </c>
      <c r="P2582" s="24">
        <f t="shared" ca="1" si="1157"/>
        <v>0</v>
      </c>
      <c r="Q2582" s="24">
        <f t="shared" ca="1" si="1157"/>
        <v>0</v>
      </c>
      <c r="R2582" s="24">
        <f t="shared" ca="1" si="1157"/>
        <v>95993.656726923859</v>
      </c>
      <c r="S2582" s="24">
        <f t="shared" ca="1" si="1157"/>
        <v>4248.0946995355507</v>
      </c>
      <c r="T2582" s="24">
        <f t="shared" ca="1" si="1157"/>
        <v>0</v>
      </c>
      <c r="U2582" s="24">
        <f t="shared" ca="1" si="1157"/>
        <v>0</v>
      </c>
      <c r="V2582" s="24">
        <f t="shared" ca="1" si="1157"/>
        <v>0</v>
      </c>
      <c r="W2582" s="24">
        <f t="shared" ca="1" si="1157"/>
        <v>4248.0946995355507</v>
      </c>
      <c r="X2582" s="24">
        <f t="shared" ca="1" si="1157"/>
        <v>26719.951827983787</v>
      </c>
      <c r="Y2582" s="24">
        <f t="shared" ca="1" si="1157"/>
        <v>0</v>
      </c>
      <c r="Z2582" s="24">
        <f t="shared" ca="1" si="1157"/>
        <v>26719.951827983787</v>
      </c>
      <c r="AA2582" s="24">
        <f t="shared" ca="1" si="1157"/>
        <v>435.69612667847304</v>
      </c>
      <c r="AB2582" s="24">
        <f t="shared" ca="1" si="1157"/>
        <v>9620.6823998667096</v>
      </c>
      <c r="AC2582" s="24">
        <f t="shared" ca="1" si="1157"/>
        <v>2384.7651616423309</v>
      </c>
    </row>
    <row r="2583" spans="3:29" hidden="1" outlineLevel="1">
      <c r="E2583" s="22"/>
      <c r="F2583" s="61"/>
      <c r="G2583" s="20" t="str">
        <f>$G$13</f>
        <v>ENERGY</v>
      </c>
      <c r="H2583" s="24">
        <f t="shared" ref="H2583:AC2583" ca="1" si="1158">+H2487+H2495+H2503+H2511+H2519+H2527+H2535+H2543+H2551+H2559+H2567+H2575</f>
        <v>1471726.5125670205</v>
      </c>
      <c r="I2583" s="24">
        <f t="shared" ca="1" si="1158"/>
        <v>534989.91585590784</v>
      </c>
      <c r="J2583" s="24">
        <f t="shared" ca="1" si="1158"/>
        <v>172701.57959025056</v>
      </c>
      <c r="K2583" s="24">
        <f t="shared" ca="1" si="1158"/>
        <v>1976.8569396217731</v>
      </c>
      <c r="L2583" s="24">
        <f t="shared" ca="1" si="1158"/>
        <v>50.111433925783182</v>
      </c>
      <c r="M2583" s="24">
        <f t="shared" ca="1" si="1158"/>
        <v>174728.54796379816</v>
      </c>
      <c r="N2583" s="24">
        <f t="shared" ca="1" si="1158"/>
        <v>83578.872218188917</v>
      </c>
      <c r="O2583" s="24">
        <f t="shared" ca="1" si="1158"/>
        <v>23331.130411280097</v>
      </c>
      <c r="P2583" s="24">
        <f t="shared" ca="1" si="1158"/>
        <v>1846.7440471738407</v>
      </c>
      <c r="Q2583" s="24">
        <f t="shared" ca="1" si="1158"/>
        <v>383.97216595596353</v>
      </c>
      <c r="R2583" s="24">
        <f t="shared" ca="1" si="1158"/>
        <v>109140.7188425988</v>
      </c>
      <c r="S2583" s="24">
        <f t="shared" ca="1" si="1158"/>
        <v>5569.1430988277662</v>
      </c>
      <c r="T2583" s="24">
        <f t="shared" ca="1" si="1158"/>
        <v>66556.814082807105</v>
      </c>
      <c r="U2583" s="24">
        <f t="shared" ca="1" si="1158"/>
        <v>470429.96285930619</v>
      </c>
      <c r="V2583" s="24">
        <f t="shared" ca="1" si="1158"/>
        <v>75391.174731600811</v>
      </c>
      <c r="W2583" s="24">
        <f t="shared" ca="1" si="1158"/>
        <v>617947.0947725419</v>
      </c>
      <c r="X2583" s="24">
        <f t="shared" ca="1" si="1158"/>
        <v>22672.560380158771</v>
      </c>
      <c r="Y2583" s="24">
        <f t="shared" ca="1" si="1158"/>
        <v>532.87348717849181</v>
      </c>
      <c r="Z2583" s="24">
        <f t="shared" ca="1" si="1158"/>
        <v>23205.433867337262</v>
      </c>
      <c r="AA2583" s="24">
        <f t="shared" ca="1" si="1158"/>
        <v>520.60142777192652</v>
      </c>
      <c r="AB2583" s="24">
        <f t="shared" ca="1" si="1158"/>
        <v>8957.7983808681474</v>
      </c>
      <c r="AC2583" s="24">
        <f t="shared" ca="1" si="1158"/>
        <v>2236.4014561963045</v>
      </c>
    </row>
    <row r="2584" spans="3:29" hidden="1" outlineLevel="1">
      <c r="E2584" s="22"/>
      <c r="F2584" s="61"/>
      <c r="G2584" s="20" t="str">
        <f>$G$14</f>
        <v>CUSTOMER</v>
      </c>
      <c r="H2584" s="24">
        <f t="shared" ref="H2584:AC2584" ca="1" si="1159">+H2488+H2496+H2504+H2512+H2520+H2528+H2536+H2544+H2552+H2560+H2568+H2576</f>
        <v>4294712.9443182498</v>
      </c>
      <c r="I2584" s="24">
        <f t="shared" ca="1" si="1159"/>
        <v>3231730.1873810617</v>
      </c>
      <c r="J2584" s="24">
        <f t="shared" ca="1" si="1159"/>
        <v>770467.53687470907</v>
      </c>
      <c r="K2584" s="24">
        <f t="shared" ca="1" si="1159"/>
        <v>6572.715971518046</v>
      </c>
      <c r="L2584" s="24">
        <f t="shared" ca="1" si="1159"/>
        <v>930.04058224425899</v>
      </c>
      <c r="M2584" s="24">
        <f t="shared" ca="1" si="1159"/>
        <v>777970.2934284712</v>
      </c>
      <c r="N2584" s="24">
        <f t="shared" ca="1" si="1159"/>
        <v>13060.399098268099</v>
      </c>
      <c r="O2584" s="24">
        <f t="shared" ca="1" si="1159"/>
        <v>5521.3404878627298</v>
      </c>
      <c r="P2584" s="24">
        <f t="shared" ca="1" si="1159"/>
        <v>2663.187774884706</v>
      </c>
      <c r="Q2584" s="24">
        <f t="shared" ca="1" si="1159"/>
        <v>1135.6164470365161</v>
      </c>
      <c r="R2584" s="24">
        <f t="shared" ca="1" si="1159"/>
        <v>22380.543808052047</v>
      </c>
      <c r="S2584" s="24">
        <f t="shared" ca="1" si="1159"/>
        <v>188.99455229856392</v>
      </c>
      <c r="T2584" s="24">
        <f t="shared" ca="1" si="1159"/>
        <v>3435.8891493665124</v>
      </c>
      <c r="U2584" s="24">
        <f t="shared" ca="1" si="1159"/>
        <v>6902.8176430430203</v>
      </c>
      <c r="V2584" s="24">
        <f t="shared" ca="1" si="1159"/>
        <v>1706.6926085278851</v>
      </c>
      <c r="W2584" s="24">
        <f t="shared" ca="1" si="1159"/>
        <v>12234.39395323598</v>
      </c>
      <c r="X2584" s="24">
        <f t="shared" ca="1" si="1159"/>
        <v>4404.1429414997601</v>
      </c>
      <c r="Y2584" s="24">
        <f t="shared" ca="1" si="1159"/>
        <v>70.524805619708602</v>
      </c>
      <c r="Z2584" s="24">
        <f t="shared" ca="1" si="1159"/>
        <v>4474.6677471194689</v>
      </c>
      <c r="AA2584" s="24">
        <f t="shared" ca="1" si="1159"/>
        <v>259.68731966903209</v>
      </c>
      <c r="AB2584" s="24">
        <f t="shared" ca="1" si="1159"/>
        <v>211787.64345632851</v>
      </c>
      <c r="AC2584" s="24">
        <f t="shared" ca="1" si="1159"/>
        <v>33875.527224313439</v>
      </c>
    </row>
    <row r="2585" spans="3:29" collapsed="1">
      <c r="C2585" s="20" t="s">
        <v>152</v>
      </c>
      <c r="E2585" s="24">
        <f>+E2489+E2497+E2505+E2513+E2521+E2529+E2537+E2545+E2553+E2561+E2569+E2577</f>
        <v>21059050</v>
      </c>
      <c r="F2585" s="61"/>
      <c r="G2585" s="20" t="str">
        <f>$G$15</f>
        <v>TOTAL</v>
      </c>
      <c r="H2585" s="24">
        <f t="shared" ref="H2585:AC2585" ca="1" si="1160">+H2489+H2497+H2505+H2513+H2521+H2529+H2537+H2545+H2553+H2561+H2569+H2577</f>
        <v>21059050.000000004</v>
      </c>
      <c r="I2585" s="24">
        <f t="shared" ca="1" si="1160"/>
        <v>12320069.83646325</v>
      </c>
      <c r="J2585" s="24">
        <f t="shared" ca="1" si="1160"/>
        <v>3071842.4756373642</v>
      </c>
      <c r="K2585" s="24">
        <f t="shared" ca="1" si="1160"/>
        <v>30236.227106609214</v>
      </c>
      <c r="L2585" s="24">
        <f t="shared" ca="1" si="1160"/>
        <v>1348.1424649636983</v>
      </c>
      <c r="M2585" s="24">
        <f t="shared" ca="1" si="1160"/>
        <v>3103426.8452089382</v>
      </c>
      <c r="N2585" s="24">
        <f t="shared" ca="1" si="1160"/>
        <v>980555.51389430079</v>
      </c>
      <c r="O2585" s="24">
        <f t="shared" ca="1" si="1160"/>
        <v>252926.17247634134</v>
      </c>
      <c r="P2585" s="24">
        <f t="shared" ca="1" si="1160"/>
        <v>16577.173987237249</v>
      </c>
      <c r="Q2585" s="24">
        <f t="shared" ca="1" si="1160"/>
        <v>3606.5595081341503</v>
      </c>
      <c r="R2585" s="24">
        <f t="shared" ca="1" si="1160"/>
        <v>1253665.4198660138</v>
      </c>
      <c r="S2585" s="24">
        <f t="shared" ca="1" si="1160"/>
        <v>56196.238351534172</v>
      </c>
      <c r="T2585" s="24">
        <f t="shared" ca="1" si="1160"/>
        <v>586715.58626251551</v>
      </c>
      <c r="U2585" s="24">
        <f t="shared" ca="1" si="1160"/>
        <v>2791756.4261035491</v>
      </c>
      <c r="V2585" s="24">
        <f t="shared" ca="1" si="1160"/>
        <v>378780.06484647142</v>
      </c>
      <c r="W2585" s="24">
        <f t="shared" ca="1" si="1160"/>
        <v>3813448.3155640699</v>
      </c>
      <c r="X2585" s="24">
        <f t="shared" ca="1" si="1160"/>
        <v>267675.67769117001</v>
      </c>
      <c r="Y2585" s="24">
        <f t="shared" ca="1" si="1160"/>
        <v>5748.281294854195</v>
      </c>
      <c r="Z2585" s="24">
        <f t="shared" ca="1" si="1160"/>
        <v>273423.95898602426</v>
      </c>
      <c r="AA2585" s="24">
        <f t="shared" ca="1" si="1160"/>
        <v>4907.334943546336</v>
      </c>
      <c r="AB2585" s="24">
        <f t="shared" ca="1" si="1160"/>
        <v>247380.25083002835</v>
      </c>
      <c r="AC2585" s="24">
        <f t="shared" ca="1" si="1160"/>
        <v>42728.038138134274</v>
      </c>
    </row>
    <row r="2587" spans="3:29">
      <c r="C2587" s="58" t="s">
        <v>589</v>
      </c>
    </row>
    <row r="2588" spans="3:29" hidden="1" outlineLevel="1">
      <c r="F2588" s="61" t="str">
        <f>F2595</f>
        <v>RB_GUP</v>
      </c>
      <c r="G2588" s="20" t="str">
        <f>$G$8</f>
        <v>PRODUCTION</v>
      </c>
      <c r="H2588" s="24">
        <f t="shared" ref="H2588:H2627" ca="1" si="1161">SUBTOTAL(9,I2588:AC2588)</f>
        <v>-41808.203104084991</v>
      </c>
      <c r="I2588" s="25">
        <f ca="1">VLOOKUP(CONCATENATE($F2588," ",$G2588),AllocFactorMatrix,(I$4+1),FALSE)*$E2595</f>
        <v>-20500.356269357002</v>
      </c>
      <c r="J2588" s="25">
        <f ca="1">VLOOKUP(CONCATENATE($F2588," ",$G2588),AllocFactorMatrix,(J$4+1),FALSE)*$E2595</f>
        <v>-5185.7930037329388</v>
      </c>
      <c r="K2588" s="25">
        <f ca="1">VLOOKUP(CONCATENATE($F2588," ",$G2588),AllocFactorMatrix,(K$4+1),FALSE)*$E2595</f>
        <v>-60.629807954135678</v>
      </c>
      <c r="L2588" s="25">
        <f ca="1">VLOOKUP(CONCATENATE($F2588," ",$G2588),AllocFactorMatrix,(L$4+1),FALSE)*$E2595</f>
        <v>-1.4936460652081309</v>
      </c>
      <c r="M2588" s="25">
        <f t="shared" ref="M2588:M2603" ca="1" si="1162">SUBTOTAL(9,J2588:L2588)</f>
        <v>-5247.9164577522824</v>
      </c>
      <c r="N2588" s="25">
        <f ca="1">VLOOKUP(CONCATENATE($F2588," ",$G2588),AllocFactorMatrix,(N$4+1),FALSE)*$E2595</f>
        <v>-2169.8008545605244</v>
      </c>
      <c r="O2588" s="25">
        <f ca="1">VLOOKUP(CONCATENATE($F2588," ",$G2588),AllocFactorMatrix,(O$4+1),FALSE)*$E2595</f>
        <v>-617.94863157103782</v>
      </c>
      <c r="P2588" s="25">
        <f ca="1">VLOOKUP(CONCATENATE($F2588," ",$G2588),AllocFactorMatrix,(P$4+1),FALSE)*$E2595</f>
        <v>-48.901666010228574</v>
      </c>
      <c r="Q2588" s="25">
        <f ca="1">VLOOKUP(CONCATENATE($F2588," ",$G2588),AllocFactorMatrix,(Q$4+1),FALSE)*$E2595</f>
        <v>-10.322279453549593</v>
      </c>
      <c r="R2588" s="25">
        <f ca="1">SUBTOTAL(9,N2588:Q2588)</f>
        <v>-2846.9734315953401</v>
      </c>
      <c r="S2588" s="25">
        <f ca="1">VLOOKUP(CONCATENATE($F2588," ",$G2588),AllocFactorMatrix,(S$4+1),FALSE)*$E2595</f>
        <v>-130.34059586486671</v>
      </c>
      <c r="T2588" s="25">
        <f ca="1">VLOOKUP(CONCATENATE($F2588," ",$G2588),AllocFactorMatrix,(T$4+1),FALSE)*$E2595</f>
        <v>-1420.941154815067</v>
      </c>
      <c r="U2588" s="25">
        <f ca="1">VLOOKUP(CONCATENATE($F2588," ",$G2588),AllocFactorMatrix,(U$4+1),FALSE)*$E2595</f>
        <v>-9489.951748184958</v>
      </c>
      <c r="V2588" s="25">
        <f ca="1">VLOOKUP(CONCATENATE($F2588," ",$G2588),AllocFactorMatrix,(V$4+1),FALSE)*$E2595</f>
        <v>-1488.7941109488308</v>
      </c>
      <c r="W2588" s="25">
        <f ca="1">SUBTOTAL(9,S2588:V2588)</f>
        <v>-12530.027609813722</v>
      </c>
      <c r="X2588" s="25">
        <f ca="1">VLOOKUP(CONCATENATE($F2588," ",$G2588),AllocFactorMatrix,(X$4+1),FALSE)*$E2595</f>
        <v>-588.94296149017816</v>
      </c>
      <c r="Y2588" s="25">
        <f ca="1">VLOOKUP(CONCATENATE($F2588," ",$G2588),AllocFactorMatrix,(Y$4+1),FALSE)*$E2595</f>
        <v>-14.21729839902773</v>
      </c>
      <c r="Z2588" s="25">
        <f t="shared" ref="Z2588:Z2603" ca="1" si="1163">SUBTOTAL(9,X2588:Y2588)</f>
        <v>-603.16025988920592</v>
      </c>
      <c r="AA2588" s="25">
        <f ca="1">VLOOKUP(CONCATENATE($F2588," ",$G2588),AllocFactorMatrix,(AA$4+1),FALSE)*$E2595</f>
        <v>-10.268102495453352</v>
      </c>
      <c r="AB2588" s="25">
        <f ca="1">VLOOKUP(CONCATENATE($F2588," ",$G2588),AllocFactorMatrix,(AB$4+1),FALSE)*$E2595</f>
        <v>-55.6757005959591</v>
      </c>
      <c r="AC2588" s="25">
        <f ca="1">VLOOKUP(CONCATENATE($F2588," ",$G2588),AllocFactorMatrix,(AC$4+1),FALSE)*$E2595</f>
        <v>-13.825272586029245</v>
      </c>
    </row>
    <row r="2589" spans="3:29" hidden="1" outlineLevel="1">
      <c r="F2589" s="61" t="str">
        <f>F2595</f>
        <v>RB_GUP</v>
      </c>
      <c r="G2589" s="20" t="str">
        <f>$G$9</f>
        <v>BULKTRAN</v>
      </c>
      <c r="H2589" s="24">
        <f t="shared" ca="1" si="1161"/>
        <v>-44277.198296149756</v>
      </c>
      <c r="I2589" s="25">
        <f ca="1">VLOOKUP(CONCATENATE($F2589," ",$G2589),AllocFactorMatrix,(I$4+1),FALSE)*$E2595</f>
        <v>-21711.010574174794</v>
      </c>
      <c r="J2589" s="25">
        <f ca="1">VLOOKUP(CONCATENATE($F2589," ",$G2589),AllocFactorMatrix,(J$4+1),FALSE)*$E2595</f>
        <v>-5492.0414679729301</v>
      </c>
      <c r="K2589" s="25">
        <f ca="1">VLOOKUP(CONCATENATE($F2589," ",$G2589),AllocFactorMatrix,(K$4+1),FALSE)*$E2595</f>
        <v>-64.210318313834549</v>
      </c>
      <c r="L2589" s="25">
        <f ca="1">VLOOKUP(CONCATENATE($F2589," ",$G2589),AllocFactorMatrix,(L$4+1),FALSE)*$E2595</f>
        <v>-1.5818537536482256</v>
      </c>
      <c r="M2589" s="25">
        <f t="shared" ca="1" si="1162"/>
        <v>-5557.8336400404123</v>
      </c>
      <c r="N2589" s="25">
        <f ca="1">VLOOKUP(CONCATENATE($F2589," ",$G2589),AllocFactorMatrix,(N$4+1),FALSE)*$E2595</f>
        <v>-2297.9390542413539</v>
      </c>
      <c r="O2589" s="25">
        <f ca="1">VLOOKUP(CONCATENATE($F2589," ",$G2589),AllocFactorMatrix,(O$4+1),FALSE)*$E2595</f>
        <v>-654.44176179463295</v>
      </c>
      <c r="P2589" s="25">
        <f ca="1">VLOOKUP(CONCATENATE($F2589," ",$G2589),AllocFactorMatrix,(P$4+1),FALSE)*$E2595</f>
        <v>-51.789567649115668</v>
      </c>
      <c r="Q2589" s="25">
        <f ca="1">VLOOKUP(CONCATENATE($F2589," ",$G2589),AllocFactorMatrix,(Q$4+1),FALSE)*$E2595</f>
        <v>-10.931864569621526</v>
      </c>
      <c r="R2589" s="25">
        <f t="shared" ref="R2589:R2595" ca="1" si="1164">SUBTOTAL(9,N2589:Q2589)</f>
        <v>-3015.1022482547241</v>
      </c>
      <c r="S2589" s="25">
        <f ca="1">VLOOKUP(CONCATENATE($F2589," ",$G2589),AllocFactorMatrix,(S$4+1),FALSE)*$E2595</f>
        <v>-138.03789640945217</v>
      </c>
      <c r="T2589" s="25">
        <f ca="1">VLOOKUP(CONCATENATE($F2589," ",$G2589),AllocFactorMatrix,(T$4+1),FALSE)*$E2595</f>
        <v>-1504.8552343250408</v>
      </c>
      <c r="U2589" s="25">
        <f ca="1">VLOOKUP(CONCATENATE($F2589," ",$G2589),AllocFactorMatrix,(U$4+1),FALSE)*$E2595</f>
        <v>-10050.383517540429</v>
      </c>
      <c r="V2589" s="25">
        <f ca="1">VLOOKUP(CONCATENATE($F2589," ",$G2589),AllocFactorMatrix,(V$4+1),FALSE)*$E2595</f>
        <v>-1576.7152658656232</v>
      </c>
      <c r="W2589" s="25">
        <f t="shared" ref="W2589:W2595" ca="1" si="1165">SUBTOTAL(9,S2589:V2589)</f>
        <v>-13269.991914140544</v>
      </c>
      <c r="X2589" s="25">
        <f ca="1">VLOOKUP(CONCATENATE($F2589," ",$G2589),AllocFactorMatrix,(X$4+1),FALSE)*$E2595</f>
        <v>-623.72315370986121</v>
      </c>
      <c r="Y2589" s="25">
        <f ca="1">VLOOKUP(CONCATENATE($F2589," ",$G2589),AllocFactorMatrix,(Y$4+1),FALSE)*$E2595</f>
        <v>-15.056904954324049</v>
      </c>
      <c r="Z2589" s="25">
        <f t="shared" ca="1" si="1163"/>
        <v>-638.78005866418528</v>
      </c>
      <c r="AA2589" s="25">
        <f ca="1">VLOOKUP(CONCATENATE($F2589," ",$G2589),AllocFactorMatrix,(AA$4+1),FALSE)*$E2595</f>
        <v>-10.874488176028693</v>
      </c>
      <c r="AB2589" s="25">
        <f ca="1">VLOOKUP(CONCATENATE($F2589," ",$G2589),AllocFactorMatrix,(AB$4+1),FALSE)*$E2595</f>
        <v>-58.963644752373433</v>
      </c>
      <c r="AC2589" s="25">
        <f ca="1">VLOOKUP(CONCATENATE($F2589," ",$G2589),AllocFactorMatrix,(AC$4+1),FALSE)*$E2595</f>
        <v>-14.641727946689208</v>
      </c>
    </row>
    <row r="2590" spans="3:29" hidden="1" outlineLevel="1">
      <c r="F2590" s="61" t="str">
        <f>F2595</f>
        <v>RB_GUP</v>
      </c>
      <c r="G2590" s="20" t="str">
        <f>$G$10</f>
        <v>SUBTRAN</v>
      </c>
      <c r="H2590" s="24">
        <f t="shared" ca="1" si="1161"/>
        <v>-16973.743695345733</v>
      </c>
      <c r="I2590" s="25">
        <f ca="1">VLOOKUP(CONCATENATE($F2590," ",$G2590),AllocFactorMatrix,(I$4+1),FALSE)*$E2595</f>
        <v>-8060.861560882875</v>
      </c>
      <c r="J2590" s="25">
        <f ca="1">VLOOKUP(CONCATENATE($F2590," ",$G2590),AllocFactorMatrix,(J$4+1),FALSE)*$E2595</f>
        <v>-2063.4616156278275</v>
      </c>
      <c r="K2590" s="25">
        <f ca="1">VLOOKUP(CONCATENATE($F2590," ",$G2590),AllocFactorMatrix,(K$4+1),FALSE)*$E2595</f>
        <v>-24.045977599199148</v>
      </c>
      <c r="L2590" s="25">
        <f ca="1">VLOOKUP(CONCATENATE($F2590," ",$G2590),AllocFactorMatrix,(L$4+1),FALSE)*$E2595</f>
        <v>-0.78832862429140804</v>
      </c>
      <c r="M2590" s="25">
        <f t="shared" ca="1" si="1162"/>
        <v>-2088.2959218513179</v>
      </c>
      <c r="N2590" s="25">
        <f ca="1">VLOOKUP(CONCATENATE($F2590," ",$G2590),AllocFactorMatrix,(N$4+1),FALSE)*$E2595</f>
        <v>-899.356825265711</v>
      </c>
      <c r="O2590" s="25">
        <f ca="1">VLOOKUP(CONCATENATE($F2590," ",$G2590),AllocFactorMatrix,(O$4+1),FALSE)*$E2595</f>
        <v>-254.92066140881252</v>
      </c>
      <c r="P2590" s="25">
        <f ca="1">VLOOKUP(CONCATENATE($F2590," ",$G2590),AllocFactorMatrix,(P$4+1),FALSE)*$E2595</f>
        <v>-26.112268213602199</v>
      </c>
      <c r="Q2590" s="25">
        <f ca="1">VLOOKUP(CONCATENATE($F2590," ",$G2590),AllocFactorMatrix,(Q$4+1),FALSE)*$E2595</f>
        <v>0</v>
      </c>
      <c r="R2590" s="25">
        <f t="shared" ca="1" si="1164"/>
        <v>-1180.3897548881257</v>
      </c>
      <c r="S2590" s="25">
        <f ca="1">VLOOKUP(CONCATENATE($F2590," ",$G2590),AllocFactorMatrix,(S$4+1),FALSE)*$E2595</f>
        <v>-50.368021331597362</v>
      </c>
      <c r="T2590" s="25">
        <f ca="1">VLOOKUP(CONCATENATE($F2590," ",$G2590),AllocFactorMatrix,(T$4+1),FALSE)*$E2595</f>
        <v>-582.14757412120719</v>
      </c>
      <c r="U2590" s="25">
        <f ca="1">VLOOKUP(CONCATENATE($F2590," ",$G2590),AllocFactorMatrix,(U$4+1),FALSE)*$E2595</f>
        <v>-4742.0258892634747</v>
      </c>
      <c r="V2590" s="25">
        <f ca="1">VLOOKUP(CONCATENATE($F2590," ",$G2590),AllocFactorMatrix,(V$4+1),FALSE)*$E2595</f>
        <v>0</v>
      </c>
      <c r="W2590" s="25">
        <f t="shared" ca="1" si="1165"/>
        <v>-5374.5414847162792</v>
      </c>
      <c r="X2590" s="25">
        <f ca="1">VLOOKUP(CONCATENATE($F2590," ",$G2590),AllocFactorMatrix,(X$4+1),FALSE)*$E2595</f>
        <v>-244.08034317692182</v>
      </c>
      <c r="Y2590" s="25">
        <f ca="1">VLOOKUP(CONCATENATE($F2590," ",$G2590),AllocFactorMatrix,(Y$4+1),FALSE)*$E2595</f>
        <v>-5.8397847918547185</v>
      </c>
      <c r="Z2590" s="25">
        <f t="shared" ca="1" si="1163"/>
        <v>-249.92012796877654</v>
      </c>
      <c r="AA2590" s="25">
        <f ca="1">VLOOKUP(CONCATENATE($F2590," ",$G2590),AllocFactorMatrix,(AA$4+1),FALSE)*$E2595</f>
        <v>-4.0080277021401098</v>
      </c>
      <c r="AB2590" s="25">
        <f ca="1">VLOOKUP(CONCATENATE($F2590," ",$G2590),AllocFactorMatrix,(AB$4+1),FALSE)*$E2595</f>
        <v>-12.590413583018885</v>
      </c>
      <c r="AC2590" s="25">
        <f ca="1">VLOOKUP(CONCATENATE($F2590," ",$G2590),AllocFactorMatrix,(AC$4+1),FALSE)*$E2595</f>
        <v>-3.1364037532003732</v>
      </c>
    </row>
    <row r="2591" spans="3:29" hidden="1" outlineLevel="1">
      <c r="F2591" s="61" t="str">
        <f>F2595</f>
        <v>RB_GUP</v>
      </c>
      <c r="G2591" s="20" t="str">
        <f>$G$11</f>
        <v>DISTPRI</v>
      </c>
      <c r="H2591" s="24">
        <f t="shared" ca="1" si="1161"/>
        <v>-35410.47833284254</v>
      </c>
      <c r="I2591" s="25">
        <f ca="1">VLOOKUP(CONCATENATE($F2591," ",$G2591),AllocFactorMatrix,(I$4+1),FALSE)*$E2595</f>
        <v>-23530.21519465014</v>
      </c>
      <c r="J2591" s="25">
        <f ca="1">VLOOKUP(CONCATENATE($F2591," ",$G2591),AllocFactorMatrix,(J$4+1),FALSE)*$E2595</f>
        <v>-5924.0052507156115</v>
      </c>
      <c r="K2591" s="25">
        <f ca="1">VLOOKUP(CONCATENATE($F2591," ",$G2591),AllocFactorMatrix,(K$4+1),FALSE)*$E2595</f>
        <v>-69.131018258253988</v>
      </c>
      <c r="L2591" s="25">
        <f ca="1">VLOOKUP(CONCATENATE($F2591," ",$G2591),AllocFactorMatrix,(L$4+1),FALSE)*$E2595</f>
        <v>0</v>
      </c>
      <c r="M2591" s="25">
        <f t="shared" ca="1" si="1162"/>
        <v>-5993.1362689738653</v>
      </c>
      <c r="N2591" s="25">
        <f ca="1">VLOOKUP(CONCATENATE($F2591," ",$G2591),AllocFactorMatrix,(N$4+1),FALSE)*$E2595</f>
        <v>-2554.5951594175576</v>
      </c>
      <c r="O2591" s="25">
        <f ca="1">VLOOKUP(CONCATENATE($F2591," ",$G2591),AllocFactorMatrix,(O$4+1),FALSE)*$E2595</f>
        <v>-725.19437322529882</v>
      </c>
      <c r="P2591" s="25">
        <f ca="1">VLOOKUP(CONCATENATE($F2591," ",$G2591),AllocFactorMatrix,(P$4+1),FALSE)*$E2595</f>
        <v>0</v>
      </c>
      <c r="Q2591" s="25">
        <f ca="1">VLOOKUP(CONCATENATE($F2591," ",$G2591),AllocFactorMatrix,(Q$4+1),FALSE)*$E2595</f>
        <v>0</v>
      </c>
      <c r="R2591" s="25">
        <f t="shared" ca="1" si="1164"/>
        <v>-3279.7895326428566</v>
      </c>
      <c r="S2591" s="25">
        <f ca="1">VLOOKUP(CONCATENATE($F2591," ",$G2591),AllocFactorMatrix,(S$4+1),FALSE)*$E2595</f>
        <v>-145.69794836122685</v>
      </c>
      <c r="T2591" s="25">
        <f ca="1">VLOOKUP(CONCATENATE($F2591," ",$G2591),AllocFactorMatrix,(T$4+1),FALSE)*$E2595</f>
        <v>-1685.200573660024</v>
      </c>
      <c r="U2591" s="25">
        <f ca="1">VLOOKUP(CONCATENATE($F2591," ",$G2591),AllocFactorMatrix,(U$4+1),FALSE)*$E2595</f>
        <v>0</v>
      </c>
      <c r="V2591" s="25">
        <f ca="1">VLOOKUP(CONCATENATE($F2591," ",$G2591),AllocFactorMatrix,(V$4+1),FALSE)*$E2595</f>
        <v>0</v>
      </c>
      <c r="W2591" s="25">
        <f t="shared" ca="1" si="1165"/>
        <v>-1830.8985220212508</v>
      </c>
      <c r="X2591" s="25">
        <f ca="1">VLOOKUP(CONCATENATE($F2591," ",$G2591),AllocFactorMatrix,(X$4+1),FALSE)*$E2595</f>
        <v>-693.27408462374513</v>
      </c>
      <c r="Y2591" s="25">
        <f ca="1">VLOOKUP(CONCATENATE($F2591," ",$G2591),AllocFactorMatrix,(Y$4+1),FALSE)*$E2595</f>
        <v>-16.610273958348795</v>
      </c>
      <c r="Z2591" s="25">
        <f t="shared" ca="1" si="1163"/>
        <v>-709.88435858209391</v>
      </c>
      <c r="AA2591" s="25">
        <f ca="1">VLOOKUP(CONCATENATE($F2591," ",$G2591),AllocFactorMatrix,(AA$4+1),FALSE)*$E2595</f>
        <v>-11.92761483641592</v>
      </c>
      <c r="AB2591" s="25">
        <f ca="1">VLOOKUP(CONCATENATE($F2591," ",$G2591),AllocFactorMatrix,(AB$4+1),FALSE)*$E2595</f>
        <v>-43.722876077159945</v>
      </c>
      <c r="AC2591" s="25">
        <f ca="1">VLOOKUP(CONCATENATE($F2591," ",$G2591),AllocFactorMatrix,(AC$4+1),FALSE)*$E2595</f>
        <v>-10.903965058752956</v>
      </c>
    </row>
    <row r="2592" spans="3:29" hidden="1" outlineLevel="1">
      <c r="F2592" s="61" t="str">
        <f>F2595</f>
        <v>RB_GUP</v>
      </c>
      <c r="G2592" s="20" t="str">
        <f>$G$12</f>
        <v>DISTSEC</v>
      </c>
      <c r="H2592" s="24">
        <f t="shared" ca="1" si="1161"/>
        <v>-15661.532695364356</v>
      </c>
      <c r="I2592" s="25">
        <f ca="1">VLOOKUP(CONCATENATE($F2592," ",$G2592),AllocFactorMatrix,(I$4+1),FALSE)*$E2595</f>
        <v>-11692.927907089805</v>
      </c>
      <c r="J2592" s="25">
        <f ca="1">VLOOKUP(CONCATENATE($F2592," ",$G2592),AllocFactorMatrix,(J$4+1),FALSE)*$E2595</f>
        <v>-2624.9073688098465</v>
      </c>
      <c r="K2592" s="25">
        <f ca="1">VLOOKUP(CONCATENATE($F2592," ",$G2592),AllocFactorMatrix,(K$4+1),FALSE)*$E2595</f>
        <v>0</v>
      </c>
      <c r="L2592" s="25">
        <f ca="1">VLOOKUP(CONCATENATE($F2592," ",$G2592),AllocFactorMatrix,(L$4+1),FALSE)*$E2595</f>
        <v>0</v>
      </c>
      <c r="M2592" s="25">
        <f t="shared" ca="1" si="1162"/>
        <v>-2624.9073688098465</v>
      </c>
      <c r="N2592" s="25">
        <f ca="1">VLOOKUP(CONCATENATE($F2592," ",$G2592),AllocFactorMatrix,(N$4+1),FALSE)*$E2595</f>
        <v>-925.30751954985374</v>
      </c>
      <c r="O2592" s="25">
        <f ca="1">VLOOKUP(CONCATENATE($F2592," ",$G2592),AllocFactorMatrix,(O$4+1),FALSE)*$E2595</f>
        <v>0</v>
      </c>
      <c r="P2592" s="25">
        <f ca="1">VLOOKUP(CONCATENATE($F2592," ",$G2592),AllocFactorMatrix,(P$4+1),FALSE)*$E2595</f>
        <v>0</v>
      </c>
      <c r="Q2592" s="25">
        <f ca="1">VLOOKUP(CONCATENATE($F2592," ",$G2592),AllocFactorMatrix,(Q$4+1),FALSE)*$E2595</f>
        <v>0</v>
      </c>
      <c r="R2592" s="25">
        <f t="shared" ca="1" si="1164"/>
        <v>-925.30751954985374</v>
      </c>
      <c r="S2592" s="25">
        <f ca="1">VLOOKUP(CONCATENATE($F2592," ",$G2592),AllocFactorMatrix,(S$4+1),FALSE)*$E2595</f>
        <v>-40.954625686469335</v>
      </c>
      <c r="T2592" s="25">
        <f ca="1">VLOOKUP(CONCATENATE($F2592," ",$G2592),AllocFactorMatrix,(T$4+1),FALSE)*$E2595</f>
        <v>0</v>
      </c>
      <c r="U2592" s="25">
        <f ca="1">VLOOKUP(CONCATENATE($F2592," ",$G2592),AllocFactorMatrix,(U$4+1),FALSE)*$E2595</f>
        <v>0</v>
      </c>
      <c r="V2592" s="25">
        <f ca="1">VLOOKUP(CONCATENATE($F2592," ",$G2592),AllocFactorMatrix,(V$4+1),FALSE)*$E2595</f>
        <v>0</v>
      </c>
      <c r="W2592" s="25">
        <f t="shared" ca="1" si="1165"/>
        <v>-40.954625686469335</v>
      </c>
      <c r="X2592" s="25">
        <f ca="1">VLOOKUP(CONCATENATE($F2592," ",$G2592),AllocFactorMatrix,(X$4+1),FALSE)*$E2595</f>
        <v>-257.52688562057392</v>
      </c>
      <c r="Y2592" s="25">
        <f ca="1">VLOOKUP(CONCATENATE($F2592," ",$G2592),AllocFactorMatrix,(Y$4+1),FALSE)*$E2595</f>
        <v>0</v>
      </c>
      <c r="Z2592" s="25">
        <f t="shared" ca="1" si="1163"/>
        <v>-257.52688562057392</v>
      </c>
      <c r="AA2592" s="25">
        <f ca="1">VLOOKUP(CONCATENATE($F2592," ",$G2592),AllocFactorMatrix,(AA$4+1),FALSE)*$E2595</f>
        <v>-4.1993040547842613</v>
      </c>
      <c r="AB2592" s="25">
        <f ca="1">VLOOKUP(CONCATENATE($F2592," ",$G2592),AllocFactorMatrix,(AB$4+1),FALSE)*$E2595</f>
        <v>-92.727023774937237</v>
      </c>
      <c r="AC2592" s="25">
        <f ca="1">VLOOKUP(CONCATENATE($F2592," ",$G2592),AllocFactorMatrix,(AC$4+1),FALSE)*$E2595</f>
        <v>-22.9820607780856</v>
      </c>
    </row>
    <row r="2593" spans="4:29" hidden="1" outlineLevel="1">
      <c r="F2593" s="61" t="str">
        <f>F2595</f>
        <v>RB_GUP</v>
      </c>
      <c r="G2593" s="20" t="str">
        <f>$G$13</f>
        <v>ENERGY</v>
      </c>
      <c r="H2593" s="24">
        <f t="shared" ca="1" si="1161"/>
        <v>-1887.3781435293529</v>
      </c>
      <c r="I2593" s="25">
        <f ca="1">VLOOKUP(CONCATENATE($F2593," ",$G2593),AllocFactorMatrix,(I$4+1),FALSE)*$E2595</f>
        <v>-686.12325819330681</v>
      </c>
      <c r="J2593" s="25">
        <f ca="1">VLOOKUP(CONCATENATE($F2593," ",$G2593),AllocFactorMatrix,(J$4+1),FALSE)*$E2595</f>
        <v>-221.45736705944455</v>
      </c>
      <c r="K2593" s="25">
        <f ca="1">VLOOKUP(CONCATENATE($F2593," ",$G2593),AllocFactorMatrix,(K$4+1),FALSE)*$E2595</f>
        <v>-2.5352666960743622</v>
      </c>
      <c r="L2593" s="25">
        <f ca="1">VLOOKUP(CONCATENATE($F2593," ",$G2593),AllocFactorMatrix,(L$4+1),FALSE)*$E2595</f>
        <v>-6.4256177407838441E-2</v>
      </c>
      <c r="M2593" s="25">
        <f t="shared" ca="1" si="1162"/>
        <v>-224.05688993292674</v>
      </c>
      <c r="N2593" s="25">
        <f ca="1">VLOOKUP(CONCATENATE($F2593," ",$G2593),AllocFactorMatrix,(N$4+1),FALSE)*$E2595</f>
        <v>-107.16713954153657</v>
      </c>
      <c r="O2593" s="25">
        <f ca="1">VLOOKUP(CONCATENATE($F2593," ",$G2593),AllocFactorMatrix,(O$4+1),FALSE)*$E2595</f>
        <v>-29.9135521466516</v>
      </c>
      <c r="P2593" s="25">
        <f ca="1">VLOOKUP(CONCATENATE($F2593," ",$G2593),AllocFactorMatrix,(P$4+1),FALSE)*$E2595</f>
        <v>-2.3682786025018085</v>
      </c>
      <c r="Q2593" s="25">
        <f ca="1">VLOOKUP(CONCATENATE($F2593," ",$G2593),AllocFactorMatrix,(Q$4+1),FALSE)*$E2595</f>
        <v>-0.48548627848132969</v>
      </c>
      <c r="R2593" s="25">
        <f t="shared" ca="1" si="1164"/>
        <v>-139.93445656917132</v>
      </c>
      <c r="S2593" s="25">
        <f ca="1">VLOOKUP(CONCATENATE($F2593," ",$G2593),AllocFactorMatrix,(S$4+1),FALSE)*$E2595</f>
        <v>-7.1410356608207177</v>
      </c>
      <c r="T2593" s="25">
        <f ca="1">VLOOKUP(CONCATENATE($F2593," ",$G2593),AllocFactorMatrix,(T$4+1),FALSE)*$E2595</f>
        <v>-85.341155177825243</v>
      </c>
      <c r="U2593" s="25">
        <f ca="1">VLOOKUP(CONCATENATE($F2593," ",$G2593),AllocFactorMatrix,(U$4+1),FALSE)*$E2595</f>
        <v>-603.32203553344686</v>
      </c>
      <c r="V2593" s="25">
        <f ca="1">VLOOKUP(CONCATENATE($F2593," ",$G2593),AllocFactorMatrix,(V$4+1),FALSE)*$E2595</f>
        <v>-96.688188260040519</v>
      </c>
      <c r="W2593" s="25">
        <f t="shared" ca="1" si="1165"/>
        <v>-792.49241463213332</v>
      </c>
      <c r="X2593" s="25">
        <f ca="1">VLOOKUP(CONCATENATE($F2593," ",$G2593),AllocFactorMatrix,(X$4+1),FALSE)*$E2595</f>
        <v>-29.068643436707312</v>
      </c>
      <c r="Y2593" s="25">
        <f ca="1">VLOOKUP(CONCATENATE($F2593," ",$G2593),AllocFactorMatrix,(Y$4+1),FALSE)*$E2595</f>
        <v>-0.68321578604527045</v>
      </c>
      <c r="Z2593" s="25">
        <f t="shared" ca="1" si="1163"/>
        <v>-29.751859222752582</v>
      </c>
      <c r="AA2593" s="25">
        <f ca="1">VLOOKUP(CONCATENATE($F2593," ",$G2593),AllocFactorMatrix,(AA$4+1),FALSE)*$E2595</f>
        <v>-0.66744652187984777</v>
      </c>
      <c r="AB2593" s="25">
        <f ca="1">VLOOKUP(CONCATENATE($F2593," ",$G2593),AllocFactorMatrix,(AB$4+1),FALSE)*$E2595</f>
        <v>-11.484829119214076</v>
      </c>
      <c r="AC2593" s="25">
        <f ca="1">VLOOKUP(CONCATENATE($F2593," ",$G2593),AllocFactorMatrix,(AC$4+1),FALSE)*$E2595</f>
        <v>-2.866989337968159</v>
      </c>
    </row>
    <row r="2594" spans="4:29" hidden="1" outlineLevel="1">
      <c r="F2594" s="61" t="str">
        <f>F2595</f>
        <v>RB_GUP</v>
      </c>
      <c r="G2594" s="20" t="str">
        <f>$G$14</f>
        <v>CUSTOMER</v>
      </c>
      <c r="H2594" s="24">
        <f t="shared" ca="1" si="1161"/>
        <v>-32814.465732683311</v>
      </c>
      <c r="I2594" s="25">
        <f ca="1">VLOOKUP(CONCATENATE($F2594," ",$G2594),AllocFactorMatrix,(I$4+1),FALSE)*$E2595</f>
        <v>-23792.75265813521</v>
      </c>
      <c r="J2594" s="25">
        <f ca="1">VLOOKUP(CONCATENATE($F2594," ",$G2594),AllocFactorMatrix,(J$4+1),FALSE)*$E2595</f>
        <v>-5800.8683326156352</v>
      </c>
      <c r="K2594" s="25">
        <f ca="1">VLOOKUP(CONCATENATE($F2594," ",$G2594),AllocFactorMatrix,(K$4+1),FALSE)*$E2595</f>
        <v>-47.070593823642675</v>
      </c>
      <c r="L2594" s="25">
        <f ca="1">VLOOKUP(CONCATENATE($F2594," ",$G2594),AllocFactorMatrix,(L$4+1),FALSE)*$E2595</f>
        <v>-6.6774379575014873</v>
      </c>
      <c r="M2594" s="25">
        <f t="shared" ca="1" si="1162"/>
        <v>-5854.6163643967793</v>
      </c>
      <c r="N2594" s="25">
        <f ca="1">VLOOKUP(CONCATENATE($F2594," ",$G2594),AllocFactorMatrix,(N$4+1),FALSE)*$E2595</f>
        <v>-96.798832511648541</v>
      </c>
      <c r="O2594" s="25">
        <f ca="1">VLOOKUP(CONCATENATE($F2594," ",$G2594),AllocFactorMatrix,(O$4+1),FALSE)*$E2595</f>
        <v>-39.458476451593413</v>
      </c>
      <c r="P2594" s="25">
        <f ca="1">VLOOKUP(CONCATENATE($F2594," ",$G2594),AllocFactorMatrix,(P$4+1),FALSE)*$E2595</f>
        <v>-19.153561362195241</v>
      </c>
      <c r="Q2594" s="25">
        <f ca="1">VLOOKUP(CONCATENATE($F2594," ",$G2594),AllocFactorMatrix,(Q$4+1),FALSE)*$E2595</f>
        <v>-8.2038518756167385</v>
      </c>
      <c r="R2594" s="25">
        <f t="shared" ca="1" si="1164"/>
        <v>-163.61472220105392</v>
      </c>
      <c r="S2594" s="25">
        <f ca="1">VLOOKUP(CONCATENATE($F2594," ",$G2594),AllocFactorMatrix,(S$4+1),FALSE)*$E2595</f>
        <v>-1.3942811356457168</v>
      </c>
      <c r="T2594" s="25">
        <f ca="1">VLOOKUP(CONCATENATE($F2594," ",$G2594),AllocFactorMatrix,(T$4+1),FALSE)*$E2595</f>
        <v>-24.561983396902175</v>
      </c>
      <c r="U2594" s="25">
        <f ca="1">VLOOKUP(CONCATENATE($F2594," ",$G2594),AllocFactorMatrix,(U$4+1),FALSE)*$E2595</f>
        <v>-49.663268845870483</v>
      </c>
      <c r="V2594" s="25">
        <f ca="1">VLOOKUP(CONCATENATE($F2594," ",$G2594),AllocFactorMatrix,(V$4+1),FALSE)*$E2595</f>
        <v>-12.306350719615159</v>
      </c>
      <c r="W2594" s="25">
        <f t="shared" ca="1" si="1165"/>
        <v>-87.925884098033521</v>
      </c>
      <c r="X2594" s="25">
        <f ca="1">VLOOKUP(CONCATENATE($F2594," ",$G2594),AllocFactorMatrix,(X$4+1),FALSE)*$E2595</f>
        <v>-32.760814380465085</v>
      </c>
      <c r="Y2594" s="25">
        <f ca="1">VLOOKUP(CONCATENATE($F2594," ",$G2594),AllocFactorMatrix,(Y$4+1),FALSE)*$E2595</f>
        <v>-0.50247035507367177</v>
      </c>
      <c r="Z2594" s="25">
        <f t="shared" ca="1" si="1163"/>
        <v>-33.263284735538754</v>
      </c>
      <c r="AA2594" s="25">
        <f ca="1">VLOOKUP(CONCATENATE($F2594," ",$G2594),AllocFactorMatrix,(AA$4+1),FALSE)*$E2595</f>
        <v>-1.9446076151050466</v>
      </c>
      <c r="AB2594" s="25">
        <f ca="1">VLOOKUP(CONCATENATE($F2594," ",$G2594),AllocFactorMatrix,(AB$4+1),FALSE)*$E2595</f>
        <v>-2499.7128925478792</v>
      </c>
      <c r="AC2594" s="25">
        <f ca="1">VLOOKUP(CONCATENATE($F2594," ",$G2594),AllocFactorMatrix,(AC$4+1),FALSE)*$E2595</f>
        <v>-380.63531895370841</v>
      </c>
    </row>
    <row r="2595" spans="4:29" collapsed="1">
      <c r="D2595" s="58" t="str">
        <f>D2366</f>
        <v>Adj 19 - Env Surcharge - Remove Mitchell FGD Expenses</v>
      </c>
      <c r="E2595" s="22">
        <f>'Sch 5'!V473</f>
        <v>-188833</v>
      </c>
      <c r="F2595" s="61" t="s">
        <v>73</v>
      </c>
      <c r="G2595" s="20" t="str">
        <f>$G$15</f>
        <v>TOTAL</v>
      </c>
      <c r="H2595" s="24">
        <f t="shared" ca="1" si="1161"/>
        <v>-188833.00000000003</v>
      </c>
      <c r="I2595" s="25">
        <f ca="1">VLOOKUP(CONCATENATE($F2595," ",$G2595),AllocFactorMatrix,(I$4+1),FALSE)*$E2595</f>
        <v>-109974.24742248312</v>
      </c>
      <c r="J2595" s="25">
        <f ca="1">VLOOKUP(CONCATENATE($F2595," ",$G2595),AllocFactorMatrix,(J$4+1),FALSE)*$E2595</f>
        <v>-27312.534406534236</v>
      </c>
      <c r="K2595" s="25">
        <f ca="1">VLOOKUP(CONCATENATE($F2595," ",$G2595),AllocFactorMatrix,(K$4+1),FALSE)*$E2595</f>
        <v>-267.62298264514038</v>
      </c>
      <c r="L2595" s="25">
        <f ca="1">VLOOKUP(CONCATENATE($F2595," ",$G2595),AllocFactorMatrix,(L$4+1),FALSE)*$E2595</f>
        <v>-10.605522578057089</v>
      </c>
      <c r="M2595" s="25">
        <f t="shared" ca="1" si="1162"/>
        <v>-27590.762911757436</v>
      </c>
      <c r="N2595" s="25">
        <f ca="1">VLOOKUP(CONCATENATE($F2595," ",$G2595),AllocFactorMatrix,(N$4+1),FALSE)*$E2595</f>
        <v>-9050.9653850881859</v>
      </c>
      <c r="O2595" s="25">
        <f ca="1">VLOOKUP(CONCATENATE($F2595," ",$G2595),AllocFactorMatrix,(O$4+1),FALSE)*$E2595</f>
        <v>-2321.877456598027</v>
      </c>
      <c r="P2595" s="25">
        <f ca="1">VLOOKUP(CONCATENATE($F2595," ",$G2595),AllocFactorMatrix,(P$4+1),FALSE)*$E2595</f>
        <v>-148.32534183764349</v>
      </c>
      <c r="Q2595" s="25">
        <f ca="1">VLOOKUP(CONCATENATE($F2595," ",$G2595),AllocFactorMatrix,(Q$4+1),FALSE)*$E2595</f>
        <v>-29.943482177269189</v>
      </c>
      <c r="R2595" s="25">
        <f t="shared" ca="1" si="1164"/>
        <v>-11551.111665701126</v>
      </c>
      <c r="S2595" s="25">
        <f ca="1">VLOOKUP(CONCATENATE($F2595," ",$G2595),AllocFactorMatrix,(S$4+1),FALSE)*$E2595</f>
        <v>-513.93440445007889</v>
      </c>
      <c r="T2595" s="25">
        <f ca="1">VLOOKUP(CONCATENATE($F2595," ",$G2595),AllocFactorMatrix,(T$4+1),FALSE)*$E2595</f>
        <v>-5303.0476754960664</v>
      </c>
      <c r="U2595" s="25">
        <f ca="1">VLOOKUP(CONCATENATE($F2595," ",$G2595),AllocFactorMatrix,(U$4+1),FALSE)*$E2595</f>
        <v>-24935.346459368178</v>
      </c>
      <c r="V2595" s="25">
        <f ca="1">VLOOKUP(CONCATENATE($F2595," ",$G2595),AllocFactorMatrix,(V$4+1),FALSE)*$E2595</f>
        <v>-3174.5039157941101</v>
      </c>
      <c r="W2595" s="25">
        <f t="shared" ca="1" si="1165"/>
        <v>-33926.832455108437</v>
      </c>
      <c r="X2595" s="25">
        <f ca="1">VLOOKUP(CONCATENATE($F2595," ",$G2595),AllocFactorMatrix,(X$4+1),FALSE)*$E2595</f>
        <v>-2469.3768864384524</v>
      </c>
      <c r="Y2595" s="25">
        <f ca="1">VLOOKUP(CONCATENATE($F2595," ",$G2595),AllocFactorMatrix,(Y$4+1),FALSE)*$E2595</f>
        <v>-52.909948244674233</v>
      </c>
      <c r="Z2595" s="25">
        <f t="shared" ca="1" si="1163"/>
        <v>-2522.2868346831265</v>
      </c>
      <c r="AA2595" s="25">
        <f ca="1">VLOOKUP(CONCATENATE($F2595," ",$G2595),AllocFactorMatrix,(AA$4+1),FALSE)*$E2595</f>
        <v>-43.88959140180723</v>
      </c>
      <c r="AB2595" s="25">
        <f ca="1">VLOOKUP(CONCATENATE($F2595," ",$G2595),AllocFactorMatrix,(AB$4+1),FALSE)*$E2595</f>
        <v>-2774.8773804505418</v>
      </c>
      <c r="AC2595" s="25">
        <f ca="1">VLOOKUP(CONCATENATE($F2595," ",$G2595),AllocFactorMatrix,(AC$4+1),FALSE)*$E2595</f>
        <v>-448.991738414434</v>
      </c>
    </row>
    <row r="2596" spans="4:29" hidden="1" outlineLevel="1">
      <c r="F2596" s="61" t="str">
        <f>F2603</f>
        <v>LABOR_M</v>
      </c>
      <c r="G2596" s="20" t="str">
        <f>$G$8</f>
        <v>PRODUCTION</v>
      </c>
      <c r="H2596" s="24">
        <f t="shared" ref="H2596:H2603" ca="1" si="1166">SUBTOTAL(9,I2596:AC2596)</f>
        <v>4818.1033979621161</v>
      </c>
      <c r="I2596" s="25">
        <f ca="1">VLOOKUP(CONCATENATE($F2596," ",$G2596),AllocFactorMatrix,(I$4+1),FALSE)*$E2603</f>
        <v>2362.5228751142395</v>
      </c>
      <c r="J2596" s="25">
        <f ca="1">VLOOKUP(CONCATENATE($F2596," ",$G2596),AllocFactorMatrix,(J$4+1),FALSE)*$E2603</f>
        <v>597.6264234607238</v>
      </c>
      <c r="K2596" s="25">
        <f ca="1">VLOOKUP(CONCATENATE($F2596," ",$G2596),AllocFactorMatrix,(K$4+1),FALSE)*$E2603</f>
        <v>6.9871618972562146</v>
      </c>
      <c r="L2596" s="25">
        <f ca="1">VLOOKUP(CONCATENATE($F2596," ",$G2596),AllocFactorMatrix,(L$4+1),FALSE)*$E2603</f>
        <v>0.17213227663039363</v>
      </c>
      <c r="M2596" s="25">
        <f t="shared" ca="1" si="1162"/>
        <v>604.78571763461036</v>
      </c>
      <c r="N2596" s="25">
        <f ca="1">VLOOKUP(CONCATENATE($F2596," ",$G2596),AllocFactorMatrix,(N$4+1),FALSE)*$E2603</f>
        <v>250.05439349383801</v>
      </c>
      <c r="O2596" s="25">
        <f ca="1">VLOOKUP(CONCATENATE($F2596," ",$G2596),AllocFactorMatrix,(O$4+1),FALSE)*$E2603</f>
        <v>71.214263720593777</v>
      </c>
      <c r="P2596" s="25">
        <f ca="1">VLOOKUP(CONCATENATE($F2596," ",$G2596),AllocFactorMatrix,(P$4+1),FALSE)*$E2603</f>
        <v>5.6355754535374789</v>
      </c>
      <c r="Q2596" s="25">
        <f ca="1">VLOOKUP(CONCATENATE($F2596," ",$G2596),AllocFactorMatrix,(Q$4+1),FALSE)*$E2603</f>
        <v>1.1895706109646798</v>
      </c>
      <c r="R2596" s="25">
        <f ca="1">SUBTOTAL(9,N2596:Q2596)</f>
        <v>328.09380327893388</v>
      </c>
      <c r="S2596" s="25">
        <f ca="1">VLOOKUP(CONCATENATE($F2596," ",$G2596),AllocFactorMatrix,(S$4+1),FALSE)*$E2603</f>
        <v>15.020843308321021</v>
      </c>
      <c r="T2596" s="25">
        <f ca="1">VLOOKUP(CONCATENATE($F2596," ",$G2596),AllocFactorMatrix,(T$4+1),FALSE)*$E2603</f>
        <v>163.75354351571627</v>
      </c>
      <c r="U2596" s="25">
        <f ca="1">VLOOKUP(CONCATENATE($F2596," ",$G2596),AllocFactorMatrix,(U$4+1),FALSE)*$E2603</f>
        <v>1093.6506563220107</v>
      </c>
      <c r="V2596" s="25">
        <f ca="1">VLOOKUP(CONCATENATE($F2596," ",$G2596),AllocFactorMatrix,(V$4+1),FALSE)*$E2603</f>
        <v>171.57312279052897</v>
      </c>
      <c r="W2596" s="25">
        <f ca="1">SUBTOTAL(9,S2596:V2596)</f>
        <v>1443.9981659365769</v>
      </c>
      <c r="X2596" s="25">
        <f ca="1">VLOOKUP(CONCATENATE($F2596," ",$G2596),AllocFactorMatrix,(X$4+1),FALSE)*$E2603</f>
        <v>67.87156283414734</v>
      </c>
      <c r="Y2596" s="25">
        <f ca="1">VLOOKUP(CONCATENATE($F2596," ",$G2596),AllocFactorMatrix,(Y$4+1),FALSE)*$E2603</f>
        <v>1.6384443396349615</v>
      </c>
      <c r="Z2596" s="25">
        <f t="shared" ca="1" si="1163"/>
        <v>69.510007173782299</v>
      </c>
      <c r="AA2596" s="25">
        <f ca="1">VLOOKUP(CONCATENATE($F2596," ",$G2596),AllocFactorMatrix,(AA$4+1),FALSE)*$E2603</f>
        <v>1.183327094943557</v>
      </c>
      <c r="AB2596" s="25">
        <f ca="1">VLOOKUP(CONCATENATE($F2596," ",$G2596),AllocFactorMatrix,(AB$4+1),FALSE)*$E2603</f>
        <v>6.4162356262353128</v>
      </c>
      <c r="AC2596" s="25">
        <f ca="1">VLOOKUP(CONCATENATE($F2596," ",$G2596),AllocFactorMatrix,(AC$4+1),FALSE)*$E2603</f>
        <v>1.5932661027948243</v>
      </c>
    </row>
    <row r="2597" spans="4:29" hidden="1" outlineLevel="1">
      <c r="F2597" s="61" t="str">
        <f>F2603</f>
        <v>LABOR_M</v>
      </c>
      <c r="G2597" s="20" t="str">
        <f>$G$9</f>
        <v>BULKTRAN</v>
      </c>
      <c r="H2597" s="24">
        <f t="shared" ca="1" si="1166"/>
        <v>1296.4226395272242</v>
      </c>
      <c r="I2597" s="25">
        <f ca="1">VLOOKUP(CONCATENATE($F2597," ",$G2597),AllocFactorMatrix,(I$4+1),FALSE)*$E2603</f>
        <v>635.69165887857753</v>
      </c>
      <c r="J2597" s="25">
        <f ca="1">VLOOKUP(CONCATENATE($F2597," ",$G2597),AllocFactorMatrix,(J$4+1),FALSE)*$E2603</f>
        <v>160.80527156844914</v>
      </c>
      <c r="K2597" s="25">
        <f ca="1">VLOOKUP(CONCATENATE($F2597," ",$G2597),AllocFactorMatrix,(K$4+1),FALSE)*$E2603</f>
        <v>1.8800582140840496</v>
      </c>
      <c r="L2597" s="25">
        <f ca="1">VLOOKUP(CONCATENATE($F2597," ",$G2597),AllocFactorMatrix,(L$4+1),FALSE)*$E2603</f>
        <v>4.6316187508842643E-2</v>
      </c>
      <c r="M2597" s="25">
        <f t="shared" ca="1" si="1162"/>
        <v>162.73164597004202</v>
      </c>
      <c r="N2597" s="25">
        <f ca="1">VLOOKUP(CONCATENATE($F2597," ",$G2597),AllocFactorMatrix,(N$4+1),FALSE)*$E2603</f>
        <v>67.282943113212426</v>
      </c>
      <c r="O2597" s="25">
        <f ca="1">VLOOKUP(CONCATENATE($F2597," ",$G2597),AllocFactorMatrix,(O$4+1),FALSE)*$E2603</f>
        <v>19.161851898755362</v>
      </c>
      <c r="P2597" s="25">
        <f ca="1">VLOOKUP(CONCATENATE($F2597," ",$G2597),AllocFactorMatrix,(P$4+1),FALSE)*$E2603</f>
        <v>1.516382485236847</v>
      </c>
      <c r="Q2597" s="25">
        <f ca="1">VLOOKUP(CONCATENATE($F2597," ",$G2597),AllocFactorMatrix,(Q$4+1),FALSE)*$E2603</f>
        <v>0.32008160555938503</v>
      </c>
      <c r="R2597" s="25">
        <f t="shared" ref="R2597:R2603" ca="1" si="1167">SUBTOTAL(9,N2597:Q2597)</f>
        <v>88.281259102764011</v>
      </c>
      <c r="S2597" s="25">
        <f ca="1">VLOOKUP(CONCATENATE($F2597," ",$G2597),AllocFactorMatrix,(S$4+1),FALSE)*$E2603</f>
        <v>4.0417068130864342</v>
      </c>
      <c r="T2597" s="25">
        <f ca="1">VLOOKUP(CONCATENATE($F2597," ",$G2597),AllocFactorMatrix,(T$4+1),FALSE)*$E2603</f>
        <v>44.061694733735607</v>
      </c>
      <c r="U2597" s="25">
        <f ca="1">VLOOKUP(CONCATENATE($F2597," ",$G2597),AllocFactorMatrix,(U$4+1),FALSE)*$E2603</f>
        <v>294.27211362656811</v>
      </c>
      <c r="V2597" s="25">
        <f ca="1">VLOOKUP(CONCATENATE($F2597," ",$G2597),AllocFactorMatrix,(V$4+1),FALSE)*$E2603</f>
        <v>46.16573417957499</v>
      </c>
      <c r="W2597" s="25">
        <f t="shared" ref="W2597:W2603" ca="1" si="1168">SUBTOTAL(9,S2597:V2597)</f>
        <v>388.54124935296517</v>
      </c>
      <c r="X2597" s="25">
        <f ca="1">VLOOKUP(CONCATENATE($F2597," ",$G2597),AllocFactorMatrix,(X$4+1),FALSE)*$E2603</f>
        <v>18.262420577254492</v>
      </c>
      <c r="Y2597" s="25">
        <f ca="1">VLOOKUP(CONCATENATE($F2597," ",$G2597),AllocFactorMatrix,(Y$4+1),FALSE)*$E2603</f>
        <v>0.44086150920015982</v>
      </c>
      <c r="Z2597" s="25">
        <f t="shared" ca="1" si="1163"/>
        <v>18.703282086454653</v>
      </c>
      <c r="AA2597" s="25">
        <f ca="1">VLOOKUP(CONCATENATE($F2597," ",$G2597),AllocFactorMatrix,(AA$4+1),FALSE)*$E2603</f>
        <v>0.31840164254251452</v>
      </c>
      <c r="AB2597" s="25">
        <f ca="1">VLOOKUP(CONCATENATE($F2597," ",$G2597),AllocFactorMatrix,(AB$4+1),FALSE)*$E2603</f>
        <v>1.7264372387505991</v>
      </c>
      <c r="AC2597" s="25">
        <f ca="1">VLOOKUP(CONCATENATE($F2597," ",$G2597),AllocFactorMatrix,(AC$4+1),FALSE)*$E2603</f>
        <v>0.42870525512760294</v>
      </c>
    </row>
    <row r="2598" spans="4:29" hidden="1" outlineLevel="1">
      <c r="F2598" s="61" t="str">
        <f>F2603</f>
        <v>LABOR_M</v>
      </c>
      <c r="G2598" s="20" t="str">
        <f>$G$10</f>
        <v>SUBTRAN</v>
      </c>
      <c r="H2598" s="24">
        <f t="shared" ca="1" si="1166"/>
        <v>497.18920265211199</v>
      </c>
      <c r="I2598" s="25">
        <f ca="1">VLOOKUP(CONCATENATE($F2598," ",$G2598),AllocFactorMatrix,(I$4+1),FALSE)*$E2603</f>
        <v>236.11605100667109</v>
      </c>
      <c r="J2598" s="25">
        <f ca="1">VLOOKUP(CONCATENATE($F2598," ",$G2598),AllocFactorMatrix,(J$4+1),FALSE)*$E2603</f>
        <v>60.442224991211113</v>
      </c>
      <c r="K2598" s="25">
        <f ca="1">VLOOKUP(CONCATENATE($F2598," ",$G2598),AllocFactorMatrix,(K$4+1),FALSE)*$E2603</f>
        <v>0.70434670418727863</v>
      </c>
      <c r="L2598" s="25">
        <f ca="1">VLOOKUP(CONCATENATE($F2598," ",$G2598),AllocFactorMatrix,(L$4+1),FALSE)*$E2603</f>
        <v>2.3091457440043425E-2</v>
      </c>
      <c r="M2598" s="25">
        <f t="shared" ca="1" si="1162"/>
        <v>61.169663152838439</v>
      </c>
      <c r="N2598" s="25">
        <f ca="1">VLOOKUP(CONCATENATE($F2598," ",$G2598),AllocFactorMatrix,(N$4+1),FALSE)*$E2603</f>
        <v>26.343658233522408</v>
      </c>
      <c r="O2598" s="25">
        <f ca="1">VLOOKUP(CONCATENATE($F2598," ",$G2598),AllocFactorMatrix,(O$4+1),FALSE)*$E2603</f>
        <v>7.4670504433356175</v>
      </c>
      <c r="P2598" s="25">
        <f ca="1">VLOOKUP(CONCATENATE($F2598," ",$G2598),AllocFactorMatrix,(P$4+1),FALSE)*$E2603</f>
        <v>0.76487179526098759</v>
      </c>
      <c r="Q2598" s="25">
        <f ca="1">VLOOKUP(CONCATENATE($F2598," ",$G2598),AllocFactorMatrix,(Q$4+1),FALSE)*$E2603</f>
        <v>0</v>
      </c>
      <c r="R2598" s="25">
        <f t="shared" ca="1" si="1167"/>
        <v>34.575580472119015</v>
      </c>
      <c r="S2598" s="25">
        <f ca="1">VLOOKUP(CONCATENATE($F2598," ",$G2598),AllocFactorMatrix,(S$4+1),FALSE)*$E2603</f>
        <v>1.4753631735283115</v>
      </c>
      <c r="T2598" s="25">
        <f ca="1">VLOOKUP(CONCATENATE($F2598," ",$G2598),AllocFactorMatrix,(T$4+1),FALSE)*$E2603</f>
        <v>17.052071328409951</v>
      </c>
      <c r="U2598" s="25">
        <f ca="1">VLOOKUP(CONCATENATE($F2598," ",$G2598),AllocFactorMatrix,(U$4+1),FALSE)*$E2603</f>
        <v>138.90183056582057</v>
      </c>
      <c r="V2598" s="25">
        <f ca="1">VLOOKUP(CONCATENATE($F2598," ",$G2598),AllocFactorMatrix,(V$4+1),FALSE)*$E2603</f>
        <v>0</v>
      </c>
      <c r="W2598" s="25">
        <f t="shared" ca="1" si="1168"/>
        <v>157.42926506775885</v>
      </c>
      <c r="X2598" s="25">
        <f ca="1">VLOOKUP(CONCATENATE($F2598," ",$G2598),AllocFactorMatrix,(X$4+1),FALSE)*$E2603</f>
        <v>7.1495194805176272</v>
      </c>
      <c r="Y2598" s="25">
        <f ca="1">VLOOKUP(CONCATENATE($F2598," ",$G2598),AllocFactorMatrix,(Y$4+1),FALSE)*$E2603</f>
        <v>0.17105701584962196</v>
      </c>
      <c r="Z2598" s="25">
        <f t="shared" ca="1" si="1163"/>
        <v>7.3205764963672495</v>
      </c>
      <c r="AA2598" s="25">
        <f ca="1">VLOOKUP(CONCATENATE($F2598," ",$G2598),AllocFactorMatrix,(AA$4+1),FALSE)*$E2603</f>
        <v>0.1174018020539003</v>
      </c>
      <c r="AB2598" s="25">
        <f ca="1">VLOOKUP(CONCATENATE($F2598," ",$G2598),AllocFactorMatrix,(AB$4+1),FALSE)*$E2603</f>
        <v>0.36879416837889123</v>
      </c>
      <c r="AC2598" s="25">
        <f ca="1">VLOOKUP(CONCATENATE($F2598," ",$G2598),AllocFactorMatrix,(AC$4+1),FALSE)*$E2603</f>
        <v>9.1870485924467782E-2</v>
      </c>
    </row>
    <row r="2599" spans="4:29" hidden="1" outlineLevel="1">
      <c r="F2599" s="61" t="str">
        <f>F2603</f>
        <v>LABOR_M</v>
      </c>
      <c r="G2599" s="20" t="str">
        <f>$G$11</f>
        <v>DISTPRI</v>
      </c>
      <c r="H2599" s="24">
        <f t="shared" ca="1" si="1166"/>
        <v>3310.4898903236217</v>
      </c>
      <c r="I2599" s="25">
        <f ca="1">VLOOKUP(CONCATENATE($F2599," ",$G2599),AllocFactorMatrix,(I$4+1),FALSE)*$E2603</f>
        <v>2199.8160766662404</v>
      </c>
      <c r="J2599" s="25">
        <f ca="1">VLOOKUP(CONCATENATE($F2599," ",$G2599),AllocFactorMatrix,(J$4+1),FALSE)*$E2603</f>
        <v>553.82927359467271</v>
      </c>
      <c r="K2599" s="25">
        <f ca="1">VLOOKUP(CONCATENATE($F2599," ",$G2599),AllocFactorMatrix,(K$4+1),FALSE)*$E2603</f>
        <v>6.4629891440767846</v>
      </c>
      <c r="L2599" s="25">
        <f ca="1">VLOOKUP(CONCATENATE($F2599," ",$G2599),AllocFactorMatrix,(L$4+1),FALSE)*$E2603</f>
        <v>0</v>
      </c>
      <c r="M2599" s="25">
        <f t="shared" ca="1" si="1162"/>
        <v>560.29226273874951</v>
      </c>
      <c r="N2599" s="25">
        <f ca="1">VLOOKUP(CONCATENATE($F2599," ",$G2599),AllocFactorMatrix,(N$4+1),FALSE)*$E2603</f>
        <v>238.82652387888857</v>
      </c>
      <c r="O2599" s="25">
        <f ca="1">VLOOKUP(CONCATENATE($F2599," ",$G2599),AllocFactorMatrix,(O$4+1),FALSE)*$E2603</f>
        <v>67.797690234962971</v>
      </c>
      <c r="P2599" s="25">
        <f ca="1">VLOOKUP(CONCATENATE($F2599," ",$G2599),AllocFactorMatrix,(P$4+1),FALSE)*$E2603</f>
        <v>0</v>
      </c>
      <c r="Q2599" s="25">
        <f ca="1">VLOOKUP(CONCATENATE($F2599," ",$G2599),AllocFactorMatrix,(Q$4+1),FALSE)*$E2603</f>
        <v>0</v>
      </c>
      <c r="R2599" s="25">
        <f t="shared" ca="1" si="1167"/>
        <v>306.62421411385151</v>
      </c>
      <c r="S2599" s="25">
        <f ca="1">VLOOKUP(CONCATENATE($F2599," ",$G2599),AllocFactorMatrix,(S$4+1),FALSE)*$E2603</f>
        <v>13.621154183714632</v>
      </c>
      <c r="T2599" s="25">
        <f ca="1">VLOOKUP(CONCATENATE($F2599," ",$G2599),AllocFactorMatrix,(T$4+1),FALSE)*$E2603</f>
        <v>157.54770127165472</v>
      </c>
      <c r="U2599" s="25">
        <f ca="1">VLOOKUP(CONCATENATE($F2599," ",$G2599),AllocFactorMatrix,(U$4+1),FALSE)*$E2603</f>
        <v>0</v>
      </c>
      <c r="V2599" s="25">
        <f ca="1">VLOOKUP(CONCATENATE($F2599," ",$G2599),AllocFactorMatrix,(V$4+1),FALSE)*$E2603</f>
        <v>0</v>
      </c>
      <c r="W2599" s="25">
        <f t="shared" ca="1" si="1168"/>
        <v>171.16885545536934</v>
      </c>
      <c r="X2599" s="25">
        <f ca="1">VLOOKUP(CONCATENATE($F2599," ",$G2599),AllocFactorMatrix,(X$4+1),FALSE)*$E2603</f>
        <v>64.813494661031783</v>
      </c>
      <c r="Y2599" s="25">
        <f ca="1">VLOOKUP(CONCATENATE($F2599," ",$G2599),AllocFactorMatrix,(Y$4+1),FALSE)*$E2603</f>
        <v>1.5528777526740993</v>
      </c>
      <c r="Z2599" s="25">
        <f t="shared" ca="1" si="1163"/>
        <v>66.366372413705875</v>
      </c>
      <c r="AA2599" s="25">
        <f ca="1">VLOOKUP(CONCATENATE($F2599," ",$G2599),AllocFactorMatrix,(AA$4+1),FALSE)*$E2603</f>
        <v>1.1151006761466482</v>
      </c>
      <c r="AB2599" s="25">
        <f ca="1">VLOOKUP(CONCATENATE($F2599," ",$G2599),AllocFactorMatrix,(AB$4+1),FALSE)*$E2603</f>
        <v>4.0876075682678126</v>
      </c>
      <c r="AC2599" s="25">
        <f ca="1">VLOOKUP(CONCATENATE($F2599," ",$G2599),AllocFactorMatrix,(AC$4+1),FALSE)*$E2603</f>
        <v>1.0194006912909721</v>
      </c>
    </row>
    <row r="2600" spans="4:29" hidden="1" outlineLevel="1">
      <c r="F2600" s="61" t="str">
        <f>F2603</f>
        <v>LABOR_M</v>
      </c>
      <c r="G2600" s="20" t="str">
        <f>$G$12</f>
        <v>DISTSEC</v>
      </c>
      <c r="H2600" s="24">
        <f t="shared" ca="1" si="1166"/>
        <v>1323.1081991840745</v>
      </c>
      <c r="I2600" s="25">
        <f ca="1">VLOOKUP(CONCATENATE($F2600," ",$G2600),AllocFactorMatrix,(I$4+1),FALSE)*$E2603</f>
        <v>987.83491292126553</v>
      </c>
      <c r="J2600" s="25">
        <f ca="1">VLOOKUP(CONCATENATE($F2600," ",$G2600),AllocFactorMatrix,(J$4+1),FALSE)*$E2603</f>
        <v>221.75584786787718</v>
      </c>
      <c r="K2600" s="25">
        <f ca="1">VLOOKUP(CONCATENATE($F2600," ",$G2600),AllocFactorMatrix,(K$4+1),FALSE)*$E2603</f>
        <v>0</v>
      </c>
      <c r="L2600" s="25">
        <f ca="1">VLOOKUP(CONCATENATE($F2600," ",$G2600),AllocFactorMatrix,(L$4+1),FALSE)*$E2603</f>
        <v>0</v>
      </c>
      <c r="M2600" s="25">
        <f t="shared" ca="1" si="1162"/>
        <v>221.75584786787718</v>
      </c>
      <c r="N2600" s="25">
        <f ca="1">VLOOKUP(CONCATENATE($F2600," ",$G2600),AllocFactorMatrix,(N$4+1),FALSE)*$E2603</f>
        <v>78.17127414646103</v>
      </c>
      <c r="O2600" s="25">
        <f ca="1">VLOOKUP(CONCATENATE($F2600," ",$G2600),AllocFactorMatrix,(O$4+1),FALSE)*$E2603</f>
        <v>0</v>
      </c>
      <c r="P2600" s="25">
        <f ca="1">VLOOKUP(CONCATENATE($F2600," ",$G2600),AllocFactorMatrix,(P$4+1),FALSE)*$E2603</f>
        <v>0</v>
      </c>
      <c r="Q2600" s="25">
        <f ca="1">VLOOKUP(CONCATENATE($F2600," ",$G2600),AllocFactorMatrix,(Q$4+1),FALSE)*$E2603</f>
        <v>0</v>
      </c>
      <c r="R2600" s="25">
        <f t="shared" ca="1" si="1167"/>
        <v>78.17127414646103</v>
      </c>
      <c r="S2600" s="25">
        <f ca="1">VLOOKUP(CONCATENATE($F2600," ",$G2600),AllocFactorMatrix,(S$4+1),FALSE)*$E2603</f>
        <v>3.4599040907612544</v>
      </c>
      <c r="T2600" s="25">
        <f ca="1">VLOOKUP(CONCATENATE($F2600," ",$G2600),AllocFactorMatrix,(T$4+1),FALSE)*$E2603</f>
        <v>0</v>
      </c>
      <c r="U2600" s="25">
        <f ca="1">VLOOKUP(CONCATENATE($F2600," ",$G2600),AllocFactorMatrix,(U$4+1),FALSE)*$E2603</f>
        <v>0</v>
      </c>
      <c r="V2600" s="25">
        <f ca="1">VLOOKUP(CONCATENATE($F2600," ",$G2600),AllocFactorMatrix,(V$4+1),FALSE)*$E2603</f>
        <v>0</v>
      </c>
      <c r="W2600" s="25">
        <f t="shared" ca="1" si="1168"/>
        <v>3.4599040907612544</v>
      </c>
      <c r="X2600" s="25">
        <f ca="1">VLOOKUP(CONCATENATE($F2600," ",$G2600),AllocFactorMatrix,(X$4+1),FALSE)*$E2603</f>
        <v>21.756231685789913</v>
      </c>
      <c r="Y2600" s="25">
        <f ca="1">VLOOKUP(CONCATENATE($F2600," ",$G2600),AllocFactorMatrix,(Y$4+1),FALSE)*$E2603</f>
        <v>0</v>
      </c>
      <c r="Z2600" s="25">
        <f t="shared" ca="1" si="1163"/>
        <v>21.756231685789913</v>
      </c>
      <c r="AA2600" s="25">
        <f ca="1">VLOOKUP(CONCATENATE($F2600," ",$G2600),AllocFactorMatrix,(AA$4+1),FALSE)*$E2603</f>
        <v>0.35476308314297628</v>
      </c>
      <c r="AB2600" s="25">
        <f ca="1">VLOOKUP(CONCATENATE($F2600," ",$G2600),AllocFactorMatrix,(AB$4+1),FALSE)*$E2603</f>
        <v>7.8337087326625676</v>
      </c>
      <c r="AC2600" s="25">
        <f ca="1">VLOOKUP(CONCATENATE($F2600," ",$G2600),AllocFactorMatrix,(AC$4+1),FALSE)*$E2603</f>
        <v>1.9415566561140056</v>
      </c>
    </row>
    <row r="2601" spans="4:29" hidden="1" outlineLevel="1">
      <c r="F2601" s="61" t="str">
        <f>F2603</f>
        <v>LABOR_M</v>
      </c>
      <c r="G2601" s="20" t="str">
        <f>$G$13</f>
        <v>ENERGY</v>
      </c>
      <c r="H2601" s="24">
        <f t="shared" ca="1" si="1166"/>
        <v>3475.251028663783</v>
      </c>
      <c r="I2601" s="25">
        <f ca="1">VLOOKUP(CONCATENATE($F2601," ",$G2601),AllocFactorMatrix,(I$4+1),FALSE)*$E2603</f>
        <v>1263.366626874024</v>
      </c>
      <c r="J2601" s="25">
        <f ca="1">VLOOKUP(CONCATENATE($F2601," ",$G2601),AllocFactorMatrix,(J$4+1),FALSE)*$E2603</f>
        <v>407.77199064059113</v>
      </c>
      <c r="K2601" s="25">
        <f ca="1">VLOOKUP(CONCATENATE($F2601," ",$G2601),AllocFactorMatrix,(K$4+1),FALSE)*$E2603</f>
        <v>4.6682156533791774</v>
      </c>
      <c r="L2601" s="25">
        <f ca="1">VLOOKUP(CONCATENATE($F2601," ",$G2601),AllocFactorMatrix,(L$4+1),FALSE)*$E2603</f>
        <v>0.11831563664132268</v>
      </c>
      <c r="M2601" s="25">
        <f t="shared" ca="1" si="1162"/>
        <v>412.55852193061162</v>
      </c>
      <c r="N2601" s="25">
        <f ca="1">VLOOKUP(CONCATENATE($F2601," ",$G2601),AllocFactorMatrix,(N$4+1),FALSE)*$E2603</f>
        <v>197.32808351496524</v>
      </c>
      <c r="O2601" s="25">
        <f ca="1">VLOOKUP(CONCATENATE($F2601," ",$G2601),AllocFactorMatrix,(O$4+1),FALSE)*$E2603</f>
        <v>55.080166751449894</v>
      </c>
      <c r="P2601" s="25">
        <f ca="1">VLOOKUP(CONCATENATE($F2601," ",$G2601),AllocFactorMatrix,(P$4+1),FALSE)*$E2603</f>
        <v>4.3607385609098195</v>
      </c>
      <c r="Q2601" s="25">
        <f ca="1">VLOOKUP(CONCATENATE($F2601," ",$G2601),AllocFactorMatrix,(Q$4+1),FALSE)*$E2603</f>
        <v>0.89393145431863141</v>
      </c>
      <c r="R2601" s="25">
        <f t="shared" ca="1" si="1167"/>
        <v>257.66292028164361</v>
      </c>
      <c r="S2601" s="25">
        <f ca="1">VLOOKUP(CONCATENATE($F2601," ",$G2601),AllocFactorMatrix,(S$4+1),FALSE)*$E2603</f>
        <v>13.14887088794244</v>
      </c>
      <c r="T2601" s="25">
        <f ca="1">VLOOKUP(CONCATENATE($F2601," ",$G2601),AllocFactorMatrix,(T$4+1),FALSE)*$E2603</f>
        <v>157.13964810702504</v>
      </c>
      <c r="U2601" s="25">
        <f ca="1">VLOOKUP(CONCATENATE($F2601," ",$G2601),AllocFactorMatrix,(U$4+1),FALSE)*$E2603</f>
        <v>1110.9037856517546</v>
      </c>
      <c r="V2601" s="25">
        <f ca="1">VLOOKUP(CONCATENATE($F2601," ",$G2601),AllocFactorMatrix,(V$4+1),FALSE)*$E2603</f>
        <v>178.0330703003701</v>
      </c>
      <c r="W2601" s="25">
        <f t="shared" ca="1" si="1168"/>
        <v>1459.2253749470922</v>
      </c>
      <c r="X2601" s="25">
        <f ca="1">VLOOKUP(CONCATENATE($F2601," ",$G2601),AllocFactorMatrix,(X$4+1),FALSE)*$E2603</f>
        <v>53.524426650597547</v>
      </c>
      <c r="Y2601" s="25">
        <f ca="1">VLOOKUP(CONCATENATE($F2601," ",$G2601),AllocFactorMatrix,(Y$4+1),FALSE)*$E2603</f>
        <v>1.2580130650518129</v>
      </c>
      <c r="Z2601" s="25">
        <f t="shared" ca="1" si="1163"/>
        <v>54.78243971564936</v>
      </c>
      <c r="AA2601" s="25">
        <f ca="1">VLOOKUP(CONCATENATE($F2601," ",$G2601),AllocFactorMatrix,(AA$4+1),FALSE)*$E2603</f>
        <v>1.228976938030824</v>
      </c>
      <c r="AB2601" s="25">
        <f ca="1">VLOOKUP(CONCATENATE($F2601," ",$G2601),AllocFactorMatrix,(AB$4+1),FALSE)*$E2603</f>
        <v>21.147147617138739</v>
      </c>
      <c r="AC2601" s="25">
        <f ca="1">VLOOKUP(CONCATENATE($F2601," ",$G2601),AllocFactorMatrix,(AC$4+1),FALSE)*$E2603</f>
        <v>5.2790203595928151</v>
      </c>
    </row>
    <row r="2602" spans="4:29" hidden="1" outlineLevel="1">
      <c r="F2602" s="61" t="str">
        <f>F2603</f>
        <v>LABOR_M</v>
      </c>
      <c r="G2602" s="20" t="str">
        <f>$G$14</f>
        <v>CUSTOMER</v>
      </c>
      <c r="H2602" s="24">
        <f t="shared" ca="1" si="1166"/>
        <v>5100.0156416868122</v>
      </c>
      <c r="I2602" s="25">
        <f ca="1">VLOOKUP(CONCATENATE($F2602," ",$G2602),AllocFactorMatrix,(I$4+1),FALSE)*$E2603</f>
        <v>4006.0079470277137</v>
      </c>
      <c r="J2602" s="25">
        <f ca="1">VLOOKUP(CONCATENATE($F2602," ",$G2602),AllocFactorMatrix,(J$4+1),FALSE)*$E2603</f>
        <v>930.73686614844667</v>
      </c>
      <c r="K2602" s="25">
        <f ca="1">VLOOKUP(CONCATENATE($F2602," ",$G2602),AllocFactorMatrix,(K$4+1),FALSE)*$E2603</f>
        <v>8.3877239868190152</v>
      </c>
      <c r="L2602" s="25">
        <f ca="1">VLOOKUP(CONCATENATE($F2602," ",$G2602),AllocFactorMatrix,(L$4+1),FALSE)*$E2603</f>
        <v>1.1832916368798609</v>
      </c>
      <c r="M2602" s="25">
        <f t="shared" ca="1" si="1162"/>
        <v>940.30788177214549</v>
      </c>
      <c r="N2602" s="25">
        <f ca="1">VLOOKUP(CONCATENATE($F2602," ",$G2602),AllocFactorMatrix,(N$4+1),FALSE)*$E2603</f>
        <v>16.059731934853765</v>
      </c>
      <c r="O2602" s="25">
        <f ca="1">VLOOKUP(CONCATENATE($F2602," ",$G2602),AllocFactorMatrix,(O$4+1),FALSE)*$E2603</f>
        <v>7.0605209978447752</v>
      </c>
      <c r="P2602" s="25">
        <f ca="1">VLOOKUP(CONCATENATE($F2602," ",$G2602),AllocFactorMatrix,(P$4+1),FALSE)*$E2603</f>
        <v>3.3840367569979195</v>
      </c>
      <c r="Q2602" s="25">
        <f ca="1">VLOOKUP(CONCATENATE($F2602," ",$G2602),AllocFactorMatrix,(Q$4+1),FALSE)*$E2603</f>
        <v>1.4417182320212703</v>
      </c>
      <c r="R2602" s="25">
        <f t="shared" ca="1" si="1167"/>
        <v>27.94600792171773</v>
      </c>
      <c r="S2602" s="25">
        <f ca="1">VLOOKUP(CONCATENATE($F2602," ",$G2602),AllocFactorMatrix,(S$4+1),FALSE)*$E2603</f>
        <v>0.23365759429714156</v>
      </c>
      <c r="T2602" s="25">
        <f ca="1">VLOOKUP(CONCATENATE($F2602," ",$G2602),AllocFactorMatrix,(T$4+1),FALSE)*$E2603</f>
        <v>4.393298155591105</v>
      </c>
      <c r="U2602" s="25">
        <f ca="1">VLOOKUP(CONCATENATE($F2602," ",$G2602),AllocFactorMatrix,(U$4+1),FALSE)*$E2603</f>
        <v>8.7703116145846263</v>
      </c>
      <c r="V2602" s="25">
        <f ca="1">VLOOKUP(CONCATENATE($F2602," ",$G2602),AllocFactorMatrix,(V$4+1),FALSE)*$E2603</f>
        <v>2.1635067381074462</v>
      </c>
      <c r="W2602" s="25">
        <f t="shared" ca="1" si="1168"/>
        <v>15.560774102580318</v>
      </c>
      <c r="X2602" s="25">
        <f ca="1">VLOOKUP(CONCATENATE($F2602," ",$G2602),AllocFactorMatrix,(X$4+1),FALSE)*$E2603</f>
        <v>5.3922700878601786</v>
      </c>
      <c r="Y2602" s="25">
        <f ca="1">VLOOKUP(CONCATENATE($F2602," ",$G2602),AllocFactorMatrix,(Y$4+1),FALSE)*$E2603</f>
        <v>9.0481498846824909E-2</v>
      </c>
      <c r="Z2602" s="25">
        <f t="shared" ca="1" si="1163"/>
        <v>5.4827515867070034</v>
      </c>
      <c r="AA2602" s="25">
        <f ca="1">VLOOKUP(CONCATENATE($F2602," ",$G2602),AllocFactorMatrix,(AA$4+1),FALSE)*$E2603</f>
        <v>0.31555759662559135</v>
      </c>
      <c r="AB2602" s="25">
        <f ca="1">VLOOKUP(CONCATENATE($F2602," ",$G2602),AllocFactorMatrix,(AB$4+1),FALSE)*$E2603</f>
        <v>86.925612475975939</v>
      </c>
      <c r="AC2602" s="25">
        <f ca="1">VLOOKUP(CONCATENATE($F2602," ",$G2602),AllocFactorMatrix,(AC$4+1),FALSE)*$E2603</f>
        <v>17.469109203345166</v>
      </c>
    </row>
    <row r="2603" spans="4:29" collapsed="1">
      <c r="D2603" s="58" t="s">
        <v>1185</v>
      </c>
      <c r="E2603" s="22">
        <f>'Sch 5'!U471</f>
        <v>19820.579999999736</v>
      </c>
      <c r="F2603" s="61" t="s">
        <v>69</v>
      </c>
      <c r="G2603" s="20" t="str">
        <f>$G$15</f>
        <v>TOTAL</v>
      </c>
      <c r="H2603" s="24">
        <f t="shared" ca="1" si="1166"/>
        <v>19820.57999999974</v>
      </c>
      <c r="I2603" s="25">
        <f ca="1">VLOOKUP(CONCATENATE($F2603," ",$G2603),AllocFactorMatrix,(I$4+1),FALSE)*$E2603</f>
        <v>11691.356148488732</v>
      </c>
      <c r="J2603" s="25">
        <f ca="1">VLOOKUP(CONCATENATE($F2603," ",$G2603),AllocFactorMatrix,(J$4+1),FALSE)*$E2603</f>
        <v>2932.9678982719715</v>
      </c>
      <c r="K2603" s="25">
        <f ca="1">VLOOKUP(CONCATENATE($F2603," ",$G2603),AllocFactorMatrix,(K$4+1),FALSE)*$E2603</f>
        <v>29.090495599802527</v>
      </c>
      <c r="L2603" s="25">
        <f ca="1">VLOOKUP(CONCATENATE($F2603," ",$G2603),AllocFactorMatrix,(L$4+1),FALSE)*$E2603</f>
        <v>1.5431471951004634</v>
      </c>
      <c r="M2603" s="25">
        <f t="shared" ca="1" si="1162"/>
        <v>2963.6015410668747</v>
      </c>
      <c r="N2603" s="25">
        <f ca="1">VLOOKUP(CONCATENATE($F2603," ",$G2603),AllocFactorMatrix,(N$4+1),FALSE)*$E2603</f>
        <v>874.06660831574152</v>
      </c>
      <c r="O2603" s="25">
        <f ca="1">VLOOKUP(CONCATENATE($F2603," ",$G2603),AllocFactorMatrix,(O$4+1),FALSE)*$E2603</f>
        <v>227.7815440469424</v>
      </c>
      <c r="P2603" s="25">
        <f ca="1">VLOOKUP(CONCATENATE($F2603," ",$G2603),AllocFactorMatrix,(P$4+1),FALSE)*$E2603</f>
        <v>15.661605051943052</v>
      </c>
      <c r="Q2603" s="25">
        <f ca="1">VLOOKUP(CONCATENATE($F2603," ",$G2603),AllocFactorMatrix,(Q$4+1),FALSE)*$E2603</f>
        <v>3.8453019028639668</v>
      </c>
      <c r="R2603" s="25">
        <f t="shared" ca="1" si="1167"/>
        <v>1121.3550593174909</v>
      </c>
      <c r="S2603" s="25">
        <f ca="1">VLOOKUP(CONCATENATE($F2603," ",$G2603),AllocFactorMatrix,(S$4+1),FALSE)*$E2603</f>
        <v>51.001500051651234</v>
      </c>
      <c r="T2603" s="25">
        <f ca="1">VLOOKUP(CONCATENATE($F2603," ",$G2603),AllocFactorMatrix,(T$4+1),FALSE)*$E2603</f>
        <v>543.94795711213271</v>
      </c>
      <c r="U2603" s="25">
        <f ca="1">VLOOKUP(CONCATENATE($F2603," ",$G2603),AllocFactorMatrix,(U$4+1),FALSE)*$E2603</f>
        <v>2646.498697780738</v>
      </c>
      <c r="V2603" s="25">
        <f ca="1">VLOOKUP(CONCATENATE($F2603," ",$G2603),AllocFactorMatrix,(V$4+1),FALSE)*$E2603</f>
        <v>397.93543400858152</v>
      </c>
      <c r="W2603" s="25">
        <f t="shared" ca="1" si="1168"/>
        <v>3639.3835889531033</v>
      </c>
      <c r="X2603" s="25">
        <f ca="1">VLOOKUP(CONCATENATE($F2603," ",$G2603),AllocFactorMatrix,(X$4+1),FALSE)*$E2603</f>
        <v>238.76992597719891</v>
      </c>
      <c r="Y2603" s="25">
        <f ca="1">VLOOKUP(CONCATENATE($F2603," ",$G2603),AllocFactorMatrix,(Y$4+1),FALSE)*$E2603</f>
        <v>5.1517351812574805</v>
      </c>
      <c r="Z2603" s="25">
        <f t="shared" ca="1" si="1163"/>
        <v>243.9216611584564</v>
      </c>
      <c r="AA2603" s="25">
        <f ca="1">VLOOKUP(CONCATENATE($F2603," ",$G2603),AllocFactorMatrix,(AA$4+1),FALSE)*$E2603</f>
        <v>4.6335288334860119</v>
      </c>
      <c r="AB2603" s="25">
        <f ca="1">VLOOKUP(CONCATENATE($F2603," ",$G2603),AllocFactorMatrix,(AB$4+1),FALSE)*$E2603</f>
        <v>128.50554342740986</v>
      </c>
      <c r="AC2603" s="25">
        <f ca="1">VLOOKUP(CONCATENATE($F2603," ",$G2603),AllocFactorMatrix,(AC$4+1),FALSE)*$E2603</f>
        <v>27.822928754189856</v>
      </c>
    </row>
    <row r="2604" spans="4:29" hidden="1" outlineLevel="1">
      <c r="F2604" s="61" t="str">
        <f>F2611</f>
        <v>LABOR_M</v>
      </c>
      <c r="G2604" s="20" t="str">
        <f>$G$8</f>
        <v>PRODUCTION</v>
      </c>
      <c r="H2604" s="24">
        <f t="shared" ca="1" si="1161"/>
        <v>60078.779348626922</v>
      </c>
      <c r="I2604" s="25">
        <f ca="1">VLOOKUP(CONCATENATE($F2604," ",$G2604),AllocFactorMatrix,(I$4+1),FALSE)*$E2611</f>
        <v>29459.203922461787</v>
      </c>
      <c r="J2604" s="25">
        <f ca="1">VLOOKUP(CONCATENATE($F2604," ",$G2604),AllocFactorMatrix,(J$4+1),FALSE)*$E2611</f>
        <v>7452.0331056390914</v>
      </c>
      <c r="K2604" s="25">
        <f ca="1">VLOOKUP(CONCATENATE($F2604," ",$G2604),AllocFactorMatrix,(K$4+1),FALSE)*$E2611</f>
        <v>87.125601761876126</v>
      </c>
      <c r="L2604" s="25">
        <f ca="1">VLOOKUP(CONCATENATE($F2604," ",$G2604),AllocFactorMatrix,(L$4+1),FALSE)*$E2611</f>
        <v>2.1463833820644669</v>
      </c>
      <c r="M2604" s="25">
        <f t="shared" ref="M2604:M2611" ca="1" si="1169">SUBTOTAL(9,J2604:L2604)</f>
        <v>7541.305090783032</v>
      </c>
      <c r="N2604" s="25">
        <f ca="1">VLOOKUP(CONCATENATE($F2604," ",$G2604),AllocFactorMatrix,(N$4+1),FALSE)*$E2611</f>
        <v>3118.0241458133073</v>
      </c>
      <c r="O2604" s="25">
        <f ca="1">VLOOKUP(CONCATENATE($F2604," ",$G2604),AllocFactorMatrix,(O$4+1),FALSE)*$E2611</f>
        <v>887.99796998007901</v>
      </c>
      <c r="P2604" s="25">
        <f ca="1">VLOOKUP(CONCATENATE($F2604," ",$G2604),AllocFactorMatrix,(P$4+1),FALSE)*$E2611</f>
        <v>70.272151967270503</v>
      </c>
      <c r="Q2604" s="25">
        <f ca="1">VLOOKUP(CONCATENATE($F2604," ",$G2604),AllocFactorMatrix,(Q$4+1),FALSE)*$E2611</f>
        <v>14.833212231598569</v>
      </c>
      <c r="R2604" s="25">
        <f ca="1">SUBTOTAL(9,N2604:Q2604)</f>
        <v>4091.1274799922558</v>
      </c>
      <c r="S2604" s="25">
        <f ca="1">VLOOKUP(CONCATENATE($F2604," ",$G2604),AllocFactorMatrix,(S$4+1),FALSE)*$E2611</f>
        <v>187.30065675481654</v>
      </c>
      <c r="T2604" s="25">
        <f ca="1">VLOOKUP(CONCATENATE($F2604," ",$G2604),AllocFactorMatrix,(T$4+1),FALSE)*$E2611</f>
        <v>2041.9057450277342</v>
      </c>
      <c r="U2604" s="25">
        <f ca="1">VLOOKUP(CONCATENATE($F2604," ",$G2604),AllocFactorMatrix,(U$4+1),FALSE)*$E2611</f>
        <v>13637.149525151744</v>
      </c>
      <c r="V2604" s="25">
        <f ca="1">VLOOKUP(CONCATENATE($F2604," ",$G2604),AllocFactorMatrix,(V$4+1),FALSE)*$E2611</f>
        <v>2139.411078360612</v>
      </c>
      <c r="W2604" s="25">
        <f ca="1">SUBTOTAL(9,S2604:V2604)</f>
        <v>18005.767005294907</v>
      </c>
      <c r="X2604" s="25">
        <f ca="1">VLOOKUP(CONCATENATE($F2604," ",$G2604),AllocFactorMatrix,(X$4+1),FALSE)*$E2611</f>
        <v>846.31655046753451</v>
      </c>
      <c r="Y2604" s="25">
        <f ca="1">VLOOKUP(CONCATENATE($F2604," ",$G2604),AllocFactorMatrix,(Y$4+1),FALSE)*$E2611</f>
        <v>20.430390928839415</v>
      </c>
      <c r="Z2604" s="25">
        <f t="shared" ref="Z2604:Z2611" ca="1" si="1170">SUBTOTAL(9,X2604:Y2604)</f>
        <v>866.74694139637393</v>
      </c>
      <c r="AA2604" s="25">
        <f ca="1">VLOOKUP(CONCATENATE($F2604," ",$G2604),AllocFactorMatrix,(AA$4+1),FALSE)*$E2611</f>
        <v>14.755359435506376</v>
      </c>
      <c r="AB2604" s="25">
        <f ca="1">VLOOKUP(CONCATENATE($F2604," ",$G2604),AllocFactorMatrix,(AB$4+1),FALSE)*$E2611</f>
        <v>80.006503098383959</v>
      </c>
      <c r="AC2604" s="25">
        <f ca="1">VLOOKUP(CONCATENATE($F2604," ",$G2604),AllocFactorMatrix,(AC$4+1),FALSE)*$E2611</f>
        <v>19.867046164667968</v>
      </c>
    </row>
    <row r="2605" spans="4:29" hidden="1" outlineLevel="1">
      <c r="F2605" s="61" t="str">
        <f>F2611</f>
        <v>LABOR_M</v>
      </c>
      <c r="G2605" s="20" t="str">
        <f>$G$9</f>
        <v>BULKTRAN</v>
      </c>
      <c r="H2605" s="24">
        <f t="shared" ca="1" si="1161"/>
        <v>16165.591160966816</v>
      </c>
      <c r="I2605" s="25">
        <f ca="1">VLOOKUP(CONCATENATE($F2605," ",$G2605),AllocFactorMatrix,(I$4+1),FALSE)*$E2611</f>
        <v>7926.6831267428424</v>
      </c>
      <c r="J2605" s="25">
        <f ca="1">VLOOKUP(CONCATENATE($F2605," ",$G2605),AllocFactorMatrix,(J$4+1),FALSE)*$E2611</f>
        <v>2005.142611248885</v>
      </c>
      <c r="K2605" s="25">
        <f ca="1">VLOOKUP(CONCATENATE($F2605," ",$G2605),AllocFactorMatrix,(K$4+1),FALSE)*$E2611</f>
        <v>23.443167005154692</v>
      </c>
      <c r="L2605" s="25">
        <f ca="1">VLOOKUP(CONCATENATE($F2605," ",$G2605),AllocFactorMatrix,(L$4+1),FALSE)*$E2611</f>
        <v>0.57753430754315793</v>
      </c>
      <c r="M2605" s="25">
        <f t="shared" ca="1" si="1169"/>
        <v>2029.1633125615829</v>
      </c>
      <c r="N2605" s="25">
        <f ca="1">VLOOKUP(CONCATENATE($F2605," ",$G2605),AllocFactorMatrix,(N$4+1),FALSE)*$E2611</f>
        <v>838.97682539038965</v>
      </c>
      <c r="O2605" s="25">
        <f ca="1">VLOOKUP(CONCATENATE($F2605," ",$G2605),AllocFactorMatrix,(O$4+1),FALSE)*$E2611</f>
        <v>238.93648123519216</v>
      </c>
      <c r="P2605" s="25">
        <f ca="1">VLOOKUP(CONCATENATE($F2605," ",$G2605),AllocFactorMatrix,(P$4+1),FALSE)*$E2611</f>
        <v>18.908354847096071</v>
      </c>
      <c r="Q2605" s="25">
        <f ca="1">VLOOKUP(CONCATENATE($F2605," ",$G2605),AllocFactorMatrix,(Q$4+1),FALSE)*$E2611</f>
        <v>3.991220313389324</v>
      </c>
      <c r="R2605" s="25">
        <f t="shared" ref="R2605:R2611" ca="1" si="1171">SUBTOTAL(9,N2605:Q2605)</f>
        <v>1100.812881786067</v>
      </c>
      <c r="S2605" s="25">
        <f ca="1">VLOOKUP(CONCATENATE($F2605," ",$G2605),AllocFactorMatrix,(S$4+1),FALSE)*$E2611</f>
        <v>50.397592529451813</v>
      </c>
      <c r="T2605" s="25">
        <f ca="1">VLOOKUP(CONCATENATE($F2605," ",$G2605),AllocFactorMatrix,(T$4+1),FALSE)*$E2611</f>
        <v>549.42217237478053</v>
      </c>
      <c r="U2605" s="25">
        <f ca="1">VLOOKUP(CONCATENATE($F2605," ",$G2605),AllocFactorMatrix,(U$4+1),FALSE)*$E2611</f>
        <v>3669.3918587347971</v>
      </c>
      <c r="V2605" s="25">
        <f ca="1">VLOOKUP(CONCATENATE($F2605," ",$G2605),AllocFactorMatrix,(V$4+1),FALSE)*$E2611</f>
        <v>575.65824727115114</v>
      </c>
      <c r="W2605" s="25">
        <f t="shared" ref="W2605:W2611" ca="1" si="1172">SUBTOTAL(9,S2605:V2605)</f>
        <v>4844.8698709101809</v>
      </c>
      <c r="X2605" s="25">
        <f ca="1">VLOOKUP(CONCATENATE($F2605," ",$G2605),AllocFactorMatrix,(X$4+1),FALSE)*$E2611</f>
        <v>227.72112709261603</v>
      </c>
      <c r="Y2605" s="25">
        <f ca="1">VLOOKUP(CONCATENATE($F2605," ",$G2605),AllocFactorMatrix,(Y$4+1),FALSE)*$E2611</f>
        <v>5.4972712594216748</v>
      </c>
      <c r="Z2605" s="25">
        <f t="shared" ca="1" si="1170"/>
        <v>233.2183983520377</v>
      </c>
      <c r="AA2605" s="25">
        <f ca="1">VLOOKUP(CONCATENATE($F2605," ",$G2605),AllocFactorMatrix,(AA$4+1),FALSE)*$E2611</f>
        <v>3.9702722101487198</v>
      </c>
      <c r="AB2605" s="25">
        <f ca="1">VLOOKUP(CONCATENATE($F2605," ",$G2605),AllocFactorMatrix,(AB$4+1),FALSE)*$E2611</f>
        <v>21.52760813933979</v>
      </c>
      <c r="AC2605" s="25">
        <f ca="1">VLOOKUP(CONCATENATE($F2605," ",$G2605),AllocFactorMatrix,(AC$4+1),FALSE)*$E2611</f>
        <v>5.3456902646178071</v>
      </c>
    </row>
    <row r="2606" spans="4:29" hidden="1" outlineLevel="1">
      <c r="F2606" s="61" t="str">
        <f>F2611</f>
        <v>LABOR_M</v>
      </c>
      <c r="G2606" s="20" t="str">
        <f>$G$10</f>
        <v>SUBTRAN</v>
      </c>
      <c r="H2606" s="24">
        <f t="shared" ca="1" si="1161"/>
        <v>6199.6428746817955</v>
      </c>
      <c r="I2606" s="25">
        <f ca="1">VLOOKUP(CONCATENATE($F2606," ",$G2606),AllocFactorMatrix,(I$4+1),FALSE)*$E2611</f>
        <v>2944.2216070121926</v>
      </c>
      <c r="J2606" s="25">
        <f ca="1">VLOOKUP(CONCATENATE($F2606," ",$G2606),AllocFactorMatrix,(J$4+1),FALSE)*$E2611</f>
        <v>753.67728723359107</v>
      </c>
      <c r="K2606" s="25">
        <f ca="1">VLOOKUP(CONCATENATE($F2606," ",$G2606),AllocFactorMatrix,(K$4+1),FALSE)*$E2611</f>
        <v>8.7827692207058821</v>
      </c>
      <c r="L2606" s="25">
        <f ca="1">VLOOKUP(CONCATENATE($F2606," ",$G2606),AllocFactorMatrix,(L$4+1),FALSE)*$E2611</f>
        <v>0.28793624000791651</v>
      </c>
      <c r="M2606" s="25">
        <f t="shared" ca="1" si="1169"/>
        <v>762.7479926943048</v>
      </c>
      <c r="N2606" s="25">
        <f ca="1">VLOOKUP(CONCATENATE($F2606," ",$G2606),AllocFactorMatrix,(N$4+1),FALSE)*$E2611</f>
        <v>328.48917914813825</v>
      </c>
      <c r="O2606" s="25">
        <f ca="1">VLOOKUP(CONCATENATE($F2606," ",$G2606),AllocFactorMatrix,(O$4+1),FALSE)*$E2611</f>
        <v>93.109516113741691</v>
      </c>
      <c r="P2606" s="25">
        <f ca="1">VLOOKUP(CONCATENATE($F2606," ",$G2606),AllocFactorMatrix,(P$4+1),FALSE)*$E2611</f>
        <v>9.5374797969070748</v>
      </c>
      <c r="Q2606" s="25">
        <f ca="1">VLOOKUP(CONCATENATE($F2606," ",$G2606),AllocFactorMatrix,(Q$4+1),FALSE)*$E2611</f>
        <v>0</v>
      </c>
      <c r="R2606" s="25">
        <f t="shared" ca="1" si="1171"/>
        <v>431.13617505878699</v>
      </c>
      <c r="S2606" s="25">
        <f ca="1">VLOOKUP(CONCATENATE($F2606," ",$G2606),AllocFactorMatrix,(S$4+1),FALSE)*$E2611</f>
        <v>18.396869315629061</v>
      </c>
      <c r="T2606" s="25">
        <f ca="1">VLOOKUP(CONCATENATE($F2606," ",$G2606),AllocFactorMatrix,(T$4+1),FALSE)*$E2611</f>
        <v>212.62881805523344</v>
      </c>
      <c r="U2606" s="25">
        <f ca="1">VLOOKUP(CONCATENATE($F2606," ",$G2606),AllocFactorMatrix,(U$4+1),FALSE)*$E2611</f>
        <v>1732.02020388644</v>
      </c>
      <c r="V2606" s="25">
        <f ca="1">VLOOKUP(CONCATENATE($F2606," ",$G2606),AllocFactorMatrix,(V$4+1),FALSE)*$E2611</f>
        <v>0</v>
      </c>
      <c r="W2606" s="25">
        <f t="shared" ca="1" si="1172"/>
        <v>1963.0458912573024</v>
      </c>
      <c r="X2606" s="25">
        <f ca="1">VLOOKUP(CONCATENATE($F2606," ",$G2606),AllocFactorMatrix,(X$4+1),FALSE)*$E2611</f>
        <v>89.150100743044604</v>
      </c>
      <c r="Y2606" s="25">
        <f ca="1">VLOOKUP(CONCATENATE($F2606," ",$G2606),AllocFactorMatrix,(Y$4+1),FALSE)*$E2611</f>
        <v>2.1329755429513551</v>
      </c>
      <c r="Z2606" s="25">
        <f t="shared" ca="1" si="1170"/>
        <v>91.283076285995961</v>
      </c>
      <c r="AA2606" s="25">
        <f ca="1">VLOOKUP(CONCATENATE($F2606," ",$G2606),AllocFactorMatrix,(AA$4+1),FALSE)*$E2611</f>
        <v>1.4639281016075256</v>
      </c>
      <c r="AB2606" s="25">
        <f ca="1">VLOOKUP(CONCATENATE($F2606," ",$G2606),AllocFactorMatrix,(AB$4+1),FALSE)*$E2611</f>
        <v>4.5986359438585831</v>
      </c>
      <c r="AC2606" s="25">
        <f ca="1">VLOOKUP(CONCATENATE($F2606," ",$G2606),AllocFactorMatrix,(AC$4+1),FALSE)*$E2611</f>
        <v>1.1455683277452637</v>
      </c>
    </row>
    <row r="2607" spans="4:29" hidden="1" outlineLevel="1">
      <c r="F2607" s="61" t="str">
        <f>F2611</f>
        <v>LABOR_M</v>
      </c>
      <c r="G2607" s="20" t="str">
        <f>$G$11</f>
        <v>DISTPRI</v>
      </c>
      <c r="H2607" s="24">
        <f t="shared" ca="1" si="1161"/>
        <v>41279.768246720574</v>
      </c>
      <c r="I2607" s="25">
        <f ca="1">VLOOKUP(CONCATENATE($F2607," ",$G2607),AllocFactorMatrix,(I$4+1),FALSE)*$E2611</f>
        <v>27430.350443183317</v>
      </c>
      <c r="J2607" s="25">
        <f ca="1">VLOOKUP(CONCATENATE($F2607," ",$G2607),AllocFactorMatrix,(J$4+1),FALSE)*$E2611</f>
        <v>6905.9096446909189</v>
      </c>
      <c r="K2607" s="25">
        <f ca="1">VLOOKUP(CONCATENATE($F2607," ",$G2607),AllocFactorMatrix,(K$4+1),FALSE)*$E2611</f>
        <v>80.589490645591425</v>
      </c>
      <c r="L2607" s="25">
        <f ca="1">VLOOKUP(CONCATENATE($F2607," ",$G2607),AllocFactorMatrix,(L$4+1),FALSE)*$E2611</f>
        <v>0</v>
      </c>
      <c r="M2607" s="25">
        <f t="shared" ca="1" si="1169"/>
        <v>6986.4991353365103</v>
      </c>
      <c r="N2607" s="25">
        <f ca="1">VLOOKUP(CONCATENATE($F2607," ",$G2607),AllocFactorMatrix,(N$4+1),FALSE)*$E2611</f>
        <v>2978.0195329116805</v>
      </c>
      <c r="O2607" s="25">
        <f ca="1">VLOOKUP(CONCATENATE($F2607," ",$G2607),AllocFactorMatrix,(O$4+1),FALSE)*$E2611</f>
        <v>845.39540469299914</v>
      </c>
      <c r="P2607" s="25">
        <f ca="1">VLOOKUP(CONCATENATE($F2607," ",$G2607),AllocFactorMatrix,(P$4+1),FALSE)*$E2611</f>
        <v>0</v>
      </c>
      <c r="Q2607" s="25">
        <f ca="1">VLOOKUP(CONCATENATE($F2607," ",$G2607),AllocFactorMatrix,(Q$4+1),FALSE)*$E2611</f>
        <v>0</v>
      </c>
      <c r="R2607" s="25">
        <f t="shared" ca="1" si="1171"/>
        <v>3823.4149376046798</v>
      </c>
      <c r="S2607" s="25">
        <f ca="1">VLOOKUP(CONCATENATE($F2607," ",$G2607),AllocFactorMatrix,(S$4+1),FALSE)*$E2611</f>
        <v>169.84739618148231</v>
      </c>
      <c r="T2607" s="25">
        <f ca="1">VLOOKUP(CONCATENATE($F2607," ",$G2607),AllocFactorMatrix,(T$4+1),FALSE)*$E2611</f>
        <v>1964.5227177122433</v>
      </c>
      <c r="U2607" s="25">
        <f ca="1">VLOOKUP(CONCATENATE($F2607," ",$G2607),AllocFactorMatrix,(U$4+1),FALSE)*$E2611</f>
        <v>0</v>
      </c>
      <c r="V2607" s="25">
        <f ca="1">VLOOKUP(CONCATENATE($F2607," ",$G2607),AllocFactorMatrix,(V$4+1),FALSE)*$E2611</f>
        <v>0</v>
      </c>
      <c r="W2607" s="25">
        <f t="shared" ca="1" si="1172"/>
        <v>2134.3701138937258</v>
      </c>
      <c r="X2607" s="25">
        <f ca="1">VLOOKUP(CONCATENATE($F2607," ",$G2607),AllocFactorMatrix,(X$4+1),FALSE)*$E2611</f>
        <v>808.18432543405402</v>
      </c>
      <c r="Y2607" s="25">
        <f ca="1">VLOOKUP(CONCATENATE($F2607," ",$G2607),AllocFactorMatrix,(Y$4+1),FALSE)*$E2611</f>
        <v>19.363428335257243</v>
      </c>
      <c r="Z2607" s="25">
        <f t="shared" ca="1" si="1170"/>
        <v>827.54775376931127</v>
      </c>
      <c r="AA2607" s="25">
        <f ca="1">VLOOKUP(CONCATENATE($F2607," ",$G2607),AllocFactorMatrix,(AA$4+1),FALSE)*$E2611</f>
        <v>13.904618049927102</v>
      </c>
      <c r="AB2607" s="25">
        <f ca="1">VLOOKUP(CONCATENATE($F2607," ",$G2607),AllocFactorMatrix,(AB$4+1),FALSE)*$E2611</f>
        <v>50.969946651956477</v>
      </c>
      <c r="AC2607" s="25">
        <f ca="1">VLOOKUP(CONCATENATE($F2607," ",$G2607),AllocFactorMatrix,(AC$4+1),FALSE)*$E2611</f>
        <v>12.711298231128081</v>
      </c>
    </row>
    <row r="2608" spans="4:29" hidden="1" outlineLevel="1">
      <c r="F2608" s="61" t="str">
        <f>F2611</f>
        <v>LABOR_M</v>
      </c>
      <c r="G2608" s="20" t="str">
        <f>$G$12</f>
        <v>DISTSEC</v>
      </c>
      <c r="H2608" s="24">
        <f t="shared" ca="1" si="1161"/>
        <v>16498.343640105526</v>
      </c>
      <c r="I2608" s="25">
        <f ca="1">VLOOKUP(CONCATENATE($F2608," ",$G2608),AllocFactorMatrix,(I$4+1),FALSE)*$E2611</f>
        <v>12317.692432953765</v>
      </c>
      <c r="J2608" s="25">
        <f ca="1">VLOOKUP(CONCATENATE($F2608," ",$G2608),AllocFactorMatrix,(J$4+1),FALSE)*$E2611</f>
        <v>2765.1587259328935</v>
      </c>
      <c r="K2608" s="25">
        <f ca="1">VLOOKUP(CONCATENATE($F2608," ",$G2608),AllocFactorMatrix,(K$4+1),FALSE)*$E2611</f>
        <v>0</v>
      </c>
      <c r="L2608" s="25">
        <f ca="1">VLOOKUP(CONCATENATE($F2608," ",$G2608),AllocFactorMatrix,(L$4+1),FALSE)*$E2611</f>
        <v>0</v>
      </c>
      <c r="M2608" s="25">
        <f t="shared" ca="1" si="1169"/>
        <v>2765.1587259328935</v>
      </c>
      <c r="N2608" s="25">
        <f ca="1">VLOOKUP(CONCATENATE($F2608," ",$G2608),AllocFactorMatrix,(N$4+1),FALSE)*$E2611</f>
        <v>974.74760148000928</v>
      </c>
      <c r="O2608" s="25">
        <f ca="1">VLOOKUP(CONCATENATE($F2608," ",$G2608),AllocFactorMatrix,(O$4+1),FALSE)*$E2611</f>
        <v>0</v>
      </c>
      <c r="P2608" s="25">
        <f ca="1">VLOOKUP(CONCATENATE($F2608," ",$G2608),AllocFactorMatrix,(P$4+1),FALSE)*$E2611</f>
        <v>0</v>
      </c>
      <c r="Q2608" s="25">
        <f ca="1">VLOOKUP(CONCATENATE($F2608," ",$G2608),AllocFactorMatrix,(Q$4+1),FALSE)*$E2611</f>
        <v>0</v>
      </c>
      <c r="R2608" s="25">
        <f t="shared" ca="1" si="1171"/>
        <v>974.74760148000928</v>
      </c>
      <c r="S2608" s="25">
        <f ca="1">VLOOKUP(CONCATENATE($F2608," ",$G2608),AllocFactorMatrix,(S$4+1),FALSE)*$E2611</f>
        <v>43.142871222767276</v>
      </c>
      <c r="T2608" s="25">
        <f ca="1">VLOOKUP(CONCATENATE($F2608," ",$G2608),AllocFactorMatrix,(T$4+1),FALSE)*$E2611</f>
        <v>0</v>
      </c>
      <c r="U2608" s="25">
        <f ca="1">VLOOKUP(CONCATENATE($F2608," ",$G2608),AllocFactorMatrix,(U$4+1),FALSE)*$E2611</f>
        <v>0</v>
      </c>
      <c r="V2608" s="25">
        <f ca="1">VLOOKUP(CONCATENATE($F2608," ",$G2608),AllocFactorMatrix,(V$4+1),FALSE)*$E2611</f>
        <v>0</v>
      </c>
      <c r="W2608" s="25">
        <f t="shared" ca="1" si="1172"/>
        <v>43.142871222767276</v>
      </c>
      <c r="X2608" s="25">
        <f ca="1">VLOOKUP(CONCATENATE($F2608," ",$G2608),AllocFactorMatrix,(X$4+1),FALSE)*$E2611</f>
        <v>271.2867979257208</v>
      </c>
      <c r="Y2608" s="25">
        <f ca="1">VLOOKUP(CONCATENATE($F2608," ",$G2608),AllocFactorMatrix,(Y$4+1),FALSE)*$E2611</f>
        <v>0</v>
      </c>
      <c r="Z2608" s="25">
        <f t="shared" ca="1" si="1170"/>
        <v>271.2867979257208</v>
      </c>
      <c r="AA2608" s="25">
        <f ca="1">VLOOKUP(CONCATENATE($F2608," ",$G2608),AllocFactorMatrix,(AA$4+1),FALSE)*$E2611</f>
        <v>4.4236769601500026</v>
      </c>
      <c r="AB2608" s="25">
        <f ca="1">VLOOKUP(CONCATENATE($F2608," ",$G2608),AllocFactorMatrix,(AB$4+1),FALSE)*$E2611</f>
        <v>97.681518962442709</v>
      </c>
      <c r="AC2608" s="25">
        <f ca="1">VLOOKUP(CONCATENATE($F2608," ",$G2608),AllocFactorMatrix,(AC$4+1),FALSE)*$E2611</f>
        <v>24.210014667777454</v>
      </c>
    </row>
    <row r="2609" spans="4:29" hidden="1" outlineLevel="1">
      <c r="F2609" s="61" t="str">
        <f>F2611</f>
        <v>LABOR_M</v>
      </c>
      <c r="G2609" s="20" t="str">
        <f>$G$13</f>
        <v>ENERGY</v>
      </c>
      <c r="H2609" s="24">
        <f t="shared" ca="1" si="1161"/>
        <v>43334.238078097333</v>
      </c>
      <c r="I2609" s="25">
        <f ca="1">VLOOKUP(CONCATENATE($F2609," ",$G2609),AllocFactorMatrix,(I$4+1),FALSE)*$E2611</f>
        <v>15753.403059902605</v>
      </c>
      <c r="J2609" s="25">
        <f ca="1">VLOOKUP(CONCATENATE($F2609," ",$G2609),AllocFactorMatrix,(J$4+1),FALSE)*$E2611</f>
        <v>5084.6653603590967</v>
      </c>
      <c r="K2609" s="25">
        <f ca="1">VLOOKUP(CONCATENATE($F2609," ",$G2609),AllocFactorMatrix,(K$4+1),FALSE)*$E2611</f>
        <v>58.20977156899508</v>
      </c>
      <c r="L2609" s="25">
        <f ca="1">VLOOKUP(CONCATENATE($F2609," ",$G2609),AllocFactorMatrix,(L$4+1),FALSE)*$E2611</f>
        <v>1.4753230555975363</v>
      </c>
      <c r="M2609" s="25">
        <f t="shared" ca="1" si="1169"/>
        <v>5144.3504549836898</v>
      </c>
      <c r="N2609" s="25">
        <f ca="1">VLOOKUP(CONCATENATE($F2609," ",$G2609),AllocFactorMatrix,(N$4+1),FALSE)*$E2611</f>
        <v>2460.5595624613106</v>
      </c>
      <c r="O2609" s="25">
        <f ca="1">VLOOKUP(CONCATENATE($F2609," ",$G2609),AllocFactorMatrix,(O$4+1),FALSE)*$E2611</f>
        <v>686.81572631786707</v>
      </c>
      <c r="P2609" s="25">
        <f ca="1">VLOOKUP(CONCATENATE($F2609," ",$G2609),AllocFactorMatrix,(P$4+1),FALSE)*$E2611</f>
        <v>54.375721764037124</v>
      </c>
      <c r="Q2609" s="25">
        <f ca="1">VLOOKUP(CONCATENATE($F2609," ",$G2609),AllocFactorMatrix,(Q$4+1),FALSE)*$E2611</f>
        <v>11.14677418909732</v>
      </c>
      <c r="R2609" s="25">
        <f t="shared" ca="1" si="1171"/>
        <v>3212.8977847323126</v>
      </c>
      <c r="S2609" s="25">
        <f ca="1">VLOOKUP(CONCATENATE($F2609," ",$G2609),AllocFactorMatrix,(S$4+1),FALSE)*$E2611</f>
        <v>163.95831461284243</v>
      </c>
      <c r="T2609" s="25">
        <f ca="1">VLOOKUP(CONCATENATE($F2609," ",$G2609),AllocFactorMatrix,(T$4+1),FALSE)*$E2611</f>
        <v>1959.4345462855642</v>
      </c>
      <c r="U2609" s="25">
        <f ca="1">VLOOKUP(CONCATENATE($F2609," ",$G2609),AllocFactorMatrix,(U$4+1),FALSE)*$E2611</f>
        <v>13852.285412545407</v>
      </c>
      <c r="V2609" s="25">
        <f ca="1">VLOOKUP(CONCATENATE($F2609," ",$G2609),AllocFactorMatrix,(V$4+1),FALSE)*$E2611</f>
        <v>2219.96264170224</v>
      </c>
      <c r="W2609" s="25">
        <f t="shared" ca="1" si="1172"/>
        <v>18195.640915146054</v>
      </c>
      <c r="X2609" s="25">
        <f ca="1">VLOOKUP(CONCATENATE($F2609," ",$G2609),AllocFactorMatrix,(X$4+1),FALSE)*$E2611</f>
        <v>667.4166062652647</v>
      </c>
      <c r="Y2609" s="25">
        <f ca="1">VLOOKUP(CONCATENATE($F2609," ",$G2609),AllocFactorMatrix,(Y$4+1),FALSE)*$E2611</f>
        <v>15.686647444076284</v>
      </c>
      <c r="Z2609" s="25">
        <f t="shared" ca="1" si="1170"/>
        <v>683.10325370934095</v>
      </c>
      <c r="AA2609" s="25">
        <f ca="1">VLOOKUP(CONCATENATE($F2609," ",$G2609),AllocFactorMatrix,(AA$4+1),FALSE)*$E2611</f>
        <v>15.324584838867244</v>
      </c>
      <c r="AB2609" s="25">
        <f ca="1">VLOOKUP(CONCATENATE($F2609," ",$G2609),AllocFactorMatrix,(AB$4+1),FALSE)*$E2611</f>
        <v>263.69189504739415</v>
      </c>
      <c r="AC2609" s="25">
        <f ca="1">VLOOKUP(CONCATENATE($F2609," ",$G2609),AllocFactorMatrix,(AC$4+1),FALSE)*$E2611</f>
        <v>65.826129737072847</v>
      </c>
    </row>
    <row r="2610" spans="4:29" hidden="1" outlineLevel="1">
      <c r="F2610" s="61" t="str">
        <f>F2611</f>
        <v>LABOR_M</v>
      </c>
      <c r="G2610" s="20" t="str">
        <f>$G$14</f>
        <v>CUSTOMER</v>
      </c>
      <c r="H2610" s="24">
        <f t="shared" ca="1" si="1161"/>
        <v>63594.051248681179</v>
      </c>
      <c r="I2610" s="25">
        <f ca="1">VLOOKUP(CONCATENATE($F2610," ",$G2610),AllocFactorMatrix,(I$4+1),FALSE)*$E2611</f>
        <v>49952.449675555152</v>
      </c>
      <c r="J2610" s="25">
        <f ca="1">VLOOKUP(CONCATENATE($F2610," ",$G2610),AllocFactorMatrix,(J$4+1),FALSE)*$E2611</f>
        <v>11605.714986651412</v>
      </c>
      <c r="K2610" s="25">
        <f ca="1">VLOOKUP(CONCATENATE($F2610," ",$G2610),AllocFactorMatrix,(K$4+1),FALSE)*$E2611</f>
        <v>104.58974767009495</v>
      </c>
      <c r="L2610" s="25">
        <f ca="1">VLOOKUP(CONCATENATE($F2610," ",$G2610),AllocFactorMatrix,(L$4+1),FALSE)*$E2611</f>
        <v>14.754917295309504</v>
      </c>
      <c r="M2610" s="25">
        <f t="shared" ca="1" si="1169"/>
        <v>11725.059651616817</v>
      </c>
      <c r="N2610" s="25">
        <f ca="1">VLOOKUP(CONCATENATE($F2610," ",$G2610),AllocFactorMatrix,(N$4+1),FALSE)*$E2611</f>
        <v>200.25495752545964</v>
      </c>
      <c r="O2610" s="25">
        <f ca="1">VLOOKUP(CONCATENATE($F2610," ",$G2610),AllocFactorMatrix,(O$4+1),FALSE)*$E2611</f>
        <v>88.040344525457726</v>
      </c>
      <c r="P2610" s="25">
        <f ca="1">VLOOKUP(CONCATENATE($F2610," ",$G2610),AllocFactorMatrix,(P$4+1),FALSE)*$E2611</f>
        <v>42.196852337646646</v>
      </c>
      <c r="Q2610" s="25">
        <f ca="1">VLOOKUP(CONCATENATE($F2610," ",$G2610),AllocFactorMatrix,(Q$4+1),FALSE)*$E2611</f>
        <v>17.977337634790924</v>
      </c>
      <c r="R2610" s="25">
        <f t="shared" ca="1" si="1171"/>
        <v>348.46949202335492</v>
      </c>
      <c r="S2610" s="25">
        <f ca="1">VLOOKUP(CONCATENATE($F2610," ",$G2610),AllocFactorMatrix,(S$4+1),FALSE)*$E2611</f>
        <v>2.9135661673110755</v>
      </c>
      <c r="T2610" s="25">
        <f ca="1">VLOOKUP(CONCATENATE($F2610," ",$G2610),AllocFactorMatrix,(T$4+1),FALSE)*$E2611</f>
        <v>54.781719838998548</v>
      </c>
      <c r="U2610" s="25">
        <f ca="1">VLOOKUP(CONCATENATE($F2610," ",$G2610),AllocFactorMatrix,(U$4+1),FALSE)*$E2611</f>
        <v>109.36037954980236</v>
      </c>
      <c r="V2610" s="25">
        <f ca="1">VLOOKUP(CONCATENATE($F2610," ",$G2610),AllocFactorMatrix,(V$4+1),FALSE)*$E2611</f>
        <v>26.977595373524359</v>
      </c>
      <c r="W2610" s="25">
        <f t="shared" ca="1" si="1172"/>
        <v>194.03326092963636</v>
      </c>
      <c r="X2610" s="25">
        <f ca="1">VLOOKUP(CONCATENATE($F2610," ",$G2610),AllocFactorMatrix,(X$4+1),FALSE)*$E2611</f>
        <v>67.238284038025526</v>
      </c>
      <c r="Y2610" s="25">
        <f ca="1">VLOOKUP(CONCATENATE($F2610," ",$G2610),AllocFactorMatrix,(Y$4+1),FALSE)*$E2611</f>
        <v>1.1282485151005006</v>
      </c>
      <c r="Z2610" s="25">
        <f t="shared" ca="1" si="1170"/>
        <v>68.366532553126021</v>
      </c>
      <c r="AA2610" s="25">
        <f ca="1">VLOOKUP(CONCATENATE($F2610," ",$G2610),AllocFactorMatrix,(AA$4+1),FALSE)*$E2611</f>
        <v>3.9348087107201977</v>
      </c>
      <c r="AB2610" s="25">
        <f ca="1">VLOOKUP(CONCATENATE($F2610," ",$G2610),AllocFactorMatrix,(AB$4+1),FALSE)*$E2611</f>
        <v>1083.9088040114059</v>
      </c>
      <c r="AC2610" s="25">
        <f ca="1">VLOOKUP(CONCATENATE($F2610," ",$G2610),AllocFactorMatrix,(AC$4+1),FALSE)*$E2611</f>
        <v>217.82902328097649</v>
      </c>
    </row>
    <row r="2611" spans="4:29" collapsed="1">
      <c r="D2611" s="58" t="str">
        <f>D2169</f>
        <v>Adjs 30 - Total Incentive Compensation &amp; Payroll Adjs</v>
      </c>
      <c r="E2611" s="22">
        <f>'Sch 5'!AG468</f>
        <v>247150.41459788004</v>
      </c>
      <c r="F2611" s="61" t="s">
        <v>69</v>
      </c>
      <c r="G2611" s="20" t="str">
        <f>$G$15</f>
        <v>TOTAL</v>
      </c>
      <c r="H2611" s="24">
        <f t="shared" ca="1" si="1161"/>
        <v>247150.41459788012</v>
      </c>
      <c r="I2611" s="25">
        <f ca="1">VLOOKUP(CONCATENATE($F2611," ",$G2611),AllocFactorMatrix,(I$4+1),FALSE)*$E2611</f>
        <v>145784.00426781166</v>
      </c>
      <c r="J2611" s="25">
        <f ca="1">VLOOKUP(CONCATENATE($F2611," ",$G2611),AllocFactorMatrix,(J$4+1),FALSE)*$E2611</f>
        <v>36572.301721755888</v>
      </c>
      <c r="K2611" s="25">
        <f ca="1">VLOOKUP(CONCATENATE($F2611," ",$G2611),AllocFactorMatrix,(K$4+1),FALSE)*$E2611</f>
        <v>362.74054787241823</v>
      </c>
      <c r="L2611" s="25">
        <f ca="1">VLOOKUP(CONCATENATE($F2611," ",$G2611),AllocFactorMatrix,(L$4+1),FALSE)*$E2611</f>
        <v>19.242094280522583</v>
      </c>
      <c r="M2611" s="25">
        <f t="shared" ca="1" si="1169"/>
        <v>36954.284363908831</v>
      </c>
      <c r="N2611" s="25">
        <f ca="1">VLOOKUP(CONCATENATE($F2611," ",$G2611),AllocFactorMatrix,(N$4+1),FALSE)*$E2611</f>
        <v>10899.071804730296</v>
      </c>
      <c r="O2611" s="25">
        <f ca="1">VLOOKUP(CONCATENATE($F2611," ",$G2611),AllocFactorMatrix,(O$4+1),FALSE)*$E2611</f>
        <v>2840.295442865337</v>
      </c>
      <c r="P2611" s="25">
        <f ca="1">VLOOKUP(CONCATENATE($F2611," ",$G2611),AllocFactorMatrix,(P$4+1),FALSE)*$E2611</f>
        <v>195.29056071295742</v>
      </c>
      <c r="Q2611" s="25">
        <f ca="1">VLOOKUP(CONCATENATE($F2611," ",$G2611),AllocFactorMatrix,(Q$4+1),FALSE)*$E2611</f>
        <v>47.948544368876142</v>
      </c>
      <c r="R2611" s="25">
        <f t="shared" ca="1" si="1171"/>
        <v>13982.606352677467</v>
      </c>
      <c r="S2611" s="25">
        <f ca="1">VLOOKUP(CONCATENATE($F2611," ",$G2611),AllocFactorMatrix,(S$4+1),FALSE)*$E2611</f>
        <v>635.95726678430049</v>
      </c>
      <c r="T2611" s="25">
        <f ca="1">VLOOKUP(CONCATENATE($F2611," ",$G2611),AllocFactorMatrix,(T$4+1),FALSE)*$E2611</f>
        <v>6782.6957192945547</v>
      </c>
      <c r="U2611" s="25">
        <f ca="1">VLOOKUP(CONCATENATE($F2611," ",$G2611),AllocFactorMatrix,(U$4+1),FALSE)*$E2611</f>
        <v>33000.207379868181</v>
      </c>
      <c r="V2611" s="25">
        <f ca="1">VLOOKUP(CONCATENATE($F2611," ",$G2611),AllocFactorMatrix,(V$4+1),FALSE)*$E2611</f>
        <v>4962.009562707527</v>
      </c>
      <c r="W2611" s="25">
        <f t="shared" ca="1" si="1172"/>
        <v>45380.869928654567</v>
      </c>
      <c r="X2611" s="25">
        <f ca="1">VLOOKUP(CONCATENATE($F2611," ",$G2611),AllocFactorMatrix,(X$4+1),FALSE)*$E2611</f>
        <v>2977.3137919662604</v>
      </c>
      <c r="Y2611" s="25">
        <f ca="1">VLOOKUP(CONCATENATE($F2611," ",$G2611),AllocFactorMatrix,(Y$4+1),FALSE)*$E2611</f>
        <v>64.238962025646472</v>
      </c>
      <c r="Z2611" s="25">
        <f t="shared" ca="1" si="1170"/>
        <v>3041.5527539919067</v>
      </c>
      <c r="AA2611" s="25">
        <f ca="1">VLOOKUP(CONCATENATE($F2611," ",$G2611),AllocFactorMatrix,(AA$4+1),FALSE)*$E2611</f>
        <v>57.77724830692717</v>
      </c>
      <c r="AB2611" s="25">
        <f ca="1">VLOOKUP(CONCATENATE($F2611," ",$G2611),AllocFactorMatrix,(AB$4+1),FALSE)*$E2611</f>
        <v>1602.3849118547816</v>
      </c>
      <c r="AC2611" s="25">
        <f ca="1">VLOOKUP(CONCATENATE($F2611," ",$G2611),AllocFactorMatrix,(AC$4+1),FALSE)*$E2611</f>
        <v>346.93477067398595</v>
      </c>
    </row>
    <row r="2612" spans="4:29" hidden="1" outlineLevel="1">
      <c r="F2612" s="61" t="str">
        <f>F2619</f>
        <v>RB_GUP</v>
      </c>
      <c r="G2612" s="20" t="str">
        <f>$G$8</f>
        <v>PRODUCTION</v>
      </c>
      <c r="H2612" s="24">
        <f t="shared" ca="1" si="1161"/>
        <v>78983.173108996823</v>
      </c>
      <c r="I2612" s="25">
        <f ca="1">VLOOKUP(CONCATENATE($F2612," ",$G2612),AllocFactorMatrix,(I$4+1),FALSE)*$E2619</f>
        <v>38728.83950519569</v>
      </c>
      <c r="J2612" s="25">
        <f ca="1">VLOOKUP(CONCATENATE($F2612," ",$G2612),AllocFactorMatrix,(J$4+1),FALSE)*$E2619</f>
        <v>9796.8904691156877</v>
      </c>
      <c r="K2612" s="25">
        <f ca="1">VLOOKUP(CONCATENATE($F2612," ",$G2612),AllocFactorMatrix,(K$4+1),FALSE)*$E2619</f>
        <v>114.54055093649389</v>
      </c>
      <c r="L2612" s="25">
        <f ca="1">VLOOKUP(CONCATENATE($F2612," ",$G2612),AllocFactorMatrix,(L$4+1),FALSE)*$E2619</f>
        <v>2.8217645575008898</v>
      </c>
      <c r="M2612" s="25">
        <f t="shared" ref="M2612:M2619" ca="1" si="1173">SUBTOTAL(9,J2612:L2612)</f>
        <v>9914.2527846096818</v>
      </c>
      <c r="N2612" s="25">
        <f ca="1">VLOOKUP(CONCATENATE($F2612," ",$G2612),AllocFactorMatrix,(N$4+1),FALSE)*$E2619</f>
        <v>4099.141885652055</v>
      </c>
      <c r="O2612" s="25">
        <f ca="1">VLOOKUP(CONCATENATE($F2612," ",$G2612),AllocFactorMatrix,(O$4+1),FALSE)*$E2619</f>
        <v>1167.4154858636839</v>
      </c>
      <c r="P2612" s="25">
        <f ca="1">VLOOKUP(CONCATENATE($F2612," ",$G2612),AllocFactorMatrix,(P$4+1),FALSE)*$E2619</f>
        <v>92.383993212730061</v>
      </c>
      <c r="Q2612" s="25">
        <f ca="1">VLOOKUP(CONCATENATE($F2612," ",$G2612),AllocFactorMatrix,(Q$4+1),FALSE)*$E2619</f>
        <v>19.500632039349437</v>
      </c>
      <c r="R2612" s="25">
        <f ca="1">SUBTOTAL(9,N2612:Q2612)</f>
        <v>5378.4419967678186</v>
      </c>
      <c r="S2612" s="25">
        <f ca="1">VLOOKUP(CONCATENATE($F2612," ",$G2612),AllocFactorMatrix,(S$4+1),FALSE)*$E2619</f>
        <v>246.23669715474293</v>
      </c>
      <c r="T2612" s="25">
        <f ca="1">VLOOKUP(CONCATENATE($F2612," ",$G2612),AllocFactorMatrix,(T$4+1),FALSE)*$E2619</f>
        <v>2684.4119784112522</v>
      </c>
      <c r="U2612" s="25">
        <f ca="1">VLOOKUP(CONCATENATE($F2612," ",$G2612),AllocFactorMatrix,(U$4+1),FALSE)*$E2619</f>
        <v>17928.216141144861</v>
      </c>
      <c r="V2612" s="25">
        <f ca="1">VLOOKUP(CONCATENATE($F2612," ",$G2612),AllocFactorMatrix,(V$4+1),FALSE)*$E2619</f>
        <v>2812.5983481274529</v>
      </c>
      <c r="W2612" s="25">
        <f ca="1">SUBTOTAL(9,S2612:V2612)</f>
        <v>23671.463164838307</v>
      </c>
      <c r="X2612" s="25">
        <f ca="1">VLOOKUP(CONCATENATE($F2612," ",$G2612),AllocFactorMatrix,(X$4+1),FALSE)*$E2619</f>
        <v>1112.6185873833679</v>
      </c>
      <c r="Y2612" s="25">
        <f ca="1">VLOOKUP(CONCATENATE($F2612," ",$G2612),AllocFactorMatrix,(Y$4+1),FALSE)*$E2619</f>
        <v>26.859019455991671</v>
      </c>
      <c r="Z2612" s="25">
        <f t="shared" ref="Z2612:Z2619" ca="1" si="1174">SUBTOTAL(9,X2612:Y2612)</f>
        <v>1139.4776068393596</v>
      </c>
      <c r="AA2612" s="25">
        <f ca="1">VLOOKUP(CONCATENATE($F2612," ",$G2612),AllocFactorMatrix,(AA$4+1),FALSE)*$E2619</f>
        <v>19.398282075894148</v>
      </c>
      <c r="AB2612" s="25">
        <f ca="1">VLOOKUP(CONCATENATE($F2612," ",$G2612),AllocFactorMatrix,(AB$4+1),FALSE)*$E2619</f>
        <v>105.18135608907929</v>
      </c>
      <c r="AC2612" s="25">
        <f ca="1">VLOOKUP(CONCATENATE($F2612," ",$G2612),AllocFactorMatrix,(AC$4+1),FALSE)*$E2619</f>
        <v>26.1184125809684</v>
      </c>
    </row>
    <row r="2613" spans="4:29" hidden="1" outlineLevel="1">
      <c r="F2613" s="61" t="str">
        <f>F2619</f>
        <v>RB_GUP</v>
      </c>
      <c r="G2613" s="20" t="str">
        <f>$G$9</f>
        <v>BULKTRAN</v>
      </c>
      <c r="H2613" s="24">
        <f t="shared" ca="1" si="1161"/>
        <v>83647.54660944693</v>
      </c>
      <c r="I2613" s="25">
        <f ca="1">VLOOKUP(CONCATENATE($F2613," ",$G2613),AllocFactorMatrix,(I$4+1),FALSE)*$E2619</f>
        <v>41015.982013916255</v>
      </c>
      <c r="J2613" s="25">
        <f ca="1">VLOOKUP(CONCATENATE($F2613," ",$G2613),AllocFactorMatrix,(J$4+1),FALSE)*$E2619</f>
        <v>10375.448590956332</v>
      </c>
      <c r="K2613" s="25">
        <f ca="1">VLOOKUP(CONCATENATE($F2613," ",$G2613),AllocFactorMatrix,(K$4+1),FALSE)*$E2619</f>
        <v>121.3047753843755</v>
      </c>
      <c r="L2613" s="25">
        <f ca="1">VLOOKUP(CONCATENATE($F2613," ",$G2613),AllocFactorMatrix,(L$4+1),FALSE)*$E2619</f>
        <v>2.9884046570111154</v>
      </c>
      <c r="M2613" s="25">
        <f t="shared" ca="1" si="1173"/>
        <v>10499.741770997718</v>
      </c>
      <c r="N2613" s="25">
        <f ca="1">VLOOKUP(CONCATENATE($F2613," ",$G2613),AllocFactorMatrix,(N$4+1),FALSE)*$E2619</f>
        <v>4341.2178625140523</v>
      </c>
      <c r="O2613" s="25">
        <f ca="1">VLOOKUP(CONCATENATE($F2613," ",$G2613),AllocFactorMatrix,(O$4+1),FALSE)*$E2619</f>
        <v>1236.3575356945162</v>
      </c>
      <c r="P2613" s="25">
        <f ca="1">VLOOKUP(CONCATENATE($F2613," ",$G2613),AllocFactorMatrix,(P$4+1),FALSE)*$E2619</f>
        <v>97.839755913129125</v>
      </c>
      <c r="Q2613" s="25">
        <f ca="1">VLOOKUP(CONCATENATE($F2613," ",$G2613),AllocFactorMatrix,(Q$4+1),FALSE)*$E2619</f>
        <v>20.65224734861091</v>
      </c>
      <c r="R2613" s="25">
        <f t="shared" ref="R2613:R2619" ca="1" si="1175">SUBTOTAL(9,N2613:Q2613)</f>
        <v>5696.0674014703081</v>
      </c>
      <c r="S2613" s="25">
        <f ca="1">VLOOKUP(CONCATENATE($F2613," ",$G2613),AllocFactorMatrix,(S$4+1),FALSE)*$E2619</f>
        <v>260.7782745545515</v>
      </c>
      <c r="T2613" s="25">
        <f ca="1">VLOOKUP(CONCATENATE($F2613," ",$G2613),AllocFactorMatrix,(T$4+1),FALSE)*$E2619</f>
        <v>2842.9406827355665</v>
      </c>
      <c r="U2613" s="25">
        <f ca="1">VLOOKUP(CONCATENATE($F2613," ",$G2613),AllocFactorMatrix,(U$4+1),FALSE)*$E2619</f>
        <v>18986.971987326149</v>
      </c>
      <c r="V2613" s="25">
        <f ca="1">VLOOKUP(CONCATENATE($F2613," ",$G2613),AllocFactorMatrix,(V$4+1),FALSE)*$E2619</f>
        <v>2978.6971345653092</v>
      </c>
      <c r="W2613" s="25">
        <f t="shared" ref="W2613:W2619" ca="1" si="1176">SUBTOTAL(9,S2613:V2613)</f>
        <v>25069.388079181575</v>
      </c>
      <c r="X2613" s="25">
        <f ca="1">VLOOKUP(CONCATENATE($F2613," ",$G2613),AllocFactorMatrix,(X$4+1),FALSE)*$E2619</f>
        <v>1178.3245909638708</v>
      </c>
      <c r="Y2613" s="25">
        <f ca="1">VLOOKUP(CONCATENATE($F2613," ",$G2613),AllocFactorMatrix,(Y$4+1),FALSE)*$E2619</f>
        <v>28.445186403547908</v>
      </c>
      <c r="Z2613" s="25">
        <f t="shared" ca="1" si="1174"/>
        <v>1206.7697773674188</v>
      </c>
      <c r="AA2613" s="25">
        <f ca="1">VLOOKUP(CONCATENATE($F2613," ",$G2613),AllocFactorMatrix,(AA$4+1),FALSE)*$E2619</f>
        <v>20.543853079279831</v>
      </c>
      <c r="AB2613" s="25">
        <f ca="1">VLOOKUP(CONCATENATE($F2613," ",$G2613),AllocFactorMatrix,(AB$4+1),FALSE)*$E2619</f>
        <v>111.39287065315328</v>
      </c>
      <c r="AC2613" s="25">
        <f ca="1">VLOOKUP(CONCATENATE($F2613," ",$G2613),AllocFactorMatrix,(AC$4+1),FALSE)*$E2619</f>
        <v>27.660842781238681</v>
      </c>
    </row>
    <row r="2614" spans="4:29" hidden="1" outlineLevel="1">
      <c r="F2614" s="61" t="str">
        <f>F2619</f>
        <v>RB_GUP</v>
      </c>
      <c r="G2614" s="20" t="str">
        <f>$G$10</f>
        <v>SUBTRAN</v>
      </c>
      <c r="H2614" s="24">
        <f t="shared" ca="1" si="1161"/>
        <v>32066.437614159116</v>
      </c>
      <c r="I2614" s="25">
        <f ca="1">VLOOKUP(CONCATENATE($F2614," ",$G2614),AllocFactorMatrix,(I$4+1),FALSE)*$E2619</f>
        <v>15228.409182901771</v>
      </c>
      <c r="J2614" s="25">
        <f ca="1">VLOOKUP(CONCATENATE($F2614," ",$G2614),AllocFactorMatrix,(J$4+1),FALSE)*$E2619</f>
        <v>3898.2480444125713</v>
      </c>
      <c r="K2614" s="25">
        <f ca="1">VLOOKUP(CONCATENATE($F2614," ",$G2614),AllocFactorMatrix,(K$4+1),FALSE)*$E2619</f>
        <v>45.427152335734704</v>
      </c>
      <c r="L2614" s="25">
        <f ca="1">VLOOKUP(CONCATENATE($F2614," ",$G2614),AllocFactorMatrix,(L$4+1),FALSE)*$E2619</f>
        <v>1.4892937647708142</v>
      </c>
      <c r="M2614" s="25">
        <f t="shared" ca="1" si="1173"/>
        <v>3945.164490513077</v>
      </c>
      <c r="N2614" s="25">
        <f ca="1">VLOOKUP(CONCATENATE($F2614," ",$G2614),AllocFactorMatrix,(N$4+1),FALSE)*$E2619</f>
        <v>1699.0458939331656</v>
      </c>
      <c r="O2614" s="25">
        <f ca="1">VLOOKUP(CONCATENATE($F2614," ",$G2614),AllocFactorMatrix,(O$4+1),FALSE)*$E2619</f>
        <v>481.59072225576955</v>
      </c>
      <c r="P2614" s="25">
        <f ca="1">VLOOKUP(CONCATENATE($F2614," ",$G2614),AllocFactorMatrix,(P$4+1),FALSE)*$E2619</f>
        <v>49.330744864803371</v>
      </c>
      <c r="Q2614" s="25">
        <f ca="1">VLOOKUP(CONCATENATE($F2614," ",$G2614),AllocFactorMatrix,(Q$4+1),FALSE)*$E2619</f>
        <v>0</v>
      </c>
      <c r="R2614" s="25">
        <f t="shared" ca="1" si="1175"/>
        <v>2229.9673610537384</v>
      </c>
      <c r="S2614" s="25">
        <f ca="1">VLOOKUP(CONCATENATE($F2614," ",$G2614),AllocFactorMatrix,(S$4+1),FALSE)*$E2619</f>
        <v>95.154200674137414</v>
      </c>
      <c r="T2614" s="25">
        <f ca="1">VLOOKUP(CONCATENATE($F2614," ",$G2614),AllocFactorMatrix,(T$4+1),FALSE)*$E2619</f>
        <v>1099.7808852805074</v>
      </c>
      <c r="U2614" s="25">
        <f ca="1">VLOOKUP(CONCATENATE($F2614," ",$G2614),AllocFactorMatrix,(U$4+1),FALSE)*$E2619</f>
        <v>8958.5350216222505</v>
      </c>
      <c r="V2614" s="25">
        <f ca="1">VLOOKUP(CONCATENATE($F2614," ",$G2614),AllocFactorMatrix,(V$4+1),FALSE)*$E2619</f>
        <v>0</v>
      </c>
      <c r="W2614" s="25">
        <f t="shared" ca="1" si="1176"/>
        <v>10153.470107576895</v>
      </c>
      <c r="X2614" s="25">
        <f ca="1">VLOOKUP(CONCATENATE($F2614," ",$G2614),AllocFactorMatrix,(X$4+1),FALSE)*$E2619</f>
        <v>461.11142231230031</v>
      </c>
      <c r="Y2614" s="25">
        <f ca="1">VLOOKUP(CONCATENATE($F2614," ",$G2614),AllocFactorMatrix,(Y$4+1),FALSE)*$E2619</f>
        <v>11.032397924063874</v>
      </c>
      <c r="Z2614" s="25">
        <f t="shared" ca="1" si="1174"/>
        <v>472.14382023636421</v>
      </c>
      <c r="AA2614" s="25">
        <f ca="1">VLOOKUP(CONCATENATE($F2614," ",$G2614),AllocFactorMatrix,(AA$4+1),FALSE)*$E2619</f>
        <v>7.571881169723266</v>
      </c>
      <c r="AB2614" s="25">
        <f ca="1">VLOOKUP(CONCATENATE($F2614," ",$G2614),AllocFactorMatrix,(AB$4+1),FALSE)*$E2619</f>
        <v>23.785543068323864</v>
      </c>
      <c r="AC2614" s="25">
        <f ca="1">VLOOKUP(CONCATENATE($F2614," ",$G2614),AllocFactorMatrix,(AC$4+1),FALSE)*$E2619</f>
        <v>5.9252276392268053</v>
      </c>
    </row>
    <row r="2615" spans="4:29" hidden="1" outlineLevel="1">
      <c r="F2615" s="61" t="str">
        <f>F2619</f>
        <v>RB_GUP</v>
      </c>
      <c r="G2615" s="20" t="str">
        <f>$G$11</f>
        <v>DISTPRI</v>
      </c>
      <c r="H2615" s="24">
        <f t="shared" ca="1" si="1161"/>
        <v>66896.72677566018</v>
      </c>
      <c r="I2615" s="25">
        <f ca="1">VLOOKUP(CONCATENATE($F2615," ",$G2615),AllocFactorMatrix,(I$4+1),FALSE)*$E2619</f>
        <v>44452.78490884028</v>
      </c>
      <c r="J2615" s="25">
        <f ca="1">VLOOKUP(CONCATENATE($F2615," ",$G2615),AllocFactorMatrix,(J$4+1),FALSE)*$E2619</f>
        <v>11191.505433778375</v>
      </c>
      <c r="K2615" s="25">
        <f ca="1">VLOOKUP(CONCATENATE($F2615," ",$G2615),AllocFactorMatrix,(K$4+1),FALSE)*$E2619</f>
        <v>130.60085765224838</v>
      </c>
      <c r="L2615" s="25">
        <f ca="1">VLOOKUP(CONCATENATE($F2615," ",$G2615),AllocFactorMatrix,(L$4+1),FALSE)*$E2619</f>
        <v>0</v>
      </c>
      <c r="M2615" s="25">
        <f t="shared" ca="1" si="1173"/>
        <v>11322.106291430624</v>
      </c>
      <c r="N2615" s="25">
        <f ca="1">VLOOKUP(CONCATENATE($F2615," ",$G2615),AllocFactorMatrix,(N$4+1),FALSE)*$E2619</f>
        <v>4826.0871484325453</v>
      </c>
      <c r="O2615" s="25">
        <f ca="1">VLOOKUP(CONCATENATE($F2615," ",$G2615),AllocFactorMatrix,(O$4+1),FALSE)*$E2619</f>
        <v>1370.0218728732611</v>
      </c>
      <c r="P2615" s="25">
        <f ca="1">VLOOKUP(CONCATENATE($F2615," ",$G2615),AllocFactorMatrix,(P$4+1),FALSE)*$E2619</f>
        <v>0</v>
      </c>
      <c r="Q2615" s="25">
        <f ca="1">VLOOKUP(CONCATENATE($F2615," ",$G2615),AllocFactorMatrix,(Q$4+1),FALSE)*$E2619</f>
        <v>0</v>
      </c>
      <c r="R2615" s="25">
        <f t="shared" ca="1" si="1175"/>
        <v>6196.1090213058069</v>
      </c>
      <c r="S2615" s="25">
        <f ca="1">VLOOKUP(CONCATENATE($F2615," ",$G2615),AllocFactorMatrix,(S$4+1),FALSE)*$E2619</f>
        <v>275.24948270058667</v>
      </c>
      <c r="T2615" s="25">
        <f ca="1">VLOOKUP(CONCATENATE($F2615," ",$G2615),AllocFactorMatrix,(T$4+1),FALSE)*$E2619</f>
        <v>3183.6452837114448</v>
      </c>
      <c r="U2615" s="25">
        <f ca="1">VLOOKUP(CONCATENATE($F2615," ",$G2615),AllocFactorMatrix,(U$4+1),FALSE)*$E2619</f>
        <v>0</v>
      </c>
      <c r="V2615" s="25">
        <f ca="1">VLOOKUP(CONCATENATE($F2615," ",$G2615),AllocFactorMatrix,(V$4+1),FALSE)*$E2619</f>
        <v>0</v>
      </c>
      <c r="W2615" s="25">
        <f t="shared" ca="1" si="1176"/>
        <v>3458.8947664120315</v>
      </c>
      <c r="X2615" s="25">
        <f ca="1">VLOOKUP(CONCATENATE($F2615," ",$G2615),AllocFactorMatrix,(X$4+1),FALSE)*$E2619</f>
        <v>1309.7187387244674</v>
      </c>
      <c r="Y2615" s="25">
        <f ca="1">VLOOKUP(CONCATENATE($F2615," ",$G2615),AllocFactorMatrix,(Y$4+1),FALSE)*$E2619</f>
        <v>31.37977827398992</v>
      </c>
      <c r="Z2615" s="25">
        <f t="shared" ca="1" si="1174"/>
        <v>1341.0985169984572</v>
      </c>
      <c r="AA2615" s="25">
        <f ca="1">VLOOKUP(CONCATENATE($F2615," ",$G2615),AllocFactorMatrix,(AA$4+1),FALSE)*$E2619</f>
        <v>22.533397693670036</v>
      </c>
      <c r="AB2615" s="25">
        <f ca="1">VLOOKUP(CONCATENATE($F2615," ",$G2615),AllocFactorMatrix,(AB$4+1),FALSE)*$E2619</f>
        <v>82.600332796606537</v>
      </c>
      <c r="AC2615" s="25">
        <f ca="1">VLOOKUP(CONCATENATE($F2615," ",$G2615),AllocFactorMatrix,(AC$4+1),FALSE)*$E2619</f>
        <v>20.599540182720464</v>
      </c>
    </row>
    <row r="2616" spans="4:29" hidden="1" outlineLevel="1">
      <c r="F2616" s="61" t="str">
        <f>F2619</f>
        <v>RB_GUP</v>
      </c>
      <c r="G2616" s="20" t="str">
        <f>$G$12</f>
        <v>DISTSEC</v>
      </c>
      <c r="H2616" s="24">
        <f t="shared" ca="1" si="1161"/>
        <v>29587.436344742389</v>
      </c>
      <c r="I2616" s="25">
        <f ca="1">VLOOKUP(CONCATENATE($F2616," ",$G2616),AllocFactorMatrix,(I$4+1),FALSE)*$E2619</f>
        <v>22090.032110144813</v>
      </c>
      <c r="J2616" s="25">
        <f ca="1">VLOOKUP(CONCATENATE($F2616," ",$G2616),AllocFactorMatrix,(J$4+1),FALSE)*$E2619</f>
        <v>4958.9194873943834</v>
      </c>
      <c r="K2616" s="25">
        <f ca="1">VLOOKUP(CONCATENATE($F2616," ",$G2616),AllocFactorMatrix,(K$4+1),FALSE)*$E2619</f>
        <v>0</v>
      </c>
      <c r="L2616" s="25">
        <f ca="1">VLOOKUP(CONCATENATE($F2616," ",$G2616),AllocFactorMatrix,(L$4+1),FALSE)*$E2619</f>
        <v>0</v>
      </c>
      <c r="M2616" s="25">
        <f t="shared" ca="1" si="1173"/>
        <v>4958.9194873943834</v>
      </c>
      <c r="N2616" s="25">
        <f ca="1">VLOOKUP(CONCATENATE($F2616," ",$G2616),AllocFactorMatrix,(N$4+1),FALSE)*$E2619</f>
        <v>1748.0713967475363</v>
      </c>
      <c r="O2616" s="25">
        <f ca="1">VLOOKUP(CONCATENATE($F2616," ",$G2616),AllocFactorMatrix,(O$4+1),FALSE)*$E2619</f>
        <v>0</v>
      </c>
      <c r="P2616" s="25">
        <f ca="1">VLOOKUP(CONCATENATE($F2616," ",$G2616),AllocFactorMatrix,(P$4+1),FALSE)*$E2619</f>
        <v>0</v>
      </c>
      <c r="Q2616" s="25">
        <f ca="1">VLOOKUP(CONCATENATE($F2616," ",$G2616),AllocFactorMatrix,(Q$4+1),FALSE)*$E2619</f>
        <v>0</v>
      </c>
      <c r="R2616" s="25">
        <f t="shared" ca="1" si="1175"/>
        <v>1748.0713967475363</v>
      </c>
      <c r="S2616" s="25">
        <f ca="1">VLOOKUP(CONCATENATE($F2616," ",$G2616),AllocFactorMatrix,(S$4+1),FALSE)*$E2619</f>
        <v>77.370612703814473</v>
      </c>
      <c r="T2616" s="25">
        <f ca="1">VLOOKUP(CONCATENATE($F2616," ",$G2616),AllocFactorMatrix,(T$4+1),FALSE)*$E2619</f>
        <v>0</v>
      </c>
      <c r="U2616" s="25">
        <f ca="1">VLOOKUP(CONCATENATE($F2616," ",$G2616),AllocFactorMatrix,(U$4+1),FALSE)*$E2619</f>
        <v>0</v>
      </c>
      <c r="V2616" s="25">
        <f ca="1">VLOOKUP(CONCATENATE($F2616," ",$G2616),AllocFactorMatrix,(V$4+1),FALSE)*$E2619</f>
        <v>0</v>
      </c>
      <c r="W2616" s="25">
        <f t="shared" ca="1" si="1176"/>
        <v>77.370612703814473</v>
      </c>
      <c r="X2616" s="25">
        <f ca="1">VLOOKUP(CONCATENATE($F2616," ",$G2616),AllocFactorMatrix,(X$4+1),FALSE)*$E2619</f>
        <v>486.51434591799523</v>
      </c>
      <c r="Y2616" s="25">
        <f ca="1">VLOOKUP(CONCATENATE($F2616," ",$G2616),AllocFactorMatrix,(Y$4+1),FALSE)*$E2619</f>
        <v>0</v>
      </c>
      <c r="Z2616" s="25">
        <f t="shared" ca="1" si="1174"/>
        <v>486.51434591799523</v>
      </c>
      <c r="AA2616" s="25">
        <f ca="1">VLOOKUP(CONCATENATE($F2616," ",$G2616),AllocFactorMatrix,(AA$4+1),FALSE)*$E2619</f>
        <v>7.9332364098645094</v>
      </c>
      <c r="AB2616" s="25">
        <f ca="1">VLOOKUP(CONCATENATE($F2616," ",$G2616),AllocFactorMatrix,(AB$4+1),FALSE)*$E2619</f>
        <v>175.17793224608423</v>
      </c>
      <c r="AC2616" s="25">
        <f ca="1">VLOOKUP(CONCATENATE($F2616," ",$G2616),AllocFactorMatrix,(AC$4+1),FALSE)*$E2619</f>
        <v>43.417223177899785</v>
      </c>
    </row>
    <row r="2617" spans="4:29" hidden="1" outlineLevel="1">
      <c r="F2617" s="61" t="str">
        <f>F2619</f>
        <v>RB_GUP</v>
      </c>
      <c r="G2617" s="20" t="str">
        <f>$G$13</f>
        <v>ENERGY</v>
      </c>
      <c r="H2617" s="24">
        <f t="shared" ca="1" si="1161"/>
        <v>3565.5948728863318</v>
      </c>
      <c r="I2617" s="25">
        <f ca="1">VLOOKUP(CONCATENATE($F2617," ",$G2617),AllocFactorMatrix,(I$4+1),FALSE)*$E2619</f>
        <v>1296.2095486638088</v>
      </c>
      <c r="J2617" s="25">
        <f ca="1">VLOOKUP(CONCATENATE($F2617," ",$G2617),AllocFactorMatrix,(J$4+1),FALSE)*$E2619</f>
        <v>418.37257428099571</v>
      </c>
      <c r="K2617" s="25">
        <f ca="1">VLOOKUP(CONCATENATE($F2617," ",$G2617),AllocFactorMatrix,(K$4+1),FALSE)*$E2619</f>
        <v>4.7895722242592713</v>
      </c>
      <c r="L2617" s="25">
        <f ca="1">VLOOKUP(CONCATENATE($F2617," ",$G2617),AllocFactorMatrix,(L$4+1),FALSE)*$E2619</f>
        <v>0.12139141141490076</v>
      </c>
      <c r="M2617" s="25">
        <f t="shared" ca="1" si="1173"/>
        <v>423.28353791666984</v>
      </c>
      <c r="N2617" s="25">
        <f ca="1">VLOOKUP(CONCATENATE($F2617," ",$G2617),AllocFactorMatrix,(N$4+1),FALSE)*$E2619</f>
        <v>202.45789356056204</v>
      </c>
      <c r="O2617" s="25">
        <f ca="1">VLOOKUP(CONCATENATE($F2617," ",$G2617),AllocFactorMatrix,(O$4+1),FALSE)*$E2619</f>
        <v>56.512050078352559</v>
      </c>
      <c r="P2617" s="25">
        <f ca="1">VLOOKUP(CONCATENATE($F2617," ",$G2617),AllocFactorMatrix,(P$4+1),FALSE)*$E2619</f>
        <v>4.474101849487444</v>
      </c>
      <c r="Q2617" s="25">
        <f ca="1">VLOOKUP(CONCATENATE($F2617," ",$G2617),AllocFactorMatrix,(Q$4+1),FALSE)*$E2619</f>
        <v>0.9171704098324871</v>
      </c>
      <c r="R2617" s="25">
        <f t="shared" ca="1" si="1175"/>
        <v>264.36121589823455</v>
      </c>
      <c r="S2617" s="25">
        <f ca="1">VLOOKUP(CONCATENATE($F2617," ",$G2617),AllocFactorMatrix,(S$4+1),FALSE)*$E2619</f>
        <v>13.490693545760465</v>
      </c>
      <c r="T2617" s="25">
        <f ca="1">VLOOKUP(CONCATENATE($F2617," ",$G2617),AllocFactorMatrix,(T$4+1),FALSE)*$E2619</f>
        <v>161.22470549501628</v>
      </c>
      <c r="U2617" s="25">
        <f ca="1">VLOOKUP(CONCATENATE($F2617," ",$G2617),AllocFactorMatrix,(U$4+1),FALSE)*$E2619</f>
        <v>1139.7832299650913</v>
      </c>
      <c r="V2617" s="25">
        <f ca="1">VLOOKUP(CONCATENATE($F2617," ",$G2617),AllocFactorMatrix,(V$4+1),FALSE)*$E2619</f>
        <v>182.66128041728447</v>
      </c>
      <c r="W2617" s="25">
        <f t="shared" ca="1" si="1176"/>
        <v>1497.1599094231524</v>
      </c>
      <c r="X2617" s="25">
        <f ca="1">VLOOKUP(CONCATENATE($F2617," ",$G2617),AllocFactorMatrix,(X$4+1),FALSE)*$E2619</f>
        <v>54.91586641236983</v>
      </c>
      <c r="Y2617" s="25">
        <f ca="1">VLOOKUP(CONCATENATE($F2617," ",$G2617),AllocFactorMatrix,(Y$4+1),FALSE)*$E2619</f>
        <v>1.2907168137714187</v>
      </c>
      <c r="Z2617" s="25">
        <f t="shared" ca="1" si="1174"/>
        <v>56.206583226141248</v>
      </c>
      <c r="AA2617" s="25">
        <f ca="1">VLOOKUP(CONCATENATE($F2617," ",$G2617),AllocFactorMatrix,(AA$4+1),FALSE)*$E2619</f>
        <v>1.2609258534118382</v>
      </c>
      <c r="AB2617" s="25">
        <f ca="1">VLOOKUP(CONCATENATE($F2617," ",$G2617),AllocFactorMatrix,(AB$4+1),FALSE)*$E2619</f>
        <v>21.696896281139168</v>
      </c>
      <c r="AC2617" s="25">
        <f ca="1">VLOOKUP(CONCATENATE($F2617," ",$G2617),AllocFactorMatrix,(AC$4+1),FALSE)*$E2619</f>
        <v>5.4162556237740302</v>
      </c>
    </row>
    <row r="2618" spans="4:29" hidden="1" outlineLevel="1">
      <c r="F2618" s="61" t="str">
        <f>F2619</f>
        <v>RB_GUP</v>
      </c>
      <c r="G2618" s="20" t="str">
        <f>$G$14</f>
        <v>CUSTOMER</v>
      </c>
      <c r="H2618" s="24">
        <f t="shared" ca="1" si="1161"/>
        <v>61992.39467410955</v>
      </c>
      <c r="I2618" s="25">
        <f ca="1">VLOOKUP(CONCATENATE($F2618," ",$G2618),AllocFactorMatrix,(I$4+1),FALSE)*$E2619</f>
        <v>44948.765132491942</v>
      </c>
      <c r="J2618" s="25">
        <f ca="1">VLOOKUP(CONCATENATE($F2618," ",$G2618),AllocFactorMatrix,(J$4+1),FALSE)*$E2619</f>
        <v>10958.877772307593</v>
      </c>
      <c r="K2618" s="25">
        <f ca="1">VLOOKUP(CONCATENATE($F2618," ",$G2618),AllocFactorMatrix,(K$4+1),FALSE)*$E2619</f>
        <v>88.924770362895316</v>
      </c>
      <c r="L2618" s="25">
        <f ca="1">VLOOKUP(CONCATENATE($F2618," ",$G2618),AllocFactorMatrix,(L$4+1),FALSE)*$E2619</f>
        <v>12.614874569206115</v>
      </c>
      <c r="M2618" s="25">
        <f t="shared" ca="1" si="1173"/>
        <v>11060.417417239694</v>
      </c>
      <c r="N2618" s="25">
        <f ca="1">VLOOKUP(CONCATENATE($F2618," ",$G2618),AllocFactorMatrix,(N$4+1),FALSE)*$E2619</f>
        <v>182.87030719742413</v>
      </c>
      <c r="O2618" s="25">
        <f ca="1">VLOOKUP(CONCATENATE($F2618," ",$G2618),AllocFactorMatrix,(O$4+1),FALSE)*$E2619</f>
        <v>74.544119211116353</v>
      </c>
      <c r="P2618" s="25">
        <f ca="1">VLOOKUP(CONCATENATE($F2618," ",$G2618),AllocFactorMatrix,(P$4+1),FALSE)*$E2619</f>
        <v>36.184503049743505</v>
      </c>
      <c r="Q2618" s="25">
        <f ca="1">VLOOKUP(CONCATENATE($F2618," ",$G2618),AllocFactorMatrix,(Q$4+1),FALSE)*$E2619</f>
        <v>15.498543461416871</v>
      </c>
      <c r="R2618" s="25">
        <f t="shared" ca="1" si="1175"/>
        <v>309.09747291970086</v>
      </c>
      <c r="S2618" s="25">
        <f ca="1">VLOOKUP(CONCATENATE($F2618," ",$G2618),AllocFactorMatrix,(S$4+1),FALSE)*$E2619</f>
        <v>2.6340464340251502</v>
      </c>
      <c r="T2618" s="25">
        <f ca="1">VLOOKUP(CONCATENATE($F2618," ",$G2618),AllocFactorMatrix,(T$4+1),FALSE)*$E2619</f>
        <v>46.401979575828214</v>
      </c>
      <c r="U2618" s="25">
        <f ca="1">VLOOKUP(CONCATENATE($F2618," ",$G2618),AllocFactorMatrix,(U$4+1),FALSE)*$E2619</f>
        <v>93.822797182803839</v>
      </c>
      <c r="V2618" s="25">
        <f ca="1">VLOOKUP(CONCATENATE($F2618," ",$G2618),AllocFactorMatrix,(V$4+1),FALSE)*$E2619</f>
        <v>23.248897514383241</v>
      </c>
      <c r="W2618" s="25">
        <f t="shared" ca="1" si="1176"/>
        <v>166.10772070704044</v>
      </c>
      <c r="X2618" s="25">
        <f ca="1">VLOOKUP(CONCATENATE($F2618," ",$G2618),AllocFactorMatrix,(X$4+1),FALSE)*$E2619</f>
        <v>61.891037674163059</v>
      </c>
      <c r="Y2618" s="25">
        <f ca="1">VLOOKUP(CONCATENATE($F2618," ",$G2618),AllocFactorMatrix,(Y$4+1),FALSE)*$E2619</f>
        <v>0.94925636813712277</v>
      </c>
      <c r="Z2618" s="25">
        <f t="shared" ca="1" si="1174"/>
        <v>62.840294042300179</v>
      </c>
      <c r="AA2618" s="25">
        <f ca="1">VLOOKUP(CONCATENATE($F2618," ",$G2618),AllocFactorMatrix,(AA$4+1),FALSE)*$E2619</f>
        <v>3.6737115802498632</v>
      </c>
      <c r="AB2618" s="25">
        <f ca="1">VLOOKUP(CONCATENATE($F2618," ",$G2618),AllocFactorMatrix,(AB$4+1),FALSE)*$E2619</f>
        <v>4722.4047305589474</v>
      </c>
      <c r="AC2618" s="25">
        <f ca="1">VLOOKUP(CONCATENATE($F2618," ",$G2618),AllocFactorMatrix,(AC$4+1),FALSE)*$E2619</f>
        <v>719.08819456967979</v>
      </c>
    </row>
    <row r="2619" spans="4:29" collapsed="1">
      <c r="D2619" s="58" t="s">
        <v>1173</v>
      </c>
      <c r="E2619" s="22">
        <f>SUM('Sch 5'!U473:U482)</f>
        <v>356739.31000000128</v>
      </c>
      <c r="F2619" s="61" t="s">
        <v>73</v>
      </c>
      <c r="G2619" s="20" t="str">
        <f>$G$15</f>
        <v>TOTAL</v>
      </c>
      <c r="H2619" s="24">
        <f t="shared" ca="1" si="1161"/>
        <v>356739.31000000122</v>
      </c>
      <c r="I2619" s="25">
        <f ca="1">VLOOKUP(CONCATENATE($F2619," ",$G2619),AllocFactorMatrix,(I$4+1),FALSE)*$E2619</f>
        <v>207761.02240215454</v>
      </c>
      <c r="J2619" s="25">
        <f ca="1">VLOOKUP(CONCATENATE($F2619," ",$G2619),AllocFactorMatrix,(J$4+1),FALSE)*$E2619</f>
        <v>51598.262372245939</v>
      </c>
      <c r="K2619" s="25">
        <f ca="1">VLOOKUP(CONCATENATE($F2619," ",$G2619),AllocFactorMatrix,(K$4+1),FALSE)*$E2619</f>
        <v>505.58767889600711</v>
      </c>
      <c r="L2619" s="25">
        <f ca="1">VLOOKUP(CONCATENATE($F2619," ",$G2619),AllocFactorMatrix,(L$4+1),FALSE)*$E2619</f>
        <v>20.035728959903835</v>
      </c>
      <c r="M2619" s="25">
        <f t="shared" ca="1" si="1173"/>
        <v>52123.885780101853</v>
      </c>
      <c r="N2619" s="25">
        <f ca="1">VLOOKUP(CONCATENATE($F2619," ",$G2619),AllocFactorMatrix,(N$4+1),FALSE)*$E2619</f>
        <v>17098.89238803734</v>
      </c>
      <c r="O2619" s="25">
        <f ca="1">VLOOKUP(CONCATENATE($F2619," ",$G2619),AllocFactorMatrix,(O$4+1),FALSE)*$E2619</f>
        <v>4386.4417859766991</v>
      </c>
      <c r="P2619" s="25">
        <f ca="1">VLOOKUP(CONCATENATE($F2619," ",$G2619),AllocFactorMatrix,(P$4+1),FALSE)*$E2619</f>
        <v>280.2130988898935</v>
      </c>
      <c r="Q2619" s="25">
        <f ca="1">VLOOKUP(CONCATENATE($F2619," ",$G2619),AllocFactorMatrix,(Q$4+1),FALSE)*$E2619</f>
        <v>56.568593259209706</v>
      </c>
      <c r="R2619" s="25">
        <f t="shared" ca="1" si="1175"/>
        <v>21822.115866163142</v>
      </c>
      <c r="S2619" s="25">
        <f ca="1">VLOOKUP(CONCATENATE($F2619," ",$G2619),AllocFactorMatrix,(S$4+1),FALSE)*$E2619</f>
        <v>970.91400776761861</v>
      </c>
      <c r="T2619" s="25">
        <f ca="1">VLOOKUP(CONCATENATE($F2619," ",$G2619),AllocFactorMatrix,(T$4+1),FALSE)*$E2619</f>
        <v>10018.405515209615</v>
      </c>
      <c r="U2619" s="25">
        <f ca="1">VLOOKUP(CONCATENATE($F2619," ",$G2619),AllocFactorMatrix,(U$4+1),FALSE)*$E2619</f>
        <v>47107.329177241154</v>
      </c>
      <c r="V2619" s="25">
        <f ca="1">VLOOKUP(CONCATENATE($F2619," ",$G2619),AllocFactorMatrix,(V$4+1),FALSE)*$E2619</f>
        <v>5997.2056606244305</v>
      </c>
      <c r="W2619" s="25">
        <f t="shared" ca="1" si="1176"/>
        <v>64093.854360842815</v>
      </c>
      <c r="X2619" s="25">
        <f ca="1">VLOOKUP(CONCATENATE($F2619," ",$G2619),AllocFactorMatrix,(X$4+1),FALSE)*$E2619</f>
        <v>4665.0945893885346</v>
      </c>
      <c r="Y2619" s="25">
        <f ca="1">VLOOKUP(CONCATENATE($F2619," ",$G2619),AllocFactorMatrix,(Y$4+1),FALSE)*$E2619</f>
        <v>99.956355239501917</v>
      </c>
      <c r="Z2619" s="25">
        <f t="shared" ca="1" si="1174"/>
        <v>4765.0509446280366</v>
      </c>
      <c r="AA2619" s="25">
        <f ca="1">VLOOKUP(CONCATENATE($F2619," ",$G2619),AllocFactorMatrix,(AA$4+1),FALSE)*$E2619</f>
        <v>82.915287862093493</v>
      </c>
      <c r="AB2619" s="25">
        <f ca="1">VLOOKUP(CONCATENATE($F2619," ",$G2619),AllocFactorMatrix,(AB$4+1),FALSE)*$E2619</f>
        <v>5242.2396616933338</v>
      </c>
      <c r="AC2619" s="25">
        <f ca="1">VLOOKUP(CONCATENATE($F2619," ",$G2619),AllocFactorMatrix,(AC$4+1),FALSE)*$E2619</f>
        <v>848.22569655550808</v>
      </c>
    </row>
    <row r="2620" spans="4:29" hidden="1" outlineLevel="1">
      <c r="F2620" s="61" t="str">
        <f>F2627</f>
        <v>RB_GUP</v>
      </c>
      <c r="G2620" s="20" t="str">
        <f>$G$8</f>
        <v>PRODUCTION</v>
      </c>
      <c r="H2620" s="24">
        <f t="shared" ca="1" si="1161"/>
        <v>943799.90049581509</v>
      </c>
      <c r="I2620" s="25">
        <f ca="1">VLOOKUP(CONCATENATE($F2620," ",$G2620),AllocFactorMatrix,(I$4+1),FALSE)*$E2627</f>
        <v>462785.59638114233</v>
      </c>
      <c r="J2620" s="25">
        <f ca="1">VLOOKUP(CONCATENATE($F2620," ",$G2620),AllocFactorMatrix,(J$4+1),FALSE)*$E2627</f>
        <v>117066.76100692844</v>
      </c>
      <c r="K2620" s="25">
        <f ca="1">VLOOKUP(CONCATENATE($F2620," ",$G2620),AllocFactorMatrix,(K$4+1),FALSE)*$E2627</f>
        <v>1368.6884980857392</v>
      </c>
      <c r="L2620" s="25">
        <f ca="1">VLOOKUP(CONCATENATE($F2620," ",$G2620),AllocFactorMatrix,(L$4+1),FALSE)*$E2627</f>
        <v>33.718335232198982</v>
      </c>
      <c r="M2620" s="25">
        <f t="shared" ref="M2620:M2627" ca="1" si="1177">SUBTOTAL(9,J2620:L2620)</f>
        <v>118469.16784024639</v>
      </c>
      <c r="N2620" s="25">
        <f ca="1">VLOOKUP(CONCATENATE($F2620," ",$G2620),AllocFactorMatrix,(N$4+1),FALSE)*$E2627</f>
        <v>48982.201543836869</v>
      </c>
      <c r="O2620" s="25">
        <f ca="1">VLOOKUP(CONCATENATE($F2620," ",$G2620),AllocFactorMatrix,(O$4+1),FALSE)*$E2627</f>
        <v>13949.89054029173</v>
      </c>
      <c r="P2620" s="25">
        <f ca="1">VLOOKUP(CONCATENATE($F2620," ",$G2620),AllocFactorMatrix,(P$4+1),FALSE)*$E2627</f>
        <v>1103.931383982962</v>
      </c>
      <c r="Q2620" s="25">
        <f ca="1">VLOOKUP(CONCATENATE($F2620," ",$G2620),AllocFactorMatrix,(Q$4+1),FALSE)*$E2627</f>
        <v>233.02045048183894</v>
      </c>
      <c r="R2620" s="25">
        <f ca="1">SUBTOTAL(9,N2620:Q2620)</f>
        <v>64269.043918593401</v>
      </c>
      <c r="S2620" s="25">
        <f ca="1">VLOOKUP(CONCATENATE($F2620," ",$G2620),AllocFactorMatrix,(S$4+1),FALSE)*$E2627</f>
        <v>2942.3757127654899</v>
      </c>
      <c r="T2620" s="25">
        <f ca="1">VLOOKUP(CONCATENATE($F2620," ",$G2620),AllocFactorMatrix,(T$4+1),FALSE)*$E2627</f>
        <v>32077.057155174272</v>
      </c>
      <c r="U2620" s="25">
        <f ca="1">VLOOKUP(CONCATENATE($F2620," ",$G2620),AllocFactorMatrix,(U$4+1),FALSE)*$E2627</f>
        <v>214231.05636347996</v>
      </c>
      <c r="V2620" s="25">
        <f ca="1">VLOOKUP(CONCATENATE($F2620," ",$G2620),AllocFactorMatrix,(V$4+1),FALSE)*$E2627</f>
        <v>33608.804718875144</v>
      </c>
      <c r="W2620" s="25">
        <f ca="1">SUBTOTAL(9,S2620:V2620)</f>
        <v>282859.29395029484</v>
      </c>
      <c r="X2620" s="25">
        <f ca="1">VLOOKUP(CONCATENATE($F2620," ",$G2620),AllocFactorMatrix,(X$4+1),FALSE)*$E2627</f>
        <v>13295.101611239314</v>
      </c>
      <c r="Y2620" s="25">
        <f ca="1">VLOOKUP(CONCATENATE($F2620," ",$G2620),AllocFactorMatrix,(Y$4+1),FALSE)*$E2627</f>
        <v>320.94861338373596</v>
      </c>
      <c r="Z2620" s="25">
        <f t="shared" ref="Z2620:Z2627" ca="1" si="1178">SUBTOTAL(9,X2620:Y2620)</f>
        <v>13616.05022462305</v>
      </c>
      <c r="AA2620" s="25">
        <f ca="1">VLOOKUP(CONCATENATE($F2620," ",$G2620),AllocFactorMatrix,(AA$4+1),FALSE)*$E2627</f>
        <v>231.79743193848992</v>
      </c>
      <c r="AB2620" s="25">
        <f ca="1">VLOOKUP(CONCATENATE($F2620," ",$G2620),AllocFactorMatrix,(AB$4+1),FALSE)*$E2627</f>
        <v>1256.8519281175891</v>
      </c>
      <c r="AC2620" s="25">
        <f ca="1">VLOOKUP(CONCATENATE($F2620," ",$G2620),AllocFactorMatrix,(AC$4+1),FALSE)*$E2627</f>
        <v>312.09882085908163</v>
      </c>
    </row>
    <row r="2621" spans="4:29" hidden="1" outlineLevel="1">
      <c r="F2621" s="61" t="str">
        <f>F2627</f>
        <v>RB_GUP</v>
      </c>
      <c r="G2621" s="20" t="str">
        <f>$G$9</f>
        <v>BULKTRAN</v>
      </c>
      <c r="H2621" s="24">
        <f t="shared" ca="1" si="1161"/>
        <v>999536.26904516527</v>
      </c>
      <c r="I2621" s="25">
        <f ca="1">VLOOKUP(CONCATENATE($F2621," ",$G2621),AllocFactorMatrix,(I$4+1),FALSE)*$E2627</f>
        <v>490115.52992497885</v>
      </c>
      <c r="J2621" s="25">
        <f ca="1">VLOOKUP(CONCATENATE($F2621," ",$G2621),AllocFactorMatrix,(J$4+1),FALSE)*$E2627</f>
        <v>123980.17150096755</v>
      </c>
      <c r="K2621" s="25">
        <f ca="1">VLOOKUP(CONCATENATE($F2621," ",$G2621),AllocFactorMatrix,(K$4+1),FALSE)*$E2627</f>
        <v>1449.5167822575086</v>
      </c>
      <c r="L2621" s="25">
        <f ca="1">VLOOKUP(CONCATENATE($F2621," ",$G2621),AllocFactorMatrix,(L$4+1),FALSE)*$E2627</f>
        <v>35.709581001969767</v>
      </c>
      <c r="M2621" s="25">
        <f t="shared" ca="1" si="1177"/>
        <v>125465.39786422702</v>
      </c>
      <c r="N2621" s="25">
        <f ca="1">VLOOKUP(CONCATENATE($F2621," ",$G2621),AllocFactorMatrix,(N$4+1),FALSE)*$E2627</f>
        <v>51874.859231310249</v>
      </c>
      <c r="O2621" s="25">
        <f ca="1">VLOOKUP(CONCATENATE($F2621," ",$G2621),AllocFactorMatrix,(O$4+1),FALSE)*$E2627</f>
        <v>14773.705249287073</v>
      </c>
      <c r="P2621" s="25">
        <f ca="1">VLOOKUP(CONCATENATE($F2621," ",$G2621),AllocFactorMatrix,(P$4+1),FALSE)*$E2627</f>
        <v>1169.1243623235457</v>
      </c>
      <c r="Q2621" s="25">
        <f ca="1">VLOOKUP(CONCATENATE($F2621," ",$G2621),AllocFactorMatrix,(Q$4+1),FALSE)*$E2627</f>
        <v>246.78153871756382</v>
      </c>
      <c r="R2621" s="25">
        <f t="shared" ref="R2621:R2627" ca="1" si="1179">SUBTOTAL(9,N2621:Q2621)</f>
        <v>68064.470381638443</v>
      </c>
      <c r="S2621" s="25">
        <f ca="1">VLOOKUP(CONCATENATE($F2621," ",$G2621),AllocFactorMatrix,(S$4+1),FALSE)*$E2627</f>
        <v>3116.1385379694348</v>
      </c>
      <c r="T2621" s="25">
        <f ca="1">VLOOKUP(CONCATENATE($F2621," ",$G2621),AllocFactorMatrix,(T$4+1),FALSE)*$E2627</f>
        <v>33971.376786528461</v>
      </c>
      <c r="U2621" s="25">
        <f ca="1">VLOOKUP(CONCATENATE($F2621," ",$G2621),AllocFactorMatrix,(U$4+1),FALSE)*$E2627</f>
        <v>226882.53164538956</v>
      </c>
      <c r="V2621" s="25">
        <f ca="1">VLOOKUP(CONCATENATE($F2621," ",$G2621),AllocFactorMatrix,(V$4+1),FALSE)*$E2627</f>
        <v>35593.58213337823</v>
      </c>
      <c r="W2621" s="25">
        <f t="shared" ref="W2621:W2627" ca="1" si="1180">SUBTOTAL(9,S2621:V2621)</f>
        <v>299563.6291032657</v>
      </c>
      <c r="X2621" s="25">
        <f ca="1">VLOOKUP(CONCATENATE($F2621," ",$G2621),AllocFactorMatrix,(X$4+1),FALSE)*$E2627</f>
        <v>14080.247575882669</v>
      </c>
      <c r="Y2621" s="25">
        <f ca="1">VLOOKUP(CONCATENATE($F2621," ",$G2621),AllocFactorMatrix,(Y$4+1),FALSE)*$E2627</f>
        <v>339.90232400773721</v>
      </c>
      <c r="Z2621" s="25">
        <f t="shared" ca="1" si="1178"/>
        <v>14420.149899890406</v>
      </c>
      <c r="AA2621" s="25">
        <f ca="1">VLOOKUP(CONCATENATE($F2621," ",$G2621),AllocFactorMatrix,(AA$4+1),FALSE)*$E2627</f>
        <v>245.48629447018706</v>
      </c>
      <c r="AB2621" s="25">
        <f ca="1">VLOOKUP(CONCATENATE($F2621," ",$G2621),AllocFactorMatrix,(AB$4+1),FALSE)*$E2627</f>
        <v>1331.0756721980047</v>
      </c>
      <c r="AC2621" s="25">
        <f ca="1">VLOOKUP(CONCATENATE($F2621," ",$G2621),AllocFactorMatrix,(AC$4+1),FALSE)*$E2627</f>
        <v>330.52990449670529</v>
      </c>
    </row>
    <row r="2622" spans="4:29" hidden="1" outlineLevel="1">
      <c r="F2622" s="61" t="str">
        <f>F2627</f>
        <v>RB_GUP</v>
      </c>
      <c r="G2622" s="20" t="str">
        <f>$G$10</f>
        <v>SUBTRAN</v>
      </c>
      <c r="H2622" s="24">
        <f t="shared" ca="1" si="1161"/>
        <v>383174.02857104636</v>
      </c>
      <c r="I2622" s="25">
        <f ca="1">VLOOKUP(CONCATENATE($F2622," ",$G2622),AllocFactorMatrix,(I$4+1),FALSE)*$E2627</f>
        <v>181970.03875367346</v>
      </c>
      <c r="J2622" s="25">
        <f ca="1">VLOOKUP(CONCATENATE($F2622," ",$G2622),AllocFactorMatrix,(J$4+1),FALSE)*$E2627</f>
        <v>46581.644818793757</v>
      </c>
      <c r="K2622" s="25">
        <f ca="1">VLOOKUP(CONCATENATE($F2622," ",$G2622),AllocFactorMatrix,(K$4+1),FALSE)*$E2627</f>
        <v>542.82627763141807</v>
      </c>
      <c r="L2622" s="25">
        <f ca="1">VLOOKUP(CONCATENATE($F2622," ",$G2622),AllocFactorMatrix,(L$4+1),FALSE)*$E2627</f>
        <v>17.796136210683894</v>
      </c>
      <c r="M2622" s="25">
        <f t="shared" ca="1" si="1177"/>
        <v>47142.267232635859</v>
      </c>
      <c r="N2622" s="25">
        <f ca="1">VLOOKUP(CONCATENATE($F2622," ",$G2622),AllocFactorMatrix,(N$4+1),FALSE)*$E2627</f>
        <v>20302.54397881727</v>
      </c>
      <c r="O2622" s="25">
        <f ca="1">VLOOKUP(CONCATENATE($F2622," ",$G2622),AllocFactorMatrix,(O$4+1),FALSE)*$E2627</f>
        <v>5754.710248440615</v>
      </c>
      <c r="P2622" s="25">
        <f ca="1">VLOOKUP(CONCATENATE($F2622," ",$G2622),AllocFactorMatrix,(P$4+1),FALSE)*$E2627</f>
        <v>589.47178572498387</v>
      </c>
      <c r="Q2622" s="25">
        <f ca="1">VLOOKUP(CONCATENATE($F2622," ",$G2622),AllocFactorMatrix,(Q$4+1),FALSE)*$E2627</f>
        <v>0</v>
      </c>
      <c r="R2622" s="25">
        <f t="shared" ca="1" si="1179"/>
        <v>26646.726012982872</v>
      </c>
      <c r="S2622" s="25">
        <f ca="1">VLOOKUP(CONCATENATE($F2622," ",$G2622),AllocFactorMatrix,(S$4+1),FALSE)*$E2627</f>
        <v>1137.0336439139598</v>
      </c>
      <c r="T2622" s="25">
        <f ca="1">VLOOKUP(CONCATENATE($F2622," ",$G2622),AllocFactorMatrix,(T$4+1),FALSE)*$E2627</f>
        <v>13141.699038383013</v>
      </c>
      <c r="U2622" s="25">
        <f ca="1">VLOOKUP(CONCATENATE($F2622," ",$G2622),AllocFactorMatrix,(U$4+1),FALSE)*$E2627</f>
        <v>107048.93370550414</v>
      </c>
      <c r="V2622" s="25">
        <f ca="1">VLOOKUP(CONCATENATE($F2622," ",$G2622),AllocFactorMatrix,(V$4+1),FALSE)*$E2627</f>
        <v>0</v>
      </c>
      <c r="W2622" s="25">
        <f t="shared" ca="1" si="1180"/>
        <v>121327.66638780112</v>
      </c>
      <c r="X2622" s="25">
        <f ca="1">VLOOKUP(CONCATENATE($F2622," ",$G2622),AllocFactorMatrix,(X$4+1),FALSE)*$E2627</f>
        <v>5509.9953238807075</v>
      </c>
      <c r="Y2622" s="25">
        <f ca="1">VLOOKUP(CONCATENATE($F2622," ",$G2622),AllocFactorMatrix,(Y$4+1),FALSE)*$E2627</f>
        <v>131.8303083188699</v>
      </c>
      <c r="Z2622" s="25">
        <f t="shared" ca="1" si="1178"/>
        <v>5641.8256321995777</v>
      </c>
      <c r="AA2622" s="25">
        <f ca="1">VLOOKUP(CONCATENATE($F2622," ",$G2622),AllocFactorMatrix,(AA$4+1),FALSE)*$E2627</f>
        <v>90.479280753749947</v>
      </c>
      <c r="AB2622" s="25">
        <f ca="1">VLOOKUP(CONCATENATE($F2622," ",$G2622),AllocFactorMatrix,(AB$4+1),FALSE)*$E2627</f>
        <v>284.22247799722669</v>
      </c>
      <c r="AC2622" s="25">
        <f ca="1">VLOOKUP(CONCATENATE($F2622," ",$G2622),AllocFactorMatrix,(AC$4+1),FALSE)*$E2627</f>
        <v>70.802793002504913</v>
      </c>
    </row>
    <row r="2623" spans="4:29" hidden="1" outlineLevel="1">
      <c r="F2623" s="61" t="str">
        <f>F2627</f>
        <v>RB_GUP</v>
      </c>
      <c r="G2623" s="20" t="str">
        <f>$G$11</f>
        <v>DISTPRI</v>
      </c>
      <c r="H2623" s="24">
        <f t="shared" ca="1" si="1161"/>
        <v>799374.36784458603</v>
      </c>
      <c r="I2623" s="25">
        <f ca="1">VLOOKUP(CONCATENATE($F2623," ",$G2623),AllocFactorMatrix,(I$4+1),FALSE)*$E2627</f>
        <v>531183.19158725196</v>
      </c>
      <c r="J2623" s="25">
        <f ca="1">VLOOKUP(CONCATENATE($F2623," ",$G2623),AllocFactorMatrix,(J$4+1),FALSE)*$E2627</f>
        <v>133731.5443154214</v>
      </c>
      <c r="K2623" s="25">
        <f ca="1">VLOOKUP(CONCATENATE($F2623," ",$G2623),AllocFactorMatrix,(K$4+1),FALSE)*$E2627</f>
        <v>1560.5991960687604</v>
      </c>
      <c r="L2623" s="25">
        <f ca="1">VLOOKUP(CONCATENATE($F2623," ",$G2623),AllocFactorMatrix,(L$4+1),FALSE)*$E2627</f>
        <v>0</v>
      </c>
      <c r="M2623" s="25">
        <f t="shared" ca="1" si="1177"/>
        <v>135292.14351149017</v>
      </c>
      <c r="N2623" s="25">
        <f ca="1">VLOOKUP(CONCATENATE($F2623," ",$G2623),AllocFactorMatrix,(N$4+1),FALSE)*$E2627</f>
        <v>57668.746280794003</v>
      </c>
      <c r="O2623" s="25">
        <f ca="1">VLOOKUP(CONCATENATE($F2623," ",$G2623),AllocFactorMatrix,(O$4+1),FALSE)*$E2627</f>
        <v>16370.91112445555</v>
      </c>
      <c r="P2623" s="25">
        <f ca="1">VLOOKUP(CONCATENATE($F2623," ",$G2623),AllocFactorMatrix,(P$4+1),FALSE)*$E2627</f>
        <v>0</v>
      </c>
      <c r="Q2623" s="25">
        <f ca="1">VLOOKUP(CONCATENATE($F2623," ",$G2623),AllocFactorMatrix,(Q$4+1),FALSE)*$E2627</f>
        <v>0</v>
      </c>
      <c r="R2623" s="25">
        <f t="shared" ca="1" si="1179"/>
        <v>74039.657405249556</v>
      </c>
      <c r="S2623" s="25">
        <f ca="1">VLOOKUP(CONCATENATE($F2623," ",$G2623),AllocFactorMatrix,(S$4+1),FALSE)*$E2627</f>
        <v>3289.0604942630152</v>
      </c>
      <c r="T2623" s="25">
        <f ca="1">VLOOKUP(CONCATENATE($F2623," ",$G2623),AllocFactorMatrix,(T$4+1),FALSE)*$E2627</f>
        <v>38042.585321740786</v>
      </c>
      <c r="U2623" s="25">
        <f ca="1">VLOOKUP(CONCATENATE($F2623," ",$G2623),AllocFactorMatrix,(U$4+1),FALSE)*$E2627</f>
        <v>0</v>
      </c>
      <c r="V2623" s="25">
        <f ca="1">VLOOKUP(CONCATENATE($F2623," ",$G2623),AllocFactorMatrix,(V$4+1),FALSE)*$E2627</f>
        <v>0</v>
      </c>
      <c r="W2623" s="25">
        <f t="shared" ca="1" si="1180"/>
        <v>41331.645816003802</v>
      </c>
      <c r="X2623" s="25">
        <f ca="1">VLOOKUP(CONCATENATE($F2623," ",$G2623),AllocFactorMatrix,(X$4+1),FALSE)*$E2627</f>
        <v>15650.326096418301</v>
      </c>
      <c r="Y2623" s="25">
        <f ca="1">VLOOKUP(CONCATENATE($F2623," ",$G2623),AllocFactorMatrix,(Y$4+1),FALSE)*$E2627</f>
        <v>374.96887560723877</v>
      </c>
      <c r="Z2623" s="25">
        <f t="shared" ca="1" si="1178"/>
        <v>16025.29497202554</v>
      </c>
      <c r="AA2623" s="25">
        <f ca="1">VLOOKUP(CONCATENATE($F2623," ",$G2623),AllocFactorMatrix,(AA$4+1),FALSE)*$E2627</f>
        <v>269.26011787054841</v>
      </c>
      <c r="AB2623" s="25">
        <f ca="1">VLOOKUP(CONCATENATE($F2623," ",$G2623),AllocFactorMatrix,(AB$4+1),FALSE)*$E2627</f>
        <v>987.02271389851796</v>
      </c>
      <c r="AC2623" s="25">
        <f ca="1">VLOOKUP(CONCATENATE($F2623," ",$G2623),AllocFactorMatrix,(AC$4+1),FALSE)*$E2627</f>
        <v>246.15172079604054</v>
      </c>
    </row>
    <row r="2624" spans="4:29" hidden="1" outlineLevel="1">
      <c r="F2624" s="61" t="str">
        <f>F2627</f>
        <v>RB_GUP</v>
      </c>
      <c r="G2624" s="20" t="str">
        <f>$G$12</f>
        <v>DISTSEC</v>
      </c>
      <c r="H2624" s="24">
        <f t="shared" ca="1" si="1161"/>
        <v>353551.50190735119</v>
      </c>
      <c r="I2624" s="25">
        <f ca="1">VLOOKUP(CONCATENATE($F2624," ",$G2624),AllocFactorMatrix,(I$4+1),FALSE)*$E2627</f>
        <v>263962.17430683627</v>
      </c>
      <c r="J2624" s="25">
        <f ca="1">VLOOKUP(CONCATENATE($F2624," ",$G2624),AllocFactorMatrix,(J$4+1),FALSE)*$E2627</f>
        <v>59256.010293621177</v>
      </c>
      <c r="K2624" s="25">
        <f ca="1">VLOOKUP(CONCATENATE($F2624," ",$G2624),AllocFactorMatrix,(K$4+1),FALSE)*$E2627</f>
        <v>0</v>
      </c>
      <c r="L2624" s="25">
        <f ca="1">VLOOKUP(CONCATENATE($F2624," ",$G2624),AllocFactorMatrix,(L$4+1),FALSE)*$E2627</f>
        <v>0</v>
      </c>
      <c r="M2624" s="25">
        <f t="shared" ca="1" si="1177"/>
        <v>59256.010293621177</v>
      </c>
      <c r="N2624" s="25">
        <f ca="1">VLOOKUP(CONCATENATE($F2624," ",$G2624),AllocFactorMatrix,(N$4+1),FALSE)*$E2627</f>
        <v>20888.368311477432</v>
      </c>
      <c r="O2624" s="25">
        <f ca="1">VLOOKUP(CONCATENATE($F2624," ",$G2624),AllocFactorMatrix,(O$4+1),FALSE)*$E2627</f>
        <v>0</v>
      </c>
      <c r="P2624" s="25">
        <f ca="1">VLOOKUP(CONCATENATE($F2624," ",$G2624),AllocFactorMatrix,(P$4+1),FALSE)*$E2627</f>
        <v>0</v>
      </c>
      <c r="Q2624" s="25">
        <f ca="1">VLOOKUP(CONCATENATE($F2624," ",$G2624),AllocFactorMatrix,(Q$4+1),FALSE)*$E2627</f>
        <v>0</v>
      </c>
      <c r="R2624" s="25">
        <f t="shared" ca="1" si="1179"/>
        <v>20888.368311477432</v>
      </c>
      <c r="S2624" s="25">
        <f ca="1">VLOOKUP(CONCATENATE($F2624," ",$G2624),AllocFactorMatrix,(S$4+1),FALSE)*$E2627</f>
        <v>924.53080443336273</v>
      </c>
      <c r="T2624" s="25">
        <f ca="1">VLOOKUP(CONCATENATE($F2624," ",$G2624),AllocFactorMatrix,(T$4+1),FALSE)*$E2627</f>
        <v>0</v>
      </c>
      <c r="U2624" s="25">
        <f ca="1">VLOOKUP(CONCATENATE($F2624," ",$G2624),AllocFactorMatrix,(U$4+1),FALSE)*$E2627</f>
        <v>0</v>
      </c>
      <c r="V2624" s="25">
        <f ca="1">VLOOKUP(CONCATENATE($F2624," ",$G2624),AllocFactorMatrix,(V$4+1),FALSE)*$E2627</f>
        <v>0</v>
      </c>
      <c r="W2624" s="25">
        <f t="shared" ca="1" si="1180"/>
        <v>924.53080443336273</v>
      </c>
      <c r="X2624" s="25">
        <f ca="1">VLOOKUP(CONCATENATE($F2624," ",$G2624),AllocFactorMatrix,(X$4+1),FALSE)*$E2627</f>
        <v>5813.5444955285948</v>
      </c>
      <c r="Y2624" s="25">
        <f ca="1">VLOOKUP(CONCATENATE($F2624," ",$G2624),AllocFactorMatrix,(Y$4+1),FALSE)*$E2627</f>
        <v>0</v>
      </c>
      <c r="Z2624" s="25">
        <f t="shared" ca="1" si="1178"/>
        <v>5813.5444955285948</v>
      </c>
      <c r="AA2624" s="25">
        <f ca="1">VLOOKUP(CONCATENATE($F2624," ",$G2624),AllocFactorMatrix,(AA$4+1),FALSE)*$E2627</f>
        <v>94.797251610888111</v>
      </c>
      <c r="AB2624" s="25">
        <f ca="1">VLOOKUP(CONCATENATE($F2624," ",$G2624),AllocFactorMatrix,(AB$4+1),FALSE)*$E2627</f>
        <v>2093.2675722556432</v>
      </c>
      <c r="AC2624" s="25">
        <f ca="1">VLOOKUP(CONCATENATE($F2624," ",$G2624),AllocFactorMatrix,(AC$4+1),FALSE)*$E2627</f>
        <v>518.80887158784958</v>
      </c>
    </row>
    <row r="2625" spans="4:29" hidden="1" outlineLevel="1">
      <c r="F2625" s="61" t="str">
        <f>F2627</f>
        <v>RB_GUP</v>
      </c>
      <c r="G2625" s="20" t="str">
        <f>$G$13</f>
        <v>ENERGY</v>
      </c>
      <c r="H2625" s="24">
        <f t="shared" ca="1" si="1161"/>
        <v>42606.645868665233</v>
      </c>
      <c r="I2625" s="25">
        <f ca="1">VLOOKUP(CONCATENATE($F2625," ",$G2625),AllocFactorMatrix,(I$4+1),FALSE)*$E2627</f>
        <v>15488.899659201938</v>
      </c>
      <c r="J2625" s="25">
        <f ca="1">VLOOKUP(CONCATENATE($F2625," ",$G2625),AllocFactorMatrix,(J$4+1),FALSE)*$E2627</f>
        <v>4999.2926142847527</v>
      </c>
      <c r="K2625" s="25">
        <f ca="1">VLOOKUP(CONCATENATE($F2625," ",$G2625),AllocFactorMatrix,(K$4+1),FALSE)*$E2627</f>
        <v>57.232415598639854</v>
      </c>
      <c r="L2625" s="25">
        <f ca="1">VLOOKUP(CONCATENATE($F2625," ",$G2625),AllocFactorMatrix,(L$4+1),FALSE)*$E2627</f>
        <v>1.450552029054649</v>
      </c>
      <c r="M2625" s="25">
        <f t="shared" ca="1" si="1177"/>
        <v>5057.9755819124475</v>
      </c>
      <c r="N2625" s="25">
        <f ca="1">VLOOKUP(CONCATENATE($F2625," ",$G2625),AllocFactorMatrix,(N$4+1),FALSE)*$E2627</f>
        <v>2419.2461796053785</v>
      </c>
      <c r="O2625" s="25">
        <f ca="1">VLOOKUP(CONCATENATE($F2625," ",$G2625),AllocFactorMatrix,(O$4+1),FALSE)*$E2627</f>
        <v>675.28392619982333</v>
      </c>
      <c r="P2625" s="25">
        <f ca="1">VLOOKUP(CONCATENATE($F2625," ",$G2625),AllocFactorMatrix,(P$4+1),FALSE)*$E2627</f>
        <v>53.46274040582194</v>
      </c>
      <c r="Q2625" s="25">
        <f ca="1">VLOOKUP(CONCATENATE($F2625," ",$G2625),AllocFactorMatrix,(Q$4+1),FALSE)*$E2627</f>
        <v>10.959617187613418</v>
      </c>
      <c r="R2625" s="25">
        <f t="shared" ca="1" si="1179"/>
        <v>3158.9524633986371</v>
      </c>
      <c r="S2625" s="25">
        <f ca="1">VLOOKUP(CONCATENATE($F2625," ",$G2625),AllocFactorMatrix,(S$4+1),FALSE)*$E2627</f>
        <v>161.20541534254883</v>
      </c>
      <c r="T2625" s="25">
        <f ca="1">VLOOKUP(CONCATENATE($F2625," ",$G2625),AllocFactorMatrix,(T$4+1),FALSE)*$E2627</f>
        <v>1926.5351721648017</v>
      </c>
      <c r="U2625" s="25">
        <f ca="1">VLOOKUP(CONCATENATE($F2625," ",$G2625),AllocFactorMatrix,(U$4+1),FALSE)*$E2627</f>
        <v>13619.702231301193</v>
      </c>
      <c r="V2625" s="25">
        <f ca="1">VLOOKUP(CONCATENATE($F2625," ",$G2625),AllocFactorMatrix,(V$4+1),FALSE)*$E2627</f>
        <v>2182.6889386219664</v>
      </c>
      <c r="W2625" s="25">
        <f t="shared" ca="1" si="1180"/>
        <v>17890.13175743051</v>
      </c>
      <c r="X2625" s="25">
        <f ca="1">VLOOKUP(CONCATENATE($F2625," ",$G2625),AllocFactorMatrix,(X$4+1),FALSE)*$E2627</f>
        <v>656.21052200715303</v>
      </c>
      <c r="Y2625" s="25">
        <f ca="1">VLOOKUP(CONCATENATE($F2625," ",$G2625),AllocFactorMatrix,(Y$4+1),FALSE)*$E2627</f>
        <v>15.423264886112564</v>
      </c>
      <c r="Z2625" s="25">
        <f t="shared" ca="1" si="1178"/>
        <v>671.63378689326555</v>
      </c>
      <c r="AA2625" s="25">
        <f ca="1">VLOOKUP(CONCATENATE($F2625," ",$G2625),AllocFactorMatrix,(AA$4+1),FALSE)*$E2627</f>
        <v>15.067281398537993</v>
      </c>
      <c r="AB2625" s="25">
        <f ca="1">VLOOKUP(CONCATENATE($F2625," ",$G2625),AllocFactorMatrix,(AB$4+1),FALSE)*$E2627</f>
        <v>259.26444513628456</v>
      </c>
      <c r="AC2625" s="25">
        <f ca="1">VLOOKUP(CONCATENATE($F2625," ",$G2625),AllocFactorMatrix,(AC$4+1),FALSE)*$E2627</f>
        <v>64.720893293606466</v>
      </c>
    </row>
    <row r="2626" spans="4:29" hidden="1" outlineLevel="1">
      <c r="F2626" s="61" t="str">
        <f>F2627</f>
        <v>RB_GUP</v>
      </c>
      <c r="G2626" s="20" t="str">
        <f>$G$14</f>
        <v>CUSTOMER</v>
      </c>
      <c r="H2626" s="24">
        <f t="shared" ca="1" si="1161"/>
        <v>740770.64293403714</v>
      </c>
      <c r="I2626" s="25">
        <f ca="1">VLOOKUP(CONCATENATE($F2626," ",$G2626),AllocFactorMatrix,(I$4+1),FALSE)*$E2627</f>
        <v>537109.84744703036</v>
      </c>
      <c r="J2626" s="25">
        <f ca="1">VLOOKUP(CONCATENATE($F2626," ",$G2626),AllocFactorMatrix,(J$4+1),FALSE)*$E2627</f>
        <v>130951.788133105</v>
      </c>
      <c r="K2626" s="25">
        <f ca="1">VLOOKUP(CONCATENATE($F2626," ",$G2626),AllocFactorMatrix,(K$4+1),FALSE)*$E2627</f>
        <v>1062.5958177736702</v>
      </c>
      <c r="L2626" s="25">
        <f ca="1">VLOOKUP(CONCATENATE($F2626," ",$G2626),AllocFactorMatrix,(L$4+1),FALSE)*$E2627</f>
        <v>150.73992211928169</v>
      </c>
      <c r="M2626" s="25">
        <f t="shared" ca="1" si="1177"/>
        <v>132165.12387299794</v>
      </c>
      <c r="N2626" s="25">
        <f ca="1">VLOOKUP(CONCATENATE($F2626," ",$G2626),AllocFactorMatrix,(N$4+1),FALSE)*$E2627</f>
        <v>2185.1866789194414</v>
      </c>
      <c r="O2626" s="25">
        <f ca="1">VLOOKUP(CONCATENATE($F2626," ",$G2626),AllocFactorMatrix,(O$4+1),FALSE)*$E2627</f>
        <v>890.75596136040576</v>
      </c>
      <c r="P2626" s="25">
        <f ca="1">VLOOKUP(CONCATENATE($F2626," ",$G2626),AllocFactorMatrix,(P$4+1),FALSE)*$E2627</f>
        <v>432.38235479233208</v>
      </c>
      <c r="Q2626" s="25">
        <f ca="1">VLOOKUP(CONCATENATE($F2626," ",$G2626),AllocFactorMatrix,(Q$4+1),FALSE)*$E2627</f>
        <v>185.19797573249332</v>
      </c>
      <c r="R2626" s="25">
        <f t="shared" ca="1" si="1179"/>
        <v>3693.5229708046727</v>
      </c>
      <c r="S2626" s="25">
        <f ca="1">VLOOKUP(CONCATENATE($F2626," ",$G2626),AllocFactorMatrix,(S$4+1),FALSE)*$E2627</f>
        <v>31.475220157382068</v>
      </c>
      <c r="T2626" s="25">
        <f ca="1">VLOOKUP(CONCATENATE($F2626," ",$G2626),AllocFactorMatrix,(T$4+1),FALSE)*$E2627</f>
        <v>554.4748581579463</v>
      </c>
      <c r="U2626" s="25">
        <f ca="1">VLOOKUP(CONCATENATE($F2626," ",$G2626),AllocFactorMatrix,(U$4+1),FALSE)*$E2627</f>
        <v>1121.1241984817495</v>
      </c>
      <c r="V2626" s="25">
        <f ca="1">VLOOKUP(CONCATENATE($F2626," ",$G2626),AllocFactorMatrix,(V$4+1),FALSE)*$E2627</f>
        <v>277.80989667801668</v>
      </c>
      <c r="W2626" s="25">
        <f t="shared" ca="1" si="1180"/>
        <v>1984.8841734750945</v>
      </c>
      <c r="X2626" s="25">
        <f ca="1">VLOOKUP(CONCATENATE($F2626," ",$G2626),AllocFactorMatrix,(X$4+1),FALSE)*$E2627</f>
        <v>739.55948968836981</v>
      </c>
      <c r="Y2626" s="25">
        <f ca="1">VLOOKUP(CONCATENATE($F2626," ",$G2626),AllocFactorMatrix,(Y$4+1),FALSE)*$E2627</f>
        <v>11.343024476320823</v>
      </c>
      <c r="Z2626" s="25">
        <f t="shared" ca="1" si="1178"/>
        <v>750.90251416469061</v>
      </c>
      <c r="AA2626" s="25">
        <f ca="1">VLOOKUP(CONCATENATE($F2626," ",$G2626),AllocFactorMatrix,(AA$4+1),FALSE)*$E2627</f>
        <v>43.898573422788935</v>
      </c>
      <c r="AB2626" s="25">
        <f ca="1">VLOOKUP(CONCATENATE($F2626," ",$G2626),AllocFactorMatrix,(AB$4+1),FALSE)*$E2627</f>
        <v>56429.805734087604</v>
      </c>
      <c r="AC2626" s="25">
        <f ca="1">VLOOKUP(CONCATENATE($F2626," ",$G2626),AllocFactorMatrix,(AC$4+1),FALSE)*$E2627</f>
        <v>8592.6576480538079</v>
      </c>
    </row>
    <row r="2627" spans="4:29" collapsed="1">
      <c r="D2627" s="58" t="s">
        <v>1249</v>
      </c>
      <c r="E2627" s="22">
        <f>'Sch 5'!AN473</f>
        <v>4262813.3566666655</v>
      </c>
      <c r="F2627" s="61" t="s">
        <v>73</v>
      </c>
      <c r="G2627" s="20" t="str">
        <f>$G$15</f>
        <v>TOTAL</v>
      </c>
      <c r="H2627" s="24">
        <f t="shared" ca="1" si="1161"/>
        <v>4262813.3566666655</v>
      </c>
      <c r="I2627" s="25">
        <f ca="1">VLOOKUP(CONCATENATE($F2627," ",$G2627),AllocFactorMatrix,(I$4+1),FALSE)*$E2627</f>
        <v>2482615.2780601149</v>
      </c>
      <c r="J2627" s="25">
        <f ca="1">VLOOKUP(CONCATENATE($F2627," ",$G2627),AllocFactorMatrix,(J$4+1),FALSE)*$E2627</f>
        <v>616567.21268312214</v>
      </c>
      <c r="K2627" s="25">
        <f ca="1">VLOOKUP(CONCATENATE($F2627," ",$G2627),AllocFactorMatrix,(K$4+1),FALSE)*$E2627</f>
        <v>6041.4589874157364</v>
      </c>
      <c r="L2627" s="25">
        <f ca="1">VLOOKUP(CONCATENATE($F2627," ",$G2627),AllocFactorMatrix,(L$4+1),FALSE)*$E2627</f>
        <v>239.41452659318895</v>
      </c>
      <c r="M2627" s="25">
        <f t="shared" ca="1" si="1177"/>
        <v>622848.08619713108</v>
      </c>
      <c r="N2627" s="25">
        <f ca="1">VLOOKUP(CONCATENATE($F2627," ",$G2627),AllocFactorMatrix,(N$4+1),FALSE)*$E2627</f>
        <v>204321.15220476067</v>
      </c>
      <c r="O2627" s="25">
        <f ca="1">VLOOKUP(CONCATENATE($F2627," ",$G2627),AllocFactorMatrix,(O$4+1),FALSE)*$E2627</f>
        <v>52415.257050035194</v>
      </c>
      <c r="P2627" s="25">
        <f ca="1">VLOOKUP(CONCATENATE($F2627," ",$G2627),AllocFactorMatrix,(P$4+1),FALSE)*$E2627</f>
        <v>3348.3726272296453</v>
      </c>
      <c r="Q2627" s="25">
        <f ca="1">VLOOKUP(CONCATENATE($F2627," ",$G2627),AllocFactorMatrix,(Q$4+1),FALSE)*$E2627</f>
        <v>675.95958211950949</v>
      </c>
      <c r="R2627" s="25">
        <f t="shared" ca="1" si="1179"/>
        <v>260760.74146414502</v>
      </c>
      <c r="S2627" s="25">
        <f ca="1">VLOOKUP(CONCATENATE($F2627," ",$G2627),AllocFactorMatrix,(S$4+1),FALSE)*$E2627</f>
        <v>11601.819828845193</v>
      </c>
      <c r="T2627" s="25">
        <f ca="1">VLOOKUP(CONCATENATE($F2627," ",$G2627),AllocFactorMatrix,(T$4+1),FALSE)*$E2627</f>
        <v>119713.72833214927</v>
      </c>
      <c r="U2627" s="25">
        <f ca="1">VLOOKUP(CONCATENATE($F2627," ",$G2627),AllocFactorMatrix,(U$4+1),FALSE)*$E2627</f>
        <v>562903.34814415663</v>
      </c>
      <c r="V2627" s="25">
        <f ca="1">VLOOKUP(CONCATENATE($F2627," ",$G2627),AllocFactorMatrix,(V$4+1),FALSE)*$E2627</f>
        <v>71662.885687553367</v>
      </c>
      <c r="W2627" s="25">
        <f t="shared" ca="1" si="1180"/>
        <v>765881.78199270437</v>
      </c>
      <c r="X2627" s="25">
        <f ca="1">VLOOKUP(CONCATENATE($F2627," ",$G2627),AllocFactorMatrix,(X$4+1),FALSE)*$E2627</f>
        <v>55744.985114645104</v>
      </c>
      <c r="Y2627" s="25">
        <f ca="1">VLOOKUP(CONCATENATE($F2627," ",$G2627),AllocFactorMatrix,(Y$4+1),FALSE)*$E2627</f>
        <v>1194.4164106800151</v>
      </c>
      <c r="Z2627" s="25">
        <f t="shared" ca="1" si="1178"/>
        <v>56939.40152532512</v>
      </c>
      <c r="AA2627" s="25">
        <f ca="1">VLOOKUP(CONCATENATE($F2627," ",$G2627),AllocFactorMatrix,(AA$4+1),FALSE)*$E2627</f>
        <v>990.78623146519044</v>
      </c>
      <c r="AB2627" s="25">
        <f ca="1">VLOOKUP(CONCATENATE($F2627," ",$G2627),AllocFactorMatrix,(AB$4+1),FALSE)*$E2627</f>
        <v>62641.510543690863</v>
      </c>
      <c r="AC2627" s="25">
        <f ca="1">VLOOKUP(CONCATENATE($F2627," ",$G2627),AllocFactorMatrix,(AC$4+1),FALSE)*$E2627</f>
        <v>10135.770652089597</v>
      </c>
    </row>
    <row r="2628" spans="4:29" hidden="1" outlineLevel="1">
      <c r="F2628" s="61" t="str">
        <f>F2635</f>
        <v>TDPLANT</v>
      </c>
      <c r="G2628" s="20" t="str">
        <f>$G$8</f>
        <v>PRODUCTION</v>
      </c>
      <c r="H2628" s="24">
        <f t="shared" ref="H2628:H2643" si="1181">SUBTOTAL(9,I2628:AC2628)</f>
        <v>0</v>
      </c>
      <c r="I2628" s="25">
        <f>VLOOKUP(CONCATENATE($F2628," ",$G2628),AllocFactorMatrix,(I$4+1),FALSE)*$E2635</f>
        <v>0</v>
      </c>
      <c r="J2628" s="25">
        <f>VLOOKUP(CONCATENATE($F2628," ",$G2628),AllocFactorMatrix,(J$4+1),FALSE)*$E2635</f>
        <v>0</v>
      </c>
      <c r="K2628" s="25">
        <f>VLOOKUP(CONCATENATE($F2628," ",$G2628),AllocFactorMatrix,(K$4+1),FALSE)*$E2635</f>
        <v>0</v>
      </c>
      <c r="L2628" s="25">
        <f>VLOOKUP(CONCATENATE($F2628," ",$G2628),AllocFactorMatrix,(L$4+1),FALSE)*$E2635</f>
        <v>0</v>
      </c>
      <c r="M2628" s="25">
        <f t="shared" ref="M2628:M2635" si="1182">SUBTOTAL(9,J2628:L2628)</f>
        <v>0</v>
      </c>
      <c r="N2628" s="25">
        <f>VLOOKUP(CONCATENATE($F2628," ",$G2628),AllocFactorMatrix,(N$4+1),FALSE)*$E2635</f>
        <v>0</v>
      </c>
      <c r="O2628" s="25">
        <f>VLOOKUP(CONCATENATE($F2628," ",$G2628),AllocFactorMatrix,(O$4+1),FALSE)*$E2635</f>
        <v>0</v>
      </c>
      <c r="P2628" s="25">
        <f>VLOOKUP(CONCATENATE($F2628," ",$G2628),AllocFactorMatrix,(P$4+1),FALSE)*$E2635</f>
        <v>0</v>
      </c>
      <c r="Q2628" s="25">
        <f>VLOOKUP(CONCATENATE($F2628," ",$G2628),AllocFactorMatrix,(Q$4+1),FALSE)*$E2635</f>
        <v>0</v>
      </c>
      <c r="R2628" s="25">
        <f>SUBTOTAL(9,N2628:Q2628)</f>
        <v>0</v>
      </c>
      <c r="S2628" s="25">
        <f>VLOOKUP(CONCATENATE($F2628," ",$G2628),AllocFactorMatrix,(S$4+1),FALSE)*$E2635</f>
        <v>0</v>
      </c>
      <c r="T2628" s="25">
        <f>VLOOKUP(CONCATENATE($F2628," ",$G2628),AllocFactorMatrix,(T$4+1),FALSE)*$E2635</f>
        <v>0</v>
      </c>
      <c r="U2628" s="25">
        <f>VLOOKUP(CONCATENATE($F2628," ",$G2628),AllocFactorMatrix,(U$4+1),FALSE)*$E2635</f>
        <v>0</v>
      </c>
      <c r="V2628" s="25">
        <f>VLOOKUP(CONCATENATE($F2628," ",$G2628),AllocFactorMatrix,(V$4+1),FALSE)*$E2635</f>
        <v>0</v>
      </c>
      <c r="W2628" s="25">
        <f>SUBTOTAL(9,S2628:V2628)</f>
        <v>0</v>
      </c>
      <c r="X2628" s="25">
        <f>VLOOKUP(CONCATENATE($F2628," ",$G2628),AllocFactorMatrix,(X$4+1),FALSE)*$E2635</f>
        <v>0</v>
      </c>
      <c r="Y2628" s="25">
        <f>VLOOKUP(CONCATENATE($F2628," ",$G2628),AllocFactorMatrix,(Y$4+1),FALSE)*$E2635</f>
        <v>0</v>
      </c>
      <c r="Z2628" s="25">
        <f t="shared" ref="Z2628:Z2635" si="1183">SUBTOTAL(9,X2628:Y2628)</f>
        <v>0</v>
      </c>
      <c r="AA2628" s="25">
        <f>VLOOKUP(CONCATENATE($F2628," ",$G2628),AllocFactorMatrix,(AA$4+1),FALSE)*$E2635</f>
        <v>0</v>
      </c>
      <c r="AB2628" s="25">
        <f>VLOOKUP(CONCATENATE($F2628," ",$G2628),AllocFactorMatrix,(AB$4+1),FALSE)*$E2635</f>
        <v>0</v>
      </c>
      <c r="AC2628" s="25">
        <f>VLOOKUP(CONCATENATE($F2628," ",$G2628),AllocFactorMatrix,(AC$4+1),FALSE)*$E2635</f>
        <v>0</v>
      </c>
    </row>
    <row r="2629" spans="4:29" hidden="1" outlineLevel="1">
      <c r="F2629" s="61" t="str">
        <f>F2635</f>
        <v>TDPLANT</v>
      </c>
      <c r="G2629" s="20" t="str">
        <f>$G$9</f>
        <v>BULKTRAN</v>
      </c>
      <c r="H2629" s="24">
        <f t="shared" si="1181"/>
        <v>0</v>
      </c>
      <c r="I2629" s="25">
        <f>VLOOKUP(CONCATENATE($F2629," ",$G2629),AllocFactorMatrix,(I$4+1),FALSE)*$E2635</f>
        <v>0</v>
      </c>
      <c r="J2629" s="25">
        <f>VLOOKUP(CONCATENATE($F2629," ",$G2629),AllocFactorMatrix,(J$4+1),FALSE)*$E2635</f>
        <v>0</v>
      </c>
      <c r="K2629" s="25">
        <f>VLOOKUP(CONCATENATE($F2629," ",$G2629),AllocFactorMatrix,(K$4+1),FALSE)*$E2635</f>
        <v>0</v>
      </c>
      <c r="L2629" s="25">
        <f>VLOOKUP(CONCATENATE($F2629," ",$G2629),AllocFactorMatrix,(L$4+1),FALSE)*$E2635</f>
        <v>0</v>
      </c>
      <c r="M2629" s="25">
        <f t="shared" si="1182"/>
        <v>0</v>
      </c>
      <c r="N2629" s="25">
        <f>VLOOKUP(CONCATENATE($F2629," ",$G2629),AllocFactorMatrix,(N$4+1),FALSE)*$E2635</f>
        <v>0</v>
      </c>
      <c r="O2629" s="25">
        <f>VLOOKUP(CONCATENATE($F2629," ",$G2629),AllocFactorMatrix,(O$4+1),FALSE)*$E2635</f>
        <v>0</v>
      </c>
      <c r="P2629" s="25">
        <f>VLOOKUP(CONCATENATE($F2629," ",$G2629),AllocFactorMatrix,(P$4+1),FALSE)*$E2635</f>
        <v>0</v>
      </c>
      <c r="Q2629" s="25">
        <f>VLOOKUP(CONCATENATE($F2629," ",$G2629),AllocFactorMatrix,(Q$4+1),FALSE)*$E2635</f>
        <v>0</v>
      </c>
      <c r="R2629" s="25">
        <f t="shared" ref="R2629:R2635" si="1184">SUBTOTAL(9,N2629:Q2629)</f>
        <v>0</v>
      </c>
      <c r="S2629" s="25">
        <f>VLOOKUP(CONCATENATE($F2629," ",$G2629),AllocFactorMatrix,(S$4+1),FALSE)*$E2635</f>
        <v>0</v>
      </c>
      <c r="T2629" s="25">
        <f>VLOOKUP(CONCATENATE($F2629," ",$G2629),AllocFactorMatrix,(T$4+1),FALSE)*$E2635</f>
        <v>0</v>
      </c>
      <c r="U2629" s="25">
        <f>VLOOKUP(CONCATENATE($F2629," ",$G2629),AllocFactorMatrix,(U$4+1),FALSE)*$E2635</f>
        <v>0</v>
      </c>
      <c r="V2629" s="25">
        <f>VLOOKUP(CONCATENATE($F2629," ",$G2629),AllocFactorMatrix,(V$4+1),FALSE)*$E2635</f>
        <v>0</v>
      </c>
      <c r="W2629" s="25">
        <f t="shared" ref="W2629:W2635" si="1185">SUBTOTAL(9,S2629:V2629)</f>
        <v>0</v>
      </c>
      <c r="X2629" s="25">
        <f>VLOOKUP(CONCATENATE($F2629," ",$G2629),AllocFactorMatrix,(X$4+1),FALSE)*$E2635</f>
        <v>0</v>
      </c>
      <c r="Y2629" s="25">
        <f>VLOOKUP(CONCATENATE($F2629," ",$G2629),AllocFactorMatrix,(Y$4+1),FALSE)*$E2635</f>
        <v>0</v>
      </c>
      <c r="Z2629" s="25">
        <f t="shared" si="1183"/>
        <v>0</v>
      </c>
      <c r="AA2629" s="25">
        <f>VLOOKUP(CONCATENATE($F2629," ",$G2629),AllocFactorMatrix,(AA$4+1),FALSE)*$E2635</f>
        <v>0</v>
      </c>
      <c r="AB2629" s="25">
        <f>VLOOKUP(CONCATENATE($F2629," ",$G2629),AllocFactorMatrix,(AB$4+1),FALSE)*$E2635</f>
        <v>0</v>
      </c>
      <c r="AC2629" s="25">
        <f>VLOOKUP(CONCATENATE($F2629," ",$G2629),AllocFactorMatrix,(AC$4+1),FALSE)*$E2635</f>
        <v>0</v>
      </c>
    </row>
    <row r="2630" spans="4:29" hidden="1" outlineLevel="1">
      <c r="F2630" s="61" t="str">
        <f>F2635</f>
        <v>TDPLANT</v>
      </c>
      <c r="G2630" s="20" t="str">
        <f>$G$10</f>
        <v>SUBTRAN</v>
      </c>
      <c r="H2630" s="24">
        <f t="shared" si="1181"/>
        <v>0</v>
      </c>
      <c r="I2630" s="25">
        <f>VLOOKUP(CONCATENATE($F2630," ",$G2630),AllocFactorMatrix,(I$4+1),FALSE)*$E2635</f>
        <v>0</v>
      </c>
      <c r="J2630" s="25">
        <f>VLOOKUP(CONCATENATE($F2630," ",$G2630),AllocFactorMatrix,(J$4+1),FALSE)*$E2635</f>
        <v>0</v>
      </c>
      <c r="K2630" s="25">
        <f>VLOOKUP(CONCATENATE($F2630," ",$G2630),AllocFactorMatrix,(K$4+1),FALSE)*$E2635</f>
        <v>0</v>
      </c>
      <c r="L2630" s="25">
        <f>VLOOKUP(CONCATENATE($F2630," ",$G2630),AllocFactorMatrix,(L$4+1),FALSE)*$E2635</f>
        <v>0</v>
      </c>
      <c r="M2630" s="25">
        <f t="shared" si="1182"/>
        <v>0</v>
      </c>
      <c r="N2630" s="25">
        <f>VLOOKUP(CONCATENATE($F2630," ",$G2630),AllocFactorMatrix,(N$4+1),FALSE)*$E2635</f>
        <v>0</v>
      </c>
      <c r="O2630" s="25">
        <f>VLOOKUP(CONCATENATE($F2630," ",$G2630),AllocFactorMatrix,(O$4+1),FALSE)*$E2635</f>
        <v>0</v>
      </c>
      <c r="P2630" s="25">
        <f>VLOOKUP(CONCATENATE($F2630," ",$G2630),AllocFactorMatrix,(P$4+1),FALSE)*$E2635</f>
        <v>0</v>
      </c>
      <c r="Q2630" s="25">
        <f>VLOOKUP(CONCATENATE($F2630," ",$G2630),AllocFactorMatrix,(Q$4+1),FALSE)*$E2635</f>
        <v>0</v>
      </c>
      <c r="R2630" s="25">
        <f t="shared" si="1184"/>
        <v>0</v>
      </c>
      <c r="S2630" s="25">
        <f>VLOOKUP(CONCATENATE($F2630," ",$G2630),AllocFactorMatrix,(S$4+1),FALSE)*$E2635</f>
        <v>0</v>
      </c>
      <c r="T2630" s="25">
        <f>VLOOKUP(CONCATENATE($F2630," ",$G2630),AllocFactorMatrix,(T$4+1),FALSE)*$E2635</f>
        <v>0</v>
      </c>
      <c r="U2630" s="25">
        <f>VLOOKUP(CONCATENATE($F2630," ",$G2630),AllocFactorMatrix,(U$4+1),FALSE)*$E2635</f>
        <v>0</v>
      </c>
      <c r="V2630" s="25">
        <f>VLOOKUP(CONCATENATE($F2630," ",$G2630),AllocFactorMatrix,(V$4+1),FALSE)*$E2635</f>
        <v>0</v>
      </c>
      <c r="W2630" s="25">
        <f t="shared" si="1185"/>
        <v>0</v>
      </c>
      <c r="X2630" s="25">
        <f>VLOOKUP(CONCATENATE($F2630," ",$G2630),AllocFactorMatrix,(X$4+1),FALSE)*$E2635</f>
        <v>0</v>
      </c>
      <c r="Y2630" s="25">
        <f>VLOOKUP(CONCATENATE($F2630," ",$G2630),AllocFactorMatrix,(Y$4+1),FALSE)*$E2635</f>
        <v>0</v>
      </c>
      <c r="Z2630" s="25">
        <f t="shared" si="1183"/>
        <v>0</v>
      </c>
      <c r="AA2630" s="25">
        <f>VLOOKUP(CONCATENATE($F2630," ",$G2630),AllocFactorMatrix,(AA$4+1),FALSE)*$E2635</f>
        <v>0</v>
      </c>
      <c r="AB2630" s="25">
        <f>VLOOKUP(CONCATENATE($F2630," ",$G2630),AllocFactorMatrix,(AB$4+1),FALSE)*$E2635</f>
        <v>0</v>
      </c>
      <c r="AC2630" s="25">
        <f>VLOOKUP(CONCATENATE($F2630," ",$G2630),AllocFactorMatrix,(AC$4+1),FALSE)*$E2635</f>
        <v>0</v>
      </c>
    </row>
    <row r="2631" spans="4:29" hidden="1" outlineLevel="1">
      <c r="F2631" s="61" t="str">
        <f>F2635</f>
        <v>TDPLANT</v>
      </c>
      <c r="G2631" s="20" t="str">
        <f>$G$11</f>
        <v>DISTPRI</v>
      </c>
      <c r="H2631" s="24">
        <f t="shared" si="1181"/>
        <v>0</v>
      </c>
      <c r="I2631" s="25">
        <f>VLOOKUP(CONCATENATE($F2631," ",$G2631),AllocFactorMatrix,(I$4+1),FALSE)*$E2635</f>
        <v>0</v>
      </c>
      <c r="J2631" s="25">
        <f>VLOOKUP(CONCATENATE($F2631," ",$G2631),AllocFactorMatrix,(J$4+1),FALSE)*$E2635</f>
        <v>0</v>
      </c>
      <c r="K2631" s="25">
        <f>VLOOKUP(CONCATENATE($F2631," ",$G2631),AllocFactorMatrix,(K$4+1),FALSE)*$E2635</f>
        <v>0</v>
      </c>
      <c r="L2631" s="25">
        <f>VLOOKUP(CONCATENATE($F2631," ",$G2631),AllocFactorMatrix,(L$4+1),FALSE)*$E2635</f>
        <v>0</v>
      </c>
      <c r="M2631" s="25">
        <f t="shared" si="1182"/>
        <v>0</v>
      </c>
      <c r="N2631" s="25">
        <f>VLOOKUP(CONCATENATE($F2631," ",$G2631),AllocFactorMatrix,(N$4+1),FALSE)*$E2635</f>
        <v>0</v>
      </c>
      <c r="O2631" s="25">
        <f>VLOOKUP(CONCATENATE($F2631," ",$G2631),AllocFactorMatrix,(O$4+1),FALSE)*$E2635</f>
        <v>0</v>
      </c>
      <c r="P2631" s="25">
        <f>VLOOKUP(CONCATENATE($F2631," ",$G2631),AllocFactorMatrix,(P$4+1),FALSE)*$E2635</f>
        <v>0</v>
      </c>
      <c r="Q2631" s="25">
        <f>VLOOKUP(CONCATENATE($F2631," ",$G2631),AllocFactorMatrix,(Q$4+1),FALSE)*$E2635</f>
        <v>0</v>
      </c>
      <c r="R2631" s="25">
        <f t="shared" si="1184"/>
        <v>0</v>
      </c>
      <c r="S2631" s="25">
        <f>VLOOKUP(CONCATENATE($F2631," ",$G2631),AllocFactorMatrix,(S$4+1),FALSE)*$E2635</f>
        <v>0</v>
      </c>
      <c r="T2631" s="25">
        <f>VLOOKUP(CONCATENATE($F2631," ",$G2631),AllocFactorMatrix,(T$4+1),FALSE)*$E2635</f>
        <v>0</v>
      </c>
      <c r="U2631" s="25">
        <f>VLOOKUP(CONCATENATE($F2631," ",$G2631),AllocFactorMatrix,(U$4+1),FALSE)*$E2635</f>
        <v>0</v>
      </c>
      <c r="V2631" s="25">
        <f>VLOOKUP(CONCATENATE($F2631," ",$G2631),AllocFactorMatrix,(V$4+1),FALSE)*$E2635</f>
        <v>0</v>
      </c>
      <c r="W2631" s="25">
        <f t="shared" si="1185"/>
        <v>0</v>
      </c>
      <c r="X2631" s="25">
        <f>VLOOKUP(CONCATENATE($F2631," ",$G2631),AllocFactorMatrix,(X$4+1),FALSE)*$E2635</f>
        <v>0</v>
      </c>
      <c r="Y2631" s="25">
        <f>VLOOKUP(CONCATENATE($F2631," ",$G2631),AllocFactorMatrix,(Y$4+1),FALSE)*$E2635</f>
        <v>0</v>
      </c>
      <c r="Z2631" s="25">
        <f t="shared" si="1183"/>
        <v>0</v>
      </c>
      <c r="AA2631" s="25">
        <f>VLOOKUP(CONCATENATE($F2631," ",$G2631),AllocFactorMatrix,(AA$4+1),FALSE)*$E2635</f>
        <v>0</v>
      </c>
      <c r="AB2631" s="25">
        <f>VLOOKUP(CONCATENATE($F2631," ",$G2631),AllocFactorMatrix,(AB$4+1),FALSE)*$E2635</f>
        <v>0</v>
      </c>
      <c r="AC2631" s="25">
        <f>VLOOKUP(CONCATENATE($F2631," ",$G2631),AllocFactorMatrix,(AC$4+1),FALSE)*$E2635</f>
        <v>0</v>
      </c>
    </row>
    <row r="2632" spans="4:29" hidden="1" outlineLevel="1">
      <c r="F2632" s="61" t="str">
        <f>F2635</f>
        <v>TDPLANT</v>
      </c>
      <c r="G2632" s="20" t="str">
        <f>$G$12</f>
        <v>DISTSEC</v>
      </c>
      <c r="H2632" s="24">
        <f t="shared" si="1181"/>
        <v>0</v>
      </c>
      <c r="I2632" s="25">
        <f>VLOOKUP(CONCATENATE($F2632," ",$G2632),AllocFactorMatrix,(I$4+1),FALSE)*$E2635</f>
        <v>0</v>
      </c>
      <c r="J2632" s="25">
        <f>VLOOKUP(CONCATENATE($F2632," ",$G2632),AllocFactorMatrix,(J$4+1),FALSE)*$E2635</f>
        <v>0</v>
      </c>
      <c r="K2632" s="25">
        <f>VLOOKUP(CONCATENATE($F2632," ",$G2632),AllocFactorMatrix,(K$4+1),FALSE)*$E2635</f>
        <v>0</v>
      </c>
      <c r="L2632" s="25">
        <f>VLOOKUP(CONCATENATE($F2632," ",$G2632),AllocFactorMatrix,(L$4+1),FALSE)*$E2635</f>
        <v>0</v>
      </c>
      <c r="M2632" s="25">
        <f t="shared" si="1182"/>
        <v>0</v>
      </c>
      <c r="N2632" s="25">
        <f>VLOOKUP(CONCATENATE($F2632," ",$G2632),AllocFactorMatrix,(N$4+1),FALSE)*$E2635</f>
        <v>0</v>
      </c>
      <c r="O2632" s="25">
        <f>VLOOKUP(CONCATENATE($F2632," ",$G2632),AllocFactorMatrix,(O$4+1),FALSE)*$E2635</f>
        <v>0</v>
      </c>
      <c r="P2632" s="25">
        <f>VLOOKUP(CONCATENATE($F2632," ",$G2632),AllocFactorMatrix,(P$4+1),FALSE)*$E2635</f>
        <v>0</v>
      </c>
      <c r="Q2632" s="25">
        <f>VLOOKUP(CONCATENATE($F2632," ",$G2632),AllocFactorMatrix,(Q$4+1),FALSE)*$E2635</f>
        <v>0</v>
      </c>
      <c r="R2632" s="25">
        <f t="shared" si="1184"/>
        <v>0</v>
      </c>
      <c r="S2632" s="25">
        <f>VLOOKUP(CONCATENATE($F2632," ",$G2632),AllocFactorMatrix,(S$4+1),FALSE)*$E2635</f>
        <v>0</v>
      </c>
      <c r="T2632" s="25">
        <f>VLOOKUP(CONCATENATE($F2632," ",$G2632),AllocFactorMatrix,(T$4+1),FALSE)*$E2635</f>
        <v>0</v>
      </c>
      <c r="U2632" s="25">
        <f>VLOOKUP(CONCATENATE($F2632," ",$G2632),AllocFactorMatrix,(U$4+1),FALSE)*$E2635</f>
        <v>0</v>
      </c>
      <c r="V2632" s="25">
        <f>VLOOKUP(CONCATENATE($F2632," ",$G2632),AllocFactorMatrix,(V$4+1),FALSE)*$E2635</f>
        <v>0</v>
      </c>
      <c r="W2632" s="25">
        <f t="shared" si="1185"/>
        <v>0</v>
      </c>
      <c r="X2632" s="25">
        <f>VLOOKUP(CONCATENATE($F2632," ",$G2632),AllocFactorMatrix,(X$4+1),FALSE)*$E2635</f>
        <v>0</v>
      </c>
      <c r="Y2632" s="25">
        <f>VLOOKUP(CONCATENATE($F2632," ",$G2632),AllocFactorMatrix,(Y$4+1),FALSE)*$E2635</f>
        <v>0</v>
      </c>
      <c r="Z2632" s="25">
        <f t="shared" si="1183"/>
        <v>0</v>
      </c>
      <c r="AA2632" s="25">
        <f>VLOOKUP(CONCATENATE($F2632," ",$G2632),AllocFactorMatrix,(AA$4+1),FALSE)*$E2635</f>
        <v>0</v>
      </c>
      <c r="AB2632" s="25">
        <f>VLOOKUP(CONCATENATE($F2632," ",$G2632),AllocFactorMatrix,(AB$4+1),FALSE)*$E2635</f>
        <v>0</v>
      </c>
      <c r="AC2632" s="25">
        <f>VLOOKUP(CONCATENATE($F2632," ",$G2632),AllocFactorMatrix,(AC$4+1),FALSE)*$E2635</f>
        <v>0</v>
      </c>
    </row>
    <row r="2633" spans="4:29" hidden="1" outlineLevel="1">
      <c r="F2633" s="61" t="str">
        <f>F2635</f>
        <v>TDPLANT</v>
      </c>
      <c r="G2633" s="20" t="str">
        <f>$G$13</f>
        <v>ENERGY</v>
      </c>
      <c r="H2633" s="24">
        <f t="shared" si="1181"/>
        <v>0</v>
      </c>
      <c r="I2633" s="25">
        <f>VLOOKUP(CONCATENATE($F2633," ",$G2633),AllocFactorMatrix,(I$4+1),FALSE)*$E2635</f>
        <v>0</v>
      </c>
      <c r="J2633" s="25">
        <f>VLOOKUP(CONCATENATE($F2633," ",$G2633),AllocFactorMatrix,(J$4+1),FALSE)*$E2635</f>
        <v>0</v>
      </c>
      <c r="K2633" s="25">
        <f>VLOOKUP(CONCATENATE($F2633," ",$G2633),AllocFactorMatrix,(K$4+1),FALSE)*$E2635</f>
        <v>0</v>
      </c>
      <c r="L2633" s="25">
        <f>VLOOKUP(CONCATENATE($F2633," ",$G2633),AllocFactorMatrix,(L$4+1),FALSE)*$E2635</f>
        <v>0</v>
      </c>
      <c r="M2633" s="25">
        <f t="shared" si="1182"/>
        <v>0</v>
      </c>
      <c r="N2633" s="25">
        <f>VLOOKUP(CONCATENATE($F2633," ",$G2633),AllocFactorMatrix,(N$4+1),FALSE)*$E2635</f>
        <v>0</v>
      </c>
      <c r="O2633" s="25">
        <f>VLOOKUP(CONCATENATE($F2633," ",$G2633),AllocFactorMatrix,(O$4+1),FALSE)*$E2635</f>
        <v>0</v>
      </c>
      <c r="P2633" s="25">
        <f>VLOOKUP(CONCATENATE($F2633," ",$G2633),AllocFactorMatrix,(P$4+1),FALSE)*$E2635</f>
        <v>0</v>
      </c>
      <c r="Q2633" s="25">
        <f>VLOOKUP(CONCATENATE($F2633," ",$G2633),AllocFactorMatrix,(Q$4+1),FALSE)*$E2635</f>
        <v>0</v>
      </c>
      <c r="R2633" s="25">
        <f t="shared" si="1184"/>
        <v>0</v>
      </c>
      <c r="S2633" s="25">
        <f>VLOOKUP(CONCATENATE($F2633," ",$G2633),AllocFactorMatrix,(S$4+1),FALSE)*$E2635</f>
        <v>0</v>
      </c>
      <c r="T2633" s="25">
        <f>VLOOKUP(CONCATENATE($F2633," ",$G2633),AllocFactorMatrix,(T$4+1),FALSE)*$E2635</f>
        <v>0</v>
      </c>
      <c r="U2633" s="25">
        <f>VLOOKUP(CONCATENATE($F2633," ",$G2633),AllocFactorMatrix,(U$4+1),FALSE)*$E2635</f>
        <v>0</v>
      </c>
      <c r="V2633" s="25">
        <f>VLOOKUP(CONCATENATE($F2633," ",$G2633),AllocFactorMatrix,(V$4+1),FALSE)*$E2635</f>
        <v>0</v>
      </c>
      <c r="W2633" s="25">
        <f t="shared" si="1185"/>
        <v>0</v>
      </c>
      <c r="X2633" s="25">
        <f>VLOOKUP(CONCATENATE($F2633," ",$G2633),AllocFactorMatrix,(X$4+1),FALSE)*$E2635</f>
        <v>0</v>
      </c>
      <c r="Y2633" s="25">
        <f>VLOOKUP(CONCATENATE($F2633," ",$G2633),AllocFactorMatrix,(Y$4+1),FALSE)*$E2635</f>
        <v>0</v>
      </c>
      <c r="Z2633" s="25">
        <f t="shared" si="1183"/>
        <v>0</v>
      </c>
      <c r="AA2633" s="25">
        <f>VLOOKUP(CONCATENATE($F2633," ",$G2633),AllocFactorMatrix,(AA$4+1),FALSE)*$E2635</f>
        <v>0</v>
      </c>
      <c r="AB2633" s="25">
        <f>VLOOKUP(CONCATENATE($F2633," ",$G2633),AllocFactorMatrix,(AB$4+1),FALSE)*$E2635</f>
        <v>0</v>
      </c>
      <c r="AC2633" s="25">
        <f>VLOOKUP(CONCATENATE($F2633," ",$G2633),AllocFactorMatrix,(AC$4+1),FALSE)*$E2635</f>
        <v>0</v>
      </c>
    </row>
    <row r="2634" spans="4:29" hidden="1" outlineLevel="1">
      <c r="F2634" s="61" t="str">
        <f>F2635</f>
        <v>TDPLANT</v>
      </c>
      <c r="G2634" s="20" t="str">
        <f>$G$14</f>
        <v>CUSTOMER</v>
      </c>
      <c r="H2634" s="24">
        <f t="shared" si="1181"/>
        <v>0</v>
      </c>
      <c r="I2634" s="25">
        <f>VLOOKUP(CONCATENATE($F2634," ",$G2634),AllocFactorMatrix,(I$4+1),FALSE)*$E2635</f>
        <v>0</v>
      </c>
      <c r="J2634" s="25">
        <f>VLOOKUP(CONCATENATE($F2634," ",$G2634),AllocFactorMatrix,(J$4+1),FALSE)*$E2635</f>
        <v>0</v>
      </c>
      <c r="K2634" s="25">
        <f>VLOOKUP(CONCATENATE($F2634," ",$G2634),AllocFactorMatrix,(K$4+1),FALSE)*$E2635</f>
        <v>0</v>
      </c>
      <c r="L2634" s="25">
        <f>VLOOKUP(CONCATENATE($F2634," ",$G2634),AllocFactorMatrix,(L$4+1),FALSE)*$E2635</f>
        <v>0</v>
      </c>
      <c r="M2634" s="25">
        <f t="shared" si="1182"/>
        <v>0</v>
      </c>
      <c r="N2634" s="25">
        <f>VLOOKUP(CONCATENATE($F2634," ",$G2634),AllocFactorMatrix,(N$4+1),FALSE)*$E2635</f>
        <v>0</v>
      </c>
      <c r="O2634" s="25">
        <f>VLOOKUP(CONCATENATE($F2634," ",$G2634),AllocFactorMatrix,(O$4+1),FALSE)*$E2635</f>
        <v>0</v>
      </c>
      <c r="P2634" s="25">
        <f>VLOOKUP(CONCATENATE($F2634," ",$G2634),AllocFactorMatrix,(P$4+1),FALSE)*$E2635</f>
        <v>0</v>
      </c>
      <c r="Q2634" s="25">
        <f>VLOOKUP(CONCATENATE($F2634," ",$G2634),AllocFactorMatrix,(Q$4+1),FALSE)*$E2635</f>
        <v>0</v>
      </c>
      <c r="R2634" s="25">
        <f t="shared" si="1184"/>
        <v>0</v>
      </c>
      <c r="S2634" s="25">
        <f>VLOOKUP(CONCATENATE($F2634," ",$G2634),AllocFactorMatrix,(S$4+1),FALSE)*$E2635</f>
        <v>0</v>
      </c>
      <c r="T2634" s="25">
        <f>VLOOKUP(CONCATENATE($F2634," ",$G2634),AllocFactorMatrix,(T$4+1),FALSE)*$E2635</f>
        <v>0</v>
      </c>
      <c r="U2634" s="25">
        <f>VLOOKUP(CONCATENATE($F2634," ",$G2634),AllocFactorMatrix,(U$4+1),FALSE)*$E2635</f>
        <v>0</v>
      </c>
      <c r="V2634" s="25">
        <f>VLOOKUP(CONCATENATE($F2634," ",$G2634),AllocFactorMatrix,(V$4+1),FALSE)*$E2635</f>
        <v>0</v>
      </c>
      <c r="W2634" s="25">
        <f t="shared" si="1185"/>
        <v>0</v>
      </c>
      <c r="X2634" s="25">
        <f>VLOOKUP(CONCATENATE($F2634," ",$G2634),AllocFactorMatrix,(X$4+1),FALSE)*$E2635</f>
        <v>0</v>
      </c>
      <c r="Y2634" s="25">
        <f>VLOOKUP(CONCATENATE($F2634," ",$G2634),AllocFactorMatrix,(Y$4+1),FALSE)*$E2635</f>
        <v>0</v>
      </c>
      <c r="Z2634" s="25">
        <f t="shared" si="1183"/>
        <v>0</v>
      </c>
      <c r="AA2634" s="25">
        <f>VLOOKUP(CONCATENATE($F2634," ",$G2634),AllocFactorMatrix,(AA$4+1),FALSE)*$E2635</f>
        <v>0</v>
      </c>
      <c r="AB2634" s="25">
        <f>VLOOKUP(CONCATENATE($F2634," ",$G2634),AllocFactorMatrix,(AB$4+1),FALSE)*$E2635</f>
        <v>0</v>
      </c>
      <c r="AC2634" s="25">
        <f>VLOOKUP(CONCATENATE($F2634," ",$G2634),AllocFactorMatrix,(AC$4+1),FALSE)*$E2635</f>
        <v>0</v>
      </c>
    </row>
    <row r="2635" spans="4:29" collapsed="1">
      <c r="D2635" s="58" t="s">
        <v>1250</v>
      </c>
      <c r="E2635" s="22"/>
      <c r="F2635" s="61" t="s">
        <v>204</v>
      </c>
      <c r="G2635" s="20" t="str">
        <f>$G$15</f>
        <v>TOTAL</v>
      </c>
      <c r="H2635" s="24">
        <f t="shared" si="1181"/>
        <v>0</v>
      </c>
      <c r="I2635" s="25">
        <f>VLOOKUP(CONCATENATE($F2635," ",$G2635),AllocFactorMatrix,(I$4+1),FALSE)*$E2635</f>
        <v>0</v>
      </c>
      <c r="J2635" s="25">
        <f>VLOOKUP(CONCATENATE($F2635," ",$G2635),AllocFactorMatrix,(J$4+1),FALSE)*$E2635</f>
        <v>0</v>
      </c>
      <c r="K2635" s="25">
        <f>VLOOKUP(CONCATENATE($F2635," ",$G2635),AllocFactorMatrix,(K$4+1),FALSE)*$E2635</f>
        <v>0</v>
      </c>
      <c r="L2635" s="25">
        <f>VLOOKUP(CONCATENATE($F2635," ",$G2635),AllocFactorMatrix,(L$4+1),FALSE)*$E2635</f>
        <v>0</v>
      </c>
      <c r="M2635" s="25">
        <f t="shared" si="1182"/>
        <v>0</v>
      </c>
      <c r="N2635" s="25">
        <f>VLOOKUP(CONCATENATE($F2635," ",$G2635),AllocFactorMatrix,(N$4+1),FALSE)*$E2635</f>
        <v>0</v>
      </c>
      <c r="O2635" s="25">
        <f>VLOOKUP(CONCATENATE($F2635," ",$G2635),AllocFactorMatrix,(O$4+1),FALSE)*$E2635</f>
        <v>0</v>
      </c>
      <c r="P2635" s="25">
        <f>VLOOKUP(CONCATENATE($F2635," ",$G2635),AllocFactorMatrix,(P$4+1),FALSE)*$E2635</f>
        <v>0</v>
      </c>
      <c r="Q2635" s="25">
        <f>VLOOKUP(CONCATENATE($F2635," ",$G2635),AllocFactorMatrix,(Q$4+1),FALSE)*$E2635</f>
        <v>0</v>
      </c>
      <c r="R2635" s="25">
        <f t="shared" si="1184"/>
        <v>0</v>
      </c>
      <c r="S2635" s="25">
        <f>VLOOKUP(CONCATENATE($F2635," ",$G2635),AllocFactorMatrix,(S$4+1),FALSE)*$E2635</f>
        <v>0</v>
      </c>
      <c r="T2635" s="25">
        <f>VLOOKUP(CONCATENATE($F2635," ",$G2635),AllocFactorMatrix,(T$4+1),FALSE)*$E2635</f>
        <v>0</v>
      </c>
      <c r="U2635" s="25">
        <f>VLOOKUP(CONCATENATE($F2635," ",$G2635),AllocFactorMatrix,(U$4+1),FALSE)*$E2635</f>
        <v>0</v>
      </c>
      <c r="V2635" s="25">
        <f>VLOOKUP(CONCATENATE($F2635," ",$G2635),AllocFactorMatrix,(V$4+1),FALSE)*$E2635</f>
        <v>0</v>
      </c>
      <c r="W2635" s="25">
        <f t="shared" si="1185"/>
        <v>0</v>
      </c>
      <c r="X2635" s="25">
        <f>VLOOKUP(CONCATENATE($F2635," ",$G2635),AllocFactorMatrix,(X$4+1),FALSE)*$E2635</f>
        <v>0</v>
      </c>
      <c r="Y2635" s="25">
        <f>VLOOKUP(CONCATENATE($F2635," ",$G2635),AllocFactorMatrix,(Y$4+1),FALSE)*$E2635</f>
        <v>0</v>
      </c>
      <c r="Z2635" s="25">
        <f t="shared" si="1183"/>
        <v>0</v>
      </c>
      <c r="AA2635" s="25">
        <f>VLOOKUP(CONCATENATE($F2635," ",$G2635),AllocFactorMatrix,(AA$4+1),FALSE)*$E2635</f>
        <v>0</v>
      </c>
      <c r="AB2635" s="25">
        <f>VLOOKUP(CONCATENATE($F2635," ",$G2635),AllocFactorMatrix,(AB$4+1),FALSE)*$E2635</f>
        <v>0</v>
      </c>
      <c r="AC2635" s="25">
        <f>VLOOKUP(CONCATENATE($F2635," ",$G2635),AllocFactorMatrix,(AC$4+1),FALSE)*$E2635</f>
        <v>0</v>
      </c>
    </row>
    <row r="2636" spans="4:29" hidden="1" outlineLevel="1">
      <c r="F2636" s="61" t="str">
        <f>F2643</f>
        <v>LABOR_M</v>
      </c>
      <c r="G2636" s="20" t="str">
        <f>$G$8</f>
        <v>PRODUCTION</v>
      </c>
      <c r="H2636" s="24">
        <f t="shared" ca="1" si="1181"/>
        <v>289399.83329745772</v>
      </c>
      <c r="I2636" s="25">
        <f ca="1">VLOOKUP(CONCATENATE($F2636," ",$G2636),AllocFactorMatrix,(I$4+1),FALSE)*$E2643</f>
        <v>141905.15847141796</v>
      </c>
      <c r="J2636" s="25">
        <f ca="1">VLOOKUP(CONCATENATE($F2636," ",$G2636),AllocFactorMatrix,(J$4+1),FALSE)*$E2643</f>
        <v>35896.487276890366</v>
      </c>
      <c r="K2636" s="25">
        <f ca="1">VLOOKUP(CONCATENATE($F2636," ",$G2636),AllocFactorMatrix,(K$4+1),FALSE)*$E2643</f>
        <v>419.68453585773301</v>
      </c>
      <c r="L2636" s="25">
        <f ca="1">VLOOKUP(CONCATENATE($F2636," ",$G2636),AllocFactorMatrix,(L$4+1),FALSE)*$E2643</f>
        <v>10.339141368991326</v>
      </c>
      <c r="M2636" s="25">
        <f t="shared" ref="M2636:M2643" ca="1" si="1186">SUBTOTAL(9,J2636:L2636)</f>
        <v>36326.51095411709</v>
      </c>
      <c r="N2636" s="25">
        <f ca="1">VLOOKUP(CONCATENATE($F2636," ",$G2636),AllocFactorMatrix,(N$4+1),FALSE)*$E2643</f>
        <v>15019.540639792351</v>
      </c>
      <c r="O2636" s="25">
        <f ca="1">VLOOKUP(CONCATENATE($F2636," ",$G2636),AllocFactorMatrix,(O$4+1),FALSE)*$E2643</f>
        <v>4277.4914415199273</v>
      </c>
      <c r="P2636" s="25">
        <f ca="1">VLOOKUP(CONCATENATE($F2636," ",$G2636),AllocFactorMatrix,(P$4+1),FALSE)*$E2643</f>
        <v>338.50136912354719</v>
      </c>
      <c r="Q2636" s="25">
        <f ca="1">VLOOKUP(CONCATENATE($F2636," ",$G2636),AllocFactorMatrix,(Q$4+1),FALSE)*$E2643</f>
        <v>71.451670517146539</v>
      </c>
      <c r="R2636" s="25">
        <f ca="1">SUBTOTAL(9,N2636:Q2636)</f>
        <v>19706.985120952973</v>
      </c>
      <c r="S2636" s="25">
        <f ca="1">VLOOKUP(CONCATENATE($F2636," ",$G2636),AllocFactorMatrix,(S$4+1),FALSE)*$E2643</f>
        <v>902.22836464115187</v>
      </c>
      <c r="T2636" s="25">
        <f ca="1">VLOOKUP(CONCATENATE($F2636," ",$G2636),AllocFactorMatrix,(T$4+1),FALSE)*$E2643</f>
        <v>9835.8719772100867</v>
      </c>
      <c r="U2636" s="25">
        <f ca="1">VLOOKUP(CONCATENATE($F2636," ",$G2636),AllocFactorMatrix,(U$4+1),FALSE)*$E2643</f>
        <v>65690.229429097395</v>
      </c>
      <c r="V2636" s="25">
        <f ca="1">VLOOKUP(CONCATENATE($F2636," ",$G2636),AllocFactorMatrix,(V$4+1),FALSE)*$E2643</f>
        <v>10305.555741062937</v>
      </c>
      <c r="W2636" s="25">
        <f ca="1">SUBTOTAL(9,S2636:V2636)</f>
        <v>86733.885512011577</v>
      </c>
      <c r="X2636" s="25">
        <f ca="1">VLOOKUP(CONCATENATE($F2636," ",$G2636),AllocFactorMatrix,(X$4+1),FALSE)*$E2643</f>
        <v>4076.7117987023762</v>
      </c>
      <c r="Y2636" s="25">
        <f ca="1">VLOOKUP(CONCATENATE($F2636," ",$G2636),AllocFactorMatrix,(Y$4+1),FALSE)*$E2643</f>
        <v>98.413313204958612</v>
      </c>
      <c r="Z2636" s="25">
        <f t="shared" ref="Z2636:Z2643" ca="1" si="1187">SUBTOTAL(9,X2636:Y2636)</f>
        <v>4175.1251119073349</v>
      </c>
      <c r="AA2636" s="25">
        <f ca="1">VLOOKUP(CONCATENATE($F2636," ",$G2636),AllocFactorMatrix,(AA$4+1),FALSE)*$E2643</f>
        <v>71.076653140710164</v>
      </c>
      <c r="AB2636" s="25">
        <f ca="1">VLOOKUP(CONCATENATE($F2636," ",$G2636),AllocFactorMatrix,(AB$4+1),FALSE)*$E2643</f>
        <v>385.39179574583073</v>
      </c>
      <c r="AC2636" s="25">
        <f ca="1">VLOOKUP(CONCATENATE($F2636," ",$G2636),AllocFactorMatrix,(AC$4+1),FALSE)*$E2643</f>
        <v>95.699678164303634</v>
      </c>
    </row>
    <row r="2637" spans="4:29" hidden="1" outlineLevel="1">
      <c r="F2637" s="61" t="str">
        <f>F2643</f>
        <v>LABOR_M</v>
      </c>
      <c r="G2637" s="20" t="str">
        <f>$G$9</f>
        <v>BULKTRAN</v>
      </c>
      <c r="H2637" s="24">
        <f t="shared" ca="1" si="1181"/>
        <v>77869.747652347636</v>
      </c>
      <c r="I2637" s="25">
        <f ca="1">VLOOKUP(CONCATENATE($F2637," ",$G2637),AllocFactorMatrix,(I$4+1),FALSE)*$E2643</f>
        <v>38182.879218793219</v>
      </c>
      <c r="J2637" s="25">
        <f ca="1">VLOOKUP(CONCATENATE($F2637," ",$G2637),AllocFactorMatrix,(J$4+1),FALSE)*$E2643</f>
        <v>9658.7837456840552</v>
      </c>
      <c r="K2637" s="25">
        <f ca="1">VLOOKUP(CONCATENATE($F2637," ",$G2637),AllocFactorMatrix,(K$4+1),FALSE)*$E2643</f>
        <v>112.92587327527464</v>
      </c>
      <c r="L2637" s="25">
        <f ca="1">VLOOKUP(CONCATENATE($F2637," ",$G2637),AllocFactorMatrix,(L$4+1),FALSE)*$E2643</f>
        <v>2.7819861544902129</v>
      </c>
      <c r="M2637" s="25">
        <f t="shared" ca="1" si="1186"/>
        <v>9774.4916051138207</v>
      </c>
      <c r="N2637" s="25">
        <f ca="1">VLOOKUP(CONCATENATE($F2637," ",$G2637),AllocFactorMatrix,(N$4+1),FALSE)*$E2643</f>
        <v>4041.3562998589491</v>
      </c>
      <c r="O2637" s="25">
        <f ca="1">VLOOKUP(CONCATENATE($F2637," ",$G2637),AllocFactorMatrix,(O$4+1),FALSE)*$E2643</f>
        <v>1150.9584347060495</v>
      </c>
      <c r="P2637" s="25">
        <f ca="1">VLOOKUP(CONCATENATE($F2637," ",$G2637),AllocFactorMatrix,(P$4+1),FALSE)*$E2643</f>
        <v>91.081656451860709</v>
      </c>
      <c r="Q2637" s="25">
        <f ca="1">VLOOKUP(CONCATENATE($F2637," ",$G2637),AllocFactorMatrix,(Q$4+1),FALSE)*$E2643</f>
        <v>19.225731712119018</v>
      </c>
      <c r="R2637" s="25">
        <f t="shared" ref="R2637:R2643" ca="1" si="1188">SUBTOTAL(9,N2637:Q2637)</f>
        <v>5302.6221227289789</v>
      </c>
      <c r="S2637" s="25">
        <f ca="1">VLOOKUP(CONCATENATE($F2637," ",$G2637),AllocFactorMatrix,(S$4+1),FALSE)*$E2643</f>
        <v>242.76549947830947</v>
      </c>
      <c r="T2637" s="25">
        <f ca="1">VLOOKUP(CONCATENATE($F2637," ",$G2637),AllocFactorMatrix,(T$4+1),FALSE)*$E2643</f>
        <v>2646.5698341260086</v>
      </c>
      <c r="U2637" s="25">
        <f ca="1">VLOOKUP(CONCATENATE($F2637," ",$G2637),AllocFactorMatrix,(U$4+1),FALSE)*$E2643</f>
        <v>17675.482154168782</v>
      </c>
      <c r="V2637" s="25">
        <f ca="1">VLOOKUP(CONCATENATE($F2637," ",$G2637),AllocFactorMatrix,(V$4+1),FALSE)*$E2643</f>
        <v>2772.9491611314729</v>
      </c>
      <c r="W2637" s="25">
        <f t="shared" ref="W2637:W2643" ca="1" si="1189">SUBTOTAL(9,S2637:V2637)</f>
        <v>23337.766648904573</v>
      </c>
      <c r="X2637" s="25">
        <f ca="1">VLOOKUP(CONCATENATE($F2637," ",$G2637),AllocFactorMatrix,(X$4+1),FALSE)*$E2643</f>
        <v>1096.9340078714242</v>
      </c>
      <c r="Y2637" s="25">
        <f ca="1">VLOOKUP(CONCATENATE($F2637," ",$G2637),AllocFactorMatrix,(Y$4+1),FALSE)*$E2643</f>
        <v>26.480387972527911</v>
      </c>
      <c r="Z2637" s="25">
        <f t="shared" ca="1" si="1187"/>
        <v>1123.4143958439522</v>
      </c>
      <c r="AA2637" s="25">
        <f ca="1">VLOOKUP(CONCATENATE($F2637," ",$G2637),AllocFactorMatrix,(AA$4+1),FALSE)*$E2643</f>
        <v>19.124824575664896</v>
      </c>
      <c r="AB2637" s="25">
        <f ca="1">VLOOKUP(CONCATENATE($F2637," ",$G2637),AllocFactorMatrix,(AB$4+1),FALSE)*$E2643</f>
        <v>103.69861495796714</v>
      </c>
      <c r="AC2637" s="25">
        <f ca="1">VLOOKUP(CONCATENATE($F2637," ",$G2637),AllocFactorMatrix,(AC$4+1),FALSE)*$E2643</f>
        <v>25.750221429483712</v>
      </c>
    </row>
    <row r="2638" spans="4:29" hidden="1" outlineLevel="1">
      <c r="F2638" s="61" t="str">
        <f>F2643</f>
        <v>LABOR_M</v>
      </c>
      <c r="G2638" s="20" t="str">
        <f>$G$10</f>
        <v>SUBTRAN</v>
      </c>
      <c r="H2638" s="24">
        <f t="shared" ca="1" si="1181"/>
        <v>29863.716172151031</v>
      </c>
      <c r="I2638" s="25">
        <f ca="1">VLOOKUP(CONCATENATE($F2638," ",$G2638),AllocFactorMatrix,(I$4+1),FALSE)*$E2643</f>
        <v>14182.332788683319</v>
      </c>
      <c r="J2638" s="25">
        <f ca="1">VLOOKUP(CONCATENATE($F2638," ",$G2638),AllocFactorMatrix,(J$4+1),FALSE)*$E2643</f>
        <v>3630.4679231214509</v>
      </c>
      <c r="K2638" s="25">
        <f ca="1">VLOOKUP(CONCATENATE($F2638," ",$G2638),AllocFactorMatrix,(K$4+1),FALSE)*$E2643</f>
        <v>42.306650965944037</v>
      </c>
      <c r="L2638" s="25">
        <f ca="1">VLOOKUP(CONCATENATE($F2638," ",$G2638),AllocFactorMatrix,(L$4+1),FALSE)*$E2643</f>
        <v>1.38699056076099</v>
      </c>
      <c r="M2638" s="25">
        <f t="shared" ca="1" si="1186"/>
        <v>3674.1615646481559</v>
      </c>
      <c r="N2638" s="25">
        <f ca="1">VLOOKUP(CONCATENATE($F2638," ",$G2638),AllocFactorMatrix,(N$4+1),FALSE)*$E2643</f>
        <v>1582.3343069912528</v>
      </c>
      <c r="O2638" s="25">
        <f ca="1">VLOOKUP(CONCATENATE($F2638," ",$G2638),AllocFactorMatrix,(O$4+1),FALSE)*$E2643</f>
        <v>448.50908646731096</v>
      </c>
      <c r="P2638" s="25">
        <f ca="1">VLOOKUP(CONCATENATE($F2638," ",$G2638),AllocFactorMatrix,(P$4+1),FALSE)*$E2643</f>
        <v>45.942096248096647</v>
      </c>
      <c r="Q2638" s="25">
        <f ca="1">VLOOKUP(CONCATENATE($F2638," ",$G2638),AllocFactorMatrix,(Q$4+1),FALSE)*$E2643</f>
        <v>0</v>
      </c>
      <c r="R2638" s="25">
        <f t="shared" ca="1" si="1188"/>
        <v>2076.7854897066604</v>
      </c>
      <c r="S2638" s="25">
        <f ca="1">VLOOKUP(CONCATENATE($F2638," ",$G2638),AllocFactorMatrix,(S$4+1),FALSE)*$E2643</f>
        <v>88.617827639999248</v>
      </c>
      <c r="T2638" s="25">
        <f ca="1">VLOOKUP(CONCATENATE($F2638," ",$G2638),AllocFactorMatrix,(T$4+1),FALSE)*$E2643</f>
        <v>1024.2342665177068</v>
      </c>
      <c r="U2638" s="25">
        <f ca="1">VLOOKUP(CONCATENATE($F2638," ",$G2638),AllocFactorMatrix,(U$4+1),FALSE)*$E2643</f>
        <v>8343.1515038599136</v>
      </c>
      <c r="V2638" s="25">
        <f ca="1">VLOOKUP(CONCATENATE($F2638," ",$G2638),AllocFactorMatrix,(V$4+1),FALSE)*$E2643</f>
        <v>0</v>
      </c>
      <c r="W2638" s="25">
        <f t="shared" ca="1" si="1189"/>
        <v>9456.0035980176199</v>
      </c>
      <c r="X2638" s="25">
        <f ca="1">VLOOKUP(CONCATENATE($F2638," ",$G2638),AllocFactorMatrix,(X$4+1),FALSE)*$E2643</f>
        <v>429.43655935110684</v>
      </c>
      <c r="Y2638" s="25">
        <f ca="1">VLOOKUP(CONCATENATE($F2638," ",$G2638),AllocFactorMatrix,(Y$4+1),FALSE)*$E2643</f>
        <v>10.274555729165034</v>
      </c>
      <c r="Z2638" s="25">
        <f t="shared" ca="1" si="1187"/>
        <v>439.7111150802719</v>
      </c>
      <c r="AA2638" s="25">
        <f ca="1">VLOOKUP(CONCATENATE($F2638," ",$G2638),AllocFactorMatrix,(AA$4+1),FALSE)*$E2643</f>
        <v>7.0517502711939564</v>
      </c>
      <c r="AB2638" s="25">
        <f ca="1">VLOOKUP(CONCATENATE($F2638," ",$G2638),AllocFactorMatrix,(AB$4+1),FALSE)*$E2643</f>
        <v>22.15165637480262</v>
      </c>
      <c r="AC2638" s="25">
        <f ca="1">VLOOKUP(CONCATENATE($F2638," ",$G2638),AllocFactorMatrix,(AC$4+1),FALSE)*$E2643</f>
        <v>5.5182093690108198</v>
      </c>
    </row>
    <row r="2639" spans="4:29" hidden="1" outlineLevel="1">
      <c r="F2639" s="61" t="str">
        <f>F2643</f>
        <v>LABOR_M</v>
      </c>
      <c r="G2639" s="20" t="str">
        <f>$G$11</f>
        <v>DISTPRI</v>
      </c>
      <c r="H2639" s="24">
        <f t="shared" ca="1" si="1181"/>
        <v>198844.8863089568</v>
      </c>
      <c r="I2639" s="25">
        <f ca="1">VLOOKUP(CONCATENATE($F2639," ",$G2639),AllocFactorMatrix,(I$4+1),FALSE)*$E2643</f>
        <v>132132.15933505027</v>
      </c>
      <c r="J2639" s="25">
        <f ca="1">VLOOKUP(CONCATENATE($F2639," ",$G2639),AllocFactorMatrix,(J$4+1),FALSE)*$E2643</f>
        <v>33265.80735509791</v>
      </c>
      <c r="K2639" s="25">
        <f ca="1">VLOOKUP(CONCATENATE($F2639," ",$G2639),AllocFactorMatrix,(K$4+1),FALSE)*$E2643</f>
        <v>388.20005018784093</v>
      </c>
      <c r="L2639" s="25">
        <f ca="1">VLOOKUP(CONCATENATE($F2639," ",$G2639),AllocFactorMatrix,(L$4+1),FALSE)*$E2643</f>
        <v>0</v>
      </c>
      <c r="M2639" s="25">
        <f t="shared" ca="1" si="1186"/>
        <v>33654.007405285753</v>
      </c>
      <c r="N2639" s="25">
        <f ca="1">VLOOKUP(CONCATENATE($F2639," ",$G2639),AllocFactorMatrix,(N$4+1),FALSE)*$E2643</f>
        <v>14345.137596423394</v>
      </c>
      <c r="O2639" s="25">
        <f ca="1">VLOOKUP(CONCATENATE($F2639," ",$G2639),AllocFactorMatrix,(O$4+1),FALSE)*$E2643</f>
        <v>4072.2746340914528</v>
      </c>
      <c r="P2639" s="25">
        <f ca="1">VLOOKUP(CONCATENATE($F2639," ",$G2639),AllocFactorMatrix,(P$4+1),FALSE)*$E2643</f>
        <v>0</v>
      </c>
      <c r="Q2639" s="25">
        <f ca="1">VLOOKUP(CONCATENATE($F2639," ",$G2639),AllocFactorMatrix,(Q$4+1),FALSE)*$E2643</f>
        <v>0</v>
      </c>
      <c r="R2639" s="25">
        <f t="shared" ca="1" si="1188"/>
        <v>18417.412230514848</v>
      </c>
      <c r="S2639" s="25">
        <f ca="1">VLOOKUP(CONCATENATE($F2639," ",$G2639),AllocFactorMatrix,(S$4+1),FALSE)*$E2643</f>
        <v>818.15590585982238</v>
      </c>
      <c r="T2639" s="25">
        <f ca="1">VLOOKUP(CONCATENATE($F2639," ",$G2639),AllocFactorMatrix,(T$4+1),FALSE)*$E2643</f>
        <v>9463.1174797326439</v>
      </c>
      <c r="U2639" s="25">
        <f ca="1">VLOOKUP(CONCATENATE($F2639," ",$G2639),AllocFactorMatrix,(U$4+1),FALSE)*$E2643</f>
        <v>0</v>
      </c>
      <c r="V2639" s="25">
        <f ca="1">VLOOKUP(CONCATENATE($F2639," ",$G2639),AllocFactorMatrix,(V$4+1),FALSE)*$E2643</f>
        <v>0</v>
      </c>
      <c r="W2639" s="25">
        <f t="shared" ca="1" si="1189"/>
        <v>10281.273385592467</v>
      </c>
      <c r="X2639" s="25">
        <f ca="1">VLOOKUP(CONCATENATE($F2639," ",$G2639),AllocFactorMatrix,(X$4+1),FALSE)*$E2643</f>
        <v>3893.028646554535</v>
      </c>
      <c r="Y2639" s="25">
        <f ca="1">VLOOKUP(CONCATENATE($F2639," ",$G2639),AllocFactorMatrix,(Y$4+1),FALSE)*$E2643</f>
        <v>93.273748119497853</v>
      </c>
      <c r="Z2639" s="25">
        <f t="shared" ca="1" si="1187"/>
        <v>3986.3023946740327</v>
      </c>
      <c r="AA2639" s="25">
        <f ca="1">VLOOKUP(CONCATENATE($F2639," ",$G2639),AllocFactorMatrix,(AA$4+1),FALSE)*$E2643</f>
        <v>66.978626885262997</v>
      </c>
      <c r="AB2639" s="25">
        <f ca="1">VLOOKUP(CONCATENATE($F2639," ",$G2639),AllocFactorMatrix,(AB$4+1),FALSE)*$E2643</f>
        <v>245.5225326510174</v>
      </c>
      <c r="AC2639" s="25">
        <f ca="1">VLOOKUP(CONCATENATE($F2639," ",$G2639),AllocFactorMatrix,(AC$4+1),FALSE)*$E2643</f>
        <v>61.230398303137484</v>
      </c>
    </row>
    <row r="2640" spans="4:29" hidden="1" outlineLevel="1">
      <c r="F2640" s="61" t="str">
        <f>F2643</f>
        <v>LABOR_M</v>
      </c>
      <c r="G2640" s="20" t="str">
        <f>$G$12</f>
        <v>DISTSEC</v>
      </c>
      <c r="H2640" s="24">
        <f t="shared" ca="1" si="1181"/>
        <v>79472.618300455448</v>
      </c>
      <c r="I2640" s="25">
        <f ca="1">VLOOKUP(CONCATENATE($F2640," ",$G2640),AllocFactorMatrix,(I$4+1),FALSE)*$E2643</f>
        <v>59334.396859506895</v>
      </c>
      <c r="J2640" s="25">
        <f ca="1">VLOOKUP(CONCATENATE($F2640," ",$G2640),AllocFactorMatrix,(J$4+1),FALSE)*$E2643</f>
        <v>13319.785837897176</v>
      </c>
      <c r="K2640" s="25">
        <f ca="1">VLOOKUP(CONCATENATE($F2640," ",$G2640),AllocFactorMatrix,(K$4+1),FALSE)*$E2643</f>
        <v>0</v>
      </c>
      <c r="L2640" s="25">
        <f ca="1">VLOOKUP(CONCATENATE($F2640," ",$G2640),AllocFactorMatrix,(L$4+1),FALSE)*$E2643</f>
        <v>0</v>
      </c>
      <c r="M2640" s="25">
        <f t="shared" ca="1" si="1186"/>
        <v>13319.785837897176</v>
      </c>
      <c r="N2640" s="25">
        <f ca="1">VLOOKUP(CONCATENATE($F2640," ",$G2640),AllocFactorMatrix,(N$4+1),FALSE)*$E2643</f>
        <v>4695.3649264157129</v>
      </c>
      <c r="O2640" s="25">
        <f ca="1">VLOOKUP(CONCATENATE($F2640," ",$G2640),AllocFactorMatrix,(O$4+1),FALSE)*$E2643</f>
        <v>0</v>
      </c>
      <c r="P2640" s="25">
        <f ca="1">VLOOKUP(CONCATENATE($F2640," ",$G2640),AllocFactorMatrix,(P$4+1),FALSE)*$E2643</f>
        <v>0</v>
      </c>
      <c r="Q2640" s="25">
        <f ca="1">VLOOKUP(CONCATENATE($F2640," ",$G2640),AllocFactorMatrix,(Q$4+1),FALSE)*$E2643</f>
        <v>0</v>
      </c>
      <c r="R2640" s="25">
        <f t="shared" ca="1" si="1188"/>
        <v>4695.3649264157129</v>
      </c>
      <c r="S2640" s="25">
        <f ca="1">VLOOKUP(CONCATENATE($F2640," ",$G2640),AllocFactorMatrix,(S$4+1),FALSE)*$E2643</f>
        <v>207.81946429688725</v>
      </c>
      <c r="T2640" s="25">
        <f ca="1">VLOOKUP(CONCATENATE($F2640," ",$G2640),AllocFactorMatrix,(T$4+1),FALSE)*$E2643</f>
        <v>0</v>
      </c>
      <c r="U2640" s="25">
        <f ca="1">VLOOKUP(CONCATENATE($F2640," ",$G2640),AllocFactorMatrix,(U$4+1),FALSE)*$E2643</f>
        <v>0</v>
      </c>
      <c r="V2640" s="25">
        <f ca="1">VLOOKUP(CONCATENATE($F2640," ",$G2640),AllocFactorMatrix,(V$4+1),FALSE)*$E2643</f>
        <v>0</v>
      </c>
      <c r="W2640" s="25">
        <f t="shared" ca="1" si="1189"/>
        <v>207.81946429688725</v>
      </c>
      <c r="X2640" s="25">
        <f ca="1">VLOOKUP(CONCATENATE($F2640," ",$G2640),AllocFactorMatrix,(X$4+1),FALSE)*$E2643</f>
        <v>1306.790100376749</v>
      </c>
      <c r="Y2640" s="25">
        <f ca="1">VLOOKUP(CONCATENATE($F2640," ",$G2640),AllocFactorMatrix,(Y$4+1),FALSE)*$E2643</f>
        <v>0</v>
      </c>
      <c r="Z2640" s="25">
        <f t="shared" ca="1" si="1187"/>
        <v>1306.790100376749</v>
      </c>
      <c r="AA2640" s="25">
        <f ca="1">VLOOKUP(CONCATENATE($F2640," ",$G2640),AllocFactorMatrix,(AA$4+1),FALSE)*$E2643</f>
        <v>21.308877921776126</v>
      </c>
      <c r="AB2640" s="25">
        <f ca="1">VLOOKUP(CONCATENATE($F2640," ",$G2640),AllocFactorMatrix,(AB$4+1),FALSE)*$E2643</f>
        <v>470.53245106617601</v>
      </c>
      <c r="AC2640" s="25">
        <f ca="1">VLOOKUP(CONCATENATE($F2640," ",$G2640),AllocFactorMatrix,(AC$4+1),FALSE)*$E2643</f>
        <v>116.61978297406823</v>
      </c>
    </row>
    <row r="2641" spans="3:29" hidden="1" outlineLevel="1">
      <c r="F2641" s="61" t="str">
        <f>F2643</f>
        <v>LABOR_M</v>
      </c>
      <c r="G2641" s="20" t="str">
        <f>$G$13</f>
        <v>ENERGY</v>
      </c>
      <c r="H2641" s="24">
        <f t="shared" ca="1" si="1181"/>
        <v>208741.27956396862</v>
      </c>
      <c r="I2641" s="25">
        <f ca="1">VLOOKUP(CONCATENATE($F2641," ",$G2641),AllocFactorMatrix,(I$4+1),FALSE)*$E2643</f>
        <v>75884.23514645976</v>
      </c>
      <c r="J2641" s="25">
        <f ca="1">VLOOKUP(CONCATENATE($F2641," ",$G2641),AllocFactorMatrix,(J$4+1),FALSE)*$E2643</f>
        <v>24492.862931225838</v>
      </c>
      <c r="K2641" s="25">
        <f ca="1">VLOOKUP(CONCATENATE($F2641," ",$G2641),AllocFactorMatrix,(K$4+1),FALSE)*$E2643</f>
        <v>280.39681183594627</v>
      </c>
      <c r="L2641" s="25">
        <f ca="1">VLOOKUP(CONCATENATE($F2641," ",$G2641),AllocFactorMatrix,(L$4+1),FALSE)*$E2643</f>
        <v>7.1066398315494572</v>
      </c>
      <c r="M2641" s="25">
        <f t="shared" ca="1" si="1186"/>
        <v>24780.366382893335</v>
      </c>
      <c r="N2641" s="25">
        <f ca="1">VLOOKUP(CONCATENATE($F2641," ",$G2641),AllocFactorMatrix,(N$4+1),FALSE)*$E2643</f>
        <v>11852.529876858151</v>
      </c>
      <c r="O2641" s="25">
        <f ca="1">VLOOKUP(CONCATENATE($F2641," ",$G2641),AllocFactorMatrix,(O$4+1),FALSE)*$E2643</f>
        <v>3308.3953911424769</v>
      </c>
      <c r="P2641" s="25">
        <f ca="1">VLOOKUP(CONCATENATE($F2641," ",$G2641),AllocFactorMatrix,(P$4+1),FALSE)*$E2643</f>
        <v>261.92817138687326</v>
      </c>
      <c r="Q2641" s="25">
        <f ca="1">VLOOKUP(CONCATENATE($F2641," ",$G2641),AllocFactorMatrix,(Q$4+1),FALSE)*$E2643</f>
        <v>53.694076795568179</v>
      </c>
      <c r="R2641" s="25">
        <f t="shared" ca="1" si="1188"/>
        <v>15476.547516183069</v>
      </c>
      <c r="S2641" s="25">
        <f ca="1">VLOOKUP(CONCATENATE($F2641," ",$G2641),AllocFactorMatrix,(S$4+1),FALSE)*$E2643</f>
        <v>789.78816532452038</v>
      </c>
      <c r="T2641" s="25">
        <f ca="1">VLOOKUP(CONCATENATE($F2641," ",$G2641),AllocFactorMatrix,(T$4+1),FALSE)*$E2643</f>
        <v>9438.6077280593436</v>
      </c>
      <c r="U2641" s="25">
        <f ca="1">VLOOKUP(CONCATENATE($F2641," ",$G2641),AllocFactorMatrix,(U$4+1),FALSE)*$E2643</f>
        <v>66726.540263356204</v>
      </c>
      <c r="V2641" s="25">
        <f ca="1">VLOOKUP(CONCATENATE($F2641," ",$G2641),AllocFactorMatrix,(V$4+1),FALSE)*$E2643</f>
        <v>10693.573095204629</v>
      </c>
      <c r="W2641" s="25">
        <f t="shared" ca="1" si="1189"/>
        <v>87648.509251944692</v>
      </c>
      <c r="X2641" s="25">
        <f ca="1">VLOOKUP(CONCATENATE($F2641," ",$G2641),AllocFactorMatrix,(X$4+1),FALSE)*$E2643</f>
        <v>3214.9497158107129</v>
      </c>
      <c r="Y2641" s="25">
        <f ca="1">VLOOKUP(CONCATENATE($F2641," ",$G2641),AllocFactorMatrix,(Y$4+1),FALSE)*$E2643</f>
        <v>75.562672952599243</v>
      </c>
      <c r="Z2641" s="25">
        <f t="shared" ca="1" si="1187"/>
        <v>3290.5123887633122</v>
      </c>
      <c r="AA2641" s="25">
        <f ca="1">VLOOKUP(CONCATENATE($F2641," ",$G2641),AllocFactorMatrix,(AA$4+1),FALSE)*$E2643</f>
        <v>73.818615254910114</v>
      </c>
      <c r="AB2641" s="25">
        <f ca="1">VLOOKUP(CONCATENATE($F2641," ",$G2641),AllocFactorMatrix,(AB$4+1),FALSE)*$E2643</f>
        <v>1270.2054085649579</v>
      </c>
      <c r="AC2641" s="25">
        <f ca="1">VLOOKUP(CONCATENATE($F2641," ",$G2641),AllocFactorMatrix,(AC$4+1),FALSE)*$E2643</f>
        <v>317.08485390459407</v>
      </c>
    </row>
    <row r="2642" spans="3:29" hidden="1" outlineLevel="1">
      <c r="F2642" s="61" t="str">
        <f>F2643</f>
        <v>LABOR_M</v>
      </c>
      <c r="G2642" s="20" t="str">
        <f>$G$14</f>
        <v>CUSTOMER</v>
      </c>
      <c r="H2642" s="24">
        <f t="shared" ca="1" si="1181"/>
        <v>306332.91870466323</v>
      </c>
      <c r="I2642" s="25">
        <f ca="1">VLOOKUP(CONCATENATE($F2642," ",$G2642),AllocFactorMatrix,(I$4+1),FALSE)*$E2643</f>
        <v>240621.24373430206</v>
      </c>
      <c r="J2642" s="25">
        <f ca="1">VLOOKUP(CONCATENATE($F2642," ",$G2642),AllocFactorMatrix,(J$4+1),FALSE)*$E2643</f>
        <v>55904.797315285134</v>
      </c>
      <c r="K2642" s="25">
        <f ca="1">VLOOKUP(CONCATENATE($F2642," ",$G2642),AllocFactorMatrix,(K$4+1),FALSE)*$E2643</f>
        <v>503.80942936119135</v>
      </c>
      <c r="L2642" s="25">
        <f ca="1">VLOOKUP(CONCATENATE($F2642," ",$G2642),AllocFactorMatrix,(L$4+1),FALSE)*$E2643</f>
        <v>71.074523348782691</v>
      </c>
      <c r="M2642" s="25">
        <f t="shared" ca="1" si="1186"/>
        <v>56479.681267995111</v>
      </c>
      <c r="N2642" s="25">
        <f ca="1">VLOOKUP(CONCATENATE($F2642," ",$G2642),AllocFactorMatrix,(N$4+1),FALSE)*$E2643</f>
        <v>964.62930760563177</v>
      </c>
      <c r="O2642" s="25">
        <f ca="1">VLOOKUP(CONCATENATE($F2642," ",$G2642),AllocFactorMatrix,(O$4+1),FALSE)*$E2643</f>
        <v>424.0908571272517</v>
      </c>
      <c r="P2642" s="25">
        <f ca="1">VLOOKUP(CONCATENATE($F2642," ",$G2642),AllocFactorMatrix,(P$4+1),FALSE)*$E2643</f>
        <v>203.26248576605738</v>
      </c>
      <c r="Q2642" s="25">
        <f ca="1">VLOOKUP(CONCATENATE($F2642," ",$G2642),AllocFactorMatrix,(Q$4+1),FALSE)*$E2643</f>
        <v>86.596941067170874</v>
      </c>
      <c r="R2642" s="25">
        <f t="shared" ca="1" si="1188"/>
        <v>1678.5795915661117</v>
      </c>
      <c r="S2642" s="25">
        <f ca="1">VLOOKUP(CONCATENATE($F2642," ",$G2642),AllocFactorMatrix,(S$4+1),FALSE)*$E2643</f>
        <v>14.034665355434006</v>
      </c>
      <c r="T2642" s="25">
        <f ca="1">VLOOKUP(CONCATENATE($F2642," ",$G2642),AllocFactorMatrix,(T$4+1),FALSE)*$E2643</f>
        <v>263.88386650063569</v>
      </c>
      <c r="U2642" s="25">
        <f ca="1">VLOOKUP(CONCATENATE($F2642," ",$G2642),AllocFactorMatrix,(U$4+1),FALSE)*$E2643</f>
        <v>526.78959117006161</v>
      </c>
      <c r="V2642" s="25">
        <f ca="1">VLOOKUP(CONCATENATE($F2642," ",$G2642),AllocFactorMatrix,(V$4+1),FALSE)*$E2643</f>
        <v>129.95123550296719</v>
      </c>
      <c r="W2642" s="25">
        <f t="shared" ca="1" si="1189"/>
        <v>934.65935852909843</v>
      </c>
      <c r="X2642" s="25">
        <f ca="1">VLOOKUP(CONCATENATE($F2642," ",$G2642),AllocFactorMatrix,(X$4+1),FALSE)*$E2643</f>
        <v>323.8872094736796</v>
      </c>
      <c r="Y2642" s="25">
        <f ca="1">VLOOKUP(CONCATENATE($F2642," ",$G2642),AllocFactorMatrix,(Y$4+1),FALSE)*$E2643</f>
        <v>5.4347797296858955</v>
      </c>
      <c r="Z2642" s="25">
        <f t="shared" ca="1" si="1187"/>
        <v>329.32198920336549</v>
      </c>
      <c r="AA2642" s="25">
        <f ca="1">VLOOKUP(CONCATENATE($F2642," ",$G2642),AllocFactorMatrix,(AA$4+1),FALSE)*$E2643</f>
        <v>18.953996690444335</v>
      </c>
      <c r="AB2642" s="25">
        <f ca="1">VLOOKUP(CONCATENATE($F2642," ",$G2642),AllocFactorMatrix,(AB$4+1),FALSE)*$E2643</f>
        <v>5221.1950807172461</v>
      </c>
      <c r="AC2642" s="25">
        <f ca="1">VLOOKUP(CONCATENATE($F2642," ",$G2642),AllocFactorMatrix,(AC$4+1),FALSE)*$E2643</f>
        <v>1049.2836856596921</v>
      </c>
    </row>
    <row r="2643" spans="3:29" collapsed="1">
      <c r="D2643" s="58" t="s">
        <v>1251</v>
      </c>
      <c r="E2643" s="22">
        <f>'Sch 5'!AP478</f>
        <v>1190525</v>
      </c>
      <c r="F2643" s="61" t="s">
        <v>69</v>
      </c>
      <c r="G2643" s="20" t="str">
        <f>$G$15</f>
        <v>TOTAL</v>
      </c>
      <c r="H2643" s="24">
        <f t="shared" ca="1" si="1181"/>
        <v>1190525.0000000005</v>
      </c>
      <c r="I2643" s="25">
        <f ca="1">VLOOKUP(CONCATENATE($F2643," ",$G2643),AllocFactorMatrix,(I$4+1),FALSE)*$E2643</f>
        <v>702242.40555421356</v>
      </c>
      <c r="J2643" s="25">
        <f ca="1">VLOOKUP(CONCATENATE($F2643," ",$G2643),AllocFactorMatrix,(J$4+1),FALSE)*$E2643</f>
        <v>176168.99238520191</v>
      </c>
      <c r="K2643" s="25">
        <f ca="1">VLOOKUP(CONCATENATE($F2643," ",$G2643),AllocFactorMatrix,(K$4+1),FALSE)*$E2643</f>
        <v>1747.3233514839305</v>
      </c>
      <c r="L2643" s="25">
        <f ca="1">VLOOKUP(CONCATENATE($F2643," ",$G2643),AllocFactorMatrix,(L$4+1),FALSE)*$E2643</f>
        <v>92.689281264574674</v>
      </c>
      <c r="M2643" s="25">
        <f t="shared" ca="1" si="1186"/>
        <v>178009.00501795043</v>
      </c>
      <c r="N2643" s="25">
        <f ca="1">VLOOKUP(CONCATENATE($F2643," ",$G2643),AllocFactorMatrix,(N$4+1),FALSE)*$E2643</f>
        <v>52500.892953945448</v>
      </c>
      <c r="O2643" s="25">
        <f ca="1">VLOOKUP(CONCATENATE($F2643," ",$G2643),AllocFactorMatrix,(O$4+1),FALSE)*$E2643</f>
        <v>13681.719845054469</v>
      </c>
      <c r="P2643" s="25">
        <f ca="1">VLOOKUP(CONCATENATE($F2643," ",$G2643),AllocFactorMatrix,(P$4+1),FALSE)*$E2643</f>
        <v>940.7157789764351</v>
      </c>
      <c r="Q2643" s="25">
        <f ca="1">VLOOKUP(CONCATENATE($F2643," ",$G2643),AllocFactorMatrix,(Q$4+1),FALSE)*$E2643</f>
        <v>230.96842009200461</v>
      </c>
      <c r="R2643" s="25">
        <f t="shared" ca="1" si="1188"/>
        <v>67354.296998068356</v>
      </c>
      <c r="S2643" s="25">
        <f ca="1">VLOOKUP(CONCATENATE($F2643," ",$G2643),AllocFactorMatrix,(S$4+1),FALSE)*$E2643</f>
        <v>3063.4098925961248</v>
      </c>
      <c r="T2643" s="25">
        <f ca="1">VLOOKUP(CONCATENATE($F2643," ",$G2643),AllocFactorMatrix,(T$4+1),FALSE)*$E2643</f>
        <v>32672.285152146429</v>
      </c>
      <c r="U2643" s="25">
        <f ca="1">VLOOKUP(CONCATENATE($F2643," ",$G2643),AllocFactorMatrix,(U$4+1),FALSE)*$E2643</f>
        <v>158962.19294165232</v>
      </c>
      <c r="V2643" s="25">
        <f ca="1">VLOOKUP(CONCATENATE($F2643," ",$G2643),AllocFactorMatrix,(V$4+1),FALSE)*$E2643</f>
        <v>23902.029232902005</v>
      </c>
      <c r="W2643" s="25">
        <f t="shared" ca="1" si="1189"/>
        <v>218599.91721929688</v>
      </c>
      <c r="X2643" s="25">
        <f ca="1">VLOOKUP(CONCATENATE($F2643," ",$G2643),AllocFactorMatrix,(X$4+1),FALSE)*$E2643</f>
        <v>14341.738038140584</v>
      </c>
      <c r="Y2643" s="25">
        <f ca="1">VLOOKUP(CONCATENATE($F2643," ",$G2643),AllocFactorMatrix,(Y$4+1),FALSE)*$E2643</f>
        <v>309.43945770843453</v>
      </c>
      <c r="Z2643" s="25">
        <f t="shared" ca="1" si="1187"/>
        <v>14651.177495849019</v>
      </c>
      <c r="AA2643" s="25">
        <f ca="1">VLOOKUP(CONCATENATE($F2643," ",$G2643),AllocFactorMatrix,(AA$4+1),FALSE)*$E2643</f>
        <v>278.31334473996259</v>
      </c>
      <c r="AB2643" s="25">
        <f ca="1">VLOOKUP(CONCATENATE($F2643," ",$G2643),AllocFactorMatrix,(AB$4+1),FALSE)*$E2643</f>
        <v>7718.6975400779975</v>
      </c>
      <c r="AC2643" s="25">
        <f ca="1">VLOOKUP(CONCATENATE($F2643," ",$G2643),AllocFactorMatrix,(AC$4+1),FALSE)*$E2643</f>
        <v>1671.1868298042903</v>
      </c>
    </row>
    <row r="2644" spans="3:29" hidden="1" outlineLevel="1">
      <c r="F2644" s="61"/>
      <c r="G2644" s="20" t="str">
        <f>$G$8</f>
        <v>PRODUCTION</v>
      </c>
      <c r="H2644" s="24">
        <f ca="1">H2588+H2604+H2612+H2620+H2628+H2636+H2596</f>
        <v>1335271.5865447738</v>
      </c>
      <c r="I2644" s="24">
        <f t="shared" ref="I2644:AC2651" ca="1" si="1190">I2588+I2604+I2612+I2620+I2628+I2636+I2596</f>
        <v>654740.964885975</v>
      </c>
      <c r="J2644" s="24">
        <f t="shared" ca="1" si="1190"/>
        <v>165624.00527830137</v>
      </c>
      <c r="K2644" s="24">
        <f t="shared" ca="1" si="1190"/>
        <v>1936.3965405849626</v>
      </c>
      <c r="L2644" s="24">
        <f t="shared" ca="1" si="1190"/>
        <v>47.704110752177925</v>
      </c>
      <c r="M2644" s="24">
        <f t="shared" ca="1" si="1190"/>
        <v>167608.10592963852</v>
      </c>
      <c r="N2644" s="24">
        <f t="shared" ca="1" si="1190"/>
        <v>69299.161754027882</v>
      </c>
      <c r="O2644" s="24">
        <f t="shared" ca="1" si="1190"/>
        <v>19736.061069804975</v>
      </c>
      <c r="P2644" s="24">
        <f t="shared" ca="1" si="1190"/>
        <v>1561.8228077298186</v>
      </c>
      <c r="Q2644" s="24">
        <f t="shared" ca="1" si="1190"/>
        <v>329.67325642734852</v>
      </c>
      <c r="R2644" s="24">
        <f t="shared" ca="1" si="1190"/>
        <v>90926.718887990035</v>
      </c>
      <c r="S2644" s="24">
        <f t="shared" ca="1" si="1190"/>
        <v>4162.8216787596548</v>
      </c>
      <c r="T2644" s="24">
        <f t="shared" ca="1" si="1190"/>
        <v>45382.059244523996</v>
      </c>
      <c r="U2644" s="24">
        <f t="shared" ca="1" si="1190"/>
        <v>303090.35036701104</v>
      </c>
      <c r="V2644" s="24">
        <f t="shared" ca="1" si="1190"/>
        <v>47549.148898267849</v>
      </c>
      <c r="W2644" s="24">
        <f t="shared" ca="1" si="1190"/>
        <v>400184.3801885625</v>
      </c>
      <c r="X2644" s="24">
        <f t="shared" ca="1" si="1190"/>
        <v>18809.677149136562</v>
      </c>
      <c r="Y2644" s="24">
        <f t="shared" ca="1" si="1190"/>
        <v>454.07248291413293</v>
      </c>
      <c r="Z2644" s="24">
        <f t="shared" ca="1" si="1190"/>
        <v>19263.749632050698</v>
      </c>
      <c r="AA2644" s="24">
        <f t="shared" ca="1" si="1190"/>
        <v>327.94295119009081</v>
      </c>
      <c r="AB2644" s="24">
        <f t="shared" ca="1" si="1190"/>
        <v>1778.1721180811592</v>
      </c>
      <c r="AC2644" s="24">
        <f t="shared" ca="1" si="1190"/>
        <v>441.5519512857872</v>
      </c>
    </row>
    <row r="2645" spans="3:29" hidden="1" outlineLevel="1">
      <c r="F2645" s="61"/>
      <c r="G2645" s="20" t="str">
        <f>$G$9</f>
        <v>BULKTRAN</v>
      </c>
      <c r="H2645" s="24">
        <f t="shared" ref="H2645:W2651" ca="1" si="1191">H2589+H2605+H2613+H2621+H2629+H2637+H2597</f>
        <v>1134238.378811304</v>
      </c>
      <c r="I2645" s="24">
        <f t="shared" ca="1" si="1191"/>
        <v>556165.75536913495</v>
      </c>
      <c r="J2645" s="24">
        <f t="shared" ca="1" si="1191"/>
        <v>140688.31025245236</v>
      </c>
      <c r="K2645" s="24">
        <f t="shared" ca="1" si="1191"/>
        <v>1644.860337822563</v>
      </c>
      <c r="L2645" s="24">
        <f t="shared" ca="1" si="1191"/>
        <v>40.521968554874867</v>
      </c>
      <c r="M2645" s="24">
        <f t="shared" ca="1" si="1191"/>
        <v>142373.69255882979</v>
      </c>
      <c r="N2645" s="24">
        <f t="shared" ca="1" si="1191"/>
        <v>58865.754107945497</v>
      </c>
      <c r="O2645" s="24">
        <f t="shared" ca="1" si="1191"/>
        <v>16764.677791026956</v>
      </c>
      <c r="P2645" s="24">
        <f t="shared" ca="1" si="1191"/>
        <v>1326.6809443717527</v>
      </c>
      <c r="Q2645" s="24">
        <f t="shared" ca="1" si="1191"/>
        <v>280.03895512762091</v>
      </c>
      <c r="R2645" s="24">
        <f t="shared" ca="1" si="1191"/>
        <v>77237.151798471838</v>
      </c>
      <c r="S2645" s="24">
        <f t="shared" ca="1" si="1191"/>
        <v>3536.0837149353815</v>
      </c>
      <c r="T2645" s="24">
        <f t="shared" ca="1" si="1191"/>
        <v>38549.515936173506</v>
      </c>
      <c r="U2645" s="24">
        <f t="shared" ca="1" si="1191"/>
        <v>257458.26624170542</v>
      </c>
      <c r="V2645" s="24">
        <f t="shared" ca="1" si="1191"/>
        <v>40390.337144660116</v>
      </c>
      <c r="W2645" s="24">
        <f t="shared" ca="1" si="1191"/>
        <v>339934.20303747448</v>
      </c>
      <c r="X2645" s="24">
        <f t="shared" ca="1" si="1190"/>
        <v>15977.766568677975</v>
      </c>
      <c r="Y2645" s="24">
        <f t="shared" ca="1" si="1190"/>
        <v>385.70912619811082</v>
      </c>
      <c r="Z2645" s="24">
        <f t="shared" ca="1" si="1190"/>
        <v>16363.475694876086</v>
      </c>
      <c r="AA2645" s="24">
        <f t="shared" ca="1" si="1190"/>
        <v>278.56915780179435</v>
      </c>
      <c r="AB2645" s="24">
        <f t="shared" ca="1" si="1190"/>
        <v>1510.457558434842</v>
      </c>
      <c r="AC2645" s="24">
        <f t="shared" ca="1" si="1190"/>
        <v>375.07363628048387</v>
      </c>
    </row>
    <row r="2646" spans="3:29" hidden="1" outlineLevel="1">
      <c r="F2646" s="61"/>
      <c r="G2646" s="20" t="str">
        <f>$G$10</f>
        <v>SUBTRAN</v>
      </c>
      <c r="H2646" s="24">
        <f t="shared" ca="1" si="1191"/>
        <v>434827.27073934471</v>
      </c>
      <c r="I2646" s="24">
        <f t="shared" ca="1" si="1190"/>
        <v>206500.25682239456</v>
      </c>
      <c r="J2646" s="24">
        <f t="shared" ca="1" si="1190"/>
        <v>52861.018682924754</v>
      </c>
      <c r="K2646" s="24">
        <f t="shared" ca="1" si="1190"/>
        <v>616.00121925879091</v>
      </c>
      <c r="L2646" s="24">
        <f t="shared" ca="1" si="1190"/>
        <v>20.195119609372249</v>
      </c>
      <c r="M2646" s="24">
        <f t="shared" ca="1" si="1190"/>
        <v>53497.215021792923</v>
      </c>
      <c r="N2646" s="24">
        <f t="shared" ca="1" si="1190"/>
        <v>23039.400191857636</v>
      </c>
      <c r="O2646" s="24">
        <f t="shared" ca="1" si="1190"/>
        <v>6530.4659623119596</v>
      </c>
      <c r="P2646" s="24">
        <f t="shared" ca="1" si="1190"/>
        <v>668.93471021644973</v>
      </c>
      <c r="Q2646" s="24">
        <f t="shared" ca="1" si="1190"/>
        <v>0</v>
      </c>
      <c r="R2646" s="24">
        <f t="shared" ca="1" si="1190"/>
        <v>30238.800864386052</v>
      </c>
      <c r="S2646" s="24">
        <f t="shared" ca="1" si="1190"/>
        <v>1290.3098833856566</v>
      </c>
      <c r="T2646" s="24">
        <f t="shared" ca="1" si="1190"/>
        <v>14913.247505443664</v>
      </c>
      <c r="U2646" s="24">
        <f t="shared" ca="1" si="1190"/>
        <v>121479.5163761751</v>
      </c>
      <c r="V2646" s="24">
        <f t="shared" ca="1" si="1190"/>
        <v>0</v>
      </c>
      <c r="W2646" s="24">
        <f t="shared" ca="1" si="1190"/>
        <v>137683.07376500443</v>
      </c>
      <c r="X2646" s="24">
        <f t="shared" ca="1" si="1190"/>
        <v>6252.7625825907544</v>
      </c>
      <c r="Y2646" s="24">
        <f t="shared" ca="1" si="1190"/>
        <v>149.60150973904504</v>
      </c>
      <c r="Z2646" s="24">
        <f t="shared" ca="1" si="1190"/>
        <v>6402.3640923297999</v>
      </c>
      <c r="AA2646" s="24">
        <f t="shared" ca="1" si="1190"/>
        <v>102.67621439618848</v>
      </c>
      <c r="AB2646" s="24">
        <f t="shared" ca="1" si="1190"/>
        <v>322.53669396957173</v>
      </c>
      <c r="AC2646" s="24">
        <f t="shared" ca="1" si="1190"/>
        <v>80.347265071211908</v>
      </c>
    </row>
    <row r="2647" spans="3:29" hidden="1" outlineLevel="1">
      <c r="F2647" s="61"/>
      <c r="G2647" s="20" t="str">
        <f>$G$11</f>
        <v>DISTPRI</v>
      </c>
      <c r="H2647" s="24">
        <f t="shared" ca="1" si="1191"/>
        <v>1074295.7607334049</v>
      </c>
      <c r="I2647" s="24">
        <f t="shared" ca="1" si="1190"/>
        <v>713868.08715634188</v>
      </c>
      <c r="J2647" s="24">
        <f t="shared" ca="1" si="1190"/>
        <v>179724.59077186766</v>
      </c>
      <c r="K2647" s="24">
        <f t="shared" ca="1" si="1190"/>
        <v>2097.3215654402638</v>
      </c>
      <c r="L2647" s="24">
        <f t="shared" ca="1" si="1190"/>
        <v>0</v>
      </c>
      <c r="M2647" s="24">
        <f t="shared" ca="1" si="1190"/>
        <v>181821.91233730793</v>
      </c>
      <c r="N2647" s="24">
        <f t="shared" ca="1" si="1190"/>
        <v>77502.221923022953</v>
      </c>
      <c r="O2647" s="24">
        <f t="shared" ca="1" si="1190"/>
        <v>22001.206353122925</v>
      </c>
      <c r="P2647" s="24">
        <f t="shared" ca="1" si="1190"/>
        <v>0</v>
      </c>
      <c r="Q2647" s="24">
        <f t="shared" ca="1" si="1190"/>
        <v>0</v>
      </c>
      <c r="R2647" s="24">
        <f t="shared" ca="1" si="1190"/>
        <v>99503.428276145889</v>
      </c>
      <c r="S2647" s="24">
        <f t="shared" ca="1" si="1190"/>
        <v>4420.2364848273946</v>
      </c>
      <c r="T2647" s="24">
        <f t="shared" ca="1" si="1190"/>
        <v>51126.217930508756</v>
      </c>
      <c r="U2647" s="24">
        <f t="shared" ca="1" si="1190"/>
        <v>0</v>
      </c>
      <c r="V2647" s="24">
        <f t="shared" ca="1" si="1190"/>
        <v>0</v>
      </c>
      <c r="W2647" s="24">
        <f t="shared" ca="1" si="1190"/>
        <v>55546.454415336142</v>
      </c>
      <c r="X2647" s="24">
        <f t="shared" ca="1" si="1190"/>
        <v>21032.797217168645</v>
      </c>
      <c r="Y2647" s="24">
        <f t="shared" ca="1" si="1190"/>
        <v>503.92843413030903</v>
      </c>
      <c r="Z2647" s="24">
        <f t="shared" ca="1" si="1190"/>
        <v>21536.725651298952</v>
      </c>
      <c r="AA2647" s="24">
        <f t="shared" ca="1" si="1190"/>
        <v>361.8642463391393</v>
      </c>
      <c r="AB2647" s="24">
        <f t="shared" ca="1" si="1190"/>
        <v>1326.4802574892065</v>
      </c>
      <c r="AC2647" s="24">
        <f t="shared" ca="1" si="1190"/>
        <v>330.80839314556454</v>
      </c>
    </row>
    <row r="2648" spans="3:29" hidden="1" outlineLevel="1">
      <c r="F2648" s="61"/>
      <c r="G2648" s="20" t="str">
        <f>$G$12</f>
        <v>DISTSEC</v>
      </c>
      <c r="H2648" s="24">
        <f t="shared" ca="1" si="1191"/>
        <v>464771.47569647426</v>
      </c>
      <c r="I2648" s="24">
        <f t="shared" ca="1" si="1190"/>
        <v>346999.20271527319</v>
      </c>
      <c r="J2648" s="24">
        <f t="shared" ca="1" si="1190"/>
        <v>77896.722823903663</v>
      </c>
      <c r="K2648" s="24">
        <f t="shared" ca="1" si="1190"/>
        <v>0</v>
      </c>
      <c r="L2648" s="24">
        <f t="shared" ca="1" si="1190"/>
        <v>0</v>
      </c>
      <c r="M2648" s="24">
        <f t="shared" ca="1" si="1190"/>
        <v>77896.722823903663</v>
      </c>
      <c r="N2648" s="24">
        <f t="shared" ca="1" si="1190"/>
        <v>27459.415990717298</v>
      </c>
      <c r="O2648" s="24">
        <f t="shared" ca="1" si="1190"/>
        <v>0</v>
      </c>
      <c r="P2648" s="24">
        <f t="shared" ca="1" si="1190"/>
        <v>0</v>
      </c>
      <c r="Q2648" s="24">
        <f t="shared" ca="1" si="1190"/>
        <v>0</v>
      </c>
      <c r="R2648" s="24">
        <f t="shared" ca="1" si="1190"/>
        <v>27459.415990717298</v>
      </c>
      <c r="S2648" s="24">
        <f t="shared" ca="1" si="1190"/>
        <v>1215.3690310611237</v>
      </c>
      <c r="T2648" s="24">
        <f t="shared" ca="1" si="1190"/>
        <v>0</v>
      </c>
      <c r="U2648" s="24">
        <f t="shared" ca="1" si="1190"/>
        <v>0</v>
      </c>
      <c r="V2648" s="24">
        <f t="shared" ca="1" si="1190"/>
        <v>0</v>
      </c>
      <c r="W2648" s="24">
        <f t="shared" ca="1" si="1190"/>
        <v>1215.3690310611237</v>
      </c>
      <c r="X2648" s="24">
        <f t="shared" ca="1" si="1190"/>
        <v>7642.3650858142764</v>
      </c>
      <c r="Y2648" s="24">
        <f t="shared" ca="1" si="1190"/>
        <v>0</v>
      </c>
      <c r="Z2648" s="24">
        <f t="shared" ca="1" si="1190"/>
        <v>7642.3650858142764</v>
      </c>
      <c r="AA2648" s="24">
        <f t="shared" ca="1" si="1190"/>
        <v>124.61850193103746</v>
      </c>
      <c r="AB2648" s="24">
        <f t="shared" ca="1" si="1190"/>
        <v>2751.7661594880719</v>
      </c>
      <c r="AC2648" s="24">
        <f t="shared" ca="1" si="1190"/>
        <v>682.01538828562343</v>
      </c>
    </row>
    <row r="2649" spans="3:29" hidden="1" outlineLevel="1">
      <c r="F2649" s="61"/>
      <c r="G2649" s="20" t="str">
        <f>$G$13</f>
        <v>ENERGY</v>
      </c>
      <c r="H2649" s="24">
        <f t="shared" ca="1" si="1191"/>
        <v>299835.63126875192</v>
      </c>
      <c r="I2649" s="24">
        <f t="shared" ca="1" si="1190"/>
        <v>108999.99078290882</v>
      </c>
      <c r="J2649" s="24">
        <f t="shared" ca="1" si="1190"/>
        <v>35181.50810373183</v>
      </c>
      <c r="K2649" s="24">
        <f t="shared" ca="1" si="1190"/>
        <v>402.76152018514523</v>
      </c>
      <c r="L2649" s="24">
        <f t="shared" ca="1" si="1190"/>
        <v>10.207965786850027</v>
      </c>
      <c r="M2649" s="24">
        <f t="shared" ca="1" si="1190"/>
        <v>35594.47758970382</v>
      </c>
      <c r="N2649" s="24">
        <f t="shared" ca="1" si="1190"/>
        <v>17024.954456458829</v>
      </c>
      <c r="O2649" s="24">
        <f t="shared" ca="1" si="1190"/>
        <v>4752.1737083433181</v>
      </c>
      <c r="P2649" s="24">
        <f t="shared" ca="1" si="1190"/>
        <v>376.23319536462776</v>
      </c>
      <c r="Q2649" s="24">
        <f t="shared" ca="1" si="1190"/>
        <v>77.126083757948706</v>
      </c>
      <c r="R2649" s="24">
        <f t="shared" ca="1" si="1190"/>
        <v>22230.487443924725</v>
      </c>
      <c r="S2649" s="24">
        <f t="shared" ca="1" si="1190"/>
        <v>1134.4504240527938</v>
      </c>
      <c r="T2649" s="24">
        <f t="shared" ca="1" si="1190"/>
        <v>13557.600644933924</v>
      </c>
      <c r="U2649" s="24">
        <f t="shared" ca="1" si="1190"/>
        <v>95845.892887286202</v>
      </c>
      <c r="V2649" s="24">
        <f t="shared" ca="1" si="1190"/>
        <v>15360.230837986448</v>
      </c>
      <c r="W2649" s="24">
        <f t="shared" ca="1" si="1190"/>
        <v>125898.17479425938</v>
      </c>
      <c r="X2649" s="24">
        <f t="shared" ca="1" si="1190"/>
        <v>4617.9484937093912</v>
      </c>
      <c r="Y2649" s="24">
        <f t="shared" ca="1" si="1190"/>
        <v>108.53809937556605</v>
      </c>
      <c r="Z2649" s="24">
        <f t="shared" ca="1" si="1190"/>
        <v>4726.4865930849564</v>
      </c>
      <c r="AA2649" s="24">
        <f t="shared" ca="1" si="1190"/>
        <v>106.03293776187817</v>
      </c>
      <c r="AB2649" s="24">
        <f t="shared" ca="1" si="1190"/>
        <v>1824.5209635277004</v>
      </c>
      <c r="AC2649" s="24">
        <f t="shared" ca="1" si="1190"/>
        <v>455.46016358067209</v>
      </c>
    </row>
    <row r="2650" spans="3:29" hidden="1" outlineLevel="1">
      <c r="F2650" s="61"/>
      <c r="G2650" s="20" t="str">
        <f>$G$14</f>
        <v>CUSTOMER</v>
      </c>
      <c r="H2650" s="24">
        <f t="shared" ca="1" si="1191"/>
        <v>1144975.5574704944</v>
      </c>
      <c r="I2650" s="24">
        <f t="shared" ca="1" si="1190"/>
        <v>852845.56127827195</v>
      </c>
      <c r="J2650" s="24">
        <f t="shared" ca="1" si="1190"/>
        <v>204551.04674088195</v>
      </c>
      <c r="K2650" s="24">
        <f t="shared" ca="1" si="1190"/>
        <v>1721.2368953310283</v>
      </c>
      <c r="L2650" s="24">
        <f t="shared" ca="1" si="1190"/>
        <v>243.69009101195837</v>
      </c>
      <c r="M2650" s="24">
        <f t="shared" ca="1" si="1190"/>
        <v>206515.97372722489</v>
      </c>
      <c r="N2650" s="24">
        <f t="shared" ca="1" si="1190"/>
        <v>3452.2021506711621</v>
      </c>
      <c r="O2650" s="24">
        <f t="shared" ca="1" si="1190"/>
        <v>1445.033326770483</v>
      </c>
      <c r="P2650" s="24">
        <f t="shared" ca="1" si="1190"/>
        <v>698.25667134058233</v>
      </c>
      <c r="Q2650" s="24">
        <f t="shared" ca="1" si="1190"/>
        <v>298.50866425227656</v>
      </c>
      <c r="R2650" s="24">
        <f t="shared" ca="1" si="1190"/>
        <v>5894.0008130345041</v>
      </c>
      <c r="S2650" s="24">
        <f t="shared" ca="1" si="1190"/>
        <v>49.896874572803725</v>
      </c>
      <c r="T2650" s="24">
        <f t="shared" ca="1" si="1190"/>
        <v>899.37373883209762</v>
      </c>
      <c r="U2650" s="24">
        <f t="shared" ca="1" si="1190"/>
        <v>1810.2040091531314</v>
      </c>
      <c r="V2650" s="24">
        <f t="shared" ca="1" si="1190"/>
        <v>447.84478108738381</v>
      </c>
      <c r="W2650" s="24">
        <f t="shared" ca="1" si="1190"/>
        <v>3207.3194036454165</v>
      </c>
      <c r="X2650" s="24">
        <f t="shared" ca="1" si="1190"/>
        <v>1165.207476581633</v>
      </c>
      <c r="Y2650" s="24">
        <f t="shared" ca="1" si="1190"/>
        <v>18.443320233017495</v>
      </c>
      <c r="Z2650" s="24">
        <f t="shared" ca="1" si="1190"/>
        <v>1183.6507968146507</v>
      </c>
      <c r="AA2650" s="24">
        <f t="shared" ca="1" si="1190"/>
        <v>68.832040385723886</v>
      </c>
      <c r="AB2650" s="24">
        <f t="shared" ca="1" si="1190"/>
        <v>65044.527069303302</v>
      </c>
      <c r="AC2650" s="24">
        <f t="shared" ca="1" si="1190"/>
        <v>10215.692341813792</v>
      </c>
    </row>
    <row r="2651" spans="3:29" collapsed="1">
      <c r="C2651" s="20" t="s">
        <v>233</v>
      </c>
      <c r="E2651" s="24">
        <f>E2595+E2611+E2619+E2627+E2635+E2643+E2603</f>
        <v>5888215.6612645471</v>
      </c>
      <c r="F2651" s="61"/>
      <c r="G2651" s="20" t="str">
        <f>$G$15</f>
        <v>TOTAL</v>
      </c>
      <c r="H2651" s="24">
        <f t="shared" ca="1" si="1191"/>
        <v>5888215.6612645481</v>
      </c>
      <c r="I2651" s="24">
        <f t="shared" ca="1" si="1190"/>
        <v>3440119.8190103006</v>
      </c>
      <c r="J2651" s="24">
        <f t="shared" ca="1" si="1190"/>
        <v>856527.2026540637</v>
      </c>
      <c r="K2651" s="24">
        <f t="shared" ca="1" si="1190"/>
        <v>8418.5780786227551</v>
      </c>
      <c r="L2651" s="24">
        <f t="shared" ca="1" si="1190"/>
        <v>362.3192557152334</v>
      </c>
      <c r="M2651" s="24">
        <f t="shared" ca="1" si="1190"/>
        <v>865308.09998840163</v>
      </c>
      <c r="N2651" s="24">
        <f t="shared" ca="1" si="1190"/>
        <v>276643.11057470134</v>
      </c>
      <c r="O2651" s="24">
        <f t="shared" ca="1" si="1190"/>
        <v>71229.618211380614</v>
      </c>
      <c r="P2651" s="24">
        <f t="shared" ca="1" si="1190"/>
        <v>4631.9283290232315</v>
      </c>
      <c r="Q2651" s="24">
        <f t="shared" ca="1" si="1190"/>
        <v>985.34695956519477</v>
      </c>
      <c r="R2651" s="24">
        <f t="shared" ca="1" si="1190"/>
        <v>353490.00407467032</v>
      </c>
      <c r="S2651" s="24">
        <f t="shared" ca="1" si="1190"/>
        <v>15809.168091594807</v>
      </c>
      <c r="T2651" s="24">
        <f t="shared" ca="1" si="1190"/>
        <v>164428.01500041594</v>
      </c>
      <c r="U2651" s="24">
        <f t="shared" ca="1" si="1190"/>
        <v>779684.22988133086</v>
      </c>
      <c r="V2651" s="24">
        <f t="shared" ca="1" si="1190"/>
        <v>103747.5616620018</v>
      </c>
      <c r="W2651" s="24">
        <f t="shared" ca="1" si="1190"/>
        <v>1063668.9746353433</v>
      </c>
      <c r="X2651" s="24">
        <f t="shared" ca="1" si="1190"/>
        <v>75498.524573679242</v>
      </c>
      <c r="Y2651" s="24">
        <f t="shared" ca="1" si="1190"/>
        <v>1620.2929725901811</v>
      </c>
      <c r="Z2651" s="24">
        <f t="shared" ca="1" si="1190"/>
        <v>77118.817546269405</v>
      </c>
      <c r="AA2651" s="24">
        <f t="shared" ca="1" si="1190"/>
        <v>1370.5360498058524</v>
      </c>
      <c r="AB2651" s="24">
        <f t="shared" ca="1" si="1190"/>
        <v>74558.46082029384</v>
      </c>
      <c r="AC2651" s="24">
        <f t="shared" ca="1" si="1190"/>
        <v>12580.949139463137</v>
      </c>
    </row>
    <row r="2652" spans="3:29">
      <c r="F2652" s="63"/>
    </row>
    <row r="2653" spans="3:29" hidden="1" outlineLevel="1">
      <c r="F2653" s="61"/>
      <c r="G2653" s="20" t="str">
        <f>$G$8</f>
        <v>PRODUCTION</v>
      </c>
      <c r="H2653" s="24">
        <f t="shared" ref="H2653:AC2653" ca="1" si="1192">+H2578+H2644</f>
        <v>6154240.9434688194</v>
      </c>
      <c r="I2653" s="24">
        <f t="shared" ca="1" si="1192"/>
        <v>3017531.8285028413</v>
      </c>
      <c r="J2653" s="24">
        <f t="shared" ca="1" si="1192"/>
        <v>763435.40460138093</v>
      </c>
      <c r="K2653" s="24">
        <f t="shared" ca="1" si="1192"/>
        <v>8926.0394023701738</v>
      </c>
      <c r="L2653" s="24">
        <f t="shared" ca="1" si="1192"/>
        <v>219.8984278397632</v>
      </c>
      <c r="M2653" s="24">
        <f t="shared" ca="1" si="1192"/>
        <v>772581.34243159101</v>
      </c>
      <c r="N2653" s="24">
        <f t="shared" ca="1" si="1192"/>
        <v>319450.93273531261</v>
      </c>
      <c r="O2653" s="24">
        <f t="shared" ca="1" si="1192"/>
        <v>90984.651488076663</v>
      </c>
      <c r="P2653" s="24">
        <f t="shared" ca="1" si="1192"/>
        <v>7198.9563583703912</v>
      </c>
      <c r="Q2653" s="24">
        <f t="shared" ca="1" si="1192"/>
        <v>1521.7201250082035</v>
      </c>
      <c r="R2653" s="24">
        <f t="shared" ca="1" si="1192"/>
        <v>419156.26070676791</v>
      </c>
      <c r="S2653" s="24">
        <f t="shared" ca="1" si="1192"/>
        <v>19187.975354509796</v>
      </c>
      <c r="T2653" s="24">
        <f t="shared" ca="1" si="1192"/>
        <v>209195.72469131515</v>
      </c>
      <c r="U2653" s="24">
        <f t="shared" ca="1" si="1192"/>
        <v>1396894.0711769422</v>
      </c>
      <c r="V2653" s="24">
        <f t="shared" ca="1" si="1192"/>
        <v>219140.1531847583</v>
      </c>
      <c r="W2653" s="24">
        <f t="shared" ca="1" si="1192"/>
        <v>1844417.9244075259</v>
      </c>
      <c r="X2653" s="24">
        <f t="shared" ca="1" si="1192"/>
        <v>86715.218458260832</v>
      </c>
      <c r="Y2653" s="24">
        <f t="shared" ca="1" si="1192"/>
        <v>2093.2415947647896</v>
      </c>
      <c r="Z2653" s="24">
        <f t="shared" ca="1" si="1192"/>
        <v>88808.460053025628</v>
      </c>
      <c r="AA2653" s="24">
        <f t="shared" ca="1" si="1192"/>
        <v>1511.8604574005328</v>
      </c>
      <c r="AB2653" s="24">
        <f t="shared" ca="1" si="1192"/>
        <v>8197.4991631680296</v>
      </c>
      <c r="AC2653" s="24">
        <f t="shared" ca="1" si="1192"/>
        <v>2035.7677464996943</v>
      </c>
    </row>
    <row r="2654" spans="3:29" hidden="1" outlineLevel="1">
      <c r="F2654" s="61"/>
      <c r="G2654" s="20" t="str">
        <f>$G$9</f>
        <v>BULKTRAN</v>
      </c>
      <c r="H2654" s="24">
        <f t="shared" ref="H2654:AC2654" ca="1" si="1193">+H2579+H2645</f>
        <v>4787977.3422355382</v>
      </c>
      <c r="I2654" s="24">
        <f t="shared" ca="1" si="1193"/>
        <v>2347543.1037105937</v>
      </c>
      <c r="J2654" s="24">
        <f t="shared" ca="1" si="1193"/>
        <v>593994.52368766186</v>
      </c>
      <c r="K2654" s="24">
        <f t="shared" ca="1" si="1193"/>
        <v>6946.0139652904036</v>
      </c>
      <c r="L2654" s="24">
        <f t="shared" ca="1" si="1193"/>
        <v>171.19575334677472</v>
      </c>
      <c r="M2654" s="24">
        <f t="shared" ca="1" si="1193"/>
        <v>601111.73340629903</v>
      </c>
      <c r="N2654" s="24">
        <f t="shared" ca="1" si="1193"/>
        <v>248560.18624827726</v>
      </c>
      <c r="O2654" s="24">
        <f t="shared" ca="1" si="1193"/>
        <v>70797.989005638898</v>
      </c>
      <c r="P2654" s="24">
        <f t="shared" ca="1" si="1193"/>
        <v>5601.3774941422262</v>
      </c>
      <c r="Q2654" s="24">
        <f t="shared" ca="1" si="1193"/>
        <v>1174.962981688436</v>
      </c>
      <c r="R2654" s="24">
        <f t="shared" ca="1" si="1193"/>
        <v>326134.51572974678</v>
      </c>
      <c r="S2654" s="24">
        <f t="shared" ca="1" si="1193"/>
        <v>14928.482615345956</v>
      </c>
      <c r="T2654" s="24">
        <f t="shared" ca="1" si="1193"/>
        <v>162768.94538533769</v>
      </c>
      <c r="U2654" s="24">
        <f t="shared" ca="1" si="1193"/>
        <v>1086765.8944073857</v>
      </c>
      <c r="V2654" s="24">
        <f t="shared" ca="1" si="1193"/>
        <v>170481.53036451232</v>
      </c>
      <c r="W2654" s="24">
        <f t="shared" ca="1" si="1193"/>
        <v>1434944.8527725816</v>
      </c>
      <c r="X2654" s="24">
        <f t="shared" ca="1" si="1193"/>
        <v>67475.334414097815</v>
      </c>
      <c r="Y2654" s="24">
        <f t="shared" ca="1" si="1193"/>
        <v>1628.7298175575586</v>
      </c>
      <c r="Z2654" s="24">
        <f t="shared" ca="1" si="1193"/>
        <v>69104.064231655371</v>
      </c>
      <c r="AA2654" s="24">
        <f t="shared" ca="1" si="1193"/>
        <v>1176.391826023294</v>
      </c>
      <c r="AB2654" s="24">
        <f t="shared" ca="1" si="1193"/>
        <v>6378.5558070907709</v>
      </c>
      <c r="AC2654" s="24">
        <f t="shared" ca="1" si="1193"/>
        <v>1584.1247515477617</v>
      </c>
    </row>
    <row r="2655" spans="3:29" hidden="1" outlineLevel="1">
      <c r="F2655" s="61"/>
      <c r="G2655" s="20" t="str">
        <f>$G$10</f>
        <v>SUBTRAN</v>
      </c>
      <c r="H2655" s="24">
        <f t="shared" ref="H2655:AC2655" ca="1" si="1194">+H2580+H2646</f>
        <v>1835586.2488242888</v>
      </c>
      <c r="I2655" s="24">
        <f t="shared" ca="1" si="1194"/>
        <v>871644.34571243438</v>
      </c>
      <c r="J2655" s="24">
        <f t="shared" ca="1" si="1194"/>
        <v>223185.69835552736</v>
      </c>
      <c r="K2655" s="24">
        <f t="shared" ca="1" si="1194"/>
        <v>2601.3097469170921</v>
      </c>
      <c r="L2655" s="24">
        <f t="shared" ca="1" si="1194"/>
        <v>85.317466523543573</v>
      </c>
      <c r="M2655" s="24">
        <f t="shared" ca="1" si="1194"/>
        <v>225872.32556896796</v>
      </c>
      <c r="N2655" s="24">
        <f t="shared" ca="1" si="1194"/>
        <v>97284.867768382217</v>
      </c>
      <c r="O2655" s="24">
        <f t="shared" ca="1" si="1194"/>
        <v>27578.68062376793</v>
      </c>
      <c r="P2655" s="24">
        <f t="shared" ca="1" si="1194"/>
        <v>2824.3467749841097</v>
      </c>
      <c r="Q2655" s="24">
        <f t="shared" ca="1" si="1194"/>
        <v>0</v>
      </c>
      <c r="R2655" s="24">
        <f t="shared" ca="1" si="1194"/>
        <v>127687.89516713424</v>
      </c>
      <c r="S2655" s="24">
        <f t="shared" ca="1" si="1194"/>
        <v>5447.4637290255996</v>
      </c>
      <c r="T2655" s="24">
        <f t="shared" ca="1" si="1194"/>
        <v>62969.536707724881</v>
      </c>
      <c r="U2655" s="24">
        <f t="shared" ca="1" si="1194"/>
        <v>512791.81300176354</v>
      </c>
      <c r="V2655" s="24">
        <f t="shared" ca="1" si="1194"/>
        <v>0</v>
      </c>
      <c r="W2655" s="24">
        <f t="shared" ca="1" si="1194"/>
        <v>581208.81343851401</v>
      </c>
      <c r="X2655" s="24">
        <f t="shared" ca="1" si="1194"/>
        <v>26406.125918995247</v>
      </c>
      <c r="Y2655" s="24">
        <f t="shared" ca="1" si="1194"/>
        <v>631.72767855659322</v>
      </c>
      <c r="Z2655" s="24">
        <f t="shared" ca="1" si="1194"/>
        <v>27037.853597551846</v>
      </c>
      <c r="AA2655" s="24">
        <f t="shared" ca="1" si="1194"/>
        <v>433.60357400358657</v>
      </c>
      <c r="AB2655" s="24">
        <f t="shared" ca="1" si="1194"/>
        <v>1362.0627396226196</v>
      </c>
      <c r="AC2655" s="24">
        <f t="shared" ca="1" si="1194"/>
        <v>339.34902606044699</v>
      </c>
    </row>
    <row r="2656" spans="3:29" hidden="1" outlineLevel="1">
      <c r="F2656" s="61"/>
      <c r="G2656" s="20" t="str">
        <f>$G$11</f>
        <v>DISTPRI</v>
      </c>
      <c r="H2656" s="24">
        <f t="shared" ref="H2656:AC2656" ca="1" si="1195">+H2581+H2647</f>
        <v>4869109.8607721906</v>
      </c>
      <c r="I2656" s="24">
        <f t="shared" ca="1" si="1195"/>
        <v>3235267.149042544</v>
      </c>
      <c r="J2656" s="24">
        <f t="shared" ca="1" si="1195"/>
        <v>814667.73030500277</v>
      </c>
      <c r="K2656" s="24">
        <f t="shared" ca="1" si="1195"/>
        <v>9507.8707439983082</v>
      </c>
      <c r="L2656" s="24">
        <f t="shared" ca="1" si="1195"/>
        <v>0</v>
      </c>
      <c r="M2656" s="24">
        <f t="shared" ca="1" si="1195"/>
        <v>824175.6010490011</v>
      </c>
      <c r="N2656" s="24">
        <f t="shared" ca="1" si="1195"/>
        <v>351333.13707580185</v>
      </c>
      <c r="O2656" s="24">
        <f t="shared" ca="1" si="1195"/>
        <v>99744.791635981775</v>
      </c>
      <c r="P2656" s="24">
        <f t="shared" ca="1" si="1195"/>
        <v>0</v>
      </c>
      <c r="Q2656" s="24">
        <f t="shared" ca="1" si="1195"/>
        <v>0</v>
      </c>
      <c r="R2656" s="24">
        <f t="shared" ca="1" si="1195"/>
        <v>451077.92871178378</v>
      </c>
      <c r="S2656" s="24">
        <f t="shared" ca="1" si="1195"/>
        <v>20035.536063899017</v>
      </c>
      <c r="T2656" s="24">
        <f t="shared" ca="1" si="1195"/>
        <v>231759.71686261406</v>
      </c>
      <c r="U2656" s="24">
        <f t="shared" ca="1" si="1195"/>
        <v>0</v>
      </c>
      <c r="V2656" s="24">
        <f t="shared" ca="1" si="1195"/>
        <v>0</v>
      </c>
      <c r="W2656" s="24">
        <f t="shared" ca="1" si="1195"/>
        <v>251795.25292651309</v>
      </c>
      <c r="X2656" s="24">
        <f t="shared" ca="1" si="1195"/>
        <v>95355.347267747726</v>
      </c>
      <c r="Y2656" s="24">
        <f t="shared" ca="1" si="1195"/>
        <v>2284.495464158651</v>
      </c>
      <c r="Z2656" s="24">
        <f t="shared" ca="1" si="1195"/>
        <v>97639.842731906392</v>
      </c>
      <c r="AA2656" s="24">
        <f t="shared" ca="1" si="1195"/>
        <v>1640.5467817267038</v>
      </c>
      <c r="AB2656" s="24">
        <f t="shared" ca="1" si="1195"/>
        <v>6013.6555110583158</v>
      </c>
      <c r="AC2656" s="24">
        <f t="shared" ca="1" si="1195"/>
        <v>1499.8840176573549</v>
      </c>
    </row>
    <row r="2657" spans="2:29" hidden="1" outlineLevel="1">
      <c r="F2657" s="61"/>
      <c r="G2657" s="20" t="str">
        <f>$G$12</f>
        <v>DISTSEC</v>
      </c>
      <c r="H2657" s="24">
        <f t="shared" ref="H2657:AC2657" ca="1" si="1196">+H2582+H2648</f>
        <v>2089100.6203391985</v>
      </c>
      <c r="I2657" s="24">
        <f t="shared" ca="1" si="1196"/>
        <v>1559637.5732069886</v>
      </c>
      <c r="J2657" s="24">
        <f t="shared" ca="1" si="1196"/>
        <v>350184.65003228158</v>
      </c>
      <c r="K2657" s="24">
        <f t="shared" ca="1" si="1196"/>
        <v>0</v>
      </c>
      <c r="L2657" s="24">
        <f t="shared" ca="1" si="1196"/>
        <v>0</v>
      </c>
      <c r="M2657" s="24">
        <f t="shared" ca="1" si="1196"/>
        <v>350184.65003228158</v>
      </c>
      <c r="N2657" s="24">
        <f t="shared" ca="1" si="1196"/>
        <v>123453.07271764116</v>
      </c>
      <c r="O2657" s="24">
        <f t="shared" ca="1" si="1196"/>
        <v>0</v>
      </c>
      <c r="P2657" s="24">
        <f t="shared" ca="1" si="1196"/>
        <v>0</v>
      </c>
      <c r="Q2657" s="24">
        <f t="shared" ca="1" si="1196"/>
        <v>0</v>
      </c>
      <c r="R2657" s="24">
        <f t="shared" ca="1" si="1196"/>
        <v>123453.07271764116</v>
      </c>
      <c r="S2657" s="24">
        <f t="shared" ca="1" si="1196"/>
        <v>5463.4637305966744</v>
      </c>
      <c r="T2657" s="24">
        <f t="shared" ca="1" si="1196"/>
        <v>0</v>
      </c>
      <c r="U2657" s="24">
        <f t="shared" ca="1" si="1196"/>
        <v>0</v>
      </c>
      <c r="V2657" s="24">
        <f t="shared" ca="1" si="1196"/>
        <v>0</v>
      </c>
      <c r="W2657" s="24">
        <f t="shared" ca="1" si="1196"/>
        <v>5463.4637305966744</v>
      </c>
      <c r="X2657" s="24">
        <f t="shared" ca="1" si="1196"/>
        <v>34362.316913798066</v>
      </c>
      <c r="Y2657" s="24">
        <f t="shared" ca="1" si="1196"/>
        <v>0</v>
      </c>
      <c r="Z2657" s="24">
        <f t="shared" ca="1" si="1196"/>
        <v>34362.316913798066</v>
      </c>
      <c r="AA2657" s="24">
        <f t="shared" ca="1" si="1196"/>
        <v>560.31462860951046</v>
      </c>
      <c r="AB2657" s="24">
        <f t="shared" ca="1" si="1196"/>
        <v>12372.448559354782</v>
      </c>
      <c r="AC2657" s="24">
        <f t="shared" ca="1" si="1196"/>
        <v>3066.7805499279543</v>
      </c>
    </row>
    <row r="2658" spans="2:29" hidden="1" outlineLevel="1">
      <c r="F2658" s="61"/>
      <c r="G2658" s="20" t="str">
        <f>$G$13</f>
        <v>ENERGY</v>
      </c>
      <c r="H2658" s="24">
        <f t="shared" ref="H2658:AC2658" ca="1" si="1197">+H2583+H2649</f>
        <v>1771562.1438357723</v>
      </c>
      <c r="I2658" s="24">
        <f t="shared" ca="1" si="1197"/>
        <v>643989.9066388167</v>
      </c>
      <c r="J2658" s="24">
        <f t="shared" ca="1" si="1197"/>
        <v>207883.08769398241</v>
      </c>
      <c r="K2658" s="24">
        <f t="shared" ca="1" si="1197"/>
        <v>2379.6184598069185</v>
      </c>
      <c r="L2658" s="24">
        <f t="shared" ca="1" si="1197"/>
        <v>60.319399712633206</v>
      </c>
      <c r="M2658" s="24">
        <f t="shared" ca="1" si="1197"/>
        <v>210323.02555350197</v>
      </c>
      <c r="N2658" s="24">
        <f t="shared" ca="1" si="1197"/>
        <v>100603.82667464775</v>
      </c>
      <c r="O2658" s="24">
        <f t="shared" ca="1" si="1197"/>
        <v>28083.304119623415</v>
      </c>
      <c r="P2658" s="24">
        <f t="shared" ca="1" si="1197"/>
        <v>2222.9772425384685</v>
      </c>
      <c r="Q2658" s="24">
        <f t="shared" ca="1" si="1197"/>
        <v>461.09824971391225</v>
      </c>
      <c r="R2658" s="24">
        <f t="shared" ca="1" si="1197"/>
        <v>131371.20628652352</v>
      </c>
      <c r="S2658" s="24">
        <f t="shared" ca="1" si="1197"/>
        <v>6703.5935228805602</v>
      </c>
      <c r="T2658" s="24">
        <f t="shared" ca="1" si="1197"/>
        <v>80114.414727741023</v>
      </c>
      <c r="U2658" s="24">
        <f t="shared" ca="1" si="1197"/>
        <v>566275.8557465924</v>
      </c>
      <c r="V2658" s="24">
        <f t="shared" ca="1" si="1197"/>
        <v>90751.405569587252</v>
      </c>
      <c r="W2658" s="24">
        <f t="shared" ca="1" si="1197"/>
        <v>743845.26956680126</v>
      </c>
      <c r="X2658" s="24">
        <f t="shared" ca="1" si="1197"/>
        <v>27290.508873868162</v>
      </c>
      <c r="Y2658" s="24">
        <f t="shared" ca="1" si="1197"/>
        <v>641.41158655405786</v>
      </c>
      <c r="Z2658" s="24">
        <f t="shared" ca="1" si="1197"/>
        <v>27931.920460422218</v>
      </c>
      <c r="AA2658" s="24">
        <f t="shared" ca="1" si="1197"/>
        <v>626.63436553380473</v>
      </c>
      <c r="AB2658" s="24">
        <f t="shared" ca="1" si="1197"/>
        <v>10782.319344395848</v>
      </c>
      <c r="AC2658" s="24">
        <f t="shared" ca="1" si="1197"/>
        <v>2691.8616197769766</v>
      </c>
    </row>
    <row r="2659" spans="2:29" hidden="1" outlineLevel="1">
      <c r="F2659" s="61"/>
      <c r="G2659" s="20" t="str">
        <f>$G$14</f>
        <v>CUSTOMER</v>
      </c>
      <c r="H2659" s="24">
        <f t="shared" ref="H2659:AC2659" ca="1" si="1198">+H2584+H2650</f>
        <v>5439688.5017887447</v>
      </c>
      <c r="I2659" s="24">
        <f t="shared" ca="1" si="1198"/>
        <v>4084575.7486593337</v>
      </c>
      <c r="J2659" s="24">
        <f t="shared" ca="1" si="1198"/>
        <v>975018.58361559105</v>
      </c>
      <c r="K2659" s="24">
        <f t="shared" ca="1" si="1198"/>
        <v>8293.9528668490748</v>
      </c>
      <c r="L2659" s="24">
        <f t="shared" ca="1" si="1198"/>
        <v>1173.7306732562174</v>
      </c>
      <c r="M2659" s="24">
        <f t="shared" ca="1" si="1198"/>
        <v>984486.26715569606</v>
      </c>
      <c r="N2659" s="24">
        <f t="shared" ca="1" si="1198"/>
        <v>16512.60124893926</v>
      </c>
      <c r="O2659" s="24">
        <f t="shared" ca="1" si="1198"/>
        <v>6966.3738146332125</v>
      </c>
      <c r="P2659" s="24">
        <f t="shared" ca="1" si="1198"/>
        <v>3361.4444462252882</v>
      </c>
      <c r="Q2659" s="24">
        <f t="shared" ca="1" si="1198"/>
        <v>1434.1251112887926</v>
      </c>
      <c r="R2659" s="24">
        <f t="shared" ca="1" si="1198"/>
        <v>28274.544621086552</v>
      </c>
      <c r="S2659" s="24">
        <f t="shared" ca="1" si="1198"/>
        <v>238.89142687136763</v>
      </c>
      <c r="T2659" s="24">
        <f t="shared" ca="1" si="1198"/>
        <v>4335.2628881986102</v>
      </c>
      <c r="U2659" s="24">
        <f t="shared" ca="1" si="1198"/>
        <v>8713.021652196152</v>
      </c>
      <c r="V2659" s="24">
        <f t="shared" ca="1" si="1198"/>
        <v>2154.5373896152687</v>
      </c>
      <c r="W2659" s="24">
        <f t="shared" ca="1" si="1198"/>
        <v>15441.713356881397</v>
      </c>
      <c r="X2659" s="24">
        <f t="shared" ca="1" si="1198"/>
        <v>5569.3504180813934</v>
      </c>
      <c r="Y2659" s="24">
        <f t="shared" ca="1" si="1198"/>
        <v>88.968125852726104</v>
      </c>
      <c r="Z2659" s="24">
        <f t="shared" ca="1" si="1198"/>
        <v>5658.3185439341196</v>
      </c>
      <c r="AA2659" s="24">
        <f t="shared" ca="1" si="1198"/>
        <v>328.51936005475596</v>
      </c>
      <c r="AB2659" s="24">
        <f t="shared" ca="1" si="1198"/>
        <v>276832.17052563181</v>
      </c>
      <c r="AC2659" s="24">
        <f t="shared" ca="1" si="1198"/>
        <v>44091.219566127227</v>
      </c>
    </row>
    <row r="2660" spans="2:29" collapsed="1">
      <c r="B2660" s="59" t="s">
        <v>234</v>
      </c>
      <c r="E2660" s="24">
        <f>+E2585+E2651</f>
        <v>26947265.661264546</v>
      </c>
      <c r="F2660" s="61"/>
      <c r="G2660" s="20" t="str">
        <f>$G$15</f>
        <v>TOTAL</v>
      </c>
      <c r="H2660" s="24">
        <f t="shared" ref="H2660:AC2660" ca="1" si="1199">+H2585+H2651</f>
        <v>26947265.661264554</v>
      </c>
      <c r="I2660" s="24">
        <f t="shared" ca="1" si="1199"/>
        <v>15760189.655473551</v>
      </c>
      <c r="J2660" s="24">
        <f t="shared" ca="1" si="1199"/>
        <v>3928369.6782914279</v>
      </c>
      <c r="K2660" s="24">
        <f t="shared" ca="1" si="1199"/>
        <v>38654.80518523197</v>
      </c>
      <c r="L2660" s="24">
        <f t="shared" ca="1" si="1199"/>
        <v>1710.4617206789317</v>
      </c>
      <c r="M2660" s="24">
        <f t="shared" ca="1" si="1199"/>
        <v>3968734.9451973401</v>
      </c>
      <c r="N2660" s="24">
        <f t="shared" ca="1" si="1199"/>
        <v>1257198.6244690022</v>
      </c>
      <c r="O2660" s="24">
        <f t="shared" ca="1" si="1199"/>
        <v>324155.79068772192</v>
      </c>
      <c r="P2660" s="24">
        <f t="shared" ca="1" si="1199"/>
        <v>21209.10231626048</v>
      </c>
      <c r="Q2660" s="24">
        <f t="shared" ca="1" si="1199"/>
        <v>4591.9064676993448</v>
      </c>
      <c r="R2660" s="24">
        <f t="shared" ca="1" si="1199"/>
        <v>1607155.4239406842</v>
      </c>
      <c r="S2660" s="24">
        <f t="shared" ca="1" si="1199"/>
        <v>72005.406443128973</v>
      </c>
      <c r="T2660" s="24">
        <f t="shared" ca="1" si="1199"/>
        <v>751143.60126293148</v>
      </c>
      <c r="U2660" s="24">
        <f t="shared" ca="1" si="1199"/>
        <v>3571440.6559848799</v>
      </c>
      <c r="V2660" s="24">
        <f t="shared" ca="1" si="1199"/>
        <v>482527.62650847319</v>
      </c>
      <c r="W2660" s="24">
        <f t="shared" ca="1" si="1199"/>
        <v>4877117.290199413</v>
      </c>
      <c r="X2660" s="24">
        <f t="shared" ca="1" si="1199"/>
        <v>343174.20226484927</v>
      </c>
      <c r="Y2660" s="24">
        <f t="shared" ca="1" si="1199"/>
        <v>7368.5742674443763</v>
      </c>
      <c r="Z2660" s="24">
        <f t="shared" ca="1" si="1199"/>
        <v>350542.77653229365</v>
      </c>
      <c r="AA2660" s="24">
        <f t="shared" ca="1" si="1199"/>
        <v>6277.8709933521886</v>
      </c>
      <c r="AB2660" s="24">
        <f t="shared" ca="1" si="1199"/>
        <v>321938.71165032219</v>
      </c>
      <c r="AC2660" s="24">
        <f t="shared" ca="1" si="1199"/>
        <v>55308.987277597407</v>
      </c>
    </row>
    <row r="2661" spans="2:29">
      <c r="E2661" s="24"/>
      <c r="F2661" s="61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</row>
    <row r="2662" spans="2:29">
      <c r="B2662" s="59" t="s">
        <v>415</v>
      </c>
      <c r="E2662" s="24"/>
      <c r="F2662" s="61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</row>
    <row r="2663" spans="2:29" hidden="1" outlineLevel="1">
      <c r="F2663" s="61" t="str">
        <f>F2670</f>
        <v>RB_GUP_EPIS_D</v>
      </c>
      <c r="G2663" s="20" t="str">
        <f>$G$8</f>
        <v>PRODUCTION</v>
      </c>
      <c r="H2663" s="24">
        <f t="shared" ref="H2663:H2694" si="1200">SUBTOTAL(9,I2663:AC2663)</f>
        <v>0</v>
      </c>
      <c r="I2663" s="25">
        <f>VLOOKUP(CONCATENATE($F2663," ",$G2663),AllocFactorMatrix,(I$4+1),FALSE)*$E2670</f>
        <v>0</v>
      </c>
      <c r="J2663" s="25">
        <f>VLOOKUP(CONCATENATE($F2663," ",$G2663),AllocFactorMatrix,(J$4+1),FALSE)*$E2670</f>
        <v>0</v>
      </c>
      <c r="K2663" s="25">
        <f>VLOOKUP(CONCATENATE($F2663," ",$G2663),AllocFactorMatrix,(K$4+1),FALSE)*$E2670</f>
        <v>0</v>
      </c>
      <c r="L2663" s="25">
        <f>VLOOKUP(CONCATENATE($F2663," ",$G2663),AllocFactorMatrix,(L$4+1),FALSE)*$E2670</f>
        <v>0</v>
      </c>
      <c r="M2663" s="25">
        <f t="shared" ref="M2663:M2678" si="1201">SUBTOTAL(9,J2663:L2663)</f>
        <v>0</v>
      </c>
      <c r="N2663" s="25">
        <f>VLOOKUP(CONCATENATE($F2663," ",$G2663),AllocFactorMatrix,(N$4+1),FALSE)*$E2670</f>
        <v>0</v>
      </c>
      <c r="O2663" s="25">
        <f>VLOOKUP(CONCATENATE($F2663," ",$G2663),AllocFactorMatrix,(O$4+1),FALSE)*$E2670</f>
        <v>0</v>
      </c>
      <c r="P2663" s="25">
        <f>VLOOKUP(CONCATENATE($F2663," ",$G2663),AllocFactorMatrix,(P$4+1),FALSE)*$E2670</f>
        <v>0</v>
      </c>
      <c r="Q2663" s="25">
        <f>VLOOKUP(CONCATENATE($F2663," ",$G2663),AllocFactorMatrix,(Q$4+1),FALSE)*$E2670</f>
        <v>0</v>
      </c>
      <c r="R2663" s="25">
        <f>SUBTOTAL(9,N2663:Q2663)</f>
        <v>0</v>
      </c>
      <c r="S2663" s="25">
        <f>VLOOKUP(CONCATENATE($F2663," ",$G2663),AllocFactorMatrix,(S$4+1),FALSE)*$E2670</f>
        <v>0</v>
      </c>
      <c r="T2663" s="25">
        <f>VLOOKUP(CONCATENATE($F2663," ",$G2663),AllocFactorMatrix,(T$4+1),FALSE)*$E2670</f>
        <v>0</v>
      </c>
      <c r="U2663" s="25">
        <f>VLOOKUP(CONCATENATE($F2663," ",$G2663),AllocFactorMatrix,(U$4+1),FALSE)*$E2670</f>
        <v>0</v>
      </c>
      <c r="V2663" s="25">
        <f>VLOOKUP(CONCATENATE($F2663," ",$G2663),AllocFactorMatrix,(V$4+1),FALSE)*$E2670</f>
        <v>0</v>
      </c>
      <c r="W2663" s="25">
        <f>SUBTOTAL(9,S2663:V2663)</f>
        <v>0</v>
      </c>
      <c r="X2663" s="25">
        <f>VLOOKUP(CONCATENATE($F2663," ",$G2663),AllocFactorMatrix,(X$4+1),FALSE)*$E2670</f>
        <v>0</v>
      </c>
      <c r="Y2663" s="25">
        <f>VLOOKUP(CONCATENATE($F2663," ",$G2663),AllocFactorMatrix,(Y$4+1),FALSE)*$E2670</f>
        <v>0</v>
      </c>
      <c r="Z2663" s="25">
        <f t="shared" ref="Z2663:Z2678" si="1202">SUBTOTAL(9,X2663:Y2663)</f>
        <v>0</v>
      </c>
      <c r="AA2663" s="25">
        <f>VLOOKUP(CONCATENATE($F2663," ",$G2663),AllocFactorMatrix,(AA$4+1),FALSE)*$E2670</f>
        <v>0</v>
      </c>
      <c r="AB2663" s="25">
        <f>VLOOKUP(CONCATENATE($F2663," ",$G2663),AllocFactorMatrix,(AB$4+1),FALSE)*$E2670</f>
        <v>0</v>
      </c>
      <c r="AC2663" s="25">
        <f>VLOOKUP(CONCATENATE($F2663," ",$G2663),AllocFactorMatrix,(AC$4+1),FALSE)*$E2670</f>
        <v>0</v>
      </c>
    </row>
    <row r="2664" spans="2:29" hidden="1" outlineLevel="1">
      <c r="F2664" s="61" t="str">
        <f>F2670</f>
        <v>RB_GUP_EPIS_D</v>
      </c>
      <c r="G2664" s="20" t="str">
        <f>$G$9</f>
        <v>BULKTRAN</v>
      </c>
      <c r="H2664" s="24">
        <f t="shared" si="1200"/>
        <v>0</v>
      </c>
      <c r="I2664" s="25">
        <f>VLOOKUP(CONCATENATE($F2664," ",$G2664),AllocFactorMatrix,(I$4+1),FALSE)*$E2670</f>
        <v>0</v>
      </c>
      <c r="J2664" s="25">
        <f>VLOOKUP(CONCATENATE($F2664," ",$G2664),AllocFactorMatrix,(J$4+1),FALSE)*$E2670</f>
        <v>0</v>
      </c>
      <c r="K2664" s="25">
        <f>VLOOKUP(CONCATENATE($F2664," ",$G2664),AllocFactorMatrix,(K$4+1),FALSE)*$E2670</f>
        <v>0</v>
      </c>
      <c r="L2664" s="25">
        <f>VLOOKUP(CONCATENATE($F2664," ",$G2664),AllocFactorMatrix,(L$4+1),FALSE)*$E2670</f>
        <v>0</v>
      </c>
      <c r="M2664" s="25">
        <f t="shared" si="1201"/>
        <v>0</v>
      </c>
      <c r="N2664" s="25">
        <f>VLOOKUP(CONCATENATE($F2664," ",$G2664),AllocFactorMatrix,(N$4+1),FALSE)*$E2670</f>
        <v>0</v>
      </c>
      <c r="O2664" s="25">
        <f>VLOOKUP(CONCATENATE($F2664," ",$G2664),AllocFactorMatrix,(O$4+1),FALSE)*$E2670</f>
        <v>0</v>
      </c>
      <c r="P2664" s="25">
        <f>VLOOKUP(CONCATENATE($F2664," ",$G2664),AllocFactorMatrix,(P$4+1),FALSE)*$E2670</f>
        <v>0</v>
      </c>
      <c r="Q2664" s="25">
        <f>VLOOKUP(CONCATENATE($F2664," ",$G2664),AllocFactorMatrix,(Q$4+1),FALSE)*$E2670</f>
        <v>0</v>
      </c>
      <c r="R2664" s="25">
        <f t="shared" ref="R2664:R2670" si="1203">SUBTOTAL(9,N2664:Q2664)</f>
        <v>0</v>
      </c>
      <c r="S2664" s="25">
        <f>VLOOKUP(CONCATENATE($F2664," ",$G2664),AllocFactorMatrix,(S$4+1),FALSE)*$E2670</f>
        <v>0</v>
      </c>
      <c r="T2664" s="25">
        <f>VLOOKUP(CONCATENATE($F2664," ",$G2664),AllocFactorMatrix,(T$4+1),FALSE)*$E2670</f>
        <v>0</v>
      </c>
      <c r="U2664" s="25">
        <f>VLOOKUP(CONCATENATE($F2664," ",$G2664),AllocFactorMatrix,(U$4+1),FALSE)*$E2670</f>
        <v>0</v>
      </c>
      <c r="V2664" s="25">
        <f>VLOOKUP(CONCATENATE($F2664," ",$G2664),AllocFactorMatrix,(V$4+1),FALSE)*$E2670</f>
        <v>0</v>
      </c>
      <c r="W2664" s="25">
        <f t="shared" ref="W2664:W2670" si="1204">SUBTOTAL(9,S2664:V2664)</f>
        <v>0</v>
      </c>
      <c r="X2664" s="25">
        <f>VLOOKUP(CONCATENATE($F2664," ",$G2664),AllocFactorMatrix,(X$4+1),FALSE)*$E2670</f>
        <v>0</v>
      </c>
      <c r="Y2664" s="25">
        <f>VLOOKUP(CONCATENATE($F2664," ",$G2664),AllocFactorMatrix,(Y$4+1),FALSE)*$E2670</f>
        <v>0</v>
      </c>
      <c r="Z2664" s="25">
        <f t="shared" si="1202"/>
        <v>0</v>
      </c>
      <c r="AA2664" s="25">
        <f>VLOOKUP(CONCATENATE($F2664," ",$G2664),AllocFactorMatrix,(AA$4+1),FALSE)*$E2670</f>
        <v>0</v>
      </c>
      <c r="AB2664" s="25">
        <f>VLOOKUP(CONCATENATE($F2664," ",$G2664),AllocFactorMatrix,(AB$4+1),FALSE)*$E2670</f>
        <v>0</v>
      </c>
      <c r="AC2664" s="25">
        <f>VLOOKUP(CONCATENATE($F2664," ",$G2664),AllocFactorMatrix,(AC$4+1),FALSE)*$E2670</f>
        <v>0</v>
      </c>
    </row>
    <row r="2665" spans="2:29" hidden="1" outlineLevel="1">
      <c r="F2665" s="61" t="str">
        <f>F2670</f>
        <v>RB_GUP_EPIS_D</v>
      </c>
      <c r="G2665" s="20" t="str">
        <f>$G$10</f>
        <v>SUBTRAN</v>
      </c>
      <c r="H2665" s="24">
        <f t="shared" si="1200"/>
        <v>0</v>
      </c>
      <c r="I2665" s="25">
        <f>VLOOKUP(CONCATENATE($F2665," ",$G2665),AllocFactorMatrix,(I$4+1),FALSE)*$E2670</f>
        <v>0</v>
      </c>
      <c r="J2665" s="25">
        <f>VLOOKUP(CONCATENATE($F2665," ",$G2665),AllocFactorMatrix,(J$4+1),FALSE)*$E2670</f>
        <v>0</v>
      </c>
      <c r="K2665" s="25">
        <f>VLOOKUP(CONCATENATE($F2665," ",$G2665),AllocFactorMatrix,(K$4+1),FALSE)*$E2670</f>
        <v>0</v>
      </c>
      <c r="L2665" s="25">
        <f>VLOOKUP(CONCATENATE($F2665," ",$G2665),AllocFactorMatrix,(L$4+1),FALSE)*$E2670</f>
        <v>0</v>
      </c>
      <c r="M2665" s="25">
        <f t="shared" si="1201"/>
        <v>0</v>
      </c>
      <c r="N2665" s="25">
        <f>VLOOKUP(CONCATENATE($F2665," ",$G2665),AllocFactorMatrix,(N$4+1),FALSE)*$E2670</f>
        <v>0</v>
      </c>
      <c r="O2665" s="25">
        <f>VLOOKUP(CONCATENATE($F2665," ",$G2665),AllocFactorMatrix,(O$4+1),FALSE)*$E2670</f>
        <v>0</v>
      </c>
      <c r="P2665" s="25">
        <f>VLOOKUP(CONCATENATE($F2665," ",$G2665),AllocFactorMatrix,(P$4+1),FALSE)*$E2670</f>
        <v>0</v>
      </c>
      <c r="Q2665" s="25">
        <f>VLOOKUP(CONCATENATE($F2665," ",$G2665),AllocFactorMatrix,(Q$4+1),FALSE)*$E2670</f>
        <v>0</v>
      </c>
      <c r="R2665" s="25">
        <f t="shared" si="1203"/>
        <v>0</v>
      </c>
      <c r="S2665" s="25">
        <f>VLOOKUP(CONCATENATE($F2665," ",$G2665),AllocFactorMatrix,(S$4+1),FALSE)*$E2670</f>
        <v>0</v>
      </c>
      <c r="T2665" s="25">
        <f>VLOOKUP(CONCATENATE($F2665," ",$G2665),AllocFactorMatrix,(T$4+1),FALSE)*$E2670</f>
        <v>0</v>
      </c>
      <c r="U2665" s="25">
        <f>VLOOKUP(CONCATENATE($F2665," ",$G2665),AllocFactorMatrix,(U$4+1),FALSE)*$E2670</f>
        <v>0</v>
      </c>
      <c r="V2665" s="25">
        <f>VLOOKUP(CONCATENATE($F2665," ",$G2665),AllocFactorMatrix,(V$4+1),FALSE)*$E2670</f>
        <v>0</v>
      </c>
      <c r="W2665" s="25">
        <f t="shared" si="1204"/>
        <v>0</v>
      </c>
      <c r="X2665" s="25">
        <f>VLOOKUP(CONCATENATE($F2665," ",$G2665),AllocFactorMatrix,(X$4+1),FALSE)*$E2670</f>
        <v>0</v>
      </c>
      <c r="Y2665" s="25">
        <f>VLOOKUP(CONCATENATE($F2665," ",$G2665),AllocFactorMatrix,(Y$4+1),FALSE)*$E2670</f>
        <v>0</v>
      </c>
      <c r="Z2665" s="25">
        <f t="shared" si="1202"/>
        <v>0</v>
      </c>
      <c r="AA2665" s="25">
        <f>VLOOKUP(CONCATENATE($F2665," ",$G2665),AllocFactorMatrix,(AA$4+1),FALSE)*$E2670</f>
        <v>0</v>
      </c>
      <c r="AB2665" s="25">
        <f>VLOOKUP(CONCATENATE($F2665," ",$G2665),AllocFactorMatrix,(AB$4+1),FALSE)*$E2670</f>
        <v>0</v>
      </c>
      <c r="AC2665" s="25">
        <f>VLOOKUP(CONCATENATE($F2665," ",$G2665),AllocFactorMatrix,(AC$4+1),FALSE)*$E2670</f>
        <v>0</v>
      </c>
    </row>
    <row r="2666" spans="2:29" hidden="1" outlineLevel="1">
      <c r="F2666" s="61" t="str">
        <f>F2670</f>
        <v>RB_GUP_EPIS_D</v>
      </c>
      <c r="G2666" s="20" t="str">
        <f>$G$11</f>
        <v>DISTPRI</v>
      </c>
      <c r="H2666" s="24">
        <f t="shared" si="1200"/>
        <v>-6571.6572406369187</v>
      </c>
      <c r="I2666" s="25">
        <f>VLOOKUP(CONCATENATE($F2666," ",$G2666),AllocFactorMatrix,(I$4+1),FALSE)*$E2670</f>
        <v>-4366.8573918768207</v>
      </c>
      <c r="J2666" s="25">
        <f>VLOOKUP(CONCATENATE($F2666," ",$G2666),AllocFactorMatrix,(J$4+1),FALSE)*$E2670</f>
        <v>-1099.4071199351479</v>
      </c>
      <c r="K2666" s="25">
        <f>VLOOKUP(CONCATENATE($F2666," ",$G2666),AllocFactorMatrix,(K$4+1),FALSE)*$E2670</f>
        <v>-12.829687089205411</v>
      </c>
      <c r="L2666" s="25">
        <f>VLOOKUP(CONCATENATE($F2666," ",$G2666),AllocFactorMatrix,(L$4+1),FALSE)*$E2670</f>
        <v>0</v>
      </c>
      <c r="M2666" s="25">
        <f t="shared" si="1201"/>
        <v>-1112.2368070243533</v>
      </c>
      <c r="N2666" s="25">
        <f>VLOOKUP(CONCATENATE($F2666," ",$G2666),AllocFactorMatrix,(N$4+1),FALSE)*$E2670</f>
        <v>-474.09480376072582</v>
      </c>
      <c r="O2666" s="25">
        <f>VLOOKUP(CONCATENATE($F2666," ",$G2666),AllocFactorMatrix,(O$4+1),FALSE)*$E2670</f>
        <v>-134.58527187572795</v>
      </c>
      <c r="P2666" s="25">
        <f>VLOOKUP(CONCATENATE($F2666," ",$G2666),AllocFactorMatrix,(P$4+1),FALSE)*$E2670</f>
        <v>0</v>
      </c>
      <c r="Q2666" s="25">
        <f>VLOOKUP(CONCATENATE($F2666," ",$G2666),AllocFactorMatrix,(Q$4+1),FALSE)*$E2670</f>
        <v>0</v>
      </c>
      <c r="R2666" s="25">
        <f t="shared" si="1203"/>
        <v>-608.68007563645381</v>
      </c>
      <c r="S2666" s="25">
        <f>VLOOKUP(CONCATENATE($F2666," ",$G2666),AllocFactorMatrix,(S$4+1),FALSE)*$E2670</f>
        <v>-27.039368638123104</v>
      </c>
      <c r="T2666" s="25">
        <f>VLOOKUP(CONCATENATE($F2666," ",$G2666),AllocFactorMatrix,(T$4+1),FALSE)*$E2670</f>
        <v>-312.7481207037788</v>
      </c>
      <c r="U2666" s="25">
        <f>VLOOKUP(CONCATENATE($F2666," ",$G2666),AllocFactorMatrix,(U$4+1),FALSE)*$E2670</f>
        <v>0</v>
      </c>
      <c r="V2666" s="25">
        <f>VLOOKUP(CONCATENATE($F2666," ",$G2666),AllocFactorMatrix,(V$4+1),FALSE)*$E2670</f>
        <v>0</v>
      </c>
      <c r="W2666" s="25">
        <f t="shared" si="1204"/>
        <v>-339.7874893419019</v>
      </c>
      <c r="X2666" s="25">
        <f>VLOOKUP(CONCATENATE($F2666," ",$G2666),AllocFactorMatrix,(X$4+1),FALSE)*$E2670</f>
        <v>-128.66134185309778</v>
      </c>
      <c r="Y2666" s="25">
        <f>VLOOKUP(CONCATENATE($F2666," ",$G2666),AllocFactorMatrix,(Y$4+1),FALSE)*$E2670</f>
        <v>-3.0826193902640577</v>
      </c>
      <c r="Z2666" s="25">
        <f t="shared" si="1202"/>
        <v>-131.74396124336184</v>
      </c>
      <c r="AA2666" s="25">
        <f>VLOOKUP(CONCATENATE($F2666," ",$G2666),AllocFactorMatrix,(AA$4+1),FALSE)*$E2670</f>
        <v>-2.2135876185146355</v>
      </c>
      <c r="AB2666" s="25">
        <f>VLOOKUP(CONCATENATE($F2666," ",$G2666),AllocFactorMatrix,(AB$4+1),FALSE)*$E2670</f>
        <v>-8.1143144256101216</v>
      </c>
      <c r="AC2666" s="25">
        <f>VLOOKUP(CONCATENATE($F2666," ",$G2666),AllocFactorMatrix,(AC$4+1),FALSE)*$E2670</f>
        <v>-2.0236134699017949</v>
      </c>
    </row>
    <row r="2667" spans="2:29" hidden="1" outlineLevel="1">
      <c r="F2667" s="61" t="str">
        <f>F2670</f>
        <v>RB_GUP_EPIS_D</v>
      </c>
      <c r="G2667" s="20" t="str">
        <f>$G$12</f>
        <v>DISTSEC</v>
      </c>
      <c r="H2667" s="24">
        <f t="shared" si="1200"/>
        <v>-2923.3239977465937</v>
      </c>
      <c r="I2667" s="25">
        <f>VLOOKUP(CONCATENATE($F2667," ",$G2667),AllocFactorMatrix,(I$4+1),FALSE)*$E2670</f>
        <v>-2182.5588478217101</v>
      </c>
      <c r="J2667" s="25">
        <f>VLOOKUP(CONCATENATE($F2667," ",$G2667),AllocFactorMatrix,(J$4+1),FALSE)*$E2670</f>
        <v>-489.95553962448071</v>
      </c>
      <c r="K2667" s="25">
        <f>VLOOKUP(CONCATENATE($F2667," ",$G2667),AllocFactorMatrix,(K$4+1),FALSE)*$E2670</f>
        <v>0</v>
      </c>
      <c r="L2667" s="25">
        <f>VLOOKUP(CONCATENATE($F2667," ",$G2667),AllocFactorMatrix,(L$4+1),FALSE)*$E2670</f>
        <v>0</v>
      </c>
      <c r="M2667" s="25">
        <f t="shared" si="1201"/>
        <v>-489.95553962448071</v>
      </c>
      <c r="N2667" s="25">
        <f>VLOOKUP(CONCATENATE($F2667," ",$G2667),AllocFactorMatrix,(N$4+1),FALSE)*$E2670</f>
        <v>-172.71449287949352</v>
      </c>
      <c r="O2667" s="25">
        <f>VLOOKUP(CONCATENATE($F2667," ",$G2667),AllocFactorMatrix,(O$4+1),FALSE)*$E2670</f>
        <v>0</v>
      </c>
      <c r="P2667" s="25">
        <f>VLOOKUP(CONCATENATE($F2667," ",$G2667),AllocFactorMatrix,(P$4+1),FALSE)*$E2670</f>
        <v>0</v>
      </c>
      <c r="Q2667" s="25">
        <f>VLOOKUP(CONCATENATE($F2667," ",$G2667),AllocFactorMatrix,(Q$4+1),FALSE)*$E2670</f>
        <v>0</v>
      </c>
      <c r="R2667" s="25">
        <f t="shared" si="1203"/>
        <v>-172.71449287949352</v>
      </c>
      <c r="S2667" s="25">
        <f>VLOOKUP(CONCATENATE($F2667," ",$G2667),AllocFactorMatrix,(S$4+1),FALSE)*$E2670</f>
        <v>-7.6444395588065097</v>
      </c>
      <c r="T2667" s="25">
        <f>VLOOKUP(CONCATENATE($F2667," ",$G2667),AllocFactorMatrix,(T$4+1),FALSE)*$E2670</f>
        <v>0</v>
      </c>
      <c r="U2667" s="25">
        <f>VLOOKUP(CONCATENATE($F2667," ",$G2667),AllocFactorMatrix,(U$4+1),FALSE)*$E2670</f>
        <v>0</v>
      </c>
      <c r="V2667" s="25">
        <f>VLOOKUP(CONCATENATE($F2667," ",$G2667),AllocFactorMatrix,(V$4+1),FALSE)*$E2670</f>
        <v>0</v>
      </c>
      <c r="W2667" s="25">
        <f t="shared" si="1204"/>
        <v>-7.6444395588065097</v>
      </c>
      <c r="X2667" s="25">
        <f>VLOOKUP(CONCATENATE($F2667," ",$G2667),AllocFactorMatrix,(X$4+1),FALSE)*$E2670</f>
        <v>-48.069019772400473</v>
      </c>
      <c r="Y2667" s="25">
        <f>VLOOKUP(CONCATENATE($F2667," ",$G2667),AllocFactorMatrix,(Y$4+1),FALSE)*$E2670</f>
        <v>0</v>
      </c>
      <c r="Z2667" s="25">
        <f t="shared" si="1202"/>
        <v>-48.069019772400473</v>
      </c>
      <c r="AA2667" s="25">
        <f>VLOOKUP(CONCATENATE($F2667," ",$G2667),AllocFactorMatrix,(AA$4+1),FALSE)*$E2670</f>
        <v>-0.78382662514371571</v>
      </c>
      <c r="AB2667" s="25">
        <f>VLOOKUP(CONCATENATE($F2667," ",$G2667),AllocFactorMatrix,(AB$4+1),FALSE)*$E2670</f>
        <v>-17.3080846628202</v>
      </c>
      <c r="AC2667" s="25">
        <f>VLOOKUP(CONCATENATE($F2667," ",$G2667),AllocFactorMatrix,(AC$4+1),FALSE)*$E2670</f>
        <v>-4.2897468017376177</v>
      </c>
    </row>
    <row r="2668" spans="2:29" hidden="1" outlineLevel="1">
      <c r="F2668" s="61" t="str">
        <f>F2670</f>
        <v>RB_GUP_EPIS_D</v>
      </c>
      <c r="G2668" s="20" t="str">
        <f>$G$13</f>
        <v>ENERGY</v>
      </c>
      <c r="H2668" s="24">
        <f t="shared" si="1200"/>
        <v>0</v>
      </c>
      <c r="I2668" s="25">
        <f>VLOOKUP(CONCATENATE($F2668," ",$G2668),AllocFactorMatrix,(I$4+1),FALSE)*$E2670</f>
        <v>0</v>
      </c>
      <c r="J2668" s="25">
        <f>VLOOKUP(CONCATENATE($F2668," ",$G2668),AllocFactorMatrix,(J$4+1),FALSE)*$E2670</f>
        <v>0</v>
      </c>
      <c r="K2668" s="25">
        <f>VLOOKUP(CONCATENATE($F2668," ",$G2668),AllocFactorMatrix,(K$4+1),FALSE)*$E2670</f>
        <v>0</v>
      </c>
      <c r="L2668" s="25">
        <f>VLOOKUP(CONCATENATE($F2668," ",$G2668),AllocFactorMatrix,(L$4+1),FALSE)*$E2670</f>
        <v>0</v>
      </c>
      <c r="M2668" s="25">
        <f t="shared" si="1201"/>
        <v>0</v>
      </c>
      <c r="N2668" s="25">
        <f>VLOOKUP(CONCATENATE($F2668," ",$G2668),AllocFactorMatrix,(N$4+1),FALSE)*$E2670</f>
        <v>0</v>
      </c>
      <c r="O2668" s="25">
        <f>VLOOKUP(CONCATENATE($F2668," ",$G2668),AllocFactorMatrix,(O$4+1),FALSE)*$E2670</f>
        <v>0</v>
      </c>
      <c r="P2668" s="25">
        <f>VLOOKUP(CONCATENATE($F2668," ",$G2668),AllocFactorMatrix,(P$4+1),FALSE)*$E2670</f>
        <v>0</v>
      </c>
      <c r="Q2668" s="25">
        <f>VLOOKUP(CONCATENATE($F2668," ",$G2668),AllocFactorMatrix,(Q$4+1),FALSE)*$E2670</f>
        <v>0</v>
      </c>
      <c r="R2668" s="25">
        <f t="shared" si="1203"/>
        <v>0</v>
      </c>
      <c r="S2668" s="25">
        <f>VLOOKUP(CONCATENATE($F2668," ",$G2668),AllocFactorMatrix,(S$4+1),FALSE)*$E2670</f>
        <v>0</v>
      </c>
      <c r="T2668" s="25">
        <f>VLOOKUP(CONCATENATE($F2668," ",$G2668),AllocFactorMatrix,(T$4+1),FALSE)*$E2670</f>
        <v>0</v>
      </c>
      <c r="U2668" s="25">
        <f>VLOOKUP(CONCATENATE($F2668," ",$G2668),AllocFactorMatrix,(U$4+1),FALSE)*$E2670</f>
        <v>0</v>
      </c>
      <c r="V2668" s="25">
        <f>VLOOKUP(CONCATENATE($F2668," ",$G2668),AllocFactorMatrix,(V$4+1),FALSE)*$E2670</f>
        <v>0</v>
      </c>
      <c r="W2668" s="25">
        <f t="shared" si="1204"/>
        <v>0</v>
      </c>
      <c r="X2668" s="25">
        <f>VLOOKUP(CONCATENATE($F2668," ",$G2668),AllocFactorMatrix,(X$4+1),FALSE)*$E2670</f>
        <v>0</v>
      </c>
      <c r="Y2668" s="25">
        <f>VLOOKUP(CONCATENATE($F2668," ",$G2668),AllocFactorMatrix,(Y$4+1),FALSE)*$E2670</f>
        <v>0</v>
      </c>
      <c r="Z2668" s="25">
        <f t="shared" si="1202"/>
        <v>0</v>
      </c>
      <c r="AA2668" s="25">
        <f>VLOOKUP(CONCATENATE($F2668," ",$G2668),AllocFactorMatrix,(AA$4+1),FALSE)*$E2670</f>
        <v>0</v>
      </c>
      <c r="AB2668" s="25">
        <f>VLOOKUP(CONCATENATE($F2668," ",$G2668),AllocFactorMatrix,(AB$4+1),FALSE)*$E2670</f>
        <v>0</v>
      </c>
      <c r="AC2668" s="25">
        <f>VLOOKUP(CONCATENATE($F2668," ",$G2668),AllocFactorMatrix,(AC$4+1),FALSE)*$E2670</f>
        <v>0</v>
      </c>
    </row>
    <row r="2669" spans="2:29" hidden="1" outlineLevel="1">
      <c r="F2669" s="61" t="str">
        <f>F2670</f>
        <v>RB_GUP_EPIS_D</v>
      </c>
      <c r="G2669" s="20" t="str">
        <f>$G$14</f>
        <v>CUSTOMER</v>
      </c>
      <c r="H2669" s="24">
        <f t="shared" si="1200"/>
        <v>-5856.0187616164931</v>
      </c>
      <c r="I2669" s="25">
        <f>VLOOKUP(CONCATENATE($F2669," ",$G2669),AllocFactorMatrix,(I$4+1),FALSE)*$E2670</f>
        <v>-4204.9838598605866</v>
      </c>
      <c r="J2669" s="25">
        <f>VLOOKUP(CONCATENATE($F2669," ",$G2669),AllocFactorMatrix,(J$4+1),FALSE)*$E2670</f>
        <v>-1030.7339534565638</v>
      </c>
      <c r="K2669" s="25">
        <f>VLOOKUP(CONCATENATE($F2669," ",$G2669),AllocFactorMatrix,(K$4+1),FALSE)*$E2670</f>
        <v>-8.3832270649477287</v>
      </c>
      <c r="L2669" s="25">
        <f>VLOOKUP(CONCATENATE($F2669," ",$G2669),AllocFactorMatrix,(L$4+1),FALSE)*$E2670</f>
        <v>-1.1959875734541556</v>
      </c>
      <c r="M2669" s="25">
        <f t="shared" si="1201"/>
        <v>-1040.3131680949657</v>
      </c>
      <c r="N2669" s="25">
        <f>VLOOKUP(CONCATENATE($F2669," ",$G2669),AllocFactorMatrix,(N$4+1),FALSE)*$E2670</f>
        <v>-17.23409689604361</v>
      </c>
      <c r="O2669" s="25">
        <f>VLOOKUP(CONCATENATE($F2669," ",$G2669),AllocFactorMatrix,(O$4+1),FALSE)*$E2670</f>
        <v>-7.0235677127802747</v>
      </c>
      <c r="P2669" s="25">
        <f>VLOOKUP(CONCATENATE($F2669," ",$G2669),AllocFactorMatrix,(P$4+1),FALSE)*$E2670</f>
        <v>-3.4316593211555948</v>
      </c>
      <c r="Q2669" s="25">
        <f>VLOOKUP(CONCATENATE($F2669," ",$G2669),AllocFactorMatrix,(Q$4+1),FALSE)*$E2670</f>
        <v>-1.4706802608595506</v>
      </c>
      <c r="R2669" s="25">
        <f t="shared" si="1203"/>
        <v>-29.160004190839032</v>
      </c>
      <c r="S2669" s="25">
        <f>VLOOKUP(CONCATENATE($F2669," ",$G2669),AllocFactorMatrix,(S$4+1),FALSE)*$E2670</f>
        <v>-0.24813463723656556</v>
      </c>
      <c r="T2669" s="25">
        <f>VLOOKUP(CONCATENATE($F2669," ",$G2669),AllocFactorMatrix,(T$4+1),FALSE)*$E2670</f>
        <v>-4.3742260932978558</v>
      </c>
      <c r="U2669" s="25">
        <f>VLOOKUP(CONCATENATE($F2669," ",$G2669),AllocFactorMatrix,(U$4+1),FALSE)*$E2670</f>
        <v>-8.898396825024502</v>
      </c>
      <c r="V2669" s="25">
        <f>VLOOKUP(CONCATENATE($F2669," ",$G2669),AllocFactorMatrix,(V$4+1),FALSE)*$E2670</f>
        <v>-2.2060338998799462</v>
      </c>
      <c r="W2669" s="25">
        <f t="shared" si="1204"/>
        <v>-15.726791455438869</v>
      </c>
      <c r="X2669" s="25">
        <f>VLOOKUP(CONCATENATE($F2669," ",$G2669),AllocFactorMatrix,(X$4+1),FALSE)*$E2670</f>
        <v>-5.8350640495410362</v>
      </c>
      <c r="Y2669" s="25">
        <f>VLOOKUP(CONCATENATE($F2669," ",$G2669),AllocFactorMatrix,(Y$4+1),FALSE)*$E2670</f>
        <v>-8.9234316824005885E-2</v>
      </c>
      <c r="Z2669" s="25">
        <f t="shared" si="1202"/>
        <v>-5.9242983663650417</v>
      </c>
      <c r="AA2669" s="25">
        <f>VLOOKUP(CONCATENATE($F2669," ",$G2669),AllocFactorMatrix,(AA$4+1),FALSE)*$E2670</f>
        <v>-0.34656173418344949</v>
      </c>
      <c r="AB2669" s="25">
        <f>VLOOKUP(CONCATENATE($F2669," ",$G2669),AllocFactorMatrix,(AB$4+1),FALSE)*$E2670</f>
        <v>-486.04152860295869</v>
      </c>
      <c r="AC2669" s="25">
        <f>VLOOKUP(CONCATENATE($F2669," ",$G2669),AllocFactorMatrix,(AC$4+1),FALSE)*$E2670</f>
        <v>-73.522549311157434</v>
      </c>
    </row>
    <row r="2670" spans="2:29" collapsed="1">
      <c r="D2670" s="58" t="s">
        <v>410</v>
      </c>
      <c r="E2670" s="22">
        <f>'Sch 4'!E509</f>
        <v>-15351</v>
      </c>
      <c r="F2670" s="61" t="s">
        <v>65</v>
      </c>
      <c r="G2670" s="20" t="str">
        <f>$G$15</f>
        <v>TOTAL</v>
      </c>
      <c r="H2670" s="24">
        <f t="shared" si="1200"/>
        <v>-15351.000000000005</v>
      </c>
      <c r="I2670" s="25">
        <f>VLOOKUP(CONCATENATE($F2670," ",$G2670),AllocFactorMatrix,(I$4+1),FALSE)*$E2670</f>
        <v>-10754.400099559118</v>
      </c>
      <c r="J2670" s="25">
        <f>VLOOKUP(CONCATENATE($F2670," ",$G2670),AllocFactorMatrix,(J$4+1),FALSE)*$E2670</f>
        <v>-2620.0966130161924</v>
      </c>
      <c r="K2670" s="25">
        <f>VLOOKUP(CONCATENATE($F2670," ",$G2670),AllocFactorMatrix,(K$4+1),FALSE)*$E2670</f>
        <v>-21.212914154153136</v>
      </c>
      <c r="L2670" s="25">
        <f>VLOOKUP(CONCATENATE($F2670," ",$G2670),AllocFactorMatrix,(L$4+1),FALSE)*$E2670</f>
        <v>-1.1959875734541556</v>
      </c>
      <c r="M2670" s="25">
        <f t="shared" si="1201"/>
        <v>-2642.5055147437997</v>
      </c>
      <c r="N2670" s="25">
        <f>VLOOKUP(CONCATENATE($F2670," ",$G2670),AllocFactorMatrix,(N$4+1),FALSE)*$E2670</f>
        <v>-664.0433935362629</v>
      </c>
      <c r="O2670" s="25">
        <f>VLOOKUP(CONCATENATE($F2670," ",$G2670),AllocFactorMatrix,(O$4+1),FALSE)*$E2670</f>
        <v>-141.60883958850823</v>
      </c>
      <c r="P2670" s="25">
        <f>VLOOKUP(CONCATENATE($F2670," ",$G2670),AllocFactorMatrix,(P$4+1),FALSE)*$E2670</f>
        <v>-3.4316593211555948</v>
      </c>
      <c r="Q2670" s="25">
        <f>VLOOKUP(CONCATENATE($F2670," ",$G2670),AllocFactorMatrix,(Q$4+1),FALSE)*$E2670</f>
        <v>-1.4706802608595506</v>
      </c>
      <c r="R2670" s="25">
        <f t="shared" si="1203"/>
        <v>-810.5545727067863</v>
      </c>
      <c r="S2670" s="25">
        <f>VLOOKUP(CONCATENATE($F2670," ",$G2670),AllocFactorMatrix,(S$4+1),FALSE)*$E2670</f>
        <v>-34.931942834166172</v>
      </c>
      <c r="T2670" s="25">
        <f>VLOOKUP(CONCATENATE($F2670," ",$G2670),AllocFactorMatrix,(T$4+1),FALSE)*$E2670</f>
        <v>-317.12234679707666</v>
      </c>
      <c r="U2670" s="25">
        <f>VLOOKUP(CONCATENATE($F2670," ",$G2670),AllocFactorMatrix,(U$4+1),FALSE)*$E2670</f>
        <v>-8.898396825024502</v>
      </c>
      <c r="V2670" s="25">
        <f>VLOOKUP(CONCATENATE($F2670," ",$G2670),AllocFactorMatrix,(V$4+1),FALSE)*$E2670</f>
        <v>-2.2060338998799462</v>
      </c>
      <c r="W2670" s="25">
        <f t="shared" si="1204"/>
        <v>-363.15872035614734</v>
      </c>
      <c r="X2670" s="25">
        <f>VLOOKUP(CONCATENATE($F2670," ",$G2670),AllocFactorMatrix,(X$4+1),FALSE)*$E2670</f>
        <v>-182.56542567503928</v>
      </c>
      <c r="Y2670" s="25">
        <f>VLOOKUP(CONCATENATE($F2670," ",$G2670),AllocFactorMatrix,(Y$4+1),FALSE)*$E2670</f>
        <v>-3.1718537070880637</v>
      </c>
      <c r="Z2670" s="25">
        <f t="shared" si="1202"/>
        <v>-185.73727938212735</v>
      </c>
      <c r="AA2670" s="25">
        <f>VLOOKUP(CONCATENATE($F2670," ",$G2670),AllocFactorMatrix,(AA$4+1),FALSE)*$E2670</f>
        <v>-3.3439759778418008</v>
      </c>
      <c r="AB2670" s="25">
        <f>VLOOKUP(CONCATENATE($F2670," ",$G2670),AllocFactorMatrix,(AB$4+1),FALSE)*$E2670</f>
        <v>-511.46392769138907</v>
      </c>
      <c r="AC2670" s="25">
        <f>VLOOKUP(CONCATENATE($F2670," ",$G2670),AllocFactorMatrix,(AC$4+1),FALSE)*$E2670</f>
        <v>-79.835909582796845</v>
      </c>
    </row>
    <row r="2671" spans="2:29" hidden="1" outlineLevel="1">
      <c r="F2671" s="61" t="str">
        <f>F2678</f>
        <v>RB_GUP</v>
      </c>
      <c r="G2671" s="20" t="str">
        <f>$G$8</f>
        <v>PRODUCTION</v>
      </c>
      <c r="H2671" s="24">
        <f t="shared" ca="1" si="1200"/>
        <v>998051.67780860525</v>
      </c>
      <c r="I2671" s="25">
        <f ca="1">VLOOKUP(CONCATENATE($F2671," ",$G2671),AllocFactorMatrix,(I$4+1),FALSE)*$E2678</f>
        <v>489387.57112732192</v>
      </c>
      <c r="J2671" s="25">
        <f ca="1">VLOOKUP(CONCATENATE($F2671," ",$G2671),AllocFactorMatrix,(J$4+1),FALSE)*$E2678</f>
        <v>123796.02623098817</v>
      </c>
      <c r="K2671" s="25">
        <f ca="1">VLOOKUP(CONCATENATE($F2671," ",$G2671),AllocFactorMatrix,(K$4+1),FALSE)*$E2678</f>
        <v>1447.3638439611905</v>
      </c>
      <c r="L2671" s="25">
        <f ca="1">VLOOKUP(CONCATENATE($F2671," ",$G2671),AllocFactorMatrix,(L$4+1),FALSE)*$E2678</f>
        <v>35.656542275253628</v>
      </c>
      <c r="M2671" s="25">
        <f t="shared" ca="1" si="1201"/>
        <v>125279.04661722461</v>
      </c>
      <c r="N2671" s="25">
        <f ca="1">VLOOKUP(CONCATENATE($F2671," ",$G2671),AllocFactorMatrix,(N$4+1),FALSE)*$E2678</f>
        <v>51797.810540034501</v>
      </c>
      <c r="O2671" s="25">
        <f ca="1">VLOOKUP(CONCATENATE($F2671," ",$G2671),AllocFactorMatrix,(O$4+1),FALSE)*$E2678</f>
        <v>14751.762160252831</v>
      </c>
      <c r="P2671" s="25">
        <f ca="1">VLOOKUP(CONCATENATE($F2671," ",$G2671),AllocFactorMatrix,(P$4+1),FALSE)*$E2678</f>
        <v>1167.3878852826349</v>
      </c>
      <c r="Q2671" s="25">
        <f ca="1">VLOOKUP(CONCATENATE($F2671," ",$G2671),AllocFactorMatrix,(Q$4+1),FALSE)*$E2678</f>
        <v>246.4149990320407</v>
      </c>
      <c r="R2671" s="25">
        <f ca="1">SUBTOTAL(9,N2671:Q2671)</f>
        <v>67963.375584602007</v>
      </c>
      <c r="S2671" s="25">
        <f ca="1">VLOOKUP(CONCATENATE($F2671," ",$G2671),AllocFactorMatrix,(S$4+1),FALSE)*$E2678</f>
        <v>3111.510199700333</v>
      </c>
      <c r="T2671" s="25">
        <f ca="1">VLOOKUP(CONCATENATE($F2671," ",$G2671),AllocFactorMatrix,(T$4+1),FALSE)*$E2678</f>
        <v>33920.919779781398</v>
      </c>
      <c r="U2671" s="25">
        <f ca="1">VLOOKUP(CONCATENATE($F2671," ",$G2671),AllocFactorMatrix,(U$4+1),FALSE)*$E2678</f>
        <v>226545.54755722728</v>
      </c>
      <c r="V2671" s="25">
        <f ca="1">VLOOKUP(CONCATENATE($F2671," ",$G2671),AllocFactorMatrix,(V$4+1),FALSE)*$E2678</f>
        <v>35540.715697462445</v>
      </c>
      <c r="W2671" s="25">
        <f ca="1">SUBTOTAL(9,S2671:V2671)</f>
        <v>299118.69323417149</v>
      </c>
      <c r="X2671" s="25">
        <f ca="1">VLOOKUP(CONCATENATE($F2671," ",$G2671),AllocFactorMatrix,(X$4+1),FALSE)*$E2678</f>
        <v>14059.334465666352</v>
      </c>
      <c r="Y2671" s="25">
        <f ca="1">VLOOKUP(CONCATENATE($F2671," ",$G2671),AllocFactorMatrix,(Y$4+1),FALSE)*$E2678</f>
        <v>339.39747388159782</v>
      </c>
      <c r="Z2671" s="25">
        <f t="shared" ca="1" si="1202"/>
        <v>14398.73193954795</v>
      </c>
      <c r="AA2671" s="25">
        <f ca="1">VLOOKUP(CONCATENATE($F2671," ",$G2671),AllocFactorMatrix,(AA$4+1),FALSE)*$E2678</f>
        <v>245.12167858504839</v>
      </c>
      <c r="AB2671" s="25">
        <f ca="1">VLOOKUP(CONCATENATE($F2671," ",$G2671),AllocFactorMatrix,(AB$4+1),FALSE)*$E2678</f>
        <v>1329.0986521144503</v>
      </c>
      <c r="AC2671" s="25">
        <f ca="1">VLOOKUP(CONCATENATE($F2671," ",$G2671),AllocFactorMatrix,(AC$4+1),FALSE)*$E2678</f>
        <v>330.03897503788187</v>
      </c>
    </row>
    <row r="2672" spans="2:29" hidden="1" outlineLevel="1">
      <c r="F2672" s="61" t="str">
        <f>F2678</f>
        <v>RB_GUP</v>
      </c>
      <c r="G2672" s="20" t="str">
        <f>$G$9</f>
        <v>BULKTRAN</v>
      </c>
      <c r="H2672" s="24">
        <f t="shared" ca="1" si="1200"/>
        <v>1056991.9003244315</v>
      </c>
      <c r="I2672" s="25">
        <f ca="1">VLOOKUP(CONCATENATE($F2672," ",$G2672),AllocFactorMatrix,(I$4+1),FALSE)*$E2678</f>
        <v>518288.49177108787</v>
      </c>
      <c r="J2672" s="25">
        <f ca="1">VLOOKUP(CONCATENATE($F2672," ",$G2672),AllocFactorMatrix,(J$4+1),FALSE)*$E2678</f>
        <v>131106.83537531053</v>
      </c>
      <c r="K2672" s="25">
        <f ca="1">VLOOKUP(CONCATENATE($F2672," ",$G2672),AllocFactorMatrix,(K$4+1),FALSE)*$E2678</f>
        <v>1532.8383228095624</v>
      </c>
      <c r="L2672" s="25">
        <f ca="1">VLOOKUP(CONCATENATE($F2672," ",$G2672),AllocFactorMatrix,(L$4+1),FALSE)*$E2678</f>
        <v>37.762249407035462</v>
      </c>
      <c r="M2672" s="25">
        <f t="shared" ca="1" si="1201"/>
        <v>132677.43594752712</v>
      </c>
      <c r="N2672" s="25">
        <f ca="1">VLOOKUP(CONCATENATE($F2672," ",$G2672),AllocFactorMatrix,(N$4+1),FALSE)*$E2678</f>
        <v>54856.74480861421</v>
      </c>
      <c r="O2672" s="25">
        <f ca="1">VLOOKUP(CONCATENATE($F2672," ",$G2672),AllocFactorMatrix,(O$4+1),FALSE)*$E2678</f>
        <v>15622.931623275948</v>
      </c>
      <c r="P2672" s="25">
        <f ca="1">VLOOKUP(CONCATENATE($F2672," ",$G2672),AllocFactorMatrix,(P$4+1),FALSE)*$E2678</f>
        <v>1236.3283051533913</v>
      </c>
      <c r="Q2672" s="25">
        <f ca="1">VLOOKUP(CONCATENATE($F2672," ",$G2672),AllocFactorMatrix,(Q$4+1),FALSE)*$E2678</f>
        <v>260.9671060993569</v>
      </c>
      <c r="R2672" s="25">
        <f t="shared" ref="R2672:R2678" ca="1" si="1205">SUBTOTAL(9,N2672:Q2672)</f>
        <v>71976.971843142906</v>
      </c>
      <c r="S2672" s="25">
        <f ca="1">VLOOKUP(CONCATENATE($F2672," ",$G2672),AllocFactorMatrix,(S$4+1),FALSE)*$E2678</f>
        <v>3295.2613095960364</v>
      </c>
      <c r="T2672" s="25">
        <f ca="1">VLOOKUP(CONCATENATE($F2672," ",$G2672),AllocFactorMatrix,(T$4+1),FALSE)*$E2678</f>
        <v>35924.129236982655</v>
      </c>
      <c r="U2672" s="25">
        <f ca="1">VLOOKUP(CONCATENATE($F2672," ",$G2672),AllocFactorMatrix,(U$4+1),FALSE)*$E2678</f>
        <v>239924.25857979743</v>
      </c>
      <c r="V2672" s="25">
        <f ca="1">VLOOKUP(CONCATENATE($F2672," ",$G2672),AllocFactorMatrix,(V$4+1),FALSE)*$E2678</f>
        <v>37639.582658118808</v>
      </c>
      <c r="W2672" s="25">
        <f t="shared" ref="W2672:W2678" ca="1" si="1206">SUBTOTAL(9,S2672:V2672)</f>
        <v>316783.23178449494</v>
      </c>
      <c r="X2672" s="25">
        <f ca="1">VLOOKUP(CONCATENATE($F2672," ",$G2672),AllocFactorMatrix,(X$4+1),FALSE)*$E2678</f>
        <v>14889.612416453689</v>
      </c>
      <c r="Y2672" s="25">
        <f ca="1">VLOOKUP(CONCATENATE($F2672," ",$G2672),AllocFactorMatrix,(Y$4+1),FALSE)*$E2678</f>
        <v>359.44068715068755</v>
      </c>
      <c r="Z2672" s="25">
        <f t="shared" ca="1" si="1202"/>
        <v>15249.053103604376</v>
      </c>
      <c r="AA2672" s="25">
        <f ca="1">VLOOKUP(CONCATENATE($F2672," ",$G2672),AllocFactorMatrix,(AA$4+1),FALSE)*$E2678</f>
        <v>259.59740824964615</v>
      </c>
      <c r="AB2672" s="25">
        <f ca="1">VLOOKUP(CONCATENATE($F2672," ",$G2672),AllocFactorMatrix,(AB$4+1),FALSE)*$E2678</f>
        <v>1407.5889467985021</v>
      </c>
      <c r="AC2672" s="25">
        <f ca="1">VLOOKUP(CONCATENATE($F2672," ",$G2672),AllocFactorMatrix,(AC$4+1),FALSE)*$E2678</f>
        <v>349.52951952585795</v>
      </c>
    </row>
    <row r="2673" spans="4:29" hidden="1" outlineLevel="1">
      <c r="F2673" s="61" t="str">
        <f>F2678</f>
        <v>RB_GUP</v>
      </c>
      <c r="G2673" s="20" t="str">
        <f>$G$10</f>
        <v>SUBTRAN</v>
      </c>
      <c r="H2673" s="24">
        <f t="shared" ca="1" si="1200"/>
        <v>405199.74828044703</v>
      </c>
      <c r="I2673" s="25">
        <f ca="1">VLOOKUP(CONCATENATE($F2673," ",$G2673),AllocFactorMatrix,(I$4+1),FALSE)*$E2678</f>
        <v>192430.09285505433</v>
      </c>
      <c r="J2673" s="25">
        <f ca="1">VLOOKUP(CONCATENATE($F2673," ",$G2673),AllocFactorMatrix,(J$4+1),FALSE)*$E2678</f>
        <v>49259.264322933435</v>
      </c>
      <c r="K2673" s="25">
        <f ca="1">VLOOKUP(CONCATENATE($F2673," ",$G2673),AllocFactorMatrix,(K$4+1),FALSE)*$E2678</f>
        <v>574.02917383655608</v>
      </c>
      <c r="L2673" s="25">
        <f ca="1">VLOOKUP(CONCATENATE($F2673," ",$G2673),AllocFactorMatrix,(L$4+1),FALSE)*$E2678</f>
        <v>18.819098830432957</v>
      </c>
      <c r="M2673" s="25">
        <f t="shared" ca="1" si="1201"/>
        <v>49852.112595600425</v>
      </c>
      <c r="N2673" s="25">
        <f ca="1">VLOOKUP(CONCATENATE($F2673," ",$G2673),AllocFactorMatrix,(N$4+1),FALSE)*$E2678</f>
        <v>21469.580650725464</v>
      </c>
      <c r="O2673" s="25">
        <f ca="1">VLOOKUP(CONCATENATE($F2673," ",$G2673),AllocFactorMatrix,(O$4+1),FALSE)*$E2678</f>
        <v>6085.5041579695508</v>
      </c>
      <c r="P2673" s="25">
        <f ca="1">VLOOKUP(CONCATENATE($F2673," ",$G2673),AllocFactorMatrix,(P$4+1),FALSE)*$E2678</f>
        <v>623.35597244138876</v>
      </c>
      <c r="Q2673" s="25">
        <f ca="1">VLOOKUP(CONCATENATE($F2673," ",$G2673),AllocFactorMatrix,(Q$4+1),FALSE)*$E2678</f>
        <v>0</v>
      </c>
      <c r="R2673" s="25">
        <f t="shared" ca="1" si="1205"/>
        <v>28178.440781136404</v>
      </c>
      <c r="S2673" s="25">
        <f ca="1">VLOOKUP(CONCATENATE($F2673," ",$G2673),AllocFactorMatrix,(S$4+1),FALSE)*$E2678</f>
        <v>1202.3929388390434</v>
      </c>
      <c r="T2673" s="25">
        <f ca="1">VLOOKUP(CONCATENATE($F2673," ",$G2673),AllocFactorMatrix,(T$4+1),FALSE)*$E2678</f>
        <v>13897.113961999255</v>
      </c>
      <c r="U2673" s="25">
        <f ca="1">VLOOKUP(CONCATENATE($F2673," ",$G2673),AllocFactorMatrix,(U$4+1),FALSE)*$E2678</f>
        <v>113202.35129954256</v>
      </c>
      <c r="V2673" s="25">
        <f ca="1">VLOOKUP(CONCATENATE($F2673," ",$G2673),AllocFactorMatrix,(V$4+1),FALSE)*$E2678</f>
        <v>0</v>
      </c>
      <c r="W2673" s="25">
        <f t="shared" ca="1" si="1206"/>
        <v>128301.85820038086</v>
      </c>
      <c r="X2673" s="25">
        <f ca="1">VLOOKUP(CONCATENATE($F2673," ",$G2673),AllocFactorMatrix,(X$4+1),FALSE)*$E2678</f>
        <v>5826.7224597372096</v>
      </c>
      <c r="Y2673" s="25">
        <f ca="1">VLOOKUP(CONCATENATE($F2673," ",$G2673),AllocFactorMatrix,(Y$4+1),FALSE)*$E2678</f>
        <v>139.4082160154426</v>
      </c>
      <c r="Z2673" s="25">
        <f t="shared" ca="1" si="1202"/>
        <v>5966.1306757526527</v>
      </c>
      <c r="AA2673" s="25">
        <f ca="1">VLOOKUP(CONCATENATE($F2673," ",$G2673),AllocFactorMatrix,(AA$4+1),FALSE)*$E2678</f>
        <v>95.680236791460004</v>
      </c>
      <c r="AB2673" s="25">
        <f ca="1">VLOOKUP(CONCATENATE($F2673," ",$G2673),AllocFactorMatrix,(AB$4+1),FALSE)*$E2678</f>
        <v>300.56023621853444</v>
      </c>
      <c r="AC2673" s="25">
        <f ca="1">VLOOKUP(CONCATENATE($F2673," ",$G2673),AllocFactorMatrix,(AC$4+1),FALSE)*$E2678</f>
        <v>74.87269951243097</v>
      </c>
    </row>
    <row r="2674" spans="4:29" hidden="1" outlineLevel="1">
      <c r="F2674" s="61" t="str">
        <f>F2678</f>
        <v>RB_GUP</v>
      </c>
      <c r="G2674" s="20" t="str">
        <f>$G$11</f>
        <v>DISTPRI</v>
      </c>
      <c r="H2674" s="24">
        <f t="shared" ca="1" si="1200"/>
        <v>845324.23515340255</v>
      </c>
      <c r="I2674" s="25">
        <f ca="1">VLOOKUP(CONCATENATE($F2674," ",$G2674),AllocFactorMatrix,(I$4+1),FALSE)*$E2678</f>
        <v>561716.81657190144</v>
      </c>
      <c r="J2674" s="25">
        <f ca="1">VLOOKUP(CONCATENATE($F2674," ",$G2674),AllocFactorMatrix,(J$4+1),FALSE)*$E2678</f>
        <v>141418.73940633456</v>
      </c>
      <c r="K2674" s="25">
        <f ca="1">VLOOKUP(CONCATENATE($F2674," ",$G2674),AllocFactorMatrix,(K$4+1),FALSE)*$E2678</f>
        <v>1650.3060078783014</v>
      </c>
      <c r="L2674" s="25">
        <f ca="1">VLOOKUP(CONCATENATE($F2674," ",$G2674),AllocFactorMatrix,(L$4+1),FALSE)*$E2678</f>
        <v>0</v>
      </c>
      <c r="M2674" s="25">
        <f t="shared" ca="1" si="1201"/>
        <v>143069.04541421286</v>
      </c>
      <c r="N2674" s="25">
        <f ca="1">VLOOKUP(CONCATENATE($F2674," ",$G2674),AllocFactorMatrix,(N$4+1),FALSE)*$E2678</f>
        <v>60983.677739771527</v>
      </c>
      <c r="O2674" s="25">
        <f ca="1">VLOOKUP(CONCATENATE($F2674," ",$G2674),AllocFactorMatrix,(O$4+1),FALSE)*$E2678</f>
        <v>17311.948545909887</v>
      </c>
      <c r="P2674" s="25">
        <f ca="1">VLOOKUP(CONCATENATE($F2674," ",$G2674),AllocFactorMatrix,(P$4+1),FALSE)*$E2678</f>
        <v>0</v>
      </c>
      <c r="Q2674" s="25">
        <f ca="1">VLOOKUP(CONCATENATE($F2674," ",$G2674),AllocFactorMatrix,(Q$4+1),FALSE)*$E2678</f>
        <v>0</v>
      </c>
      <c r="R2674" s="25">
        <f t="shared" ca="1" si="1205"/>
        <v>78295.626285681414</v>
      </c>
      <c r="S2674" s="25">
        <f ca="1">VLOOKUP(CONCATENATE($F2674," ",$G2674),AllocFactorMatrix,(S$4+1),FALSE)*$E2678</f>
        <v>3478.12321551284</v>
      </c>
      <c r="T2674" s="25">
        <f ca="1">VLOOKUP(CONCATENATE($F2674," ",$G2674),AllocFactorMatrix,(T$4+1),FALSE)*$E2678</f>
        <v>40229.360152076813</v>
      </c>
      <c r="U2674" s="25">
        <f ca="1">VLOOKUP(CONCATENATE($F2674," ",$G2674),AllocFactorMatrix,(U$4+1),FALSE)*$E2678</f>
        <v>0</v>
      </c>
      <c r="V2674" s="25">
        <f ca="1">VLOOKUP(CONCATENATE($F2674," ",$G2674),AllocFactorMatrix,(V$4+1),FALSE)*$E2678</f>
        <v>0</v>
      </c>
      <c r="W2674" s="25">
        <f t="shared" ca="1" si="1206"/>
        <v>43707.483367589652</v>
      </c>
      <c r="X2674" s="25">
        <f ca="1">VLOOKUP(CONCATENATE($F2674," ",$G2674),AllocFactorMatrix,(X$4+1),FALSE)*$E2678</f>
        <v>16549.942642054077</v>
      </c>
      <c r="Y2674" s="25">
        <f ca="1">VLOOKUP(CONCATENATE($F2674," ",$G2674),AllocFactorMatrix,(Y$4+1),FALSE)*$E2678</f>
        <v>396.52294435420987</v>
      </c>
      <c r="Z2674" s="25">
        <f t="shared" ca="1" si="1202"/>
        <v>16946.465586408285</v>
      </c>
      <c r="AA2674" s="25">
        <f ca="1">VLOOKUP(CONCATENATE($F2674," ",$G2674),AllocFactorMatrix,(AA$4+1),FALSE)*$E2678</f>
        <v>284.73780540394881</v>
      </c>
      <c r="AB2674" s="25">
        <f ca="1">VLOOKUP(CONCATENATE($F2674," ",$G2674),AllocFactorMatrix,(AB$4+1),FALSE)*$E2678</f>
        <v>1043.7590374020037</v>
      </c>
      <c r="AC2674" s="25">
        <f ca="1">VLOOKUP(CONCATENATE($F2674," ",$G2674),AllocFactorMatrix,(AC$4+1),FALSE)*$E2678</f>
        <v>260.30108480293592</v>
      </c>
    </row>
    <row r="2675" spans="4:29" hidden="1" outlineLevel="1">
      <c r="F2675" s="61" t="str">
        <f>F2678</f>
        <v>RB_GUP</v>
      </c>
      <c r="G2675" s="20" t="str">
        <f>$G$12</f>
        <v>DISTSEC</v>
      </c>
      <c r="H2675" s="24">
        <f t="shared" ca="1" si="1200"/>
        <v>373874.45101976761</v>
      </c>
      <c r="I2675" s="25">
        <f ca="1">VLOOKUP(CONCATENATE($F2675," ",$G2675),AllocFactorMatrix,(I$4+1),FALSE)*$E2678</f>
        <v>279135.32392464328</v>
      </c>
      <c r="J2675" s="25">
        <f ca="1">VLOOKUP(CONCATENATE($F2675," ",$G2675),AllocFactorMatrix,(J$4+1),FALSE)*$E2678</f>
        <v>62662.181319073825</v>
      </c>
      <c r="K2675" s="25">
        <f ca="1">VLOOKUP(CONCATENATE($F2675," ",$G2675),AllocFactorMatrix,(K$4+1),FALSE)*$E2678</f>
        <v>0</v>
      </c>
      <c r="L2675" s="25">
        <f ca="1">VLOOKUP(CONCATENATE($F2675," ",$G2675),AllocFactorMatrix,(L$4+1),FALSE)*$E2678</f>
        <v>0</v>
      </c>
      <c r="M2675" s="25">
        <f t="shared" ca="1" si="1201"/>
        <v>62662.181319073825</v>
      </c>
      <c r="N2675" s="25">
        <f ca="1">VLOOKUP(CONCATENATE($F2675," ",$G2675),AllocFactorMatrix,(N$4+1),FALSE)*$E2678</f>
        <v>22089.079506155973</v>
      </c>
      <c r="O2675" s="25">
        <f ca="1">VLOOKUP(CONCATENATE($F2675," ",$G2675),AllocFactorMatrix,(O$4+1),FALSE)*$E2678</f>
        <v>0</v>
      </c>
      <c r="P2675" s="25">
        <f ca="1">VLOOKUP(CONCATENATE($F2675," ",$G2675),AllocFactorMatrix,(P$4+1),FALSE)*$E2678</f>
        <v>0</v>
      </c>
      <c r="Q2675" s="25">
        <f ca="1">VLOOKUP(CONCATENATE($F2675," ",$G2675),AllocFactorMatrix,(Q$4+1),FALSE)*$E2678</f>
        <v>0</v>
      </c>
      <c r="R2675" s="25">
        <f t="shared" ca="1" si="1205"/>
        <v>22089.079506155973</v>
      </c>
      <c r="S2675" s="25">
        <f ca="1">VLOOKUP(CONCATENATE($F2675," ",$G2675),AllocFactorMatrix,(S$4+1),FALSE)*$E2678</f>
        <v>977.67495002458804</v>
      </c>
      <c r="T2675" s="25">
        <f ca="1">VLOOKUP(CONCATENATE($F2675," ",$G2675),AllocFactorMatrix,(T$4+1),FALSE)*$E2678</f>
        <v>0</v>
      </c>
      <c r="U2675" s="25">
        <f ca="1">VLOOKUP(CONCATENATE($F2675," ",$G2675),AllocFactorMatrix,(U$4+1),FALSE)*$E2678</f>
        <v>0</v>
      </c>
      <c r="V2675" s="25">
        <f ca="1">VLOOKUP(CONCATENATE($F2675," ",$G2675),AllocFactorMatrix,(V$4+1),FALSE)*$E2678</f>
        <v>0</v>
      </c>
      <c r="W2675" s="25">
        <f t="shared" ca="1" si="1206"/>
        <v>977.67495002458804</v>
      </c>
      <c r="X2675" s="25">
        <f ca="1">VLOOKUP(CONCATENATE($F2675," ",$G2675),AllocFactorMatrix,(X$4+1),FALSE)*$E2678</f>
        <v>6147.7203321690995</v>
      </c>
      <c r="Y2675" s="25">
        <f ca="1">VLOOKUP(CONCATENATE($F2675," ",$G2675),AllocFactorMatrix,(Y$4+1),FALSE)*$E2678</f>
        <v>0</v>
      </c>
      <c r="Z2675" s="25">
        <f t="shared" ca="1" si="1202"/>
        <v>6147.7203321690995</v>
      </c>
      <c r="AA2675" s="25">
        <f ca="1">VLOOKUP(CONCATENATE($F2675," ",$G2675),AllocFactorMatrix,(AA$4+1),FALSE)*$E2678</f>
        <v>100.24641449123665</v>
      </c>
      <c r="AB2675" s="25">
        <f ca="1">VLOOKUP(CONCATENATE($F2675," ",$G2675),AllocFactorMatrix,(AB$4+1),FALSE)*$E2678</f>
        <v>2213.5933808581221</v>
      </c>
      <c r="AC2675" s="25">
        <f ca="1">VLOOKUP(CONCATENATE($F2675," ",$G2675),AllocFactorMatrix,(AC$4+1),FALSE)*$E2678</f>
        <v>548.63119235149622</v>
      </c>
    </row>
    <row r="2676" spans="4:29" hidden="1" outlineLevel="1">
      <c r="F2676" s="61" t="str">
        <f>F2678</f>
        <v>RB_GUP</v>
      </c>
      <c r="G2676" s="20" t="str">
        <f>$G$13</f>
        <v>ENERGY</v>
      </c>
      <c r="H2676" s="24">
        <f t="shared" ca="1" si="1200"/>
        <v>45055.773339962288</v>
      </c>
      <c r="I2676" s="25">
        <f ca="1">VLOOKUP(CONCATENATE($F2676," ",$G2676),AllocFactorMatrix,(I$4+1),FALSE)*$E2678</f>
        <v>16379.237043948146</v>
      </c>
      <c r="J2676" s="25">
        <f ca="1">VLOOKUP(CONCATENATE($F2676," ",$G2676),AllocFactorMatrix,(J$4+1),FALSE)*$E2678</f>
        <v>5286.6633901125206</v>
      </c>
      <c r="K2676" s="25">
        <f ca="1">VLOOKUP(CONCATENATE($F2676," ",$G2676),AllocFactorMatrix,(K$4+1),FALSE)*$E2678</f>
        <v>60.522265771859104</v>
      </c>
      <c r="L2676" s="25">
        <f ca="1">VLOOKUP(CONCATENATE($F2676," ",$G2676),AllocFactorMatrix,(L$4+1),FALSE)*$E2678</f>
        <v>1.5339330779608282</v>
      </c>
      <c r="M2676" s="25">
        <f t="shared" ca="1" si="1201"/>
        <v>5348.7195889623399</v>
      </c>
      <c r="N2676" s="25">
        <f ca="1">VLOOKUP(CONCATENATE($F2676," ",$G2676),AllocFactorMatrix,(N$4+1),FALSE)*$E2678</f>
        <v>2558.309984265476</v>
      </c>
      <c r="O2676" s="25">
        <f ca="1">VLOOKUP(CONCATENATE($F2676," ",$G2676),AllocFactorMatrix,(O$4+1),FALSE)*$E2678</f>
        <v>714.10079105417799</v>
      </c>
      <c r="P2676" s="25">
        <f ca="1">VLOOKUP(CONCATENATE($F2676," ",$G2676),AllocFactorMatrix,(P$4+1),FALSE)*$E2678</f>
        <v>56.535901025466465</v>
      </c>
      <c r="Q2676" s="25">
        <f ca="1">VLOOKUP(CONCATENATE($F2676," ",$G2676),AllocFactorMatrix,(Q$4+1),FALSE)*$E2678</f>
        <v>11.589601054727067</v>
      </c>
      <c r="R2676" s="25">
        <f t="shared" ca="1" si="1205"/>
        <v>3340.5362773998477</v>
      </c>
      <c r="S2676" s="25">
        <f ca="1">VLOOKUP(CONCATENATE($F2676," ",$G2676),AllocFactorMatrix,(S$4+1),FALSE)*$E2678</f>
        <v>170.47187138920168</v>
      </c>
      <c r="T2676" s="25">
        <f ca="1">VLOOKUP(CONCATENATE($F2676," ",$G2676),AllocFactorMatrix,(T$4+1),FALSE)*$E2678</f>
        <v>2037.276820993791</v>
      </c>
      <c r="U2676" s="25">
        <f ca="1">VLOOKUP(CONCATENATE($F2676," ",$G2676),AllocFactorMatrix,(U$4+1),FALSE)*$E2678</f>
        <v>14402.593871924268</v>
      </c>
      <c r="V2676" s="25">
        <f ca="1">VLOOKUP(CONCATENATE($F2676," ",$G2676),AllocFactorMatrix,(V$4+1),FALSE)*$E2678</f>
        <v>2308.1548919230859</v>
      </c>
      <c r="W2676" s="25">
        <f t="shared" ca="1" si="1206"/>
        <v>18918.497456230347</v>
      </c>
      <c r="X2676" s="25">
        <f ca="1">VLOOKUP(CONCATENATE($F2676," ",$G2676),AllocFactorMatrix,(X$4+1),FALSE)*$E2678</f>
        <v>693.93100395628176</v>
      </c>
      <c r="Y2676" s="25">
        <f ca="1">VLOOKUP(CONCATENATE($F2676," ",$G2676),AllocFactorMatrix,(Y$4+1),FALSE)*$E2678</f>
        <v>16.309829433955791</v>
      </c>
      <c r="Z2676" s="25">
        <f t="shared" ca="1" si="1202"/>
        <v>710.24083339023753</v>
      </c>
      <c r="AA2676" s="25">
        <f ca="1">VLOOKUP(CONCATENATE($F2676," ",$G2676),AllocFactorMatrix,(AA$4+1),FALSE)*$E2678</f>
        <v>15.933383201169253</v>
      </c>
      <c r="AB2676" s="25">
        <f ca="1">VLOOKUP(CONCATENATE($F2676," ",$G2676),AllocFactorMatrix,(AB$4+1),FALSE)*$E2678</f>
        <v>274.16755853486472</v>
      </c>
      <c r="AC2676" s="25">
        <f ca="1">VLOOKUP(CONCATENATE($F2676," ",$G2676),AllocFactorMatrix,(AC$4+1),FALSE)*$E2678</f>
        <v>68.441198295339362</v>
      </c>
    </row>
    <row r="2677" spans="4:29" hidden="1" outlineLevel="1">
      <c r="F2677" s="61" t="str">
        <f>F2678</f>
        <v>RB_GUP</v>
      </c>
      <c r="G2677" s="20" t="str">
        <f>$G$14</f>
        <v>CUSTOMER</v>
      </c>
      <c r="H2677" s="24">
        <f t="shared" ca="1" si="1200"/>
        <v>783351.83407338499</v>
      </c>
      <c r="I2677" s="25">
        <f ca="1">VLOOKUP(CONCATENATE($F2677," ",$G2677),AllocFactorMatrix,(I$4+1),FALSE)*$E2678</f>
        <v>567984.15016829048</v>
      </c>
      <c r="J2677" s="25">
        <f ca="1">VLOOKUP(CONCATENATE($F2677," ",$G2677),AllocFactorMatrix,(J$4+1),FALSE)*$E2678</f>
        <v>138479.19647970123</v>
      </c>
      <c r="K2677" s="25">
        <f ca="1">VLOOKUP(CONCATENATE($F2677," ",$G2677),AllocFactorMatrix,(K$4+1),FALSE)*$E2678</f>
        <v>1123.6762561685828</v>
      </c>
      <c r="L2677" s="25">
        <f ca="1">VLOOKUP(CONCATENATE($F2677," ",$G2677),AllocFactorMatrix,(L$4+1),FALSE)*$E2678</f>
        <v>159.4047976746472</v>
      </c>
      <c r="M2677" s="25">
        <f t="shared" ca="1" si="1201"/>
        <v>139762.27753354446</v>
      </c>
      <c r="N2677" s="25">
        <f ca="1">VLOOKUP(CONCATENATE($F2677," ",$G2677),AllocFactorMatrix,(N$4+1),FALSE)*$E2678</f>
        <v>2310.7962080466791</v>
      </c>
      <c r="O2677" s="25">
        <f ca="1">VLOOKUP(CONCATENATE($F2677," ",$G2677),AllocFactorMatrix,(O$4+1),FALSE)*$E2678</f>
        <v>941.9586517086226</v>
      </c>
      <c r="P2677" s="25">
        <f ca="1">VLOOKUP(CONCATENATE($F2677," ",$G2677),AllocFactorMatrix,(P$4+1),FALSE)*$E2678</f>
        <v>457.23668166167198</v>
      </c>
      <c r="Q2677" s="25">
        <f ca="1">VLOOKUP(CONCATENATE($F2677," ",$G2677),AllocFactorMatrix,(Q$4+1),FALSE)*$E2678</f>
        <v>195.84357903563046</v>
      </c>
      <c r="R2677" s="25">
        <f t="shared" ca="1" si="1205"/>
        <v>3905.8351204526043</v>
      </c>
      <c r="S2677" s="25">
        <f ca="1">VLOOKUP(CONCATENATE($F2677," ",$G2677),AllocFactorMatrix,(S$4+1),FALSE)*$E2678</f>
        <v>33.284487814596567</v>
      </c>
      <c r="T2677" s="25">
        <f ca="1">VLOOKUP(CONCATENATE($F2677," ",$G2677),AllocFactorMatrix,(T$4+1),FALSE)*$E2678</f>
        <v>586.34734141898809</v>
      </c>
      <c r="U2677" s="25">
        <f ca="1">VLOOKUP(CONCATENATE($F2677," ",$G2677),AllocFactorMatrix,(U$4+1),FALSE)*$E2678</f>
        <v>1185.5689820890157</v>
      </c>
      <c r="V2677" s="25">
        <f ca="1">VLOOKUP(CONCATENATE($F2677," ",$G2677),AllocFactorMatrix,(V$4+1),FALSE)*$E2678</f>
        <v>293.7790450557049</v>
      </c>
      <c r="W2677" s="25">
        <f t="shared" ca="1" si="1206"/>
        <v>2098.9798563783052</v>
      </c>
      <c r="X2677" s="25">
        <f ca="1">VLOOKUP(CONCATENATE($F2677," ",$G2677),AllocFactorMatrix,(X$4+1),FALSE)*$E2678</f>
        <v>782.07106096852806</v>
      </c>
      <c r="Y2677" s="25">
        <f ca="1">VLOOKUP(CONCATENATE($F2677," ",$G2677),AllocFactorMatrix,(Y$4+1),FALSE)*$E2678</f>
        <v>11.995047471470116</v>
      </c>
      <c r="Z2677" s="25">
        <f t="shared" ca="1" si="1202"/>
        <v>794.06610843999817</v>
      </c>
      <c r="AA2677" s="25">
        <f ca="1">VLOOKUP(CONCATENATE($F2677," ",$G2677),AllocFactorMatrix,(AA$4+1),FALSE)*$E2678</f>
        <v>46.421963845304532</v>
      </c>
      <c r="AB2677" s="25">
        <f ca="1">VLOOKUP(CONCATENATE($F2677," ",$G2677),AllocFactorMatrix,(AB$4+1),FALSE)*$E2678</f>
        <v>59673.520056245769</v>
      </c>
      <c r="AC2677" s="25">
        <f ca="1">VLOOKUP(CONCATENATE($F2677," ",$G2677),AllocFactorMatrix,(AC$4+1),FALSE)*$E2678</f>
        <v>9086.5832661878667</v>
      </c>
    </row>
    <row r="2678" spans="4:29" collapsed="1">
      <c r="D2678" s="58" t="s">
        <v>438</v>
      </c>
      <c r="E2678" s="22">
        <f>'Sch 4'!E513</f>
        <v>4507849.62</v>
      </c>
      <c r="F2678" s="61" t="s">
        <v>73</v>
      </c>
      <c r="G2678" s="20" t="str">
        <f>$G$15</f>
        <v>TOTAL</v>
      </c>
      <c r="H2678" s="24">
        <f t="shared" ca="1" si="1200"/>
        <v>4507849.62</v>
      </c>
      <c r="I2678" s="25">
        <f ca="1">VLOOKUP(CONCATENATE($F2678," ",$G2678),AllocFactorMatrix,(I$4+1),FALSE)*$E2678</f>
        <v>2625321.6834622473</v>
      </c>
      <c r="J2678" s="25">
        <f ca="1">VLOOKUP(CONCATENATE($F2678," ",$G2678),AllocFactorMatrix,(J$4+1),FALSE)*$E2678</f>
        <v>652008.90652445424</v>
      </c>
      <c r="K2678" s="25">
        <f ca="1">VLOOKUP(CONCATENATE($F2678," ",$G2678),AllocFactorMatrix,(K$4+1),FALSE)*$E2678</f>
        <v>6388.7358704260523</v>
      </c>
      <c r="L2678" s="25">
        <f ca="1">VLOOKUP(CONCATENATE($F2678," ",$G2678),AllocFactorMatrix,(L$4+1),FALSE)*$E2678</f>
        <v>253.17662126533008</v>
      </c>
      <c r="M2678" s="25">
        <f t="shared" ca="1" si="1201"/>
        <v>658650.81901614566</v>
      </c>
      <c r="N2678" s="25">
        <f ca="1">VLOOKUP(CONCATENATE($F2678," ",$G2678),AllocFactorMatrix,(N$4+1),FALSE)*$E2678</f>
        <v>216065.99943761385</v>
      </c>
      <c r="O2678" s="25">
        <f ca="1">VLOOKUP(CONCATENATE($F2678," ",$G2678),AllocFactorMatrix,(O$4+1),FALSE)*$E2678</f>
        <v>55428.205930171011</v>
      </c>
      <c r="P2678" s="25">
        <f ca="1">VLOOKUP(CONCATENATE($F2678," ",$G2678),AllocFactorMatrix,(P$4+1),FALSE)*$E2678</f>
        <v>3540.8447455645533</v>
      </c>
      <c r="Q2678" s="25">
        <f ca="1">VLOOKUP(CONCATENATE($F2678," ",$G2678),AllocFactorMatrix,(Q$4+1),FALSE)*$E2678</f>
        <v>714.81528522175518</v>
      </c>
      <c r="R2678" s="25">
        <f t="shared" ca="1" si="1205"/>
        <v>275749.86539857113</v>
      </c>
      <c r="S2678" s="25">
        <f ca="1">VLOOKUP(CONCATENATE($F2678," ",$G2678),AllocFactorMatrix,(S$4+1),FALSE)*$E2678</f>
        <v>12268.718972876639</v>
      </c>
      <c r="T2678" s="25">
        <f ca="1">VLOOKUP(CONCATENATE($F2678," ",$G2678),AllocFactorMatrix,(T$4+1),FALSE)*$E2678</f>
        <v>126595.1472932529</v>
      </c>
      <c r="U2678" s="25">
        <f ca="1">VLOOKUP(CONCATENATE($F2678," ",$G2678),AllocFactorMatrix,(U$4+1),FALSE)*$E2678</f>
        <v>595260.32029058051</v>
      </c>
      <c r="V2678" s="25">
        <f ca="1">VLOOKUP(CONCATENATE($F2678," ",$G2678),AllocFactorMatrix,(V$4+1),FALSE)*$E2678</f>
        <v>75782.232292560046</v>
      </c>
      <c r="W2678" s="25">
        <f t="shared" ca="1" si="1206"/>
        <v>809906.41884927009</v>
      </c>
      <c r="X2678" s="25">
        <f ca="1">VLOOKUP(CONCATENATE($F2678," ",$G2678),AllocFactorMatrix,(X$4+1),FALSE)*$E2678</f>
        <v>58949.334381005239</v>
      </c>
      <c r="Y2678" s="25">
        <f ca="1">VLOOKUP(CONCATENATE($F2678," ",$G2678),AllocFactorMatrix,(Y$4+1),FALSE)*$E2678</f>
        <v>1263.0741983073638</v>
      </c>
      <c r="Z2678" s="25">
        <f t="shared" ca="1" si="1202"/>
        <v>60212.4085793126</v>
      </c>
      <c r="AA2678" s="25">
        <f ca="1">VLOOKUP(CONCATENATE($F2678," ",$G2678),AllocFactorMatrix,(AA$4+1),FALSE)*$E2678</f>
        <v>1047.738890567814</v>
      </c>
      <c r="AB2678" s="25">
        <f ca="1">VLOOKUP(CONCATENATE($F2678," ",$G2678),AllocFactorMatrix,(AB$4+1),FALSE)*$E2678</f>
        <v>66242.28786817225</v>
      </c>
      <c r="AC2678" s="25">
        <f ca="1">VLOOKUP(CONCATENATE($F2678," ",$G2678),AllocFactorMatrix,(AC$4+1),FALSE)*$E2678</f>
        <v>10718.397935713809</v>
      </c>
    </row>
    <row r="2679" spans="4:29" hidden="1" outlineLevel="1">
      <c r="F2679" s="61" t="str">
        <f>F2686</f>
        <v>PROD_ENERGY</v>
      </c>
      <c r="G2679" s="20" t="str">
        <f>$G$8</f>
        <v>PRODUCTION</v>
      </c>
      <c r="H2679" s="24">
        <f t="shared" si="1200"/>
        <v>0</v>
      </c>
      <c r="I2679" s="25">
        <f>VLOOKUP(CONCATENATE($F2679," ",$G2679),AllocFactorMatrix,(I$4+1),FALSE)*$E2686</f>
        <v>0</v>
      </c>
      <c r="J2679" s="25">
        <f>VLOOKUP(CONCATENATE($F2679," ",$G2679),AllocFactorMatrix,(J$4+1),FALSE)*$E2686</f>
        <v>0</v>
      </c>
      <c r="K2679" s="25">
        <f>VLOOKUP(CONCATENATE($F2679," ",$G2679),AllocFactorMatrix,(K$4+1),FALSE)*$E2686</f>
        <v>0</v>
      </c>
      <c r="L2679" s="25">
        <f>VLOOKUP(CONCATENATE($F2679," ",$G2679),AllocFactorMatrix,(L$4+1),FALSE)*$E2686</f>
        <v>0</v>
      </c>
      <c r="M2679" s="25">
        <f t="shared" ref="M2679:M2686" si="1207">SUBTOTAL(9,J2679:L2679)</f>
        <v>0</v>
      </c>
      <c r="N2679" s="25">
        <f>VLOOKUP(CONCATENATE($F2679," ",$G2679),AllocFactorMatrix,(N$4+1),FALSE)*$E2686</f>
        <v>0</v>
      </c>
      <c r="O2679" s="25">
        <f>VLOOKUP(CONCATENATE($F2679," ",$G2679),AllocFactorMatrix,(O$4+1),FALSE)*$E2686</f>
        <v>0</v>
      </c>
      <c r="P2679" s="25">
        <f>VLOOKUP(CONCATENATE($F2679," ",$G2679),AllocFactorMatrix,(P$4+1),FALSE)*$E2686</f>
        <v>0</v>
      </c>
      <c r="Q2679" s="25">
        <f>VLOOKUP(CONCATENATE($F2679," ",$G2679),AllocFactorMatrix,(Q$4+1),FALSE)*$E2686</f>
        <v>0</v>
      </c>
      <c r="R2679" s="25">
        <f>SUBTOTAL(9,N2679:Q2679)</f>
        <v>0</v>
      </c>
      <c r="S2679" s="25">
        <f>VLOOKUP(CONCATENATE($F2679," ",$G2679),AllocFactorMatrix,(S$4+1),FALSE)*$E2686</f>
        <v>0</v>
      </c>
      <c r="T2679" s="25">
        <f>VLOOKUP(CONCATENATE($F2679," ",$G2679),AllocFactorMatrix,(T$4+1),FALSE)*$E2686</f>
        <v>0</v>
      </c>
      <c r="U2679" s="25">
        <f>VLOOKUP(CONCATENATE($F2679," ",$G2679),AllocFactorMatrix,(U$4+1),FALSE)*$E2686</f>
        <v>0</v>
      </c>
      <c r="V2679" s="25">
        <f>VLOOKUP(CONCATENATE($F2679," ",$G2679),AllocFactorMatrix,(V$4+1),FALSE)*$E2686</f>
        <v>0</v>
      </c>
      <c r="W2679" s="25">
        <f>SUBTOTAL(9,S2679:V2679)</f>
        <v>0</v>
      </c>
      <c r="X2679" s="25">
        <f>VLOOKUP(CONCATENATE($F2679," ",$G2679),AllocFactorMatrix,(X$4+1),FALSE)*$E2686</f>
        <v>0</v>
      </c>
      <c r="Y2679" s="25">
        <f>VLOOKUP(CONCATENATE($F2679," ",$G2679),AllocFactorMatrix,(Y$4+1),FALSE)*$E2686</f>
        <v>0</v>
      </c>
      <c r="Z2679" s="25">
        <f t="shared" ref="Z2679:Z2686" si="1208">SUBTOTAL(9,X2679:Y2679)</f>
        <v>0</v>
      </c>
      <c r="AA2679" s="25">
        <f>VLOOKUP(CONCATENATE($F2679," ",$G2679),AllocFactorMatrix,(AA$4+1),FALSE)*$E2686</f>
        <v>0</v>
      </c>
      <c r="AB2679" s="25">
        <f>VLOOKUP(CONCATENATE($F2679," ",$G2679),AllocFactorMatrix,(AB$4+1),FALSE)*$E2686</f>
        <v>0</v>
      </c>
      <c r="AC2679" s="25">
        <f>VLOOKUP(CONCATENATE($F2679," ",$G2679),AllocFactorMatrix,(AC$4+1),FALSE)*$E2686</f>
        <v>0</v>
      </c>
    </row>
    <row r="2680" spans="4:29" hidden="1" outlineLevel="1">
      <c r="F2680" s="61" t="str">
        <f>F2686</f>
        <v>PROD_ENERGY</v>
      </c>
      <c r="G2680" s="20" t="str">
        <f>$G$9</f>
        <v>BULKTRAN</v>
      </c>
      <c r="H2680" s="24">
        <f t="shared" si="1200"/>
        <v>0</v>
      </c>
      <c r="I2680" s="25">
        <f>VLOOKUP(CONCATENATE($F2680," ",$G2680),AllocFactorMatrix,(I$4+1),FALSE)*$E2686</f>
        <v>0</v>
      </c>
      <c r="J2680" s="25">
        <f>VLOOKUP(CONCATENATE($F2680," ",$G2680),AllocFactorMatrix,(J$4+1),FALSE)*$E2686</f>
        <v>0</v>
      </c>
      <c r="K2680" s="25">
        <f>VLOOKUP(CONCATENATE($F2680," ",$G2680),AllocFactorMatrix,(K$4+1),FALSE)*$E2686</f>
        <v>0</v>
      </c>
      <c r="L2680" s="25">
        <f>VLOOKUP(CONCATENATE($F2680," ",$G2680),AllocFactorMatrix,(L$4+1),FALSE)*$E2686</f>
        <v>0</v>
      </c>
      <c r="M2680" s="25">
        <f t="shared" si="1207"/>
        <v>0</v>
      </c>
      <c r="N2680" s="25">
        <f>VLOOKUP(CONCATENATE($F2680," ",$G2680),AllocFactorMatrix,(N$4+1),FALSE)*$E2686</f>
        <v>0</v>
      </c>
      <c r="O2680" s="25">
        <f>VLOOKUP(CONCATENATE($F2680," ",$G2680),AllocFactorMatrix,(O$4+1),FALSE)*$E2686</f>
        <v>0</v>
      </c>
      <c r="P2680" s="25">
        <f>VLOOKUP(CONCATENATE($F2680," ",$G2680),AllocFactorMatrix,(P$4+1),FALSE)*$E2686</f>
        <v>0</v>
      </c>
      <c r="Q2680" s="25">
        <f>VLOOKUP(CONCATENATE($F2680," ",$G2680),AllocFactorMatrix,(Q$4+1),FALSE)*$E2686</f>
        <v>0</v>
      </c>
      <c r="R2680" s="25">
        <f t="shared" ref="R2680:R2686" si="1209">SUBTOTAL(9,N2680:Q2680)</f>
        <v>0</v>
      </c>
      <c r="S2680" s="25">
        <f>VLOOKUP(CONCATENATE($F2680," ",$G2680),AllocFactorMatrix,(S$4+1),FALSE)*$E2686</f>
        <v>0</v>
      </c>
      <c r="T2680" s="25">
        <f>VLOOKUP(CONCATENATE($F2680," ",$G2680),AllocFactorMatrix,(T$4+1),FALSE)*$E2686</f>
        <v>0</v>
      </c>
      <c r="U2680" s="25">
        <f>VLOOKUP(CONCATENATE($F2680," ",$G2680),AllocFactorMatrix,(U$4+1),FALSE)*$E2686</f>
        <v>0</v>
      </c>
      <c r="V2680" s="25">
        <f>VLOOKUP(CONCATENATE($F2680," ",$G2680),AllocFactorMatrix,(V$4+1),FALSE)*$E2686</f>
        <v>0</v>
      </c>
      <c r="W2680" s="25">
        <f t="shared" ref="W2680:W2686" si="1210">SUBTOTAL(9,S2680:V2680)</f>
        <v>0</v>
      </c>
      <c r="X2680" s="25">
        <f>VLOOKUP(CONCATENATE($F2680," ",$G2680),AllocFactorMatrix,(X$4+1),FALSE)*$E2686</f>
        <v>0</v>
      </c>
      <c r="Y2680" s="25">
        <f>VLOOKUP(CONCATENATE($F2680," ",$G2680),AllocFactorMatrix,(Y$4+1),FALSE)*$E2686</f>
        <v>0</v>
      </c>
      <c r="Z2680" s="25">
        <f t="shared" si="1208"/>
        <v>0</v>
      </c>
      <c r="AA2680" s="25">
        <f>VLOOKUP(CONCATENATE($F2680," ",$G2680),AllocFactorMatrix,(AA$4+1),FALSE)*$E2686</f>
        <v>0</v>
      </c>
      <c r="AB2680" s="25">
        <f>VLOOKUP(CONCATENATE($F2680," ",$G2680),AllocFactorMatrix,(AB$4+1),FALSE)*$E2686</f>
        <v>0</v>
      </c>
      <c r="AC2680" s="25">
        <f>VLOOKUP(CONCATENATE($F2680," ",$G2680),AllocFactorMatrix,(AC$4+1),FALSE)*$E2686</f>
        <v>0</v>
      </c>
    </row>
    <row r="2681" spans="4:29" hidden="1" outlineLevel="1">
      <c r="F2681" s="61" t="str">
        <f>F2686</f>
        <v>PROD_ENERGY</v>
      </c>
      <c r="G2681" s="20" t="str">
        <f>$G$10</f>
        <v>SUBTRAN</v>
      </c>
      <c r="H2681" s="24">
        <f t="shared" si="1200"/>
        <v>0</v>
      </c>
      <c r="I2681" s="25">
        <f>VLOOKUP(CONCATENATE($F2681," ",$G2681),AllocFactorMatrix,(I$4+1),FALSE)*$E2686</f>
        <v>0</v>
      </c>
      <c r="J2681" s="25">
        <f>VLOOKUP(CONCATENATE($F2681," ",$G2681),AllocFactorMatrix,(J$4+1),FALSE)*$E2686</f>
        <v>0</v>
      </c>
      <c r="K2681" s="25">
        <f>VLOOKUP(CONCATENATE($F2681," ",$G2681),AllocFactorMatrix,(K$4+1),FALSE)*$E2686</f>
        <v>0</v>
      </c>
      <c r="L2681" s="25">
        <f>VLOOKUP(CONCATENATE($F2681," ",$G2681),AllocFactorMatrix,(L$4+1),FALSE)*$E2686</f>
        <v>0</v>
      </c>
      <c r="M2681" s="25">
        <f t="shared" si="1207"/>
        <v>0</v>
      </c>
      <c r="N2681" s="25">
        <f>VLOOKUP(CONCATENATE($F2681," ",$G2681),AllocFactorMatrix,(N$4+1),FALSE)*$E2686</f>
        <v>0</v>
      </c>
      <c r="O2681" s="25">
        <f>VLOOKUP(CONCATENATE($F2681," ",$G2681),AllocFactorMatrix,(O$4+1),FALSE)*$E2686</f>
        <v>0</v>
      </c>
      <c r="P2681" s="25">
        <f>VLOOKUP(CONCATENATE($F2681," ",$G2681),AllocFactorMatrix,(P$4+1),FALSE)*$E2686</f>
        <v>0</v>
      </c>
      <c r="Q2681" s="25">
        <f>VLOOKUP(CONCATENATE($F2681," ",$G2681),AllocFactorMatrix,(Q$4+1),FALSE)*$E2686</f>
        <v>0</v>
      </c>
      <c r="R2681" s="25">
        <f t="shared" si="1209"/>
        <v>0</v>
      </c>
      <c r="S2681" s="25">
        <f>VLOOKUP(CONCATENATE($F2681," ",$G2681),AllocFactorMatrix,(S$4+1),FALSE)*$E2686</f>
        <v>0</v>
      </c>
      <c r="T2681" s="25">
        <f>VLOOKUP(CONCATENATE($F2681," ",$G2681),AllocFactorMatrix,(T$4+1),FALSE)*$E2686</f>
        <v>0</v>
      </c>
      <c r="U2681" s="25">
        <f>VLOOKUP(CONCATENATE($F2681," ",$G2681),AllocFactorMatrix,(U$4+1),FALSE)*$E2686</f>
        <v>0</v>
      </c>
      <c r="V2681" s="25">
        <f>VLOOKUP(CONCATENATE($F2681," ",$G2681),AllocFactorMatrix,(V$4+1),FALSE)*$E2686</f>
        <v>0</v>
      </c>
      <c r="W2681" s="25">
        <f t="shared" si="1210"/>
        <v>0</v>
      </c>
      <c r="X2681" s="25">
        <f>VLOOKUP(CONCATENATE($F2681," ",$G2681),AllocFactorMatrix,(X$4+1),FALSE)*$E2686</f>
        <v>0</v>
      </c>
      <c r="Y2681" s="25">
        <f>VLOOKUP(CONCATENATE($F2681," ",$G2681),AllocFactorMatrix,(Y$4+1),FALSE)*$E2686</f>
        <v>0</v>
      </c>
      <c r="Z2681" s="25">
        <f t="shared" si="1208"/>
        <v>0</v>
      </c>
      <c r="AA2681" s="25">
        <f>VLOOKUP(CONCATENATE($F2681," ",$G2681),AllocFactorMatrix,(AA$4+1),FALSE)*$E2686</f>
        <v>0</v>
      </c>
      <c r="AB2681" s="25">
        <f>VLOOKUP(CONCATENATE($F2681," ",$G2681),AllocFactorMatrix,(AB$4+1),FALSE)*$E2686</f>
        <v>0</v>
      </c>
      <c r="AC2681" s="25">
        <f>VLOOKUP(CONCATENATE($F2681," ",$G2681),AllocFactorMatrix,(AC$4+1),FALSE)*$E2686</f>
        <v>0</v>
      </c>
    </row>
    <row r="2682" spans="4:29" hidden="1" outlineLevel="1">
      <c r="F2682" s="61" t="str">
        <f>F2686</f>
        <v>PROD_ENERGY</v>
      </c>
      <c r="G2682" s="20" t="str">
        <f>$G$11</f>
        <v>DISTPRI</v>
      </c>
      <c r="H2682" s="24">
        <f t="shared" si="1200"/>
        <v>0</v>
      </c>
      <c r="I2682" s="25">
        <f>VLOOKUP(CONCATENATE($F2682," ",$G2682),AllocFactorMatrix,(I$4+1),FALSE)*$E2686</f>
        <v>0</v>
      </c>
      <c r="J2682" s="25">
        <f>VLOOKUP(CONCATENATE($F2682," ",$G2682),AllocFactorMatrix,(J$4+1),FALSE)*$E2686</f>
        <v>0</v>
      </c>
      <c r="K2682" s="25">
        <f>VLOOKUP(CONCATENATE($F2682," ",$G2682),AllocFactorMatrix,(K$4+1),FALSE)*$E2686</f>
        <v>0</v>
      </c>
      <c r="L2682" s="25">
        <f>VLOOKUP(CONCATENATE($F2682," ",$G2682),AllocFactorMatrix,(L$4+1),FALSE)*$E2686</f>
        <v>0</v>
      </c>
      <c r="M2682" s="25">
        <f t="shared" si="1207"/>
        <v>0</v>
      </c>
      <c r="N2682" s="25">
        <f>VLOOKUP(CONCATENATE($F2682," ",$G2682),AllocFactorMatrix,(N$4+1),FALSE)*$E2686</f>
        <v>0</v>
      </c>
      <c r="O2682" s="25">
        <f>VLOOKUP(CONCATENATE($F2682," ",$G2682),AllocFactorMatrix,(O$4+1),FALSE)*$E2686</f>
        <v>0</v>
      </c>
      <c r="P2682" s="25">
        <f>VLOOKUP(CONCATENATE($F2682," ",$G2682),AllocFactorMatrix,(P$4+1),FALSE)*$E2686</f>
        <v>0</v>
      </c>
      <c r="Q2682" s="25">
        <f>VLOOKUP(CONCATENATE($F2682," ",$G2682),AllocFactorMatrix,(Q$4+1),FALSE)*$E2686</f>
        <v>0</v>
      </c>
      <c r="R2682" s="25">
        <f t="shared" si="1209"/>
        <v>0</v>
      </c>
      <c r="S2682" s="25">
        <f>VLOOKUP(CONCATENATE($F2682," ",$G2682),AllocFactorMatrix,(S$4+1),FALSE)*$E2686</f>
        <v>0</v>
      </c>
      <c r="T2682" s="25">
        <f>VLOOKUP(CONCATENATE($F2682," ",$G2682),AllocFactorMatrix,(T$4+1),FALSE)*$E2686</f>
        <v>0</v>
      </c>
      <c r="U2682" s="25">
        <f>VLOOKUP(CONCATENATE($F2682," ",$G2682),AllocFactorMatrix,(U$4+1),FALSE)*$E2686</f>
        <v>0</v>
      </c>
      <c r="V2682" s="25">
        <f>VLOOKUP(CONCATENATE($F2682," ",$G2682),AllocFactorMatrix,(V$4+1),FALSE)*$E2686</f>
        <v>0</v>
      </c>
      <c r="W2682" s="25">
        <f t="shared" si="1210"/>
        <v>0</v>
      </c>
      <c r="X2682" s="25">
        <f>VLOOKUP(CONCATENATE($F2682," ",$G2682),AllocFactorMatrix,(X$4+1),FALSE)*$E2686</f>
        <v>0</v>
      </c>
      <c r="Y2682" s="25">
        <f>VLOOKUP(CONCATENATE($F2682," ",$G2682),AllocFactorMatrix,(Y$4+1),FALSE)*$E2686</f>
        <v>0</v>
      </c>
      <c r="Z2682" s="25">
        <f t="shared" si="1208"/>
        <v>0</v>
      </c>
      <c r="AA2682" s="25">
        <f>VLOOKUP(CONCATENATE($F2682," ",$G2682),AllocFactorMatrix,(AA$4+1),FALSE)*$E2686</f>
        <v>0</v>
      </c>
      <c r="AB2682" s="25">
        <f>VLOOKUP(CONCATENATE($F2682," ",$G2682),AllocFactorMatrix,(AB$4+1),FALSE)*$E2686</f>
        <v>0</v>
      </c>
      <c r="AC2682" s="25">
        <f>VLOOKUP(CONCATENATE($F2682," ",$G2682),AllocFactorMatrix,(AC$4+1),FALSE)*$E2686</f>
        <v>0</v>
      </c>
    </row>
    <row r="2683" spans="4:29" hidden="1" outlineLevel="1">
      <c r="F2683" s="61" t="str">
        <f>F2686</f>
        <v>PROD_ENERGY</v>
      </c>
      <c r="G2683" s="20" t="str">
        <f>$G$12</f>
        <v>DISTSEC</v>
      </c>
      <c r="H2683" s="24">
        <f t="shared" si="1200"/>
        <v>0</v>
      </c>
      <c r="I2683" s="25">
        <f>VLOOKUP(CONCATENATE($F2683," ",$G2683),AllocFactorMatrix,(I$4+1),FALSE)*$E2686</f>
        <v>0</v>
      </c>
      <c r="J2683" s="25">
        <f>VLOOKUP(CONCATENATE($F2683," ",$G2683),AllocFactorMatrix,(J$4+1),FALSE)*$E2686</f>
        <v>0</v>
      </c>
      <c r="K2683" s="25">
        <f>VLOOKUP(CONCATENATE($F2683," ",$G2683),AllocFactorMatrix,(K$4+1),FALSE)*$E2686</f>
        <v>0</v>
      </c>
      <c r="L2683" s="25">
        <f>VLOOKUP(CONCATENATE($F2683," ",$G2683),AllocFactorMatrix,(L$4+1),FALSE)*$E2686</f>
        <v>0</v>
      </c>
      <c r="M2683" s="25">
        <f t="shared" si="1207"/>
        <v>0</v>
      </c>
      <c r="N2683" s="25">
        <f>VLOOKUP(CONCATENATE($F2683," ",$G2683),AllocFactorMatrix,(N$4+1),FALSE)*$E2686</f>
        <v>0</v>
      </c>
      <c r="O2683" s="25">
        <f>VLOOKUP(CONCATENATE($F2683," ",$G2683),AllocFactorMatrix,(O$4+1),FALSE)*$E2686</f>
        <v>0</v>
      </c>
      <c r="P2683" s="25">
        <f>VLOOKUP(CONCATENATE($F2683," ",$G2683),AllocFactorMatrix,(P$4+1),FALSE)*$E2686</f>
        <v>0</v>
      </c>
      <c r="Q2683" s="25">
        <f>VLOOKUP(CONCATENATE($F2683," ",$G2683),AllocFactorMatrix,(Q$4+1),FALSE)*$E2686</f>
        <v>0</v>
      </c>
      <c r="R2683" s="25">
        <f t="shared" si="1209"/>
        <v>0</v>
      </c>
      <c r="S2683" s="25">
        <f>VLOOKUP(CONCATENATE($F2683," ",$G2683),AllocFactorMatrix,(S$4+1),FALSE)*$E2686</f>
        <v>0</v>
      </c>
      <c r="T2683" s="25">
        <f>VLOOKUP(CONCATENATE($F2683," ",$G2683),AllocFactorMatrix,(T$4+1),FALSE)*$E2686</f>
        <v>0</v>
      </c>
      <c r="U2683" s="25">
        <f>VLOOKUP(CONCATENATE($F2683," ",$G2683),AllocFactorMatrix,(U$4+1),FALSE)*$E2686</f>
        <v>0</v>
      </c>
      <c r="V2683" s="25">
        <f>VLOOKUP(CONCATENATE($F2683," ",$G2683),AllocFactorMatrix,(V$4+1),FALSE)*$E2686</f>
        <v>0</v>
      </c>
      <c r="W2683" s="25">
        <f t="shared" si="1210"/>
        <v>0</v>
      </c>
      <c r="X2683" s="25">
        <f>VLOOKUP(CONCATENATE($F2683," ",$G2683),AllocFactorMatrix,(X$4+1),FALSE)*$E2686</f>
        <v>0</v>
      </c>
      <c r="Y2683" s="25">
        <f>VLOOKUP(CONCATENATE($F2683," ",$G2683),AllocFactorMatrix,(Y$4+1),FALSE)*$E2686</f>
        <v>0</v>
      </c>
      <c r="Z2683" s="25">
        <f t="shared" si="1208"/>
        <v>0</v>
      </c>
      <c r="AA2683" s="25">
        <f>VLOOKUP(CONCATENATE($F2683," ",$G2683),AllocFactorMatrix,(AA$4+1),FALSE)*$E2686</f>
        <v>0</v>
      </c>
      <c r="AB2683" s="25">
        <f>VLOOKUP(CONCATENATE($F2683," ",$G2683),AllocFactorMatrix,(AB$4+1),FALSE)*$E2686</f>
        <v>0</v>
      </c>
      <c r="AC2683" s="25">
        <f>VLOOKUP(CONCATENATE($F2683," ",$G2683),AllocFactorMatrix,(AC$4+1),FALSE)*$E2686</f>
        <v>0</v>
      </c>
    </row>
    <row r="2684" spans="4:29" hidden="1" outlineLevel="1">
      <c r="F2684" s="61" t="str">
        <f>F2686</f>
        <v>PROD_ENERGY</v>
      </c>
      <c r="G2684" s="20" t="str">
        <f>$G$13</f>
        <v>ENERGY</v>
      </c>
      <c r="H2684" s="24">
        <f t="shared" si="1200"/>
        <v>-178190.99999999997</v>
      </c>
      <c r="I2684" s="25">
        <f>VLOOKUP(CONCATENATE($F2684," ",$G2684),AllocFactorMatrix,(I$4+1),FALSE)*$E2686</f>
        <v>-64778.216236041779</v>
      </c>
      <c r="J2684" s="25">
        <f>VLOOKUP(CONCATENATE($F2684," ",$G2684),AllocFactorMatrix,(J$4+1),FALSE)*$E2686</f>
        <v>-20908.215891436044</v>
      </c>
      <c r="K2684" s="25">
        <f>VLOOKUP(CONCATENATE($F2684," ",$G2684),AllocFactorMatrix,(K$4+1),FALSE)*$E2686</f>
        <v>-239.35940414961192</v>
      </c>
      <c r="L2684" s="25">
        <f>VLOOKUP(CONCATENATE($F2684," ",$G2684),AllocFactorMatrix,(L$4+1),FALSE)*$E2686</f>
        <v>-6.0665492751066532</v>
      </c>
      <c r="M2684" s="25">
        <f t="shared" si="1207"/>
        <v>-21153.641844860762</v>
      </c>
      <c r="N2684" s="25">
        <f>VLOOKUP(CONCATENATE($F2684," ",$G2684),AllocFactorMatrix,(N$4+1),FALSE)*$E2686</f>
        <v>-10117.855728866532</v>
      </c>
      <c r="O2684" s="25">
        <f>VLOOKUP(CONCATENATE($F2684," ",$G2684),AllocFactorMatrix,(O$4+1),FALSE)*$E2686</f>
        <v>-2824.1959825795216</v>
      </c>
      <c r="P2684" s="25">
        <f>VLOOKUP(CONCATENATE($F2684," ",$G2684),AllocFactorMatrix,(P$4+1),FALSE)*$E2686</f>
        <v>-223.59373711367587</v>
      </c>
      <c r="Q2684" s="25">
        <f>VLOOKUP(CONCATENATE($F2684," ",$G2684),AllocFactorMatrix,(Q$4+1),FALSE)*$E2686</f>
        <v>-45.835693152139761</v>
      </c>
      <c r="R2684" s="25">
        <f t="shared" si="1209"/>
        <v>-13211.481141711869</v>
      </c>
      <c r="S2684" s="25">
        <f>VLOOKUP(CONCATENATE($F2684," ",$G2684),AllocFactorMatrix,(S$4+1),FALSE)*$E2686</f>
        <v>-674.19890910563288</v>
      </c>
      <c r="T2684" s="25">
        <f>VLOOKUP(CONCATENATE($F2684," ",$G2684),AllocFactorMatrix,(T$4+1),FALSE)*$E2686</f>
        <v>-8057.2225732438928</v>
      </c>
      <c r="U2684" s="25">
        <f>VLOOKUP(CONCATENATE($F2684," ",$G2684),AllocFactorMatrix,(U$4+1),FALSE)*$E2686</f>
        <v>-56960.793576164702</v>
      </c>
      <c r="V2684" s="25">
        <f>VLOOKUP(CONCATENATE($F2684," ",$G2684),AllocFactorMatrix,(V$4+1),FALSE)*$E2686</f>
        <v>-9128.5177871282958</v>
      </c>
      <c r="W2684" s="25">
        <f t="shared" si="1210"/>
        <v>-74820.732845642517</v>
      </c>
      <c r="X2684" s="25">
        <f>VLOOKUP(CONCATENATE($F2684," ",$G2684),AllocFactorMatrix,(X$4+1),FALSE)*$E2686</f>
        <v>-2744.4265264957785</v>
      </c>
      <c r="Y2684" s="25">
        <f>VLOOKUP(CONCATENATE($F2684," ",$G2684),AllocFactorMatrix,(Y$4+1),FALSE)*$E2686</f>
        <v>-64.503716199413233</v>
      </c>
      <c r="Z2684" s="25">
        <f t="shared" si="1208"/>
        <v>-2808.9302426951917</v>
      </c>
      <c r="AA2684" s="25">
        <f>VLOOKUP(CONCATENATE($F2684," ",$G2684),AllocFactorMatrix,(AA$4+1),FALSE)*$E2686</f>
        <v>-63.014909644916244</v>
      </c>
      <c r="AB2684" s="25">
        <f>VLOOKUP(CONCATENATE($F2684," ",$G2684),AllocFactorMatrix,(AB$4+1),FALSE)*$E2686</f>
        <v>-1084.3048027222469</v>
      </c>
      <c r="AC2684" s="25">
        <f>VLOOKUP(CONCATENATE($F2684," ",$G2684),AllocFactorMatrix,(AC$4+1),FALSE)*$E2686</f>
        <v>-270.67797668069107</v>
      </c>
    </row>
    <row r="2685" spans="4:29" hidden="1" outlineLevel="1">
      <c r="F2685" s="61" t="str">
        <f>F2686</f>
        <v>PROD_ENERGY</v>
      </c>
      <c r="G2685" s="20" t="str">
        <f>$G$14</f>
        <v>CUSTOMER</v>
      </c>
      <c r="H2685" s="24">
        <f t="shared" si="1200"/>
        <v>0</v>
      </c>
      <c r="I2685" s="25">
        <f>VLOOKUP(CONCATENATE($F2685," ",$G2685),AllocFactorMatrix,(I$4+1),FALSE)*$E2686</f>
        <v>0</v>
      </c>
      <c r="J2685" s="25">
        <f>VLOOKUP(CONCATENATE($F2685," ",$G2685),AllocFactorMatrix,(J$4+1),FALSE)*$E2686</f>
        <v>0</v>
      </c>
      <c r="K2685" s="25">
        <f>VLOOKUP(CONCATENATE($F2685," ",$G2685),AllocFactorMatrix,(K$4+1),FALSE)*$E2686</f>
        <v>0</v>
      </c>
      <c r="L2685" s="25">
        <f>VLOOKUP(CONCATENATE($F2685," ",$G2685),AllocFactorMatrix,(L$4+1),FALSE)*$E2686</f>
        <v>0</v>
      </c>
      <c r="M2685" s="25">
        <f t="shared" si="1207"/>
        <v>0</v>
      </c>
      <c r="N2685" s="25">
        <f>VLOOKUP(CONCATENATE($F2685," ",$G2685),AllocFactorMatrix,(N$4+1),FALSE)*$E2686</f>
        <v>0</v>
      </c>
      <c r="O2685" s="25">
        <f>VLOOKUP(CONCATENATE($F2685," ",$G2685),AllocFactorMatrix,(O$4+1),FALSE)*$E2686</f>
        <v>0</v>
      </c>
      <c r="P2685" s="25">
        <f>VLOOKUP(CONCATENATE($F2685," ",$G2685),AllocFactorMatrix,(P$4+1),FALSE)*$E2686</f>
        <v>0</v>
      </c>
      <c r="Q2685" s="25">
        <f>VLOOKUP(CONCATENATE($F2685," ",$G2685),AllocFactorMatrix,(Q$4+1),FALSE)*$E2686</f>
        <v>0</v>
      </c>
      <c r="R2685" s="25">
        <f t="shared" si="1209"/>
        <v>0</v>
      </c>
      <c r="S2685" s="25">
        <f>VLOOKUP(CONCATENATE($F2685," ",$G2685),AllocFactorMatrix,(S$4+1),FALSE)*$E2686</f>
        <v>0</v>
      </c>
      <c r="T2685" s="25">
        <f>VLOOKUP(CONCATENATE($F2685," ",$G2685),AllocFactorMatrix,(T$4+1),FALSE)*$E2686</f>
        <v>0</v>
      </c>
      <c r="U2685" s="25">
        <f>VLOOKUP(CONCATENATE($F2685," ",$G2685),AllocFactorMatrix,(U$4+1),FALSE)*$E2686</f>
        <v>0</v>
      </c>
      <c r="V2685" s="25">
        <f>VLOOKUP(CONCATENATE($F2685," ",$G2685),AllocFactorMatrix,(V$4+1),FALSE)*$E2686</f>
        <v>0</v>
      </c>
      <c r="W2685" s="25">
        <f t="shared" si="1210"/>
        <v>0</v>
      </c>
      <c r="X2685" s="25">
        <f>VLOOKUP(CONCATENATE($F2685," ",$G2685),AllocFactorMatrix,(X$4+1),FALSE)*$E2686</f>
        <v>0</v>
      </c>
      <c r="Y2685" s="25">
        <f>VLOOKUP(CONCATENATE($F2685," ",$G2685),AllocFactorMatrix,(Y$4+1),FALSE)*$E2686</f>
        <v>0</v>
      </c>
      <c r="Z2685" s="25">
        <f t="shared" si="1208"/>
        <v>0</v>
      </c>
      <c r="AA2685" s="25">
        <f>VLOOKUP(CONCATENATE($F2685," ",$G2685),AllocFactorMatrix,(AA$4+1),FALSE)*$E2686</f>
        <v>0</v>
      </c>
      <c r="AB2685" s="25">
        <f>VLOOKUP(CONCATENATE($F2685," ",$G2685),AllocFactorMatrix,(AB$4+1),FALSE)*$E2686</f>
        <v>0</v>
      </c>
      <c r="AC2685" s="25">
        <f>VLOOKUP(CONCATENATE($F2685," ",$G2685),AllocFactorMatrix,(AC$4+1),FALSE)*$E2686</f>
        <v>0</v>
      </c>
    </row>
    <row r="2686" spans="4:29" collapsed="1">
      <c r="D2686" s="58" t="s">
        <v>411</v>
      </c>
      <c r="E2686" s="22">
        <f>'Sch 4'!E511</f>
        <v>-178191</v>
      </c>
      <c r="F2686" s="61" t="s">
        <v>31</v>
      </c>
      <c r="G2686" s="20" t="str">
        <f>$G$15</f>
        <v>TOTAL</v>
      </c>
      <c r="H2686" s="24">
        <f t="shared" si="1200"/>
        <v>-178190.99999999997</v>
      </c>
      <c r="I2686" s="25">
        <f>VLOOKUP(CONCATENATE($F2686," ",$G2686),AllocFactorMatrix,(I$4+1),FALSE)*$E2686</f>
        <v>-64778.216236041779</v>
      </c>
      <c r="J2686" s="25">
        <f>VLOOKUP(CONCATENATE($F2686," ",$G2686),AllocFactorMatrix,(J$4+1),FALSE)*$E2686</f>
        <v>-20908.215891436044</v>
      </c>
      <c r="K2686" s="25">
        <f>VLOOKUP(CONCATENATE($F2686," ",$G2686),AllocFactorMatrix,(K$4+1),FALSE)*$E2686</f>
        <v>-239.35940414961192</v>
      </c>
      <c r="L2686" s="25">
        <f>VLOOKUP(CONCATENATE($F2686," ",$G2686),AllocFactorMatrix,(L$4+1),FALSE)*$E2686</f>
        <v>-6.0665492751066532</v>
      </c>
      <c r="M2686" s="25">
        <f t="shared" si="1207"/>
        <v>-21153.641844860762</v>
      </c>
      <c r="N2686" s="25">
        <f>VLOOKUP(CONCATENATE($F2686," ",$G2686),AllocFactorMatrix,(N$4+1),FALSE)*$E2686</f>
        <v>-10117.855728866532</v>
      </c>
      <c r="O2686" s="25">
        <f>VLOOKUP(CONCATENATE($F2686," ",$G2686),AllocFactorMatrix,(O$4+1),FALSE)*$E2686</f>
        <v>-2824.1959825795216</v>
      </c>
      <c r="P2686" s="25">
        <f>VLOOKUP(CONCATENATE($F2686," ",$G2686),AllocFactorMatrix,(P$4+1),FALSE)*$E2686</f>
        <v>-223.59373711367587</v>
      </c>
      <c r="Q2686" s="25">
        <f>VLOOKUP(CONCATENATE($F2686," ",$G2686),AllocFactorMatrix,(Q$4+1),FALSE)*$E2686</f>
        <v>-45.835693152139761</v>
      </c>
      <c r="R2686" s="25">
        <f t="shared" si="1209"/>
        <v>-13211.481141711869</v>
      </c>
      <c r="S2686" s="25">
        <f>VLOOKUP(CONCATENATE($F2686," ",$G2686),AllocFactorMatrix,(S$4+1),FALSE)*$E2686</f>
        <v>-674.19890910563288</v>
      </c>
      <c r="T2686" s="25">
        <f>VLOOKUP(CONCATENATE($F2686," ",$G2686),AllocFactorMatrix,(T$4+1),FALSE)*$E2686</f>
        <v>-8057.2225732438928</v>
      </c>
      <c r="U2686" s="25">
        <f>VLOOKUP(CONCATENATE($F2686," ",$G2686),AllocFactorMatrix,(U$4+1),FALSE)*$E2686</f>
        <v>-56960.793576164702</v>
      </c>
      <c r="V2686" s="25">
        <f>VLOOKUP(CONCATENATE($F2686," ",$G2686),AllocFactorMatrix,(V$4+1),FALSE)*$E2686</f>
        <v>-9128.5177871282958</v>
      </c>
      <c r="W2686" s="25">
        <f t="shared" si="1210"/>
        <v>-74820.732845642517</v>
      </c>
      <c r="X2686" s="25">
        <f>VLOOKUP(CONCATENATE($F2686," ",$G2686),AllocFactorMatrix,(X$4+1),FALSE)*$E2686</f>
        <v>-2744.4265264957785</v>
      </c>
      <c r="Y2686" s="25">
        <f>VLOOKUP(CONCATENATE($F2686," ",$G2686),AllocFactorMatrix,(Y$4+1),FALSE)*$E2686</f>
        <v>-64.503716199413233</v>
      </c>
      <c r="Z2686" s="25">
        <f t="shared" si="1208"/>
        <v>-2808.9302426951917</v>
      </c>
      <c r="AA2686" s="25">
        <f>VLOOKUP(CONCATENATE($F2686," ",$G2686),AllocFactorMatrix,(AA$4+1),FALSE)*$E2686</f>
        <v>-63.014909644916244</v>
      </c>
      <c r="AB2686" s="25">
        <f>VLOOKUP(CONCATENATE($F2686," ",$G2686),AllocFactorMatrix,(AB$4+1),FALSE)*$E2686</f>
        <v>-1084.3048027222469</v>
      </c>
      <c r="AC2686" s="25">
        <f>VLOOKUP(CONCATENATE($F2686," ",$G2686),AllocFactorMatrix,(AC$4+1),FALSE)*$E2686</f>
        <v>-270.67797668069107</v>
      </c>
    </row>
    <row r="2687" spans="4:29" hidden="1" outlineLevel="1">
      <c r="F2687" s="61" t="str">
        <f>F2694</f>
        <v>PROD_DEMAND</v>
      </c>
      <c r="G2687" s="20" t="str">
        <f>$G$8</f>
        <v>PRODUCTION</v>
      </c>
      <c r="H2687" s="24">
        <f t="shared" si="1200"/>
        <v>2038295.9999999995</v>
      </c>
      <c r="I2687" s="25">
        <f>VLOOKUP(CONCATENATE($F2687," ",$G2687),AllocFactorMatrix,(I$4+1),FALSE)*$E2694</f>
        <v>999464.00658205978</v>
      </c>
      <c r="J2687" s="25">
        <f>VLOOKUP(CONCATENATE($F2687," ",$G2687),AllocFactorMatrix,(J$4+1),FALSE)*$E2694</f>
        <v>252825.53067448243</v>
      </c>
      <c r="K2687" s="25">
        <f>VLOOKUP(CONCATENATE($F2687," ",$G2687),AllocFactorMatrix,(K$4+1),FALSE)*$E2694</f>
        <v>2955.9150084976513</v>
      </c>
      <c r="L2687" s="25">
        <f>VLOOKUP(CONCATENATE($F2687," ",$G2687),AllocFactorMatrix,(L$4+1),FALSE)*$E2694</f>
        <v>72.82046522185982</v>
      </c>
      <c r="M2687" s="25">
        <f t="shared" ref="M2687:M2718" si="1211">SUBTOTAL(9,J2687:L2687)</f>
        <v>255854.26614820195</v>
      </c>
      <c r="N2687" s="25">
        <f>VLOOKUP(CONCATENATE($F2687," ",$G2687),AllocFactorMatrix,(N$4+1),FALSE)*$E2694</f>
        <v>105785.37402424659</v>
      </c>
      <c r="O2687" s="25">
        <f>VLOOKUP(CONCATENATE($F2687," ",$G2687),AllocFactorMatrix,(O$4+1),FALSE)*$E2694</f>
        <v>30127.15520925248</v>
      </c>
      <c r="P2687" s="25">
        <f>VLOOKUP(CONCATENATE($F2687," ",$G2687),AllocFactorMatrix,(P$4+1),FALSE)*$E2694</f>
        <v>2384.1271047653736</v>
      </c>
      <c r="Q2687" s="25">
        <f>VLOOKUP(CONCATENATE($F2687," ",$G2687),AllocFactorMatrix,(Q$4+1),FALSE)*$E2694</f>
        <v>503.2471945438993</v>
      </c>
      <c r="R2687" s="25">
        <f>SUBTOTAL(9,N2687:Q2687)</f>
        <v>138799.90353280836</v>
      </c>
      <c r="S2687" s="25">
        <f>VLOOKUP(CONCATENATE($F2687," ",$G2687),AllocFactorMatrix,(S$4+1),FALSE)*$E2694</f>
        <v>6354.55952334426</v>
      </c>
      <c r="T2687" s="25">
        <f>VLOOKUP(CONCATENATE($F2687," ",$G2687),AllocFactorMatrix,(T$4+1),FALSE)*$E2694</f>
        <v>69275.846773044876</v>
      </c>
      <c r="U2687" s="25">
        <f>VLOOKUP(CONCATENATE($F2687," ",$G2687),AllocFactorMatrix,(U$4+1),FALSE)*$E2694</f>
        <v>462668.31033999665</v>
      </c>
      <c r="V2687" s="25">
        <f>VLOOKUP(CONCATENATE($F2687," ",$G2687),AllocFactorMatrix,(V$4+1),FALSE)*$E2694</f>
        <v>72583.915496575195</v>
      </c>
      <c r="W2687" s="25">
        <f>SUBTOTAL(9,S2687:V2687)</f>
        <v>610882.63213296095</v>
      </c>
      <c r="X2687" s="25">
        <f>VLOOKUP(CONCATENATE($F2687," ",$G2687),AllocFactorMatrix,(X$4+1),FALSE)*$E2694</f>
        <v>28713.027432558833</v>
      </c>
      <c r="Y2687" s="25">
        <f>VLOOKUP(CONCATENATE($F2687," ",$G2687),AllocFactorMatrix,(Y$4+1),FALSE)*$E2694</f>
        <v>693.14297927128916</v>
      </c>
      <c r="Z2687" s="25">
        <f t="shared" ref="Z2687:Z2718" si="1212">SUBTOTAL(9,X2687:Y2687)</f>
        <v>29406.17041183012</v>
      </c>
      <c r="AA2687" s="25">
        <f>VLOOKUP(CONCATENATE($F2687," ",$G2687),AllocFactorMatrix,(AA$4+1),FALSE)*$E2694</f>
        <v>500.6058785154442</v>
      </c>
      <c r="AB2687" s="25">
        <f>VLOOKUP(CONCATENATE($F2687," ",$G2687),AllocFactorMatrix,(AB$4+1),FALSE)*$E2694</f>
        <v>2714.3849626690312</v>
      </c>
      <c r="AC2687" s="25">
        <f>VLOOKUP(CONCATENATE($F2687," ",$G2687),AllocFactorMatrix,(AC$4+1),FALSE)*$E2694</f>
        <v>674.03035095425207</v>
      </c>
    </row>
    <row r="2688" spans="4:29" hidden="1" outlineLevel="1">
      <c r="F2688" s="61" t="str">
        <f>F2694</f>
        <v>PROD_DEMAND</v>
      </c>
      <c r="G2688" s="20" t="str">
        <f>$G$9</f>
        <v>BULKTRAN</v>
      </c>
      <c r="H2688" s="24">
        <f t="shared" si="1200"/>
        <v>0</v>
      </c>
      <c r="I2688" s="25">
        <f>VLOOKUP(CONCATENATE($F2688," ",$G2688),AllocFactorMatrix,(I$4+1),FALSE)*$E2694</f>
        <v>0</v>
      </c>
      <c r="J2688" s="25">
        <f>VLOOKUP(CONCATENATE($F2688," ",$G2688),AllocFactorMatrix,(J$4+1),FALSE)*$E2694</f>
        <v>0</v>
      </c>
      <c r="K2688" s="25">
        <f>VLOOKUP(CONCATENATE($F2688," ",$G2688),AllocFactorMatrix,(K$4+1),FALSE)*$E2694</f>
        <v>0</v>
      </c>
      <c r="L2688" s="25">
        <f>VLOOKUP(CONCATENATE($F2688," ",$G2688),AllocFactorMatrix,(L$4+1),FALSE)*$E2694</f>
        <v>0</v>
      </c>
      <c r="M2688" s="25">
        <f t="shared" si="1211"/>
        <v>0</v>
      </c>
      <c r="N2688" s="25">
        <f>VLOOKUP(CONCATENATE($F2688," ",$G2688),AllocFactorMatrix,(N$4+1),FALSE)*$E2694</f>
        <v>0</v>
      </c>
      <c r="O2688" s="25">
        <f>VLOOKUP(CONCATENATE($F2688," ",$G2688),AllocFactorMatrix,(O$4+1),FALSE)*$E2694</f>
        <v>0</v>
      </c>
      <c r="P2688" s="25">
        <f>VLOOKUP(CONCATENATE($F2688," ",$G2688),AllocFactorMatrix,(P$4+1),FALSE)*$E2694</f>
        <v>0</v>
      </c>
      <c r="Q2688" s="25">
        <f>VLOOKUP(CONCATENATE($F2688," ",$G2688),AllocFactorMatrix,(Q$4+1),FALSE)*$E2694</f>
        <v>0</v>
      </c>
      <c r="R2688" s="25">
        <f t="shared" ref="R2688:R2694" si="1213">SUBTOTAL(9,N2688:Q2688)</f>
        <v>0</v>
      </c>
      <c r="S2688" s="25">
        <f>VLOOKUP(CONCATENATE($F2688," ",$G2688),AllocFactorMatrix,(S$4+1),FALSE)*$E2694</f>
        <v>0</v>
      </c>
      <c r="T2688" s="25">
        <f>VLOOKUP(CONCATENATE($F2688," ",$G2688),AllocFactorMatrix,(T$4+1),FALSE)*$E2694</f>
        <v>0</v>
      </c>
      <c r="U2688" s="25">
        <f>VLOOKUP(CONCATENATE($F2688," ",$G2688),AllocFactorMatrix,(U$4+1),FALSE)*$E2694</f>
        <v>0</v>
      </c>
      <c r="V2688" s="25">
        <f>VLOOKUP(CONCATENATE($F2688," ",$G2688),AllocFactorMatrix,(V$4+1),FALSE)*$E2694</f>
        <v>0</v>
      </c>
      <c r="W2688" s="25">
        <f t="shared" ref="W2688:W2694" si="1214">SUBTOTAL(9,S2688:V2688)</f>
        <v>0</v>
      </c>
      <c r="X2688" s="25">
        <f>VLOOKUP(CONCATENATE($F2688," ",$G2688),AllocFactorMatrix,(X$4+1),FALSE)*$E2694</f>
        <v>0</v>
      </c>
      <c r="Y2688" s="25">
        <f>VLOOKUP(CONCATENATE($F2688," ",$G2688),AllocFactorMatrix,(Y$4+1),FALSE)*$E2694</f>
        <v>0</v>
      </c>
      <c r="Z2688" s="25">
        <f t="shared" si="1212"/>
        <v>0</v>
      </c>
      <c r="AA2688" s="25">
        <f>VLOOKUP(CONCATENATE($F2688," ",$G2688),AllocFactorMatrix,(AA$4+1),FALSE)*$E2694</f>
        <v>0</v>
      </c>
      <c r="AB2688" s="25">
        <f>VLOOKUP(CONCATENATE($F2688," ",$G2688),AllocFactorMatrix,(AB$4+1),FALSE)*$E2694</f>
        <v>0</v>
      </c>
      <c r="AC2688" s="25">
        <f>VLOOKUP(CONCATENATE($F2688," ",$G2688),AllocFactorMatrix,(AC$4+1),FALSE)*$E2694</f>
        <v>0</v>
      </c>
    </row>
    <row r="2689" spans="4:29" hidden="1" outlineLevel="1">
      <c r="F2689" s="61" t="str">
        <f>F2694</f>
        <v>PROD_DEMAND</v>
      </c>
      <c r="G2689" s="20" t="str">
        <f>$G$10</f>
        <v>SUBTRAN</v>
      </c>
      <c r="H2689" s="24">
        <f t="shared" si="1200"/>
        <v>0</v>
      </c>
      <c r="I2689" s="25">
        <f>VLOOKUP(CONCATENATE($F2689," ",$G2689),AllocFactorMatrix,(I$4+1),FALSE)*$E2694</f>
        <v>0</v>
      </c>
      <c r="J2689" s="25">
        <f>VLOOKUP(CONCATENATE($F2689," ",$G2689),AllocFactorMatrix,(J$4+1),FALSE)*$E2694</f>
        <v>0</v>
      </c>
      <c r="K2689" s="25">
        <f>VLOOKUP(CONCATENATE($F2689," ",$G2689),AllocFactorMatrix,(K$4+1),FALSE)*$E2694</f>
        <v>0</v>
      </c>
      <c r="L2689" s="25">
        <f>VLOOKUP(CONCATENATE($F2689," ",$G2689),AllocFactorMatrix,(L$4+1),FALSE)*$E2694</f>
        <v>0</v>
      </c>
      <c r="M2689" s="25">
        <f t="shared" si="1211"/>
        <v>0</v>
      </c>
      <c r="N2689" s="25">
        <f>VLOOKUP(CONCATENATE($F2689," ",$G2689),AllocFactorMatrix,(N$4+1),FALSE)*$E2694</f>
        <v>0</v>
      </c>
      <c r="O2689" s="25">
        <f>VLOOKUP(CONCATENATE($F2689," ",$G2689),AllocFactorMatrix,(O$4+1),FALSE)*$E2694</f>
        <v>0</v>
      </c>
      <c r="P2689" s="25">
        <f>VLOOKUP(CONCATENATE($F2689," ",$G2689),AllocFactorMatrix,(P$4+1),FALSE)*$E2694</f>
        <v>0</v>
      </c>
      <c r="Q2689" s="25">
        <f>VLOOKUP(CONCATENATE($F2689," ",$G2689),AllocFactorMatrix,(Q$4+1),FALSE)*$E2694</f>
        <v>0</v>
      </c>
      <c r="R2689" s="25">
        <f t="shared" si="1213"/>
        <v>0</v>
      </c>
      <c r="S2689" s="25">
        <f>VLOOKUP(CONCATENATE($F2689," ",$G2689),AllocFactorMatrix,(S$4+1),FALSE)*$E2694</f>
        <v>0</v>
      </c>
      <c r="T2689" s="25">
        <f>VLOOKUP(CONCATENATE($F2689," ",$G2689),AllocFactorMatrix,(T$4+1),FALSE)*$E2694</f>
        <v>0</v>
      </c>
      <c r="U2689" s="25">
        <f>VLOOKUP(CONCATENATE($F2689," ",$G2689),AllocFactorMatrix,(U$4+1),FALSE)*$E2694</f>
        <v>0</v>
      </c>
      <c r="V2689" s="25">
        <f>VLOOKUP(CONCATENATE($F2689," ",$G2689),AllocFactorMatrix,(V$4+1),FALSE)*$E2694</f>
        <v>0</v>
      </c>
      <c r="W2689" s="25">
        <f t="shared" si="1214"/>
        <v>0</v>
      </c>
      <c r="X2689" s="25">
        <f>VLOOKUP(CONCATENATE($F2689," ",$G2689),AllocFactorMatrix,(X$4+1),FALSE)*$E2694</f>
        <v>0</v>
      </c>
      <c r="Y2689" s="25">
        <f>VLOOKUP(CONCATENATE($F2689," ",$G2689),AllocFactorMatrix,(Y$4+1),FALSE)*$E2694</f>
        <v>0</v>
      </c>
      <c r="Z2689" s="25">
        <f t="shared" si="1212"/>
        <v>0</v>
      </c>
      <c r="AA2689" s="25">
        <f>VLOOKUP(CONCATENATE($F2689," ",$G2689),AllocFactorMatrix,(AA$4+1),FALSE)*$E2694</f>
        <v>0</v>
      </c>
      <c r="AB2689" s="25">
        <f>VLOOKUP(CONCATENATE($F2689," ",$G2689),AllocFactorMatrix,(AB$4+1),FALSE)*$E2694</f>
        <v>0</v>
      </c>
      <c r="AC2689" s="25">
        <f>VLOOKUP(CONCATENATE($F2689," ",$G2689),AllocFactorMatrix,(AC$4+1),FALSE)*$E2694</f>
        <v>0</v>
      </c>
    </row>
    <row r="2690" spans="4:29" hidden="1" outlineLevel="1">
      <c r="F2690" s="61" t="str">
        <f>F2694</f>
        <v>PROD_DEMAND</v>
      </c>
      <c r="G2690" s="20" t="str">
        <f>$G$11</f>
        <v>DISTPRI</v>
      </c>
      <c r="H2690" s="24">
        <f t="shared" si="1200"/>
        <v>0</v>
      </c>
      <c r="I2690" s="25">
        <f>VLOOKUP(CONCATENATE($F2690," ",$G2690),AllocFactorMatrix,(I$4+1),FALSE)*$E2694</f>
        <v>0</v>
      </c>
      <c r="J2690" s="25">
        <f>VLOOKUP(CONCATENATE($F2690," ",$G2690),AllocFactorMatrix,(J$4+1),FALSE)*$E2694</f>
        <v>0</v>
      </c>
      <c r="K2690" s="25">
        <f>VLOOKUP(CONCATENATE($F2690," ",$G2690),AllocFactorMatrix,(K$4+1),FALSE)*$E2694</f>
        <v>0</v>
      </c>
      <c r="L2690" s="25">
        <f>VLOOKUP(CONCATENATE($F2690," ",$G2690),AllocFactorMatrix,(L$4+1),FALSE)*$E2694</f>
        <v>0</v>
      </c>
      <c r="M2690" s="25">
        <f t="shared" si="1211"/>
        <v>0</v>
      </c>
      <c r="N2690" s="25">
        <f>VLOOKUP(CONCATENATE($F2690," ",$G2690),AllocFactorMatrix,(N$4+1),FALSE)*$E2694</f>
        <v>0</v>
      </c>
      <c r="O2690" s="25">
        <f>VLOOKUP(CONCATENATE($F2690," ",$G2690),AllocFactorMatrix,(O$4+1),FALSE)*$E2694</f>
        <v>0</v>
      </c>
      <c r="P2690" s="25">
        <f>VLOOKUP(CONCATENATE($F2690," ",$G2690),AllocFactorMatrix,(P$4+1),FALSE)*$E2694</f>
        <v>0</v>
      </c>
      <c r="Q2690" s="25">
        <f>VLOOKUP(CONCATENATE($F2690," ",$G2690),AllocFactorMatrix,(Q$4+1),FALSE)*$E2694</f>
        <v>0</v>
      </c>
      <c r="R2690" s="25">
        <f t="shared" si="1213"/>
        <v>0</v>
      </c>
      <c r="S2690" s="25">
        <f>VLOOKUP(CONCATENATE($F2690," ",$G2690),AllocFactorMatrix,(S$4+1),FALSE)*$E2694</f>
        <v>0</v>
      </c>
      <c r="T2690" s="25">
        <f>VLOOKUP(CONCATENATE($F2690," ",$G2690),AllocFactorMatrix,(T$4+1),FALSE)*$E2694</f>
        <v>0</v>
      </c>
      <c r="U2690" s="25">
        <f>VLOOKUP(CONCATENATE($F2690," ",$G2690),AllocFactorMatrix,(U$4+1),FALSE)*$E2694</f>
        <v>0</v>
      </c>
      <c r="V2690" s="25">
        <f>VLOOKUP(CONCATENATE($F2690," ",$G2690),AllocFactorMatrix,(V$4+1),FALSE)*$E2694</f>
        <v>0</v>
      </c>
      <c r="W2690" s="25">
        <f t="shared" si="1214"/>
        <v>0</v>
      </c>
      <c r="X2690" s="25">
        <f>VLOOKUP(CONCATENATE($F2690," ",$G2690),AllocFactorMatrix,(X$4+1),FALSE)*$E2694</f>
        <v>0</v>
      </c>
      <c r="Y2690" s="25">
        <f>VLOOKUP(CONCATENATE($F2690," ",$G2690),AllocFactorMatrix,(Y$4+1),FALSE)*$E2694</f>
        <v>0</v>
      </c>
      <c r="Z2690" s="25">
        <f t="shared" si="1212"/>
        <v>0</v>
      </c>
      <c r="AA2690" s="25">
        <f>VLOOKUP(CONCATENATE($F2690," ",$G2690),AllocFactorMatrix,(AA$4+1),FALSE)*$E2694</f>
        <v>0</v>
      </c>
      <c r="AB2690" s="25">
        <f>VLOOKUP(CONCATENATE($F2690," ",$G2690),AllocFactorMatrix,(AB$4+1),FALSE)*$E2694</f>
        <v>0</v>
      </c>
      <c r="AC2690" s="25">
        <f>VLOOKUP(CONCATENATE($F2690," ",$G2690),AllocFactorMatrix,(AC$4+1),FALSE)*$E2694</f>
        <v>0</v>
      </c>
    </row>
    <row r="2691" spans="4:29" hidden="1" outlineLevel="1">
      <c r="F2691" s="61" t="str">
        <f>F2694</f>
        <v>PROD_DEMAND</v>
      </c>
      <c r="G2691" s="20" t="str">
        <f>$G$12</f>
        <v>DISTSEC</v>
      </c>
      <c r="H2691" s="24">
        <f t="shared" si="1200"/>
        <v>0</v>
      </c>
      <c r="I2691" s="25">
        <f>VLOOKUP(CONCATENATE($F2691," ",$G2691),AllocFactorMatrix,(I$4+1),FALSE)*$E2694</f>
        <v>0</v>
      </c>
      <c r="J2691" s="25">
        <f>VLOOKUP(CONCATENATE($F2691," ",$G2691),AllocFactorMatrix,(J$4+1),FALSE)*$E2694</f>
        <v>0</v>
      </c>
      <c r="K2691" s="25">
        <f>VLOOKUP(CONCATENATE($F2691," ",$G2691),AllocFactorMatrix,(K$4+1),FALSE)*$E2694</f>
        <v>0</v>
      </c>
      <c r="L2691" s="25">
        <f>VLOOKUP(CONCATENATE($F2691," ",$G2691),AllocFactorMatrix,(L$4+1),FALSE)*$E2694</f>
        <v>0</v>
      </c>
      <c r="M2691" s="25">
        <f t="shared" si="1211"/>
        <v>0</v>
      </c>
      <c r="N2691" s="25">
        <f>VLOOKUP(CONCATENATE($F2691," ",$G2691),AllocFactorMatrix,(N$4+1),FALSE)*$E2694</f>
        <v>0</v>
      </c>
      <c r="O2691" s="25">
        <f>VLOOKUP(CONCATENATE($F2691," ",$G2691),AllocFactorMatrix,(O$4+1),FALSE)*$E2694</f>
        <v>0</v>
      </c>
      <c r="P2691" s="25">
        <f>VLOOKUP(CONCATENATE($F2691," ",$G2691),AllocFactorMatrix,(P$4+1),FALSE)*$E2694</f>
        <v>0</v>
      </c>
      <c r="Q2691" s="25">
        <f>VLOOKUP(CONCATENATE($F2691," ",$G2691),AllocFactorMatrix,(Q$4+1),FALSE)*$E2694</f>
        <v>0</v>
      </c>
      <c r="R2691" s="25">
        <f t="shared" si="1213"/>
        <v>0</v>
      </c>
      <c r="S2691" s="25">
        <f>VLOOKUP(CONCATENATE($F2691," ",$G2691),AllocFactorMatrix,(S$4+1),FALSE)*$E2694</f>
        <v>0</v>
      </c>
      <c r="T2691" s="25">
        <f>VLOOKUP(CONCATENATE($F2691," ",$G2691),AllocFactorMatrix,(T$4+1),FALSE)*$E2694</f>
        <v>0</v>
      </c>
      <c r="U2691" s="25">
        <f>VLOOKUP(CONCATENATE($F2691," ",$G2691),AllocFactorMatrix,(U$4+1),FALSE)*$E2694</f>
        <v>0</v>
      </c>
      <c r="V2691" s="25">
        <f>VLOOKUP(CONCATENATE($F2691," ",$G2691),AllocFactorMatrix,(V$4+1),FALSE)*$E2694</f>
        <v>0</v>
      </c>
      <c r="W2691" s="25">
        <f t="shared" si="1214"/>
        <v>0</v>
      </c>
      <c r="X2691" s="25">
        <f>VLOOKUP(CONCATENATE($F2691," ",$G2691),AllocFactorMatrix,(X$4+1),FALSE)*$E2694</f>
        <v>0</v>
      </c>
      <c r="Y2691" s="25">
        <f>VLOOKUP(CONCATENATE($F2691," ",$G2691),AllocFactorMatrix,(Y$4+1),FALSE)*$E2694</f>
        <v>0</v>
      </c>
      <c r="Z2691" s="25">
        <f t="shared" si="1212"/>
        <v>0</v>
      </c>
      <c r="AA2691" s="25">
        <f>VLOOKUP(CONCATENATE($F2691," ",$G2691),AllocFactorMatrix,(AA$4+1),FALSE)*$E2694</f>
        <v>0</v>
      </c>
      <c r="AB2691" s="25">
        <f>VLOOKUP(CONCATENATE($F2691," ",$G2691),AllocFactorMatrix,(AB$4+1),FALSE)*$E2694</f>
        <v>0</v>
      </c>
      <c r="AC2691" s="25">
        <f>VLOOKUP(CONCATENATE($F2691," ",$G2691),AllocFactorMatrix,(AC$4+1),FALSE)*$E2694</f>
        <v>0</v>
      </c>
    </row>
    <row r="2692" spans="4:29" hidden="1" outlineLevel="1">
      <c r="F2692" s="61" t="str">
        <f>F2694</f>
        <v>PROD_DEMAND</v>
      </c>
      <c r="G2692" s="20" t="str">
        <f>$G$13</f>
        <v>ENERGY</v>
      </c>
      <c r="H2692" s="24">
        <f t="shared" si="1200"/>
        <v>0</v>
      </c>
      <c r="I2692" s="25">
        <f>VLOOKUP(CONCATENATE($F2692," ",$G2692),AllocFactorMatrix,(I$4+1),FALSE)*$E2694</f>
        <v>0</v>
      </c>
      <c r="J2692" s="25">
        <f>VLOOKUP(CONCATENATE($F2692," ",$G2692),AllocFactorMatrix,(J$4+1),FALSE)*$E2694</f>
        <v>0</v>
      </c>
      <c r="K2692" s="25">
        <f>VLOOKUP(CONCATENATE($F2692," ",$G2692),AllocFactorMatrix,(K$4+1),FALSE)*$E2694</f>
        <v>0</v>
      </c>
      <c r="L2692" s="25">
        <f>VLOOKUP(CONCATENATE($F2692," ",$G2692),AllocFactorMatrix,(L$4+1),FALSE)*$E2694</f>
        <v>0</v>
      </c>
      <c r="M2692" s="25">
        <f t="shared" si="1211"/>
        <v>0</v>
      </c>
      <c r="N2692" s="25">
        <f>VLOOKUP(CONCATENATE($F2692," ",$G2692),AllocFactorMatrix,(N$4+1),FALSE)*$E2694</f>
        <v>0</v>
      </c>
      <c r="O2692" s="25">
        <f>VLOOKUP(CONCATENATE($F2692," ",$G2692),AllocFactorMatrix,(O$4+1),FALSE)*$E2694</f>
        <v>0</v>
      </c>
      <c r="P2692" s="25">
        <f>VLOOKUP(CONCATENATE($F2692," ",$G2692),AllocFactorMatrix,(P$4+1),FALSE)*$E2694</f>
        <v>0</v>
      </c>
      <c r="Q2692" s="25">
        <f>VLOOKUP(CONCATENATE($F2692," ",$G2692),AllocFactorMatrix,(Q$4+1),FALSE)*$E2694</f>
        <v>0</v>
      </c>
      <c r="R2692" s="25">
        <f t="shared" si="1213"/>
        <v>0</v>
      </c>
      <c r="S2692" s="25">
        <f>VLOOKUP(CONCATENATE($F2692," ",$G2692),AllocFactorMatrix,(S$4+1),FALSE)*$E2694</f>
        <v>0</v>
      </c>
      <c r="T2692" s="25">
        <f>VLOOKUP(CONCATENATE($F2692," ",$G2692),AllocFactorMatrix,(T$4+1),FALSE)*$E2694</f>
        <v>0</v>
      </c>
      <c r="U2692" s="25">
        <f>VLOOKUP(CONCATENATE($F2692," ",$G2692),AllocFactorMatrix,(U$4+1),FALSE)*$E2694</f>
        <v>0</v>
      </c>
      <c r="V2692" s="25">
        <f>VLOOKUP(CONCATENATE($F2692," ",$G2692),AllocFactorMatrix,(V$4+1),FALSE)*$E2694</f>
        <v>0</v>
      </c>
      <c r="W2692" s="25">
        <f t="shared" si="1214"/>
        <v>0</v>
      </c>
      <c r="X2692" s="25">
        <f>VLOOKUP(CONCATENATE($F2692," ",$G2692),AllocFactorMatrix,(X$4+1),FALSE)*$E2694</f>
        <v>0</v>
      </c>
      <c r="Y2692" s="25">
        <f>VLOOKUP(CONCATENATE($F2692," ",$G2692),AllocFactorMatrix,(Y$4+1),FALSE)*$E2694</f>
        <v>0</v>
      </c>
      <c r="Z2692" s="25">
        <f t="shared" si="1212"/>
        <v>0</v>
      </c>
      <c r="AA2692" s="25">
        <f>VLOOKUP(CONCATENATE($F2692," ",$G2692),AllocFactorMatrix,(AA$4+1),FALSE)*$E2694</f>
        <v>0</v>
      </c>
      <c r="AB2692" s="25">
        <f>VLOOKUP(CONCATENATE($F2692," ",$G2692),AllocFactorMatrix,(AB$4+1),FALSE)*$E2694</f>
        <v>0</v>
      </c>
      <c r="AC2692" s="25">
        <f>VLOOKUP(CONCATENATE($F2692," ",$G2692),AllocFactorMatrix,(AC$4+1),FALSE)*$E2694</f>
        <v>0</v>
      </c>
    </row>
    <row r="2693" spans="4:29" hidden="1" outlineLevel="1">
      <c r="F2693" s="61" t="str">
        <f>F2694</f>
        <v>PROD_DEMAND</v>
      </c>
      <c r="G2693" s="20" t="str">
        <f>$G$14</f>
        <v>CUSTOMER</v>
      </c>
      <c r="H2693" s="24">
        <f t="shared" si="1200"/>
        <v>0</v>
      </c>
      <c r="I2693" s="25">
        <f>VLOOKUP(CONCATENATE($F2693," ",$G2693),AllocFactorMatrix,(I$4+1),FALSE)*$E2694</f>
        <v>0</v>
      </c>
      <c r="J2693" s="25">
        <f>VLOOKUP(CONCATENATE($F2693," ",$G2693),AllocFactorMatrix,(J$4+1),FALSE)*$E2694</f>
        <v>0</v>
      </c>
      <c r="K2693" s="25">
        <f>VLOOKUP(CONCATENATE($F2693," ",$G2693),AllocFactorMatrix,(K$4+1),FALSE)*$E2694</f>
        <v>0</v>
      </c>
      <c r="L2693" s="25">
        <f>VLOOKUP(CONCATENATE($F2693," ",$G2693),AllocFactorMatrix,(L$4+1),FALSE)*$E2694</f>
        <v>0</v>
      </c>
      <c r="M2693" s="25">
        <f t="shared" si="1211"/>
        <v>0</v>
      </c>
      <c r="N2693" s="25">
        <f>VLOOKUP(CONCATENATE($F2693," ",$G2693),AllocFactorMatrix,(N$4+1),FALSE)*$E2694</f>
        <v>0</v>
      </c>
      <c r="O2693" s="25">
        <f>VLOOKUP(CONCATENATE($F2693," ",$G2693),AllocFactorMatrix,(O$4+1),FALSE)*$E2694</f>
        <v>0</v>
      </c>
      <c r="P2693" s="25">
        <f>VLOOKUP(CONCATENATE($F2693," ",$G2693),AllocFactorMatrix,(P$4+1),FALSE)*$E2694</f>
        <v>0</v>
      </c>
      <c r="Q2693" s="25">
        <f>VLOOKUP(CONCATENATE($F2693," ",$G2693),AllocFactorMatrix,(Q$4+1),FALSE)*$E2694</f>
        <v>0</v>
      </c>
      <c r="R2693" s="25">
        <f t="shared" si="1213"/>
        <v>0</v>
      </c>
      <c r="S2693" s="25">
        <f>VLOOKUP(CONCATENATE($F2693," ",$G2693),AllocFactorMatrix,(S$4+1),FALSE)*$E2694</f>
        <v>0</v>
      </c>
      <c r="T2693" s="25">
        <f>VLOOKUP(CONCATENATE($F2693," ",$G2693),AllocFactorMatrix,(T$4+1),FALSE)*$E2694</f>
        <v>0</v>
      </c>
      <c r="U2693" s="25">
        <f>VLOOKUP(CONCATENATE($F2693," ",$G2693),AllocFactorMatrix,(U$4+1),FALSE)*$E2694</f>
        <v>0</v>
      </c>
      <c r="V2693" s="25">
        <f>VLOOKUP(CONCATENATE($F2693," ",$G2693),AllocFactorMatrix,(V$4+1),FALSE)*$E2694</f>
        <v>0</v>
      </c>
      <c r="W2693" s="25">
        <f t="shared" si="1214"/>
        <v>0</v>
      </c>
      <c r="X2693" s="25">
        <f>VLOOKUP(CONCATENATE($F2693," ",$G2693),AllocFactorMatrix,(X$4+1),FALSE)*$E2694</f>
        <v>0</v>
      </c>
      <c r="Y2693" s="25">
        <f>VLOOKUP(CONCATENATE($F2693," ",$G2693),AllocFactorMatrix,(Y$4+1),FALSE)*$E2694</f>
        <v>0</v>
      </c>
      <c r="Z2693" s="25">
        <f t="shared" si="1212"/>
        <v>0</v>
      </c>
      <c r="AA2693" s="25">
        <f>VLOOKUP(CONCATENATE($F2693," ",$G2693),AllocFactorMatrix,(AA$4+1),FALSE)*$E2694</f>
        <v>0</v>
      </c>
      <c r="AB2693" s="25">
        <f>VLOOKUP(CONCATENATE($F2693," ",$G2693),AllocFactorMatrix,(AB$4+1),FALSE)*$E2694</f>
        <v>0</v>
      </c>
      <c r="AC2693" s="25">
        <f>VLOOKUP(CONCATENATE($F2693," ",$G2693),AllocFactorMatrix,(AC$4+1),FALSE)*$E2694</f>
        <v>0</v>
      </c>
    </row>
    <row r="2694" spans="4:29" collapsed="1">
      <c r="D2694" s="58" t="s">
        <v>412</v>
      </c>
      <c r="E2694" s="22">
        <f>'Sch 4'!E512</f>
        <v>2038296</v>
      </c>
      <c r="F2694" s="61" t="s">
        <v>29</v>
      </c>
      <c r="G2694" s="20" t="str">
        <f>$G$15</f>
        <v>TOTAL</v>
      </c>
      <c r="H2694" s="24">
        <f t="shared" si="1200"/>
        <v>2038295.9999999995</v>
      </c>
      <c r="I2694" s="25">
        <f>VLOOKUP(CONCATENATE($F2694," ",$G2694),AllocFactorMatrix,(I$4+1),FALSE)*$E2694</f>
        <v>999464.00658205978</v>
      </c>
      <c r="J2694" s="25">
        <f>VLOOKUP(CONCATENATE($F2694," ",$G2694),AllocFactorMatrix,(J$4+1),FALSE)*$E2694</f>
        <v>252825.53067448243</v>
      </c>
      <c r="K2694" s="25">
        <f>VLOOKUP(CONCATENATE($F2694," ",$G2694),AllocFactorMatrix,(K$4+1),FALSE)*$E2694</f>
        <v>2955.9150084976513</v>
      </c>
      <c r="L2694" s="25">
        <f>VLOOKUP(CONCATENATE($F2694," ",$G2694),AllocFactorMatrix,(L$4+1),FALSE)*$E2694</f>
        <v>72.82046522185982</v>
      </c>
      <c r="M2694" s="25">
        <f t="shared" si="1211"/>
        <v>255854.26614820195</v>
      </c>
      <c r="N2694" s="25">
        <f>VLOOKUP(CONCATENATE($F2694," ",$G2694),AllocFactorMatrix,(N$4+1),FALSE)*$E2694</f>
        <v>105785.37402424659</v>
      </c>
      <c r="O2694" s="25">
        <f>VLOOKUP(CONCATENATE($F2694," ",$G2694),AllocFactorMatrix,(O$4+1),FALSE)*$E2694</f>
        <v>30127.15520925248</v>
      </c>
      <c r="P2694" s="25">
        <f>VLOOKUP(CONCATENATE($F2694," ",$G2694),AllocFactorMatrix,(P$4+1),FALSE)*$E2694</f>
        <v>2384.1271047653736</v>
      </c>
      <c r="Q2694" s="25">
        <f>VLOOKUP(CONCATENATE($F2694," ",$G2694),AllocFactorMatrix,(Q$4+1),FALSE)*$E2694</f>
        <v>503.2471945438993</v>
      </c>
      <c r="R2694" s="25">
        <f t="shared" si="1213"/>
        <v>138799.90353280836</v>
      </c>
      <c r="S2694" s="25">
        <f>VLOOKUP(CONCATENATE($F2694," ",$G2694),AllocFactorMatrix,(S$4+1),FALSE)*$E2694</f>
        <v>6354.55952334426</v>
      </c>
      <c r="T2694" s="25">
        <f>VLOOKUP(CONCATENATE($F2694," ",$G2694),AllocFactorMatrix,(T$4+1),FALSE)*$E2694</f>
        <v>69275.846773044876</v>
      </c>
      <c r="U2694" s="25">
        <f>VLOOKUP(CONCATENATE($F2694," ",$G2694),AllocFactorMatrix,(U$4+1),FALSE)*$E2694</f>
        <v>462668.31033999665</v>
      </c>
      <c r="V2694" s="25">
        <f>VLOOKUP(CONCATENATE($F2694," ",$G2694),AllocFactorMatrix,(V$4+1),FALSE)*$E2694</f>
        <v>72583.915496575195</v>
      </c>
      <c r="W2694" s="25">
        <f t="shared" si="1214"/>
        <v>610882.63213296095</v>
      </c>
      <c r="X2694" s="25">
        <f>VLOOKUP(CONCATENATE($F2694," ",$G2694),AllocFactorMatrix,(X$4+1),FALSE)*$E2694</f>
        <v>28713.027432558833</v>
      </c>
      <c r="Y2694" s="25">
        <f>VLOOKUP(CONCATENATE($F2694," ",$G2694),AllocFactorMatrix,(Y$4+1),FALSE)*$E2694</f>
        <v>693.14297927128916</v>
      </c>
      <c r="Z2694" s="25">
        <f t="shared" si="1212"/>
        <v>29406.17041183012</v>
      </c>
      <c r="AA2694" s="25">
        <f>VLOOKUP(CONCATENATE($F2694," ",$G2694),AllocFactorMatrix,(AA$4+1),FALSE)*$E2694</f>
        <v>500.6058785154442</v>
      </c>
      <c r="AB2694" s="25">
        <f>VLOOKUP(CONCATENATE($F2694," ",$G2694),AllocFactorMatrix,(AB$4+1),FALSE)*$E2694</f>
        <v>2714.3849626690312</v>
      </c>
      <c r="AC2694" s="25">
        <f>VLOOKUP(CONCATENATE($F2694," ",$G2694),AllocFactorMatrix,(AC$4+1),FALSE)*$E2694</f>
        <v>674.03035095425207</v>
      </c>
    </row>
    <row r="2695" spans="4:29" hidden="1" outlineLevel="1">
      <c r="F2695" s="61" t="str">
        <f>F2702</f>
        <v>RB_GUP</v>
      </c>
      <c r="G2695" s="20" t="str">
        <f>$G$8</f>
        <v>PRODUCTION</v>
      </c>
      <c r="H2695" s="24">
        <f t="shared" ref="H2695:H2726" ca="1" si="1215">SUBTOTAL(9,I2695:AC2695)</f>
        <v>-62.657064593879532</v>
      </c>
      <c r="I2695" s="25">
        <f ca="1">VLOOKUP(CONCATENATE($F2695," ",$G2695),AllocFactorMatrix,(I$4+1),FALSE)*$E2702</f>
        <v>-30.723447830771274</v>
      </c>
      <c r="J2695" s="25">
        <f ca="1">VLOOKUP(CONCATENATE($F2695," ",$G2695),AllocFactorMatrix,(J$4+1),FALSE)*$E2702</f>
        <v>-7.7718376557933286</v>
      </c>
      <c r="K2695" s="25">
        <f ca="1">VLOOKUP(CONCATENATE($F2695," ",$G2695),AllocFactorMatrix,(K$4+1),FALSE)*$E2702</f>
        <v>-9.0864603385109571E-2</v>
      </c>
      <c r="L2695" s="25">
        <f ca="1">VLOOKUP(CONCATENATE($F2695," ",$G2695),AllocFactorMatrix,(L$4+1),FALSE)*$E2702</f>
        <v>-2.2384955831549628E-3</v>
      </c>
      <c r="M2695" s="25">
        <f t="shared" ca="1" si="1211"/>
        <v>-7.8649407547615935</v>
      </c>
      <c r="N2695" s="25">
        <f ca="1">VLOOKUP(CONCATENATE($F2695," ",$G2695),AllocFactorMatrix,(N$4+1),FALSE)*$E2702</f>
        <v>-3.2518343819175057</v>
      </c>
      <c r="O2695" s="25">
        <f ca="1">VLOOKUP(CONCATENATE($F2695," ",$G2695),AllocFactorMatrix,(O$4+1),FALSE)*$E2702</f>
        <v>-0.92610646833235555</v>
      </c>
      <c r="P2695" s="25">
        <f ca="1">VLOOKUP(CONCATENATE($F2695," ",$G2695),AllocFactorMatrix,(P$4+1),FALSE)*$E2702</f>
        <v>-7.3287886549992243E-2</v>
      </c>
      <c r="Q2695" s="25">
        <f ca="1">VLOOKUP(CONCATENATE($F2695," ",$G2695),AllocFactorMatrix,(Q$4+1),FALSE)*$E2702</f>
        <v>-1.5469780628145158E-2</v>
      </c>
      <c r="R2695" s="25">
        <f ca="1">SUBTOTAL(9,N2695:Q2695)</f>
        <v>-4.2666985174279981</v>
      </c>
      <c r="S2695" s="25">
        <f ca="1">VLOOKUP(CONCATENATE($F2695," ",$G2695),AllocFactorMatrix,(S$4+1),FALSE)*$E2702</f>
        <v>-0.19533867824880863</v>
      </c>
      <c r="T2695" s="25">
        <f ca="1">VLOOKUP(CONCATENATE($F2695," ",$G2695),AllocFactorMatrix,(T$4+1),FALSE)*$E2702</f>
        <v>-2.12953428062184</v>
      </c>
      <c r="U2695" s="25">
        <f ca="1">VLOOKUP(CONCATENATE($F2695," ",$G2695),AllocFactorMatrix,(U$4+1),FALSE)*$E2702</f>
        <v>-14.222388802467487</v>
      </c>
      <c r="V2695" s="25">
        <f ca="1">VLOOKUP(CONCATENATE($F2695," ",$G2695),AllocFactorMatrix,(V$4+1),FALSE)*$E2702</f>
        <v>-2.2312240625236011</v>
      </c>
      <c r="W2695" s="25">
        <f ca="1">SUBTOTAL(9,S2695:V2695)</f>
        <v>-18.778485823861736</v>
      </c>
      <c r="X2695" s="25">
        <f ca="1">VLOOKUP(CONCATENATE($F2695," ",$G2695),AllocFactorMatrix,(X$4+1),FALSE)*$E2702</f>
        <v>-0.88263628762832991</v>
      </c>
      <c r="Y2695" s="25">
        <f ca="1">VLOOKUP(CONCATENATE($F2695," ",$G2695),AllocFactorMatrix,(Y$4+1),FALSE)*$E2702</f>
        <v>-2.1307162661848553E-2</v>
      </c>
      <c r="Z2695" s="25">
        <f t="shared" ca="1" si="1212"/>
        <v>-0.90394345029017842</v>
      </c>
      <c r="AA2695" s="25">
        <f ca="1">VLOOKUP(CONCATENATE($F2695," ",$G2695),AllocFactorMatrix,(AA$4+1),FALSE)*$E2702</f>
        <v>-1.5388586773568701E-2</v>
      </c>
      <c r="AB2695" s="25">
        <f ca="1">VLOOKUP(CONCATENATE($F2695," ",$G2695),AllocFactorMatrix,(AB$4+1),FALSE)*$E2702</f>
        <v>-8.3439988077594618E-2</v>
      </c>
      <c r="AC2695" s="25">
        <f ca="1">VLOOKUP(CONCATENATE($F2695," ",$G2695),AllocFactorMatrix,(AC$4+1),FALSE)*$E2702</f>
        <v>-2.0719641915588251E-2</v>
      </c>
    </row>
    <row r="2696" spans="4:29" hidden="1" outlineLevel="1">
      <c r="F2696" s="61" t="str">
        <f>F2702</f>
        <v>RB_GUP</v>
      </c>
      <c r="G2696" s="20" t="str">
        <f>$G$9</f>
        <v>BULKTRAN</v>
      </c>
      <c r="H2696" s="24">
        <f t="shared" ca="1" si="1215"/>
        <v>-66.3572951645654</v>
      </c>
      <c r="I2696" s="25">
        <f ca="1">VLOOKUP(CONCATENATE($F2696," ",$G2696),AllocFactorMatrix,(I$4+1),FALSE)*$E2702</f>
        <v>-32.537829682796264</v>
      </c>
      <c r="J2696" s="25">
        <f ca="1">VLOOKUP(CONCATENATE($F2696," ",$G2696),AllocFactorMatrix,(J$4+1),FALSE)*$E2702</f>
        <v>-8.230805714236066</v>
      </c>
      <c r="K2696" s="25">
        <f ca="1">VLOOKUP(CONCATENATE($F2696," ",$G2696),AllocFactorMatrix,(K$4+1),FALSE)*$E2702</f>
        <v>-9.6230638091939311E-2</v>
      </c>
      <c r="L2696" s="25">
        <f ca="1">VLOOKUP(CONCATENATE($F2696," ",$G2696),AllocFactorMatrix,(L$4+1),FALSE)*$E2702</f>
        <v>-2.3706905693520086E-3</v>
      </c>
      <c r="M2696" s="25">
        <f t="shared" ca="1" si="1211"/>
        <v>-8.3294070428973566</v>
      </c>
      <c r="N2696" s="25">
        <f ca="1">VLOOKUP(CONCATENATE($F2696," ",$G2696),AllocFactorMatrix,(N$4+1),FALSE)*$E2702</f>
        <v>-3.4438723758575205</v>
      </c>
      <c r="O2696" s="25">
        <f ca="1">VLOOKUP(CONCATENATE($F2696," ",$G2696),AllocFactorMatrix,(O$4+1),FALSE)*$E2702</f>
        <v>-0.98079794626935513</v>
      </c>
      <c r="P2696" s="25">
        <f ca="1">VLOOKUP(CONCATENATE($F2696," ",$G2696),AllocFactorMatrix,(P$4+1),FALSE)*$E2702</f>
        <v>-7.7615923301010595E-2</v>
      </c>
      <c r="Q2696" s="25">
        <f ca="1">VLOOKUP(CONCATENATE($F2696," ",$G2696),AllocFactorMatrix,(Q$4+1),FALSE)*$E2702</f>
        <v>-1.6383352873718535E-2</v>
      </c>
      <c r="R2696" s="25">
        <f t="shared" ref="R2696:R2702" ca="1" si="1216">SUBTOTAL(9,N2696:Q2696)</f>
        <v>-4.5186695983016048</v>
      </c>
      <c r="S2696" s="25">
        <f ca="1">VLOOKUP(CONCATENATE($F2696," ",$G2696),AllocFactorMatrix,(S$4+1),FALSE)*$E2702</f>
        <v>-0.20687445882803834</v>
      </c>
      <c r="T2696" s="25">
        <f ca="1">VLOOKUP(CONCATENATE($F2696," ",$G2696),AllocFactorMatrix,(T$4+1),FALSE)*$E2702</f>
        <v>-2.2552945264545206</v>
      </c>
      <c r="U2696" s="25">
        <f ca="1">VLOOKUP(CONCATENATE($F2696," ",$G2696),AllocFactorMatrix,(U$4+1),FALSE)*$E2702</f>
        <v>-15.062295972970517</v>
      </c>
      <c r="V2696" s="25">
        <f ca="1">VLOOKUP(CONCATENATE($F2696," ",$G2696),AllocFactorMatrix,(V$4+1),FALSE)*$E2702</f>
        <v>-2.3629896270247857</v>
      </c>
      <c r="W2696" s="25">
        <f t="shared" ref="W2696:W2702" ca="1" si="1217">SUBTOTAL(9,S2696:V2696)</f>
        <v>-19.887454585277862</v>
      </c>
      <c r="X2696" s="25">
        <f ca="1">VLOOKUP(CONCATENATE($F2696," ",$G2696),AllocFactorMatrix,(X$4+1),FALSE)*$E2702</f>
        <v>-0.93476062181870079</v>
      </c>
      <c r="Y2696" s="25">
        <f ca="1">VLOOKUP(CONCATENATE($F2696," ",$G2696),AllocFactorMatrix,(Y$4+1),FALSE)*$E2702</f>
        <v>-2.2565463145073718E-2</v>
      </c>
      <c r="Z2696" s="25">
        <f t="shared" ca="1" si="1212"/>
        <v>-0.95732608496377447</v>
      </c>
      <c r="AA2696" s="25">
        <f ca="1">VLOOKUP(CONCATENATE($F2696," ",$G2696),AllocFactorMatrix,(AA$4+1),FALSE)*$E2702</f>
        <v>-1.6297364093225866E-2</v>
      </c>
      <c r="AB2696" s="25">
        <f ca="1">VLOOKUP(CONCATENATE($F2696," ",$G2696),AllocFactorMatrix,(AB$4+1),FALSE)*$E2702</f>
        <v>-8.8367560039408793E-2</v>
      </c>
      <c r="AC2696" s="25">
        <f ca="1">VLOOKUP(CONCATENATE($F2696," ",$G2696),AllocFactorMatrix,(AC$4+1),FALSE)*$E2702</f>
        <v>-2.1943246195914094E-2</v>
      </c>
    </row>
    <row r="2697" spans="4:29" hidden="1" outlineLevel="1">
      <c r="F2697" s="61" t="str">
        <f>F2702</f>
        <v>RB_GUP</v>
      </c>
      <c r="G2697" s="20" t="str">
        <f>$G$10</f>
        <v>SUBTRAN</v>
      </c>
      <c r="H2697" s="24">
        <f t="shared" ca="1" si="1215"/>
        <v>-25.438188588768078</v>
      </c>
      <c r="I2697" s="25">
        <f ca="1">VLOOKUP(CONCATENATE($F2697," ",$G2697),AllocFactorMatrix,(I$4+1),FALSE)*$E2702</f>
        <v>-12.080641740214123</v>
      </c>
      <c r="J2697" s="25">
        <f ca="1">VLOOKUP(CONCATENATE($F2697," ",$G2697),AllocFactorMatrix,(J$4+1),FALSE)*$E2702</f>
        <v>-3.0924660267150088</v>
      </c>
      <c r="K2697" s="25">
        <f ca="1">VLOOKUP(CONCATENATE($F2697," ",$G2697),AllocFactorMatrix,(K$4+1),FALSE)*$E2702</f>
        <v>-3.6037195090759346E-2</v>
      </c>
      <c r="L2697" s="25">
        <f ca="1">VLOOKUP(CONCATENATE($F2697," ",$G2697),AllocFactorMatrix,(L$4+1),FALSE)*$E2702</f>
        <v>-1.1814513388786307E-3</v>
      </c>
      <c r="M2697" s="25">
        <f t="shared" ca="1" si="1211"/>
        <v>-3.1296846731446468</v>
      </c>
      <c r="N2697" s="25">
        <f ca="1">VLOOKUP(CONCATENATE($F2697," ",$G2697),AllocFactorMatrix,(N$4+1),FALSE)*$E2702</f>
        <v>-1.3478469417432133</v>
      </c>
      <c r="O2697" s="25">
        <f ca="1">VLOOKUP(CONCATENATE($F2697," ",$G2697),AllocFactorMatrix,(O$4+1),FALSE)*$E2702</f>
        <v>-0.38204417225111048</v>
      </c>
      <c r="P2697" s="25">
        <f ca="1">VLOOKUP(CONCATENATE($F2697," ",$G2697),AllocFactorMatrix,(P$4+1),FALSE)*$E2702</f>
        <v>-3.9133900877756658E-2</v>
      </c>
      <c r="Q2697" s="25">
        <f ca="1">VLOOKUP(CONCATENATE($F2697," ",$G2697),AllocFactorMatrix,(Q$4+1),FALSE)*$E2702</f>
        <v>0</v>
      </c>
      <c r="R2697" s="25">
        <f t="shared" ca="1" si="1216"/>
        <v>-1.7690250148720805</v>
      </c>
      <c r="S2697" s="25">
        <f ca="1">VLOOKUP(CONCATENATE($F2697," ",$G2697),AllocFactorMatrix,(S$4+1),FALSE)*$E2702</f>
        <v>-7.5485482075919222E-2</v>
      </c>
      <c r="T2697" s="25">
        <f ca="1">VLOOKUP(CONCATENATE($F2697," ",$G2697),AllocFactorMatrix,(T$4+1),FALSE)*$E2702</f>
        <v>-0.87245218513872902</v>
      </c>
      <c r="U2697" s="25">
        <f ca="1">VLOOKUP(CONCATENATE($F2697," ",$G2697),AllocFactorMatrix,(U$4+1),FALSE)*$E2702</f>
        <v>-7.1067733217264113</v>
      </c>
      <c r="V2697" s="25">
        <f ca="1">VLOOKUP(CONCATENATE($F2697," ",$G2697),AllocFactorMatrix,(V$4+1),FALSE)*$E2702</f>
        <v>0</v>
      </c>
      <c r="W2697" s="25">
        <f t="shared" ca="1" si="1217"/>
        <v>-8.0547109889410589</v>
      </c>
      <c r="X2697" s="25">
        <f ca="1">VLOOKUP(CONCATENATE($F2697," ",$G2697),AllocFactorMatrix,(X$4+1),FALSE)*$E2702</f>
        <v>-0.36579801792625694</v>
      </c>
      <c r="Y2697" s="25">
        <f ca="1">VLOOKUP(CONCATENATE($F2697," ",$G2697),AllocFactorMatrix,(Y$4+1),FALSE)*$E2702</f>
        <v>-8.7519612360916019E-3</v>
      </c>
      <c r="Z2697" s="25">
        <f t="shared" ca="1" si="1212"/>
        <v>-0.37454997916234856</v>
      </c>
      <c r="AA2697" s="25">
        <f ca="1">VLOOKUP(CONCATENATE($F2697," ",$G2697),AllocFactorMatrix,(AA$4+1),FALSE)*$E2702</f>
        <v>-6.006745853244142E-3</v>
      </c>
      <c r="AB2697" s="25">
        <f ca="1">VLOOKUP(CONCATENATE($F2697," ",$G2697),AllocFactorMatrix,(AB$4+1),FALSE)*$E2702</f>
        <v>-1.8868984997295727E-2</v>
      </c>
      <c r="AC2697" s="25">
        <f ca="1">VLOOKUP(CONCATENATE($F2697," ",$G2697),AllocFactorMatrix,(AC$4+1),FALSE)*$E2702</f>
        <v>-4.7004615832810237E-3</v>
      </c>
    </row>
    <row r="2698" spans="4:29" hidden="1" outlineLevel="1">
      <c r="F2698" s="61" t="str">
        <f>F2702</f>
        <v>RB_GUP</v>
      </c>
      <c r="G2698" s="20" t="str">
        <f>$G$11</f>
        <v>DISTPRI</v>
      </c>
      <c r="H2698" s="24">
        <f t="shared" ca="1" si="1215"/>
        <v>-53.068930579900965</v>
      </c>
      <c r="I2698" s="25">
        <f ca="1">VLOOKUP(CONCATENATE($F2698," ",$G2698),AllocFactorMatrix,(I$4+1),FALSE)*$E2702</f>
        <v>-35.26423294702721</v>
      </c>
      <c r="J2698" s="25">
        <f ca="1">VLOOKUP(CONCATENATE($F2698," ",$G2698),AllocFactorMatrix,(J$4+1),FALSE)*$E2702</f>
        <v>-8.878180646139807</v>
      </c>
      <c r="K2698" s="25">
        <f ca="1">VLOOKUP(CONCATENATE($F2698," ",$G2698),AllocFactorMatrix,(K$4+1),FALSE)*$E2702</f>
        <v>-0.1036051864191422</v>
      </c>
      <c r="L2698" s="25">
        <f ca="1">VLOOKUP(CONCATENATE($F2698," ",$G2698),AllocFactorMatrix,(L$4+1),FALSE)*$E2702</f>
        <v>0</v>
      </c>
      <c r="M2698" s="25">
        <f t="shared" ca="1" si="1211"/>
        <v>-8.9817858325589484</v>
      </c>
      <c r="N2698" s="25">
        <f ca="1">VLOOKUP(CONCATENATE($F2698," ",$G2698),AllocFactorMatrix,(N$4+1),FALSE)*$E2702</f>
        <v>-3.8285174207642139</v>
      </c>
      <c r="O2698" s="25">
        <f ca="1">VLOOKUP(CONCATENATE($F2698," ",$G2698),AllocFactorMatrix,(O$4+1),FALSE)*$E2702</f>
        <v>-1.0868333798793621</v>
      </c>
      <c r="P2698" s="25">
        <f ca="1">VLOOKUP(CONCATENATE($F2698," ",$G2698),AllocFactorMatrix,(P$4+1),FALSE)*$E2702</f>
        <v>0</v>
      </c>
      <c r="Q2698" s="25">
        <f ca="1">VLOOKUP(CONCATENATE($F2698," ",$G2698),AllocFactorMatrix,(Q$4+1),FALSE)*$E2702</f>
        <v>0</v>
      </c>
      <c r="R2698" s="25">
        <f t="shared" ca="1" si="1216"/>
        <v>-4.9153508006435764</v>
      </c>
      <c r="S2698" s="25">
        <f ca="1">VLOOKUP(CONCATENATE($F2698," ",$G2698),AllocFactorMatrix,(S$4+1),FALSE)*$E2702</f>
        <v>-0.21835441573362283</v>
      </c>
      <c r="T2698" s="25">
        <f ca="1">VLOOKUP(CONCATENATE($F2698," ",$G2698),AllocFactorMatrix,(T$4+1),FALSE)*$E2702</f>
        <v>-2.5255742499763643</v>
      </c>
      <c r="U2698" s="25">
        <f ca="1">VLOOKUP(CONCATENATE($F2698," ",$G2698),AllocFactorMatrix,(U$4+1),FALSE)*$E2702</f>
        <v>0</v>
      </c>
      <c r="V2698" s="25">
        <f ca="1">VLOOKUP(CONCATENATE($F2698," ",$G2698),AllocFactorMatrix,(V$4+1),FALSE)*$E2702</f>
        <v>0</v>
      </c>
      <c r="W2698" s="25">
        <f t="shared" ca="1" si="1217"/>
        <v>-2.7439286657099871</v>
      </c>
      <c r="X2698" s="25">
        <f ca="1">VLOOKUP(CONCATENATE($F2698," ",$G2698),AllocFactorMatrix,(X$4+1),FALSE)*$E2702</f>
        <v>-1.0389951224019101</v>
      </c>
      <c r="Y2698" s="25">
        <f ca="1">VLOOKUP(CONCATENATE($F2698," ",$G2698),AllocFactorMatrix,(Y$4+1),FALSE)*$E2702</f>
        <v>-2.4893464226129484E-2</v>
      </c>
      <c r="Z2698" s="25">
        <f t="shared" ca="1" si="1212"/>
        <v>-1.0638885866280396</v>
      </c>
      <c r="AA2698" s="25">
        <f ca="1">VLOOKUP(CONCATENATE($F2698," ",$G2698),AllocFactorMatrix,(AA$4+1),FALSE)*$E2702</f>
        <v>-1.7875662615674727E-2</v>
      </c>
      <c r="AB2698" s="25">
        <f ca="1">VLOOKUP(CONCATENATE($F2698," ",$G2698),AllocFactorMatrix,(AB$4+1),FALSE)*$E2702</f>
        <v>-6.5526544247225135E-2</v>
      </c>
      <c r="AC2698" s="25">
        <f ca="1">VLOOKUP(CONCATENATE($F2698," ",$G2698),AllocFactorMatrix,(AC$4+1),FALSE)*$E2702</f>
        <v>-1.6341540470294316E-2</v>
      </c>
    </row>
    <row r="2699" spans="4:29" hidden="1" outlineLevel="1">
      <c r="F2699" s="61" t="str">
        <f>F2702</f>
        <v>RB_GUP</v>
      </c>
      <c r="G2699" s="20" t="str">
        <f>$G$12</f>
        <v>DISTSEC</v>
      </c>
      <c r="H2699" s="24">
        <f t="shared" ca="1" si="1215"/>
        <v>-23.471605878146892</v>
      </c>
      <c r="I2699" s="25">
        <f ca="1">VLOOKUP(CONCATENATE($F2699," ",$G2699),AllocFactorMatrix,(I$4+1),FALSE)*$E2702</f>
        <v>-17.523942307257812</v>
      </c>
      <c r="J2699" s="25">
        <f ca="1">VLOOKUP(CONCATENATE($F2699," ",$G2699),AllocFactorMatrix,(J$4+1),FALSE)*$E2702</f>
        <v>-3.933892833208108</v>
      </c>
      <c r="K2699" s="25">
        <f ca="1">VLOOKUP(CONCATENATE($F2699," ",$G2699),AllocFactorMatrix,(K$4+1),FALSE)*$E2702</f>
        <v>0</v>
      </c>
      <c r="L2699" s="25">
        <f ca="1">VLOOKUP(CONCATENATE($F2699," ",$G2699),AllocFactorMatrix,(L$4+1),FALSE)*$E2702</f>
        <v>0</v>
      </c>
      <c r="M2699" s="25">
        <f t="shared" ca="1" si="1211"/>
        <v>-3.933892833208108</v>
      </c>
      <c r="N2699" s="25">
        <f ca="1">VLOOKUP(CONCATENATE($F2699," ",$G2699),AllocFactorMatrix,(N$4+1),FALSE)*$E2702</f>
        <v>-1.3867386952100988</v>
      </c>
      <c r="O2699" s="25">
        <f ca="1">VLOOKUP(CONCATENATE($F2699," ",$G2699),AllocFactorMatrix,(O$4+1),FALSE)*$E2702</f>
        <v>0</v>
      </c>
      <c r="P2699" s="25">
        <f ca="1">VLOOKUP(CONCATENATE($F2699," ",$G2699),AllocFactorMatrix,(P$4+1),FALSE)*$E2702</f>
        <v>0</v>
      </c>
      <c r="Q2699" s="25">
        <f ca="1">VLOOKUP(CONCATENATE($F2699," ",$G2699),AllocFactorMatrix,(Q$4+1),FALSE)*$E2702</f>
        <v>0</v>
      </c>
      <c r="R2699" s="25">
        <f t="shared" ca="1" si="1216"/>
        <v>-1.3867386952100988</v>
      </c>
      <c r="S2699" s="25">
        <f ca="1">VLOOKUP(CONCATENATE($F2699," ",$G2699),AllocFactorMatrix,(S$4+1),FALSE)*$E2702</f>
        <v>-6.137782627650263E-2</v>
      </c>
      <c r="T2699" s="25">
        <f ca="1">VLOOKUP(CONCATENATE($F2699," ",$G2699),AllocFactorMatrix,(T$4+1),FALSE)*$E2702</f>
        <v>0</v>
      </c>
      <c r="U2699" s="25">
        <f ca="1">VLOOKUP(CONCATENATE($F2699," ",$G2699),AllocFactorMatrix,(U$4+1),FALSE)*$E2702</f>
        <v>0</v>
      </c>
      <c r="V2699" s="25">
        <f ca="1">VLOOKUP(CONCATENATE($F2699," ",$G2699),AllocFactorMatrix,(V$4+1),FALSE)*$E2702</f>
        <v>0</v>
      </c>
      <c r="W2699" s="25">
        <f t="shared" ca="1" si="1217"/>
        <v>-6.137782627650263E-2</v>
      </c>
      <c r="X2699" s="25">
        <f ca="1">VLOOKUP(CONCATENATE($F2699," ",$G2699),AllocFactorMatrix,(X$4+1),FALSE)*$E2702</f>
        <v>-0.38595006503430235</v>
      </c>
      <c r="Y2699" s="25">
        <f ca="1">VLOOKUP(CONCATENATE($F2699," ",$G2699),AllocFactorMatrix,(Y$4+1),FALSE)*$E2702</f>
        <v>0</v>
      </c>
      <c r="Z2699" s="25">
        <f t="shared" ca="1" si="1212"/>
        <v>-0.38595006503430235</v>
      </c>
      <c r="AA2699" s="25">
        <f ca="1">VLOOKUP(CONCATENATE($F2699," ",$G2699),AllocFactorMatrix,(AA$4+1),FALSE)*$E2702</f>
        <v>-6.293407653873772E-3</v>
      </c>
      <c r="AB2699" s="25">
        <f ca="1">VLOOKUP(CONCATENATE($F2699," ",$G2699),AllocFactorMatrix,(AB$4+1),FALSE)*$E2702</f>
        <v>-0.13896801792222355</v>
      </c>
      <c r="AC2699" s="25">
        <f ca="1">VLOOKUP(CONCATENATE($F2699," ",$G2699),AllocFactorMatrix,(AC$4+1),FALSE)*$E2702</f>
        <v>-3.4442725583972211E-2</v>
      </c>
    </row>
    <row r="2700" spans="4:29" hidden="1" outlineLevel="1">
      <c r="F2700" s="61" t="str">
        <f>F2702</f>
        <v>RB_GUP</v>
      </c>
      <c r="G2700" s="20" t="str">
        <f>$G$13</f>
        <v>ENERGY</v>
      </c>
      <c r="H2700" s="24">
        <f t="shared" ca="1" si="1215"/>
        <v>-2.8285734729565641</v>
      </c>
      <c r="I2700" s="25">
        <f ca="1">VLOOKUP(CONCATENATE($F2700," ",$G2700),AllocFactorMatrix,(I$4+1),FALSE)*$E2702</f>
        <v>-1.0282783309522479</v>
      </c>
      <c r="J2700" s="25">
        <f ca="1">VLOOKUP(CONCATENATE($F2700," ",$G2700),AllocFactorMatrix,(J$4+1),FALSE)*$E2702</f>
        <v>-0.33189344488422473</v>
      </c>
      <c r="K2700" s="25">
        <f ca="1">VLOOKUP(CONCATENATE($F2700," ",$G2700),AllocFactorMatrix,(K$4+1),FALSE)*$E2702</f>
        <v>-3.7995502639318582E-3</v>
      </c>
      <c r="L2700" s="25">
        <f ca="1">VLOOKUP(CONCATENATE($F2700," ",$G2700),AllocFactorMatrix,(L$4+1),FALSE)*$E2702</f>
        <v>-9.6299366140548931E-5</v>
      </c>
      <c r="M2700" s="25">
        <f t="shared" ca="1" si="1211"/>
        <v>-0.33578929451429712</v>
      </c>
      <c r="N2700" s="25">
        <f ca="1">VLOOKUP(CONCATENATE($F2700," ",$G2700),AllocFactorMatrix,(N$4+1),FALSE)*$E2702</f>
        <v>-0.1606091122327922</v>
      </c>
      <c r="O2700" s="25">
        <f ca="1">VLOOKUP(CONCATENATE($F2700," ",$G2700),AllocFactorMatrix,(O$4+1),FALSE)*$E2702</f>
        <v>-4.4830804242385613E-2</v>
      </c>
      <c r="P2700" s="25">
        <f ca="1">VLOOKUP(CONCATENATE($F2700," ",$G2700),AllocFactorMatrix,(P$4+1),FALSE)*$E2702</f>
        <v>-3.5492887604815465E-3</v>
      </c>
      <c r="Q2700" s="25">
        <f ca="1">VLOOKUP(CONCATENATE($F2700," ",$G2700),AllocFactorMatrix,(Q$4+1),FALSE)*$E2702</f>
        <v>-7.275879576674432E-4</v>
      </c>
      <c r="R2700" s="25">
        <f t="shared" ca="1" si="1216"/>
        <v>-0.20971679319332681</v>
      </c>
      <c r="S2700" s="25">
        <f ca="1">VLOOKUP(CONCATENATE($F2700," ",$G2700),AllocFactorMatrix,(S$4+1),FALSE)*$E2702</f>
        <v>-1.0702118231518129E-2</v>
      </c>
      <c r="T2700" s="25">
        <f ca="1">VLOOKUP(CONCATENATE($F2700," ",$G2700),AllocFactorMatrix,(T$4+1),FALSE)*$E2702</f>
        <v>-0.12789897377748879</v>
      </c>
      <c r="U2700" s="25">
        <f ca="1">VLOOKUP(CONCATENATE($F2700," ",$G2700),AllocFactorMatrix,(U$4+1),FALSE)*$E2702</f>
        <v>-0.90418590000670152</v>
      </c>
      <c r="V2700" s="25">
        <f ca="1">VLOOKUP(CONCATENATE($F2700," ",$G2700),AllocFactorMatrix,(V$4+1),FALSE)*$E2702</f>
        <v>-0.1449045308690296</v>
      </c>
      <c r="W2700" s="25">
        <f t="shared" ca="1" si="1217"/>
        <v>-1.187691522884738</v>
      </c>
      <c r="X2700" s="25">
        <f ca="1">VLOOKUP(CONCATENATE($F2700," ",$G2700),AllocFactorMatrix,(X$4+1),FALSE)*$E2702</f>
        <v>-4.3564557532783828E-2</v>
      </c>
      <c r="Y2700" s="25">
        <f ca="1">VLOOKUP(CONCATENATE($F2700," ",$G2700),AllocFactorMatrix,(Y$4+1),FALSE)*$E2702</f>
        <v>-1.0239209642954967E-3</v>
      </c>
      <c r="Z2700" s="25">
        <f t="shared" ca="1" si="1212"/>
        <v>-4.4588478497079323E-2</v>
      </c>
      <c r="AA2700" s="25">
        <f ca="1">VLOOKUP(CONCATENATE($F2700," ",$G2700),AllocFactorMatrix,(AA$4+1),FALSE)*$E2702</f>
        <v>-1.0002879035549768E-3</v>
      </c>
      <c r="AB2700" s="25">
        <f ca="1">VLOOKUP(CONCATENATE($F2700," ",$G2700),AllocFactorMatrix,(AB$4+1),FALSE)*$E2702</f>
        <v>-1.7212069080815236E-2</v>
      </c>
      <c r="AC2700" s="25">
        <f ca="1">VLOOKUP(CONCATENATE($F2700," ",$G2700),AllocFactorMatrix,(AC$4+1),FALSE)*$E2702</f>
        <v>-4.296695930504673E-3</v>
      </c>
    </row>
    <row r="2701" spans="4:29" hidden="1" outlineLevel="1">
      <c r="F2701" s="61" t="str">
        <f>F2702</f>
        <v>RB_GUP</v>
      </c>
      <c r="G2701" s="20" t="str">
        <f>$G$14</f>
        <v>CUSTOMER</v>
      </c>
      <c r="H2701" s="24">
        <f t="shared" ca="1" si="1215"/>
        <v>-49.178341721782623</v>
      </c>
      <c r="I2701" s="25">
        <f ca="1">VLOOKUP(CONCATENATE($F2701," ",$G2701),AllocFactorMatrix,(I$4+1),FALSE)*$E2702</f>
        <v>-35.657692258515539</v>
      </c>
      <c r="J2701" s="25">
        <f ca="1">VLOOKUP(CONCATENATE($F2701," ",$G2701),AllocFactorMatrix,(J$4+1),FALSE)*$E2702</f>
        <v>-8.6936379665112806</v>
      </c>
      <c r="K2701" s="25">
        <f ca="1">VLOOKUP(CONCATENATE($F2701," ",$G2701),AllocFactorMatrix,(K$4+1),FALSE)*$E2702</f>
        <v>-7.0543697616893636E-2</v>
      </c>
      <c r="L2701" s="25">
        <f ca="1">VLOOKUP(CONCATENATE($F2701," ",$G2701),AllocFactorMatrix,(L$4+1),FALSE)*$E2702</f>
        <v>-1.0007334215804022E-2</v>
      </c>
      <c r="M2701" s="25">
        <f t="shared" ca="1" si="1211"/>
        <v>-8.7741889983439769</v>
      </c>
      <c r="N2701" s="25">
        <f ca="1">VLOOKUP(CONCATENATE($F2701," ",$G2701),AllocFactorMatrix,(N$4+1),FALSE)*$E2702</f>
        <v>-0.14507035105514682</v>
      </c>
      <c r="O2701" s="25">
        <f ca="1">VLOOKUP(CONCATENATE($F2701," ",$G2701),AllocFactorMatrix,(O$4+1),FALSE)*$E2702</f>
        <v>-5.9135579246217221E-2</v>
      </c>
      <c r="P2701" s="25">
        <f ca="1">VLOOKUP(CONCATENATE($F2701," ",$G2701),AllocFactorMatrix,(P$4+1),FALSE)*$E2702</f>
        <v>-2.8705034954172488E-2</v>
      </c>
      <c r="Q2701" s="25">
        <f ca="1">VLOOKUP(CONCATENATE($F2701," ",$G2701),AllocFactorMatrix,(Q$4+1),FALSE)*$E2702</f>
        <v>-1.2294938283030705E-2</v>
      </c>
      <c r="R2701" s="25">
        <f t="shared" ca="1" si="1216"/>
        <v>-0.24520590353856722</v>
      </c>
      <c r="S2701" s="25">
        <f ca="1">VLOOKUP(CONCATENATE($F2701," ",$G2701),AllocFactorMatrix,(S$4+1),FALSE)*$E2702</f>
        <v>-2.0895794770391714E-3</v>
      </c>
      <c r="T2701" s="25">
        <f ca="1">VLOOKUP(CONCATENATE($F2701," ",$G2701),AllocFactorMatrix,(T$4+1),FALSE)*$E2702</f>
        <v>-3.6810522002633628E-2</v>
      </c>
      <c r="U2701" s="25">
        <f ca="1">VLOOKUP(CONCATENATE($F2701," ",$G2701),AllocFactorMatrix,(U$4+1),FALSE)*$E2702</f>
        <v>-7.4429284517967445E-2</v>
      </c>
      <c r="V2701" s="25">
        <f ca="1">VLOOKUP(CONCATENATE($F2701," ",$G2701),AllocFactorMatrix,(V$4+1),FALSE)*$E2702</f>
        <v>-1.8443266026865482E-2</v>
      </c>
      <c r="W2701" s="25">
        <f t="shared" ca="1" si="1217"/>
        <v>-0.13177265202450572</v>
      </c>
      <c r="X2701" s="25">
        <f ca="1">VLOOKUP(CONCATENATE($F2701," ",$G2701),AllocFactorMatrix,(X$4+1),FALSE)*$E2702</f>
        <v>-4.9097935581554168E-2</v>
      </c>
      <c r="Y2701" s="25">
        <f ca="1">VLOOKUP(CONCATENATE($F2701," ",$G2701),AllocFactorMatrix,(Y$4+1),FALSE)*$E2702</f>
        <v>-7.5304163194912495E-4</v>
      </c>
      <c r="Z2701" s="25">
        <f t="shared" ca="1" si="1212"/>
        <v>-4.9850977213503296E-2</v>
      </c>
      <c r="AA2701" s="25">
        <f ca="1">VLOOKUP(CONCATENATE($F2701," ",$G2701),AllocFactorMatrix,(AA$4+1),FALSE)*$E2702</f>
        <v>-2.9143420645476596E-3</v>
      </c>
      <c r="AB2701" s="25">
        <f ca="1">VLOOKUP(CONCATENATE($F2701," ",$G2701),AllocFactorMatrix,(AB$4+1),FALSE)*$E2702</f>
        <v>-3.7462665349332465</v>
      </c>
      <c r="AC2701" s="25">
        <f ca="1">VLOOKUP(CONCATENATE($F2701," ",$G2701),AllocFactorMatrix,(AC$4+1),FALSE)*$E2702</f>
        <v>-0.5704500551487266</v>
      </c>
    </row>
    <row r="2702" spans="4:29" collapsed="1">
      <c r="D2702" s="58" t="s">
        <v>413</v>
      </c>
      <c r="E2702" s="22">
        <f>'Sch 4'!E514</f>
        <v>-283</v>
      </c>
      <c r="F2702" s="61" t="s">
        <v>73</v>
      </c>
      <c r="G2702" s="20" t="str">
        <f>$G$15</f>
        <v>TOTAL</v>
      </c>
      <c r="H2702" s="24">
        <f t="shared" ca="1" si="1215"/>
        <v>-283.00000000000006</v>
      </c>
      <c r="I2702" s="25">
        <f ca="1">VLOOKUP(CONCATENATE($F2702," ",$G2702),AllocFactorMatrix,(I$4+1),FALSE)*$E2702</f>
        <v>-164.81606509753448</v>
      </c>
      <c r="J2702" s="25">
        <f ca="1">VLOOKUP(CONCATENATE($F2702," ",$G2702),AllocFactorMatrix,(J$4+1),FALSE)*$E2702</f>
        <v>-40.932714287487826</v>
      </c>
      <c r="K2702" s="25">
        <f ca="1">VLOOKUP(CONCATENATE($F2702," ",$G2702),AllocFactorMatrix,(K$4+1),FALSE)*$E2702</f>
        <v>-0.40108087086777594</v>
      </c>
      <c r="L2702" s="25">
        <f ca="1">VLOOKUP(CONCATENATE($F2702," ",$G2702),AllocFactorMatrix,(L$4+1),FALSE)*$E2702</f>
        <v>-1.5894271073330173E-2</v>
      </c>
      <c r="M2702" s="25">
        <f t="shared" ca="1" si="1211"/>
        <v>-41.349689429428928</v>
      </c>
      <c r="N2702" s="25">
        <f ca="1">VLOOKUP(CONCATENATE($F2702," ",$G2702),AllocFactorMatrix,(N$4+1),FALSE)*$E2702</f>
        <v>-13.564489278780492</v>
      </c>
      <c r="O2702" s="25">
        <f ca="1">VLOOKUP(CONCATENATE($F2702," ",$G2702),AllocFactorMatrix,(O$4+1),FALSE)*$E2702</f>
        <v>-3.479748350220786</v>
      </c>
      <c r="P2702" s="25">
        <f ca="1">VLOOKUP(CONCATENATE($F2702," ",$G2702),AllocFactorMatrix,(P$4+1),FALSE)*$E2702</f>
        <v>-0.22229203444341353</v>
      </c>
      <c r="Q2702" s="25">
        <f ca="1">VLOOKUP(CONCATENATE($F2702," ",$G2702),AllocFactorMatrix,(Q$4+1),FALSE)*$E2702</f>
        <v>-4.4875659742561844E-2</v>
      </c>
      <c r="R2702" s="25">
        <f t="shared" ca="1" si="1216"/>
        <v>-17.311405323187252</v>
      </c>
      <c r="S2702" s="25">
        <f ca="1">VLOOKUP(CONCATENATE($F2702," ",$G2702),AllocFactorMatrix,(S$4+1),FALSE)*$E2702</f>
        <v>-0.77022255887144897</v>
      </c>
      <c r="T2702" s="25">
        <f ca="1">VLOOKUP(CONCATENATE($F2702," ",$G2702),AllocFactorMatrix,(T$4+1),FALSE)*$E2702</f>
        <v>-7.9475647379715761</v>
      </c>
      <c r="U2702" s="25">
        <f ca="1">VLOOKUP(CONCATENATE($F2702," ",$G2702),AllocFactorMatrix,(U$4+1),FALSE)*$E2702</f>
        <v>-37.370073281689081</v>
      </c>
      <c r="V2702" s="25">
        <f ca="1">VLOOKUP(CONCATENATE($F2702," ",$G2702),AllocFactorMatrix,(V$4+1),FALSE)*$E2702</f>
        <v>-4.7575614864442821</v>
      </c>
      <c r="W2702" s="25">
        <f t="shared" ca="1" si="1217"/>
        <v>-50.845422064976383</v>
      </c>
      <c r="X2702" s="25">
        <f ca="1">VLOOKUP(CONCATENATE($F2702," ",$G2702),AllocFactorMatrix,(X$4+1),FALSE)*$E2702</f>
        <v>-3.7008026079238379</v>
      </c>
      <c r="Y2702" s="25">
        <f ca="1">VLOOKUP(CONCATENATE($F2702," ",$G2702),AllocFactorMatrix,(Y$4+1),FALSE)*$E2702</f>
        <v>-7.9295013865387981E-2</v>
      </c>
      <c r="Z2702" s="25">
        <f t="shared" ca="1" si="1212"/>
        <v>-3.7800976217892259</v>
      </c>
      <c r="AA2702" s="25">
        <f ca="1">VLOOKUP(CONCATENATE($F2702," ",$G2702),AllocFactorMatrix,(AA$4+1),FALSE)*$E2702</f>
        <v>-6.5776396957689845E-2</v>
      </c>
      <c r="AB2702" s="25">
        <f ca="1">VLOOKUP(CONCATENATE($F2702," ",$G2702),AllocFactorMatrix,(AB$4+1),FALSE)*$E2702</f>
        <v>-4.1586496992978095</v>
      </c>
      <c r="AC2702" s="25">
        <f ca="1">VLOOKUP(CONCATENATE($F2702," ",$G2702),AllocFactorMatrix,(AC$4+1),FALSE)*$E2702</f>
        <v>-0.67289436682828119</v>
      </c>
    </row>
    <row r="2703" spans="4:29" hidden="1" outlineLevel="1">
      <c r="F2703" s="61" t="str">
        <f>F2710</f>
        <v>RB_GUP</v>
      </c>
      <c r="G2703" s="20" t="str">
        <f>$G$8</f>
        <v>PRODUCTION</v>
      </c>
      <c r="H2703" s="24">
        <f t="shared" ca="1" si="1215"/>
        <v>0</v>
      </c>
      <c r="I2703" s="25">
        <f ca="1">VLOOKUP(CONCATENATE($F2703," ",$G2703),AllocFactorMatrix,(I$4+1),FALSE)*$E2710</f>
        <v>0</v>
      </c>
      <c r="J2703" s="25">
        <f ca="1">VLOOKUP(CONCATENATE($F2703," ",$G2703),AllocFactorMatrix,(J$4+1),FALSE)*$E2710</f>
        <v>0</v>
      </c>
      <c r="K2703" s="25">
        <f ca="1">VLOOKUP(CONCATENATE($F2703," ",$G2703),AllocFactorMatrix,(K$4+1),FALSE)*$E2710</f>
        <v>0</v>
      </c>
      <c r="L2703" s="25">
        <f ca="1">VLOOKUP(CONCATENATE($F2703," ",$G2703),AllocFactorMatrix,(L$4+1),FALSE)*$E2710</f>
        <v>0</v>
      </c>
      <c r="M2703" s="25">
        <f t="shared" ca="1" si="1211"/>
        <v>0</v>
      </c>
      <c r="N2703" s="25">
        <f ca="1">VLOOKUP(CONCATENATE($F2703," ",$G2703),AllocFactorMatrix,(N$4+1),FALSE)*$E2710</f>
        <v>0</v>
      </c>
      <c r="O2703" s="25">
        <f ca="1">VLOOKUP(CONCATENATE($F2703," ",$G2703),AllocFactorMatrix,(O$4+1),FALSE)*$E2710</f>
        <v>0</v>
      </c>
      <c r="P2703" s="25">
        <f ca="1">VLOOKUP(CONCATENATE($F2703," ",$G2703),AllocFactorMatrix,(P$4+1),FALSE)*$E2710</f>
        <v>0</v>
      </c>
      <c r="Q2703" s="25">
        <f ca="1">VLOOKUP(CONCATENATE($F2703," ",$G2703),AllocFactorMatrix,(Q$4+1),FALSE)*$E2710</f>
        <v>0</v>
      </c>
      <c r="R2703" s="25">
        <f ca="1">SUBTOTAL(9,N2703:Q2703)</f>
        <v>0</v>
      </c>
      <c r="S2703" s="25">
        <f ca="1">VLOOKUP(CONCATENATE($F2703," ",$G2703),AllocFactorMatrix,(S$4+1),FALSE)*$E2710</f>
        <v>0</v>
      </c>
      <c r="T2703" s="25">
        <f ca="1">VLOOKUP(CONCATENATE($F2703," ",$G2703),AllocFactorMatrix,(T$4+1),FALSE)*$E2710</f>
        <v>0</v>
      </c>
      <c r="U2703" s="25">
        <f ca="1">VLOOKUP(CONCATENATE($F2703," ",$G2703),AllocFactorMatrix,(U$4+1),FALSE)*$E2710</f>
        <v>0</v>
      </c>
      <c r="V2703" s="25">
        <f ca="1">VLOOKUP(CONCATENATE($F2703," ",$G2703),AllocFactorMatrix,(V$4+1),FALSE)*$E2710</f>
        <v>0</v>
      </c>
      <c r="W2703" s="25">
        <f ca="1">SUBTOTAL(9,S2703:V2703)</f>
        <v>0</v>
      </c>
      <c r="X2703" s="25">
        <f ca="1">VLOOKUP(CONCATENATE($F2703," ",$G2703),AllocFactorMatrix,(X$4+1),FALSE)*$E2710</f>
        <v>0</v>
      </c>
      <c r="Y2703" s="25">
        <f ca="1">VLOOKUP(CONCATENATE($F2703," ",$G2703),AllocFactorMatrix,(Y$4+1),FALSE)*$E2710</f>
        <v>0</v>
      </c>
      <c r="Z2703" s="25">
        <f t="shared" ca="1" si="1212"/>
        <v>0</v>
      </c>
      <c r="AA2703" s="25">
        <f ca="1">VLOOKUP(CONCATENATE($F2703," ",$G2703),AllocFactorMatrix,(AA$4+1),FALSE)*$E2710</f>
        <v>0</v>
      </c>
      <c r="AB2703" s="25">
        <f ca="1">VLOOKUP(CONCATENATE($F2703," ",$G2703),AllocFactorMatrix,(AB$4+1),FALSE)*$E2710</f>
        <v>0</v>
      </c>
      <c r="AC2703" s="25">
        <f ca="1">VLOOKUP(CONCATENATE($F2703," ",$G2703),AllocFactorMatrix,(AC$4+1),FALSE)*$E2710</f>
        <v>0</v>
      </c>
    </row>
    <row r="2704" spans="4:29" hidden="1" outlineLevel="1">
      <c r="F2704" s="61" t="str">
        <f>F2710</f>
        <v>RB_GUP</v>
      </c>
      <c r="G2704" s="20" t="str">
        <f>$G$9</f>
        <v>BULKTRAN</v>
      </c>
      <c r="H2704" s="24">
        <f t="shared" ca="1" si="1215"/>
        <v>0</v>
      </c>
      <c r="I2704" s="25">
        <f ca="1">VLOOKUP(CONCATENATE($F2704," ",$G2704),AllocFactorMatrix,(I$4+1),FALSE)*$E2710</f>
        <v>0</v>
      </c>
      <c r="J2704" s="25">
        <f ca="1">VLOOKUP(CONCATENATE($F2704," ",$G2704),AllocFactorMatrix,(J$4+1),FALSE)*$E2710</f>
        <v>0</v>
      </c>
      <c r="K2704" s="25">
        <f ca="1">VLOOKUP(CONCATENATE($F2704," ",$G2704),AllocFactorMatrix,(K$4+1),FALSE)*$E2710</f>
        <v>0</v>
      </c>
      <c r="L2704" s="25">
        <f ca="1">VLOOKUP(CONCATENATE($F2704," ",$G2704),AllocFactorMatrix,(L$4+1),FALSE)*$E2710</f>
        <v>0</v>
      </c>
      <c r="M2704" s="25">
        <f t="shared" ca="1" si="1211"/>
        <v>0</v>
      </c>
      <c r="N2704" s="25">
        <f ca="1">VLOOKUP(CONCATENATE($F2704," ",$G2704),AllocFactorMatrix,(N$4+1),FALSE)*$E2710</f>
        <v>0</v>
      </c>
      <c r="O2704" s="25">
        <f ca="1">VLOOKUP(CONCATENATE($F2704," ",$G2704),AllocFactorMatrix,(O$4+1),FALSE)*$E2710</f>
        <v>0</v>
      </c>
      <c r="P2704" s="25">
        <f ca="1">VLOOKUP(CONCATENATE($F2704," ",$G2704),AllocFactorMatrix,(P$4+1),FALSE)*$E2710</f>
        <v>0</v>
      </c>
      <c r="Q2704" s="25">
        <f ca="1">VLOOKUP(CONCATENATE($F2704," ",$G2704),AllocFactorMatrix,(Q$4+1),FALSE)*$E2710</f>
        <v>0</v>
      </c>
      <c r="R2704" s="25">
        <f t="shared" ref="R2704:R2710" ca="1" si="1218">SUBTOTAL(9,N2704:Q2704)</f>
        <v>0</v>
      </c>
      <c r="S2704" s="25">
        <f ca="1">VLOOKUP(CONCATENATE($F2704," ",$G2704),AllocFactorMatrix,(S$4+1),FALSE)*$E2710</f>
        <v>0</v>
      </c>
      <c r="T2704" s="25">
        <f ca="1">VLOOKUP(CONCATENATE($F2704," ",$G2704),AllocFactorMatrix,(T$4+1),FALSE)*$E2710</f>
        <v>0</v>
      </c>
      <c r="U2704" s="25">
        <f ca="1">VLOOKUP(CONCATENATE($F2704," ",$G2704),AllocFactorMatrix,(U$4+1),FALSE)*$E2710</f>
        <v>0</v>
      </c>
      <c r="V2704" s="25">
        <f ca="1">VLOOKUP(CONCATENATE($F2704," ",$G2704),AllocFactorMatrix,(V$4+1),FALSE)*$E2710</f>
        <v>0</v>
      </c>
      <c r="W2704" s="25">
        <f t="shared" ref="W2704:W2710" ca="1" si="1219">SUBTOTAL(9,S2704:V2704)</f>
        <v>0</v>
      </c>
      <c r="X2704" s="25">
        <f ca="1">VLOOKUP(CONCATENATE($F2704," ",$G2704),AllocFactorMatrix,(X$4+1),FALSE)*$E2710</f>
        <v>0</v>
      </c>
      <c r="Y2704" s="25">
        <f ca="1">VLOOKUP(CONCATENATE($F2704," ",$G2704),AllocFactorMatrix,(Y$4+1),FALSE)*$E2710</f>
        <v>0</v>
      </c>
      <c r="Z2704" s="25">
        <f t="shared" ca="1" si="1212"/>
        <v>0</v>
      </c>
      <c r="AA2704" s="25">
        <f ca="1">VLOOKUP(CONCATENATE($F2704," ",$G2704),AllocFactorMatrix,(AA$4+1),FALSE)*$E2710</f>
        <v>0</v>
      </c>
      <c r="AB2704" s="25">
        <f ca="1">VLOOKUP(CONCATENATE($F2704," ",$G2704),AllocFactorMatrix,(AB$4+1),FALSE)*$E2710</f>
        <v>0</v>
      </c>
      <c r="AC2704" s="25">
        <f ca="1">VLOOKUP(CONCATENATE($F2704," ",$G2704),AllocFactorMatrix,(AC$4+1),FALSE)*$E2710</f>
        <v>0</v>
      </c>
    </row>
    <row r="2705" spans="4:29" hidden="1" outlineLevel="1">
      <c r="F2705" s="61" t="str">
        <f>F2710</f>
        <v>RB_GUP</v>
      </c>
      <c r="G2705" s="20" t="str">
        <f>$G$10</f>
        <v>SUBTRAN</v>
      </c>
      <c r="H2705" s="24">
        <f t="shared" ca="1" si="1215"/>
        <v>0</v>
      </c>
      <c r="I2705" s="25">
        <f ca="1">VLOOKUP(CONCATENATE($F2705," ",$G2705),AllocFactorMatrix,(I$4+1),FALSE)*$E2710</f>
        <v>0</v>
      </c>
      <c r="J2705" s="25">
        <f ca="1">VLOOKUP(CONCATENATE($F2705," ",$G2705),AllocFactorMatrix,(J$4+1),FALSE)*$E2710</f>
        <v>0</v>
      </c>
      <c r="K2705" s="25">
        <f ca="1">VLOOKUP(CONCATENATE($F2705," ",$G2705),AllocFactorMatrix,(K$4+1),FALSE)*$E2710</f>
        <v>0</v>
      </c>
      <c r="L2705" s="25">
        <f ca="1">VLOOKUP(CONCATENATE($F2705," ",$G2705),AllocFactorMatrix,(L$4+1),FALSE)*$E2710</f>
        <v>0</v>
      </c>
      <c r="M2705" s="25">
        <f t="shared" ca="1" si="1211"/>
        <v>0</v>
      </c>
      <c r="N2705" s="25">
        <f ca="1">VLOOKUP(CONCATENATE($F2705," ",$G2705),AllocFactorMatrix,(N$4+1),FALSE)*$E2710</f>
        <v>0</v>
      </c>
      <c r="O2705" s="25">
        <f ca="1">VLOOKUP(CONCATENATE($F2705," ",$G2705),AllocFactorMatrix,(O$4+1),FALSE)*$E2710</f>
        <v>0</v>
      </c>
      <c r="P2705" s="25">
        <f ca="1">VLOOKUP(CONCATENATE($F2705," ",$G2705),AllocFactorMatrix,(P$4+1),FALSE)*$E2710</f>
        <v>0</v>
      </c>
      <c r="Q2705" s="25">
        <f ca="1">VLOOKUP(CONCATENATE($F2705," ",$G2705),AllocFactorMatrix,(Q$4+1),FALSE)*$E2710</f>
        <v>0</v>
      </c>
      <c r="R2705" s="25">
        <f t="shared" ca="1" si="1218"/>
        <v>0</v>
      </c>
      <c r="S2705" s="25">
        <f ca="1">VLOOKUP(CONCATENATE($F2705," ",$G2705),AllocFactorMatrix,(S$4+1),FALSE)*$E2710</f>
        <v>0</v>
      </c>
      <c r="T2705" s="25">
        <f ca="1">VLOOKUP(CONCATENATE($F2705," ",$G2705),AllocFactorMatrix,(T$4+1),FALSE)*$E2710</f>
        <v>0</v>
      </c>
      <c r="U2705" s="25">
        <f ca="1">VLOOKUP(CONCATENATE($F2705," ",$G2705),AllocFactorMatrix,(U$4+1),FALSE)*$E2710</f>
        <v>0</v>
      </c>
      <c r="V2705" s="25">
        <f ca="1">VLOOKUP(CONCATENATE($F2705," ",$G2705),AllocFactorMatrix,(V$4+1),FALSE)*$E2710</f>
        <v>0</v>
      </c>
      <c r="W2705" s="25">
        <f t="shared" ca="1" si="1219"/>
        <v>0</v>
      </c>
      <c r="X2705" s="25">
        <f ca="1">VLOOKUP(CONCATENATE($F2705," ",$G2705),AllocFactorMatrix,(X$4+1),FALSE)*$E2710</f>
        <v>0</v>
      </c>
      <c r="Y2705" s="25">
        <f ca="1">VLOOKUP(CONCATENATE($F2705," ",$G2705),AllocFactorMatrix,(Y$4+1),FALSE)*$E2710</f>
        <v>0</v>
      </c>
      <c r="Z2705" s="25">
        <f t="shared" ca="1" si="1212"/>
        <v>0</v>
      </c>
      <c r="AA2705" s="25">
        <f ca="1">VLOOKUP(CONCATENATE($F2705," ",$G2705),AllocFactorMatrix,(AA$4+1),FALSE)*$E2710</f>
        <v>0</v>
      </c>
      <c r="AB2705" s="25">
        <f ca="1">VLOOKUP(CONCATENATE($F2705," ",$G2705),AllocFactorMatrix,(AB$4+1),FALSE)*$E2710</f>
        <v>0</v>
      </c>
      <c r="AC2705" s="25">
        <f ca="1">VLOOKUP(CONCATENATE($F2705," ",$G2705),AllocFactorMatrix,(AC$4+1),FALSE)*$E2710</f>
        <v>0</v>
      </c>
    </row>
    <row r="2706" spans="4:29" hidden="1" outlineLevel="1">
      <c r="F2706" s="61" t="str">
        <f>F2710</f>
        <v>RB_GUP</v>
      </c>
      <c r="G2706" s="20" t="str">
        <f>$G$11</f>
        <v>DISTPRI</v>
      </c>
      <c r="H2706" s="24">
        <f t="shared" ca="1" si="1215"/>
        <v>0</v>
      </c>
      <c r="I2706" s="25">
        <f ca="1">VLOOKUP(CONCATENATE($F2706," ",$G2706),AllocFactorMatrix,(I$4+1),FALSE)*$E2710</f>
        <v>0</v>
      </c>
      <c r="J2706" s="25">
        <f ca="1">VLOOKUP(CONCATENATE($F2706," ",$G2706),AllocFactorMatrix,(J$4+1),FALSE)*$E2710</f>
        <v>0</v>
      </c>
      <c r="K2706" s="25">
        <f ca="1">VLOOKUP(CONCATENATE($F2706," ",$G2706),AllocFactorMatrix,(K$4+1),FALSE)*$E2710</f>
        <v>0</v>
      </c>
      <c r="L2706" s="25">
        <f ca="1">VLOOKUP(CONCATENATE($F2706," ",$G2706),AllocFactorMatrix,(L$4+1),FALSE)*$E2710</f>
        <v>0</v>
      </c>
      <c r="M2706" s="25">
        <f t="shared" ca="1" si="1211"/>
        <v>0</v>
      </c>
      <c r="N2706" s="25">
        <f ca="1">VLOOKUP(CONCATENATE($F2706," ",$G2706),AllocFactorMatrix,(N$4+1),FALSE)*$E2710</f>
        <v>0</v>
      </c>
      <c r="O2706" s="25">
        <f ca="1">VLOOKUP(CONCATENATE($F2706," ",$G2706),AllocFactorMatrix,(O$4+1),FALSE)*$E2710</f>
        <v>0</v>
      </c>
      <c r="P2706" s="25">
        <f ca="1">VLOOKUP(CONCATENATE($F2706," ",$G2706),AllocFactorMatrix,(P$4+1),FALSE)*$E2710</f>
        <v>0</v>
      </c>
      <c r="Q2706" s="25">
        <f ca="1">VLOOKUP(CONCATENATE($F2706," ",$G2706),AllocFactorMatrix,(Q$4+1),FALSE)*$E2710</f>
        <v>0</v>
      </c>
      <c r="R2706" s="25">
        <f t="shared" ca="1" si="1218"/>
        <v>0</v>
      </c>
      <c r="S2706" s="25">
        <f ca="1">VLOOKUP(CONCATENATE($F2706," ",$G2706),AllocFactorMatrix,(S$4+1),FALSE)*$E2710</f>
        <v>0</v>
      </c>
      <c r="T2706" s="25">
        <f ca="1">VLOOKUP(CONCATENATE($F2706," ",$G2706),AllocFactorMatrix,(T$4+1),FALSE)*$E2710</f>
        <v>0</v>
      </c>
      <c r="U2706" s="25">
        <f ca="1">VLOOKUP(CONCATENATE($F2706," ",$G2706),AllocFactorMatrix,(U$4+1),FALSE)*$E2710</f>
        <v>0</v>
      </c>
      <c r="V2706" s="25">
        <f ca="1">VLOOKUP(CONCATENATE($F2706," ",$G2706),AllocFactorMatrix,(V$4+1),FALSE)*$E2710</f>
        <v>0</v>
      </c>
      <c r="W2706" s="25">
        <f t="shared" ca="1" si="1219"/>
        <v>0</v>
      </c>
      <c r="X2706" s="25">
        <f ca="1">VLOOKUP(CONCATENATE($F2706," ",$G2706),AllocFactorMatrix,(X$4+1),FALSE)*$E2710</f>
        <v>0</v>
      </c>
      <c r="Y2706" s="25">
        <f ca="1">VLOOKUP(CONCATENATE($F2706," ",$G2706),AllocFactorMatrix,(Y$4+1),FALSE)*$E2710</f>
        <v>0</v>
      </c>
      <c r="Z2706" s="25">
        <f t="shared" ca="1" si="1212"/>
        <v>0</v>
      </c>
      <c r="AA2706" s="25">
        <f ca="1">VLOOKUP(CONCATENATE($F2706," ",$G2706),AllocFactorMatrix,(AA$4+1),FALSE)*$E2710</f>
        <v>0</v>
      </c>
      <c r="AB2706" s="25">
        <f ca="1">VLOOKUP(CONCATENATE($F2706," ",$G2706),AllocFactorMatrix,(AB$4+1),FALSE)*$E2710</f>
        <v>0</v>
      </c>
      <c r="AC2706" s="25">
        <f ca="1">VLOOKUP(CONCATENATE($F2706," ",$G2706),AllocFactorMatrix,(AC$4+1),FALSE)*$E2710</f>
        <v>0</v>
      </c>
    </row>
    <row r="2707" spans="4:29" hidden="1" outlineLevel="1">
      <c r="F2707" s="61" t="str">
        <f>F2710</f>
        <v>RB_GUP</v>
      </c>
      <c r="G2707" s="20" t="str">
        <f>$G$12</f>
        <v>DISTSEC</v>
      </c>
      <c r="H2707" s="24">
        <f t="shared" ca="1" si="1215"/>
        <v>0</v>
      </c>
      <c r="I2707" s="25">
        <f ca="1">VLOOKUP(CONCATENATE($F2707," ",$G2707),AllocFactorMatrix,(I$4+1),FALSE)*$E2710</f>
        <v>0</v>
      </c>
      <c r="J2707" s="25">
        <f ca="1">VLOOKUP(CONCATENATE($F2707," ",$G2707),AllocFactorMatrix,(J$4+1),FALSE)*$E2710</f>
        <v>0</v>
      </c>
      <c r="K2707" s="25">
        <f ca="1">VLOOKUP(CONCATENATE($F2707," ",$G2707),AllocFactorMatrix,(K$4+1),FALSE)*$E2710</f>
        <v>0</v>
      </c>
      <c r="L2707" s="25">
        <f ca="1">VLOOKUP(CONCATENATE($F2707," ",$G2707),AllocFactorMatrix,(L$4+1),FALSE)*$E2710</f>
        <v>0</v>
      </c>
      <c r="M2707" s="25">
        <f t="shared" ca="1" si="1211"/>
        <v>0</v>
      </c>
      <c r="N2707" s="25">
        <f ca="1">VLOOKUP(CONCATENATE($F2707," ",$G2707),AllocFactorMatrix,(N$4+1),FALSE)*$E2710</f>
        <v>0</v>
      </c>
      <c r="O2707" s="25">
        <f ca="1">VLOOKUP(CONCATENATE($F2707," ",$G2707),AllocFactorMatrix,(O$4+1),FALSE)*$E2710</f>
        <v>0</v>
      </c>
      <c r="P2707" s="25">
        <f ca="1">VLOOKUP(CONCATENATE($F2707," ",$G2707),AllocFactorMatrix,(P$4+1),FALSE)*$E2710</f>
        <v>0</v>
      </c>
      <c r="Q2707" s="25">
        <f ca="1">VLOOKUP(CONCATENATE($F2707," ",$G2707),AllocFactorMatrix,(Q$4+1),FALSE)*$E2710</f>
        <v>0</v>
      </c>
      <c r="R2707" s="25">
        <f t="shared" ca="1" si="1218"/>
        <v>0</v>
      </c>
      <c r="S2707" s="25">
        <f ca="1">VLOOKUP(CONCATENATE($F2707," ",$G2707),AllocFactorMatrix,(S$4+1),FALSE)*$E2710</f>
        <v>0</v>
      </c>
      <c r="T2707" s="25">
        <f ca="1">VLOOKUP(CONCATENATE($F2707," ",$G2707),AllocFactorMatrix,(T$4+1),FALSE)*$E2710</f>
        <v>0</v>
      </c>
      <c r="U2707" s="25">
        <f ca="1">VLOOKUP(CONCATENATE($F2707," ",$G2707),AllocFactorMatrix,(U$4+1),FALSE)*$E2710</f>
        <v>0</v>
      </c>
      <c r="V2707" s="25">
        <f ca="1">VLOOKUP(CONCATENATE($F2707," ",$G2707),AllocFactorMatrix,(V$4+1),FALSE)*$E2710</f>
        <v>0</v>
      </c>
      <c r="W2707" s="25">
        <f t="shared" ca="1" si="1219"/>
        <v>0</v>
      </c>
      <c r="X2707" s="25">
        <f ca="1">VLOOKUP(CONCATENATE($F2707," ",$G2707),AllocFactorMatrix,(X$4+1),FALSE)*$E2710</f>
        <v>0</v>
      </c>
      <c r="Y2707" s="25">
        <f ca="1">VLOOKUP(CONCATENATE($F2707," ",$G2707),AllocFactorMatrix,(Y$4+1),FALSE)*$E2710</f>
        <v>0</v>
      </c>
      <c r="Z2707" s="25">
        <f t="shared" ca="1" si="1212"/>
        <v>0</v>
      </c>
      <c r="AA2707" s="25">
        <f ca="1">VLOOKUP(CONCATENATE($F2707," ",$G2707),AllocFactorMatrix,(AA$4+1),FALSE)*$E2710</f>
        <v>0</v>
      </c>
      <c r="AB2707" s="25">
        <f ca="1">VLOOKUP(CONCATENATE($F2707," ",$G2707),AllocFactorMatrix,(AB$4+1),FALSE)*$E2710</f>
        <v>0</v>
      </c>
      <c r="AC2707" s="25">
        <f ca="1">VLOOKUP(CONCATENATE($F2707," ",$G2707),AllocFactorMatrix,(AC$4+1),FALSE)*$E2710</f>
        <v>0</v>
      </c>
    </row>
    <row r="2708" spans="4:29" hidden="1" outlineLevel="1">
      <c r="F2708" s="61" t="str">
        <f>F2710</f>
        <v>RB_GUP</v>
      </c>
      <c r="G2708" s="20" t="str">
        <f>$G$13</f>
        <v>ENERGY</v>
      </c>
      <c r="H2708" s="24">
        <f t="shared" ca="1" si="1215"/>
        <v>0</v>
      </c>
      <c r="I2708" s="25">
        <f ca="1">VLOOKUP(CONCATENATE($F2708," ",$G2708),AllocFactorMatrix,(I$4+1),FALSE)*$E2710</f>
        <v>0</v>
      </c>
      <c r="J2708" s="25">
        <f ca="1">VLOOKUP(CONCATENATE($F2708," ",$G2708),AllocFactorMatrix,(J$4+1),FALSE)*$E2710</f>
        <v>0</v>
      </c>
      <c r="K2708" s="25">
        <f ca="1">VLOOKUP(CONCATENATE($F2708," ",$G2708),AllocFactorMatrix,(K$4+1),FALSE)*$E2710</f>
        <v>0</v>
      </c>
      <c r="L2708" s="25">
        <f ca="1">VLOOKUP(CONCATENATE($F2708," ",$G2708),AllocFactorMatrix,(L$4+1),FALSE)*$E2710</f>
        <v>0</v>
      </c>
      <c r="M2708" s="25">
        <f t="shared" ca="1" si="1211"/>
        <v>0</v>
      </c>
      <c r="N2708" s="25">
        <f ca="1">VLOOKUP(CONCATENATE($F2708," ",$G2708),AllocFactorMatrix,(N$4+1),FALSE)*$E2710</f>
        <v>0</v>
      </c>
      <c r="O2708" s="25">
        <f ca="1">VLOOKUP(CONCATENATE($F2708," ",$G2708),AllocFactorMatrix,(O$4+1),FALSE)*$E2710</f>
        <v>0</v>
      </c>
      <c r="P2708" s="25">
        <f ca="1">VLOOKUP(CONCATENATE($F2708," ",$G2708),AllocFactorMatrix,(P$4+1),FALSE)*$E2710</f>
        <v>0</v>
      </c>
      <c r="Q2708" s="25">
        <f ca="1">VLOOKUP(CONCATENATE($F2708," ",$G2708),AllocFactorMatrix,(Q$4+1),FALSE)*$E2710</f>
        <v>0</v>
      </c>
      <c r="R2708" s="25">
        <f t="shared" ca="1" si="1218"/>
        <v>0</v>
      </c>
      <c r="S2708" s="25">
        <f ca="1">VLOOKUP(CONCATENATE($F2708," ",$G2708),AllocFactorMatrix,(S$4+1),FALSE)*$E2710</f>
        <v>0</v>
      </c>
      <c r="T2708" s="25">
        <f ca="1">VLOOKUP(CONCATENATE($F2708," ",$G2708),AllocFactorMatrix,(T$4+1),FALSE)*$E2710</f>
        <v>0</v>
      </c>
      <c r="U2708" s="25">
        <f ca="1">VLOOKUP(CONCATENATE($F2708," ",$G2708),AllocFactorMatrix,(U$4+1),FALSE)*$E2710</f>
        <v>0</v>
      </c>
      <c r="V2708" s="25">
        <f ca="1">VLOOKUP(CONCATENATE($F2708," ",$G2708),AllocFactorMatrix,(V$4+1),FALSE)*$E2710</f>
        <v>0</v>
      </c>
      <c r="W2708" s="25">
        <f t="shared" ca="1" si="1219"/>
        <v>0</v>
      </c>
      <c r="X2708" s="25">
        <f ca="1">VLOOKUP(CONCATENATE($F2708," ",$G2708),AllocFactorMatrix,(X$4+1),FALSE)*$E2710</f>
        <v>0</v>
      </c>
      <c r="Y2708" s="25">
        <f ca="1">VLOOKUP(CONCATENATE($F2708," ",$G2708),AllocFactorMatrix,(Y$4+1),FALSE)*$E2710</f>
        <v>0</v>
      </c>
      <c r="Z2708" s="25">
        <f t="shared" ca="1" si="1212"/>
        <v>0</v>
      </c>
      <c r="AA2708" s="25">
        <f ca="1">VLOOKUP(CONCATENATE($F2708," ",$G2708),AllocFactorMatrix,(AA$4+1),FALSE)*$E2710</f>
        <v>0</v>
      </c>
      <c r="AB2708" s="25">
        <f ca="1">VLOOKUP(CONCATENATE($F2708," ",$G2708),AllocFactorMatrix,(AB$4+1),FALSE)*$E2710</f>
        <v>0</v>
      </c>
      <c r="AC2708" s="25">
        <f ca="1">VLOOKUP(CONCATENATE($F2708," ",$G2708),AllocFactorMatrix,(AC$4+1),FALSE)*$E2710</f>
        <v>0</v>
      </c>
    </row>
    <row r="2709" spans="4:29" hidden="1" outlineLevel="1">
      <c r="F2709" s="61" t="str">
        <f>F2710</f>
        <v>RB_GUP</v>
      </c>
      <c r="G2709" s="20" t="str">
        <f>$G$14</f>
        <v>CUSTOMER</v>
      </c>
      <c r="H2709" s="24">
        <f t="shared" ca="1" si="1215"/>
        <v>0</v>
      </c>
      <c r="I2709" s="25">
        <f ca="1">VLOOKUP(CONCATENATE($F2709," ",$G2709),AllocFactorMatrix,(I$4+1),FALSE)*$E2710</f>
        <v>0</v>
      </c>
      <c r="J2709" s="25">
        <f ca="1">VLOOKUP(CONCATENATE($F2709," ",$G2709),AllocFactorMatrix,(J$4+1),FALSE)*$E2710</f>
        <v>0</v>
      </c>
      <c r="K2709" s="25">
        <f ca="1">VLOOKUP(CONCATENATE($F2709," ",$G2709),AllocFactorMatrix,(K$4+1),FALSE)*$E2710</f>
        <v>0</v>
      </c>
      <c r="L2709" s="25">
        <f ca="1">VLOOKUP(CONCATENATE($F2709," ",$G2709),AllocFactorMatrix,(L$4+1),FALSE)*$E2710</f>
        <v>0</v>
      </c>
      <c r="M2709" s="25">
        <f t="shared" ca="1" si="1211"/>
        <v>0</v>
      </c>
      <c r="N2709" s="25">
        <f ca="1">VLOOKUP(CONCATENATE($F2709," ",$G2709),AllocFactorMatrix,(N$4+1),FALSE)*$E2710</f>
        <v>0</v>
      </c>
      <c r="O2709" s="25">
        <f ca="1">VLOOKUP(CONCATENATE($F2709," ",$G2709),AllocFactorMatrix,(O$4+1),FALSE)*$E2710</f>
        <v>0</v>
      </c>
      <c r="P2709" s="25">
        <f ca="1">VLOOKUP(CONCATENATE($F2709," ",$G2709),AllocFactorMatrix,(P$4+1),FALSE)*$E2710</f>
        <v>0</v>
      </c>
      <c r="Q2709" s="25">
        <f ca="1">VLOOKUP(CONCATENATE($F2709," ",$G2709),AllocFactorMatrix,(Q$4+1),FALSE)*$E2710</f>
        <v>0</v>
      </c>
      <c r="R2709" s="25">
        <f t="shared" ca="1" si="1218"/>
        <v>0</v>
      </c>
      <c r="S2709" s="25">
        <f ca="1">VLOOKUP(CONCATENATE($F2709," ",$G2709),AllocFactorMatrix,(S$4+1),FALSE)*$E2710</f>
        <v>0</v>
      </c>
      <c r="T2709" s="25">
        <f ca="1">VLOOKUP(CONCATENATE($F2709," ",$G2709),AllocFactorMatrix,(T$4+1),FALSE)*$E2710</f>
        <v>0</v>
      </c>
      <c r="U2709" s="25">
        <f ca="1">VLOOKUP(CONCATENATE($F2709," ",$G2709),AllocFactorMatrix,(U$4+1),FALSE)*$E2710</f>
        <v>0</v>
      </c>
      <c r="V2709" s="25">
        <f ca="1">VLOOKUP(CONCATENATE($F2709," ",$G2709),AllocFactorMatrix,(V$4+1),FALSE)*$E2710</f>
        <v>0</v>
      </c>
      <c r="W2709" s="25">
        <f t="shared" ca="1" si="1219"/>
        <v>0</v>
      </c>
      <c r="X2709" s="25">
        <f ca="1">VLOOKUP(CONCATENATE($F2709," ",$G2709),AllocFactorMatrix,(X$4+1),FALSE)*$E2710</f>
        <v>0</v>
      </c>
      <c r="Y2709" s="25">
        <f ca="1">VLOOKUP(CONCATENATE($F2709," ",$G2709),AllocFactorMatrix,(Y$4+1),FALSE)*$E2710</f>
        <v>0</v>
      </c>
      <c r="Z2709" s="25">
        <f t="shared" ca="1" si="1212"/>
        <v>0</v>
      </c>
      <c r="AA2709" s="25">
        <f ca="1">VLOOKUP(CONCATENATE($F2709," ",$G2709),AllocFactorMatrix,(AA$4+1),FALSE)*$E2710</f>
        <v>0</v>
      </c>
      <c r="AB2709" s="25">
        <f ca="1">VLOOKUP(CONCATENATE($F2709," ",$G2709),AllocFactorMatrix,(AB$4+1),FALSE)*$E2710</f>
        <v>0</v>
      </c>
      <c r="AC2709" s="25">
        <f ca="1">VLOOKUP(CONCATENATE($F2709," ",$G2709),AllocFactorMatrix,(AC$4+1),FALSE)*$E2710</f>
        <v>0</v>
      </c>
    </row>
    <row r="2710" spans="4:29" collapsed="1">
      <c r="D2710" s="58" t="s">
        <v>414</v>
      </c>
      <c r="E2710" s="22">
        <f>'Sch 4'!E515</f>
        <v>0</v>
      </c>
      <c r="F2710" s="61" t="s">
        <v>73</v>
      </c>
      <c r="G2710" s="20" t="str">
        <f>$G$15</f>
        <v>TOTAL</v>
      </c>
      <c r="H2710" s="24">
        <f t="shared" ca="1" si="1215"/>
        <v>0</v>
      </c>
      <c r="I2710" s="25">
        <f ca="1">VLOOKUP(CONCATENATE($F2710," ",$G2710),AllocFactorMatrix,(I$4+1),FALSE)*$E2710</f>
        <v>0</v>
      </c>
      <c r="J2710" s="25">
        <f ca="1">VLOOKUP(CONCATENATE($F2710," ",$G2710),AllocFactorMatrix,(J$4+1),FALSE)*$E2710</f>
        <v>0</v>
      </c>
      <c r="K2710" s="25">
        <f ca="1">VLOOKUP(CONCATENATE($F2710," ",$G2710),AllocFactorMatrix,(K$4+1),FALSE)*$E2710</f>
        <v>0</v>
      </c>
      <c r="L2710" s="25">
        <f ca="1">VLOOKUP(CONCATENATE($F2710," ",$G2710),AllocFactorMatrix,(L$4+1),FALSE)*$E2710</f>
        <v>0</v>
      </c>
      <c r="M2710" s="25">
        <f t="shared" ca="1" si="1211"/>
        <v>0</v>
      </c>
      <c r="N2710" s="25">
        <f ca="1">VLOOKUP(CONCATENATE($F2710," ",$G2710),AllocFactorMatrix,(N$4+1),FALSE)*$E2710</f>
        <v>0</v>
      </c>
      <c r="O2710" s="25">
        <f ca="1">VLOOKUP(CONCATENATE($F2710," ",$G2710),AllocFactorMatrix,(O$4+1),FALSE)*$E2710</f>
        <v>0</v>
      </c>
      <c r="P2710" s="25">
        <f ca="1">VLOOKUP(CONCATENATE($F2710," ",$G2710),AllocFactorMatrix,(P$4+1),FALSE)*$E2710</f>
        <v>0</v>
      </c>
      <c r="Q2710" s="25">
        <f ca="1">VLOOKUP(CONCATENATE($F2710," ",$G2710),AllocFactorMatrix,(Q$4+1),FALSE)*$E2710</f>
        <v>0</v>
      </c>
      <c r="R2710" s="25">
        <f t="shared" ca="1" si="1218"/>
        <v>0</v>
      </c>
      <c r="S2710" s="25">
        <f ca="1">VLOOKUP(CONCATENATE($F2710," ",$G2710),AllocFactorMatrix,(S$4+1),FALSE)*$E2710</f>
        <v>0</v>
      </c>
      <c r="T2710" s="25">
        <f ca="1">VLOOKUP(CONCATENATE($F2710," ",$G2710),AllocFactorMatrix,(T$4+1),FALSE)*$E2710</f>
        <v>0</v>
      </c>
      <c r="U2710" s="25">
        <f ca="1">VLOOKUP(CONCATENATE($F2710," ",$G2710),AllocFactorMatrix,(U$4+1),FALSE)*$E2710</f>
        <v>0</v>
      </c>
      <c r="V2710" s="25">
        <f ca="1">VLOOKUP(CONCATENATE($F2710," ",$G2710),AllocFactorMatrix,(V$4+1),FALSE)*$E2710</f>
        <v>0</v>
      </c>
      <c r="W2710" s="25">
        <f t="shared" ca="1" si="1219"/>
        <v>0</v>
      </c>
      <c r="X2710" s="25">
        <f ca="1">VLOOKUP(CONCATENATE($F2710," ",$G2710),AllocFactorMatrix,(X$4+1),FALSE)*$E2710</f>
        <v>0</v>
      </c>
      <c r="Y2710" s="25">
        <f ca="1">VLOOKUP(CONCATENATE($F2710," ",$G2710),AllocFactorMatrix,(Y$4+1),FALSE)*$E2710</f>
        <v>0</v>
      </c>
      <c r="Z2710" s="25">
        <f t="shared" ca="1" si="1212"/>
        <v>0</v>
      </c>
      <c r="AA2710" s="25">
        <f ca="1">VLOOKUP(CONCATENATE($F2710," ",$G2710),AllocFactorMatrix,(AA$4+1),FALSE)*$E2710</f>
        <v>0</v>
      </c>
      <c r="AB2710" s="25">
        <f ca="1">VLOOKUP(CONCATENATE($F2710," ",$G2710),AllocFactorMatrix,(AB$4+1),FALSE)*$E2710</f>
        <v>0</v>
      </c>
      <c r="AC2710" s="25">
        <f ca="1">VLOOKUP(CONCATENATE($F2710," ",$G2710),AllocFactorMatrix,(AC$4+1),FALSE)*$E2710</f>
        <v>0</v>
      </c>
    </row>
    <row r="2711" spans="4:29" hidden="1" outlineLevel="1">
      <c r="F2711" s="61" t="str">
        <f>F2718</f>
        <v>RB_GUP</v>
      </c>
      <c r="G2711" s="20" t="str">
        <f>$G$8</f>
        <v>PRODUCTION</v>
      </c>
      <c r="H2711" s="24">
        <f t="shared" ca="1" si="1215"/>
        <v>148224.03171749855</v>
      </c>
      <c r="I2711" s="25">
        <f ca="1">VLOOKUP(CONCATENATE($F2711," ",$G2711),AllocFactorMatrix,(I$4+1),FALSE)*$E2718</f>
        <v>72680.604098775366</v>
      </c>
      <c r="J2711" s="25">
        <f ca="1">VLOOKUP(CONCATENATE($F2711," ",$G2711),AllocFactorMatrix,(J$4+1),FALSE)*$E2718</f>
        <v>18385.366736572065</v>
      </c>
      <c r="K2711" s="25">
        <f ca="1">VLOOKUP(CONCATENATE($F2711," ",$G2711),AllocFactorMatrix,(K$4+1),FALSE)*$E2718</f>
        <v>214.95290182279018</v>
      </c>
      <c r="L2711" s="25">
        <f ca="1">VLOOKUP(CONCATENATE($F2711," ",$G2711),AllocFactorMatrix,(L$4+1),FALSE)*$E2718</f>
        <v>5.2954737421492997</v>
      </c>
      <c r="M2711" s="25">
        <f t="shared" ca="1" si="1211"/>
        <v>18605.615112137006</v>
      </c>
      <c r="N2711" s="25">
        <f ca="1">VLOOKUP(CONCATENATE($F2711," ",$G2711),AllocFactorMatrix,(N$4+1),FALSE)*$E2718</f>
        <v>7692.6681083696258</v>
      </c>
      <c r="O2711" s="25">
        <f ca="1">VLOOKUP(CONCATENATE($F2711," ",$G2711),AllocFactorMatrix,(O$4+1),FALSE)*$E2718</f>
        <v>2190.8341130504314</v>
      </c>
      <c r="P2711" s="25">
        <f ca="1">VLOOKUP(CONCATENATE($F2711," ",$G2711),AllocFactorMatrix,(P$4+1),FALSE)*$E2718</f>
        <v>173.37272486198802</v>
      </c>
      <c r="Q2711" s="25">
        <f ca="1">VLOOKUP(CONCATENATE($F2711," ",$G2711),AllocFactorMatrix,(Q$4+1),FALSE)*$E2718</f>
        <v>36.595925285541021</v>
      </c>
      <c r="R2711" s="25">
        <f ca="1">SUBTOTAL(9,N2711:Q2711)</f>
        <v>10093.470871567588</v>
      </c>
      <c r="S2711" s="25">
        <f ca="1">VLOOKUP(CONCATENATE($F2711," ",$G2711),AllocFactorMatrix,(S$4+1),FALSE)*$E2718</f>
        <v>462.10090798339013</v>
      </c>
      <c r="T2711" s="25">
        <f ca="1">VLOOKUP(CONCATENATE($F2711," ",$G2711),AllocFactorMatrix,(T$4+1),FALSE)*$E2718</f>
        <v>5037.7105726275158</v>
      </c>
      <c r="U2711" s="25">
        <f ca="1">VLOOKUP(CONCATENATE($F2711," ",$G2711),AllocFactorMatrix,(U$4+1),FALSE)*$E2718</f>
        <v>33645.045815974285</v>
      </c>
      <c r="V2711" s="25">
        <f ca="1">VLOOKUP(CONCATENATE($F2711," ",$G2711),AllocFactorMatrix,(V$4+1),FALSE)*$E2718</f>
        <v>5278.2719451662551</v>
      </c>
      <c r="W2711" s="25">
        <f ca="1">SUBTOTAL(9,S2711:V2711)</f>
        <v>44423.129241751449</v>
      </c>
      <c r="X2711" s="25">
        <f ca="1">VLOOKUP(CONCATENATE($F2711," ",$G2711),AllocFactorMatrix,(X$4+1),FALSE)*$E2718</f>
        <v>2087.9993332023455</v>
      </c>
      <c r="Y2711" s="25">
        <f ca="1">VLOOKUP(CONCATENATE($F2711," ",$G2711),AllocFactorMatrix,(Y$4+1),FALSE)*$E2718</f>
        <v>50.40506724453612</v>
      </c>
      <c r="Z2711" s="25">
        <f t="shared" ca="1" si="1212"/>
        <v>2138.4044004468815</v>
      </c>
      <c r="AA2711" s="25">
        <f ca="1">VLOOKUP(CONCATENATE($F2711," ",$G2711),AllocFactorMatrix,(AA$4+1),FALSE)*$E2718</f>
        <v>36.403849889829253</v>
      </c>
      <c r="AB2711" s="25">
        <f ca="1">VLOOKUP(CONCATENATE($F2711," ",$G2711),AllocFactorMatrix,(AB$4+1),FALSE)*$E2718</f>
        <v>197.38893801496727</v>
      </c>
      <c r="AC2711" s="25">
        <f ca="1">VLOOKUP(CONCATENATE($F2711," ",$G2711),AllocFactorMatrix,(AC$4+1),FALSE)*$E2718</f>
        <v>49.015204915478307</v>
      </c>
    </row>
    <row r="2712" spans="4:29" hidden="1" outlineLevel="1">
      <c r="F2712" s="61" t="str">
        <f>F2718</f>
        <v>RB_GUP</v>
      </c>
      <c r="G2712" s="20" t="str">
        <f>$G$9</f>
        <v>BULKTRAN</v>
      </c>
      <c r="H2712" s="24">
        <f t="shared" ca="1" si="1215"/>
        <v>156977.44359573352</v>
      </c>
      <c r="I2712" s="25">
        <f ca="1">VLOOKUP(CONCATENATE($F2712," ",$G2712),AllocFactorMatrix,(I$4+1),FALSE)*$E2718</f>
        <v>76972.777613850572</v>
      </c>
      <c r="J2712" s="25">
        <f ca="1">VLOOKUP(CONCATENATE($F2712," ",$G2712),AllocFactorMatrix,(J$4+1),FALSE)*$E2718</f>
        <v>19471.119739731112</v>
      </c>
      <c r="K2712" s="25">
        <f ca="1">VLOOKUP(CONCATENATE($F2712," ",$G2712),AllocFactorMatrix,(K$4+1),FALSE)*$E2718</f>
        <v>227.64700589130445</v>
      </c>
      <c r="L2712" s="25">
        <f ca="1">VLOOKUP(CONCATENATE($F2712," ",$G2712),AllocFactorMatrix,(L$4+1),FALSE)*$E2718</f>
        <v>5.6081994332420679</v>
      </c>
      <c r="M2712" s="25">
        <f t="shared" ca="1" si="1211"/>
        <v>19704.374945055657</v>
      </c>
      <c r="N2712" s="25">
        <f ca="1">VLOOKUP(CONCATENATE($F2712," ",$G2712),AllocFactorMatrix,(N$4+1),FALSE)*$E2718</f>
        <v>8146.9607869243437</v>
      </c>
      <c r="O2712" s="25">
        <f ca="1">VLOOKUP(CONCATENATE($F2712," ",$G2712),AllocFactorMatrix,(O$4+1),FALSE)*$E2718</f>
        <v>2320.2144377265822</v>
      </c>
      <c r="P2712" s="25">
        <f ca="1">VLOOKUP(CONCATENATE($F2712," ",$G2712),AllocFactorMatrix,(P$4+1),FALSE)*$E2718</f>
        <v>183.61129988645712</v>
      </c>
      <c r="Q2712" s="25">
        <f ca="1">VLOOKUP(CONCATENATE($F2712," ",$G2712),AllocFactorMatrix,(Q$4+1),FALSE)*$E2718</f>
        <v>38.75710794517876</v>
      </c>
      <c r="R2712" s="25">
        <f t="shared" ref="R2712:R2718" ca="1" si="1220">SUBTOTAL(9,N2712:Q2712)</f>
        <v>10689.543632482562</v>
      </c>
      <c r="S2712" s="25">
        <f ca="1">VLOOKUP(CONCATENATE($F2712," ",$G2712),AllocFactorMatrix,(S$4+1),FALSE)*$E2718</f>
        <v>489.39040706134205</v>
      </c>
      <c r="T2712" s="25">
        <f ca="1">VLOOKUP(CONCATENATE($F2712," ",$G2712),AllocFactorMatrix,(T$4+1),FALSE)*$E2718</f>
        <v>5335.2139872532389</v>
      </c>
      <c r="U2712" s="25">
        <f ca="1">VLOOKUP(CONCATENATE($F2712," ",$G2712),AllocFactorMatrix,(U$4+1),FALSE)*$E2718</f>
        <v>35631.963458658691</v>
      </c>
      <c r="V2712" s="25">
        <f ca="1">VLOOKUP(CONCATENATE($F2712," ",$G2712),AllocFactorMatrix,(V$4+1),FALSE)*$E2718</f>
        <v>5589.9817793005141</v>
      </c>
      <c r="W2712" s="25">
        <f t="shared" ref="W2712:W2718" ca="1" si="1221">SUBTOTAL(9,S2712:V2712)</f>
        <v>47046.549632273782</v>
      </c>
      <c r="X2712" s="25">
        <f ca="1">VLOOKUP(CONCATENATE($F2712," ",$G2712),AllocFactorMatrix,(X$4+1),FALSE)*$E2718</f>
        <v>2211.3067210342633</v>
      </c>
      <c r="Y2712" s="25">
        <f ca="1">VLOOKUP(CONCATENATE($F2712," ",$G2712),AllocFactorMatrix,(Y$4+1),FALSE)*$E2718</f>
        <v>53.381752666117926</v>
      </c>
      <c r="Z2712" s="25">
        <f t="shared" ca="1" si="1212"/>
        <v>2264.6884737003811</v>
      </c>
      <c r="AA2712" s="25">
        <f ca="1">VLOOKUP(CONCATENATE($F2712," ",$G2712),AllocFactorMatrix,(AA$4+1),FALSE)*$E2718</f>
        <v>38.553689482955761</v>
      </c>
      <c r="AB2712" s="25">
        <f ca="1">VLOOKUP(CONCATENATE($F2712," ",$G2712),AllocFactorMatrix,(AB$4+1),FALSE)*$E2718</f>
        <v>209.04579726128352</v>
      </c>
      <c r="AC2712" s="25">
        <f ca="1">VLOOKUP(CONCATENATE($F2712," ",$G2712),AllocFactorMatrix,(AC$4+1),FALSE)*$E2718</f>
        <v>51.90981162634553</v>
      </c>
    </row>
    <row r="2713" spans="4:29" hidden="1" outlineLevel="1">
      <c r="F2713" s="61" t="str">
        <f>F2718</f>
        <v>RB_GUP</v>
      </c>
      <c r="G2713" s="20" t="str">
        <f>$G$10</f>
        <v>SUBTRAN</v>
      </c>
      <c r="H2713" s="24">
        <f t="shared" ca="1" si="1215"/>
        <v>60177.585666622253</v>
      </c>
      <c r="I2713" s="25">
        <f ca="1">VLOOKUP(CONCATENATE($F2713," ",$G2713),AllocFactorMatrix,(I$4+1),FALSE)*$E2718</f>
        <v>28578.444203786537</v>
      </c>
      <c r="J2713" s="25">
        <f ca="1">VLOOKUP(CONCATENATE($F2713," ",$G2713),AllocFactorMatrix,(J$4+1),FALSE)*$E2718</f>
        <v>7315.6600201450783</v>
      </c>
      <c r="K2713" s="25">
        <f ca="1">VLOOKUP(CONCATENATE($F2713," ",$G2713),AllocFactorMatrix,(K$4+1),FALSE)*$E2718</f>
        <v>85.251014913714499</v>
      </c>
      <c r="L2713" s="25">
        <f ca="1">VLOOKUP(CONCATENATE($F2713," ",$G2713),AllocFactorMatrix,(L$4+1),FALSE)*$E2718</f>
        <v>2.7948880443360782</v>
      </c>
      <c r="M2713" s="25">
        <f t="shared" ca="1" si="1211"/>
        <v>7403.705923103129</v>
      </c>
      <c r="N2713" s="25">
        <f ca="1">VLOOKUP(CONCATENATE($F2713," ",$G2713),AllocFactorMatrix,(N$4+1),FALSE)*$E2718</f>
        <v>3188.5200677402104</v>
      </c>
      <c r="O2713" s="25">
        <f ca="1">VLOOKUP(CONCATENATE($F2713," ",$G2713),AllocFactorMatrix,(O$4+1),FALSE)*$E2718</f>
        <v>903.77881364658811</v>
      </c>
      <c r="P2713" s="25">
        <f ca="1">VLOOKUP(CONCATENATE($F2713," ",$G2713),AllocFactorMatrix,(P$4+1),FALSE)*$E2718</f>
        <v>92.576704678576021</v>
      </c>
      <c r="Q2713" s="25">
        <f ca="1">VLOOKUP(CONCATENATE($F2713," ",$G2713),AllocFactorMatrix,(Q$4+1),FALSE)*$E2718</f>
        <v>0</v>
      </c>
      <c r="R2713" s="25">
        <f t="shared" ca="1" si="1220"/>
        <v>4184.8755860653746</v>
      </c>
      <c r="S2713" s="25">
        <f ca="1">VLOOKUP(CONCATENATE($F2713," ",$G2713),AllocFactorMatrix,(S$4+1),FALSE)*$E2718</f>
        <v>178.57144381009928</v>
      </c>
      <c r="T2713" s="25">
        <f ca="1">VLOOKUP(CONCATENATE($F2713," ",$G2713),AllocFactorMatrix,(T$4+1),FALSE)*$E2718</f>
        <v>2063.9074173071936</v>
      </c>
      <c r="U2713" s="25">
        <f ca="1">VLOOKUP(CONCATENATE($F2713," ",$G2713),AllocFactorMatrix,(U$4+1),FALSE)*$E2718</f>
        <v>16812.064227336083</v>
      </c>
      <c r="V2713" s="25">
        <f ca="1">VLOOKUP(CONCATENATE($F2713," ",$G2713),AllocFactorMatrix,(V$4+1),FALSE)*$E2718</f>
        <v>0</v>
      </c>
      <c r="W2713" s="25">
        <f t="shared" ca="1" si="1221"/>
        <v>19054.543088453374</v>
      </c>
      <c r="X2713" s="25">
        <f ca="1">VLOOKUP(CONCATENATE($F2713," ",$G2713),AllocFactorMatrix,(X$4+1),FALSE)*$E2718</f>
        <v>865.34626801837021</v>
      </c>
      <c r="Y2713" s="25">
        <f ca="1">VLOOKUP(CONCATENATE($F2713," ",$G2713),AllocFactorMatrix,(Y$4+1),FALSE)*$E2718</f>
        <v>20.703985867468766</v>
      </c>
      <c r="Z2713" s="25">
        <f t="shared" ca="1" si="1212"/>
        <v>886.05025388583897</v>
      </c>
      <c r="AA2713" s="25">
        <f ca="1">VLOOKUP(CONCATENATE($F2713," ",$G2713),AllocFactorMatrix,(AA$4+1),FALSE)*$E2718</f>
        <v>14.209795713238428</v>
      </c>
      <c r="AB2713" s="25">
        <f ca="1">VLOOKUP(CONCATENATE($F2713," ",$G2713),AllocFactorMatrix,(AB$4+1),FALSE)*$E2718</f>
        <v>44.63721766801963</v>
      </c>
      <c r="AC2713" s="25">
        <f ca="1">VLOOKUP(CONCATENATE($F2713," ",$G2713),AllocFactorMatrix,(AC$4+1),FALSE)*$E2718</f>
        <v>11.119597946744335</v>
      </c>
    </row>
    <row r="2714" spans="4:29" hidden="1" outlineLevel="1">
      <c r="F2714" s="61" t="str">
        <f>F2718</f>
        <v>RB_GUP</v>
      </c>
      <c r="G2714" s="20" t="str">
        <f>$G$11</f>
        <v>DISTPRI</v>
      </c>
      <c r="H2714" s="24">
        <f t="shared" ca="1" si="1215"/>
        <v>125541.96243431016</v>
      </c>
      <c r="I2714" s="25">
        <f ca="1">VLOOKUP(CONCATENATE($F2714," ",$G2714),AllocFactorMatrix,(I$4+1),FALSE)*$E2718</f>
        <v>83422.465075773813</v>
      </c>
      <c r="J2714" s="25">
        <f ca="1">VLOOKUP(CONCATENATE($F2714," ",$G2714),AllocFactorMatrix,(J$4+1),FALSE)*$E2718</f>
        <v>21002.575499134604</v>
      </c>
      <c r="K2714" s="25">
        <f ca="1">VLOOKUP(CONCATENATE($F2714," ",$G2714),AllocFactorMatrix,(K$4+1),FALSE)*$E2718</f>
        <v>245.09252926905174</v>
      </c>
      <c r="L2714" s="25">
        <f ca="1">VLOOKUP(CONCATENATE($F2714," ",$G2714),AllocFactorMatrix,(L$4+1),FALSE)*$E2718</f>
        <v>0</v>
      </c>
      <c r="M2714" s="25">
        <f t="shared" ca="1" si="1211"/>
        <v>21247.668028403656</v>
      </c>
      <c r="N2714" s="25">
        <f ca="1">VLOOKUP(CONCATENATE($F2714," ",$G2714),AllocFactorMatrix,(N$4+1),FALSE)*$E2718</f>
        <v>9056.8923278570419</v>
      </c>
      <c r="O2714" s="25">
        <f ca="1">VLOOKUP(CONCATENATE($F2714," ",$G2714),AllocFactorMatrix,(O$4+1),FALSE)*$E2718</f>
        <v>2571.0560559297378</v>
      </c>
      <c r="P2714" s="25">
        <f ca="1">VLOOKUP(CONCATENATE($F2714," ",$G2714),AllocFactorMatrix,(P$4+1),FALSE)*$E2718</f>
        <v>0</v>
      </c>
      <c r="Q2714" s="25">
        <f ca="1">VLOOKUP(CONCATENATE($F2714," ",$G2714),AllocFactorMatrix,(Q$4+1),FALSE)*$E2718</f>
        <v>0</v>
      </c>
      <c r="R2714" s="25">
        <f t="shared" ca="1" si="1220"/>
        <v>11627.948383786779</v>
      </c>
      <c r="S2714" s="25">
        <f ca="1">VLOOKUP(CONCATENATE($F2714," ",$G2714),AllocFactorMatrix,(S$4+1),FALSE)*$E2718</f>
        <v>516.54784744764265</v>
      </c>
      <c r="T2714" s="25">
        <f ca="1">VLOOKUP(CONCATENATE($F2714," ",$G2714),AllocFactorMatrix,(T$4+1),FALSE)*$E2718</f>
        <v>5974.59839779921</v>
      </c>
      <c r="U2714" s="25">
        <f ca="1">VLOOKUP(CONCATENATE($F2714," ",$G2714),AllocFactorMatrix,(U$4+1),FALSE)*$E2718</f>
        <v>0</v>
      </c>
      <c r="V2714" s="25">
        <f ca="1">VLOOKUP(CONCATENATE($F2714," ",$G2714),AllocFactorMatrix,(V$4+1),FALSE)*$E2718</f>
        <v>0</v>
      </c>
      <c r="W2714" s="25">
        <f t="shared" ca="1" si="1221"/>
        <v>6491.1462452468531</v>
      </c>
      <c r="X2714" s="25">
        <f ca="1">VLOOKUP(CONCATENATE($F2714," ",$G2714),AllocFactorMatrix,(X$4+1),FALSE)*$E2718</f>
        <v>2457.8879807955518</v>
      </c>
      <c r="Y2714" s="25">
        <f ca="1">VLOOKUP(CONCATENATE($F2714," ",$G2714),AllocFactorMatrix,(Y$4+1),FALSE)*$E2718</f>
        <v>58.888964156368417</v>
      </c>
      <c r="Z2714" s="25">
        <f t="shared" ca="1" si="1212"/>
        <v>2516.7769449519201</v>
      </c>
      <c r="AA2714" s="25">
        <f ca="1">VLOOKUP(CONCATENATE($F2714," ",$G2714),AllocFactorMatrix,(AA$4+1),FALSE)*$E2718</f>
        <v>42.287374930358489</v>
      </c>
      <c r="AB2714" s="25">
        <f ca="1">VLOOKUP(CONCATENATE($F2714," ",$G2714),AllocFactorMatrix,(AB$4+1),FALSE)*$E2718</f>
        <v>155.01218634789859</v>
      </c>
      <c r="AC2714" s="25">
        <f ca="1">VLOOKUP(CONCATENATE($F2714," ",$G2714),AllocFactorMatrix,(AC$4+1),FALSE)*$E2718</f>
        <v>38.658194868871938</v>
      </c>
    </row>
    <row r="2715" spans="4:29" hidden="1" outlineLevel="1">
      <c r="F2715" s="61" t="str">
        <f>F2718</f>
        <v>RB_GUP</v>
      </c>
      <c r="G2715" s="20" t="str">
        <f>$G$12</f>
        <v>DISTSEC</v>
      </c>
      <c r="H2715" s="24">
        <f t="shared" ca="1" si="1215"/>
        <v>55525.359776955011</v>
      </c>
      <c r="I2715" s="25">
        <f ca="1">VLOOKUP(CONCATENATE($F2715," ",$G2715),AllocFactorMatrix,(I$4+1),FALSE)*$E2718</f>
        <v>41455.331449094454</v>
      </c>
      <c r="J2715" s="25">
        <f ca="1">VLOOKUP(CONCATENATE($F2715," ",$G2715),AllocFactorMatrix,(J$4+1),FALSE)*$E2718</f>
        <v>9306.1725738686619</v>
      </c>
      <c r="K2715" s="25">
        <f ca="1">VLOOKUP(CONCATENATE($F2715," ",$G2715),AllocFactorMatrix,(K$4+1),FALSE)*$E2718</f>
        <v>0</v>
      </c>
      <c r="L2715" s="25">
        <f ca="1">VLOOKUP(CONCATENATE($F2715," ",$G2715),AllocFactorMatrix,(L$4+1),FALSE)*$E2718</f>
        <v>0</v>
      </c>
      <c r="M2715" s="25">
        <f t="shared" ca="1" si="1211"/>
        <v>9306.1725738686619</v>
      </c>
      <c r="N2715" s="25">
        <f ca="1">VLOOKUP(CONCATENATE($F2715," ",$G2715),AllocFactorMatrix,(N$4+1),FALSE)*$E2718</f>
        <v>3280.5239389204103</v>
      </c>
      <c r="O2715" s="25">
        <f ca="1">VLOOKUP(CONCATENATE($F2715," ",$G2715),AllocFactorMatrix,(O$4+1),FALSE)*$E2718</f>
        <v>0</v>
      </c>
      <c r="P2715" s="25">
        <f ca="1">VLOOKUP(CONCATENATE($F2715," ",$G2715),AllocFactorMatrix,(P$4+1),FALSE)*$E2718</f>
        <v>0</v>
      </c>
      <c r="Q2715" s="25">
        <f ca="1">VLOOKUP(CONCATENATE($F2715," ",$G2715),AllocFactorMatrix,(Q$4+1),FALSE)*$E2718</f>
        <v>0</v>
      </c>
      <c r="R2715" s="25">
        <f t="shared" ca="1" si="1220"/>
        <v>3280.5239389204103</v>
      </c>
      <c r="S2715" s="25">
        <f ca="1">VLOOKUP(CONCATENATE($F2715," ",$G2715),AllocFactorMatrix,(S$4+1),FALSE)*$E2718</f>
        <v>145.19781492681227</v>
      </c>
      <c r="T2715" s="25">
        <f ca="1">VLOOKUP(CONCATENATE($F2715," ",$G2715),AllocFactorMatrix,(T$4+1),FALSE)*$E2718</f>
        <v>0</v>
      </c>
      <c r="U2715" s="25">
        <f ca="1">VLOOKUP(CONCATENATE($F2715," ",$G2715),AllocFactorMatrix,(U$4+1),FALSE)*$E2718</f>
        <v>0</v>
      </c>
      <c r="V2715" s="25">
        <f ca="1">VLOOKUP(CONCATENATE($F2715," ",$G2715),AllocFactorMatrix,(V$4+1),FALSE)*$E2718</f>
        <v>0</v>
      </c>
      <c r="W2715" s="25">
        <f t="shared" ca="1" si="1221"/>
        <v>145.19781492681227</v>
      </c>
      <c r="X2715" s="25">
        <f ca="1">VLOOKUP(CONCATENATE($F2715," ",$G2715),AllocFactorMatrix,(X$4+1),FALSE)*$E2718</f>
        <v>913.01874819400916</v>
      </c>
      <c r="Y2715" s="25">
        <f ca="1">VLOOKUP(CONCATENATE($F2715," ",$G2715),AllocFactorMatrix,(Y$4+1),FALSE)*$E2718</f>
        <v>0</v>
      </c>
      <c r="Z2715" s="25">
        <f t="shared" ca="1" si="1212"/>
        <v>913.01874819400916</v>
      </c>
      <c r="AA2715" s="25">
        <f ca="1">VLOOKUP(CONCATENATE($F2715," ",$G2715),AllocFactorMatrix,(AA$4+1),FALSE)*$E2718</f>
        <v>14.887934213727199</v>
      </c>
      <c r="AB2715" s="25">
        <f ca="1">VLOOKUP(CONCATENATE($F2715," ",$G2715),AllocFactorMatrix,(AB$4+1),FALSE)*$E2718</f>
        <v>328.74824299116091</v>
      </c>
      <c r="AC2715" s="25">
        <f ca="1">VLOOKUP(CONCATENATE($F2715," ",$G2715),AllocFactorMatrix,(AC$4+1),FALSE)*$E2718</f>
        <v>81.479074745778732</v>
      </c>
    </row>
    <row r="2716" spans="4:29" hidden="1" outlineLevel="1">
      <c r="F2716" s="61" t="str">
        <f>F2718</f>
        <v>RB_GUP</v>
      </c>
      <c r="G2716" s="20" t="str">
        <f>$G$13</f>
        <v>ENERGY</v>
      </c>
      <c r="H2716" s="24">
        <f t="shared" ca="1" si="1215"/>
        <v>6691.3853511698544</v>
      </c>
      <c r="I2716" s="25">
        <f ca="1">VLOOKUP(CONCATENATE($F2716," ",$G2716),AllocFactorMatrix,(I$4+1),FALSE)*$E2718</f>
        <v>2432.5359148147954</v>
      </c>
      <c r="J2716" s="25">
        <f ca="1">VLOOKUP(CONCATENATE($F2716," ",$G2716),AllocFactorMatrix,(J$4+1),FALSE)*$E2718</f>
        <v>785.14026822371454</v>
      </c>
      <c r="K2716" s="25">
        <f ca="1">VLOOKUP(CONCATENATE($F2716," ",$G2716),AllocFactorMatrix,(K$4+1),FALSE)*$E2718</f>
        <v>8.9883664752510413</v>
      </c>
      <c r="L2716" s="25">
        <f ca="1">VLOOKUP(CONCATENATE($F2716," ",$G2716),AllocFactorMatrix,(L$4+1),FALSE)*$E2718</f>
        <v>0.22780959168307469</v>
      </c>
      <c r="M2716" s="25">
        <f t="shared" ca="1" si="1211"/>
        <v>794.35644429064871</v>
      </c>
      <c r="N2716" s="25">
        <f ca="1">VLOOKUP(CONCATENATE($F2716," ",$G2716),AllocFactorMatrix,(N$4+1),FALSE)*$E2718</f>
        <v>379.94327215957878</v>
      </c>
      <c r="O2716" s="25">
        <f ca="1">VLOOKUP(CONCATENATE($F2716," ",$G2716),AllocFactorMatrix,(O$4+1),FALSE)*$E2718</f>
        <v>106.05352473842881</v>
      </c>
      <c r="P2716" s="25">
        <f ca="1">VLOOKUP(CONCATENATE($F2716," ",$G2716),AllocFactorMatrix,(P$4+1),FALSE)*$E2718</f>
        <v>8.3963379583467983</v>
      </c>
      <c r="Q2716" s="25">
        <f ca="1">VLOOKUP(CONCATENATE($F2716," ",$G2716),AllocFactorMatrix,(Q$4+1),FALSE)*$E2718</f>
        <v>1.7212108676585485</v>
      </c>
      <c r="R2716" s="25">
        <f t="shared" ca="1" si="1220"/>
        <v>496.11434572401294</v>
      </c>
      <c r="S2716" s="25">
        <f ca="1">VLOOKUP(CONCATENATE($F2716," ",$G2716),AllocFactorMatrix,(S$4+1),FALSE)*$E2718</f>
        <v>25.317354435207886</v>
      </c>
      <c r="T2716" s="25">
        <f ca="1">VLOOKUP(CONCATENATE($F2716," ",$G2716),AllocFactorMatrix,(T$4+1),FALSE)*$E2718</f>
        <v>302.56287409419821</v>
      </c>
      <c r="U2716" s="25">
        <f ca="1">VLOOKUP(CONCATENATE($F2716," ",$G2716),AllocFactorMatrix,(U$4+1),FALSE)*$E2718</f>
        <v>2138.9779490914716</v>
      </c>
      <c r="V2716" s="25">
        <f ca="1">VLOOKUP(CONCATENATE($F2716," ",$G2716),AllocFactorMatrix,(V$4+1),FALSE)*$E2718</f>
        <v>342.79189296139384</v>
      </c>
      <c r="W2716" s="25">
        <f t="shared" ca="1" si="1221"/>
        <v>2809.6500705822714</v>
      </c>
      <c r="X2716" s="25">
        <f ca="1">VLOOKUP(CONCATENATE($F2716," ",$G2716),AllocFactorMatrix,(X$4+1),FALSE)*$E2718</f>
        <v>103.05804140925083</v>
      </c>
      <c r="Y2716" s="25">
        <f ca="1">VLOOKUP(CONCATENATE($F2716," ",$G2716),AllocFactorMatrix,(Y$4+1),FALSE)*$E2718</f>
        <v>2.4222279558045652</v>
      </c>
      <c r="Z2716" s="25">
        <f t="shared" ca="1" si="1212"/>
        <v>105.48026936505539</v>
      </c>
      <c r="AA2716" s="25">
        <f ca="1">VLOOKUP(CONCATENATE($F2716," ",$G2716),AllocFactorMatrix,(AA$4+1),FALSE)*$E2718</f>
        <v>2.3663206520154474</v>
      </c>
      <c r="AB2716" s="25">
        <f ca="1">VLOOKUP(CONCATENATE($F2716," ",$G2716),AllocFactorMatrix,(AB$4+1),FALSE)*$E2718</f>
        <v>40.717551801935912</v>
      </c>
      <c r="AC2716" s="25">
        <f ca="1">VLOOKUP(CONCATENATE($F2716," ",$G2716),AllocFactorMatrix,(AC$4+1),FALSE)*$E2718</f>
        <v>10.16443393911854</v>
      </c>
    </row>
    <row r="2717" spans="4:29" hidden="1" outlineLevel="1">
      <c r="F2717" s="61" t="str">
        <f>F2718</f>
        <v>RB_GUP</v>
      </c>
      <c r="G2717" s="20" t="str">
        <f>$G$14</f>
        <v>CUSTOMER</v>
      </c>
      <c r="H2717" s="24">
        <f t="shared" ca="1" si="1215"/>
        <v>116338.23145771073</v>
      </c>
      <c r="I2717" s="25">
        <f ca="1">VLOOKUP(CONCATENATE($F2717," ",$G2717),AllocFactorMatrix,(I$4+1),FALSE)*$E2718</f>
        <v>84353.247994565187</v>
      </c>
      <c r="J2717" s="25">
        <f ca="1">VLOOKUP(CONCATENATE($F2717," ",$G2717),AllocFactorMatrix,(J$4+1),FALSE)*$E2718</f>
        <v>20566.014032749492</v>
      </c>
      <c r="K2717" s="25">
        <f ca="1">VLOOKUP(CONCATENATE($F2717," ",$G2717),AllocFactorMatrix,(K$4+1),FALSE)*$E2718</f>
        <v>166.88096291790632</v>
      </c>
      <c r="L2717" s="25">
        <f ca="1">VLOOKUP(CONCATENATE($F2717," ",$G2717),AllocFactorMatrix,(L$4+1),FALSE)*$E2718</f>
        <v>23.673745870882026</v>
      </c>
      <c r="M2717" s="25">
        <f t="shared" ca="1" si="1211"/>
        <v>20756.568741538278</v>
      </c>
      <c r="N2717" s="25">
        <f ca="1">VLOOKUP(CONCATENATE($F2717," ",$G2717),AllocFactorMatrix,(N$4+1),FALSE)*$E2718</f>
        <v>343.18416375616772</v>
      </c>
      <c r="O2717" s="25">
        <f ca="1">VLOOKUP(CONCATENATE($F2717," ",$G2717),AllocFactorMatrix,(O$4+1),FALSE)*$E2718</f>
        <v>139.89346661286402</v>
      </c>
      <c r="P2717" s="25">
        <f ca="1">VLOOKUP(CONCATENATE($F2717," ",$G2717),AllocFactorMatrix,(P$4+1),FALSE)*$E2718</f>
        <v>67.905766717242329</v>
      </c>
      <c r="Q2717" s="25">
        <f ca="1">VLOOKUP(CONCATENATE($F2717," ",$G2717),AllocFactorMatrix,(Q$4+1),FALSE)*$E2718</f>
        <v>29.085392586467364</v>
      </c>
      <c r="R2717" s="25">
        <f t="shared" ca="1" si="1220"/>
        <v>580.06878967274145</v>
      </c>
      <c r="S2717" s="25">
        <f ca="1">VLOOKUP(CONCATENATE($F2717," ",$G2717),AllocFactorMatrix,(S$4+1),FALSE)*$E2718</f>
        <v>4.943191908022178</v>
      </c>
      <c r="T2717" s="25">
        <f ca="1">VLOOKUP(CONCATENATE($F2717," ",$G2717),AllocFactorMatrix,(T$4+1),FALSE)*$E2718</f>
        <v>87.080427661608297</v>
      </c>
      <c r="U2717" s="25">
        <f ca="1">VLOOKUP(CONCATENATE($F2717," ",$G2717),AllocFactorMatrix,(U$4+1),FALSE)*$E2718</f>
        <v>176.07286106696387</v>
      </c>
      <c r="V2717" s="25">
        <f ca="1">VLOOKUP(CONCATENATE($F2717," ",$G2717),AllocFactorMatrix,(V$4+1),FALSE)*$E2718</f>
        <v>43.630120023327905</v>
      </c>
      <c r="W2717" s="25">
        <f t="shared" ca="1" si="1221"/>
        <v>311.72660065992221</v>
      </c>
      <c r="X2717" s="25">
        <f ca="1">VLOOKUP(CONCATENATE($F2717," ",$G2717),AllocFactorMatrix,(X$4+1),FALSE)*$E2718</f>
        <v>116.14801951023519</v>
      </c>
      <c r="Y2717" s="25">
        <f ca="1">VLOOKUP(CONCATENATE($F2717," ",$G2717),AllocFactorMatrix,(Y$4+1),FALSE)*$E2718</f>
        <v>1.7814250868931887</v>
      </c>
      <c r="Z2717" s="25">
        <f t="shared" ca="1" si="1212"/>
        <v>117.92944459712838</v>
      </c>
      <c r="AA2717" s="25">
        <f ca="1">VLOOKUP(CONCATENATE($F2717," ",$G2717),AllocFactorMatrix,(AA$4+1),FALSE)*$E2718</f>
        <v>6.8942829258131058</v>
      </c>
      <c r="AB2717" s="25">
        <f ca="1">VLOOKUP(CONCATENATE($F2717," ",$G2717),AllocFactorMatrix,(AB$4+1),FALSE)*$E2718</f>
        <v>8862.316377176574</v>
      </c>
      <c r="AC2717" s="25">
        <f ca="1">VLOOKUP(CONCATENATE($F2717," ",$G2717),AllocFactorMatrix,(AC$4+1),FALSE)*$E2718</f>
        <v>1349.4792265750843</v>
      </c>
    </row>
    <row r="2718" spans="4:29" collapsed="1">
      <c r="D2718" s="58" t="s">
        <v>416</v>
      </c>
      <c r="E2718" s="22">
        <f>'Sch 4'!E516</f>
        <v>669476</v>
      </c>
      <c r="F2718" s="61" t="s">
        <v>73</v>
      </c>
      <c r="G2718" s="20" t="str">
        <f>$G$15</f>
        <v>TOTAL</v>
      </c>
      <c r="H2718" s="24">
        <f t="shared" ca="1" si="1215"/>
        <v>669476.00000000023</v>
      </c>
      <c r="I2718" s="25">
        <f ca="1">VLOOKUP(CONCATENATE($F2718," ",$G2718),AllocFactorMatrix,(I$4+1),FALSE)*$E2718</f>
        <v>389895.40635066072</v>
      </c>
      <c r="J2718" s="25">
        <f ca="1">VLOOKUP(CONCATENATE($F2718," ",$G2718),AllocFactorMatrix,(J$4+1),FALSE)*$E2718</f>
        <v>96832.048870424725</v>
      </c>
      <c r="K2718" s="25">
        <f ca="1">VLOOKUP(CONCATENATE($F2718," ",$G2718),AllocFactorMatrix,(K$4+1),FALSE)*$E2718</f>
        <v>948.81278129001828</v>
      </c>
      <c r="L2718" s="25">
        <f ca="1">VLOOKUP(CONCATENATE($F2718," ",$G2718),AllocFactorMatrix,(L$4+1),FALSE)*$E2718</f>
        <v>37.600116682292544</v>
      </c>
      <c r="M2718" s="25">
        <f t="shared" ca="1" si="1211"/>
        <v>97818.461768397043</v>
      </c>
      <c r="N2718" s="25">
        <f ca="1">VLOOKUP(CONCATENATE($F2718," ",$G2718),AllocFactorMatrix,(N$4+1),FALSE)*$E2718</f>
        <v>32088.69266572738</v>
      </c>
      <c r="O2718" s="25">
        <f ca="1">VLOOKUP(CONCATENATE($F2718," ",$G2718),AllocFactorMatrix,(O$4+1),FALSE)*$E2718</f>
        <v>8231.8304117046318</v>
      </c>
      <c r="P2718" s="25">
        <f ca="1">VLOOKUP(CONCATENATE($F2718," ",$G2718),AllocFactorMatrix,(P$4+1),FALSE)*$E2718</f>
        <v>525.86283410261024</v>
      </c>
      <c r="Q2718" s="25">
        <f ca="1">VLOOKUP(CONCATENATE($F2718," ",$G2718),AllocFactorMatrix,(Q$4+1),FALSE)*$E2718</f>
        <v>106.15963668484569</v>
      </c>
      <c r="R2718" s="25">
        <f t="shared" ca="1" si="1220"/>
        <v>40952.545548219467</v>
      </c>
      <c r="S2718" s="25">
        <f ca="1">VLOOKUP(CONCATENATE($F2718," ",$G2718),AllocFactorMatrix,(S$4+1),FALSE)*$E2718</f>
        <v>1822.0689675725166</v>
      </c>
      <c r="T2718" s="25">
        <f ca="1">VLOOKUP(CONCATENATE($F2718," ",$G2718),AllocFactorMatrix,(T$4+1),FALSE)*$E2718</f>
        <v>18801.073676742966</v>
      </c>
      <c r="U2718" s="25">
        <f ca="1">VLOOKUP(CONCATENATE($F2718," ",$G2718),AllocFactorMatrix,(U$4+1),FALSE)*$E2718</f>
        <v>88404.124312127489</v>
      </c>
      <c r="V2718" s="25">
        <f ca="1">VLOOKUP(CONCATENATE($F2718," ",$G2718),AllocFactorMatrix,(V$4+1),FALSE)*$E2718</f>
        <v>11254.675737451493</v>
      </c>
      <c r="W2718" s="25">
        <f t="shared" ca="1" si="1221"/>
        <v>120281.94269389447</v>
      </c>
      <c r="X2718" s="25">
        <f ca="1">VLOOKUP(CONCATENATE($F2718," ",$G2718),AllocFactorMatrix,(X$4+1),FALSE)*$E2718</f>
        <v>8754.7651121640265</v>
      </c>
      <c r="Y2718" s="25">
        <f ca="1">VLOOKUP(CONCATENATE($F2718," ",$G2718),AllocFactorMatrix,(Y$4+1),FALSE)*$E2718</f>
        <v>187.58342297718897</v>
      </c>
      <c r="Z2718" s="25">
        <f t="shared" ca="1" si="1212"/>
        <v>8942.3485351412146</v>
      </c>
      <c r="AA2718" s="25">
        <f ca="1">VLOOKUP(CONCATENATE($F2718," ",$G2718),AllocFactorMatrix,(AA$4+1),FALSE)*$E2718</f>
        <v>155.60324780793769</v>
      </c>
      <c r="AB2718" s="25">
        <f ca="1">VLOOKUP(CONCATENATE($F2718," ",$G2718),AllocFactorMatrix,(AB$4+1),FALSE)*$E2718</f>
        <v>9837.8663112618397</v>
      </c>
      <c r="AC2718" s="25">
        <f ca="1">VLOOKUP(CONCATENATE($F2718," ",$G2718),AllocFactorMatrix,(AC$4+1),FALSE)*$E2718</f>
        <v>1591.8255446174219</v>
      </c>
    </row>
    <row r="2719" spans="4:29" hidden="1" outlineLevel="1">
      <c r="F2719" s="61" t="str">
        <f>F2726</f>
        <v>CUST_DEP_FXNL</v>
      </c>
      <c r="G2719" s="20" t="str">
        <f>$G$8</f>
        <v>PRODUCTION</v>
      </c>
      <c r="H2719" s="24">
        <f t="shared" ca="1" si="1215"/>
        <v>381065.57989542937</v>
      </c>
      <c r="I2719" s="25">
        <f ca="1">VLOOKUP(CONCATENATE($F2719," ",$G2719),AllocFactorMatrix,(I$4+1),FALSE)*$E2726</f>
        <v>227685.01053847867</v>
      </c>
      <c r="J2719" s="25">
        <f ca="1">VLOOKUP(CONCATENATE($F2719," ",$G2719),AllocFactorMatrix,(J$4+1),FALSE)*$E2726</f>
        <v>50096.506595152794</v>
      </c>
      <c r="K2719" s="25">
        <f ca="1">VLOOKUP(CONCATENATE($F2719," ",$G2719),AllocFactorMatrix,(K$4+1),FALSE)*$E2726</f>
        <v>3495.5755229152046</v>
      </c>
      <c r="L2719" s="25">
        <f ca="1">VLOOKUP(CONCATENATE($F2719," ",$G2719),AllocFactorMatrix,(L$4+1),FALSE)*$E2726</f>
        <v>440.69962051035958</v>
      </c>
      <c r="M2719" s="25">
        <f t="shared" ref="M2719:M2726" ca="1" si="1222">SUBTOTAL(9,J2719:L2719)</f>
        <v>54032.781738578356</v>
      </c>
      <c r="N2719" s="25">
        <f ca="1">VLOOKUP(CONCATENATE($F2719," ",$G2719),AllocFactorMatrix,(N$4+1),FALSE)*$E2726</f>
        <v>15320.54610212696</v>
      </c>
      <c r="O2719" s="25">
        <f ca="1">VLOOKUP(CONCATENATE($F2719," ",$G2719),AllocFactorMatrix,(O$4+1),FALSE)*$E2726</f>
        <v>18342.765395357837</v>
      </c>
      <c r="P2719" s="25">
        <f ca="1">VLOOKUP(CONCATENATE($F2719," ",$G2719),AllocFactorMatrix,(P$4+1),FALSE)*$E2726</f>
        <v>4403.1695546771807</v>
      </c>
      <c r="Q2719" s="25">
        <f ca="1">VLOOKUP(CONCATENATE($F2719," ",$G2719),AllocFactorMatrix,(Q$4+1),FALSE)*$E2726</f>
        <v>273.8114326564488</v>
      </c>
      <c r="R2719" s="25">
        <f ca="1">SUBTOTAL(9,N2719:Q2719)</f>
        <v>38340.292484818427</v>
      </c>
      <c r="S2719" s="25">
        <f ca="1">VLOOKUP(CONCATENATE($F2719," ",$G2719),AllocFactorMatrix,(S$4+1),FALSE)*$E2726</f>
        <v>2629.0849491661779</v>
      </c>
      <c r="T2719" s="25">
        <f ca="1">VLOOKUP(CONCATENATE($F2719," ",$G2719),AllocFactorMatrix,(T$4+1),FALSE)*$E2726</f>
        <v>20557.006789670275</v>
      </c>
      <c r="U2719" s="25">
        <f ca="1">VLOOKUP(CONCATENATE($F2719," ",$G2719),AllocFactorMatrix,(U$4+1),FALSE)*$E2726</f>
        <v>29077.589045249275</v>
      </c>
      <c r="V2719" s="25">
        <f ca="1">VLOOKUP(CONCATENATE($F2719," ",$G2719),AllocFactorMatrix,(V$4+1),FALSE)*$E2726</f>
        <v>8282.2321997655326</v>
      </c>
      <c r="W2719" s="25">
        <f ca="1">SUBTOTAL(9,S2719:V2719)</f>
        <v>60545.91298385126</v>
      </c>
      <c r="X2719" s="25">
        <f ca="1">VLOOKUP(CONCATENATE($F2719," ",$G2719),AllocFactorMatrix,(X$4+1),FALSE)*$E2726</f>
        <v>330.68518645385285</v>
      </c>
      <c r="Y2719" s="25">
        <f ca="1">VLOOKUP(CONCATENATE($F2719," ",$G2719),AllocFactorMatrix,(Y$4+1),FALSE)*$E2726</f>
        <v>0</v>
      </c>
      <c r="Z2719" s="25">
        <f t="shared" ref="Z2719:Z2726" ca="1" si="1223">SUBTOTAL(9,X2719:Y2719)</f>
        <v>330.68518645385285</v>
      </c>
      <c r="AA2719" s="25">
        <f ca="1">VLOOKUP(CONCATENATE($F2719," ",$G2719),AllocFactorMatrix,(AA$4+1),FALSE)*$E2726</f>
        <v>0</v>
      </c>
      <c r="AB2719" s="25">
        <f ca="1">VLOOKUP(CONCATENATE($F2719," ",$G2719),AllocFactorMatrix,(AB$4+1),FALSE)*$E2726</f>
        <v>130.89696324892523</v>
      </c>
      <c r="AC2719" s="25">
        <f ca="1">VLOOKUP(CONCATENATE($F2719," ",$G2719),AllocFactorMatrix,(AC$4+1),FALSE)*$E2726</f>
        <v>0</v>
      </c>
    </row>
    <row r="2720" spans="4:29" hidden="1" outlineLevel="1">
      <c r="F2720" s="61" t="str">
        <f>F2726</f>
        <v>CUST_DEP_FXNL</v>
      </c>
      <c r="G2720" s="20" t="str">
        <f>$G$9</f>
        <v>BULKTRAN</v>
      </c>
      <c r="H2720" s="24">
        <f t="shared" ca="1" si="1215"/>
        <v>403569.51488351927</v>
      </c>
      <c r="I2720" s="25">
        <f ca="1">VLOOKUP(CONCATENATE($F2720," ",$G2720),AllocFactorMatrix,(I$4+1),FALSE)*$E2726</f>
        <v>241131.01286785863</v>
      </c>
      <c r="J2720" s="25">
        <f ca="1">VLOOKUP(CONCATENATE($F2720," ",$G2720),AllocFactorMatrix,(J$4+1),FALSE)*$E2726</f>
        <v>53054.969880808509</v>
      </c>
      <c r="K2720" s="25">
        <f ca="1">VLOOKUP(CONCATENATE($F2720," ",$G2720),AllocFactorMatrix,(K$4+1),FALSE)*$E2726</f>
        <v>3702.0077184843462</v>
      </c>
      <c r="L2720" s="25">
        <f ca="1">VLOOKUP(CONCATENATE($F2720," ",$G2720),AllocFactorMatrix,(L$4+1),FALSE)*$E2726</f>
        <v>466.72526053789107</v>
      </c>
      <c r="M2720" s="25">
        <f t="shared" ca="1" si="1222"/>
        <v>57223.702859830744</v>
      </c>
      <c r="N2720" s="25">
        <f ca="1">VLOOKUP(CONCATENATE($F2720," ",$G2720),AllocFactorMatrix,(N$4+1),FALSE)*$E2726</f>
        <v>16225.305260796997</v>
      </c>
      <c r="O2720" s="25">
        <f ca="1">VLOOKUP(CONCATENATE($F2720," ",$G2720),AllocFactorMatrix,(O$4+1),FALSE)*$E2726</f>
        <v>19426.002564330673</v>
      </c>
      <c r="P2720" s="25">
        <f ca="1">VLOOKUP(CONCATENATE($F2720," ",$G2720),AllocFactorMatrix,(P$4+1),FALSE)*$E2726</f>
        <v>4663.199971035393</v>
      </c>
      <c r="Q2720" s="25">
        <f ca="1">VLOOKUP(CONCATENATE($F2720," ",$G2720),AllocFactorMatrix,(Q$4+1),FALSE)*$E2726</f>
        <v>289.98144381617448</v>
      </c>
      <c r="R2720" s="25">
        <f t="shared" ref="R2720:R2726" ca="1" si="1224">SUBTOTAL(9,N2720:Q2720)</f>
        <v>40604.489239979237</v>
      </c>
      <c r="S2720" s="25">
        <f ca="1">VLOOKUP(CONCATENATE($F2720," ",$G2720),AllocFactorMatrix,(S$4+1),FALSE)*$E2726</f>
        <v>2784.3463002187627</v>
      </c>
      <c r="T2720" s="25">
        <f ca="1">VLOOKUP(CONCATENATE($F2720," ",$G2720),AllocFactorMatrix,(T$4+1),FALSE)*$E2726</f>
        <v>21771.00660689703</v>
      </c>
      <c r="U2720" s="25">
        <f ca="1">VLOOKUP(CONCATENATE($F2720," ",$G2720),AllocFactorMatrix,(U$4+1),FALSE)*$E2726</f>
        <v>30794.774243829143</v>
      </c>
      <c r="V2720" s="25">
        <f ca="1">VLOOKUP(CONCATENATE($F2720," ",$G2720),AllocFactorMatrix,(V$4+1),FALSE)*$E2726</f>
        <v>8771.3417515411984</v>
      </c>
      <c r="W2720" s="25">
        <f t="shared" ref="W2720:W2726" ca="1" si="1225">SUBTOTAL(9,S2720:V2720)</f>
        <v>64121.468902486136</v>
      </c>
      <c r="X2720" s="25">
        <f ca="1">VLOOKUP(CONCATENATE($F2720," ",$G2720),AllocFactorMatrix,(X$4+1),FALSE)*$E2726</f>
        <v>350.21389313873357</v>
      </c>
      <c r="Y2720" s="25">
        <f ca="1">VLOOKUP(CONCATENATE($F2720," ",$G2720),AllocFactorMatrix,(Y$4+1),FALSE)*$E2726</f>
        <v>0</v>
      </c>
      <c r="Z2720" s="25">
        <f t="shared" ca="1" si="1223"/>
        <v>350.21389313873357</v>
      </c>
      <c r="AA2720" s="25">
        <f ca="1">VLOOKUP(CONCATENATE($F2720," ",$G2720),AllocFactorMatrix,(AA$4+1),FALSE)*$E2726</f>
        <v>0</v>
      </c>
      <c r="AB2720" s="25">
        <f ca="1">VLOOKUP(CONCATENATE($F2720," ",$G2720),AllocFactorMatrix,(AB$4+1),FALSE)*$E2726</f>
        <v>138.62712022584387</v>
      </c>
      <c r="AC2720" s="25">
        <f ca="1">VLOOKUP(CONCATENATE($F2720," ",$G2720),AllocFactorMatrix,(AC$4+1),FALSE)*$E2726</f>
        <v>0</v>
      </c>
    </row>
    <row r="2721" spans="3:29" hidden="1" outlineLevel="1">
      <c r="F2721" s="61" t="str">
        <f>F2726</f>
        <v>CUST_DEP_FXNL</v>
      </c>
      <c r="G2721" s="20" t="str">
        <f>$G$10</f>
        <v>SUBTRAN</v>
      </c>
      <c r="H2721" s="24">
        <f t="shared" ca="1" si="1215"/>
        <v>151482.44505596525</v>
      </c>
      <c r="I2721" s="25">
        <f ca="1">VLOOKUP(CONCATENATE($F2721," ",$G2721),AllocFactorMatrix,(I$4+1),FALSE)*$E2726</f>
        <v>89527.095301373527</v>
      </c>
      <c r="J2721" s="25">
        <f ca="1">VLOOKUP(CONCATENATE($F2721," ",$G2721),AllocFactorMatrix,(J$4+1),FALSE)*$E2726</f>
        <v>19933.734023269481</v>
      </c>
      <c r="K2721" s="25">
        <f ca="1">VLOOKUP(CONCATENATE($F2721," ",$G2721),AllocFactorMatrix,(K$4+1),FALSE)*$E2726</f>
        <v>1386.3565390791302</v>
      </c>
      <c r="L2721" s="25">
        <f ca="1">VLOOKUP(CONCATENATE($F2721," ",$G2721),AllocFactorMatrix,(L$4+1),FALSE)*$E2726</f>
        <v>232.59601699166055</v>
      </c>
      <c r="M2721" s="25">
        <f t="shared" ca="1" si="1222"/>
        <v>21552.686579340272</v>
      </c>
      <c r="N2721" s="25">
        <f ca="1">VLOOKUP(CONCATENATE($F2721," ",$G2721),AllocFactorMatrix,(N$4+1),FALSE)*$E2726</f>
        <v>6350.1853982524208</v>
      </c>
      <c r="O2721" s="25">
        <f ca="1">VLOOKUP(CONCATENATE($F2721," ",$G2721),AllocFactorMatrix,(O$4+1),FALSE)*$E2726</f>
        <v>7566.8909157763273</v>
      </c>
      <c r="P2721" s="25">
        <f ca="1">VLOOKUP(CONCATENATE($F2721," ",$G2721),AllocFactorMatrix,(P$4+1),FALSE)*$E2726</f>
        <v>2351.1825625255524</v>
      </c>
      <c r="Q2721" s="25">
        <f ca="1">VLOOKUP(CONCATENATE($F2721," ",$G2721),AllocFactorMatrix,(Q$4+1),FALSE)*$E2726</f>
        <v>0</v>
      </c>
      <c r="R2721" s="25">
        <f t="shared" ca="1" si="1224"/>
        <v>16268.258876554301</v>
      </c>
      <c r="S2721" s="25">
        <f ca="1">VLOOKUP(CONCATENATE($F2721," ",$G2721),AllocFactorMatrix,(S$4+1),FALSE)*$E2726</f>
        <v>1015.9674806111414</v>
      </c>
      <c r="T2721" s="25">
        <f ca="1">VLOOKUP(CONCATENATE($F2721," ",$G2721),AllocFactorMatrix,(T$4+1),FALSE)*$E2726</f>
        <v>8422.0318295709058</v>
      </c>
      <c r="U2721" s="25">
        <f ca="1">VLOOKUP(CONCATENATE($F2721," ",$G2721),AllocFactorMatrix,(U$4+1),FALSE)*$E2726</f>
        <v>14529.755651951358</v>
      </c>
      <c r="V2721" s="25">
        <f ca="1">VLOOKUP(CONCATENATE($F2721," ",$G2721),AllocFactorMatrix,(V$4+1),FALSE)*$E2726</f>
        <v>0</v>
      </c>
      <c r="W2721" s="25">
        <f t="shared" ca="1" si="1225"/>
        <v>23967.754962133404</v>
      </c>
      <c r="X2721" s="25">
        <f ca="1">VLOOKUP(CONCATENATE($F2721," ",$G2721),AllocFactorMatrix,(X$4+1),FALSE)*$E2726</f>
        <v>137.04850736131402</v>
      </c>
      <c r="Y2721" s="25">
        <f ca="1">VLOOKUP(CONCATENATE($F2721," ",$G2721),AllocFactorMatrix,(Y$4+1),FALSE)*$E2726</f>
        <v>0</v>
      </c>
      <c r="Z2721" s="25">
        <f t="shared" ca="1" si="1223"/>
        <v>137.04850736131402</v>
      </c>
      <c r="AA2721" s="25">
        <f ca="1">VLOOKUP(CONCATENATE($F2721," ",$G2721),AllocFactorMatrix,(AA$4+1),FALSE)*$E2726</f>
        <v>0</v>
      </c>
      <c r="AB2721" s="25">
        <f ca="1">VLOOKUP(CONCATENATE($F2721," ",$G2721),AllocFactorMatrix,(AB$4+1),FALSE)*$E2726</f>
        <v>29.600829202404434</v>
      </c>
      <c r="AC2721" s="25">
        <f ca="1">VLOOKUP(CONCATENATE($F2721," ",$G2721),AllocFactorMatrix,(AC$4+1),FALSE)*$E2726</f>
        <v>0</v>
      </c>
    </row>
    <row r="2722" spans="3:29" hidden="1" outlineLevel="1">
      <c r="F2722" s="61" t="str">
        <f>F2726</f>
        <v>CUST_DEP_FXNL</v>
      </c>
      <c r="G2722" s="20" t="str">
        <f>$G$11</f>
        <v>DISTPRI</v>
      </c>
      <c r="H2722" s="24">
        <f t="shared" ca="1" si="1215"/>
        <v>389924.09865702101</v>
      </c>
      <c r="I2722" s="25">
        <f ca="1">VLOOKUP(CONCATENATE($F2722," ",$G2722),AllocFactorMatrix,(I$4+1),FALSE)*$E2726</f>
        <v>261335.81407922655</v>
      </c>
      <c r="J2722" s="25">
        <f ca="1">VLOOKUP(CONCATENATE($F2722," ",$G2722),AllocFactorMatrix,(J$4+1),FALSE)*$E2726</f>
        <v>57227.885474519753</v>
      </c>
      <c r="K2722" s="25">
        <f ca="1">VLOOKUP(CONCATENATE($F2722," ",$G2722),AllocFactorMatrix,(K$4+1),FALSE)*$E2726</f>
        <v>3985.707747591061</v>
      </c>
      <c r="L2722" s="25">
        <f ca="1">VLOOKUP(CONCATENATE($F2722," ",$G2722),AllocFactorMatrix,(L$4+1),FALSE)*$E2726</f>
        <v>0</v>
      </c>
      <c r="M2722" s="25">
        <f t="shared" ca="1" si="1222"/>
        <v>61213.593222110816</v>
      </c>
      <c r="N2722" s="25">
        <f ca="1">VLOOKUP(CONCATENATE($F2722," ",$G2722),AllocFactorMatrix,(N$4+1),FALSE)*$E2726</f>
        <v>18037.504607792274</v>
      </c>
      <c r="O2722" s="25">
        <f ca="1">VLOOKUP(CONCATENATE($F2722," ",$G2722),AllocFactorMatrix,(O$4+1),FALSE)*$E2726</f>
        <v>21526.174789459103</v>
      </c>
      <c r="P2722" s="25">
        <f ca="1">VLOOKUP(CONCATENATE($F2722," ",$G2722),AllocFactorMatrix,(P$4+1),FALSE)*$E2726</f>
        <v>0</v>
      </c>
      <c r="Q2722" s="25">
        <f ca="1">VLOOKUP(CONCATENATE($F2722," ",$G2722),AllocFactorMatrix,(Q$4+1),FALSE)*$E2726</f>
        <v>0</v>
      </c>
      <c r="R2722" s="25">
        <f t="shared" ca="1" si="1224"/>
        <v>39563.679397251377</v>
      </c>
      <c r="S2722" s="25">
        <f ca="1">VLOOKUP(CONCATENATE($F2722," ",$G2722),AllocFactorMatrix,(S$4+1),FALSE)*$E2726</f>
        <v>2938.8563142524663</v>
      </c>
      <c r="T2722" s="25">
        <f ca="1">VLOOKUP(CONCATENATE($F2722," ",$G2722),AllocFactorMatrix,(T$4+1),FALSE)*$E2726</f>
        <v>24380.094500953521</v>
      </c>
      <c r="U2722" s="25">
        <f ca="1">VLOOKUP(CONCATENATE($F2722," ",$G2722),AllocFactorMatrix,(U$4+1),FALSE)*$E2726</f>
        <v>0</v>
      </c>
      <c r="V2722" s="25">
        <f ca="1">VLOOKUP(CONCATENATE($F2722," ",$G2722),AllocFactorMatrix,(V$4+1),FALSE)*$E2726</f>
        <v>0</v>
      </c>
      <c r="W2722" s="25">
        <f t="shared" ca="1" si="1225"/>
        <v>27318.950815205986</v>
      </c>
      <c r="X2722" s="25">
        <f ca="1">VLOOKUP(CONCATENATE($F2722," ",$G2722),AllocFactorMatrix,(X$4+1),FALSE)*$E2726</f>
        <v>389.26599845484458</v>
      </c>
      <c r="Y2722" s="25">
        <f ca="1">VLOOKUP(CONCATENATE($F2722," ",$G2722),AllocFactorMatrix,(Y$4+1),FALSE)*$E2726</f>
        <v>0</v>
      </c>
      <c r="Z2722" s="25">
        <f t="shared" ca="1" si="1223"/>
        <v>389.26599845484458</v>
      </c>
      <c r="AA2722" s="25">
        <f ca="1">VLOOKUP(CONCATENATE($F2722," ",$G2722),AllocFactorMatrix,(AA$4+1),FALSE)*$E2726</f>
        <v>0</v>
      </c>
      <c r="AB2722" s="25">
        <f ca="1">VLOOKUP(CONCATENATE($F2722," ",$G2722),AllocFactorMatrix,(AB$4+1),FALSE)*$E2726</f>
        <v>102.79514477137452</v>
      </c>
      <c r="AC2722" s="25">
        <f ca="1">VLOOKUP(CONCATENATE($F2722," ",$G2722),AllocFactorMatrix,(AC$4+1),FALSE)*$E2726</f>
        <v>0</v>
      </c>
    </row>
    <row r="2723" spans="3:29" hidden="1" outlineLevel="1">
      <c r="F2723" s="61" t="str">
        <f>F2726</f>
        <v>CUST_DEP_FXNL</v>
      </c>
      <c r="G2723" s="20" t="str">
        <f>$G$12</f>
        <v>DISTSEC</v>
      </c>
      <c r="H2723" s="24">
        <f t="shared" ca="1" si="1215"/>
        <v>162945.85480256838</v>
      </c>
      <c r="I2723" s="25">
        <f ca="1">VLOOKUP(CONCATENATE($F2723," ",$G2723),AllocFactorMatrix,(I$4+1),FALSE)*$E2726</f>
        <v>129866.25104320282</v>
      </c>
      <c r="J2723" s="25">
        <f ca="1">VLOOKUP(CONCATENATE($F2723," ",$G2723),AllocFactorMatrix,(J$4+1),FALSE)*$E2726</f>
        <v>25357.489051065033</v>
      </c>
      <c r="K2723" s="25">
        <f ca="1">VLOOKUP(CONCATENATE($F2723," ",$G2723),AllocFactorMatrix,(K$4+1),FALSE)*$E2726</f>
        <v>0</v>
      </c>
      <c r="L2723" s="25">
        <f ca="1">VLOOKUP(CONCATENATE($F2723," ",$G2723),AllocFactorMatrix,(L$4+1),FALSE)*$E2726</f>
        <v>0</v>
      </c>
      <c r="M2723" s="25">
        <f t="shared" ca="1" si="1222"/>
        <v>25357.489051065033</v>
      </c>
      <c r="N2723" s="25">
        <f ca="1">VLOOKUP(CONCATENATE($F2723," ",$G2723),AllocFactorMatrix,(N$4+1),FALSE)*$E2726</f>
        <v>6533.4182545427911</v>
      </c>
      <c r="O2723" s="25">
        <f ca="1">VLOOKUP(CONCATENATE($F2723," ",$G2723),AllocFactorMatrix,(O$4+1),FALSE)*$E2726</f>
        <v>0</v>
      </c>
      <c r="P2723" s="25">
        <f ca="1">VLOOKUP(CONCATENATE($F2723," ",$G2723),AllocFactorMatrix,(P$4+1),FALSE)*$E2726</f>
        <v>0</v>
      </c>
      <c r="Q2723" s="25">
        <f ca="1">VLOOKUP(CONCATENATE($F2723," ",$G2723),AllocFactorMatrix,(Q$4+1),FALSE)*$E2726</f>
        <v>0</v>
      </c>
      <c r="R2723" s="25">
        <f t="shared" ca="1" si="1224"/>
        <v>6533.4182545427911</v>
      </c>
      <c r="S2723" s="25">
        <f ca="1">VLOOKUP(CONCATENATE($F2723," ",$G2723),AllocFactorMatrix,(S$4+1),FALSE)*$E2726</f>
        <v>826.09097554428422</v>
      </c>
      <c r="T2723" s="25">
        <f ca="1">VLOOKUP(CONCATENATE($F2723," ",$G2723),AllocFactorMatrix,(T$4+1),FALSE)*$E2726</f>
        <v>0</v>
      </c>
      <c r="U2723" s="25">
        <f ca="1">VLOOKUP(CONCATENATE($F2723," ",$G2723),AllocFactorMatrix,(U$4+1),FALSE)*$E2726</f>
        <v>0</v>
      </c>
      <c r="V2723" s="25">
        <f ca="1">VLOOKUP(CONCATENATE($F2723," ",$G2723),AllocFactorMatrix,(V$4+1),FALSE)*$E2726</f>
        <v>0</v>
      </c>
      <c r="W2723" s="25">
        <f t="shared" ca="1" si="1225"/>
        <v>826.09097554428422</v>
      </c>
      <c r="X2723" s="25">
        <f ca="1">VLOOKUP(CONCATENATE($F2723," ",$G2723),AllocFactorMatrix,(X$4+1),FALSE)*$E2726</f>
        <v>144.59859741398699</v>
      </c>
      <c r="Y2723" s="25">
        <f ca="1">VLOOKUP(CONCATENATE($F2723," ",$G2723),AllocFactorMatrix,(Y$4+1),FALSE)*$E2726</f>
        <v>0</v>
      </c>
      <c r="Z2723" s="25">
        <f t="shared" ca="1" si="1223"/>
        <v>144.59859741398699</v>
      </c>
      <c r="AA2723" s="25">
        <f ca="1">VLOOKUP(CONCATENATE($F2723," ",$G2723),AllocFactorMatrix,(AA$4+1),FALSE)*$E2726</f>
        <v>0</v>
      </c>
      <c r="AB2723" s="25">
        <f ca="1">VLOOKUP(CONCATENATE($F2723," ",$G2723),AllocFactorMatrix,(AB$4+1),FALSE)*$E2726</f>
        <v>218.00688079946895</v>
      </c>
      <c r="AC2723" s="25">
        <f ca="1">VLOOKUP(CONCATENATE($F2723," ",$G2723),AllocFactorMatrix,(AC$4+1),FALSE)*$E2726</f>
        <v>0</v>
      </c>
    </row>
    <row r="2724" spans="3:29" hidden="1" outlineLevel="1">
      <c r="F2724" s="61" t="str">
        <f>F2726</f>
        <v>CUST_DEP_FXNL</v>
      </c>
      <c r="G2724" s="20" t="str">
        <f>$G$13</f>
        <v>ENERGY</v>
      </c>
      <c r="H2724" s="24">
        <f t="shared" ca="1" si="1215"/>
        <v>15604.069752145928</v>
      </c>
      <c r="I2724" s="25">
        <f ca="1">VLOOKUP(CONCATENATE($F2724," ",$G2724),AllocFactorMatrix,(I$4+1),FALSE)*$E2726</f>
        <v>7620.3544572515011</v>
      </c>
      <c r="J2724" s="25">
        <f ca="1">VLOOKUP(CONCATENATE($F2724," ",$G2724),AllocFactorMatrix,(J$4+1),FALSE)*$E2726</f>
        <v>2139.352735724809</v>
      </c>
      <c r="K2724" s="25">
        <f ca="1">VLOOKUP(CONCATENATE($F2724," ",$G2724),AllocFactorMatrix,(K$4+1),FALSE)*$E2726</f>
        <v>146.16929371710359</v>
      </c>
      <c r="L2724" s="25">
        <f ca="1">VLOOKUP(CONCATENATE($F2724," ",$G2724),AllocFactorMatrix,(L$4+1),FALSE)*$E2726</f>
        <v>18.958757137109878</v>
      </c>
      <c r="M2724" s="25">
        <f t="shared" ca="1" si="1222"/>
        <v>2304.4807865790226</v>
      </c>
      <c r="N2724" s="25">
        <f ca="1">VLOOKUP(CONCATENATE($F2724," ",$G2724),AllocFactorMatrix,(N$4+1),FALSE)*$E2726</f>
        <v>756.68654039300282</v>
      </c>
      <c r="O2724" s="25">
        <f ca="1">VLOOKUP(CONCATENATE($F2724," ",$G2724),AllocFactorMatrix,(O$4+1),FALSE)*$E2726</f>
        <v>887.933464263617</v>
      </c>
      <c r="P2724" s="25">
        <f ca="1">VLOOKUP(CONCATENATE($F2724," ",$G2724),AllocFactorMatrix,(P$4+1),FALSE)*$E2726</f>
        <v>213.24288291830823</v>
      </c>
      <c r="Q2724" s="25">
        <f ca="1">VLOOKUP(CONCATENATE($F2724," ",$G2724),AllocFactorMatrix,(Q$4+1),FALSE)*$E2726</f>
        <v>12.878133559957865</v>
      </c>
      <c r="R2724" s="25">
        <f t="shared" ca="1" si="1224"/>
        <v>1870.7410211348858</v>
      </c>
      <c r="S2724" s="25">
        <f ca="1">VLOOKUP(CONCATENATE($F2724," ",$G2724),AllocFactorMatrix,(S$4+1),FALSE)*$E2726</f>
        <v>144.04099699519119</v>
      </c>
      <c r="T2724" s="25">
        <f ca="1">VLOOKUP(CONCATENATE($F2724," ",$G2724),AllocFactorMatrix,(T$4+1),FALSE)*$E2726</f>
        <v>1234.6455731005867</v>
      </c>
      <c r="U2724" s="25">
        <f ca="1">VLOOKUP(CONCATENATE($F2724," ",$G2724),AllocFactorMatrix,(U$4+1),FALSE)*$E2726</f>
        <v>1848.6026775152088</v>
      </c>
      <c r="V2724" s="25">
        <f ca="1">VLOOKUP(CONCATENATE($F2724," ",$G2724),AllocFactorMatrix,(V$4+1),FALSE)*$E2726</f>
        <v>537.88097377275437</v>
      </c>
      <c r="W2724" s="25">
        <f t="shared" ca="1" si="1225"/>
        <v>3765.1702213837407</v>
      </c>
      <c r="X2724" s="25">
        <f ca="1">VLOOKUP(CONCATENATE($F2724," ",$G2724),AllocFactorMatrix,(X$4+1),FALSE)*$E2726</f>
        <v>16.321733008754922</v>
      </c>
      <c r="Y2724" s="25">
        <f ca="1">VLOOKUP(CONCATENATE($F2724," ",$G2724),AllocFactorMatrix,(Y$4+1),FALSE)*$E2726</f>
        <v>0</v>
      </c>
      <c r="Z2724" s="25">
        <f t="shared" ca="1" si="1223"/>
        <v>16.321733008754922</v>
      </c>
      <c r="AA2724" s="25">
        <f ca="1">VLOOKUP(CONCATENATE($F2724," ",$G2724),AllocFactorMatrix,(AA$4+1),FALSE)*$E2726</f>
        <v>0</v>
      </c>
      <c r="AB2724" s="25">
        <f ca="1">VLOOKUP(CONCATENATE($F2724," ",$G2724),AllocFactorMatrix,(AB$4+1),FALSE)*$E2726</f>
        <v>27.001532788023184</v>
      </c>
      <c r="AC2724" s="25">
        <f ca="1">VLOOKUP(CONCATENATE($F2724," ",$G2724),AllocFactorMatrix,(AC$4+1),FALSE)*$E2726</f>
        <v>0</v>
      </c>
    </row>
    <row r="2725" spans="3:29" hidden="1" outlineLevel="1">
      <c r="F2725" s="61" t="str">
        <f>F2726</f>
        <v>CUST_DEP_FXNL</v>
      </c>
      <c r="G2725" s="20" t="str">
        <f>$G$14</f>
        <v>CUSTOMER</v>
      </c>
      <c r="H2725" s="24">
        <f t="shared" ca="1" si="1215"/>
        <v>335270.43695335148</v>
      </c>
      <c r="I2725" s="25">
        <f ca="1">VLOOKUP(CONCATENATE($F2725," ",$G2725),AllocFactorMatrix,(I$4+1),FALSE)*$E2726</f>
        <v>264251.65828968515</v>
      </c>
      <c r="J2725" s="25">
        <f ca="1">VLOOKUP(CONCATENATE($F2725," ",$G2725),AllocFactorMatrix,(J$4+1),FALSE)*$E2726</f>
        <v>56038.341382562787</v>
      </c>
      <c r="K2725" s="25">
        <f ca="1">VLOOKUP(CONCATENATE($F2725," ",$G2725),AllocFactorMatrix,(K$4+1),FALSE)*$E2726</f>
        <v>2713.8270954688951</v>
      </c>
      <c r="L2725" s="25">
        <f ca="1">VLOOKUP(CONCATENATE($F2725," ",$G2725),AllocFactorMatrix,(L$4+1),FALSE)*$E2726</f>
        <v>1970.1751588936982</v>
      </c>
      <c r="M2725" s="25">
        <f t="shared" ca="1" si="1222"/>
        <v>60722.343636925376</v>
      </c>
      <c r="N2725" s="25">
        <f ca="1">VLOOKUP(CONCATENATE($F2725," ",$G2725),AllocFactorMatrix,(N$4+1),FALSE)*$E2726</f>
        <v>683.47792057034167</v>
      </c>
      <c r="O2725" s="25">
        <f ca="1">VLOOKUP(CONCATENATE($F2725," ",$G2725),AllocFactorMatrix,(O$4+1),FALSE)*$E2726</f>
        <v>1171.2584823915515</v>
      </c>
      <c r="P2725" s="25">
        <f ca="1">VLOOKUP(CONCATENATE($F2725," ",$G2725),AllocFactorMatrix,(P$4+1),FALSE)*$E2726</f>
        <v>1724.6115548705227</v>
      </c>
      <c r="Q2725" s="25">
        <f ca="1">VLOOKUP(CONCATENATE($F2725," ",$G2725),AllocFactorMatrix,(Q$4+1),FALSE)*$E2726</f>
        <v>217.61747930506385</v>
      </c>
      <c r="R2725" s="25">
        <f t="shared" ca="1" si="1224"/>
        <v>3796.96543713748</v>
      </c>
      <c r="S2725" s="25">
        <f ca="1">VLOOKUP(CONCATENATE($F2725," ",$G2725),AllocFactorMatrix,(S$4+1),FALSE)*$E2726</f>
        <v>28.123882082240531</v>
      </c>
      <c r="T2725" s="25">
        <f ca="1">VLOOKUP(CONCATENATE($F2725," ",$G2725),AllocFactorMatrix,(T$4+1),FALSE)*$E2726</f>
        <v>355.3425542971209</v>
      </c>
      <c r="U2725" s="25">
        <f ca="1">VLOOKUP(CONCATENATE($F2725," ",$G2725),AllocFactorMatrix,(U$4+1),FALSE)*$E2726</f>
        <v>152.17022809627548</v>
      </c>
      <c r="V2725" s="25">
        <f ca="1">VLOOKUP(CONCATENATE($F2725," ",$G2725),AllocFactorMatrix,(V$4+1),FALSE)*$E2726</f>
        <v>68.460812305770531</v>
      </c>
      <c r="W2725" s="25">
        <f t="shared" ca="1" si="1225"/>
        <v>604.09747678140752</v>
      </c>
      <c r="X2725" s="25">
        <f ca="1">VLOOKUP(CONCATENATE($F2725," ",$G2725),AllocFactorMatrix,(X$4+1),FALSE)*$E2726</f>
        <v>18.394847583155688</v>
      </c>
      <c r="Y2725" s="25">
        <f ca="1">VLOOKUP(CONCATENATE($F2725," ",$G2725),AllocFactorMatrix,(Y$4+1),FALSE)*$E2726</f>
        <v>0</v>
      </c>
      <c r="Z2725" s="25">
        <f t="shared" ca="1" si="1223"/>
        <v>18.394847583155688</v>
      </c>
      <c r="AA2725" s="25">
        <f ca="1">VLOOKUP(CONCATENATE($F2725," ",$G2725),AllocFactorMatrix,(AA$4+1),FALSE)*$E2726</f>
        <v>0</v>
      </c>
      <c r="AB2725" s="25">
        <f ca="1">VLOOKUP(CONCATENATE($F2725," ",$G2725),AllocFactorMatrix,(AB$4+1),FALSE)*$E2726</f>
        <v>5876.9772652389865</v>
      </c>
      <c r="AC2725" s="25">
        <f ca="1">VLOOKUP(CONCATENATE($F2725," ",$G2725),AllocFactorMatrix,(AC$4+1),FALSE)*$E2726</f>
        <v>0</v>
      </c>
    </row>
    <row r="2726" spans="3:29" collapsed="1">
      <c r="D2726" s="58" t="s">
        <v>317</v>
      </c>
      <c r="E2726" s="22">
        <f>'Sch 4'!E506</f>
        <v>1839862</v>
      </c>
      <c r="F2726" s="61" t="s">
        <v>355</v>
      </c>
      <c r="G2726" s="20" t="str">
        <f>$G$15</f>
        <v>TOTAL</v>
      </c>
      <c r="H2726" s="24">
        <f t="shared" ca="1" si="1215"/>
        <v>1839862.0000000007</v>
      </c>
      <c r="I2726" s="25">
        <f ca="1">VLOOKUP(CONCATENATE($F2726," ",$G2726),AllocFactorMatrix,(I$4+1),FALSE)*$E2726</f>
        <v>1221417.1965770768</v>
      </c>
      <c r="J2726" s="25">
        <f ca="1">VLOOKUP(CONCATENATE($F2726," ",$G2726),AllocFactorMatrix,(J$4+1),FALSE)*$E2726</f>
        <v>263848.27914310317</v>
      </c>
      <c r="K2726" s="25">
        <f ca="1">VLOOKUP(CONCATENATE($F2726," ",$G2726),AllocFactorMatrix,(K$4+1),FALSE)*$E2726</f>
        <v>15429.64391725574</v>
      </c>
      <c r="L2726" s="25">
        <f ca="1">VLOOKUP(CONCATENATE($F2726," ",$G2726),AllocFactorMatrix,(L$4+1),FALSE)*$E2726</f>
        <v>3129.1548140707191</v>
      </c>
      <c r="M2726" s="25">
        <f t="shared" ca="1" si="1222"/>
        <v>282407.07787442964</v>
      </c>
      <c r="N2726" s="25">
        <f ca="1">VLOOKUP(CONCATENATE($F2726," ",$G2726),AllocFactorMatrix,(N$4+1),FALSE)*$E2726</f>
        <v>63907.124084474788</v>
      </c>
      <c r="O2726" s="25">
        <f ca="1">VLOOKUP(CONCATENATE($F2726," ",$G2726),AllocFactorMatrix,(O$4+1),FALSE)*$E2726</f>
        <v>68921.025611579113</v>
      </c>
      <c r="P2726" s="25">
        <f ca="1">VLOOKUP(CONCATENATE($F2726," ",$G2726),AllocFactorMatrix,(P$4+1),FALSE)*$E2726</f>
        <v>13355.406526026956</v>
      </c>
      <c r="Q2726" s="25">
        <f ca="1">VLOOKUP(CONCATENATE($F2726," ",$G2726),AllocFactorMatrix,(Q$4+1),FALSE)*$E2726</f>
        <v>794.28848933764505</v>
      </c>
      <c r="R2726" s="25">
        <f t="shared" ca="1" si="1224"/>
        <v>146977.8447114185</v>
      </c>
      <c r="S2726" s="25">
        <f ca="1">VLOOKUP(CONCATENATE($F2726," ",$G2726),AllocFactorMatrix,(S$4+1),FALSE)*$E2726</f>
        <v>10366.510898870265</v>
      </c>
      <c r="T2726" s="25">
        <f ca="1">VLOOKUP(CONCATENATE($F2726," ",$G2726),AllocFactorMatrix,(T$4+1),FALSE)*$E2726</f>
        <v>76720.12785448943</v>
      </c>
      <c r="U2726" s="25">
        <f ca="1">VLOOKUP(CONCATENATE($F2726," ",$G2726),AllocFactorMatrix,(U$4+1),FALSE)*$E2726</f>
        <v>76402.891846641258</v>
      </c>
      <c r="V2726" s="25">
        <f ca="1">VLOOKUP(CONCATENATE($F2726," ",$G2726),AllocFactorMatrix,(V$4+1),FALSE)*$E2726</f>
        <v>17659.915737385258</v>
      </c>
      <c r="W2726" s="25">
        <f t="shared" ca="1" si="1225"/>
        <v>181149.44633738621</v>
      </c>
      <c r="X2726" s="25">
        <f ca="1">VLOOKUP(CONCATENATE($F2726," ",$G2726),AllocFactorMatrix,(X$4+1),FALSE)*$E2726</f>
        <v>1386.5287634146425</v>
      </c>
      <c r="Y2726" s="25">
        <f ca="1">VLOOKUP(CONCATENATE($F2726," ",$G2726),AllocFactorMatrix,(Y$4+1),FALSE)*$E2726</f>
        <v>0</v>
      </c>
      <c r="Z2726" s="25">
        <f t="shared" ca="1" si="1223"/>
        <v>1386.5287634146425</v>
      </c>
      <c r="AA2726" s="25">
        <f ca="1">VLOOKUP(CONCATENATE($F2726," ",$G2726),AllocFactorMatrix,(AA$4+1),FALSE)*$E2726</f>
        <v>0</v>
      </c>
      <c r="AB2726" s="25">
        <f ca="1">VLOOKUP(CONCATENATE($F2726," ",$G2726),AllocFactorMatrix,(AB$4+1),FALSE)*$E2726</f>
        <v>6523.9057362750273</v>
      </c>
      <c r="AC2726" s="25">
        <f ca="1">VLOOKUP(CONCATENATE($F2726," ",$G2726),AllocFactorMatrix,(AC$4+1),FALSE)*$E2726</f>
        <v>0</v>
      </c>
    </row>
    <row r="2727" spans="3:29" hidden="1" outlineLevel="1">
      <c r="D2727" s="58"/>
      <c r="G2727" s="20" t="str">
        <f>$G$8</f>
        <v>PRODUCTION</v>
      </c>
      <c r="H2727" s="24">
        <f t="shared" ref="H2727:AC2727" ca="1" si="1226">+H2663+H2671+H2679+H2687+H2695+H2703+H2711+H2719</f>
        <v>3565574.6323569389</v>
      </c>
      <c r="I2727" s="24">
        <f t="shared" ca="1" si="1226"/>
        <v>1789186.4688988049</v>
      </c>
      <c r="J2727" s="24">
        <f t="shared" ca="1" si="1226"/>
        <v>445095.65839953965</v>
      </c>
      <c r="K2727" s="24">
        <f t="shared" ca="1" si="1226"/>
        <v>8113.7164125934514</v>
      </c>
      <c r="L2727" s="24">
        <f t="shared" ca="1" si="1226"/>
        <v>554.46986325403918</v>
      </c>
      <c r="M2727" s="24">
        <f t="shared" ca="1" si="1226"/>
        <v>453763.84467538714</v>
      </c>
      <c r="N2727" s="24">
        <f t="shared" ca="1" si="1226"/>
        <v>180593.14694039576</v>
      </c>
      <c r="O2727" s="24">
        <f t="shared" ca="1" si="1226"/>
        <v>65411.590771445248</v>
      </c>
      <c r="P2727" s="24">
        <f t="shared" ca="1" si="1226"/>
        <v>8127.9839817006268</v>
      </c>
      <c r="Q2727" s="24">
        <f t="shared" ca="1" si="1226"/>
        <v>1060.0540817373017</v>
      </c>
      <c r="R2727" s="24">
        <f t="shared" ca="1" si="1226"/>
        <v>255192.77577527895</v>
      </c>
      <c r="S2727" s="24">
        <f t="shared" ca="1" si="1226"/>
        <v>12557.060241515912</v>
      </c>
      <c r="T2727" s="24">
        <f t="shared" ca="1" si="1226"/>
        <v>128789.35438084343</v>
      </c>
      <c r="U2727" s="24">
        <f t="shared" ca="1" si="1226"/>
        <v>751922.27036964498</v>
      </c>
      <c r="V2727" s="24">
        <f t="shared" ca="1" si="1226"/>
        <v>121682.90411490692</v>
      </c>
      <c r="W2727" s="24">
        <f t="shared" ca="1" si="1226"/>
        <v>1014951.5891069113</v>
      </c>
      <c r="X2727" s="24">
        <f t="shared" ca="1" si="1226"/>
        <v>45190.163781593757</v>
      </c>
      <c r="Y2727" s="24">
        <f t="shared" ca="1" si="1226"/>
        <v>1082.9242132347615</v>
      </c>
      <c r="Z2727" s="24">
        <f t="shared" ca="1" si="1226"/>
        <v>46273.087994828515</v>
      </c>
      <c r="AA2727" s="24">
        <f t="shared" ca="1" si="1226"/>
        <v>782.11601840354831</v>
      </c>
      <c r="AB2727" s="24">
        <f t="shared" ca="1" si="1226"/>
        <v>4371.6860760592963</v>
      </c>
      <c r="AC2727" s="24">
        <f t="shared" ca="1" si="1226"/>
        <v>1053.0638112656966</v>
      </c>
    </row>
    <row r="2728" spans="3:29" hidden="1" outlineLevel="1">
      <c r="D2728" s="58"/>
      <c r="G2728" s="20" t="str">
        <f>$G$9</f>
        <v>BULKTRAN</v>
      </c>
      <c r="H2728" s="24">
        <f t="shared" ref="H2728:AC2728" ca="1" si="1227">+H2664+H2672+H2680+H2688+H2696+H2704+H2712+H2720</f>
        <v>1617472.5015085195</v>
      </c>
      <c r="I2728" s="24">
        <f t="shared" ca="1" si="1227"/>
        <v>836359.74442311423</v>
      </c>
      <c r="J2728" s="24">
        <f t="shared" ca="1" si="1227"/>
        <v>203624.69419013592</v>
      </c>
      <c r="K2728" s="24">
        <f t="shared" ca="1" si="1227"/>
        <v>5462.3968165471215</v>
      </c>
      <c r="L2728" s="24">
        <f t="shared" ca="1" si="1227"/>
        <v>510.09333868759927</v>
      </c>
      <c r="M2728" s="24">
        <f t="shared" ca="1" si="1227"/>
        <v>209597.18434537062</v>
      </c>
      <c r="N2728" s="24">
        <f t="shared" ca="1" si="1227"/>
        <v>79225.566983959696</v>
      </c>
      <c r="O2728" s="24">
        <f t="shared" ca="1" si="1227"/>
        <v>37368.167827386933</v>
      </c>
      <c r="P2728" s="24">
        <f t="shared" ca="1" si="1227"/>
        <v>6083.0619601519402</v>
      </c>
      <c r="Q2728" s="24">
        <f t="shared" ca="1" si="1227"/>
        <v>589.68927450783644</v>
      </c>
      <c r="R2728" s="24">
        <f t="shared" ca="1" si="1227"/>
        <v>123266.48604600641</v>
      </c>
      <c r="S2728" s="24">
        <f t="shared" ca="1" si="1227"/>
        <v>6568.7911424173126</v>
      </c>
      <c r="T2728" s="24">
        <f t="shared" ca="1" si="1227"/>
        <v>63028.09453660647</v>
      </c>
      <c r="U2728" s="24">
        <f t="shared" ca="1" si="1227"/>
        <v>306335.9339863123</v>
      </c>
      <c r="V2728" s="24">
        <f t="shared" ca="1" si="1227"/>
        <v>51998.543199333501</v>
      </c>
      <c r="W2728" s="24">
        <f t="shared" ca="1" si="1227"/>
        <v>427931.36286466959</v>
      </c>
      <c r="X2728" s="24">
        <f t="shared" ca="1" si="1227"/>
        <v>17450.198270004868</v>
      </c>
      <c r="Y2728" s="24">
        <f t="shared" ca="1" si="1227"/>
        <v>412.79987435366036</v>
      </c>
      <c r="Z2728" s="24">
        <f t="shared" ca="1" si="1227"/>
        <v>17862.998144358527</v>
      </c>
      <c r="AA2728" s="24">
        <f t="shared" ca="1" si="1227"/>
        <v>298.13480036850865</v>
      </c>
      <c r="AB2728" s="24">
        <f t="shared" ca="1" si="1227"/>
        <v>1755.17349672559</v>
      </c>
      <c r="AC2728" s="24">
        <f t="shared" ca="1" si="1227"/>
        <v>401.41738790600755</v>
      </c>
    </row>
    <row r="2729" spans="3:29" hidden="1" outlineLevel="1">
      <c r="D2729" s="58"/>
      <c r="G2729" s="20" t="str">
        <f>$G$10</f>
        <v>SUBTRAN</v>
      </c>
      <c r="H2729" s="24">
        <f t="shared" ref="H2729:AC2729" ca="1" si="1228">+H2665+H2673+H2681+H2689+H2697+H2705+H2713+H2721</f>
        <v>616834.34081444575</v>
      </c>
      <c r="I2729" s="24">
        <f t="shared" ca="1" si="1228"/>
        <v>310523.55171847419</v>
      </c>
      <c r="J2729" s="24">
        <f t="shared" ca="1" si="1228"/>
        <v>76505.565900321279</v>
      </c>
      <c r="K2729" s="24">
        <f t="shared" ca="1" si="1228"/>
        <v>2045.60069063431</v>
      </c>
      <c r="L2729" s="24">
        <f t="shared" ca="1" si="1228"/>
        <v>254.20882241509071</v>
      </c>
      <c r="M2729" s="24">
        <f t="shared" ca="1" si="1228"/>
        <v>78805.375413370683</v>
      </c>
      <c r="N2729" s="24">
        <f t="shared" ca="1" si="1228"/>
        <v>31006.93826977635</v>
      </c>
      <c r="O2729" s="24">
        <f t="shared" ca="1" si="1228"/>
        <v>14555.791843220215</v>
      </c>
      <c r="P2729" s="24">
        <f t="shared" ca="1" si="1228"/>
        <v>3067.0761057446393</v>
      </c>
      <c r="Q2729" s="24">
        <f t="shared" ca="1" si="1228"/>
        <v>0</v>
      </c>
      <c r="R2729" s="24">
        <f t="shared" ca="1" si="1228"/>
        <v>48629.8062187412</v>
      </c>
      <c r="S2729" s="24">
        <f t="shared" ca="1" si="1228"/>
        <v>2396.8563777782083</v>
      </c>
      <c r="T2729" s="24">
        <f t="shared" ca="1" si="1228"/>
        <v>24382.180756692214</v>
      </c>
      <c r="U2729" s="24">
        <f t="shared" ca="1" si="1228"/>
        <v>144537.06440550828</v>
      </c>
      <c r="V2729" s="24">
        <f t="shared" ca="1" si="1228"/>
        <v>0</v>
      </c>
      <c r="W2729" s="24">
        <f t="shared" ca="1" si="1228"/>
        <v>171316.1015399787</v>
      </c>
      <c r="X2729" s="24">
        <f t="shared" ca="1" si="1228"/>
        <v>6828.7514370989684</v>
      </c>
      <c r="Y2729" s="24">
        <f t="shared" ca="1" si="1228"/>
        <v>160.10344992167526</v>
      </c>
      <c r="Z2729" s="24">
        <f t="shared" ca="1" si="1228"/>
        <v>6988.8548870206432</v>
      </c>
      <c r="AA2729" s="24">
        <f t="shared" ca="1" si="1228"/>
        <v>109.88402575884518</v>
      </c>
      <c r="AB2729" s="24">
        <f t="shared" ca="1" si="1228"/>
        <v>374.77941410396119</v>
      </c>
      <c r="AC2729" s="24">
        <f t="shared" ca="1" si="1228"/>
        <v>85.987596997592021</v>
      </c>
    </row>
    <row r="2730" spans="3:29" hidden="1" outlineLevel="1">
      <c r="D2730" s="58"/>
      <c r="G2730" s="20" t="str">
        <f>$G$11</f>
        <v>DISTPRI</v>
      </c>
      <c r="H2730" s="24">
        <f t="shared" ref="H2730:AC2730" ca="1" si="1229">+H2666+H2674+H2682+H2690+H2698+H2706+H2714+H2722</f>
        <v>1354165.5700735168</v>
      </c>
      <c r="I2730" s="24">
        <f t="shared" ca="1" si="1229"/>
        <v>902072.97410207789</v>
      </c>
      <c r="J2730" s="24">
        <f t="shared" ca="1" si="1229"/>
        <v>218540.91507940763</v>
      </c>
      <c r="K2730" s="24">
        <f t="shared" ca="1" si="1229"/>
        <v>5868.1729924627898</v>
      </c>
      <c r="L2730" s="24">
        <f t="shared" ca="1" si="1229"/>
        <v>0</v>
      </c>
      <c r="M2730" s="24">
        <f t="shared" ca="1" si="1229"/>
        <v>224409.08807187044</v>
      </c>
      <c r="N2730" s="24">
        <f t="shared" ca="1" si="1229"/>
        <v>87600.151354239351</v>
      </c>
      <c r="O2730" s="24">
        <f t="shared" ca="1" si="1229"/>
        <v>41273.507286043125</v>
      </c>
      <c r="P2730" s="24">
        <f t="shared" ca="1" si="1229"/>
        <v>0</v>
      </c>
      <c r="Q2730" s="24">
        <f t="shared" ca="1" si="1229"/>
        <v>0</v>
      </c>
      <c r="R2730" s="24">
        <f t="shared" ca="1" si="1229"/>
        <v>128873.65864028246</v>
      </c>
      <c r="S2730" s="24">
        <f t="shared" ca="1" si="1229"/>
        <v>6906.2696541590922</v>
      </c>
      <c r="T2730" s="24">
        <f t="shared" ca="1" si="1229"/>
        <v>70268.779355875784</v>
      </c>
      <c r="U2730" s="24">
        <f t="shared" ca="1" si="1229"/>
        <v>0</v>
      </c>
      <c r="V2730" s="24">
        <f t="shared" ca="1" si="1229"/>
        <v>0</v>
      </c>
      <c r="W2730" s="24">
        <f t="shared" ca="1" si="1229"/>
        <v>77175.049010034883</v>
      </c>
      <c r="X2730" s="24">
        <f t="shared" ca="1" si="1229"/>
        <v>19267.396284328974</v>
      </c>
      <c r="Y2730" s="24">
        <f t="shared" ca="1" si="1229"/>
        <v>452.3043956560881</v>
      </c>
      <c r="Z2730" s="24">
        <f t="shared" ca="1" si="1229"/>
        <v>19719.700679985057</v>
      </c>
      <c r="AA2730" s="24">
        <f t="shared" ca="1" si="1229"/>
        <v>324.79371705317703</v>
      </c>
      <c r="AB2730" s="24">
        <f t="shared" ca="1" si="1229"/>
        <v>1293.3865275514195</v>
      </c>
      <c r="AC2730" s="24">
        <f t="shared" ca="1" si="1229"/>
        <v>296.91932466143572</v>
      </c>
    </row>
    <row r="2731" spans="3:29" hidden="1" outlineLevel="1">
      <c r="D2731" s="58"/>
      <c r="G2731" s="20" t="str">
        <f>$G$12</f>
        <v>DISTSEC</v>
      </c>
      <c r="H2731" s="24">
        <f t="shared" ref="H2731:AC2731" ca="1" si="1230">+H2667+H2675+H2683+H2691+H2699+H2707+H2715+H2723</f>
        <v>589398.8699956662</v>
      </c>
      <c r="I2731" s="24">
        <f t="shared" ca="1" si="1230"/>
        <v>448256.82362681156</v>
      </c>
      <c r="J2731" s="24">
        <f t="shared" ca="1" si="1230"/>
        <v>96831.953511549829</v>
      </c>
      <c r="K2731" s="24">
        <f t="shared" ca="1" si="1230"/>
        <v>0</v>
      </c>
      <c r="L2731" s="24">
        <f t="shared" ca="1" si="1230"/>
        <v>0</v>
      </c>
      <c r="M2731" s="24">
        <f t="shared" ca="1" si="1230"/>
        <v>96831.953511549829</v>
      </c>
      <c r="N2731" s="24">
        <f t="shared" ca="1" si="1230"/>
        <v>31728.920468044467</v>
      </c>
      <c r="O2731" s="24">
        <f t="shared" ca="1" si="1230"/>
        <v>0</v>
      </c>
      <c r="P2731" s="24">
        <f t="shared" ca="1" si="1230"/>
        <v>0</v>
      </c>
      <c r="Q2731" s="24">
        <f t="shared" ca="1" si="1230"/>
        <v>0</v>
      </c>
      <c r="R2731" s="24">
        <f t="shared" ca="1" si="1230"/>
        <v>31728.920468044467</v>
      </c>
      <c r="S2731" s="24">
        <f t="shared" ca="1" si="1230"/>
        <v>1941.2579231106015</v>
      </c>
      <c r="T2731" s="24">
        <f t="shared" ca="1" si="1230"/>
        <v>0</v>
      </c>
      <c r="U2731" s="24">
        <f t="shared" ca="1" si="1230"/>
        <v>0</v>
      </c>
      <c r="V2731" s="24">
        <f t="shared" ca="1" si="1230"/>
        <v>0</v>
      </c>
      <c r="W2731" s="24">
        <f t="shared" ca="1" si="1230"/>
        <v>1941.2579231106015</v>
      </c>
      <c r="X2731" s="24">
        <f t="shared" ca="1" si="1230"/>
        <v>7156.8827079396606</v>
      </c>
      <c r="Y2731" s="24">
        <f t="shared" ca="1" si="1230"/>
        <v>0</v>
      </c>
      <c r="Z2731" s="24">
        <f t="shared" ca="1" si="1230"/>
        <v>7156.8827079396606</v>
      </c>
      <c r="AA2731" s="24">
        <f t="shared" ca="1" si="1230"/>
        <v>114.34422867216625</v>
      </c>
      <c r="AB2731" s="24">
        <f t="shared" ca="1" si="1230"/>
        <v>2742.9014519680095</v>
      </c>
      <c r="AC2731" s="24">
        <f t="shared" ca="1" si="1230"/>
        <v>625.78607756995336</v>
      </c>
    </row>
    <row r="2732" spans="3:29" hidden="1" outlineLevel="1">
      <c r="D2732" s="58"/>
      <c r="G2732" s="20" t="str">
        <f>$G$13</f>
        <v>ENERGY</v>
      </c>
      <c r="H2732" s="24">
        <f t="shared" ref="H2732:AC2732" ca="1" si="1231">+H2668+H2676+H2684+H2692+H2700+H2708+H2716+H2724</f>
        <v>-110842.60013019484</v>
      </c>
      <c r="I2732" s="24">
        <f t="shared" ca="1" si="1231"/>
        <v>-38347.117098358285</v>
      </c>
      <c r="J2732" s="24">
        <f t="shared" ca="1" si="1231"/>
        <v>-12697.391390819883</v>
      </c>
      <c r="K2732" s="24">
        <f t="shared" ca="1" si="1231"/>
        <v>-23.683277735662102</v>
      </c>
      <c r="L2732" s="24">
        <f t="shared" ca="1" si="1231"/>
        <v>14.653854232280986</v>
      </c>
      <c r="M2732" s="24">
        <f t="shared" ca="1" si="1231"/>
        <v>-12706.420814323266</v>
      </c>
      <c r="N2732" s="24">
        <f t="shared" ca="1" si="1231"/>
        <v>-6423.0765411607081</v>
      </c>
      <c r="O2732" s="24">
        <f t="shared" ca="1" si="1231"/>
        <v>-1116.15303332754</v>
      </c>
      <c r="P2732" s="24">
        <f t="shared" ca="1" si="1231"/>
        <v>54.577835499685165</v>
      </c>
      <c r="Q2732" s="24">
        <f t="shared" ca="1" si="1231"/>
        <v>-19.647475257753946</v>
      </c>
      <c r="R2732" s="24">
        <f t="shared" ca="1" si="1231"/>
        <v>-7504.2992142463163</v>
      </c>
      <c r="S2732" s="24">
        <f t="shared" ca="1" si="1231"/>
        <v>-334.37938840426364</v>
      </c>
      <c r="T2732" s="24">
        <f t="shared" ca="1" si="1231"/>
        <v>-4482.8652040290945</v>
      </c>
      <c r="U2732" s="24">
        <f t="shared" ca="1" si="1231"/>
        <v>-38571.52326353376</v>
      </c>
      <c r="V2732" s="24">
        <f t="shared" ca="1" si="1231"/>
        <v>-5939.8349330019309</v>
      </c>
      <c r="W2732" s="24">
        <f t="shared" ca="1" si="1231"/>
        <v>-49328.602788969045</v>
      </c>
      <c r="X2732" s="24">
        <f t="shared" ca="1" si="1231"/>
        <v>-1931.1593126790237</v>
      </c>
      <c r="Y2732" s="24">
        <f t="shared" ca="1" si="1231"/>
        <v>-45.77268273061717</v>
      </c>
      <c r="Z2732" s="24">
        <f t="shared" ca="1" si="1231"/>
        <v>-1976.9319954096409</v>
      </c>
      <c r="AA2732" s="24">
        <f t="shared" ca="1" si="1231"/>
        <v>-44.716206079635107</v>
      </c>
      <c r="AB2732" s="24">
        <f t="shared" ca="1" si="1231"/>
        <v>-742.43537166650401</v>
      </c>
      <c r="AC2732" s="24">
        <f t="shared" ca="1" si="1231"/>
        <v>-192.07664114216368</v>
      </c>
    </row>
    <row r="2733" spans="3:29" hidden="1" outlineLevel="1">
      <c r="D2733" s="58"/>
      <c r="G2733" s="20" t="str">
        <f>$G$14</f>
        <v>CUSTOMER</v>
      </c>
      <c r="H2733" s="24">
        <f t="shared" ref="H2733:AC2733" ca="1" si="1232">+H2669+H2677+H2685+H2693+H2701+H2709+H2717+H2725</f>
        <v>1229055.305381109</v>
      </c>
      <c r="I2733" s="24">
        <f t="shared" ca="1" si="1232"/>
        <v>912348.41490042175</v>
      </c>
      <c r="J2733" s="24">
        <f t="shared" ca="1" si="1232"/>
        <v>214044.12430359045</v>
      </c>
      <c r="K2733" s="24">
        <f t="shared" ca="1" si="1232"/>
        <v>3995.9305437928197</v>
      </c>
      <c r="L2733" s="24">
        <f t="shared" ca="1" si="1232"/>
        <v>2152.0477075315575</v>
      </c>
      <c r="M2733" s="24">
        <f t="shared" ca="1" si="1232"/>
        <v>220192.10255491483</v>
      </c>
      <c r="N2733" s="24">
        <f t="shared" ca="1" si="1232"/>
        <v>3320.0791251260903</v>
      </c>
      <c r="O2733" s="24">
        <f t="shared" ca="1" si="1232"/>
        <v>2246.0278974210114</v>
      </c>
      <c r="P2733" s="24">
        <f t="shared" ca="1" si="1232"/>
        <v>2246.2936388933272</v>
      </c>
      <c r="Q2733" s="24">
        <f t="shared" ca="1" si="1232"/>
        <v>441.06347572801911</v>
      </c>
      <c r="R2733" s="24">
        <f t="shared" ca="1" si="1232"/>
        <v>8253.4641371684484</v>
      </c>
      <c r="S2733" s="24">
        <f t="shared" ca="1" si="1232"/>
        <v>66.101337588145668</v>
      </c>
      <c r="T2733" s="24">
        <f t="shared" ca="1" si="1232"/>
        <v>1024.3592867624168</v>
      </c>
      <c r="U2733" s="24">
        <f t="shared" ca="1" si="1232"/>
        <v>1504.8392451427126</v>
      </c>
      <c r="V2733" s="24">
        <f t="shared" ca="1" si="1232"/>
        <v>403.64550021889647</v>
      </c>
      <c r="W2733" s="24">
        <f t="shared" ca="1" si="1232"/>
        <v>2998.9453697121708</v>
      </c>
      <c r="X2733" s="24">
        <f t="shared" ca="1" si="1232"/>
        <v>910.72976607679618</v>
      </c>
      <c r="Y2733" s="24">
        <f t="shared" ca="1" si="1232"/>
        <v>13.686485199907349</v>
      </c>
      <c r="Z2733" s="24">
        <f t="shared" ca="1" si="1232"/>
        <v>924.41625127670363</v>
      </c>
      <c r="AA2733" s="24">
        <f t="shared" ca="1" si="1232"/>
        <v>52.966770694869638</v>
      </c>
      <c r="AB2733" s="24">
        <f t="shared" ca="1" si="1232"/>
        <v>73923.025903523434</v>
      </c>
      <c r="AC2733" s="24">
        <f t="shared" ca="1" si="1232"/>
        <v>10361.969493396644</v>
      </c>
    </row>
    <row r="2734" spans="3:29" collapsed="1">
      <c r="C2734" s="58" t="s">
        <v>417</v>
      </c>
      <c r="D2734" s="58"/>
      <c r="E2734" s="24">
        <f>+E2670+E2678+E2686+E2694+E2702+E2710+E2718+E2726</f>
        <v>8861658.620000001</v>
      </c>
      <c r="G2734" s="20" t="str">
        <f>$G$15</f>
        <v>TOTAL</v>
      </c>
      <c r="H2734" s="24">
        <f t="shared" ref="H2734:AC2734" ca="1" si="1233">+H2670+H2678+H2686+H2694+H2702+H2710+H2718+H2726</f>
        <v>8861658.6199999992</v>
      </c>
      <c r="I2734" s="24">
        <f t="shared" ca="1" si="1233"/>
        <v>5160400.8605713453</v>
      </c>
      <c r="J2734" s="24">
        <f t="shared" ca="1" si="1233"/>
        <v>1241945.5199937248</v>
      </c>
      <c r="K2734" s="24">
        <f t="shared" ca="1" si="1233"/>
        <v>25462.134178294829</v>
      </c>
      <c r="L2734" s="24">
        <f t="shared" ca="1" si="1233"/>
        <v>3485.4735861205672</v>
      </c>
      <c r="M2734" s="24">
        <f t="shared" ca="1" si="1233"/>
        <v>1270893.1277581402</v>
      </c>
      <c r="N2734" s="24">
        <f t="shared" ca="1" si="1233"/>
        <v>407051.72660038108</v>
      </c>
      <c r="O2734" s="24">
        <f t="shared" ca="1" si="1233"/>
        <v>159738.932592189</v>
      </c>
      <c r="P2734" s="24">
        <f t="shared" ca="1" si="1233"/>
        <v>19578.993521990218</v>
      </c>
      <c r="Q2734" s="24">
        <f t="shared" ca="1" si="1233"/>
        <v>2071.1593567154032</v>
      </c>
      <c r="R2734" s="24">
        <f t="shared" ca="1" si="1233"/>
        <v>588440.81207127555</v>
      </c>
      <c r="S2734" s="24">
        <f t="shared" ca="1" si="1233"/>
        <v>30101.957288165009</v>
      </c>
      <c r="T2734" s="24">
        <f t="shared" ca="1" si="1233"/>
        <v>283009.9031127512</v>
      </c>
      <c r="U2734" s="24">
        <f t="shared" ca="1" si="1233"/>
        <v>1165728.5847430744</v>
      </c>
      <c r="V2734" s="24">
        <f t="shared" ca="1" si="1233"/>
        <v>168145.25788145736</v>
      </c>
      <c r="W2734" s="24">
        <f t="shared" ca="1" si="1233"/>
        <v>1646985.7030254481</v>
      </c>
      <c r="X2734" s="24">
        <f t="shared" ca="1" si="1233"/>
        <v>94872.962934363983</v>
      </c>
      <c r="Y2734" s="24">
        <f t="shared" ca="1" si="1233"/>
        <v>2076.045735635475</v>
      </c>
      <c r="Z2734" s="24">
        <f t="shared" ca="1" si="1233"/>
        <v>96949.008669999472</v>
      </c>
      <c r="AA2734" s="24">
        <f t="shared" ca="1" si="1233"/>
        <v>1637.52335487148</v>
      </c>
      <c r="AB2734" s="24">
        <f t="shared" ca="1" si="1233"/>
        <v>83718.51749826521</v>
      </c>
      <c r="AC2734" s="24">
        <f t="shared" ca="1" si="1233"/>
        <v>12633.067050655169</v>
      </c>
    </row>
    <row r="2735" spans="3:29">
      <c r="D2735" s="58"/>
      <c r="E2735" s="24"/>
      <c r="H2735" s="24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</row>
    <row r="2736" spans="3:29">
      <c r="C2736" s="58" t="s">
        <v>590</v>
      </c>
    </row>
    <row r="2737" spans="4:29" hidden="1" outlineLevel="1">
      <c r="F2737" s="61" t="str">
        <f>F2744</f>
        <v>CUST_DEP_FXNL</v>
      </c>
      <c r="G2737" s="20" t="str">
        <f>$G$8</f>
        <v>PRODUCTION</v>
      </c>
      <c r="H2737" s="24">
        <f t="shared" ref="H2737:H2760" ca="1" si="1234">SUBTOTAL(9,I2737:AC2737)</f>
        <v>-50511.315555720328</v>
      </c>
      <c r="I2737" s="25">
        <f ca="1">VLOOKUP(CONCATENATE($F2737," ",$G2737),AllocFactorMatrix,(I$4+1),FALSE)*$E2744</f>
        <v>-30180.289224160766</v>
      </c>
      <c r="J2737" s="25">
        <f ca="1">VLOOKUP(CONCATENATE($F2737," ",$G2737),AllocFactorMatrix,(J$4+1),FALSE)*$E2744</f>
        <v>-6640.4330025330046</v>
      </c>
      <c r="K2737" s="25">
        <f ca="1">VLOOKUP(CONCATENATE($F2737," ",$G2737),AllocFactorMatrix,(K$4+1),FALSE)*$E2744</f>
        <v>-463.34837781799803</v>
      </c>
      <c r="L2737" s="25">
        <f ca="1">VLOOKUP(CONCATENATE($F2737," ",$G2737),AllocFactorMatrix,(L$4+1),FALSE)*$E2744</f>
        <v>-58.415975546764308</v>
      </c>
      <c r="M2737" s="25">
        <f t="shared" ref="M2737:M2752" ca="1" si="1235">SUBTOTAL(9,J2737:L2737)</f>
        <v>-7162.197355897767</v>
      </c>
      <c r="N2737" s="25">
        <f ca="1">VLOOKUP(CONCATENATE($F2737," ",$G2737),AllocFactorMatrix,(N$4+1),FALSE)*$E2744</f>
        <v>-2030.7815228624318</v>
      </c>
      <c r="O2737" s="25">
        <f ca="1">VLOOKUP(CONCATENATE($F2737," ",$G2737),AllocFactorMatrix,(O$4+1),FALSE)*$E2744</f>
        <v>-2431.3851996386502</v>
      </c>
      <c r="P2737" s="25">
        <f ca="1">VLOOKUP(CONCATENATE($F2737," ",$G2737),AllocFactorMatrix,(P$4+1),FALSE)*$E2744</f>
        <v>-583.65252217918101</v>
      </c>
      <c r="Q2737" s="25">
        <f ca="1">VLOOKUP(CONCATENATE($F2737," ",$G2737),AllocFactorMatrix,(Q$4+1),FALSE)*$E2744</f>
        <v>-36.294476350944855</v>
      </c>
      <c r="R2737" s="25">
        <f ca="1">SUBTOTAL(9,N2737:Q2737)</f>
        <v>-5082.1137210312081</v>
      </c>
      <c r="S2737" s="25">
        <f ca="1">VLOOKUP(CONCATENATE($F2737," ",$G2737),AllocFactorMatrix,(S$4+1),FALSE)*$E2744</f>
        <v>-348.49261254865837</v>
      </c>
      <c r="T2737" s="25">
        <f ca="1">VLOOKUP(CONCATENATE($F2737," ",$G2737),AllocFactorMatrix,(T$4+1),FALSE)*$E2744</f>
        <v>-2724.8891309445044</v>
      </c>
      <c r="U2737" s="25">
        <f ca="1">VLOOKUP(CONCATENATE($F2737," ",$G2737),AllocFactorMatrix,(U$4+1),FALSE)*$E2744</f>
        <v>-3854.3162997486952</v>
      </c>
      <c r="V2737" s="25">
        <f ca="1">VLOOKUP(CONCATENATE($F2737," ",$G2737),AllocFactorMatrix,(V$4+1),FALSE)*$E2744</f>
        <v>-1097.8331977999837</v>
      </c>
      <c r="W2737" s="25">
        <f ca="1">SUBTOTAL(9,S2737:V2737)</f>
        <v>-8025.531241041841</v>
      </c>
      <c r="X2737" s="25">
        <f ca="1">VLOOKUP(CONCATENATE($F2737," ",$G2737),AllocFactorMatrix,(X$4+1),FALSE)*$E2744</f>
        <v>-43.833252552372848</v>
      </c>
      <c r="Y2737" s="25">
        <f ca="1">VLOOKUP(CONCATENATE($F2737," ",$G2737),AllocFactorMatrix,(Y$4+1),FALSE)*$E2744</f>
        <v>0</v>
      </c>
      <c r="Z2737" s="25">
        <f t="shared" ref="Z2737:Z2752" ca="1" si="1236">SUBTOTAL(9,X2737:Y2737)</f>
        <v>-43.833252552372848</v>
      </c>
      <c r="AA2737" s="25">
        <f ca="1">VLOOKUP(CONCATENATE($F2737," ",$G2737),AllocFactorMatrix,(AA$4+1),FALSE)*$E2744</f>
        <v>0</v>
      </c>
      <c r="AB2737" s="25">
        <f ca="1">VLOOKUP(CONCATENATE($F2737," ",$G2737),AllocFactorMatrix,(AB$4+1),FALSE)*$E2744</f>
        <v>-17.350761036371658</v>
      </c>
      <c r="AC2737" s="25">
        <f ca="1">VLOOKUP(CONCATENATE($F2737," ",$G2737),AllocFactorMatrix,(AC$4+1),FALSE)*$E2744</f>
        <v>0</v>
      </c>
    </row>
    <row r="2738" spans="4:29" hidden="1" outlineLevel="1">
      <c r="F2738" s="61" t="str">
        <f>F2744</f>
        <v>CUST_DEP_FXNL</v>
      </c>
      <c r="G2738" s="20" t="str">
        <f>$G$9</f>
        <v>BULKTRAN</v>
      </c>
      <c r="H2738" s="24">
        <f t="shared" ca="1" si="1234"/>
        <v>-53494.275501199401</v>
      </c>
      <c r="I2738" s="25">
        <f ca="1">VLOOKUP(CONCATENATE($F2738," ",$G2738),AllocFactorMatrix,(I$4+1),FALSE)*$E2744</f>
        <v>-31962.594691919461</v>
      </c>
      <c r="J2738" s="25">
        <f ca="1">VLOOKUP(CONCATENATE($F2738," ",$G2738),AllocFactorMatrix,(J$4+1),FALSE)*$E2744</f>
        <v>-7032.585640991656</v>
      </c>
      <c r="K2738" s="25">
        <f ca="1">VLOOKUP(CONCATENATE($F2738," ",$G2738),AllocFactorMatrix,(K$4+1),FALSE)*$E2744</f>
        <v>-490.71154657785951</v>
      </c>
      <c r="L2738" s="25">
        <f ca="1">VLOOKUP(CONCATENATE($F2738," ",$G2738),AllocFactorMatrix,(L$4+1),FALSE)*$E2744</f>
        <v>-61.865747411048069</v>
      </c>
      <c r="M2738" s="25">
        <f t="shared" ca="1" si="1235"/>
        <v>-7585.1629349805635</v>
      </c>
      <c r="N2738" s="25">
        <f ca="1">VLOOKUP(CONCATENATE($F2738," ",$G2738),AllocFactorMatrix,(N$4+1),FALSE)*$E2744</f>
        <v>-2150.7098968133173</v>
      </c>
      <c r="O2738" s="25">
        <f ca="1">VLOOKUP(CONCATENATE($F2738," ",$G2738),AllocFactorMatrix,(O$4+1),FALSE)*$E2744</f>
        <v>-2574.9713363836349</v>
      </c>
      <c r="P2738" s="25">
        <f ca="1">VLOOKUP(CONCATENATE($F2738," ",$G2738),AllocFactorMatrix,(P$4+1),FALSE)*$E2744</f>
        <v>-618.12028601751911</v>
      </c>
      <c r="Q2738" s="25">
        <f ca="1">VLOOKUP(CONCATENATE($F2738," ",$G2738),AllocFactorMatrix,(Q$4+1),FALSE)*$E2744</f>
        <v>-38.437856858973298</v>
      </c>
      <c r="R2738" s="25">
        <f t="shared" ref="R2738:R2744" ca="1" si="1237">SUBTOTAL(9,N2738:Q2738)</f>
        <v>-5382.2393760734449</v>
      </c>
      <c r="S2738" s="25">
        <f ca="1">VLOOKUP(CONCATENATE($F2738," ",$G2738),AllocFactorMatrix,(S$4+1),FALSE)*$E2744</f>
        <v>-369.07294178956408</v>
      </c>
      <c r="T2738" s="25">
        <f ca="1">VLOOKUP(CONCATENATE($F2738," ",$G2738),AllocFactorMatrix,(T$4+1),FALSE)*$E2744</f>
        <v>-2885.8082248950909</v>
      </c>
      <c r="U2738" s="25">
        <f ca="1">VLOOKUP(CONCATENATE($F2738," ",$G2738),AllocFactorMatrix,(U$4+1),FALSE)*$E2744</f>
        <v>-4081.934032782684</v>
      </c>
      <c r="V2738" s="25">
        <f ca="1">VLOOKUP(CONCATENATE($F2738," ",$G2738),AllocFactorMatrix,(V$4+1),FALSE)*$E2744</f>
        <v>-1162.6660460405337</v>
      </c>
      <c r="W2738" s="25">
        <f t="shared" ref="W2738:W2744" ca="1" si="1238">SUBTOTAL(9,S2738:V2738)</f>
        <v>-8499.4812455078718</v>
      </c>
      <c r="X2738" s="25">
        <f ca="1">VLOOKUP(CONCATENATE($F2738," ",$G2738),AllocFactorMatrix,(X$4+1),FALSE)*$E2744</f>
        <v>-46.421837609112437</v>
      </c>
      <c r="Y2738" s="25">
        <f ca="1">VLOOKUP(CONCATENATE($F2738," ",$G2738),AllocFactorMatrix,(Y$4+1),FALSE)*$E2744</f>
        <v>0</v>
      </c>
      <c r="Z2738" s="25">
        <f t="shared" ca="1" si="1236"/>
        <v>-46.421837609112437</v>
      </c>
      <c r="AA2738" s="25">
        <f ca="1">VLOOKUP(CONCATENATE($F2738," ",$G2738),AllocFactorMatrix,(AA$4+1),FALSE)*$E2744</f>
        <v>0</v>
      </c>
      <c r="AB2738" s="25">
        <f ca="1">VLOOKUP(CONCATENATE($F2738," ",$G2738),AllocFactorMatrix,(AB$4+1),FALSE)*$E2744</f>
        <v>-18.37541510894242</v>
      </c>
      <c r="AC2738" s="25">
        <f ca="1">VLOOKUP(CONCATENATE($F2738," ",$G2738),AllocFactorMatrix,(AC$4+1),FALSE)*$E2744</f>
        <v>0</v>
      </c>
    </row>
    <row r="2739" spans="4:29" hidden="1" outlineLevel="1">
      <c r="F2739" s="61" t="str">
        <f>F2744</f>
        <v>CUST_DEP_FXNL</v>
      </c>
      <c r="G2739" s="20" t="str">
        <f>$G$10</f>
        <v>SUBTRAN</v>
      </c>
      <c r="H2739" s="24">
        <f t="shared" ca="1" si="1234"/>
        <v>-20079.424611043705</v>
      </c>
      <c r="I2739" s="25">
        <f ca="1">VLOOKUP(CONCATENATE($F2739," ",$G2739),AllocFactorMatrix,(I$4+1),FALSE)*$E2744</f>
        <v>-11867.06855758442</v>
      </c>
      <c r="J2739" s="25">
        <f ca="1">VLOOKUP(CONCATENATE($F2739," ",$G2739),AllocFactorMatrix,(J$4+1),FALSE)*$E2744</f>
        <v>-2642.2725708511039</v>
      </c>
      <c r="K2739" s="25">
        <f ca="1">VLOOKUP(CONCATENATE($F2739," ",$G2739),AllocFactorMatrix,(K$4+1),FALSE)*$E2744</f>
        <v>-183.76546272528395</v>
      </c>
      <c r="L2739" s="25">
        <f ca="1">VLOOKUP(CONCATENATE($F2739," ",$G2739),AllocFactorMatrix,(L$4+1),FALSE)*$E2744</f>
        <v>-30.831256957118754</v>
      </c>
      <c r="M2739" s="25">
        <f t="shared" ca="1" si="1235"/>
        <v>-2856.869290533507</v>
      </c>
      <c r="N2739" s="25">
        <f ca="1">VLOOKUP(CONCATENATE($F2739," ",$G2739),AllocFactorMatrix,(N$4+1),FALSE)*$E2744</f>
        <v>-841.7349543259096</v>
      </c>
      <c r="O2739" s="25">
        <f ca="1">VLOOKUP(CONCATENATE($F2739," ",$G2739),AllocFactorMatrix,(O$4+1),FALSE)*$E2744</f>
        <v>-1003.012696469141</v>
      </c>
      <c r="P2739" s="25">
        <f ca="1">VLOOKUP(CONCATENATE($F2739," ",$G2739),AllocFactorMatrix,(P$4+1),FALSE)*$E2744</f>
        <v>-311.65586872848849</v>
      </c>
      <c r="Q2739" s="25">
        <f ca="1">VLOOKUP(CONCATENATE($F2739," ",$G2739),AllocFactorMatrix,(Q$4+1),FALSE)*$E2744</f>
        <v>0</v>
      </c>
      <c r="R2739" s="25">
        <f t="shared" ca="1" si="1237"/>
        <v>-2156.4035195235392</v>
      </c>
      <c r="S2739" s="25">
        <f ca="1">VLOOKUP(CONCATENATE($F2739," ",$G2739),AllocFactorMatrix,(S$4+1),FALSE)*$E2744</f>
        <v>-134.6693501459302</v>
      </c>
      <c r="T2739" s="25">
        <f ca="1">VLOOKUP(CONCATENATE($F2739," ",$G2739),AllocFactorMatrix,(T$4+1),FALSE)*$E2744</f>
        <v>-1116.3640323550487</v>
      </c>
      <c r="U2739" s="25">
        <f ca="1">VLOOKUP(CONCATENATE($F2739," ",$G2739),AllocFactorMatrix,(U$4+1),FALSE)*$E2744</f>
        <v>-1925.9600221164678</v>
      </c>
      <c r="V2739" s="25">
        <f ca="1">VLOOKUP(CONCATENATE($F2739," ",$G2739),AllocFactorMatrix,(V$4+1),FALSE)*$E2744</f>
        <v>0</v>
      </c>
      <c r="W2739" s="25">
        <f t="shared" ca="1" si="1238"/>
        <v>-3176.9934046174467</v>
      </c>
      <c r="X2739" s="25">
        <f ca="1">VLOOKUP(CONCATENATE($F2739," ",$G2739),AllocFactorMatrix,(X$4+1),FALSE)*$E2744</f>
        <v>-18.16616552895551</v>
      </c>
      <c r="Y2739" s="25">
        <f ca="1">VLOOKUP(CONCATENATE($F2739," ",$G2739),AllocFactorMatrix,(Y$4+1),FALSE)*$E2744</f>
        <v>0</v>
      </c>
      <c r="Z2739" s="25">
        <f t="shared" ca="1" si="1236"/>
        <v>-18.16616552895551</v>
      </c>
      <c r="AA2739" s="25">
        <f ca="1">VLOOKUP(CONCATENATE($F2739," ",$G2739),AllocFactorMatrix,(AA$4+1),FALSE)*$E2744</f>
        <v>0</v>
      </c>
      <c r="AB2739" s="25">
        <f ca="1">VLOOKUP(CONCATENATE($F2739," ",$G2739),AllocFactorMatrix,(AB$4+1),FALSE)*$E2744</f>
        <v>-3.9236732558315346</v>
      </c>
      <c r="AC2739" s="25">
        <f ca="1">VLOOKUP(CONCATENATE($F2739," ",$G2739),AllocFactorMatrix,(AC$4+1),FALSE)*$E2744</f>
        <v>0</v>
      </c>
    </row>
    <row r="2740" spans="4:29" hidden="1" outlineLevel="1">
      <c r="F2740" s="61" t="str">
        <f>F2744</f>
        <v>CUST_DEP_FXNL</v>
      </c>
      <c r="G2740" s="20" t="str">
        <f>$G$11</f>
        <v>DISTPRI</v>
      </c>
      <c r="H2740" s="24">
        <f t="shared" ca="1" si="1234"/>
        <v>-51685.537159901432</v>
      </c>
      <c r="I2740" s="25">
        <f ca="1">VLOOKUP(CONCATENATE($F2740," ",$G2740),AllocFactorMatrix,(I$4+1),FALSE)*$E2744</f>
        <v>-34640.79798177856</v>
      </c>
      <c r="J2740" s="25">
        <f ca="1">VLOOKUP(CONCATENATE($F2740," ",$G2740),AllocFactorMatrix,(J$4+1),FALSE)*$E2744</f>
        <v>-7585.7173523342972</v>
      </c>
      <c r="K2740" s="25">
        <f ca="1">VLOOKUP(CONCATENATE($F2740," ",$G2740),AllocFactorMatrix,(K$4+1),FALSE)*$E2744</f>
        <v>-528.31678423093933</v>
      </c>
      <c r="L2740" s="25">
        <f ca="1">VLOOKUP(CONCATENATE($F2740," ",$G2740),AllocFactorMatrix,(L$4+1),FALSE)*$E2744</f>
        <v>0</v>
      </c>
      <c r="M2740" s="25">
        <f t="shared" ca="1" si="1235"/>
        <v>-8114.0341365652366</v>
      </c>
      <c r="N2740" s="25">
        <f ca="1">VLOOKUP(CONCATENATE($F2740," ",$G2740),AllocFactorMatrix,(N$4+1),FALSE)*$E2744</f>
        <v>-2390.9220227446804</v>
      </c>
      <c r="O2740" s="25">
        <f ca="1">VLOOKUP(CONCATENATE($F2740," ",$G2740),AllocFactorMatrix,(O$4+1),FALSE)*$E2744</f>
        <v>-2853.3550781373042</v>
      </c>
      <c r="P2740" s="25">
        <f ca="1">VLOOKUP(CONCATENATE($F2740," ",$G2740),AllocFactorMatrix,(P$4+1),FALSE)*$E2744</f>
        <v>0</v>
      </c>
      <c r="Q2740" s="25">
        <f ca="1">VLOOKUP(CONCATENATE($F2740," ",$G2740),AllocFactorMatrix,(Q$4+1),FALSE)*$E2744</f>
        <v>0</v>
      </c>
      <c r="R2740" s="25">
        <f t="shared" ca="1" si="1237"/>
        <v>-5244.2771008819846</v>
      </c>
      <c r="S2740" s="25">
        <f ca="1">VLOOKUP(CONCATENATE($F2740," ",$G2740),AllocFactorMatrix,(S$4+1),FALSE)*$E2744</f>
        <v>-389.55367919312818</v>
      </c>
      <c r="T2740" s="25">
        <f ca="1">VLOOKUP(CONCATENATE($F2740," ",$G2740),AllocFactorMatrix,(T$4+1),FALSE)*$E2744</f>
        <v>-3231.6501714846049</v>
      </c>
      <c r="U2740" s="25">
        <f ca="1">VLOOKUP(CONCATENATE($F2740," ",$G2740),AllocFactorMatrix,(U$4+1),FALSE)*$E2744</f>
        <v>0</v>
      </c>
      <c r="V2740" s="25">
        <f ca="1">VLOOKUP(CONCATENATE($F2740," ",$G2740),AllocFactorMatrix,(V$4+1),FALSE)*$E2744</f>
        <v>0</v>
      </c>
      <c r="W2740" s="25">
        <f t="shared" ca="1" si="1238"/>
        <v>-3621.203850677733</v>
      </c>
      <c r="X2740" s="25">
        <f ca="1">VLOOKUP(CONCATENATE($F2740," ",$G2740),AllocFactorMatrix,(X$4+1),FALSE)*$E2744</f>
        <v>-51.598304125134725</v>
      </c>
      <c r="Y2740" s="25">
        <f ca="1">VLOOKUP(CONCATENATE($F2740," ",$G2740),AllocFactorMatrix,(Y$4+1),FALSE)*$E2744</f>
        <v>0</v>
      </c>
      <c r="Z2740" s="25">
        <f t="shared" ca="1" si="1236"/>
        <v>-51.598304125134725</v>
      </c>
      <c r="AA2740" s="25">
        <f ca="1">VLOOKUP(CONCATENATE($F2740," ",$G2740),AllocFactorMatrix,(AA$4+1),FALSE)*$E2744</f>
        <v>0</v>
      </c>
      <c r="AB2740" s="25">
        <f ca="1">VLOOKUP(CONCATENATE($F2740," ",$G2740),AllocFactorMatrix,(AB$4+1),FALSE)*$E2744</f>
        <v>-13.625785872782602</v>
      </c>
      <c r="AC2740" s="25">
        <f ca="1">VLOOKUP(CONCATENATE($F2740," ",$G2740),AllocFactorMatrix,(AC$4+1),FALSE)*$E2744</f>
        <v>0</v>
      </c>
    </row>
    <row r="2741" spans="4:29" hidden="1" outlineLevel="1">
      <c r="F2741" s="61" t="str">
        <f>F2744</f>
        <v>CUST_DEP_FXNL</v>
      </c>
      <c r="G2741" s="20" t="str">
        <f>$G$12</f>
        <v>DISTSEC</v>
      </c>
      <c r="H2741" s="24">
        <f t="shared" ca="1" si="1234"/>
        <v>-21598.931849703484</v>
      </c>
      <c r="I2741" s="25">
        <f ca="1">VLOOKUP(CONCATENATE($F2741," ",$G2741),AllocFactorMatrix,(I$4+1),FALSE)*$E2744</f>
        <v>-17214.137231396504</v>
      </c>
      <c r="J2741" s="25">
        <f ca="1">VLOOKUP(CONCATENATE($F2741," ",$G2741),AllocFactorMatrix,(J$4+1),FALSE)*$E2744</f>
        <v>-3361.2065710856177</v>
      </c>
      <c r="K2741" s="25">
        <f ca="1">VLOOKUP(CONCATENATE($F2741," ",$G2741),AllocFactorMatrix,(K$4+1),FALSE)*$E2744</f>
        <v>0</v>
      </c>
      <c r="L2741" s="25">
        <f ca="1">VLOOKUP(CONCATENATE($F2741," ",$G2741),AllocFactorMatrix,(L$4+1),FALSE)*$E2744</f>
        <v>0</v>
      </c>
      <c r="M2741" s="25">
        <f t="shared" ca="1" si="1235"/>
        <v>-3361.2065710856177</v>
      </c>
      <c r="N2741" s="25">
        <f ca="1">VLOOKUP(CONCATENATE($F2741," ",$G2741),AllocFactorMatrix,(N$4+1),FALSE)*$E2744</f>
        <v>-866.02298534355918</v>
      </c>
      <c r="O2741" s="25">
        <f ca="1">VLOOKUP(CONCATENATE($F2741," ",$G2741),AllocFactorMatrix,(O$4+1),FALSE)*$E2744</f>
        <v>0</v>
      </c>
      <c r="P2741" s="25">
        <f ca="1">VLOOKUP(CONCATENATE($F2741," ",$G2741),AllocFactorMatrix,(P$4+1),FALSE)*$E2744</f>
        <v>0</v>
      </c>
      <c r="Q2741" s="25">
        <f ca="1">VLOOKUP(CONCATENATE($F2741," ",$G2741),AllocFactorMatrix,(Q$4+1),FALSE)*$E2744</f>
        <v>0</v>
      </c>
      <c r="R2741" s="25">
        <f t="shared" ca="1" si="1237"/>
        <v>-866.02298534355918</v>
      </c>
      <c r="S2741" s="25">
        <f ca="1">VLOOKUP(CONCATENATE($F2741," ",$G2741),AllocFactorMatrix,(S$4+1),FALSE)*$E2744</f>
        <v>-109.50068477688467</v>
      </c>
      <c r="T2741" s="25">
        <f ca="1">VLOOKUP(CONCATENATE($F2741," ",$G2741),AllocFactorMatrix,(T$4+1),FALSE)*$E2744</f>
        <v>0</v>
      </c>
      <c r="U2741" s="25">
        <f ca="1">VLOOKUP(CONCATENATE($F2741," ",$G2741),AllocFactorMatrix,(U$4+1),FALSE)*$E2744</f>
        <v>0</v>
      </c>
      <c r="V2741" s="25">
        <f ca="1">VLOOKUP(CONCATENATE($F2741," ",$G2741),AllocFactorMatrix,(V$4+1),FALSE)*$E2744</f>
        <v>0</v>
      </c>
      <c r="W2741" s="25">
        <f t="shared" ca="1" si="1238"/>
        <v>-109.50068477688467</v>
      </c>
      <c r="X2741" s="25">
        <f ca="1">VLOOKUP(CONCATENATE($F2741," ",$G2741),AllocFactorMatrix,(X$4+1),FALSE)*$E2744</f>
        <v>-19.166951223715245</v>
      </c>
      <c r="Y2741" s="25">
        <f ca="1">VLOOKUP(CONCATENATE($F2741," ",$G2741),AllocFactorMatrix,(Y$4+1),FALSE)*$E2744</f>
        <v>0</v>
      </c>
      <c r="Z2741" s="25">
        <f t="shared" ca="1" si="1236"/>
        <v>-19.166951223715245</v>
      </c>
      <c r="AA2741" s="25">
        <f ca="1">VLOOKUP(CONCATENATE($F2741," ",$G2741),AllocFactorMatrix,(AA$4+1),FALSE)*$E2744</f>
        <v>0</v>
      </c>
      <c r="AB2741" s="25">
        <f ca="1">VLOOKUP(CONCATENATE($F2741," ",$G2741),AllocFactorMatrix,(AB$4+1),FALSE)*$E2744</f>
        <v>-28.897425877199669</v>
      </c>
      <c r="AC2741" s="25">
        <f ca="1">VLOOKUP(CONCATENATE($F2741," ",$G2741),AllocFactorMatrix,(AC$4+1),FALSE)*$E2744</f>
        <v>0</v>
      </c>
    </row>
    <row r="2742" spans="4:29" hidden="1" outlineLevel="1">
      <c r="F2742" s="61" t="str">
        <f>F2744</f>
        <v>CUST_DEP_FXNL</v>
      </c>
      <c r="G2742" s="20" t="str">
        <f>$G$13</f>
        <v>ENERGY</v>
      </c>
      <c r="H2742" s="24">
        <f t="shared" ca="1" si="1234"/>
        <v>-2068.3633809708122</v>
      </c>
      <c r="I2742" s="25">
        <f ca="1">VLOOKUP(CONCATENATE($F2742," ",$G2742),AllocFactorMatrix,(I$4+1),FALSE)*$E2744</f>
        <v>-1010.0994394253531</v>
      </c>
      <c r="J2742" s="25">
        <f ca="1">VLOOKUP(CONCATENATE($F2742," ",$G2742),AllocFactorMatrix,(J$4+1),FALSE)*$E2744</f>
        <v>-283.57722875113308</v>
      </c>
      <c r="K2742" s="25">
        <f ca="1">VLOOKUP(CONCATENATE($F2742," ",$G2742),AllocFactorMatrix,(K$4+1),FALSE)*$E2744</f>
        <v>-19.375151441196703</v>
      </c>
      <c r="L2742" s="25">
        <f ca="1">VLOOKUP(CONCATENATE($F2742," ",$G2742),AllocFactorMatrix,(L$4+1),FALSE)*$E2744</f>
        <v>-2.5130366394141697</v>
      </c>
      <c r="M2742" s="25">
        <f t="shared" ca="1" si="1235"/>
        <v>-305.46541683174394</v>
      </c>
      <c r="N2742" s="25">
        <f ca="1">VLOOKUP(CONCATENATE($F2742," ",$G2742),AllocFactorMatrix,(N$4+1),FALSE)*$E2744</f>
        <v>-100.30093148020821</v>
      </c>
      <c r="O2742" s="25">
        <f ca="1">VLOOKUP(CONCATENATE($F2742," ",$G2742),AllocFactorMatrix,(O$4+1),FALSE)*$E2744</f>
        <v>-117.69808078234519</v>
      </c>
      <c r="P2742" s="25">
        <f ca="1">VLOOKUP(CONCATENATE($F2742," ",$G2742),AllocFactorMatrix,(P$4+1),FALSE)*$E2744</f>
        <v>-28.265944544385182</v>
      </c>
      <c r="Q2742" s="25">
        <f ca="1">VLOOKUP(CONCATENATE($F2742," ",$G2742),AllocFactorMatrix,(Q$4+1),FALSE)*$E2744</f>
        <v>-1.7070328634621081</v>
      </c>
      <c r="R2742" s="25">
        <f t="shared" ca="1" si="1237"/>
        <v>-247.97198967040066</v>
      </c>
      <c r="S2742" s="25">
        <f ca="1">VLOOKUP(CONCATENATE($F2742," ",$G2742),AllocFactorMatrix,(S$4+1),FALSE)*$E2744</f>
        <v>-19.093039718206075</v>
      </c>
      <c r="T2742" s="25">
        <f ca="1">VLOOKUP(CONCATENATE($F2742," ",$G2742),AllocFactorMatrix,(T$4+1),FALSE)*$E2744</f>
        <v>-163.65574702252161</v>
      </c>
      <c r="U2742" s="25">
        <f ca="1">VLOOKUP(CONCATENATE($F2742," ",$G2742),AllocFactorMatrix,(U$4+1),FALSE)*$E2744</f>
        <v>-245.03748989017561</v>
      </c>
      <c r="V2742" s="25">
        <f ca="1">VLOOKUP(CONCATENATE($F2742," ",$G2742),AllocFactorMatrix,(V$4+1),FALSE)*$E2744</f>
        <v>-71.297637548658571</v>
      </c>
      <c r="W2742" s="25">
        <f t="shared" ca="1" si="1238"/>
        <v>-499.08391417956193</v>
      </c>
      <c r="X2742" s="25">
        <f ca="1">VLOOKUP(CONCATENATE($F2742," ",$G2742),AllocFactorMatrix,(X$4+1),FALSE)*$E2744</f>
        <v>-2.1634916663102288</v>
      </c>
      <c r="Y2742" s="25">
        <f ca="1">VLOOKUP(CONCATENATE($F2742," ",$G2742),AllocFactorMatrix,(Y$4+1),FALSE)*$E2744</f>
        <v>0</v>
      </c>
      <c r="Z2742" s="25">
        <f t="shared" ca="1" si="1236"/>
        <v>-2.1634916663102288</v>
      </c>
      <c r="AA2742" s="25">
        <f ca="1">VLOOKUP(CONCATENATE($F2742," ",$G2742),AllocFactorMatrix,(AA$4+1),FALSE)*$E2744</f>
        <v>0</v>
      </c>
      <c r="AB2742" s="25">
        <f ca="1">VLOOKUP(CONCATENATE($F2742," ",$G2742),AllocFactorMatrix,(AB$4+1),FALSE)*$E2744</f>
        <v>-3.5791291974421813</v>
      </c>
      <c r="AC2742" s="25">
        <f ca="1">VLOOKUP(CONCATENATE($F2742," ",$G2742),AllocFactorMatrix,(AC$4+1),FALSE)*$E2744</f>
        <v>0</v>
      </c>
    </row>
    <row r="2743" spans="4:29" hidden="1" outlineLevel="1">
      <c r="F2743" s="61" t="str">
        <f>F2744</f>
        <v>CUST_DEP_FXNL</v>
      </c>
      <c r="G2743" s="20" t="str">
        <f>$G$14</f>
        <v>CUSTOMER</v>
      </c>
      <c r="H2743" s="24">
        <f t="shared" ca="1" si="1234"/>
        <v>-44441.040416461125</v>
      </c>
      <c r="I2743" s="25">
        <f ca="1">VLOOKUP(CONCATENATE($F2743," ",$G2743),AllocFactorMatrix,(I$4+1),FALSE)*$E2744</f>
        <v>-35027.301341820188</v>
      </c>
      <c r="J2743" s="25">
        <f ca="1">VLOOKUP(CONCATENATE($F2743," ",$G2743),AllocFactorMatrix,(J$4+1),FALSE)*$E2744</f>
        <v>-7428.0399336265518</v>
      </c>
      <c r="K2743" s="25">
        <f ca="1">VLOOKUP(CONCATENATE($F2743," ",$G2743),AllocFactorMatrix,(K$4+1),FALSE)*$E2744</f>
        <v>-359.7254226438136</v>
      </c>
      <c r="L2743" s="25">
        <f ca="1">VLOOKUP(CONCATENATE($F2743," ",$G2743),AllocFactorMatrix,(L$4+1),FALSE)*$E2744</f>
        <v>-261.152264600308</v>
      </c>
      <c r="M2743" s="25">
        <f t="shared" ca="1" si="1235"/>
        <v>-8048.9176208706731</v>
      </c>
      <c r="N2743" s="25">
        <f ca="1">VLOOKUP(CONCATENATE($F2743," ",$G2743),AllocFactorMatrix,(N$4+1),FALSE)*$E2744</f>
        <v>-90.596922794154864</v>
      </c>
      <c r="O2743" s="25">
        <f ca="1">VLOOKUP(CONCATENATE($F2743," ",$G2743),AllocFactorMatrix,(O$4+1),FALSE)*$E2744</f>
        <v>-155.25360967429467</v>
      </c>
      <c r="P2743" s="25">
        <f ca="1">VLOOKUP(CONCATENATE($F2743," ",$G2743),AllocFactorMatrix,(P$4+1),FALSE)*$E2744</f>
        <v>-228.60211747020418</v>
      </c>
      <c r="Q2743" s="25">
        <f ca="1">VLOOKUP(CONCATENATE($F2743," ",$G2743),AllocFactorMatrix,(Q$4+1),FALSE)*$E2744</f>
        <v>-28.845809612704823</v>
      </c>
      <c r="R2743" s="25">
        <f t="shared" ca="1" si="1237"/>
        <v>-503.29845955135858</v>
      </c>
      <c r="S2743" s="25">
        <f ca="1">VLOOKUP(CONCATENATE($F2743," ",$G2743),AllocFactorMatrix,(S$4+1),FALSE)*$E2744</f>
        <v>-3.7278997565136915</v>
      </c>
      <c r="T2743" s="25">
        <f ca="1">VLOOKUP(CONCATENATE($F2743," ",$G2743),AllocFactorMatrix,(T$4+1),FALSE)*$E2744</f>
        <v>-47.101656086081043</v>
      </c>
      <c r="U2743" s="25">
        <f ca="1">VLOOKUP(CONCATENATE($F2743," ",$G2743),AllocFactorMatrix,(U$4+1),FALSE)*$E2744</f>
        <v>-20.170592189581015</v>
      </c>
      <c r="V2743" s="25">
        <f ca="1">VLOOKUP(CONCATENATE($F2743," ",$G2743),AllocFactorMatrix,(V$4+1),FALSE)*$E2744</f>
        <v>-9.0746734316089626</v>
      </c>
      <c r="W2743" s="25">
        <f t="shared" ca="1" si="1238"/>
        <v>-80.074821463784716</v>
      </c>
      <c r="X2743" s="25">
        <f ca="1">VLOOKUP(CONCATENATE($F2743," ",$G2743),AllocFactorMatrix,(X$4+1),FALSE)*$E2744</f>
        <v>-2.4382888402755492</v>
      </c>
      <c r="Y2743" s="25">
        <f ca="1">VLOOKUP(CONCATENATE($F2743," ",$G2743),AllocFactorMatrix,(Y$4+1),FALSE)*$E2744</f>
        <v>0</v>
      </c>
      <c r="Z2743" s="25">
        <f t="shared" ca="1" si="1236"/>
        <v>-2.4382888402755492</v>
      </c>
      <c r="AA2743" s="25">
        <f ca="1">VLOOKUP(CONCATENATE($F2743," ",$G2743),AllocFactorMatrix,(AA$4+1),FALSE)*$E2744</f>
        <v>0</v>
      </c>
      <c r="AB2743" s="25">
        <f ca="1">VLOOKUP(CONCATENATE($F2743," ",$G2743),AllocFactorMatrix,(AB$4+1),FALSE)*$E2744</f>
        <v>-779.0098839148427</v>
      </c>
      <c r="AC2743" s="25">
        <f ca="1">VLOOKUP(CONCATENATE($F2743," ",$G2743),AllocFactorMatrix,(AC$4+1),FALSE)*$E2744</f>
        <v>0</v>
      </c>
    </row>
    <row r="2744" spans="4:29" collapsed="1">
      <c r="D2744" s="58" t="s">
        <v>1186</v>
      </c>
      <c r="E2744" s="22">
        <f>'Sch 5'!W490</f>
        <v>-243878.88847500016</v>
      </c>
      <c r="F2744" s="61" t="s">
        <v>355</v>
      </c>
      <c r="G2744" s="20" t="str">
        <f>$G$15</f>
        <v>TOTAL</v>
      </c>
      <c r="H2744" s="24">
        <f t="shared" ca="1" si="1234"/>
        <v>-243878.88847500033</v>
      </c>
      <c r="I2744" s="25">
        <f ca="1">VLOOKUP(CONCATENATE($F2744," ",$G2744),AllocFactorMatrix,(I$4+1),FALSE)*$E2744</f>
        <v>-161902.28846808526</v>
      </c>
      <c r="J2744" s="25">
        <f ca="1">VLOOKUP(CONCATENATE($F2744," ",$G2744),AllocFactorMatrix,(J$4+1),FALSE)*$E2744</f>
        <v>-34973.832300173366</v>
      </c>
      <c r="K2744" s="25">
        <f ca="1">VLOOKUP(CONCATENATE($F2744," ",$G2744),AllocFactorMatrix,(K$4+1),FALSE)*$E2744</f>
        <v>-2045.2427454370911</v>
      </c>
      <c r="L2744" s="25">
        <f ca="1">VLOOKUP(CONCATENATE($F2744," ",$G2744),AllocFactorMatrix,(L$4+1),FALSE)*$E2744</f>
        <v>-414.77828115465331</v>
      </c>
      <c r="M2744" s="25">
        <f t="shared" ca="1" si="1235"/>
        <v>-37433.853326765115</v>
      </c>
      <c r="N2744" s="25">
        <f ca="1">VLOOKUP(CONCATENATE($F2744," ",$G2744),AllocFactorMatrix,(N$4+1),FALSE)*$E2744</f>
        <v>-8471.0692363642611</v>
      </c>
      <c r="O2744" s="25">
        <f ca="1">VLOOKUP(CONCATENATE($F2744," ",$G2744),AllocFactorMatrix,(O$4+1),FALSE)*$E2744</f>
        <v>-9135.6760010853704</v>
      </c>
      <c r="P2744" s="25">
        <f ca="1">VLOOKUP(CONCATENATE($F2744," ",$G2744),AllocFactorMatrix,(P$4+1),FALSE)*$E2744</f>
        <v>-1770.2967389397779</v>
      </c>
      <c r="Q2744" s="25">
        <f ca="1">VLOOKUP(CONCATENATE($F2744," ",$G2744),AllocFactorMatrix,(Q$4+1),FALSE)*$E2744</f>
        <v>-105.28517568608508</v>
      </c>
      <c r="R2744" s="25">
        <f t="shared" ca="1" si="1237"/>
        <v>-19482.327152075493</v>
      </c>
      <c r="S2744" s="25">
        <f ca="1">VLOOKUP(CONCATENATE($F2744," ",$G2744),AllocFactorMatrix,(S$4+1),FALSE)*$E2744</f>
        <v>-1374.1102079288853</v>
      </c>
      <c r="T2744" s="25">
        <f ca="1">VLOOKUP(CONCATENATE($F2744," ",$G2744),AllocFactorMatrix,(T$4+1),FALSE)*$E2744</f>
        <v>-10169.468962787852</v>
      </c>
      <c r="U2744" s="25">
        <f ca="1">VLOOKUP(CONCATENATE($F2744," ",$G2744),AllocFactorMatrix,(U$4+1),FALSE)*$E2744</f>
        <v>-10127.418436727603</v>
      </c>
      <c r="V2744" s="25">
        <f ca="1">VLOOKUP(CONCATENATE($F2744," ",$G2744),AllocFactorMatrix,(V$4+1),FALSE)*$E2744</f>
        <v>-2340.8715548207851</v>
      </c>
      <c r="W2744" s="25">
        <f t="shared" ca="1" si="1238"/>
        <v>-24011.869162265124</v>
      </c>
      <c r="X2744" s="25">
        <f ca="1">VLOOKUP(CONCATENATE($F2744," ",$G2744),AllocFactorMatrix,(X$4+1),FALSE)*$E2744</f>
        <v>-183.78829154587652</v>
      </c>
      <c r="Y2744" s="25">
        <f ca="1">VLOOKUP(CONCATENATE($F2744," ",$G2744),AllocFactorMatrix,(Y$4+1),FALSE)*$E2744</f>
        <v>0</v>
      </c>
      <c r="Z2744" s="25">
        <f t="shared" ca="1" si="1236"/>
        <v>-183.78829154587652</v>
      </c>
      <c r="AA2744" s="25">
        <f ca="1">VLOOKUP(CONCATENATE($F2744," ",$G2744),AllocFactorMatrix,(AA$4+1),FALSE)*$E2744</f>
        <v>0</v>
      </c>
      <c r="AB2744" s="25">
        <f ca="1">VLOOKUP(CONCATENATE($F2744," ",$G2744),AllocFactorMatrix,(AB$4+1),FALSE)*$E2744</f>
        <v>-864.76207426341284</v>
      </c>
      <c r="AC2744" s="25">
        <f ca="1">VLOOKUP(CONCATENATE($F2744," ",$G2744),AllocFactorMatrix,(AC$4+1),FALSE)*$E2744</f>
        <v>0</v>
      </c>
    </row>
    <row r="2745" spans="4:29" hidden="1" outlineLevel="1">
      <c r="F2745" s="61" t="str">
        <f>F2752</f>
        <v>PROD_DEMAND</v>
      </c>
      <c r="G2745" s="20" t="str">
        <f>$G$8</f>
        <v>PRODUCTION</v>
      </c>
      <c r="H2745" s="24">
        <f t="shared" ref="H2745:H2752" si="1239">SUBTOTAL(9,I2745:AC2745)</f>
        <v>28502.250000000095</v>
      </c>
      <c r="I2745" s="25">
        <f>VLOOKUP(CONCATENATE($F2745," ",$G2745),AllocFactorMatrix,(I$4+1),FALSE)*$E2752</f>
        <v>13975.876409316215</v>
      </c>
      <c r="J2745" s="25">
        <f>VLOOKUP(CONCATENATE($F2745," ",$G2745),AllocFactorMatrix,(J$4+1),FALSE)*$E2752</f>
        <v>3535.3532959230602</v>
      </c>
      <c r="K2745" s="25">
        <f>VLOOKUP(CONCATENATE($F2745," ",$G2745),AllocFactorMatrix,(K$4+1),FALSE)*$E2752</f>
        <v>41.333657403513747</v>
      </c>
      <c r="L2745" s="25">
        <f>VLOOKUP(CONCATENATE($F2745," ",$G2745),AllocFactorMatrix,(L$4+1),FALSE)*$E2752</f>
        <v>1.0182756110347861</v>
      </c>
      <c r="M2745" s="25">
        <f t="shared" si="1235"/>
        <v>3577.7052289376088</v>
      </c>
      <c r="N2745" s="25">
        <f>VLOOKUP(CONCATENATE($F2745," ",$G2745),AllocFactorMatrix,(N$4+1),FALSE)*$E2752</f>
        <v>1479.2361741290724</v>
      </c>
      <c r="O2745" s="25">
        <f>VLOOKUP(CONCATENATE($F2745," ",$G2745),AllocFactorMatrix,(O$4+1),FALSE)*$E2752</f>
        <v>421.27920064746201</v>
      </c>
      <c r="P2745" s="25">
        <f>VLOOKUP(CONCATENATE($F2745," ",$G2745),AllocFactorMatrix,(P$4+1),FALSE)*$E2752</f>
        <v>33.338134781110838</v>
      </c>
      <c r="Q2745" s="25">
        <f>VLOOKUP(CONCATENATE($F2745," ",$G2745),AllocFactorMatrix,(Q$4+1),FALSE)*$E2752</f>
        <v>7.0370924295043009</v>
      </c>
      <c r="R2745" s="25">
        <f>SUBTOTAL(9,N2745:Q2745)</f>
        <v>1940.8906019871495</v>
      </c>
      <c r="S2745" s="25">
        <f>VLOOKUP(CONCATENATE($F2745," ",$G2745),AllocFactorMatrix,(S$4+1),FALSE)*$E2752</f>
        <v>88.858165925969288</v>
      </c>
      <c r="T2745" s="25">
        <f>VLOOKUP(CONCATENATE($F2745," ",$G2745),AllocFactorMatrix,(T$4+1),FALSE)*$E2752</f>
        <v>968.70989477829744</v>
      </c>
      <c r="U2745" s="25">
        <f>VLOOKUP(CONCATENATE($F2745," ",$G2745),AllocFactorMatrix,(U$4+1),FALSE)*$E2752</f>
        <v>6469.6628205070374</v>
      </c>
      <c r="V2745" s="25">
        <f>VLOOKUP(CONCATENATE($F2745," ",$G2745),AllocFactorMatrix,(V$4+1),FALSE)*$E2752</f>
        <v>1014.9678483705344</v>
      </c>
      <c r="W2745" s="25">
        <f>SUBTOTAL(9,S2745:V2745)</f>
        <v>8542.1987295818381</v>
      </c>
      <c r="X2745" s="25">
        <f>VLOOKUP(CONCATENATE($F2745," ",$G2745),AllocFactorMatrix,(X$4+1),FALSE)*$E2752</f>
        <v>401.50492673274766</v>
      </c>
      <c r="Y2745" s="25">
        <f>VLOOKUP(CONCATENATE($F2745," ",$G2745),AllocFactorMatrix,(Y$4+1),FALSE)*$E2752</f>
        <v>9.6924757154678041</v>
      </c>
      <c r="Z2745" s="25">
        <f t="shared" si="1236"/>
        <v>411.19740244821548</v>
      </c>
      <c r="AA2745" s="25">
        <f>VLOOKUP(CONCATENATE($F2745," ",$G2745),AllocFactorMatrix,(AA$4+1),FALSE)*$E2752</f>
        <v>7.0001579264821521</v>
      </c>
      <c r="AB2745" s="25">
        <f>VLOOKUP(CONCATENATE($F2745," ",$G2745),AllocFactorMatrix,(AB$4+1),FALSE)*$E2752</f>
        <v>37.956253067382583</v>
      </c>
      <c r="AC2745" s="25">
        <f>VLOOKUP(CONCATENATE($F2745," ",$G2745),AllocFactorMatrix,(AC$4+1),FALSE)*$E2752</f>
        <v>9.4252167351973863</v>
      </c>
    </row>
    <row r="2746" spans="4:29" hidden="1" outlineLevel="1">
      <c r="F2746" s="61" t="str">
        <f>F2752</f>
        <v>PROD_DEMAND</v>
      </c>
      <c r="G2746" s="20" t="str">
        <f>$G$9</f>
        <v>BULKTRAN</v>
      </c>
      <c r="H2746" s="24">
        <f t="shared" si="1239"/>
        <v>0</v>
      </c>
      <c r="I2746" s="25">
        <f>VLOOKUP(CONCATENATE($F2746," ",$G2746),AllocFactorMatrix,(I$4+1),FALSE)*$E2752</f>
        <v>0</v>
      </c>
      <c r="J2746" s="25">
        <f>VLOOKUP(CONCATENATE($F2746," ",$G2746),AllocFactorMatrix,(J$4+1),FALSE)*$E2752</f>
        <v>0</v>
      </c>
      <c r="K2746" s="25">
        <f>VLOOKUP(CONCATENATE($F2746," ",$G2746),AllocFactorMatrix,(K$4+1),FALSE)*$E2752</f>
        <v>0</v>
      </c>
      <c r="L2746" s="25">
        <f>VLOOKUP(CONCATENATE($F2746," ",$G2746),AllocFactorMatrix,(L$4+1),FALSE)*$E2752</f>
        <v>0</v>
      </c>
      <c r="M2746" s="25">
        <f t="shared" si="1235"/>
        <v>0</v>
      </c>
      <c r="N2746" s="25">
        <f>VLOOKUP(CONCATENATE($F2746," ",$G2746),AllocFactorMatrix,(N$4+1),FALSE)*$E2752</f>
        <v>0</v>
      </c>
      <c r="O2746" s="25">
        <f>VLOOKUP(CONCATENATE($F2746," ",$G2746),AllocFactorMatrix,(O$4+1),FALSE)*$E2752</f>
        <v>0</v>
      </c>
      <c r="P2746" s="25">
        <f>VLOOKUP(CONCATENATE($F2746," ",$G2746),AllocFactorMatrix,(P$4+1),FALSE)*$E2752</f>
        <v>0</v>
      </c>
      <c r="Q2746" s="25">
        <f>VLOOKUP(CONCATENATE($F2746," ",$G2746),AllocFactorMatrix,(Q$4+1),FALSE)*$E2752</f>
        <v>0</v>
      </c>
      <c r="R2746" s="25">
        <f t="shared" ref="R2746:R2752" si="1240">SUBTOTAL(9,N2746:Q2746)</f>
        <v>0</v>
      </c>
      <c r="S2746" s="25">
        <f>VLOOKUP(CONCATENATE($F2746," ",$G2746),AllocFactorMatrix,(S$4+1),FALSE)*$E2752</f>
        <v>0</v>
      </c>
      <c r="T2746" s="25">
        <f>VLOOKUP(CONCATENATE($F2746," ",$G2746),AllocFactorMatrix,(T$4+1),FALSE)*$E2752</f>
        <v>0</v>
      </c>
      <c r="U2746" s="25">
        <f>VLOOKUP(CONCATENATE($F2746," ",$G2746),AllocFactorMatrix,(U$4+1),FALSE)*$E2752</f>
        <v>0</v>
      </c>
      <c r="V2746" s="25">
        <f>VLOOKUP(CONCATENATE($F2746," ",$G2746),AllocFactorMatrix,(V$4+1),FALSE)*$E2752</f>
        <v>0</v>
      </c>
      <c r="W2746" s="25">
        <f t="shared" ref="W2746:W2752" si="1241">SUBTOTAL(9,S2746:V2746)</f>
        <v>0</v>
      </c>
      <c r="X2746" s="25">
        <f>VLOOKUP(CONCATENATE($F2746," ",$G2746),AllocFactorMatrix,(X$4+1),FALSE)*$E2752</f>
        <v>0</v>
      </c>
      <c r="Y2746" s="25">
        <f>VLOOKUP(CONCATENATE($F2746," ",$G2746),AllocFactorMatrix,(Y$4+1),FALSE)*$E2752</f>
        <v>0</v>
      </c>
      <c r="Z2746" s="25">
        <f t="shared" si="1236"/>
        <v>0</v>
      </c>
      <c r="AA2746" s="25">
        <f>VLOOKUP(CONCATENATE($F2746," ",$G2746),AllocFactorMatrix,(AA$4+1),FALSE)*$E2752</f>
        <v>0</v>
      </c>
      <c r="AB2746" s="25">
        <f>VLOOKUP(CONCATENATE($F2746," ",$G2746),AllocFactorMatrix,(AB$4+1),FALSE)*$E2752</f>
        <v>0</v>
      </c>
      <c r="AC2746" s="25">
        <f>VLOOKUP(CONCATENATE($F2746," ",$G2746),AllocFactorMatrix,(AC$4+1),FALSE)*$E2752</f>
        <v>0</v>
      </c>
    </row>
    <row r="2747" spans="4:29" hidden="1" outlineLevel="1">
      <c r="F2747" s="61" t="str">
        <f>F2752</f>
        <v>PROD_DEMAND</v>
      </c>
      <c r="G2747" s="20" t="str">
        <f>$G$10</f>
        <v>SUBTRAN</v>
      </c>
      <c r="H2747" s="24">
        <f t="shared" si="1239"/>
        <v>0</v>
      </c>
      <c r="I2747" s="25">
        <f>VLOOKUP(CONCATENATE($F2747," ",$G2747),AllocFactorMatrix,(I$4+1),FALSE)*$E2752</f>
        <v>0</v>
      </c>
      <c r="J2747" s="25">
        <f>VLOOKUP(CONCATENATE($F2747," ",$G2747),AllocFactorMatrix,(J$4+1),FALSE)*$E2752</f>
        <v>0</v>
      </c>
      <c r="K2747" s="25">
        <f>VLOOKUP(CONCATENATE($F2747," ",$G2747),AllocFactorMatrix,(K$4+1),FALSE)*$E2752</f>
        <v>0</v>
      </c>
      <c r="L2747" s="25">
        <f>VLOOKUP(CONCATENATE($F2747," ",$G2747),AllocFactorMatrix,(L$4+1),FALSE)*$E2752</f>
        <v>0</v>
      </c>
      <c r="M2747" s="25">
        <f t="shared" si="1235"/>
        <v>0</v>
      </c>
      <c r="N2747" s="25">
        <f>VLOOKUP(CONCATENATE($F2747," ",$G2747),AllocFactorMatrix,(N$4+1),FALSE)*$E2752</f>
        <v>0</v>
      </c>
      <c r="O2747" s="25">
        <f>VLOOKUP(CONCATENATE($F2747," ",$G2747),AllocFactorMatrix,(O$4+1),FALSE)*$E2752</f>
        <v>0</v>
      </c>
      <c r="P2747" s="25">
        <f>VLOOKUP(CONCATENATE($F2747," ",$G2747),AllocFactorMatrix,(P$4+1),FALSE)*$E2752</f>
        <v>0</v>
      </c>
      <c r="Q2747" s="25">
        <f>VLOOKUP(CONCATENATE($F2747," ",$G2747),AllocFactorMatrix,(Q$4+1),FALSE)*$E2752</f>
        <v>0</v>
      </c>
      <c r="R2747" s="25">
        <f t="shared" si="1240"/>
        <v>0</v>
      </c>
      <c r="S2747" s="25">
        <f>VLOOKUP(CONCATENATE($F2747," ",$G2747),AllocFactorMatrix,(S$4+1),FALSE)*$E2752</f>
        <v>0</v>
      </c>
      <c r="T2747" s="25">
        <f>VLOOKUP(CONCATENATE($F2747," ",$G2747),AllocFactorMatrix,(T$4+1),FALSE)*$E2752</f>
        <v>0</v>
      </c>
      <c r="U2747" s="25">
        <f>VLOOKUP(CONCATENATE($F2747," ",$G2747),AllocFactorMatrix,(U$4+1),FALSE)*$E2752</f>
        <v>0</v>
      </c>
      <c r="V2747" s="25">
        <f>VLOOKUP(CONCATENATE($F2747," ",$G2747),AllocFactorMatrix,(V$4+1),FALSE)*$E2752</f>
        <v>0</v>
      </c>
      <c r="W2747" s="25">
        <f t="shared" si="1241"/>
        <v>0</v>
      </c>
      <c r="X2747" s="25">
        <f>VLOOKUP(CONCATENATE($F2747," ",$G2747),AllocFactorMatrix,(X$4+1),FALSE)*$E2752</f>
        <v>0</v>
      </c>
      <c r="Y2747" s="25">
        <f>VLOOKUP(CONCATENATE($F2747," ",$G2747),AllocFactorMatrix,(Y$4+1),FALSE)*$E2752</f>
        <v>0</v>
      </c>
      <c r="Z2747" s="25">
        <f t="shared" si="1236"/>
        <v>0</v>
      </c>
      <c r="AA2747" s="25">
        <f>VLOOKUP(CONCATENATE($F2747," ",$G2747),AllocFactorMatrix,(AA$4+1),FALSE)*$E2752</f>
        <v>0</v>
      </c>
      <c r="AB2747" s="25">
        <f>VLOOKUP(CONCATENATE($F2747," ",$G2747),AllocFactorMatrix,(AB$4+1),FALSE)*$E2752</f>
        <v>0</v>
      </c>
      <c r="AC2747" s="25">
        <f>VLOOKUP(CONCATENATE($F2747," ",$G2747),AllocFactorMatrix,(AC$4+1),FALSE)*$E2752</f>
        <v>0</v>
      </c>
    </row>
    <row r="2748" spans="4:29" hidden="1" outlineLevel="1">
      <c r="F2748" s="61" t="str">
        <f>F2752</f>
        <v>PROD_DEMAND</v>
      </c>
      <c r="G2748" s="20" t="str">
        <f>$G$11</f>
        <v>DISTPRI</v>
      </c>
      <c r="H2748" s="24">
        <f t="shared" si="1239"/>
        <v>0</v>
      </c>
      <c r="I2748" s="25">
        <f>VLOOKUP(CONCATENATE($F2748," ",$G2748),AllocFactorMatrix,(I$4+1),FALSE)*$E2752</f>
        <v>0</v>
      </c>
      <c r="J2748" s="25">
        <f>VLOOKUP(CONCATENATE($F2748," ",$G2748),AllocFactorMatrix,(J$4+1),FALSE)*$E2752</f>
        <v>0</v>
      </c>
      <c r="K2748" s="25">
        <f>VLOOKUP(CONCATENATE($F2748," ",$G2748),AllocFactorMatrix,(K$4+1),FALSE)*$E2752</f>
        <v>0</v>
      </c>
      <c r="L2748" s="25">
        <f>VLOOKUP(CONCATENATE($F2748," ",$G2748),AllocFactorMatrix,(L$4+1),FALSE)*$E2752</f>
        <v>0</v>
      </c>
      <c r="M2748" s="25">
        <f t="shared" si="1235"/>
        <v>0</v>
      </c>
      <c r="N2748" s="25">
        <f>VLOOKUP(CONCATENATE($F2748," ",$G2748),AllocFactorMatrix,(N$4+1),FALSE)*$E2752</f>
        <v>0</v>
      </c>
      <c r="O2748" s="25">
        <f>VLOOKUP(CONCATENATE($F2748," ",$G2748),AllocFactorMatrix,(O$4+1),FALSE)*$E2752</f>
        <v>0</v>
      </c>
      <c r="P2748" s="25">
        <f>VLOOKUP(CONCATENATE($F2748," ",$G2748),AllocFactorMatrix,(P$4+1),FALSE)*$E2752</f>
        <v>0</v>
      </c>
      <c r="Q2748" s="25">
        <f>VLOOKUP(CONCATENATE($F2748," ",$G2748),AllocFactorMatrix,(Q$4+1),FALSE)*$E2752</f>
        <v>0</v>
      </c>
      <c r="R2748" s="25">
        <f t="shared" si="1240"/>
        <v>0</v>
      </c>
      <c r="S2748" s="25">
        <f>VLOOKUP(CONCATENATE($F2748," ",$G2748),AllocFactorMatrix,(S$4+1),FALSE)*$E2752</f>
        <v>0</v>
      </c>
      <c r="T2748" s="25">
        <f>VLOOKUP(CONCATENATE($F2748," ",$G2748),AllocFactorMatrix,(T$4+1),FALSE)*$E2752</f>
        <v>0</v>
      </c>
      <c r="U2748" s="25">
        <f>VLOOKUP(CONCATENATE($F2748," ",$G2748),AllocFactorMatrix,(U$4+1),FALSE)*$E2752</f>
        <v>0</v>
      </c>
      <c r="V2748" s="25">
        <f>VLOOKUP(CONCATENATE($F2748," ",$G2748),AllocFactorMatrix,(V$4+1),FALSE)*$E2752</f>
        <v>0</v>
      </c>
      <c r="W2748" s="25">
        <f t="shared" si="1241"/>
        <v>0</v>
      </c>
      <c r="X2748" s="25">
        <f>VLOOKUP(CONCATENATE($F2748," ",$G2748),AllocFactorMatrix,(X$4+1),FALSE)*$E2752</f>
        <v>0</v>
      </c>
      <c r="Y2748" s="25">
        <f>VLOOKUP(CONCATENATE($F2748," ",$G2748),AllocFactorMatrix,(Y$4+1),FALSE)*$E2752</f>
        <v>0</v>
      </c>
      <c r="Z2748" s="25">
        <f t="shared" si="1236"/>
        <v>0</v>
      </c>
      <c r="AA2748" s="25">
        <f>VLOOKUP(CONCATENATE($F2748," ",$G2748),AllocFactorMatrix,(AA$4+1),FALSE)*$E2752</f>
        <v>0</v>
      </c>
      <c r="AB2748" s="25">
        <f>VLOOKUP(CONCATENATE($F2748," ",$G2748),AllocFactorMatrix,(AB$4+1),FALSE)*$E2752</f>
        <v>0</v>
      </c>
      <c r="AC2748" s="25">
        <f>VLOOKUP(CONCATENATE($F2748," ",$G2748),AllocFactorMatrix,(AC$4+1),FALSE)*$E2752</f>
        <v>0</v>
      </c>
    </row>
    <row r="2749" spans="4:29" hidden="1" outlineLevel="1">
      <c r="F2749" s="61" t="str">
        <f>F2752</f>
        <v>PROD_DEMAND</v>
      </c>
      <c r="G2749" s="20" t="str">
        <f>$G$12</f>
        <v>DISTSEC</v>
      </c>
      <c r="H2749" s="24">
        <f t="shared" si="1239"/>
        <v>0</v>
      </c>
      <c r="I2749" s="25">
        <f>VLOOKUP(CONCATENATE($F2749," ",$G2749),AllocFactorMatrix,(I$4+1),FALSE)*$E2752</f>
        <v>0</v>
      </c>
      <c r="J2749" s="25">
        <f>VLOOKUP(CONCATENATE($F2749," ",$G2749),AllocFactorMatrix,(J$4+1),FALSE)*$E2752</f>
        <v>0</v>
      </c>
      <c r="K2749" s="25">
        <f>VLOOKUP(CONCATENATE($F2749," ",$G2749),AllocFactorMatrix,(K$4+1),FALSE)*$E2752</f>
        <v>0</v>
      </c>
      <c r="L2749" s="25">
        <f>VLOOKUP(CONCATENATE($F2749," ",$G2749),AllocFactorMatrix,(L$4+1),FALSE)*$E2752</f>
        <v>0</v>
      </c>
      <c r="M2749" s="25">
        <f t="shared" si="1235"/>
        <v>0</v>
      </c>
      <c r="N2749" s="25">
        <f>VLOOKUP(CONCATENATE($F2749," ",$G2749),AllocFactorMatrix,(N$4+1),FALSE)*$E2752</f>
        <v>0</v>
      </c>
      <c r="O2749" s="25">
        <f>VLOOKUP(CONCATENATE($F2749," ",$G2749),AllocFactorMatrix,(O$4+1),FALSE)*$E2752</f>
        <v>0</v>
      </c>
      <c r="P2749" s="25">
        <f>VLOOKUP(CONCATENATE($F2749," ",$G2749),AllocFactorMatrix,(P$4+1),FALSE)*$E2752</f>
        <v>0</v>
      </c>
      <c r="Q2749" s="25">
        <f>VLOOKUP(CONCATENATE($F2749," ",$G2749),AllocFactorMatrix,(Q$4+1),FALSE)*$E2752</f>
        <v>0</v>
      </c>
      <c r="R2749" s="25">
        <f t="shared" si="1240"/>
        <v>0</v>
      </c>
      <c r="S2749" s="25">
        <f>VLOOKUP(CONCATENATE($F2749," ",$G2749),AllocFactorMatrix,(S$4+1),FALSE)*$E2752</f>
        <v>0</v>
      </c>
      <c r="T2749" s="25">
        <f>VLOOKUP(CONCATENATE($F2749," ",$G2749),AllocFactorMatrix,(T$4+1),FALSE)*$E2752</f>
        <v>0</v>
      </c>
      <c r="U2749" s="25">
        <f>VLOOKUP(CONCATENATE($F2749," ",$G2749),AllocFactorMatrix,(U$4+1),FALSE)*$E2752</f>
        <v>0</v>
      </c>
      <c r="V2749" s="25">
        <f>VLOOKUP(CONCATENATE($F2749," ",$G2749),AllocFactorMatrix,(V$4+1),FALSE)*$E2752</f>
        <v>0</v>
      </c>
      <c r="W2749" s="25">
        <f t="shared" si="1241"/>
        <v>0</v>
      </c>
      <c r="X2749" s="25">
        <f>VLOOKUP(CONCATENATE($F2749," ",$G2749),AllocFactorMatrix,(X$4+1),FALSE)*$E2752</f>
        <v>0</v>
      </c>
      <c r="Y2749" s="25">
        <f>VLOOKUP(CONCATENATE($F2749," ",$G2749),AllocFactorMatrix,(Y$4+1),FALSE)*$E2752</f>
        <v>0</v>
      </c>
      <c r="Z2749" s="25">
        <f t="shared" si="1236"/>
        <v>0</v>
      </c>
      <c r="AA2749" s="25">
        <f>VLOOKUP(CONCATENATE($F2749," ",$G2749),AllocFactorMatrix,(AA$4+1),FALSE)*$E2752</f>
        <v>0</v>
      </c>
      <c r="AB2749" s="25">
        <f>VLOOKUP(CONCATENATE($F2749," ",$G2749),AllocFactorMatrix,(AB$4+1),FALSE)*$E2752</f>
        <v>0</v>
      </c>
      <c r="AC2749" s="25">
        <f>VLOOKUP(CONCATENATE($F2749," ",$G2749),AllocFactorMatrix,(AC$4+1),FALSE)*$E2752</f>
        <v>0</v>
      </c>
    </row>
    <row r="2750" spans="4:29" hidden="1" outlineLevel="1">
      <c r="F2750" s="61" t="str">
        <f>F2752</f>
        <v>PROD_DEMAND</v>
      </c>
      <c r="G2750" s="20" t="str">
        <f>$G$13</f>
        <v>ENERGY</v>
      </c>
      <c r="H2750" s="24">
        <f t="shared" si="1239"/>
        <v>0</v>
      </c>
      <c r="I2750" s="25">
        <f>VLOOKUP(CONCATENATE($F2750," ",$G2750),AllocFactorMatrix,(I$4+1),FALSE)*$E2752</f>
        <v>0</v>
      </c>
      <c r="J2750" s="25">
        <f>VLOOKUP(CONCATENATE($F2750," ",$G2750),AllocFactorMatrix,(J$4+1),FALSE)*$E2752</f>
        <v>0</v>
      </c>
      <c r="K2750" s="25">
        <f>VLOOKUP(CONCATENATE($F2750," ",$G2750),AllocFactorMatrix,(K$4+1),FALSE)*$E2752</f>
        <v>0</v>
      </c>
      <c r="L2750" s="25">
        <f>VLOOKUP(CONCATENATE($F2750," ",$G2750),AllocFactorMatrix,(L$4+1),FALSE)*$E2752</f>
        <v>0</v>
      </c>
      <c r="M2750" s="25">
        <f t="shared" si="1235"/>
        <v>0</v>
      </c>
      <c r="N2750" s="25">
        <f>VLOOKUP(CONCATENATE($F2750," ",$G2750),AllocFactorMatrix,(N$4+1),FALSE)*$E2752</f>
        <v>0</v>
      </c>
      <c r="O2750" s="25">
        <f>VLOOKUP(CONCATENATE($F2750," ",$G2750),AllocFactorMatrix,(O$4+1),FALSE)*$E2752</f>
        <v>0</v>
      </c>
      <c r="P2750" s="25">
        <f>VLOOKUP(CONCATENATE($F2750," ",$G2750),AllocFactorMatrix,(P$4+1),FALSE)*$E2752</f>
        <v>0</v>
      </c>
      <c r="Q2750" s="25">
        <f>VLOOKUP(CONCATENATE($F2750," ",$G2750),AllocFactorMatrix,(Q$4+1),FALSE)*$E2752</f>
        <v>0</v>
      </c>
      <c r="R2750" s="25">
        <f t="shared" si="1240"/>
        <v>0</v>
      </c>
      <c r="S2750" s="25">
        <f>VLOOKUP(CONCATENATE($F2750," ",$G2750),AllocFactorMatrix,(S$4+1),FALSE)*$E2752</f>
        <v>0</v>
      </c>
      <c r="T2750" s="25">
        <f>VLOOKUP(CONCATENATE($F2750," ",$G2750),AllocFactorMatrix,(T$4+1),FALSE)*$E2752</f>
        <v>0</v>
      </c>
      <c r="U2750" s="25">
        <f>VLOOKUP(CONCATENATE($F2750," ",$G2750),AllocFactorMatrix,(U$4+1),FALSE)*$E2752</f>
        <v>0</v>
      </c>
      <c r="V2750" s="25">
        <f>VLOOKUP(CONCATENATE($F2750," ",$G2750),AllocFactorMatrix,(V$4+1),FALSE)*$E2752</f>
        <v>0</v>
      </c>
      <c r="W2750" s="25">
        <f t="shared" si="1241"/>
        <v>0</v>
      </c>
      <c r="X2750" s="25">
        <f>VLOOKUP(CONCATENATE($F2750," ",$G2750),AllocFactorMatrix,(X$4+1),FALSE)*$E2752</f>
        <v>0</v>
      </c>
      <c r="Y2750" s="25">
        <f>VLOOKUP(CONCATENATE($F2750," ",$G2750),AllocFactorMatrix,(Y$4+1),FALSE)*$E2752</f>
        <v>0</v>
      </c>
      <c r="Z2750" s="25">
        <f t="shared" si="1236"/>
        <v>0</v>
      </c>
      <c r="AA2750" s="25">
        <f>VLOOKUP(CONCATENATE($F2750," ",$G2750),AllocFactorMatrix,(AA$4+1),FALSE)*$E2752</f>
        <v>0</v>
      </c>
      <c r="AB2750" s="25">
        <f>VLOOKUP(CONCATENATE($F2750," ",$G2750),AllocFactorMatrix,(AB$4+1),FALSE)*$E2752</f>
        <v>0</v>
      </c>
      <c r="AC2750" s="25">
        <f>VLOOKUP(CONCATENATE($F2750," ",$G2750),AllocFactorMatrix,(AC$4+1),FALSE)*$E2752</f>
        <v>0</v>
      </c>
    </row>
    <row r="2751" spans="4:29" hidden="1" outlineLevel="1">
      <c r="F2751" s="61" t="str">
        <f>F2752</f>
        <v>PROD_DEMAND</v>
      </c>
      <c r="G2751" s="20" t="str">
        <f>$G$14</f>
        <v>CUSTOMER</v>
      </c>
      <c r="H2751" s="24">
        <f t="shared" si="1239"/>
        <v>0</v>
      </c>
      <c r="I2751" s="25">
        <f>VLOOKUP(CONCATENATE($F2751," ",$G2751),AllocFactorMatrix,(I$4+1),FALSE)*$E2752</f>
        <v>0</v>
      </c>
      <c r="J2751" s="25">
        <f>VLOOKUP(CONCATENATE($F2751," ",$G2751),AllocFactorMatrix,(J$4+1),FALSE)*$E2752</f>
        <v>0</v>
      </c>
      <c r="K2751" s="25">
        <f>VLOOKUP(CONCATENATE($F2751," ",$G2751),AllocFactorMatrix,(K$4+1),FALSE)*$E2752</f>
        <v>0</v>
      </c>
      <c r="L2751" s="25">
        <f>VLOOKUP(CONCATENATE($F2751," ",$G2751),AllocFactorMatrix,(L$4+1),FALSE)*$E2752</f>
        <v>0</v>
      </c>
      <c r="M2751" s="25">
        <f t="shared" si="1235"/>
        <v>0</v>
      </c>
      <c r="N2751" s="25">
        <f>VLOOKUP(CONCATENATE($F2751," ",$G2751),AllocFactorMatrix,(N$4+1),FALSE)*$E2752</f>
        <v>0</v>
      </c>
      <c r="O2751" s="25">
        <f>VLOOKUP(CONCATENATE($F2751," ",$G2751),AllocFactorMatrix,(O$4+1),FALSE)*$E2752</f>
        <v>0</v>
      </c>
      <c r="P2751" s="25">
        <f>VLOOKUP(CONCATENATE($F2751," ",$G2751),AllocFactorMatrix,(P$4+1),FALSE)*$E2752</f>
        <v>0</v>
      </c>
      <c r="Q2751" s="25">
        <f>VLOOKUP(CONCATENATE($F2751," ",$G2751),AllocFactorMatrix,(Q$4+1),FALSE)*$E2752</f>
        <v>0</v>
      </c>
      <c r="R2751" s="25">
        <f t="shared" si="1240"/>
        <v>0</v>
      </c>
      <c r="S2751" s="25">
        <f>VLOOKUP(CONCATENATE($F2751," ",$G2751),AllocFactorMatrix,(S$4+1),FALSE)*$E2752</f>
        <v>0</v>
      </c>
      <c r="T2751" s="25">
        <f>VLOOKUP(CONCATENATE($F2751," ",$G2751),AllocFactorMatrix,(T$4+1),FALSE)*$E2752</f>
        <v>0</v>
      </c>
      <c r="U2751" s="25">
        <f>VLOOKUP(CONCATENATE($F2751," ",$G2751),AllocFactorMatrix,(U$4+1),FALSE)*$E2752</f>
        <v>0</v>
      </c>
      <c r="V2751" s="25">
        <f>VLOOKUP(CONCATENATE($F2751," ",$G2751),AllocFactorMatrix,(V$4+1),FALSE)*$E2752</f>
        <v>0</v>
      </c>
      <c r="W2751" s="25">
        <f t="shared" si="1241"/>
        <v>0</v>
      </c>
      <c r="X2751" s="25">
        <f>VLOOKUP(CONCATENATE($F2751," ",$G2751),AllocFactorMatrix,(X$4+1),FALSE)*$E2752</f>
        <v>0</v>
      </c>
      <c r="Y2751" s="25">
        <f>VLOOKUP(CONCATENATE($F2751," ",$G2751),AllocFactorMatrix,(Y$4+1),FALSE)*$E2752</f>
        <v>0</v>
      </c>
      <c r="Z2751" s="25">
        <f t="shared" si="1236"/>
        <v>0</v>
      </c>
      <c r="AA2751" s="25">
        <f>VLOOKUP(CONCATENATE($F2751," ",$G2751),AllocFactorMatrix,(AA$4+1),FALSE)*$E2752</f>
        <v>0</v>
      </c>
      <c r="AB2751" s="25">
        <f>VLOOKUP(CONCATENATE($F2751," ",$G2751),AllocFactorMatrix,(AB$4+1),FALSE)*$E2752</f>
        <v>0</v>
      </c>
      <c r="AC2751" s="25">
        <f>VLOOKUP(CONCATENATE($F2751," ",$G2751),AllocFactorMatrix,(AC$4+1),FALSE)*$E2752</f>
        <v>0</v>
      </c>
    </row>
    <row r="2752" spans="4:29" collapsed="1">
      <c r="D2752" s="58" t="s">
        <v>1173</v>
      </c>
      <c r="E2752" s="22">
        <f>'Sch 5'!U501</f>
        <v>28502.250000000091</v>
      </c>
      <c r="F2752" s="61" t="s">
        <v>29</v>
      </c>
      <c r="G2752" s="20" t="str">
        <f>$G$15</f>
        <v>TOTAL</v>
      </c>
      <c r="H2752" s="24">
        <f t="shared" si="1239"/>
        <v>28502.250000000095</v>
      </c>
      <c r="I2752" s="25">
        <f>VLOOKUP(CONCATENATE($F2752," ",$G2752),AllocFactorMatrix,(I$4+1),FALSE)*$E2752</f>
        <v>13975.876409316215</v>
      </c>
      <c r="J2752" s="25">
        <f>VLOOKUP(CONCATENATE($F2752," ",$G2752),AllocFactorMatrix,(J$4+1),FALSE)*$E2752</f>
        <v>3535.3532959230602</v>
      </c>
      <c r="K2752" s="25">
        <f>VLOOKUP(CONCATENATE($F2752," ",$G2752),AllocFactorMatrix,(K$4+1),FALSE)*$E2752</f>
        <v>41.333657403513747</v>
      </c>
      <c r="L2752" s="25">
        <f>VLOOKUP(CONCATENATE($F2752," ",$G2752),AllocFactorMatrix,(L$4+1),FALSE)*$E2752</f>
        <v>1.0182756110347861</v>
      </c>
      <c r="M2752" s="25">
        <f t="shared" si="1235"/>
        <v>3577.7052289376088</v>
      </c>
      <c r="N2752" s="25">
        <f>VLOOKUP(CONCATENATE($F2752," ",$G2752),AllocFactorMatrix,(N$4+1),FALSE)*$E2752</f>
        <v>1479.2361741290724</v>
      </c>
      <c r="O2752" s="25">
        <f>VLOOKUP(CONCATENATE($F2752," ",$G2752),AllocFactorMatrix,(O$4+1),FALSE)*$E2752</f>
        <v>421.27920064746201</v>
      </c>
      <c r="P2752" s="25">
        <f>VLOOKUP(CONCATENATE($F2752," ",$G2752),AllocFactorMatrix,(P$4+1),FALSE)*$E2752</f>
        <v>33.338134781110838</v>
      </c>
      <c r="Q2752" s="25">
        <f>VLOOKUP(CONCATENATE($F2752," ",$G2752),AllocFactorMatrix,(Q$4+1),FALSE)*$E2752</f>
        <v>7.0370924295043009</v>
      </c>
      <c r="R2752" s="25">
        <f t="shared" si="1240"/>
        <v>1940.8906019871495</v>
      </c>
      <c r="S2752" s="25">
        <f>VLOOKUP(CONCATENATE($F2752," ",$G2752),AllocFactorMatrix,(S$4+1),FALSE)*$E2752</f>
        <v>88.858165925969288</v>
      </c>
      <c r="T2752" s="25">
        <f>VLOOKUP(CONCATENATE($F2752," ",$G2752),AllocFactorMatrix,(T$4+1),FALSE)*$E2752</f>
        <v>968.70989477829744</v>
      </c>
      <c r="U2752" s="25">
        <f>VLOOKUP(CONCATENATE($F2752," ",$G2752),AllocFactorMatrix,(U$4+1),FALSE)*$E2752</f>
        <v>6469.6628205070374</v>
      </c>
      <c r="V2752" s="25">
        <f>VLOOKUP(CONCATENATE($F2752," ",$G2752),AllocFactorMatrix,(V$4+1),FALSE)*$E2752</f>
        <v>1014.9678483705344</v>
      </c>
      <c r="W2752" s="25">
        <f t="shared" si="1241"/>
        <v>8542.1987295818381</v>
      </c>
      <c r="X2752" s="25">
        <f>VLOOKUP(CONCATENATE($F2752," ",$G2752),AllocFactorMatrix,(X$4+1),FALSE)*$E2752</f>
        <v>401.50492673274766</v>
      </c>
      <c r="Y2752" s="25">
        <f>VLOOKUP(CONCATENATE($F2752," ",$G2752),AllocFactorMatrix,(Y$4+1),FALSE)*$E2752</f>
        <v>9.6924757154678041</v>
      </c>
      <c r="Z2752" s="25">
        <f t="shared" si="1236"/>
        <v>411.19740244821548</v>
      </c>
      <c r="AA2752" s="25">
        <f>VLOOKUP(CONCATENATE($F2752," ",$G2752),AllocFactorMatrix,(AA$4+1),FALSE)*$E2752</f>
        <v>7.0001579264821521</v>
      </c>
      <c r="AB2752" s="25">
        <f>VLOOKUP(CONCATENATE($F2752," ",$G2752),AllocFactorMatrix,(AB$4+1),FALSE)*$E2752</f>
        <v>37.956253067382583</v>
      </c>
      <c r="AC2752" s="25">
        <f>VLOOKUP(CONCATENATE($F2752," ",$G2752),AllocFactorMatrix,(AC$4+1),FALSE)*$E2752</f>
        <v>9.4252167351973863</v>
      </c>
    </row>
    <row r="2753" spans="3:29" hidden="1" outlineLevel="1">
      <c r="F2753" s="61" t="str">
        <f>F2760</f>
        <v>PROD_DEMAND</v>
      </c>
      <c r="G2753" s="20" t="str">
        <f>$G$8</f>
        <v>PRODUCTION</v>
      </c>
      <c r="H2753" s="24">
        <f t="shared" si="1234"/>
        <v>124566.65</v>
      </c>
      <c r="I2753" s="25">
        <f>VLOOKUP(CONCATENATE($F2753," ",$G2753),AllocFactorMatrix,(I$4+1),FALSE)*$E2760</f>
        <v>61080.374536134659</v>
      </c>
      <c r="J2753" s="25">
        <f>VLOOKUP(CONCATENATE($F2753," ",$G2753),AllocFactorMatrix,(J$4+1),FALSE)*$E2760</f>
        <v>15450.959718604421</v>
      </c>
      <c r="K2753" s="25">
        <f>VLOOKUP(CONCATENATE($F2753," ",$G2753),AllocFactorMatrix,(K$4+1),FALSE)*$E2760</f>
        <v>180.6452204651699</v>
      </c>
      <c r="L2753" s="25">
        <f>VLOOKUP(CONCATENATE($F2753," ",$G2753),AllocFactorMatrix,(L$4+1),FALSE)*$E2760</f>
        <v>4.4502866139798067</v>
      </c>
      <c r="M2753" s="25">
        <f t="shared" ref="M2753:M2760" si="1242">SUBTOTAL(9,J2753:L2753)</f>
        <v>15636.055225683571</v>
      </c>
      <c r="N2753" s="25">
        <f>VLOOKUP(CONCATENATE($F2753," ",$G2753),AllocFactorMatrix,(N$4+1),FALSE)*$E2760</f>
        <v>6464.8753965064034</v>
      </c>
      <c r="O2753" s="25">
        <f>VLOOKUP(CONCATENATE($F2753," ",$G2753),AllocFactorMatrix,(O$4+1),FALSE)*$E2760</f>
        <v>1841.1647760907299</v>
      </c>
      <c r="P2753" s="25">
        <f>VLOOKUP(CONCATENATE($F2753," ",$G2753),AllocFactorMatrix,(P$4+1),FALSE)*$E2760</f>
        <v>145.70147153054396</v>
      </c>
      <c r="Q2753" s="25">
        <f>VLOOKUP(CONCATENATE($F2753," ",$G2753),AllocFactorMatrix,(Q$4+1),FALSE)*$E2760</f>
        <v>30.755011610792451</v>
      </c>
      <c r="R2753" s="25">
        <f>SUBTOTAL(9,N2753:Q2753)</f>
        <v>8482.4966557384687</v>
      </c>
      <c r="S2753" s="25">
        <f>VLOOKUP(CONCATENATE($F2753," ",$G2753),AllocFactorMatrix,(S$4+1),FALSE)*$E2760</f>
        <v>388.34702714845696</v>
      </c>
      <c r="T2753" s="25">
        <f>VLOOKUP(CONCATENATE($F2753," ",$G2753),AllocFactorMatrix,(T$4+1),FALSE)*$E2760</f>
        <v>4233.6638831806122</v>
      </c>
      <c r="U2753" s="25">
        <f>VLOOKUP(CONCATENATE($F2753," ",$G2753),AllocFactorMatrix,(U$4+1),FALSE)*$E2760</f>
        <v>28275.108953858391</v>
      </c>
      <c r="V2753" s="25">
        <f>VLOOKUP(CONCATENATE($F2753," ",$G2753),AllocFactorMatrix,(V$4+1),FALSE)*$E2760</f>
        <v>4435.8303196844117</v>
      </c>
      <c r="W2753" s="25">
        <f>SUBTOTAL(9,S2753:V2753)</f>
        <v>37332.950183871872</v>
      </c>
      <c r="X2753" s="25">
        <f>VLOOKUP(CONCATENATE($F2753," ",$G2753),AllocFactorMatrix,(X$4+1),FALSE)*$E2760</f>
        <v>1754.7430003453644</v>
      </c>
      <c r="Y2753" s="25">
        <f>VLOOKUP(CONCATENATE($F2753," ",$G2753),AllocFactorMatrix,(Y$4+1),FALSE)*$E2760</f>
        <v>42.360137535884839</v>
      </c>
      <c r="Z2753" s="25">
        <f t="shared" ref="Z2753:Z2760" si="1243">SUBTOTAL(9,X2753:Y2753)</f>
        <v>1797.1031378812493</v>
      </c>
      <c r="AA2753" s="25">
        <f>VLOOKUP(CONCATENATE($F2753," ",$G2753),AllocFactorMatrix,(AA$4+1),FALSE)*$E2760</f>
        <v>30.593592518935353</v>
      </c>
      <c r="AB2753" s="25">
        <f>VLOOKUP(CONCATENATE($F2753," ",$G2753),AllocFactorMatrix,(AB$4+1),FALSE)*$E2760</f>
        <v>165.88456318908356</v>
      </c>
      <c r="AC2753" s="25">
        <f>VLOOKUP(CONCATENATE($F2753," ",$G2753),AllocFactorMatrix,(AC$4+1),FALSE)*$E2760</f>
        <v>41.192104982149537</v>
      </c>
    </row>
    <row r="2754" spans="3:29" hidden="1" outlineLevel="1">
      <c r="F2754" s="61" t="str">
        <f>F2760</f>
        <v>PROD_DEMAND</v>
      </c>
      <c r="G2754" s="20" t="str">
        <f>$G$9</f>
        <v>BULKTRAN</v>
      </c>
      <c r="H2754" s="24">
        <f t="shared" si="1234"/>
        <v>0</v>
      </c>
      <c r="I2754" s="25">
        <f>VLOOKUP(CONCATENATE($F2754," ",$G2754),AllocFactorMatrix,(I$4+1),FALSE)*$E2760</f>
        <v>0</v>
      </c>
      <c r="J2754" s="25">
        <f>VLOOKUP(CONCATENATE($F2754," ",$G2754),AllocFactorMatrix,(J$4+1),FALSE)*$E2760</f>
        <v>0</v>
      </c>
      <c r="K2754" s="25">
        <f>VLOOKUP(CONCATENATE($F2754," ",$G2754),AllocFactorMatrix,(K$4+1),FALSE)*$E2760</f>
        <v>0</v>
      </c>
      <c r="L2754" s="25">
        <f>VLOOKUP(CONCATENATE($F2754," ",$G2754),AllocFactorMatrix,(L$4+1),FALSE)*$E2760</f>
        <v>0</v>
      </c>
      <c r="M2754" s="25">
        <f t="shared" si="1242"/>
        <v>0</v>
      </c>
      <c r="N2754" s="25">
        <f>VLOOKUP(CONCATENATE($F2754," ",$G2754),AllocFactorMatrix,(N$4+1),FALSE)*$E2760</f>
        <v>0</v>
      </c>
      <c r="O2754" s="25">
        <f>VLOOKUP(CONCATENATE($F2754," ",$G2754),AllocFactorMatrix,(O$4+1),FALSE)*$E2760</f>
        <v>0</v>
      </c>
      <c r="P2754" s="25">
        <f>VLOOKUP(CONCATENATE($F2754," ",$G2754),AllocFactorMatrix,(P$4+1),FALSE)*$E2760</f>
        <v>0</v>
      </c>
      <c r="Q2754" s="25">
        <f>VLOOKUP(CONCATENATE($F2754," ",$G2754),AllocFactorMatrix,(Q$4+1),FALSE)*$E2760</f>
        <v>0</v>
      </c>
      <c r="R2754" s="25">
        <f t="shared" ref="R2754:R2760" si="1244">SUBTOTAL(9,N2754:Q2754)</f>
        <v>0</v>
      </c>
      <c r="S2754" s="25">
        <f>VLOOKUP(CONCATENATE($F2754," ",$G2754),AllocFactorMatrix,(S$4+1),FALSE)*$E2760</f>
        <v>0</v>
      </c>
      <c r="T2754" s="25">
        <f>VLOOKUP(CONCATENATE($F2754," ",$G2754),AllocFactorMatrix,(T$4+1),FALSE)*$E2760</f>
        <v>0</v>
      </c>
      <c r="U2754" s="25">
        <f>VLOOKUP(CONCATENATE($F2754," ",$G2754),AllocFactorMatrix,(U$4+1),FALSE)*$E2760</f>
        <v>0</v>
      </c>
      <c r="V2754" s="25">
        <f>VLOOKUP(CONCATENATE($F2754," ",$G2754),AllocFactorMatrix,(V$4+1),FALSE)*$E2760</f>
        <v>0</v>
      </c>
      <c r="W2754" s="25">
        <f t="shared" ref="W2754:W2760" si="1245">SUBTOTAL(9,S2754:V2754)</f>
        <v>0</v>
      </c>
      <c r="X2754" s="25">
        <f>VLOOKUP(CONCATENATE($F2754," ",$G2754),AllocFactorMatrix,(X$4+1),FALSE)*$E2760</f>
        <v>0</v>
      </c>
      <c r="Y2754" s="25">
        <f>VLOOKUP(CONCATENATE($F2754," ",$G2754),AllocFactorMatrix,(Y$4+1),FALSE)*$E2760</f>
        <v>0</v>
      </c>
      <c r="Z2754" s="25">
        <f t="shared" si="1243"/>
        <v>0</v>
      </c>
      <c r="AA2754" s="25">
        <f>VLOOKUP(CONCATENATE($F2754," ",$G2754),AllocFactorMatrix,(AA$4+1),FALSE)*$E2760</f>
        <v>0</v>
      </c>
      <c r="AB2754" s="25">
        <f>VLOOKUP(CONCATENATE($F2754," ",$G2754),AllocFactorMatrix,(AB$4+1),FALSE)*$E2760</f>
        <v>0</v>
      </c>
      <c r="AC2754" s="25">
        <f>VLOOKUP(CONCATENATE($F2754," ",$G2754),AllocFactorMatrix,(AC$4+1),FALSE)*$E2760</f>
        <v>0</v>
      </c>
    </row>
    <row r="2755" spans="3:29" hidden="1" outlineLevel="1">
      <c r="F2755" s="61" t="str">
        <f>F2760</f>
        <v>PROD_DEMAND</v>
      </c>
      <c r="G2755" s="20" t="str">
        <f>$G$10</f>
        <v>SUBTRAN</v>
      </c>
      <c r="H2755" s="24">
        <f t="shared" si="1234"/>
        <v>0</v>
      </c>
      <c r="I2755" s="25">
        <f>VLOOKUP(CONCATENATE($F2755," ",$G2755),AllocFactorMatrix,(I$4+1),FALSE)*$E2760</f>
        <v>0</v>
      </c>
      <c r="J2755" s="25">
        <f>VLOOKUP(CONCATENATE($F2755," ",$G2755),AllocFactorMatrix,(J$4+1),FALSE)*$E2760</f>
        <v>0</v>
      </c>
      <c r="K2755" s="25">
        <f>VLOOKUP(CONCATENATE($F2755," ",$G2755),AllocFactorMatrix,(K$4+1),FALSE)*$E2760</f>
        <v>0</v>
      </c>
      <c r="L2755" s="25">
        <f>VLOOKUP(CONCATENATE($F2755," ",$G2755),AllocFactorMatrix,(L$4+1),FALSE)*$E2760</f>
        <v>0</v>
      </c>
      <c r="M2755" s="25">
        <f t="shared" si="1242"/>
        <v>0</v>
      </c>
      <c r="N2755" s="25">
        <f>VLOOKUP(CONCATENATE($F2755," ",$G2755),AllocFactorMatrix,(N$4+1),FALSE)*$E2760</f>
        <v>0</v>
      </c>
      <c r="O2755" s="25">
        <f>VLOOKUP(CONCATENATE($F2755," ",$G2755),AllocFactorMatrix,(O$4+1),FALSE)*$E2760</f>
        <v>0</v>
      </c>
      <c r="P2755" s="25">
        <f>VLOOKUP(CONCATENATE($F2755," ",$G2755),AllocFactorMatrix,(P$4+1),FALSE)*$E2760</f>
        <v>0</v>
      </c>
      <c r="Q2755" s="25">
        <f>VLOOKUP(CONCATENATE($F2755," ",$G2755),AllocFactorMatrix,(Q$4+1),FALSE)*$E2760</f>
        <v>0</v>
      </c>
      <c r="R2755" s="25">
        <f t="shared" si="1244"/>
        <v>0</v>
      </c>
      <c r="S2755" s="25">
        <f>VLOOKUP(CONCATENATE($F2755," ",$G2755),AllocFactorMatrix,(S$4+1),FALSE)*$E2760</f>
        <v>0</v>
      </c>
      <c r="T2755" s="25">
        <f>VLOOKUP(CONCATENATE($F2755," ",$G2755),AllocFactorMatrix,(T$4+1),FALSE)*$E2760</f>
        <v>0</v>
      </c>
      <c r="U2755" s="25">
        <f>VLOOKUP(CONCATENATE($F2755," ",$G2755),AllocFactorMatrix,(U$4+1),FALSE)*$E2760</f>
        <v>0</v>
      </c>
      <c r="V2755" s="25">
        <f>VLOOKUP(CONCATENATE($F2755," ",$G2755),AllocFactorMatrix,(V$4+1),FALSE)*$E2760</f>
        <v>0</v>
      </c>
      <c r="W2755" s="25">
        <f t="shared" si="1245"/>
        <v>0</v>
      </c>
      <c r="X2755" s="25">
        <f>VLOOKUP(CONCATENATE($F2755," ",$G2755),AllocFactorMatrix,(X$4+1),FALSE)*$E2760</f>
        <v>0</v>
      </c>
      <c r="Y2755" s="25">
        <f>VLOOKUP(CONCATENATE($F2755," ",$G2755),AllocFactorMatrix,(Y$4+1),FALSE)*$E2760</f>
        <v>0</v>
      </c>
      <c r="Z2755" s="25">
        <f t="shared" si="1243"/>
        <v>0</v>
      </c>
      <c r="AA2755" s="25">
        <f>VLOOKUP(CONCATENATE($F2755," ",$G2755),AllocFactorMatrix,(AA$4+1),FALSE)*$E2760</f>
        <v>0</v>
      </c>
      <c r="AB2755" s="25">
        <f>VLOOKUP(CONCATENATE($F2755," ",$G2755),AllocFactorMatrix,(AB$4+1),FALSE)*$E2760</f>
        <v>0</v>
      </c>
      <c r="AC2755" s="25">
        <f>VLOOKUP(CONCATENATE($F2755," ",$G2755),AllocFactorMatrix,(AC$4+1),FALSE)*$E2760</f>
        <v>0</v>
      </c>
    </row>
    <row r="2756" spans="3:29" hidden="1" outlineLevel="1">
      <c r="F2756" s="61" t="str">
        <f>F2760</f>
        <v>PROD_DEMAND</v>
      </c>
      <c r="G2756" s="20" t="str">
        <f>$G$11</f>
        <v>DISTPRI</v>
      </c>
      <c r="H2756" s="24">
        <f t="shared" si="1234"/>
        <v>0</v>
      </c>
      <c r="I2756" s="25">
        <f>VLOOKUP(CONCATENATE($F2756," ",$G2756),AllocFactorMatrix,(I$4+1),FALSE)*$E2760</f>
        <v>0</v>
      </c>
      <c r="J2756" s="25">
        <f>VLOOKUP(CONCATENATE($F2756," ",$G2756),AllocFactorMatrix,(J$4+1),FALSE)*$E2760</f>
        <v>0</v>
      </c>
      <c r="K2756" s="25">
        <f>VLOOKUP(CONCATENATE($F2756," ",$G2756),AllocFactorMatrix,(K$4+1),FALSE)*$E2760</f>
        <v>0</v>
      </c>
      <c r="L2756" s="25">
        <f>VLOOKUP(CONCATENATE($F2756," ",$G2756),AllocFactorMatrix,(L$4+1),FALSE)*$E2760</f>
        <v>0</v>
      </c>
      <c r="M2756" s="25">
        <f t="shared" si="1242"/>
        <v>0</v>
      </c>
      <c r="N2756" s="25">
        <f>VLOOKUP(CONCATENATE($F2756," ",$G2756),AllocFactorMatrix,(N$4+1),FALSE)*$E2760</f>
        <v>0</v>
      </c>
      <c r="O2756" s="25">
        <f>VLOOKUP(CONCATENATE($F2756," ",$G2756),AllocFactorMatrix,(O$4+1),FALSE)*$E2760</f>
        <v>0</v>
      </c>
      <c r="P2756" s="25">
        <f>VLOOKUP(CONCATENATE($F2756," ",$G2756),AllocFactorMatrix,(P$4+1),FALSE)*$E2760</f>
        <v>0</v>
      </c>
      <c r="Q2756" s="25">
        <f>VLOOKUP(CONCATENATE($F2756," ",$G2756),AllocFactorMatrix,(Q$4+1),FALSE)*$E2760</f>
        <v>0</v>
      </c>
      <c r="R2756" s="25">
        <f t="shared" si="1244"/>
        <v>0</v>
      </c>
      <c r="S2756" s="25">
        <f>VLOOKUP(CONCATENATE($F2756," ",$G2756),AllocFactorMatrix,(S$4+1),FALSE)*$E2760</f>
        <v>0</v>
      </c>
      <c r="T2756" s="25">
        <f>VLOOKUP(CONCATENATE($F2756," ",$G2756),AllocFactorMatrix,(T$4+1),FALSE)*$E2760</f>
        <v>0</v>
      </c>
      <c r="U2756" s="25">
        <f>VLOOKUP(CONCATENATE($F2756," ",$G2756),AllocFactorMatrix,(U$4+1),FALSE)*$E2760</f>
        <v>0</v>
      </c>
      <c r="V2756" s="25">
        <f>VLOOKUP(CONCATENATE($F2756," ",$G2756),AllocFactorMatrix,(V$4+1),FALSE)*$E2760</f>
        <v>0</v>
      </c>
      <c r="W2756" s="25">
        <f t="shared" si="1245"/>
        <v>0</v>
      </c>
      <c r="X2756" s="25">
        <f>VLOOKUP(CONCATENATE($F2756," ",$G2756),AllocFactorMatrix,(X$4+1),FALSE)*$E2760</f>
        <v>0</v>
      </c>
      <c r="Y2756" s="25">
        <f>VLOOKUP(CONCATENATE($F2756," ",$G2756),AllocFactorMatrix,(Y$4+1),FALSE)*$E2760</f>
        <v>0</v>
      </c>
      <c r="Z2756" s="25">
        <f t="shared" si="1243"/>
        <v>0</v>
      </c>
      <c r="AA2756" s="25">
        <f>VLOOKUP(CONCATENATE($F2756," ",$G2756),AllocFactorMatrix,(AA$4+1),FALSE)*$E2760</f>
        <v>0</v>
      </c>
      <c r="AB2756" s="25">
        <f>VLOOKUP(CONCATENATE($F2756," ",$G2756),AllocFactorMatrix,(AB$4+1),FALSE)*$E2760</f>
        <v>0</v>
      </c>
      <c r="AC2756" s="25">
        <f>VLOOKUP(CONCATENATE($F2756," ",$G2756),AllocFactorMatrix,(AC$4+1),FALSE)*$E2760</f>
        <v>0</v>
      </c>
    </row>
    <row r="2757" spans="3:29" hidden="1" outlineLevel="1">
      <c r="F2757" s="61" t="str">
        <f>F2760</f>
        <v>PROD_DEMAND</v>
      </c>
      <c r="G2757" s="20" t="str">
        <f>$G$12</f>
        <v>DISTSEC</v>
      </c>
      <c r="H2757" s="24">
        <f t="shared" si="1234"/>
        <v>0</v>
      </c>
      <c r="I2757" s="25">
        <f>VLOOKUP(CONCATENATE($F2757," ",$G2757),AllocFactorMatrix,(I$4+1),FALSE)*$E2760</f>
        <v>0</v>
      </c>
      <c r="J2757" s="25">
        <f>VLOOKUP(CONCATENATE($F2757," ",$G2757),AllocFactorMatrix,(J$4+1),FALSE)*$E2760</f>
        <v>0</v>
      </c>
      <c r="K2757" s="25">
        <f>VLOOKUP(CONCATENATE($F2757," ",$G2757),AllocFactorMatrix,(K$4+1),FALSE)*$E2760</f>
        <v>0</v>
      </c>
      <c r="L2757" s="25">
        <f>VLOOKUP(CONCATENATE($F2757," ",$G2757),AllocFactorMatrix,(L$4+1),FALSE)*$E2760</f>
        <v>0</v>
      </c>
      <c r="M2757" s="25">
        <f t="shared" si="1242"/>
        <v>0</v>
      </c>
      <c r="N2757" s="25">
        <f>VLOOKUP(CONCATENATE($F2757," ",$G2757),AllocFactorMatrix,(N$4+1),FALSE)*$E2760</f>
        <v>0</v>
      </c>
      <c r="O2757" s="25">
        <f>VLOOKUP(CONCATENATE($F2757," ",$G2757),AllocFactorMatrix,(O$4+1),FALSE)*$E2760</f>
        <v>0</v>
      </c>
      <c r="P2757" s="25">
        <f>VLOOKUP(CONCATENATE($F2757," ",$G2757),AllocFactorMatrix,(P$4+1),FALSE)*$E2760</f>
        <v>0</v>
      </c>
      <c r="Q2757" s="25">
        <f>VLOOKUP(CONCATENATE($F2757," ",$G2757),AllocFactorMatrix,(Q$4+1),FALSE)*$E2760</f>
        <v>0</v>
      </c>
      <c r="R2757" s="25">
        <f t="shared" si="1244"/>
        <v>0</v>
      </c>
      <c r="S2757" s="25">
        <f>VLOOKUP(CONCATENATE($F2757," ",$G2757),AllocFactorMatrix,(S$4+1),FALSE)*$E2760</f>
        <v>0</v>
      </c>
      <c r="T2757" s="25">
        <f>VLOOKUP(CONCATENATE($F2757," ",$G2757),AllocFactorMatrix,(T$4+1),FALSE)*$E2760</f>
        <v>0</v>
      </c>
      <c r="U2757" s="25">
        <f>VLOOKUP(CONCATENATE($F2757," ",$G2757),AllocFactorMatrix,(U$4+1),FALSE)*$E2760</f>
        <v>0</v>
      </c>
      <c r="V2757" s="25">
        <f>VLOOKUP(CONCATENATE($F2757," ",$G2757),AllocFactorMatrix,(V$4+1),FALSE)*$E2760</f>
        <v>0</v>
      </c>
      <c r="W2757" s="25">
        <f t="shared" si="1245"/>
        <v>0</v>
      </c>
      <c r="X2757" s="25">
        <f>VLOOKUP(CONCATENATE($F2757," ",$G2757),AllocFactorMatrix,(X$4+1),FALSE)*$E2760</f>
        <v>0</v>
      </c>
      <c r="Y2757" s="25">
        <f>VLOOKUP(CONCATENATE($F2757," ",$G2757),AllocFactorMatrix,(Y$4+1),FALSE)*$E2760</f>
        <v>0</v>
      </c>
      <c r="Z2757" s="25">
        <f t="shared" si="1243"/>
        <v>0</v>
      </c>
      <c r="AA2757" s="25">
        <f>VLOOKUP(CONCATENATE($F2757," ",$G2757),AllocFactorMatrix,(AA$4+1),FALSE)*$E2760</f>
        <v>0</v>
      </c>
      <c r="AB2757" s="25">
        <f>VLOOKUP(CONCATENATE($F2757," ",$G2757),AllocFactorMatrix,(AB$4+1),FALSE)*$E2760</f>
        <v>0</v>
      </c>
      <c r="AC2757" s="25">
        <f>VLOOKUP(CONCATENATE($F2757," ",$G2757),AllocFactorMatrix,(AC$4+1),FALSE)*$E2760</f>
        <v>0</v>
      </c>
    </row>
    <row r="2758" spans="3:29" hidden="1" outlineLevel="1">
      <c r="F2758" s="61" t="str">
        <f>F2760</f>
        <v>PROD_DEMAND</v>
      </c>
      <c r="G2758" s="20" t="str">
        <f>$G$13</f>
        <v>ENERGY</v>
      </c>
      <c r="H2758" s="24">
        <f t="shared" si="1234"/>
        <v>0</v>
      </c>
      <c r="I2758" s="25">
        <f>VLOOKUP(CONCATENATE($F2758," ",$G2758),AllocFactorMatrix,(I$4+1),FALSE)*$E2760</f>
        <v>0</v>
      </c>
      <c r="J2758" s="25">
        <f>VLOOKUP(CONCATENATE($F2758," ",$G2758),AllocFactorMatrix,(J$4+1),FALSE)*$E2760</f>
        <v>0</v>
      </c>
      <c r="K2758" s="25">
        <f>VLOOKUP(CONCATENATE($F2758," ",$G2758),AllocFactorMatrix,(K$4+1),FALSE)*$E2760</f>
        <v>0</v>
      </c>
      <c r="L2758" s="25">
        <f>VLOOKUP(CONCATENATE($F2758," ",$G2758),AllocFactorMatrix,(L$4+1),FALSE)*$E2760</f>
        <v>0</v>
      </c>
      <c r="M2758" s="25">
        <f t="shared" si="1242"/>
        <v>0</v>
      </c>
      <c r="N2758" s="25">
        <f>VLOOKUP(CONCATENATE($F2758," ",$G2758),AllocFactorMatrix,(N$4+1),FALSE)*$E2760</f>
        <v>0</v>
      </c>
      <c r="O2758" s="25">
        <f>VLOOKUP(CONCATENATE($F2758," ",$G2758),AllocFactorMatrix,(O$4+1),FALSE)*$E2760</f>
        <v>0</v>
      </c>
      <c r="P2758" s="25">
        <f>VLOOKUP(CONCATENATE($F2758," ",$G2758),AllocFactorMatrix,(P$4+1),FALSE)*$E2760</f>
        <v>0</v>
      </c>
      <c r="Q2758" s="25">
        <f>VLOOKUP(CONCATENATE($F2758," ",$G2758),AllocFactorMatrix,(Q$4+1),FALSE)*$E2760</f>
        <v>0</v>
      </c>
      <c r="R2758" s="25">
        <f t="shared" si="1244"/>
        <v>0</v>
      </c>
      <c r="S2758" s="25">
        <f>VLOOKUP(CONCATENATE($F2758," ",$G2758),AllocFactorMatrix,(S$4+1),FALSE)*$E2760</f>
        <v>0</v>
      </c>
      <c r="T2758" s="25">
        <f>VLOOKUP(CONCATENATE($F2758," ",$G2758),AllocFactorMatrix,(T$4+1),FALSE)*$E2760</f>
        <v>0</v>
      </c>
      <c r="U2758" s="25">
        <f>VLOOKUP(CONCATENATE($F2758," ",$G2758),AllocFactorMatrix,(U$4+1),FALSE)*$E2760</f>
        <v>0</v>
      </c>
      <c r="V2758" s="25">
        <f>VLOOKUP(CONCATENATE($F2758," ",$G2758),AllocFactorMatrix,(V$4+1),FALSE)*$E2760</f>
        <v>0</v>
      </c>
      <c r="W2758" s="25">
        <f t="shared" si="1245"/>
        <v>0</v>
      </c>
      <c r="X2758" s="25">
        <f>VLOOKUP(CONCATENATE($F2758," ",$G2758),AllocFactorMatrix,(X$4+1),FALSE)*$E2760</f>
        <v>0</v>
      </c>
      <c r="Y2758" s="25">
        <f>VLOOKUP(CONCATENATE($F2758," ",$G2758),AllocFactorMatrix,(Y$4+1),FALSE)*$E2760</f>
        <v>0</v>
      </c>
      <c r="Z2758" s="25">
        <f t="shared" si="1243"/>
        <v>0</v>
      </c>
      <c r="AA2758" s="25">
        <f>VLOOKUP(CONCATENATE($F2758," ",$G2758),AllocFactorMatrix,(AA$4+1),FALSE)*$E2760</f>
        <v>0</v>
      </c>
      <c r="AB2758" s="25">
        <f>VLOOKUP(CONCATENATE($F2758," ",$G2758),AllocFactorMatrix,(AB$4+1),FALSE)*$E2760</f>
        <v>0</v>
      </c>
      <c r="AC2758" s="25">
        <f>VLOOKUP(CONCATENATE($F2758," ",$G2758),AllocFactorMatrix,(AC$4+1),FALSE)*$E2760</f>
        <v>0</v>
      </c>
    </row>
    <row r="2759" spans="3:29" hidden="1" outlineLevel="1">
      <c r="F2759" s="61" t="str">
        <f>F2760</f>
        <v>PROD_DEMAND</v>
      </c>
      <c r="G2759" s="20" t="str">
        <f>$G$14</f>
        <v>CUSTOMER</v>
      </c>
      <c r="H2759" s="24">
        <f t="shared" si="1234"/>
        <v>0</v>
      </c>
      <c r="I2759" s="25">
        <f>VLOOKUP(CONCATENATE($F2759," ",$G2759),AllocFactorMatrix,(I$4+1),FALSE)*$E2760</f>
        <v>0</v>
      </c>
      <c r="J2759" s="25">
        <f>VLOOKUP(CONCATENATE($F2759," ",$G2759),AllocFactorMatrix,(J$4+1),FALSE)*$E2760</f>
        <v>0</v>
      </c>
      <c r="K2759" s="25">
        <f>VLOOKUP(CONCATENATE($F2759," ",$G2759),AllocFactorMatrix,(K$4+1),FALSE)*$E2760</f>
        <v>0</v>
      </c>
      <c r="L2759" s="25">
        <f>VLOOKUP(CONCATENATE($F2759," ",$G2759),AllocFactorMatrix,(L$4+1),FALSE)*$E2760</f>
        <v>0</v>
      </c>
      <c r="M2759" s="25">
        <f t="shared" si="1242"/>
        <v>0</v>
      </c>
      <c r="N2759" s="25">
        <f>VLOOKUP(CONCATENATE($F2759," ",$G2759),AllocFactorMatrix,(N$4+1),FALSE)*$E2760</f>
        <v>0</v>
      </c>
      <c r="O2759" s="25">
        <f>VLOOKUP(CONCATENATE($F2759," ",$G2759),AllocFactorMatrix,(O$4+1),FALSE)*$E2760</f>
        <v>0</v>
      </c>
      <c r="P2759" s="25">
        <f>VLOOKUP(CONCATENATE($F2759," ",$G2759),AllocFactorMatrix,(P$4+1),FALSE)*$E2760</f>
        <v>0</v>
      </c>
      <c r="Q2759" s="25">
        <f>VLOOKUP(CONCATENATE($F2759," ",$G2759),AllocFactorMatrix,(Q$4+1),FALSE)*$E2760</f>
        <v>0</v>
      </c>
      <c r="R2759" s="25">
        <f t="shared" si="1244"/>
        <v>0</v>
      </c>
      <c r="S2759" s="25">
        <f>VLOOKUP(CONCATENATE($F2759," ",$G2759),AllocFactorMatrix,(S$4+1),FALSE)*$E2760</f>
        <v>0</v>
      </c>
      <c r="T2759" s="25">
        <f>VLOOKUP(CONCATENATE($F2759," ",$G2759),AllocFactorMatrix,(T$4+1),FALSE)*$E2760</f>
        <v>0</v>
      </c>
      <c r="U2759" s="25">
        <f>VLOOKUP(CONCATENATE($F2759," ",$G2759),AllocFactorMatrix,(U$4+1),FALSE)*$E2760</f>
        <v>0</v>
      </c>
      <c r="V2759" s="25">
        <f>VLOOKUP(CONCATENATE($F2759," ",$G2759),AllocFactorMatrix,(V$4+1),FALSE)*$E2760</f>
        <v>0</v>
      </c>
      <c r="W2759" s="25">
        <f t="shared" si="1245"/>
        <v>0</v>
      </c>
      <c r="X2759" s="25">
        <f>VLOOKUP(CONCATENATE($F2759," ",$G2759),AllocFactorMatrix,(X$4+1),FALSE)*$E2760</f>
        <v>0</v>
      </c>
      <c r="Y2759" s="25">
        <f>VLOOKUP(CONCATENATE($F2759," ",$G2759),AllocFactorMatrix,(Y$4+1),FALSE)*$E2760</f>
        <v>0</v>
      </c>
      <c r="Z2759" s="25">
        <f t="shared" si="1243"/>
        <v>0</v>
      </c>
      <c r="AA2759" s="25">
        <f>VLOOKUP(CONCATENATE($F2759," ",$G2759),AllocFactorMatrix,(AA$4+1),FALSE)*$E2760</f>
        <v>0</v>
      </c>
      <c r="AB2759" s="25">
        <f>VLOOKUP(CONCATENATE($F2759," ",$G2759),AllocFactorMatrix,(AB$4+1),FALSE)*$E2760</f>
        <v>0</v>
      </c>
      <c r="AC2759" s="25">
        <f>VLOOKUP(CONCATENATE($F2759," ",$G2759),AllocFactorMatrix,(AC$4+1),FALSE)*$E2760</f>
        <v>0</v>
      </c>
    </row>
    <row r="2760" spans="3:29" collapsed="1">
      <c r="D2760" s="58" t="s">
        <v>1252</v>
      </c>
      <c r="E2760" s="22">
        <f>'Sch 5'!AK496</f>
        <v>124566.65</v>
      </c>
      <c r="F2760" s="61" t="s">
        <v>29</v>
      </c>
      <c r="G2760" s="20" t="str">
        <f>$G$15</f>
        <v>TOTAL</v>
      </c>
      <c r="H2760" s="24">
        <f t="shared" si="1234"/>
        <v>124566.65</v>
      </c>
      <c r="I2760" s="25">
        <f>VLOOKUP(CONCATENATE($F2760," ",$G2760),AllocFactorMatrix,(I$4+1),FALSE)*$E2760</f>
        <v>61080.374536134659</v>
      </c>
      <c r="J2760" s="25">
        <f>VLOOKUP(CONCATENATE($F2760," ",$G2760),AllocFactorMatrix,(J$4+1),FALSE)*$E2760</f>
        <v>15450.959718604421</v>
      </c>
      <c r="K2760" s="25">
        <f>VLOOKUP(CONCATENATE($F2760," ",$G2760),AllocFactorMatrix,(K$4+1),FALSE)*$E2760</f>
        <v>180.6452204651699</v>
      </c>
      <c r="L2760" s="25">
        <f>VLOOKUP(CONCATENATE($F2760," ",$G2760),AllocFactorMatrix,(L$4+1),FALSE)*$E2760</f>
        <v>4.4502866139798067</v>
      </c>
      <c r="M2760" s="25">
        <f t="shared" si="1242"/>
        <v>15636.055225683571</v>
      </c>
      <c r="N2760" s="25">
        <f>VLOOKUP(CONCATENATE($F2760," ",$G2760),AllocFactorMatrix,(N$4+1),FALSE)*$E2760</f>
        <v>6464.8753965064034</v>
      </c>
      <c r="O2760" s="25">
        <f>VLOOKUP(CONCATENATE($F2760," ",$G2760),AllocFactorMatrix,(O$4+1),FALSE)*$E2760</f>
        <v>1841.1647760907299</v>
      </c>
      <c r="P2760" s="25">
        <f>VLOOKUP(CONCATENATE($F2760," ",$G2760),AllocFactorMatrix,(P$4+1),FALSE)*$E2760</f>
        <v>145.70147153054396</v>
      </c>
      <c r="Q2760" s="25">
        <f>VLOOKUP(CONCATENATE($F2760," ",$G2760),AllocFactorMatrix,(Q$4+1),FALSE)*$E2760</f>
        <v>30.755011610792451</v>
      </c>
      <c r="R2760" s="25">
        <f t="shared" si="1244"/>
        <v>8482.4966557384687</v>
      </c>
      <c r="S2760" s="25">
        <f>VLOOKUP(CONCATENATE($F2760," ",$G2760),AllocFactorMatrix,(S$4+1),FALSE)*$E2760</f>
        <v>388.34702714845696</v>
      </c>
      <c r="T2760" s="25">
        <f>VLOOKUP(CONCATENATE($F2760," ",$G2760),AllocFactorMatrix,(T$4+1),FALSE)*$E2760</f>
        <v>4233.6638831806122</v>
      </c>
      <c r="U2760" s="25">
        <f>VLOOKUP(CONCATENATE($F2760," ",$G2760),AllocFactorMatrix,(U$4+1),FALSE)*$E2760</f>
        <v>28275.108953858391</v>
      </c>
      <c r="V2760" s="25">
        <f>VLOOKUP(CONCATENATE($F2760," ",$G2760),AllocFactorMatrix,(V$4+1),FALSE)*$E2760</f>
        <v>4435.8303196844117</v>
      </c>
      <c r="W2760" s="25">
        <f t="shared" si="1245"/>
        <v>37332.950183871872</v>
      </c>
      <c r="X2760" s="25">
        <f>VLOOKUP(CONCATENATE($F2760," ",$G2760),AllocFactorMatrix,(X$4+1),FALSE)*$E2760</f>
        <v>1754.7430003453644</v>
      </c>
      <c r="Y2760" s="25">
        <f>VLOOKUP(CONCATENATE($F2760," ",$G2760),AllocFactorMatrix,(Y$4+1),FALSE)*$E2760</f>
        <v>42.360137535884839</v>
      </c>
      <c r="Z2760" s="25">
        <f t="shared" si="1243"/>
        <v>1797.1031378812493</v>
      </c>
      <c r="AA2760" s="25">
        <f>VLOOKUP(CONCATENATE($F2760," ",$G2760),AllocFactorMatrix,(AA$4+1),FALSE)*$E2760</f>
        <v>30.593592518935353</v>
      </c>
      <c r="AB2760" s="25">
        <f>VLOOKUP(CONCATENATE($F2760," ",$G2760),AllocFactorMatrix,(AB$4+1),FALSE)*$E2760</f>
        <v>165.88456318908356</v>
      </c>
      <c r="AC2760" s="25">
        <f>VLOOKUP(CONCATENATE($F2760," ",$G2760),AllocFactorMatrix,(AC$4+1),FALSE)*$E2760</f>
        <v>41.192104982149537</v>
      </c>
    </row>
    <row r="2761" spans="3:29" hidden="1" outlineLevel="1">
      <c r="D2761" s="58"/>
      <c r="G2761" s="20" t="str">
        <f>$G$8</f>
        <v>PRODUCTION</v>
      </c>
      <c r="H2761" s="24">
        <f ca="1">H2737+H2753+H2745</f>
        <v>102557.58444427975</v>
      </c>
      <c r="I2761" s="24">
        <f t="shared" ref="I2761:AC2768" ca="1" si="1246">I2737+I2753+I2745</f>
        <v>44875.961721290107</v>
      </c>
      <c r="J2761" s="24">
        <f t="shared" ca="1" si="1246"/>
        <v>12345.880011994477</v>
      </c>
      <c r="K2761" s="24">
        <f t="shared" ca="1" si="1246"/>
        <v>-241.36949994931442</v>
      </c>
      <c r="L2761" s="24">
        <f t="shared" ca="1" si="1246"/>
        <v>-52.947413321749714</v>
      </c>
      <c r="M2761" s="24">
        <f t="shared" ca="1" si="1246"/>
        <v>12051.563098723411</v>
      </c>
      <c r="N2761" s="24">
        <f t="shared" ca="1" si="1246"/>
        <v>5913.3300477730436</v>
      </c>
      <c r="O2761" s="24">
        <f t="shared" ca="1" si="1246"/>
        <v>-168.94122290045829</v>
      </c>
      <c r="P2761" s="24">
        <f t="shared" ca="1" si="1246"/>
        <v>-404.61291586752623</v>
      </c>
      <c r="Q2761" s="24">
        <f t="shared" ca="1" si="1246"/>
        <v>1.4976276893518969</v>
      </c>
      <c r="R2761" s="24">
        <f t="shared" ca="1" si="1246"/>
        <v>5341.2735366944098</v>
      </c>
      <c r="S2761" s="24">
        <f t="shared" ca="1" si="1246"/>
        <v>128.71258052576786</v>
      </c>
      <c r="T2761" s="24">
        <f t="shared" ca="1" si="1246"/>
        <v>2477.4846470144053</v>
      </c>
      <c r="U2761" s="24">
        <f t="shared" ca="1" si="1246"/>
        <v>30890.455474616734</v>
      </c>
      <c r="V2761" s="24">
        <f t="shared" ca="1" si="1246"/>
        <v>4352.9649702549623</v>
      </c>
      <c r="W2761" s="24">
        <f t="shared" ca="1" si="1246"/>
        <v>37849.61767241187</v>
      </c>
      <c r="X2761" s="24">
        <f t="shared" ca="1" si="1246"/>
        <v>2112.4146745257394</v>
      </c>
      <c r="Y2761" s="24">
        <f t="shared" ca="1" si="1246"/>
        <v>52.052613251352639</v>
      </c>
      <c r="Z2761" s="24">
        <f t="shared" ca="1" si="1246"/>
        <v>2164.4672877770918</v>
      </c>
      <c r="AA2761" s="24">
        <f t="shared" ca="1" si="1246"/>
        <v>37.593750445417506</v>
      </c>
      <c r="AB2761" s="24">
        <f t="shared" ca="1" si="1246"/>
        <v>186.49005522009449</v>
      </c>
      <c r="AC2761" s="24">
        <f t="shared" ca="1" si="1246"/>
        <v>50.617321717346925</v>
      </c>
    </row>
    <row r="2762" spans="3:29" hidden="1" outlineLevel="1">
      <c r="D2762" s="58"/>
      <c r="G2762" s="20" t="str">
        <f>$G$9</f>
        <v>BULKTRAN</v>
      </c>
      <c r="H2762" s="24">
        <f t="shared" ref="H2762:W2768" ca="1" si="1247">H2738+H2754+H2746</f>
        <v>-53494.275501199401</v>
      </c>
      <c r="I2762" s="24">
        <f t="shared" ca="1" si="1247"/>
        <v>-31962.594691919461</v>
      </c>
      <c r="J2762" s="24">
        <f t="shared" ca="1" si="1247"/>
        <v>-7032.585640991656</v>
      </c>
      <c r="K2762" s="24">
        <f t="shared" ca="1" si="1247"/>
        <v>-490.71154657785951</v>
      </c>
      <c r="L2762" s="24">
        <f t="shared" ca="1" si="1247"/>
        <v>-61.865747411048069</v>
      </c>
      <c r="M2762" s="24">
        <f t="shared" ca="1" si="1247"/>
        <v>-7585.1629349805635</v>
      </c>
      <c r="N2762" s="24">
        <f t="shared" ca="1" si="1247"/>
        <v>-2150.7098968133173</v>
      </c>
      <c r="O2762" s="24">
        <f t="shared" ca="1" si="1247"/>
        <v>-2574.9713363836349</v>
      </c>
      <c r="P2762" s="24">
        <f t="shared" ca="1" si="1247"/>
        <v>-618.12028601751911</v>
      </c>
      <c r="Q2762" s="24">
        <f t="shared" ca="1" si="1247"/>
        <v>-38.437856858973298</v>
      </c>
      <c r="R2762" s="24">
        <f t="shared" ca="1" si="1247"/>
        <v>-5382.2393760734449</v>
      </c>
      <c r="S2762" s="24">
        <f t="shared" ca="1" si="1247"/>
        <v>-369.07294178956408</v>
      </c>
      <c r="T2762" s="24">
        <f t="shared" ca="1" si="1247"/>
        <v>-2885.8082248950909</v>
      </c>
      <c r="U2762" s="24">
        <f t="shared" ca="1" si="1247"/>
        <v>-4081.934032782684</v>
      </c>
      <c r="V2762" s="24">
        <f t="shared" ca="1" si="1247"/>
        <v>-1162.6660460405337</v>
      </c>
      <c r="W2762" s="24">
        <f t="shared" ca="1" si="1247"/>
        <v>-8499.4812455078718</v>
      </c>
      <c r="X2762" s="24">
        <f t="shared" ca="1" si="1246"/>
        <v>-46.421837609112437</v>
      </c>
      <c r="Y2762" s="24">
        <f t="shared" ca="1" si="1246"/>
        <v>0</v>
      </c>
      <c r="Z2762" s="24">
        <f t="shared" ca="1" si="1246"/>
        <v>-46.421837609112437</v>
      </c>
      <c r="AA2762" s="24">
        <f t="shared" ca="1" si="1246"/>
        <v>0</v>
      </c>
      <c r="AB2762" s="24">
        <f t="shared" ca="1" si="1246"/>
        <v>-18.37541510894242</v>
      </c>
      <c r="AC2762" s="24">
        <f t="shared" ca="1" si="1246"/>
        <v>0</v>
      </c>
    </row>
    <row r="2763" spans="3:29" hidden="1" outlineLevel="1">
      <c r="D2763" s="58"/>
      <c r="G2763" s="20" t="str">
        <f>$G$10</f>
        <v>SUBTRAN</v>
      </c>
      <c r="H2763" s="24">
        <f t="shared" ca="1" si="1247"/>
        <v>-20079.424611043705</v>
      </c>
      <c r="I2763" s="24">
        <f t="shared" ca="1" si="1246"/>
        <v>-11867.06855758442</v>
      </c>
      <c r="J2763" s="24">
        <f t="shared" ca="1" si="1246"/>
        <v>-2642.2725708511039</v>
      </c>
      <c r="K2763" s="24">
        <f t="shared" ca="1" si="1246"/>
        <v>-183.76546272528395</v>
      </c>
      <c r="L2763" s="24">
        <f t="shared" ca="1" si="1246"/>
        <v>-30.831256957118754</v>
      </c>
      <c r="M2763" s="24">
        <f t="shared" ca="1" si="1246"/>
        <v>-2856.869290533507</v>
      </c>
      <c r="N2763" s="24">
        <f t="shared" ca="1" si="1246"/>
        <v>-841.7349543259096</v>
      </c>
      <c r="O2763" s="24">
        <f t="shared" ca="1" si="1246"/>
        <v>-1003.012696469141</v>
      </c>
      <c r="P2763" s="24">
        <f t="shared" ca="1" si="1246"/>
        <v>-311.65586872848849</v>
      </c>
      <c r="Q2763" s="24">
        <f t="shared" ca="1" si="1246"/>
        <v>0</v>
      </c>
      <c r="R2763" s="24">
        <f t="shared" ca="1" si="1246"/>
        <v>-2156.4035195235392</v>
      </c>
      <c r="S2763" s="24">
        <f t="shared" ca="1" si="1246"/>
        <v>-134.6693501459302</v>
      </c>
      <c r="T2763" s="24">
        <f t="shared" ca="1" si="1246"/>
        <v>-1116.3640323550487</v>
      </c>
      <c r="U2763" s="24">
        <f t="shared" ca="1" si="1246"/>
        <v>-1925.9600221164678</v>
      </c>
      <c r="V2763" s="24">
        <f t="shared" ca="1" si="1246"/>
        <v>0</v>
      </c>
      <c r="W2763" s="24">
        <f t="shared" ca="1" si="1246"/>
        <v>-3176.9934046174467</v>
      </c>
      <c r="X2763" s="24">
        <f t="shared" ca="1" si="1246"/>
        <v>-18.16616552895551</v>
      </c>
      <c r="Y2763" s="24">
        <f t="shared" ca="1" si="1246"/>
        <v>0</v>
      </c>
      <c r="Z2763" s="24">
        <f t="shared" ca="1" si="1246"/>
        <v>-18.16616552895551</v>
      </c>
      <c r="AA2763" s="24">
        <f t="shared" ca="1" si="1246"/>
        <v>0</v>
      </c>
      <c r="AB2763" s="24">
        <f t="shared" ca="1" si="1246"/>
        <v>-3.9236732558315346</v>
      </c>
      <c r="AC2763" s="24">
        <f t="shared" ca="1" si="1246"/>
        <v>0</v>
      </c>
    </row>
    <row r="2764" spans="3:29" hidden="1" outlineLevel="1">
      <c r="D2764" s="58"/>
      <c r="G2764" s="20" t="str">
        <f>$G$11</f>
        <v>DISTPRI</v>
      </c>
      <c r="H2764" s="24">
        <f t="shared" ca="1" si="1247"/>
        <v>-51685.537159901432</v>
      </c>
      <c r="I2764" s="24">
        <f t="shared" ca="1" si="1246"/>
        <v>-34640.79798177856</v>
      </c>
      <c r="J2764" s="24">
        <f t="shared" ca="1" si="1246"/>
        <v>-7585.7173523342972</v>
      </c>
      <c r="K2764" s="24">
        <f t="shared" ca="1" si="1246"/>
        <v>-528.31678423093933</v>
      </c>
      <c r="L2764" s="24">
        <f t="shared" ca="1" si="1246"/>
        <v>0</v>
      </c>
      <c r="M2764" s="24">
        <f t="shared" ca="1" si="1246"/>
        <v>-8114.0341365652366</v>
      </c>
      <c r="N2764" s="24">
        <f t="shared" ca="1" si="1246"/>
        <v>-2390.9220227446804</v>
      </c>
      <c r="O2764" s="24">
        <f t="shared" ca="1" si="1246"/>
        <v>-2853.3550781373042</v>
      </c>
      <c r="P2764" s="24">
        <f t="shared" ca="1" si="1246"/>
        <v>0</v>
      </c>
      <c r="Q2764" s="24">
        <f t="shared" ca="1" si="1246"/>
        <v>0</v>
      </c>
      <c r="R2764" s="24">
        <f t="shared" ca="1" si="1246"/>
        <v>-5244.2771008819846</v>
      </c>
      <c r="S2764" s="24">
        <f t="shared" ca="1" si="1246"/>
        <v>-389.55367919312818</v>
      </c>
      <c r="T2764" s="24">
        <f t="shared" ca="1" si="1246"/>
        <v>-3231.6501714846049</v>
      </c>
      <c r="U2764" s="24">
        <f t="shared" ca="1" si="1246"/>
        <v>0</v>
      </c>
      <c r="V2764" s="24">
        <f t="shared" ca="1" si="1246"/>
        <v>0</v>
      </c>
      <c r="W2764" s="24">
        <f t="shared" ca="1" si="1246"/>
        <v>-3621.203850677733</v>
      </c>
      <c r="X2764" s="24">
        <f t="shared" ca="1" si="1246"/>
        <v>-51.598304125134725</v>
      </c>
      <c r="Y2764" s="24">
        <f t="shared" ca="1" si="1246"/>
        <v>0</v>
      </c>
      <c r="Z2764" s="24">
        <f t="shared" ca="1" si="1246"/>
        <v>-51.598304125134725</v>
      </c>
      <c r="AA2764" s="24">
        <f t="shared" ca="1" si="1246"/>
        <v>0</v>
      </c>
      <c r="AB2764" s="24">
        <f t="shared" ca="1" si="1246"/>
        <v>-13.625785872782602</v>
      </c>
      <c r="AC2764" s="24">
        <f t="shared" ca="1" si="1246"/>
        <v>0</v>
      </c>
    </row>
    <row r="2765" spans="3:29" hidden="1" outlineLevel="1">
      <c r="D2765" s="58"/>
      <c r="G2765" s="20" t="str">
        <f>$G$12</f>
        <v>DISTSEC</v>
      </c>
      <c r="H2765" s="24">
        <f t="shared" ca="1" si="1247"/>
        <v>-21598.931849703484</v>
      </c>
      <c r="I2765" s="24">
        <f t="shared" ca="1" si="1246"/>
        <v>-17214.137231396504</v>
      </c>
      <c r="J2765" s="24">
        <f t="shared" ca="1" si="1246"/>
        <v>-3361.2065710856177</v>
      </c>
      <c r="K2765" s="24">
        <f t="shared" ca="1" si="1246"/>
        <v>0</v>
      </c>
      <c r="L2765" s="24">
        <f t="shared" ca="1" si="1246"/>
        <v>0</v>
      </c>
      <c r="M2765" s="24">
        <f t="shared" ca="1" si="1246"/>
        <v>-3361.2065710856177</v>
      </c>
      <c r="N2765" s="24">
        <f t="shared" ca="1" si="1246"/>
        <v>-866.02298534355918</v>
      </c>
      <c r="O2765" s="24">
        <f t="shared" ca="1" si="1246"/>
        <v>0</v>
      </c>
      <c r="P2765" s="24">
        <f t="shared" ca="1" si="1246"/>
        <v>0</v>
      </c>
      <c r="Q2765" s="24">
        <f t="shared" ca="1" si="1246"/>
        <v>0</v>
      </c>
      <c r="R2765" s="24">
        <f t="shared" ca="1" si="1246"/>
        <v>-866.02298534355918</v>
      </c>
      <c r="S2765" s="24">
        <f t="shared" ca="1" si="1246"/>
        <v>-109.50068477688467</v>
      </c>
      <c r="T2765" s="24">
        <f t="shared" ca="1" si="1246"/>
        <v>0</v>
      </c>
      <c r="U2765" s="24">
        <f t="shared" ca="1" si="1246"/>
        <v>0</v>
      </c>
      <c r="V2765" s="24">
        <f t="shared" ca="1" si="1246"/>
        <v>0</v>
      </c>
      <c r="W2765" s="24">
        <f t="shared" ca="1" si="1246"/>
        <v>-109.50068477688467</v>
      </c>
      <c r="X2765" s="24">
        <f t="shared" ca="1" si="1246"/>
        <v>-19.166951223715245</v>
      </c>
      <c r="Y2765" s="24">
        <f t="shared" ca="1" si="1246"/>
        <v>0</v>
      </c>
      <c r="Z2765" s="24">
        <f t="shared" ca="1" si="1246"/>
        <v>-19.166951223715245</v>
      </c>
      <c r="AA2765" s="24">
        <f t="shared" ca="1" si="1246"/>
        <v>0</v>
      </c>
      <c r="AB2765" s="24">
        <f t="shared" ca="1" si="1246"/>
        <v>-28.897425877199669</v>
      </c>
      <c r="AC2765" s="24">
        <f t="shared" ca="1" si="1246"/>
        <v>0</v>
      </c>
    </row>
    <row r="2766" spans="3:29" hidden="1" outlineLevel="1">
      <c r="D2766" s="58"/>
      <c r="G2766" s="20" t="str">
        <f>$G$13</f>
        <v>ENERGY</v>
      </c>
      <c r="H2766" s="24">
        <f t="shared" ca="1" si="1247"/>
        <v>-2068.3633809708122</v>
      </c>
      <c r="I2766" s="24">
        <f t="shared" ca="1" si="1246"/>
        <v>-1010.0994394253531</v>
      </c>
      <c r="J2766" s="24">
        <f t="shared" ca="1" si="1246"/>
        <v>-283.57722875113308</v>
      </c>
      <c r="K2766" s="24">
        <f t="shared" ca="1" si="1246"/>
        <v>-19.375151441196703</v>
      </c>
      <c r="L2766" s="24">
        <f t="shared" ca="1" si="1246"/>
        <v>-2.5130366394141697</v>
      </c>
      <c r="M2766" s="24">
        <f t="shared" ca="1" si="1246"/>
        <v>-305.46541683174394</v>
      </c>
      <c r="N2766" s="24">
        <f t="shared" ca="1" si="1246"/>
        <v>-100.30093148020821</v>
      </c>
      <c r="O2766" s="24">
        <f t="shared" ca="1" si="1246"/>
        <v>-117.69808078234519</v>
      </c>
      <c r="P2766" s="24">
        <f t="shared" ca="1" si="1246"/>
        <v>-28.265944544385182</v>
      </c>
      <c r="Q2766" s="24">
        <f t="shared" ca="1" si="1246"/>
        <v>-1.7070328634621081</v>
      </c>
      <c r="R2766" s="24">
        <f t="shared" ca="1" si="1246"/>
        <v>-247.97198967040066</v>
      </c>
      <c r="S2766" s="24">
        <f t="shared" ca="1" si="1246"/>
        <v>-19.093039718206075</v>
      </c>
      <c r="T2766" s="24">
        <f t="shared" ca="1" si="1246"/>
        <v>-163.65574702252161</v>
      </c>
      <c r="U2766" s="24">
        <f t="shared" ca="1" si="1246"/>
        <v>-245.03748989017561</v>
      </c>
      <c r="V2766" s="24">
        <f t="shared" ca="1" si="1246"/>
        <v>-71.297637548658571</v>
      </c>
      <c r="W2766" s="24">
        <f t="shared" ca="1" si="1246"/>
        <v>-499.08391417956193</v>
      </c>
      <c r="X2766" s="24">
        <f t="shared" ca="1" si="1246"/>
        <v>-2.1634916663102288</v>
      </c>
      <c r="Y2766" s="24">
        <f t="shared" ca="1" si="1246"/>
        <v>0</v>
      </c>
      <c r="Z2766" s="24">
        <f t="shared" ca="1" si="1246"/>
        <v>-2.1634916663102288</v>
      </c>
      <c r="AA2766" s="24">
        <f t="shared" ca="1" si="1246"/>
        <v>0</v>
      </c>
      <c r="AB2766" s="24">
        <f t="shared" ca="1" si="1246"/>
        <v>-3.5791291974421813</v>
      </c>
      <c r="AC2766" s="24">
        <f t="shared" ca="1" si="1246"/>
        <v>0</v>
      </c>
    </row>
    <row r="2767" spans="3:29" hidden="1" outlineLevel="1">
      <c r="D2767" s="58"/>
      <c r="G2767" s="20" t="str">
        <f>$G$14</f>
        <v>CUSTOMER</v>
      </c>
      <c r="H2767" s="24">
        <f t="shared" ca="1" si="1247"/>
        <v>-44441.040416461125</v>
      </c>
      <c r="I2767" s="24">
        <f t="shared" ca="1" si="1246"/>
        <v>-35027.301341820188</v>
      </c>
      <c r="J2767" s="24">
        <f t="shared" ca="1" si="1246"/>
        <v>-7428.0399336265518</v>
      </c>
      <c r="K2767" s="24">
        <f t="shared" ca="1" si="1246"/>
        <v>-359.7254226438136</v>
      </c>
      <c r="L2767" s="24">
        <f t="shared" ca="1" si="1246"/>
        <v>-261.152264600308</v>
      </c>
      <c r="M2767" s="24">
        <f t="shared" ca="1" si="1246"/>
        <v>-8048.9176208706731</v>
      </c>
      <c r="N2767" s="24">
        <f t="shared" ca="1" si="1246"/>
        <v>-90.596922794154864</v>
      </c>
      <c r="O2767" s="24">
        <f t="shared" ca="1" si="1246"/>
        <v>-155.25360967429467</v>
      </c>
      <c r="P2767" s="24">
        <f t="shared" ca="1" si="1246"/>
        <v>-228.60211747020418</v>
      </c>
      <c r="Q2767" s="24">
        <f t="shared" ca="1" si="1246"/>
        <v>-28.845809612704823</v>
      </c>
      <c r="R2767" s="24">
        <f t="shared" ca="1" si="1246"/>
        <v>-503.29845955135858</v>
      </c>
      <c r="S2767" s="24">
        <f t="shared" ca="1" si="1246"/>
        <v>-3.7278997565136915</v>
      </c>
      <c r="T2767" s="24">
        <f t="shared" ca="1" si="1246"/>
        <v>-47.101656086081043</v>
      </c>
      <c r="U2767" s="24">
        <f t="shared" ca="1" si="1246"/>
        <v>-20.170592189581015</v>
      </c>
      <c r="V2767" s="24">
        <f t="shared" ca="1" si="1246"/>
        <v>-9.0746734316089626</v>
      </c>
      <c r="W2767" s="24">
        <f t="shared" ca="1" si="1246"/>
        <v>-80.074821463784716</v>
      </c>
      <c r="X2767" s="24">
        <f t="shared" ca="1" si="1246"/>
        <v>-2.4382888402755492</v>
      </c>
      <c r="Y2767" s="24">
        <f t="shared" ca="1" si="1246"/>
        <v>0</v>
      </c>
      <c r="Z2767" s="24">
        <f t="shared" ca="1" si="1246"/>
        <v>-2.4382888402755492</v>
      </c>
      <c r="AA2767" s="24">
        <f t="shared" ca="1" si="1246"/>
        <v>0</v>
      </c>
      <c r="AB2767" s="24">
        <f t="shared" ca="1" si="1246"/>
        <v>-779.0098839148427</v>
      </c>
      <c r="AC2767" s="24">
        <f t="shared" ca="1" si="1246"/>
        <v>0</v>
      </c>
    </row>
    <row r="2768" spans="3:29" collapsed="1">
      <c r="C2768" s="58" t="s">
        <v>418</v>
      </c>
      <c r="D2768" s="58"/>
      <c r="E2768" s="24">
        <f>E2744+E2760+E2752</f>
        <v>-90809.988475000078</v>
      </c>
      <c r="G2768" s="20" t="str">
        <f>$G$15</f>
        <v>TOTAL</v>
      </c>
      <c r="H2768" s="24">
        <f t="shared" ca="1" si="1247"/>
        <v>-90809.988475000253</v>
      </c>
      <c r="I2768" s="24">
        <f t="shared" ca="1" si="1246"/>
        <v>-86846.037522634389</v>
      </c>
      <c r="J2768" s="24">
        <f t="shared" ca="1" si="1246"/>
        <v>-15987.519285645887</v>
      </c>
      <c r="K2768" s="24">
        <f t="shared" ca="1" si="1246"/>
        <v>-1823.2638675684075</v>
      </c>
      <c r="L2768" s="24">
        <f t="shared" ca="1" si="1246"/>
        <v>-409.30971892963873</v>
      </c>
      <c r="M2768" s="24">
        <f t="shared" ca="1" si="1246"/>
        <v>-18220.092872143934</v>
      </c>
      <c r="N2768" s="24">
        <f t="shared" ca="1" si="1246"/>
        <v>-526.95766572878529</v>
      </c>
      <c r="O2768" s="24">
        <f t="shared" ca="1" si="1246"/>
        <v>-6873.2320243471786</v>
      </c>
      <c r="P2768" s="24">
        <f t="shared" ca="1" si="1246"/>
        <v>-1591.2571326281231</v>
      </c>
      <c r="Q2768" s="24">
        <f t="shared" ca="1" si="1246"/>
        <v>-67.493071645788334</v>
      </c>
      <c r="R2768" s="24">
        <f t="shared" ca="1" si="1246"/>
        <v>-9058.9398943498745</v>
      </c>
      <c r="S2768" s="24">
        <f t="shared" ca="1" si="1246"/>
        <v>-896.90501485445907</v>
      </c>
      <c r="T2768" s="24">
        <f t="shared" ca="1" si="1246"/>
        <v>-4967.0951848289424</v>
      </c>
      <c r="U2768" s="24">
        <f t="shared" ca="1" si="1246"/>
        <v>24617.353337637825</v>
      </c>
      <c r="V2768" s="24">
        <f t="shared" ca="1" si="1246"/>
        <v>3109.9266132341609</v>
      </c>
      <c r="W2768" s="24">
        <f t="shared" ca="1" si="1246"/>
        <v>21863.279751188587</v>
      </c>
      <c r="X2768" s="24">
        <f t="shared" ca="1" si="1246"/>
        <v>1972.4596355322356</v>
      </c>
      <c r="Y2768" s="24">
        <f t="shared" ca="1" si="1246"/>
        <v>52.052613251352639</v>
      </c>
      <c r="Z2768" s="24">
        <f t="shared" ca="1" si="1246"/>
        <v>2024.5122487835883</v>
      </c>
      <c r="AA2768" s="24">
        <f t="shared" ca="1" si="1246"/>
        <v>37.593750445417506</v>
      </c>
      <c r="AB2768" s="24">
        <f t="shared" ca="1" si="1246"/>
        <v>-660.92125800694669</v>
      </c>
      <c r="AC2768" s="24">
        <f t="shared" ca="1" si="1246"/>
        <v>50.617321717346925</v>
      </c>
    </row>
    <row r="2769" spans="2:29">
      <c r="D2769" s="58"/>
      <c r="E2769" s="24"/>
      <c r="F2769" s="306"/>
      <c r="H2769" s="24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</row>
    <row r="2770" spans="2:29" hidden="1" outlineLevel="1">
      <c r="D2770" s="58"/>
      <c r="G2770" s="20" t="str">
        <f>$G$8</f>
        <v>PRODUCTION</v>
      </c>
      <c r="H2770" s="24">
        <f t="shared" ref="H2770:AC2770" ca="1" si="1248">+H2727+H2761</f>
        <v>3668132.2168012187</v>
      </c>
      <c r="I2770" s="24">
        <f t="shared" ca="1" si="1248"/>
        <v>1834062.430620095</v>
      </c>
      <c r="J2770" s="24">
        <f t="shared" ca="1" si="1248"/>
        <v>457441.5384115341</v>
      </c>
      <c r="K2770" s="24">
        <f t="shared" ca="1" si="1248"/>
        <v>7872.3469126441369</v>
      </c>
      <c r="L2770" s="24">
        <f t="shared" ca="1" si="1248"/>
        <v>501.52244993228948</v>
      </c>
      <c r="M2770" s="24">
        <f t="shared" ca="1" si="1248"/>
        <v>465815.40777411056</v>
      </c>
      <c r="N2770" s="24">
        <f t="shared" ca="1" si="1248"/>
        <v>186506.47698816881</v>
      </c>
      <c r="O2770" s="24">
        <f t="shared" ca="1" si="1248"/>
        <v>65242.649548544789</v>
      </c>
      <c r="P2770" s="24">
        <f t="shared" ca="1" si="1248"/>
        <v>7723.3710658331001</v>
      </c>
      <c r="Q2770" s="24">
        <f t="shared" ca="1" si="1248"/>
        <v>1061.5517094266536</v>
      </c>
      <c r="R2770" s="24">
        <f t="shared" ca="1" si="1248"/>
        <v>260534.04931197336</v>
      </c>
      <c r="S2770" s="24">
        <f t="shared" ca="1" si="1248"/>
        <v>12685.772822041679</v>
      </c>
      <c r="T2770" s="24">
        <f t="shared" ca="1" si="1248"/>
        <v>131266.83902785784</v>
      </c>
      <c r="U2770" s="24">
        <f t="shared" ca="1" si="1248"/>
        <v>782812.7258442617</v>
      </c>
      <c r="V2770" s="24">
        <f t="shared" ca="1" si="1248"/>
        <v>126035.86908516189</v>
      </c>
      <c r="W2770" s="24">
        <f t="shared" ca="1" si="1248"/>
        <v>1052801.2067793233</v>
      </c>
      <c r="X2770" s="24">
        <f t="shared" ca="1" si="1248"/>
        <v>47302.578456119496</v>
      </c>
      <c r="Y2770" s="24">
        <f t="shared" ca="1" si="1248"/>
        <v>1134.9768264861141</v>
      </c>
      <c r="Z2770" s="24">
        <f t="shared" ca="1" si="1248"/>
        <v>48437.555282605608</v>
      </c>
      <c r="AA2770" s="24">
        <f t="shared" ca="1" si="1248"/>
        <v>819.70976884896584</v>
      </c>
      <c r="AB2770" s="24">
        <f t="shared" ca="1" si="1248"/>
        <v>4558.1761312793906</v>
      </c>
      <c r="AC2770" s="24">
        <f t="shared" ca="1" si="1248"/>
        <v>1103.6811329830434</v>
      </c>
    </row>
    <row r="2771" spans="2:29" hidden="1" outlineLevel="1">
      <c r="D2771" s="58"/>
      <c r="G2771" s="20" t="str">
        <f>$G$9</f>
        <v>BULKTRAN</v>
      </c>
      <c r="H2771" s="24">
        <f t="shared" ref="H2771:AC2771" ca="1" si="1249">+H2728+H2762</f>
        <v>1563978.2260073202</v>
      </c>
      <c r="I2771" s="24">
        <f t="shared" ca="1" si="1249"/>
        <v>804397.14973119472</v>
      </c>
      <c r="J2771" s="24">
        <f t="shared" ca="1" si="1249"/>
        <v>196592.10854914426</v>
      </c>
      <c r="K2771" s="24">
        <f t="shared" ca="1" si="1249"/>
        <v>4971.6852699692618</v>
      </c>
      <c r="L2771" s="24">
        <f t="shared" ca="1" si="1249"/>
        <v>448.22759127655121</v>
      </c>
      <c r="M2771" s="24">
        <f t="shared" ca="1" si="1249"/>
        <v>202012.02141039007</v>
      </c>
      <c r="N2771" s="24">
        <f t="shared" ca="1" si="1249"/>
        <v>77074.857087146374</v>
      </c>
      <c r="O2771" s="24">
        <f t="shared" ca="1" si="1249"/>
        <v>34793.196491003298</v>
      </c>
      <c r="P2771" s="24">
        <f t="shared" ca="1" si="1249"/>
        <v>5464.9416741344212</v>
      </c>
      <c r="Q2771" s="24">
        <f t="shared" ca="1" si="1249"/>
        <v>551.25141764886314</v>
      </c>
      <c r="R2771" s="24">
        <f t="shared" ca="1" si="1249"/>
        <v>117884.24666993297</v>
      </c>
      <c r="S2771" s="24">
        <f t="shared" ca="1" si="1249"/>
        <v>6199.718200627749</v>
      </c>
      <c r="T2771" s="24">
        <f t="shared" ca="1" si="1249"/>
        <v>60142.286311711381</v>
      </c>
      <c r="U2771" s="24">
        <f t="shared" ca="1" si="1249"/>
        <v>302253.99995352962</v>
      </c>
      <c r="V2771" s="24">
        <f t="shared" ca="1" si="1249"/>
        <v>50835.877153292968</v>
      </c>
      <c r="W2771" s="24">
        <f t="shared" ca="1" si="1249"/>
        <v>419431.88161916169</v>
      </c>
      <c r="X2771" s="24">
        <f t="shared" ca="1" si="1249"/>
        <v>17403.776432395756</v>
      </c>
      <c r="Y2771" s="24">
        <f t="shared" ca="1" si="1249"/>
        <v>412.79987435366036</v>
      </c>
      <c r="Z2771" s="24">
        <f t="shared" ca="1" si="1249"/>
        <v>17816.576306749415</v>
      </c>
      <c r="AA2771" s="24">
        <f t="shared" ca="1" si="1249"/>
        <v>298.13480036850865</v>
      </c>
      <c r="AB2771" s="24">
        <f t="shared" ca="1" si="1249"/>
        <v>1736.7980816166476</v>
      </c>
      <c r="AC2771" s="24">
        <f t="shared" ca="1" si="1249"/>
        <v>401.41738790600755</v>
      </c>
    </row>
    <row r="2772" spans="2:29" hidden="1" outlineLevel="1">
      <c r="D2772" s="58"/>
      <c r="G2772" s="20" t="str">
        <f>$G$10</f>
        <v>SUBTRAN</v>
      </c>
      <c r="H2772" s="24">
        <f t="shared" ref="H2772:AC2772" ca="1" si="1250">+H2729+H2763</f>
        <v>596754.9162034021</v>
      </c>
      <c r="I2772" s="24">
        <f t="shared" ca="1" si="1250"/>
        <v>298656.48316088977</v>
      </c>
      <c r="J2772" s="24">
        <f t="shared" ca="1" si="1250"/>
        <v>73863.29332947018</v>
      </c>
      <c r="K2772" s="24">
        <f t="shared" ca="1" si="1250"/>
        <v>1861.8352279090261</v>
      </c>
      <c r="L2772" s="24">
        <f t="shared" ca="1" si="1250"/>
        <v>223.37756545797197</v>
      </c>
      <c r="M2772" s="24">
        <f t="shared" ca="1" si="1250"/>
        <v>75948.506122837178</v>
      </c>
      <c r="N2772" s="24">
        <f t="shared" ca="1" si="1250"/>
        <v>30165.203315450442</v>
      </c>
      <c r="O2772" s="24">
        <f t="shared" ca="1" si="1250"/>
        <v>13552.779146751074</v>
      </c>
      <c r="P2772" s="24">
        <f t="shared" ca="1" si="1250"/>
        <v>2755.4202370161511</v>
      </c>
      <c r="Q2772" s="24">
        <f t="shared" ca="1" si="1250"/>
        <v>0</v>
      </c>
      <c r="R2772" s="24">
        <f t="shared" ca="1" si="1250"/>
        <v>46473.402699217659</v>
      </c>
      <c r="S2772" s="24">
        <f t="shared" ca="1" si="1250"/>
        <v>2262.1870276322779</v>
      </c>
      <c r="T2772" s="24">
        <f t="shared" ca="1" si="1250"/>
        <v>23265.816724337164</v>
      </c>
      <c r="U2772" s="24">
        <f t="shared" ca="1" si="1250"/>
        <v>142611.10438339182</v>
      </c>
      <c r="V2772" s="24">
        <f t="shared" ca="1" si="1250"/>
        <v>0</v>
      </c>
      <c r="W2772" s="24">
        <f t="shared" ca="1" si="1250"/>
        <v>168139.10813536125</v>
      </c>
      <c r="X2772" s="24">
        <f t="shared" ca="1" si="1250"/>
        <v>6810.585271570013</v>
      </c>
      <c r="Y2772" s="24">
        <f t="shared" ca="1" si="1250"/>
        <v>160.10344992167526</v>
      </c>
      <c r="Z2772" s="24">
        <f t="shared" ca="1" si="1250"/>
        <v>6970.6887214916878</v>
      </c>
      <c r="AA2772" s="24">
        <f t="shared" ca="1" si="1250"/>
        <v>109.88402575884518</v>
      </c>
      <c r="AB2772" s="24">
        <f t="shared" ca="1" si="1250"/>
        <v>370.85574084812964</v>
      </c>
      <c r="AC2772" s="24">
        <f t="shared" ca="1" si="1250"/>
        <v>85.987596997592021</v>
      </c>
    </row>
    <row r="2773" spans="2:29" hidden="1" outlineLevel="1">
      <c r="D2773" s="58"/>
      <c r="G2773" s="20" t="str">
        <f>$G$11</f>
        <v>DISTPRI</v>
      </c>
      <c r="H2773" s="24">
        <f t="shared" ref="H2773:AC2773" ca="1" si="1251">+H2730+H2764</f>
        <v>1302480.0329136155</v>
      </c>
      <c r="I2773" s="24">
        <f t="shared" ca="1" si="1251"/>
        <v>867432.17612029938</v>
      </c>
      <c r="J2773" s="24">
        <f t="shared" ca="1" si="1251"/>
        <v>210955.19772707333</v>
      </c>
      <c r="K2773" s="24">
        <f t="shared" ca="1" si="1251"/>
        <v>5339.8562082318504</v>
      </c>
      <c r="L2773" s="24">
        <f t="shared" ca="1" si="1251"/>
        <v>0</v>
      </c>
      <c r="M2773" s="24">
        <f t="shared" ca="1" si="1251"/>
        <v>216295.05393530522</v>
      </c>
      <c r="N2773" s="24">
        <f t="shared" ca="1" si="1251"/>
        <v>85209.229331494673</v>
      </c>
      <c r="O2773" s="24">
        <f t="shared" ca="1" si="1251"/>
        <v>38420.15220790582</v>
      </c>
      <c r="P2773" s="24">
        <f t="shared" ca="1" si="1251"/>
        <v>0</v>
      </c>
      <c r="Q2773" s="24">
        <f t="shared" ca="1" si="1251"/>
        <v>0</v>
      </c>
      <c r="R2773" s="24">
        <f t="shared" ca="1" si="1251"/>
        <v>123629.38153940048</v>
      </c>
      <c r="S2773" s="24">
        <f t="shared" ca="1" si="1251"/>
        <v>6516.7159749659641</v>
      </c>
      <c r="T2773" s="24">
        <f t="shared" ca="1" si="1251"/>
        <v>67037.129184391175</v>
      </c>
      <c r="U2773" s="24">
        <f t="shared" ca="1" si="1251"/>
        <v>0</v>
      </c>
      <c r="V2773" s="24">
        <f t="shared" ca="1" si="1251"/>
        <v>0</v>
      </c>
      <c r="W2773" s="24">
        <f t="shared" ca="1" si="1251"/>
        <v>73553.845159357152</v>
      </c>
      <c r="X2773" s="24">
        <f t="shared" ca="1" si="1251"/>
        <v>19215.797980203839</v>
      </c>
      <c r="Y2773" s="24">
        <f t="shared" ca="1" si="1251"/>
        <v>452.3043956560881</v>
      </c>
      <c r="Z2773" s="24">
        <f t="shared" ca="1" si="1251"/>
        <v>19668.102375859922</v>
      </c>
      <c r="AA2773" s="24">
        <f t="shared" ca="1" si="1251"/>
        <v>324.79371705317703</v>
      </c>
      <c r="AB2773" s="24">
        <f t="shared" ca="1" si="1251"/>
        <v>1279.7607416786368</v>
      </c>
      <c r="AC2773" s="24">
        <f t="shared" ca="1" si="1251"/>
        <v>296.91932466143572</v>
      </c>
    </row>
    <row r="2774" spans="2:29" hidden="1" outlineLevel="1">
      <c r="D2774" s="58"/>
      <c r="G2774" s="20" t="str">
        <f>$G$12</f>
        <v>DISTSEC</v>
      </c>
      <c r="H2774" s="24">
        <f t="shared" ref="H2774:AC2774" ca="1" si="1252">+H2731+H2765</f>
        <v>567799.93814596278</v>
      </c>
      <c r="I2774" s="24">
        <f t="shared" ca="1" si="1252"/>
        <v>431042.68639541505</v>
      </c>
      <c r="J2774" s="24">
        <f t="shared" ca="1" si="1252"/>
        <v>93470.746940464218</v>
      </c>
      <c r="K2774" s="24">
        <f t="shared" ca="1" si="1252"/>
        <v>0</v>
      </c>
      <c r="L2774" s="24">
        <f t="shared" ca="1" si="1252"/>
        <v>0</v>
      </c>
      <c r="M2774" s="24">
        <f t="shared" ca="1" si="1252"/>
        <v>93470.746940464218</v>
      </c>
      <c r="N2774" s="24">
        <f t="shared" ca="1" si="1252"/>
        <v>30862.897482700908</v>
      </c>
      <c r="O2774" s="24">
        <f t="shared" ca="1" si="1252"/>
        <v>0</v>
      </c>
      <c r="P2774" s="24">
        <f t="shared" ca="1" si="1252"/>
        <v>0</v>
      </c>
      <c r="Q2774" s="24">
        <f t="shared" ca="1" si="1252"/>
        <v>0</v>
      </c>
      <c r="R2774" s="24">
        <f t="shared" ca="1" si="1252"/>
        <v>30862.897482700908</v>
      </c>
      <c r="S2774" s="24">
        <f t="shared" ca="1" si="1252"/>
        <v>1831.7572383337169</v>
      </c>
      <c r="T2774" s="24">
        <f t="shared" ca="1" si="1252"/>
        <v>0</v>
      </c>
      <c r="U2774" s="24">
        <f t="shared" ca="1" si="1252"/>
        <v>0</v>
      </c>
      <c r="V2774" s="24">
        <f t="shared" ca="1" si="1252"/>
        <v>0</v>
      </c>
      <c r="W2774" s="24">
        <f t="shared" ca="1" si="1252"/>
        <v>1831.7572383337169</v>
      </c>
      <c r="X2774" s="24">
        <f t="shared" ca="1" si="1252"/>
        <v>7137.7157567159456</v>
      </c>
      <c r="Y2774" s="24">
        <f t="shared" ca="1" si="1252"/>
        <v>0</v>
      </c>
      <c r="Z2774" s="24">
        <f t="shared" ca="1" si="1252"/>
        <v>7137.7157567159456</v>
      </c>
      <c r="AA2774" s="24">
        <f t="shared" ca="1" si="1252"/>
        <v>114.34422867216625</v>
      </c>
      <c r="AB2774" s="24">
        <f t="shared" ca="1" si="1252"/>
        <v>2714.0040260908099</v>
      </c>
      <c r="AC2774" s="24">
        <f t="shared" ca="1" si="1252"/>
        <v>625.78607756995336</v>
      </c>
    </row>
    <row r="2775" spans="2:29" hidden="1" outlineLevel="1">
      <c r="D2775" s="58"/>
      <c r="G2775" s="20" t="str">
        <f>$G$13</f>
        <v>ENERGY</v>
      </c>
      <c r="H2775" s="24">
        <f t="shared" ref="H2775:AC2775" ca="1" si="1253">+H2732+H2766</f>
        <v>-112910.96351116565</v>
      </c>
      <c r="I2775" s="24">
        <f t="shared" ca="1" si="1253"/>
        <v>-39357.216537783635</v>
      </c>
      <c r="J2775" s="24">
        <f t="shared" ca="1" si="1253"/>
        <v>-12980.968619571016</v>
      </c>
      <c r="K2775" s="24">
        <f t="shared" ca="1" si="1253"/>
        <v>-43.058429176858809</v>
      </c>
      <c r="L2775" s="24">
        <f t="shared" ca="1" si="1253"/>
        <v>12.140817592866817</v>
      </c>
      <c r="M2775" s="24">
        <f t="shared" ca="1" si="1253"/>
        <v>-13011.886231155011</v>
      </c>
      <c r="N2775" s="24">
        <f t="shared" ca="1" si="1253"/>
        <v>-6523.3774726409165</v>
      </c>
      <c r="O2775" s="24">
        <f t="shared" ca="1" si="1253"/>
        <v>-1233.8511141098852</v>
      </c>
      <c r="P2775" s="24">
        <f t="shared" ca="1" si="1253"/>
        <v>26.311890955299983</v>
      </c>
      <c r="Q2775" s="24">
        <f t="shared" ca="1" si="1253"/>
        <v>-21.354508121216053</v>
      </c>
      <c r="R2775" s="24">
        <f t="shared" ca="1" si="1253"/>
        <v>-7752.2712039167172</v>
      </c>
      <c r="S2775" s="24">
        <f t="shared" ca="1" si="1253"/>
        <v>-353.47242812246969</v>
      </c>
      <c r="T2775" s="24">
        <f t="shared" ca="1" si="1253"/>
        <v>-4646.5209510516161</v>
      </c>
      <c r="U2775" s="24">
        <f t="shared" ca="1" si="1253"/>
        <v>-38816.560753423939</v>
      </c>
      <c r="V2775" s="24">
        <f t="shared" ca="1" si="1253"/>
        <v>-6011.1325705505897</v>
      </c>
      <c r="W2775" s="24">
        <f t="shared" ca="1" si="1253"/>
        <v>-49827.686703148604</v>
      </c>
      <c r="X2775" s="24">
        <f t="shared" ca="1" si="1253"/>
        <v>-1933.3228043453339</v>
      </c>
      <c r="Y2775" s="24">
        <f t="shared" ca="1" si="1253"/>
        <v>-45.77268273061717</v>
      </c>
      <c r="Z2775" s="24">
        <f t="shared" ca="1" si="1253"/>
        <v>-1979.095487075951</v>
      </c>
      <c r="AA2775" s="24">
        <f t="shared" ca="1" si="1253"/>
        <v>-44.716206079635107</v>
      </c>
      <c r="AB2775" s="24">
        <f t="shared" ca="1" si="1253"/>
        <v>-746.01450086394618</v>
      </c>
      <c r="AC2775" s="24">
        <f t="shared" ca="1" si="1253"/>
        <v>-192.07664114216368</v>
      </c>
    </row>
    <row r="2776" spans="2:29" hidden="1" outlineLevel="1">
      <c r="D2776" s="58"/>
      <c r="G2776" s="20" t="str">
        <f>$G$14</f>
        <v>CUSTOMER</v>
      </c>
      <c r="H2776" s="24">
        <f t="shared" ref="H2776:AC2776" ca="1" si="1254">+H2733+H2767</f>
        <v>1184614.2649646478</v>
      </c>
      <c r="I2776" s="24">
        <f t="shared" ca="1" si="1254"/>
        <v>877321.11355860159</v>
      </c>
      <c r="J2776" s="24">
        <f t="shared" ca="1" si="1254"/>
        <v>206616.08436996391</v>
      </c>
      <c r="K2776" s="24">
        <f t="shared" ca="1" si="1254"/>
        <v>3636.2051211490061</v>
      </c>
      <c r="L2776" s="24">
        <f t="shared" ca="1" si="1254"/>
        <v>1890.8954429312496</v>
      </c>
      <c r="M2776" s="24">
        <f t="shared" ca="1" si="1254"/>
        <v>212143.18493404417</v>
      </c>
      <c r="N2776" s="24">
        <f t="shared" ca="1" si="1254"/>
        <v>3229.4822023319352</v>
      </c>
      <c r="O2776" s="24">
        <f t="shared" ca="1" si="1254"/>
        <v>2090.7742877467167</v>
      </c>
      <c r="P2776" s="24">
        <f t="shared" ca="1" si="1254"/>
        <v>2017.691521423123</v>
      </c>
      <c r="Q2776" s="24">
        <f t="shared" ca="1" si="1254"/>
        <v>412.21766611531427</v>
      </c>
      <c r="R2776" s="24">
        <f t="shared" ca="1" si="1254"/>
        <v>7750.1656776170894</v>
      </c>
      <c r="S2776" s="24">
        <f t="shared" ca="1" si="1254"/>
        <v>62.373437831631975</v>
      </c>
      <c r="T2776" s="24">
        <f t="shared" ca="1" si="1254"/>
        <v>977.25763067633579</v>
      </c>
      <c r="U2776" s="24">
        <f t="shared" ca="1" si="1254"/>
        <v>1484.6686529531316</v>
      </c>
      <c r="V2776" s="24">
        <f t="shared" ca="1" si="1254"/>
        <v>394.5708267872875</v>
      </c>
      <c r="W2776" s="24">
        <f t="shared" ca="1" si="1254"/>
        <v>2918.8705482483861</v>
      </c>
      <c r="X2776" s="24">
        <f t="shared" ca="1" si="1254"/>
        <v>908.29147723652068</v>
      </c>
      <c r="Y2776" s="24">
        <f t="shared" ca="1" si="1254"/>
        <v>13.686485199907349</v>
      </c>
      <c r="Z2776" s="24">
        <f t="shared" ca="1" si="1254"/>
        <v>921.97796243642813</v>
      </c>
      <c r="AA2776" s="24">
        <f t="shared" ca="1" si="1254"/>
        <v>52.966770694869638</v>
      </c>
      <c r="AB2776" s="24">
        <f t="shared" ca="1" si="1254"/>
        <v>73144.016019608593</v>
      </c>
      <c r="AC2776" s="24">
        <f t="shared" ca="1" si="1254"/>
        <v>10361.969493396644</v>
      </c>
    </row>
    <row r="2777" spans="2:29" collapsed="1">
      <c r="B2777" s="59" t="s">
        <v>419</v>
      </c>
      <c r="C2777" s="58"/>
      <c r="D2777" s="58"/>
      <c r="E2777" s="24">
        <f>+E2734+E2768</f>
        <v>8770848.6315250006</v>
      </c>
      <c r="F2777" s="306"/>
      <c r="G2777" s="20" t="str">
        <f>$G$15</f>
        <v>TOTAL</v>
      </c>
      <c r="H2777" s="24">
        <f ca="1">+H2734+H2768</f>
        <v>8770848.6315249987</v>
      </c>
      <c r="I2777" s="24">
        <f t="shared" ref="I2777:AC2777" ca="1" si="1255">+I2734+I2768</f>
        <v>5073554.8230487108</v>
      </c>
      <c r="J2777" s="24">
        <f t="shared" ca="1" si="1255"/>
        <v>1225958.000708079</v>
      </c>
      <c r="K2777" s="24">
        <f t="shared" ca="1" si="1255"/>
        <v>23638.870310726423</v>
      </c>
      <c r="L2777" s="24">
        <f t="shared" ca="1" si="1255"/>
        <v>3076.1638671909286</v>
      </c>
      <c r="M2777" s="24">
        <f t="shared" ca="1" si="1255"/>
        <v>1252673.0348859963</v>
      </c>
      <c r="N2777" s="24">
        <f t="shared" ca="1" si="1255"/>
        <v>406524.76893465227</v>
      </c>
      <c r="O2777" s="24">
        <f t="shared" ca="1" si="1255"/>
        <v>152865.70056784182</v>
      </c>
      <c r="P2777" s="24">
        <f t="shared" ca="1" si="1255"/>
        <v>17987.736389362093</v>
      </c>
      <c r="Q2777" s="24">
        <f t="shared" ca="1" si="1255"/>
        <v>2003.6662850696148</v>
      </c>
      <c r="R2777" s="24">
        <f t="shared" ca="1" si="1255"/>
        <v>579381.87217692565</v>
      </c>
      <c r="S2777" s="24">
        <f t="shared" ca="1" si="1255"/>
        <v>29205.05227331055</v>
      </c>
      <c r="T2777" s="24">
        <f t="shared" ca="1" si="1255"/>
        <v>278042.80792792223</v>
      </c>
      <c r="U2777" s="24">
        <f t="shared" ca="1" si="1255"/>
        <v>1190345.9380807122</v>
      </c>
      <c r="V2777" s="24">
        <f t="shared" ca="1" si="1255"/>
        <v>171255.18449469152</v>
      </c>
      <c r="W2777" s="24">
        <f t="shared" ca="1" si="1255"/>
        <v>1668848.9827766367</v>
      </c>
      <c r="X2777" s="24">
        <f t="shared" ca="1" si="1255"/>
        <v>96845.422569896211</v>
      </c>
      <c r="Y2777" s="24">
        <f t="shared" ca="1" si="1255"/>
        <v>2128.0983488868278</v>
      </c>
      <c r="Z2777" s="24">
        <f t="shared" ca="1" si="1255"/>
        <v>98973.520918783062</v>
      </c>
      <c r="AA2777" s="24">
        <f t="shared" ca="1" si="1255"/>
        <v>1675.1171053168976</v>
      </c>
      <c r="AB2777" s="24">
        <f t="shared" ca="1" si="1255"/>
        <v>83057.596240258266</v>
      </c>
      <c r="AC2777" s="24">
        <f t="shared" ca="1" si="1255"/>
        <v>12683.684372372516</v>
      </c>
    </row>
    <row r="2778" spans="2:29">
      <c r="D2778" s="58"/>
      <c r="H2778" s="24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</row>
    <row r="2779" spans="2:29">
      <c r="F2779" s="63"/>
    </row>
    <row r="2780" spans="2:29" hidden="1" outlineLevel="1">
      <c r="E2780" s="22"/>
      <c r="F2780" s="61"/>
      <c r="G2780" s="20" t="str">
        <f>$G$8</f>
        <v>PRODUCTION</v>
      </c>
      <c r="H2780" s="24">
        <f t="shared" ref="H2780:AC2780" ca="1" si="1256">+H2653+H2472+H2291+H2770</f>
        <v>168840272.22450995</v>
      </c>
      <c r="I2780" s="24">
        <f t="shared" ca="1" si="1256"/>
        <v>82868186.914877132</v>
      </c>
      <c r="J2780" s="24">
        <f t="shared" ca="1" si="1256"/>
        <v>20944758.084721718</v>
      </c>
      <c r="K2780" s="24">
        <f t="shared" ca="1" si="1256"/>
        <v>232338.14000538018</v>
      </c>
      <c r="L2780" s="24">
        <f t="shared" ca="1" si="1256"/>
        <v>4994.3022699719613</v>
      </c>
      <c r="M2780" s="24">
        <f t="shared" ca="1" si="1256"/>
        <v>21182090.526997067</v>
      </c>
      <c r="N2780" s="24">
        <f t="shared" ca="1" si="1256"/>
        <v>8727043.3491730932</v>
      </c>
      <c r="O2780" s="24">
        <f t="shared" ca="1" si="1256"/>
        <v>2514749.7852039197</v>
      </c>
      <c r="P2780" s="24">
        <f t="shared" ca="1" si="1256"/>
        <v>198542.06934889182</v>
      </c>
      <c r="Q2780" s="24">
        <f t="shared" ca="1" si="1256"/>
        <v>101022.35263810643</v>
      </c>
      <c r="R2780" s="24">
        <f t="shared" ca="1" si="1256"/>
        <v>11541357.556364013</v>
      </c>
      <c r="S2780" s="24">
        <f t="shared" ca="1" si="1256"/>
        <v>530310.24380851549</v>
      </c>
      <c r="T2780" s="24">
        <f t="shared" ca="1" si="1256"/>
        <v>5770755.9878664995</v>
      </c>
      <c r="U2780" s="24">
        <f t="shared" ca="1" si="1256"/>
        <v>38169792.359342724</v>
      </c>
      <c r="V2780" s="24">
        <f t="shared" ca="1" si="1256"/>
        <v>6034392.6144168936</v>
      </c>
      <c r="W2780" s="24">
        <f t="shared" ca="1" si="1256"/>
        <v>50505251.205434635</v>
      </c>
      <c r="X2780" s="24">
        <f t="shared" ca="1" si="1256"/>
        <v>2363265.9933061376</v>
      </c>
      <c r="Y2780" s="24">
        <f t="shared" ca="1" si="1256"/>
        <v>57531.16754925088</v>
      </c>
      <c r="Z2780" s="24">
        <f t="shared" ca="1" si="1256"/>
        <v>2420797.1608553878</v>
      </c>
      <c r="AA2780" s="24">
        <f t="shared" ca="1" si="1256"/>
        <v>41630.645535578915</v>
      </c>
      <c r="AB2780" s="24">
        <f t="shared" ca="1" si="1256"/>
        <v>224885.14506719442</v>
      </c>
      <c r="AC2780" s="24">
        <f t="shared" ca="1" si="1256"/>
        <v>56073.069378939843</v>
      </c>
    </row>
    <row r="2781" spans="2:29" hidden="1" outlineLevel="1">
      <c r="E2781" s="22"/>
      <c r="F2781" s="61"/>
      <c r="G2781" s="20" t="str">
        <f>$G$9</f>
        <v>BULKTRAN</v>
      </c>
      <c r="H2781" s="24">
        <f t="shared" ref="H2781:AC2781" ca="1" si="1257">+H2654+H2473+H2292+H2771</f>
        <v>34342054.091406085</v>
      </c>
      <c r="I2781" s="24">
        <f t="shared" ca="1" si="1257"/>
        <v>16916572.183121953</v>
      </c>
      <c r="J2781" s="24">
        <f t="shared" ca="1" si="1257"/>
        <v>4278755.6261085188</v>
      </c>
      <c r="K2781" s="24">
        <f t="shared" ca="1" si="1257"/>
        <v>50653.549591966606</v>
      </c>
      <c r="L2781" s="24">
        <f t="shared" ca="1" si="1257"/>
        <v>1087.888120619845</v>
      </c>
      <c r="M2781" s="24">
        <f t="shared" ca="1" si="1257"/>
        <v>4330497.0638211044</v>
      </c>
      <c r="N2781" s="24">
        <f t="shared" ca="1" si="1257"/>
        <v>1782972.5199725726</v>
      </c>
      <c r="O2781" s="24">
        <f t="shared" ca="1" si="1257"/>
        <v>522900.21761526342</v>
      </c>
      <c r="P2781" s="24">
        <f t="shared" ca="1" si="1257"/>
        <v>43861.908509770175</v>
      </c>
      <c r="Q2781" s="24">
        <f t="shared" ca="1" si="1257"/>
        <v>-93755.134712540472</v>
      </c>
      <c r="R2781" s="24">
        <f t="shared" ca="1" si="1257"/>
        <v>2255979.5113850655</v>
      </c>
      <c r="S2781" s="24">
        <f t="shared" ca="1" si="1257"/>
        <v>108758.41398585377</v>
      </c>
      <c r="T2781" s="24">
        <f t="shared" ca="1" si="1257"/>
        <v>1180777.0481879197</v>
      </c>
      <c r="U2781" s="24">
        <f t="shared" ca="1" si="1257"/>
        <v>7775149.8782302113</v>
      </c>
      <c r="V2781" s="24">
        <f t="shared" ca="1" si="1257"/>
        <v>1217479.3053704272</v>
      </c>
      <c r="W2781" s="24">
        <f t="shared" ca="1" si="1257"/>
        <v>10282164.645774411</v>
      </c>
      <c r="X2781" s="24">
        <f t="shared" ca="1" si="1257"/>
        <v>479767.56139344565</v>
      </c>
      <c r="Y2781" s="24">
        <f t="shared" ca="1" si="1257"/>
        <v>11636.097255050086</v>
      </c>
      <c r="Z2781" s="24">
        <f t="shared" ca="1" si="1257"/>
        <v>491403.65864849574</v>
      </c>
      <c r="AA2781" s="24">
        <f t="shared" ca="1" si="1257"/>
        <v>8422.4358084363193</v>
      </c>
      <c r="AB2781" s="24">
        <f t="shared" ca="1" si="1257"/>
        <v>45648.533511261834</v>
      </c>
      <c r="AC2781" s="24">
        <f t="shared" ca="1" si="1257"/>
        <v>11366.059335351754</v>
      </c>
    </row>
    <row r="2782" spans="2:29" hidden="1" outlineLevel="1">
      <c r="E2782" s="22"/>
      <c r="F2782" s="61"/>
      <c r="G2782" s="20" t="str">
        <f>$G$10</f>
        <v>SUBTRAN</v>
      </c>
      <c r="H2782" s="24">
        <f t="shared" ref="H2782:AC2782" ca="1" si="1258">+H2655+H2474+H2293+H2772</f>
        <v>13614188.610495642</v>
      </c>
      <c r="I2782" s="24">
        <f t="shared" ca="1" si="1258"/>
        <v>6475700.3056423897</v>
      </c>
      <c r="J2782" s="24">
        <f t="shared" ca="1" si="1258"/>
        <v>1657440.2787051823</v>
      </c>
      <c r="K2782" s="24">
        <f t="shared" ca="1" si="1258"/>
        <v>19571.529593284584</v>
      </c>
      <c r="L2782" s="24">
        <f t="shared" ca="1" si="1258"/>
        <v>576.84135950677398</v>
      </c>
      <c r="M2782" s="24">
        <f t="shared" ca="1" si="1258"/>
        <v>1677588.6496579738</v>
      </c>
      <c r="N2782" s="24">
        <f t="shared" ca="1" si="1258"/>
        <v>719550.49729731318</v>
      </c>
      <c r="O2782" s="24">
        <f t="shared" ca="1" si="1258"/>
        <v>209821.11202453679</v>
      </c>
      <c r="P2782" s="24">
        <f t="shared" ca="1" si="1258"/>
        <v>22747.337355494281</v>
      </c>
      <c r="Q2782" s="24">
        <f t="shared" ca="1" si="1258"/>
        <v>0</v>
      </c>
      <c r="R2782" s="24">
        <f t="shared" ca="1" si="1258"/>
        <v>952118.94667734415</v>
      </c>
      <c r="S2782" s="24">
        <f t="shared" ca="1" si="1258"/>
        <v>40901.286601386899</v>
      </c>
      <c r="T2782" s="24">
        <f t="shared" ca="1" si="1258"/>
        <v>470818.23940924671</v>
      </c>
      <c r="U2782" s="24">
        <f t="shared" ca="1" si="1258"/>
        <v>3782993.1314513539</v>
      </c>
      <c r="V2782" s="24">
        <f t="shared" ca="1" si="1258"/>
        <v>0</v>
      </c>
      <c r="W2782" s="24">
        <f t="shared" ca="1" si="1258"/>
        <v>4294712.6574619878</v>
      </c>
      <c r="X2782" s="24">
        <f t="shared" ca="1" si="1258"/>
        <v>193652.68236818962</v>
      </c>
      <c r="Y2782" s="24">
        <f t="shared" ca="1" si="1258"/>
        <v>4653.7685508347677</v>
      </c>
      <c r="Z2782" s="24">
        <f t="shared" ca="1" si="1258"/>
        <v>198306.45091902438</v>
      </c>
      <c r="AA2782" s="24">
        <f t="shared" ca="1" si="1258"/>
        <v>3200.6935077402354</v>
      </c>
      <c r="AB2782" s="24">
        <f t="shared" ca="1" si="1258"/>
        <v>10050.87055790239</v>
      </c>
      <c r="AC2782" s="24">
        <f t="shared" ca="1" si="1258"/>
        <v>2510.0360712798629</v>
      </c>
    </row>
    <row r="2783" spans="2:29" hidden="1" outlineLevel="1">
      <c r="E2783" s="22"/>
      <c r="F2783" s="61"/>
      <c r="G2783" s="20" t="str">
        <f>$G$11</f>
        <v>DISTPRI</v>
      </c>
      <c r="H2783" s="24">
        <f t="shared" ref="H2783:AC2783" ca="1" si="1259">+H2656+H2475+H2294+H2773</f>
        <v>49409441.913746729</v>
      </c>
      <c r="I2783" s="24">
        <f t="shared" ca="1" si="1259"/>
        <v>32840157.261049669</v>
      </c>
      <c r="J2783" s="24">
        <f t="shared" ca="1" si="1259"/>
        <v>8260478.2447856087</v>
      </c>
      <c r="K2783" s="24">
        <f t="shared" ca="1" si="1259"/>
        <v>92110.77019195912</v>
      </c>
      <c r="L2783" s="24">
        <f t="shared" ca="1" si="1259"/>
        <v>0</v>
      </c>
      <c r="M2783" s="24">
        <f t="shared" ca="1" si="1259"/>
        <v>8352589.0149775678</v>
      </c>
      <c r="N2783" s="24">
        <f t="shared" ca="1" si="1259"/>
        <v>3542310.4104452678</v>
      </c>
      <c r="O2783" s="24">
        <f t="shared" ca="1" si="1259"/>
        <v>1028217.0461235031</v>
      </c>
      <c r="P2783" s="24">
        <f t="shared" ca="1" si="1259"/>
        <v>0</v>
      </c>
      <c r="Q2783" s="24">
        <f t="shared" ca="1" si="1259"/>
        <v>0</v>
      </c>
      <c r="R2783" s="24">
        <f t="shared" ca="1" si="1259"/>
        <v>4570527.4565687701</v>
      </c>
      <c r="S2783" s="24">
        <f t="shared" ca="1" si="1259"/>
        <v>205483.92321938829</v>
      </c>
      <c r="T2783" s="24">
        <f t="shared" ca="1" si="1259"/>
        <v>2368729.1567584532</v>
      </c>
      <c r="U2783" s="24">
        <f t="shared" ca="1" si="1259"/>
        <v>0</v>
      </c>
      <c r="V2783" s="24">
        <f t="shared" ca="1" si="1259"/>
        <v>0</v>
      </c>
      <c r="W2783" s="24">
        <f t="shared" ca="1" si="1259"/>
        <v>2574213.0799778411</v>
      </c>
      <c r="X2783" s="24">
        <f t="shared" ca="1" si="1259"/>
        <v>956091.31252834236</v>
      </c>
      <c r="Y2783" s="24">
        <f t="shared" ca="1" si="1259"/>
        <v>23134.554230428817</v>
      </c>
      <c r="Z2783" s="24">
        <f t="shared" ca="1" si="1259"/>
        <v>979225.86675877136</v>
      </c>
      <c r="AA2783" s="24">
        <f t="shared" ca="1" si="1259"/>
        <v>16656.778675612717</v>
      </c>
      <c r="AB2783" s="24">
        <f t="shared" ca="1" si="1259"/>
        <v>60827.833828219766</v>
      </c>
      <c r="AC2783" s="24">
        <f t="shared" ca="1" si="1259"/>
        <v>15244.621910267258</v>
      </c>
    </row>
    <row r="2784" spans="2:29" hidden="1" outlineLevel="1">
      <c r="E2784" s="22"/>
      <c r="F2784" s="61"/>
      <c r="G2784" s="20" t="str">
        <f>$G$12</f>
        <v>DISTSEC</v>
      </c>
      <c r="H2784" s="24">
        <f t="shared" ref="H2784:AC2784" ca="1" si="1260">+H2657+H2476+H2295+H2774</f>
        <v>21092959.541497488</v>
      </c>
      <c r="I2784" s="24">
        <f t="shared" ca="1" si="1260"/>
        <v>15759570.355389891</v>
      </c>
      <c r="J2784" s="24">
        <f t="shared" ca="1" si="1260"/>
        <v>3534576.2885790365</v>
      </c>
      <c r="K2784" s="24">
        <f t="shared" ca="1" si="1260"/>
        <v>0</v>
      </c>
      <c r="L2784" s="24">
        <f t="shared" ca="1" si="1260"/>
        <v>0</v>
      </c>
      <c r="M2784" s="24">
        <f t="shared" ca="1" si="1260"/>
        <v>3534576.2885790365</v>
      </c>
      <c r="N2784" s="24">
        <f t="shared" ca="1" si="1260"/>
        <v>1238901.511989827</v>
      </c>
      <c r="O2784" s="24">
        <f t="shared" ca="1" si="1260"/>
        <v>0</v>
      </c>
      <c r="P2784" s="24">
        <f t="shared" ca="1" si="1260"/>
        <v>0</v>
      </c>
      <c r="Q2784" s="24">
        <f t="shared" ca="1" si="1260"/>
        <v>0</v>
      </c>
      <c r="R2784" s="24">
        <f t="shared" ca="1" si="1260"/>
        <v>1238901.511989827</v>
      </c>
      <c r="S2784" s="24">
        <f t="shared" ca="1" si="1260"/>
        <v>55793.16589789938</v>
      </c>
      <c r="T2784" s="24">
        <f t="shared" ca="1" si="1260"/>
        <v>0</v>
      </c>
      <c r="U2784" s="24">
        <f t="shared" ca="1" si="1260"/>
        <v>0</v>
      </c>
      <c r="V2784" s="24">
        <f t="shared" ca="1" si="1260"/>
        <v>0</v>
      </c>
      <c r="W2784" s="24">
        <f t="shared" ca="1" si="1260"/>
        <v>55793.16589789938</v>
      </c>
      <c r="X2784" s="24">
        <f t="shared" ca="1" si="1260"/>
        <v>342869.03143734217</v>
      </c>
      <c r="Y2784" s="24">
        <f t="shared" ca="1" si="1260"/>
        <v>0</v>
      </c>
      <c r="Z2784" s="24">
        <f t="shared" ca="1" si="1260"/>
        <v>342869.03143734217</v>
      </c>
      <c r="AA2784" s="24">
        <f t="shared" ca="1" si="1260"/>
        <v>5662.4985944196242</v>
      </c>
      <c r="AB2784" s="24">
        <f t="shared" ca="1" si="1260"/>
        <v>124560.51157487712</v>
      </c>
      <c r="AC2784" s="24">
        <f t="shared" ca="1" si="1260"/>
        <v>31026.178034199802</v>
      </c>
    </row>
    <row r="2785" spans="2:29" hidden="1" outlineLevel="1">
      <c r="E2785" s="22"/>
      <c r="F2785" s="61"/>
      <c r="G2785" s="20" t="str">
        <f>$G$13</f>
        <v>ENERGY</v>
      </c>
      <c r="H2785" s="24">
        <f t="shared" ref="H2785:AC2785" ca="1" si="1261">+H2658+H2477+H2296+H2775</f>
        <v>235801081.99633953</v>
      </c>
      <c r="I2785" s="24">
        <f t="shared" ca="1" si="1261"/>
        <v>85746734.133084983</v>
      </c>
      <c r="J2785" s="24">
        <f t="shared" ca="1" si="1261"/>
        <v>27664085.326375052</v>
      </c>
      <c r="K2785" s="24">
        <f t="shared" ca="1" si="1261"/>
        <v>305768.24637241731</v>
      </c>
      <c r="L2785" s="24">
        <f t="shared" ca="1" si="1261"/>
        <v>6948.9979361346641</v>
      </c>
      <c r="M2785" s="24">
        <f t="shared" ca="1" si="1261"/>
        <v>27976802.570683606</v>
      </c>
      <c r="N2785" s="24">
        <f t="shared" ca="1" si="1261"/>
        <v>13358630.722683456</v>
      </c>
      <c r="O2785" s="24">
        <f t="shared" ca="1" si="1261"/>
        <v>3743933.1633661957</v>
      </c>
      <c r="P2785" s="24">
        <f t="shared" ca="1" si="1261"/>
        <v>293880.25047656527</v>
      </c>
      <c r="Q2785" s="24">
        <f t="shared" ca="1" si="1261"/>
        <v>161646.41097049092</v>
      </c>
      <c r="R2785" s="24">
        <f t="shared" ca="1" si="1261"/>
        <v>17558090.547496714</v>
      </c>
      <c r="S2785" s="24">
        <f t="shared" ca="1" si="1261"/>
        <v>894910.94082371565</v>
      </c>
      <c r="T2785" s="24">
        <f t="shared" ca="1" si="1261"/>
        <v>10688918.7876621</v>
      </c>
      <c r="U2785" s="24">
        <f t="shared" ca="1" si="1261"/>
        <v>75235798.181564167</v>
      </c>
      <c r="V2785" s="24">
        <f t="shared" ca="1" si="1261"/>
        <v>12113860.307888141</v>
      </c>
      <c r="W2785" s="24">
        <f t="shared" ca="1" si="1261"/>
        <v>98933488.21793811</v>
      </c>
      <c r="X2785" s="24">
        <f t="shared" ca="1" si="1261"/>
        <v>3621639.2185897599</v>
      </c>
      <c r="Y2785" s="24">
        <f t="shared" ca="1" si="1261"/>
        <v>85530.878219761871</v>
      </c>
      <c r="Z2785" s="24">
        <f t="shared" ca="1" si="1261"/>
        <v>3707170.0968095222</v>
      </c>
      <c r="AA2785" s="24">
        <f t="shared" ca="1" si="1261"/>
        <v>83642.107363750241</v>
      </c>
      <c r="AB2785" s="24">
        <f t="shared" ca="1" si="1261"/>
        <v>1435849.4831705384</v>
      </c>
      <c r="AC2785" s="24">
        <f t="shared" ca="1" si="1261"/>
        <v>359304.83979236434</v>
      </c>
    </row>
    <row r="2786" spans="2:29" hidden="1" outlineLevel="1">
      <c r="E2786" s="22"/>
      <c r="F2786" s="61"/>
      <c r="G2786" s="20" t="str">
        <f>$G$14</f>
        <v>CUSTOMER</v>
      </c>
      <c r="H2786" s="24">
        <f t="shared" ref="H2786:AC2786" ca="1" si="1262">+H2659+H2478+H2297+H2776</f>
        <v>58323628.163132168</v>
      </c>
      <c r="I2786" s="24">
        <f t="shared" ca="1" si="1262"/>
        <v>44286209.331144676</v>
      </c>
      <c r="J2786" s="24">
        <f t="shared" ca="1" si="1262"/>
        <v>10536973.731758382</v>
      </c>
      <c r="K2786" s="24">
        <f t="shared" ca="1" si="1262"/>
        <v>88339.09390125623</v>
      </c>
      <c r="L2786" s="24">
        <f t="shared" ca="1" si="1262"/>
        <v>10955.03658530028</v>
      </c>
      <c r="M2786" s="24">
        <f t="shared" ca="1" si="1262"/>
        <v>10636267.862244939</v>
      </c>
      <c r="N2786" s="24">
        <f t="shared" ca="1" si="1262"/>
        <v>179274.90589593712</v>
      </c>
      <c r="O2786" s="24">
        <f t="shared" ca="1" si="1262"/>
        <v>78400.026026408697</v>
      </c>
      <c r="P2786" s="24">
        <f t="shared" ca="1" si="1262"/>
        <v>38341.619857364843</v>
      </c>
      <c r="Q2786" s="24">
        <f t="shared" ca="1" si="1262"/>
        <v>-3138.850053446763</v>
      </c>
      <c r="R2786" s="24">
        <f t="shared" ca="1" si="1262"/>
        <v>292877.70172626385</v>
      </c>
      <c r="S2786" s="24">
        <f t="shared" ca="1" si="1262"/>
        <v>2634.1191944826087</v>
      </c>
      <c r="T2786" s="24">
        <f t="shared" ca="1" si="1262"/>
        <v>48516.184861320755</v>
      </c>
      <c r="U2786" s="24">
        <f t="shared" ca="1" si="1262"/>
        <v>96510.378078404596</v>
      </c>
      <c r="V2786" s="24">
        <f t="shared" ca="1" si="1262"/>
        <v>24018.393964257823</v>
      </c>
      <c r="W2786" s="24">
        <f t="shared" ca="1" si="1262"/>
        <v>171679.0760984658</v>
      </c>
      <c r="X2786" s="24">
        <f t="shared" ca="1" si="1262"/>
        <v>60146.014196879143</v>
      </c>
      <c r="Y2786" s="24">
        <f t="shared" ca="1" si="1262"/>
        <v>988.44425407127369</v>
      </c>
      <c r="Z2786" s="24">
        <f t="shared" ca="1" si="1262"/>
        <v>61134.45845095042</v>
      </c>
      <c r="AA2786" s="24">
        <f t="shared" ca="1" si="1262"/>
        <v>3579.05269317277</v>
      </c>
      <c r="AB2786" s="24">
        <f t="shared" ca="1" si="1262"/>
        <v>2460523.4364214363</v>
      </c>
      <c r="AC2786" s="24">
        <f t="shared" ca="1" si="1262"/>
        <v>411357.24435227324</v>
      </c>
    </row>
    <row r="2787" spans="2:29" collapsed="1">
      <c r="B2787" s="59" t="s">
        <v>153</v>
      </c>
      <c r="E2787" s="24">
        <f>+E2660+E2479+E2298+E2777</f>
        <v>581423626.54112768</v>
      </c>
      <c r="F2787" s="61"/>
      <c r="G2787" s="20" t="str">
        <f>$G$15</f>
        <v>TOTAL</v>
      </c>
      <c r="H2787" s="24">
        <f t="shared" ref="H2787:AC2787" ca="1" si="1263">+H2660+H2479+H2298+H2777</f>
        <v>581423626.54112768</v>
      </c>
      <c r="I2787" s="24">
        <f t="shared" ca="1" si="1263"/>
        <v>284893130.48431069</v>
      </c>
      <c r="J2787" s="24">
        <f t="shared" ca="1" si="1263"/>
        <v>76877067.581033483</v>
      </c>
      <c r="K2787" s="24">
        <f t="shared" ca="1" si="1263"/>
        <v>788781.32965626416</v>
      </c>
      <c r="L2787" s="24">
        <f t="shared" ca="1" si="1263"/>
        <v>24563.06627153352</v>
      </c>
      <c r="M2787" s="24">
        <f t="shared" ca="1" si="1263"/>
        <v>77690411.976961315</v>
      </c>
      <c r="N2787" s="24">
        <f t="shared" ca="1" si="1263"/>
        <v>29548683.917457469</v>
      </c>
      <c r="O2787" s="24">
        <f t="shared" ca="1" si="1263"/>
        <v>8098021.3503598273</v>
      </c>
      <c r="P2787" s="24">
        <f t="shared" ca="1" si="1263"/>
        <v>597373.18554808642</v>
      </c>
      <c r="Q2787" s="24">
        <f t="shared" ca="1" si="1263"/>
        <v>165774.7788426101</v>
      </c>
      <c r="R2787" s="24">
        <f t="shared" ca="1" si="1263"/>
        <v>38409853.232207991</v>
      </c>
      <c r="S2787" s="24">
        <f t="shared" ca="1" si="1263"/>
        <v>1838792.0935312419</v>
      </c>
      <c r="T2787" s="24">
        <f t="shared" ca="1" si="1263"/>
        <v>20528515.404745538</v>
      </c>
      <c r="U2787" s="24">
        <f t="shared" ca="1" si="1263"/>
        <v>125060243.92866686</v>
      </c>
      <c r="V2787" s="24">
        <f t="shared" ca="1" si="1263"/>
        <v>19389750.621639717</v>
      </c>
      <c r="W2787" s="24">
        <f t="shared" ca="1" si="1263"/>
        <v>166817302.04858336</v>
      </c>
      <c r="X2787" s="24">
        <f t="shared" ca="1" si="1263"/>
        <v>8017431.8138200967</v>
      </c>
      <c r="Y2787" s="24">
        <f t="shared" ca="1" si="1263"/>
        <v>183474.91005939766</v>
      </c>
      <c r="Z2787" s="24">
        <f t="shared" ca="1" si="1263"/>
        <v>8200906.7238794938</v>
      </c>
      <c r="AA2787" s="24">
        <f t="shared" ca="1" si="1263"/>
        <v>162794.21217871082</v>
      </c>
      <c r="AB2787" s="24">
        <f t="shared" ca="1" si="1263"/>
        <v>4362345.8141314294</v>
      </c>
      <c r="AC2787" s="24">
        <f t="shared" ca="1" si="1263"/>
        <v>886882.04887467599</v>
      </c>
    </row>
    <row r="2788" spans="2:29">
      <c r="F2788" s="63"/>
    </row>
    <row r="2789" spans="2:29" hidden="1" outlineLevel="1">
      <c r="E2789" s="22"/>
      <c r="F2789" s="61"/>
      <c r="G2789" s="20" t="str">
        <f>$G$8</f>
        <v>PRODUCTION</v>
      </c>
      <c r="H2789" s="24">
        <f t="shared" ref="H2789:AC2789" ca="1" si="1264">H1250-H2780</f>
        <v>15533461.831512302</v>
      </c>
      <c r="I2789" s="24">
        <f t="shared" ca="1" si="1264"/>
        <v>2640036.2488593012</v>
      </c>
      <c r="J2789" s="24">
        <f t="shared" ca="1" si="1264"/>
        <v>4435075.7942236178</v>
      </c>
      <c r="K2789" s="24">
        <f t="shared" ca="1" si="1264"/>
        <v>38587.421373152843</v>
      </c>
      <c r="L2789" s="24">
        <f t="shared" ca="1" si="1264"/>
        <v>-550.87689541888994</v>
      </c>
      <c r="M2789" s="24">
        <f t="shared" ca="1" si="1264"/>
        <v>4473112.3387013562</v>
      </c>
      <c r="N2789" s="24">
        <f t="shared" ca="1" si="1264"/>
        <v>2384741.3022580743</v>
      </c>
      <c r="O2789" s="24">
        <f t="shared" ca="1" si="1264"/>
        <v>938219.39295907691</v>
      </c>
      <c r="P2789" s="24">
        <f t="shared" ca="1" si="1264"/>
        <v>31999.29537636452</v>
      </c>
      <c r="Q2789" s="24">
        <f t="shared" ca="1" si="1264"/>
        <v>153803.75015418779</v>
      </c>
      <c r="R2789" s="24">
        <f t="shared" ca="1" si="1264"/>
        <v>3508763.740747707</v>
      </c>
      <c r="S2789" s="24">
        <f t="shared" ca="1" si="1264"/>
        <v>91920.691205679788</v>
      </c>
      <c r="T2789" s="24">
        <f t="shared" ca="1" si="1264"/>
        <v>1536900.7938432815</v>
      </c>
      <c r="U2789" s="24">
        <f t="shared" ca="1" si="1264"/>
        <v>2087550.5713676587</v>
      </c>
      <c r="V2789" s="24">
        <f t="shared" ca="1" si="1264"/>
        <v>182326.36716629472</v>
      </c>
      <c r="W2789" s="24">
        <f t="shared" ca="1" si="1264"/>
        <v>3898698.4235829264</v>
      </c>
      <c r="X2789" s="24">
        <f t="shared" ca="1" si="1264"/>
        <v>871661.62461657263</v>
      </c>
      <c r="Y2789" s="24">
        <f t="shared" ca="1" si="1264"/>
        <v>18783.637388289935</v>
      </c>
      <c r="Z2789" s="24">
        <f t="shared" ca="1" si="1264"/>
        <v>890445.26200486301</v>
      </c>
      <c r="AA2789" s="24">
        <f t="shared" ca="1" si="1264"/>
        <v>15731.253003593716</v>
      </c>
      <c r="AB2789" s="24">
        <f t="shared" ca="1" si="1264"/>
        <v>80714.787980798574</v>
      </c>
      <c r="AC2789" s="24">
        <f t="shared" ca="1" si="1264"/>
        <v>25959.7766317719</v>
      </c>
    </row>
    <row r="2790" spans="2:29" hidden="1" outlineLevel="1">
      <c r="E2790" s="22"/>
      <c r="F2790" s="61"/>
      <c r="G2790" s="20" t="str">
        <f>$G$9</f>
        <v>BULKTRAN</v>
      </c>
      <c r="H2790" s="24">
        <f t="shared" ref="H2790:AC2790" ca="1" si="1265">H1251-H2781</f>
        <v>19997440.70266328</v>
      </c>
      <c r="I2790" s="24">
        <f t="shared" ca="1" si="1265"/>
        <v>3439568.827997949</v>
      </c>
      <c r="J2790" s="24">
        <f t="shared" ca="1" si="1265"/>
        <v>5724601.047703878</v>
      </c>
      <c r="K2790" s="24">
        <f t="shared" ca="1" si="1265"/>
        <v>102041.87331298771</v>
      </c>
      <c r="L2790" s="24">
        <f t="shared" ca="1" si="1265"/>
        <v>3981.4427855841941</v>
      </c>
      <c r="M2790" s="24">
        <f t="shared" ca="1" si="1265"/>
        <v>5830624.3638024507</v>
      </c>
      <c r="N2790" s="24">
        <f t="shared" ca="1" si="1265"/>
        <v>3177970.4156790678</v>
      </c>
      <c r="O2790" s="24">
        <f t="shared" ca="1" si="1265"/>
        <v>1187250.5326141678</v>
      </c>
      <c r="P2790" s="24">
        <f t="shared" ca="1" si="1265"/>
        <v>51908.080019721485</v>
      </c>
      <c r="Q2790" s="24">
        <f t="shared" ca="1" si="1265"/>
        <v>-355088.92541441176</v>
      </c>
      <c r="R2790" s="24">
        <f t="shared" ca="1" si="1265"/>
        <v>4062040.1028985446</v>
      </c>
      <c r="S2790" s="24">
        <f t="shared" ca="1" si="1265"/>
        <v>109403.48614529225</v>
      </c>
      <c r="T2790" s="24">
        <f t="shared" ca="1" si="1265"/>
        <v>1891405.2975775499</v>
      </c>
      <c r="U2790" s="24">
        <f t="shared" ca="1" si="1265"/>
        <v>3197719.8087887531</v>
      </c>
      <c r="V2790" s="24">
        <f t="shared" ca="1" si="1265"/>
        <v>138463.74097186164</v>
      </c>
      <c r="W2790" s="24">
        <f t="shared" ca="1" si="1265"/>
        <v>5336992.3334834557</v>
      </c>
      <c r="X2790" s="24">
        <f t="shared" ca="1" si="1265"/>
        <v>1151270.0059137887</v>
      </c>
      <c r="Y2790" s="24">
        <f t="shared" ca="1" si="1265"/>
        <v>23295.986673160893</v>
      </c>
      <c r="Z2790" s="24">
        <f t="shared" ca="1" si="1265"/>
        <v>1174565.9925869496</v>
      </c>
      <c r="AA2790" s="24">
        <f t="shared" ca="1" si="1265"/>
        <v>19331.339444918907</v>
      </c>
      <c r="AB2790" s="24">
        <f t="shared" ca="1" si="1265"/>
        <v>102221.35719286115</v>
      </c>
      <c r="AC2790" s="24">
        <f t="shared" ca="1" si="1265"/>
        <v>32096.385256139438</v>
      </c>
    </row>
    <row r="2791" spans="2:29" hidden="1" outlineLevel="1">
      <c r="E2791" s="22"/>
      <c r="F2791" s="61"/>
      <c r="G2791" s="20" t="str">
        <f>$G$10</f>
        <v>SUBTRAN</v>
      </c>
      <c r="H2791" s="24">
        <f t="shared" ref="H2791:AC2791" ca="1" si="1266">H1252-H2782</f>
        <v>7750733.9845217988</v>
      </c>
      <c r="I2791" s="24">
        <f t="shared" ca="1" si="1266"/>
        <v>1234848.3919069516</v>
      </c>
      <c r="J2791" s="24">
        <f t="shared" ca="1" si="1266"/>
        <v>2092911.8642562486</v>
      </c>
      <c r="K2791" s="24">
        <f t="shared" ca="1" si="1266"/>
        <v>37100.378673753112</v>
      </c>
      <c r="L2791" s="24">
        <f t="shared" ca="1" si="1266"/>
        <v>1876.1910987422862</v>
      </c>
      <c r="M2791" s="24">
        <f t="shared" ca="1" si="1266"/>
        <v>2131888.4340287438</v>
      </c>
      <c r="N2791" s="24">
        <f t="shared" ca="1" si="1266"/>
        <v>1210764.2338113068</v>
      </c>
      <c r="O2791" s="24">
        <f t="shared" ca="1" si="1266"/>
        <v>449753.37143929023</v>
      </c>
      <c r="P2791" s="24">
        <f t="shared" ca="1" si="1266"/>
        <v>25345.023430721143</v>
      </c>
      <c r="Q2791" s="24">
        <f t="shared" ca="1" si="1266"/>
        <v>0</v>
      </c>
      <c r="R2791" s="24">
        <f t="shared" ca="1" si="1266"/>
        <v>1685862.6286813186</v>
      </c>
      <c r="S2791" s="24">
        <f t="shared" ca="1" si="1266"/>
        <v>38810.257144009454</v>
      </c>
      <c r="T2791" s="24">
        <f t="shared" ca="1" si="1266"/>
        <v>711943.09749772097</v>
      </c>
      <c r="U2791" s="24">
        <f t="shared" ca="1" si="1266"/>
        <v>1464891.8892350732</v>
      </c>
      <c r="V2791" s="24">
        <f t="shared" ca="1" si="1266"/>
        <v>0</v>
      </c>
      <c r="W2791" s="24">
        <f t="shared" ca="1" si="1266"/>
        <v>2215645.2438768065</v>
      </c>
      <c r="X2791" s="24">
        <f t="shared" ca="1" si="1266"/>
        <v>438796.58048822434</v>
      </c>
      <c r="Y2791" s="24">
        <f t="shared" ca="1" si="1266"/>
        <v>8799.3670165130479</v>
      </c>
      <c r="Z2791" s="24">
        <f t="shared" ca="1" si="1266"/>
        <v>447595.9475047373</v>
      </c>
      <c r="AA2791" s="24">
        <f t="shared" ca="1" si="1266"/>
        <v>6939.6149288357174</v>
      </c>
      <c r="AB2791" s="24">
        <f t="shared" ca="1" si="1266"/>
        <v>21256.42367704292</v>
      </c>
      <c r="AC2791" s="24">
        <f t="shared" ca="1" si="1266"/>
        <v>6697.2999173643402</v>
      </c>
    </row>
    <row r="2792" spans="2:29" hidden="1" outlineLevel="1">
      <c r="E2792" s="22"/>
      <c r="F2792" s="61"/>
      <c r="G2792" s="20" t="str">
        <f>$G$11</f>
        <v>DISTPRI</v>
      </c>
      <c r="H2792" s="24">
        <f t="shared" ref="H2792:AC2792" ca="1" si="1267">H1253-H2783</f>
        <v>17548360.684920847</v>
      </c>
      <c r="I2792" s="24">
        <f t="shared" ca="1" si="1267"/>
        <v>3977664.2367629446</v>
      </c>
      <c r="J2792" s="24">
        <f t="shared" ca="1" si="1267"/>
        <v>5697999.2623049449</v>
      </c>
      <c r="K2792" s="24">
        <f t="shared" ca="1" si="1267"/>
        <v>84304.47763016705</v>
      </c>
      <c r="L2792" s="24">
        <f t="shared" ca="1" si="1267"/>
        <v>0</v>
      </c>
      <c r="M2792" s="24">
        <f t="shared" ca="1" si="1267"/>
        <v>5782303.7399351103</v>
      </c>
      <c r="N2792" s="24">
        <f t="shared" ca="1" si="1267"/>
        <v>3206943.4273298006</v>
      </c>
      <c r="O2792" s="24">
        <f t="shared" ca="1" si="1267"/>
        <v>1204392.5794330905</v>
      </c>
      <c r="P2792" s="24">
        <f t="shared" ca="1" si="1267"/>
        <v>0</v>
      </c>
      <c r="Q2792" s="24">
        <f t="shared" ca="1" si="1267"/>
        <v>0</v>
      </c>
      <c r="R2792" s="24">
        <f t="shared" ca="1" si="1267"/>
        <v>4411336.006762892</v>
      </c>
      <c r="S2792" s="24">
        <f t="shared" ca="1" si="1267"/>
        <v>110120.44445186853</v>
      </c>
      <c r="T2792" s="24">
        <f t="shared" ca="1" si="1267"/>
        <v>1972873.31911632</v>
      </c>
      <c r="U2792" s="24">
        <f t="shared" ca="1" si="1267"/>
        <v>0</v>
      </c>
      <c r="V2792" s="24">
        <f t="shared" ca="1" si="1267"/>
        <v>0</v>
      </c>
      <c r="W2792" s="24">
        <f t="shared" ca="1" si="1267"/>
        <v>2082993.7635681881</v>
      </c>
      <c r="X2792" s="24">
        <f t="shared" ca="1" si="1267"/>
        <v>1158973.1412597774</v>
      </c>
      <c r="Y2792" s="24">
        <f t="shared" ca="1" si="1267"/>
        <v>23804.464045877372</v>
      </c>
      <c r="Z2792" s="24">
        <f t="shared" ca="1" si="1267"/>
        <v>1182777.6053056545</v>
      </c>
      <c r="AA2792" s="24">
        <f t="shared" ca="1" si="1267"/>
        <v>19648.298785022183</v>
      </c>
      <c r="AB2792" s="24">
        <f t="shared" ca="1" si="1267"/>
        <v>69599.595459321805</v>
      </c>
      <c r="AC2792" s="24">
        <f t="shared" ca="1" si="1267"/>
        <v>22037.438341738689</v>
      </c>
    </row>
    <row r="2793" spans="2:29" hidden="1" outlineLevel="1">
      <c r="E2793" s="22"/>
      <c r="F2793" s="61"/>
      <c r="G2793" s="20" t="str">
        <f>$G$12</f>
        <v>DISTSEC</v>
      </c>
      <c r="H2793" s="24">
        <f t="shared" ref="H2793:AC2793" ca="1" si="1268">H1254-H2784</f>
        <v>6290370.115628738</v>
      </c>
      <c r="I2793" s="24">
        <f t="shared" ca="1" si="1268"/>
        <v>1971319.6112518925</v>
      </c>
      <c r="J2793" s="24">
        <f t="shared" ca="1" si="1268"/>
        <v>2507562.4508716734</v>
      </c>
      <c r="K2793" s="24">
        <f t="shared" ca="1" si="1268"/>
        <v>0</v>
      </c>
      <c r="L2793" s="24">
        <f t="shared" ca="1" si="1268"/>
        <v>0</v>
      </c>
      <c r="M2793" s="24">
        <f t="shared" ca="1" si="1268"/>
        <v>2507562.4508716734</v>
      </c>
      <c r="N2793" s="24">
        <f t="shared" ca="1" si="1268"/>
        <v>1153683.7138533925</v>
      </c>
      <c r="O2793" s="24">
        <f t="shared" ca="1" si="1268"/>
        <v>0</v>
      </c>
      <c r="P2793" s="24">
        <f t="shared" ca="1" si="1268"/>
        <v>0</v>
      </c>
      <c r="Q2793" s="24">
        <f t="shared" ca="1" si="1268"/>
        <v>0</v>
      </c>
      <c r="R2793" s="24">
        <f t="shared" ca="1" si="1268"/>
        <v>1153683.7138533925</v>
      </c>
      <c r="S2793" s="24">
        <f t="shared" ca="1" si="1268"/>
        <v>30732.023906839881</v>
      </c>
      <c r="T2793" s="24">
        <f t="shared" ca="1" si="1268"/>
        <v>0</v>
      </c>
      <c r="U2793" s="24">
        <f t="shared" ca="1" si="1268"/>
        <v>0</v>
      </c>
      <c r="V2793" s="24">
        <f t="shared" ca="1" si="1268"/>
        <v>0</v>
      </c>
      <c r="W2793" s="24">
        <f t="shared" ca="1" si="1268"/>
        <v>30732.023906839881</v>
      </c>
      <c r="X2793" s="24">
        <f t="shared" ca="1" si="1268"/>
        <v>427543.47615069919</v>
      </c>
      <c r="Y2793" s="24">
        <f t="shared" ca="1" si="1268"/>
        <v>0</v>
      </c>
      <c r="Z2793" s="24">
        <f t="shared" ca="1" si="1268"/>
        <v>427543.47615069919</v>
      </c>
      <c r="AA2793" s="24">
        <f t="shared" ca="1" si="1268"/>
        <v>6867.2600690749996</v>
      </c>
      <c r="AB2793" s="24">
        <f t="shared" ca="1" si="1268"/>
        <v>146553.95278798754</v>
      </c>
      <c r="AC2793" s="24">
        <f t="shared" ca="1" si="1268"/>
        <v>46107.626737170758</v>
      </c>
    </row>
    <row r="2794" spans="2:29" hidden="1" outlineLevel="1">
      <c r="E2794" s="22"/>
      <c r="F2794" s="61"/>
      <c r="G2794" s="20" t="str">
        <f>$G$13</f>
        <v>ENERGY</v>
      </c>
      <c r="H2794" s="24">
        <f t="shared" ref="H2794:AC2794" ca="1" si="1269">H1255-H2785</f>
        <v>2657557.3830721974</v>
      </c>
      <c r="I2794" s="24">
        <f t="shared" ca="1" si="1269"/>
        <v>-71333.314997538924</v>
      </c>
      <c r="J2794" s="24">
        <f t="shared" ca="1" si="1269"/>
        <v>867136.1039044559</v>
      </c>
      <c r="K2794" s="24">
        <f t="shared" ca="1" si="1269"/>
        <v>-12922.613094180997</v>
      </c>
      <c r="L2794" s="24">
        <f t="shared" ca="1" si="1269"/>
        <v>-1051.105401142293</v>
      </c>
      <c r="M2794" s="24">
        <f t="shared" ca="1" si="1269"/>
        <v>853162.38540913165</v>
      </c>
      <c r="N2794" s="24">
        <f t="shared" ca="1" si="1269"/>
        <v>508000.63993211463</v>
      </c>
      <c r="O2794" s="24">
        <f t="shared" ca="1" si="1269"/>
        <v>253031.14938477986</v>
      </c>
      <c r="P2794" s="24">
        <f t="shared" ca="1" si="1269"/>
        <v>4278.6628232200746</v>
      </c>
      <c r="Q2794" s="24">
        <f t="shared" ca="1" si="1269"/>
        <v>304272.38114311895</v>
      </c>
      <c r="R2794" s="24">
        <f t="shared" ca="1" si="1269"/>
        <v>1069582.8332832307</v>
      </c>
      <c r="S2794" s="24">
        <f t="shared" ca="1" si="1269"/>
        <v>28069.332466547261</v>
      </c>
      <c r="T2794" s="24">
        <f t="shared" ca="1" si="1269"/>
        <v>504616.29987885244</v>
      </c>
      <c r="U2794" s="24">
        <f t="shared" ca="1" si="1269"/>
        <v>-97951.678807675838</v>
      </c>
      <c r="V2794" s="24">
        <f t="shared" ca="1" si="1269"/>
        <v>51984.365514196455</v>
      </c>
      <c r="W2794" s="24">
        <f t="shared" ca="1" si="1269"/>
        <v>486718.31905192137</v>
      </c>
      <c r="X2794" s="24">
        <f t="shared" ca="1" si="1269"/>
        <v>194485.30557444738</v>
      </c>
      <c r="Y2794" s="24">
        <f t="shared" ca="1" si="1269"/>
        <v>4769.8131135295116</v>
      </c>
      <c r="Z2794" s="24">
        <f t="shared" ca="1" si="1269"/>
        <v>199255.11868797662</v>
      </c>
      <c r="AA2794" s="24">
        <f t="shared" ca="1" si="1269"/>
        <v>5610.1599019033893</v>
      </c>
      <c r="AB2794" s="24">
        <f t="shared" ca="1" si="1269"/>
        <v>84928.59517116705</v>
      </c>
      <c r="AC2794" s="24">
        <f t="shared" ca="1" si="1269"/>
        <v>29633.28656436177</v>
      </c>
    </row>
    <row r="2795" spans="2:29" hidden="1" outlineLevel="1">
      <c r="E2795" s="22"/>
      <c r="F2795" s="61"/>
      <c r="G2795" s="20" t="str">
        <f>$G$14</f>
        <v>CUSTOMER</v>
      </c>
      <c r="H2795" s="24">
        <f t="shared" ref="H2795:AC2795" ca="1" si="1270">H1256-H2786</f>
        <v>14263953.160988949</v>
      </c>
      <c r="I2795" s="24">
        <f t="shared" ca="1" si="1270"/>
        <v>3773836.3589175567</v>
      </c>
      <c r="J2795" s="24">
        <f t="shared" ca="1" si="1270"/>
        <v>5349726.8137177937</v>
      </c>
      <c r="K2795" s="24">
        <f t="shared" ca="1" si="1270"/>
        <v>52032.812456942265</v>
      </c>
      <c r="L2795" s="24">
        <f t="shared" ca="1" si="1270"/>
        <v>6868.6998799057292</v>
      </c>
      <c r="M2795" s="24">
        <f t="shared" ca="1" si="1270"/>
        <v>5408628.3260546401</v>
      </c>
      <c r="N2795" s="24">
        <f t="shared" ca="1" si="1270"/>
        <v>116677.37325384509</v>
      </c>
      <c r="O2795" s="24">
        <f t="shared" ca="1" si="1270"/>
        <v>63345.728655000785</v>
      </c>
      <c r="P2795" s="24">
        <f t="shared" ca="1" si="1270"/>
        <v>15617.245577356189</v>
      </c>
      <c r="Q2795" s="24">
        <f t="shared" ca="1" si="1270"/>
        <v>-84261.469743631882</v>
      </c>
      <c r="R2795" s="24">
        <f t="shared" ca="1" si="1270"/>
        <v>111378.8777425703</v>
      </c>
      <c r="S2795" s="24">
        <f t="shared" ca="1" si="1270"/>
        <v>1018.2047153113608</v>
      </c>
      <c r="T2795" s="24">
        <f t="shared" ca="1" si="1270"/>
        <v>27861.833672778826</v>
      </c>
      <c r="U2795" s="24">
        <f t="shared" ca="1" si="1270"/>
        <v>14000.726797074327</v>
      </c>
      <c r="V2795" s="24">
        <f t="shared" ca="1" si="1270"/>
        <v>1480.7070174097753</v>
      </c>
      <c r="W2795" s="24">
        <f t="shared" ca="1" si="1270"/>
        <v>44361.472202574252</v>
      </c>
      <c r="X2795" s="24">
        <f t="shared" ca="1" si="1270"/>
        <v>52682.331125440091</v>
      </c>
      <c r="Y2795" s="24">
        <f t="shared" ca="1" si="1270"/>
        <v>696.27974938459579</v>
      </c>
      <c r="Z2795" s="24">
        <f t="shared" ca="1" si="1270"/>
        <v>53378.610874824677</v>
      </c>
      <c r="AA2795" s="24">
        <f t="shared" ca="1" si="1270"/>
        <v>3098.2111631931994</v>
      </c>
      <c r="AB2795" s="24">
        <f t="shared" ca="1" si="1270"/>
        <v>4084732.4128541742</v>
      </c>
      <c r="AC2795" s="24">
        <f t="shared" ca="1" si="1270"/>
        <v>784538.89117940771</v>
      </c>
    </row>
    <row r="2796" spans="2:29" collapsed="1">
      <c r="B2796" s="59" t="s">
        <v>235</v>
      </c>
      <c r="E2796" s="24">
        <f>E1257-E2787</f>
        <v>84041877.863308072</v>
      </c>
      <c r="F2796" s="61"/>
      <c r="G2796" s="20" t="str">
        <f>$G$15</f>
        <v>TOTAL</v>
      </c>
      <c r="H2796" s="24">
        <f t="shared" ref="H2796:AC2796" ca="1" si="1271">H1257-H2787</f>
        <v>84041877.863308072</v>
      </c>
      <c r="I2796" s="24">
        <f t="shared" ca="1" si="1271"/>
        <v>16965940.360698998</v>
      </c>
      <c r="J2796" s="24">
        <f t="shared" ca="1" si="1271"/>
        <v>26675013.336982608</v>
      </c>
      <c r="K2796" s="24">
        <f t="shared" ca="1" si="1271"/>
        <v>301144.35035282199</v>
      </c>
      <c r="L2796" s="24">
        <f t="shared" ca="1" si="1271"/>
        <v>11124.351467671033</v>
      </c>
      <c r="M2796" s="24">
        <f t="shared" ca="1" si="1271"/>
        <v>26987282.038803071</v>
      </c>
      <c r="N2796" s="24">
        <f t="shared" ca="1" si="1271"/>
        <v>11758781.106117599</v>
      </c>
      <c r="O2796" s="24">
        <f t="shared" ca="1" si="1271"/>
        <v>4095992.754485406</v>
      </c>
      <c r="P2796" s="24">
        <f t="shared" ca="1" si="1271"/>
        <v>129148.30722738313</v>
      </c>
      <c r="Q2796" s="24">
        <f t="shared" ca="1" si="1271"/>
        <v>18725.736139263056</v>
      </c>
      <c r="R2796" s="24">
        <f t="shared" ca="1" si="1271"/>
        <v>16002647.903969653</v>
      </c>
      <c r="S2796" s="24">
        <f t="shared" ca="1" si="1271"/>
        <v>410074.44003554876</v>
      </c>
      <c r="T2796" s="24">
        <f t="shared" ca="1" si="1271"/>
        <v>6645600.6415865161</v>
      </c>
      <c r="U2796" s="24">
        <f t="shared" ca="1" si="1271"/>
        <v>6666211.3173808604</v>
      </c>
      <c r="V2796" s="24">
        <f t="shared" ca="1" si="1271"/>
        <v>374255.18066975847</v>
      </c>
      <c r="W2796" s="24">
        <f t="shared" ca="1" si="1271"/>
        <v>14096141.579672694</v>
      </c>
      <c r="X2796" s="24">
        <f t="shared" ca="1" si="1271"/>
        <v>4295412.4651289517</v>
      </c>
      <c r="Y2796" s="24">
        <f t="shared" ca="1" si="1271"/>
        <v>80149.547986755351</v>
      </c>
      <c r="Z2796" s="24">
        <f t="shared" ca="1" si="1271"/>
        <v>4375562.0131157078</v>
      </c>
      <c r="AA2796" s="24">
        <f t="shared" ca="1" si="1271"/>
        <v>77226.137296542089</v>
      </c>
      <c r="AB2796" s="24">
        <f t="shared" ca="1" si="1271"/>
        <v>4590007.1251233537</v>
      </c>
      <c r="AC2796" s="24">
        <f t="shared" ca="1" si="1271"/>
        <v>947070.70462795417</v>
      </c>
    </row>
    <row r="2798" spans="2:29" hidden="1" outlineLevel="1">
      <c r="F2798" s="61" t="str">
        <f>F2805</f>
        <v>RATEBASE</v>
      </c>
      <c r="G2798" s="20" t="str">
        <f>$G$8</f>
        <v>PRODUCTION</v>
      </c>
      <c r="H2798" s="24">
        <f t="shared" ref="H2798:H2813" ca="1" si="1272">SUBTOTAL(9,I2798:AC2798)</f>
        <v>1915413.8625251111</v>
      </c>
      <c r="I2798" s="25">
        <f ca="1">VLOOKUP(CONCATENATE($F2798," ",$G2798),AllocFactorMatrix,(I$4+1),FALSE)*$E2805</f>
        <v>934952.63145342714</v>
      </c>
      <c r="J2798" s="25">
        <f ca="1">VLOOKUP(CONCATENATE($F2798," ",$G2798),AllocFactorMatrix,(J$4+1),FALSE)*$E2805</f>
        <v>237294.89319772026</v>
      </c>
      <c r="K2798" s="25">
        <f ca="1">VLOOKUP(CONCATENATE($F2798," ",$G2798),AllocFactorMatrix,(K$4+1),FALSE)*$E2805</f>
        <v>2505.950582116378</v>
      </c>
      <c r="L2798" s="25">
        <f ca="1">VLOOKUP(CONCATENATE($F2798," ",$G2798),AllocFactorMatrix,(L$4+1),FALSE)*$E2805</f>
        <v>27.491749508783272</v>
      </c>
      <c r="M2798" s="25">
        <f t="shared" ref="M2798:M2813" ca="1" si="1273">SUBTOTAL(9,J2798:L2798)</f>
        <v>239828.33552934541</v>
      </c>
      <c r="N2798" s="25">
        <f ca="1">VLOOKUP(CONCATENATE($F2798," ",$G2798),AllocFactorMatrix,(N$4+1),FALSE)*$E2805</f>
        <v>99924.661876772574</v>
      </c>
      <c r="O2798" s="25">
        <f ca="1">VLOOKUP(CONCATENATE($F2798," ",$G2798),AllocFactorMatrix,(O$4+1),FALSE)*$E2805</f>
        <v>26996.025810950388</v>
      </c>
      <c r="P2798" s="25">
        <f ca="1">VLOOKUP(CONCATENATE($F2798," ",$G2798),AllocFactorMatrix,(P$4+1),FALSE)*$E2805</f>
        <v>1840.4820954226791</v>
      </c>
      <c r="Q2798" s="25">
        <f ca="1">VLOOKUP(CONCATENATE($F2798," ",$G2798),AllocFactorMatrix,(Q$4+1),FALSE)*$E2805</f>
        <v>340.46044944039329</v>
      </c>
      <c r="R2798" s="25">
        <f t="shared" ref="R2798:R2813" ca="1" si="1274">SUBTOTAL(9,N2798:Q2798)</f>
        <v>129101.63023258603</v>
      </c>
      <c r="S2798" s="25">
        <f ca="1">VLOOKUP(CONCATENATE($F2798," ",$G2798),AllocFactorMatrix,(S$4+1),FALSE)*$E2805</f>
        <v>5818.9930836692083</v>
      </c>
      <c r="T2798" s="25">
        <f ca="1">VLOOKUP(CONCATENATE($F2798," ",$G2798),AllocFactorMatrix,(T$4+1),FALSE)*$E2805</f>
        <v>64272.444204287793</v>
      </c>
      <c r="U2798" s="25">
        <f ca="1">VLOOKUP(CONCATENATE($F2798," ",$G2798),AllocFactorMatrix,(U$4+1),FALSE)*$E2805</f>
        <v>440847.01185470325</v>
      </c>
      <c r="V2798" s="25">
        <f ca="1">VLOOKUP(CONCATENATE($F2798," ",$G2798),AllocFactorMatrix,(V$4+1),FALSE)*$E2805</f>
        <v>68697.294635515253</v>
      </c>
      <c r="W2798" s="25">
        <f ca="1">SUBTOTAL(9,S2798:V2798)</f>
        <v>579635.74377817544</v>
      </c>
      <c r="X2798" s="25">
        <f ca="1">VLOOKUP(CONCATENATE($F2798," ",$G2798),AllocFactorMatrix,(X$4+1),FALSE)*$E2805</f>
        <v>27517.708661173721</v>
      </c>
      <c r="Y2798" s="25">
        <f ca="1">VLOOKUP(CONCATENATE($F2798," ",$G2798),AllocFactorMatrix,(Y$4+1),FALSE)*$E2805</f>
        <v>664.16261727863184</v>
      </c>
      <c r="Z2798" s="25">
        <f t="shared" ref="Z2798:Z2813" ca="1" si="1275">SUBTOTAL(9,X2798:Y2798)</f>
        <v>28181.871278452352</v>
      </c>
      <c r="AA2798" s="25">
        <f ca="1">VLOOKUP(CONCATENATE($F2798," ",$G2798),AllocFactorMatrix,(AA$4+1),FALSE)*$E2805</f>
        <v>479.52115011943505</v>
      </c>
      <c r="AB2798" s="25">
        <f ca="1">VLOOKUP(CONCATENATE($F2798," ",$G2798),AllocFactorMatrix,(AB$4+1),FALSE)*$E2805</f>
        <v>2588.526783853883</v>
      </c>
      <c r="AC2798" s="25">
        <f ca="1">VLOOKUP(CONCATENATE($F2798," ",$G2798),AllocFactorMatrix,(AC$4+1),FALSE)*$E2805</f>
        <v>645.60231915162319</v>
      </c>
    </row>
    <row r="2799" spans="2:29" hidden="1" outlineLevel="1">
      <c r="F2799" s="61" t="str">
        <f>F2805</f>
        <v>RATEBASE</v>
      </c>
      <c r="G2799" s="20" t="str">
        <f>$G$9</f>
        <v>BULKTRAN</v>
      </c>
      <c r="H2799" s="24">
        <f t="shared" ca="1" si="1272"/>
        <v>2438559.3341199951</v>
      </c>
      <c r="I2799" s="25">
        <f ca="1">VLOOKUP(CONCATENATE($F2799," ",$G2799),AllocFactorMatrix,(I$4+1),FALSE)*$E2805</f>
        <v>1191233.4059935443</v>
      </c>
      <c r="J2799" s="25">
        <f ca="1">VLOOKUP(CONCATENATE($F2799," ",$G2799),AllocFactorMatrix,(J$4+1),FALSE)*$E2805</f>
        <v>302135.42561154941</v>
      </c>
      <c r="K2799" s="25">
        <f ca="1">VLOOKUP(CONCATENATE($F2799," ",$G2799),AllocFactorMatrix,(K$4+1),FALSE)*$E2805</f>
        <v>3221.3792607121477</v>
      </c>
      <c r="L2799" s="25">
        <f ca="1">VLOOKUP(CONCATENATE($F2799," ",$G2799),AllocFactorMatrix,(L$4+1),FALSE)*$E2805</f>
        <v>41.913758009563523</v>
      </c>
      <c r="M2799" s="25">
        <f t="shared" ca="1" si="1273"/>
        <v>305398.71863027109</v>
      </c>
      <c r="N2799" s="25">
        <f ca="1">VLOOKUP(CONCATENATE($F2799," ",$G2799),AllocFactorMatrix,(N$4+1),FALSE)*$E2805</f>
        <v>127031.97785982738</v>
      </c>
      <c r="O2799" s="25">
        <f ca="1">VLOOKUP(CONCATENATE($F2799," ",$G2799),AllocFactorMatrix,(O$4+1),FALSE)*$E2805</f>
        <v>34660.456217889776</v>
      </c>
      <c r="P2799" s="25">
        <f ca="1">VLOOKUP(CONCATENATE($F2799," ",$G2799),AllocFactorMatrix,(P$4+1),FALSE)*$E2805</f>
        <v>2423.8068349492837</v>
      </c>
      <c r="Q2799" s="25">
        <f ca="1">VLOOKUP(CONCATENATE($F2799," ",$G2799),AllocFactorMatrix,(Q$4+1),FALSE)*$E2805</f>
        <v>779.99564324081166</v>
      </c>
      <c r="R2799" s="25">
        <f t="shared" ca="1" si="1274"/>
        <v>164896.23655590726</v>
      </c>
      <c r="S2799" s="25">
        <f ca="1">VLOOKUP(CONCATENATE($F2799," ",$G2799),AllocFactorMatrix,(S$4+1),FALSE)*$E2805</f>
        <v>7445.7092668556588</v>
      </c>
      <c r="T2799" s="25">
        <f ca="1">VLOOKUP(CONCATENATE($F2799," ",$G2799),AllocFactorMatrix,(T$4+1),FALSE)*$E2805</f>
        <v>82043.701792715161</v>
      </c>
      <c r="U2799" s="25">
        <f ca="1">VLOOKUP(CONCATENATE($F2799," ",$G2799),AllocFactorMatrix,(U$4+1),FALSE)*$E2805</f>
        <v>559675.69095077307</v>
      </c>
      <c r="V2799" s="25">
        <f ca="1">VLOOKUP(CONCATENATE($F2799," ",$G2799),AllocFactorMatrix,(V$4+1),FALSE)*$E2805</f>
        <v>87410.793122947973</v>
      </c>
      <c r="W2799" s="25">
        <f t="shared" ref="W2799:W2805" ca="1" si="1276">SUBTOTAL(9,S2799:V2799)</f>
        <v>736575.89513329184</v>
      </c>
      <c r="X2799" s="25">
        <f ca="1">VLOOKUP(CONCATENATE($F2799," ",$G2799),AllocFactorMatrix,(X$4+1),FALSE)*$E2805</f>
        <v>34895.573961516391</v>
      </c>
      <c r="Y2799" s="25">
        <f ca="1">VLOOKUP(CONCATENATE($F2799," ",$G2799),AllocFactorMatrix,(Y$4+1),FALSE)*$E2805</f>
        <v>843.13687939610656</v>
      </c>
      <c r="Z2799" s="25">
        <f t="shared" ca="1" si="1275"/>
        <v>35738.710840912499</v>
      </c>
      <c r="AA2799" s="25">
        <f ca="1">VLOOKUP(CONCATENATE($F2799," ",$G2799),AllocFactorMatrix,(AA$4+1),FALSE)*$E2805</f>
        <v>608.8997813092999</v>
      </c>
      <c r="AB2799" s="25">
        <f ca="1">VLOOKUP(CONCATENATE($F2799," ",$G2799),AllocFactorMatrix,(AB$4+1),FALSE)*$E2805</f>
        <v>3287.6762102706189</v>
      </c>
      <c r="AC2799" s="25">
        <f ca="1">VLOOKUP(CONCATENATE($F2799," ",$G2799),AllocFactorMatrix,(AC$4+1),FALSE)*$E2805</f>
        <v>819.79097448837877</v>
      </c>
    </row>
    <row r="2800" spans="2:29" hidden="1" outlineLevel="1">
      <c r="F2800" s="61" t="str">
        <f>F2805</f>
        <v>RATEBASE</v>
      </c>
      <c r="G2800" s="20" t="str">
        <f>$G$10</f>
        <v>SUBTRAN</v>
      </c>
      <c r="H2800" s="24">
        <f t="shared" ca="1" si="1272"/>
        <v>910936.74567429966</v>
      </c>
      <c r="I2800" s="25">
        <f ca="1">VLOOKUP(CONCATENATE($F2800," ",$G2800),AllocFactorMatrix,(I$4+1),FALSE)*$E2805</f>
        <v>430817.23169701092</v>
      </c>
      <c r="J2800" s="25">
        <f ca="1">VLOOKUP(CONCATENATE($F2800," ",$G2800),AllocFactorMatrix,(J$4+1),FALSE)*$E2805</f>
        <v>110583.43313477703</v>
      </c>
      <c r="K2800" s="25">
        <f ca="1">VLOOKUP(CONCATENATE($F2800," ",$G2800),AllocFactorMatrix,(K$4+1),FALSE)*$E2805</f>
        <v>1172.1295830012293</v>
      </c>
      <c r="L2800" s="25">
        <f ca="1">VLOOKUP(CONCATENATE($F2800," ",$G2800),AllocFactorMatrix,(L$4+1),FALSE)*$E2805</f>
        <v>19.736788920111668</v>
      </c>
      <c r="M2800" s="25">
        <f t="shared" ca="1" si="1273"/>
        <v>111775.29950669837</v>
      </c>
      <c r="N2800" s="25">
        <f ca="1">VLOOKUP(CONCATENATE($F2800," ",$G2800),AllocFactorMatrix,(N$4+1),FALSE)*$E2805</f>
        <v>48438.183195862206</v>
      </c>
      <c r="O2800" s="25">
        <f ca="1">VLOOKUP(CONCATENATE($F2800," ",$G2800),AllocFactorMatrix,(O$4+1),FALSE)*$E2805</f>
        <v>13138.585395071019</v>
      </c>
      <c r="P2800" s="25">
        <f ca="1">VLOOKUP(CONCATENATE($F2800," ",$G2800),AllocFactorMatrix,(P$4+1),FALSE)*$E2805</f>
        <v>1184.9447537062581</v>
      </c>
      <c r="Q2800" s="25">
        <f ca="1">VLOOKUP(CONCATENATE($F2800," ",$G2800),AllocFactorMatrix,(Q$4+1),FALSE)*$E2805</f>
        <v>0</v>
      </c>
      <c r="R2800" s="25">
        <f t="shared" ca="1" si="1274"/>
        <v>62761.71334463948</v>
      </c>
      <c r="S2800" s="25">
        <f ca="1">VLOOKUP(CONCATENATE($F2800," ",$G2800),AllocFactorMatrix,(S$4+1),FALSE)*$E2805</f>
        <v>2645.2019484049124</v>
      </c>
      <c r="T2800" s="25">
        <f ca="1">VLOOKUP(CONCATENATE($F2800," ",$G2800),AllocFactorMatrix,(T$4+1),FALSE)*$E2805</f>
        <v>30910.465730332533</v>
      </c>
      <c r="U2800" s="25">
        <f ca="1">VLOOKUP(CONCATENATE($F2800," ",$G2800),AllocFactorMatrix,(U$4+1),FALSE)*$E2805</f>
        <v>257325.66100542087</v>
      </c>
      <c r="V2800" s="25">
        <f ca="1">VLOOKUP(CONCATENATE($F2800," ",$G2800),AllocFactorMatrix,(V$4+1),FALSE)*$E2805</f>
        <v>0</v>
      </c>
      <c r="W2800" s="25">
        <f t="shared" ca="1" si="1276"/>
        <v>290881.32868415833</v>
      </c>
      <c r="X2800" s="25">
        <f ca="1">VLOOKUP(CONCATENATE($F2800," ",$G2800),AllocFactorMatrix,(X$4+1),FALSE)*$E2805</f>
        <v>13308.487555085147</v>
      </c>
      <c r="Y2800" s="25">
        <f ca="1">VLOOKUP(CONCATENATE($F2800," ",$G2800),AllocFactorMatrix,(Y$4+1),FALSE)*$E2805</f>
        <v>318.70447195185636</v>
      </c>
      <c r="Z2800" s="25">
        <f t="shared" ca="1" si="1275"/>
        <v>13627.192027037003</v>
      </c>
      <c r="AA2800" s="25">
        <f ca="1">VLOOKUP(CONCATENATE($F2800," ",$G2800),AllocFactorMatrix,(AA$4+1),FALSE)*$E2805</f>
        <v>218.72409403897768</v>
      </c>
      <c r="AB2800" s="25">
        <f ca="1">VLOOKUP(CONCATENATE($F2800," ",$G2800),AllocFactorMatrix,(AB$4+1),FALSE)*$E2805</f>
        <v>684.10837782702913</v>
      </c>
      <c r="AC2800" s="25">
        <f ca="1">VLOOKUP(CONCATENATE($F2800," ",$G2800),AllocFactorMatrix,(AC$4+1),FALSE)*$E2805</f>
        <v>171.14794288968042</v>
      </c>
    </row>
    <row r="2801" spans="4:29" hidden="1" outlineLevel="1">
      <c r="F2801" s="61" t="str">
        <f>F2805</f>
        <v>RATEBASE</v>
      </c>
      <c r="G2801" s="20" t="str">
        <f>$G$11</f>
        <v>DISTPRI</v>
      </c>
      <c r="H2801" s="24">
        <f t="shared" ca="1" si="1272"/>
        <v>1748978.1500839347</v>
      </c>
      <c r="I2801" s="25">
        <f ca="1">VLOOKUP(CONCATENATE($F2801," ",$G2801),AllocFactorMatrix,(I$4+1),FALSE)*$E2805</f>
        <v>1161954.0172286723</v>
      </c>
      <c r="J2801" s="25">
        <f ca="1">VLOOKUP(CONCATENATE($F2801," ",$G2801),AllocFactorMatrix,(J$4+1),FALSE)*$E2805</f>
        <v>293411.28356920579</v>
      </c>
      <c r="K2801" s="25">
        <f ca="1">VLOOKUP(CONCATENATE($F2801," ",$G2801),AllocFactorMatrix,(K$4+1),FALSE)*$E2805</f>
        <v>3098.6901077670009</v>
      </c>
      <c r="L2801" s="25">
        <f ca="1">VLOOKUP(CONCATENATE($F2801," ",$G2801),AllocFactorMatrix,(L$4+1),FALSE)*$E2805</f>
        <v>0</v>
      </c>
      <c r="M2801" s="25">
        <f t="shared" ca="1" si="1273"/>
        <v>296509.97367697279</v>
      </c>
      <c r="N2801" s="25">
        <f ca="1">VLOOKUP(CONCATENATE($F2801," ",$G2801),AllocFactorMatrix,(N$4+1),FALSE)*$E2805</f>
        <v>127233.02013957773</v>
      </c>
      <c r="O2801" s="25">
        <f ca="1">VLOOKUP(CONCATENATE($F2801," ",$G2801),AllocFactorMatrix,(O$4+1),FALSE)*$E2805</f>
        <v>34425.670122176198</v>
      </c>
      <c r="P2801" s="25">
        <f ca="1">VLOOKUP(CONCATENATE($F2801," ",$G2801),AllocFactorMatrix,(P$4+1),FALSE)*$E2805</f>
        <v>0</v>
      </c>
      <c r="Q2801" s="25">
        <f ca="1">VLOOKUP(CONCATENATE($F2801," ",$G2801),AllocFactorMatrix,(Q$4+1),FALSE)*$E2805</f>
        <v>0</v>
      </c>
      <c r="R2801" s="25">
        <f t="shared" ca="1" si="1274"/>
        <v>161658.69026175392</v>
      </c>
      <c r="S2801" s="25">
        <f ca="1">VLOOKUP(CONCATENATE($F2801," ",$G2801),AllocFactorMatrix,(S$4+1),FALSE)*$E2805</f>
        <v>7057.8640333772228</v>
      </c>
      <c r="T2801" s="25">
        <f ca="1">VLOOKUP(CONCATENATE($F2801," ",$G2801),AllocFactorMatrix,(T$4+1),FALSE)*$E2805</f>
        <v>82615.869046872729</v>
      </c>
      <c r="U2801" s="25">
        <f ca="1">VLOOKUP(CONCATENATE($F2801," ",$G2801),AllocFactorMatrix,(U$4+1),FALSE)*$E2805</f>
        <v>0</v>
      </c>
      <c r="V2801" s="25">
        <f ca="1">VLOOKUP(CONCATENATE($F2801," ",$G2801),AllocFactorMatrix,(V$4+1),FALSE)*$E2805</f>
        <v>0</v>
      </c>
      <c r="W2801" s="25">
        <f t="shared" ca="1" si="1276"/>
        <v>89673.733080249949</v>
      </c>
      <c r="X2801" s="25">
        <f ca="1">VLOOKUP(CONCATENATE($F2801," ",$G2801),AllocFactorMatrix,(X$4+1),FALSE)*$E2805</f>
        <v>34992.01458501345</v>
      </c>
      <c r="Y2801" s="25">
        <f ca="1">VLOOKUP(CONCATENATE($F2801," ",$G2801),AllocFactorMatrix,(Y$4+1),FALSE)*$E2805</f>
        <v>838.87880477040937</v>
      </c>
      <c r="Z2801" s="25">
        <f t="shared" ca="1" si="1275"/>
        <v>35830.893389783858</v>
      </c>
      <c r="AA2801" s="25">
        <f ca="1">VLOOKUP(CONCATENATE($F2801," ",$G2801),AllocFactorMatrix,(AA$4+1),FALSE)*$E2805</f>
        <v>602.30263151050713</v>
      </c>
      <c r="AB2801" s="25">
        <f ca="1">VLOOKUP(CONCATENATE($F2801," ",$G2801),AllocFactorMatrix,(AB$4+1),FALSE)*$E2805</f>
        <v>2197.9611072867579</v>
      </c>
      <c r="AC2801" s="25">
        <f ca="1">VLOOKUP(CONCATENATE($F2801," ",$G2801),AllocFactorMatrix,(AC$4+1),FALSE)*$E2805</f>
        <v>550.57870770460033</v>
      </c>
    </row>
    <row r="2802" spans="4:29" hidden="1" outlineLevel="1">
      <c r="F2802" s="61" t="str">
        <f>F2805</f>
        <v>RATEBASE</v>
      </c>
      <c r="G2802" s="20" t="str">
        <f>$G$12</f>
        <v>DISTSEC</v>
      </c>
      <c r="H2802" s="24">
        <f t="shared" ca="1" si="1272"/>
        <v>768504.57855610386</v>
      </c>
      <c r="I2802" s="25">
        <f ca="1">VLOOKUP(CONCATENATE($F2802," ",$G2802),AllocFactorMatrix,(I$4+1),FALSE)*$E2805</f>
        <v>572918.98609649215</v>
      </c>
      <c r="J2802" s="25">
        <f ca="1">VLOOKUP(CONCATENATE($F2802," ",$G2802),AllocFactorMatrix,(J$4+1),FALSE)*$E2805</f>
        <v>129000.71656809689</v>
      </c>
      <c r="K2802" s="25">
        <f ca="1">VLOOKUP(CONCATENATE($F2802," ",$G2802),AllocFactorMatrix,(K$4+1),FALSE)*$E2805</f>
        <v>0</v>
      </c>
      <c r="L2802" s="25">
        <f ca="1">VLOOKUP(CONCATENATE($F2802," ",$G2802),AllocFactorMatrix,(L$4+1),FALSE)*$E2805</f>
        <v>0</v>
      </c>
      <c r="M2802" s="25">
        <f t="shared" ca="1" si="1273"/>
        <v>129000.71656809689</v>
      </c>
      <c r="N2802" s="25">
        <f ca="1">VLOOKUP(CONCATENATE($F2802," ",$G2802),AllocFactorMatrix,(N$4+1),FALSE)*$E2805</f>
        <v>45729.60127322864</v>
      </c>
      <c r="O2802" s="25">
        <f ca="1">VLOOKUP(CONCATENATE($F2802," ",$G2802),AllocFactorMatrix,(O$4+1),FALSE)*$E2805</f>
        <v>0</v>
      </c>
      <c r="P2802" s="25">
        <f ca="1">VLOOKUP(CONCATENATE($F2802," ",$G2802),AllocFactorMatrix,(P$4+1),FALSE)*$E2805</f>
        <v>0</v>
      </c>
      <c r="Q2802" s="25">
        <f ca="1">VLOOKUP(CONCATENATE($F2802," ",$G2802),AllocFactorMatrix,(Q$4+1),FALSE)*$E2805</f>
        <v>0</v>
      </c>
      <c r="R2802" s="25">
        <f t="shared" ca="1" si="1274"/>
        <v>45729.60127322864</v>
      </c>
      <c r="S2802" s="25">
        <f ca="1">VLOOKUP(CONCATENATE($F2802," ",$G2802),AllocFactorMatrix,(S$4+1),FALSE)*$E2805</f>
        <v>1968.1867034624051</v>
      </c>
      <c r="T2802" s="25">
        <f ca="1">VLOOKUP(CONCATENATE($F2802," ",$G2802),AllocFactorMatrix,(T$4+1),FALSE)*$E2805</f>
        <v>0</v>
      </c>
      <c r="U2802" s="25">
        <f ca="1">VLOOKUP(CONCATENATE($F2802," ",$G2802),AllocFactorMatrix,(U$4+1),FALSE)*$E2805</f>
        <v>0</v>
      </c>
      <c r="V2802" s="25">
        <f ca="1">VLOOKUP(CONCATENATE($F2802," ",$G2802),AllocFactorMatrix,(V$4+1),FALSE)*$E2805</f>
        <v>0</v>
      </c>
      <c r="W2802" s="25">
        <f t="shared" ca="1" si="1276"/>
        <v>1968.1867034624051</v>
      </c>
      <c r="X2802" s="25">
        <f ca="1">VLOOKUP(CONCATENATE($F2802," ",$G2802),AllocFactorMatrix,(X$4+1),FALSE)*$E2805</f>
        <v>12899.246641508527</v>
      </c>
      <c r="Y2802" s="25">
        <f ca="1">VLOOKUP(CONCATENATE($F2802," ",$G2802),AllocFactorMatrix,(Y$4+1),FALSE)*$E2805</f>
        <v>0</v>
      </c>
      <c r="Z2802" s="25">
        <f t="shared" ca="1" si="1275"/>
        <v>12899.246641508527</v>
      </c>
      <c r="AA2802" s="25">
        <f ca="1">VLOOKUP(CONCATENATE($F2802," ",$G2802),AllocFactorMatrix,(AA$4+1),FALSE)*$E2805</f>
        <v>210.43771266700259</v>
      </c>
      <c r="AB2802" s="25">
        <f ca="1">VLOOKUP(CONCATENATE($F2802," ",$G2802),AllocFactorMatrix,(AB$4+1),FALSE)*$E2805</f>
        <v>4625.7840156276607</v>
      </c>
      <c r="AC2802" s="25">
        <f ca="1">VLOOKUP(CONCATENATE($F2802," ",$G2802),AllocFactorMatrix,(AC$4+1),FALSE)*$E2805</f>
        <v>1151.6195450204809</v>
      </c>
    </row>
    <row r="2803" spans="4:29" hidden="1" outlineLevel="1">
      <c r="F2803" s="61" t="str">
        <f>F2805</f>
        <v>RATEBASE</v>
      </c>
      <c r="G2803" s="20" t="str">
        <f>$G$13</f>
        <v>ENERGY</v>
      </c>
      <c r="H2803" s="24">
        <f t="shared" ca="1" si="1272"/>
        <v>492118.63373540144</v>
      </c>
      <c r="I2803" s="25">
        <f ca="1">VLOOKUP(CONCATENATE($F2803," ",$G2803),AllocFactorMatrix,(I$4+1),FALSE)*$E2805</f>
        <v>178656.29241318526</v>
      </c>
      <c r="J2803" s="25">
        <f ca="1">VLOOKUP(CONCATENATE($F2803," ",$G2803),AllocFactorMatrix,(J$4+1),FALSE)*$E2805</f>
        <v>57719.694824173916</v>
      </c>
      <c r="K2803" s="25">
        <f ca="1">VLOOKUP(CONCATENATE($F2803," ",$G2803),AllocFactorMatrix,(K$4+1),FALSE)*$E2805</f>
        <v>669.6226155448162</v>
      </c>
      <c r="L2803" s="25">
        <f ca="1">VLOOKUP(CONCATENATE($F2803," ",$G2803),AllocFactorMatrix,(L$4+1),FALSE)*$E2805</f>
        <v>16.981379275750172</v>
      </c>
      <c r="M2803" s="25">
        <f t="shared" ca="1" si="1273"/>
        <v>58406.298818994481</v>
      </c>
      <c r="N2803" s="25">
        <f ca="1">VLOOKUP(CONCATENATE($F2803," ",$G2803),AllocFactorMatrix,(N$4+1),FALSE)*$E2805</f>
        <v>28014.559427975317</v>
      </c>
      <c r="O2803" s="25">
        <f ca="1">VLOOKUP(CONCATENATE($F2803," ",$G2803),AllocFactorMatrix,(O$4+1),FALSE)*$E2805</f>
        <v>7722.4819273694184</v>
      </c>
      <c r="P2803" s="25">
        <f ca="1">VLOOKUP(CONCATENATE($F2803," ",$G2803),AllocFactorMatrix,(P$4+1),FALSE)*$E2805</f>
        <v>601.89901117823729</v>
      </c>
      <c r="Q2803" s="25">
        <f ca="1">VLOOKUP(CONCATENATE($F2803," ",$G2803),AllocFactorMatrix,(Q$4+1),FALSE)*$E2805</f>
        <v>-68.975227454015865</v>
      </c>
      <c r="R2803" s="25">
        <f t="shared" ca="1" si="1274"/>
        <v>36269.965139068961</v>
      </c>
      <c r="S2803" s="25">
        <f ca="1">VLOOKUP(CONCATENATE($F2803," ",$G2803),AllocFactorMatrix,(S$4+1),FALSE)*$E2805</f>
        <v>1848.1409985809894</v>
      </c>
      <c r="T2803" s="25">
        <f ca="1">VLOOKUP(CONCATENATE($F2803," ",$G2803),AllocFactorMatrix,(T$4+1),FALSE)*$E2805</f>
        <v>22147.270538563087</v>
      </c>
      <c r="U2803" s="25">
        <f ca="1">VLOOKUP(CONCATENATE($F2803," ",$G2803),AllocFactorMatrix,(U$4+1),FALSE)*$E2805</f>
        <v>157898.20615406643</v>
      </c>
      <c r="V2803" s="25">
        <f ca="1">VLOOKUP(CONCATENATE($F2803," ",$G2803),AllocFactorMatrix,(V$4+1),FALSE)*$E2805</f>
        <v>25171.321085525946</v>
      </c>
      <c r="W2803" s="25">
        <f t="shared" ca="1" si="1276"/>
        <v>207064.93877673644</v>
      </c>
      <c r="X2803" s="25">
        <f ca="1">VLOOKUP(CONCATENATE($F2803," ",$G2803),AllocFactorMatrix,(X$4+1),FALSE)*$E2805</f>
        <v>7621.3677396058274</v>
      </c>
      <c r="Y2803" s="25">
        <f ca="1">VLOOKUP(CONCATENATE($F2803," ",$G2803),AllocFactorMatrix,(Y$4+1),FALSE)*$E2805</f>
        <v>178.37808917670409</v>
      </c>
      <c r="Z2803" s="25">
        <f t="shared" ca="1" si="1275"/>
        <v>7799.7458287825311</v>
      </c>
      <c r="AA2803" s="25">
        <f ca="1">VLOOKUP(CONCATENATE($F2803," ",$G2803),AllocFactorMatrix,(AA$4+1),FALSE)*$E2805</f>
        <v>174.0964547266081</v>
      </c>
      <c r="AB2803" s="25">
        <f ca="1">VLOOKUP(CONCATENATE($F2803," ",$G2803),AllocFactorMatrix,(AB$4+1),FALSE)*$E2805</f>
        <v>2999.517178016989</v>
      </c>
      <c r="AC2803" s="25">
        <f ca="1">VLOOKUP(CONCATENATE($F2803," ",$G2803),AllocFactorMatrix,(AC$4+1),FALSE)*$E2805</f>
        <v>747.77912589010214</v>
      </c>
    </row>
    <row r="2804" spans="4:29" hidden="1" outlineLevel="1">
      <c r="F2804" s="61" t="str">
        <f>F2805</f>
        <v>RATEBASE</v>
      </c>
      <c r="G2804" s="20" t="str">
        <f>$G$14</f>
        <v>CUSTOMER</v>
      </c>
      <c r="H2804" s="24">
        <f t="shared" ca="1" si="1272"/>
        <v>1568509.115665158</v>
      </c>
      <c r="I2804" s="25">
        <f ca="1">VLOOKUP(CONCATENATE($F2804," ",$G2804),AllocFactorMatrix,(I$4+1),FALSE)*$E2805</f>
        <v>1127682.3392304149</v>
      </c>
      <c r="J2804" s="25">
        <f ca="1">VLOOKUP(CONCATENATE($F2804," ",$G2804),AllocFactorMatrix,(J$4+1),FALSE)*$E2805</f>
        <v>276644.90079130587</v>
      </c>
      <c r="K2804" s="25">
        <f ca="1">VLOOKUP(CONCATENATE($F2804," ",$G2804),AllocFactorMatrix,(K$4+1),FALSE)*$E2805</f>
        <v>2041.5026803160408</v>
      </c>
      <c r="L2804" s="25">
        <f ca="1">VLOOKUP(CONCATENATE($F2804," ",$G2804),AllocFactorMatrix,(L$4+1),FALSE)*$E2805</f>
        <v>135.10491702377499</v>
      </c>
      <c r="M2804" s="25">
        <f t="shared" ca="1" si="1273"/>
        <v>278821.50838864571</v>
      </c>
      <c r="N2804" s="25">
        <f ca="1">VLOOKUP(CONCATENATE($F2804," ",$G2804),AllocFactorMatrix,(N$4+1),FALSE)*$E2805</f>
        <v>4660.1356006238211</v>
      </c>
      <c r="O2804" s="25">
        <f ca="1">VLOOKUP(CONCATENATE($F2804," ",$G2804),AllocFactorMatrix,(O$4+1),FALSE)*$E2805</f>
        <v>1813.5836890651397</v>
      </c>
      <c r="P2804" s="25">
        <f ca="1">VLOOKUP(CONCATENATE($F2804," ",$G2804),AllocFactorMatrix,(P$4+1),FALSE)*$E2805</f>
        <v>769.02193971182487</v>
      </c>
      <c r="Q2804" s="25">
        <f ca="1">VLOOKUP(CONCATENATE($F2804," ",$G2804),AllocFactorMatrix,(Q$4+1),FALSE)*$E2805</f>
        <v>419.51124366409198</v>
      </c>
      <c r="R2804" s="25">
        <f t="shared" ca="1" si="1274"/>
        <v>7662.2524730648784</v>
      </c>
      <c r="S2804" s="25">
        <f ca="1">VLOOKUP(CONCATENATE($F2804," ",$G2804),AllocFactorMatrix,(S$4+1),FALSE)*$E2805</f>
        <v>65.220967583919077</v>
      </c>
      <c r="T2804" s="25">
        <f ca="1">VLOOKUP(CONCATENATE($F2804," ",$G2804),AllocFactorMatrix,(T$4+1),FALSE)*$E2805</f>
        <v>1167.6555443373525</v>
      </c>
      <c r="U2804" s="25">
        <f ca="1">VLOOKUP(CONCATENATE($F2804," ",$G2804),AllocFactorMatrix,(U$4+1),FALSE)*$E2805</f>
        <v>2433.9019909536028</v>
      </c>
      <c r="V2804" s="25">
        <f ca="1">VLOOKUP(CONCATENATE($F2804," ",$G2804),AllocFactorMatrix,(V$4+1),FALSE)*$E2805</f>
        <v>599.85900520622056</v>
      </c>
      <c r="W2804" s="25">
        <f t="shared" ca="1" si="1276"/>
        <v>4266.6375080810949</v>
      </c>
      <c r="X2804" s="25">
        <f ca="1">VLOOKUP(CONCATENATE($F2804," ",$G2804),AllocFactorMatrix,(X$4+1),FALSE)*$E2805</f>
        <v>1599.0972450025477</v>
      </c>
      <c r="Y2804" s="25">
        <f ca="1">VLOOKUP(CONCATENATE($F2804," ",$G2804),AllocFactorMatrix,(Y$4+1),FALSE)*$E2805</f>
        <v>24.56787548825822</v>
      </c>
      <c r="Z2804" s="25">
        <f t="shared" ca="1" si="1275"/>
        <v>1623.665120490806</v>
      </c>
      <c r="AA2804" s="25">
        <f ca="1">VLOOKUP(CONCATENATE($F2804," ",$G2804),AllocFactorMatrix,(AA$4+1),FALSE)*$E2805</f>
        <v>94.945957093301018</v>
      </c>
      <c r="AB2804" s="25">
        <f ca="1">VLOOKUP(CONCATENATE($F2804," ",$G2804),AllocFactorMatrix,(AB$4+1),FALSE)*$E2805</f>
        <v>128759.12732063512</v>
      </c>
      <c r="AC2804" s="25">
        <f ca="1">VLOOKUP(CONCATENATE($F2804," ",$G2804),AllocFactorMatrix,(AC$4+1),FALSE)*$E2805</f>
        <v>19598.639666732015</v>
      </c>
    </row>
    <row r="2805" spans="4:29" collapsed="1">
      <c r="D2805" s="58" t="s">
        <v>409</v>
      </c>
      <c r="E2805" s="22">
        <f>9843020.42036</f>
        <v>9843020.4203600008</v>
      </c>
      <c r="F2805" s="61" t="s">
        <v>75</v>
      </c>
      <c r="G2805" s="20" t="str">
        <f>$G$15</f>
        <v>TOTAL</v>
      </c>
      <c r="H2805" s="24">
        <f t="shared" ca="1" si="1272"/>
        <v>9843020.4203599989</v>
      </c>
      <c r="I2805" s="25">
        <f ca="1">VLOOKUP(CONCATENATE($F2805," ",$G2805),AllocFactorMatrix,(I$4+1),FALSE)*$E2805</f>
        <v>5598214.9041127441</v>
      </c>
      <c r="J2805" s="25">
        <f ca="1">VLOOKUP(CONCATENATE($F2805," ",$G2805),AllocFactorMatrix,(J$4+1),FALSE)*$E2805</f>
        <v>1406790.3476968291</v>
      </c>
      <c r="K2805" s="25">
        <f ca="1">VLOOKUP(CONCATENATE($F2805," ",$G2805),AllocFactorMatrix,(K$4+1),FALSE)*$E2805</f>
        <v>12709.274829457618</v>
      </c>
      <c r="L2805" s="25">
        <f ca="1">VLOOKUP(CONCATENATE($F2805," ",$G2805),AllocFactorMatrix,(L$4+1),FALSE)*$E2805</f>
        <v>241.22859273798372</v>
      </c>
      <c r="M2805" s="25">
        <f t="shared" ca="1" si="1273"/>
        <v>1419740.8511190247</v>
      </c>
      <c r="N2805" s="25">
        <f ca="1">VLOOKUP(CONCATENATE($F2805," ",$G2805),AllocFactorMatrix,(N$4+1),FALSE)*$E2805</f>
        <v>481032.13937386771</v>
      </c>
      <c r="O2805" s="25">
        <f ca="1">VLOOKUP(CONCATENATE($F2805," ",$G2805),AllocFactorMatrix,(O$4+1),FALSE)*$E2805</f>
        <v>118756.80316252196</v>
      </c>
      <c r="P2805" s="25">
        <f ca="1">VLOOKUP(CONCATENATE($F2805," ",$G2805),AllocFactorMatrix,(P$4+1),FALSE)*$E2805</f>
        <v>6820.1546349682803</v>
      </c>
      <c r="Q2805" s="25">
        <f ca="1">VLOOKUP(CONCATENATE($F2805," ",$G2805),AllocFactorMatrix,(Q$4+1),FALSE)*$E2805</f>
        <v>1470.9921088912813</v>
      </c>
      <c r="R2805" s="25">
        <f t="shared" ca="1" si="1274"/>
        <v>608080.0892802492</v>
      </c>
      <c r="S2805" s="25">
        <f ca="1">VLOOKUP(CONCATENATE($F2805," ",$G2805),AllocFactorMatrix,(S$4+1),FALSE)*$E2805</f>
        <v>26849.317001934316</v>
      </c>
      <c r="T2805" s="25">
        <f ca="1">VLOOKUP(CONCATENATE($F2805," ",$G2805),AllocFactorMatrix,(T$4+1),FALSE)*$E2805</f>
        <v>283157.40685710881</v>
      </c>
      <c r="U2805" s="25">
        <f ca="1">VLOOKUP(CONCATENATE($F2805," ",$G2805),AllocFactorMatrix,(U$4+1),FALSE)*$E2805</f>
        <v>1418180.4719559166</v>
      </c>
      <c r="V2805" s="25">
        <f ca="1">VLOOKUP(CONCATENATE($F2805," ",$G2805),AllocFactorMatrix,(V$4+1),FALSE)*$E2805</f>
        <v>181879.26784919537</v>
      </c>
      <c r="W2805" s="25">
        <f t="shared" ca="1" si="1276"/>
        <v>1910066.463664155</v>
      </c>
      <c r="X2805" s="25">
        <f ca="1">VLOOKUP(CONCATENATE($F2805," ",$G2805),AllocFactorMatrix,(X$4+1),FALSE)*$E2805</f>
        <v>132833.49638890565</v>
      </c>
      <c r="Y2805" s="25">
        <f ca="1">VLOOKUP(CONCATENATE($F2805," ",$G2805),AllocFactorMatrix,(Y$4+1),FALSE)*$E2805</f>
        <v>2867.8287380619663</v>
      </c>
      <c r="Z2805" s="25">
        <f t="shared" ca="1" si="1275"/>
        <v>135701.32512696763</v>
      </c>
      <c r="AA2805" s="25">
        <f ca="1">VLOOKUP(CONCATENATE($F2805," ",$G2805),AllocFactorMatrix,(AA$4+1),FALSE)*$E2805</f>
        <v>2388.9277814651314</v>
      </c>
      <c r="AB2805" s="25">
        <f ca="1">VLOOKUP(CONCATENATE($F2805," ",$G2805),AllocFactorMatrix,(AB$4+1),FALSE)*$E2805</f>
        <v>145142.70099351811</v>
      </c>
      <c r="AC2805" s="25">
        <f ca="1">VLOOKUP(CONCATENATE($F2805," ",$G2805),AllocFactorMatrix,(AC$4+1),FALSE)*$E2805</f>
        <v>23685.158281876869</v>
      </c>
    </row>
    <row r="2806" spans="4:29" hidden="1" outlineLevel="1">
      <c r="F2806" s="61" t="str">
        <f>F2813</f>
        <v>RATEBASE</v>
      </c>
      <c r="G2806" s="20" t="str">
        <f>$G$8</f>
        <v>PRODUCTION</v>
      </c>
      <c r="H2806" s="24">
        <f t="shared" ca="1" si="1272"/>
        <v>-11367463.221225016</v>
      </c>
      <c r="I2806" s="25">
        <f ca="1">VLOOKUP(CONCATENATE($F2806," ",$G2806),AllocFactorMatrix,(I$4+1),FALSE)*$E2813</f>
        <v>-5548690.9954923876</v>
      </c>
      <c r="J2806" s="25">
        <f ca="1">VLOOKUP(CONCATENATE($F2806," ",$G2806),AllocFactorMatrix,(J$4+1),FALSE)*$E2813</f>
        <v>-1408281.0111092841</v>
      </c>
      <c r="K2806" s="25">
        <f ca="1">VLOOKUP(CONCATENATE($F2806," ",$G2806),AllocFactorMatrix,(K$4+1),FALSE)*$E2813</f>
        <v>-14872.13893234621</v>
      </c>
      <c r="L2806" s="25">
        <f ca="1">VLOOKUP(CONCATENATE($F2806," ",$G2806),AllocFactorMatrix,(L$4+1),FALSE)*$E2813</f>
        <v>-163.15609777212188</v>
      </c>
      <c r="M2806" s="25">
        <f t="shared" ca="1" si="1273"/>
        <v>-1423316.3061394023</v>
      </c>
      <c r="N2806" s="25">
        <f ca="1">VLOOKUP(CONCATENATE($F2806," ",$G2806),AllocFactorMatrix,(N$4+1),FALSE)*$E2813</f>
        <v>-593025.84209143266</v>
      </c>
      <c r="O2806" s="25">
        <f ca="1">VLOOKUP(CONCATENATE($F2806," ",$G2806),AllocFactorMatrix,(O$4+1),FALSE)*$E2813</f>
        <v>-160214.11170151044</v>
      </c>
      <c r="P2806" s="25">
        <f ca="1">VLOOKUP(CONCATENATE($F2806," ",$G2806),AllocFactorMatrix,(P$4+1),FALSE)*$E2813</f>
        <v>-10922.763449910119</v>
      </c>
      <c r="Q2806" s="25">
        <f ca="1">VLOOKUP(CONCATENATE($F2806," ",$G2806),AllocFactorMatrix,(Q$4+1),FALSE)*$E2813</f>
        <v>-2020.5406847130776</v>
      </c>
      <c r="R2806" s="25">
        <f t="shared" ca="1" si="1274"/>
        <v>-766183.2579275663</v>
      </c>
      <c r="S2806" s="25">
        <f ca="1">VLOOKUP(CONCATENATE($F2806," ",$G2806),AllocFactorMatrix,(S$4+1),FALSE)*$E2813</f>
        <v>-34534.150116241661</v>
      </c>
      <c r="T2806" s="25">
        <f ca="1">VLOOKUP(CONCATENATE($F2806," ",$G2806),AllocFactorMatrix,(T$4+1),FALSE)*$E2813</f>
        <v>-381439.5728906864</v>
      </c>
      <c r="U2806" s="25">
        <f ca="1">VLOOKUP(CONCATENATE($F2806," ",$G2806),AllocFactorMatrix,(U$4+1),FALSE)*$E2813</f>
        <v>-2616307.7815667568</v>
      </c>
      <c r="V2806" s="25">
        <f ca="1">VLOOKUP(CONCATENATE($F2806," ",$G2806),AllocFactorMatrix,(V$4+1),FALSE)*$E2813</f>
        <v>-407699.86343180714</v>
      </c>
      <c r="W2806" s="25">
        <f ca="1">SUBTOTAL(9,S2806:V2806)</f>
        <v>-3439981.3680054918</v>
      </c>
      <c r="X2806" s="25">
        <f ca="1">VLOOKUP(CONCATENATE($F2806," ",$G2806),AllocFactorMatrix,(X$4+1),FALSE)*$E2813</f>
        <v>-163310.15832051096</v>
      </c>
      <c r="Y2806" s="25">
        <f ca="1">VLOOKUP(CONCATENATE($F2806," ",$G2806),AllocFactorMatrix,(Y$4+1),FALSE)*$E2813</f>
        <v>-3941.6255006499482</v>
      </c>
      <c r="Z2806" s="25">
        <f t="shared" ca="1" si="1275"/>
        <v>-167251.78382116091</v>
      </c>
      <c r="AA2806" s="25">
        <f ca="1">VLOOKUP(CONCATENATE($F2806," ",$G2806),AllocFactorMatrix,(AA$4+1),FALSE)*$E2813</f>
        <v>-2845.8283321580243</v>
      </c>
      <c r="AB2806" s="25">
        <f ca="1">VLOOKUP(CONCATENATE($F2806," ",$G2806),AllocFactorMatrix,(AB$4+1),FALSE)*$E2813</f>
        <v>-15362.206355666451</v>
      </c>
      <c r="AC2806" s="25">
        <f ca="1">VLOOKUP(CONCATENATE($F2806," ",$G2806),AllocFactorMatrix,(AC$4+1),FALSE)*$E2813</f>
        <v>-3831.4751511815566</v>
      </c>
    </row>
    <row r="2807" spans="4:29" hidden="1" outlineLevel="1">
      <c r="F2807" s="61" t="str">
        <f>F2813</f>
        <v>RATEBASE</v>
      </c>
      <c r="G2807" s="20" t="str">
        <f>$G$9</f>
        <v>BULKTRAN</v>
      </c>
      <c r="H2807" s="24">
        <f t="shared" ca="1" si="1272"/>
        <v>-14472190.102477442</v>
      </c>
      <c r="I2807" s="25">
        <f ca="1">VLOOKUP(CONCATENATE($F2807," ",$G2807),AllocFactorMatrix,(I$4+1),FALSE)*$E2813</f>
        <v>-7069648.0773479277</v>
      </c>
      <c r="J2807" s="25">
        <f ca="1">VLOOKUP(CONCATENATE($F2807," ",$G2807),AllocFactorMatrix,(J$4+1),FALSE)*$E2813</f>
        <v>-1793092.0338754868</v>
      </c>
      <c r="K2807" s="25">
        <f ca="1">VLOOKUP(CONCATENATE($F2807," ",$G2807),AllocFactorMatrix,(K$4+1),FALSE)*$E2813</f>
        <v>-19118.014641226026</v>
      </c>
      <c r="L2807" s="25">
        <f ca="1">VLOOKUP(CONCATENATE($F2807," ",$G2807),AllocFactorMatrix,(L$4+1),FALSE)*$E2813</f>
        <v>-248.74681757232628</v>
      </c>
      <c r="M2807" s="25">
        <f t="shared" ca="1" si="1273"/>
        <v>-1812458.7953342851</v>
      </c>
      <c r="N2807" s="25">
        <f ca="1">VLOOKUP(CONCATENATE($F2807," ",$G2807),AllocFactorMatrix,(N$4+1),FALSE)*$E2813</f>
        <v>-753900.43086426007</v>
      </c>
      <c r="O2807" s="25">
        <f ca="1">VLOOKUP(CONCATENATE($F2807," ",$G2807),AllocFactorMatrix,(O$4+1),FALSE)*$E2813</f>
        <v>-205700.43320472026</v>
      </c>
      <c r="P2807" s="25">
        <f ca="1">VLOOKUP(CONCATENATE($F2807," ",$G2807),AllocFactorMatrix,(P$4+1),FALSE)*$E2813</f>
        <v>-14384.638009937435</v>
      </c>
      <c r="Q2807" s="25">
        <f ca="1">VLOOKUP(CONCATENATE($F2807," ",$G2807),AllocFactorMatrix,(Q$4+1),FALSE)*$E2813</f>
        <v>-4629.0631809288334</v>
      </c>
      <c r="R2807" s="25">
        <f t="shared" ca="1" si="1274"/>
        <v>-978614.56525984663</v>
      </c>
      <c r="S2807" s="25">
        <f ca="1">VLOOKUP(CONCATENATE($F2807," ",$G2807),AllocFactorMatrix,(S$4+1),FALSE)*$E2813</f>
        <v>-44188.270693277569</v>
      </c>
      <c r="T2807" s="25">
        <f ca="1">VLOOKUP(CONCATENATE($F2807," ",$G2807),AllocFactorMatrix,(T$4+1),FALSE)*$E2813</f>
        <v>-486907.18017063296</v>
      </c>
      <c r="U2807" s="25">
        <f ca="1">VLOOKUP(CONCATENATE($F2807," ",$G2807),AllocFactorMatrix,(U$4+1),FALSE)*$E2813</f>
        <v>-3321523.8529752484</v>
      </c>
      <c r="V2807" s="25">
        <f ca="1">VLOOKUP(CONCATENATE($F2807," ",$G2807),AllocFactorMatrix,(V$4+1),FALSE)*$E2813</f>
        <v>-518759.41560394381</v>
      </c>
      <c r="W2807" s="25">
        <f t="shared" ref="W2807:W2813" ca="1" si="1277">SUBTOTAL(9,S2807:V2807)</f>
        <v>-4371378.7194431024</v>
      </c>
      <c r="X2807" s="25">
        <f ca="1">VLOOKUP(CONCATENATE($F2807," ",$G2807),AllocFactorMatrix,(X$4+1),FALSE)*$E2813</f>
        <v>-207095.79342196829</v>
      </c>
      <c r="Y2807" s="25">
        <f ca="1">VLOOKUP(CONCATENATE($F2807," ",$G2807),AllocFactorMatrix,(Y$4+1),FALSE)*$E2813</f>
        <v>-5003.7893400011981</v>
      </c>
      <c r="Z2807" s="25">
        <f t="shared" ca="1" si="1275"/>
        <v>-212099.5827619695</v>
      </c>
      <c r="AA2807" s="25">
        <f ca="1">VLOOKUP(CONCATENATE($F2807," ",$G2807),AllocFactorMatrix,(AA$4+1),FALSE)*$E2813</f>
        <v>-3613.6555158479114</v>
      </c>
      <c r="AB2807" s="25">
        <f ca="1">VLOOKUP(CONCATENATE($F2807," ",$G2807),AllocFactorMatrix,(AB$4+1),FALSE)*$E2813</f>
        <v>-19511.469105835469</v>
      </c>
      <c r="AC2807" s="25">
        <f ca="1">VLOOKUP(CONCATENATE($F2807," ",$G2807),AllocFactorMatrix,(AC$4+1),FALSE)*$E2813</f>
        <v>-4865.2377086295037</v>
      </c>
    </row>
    <row r="2808" spans="4:29" hidden="1" outlineLevel="1">
      <c r="F2808" s="61" t="str">
        <f>F2813</f>
        <v>RATEBASE</v>
      </c>
      <c r="G2808" s="20" t="str">
        <f>$G$10</f>
        <v>SUBTRAN</v>
      </c>
      <c r="H2808" s="24">
        <f t="shared" ca="1" si="1272"/>
        <v>-5406163.2088554706</v>
      </c>
      <c r="I2808" s="25">
        <f ca="1">VLOOKUP(CONCATENATE($F2808," ",$G2808),AllocFactorMatrix,(I$4+1),FALSE)*$E2813</f>
        <v>-2556783.7490377058</v>
      </c>
      <c r="J2808" s="25">
        <f ca="1">VLOOKUP(CONCATENATE($F2808," ",$G2808),AllocFactorMatrix,(J$4+1),FALSE)*$E2813</f>
        <v>-656282.76668061002</v>
      </c>
      <c r="K2808" s="25">
        <f ca="1">VLOOKUP(CONCATENATE($F2808," ",$G2808),AllocFactorMatrix,(K$4+1),FALSE)*$E2813</f>
        <v>-6956.2720548085235</v>
      </c>
      <c r="L2808" s="25">
        <f ca="1">VLOOKUP(CONCATENATE($F2808," ",$G2808),AllocFactorMatrix,(L$4+1),FALSE)*$E2813</f>
        <v>-117.13250412559829</v>
      </c>
      <c r="M2808" s="25">
        <f t="shared" ca="1" si="1273"/>
        <v>-663356.17123954417</v>
      </c>
      <c r="N2808" s="25">
        <f ca="1">VLOOKUP(CONCATENATE($F2808," ",$G2808),AllocFactorMatrix,(N$4+1),FALSE)*$E2813</f>
        <v>-287467.51642281405</v>
      </c>
      <c r="O2808" s="25">
        <f ca="1">VLOOKUP(CONCATENATE($F2808," ",$G2808),AllocFactorMatrix,(O$4+1),FALSE)*$E2813</f>
        <v>-77973.950789152703</v>
      </c>
      <c r="P2808" s="25">
        <f ca="1">VLOOKUP(CONCATENATE($F2808," ",$G2808),AllocFactorMatrix,(P$4+1),FALSE)*$E2813</f>
        <v>-7032.3266268847065</v>
      </c>
      <c r="Q2808" s="25">
        <f ca="1">VLOOKUP(CONCATENATE($F2808," ",$G2808),AllocFactorMatrix,(Q$4+1),FALSE)*$E2813</f>
        <v>0</v>
      </c>
      <c r="R2808" s="25">
        <f t="shared" ca="1" si="1274"/>
        <v>-372473.79383885144</v>
      </c>
      <c r="S2808" s="25">
        <f ca="1">VLOOKUP(CONCATENATE($F2808," ",$G2808),AllocFactorMatrix,(S$4+1),FALSE)*$E2813</f>
        <v>-15698.558128615079</v>
      </c>
      <c r="T2808" s="25">
        <f ca="1">VLOOKUP(CONCATENATE($F2808," ",$G2808),AllocFactorMatrix,(T$4+1),FALSE)*$E2813</f>
        <v>-183445.25390312859</v>
      </c>
      <c r="U2808" s="25">
        <f ca="1">VLOOKUP(CONCATENATE($F2808," ",$G2808),AllocFactorMatrix,(U$4+1),FALSE)*$E2813</f>
        <v>-1527158.2004216537</v>
      </c>
      <c r="V2808" s="25">
        <f ca="1">VLOOKUP(CONCATENATE($F2808," ",$G2808),AllocFactorMatrix,(V$4+1),FALSE)*$E2813</f>
        <v>0</v>
      </c>
      <c r="W2808" s="25">
        <f t="shared" ca="1" si="1277"/>
        <v>-1726302.0124533973</v>
      </c>
      <c r="X2808" s="25">
        <f ca="1">VLOOKUP(CONCATENATE($F2808," ",$G2808),AllocFactorMatrix,(X$4+1),FALSE)*$E2813</f>
        <v>-78982.274156208819</v>
      </c>
      <c r="Y2808" s="25">
        <f ca="1">VLOOKUP(CONCATENATE($F2808," ",$G2808),AllocFactorMatrix,(Y$4+1),FALSE)*$E2813</f>
        <v>-1891.4248425541875</v>
      </c>
      <c r="Z2808" s="25">
        <f t="shared" ca="1" si="1275"/>
        <v>-80873.698998763008</v>
      </c>
      <c r="AA2808" s="25">
        <f ca="1">VLOOKUP(CONCATENATE($F2808," ",$G2808),AllocFactorMatrix,(AA$4+1),FALSE)*$E2813</f>
        <v>-1298.0683408577158</v>
      </c>
      <c r="AB2808" s="25">
        <f ca="1">VLOOKUP(CONCATENATE($F2808," ",$G2808),AllocFactorMatrix,(AB$4+1),FALSE)*$E2813</f>
        <v>-4059.998194869861</v>
      </c>
      <c r="AC2808" s="25">
        <f ca="1">VLOOKUP(CONCATENATE($F2808," ",$G2808),AllocFactorMatrix,(AC$4+1),FALSE)*$E2813</f>
        <v>-1015.7167514815642</v>
      </c>
    </row>
    <row r="2809" spans="4:29" hidden="1" outlineLevel="1">
      <c r="F2809" s="61" t="str">
        <f>F2813</f>
        <v>RATEBASE</v>
      </c>
      <c r="G2809" s="20" t="str">
        <f>$G$11</f>
        <v>DISTPRI</v>
      </c>
      <c r="H2809" s="24">
        <f t="shared" ca="1" si="1272"/>
        <v>-10379712.2829608</v>
      </c>
      <c r="I2809" s="25">
        <f ca="1">VLOOKUP(CONCATENATE($F2809," ",$G2809),AllocFactorMatrix,(I$4+1),FALSE)*$E2813</f>
        <v>-6895882.8240851918</v>
      </c>
      <c r="J2809" s="25">
        <f ca="1">VLOOKUP(CONCATENATE($F2809," ",$G2809),AllocFactorMatrix,(J$4+1),FALSE)*$E2813</f>
        <v>-1741316.61043131</v>
      </c>
      <c r="K2809" s="25">
        <f ca="1">VLOOKUP(CONCATENATE($F2809," ",$G2809),AllocFactorMatrix,(K$4+1),FALSE)*$E2813</f>
        <v>-18389.887701647229</v>
      </c>
      <c r="L2809" s="25">
        <f ca="1">VLOOKUP(CONCATENATE($F2809," ",$G2809),AllocFactorMatrix,(L$4+1),FALSE)*$E2813</f>
        <v>0</v>
      </c>
      <c r="M2809" s="25">
        <f t="shared" ca="1" si="1273"/>
        <v>-1759706.4981329571</v>
      </c>
      <c r="N2809" s="25">
        <f ca="1">VLOOKUP(CONCATENATE($F2809," ",$G2809),AllocFactorMatrix,(N$4+1),FALSE)*$E2813</f>
        <v>-755093.56241963082</v>
      </c>
      <c r="O2809" s="25">
        <f ca="1">VLOOKUP(CONCATENATE($F2809," ",$G2809),AllocFactorMatrix,(O$4+1),FALSE)*$E2813</f>
        <v>-204307.04122813683</v>
      </c>
      <c r="P2809" s="25">
        <f ca="1">VLOOKUP(CONCATENATE($F2809," ",$G2809),AllocFactorMatrix,(P$4+1),FALSE)*$E2813</f>
        <v>0</v>
      </c>
      <c r="Q2809" s="25">
        <f ca="1">VLOOKUP(CONCATENATE($F2809," ",$G2809),AllocFactorMatrix,(Q$4+1),FALSE)*$E2813</f>
        <v>0</v>
      </c>
      <c r="R2809" s="25">
        <f t="shared" ca="1" si="1274"/>
        <v>-959400.60364776768</v>
      </c>
      <c r="S2809" s="25">
        <f ca="1">VLOOKUP(CONCATENATE($F2809," ",$G2809),AllocFactorMatrix,(S$4+1),FALSE)*$E2813</f>
        <v>-41886.51413123549</v>
      </c>
      <c r="T2809" s="25">
        <f ca="1">VLOOKUP(CONCATENATE($F2809," ",$G2809),AllocFactorMatrix,(T$4+1),FALSE)*$E2813</f>
        <v>-490302.838072707</v>
      </c>
      <c r="U2809" s="25">
        <f ca="1">VLOOKUP(CONCATENATE($F2809," ",$G2809),AllocFactorMatrix,(U$4+1),FALSE)*$E2813</f>
        <v>0</v>
      </c>
      <c r="V2809" s="25">
        <f ca="1">VLOOKUP(CONCATENATE($F2809," ",$G2809),AllocFactorMatrix,(V$4+1),FALSE)*$E2813</f>
        <v>0</v>
      </c>
      <c r="W2809" s="25">
        <f t="shared" ca="1" si="1277"/>
        <v>-532189.35220394249</v>
      </c>
      <c r="X2809" s="25">
        <f ca="1">VLOOKUP(CONCATENATE($F2809," ",$G2809),AllocFactorMatrix,(X$4+1),FALSE)*$E2813</f>
        <v>-207668.14243858741</v>
      </c>
      <c r="Y2809" s="25">
        <f ca="1">VLOOKUP(CONCATENATE($F2809," ",$G2809),AllocFactorMatrix,(Y$4+1),FALSE)*$E2813</f>
        <v>-4978.5188187588419</v>
      </c>
      <c r="Z2809" s="25">
        <f t="shared" ca="1" si="1275"/>
        <v>-212646.66125734625</v>
      </c>
      <c r="AA2809" s="25">
        <f ca="1">VLOOKUP(CONCATENATE($F2809," ",$G2809),AllocFactorMatrix,(AA$4+1),FALSE)*$E2813</f>
        <v>-3574.5032160917503</v>
      </c>
      <c r="AB2809" s="25">
        <f ca="1">VLOOKUP(CONCATENATE($F2809," ",$G2809),AllocFactorMatrix,(AB$4+1),FALSE)*$E2813</f>
        <v>-13044.304699678276</v>
      </c>
      <c r="AC2809" s="25">
        <f ca="1">VLOOKUP(CONCATENATE($F2809," ",$G2809),AllocFactorMatrix,(AC$4+1),FALSE)*$E2813</f>
        <v>-3267.5357178269296</v>
      </c>
    </row>
    <row r="2810" spans="4:29" hidden="1" outlineLevel="1">
      <c r="F2810" s="61" t="str">
        <f>F2813</f>
        <v>RATEBASE</v>
      </c>
      <c r="G2810" s="20" t="str">
        <f>$G$12</f>
        <v>DISTSEC</v>
      </c>
      <c r="H2810" s="24">
        <f t="shared" ca="1" si="1272"/>
        <v>-4560866.8199586086</v>
      </c>
      <c r="I2810" s="25">
        <f ca="1">VLOOKUP(CONCATENATE($F2810," ",$G2810),AllocFactorMatrix,(I$4+1),FALSE)*$E2813</f>
        <v>-3400119.22781415</v>
      </c>
      <c r="J2810" s="25">
        <f ca="1">VLOOKUP(CONCATENATE($F2810," ",$G2810),AllocFactorMatrix,(J$4+1),FALSE)*$E2813</f>
        <v>-765584.36262246117</v>
      </c>
      <c r="K2810" s="25">
        <f ca="1">VLOOKUP(CONCATENATE($F2810," ",$G2810),AllocFactorMatrix,(K$4+1),FALSE)*$E2813</f>
        <v>0</v>
      </c>
      <c r="L2810" s="25">
        <f ca="1">VLOOKUP(CONCATENATE($F2810," ",$G2810),AllocFactorMatrix,(L$4+1),FALSE)*$E2813</f>
        <v>0</v>
      </c>
      <c r="M2810" s="25">
        <f t="shared" ca="1" si="1273"/>
        <v>-765584.36262246117</v>
      </c>
      <c r="N2810" s="25">
        <f ca="1">VLOOKUP(CONCATENATE($F2810," ",$G2810),AllocFactorMatrix,(N$4+1),FALSE)*$E2813</f>
        <v>-271392.8152892316</v>
      </c>
      <c r="O2810" s="25">
        <f ca="1">VLOOKUP(CONCATENATE($F2810," ",$G2810),AllocFactorMatrix,(O$4+1),FALSE)*$E2813</f>
        <v>0</v>
      </c>
      <c r="P2810" s="25">
        <f ca="1">VLOOKUP(CONCATENATE($F2810," ",$G2810),AllocFactorMatrix,(P$4+1),FALSE)*$E2813</f>
        <v>0</v>
      </c>
      <c r="Q2810" s="25">
        <f ca="1">VLOOKUP(CONCATENATE($F2810," ",$G2810),AllocFactorMatrix,(Q$4+1),FALSE)*$E2813</f>
        <v>0</v>
      </c>
      <c r="R2810" s="25">
        <f t="shared" ca="1" si="1274"/>
        <v>-271392.8152892316</v>
      </c>
      <c r="S2810" s="25">
        <f ca="1">VLOOKUP(CONCATENATE($F2810," ",$G2810),AllocFactorMatrix,(S$4+1),FALSE)*$E2813</f>
        <v>-11680.655758968998</v>
      </c>
      <c r="T2810" s="25">
        <f ca="1">VLOOKUP(CONCATENATE($F2810," ",$G2810),AllocFactorMatrix,(T$4+1),FALSE)*$E2813</f>
        <v>0</v>
      </c>
      <c r="U2810" s="25">
        <f ca="1">VLOOKUP(CONCATENATE($F2810," ",$G2810),AllocFactorMatrix,(U$4+1),FALSE)*$E2813</f>
        <v>0</v>
      </c>
      <c r="V2810" s="25">
        <f ca="1">VLOOKUP(CONCATENATE($F2810," ",$G2810),AllocFactorMatrix,(V$4+1),FALSE)*$E2813</f>
        <v>0</v>
      </c>
      <c r="W2810" s="25">
        <f t="shared" ca="1" si="1277"/>
        <v>-11680.655758968998</v>
      </c>
      <c r="X2810" s="25">
        <f ca="1">VLOOKUP(CONCATENATE($F2810," ",$G2810),AllocFactorMatrix,(X$4+1),FALSE)*$E2813</f>
        <v>-76553.540019571679</v>
      </c>
      <c r="Y2810" s="25">
        <f ca="1">VLOOKUP(CONCATENATE($F2810," ",$G2810),AllocFactorMatrix,(Y$4+1),FALSE)*$E2813</f>
        <v>0</v>
      </c>
      <c r="Z2810" s="25">
        <f t="shared" ca="1" si="1275"/>
        <v>-76553.540019571679</v>
      </c>
      <c r="AA2810" s="25">
        <f ca="1">VLOOKUP(CONCATENATE($F2810," ",$G2810),AllocFactorMatrix,(AA$4+1),FALSE)*$E2813</f>
        <v>-1248.8909085931334</v>
      </c>
      <c r="AB2810" s="25">
        <f ca="1">VLOOKUP(CONCATENATE($F2810," ",$G2810),AllocFactorMatrix,(AB$4+1),FALSE)*$E2813</f>
        <v>-27452.777018986733</v>
      </c>
      <c r="AC2810" s="25">
        <f ca="1">VLOOKUP(CONCATENATE($F2810," ",$G2810),AllocFactorMatrix,(AC$4+1),FALSE)*$E2813</f>
        <v>-6834.5505266450364</v>
      </c>
    </row>
    <row r="2811" spans="4:29" hidden="1" outlineLevel="1">
      <c r="F2811" s="61" t="str">
        <f>F2813</f>
        <v>RATEBASE</v>
      </c>
      <c r="G2811" s="20" t="str">
        <f>$G$13</f>
        <v>ENERGY</v>
      </c>
      <c r="H2811" s="24">
        <f t="shared" ca="1" si="1272"/>
        <v>-2920590.9902374111</v>
      </c>
      <c r="I2811" s="25">
        <f ca="1">VLOOKUP(CONCATENATE($F2811," ",$G2811),AllocFactorMatrix,(I$4+1),FALSE)*$E2813</f>
        <v>-1060276.7751560428</v>
      </c>
      <c r="J2811" s="25">
        <f ca="1">VLOOKUP(CONCATENATE($F2811," ",$G2811),AllocFactorMatrix,(J$4+1),FALSE)*$E2813</f>
        <v>-342550.77761061519</v>
      </c>
      <c r="K2811" s="25">
        <f ca="1">VLOOKUP(CONCATENATE($F2811," ",$G2811),AllocFactorMatrix,(K$4+1),FALSE)*$E2813</f>
        <v>-3974.0291136200353</v>
      </c>
      <c r="L2811" s="25">
        <f ca="1">VLOOKUP(CONCATENATE($F2811," ",$G2811),AllocFactorMatrix,(L$4+1),FALSE)*$E2813</f>
        <v>-100.77989312883133</v>
      </c>
      <c r="M2811" s="25">
        <f t="shared" ca="1" si="1273"/>
        <v>-346625.58661736408</v>
      </c>
      <c r="N2811" s="25">
        <f ca="1">VLOOKUP(CONCATENATE($F2811," ",$G2811),AllocFactorMatrix,(N$4+1),FALSE)*$E2813</f>
        <v>-166258.83324061875</v>
      </c>
      <c r="O2811" s="25">
        <f ca="1">VLOOKUP(CONCATENATE($F2811," ",$G2811),AllocFactorMatrix,(O$4+1),FALSE)*$E2813</f>
        <v>-45830.841576043909</v>
      </c>
      <c r="P2811" s="25">
        <f ca="1">VLOOKUP(CONCATENATE($F2811," ",$G2811),AllocFactorMatrix,(P$4+1),FALSE)*$E2813</f>
        <v>-3572.1078385849974</v>
      </c>
      <c r="Q2811" s="25">
        <f ca="1">VLOOKUP(CONCATENATE($F2811," ",$G2811),AllocFactorMatrix,(Q$4+1),FALSE)*$E2813</f>
        <v>409.34931953844307</v>
      </c>
      <c r="R2811" s="25">
        <f t="shared" ca="1" si="1274"/>
        <v>-215252.43333570921</v>
      </c>
      <c r="S2811" s="25">
        <f ca="1">VLOOKUP(CONCATENATE($F2811," ",$G2811),AllocFactorMatrix,(S$4+1),FALSE)*$E2813</f>
        <v>-10968.216968687644</v>
      </c>
      <c r="T2811" s="25">
        <f ca="1">VLOOKUP(CONCATENATE($F2811," ",$G2811),AllocFactorMatrix,(T$4+1),FALSE)*$E2813</f>
        <v>-131438.06057962871</v>
      </c>
      <c r="U2811" s="25">
        <f ca="1">VLOOKUP(CONCATENATE($F2811," ",$G2811),AllocFactorMatrix,(U$4+1),FALSE)*$E2813</f>
        <v>-937083.14754886238</v>
      </c>
      <c r="V2811" s="25">
        <f ca="1">VLOOKUP(CONCATENATE($F2811," ",$G2811),AllocFactorMatrix,(V$4+1),FALSE)*$E2813</f>
        <v>-149384.98267530976</v>
      </c>
      <c r="W2811" s="25">
        <f t="shared" ca="1" si="1277"/>
        <v>-1228874.4077724884</v>
      </c>
      <c r="X2811" s="25">
        <f ca="1">VLOOKUP(CONCATENATE($F2811," ",$G2811),AllocFactorMatrix,(X$4+1),FALSE)*$E2813</f>
        <v>-45230.756219539609</v>
      </c>
      <c r="Y2811" s="25">
        <f ca="1">VLOOKUP(CONCATENATE($F2811," ",$G2811),AllocFactorMatrix,(Y$4+1),FALSE)*$E2813</f>
        <v>-1058.6257141918311</v>
      </c>
      <c r="Z2811" s="25">
        <f t="shared" ca="1" si="1275"/>
        <v>-46289.381933731442</v>
      </c>
      <c r="AA2811" s="25">
        <f ca="1">VLOOKUP(CONCATENATE($F2811," ",$G2811),AllocFactorMatrix,(AA$4+1),FALSE)*$E2813</f>
        <v>-1033.2153717637816</v>
      </c>
      <c r="AB2811" s="25">
        <f ca="1">VLOOKUP(CONCATENATE($F2811," ",$G2811),AllocFactorMatrix,(AB$4+1),FALSE)*$E2813</f>
        <v>-17801.323186410715</v>
      </c>
      <c r="AC2811" s="25">
        <f ca="1">VLOOKUP(CONCATENATE($F2811," ",$G2811),AllocFactorMatrix,(AC$4+1),FALSE)*$E2813</f>
        <v>-4437.8668639003263</v>
      </c>
    </row>
    <row r="2812" spans="4:29" hidden="1" outlineLevel="1">
      <c r="F2812" s="61" t="str">
        <f>F2813</f>
        <v>RATEBASE</v>
      </c>
      <c r="G2812" s="20" t="str">
        <f>$G$14</f>
        <v>CUSTOMER</v>
      </c>
      <c r="H2812" s="24">
        <f t="shared" ca="1" si="1272"/>
        <v>-9308677.3742852695</v>
      </c>
      <c r="I2812" s="25">
        <f ca="1">VLOOKUP(CONCATENATE($F2812," ",$G2812),AllocFactorMatrix,(I$4+1),FALSE)*$E2813</f>
        <v>-6692489.6844629971</v>
      </c>
      <c r="J2812" s="25">
        <f ca="1">VLOOKUP(CONCATENATE($F2812," ",$G2812),AllocFactorMatrix,(J$4+1),FALSE)*$E2813</f>
        <v>-1641812.6633681417</v>
      </c>
      <c r="K2812" s="25">
        <f ca="1">VLOOKUP(CONCATENATE($F2812," ",$G2812),AllocFactorMatrix,(K$4+1),FALSE)*$E2813</f>
        <v>-12115.766252172376</v>
      </c>
      <c r="L2812" s="25">
        <f ca="1">VLOOKUP(CONCATENATE($F2812," ",$G2812),AllocFactorMatrix,(L$4+1),FALSE)*$E2813</f>
        <v>-801.81114135289647</v>
      </c>
      <c r="M2812" s="25">
        <f t="shared" ca="1" si="1273"/>
        <v>-1654730.240761667</v>
      </c>
      <c r="N2812" s="25">
        <f ca="1">VLOOKUP(CONCATENATE($F2812," ",$G2812),AllocFactorMatrix,(N$4+1),FALSE)*$E2813</f>
        <v>-27656.64438502942</v>
      </c>
      <c r="O2812" s="25">
        <f ca="1">VLOOKUP(CONCATENATE($F2812," ",$G2812),AllocFactorMatrix,(O$4+1),FALSE)*$E2813</f>
        <v>-10763.128683261933</v>
      </c>
      <c r="P2812" s="25">
        <f ca="1">VLOOKUP(CONCATENATE($F2812," ",$G2812),AllocFactorMatrix,(P$4+1),FALSE)*$E2813</f>
        <v>-4563.9372184896065</v>
      </c>
      <c r="Q2812" s="25">
        <f ca="1">VLOOKUP(CONCATENATE($F2812," ",$G2812),AllocFactorMatrix,(Q$4+1),FALSE)*$E2813</f>
        <v>-2489.6857679390487</v>
      </c>
      <c r="R2812" s="25">
        <f t="shared" ca="1" si="1274"/>
        <v>-45473.396054720011</v>
      </c>
      <c r="S2812" s="25">
        <f ca="1">VLOOKUP(CONCATENATE($F2812," ",$G2812),AllocFactorMatrix,(S$4+1),FALSE)*$E2813</f>
        <v>-387.0688026061988</v>
      </c>
      <c r="T2812" s="25">
        <f ca="1">VLOOKUP(CONCATENATE($F2812," ",$G2812),AllocFactorMatrix,(T$4+1),FALSE)*$E2813</f>
        <v>-6929.7198454103363</v>
      </c>
      <c r="U2812" s="25">
        <f ca="1">VLOOKUP(CONCATENATE($F2812," ",$G2812),AllocFactorMatrix,(U$4+1),FALSE)*$E2813</f>
        <v>-14444.550030434322</v>
      </c>
      <c r="V2812" s="25">
        <f ca="1">VLOOKUP(CONCATENATE($F2812," ",$G2812),AllocFactorMatrix,(V$4+1),FALSE)*$E2813</f>
        <v>-3560.0009548917733</v>
      </c>
      <c r="W2812" s="25">
        <f t="shared" ca="1" si="1277"/>
        <v>-25321.339633342632</v>
      </c>
      <c r="X2812" s="25">
        <f ca="1">VLOOKUP(CONCATENATE($F2812," ",$G2812),AllocFactorMatrix,(X$4+1),FALSE)*$E2813</f>
        <v>-9490.2096488770694</v>
      </c>
      <c r="Y2812" s="25">
        <f ca="1">VLOOKUP(CONCATENATE($F2812," ",$G2812),AllocFactorMatrix,(Y$4+1),FALSE)*$E2813</f>
        <v>-145.80369626658143</v>
      </c>
      <c r="Z2812" s="25">
        <f t="shared" ca="1" si="1275"/>
        <v>-9636.0133451436504</v>
      </c>
      <c r="AA2812" s="25">
        <f ca="1">VLOOKUP(CONCATENATE($F2812," ",$G2812),AllocFactorMatrix,(AA$4+1),FALSE)*$E2813</f>
        <v>-563.47857576809099</v>
      </c>
      <c r="AB2812" s="25">
        <f ca="1">VLOOKUP(CONCATENATE($F2812," ",$G2812),AllocFactorMatrix,(AB$4+1),FALSE)*$E2813</f>
        <v>-764150.59578026831</v>
      </c>
      <c r="AC2812" s="25">
        <f ca="1">VLOOKUP(CONCATENATE($F2812," ",$G2812),AllocFactorMatrix,(AC$4+1),FALSE)*$E2813</f>
        <v>-116312.62567136041</v>
      </c>
    </row>
    <row r="2813" spans="4:29" collapsed="1">
      <c r="D2813" s="20" t="s">
        <v>1194</v>
      </c>
      <c r="E2813" s="22">
        <f>-60819274+2403610</f>
        <v>-58415664</v>
      </c>
      <c r="F2813" s="61" t="s">
        <v>75</v>
      </c>
      <c r="G2813" s="20" t="str">
        <f>$G$15</f>
        <v>TOTAL</v>
      </c>
      <c r="H2813" s="24">
        <f t="shared" ca="1" si="1272"/>
        <v>-58415663.999999993</v>
      </c>
      <c r="I2813" s="25">
        <f ca="1">VLOOKUP(CONCATENATE($F2813," ",$G2813),AllocFactorMatrix,(I$4+1),FALSE)*$E2813</f>
        <v>-33223891.333396386</v>
      </c>
      <c r="J2813" s="25">
        <f ca="1">VLOOKUP(CONCATENATE($F2813," ",$G2813),AllocFactorMatrix,(J$4+1),FALSE)*$E2813</f>
        <v>-8348920.2256979086</v>
      </c>
      <c r="K2813" s="25">
        <f ca="1">VLOOKUP(CONCATENATE($F2813," ",$G2813),AllocFactorMatrix,(K$4+1),FALSE)*$E2813</f>
        <v>-75426.108695820425</v>
      </c>
      <c r="L2813" s="25">
        <f ca="1">VLOOKUP(CONCATENATE($F2813," ",$G2813),AllocFactorMatrix,(L$4+1),FALSE)*$E2813</f>
        <v>-1431.6264539517749</v>
      </c>
      <c r="M2813" s="25">
        <f t="shared" ca="1" si="1273"/>
        <v>-8425777.9608476795</v>
      </c>
      <c r="N2813" s="25">
        <f ca="1">VLOOKUP(CONCATENATE($F2813," ",$G2813),AllocFactorMatrix,(N$4+1),FALSE)*$E2813</f>
        <v>-2854795.6447130176</v>
      </c>
      <c r="O2813" s="25">
        <f ca="1">VLOOKUP(CONCATENATE($F2813," ",$G2813),AllocFactorMatrix,(O$4+1),FALSE)*$E2813</f>
        <v>-704789.50718282617</v>
      </c>
      <c r="P2813" s="25">
        <f ca="1">VLOOKUP(CONCATENATE($F2813," ",$G2813),AllocFactorMatrix,(P$4+1),FALSE)*$E2813</f>
        <v>-40475.773143806844</v>
      </c>
      <c r="Q2813" s="25">
        <f ca="1">VLOOKUP(CONCATENATE($F2813," ",$G2813),AllocFactorMatrix,(Q$4+1),FALSE)*$E2813</f>
        <v>-8729.9403140425184</v>
      </c>
      <c r="R2813" s="25">
        <f t="shared" ca="1" si="1274"/>
        <v>-3608790.8653536933</v>
      </c>
      <c r="S2813" s="25">
        <f ca="1">VLOOKUP(CONCATENATE($F2813," ",$G2813),AllocFactorMatrix,(S$4+1),FALSE)*$E2813</f>
        <v>-159343.43459963263</v>
      </c>
      <c r="T2813" s="25">
        <f ca="1">VLOOKUP(CONCATENATE($F2813," ",$G2813),AllocFactorMatrix,(T$4+1),FALSE)*$E2813</f>
        <v>-1680462.6254621949</v>
      </c>
      <c r="U2813" s="25">
        <f ca="1">VLOOKUP(CONCATENATE($F2813," ",$G2813),AllocFactorMatrix,(U$4+1),FALSE)*$E2813</f>
        <v>-8416517.5325429514</v>
      </c>
      <c r="V2813" s="25">
        <f ca="1">VLOOKUP(CONCATENATE($F2813," ",$G2813),AllocFactorMatrix,(V$4+1),FALSE)*$E2813</f>
        <v>-1079404.2626659523</v>
      </c>
      <c r="W2813" s="25">
        <f t="shared" ca="1" si="1277"/>
        <v>-11335727.85527073</v>
      </c>
      <c r="X2813" s="25">
        <f ca="1">VLOOKUP(CONCATENATE($F2813," ",$G2813),AllocFactorMatrix,(X$4+1),FALSE)*$E2813</f>
        <v>-788330.87422526407</v>
      </c>
      <c r="Y2813" s="25">
        <f ca="1">VLOOKUP(CONCATENATE($F2813," ",$G2813),AllocFactorMatrix,(Y$4+1),FALSE)*$E2813</f>
        <v>-17019.787912422587</v>
      </c>
      <c r="Z2813" s="25">
        <f t="shared" ca="1" si="1275"/>
        <v>-805350.66213768662</v>
      </c>
      <c r="AA2813" s="25">
        <f ca="1">VLOOKUP(CONCATENATE($F2813," ",$G2813),AllocFactorMatrix,(AA$4+1),FALSE)*$E2813</f>
        <v>-14177.640261080407</v>
      </c>
      <c r="AB2813" s="25">
        <f ca="1">VLOOKUP(CONCATENATE($F2813," ",$G2813),AllocFactorMatrix,(AB$4+1),FALSE)*$E2813</f>
        <v>-861382.67434171611</v>
      </c>
      <c r="AC2813" s="25">
        <f ca="1">VLOOKUP(CONCATENATE($F2813," ",$G2813),AllocFactorMatrix,(AC$4+1),FALSE)*$E2813</f>
        <v>-140565.00839102527</v>
      </c>
    </row>
    <row r="2814" spans="4:29">
      <c r="D2814" s="1"/>
    </row>
    <row r="2815" spans="4:29" hidden="1" outlineLevel="1">
      <c r="E2815" s="22"/>
      <c r="F2815" s="61"/>
      <c r="G2815" s="20" t="str">
        <f>$G$8</f>
        <v>PRODUCTION</v>
      </c>
      <c r="H2815" s="24">
        <f t="shared" ref="H2815:AC2815" ca="1" si="1278">+H2789+H2798+H2806</f>
        <v>6081412.4728123993</v>
      </c>
      <c r="I2815" s="24">
        <f t="shared" ca="1" si="1278"/>
        <v>-1973702.1151796593</v>
      </c>
      <c r="J2815" s="24">
        <f t="shared" ca="1" si="1278"/>
        <v>3264089.6763120536</v>
      </c>
      <c r="K2815" s="24">
        <f t="shared" ca="1" si="1278"/>
        <v>26221.23302292301</v>
      </c>
      <c r="L2815" s="24">
        <f t="shared" ca="1" si="1278"/>
        <v>-686.54124368222847</v>
      </c>
      <c r="M2815" s="24">
        <f t="shared" ca="1" si="1278"/>
        <v>3289624.3680912992</v>
      </c>
      <c r="N2815" s="24">
        <f t="shared" ca="1" si="1278"/>
        <v>1891640.122043414</v>
      </c>
      <c r="O2815" s="24">
        <f t="shared" ca="1" si="1278"/>
        <v>805001.30706851697</v>
      </c>
      <c r="P2815" s="24">
        <f t="shared" ca="1" si="1278"/>
        <v>22917.014021877083</v>
      </c>
      <c r="Q2815" s="24">
        <f t="shared" ca="1" si="1278"/>
        <v>152123.66991891511</v>
      </c>
      <c r="R2815" s="24">
        <f t="shared" ca="1" si="1278"/>
        <v>2871682.1130527267</v>
      </c>
      <c r="S2815" s="24">
        <f t="shared" ca="1" si="1278"/>
        <v>63205.534173107335</v>
      </c>
      <c r="T2815" s="24">
        <f t="shared" ca="1" si="1278"/>
        <v>1219733.665156883</v>
      </c>
      <c r="U2815" s="24">
        <f t="shared" ca="1" si="1278"/>
        <v>-87910.19834439503</v>
      </c>
      <c r="V2815" s="24">
        <f t="shared" ca="1" si="1278"/>
        <v>-156676.20162999717</v>
      </c>
      <c r="W2815" s="24">
        <f t="shared" ca="1" si="1278"/>
        <v>1038352.7993556103</v>
      </c>
      <c r="X2815" s="24">
        <f t="shared" ca="1" si="1278"/>
        <v>735869.17495723534</v>
      </c>
      <c r="Y2815" s="24">
        <f t="shared" ca="1" si="1278"/>
        <v>15506.174504918617</v>
      </c>
      <c r="Z2815" s="24">
        <f t="shared" ca="1" si="1278"/>
        <v>751375.34946215444</v>
      </c>
      <c r="AA2815" s="24">
        <f t="shared" ca="1" si="1278"/>
        <v>13364.945821555128</v>
      </c>
      <c r="AB2815" s="24">
        <f t="shared" ca="1" si="1278"/>
        <v>67941.108408986009</v>
      </c>
      <c r="AC2815" s="24">
        <f t="shared" ca="1" si="1278"/>
        <v>22773.903799741965</v>
      </c>
    </row>
    <row r="2816" spans="4:29" hidden="1" outlineLevel="1">
      <c r="E2816" s="22"/>
      <c r="F2816" s="61"/>
      <c r="G2816" s="20" t="str">
        <f>$G$9</f>
        <v>BULKTRAN</v>
      </c>
      <c r="H2816" s="24">
        <f t="shared" ref="H2816:AC2816" ca="1" si="1279">+H2790+H2799+H2807</f>
        <v>7963809.9343058318</v>
      </c>
      <c r="I2816" s="24">
        <f t="shared" ca="1" si="1279"/>
        <v>-2438845.8433564343</v>
      </c>
      <c r="J2816" s="24">
        <f t="shared" ca="1" si="1279"/>
        <v>4233644.4394399403</v>
      </c>
      <c r="K2816" s="24">
        <f t="shared" ca="1" si="1279"/>
        <v>86145.237932473829</v>
      </c>
      <c r="L2816" s="24">
        <f t="shared" ca="1" si="1279"/>
        <v>3774.6097260214315</v>
      </c>
      <c r="M2816" s="24">
        <f t="shared" ca="1" si="1279"/>
        <v>4323564.2870984366</v>
      </c>
      <c r="N2816" s="24">
        <f t="shared" ca="1" si="1279"/>
        <v>2551101.962674635</v>
      </c>
      <c r="O2816" s="24">
        <f t="shared" ca="1" si="1279"/>
        <v>1016210.5556273372</v>
      </c>
      <c r="P2816" s="24">
        <f t="shared" ca="1" si="1279"/>
        <v>39947.248844733331</v>
      </c>
      <c r="Q2816" s="24">
        <f t="shared" ca="1" si="1279"/>
        <v>-358937.99295209977</v>
      </c>
      <c r="R2816" s="24">
        <f t="shared" ca="1" si="1279"/>
        <v>3248321.7741946047</v>
      </c>
      <c r="S2816" s="24">
        <f t="shared" ca="1" si="1279"/>
        <v>72660.924718870345</v>
      </c>
      <c r="T2816" s="24">
        <f t="shared" ca="1" si="1279"/>
        <v>1486541.8191996322</v>
      </c>
      <c r="U2816" s="24">
        <f t="shared" ca="1" si="1279"/>
        <v>435871.64676427795</v>
      </c>
      <c r="V2816" s="24">
        <f t="shared" ca="1" si="1279"/>
        <v>-292884.8815091342</v>
      </c>
      <c r="W2816" s="24">
        <f t="shared" ca="1" si="1279"/>
        <v>1702189.5091736456</v>
      </c>
      <c r="X2816" s="24">
        <f t="shared" ca="1" si="1279"/>
        <v>979069.78645333671</v>
      </c>
      <c r="Y2816" s="24">
        <f t="shared" ca="1" si="1279"/>
        <v>19135.334212555805</v>
      </c>
      <c r="Z2816" s="24">
        <f t="shared" ca="1" si="1279"/>
        <v>998205.12066589261</v>
      </c>
      <c r="AA2816" s="24">
        <f t="shared" ca="1" si="1279"/>
        <v>16326.583710380297</v>
      </c>
      <c r="AB2816" s="24">
        <f t="shared" ca="1" si="1279"/>
        <v>85997.564297296296</v>
      </c>
      <c r="AC2816" s="24">
        <f t="shared" ca="1" si="1279"/>
        <v>28050.938521998316</v>
      </c>
    </row>
    <row r="2817" spans="2:29" hidden="1" outlineLevel="1">
      <c r="E2817" s="22"/>
      <c r="F2817" s="61"/>
      <c r="G2817" s="20" t="str">
        <f>$G$10</f>
        <v>SUBTRAN</v>
      </c>
      <c r="H2817" s="24">
        <f t="shared" ref="H2817:AC2817" ca="1" si="1280">+H2791+H2800+H2808</f>
        <v>3255507.5213406272</v>
      </c>
      <c r="I2817" s="24">
        <f t="shared" ca="1" si="1280"/>
        <v>-891118.12543374347</v>
      </c>
      <c r="J2817" s="24">
        <f t="shared" ca="1" si="1280"/>
        <v>1547212.5307104159</v>
      </c>
      <c r="K2817" s="24">
        <f t="shared" ca="1" si="1280"/>
        <v>31316.23620194582</v>
      </c>
      <c r="L2817" s="24">
        <f t="shared" ca="1" si="1280"/>
        <v>1778.7953835367996</v>
      </c>
      <c r="M2817" s="24">
        <f t="shared" ca="1" si="1280"/>
        <v>1580307.5622958979</v>
      </c>
      <c r="N2817" s="24">
        <f t="shared" ca="1" si="1280"/>
        <v>971734.900584355</v>
      </c>
      <c r="O2817" s="24">
        <f t="shared" ca="1" si="1280"/>
        <v>384918.00604520855</v>
      </c>
      <c r="P2817" s="24">
        <f t="shared" ca="1" si="1280"/>
        <v>19497.641557542694</v>
      </c>
      <c r="Q2817" s="24">
        <f t="shared" ca="1" si="1280"/>
        <v>0</v>
      </c>
      <c r="R2817" s="24">
        <f t="shared" ca="1" si="1280"/>
        <v>1376150.5481871066</v>
      </c>
      <c r="S2817" s="24">
        <f t="shared" ca="1" si="1280"/>
        <v>25756.900963799293</v>
      </c>
      <c r="T2817" s="24">
        <f t="shared" ca="1" si="1280"/>
        <v>559408.30932492495</v>
      </c>
      <c r="U2817" s="24">
        <f t="shared" ca="1" si="1280"/>
        <v>195059.34981884039</v>
      </c>
      <c r="V2817" s="24">
        <f t="shared" ca="1" si="1280"/>
        <v>0</v>
      </c>
      <c r="W2817" s="24">
        <f t="shared" ca="1" si="1280"/>
        <v>780224.56010756735</v>
      </c>
      <c r="X2817" s="24">
        <f t="shared" ca="1" si="1280"/>
        <v>373122.79388710065</v>
      </c>
      <c r="Y2817" s="24">
        <f t="shared" ca="1" si="1280"/>
        <v>7226.6466459107169</v>
      </c>
      <c r="Z2817" s="24">
        <f t="shared" ca="1" si="1280"/>
        <v>380349.44053301134</v>
      </c>
      <c r="AA2817" s="24">
        <f t="shared" ca="1" si="1280"/>
        <v>5860.2706820169788</v>
      </c>
      <c r="AB2817" s="24">
        <f t="shared" ca="1" si="1280"/>
        <v>17880.533860000087</v>
      </c>
      <c r="AC2817" s="24">
        <f t="shared" ca="1" si="1280"/>
        <v>5852.7311087724556</v>
      </c>
    </row>
    <row r="2818" spans="2:29" hidden="1" outlineLevel="1">
      <c r="E2818" s="22"/>
      <c r="F2818" s="61"/>
      <c r="G2818" s="20" t="str">
        <f>$G$11</f>
        <v>DISTPRI</v>
      </c>
      <c r="H2818" s="24">
        <f t="shared" ref="H2818:AC2818" ca="1" si="1281">+H2792+H2801+H2809</f>
        <v>8917626.55204398</v>
      </c>
      <c r="I2818" s="24">
        <f t="shared" ca="1" si="1281"/>
        <v>-1756264.5700935749</v>
      </c>
      <c r="J2818" s="24">
        <f t="shared" ca="1" si="1281"/>
        <v>4250093.9354428407</v>
      </c>
      <c r="K2818" s="24">
        <f t="shared" ca="1" si="1281"/>
        <v>69013.280036286829</v>
      </c>
      <c r="L2818" s="24">
        <f t="shared" ca="1" si="1281"/>
        <v>0</v>
      </c>
      <c r="M2818" s="24">
        <f t="shared" ca="1" si="1281"/>
        <v>4319107.2154791262</v>
      </c>
      <c r="N2818" s="24">
        <f t="shared" ca="1" si="1281"/>
        <v>2579082.8850497473</v>
      </c>
      <c r="O2818" s="24">
        <f t="shared" ca="1" si="1281"/>
        <v>1034511.2083271298</v>
      </c>
      <c r="P2818" s="24">
        <f t="shared" ca="1" si="1281"/>
        <v>0</v>
      </c>
      <c r="Q2818" s="24">
        <f t="shared" ca="1" si="1281"/>
        <v>0</v>
      </c>
      <c r="R2818" s="24">
        <f t="shared" ca="1" si="1281"/>
        <v>3613594.0933768786</v>
      </c>
      <c r="S2818" s="24">
        <f t="shared" ca="1" si="1281"/>
        <v>75291.794354010257</v>
      </c>
      <c r="T2818" s="24">
        <f t="shared" ca="1" si="1281"/>
        <v>1565186.3500904858</v>
      </c>
      <c r="U2818" s="24">
        <f t="shared" ca="1" si="1281"/>
        <v>0</v>
      </c>
      <c r="V2818" s="24">
        <f t="shared" ca="1" si="1281"/>
        <v>0</v>
      </c>
      <c r="W2818" s="24">
        <f t="shared" ca="1" si="1281"/>
        <v>1640478.1444444954</v>
      </c>
      <c r="X2818" s="24">
        <f t="shared" ca="1" si="1281"/>
        <v>986297.01340620348</v>
      </c>
      <c r="Y2818" s="24">
        <f t="shared" ca="1" si="1281"/>
        <v>19664.82403188894</v>
      </c>
      <c r="Z2818" s="24">
        <f t="shared" ca="1" si="1281"/>
        <v>1005961.837438092</v>
      </c>
      <c r="AA2818" s="24">
        <f t="shared" ca="1" si="1281"/>
        <v>16676.098200440942</v>
      </c>
      <c r="AB2818" s="24">
        <f t="shared" ca="1" si="1281"/>
        <v>58753.251866930281</v>
      </c>
      <c r="AC2818" s="24">
        <f t="shared" ca="1" si="1281"/>
        <v>19320.48133161636</v>
      </c>
    </row>
    <row r="2819" spans="2:29" hidden="1" outlineLevel="1">
      <c r="E2819" s="22"/>
      <c r="F2819" s="61"/>
      <c r="G2819" s="20" t="str">
        <f>$G$12</f>
        <v>DISTSEC</v>
      </c>
      <c r="H2819" s="24">
        <f t="shared" ref="H2819:AC2819" ca="1" si="1282">+H2793+H2802+H2810</f>
        <v>2498007.874226233</v>
      </c>
      <c r="I2819" s="24">
        <f t="shared" ca="1" si="1282"/>
        <v>-855880.63046576548</v>
      </c>
      <c r="J2819" s="24">
        <f t="shared" ca="1" si="1282"/>
        <v>1870978.8048173091</v>
      </c>
      <c r="K2819" s="24">
        <f t="shared" ca="1" si="1282"/>
        <v>0</v>
      </c>
      <c r="L2819" s="24">
        <f t="shared" ca="1" si="1282"/>
        <v>0</v>
      </c>
      <c r="M2819" s="24">
        <f t="shared" ca="1" si="1282"/>
        <v>1870978.8048173091</v>
      </c>
      <c r="N2819" s="24">
        <f t="shared" ca="1" si="1282"/>
        <v>928020.49983738957</v>
      </c>
      <c r="O2819" s="24">
        <f t="shared" ca="1" si="1282"/>
        <v>0</v>
      </c>
      <c r="P2819" s="24">
        <f t="shared" ca="1" si="1282"/>
        <v>0</v>
      </c>
      <c r="Q2819" s="24">
        <f t="shared" ca="1" si="1282"/>
        <v>0</v>
      </c>
      <c r="R2819" s="24">
        <f t="shared" ca="1" si="1282"/>
        <v>928020.49983738957</v>
      </c>
      <c r="S2819" s="24">
        <f t="shared" ca="1" si="1282"/>
        <v>21019.554851333287</v>
      </c>
      <c r="T2819" s="24">
        <f t="shared" ca="1" si="1282"/>
        <v>0</v>
      </c>
      <c r="U2819" s="24">
        <f t="shared" ca="1" si="1282"/>
        <v>0</v>
      </c>
      <c r="V2819" s="24">
        <f t="shared" ca="1" si="1282"/>
        <v>0</v>
      </c>
      <c r="W2819" s="24">
        <f t="shared" ca="1" si="1282"/>
        <v>21019.554851333287</v>
      </c>
      <c r="X2819" s="24">
        <f t="shared" ca="1" si="1282"/>
        <v>363889.18277263606</v>
      </c>
      <c r="Y2819" s="24">
        <f t="shared" ca="1" si="1282"/>
        <v>0</v>
      </c>
      <c r="Z2819" s="24">
        <f t="shared" ca="1" si="1282"/>
        <v>363889.18277263606</v>
      </c>
      <c r="AA2819" s="24">
        <f t="shared" ca="1" si="1282"/>
        <v>5828.8068731488684</v>
      </c>
      <c r="AB2819" s="24">
        <f t="shared" ca="1" si="1282"/>
        <v>123726.95978462847</v>
      </c>
      <c r="AC2819" s="24">
        <f t="shared" ca="1" si="1282"/>
        <v>40424.695755546207</v>
      </c>
    </row>
    <row r="2820" spans="2:29" hidden="1" outlineLevel="1">
      <c r="E2820" s="22"/>
      <c r="F2820" s="61"/>
      <c r="G2820" s="20" t="str">
        <f>$G$13</f>
        <v>ENERGY</v>
      </c>
      <c r="H2820" s="24">
        <f t="shared" ref="H2820:AC2820" ca="1" si="1283">+H2794+H2803+H2811</f>
        <v>229085.02657018788</v>
      </c>
      <c r="I2820" s="24">
        <f t="shared" ca="1" si="1283"/>
        <v>-952953.79774039646</v>
      </c>
      <c r="J2820" s="24">
        <f t="shared" ca="1" si="1283"/>
        <v>582305.02111801459</v>
      </c>
      <c r="K2820" s="24">
        <f t="shared" ca="1" si="1283"/>
        <v>-16227.019592256216</v>
      </c>
      <c r="L2820" s="24">
        <f t="shared" ca="1" si="1283"/>
        <v>-1134.9039149953742</v>
      </c>
      <c r="M2820" s="24">
        <f t="shared" ca="1" si="1283"/>
        <v>564943.09761076199</v>
      </c>
      <c r="N2820" s="24">
        <f t="shared" ca="1" si="1283"/>
        <v>369756.3661194712</v>
      </c>
      <c r="O2820" s="24">
        <f t="shared" ca="1" si="1283"/>
        <v>214922.78973610536</v>
      </c>
      <c r="P2820" s="24">
        <f t="shared" ca="1" si="1283"/>
        <v>1308.4539958133141</v>
      </c>
      <c r="Q2820" s="24">
        <f t="shared" ca="1" si="1283"/>
        <v>304612.75523520337</v>
      </c>
      <c r="R2820" s="24">
        <f t="shared" ca="1" si="1283"/>
        <v>890600.36508659041</v>
      </c>
      <c r="S2820" s="24">
        <f t="shared" ca="1" si="1283"/>
        <v>18949.256496440605</v>
      </c>
      <c r="T2820" s="24">
        <f t="shared" ca="1" si="1283"/>
        <v>395325.5098377869</v>
      </c>
      <c r="U2820" s="24">
        <f t="shared" ca="1" si="1283"/>
        <v>-877136.62020247173</v>
      </c>
      <c r="V2820" s="24">
        <f t="shared" ca="1" si="1283"/>
        <v>-72229.296075587365</v>
      </c>
      <c r="W2820" s="24">
        <f t="shared" ca="1" si="1283"/>
        <v>-535091.14994383068</v>
      </c>
      <c r="X2820" s="24">
        <f t="shared" ca="1" si="1283"/>
        <v>156875.9170945136</v>
      </c>
      <c r="Y2820" s="24">
        <f t="shared" ca="1" si="1283"/>
        <v>3889.565488514384</v>
      </c>
      <c r="Z2820" s="24">
        <f t="shared" ca="1" si="1283"/>
        <v>160765.48258302771</v>
      </c>
      <c r="AA2820" s="24">
        <f t="shared" ca="1" si="1283"/>
        <v>4751.0409848662166</v>
      </c>
      <c r="AB2820" s="24">
        <f t="shared" ca="1" si="1283"/>
        <v>70126.789162773319</v>
      </c>
      <c r="AC2820" s="24">
        <f t="shared" ca="1" si="1283"/>
        <v>25943.198826351545</v>
      </c>
    </row>
    <row r="2821" spans="2:29" hidden="1" outlineLevel="1">
      <c r="E2821" s="22"/>
      <c r="F2821" s="61"/>
      <c r="G2821" s="20" t="str">
        <f>$G$14</f>
        <v>CUSTOMER</v>
      </c>
      <c r="H2821" s="24">
        <f t="shared" ref="H2821:AC2821" ca="1" si="1284">+H2795+H2804+H2812</f>
        <v>6523784.902368838</v>
      </c>
      <c r="I2821" s="24">
        <f t="shared" ca="1" si="1284"/>
        <v>-1790970.9863150259</v>
      </c>
      <c r="J2821" s="24">
        <f t="shared" ca="1" si="1284"/>
        <v>3984559.051140958</v>
      </c>
      <c r="K2821" s="24">
        <f t="shared" ca="1" si="1284"/>
        <v>41958.548885085933</v>
      </c>
      <c r="L2821" s="24">
        <f t="shared" ca="1" si="1284"/>
        <v>6201.9936555766071</v>
      </c>
      <c r="M2821" s="24">
        <f t="shared" ca="1" si="1284"/>
        <v>4032719.593681619</v>
      </c>
      <c r="N2821" s="24">
        <f t="shared" ca="1" si="1284"/>
        <v>93680.86446943949</v>
      </c>
      <c r="O2821" s="24">
        <f t="shared" ca="1" si="1284"/>
        <v>54396.183660803988</v>
      </c>
      <c r="P2821" s="24">
        <f t="shared" ca="1" si="1284"/>
        <v>11822.330298578407</v>
      </c>
      <c r="Q2821" s="24">
        <f t="shared" ca="1" si="1284"/>
        <v>-86331.644267906842</v>
      </c>
      <c r="R2821" s="24">
        <f t="shared" ca="1" si="1284"/>
        <v>73567.734160915163</v>
      </c>
      <c r="S2821" s="24">
        <f t="shared" ca="1" si="1284"/>
        <v>696.356880289081</v>
      </c>
      <c r="T2821" s="24">
        <f t="shared" ca="1" si="1284"/>
        <v>22099.769371705843</v>
      </c>
      <c r="U2821" s="24">
        <f t="shared" ca="1" si="1284"/>
        <v>1990.0787575936083</v>
      </c>
      <c r="V2821" s="24">
        <f t="shared" ca="1" si="1284"/>
        <v>-1479.4349322757776</v>
      </c>
      <c r="W2821" s="24">
        <f t="shared" ca="1" si="1284"/>
        <v>23306.770077312718</v>
      </c>
      <c r="X2821" s="24">
        <f t="shared" ca="1" si="1284"/>
        <v>44791.218721565572</v>
      </c>
      <c r="Y2821" s="24">
        <f t="shared" ca="1" si="1284"/>
        <v>575.04392860627263</v>
      </c>
      <c r="Z2821" s="24">
        <f t="shared" ca="1" si="1284"/>
        <v>45366.262650171833</v>
      </c>
      <c r="AA2821" s="24">
        <f t="shared" ca="1" si="1284"/>
        <v>2629.6785445184091</v>
      </c>
      <c r="AB2821" s="24">
        <f t="shared" ca="1" si="1284"/>
        <v>3449340.944394541</v>
      </c>
      <c r="AC2821" s="24">
        <f t="shared" ca="1" si="1284"/>
        <v>687824.90517477936</v>
      </c>
    </row>
    <row r="2822" spans="2:29" collapsed="1">
      <c r="B2822" s="59" t="s">
        <v>184</v>
      </c>
      <c r="E2822" s="24">
        <f>+E2796+E2805+E2813</f>
        <v>35469234.283668071</v>
      </c>
      <c r="F2822" s="61"/>
      <c r="G2822" s="20" t="str">
        <f>$G$15</f>
        <v>TOTAL</v>
      </c>
      <c r="H2822" s="24">
        <f t="shared" ref="H2822:AC2822" ca="1" si="1285">+H2796+H2805+H2813</f>
        <v>35469234.283668078</v>
      </c>
      <c r="I2822" s="24">
        <f t="shared" ca="1" si="1285"/>
        <v>-10659736.068584643</v>
      </c>
      <c r="J2822" s="24">
        <f t="shared" ca="1" si="1285"/>
        <v>19732883.458981529</v>
      </c>
      <c r="K2822" s="24">
        <f t="shared" ca="1" si="1285"/>
        <v>238427.51648645918</v>
      </c>
      <c r="L2822" s="24">
        <f t="shared" ca="1" si="1285"/>
        <v>9933.9536064572421</v>
      </c>
      <c r="M2822" s="24">
        <f t="shared" ca="1" si="1285"/>
        <v>19981244.929074418</v>
      </c>
      <c r="N2822" s="24">
        <f t="shared" ca="1" si="1285"/>
        <v>9385017.6007784475</v>
      </c>
      <c r="O2822" s="24">
        <f t="shared" ca="1" si="1285"/>
        <v>3509960.0504651014</v>
      </c>
      <c r="P2822" s="24">
        <f t="shared" ca="1" si="1285"/>
        <v>95492.688718544581</v>
      </c>
      <c r="Q2822" s="24">
        <f t="shared" ca="1" si="1285"/>
        <v>11466.787934111819</v>
      </c>
      <c r="R2822" s="24">
        <f t="shared" ca="1" si="1285"/>
        <v>13001937.127896208</v>
      </c>
      <c r="S2822" s="24">
        <f t="shared" ca="1" si="1285"/>
        <v>277580.32243785047</v>
      </c>
      <c r="T2822" s="24">
        <f t="shared" ca="1" si="1285"/>
        <v>5248295.4229814298</v>
      </c>
      <c r="U2822" s="24">
        <f t="shared" ca="1" si="1285"/>
        <v>-332125.74320617411</v>
      </c>
      <c r="V2822" s="24">
        <f t="shared" ca="1" si="1285"/>
        <v>-523269.81414699845</v>
      </c>
      <c r="W2822" s="24">
        <f t="shared" ca="1" si="1285"/>
        <v>4670480.1880661193</v>
      </c>
      <c r="X2822" s="24">
        <f t="shared" ca="1" si="1285"/>
        <v>3639915.0872925934</v>
      </c>
      <c r="Y2822" s="24">
        <f t="shared" ca="1" si="1285"/>
        <v>65997.588812394737</v>
      </c>
      <c r="Z2822" s="24">
        <f t="shared" ca="1" si="1285"/>
        <v>3705912.6761049884</v>
      </c>
      <c r="AA2822" s="24">
        <f t="shared" ca="1" si="1285"/>
        <v>65437.42481692681</v>
      </c>
      <c r="AB2822" s="24">
        <f t="shared" ca="1" si="1285"/>
        <v>3873767.1517751561</v>
      </c>
      <c r="AC2822" s="24">
        <f t="shared" ca="1" si="1285"/>
        <v>830190.85451880575</v>
      </c>
    </row>
    <row r="2823" spans="2:29">
      <c r="F2823" s="63"/>
      <c r="H2823" s="24"/>
    </row>
    <row r="2824" spans="2:29">
      <c r="B2824" s="59" t="s">
        <v>154</v>
      </c>
      <c r="E2824" s="22"/>
      <c r="F2824" s="61"/>
      <c r="G2824" s="22"/>
      <c r="I2824" s="11"/>
      <c r="J2824" s="11"/>
      <c r="K2824" s="11"/>
      <c r="L2824" s="11"/>
      <c r="M2824" s="11"/>
      <c r="N2824" s="11"/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</row>
    <row r="2825" spans="2:29" hidden="1" outlineLevel="1">
      <c r="F2825" s="61" t="str">
        <f>F2832</f>
        <v>RB_GUP</v>
      </c>
      <c r="G2825" s="20" t="str">
        <f>$G$8</f>
        <v>PRODUCTION</v>
      </c>
      <c r="H2825" s="24">
        <f t="shared" ref="H2825:H2888" ca="1" si="1286">SUBTOTAL(9,I2825:AC2825)</f>
        <v>-67874.427587359271</v>
      </c>
      <c r="I2825" s="25">
        <f ca="1">VLOOKUP(CONCATENATE($F2825," ",$G2825),AllocFactorMatrix,(I$4+1),FALSE)*$E2832</f>
        <v>-33281.744820637439</v>
      </c>
      <c r="J2825" s="25">
        <f ca="1">VLOOKUP(CONCATENATE($F2825," ",$G2825),AllocFactorMatrix,(J$4+1),FALSE)*$E2832</f>
        <v>-8418.9873178384514</v>
      </c>
      <c r="K2825" s="25">
        <f ca="1">VLOOKUP(CONCATENATE($F2825," ",$G2825),AllocFactorMatrix,(K$4+1),FALSE)*$E2832</f>
        <v>-98.430767267689461</v>
      </c>
      <c r="L2825" s="25">
        <f ca="1">VLOOKUP(CONCATENATE($F2825," ",$G2825),AllocFactorMatrix,(L$4+1),FALSE)*$E2832</f>
        <v>-2.424891867314138</v>
      </c>
      <c r="M2825" s="25">
        <f t="shared" ref="M2825:M2832" ca="1" si="1287">SUBTOTAL(9,J2825:L2825)</f>
        <v>-8519.8429769734557</v>
      </c>
      <c r="N2825" s="25">
        <f ca="1">VLOOKUP(CONCATENATE($F2825," ",$G2825),AllocFactorMatrix,(N$4+1),FALSE)*$E2832</f>
        <v>-3522.6099197616259</v>
      </c>
      <c r="O2825" s="25">
        <f ca="1">VLOOKUP(CONCATENATE($F2825," ",$G2825),AllocFactorMatrix,(O$4+1),FALSE)*$E2832</f>
        <v>-1003.2220122413731</v>
      </c>
      <c r="P2825" s="25">
        <f ca="1">VLOOKUP(CONCATENATE($F2825," ",$G2825),AllocFactorMatrix,(P$4+1),FALSE)*$E2832</f>
        <v>-79.39046268621334</v>
      </c>
      <c r="Q2825" s="25">
        <f ca="1">VLOOKUP(CONCATENATE($F2825," ",$G2825),AllocFactorMatrix,(Q$4+1),FALSE)*$E2832</f>
        <v>-16.757926849001134</v>
      </c>
      <c r="R2825" s="25">
        <f ca="1">SUBTOTAL(9,N2825:Q2825)</f>
        <v>-4621.9803215382126</v>
      </c>
      <c r="S2825" s="25">
        <f ca="1">VLOOKUP(CONCATENATE($F2825," ",$G2825),AllocFactorMatrix,(S$4+1),FALSE)*$E2832</f>
        <v>-211.6042469870884</v>
      </c>
      <c r="T2825" s="25">
        <f ca="1">VLOOKUP(CONCATENATE($F2825," ",$G2825),AllocFactorMatrix,(T$4+1),FALSE)*$E2832</f>
        <v>-2306.8575149782132</v>
      </c>
      <c r="U2825" s="25">
        <f ca="1">VLOOKUP(CONCATENATE($F2825," ",$G2825),AllocFactorMatrix,(U$4+1),FALSE)*$E2832</f>
        <v>-15406.666513174718</v>
      </c>
      <c r="V2825" s="25">
        <f ca="1">VLOOKUP(CONCATENATE($F2825," ",$G2825),AllocFactorMatrix,(V$4+1),FALSE)*$E2832</f>
        <v>-2417.0148576945148</v>
      </c>
      <c r="W2825" s="25">
        <f ca="1">SUBTOTAL(9,S2825:V2825)</f>
        <v>-20342.143132834535</v>
      </c>
      <c r="X2825" s="25">
        <f ca="1">VLOOKUP(CONCATENATE($F2825," ",$G2825),AllocFactorMatrix,(X$4+1),FALSE)*$E2832</f>
        <v>-956.13213256812355</v>
      </c>
      <c r="Y2825" s="25">
        <f ca="1">VLOOKUP(CONCATENATE($F2825," ",$G2825),AllocFactorMatrix,(Y$4+1),FALSE)*$E2832</f>
        <v>-23.081379227666435</v>
      </c>
      <c r="Z2825" s="25">
        <f t="shared" ref="Z2825:Z2832" ca="1" si="1288">SUBTOTAL(9,X2825:Y2825)</f>
        <v>-979.21351179578994</v>
      </c>
      <c r="AA2825" s="25">
        <f ca="1">VLOOKUP(CONCATENATE($F2825," ",$G2825),AllocFactorMatrix,(AA$4+1),FALSE)*$E2832</f>
        <v>-16.669972099784765</v>
      </c>
      <c r="AB2825" s="25">
        <f ca="1">VLOOKUP(CONCATENATE($F2825," ",$G2825),AllocFactorMatrix,(AB$4+1),FALSE)*$E2832</f>
        <v>-90.387915000027547</v>
      </c>
      <c r="AC2825" s="25">
        <f ca="1">VLOOKUP(CONCATENATE($F2825," ",$G2825),AllocFactorMatrix,(AC$4+1),FALSE)*$E2832</f>
        <v>-22.444936480043506</v>
      </c>
    </row>
    <row r="2826" spans="2:29" hidden="1" outlineLevel="1">
      <c r="F2826" s="61" t="str">
        <f>F2832</f>
        <v>RB_GUP</v>
      </c>
      <c r="G2826" s="20" t="str">
        <f>$G$9</f>
        <v>BULKTRAN</v>
      </c>
      <c r="H2826" s="24">
        <f t="shared" ca="1" si="1286"/>
        <v>-71882.770996908104</v>
      </c>
      <c r="I2826" s="25">
        <f ca="1">VLOOKUP(CONCATENATE($F2826," ",$G2826),AllocFactorMatrix,(I$4+1),FALSE)*$E2832</f>
        <v>-35247.207620870802</v>
      </c>
      <c r="J2826" s="25">
        <f ca="1">VLOOKUP(CONCATENATE($F2826," ",$G2826),AllocFactorMatrix,(J$4+1),FALSE)*$E2832</f>
        <v>-8916.172981571659</v>
      </c>
      <c r="K2826" s="25">
        <f ca="1">VLOOKUP(CONCATENATE($F2826," ",$G2826),AllocFactorMatrix,(K$4+1),FALSE)*$E2832</f>
        <v>-104.24362391044302</v>
      </c>
      <c r="L2826" s="25">
        <f ca="1">VLOOKUP(CONCATENATE($F2826," ",$G2826),AllocFactorMatrix,(L$4+1),FALSE)*$E2832</f>
        <v>-2.568094538492574</v>
      </c>
      <c r="M2826" s="25">
        <f t="shared" ca="1" si="1287"/>
        <v>-9022.9847000205937</v>
      </c>
      <c r="N2826" s="25">
        <f ca="1">VLOOKUP(CONCATENATE($F2826," ",$G2826),AllocFactorMatrix,(N$4+1),FALSE)*$E2832</f>
        <v>-3730.6386392394375</v>
      </c>
      <c r="O2826" s="25">
        <f ca="1">VLOOKUP(CONCATENATE($F2826," ",$G2826),AllocFactorMatrix,(O$4+1),FALSE)*$E2832</f>
        <v>-1062.4675703111832</v>
      </c>
      <c r="P2826" s="25">
        <f ca="1">VLOOKUP(CONCATENATE($F2826," ",$G2826),AllocFactorMatrix,(P$4+1),FALSE)*$E2832</f>
        <v>-84.078888787188376</v>
      </c>
      <c r="Q2826" s="25">
        <f ca="1">VLOOKUP(CONCATENATE($F2826," ",$G2826),AllocFactorMatrix,(Q$4+1),FALSE)*$E2832</f>
        <v>-17.747570931913508</v>
      </c>
      <c r="R2826" s="25">
        <f t="shared" ref="R2826:R2832" ca="1" si="1289">SUBTOTAL(9,N2826:Q2826)</f>
        <v>-4894.9326692697223</v>
      </c>
      <c r="S2826" s="25">
        <f ca="1">VLOOKUP(CONCATENATE($F2826," ",$G2826),AllocFactorMatrix,(S$4+1),FALSE)*$E2832</f>
        <v>-224.1005953025356</v>
      </c>
      <c r="T2826" s="25">
        <f ca="1">VLOOKUP(CONCATENATE($F2826," ",$G2826),AllocFactorMatrix,(T$4+1),FALSE)*$E2832</f>
        <v>-2443.089634284559</v>
      </c>
      <c r="U2826" s="25">
        <f ca="1">VLOOKUP(CONCATENATE($F2826," ",$G2826),AllocFactorMatrix,(U$4+1),FALSE)*$E2832</f>
        <v>-16316.511536938893</v>
      </c>
      <c r="V2826" s="25">
        <f ca="1">VLOOKUP(CONCATENATE($F2826," ",$G2826),AllocFactorMatrix,(V$4+1),FALSE)*$E2832</f>
        <v>-2559.7523498546057</v>
      </c>
      <c r="W2826" s="25">
        <f t="shared" ref="W2826:W2832" ca="1" si="1290">SUBTOTAL(9,S2826:V2826)</f>
        <v>-21543.454116380595</v>
      </c>
      <c r="X2826" s="25">
        <f ca="1">VLOOKUP(CONCATENATE($F2826," ",$G2826),AllocFactorMatrix,(X$4+1),FALSE)*$E2832</f>
        <v>-1012.5967845507067</v>
      </c>
      <c r="Y2826" s="25">
        <f ca="1">VLOOKUP(CONCATENATE($F2826," ",$G2826),AllocFactorMatrix,(Y$4+1),FALSE)*$E2832</f>
        <v>-24.444456569150265</v>
      </c>
      <c r="Z2826" s="25">
        <f t="shared" ca="1" si="1288"/>
        <v>-1037.041241119857</v>
      </c>
      <c r="AA2826" s="25">
        <f ca="1">VLOOKUP(CONCATENATE($F2826," ",$G2826),AllocFactorMatrix,(AA$4+1),FALSE)*$E2832</f>
        <v>-17.6544219902466</v>
      </c>
      <c r="AB2826" s="25">
        <f ca="1">VLOOKUP(CONCATENATE($F2826," ",$G2826),AllocFactorMatrix,(AB$4+1),FALSE)*$E2832</f>
        <v>-95.725798740216803</v>
      </c>
      <c r="AC2826" s="25">
        <f ca="1">VLOOKUP(CONCATENATE($F2826," ",$G2826),AllocFactorMatrix,(AC$4+1),FALSE)*$E2832</f>
        <v>-23.770428516079168</v>
      </c>
    </row>
    <row r="2827" spans="2:29" hidden="1" outlineLevel="1">
      <c r="F2827" s="61" t="str">
        <f>F2832</f>
        <v>RB_GUP</v>
      </c>
      <c r="G2827" s="20" t="str">
        <f>$G$10</f>
        <v>SUBTRAN</v>
      </c>
      <c r="H2827" s="24">
        <f t="shared" ca="1" si="1286"/>
        <v>-27556.389698642</v>
      </c>
      <c r="I2827" s="25">
        <f ca="1">VLOOKUP(CONCATENATE($F2827," ",$G2827),AllocFactorMatrix,(I$4+1),FALSE)*$E2832</f>
        <v>-13086.579275931952</v>
      </c>
      <c r="J2827" s="25">
        <f ca="1">VLOOKUP(CONCATENATE($F2827," ",$G2827),AllocFactorMatrix,(J$4+1),FALSE)*$E2832</f>
        <v>-3349.9711925084334</v>
      </c>
      <c r="K2827" s="25">
        <f ca="1">VLOOKUP(CONCATENATE($F2827," ",$G2827),AllocFactorMatrix,(K$4+1),FALSE)*$E2832</f>
        <v>-39.03796011660296</v>
      </c>
      <c r="L2827" s="25">
        <f ca="1">VLOOKUP(CONCATENATE($F2827," ",$G2827),AllocFactorMatrix,(L$4+1),FALSE)*$E2832</f>
        <v>-1.2798290802237717</v>
      </c>
      <c r="M2827" s="25">
        <f t="shared" ca="1" si="1287"/>
        <v>-3390.2889817052601</v>
      </c>
      <c r="N2827" s="25">
        <f ca="1">VLOOKUP(CONCATENATE($F2827," ",$G2827),AllocFactorMatrix,(N$4+1),FALSE)*$E2832</f>
        <v>-1460.0802038710538</v>
      </c>
      <c r="O2827" s="25">
        <f ca="1">VLOOKUP(CONCATENATE($F2827," ",$G2827),AllocFactorMatrix,(O$4+1),FALSE)*$E2832</f>
        <v>-413.85643698290346</v>
      </c>
      <c r="P2827" s="25">
        <f ca="1">VLOOKUP(CONCATENATE($F2827," ",$G2827),AllocFactorMatrix,(P$4+1),FALSE)*$E2832</f>
        <v>-42.392524108090001</v>
      </c>
      <c r="Q2827" s="25">
        <f ca="1">VLOOKUP(CONCATENATE($F2827," ",$G2827),AllocFactorMatrix,(Q$4+1),FALSE)*$E2832</f>
        <v>0</v>
      </c>
      <c r="R2827" s="25">
        <f t="shared" ca="1" si="1289"/>
        <v>-1916.3291649620471</v>
      </c>
      <c r="S2827" s="25">
        <f ca="1">VLOOKUP(CONCATENATE($F2827," ",$G2827),AllocFactorMatrix,(S$4+1),FALSE)*$E2832</f>
        <v>-81.771048807788603</v>
      </c>
      <c r="T2827" s="25">
        <f ca="1">VLOOKUP(CONCATENATE($F2827," ",$G2827),AllocFactorMatrix,(T$4+1),FALSE)*$E2832</f>
        <v>-945.100014618567</v>
      </c>
      <c r="U2827" s="25">
        <f ca="1">VLOOKUP(CONCATENATE($F2827," ",$G2827),AllocFactorMatrix,(U$4+1),FALSE)*$E2832</f>
        <v>-7698.5440401945489</v>
      </c>
      <c r="V2827" s="25">
        <f ca="1">VLOOKUP(CONCATENATE($F2827," ",$G2827),AllocFactorMatrix,(V$4+1),FALSE)*$E2832</f>
        <v>0</v>
      </c>
      <c r="W2827" s="25">
        <f t="shared" ca="1" si="1290"/>
        <v>-8725.4151036209041</v>
      </c>
      <c r="X2827" s="25">
        <f ca="1">VLOOKUP(CONCATENATE($F2827," ",$G2827),AllocFactorMatrix,(X$4+1),FALSE)*$E2832</f>
        <v>-396.25748892425071</v>
      </c>
      <c r="Y2827" s="25">
        <f ca="1">VLOOKUP(CONCATENATE($F2827," ",$G2827),AllocFactorMatrix,(Y$4+1),FALSE)*$E2832</f>
        <v>-9.4807243687011375</v>
      </c>
      <c r="Z2827" s="25">
        <f t="shared" ca="1" si="1288"/>
        <v>-405.73821329295185</v>
      </c>
      <c r="AA2827" s="25">
        <f ca="1">VLOOKUP(CONCATENATE($F2827," ",$G2827),AllocFactorMatrix,(AA$4+1),FALSE)*$E2832</f>
        <v>-6.506918878091132</v>
      </c>
      <c r="AB2827" s="25">
        <f ca="1">VLOOKUP(CONCATENATE($F2827," ",$G2827),AllocFactorMatrix,(AB$4+1),FALSE)*$E2832</f>
        <v>-20.440178041328497</v>
      </c>
      <c r="AC2827" s="25">
        <f ca="1">VLOOKUP(CONCATENATE($F2827," ",$G2827),AllocFactorMatrix,(AC$4+1),FALSE)*$E2832</f>
        <v>-5.0918622094648311</v>
      </c>
    </row>
    <row r="2828" spans="2:29" hidden="1" outlineLevel="1">
      <c r="F2828" s="61" t="str">
        <f>F2832</f>
        <v>RB_GUP</v>
      </c>
      <c r="G2828" s="20" t="str">
        <f>$G$11</f>
        <v>DISTPRI</v>
      </c>
      <c r="H2828" s="24">
        <f t="shared" ca="1" si="1286"/>
        <v>-57487.90354497292</v>
      </c>
      <c r="I2828" s="25">
        <f ca="1">VLOOKUP(CONCATENATE($F2828," ",$G2828),AllocFactorMatrix,(I$4+1),FALSE)*$E2832</f>
        <v>-38200.634535001402</v>
      </c>
      <c r="J2828" s="25">
        <f ca="1">VLOOKUP(CONCATENATE($F2828," ",$G2828),AllocFactorMatrix,(J$4+1),FALSE)*$E2832</f>
        <v>-9617.4538861620131</v>
      </c>
      <c r="K2828" s="25">
        <f ca="1">VLOOKUP(CONCATENATE($F2828," ",$G2828),AllocFactorMatrix,(K$4+1),FALSE)*$E2832</f>
        <v>-112.23224019287748</v>
      </c>
      <c r="L2828" s="25">
        <f ca="1">VLOOKUP(CONCATENATE($F2828," ",$G2828),AllocFactorMatrix,(L$4+1),FALSE)*$E2832</f>
        <v>0</v>
      </c>
      <c r="M2828" s="25">
        <f t="shared" ca="1" si="1287"/>
        <v>-9729.6861263548908</v>
      </c>
      <c r="N2828" s="25">
        <f ca="1">VLOOKUP(CONCATENATE($F2828," ",$G2828),AllocFactorMatrix,(N$4+1),FALSE)*$E2832</f>
        <v>-4147.3125197759055</v>
      </c>
      <c r="O2828" s="25">
        <f ca="1">VLOOKUP(CONCATENATE($F2828," ",$G2828),AllocFactorMatrix,(O$4+1),FALSE)*$E2832</f>
        <v>-1177.332420857656</v>
      </c>
      <c r="P2828" s="25">
        <f ca="1">VLOOKUP(CONCATENATE($F2828," ",$G2828),AllocFactorMatrix,(P$4+1),FALSE)*$E2832</f>
        <v>0</v>
      </c>
      <c r="Q2828" s="25">
        <f ca="1">VLOOKUP(CONCATENATE($F2828," ",$G2828),AllocFactorMatrix,(Q$4+1),FALSE)*$E2832</f>
        <v>0</v>
      </c>
      <c r="R2828" s="25">
        <f t="shared" ca="1" si="1289"/>
        <v>-5324.6449406335614</v>
      </c>
      <c r="S2828" s="25">
        <f ca="1">VLOOKUP(CONCATENATE($F2828," ",$G2828),AllocFactorMatrix,(S$4+1),FALSE)*$E2832</f>
        <v>-236.53647158790841</v>
      </c>
      <c r="T2828" s="25">
        <f ca="1">VLOOKUP(CONCATENATE($F2828," ",$G2828),AllocFactorMatrix,(T$4+1),FALSE)*$E2832</f>
        <v>-2735.8751588127352</v>
      </c>
      <c r="U2828" s="25">
        <f ca="1">VLOOKUP(CONCATENATE($F2828," ",$G2828),AllocFactorMatrix,(U$4+1),FALSE)*$E2832</f>
        <v>0</v>
      </c>
      <c r="V2828" s="25">
        <f ca="1">VLOOKUP(CONCATENATE($F2828," ",$G2828),AllocFactorMatrix,(V$4+1),FALSE)*$E2832</f>
        <v>0</v>
      </c>
      <c r="W2828" s="25">
        <f t="shared" ca="1" si="1290"/>
        <v>-2972.4116304006438</v>
      </c>
      <c r="X2828" s="25">
        <f ca="1">VLOOKUP(CONCATENATE($F2828," ",$G2828),AllocFactorMatrix,(X$4+1),FALSE)*$E2832</f>
        <v>-1125.5107409863658</v>
      </c>
      <c r="Y2828" s="25">
        <f ca="1">VLOOKUP(CONCATENATE($F2828," ",$G2828),AllocFactorMatrix,(Y$4+1),FALSE)*$E2832</f>
        <v>-26.966306927503126</v>
      </c>
      <c r="Z2828" s="25">
        <f t="shared" ca="1" si="1288"/>
        <v>-1152.477047913869</v>
      </c>
      <c r="AA2828" s="25">
        <f ca="1">VLOOKUP(CONCATENATE($F2828," ",$G2828),AllocFactorMatrix,(AA$4+1),FALSE)*$E2832</f>
        <v>-19.364143144078877</v>
      </c>
      <c r="AB2828" s="25">
        <f ca="1">VLOOKUP(CONCATENATE($F2828," ",$G2828),AllocFactorMatrix,(AB$4+1),FALSE)*$E2832</f>
        <v>-70.982844654242314</v>
      </c>
      <c r="AC2828" s="25">
        <f ca="1">VLOOKUP(CONCATENATE($F2828," ",$G2828),AllocFactorMatrix,(AC$4+1),FALSE)*$E2832</f>
        <v>-17.702276870232428</v>
      </c>
    </row>
    <row r="2829" spans="2:29" hidden="1" outlineLevel="1">
      <c r="F2829" s="61" t="str">
        <f>F2832</f>
        <v>RB_GUP</v>
      </c>
      <c r="G2829" s="20" t="str">
        <f>$G$12</f>
        <v>DISTSEC</v>
      </c>
      <c r="H2829" s="24">
        <f t="shared" ca="1" si="1286"/>
        <v>-25426.052494820153</v>
      </c>
      <c r="I2829" s="25">
        <f ca="1">VLOOKUP(CONCATENATE($F2829," ",$G2829),AllocFactorMatrix,(I$4+1),FALSE)*$E2832</f>
        <v>-18983.135595139545</v>
      </c>
      <c r="J2829" s="25">
        <f ca="1">VLOOKUP(CONCATENATE($F2829," ",$G2829),AllocFactorMatrix,(J$4+1),FALSE)*$E2832</f>
        <v>-4261.4623901499772</v>
      </c>
      <c r="K2829" s="25">
        <f ca="1">VLOOKUP(CONCATENATE($F2829," ",$G2829),AllocFactorMatrix,(K$4+1),FALSE)*$E2832</f>
        <v>0</v>
      </c>
      <c r="L2829" s="25">
        <f ca="1">VLOOKUP(CONCATENATE($F2829," ",$G2829),AllocFactorMatrix,(L$4+1),FALSE)*$E2832</f>
        <v>0</v>
      </c>
      <c r="M2829" s="25">
        <f t="shared" ca="1" si="1287"/>
        <v>-4261.4623901499772</v>
      </c>
      <c r="N2829" s="25">
        <f ca="1">VLOOKUP(CONCATENATE($F2829," ",$G2829),AllocFactorMatrix,(N$4+1),FALSE)*$E2832</f>
        <v>-1502.2104173041837</v>
      </c>
      <c r="O2829" s="25">
        <f ca="1">VLOOKUP(CONCATENATE($F2829," ",$G2829),AllocFactorMatrix,(O$4+1),FALSE)*$E2832</f>
        <v>0</v>
      </c>
      <c r="P2829" s="25">
        <f ca="1">VLOOKUP(CONCATENATE($F2829," ",$G2829),AllocFactorMatrix,(P$4+1),FALSE)*$E2832</f>
        <v>0</v>
      </c>
      <c r="Q2829" s="25">
        <f ca="1">VLOOKUP(CONCATENATE($F2829," ",$G2829),AllocFactorMatrix,(Q$4+1),FALSE)*$E2832</f>
        <v>0</v>
      </c>
      <c r="R2829" s="25">
        <f t="shared" ca="1" si="1289"/>
        <v>-1502.2104173041837</v>
      </c>
      <c r="S2829" s="25">
        <f ca="1">VLOOKUP(CONCATENATE($F2829," ",$G2829),AllocFactorMatrix,(S$4+1),FALSE)*$E2832</f>
        <v>-66.488668948607881</v>
      </c>
      <c r="T2829" s="25">
        <f ca="1">VLOOKUP(CONCATENATE($F2829," ",$G2829),AllocFactorMatrix,(T$4+1),FALSE)*$E2832</f>
        <v>0</v>
      </c>
      <c r="U2829" s="25">
        <f ca="1">VLOOKUP(CONCATENATE($F2829," ",$G2829),AllocFactorMatrix,(U$4+1),FALSE)*$E2832</f>
        <v>0</v>
      </c>
      <c r="V2829" s="25">
        <f ca="1">VLOOKUP(CONCATENATE($F2829," ",$G2829),AllocFactorMatrix,(V$4+1),FALSE)*$E2832</f>
        <v>0</v>
      </c>
      <c r="W2829" s="25">
        <f t="shared" ca="1" si="1290"/>
        <v>-66.488668948607881</v>
      </c>
      <c r="X2829" s="25">
        <f ca="1">VLOOKUP(CONCATENATE($F2829," ",$G2829),AllocFactorMatrix,(X$4+1),FALSE)*$E2832</f>
        <v>-418.08756779943781</v>
      </c>
      <c r="Y2829" s="25">
        <f ca="1">VLOOKUP(CONCATENATE($F2829," ",$G2829),AllocFactorMatrix,(Y$4+1),FALSE)*$E2832</f>
        <v>0</v>
      </c>
      <c r="Z2829" s="25">
        <f t="shared" ca="1" si="1288"/>
        <v>-418.08756779943781</v>
      </c>
      <c r="AA2829" s="25">
        <f ca="1">VLOOKUP(CONCATENATE($F2829," ",$G2829),AllocFactorMatrix,(AA$4+1),FALSE)*$E2832</f>
        <v>-6.8174505915541088</v>
      </c>
      <c r="AB2829" s="25">
        <f ca="1">VLOOKUP(CONCATENATE($F2829," ",$G2829),AllocFactorMatrix,(AB$4+1),FALSE)*$E2832</f>
        <v>-150.53968344284968</v>
      </c>
      <c r="AC2829" s="25">
        <f ca="1">VLOOKUP(CONCATENATE($F2829," ",$G2829),AllocFactorMatrix,(AC$4+1),FALSE)*$E2832</f>
        <v>-37.310721443994495</v>
      </c>
    </row>
    <row r="2830" spans="2:29" hidden="1" outlineLevel="1">
      <c r="F2830" s="61" t="str">
        <f>F2832</f>
        <v>RB_GUP</v>
      </c>
      <c r="G2830" s="20" t="str">
        <f>$G$13</f>
        <v>ENERGY</v>
      </c>
      <c r="H2830" s="24">
        <f t="shared" ca="1" si="1286"/>
        <v>-3064.1046881163579</v>
      </c>
      <c r="I2830" s="25">
        <f ca="1">VLOOKUP(CONCATENATE($F2830," ",$G2830),AllocFactorMatrix,(I$4+1),FALSE)*$E2832</f>
        <v>-1113.9015778387841</v>
      </c>
      <c r="J2830" s="25">
        <f ca="1">VLOOKUP(CONCATENATE($F2830," ",$G2830),AllocFactorMatrix,(J$4+1),FALSE)*$E2832</f>
        <v>-359.52973120470796</v>
      </c>
      <c r="K2830" s="25">
        <f ca="1">VLOOKUP(CONCATENATE($F2830," ",$G2830),AllocFactorMatrix,(K$4+1),FALSE)*$E2832</f>
        <v>-4.1159333097606714</v>
      </c>
      <c r="L2830" s="25">
        <f ca="1">VLOOKUP(CONCATENATE($F2830," ",$G2830),AllocFactorMatrix,(L$4+1),FALSE)*$E2832</f>
        <v>-0.1043180748440897</v>
      </c>
      <c r="M2830" s="25">
        <f t="shared" ca="1" si="1287"/>
        <v>-363.74998258931276</v>
      </c>
      <c r="N2830" s="25">
        <f ca="1">VLOOKUP(CONCATENATE($F2830," ",$G2830),AllocFactorMatrix,(N$4+1),FALSE)*$E2832</f>
        <v>-173.98280032383724</v>
      </c>
      <c r="O2830" s="25">
        <f ca="1">VLOOKUP(CONCATENATE($F2830," ",$G2830),AllocFactorMatrix,(O$4+1),FALSE)*$E2832</f>
        <v>-48.563800362427372</v>
      </c>
      <c r="P2830" s="25">
        <f ca="1">VLOOKUP(CONCATENATE($F2830," ",$G2830),AllocFactorMatrix,(P$4+1),FALSE)*$E2832</f>
        <v>-3.8448328934877218</v>
      </c>
      <c r="Q2830" s="25">
        <f ca="1">VLOOKUP(CONCATENATE($F2830," ",$G2830),AllocFactorMatrix,(Q$4+1),FALSE)*$E2832</f>
        <v>-0.78817315279971634</v>
      </c>
      <c r="R2830" s="25">
        <f t="shared" ca="1" si="1289"/>
        <v>-227.17960673255206</v>
      </c>
      <c r="S2830" s="25">
        <f ca="1">VLOOKUP(CONCATENATE($F2830," ",$G2830),AllocFactorMatrix,(S$4+1),FALSE)*$E2832</f>
        <v>-11.593268111821043</v>
      </c>
      <c r="T2830" s="25">
        <f ca="1">VLOOKUP(CONCATENATE($F2830," ",$G2830),AllocFactorMatrix,(T$4+1),FALSE)*$E2832</f>
        <v>-138.54893602860724</v>
      </c>
      <c r="U2830" s="25">
        <f ca="1">VLOOKUP(CONCATENATE($F2830," ",$G2830),AllocFactorMatrix,(U$4+1),FALSE)*$E2832</f>
        <v>-979.47614994895571</v>
      </c>
      <c r="V2830" s="25">
        <f ca="1">VLOOKUP(CONCATENATE($F2830," ",$G2830),AllocFactorMatrix,(V$4+1),FALSE)*$E2832</f>
        <v>-156.97052122213449</v>
      </c>
      <c r="W2830" s="25">
        <f t="shared" ca="1" si="1290"/>
        <v>-1286.5888753115184</v>
      </c>
      <c r="X2830" s="25">
        <f ca="1">VLOOKUP(CONCATENATE($F2830," ",$G2830),AllocFactorMatrix,(X$4+1),FALSE)*$E2832</f>
        <v>-47.192115123808748</v>
      </c>
      <c r="Y2830" s="25">
        <f ca="1">VLOOKUP(CONCATENATE($F2830," ",$G2830),AllocFactorMatrix,(Y$4+1),FALSE)*$E2832</f>
        <v>-1.1091813795733179</v>
      </c>
      <c r="Z2830" s="25">
        <f t="shared" ca="1" si="1288"/>
        <v>-48.301296503382062</v>
      </c>
      <c r="AA2830" s="25">
        <f ca="1">VLOOKUP(CONCATENATE($F2830," ",$G2830),AllocFactorMatrix,(AA$4+1),FALSE)*$E2832</f>
        <v>-1.0835804281036447</v>
      </c>
      <c r="AB2830" s="25">
        <f ca="1">VLOOKUP(CONCATENATE($F2830," ",$G2830),AllocFactorMatrix,(AB$4+1),FALSE)*$E2832</f>
        <v>-18.645293136961566</v>
      </c>
      <c r="AC2830" s="25">
        <f ca="1">VLOOKUP(CONCATENATE($F2830," ",$G2830),AllocFactorMatrix,(AC$4+1),FALSE)*$E2832</f>
        <v>-4.6544755757426328</v>
      </c>
    </row>
    <row r="2831" spans="2:29" hidden="1" outlineLevel="1">
      <c r="F2831" s="61" t="str">
        <f>F2832</f>
        <v>RB_GUP</v>
      </c>
      <c r="G2831" s="20" t="str">
        <f>$G$14</f>
        <v>CUSTOMER</v>
      </c>
      <c r="H2831" s="24">
        <f t="shared" ca="1" si="1286"/>
        <v>-53273.350989181243</v>
      </c>
      <c r="I2831" s="25">
        <f ca="1">VLOOKUP(CONCATENATE($F2831," ",$G2831),AllocFactorMatrix,(I$4+1),FALSE)*$E2832</f>
        <v>-38626.856633327974</v>
      </c>
      <c r="J2831" s="25">
        <f ca="1">VLOOKUP(CONCATENATE($F2831," ",$G2831),AllocFactorMatrix,(J$4+1),FALSE)*$E2832</f>
        <v>-9417.5446049594721</v>
      </c>
      <c r="K2831" s="25">
        <f ca="1">VLOOKUP(CONCATENATE($F2831," ",$G2831),AllocFactorMatrix,(K$4+1),FALSE)*$E2832</f>
        <v>-76.417769116335691</v>
      </c>
      <c r="L2831" s="25">
        <f ca="1">VLOOKUP(CONCATENATE($F2831," ",$G2831),AllocFactorMatrix,(L$4+1),FALSE)*$E2832</f>
        <v>-10.840630437695973</v>
      </c>
      <c r="M2831" s="25">
        <f t="shared" ca="1" si="1287"/>
        <v>-9504.8030045135038</v>
      </c>
      <c r="N2831" s="25">
        <f ca="1">VLOOKUP(CONCATENATE($F2831," ",$G2831),AllocFactorMatrix,(N$4+1),FALSE)*$E2832</f>
        <v>-157.15014901491548</v>
      </c>
      <c r="O2831" s="25">
        <f ca="1">VLOOKUP(CONCATENATE($F2831," ",$G2831),AllocFactorMatrix,(O$4+1),FALSE)*$E2832</f>
        <v>-64.0597132565957</v>
      </c>
      <c r="P2831" s="25">
        <f ca="1">VLOOKUP(CONCATENATE($F2831," ",$G2831),AllocFactorMatrix,(P$4+1),FALSE)*$E2832</f>
        <v>-31.095261628006671</v>
      </c>
      <c r="Q2831" s="25">
        <f ca="1">VLOOKUP(CONCATENATE($F2831," ",$G2831),AllocFactorMatrix,(Q$4+1),FALSE)*$E2832</f>
        <v>-13.318719981403916</v>
      </c>
      <c r="R2831" s="25">
        <f t="shared" ca="1" si="1289"/>
        <v>-265.62384388092175</v>
      </c>
      <c r="S2831" s="25">
        <f ca="1">VLOOKUP(CONCATENATE($F2831," ",$G2831),AllocFactorMatrix,(S$4+1),FALSE)*$E2832</f>
        <v>-2.2635757327862671</v>
      </c>
      <c r="T2831" s="25">
        <f ca="1">VLOOKUP(CONCATENATE($F2831," ",$G2831),AllocFactorMatrix,(T$4+1),FALSE)*$E2832</f>
        <v>-39.875680840061406</v>
      </c>
      <c r="U2831" s="25">
        <f ca="1">VLOOKUP(CONCATENATE($F2831," ",$G2831),AllocFactorMatrix,(U$4+1),FALSE)*$E2832</f>
        <v>-80.626903209366404</v>
      </c>
      <c r="V2831" s="25">
        <f ca="1">VLOOKUP(CONCATENATE($F2831," ",$G2831),AllocFactorMatrix,(V$4+1),FALSE)*$E2832</f>
        <v>-19.979010068996526</v>
      </c>
      <c r="W2831" s="25">
        <f t="shared" ca="1" si="1290"/>
        <v>-142.74516985121059</v>
      </c>
      <c r="X2831" s="25">
        <f ca="1">VLOOKUP(CONCATENATE($F2831," ",$G2831),AllocFactorMatrix,(X$4+1),FALSE)*$E2832</f>
        <v>-53.186249546145419</v>
      </c>
      <c r="Y2831" s="25">
        <f ca="1">VLOOKUP(CONCATENATE($F2831," ",$G2831),AllocFactorMatrix,(Y$4+1),FALSE)*$E2832</f>
        <v>-0.81574631766248584</v>
      </c>
      <c r="Z2831" s="25">
        <f t="shared" ca="1" si="1288"/>
        <v>-54.001995863807906</v>
      </c>
      <c r="AA2831" s="25">
        <f ca="1">VLOOKUP(CONCATENATE($F2831," ",$G2831),AllocFactorMatrix,(AA$4+1),FALSE)*$E2832</f>
        <v>-3.1570151060708596</v>
      </c>
      <c r="AB2831" s="25">
        <f ca="1">VLOOKUP(CONCATENATE($F2831," ",$G2831),AllocFactorMatrix,(AB$4+1),FALSE)*$E2832</f>
        <v>-4058.2127218438541</v>
      </c>
      <c r="AC2831" s="25">
        <f ca="1">VLOOKUP(CONCATENATE($F2831," ",$G2831),AllocFactorMatrix,(AC$4+1),FALSE)*$E2832</f>
        <v>-617.95060479388462</v>
      </c>
    </row>
    <row r="2832" spans="2:29" collapsed="1">
      <c r="D2832" s="20" t="s">
        <v>240</v>
      </c>
      <c r="E2832" s="57">
        <f>-20513003+1336463+4477653+9346301+5248816+3674915-3877710</f>
        <v>-306565</v>
      </c>
      <c r="F2832" s="61" t="s">
        <v>73</v>
      </c>
      <c r="G2832" s="20" t="str">
        <f>$G$15</f>
        <v>TOTAL</v>
      </c>
      <c r="H2832" s="24">
        <f t="shared" ca="1" si="1286"/>
        <v>-306565.00000000012</v>
      </c>
      <c r="I2832" s="25">
        <f ca="1">VLOOKUP(CONCATENATE($F2832," ",$G2832),AllocFactorMatrix,(I$4+1),FALSE)*$E2832</f>
        <v>-178540.06005874788</v>
      </c>
      <c r="J2832" s="25">
        <f ca="1">VLOOKUP(CONCATENATE($F2832," ",$G2832),AllocFactorMatrix,(J$4+1),FALSE)*$E2832</f>
        <v>-44341.122104394715</v>
      </c>
      <c r="K2832" s="25">
        <f ca="1">VLOOKUP(CONCATENATE($F2832," ",$G2832),AllocFactorMatrix,(K$4+1),FALSE)*$E2832</f>
        <v>-434.47829391370931</v>
      </c>
      <c r="L2832" s="25">
        <f ca="1">VLOOKUP(CONCATENATE($F2832," ",$G2832),AllocFactorMatrix,(L$4+1),FALSE)*$E2832</f>
        <v>-17.217763998570543</v>
      </c>
      <c r="M2832" s="25">
        <f t="shared" ca="1" si="1287"/>
        <v>-44792.81816230699</v>
      </c>
      <c r="N2832" s="25">
        <f ca="1">VLOOKUP(CONCATENATE($F2832," ",$G2832),AllocFactorMatrix,(N$4+1),FALSE)*$E2832</f>
        <v>-14693.98464929096</v>
      </c>
      <c r="O2832" s="25">
        <f ca="1">VLOOKUP(CONCATENATE($F2832," ",$G2832),AllocFactorMatrix,(O$4+1),FALSE)*$E2832</f>
        <v>-3769.5019540121384</v>
      </c>
      <c r="P2832" s="25">
        <f ca="1">VLOOKUP(CONCATENATE($F2832," ",$G2832),AllocFactorMatrix,(P$4+1),FALSE)*$E2832</f>
        <v>-240.8019701029861</v>
      </c>
      <c r="Q2832" s="25">
        <f ca="1">VLOOKUP(CONCATENATE($F2832," ",$G2832),AllocFactorMatrix,(Q$4+1),FALSE)*$E2832</f>
        <v>-48.612390915118276</v>
      </c>
      <c r="R2832" s="25">
        <f t="shared" ca="1" si="1289"/>
        <v>-18752.900964321201</v>
      </c>
      <c r="S2832" s="25">
        <f ca="1">VLOOKUP(CONCATENATE($F2832," ",$G2832),AllocFactorMatrix,(S$4+1),FALSE)*$E2832</f>
        <v>-834.35787547853624</v>
      </c>
      <c r="T2832" s="25">
        <f ca="1">VLOOKUP(CONCATENATE($F2832," ",$G2832),AllocFactorMatrix,(T$4+1),FALSE)*$E2832</f>
        <v>-8609.3469395627435</v>
      </c>
      <c r="U2832" s="25">
        <f ca="1">VLOOKUP(CONCATENATE($F2832," ",$G2832),AllocFactorMatrix,(U$4+1),FALSE)*$E2832</f>
        <v>-40481.825143466478</v>
      </c>
      <c r="V2832" s="25">
        <f ca="1">VLOOKUP(CONCATENATE($F2832," ",$G2832),AllocFactorMatrix,(V$4+1),FALSE)*$E2832</f>
        <v>-5153.7167388402522</v>
      </c>
      <c r="W2832" s="25">
        <f t="shared" ca="1" si="1290"/>
        <v>-55079.246697348011</v>
      </c>
      <c r="X2832" s="25">
        <f ca="1">VLOOKUP(CONCATENATE($F2832," ",$G2832),AllocFactorMatrix,(X$4+1),FALSE)*$E2832</f>
        <v>-4008.9630794988389</v>
      </c>
      <c r="Y2832" s="25">
        <f ca="1">VLOOKUP(CONCATENATE($F2832," ",$G2832),AllocFactorMatrix,(Y$4+1),FALSE)*$E2832</f>
        <v>-85.897794790256768</v>
      </c>
      <c r="Z2832" s="25">
        <f t="shared" ca="1" si="1288"/>
        <v>-4094.8608742890956</v>
      </c>
      <c r="AA2832" s="25">
        <f ca="1">VLOOKUP(CONCATENATE($F2832," ",$G2832),AllocFactorMatrix,(AA$4+1),FALSE)*$E2832</f>
        <v>-71.253502237929993</v>
      </c>
      <c r="AB2832" s="25">
        <f ca="1">VLOOKUP(CONCATENATE($F2832," ",$G2832),AllocFactorMatrix,(AB$4+1),FALSE)*$E2832</f>
        <v>-4504.9344348594805</v>
      </c>
      <c r="AC2832" s="25">
        <f ca="1">VLOOKUP(CONCATENATE($F2832," ",$G2832),AllocFactorMatrix,(AC$4+1),FALSE)*$E2832</f>
        <v>-728.9253058894418</v>
      </c>
    </row>
    <row r="2833" spans="4:29" hidden="1" outlineLevel="1">
      <c r="F2833" s="61" t="str">
        <f>F2840</f>
        <v>BULK_TRANS</v>
      </c>
      <c r="G2833" s="20" t="str">
        <f>$G$8</f>
        <v>PRODUCTION</v>
      </c>
      <c r="H2833" s="24">
        <f t="shared" si="1286"/>
        <v>0</v>
      </c>
      <c r="I2833" s="25">
        <f>VLOOKUP(CONCATENATE($F2833," ",$G2833),AllocFactorMatrix,(I$4+1),FALSE)*$E2840</f>
        <v>0</v>
      </c>
      <c r="J2833" s="25">
        <f>VLOOKUP(CONCATENATE($F2833," ",$G2833),AllocFactorMatrix,(J$4+1),FALSE)*$E2840</f>
        <v>0</v>
      </c>
      <c r="K2833" s="25">
        <f>VLOOKUP(CONCATENATE($F2833," ",$G2833),AllocFactorMatrix,(K$4+1),FALSE)*$E2840</f>
        <v>0</v>
      </c>
      <c r="L2833" s="25">
        <f>VLOOKUP(CONCATENATE($F2833," ",$G2833),AllocFactorMatrix,(L$4+1),FALSE)*$E2840</f>
        <v>0</v>
      </c>
      <c r="M2833" s="25">
        <f t="shared" ref="M2833:M2840" si="1291">SUBTOTAL(9,J2833:L2833)</f>
        <v>0</v>
      </c>
      <c r="N2833" s="25">
        <f>VLOOKUP(CONCATENATE($F2833," ",$G2833),AllocFactorMatrix,(N$4+1),FALSE)*$E2840</f>
        <v>0</v>
      </c>
      <c r="O2833" s="25">
        <f>VLOOKUP(CONCATENATE($F2833," ",$G2833),AllocFactorMatrix,(O$4+1),FALSE)*$E2840</f>
        <v>0</v>
      </c>
      <c r="P2833" s="25">
        <f>VLOOKUP(CONCATENATE($F2833," ",$G2833),AllocFactorMatrix,(P$4+1),FALSE)*$E2840</f>
        <v>0</v>
      </c>
      <c r="Q2833" s="25">
        <f>VLOOKUP(CONCATENATE($F2833," ",$G2833),AllocFactorMatrix,(Q$4+1),FALSE)*$E2840</f>
        <v>0</v>
      </c>
      <c r="R2833" s="25">
        <f>SUBTOTAL(9,N2833:Q2833)</f>
        <v>0</v>
      </c>
      <c r="S2833" s="25">
        <f>VLOOKUP(CONCATENATE($F2833," ",$G2833),AllocFactorMatrix,(S$4+1),FALSE)*$E2840</f>
        <v>0</v>
      </c>
      <c r="T2833" s="25">
        <f>VLOOKUP(CONCATENATE($F2833," ",$G2833),AllocFactorMatrix,(T$4+1),FALSE)*$E2840</f>
        <v>0</v>
      </c>
      <c r="U2833" s="25">
        <f>VLOOKUP(CONCATENATE($F2833," ",$G2833),AllocFactorMatrix,(U$4+1),FALSE)*$E2840</f>
        <v>0</v>
      </c>
      <c r="V2833" s="25">
        <f>VLOOKUP(CONCATENATE($F2833," ",$G2833),AllocFactorMatrix,(V$4+1),FALSE)*$E2840</f>
        <v>0</v>
      </c>
      <c r="W2833" s="25">
        <f>SUBTOTAL(9,S2833:V2833)</f>
        <v>0</v>
      </c>
      <c r="X2833" s="25">
        <f>VLOOKUP(CONCATENATE($F2833," ",$G2833),AllocFactorMatrix,(X$4+1),FALSE)*$E2840</f>
        <v>0</v>
      </c>
      <c r="Y2833" s="25">
        <f>VLOOKUP(CONCATENATE($F2833," ",$G2833),AllocFactorMatrix,(Y$4+1),FALSE)*$E2840</f>
        <v>0</v>
      </c>
      <c r="Z2833" s="25">
        <f t="shared" ref="Z2833:Z2840" si="1292">SUBTOTAL(9,X2833:Y2833)</f>
        <v>0</v>
      </c>
      <c r="AA2833" s="25">
        <f>VLOOKUP(CONCATENATE($F2833," ",$G2833),AllocFactorMatrix,(AA$4+1),FALSE)*$E2840</f>
        <v>0</v>
      </c>
      <c r="AB2833" s="25">
        <f>VLOOKUP(CONCATENATE($F2833," ",$G2833),AllocFactorMatrix,(AB$4+1),FALSE)*$E2840</f>
        <v>0</v>
      </c>
      <c r="AC2833" s="25">
        <f>VLOOKUP(CONCATENATE($F2833," ",$G2833),AllocFactorMatrix,(AC$4+1),FALSE)*$E2840</f>
        <v>0</v>
      </c>
    </row>
    <row r="2834" spans="4:29" hidden="1" outlineLevel="1">
      <c r="F2834" s="61" t="str">
        <f>F2840</f>
        <v>BULK_TRANS</v>
      </c>
      <c r="G2834" s="20" t="str">
        <f>$G$9</f>
        <v>BULKTRAN</v>
      </c>
      <c r="H2834" s="24">
        <f t="shared" si="1286"/>
        <v>0</v>
      </c>
      <c r="I2834" s="25">
        <f>VLOOKUP(CONCATENATE($F2834," ",$G2834),AllocFactorMatrix,(I$4+1),FALSE)*$E2840</f>
        <v>0</v>
      </c>
      <c r="J2834" s="25">
        <f>VLOOKUP(CONCATENATE($F2834," ",$G2834),AllocFactorMatrix,(J$4+1),FALSE)*$E2840</f>
        <v>0</v>
      </c>
      <c r="K2834" s="25">
        <f>VLOOKUP(CONCATENATE($F2834," ",$G2834),AllocFactorMatrix,(K$4+1),FALSE)*$E2840</f>
        <v>0</v>
      </c>
      <c r="L2834" s="25">
        <f>VLOOKUP(CONCATENATE($F2834," ",$G2834),AllocFactorMatrix,(L$4+1),FALSE)*$E2840</f>
        <v>0</v>
      </c>
      <c r="M2834" s="25">
        <f t="shared" si="1291"/>
        <v>0</v>
      </c>
      <c r="N2834" s="25">
        <f>VLOOKUP(CONCATENATE($F2834," ",$G2834),AllocFactorMatrix,(N$4+1),FALSE)*$E2840</f>
        <v>0</v>
      </c>
      <c r="O2834" s="25">
        <f>VLOOKUP(CONCATENATE($F2834," ",$G2834),AllocFactorMatrix,(O$4+1),FALSE)*$E2840</f>
        <v>0</v>
      </c>
      <c r="P2834" s="25">
        <f>VLOOKUP(CONCATENATE($F2834," ",$G2834),AllocFactorMatrix,(P$4+1),FALSE)*$E2840</f>
        <v>0</v>
      </c>
      <c r="Q2834" s="25">
        <f>VLOOKUP(CONCATENATE($F2834," ",$G2834),AllocFactorMatrix,(Q$4+1),FALSE)*$E2840</f>
        <v>0</v>
      </c>
      <c r="R2834" s="25">
        <f t="shared" ref="R2834:R2840" si="1293">SUBTOTAL(9,N2834:Q2834)</f>
        <v>0</v>
      </c>
      <c r="S2834" s="25">
        <f>VLOOKUP(CONCATENATE($F2834," ",$G2834),AllocFactorMatrix,(S$4+1),FALSE)*$E2840</f>
        <v>0</v>
      </c>
      <c r="T2834" s="25">
        <f>VLOOKUP(CONCATENATE($F2834," ",$G2834),AllocFactorMatrix,(T$4+1),FALSE)*$E2840</f>
        <v>0</v>
      </c>
      <c r="U2834" s="25">
        <f>VLOOKUP(CONCATENATE($F2834," ",$G2834),AllocFactorMatrix,(U$4+1),FALSE)*$E2840</f>
        <v>0</v>
      </c>
      <c r="V2834" s="25">
        <f>VLOOKUP(CONCATENATE($F2834," ",$G2834),AllocFactorMatrix,(V$4+1),FALSE)*$E2840</f>
        <v>0</v>
      </c>
      <c r="W2834" s="25">
        <f t="shared" ref="W2834:W2840" si="1294">SUBTOTAL(9,S2834:V2834)</f>
        <v>0</v>
      </c>
      <c r="X2834" s="25">
        <f>VLOOKUP(CONCATENATE($F2834," ",$G2834),AllocFactorMatrix,(X$4+1),FALSE)*$E2840</f>
        <v>0</v>
      </c>
      <c r="Y2834" s="25">
        <f>VLOOKUP(CONCATENATE($F2834," ",$G2834),AllocFactorMatrix,(Y$4+1),FALSE)*$E2840</f>
        <v>0</v>
      </c>
      <c r="Z2834" s="25">
        <f t="shared" si="1292"/>
        <v>0</v>
      </c>
      <c r="AA2834" s="25">
        <f>VLOOKUP(CONCATENATE($F2834," ",$G2834),AllocFactorMatrix,(AA$4+1),FALSE)*$E2840</f>
        <v>0</v>
      </c>
      <c r="AB2834" s="25">
        <f>VLOOKUP(CONCATENATE($F2834," ",$G2834),AllocFactorMatrix,(AB$4+1),FALSE)*$E2840</f>
        <v>0</v>
      </c>
      <c r="AC2834" s="25">
        <f>VLOOKUP(CONCATENATE($F2834," ",$G2834),AllocFactorMatrix,(AC$4+1),FALSE)*$E2840</f>
        <v>0</v>
      </c>
    </row>
    <row r="2835" spans="4:29" hidden="1" outlineLevel="1">
      <c r="F2835" s="61" t="str">
        <f>F2840</f>
        <v>BULK_TRANS</v>
      </c>
      <c r="G2835" s="20" t="str">
        <f>$G$10</f>
        <v>SUBTRAN</v>
      </c>
      <c r="H2835" s="24">
        <f t="shared" si="1286"/>
        <v>0</v>
      </c>
      <c r="I2835" s="25">
        <f>VLOOKUP(CONCATENATE($F2835," ",$G2835),AllocFactorMatrix,(I$4+1),FALSE)*$E2840</f>
        <v>0</v>
      </c>
      <c r="J2835" s="25">
        <f>VLOOKUP(CONCATENATE($F2835," ",$G2835),AllocFactorMatrix,(J$4+1),FALSE)*$E2840</f>
        <v>0</v>
      </c>
      <c r="K2835" s="25">
        <f>VLOOKUP(CONCATENATE($F2835," ",$G2835),AllocFactorMatrix,(K$4+1),FALSE)*$E2840</f>
        <v>0</v>
      </c>
      <c r="L2835" s="25">
        <f>VLOOKUP(CONCATENATE($F2835," ",$G2835),AllocFactorMatrix,(L$4+1),FALSE)*$E2840</f>
        <v>0</v>
      </c>
      <c r="M2835" s="25">
        <f t="shared" si="1291"/>
        <v>0</v>
      </c>
      <c r="N2835" s="25">
        <f>VLOOKUP(CONCATENATE($F2835," ",$G2835),AllocFactorMatrix,(N$4+1),FALSE)*$E2840</f>
        <v>0</v>
      </c>
      <c r="O2835" s="25">
        <f>VLOOKUP(CONCATENATE($F2835," ",$G2835),AllocFactorMatrix,(O$4+1),FALSE)*$E2840</f>
        <v>0</v>
      </c>
      <c r="P2835" s="25">
        <f>VLOOKUP(CONCATENATE($F2835," ",$G2835),AllocFactorMatrix,(P$4+1),FALSE)*$E2840</f>
        <v>0</v>
      </c>
      <c r="Q2835" s="25">
        <f>VLOOKUP(CONCATENATE($F2835," ",$G2835),AllocFactorMatrix,(Q$4+1),FALSE)*$E2840</f>
        <v>0</v>
      </c>
      <c r="R2835" s="25">
        <f t="shared" si="1293"/>
        <v>0</v>
      </c>
      <c r="S2835" s="25">
        <f>VLOOKUP(CONCATENATE($F2835," ",$G2835),AllocFactorMatrix,(S$4+1),FALSE)*$E2840</f>
        <v>0</v>
      </c>
      <c r="T2835" s="25">
        <f>VLOOKUP(CONCATENATE($F2835," ",$G2835),AllocFactorMatrix,(T$4+1),FALSE)*$E2840</f>
        <v>0</v>
      </c>
      <c r="U2835" s="25">
        <f>VLOOKUP(CONCATENATE($F2835," ",$G2835),AllocFactorMatrix,(U$4+1),FALSE)*$E2840</f>
        <v>0</v>
      </c>
      <c r="V2835" s="25">
        <f>VLOOKUP(CONCATENATE($F2835," ",$G2835),AllocFactorMatrix,(V$4+1),FALSE)*$E2840</f>
        <v>0</v>
      </c>
      <c r="W2835" s="25">
        <f t="shared" si="1294"/>
        <v>0</v>
      </c>
      <c r="X2835" s="25">
        <f>VLOOKUP(CONCATENATE($F2835," ",$G2835),AllocFactorMatrix,(X$4+1),FALSE)*$E2840</f>
        <v>0</v>
      </c>
      <c r="Y2835" s="25">
        <f>VLOOKUP(CONCATENATE($F2835," ",$G2835),AllocFactorMatrix,(Y$4+1),FALSE)*$E2840</f>
        <v>0</v>
      </c>
      <c r="Z2835" s="25">
        <f t="shared" si="1292"/>
        <v>0</v>
      </c>
      <c r="AA2835" s="25">
        <f>VLOOKUP(CONCATENATE($F2835," ",$G2835),AllocFactorMatrix,(AA$4+1),FALSE)*$E2840</f>
        <v>0</v>
      </c>
      <c r="AB2835" s="25">
        <f>VLOOKUP(CONCATENATE($F2835," ",$G2835),AllocFactorMatrix,(AB$4+1),FALSE)*$E2840</f>
        <v>0</v>
      </c>
      <c r="AC2835" s="25">
        <f>VLOOKUP(CONCATENATE($F2835," ",$G2835),AllocFactorMatrix,(AC$4+1),FALSE)*$E2840</f>
        <v>0</v>
      </c>
    </row>
    <row r="2836" spans="4:29" hidden="1" outlineLevel="1">
      <c r="F2836" s="61" t="str">
        <f>F2840</f>
        <v>BULK_TRANS</v>
      </c>
      <c r="G2836" s="20" t="str">
        <f>$G$11</f>
        <v>DISTPRI</v>
      </c>
      <c r="H2836" s="24">
        <f t="shared" si="1286"/>
        <v>0</v>
      </c>
      <c r="I2836" s="25">
        <f>VLOOKUP(CONCATENATE($F2836," ",$G2836),AllocFactorMatrix,(I$4+1),FALSE)*$E2840</f>
        <v>0</v>
      </c>
      <c r="J2836" s="25">
        <f>VLOOKUP(CONCATENATE($F2836," ",$G2836),AllocFactorMatrix,(J$4+1),FALSE)*$E2840</f>
        <v>0</v>
      </c>
      <c r="K2836" s="25">
        <f>VLOOKUP(CONCATENATE($F2836," ",$G2836),AllocFactorMatrix,(K$4+1),FALSE)*$E2840</f>
        <v>0</v>
      </c>
      <c r="L2836" s="25">
        <f>VLOOKUP(CONCATENATE($F2836," ",$G2836),AllocFactorMatrix,(L$4+1),FALSE)*$E2840</f>
        <v>0</v>
      </c>
      <c r="M2836" s="25">
        <f t="shared" si="1291"/>
        <v>0</v>
      </c>
      <c r="N2836" s="25">
        <f>VLOOKUP(CONCATENATE($F2836," ",$G2836),AllocFactorMatrix,(N$4+1),FALSE)*$E2840</f>
        <v>0</v>
      </c>
      <c r="O2836" s="25">
        <f>VLOOKUP(CONCATENATE($F2836," ",$G2836),AllocFactorMatrix,(O$4+1),FALSE)*$E2840</f>
        <v>0</v>
      </c>
      <c r="P2836" s="25">
        <f>VLOOKUP(CONCATENATE($F2836," ",$G2836),AllocFactorMatrix,(P$4+1),FALSE)*$E2840</f>
        <v>0</v>
      </c>
      <c r="Q2836" s="25">
        <f>VLOOKUP(CONCATENATE($F2836," ",$G2836),AllocFactorMatrix,(Q$4+1),FALSE)*$E2840</f>
        <v>0</v>
      </c>
      <c r="R2836" s="25">
        <f t="shared" si="1293"/>
        <v>0</v>
      </c>
      <c r="S2836" s="25">
        <f>VLOOKUP(CONCATENATE($F2836," ",$G2836),AllocFactorMatrix,(S$4+1),FALSE)*$E2840</f>
        <v>0</v>
      </c>
      <c r="T2836" s="25">
        <f>VLOOKUP(CONCATENATE($F2836," ",$G2836),AllocFactorMatrix,(T$4+1),FALSE)*$E2840</f>
        <v>0</v>
      </c>
      <c r="U2836" s="25">
        <f>VLOOKUP(CONCATENATE($F2836," ",$G2836),AllocFactorMatrix,(U$4+1),FALSE)*$E2840</f>
        <v>0</v>
      </c>
      <c r="V2836" s="25">
        <f>VLOOKUP(CONCATENATE($F2836," ",$G2836),AllocFactorMatrix,(V$4+1),FALSE)*$E2840</f>
        <v>0</v>
      </c>
      <c r="W2836" s="25">
        <f t="shared" si="1294"/>
        <v>0</v>
      </c>
      <c r="X2836" s="25">
        <f>VLOOKUP(CONCATENATE($F2836," ",$G2836),AllocFactorMatrix,(X$4+1),FALSE)*$E2840</f>
        <v>0</v>
      </c>
      <c r="Y2836" s="25">
        <f>VLOOKUP(CONCATENATE($F2836," ",$G2836),AllocFactorMatrix,(Y$4+1),FALSE)*$E2840</f>
        <v>0</v>
      </c>
      <c r="Z2836" s="25">
        <f t="shared" si="1292"/>
        <v>0</v>
      </c>
      <c r="AA2836" s="25">
        <f>VLOOKUP(CONCATENATE($F2836," ",$G2836),AllocFactorMatrix,(AA$4+1),FALSE)*$E2840</f>
        <v>0</v>
      </c>
      <c r="AB2836" s="25">
        <f>VLOOKUP(CONCATENATE($F2836," ",$G2836),AllocFactorMatrix,(AB$4+1),FALSE)*$E2840</f>
        <v>0</v>
      </c>
      <c r="AC2836" s="25">
        <f>VLOOKUP(CONCATENATE($F2836," ",$G2836),AllocFactorMatrix,(AC$4+1),FALSE)*$E2840</f>
        <v>0</v>
      </c>
    </row>
    <row r="2837" spans="4:29" hidden="1" outlineLevel="1">
      <c r="F2837" s="61" t="str">
        <f>F2840</f>
        <v>BULK_TRANS</v>
      </c>
      <c r="G2837" s="20" t="str">
        <f>$G$12</f>
        <v>DISTSEC</v>
      </c>
      <c r="H2837" s="24">
        <f t="shared" si="1286"/>
        <v>0</v>
      </c>
      <c r="I2837" s="25">
        <f>VLOOKUP(CONCATENATE($F2837," ",$G2837),AllocFactorMatrix,(I$4+1),FALSE)*$E2840</f>
        <v>0</v>
      </c>
      <c r="J2837" s="25">
        <f>VLOOKUP(CONCATENATE($F2837," ",$G2837),AllocFactorMatrix,(J$4+1),FALSE)*$E2840</f>
        <v>0</v>
      </c>
      <c r="K2837" s="25">
        <f>VLOOKUP(CONCATENATE($F2837," ",$G2837),AllocFactorMatrix,(K$4+1),FALSE)*$E2840</f>
        <v>0</v>
      </c>
      <c r="L2837" s="25">
        <f>VLOOKUP(CONCATENATE($F2837," ",$G2837),AllocFactorMatrix,(L$4+1),FALSE)*$E2840</f>
        <v>0</v>
      </c>
      <c r="M2837" s="25">
        <f t="shared" si="1291"/>
        <v>0</v>
      </c>
      <c r="N2837" s="25">
        <f>VLOOKUP(CONCATENATE($F2837," ",$G2837),AllocFactorMatrix,(N$4+1),FALSE)*$E2840</f>
        <v>0</v>
      </c>
      <c r="O2837" s="25">
        <f>VLOOKUP(CONCATENATE($F2837," ",$G2837),AllocFactorMatrix,(O$4+1),FALSE)*$E2840</f>
        <v>0</v>
      </c>
      <c r="P2837" s="25">
        <f>VLOOKUP(CONCATENATE($F2837," ",$G2837),AllocFactorMatrix,(P$4+1),FALSE)*$E2840</f>
        <v>0</v>
      </c>
      <c r="Q2837" s="25">
        <f>VLOOKUP(CONCATENATE($F2837," ",$G2837),AllocFactorMatrix,(Q$4+1),FALSE)*$E2840</f>
        <v>0</v>
      </c>
      <c r="R2837" s="25">
        <f t="shared" si="1293"/>
        <v>0</v>
      </c>
      <c r="S2837" s="25">
        <f>VLOOKUP(CONCATENATE($F2837," ",$G2837),AllocFactorMatrix,(S$4+1),FALSE)*$E2840</f>
        <v>0</v>
      </c>
      <c r="T2837" s="25">
        <f>VLOOKUP(CONCATENATE($F2837," ",$G2837),AllocFactorMatrix,(T$4+1),FALSE)*$E2840</f>
        <v>0</v>
      </c>
      <c r="U2837" s="25">
        <f>VLOOKUP(CONCATENATE($F2837," ",$G2837),AllocFactorMatrix,(U$4+1),FALSE)*$E2840</f>
        <v>0</v>
      </c>
      <c r="V2837" s="25">
        <f>VLOOKUP(CONCATENATE($F2837," ",$G2837),AllocFactorMatrix,(V$4+1),FALSE)*$E2840</f>
        <v>0</v>
      </c>
      <c r="W2837" s="25">
        <f t="shared" si="1294"/>
        <v>0</v>
      </c>
      <c r="X2837" s="25">
        <f>VLOOKUP(CONCATENATE($F2837," ",$G2837),AllocFactorMatrix,(X$4+1),FALSE)*$E2840</f>
        <v>0</v>
      </c>
      <c r="Y2837" s="25">
        <f>VLOOKUP(CONCATENATE($F2837," ",$G2837),AllocFactorMatrix,(Y$4+1),FALSE)*$E2840</f>
        <v>0</v>
      </c>
      <c r="Z2837" s="25">
        <f t="shared" si="1292"/>
        <v>0</v>
      </c>
      <c r="AA2837" s="25">
        <f>VLOOKUP(CONCATENATE($F2837," ",$G2837),AllocFactorMatrix,(AA$4+1),FALSE)*$E2840</f>
        <v>0</v>
      </c>
      <c r="AB2837" s="25">
        <f>VLOOKUP(CONCATENATE($F2837," ",$G2837),AllocFactorMatrix,(AB$4+1),FALSE)*$E2840</f>
        <v>0</v>
      </c>
      <c r="AC2837" s="25">
        <f>VLOOKUP(CONCATENATE($F2837," ",$G2837),AllocFactorMatrix,(AC$4+1),FALSE)*$E2840</f>
        <v>0</v>
      </c>
    </row>
    <row r="2838" spans="4:29" hidden="1" outlineLevel="1">
      <c r="F2838" s="61" t="str">
        <f>F2840</f>
        <v>BULK_TRANS</v>
      </c>
      <c r="G2838" s="20" t="str">
        <f>$G$13</f>
        <v>ENERGY</v>
      </c>
      <c r="H2838" s="24">
        <f t="shared" si="1286"/>
        <v>0</v>
      </c>
      <c r="I2838" s="25">
        <f>VLOOKUP(CONCATENATE($F2838," ",$G2838),AllocFactorMatrix,(I$4+1),FALSE)*$E2840</f>
        <v>0</v>
      </c>
      <c r="J2838" s="25">
        <f>VLOOKUP(CONCATENATE($F2838," ",$G2838),AllocFactorMatrix,(J$4+1),FALSE)*$E2840</f>
        <v>0</v>
      </c>
      <c r="K2838" s="25">
        <f>VLOOKUP(CONCATENATE($F2838," ",$G2838),AllocFactorMatrix,(K$4+1),FALSE)*$E2840</f>
        <v>0</v>
      </c>
      <c r="L2838" s="25">
        <f>VLOOKUP(CONCATENATE($F2838," ",$G2838),AllocFactorMatrix,(L$4+1),FALSE)*$E2840</f>
        <v>0</v>
      </c>
      <c r="M2838" s="25">
        <f t="shared" si="1291"/>
        <v>0</v>
      </c>
      <c r="N2838" s="25">
        <f>VLOOKUP(CONCATENATE($F2838," ",$G2838),AllocFactorMatrix,(N$4+1),FALSE)*$E2840</f>
        <v>0</v>
      </c>
      <c r="O2838" s="25">
        <f>VLOOKUP(CONCATENATE($F2838," ",$G2838),AllocFactorMatrix,(O$4+1),FALSE)*$E2840</f>
        <v>0</v>
      </c>
      <c r="P2838" s="25">
        <f>VLOOKUP(CONCATENATE($F2838," ",$G2838),AllocFactorMatrix,(P$4+1),FALSE)*$E2840</f>
        <v>0</v>
      </c>
      <c r="Q2838" s="25">
        <f>VLOOKUP(CONCATENATE($F2838," ",$G2838),AllocFactorMatrix,(Q$4+1),FALSE)*$E2840</f>
        <v>0</v>
      </c>
      <c r="R2838" s="25">
        <f t="shared" si="1293"/>
        <v>0</v>
      </c>
      <c r="S2838" s="25">
        <f>VLOOKUP(CONCATENATE($F2838," ",$G2838),AllocFactorMatrix,(S$4+1),FALSE)*$E2840</f>
        <v>0</v>
      </c>
      <c r="T2838" s="25">
        <f>VLOOKUP(CONCATENATE($F2838," ",$G2838),AllocFactorMatrix,(T$4+1),FALSE)*$E2840</f>
        <v>0</v>
      </c>
      <c r="U2838" s="25">
        <f>VLOOKUP(CONCATENATE($F2838," ",$G2838),AllocFactorMatrix,(U$4+1),FALSE)*$E2840</f>
        <v>0</v>
      </c>
      <c r="V2838" s="25">
        <f>VLOOKUP(CONCATENATE($F2838," ",$G2838),AllocFactorMatrix,(V$4+1),FALSE)*$E2840</f>
        <v>0</v>
      </c>
      <c r="W2838" s="25">
        <f t="shared" si="1294"/>
        <v>0</v>
      </c>
      <c r="X2838" s="25">
        <f>VLOOKUP(CONCATENATE($F2838," ",$G2838),AllocFactorMatrix,(X$4+1),FALSE)*$E2840</f>
        <v>0</v>
      </c>
      <c r="Y2838" s="25">
        <f>VLOOKUP(CONCATENATE($F2838," ",$G2838),AllocFactorMatrix,(Y$4+1),FALSE)*$E2840</f>
        <v>0</v>
      </c>
      <c r="Z2838" s="25">
        <f t="shared" si="1292"/>
        <v>0</v>
      </c>
      <c r="AA2838" s="25">
        <f>VLOOKUP(CONCATENATE($F2838," ",$G2838),AllocFactorMatrix,(AA$4+1),FALSE)*$E2840</f>
        <v>0</v>
      </c>
      <c r="AB2838" s="25">
        <f>VLOOKUP(CONCATENATE($F2838," ",$G2838),AllocFactorMatrix,(AB$4+1),FALSE)*$E2840</f>
        <v>0</v>
      </c>
      <c r="AC2838" s="25">
        <f>VLOOKUP(CONCATENATE($F2838," ",$G2838),AllocFactorMatrix,(AC$4+1),FALSE)*$E2840</f>
        <v>0</v>
      </c>
    </row>
    <row r="2839" spans="4:29" hidden="1" outlineLevel="1">
      <c r="F2839" s="61" t="str">
        <f>F2840</f>
        <v>BULK_TRANS</v>
      </c>
      <c r="G2839" s="20" t="str">
        <f>$G$14</f>
        <v>CUSTOMER</v>
      </c>
      <c r="H2839" s="24">
        <f t="shared" si="1286"/>
        <v>0</v>
      </c>
      <c r="I2839" s="25">
        <f>VLOOKUP(CONCATENATE($F2839," ",$G2839),AllocFactorMatrix,(I$4+1),FALSE)*$E2840</f>
        <v>0</v>
      </c>
      <c r="J2839" s="25">
        <f>VLOOKUP(CONCATENATE($F2839," ",$G2839),AllocFactorMatrix,(J$4+1),FALSE)*$E2840</f>
        <v>0</v>
      </c>
      <c r="K2839" s="25">
        <f>VLOOKUP(CONCATENATE($F2839," ",$G2839),AllocFactorMatrix,(K$4+1),FALSE)*$E2840</f>
        <v>0</v>
      </c>
      <c r="L2839" s="25">
        <f>VLOOKUP(CONCATENATE($F2839," ",$G2839),AllocFactorMatrix,(L$4+1),FALSE)*$E2840</f>
        <v>0</v>
      </c>
      <c r="M2839" s="25">
        <f t="shared" si="1291"/>
        <v>0</v>
      </c>
      <c r="N2839" s="25">
        <f>VLOOKUP(CONCATENATE($F2839," ",$G2839),AllocFactorMatrix,(N$4+1),FALSE)*$E2840</f>
        <v>0</v>
      </c>
      <c r="O2839" s="25">
        <f>VLOOKUP(CONCATENATE($F2839," ",$G2839),AllocFactorMatrix,(O$4+1),FALSE)*$E2840</f>
        <v>0</v>
      </c>
      <c r="P2839" s="25">
        <f>VLOOKUP(CONCATENATE($F2839," ",$G2839),AllocFactorMatrix,(P$4+1),FALSE)*$E2840</f>
        <v>0</v>
      </c>
      <c r="Q2839" s="25">
        <f>VLOOKUP(CONCATENATE($F2839," ",$G2839),AllocFactorMatrix,(Q$4+1),FALSE)*$E2840</f>
        <v>0</v>
      </c>
      <c r="R2839" s="25">
        <f t="shared" si="1293"/>
        <v>0</v>
      </c>
      <c r="S2839" s="25">
        <f>VLOOKUP(CONCATENATE($F2839," ",$G2839),AllocFactorMatrix,(S$4+1),FALSE)*$E2840</f>
        <v>0</v>
      </c>
      <c r="T2839" s="25">
        <f>VLOOKUP(CONCATENATE($F2839," ",$G2839),AllocFactorMatrix,(T$4+1),FALSE)*$E2840</f>
        <v>0</v>
      </c>
      <c r="U2839" s="25">
        <f>VLOOKUP(CONCATENATE($F2839," ",$G2839),AllocFactorMatrix,(U$4+1),FALSE)*$E2840</f>
        <v>0</v>
      </c>
      <c r="V2839" s="25">
        <f>VLOOKUP(CONCATENATE($F2839," ",$G2839),AllocFactorMatrix,(V$4+1),FALSE)*$E2840</f>
        <v>0</v>
      </c>
      <c r="W2839" s="25">
        <f t="shared" si="1294"/>
        <v>0</v>
      </c>
      <c r="X2839" s="25">
        <f>VLOOKUP(CONCATENATE($F2839," ",$G2839),AllocFactorMatrix,(X$4+1),FALSE)*$E2840</f>
        <v>0</v>
      </c>
      <c r="Y2839" s="25">
        <f>VLOOKUP(CONCATENATE($F2839," ",$G2839),AllocFactorMatrix,(Y$4+1),FALSE)*$E2840</f>
        <v>0</v>
      </c>
      <c r="Z2839" s="25">
        <f t="shared" si="1292"/>
        <v>0</v>
      </c>
      <c r="AA2839" s="25">
        <f>VLOOKUP(CONCATENATE($F2839," ",$G2839),AllocFactorMatrix,(AA$4+1),FALSE)*$E2840</f>
        <v>0</v>
      </c>
      <c r="AB2839" s="25">
        <f>VLOOKUP(CONCATENATE($F2839," ",$G2839),AllocFactorMatrix,(AB$4+1),FALSE)*$E2840</f>
        <v>0</v>
      </c>
      <c r="AC2839" s="25">
        <f>VLOOKUP(CONCATENATE($F2839," ",$G2839),AllocFactorMatrix,(AC$4+1),FALSE)*$E2840</f>
        <v>0</v>
      </c>
    </row>
    <row r="2840" spans="4:29" collapsed="1">
      <c r="D2840" s="20" t="s">
        <v>241</v>
      </c>
      <c r="E2840" s="22">
        <v>0</v>
      </c>
      <c r="F2840" s="61" t="s">
        <v>33</v>
      </c>
      <c r="G2840" s="20" t="str">
        <f>$G$15</f>
        <v>TOTAL</v>
      </c>
      <c r="H2840" s="24">
        <f t="shared" si="1286"/>
        <v>0</v>
      </c>
      <c r="I2840" s="25">
        <f>VLOOKUP(CONCATENATE($F2840," ",$G2840),AllocFactorMatrix,(I$4+1),FALSE)*$E2840</f>
        <v>0</v>
      </c>
      <c r="J2840" s="25">
        <f>VLOOKUP(CONCATENATE($F2840," ",$G2840),AllocFactorMatrix,(J$4+1),FALSE)*$E2840</f>
        <v>0</v>
      </c>
      <c r="K2840" s="25">
        <f>VLOOKUP(CONCATENATE($F2840," ",$G2840),AllocFactorMatrix,(K$4+1),FALSE)*$E2840</f>
        <v>0</v>
      </c>
      <c r="L2840" s="25">
        <f>VLOOKUP(CONCATENATE($F2840," ",$G2840),AllocFactorMatrix,(L$4+1),FALSE)*$E2840</f>
        <v>0</v>
      </c>
      <c r="M2840" s="25">
        <f t="shared" si="1291"/>
        <v>0</v>
      </c>
      <c r="N2840" s="25">
        <f>VLOOKUP(CONCATENATE($F2840," ",$G2840),AllocFactorMatrix,(N$4+1),FALSE)*$E2840</f>
        <v>0</v>
      </c>
      <c r="O2840" s="25">
        <f>VLOOKUP(CONCATENATE($F2840," ",$G2840),AllocFactorMatrix,(O$4+1),FALSE)*$E2840</f>
        <v>0</v>
      </c>
      <c r="P2840" s="25">
        <f>VLOOKUP(CONCATENATE($F2840," ",$G2840),AllocFactorMatrix,(P$4+1),FALSE)*$E2840</f>
        <v>0</v>
      </c>
      <c r="Q2840" s="25">
        <f>VLOOKUP(CONCATENATE($F2840," ",$G2840),AllocFactorMatrix,(Q$4+1),FALSE)*$E2840</f>
        <v>0</v>
      </c>
      <c r="R2840" s="25">
        <f t="shared" si="1293"/>
        <v>0</v>
      </c>
      <c r="S2840" s="25">
        <f>VLOOKUP(CONCATENATE($F2840," ",$G2840),AllocFactorMatrix,(S$4+1),FALSE)*$E2840</f>
        <v>0</v>
      </c>
      <c r="T2840" s="25">
        <f>VLOOKUP(CONCATENATE($F2840," ",$G2840),AllocFactorMatrix,(T$4+1),FALSE)*$E2840</f>
        <v>0</v>
      </c>
      <c r="U2840" s="25">
        <f>VLOOKUP(CONCATENATE($F2840," ",$G2840),AllocFactorMatrix,(U$4+1),FALSE)*$E2840</f>
        <v>0</v>
      </c>
      <c r="V2840" s="25">
        <f>VLOOKUP(CONCATENATE($F2840," ",$G2840),AllocFactorMatrix,(V$4+1),FALSE)*$E2840</f>
        <v>0</v>
      </c>
      <c r="W2840" s="25">
        <f t="shared" si="1294"/>
        <v>0</v>
      </c>
      <c r="X2840" s="25">
        <f>VLOOKUP(CONCATENATE($F2840," ",$G2840),AllocFactorMatrix,(X$4+1),FALSE)*$E2840</f>
        <v>0</v>
      </c>
      <c r="Y2840" s="25">
        <f>VLOOKUP(CONCATENATE($F2840," ",$G2840),AllocFactorMatrix,(Y$4+1),FALSE)*$E2840</f>
        <v>0</v>
      </c>
      <c r="Z2840" s="25">
        <f t="shared" si="1292"/>
        <v>0</v>
      </c>
      <c r="AA2840" s="25">
        <f>VLOOKUP(CONCATENATE($F2840," ",$G2840),AllocFactorMatrix,(AA$4+1),FALSE)*$E2840</f>
        <v>0</v>
      </c>
      <c r="AB2840" s="25">
        <f>VLOOKUP(CONCATENATE($F2840," ",$G2840),AllocFactorMatrix,(AB$4+1),FALSE)*$E2840</f>
        <v>0</v>
      </c>
      <c r="AC2840" s="25">
        <f>VLOOKUP(CONCATENATE($F2840," ",$G2840),AllocFactorMatrix,(AC$4+1),FALSE)*$E2840</f>
        <v>0</v>
      </c>
    </row>
    <row r="2841" spans="4:29" hidden="1" outlineLevel="1">
      <c r="F2841" s="61" t="str">
        <f>F2848</f>
        <v>RB_GUP_CWIP</v>
      </c>
      <c r="G2841" s="20" t="str">
        <f>$G$8</f>
        <v>PRODUCTION</v>
      </c>
      <c r="H2841" s="24">
        <f t="shared" ca="1" si="1286"/>
        <v>0</v>
      </c>
      <c r="I2841" s="25">
        <f ca="1">VLOOKUP(CONCATENATE($F2841," ",$G2841),AllocFactorMatrix,(I$4+1),FALSE)*$E2848</f>
        <v>0</v>
      </c>
      <c r="J2841" s="25">
        <f ca="1">VLOOKUP(CONCATENATE($F2841," ",$G2841),AllocFactorMatrix,(J$4+1),FALSE)*$E2848</f>
        <v>0</v>
      </c>
      <c r="K2841" s="25">
        <f ca="1">VLOOKUP(CONCATENATE($F2841," ",$G2841),AllocFactorMatrix,(K$4+1),FALSE)*$E2848</f>
        <v>0</v>
      </c>
      <c r="L2841" s="25">
        <f ca="1">VLOOKUP(CONCATENATE($F2841," ",$G2841),AllocFactorMatrix,(L$4+1),FALSE)*$E2848</f>
        <v>0</v>
      </c>
      <c r="M2841" s="25">
        <f t="shared" ref="M2841:M2848" ca="1" si="1295">SUBTOTAL(9,J2841:L2841)</f>
        <v>0</v>
      </c>
      <c r="N2841" s="25">
        <f ca="1">VLOOKUP(CONCATENATE($F2841," ",$G2841),AllocFactorMatrix,(N$4+1),FALSE)*$E2848</f>
        <v>0</v>
      </c>
      <c r="O2841" s="25">
        <f ca="1">VLOOKUP(CONCATENATE($F2841," ",$G2841),AllocFactorMatrix,(O$4+1),FALSE)*$E2848</f>
        <v>0</v>
      </c>
      <c r="P2841" s="25">
        <f ca="1">VLOOKUP(CONCATENATE($F2841," ",$G2841),AllocFactorMatrix,(P$4+1),FALSE)*$E2848</f>
        <v>0</v>
      </c>
      <c r="Q2841" s="25">
        <f ca="1">VLOOKUP(CONCATENATE($F2841," ",$G2841),AllocFactorMatrix,(Q$4+1),FALSE)*$E2848</f>
        <v>0</v>
      </c>
      <c r="R2841" s="25">
        <f ca="1">SUBTOTAL(9,N2841:Q2841)</f>
        <v>0</v>
      </c>
      <c r="S2841" s="25">
        <f ca="1">VLOOKUP(CONCATENATE($F2841," ",$G2841),AllocFactorMatrix,(S$4+1),FALSE)*$E2848</f>
        <v>0</v>
      </c>
      <c r="T2841" s="25">
        <f ca="1">VLOOKUP(CONCATENATE($F2841," ",$G2841),AllocFactorMatrix,(T$4+1),FALSE)*$E2848</f>
        <v>0</v>
      </c>
      <c r="U2841" s="25">
        <f ca="1">VLOOKUP(CONCATENATE($F2841," ",$G2841),AllocFactorMatrix,(U$4+1),FALSE)*$E2848</f>
        <v>0</v>
      </c>
      <c r="V2841" s="25">
        <f ca="1">VLOOKUP(CONCATENATE($F2841," ",$G2841),AllocFactorMatrix,(V$4+1),FALSE)*$E2848</f>
        <v>0</v>
      </c>
      <c r="W2841" s="25">
        <f ca="1">SUBTOTAL(9,S2841:V2841)</f>
        <v>0</v>
      </c>
      <c r="X2841" s="25">
        <f ca="1">VLOOKUP(CONCATENATE($F2841," ",$G2841),AllocFactorMatrix,(X$4+1),FALSE)*$E2848</f>
        <v>0</v>
      </c>
      <c r="Y2841" s="25">
        <f ca="1">VLOOKUP(CONCATENATE($F2841," ",$G2841),AllocFactorMatrix,(Y$4+1),FALSE)*$E2848</f>
        <v>0</v>
      </c>
      <c r="Z2841" s="25">
        <f t="shared" ref="Z2841:Z2848" ca="1" si="1296">SUBTOTAL(9,X2841:Y2841)</f>
        <v>0</v>
      </c>
      <c r="AA2841" s="25">
        <f ca="1">VLOOKUP(CONCATENATE($F2841," ",$G2841),AllocFactorMatrix,(AA$4+1),FALSE)*$E2848</f>
        <v>0</v>
      </c>
      <c r="AB2841" s="25">
        <f ca="1">VLOOKUP(CONCATENATE($F2841," ",$G2841),AllocFactorMatrix,(AB$4+1),FALSE)*$E2848</f>
        <v>0</v>
      </c>
      <c r="AC2841" s="25">
        <f ca="1">VLOOKUP(CONCATENATE($F2841," ",$G2841),AllocFactorMatrix,(AC$4+1),FALSE)*$E2848</f>
        <v>0</v>
      </c>
    </row>
    <row r="2842" spans="4:29" hidden="1" outlineLevel="1">
      <c r="F2842" s="61" t="str">
        <f>F2848</f>
        <v>RB_GUP_CWIP</v>
      </c>
      <c r="G2842" s="20" t="str">
        <f>$G$9</f>
        <v>BULKTRAN</v>
      </c>
      <c r="H2842" s="24">
        <f t="shared" ca="1" si="1286"/>
        <v>0</v>
      </c>
      <c r="I2842" s="25">
        <f ca="1">VLOOKUP(CONCATENATE($F2842," ",$G2842),AllocFactorMatrix,(I$4+1),FALSE)*$E2848</f>
        <v>0</v>
      </c>
      <c r="J2842" s="25">
        <f ca="1">VLOOKUP(CONCATENATE($F2842," ",$G2842),AllocFactorMatrix,(J$4+1),FALSE)*$E2848</f>
        <v>0</v>
      </c>
      <c r="K2842" s="25">
        <f ca="1">VLOOKUP(CONCATENATE($F2842," ",$G2842),AllocFactorMatrix,(K$4+1),FALSE)*$E2848</f>
        <v>0</v>
      </c>
      <c r="L2842" s="25">
        <f ca="1">VLOOKUP(CONCATENATE($F2842," ",$G2842),AllocFactorMatrix,(L$4+1),FALSE)*$E2848</f>
        <v>0</v>
      </c>
      <c r="M2842" s="25">
        <f t="shared" ca="1" si="1295"/>
        <v>0</v>
      </c>
      <c r="N2842" s="25">
        <f ca="1">VLOOKUP(CONCATENATE($F2842," ",$G2842),AllocFactorMatrix,(N$4+1),FALSE)*$E2848</f>
        <v>0</v>
      </c>
      <c r="O2842" s="25">
        <f ca="1">VLOOKUP(CONCATENATE($F2842," ",$G2842),AllocFactorMatrix,(O$4+1),FALSE)*$E2848</f>
        <v>0</v>
      </c>
      <c r="P2842" s="25">
        <f ca="1">VLOOKUP(CONCATENATE($F2842," ",$G2842),AllocFactorMatrix,(P$4+1),FALSE)*$E2848</f>
        <v>0</v>
      </c>
      <c r="Q2842" s="25">
        <f ca="1">VLOOKUP(CONCATENATE($F2842," ",$G2842),AllocFactorMatrix,(Q$4+1),FALSE)*$E2848</f>
        <v>0</v>
      </c>
      <c r="R2842" s="25">
        <f t="shared" ref="R2842:R2848" ca="1" si="1297">SUBTOTAL(9,N2842:Q2842)</f>
        <v>0</v>
      </c>
      <c r="S2842" s="25">
        <f ca="1">VLOOKUP(CONCATENATE($F2842," ",$G2842),AllocFactorMatrix,(S$4+1),FALSE)*$E2848</f>
        <v>0</v>
      </c>
      <c r="T2842" s="25">
        <f ca="1">VLOOKUP(CONCATENATE($F2842," ",$G2842),AllocFactorMatrix,(T$4+1),FALSE)*$E2848</f>
        <v>0</v>
      </c>
      <c r="U2842" s="25">
        <f ca="1">VLOOKUP(CONCATENATE($F2842," ",$G2842),AllocFactorMatrix,(U$4+1),FALSE)*$E2848</f>
        <v>0</v>
      </c>
      <c r="V2842" s="25">
        <f ca="1">VLOOKUP(CONCATENATE($F2842," ",$G2842),AllocFactorMatrix,(V$4+1),FALSE)*$E2848</f>
        <v>0</v>
      </c>
      <c r="W2842" s="25">
        <f t="shared" ref="W2842:W2848" ca="1" si="1298">SUBTOTAL(9,S2842:V2842)</f>
        <v>0</v>
      </c>
      <c r="X2842" s="25">
        <f ca="1">VLOOKUP(CONCATENATE($F2842," ",$G2842),AllocFactorMatrix,(X$4+1),FALSE)*$E2848</f>
        <v>0</v>
      </c>
      <c r="Y2842" s="25">
        <f ca="1">VLOOKUP(CONCATENATE($F2842," ",$G2842),AllocFactorMatrix,(Y$4+1),FALSE)*$E2848</f>
        <v>0</v>
      </c>
      <c r="Z2842" s="25">
        <f t="shared" ca="1" si="1296"/>
        <v>0</v>
      </c>
      <c r="AA2842" s="25">
        <f ca="1">VLOOKUP(CONCATENATE($F2842," ",$G2842),AllocFactorMatrix,(AA$4+1),FALSE)*$E2848</f>
        <v>0</v>
      </c>
      <c r="AB2842" s="25">
        <f ca="1">VLOOKUP(CONCATENATE($F2842," ",$G2842),AllocFactorMatrix,(AB$4+1),FALSE)*$E2848</f>
        <v>0</v>
      </c>
      <c r="AC2842" s="25">
        <f ca="1">VLOOKUP(CONCATENATE($F2842," ",$G2842),AllocFactorMatrix,(AC$4+1),FALSE)*$E2848</f>
        <v>0</v>
      </c>
    </row>
    <row r="2843" spans="4:29" hidden="1" outlineLevel="1">
      <c r="F2843" s="61" t="str">
        <f>F2848</f>
        <v>RB_GUP_CWIP</v>
      </c>
      <c r="G2843" s="20" t="str">
        <f>$G$10</f>
        <v>SUBTRAN</v>
      </c>
      <c r="H2843" s="24">
        <f t="shared" ca="1" si="1286"/>
        <v>0</v>
      </c>
      <c r="I2843" s="25">
        <f ca="1">VLOOKUP(CONCATENATE($F2843," ",$G2843),AllocFactorMatrix,(I$4+1),FALSE)*$E2848</f>
        <v>0</v>
      </c>
      <c r="J2843" s="25">
        <f ca="1">VLOOKUP(CONCATENATE($F2843," ",$G2843),AllocFactorMatrix,(J$4+1),FALSE)*$E2848</f>
        <v>0</v>
      </c>
      <c r="K2843" s="25">
        <f ca="1">VLOOKUP(CONCATENATE($F2843," ",$G2843),AllocFactorMatrix,(K$4+1),FALSE)*$E2848</f>
        <v>0</v>
      </c>
      <c r="L2843" s="25">
        <f ca="1">VLOOKUP(CONCATENATE($F2843," ",$G2843),AllocFactorMatrix,(L$4+1),FALSE)*$E2848</f>
        <v>0</v>
      </c>
      <c r="M2843" s="25">
        <f t="shared" ca="1" si="1295"/>
        <v>0</v>
      </c>
      <c r="N2843" s="25">
        <f ca="1">VLOOKUP(CONCATENATE($F2843," ",$G2843),AllocFactorMatrix,(N$4+1),FALSE)*$E2848</f>
        <v>0</v>
      </c>
      <c r="O2843" s="25">
        <f ca="1">VLOOKUP(CONCATENATE($F2843," ",$G2843),AllocFactorMatrix,(O$4+1),FALSE)*$E2848</f>
        <v>0</v>
      </c>
      <c r="P2843" s="25">
        <f ca="1">VLOOKUP(CONCATENATE($F2843," ",$G2843),AllocFactorMatrix,(P$4+1),FALSE)*$E2848</f>
        <v>0</v>
      </c>
      <c r="Q2843" s="25">
        <f ca="1">VLOOKUP(CONCATENATE($F2843," ",$G2843),AllocFactorMatrix,(Q$4+1),FALSE)*$E2848</f>
        <v>0</v>
      </c>
      <c r="R2843" s="25">
        <f t="shared" ca="1" si="1297"/>
        <v>0</v>
      </c>
      <c r="S2843" s="25">
        <f ca="1">VLOOKUP(CONCATENATE($F2843," ",$G2843),AllocFactorMatrix,(S$4+1),FALSE)*$E2848</f>
        <v>0</v>
      </c>
      <c r="T2843" s="25">
        <f ca="1">VLOOKUP(CONCATENATE($F2843," ",$G2843),AllocFactorMatrix,(T$4+1),FALSE)*$E2848</f>
        <v>0</v>
      </c>
      <c r="U2843" s="25">
        <f ca="1">VLOOKUP(CONCATENATE($F2843," ",$G2843),AllocFactorMatrix,(U$4+1),FALSE)*$E2848</f>
        <v>0</v>
      </c>
      <c r="V2843" s="25">
        <f ca="1">VLOOKUP(CONCATENATE($F2843," ",$G2843),AllocFactorMatrix,(V$4+1),FALSE)*$E2848</f>
        <v>0</v>
      </c>
      <c r="W2843" s="25">
        <f t="shared" ca="1" si="1298"/>
        <v>0</v>
      </c>
      <c r="X2843" s="25">
        <f ca="1">VLOOKUP(CONCATENATE($F2843," ",$G2843),AllocFactorMatrix,(X$4+1),FALSE)*$E2848</f>
        <v>0</v>
      </c>
      <c r="Y2843" s="25">
        <f ca="1">VLOOKUP(CONCATENATE($F2843," ",$G2843),AllocFactorMatrix,(Y$4+1),FALSE)*$E2848</f>
        <v>0</v>
      </c>
      <c r="Z2843" s="25">
        <f t="shared" ca="1" si="1296"/>
        <v>0</v>
      </c>
      <c r="AA2843" s="25">
        <f ca="1">VLOOKUP(CONCATENATE($F2843," ",$G2843),AllocFactorMatrix,(AA$4+1),FALSE)*$E2848</f>
        <v>0</v>
      </c>
      <c r="AB2843" s="25">
        <f ca="1">VLOOKUP(CONCATENATE($F2843," ",$G2843),AllocFactorMatrix,(AB$4+1),FALSE)*$E2848</f>
        <v>0</v>
      </c>
      <c r="AC2843" s="25">
        <f ca="1">VLOOKUP(CONCATENATE($F2843," ",$G2843),AllocFactorMatrix,(AC$4+1),FALSE)*$E2848</f>
        <v>0</v>
      </c>
    </row>
    <row r="2844" spans="4:29" hidden="1" outlineLevel="1">
      <c r="F2844" s="61" t="str">
        <f>F2848</f>
        <v>RB_GUP_CWIP</v>
      </c>
      <c r="G2844" s="20" t="str">
        <f>$G$11</f>
        <v>DISTPRI</v>
      </c>
      <c r="H2844" s="24">
        <f t="shared" ca="1" si="1286"/>
        <v>0</v>
      </c>
      <c r="I2844" s="25">
        <f ca="1">VLOOKUP(CONCATENATE($F2844," ",$G2844),AllocFactorMatrix,(I$4+1),FALSE)*$E2848</f>
        <v>0</v>
      </c>
      <c r="J2844" s="25">
        <f ca="1">VLOOKUP(CONCATENATE($F2844," ",$G2844),AllocFactorMatrix,(J$4+1),FALSE)*$E2848</f>
        <v>0</v>
      </c>
      <c r="K2844" s="25">
        <f ca="1">VLOOKUP(CONCATENATE($F2844," ",$G2844),AllocFactorMatrix,(K$4+1),FALSE)*$E2848</f>
        <v>0</v>
      </c>
      <c r="L2844" s="25">
        <f ca="1">VLOOKUP(CONCATENATE($F2844," ",$G2844),AllocFactorMatrix,(L$4+1),FALSE)*$E2848</f>
        <v>0</v>
      </c>
      <c r="M2844" s="25">
        <f t="shared" ca="1" si="1295"/>
        <v>0</v>
      </c>
      <c r="N2844" s="25">
        <f ca="1">VLOOKUP(CONCATENATE($F2844," ",$G2844),AllocFactorMatrix,(N$4+1),FALSE)*$E2848</f>
        <v>0</v>
      </c>
      <c r="O2844" s="25">
        <f ca="1">VLOOKUP(CONCATENATE($F2844," ",$G2844),AllocFactorMatrix,(O$4+1),FALSE)*$E2848</f>
        <v>0</v>
      </c>
      <c r="P2844" s="25">
        <f ca="1">VLOOKUP(CONCATENATE($F2844," ",$G2844),AllocFactorMatrix,(P$4+1),FALSE)*$E2848</f>
        <v>0</v>
      </c>
      <c r="Q2844" s="25">
        <f ca="1">VLOOKUP(CONCATENATE($F2844," ",$G2844),AllocFactorMatrix,(Q$4+1),FALSE)*$E2848</f>
        <v>0</v>
      </c>
      <c r="R2844" s="25">
        <f t="shared" ca="1" si="1297"/>
        <v>0</v>
      </c>
      <c r="S2844" s="25">
        <f ca="1">VLOOKUP(CONCATENATE($F2844," ",$G2844),AllocFactorMatrix,(S$4+1),FALSE)*$E2848</f>
        <v>0</v>
      </c>
      <c r="T2844" s="25">
        <f ca="1">VLOOKUP(CONCATENATE($F2844," ",$G2844),AllocFactorMatrix,(T$4+1),FALSE)*$E2848</f>
        <v>0</v>
      </c>
      <c r="U2844" s="25">
        <f ca="1">VLOOKUP(CONCATENATE($F2844," ",$G2844),AllocFactorMatrix,(U$4+1),FALSE)*$E2848</f>
        <v>0</v>
      </c>
      <c r="V2844" s="25">
        <f ca="1">VLOOKUP(CONCATENATE($F2844," ",$G2844),AllocFactorMatrix,(V$4+1),FALSE)*$E2848</f>
        <v>0</v>
      </c>
      <c r="W2844" s="25">
        <f t="shared" ca="1" si="1298"/>
        <v>0</v>
      </c>
      <c r="X2844" s="25">
        <f ca="1">VLOOKUP(CONCATENATE($F2844," ",$G2844),AllocFactorMatrix,(X$4+1),FALSE)*$E2848</f>
        <v>0</v>
      </c>
      <c r="Y2844" s="25">
        <f ca="1">VLOOKUP(CONCATENATE($F2844," ",$G2844),AllocFactorMatrix,(Y$4+1),FALSE)*$E2848</f>
        <v>0</v>
      </c>
      <c r="Z2844" s="25">
        <f t="shared" ca="1" si="1296"/>
        <v>0</v>
      </c>
      <c r="AA2844" s="25">
        <f ca="1">VLOOKUP(CONCATENATE($F2844," ",$G2844),AllocFactorMatrix,(AA$4+1),FALSE)*$E2848</f>
        <v>0</v>
      </c>
      <c r="AB2844" s="25">
        <f ca="1">VLOOKUP(CONCATENATE($F2844," ",$G2844),AllocFactorMatrix,(AB$4+1),FALSE)*$E2848</f>
        <v>0</v>
      </c>
      <c r="AC2844" s="25">
        <f ca="1">VLOOKUP(CONCATENATE($F2844," ",$G2844),AllocFactorMatrix,(AC$4+1),FALSE)*$E2848</f>
        <v>0</v>
      </c>
    </row>
    <row r="2845" spans="4:29" hidden="1" outlineLevel="1">
      <c r="F2845" s="61" t="str">
        <f>F2848</f>
        <v>RB_GUP_CWIP</v>
      </c>
      <c r="G2845" s="20" t="str">
        <f>$G$12</f>
        <v>DISTSEC</v>
      </c>
      <c r="H2845" s="24">
        <f t="shared" ca="1" si="1286"/>
        <v>0</v>
      </c>
      <c r="I2845" s="25">
        <f ca="1">VLOOKUP(CONCATENATE($F2845," ",$G2845),AllocFactorMatrix,(I$4+1),FALSE)*$E2848</f>
        <v>0</v>
      </c>
      <c r="J2845" s="25">
        <f ca="1">VLOOKUP(CONCATENATE($F2845," ",$G2845),AllocFactorMatrix,(J$4+1),FALSE)*$E2848</f>
        <v>0</v>
      </c>
      <c r="K2845" s="25">
        <f ca="1">VLOOKUP(CONCATENATE($F2845," ",$G2845),AllocFactorMatrix,(K$4+1),FALSE)*$E2848</f>
        <v>0</v>
      </c>
      <c r="L2845" s="25">
        <f ca="1">VLOOKUP(CONCATENATE($F2845," ",$G2845),AllocFactorMatrix,(L$4+1),FALSE)*$E2848</f>
        <v>0</v>
      </c>
      <c r="M2845" s="25">
        <f t="shared" ca="1" si="1295"/>
        <v>0</v>
      </c>
      <c r="N2845" s="25">
        <f ca="1">VLOOKUP(CONCATENATE($F2845," ",$G2845),AllocFactorMatrix,(N$4+1),FALSE)*$E2848</f>
        <v>0</v>
      </c>
      <c r="O2845" s="25">
        <f ca="1">VLOOKUP(CONCATENATE($F2845," ",$G2845),AllocFactorMatrix,(O$4+1),FALSE)*$E2848</f>
        <v>0</v>
      </c>
      <c r="P2845" s="25">
        <f ca="1">VLOOKUP(CONCATENATE($F2845," ",$G2845),AllocFactorMatrix,(P$4+1),FALSE)*$E2848</f>
        <v>0</v>
      </c>
      <c r="Q2845" s="25">
        <f ca="1">VLOOKUP(CONCATENATE($F2845," ",$G2845),AllocFactorMatrix,(Q$4+1),FALSE)*$E2848</f>
        <v>0</v>
      </c>
      <c r="R2845" s="25">
        <f t="shared" ca="1" si="1297"/>
        <v>0</v>
      </c>
      <c r="S2845" s="25">
        <f ca="1">VLOOKUP(CONCATENATE($F2845," ",$G2845),AllocFactorMatrix,(S$4+1),FALSE)*$E2848</f>
        <v>0</v>
      </c>
      <c r="T2845" s="25">
        <f ca="1">VLOOKUP(CONCATENATE($F2845," ",$G2845),AllocFactorMatrix,(T$4+1),FALSE)*$E2848</f>
        <v>0</v>
      </c>
      <c r="U2845" s="25">
        <f ca="1">VLOOKUP(CONCATENATE($F2845," ",$G2845),AllocFactorMatrix,(U$4+1),FALSE)*$E2848</f>
        <v>0</v>
      </c>
      <c r="V2845" s="25">
        <f ca="1">VLOOKUP(CONCATENATE($F2845," ",$G2845),AllocFactorMatrix,(V$4+1),FALSE)*$E2848</f>
        <v>0</v>
      </c>
      <c r="W2845" s="25">
        <f t="shared" ca="1" si="1298"/>
        <v>0</v>
      </c>
      <c r="X2845" s="25">
        <f ca="1">VLOOKUP(CONCATENATE($F2845," ",$G2845),AllocFactorMatrix,(X$4+1),FALSE)*$E2848</f>
        <v>0</v>
      </c>
      <c r="Y2845" s="25">
        <f ca="1">VLOOKUP(CONCATENATE($F2845," ",$G2845),AllocFactorMatrix,(Y$4+1),FALSE)*$E2848</f>
        <v>0</v>
      </c>
      <c r="Z2845" s="25">
        <f t="shared" ca="1" si="1296"/>
        <v>0</v>
      </c>
      <c r="AA2845" s="25">
        <f ca="1">VLOOKUP(CONCATENATE($F2845," ",$G2845),AllocFactorMatrix,(AA$4+1),FALSE)*$E2848</f>
        <v>0</v>
      </c>
      <c r="AB2845" s="25">
        <f ca="1">VLOOKUP(CONCATENATE($F2845," ",$G2845),AllocFactorMatrix,(AB$4+1),FALSE)*$E2848</f>
        <v>0</v>
      </c>
      <c r="AC2845" s="25">
        <f ca="1">VLOOKUP(CONCATENATE($F2845," ",$G2845),AllocFactorMatrix,(AC$4+1),FALSE)*$E2848</f>
        <v>0</v>
      </c>
    </row>
    <row r="2846" spans="4:29" hidden="1" outlineLevel="1">
      <c r="F2846" s="61" t="str">
        <f>F2848</f>
        <v>RB_GUP_CWIP</v>
      </c>
      <c r="G2846" s="20" t="str">
        <f>$G$13</f>
        <v>ENERGY</v>
      </c>
      <c r="H2846" s="24">
        <f t="shared" ca="1" si="1286"/>
        <v>0</v>
      </c>
      <c r="I2846" s="25">
        <f ca="1">VLOOKUP(CONCATENATE($F2846," ",$G2846),AllocFactorMatrix,(I$4+1),FALSE)*$E2848</f>
        <v>0</v>
      </c>
      <c r="J2846" s="25">
        <f ca="1">VLOOKUP(CONCATENATE($F2846," ",$G2846),AllocFactorMatrix,(J$4+1),FALSE)*$E2848</f>
        <v>0</v>
      </c>
      <c r="K2846" s="25">
        <f ca="1">VLOOKUP(CONCATENATE($F2846," ",$G2846),AllocFactorMatrix,(K$4+1),FALSE)*$E2848</f>
        <v>0</v>
      </c>
      <c r="L2846" s="25">
        <f ca="1">VLOOKUP(CONCATENATE($F2846," ",$G2846),AllocFactorMatrix,(L$4+1),FALSE)*$E2848</f>
        <v>0</v>
      </c>
      <c r="M2846" s="25">
        <f t="shared" ca="1" si="1295"/>
        <v>0</v>
      </c>
      <c r="N2846" s="25">
        <f ca="1">VLOOKUP(CONCATENATE($F2846," ",$G2846),AllocFactorMatrix,(N$4+1),FALSE)*$E2848</f>
        <v>0</v>
      </c>
      <c r="O2846" s="25">
        <f ca="1">VLOOKUP(CONCATENATE($F2846," ",$G2846),AllocFactorMatrix,(O$4+1),FALSE)*$E2848</f>
        <v>0</v>
      </c>
      <c r="P2846" s="25">
        <f ca="1">VLOOKUP(CONCATENATE($F2846," ",$G2846),AllocFactorMatrix,(P$4+1),FALSE)*$E2848</f>
        <v>0</v>
      </c>
      <c r="Q2846" s="25">
        <f ca="1">VLOOKUP(CONCATENATE($F2846," ",$G2846),AllocFactorMatrix,(Q$4+1),FALSE)*$E2848</f>
        <v>0</v>
      </c>
      <c r="R2846" s="25">
        <f t="shared" ca="1" si="1297"/>
        <v>0</v>
      </c>
      <c r="S2846" s="25">
        <f ca="1">VLOOKUP(CONCATENATE($F2846," ",$G2846),AllocFactorMatrix,(S$4+1),FALSE)*$E2848</f>
        <v>0</v>
      </c>
      <c r="T2846" s="25">
        <f ca="1">VLOOKUP(CONCATENATE($F2846," ",$G2846),AllocFactorMatrix,(T$4+1),FALSE)*$E2848</f>
        <v>0</v>
      </c>
      <c r="U2846" s="25">
        <f ca="1">VLOOKUP(CONCATENATE($F2846," ",$G2846),AllocFactorMatrix,(U$4+1),FALSE)*$E2848</f>
        <v>0</v>
      </c>
      <c r="V2846" s="25">
        <f ca="1">VLOOKUP(CONCATENATE($F2846," ",$G2846),AllocFactorMatrix,(V$4+1),FALSE)*$E2848</f>
        <v>0</v>
      </c>
      <c r="W2846" s="25">
        <f t="shared" ca="1" si="1298"/>
        <v>0</v>
      </c>
      <c r="X2846" s="25">
        <f ca="1">VLOOKUP(CONCATENATE($F2846," ",$G2846),AllocFactorMatrix,(X$4+1),FALSE)*$E2848</f>
        <v>0</v>
      </c>
      <c r="Y2846" s="25">
        <f ca="1">VLOOKUP(CONCATENATE($F2846," ",$G2846),AllocFactorMatrix,(Y$4+1),FALSE)*$E2848</f>
        <v>0</v>
      </c>
      <c r="Z2846" s="25">
        <f t="shared" ca="1" si="1296"/>
        <v>0</v>
      </c>
      <c r="AA2846" s="25">
        <f ca="1">VLOOKUP(CONCATENATE($F2846," ",$G2846),AllocFactorMatrix,(AA$4+1),FALSE)*$E2848</f>
        <v>0</v>
      </c>
      <c r="AB2846" s="25">
        <f ca="1">VLOOKUP(CONCATENATE($F2846," ",$G2846),AllocFactorMatrix,(AB$4+1),FALSE)*$E2848</f>
        <v>0</v>
      </c>
      <c r="AC2846" s="25">
        <f ca="1">VLOOKUP(CONCATENATE($F2846," ",$G2846),AllocFactorMatrix,(AC$4+1),FALSE)*$E2848</f>
        <v>0</v>
      </c>
    </row>
    <row r="2847" spans="4:29" hidden="1" outlineLevel="1">
      <c r="F2847" s="61" t="str">
        <f>F2848</f>
        <v>RB_GUP_CWIP</v>
      </c>
      <c r="G2847" s="20" t="str">
        <f>$G$14</f>
        <v>CUSTOMER</v>
      </c>
      <c r="H2847" s="24">
        <f t="shared" ca="1" si="1286"/>
        <v>0</v>
      </c>
      <c r="I2847" s="25">
        <f ca="1">VLOOKUP(CONCATENATE($F2847," ",$G2847),AllocFactorMatrix,(I$4+1),FALSE)*$E2848</f>
        <v>0</v>
      </c>
      <c r="J2847" s="25">
        <f ca="1">VLOOKUP(CONCATENATE($F2847," ",$G2847),AllocFactorMatrix,(J$4+1),FALSE)*$E2848</f>
        <v>0</v>
      </c>
      <c r="K2847" s="25">
        <f ca="1">VLOOKUP(CONCATENATE($F2847," ",$G2847),AllocFactorMatrix,(K$4+1),FALSE)*$E2848</f>
        <v>0</v>
      </c>
      <c r="L2847" s="25">
        <f ca="1">VLOOKUP(CONCATENATE($F2847," ",$G2847),AllocFactorMatrix,(L$4+1),FALSE)*$E2848</f>
        <v>0</v>
      </c>
      <c r="M2847" s="25">
        <f t="shared" ca="1" si="1295"/>
        <v>0</v>
      </c>
      <c r="N2847" s="25">
        <f ca="1">VLOOKUP(CONCATENATE($F2847," ",$G2847),AllocFactorMatrix,(N$4+1),FALSE)*$E2848</f>
        <v>0</v>
      </c>
      <c r="O2847" s="25">
        <f ca="1">VLOOKUP(CONCATENATE($F2847," ",$G2847),AllocFactorMatrix,(O$4+1),FALSE)*$E2848</f>
        <v>0</v>
      </c>
      <c r="P2847" s="25">
        <f ca="1">VLOOKUP(CONCATENATE($F2847," ",$G2847),AllocFactorMatrix,(P$4+1),FALSE)*$E2848</f>
        <v>0</v>
      </c>
      <c r="Q2847" s="25">
        <f ca="1">VLOOKUP(CONCATENATE($F2847," ",$G2847),AllocFactorMatrix,(Q$4+1),FALSE)*$E2848</f>
        <v>0</v>
      </c>
      <c r="R2847" s="25">
        <f t="shared" ca="1" si="1297"/>
        <v>0</v>
      </c>
      <c r="S2847" s="25">
        <f ca="1">VLOOKUP(CONCATENATE($F2847," ",$G2847),AllocFactorMatrix,(S$4+1),FALSE)*$E2848</f>
        <v>0</v>
      </c>
      <c r="T2847" s="25">
        <f ca="1">VLOOKUP(CONCATENATE($F2847," ",$G2847),AllocFactorMatrix,(T$4+1),FALSE)*$E2848</f>
        <v>0</v>
      </c>
      <c r="U2847" s="25">
        <f ca="1">VLOOKUP(CONCATENATE($F2847," ",$G2847),AllocFactorMatrix,(U$4+1),FALSE)*$E2848</f>
        <v>0</v>
      </c>
      <c r="V2847" s="25">
        <f ca="1">VLOOKUP(CONCATENATE($F2847," ",$G2847),AllocFactorMatrix,(V$4+1),FALSE)*$E2848</f>
        <v>0</v>
      </c>
      <c r="W2847" s="25">
        <f t="shared" ca="1" si="1298"/>
        <v>0</v>
      </c>
      <c r="X2847" s="25">
        <f ca="1">VLOOKUP(CONCATENATE($F2847," ",$G2847),AllocFactorMatrix,(X$4+1),FALSE)*$E2848</f>
        <v>0</v>
      </c>
      <c r="Y2847" s="25">
        <f ca="1">VLOOKUP(CONCATENATE($F2847," ",$G2847),AllocFactorMatrix,(Y$4+1),FALSE)*$E2848</f>
        <v>0</v>
      </c>
      <c r="Z2847" s="25">
        <f t="shared" ca="1" si="1296"/>
        <v>0</v>
      </c>
      <c r="AA2847" s="25">
        <f ca="1">VLOOKUP(CONCATENATE($F2847," ",$G2847),AllocFactorMatrix,(AA$4+1),FALSE)*$E2848</f>
        <v>0</v>
      </c>
      <c r="AB2847" s="25">
        <f ca="1">VLOOKUP(CONCATENATE($F2847," ",$G2847),AllocFactorMatrix,(AB$4+1),FALSE)*$E2848</f>
        <v>0</v>
      </c>
      <c r="AC2847" s="25">
        <f ca="1">VLOOKUP(CONCATENATE($F2847," ",$G2847),AllocFactorMatrix,(AC$4+1),FALSE)*$E2848</f>
        <v>0</v>
      </c>
    </row>
    <row r="2848" spans="4:29" collapsed="1">
      <c r="D2848" s="20" t="s">
        <v>242</v>
      </c>
      <c r="E2848" s="22">
        <v>0</v>
      </c>
      <c r="F2848" s="61" t="s">
        <v>70</v>
      </c>
      <c r="G2848" s="20" t="str">
        <f>$G$15</f>
        <v>TOTAL</v>
      </c>
      <c r="H2848" s="24">
        <f t="shared" ca="1" si="1286"/>
        <v>0</v>
      </c>
      <c r="I2848" s="25">
        <f ca="1">VLOOKUP(CONCATENATE($F2848," ",$G2848),AllocFactorMatrix,(I$4+1),FALSE)*$E2848</f>
        <v>0</v>
      </c>
      <c r="J2848" s="25">
        <f ca="1">VLOOKUP(CONCATENATE($F2848," ",$G2848),AllocFactorMatrix,(J$4+1),FALSE)*$E2848</f>
        <v>0</v>
      </c>
      <c r="K2848" s="25">
        <f ca="1">VLOOKUP(CONCATENATE($F2848," ",$G2848),AllocFactorMatrix,(K$4+1),FALSE)*$E2848</f>
        <v>0</v>
      </c>
      <c r="L2848" s="25">
        <f ca="1">VLOOKUP(CONCATENATE($F2848," ",$G2848),AllocFactorMatrix,(L$4+1),FALSE)*$E2848</f>
        <v>0</v>
      </c>
      <c r="M2848" s="25">
        <f t="shared" ca="1" si="1295"/>
        <v>0</v>
      </c>
      <c r="N2848" s="25">
        <f ca="1">VLOOKUP(CONCATENATE($F2848," ",$G2848),AllocFactorMatrix,(N$4+1),FALSE)*$E2848</f>
        <v>0</v>
      </c>
      <c r="O2848" s="25">
        <f ca="1">VLOOKUP(CONCATENATE($F2848," ",$G2848),AllocFactorMatrix,(O$4+1),FALSE)*$E2848</f>
        <v>0</v>
      </c>
      <c r="P2848" s="25">
        <f ca="1">VLOOKUP(CONCATENATE($F2848," ",$G2848),AllocFactorMatrix,(P$4+1),FALSE)*$E2848</f>
        <v>0</v>
      </c>
      <c r="Q2848" s="25">
        <f ca="1">VLOOKUP(CONCATENATE($F2848," ",$G2848),AllocFactorMatrix,(Q$4+1),FALSE)*$E2848</f>
        <v>0</v>
      </c>
      <c r="R2848" s="25">
        <f t="shared" ca="1" si="1297"/>
        <v>0</v>
      </c>
      <c r="S2848" s="25">
        <f ca="1">VLOOKUP(CONCATENATE($F2848," ",$G2848),AllocFactorMatrix,(S$4+1),FALSE)*$E2848</f>
        <v>0</v>
      </c>
      <c r="T2848" s="25">
        <f ca="1">VLOOKUP(CONCATENATE($F2848," ",$G2848),AllocFactorMatrix,(T$4+1),FALSE)*$E2848</f>
        <v>0</v>
      </c>
      <c r="U2848" s="25">
        <f ca="1">VLOOKUP(CONCATENATE($F2848," ",$G2848),AllocFactorMatrix,(U$4+1),FALSE)*$E2848</f>
        <v>0</v>
      </c>
      <c r="V2848" s="25">
        <f ca="1">VLOOKUP(CONCATENATE($F2848," ",$G2848),AllocFactorMatrix,(V$4+1),FALSE)*$E2848</f>
        <v>0</v>
      </c>
      <c r="W2848" s="25">
        <f t="shared" ca="1" si="1298"/>
        <v>0</v>
      </c>
      <c r="X2848" s="25">
        <f ca="1">VLOOKUP(CONCATENATE($F2848," ",$G2848),AllocFactorMatrix,(X$4+1),FALSE)*$E2848</f>
        <v>0</v>
      </c>
      <c r="Y2848" s="25">
        <f ca="1">VLOOKUP(CONCATENATE($F2848," ",$G2848),AllocFactorMatrix,(Y$4+1),FALSE)*$E2848</f>
        <v>0</v>
      </c>
      <c r="Z2848" s="25">
        <f t="shared" ca="1" si="1296"/>
        <v>0</v>
      </c>
      <c r="AA2848" s="25">
        <f ca="1">VLOOKUP(CONCATENATE($F2848," ",$G2848),AllocFactorMatrix,(AA$4+1),FALSE)*$E2848</f>
        <v>0</v>
      </c>
      <c r="AB2848" s="25">
        <f ca="1">VLOOKUP(CONCATENATE($F2848," ",$G2848),AllocFactorMatrix,(AB$4+1),FALSE)*$E2848</f>
        <v>0</v>
      </c>
      <c r="AC2848" s="25">
        <f ca="1">VLOOKUP(CONCATENATE($F2848," ",$G2848),AllocFactorMatrix,(AC$4+1),FALSE)*$E2848</f>
        <v>0</v>
      </c>
    </row>
    <row r="2849" spans="4:29" hidden="1" outlineLevel="1">
      <c r="F2849" s="61" t="str">
        <f>F2856</f>
        <v>BULK_TRANS</v>
      </c>
      <c r="G2849" s="20" t="str">
        <f>$G$8</f>
        <v>PRODUCTION</v>
      </c>
      <c r="H2849" s="24">
        <f t="shared" si="1286"/>
        <v>0</v>
      </c>
      <c r="I2849" s="25">
        <f>VLOOKUP(CONCATENATE($F2849," ",$G2849),AllocFactorMatrix,(I$4+1),FALSE)*$E2856</f>
        <v>0</v>
      </c>
      <c r="J2849" s="25">
        <f>VLOOKUP(CONCATENATE($F2849," ",$G2849),AllocFactorMatrix,(J$4+1),FALSE)*$E2856</f>
        <v>0</v>
      </c>
      <c r="K2849" s="25">
        <f>VLOOKUP(CONCATENATE($F2849," ",$G2849),AllocFactorMatrix,(K$4+1),FALSE)*$E2856</f>
        <v>0</v>
      </c>
      <c r="L2849" s="25">
        <f>VLOOKUP(CONCATENATE($F2849," ",$G2849),AllocFactorMatrix,(L$4+1),FALSE)*$E2856</f>
        <v>0</v>
      </c>
      <c r="M2849" s="25">
        <f t="shared" ref="M2849:M2856" si="1299">SUBTOTAL(9,J2849:L2849)</f>
        <v>0</v>
      </c>
      <c r="N2849" s="25">
        <f>VLOOKUP(CONCATENATE($F2849," ",$G2849),AllocFactorMatrix,(N$4+1),FALSE)*$E2856</f>
        <v>0</v>
      </c>
      <c r="O2849" s="25">
        <f>VLOOKUP(CONCATENATE($F2849," ",$G2849),AllocFactorMatrix,(O$4+1),FALSE)*$E2856</f>
        <v>0</v>
      </c>
      <c r="P2849" s="25">
        <f>VLOOKUP(CONCATENATE($F2849," ",$G2849),AllocFactorMatrix,(P$4+1),FALSE)*$E2856</f>
        <v>0</v>
      </c>
      <c r="Q2849" s="25">
        <f>VLOOKUP(CONCATENATE($F2849," ",$G2849),AllocFactorMatrix,(Q$4+1),FALSE)*$E2856</f>
        <v>0</v>
      </c>
      <c r="R2849" s="25">
        <f>SUBTOTAL(9,N2849:Q2849)</f>
        <v>0</v>
      </c>
      <c r="S2849" s="25">
        <f>VLOOKUP(CONCATENATE($F2849," ",$G2849),AllocFactorMatrix,(S$4+1),FALSE)*$E2856</f>
        <v>0</v>
      </c>
      <c r="T2849" s="25">
        <f>VLOOKUP(CONCATENATE($F2849," ",$G2849),AllocFactorMatrix,(T$4+1),FALSE)*$E2856</f>
        <v>0</v>
      </c>
      <c r="U2849" s="25">
        <f>VLOOKUP(CONCATENATE($F2849," ",$G2849),AllocFactorMatrix,(U$4+1),FALSE)*$E2856</f>
        <v>0</v>
      </c>
      <c r="V2849" s="25">
        <f>VLOOKUP(CONCATENATE($F2849," ",$G2849),AllocFactorMatrix,(V$4+1),FALSE)*$E2856</f>
        <v>0</v>
      </c>
      <c r="W2849" s="25">
        <f>SUBTOTAL(9,S2849:V2849)</f>
        <v>0</v>
      </c>
      <c r="X2849" s="25">
        <f>VLOOKUP(CONCATENATE($F2849," ",$G2849),AllocFactorMatrix,(X$4+1),FALSE)*$E2856</f>
        <v>0</v>
      </c>
      <c r="Y2849" s="25">
        <f>VLOOKUP(CONCATENATE($F2849," ",$G2849),AllocFactorMatrix,(Y$4+1),FALSE)*$E2856</f>
        <v>0</v>
      </c>
      <c r="Z2849" s="25">
        <f t="shared" ref="Z2849:Z2856" si="1300">SUBTOTAL(9,X2849:Y2849)</f>
        <v>0</v>
      </c>
      <c r="AA2849" s="25">
        <f>VLOOKUP(CONCATENATE($F2849," ",$G2849),AllocFactorMatrix,(AA$4+1),FALSE)*$E2856</f>
        <v>0</v>
      </c>
      <c r="AB2849" s="25">
        <f>VLOOKUP(CONCATENATE($F2849," ",$G2849),AllocFactorMatrix,(AB$4+1),FALSE)*$E2856</f>
        <v>0</v>
      </c>
      <c r="AC2849" s="25">
        <f>VLOOKUP(CONCATENATE($F2849," ",$G2849),AllocFactorMatrix,(AC$4+1),FALSE)*$E2856</f>
        <v>0</v>
      </c>
    </row>
    <row r="2850" spans="4:29" hidden="1" outlineLevel="1">
      <c r="F2850" s="61" t="str">
        <f>F2856</f>
        <v>BULK_TRANS</v>
      </c>
      <c r="G2850" s="20" t="str">
        <f>$G$9</f>
        <v>BULKTRAN</v>
      </c>
      <c r="H2850" s="24">
        <f t="shared" si="1286"/>
        <v>38036.999999999993</v>
      </c>
      <c r="I2850" s="25">
        <f>VLOOKUP(CONCATENATE($F2850," ",$G2850),AllocFactorMatrix,(I$4+1),FALSE)*$E2856</f>
        <v>18651.173538270108</v>
      </c>
      <c r="J2850" s="25">
        <f>VLOOKUP(CONCATENATE($F2850," ",$G2850),AllocFactorMatrix,(J$4+1),FALSE)*$E2856</f>
        <v>4718.0216760790818</v>
      </c>
      <c r="K2850" s="25">
        <f>VLOOKUP(CONCATENATE($F2850," ",$G2850),AllocFactorMatrix,(K$4+1),FALSE)*$E2856</f>
        <v>55.160849640201995</v>
      </c>
      <c r="L2850" s="25">
        <f>VLOOKUP(CONCATENATE($F2850," ",$G2850),AllocFactorMatrix,(L$4+1),FALSE)*$E2856</f>
        <v>1.3589155037560205</v>
      </c>
      <c r="M2850" s="25">
        <f t="shared" si="1299"/>
        <v>4774.5414412230402</v>
      </c>
      <c r="N2850" s="25">
        <f>VLOOKUP(CONCATENATE($F2850," ",$G2850),AllocFactorMatrix,(N$4+1),FALSE)*$E2856</f>
        <v>1974.0794623353365</v>
      </c>
      <c r="O2850" s="25">
        <f>VLOOKUP(CONCATENATE($F2850," ",$G2850),AllocFactorMatrix,(O$4+1),FALSE)*$E2856</f>
        <v>562.20813988465693</v>
      </c>
      <c r="P2850" s="25">
        <f>VLOOKUP(CONCATENATE($F2850," ",$G2850),AllocFactorMatrix,(P$4+1),FALSE)*$E2856</f>
        <v>44.490615045096746</v>
      </c>
      <c r="Q2850" s="25">
        <f>VLOOKUP(CONCATENATE($F2850," ",$G2850),AllocFactorMatrix,(Q$4+1),FALSE)*$E2856</f>
        <v>9.391184371095413</v>
      </c>
      <c r="R2850" s="25">
        <f t="shared" ref="R2850:R2856" si="1301">SUBTOTAL(9,N2850:Q2850)</f>
        <v>2590.1694016361853</v>
      </c>
      <c r="S2850" s="25">
        <f>VLOOKUP(CONCATENATE($F2850," ",$G2850),AllocFactorMatrix,(S$4+1),FALSE)*$E2856</f>
        <v>118.58355243274069</v>
      </c>
      <c r="T2850" s="25">
        <f>VLOOKUP(CONCATENATE($F2850," ",$G2850),AllocFactorMatrix,(T$4+1),FALSE)*$E2856</f>
        <v>1292.7687557186532</v>
      </c>
      <c r="U2850" s="25">
        <f>VLOOKUP(CONCATENATE($F2850," ",$G2850),AllocFactorMatrix,(U$4+1),FALSE)*$E2856</f>
        <v>8633.9346789683404</v>
      </c>
      <c r="V2850" s="25">
        <f>VLOOKUP(CONCATENATE($F2850," ",$G2850),AllocFactorMatrix,(V$4+1),FALSE)*$E2856</f>
        <v>1354.5012077457006</v>
      </c>
      <c r="W2850" s="25">
        <f t="shared" ref="W2850:W2856" si="1302">SUBTOTAL(9,S2850:V2850)</f>
        <v>11399.788194865436</v>
      </c>
      <c r="X2850" s="25">
        <f>VLOOKUP(CONCATENATE($F2850," ",$G2850),AllocFactorMatrix,(X$4+1),FALSE)*$E2856</f>
        <v>535.81885283209135</v>
      </c>
      <c r="Y2850" s="25">
        <f>VLOOKUP(CONCATENATE($F2850," ",$G2850),AllocFactorMatrix,(Y$4+1),FALSE)*$E2856</f>
        <v>12.934862994649466</v>
      </c>
      <c r="Z2850" s="25">
        <f t="shared" si="1300"/>
        <v>548.75371582674086</v>
      </c>
      <c r="AA2850" s="25">
        <f>VLOOKUP(CONCATENATE($F2850," ",$G2850),AllocFactorMatrix,(AA$4+1),FALSE)*$E2856</f>
        <v>9.3418943083300707</v>
      </c>
      <c r="AB2850" s="25">
        <f>VLOOKUP(CONCATENATE($F2850," ",$G2850),AllocFactorMatrix,(AB$4+1),FALSE)*$E2856</f>
        <v>50.653614992641863</v>
      </c>
      <c r="AC2850" s="25">
        <f>VLOOKUP(CONCATENATE($F2850," ",$G2850),AllocFactorMatrix,(AC$4+1),FALSE)*$E2856</f>
        <v>12.578198877516753</v>
      </c>
    </row>
    <row r="2851" spans="4:29" hidden="1" outlineLevel="1">
      <c r="F2851" s="61" t="str">
        <f>F2856</f>
        <v>BULK_TRANS</v>
      </c>
      <c r="G2851" s="20" t="str">
        <f>$G$10</f>
        <v>SUBTRAN</v>
      </c>
      <c r="H2851" s="24">
        <f t="shared" si="1286"/>
        <v>0</v>
      </c>
      <c r="I2851" s="25">
        <f>VLOOKUP(CONCATENATE($F2851," ",$G2851),AllocFactorMatrix,(I$4+1),FALSE)*$E2856</f>
        <v>0</v>
      </c>
      <c r="J2851" s="25">
        <f>VLOOKUP(CONCATENATE($F2851," ",$G2851),AllocFactorMatrix,(J$4+1),FALSE)*$E2856</f>
        <v>0</v>
      </c>
      <c r="K2851" s="25">
        <f>VLOOKUP(CONCATENATE($F2851," ",$G2851),AllocFactorMatrix,(K$4+1),FALSE)*$E2856</f>
        <v>0</v>
      </c>
      <c r="L2851" s="25">
        <f>VLOOKUP(CONCATENATE($F2851," ",$G2851),AllocFactorMatrix,(L$4+1),FALSE)*$E2856</f>
        <v>0</v>
      </c>
      <c r="M2851" s="25">
        <f t="shared" si="1299"/>
        <v>0</v>
      </c>
      <c r="N2851" s="25">
        <f>VLOOKUP(CONCATENATE($F2851," ",$G2851),AllocFactorMatrix,(N$4+1),FALSE)*$E2856</f>
        <v>0</v>
      </c>
      <c r="O2851" s="25">
        <f>VLOOKUP(CONCATENATE($F2851," ",$G2851),AllocFactorMatrix,(O$4+1),FALSE)*$E2856</f>
        <v>0</v>
      </c>
      <c r="P2851" s="25">
        <f>VLOOKUP(CONCATENATE($F2851," ",$G2851),AllocFactorMatrix,(P$4+1),FALSE)*$E2856</f>
        <v>0</v>
      </c>
      <c r="Q2851" s="25">
        <f>VLOOKUP(CONCATENATE($F2851," ",$G2851),AllocFactorMatrix,(Q$4+1),FALSE)*$E2856</f>
        <v>0</v>
      </c>
      <c r="R2851" s="25">
        <f t="shared" si="1301"/>
        <v>0</v>
      </c>
      <c r="S2851" s="25">
        <f>VLOOKUP(CONCATENATE($F2851," ",$G2851),AllocFactorMatrix,(S$4+1),FALSE)*$E2856</f>
        <v>0</v>
      </c>
      <c r="T2851" s="25">
        <f>VLOOKUP(CONCATENATE($F2851," ",$G2851),AllocFactorMatrix,(T$4+1),FALSE)*$E2856</f>
        <v>0</v>
      </c>
      <c r="U2851" s="25">
        <f>VLOOKUP(CONCATENATE($F2851," ",$G2851),AllocFactorMatrix,(U$4+1),FALSE)*$E2856</f>
        <v>0</v>
      </c>
      <c r="V2851" s="25">
        <f>VLOOKUP(CONCATENATE($F2851," ",$G2851),AllocFactorMatrix,(V$4+1),FALSE)*$E2856</f>
        <v>0</v>
      </c>
      <c r="W2851" s="25">
        <f t="shared" si="1302"/>
        <v>0</v>
      </c>
      <c r="X2851" s="25">
        <f>VLOOKUP(CONCATENATE($F2851," ",$G2851),AllocFactorMatrix,(X$4+1),FALSE)*$E2856</f>
        <v>0</v>
      </c>
      <c r="Y2851" s="25">
        <f>VLOOKUP(CONCATENATE($F2851," ",$G2851),AllocFactorMatrix,(Y$4+1),FALSE)*$E2856</f>
        <v>0</v>
      </c>
      <c r="Z2851" s="25">
        <f t="shared" si="1300"/>
        <v>0</v>
      </c>
      <c r="AA2851" s="25">
        <f>VLOOKUP(CONCATENATE($F2851," ",$G2851),AllocFactorMatrix,(AA$4+1),FALSE)*$E2856</f>
        <v>0</v>
      </c>
      <c r="AB2851" s="25">
        <f>VLOOKUP(CONCATENATE($F2851," ",$G2851),AllocFactorMatrix,(AB$4+1),FALSE)*$E2856</f>
        <v>0</v>
      </c>
      <c r="AC2851" s="25">
        <f>VLOOKUP(CONCATENATE($F2851," ",$G2851),AllocFactorMatrix,(AC$4+1),FALSE)*$E2856</f>
        <v>0</v>
      </c>
    </row>
    <row r="2852" spans="4:29" hidden="1" outlineLevel="1">
      <c r="F2852" s="61" t="str">
        <f>F2856</f>
        <v>BULK_TRANS</v>
      </c>
      <c r="G2852" s="20" t="str">
        <f>$G$11</f>
        <v>DISTPRI</v>
      </c>
      <c r="H2852" s="24">
        <f t="shared" si="1286"/>
        <v>0</v>
      </c>
      <c r="I2852" s="25">
        <f>VLOOKUP(CONCATENATE($F2852," ",$G2852),AllocFactorMatrix,(I$4+1),FALSE)*$E2856</f>
        <v>0</v>
      </c>
      <c r="J2852" s="25">
        <f>VLOOKUP(CONCATENATE($F2852," ",$G2852),AllocFactorMatrix,(J$4+1),FALSE)*$E2856</f>
        <v>0</v>
      </c>
      <c r="K2852" s="25">
        <f>VLOOKUP(CONCATENATE($F2852," ",$G2852),AllocFactorMatrix,(K$4+1),FALSE)*$E2856</f>
        <v>0</v>
      </c>
      <c r="L2852" s="25">
        <f>VLOOKUP(CONCATENATE($F2852," ",$G2852),AllocFactorMatrix,(L$4+1),FALSE)*$E2856</f>
        <v>0</v>
      </c>
      <c r="M2852" s="25">
        <f t="shared" si="1299"/>
        <v>0</v>
      </c>
      <c r="N2852" s="25">
        <f>VLOOKUP(CONCATENATE($F2852," ",$G2852),AllocFactorMatrix,(N$4+1),FALSE)*$E2856</f>
        <v>0</v>
      </c>
      <c r="O2852" s="25">
        <f>VLOOKUP(CONCATENATE($F2852," ",$G2852),AllocFactorMatrix,(O$4+1),FALSE)*$E2856</f>
        <v>0</v>
      </c>
      <c r="P2852" s="25">
        <f>VLOOKUP(CONCATENATE($F2852," ",$G2852),AllocFactorMatrix,(P$4+1),FALSE)*$E2856</f>
        <v>0</v>
      </c>
      <c r="Q2852" s="25">
        <f>VLOOKUP(CONCATENATE($F2852," ",$G2852),AllocFactorMatrix,(Q$4+1),FALSE)*$E2856</f>
        <v>0</v>
      </c>
      <c r="R2852" s="25">
        <f t="shared" si="1301"/>
        <v>0</v>
      </c>
      <c r="S2852" s="25">
        <f>VLOOKUP(CONCATENATE($F2852," ",$G2852),AllocFactorMatrix,(S$4+1),FALSE)*$E2856</f>
        <v>0</v>
      </c>
      <c r="T2852" s="25">
        <f>VLOOKUP(CONCATENATE($F2852," ",$G2852),AllocFactorMatrix,(T$4+1),FALSE)*$E2856</f>
        <v>0</v>
      </c>
      <c r="U2852" s="25">
        <f>VLOOKUP(CONCATENATE($F2852," ",$G2852),AllocFactorMatrix,(U$4+1),FALSE)*$E2856</f>
        <v>0</v>
      </c>
      <c r="V2852" s="25">
        <f>VLOOKUP(CONCATENATE($F2852," ",$G2852),AllocFactorMatrix,(V$4+1),FALSE)*$E2856</f>
        <v>0</v>
      </c>
      <c r="W2852" s="25">
        <f t="shared" si="1302"/>
        <v>0</v>
      </c>
      <c r="X2852" s="25">
        <f>VLOOKUP(CONCATENATE($F2852," ",$G2852),AllocFactorMatrix,(X$4+1),FALSE)*$E2856</f>
        <v>0</v>
      </c>
      <c r="Y2852" s="25">
        <f>VLOOKUP(CONCATENATE($F2852," ",$G2852),AllocFactorMatrix,(Y$4+1),FALSE)*$E2856</f>
        <v>0</v>
      </c>
      <c r="Z2852" s="25">
        <f t="shared" si="1300"/>
        <v>0</v>
      </c>
      <c r="AA2852" s="25">
        <f>VLOOKUP(CONCATENATE($F2852," ",$G2852),AllocFactorMatrix,(AA$4+1),FALSE)*$E2856</f>
        <v>0</v>
      </c>
      <c r="AB2852" s="25">
        <f>VLOOKUP(CONCATENATE($F2852," ",$G2852),AllocFactorMatrix,(AB$4+1),FALSE)*$E2856</f>
        <v>0</v>
      </c>
      <c r="AC2852" s="25">
        <f>VLOOKUP(CONCATENATE($F2852," ",$G2852),AllocFactorMatrix,(AC$4+1),FALSE)*$E2856</f>
        <v>0</v>
      </c>
    </row>
    <row r="2853" spans="4:29" hidden="1" outlineLevel="1">
      <c r="F2853" s="61" t="str">
        <f>F2856</f>
        <v>BULK_TRANS</v>
      </c>
      <c r="G2853" s="20" t="str">
        <f>$G$12</f>
        <v>DISTSEC</v>
      </c>
      <c r="H2853" s="24">
        <f t="shared" si="1286"/>
        <v>0</v>
      </c>
      <c r="I2853" s="25">
        <f>VLOOKUP(CONCATENATE($F2853," ",$G2853),AllocFactorMatrix,(I$4+1),FALSE)*$E2856</f>
        <v>0</v>
      </c>
      <c r="J2853" s="25">
        <f>VLOOKUP(CONCATENATE($F2853," ",$G2853),AllocFactorMatrix,(J$4+1),FALSE)*$E2856</f>
        <v>0</v>
      </c>
      <c r="K2853" s="25">
        <f>VLOOKUP(CONCATENATE($F2853," ",$G2853),AllocFactorMatrix,(K$4+1),FALSE)*$E2856</f>
        <v>0</v>
      </c>
      <c r="L2853" s="25">
        <f>VLOOKUP(CONCATENATE($F2853," ",$G2853),AllocFactorMatrix,(L$4+1),FALSE)*$E2856</f>
        <v>0</v>
      </c>
      <c r="M2853" s="25">
        <f t="shared" si="1299"/>
        <v>0</v>
      </c>
      <c r="N2853" s="25">
        <f>VLOOKUP(CONCATENATE($F2853," ",$G2853),AllocFactorMatrix,(N$4+1),FALSE)*$E2856</f>
        <v>0</v>
      </c>
      <c r="O2853" s="25">
        <f>VLOOKUP(CONCATENATE($F2853," ",$G2853),AllocFactorMatrix,(O$4+1),FALSE)*$E2856</f>
        <v>0</v>
      </c>
      <c r="P2853" s="25">
        <f>VLOOKUP(CONCATENATE($F2853," ",$G2853),AllocFactorMatrix,(P$4+1),FALSE)*$E2856</f>
        <v>0</v>
      </c>
      <c r="Q2853" s="25">
        <f>VLOOKUP(CONCATENATE($F2853," ",$G2853),AllocFactorMatrix,(Q$4+1),FALSE)*$E2856</f>
        <v>0</v>
      </c>
      <c r="R2853" s="25">
        <f t="shared" si="1301"/>
        <v>0</v>
      </c>
      <c r="S2853" s="25">
        <f>VLOOKUP(CONCATENATE($F2853," ",$G2853),AllocFactorMatrix,(S$4+1),FALSE)*$E2856</f>
        <v>0</v>
      </c>
      <c r="T2853" s="25">
        <f>VLOOKUP(CONCATENATE($F2853," ",$G2853),AllocFactorMatrix,(T$4+1),FALSE)*$E2856</f>
        <v>0</v>
      </c>
      <c r="U2853" s="25">
        <f>VLOOKUP(CONCATENATE($F2853," ",$G2853),AllocFactorMatrix,(U$4+1),FALSE)*$E2856</f>
        <v>0</v>
      </c>
      <c r="V2853" s="25">
        <f>VLOOKUP(CONCATENATE($F2853," ",$G2853),AllocFactorMatrix,(V$4+1),FALSE)*$E2856</f>
        <v>0</v>
      </c>
      <c r="W2853" s="25">
        <f t="shared" si="1302"/>
        <v>0</v>
      </c>
      <c r="X2853" s="25">
        <f>VLOOKUP(CONCATENATE($F2853," ",$G2853),AllocFactorMatrix,(X$4+1),FALSE)*$E2856</f>
        <v>0</v>
      </c>
      <c r="Y2853" s="25">
        <f>VLOOKUP(CONCATENATE($F2853," ",$G2853),AllocFactorMatrix,(Y$4+1),FALSE)*$E2856</f>
        <v>0</v>
      </c>
      <c r="Z2853" s="25">
        <f t="shared" si="1300"/>
        <v>0</v>
      </c>
      <c r="AA2853" s="25">
        <f>VLOOKUP(CONCATENATE($F2853," ",$G2853),AllocFactorMatrix,(AA$4+1),FALSE)*$E2856</f>
        <v>0</v>
      </c>
      <c r="AB2853" s="25">
        <f>VLOOKUP(CONCATENATE($F2853," ",$G2853),AllocFactorMatrix,(AB$4+1),FALSE)*$E2856</f>
        <v>0</v>
      </c>
      <c r="AC2853" s="25">
        <f>VLOOKUP(CONCATENATE($F2853," ",$G2853),AllocFactorMatrix,(AC$4+1),FALSE)*$E2856</f>
        <v>0</v>
      </c>
    </row>
    <row r="2854" spans="4:29" hidden="1" outlineLevel="1">
      <c r="F2854" s="61" t="str">
        <f>F2856</f>
        <v>BULK_TRANS</v>
      </c>
      <c r="G2854" s="20" t="str">
        <f>$G$13</f>
        <v>ENERGY</v>
      </c>
      <c r="H2854" s="24">
        <f t="shared" si="1286"/>
        <v>0</v>
      </c>
      <c r="I2854" s="25">
        <f>VLOOKUP(CONCATENATE($F2854," ",$G2854),AllocFactorMatrix,(I$4+1),FALSE)*$E2856</f>
        <v>0</v>
      </c>
      <c r="J2854" s="25">
        <f>VLOOKUP(CONCATENATE($F2854," ",$G2854),AllocFactorMatrix,(J$4+1),FALSE)*$E2856</f>
        <v>0</v>
      </c>
      <c r="K2854" s="25">
        <f>VLOOKUP(CONCATENATE($F2854," ",$G2854),AllocFactorMatrix,(K$4+1),FALSE)*$E2856</f>
        <v>0</v>
      </c>
      <c r="L2854" s="25">
        <f>VLOOKUP(CONCATENATE($F2854," ",$G2854),AllocFactorMatrix,(L$4+1),FALSE)*$E2856</f>
        <v>0</v>
      </c>
      <c r="M2854" s="25">
        <f t="shared" si="1299"/>
        <v>0</v>
      </c>
      <c r="N2854" s="25">
        <f>VLOOKUP(CONCATENATE($F2854," ",$G2854),AllocFactorMatrix,(N$4+1),FALSE)*$E2856</f>
        <v>0</v>
      </c>
      <c r="O2854" s="25">
        <f>VLOOKUP(CONCATENATE($F2854," ",$G2854),AllocFactorMatrix,(O$4+1),FALSE)*$E2856</f>
        <v>0</v>
      </c>
      <c r="P2854" s="25">
        <f>VLOOKUP(CONCATENATE($F2854," ",$G2854),AllocFactorMatrix,(P$4+1),FALSE)*$E2856</f>
        <v>0</v>
      </c>
      <c r="Q2854" s="25">
        <f>VLOOKUP(CONCATENATE($F2854," ",$G2854),AllocFactorMatrix,(Q$4+1),FALSE)*$E2856</f>
        <v>0</v>
      </c>
      <c r="R2854" s="25">
        <f t="shared" si="1301"/>
        <v>0</v>
      </c>
      <c r="S2854" s="25">
        <f>VLOOKUP(CONCATENATE($F2854," ",$G2854),AllocFactorMatrix,(S$4+1),FALSE)*$E2856</f>
        <v>0</v>
      </c>
      <c r="T2854" s="25">
        <f>VLOOKUP(CONCATENATE($F2854," ",$G2854),AllocFactorMatrix,(T$4+1),FALSE)*$E2856</f>
        <v>0</v>
      </c>
      <c r="U2854" s="25">
        <f>VLOOKUP(CONCATENATE($F2854," ",$G2854),AllocFactorMatrix,(U$4+1),FALSE)*$E2856</f>
        <v>0</v>
      </c>
      <c r="V2854" s="25">
        <f>VLOOKUP(CONCATENATE($F2854," ",$G2854),AllocFactorMatrix,(V$4+1),FALSE)*$E2856</f>
        <v>0</v>
      </c>
      <c r="W2854" s="25">
        <f t="shared" si="1302"/>
        <v>0</v>
      </c>
      <c r="X2854" s="25">
        <f>VLOOKUP(CONCATENATE($F2854," ",$G2854),AllocFactorMatrix,(X$4+1),FALSE)*$E2856</f>
        <v>0</v>
      </c>
      <c r="Y2854" s="25">
        <f>VLOOKUP(CONCATENATE($F2854," ",$G2854),AllocFactorMatrix,(Y$4+1),FALSE)*$E2856</f>
        <v>0</v>
      </c>
      <c r="Z2854" s="25">
        <f t="shared" si="1300"/>
        <v>0</v>
      </c>
      <c r="AA2854" s="25">
        <f>VLOOKUP(CONCATENATE($F2854," ",$G2854),AllocFactorMatrix,(AA$4+1),FALSE)*$E2856</f>
        <v>0</v>
      </c>
      <c r="AB2854" s="25">
        <f>VLOOKUP(CONCATENATE($F2854," ",$G2854),AllocFactorMatrix,(AB$4+1),FALSE)*$E2856</f>
        <v>0</v>
      </c>
      <c r="AC2854" s="25">
        <f>VLOOKUP(CONCATENATE($F2854," ",$G2854),AllocFactorMatrix,(AC$4+1),FALSE)*$E2856</f>
        <v>0</v>
      </c>
    </row>
    <row r="2855" spans="4:29" hidden="1" outlineLevel="1">
      <c r="F2855" s="61" t="str">
        <f>F2856</f>
        <v>BULK_TRANS</v>
      </c>
      <c r="G2855" s="20" t="str">
        <f>$G$14</f>
        <v>CUSTOMER</v>
      </c>
      <c r="H2855" s="24">
        <f t="shared" si="1286"/>
        <v>0</v>
      </c>
      <c r="I2855" s="25">
        <f>VLOOKUP(CONCATENATE($F2855," ",$G2855),AllocFactorMatrix,(I$4+1),FALSE)*$E2856</f>
        <v>0</v>
      </c>
      <c r="J2855" s="25">
        <f>VLOOKUP(CONCATENATE($F2855," ",$G2855),AllocFactorMatrix,(J$4+1),FALSE)*$E2856</f>
        <v>0</v>
      </c>
      <c r="K2855" s="25">
        <f>VLOOKUP(CONCATENATE($F2855," ",$G2855),AllocFactorMatrix,(K$4+1),FALSE)*$E2856</f>
        <v>0</v>
      </c>
      <c r="L2855" s="25">
        <f>VLOOKUP(CONCATENATE($F2855," ",$G2855),AllocFactorMatrix,(L$4+1),FALSE)*$E2856</f>
        <v>0</v>
      </c>
      <c r="M2855" s="25">
        <f t="shared" si="1299"/>
        <v>0</v>
      </c>
      <c r="N2855" s="25">
        <f>VLOOKUP(CONCATENATE($F2855," ",$G2855),AllocFactorMatrix,(N$4+1),FALSE)*$E2856</f>
        <v>0</v>
      </c>
      <c r="O2855" s="25">
        <f>VLOOKUP(CONCATENATE($F2855," ",$G2855),AllocFactorMatrix,(O$4+1),FALSE)*$E2856</f>
        <v>0</v>
      </c>
      <c r="P2855" s="25">
        <f>VLOOKUP(CONCATENATE($F2855," ",$G2855),AllocFactorMatrix,(P$4+1),FALSE)*$E2856</f>
        <v>0</v>
      </c>
      <c r="Q2855" s="25">
        <f>VLOOKUP(CONCATENATE($F2855," ",$G2855),AllocFactorMatrix,(Q$4+1),FALSE)*$E2856</f>
        <v>0</v>
      </c>
      <c r="R2855" s="25">
        <f t="shared" si="1301"/>
        <v>0</v>
      </c>
      <c r="S2855" s="25">
        <f>VLOOKUP(CONCATENATE($F2855," ",$G2855),AllocFactorMatrix,(S$4+1),FALSE)*$E2856</f>
        <v>0</v>
      </c>
      <c r="T2855" s="25">
        <f>VLOOKUP(CONCATENATE($F2855," ",$G2855),AllocFactorMatrix,(T$4+1),FALSE)*$E2856</f>
        <v>0</v>
      </c>
      <c r="U2855" s="25">
        <f>VLOOKUP(CONCATENATE($F2855," ",$G2855),AllocFactorMatrix,(U$4+1),FALSE)*$E2856</f>
        <v>0</v>
      </c>
      <c r="V2855" s="25">
        <f>VLOOKUP(CONCATENATE($F2855," ",$G2855),AllocFactorMatrix,(V$4+1),FALSE)*$E2856</f>
        <v>0</v>
      </c>
      <c r="W2855" s="25">
        <f t="shared" si="1302"/>
        <v>0</v>
      </c>
      <c r="X2855" s="25">
        <f>VLOOKUP(CONCATENATE($F2855," ",$G2855),AllocFactorMatrix,(X$4+1),FALSE)*$E2856</f>
        <v>0</v>
      </c>
      <c r="Y2855" s="25">
        <f>VLOOKUP(CONCATENATE($F2855," ",$G2855),AllocFactorMatrix,(Y$4+1),FALSE)*$E2856</f>
        <v>0</v>
      </c>
      <c r="Z2855" s="25">
        <f t="shared" si="1300"/>
        <v>0</v>
      </c>
      <c r="AA2855" s="25">
        <f>VLOOKUP(CONCATENATE($F2855," ",$G2855),AllocFactorMatrix,(AA$4+1),FALSE)*$E2856</f>
        <v>0</v>
      </c>
      <c r="AB2855" s="25">
        <f>VLOOKUP(CONCATENATE($F2855," ",$G2855),AllocFactorMatrix,(AB$4+1),FALSE)*$E2856</f>
        <v>0</v>
      </c>
      <c r="AC2855" s="25">
        <f>VLOOKUP(CONCATENATE($F2855," ",$G2855),AllocFactorMatrix,(AC$4+1),FALSE)*$E2856</f>
        <v>0</v>
      </c>
    </row>
    <row r="2856" spans="4:29" collapsed="1">
      <c r="D2856" s="20" t="s">
        <v>243</v>
      </c>
      <c r="E2856" s="22">
        <f>32907+5130</f>
        <v>38037</v>
      </c>
      <c r="F2856" s="61" t="s">
        <v>33</v>
      </c>
      <c r="G2856" s="20" t="str">
        <f>$G$15</f>
        <v>TOTAL</v>
      </c>
      <c r="H2856" s="24">
        <f t="shared" si="1286"/>
        <v>38036.999999999993</v>
      </c>
      <c r="I2856" s="25">
        <f>VLOOKUP(CONCATENATE($F2856," ",$G2856),AllocFactorMatrix,(I$4+1),FALSE)*$E2856</f>
        <v>18651.173538270108</v>
      </c>
      <c r="J2856" s="25">
        <f>VLOOKUP(CONCATENATE($F2856," ",$G2856),AllocFactorMatrix,(J$4+1),FALSE)*$E2856</f>
        <v>4718.0216760790818</v>
      </c>
      <c r="K2856" s="25">
        <f>VLOOKUP(CONCATENATE($F2856," ",$G2856),AllocFactorMatrix,(K$4+1),FALSE)*$E2856</f>
        <v>55.160849640201995</v>
      </c>
      <c r="L2856" s="25">
        <f>VLOOKUP(CONCATENATE($F2856," ",$G2856),AllocFactorMatrix,(L$4+1),FALSE)*$E2856</f>
        <v>1.3589155037560205</v>
      </c>
      <c r="M2856" s="25">
        <f t="shared" si="1299"/>
        <v>4774.5414412230402</v>
      </c>
      <c r="N2856" s="25">
        <f>VLOOKUP(CONCATENATE($F2856," ",$G2856),AllocFactorMatrix,(N$4+1),FALSE)*$E2856</f>
        <v>1974.0794623353365</v>
      </c>
      <c r="O2856" s="25">
        <f>VLOOKUP(CONCATENATE($F2856," ",$G2856),AllocFactorMatrix,(O$4+1),FALSE)*$E2856</f>
        <v>562.20813988465693</v>
      </c>
      <c r="P2856" s="25">
        <f>VLOOKUP(CONCATENATE($F2856," ",$G2856),AllocFactorMatrix,(P$4+1),FALSE)*$E2856</f>
        <v>44.490615045096746</v>
      </c>
      <c r="Q2856" s="25">
        <f>VLOOKUP(CONCATENATE($F2856," ",$G2856),AllocFactorMatrix,(Q$4+1),FALSE)*$E2856</f>
        <v>9.391184371095413</v>
      </c>
      <c r="R2856" s="25">
        <f t="shared" si="1301"/>
        <v>2590.1694016361853</v>
      </c>
      <c r="S2856" s="25">
        <f>VLOOKUP(CONCATENATE($F2856," ",$G2856),AllocFactorMatrix,(S$4+1),FALSE)*$E2856</f>
        <v>118.58355243274069</v>
      </c>
      <c r="T2856" s="25">
        <f>VLOOKUP(CONCATENATE($F2856," ",$G2856),AllocFactorMatrix,(T$4+1),FALSE)*$E2856</f>
        <v>1292.7687557186532</v>
      </c>
      <c r="U2856" s="25">
        <f>VLOOKUP(CONCATENATE($F2856," ",$G2856),AllocFactorMatrix,(U$4+1),FALSE)*$E2856</f>
        <v>8633.9346789683404</v>
      </c>
      <c r="V2856" s="25">
        <f>VLOOKUP(CONCATENATE($F2856," ",$G2856),AllocFactorMatrix,(V$4+1),FALSE)*$E2856</f>
        <v>1354.5012077457006</v>
      </c>
      <c r="W2856" s="25">
        <f t="shared" si="1302"/>
        <v>11399.788194865436</v>
      </c>
      <c r="X2856" s="25">
        <f>VLOOKUP(CONCATENATE($F2856," ",$G2856),AllocFactorMatrix,(X$4+1),FALSE)*$E2856</f>
        <v>535.81885283209135</v>
      </c>
      <c r="Y2856" s="25">
        <f>VLOOKUP(CONCATENATE($F2856," ",$G2856),AllocFactorMatrix,(Y$4+1),FALSE)*$E2856</f>
        <v>12.934862994649466</v>
      </c>
      <c r="Z2856" s="25">
        <f t="shared" si="1300"/>
        <v>548.75371582674086</v>
      </c>
      <c r="AA2856" s="25">
        <f>VLOOKUP(CONCATENATE($F2856," ",$G2856),AllocFactorMatrix,(AA$4+1),FALSE)*$E2856</f>
        <v>9.3418943083300707</v>
      </c>
      <c r="AB2856" s="25">
        <f>VLOOKUP(CONCATENATE($F2856," ",$G2856),AllocFactorMatrix,(AB$4+1),FALSE)*$E2856</f>
        <v>50.653614992641863</v>
      </c>
      <c r="AC2856" s="25">
        <f>VLOOKUP(CONCATENATE($F2856," ",$G2856),AllocFactorMatrix,(AC$4+1),FALSE)*$E2856</f>
        <v>12.578198877516753</v>
      </c>
    </row>
    <row r="2857" spans="4:29" hidden="1" outlineLevel="1">
      <c r="F2857" s="61" t="str">
        <f>F2864</f>
        <v>RB_GUP</v>
      </c>
      <c r="G2857" s="20" t="str">
        <f>$G$8</f>
        <v>PRODUCTION</v>
      </c>
      <c r="H2857" s="24">
        <f t="shared" ca="1" si="1286"/>
        <v>0</v>
      </c>
      <c r="I2857" s="25">
        <f ca="1">VLOOKUP(CONCATENATE($F2857," ",$G2857),AllocFactorMatrix,(I$4+1),FALSE)*$E2864</f>
        <v>0</v>
      </c>
      <c r="J2857" s="25">
        <f ca="1">VLOOKUP(CONCATENATE($F2857," ",$G2857),AllocFactorMatrix,(J$4+1),FALSE)*$E2864</f>
        <v>0</v>
      </c>
      <c r="K2857" s="25">
        <f ca="1">VLOOKUP(CONCATENATE($F2857," ",$G2857),AllocFactorMatrix,(K$4+1),FALSE)*$E2864</f>
        <v>0</v>
      </c>
      <c r="L2857" s="25">
        <f ca="1">VLOOKUP(CONCATENATE($F2857," ",$G2857),AllocFactorMatrix,(L$4+1),FALSE)*$E2864</f>
        <v>0</v>
      </c>
      <c r="M2857" s="25">
        <f t="shared" ref="M2857:M2864" ca="1" si="1303">SUBTOTAL(9,J2857:L2857)</f>
        <v>0</v>
      </c>
      <c r="N2857" s="25">
        <f ca="1">VLOOKUP(CONCATENATE($F2857," ",$G2857),AllocFactorMatrix,(N$4+1),FALSE)*$E2864</f>
        <v>0</v>
      </c>
      <c r="O2857" s="25">
        <f ca="1">VLOOKUP(CONCATENATE($F2857," ",$G2857),AllocFactorMatrix,(O$4+1),FALSE)*$E2864</f>
        <v>0</v>
      </c>
      <c r="P2857" s="25">
        <f ca="1">VLOOKUP(CONCATENATE($F2857," ",$G2857),AllocFactorMatrix,(P$4+1),FALSE)*$E2864</f>
        <v>0</v>
      </c>
      <c r="Q2857" s="25">
        <f ca="1">VLOOKUP(CONCATENATE($F2857," ",$G2857),AllocFactorMatrix,(Q$4+1),FALSE)*$E2864</f>
        <v>0</v>
      </c>
      <c r="R2857" s="25">
        <f ca="1">SUBTOTAL(9,N2857:Q2857)</f>
        <v>0</v>
      </c>
      <c r="S2857" s="25">
        <f ca="1">VLOOKUP(CONCATENATE($F2857," ",$G2857),AllocFactorMatrix,(S$4+1),FALSE)*$E2864</f>
        <v>0</v>
      </c>
      <c r="T2857" s="25">
        <f ca="1">VLOOKUP(CONCATENATE($F2857," ",$G2857),AllocFactorMatrix,(T$4+1),FALSE)*$E2864</f>
        <v>0</v>
      </c>
      <c r="U2857" s="25">
        <f ca="1">VLOOKUP(CONCATENATE($F2857," ",$G2857),AllocFactorMatrix,(U$4+1),FALSE)*$E2864</f>
        <v>0</v>
      </c>
      <c r="V2857" s="25">
        <f ca="1">VLOOKUP(CONCATENATE($F2857," ",$G2857),AllocFactorMatrix,(V$4+1),FALSE)*$E2864</f>
        <v>0</v>
      </c>
      <c r="W2857" s="25">
        <f ca="1">SUBTOTAL(9,S2857:V2857)</f>
        <v>0</v>
      </c>
      <c r="X2857" s="25">
        <f ca="1">VLOOKUP(CONCATENATE($F2857," ",$G2857),AllocFactorMatrix,(X$4+1),FALSE)*$E2864</f>
        <v>0</v>
      </c>
      <c r="Y2857" s="25">
        <f ca="1">VLOOKUP(CONCATENATE($F2857," ",$G2857),AllocFactorMatrix,(Y$4+1),FALSE)*$E2864</f>
        <v>0</v>
      </c>
      <c r="Z2857" s="25">
        <f t="shared" ref="Z2857:Z2864" ca="1" si="1304">SUBTOTAL(9,X2857:Y2857)</f>
        <v>0</v>
      </c>
      <c r="AA2857" s="25">
        <f ca="1">VLOOKUP(CONCATENATE($F2857," ",$G2857),AllocFactorMatrix,(AA$4+1),FALSE)*$E2864</f>
        <v>0</v>
      </c>
      <c r="AB2857" s="25">
        <f ca="1">VLOOKUP(CONCATENATE($F2857," ",$G2857),AllocFactorMatrix,(AB$4+1),FALSE)*$E2864</f>
        <v>0</v>
      </c>
      <c r="AC2857" s="25">
        <f ca="1">VLOOKUP(CONCATENATE($F2857," ",$G2857),AllocFactorMatrix,(AC$4+1),FALSE)*$E2864</f>
        <v>0</v>
      </c>
    </row>
    <row r="2858" spans="4:29" hidden="1" outlineLevel="1">
      <c r="F2858" s="61" t="str">
        <f>F2864</f>
        <v>RB_GUP</v>
      </c>
      <c r="G2858" s="20" t="str">
        <f>$G$9</f>
        <v>BULKTRAN</v>
      </c>
      <c r="H2858" s="24">
        <f t="shared" ca="1" si="1286"/>
        <v>0</v>
      </c>
      <c r="I2858" s="25">
        <f ca="1">VLOOKUP(CONCATENATE($F2858," ",$G2858),AllocFactorMatrix,(I$4+1),FALSE)*$E2864</f>
        <v>0</v>
      </c>
      <c r="J2858" s="25">
        <f ca="1">VLOOKUP(CONCATENATE($F2858," ",$G2858),AllocFactorMatrix,(J$4+1),FALSE)*$E2864</f>
        <v>0</v>
      </c>
      <c r="K2858" s="25">
        <f ca="1">VLOOKUP(CONCATENATE($F2858," ",$G2858),AllocFactorMatrix,(K$4+1),FALSE)*$E2864</f>
        <v>0</v>
      </c>
      <c r="L2858" s="25">
        <f ca="1">VLOOKUP(CONCATENATE($F2858," ",$G2858),AllocFactorMatrix,(L$4+1),FALSE)*$E2864</f>
        <v>0</v>
      </c>
      <c r="M2858" s="25">
        <f t="shared" ca="1" si="1303"/>
        <v>0</v>
      </c>
      <c r="N2858" s="25">
        <f ca="1">VLOOKUP(CONCATENATE($F2858," ",$G2858),AllocFactorMatrix,(N$4+1),FALSE)*$E2864</f>
        <v>0</v>
      </c>
      <c r="O2858" s="25">
        <f ca="1">VLOOKUP(CONCATENATE($F2858," ",$G2858),AllocFactorMatrix,(O$4+1),FALSE)*$E2864</f>
        <v>0</v>
      </c>
      <c r="P2858" s="25">
        <f ca="1">VLOOKUP(CONCATENATE($F2858," ",$G2858),AllocFactorMatrix,(P$4+1),FALSE)*$E2864</f>
        <v>0</v>
      </c>
      <c r="Q2858" s="25">
        <f ca="1">VLOOKUP(CONCATENATE($F2858," ",$G2858),AllocFactorMatrix,(Q$4+1),FALSE)*$E2864</f>
        <v>0</v>
      </c>
      <c r="R2858" s="25">
        <f t="shared" ref="R2858:R2864" ca="1" si="1305">SUBTOTAL(9,N2858:Q2858)</f>
        <v>0</v>
      </c>
      <c r="S2858" s="25">
        <f ca="1">VLOOKUP(CONCATENATE($F2858," ",$G2858),AllocFactorMatrix,(S$4+1),FALSE)*$E2864</f>
        <v>0</v>
      </c>
      <c r="T2858" s="25">
        <f ca="1">VLOOKUP(CONCATENATE($F2858," ",$G2858),AllocFactorMatrix,(T$4+1),FALSE)*$E2864</f>
        <v>0</v>
      </c>
      <c r="U2858" s="25">
        <f ca="1">VLOOKUP(CONCATENATE($F2858," ",$G2858),AllocFactorMatrix,(U$4+1),FALSE)*$E2864</f>
        <v>0</v>
      </c>
      <c r="V2858" s="25">
        <f ca="1">VLOOKUP(CONCATENATE($F2858," ",$G2858),AllocFactorMatrix,(V$4+1),FALSE)*$E2864</f>
        <v>0</v>
      </c>
      <c r="W2858" s="25">
        <f t="shared" ref="W2858:W2864" ca="1" si="1306">SUBTOTAL(9,S2858:V2858)</f>
        <v>0</v>
      </c>
      <c r="X2858" s="25">
        <f ca="1">VLOOKUP(CONCATENATE($F2858," ",$G2858),AllocFactorMatrix,(X$4+1),FALSE)*$E2864</f>
        <v>0</v>
      </c>
      <c r="Y2858" s="25">
        <f ca="1">VLOOKUP(CONCATENATE($F2858," ",$G2858),AllocFactorMatrix,(Y$4+1),FALSE)*$E2864</f>
        <v>0</v>
      </c>
      <c r="Z2858" s="25">
        <f t="shared" ca="1" si="1304"/>
        <v>0</v>
      </c>
      <c r="AA2858" s="25">
        <f ca="1">VLOOKUP(CONCATENATE($F2858," ",$G2858),AllocFactorMatrix,(AA$4+1),FALSE)*$E2864</f>
        <v>0</v>
      </c>
      <c r="AB2858" s="25">
        <f ca="1">VLOOKUP(CONCATENATE($F2858," ",$G2858),AllocFactorMatrix,(AB$4+1),FALSE)*$E2864</f>
        <v>0</v>
      </c>
      <c r="AC2858" s="25">
        <f ca="1">VLOOKUP(CONCATENATE($F2858," ",$G2858),AllocFactorMatrix,(AC$4+1),FALSE)*$E2864</f>
        <v>0</v>
      </c>
    </row>
    <row r="2859" spans="4:29" hidden="1" outlineLevel="1">
      <c r="F2859" s="61" t="str">
        <f>F2864</f>
        <v>RB_GUP</v>
      </c>
      <c r="G2859" s="20" t="str">
        <f>$G$10</f>
        <v>SUBTRAN</v>
      </c>
      <c r="H2859" s="24">
        <f t="shared" ca="1" si="1286"/>
        <v>0</v>
      </c>
      <c r="I2859" s="25">
        <f ca="1">VLOOKUP(CONCATENATE($F2859," ",$G2859),AllocFactorMatrix,(I$4+1),FALSE)*$E2864</f>
        <v>0</v>
      </c>
      <c r="J2859" s="25">
        <f ca="1">VLOOKUP(CONCATENATE($F2859," ",$G2859),AllocFactorMatrix,(J$4+1),FALSE)*$E2864</f>
        <v>0</v>
      </c>
      <c r="K2859" s="25">
        <f ca="1">VLOOKUP(CONCATENATE($F2859," ",$G2859),AllocFactorMatrix,(K$4+1),FALSE)*$E2864</f>
        <v>0</v>
      </c>
      <c r="L2859" s="25">
        <f ca="1">VLOOKUP(CONCATENATE($F2859," ",$G2859),AllocFactorMatrix,(L$4+1),FALSE)*$E2864</f>
        <v>0</v>
      </c>
      <c r="M2859" s="25">
        <f t="shared" ca="1" si="1303"/>
        <v>0</v>
      </c>
      <c r="N2859" s="25">
        <f ca="1">VLOOKUP(CONCATENATE($F2859," ",$G2859),AllocFactorMatrix,(N$4+1),FALSE)*$E2864</f>
        <v>0</v>
      </c>
      <c r="O2859" s="25">
        <f ca="1">VLOOKUP(CONCATENATE($F2859," ",$G2859),AllocFactorMatrix,(O$4+1),FALSE)*$E2864</f>
        <v>0</v>
      </c>
      <c r="P2859" s="25">
        <f ca="1">VLOOKUP(CONCATENATE($F2859," ",$G2859),AllocFactorMatrix,(P$4+1),FALSE)*$E2864</f>
        <v>0</v>
      </c>
      <c r="Q2859" s="25">
        <f ca="1">VLOOKUP(CONCATENATE($F2859," ",$G2859),AllocFactorMatrix,(Q$4+1),FALSE)*$E2864</f>
        <v>0</v>
      </c>
      <c r="R2859" s="25">
        <f t="shared" ca="1" si="1305"/>
        <v>0</v>
      </c>
      <c r="S2859" s="25">
        <f ca="1">VLOOKUP(CONCATENATE($F2859," ",$G2859),AllocFactorMatrix,(S$4+1),FALSE)*$E2864</f>
        <v>0</v>
      </c>
      <c r="T2859" s="25">
        <f ca="1">VLOOKUP(CONCATENATE($F2859," ",$G2859),AllocFactorMatrix,(T$4+1),FALSE)*$E2864</f>
        <v>0</v>
      </c>
      <c r="U2859" s="25">
        <f ca="1">VLOOKUP(CONCATENATE($F2859," ",$G2859),AllocFactorMatrix,(U$4+1),FALSE)*$E2864</f>
        <v>0</v>
      </c>
      <c r="V2859" s="25">
        <f ca="1">VLOOKUP(CONCATENATE($F2859," ",$G2859),AllocFactorMatrix,(V$4+1),FALSE)*$E2864</f>
        <v>0</v>
      </c>
      <c r="W2859" s="25">
        <f t="shared" ca="1" si="1306"/>
        <v>0</v>
      </c>
      <c r="X2859" s="25">
        <f ca="1">VLOOKUP(CONCATENATE($F2859," ",$G2859),AllocFactorMatrix,(X$4+1),FALSE)*$E2864</f>
        <v>0</v>
      </c>
      <c r="Y2859" s="25">
        <f ca="1">VLOOKUP(CONCATENATE($F2859," ",$G2859),AllocFactorMatrix,(Y$4+1),FALSE)*$E2864</f>
        <v>0</v>
      </c>
      <c r="Z2859" s="25">
        <f t="shared" ca="1" si="1304"/>
        <v>0</v>
      </c>
      <c r="AA2859" s="25">
        <f ca="1">VLOOKUP(CONCATENATE($F2859," ",$G2859),AllocFactorMatrix,(AA$4+1),FALSE)*$E2864</f>
        <v>0</v>
      </c>
      <c r="AB2859" s="25">
        <f ca="1">VLOOKUP(CONCATENATE($F2859," ",$G2859),AllocFactorMatrix,(AB$4+1),FALSE)*$E2864</f>
        <v>0</v>
      </c>
      <c r="AC2859" s="25">
        <f ca="1">VLOOKUP(CONCATENATE($F2859," ",$G2859),AllocFactorMatrix,(AC$4+1),FALSE)*$E2864</f>
        <v>0</v>
      </c>
    </row>
    <row r="2860" spans="4:29" hidden="1" outlineLevel="1">
      <c r="F2860" s="61" t="str">
        <f>F2864</f>
        <v>RB_GUP</v>
      </c>
      <c r="G2860" s="20" t="str">
        <f>$G$11</f>
        <v>DISTPRI</v>
      </c>
      <c r="H2860" s="24">
        <f t="shared" ca="1" si="1286"/>
        <v>0</v>
      </c>
      <c r="I2860" s="25">
        <f ca="1">VLOOKUP(CONCATENATE($F2860," ",$G2860),AllocFactorMatrix,(I$4+1),FALSE)*$E2864</f>
        <v>0</v>
      </c>
      <c r="J2860" s="25">
        <f ca="1">VLOOKUP(CONCATENATE($F2860," ",$G2860),AllocFactorMatrix,(J$4+1),FALSE)*$E2864</f>
        <v>0</v>
      </c>
      <c r="K2860" s="25">
        <f ca="1">VLOOKUP(CONCATENATE($F2860," ",$G2860),AllocFactorMatrix,(K$4+1),FALSE)*$E2864</f>
        <v>0</v>
      </c>
      <c r="L2860" s="25">
        <f ca="1">VLOOKUP(CONCATENATE($F2860," ",$G2860),AllocFactorMatrix,(L$4+1),FALSE)*$E2864</f>
        <v>0</v>
      </c>
      <c r="M2860" s="25">
        <f t="shared" ca="1" si="1303"/>
        <v>0</v>
      </c>
      <c r="N2860" s="25">
        <f ca="1">VLOOKUP(CONCATENATE($F2860," ",$G2860),AllocFactorMatrix,(N$4+1),FALSE)*$E2864</f>
        <v>0</v>
      </c>
      <c r="O2860" s="25">
        <f ca="1">VLOOKUP(CONCATENATE($F2860," ",$G2860),AllocFactorMatrix,(O$4+1),FALSE)*$E2864</f>
        <v>0</v>
      </c>
      <c r="P2860" s="25">
        <f ca="1">VLOOKUP(CONCATENATE($F2860," ",$G2860),AllocFactorMatrix,(P$4+1),FALSE)*$E2864</f>
        <v>0</v>
      </c>
      <c r="Q2860" s="25">
        <f ca="1">VLOOKUP(CONCATENATE($F2860," ",$G2860),AllocFactorMatrix,(Q$4+1),FALSE)*$E2864</f>
        <v>0</v>
      </c>
      <c r="R2860" s="25">
        <f t="shared" ca="1" si="1305"/>
        <v>0</v>
      </c>
      <c r="S2860" s="25">
        <f ca="1">VLOOKUP(CONCATENATE($F2860," ",$G2860),AllocFactorMatrix,(S$4+1),FALSE)*$E2864</f>
        <v>0</v>
      </c>
      <c r="T2860" s="25">
        <f ca="1">VLOOKUP(CONCATENATE($F2860," ",$G2860),AllocFactorMatrix,(T$4+1),FALSE)*$E2864</f>
        <v>0</v>
      </c>
      <c r="U2860" s="25">
        <f ca="1">VLOOKUP(CONCATENATE($F2860," ",$G2860),AllocFactorMatrix,(U$4+1),FALSE)*$E2864</f>
        <v>0</v>
      </c>
      <c r="V2860" s="25">
        <f ca="1">VLOOKUP(CONCATENATE($F2860," ",$G2860),AllocFactorMatrix,(V$4+1),FALSE)*$E2864</f>
        <v>0</v>
      </c>
      <c r="W2860" s="25">
        <f t="shared" ca="1" si="1306"/>
        <v>0</v>
      </c>
      <c r="X2860" s="25">
        <f ca="1">VLOOKUP(CONCATENATE($F2860," ",$G2860),AllocFactorMatrix,(X$4+1),FALSE)*$E2864</f>
        <v>0</v>
      </c>
      <c r="Y2860" s="25">
        <f ca="1">VLOOKUP(CONCATENATE($F2860," ",$G2860),AllocFactorMatrix,(Y$4+1),FALSE)*$E2864</f>
        <v>0</v>
      </c>
      <c r="Z2860" s="25">
        <f t="shared" ca="1" si="1304"/>
        <v>0</v>
      </c>
      <c r="AA2860" s="25">
        <f ca="1">VLOOKUP(CONCATENATE($F2860," ",$G2860),AllocFactorMatrix,(AA$4+1),FALSE)*$E2864</f>
        <v>0</v>
      </c>
      <c r="AB2860" s="25">
        <f ca="1">VLOOKUP(CONCATENATE($F2860," ",$G2860),AllocFactorMatrix,(AB$4+1),FALSE)*$E2864</f>
        <v>0</v>
      </c>
      <c r="AC2860" s="25">
        <f ca="1">VLOOKUP(CONCATENATE($F2860," ",$G2860),AllocFactorMatrix,(AC$4+1),FALSE)*$E2864</f>
        <v>0</v>
      </c>
    </row>
    <row r="2861" spans="4:29" hidden="1" outlineLevel="1">
      <c r="F2861" s="61" t="str">
        <f>F2864</f>
        <v>RB_GUP</v>
      </c>
      <c r="G2861" s="20" t="str">
        <f>$G$12</f>
        <v>DISTSEC</v>
      </c>
      <c r="H2861" s="24">
        <f t="shared" ca="1" si="1286"/>
        <v>0</v>
      </c>
      <c r="I2861" s="25">
        <f ca="1">VLOOKUP(CONCATENATE($F2861," ",$G2861),AllocFactorMatrix,(I$4+1),FALSE)*$E2864</f>
        <v>0</v>
      </c>
      <c r="J2861" s="25">
        <f ca="1">VLOOKUP(CONCATENATE($F2861," ",$G2861),AllocFactorMatrix,(J$4+1),FALSE)*$E2864</f>
        <v>0</v>
      </c>
      <c r="K2861" s="25">
        <f ca="1">VLOOKUP(CONCATENATE($F2861," ",$G2861),AllocFactorMatrix,(K$4+1),FALSE)*$E2864</f>
        <v>0</v>
      </c>
      <c r="L2861" s="25">
        <f ca="1">VLOOKUP(CONCATENATE($F2861," ",$G2861),AllocFactorMatrix,(L$4+1),FALSE)*$E2864</f>
        <v>0</v>
      </c>
      <c r="M2861" s="25">
        <f t="shared" ca="1" si="1303"/>
        <v>0</v>
      </c>
      <c r="N2861" s="25">
        <f ca="1">VLOOKUP(CONCATENATE($F2861," ",$G2861),AllocFactorMatrix,(N$4+1),FALSE)*$E2864</f>
        <v>0</v>
      </c>
      <c r="O2861" s="25">
        <f ca="1">VLOOKUP(CONCATENATE($F2861," ",$G2861),AllocFactorMatrix,(O$4+1),FALSE)*$E2864</f>
        <v>0</v>
      </c>
      <c r="P2861" s="25">
        <f ca="1">VLOOKUP(CONCATENATE($F2861," ",$G2861),AllocFactorMatrix,(P$4+1),FALSE)*$E2864</f>
        <v>0</v>
      </c>
      <c r="Q2861" s="25">
        <f ca="1">VLOOKUP(CONCATENATE($F2861," ",$G2861),AllocFactorMatrix,(Q$4+1),FALSE)*$E2864</f>
        <v>0</v>
      </c>
      <c r="R2861" s="25">
        <f t="shared" ca="1" si="1305"/>
        <v>0</v>
      </c>
      <c r="S2861" s="25">
        <f ca="1">VLOOKUP(CONCATENATE($F2861," ",$G2861),AllocFactorMatrix,(S$4+1),FALSE)*$E2864</f>
        <v>0</v>
      </c>
      <c r="T2861" s="25">
        <f ca="1">VLOOKUP(CONCATENATE($F2861," ",$G2861),AllocFactorMatrix,(T$4+1),FALSE)*$E2864</f>
        <v>0</v>
      </c>
      <c r="U2861" s="25">
        <f ca="1">VLOOKUP(CONCATENATE($F2861," ",$G2861),AllocFactorMatrix,(U$4+1),FALSE)*$E2864</f>
        <v>0</v>
      </c>
      <c r="V2861" s="25">
        <f ca="1">VLOOKUP(CONCATENATE($F2861," ",$G2861),AllocFactorMatrix,(V$4+1),FALSE)*$E2864</f>
        <v>0</v>
      </c>
      <c r="W2861" s="25">
        <f t="shared" ca="1" si="1306"/>
        <v>0</v>
      </c>
      <c r="X2861" s="25">
        <f ca="1">VLOOKUP(CONCATENATE($F2861," ",$G2861),AllocFactorMatrix,(X$4+1),FALSE)*$E2864</f>
        <v>0</v>
      </c>
      <c r="Y2861" s="25">
        <f ca="1">VLOOKUP(CONCATENATE($F2861," ",$G2861),AllocFactorMatrix,(Y$4+1),FALSE)*$E2864</f>
        <v>0</v>
      </c>
      <c r="Z2861" s="25">
        <f t="shared" ca="1" si="1304"/>
        <v>0</v>
      </c>
      <c r="AA2861" s="25">
        <f ca="1">VLOOKUP(CONCATENATE($F2861," ",$G2861),AllocFactorMatrix,(AA$4+1),FALSE)*$E2864</f>
        <v>0</v>
      </c>
      <c r="AB2861" s="25">
        <f ca="1">VLOOKUP(CONCATENATE($F2861," ",$G2861),AllocFactorMatrix,(AB$4+1),FALSE)*$E2864</f>
        <v>0</v>
      </c>
      <c r="AC2861" s="25">
        <f ca="1">VLOOKUP(CONCATENATE($F2861," ",$G2861),AllocFactorMatrix,(AC$4+1),FALSE)*$E2864</f>
        <v>0</v>
      </c>
    </row>
    <row r="2862" spans="4:29" hidden="1" outlineLevel="1">
      <c r="F2862" s="61" t="str">
        <f>F2864</f>
        <v>RB_GUP</v>
      </c>
      <c r="G2862" s="20" t="str">
        <f>$G$13</f>
        <v>ENERGY</v>
      </c>
      <c r="H2862" s="24">
        <f t="shared" ca="1" si="1286"/>
        <v>0</v>
      </c>
      <c r="I2862" s="25">
        <f ca="1">VLOOKUP(CONCATENATE($F2862," ",$G2862),AllocFactorMatrix,(I$4+1),FALSE)*$E2864</f>
        <v>0</v>
      </c>
      <c r="J2862" s="25">
        <f ca="1">VLOOKUP(CONCATENATE($F2862," ",$G2862),AllocFactorMatrix,(J$4+1),FALSE)*$E2864</f>
        <v>0</v>
      </c>
      <c r="K2862" s="25">
        <f ca="1">VLOOKUP(CONCATENATE($F2862," ",$G2862),AllocFactorMatrix,(K$4+1),FALSE)*$E2864</f>
        <v>0</v>
      </c>
      <c r="L2862" s="25">
        <f ca="1">VLOOKUP(CONCATENATE($F2862," ",$G2862),AllocFactorMatrix,(L$4+1),FALSE)*$E2864</f>
        <v>0</v>
      </c>
      <c r="M2862" s="25">
        <f t="shared" ca="1" si="1303"/>
        <v>0</v>
      </c>
      <c r="N2862" s="25">
        <f ca="1">VLOOKUP(CONCATENATE($F2862," ",$G2862),AllocFactorMatrix,(N$4+1),FALSE)*$E2864</f>
        <v>0</v>
      </c>
      <c r="O2862" s="25">
        <f ca="1">VLOOKUP(CONCATENATE($F2862," ",$G2862),AllocFactorMatrix,(O$4+1),FALSE)*$E2864</f>
        <v>0</v>
      </c>
      <c r="P2862" s="25">
        <f ca="1">VLOOKUP(CONCATENATE($F2862," ",$G2862),AllocFactorMatrix,(P$4+1),FALSE)*$E2864</f>
        <v>0</v>
      </c>
      <c r="Q2862" s="25">
        <f ca="1">VLOOKUP(CONCATENATE($F2862," ",$G2862),AllocFactorMatrix,(Q$4+1),FALSE)*$E2864</f>
        <v>0</v>
      </c>
      <c r="R2862" s="25">
        <f t="shared" ca="1" si="1305"/>
        <v>0</v>
      </c>
      <c r="S2862" s="25">
        <f ca="1">VLOOKUP(CONCATENATE($F2862," ",$G2862),AllocFactorMatrix,(S$4+1),FALSE)*$E2864</f>
        <v>0</v>
      </c>
      <c r="T2862" s="25">
        <f ca="1">VLOOKUP(CONCATENATE($F2862," ",$G2862),AllocFactorMatrix,(T$4+1),FALSE)*$E2864</f>
        <v>0</v>
      </c>
      <c r="U2862" s="25">
        <f ca="1">VLOOKUP(CONCATENATE($F2862," ",$G2862),AllocFactorMatrix,(U$4+1),FALSE)*$E2864</f>
        <v>0</v>
      </c>
      <c r="V2862" s="25">
        <f ca="1">VLOOKUP(CONCATENATE($F2862," ",$G2862),AllocFactorMatrix,(V$4+1),FALSE)*$E2864</f>
        <v>0</v>
      </c>
      <c r="W2862" s="25">
        <f t="shared" ca="1" si="1306"/>
        <v>0</v>
      </c>
      <c r="X2862" s="25">
        <f ca="1">VLOOKUP(CONCATENATE($F2862," ",$G2862),AllocFactorMatrix,(X$4+1),FALSE)*$E2864</f>
        <v>0</v>
      </c>
      <c r="Y2862" s="25">
        <f ca="1">VLOOKUP(CONCATENATE($F2862," ",$G2862),AllocFactorMatrix,(Y$4+1),FALSE)*$E2864</f>
        <v>0</v>
      </c>
      <c r="Z2862" s="25">
        <f t="shared" ca="1" si="1304"/>
        <v>0</v>
      </c>
      <c r="AA2862" s="25">
        <f ca="1">VLOOKUP(CONCATENATE($F2862," ",$G2862),AllocFactorMatrix,(AA$4+1),FALSE)*$E2864</f>
        <v>0</v>
      </c>
      <c r="AB2862" s="25">
        <f ca="1">VLOOKUP(CONCATENATE($F2862," ",$G2862),AllocFactorMatrix,(AB$4+1),FALSE)*$E2864</f>
        <v>0</v>
      </c>
      <c r="AC2862" s="25">
        <f ca="1">VLOOKUP(CONCATENATE($F2862," ",$G2862),AllocFactorMatrix,(AC$4+1),FALSE)*$E2864</f>
        <v>0</v>
      </c>
    </row>
    <row r="2863" spans="4:29" hidden="1" outlineLevel="1">
      <c r="F2863" s="61" t="str">
        <f>F2864</f>
        <v>RB_GUP</v>
      </c>
      <c r="G2863" s="20" t="str">
        <f>$G$14</f>
        <v>CUSTOMER</v>
      </c>
      <c r="H2863" s="24">
        <f t="shared" ca="1" si="1286"/>
        <v>0</v>
      </c>
      <c r="I2863" s="25">
        <f ca="1">VLOOKUP(CONCATENATE($F2863," ",$G2863),AllocFactorMatrix,(I$4+1),FALSE)*$E2864</f>
        <v>0</v>
      </c>
      <c r="J2863" s="25">
        <f ca="1">VLOOKUP(CONCATENATE($F2863," ",$G2863),AllocFactorMatrix,(J$4+1),FALSE)*$E2864</f>
        <v>0</v>
      </c>
      <c r="K2863" s="25">
        <f ca="1">VLOOKUP(CONCATENATE($F2863," ",$G2863),AllocFactorMatrix,(K$4+1),FALSE)*$E2864</f>
        <v>0</v>
      </c>
      <c r="L2863" s="25">
        <f ca="1">VLOOKUP(CONCATENATE($F2863," ",$G2863),AllocFactorMatrix,(L$4+1),FALSE)*$E2864</f>
        <v>0</v>
      </c>
      <c r="M2863" s="25">
        <f t="shared" ca="1" si="1303"/>
        <v>0</v>
      </c>
      <c r="N2863" s="25">
        <f ca="1">VLOOKUP(CONCATENATE($F2863," ",$G2863),AllocFactorMatrix,(N$4+1),FALSE)*$E2864</f>
        <v>0</v>
      </c>
      <c r="O2863" s="25">
        <f ca="1">VLOOKUP(CONCATENATE($F2863," ",$G2863),AllocFactorMatrix,(O$4+1),FALSE)*$E2864</f>
        <v>0</v>
      </c>
      <c r="P2863" s="25">
        <f ca="1">VLOOKUP(CONCATENATE($F2863," ",$G2863),AllocFactorMatrix,(P$4+1),FALSE)*$E2864</f>
        <v>0</v>
      </c>
      <c r="Q2863" s="25">
        <f ca="1">VLOOKUP(CONCATENATE($F2863," ",$G2863),AllocFactorMatrix,(Q$4+1),FALSE)*$E2864</f>
        <v>0</v>
      </c>
      <c r="R2863" s="25">
        <f t="shared" ca="1" si="1305"/>
        <v>0</v>
      </c>
      <c r="S2863" s="25">
        <f ca="1">VLOOKUP(CONCATENATE($F2863," ",$G2863),AllocFactorMatrix,(S$4+1),FALSE)*$E2864</f>
        <v>0</v>
      </c>
      <c r="T2863" s="25">
        <f ca="1">VLOOKUP(CONCATENATE($F2863," ",$G2863),AllocFactorMatrix,(T$4+1),FALSE)*$E2864</f>
        <v>0</v>
      </c>
      <c r="U2863" s="25">
        <f ca="1">VLOOKUP(CONCATENATE($F2863," ",$G2863),AllocFactorMatrix,(U$4+1),FALSE)*$E2864</f>
        <v>0</v>
      </c>
      <c r="V2863" s="25">
        <f ca="1">VLOOKUP(CONCATENATE($F2863," ",$G2863),AllocFactorMatrix,(V$4+1),FALSE)*$E2864</f>
        <v>0</v>
      </c>
      <c r="W2863" s="25">
        <f t="shared" ca="1" si="1306"/>
        <v>0</v>
      </c>
      <c r="X2863" s="25">
        <f ca="1">VLOOKUP(CONCATENATE($F2863," ",$G2863),AllocFactorMatrix,(X$4+1),FALSE)*$E2864</f>
        <v>0</v>
      </c>
      <c r="Y2863" s="25">
        <f ca="1">VLOOKUP(CONCATENATE($F2863," ",$G2863),AllocFactorMatrix,(Y$4+1),FALSE)*$E2864</f>
        <v>0</v>
      </c>
      <c r="Z2863" s="25">
        <f t="shared" ca="1" si="1304"/>
        <v>0</v>
      </c>
      <c r="AA2863" s="25">
        <f ca="1">VLOOKUP(CONCATENATE($F2863," ",$G2863),AllocFactorMatrix,(AA$4+1),FALSE)*$E2864</f>
        <v>0</v>
      </c>
      <c r="AB2863" s="25">
        <f ca="1">VLOOKUP(CONCATENATE($F2863," ",$G2863),AllocFactorMatrix,(AB$4+1),FALSE)*$E2864</f>
        <v>0</v>
      </c>
      <c r="AC2863" s="25">
        <f ca="1">VLOOKUP(CONCATENATE($F2863," ",$G2863),AllocFactorMatrix,(AC$4+1),FALSE)*$E2864</f>
        <v>0</v>
      </c>
    </row>
    <row r="2864" spans="4:29" collapsed="1">
      <c r="D2864" s="20" t="s">
        <v>244</v>
      </c>
      <c r="E2864" s="22"/>
      <c r="F2864" s="61" t="s">
        <v>73</v>
      </c>
      <c r="G2864" s="20" t="str">
        <f>$G$15</f>
        <v>TOTAL</v>
      </c>
      <c r="H2864" s="24">
        <f t="shared" ca="1" si="1286"/>
        <v>0</v>
      </c>
      <c r="I2864" s="25">
        <f ca="1">VLOOKUP(CONCATENATE($F2864," ",$G2864),AllocFactorMatrix,(I$4+1),FALSE)*$E2864</f>
        <v>0</v>
      </c>
      <c r="J2864" s="25">
        <f ca="1">VLOOKUP(CONCATENATE($F2864," ",$G2864),AllocFactorMatrix,(J$4+1),FALSE)*$E2864</f>
        <v>0</v>
      </c>
      <c r="K2864" s="25">
        <f ca="1">VLOOKUP(CONCATENATE($F2864," ",$G2864),AllocFactorMatrix,(K$4+1),FALSE)*$E2864</f>
        <v>0</v>
      </c>
      <c r="L2864" s="25">
        <f ca="1">VLOOKUP(CONCATENATE($F2864," ",$G2864),AllocFactorMatrix,(L$4+1),FALSE)*$E2864</f>
        <v>0</v>
      </c>
      <c r="M2864" s="25">
        <f t="shared" ca="1" si="1303"/>
        <v>0</v>
      </c>
      <c r="N2864" s="25">
        <f ca="1">VLOOKUP(CONCATENATE($F2864," ",$G2864),AllocFactorMatrix,(N$4+1),FALSE)*$E2864</f>
        <v>0</v>
      </c>
      <c r="O2864" s="25">
        <f ca="1">VLOOKUP(CONCATENATE($F2864," ",$G2864),AllocFactorMatrix,(O$4+1),FALSE)*$E2864</f>
        <v>0</v>
      </c>
      <c r="P2864" s="25">
        <f ca="1">VLOOKUP(CONCATENATE($F2864," ",$G2864),AllocFactorMatrix,(P$4+1),FALSE)*$E2864</f>
        <v>0</v>
      </c>
      <c r="Q2864" s="25">
        <f ca="1">VLOOKUP(CONCATENATE($F2864," ",$G2864),AllocFactorMatrix,(Q$4+1),FALSE)*$E2864</f>
        <v>0</v>
      </c>
      <c r="R2864" s="25">
        <f t="shared" ca="1" si="1305"/>
        <v>0</v>
      </c>
      <c r="S2864" s="25">
        <f ca="1">VLOOKUP(CONCATENATE($F2864," ",$G2864),AllocFactorMatrix,(S$4+1),FALSE)*$E2864</f>
        <v>0</v>
      </c>
      <c r="T2864" s="25">
        <f ca="1">VLOOKUP(CONCATENATE($F2864," ",$G2864),AllocFactorMatrix,(T$4+1),FALSE)*$E2864</f>
        <v>0</v>
      </c>
      <c r="U2864" s="25">
        <f ca="1">VLOOKUP(CONCATENATE($F2864," ",$G2864),AllocFactorMatrix,(U$4+1),FALSE)*$E2864</f>
        <v>0</v>
      </c>
      <c r="V2864" s="25">
        <f ca="1">VLOOKUP(CONCATENATE($F2864," ",$G2864),AllocFactorMatrix,(V$4+1),FALSE)*$E2864</f>
        <v>0</v>
      </c>
      <c r="W2864" s="25">
        <f t="shared" ca="1" si="1306"/>
        <v>0</v>
      </c>
      <c r="X2864" s="25">
        <f ca="1">VLOOKUP(CONCATENATE($F2864," ",$G2864),AllocFactorMatrix,(X$4+1),FALSE)*$E2864</f>
        <v>0</v>
      </c>
      <c r="Y2864" s="25">
        <f ca="1">VLOOKUP(CONCATENATE($F2864," ",$G2864),AllocFactorMatrix,(Y$4+1),FALSE)*$E2864</f>
        <v>0</v>
      </c>
      <c r="Z2864" s="25">
        <f t="shared" ca="1" si="1304"/>
        <v>0</v>
      </c>
      <c r="AA2864" s="25">
        <f ca="1">VLOOKUP(CONCATENATE($F2864," ",$G2864),AllocFactorMatrix,(AA$4+1),FALSE)*$E2864</f>
        <v>0</v>
      </c>
      <c r="AB2864" s="25">
        <f ca="1">VLOOKUP(CONCATENATE($F2864," ",$G2864),AllocFactorMatrix,(AB$4+1),FALSE)*$E2864</f>
        <v>0</v>
      </c>
      <c r="AC2864" s="25">
        <f ca="1">VLOOKUP(CONCATENATE($F2864," ",$G2864),AllocFactorMatrix,(AC$4+1),FALSE)*$E2864</f>
        <v>0</v>
      </c>
    </row>
    <row r="2865" spans="4:29" hidden="1" outlineLevel="1">
      <c r="F2865" s="61" t="str">
        <f>F2872</f>
        <v>RB_GUP</v>
      </c>
      <c r="G2865" s="20" t="str">
        <f>$G$8</f>
        <v>PRODUCTION</v>
      </c>
      <c r="H2865" s="24">
        <f t="shared" ca="1" si="1286"/>
        <v>-375908.95570195682</v>
      </c>
      <c r="I2865" s="25">
        <f ca="1">VLOOKUP(CONCATENATE($F2865," ",$G2865),AllocFactorMatrix,(I$4+1),FALSE)*$E2872</f>
        <v>-184324.29390822322</v>
      </c>
      <c r="J2865" s="25">
        <f ca="1">VLOOKUP(CONCATENATE($F2865," ",$G2865),AllocFactorMatrix,(J$4+1),FALSE)*$E2872</f>
        <v>-46626.879123855295</v>
      </c>
      <c r="K2865" s="25">
        <f ca="1">VLOOKUP(CONCATENATE($F2865," ",$G2865),AllocFactorMatrix,(K$4+1),FALSE)*$E2872</f>
        <v>-545.13913778376298</v>
      </c>
      <c r="L2865" s="25">
        <f ca="1">VLOOKUP(CONCATENATE($F2865," ",$G2865),AllocFactorMatrix,(L$4+1),FALSE)*$E2872</f>
        <v>-13.429779107293534</v>
      </c>
      <c r="M2865" s="25">
        <f t="shared" ref="M2865:M2952" ca="1" si="1307">SUBTOTAL(9,J2865:L2865)</f>
        <v>-47185.448040746356</v>
      </c>
      <c r="N2865" s="25">
        <f ca="1">VLOOKUP(CONCATENATE($F2865," ",$G2865),AllocFactorMatrix,(N$4+1),FALSE)*$E2872</f>
        <v>-19509.271213795953</v>
      </c>
      <c r="O2865" s="25">
        <f ca="1">VLOOKUP(CONCATENATE($F2865," ",$G2865),AllocFactorMatrix,(O$4+1),FALSE)*$E2872</f>
        <v>-5556.1446683802878</v>
      </c>
      <c r="P2865" s="25">
        <f ca="1">VLOOKUP(CONCATENATE($F2865," ",$G2865),AllocFactorMatrix,(P$4+1),FALSE)*$E2872</f>
        <v>-439.68821516260704</v>
      </c>
      <c r="Q2865" s="25">
        <f ca="1">VLOOKUP(CONCATENATE($F2865," ",$G2865),AllocFactorMatrix,(Q$4+1),FALSE)*$E2872</f>
        <v>-92.810429574966889</v>
      </c>
      <c r="R2865" s="25">
        <f ca="1">SUBTOTAL(9,N2865:Q2865)</f>
        <v>-25597.914526913813</v>
      </c>
      <c r="S2865" s="25">
        <f ca="1">VLOOKUP(CONCATENATE($F2865," ",$G2865),AllocFactorMatrix,(S$4+1),FALSE)*$E2872</f>
        <v>-1171.9278428482737</v>
      </c>
      <c r="T2865" s="25">
        <f ca="1">VLOOKUP(CONCATENATE($F2865," ",$G2865),AllocFactorMatrix,(T$4+1),FALSE)*$E2872</f>
        <v>-12776.069430457634</v>
      </c>
      <c r="U2865" s="25">
        <f ca="1">VLOOKUP(CONCATENATE($F2865," ",$G2865),AllocFactorMatrix,(U$4+1),FALSE)*$E2872</f>
        <v>-85326.744190390877</v>
      </c>
      <c r="V2865" s="25">
        <f ca="1">VLOOKUP(CONCATENATE($F2865," ",$G2865),AllocFactorMatrix,(V$4+1),FALSE)*$E2872</f>
        <v>-13386.153863362662</v>
      </c>
      <c r="W2865" s="25">
        <f ca="1">SUBTOTAL(9,S2865:V2865)</f>
        <v>-112660.89532705945</v>
      </c>
      <c r="X2865" s="25">
        <f ca="1">VLOOKUP(CONCATENATE($F2865," ",$G2865),AllocFactorMatrix,(X$4+1),FALSE)*$E2872</f>
        <v>-5295.3467784928353</v>
      </c>
      <c r="Y2865" s="25">
        <f ca="1">VLOOKUP(CONCATENATE($F2865," ",$G2865),AllocFactorMatrix,(Y$4+1),FALSE)*$E2872</f>
        <v>-127.83160713164983</v>
      </c>
      <c r="Z2865" s="25">
        <f t="shared" ref="Z2865:Z2952" ca="1" si="1308">SUBTOTAL(9,X2865:Y2865)</f>
        <v>-5423.1783856244847</v>
      </c>
      <c r="AA2865" s="25">
        <f ca="1">VLOOKUP(CONCATENATE($F2865," ",$G2865),AllocFactorMatrix,(AA$4+1),FALSE)*$E2872</f>
        <v>-92.323309770024181</v>
      </c>
      <c r="AB2865" s="25">
        <f ca="1">VLOOKUP(CONCATENATE($F2865," ",$G2865),AllocFactorMatrix,(AB$4+1),FALSE)*$E2872</f>
        <v>-500.59540748252988</v>
      </c>
      <c r="AC2865" s="25">
        <f ca="1">VLOOKUP(CONCATENATE($F2865," ",$G2865),AllocFactorMatrix,(AC$4+1),FALSE)*$E2872</f>
        <v>-124.30679613688903</v>
      </c>
    </row>
    <row r="2866" spans="4:29" hidden="1" outlineLevel="1">
      <c r="F2866" s="61" t="str">
        <f>F2872</f>
        <v>RB_GUP</v>
      </c>
      <c r="G2866" s="20" t="str">
        <f>$G$9</f>
        <v>BULKTRAN</v>
      </c>
      <c r="H2866" s="24">
        <f t="shared" ca="1" si="1286"/>
        <v>-398108.36479809973</v>
      </c>
      <c r="I2866" s="25">
        <f ca="1">VLOOKUP(CONCATENATE($F2866," ",$G2866),AllocFactorMatrix,(I$4+1),FALSE)*$E2872</f>
        <v>-195209.61692263588</v>
      </c>
      <c r="J2866" s="25">
        <f ca="1">VLOOKUP(CONCATENATE($F2866," ",$G2866),AllocFactorMatrix,(J$4+1),FALSE)*$E2872</f>
        <v>-49380.442583427532</v>
      </c>
      <c r="K2866" s="25">
        <f ca="1">VLOOKUP(CONCATENATE($F2866," ",$G2866),AllocFactorMatrix,(K$4+1),FALSE)*$E2872</f>
        <v>-577.33248287548076</v>
      </c>
      <c r="L2866" s="25">
        <f ca="1">VLOOKUP(CONCATENATE($F2866," ",$G2866),AllocFactorMatrix,(L$4+1),FALSE)*$E2872</f>
        <v>-14.222878489341831</v>
      </c>
      <c r="M2866" s="25">
        <f t="shared" ca="1" si="1307"/>
        <v>-49971.997944792354</v>
      </c>
      <c r="N2866" s="25">
        <f ca="1">VLOOKUP(CONCATENATE($F2866," ",$G2866),AllocFactorMatrix,(N$4+1),FALSE)*$E2872</f>
        <v>-20661.396711933976</v>
      </c>
      <c r="O2866" s="25">
        <f ca="1">VLOOKUP(CONCATENATE($F2866," ",$G2866),AllocFactorMatrix,(O$4+1),FALSE)*$E2872</f>
        <v>-5884.264354330312</v>
      </c>
      <c r="P2866" s="25">
        <f ca="1">VLOOKUP(CONCATENATE($F2866," ",$G2866),AllocFactorMatrix,(P$4+1),FALSE)*$E2872</f>
        <v>-465.6541263628888</v>
      </c>
      <c r="Q2866" s="25">
        <f ca="1">VLOOKUP(CONCATENATE($F2866," ",$G2866),AllocFactorMatrix,(Q$4+1),FALSE)*$E2872</f>
        <v>-98.2913755946648</v>
      </c>
      <c r="R2866" s="25">
        <f t="shared" ref="R2866:R2872" ca="1" si="1309">SUBTOTAL(9,N2866:Q2866)</f>
        <v>-27109.606568221843</v>
      </c>
      <c r="S2866" s="25">
        <f ca="1">VLOOKUP(CONCATENATE($F2866," ",$G2866),AllocFactorMatrix,(S$4+1),FALSE)*$E2872</f>
        <v>-1241.1363711898448</v>
      </c>
      <c r="T2866" s="25">
        <f ca="1">VLOOKUP(CONCATENATE($F2866," ",$G2866),AllocFactorMatrix,(T$4+1),FALSE)*$E2872</f>
        <v>-13530.563803697109</v>
      </c>
      <c r="U2866" s="25">
        <f ca="1">VLOOKUP(CONCATENATE($F2866," ",$G2866),AllocFactorMatrix,(U$4+1),FALSE)*$E2872</f>
        <v>-90365.739065060145</v>
      </c>
      <c r="V2866" s="25">
        <f ca="1">VLOOKUP(CONCATENATE($F2866," ",$G2866),AllocFactorMatrix,(V$4+1),FALSE)*$E2872</f>
        <v>-14176.676944361856</v>
      </c>
      <c r="W2866" s="25">
        <f t="shared" ref="W2866:W2872" ca="1" si="1310">SUBTOTAL(9,S2866:V2866)</f>
        <v>-119314.11618430895</v>
      </c>
      <c r="X2866" s="25">
        <f ca="1">VLOOKUP(CONCATENATE($F2866," ",$G2866),AllocFactorMatrix,(X$4+1),FALSE)*$E2872</f>
        <v>-5608.0649717111637</v>
      </c>
      <c r="Y2866" s="25">
        <f ca="1">VLOOKUP(CONCATENATE($F2866," ",$G2866),AllocFactorMatrix,(Y$4+1),FALSE)*$E2872</f>
        <v>-135.38073864099036</v>
      </c>
      <c r="Z2866" s="25">
        <f t="shared" ca="1" si="1308"/>
        <v>-5743.4457103521545</v>
      </c>
      <c r="AA2866" s="25">
        <f ca="1">VLOOKUP(CONCATENATE($F2866," ",$G2866),AllocFactorMatrix,(AA$4+1),FALSE)*$E2872</f>
        <v>-97.775488792648204</v>
      </c>
      <c r="AB2866" s="25">
        <f ca="1">VLOOKUP(CONCATENATE($F2866," ",$G2866),AllocFactorMatrix,(AB$4+1),FALSE)*$E2872</f>
        <v>-530.15821005424095</v>
      </c>
      <c r="AC2866" s="25">
        <f ca="1">VLOOKUP(CONCATENATE($F2866," ",$G2866),AllocFactorMatrix,(AC$4+1),FALSE)*$E2872</f>
        <v>-131.64776894164859</v>
      </c>
    </row>
    <row r="2867" spans="4:29" hidden="1" outlineLevel="1">
      <c r="F2867" s="61" t="str">
        <f>F2872</f>
        <v>RB_GUP</v>
      </c>
      <c r="G2867" s="20" t="str">
        <f>$G$10</f>
        <v>SUBTRAN</v>
      </c>
      <c r="H2867" s="24">
        <f t="shared" ca="1" si="1286"/>
        <v>-152615.55850618827</v>
      </c>
      <c r="I2867" s="25">
        <f ca="1">VLOOKUP(CONCATENATE($F2867," ",$G2867),AllocFactorMatrix,(I$4+1),FALSE)*$E2872</f>
        <v>-72477.404586504621</v>
      </c>
      <c r="J2867" s="25">
        <f ca="1">VLOOKUP(CONCATENATE($F2867," ",$G2867),AllocFactorMatrix,(J$4+1),FALSE)*$E2872</f>
        <v>-18553.146116579686</v>
      </c>
      <c r="K2867" s="25">
        <f ca="1">VLOOKUP(CONCATENATE($F2867," ",$G2867),AllocFactorMatrix,(K$4+1),FALSE)*$E2872</f>
        <v>-216.20394221784687</v>
      </c>
      <c r="L2867" s="25">
        <f ca="1">VLOOKUP(CONCATENATE($F2867," ",$G2867),AllocFactorMatrix,(L$4+1),FALSE)*$E2872</f>
        <v>-7.0880776475750675</v>
      </c>
      <c r="M2867" s="25">
        <f t="shared" ca="1" si="1307"/>
        <v>-18776.438136445107</v>
      </c>
      <c r="N2867" s="25">
        <f ca="1">VLOOKUP(CONCATENATE($F2867," ",$G2867),AllocFactorMatrix,(N$4+1),FALSE)*$E2872</f>
        <v>-8086.3624812430144</v>
      </c>
      <c r="O2867" s="25">
        <f ca="1">VLOOKUP(CONCATENATE($F2867," ",$G2867),AllocFactorMatrix,(O$4+1),FALSE)*$E2872</f>
        <v>-2292.0611866161685</v>
      </c>
      <c r="P2867" s="25">
        <f ca="1">VLOOKUP(CONCATENATE($F2867," ",$G2867),AllocFactorMatrix,(P$4+1),FALSE)*$E2872</f>
        <v>-234.78252463391613</v>
      </c>
      <c r="Q2867" s="25">
        <f ca="1">VLOOKUP(CONCATENATE($F2867," ",$G2867),AllocFactorMatrix,(Q$4+1),FALSE)*$E2872</f>
        <v>0</v>
      </c>
      <c r="R2867" s="25">
        <f t="shared" ca="1" si="1309"/>
        <v>-10613.206192493099</v>
      </c>
      <c r="S2867" s="25">
        <f ca="1">VLOOKUP(CONCATENATE($F2867," ",$G2867),AllocFactorMatrix,(S$4+1),FALSE)*$E2872</f>
        <v>-452.87261574953135</v>
      </c>
      <c r="T2867" s="25">
        <f ca="1">VLOOKUP(CONCATENATE($F2867," ",$G2867),AllocFactorMatrix,(T$4+1),FALSE)*$E2872</f>
        <v>-5234.2475974756399</v>
      </c>
      <c r="U2867" s="25">
        <f ca="1">VLOOKUP(CONCATENATE($F2867," ",$G2867),AllocFactorMatrix,(U$4+1),FALSE)*$E2872</f>
        <v>-42636.847977101999</v>
      </c>
      <c r="V2867" s="25">
        <f ca="1">VLOOKUP(CONCATENATE($F2867," ",$G2867),AllocFactorMatrix,(V$4+1),FALSE)*$E2872</f>
        <v>0</v>
      </c>
      <c r="W2867" s="25">
        <f t="shared" ca="1" si="1310"/>
        <v>-48323.96819032717</v>
      </c>
      <c r="X2867" s="25">
        <f ca="1">VLOOKUP(CONCATENATE($F2867," ",$G2867),AllocFactorMatrix,(X$4+1),FALSE)*$E2872</f>
        <v>-2194.5929291098141</v>
      </c>
      <c r="Y2867" s="25">
        <f ca="1">VLOOKUP(CONCATENATE($F2867," ",$G2867),AllocFactorMatrix,(Y$4+1),FALSE)*$E2872</f>
        <v>-52.507097642179822</v>
      </c>
      <c r="Z2867" s="25">
        <f t="shared" ca="1" si="1308"/>
        <v>-2247.1000267519939</v>
      </c>
      <c r="AA2867" s="25">
        <f ca="1">VLOOKUP(CONCATENATE($F2867," ",$G2867),AllocFactorMatrix,(AA$4+1),FALSE)*$E2872</f>
        <v>-36.037270106659768</v>
      </c>
      <c r="AB2867" s="25">
        <f ca="1">VLOOKUP(CONCATENATE($F2867," ",$G2867),AllocFactorMatrix,(AB$4+1),FALSE)*$E2872</f>
        <v>-113.20384208011856</v>
      </c>
      <c r="AC2867" s="25">
        <f ca="1">VLOOKUP(CONCATENATE($F2867," ",$G2867),AllocFactorMatrix,(AC$4+1),FALSE)*$E2872</f>
        <v>-28.200261479548068</v>
      </c>
    </row>
    <row r="2868" spans="4:29" hidden="1" outlineLevel="1">
      <c r="F2868" s="61" t="str">
        <f>F2872</f>
        <v>RB_GUP</v>
      </c>
      <c r="G2868" s="20" t="str">
        <f>$G$11</f>
        <v>DISTPRI</v>
      </c>
      <c r="H2868" s="24">
        <f t="shared" ca="1" si="1286"/>
        <v>-318385.26754824835</v>
      </c>
      <c r="I2868" s="25">
        <f ca="1">VLOOKUP(CONCATENATE($F2868," ",$G2868),AllocFactorMatrix,(I$4+1),FALSE)*$E2872</f>
        <v>-211566.5817840184</v>
      </c>
      <c r="J2868" s="25">
        <f ca="1">VLOOKUP(CONCATENATE($F2868," ",$G2868),AllocFactorMatrix,(J$4+1),FALSE)*$E2872</f>
        <v>-53264.346755716695</v>
      </c>
      <c r="K2868" s="25">
        <f ca="1">VLOOKUP(CONCATENATE($F2868," ",$G2868),AllocFactorMatrix,(K$4+1),FALSE)*$E2872</f>
        <v>-621.57583800902535</v>
      </c>
      <c r="L2868" s="25">
        <f ca="1">VLOOKUP(CONCATENATE($F2868," ",$G2868),AllocFactorMatrix,(L$4+1),FALSE)*$E2872</f>
        <v>0</v>
      </c>
      <c r="M2868" s="25">
        <f t="shared" ca="1" si="1307"/>
        <v>-53885.922593725722</v>
      </c>
      <c r="N2868" s="25">
        <f ca="1">VLOOKUP(CONCATENATE($F2868," ",$G2868),AllocFactorMatrix,(N$4+1),FALSE)*$E2872</f>
        <v>-22969.061746738869</v>
      </c>
      <c r="O2868" s="25">
        <f ca="1">VLOOKUP(CONCATENATE($F2868," ",$G2868),AllocFactorMatrix,(O$4+1),FALSE)*$E2872</f>
        <v>-6520.4203787801944</v>
      </c>
      <c r="P2868" s="25">
        <f ca="1">VLOOKUP(CONCATENATE($F2868," ",$G2868),AllocFactorMatrix,(P$4+1),FALSE)*$E2872</f>
        <v>0</v>
      </c>
      <c r="Q2868" s="25">
        <f ca="1">VLOOKUP(CONCATENATE($F2868," ",$G2868),AllocFactorMatrix,(Q$4+1),FALSE)*$E2872</f>
        <v>0</v>
      </c>
      <c r="R2868" s="25">
        <f t="shared" ca="1" si="1309"/>
        <v>-29489.482125519062</v>
      </c>
      <c r="S2868" s="25">
        <f ca="1">VLOOKUP(CONCATENATE($F2868," ",$G2868),AllocFactorMatrix,(S$4+1),FALSE)*$E2872</f>
        <v>-1310.0099872753208</v>
      </c>
      <c r="T2868" s="25">
        <f ca="1">VLOOKUP(CONCATENATE($F2868," ",$G2868),AllocFactorMatrix,(T$4+1),FALSE)*$E2872</f>
        <v>-15152.097931972155</v>
      </c>
      <c r="U2868" s="25">
        <f ca="1">VLOOKUP(CONCATENATE($F2868," ",$G2868),AllocFactorMatrix,(U$4+1),FALSE)*$E2872</f>
        <v>0</v>
      </c>
      <c r="V2868" s="25">
        <f ca="1">VLOOKUP(CONCATENATE($F2868," ",$G2868),AllocFactorMatrix,(V$4+1),FALSE)*$E2872</f>
        <v>0</v>
      </c>
      <c r="W2868" s="25">
        <f t="shared" ca="1" si="1310"/>
        <v>-16462.107919247475</v>
      </c>
      <c r="X2868" s="25">
        <f ca="1">VLOOKUP(CONCATENATE($F2868," ",$G2868),AllocFactorMatrix,(X$4+1),FALSE)*$E2872</f>
        <v>-6233.4163589221225</v>
      </c>
      <c r="Y2868" s="25">
        <f ca="1">VLOOKUP(CONCATENATE($F2868," ",$G2868),AllocFactorMatrix,(Y$4+1),FALSE)*$E2872</f>
        <v>-149.34750297833821</v>
      </c>
      <c r="Z2868" s="25">
        <f t="shared" ca="1" si="1308"/>
        <v>-6382.7638619004611</v>
      </c>
      <c r="AA2868" s="25">
        <f ca="1">VLOOKUP(CONCATENATE($F2868," ",$G2868),AllocFactorMatrix,(AA$4+1),FALSE)*$E2872</f>
        <v>-107.24443779632763</v>
      </c>
      <c r="AB2868" s="25">
        <f ca="1">VLOOKUP(CONCATENATE($F2868," ",$G2868),AllocFactorMatrix,(AB$4+1),FALSE)*$E2872</f>
        <v>-393.12430255691504</v>
      </c>
      <c r="AC2868" s="25">
        <f ca="1">VLOOKUP(CONCATENATE($F2868," ",$G2868),AllocFactorMatrix,(AC$4+1),FALSE)*$E2872</f>
        <v>-98.040523483917795</v>
      </c>
    </row>
    <row r="2869" spans="4:29" hidden="1" outlineLevel="1">
      <c r="F2869" s="61" t="str">
        <f>F2872</f>
        <v>RB_GUP</v>
      </c>
      <c r="G2869" s="20" t="str">
        <f>$G$12</f>
        <v>DISTSEC</v>
      </c>
      <c r="H2869" s="24">
        <f t="shared" ca="1" si="1286"/>
        <v>-140817.11154984392</v>
      </c>
      <c r="I2869" s="25">
        <f ca="1">VLOOKUP(CONCATENATE($F2869," ",$G2869),AllocFactorMatrix,(I$4+1),FALSE)*$E2872</f>
        <v>-105134.30361284583</v>
      </c>
      <c r="J2869" s="25">
        <f ca="1">VLOOKUP(CONCATENATE($F2869," ",$G2869),AllocFactorMatrix,(J$4+1),FALSE)*$E2872</f>
        <v>-23601.257996358843</v>
      </c>
      <c r="K2869" s="25">
        <f ca="1">VLOOKUP(CONCATENATE($F2869," ",$G2869),AllocFactorMatrix,(K$4+1),FALSE)*$E2872</f>
        <v>0</v>
      </c>
      <c r="L2869" s="25">
        <f ca="1">VLOOKUP(CONCATENATE($F2869," ",$G2869),AllocFactorMatrix,(L$4+1),FALSE)*$E2872</f>
        <v>0</v>
      </c>
      <c r="M2869" s="25">
        <f t="shared" ca="1" si="1307"/>
        <v>-23601.257996358843</v>
      </c>
      <c r="N2869" s="25">
        <f ca="1">VLOOKUP(CONCATENATE($F2869," ",$G2869),AllocFactorMatrix,(N$4+1),FALSE)*$E2872</f>
        <v>-8319.6922506140327</v>
      </c>
      <c r="O2869" s="25">
        <f ca="1">VLOOKUP(CONCATENATE($F2869," ",$G2869),AllocFactorMatrix,(O$4+1),FALSE)*$E2872</f>
        <v>0</v>
      </c>
      <c r="P2869" s="25">
        <f ca="1">VLOOKUP(CONCATENATE($F2869," ",$G2869),AllocFactorMatrix,(P$4+1),FALSE)*$E2872</f>
        <v>0</v>
      </c>
      <c r="Q2869" s="25">
        <f ca="1">VLOOKUP(CONCATENATE($F2869," ",$G2869),AllocFactorMatrix,(Q$4+1),FALSE)*$E2872</f>
        <v>0</v>
      </c>
      <c r="R2869" s="25">
        <f t="shared" ca="1" si="1309"/>
        <v>-8319.6922506140327</v>
      </c>
      <c r="S2869" s="25">
        <f ca="1">VLOOKUP(CONCATENATE($F2869," ",$G2869),AllocFactorMatrix,(S$4+1),FALSE)*$E2872</f>
        <v>-368.23420835948309</v>
      </c>
      <c r="T2869" s="25">
        <f ca="1">VLOOKUP(CONCATENATE($F2869," ",$G2869),AllocFactorMatrix,(T$4+1),FALSE)*$E2872</f>
        <v>0</v>
      </c>
      <c r="U2869" s="25">
        <f ca="1">VLOOKUP(CONCATENATE($F2869," ",$G2869),AllocFactorMatrix,(U$4+1),FALSE)*$E2872</f>
        <v>0</v>
      </c>
      <c r="V2869" s="25">
        <f ca="1">VLOOKUP(CONCATENATE($F2869," ",$G2869),AllocFactorMatrix,(V$4+1),FALSE)*$E2872</f>
        <v>0</v>
      </c>
      <c r="W2869" s="25">
        <f t="shared" ca="1" si="1310"/>
        <v>-368.23420835948309</v>
      </c>
      <c r="X2869" s="25">
        <f ca="1">VLOOKUP(CONCATENATE($F2869," ",$G2869),AllocFactorMatrix,(X$4+1),FALSE)*$E2872</f>
        <v>-2315.4944592523862</v>
      </c>
      <c r="Y2869" s="25">
        <f ca="1">VLOOKUP(CONCATENATE($F2869," ",$G2869),AllocFactorMatrix,(Y$4+1),FALSE)*$E2872</f>
        <v>0</v>
      </c>
      <c r="Z2869" s="25">
        <f t="shared" ca="1" si="1308"/>
        <v>-2315.4944592523862</v>
      </c>
      <c r="AA2869" s="25">
        <f ca="1">VLOOKUP(CONCATENATE($F2869," ",$G2869),AllocFactorMatrix,(AA$4+1),FALSE)*$E2872</f>
        <v>-37.75708795661459</v>
      </c>
      <c r="AB2869" s="25">
        <f ca="1">VLOOKUP(CONCATENATE($F2869," ",$G2869),AllocFactorMatrix,(AB$4+1),FALSE)*$E2872</f>
        <v>-833.73395852024498</v>
      </c>
      <c r="AC2869" s="25">
        <f ca="1">VLOOKUP(CONCATENATE($F2869," ",$G2869),AllocFactorMatrix,(AC$4+1),FALSE)*$E2872</f>
        <v>-206.63797593647223</v>
      </c>
    </row>
    <row r="2870" spans="4:29" hidden="1" outlineLevel="1">
      <c r="F2870" s="61" t="str">
        <f>F2872</f>
        <v>RB_GUP</v>
      </c>
      <c r="G2870" s="20" t="str">
        <f>$G$13</f>
        <v>ENERGY</v>
      </c>
      <c r="H2870" s="24">
        <f t="shared" ca="1" si="1286"/>
        <v>-16969.93159888986</v>
      </c>
      <c r="I2870" s="25">
        <f ca="1">VLOOKUP(CONCATENATE($F2870," ",$G2870),AllocFactorMatrix,(I$4+1),FALSE)*$E2872</f>
        <v>-6169.1213283708239</v>
      </c>
      <c r="J2870" s="25">
        <f ca="1">VLOOKUP(CONCATENATE($F2870," ",$G2870),AllocFactorMatrix,(J$4+1),FALSE)*$E2872</f>
        <v>-1991.1835812835197</v>
      </c>
      <c r="K2870" s="25">
        <f ca="1">VLOOKUP(CONCATENATE($F2870," ",$G2870),AllocFactorMatrix,(K$4+1),FALSE)*$E2872</f>
        <v>-22.795274261718873</v>
      </c>
      <c r="L2870" s="25">
        <f ca="1">VLOOKUP(CONCATENATE($F2870," ",$G2870),AllocFactorMatrix,(L$4+1),FALSE)*$E2872</f>
        <v>-0.57774481449598891</v>
      </c>
      <c r="M2870" s="25">
        <f t="shared" ca="1" si="1307"/>
        <v>-2014.5566003597348</v>
      </c>
      <c r="N2870" s="25">
        <f ca="1">VLOOKUP(CONCATENATE($F2870," ",$G2870),AllocFactorMatrix,(N$4+1),FALSE)*$E2872</f>
        <v>-963.56897736867143</v>
      </c>
      <c r="O2870" s="25">
        <f ca="1">VLOOKUP(CONCATENATE($F2870," ",$G2870),AllocFactorMatrix,(O$4+1),FALSE)*$E2872</f>
        <v>-268.96090513120203</v>
      </c>
      <c r="P2870" s="25">
        <f ca="1">VLOOKUP(CONCATENATE($F2870," ",$G2870),AllocFactorMatrix,(P$4+1),FALSE)*$E2872</f>
        <v>-21.293838772773263</v>
      </c>
      <c r="Q2870" s="25">
        <f ca="1">VLOOKUP(CONCATENATE($F2870," ",$G2870),AllocFactorMatrix,(Q$4+1),FALSE)*$E2872</f>
        <v>-4.3651395276950913</v>
      </c>
      <c r="R2870" s="25">
        <f t="shared" ca="1" si="1309"/>
        <v>-1258.1888608003421</v>
      </c>
      <c r="S2870" s="25">
        <f ca="1">VLOOKUP(CONCATENATE($F2870," ",$G2870),AllocFactorMatrix,(S$4+1),FALSE)*$E2872</f>
        <v>-64.206999071607157</v>
      </c>
      <c r="T2870" s="25">
        <f ca="1">VLOOKUP(CONCATENATE($F2870," ",$G2870),AllocFactorMatrix,(T$4+1),FALSE)*$E2872</f>
        <v>-767.32559974959565</v>
      </c>
      <c r="U2870" s="25">
        <f ca="1">VLOOKUP(CONCATENATE($F2870," ",$G2870),AllocFactorMatrix,(U$4+1),FALSE)*$E2872</f>
        <v>-5424.6329545599938</v>
      </c>
      <c r="V2870" s="25">
        <f ca="1">VLOOKUP(CONCATENATE($F2870," ",$G2870),AllocFactorMatrix,(V$4+1),FALSE)*$E2872</f>
        <v>-869.34986866237114</v>
      </c>
      <c r="W2870" s="25">
        <f t="shared" ca="1" si="1310"/>
        <v>-7125.515422043567</v>
      </c>
      <c r="X2870" s="25">
        <f ca="1">VLOOKUP(CONCATENATE($F2870," ",$G2870),AllocFactorMatrix,(X$4+1),FALSE)*$E2872</f>
        <v>-261.36410050346109</v>
      </c>
      <c r="Y2870" s="25">
        <f ca="1">VLOOKUP(CONCATENATE($F2870," ",$G2870),AllocFactorMatrix,(Y$4+1),FALSE)*$E2872</f>
        <v>-6.1429794533856708</v>
      </c>
      <c r="Z2870" s="25">
        <f t="shared" ca="1" si="1308"/>
        <v>-267.50707995684678</v>
      </c>
      <c r="AA2870" s="25">
        <f ca="1">VLOOKUP(CONCATENATE($F2870," ",$G2870),AllocFactorMatrix,(AA$4+1),FALSE)*$E2872</f>
        <v>-6.0011936988088825</v>
      </c>
      <c r="AB2870" s="25">
        <f ca="1">VLOOKUP(CONCATENATE($F2870," ",$G2870),AllocFactorMatrix,(AB$4+1),FALSE)*$E2872</f>
        <v>-103.26323066004619</v>
      </c>
      <c r="AC2870" s="25">
        <f ca="1">VLOOKUP(CONCATENATE($F2870," ",$G2870),AllocFactorMatrix,(AC$4+1),FALSE)*$E2872</f>
        <v>-25.777882999687026</v>
      </c>
    </row>
    <row r="2871" spans="4:29" hidden="1" outlineLevel="1">
      <c r="F2871" s="61" t="str">
        <f>F2872</f>
        <v>RB_GUP</v>
      </c>
      <c r="G2871" s="20" t="str">
        <f>$G$14</f>
        <v>CUSTOMER</v>
      </c>
      <c r="H2871" s="24">
        <f t="shared" ca="1" si="1286"/>
        <v>-295043.81029677339</v>
      </c>
      <c r="I2871" s="25">
        <f ca="1">VLOOKUP(CONCATENATE($F2871," ",$G2871),AllocFactorMatrix,(I$4+1),FALSE)*$E2872</f>
        <v>-213927.12771529451</v>
      </c>
      <c r="J2871" s="25">
        <f ca="1">VLOOKUP(CONCATENATE($F2871," ",$G2871),AllocFactorMatrix,(J$4+1),FALSE)*$E2872</f>
        <v>-52157.189144180957</v>
      </c>
      <c r="K2871" s="25">
        <f ca="1">VLOOKUP(CONCATENATE($F2871," ",$G2871),AllocFactorMatrix,(K$4+1),FALSE)*$E2872</f>
        <v>-423.22454577789841</v>
      </c>
      <c r="L2871" s="25">
        <f ca="1">VLOOKUP(CONCATENATE($F2871," ",$G2871),AllocFactorMatrix,(L$4+1),FALSE)*$E2872</f>
        <v>-60.038665692468705</v>
      </c>
      <c r="M2871" s="25">
        <f t="shared" ca="1" si="1307"/>
        <v>-52640.452355651323</v>
      </c>
      <c r="N2871" s="25">
        <f ca="1">VLOOKUP(CONCATENATE($F2871," ",$G2871),AllocFactorMatrix,(N$4+1),FALSE)*$E2872</f>
        <v>-870.34470130257932</v>
      </c>
      <c r="O2871" s="25">
        <f ca="1">VLOOKUP(CONCATENATE($F2871," ",$G2871),AllocFactorMatrix,(O$4+1),FALSE)*$E2872</f>
        <v>-354.78192257106241</v>
      </c>
      <c r="P2871" s="25">
        <f ca="1">VLOOKUP(CONCATENATE($F2871," ",$G2871),AllocFactorMatrix,(P$4+1),FALSE)*$E2872</f>
        <v>-172.21489361097809</v>
      </c>
      <c r="Q2871" s="25">
        <f ca="1">VLOOKUP(CONCATENATE($F2871," ",$G2871),AllocFactorMatrix,(Q$4+1),FALSE)*$E2872</f>
        <v>-73.763069501432511</v>
      </c>
      <c r="R2871" s="25">
        <f t="shared" ca="1" si="1309"/>
        <v>-1471.1045869860523</v>
      </c>
      <c r="S2871" s="25">
        <f ca="1">VLOOKUP(CONCATENATE($F2871," ",$G2871),AllocFactorMatrix,(S$4+1),FALSE)*$E2872</f>
        <v>-12.536361927602403</v>
      </c>
      <c r="T2871" s="25">
        <f ca="1">VLOOKUP(CONCATENATE($F2871," ",$G2871),AllocFactorMatrix,(T$4+1),FALSE)*$E2872</f>
        <v>-220.84349106589929</v>
      </c>
      <c r="U2871" s="25">
        <f ca="1">VLOOKUP(CONCATENATE($F2871," ",$G2871),AllocFactorMatrix,(U$4+1),FALSE)*$E2872</f>
        <v>-446.53599395599474</v>
      </c>
      <c r="V2871" s="25">
        <f ca="1">VLOOKUP(CONCATENATE($F2871," ",$G2871),AllocFactorMatrix,(V$4+1),FALSE)*$E2872</f>
        <v>-110.64975540794181</v>
      </c>
      <c r="W2871" s="25">
        <f t="shared" ca="1" si="1310"/>
        <v>-790.56560235743825</v>
      </c>
      <c r="X2871" s="25">
        <f ca="1">VLOOKUP(CONCATENATE($F2871," ",$G2871),AllocFactorMatrix,(X$4+1),FALSE)*$E2872</f>
        <v>-294.56141635761895</v>
      </c>
      <c r="Y2871" s="25">
        <f ca="1">VLOOKUP(CONCATENATE($F2871," ",$G2871),AllocFactorMatrix,(Y$4+1),FALSE)*$E2872</f>
        <v>-4.517847992096077</v>
      </c>
      <c r="Z2871" s="25">
        <f t="shared" ca="1" si="1308"/>
        <v>-299.079264349715</v>
      </c>
      <c r="AA2871" s="25">
        <f ca="1">VLOOKUP(CONCATENATE($F2871," ",$G2871),AllocFactorMatrix,(AA$4+1),FALSE)*$E2872</f>
        <v>-17.484497384982966</v>
      </c>
      <c r="AB2871" s="25">
        <f ca="1">VLOOKUP(CONCATENATE($F2871," ",$G2871),AllocFactorMatrix,(AB$4+1),FALSE)*$E2872</f>
        <v>-22475.60031826812</v>
      </c>
      <c r="AC2871" s="25">
        <f ca="1">VLOOKUP(CONCATENATE($F2871," ",$G2871),AllocFactorMatrix,(AC$4+1),FALSE)*$E2872</f>
        <v>-3422.3959564813081</v>
      </c>
    </row>
    <row r="2872" spans="4:29" collapsed="1">
      <c r="D2872" s="20" t="s">
        <v>646</v>
      </c>
      <c r="E2872" s="22">
        <v>-1697849</v>
      </c>
      <c r="F2872" s="61" t="s">
        <v>73</v>
      </c>
      <c r="G2872" s="20" t="str">
        <f>$G$15</f>
        <v>TOTAL</v>
      </c>
      <c r="H2872" s="24">
        <f t="shared" ca="1" si="1286"/>
        <v>-1697849</v>
      </c>
      <c r="I2872" s="25">
        <f ca="1">VLOOKUP(CONCATENATE($F2872," ",$G2872),AllocFactorMatrix,(I$4+1),FALSE)*$E2872</f>
        <v>-988808.44985789328</v>
      </c>
      <c r="J2872" s="25">
        <f ca="1">VLOOKUP(CONCATENATE($F2872," ",$G2872),AllocFactorMatrix,(J$4+1),FALSE)*$E2872</f>
        <v>-245574.44530140253</v>
      </c>
      <c r="K2872" s="25">
        <f ca="1">VLOOKUP(CONCATENATE($F2872," ",$G2872),AllocFactorMatrix,(K$4+1),FALSE)*$E2872</f>
        <v>-2406.2712209257334</v>
      </c>
      <c r="L2872" s="25">
        <f ca="1">VLOOKUP(CONCATENATE($F2872," ",$G2872),AllocFactorMatrix,(L$4+1),FALSE)*$E2872</f>
        <v>-95.357145751175125</v>
      </c>
      <c r="M2872" s="25">
        <f t="shared" ca="1" si="1307"/>
        <v>-248076.07366807945</v>
      </c>
      <c r="N2872" s="25">
        <f ca="1">VLOOKUP(CONCATENATE($F2872," ",$G2872),AllocFactorMatrix,(N$4+1),FALSE)*$E2872</f>
        <v>-81379.6980829971</v>
      </c>
      <c r="O2872" s="25">
        <f ca="1">VLOOKUP(CONCATENATE($F2872," ",$G2872),AllocFactorMatrix,(O$4+1),FALSE)*$E2872</f>
        <v>-20876.633415809225</v>
      </c>
      <c r="P2872" s="25">
        <f ca="1">VLOOKUP(CONCATENATE($F2872," ",$G2872),AllocFactorMatrix,(P$4+1),FALSE)*$E2872</f>
        <v>-1333.6335985431633</v>
      </c>
      <c r="Q2872" s="25">
        <f ca="1">VLOOKUP(CONCATENATE($F2872," ",$G2872),AllocFactorMatrix,(Q$4+1),FALSE)*$E2872</f>
        <v>-269.23001419875931</v>
      </c>
      <c r="R2872" s="25">
        <f t="shared" ca="1" si="1309"/>
        <v>-103859.19511154825</v>
      </c>
      <c r="S2872" s="25">
        <f ca="1">VLOOKUP(CONCATENATE($F2872," ",$G2872),AllocFactorMatrix,(S$4+1),FALSE)*$E2872</f>
        <v>-4620.9243864216633</v>
      </c>
      <c r="T2872" s="25">
        <f ca="1">VLOOKUP(CONCATENATE($F2872," ",$G2872),AllocFactorMatrix,(T$4+1),FALSE)*$E2872</f>
        <v>-47681.147854418035</v>
      </c>
      <c r="U2872" s="25">
        <f ca="1">VLOOKUP(CONCATENATE($F2872," ",$G2872),AllocFactorMatrix,(U$4+1),FALSE)*$E2872</f>
        <v>-224200.50018106902</v>
      </c>
      <c r="V2872" s="25">
        <f ca="1">VLOOKUP(CONCATENATE($F2872," ",$G2872),AllocFactorMatrix,(V$4+1),FALSE)*$E2872</f>
        <v>-28542.830431794835</v>
      </c>
      <c r="W2872" s="25">
        <f t="shared" ca="1" si="1310"/>
        <v>-305045.40285370359</v>
      </c>
      <c r="X2872" s="25">
        <f ca="1">VLOOKUP(CONCATENATE($F2872," ",$G2872),AllocFactorMatrix,(X$4+1),FALSE)*$E2872</f>
        <v>-22202.8410143494</v>
      </c>
      <c r="Y2872" s="25">
        <f ca="1">VLOOKUP(CONCATENATE($F2872," ",$G2872),AllocFactorMatrix,(Y$4+1),FALSE)*$E2872</f>
        <v>-475.72777383863996</v>
      </c>
      <c r="Z2872" s="25">
        <f t="shared" ca="1" si="1308"/>
        <v>-22678.56878818804</v>
      </c>
      <c r="AA2872" s="25">
        <f ca="1">VLOOKUP(CONCATENATE($F2872," ",$G2872),AllocFactorMatrix,(AA$4+1),FALSE)*$E2872</f>
        <v>-394.62328550606622</v>
      </c>
      <c r="AB2872" s="25">
        <f ca="1">VLOOKUP(CONCATENATE($F2872," ",$G2872),AllocFactorMatrix,(AB$4+1),FALSE)*$E2872</f>
        <v>-24949.679269622215</v>
      </c>
      <c r="AC2872" s="25">
        <f ca="1">VLOOKUP(CONCATENATE($F2872," ",$G2872),AllocFactorMatrix,(AC$4+1),FALSE)*$E2872</f>
        <v>-4037.0071654594713</v>
      </c>
    </row>
    <row r="2873" spans="4:29" hidden="1" outlineLevel="1">
      <c r="F2873" s="61" t="str">
        <f>F2880</f>
        <v>RB_GUP</v>
      </c>
      <c r="G2873" s="20" t="str">
        <f>$G$8</f>
        <v>PRODUCTION</v>
      </c>
      <c r="H2873" s="24">
        <f t="shared" ca="1" si="1286"/>
        <v>0</v>
      </c>
      <c r="I2873" s="25">
        <f ca="1">VLOOKUP(CONCATENATE($F2873," ",$G2873),AllocFactorMatrix,(I$4+1),FALSE)*$E2880</f>
        <v>0</v>
      </c>
      <c r="J2873" s="25">
        <f ca="1">VLOOKUP(CONCATENATE($F2873," ",$G2873),AllocFactorMatrix,(J$4+1),FALSE)*$E2880</f>
        <v>0</v>
      </c>
      <c r="K2873" s="25">
        <f ca="1">VLOOKUP(CONCATENATE($F2873," ",$G2873),AllocFactorMatrix,(K$4+1),FALSE)*$E2880</f>
        <v>0</v>
      </c>
      <c r="L2873" s="25">
        <f ca="1">VLOOKUP(CONCATENATE($F2873," ",$G2873),AllocFactorMatrix,(L$4+1),FALSE)*$E2880</f>
        <v>0</v>
      </c>
      <c r="M2873" s="25">
        <f t="shared" ca="1" si="1307"/>
        <v>0</v>
      </c>
      <c r="N2873" s="25">
        <f ca="1">VLOOKUP(CONCATENATE($F2873," ",$G2873),AllocFactorMatrix,(N$4+1),FALSE)*$E2880</f>
        <v>0</v>
      </c>
      <c r="O2873" s="25">
        <f ca="1">VLOOKUP(CONCATENATE($F2873," ",$G2873),AllocFactorMatrix,(O$4+1),FALSE)*$E2880</f>
        <v>0</v>
      </c>
      <c r="P2873" s="25">
        <f ca="1">VLOOKUP(CONCATENATE($F2873," ",$G2873),AllocFactorMatrix,(P$4+1),FALSE)*$E2880</f>
        <v>0</v>
      </c>
      <c r="Q2873" s="25">
        <f ca="1">VLOOKUP(CONCATENATE($F2873," ",$G2873),AllocFactorMatrix,(Q$4+1),FALSE)*$E2880</f>
        <v>0</v>
      </c>
      <c r="R2873" s="25">
        <f ca="1">SUBTOTAL(9,N2873:Q2873)</f>
        <v>0</v>
      </c>
      <c r="S2873" s="25">
        <f ca="1">VLOOKUP(CONCATENATE($F2873," ",$G2873),AllocFactorMatrix,(S$4+1),FALSE)*$E2880</f>
        <v>0</v>
      </c>
      <c r="T2873" s="25">
        <f ca="1">VLOOKUP(CONCATENATE($F2873," ",$G2873),AllocFactorMatrix,(T$4+1),FALSE)*$E2880</f>
        <v>0</v>
      </c>
      <c r="U2873" s="25">
        <f ca="1">VLOOKUP(CONCATENATE($F2873," ",$G2873),AllocFactorMatrix,(U$4+1),FALSE)*$E2880</f>
        <v>0</v>
      </c>
      <c r="V2873" s="25">
        <f ca="1">VLOOKUP(CONCATENATE($F2873," ",$G2873),AllocFactorMatrix,(V$4+1),FALSE)*$E2880</f>
        <v>0</v>
      </c>
      <c r="W2873" s="25">
        <f ca="1">SUBTOTAL(9,S2873:V2873)</f>
        <v>0</v>
      </c>
      <c r="X2873" s="25">
        <f ca="1">VLOOKUP(CONCATENATE($F2873," ",$G2873),AllocFactorMatrix,(X$4+1),FALSE)*$E2880</f>
        <v>0</v>
      </c>
      <c r="Y2873" s="25">
        <f ca="1">VLOOKUP(CONCATENATE($F2873," ",$G2873),AllocFactorMatrix,(Y$4+1),FALSE)*$E2880</f>
        <v>0</v>
      </c>
      <c r="Z2873" s="25">
        <f t="shared" ca="1" si="1308"/>
        <v>0</v>
      </c>
      <c r="AA2873" s="25">
        <f ca="1">VLOOKUP(CONCATENATE($F2873," ",$G2873),AllocFactorMatrix,(AA$4+1),FALSE)*$E2880</f>
        <v>0</v>
      </c>
      <c r="AB2873" s="25">
        <f ca="1">VLOOKUP(CONCATENATE($F2873," ",$G2873),AllocFactorMatrix,(AB$4+1),FALSE)*$E2880</f>
        <v>0</v>
      </c>
      <c r="AC2873" s="25">
        <f ca="1">VLOOKUP(CONCATENATE($F2873," ",$G2873),AllocFactorMatrix,(AC$4+1),FALSE)*$E2880</f>
        <v>0</v>
      </c>
    </row>
    <row r="2874" spans="4:29" hidden="1" outlineLevel="1">
      <c r="F2874" s="61" t="str">
        <f>F2880</f>
        <v>RB_GUP</v>
      </c>
      <c r="G2874" s="20" t="str">
        <f>$G$9</f>
        <v>BULKTRAN</v>
      </c>
      <c r="H2874" s="24">
        <f t="shared" ca="1" si="1286"/>
        <v>0</v>
      </c>
      <c r="I2874" s="25">
        <f ca="1">VLOOKUP(CONCATENATE($F2874," ",$G2874),AllocFactorMatrix,(I$4+1),FALSE)*$E2880</f>
        <v>0</v>
      </c>
      <c r="J2874" s="25">
        <f ca="1">VLOOKUP(CONCATENATE($F2874," ",$G2874),AllocFactorMatrix,(J$4+1),FALSE)*$E2880</f>
        <v>0</v>
      </c>
      <c r="K2874" s="25">
        <f ca="1">VLOOKUP(CONCATENATE($F2874," ",$G2874),AllocFactorMatrix,(K$4+1),FALSE)*$E2880</f>
        <v>0</v>
      </c>
      <c r="L2874" s="25">
        <f ca="1">VLOOKUP(CONCATENATE($F2874," ",$G2874),AllocFactorMatrix,(L$4+1),FALSE)*$E2880</f>
        <v>0</v>
      </c>
      <c r="M2874" s="25">
        <f t="shared" ca="1" si="1307"/>
        <v>0</v>
      </c>
      <c r="N2874" s="25">
        <f ca="1">VLOOKUP(CONCATENATE($F2874," ",$G2874),AllocFactorMatrix,(N$4+1),FALSE)*$E2880</f>
        <v>0</v>
      </c>
      <c r="O2874" s="25">
        <f ca="1">VLOOKUP(CONCATENATE($F2874," ",$G2874),AllocFactorMatrix,(O$4+1),FALSE)*$E2880</f>
        <v>0</v>
      </c>
      <c r="P2874" s="25">
        <f ca="1">VLOOKUP(CONCATENATE($F2874," ",$G2874),AllocFactorMatrix,(P$4+1),FALSE)*$E2880</f>
        <v>0</v>
      </c>
      <c r="Q2874" s="25">
        <f ca="1">VLOOKUP(CONCATENATE($F2874," ",$G2874),AllocFactorMatrix,(Q$4+1),FALSE)*$E2880</f>
        <v>0</v>
      </c>
      <c r="R2874" s="25">
        <f t="shared" ref="R2874:R2880" ca="1" si="1311">SUBTOTAL(9,N2874:Q2874)</f>
        <v>0</v>
      </c>
      <c r="S2874" s="25">
        <f ca="1">VLOOKUP(CONCATENATE($F2874," ",$G2874),AllocFactorMatrix,(S$4+1),FALSE)*$E2880</f>
        <v>0</v>
      </c>
      <c r="T2874" s="25">
        <f ca="1">VLOOKUP(CONCATENATE($F2874," ",$G2874),AllocFactorMatrix,(T$4+1),FALSE)*$E2880</f>
        <v>0</v>
      </c>
      <c r="U2874" s="25">
        <f ca="1">VLOOKUP(CONCATENATE($F2874," ",$G2874),AllocFactorMatrix,(U$4+1),FALSE)*$E2880</f>
        <v>0</v>
      </c>
      <c r="V2874" s="25">
        <f ca="1">VLOOKUP(CONCATENATE($F2874," ",$G2874),AllocFactorMatrix,(V$4+1),FALSE)*$E2880</f>
        <v>0</v>
      </c>
      <c r="W2874" s="25">
        <f t="shared" ref="W2874:W2880" ca="1" si="1312">SUBTOTAL(9,S2874:V2874)</f>
        <v>0</v>
      </c>
      <c r="X2874" s="25">
        <f ca="1">VLOOKUP(CONCATENATE($F2874," ",$G2874),AllocFactorMatrix,(X$4+1),FALSE)*$E2880</f>
        <v>0</v>
      </c>
      <c r="Y2874" s="25">
        <f ca="1">VLOOKUP(CONCATENATE($F2874," ",$G2874),AllocFactorMatrix,(Y$4+1),FALSE)*$E2880</f>
        <v>0</v>
      </c>
      <c r="Z2874" s="25">
        <f t="shared" ca="1" si="1308"/>
        <v>0</v>
      </c>
      <c r="AA2874" s="25">
        <f ca="1">VLOOKUP(CONCATENATE($F2874," ",$G2874),AllocFactorMatrix,(AA$4+1),FALSE)*$E2880</f>
        <v>0</v>
      </c>
      <c r="AB2874" s="25">
        <f ca="1">VLOOKUP(CONCATENATE($F2874," ",$G2874),AllocFactorMatrix,(AB$4+1),FALSE)*$E2880</f>
        <v>0</v>
      </c>
      <c r="AC2874" s="25">
        <f ca="1">VLOOKUP(CONCATENATE($F2874," ",$G2874),AllocFactorMatrix,(AC$4+1),FALSE)*$E2880</f>
        <v>0</v>
      </c>
    </row>
    <row r="2875" spans="4:29" hidden="1" outlineLevel="1">
      <c r="F2875" s="61" t="str">
        <f>F2880</f>
        <v>RB_GUP</v>
      </c>
      <c r="G2875" s="20" t="str">
        <f>$G$10</f>
        <v>SUBTRAN</v>
      </c>
      <c r="H2875" s="24">
        <f t="shared" ca="1" si="1286"/>
        <v>0</v>
      </c>
      <c r="I2875" s="25">
        <f ca="1">VLOOKUP(CONCATENATE($F2875," ",$G2875),AllocFactorMatrix,(I$4+1),FALSE)*$E2880</f>
        <v>0</v>
      </c>
      <c r="J2875" s="25">
        <f ca="1">VLOOKUP(CONCATENATE($F2875," ",$G2875),AllocFactorMatrix,(J$4+1),FALSE)*$E2880</f>
        <v>0</v>
      </c>
      <c r="K2875" s="25">
        <f ca="1">VLOOKUP(CONCATENATE($F2875," ",$G2875),AllocFactorMatrix,(K$4+1),FALSE)*$E2880</f>
        <v>0</v>
      </c>
      <c r="L2875" s="25">
        <f ca="1">VLOOKUP(CONCATENATE($F2875," ",$G2875),AllocFactorMatrix,(L$4+1),FALSE)*$E2880</f>
        <v>0</v>
      </c>
      <c r="M2875" s="25">
        <f t="shared" ca="1" si="1307"/>
        <v>0</v>
      </c>
      <c r="N2875" s="25">
        <f ca="1">VLOOKUP(CONCATENATE($F2875," ",$G2875),AllocFactorMatrix,(N$4+1),FALSE)*$E2880</f>
        <v>0</v>
      </c>
      <c r="O2875" s="25">
        <f ca="1">VLOOKUP(CONCATENATE($F2875," ",$G2875),AllocFactorMatrix,(O$4+1),FALSE)*$E2880</f>
        <v>0</v>
      </c>
      <c r="P2875" s="25">
        <f ca="1">VLOOKUP(CONCATENATE($F2875," ",$G2875),AllocFactorMatrix,(P$4+1),FALSE)*$E2880</f>
        <v>0</v>
      </c>
      <c r="Q2875" s="25">
        <f ca="1">VLOOKUP(CONCATENATE($F2875," ",$G2875),AllocFactorMatrix,(Q$4+1),FALSE)*$E2880</f>
        <v>0</v>
      </c>
      <c r="R2875" s="25">
        <f t="shared" ca="1" si="1311"/>
        <v>0</v>
      </c>
      <c r="S2875" s="25">
        <f ca="1">VLOOKUP(CONCATENATE($F2875," ",$G2875),AllocFactorMatrix,(S$4+1),FALSE)*$E2880</f>
        <v>0</v>
      </c>
      <c r="T2875" s="25">
        <f ca="1">VLOOKUP(CONCATENATE($F2875," ",$G2875),AllocFactorMatrix,(T$4+1),FALSE)*$E2880</f>
        <v>0</v>
      </c>
      <c r="U2875" s="25">
        <f ca="1">VLOOKUP(CONCATENATE($F2875," ",$G2875),AllocFactorMatrix,(U$4+1),FALSE)*$E2880</f>
        <v>0</v>
      </c>
      <c r="V2875" s="25">
        <f ca="1">VLOOKUP(CONCATENATE($F2875," ",$G2875),AllocFactorMatrix,(V$4+1),FALSE)*$E2880</f>
        <v>0</v>
      </c>
      <c r="W2875" s="25">
        <f t="shared" ca="1" si="1312"/>
        <v>0</v>
      </c>
      <c r="X2875" s="25">
        <f ca="1">VLOOKUP(CONCATENATE($F2875," ",$G2875),AllocFactorMatrix,(X$4+1),FALSE)*$E2880</f>
        <v>0</v>
      </c>
      <c r="Y2875" s="25">
        <f ca="1">VLOOKUP(CONCATENATE($F2875," ",$G2875),AllocFactorMatrix,(Y$4+1),FALSE)*$E2880</f>
        <v>0</v>
      </c>
      <c r="Z2875" s="25">
        <f t="shared" ca="1" si="1308"/>
        <v>0</v>
      </c>
      <c r="AA2875" s="25">
        <f ca="1">VLOOKUP(CONCATENATE($F2875," ",$G2875),AllocFactorMatrix,(AA$4+1),FALSE)*$E2880</f>
        <v>0</v>
      </c>
      <c r="AB2875" s="25">
        <f ca="1">VLOOKUP(CONCATENATE($F2875," ",$G2875),AllocFactorMatrix,(AB$4+1),FALSE)*$E2880</f>
        <v>0</v>
      </c>
      <c r="AC2875" s="25">
        <f ca="1">VLOOKUP(CONCATENATE($F2875," ",$G2875),AllocFactorMatrix,(AC$4+1),FALSE)*$E2880</f>
        <v>0</v>
      </c>
    </row>
    <row r="2876" spans="4:29" hidden="1" outlineLevel="1">
      <c r="F2876" s="61" t="str">
        <f>F2880</f>
        <v>RB_GUP</v>
      </c>
      <c r="G2876" s="20" t="str">
        <f>$G$11</f>
        <v>DISTPRI</v>
      </c>
      <c r="H2876" s="24">
        <f t="shared" ca="1" si="1286"/>
        <v>0</v>
      </c>
      <c r="I2876" s="25">
        <f ca="1">VLOOKUP(CONCATENATE($F2876," ",$G2876),AllocFactorMatrix,(I$4+1),FALSE)*$E2880</f>
        <v>0</v>
      </c>
      <c r="J2876" s="25">
        <f ca="1">VLOOKUP(CONCATENATE($F2876," ",$G2876),AllocFactorMatrix,(J$4+1),FALSE)*$E2880</f>
        <v>0</v>
      </c>
      <c r="K2876" s="25">
        <f ca="1">VLOOKUP(CONCATENATE($F2876," ",$G2876),AllocFactorMatrix,(K$4+1),FALSE)*$E2880</f>
        <v>0</v>
      </c>
      <c r="L2876" s="25">
        <f ca="1">VLOOKUP(CONCATENATE($F2876," ",$G2876),AllocFactorMatrix,(L$4+1),FALSE)*$E2880</f>
        <v>0</v>
      </c>
      <c r="M2876" s="25">
        <f t="shared" ca="1" si="1307"/>
        <v>0</v>
      </c>
      <c r="N2876" s="25">
        <f ca="1">VLOOKUP(CONCATENATE($F2876," ",$G2876),AllocFactorMatrix,(N$4+1),FALSE)*$E2880</f>
        <v>0</v>
      </c>
      <c r="O2876" s="25">
        <f ca="1">VLOOKUP(CONCATENATE($F2876," ",$G2876),AllocFactorMatrix,(O$4+1),FALSE)*$E2880</f>
        <v>0</v>
      </c>
      <c r="P2876" s="25">
        <f ca="1">VLOOKUP(CONCATENATE($F2876," ",$G2876),AllocFactorMatrix,(P$4+1),FALSE)*$E2880</f>
        <v>0</v>
      </c>
      <c r="Q2876" s="25">
        <f ca="1">VLOOKUP(CONCATENATE($F2876," ",$G2876),AllocFactorMatrix,(Q$4+1),FALSE)*$E2880</f>
        <v>0</v>
      </c>
      <c r="R2876" s="25">
        <f t="shared" ca="1" si="1311"/>
        <v>0</v>
      </c>
      <c r="S2876" s="25">
        <f ca="1">VLOOKUP(CONCATENATE($F2876," ",$G2876),AllocFactorMatrix,(S$4+1),FALSE)*$E2880</f>
        <v>0</v>
      </c>
      <c r="T2876" s="25">
        <f ca="1">VLOOKUP(CONCATENATE($F2876," ",$G2876),AllocFactorMatrix,(T$4+1),FALSE)*$E2880</f>
        <v>0</v>
      </c>
      <c r="U2876" s="25">
        <f ca="1">VLOOKUP(CONCATENATE($F2876," ",$G2876),AllocFactorMatrix,(U$4+1),FALSE)*$E2880</f>
        <v>0</v>
      </c>
      <c r="V2876" s="25">
        <f ca="1">VLOOKUP(CONCATENATE($F2876," ",$G2876),AllocFactorMatrix,(V$4+1),FALSE)*$E2880</f>
        <v>0</v>
      </c>
      <c r="W2876" s="25">
        <f t="shared" ca="1" si="1312"/>
        <v>0</v>
      </c>
      <c r="X2876" s="25">
        <f ca="1">VLOOKUP(CONCATENATE($F2876," ",$G2876),AllocFactorMatrix,(X$4+1),FALSE)*$E2880</f>
        <v>0</v>
      </c>
      <c r="Y2876" s="25">
        <f ca="1">VLOOKUP(CONCATENATE($F2876," ",$G2876),AllocFactorMatrix,(Y$4+1),FALSE)*$E2880</f>
        <v>0</v>
      </c>
      <c r="Z2876" s="25">
        <f t="shared" ca="1" si="1308"/>
        <v>0</v>
      </c>
      <c r="AA2876" s="25">
        <f ca="1">VLOOKUP(CONCATENATE($F2876," ",$G2876),AllocFactorMatrix,(AA$4+1),FALSE)*$E2880</f>
        <v>0</v>
      </c>
      <c r="AB2876" s="25">
        <f ca="1">VLOOKUP(CONCATENATE($F2876," ",$G2876),AllocFactorMatrix,(AB$4+1),FALSE)*$E2880</f>
        <v>0</v>
      </c>
      <c r="AC2876" s="25">
        <f ca="1">VLOOKUP(CONCATENATE($F2876," ",$G2876),AllocFactorMatrix,(AC$4+1),FALSE)*$E2880</f>
        <v>0</v>
      </c>
    </row>
    <row r="2877" spans="4:29" hidden="1" outlineLevel="1">
      <c r="F2877" s="61" t="str">
        <f>F2880</f>
        <v>RB_GUP</v>
      </c>
      <c r="G2877" s="20" t="str">
        <f>$G$12</f>
        <v>DISTSEC</v>
      </c>
      <c r="H2877" s="24">
        <f t="shared" ca="1" si="1286"/>
        <v>0</v>
      </c>
      <c r="I2877" s="25">
        <f ca="1">VLOOKUP(CONCATENATE($F2877," ",$G2877),AllocFactorMatrix,(I$4+1),FALSE)*$E2880</f>
        <v>0</v>
      </c>
      <c r="J2877" s="25">
        <f ca="1">VLOOKUP(CONCATENATE($F2877," ",$G2877),AllocFactorMatrix,(J$4+1),FALSE)*$E2880</f>
        <v>0</v>
      </c>
      <c r="K2877" s="25">
        <f ca="1">VLOOKUP(CONCATENATE($F2877," ",$G2877),AllocFactorMatrix,(K$4+1),FALSE)*$E2880</f>
        <v>0</v>
      </c>
      <c r="L2877" s="25">
        <f ca="1">VLOOKUP(CONCATENATE($F2877," ",$G2877),AllocFactorMatrix,(L$4+1),FALSE)*$E2880</f>
        <v>0</v>
      </c>
      <c r="M2877" s="25">
        <f t="shared" ca="1" si="1307"/>
        <v>0</v>
      </c>
      <c r="N2877" s="25">
        <f ca="1">VLOOKUP(CONCATENATE($F2877," ",$G2877),AllocFactorMatrix,(N$4+1),FALSE)*$E2880</f>
        <v>0</v>
      </c>
      <c r="O2877" s="25">
        <f ca="1">VLOOKUP(CONCATENATE($F2877," ",$G2877),AllocFactorMatrix,(O$4+1),FALSE)*$E2880</f>
        <v>0</v>
      </c>
      <c r="P2877" s="25">
        <f ca="1">VLOOKUP(CONCATENATE($F2877," ",$G2877),AllocFactorMatrix,(P$4+1),FALSE)*$E2880</f>
        <v>0</v>
      </c>
      <c r="Q2877" s="25">
        <f ca="1">VLOOKUP(CONCATENATE($F2877," ",$G2877),AllocFactorMatrix,(Q$4+1),FALSE)*$E2880</f>
        <v>0</v>
      </c>
      <c r="R2877" s="25">
        <f t="shared" ca="1" si="1311"/>
        <v>0</v>
      </c>
      <c r="S2877" s="25">
        <f ca="1">VLOOKUP(CONCATENATE($F2877," ",$G2877),AllocFactorMatrix,(S$4+1),FALSE)*$E2880</f>
        <v>0</v>
      </c>
      <c r="T2877" s="25">
        <f ca="1">VLOOKUP(CONCATENATE($F2877," ",$G2877),AllocFactorMatrix,(T$4+1),FALSE)*$E2880</f>
        <v>0</v>
      </c>
      <c r="U2877" s="25">
        <f ca="1">VLOOKUP(CONCATENATE($F2877," ",$G2877),AllocFactorMatrix,(U$4+1),FALSE)*$E2880</f>
        <v>0</v>
      </c>
      <c r="V2877" s="25">
        <f ca="1">VLOOKUP(CONCATENATE($F2877," ",$G2877),AllocFactorMatrix,(V$4+1),FALSE)*$E2880</f>
        <v>0</v>
      </c>
      <c r="W2877" s="25">
        <f t="shared" ca="1" si="1312"/>
        <v>0</v>
      </c>
      <c r="X2877" s="25">
        <f ca="1">VLOOKUP(CONCATENATE($F2877," ",$G2877),AllocFactorMatrix,(X$4+1),FALSE)*$E2880</f>
        <v>0</v>
      </c>
      <c r="Y2877" s="25">
        <f ca="1">VLOOKUP(CONCATENATE($F2877," ",$G2877),AllocFactorMatrix,(Y$4+1),FALSE)*$E2880</f>
        <v>0</v>
      </c>
      <c r="Z2877" s="25">
        <f t="shared" ca="1" si="1308"/>
        <v>0</v>
      </c>
      <c r="AA2877" s="25">
        <f ca="1">VLOOKUP(CONCATENATE($F2877," ",$G2877),AllocFactorMatrix,(AA$4+1),FALSE)*$E2880</f>
        <v>0</v>
      </c>
      <c r="AB2877" s="25">
        <f ca="1">VLOOKUP(CONCATENATE($F2877," ",$G2877),AllocFactorMatrix,(AB$4+1),FALSE)*$E2880</f>
        <v>0</v>
      </c>
      <c r="AC2877" s="25">
        <f ca="1">VLOOKUP(CONCATENATE($F2877," ",$G2877),AllocFactorMatrix,(AC$4+1),FALSE)*$E2880</f>
        <v>0</v>
      </c>
    </row>
    <row r="2878" spans="4:29" hidden="1" outlineLevel="1">
      <c r="F2878" s="61" t="str">
        <f>F2880</f>
        <v>RB_GUP</v>
      </c>
      <c r="G2878" s="20" t="str">
        <f>$G$13</f>
        <v>ENERGY</v>
      </c>
      <c r="H2878" s="24">
        <f t="shared" ca="1" si="1286"/>
        <v>0</v>
      </c>
      <c r="I2878" s="25">
        <f ca="1">VLOOKUP(CONCATENATE($F2878," ",$G2878),AllocFactorMatrix,(I$4+1),FALSE)*$E2880</f>
        <v>0</v>
      </c>
      <c r="J2878" s="25">
        <f ca="1">VLOOKUP(CONCATENATE($F2878," ",$G2878),AllocFactorMatrix,(J$4+1),FALSE)*$E2880</f>
        <v>0</v>
      </c>
      <c r="K2878" s="25">
        <f ca="1">VLOOKUP(CONCATENATE($F2878," ",$G2878),AllocFactorMatrix,(K$4+1),FALSE)*$E2880</f>
        <v>0</v>
      </c>
      <c r="L2878" s="25">
        <f ca="1">VLOOKUP(CONCATENATE($F2878," ",$G2878),AllocFactorMatrix,(L$4+1),FALSE)*$E2880</f>
        <v>0</v>
      </c>
      <c r="M2878" s="25">
        <f t="shared" ca="1" si="1307"/>
        <v>0</v>
      </c>
      <c r="N2878" s="25">
        <f ca="1">VLOOKUP(CONCATENATE($F2878," ",$G2878),AllocFactorMatrix,(N$4+1),FALSE)*$E2880</f>
        <v>0</v>
      </c>
      <c r="O2878" s="25">
        <f ca="1">VLOOKUP(CONCATENATE($F2878," ",$G2878),AllocFactorMatrix,(O$4+1),FALSE)*$E2880</f>
        <v>0</v>
      </c>
      <c r="P2878" s="25">
        <f ca="1">VLOOKUP(CONCATENATE($F2878," ",$G2878),AllocFactorMatrix,(P$4+1),FALSE)*$E2880</f>
        <v>0</v>
      </c>
      <c r="Q2878" s="25">
        <f ca="1">VLOOKUP(CONCATENATE($F2878," ",$G2878),AllocFactorMatrix,(Q$4+1),FALSE)*$E2880</f>
        <v>0</v>
      </c>
      <c r="R2878" s="25">
        <f t="shared" ca="1" si="1311"/>
        <v>0</v>
      </c>
      <c r="S2878" s="25">
        <f ca="1">VLOOKUP(CONCATENATE($F2878," ",$G2878),AllocFactorMatrix,(S$4+1),FALSE)*$E2880</f>
        <v>0</v>
      </c>
      <c r="T2878" s="25">
        <f ca="1">VLOOKUP(CONCATENATE($F2878," ",$G2878),AllocFactorMatrix,(T$4+1),FALSE)*$E2880</f>
        <v>0</v>
      </c>
      <c r="U2878" s="25">
        <f ca="1">VLOOKUP(CONCATENATE($F2878," ",$G2878),AllocFactorMatrix,(U$4+1),FALSE)*$E2880</f>
        <v>0</v>
      </c>
      <c r="V2878" s="25">
        <f ca="1">VLOOKUP(CONCATENATE($F2878," ",$G2878),AllocFactorMatrix,(V$4+1),FALSE)*$E2880</f>
        <v>0</v>
      </c>
      <c r="W2878" s="25">
        <f t="shared" ca="1" si="1312"/>
        <v>0</v>
      </c>
      <c r="X2878" s="25">
        <f ca="1">VLOOKUP(CONCATENATE($F2878," ",$G2878),AllocFactorMatrix,(X$4+1),FALSE)*$E2880</f>
        <v>0</v>
      </c>
      <c r="Y2878" s="25">
        <f ca="1">VLOOKUP(CONCATENATE($F2878," ",$G2878),AllocFactorMatrix,(Y$4+1),FALSE)*$E2880</f>
        <v>0</v>
      </c>
      <c r="Z2878" s="25">
        <f t="shared" ca="1" si="1308"/>
        <v>0</v>
      </c>
      <c r="AA2878" s="25">
        <f ca="1">VLOOKUP(CONCATENATE($F2878," ",$G2878),AllocFactorMatrix,(AA$4+1),FALSE)*$E2880</f>
        <v>0</v>
      </c>
      <c r="AB2878" s="25">
        <f ca="1">VLOOKUP(CONCATENATE($F2878," ",$G2878),AllocFactorMatrix,(AB$4+1),FALSE)*$E2880</f>
        <v>0</v>
      </c>
      <c r="AC2878" s="25">
        <f ca="1">VLOOKUP(CONCATENATE($F2878," ",$G2878),AllocFactorMatrix,(AC$4+1),FALSE)*$E2880</f>
        <v>0</v>
      </c>
    </row>
    <row r="2879" spans="4:29" hidden="1" outlineLevel="1">
      <c r="F2879" s="61" t="str">
        <f>F2880</f>
        <v>RB_GUP</v>
      </c>
      <c r="G2879" s="20" t="str">
        <f>$G$14</f>
        <v>CUSTOMER</v>
      </c>
      <c r="H2879" s="24">
        <f t="shared" ca="1" si="1286"/>
        <v>0</v>
      </c>
      <c r="I2879" s="25">
        <f ca="1">VLOOKUP(CONCATENATE($F2879," ",$G2879),AllocFactorMatrix,(I$4+1),FALSE)*$E2880</f>
        <v>0</v>
      </c>
      <c r="J2879" s="25">
        <f ca="1">VLOOKUP(CONCATENATE($F2879," ",$G2879),AllocFactorMatrix,(J$4+1),FALSE)*$E2880</f>
        <v>0</v>
      </c>
      <c r="K2879" s="25">
        <f ca="1">VLOOKUP(CONCATENATE($F2879," ",$G2879),AllocFactorMatrix,(K$4+1),FALSE)*$E2880</f>
        <v>0</v>
      </c>
      <c r="L2879" s="25">
        <f ca="1">VLOOKUP(CONCATENATE($F2879," ",$G2879),AllocFactorMatrix,(L$4+1),FALSE)*$E2880</f>
        <v>0</v>
      </c>
      <c r="M2879" s="25">
        <f t="shared" ca="1" si="1307"/>
        <v>0</v>
      </c>
      <c r="N2879" s="25">
        <f ca="1">VLOOKUP(CONCATENATE($F2879," ",$G2879),AllocFactorMatrix,(N$4+1),FALSE)*$E2880</f>
        <v>0</v>
      </c>
      <c r="O2879" s="25">
        <f ca="1">VLOOKUP(CONCATENATE($F2879," ",$G2879),AllocFactorMatrix,(O$4+1),FALSE)*$E2880</f>
        <v>0</v>
      </c>
      <c r="P2879" s="25">
        <f ca="1">VLOOKUP(CONCATENATE($F2879," ",$G2879),AllocFactorMatrix,(P$4+1),FALSE)*$E2880</f>
        <v>0</v>
      </c>
      <c r="Q2879" s="25">
        <f ca="1">VLOOKUP(CONCATENATE($F2879," ",$G2879),AllocFactorMatrix,(Q$4+1),FALSE)*$E2880</f>
        <v>0</v>
      </c>
      <c r="R2879" s="25">
        <f t="shared" ca="1" si="1311"/>
        <v>0</v>
      </c>
      <c r="S2879" s="25">
        <f ca="1">VLOOKUP(CONCATENATE($F2879," ",$G2879),AllocFactorMatrix,(S$4+1),FALSE)*$E2880</f>
        <v>0</v>
      </c>
      <c r="T2879" s="25">
        <f ca="1">VLOOKUP(CONCATENATE($F2879," ",$G2879),AllocFactorMatrix,(T$4+1),FALSE)*$E2880</f>
        <v>0</v>
      </c>
      <c r="U2879" s="25">
        <f ca="1">VLOOKUP(CONCATENATE($F2879," ",$G2879),AllocFactorMatrix,(U$4+1),FALSE)*$E2880</f>
        <v>0</v>
      </c>
      <c r="V2879" s="25">
        <f ca="1">VLOOKUP(CONCATENATE($F2879," ",$G2879),AllocFactorMatrix,(V$4+1),FALSE)*$E2880</f>
        <v>0</v>
      </c>
      <c r="W2879" s="25">
        <f t="shared" ca="1" si="1312"/>
        <v>0</v>
      </c>
      <c r="X2879" s="25">
        <f ca="1">VLOOKUP(CONCATENATE($F2879," ",$G2879),AllocFactorMatrix,(X$4+1),FALSE)*$E2880</f>
        <v>0</v>
      </c>
      <c r="Y2879" s="25">
        <f ca="1">VLOOKUP(CONCATENATE($F2879," ",$G2879),AllocFactorMatrix,(Y$4+1),FALSE)*$E2880</f>
        <v>0</v>
      </c>
      <c r="Z2879" s="25">
        <f t="shared" ca="1" si="1308"/>
        <v>0</v>
      </c>
      <c r="AA2879" s="25">
        <f ca="1">VLOOKUP(CONCATENATE($F2879," ",$G2879),AllocFactorMatrix,(AA$4+1),FALSE)*$E2880</f>
        <v>0</v>
      </c>
      <c r="AB2879" s="25">
        <f ca="1">VLOOKUP(CONCATENATE($F2879," ",$G2879),AllocFactorMatrix,(AB$4+1),FALSE)*$E2880</f>
        <v>0</v>
      </c>
      <c r="AC2879" s="25">
        <f ca="1">VLOOKUP(CONCATENATE($F2879," ",$G2879),AllocFactorMatrix,(AC$4+1),FALSE)*$E2880</f>
        <v>0</v>
      </c>
    </row>
    <row r="2880" spans="4:29" collapsed="1">
      <c r="D2880" s="20" t="s">
        <v>248</v>
      </c>
      <c r="E2880" s="22"/>
      <c r="F2880" s="61" t="s">
        <v>73</v>
      </c>
      <c r="G2880" s="20" t="str">
        <f>$G$15</f>
        <v>TOTAL</v>
      </c>
      <c r="H2880" s="24">
        <f t="shared" ca="1" si="1286"/>
        <v>0</v>
      </c>
      <c r="I2880" s="25">
        <f ca="1">VLOOKUP(CONCATENATE($F2880," ",$G2880),AllocFactorMatrix,(I$4+1),FALSE)*$E2880</f>
        <v>0</v>
      </c>
      <c r="J2880" s="25">
        <f ca="1">VLOOKUP(CONCATENATE($F2880," ",$G2880),AllocFactorMatrix,(J$4+1),FALSE)*$E2880</f>
        <v>0</v>
      </c>
      <c r="K2880" s="25">
        <f ca="1">VLOOKUP(CONCATENATE($F2880," ",$G2880),AllocFactorMatrix,(K$4+1),FALSE)*$E2880</f>
        <v>0</v>
      </c>
      <c r="L2880" s="25">
        <f ca="1">VLOOKUP(CONCATENATE($F2880," ",$G2880),AllocFactorMatrix,(L$4+1),FALSE)*$E2880</f>
        <v>0</v>
      </c>
      <c r="M2880" s="25">
        <f t="shared" ca="1" si="1307"/>
        <v>0</v>
      </c>
      <c r="N2880" s="25">
        <f ca="1">VLOOKUP(CONCATENATE($F2880," ",$G2880),AllocFactorMatrix,(N$4+1),FALSE)*$E2880</f>
        <v>0</v>
      </c>
      <c r="O2880" s="25">
        <f ca="1">VLOOKUP(CONCATENATE($F2880," ",$G2880),AllocFactorMatrix,(O$4+1),FALSE)*$E2880</f>
        <v>0</v>
      </c>
      <c r="P2880" s="25">
        <f ca="1">VLOOKUP(CONCATENATE($F2880," ",$G2880),AllocFactorMatrix,(P$4+1),FALSE)*$E2880</f>
        <v>0</v>
      </c>
      <c r="Q2880" s="25">
        <f ca="1">VLOOKUP(CONCATENATE($F2880," ",$G2880),AllocFactorMatrix,(Q$4+1),FALSE)*$E2880</f>
        <v>0</v>
      </c>
      <c r="R2880" s="25">
        <f t="shared" ca="1" si="1311"/>
        <v>0</v>
      </c>
      <c r="S2880" s="25">
        <f ca="1">VLOOKUP(CONCATENATE($F2880," ",$G2880),AllocFactorMatrix,(S$4+1),FALSE)*$E2880</f>
        <v>0</v>
      </c>
      <c r="T2880" s="25">
        <f ca="1">VLOOKUP(CONCATENATE($F2880," ",$G2880),AllocFactorMatrix,(T$4+1),FALSE)*$E2880</f>
        <v>0</v>
      </c>
      <c r="U2880" s="25">
        <f ca="1">VLOOKUP(CONCATENATE($F2880," ",$G2880),AllocFactorMatrix,(U$4+1),FALSE)*$E2880</f>
        <v>0</v>
      </c>
      <c r="V2880" s="25">
        <f ca="1">VLOOKUP(CONCATENATE($F2880," ",$G2880),AllocFactorMatrix,(V$4+1),FALSE)*$E2880</f>
        <v>0</v>
      </c>
      <c r="W2880" s="25">
        <f t="shared" ca="1" si="1312"/>
        <v>0</v>
      </c>
      <c r="X2880" s="25">
        <f ca="1">VLOOKUP(CONCATENATE($F2880," ",$G2880),AllocFactorMatrix,(X$4+1),FALSE)*$E2880</f>
        <v>0</v>
      </c>
      <c r="Y2880" s="25">
        <f ca="1">VLOOKUP(CONCATENATE($F2880," ",$G2880),AllocFactorMatrix,(Y$4+1),FALSE)*$E2880</f>
        <v>0</v>
      </c>
      <c r="Z2880" s="25">
        <f t="shared" ca="1" si="1308"/>
        <v>0</v>
      </c>
      <c r="AA2880" s="25">
        <f ca="1">VLOOKUP(CONCATENATE($F2880," ",$G2880),AllocFactorMatrix,(AA$4+1),FALSE)*$E2880</f>
        <v>0</v>
      </c>
      <c r="AB2880" s="25">
        <f ca="1">VLOOKUP(CONCATENATE($F2880," ",$G2880),AllocFactorMatrix,(AB$4+1),FALSE)*$E2880</f>
        <v>0</v>
      </c>
      <c r="AC2880" s="25">
        <f ca="1">VLOOKUP(CONCATENATE($F2880," ",$G2880),AllocFactorMatrix,(AC$4+1),FALSE)*$E2880</f>
        <v>0</v>
      </c>
    </row>
    <row r="2881" spans="4:29" hidden="1" outlineLevel="1">
      <c r="F2881" s="61" t="str">
        <f>F2888</f>
        <v>RB_GUP</v>
      </c>
      <c r="G2881" s="20" t="str">
        <f>$G$8</f>
        <v>PRODUCTION</v>
      </c>
      <c r="H2881" s="24">
        <f t="shared" ca="1" si="1286"/>
        <v>-8273853.866662926</v>
      </c>
      <c r="I2881" s="25">
        <f ca="1">VLOOKUP(CONCATENATE($F2881," ",$G2881),AllocFactorMatrix,(I$4+1),FALSE)*$E2888</f>
        <v>-4057025.6407555118</v>
      </c>
      <c r="J2881" s="25">
        <f ca="1">VLOOKUP(CONCATENATE($F2881," ",$G2881),AllocFactorMatrix,(J$4+1),FALSE)*$E2888</f>
        <v>-1026269.7344066678</v>
      </c>
      <c r="K2881" s="25">
        <f ca="1">VLOOKUP(CONCATENATE($F2881," ",$G2881),AllocFactorMatrix,(K$4+1),FALSE)*$E2888</f>
        <v>-11998.654181034193</v>
      </c>
      <c r="L2881" s="25">
        <f ca="1">VLOOKUP(CONCATENATE($F2881," ",$G2881),AllocFactorMatrix,(L$4+1),FALSE)*$E2888</f>
        <v>-295.59293044193674</v>
      </c>
      <c r="M2881" s="25">
        <f t="shared" ref="M2881:M2888" ca="1" si="1313">SUBTOTAL(9,J2881:L2881)</f>
        <v>-1038563.9815181439</v>
      </c>
      <c r="N2881" s="25">
        <f ca="1">VLOOKUP(CONCATENATE($F2881," ",$G2881),AllocFactorMatrix,(N$4+1),FALSE)*$E2888</f>
        <v>-429404.13262200216</v>
      </c>
      <c r="O2881" s="25">
        <f ca="1">VLOOKUP(CONCATENATE($F2881," ",$G2881),AllocFactorMatrix,(O$4+1),FALSE)*$E2888</f>
        <v>-122292.18897531458</v>
      </c>
      <c r="P2881" s="25">
        <f ca="1">VLOOKUP(CONCATENATE($F2881," ",$G2881),AllocFactorMatrix,(P$4+1),FALSE)*$E2888</f>
        <v>-9677.6519526010325</v>
      </c>
      <c r="Q2881" s="25">
        <f ca="1">VLOOKUP(CONCATENATE($F2881," ",$G2881),AllocFactorMatrix,(Q$4+1),FALSE)*$E2888</f>
        <v>-2042.7816894427071</v>
      </c>
      <c r="R2881" s="25">
        <f ca="1">SUBTOTAL(9,N2881:Q2881)</f>
        <v>-563416.7552393605</v>
      </c>
      <c r="S2881" s="25">
        <f ca="1">VLOOKUP(CONCATENATE($F2881," ",$G2881),AllocFactorMatrix,(S$4+1),FALSE)*$E2888</f>
        <v>-25794.436570135855</v>
      </c>
      <c r="T2881" s="25">
        <f ca="1">VLOOKUP(CONCATENATE($F2881," ",$G2881),AllocFactorMatrix,(T$4+1),FALSE)*$E2888</f>
        <v>-281204.61046359601</v>
      </c>
      <c r="U2881" s="25">
        <f ca="1">VLOOKUP(CONCATENATE($F2881," ",$G2881),AllocFactorMatrix,(U$4+1),FALSE)*$E2888</f>
        <v>-1878063.828064709</v>
      </c>
      <c r="V2881" s="25">
        <f ca="1">VLOOKUP(CONCATENATE($F2881," ",$G2881),AllocFactorMatrix,(V$4+1),FALSE)*$E2888</f>
        <v>-294632.72747867525</v>
      </c>
      <c r="W2881" s="25">
        <f ca="1">SUBTOTAL(9,S2881:V2881)</f>
        <v>-2479695.6025771159</v>
      </c>
      <c r="X2881" s="25">
        <f ca="1">VLOOKUP(CONCATENATE($F2881," ",$G2881),AllocFactorMatrix,(X$4+1),FALSE)*$E2888</f>
        <v>-116551.95960080168</v>
      </c>
      <c r="Y2881" s="25">
        <f ca="1">VLOOKUP(CONCATENATE($F2881," ",$G2881),AllocFactorMatrix,(Y$4+1),FALSE)*$E2888</f>
        <v>-2813.6069144000753</v>
      </c>
      <c r="Z2881" s="25">
        <f t="shared" ref="Z2881:Z2888" ca="1" si="1314">SUBTOTAL(9,X2881:Y2881)</f>
        <v>-119365.56651520176</v>
      </c>
      <c r="AA2881" s="25">
        <f ca="1">VLOOKUP(CONCATENATE($F2881," ",$G2881),AllocFactorMatrix,(AA$4+1),FALSE)*$E2888</f>
        <v>-2032.060055864898</v>
      </c>
      <c r="AB2881" s="25">
        <f ca="1">VLOOKUP(CONCATENATE($F2881," ",$G2881),AllocFactorMatrix,(AB$4+1),FALSE)*$E2888</f>
        <v>-11018.235093917112</v>
      </c>
      <c r="AC2881" s="25">
        <f ca="1">VLOOKUP(CONCATENATE($F2881," ",$G2881),AllocFactorMatrix,(AC$4+1),FALSE)*$E2888</f>
        <v>-2736.0249078107445</v>
      </c>
    </row>
    <row r="2882" spans="4:29" hidden="1" outlineLevel="1">
      <c r="F2882" s="61" t="str">
        <f>F2888</f>
        <v>RB_GUP</v>
      </c>
      <c r="G2882" s="20" t="str">
        <f>$G$9</f>
        <v>BULKTRAN</v>
      </c>
      <c r="H2882" s="24">
        <f t="shared" ca="1" si="1286"/>
        <v>-8762468.6336209718</v>
      </c>
      <c r="I2882" s="25">
        <f ca="1">VLOOKUP(CONCATENATE($F2882," ",$G2882),AllocFactorMatrix,(I$4+1),FALSE)*$E2888</f>
        <v>-4296614.4309307607</v>
      </c>
      <c r="J2882" s="25">
        <f ca="1">VLOOKUP(CONCATENATE($F2882," ",$G2882),AllocFactorMatrix,(J$4+1),FALSE)*$E2888</f>
        <v>-1086876.3821906778</v>
      </c>
      <c r="K2882" s="25">
        <f ca="1">VLOOKUP(CONCATENATE($F2882," ",$G2882),AllocFactorMatrix,(K$4+1),FALSE)*$E2888</f>
        <v>-12707.238078085884</v>
      </c>
      <c r="L2882" s="25">
        <f ca="1">VLOOKUP(CONCATENATE($F2882," ",$G2882),AllocFactorMatrix,(L$4+1),FALSE)*$E2888</f>
        <v>-313.04925407901186</v>
      </c>
      <c r="M2882" s="25">
        <f t="shared" ca="1" si="1313"/>
        <v>-1099896.6695228429</v>
      </c>
      <c r="N2882" s="25">
        <f ca="1">VLOOKUP(CONCATENATE($F2882," ",$G2882),AllocFactorMatrix,(N$4+1),FALSE)*$E2888</f>
        <v>-454762.71443564794</v>
      </c>
      <c r="O2882" s="25">
        <f ca="1">VLOOKUP(CONCATENATE($F2882," ",$G2882),AllocFactorMatrix,(O$4+1),FALSE)*$E2888</f>
        <v>-129514.18858757787</v>
      </c>
      <c r="P2882" s="25">
        <f ca="1">VLOOKUP(CONCATENATE($F2882," ",$G2882),AllocFactorMatrix,(P$4+1),FALSE)*$E2888</f>
        <v>-10249.168410315369</v>
      </c>
      <c r="Q2882" s="25">
        <f ca="1">VLOOKUP(CONCATENATE($F2882," ",$G2882),AllocFactorMatrix,(Q$4+1),FALSE)*$E2888</f>
        <v>-2163.4187366058063</v>
      </c>
      <c r="R2882" s="25">
        <f t="shared" ref="R2882:R2888" ca="1" si="1315">SUBTOTAL(9,N2882:Q2882)</f>
        <v>-596689.49017014704</v>
      </c>
      <c r="S2882" s="25">
        <f ca="1">VLOOKUP(CONCATENATE($F2882," ",$G2882),AllocFactorMatrix,(S$4+1),FALSE)*$E2888</f>
        <v>-27317.73427597441</v>
      </c>
      <c r="T2882" s="25">
        <f ca="1">VLOOKUP(CONCATENATE($F2882," ",$G2882),AllocFactorMatrix,(T$4+1),FALSE)*$E2888</f>
        <v>-297811.22781791177</v>
      </c>
      <c r="U2882" s="25">
        <f ca="1">VLOOKUP(CONCATENATE($F2882," ",$G2882),AllocFactorMatrix,(U$4+1),FALSE)*$E2888</f>
        <v>-1988973.4156004013</v>
      </c>
      <c r="V2882" s="25">
        <f ca="1">VLOOKUP(CONCATENATE($F2882," ",$G2882),AllocFactorMatrix,(V$4+1),FALSE)*$E2888</f>
        <v>-312032.34605971625</v>
      </c>
      <c r="W2882" s="25">
        <f t="shared" ref="W2882:W2888" ca="1" si="1316">SUBTOTAL(9,S2882:V2882)</f>
        <v>-2626134.7237540036</v>
      </c>
      <c r="X2882" s="25">
        <f ca="1">VLOOKUP(CONCATENATE($F2882," ",$G2882),AllocFactorMatrix,(X$4+1),FALSE)*$E2888</f>
        <v>-123434.96835302399</v>
      </c>
      <c r="Y2882" s="25">
        <f ca="1">VLOOKUP(CONCATENATE($F2882," ",$G2882),AllocFactorMatrix,(Y$4+1),FALSE)*$E2888</f>
        <v>-2979.7652620028025</v>
      </c>
      <c r="Z2882" s="25">
        <f t="shared" ca="1" si="1314"/>
        <v>-126414.73361502679</v>
      </c>
      <c r="AA2882" s="25">
        <f ca="1">VLOOKUP(CONCATENATE($F2882," ",$G2882),AllocFactorMatrix,(AA$4+1),FALSE)*$E2888</f>
        <v>-2152.0639339418085</v>
      </c>
      <c r="AB2882" s="25">
        <f ca="1">VLOOKUP(CONCATENATE($F2882," ",$G2882),AllocFactorMatrix,(AB$4+1),FALSE)*$E2888</f>
        <v>-11668.920066055091</v>
      </c>
      <c r="AC2882" s="25">
        <f ca="1">VLOOKUP(CONCATENATE($F2882," ",$G2882),AllocFactorMatrix,(AC$4+1),FALSE)*$E2888</f>
        <v>-2897.60162819589</v>
      </c>
    </row>
    <row r="2883" spans="4:29" hidden="1" outlineLevel="1">
      <c r="F2883" s="61" t="str">
        <f>F2888</f>
        <v>RB_GUP</v>
      </c>
      <c r="G2883" s="20" t="str">
        <f>$G$10</f>
        <v>SUBTRAN</v>
      </c>
      <c r="H2883" s="24">
        <f t="shared" ca="1" si="1286"/>
        <v>-3359108.1289920323</v>
      </c>
      <c r="I2883" s="25">
        <f ca="1">VLOOKUP(CONCATENATE($F2883," ",$G2883),AllocFactorMatrix,(I$4+1),FALSE)*$E2888</f>
        <v>-1595246.5220307149</v>
      </c>
      <c r="J2883" s="25">
        <f ca="1">VLOOKUP(CONCATENATE($F2883," ",$G2883),AllocFactorMatrix,(J$4+1),FALSE)*$E2888</f>
        <v>-408359.57060074381</v>
      </c>
      <c r="K2883" s="25">
        <f ca="1">VLOOKUP(CONCATENATE($F2883," ",$G2883),AllocFactorMatrix,(K$4+1),FALSE)*$E2888</f>
        <v>-4758.7049900593483</v>
      </c>
      <c r="L2883" s="25">
        <f ca="1">VLOOKUP(CONCATENATE($F2883," ",$G2883),AllocFactorMatrix,(L$4+1),FALSE)*$E2888</f>
        <v>-156.01043221245808</v>
      </c>
      <c r="M2883" s="25">
        <f t="shared" ca="1" si="1313"/>
        <v>-413274.28602301562</v>
      </c>
      <c r="N2883" s="25">
        <f ca="1">VLOOKUP(CONCATENATE($F2883," ",$G2883),AllocFactorMatrix,(N$4+1),FALSE)*$E2888</f>
        <v>-177982.94099626917</v>
      </c>
      <c r="O2883" s="25">
        <f ca="1">VLOOKUP(CONCATENATE($F2883," ",$G2883),AllocFactorMatrix,(O$4+1),FALSE)*$E2888</f>
        <v>-50448.86274682996</v>
      </c>
      <c r="P2883" s="25">
        <f ca="1">VLOOKUP(CONCATENATE($F2883," ",$G2883),AllocFactorMatrix,(P$4+1),FALSE)*$E2888</f>
        <v>-5167.6244202263333</v>
      </c>
      <c r="Q2883" s="25">
        <f ca="1">VLOOKUP(CONCATENATE($F2883," ",$G2883),AllocFactorMatrix,(Q$4+1),FALSE)*$E2888</f>
        <v>0</v>
      </c>
      <c r="R2883" s="25">
        <f t="shared" ca="1" si="1315"/>
        <v>-233599.42816332547</v>
      </c>
      <c r="S2883" s="25">
        <f ca="1">VLOOKUP(CONCATENATE($F2883," ",$G2883),AllocFactorMatrix,(S$4+1),FALSE)*$E2888</f>
        <v>-9967.844038001218</v>
      </c>
      <c r="T2883" s="25">
        <f ca="1">VLOOKUP(CONCATENATE($F2883," ",$G2883),AllocFactorMatrix,(T$4+1),FALSE)*$E2888</f>
        <v>-115207.15073833374</v>
      </c>
      <c r="U2883" s="25">
        <f ca="1">VLOOKUP(CONCATENATE($F2883," ",$G2883),AllocFactorMatrix,(U$4+1),FALSE)*$E2888</f>
        <v>-938448.11129576515</v>
      </c>
      <c r="V2883" s="25">
        <f ca="1">VLOOKUP(CONCATENATE($F2883," ",$G2883),AllocFactorMatrix,(V$4+1),FALSE)*$E2888</f>
        <v>0</v>
      </c>
      <c r="W2883" s="25">
        <f t="shared" ca="1" si="1316"/>
        <v>-1063623.1060721001</v>
      </c>
      <c r="X2883" s="25">
        <f ca="1">VLOOKUP(CONCATENATE($F2883," ",$G2883),AllocFactorMatrix,(X$4+1),FALSE)*$E2888</f>
        <v>-48303.56105339215</v>
      </c>
      <c r="Y2883" s="25">
        <f ca="1">VLOOKUP(CONCATENATE($F2883," ",$G2883),AllocFactorMatrix,(Y$4+1),FALSE)*$E2888</f>
        <v>-1155.6948730916758</v>
      </c>
      <c r="Z2883" s="25">
        <f t="shared" ca="1" si="1314"/>
        <v>-49459.255926483827</v>
      </c>
      <c r="AA2883" s="25">
        <f ca="1">VLOOKUP(CONCATENATE($F2883," ",$G2883),AllocFactorMatrix,(AA$4+1),FALSE)*$E2888</f>
        <v>-793.18968620786995</v>
      </c>
      <c r="AB2883" s="25">
        <f ca="1">VLOOKUP(CONCATENATE($F2883," ",$G2883),AllocFactorMatrix,(AB$4+1),FALSE)*$E2888</f>
        <v>-2491.6460018002513</v>
      </c>
      <c r="AC2883" s="25">
        <f ca="1">VLOOKUP(CONCATENATE($F2883," ",$G2883),AllocFactorMatrix,(AC$4+1),FALSE)*$E2888</f>
        <v>-620.69508838320507</v>
      </c>
    </row>
    <row r="2884" spans="4:29" hidden="1" outlineLevel="1">
      <c r="F2884" s="61" t="str">
        <f>F2888</f>
        <v>RB_GUP</v>
      </c>
      <c r="G2884" s="20" t="str">
        <f>$G$11</f>
        <v>DISTPRI</v>
      </c>
      <c r="H2884" s="24">
        <f t="shared" ca="1" si="1286"/>
        <v>-7007742.5318943299</v>
      </c>
      <c r="I2884" s="25">
        <f ca="1">VLOOKUP(CONCATENATE($F2884," ",$G2884),AllocFactorMatrix,(I$4+1),FALSE)*$E2888</f>
        <v>-4656635.4810079001</v>
      </c>
      <c r="J2884" s="25">
        <f ca="1">VLOOKUP(CONCATENATE($F2884," ",$G2884),AllocFactorMatrix,(J$4+1),FALSE)*$E2888</f>
        <v>-1172362.1229962823</v>
      </c>
      <c r="K2884" s="25">
        <f ca="1">VLOOKUP(CONCATENATE($F2884," ",$G2884),AllocFactorMatrix,(K$4+1),FALSE)*$E2888</f>
        <v>-13681.045829652343</v>
      </c>
      <c r="L2884" s="25">
        <f ca="1">VLOOKUP(CONCATENATE($F2884," ",$G2884),AllocFactorMatrix,(L$4+1),FALSE)*$E2888</f>
        <v>0</v>
      </c>
      <c r="M2884" s="25">
        <f t="shared" ca="1" si="1313"/>
        <v>-1186043.1688259346</v>
      </c>
      <c r="N2884" s="25">
        <f ca="1">VLOOKUP(CONCATENATE($F2884," ",$G2884),AllocFactorMatrix,(N$4+1),FALSE)*$E2888</f>
        <v>-505555.02193874883</v>
      </c>
      <c r="O2884" s="25">
        <f ca="1">VLOOKUP(CONCATENATE($F2884," ",$G2884),AllocFactorMatrix,(O$4+1),FALSE)*$E2888</f>
        <v>-143516.1481122367</v>
      </c>
      <c r="P2884" s="25">
        <f ca="1">VLOOKUP(CONCATENATE($F2884," ",$G2884),AllocFactorMatrix,(P$4+1),FALSE)*$E2888</f>
        <v>0</v>
      </c>
      <c r="Q2884" s="25">
        <f ca="1">VLOOKUP(CONCATENATE($F2884," ",$G2884),AllocFactorMatrix,(Q$4+1),FALSE)*$E2888</f>
        <v>0</v>
      </c>
      <c r="R2884" s="25">
        <f t="shared" ca="1" si="1315"/>
        <v>-649071.17005098553</v>
      </c>
      <c r="S2884" s="25">
        <f ca="1">VLOOKUP(CONCATENATE($F2884," ",$G2884),AllocFactorMatrix,(S$4+1),FALSE)*$E2888</f>
        <v>-28833.660475965466</v>
      </c>
      <c r="T2884" s="25">
        <f ca="1">VLOOKUP(CONCATENATE($F2884," ",$G2884),AllocFactorMatrix,(T$4+1),FALSE)*$E2888</f>
        <v>-333501.6156462658</v>
      </c>
      <c r="U2884" s="25">
        <f ca="1">VLOOKUP(CONCATENATE($F2884," ",$G2884),AllocFactorMatrix,(U$4+1),FALSE)*$E2888</f>
        <v>0</v>
      </c>
      <c r="V2884" s="25">
        <f ca="1">VLOOKUP(CONCATENATE($F2884," ",$G2884),AllocFactorMatrix,(V$4+1),FALSE)*$E2888</f>
        <v>0</v>
      </c>
      <c r="W2884" s="25">
        <f t="shared" ca="1" si="1316"/>
        <v>-362335.27612223127</v>
      </c>
      <c r="X2884" s="25">
        <f ca="1">VLOOKUP(CONCATENATE($F2884," ",$G2884),AllocFactorMatrix,(X$4+1),FALSE)*$E2888</f>
        <v>-137199.11500240769</v>
      </c>
      <c r="Y2884" s="25">
        <f ca="1">VLOOKUP(CONCATENATE($F2884," ",$G2884),AllocFactorMatrix,(Y$4+1),FALSE)*$E2888</f>
        <v>-3287.1773769963002</v>
      </c>
      <c r="Z2884" s="25">
        <f t="shared" ca="1" si="1314"/>
        <v>-140486.29237940398</v>
      </c>
      <c r="AA2884" s="25">
        <f ca="1">VLOOKUP(CONCATENATE($F2884," ",$G2884),AllocFactorMatrix,(AA$4+1),FALSE)*$E2888</f>
        <v>-2360.4779638257978</v>
      </c>
      <c r="AB2884" s="25">
        <f ca="1">VLOOKUP(CONCATENATE($F2884," ",$G2884),AllocFactorMatrix,(AB$4+1),FALSE)*$E2888</f>
        <v>-8652.7681276330022</v>
      </c>
      <c r="AC2884" s="25">
        <f ca="1">VLOOKUP(CONCATENATE($F2884," ",$G2884),AllocFactorMatrix,(AC$4+1),FALSE)*$E2888</f>
        <v>-2157.8974164164829</v>
      </c>
    </row>
    <row r="2885" spans="4:29" hidden="1" outlineLevel="1">
      <c r="F2885" s="61" t="str">
        <f>F2888</f>
        <v>RB_GUP</v>
      </c>
      <c r="G2885" s="20" t="str">
        <f>$G$12</f>
        <v>DISTSEC</v>
      </c>
      <c r="H2885" s="24">
        <f t="shared" ca="1" si="1286"/>
        <v>-3099421.2434053905</v>
      </c>
      <c r="I2885" s="25">
        <f ca="1">VLOOKUP(CONCATENATE($F2885," ",$G2885),AllocFactorMatrix,(I$4+1),FALSE)*$E2888</f>
        <v>-2314033.3617263976</v>
      </c>
      <c r="J2885" s="25">
        <f ca="1">VLOOKUP(CONCATENATE($F2885," ",$G2885),AllocFactorMatrix,(J$4+1),FALSE)*$E2888</f>
        <v>-519469.8257896984</v>
      </c>
      <c r="K2885" s="25">
        <f ca="1">VLOOKUP(CONCATENATE($F2885," ",$G2885),AllocFactorMatrix,(K$4+1),FALSE)*$E2888</f>
        <v>0</v>
      </c>
      <c r="L2885" s="25">
        <f ca="1">VLOOKUP(CONCATENATE($F2885," ",$G2885),AllocFactorMatrix,(L$4+1),FALSE)*$E2888</f>
        <v>0</v>
      </c>
      <c r="M2885" s="25">
        <f t="shared" ca="1" si="1313"/>
        <v>-519469.8257896984</v>
      </c>
      <c r="N2885" s="25">
        <f ca="1">VLOOKUP(CONCATENATE($F2885," ",$G2885),AllocFactorMatrix,(N$4+1),FALSE)*$E2888</f>
        <v>-183118.58989538348</v>
      </c>
      <c r="O2885" s="25">
        <f ca="1">VLOOKUP(CONCATENATE($F2885," ",$G2885),AllocFactorMatrix,(O$4+1),FALSE)*$E2888</f>
        <v>0</v>
      </c>
      <c r="P2885" s="25">
        <f ca="1">VLOOKUP(CONCATENATE($F2885," ",$G2885),AllocFactorMatrix,(P$4+1),FALSE)*$E2888</f>
        <v>0</v>
      </c>
      <c r="Q2885" s="25">
        <f ca="1">VLOOKUP(CONCATENATE($F2885," ",$G2885),AllocFactorMatrix,(Q$4+1),FALSE)*$E2888</f>
        <v>0</v>
      </c>
      <c r="R2885" s="25">
        <f t="shared" ca="1" si="1315"/>
        <v>-183118.58989538348</v>
      </c>
      <c r="S2885" s="25">
        <f ca="1">VLOOKUP(CONCATENATE($F2885," ",$G2885),AllocFactorMatrix,(S$4+1),FALSE)*$E2888</f>
        <v>-8104.9306819076974</v>
      </c>
      <c r="T2885" s="25">
        <f ca="1">VLOOKUP(CONCATENATE($F2885," ",$G2885),AllocFactorMatrix,(T$4+1),FALSE)*$E2888</f>
        <v>0</v>
      </c>
      <c r="U2885" s="25">
        <f ca="1">VLOOKUP(CONCATENATE($F2885," ",$G2885),AllocFactorMatrix,(U$4+1),FALSE)*$E2888</f>
        <v>0</v>
      </c>
      <c r="V2885" s="25">
        <f ca="1">VLOOKUP(CONCATENATE($F2885," ",$G2885),AllocFactorMatrix,(V$4+1),FALSE)*$E2888</f>
        <v>0</v>
      </c>
      <c r="W2885" s="25">
        <f t="shared" ca="1" si="1316"/>
        <v>-8104.9306819076974</v>
      </c>
      <c r="X2885" s="25">
        <f ca="1">VLOOKUP(CONCATENATE($F2885," ",$G2885),AllocFactorMatrix,(X$4+1),FALSE)*$E2888</f>
        <v>-50964.635171159905</v>
      </c>
      <c r="Y2885" s="25">
        <f ca="1">VLOOKUP(CONCATENATE($F2885," ",$G2885),AllocFactorMatrix,(Y$4+1),FALSE)*$E2888</f>
        <v>0</v>
      </c>
      <c r="Z2885" s="25">
        <f t="shared" ca="1" si="1314"/>
        <v>-50964.635171159905</v>
      </c>
      <c r="AA2885" s="25">
        <f ca="1">VLOOKUP(CONCATENATE($F2885," ",$G2885),AllocFactorMatrix,(AA$4+1),FALSE)*$E2888</f>
        <v>-831.04332430817283</v>
      </c>
      <c r="AB2885" s="25">
        <f ca="1">VLOOKUP(CONCATENATE($F2885," ",$G2885),AllocFactorMatrix,(AB$4+1),FALSE)*$E2888</f>
        <v>-18350.701231870142</v>
      </c>
      <c r="AC2885" s="25">
        <f ca="1">VLOOKUP(CONCATENATE($F2885," ",$G2885),AllocFactorMatrix,(AC$4+1),FALSE)*$E2888</f>
        <v>-4548.1555846648371</v>
      </c>
    </row>
    <row r="2886" spans="4:29" hidden="1" outlineLevel="1">
      <c r="F2886" s="61" t="str">
        <f>F2888</f>
        <v>RB_GUP</v>
      </c>
      <c r="G2886" s="20" t="str">
        <f>$G$13</f>
        <v>ENERGY</v>
      </c>
      <c r="H2886" s="24">
        <f t="shared" ca="1" si="1286"/>
        <v>-373512.60736603232</v>
      </c>
      <c r="I2886" s="25">
        <f ca="1">VLOOKUP(CONCATENATE($F2886," ",$G2886),AllocFactorMatrix,(I$4+1),FALSE)*$E2888</f>
        <v>-135783.9646606429</v>
      </c>
      <c r="J2886" s="25">
        <f ca="1">VLOOKUP(CONCATENATE($F2886," ",$G2886),AllocFactorMatrix,(J$4+1),FALSE)*$E2888</f>
        <v>-43826.468413007336</v>
      </c>
      <c r="K2886" s="25">
        <f ca="1">VLOOKUP(CONCATENATE($F2886," ",$G2886),AllocFactorMatrix,(K$4+1),FALSE)*$E2888</f>
        <v>-501.72991420162333</v>
      </c>
      <c r="L2886" s="25">
        <f ca="1">VLOOKUP(CONCATENATE($F2886," ",$G2886),AllocFactorMatrix,(L$4+1),FALSE)*$E2888</f>
        <v>-12.716313604276309</v>
      </c>
      <c r="M2886" s="25">
        <f t="shared" ca="1" si="1313"/>
        <v>-44340.914640813229</v>
      </c>
      <c r="N2886" s="25">
        <f ca="1">VLOOKUP(CONCATENATE($F2886," ",$G2886),AllocFactorMatrix,(N$4+1),FALSE)*$E2888</f>
        <v>-21208.403759125242</v>
      </c>
      <c r="O2886" s="25">
        <f ca="1">VLOOKUP(CONCATENATE($F2886," ",$G2886),AllocFactorMatrix,(O$4+1),FALSE)*$E2888</f>
        <v>-5919.8994627447564</v>
      </c>
      <c r="P2886" s="25">
        <f ca="1">VLOOKUP(CONCATENATE($F2886," ",$G2886),AllocFactorMatrix,(P$4+1),FALSE)*$E2888</f>
        <v>-468.68292865545556</v>
      </c>
      <c r="Q2886" s="25">
        <f ca="1">VLOOKUP(CONCATENATE($F2886," ",$G2886),AllocFactorMatrix,(Q$4+1),FALSE)*$E2888</f>
        <v>-96.077856118912379</v>
      </c>
      <c r="R2886" s="25">
        <f t="shared" ca="1" si="1315"/>
        <v>-27693.064006644367</v>
      </c>
      <c r="S2886" s="25">
        <f ca="1">VLOOKUP(CONCATENATE($F2886," ",$G2886),AllocFactorMatrix,(S$4+1),FALSE)*$E2888</f>
        <v>-1413.2127460050149</v>
      </c>
      <c r="T2886" s="25">
        <f ca="1">VLOOKUP(CONCATENATE($F2886," ",$G2886),AllocFactorMatrix,(T$4+1),FALSE)*$E2888</f>
        <v>-16889.035986445888</v>
      </c>
      <c r="U2886" s="25">
        <f ca="1">VLOOKUP(CONCATENATE($F2886," ",$G2886),AllocFactorMatrix,(U$4+1),FALSE)*$E2888</f>
        <v>-119397.58195571956</v>
      </c>
      <c r="V2886" s="25">
        <f ca="1">VLOOKUP(CONCATENATE($F2886," ",$G2886),AllocFactorMatrix,(V$4+1),FALSE)*$E2888</f>
        <v>-19134.616675687848</v>
      </c>
      <c r="W2886" s="25">
        <f t="shared" ca="1" si="1316"/>
        <v>-156834.44736385831</v>
      </c>
      <c r="X2886" s="25">
        <f ca="1">VLOOKUP(CONCATENATE($F2886," ",$G2886),AllocFactorMatrix,(X$4+1),FALSE)*$E2888</f>
        <v>-5752.6918174090806</v>
      </c>
      <c r="Y2886" s="25">
        <f ca="1">VLOOKUP(CONCATENATE($F2886," ",$G2886),AllocFactorMatrix,(Y$4+1),FALSE)*$E2888</f>
        <v>-135.20857519426579</v>
      </c>
      <c r="Z2886" s="25">
        <f t="shared" ca="1" si="1314"/>
        <v>-5887.9003926033465</v>
      </c>
      <c r="AA2886" s="25">
        <f ca="1">VLOOKUP(CONCATENATE($F2886," ",$G2886),AllocFactorMatrix,(AA$4+1),FALSE)*$E2888</f>
        <v>-132.08783386595064</v>
      </c>
      <c r="AB2886" s="25">
        <f ca="1">VLOOKUP(CONCATENATE($F2886," ",$G2886),AllocFactorMatrix,(AB$4+1),FALSE)*$E2888</f>
        <v>-2272.8505594799835</v>
      </c>
      <c r="AC2886" s="25">
        <f ca="1">VLOOKUP(CONCATENATE($F2886," ",$G2886),AllocFactorMatrix,(AC$4+1),FALSE)*$E2888</f>
        <v>-567.37790812424316</v>
      </c>
    </row>
    <row r="2887" spans="4:29" hidden="1" outlineLevel="1">
      <c r="F2887" s="61" t="str">
        <f>F2888</f>
        <v>RB_GUP</v>
      </c>
      <c r="G2887" s="20" t="str">
        <f>$G$14</f>
        <v>CUSTOMER</v>
      </c>
      <c r="H2887" s="24">
        <f t="shared" ca="1" si="1286"/>
        <v>-6493990.988058323</v>
      </c>
      <c r="I2887" s="25">
        <f ca="1">VLOOKUP(CONCATENATE($F2887," ",$G2887),AllocFactorMatrix,(I$4+1),FALSE)*$E2888</f>
        <v>-4708591.7107935231</v>
      </c>
      <c r="J2887" s="25">
        <f ca="1">VLOOKUP(CONCATENATE($F2887," ",$G2887),AllocFactorMatrix,(J$4+1),FALSE)*$E2888</f>
        <v>-1147993.2960602378</v>
      </c>
      <c r="K2887" s="25">
        <f ca="1">VLOOKUP(CONCATENATE($F2887," ",$G2887),AllocFactorMatrix,(K$4+1),FALSE)*$E2888</f>
        <v>-9315.2823082179566</v>
      </c>
      <c r="L2887" s="25">
        <f ca="1">VLOOKUP(CONCATENATE($F2887," ",$G2887),AllocFactorMatrix,(L$4+1),FALSE)*$E2888</f>
        <v>-1321.4666443934609</v>
      </c>
      <c r="M2887" s="25">
        <f t="shared" ca="1" si="1313"/>
        <v>-1158630.0450128494</v>
      </c>
      <c r="N2887" s="25">
        <f ca="1">VLOOKUP(CONCATENATE($F2887," ",$G2887),AllocFactorMatrix,(N$4+1),FALSE)*$E2888</f>
        <v>-19156.5132007959</v>
      </c>
      <c r="O2887" s="25">
        <f ca="1">VLOOKUP(CONCATENATE($F2887," ",$G2887),AllocFactorMatrix,(O$4+1),FALSE)*$E2888</f>
        <v>-7808.842373561497</v>
      </c>
      <c r="P2887" s="25">
        <f ca="1">VLOOKUP(CONCATENATE($F2887," ",$G2887),AllocFactorMatrix,(P$4+1),FALSE)*$E2888</f>
        <v>-3790.4945912750932</v>
      </c>
      <c r="Q2887" s="25">
        <f ca="1">VLOOKUP(CONCATENATE($F2887," ",$G2887),AllocFactorMatrix,(Q$4+1),FALSE)*$E2888</f>
        <v>-1623.5443411336014</v>
      </c>
      <c r="R2887" s="25">
        <f t="shared" ca="1" si="1315"/>
        <v>-32379.39450676609</v>
      </c>
      <c r="S2887" s="25">
        <f ca="1">VLOOKUP(CONCATENATE($F2887," ",$G2887),AllocFactorMatrix,(S$4+1),FALSE)*$E2888</f>
        <v>-275.92858599202327</v>
      </c>
      <c r="T2887" s="25">
        <f ca="1">VLOOKUP(CONCATENATE($F2887," ",$G2887),AllocFactorMatrix,(T$4+1),FALSE)*$E2888</f>
        <v>-4860.8226666769433</v>
      </c>
      <c r="U2887" s="25">
        <f ca="1">VLOOKUP(CONCATENATE($F2887," ",$G2887),AllocFactorMatrix,(U$4+1),FALSE)*$E2888</f>
        <v>-9828.3733445453217</v>
      </c>
      <c r="V2887" s="25">
        <f ca="1">VLOOKUP(CONCATENATE($F2887," ",$G2887),AllocFactorMatrix,(V$4+1),FALSE)*$E2888</f>
        <v>-2435.4298899789178</v>
      </c>
      <c r="W2887" s="25">
        <f t="shared" ca="1" si="1316"/>
        <v>-17400.554487193207</v>
      </c>
      <c r="X2887" s="25">
        <f ca="1">VLOOKUP(CONCATENATE($F2887," ",$G2887),AllocFactorMatrix,(X$4+1),FALSE)*$E2888</f>
        <v>-6483.3733720154287</v>
      </c>
      <c r="Y2887" s="25">
        <f ca="1">VLOOKUP(CONCATENATE($F2887," ",$G2887),AllocFactorMatrix,(Y$4+1),FALSE)*$E2888</f>
        <v>-99.43900913080823</v>
      </c>
      <c r="Z2887" s="25">
        <f t="shared" ca="1" si="1314"/>
        <v>-6582.8123811462365</v>
      </c>
      <c r="AA2887" s="25">
        <f ca="1">VLOOKUP(CONCATENATE($F2887," ",$G2887),AllocFactorMatrix,(AA$4+1),FALSE)*$E2888</f>
        <v>-384.83833412603661</v>
      </c>
      <c r="AB2887" s="25">
        <f ca="1">VLOOKUP(CONCATENATE($F2887," ",$G2887),AllocFactorMatrix,(AB$4+1),FALSE)*$E2888</f>
        <v>-494693.80757800653</v>
      </c>
      <c r="AC2887" s="25">
        <f ca="1">VLOOKUP(CONCATENATE($F2887," ",$G2887),AllocFactorMatrix,(AC$4+1),FALSE)*$E2888</f>
        <v>-75327.82496471137</v>
      </c>
    </row>
    <row r="2888" spans="4:29" collapsed="1">
      <c r="D2888" s="20" t="s">
        <v>247</v>
      </c>
      <c r="E2888" s="22">
        <v>-37370098</v>
      </c>
      <c r="F2888" s="61" t="s">
        <v>73</v>
      </c>
      <c r="G2888" s="20" t="str">
        <f>$G$15</f>
        <v>TOTAL</v>
      </c>
      <c r="H2888" s="24">
        <f t="shared" ca="1" si="1286"/>
        <v>-37370098.000000015</v>
      </c>
      <c r="I2888" s="25">
        <f ca="1">VLOOKUP(CONCATENATE($F2888," ",$G2888),AllocFactorMatrix,(I$4+1),FALSE)*$E2888</f>
        <v>-21763931.111905452</v>
      </c>
      <c r="J2888" s="25">
        <f ca="1">VLOOKUP(CONCATENATE($F2888," ",$G2888),AllocFactorMatrix,(J$4+1),FALSE)*$E2888</f>
        <v>-5405157.4004573151</v>
      </c>
      <c r="K2888" s="25">
        <f ca="1">VLOOKUP(CONCATENATE($F2888," ",$G2888),AllocFactorMatrix,(K$4+1),FALSE)*$E2888</f>
        <v>-52962.655301251354</v>
      </c>
      <c r="L2888" s="25">
        <f ca="1">VLOOKUP(CONCATENATE($F2888," ",$G2888),AllocFactorMatrix,(L$4+1),FALSE)*$E2888</f>
        <v>-2098.8355747311439</v>
      </c>
      <c r="M2888" s="25">
        <f t="shared" ca="1" si="1313"/>
        <v>-5460218.8913332978</v>
      </c>
      <c r="N2888" s="25">
        <f ca="1">VLOOKUP(CONCATENATE($F2888," ",$G2888),AllocFactorMatrix,(N$4+1),FALSE)*$E2888</f>
        <v>-1791188.3168479728</v>
      </c>
      <c r="O2888" s="25">
        <f ca="1">VLOOKUP(CONCATENATE($F2888," ",$G2888),AllocFactorMatrix,(O$4+1),FALSE)*$E2888</f>
        <v>-459500.13025826536</v>
      </c>
      <c r="P2888" s="25">
        <f ca="1">VLOOKUP(CONCATENATE($F2888," ",$G2888),AllocFactorMatrix,(P$4+1),FALSE)*$E2888</f>
        <v>-29353.62230307328</v>
      </c>
      <c r="Q2888" s="25">
        <f ca="1">VLOOKUP(CONCATENATE($F2888," ",$G2888),AllocFactorMatrix,(Q$4+1),FALSE)*$E2888</f>
        <v>-5925.8226233010273</v>
      </c>
      <c r="R2888" s="25">
        <f t="shared" ca="1" si="1315"/>
        <v>-2285967.8920326121</v>
      </c>
      <c r="S2888" s="25">
        <f ca="1">VLOOKUP(CONCATENATE($F2888," ",$G2888),AllocFactorMatrix,(S$4+1),FALSE)*$E2888</f>
        <v>-101707.74737398169</v>
      </c>
      <c r="T2888" s="25">
        <f ca="1">VLOOKUP(CONCATENATE($F2888," ",$G2888),AllocFactorMatrix,(T$4+1),FALSE)*$E2888</f>
        <v>-1049474.4633192301</v>
      </c>
      <c r="U2888" s="25">
        <f ca="1">VLOOKUP(CONCATENATE($F2888," ",$G2888),AllocFactorMatrix,(U$4+1),FALSE)*$E2888</f>
        <v>-4934711.3102611396</v>
      </c>
      <c r="V2888" s="25">
        <f ca="1">VLOOKUP(CONCATENATE($F2888," ",$G2888),AllocFactorMatrix,(V$4+1),FALSE)*$E2888</f>
        <v>-628235.1201040583</v>
      </c>
      <c r="W2888" s="25">
        <f t="shared" ca="1" si="1316"/>
        <v>-6714128.6410584105</v>
      </c>
      <c r="X2888" s="25">
        <f ca="1">VLOOKUP(CONCATENATE($F2888," ",$G2888),AllocFactorMatrix,(X$4+1),FALSE)*$E2888</f>
        <v>-488690.30437020992</v>
      </c>
      <c r="Y2888" s="25">
        <f ca="1">VLOOKUP(CONCATENATE($F2888," ",$G2888),AllocFactorMatrix,(Y$4+1),FALSE)*$E2888</f>
        <v>-10470.892010815927</v>
      </c>
      <c r="Z2888" s="25">
        <f t="shared" ca="1" si="1314"/>
        <v>-499161.19638102583</v>
      </c>
      <c r="AA2888" s="25">
        <f ca="1">VLOOKUP(CONCATENATE($F2888," ",$G2888),AllocFactorMatrix,(AA$4+1),FALSE)*$E2888</f>
        <v>-8685.7611321405348</v>
      </c>
      <c r="AB2888" s="25">
        <f ca="1">VLOOKUP(CONCATENATE($F2888," ",$G2888),AllocFactorMatrix,(AB$4+1),FALSE)*$E2888</f>
        <v>-549148.92865876213</v>
      </c>
      <c r="AC2888" s="25">
        <f ca="1">VLOOKUP(CONCATENATE($F2888," ",$G2888),AllocFactorMatrix,(AC$4+1),FALSE)*$E2888</f>
        <v>-88855.577498306768</v>
      </c>
    </row>
    <row r="2889" spans="4:29" hidden="1" outlineLevel="1">
      <c r="F2889" s="61" t="str">
        <f>F2896</f>
        <v>RB_GUP</v>
      </c>
      <c r="G2889" s="20" t="str">
        <f>$G$8</f>
        <v>PRODUCTION</v>
      </c>
      <c r="H2889" s="24">
        <f t="shared" ref="H2889:H2952" ca="1" si="1317">SUBTOTAL(9,I2889:AC2889)</f>
        <v>-2949341.0934420931</v>
      </c>
      <c r="I2889" s="25">
        <f ca="1">VLOOKUP(CONCATENATE($F2889," ",$G2889),AllocFactorMatrix,(I$4+1),FALSE)*$E2896</f>
        <v>-1446188.5153229698</v>
      </c>
      <c r="J2889" s="25">
        <f ca="1">VLOOKUP(CONCATENATE($F2889," ",$G2889),AllocFactorMatrix,(J$4+1),FALSE)*$E2896</f>
        <v>-365829.46102506976</v>
      </c>
      <c r="K2889" s="25">
        <f ca="1">VLOOKUP(CONCATENATE($F2889," ",$G2889),AllocFactorMatrix,(K$4+1),FALSE)*$E2896</f>
        <v>-4277.1028365283337</v>
      </c>
      <c r="L2889" s="25">
        <f ca="1">VLOOKUP(CONCATENATE($F2889," ",$G2889),AllocFactorMatrix,(L$4+1),FALSE)*$E2896</f>
        <v>-105.36859735897137</v>
      </c>
      <c r="M2889" s="25">
        <f t="shared" ca="1" si="1307"/>
        <v>-370211.93245895708</v>
      </c>
      <c r="N2889" s="25">
        <f ca="1">VLOOKUP(CONCATENATE($F2889," ",$G2889),AllocFactorMatrix,(N$4+1),FALSE)*$E2896</f>
        <v>-153067.63624853909</v>
      </c>
      <c r="O2889" s="25">
        <f ca="1">VLOOKUP(CONCATENATE($F2889," ",$G2889),AllocFactorMatrix,(O$4+1),FALSE)*$E2896</f>
        <v>-43592.911376540193</v>
      </c>
      <c r="P2889" s="25">
        <f ca="1">VLOOKUP(CONCATENATE($F2889," ",$G2889),AllocFactorMatrix,(P$4+1),FALSE)*$E2896</f>
        <v>-3449.7462792811439</v>
      </c>
      <c r="Q2889" s="25">
        <f ca="1">VLOOKUP(CONCATENATE($F2889," ",$G2889),AllocFactorMatrix,(Q$4+1),FALSE)*$E2896</f>
        <v>-728.18061313360283</v>
      </c>
      <c r="R2889" s="25">
        <f ca="1">SUBTOTAL(9,N2889:Q2889)</f>
        <v>-200838.47451749403</v>
      </c>
      <c r="S2889" s="25">
        <f ca="1">VLOOKUP(CONCATENATE($F2889," ",$G2889),AllocFactorMatrix,(S$4+1),FALSE)*$E2896</f>
        <v>-9194.8193652556001</v>
      </c>
      <c r="T2889" s="25">
        <f ca="1">VLOOKUP(CONCATENATE($F2889," ",$G2889),AllocFactorMatrix,(T$4+1),FALSE)*$E2896</f>
        <v>-100239.66179138805</v>
      </c>
      <c r="U2889" s="25">
        <f ca="1">VLOOKUP(CONCATENATE($F2889," ",$G2889),AllocFactorMatrix,(U$4+1),FALSE)*$E2896</f>
        <v>-669464.4253431157</v>
      </c>
      <c r="V2889" s="25">
        <f ca="1">VLOOKUP(CONCATENATE($F2889," ",$G2889),AllocFactorMatrix,(V$4+1),FALSE)*$E2896</f>
        <v>-105026.31840369485</v>
      </c>
      <c r="W2889" s="25">
        <f ca="1">SUBTOTAL(9,S2889:V2889)</f>
        <v>-883925.22490345419</v>
      </c>
      <c r="X2889" s="25">
        <f ca="1">VLOOKUP(CONCATENATE($F2889," ",$G2889),AllocFactorMatrix,(X$4+1),FALSE)*$E2896</f>
        <v>-41546.719281191698</v>
      </c>
      <c r="Y2889" s="25">
        <f ca="1">VLOOKUP(CONCATENATE($F2889," ",$G2889),AllocFactorMatrix,(Y$4+1),FALSE)*$E2896</f>
        <v>-1002.9529923012623</v>
      </c>
      <c r="Z2889" s="25">
        <f t="shared" ca="1" si="1308"/>
        <v>-42549.672273492957</v>
      </c>
      <c r="AA2889" s="25">
        <f ca="1">VLOOKUP(CONCATENATE($F2889," ",$G2889),AllocFactorMatrix,(AA$4+1),FALSE)*$E2896</f>
        <v>-724.3587237203426</v>
      </c>
      <c r="AB2889" s="25">
        <f ca="1">VLOOKUP(CONCATENATE($F2889," ",$G2889),AllocFactorMatrix,(AB$4+1),FALSE)*$E2896</f>
        <v>-3927.6175363249781</v>
      </c>
      <c r="AC2889" s="25">
        <f ca="1">VLOOKUP(CONCATENATE($F2889," ",$G2889),AllocFactorMatrix,(AC$4+1),FALSE)*$E2896</f>
        <v>-975.29770567992682</v>
      </c>
    </row>
    <row r="2890" spans="4:29" hidden="1" outlineLevel="1">
      <c r="F2890" s="61" t="str">
        <f>F2896</f>
        <v>RB_GUP</v>
      </c>
      <c r="G2890" s="20" t="str">
        <f>$G$9</f>
        <v>BULKTRAN</v>
      </c>
      <c r="H2890" s="24">
        <f t="shared" ca="1" si="1317"/>
        <v>-3123515.2611607732</v>
      </c>
      <c r="I2890" s="25">
        <f ca="1">VLOOKUP(CONCATENATE($F2890," ",$G2890),AllocFactorMatrix,(I$4+1),FALSE)*$E2896</f>
        <v>-1531593.584808073</v>
      </c>
      <c r="J2890" s="25">
        <f ca="1">VLOOKUP(CONCATENATE($F2890," ",$G2890),AllocFactorMatrix,(J$4+1),FALSE)*$E2896</f>
        <v>-387433.62272840505</v>
      </c>
      <c r="K2890" s="25">
        <f ca="1">VLOOKUP(CONCATENATE($F2890," ",$G2890),AllocFactorMatrix,(K$4+1),FALSE)*$E2896</f>
        <v>-4529.6883473924254</v>
      </c>
      <c r="L2890" s="25">
        <f ca="1">VLOOKUP(CONCATENATE($F2890," ",$G2890),AllocFactorMatrix,(L$4+1),FALSE)*$E2896</f>
        <v>-111.59116950889687</v>
      </c>
      <c r="M2890" s="25">
        <f t="shared" ca="1" si="1307"/>
        <v>-392074.90224530635</v>
      </c>
      <c r="N2890" s="25">
        <f ca="1">VLOOKUP(CONCATENATE($F2890," ",$G2890),AllocFactorMatrix,(N$4+1),FALSE)*$E2896</f>
        <v>-162107.08855452525</v>
      </c>
      <c r="O2890" s="25">
        <f ca="1">VLOOKUP(CONCATENATE($F2890," ",$G2890),AllocFactorMatrix,(O$4+1),FALSE)*$E2896</f>
        <v>-46167.303017549675</v>
      </c>
      <c r="P2890" s="25">
        <f ca="1">VLOOKUP(CONCATENATE($F2890," ",$G2890),AllocFactorMatrix,(P$4+1),FALSE)*$E2896</f>
        <v>-3653.4720159788844</v>
      </c>
      <c r="Q2890" s="25">
        <f ca="1">VLOOKUP(CONCATENATE($F2890," ",$G2890),AllocFactorMatrix,(Q$4+1),FALSE)*$E2896</f>
        <v>-771.18352402899973</v>
      </c>
      <c r="R2890" s="25">
        <f t="shared" ref="R2890:R2896" ca="1" si="1318">SUBTOTAL(9,N2890:Q2890)</f>
        <v>-212699.04711208283</v>
      </c>
      <c r="S2890" s="25">
        <f ca="1">VLOOKUP(CONCATENATE($F2890," ",$G2890),AllocFactorMatrix,(S$4+1),FALSE)*$E2896</f>
        <v>-9737.8220087368718</v>
      </c>
      <c r="T2890" s="25">
        <f ca="1">VLOOKUP(CONCATENATE($F2890," ",$G2890),AllocFactorMatrix,(T$4+1),FALSE)*$E2896</f>
        <v>-106159.34320895538</v>
      </c>
      <c r="U2890" s="25">
        <f ca="1">VLOOKUP(CONCATENATE($F2890," ",$G2890),AllocFactorMatrix,(U$4+1),FALSE)*$E2896</f>
        <v>-708999.8352557472</v>
      </c>
      <c r="V2890" s="25">
        <f ca="1">VLOOKUP(CONCATENATE($F2890," ",$G2890),AllocFactorMatrix,(V$4+1),FALSE)*$E2896</f>
        <v>-111228.67717365708</v>
      </c>
      <c r="W2890" s="25">
        <f t="shared" ref="W2890:W2896" ca="1" si="1319">SUBTOTAL(9,S2890:V2890)</f>
        <v>-936125.67764709657</v>
      </c>
      <c r="X2890" s="25">
        <f ca="1">VLOOKUP(CONCATENATE($F2890," ",$G2890),AllocFactorMatrix,(X$4+1),FALSE)*$E2896</f>
        <v>-44000.272472558187</v>
      </c>
      <c r="Y2890" s="25">
        <f ca="1">VLOOKUP(CONCATENATE($F2890," ",$G2890),AllocFactorMatrix,(Y$4+1),FALSE)*$E2896</f>
        <v>-1062.1826633228527</v>
      </c>
      <c r="Z2890" s="25">
        <f t="shared" ca="1" si="1308"/>
        <v>-45062.455135881042</v>
      </c>
      <c r="AA2890" s="25">
        <f ca="1">VLOOKUP(CONCATENATE($F2890," ",$G2890),AllocFactorMatrix,(AA$4+1),FALSE)*$E2896</f>
        <v>-767.13593186160711</v>
      </c>
      <c r="AB2890" s="25">
        <f ca="1">VLOOKUP(CONCATENATE($F2890," ",$G2890),AllocFactorMatrix,(AB$4+1),FALSE)*$E2896</f>
        <v>-4159.5640944995412</v>
      </c>
      <c r="AC2890" s="25">
        <f ca="1">VLOOKUP(CONCATENATE($F2890," ",$G2890),AllocFactorMatrix,(AC$4+1),FALSE)*$E2896</f>
        <v>-1032.8941859725762</v>
      </c>
    </row>
    <row r="2891" spans="4:29" hidden="1" outlineLevel="1">
      <c r="F2891" s="61" t="str">
        <f>F2896</f>
        <v>RB_GUP</v>
      </c>
      <c r="G2891" s="20" t="str">
        <f>$G$10</f>
        <v>SUBTRAN</v>
      </c>
      <c r="H2891" s="24">
        <f t="shared" ca="1" si="1317"/>
        <v>-1197405.1997787349</v>
      </c>
      <c r="I2891" s="25">
        <f ca="1">VLOOKUP(CONCATENATE($F2891," ",$G2891),AllocFactorMatrix,(I$4+1),FALSE)*$E2896</f>
        <v>-568649.89367927902</v>
      </c>
      <c r="J2891" s="25">
        <f ca="1">VLOOKUP(CONCATENATE($F2891," ",$G2891),AllocFactorMatrix,(J$4+1),FALSE)*$E2896</f>
        <v>-145565.98193326633</v>
      </c>
      <c r="K2891" s="25">
        <f ca="1">VLOOKUP(CONCATENATE($F2891," ",$G2891),AllocFactorMatrix,(K$4+1),FALSE)*$E2896</f>
        <v>-1696.3127950929963</v>
      </c>
      <c r="L2891" s="25">
        <f ca="1">VLOOKUP(CONCATENATE($F2891," ",$G2891),AllocFactorMatrix,(L$4+1),FALSE)*$E2896</f>
        <v>-55.612292185122556</v>
      </c>
      <c r="M2891" s="25">
        <f t="shared" ca="1" si="1307"/>
        <v>-147317.90702054446</v>
      </c>
      <c r="N2891" s="25">
        <f ca="1">VLOOKUP(CONCATENATE($F2891," ",$G2891),AllocFactorMatrix,(N$4+1),FALSE)*$E2896</f>
        <v>-63444.727242166744</v>
      </c>
      <c r="O2891" s="25">
        <f ca="1">VLOOKUP(CONCATENATE($F2891," ",$G2891),AllocFactorMatrix,(O$4+1),FALSE)*$E2896</f>
        <v>-17983.26468106416</v>
      </c>
      <c r="P2891" s="25">
        <f ca="1">VLOOKUP(CONCATENATE($F2891," ",$G2891),AllocFactorMatrix,(P$4+1),FALSE)*$E2896</f>
        <v>-1842.0783474866407</v>
      </c>
      <c r="Q2891" s="25">
        <f ca="1">VLOOKUP(CONCATENATE($F2891," ",$G2891),AllocFactorMatrix,(Q$4+1),FALSE)*$E2896</f>
        <v>0</v>
      </c>
      <c r="R2891" s="25">
        <f t="shared" ca="1" si="1318"/>
        <v>-83270.070270717551</v>
      </c>
      <c r="S2891" s="25">
        <f ca="1">VLOOKUP(CONCATENATE($F2891," ",$G2891),AllocFactorMatrix,(S$4+1),FALSE)*$E2896</f>
        <v>-3553.1896632537473</v>
      </c>
      <c r="T2891" s="25">
        <f ca="1">VLOOKUP(CONCATENATE($F2891," ",$G2891),AllocFactorMatrix,(T$4+1),FALSE)*$E2896</f>
        <v>-41067.341701550984</v>
      </c>
      <c r="U2891" s="25">
        <f ca="1">VLOOKUP(CONCATENATE($F2891," ",$G2891),AllocFactorMatrix,(U$4+1),FALSE)*$E2896</f>
        <v>-334524.10730382532</v>
      </c>
      <c r="V2891" s="25">
        <f ca="1">VLOOKUP(CONCATENATE($F2891," ",$G2891),AllocFactorMatrix,(V$4+1),FALSE)*$E2896</f>
        <v>0</v>
      </c>
      <c r="W2891" s="25">
        <f t="shared" ca="1" si="1319"/>
        <v>-379144.63866863004</v>
      </c>
      <c r="X2891" s="25">
        <f ca="1">VLOOKUP(CONCATENATE($F2891," ",$G2891),AllocFactorMatrix,(X$4+1),FALSE)*$E2896</f>
        <v>-17218.53925271441</v>
      </c>
      <c r="Y2891" s="25">
        <f ca="1">VLOOKUP(CONCATENATE($F2891," ",$G2891),AllocFactorMatrix,(Y$4+1),FALSE)*$E2896</f>
        <v>-411.96502084999747</v>
      </c>
      <c r="Z2891" s="25">
        <f t="shared" ca="1" si="1308"/>
        <v>-17630.504273564409</v>
      </c>
      <c r="AA2891" s="25">
        <f ca="1">VLOOKUP(CONCATENATE($F2891," ",$G2891),AllocFactorMatrix,(AA$4+1),FALSE)*$E2896</f>
        <v>-282.74453164482219</v>
      </c>
      <c r="AB2891" s="25">
        <f ca="1">VLOOKUP(CONCATENATE($F2891," ",$G2891),AllocFactorMatrix,(AB$4+1),FALSE)*$E2896</f>
        <v>-888.18512652606364</v>
      </c>
      <c r="AC2891" s="25">
        <f ca="1">VLOOKUP(CONCATENATE($F2891," ",$G2891),AllocFactorMatrix,(AC$4+1),FALSE)*$E2896</f>
        <v>-221.25620782865082</v>
      </c>
    </row>
    <row r="2892" spans="4:29" hidden="1" outlineLevel="1">
      <c r="F2892" s="61" t="str">
        <f>F2896</f>
        <v>RB_GUP</v>
      </c>
      <c r="G2892" s="20" t="str">
        <f>$G$11</f>
        <v>DISTPRI</v>
      </c>
      <c r="H2892" s="24">
        <f t="shared" ca="1" si="1317"/>
        <v>-2498016.444894494</v>
      </c>
      <c r="I2892" s="25">
        <f ca="1">VLOOKUP(CONCATENATE($F2892," ",$G2892),AllocFactorMatrix,(I$4+1),FALSE)*$E2896</f>
        <v>-1659928.5656535763</v>
      </c>
      <c r="J2892" s="25">
        <f ca="1">VLOOKUP(CONCATENATE($F2892," ",$G2892),AllocFactorMatrix,(J$4+1),FALSE)*$E2896</f>
        <v>-417906.31566261064</v>
      </c>
      <c r="K2892" s="25">
        <f ca="1">VLOOKUP(CONCATENATE($F2892," ",$G2892),AllocFactorMatrix,(K$4+1),FALSE)*$E2896</f>
        <v>-4876.8169364505011</v>
      </c>
      <c r="L2892" s="25">
        <f ca="1">VLOOKUP(CONCATENATE($F2892," ",$G2892),AllocFactorMatrix,(L$4+1),FALSE)*$E2896</f>
        <v>0</v>
      </c>
      <c r="M2892" s="25">
        <f t="shared" ca="1" si="1307"/>
        <v>-422783.13259906112</v>
      </c>
      <c r="N2892" s="25">
        <f ca="1">VLOOKUP(CONCATENATE($F2892," ",$G2892),AllocFactorMatrix,(N$4+1),FALSE)*$E2896</f>
        <v>-180212.77934430743</v>
      </c>
      <c r="O2892" s="25">
        <f ca="1">VLOOKUP(CONCATENATE($F2892," ",$G2892),AllocFactorMatrix,(O$4+1),FALSE)*$E2896</f>
        <v>-51158.514523131329</v>
      </c>
      <c r="P2892" s="25">
        <f ca="1">VLOOKUP(CONCATENATE($F2892," ",$G2892),AllocFactorMatrix,(P$4+1),FALSE)*$E2896</f>
        <v>0</v>
      </c>
      <c r="Q2892" s="25">
        <f ca="1">VLOOKUP(CONCATENATE($F2892," ",$G2892),AllocFactorMatrix,(Q$4+1),FALSE)*$E2896</f>
        <v>0</v>
      </c>
      <c r="R2892" s="25">
        <f t="shared" ca="1" si="1318"/>
        <v>-231371.29386743877</v>
      </c>
      <c r="S2892" s="25">
        <f ca="1">VLOOKUP(CONCATENATE($F2892," ",$G2892),AllocFactorMatrix,(S$4+1),FALSE)*$E2896</f>
        <v>-10278.196966804921</v>
      </c>
      <c r="T2892" s="25">
        <f ca="1">VLOOKUP(CONCATENATE($F2892," ",$G2892),AllocFactorMatrix,(T$4+1),FALSE)*$E2896</f>
        <v>-118881.72496229733</v>
      </c>
      <c r="U2892" s="25">
        <f ca="1">VLOOKUP(CONCATENATE($F2892," ",$G2892),AllocFactorMatrix,(U$4+1),FALSE)*$E2896</f>
        <v>0</v>
      </c>
      <c r="V2892" s="25">
        <f ca="1">VLOOKUP(CONCATENATE($F2892," ",$G2892),AllocFactorMatrix,(V$4+1),FALSE)*$E2896</f>
        <v>0</v>
      </c>
      <c r="W2892" s="25">
        <f t="shared" ca="1" si="1319"/>
        <v>-129159.92192910225</v>
      </c>
      <c r="X2892" s="25">
        <f ca="1">VLOOKUP(CONCATENATE($F2892," ",$G2892),AllocFactorMatrix,(X$4+1),FALSE)*$E2896</f>
        <v>-48906.711960540568</v>
      </c>
      <c r="Y2892" s="25">
        <f ca="1">VLOOKUP(CONCATENATE($F2892," ",$G2892),AllocFactorMatrix,(Y$4+1),FALSE)*$E2896</f>
        <v>-1171.7643888383834</v>
      </c>
      <c r="Z2892" s="25">
        <f t="shared" ca="1" si="1308"/>
        <v>-50078.476349378951</v>
      </c>
      <c r="AA2892" s="25">
        <f ca="1">VLOOKUP(CONCATENATE($F2892," ",$G2892),AllocFactorMatrix,(AA$4+1),FALSE)*$E2896</f>
        <v>-841.42828373204668</v>
      </c>
      <c r="AB2892" s="25">
        <f ca="1">VLOOKUP(CONCATENATE($F2892," ",$G2892),AllocFactorMatrix,(AB$4+1),FALSE)*$E2896</f>
        <v>-3084.410846761416</v>
      </c>
      <c r="AC2892" s="25">
        <f ca="1">VLOOKUP(CONCATENATE($F2892," ",$G2892),AllocFactorMatrix,(AC$4+1),FALSE)*$E2896</f>
        <v>-769.215365443309</v>
      </c>
    </row>
    <row r="2893" spans="4:29" hidden="1" outlineLevel="1">
      <c r="F2893" s="61" t="str">
        <f>F2896</f>
        <v>RB_GUP</v>
      </c>
      <c r="G2893" s="20" t="str">
        <f>$G$12</f>
        <v>DISTSEC</v>
      </c>
      <c r="H2893" s="24">
        <f t="shared" ca="1" si="1317"/>
        <v>-1104835.8584014759</v>
      </c>
      <c r="I2893" s="25">
        <f ca="1">VLOOKUP(CONCATENATE($F2893," ",$G2893),AllocFactorMatrix,(I$4+1),FALSE)*$E2896</f>
        <v>-824872.39868164074</v>
      </c>
      <c r="J2893" s="25">
        <f ca="1">VLOOKUP(CONCATENATE($F2893," ",$G2893),AllocFactorMatrix,(J$4+1),FALSE)*$E2896</f>
        <v>-185172.92288396414</v>
      </c>
      <c r="K2893" s="25">
        <f ca="1">VLOOKUP(CONCATENATE($F2893," ",$G2893),AllocFactorMatrix,(K$4+1),FALSE)*$E2896</f>
        <v>0</v>
      </c>
      <c r="L2893" s="25">
        <f ca="1">VLOOKUP(CONCATENATE($F2893," ",$G2893),AllocFactorMatrix,(L$4+1),FALSE)*$E2896</f>
        <v>0</v>
      </c>
      <c r="M2893" s="25">
        <f t="shared" ca="1" si="1307"/>
        <v>-185172.92288396414</v>
      </c>
      <c r="N2893" s="25">
        <f ca="1">VLOOKUP(CONCATENATE($F2893," ",$G2893),AllocFactorMatrix,(N$4+1),FALSE)*$E2896</f>
        <v>-65275.407428660976</v>
      </c>
      <c r="O2893" s="25">
        <f ca="1">VLOOKUP(CONCATENATE($F2893," ",$G2893),AllocFactorMatrix,(O$4+1),FALSE)*$E2896</f>
        <v>0</v>
      </c>
      <c r="P2893" s="25">
        <f ca="1">VLOOKUP(CONCATENATE($F2893," ",$G2893),AllocFactorMatrix,(P$4+1),FALSE)*$E2896</f>
        <v>0</v>
      </c>
      <c r="Q2893" s="25">
        <f ca="1">VLOOKUP(CONCATENATE($F2893," ",$G2893),AllocFactorMatrix,(Q$4+1),FALSE)*$E2896</f>
        <v>0</v>
      </c>
      <c r="R2893" s="25">
        <f t="shared" ca="1" si="1318"/>
        <v>-65275.407428660976</v>
      </c>
      <c r="S2893" s="25">
        <f ca="1">VLOOKUP(CONCATENATE($F2893," ",$G2893),AllocFactorMatrix,(S$4+1),FALSE)*$E2896</f>
        <v>-2889.1258541518382</v>
      </c>
      <c r="T2893" s="25">
        <f ca="1">VLOOKUP(CONCATENATE($F2893," ",$G2893),AllocFactorMatrix,(T$4+1),FALSE)*$E2896</f>
        <v>0</v>
      </c>
      <c r="U2893" s="25">
        <f ca="1">VLOOKUP(CONCATENATE($F2893," ",$G2893),AllocFactorMatrix,(U$4+1),FALSE)*$E2896</f>
        <v>0</v>
      </c>
      <c r="V2893" s="25">
        <f ca="1">VLOOKUP(CONCATENATE($F2893," ",$G2893),AllocFactorMatrix,(V$4+1),FALSE)*$E2896</f>
        <v>0</v>
      </c>
      <c r="W2893" s="25">
        <f t="shared" ca="1" si="1319"/>
        <v>-2889.1258541518382</v>
      </c>
      <c r="X2893" s="25">
        <f ca="1">VLOOKUP(CONCATENATE($F2893," ",$G2893),AllocFactorMatrix,(X$4+1),FALSE)*$E2896</f>
        <v>-18167.119608943627</v>
      </c>
      <c r="Y2893" s="25">
        <f ca="1">VLOOKUP(CONCATENATE($F2893," ",$G2893),AllocFactorMatrix,(Y$4+1),FALSE)*$E2896</f>
        <v>0</v>
      </c>
      <c r="Z2893" s="25">
        <f t="shared" ca="1" si="1308"/>
        <v>-18167.119608943627</v>
      </c>
      <c r="AA2893" s="25">
        <f ca="1">VLOOKUP(CONCATENATE($F2893," ",$G2893),AllocFactorMatrix,(AA$4+1),FALSE)*$E2896</f>
        <v>-296.23803687040299</v>
      </c>
      <c r="AB2893" s="25">
        <f ca="1">VLOOKUP(CONCATENATE($F2893," ",$G2893),AllocFactorMatrix,(AB$4+1),FALSE)*$E2896</f>
        <v>-6541.3866511111273</v>
      </c>
      <c r="AC2893" s="25">
        <f ca="1">VLOOKUP(CONCATENATE($F2893," ",$G2893),AllocFactorMatrix,(AC$4+1),FALSE)*$E2896</f>
        <v>-1621.2592561331294</v>
      </c>
    </row>
    <row r="2894" spans="4:29" hidden="1" outlineLevel="1">
      <c r="F2894" s="61" t="str">
        <f>F2896</f>
        <v>RB_GUP</v>
      </c>
      <c r="G2894" s="20" t="str">
        <f>$G$13</f>
        <v>ENERGY</v>
      </c>
      <c r="H2894" s="24">
        <f t="shared" ca="1" si="1317"/>
        <v>-133144.25170862401</v>
      </c>
      <c r="I2894" s="25">
        <f ca="1">VLOOKUP(CONCATENATE($F2894," ",$G2894),AllocFactorMatrix,(I$4+1),FALSE)*$E2896</f>
        <v>-48402.260090393029</v>
      </c>
      <c r="J2894" s="25">
        <f ca="1">VLOOKUP(CONCATENATE($F2894," ",$G2894),AllocFactorMatrix,(J$4+1),FALSE)*$E2896</f>
        <v>-15622.611464258096</v>
      </c>
      <c r="K2894" s="25">
        <f ca="1">VLOOKUP(CONCATENATE($F2894," ",$G2894),AllocFactorMatrix,(K$4+1),FALSE)*$E2896</f>
        <v>-178.84926149425169</v>
      </c>
      <c r="L2894" s="25">
        <f ca="1">VLOOKUP(CONCATENATE($F2894," ",$G2894),AllocFactorMatrix,(L$4+1),FALSE)*$E2896</f>
        <v>-4.5329234567827283</v>
      </c>
      <c r="M2894" s="25">
        <f t="shared" ca="1" si="1307"/>
        <v>-15805.993649209131</v>
      </c>
      <c r="N2894" s="25">
        <f ca="1">VLOOKUP(CONCATENATE($F2894," ",$G2894),AllocFactorMatrix,(N$4+1),FALSE)*$E2896</f>
        <v>-7560.0581955079069</v>
      </c>
      <c r="O2894" s="25">
        <f ca="1">VLOOKUP(CONCATENATE($F2894," ",$G2894),AllocFactorMatrix,(O$4+1),FALSE)*$E2896</f>
        <v>-2110.2382318919176</v>
      </c>
      <c r="P2894" s="25">
        <f ca="1">VLOOKUP(CONCATENATE($F2894," ",$G2894),AllocFactorMatrix,(P$4+1),FALSE)*$E2896</f>
        <v>-167.06916070247755</v>
      </c>
      <c r="Q2894" s="25">
        <f ca="1">VLOOKUP(CONCATENATE($F2894," ",$G2894),AllocFactorMatrix,(Q$4+1),FALSE)*$E2896</f>
        <v>-34.248413591526798</v>
      </c>
      <c r="R2894" s="25">
        <f t="shared" ca="1" si="1318"/>
        <v>-9871.6140016938298</v>
      </c>
      <c r="S2894" s="25">
        <f ca="1">VLOOKUP(CONCATENATE($F2894," ",$G2894),AllocFactorMatrix,(S$4+1),FALSE)*$E2896</f>
        <v>-503.7611846593831</v>
      </c>
      <c r="T2894" s="25">
        <f ca="1">VLOOKUP(CONCATENATE($F2894," ",$G2894),AllocFactorMatrix,(T$4+1),FALSE)*$E2896</f>
        <v>-6020.3538358524984</v>
      </c>
      <c r="U2894" s="25">
        <f ca="1">VLOOKUP(CONCATENATE($F2894," ",$G2894),AllocFactorMatrix,(U$4+1),FALSE)*$E2896</f>
        <v>-42561.08466436492</v>
      </c>
      <c r="V2894" s="25">
        <f ca="1">VLOOKUP(CONCATENATE($F2894," ",$G2894),AllocFactorMatrix,(V$4+1),FALSE)*$E2896</f>
        <v>-6820.8252379528794</v>
      </c>
      <c r="W2894" s="25">
        <f t="shared" ca="1" si="1319"/>
        <v>-55906.024922829682</v>
      </c>
      <c r="X2894" s="25">
        <f ca="1">VLOOKUP(CONCATENATE($F2894," ",$G2894),AllocFactorMatrix,(X$4+1),FALSE)*$E2896</f>
        <v>-2050.6345227288621</v>
      </c>
      <c r="Y2894" s="25">
        <f ca="1">VLOOKUP(CONCATENATE($F2894," ",$G2894),AllocFactorMatrix,(Y$4+1),FALSE)*$E2896</f>
        <v>-48.197153760831497</v>
      </c>
      <c r="Z2894" s="25">
        <f t="shared" ca="1" si="1308"/>
        <v>-2098.8316764896936</v>
      </c>
      <c r="AA2894" s="25">
        <f ca="1">VLOOKUP(CONCATENATE($F2894," ",$G2894),AllocFactorMatrix,(AA$4+1),FALSE)*$E2896</f>
        <v>-47.084718033789194</v>
      </c>
      <c r="AB2894" s="25">
        <f ca="1">VLOOKUP(CONCATENATE($F2894," ",$G2894),AllocFactorMatrix,(AB$4+1),FALSE)*$E2896</f>
        <v>-810.19216224456216</v>
      </c>
      <c r="AC2894" s="25">
        <f ca="1">VLOOKUP(CONCATENATE($F2894," ",$G2894),AllocFactorMatrix,(AC$4+1),FALSE)*$E2896</f>
        <v>-202.2504877303287</v>
      </c>
    </row>
    <row r="2895" spans="4:29" hidden="1" outlineLevel="1">
      <c r="F2895" s="61" t="str">
        <f>F2896</f>
        <v>RB_GUP</v>
      </c>
      <c r="G2895" s="20" t="str">
        <f>$G$14</f>
        <v>CUSTOMER</v>
      </c>
      <c r="H2895" s="24">
        <f t="shared" ca="1" si="1317"/>
        <v>-2314881.8906138074</v>
      </c>
      <c r="I2895" s="25">
        <f ca="1">VLOOKUP(CONCATENATE($F2895," ",$G2895),AllocFactorMatrix,(I$4+1),FALSE)*$E2896</f>
        <v>-1678449.1542494758</v>
      </c>
      <c r="J2895" s="25">
        <f ca="1">VLOOKUP(CONCATENATE($F2895," ",$G2895),AllocFactorMatrix,(J$4+1),FALSE)*$E2896</f>
        <v>-409219.67654138547</v>
      </c>
      <c r="K2895" s="25">
        <f ca="1">VLOOKUP(CONCATENATE($F2895," ",$G2895),AllocFactorMatrix,(K$4+1),FALSE)*$E2896</f>
        <v>-3320.5741062625675</v>
      </c>
      <c r="L2895" s="25">
        <f ca="1">VLOOKUP(CONCATENATE($F2895," ",$G2895),AllocFactorMatrix,(L$4+1),FALSE)*$E2896</f>
        <v>-471.05689086754626</v>
      </c>
      <c r="M2895" s="25">
        <f t="shared" ca="1" si="1307"/>
        <v>-413011.3075385156</v>
      </c>
      <c r="N2895" s="25">
        <f ca="1">VLOOKUP(CONCATENATE($F2895," ",$G2895),AllocFactorMatrix,(N$4+1),FALSE)*$E2896</f>
        <v>-6828.630587472644</v>
      </c>
      <c r="O2895" s="25">
        <f ca="1">VLOOKUP(CONCATENATE($F2895," ",$G2895),AllocFactorMatrix,(O$4+1),FALSE)*$E2896</f>
        <v>-2783.5806718019576</v>
      </c>
      <c r="P2895" s="25">
        <f ca="1">VLOOKUP(CONCATENATE($F2895," ",$G2895),AllocFactorMatrix,(P$4+1),FALSE)*$E2896</f>
        <v>-1351.1794675951423</v>
      </c>
      <c r="Q2895" s="25">
        <f ca="1">VLOOKUP(CONCATENATE($F2895," ",$G2895),AllocFactorMatrix,(Q$4+1),FALSE)*$E2896</f>
        <v>-578.73708183608358</v>
      </c>
      <c r="R2895" s="25">
        <f t="shared" ca="1" si="1318"/>
        <v>-11542.127808705827</v>
      </c>
      <c r="S2895" s="25">
        <f ca="1">VLOOKUP(CONCATENATE($F2895," ",$G2895),AllocFactorMatrix,(S$4+1),FALSE)*$E2896</f>
        <v>-98.358942596344832</v>
      </c>
      <c r="T2895" s="25">
        <f ca="1">VLOOKUP(CONCATENATE($F2895," ",$G2895),AllocFactorMatrix,(T$4+1),FALSE)*$E2896</f>
        <v>-1732.7141945942151</v>
      </c>
      <c r="U2895" s="25">
        <f ca="1">VLOOKUP(CONCATENATE($F2895," ",$G2895),AllocFactorMatrix,(U$4+1),FALSE)*$E2896</f>
        <v>-3503.4732125924979</v>
      </c>
      <c r="V2895" s="25">
        <f ca="1">VLOOKUP(CONCATENATE($F2895," ",$G2895),AllocFactorMatrix,(V$4+1),FALSE)*$E2896</f>
        <v>-868.14603816649776</v>
      </c>
      <c r="W2895" s="25">
        <f t="shared" ca="1" si="1319"/>
        <v>-6202.6923879495553</v>
      </c>
      <c r="X2895" s="25">
        <f ca="1">VLOOKUP(CONCATENATE($F2895," ",$G2895),AllocFactorMatrix,(X$4+1),FALSE)*$E2896</f>
        <v>-2311.0970798334433</v>
      </c>
      <c r="Y2895" s="25">
        <f ca="1">VLOOKUP(CONCATENATE($F2895," ",$G2895),AllocFactorMatrix,(Y$4+1),FALSE)*$E2896</f>
        <v>-35.4465477209285</v>
      </c>
      <c r="Z2895" s="25">
        <f t="shared" ca="1" si="1308"/>
        <v>-2346.5436275543721</v>
      </c>
      <c r="AA2895" s="25">
        <f ca="1">VLOOKUP(CONCATENATE($F2895," ",$G2895),AllocFactorMatrix,(AA$4+1),FALSE)*$E2896</f>
        <v>-137.18147932766223</v>
      </c>
      <c r="AB2895" s="25">
        <f ca="1">VLOOKUP(CONCATENATE($F2895," ",$G2895),AllocFactorMatrix,(AB$4+1),FALSE)*$E2896</f>
        <v>-176341.13423731684</v>
      </c>
      <c r="AC2895" s="25">
        <f ca="1">VLOOKUP(CONCATENATE($F2895," ",$G2895),AllocFactorMatrix,(AC$4+1),FALSE)*$E2896</f>
        <v>-26851.749284960802</v>
      </c>
    </row>
    <row r="2896" spans="4:29" collapsed="1">
      <c r="D2896" s="20" t="s">
        <v>253</v>
      </c>
      <c r="E2896" s="22">
        <v>-13321140</v>
      </c>
      <c r="F2896" s="61" t="s">
        <v>73</v>
      </c>
      <c r="G2896" s="20" t="str">
        <f>$G$15</f>
        <v>TOTAL</v>
      </c>
      <c r="H2896" s="24">
        <f t="shared" ca="1" si="1317"/>
        <v>-13321140.000000006</v>
      </c>
      <c r="I2896" s="25">
        <f ca="1">VLOOKUP(CONCATENATE($F2896," ",$G2896),AllocFactorMatrix,(I$4+1),FALSE)*$E2896</f>
        <v>-7758084.3724854076</v>
      </c>
      <c r="J2896" s="25">
        <f ca="1">VLOOKUP(CONCATENATE($F2896," ",$G2896),AllocFactorMatrix,(J$4+1),FALSE)*$E2896</f>
        <v>-1926750.5922389596</v>
      </c>
      <c r="K2896" s="25">
        <f ca="1">VLOOKUP(CONCATENATE($F2896," ",$G2896),AllocFactorMatrix,(K$4+1),FALSE)*$E2896</f>
        <v>-18879.344283221079</v>
      </c>
      <c r="L2896" s="25">
        <f ca="1">VLOOKUP(CONCATENATE($F2896," ",$G2896),AllocFactorMatrix,(L$4+1),FALSE)*$E2896</f>
        <v>-748.16187337731981</v>
      </c>
      <c r="M2896" s="25">
        <f t="shared" ca="1" si="1307"/>
        <v>-1946378.0983955581</v>
      </c>
      <c r="N2896" s="25">
        <f ca="1">VLOOKUP(CONCATENATE($F2896," ",$G2896),AllocFactorMatrix,(N$4+1),FALSE)*$E2896</f>
        <v>-638496.32760118006</v>
      </c>
      <c r="O2896" s="25">
        <f ca="1">VLOOKUP(CONCATENATE($F2896," ",$G2896),AllocFactorMatrix,(O$4+1),FALSE)*$E2896</f>
        <v>-163795.81250197921</v>
      </c>
      <c r="P2896" s="25">
        <f ca="1">VLOOKUP(CONCATENATE($F2896," ",$G2896),AllocFactorMatrix,(P$4+1),FALSE)*$E2896</f>
        <v>-10463.545271044288</v>
      </c>
      <c r="Q2896" s="25">
        <f ca="1">VLOOKUP(CONCATENATE($F2896," ",$G2896),AllocFactorMatrix,(Q$4+1),FALSE)*$E2896</f>
        <v>-2112.3496325902129</v>
      </c>
      <c r="R2896" s="25">
        <f t="shared" ca="1" si="1318"/>
        <v>-814868.03500679368</v>
      </c>
      <c r="S2896" s="25">
        <f ca="1">VLOOKUP(CONCATENATE($F2896," ",$G2896),AllocFactorMatrix,(S$4+1),FALSE)*$E2896</f>
        <v>-36255.273985458705</v>
      </c>
      <c r="T2896" s="25">
        <f ca="1">VLOOKUP(CONCATENATE($F2896," ",$G2896),AllocFactorMatrix,(T$4+1),FALSE)*$E2896</f>
        <v>-374101.13969463849</v>
      </c>
      <c r="U2896" s="25">
        <f ca="1">VLOOKUP(CONCATENATE($F2896," ",$G2896),AllocFactorMatrix,(U$4+1),FALSE)*$E2896</f>
        <v>-1759052.9257796456</v>
      </c>
      <c r="V2896" s="25">
        <f ca="1">VLOOKUP(CONCATENATE($F2896," ",$G2896),AllocFactorMatrix,(V$4+1),FALSE)*$E2896</f>
        <v>-223943.96685347136</v>
      </c>
      <c r="W2896" s="25">
        <f t="shared" ca="1" si="1319"/>
        <v>-2393353.3063132144</v>
      </c>
      <c r="X2896" s="25">
        <f ca="1">VLOOKUP(CONCATENATE($F2896," ",$G2896),AllocFactorMatrix,(X$4+1),FALSE)*$E2896</f>
        <v>-174201.0941785108</v>
      </c>
      <c r="Y2896" s="25">
        <f ca="1">VLOOKUP(CONCATENATE($F2896," ",$G2896),AllocFactorMatrix,(Y$4+1),FALSE)*$E2896</f>
        <v>-3732.5087667942557</v>
      </c>
      <c r="Z2896" s="25">
        <f t="shared" ca="1" si="1308"/>
        <v>-177933.60294530506</v>
      </c>
      <c r="AA2896" s="25">
        <f ca="1">VLOOKUP(CONCATENATE($F2896," ",$G2896),AllocFactorMatrix,(AA$4+1),FALSE)*$E2896</f>
        <v>-3096.171705190673</v>
      </c>
      <c r="AB2896" s="25">
        <f ca="1">VLOOKUP(CONCATENATE($F2896," ",$G2896),AllocFactorMatrix,(AB$4+1),FALSE)*$E2896</f>
        <v>-195752.49065478455</v>
      </c>
      <c r="AC2896" s="25">
        <f ca="1">VLOOKUP(CONCATENATE($F2896," ",$G2896),AllocFactorMatrix,(AC$4+1),FALSE)*$E2896</f>
        <v>-31673.922493748727</v>
      </c>
    </row>
    <row r="2897" spans="4:29" hidden="1" outlineLevel="1">
      <c r="F2897" s="61" t="str">
        <f>F2904</f>
        <v>PROD_DEMAND</v>
      </c>
      <c r="G2897" s="20" t="str">
        <f>$G$8</f>
        <v>PRODUCTION</v>
      </c>
      <c r="H2897" s="24">
        <f t="shared" si="1317"/>
        <v>7544471</v>
      </c>
      <c r="I2897" s="25">
        <f>VLOOKUP(CONCATENATE($F2897," ",$G2897),AllocFactorMatrix,(I$4+1),FALSE)*$E2904</f>
        <v>3699377.9182229466</v>
      </c>
      <c r="J2897" s="25">
        <f>VLOOKUP(CONCATENATE($F2897," ",$G2897),AllocFactorMatrix,(J$4+1),FALSE)*$E2904</f>
        <v>935798.76731997868</v>
      </c>
      <c r="K2897" s="25">
        <f>VLOOKUP(CONCATENATE($F2897," ",$G2897),AllocFactorMatrix,(K$4+1),FALSE)*$E2904</f>
        <v>10940.910966844503</v>
      </c>
      <c r="L2897" s="25">
        <f>VLOOKUP(CONCATENATE($F2897," ",$G2897),AllocFactorMatrix,(L$4+1),FALSE)*$E2904</f>
        <v>269.53488996339587</v>
      </c>
      <c r="M2897" s="25">
        <f t="shared" si="1307"/>
        <v>947009.21317678655</v>
      </c>
      <c r="N2897" s="25">
        <f>VLOOKUP(CONCATENATE($F2897," ",$G2897),AllocFactorMatrix,(N$4+1),FALSE)*$E2904</f>
        <v>391549.9449295302</v>
      </c>
      <c r="O2897" s="25">
        <f>VLOOKUP(CONCATENATE($F2897," ",$G2897),AllocFactorMatrix,(O$4+1),FALSE)*$E2904</f>
        <v>111511.50215116169</v>
      </c>
      <c r="P2897" s="25">
        <f>VLOOKUP(CONCATENATE($F2897," ",$G2897),AllocFactorMatrix,(P$4+1),FALSE)*$E2904</f>
        <v>8824.5170486604129</v>
      </c>
      <c r="Q2897" s="25">
        <f>VLOOKUP(CONCATENATE($F2897," ",$G2897),AllocFactorMatrix,(Q$4+1),FALSE)*$E2904</f>
        <v>1862.6999538181924</v>
      </c>
      <c r="R2897" s="25">
        <f>SUBTOTAL(9,N2897:Q2897)</f>
        <v>513748.66408317053</v>
      </c>
      <c r="S2897" s="25">
        <f>VLOOKUP(CONCATENATE($F2897," ",$G2897),AllocFactorMatrix,(S$4+1),FALSE)*$E2904</f>
        <v>23520.524026757936</v>
      </c>
      <c r="T2897" s="25">
        <f>VLOOKUP(CONCATENATE($F2897," ",$G2897),AllocFactorMatrix,(T$4+1),FALSE)*$E2904</f>
        <v>256414.97455702245</v>
      </c>
      <c r="U2897" s="25">
        <f>VLOOKUP(CONCATENATE($F2897," ",$G2897),AllocFactorMatrix,(U$4+1),FALSE)*$E2904</f>
        <v>1712502.8209735509</v>
      </c>
      <c r="V2897" s="25">
        <f>VLOOKUP(CONCATENATE($F2897," ",$G2897),AllocFactorMatrix,(V$4+1),FALSE)*$E2904</f>
        <v>268659.33384079748</v>
      </c>
      <c r="W2897" s="25">
        <f>SUBTOTAL(9,S2897:V2897)</f>
        <v>2261097.6533981287</v>
      </c>
      <c r="X2897" s="25">
        <f>VLOOKUP(CONCATENATE($F2897," ",$G2897),AllocFactorMatrix,(X$4+1),FALSE)*$E2904</f>
        <v>106277.30358453561</v>
      </c>
      <c r="Y2897" s="25">
        <f>VLOOKUP(CONCATENATE($F2897," ",$G2897),AllocFactorMatrix,(Y$4+1),FALSE)*$E2904</f>
        <v>2565.5729619083008</v>
      </c>
      <c r="Z2897" s="25">
        <f t="shared" si="1308"/>
        <v>108842.87654644391</v>
      </c>
      <c r="AA2897" s="25">
        <f>VLOOKUP(CONCATENATE($F2897," ",$G2897),AllocFactorMatrix,(AA$4+1),FALSE)*$E2904</f>
        <v>1852.9234875058833</v>
      </c>
      <c r="AB2897" s="25">
        <f>VLOOKUP(CONCATENATE($F2897," ",$G2897),AllocFactorMatrix,(AB$4+1),FALSE)*$E2904</f>
        <v>10046.920875914288</v>
      </c>
      <c r="AC2897" s="25">
        <f>VLOOKUP(CONCATENATE($F2897," ",$G2897),AllocFactorMatrix,(AC$4+1),FALSE)*$E2904</f>
        <v>2494.830209103181</v>
      </c>
    </row>
    <row r="2898" spans="4:29" hidden="1" outlineLevel="1">
      <c r="F2898" s="61" t="str">
        <f>F2904</f>
        <v>PROD_DEMAND</v>
      </c>
      <c r="G2898" s="20" t="str">
        <f>$G$9</f>
        <v>BULKTRAN</v>
      </c>
      <c r="H2898" s="24">
        <f t="shared" si="1317"/>
        <v>0</v>
      </c>
      <c r="I2898" s="25">
        <f>VLOOKUP(CONCATENATE($F2898," ",$G2898),AllocFactorMatrix,(I$4+1),FALSE)*$E2904</f>
        <v>0</v>
      </c>
      <c r="J2898" s="25">
        <f>VLOOKUP(CONCATENATE($F2898," ",$G2898),AllocFactorMatrix,(J$4+1),FALSE)*$E2904</f>
        <v>0</v>
      </c>
      <c r="K2898" s="25">
        <f>VLOOKUP(CONCATENATE($F2898," ",$G2898),AllocFactorMatrix,(K$4+1),FALSE)*$E2904</f>
        <v>0</v>
      </c>
      <c r="L2898" s="25">
        <f>VLOOKUP(CONCATENATE($F2898," ",$G2898),AllocFactorMatrix,(L$4+1),FALSE)*$E2904</f>
        <v>0</v>
      </c>
      <c r="M2898" s="25">
        <f t="shared" si="1307"/>
        <v>0</v>
      </c>
      <c r="N2898" s="25">
        <f>VLOOKUP(CONCATENATE($F2898," ",$G2898),AllocFactorMatrix,(N$4+1),FALSE)*$E2904</f>
        <v>0</v>
      </c>
      <c r="O2898" s="25">
        <f>VLOOKUP(CONCATENATE($F2898," ",$G2898),AllocFactorMatrix,(O$4+1),FALSE)*$E2904</f>
        <v>0</v>
      </c>
      <c r="P2898" s="25">
        <f>VLOOKUP(CONCATENATE($F2898," ",$G2898),AllocFactorMatrix,(P$4+1),FALSE)*$E2904</f>
        <v>0</v>
      </c>
      <c r="Q2898" s="25">
        <f>VLOOKUP(CONCATENATE($F2898," ",$G2898),AllocFactorMatrix,(Q$4+1),FALSE)*$E2904</f>
        <v>0</v>
      </c>
      <c r="R2898" s="25">
        <f t="shared" ref="R2898:R2904" si="1320">SUBTOTAL(9,N2898:Q2898)</f>
        <v>0</v>
      </c>
      <c r="S2898" s="25">
        <f>VLOOKUP(CONCATENATE($F2898," ",$G2898),AllocFactorMatrix,(S$4+1),FALSE)*$E2904</f>
        <v>0</v>
      </c>
      <c r="T2898" s="25">
        <f>VLOOKUP(CONCATENATE($F2898," ",$G2898),AllocFactorMatrix,(T$4+1),FALSE)*$E2904</f>
        <v>0</v>
      </c>
      <c r="U2898" s="25">
        <f>VLOOKUP(CONCATENATE($F2898," ",$G2898),AllocFactorMatrix,(U$4+1),FALSE)*$E2904</f>
        <v>0</v>
      </c>
      <c r="V2898" s="25">
        <f>VLOOKUP(CONCATENATE($F2898," ",$G2898),AllocFactorMatrix,(V$4+1),FALSE)*$E2904</f>
        <v>0</v>
      </c>
      <c r="W2898" s="25">
        <f t="shared" ref="W2898:W2904" si="1321">SUBTOTAL(9,S2898:V2898)</f>
        <v>0</v>
      </c>
      <c r="X2898" s="25">
        <f>VLOOKUP(CONCATENATE($F2898," ",$G2898),AllocFactorMatrix,(X$4+1),FALSE)*$E2904</f>
        <v>0</v>
      </c>
      <c r="Y2898" s="25">
        <f>VLOOKUP(CONCATENATE($F2898," ",$G2898),AllocFactorMatrix,(Y$4+1),FALSE)*$E2904</f>
        <v>0</v>
      </c>
      <c r="Z2898" s="25">
        <f t="shared" si="1308"/>
        <v>0</v>
      </c>
      <c r="AA2898" s="25">
        <f>VLOOKUP(CONCATENATE($F2898," ",$G2898),AllocFactorMatrix,(AA$4+1),FALSE)*$E2904</f>
        <v>0</v>
      </c>
      <c r="AB2898" s="25">
        <f>VLOOKUP(CONCATENATE($F2898," ",$G2898),AllocFactorMatrix,(AB$4+1),FALSE)*$E2904</f>
        <v>0</v>
      </c>
      <c r="AC2898" s="25">
        <f>VLOOKUP(CONCATENATE($F2898," ",$G2898),AllocFactorMatrix,(AC$4+1),FALSE)*$E2904</f>
        <v>0</v>
      </c>
    </row>
    <row r="2899" spans="4:29" hidden="1" outlineLevel="1">
      <c r="F2899" s="61" t="str">
        <f>F2904</f>
        <v>PROD_DEMAND</v>
      </c>
      <c r="G2899" s="20" t="str">
        <f>$G$10</f>
        <v>SUBTRAN</v>
      </c>
      <c r="H2899" s="24">
        <f t="shared" si="1317"/>
        <v>0</v>
      </c>
      <c r="I2899" s="25">
        <f>VLOOKUP(CONCATENATE($F2899," ",$G2899),AllocFactorMatrix,(I$4+1),FALSE)*$E2904</f>
        <v>0</v>
      </c>
      <c r="J2899" s="25">
        <f>VLOOKUP(CONCATENATE($F2899," ",$G2899),AllocFactorMatrix,(J$4+1),FALSE)*$E2904</f>
        <v>0</v>
      </c>
      <c r="K2899" s="25">
        <f>VLOOKUP(CONCATENATE($F2899," ",$G2899),AllocFactorMatrix,(K$4+1),FALSE)*$E2904</f>
        <v>0</v>
      </c>
      <c r="L2899" s="25">
        <f>VLOOKUP(CONCATENATE($F2899," ",$G2899),AllocFactorMatrix,(L$4+1),FALSE)*$E2904</f>
        <v>0</v>
      </c>
      <c r="M2899" s="25">
        <f t="shared" si="1307"/>
        <v>0</v>
      </c>
      <c r="N2899" s="25">
        <f>VLOOKUP(CONCATENATE($F2899," ",$G2899),AllocFactorMatrix,(N$4+1),FALSE)*$E2904</f>
        <v>0</v>
      </c>
      <c r="O2899" s="25">
        <f>VLOOKUP(CONCATENATE($F2899," ",$G2899),AllocFactorMatrix,(O$4+1),FALSE)*$E2904</f>
        <v>0</v>
      </c>
      <c r="P2899" s="25">
        <f>VLOOKUP(CONCATENATE($F2899," ",$G2899),AllocFactorMatrix,(P$4+1),FALSE)*$E2904</f>
        <v>0</v>
      </c>
      <c r="Q2899" s="25">
        <f>VLOOKUP(CONCATENATE($F2899," ",$G2899),AllocFactorMatrix,(Q$4+1),FALSE)*$E2904</f>
        <v>0</v>
      </c>
      <c r="R2899" s="25">
        <f t="shared" si="1320"/>
        <v>0</v>
      </c>
      <c r="S2899" s="25">
        <f>VLOOKUP(CONCATENATE($F2899," ",$G2899),AllocFactorMatrix,(S$4+1),FALSE)*$E2904</f>
        <v>0</v>
      </c>
      <c r="T2899" s="25">
        <f>VLOOKUP(CONCATENATE($F2899," ",$G2899),AllocFactorMatrix,(T$4+1),FALSE)*$E2904</f>
        <v>0</v>
      </c>
      <c r="U2899" s="25">
        <f>VLOOKUP(CONCATENATE($F2899," ",$G2899),AllocFactorMatrix,(U$4+1),FALSE)*$E2904</f>
        <v>0</v>
      </c>
      <c r="V2899" s="25">
        <f>VLOOKUP(CONCATENATE($F2899," ",$G2899),AllocFactorMatrix,(V$4+1),FALSE)*$E2904</f>
        <v>0</v>
      </c>
      <c r="W2899" s="25">
        <f t="shared" si="1321"/>
        <v>0</v>
      </c>
      <c r="X2899" s="25">
        <f>VLOOKUP(CONCATENATE($F2899," ",$G2899),AllocFactorMatrix,(X$4+1),FALSE)*$E2904</f>
        <v>0</v>
      </c>
      <c r="Y2899" s="25">
        <f>VLOOKUP(CONCATENATE($F2899," ",$G2899),AllocFactorMatrix,(Y$4+1),FALSE)*$E2904</f>
        <v>0</v>
      </c>
      <c r="Z2899" s="25">
        <f t="shared" si="1308"/>
        <v>0</v>
      </c>
      <c r="AA2899" s="25">
        <f>VLOOKUP(CONCATENATE($F2899," ",$G2899),AllocFactorMatrix,(AA$4+1),FALSE)*$E2904</f>
        <v>0</v>
      </c>
      <c r="AB2899" s="25">
        <f>VLOOKUP(CONCATENATE($F2899," ",$G2899),AllocFactorMatrix,(AB$4+1),FALSE)*$E2904</f>
        <v>0</v>
      </c>
      <c r="AC2899" s="25">
        <f>VLOOKUP(CONCATENATE($F2899," ",$G2899),AllocFactorMatrix,(AC$4+1),FALSE)*$E2904</f>
        <v>0</v>
      </c>
    </row>
    <row r="2900" spans="4:29" hidden="1" outlineLevel="1">
      <c r="F2900" s="61" t="str">
        <f>F2904</f>
        <v>PROD_DEMAND</v>
      </c>
      <c r="G2900" s="20" t="str">
        <f>$G$11</f>
        <v>DISTPRI</v>
      </c>
      <c r="H2900" s="24">
        <f t="shared" si="1317"/>
        <v>0</v>
      </c>
      <c r="I2900" s="25">
        <f>VLOOKUP(CONCATENATE($F2900," ",$G2900),AllocFactorMatrix,(I$4+1),FALSE)*$E2904</f>
        <v>0</v>
      </c>
      <c r="J2900" s="25">
        <f>VLOOKUP(CONCATENATE($F2900," ",$G2900),AllocFactorMatrix,(J$4+1),FALSE)*$E2904</f>
        <v>0</v>
      </c>
      <c r="K2900" s="25">
        <f>VLOOKUP(CONCATENATE($F2900," ",$G2900),AllocFactorMatrix,(K$4+1),FALSE)*$E2904</f>
        <v>0</v>
      </c>
      <c r="L2900" s="25">
        <f>VLOOKUP(CONCATENATE($F2900," ",$G2900),AllocFactorMatrix,(L$4+1),FALSE)*$E2904</f>
        <v>0</v>
      </c>
      <c r="M2900" s="25">
        <f t="shared" si="1307"/>
        <v>0</v>
      </c>
      <c r="N2900" s="25">
        <f>VLOOKUP(CONCATENATE($F2900," ",$G2900),AllocFactorMatrix,(N$4+1),FALSE)*$E2904</f>
        <v>0</v>
      </c>
      <c r="O2900" s="25">
        <f>VLOOKUP(CONCATENATE($F2900," ",$G2900),AllocFactorMatrix,(O$4+1),FALSE)*$E2904</f>
        <v>0</v>
      </c>
      <c r="P2900" s="25">
        <f>VLOOKUP(CONCATENATE($F2900," ",$G2900),AllocFactorMatrix,(P$4+1),FALSE)*$E2904</f>
        <v>0</v>
      </c>
      <c r="Q2900" s="25">
        <f>VLOOKUP(CONCATENATE($F2900," ",$G2900),AllocFactorMatrix,(Q$4+1),FALSE)*$E2904</f>
        <v>0</v>
      </c>
      <c r="R2900" s="25">
        <f t="shared" si="1320"/>
        <v>0</v>
      </c>
      <c r="S2900" s="25">
        <f>VLOOKUP(CONCATENATE($F2900," ",$G2900),AllocFactorMatrix,(S$4+1),FALSE)*$E2904</f>
        <v>0</v>
      </c>
      <c r="T2900" s="25">
        <f>VLOOKUP(CONCATENATE($F2900," ",$G2900),AllocFactorMatrix,(T$4+1),FALSE)*$E2904</f>
        <v>0</v>
      </c>
      <c r="U2900" s="25">
        <f>VLOOKUP(CONCATENATE($F2900," ",$G2900),AllocFactorMatrix,(U$4+1),FALSE)*$E2904</f>
        <v>0</v>
      </c>
      <c r="V2900" s="25">
        <f>VLOOKUP(CONCATENATE($F2900," ",$G2900),AllocFactorMatrix,(V$4+1),FALSE)*$E2904</f>
        <v>0</v>
      </c>
      <c r="W2900" s="25">
        <f t="shared" si="1321"/>
        <v>0</v>
      </c>
      <c r="X2900" s="25">
        <f>VLOOKUP(CONCATENATE($F2900," ",$G2900),AllocFactorMatrix,(X$4+1),FALSE)*$E2904</f>
        <v>0</v>
      </c>
      <c r="Y2900" s="25">
        <f>VLOOKUP(CONCATENATE($F2900," ",$G2900),AllocFactorMatrix,(Y$4+1),FALSE)*$E2904</f>
        <v>0</v>
      </c>
      <c r="Z2900" s="25">
        <f t="shared" si="1308"/>
        <v>0</v>
      </c>
      <c r="AA2900" s="25">
        <f>VLOOKUP(CONCATENATE($F2900," ",$G2900),AllocFactorMatrix,(AA$4+1),FALSE)*$E2904</f>
        <v>0</v>
      </c>
      <c r="AB2900" s="25">
        <f>VLOOKUP(CONCATENATE($F2900," ",$G2900),AllocFactorMatrix,(AB$4+1),FALSE)*$E2904</f>
        <v>0</v>
      </c>
      <c r="AC2900" s="25">
        <f>VLOOKUP(CONCATENATE($F2900," ",$G2900),AllocFactorMatrix,(AC$4+1),FALSE)*$E2904</f>
        <v>0</v>
      </c>
    </row>
    <row r="2901" spans="4:29" hidden="1" outlineLevel="1">
      <c r="F2901" s="61" t="str">
        <f>F2904</f>
        <v>PROD_DEMAND</v>
      </c>
      <c r="G2901" s="20" t="str">
        <f>$G$12</f>
        <v>DISTSEC</v>
      </c>
      <c r="H2901" s="24">
        <f t="shared" si="1317"/>
        <v>0</v>
      </c>
      <c r="I2901" s="25">
        <f>VLOOKUP(CONCATENATE($F2901," ",$G2901),AllocFactorMatrix,(I$4+1),FALSE)*$E2904</f>
        <v>0</v>
      </c>
      <c r="J2901" s="25">
        <f>VLOOKUP(CONCATENATE($F2901," ",$G2901),AllocFactorMatrix,(J$4+1),FALSE)*$E2904</f>
        <v>0</v>
      </c>
      <c r="K2901" s="25">
        <f>VLOOKUP(CONCATENATE($F2901," ",$G2901),AllocFactorMatrix,(K$4+1),FALSE)*$E2904</f>
        <v>0</v>
      </c>
      <c r="L2901" s="25">
        <f>VLOOKUP(CONCATENATE($F2901," ",$G2901),AllocFactorMatrix,(L$4+1),FALSE)*$E2904</f>
        <v>0</v>
      </c>
      <c r="M2901" s="25">
        <f t="shared" si="1307"/>
        <v>0</v>
      </c>
      <c r="N2901" s="25">
        <f>VLOOKUP(CONCATENATE($F2901," ",$G2901),AllocFactorMatrix,(N$4+1),FALSE)*$E2904</f>
        <v>0</v>
      </c>
      <c r="O2901" s="25">
        <f>VLOOKUP(CONCATENATE($F2901," ",$G2901),AllocFactorMatrix,(O$4+1),FALSE)*$E2904</f>
        <v>0</v>
      </c>
      <c r="P2901" s="25">
        <f>VLOOKUP(CONCATENATE($F2901," ",$G2901),AllocFactorMatrix,(P$4+1),FALSE)*$E2904</f>
        <v>0</v>
      </c>
      <c r="Q2901" s="25">
        <f>VLOOKUP(CONCATENATE($F2901," ",$G2901),AllocFactorMatrix,(Q$4+1),FALSE)*$E2904</f>
        <v>0</v>
      </c>
      <c r="R2901" s="25">
        <f t="shared" si="1320"/>
        <v>0</v>
      </c>
      <c r="S2901" s="25">
        <f>VLOOKUP(CONCATENATE($F2901," ",$G2901),AllocFactorMatrix,(S$4+1),FALSE)*$E2904</f>
        <v>0</v>
      </c>
      <c r="T2901" s="25">
        <f>VLOOKUP(CONCATENATE($F2901," ",$G2901),AllocFactorMatrix,(T$4+1),FALSE)*$E2904</f>
        <v>0</v>
      </c>
      <c r="U2901" s="25">
        <f>VLOOKUP(CONCATENATE($F2901," ",$G2901),AllocFactorMatrix,(U$4+1),FALSE)*$E2904</f>
        <v>0</v>
      </c>
      <c r="V2901" s="25">
        <f>VLOOKUP(CONCATENATE($F2901," ",$G2901),AllocFactorMatrix,(V$4+1),FALSE)*$E2904</f>
        <v>0</v>
      </c>
      <c r="W2901" s="25">
        <f t="shared" si="1321"/>
        <v>0</v>
      </c>
      <c r="X2901" s="25">
        <f>VLOOKUP(CONCATENATE($F2901," ",$G2901),AllocFactorMatrix,(X$4+1),FALSE)*$E2904</f>
        <v>0</v>
      </c>
      <c r="Y2901" s="25">
        <f>VLOOKUP(CONCATENATE($F2901," ",$G2901),AllocFactorMatrix,(Y$4+1),FALSE)*$E2904</f>
        <v>0</v>
      </c>
      <c r="Z2901" s="25">
        <f t="shared" si="1308"/>
        <v>0</v>
      </c>
      <c r="AA2901" s="25">
        <f>VLOOKUP(CONCATENATE($F2901," ",$G2901),AllocFactorMatrix,(AA$4+1),FALSE)*$E2904</f>
        <v>0</v>
      </c>
      <c r="AB2901" s="25">
        <f>VLOOKUP(CONCATENATE($F2901," ",$G2901),AllocFactorMatrix,(AB$4+1),FALSE)*$E2904</f>
        <v>0</v>
      </c>
      <c r="AC2901" s="25">
        <f>VLOOKUP(CONCATENATE($F2901," ",$G2901),AllocFactorMatrix,(AC$4+1),FALSE)*$E2904</f>
        <v>0</v>
      </c>
    </row>
    <row r="2902" spans="4:29" hidden="1" outlineLevel="1">
      <c r="F2902" s="61" t="str">
        <f>F2904</f>
        <v>PROD_DEMAND</v>
      </c>
      <c r="G2902" s="20" t="str">
        <f>$G$13</f>
        <v>ENERGY</v>
      </c>
      <c r="H2902" s="24">
        <f t="shared" si="1317"/>
        <v>0</v>
      </c>
      <c r="I2902" s="25">
        <f>VLOOKUP(CONCATENATE($F2902," ",$G2902),AllocFactorMatrix,(I$4+1),FALSE)*$E2904</f>
        <v>0</v>
      </c>
      <c r="J2902" s="25">
        <f>VLOOKUP(CONCATENATE($F2902," ",$G2902),AllocFactorMatrix,(J$4+1),FALSE)*$E2904</f>
        <v>0</v>
      </c>
      <c r="K2902" s="25">
        <f>VLOOKUP(CONCATENATE($F2902," ",$G2902),AllocFactorMatrix,(K$4+1),FALSE)*$E2904</f>
        <v>0</v>
      </c>
      <c r="L2902" s="25">
        <f>VLOOKUP(CONCATENATE($F2902," ",$G2902),AllocFactorMatrix,(L$4+1),FALSE)*$E2904</f>
        <v>0</v>
      </c>
      <c r="M2902" s="25">
        <f t="shared" si="1307"/>
        <v>0</v>
      </c>
      <c r="N2902" s="25">
        <f>VLOOKUP(CONCATENATE($F2902," ",$G2902),AllocFactorMatrix,(N$4+1),FALSE)*$E2904</f>
        <v>0</v>
      </c>
      <c r="O2902" s="25">
        <f>VLOOKUP(CONCATENATE($F2902," ",$G2902),AllocFactorMatrix,(O$4+1),FALSE)*$E2904</f>
        <v>0</v>
      </c>
      <c r="P2902" s="25">
        <f>VLOOKUP(CONCATENATE($F2902," ",$G2902),AllocFactorMatrix,(P$4+1),FALSE)*$E2904</f>
        <v>0</v>
      </c>
      <c r="Q2902" s="25">
        <f>VLOOKUP(CONCATENATE($F2902," ",$G2902),AllocFactorMatrix,(Q$4+1),FALSE)*$E2904</f>
        <v>0</v>
      </c>
      <c r="R2902" s="25">
        <f t="shared" si="1320"/>
        <v>0</v>
      </c>
      <c r="S2902" s="25">
        <f>VLOOKUP(CONCATENATE($F2902," ",$G2902),AllocFactorMatrix,(S$4+1),FALSE)*$E2904</f>
        <v>0</v>
      </c>
      <c r="T2902" s="25">
        <f>VLOOKUP(CONCATENATE($F2902," ",$G2902),AllocFactorMatrix,(T$4+1),FALSE)*$E2904</f>
        <v>0</v>
      </c>
      <c r="U2902" s="25">
        <f>VLOOKUP(CONCATENATE($F2902," ",$G2902),AllocFactorMatrix,(U$4+1),FALSE)*$E2904</f>
        <v>0</v>
      </c>
      <c r="V2902" s="25">
        <f>VLOOKUP(CONCATENATE($F2902," ",$G2902),AllocFactorMatrix,(V$4+1),FALSE)*$E2904</f>
        <v>0</v>
      </c>
      <c r="W2902" s="25">
        <f t="shared" si="1321"/>
        <v>0</v>
      </c>
      <c r="X2902" s="25">
        <f>VLOOKUP(CONCATENATE($F2902," ",$G2902),AllocFactorMatrix,(X$4+1),FALSE)*$E2904</f>
        <v>0</v>
      </c>
      <c r="Y2902" s="25">
        <f>VLOOKUP(CONCATENATE($F2902," ",$G2902),AllocFactorMatrix,(Y$4+1),FALSE)*$E2904</f>
        <v>0</v>
      </c>
      <c r="Z2902" s="25">
        <f t="shared" si="1308"/>
        <v>0</v>
      </c>
      <c r="AA2902" s="25">
        <f>VLOOKUP(CONCATENATE($F2902," ",$G2902),AllocFactorMatrix,(AA$4+1),FALSE)*$E2904</f>
        <v>0</v>
      </c>
      <c r="AB2902" s="25">
        <f>VLOOKUP(CONCATENATE($F2902," ",$G2902),AllocFactorMatrix,(AB$4+1),FALSE)*$E2904</f>
        <v>0</v>
      </c>
      <c r="AC2902" s="25">
        <f>VLOOKUP(CONCATENATE($F2902," ",$G2902),AllocFactorMatrix,(AC$4+1),FALSE)*$E2904</f>
        <v>0</v>
      </c>
    </row>
    <row r="2903" spans="4:29" hidden="1" outlineLevel="1">
      <c r="F2903" s="61" t="str">
        <f>F2904</f>
        <v>PROD_DEMAND</v>
      </c>
      <c r="G2903" s="20" t="str">
        <f>$G$14</f>
        <v>CUSTOMER</v>
      </c>
      <c r="H2903" s="24">
        <f t="shared" si="1317"/>
        <v>0</v>
      </c>
      <c r="I2903" s="25">
        <f>VLOOKUP(CONCATENATE($F2903," ",$G2903),AllocFactorMatrix,(I$4+1),FALSE)*$E2904</f>
        <v>0</v>
      </c>
      <c r="J2903" s="25">
        <f>VLOOKUP(CONCATENATE($F2903," ",$G2903),AllocFactorMatrix,(J$4+1),FALSE)*$E2904</f>
        <v>0</v>
      </c>
      <c r="K2903" s="25">
        <f>VLOOKUP(CONCATENATE($F2903," ",$G2903),AllocFactorMatrix,(K$4+1),FALSE)*$E2904</f>
        <v>0</v>
      </c>
      <c r="L2903" s="25">
        <f>VLOOKUP(CONCATENATE($F2903," ",$G2903),AllocFactorMatrix,(L$4+1),FALSE)*$E2904</f>
        <v>0</v>
      </c>
      <c r="M2903" s="25">
        <f t="shared" si="1307"/>
        <v>0</v>
      </c>
      <c r="N2903" s="25">
        <f>VLOOKUP(CONCATENATE($F2903," ",$G2903),AllocFactorMatrix,(N$4+1),FALSE)*$E2904</f>
        <v>0</v>
      </c>
      <c r="O2903" s="25">
        <f>VLOOKUP(CONCATENATE($F2903," ",$G2903),AllocFactorMatrix,(O$4+1),FALSE)*$E2904</f>
        <v>0</v>
      </c>
      <c r="P2903" s="25">
        <f>VLOOKUP(CONCATENATE($F2903," ",$G2903),AllocFactorMatrix,(P$4+1),FALSE)*$E2904</f>
        <v>0</v>
      </c>
      <c r="Q2903" s="25">
        <f>VLOOKUP(CONCATENATE($F2903," ",$G2903),AllocFactorMatrix,(Q$4+1),FALSE)*$E2904</f>
        <v>0</v>
      </c>
      <c r="R2903" s="25">
        <f t="shared" si="1320"/>
        <v>0</v>
      </c>
      <c r="S2903" s="25">
        <f>VLOOKUP(CONCATENATE($F2903," ",$G2903),AllocFactorMatrix,(S$4+1),FALSE)*$E2904</f>
        <v>0</v>
      </c>
      <c r="T2903" s="25">
        <f>VLOOKUP(CONCATENATE($F2903," ",$G2903),AllocFactorMatrix,(T$4+1),FALSE)*$E2904</f>
        <v>0</v>
      </c>
      <c r="U2903" s="25">
        <f>VLOOKUP(CONCATENATE($F2903," ",$G2903),AllocFactorMatrix,(U$4+1),FALSE)*$E2904</f>
        <v>0</v>
      </c>
      <c r="V2903" s="25">
        <f>VLOOKUP(CONCATENATE($F2903," ",$G2903),AllocFactorMatrix,(V$4+1),FALSE)*$E2904</f>
        <v>0</v>
      </c>
      <c r="W2903" s="25">
        <f t="shared" si="1321"/>
        <v>0</v>
      </c>
      <c r="X2903" s="25">
        <f>VLOOKUP(CONCATENATE($F2903," ",$G2903),AllocFactorMatrix,(X$4+1),FALSE)*$E2904</f>
        <v>0</v>
      </c>
      <c r="Y2903" s="25">
        <f>VLOOKUP(CONCATENATE($F2903," ",$G2903),AllocFactorMatrix,(Y$4+1),FALSE)*$E2904</f>
        <v>0</v>
      </c>
      <c r="Z2903" s="25">
        <f t="shared" si="1308"/>
        <v>0</v>
      </c>
      <c r="AA2903" s="25">
        <f>VLOOKUP(CONCATENATE($F2903," ",$G2903),AllocFactorMatrix,(AA$4+1),FALSE)*$E2904</f>
        <v>0</v>
      </c>
      <c r="AB2903" s="25">
        <f>VLOOKUP(CONCATENATE($F2903," ",$G2903),AllocFactorMatrix,(AB$4+1),FALSE)*$E2904</f>
        <v>0</v>
      </c>
      <c r="AC2903" s="25">
        <f>VLOOKUP(CONCATENATE($F2903," ",$G2903),AllocFactorMatrix,(AC$4+1),FALSE)*$E2904</f>
        <v>0</v>
      </c>
    </row>
    <row r="2904" spans="4:29" collapsed="1">
      <c r="D2904" s="20" t="s">
        <v>249</v>
      </c>
      <c r="E2904" s="22">
        <v>7544471</v>
      </c>
      <c r="F2904" s="61" t="s">
        <v>29</v>
      </c>
      <c r="G2904" s="20" t="str">
        <f>$G$15</f>
        <v>TOTAL</v>
      </c>
      <c r="H2904" s="24">
        <f t="shared" si="1317"/>
        <v>7544471</v>
      </c>
      <c r="I2904" s="25">
        <f>VLOOKUP(CONCATENATE($F2904," ",$G2904),AllocFactorMatrix,(I$4+1),FALSE)*$E2904</f>
        <v>3699377.9182229466</v>
      </c>
      <c r="J2904" s="25">
        <f>VLOOKUP(CONCATENATE($F2904," ",$G2904),AllocFactorMatrix,(J$4+1),FALSE)*$E2904</f>
        <v>935798.76731997868</v>
      </c>
      <c r="K2904" s="25">
        <f>VLOOKUP(CONCATENATE($F2904," ",$G2904),AllocFactorMatrix,(K$4+1),FALSE)*$E2904</f>
        <v>10940.910966844503</v>
      </c>
      <c r="L2904" s="25">
        <f>VLOOKUP(CONCATENATE($F2904," ",$G2904),AllocFactorMatrix,(L$4+1),FALSE)*$E2904</f>
        <v>269.53488996339587</v>
      </c>
      <c r="M2904" s="25">
        <f t="shared" si="1307"/>
        <v>947009.21317678655</v>
      </c>
      <c r="N2904" s="25">
        <f>VLOOKUP(CONCATENATE($F2904," ",$G2904),AllocFactorMatrix,(N$4+1),FALSE)*$E2904</f>
        <v>391549.9449295302</v>
      </c>
      <c r="O2904" s="25">
        <f>VLOOKUP(CONCATENATE($F2904," ",$G2904),AllocFactorMatrix,(O$4+1),FALSE)*$E2904</f>
        <v>111511.50215116169</v>
      </c>
      <c r="P2904" s="25">
        <f>VLOOKUP(CONCATENATE($F2904," ",$G2904),AllocFactorMatrix,(P$4+1),FALSE)*$E2904</f>
        <v>8824.5170486604129</v>
      </c>
      <c r="Q2904" s="25">
        <f>VLOOKUP(CONCATENATE($F2904," ",$G2904),AllocFactorMatrix,(Q$4+1),FALSE)*$E2904</f>
        <v>1862.6999538181924</v>
      </c>
      <c r="R2904" s="25">
        <f t="shared" si="1320"/>
        <v>513748.66408317053</v>
      </c>
      <c r="S2904" s="25">
        <f>VLOOKUP(CONCATENATE($F2904," ",$G2904),AllocFactorMatrix,(S$4+1),FALSE)*$E2904</f>
        <v>23520.524026757936</v>
      </c>
      <c r="T2904" s="25">
        <f>VLOOKUP(CONCATENATE($F2904," ",$G2904),AllocFactorMatrix,(T$4+1),FALSE)*$E2904</f>
        <v>256414.97455702245</v>
      </c>
      <c r="U2904" s="25">
        <f>VLOOKUP(CONCATENATE($F2904," ",$G2904),AllocFactorMatrix,(U$4+1),FALSE)*$E2904</f>
        <v>1712502.8209735509</v>
      </c>
      <c r="V2904" s="25">
        <f>VLOOKUP(CONCATENATE($F2904," ",$G2904),AllocFactorMatrix,(V$4+1),FALSE)*$E2904</f>
        <v>268659.33384079748</v>
      </c>
      <c r="W2904" s="25">
        <f t="shared" si="1321"/>
        <v>2261097.6533981287</v>
      </c>
      <c r="X2904" s="25">
        <f>VLOOKUP(CONCATENATE($F2904," ",$G2904),AllocFactorMatrix,(X$4+1),FALSE)*$E2904</f>
        <v>106277.30358453561</v>
      </c>
      <c r="Y2904" s="25">
        <f>VLOOKUP(CONCATENATE($F2904," ",$G2904),AllocFactorMatrix,(Y$4+1),FALSE)*$E2904</f>
        <v>2565.5729619083008</v>
      </c>
      <c r="Z2904" s="25">
        <f t="shared" si="1308"/>
        <v>108842.87654644391</v>
      </c>
      <c r="AA2904" s="25">
        <f>VLOOKUP(CONCATENATE($F2904," ",$G2904),AllocFactorMatrix,(AA$4+1),FALSE)*$E2904</f>
        <v>1852.9234875058833</v>
      </c>
      <c r="AB2904" s="25">
        <f>VLOOKUP(CONCATENATE($F2904," ",$G2904),AllocFactorMatrix,(AB$4+1),FALSE)*$E2904</f>
        <v>10046.920875914288</v>
      </c>
      <c r="AC2904" s="25">
        <f>VLOOKUP(CONCATENATE($F2904," ",$G2904),AllocFactorMatrix,(AC$4+1),FALSE)*$E2904</f>
        <v>2494.830209103181</v>
      </c>
    </row>
    <row r="2905" spans="4:29" hidden="1" outlineLevel="1">
      <c r="F2905" s="61" t="str">
        <f>F2912</f>
        <v>RB_GUP</v>
      </c>
      <c r="G2905" s="20" t="str">
        <f>$G$8</f>
        <v>PRODUCTION</v>
      </c>
      <c r="H2905" s="24">
        <f t="shared" ca="1" si="1317"/>
        <v>0</v>
      </c>
      <c r="I2905" s="25">
        <f ca="1">VLOOKUP(CONCATENATE($F2905," ",$G2905),AllocFactorMatrix,(I$4+1),FALSE)*$E2912</f>
        <v>0</v>
      </c>
      <c r="J2905" s="25">
        <f ca="1">VLOOKUP(CONCATENATE($F2905," ",$G2905),AllocFactorMatrix,(J$4+1),FALSE)*$E2912</f>
        <v>0</v>
      </c>
      <c r="K2905" s="25">
        <f ca="1">VLOOKUP(CONCATENATE($F2905," ",$G2905),AllocFactorMatrix,(K$4+1),FALSE)*$E2912</f>
        <v>0</v>
      </c>
      <c r="L2905" s="25">
        <f ca="1">VLOOKUP(CONCATENATE($F2905," ",$G2905),AllocFactorMatrix,(L$4+1),FALSE)*$E2912</f>
        <v>0</v>
      </c>
      <c r="M2905" s="25">
        <f t="shared" ca="1" si="1307"/>
        <v>0</v>
      </c>
      <c r="N2905" s="25">
        <f ca="1">VLOOKUP(CONCATENATE($F2905," ",$G2905),AllocFactorMatrix,(N$4+1),FALSE)*$E2912</f>
        <v>0</v>
      </c>
      <c r="O2905" s="25">
        <f ca="1">VLOOKUP(CONCATENATE($F2905," ",$G2905),AllocFactorMatrix,(O$4+1),FALSE)*$E2912</f>
        <v>0</v>
      </c>
      <c r="P2905" s="25">
        <f ca="1">VLOOKUP(CONCATENATE($F2905," ",$G2905),AllocFactorMatrix,(P$4+1),FALSE)*$E2912</f>
        <v>0</v>
      </c>
      <c r="Q2905" s="25">
        <f ca="1">VLOOKUP(CONCATENATE($F2905," ",$G2905),AllocFactorMatrix,(Q$4+1),FALSE)*$E2912</f>
        <v>0</v>
      </c>
      <c r="R2905" s="25">
        <f ca="1">SUBTOTAL(9,N2905:Q2905)</f>
        <v>0</v>
      </c>
      <c r="S2905" s="25">
        <f ca="1">VLOOKUP(CONCATENATE($F2905," ",$G2905),AllocFactorMatrix,(S$4+1),FALSE)*$E2912</f>
        <v>0</v>
      </c>
      <c r="T2905" s="25">
        <f ca="1">VLOOKUP(CONCATENATE($F2905," ",$G2905),AllocFactorMatrix,(T$4+1),FALSE)*$E2912</f>
        <v>0</v>
      </c>
      <c r="U2905" s="25">
        <f ca="1">VLOOKUP(CONCATENATE($F2905," ",$G2905),AllocFactorMatrix,(U$4+1),FALSE)*$E2912</f>
        <v>0</v>
      </c>
      <c r="V2905" s="25">
        <f ca="1">VLOOKUP(CONCATENATE($F2905," ",$G2905),AllocFactorMatrix,(V$4+1),FALSE)*$E2912</f>
        <v>0</v>
      </c>
      <c r="W2905" s="25">
        <f ca="1">SUBTOTAL(9,S2905:V2905)</f>
        <v>0</v>
      </c>
      <c r="X2905" s="25">
        <f ca="1">VLOOKUP(CONCATENATE($F2905," ",$G2905),AllocFactorMatrix,(X$4+1),FALSE)*$E2912</f>
        <v>0</v>
      </c>
      <c r="Y2905" s="25">
        <f ca="1">VLOOKUP(CONCATENATE($F2905," ",$G2905),AllocFactorMatrix,(Y$4+1),FALSE)*$E2912</f>
        <v>0</v>
      </c>
      <c r="Z2905" s="25">
        <f t="shared" ca="1" si="1308"/>
        <v>0</v>
      </c>
      <c r="AA2905" s="25">
        <f ca="1">VLOOKUP(CONCATENATE($F2905," ",$G2905),AllocFactorMatrix,(AA$4+1),FALSE)*$E2912</f>
        <v>0</v>
      </c>
      <c r="AB2905" s="25">
        <f ca="1">VLOOKUP(CONCATENATE($F2905," ",$G2905),AllocFactorMatrix,(AB$4+1),FALSE)*$E2912</f>
        <v>0</v>
      </c>
      <c r="AC2905" s="25">
        <f ca="1">VLOOKUP(CONCATENATE($F2905," ",$G2905),AllocFactorMatrix,(AC$4+1),FALSE)*$E2912</f>
        <v>0</v>
      </c>
    </row>
    <row r="2906" spans="4:29" hidden="1" outlineLevel="1">
      <c r="F2906" s="61" t="str">
        <f>F2912</f>
        <v>RB_GUP</v>
      </c>
      <c r="G2906" s="20" t="str">
        <f>$G$9</f>
        <v>BULKTRAN</v>
      </c>
      <c r="H2906" s="24">
        <f t="shared" ca="1" si="1317"/>
        <v>0</v>
      </c>
      <c r="I2906" s="25">
        <f ca="1">VLOOKUP(CONCATENATE($F2906," ",$G2906),AllocFactorMatrix,(I$4+1),FALSE)*$E2912</f>
        <v>0</v>
      </c>
      <c r="J2906" s="25">
        <f ca="1">VLOOKUP(CONCATENATE($F2906," ",$G2906),AllocFactorMatrix,(J$4+1),FALSE)*$E2912</f>
        <v>0</v>
      </c>
      <c r="K2906" s="25">
        <f ca="1">VLOOKUP(CONCATENATE($F2906," ",$G2906),AllocFactorMatrix,(K$4+1),FALSE)*$E2912</f>
        <v>0</v>
      </c>
      <c r="L2906" s="25">
        <f ca="1">VLOOKUP(CONCATENATE($F2906," ",$G2906),AllocFactorMatrix,(L$4+1),FALSE)*$E2912</f>
        <v>0</v>
      </c>
      <c r="M2906" s="25">
        <f t="shared" ca="1" si="1307"/>
        <v>0</v>
      </c>
      <c r="N2906" s="25">
        <f ca="1">VLOOKUP(CONCATENATE($F2906," ",$G2906),AllocFactorMatrix,(N$4+1),FALSE)*$E2912</f>
        <v>0</v>
      </c>
      <c r="O2906" s="25">
        <f ca="1">VLOOKUP(CONCATENATE($F2906," ",$G2906),AllocFactorMatrix,(O$4+1),FALSE)*$E2912</f>
        <v>0</v>
      </c>
      <c r="P2906" s="25">
        <f ca="1">VLOOKUP(CONCATENATE($F2906," ",$G2906),AllocFactorMatrix,(P$4+1),FALSE)*$E2912</f>
        <v>0</v>
      </c>
      <c r="Q2906" s="25">
        <f ca="1">VLOOKUP(CONCATENATE($F2906," ",$G2906),AllocFactorMatrix,(Q$4+1),FALSE)*$E2912</f>
        <v>0</v>
      </c>
      <c r="R2906" s="25">
        <f t="shared" ref="R2906:R2912" ca="1" si="1322">SUBTOTAL(9,N2906:Q2906)</f>
        <v>0</v>
      </c>
      <c r="S2906" s="25">
        <f ca="1">VLOOKUP(CONCATENATE($F2906," ",$G2906),AllocFactorMatrix,(S$4+1),FALSE)*$E2912</f>
        <v>0</v>
      </c>
      <c r="T2906" s="25">
        <f ca="1">VLOOKUP(CONCATENATE($F2906," ",$G2906),AllocFactorMatrix,(T$4+1),FALSE)*$E2912</f>
        <v>0</v>
      </c>
      <c r="U2906" s="25">
        <f ca="1">VLOOKUP(CONCATENATE($F2906," ",$G2906),AllocFactorMatrix,(U$4+1),FALSE)*$E2912</f>
        <v>0</v>
      </c>
      <c r="V2906" s="25">
        <f ca="1">VLOOKUP(CONCATENATE($F2906," ",$G2906),AllocFactorMatrix,(V$4+1),FALSE)*$E2912</f>
        <v>0</v>
      </c>
      <c r="W2906" s="25">
        <f t="shared" ref="W2906:W2912" ca="1" si="1323">SUBTOTAL(9,S2906:V2906)</f>
        <v>0</v>
      </c>
      <c r="X2906" s="25">
        <f ca="1">VLOOKUP(CONCATENATE($F2906," ",$G2906),AllocFactorMatrix,(X$4+1),FALSE)*$E2912</f>
        <v>0</v>
      </c>
      <c r="Y2906" s="25">
        <f ca="1">VLOOKUP(CONCATENATE($F2906," ",$G2906),AllocFactorMatrix,(Y$4+1),FALSE)*$E2912</f>
        <v>0</v>
      </c>
      <c r="Z2906" s="25">
        <f t="shared" ca="1" si="1308"/>
        <v>0</v>
      </c>
      <c r="AA2906" s="25">
        <f ca="1">VLOOKUP(CONCATENATE($F2906," ",$G2906),AllocFactorMatrix,(AA$4+1),FALSE)*$E2912</f>
        <v>0</v>
      </c>
      <c r="AB2906" s="25">
        <f ca="1">VLOOKUP(CONCATENATE($F2906," ",$G2906),AllocFactorMatrix,(AB$4+1),FALSE)*$E2912</f>
        <v>0</v>
      </c>
      <c r="AC2906" s="25">
        <f ca="1">VLOOKUP(CONCATENATE($F2906," ",$G2906),AllocFactorMatrix,(AC$4+1),FALSE)*$E2912</f>
        <v>0</v>
      </c>
    </row>
    <row r="2907" spans="4:29" hidden="1" outlineLevel="1">
      <c r="F2907" s="61" t="str">
        <f>F2912</f>
        <v>RB_GUP</v>
      </c>
      <c r="G2907" s="20" t="str">
        <f>$G$10</f>
        <v>SUBTRAN</v>
      </c>
      <c r="H2907" s="24">
        <f t="shared" ca="1" si="1317"/>
        <v>0</v>
      </c>
      <c r="I2907" s="25">
        <f ca="1">VLOOKUP(CONCATENATE($F2907," ",$G2907),AllocFactorMatrix,(I$4+1),FALSE)*$E2912</f>
        <v>0</v>
      </c>
      <c r="J2907" s="25">
        <f ca="1">VLOOKUP(CONCATENATE($F2907," ",$G2907),AllocFactorMatrix,(J$4+1),FALSE)*$E2912</f>
        <v>0</v>
      </c>
      <c r="K2907" s="25">
        <f ca="1">VLOOKUP(CONCATENATE($F2907," ",$G2907),AllocFactorMatrix,(K$4+1),FALSE)*$E2912</f>
        <v>0</v>
      </c>
      <c r="L2907" s="25">
        <f ca="1">VLOOKUP(CONCATENATE($F2907," ",$G2907),AllocFactorMatrix,(L$4+1),FALSE)*$E2912</f>
        <v>0</v>
      </c>
      <c r="M2907" s="25">
        <f t="shared" ca="1" si="1307"/>
        <v>0</v>
      </c>
      <c r="N2907" s="25">
        <f ca="1">VLOOKUP(CONCATENATE($F2907," ",$G2907),AllocFactorMatrix,(N$4+1),FALSE)*$E2912</f>
        <v>0</v>
      </c>
      <c r="O2907" s="25">
        <f ca="1">VLOOKUP(CONCATENATE($F2907," ",$G2907),AllocFactorMatrix,(O$4+1),FALSE)*$E2912</f>
        <v>0</v>
      </c>
      <c r="P2907" s="25">
        <f ca="1">VLOOKUP(CONCATENATE($F2907," ",$G2907),AllocFactorMatrix,(P$4+1),FALSE)*$E2912</f>
        <v>0</v>
      </c>
      <c r="Q2907" s="25">
        <f ca="1">VLOOKUP(CONCATENATE($F2907," ",$G2907),AllocFactorMatrix,(Q$4+1),FALSE)*$E2912</f>
        <v>0</v>
      </c>
      <c r="R2907" s="25">
        <f t="shared" ca="1" si="1322"/>
        <v>0</v>
      </c>
      <c r="S2907" s="25">
        <f ca="1">VLOOKUP(CONCATENATE($F2907," ",$G2907),AllocFactorMatrix,(S$4+1),FALSE)*$E2912</f>
        <v>0</v>
      </c>
      <c r="T2907" s="25">
        <f ca="1">VLOOKUP(CONCATENATE($F2907," ",$G2907),AllocFactorMatrix,(T$4+1),FALSE)*$E2912</f>
        <v>0</v>
      </c>
      <c r="U2907" s="25">
        <f ca="1">VLOOKUP(CONCATENATE($F2907," ",$G2907),AllocFactorMatrix,(U$4+1),FALSE)*$E2912</f>
        <v>0</v>
      </c>
      <c r="V2907" s="25">
        <f ca="1">VLOOKUP(CONCATENATE($F2907," ",$G2907),AllocFactorMatrix,(V$4+1),FALSE)*$E2912</f>
        <v>0</v>
      </c>
      <c r="W2907" s="25">
        <f t="shared" ca="1" si="1323"/>
        <v>0</v>
      </c>
      <c r="X2907" s="25">
        <f ca="1">VLOOKUP(CONCATENATE($F2907," ",$G2907),AllocFactorMatrix,(X$4+1),FALSE)*$E2912</f>
        <v>0</v>
      </c>
      <c r="Y2907" s="25">
        <f ca="1">VLOOKUP(CONCATENATE($F2907," ",$G2907),AllocFactorMatrix,(Y$4+1),FALSE)*$E2912</f>
        <v>0</v>
      </c>
      <c r="Z2907" s="25">
        <f t="shared" ca="1" si="1308"/>
        <v>0</v>
      </c>
      <c r="AA2907" s="25">
        <f ca="1">VLOOKUP(CONCATENATE($F2907," ",$G2907),AllocFactorMatrix,(AA$4+1),FALSE)*$E2912</f>
        <v>0</v>
      </c>
      <c r="AB2907" s="25">
        <f ca="1">VLOOKUP(CONCATENATE($F2907," ",$G2907),AllocFactorMatrix,(AB$4+1),FALSE)*$E2912</f>
        <v>0</v>
      </c>
      <c r="AC2907" s="25">
        <f ca="1">VLOOKUP(CONCATENATE($F2907," ",$G2907),AllocFactorMatrix,(AC$4+1),FALSE)*$E2912</f>
        <v>0</v>
      </c>
    </row>
    <row r="2908" spans="4:29" hidden="1" outlineLevel="1">
      <c r="F2908" s="61" t="str">
        <f>F2912</f>
        <v>RB_GUP</v>
      </c>
      <c r="G2908" s="20" t="str">
        <f>$G$11</f>
        <v>DISTPRI</v>
      </c>
      <c r="H2908" s="24">
        <f t="shared" ca="1" si="1317"/>
        <v>0</v>
      </c>
      <c r="I2908" s="25">
        <f ca="1">VLOOKUP(CONCATENATE($F2908," ",$G2908),AllocFactorMatrix,(I$4+1),FALSE)*$E2912</f>
        <v>0</v>
      </c>
      <c r="J2908" s="25">
        <f ca="1">VLOOKUP(CONCATENATE($F2908," ",$G2908),AllocFactorMatrix,(J$4+1),FALSE)*$E2912</f>
        <v>0</v>
      </c>
      <c r="K2908" s="25">
        <f ca="1">VLOOKUP(CONCATENATE($F2908," ",$G2908),AllocFactorMatrix,(K$4+1),FALSE)*$E2912</f>
        <v>0</v>
      </c>
      <c r="L2908" s="25">
        <f ca="1">VLOOKUP(CONCATENATE($F2908," ",$G2908),AllocFactorMatrix,(L$4+1),FALSE)*$E2912</f>
        <v>0</v>
      </c>
      <c r="M2908" s="25">
        <f t="shared" ca="1" si="1307"/>
        <v>0</v>
      </c>
      <c r="N2908" s="25">
        <f ca="1">VLOOKUP(CONCATENATE($F2908," ",$G2908),AllocFactorMatrix,(N$4+1),FALSE)*$E2912</f>
        <v>0</v>
      </c>
      <c r="O2908" s="25">
        <f ca="1">VLOOKUP(CONCATENATE($F2908," ",$G2908),AllocFactorMatrix,(O$4+1),FALSE)*$E2912</f>
        <v>0</v>
      </c>
      <c r="P2908" s="25">
        <f ca="1">VLOOKUP(CONCATENATE($F2908," ",$G2908),AllocFactorMatrix,(P$4+1),FALSE)*$E2912</f>
        <v>0</v>
      </c>
      <c r="Q2908" s="25">
        <f ca="1">VLOOKUP(CONCATENATE($F2908," ",$G2908),AllocFactorMatrix,(Q$4+1),FALSE)*$E2912</f>
        <v>0</v>
      </c>
      <c r="R2908" s="25">
        <f t="shared" ca="1" si="1322"/>
        <v>0</v>
      </c>
      <c r="S2908" s="25">
        <f ca="1">VLOOKUP(CONCATENATE($F2908," ",$G2908),AllocFactorMatrix,(S$4+1),FALSE)*$E2912</f>
        <v>0</v>
      </c>
      <c r="T2908" s="25">
        <f ca="1">VLOOKUP(CONCATENATE($F2908," ",$G2908),AllocFactorMatrix,(T$4+1),FALSE)*$E2912</f>
        <v>0</v>
      </c>
      <c r="U2908" s="25">
        <f ca="1">VLOOKUP(CONCATENATE($F2908," ",$G2908),AllocFactorMatrix,(U$4+1),FALSE)*$E2912</f>
        <v>0</v>
      </c>
      <c r="V2908" s="25">
        <f ca="1">VLOOKUP(CONCATENATE($F2908," ",$G2908),AllocFactorMatrix,(V$4+1),FALSE)*$E2912</f>
        <v>0</v>
      </c>
      <c r="W2908" s="25">
        <f t="shared" ca="1" si="1323"/>
        <v>0</v>
      </c>
      <c r="X2908" s="25">
        <f ca="1">VLOOKUP(CONCATENATE($F2908," ",$G2908),AllocFactorMatrix,(X$4+1),FALSE)*$E2912</f>
        <v>0</v>
      </c>
      <c r="Y2908" s="25">
        <f ca="1">VLOOKUP(CONCATENATE($F2908," ",$G2908),AllocFactorMatrix,(Y$4+1),FALSE)*$E2912</f>
        <v>0</v>
      </c>
      <c r="Z2908" s="25">
        <f t="shared" ca="1" si="1308"/>
        <v>0</v>
      </c>
      <c r="AA2908" s="25">
        <f ca="1">VLOOKUP(CONCATENATE($F2908," ",$G2908),AllocFactorMatrix,(AA$4+1),FALSE)*$E2912</f>
        <v>0</v>
      </c>
      <c r="AB2908" s="25">
        <f ca="1">VLOOKUP(CONCATENATE($F2908," ",$G2908),AllocFactorMatrix,(AB$4+1),FALSE)*$E2912</f>
        <v>0</v>
      </c>
      <c r="AC2908" s="25">
        <f ca="1">VLOOKUP(CONCATENATE($F2908," ",$G2908),AllocFactorMatrix,(AC$4+1),FALSE)*$E2912</f>
        <v>0</v>
      </c>
    </row>
    <row r="2909" spans="4:29" hidden="1" outlineLevel="1">
      <c r="F2909" s="61" t="str">
        <f>F2912</f>
        <v>RB_GUP</v>
      </c>
      <c r="G2909" s="20" t="str">
        <f>$G$12</f>
        <v>DISTSEC</v>
      </c>
      <c r="H2909" s="24">
        <f t="shared" ca="1" si="1317"/>
        <v>0</v>
      </c>
      <c r="I2909" s="25">
        <f ca="1">VLOOKUP(CONCATENATE($F2909," ",$G2909),AllocFactorMatrix,(I$4+1),FALSE)*$E2912</f>
        <v>0</v>
      </c>
      <c r="J2909" s="25">
        <f ca="1">VLOOKUP(CONCATENATE($F2909," ",$G2909),AllocFactorMatrix,(J$4+1),FALSE)*$E2912</f>
        <v>0</v>
      </c>
      <c r="K2909" s="25">
        <f ca="1">VLOOKUP(CONCATENATE($F2909," ",$G2909),AllocFactorMatrix,(K$4+1),FALSE)*$E2912</f>
        <v>0</v>
      </c>
      <c r="L2909" s="25">
        <f ca="1">VLOOKUP(CONCATENATE($F2909," ",$G2909),AllocFactorMatrix,(L$4+1),FALSE)*$E2912</f>
        <v>0</v>
      </c>
      <c r="M2909" s="25">
        <f t="shared" ca="1" si="1307"/>
        <v>0</v>
      </c>
      <c r="N2909" s="25">
        <f ca="1">VLOOKUP(CONCATENATE($F2909," ",$G2909),AllocFactorMatrix,(N$4+1),FALSE)*$E2912</f>
        <v>0</v>
      </c>
      <c r="O2909" s="25">
        <f ca="1">VLOOKUP(CONCATENATE($F2909," ",$G2909),AllocFactorMatrix,(O$4+1),FALSE)*$E2912</f>
        <v>0</v>
      </c>
      <c r="P2909" s="25">
        <f ca="1">VLOOKUP(CONCATENATE($F2909," ",$G2909),AllocFactorMatrix,(P$4+1),FALSE)*$E2912</f>
        <v>0</v>
      </c>
      <c r="Q2909" s="25">
        <f ca="1">VLOOKUP(CONCATENATE($F2909," ",$G2909),AllocFactorMatrix,(Q$4+1),FALSE)*$E2912</f>
        <v>0</v>
      </c>
      <c r="R2909" s="25">
        <f t="shared" ca="1" si="1322"/>
        <v>0</v>
      </c>
      <c r="S2909" s="25">
        <f ca="1">VLOOKUP(CONCATENATE($F2909," ",$G2909),AllocFactorMatrix,(S$4+1),FALSE)*$E2912</f>
        <v>0</v>
      </c>
      <c r="T2909" s="25">
        <f ca="1">VLOOKUP(CONCATENATE($F2909," ",$G2909),AllocFactorMatrix,(T$4+1),FALSE)*$E2912</f>
        <v>0</v>
      </c>
      <c r="U2909" s="25">
        <f ca="1">VLOOKUP(CONCATENATE($F2909," ",$G2909),AllocFactorMatrix,(U$4+1),FALSE)*$E2912</f>
        <v>0</v>
      </c>
      <c r="V2909" s="25">
        <f ca="1">VLOOKUP(CONCATENATE($F2909," ",$G2909),AllocFactorMatrix,(V$4+1),FALSE)*$E2912</f>
        <v>0</v>
      </c>
      <c r="W2909" s="25">
        <f t="shared" ca="1" si="1323"/>
        <v>0</v>
      </c>
      <c r="X2909" s="25">
        <f ca="1">VLOOKUP(CONCATENATE($F2909," ",$G2909),AllocFactorMatrix,(X$4+1),FALSE)*$E2912</f>
        <v>0</v>
      </c>
      <c r="Y2909" s="25">
        <f ca="1">VLOOKUP(CONCATENATE($F2909," ",$G2909),AllocFactorMatrix,(Y$4+1),FALSE)*$E2912</f>
        <v>0</v>
      </c>
      <c r="Z2909" s="25">
        <f t="shared" ca="1" si="1308"/>
        <v>0</v>
      </c>
      <c r="AA2909" s="25">
        <f ca="1">VLOOKUP(CONCATENATE($F2909," ",$G2909),AllocFactorMatrix,(AA$4+1),FALSE)*$E2912</f>
        <v>0</v>
      </c>
      <c r="AB2909" s="25">
        <f ca="1">VLOOKUP(CONCATENATE($F2909," ",$G2909),AllocFactorMatrix,(AB$4+1),FALSE)*$E2912</f>
        <v>0</v>
      </c>
      <c r="AC2909" s="25">
        <f ca="1">VLOOKUP(CONCATENATE($F2909," ",$G2909),AllocFactorMatrix,(AC$4+1),FALSE)*$E2912</f>
        <v>0</v>
      </c>
    </row>
    <row r="2910" spans="4:29" hidden="1" outlineLevel="1">
      <c r="F2910" s="61" t="str">
        <f>F2912</f>
        <v>RB_GUP</v>
      </c>
      <c r="G2910" s="20" t="str">
        <f>$G$13</f>
        <v>ENERGY</v>
      </c>
      <c r="H2910" s="24">
        <f t="shared" ca="1" si="1317"/>
        <v>0</v>
      </c>
      <c r="I2910" s="25">
        <f ca="1">VLOOKUP(CONCATENATE($F2910," ",$G2910),AllocFactorMatrix,(I$4+1),FALSE)*$E2912</f>
        <v>0</v>
      </c>
      <c r="J2910" s="25">
        <f ca="1">VLOOKUP(CONCATENATE($F2910," ",$G2910),AllocFactorMatrix,(J$4+1),FALSE)*$E2912</f>
        <v>0</v>
      </c>
      <c r="K2910" s="25">
        <f ca="1">VLOOKUP(CONCATENATE($F2910," ",$G2910),AllocFactorMatrix,(K$4+1),FALSE)*$E2912</f>
        <v>0</v>
      </c>
      <c r="L2910" s="25">
        <f ca="1">VLOOKUP(CONCATENATE($F2910," ",$G2910),AllocFactorMatrix,(L$4+1),FALSE)*$E2912</f>
        <v>0</v>
      </c>
      <c r="M2910" s="25">
        <f t="shared" ca="1" si="1307"/>
        <v>0</v>
      </c>
      <c r="N2910" s="25">
        <f ca="1">VLOOKUP(CONCATENATE($F2910," ",$G2910),AllocFactorMatrix,(N$4+1),FALSE)*$E2912</f>
        <v>0</v>
      </c>
      <c r="O2910" s="25">
        <f ca="1">VLOOKUP(CONCATENATE($F2910," ",$G2910),AllocFactorMatrix,(O$4+1),FALSE)*$E2912</f>
        <v>0</v>
      </c>
      <c r="P2910" s="25">
        <f ca="1">VLOOKUP(CONCATENATE($F2910," ",$G2910),AllocFactorMatrix,(P$4+1),FALSE)*$E2912</f>
        <v>0</v>
      </c>
      <c r="Q2910" s="25">
        <f ca="1">VLOOKUP(CONCATENATE($F2910," ",$G2910),AllocFactorMatrix,(Q$4+1),FALSE)*$E2912</f>
        <v>0</v>
      </c>
      <c r="R2910" s="25">
        <f t="shared" ca="1" si="1322"/>
        <v>0</v>
      </c>
      <c r="S2910" s="25">
        <f ca="1">VLOOKUP(CONCATENATE($F2910," ",$G2910),AllocFactorMatrix,(S$4+1),FALSE)*$E2912</f>
        <v>0</v>
      </c>
      <c r="T2910" s="25">
        <f ca="1">VLOOKUP(CONCATENATE($F2910," ",$G2910),AllocFactorMatrix,(T$4+1),FALSE)*$E2912</f>
        <v>0</v>
      </c>
      <c r="U2910" s="25">
        <f ca="1">VLOOKUP(CONCATENATE($F2910," ",$G2910),AllocFactorMatrix,(U$4+1),FALSE)*$E2912</f>
        <v>0</v>
      </c>
      <c r="V2910" s="25">
        <f ca="1">VLOOKUP(CONCATENATE($F2910," ",$G2910),AllocFactorMatrix,(V$4+1),FALSE)*$E2912</f>
        <v>0</v>
      </c>
      <c r="W2910" s="25">
        <f t="shared" ca="1" si="1323"/>
        <v>0</v>
      </c>
      <c r="X2910" s="25">
        <f ca="1">VLOOKUP(CONCATENATE($F2910," ",$G2910),AllocFactorMatrix,(X$4+1),FALSE)*$E2912</f>
        <v>0</v>
      </c>
      <c r="Y2910" s="25">
        <f ca="1">VLOOKUP(CONCATENATE($F2910," ",$G2910),AllocFactorMatrix,(Y$4+1),FALSE)*$E2912</f>
        <v>0</v>
      </c>
      <c r="Z2910" s="25">
        <f t="shared" ca="1" si="1308"/>
        <v>0</v>
      </c>
      <c r="AA2910" s="25">
        <f ca="1">VLOOKUP(CONCATENATE($F2910," ",$G2910),AllocFactorMatrix,(AA$4+1),FALSE)*$E2912</f>
        <v>0</v>
      </c>
      <c r="AB2910" s="25">
        <f ca="1">VLOOKUP(CONCATENATE($F2910," ",$G2910),AllocFactorMatrix,(AB$4+1),FALSE)*$E2912</f>
        <v>0</v>
      </c>
      <c r="AC2910" s="25">
        <f ca="1">VLOOKUP(CONCATENATE($F2910," ",$G2910),AllocFactorMatrix,(AC$4+1),FALSE)*$E2912</f>
        <v>0</v>
      </c>
    </row>
    <row r="2911" spans="4:29" hidden="1" outlineLevel="1">
      <c r="F2911" s="61" t="str">
        <f>F2912</f>
        <v>RB_GUP</v>
      </c>
      <c r="G2911" s="20" t="str">
        <f>$G$14</f>
        <v>CUSTOMER</v>
      </c>
      <c r="H2911" s="24">
        <f t="shared" ca="1" si="1317"/>
        <v>0</v>
      </c>
      <c r="I2911" s="25">
        <f ca="1">VLOOKUP(CONCATENATE($F2911," ",$G2911),AllocFactorMatrix,(I$4+1),FALSE)*$E2912</f>
        <v>0</v>
      </c>
      <c r="J2911" s="25">
        <f ca="1">VLOOKUP(CONCATENATE($F2911," ",$G2911),AllocFactorMatrix,(J$4+1),FALSE)*$E2912</f>
        <v>0</v>
      </c>
      <c r="K2911" s="25">
        <f ca="1">VLOOKUP(CONCATENATE($F2911," ",$G2911),AllocFactorMatrix,(K$4+1),FALSE)*$E2912</f>
        <v>0</v>
      </c>
      <c r="L2911" s="25">
        <f ca="1">VLOOKUP(CONCATENATE($F2911," ",$G2911),AllocFactorMatrix,(L$4+1),FALSE)*$E2912</f>
        <v>0</v>
      </c>
      <c r="M2911" s="25">
        <f t="shared" ca="1" si="1307"/>
        <v>0</v>
      </c>
      <c r="N2911" s="25">
        <f ca="1">VLOOKUP(CONCATENATE($F2911," ",$G2911),AllocFactorMatrix,(N$4+1),FALSE)*$E2912</f>
        <v>0</v>
      </c>
      <c r="O2911" s="25">
        <f ca="1">VLOOKUP(CONCATENATE($F2911," ",$G2911),AllocFactorMatrix,(O$4+1),FALSE)*$E2912</f>
        <v>0</v>
      </c>
      <c r="P2911" s="25">
        <f ca="1">VLOOKUP(CONCATENATE($F2911," ",$G2911),AllocFactorMatrix,(P$4+1),FALSE)*$E2912</f>
        <v>0</v>
      </c>
      <c r="Q2911" s="25">
        <f ca="1">VLOOKUP(CONCATENATE($F2911," ",$G2911),AllocFactorMatrix,(Q$4+1),FALSE)*$E2912</f>
        <v>0</v>
      </c>
      <c r="R2911" s="25">
        <f t="shared" ca="1" si="1322"/>
        <v>0</v>
      </c>
      <c r="S2911" s="25">
        <f ca="1">VLOOKUP(CONCATENATE($F2911," ",$G2911),AllocFactorMatrix,(S$4+1),FALSE)*$E2912</f>
        <v>0</v>
      </c>
      <c r="T2911" s="25">
        <f ca="1">VLOOKUP(CONCATENATE($F2911," ",$G2911),AllocFactorMatrix,(T$4+1),FALSE)*$E2912</f>
        <v>0</v>
      </c>
      <c r="U2911" s="25">
        <f ca="1">VLOOKUP(CONCATENATE($F2911," ",$G2911),AllocFactorMatrix,(U$4+1),FALSE)*$E2912</f>
        <v>0</v>
      </c>
      <c r="V2911" s="25">
        <f ca="1">VLOOKUP(CONCATENATE($F2911," ",$G2911),AllocFactorMatrix,(V$4+1),FALSE)*$E2912</f>
        <v>0</v>
      </c>
      <c r="W2911" s="25">
        <f t="shared" ca="1" si="1323"/>
        <v>0</v>
      </c>
      <c r="X2911" s="25">
        <f ca="1">VLOOKUP(CONCATENATE($F2911," ",$G2911),AllocFactorMatrix,(X$4+1),FALSE)*$E2912</f>
        <v>0</v>
      </c>
      <c r="Y2911" s="25">
        <f ca="1">VLOOKUP(CONCATENATE($F2911," ",$G2911),AllocFactorMatrix,(Y$4+1),FALSE)*$E2912</f>
        <v>0</v>
      </c>
      <c r="Z2911" s="25">
        <f t="shared" ca="1" si="1308"/>
        <v>0</v>
      </c>
      <c r="AA2911" s="25">
        <f ca="1">VLOOKUP(CONCATENATE($F2911," ",$G2911),AllocFactorMatrix,(AA$4+1),FALSE)*$E2912</f>
        <v>0</v>
      </c>
      <c r="AB2911" s="25">
        <f ca="1">VLOOKUP(CONCATENATE($F2911," ",$G2911),AllocFactorMatrix,(AB$4+1),FALSE)*$E2912</f>
        <v>0</v>
      </c>
      <c r="AC2911" s="25">
        <f ca="1">VLOOKUP(CONCATENATE($F2911," ",$G2911),AllocFactorMatrix,(AC$4+1),FALSE)*$E2912</f>
        <v>0</v>
      </c>
    </row>
    <row r="2912" spans="4:29" collapsed="1">
      <c r="D2912" s="20" t="s">
        <v>439</v>
      </c>
      <c r="E2912" s="22">
        <v>0</v>
      </c>
      <c r="F2912" s="61" t="s">
        <v>73</v>
      </c>
      <c r="G2912" s="20" t="str">
        <f>$G$15</f>
        <v>TOTAL</v>
      </c>
      <c r="H2912" s="24">
        <f t="shared" ca="1" si="1317"/>
        <v>0</v>
      </c>
      <c r="I2912" s="25">
        <f ca="1">VLOOKUP(CONCATENATE($F2912," ",$G2912),AllocFactorMatrix,(I$4+1),FALSE)*$E2912</f>
        <v>0</v>
      </c>
      <c r="J2912" s="25">
        <f ca="1">VLOOKUP(CONCATENATE($F2912," ",$G2912),AllocFactorMatrix,(J$4+1),FALSE)*$E2912</f>
        <v>0</v>
      </c>
      <c r="K2912" s="25">
        <f ca="1">VLOOKUP(CONCATENATE($F2912," ",$G2912),AllocFactorMatrix,(K$4+1),FALSE)*$E2912</f>
        <v>0</v>
      </c>
      <c r="L2912" s="25">
        <f ca="1">VLOOKUP(CONCATENATE($F2912," ",$G2912),AllocFactorMatrix,(L$4+1),FALSE)*$E2912</f>
        <v>0</v>
      </c>
      <c r="M2912" s="25">
        <f t="shared" ca="1" si="1307"/>
        <v>0</v>
      </c>
      <c r="N2912" s="25">
        <f ca="1">VLOOKUP(CONCATENATE($F2912," ",$G2912),AllocFactorMatrix,(N$4+1),FALSE)*$E2912</f>
        <v>0</v>
      </c>
      <c r="O2912" s="25">
        <f ca="1">VLOOKUP(CONCATENATE($F2912," ",$G2912),AllocFactorMatrix,(O$4+1),FALSE)*$E2912</f>
        <v>0</v>
      </c>
      <c r="P2912" s="25">
        <f ca="1">VLOOKUP(CONCATENATE($F2912," ",$G2912),AllocFactorMatrix,(P$4+1),FALSE)*$E2912</f>
        <v>0</v>
      </c>
      <c r="Q2912" s="25">
        <f ca="1">VLOOKUP(CONCATENATE($F2912," ",$G2912),AllocFactorMatrix,(Q$4+1),FALSE)*$E2912</f>
        <v>0</v>
      </c>
      <c r="R2912" s="25">
        <f t="shared" ca="1" si="1322"/>
        <v>0</v>
      </c>
      <c r="S2912" s="25">
        <f ca="1">VLOOKUP(CONCATENATE($F2912," ",$G2912),AllocFactorMatrix,(S$4+1),FALSE)*$E2912</f>
        <v>0</v>
      </c>
      <c r="T2912" s="25">
        <f ca="1">VLOOKUP(CONCATENATE($F2912," ",$G2912),AllocFactorMatrix,(T$4+1),FALSE)*$E2912</f>
        <v>0</v>
      </c>
      <c r="U2912" s="25">
        <f ca="1">VLOOKUP(CONCATENATE($F2912," ",$G2912),AllocFactorMatrix,(U$4+1),FALSE)*$E2912</f>
        <v>0</v>
      </c>
      <c r="V2912" s="25">
        <f ca="1">VLOOKUP(CONCATENATE($F2912," ",$G2912),AllocFactorMatrix,(V$4+1),FALSE)*$E2912</f>
        <v>0</v>
      </c>
      <c r="W2912" s="25">
        <f t="shared" ca="1" si="1323"/>
        <v>0</v>
      </c>
      <c r="X2912" s="25">
        <f ca="1">VLOOKUP(CONCATENATE($F2912," ",$G2912),AllocFactorMatrix,(X$4+1),FALSE)*$E2912</f>
        <v>0</v>
      </c>
      <c r="Y2912" s="25">
        <f ca="1">VLOOKUP(CONCATENATE($F2912," ",$G2912),AllocFactorMatrix,(Y$4+1),FALSE)*$E2912</f>
        <v>0</v>
      </c>
      <c r="Z2912" s="25">
        <f t="shared" ca="1" si="1308"/>
        <v>0</v>
      </c>
      <c r="AA2912" s="25">
        <f ca="1">VLOOKUP(CONCATENATE($F2912," ",$G2912),AllocFactorMatrix,(AA$4+1),FALSE)*$E2912</f>
        <v>0</v>
      </c>
      <c r="AB2912" s="25">
        <f ca="1">VLOOKUP(CONCATENATE($F2912," ",$G2912),AllocFactorMatrix,(AB$4+1),FALSE)*$E2912</f>
        <v>0</v>
      </c>
      <c r="AC2912" s="25">
        <f ca="1">VLOOKUP(CONCATENATE($F2912," ",$G2912),AllocFactorMatrix,(AC$4+1),FALSE)*$E2912</f>
        <v>0</v>
      </c>
    </row>
    <row r="2913" spans="4:29" hidden="1" outlineLevel="1">
      <c r="F2913" s="61" t="str">
        <f>F2920</f>
        <v>RB_GUP</v>
      </c>
      <c r="G2913" s="20" t="str">
        <f>$G$8</f>
        <v>PRODUCTION</v>
      </c>
      <c r="H2913" s="24">
        <f t="shared" ca="1" si="1317"/>
        <v>0</v>
      </c>
      <c r="I2913" s="25">
        <f ca="1">VLOOKUP(CONCATENATE($F2913," ",$G2913),AllocFactorMatrix,(I$4+1),FALSE)*$E2920</f>
        <v>0</v>
      </c>
      <c r="J2913" s="25">
        <f ca="1">VLOOKUP(CONCATENATE($F2913," ",$G2913),AllocFactorMatrix,(J$4+1),FALSE)*$E2920</f>
        <v>0</v>
      </c>
      <c r="K2913" s="25">
        <f ca="1">VLOOKUP(CONCATENATE($F2913," ",$G2913),AllocFactorMatrix,(K$4+1),FALSE)*$E2920</f>
        <v>0</v>
      </c>
      <c r="L2913" s="25">
        <f ca="1">VLOOKUP(CONCATENATE($F2913," ",$G2913),AllocFactorMatrix,(L$4+1),FALSE)*$E2920</f>
        <v>0</v>
      </c>
      <c r="M2913" s="25">
        <f t="shared" ref="M2913:M2920" ca="1" si="1324">SUBTOTAL(9,J2913:L2913)</f>
        <v>0</v>
      </c>
      <c r="N2913" s="25">
        <f ca="1">VLOOKUP(CONCATENATE($F2913," ",$G2913),AllocFactorMatrix,(N$4+1),FALSE)*$E2920</f>
        <v>0</v>
      </c>
      <c r="O2913" s="25">
        <f ca="1">VLOOKUP(CONCATENATE($F2913," ",$G2913),AllocFactorMatrix,(O$4+1),FALSE)*$E2920</f>
        <v>0</v>
      </c>
      <c r="P2913" s="25">
        <f ca="1">VLOOKUP(CONCATENATE($F2913," ",$G2913),AllocFactorMatrix,(P$4+1),FALSE)*$E2920</f>
        <v>0</v>
      </c>
      <c r="Q2913" s="25">
        <f ca="1">VLOOKUP(CONCATENATE($F2913," ",$G2913),AllocFactorMatrix,(Q$4+1),FALSE)*$E2920</f>
        <v>0</v>
      </c>
      <c r="R2913" s="25">
        <f ca="1">SUBTOTAL(9,N2913:Q2913)</f>
        <v>0</v>
      </c>
      <c r="S2913" s="25">
        <f ca="1">VLOOKUP(CONCATENATE($F2913," ",$G2913),AllocFactorMatrix,(S$4+1),FALSE)*$E2920</f>
        <v>0</v>
      </c>
      <c r="T2913" s="25">
        <f ca="1">VLOOKUP(CONCATENATE($F2913," ",$G2913),AllocFactorMatrix,(T$4+1),FALSE)*$E2920</f>
        <v>0</v>
      </c>
      <c r="U2913" s="25">
        <f ca="1">VLOOKUP(CONCATENATE($F2913," ",$G2913),AllocFactorMatrix,(U$4+1),FALSE)*$E2920</f>
        <v>0</v>
      </c>
      <c r="V2913" s="25">
        <f ca="1">VLOOKUP(CONCATENATE($F2913," ",$G2913),AllocFactorMatrix,(V$4+1),FALSE)*$E2920</f>
        <v>0</v>
      </c>
      <c r="W2913" s="25">
        <f ca="1">SUBTOTAL(9,S2913:V2913)</f>
        <v>0</v>
      </c>
      <c r="X2913" s="25">
        <f ca="1">VLOOKUP(CONCATENATE($F2913," ",$G2913),AllocFactorMatrix,(X$4+1),FALSE)*$E2920</f>
        <v>0</v>
      </c>
      <c r="Y2913" s="25">
        <f ca="1">VLOOKUP(CONCATENATE($F2913," ",$G2913),AllocFactorMatrix,(Y$4+1),FALSE)*$E2920</f>
        <v>0</v>
      </c>
      <c r="Z2913" s="25">
        <f t="shared" ref="Z2913:Z2920" ca="1" si="1325">SUBTOTAL(9,X2913:Y2913)</f>
        <v>0</v>
      </c>
      <c r="AA2913" s="25">
        <f ca="1">VLOOKUP(CONCATENATE($F2913," ",$G2913),AllocFactorMatrix,(AA$4+1),FALSE)*$E2920</f>
        <v>0</v>
      </c>
      <c r="AB2913" s="25">
        <f ca="1">VLOOKUP(CONCATENATE($F2913," ",$G2913),AllocFactorMatrix,(AB$4+1),FALSE)*$E2920</f>
        <v>0</v>
      </c>
      <c r="AC2913" s="25">
        <f ca="1">VLOOKUP(CONCATENATE($F2913," ",$G2913),AllocFactorMatrix,(AC$4+1),FALSE)*$E2920</f>
        <v>0</v>
      </c>
    </row>
    <row r="2914" spans="4:29" hidden="1" outlineLevel="1">
      <c r="F2914" s="61" t="str">
        <f>F2920</f>
        <v>RB_GUP</v>
      </c>
      <c r="G2914" s="20" t="str">
        <f>$G$9</f>
        <v>BULKTRAN</v>
      </c>
      <c r="H2914" s="24">
        <f t="shared" ca="1" si="1317"/>
        <v>0</v>
      </c>
      <c r="I2914" s="25">
        <f ca="1">VLOOKUP(CONCATENATE($F2914," ",$G2914),AllocFactorMatrix,(I$4+1),FALSE)*$E2920</f>
        <v>0</v>
      </c>
      <c r="J2914" s="25">
        <f ca="1">VLOOKUP(CONCATENATE($F2914," ",$G2914),AllocFactorMatrix,(J$4+1),FALSE)*$E2920</f>
        <v>0</v>
      </c>
      <c r="K2914" s="25">
        <f ca="1">VLOOKUP(CONCATENATE($F2914," ",$G2914),AllocFactorMatrix,(K$4+1),FALSE)*$E2920</f>
        <v>0</v>
      </c>
      <c r="L2914" s="25">
        <f ca="1">VLOOKUP(CONCATENATE($F2914," ",$G2914),AllocFactorMatrix,(L$4+1),FALSE)*$E2920</f>
        <v>0</v>
      </c>
      <c r="M2914" s="25">
        <f t="shared" ca="1" si="1324"/>
        <v>0</v>
      </c>
      <c r="N2914" s="25">
        <f ca="1">VLOOKUP(CONCATENATE($F2914," ",$G2914),AllocFactorMatrix,(N$4+1),FALSE)*$E2920</f>
        <v>0</v>
      </c>
      <c r="O2914" s="25">
        <f ca="1">VLOOKUP(CONCATENATE($F2914," ",$G2914),AllocFactorMatrix,(O$4+1),FALSE)*$E2920</f>
        <v>0</v>
      </c>
      <c r="P2914" s="25">
        <f ca="1">VLOOKUP(CONCATENATE($F2914," ",$G2914),AllocFactorMatrix,(P$4+1),FALSE)*$E2920</f>
        <v>0</v>
      </c>
      <c r="Q2914" s="25">
        <f ca="1">VLOOKUP(CONCATENATE($F2914," ",$G2914),AllocFactorMatrix,(Q$4+1),FALSE)*$E2920</f>
        <v>0</v>
      </c>
      <c r="R2914" s="25">
        <f t="shared" ref="R2914:R2920" ca="1" si="1326">SUBTOTAL(9,N2914:Q2914)</f>
        <v>0</v>
      </c>
      <c r="S2914" s="25">
        <f ca="1">VLOOKUP(CONCATENATE($F2914," ",$G2914),AllocFactorMatrix,(S$4+1),FALSE)*$E2920</f>
        <v>0</v>
      </c>
      <c r="T2914" s="25">
        <f ca="1">VLOOKUP(CONCATENATE($F2914," ",$G2914),AllocFactorMatrix,(T$4+1),FALSE)*$E2920</f>
        <v>0</v>
      </c>
      <c r="U2914" s="25">
        <f ca="1">VLOOKUP(CONCATENATE($F2914," ",$G2914),AllocFactorMatrix,(U$4+1),FALSE)*$E2920</f>
        <v>0</v>
      </c>
      <c r="V2914" s="25">
        <f ca="1">VLOOKUP(CONCATENATE($F2914," ",$G2914),AllocFactorMatrix,(V$4+1),FALSE)*$E2920</f>
        <v>0</v>
      </c>
      <c r="W2914" s="25">
        <f t="shared" ref="W2914:W2920" ca="1" si="1327">SUBTOTAL(9,S2914:V2914)</f>
        <v>0</v>
      </c>
      <c r="X2914" s="25">
        <f ca="1">VLOOKUP(CONCATENATE($F2914," ",$G2914),AllocFactorMatrix,(X$4+1),FALSE)*$E2920</f>
        <v>0</v>
      </c>
      <c r="Y2914" s="25">
        <f ca="1">VLOOKUP(CONCATENATE($F2914," ",$G2914),AllocFactorMatrix,(Y$4+1),FALSE)*$E2920</f>
        <v>0</v>
      </c>
      <c r="Z2914" s="25">
        <f t="shared" ca="1" si="1325"/>
        <v>0</v>
      </c>
      <c r="AA2914" s="25">
        <f ca="1">VLOOKUP(CONCATENATE($F2914," ",$G2914),AllocFactorMatrix,(AA$4+1),FALSE)*$E2920</f>
        <v>0</v>
      </c>
      <c r="AB2914" s="25">
        <f ca="1">VLOOKUP(CONCATENATE($F2914," ",$G2914),AllocFactorMatrix,(AB$4+1),FALSE)*$E2920</f>
        <v>0</v>
      </c>
      <c r="AC2914" s="25">
        <f ca="1">VLOOKUP(CONCATENATE($F2914," ",$G2914),AllocFactorMatrix,(AC$4+1),FALSE)*$E2920</f>
        <v>0</v>
      </c>
    </row>
    <row r="2915" spans="4:29" hidden="1" outlineLevel="1">
      <c r="F2915" s="61" t="str">
        <f>F2920</f>
        <v>RB_GUP</v>
      </c>
      <c r="G2915" s="20" t="str">
        <f>$G$10</f>
        <v>SUBTRAN</v>
      </c>
      <c r="H2915" s="24">
        <f t="shared" ca="1" si="1317"/>
        <v>0</v>
      </c>
      <c r="I2915" s="25">
        <f ca="1">VLOOKUP(CONCATENATE($F2915," ",$G2915),AllocFactorMatrix,(I$4+1),FALSE)*$E2920</f>
        <v>0</v>
      </c>
      <c r="J2915" s="25">
        <f ca="1">VLOOKUP(CONCATENATE($F2915," ",$G2915),AllocFactorMatrix,(J$4+1),FALSE)*$E2920</f>
        <v>0</v>
      </c>
      <c r="K2915" s="25">
        <f ca="1">VLOOKUP(CONCATENATE($F2915," ",$G2915),AllocFactorMatrix,(K$4+1),FALSE)*$E2920</f>
        <v>0</v>
      </c>
      <c r="L2915" s="25">
        <f ca="1">VLOOKUP(CONCATENATE($F2915," ",$G2915),AllocFactorMatrix,(L$4+1),FALSE)*$E2920</f>
        <v>0</v>
      </c>
      <c r="M2915" s="25">
        <f t="shared" ca="1" si="1324"/>
        <v>0</v>
      </c>
      <c r="N2915" s="25">
        <f ca="1">VLOOKUP(CONCATENATE($F2915," ",$G2915),AllocFactorMatrix,(N$4+1),FALSE)*$E2920</f>
        <v>0</v>
      </c>
      <c r="O2915" s="25">
        <f ca="1">VLOOKUP(CONCATENATE($F2915," ",$G2915),AllocFactorMatrix,(O$4+1),FALSE)*$E2920</f>
        <v>0</v>
      </c>
      <c r="P2915" s="25">
        <f ca="1">VLOOKUP(CONCATENATE($F2915," ",$G2915),AllocFactorMatrix,(P$4+1),FALSE)*$E2920</f>
        <v>0</v>
      </c>
      <c r="Q2915" s="25">
        <f ca="1">VLOOKUP(CONCATENATE($F2915," ",$G2915),AllocFactorMatrix,(Q$4+1),FALSE)*$E2920</f>
        <v>0</v>
      </c>
      <c r="R2915" s="25">
        <f t="shared" ca="1" si="1326"/>
        <v>0</v>
      </c>
      <c r="S2915" s="25">
        <f ca="1">VLOOKUP(CONCATENATE($F2915," ",$G2915),AllocFactorMatrix,(S$4+1),FALSE)*$E2920</f>
        <v>0</v>
      </c>
      <c r="T2915" s="25">
        <f ca="1">VLOOKUP(CONCATENATE($F2915," ",$G2915),AllocFactorMatrix,(T$4+1),FALSE)*$E2920</f>
        <v>0</v>
      </c>
      <c r="U2915" s="25">
        <f ca="1">VLOOKUP(CONCATENATE($F2915," ",$G2915),AllocFactorMatrix,(U$4+1),FALSE)*$E2920</f>
        <v>0</v>
      </c>
      <c r="V2915" s="25">
        <f ca="1">VLOOKUP(CONCATENATE($F2915," ",$G2915),AllocFactorMatrix,(V$4+1),FALSE)*$E2920</f>
        <v>0</v>
      </c>
      <c r="W2915" s="25">
        <f t="shared" ca="1" si="1327"/>
        <v>0</v>
      </c>
      <c r="X2915" s="25">
        <f ca="1">VLOOKUP(CONCATENATE($F2915," ",$G2915),AllocFactorMatrix,(X$4+1),FALSE)*$E2920</f>
        <v>0</v>
      </c>
      <c r="Y2915" s="25">
        <f ca="1">VLOOKUP(CONCATENATE($F2915," ",$G2915),AllocFactorMatrix,(Y$4+1),FALSE)*$E2920</f>
        <v>0</v>
      </c>
      <c r="Z2915" s="25">
        <f t="shared" ca="1" si="1325"/>
        <v>0</v>
      </c>
      <c r="AA2915" s="25">
        <f ca="1">VLOOKUP(CONCATENATE($F2915," ",$G2915),AllocFactorMatrix,(AA$4+1),FALSE)*$E2920</f>
        <v>0</v>
      </c>
      <c r="AB2915" s="25">
        <f ca="1">VLOOKUP(CONCATENATE($F2915," ",$G2915),AllocFactorMatrix,(AB$4+1),FALSE)*$E2920</f>
        <v>0</v>
      </c>
      <c r="AC2915" s="25">
        <f ca="1">VLOOKUP(CONCATENATE($F2915," ",$G2915),AllocFactorMatrix,(AC$4+1),FALSE)*$E2920</f>
        <v>0</v>
      </c>
    </row>
    <row r="2916" spans="4:29" hidden="1" outlineLevel="1">
      <c r="F2916" s="61" t="str">
        <f>F2920</f>
        <v>RB_GUP</v>
      </c>
      <c r="G2916" s="20" t="str">
        <f>$G$11</f>
        <v>DISTPRI</v>
      </c>
      <c r="H2916" s="24">
        <f t="shared" ca="1" si="1317"/>
        <v>0</v>
      </c>
      <c r="I2916" s="25">
        <f ca="1">VLOOKUP(CONCATENATE($F2916," ",$G2916),AllocFactorMatrix,(I$4+1),FALSE)*$E2920</f>
        <v>0</v>
      </c>
      <c r="J2916" s="25">
        <f ca="1">VLOOKUP(CONCATENATE($F2916," ",$G2916),AllocFactorMatrix,(J$4+1),FALSE)*$E2920</f>
        <v>0</v>
      </c>
      <c r="K2916" s="25">
        <f ca="1">VLOOKUP(CONCATENATE($F2916," ",$G2916),AllocFactorMatrix,(K$4+1),FALSE)*$E2920</f>
        <v>0</v>
      </c>
      <c r="L2916" s="25">
        <f ca="1">VLOOKUP(CONCATENATE($F2916," ",$G2916),AllocFactorMatrix,(L$4+1),FALSE)*$E2920</f>
        <v>0</v>
      </c>
      <c r="M2916" s="25">
        <f t="shared" ca="1" si="1324"/>
        <v>0</v>
      </c>
      <c r="N2916" s="25">
        <f ca="1">VLOOKUP(CONCATENATE($F2916," ",$G2916),AllocFactorMatrix,(N$4+1),FALSE)*$E2920</f>
        <v>0</v>
      </c>
      <c r="O2916" s="25">
        <f ca="1">VLOOKUP(CONCATENATE($F2916," ",$G2916),AllocFactorMatrix,(O$4+1),FALSE)*$E2920</f>
        <v>0</v>
      </c>
      <c r="P2916" s="25">
        <f ca="1">VLOOKUP(CONCATENATE($F2916," ",$G2916),AllocFactorMatrix,(P$4+1),FALSE)*$E2920</f>
        <v>0</v>
      </c>
      <c r="Q2916" s="25">
        <f ca="1">VLOOKUP(CONCATENATE($F2916," ",$G2916),AllocFactorMatrix,(Q$4+1),FALSE)*$E2920</f>
        <v>0</v>
      </c>
      <c r="R2916" s="25">
        <f t="shared" ca="1" si="1326"/>
        <v>0</v>
      </c>
      <c r="S2916" s="25">
        <f ca="1">VLOOKUP(CONCATENATE($F2916," ",$G2916),AllocFactorMatrix,(S$4+1),FALSE)*$E2920</f>
        <v>0</v>
      </c>
      <c r="T2916" s="25">
        <f ca="1">VLOOKUP(CONCATENATE($F2916," ",$G2916),AllocFactorMatrix,(T$4+1),FALSE)*$E2920</f>
        <v>0</v>
      </c>
      <c r="U2916" s="25">
        <f ca="1">VLOOKUP(CONCATENATE($F2916," ",$G2916),AllocFactorMatrix,(U$4+1),FALSE)*$E2920</f>
        <v>0</v>
      </c>
      <c r="V2916" s="25">
        <f ca="1">VLOOKUP(CONCATENATE($F2916," ",$G2916),AllocFactorMatrix,(V$4+1),FALSE)*$E2920</f>
        <v>0</v>
      </c>
      <c r="W2916" s="25">
        <f t="shared" ca="1" si="1327"/>
        <v>0</v>
      </c>
      <c r="X2916" s="25">
        <f ca="1">VLOOKUP(CONCATENATE($F2916," ",$G2916),AllocFactorMatrix,(X$4+1),FALSE)*$E2920</f>
        <v>0</v>
      </c>
      <c r="Y2916" s="25">
        <f ca="1">VLOOKUP(CONCATENATE($F2916," ",$G2916),AllocFactorMatrix,(Y$4+1),FALSE)*$E2920</f>
        <v>0</v>
      </c>
      <c r="Z2916" s="25">
        <f t="shared" ca="1" si="1325"/>
        <v>0</v>
      </c>
      <c r="AA2916" s="25">
        <f ca="1">VLOOKUP(CONCATENATE($F2916," ",$G2916),AllocFactorMatrix,(AA$4+1),FALSE)*$E2920</f>
        <v>0</v>
      </c>
      <c r="AB2916" s="25">
        <f ca="1">VLOOKUP(CONCATENATE($F2916," ",$G2916),AllocFactorMatrix,(AB$4+1),FALSE)*$E2920</f>
        <v>0</v>
      </c>
      <c r="AC2916" s="25">
        <f ca="1">VLOOKUP(CONCATENATE($F2916," ",$G2916),AllocFactorMatrix,(AC$4+1),FALSE)*$E2920</f>
        <v>0</v>
      </c>
    </row>
    <row r="2917" spans="4:29" hidden="1" outlineLevel="1">
      <c r="F2917" s="61" t="str">
        <f>F2920</f>
        <v>RB_GUP</v>
      </c>
      <c r="G2917" s="20" t="str">
        <f>$G$12</f>
        <v>DISTSEC</v>
      </c>
      <c r="H2917" s="24">
        <f t="shared" ca="1" si="1317"/>
        <v>0</v>
      </c>
      <c r="I2917" s="25">
        <f ca="1">VLOOKUP(CONCATENATE($F2917," ",$G2917),AllocFactorMatrix,(I$4+1),FALSE)*$E2920</f>
        <v>0</v>
      </c>
      <c r="J2917" s="25">
        <f ca="1">VLOOKUP(CONCATENATE($F2917," ",$G2917),AllocFactorMatrix,(J$4+1),FALSE)*$E2920</f>
        <v>0</v>
      </c>
      <c r="K2917" s="25">
        <f ca="1">VLOOKUP(CONCATENATE($F2917," ",$G2917),AllocFactorMatrix,(K$4+1),FALSE)*$E2920</f>
        <v>0</v>
      </c>
      <c r="L2917" s="25">
        <f ca="1">VLOOKUP(CONCATENATE($F2917," ",$G2917),AllocFactorMatrix,(L$4+1),FALSE)*$E2920</f>
        <v>0</v>
      </c>
      <c r="M2917" s="25">
        <f t="shared" ca="1" si="1324"/>
        <v>0</v>
      </c>
      <c r="N2917" s="25">
        <f ca="1">VLOOKUP(CONCATENATE($F2917," ",$G2917),AllocFactorMatrix,(N$4+1),FALSE)*$E2920</f>
        <v>0</v>
      </c>
      <c r="O2917" s="25">
        <f ca="1">VLOOKUP(CONCATENATE($F2917," ",$G2917),AllocFactorMatrix,(O$4+1),FALSE)*$E2920</f>
        <v>0</v>
      </c>
      <c r="P2917" s="25">
        <f ca="1">VLOOKUP(CONCATENATE($F2917," ",$G2917),AllocFactorMatrix,(P$4+1),FALSE)*$E2920</f>
        <v>0</v>
      </c>
      <c r="Q2917" s="25">
        <f ca="1">VLOOKUP(CONCATENATE($F2917," ",$G2917),AllocFactorMatrix,(Q$4+1),FALSE)*$E2920</f>
        <v>0</v>
      </c>
      <c r="R2917" s="25">
        <f t="shared" ca="1" si="1326"/>
        <v>0</v>
      </c>
      <c r="S2917" s="25">
        <f ca="1">VLOOKUP(CONCATENATE($F2917," ",$G2917),AllocFactorMatrix,(S$4+1),FALSE)*$E2920</f>
        <v>0</v>
      </c>
      <c r="T2917" s="25">
        <f ca="1">VLOOKUP(CONCATENATE($F2917," ",$G2917),AllocFactorMatrix,(T$4+1),FALSE)*$E2920</f>
        <v>0</v>
      </c>
      <c r="U2917" s="25">
        <f ca="1">VLOOKUP(CONCATENATE($F2917," ",$G2917),AllocFactorMatrix,(U$4+1),FALSE)*$E2920</f>
        <v>0</v>
      </c>
      <c r="V2917" s="25">
        <f ca="1">VLOOKUP(CONCATENATE($F2917," ",$G2917),AllocFactorMatrix,(V$4+1),FALSE)*$E2920</f>
        <v>0</v>
      </c>
      <c r="W2917" s="25">
        <f t="shared" ca="1" si="1327"/>
        <v>0</v>
      </c>
      <c r="X2917" s="25">
        <f ca="1">VLOOKUP(CONCATENATE($F2917," ",$G2917),AllocFactorMatrix,(X$4+1),FALSE)*$E2920</f>
        <v>0</v>
      </c>
      <c r="Y2917" s="25">
        <f ca="1">VLOOKUP(CONCATENATE($F2917," ",$G2917),AllocFactorMatrix,(Y$4+1),FALSE)*$E2920</f>
        <v>0</v>
      </c>
      <c r="Z2917" s="25">
        <f t="shared" ca="1" si="1325"/>
        <v>0</v>
      </c>
      <c r="AA2917" s="25">
        <f ca="1">VLOOKUP(CONCATENATE($F2917," ",$G2917),AllocFactorMatrix,(AA$4+1),FALSE)*$E2920</f>
        <v>0</v>
      </c>
      <c r="AB2917" s="25">
        <f ca="1">VLOOKUP(CONCATENATE($F2917," ",$G2917),AllocFactorMatrix,(AB$4+1),FALSE)*$E2920</f>
        <v>0</v>
      </c>
      <c r="AC2917" s="25">
        <f ca="1">VLOOKUP(CONCATENATE($F2917," ",$G2917),AllocFactorMatrix,(AC$4+1),FALSE)*$E2920</f>
        <v>0</v>
      </c>
    </row>
    <row r="2918" spans="4:29" hidden="1" outlineLevel="1">
      <c r="F2918" s="61" t="str">
        <f>F2920</f>
        <v>RB_GUP</v>
      </c>
      <c r="G2918" s="20" t="str">
        <f>$G$13</f>
        <v>ENERGY</v>
      </c>
      <c r="H2918" s="24">
        <f t="shared" ca="1" si="1317"/>
        <v>0</v>
      </c>
      <c r="I2918" s="25">
        <f ca="1">VLOOKUP(CONCATENATE($F2918," ",$G2918),AllocFactorMatrix,(I$4+1),FALSE)*$E2920</f>
        <v>0</v>
      </c>
      <c r="J2918" s="25">
        <f ca="1">VLOOKUP(CONCATENATE($F2918," ",$G2918),AllocFactorMatrix,(J$4+1),FALSE)*$E2920</f>
        <v>0</v>
      </c>
      <c r="K2918" s="25">
        <f ca="1">VLOOKUP(CONCATENATE($F2918," ",$G2918),AllocFactorMatrix,(K$4+1),FALSE)*$E2920</f>
        <v>0</v>
      </c>
      <c r="L2918" s="25">
        <f ca="1">VLOOKUP(CONCATENATE($F2918," ",$G2918),AllocFactorMatrix,(L$4+1),FALSE)*$E2920</f>
        <v>0</v>
      </c>
      <c r="M2918" s="25">
        <f t="shared" ca="1" si="1324"/>
        <v>0</v>
      </c>
      <c r="N2918" s="25">
        <f ca="1">VLOOKUP(CONCATENATE($F2918," ",$G2918),AllocFactorMatrix,(N$4+1),FALSE)*$E2920</f>
        <v>0</v>
      </c>
      <c r="O2918" s="25">
        <f ca="1">VLOOKUP(CONCATENATE($F2918," ",$G2918),AllocFactorMatrix,(O$4+1),FALSE)*$E2920</f>
        <v>0</v>
      </c>
      <c r="P2918" s="25">
        <f ca="1">VLOOKUP(CONCATENATE($F2918," ",$G2918),AllocFactorMatrix,(P$4+1),FALSE)*$E2920</f>
        <v>0</v>
      </c>
      <c r="Q2918" s="25">
        <f ca="1">VLOOKUP(CONCATENATE($F2918," ",$G2918),AllocFactorMatrix,(Q$4+1),FALSE)*$E2920</f>
        <v>0</v>
      </c>
      <c r="R2918" s="25">
        <f t="shared" ca="1" si="1326"/>
        <v>0</v>
      </c>
      <c r="S2918" s="25">
        <f ca="1">VLOOKUP(CONCATENATE($F2918," ",$G2918),AllocFactorMatrix,(S$4+1),FALSE)*$E2920</f>
        <v>0</v>
      </c>
      <c r="T2918" s="25">
        <f ca="1">VLOOKUP(CONCATENATE($F2918," ",$G2918),AllocFactorMatrix,(T$4+1),FALSE)*$E2920</f>
        <v>0</v>
      </c>
      <c r="U2918" s="25">
        <f ca="1">VLOOKUP(CONCATENATE($F2918," ",$G2918),AllocFactorMatrix,(U$4+1),FALSE)*$E2920</f>
        <v>0</v>
      </c>
      <c r="V2918" s="25">
        <f ca="1">VLOOKUP(CONCATENATE($F2918," ",$G2918),AllocFactorMatrix,(V$4+1),FALSE)*$E2920</f>
        <v>0</v>
      </c>
      <c r="W2918" s="25">
        <f t="shared" ca="1" si="1327"/>
        <v>0</v>
      </c>
      <c r="X2918" s="25">
        <f ca="1">VLOOKUP(CONCATENATE($F2918," ",$G2918),AllocFactorMatrix,(X$4+1),FALSE)*$E2920</f>
        <v>0</v>
      </c>
      <c r="Y2918" s="25">
        <f ca="1">VLOOKUP(CONCATENATE($F2918," ",$G2918),AllocFactorMatrix,(Y$4+1),FALSE)*$E2920</f>
        <v>0</v>
      </c>
      <c r="Z2918" s="25">
        <f t="shared" ca="1" si="1325"/>
        <v>0</v>
      </c>
      <c r="AA2918" s="25">
        <f ca="1">VLOOKUP(CONCATENATE($F2918," ",$G2918),AllocFactorMatrix,(AA$4+1),FALSE)*$E2920</f>
        <v>0</v>
      </c>
      <c r="AB2918" s="25">
        <f ca="1">VLOOKUP(CONCATENATE($F2918," ",$G2918),AllocFactorMatrix,(AB$4+1),FALSE)*$E2920</f>
        <v>0</v>
      </c>
      <c r="AC2918" s="25">
        <f ca="1">VLOOKUP(CONCATENATE($F2918," ",$G2918),AllocFactorMatrix,(AC$4+1),FALSE)*$E2920</f>
        <v>0</v>
      </c>
    </row>
    <row r="2919" spans="4:29" hidden="1" outlineLevel="1">
      <c r="F2919" s="61" t="str">
        <f>F2920</f>
        <v>RB_GUP</v>
      </c>
      <c r="G2919" s="20" t="str">
        <f>$G$14</f>
        <v>CUSTOMER</v>
      </c>
      <c r="H2919" s="24">
        <f t="shared" ca="1" si="1317"/>
        <v>0</v>
      </c>
      <c r="I2919" s="25">
        <f ca="1">VLOOKUP(CONCATENATE($F2919," ",$G2919),AllocFactorMatrix,(I$4+1),FALSE)*$E2920</f>
        <v>0</v>
      </c>
      <c r="J2919" s="25">
        <f ca="1">VLOOKUP(CONCATENATE($F2919," ",$G2919),AllocFactorMatrix,(J$4+1),FALSE)*$E2920</f>
        <v>0</v>
      </c>
      <c r="K2919" s="25">
        <f ca="1">VLOOKUP(CONCATENATE($F2919," ",$G2919),AllocFactorMatrix,(K$4+1),FALSE)*$E2920</f>
        <v>0</v>
      </c>
      <c r="L2919" s="25">
        <f ca="1">VLOOKUP(CONCATENATE($F2919," ",$G2919),AllocFactorMatrix,(L$4+1),FALSE)*$E2920</f>
        <v>0</v>
      </c>
      <c r="M2919" s="25">
        <f t="shared" ca="1" si="1324"/>
        <v>0</v>
      </c>
      <c r="N2919" s="25">
        <f ca="1">VLOOKUP(CONCATENATE($F2919," ",$G2919),AllocFactorMatrix,(N$4+1),FALSE)*$E2920</f>
        <v>0</v>
      </c>
      <c r="O2919" s="25">
        <f ca="1">VLOOKUP(CONCATENATE($F2919," ",$G2919),AllocFactorMatrix,(O$4+1),FALSE)*$E2920</f>
        <v>0</v>
      </c>
      <c r="P2919" s="25">
        <f ca="1">VLOOKUP(CONCATENATE($F2919," ",$G2919),AllocFactorMatrix,(P$4+1),FALSE)*$E2920</f>
        <v>0</v>
      </c>
      <c r="Q2919" s="25">
        <f ca="1">VLOOKUP(CONCATENATE($F2919," ",$G2919),AllocFactorMatrix,(Q$4+1),FALSE)*$E2920</f>
        <v>0</v>
      </c>
      <c r="R2919" s="25">
        <f t="shared" ca="1" si="1326"/>
        <v>0</v>
      </c>
      <c r="S2919" s="25">
        <f ca="1">VLOOKUP(CONCATENATE($F2919," ",$G2919),AllocFactorMatrix,(S$4+1),FALSE)*$E2920</f>
        <v>0</v>
      </c>
      <c r="T2919" s="25">
        <f ca="1">VLOOKUP(CONCATENATE($F2919," ",$G2919),AllocFactorMatrix,(T$4+1),FALSE)*$E2920</f>
        <v>0</v>
      </c>
      <c r="U2919" s="25">
        <f ca="1">VLOOKUP(CONCATENATE($F2919," ",$G2919),AllocFactorMatrix,(U$4+1),FALSE)*$E2920</f>
        <v>0</v>
      </c>
      <c r="V2919" s="25">
        <f ca="1">VLOOKUP(CONCATENATE($F2919," ",$G2919),AllocFactorMatrix,(V$4+1),FALSE)*$E2920</f>
        <v>0</v>
      </c>
      <c r="W2919" s="25">
        <f t="shared" ca="1" si="1327"/>
        <v>0</v>
      </c>
      <c r="X2919" s="25">
        <f ca="1">VLOOKUP(CONCATENATE($F2919," ",$G2919),AllocFactorMatrix,(X$4+1),FALSE)*$E2920</f>
        <v>0</v>
      </c>
      <c r="Y2919" s="25">
        <f ca="1">VLOOKUP(CONCATENATE($F2919," ",$G2919),AllocFactorMatrix,(Y$4+1),FALSE)*$E2920</f>
        <v>0</v>
      </c>
      <c r="Z2919" s="25">
        <f t="shared" ca="1" si="1325"/>
        <v>0</v>
      </c>
      <c r="AA2919" s="25">
        <f ca="1">VLOOKUP(CONCATENATE($F2919," ",$G2919),AllocFactorMatrix,(AA$4+1),FALSE)*$E2920</f>
        <v>0</v>
      </c>
      <c r="AB2919" s="25">
        <f ca="1">VLOOKUP(CONCATENATE($F2919," ",$G2919),AllocFactorMatrix,(AB$4+1),FALSE)*$E2920</f>
        <v>0</v>
      </c>
      <c r="AC2919" s="25">
        <f ca="1">VLOOKUP(CONCATENATE($F2919," ",$G2919),AllocFactorMatrix,(AC$4+1),FALSE)*$E2920</f>
        <v>0</v>
      </c>
    </row>
    <row r="2920" spans="4:29" collapsed="1">
      <c r="D2920" s="20" t="s">
        <v>246</v>
      </c>
      <c r="E2920" s="22">
        <v>0</v>
      </c>
      <c r="F2920" s="61" t="s">
        <v>73</v>
      </c>
      <c r="G2920" s="20" t="str">
        <f>$G$15</f>
        <v>TOTAL</v>
      </c>
      <c r="H2920" s="24">
        <f t="shared" ca="1" si="1317"/>
        <v>0</v>
      </c>
      <c r="I2920" s="25">
        <f ca="1">VLOOKUP(CONCATENATE($F2920," ",$G2920),AllocFactorMatrix,(I$4+1),FALSE)*$E2920</f>
        <v>0</v>
      </c>
      <c r="J2920" s="25">
        <f ca="1">VLOOKUP(CONCATENATE($F2920," ",$G2920),AllocFactorMatrix,(J$4+1),FALSE)*$E2920</f>
        <v>0</v>
      </c>
      <c r="K2920" s="25">
        <f ca="1">VLOOKUP(CONCATENATE($F2920," ",$G2920),AllocFactorMatrix,(K$4+1),FALSE)*$E2920</f>
        <v>0</v>
      </c>
      <c r="L2920" s="25">
        <f ca="1">VLOOKUP(CONCATENATE($F2920," ",$G2920),AllocFactorMatrix,(L$4+1),FALSE)*$E2920</f>
        <v>0</v>
      </c>
      <c r="M2920" s="25">
        <f t="shared" ca="1" si="1324"/>
        <v>0</v>
      </c>
      <c r="N2920" s="25">
        <f ca="1">VLOOKUP(CONCATENATE($F2920," ",$G2920),AllocFactorMatrix,(N$4+1),FALSE)*$E2920</f>
        <v>0</v>
      </c>
      <c r="O2920" s="25">
        <f ca="1">VLOOKUP(CONCATENATE($F2920," ",$G2920),AllocFactorMatrix,(O$4+1),FALSE)*$E2920</f>
        <v>0</v>
      </c>
      <c r="P2920" s="25">
        <f ca="1">VLOOKUP(CONCATENATE($F2920," ",$G2920),AllocFactorMatrix,(P$4+1),FALSE)*$E2920</f>
        <v>0</v>
      </c>
      <c r="Q2920" s="25">
        <f ca="1">VLOOKUP(CONCATENATE($F2920," ",$G2920),AllocFactorMatrix,(Q$4+1),FALSE)*$E2920</f>
        <v>0</v>
      </c>
      <c r="R2920" s="25">
        <f t="shared" ca="1" si="1326"/>
        <v>0</v>
      </c>
      <c r="S2920" s="25">
        <f ca="1">VLOOKUP(CONCATENATE($F2920," ",$G2920),AllocFactorMatrix,(S$4+1),FALSE)*$E2920</f>
        <v>0</v>
      </c>
      <c r="T2920" s="25">
        <f ca="1">VLOOKUP(CONCATENATE($F2920," ",$G2920),AllocFactorMatrix,(T$4+1),FALSE)*$E2920</f>
        <v>0</v>
      </c>
      <c r="U2920" s="25">
        <f ca="1">VLOOKUP(CONCATENATE($F2920," ",$G2920),AllocFactorMatrix,(U$4+1),FALSE)*$E2920</f>
        <v>0</v>
      </c>
      <c r="V2920" s="25">
        <f ca="1">VLOOKUP(CONCATENATE($F2920," ",$G2920),AllocFactorMatrix,(V$4+1),FALSE)*$E2920</f>
        <v>0</v>
      </c>
      <c r="W2920" s="25">
        <f t="shared" ca="1" si="1327"/>
        <v>0</v>
      </c>
      <c r="X2920" s="25">
        <f ca="1">VLOOKUP(CONCATENATE($F2920," ",$G2920),AllocFactorMatrix,(X$4+1),FALSE)*$E2920</f>
        <v>0</v>
      </c>
      <c r="Y2920" s="25">
        <f ca="1">VLOOKUP(CONCATENATE($F2920," ",$G2920),AllocFactorMatrix,(Y$4+1),FALSE)*$E2920</f>
        <v>0</v>
      </c>
      <c r="Z2920" s="25">
        <f t="shared" ca="1" si="1325"/>
        <v>0</v>
      </c>
      <c r="AA2920" s="25">
        <f ca="1">VLOOKUP(CONCATENATE($F2920," ",$G2920),AllocFactorMatrix,(AA$4+1),FALSE)*$E2920</f>
        <v>0</v>
      </c>
      <c r="AB2920" s="25">
        <f ca="1">VLOOKUP(CONCATENATE($F2920," ",$G2920),AllocFactorMatrix,(AB$4+1),FALSE)*$E2920</f>
        <v>0</v>
      </c>
      <c r="AC2920" s="25">
        <f ca="1">VLOOKUP(CONCATENATE($F2920," ",$G2920),AllocFactorMatrix,(AC$4+1),FALSE)*$E2920</f>
        <v>0</v>
      </c>
    </row>
    <row r="2921" spans="4:29" hidden="1" outlineLevel="1">
      <c r="F2921" s="61" t="str">
        <f>F2928</f>
        <v>FUELREV</v>
      </c>
      <c r="G2921" s="20" t="str">
        <f>$G$8</f>
        <v>PRODUCTION</v>
      </c>
      <c r="H2921" s="24">
        <f t="shared" si="1317"/>
        <v>0</v>
      </c>
      <c r="I2921" s="25">
        <f>VLOOKUP(CONCATENATE($F2921," ",$G2921),AllocFactorMatrix,(I$4+1),FALSE)*$E2928</f>
        <v>0</v>
      </c>
      <c r="J2921" s="25">
        <f>VLOOKUP(CONCATENATE($F2921," ",$G2921),AllocFactorMatrix,(J$4+1),FALSE)*$E2928</f>
        <v>0</v>
      </c>
      <c r="K2921" s="25">
        <f>VLOOKUP(CONCATENATE($F2921," ",$G2921),AllocFactorMatrix,(K$4+1),FALSE)*$E2928</f>
        <v>0</v>
      </c>
      <c r="L2921" s="25">
        <f>VLOOKUP(CONCATENATE($F2921," ",$G2921),AllocFactorMatrix,(L$4+1),FALSE)*$E2928</f>
        <v>0</v>
      </c>
      <c r="M2921" s="25">
        <f t="shared" si="1307"/>
        <v>0</v>
      </c>
      <c r="N2921" s="25">
        <f>VLOOKUP(CONCATENATE($F2921," ",$G2921),AllocFactorMatrix,(N$4+1),FALSE)*$E2928</f>
        <v>0</v>
      </c>
      <c r="O2921" s="25">
        <f>VLOOKUP(CONCATENATE($F2921," ",$G2921),AllocFactorMatrix,(O$4+1),FALSE)*$E2928</f>
        <v>0</v>
      </c>
      <c r="P2921" s="25">
        <f>VLOOKUP(CONCATENATE($F2921," ",$G2921),AllocFactorMatrix,(P$4+1),FALSE)*$E2928</f>
        <v>0</v>
      </c>
      <c r="Q2921" s="25">
        <f>VLOOKUP(CONCATENATE($F2921," ",$G2921),AllocFactorMatrix,(Q$4+1),FALSE)*$E2928</f>
        <v>0</v>
      </c>
      <c r="R2921" s="25">
        <f>SUBTOTAL(9,N2921:Q2921)</f>
        <v>0</v>
      </c>
      <c r="S2921" s="25">
        <f>VLOOKUP(CONCATENATE($F2921," ",$G2921),AllocFactorMatrix,(S$4+1),FALSE)*$E2928</f>
        <v>0</v>
      </c>
      <c r="T2921" s="25">
        <f>VLOOKUP(CONCATENATE($F2921," ",$G2921),AllocFactorMatrix,(T$4+1),FALSE)*$E2928</f>
        <v>0</v>
      </c>
      <c r="U2921" s="25">
        <f>VLOOKUP(CONCATENATE($F2921," ",$G2921),AllocFactorMatrix,(U$4+1),FALSE)*$E2928</f>
        <v>0</v>
      </c>
      <c r="V2921" s="25">
        <f>VLOOKUP(CONCATENATE($F2921," ",$G2921),AllocFactorMatrix,(V$4+1),FALSE)*$E2928</f>
        <v>0</v>
      </c>
      <c r="W2921" s="25">
        <f>SUBTOTAL(9,S2921:V2921)</f>
        <v>0</v>
      </c>
      <c r="X2921" s="25">
        <f>VLOOKUP(CONCATENATE($F2921," ",$G2921),AllocFactorMatrix,(X$4+1),FALSE)*$E2928</f>
        <v>0</v>
      </c>
      <c r="Y2921" s="25">
        <f>VLOOKUP(CONCATENATE($F2921," ",$G2921),AllocFactorMatrix,(Y$4+1),FALSE)*$E2928</f>
        <v>0</v>
      </c>
      <c r="Z2921" s="25">
        <f t="shared" si="1308"/>
        <v>0</v>
      </c>
      <c r="AA2921" s="25">
        <f>VLOOKUP(CONCATENATE($F2921," ",$G2921),AllocFactorMatrix,(AA$4+1),FALSE)*$E2928</f>
        <v>0</v>
      </c>
      <c r="AB2921" s="25">
        <f>VLOOKUP(CONCATENATE($F2921," ",$G2921),AllocFactorMatrix,(AB$4+1),FALSE)*$E2928</f>
        <v>0</v>
      </c>
      <c r="AC2921" s="25">
        <f>VLOOKUP(CONCATENATE($F2921," ",$G2921),AllocFactorMatrix,(AC$4+1),FALSE)*$E2928</f>
        <v>0</v>
      </c>
    </row>
    <row r="2922" spans="4:29" hidden="1" outlineLevel="1">
      <c r="F2922" s="61" t="str">
        <f>F2928</f>
        <v>FUELREV</v>
      </c>
      <c r="G2922" s="20" t="str">
        <f>$G$9</f>
        <v>BULKTRAN</v>
      </c>
      <c r="H2922" s="24">
        <f t="shared" si="1317"/>
        <v>0</v>
      </c>
      <c r="I2922" s="25">
        <f>VLOOKUP(CONCATENATE($F2922," ",$G2922),AllocFactorMatrix,(I$4+1),FALSE)*$E2928</f>
        <v>0</v>
      </c>
      <c r="J2922" s="25">
        <f>VLOOKUP(CONCATENATE($F2922," ",$G2922),AllocFactorMatrix,(J$4+1),FALSE)*$E2928</f>
        <v>0</v>
      </c>
      <c r="K2922" s="25">
        <f>VLOOKUP(CONCATENATE($F2922," ",$G2922),AllocFactorMatrix,(K$4+1),FALSE)*$E2928</f>
        <v>0</v>
      </c>
      <c r="L2922" s="25">
        <f>VLOOKUP(CONCATENATE($F2922," ",$G2922),AllocFactorMatrix,(L$4+1),FALSE)*$E2928</f>
        <v>0</v>
      </c>
      <c r="M2922" s="25">
        <f t="shared" si="1307"/>
        <v>0</v>
      </c>
      <c r="N2922" s="25">
        <f>VLOOKUP(CONCATENATE($F2922," ",$G2922),AllocFactorMatrix,(N$4+1),FALSE)*$E2928</f>
        <v>0</v>
      </c>
      <c r="O2922" s="25">
        <f>VLOOKUP(CONCATENATE($F2922," ",$G2922),AllocFactorMatrix,(O$4+1),FALSE)*$E2928</f>
        <v>0</v>
      </c>
      <c r="P2922" s="25">
        <f>VLOOKUP(CONCATENATE($F2922," ",$G2922),AllocFactorMatrix,(P$4+1),FALSE)*$E2928</f>
        <v>0</v>
      </c>
      <c r="Q2922" s="25">
        <f>VLOOKUP(CONCATENATE($F2922," ",$G2922),AllocFactorMatrix,(Q$4+1),FALSE)*$E2928</f>
        <v>0</v>
      </c>
      <c r="R2922" s="25">
        <f t="shared" ref="R2922:R2928" si="1328">SUBTOTAL(9,N2922:Q2922)</f>
        <v>0</v>
      </c>
      <c r="S2922" s="25">
        <f>VLOOKUP(CONCATENATE($F2922," ",$G2922),AllocFactorMatrix,(S$4+1),FALSE)*$E2928</f>
        <v>0</v>
      </c>
      <c r="T2922" s="25">
        <f>VLOOKUP(CONCATENATE($F2922," ",$G2922),AllocFactorMatrix,(T$4+1),FALSE)*$E2928</f>
        <v>0</v>
      </c>
      <c r="U2922" s="25">
        <f>VLOOKUP(CONCATENATE($F2922," ",$G2922),AllocFactorMatrix,(U$4+1),FALSE)*$E2928</f>
        <v>0</v>
      </c>
      <c r="V2922" s="25">
        <f>VLOOKUP(CONCATENATE($F2922," ",$G2922),AllocFactorMatrix,(V$4+1),FALSE)*$E2928</f>
        <v>0</v>
      </c>
      <c r="W2922" s="25">
        <f t="shared" ref="W2922:W2928" si="1329">SUBTOTAL(9,S2922:V2922)</f>
        <v>0</v>
      </c>
      <c r="X2922" s="25">
        <f>VLOOKUP(CONCATENATE($F2922," ",$G2922),AllocFactorMatrix,(X$4+1),FALSE)*$E2928</f>
        <v>0</v>
      </c>
      <c r="Y2922" s="25">
        <f>VLOOKUP(CONCATENATE($F2922," ",$G2922),AllocFactorMatrix,(Y$4+1),FALSE)*$E2928</f>
        <v>0</v>
      </c>
      <c r="Z2922" s="25">
        <f t="shared" si="1308"/>
        <v>0</v>
      </c>
      <c r="AA2922" s="25">
        <f>VLOOKUP(CONCATENATE($F2922," ",$G2922),AllocFactorMatrix,(AA$4+1),FALSE)*$E2928</f>
        <v>0</v>
      </c>
      <c r="AB2922" s="25">
        <f>VLOOKUP(CONCATENATE($F2922," ",$G2922),AllocFactorMatrix,(AB$4+1),FALSE)*$E2928</f>
        <v>0</v>
      </c>
      <c r="AC2922" s="25">
        <f>VLOOKUP(CONCATENATE($F2922," ",$G2922),AllocFactorMatrix,(AC$4+1),FALSE)*$E2928</f>
        <v>0</v>
      </c>
    </row>
    <row r="2923" spans="4:29" hidden="1" outlineLevel="1">
      <c r="F2923" s="61" t="str">
        <f>F2928</f>
        <v>FUELREV</v>
      </c>
      <c r="G2923" s="20" t="str">
        <f>$G$10</f>
        <v>SUBTRAN</v>
      </c>
      <c r="H2923" s="24">
        <f t="shared" si="1317"/>
        <v>0</v>
      </c>
      <c r="I2923" s="25">
        <f>VLOOKUP(CONCATENATE($F2923," ",$G2923),AllocFactorMatrix,(I$4+1),FALSE)*$E2928</f>
        <v>0</v>
      </c>
      <c r="J2923" s="25">
        <f>VLOOKUP(CONCATENATE($F2923," ",$G2923),AllocFactorMatrix,(J$4+1),FALSE)*$E2928</f>
        <v>0</v>
      </c>
      <c r="K2923" s="25">
        <f>VLOOKUP(CONCATENATE($F2923," ",$G2923),AllocFactorMatrix,(K$4+1),FALSE)*$E2928</f>
        <v>0</v>
      </c>
      <c r="L2923" s="25">
        <f>VLOOKUP(CONCATENATE($F2923," ",$G2923),AllocFactorMatrix,(L$4+1),FALSE)*$E2928</f>
        <v>0</v>
      </c>
      <c r="M2923" s="25">
        <f t="shared" si="1307"/>
        <v>0</v>
      </c>
      <c r="N2923" s="25">
        <f>VLOOKUP(CONCATENATE($F2923," ",$G2923),AllocFactorMatrix,(N$4+1),FALSE)*$E2928</f>
        <v>0</v>
      </c>
      <c r="O2923" s="25">
        <f>VLOOKUP(CONCATENATE($F2923," ",$G2923),AllocFactorMatrix,(O$4+1),FALSE)*$E2928</f>
        <v>0</v>
      </c>
      <c r="P2923" s="25">
        <f>VLOOKUP(CONCATENATE($F2923," ",$G2923),AllocFactorMatrix,(P$4+1),FALSE)*$E2928</f>
        <v>0</v>
      </c>
      <c r="Q2923" s="25">
        <f>VLOOKUP(CONCATENATE($F2923," ",$G2923),AllocFactorMatrix,(Q$4+1),FALSE)*$E2928</f>
        <v>0</v>
      </c>
      <c r="R2923" s="25">
        <f t="shared" si="1328"/>
        <v>0</v>
      </c>
      <c r="S2923" s="25">
        <f>VLOOKUP(CONCATENATE($F2923," ",$G2923),AllocFactorMatrix,(S$4+1),FALSE)*$E2928</f>
        <v>0</v>
      </c>
      <c r="T2923" s="25">
        <f>VLOOKUP(CONCATENATE($F2923," ",$G2923),AllocFactorMatrix,(T$4+1),FALSE)*$E2928</f>
        <v>0</v>
      </c>
      <c r="U2923" s="25">
        <f>VLOOKUP(CONCATENATE($F2923," ",$G2923),AllocFactorMatrix,(U$4+1),FALSE)*$E2928</f>
        <v>0</v>
      </c>
      <c r="V2923" s="25">
        <f>VLOOKUP(CONCATENATE($F2923," ",$G2923),AllocFactorMatrix,(V$4+1),FALSE)*$E2928</f>
        <v>0</v>
      </c>
      <c r="W2923" s="25">
        <f t="shared" si="1329"/>
        <v>0</v>
      </c>
      <c r="X2923" s="25">
        <f>VLOOKUP(CONCATENATE($F2923," ",$G2923),AllocFactorMatrix,(X$4+1),FALSE)*$E2928</f>
        <v>0</v>
      </c>
      <c r="Y2923" s="25">
        <f>VLOOKUP(CONCATENATE($F2923," ",$G2923),AllocFactorMatrix,(Y$4+1),FALSE)*$E2928</f>
        <v>0</v>
      </c>
      <c r="Z2923" s="25">
        <f t="shared" si="1308"/>
        <v>0</v>
      </c>
      <c r="AA2923" s="25">
        <f>VLOOKUP(CONCATENATE($F2923," ",$G2923),AllocFactorMatrix,(AA$4+1),FALSE)*$E2928</f>
        <v>0</v>
      </c>
      <c r="AB2923" s="25">
        <f>VLOOKUP(CONCATENATE($F2923," ",$G2923),AllocFactorMatrix,(AB$4+1),FALSE)*$E2928</f>
        <v>0</v>
      </c>
      <c r="AC2923" s="25">
        <f>VLOOKUP(CONCATENATE($F2923," ",$G2923),AllocFactorMatrix,(AC$4+1),FALSE)*$E2928</f>
        <v>0</v>
      </c>
    </row>
    <row r="2924" spans="4:29" hidden="1" outlineLevel="1">
      <c r="F2924" s="61" t="str">
        <f>F2928</f>
        <v>FUELREV</v>
      </c>
      <c r="G2924" s="20" t="str">
        <f>$G$11</f>
        <v>DISTPRI</v>
      </c>
      <c r="H2924" s="24">
        <f t="shared" si="1317"/>
        <v>0</v>
      </c>
      <c r="I2924" s="25">
        <f>VLOOKUP(CONCATENATE($F2924," ",$G2924),AllocFactorMatrix,(I$4+1),FALSE)*$E2928</f>
        <v>0</v>
      </c>
      <c r="J2924" s="25">
        <f>VLOOKUP(CONCATENATE($F2924," ",$G2924),AllocFactorMatrix,(J$4+1),FALSE)*$E2928</f>
        <v>0</v>
      </c>
      <c r="K2924" s="25">
        <f>VLOOKUP(CONCATENATE($F2924," ",$G2924),AllocFactorMatrix,(K$4+1),FALSE)*$E2928</f>
        <v>0</v>
      </c>
      <c r="L2924" s="25">
        <f>VLOOKUP(CONCATENATE($F2924," ",$G2924),AllocFactorMatrix,(L$4+1),FALSE)*$E2928</f>
        <v>0</v>
      </c>
      <c r="M2924" s="25">
        <f t="shared" si="1307"/>
        <v>0</v>
      </c>
      <c r="N2924" s="25">
        <f>VLOOKUP(CONCATENATE($F2924," ",$G2924),AllocFactorMatrix,(N$4+1),FALSE)*$E2928</f>
        <v>0</v>
      </c>
      <c r="O2924" s="25">
        <f>VLOOKUP(CONCATENATE($F2924," ",$G2924),AllocFactorMatrix,(O$4+1),FALSE)*$E2928</f>
        <v>0</v>
      </c>
      <c r="P2924" s="25">
        <f>VLOOKUP(CONCATENATE($F2924," ",$G2924),AllocFactorMatrix,(P$4+1),FALSE)*$E2928</f>
        <v>0</v>
      </c>
      <c r="Q2924" s="25">
        <f>VLOOKUP(CONCATENATE($F2924," ",$G2924),AllocFactorMatrix,(Q$4+1),FALSE)*$E2928</f>
        <v>0</v>
      </c>
      <c r="R2924" s="25">
        <f t="shared" si="1328"/>
        <v>0</v>
      </c>
      <c r="S2924" s="25">
        <f>VLOOKUP(CONCATENATE($F2924," ",$G2924),AllocFactorMatrix,(S$4+1),FALSE)*$E2928</f>
        <v>0</v>
      </c>
      <c r="T2924" s="25">
        <f>VLOOKUP(CONCATENATE($F2924," ",$G2924),AllocFactorMatrix,(T$4+1),FALSE)*$E2928</f>
        <v>0</v>
      </c>
      <c r="U2924" s="25">
        <f>VLOOKUP(CONCATENATE($F2924," ",$G2924),AllocFactorMatrix,(U$4+1),FALSE)*$E2928</f>
        <v>0</v>
      </c>
      <c r="V2924" s="25">
        <f>VLOOKUP(CONCATENATE($F2924," ",$G2924),AllocFactorMatrix,(V$4+1),FALSE)*$E2928</f>
        <v>0</v>
      </c>
      <c r="W2924" s="25">
        <f t="shared" si="1329"/>
        <v>0</v>
      </c>
      <c r="X2924" s="25">
        <f>VLOOKUP(CONCATENATE($F2924," ",$G2924),AllocFactorMatrix,(X$4+1),FALSE)*$E2928</f>
        <v>0</v>
      </c>
      <c r="Y2924" s="25">
        <f>VLOOKUP(CONCATENATE($F2924," ",$G2924),AllocFactorMatrix,(Y$4+1),FALSE)*$E2928</f>
        <v>0</v>
      </c>
      <c r="Z2924" s="25">
        <f t="shared" si="1308"/>
        <v>0</v>
      </c>
      <c r="AA2924" s="25">
        <f>VLOOKUP(CONCATENATE($F2924," ",$G2924),AllocFactorMatrix,(AA$4+1),FALSE)*$E2928</f>
        <v>0</v>
      </c>
      <c r="AB2924" s="25">
        <f>VLOOKUP(CONCATENATE($F2924," ",$G2924),AllocFactorMatrix,(AB$4+1),FALSE)*$E2928</f>
        <v>0</v>
      </c>
      <c r="AC2924" s="25">
        <f>VLOOKUP(CONCATENATE($F2924," ",$G2924),AllocFactorMatrix,(AC$4+1),FALSE)*$E2928</f>
        <v>0</v>
      </c>
    </row>
    <row r="2925" spans="4:29" hidden="1" outlineLevel="1">
      <c r="F2925" s="61" t="str">
        <f>F2928</f>
        <v>FUELREV</v>
      </c>
      <c r="G2925" s="20" t="str">
        <f>$G$12</f>
        <v>DISTSEC</v>
      </c>
      <c r="H2925" s="24">
        <f t="shared" si="1317"/>
        <v>0</v>
      </c>
      <c r="I2925" s="25">
        <f>VLOOKUP(CONCATENATE($F2925," ",$G2925),AllocFactorMatrix,(I$4+1),FALSE)*$E2928</f>
        <v>0</v>
      </c>
      <c r="J2925" s="25">
        <f>VLOOKUP(CONCATENATE($F2925," ",$G2925),AllocFactorMatrix,(J$4+1),FALSE)*$E2928</f>
        <v>0</v>
      </c>
      <c r="K2925" s="25">
        <f>VLOOKUP(CONCATENATE($F2925," ",$G2925),AllocFactorMatrix,(K$4+1),FALSE)*$E2928</f>
        <v>0</v>
      </c>
      <c r="L2925" s="25">
        <f>VLOOKUP(CONCATENATE($F2925," ",$G2925),AllocFactorMatrix,(L$4+1),FALSE)*$E2928</f>
        <v>0</v>
      </c>
      <c r="M2925" s="25">
        <f t="shared" si="1307"/>
        <v>0</v>
      </c>
      <c r="N2925" s="25">
        <f>VLOOKUP(CONCATENATE($F2925," ",$G2925),AllocFactorMatrix,(N$4+1),FALSE)*$E2928</f>
        <v>0</v>
      </c>
      <c r="O2925" s="25">
        <f>VLOOKUP(CONCATENATE($F2925," ",$G2925),AllocFactorMatrix,(O$4+1),FALSE)*$E2928</f>
        <v>0</v>
      </c>
      <c r="P2925" s="25">
        <f>VLOOKUP(CONCATENATE($F2925," ",$G2925),AllocFactorMatrix,(P$4+1),FALSE)*$E2928</f>
        <v>0</v>
      </c>
      <c r="Q2925" s="25">
        <f>VLOOKUP(CONCATENATE($F2925," ",$G2925),AllocFactorMatrix,(Q$4+1),FALSE)*$E2928</f>
        <v>0</v>
      </c>
      <c r="R2925" s="25">
        <f t="shared" si="1328"/>
        <v>0</v>
      </c>
      <c r="S2925" s="25">
        <f>VLOOKUP(CONCATENATE($F2925," ",$G2925),AllocFactorMatrix,(S$4+1),FALSE)*$E2928</f>
        <v>0</v>
      </c>
      <c r="T2925" s="25">
        <f>VLOOKUP(CONCATENATE($F2925," ",$G2925),AllocFactorMatrix,(T$4+1),FALSE)*$E2928</f>
        <v>0</v>
      </c>
      <c r="U2925" s="25">
        <f>VLOOKUP(CONCATENATE($F2925," ",$G2925),AllocFactorMatrix,(U$4+1),FALSE)*$E2928</f>
        <v>0</v>
      </c>
      <c r="V2925" s="25">
        <f>VLOOKUP(CONCATENATE($F2925," ",$G2925),AllocFactorMatrix,(V$4+1),FALSE)*$E2928</f>
        <v>0</v>
      </c>
      <c r="W2925" s="25">
        <f t="shared" si="1329"/>
        <v>0</v>
      </c>
      <c r="X2925" s="25">
        <f>VLOOKUP(CONCATENATE($F2925," ",$G2925),AllocFactorMatrix,(X$4+1),FALSE)*$E2928</f>
        <v>0</v>
      </c>
      <c r="Y2925" s="25">
        <f>VLOOKUP(CONCATENATE($F2925," ",$G2925),AllocFactorMatrix,(Y$4+1),FALSE)*$E2928</f>
        <v>0</v>
      </c>
      <c r="Z2925" s="25">
        <f t="shared" si="1308"/>
        <v>0</v>
      </c>
      <c r="AA2925" s="25">
        <f>VLOOKUP(CONCATENATE($F2925," ",$G2925),AllocFactorMatrix,(AA$4+1),FALSE)*$E2928</f>
        <v>0</v>
      </c>
      <c r="AB2925" s="25">
        <f>VLOOKUP(CONCATENATE($F2925," ",$G2925),AllocFactorMatrix,(AB$4+1),FALSE)*$E2928</f>
        <v>0</v>
      </c>
      <c r="AC2925" s="25">
        <f>VLOOKUP(CONCATENATE($F2925," ",$G2925),AllocFactorMatrix,(AC$4+1),FALSE)*$E2928</f>
        <v>0</v>
      </c>
    </row>
    <row r="2926" spans="4:29" hidden="1" outlineLevel="1">
      <c r="F2926" s="61" t="str">
        <f>F2928</f>
        <v>FUELREV</v>
      </c>
      <c r="G2926" s="20" t="str">
        <f>$G$13</f>
        <v>ENERGY</v>
      </c>
      <c r="H2926" s="24">
        <f t="shared" si="1317"/>
        <v>4798017.9999999972</v>
      </c>
      <c r="I2926" s="25">
        <f>VLOOKUP(CONCATENATE($F2926," ",$G2926),AllocFactorMatrix,(I$4+1),FALSE)*$E2928</f>
        <v>1744235.3851115976</v>
      </c>
      <c r="J2926" s="25">
        <f>VLOOKUP(CONCATENATE($F2926," ",$G2926),AllocFactorMatrix,(J$4+1),FALSE)*$E2928</f>
        <v>562980.15160696208</v>
      </c>
      <c r="K2926" s="25">
        <f>VLOOKUP(CONCATENATE($F2926," ",$G2926),AllocFactorMatrix,(K$4+1),FALSE)*$E2928</f>
        <v>6445.0546300268406</v>
      </c>
      <c r="L2926" s="25">
        <f>VLOOKUP(CONCATENATE($F2926," ",$G2926),AllocFactorMatrix,(L$4+1),FALSE)*$E2928</f>
        <v>163.34951046825415</v>
      </c>
      <c r="M2926" s="25">
        <f t="shared" si="1307"/>
        <v>569588.5557474572</v>
      </c>
      <c r="N2926" s="25">
        <f>VLOOKUP(CONCATENATE($F2926," ",$G2926),AllocFactorMatrix,(N$4+1),FALSE)*$E2928</f>
        <v>272436.05966914573</v>
      </c>
      <c r="O2926" s="25">
        <f>VLOOKUP(CONCATENATE($F2926," ",$G2926),AllocFactorMatrix,(O$4+1),FALSE)*$E2928</f>
        <v>76045.048066087678</v>
      </c>
      <c r="P2926" s="25">
        <f>VLOOKUP(CONCATENATE($F2926," ",$G2926),AllocFactorMatrix,(P$4+1),FALSE)*$E2928</f>
        <v>6020.5441091788298</v>
      </c>
      <c r="Q2926" s="25">
        <f>VLOOKUP(CONCATENATE($F2926," ",$G2926),AllocFactorMatrix,(Q$4+1),FALSE)*$E2928</f>
        <v>1234.1839979934077</v>
      </c>
      <c r="R2926" s="25">
        <f t="shared" si="1328"/>
        <v>355735.83584240562</v>
      </c>
      <c r="S2926" s="25">
        <f>VLOOKUP(CONCATENATE($F2926," ",$G2926),AllocFactorMatrix,(S$4+1),FALSE)*$E2928</f>
        <v>18153.658161574887</v>
      </c>
      <c r="T2926" s="25">
        <f>VLOOKUP(CONCATENATE($F2926," ",$G2926),AllocFactorMatrix,(T$4+1),FALSE)*$E2928</f>
        <v>216950.9062546959</v>
      </c>
      <c r="U2926" s="25">
        <f>VLOOKUP(CONCATENATE($F2926," ",$G2926),AllocFactorMatrix,(U$4+1),FALSE)*$E2928</f>
        <v>1533741.3947546319</v>
      </c>
      <c r="V2926" s="25">
        <f>VLOOKUP(CONCATENATE($F2926," ",$G2926),AllocFactorMatrix,(V$4+1),FALSE)*$E2928</f>
        <v>245796.8845562443</v>
      </c>
      <c r="W2926" s="25">
        <f t="shared" si="1329"/>
        <v>2014642.843727147</v>
      </c>
      <c r="X2926" s="25">
        <f>VLOOKUP(CONCATENATE($F2926," ",$G2926),AllocFactorMatrix,(X$4+1),FALSE)*$E2928</f>
        <v>73897.154591445258</v>
      </c>
      <c r="Y2926" s="25">
        <f>VLOOKUP(CONCATENATE($F2926," ",$G2926),AllocFactorMatrix,(Y$4+1),FALSE)*$E2928</f>
        <v>1736.8441245162567</v>
      </c>
      <c r="Z2926" s="25">
        <f t="shared" si="1308"/>
        <v>75633.998715961512</v>
      </c>
      <c r="AA2926" s="25">
        <f>VLOOKUP(CONCATENATE($F2926," ",$G2926),AllocFactorMatrix,(AA$4+1),FALSE)*$E2928</f>
        <v>1696.7561254198122</v>
      </c>
      <c r="AB2926" s="25">
        <f>VLOOKUP(CONCATENATE($F2926," ",$G2926),AllocFactorMatrix,(AB$4+1),FALSE)*$E2928</f>
        <v>29196.277931813558</v>
      </c>
      <c r="AC2926" s="25">
        <f>VLOOKUP(CONCATENATE($F2926," ",$G2926),AllocFactorMatrix,(AC$4+1),FALSE)*$E2928</f>
        <v>7288.3467981970807</v>
      </c>
    </row>
    <row r="2927" spans="4:29" hidden="1" outlineLevel="1">
      <c r="F2927" s="61" t="str">
        <f>F2928</f>
        <v>FUELREV</v>
      </c>
      <c r="G2927" s="20" t="str">
        <f>$G$14</f>
        <v>CUSTOMER</v>
      </c>
      <c r="H2927" s="24">
        <f t="shared" si="1317"/>
        <v>0</v>
      </c>
      <c r="I2927" s="25">
        <f>VLOOKUP(CONCATENATE($F2927," ",$G2927),AllocFactorMatrix,(I$4+1),FALSE)*$E2928</f>
        <v>0</v>
      </c>
      <c r="J2927" s="25">
        <f>VLOOKUP(CONCATENATE($F2927," ",$G2927),AllocFactorMatrix,(J$4+1),FALSE)*$E2928</f>
        <v>0</v>
      </c>
      <c r="K2927" s="25">
        <f>VLOOKUP(CONCATENATE($F2927," ",$G2927),AllocFactorMatrix,(K$4+1),FALSE)*$E2928</f>
        <v>0</v>
      </c>
      <c r="L2927" s="25">
        <f>VLOOKUP(CONCATENATE($F2927," ",$G2927),AllocFactorMatrix,(L$4+1),FALSE)*$E2928</f>
        <v>0</v>
      </c>
      <c r="M2927" s="25">
        <f t="shared" si="1307"/>
        <v>0</v>
      </c>
      <c r="N2927" s="25">
        <f>VLOOKUP(CONCATENATE($F2927," ",$G2927),AllocFactorMatrix,(N$4+1),FALSE)*$E2928</f>
        <v>0</v>
      </c>
      <c r="O2927" s="25">
        <f>VLOOKUP(CONCATENATE($F2927," ",$G2927),AllocFactorMatrix,(O$4+1),FALSE)*$E2928</f>
        <v>0</v>
      </c>
      <c r="P2927" s="25">
        <f>VLOOKUP(CONCATENATE($F2927," ",$G2927),AllocFactorMatrix,(P$4+1),FALSE)*$E2928</f>
        <v>0</v>
      </c>
      <c r="Q2927" s="25">
        <f>VLOOKUP(CONCATENATE($F2927," ",$G2927),AllocFactorMatrix,(Q$4+1),FALSE)*$E2928</f>
        <v>0</v>
      </c>
      <c r="R2927" s="25">
        <f t="shared" si="1328"/>
        <v>0</v>
      </c>
      <c r="S2927" s="25">
        <f>VLOOKUP(CONCATENATE($F2927," ",$G2927),AllocFactorMatrix,(S$4+1),FALSE)*$E2928</f>
        <v>0</v>
      </c>
      <c r="T2927" s="25">
        <f>VLOOKUP(CONCATENATE($F2927," ",$G2927),AllocFactorMatrix,(T$4+1),FALSE)*$E2928</f>
        <v>0</v>
      </c>
      <c r="U2927" s="25">
        <f>VLOOKUP(CONCATENATE($F2927," ",$G2927),AllocFactorMatrix,(U$4+1),FALSE)*$E2928</f>
        <v>0</v>
      </c>
      <c r="V2927" s="25">
        <f>VLOOKUP(CONCATENATE($F2927," ",$G2927),AllocFactorMatrix,(V$4+1),FALSE)*$E2928</f>
        <v>0</v>
      </c>
      <c r="W2927" s="25">
        <f t="shared" si="1329"/>
        <v>0</v>
      </c>
      <c r="X2927" s="25">
        <f>VLOOKUP(CONCATENATE($F2927," ",$G2927),AllocFactorMatrix,(X$4+1),FALSE)*$E2928</f>
        <v>0</v>
      </c>
      <c r="Y2927" s="25">
        <f>VLOOKUP(CONCATENATE($F2927," ",$G2927),AllocFactorMatrix,(Y$4+1),FALSE)*$E2928</f>
        <v>0</v>
      </c>
      <c r="Z2927" s="25">
        <f t="shared" si="1308"/>
        <v>0</v>
      </c>
      <c r="AA2927" s="25">
        <f>VLOOKUP(CONCATENATE($F2927," ",$G2927),AllocFactorMatrix,(AA$4+1),FALSE)*$E2928</f>
        <v>0</v>
      </c>
      <c r="AB2927" s="25">
        <f>VLOOKUP(CONCATENATE($F2927," ",$G2927),AllocFactorMatrix,(AB$4+1),FALSE)*$E2928</f>
        <v>0</v>
      </c>
      <c r="AC2927" s="25">
        <f>VLOOKUP(CONCATENATE($F2927," ",$G2927),AllocFactorMatrix,(AC$4+1),FALSE)*$E2928</f>
        <v>0</v>
      </c>
    </row>
    <row r="2928" spans="4:29" collapsed="1">
      <c r="D2928" s="20" t="s">
        <v>245</v>
      </c>
      <c r="E2928" s="22">
        <v>4798018</v>
      </c>
      <c r="F2928" s="61" t="s">
        <v>238</v>
      </c>
      <c r="G2928" s="20" t="str">
        <f>$G$15</f>
        <v>TOTAL</v>
      </c>
      <c r="H2928" s="24">
        <f t="shared" si="1317"/>
        <v>4798017.9999999972</v>
      </c>
      <c r="I2928" s="25">
        <f>VLOOKUP(CONCATENATE($F2928," ",$G2928),AllocFactorMatrix,(I$4+1),FALSE)*$E2928</f>
        <v>1744235.3851115976</v>
      </c>
      <c r="J2928" s="25">
        <f>VLOOKUP(CONCATENATE($F2928," ",$G2928),AllocFactorMatrix,(J$4+1),FALSE)*$E2928</f>
        <v>562980.15160696208</v>
      </c>
      <c r="K2928" s="25">
        <f>VLOOKUP(CONCATENATE($F2928," ",$G2928),AllocFactorMatrix,(K$4+1),FALSE)*$E2928</f>
        <v>6445.0546300268406</v>
      </c>
      <c r="L2928" s="25">
        <f>VLOOKUP(CONCATENATE($F2928," ",$G2928),AllocFactorMatrix,(L$4+1),FALSE)*$E2928</f>
        <v>163.34951046825415</v>
      </c>
      <c r="M2928" s="25">
        <f t="shared" si="1307"/>
        <v>569588.5557474572</v>
      </c>
      <c r="N2928" s="25">
        <f>VLOOKUP(CONCATENATE($F2928," ",$G2928),AllocFactorMatrix,(N$4+1),FALSE)*$E2928</f>
        <v>272436.05966914573</v>
      </c>
      <c r="O2928" s="25">
        <f>VLOOKUP(CONCATENATE($F2928," ",$G2928),AllocFactorMatrix,(O$4+1),FALSE)*$E2928</f>
        <v>76045.048066087678</v>
      </c>
      <c r="P2928" s="25">
        <f>VLOOKUP(CONCATENATE($F2928," ",$G2928),AllocFactorMatrix,(P$4+1),FALSE)*$E2928</f>
        <v>6020.5441091788298</v>
      </c>
      <c r="Q2928" s="25">
        <f>VLOOKUP(CONCATENATE($F2928," ",$G2928),AllocFactorMatrix,(Q$4+1),FALSE)*$E2928</f>
        <v>1234.1839979934077</v>
      </c>
      <c r="R2928" s="25">
        <f t="shared" si="1328"/>
        <v>355735.83584240562</v>
      </c>
      <c r="S2928" s="25">
        <f>VLOOKUP(CONCATENATE($F2928," ",$G2928),AllocFactorMatrix,(S$4+1),FALSE)*$E2928</f>
        <v>18153.658161574887</v>
      </c>
      <c r="T2928" s="25">
        <f>VLOOKUP(CONCATENATE($F2928," ",$G2928),AllocFactorMatrix,(T$4+1),FALSE)*$E2928</f>
        <v>216950.9062546959</v>
      </c>
      <c r="U2928" s="25">
        <f>VLOOKUP(CONCATENATE($F2928," ",$G2928),AllocFactorMatrix,(U$4+1),FALSE)*$E2928</f>
        <v>1533741.3947546319</v>
      </c>
      <c r="V2928" s="25">
        <f>VLOOKUP(CONCATENATE($F2928," ",$G2928),AllocFactorMatrix,(V$4+1),FALSE)*$E2928</f>
        <v>245796.8845562443</v>
      </c>
      <c r="W2928" s="25">
        <f t="shared" si="1329"/>
        <v>2014642.843727147</v>
      </c>
      <c r="X2928" s="25">
        <f>VLOOKUP(CONCATENATE($F2928," ",$G2928),AllocFactorMatrix,(X$4+1),FALSE)*$E2928</f>
        <v>73897.154591445258</v>
      </c>
      <c r="Y2928" s="25">
        <f>VLOOKUP(CONCATENATE($F2928," ",$G2928),AllocFactorMatrix,(Y$4+1),FALSE)*$E2928</f>
        <v>1736.8441245162567</v>
      </c>
      <c r="Z2928" s="25">
        <f t="shared" si="1308"/>
        <v>75633.998715961512</v>
      </c>
      <c r="AA2928" s="25">
        <f>VLOOKUP(CONCATENATE($F2928," ",$G2928),AllocFactorMatrix,(AA$4+1),FALSE)*$E2928</f>
        <v>1696.7561254198122</v>
      </c>
      <c r="AB2928" s="25">
        <f>VLOOKUP(CONCATENATE($F2928," ",$G2928),AllocFactorMatrix,(AB$4+1),FALSE)*$E2928</f>
        <v>29196.277931813558</v>
      </c>
      <c r="AC2928" s="25">
        <f>VLOOKUP(CONCATENATE($F2928," ",$G2928),AllocFactorMatrix,(AC$4+1),FALSE)*$E2928</f>
        <v>7288.3467981970807</v>
      </c>
    </row>
    <row r="2929" spans="4:29" hidden="1" outlineLevel="1">
      <c r="F2929" s="61" t="str">
        <f>F2936</f>
        <v>LABOR_M</v>
      </c>
      <c r="G2929" s="20" t="str">
        <f>$G$8</f>
        <v>PRODUCTION</v>
      </c>
      <c r="H2929" s="24">
        <f t="shared" ca="1" si="1317"/>
        <v>-4585.8153799009187</v>
      </c>
      <c r="I2929" s="25">
        <f ca="1">VLOOKUP(CONCATENATE($F2929," ",$G2929),AllocFactorMatrix,(I$4+1),FALSE)*$E2936</f>
        <v>-2248.6220907274524</v>
      </c>
      <c r="J2929" s="25">
        <f ca="1">VLOOKUP(CONCATENATE($F2929," ",$G2929),AllocFactorMatrix,(J$4+1),FALSE)*$E2936</f>
        <v>-568.81395390986052</v>
      </c>
      <c r="K2929" s="25">
        <f ca="1">VLOOKUP(CONCATENATE($F2929," ",$G2929),AllocFactorMatrix,(K$4+1),FALSE)*$E2936</f>
        <v>-6.6503003036107042</v>
      </c>
      <c r="L2929" s="25">
        <f ca="1">VLOOKUP(CONCATENATE($F2929," ",$G2929),AllocFactorMatrix,(L$4+1),FALSE)*$E2936</f>
        <v>-0.16383352044351979</v>
      </c>
      <c r="M2929" s="25">
        <f t="shared" ca="1" si="1307"/>
        <v>-575.62808773391475</v>
      </c>
      <c r="N2929" s="25">
        <f ca="1">VLOOKUP(CONCATENATE($F2929," ",$G2929),AllocFactorMatrix,(N$4+1),FALSE)*$E2936</f>
        <v>-237.99889474784879</v>
      </c>
      <c r="O2929" s="25">
        <f ca="1">VLOOKUP(CONCATENATE($F2929," ",$G2929),AllocFactorMatrix,(O$4+1),FALSE)*$E2936</f>
        <v>-67.780916859598435</v>
      </c>
      <c r="P2929" s="25">
        <f ca="1">VLOOKUP(CONCATENATE($F2929," ",$G2929),AllocFactorMatrix,(P$4+1),FALSE)*$E2936</f>
        <v>-5.3638758770422443</v>
      </c>
      <c r="Q2929" s="25">
        <f ca="1">VLOOKUP(CONCATENATE($F2929," ",$G2929),AllocFactorMatrix,(Q$4+1),FALSE)*$E2936</f>
        <v>-1.1322196210125528</v>
      </c>
      <c r="R2929" s="25">
        <f ca="1">SUBTOTAL(9,N2929:Q2929)</f>
        <v>-312.27590710550203</v>
      </c>
      <c r="S2929" s="25">
        <f ca="1">VLOOKUP(CONCATENATE($F2929," ",$G2929),AllocFactorMatrix,(S$4+1),FALSE)*$E2936</f>
        <v>-14.296665839823044</v>
      </c>
      <c r="T2929" s="25">
        <f ca="1">VLOOKUP(CONCATENATE($F2929," ",$G2929),AllocFactorMatrix,(T$4+1),FALSE)*$E2936</f>
        <v>-155.85873866577208</v>
      </c>
      <c r="U2929" s="25">
        <f ca="1">VLOOKUP(CONCATENATE($F2929," ",$G2929),AllocFactorMatrix,(U$4+1),FALSE)*$E2936</f>
        <v>-1040.9241117825516</v>
      </c>
      <c r="V2929" s="25">
        <f ca="1">VLOOKUP(CONCATENATE($F2929," ",$G2929),AllocFactorMatrix,(V$4+1),FALSE)*$E2936</f>
        <v>-163.3013242520336</v>
      </c>
      <c r="W2929" s="25">
        <f ca="1">SUBTOTAL(9,S2929:V2929)</f>
        <v>-1374.3808405401803</v>
      </c>
      <c r="X2929" s="25">
        <f ca="1">VLOOKUP(CONCATENATE($F2929," ",$G2929),AllocFactorMatrix,(X$4+1),FALSE)*$E2936</f>
        <v>-64.599372615039854</v>
      </c>
      <c r="Y2929" s="25">
        <f ca="1">VLOOKUP(CONCATENATE($F2929," ",$G2929),AllocFactorMatrix,(Y$4+1),FALSE)*$E2936</f>
        <v>-1.5594524714823663</v>
      </c>
      <c r="Z2929" s="25">
        <f t="shared" ca="1" si="1308"/>
        <v>-66.158825086522228</v>
      </c>
      <c r="AA2929" s="25">
        <f ca="1">VLOOKUP(CONCATENATE($F2929," ",$G2929),AllocFactorMatrix,(AA$4+1),FALSE)*$E2936</f>
        <v>-1.1262771142978916</v>
      </c>
      <c r="AB2929" s="25">
        <f ca="1">VLOOKUP(CONCATENATE($F2929," ",$G2929),AllocFactorMatrix,(AB$4+1),FALSE)*$E2936</f>
        <v>-6.1068992475967301</v>
      </c>
      <c r="AC2929" s="25">
        <f ca="1">VLOOKUP(CONCATENATE($F2929," ",$G2929),AllocFactorMatrix,(AC$4+1),FALSE)*$E2936</f>
        <v>-1.5164523454522905</v>
      </c>
    </row>
    <row r="2930" spans="4:29" hidden="1" outlineLevel="1">
      <c r="F2930" s="61" t="str">
        <f>F2936</f>
        <v>LABOR_M</v>
      </c>
      <c r="G2930" s="20" t="str">
        <f>$G$9</f>
        <v>BULKTRAN</v>
      </c>
      <c r="H2930" s="24">
        <f t="shared" ca="1" si="1317"/>
        <v>-1233.9201524214434</v>
      </c>
      <c r="I2930" s="25">
        <f ca="1">VLOOKUP(CONCATENATE($F2930," ",$G2930),AllocFactorMatrix,(I$4+1),FALSE)*$E2936</f>
        <v>-605.04400702424061</v>
      </c>
      <c r="J2930" s="25">
        <f ca="1">VLOOKUP(CONCATENATE($F2930," ",$G2930),AllocFactorMatrix,(J$4+1),FALSE)*$E2936</f>
        <v>-153.05260734745571</v>
      </c>
      <c r="K2930" s="25">
        <f ca="1">VLOOKUP(CONCATENATE($F2930," ",$G2930),AllocFactorMatrix,(K$4+1),FALSE)*$E2936</f>
        <v>-1.7894177773150972</v>
      </c>
      <c r="L2930" s="25">
        <f ca="1">VLOOKUP(CONCATENATE($F2930," ",$G2930),AllocFactorMatrix,(L$4+1),FALSE)*$E2936</f>
        <v>-4.4083214383954863E-2</v>
      </c>
      <c r="M2930" s="25">
        <f t="shared" ca="1" si="1307"/>
        <v>-154.88610833915476</v>
      </c>
      <c r="N2930" s="25">
        <f ca="1">VLOOKUP(CONCATENATE($F2930," ",$G2930),AllocFactorMatrix,(N$4+1),FALSE)*$E2936</f>
        <v>-64.039131136968209</v>
      </c>
      <c r="O2930" s="25">
        <f ca="1">VLOOKUP(CONCATENATE($F2930," ",$G2930),AllocFactorMatrix,(O$4+1),FALSE)*$E2936</f>
        <v>-18.238030172175822</v>
      </c>
      <c r="P2930" s="25">
        <f ca="1">VLOOKUP(CONCATENATE($F2930," ",$G2930),AllocFactorMatrix,(P$4+1),FALSE)*$E2936</f>
        <v>-1.4432754028385397</v>
      </c>
      <c r="Q2930" s="25">
        <f ca="1">VLOOKUP(CONCATENATE($F2930," ",$G2930),AllocFactorMatrix,(Q$4+1),FALSE)*$E2936</f>
        <v>-0.30464998949969574</v>
      </c>
      <c r="R2930" s="25">
        <f t="shared" ref="R2930:R2936" ca="1" si="1330">SUBTOTAL(9,N2930:Q2930)</f>
        <v>-84.025086701482266</v>
      </c>
      <c r="S2930" s="25">
        <f ca="1">VLOOKUP(CONCATENATE($F2930," ",$G2930),AllocFactorMatrix,(S$4+1),FALSE)*$E2936</f>
        <v>-3.8468500431812087</v>
      </c>
      <c r="T2930" s="25">
        <f ca="1">VLOOKUP(CONCATENATE($F2930," ",$G2930),AllocFactorMatrix,(T$4+1),FALSE)*$E2936</f>
        <v>-41.937414099483128</v>
      </c>
      <c r="U2930" s="25">
        <f ca="1">VLOOKUP(CONCATENATE($F2930," ",$G2930),AllocFactorMatrix,(U$4+1),FALSE)*$E2936</f>
        <v>-280.08481202695793</v>
      </c>
      <c r="V2930" s="25">
        <f ca="1">VLOOKUP(CONCATENATE($F2930," ",$G2930),AllocFactorMatrix,(V$4+1),FALSE)*$E2936</f>
        <v>-43.940014636185914</v>
      </c>
      <c r="W2930" s="25">
        <f t="shared" ref="W2930:W2936" ca="1" si="1331">SUBTOTAL(9,S2930:V2930)</f>
        <v>-369.80909080580818</v>
      </c>
      <c r="X2930" s="25">
        <f ca="1">VLOOKUP(CONCATENATE($F2930," ",$G2930),AllocFactorMatrix,(X$4+1),FALSE)*$E2936</f>
        <v>-17.381961788701972</v>
      </c>
      <c r="Y2930" s="25">
        <f ca="1">VLOOKUP(CONCATENATE($F2930," ",$G2930),AllocFactorMatrix,(Y$4+1),FALSE)*$E2936</f>
        <v>-0.41960691216206214</v>
      </c>
      <c r="Z2930" s="25">
        <f t="shared" ca="1" si="1308"/>
        <v>-17.801568700864035</v>
      </c>
      <c r="AA2930" s="25">
        <f ca="1">VLOOKUP(CONCATENATE($F2930," ",$G2930),AllocFactorMatrix,(AA$4+1),FALSE)*$E2936</f>
        <v>-0.30305102002891016</v>
      </c>
      <c r="AB2930" s="25">
        <f ca="1">VLOOKUP(CONCATENATE($F2930," ",$G2930),AllocFactorMatrix,(AB$4+1),FALSE)*$E2936</f>
        <v>-1.643203100465803</v>
      </c>
      <c r="AC2930" s="25">
        <f ca="1">VLOOKUP(CONCATENATE($F2930," ",$G2930),AllocFactorMatrix,(AC$4+1),FALSE)*$E2936</f>
        <v>-0.40803672939855129</v>
      </c>
    </row>
    <row r="2931" spans="4:29" hidden="1" outlineLevel="1">
      <c r="F2931" s="61" t="str">
        <f>F2936</f>
        <v>LABOR_M</v>
      </c>
      <c r="G2931" s="20" t="str">
        <f>$G$10</f>
        <v>SUBTRAN</v>
      </c>
      <c r="H2931" s="24">
        <f t="shared" ca="1" si="1317"/>
        <v>-473.21896271613724</v>
      </c>
      <c r="I2931" s="25">
        <f ca="1">VLOOKUP(CONCATENATE($F2931," ",$G2931),AllocFactorMatrix,(I$4+1),FALSE)*$E2936</f>
        <v>-224.73254073497898</v>
      </c>
      <c r="J2931" s="25">
        <f ca="1">VLOOKUP(CONCATENATE($F2931," ",$G2931),AllocFactorMatrix,(J$4+1),FALSE)*$E2936</f>
        <v>-57.5282143337487</v>
      </c>
      <c r="K2931" s="25">
        <f ca="1">VLOOKUP(CONCATENATE($F2931," ",$G2931),AllocFactorMatrix,(K$4+1),FALSE)*$E2936</f>
        <v>-0.67038908924426976</v>
      </c>
      <c r="L2931" s="25">
        <f ca="1">VLOOKUP(CONCATENATE($F2931," ",$G2931),AllocFactorMatrix,(L$4+1),FALSE)*$E2936</f>
        <v>-2.1978183514631003E-2</v>
      </c>
      <c r="M2931" s="25">
        <f t="shared" ca="1" si="1307"/>
        <v>-58.220581606507601</v>
      </c>
      <c r="N2931" s="25">
        <f ca="1">VLOOKUP(CONCATENATE($F2931," ",$G2931),AllocFactorMatrix,(N$4+1),FALSE)*$E2936</f>
        <v>-25.073590811944296</v>
      </c>
      <c r="O2931" s="25">
        <f ca="1">VLOOKUP(CONCATENATE($F2931," ",$G2931),AllocFactorMatrix,(O$4+1),FALSE)*$E2936</f>
        <v>-7.1070527004521713</v>
      </c>
      <c r="P2931" s="25">
        <f ca="1">VLOOKUP(CONCATENATE($F2931," ",$G2931),AllocFactorMatrix,(P$4+1),FALSE)*$E2936</f>
        <v>-0.72799617456193122</v>
      </c>
      <c r="Q2931" s="25">
        <f ca="1">VLOOKUP(CONCATENATE($F2931," ",$G2931),AllocFactorMatrix,(Q$4+1),FALSE)*$E2936</f>
        <v>0</v>
      </c>
      <c r="R2931" s="25">
        <f t="shared" ca="1" si="1330"/>
        <v>-32.908639686958395</v>
      </c>
      <c r="S2931" s="25">
        <f ca="1">VLOOKUP(CONCATENATE($F2931," ",$G2931),AllocFactorMatrix,(S$4+1),FALSE)*$E2936</f>
        <v>-1.4042336938985622</v>
      </c>
      <c r="T2931" s="25">
        <f ca="1">VLOOKUP(CONCATENATE($F2931," ",$G2931),AllocFactorMatrix,(T$4+1),FALSE)*$E2936</f>
        <v>-16.229965299222222</v>
      </c>
      <c r="U2931" s="25">
        <f ca="1">VLOOKUP(CONCATENATE($F2931," ",$G2931),AllocFactorMatrix,(U$4+1),FALSE)*$E2936</f>
        <v>-132.20516420933393</v>
      </c>
      <c r="V2931" s="25">
        <f ca="1">VLOOKUP(CONCATENATE($F2931," ",$G2931),AllocFactorMatrix,(V$4+1),FALSE)*$E2936</f>
        <v>0</v>
      </c>
      <c r="W2931" s="25">
        <f t="shared" ca="1" si="1331"/>
        <v>-149.83936320245471</v>
      </c>
      <c r="X2931" s="25">
        <f ca="1">VLOOKUP(CONCATENATE($F2931," ",$G2931),AllocFactorMatrix,(X$4+1),FALSE)*$E2936</f>
        <v>-6.8048303833675314</v>
      </c>
      <c r="Y2931" s="25">
        <f ca="1">VLOOKUP(CONCATENATE($F2931," ",$G2931),AllocFactorMatrix,(Y$4+1),FALSE)*$E2936</f>
        <v>-0.16281009960370288</v>
      </c>
      <c r="Z2931" s="25">
        <f t="shared" ca="1" si="1308"/>
        <v>-6.967640482971234</v>
      </c>
      <c r="AA2931" s="25">
        <f ca="1">VLOOKUP(CONCATENATE($F2931," ",$G2931),AllocFactorMatrix,(AA$4+1),FALSE)*$E2936</f>
        <v>-0.11174168443844018</v>
      </c>
      <c r="AB2931" s="25">
        <f ca="1">VLOOKUP(CONCATENATE($F2931," ",$G2931),AllocFactorMatrix,(AB$4+1),FALSE)*$E2936</f>
        <v>-0.35101404633304756</v>
      </c>
      <c r="AC2931" s="25">
        <f ca="1">VLOOKUP(CONCATENATE($F2931," ",$G2931),AllocFactorMatrix,(AC$4+1),FALSE)*$E2936</f>
        <v>-8.7441271494835562E-2</v>
      </c>
    </row>
    <row r="2932" spans="4:29" hidden="1" outlineLevel="1">
      <c r="F2932" s="61" t="str">
        <f>F2936</f>
        <v>LABOR_M</v>
      </c>
      <c r="G2932" s="20" t="str">
        <f>$G$11</f>
        <v>DISTPRI</v>
      </c>
      <c r="H2932" s="24">
        <f t="shared" ca="1" si="1317"/>
        <v>-3150.8861890497642</v>
      </c>
      <c r="I2932" s="25">
        <f ca="1">VLOOKUP(CONCATENATE($F2932," ",$G2932),AllocFactorMatrix,(I$4+1),FALSE)*$E2936</f>
        <v>-2093.7596319738968</v>
      </c>
      <c r="J2932" s="25">
        <f ca="1">VLOOKUP(CONCATENATE($F2932," ",$G2932),AllocFactorMatrix,(J$4+1),FALSE)*$E2936</f>
        <v>-527.12833057174112</v>
      </c>
      <c r="K2932" s="25">
        <f ca="1">VLOOKUP(CONCATENATE($F2932," ",$G2932),AllocFactorMatrix,(K$4+1),FALSE)*$E2936</f>
        <v>-6.151398707959614</v>
      </c>
      <c r="L2932" s="25">
        <f ca="1">VLOOKUP(CONCATENATE($F2932," ",$G2932),AllocFactorMatrix,(L$4+1),FALSE)*$E2936</f>
        <v>0</v>
      </c>
      <c r="M2932" s="25">
        <f t="shared" ca="1" si="1307"/>
        <v>-533.27972927970075</v>
      </c>
      <c r="N2932" s="25">
        <f ca="1">VLOOKUP(CONCATENATE($F2932," ",$G2932),AllocFactorMatrix,(N$4+1),FALSE)*$E2936</f>
        <v>-227.31233762964013</v>
      </c>
      <c r="O2932" s="25">
        <f ca="1">VLOOKUP(CONCATENATE($F2932," ",$G2932),AllocFactorMatrix,(O$4+1),FALSE)*$E2936</f>
        <v>-64.529061525071086</v>
      </c>
      <c r="P2932" s="25">
        <f ca="1">VLOOKUP(CONCATENATE($F2932," ",$G2932),AllocFactorMatrix,(P$4+1),FALSE)*$E2936</f>
        <v>0</v>
      </c>
      <c r="Q2932" s="25">
        <f ca="1">VLOOKUP(CONCATENATE($F2932," ",$G2932),AllocFactorMatrix,(Q$4+1),FALSE)*$E2936</f>
        <v>0</v>
      </c>
      <c r="R2932" s="25">
        <f t="shared" ca="1" si="1330"/>
        <v>-291.84139915471121</v>
      </c>
      <c r="S2932" s="25">
        <f ca="1">VLOOKUP(CONCATENATE($F2932," ",$G2932),AllocFactorMatrix,(S$4+1),FALSE)*$E2936</f>
        <v>-12.964457835027025</v>
      </c>
      <c r="T2932" s="25">
        <f ca="1">VLOOKUP(CONCATENATE($F2932," ",$G2932),AllocFactorMatrix,(T$4+1),FALSE)*$E2936</f>
        <v>-149.95208941866514</v>
      </c>
      <c r="U2932" s="25">
        <f ca="1">VLOOKUP(CONCATENATE($F2932," ",$G2932),AllocFactorMatrix,(U$4+1),FALSE)*$E2936</f>
        <v>0</v>
      </c>
      <c r="V2932" s="25">
        <f ca="1">VLOOKUP(CONCATENATE($F2932," ",$G2932),AllocFactorMatrix,(V$4+1),FALSE)*$E2936</f>
        <v>0</v>
      </c>
      <c r="W2932" s="25">
        <f t="shared" ca="1" si="1331"/>
        <v>-162.91654725369216</v>
      </c>
      <c r="X2932" s="25">
        <f ca="1">VLOOKUP(CONCATENATE($F2932," ",$G2932),AllocFactorMatrix,(X$4+1),FALSE)*$E2936</f>
        <v>-61.68873851221209</v>
      </c>
      <c r="Y2932" s="25">
        <f ca="1">VLOOKUP(CONCATENATE($F2932," ",$G2932),AllocFactorMatrix,(Y$4+1),FALSE)*$E2936</f>
        <v>-1.4780111784921166</v>
      </c>
      <c r="Z2932" s="25">
        <f t="shared" ca="1" si="1308"/>
        <v>-63.166749690704208</v>
      </c>
      <c r="AA2932" s="25">
        <f ca="1">VLOOKUP(CONCATENATE($F2932," ",$G2932),AllocFactorMatrix,(AA$4+1),FALSE)*$E2936</f>
        <v>-1.0613399938602603</v>
      </c>
      <c r="AB2932" s="25">
        <f ca="1">VLOOKUP(CONCATENATE($F2932," ",$G2932),AllocFactorMatrix,(AB$4+1),FALSE)*$E2936</f>
        <v>-3.8905378538556041</v>
      </c>
      <c r="AC2932" s="25">
        <f ca="1">VLOOKUP(CONCATENATE($F2932," ",$G2932),AllocFactorMatrix,(AC$4+1),FALSE)*$E2936</f>
        <v>-0.97025384934267545</v>
      </c>
    </row>
    <row r="2933" spans="4:29" hidden="1" outlineLevel="1">
      <c r="F2933" s="61" t="str">
        <f>F2936</f>
        <v>LABOR_M</v>
      </c>
      <c r="G2933" s="20" t="str">
        <f>$G$12</f>
        <v>DISTSEC</v>
      </c>
      <c r="H2933" s="24">
        <f t="shared" ca="1" si="1317"/>
        <v>-1259.3191610743929</v>
      </c>
      <c r="I2933" s="25">
        <f ca="1">VLOOKUP(CONCATENATE($F2933," ",$G2933),AllocFactorMatrix,(I$4+1),FALSE)*$E2936</f>
        <v>-940.20990466777062</v>
      </c>
      <c r="J2933" s="25">
        <f ca="1">VLOOKUP(CONCATENATE($F2933," ",$G2933),AllocFactorMatrix,(J$4+1),FALSE)*$E2936</f>
        <v>-211.06466460757247</v>
      </c>
      <c r="K2933" s="25">
        <f ca="1">VLOOKUP(CONCATENATE($F2933," ",$G2933),AllocFactorMatrix,(K$4+1),FALSE)*$E2936</f>
        <v>0</v>
      </c>
      <c r="L2933" s="25">
        <f ca="1">VLOOKUP(CONCATENATE($F2933," ",$G2933),AllocFactorMatrix,(L$4+1),FALSE)*$E2936</f>
        <v>0</v>
      </c>
      <c r="M2933" s="25">
        <f t="shared" ca="1" si="1307"/>
        <v>-211.06466460757247</v>
      </c>
      <c r="N2933" s="25">
        <f ca="1">VLOOKUP(CONCATENATE($F2933," ",$G2933),AllocFactorMatrix,(N$4+1),FALSE)*$E2936</f>
        <v>-74.402519339646318</v>
      </c>
      <c r="O2933" s="25">
        <f ca="1">VLOOKUP(CONCATENATE($F2933," ",$G2933),AllocFactorMatrix,(O$4+1),FALSE)*$E2936</f>
        <v>0</v>
      </c>
      <c r="P2933" s="25">
        <f ca="1">VLOOKUP(CONCATENATE($F2933," ",$G2933),AllocFactorMatrix,(P$4+1),FALSE)*$E2936</f>
        <v>0</v>
      </c>
      <c r="Q2933" s="25">
        <f ca="1">VLOOKUP(CONCATENATE($F2933," ",$G2933),AllocFactorMatrix,(Q$4+1),FALSE)*$E2936</f>
        <v>0</v>
      </c>
      <c r="R2933" s="25">
        <f t="shared" ca="1" si="1330"/>
        <v>-74.402519339646318</v>
      </c>
      <c r="S2933" s="25">
        <f ca="1">VLOOKUP(CONCATENATE($F2933," ",$G2933),AllocFactorMatrix,(S$4+1),FALSE)*$E2936</f>
        <v>-3.2930969059539095</v>
      </c>
      <c r="T2933" s="25">
        <f ca="1">VLOOKUP(CONCATENATE($F2933," ",$G2933),AllocFactorMatrix,(T$4+1),FALSE)*$E2936</f>
        <v>0</v>
      </c>
      <c r="U2933" s="25">
        <f ca="1">VLOOKUP(CONCATENATE($F2933," ",$G2933),AllocFactorMatrix,(U$4+1),FALSE)*$E2936</f>
        <v>0</v>
      </c>
      <c r="V2933" s="25">
        <f ca="1">VLOOKUP(CONCATENATE($F2933," ",$G2933),AllocFactorMatrix,(V$4+1),FALSE)*$E2936</f>
        <v>0</v>
      </c>
      <c r="W2933" s="25">
        <f t="shared" ca="1" si="1331"/>
        <v>-3.2930969059539095</v>
      </c>
      <c r="X2933" s="25">
        <f ca="1">VLOOKUP(CONCATENATE($F2933," ",$G2933),AllocFactorMatrix,(X$4+1),FALSE)*$E2936</f>
        <v>-20.707331004059025</v>
      </c>
      <c r="Y2933" s="25">
        <f ca="1">VLOOKUP(CONCATENATE($F2933," ",$G2933),AllocFactorMatrix,(Y$4+1),FALSE)*$E2936</f>
        <v>0</v>
      </c>
      <c r="Z2933" s="25">
        <f t="shared" ca="1" si="1308"/>
        <v>-20.707331004059025</v>
      </c>
      <c r="AA2933" s="25">
        <f ca="1">VLOOKUP(CONCATENATE($F2933," ",$G2933),AllocFactorMatrix,(AA$4+1),FALSE)*$E2936</f>
        <v>-0.33765942083896316</v>
      </c>
      <c r="AB2933" s="25">
        <f ca="1">VLOOKUP(CONCATENATE($F2933," ",$G2933),AllocFactorMatrix,(AB$4+1),FALSE)*$E2936</f>
        <v>-7.4560338416777565</v>
      </c>
      <c r="AC2933" s="25">
        <f ca="1">VLOOKUP(CONCATENATE($F2933," ",$G2933),AllocFactorMatrix,(AC$4+1),FALSE)*$E2936</f>
        <v>-1.8479512868741077</v>
      </c>
    </row>
    <row r="2934" spans="4:29" hidden="1" outlineLevel="1">
      <c r="F2934" s="61" t="str">
        <f>F2936</f>
        <v>LABOR_M</v>
      </c>
      <c r="G2934" s="20" t="str">
        <f>$G$13</f>
        <v>ENERGY</v>
      </c>
      <c r="H2934" s="24">
        <f t="shared" ca="1" si="1317"/>
        <v>-3307.7039448766459</v>
      </c>
      <c r="I2934" s="25">
        <f ca="1">VLOOKUP(CONCATENATE($F2934," ",$G2934),AllocFactorMatrix,(I$4+1),FALSE)*$E2936</f>
        <v>-1202.4578199012733</v>
      </c>
      <c r="J2934" s="25">
        <f ca="1">VLOOKUP(CONCATENATE($F2934," ",$G2934),AllocFactorMatrix,(J$4+1),FALSE)*$E2936</f>
        <v>-388.11268910571005</v>
      </c>
      <c r="K2934" s="25">
        <f ca="1">VLOOKUP(CONCATENATE($F2934," ",$G2934),AllocFactorMatrix,(K$4+1),FALSE)*$E2936</f>
        <v>-4.4431539491275913</v>
      </c>
      <c r="L2934" s="25">
        <f ca="1">VLOOKUP(CONCATENATE($F2934," ",$G2934),AllocFactorMatrix,(L$4+1),FALSE)*$E2936</f>
        <v>-0.11261146168470257</v>
      </c>
      <c r="M2934" s="25">
        <f t="shared" ca="1" si="1307"/>
        <v>-392.66845451652233</v>
      </c>
      <c r="N2934" s="25">
        <f ca="1">VLOOKUP(CONCATENATE($F2934," ",$G2934),AllocFactorMatrix,(N$4+1),FALSE)*$E2936</f>
        <v>-187.8145995480389</v>
      </c>
      <c r="O2934" s="25">
        <f ca="1">VLOOKUP(CONCATENATE($F2934," ",$G2934),AllocFactorMatrix,(O$4+1),FALSE)*$E2936</f>
        <v>-52.424668993849629</v>
      </c>
      <c r="P2934" s="25">
        <f ca="1">VLOOKUP(CONCATENATE($F2934," ",$G2934),AllocFactorMatrix,(P$4+1),FALSE)*$E2936</f>
        <v>-4.1505007901668289</v>
      </c>
      <c r="Q2934" s="25">
        <f ca="1">VLOOKUP(CONCATENATE($F2934," ",$G2934),AllocFactorMatrix,(Q$4+1),FALSE)*$E2936</f>
        <v>-0.85083367316805081</v>
      </c>
      <c r="R2934" s="25">
        <f t="shared" ca="1" si="1330"/>
        <v>-245.24060300522339</v>
      </c>
      <c r="S2934" s="25">
        <f ca="1">VLOOKUP(CONCATENATE($F2934," ",$G2934),AllocFactorMatrix,(S$4+1),FALSE)*$E2936</f>
        <v>-12.514944027926399</v>
      </c>
      <c r="T2934" s="25">
        <f ca="1">VLOOKUP(CONCATENATE($F2934," ",$G2934),AllocFactorMatrix,(T$4+1),FALSE)*$E2936</f>
        <v>-149.56370911139163</v>
      </c>
      <c r="U2934" s="25">
        <f ca="1">VLOOKUP(CONCATENATE($F2934," ",$G2934),AllocFactorMatrix,(U$4+1),FALSE)*$E2936</f>
        <v>-1057.3454417741877</v>
      </c>
      <c r="V2934" s="25">
        <f ca="1">VLOOKUP(CONCATENATE($F2934," ",$G2934),AllocFactorMatrix,(V$4+1),FALSE)*$E2936</f>
        <v>-169.44982796752299</v>
      </c>
      <c r="W2934" s="25">
        <f t="shared" ca="1" si="1331"/>
        <v>-1388.8739228810286</v>
      </c>
      <c r="X2934" s="25">
        <f ca="1">VLOOKUP(CONCATENATE($F2934," ",$G2934),AllocFactorMatrix,(X$4+1),FALSE)*$E2936</f>
        <v>-50.943933465293959</v>
      </c>
      <c r="Y2934" s="25">
        <f ca="1">VLOOKUP(CONCATENATE($F2934," ",$G2934),AllocFactorMatrix,(Y$4+1),FALSE)*$E2936</f>
        <v>-1.1973623613538436</v>
      </c>
      <c r="Z2934" s="25">
        <f t="shared" ca="1" si="1308"/>
        <v>-52.141295826647806</v>
      </c>
      <c r="AA2934" s="25">
        <f ca="1">VLOOKUP(CONCATENATE($F2934," ",$G2934),AllocFactorMatrix,(AA$4+1),FALSE)*$E2936</f>
        <v>-1.1697261097279597</v>
      </c>
      <c r="AB2934" s="25">
        <f ca="1">VLOOKUP(CONCATENATE($F2934," ",$G2934),AllocFactorMatrix,(AB$4+1),FALSE)*$E2936</f>
        <v>-20.127611795281855</v>
      </c>
      <c r="AC2934" s="25">
        <f ca="1">VLOOKUP(CONCATENATE($F2934," ",$G2934),AllocFactorMatrix,(AC$4+1),FALSE)*$E2936</f>
        <v>-5.0245108409400618</v>
      </c>
    </row>
    <row r="2935" spans="4:29" hidden="1" outlineLevel="1">
      <c r="F2935" s="61" t="str">
        <f>F2936</f>
        <v>LABOR_M</v>
      </c>
      <c r="G2935" s="20" t="str">
        <f>$G$14</f>
        <v>CUSTOMER</v>
      </c>
      <c r="H2935" s="24">
        <f t="shared" ca="1" si="1317"/>
        <v>-4854.1362099607077</v>
      </c>
      <c r="I2935" s="25">
        <f ca="1">VLOOKUP(CONCATENATE($F2935," ",$G2935),AllocFactorMatrix,(I$4+1),FALSE)*$E2936</f>
        <v>-3812.8722731967896</v>
      </c>
      <c r="J2935" s="25">
        <f ca="1">VLOOKUP(CONCATENATE($F2935," ",$G2935),AllocFactorMatrix,(J$4+1),FALSE)*$E2936</f>
        <v>-885.86464068612929</v>
      </c>
      <c r="K2935" s="25">
        <f ca="1">VLOOKUP(CONCATENATE($F2935," ",$G2935),AllocFactorMatrix,(K$4+1),FALSE)*$E2936</f>
        <v>-7.9833391864084122</v>
      </c>
      <c r="L2935" s="25">
        <f ca="1">VLOOKUP(CONCATENATE($F2935," ",$G2935),AllocFactorMatrix,(L$4+1),FALSE)*$E2936</f>
        <v>-1.1262433657208253</v>
      </c>
      <c r="M2935" s="25">
        <f t="shared" ca="1" si="1307"/>
        <v>-894.97422323825856</v>
      </c>
      <c r="N2935" s="25">
        <f ca="1">VLOOKUP(CONCATENATE($F2935," ",$G2935),AllocFactorMatrix,(N$4+1),FALSE)*$E2936</f>
        <v>-15.285468081712054</v>
      </c>
      <c r="O2935" s="25">
        <f ca="1">VLOOKUP(CONCATENATE($F2935," ",$G2935),AllocFactorMatrix,(O$4+1),FALSE)*$E2936</f>
        <v>-6.7201226515239947</v>
      </c>
      <c r="P2935" s="25">
        <f ca="1">VLOOKUP(CONCATENATE($F2935," ",$G2935),AllocFactorMatrix,(P$4+1),FALSE)*$E2936</f>
        <v>-3.2208872505631319</v>
      </c>
      <c r="Q2935" s="25">
        <f ca="1">VLOOKUP(CONCATENATE($F2935," ",$G2935),AllocFactorMatrix,(Q$4+1),FALSE)*$E2936</f>
        <v>-1.3722108256711774</v>
      </c>
      <c r="R2935" s="25">
        <f t="shared" ca="1" si="1330"/>
        <v>-26.598688809470357</v>
      </c>
      <c r="S2935" s="25">
        <f ca="1">VLOOKUP(CONCATENATE($F2935," ",$G2935),AllocFactorMatrix,(S$4+1),FALSE)*$E2936</f>
        <v>-0.22239260992441362</v>
      </c>
      <c r="T2935" s="25">
        <f ca="1">VLOOKUP(CONCATENATE($F2935," ",$G2935),AllocFactorMatrix,(T$4+1),FALSE)*$E2936</f>
        <v>-4.1814906377728249</v>
      </c>
      <c r="U2935" s="25">
        <f ca="1">VLOOKUP(CONCATENATE($F2935," ",$G2935),AllocFactorMatrix,(U$4+1),FALSE)*$E2936</f>
        <v>-8.3474816886862619</v>
      </c>
      <c r="V2935" s="25">
        <f ca="1">VLOOKUP(CONCATENATE($F2935," ",$G2935),AllocFactorMatrix,(V$4+1),FALSE)*$E2936</f>
        <v>-2.0592008212876469</v>
      </c>
      <c r="W2935" s="25">
        <f t="shared" ca="1" si="1331"/>
        <v>-14.810565757671146</v>
      </c>
      <c r="X2935" s="25">
        <f ca="1">VLOOKUP(CONCATENATE($F2935," ",$G2935),AllocFactorMatrix,(X$4+1),FALSE)*$E2936</f>
        <v>-5.1323006293198095</v>
      </c>
      <c r="Y2935" s="25">
        <f ca="1">VLOOKUP(CONCATENATE($F2935," ",$G2935),AllocFactorMatrix,(Y$4+1),FALSE)*$E2936</f>
        <v>-8.6119249575207932E-2</v>
      </c>
      <c r="Z2935" s="25">
        <f t="shared" ca="1" si="1308"/>
        <v>-5.2184198788950171</v>
      </c>
      <c r="AA2935" s="25">
        <f ca="1">VLOOKUP(CONCATENATE($F2935," ",$G2935),AllocFactorMatrix,(AA$4+1),FALSE)*$E2936</f>
        <v>-0.30034408984711147</v>
      </c>
      <c r="AB2935" s="25">
        <f ca="1">VLOOKUP(CONCATENATE($F2935," ",$G2935),AllocFactorMatrix,(AB$4+1),FALSE)*$E2936</f>
        <v>-82.734797839382495</v>
      </c>
      <c r="AC2935" s="25">
        <f ca="1">VLOOKUP(CONCATENATE($F2935," ",$G2935),AllocFactorMatrix,(AC$4+1),FALSE)*$E2936</f>
        <v>-16.626897150391709</v>
      </c>
    </row>
    <row r="2936" spans="4:29" collapsed="1">
      <c r="D2936" s="20" t="s">
        <v>650</v>
      </c>
      <c r="E2936" s="22">
        <v>-18865</v>
      </c>
      <c r="F2936" s="61" t="s">
        <v>69</v>
      </c>
      <c r="G2936" s="20" t="str">
        <f>$G$15</f>
        <v>TOTAL</v>
      </c>
      <c r="H2936" s="24">
        <f t="shared" ca="1" si="1317"/>
        <v>-18865.000000000007</v>
      </c>
      <c r="I2936" s="25">
        <f ca="1">VLOOKUP(CONCATENATE($F2936," ",$G2936),AllocFactorMatrix,(I$4+1),FALSE)*$E2936</f>
        <v>-11127.698268226402</v>
      </c>
      <c r="J2936" s="25">
        <f ca="1">VLOOKUP(CONCATENATE($F2936," ",$G2936),AllocFactorMatrix,(J$4+1),FALSE)*$E2936</f>
        <v>-2791.5651005622176</v>
      </c>
      <c r="K2936" s="25">
        <f ca="1">VLOOKUP(CONCATENATE($F2936," ",$G2936),AllocFactorMatrix,(K$4+1),FALSE)*$E2936</f>
        <v>-27.687999013665692</v>
      </c>
      <c r="L2936" s="25">
        <f ca="1">VLOOKUP(CONCATENATE($F2936," ",$G2936),AllocFactorMatrix,(L$4+1),FALSE)*$E2936</f>
        <v>-1.4687497457476335</v>
      </c>
      <c r="M2936" s="25">
        <f t="shared" ca="1" si="1307"/>
        <v>-2820.721849321631</v>
      </c>
      <c r="N2936" s="25">
        <f ca="1">VLOOKUP(CONCATENATE($F2936," ",$G2936),AllocFactorMatrix,(N$4+1),FALSE)*$E2936</f>
        <v>-831.92654129579876</v>
      </c>
      <c r="O2936" s="25">
        <f ca="1">VLOOKUP(CONCATENATE($F2936," ",$G2936),AllocFactorMatrix,(O$4+1),FALSE)*$E2936</f>
        <v>-216.79985290267115</v>
      </c>
      <c r="P2936" s="25">
        <f ca="1">VLOOKUP(CONCATENATE($F2936," ",$G2936),AllocFactorMatrix,(P$4+1),FALSE)*$E2936</f>
        <v>-14.906535495172674</v>
      </c>
      <c r="Q2936" s="25">
        <f ca="1">VLOOKUP(CONCATENATE($F2936," ",$G2936),AllocFactorMatrix,(Q$4+1),FALSE)*$E2936</f>
        <v>-3.6599141093514769</v>
      </c>
      <c r="R2936" s="25">
        <f t="shared" ca="1" si="1330"/>
        <v>-1067.2928438029942</v>
      </c>
      <c r="S2936" s="25">
        <f ca="1">VLOOKUP(CONCATENATE($F2936," ",$G2936),AllocFactorMatrix,(S$4+1),FALSE)*$E2936</f>
        <v>-48.542640955734562</v>
      </c>
      <c r="T2936" s="25">
        <f ca="1">VLOOKUP(CONCATENATE($F2936," ",$G2936),AllocFactorMatrix,(T$4+1),FALSE)*$E2936</f>
        <v>-517.72340723230707</v>
      </c>
      <c r="U2936" s="25">
        <f ca="1">VLOOKUP(CONCATENATE($F2936," ",$G2936),AllocFactorMatrix,(U$4+1),FALSE)*$E2936</f>
        <v>-2518.9070114817168</v>
      </c>
      <c r="V2936" s="25">
        <f ca="1">VLOOKUP(CONCATENATE($F2936," ",$G2936),AllocFactorMatrix,(V$4+1),FALSE)*$E2936</f>
        <v>-378.75036767703017</v>
      </c>
      <c r="W2936" s="25">
        <f t="shared" ca="1" si="1331"/>
        <v>-3463.9234273467887</v>
      </c>
      <c r="X2936" s="25">
        <f ca="1">VLOOKUP(CONCATENATE($F2936," ",$G2936),AllocFactorMatrix,(X$4+1),FALSE)*$E2936</f>
        <v>-227.25846839799425</v>
      </c>
      <c r="Y2936" s="25">
        <f ca="1">VLOOKUP(CONCATENATE($F2936," ",$G2936),AllocFactorMatrix,(Y$4+1),FALSE)*$E2936</f>
        <v>-4.9033622726692991</v>
      </c>
      <c r="Z2936" s="25">
        <f t="shared" ca="1" si="1308"/>
        <v>-232.16183067066356</v>
      </c>
      <c r="AA2936" s="25">
        <f ca="1">VLOOKUP(CONCATENATE($F2936," ",$G2936),AllocFactorMatrix,(AA$4+1),FALSE)*$E2936</f>
        <v>-4.4101394330395367</v>
      </c>
      <c r="AB2936" s="25">
        <f ca="1">VLOOKUP(CONCATENATE($F2936," ",$G2936),AllocFactorMatrix,(AB$4+1),FALSE)*$E2936</f>
        <v>-122.31009772459329</v>
      </c>
      <c r="AC2936" s="25">
        <f ca="1">VLOOKUP(CONCATENATE($F2936," ",$G2936),AllocFactorMatrix,(AC$4+1),FALSE)*$E2936</f>
        <v>-26.481543473894238</v>
      </c>
    </row>
    <row r="2937" spans="4:29" hidden="1" outlineLevel="1">
      <c r="F2937" s="61" t="str">
        <f>F2944</f>
        <v>LABOR_M</v>
      </c>
      <c r="G2937" s="20" t="str">
        <f>$G$8</f>
        <v>PRODUCTION</v>
      </c>
      <c r="H2937" s="24">
        <f t="shared" ca="1" si="1317"/>
        <v>-22498.814868101217</v>
      </c>
      <c r="I2937" s="25">
        <f ca="1">VLOOKUP(CONCATENATE($F2937," ",$G2937),AllocFactorMatrix,(I$4+1),FALSE)*$E2944</f>
        <v>-11032.134514035481</v>
      </c>
      <c r="J2937" s="25">
        <f ca="1">VLOOKUP(CONCATENATE($F2937," ",$G2937),AllocFactorMatrix,(J$4+1),FALSE)*$E2944</f>
        <v>-2790.7010603830981</v>
      </c>
      <c r="K2937" s="25">
        <f ca="1">VLOOKUP(CONCATENATE($F2937," ",$G2937),AllocFactorMatrix,(K$4+1),FALSE)*$E2944</f>
        <v>-32.627540132557051</v>
      </c>
      <c r="L2937" s="25">
        <f ca="1">VLOOKUP(CONCATENATE($F2937," ",$G2937),AllocFactorMatrix,(L$4+1),FALSE)*$E2944</f>
        <v>-0.80379599706599381</v>
      </c>
      <c r="M2937" s="25">
        <f t="shared" ref="M2937:M2944" ca="1" si="1332">SUBTOTAL(9,J2937:L2937)</f>
        <v>-2824.1323965127212</v>
      </c>
      <c r="N2937" s="25">
        <f ca="1">VLOOKUP(CONCATENATE($F2937," ",$G2937),AllocFactorMatrix,(N$4+1),FALSE)*$E2944</f>
        <v>-1167.6643362516377</v>
      </c>
      <c r="O2937" s="25">
        <f ca="1">VLOOKUP(CONCATENATE($F2937," ",$G2937),AllocFactorMatrix,(O$4+1),FALSE)*$E2944</f>
        <v>-332.54507076279526</v>
      </c>
      <c r="P2937" s="25">
        <f ca="1">VLOOKUP(CONCATENATE($F2937," ",$G2937),AllocFactorMatrix,(P$4+1),FALSE)*$E2944</f>
        <v>-26.316116183389607</v>
      </c>
      <c r="Q2937" s="25">
        <f ca="1">VLOOKUP(CONCATENATE($F2937," ",$G2937),AllocFactorMatrix,(Q$4+1),FALSE)*$E2944</f>
        <v>-5.5548681167673903</v>
      </c>
      <c r="R2937" s="25">
        <f ca="1">SUBTOTAL(9,N2937:Q2937)</f>
        <v>-1532.0803913145901</v>
      </c>
      <c r="S2937" s="25">
        <f ca="1">VLOOKUP(CONCATENATE($F2937," ",$G2937),AllocFactorMatrix,(S$4+1),FALSE)*$E2944</f>
        <v>-70.141951063070337</v>
      </c>
      <c r="T2937" s="25">
        <f ca="1">VLOOKUP(CONCATENATE($F2937," ",$G2937),AllocFactorMatrix,(T$4+1),FALSE)*$E2944</f>
        <v>-764.67031843151517</v>
      </c>
      <c r="U2937" s="25">
        <f ca="1">VLOOKUP(CONCATENATE($F2937," ",$G2937),AllocFactorMatrix,(U$4+1),FALSE)*$E2944</f>
        <v>-5106.9563300309601</v>
      </c>
      <c r="V2937" s="25">
        <f ca="1">VLOOKUP(CONCATENATE($F2937," ",$G2937),AllocFactorMatrix,(V$4+1),FALSE)*$E2944</f>
        <v>-801.18494917291127</v>
      </c>
      <c r="W2937" s="25">
        <f ca="1">SUBTOTAL(9,S2937:V2937)</f>
        <v>-6742.9535486984569</v>
      </c>
      <c r="X2937" s="25">
        <f ca="1">VLOOKUP(CONCATENATE($F2937," ",$G2937),AllocFactorMatrix,(X$4+1),FALSE)*$E2944</f>
        <v>-316.93585647415921</v>
      </c>
      <c r="Y2937" s="25">
        <f ca="1">VLOOKUP(CONCATENATE($F2937," ",$G2937),AllocFactorMatrix,(Y$4+1),FALSE)*$E2944</f>
        <v>-7.6509474422502208</v>
      </c>
      <c r="Z2937" s="25">
        <f t="shared" ref="Z2937:Z2944" ca="1" si="1333">SUBTOTAL(9,X2937:Y2937)</f>
        <v>-324.58680391640945</v>
      </c>
      <c r="AA2937" s="25">
        <f ca="1">VLOOKUP(CONCATENATE($F2937," ",$G2937),AllocFactorMatrix,(AA$4+1),FALSE)*$E2944</f>
        <v>-5.5257131361696974</v>
      </c>
      <c r="AB2937" s="25">
        <f ca="1">VLOOKUP(CONCATENATE($F2937," ",$G2937),AllocFactorMatrix,(AB$4+1),FALSE)*$E2944</f>
        <v>-29.961519208126973</v>
      </c>
      <c r="AC2937" s="25">
        <f ca="1">VLOOKUP(CONCATENATE($F2937," ",$G2937),AllocFactorMatrix,(AC$4+1),FALSE)*$E2944</f>
        <v>-7.4399812792651341</v>
      </c>
    </row>
    <row r="2938" spans="4:29" hidden="1" outlineLevel="1">
      <c r="F2938" s="61" t="str">
        <f>F2944</f>
        <v>LABOR_M</v>
      </c>
      <c r="G2938" s="20" t="str">
        <f>$G$9</f>
        <v>BULKTRAN</v>
      </c>
      <c r="H2938" s="24">
        <f t="shared" ca="1" si="1317"/>
        <v>-6053.8287679494651</v>
      </c>
      <c r="I2938" s="25">
        <f ca="1">VLOOKUP(CONCATENATE($F2938," ",$G2938),AllocFactorMatrix,(I$4+1),FALSE)*$E2944</f>
        <v>-2968.452057785772</v>
      </c>
      <c r="J2938" s="25">
        <f ca="1">VLOOKUP(CONCATENATE($F2938," ",$G2938),AllocFactorMatrix,(J$4+1),FALSE)*$E2944</f>
        <v>-750.90294582792274</v>
      </c>
      <c r="K2938" s="25">
        <f ca="1">VLOOKUP(CONCATENATE($F2938," ",$G2938),AllocFactorMatrix,(K$4+1),FALSE)*$E2944</f>
        <v>-8.7791975817333068</v>
      </c>
      <c r="L2938" s="25">
        <f ca="1">VLOOKUP(CONCATENATE($F2938," ",$G2938),AllocFactorMatrix,(L$4+1),FALSE)*$E2944</f>
        <v>-0.2162799844848631</v>
      </c>
      <c r="M2938" s="25">
        <f t="shared" ca="1" si="1332"/>
        <v>-759.89842339414099</v>
      </c>
      <c r="N2938" s="25">
        <f ca="1">VLOOKUP(CONCATENATE($F2938," ",$G2938),AllocFactorMatrix,(N$4+1),FALSE)*$E2944</f>
        <v>-314.18721348434099</v>
      </c>
      <c r="O2938" s="25">
        <f ca="1">VLOOKUP(CONCATENATE($F2938," ",$G2938),AllocFactorMatrix,(O$4+1),FALSE)*$E2944</f>
        <v>-89.478976018326705</v>
      </c>
      <c r="P2938" s="25">
        <f ca="1">VLOOKUP(CONCATENATE($F2938," ",$G2938),AllocFactorMatrix,(P$4+1),FALSE)*$E2944</f>
        <v>-7.0809623593809192</v>
      </c>
      <c r="Q2938" s="25">
        <f ca="1">VLOOKUP(CONCATENATE($F2938," ",$G2938),AllocFactorMatrix,(Q$4+1),FALSE)*$E2944</f>
        <v>-1.4946663015183852</v>
      </c>
      <c r="R2938" s="25">
        <f t="shared" ref="R2938:R2944" ca="1" si="1334">SUBTOTAL(9,N2938:Q2938)</f>
        <v>-412.24181816356702</v>
      </c>
      <c r="S2938" s="25">
        <f ca="1">VLOOKUP(CONCATENATE($F2938," ",$G2938),AllocFactorMatrix,(S$4+1),FALSE)*$E2944</f>
        <v>-18.8733212693685</v>
      </c>
      <c r="T2938" s="25">
        <f ca="1">VLOOKUP(CONCATENATE($F2938," ",$G2938),AllocFactorMatrix,(T$4+1),FALSE)*$E2944</f>
        <v>-205.75231179314397</v>
      </c>
      <c r="U2938" s="25">
        <f ca="1">VLOOKUP(CONCATENATE($F2938," ",$G2938),AllocFactorMatrix,(U$4+1),FALSE)*$E2944</f>
        <v>-1374.1452306999784</v>
      </c>
      <c r="V2938" s="25">
        <f ca="1">VLOOKUP(CONCATENATE($F2938," ",$G2938),AllocFactorMatrix,(V$4+1),FALSE)*$E2944</f>
        <v>-215.57742139688244</v>
      </c>
      <c r="W2938" s="25">
        <f t="shared" ref="W2938:W2944" ca="1" si="1335">SUBTOTAL(9,S2938:V2938)</f>
        <v>-1814.3482851593733</v>
      </c>
      <c r="X2938" s="25">
        <f ca="1">VLOOKUP(CONCATENATE($F2938," ",$G2938),AllocFactorMatrix,(X$4+1),FALSE)*$E2944</f>
        <v>-85.278954325645969</v>
      </c>
      <c r="Y2938" s="25">
        <f ca="1">VLOOKUP(CONCATENATE($F2938," ",$G2938),AllocFactorMatrix,(Y$4+1),FALSE)*$E2944</f>
        <v>-2.0586651341192508</v>
      </c>
      <c r="Z2938" s="25">
        <f t="shared" ca="1" si="1333"/>
        <v>-87.337619459765222</v>
      </c>
      <c r="AA2938" s="25">
        <f ca="1">VLOOKUP(CONCATENATE($F2938," ",$G2938),AllocFactorMatrix,(AA$4+1),FALSE)*$E2944</f>
        <v>-1.4868214767440118</v>
      </c>
      <c r="AB2938" s="25">
        <f ca="1">VLOOKUP(CONCATENATE($F2938," ",$G2938),AllocFactorMatrix,(AB$4+1),FALSE)*$E2944</f>
        <v>-8.0618427226934752</v>
      </c>
      <c r="AC2938" s="25">
        <f ca="1">VLOOKUP(CONCATENATE($F2938," ",$G2938),AllocFactorMatrix,(AC$4+1),FALSE)*$E2944</f>
        <v>-2.0018997874096427</v>
      </c>
    </row>
    <row r="2939" spans="4:29" hidden="1" outlineLevel="1">
      <c r="F2939" s="61" t="str">
        <f>F2944</f>
        <v>LABOR_M</v>
      </c>
      <c r="G2939" s="20" t="str">
        <f>$G$10</f>
        <v>SUBTRAN</v>
      </c>
      <c r="H2939" s="24">
        <f t="shared" ca="1" si="1317"/>
        <v>-2321.6952607575977</v>
      </c>
      <c r="I2939" s="25">
        <f ca="1">VLOOKUP(CONCATENATE($F2939," ",$G2939),AllocFactorMatrix,(I$4+1),FALSE)*$E2944</f>
        <v>-1102.5772757872239</v>
      </c>
      <c r="J2939" s="25">
        <f ca="1">VLOOKUP(CONCATENATE($F2939," ",$G2939),AllocFactorMatrix,(J$4+1),FALSE)*$E2944</f>
        <v>-282.24351326054125</v>
      </c>
      <c r="K2939" s="25">
        <f ca="1">VLOOKUP(CONCATENATE($F2939," ",$G2939),AllocFactorMatrix,(K$4+1),FALSE)*$E2944</f>
        <v>-3.2890464964221251</v>
      </c>
      <c r="L2939" s="25">
        <f ca="1">VLOOKUP(CONCATENATE($F2939," ",$G2939),AllocFactorMatrix,(L$4+1),FALSE)*$E2944</f>
        <v>-0.1078288245532294</v>
      </c>
      <c r="M2939" s="25">
        <f t="shared" ca="1" si="1332"/>
        <v>-285.64038858151662</v>
      </c>
      <c r="N2939" s="25">
        <f ca="1">VLOOKUP(CONCATENATE($F2939," ",$G2939),AllocFactorMatrix,(N$4+1),FALSE)*$E2944</f>
        <v>-123.01543586533285</v>
      </c>
      <c r="O2939" s="25">
        <f ca="1">VLOOKUP(CONCATENATE($F2939," ",$G2939),AllocFactorMatrix,(O$4+1),FALSE)*$E2944</f>
        <v>-34.868447531956043</v>
      </c>
      <c r="P2939" s="25">
        <f ca="1">VLOOKUP(CONCATENATE($F2939," ",$G2939),AllocFactorMatrix,(P$4+1),FALSE)*$E2944</f>
        <v>-3.571676964568224</v>
      </c>
      <c r="Q2939" s="25">
        <f ca="1">VLOOKUP(CONCATENATE($F2939," ",$G2939),AllocFactorMatrix,(Q$4+1),FALSE)*$E2944</f>
        <v>0</v>
      </c>
      <c r="R2939" s="25">
        <f t="shared" ca="1" si="1334"/>
        <v>-161.4555603618571</v>
      </c>
      <c r="S2939" s="25">
        <f ca="1">VLOOKUP(CONCATENATE($F2939," ",$G2939),AllocFactorMatrix,(S$4+1),FALSE)*$E2944</f>
        <v>-6.8894168851726176</v>
      </c>
      <c r="T2939" s="25">
        <f ca="1">VLOOKUP(CONCATENATE($F2939," ",$G2939),AllocFactorMatrix,(T$4+1),FALSE)*$E2944</f>
        <v>-79.62705742218462</v>
      </c>
      <c r="U2939" s="25">
        <f ca="1">VLOOKUP(CONCATENATE($F2939," ",$G2939),AllocFactorMatrix,(U$4+1),FALSE)*$E2944</f>
        <v>-648.62173195838329</v>
      </c>
      <c r="V2939" s="25">
        <f ca="1">VLOOKUP(CONCATENATE($F2939," ",$G2939),AllocFactorMatrix,(V$4+1),FALSE)*$E2944</f>
        <v>0</v>
      </c>
      <c r="W2939" s="25">
        <f t="shared" ca="1" si="1335"/>
        <v>-735.13820626574056</v>
      </c>
      <c r="X2939" s="25">
        <f ca="1">VLOOKUP(CONCATENATE($F2939," ",$G2939),AllocFactorMatrix,(X$4+1),FALSE)*$E2944</f>
        <v>-33.385691817258518</v>
      </c>
      <c r="Y2939" s="25">
        <f ca="1">VLOOKUP(CONCATENATE($F2939," ",$G2939),AllocFactorMatrix,(Y$4+1),FALSE)*$E2944</f>
        <v>-0.7987749148593013</v>
      </c>
      <c r="Z2939" s="25">
        <f t="shared" ca="1" si="1333"/>
        <v>-34.184466732117819</v>
      </c>
      <c r="AA2939" s="25">
        <f ca="1">VLOOKUP(CONCATENATE($F2939," ",$G2939),AllocFactorMatrix,(AA$4+1),FALSE)*$E2944</f>
        <v>-0.54822430973760039</v>
      </c>
      <c r="AB2939" s="25">
        <f ca="1">VLOOKUP(CONCATENATE($F2939," ",$G2939),AllocFactorMatrix,(AB$4+1),FALSE)*$E2944</f>
        <v>-1.7221364992502102</v>
      </c>
      <c r="AC2939" s="25">
        <f ca="1">VLOOKUP(CONCATENATE($F2939," ",$G2939),AllocFactorMatrix,(AC$4+1),FALSE)*$E2944</f>
        <v>-0.42900222015396267</v>
      </c>
    </row>
    <row r="2940" spans="4:29" hidden="1" outlineLevel="1">
      <c r="F2940" s="61" t="str">
        <f>F2944</f>
        <v>LABOR_M</v>
      </c>
      <c r="G2940" s="20" t="str">
        <f>$G$11</f>
        <v>DISTPRI</v>
      </c>
      <c r="H2940" s="24">
        <f t="shared" ca="1" si="1317"/>
        <v>-15458.800489133362</v>
      </c>
      <c r="I2940" s="25">
        <f ca="1">VLOOKUP(CONCATENATE($F2940," ",$G2940),AllocFactorMatrix,(I$4+1),FALSE)*$E2944</f>
        <v>-10272.352119657779</v>
      </c>
      <c r="J2940" s="25">
        <f ca="1">VLOOKUP(CONCATENATE($F2940," ",$G2940),AllocFactorMatrix,(J$4+1),FALSE)*$E2944</f>
        <v>-2586.1840782437052</v>
      </c>
      <c r="K2940" s="25">
        <f ca="1">VLOOKUP(CONCATENATE($F2940," ",$G2940),AllocFactorMatrix,(K$4+1),FALSE)*$E2944</f>
        <v>-30.179841368417815</v>
      </c>
      <c r="L2940" s="25">
        <f ca="1">VLOOKUP(CONCATENATE($F2940," ",$G2940),AllocFactorMatrix,(L$4+1),FALSE)*$E2944</f>
        <v>0</v>
      </c>
      <c r="M2940" s="25">
        <f t="shared" ca="1" si="1332"/>
        <v>-2616.363919612123</v>
      </c>
      <c r="N2940" s="25">
        <f ca="1">VLOOKUP(CONCATENATE($F2940," ",$G2940),AllocFactorMatrix,(N$4+1),FALSE)*$E2944</f>
        <v>-1115.2342119963607</v>
      </c>
      <c r="O2940" s="25">
        <f ca="1">VLOOKUP(CONCATENATE($F2940," ",$G2940),AllocFactorMatrix,(O$4+1),FALSE)*$E2944</f>
        <v>-316.59089793018575</v>
      </c>
      <c r="P2940" s="25">
        <f ca="1">VLOOKUP(CONCATENATE($F2940," ",$G2940),AllocFactorMatrix,(P$4+1),FALSE)*$E2944</f>
        <v>0</v>
      </c>
      <c r="Q2940" s="25">
        <f ca="1">VLOOKUP(CONCATENATE($F2940," ",$G2940),AllocFactorMatrix,(Q$4+1),FALSE)*$E2944</f>
        <v>0</v>
      </c>
      <c r="R2940" s="25">
        <f t="shared" ca="1" si="1334"/>
        <v>-1431.8251099265465</v>
      </c>
      <c r="S2940" s="25">
        <f ca="1">VLOOKUP(CONCATENATE($F2940," ",$G2940),AllocFactorMatrix,(S$4+1),FALSE)*$E2944</f>
        <v>-63.605904846060234</v>
      </c>
      <c r="T2940" s="25">
        <f ca="1">VLOOKUP(CONCATENATE($F2940," ",$G2940),AllocFactorMatrix,(T$4+1),FALSE)*$E2944</f>
        <v>-735.69126086109475</v>
      </c>
      <c r="U2940" s="25">
        <f ca="1">VLOOKUP(CONCATENATE($F2940," ",$G2940),AllocFactorMatrix,(U$4+1),FALSE)*$E2944</f>
        <v>0</v>
      </c>
      <c r="V2940" s="25">
        <f ca="1">VLOOKUP(CONCATENATE($F2940," ",$G2940),AllocFactorMatrix,(V$4+1),FALSE)*$E2944</f>
        <v>0</v>
      </c>
      <c r="W2940" s="25">
        <f t="shared" ca="1" si="1335"/>
        <v>-799.29716570715493</v>
      </c>
      <c r="X2940" s="25">
        <f ca="1">VLOOKUP(CONCATENATE($F2940," ",$G2940),AllocFactorMatrix,(X$4+1),FALSE)*$E2944</f>
        <v>-302.65577487398838</v>
      </c>
      <c r="Y2940" s="25">
        <f ca="1">VLOOKUP(CONCATENATE($F2940," ",$G2940),AllocFactorMatrix,(Y$4+1),FALSE)*$E2944</f>
        <v>-7.2513821693791591</v>
      </c>
      <c r="Z2940" s="25">
        <f t="shared" ca="1" si="1333"/>
        <v>-309.90715704336753</v>
      </c>
      <c r="AA2940" s="25">
        <f ca="1">VLOOKUP(CONCATENATE($F2940," ",$G2940),AllocFactorMatrix,(AA$4+1),FALSE)*$E2944</f>
        <v>-5.2071202296176198</v>
      </c>
      <c r="AB2940" s="25">
        <f ca="1">VLOOKUP(CONCATENATE($F2940," ",$G2940),AllocFactorMatrix,(AB$4+1),FALSE)*$E2944</f>
        <v>-19.08766133387784</v>
      </c>
      <c r="AC2940" s="25">
        <f ca="1">VLOOKUP(CONCATENATE($F2940," ",$G2940),AllocFactorMatrix,(AC$4+1),FALSE)*$E2944</f>
        <v>-4.7602356228948493</v>
      </c>
    </row>
    <row r="2941" spans="4:29" hidden="1" outlineLevel="1">
      <c r="F2941" s="61" t="str">
        <f>F2944</f>
        <v>LABOR_M</v>
      </c>
      <c r="G2941" s="20" t="str">
        <f>$G$12</f>
        <v>DISTSEC</v>
      </c>
      <c r="H2941" s="24">
        <f t="shared" ca="1" si="1317"/>
        <v>-6178.4407608396732</v>
      </c>
      <c r="I2941" s="25">
        <f ca="1">VLOOKUP(CONCATENATE($F2941," ",$G2941),AllocFactorMatrix,(I$4+1),FALSE)*$E2944</f>
        <v>-4612.8347588934803</v>
      </c>
      <c r="J2941" s="25">
        <f ca="1">VLOOKUP(CONCATENATE($F2941," ",$G2941),AllocFactorMatrix,(J$4+1),FALSE)*$E2944</f>
        <v>-1035.5202773789488</v>
      </c>
      <c r="K2941" s="25">
        <f ca="1">VLOOKUP(CONCATENATE($F2941," ",$G2941),AllocFactorMatrix,(K$4+1),FALSE)*$E2944</f>
        <v>0</v>
      </c>
      <c r="L2941" s="25">
        <f ca="1">VLOOKUP(CONCATENATE($F2941," ",$G2941),AllocFactorMatrix,(L$4+1),FALSE)*$E2944</f>
        <v>0</v>
      </c>
      <c r="M2941" s="25">
        <f t="shared" ca="1" si="1332"/>
        <v>-1035.5202773789488</v>
      </c>
      <c r="N2941" s="25">
        <f ca="1">VLOOKUP(CONCATENATE($F2941," ",$G2941),AllocFactorMatrix,(N$4+1),FALSE)*$E2944</f>
        <v>-365.03181433771346</v>
      </c>
      <c r="O2941" s="25">
        <f ca="1">VLOOKUP(CONCATENATE($F2941," ",$G2941),AllocFactorMatrix,(O$4+1),FALSE)*$E2944</f>
        <v>0</v>
      </c>
      <c r="P2941" s="25">
        <f ca="1">VLOOKUP(CONCATENATE($F2941," ",$G2941),AllocFactorMatrix,(P$4+1),FALSE)*$E2944</f>
        <v>0</v>
      </c>
      <c r="Q2941" s="25">
        <f ca="1">VLOOKUP(CONCATENATE($F2941," ",$G2941),AllocFactorMatrix,(Q$4+1),FALSE)*$E2944</f>
        <v>0</v>
      </c>
      <c r="R2941" s="25">
        <f t="shared" ca="1" si="1334"/>
        <v>-365.03181433771346</v>
      </c>
      <c r="S2941" s="25">
        <f ca="1">VLOOKUP(CONCATENATE($F2941," ",$G2941),AllocFactorMatrix,(S$4+1),FALSE)*$E2944</f>
        <v>-16.156511218158709</v>
      </c>
      <c r="T2941" s="25">
        <f ca="1">VLOOKUP(CONCATENATE($F2941," ",$G2941),AllocFactorMatrix,(T$4+1),FALSE)*$E2944</f>
        <v>0</v>
      </c>
      <c r="U2941" s="25">
        <f ca="1">VLOOKUP(CONCATENATE($F2941," ",$G2941),AllocFactorMatrix,(U$4+1),FALSE)*$E2944</f>
        <v>0</v>
      </c>
      <c r="V2941" s="25">
        <f ca="1">VLOOKUP(CONCATENATE($F2941," ",$G2941),AllocFactorMatrix,(V$4+1),FALSE)*$E2944</f>
        <v>0</v>
      </c>
      <c r="W2941" s="25">
        <f t="shared" ca="1" si="1335"/>
        <v>-16.156511218158709</v>
      </c>
      <c r="X2941" s="25">
        <f ca="1">VLOOKUP(CONCATENATE($F2941," ",$G2941),AllocFactorMatrix,(X$4+1),FALSE)*$E2944</f>
        <v>-101.59379915614539</v>
      </c>
      <c r="Y2941" s="25">
        <f ca="1">VLOOKUP(CONCATENATE($F2941," ",$G2941),AllocFactorMatrix,(Y$4+1),FALSE)*$E2944</f>
        <v>0</v>
      </c>
      <c r="Z2941" s="25">
        <f t="shared" ca="1" si="1333"/>
        <v>-101.59379915614539</v>
      </c>
      <c r="AA2941" s="25">
        <f ca="1">VLOOKUP(CONCATENATE($F2941," ",$G2941),AllocFactorMatrix,(AA$4+1),FALSE)*$E2944</f>
        <v>-1.6566163634110911</v>
      </c>
      <c r="AB2941" s="25">
        <f ca="1">VLOOKUP(CONCATENATE($F2941," ",$G2941),AllocFactorMatrix,(AB$4+1),FALSE)*$E2944</f>
        <v>-36.580610242061212</v>
      </c>
      <c r="AC2941" s="25">
        <f ca="1">VLOOKUP(CONCATENATE($F2941," ",$G2941),AllocFactorMatrix,(AC$4+1),FALSE)*$E2944</f>
        <v>-9.066373249755264</v>
      </c>
    </row>
    <row r="2942" spans="4:29" hidden="1" outlineLevel="1">
      <c r="F2942" s="61" t="str">
        <f>F2944</f>
        <v>LABOR_M</v>
      </c>
      <c r="G2942" s="20" t="str">
        <f>$G$13</f>
        <v>ENERGY</v>
      </c>
      <c r="H2942" s="24">
        <f t="shared" ca="1" si="1317"/>
        <v>-16228.175914023741</v>
      </c>
      <c r="I2942" s="25">
        <f ca="1">VLOOKUP(CONCATENATE($F2942," ",$G2942),AllocFactorMatrix,(I$4+1),FALSE)*$E2944</f>
        <v>-5899.4690443128729</v>
      </c>
      <c r="J2942" s="25">
        <f ca="1">VLOOKUP(CONCATENATE($F2942," ",$G2942),AllocFactorMatrix,(J$4+1),FALSE)*$E2944</f>
        <v>-1904.1489499167237</v>
      </c>
      <c r="K2942" s="25">
        <f ca="1">VLOOKUP(CONCATENATE($F2942," ",$G2942),AllocFactorMatrix,(K$4+1),FALSE)*$E2944</f>
        <v>-21.798892857752676</v>
      </c>
      <c r="L2942" s="25">
        <f ca="1">VLOOKUP(CONCATENATE($F2942," ",$G2942),AllocFactorMatrix,(L$4+1),FALSE)*$E2944</f>
        <v>-0.55249158951644028</v>
      </c>
      <c r="M2942" s="25">
        <f t="shared" ca="1" si="1332"/>
        <v>-1926.5003343639928</v>
      </c>
      <c r="N2942" s="25">
        <f ca="1">VLOOKUP(CONCATENATE($F2942," ",$G2942),AllocFactorMatrix,(N$4+1),FALSE)*$E2944</f>
        <v>-921.45137880565812</v>
      </c>
      <c r="O2942" s="25">
        <f ca="1">VLOOKUP(CONCATENATE($F2942," ",$G2942),AllocFactorMatrix,(O$4+1),FALSE)*$E2944</f>
        <v>-257.20462436924208</v>
      </c>
      <c r="P2942" s="25">
        <f ca="1">VLOOKUP(CONCATENATE($F2942," ",$G2942),AllocFactorMatrix,(P$4+1),FALSE)*$E2944</f>
        <v>-20.363085111788539</v>
      </c>
      <c r="Q2942" s="25">
        <f ca="1">VLOOKUP(CONCATENATE($F2942," ",$G2942),AllocFactorMatrix,(Q$4+1),FALSE)*$E2944</f>
        <v>-4.1743392854528993</v>
      </c>
      <c r="R2942" s="25">
        <f t="shared" ca="1" si="1334"/>
        <v>-1203.1934275721414</v>
      </c>
      <c r="S2942" s="25">
        <f ca="1">VLOOKUP(CONCATENATE($F2942," ",$G2942),AllocFactorMatrix,(S$4+1),FALSE)*$E2944</f>
        <v>-61.400511237992468</v>
      </c>
      <c r="T2942" s="25">
        <f ca="1">VLOOKUP(CONCATENATE($F2942," ",$G2942),AllocFactorMatrix,(T$4+1),FALSE)*$E2944</f>
        <v>-733.78579892949131</v>
      </c>
      <c r="U2942" s="25">
        <f ca="1">VLOOKUP(CONCATENATE($F2942," ",$G2942),AllocFactorMatrix,(U$4+1),FALSE)*$E2944</f>
        <v>-5187.52225621044</v>
      </c>
      <c r="V2942" s="25">
        <f ca="1">VLOOKUP(CONCATENATE($F2942," ",$G2942),AllocFactorMatrix,(V$4+1),FALSE)*$E2944</f>
        <v>-831.35058720032282</v>
      </c>
      <c r="W2942" s="25">
        <f t="shared" ca="1" si="1335"/>
        <v>-6814.059153578246</v>
      </c>
      <c r="X2942" s="25">
        <f ca="1">VLOOKUP(CONCATENATE($F2942," ",$G2942),AllocFactorMatrix,(X$4+1),FALSE)*$E2944</f>
        <v>-249.93987606044436</v>
      </c>
      <c r="Y2942" s="25">
        <f ca="1">VLOOKUP(CONCATENATE($F2942," ",$G2942),AllocFactorMatrix,(Y$4+1),FALSE)*$E2944</f>
        <v>-5.8744698306443146</v>
      </c>
      <c r="Z2942" s="25">
        <f t="shared" ca="1" si="1333"/>
        <v>-255.81434589108866</v>
      </c>
      <c r="AA2942" s="25">
        <f ca="1">VLOOKUP(CONCATENATE($F2942," ",$G2942),AllocFactorMatrix,(AA$4+1),FALSE)*$E2944</f>
        <v>-5.7388815311885137</v>
      </c>
      <c r="AB2942" s="25">
        <f ca="1">VLOOKUP(CONCATENATE($F2942," ",$G2942),AllocFactorMatrix,(AB$4+1),FALSE)*$E2944</f>
        <v>-98.749595001977852</v>
      </c>
      <c r="AC2942" s="25">
        <f ca="1">VLOOKUP(CONCATENATE($F2942," ",$G2942),AllocFactorMatrix,(AC$4+1),FALSE)*$E2944</f>
        <v>-24.651131772234692</v>
      </c>
    </row>
    <row r="2943" spans="4:29" hidden="1" outlineLevel="1">
      <c r="F2943" s="61" t="str">
        <f>F2944</f>
        <v>LABOR_M</v>
      </c>
      <c r="G2943" s="20" t="str">
        <f>$G$14</f>
        <v>CUSTOMER</v>
      </c>
      <c r="H2943" s="24">
        <f t="shared" ca="1" si="1317"/>
        <v>-23815.24393919497</v>
      </c>
      <c r="I2943" s="25">
        <f ca="1">VLOOKUP(CONCATENATE($F2943," ",$G2943),AllocFactorMatrix,(I$4+1),FALSE)*$E2944</f>
        <v>-18706.620368180698</v>
      </c>
      <c r="J2943" s="25">
        <f ca="1">VLOOKUP(CONCATENATE($F2943," ",$G2943),AllocFactorMatrix,(J$4+1),FALSE)*$E2944</f>
        <v>-4346.2073585319213</v>
      </c>
      <c r="K2943" s="25">
        <f ca="1">VLOOKUP(CONCATENATE($F2943," ",$G2943),AllocFactorMatrix,(K$4+1),FALSE)*$E2944</f>
        <v>-39.167662782826959</v>
      </c>
      <c r="L2943" s="25">
        <f ca="1">VLOOKUP(CONCATENATE($F2943," ",$G2943),AllocFactorMatrix,(L$4+1),FALSE)*$E2944</f>
        <v>-5.5255475597291799</v>
      </c>
      <c r="M2943" s="25">
        <f t="shared" ca="1" si="1332"/>
        <v>-4390.9005688744783</v>
      </c>
      <c r="N2943" s="25">
        <f ca="1">VLOOKUP(CONCATENATE($F2943," ",$G2943),AllocFactorMatrix,(N$4+1),FALSE)*$E2944</f>
        <v>-74.993188354246442</v>
      </c>
      <c r="O2943" s="25">
        <f ca="1">VLOOKUP(CONCATENATE($F2943," ",$G2943),AllocFactorMatrix,(O$4+1),FALSE)*$E2944</f>
        <v>-32.970100822253023</v>
      </c>
      <c r="P2943" s="25">
        <f ca="1">VLOOKUP(CONCATENATE($F2943," ",$G2943),AllocFactorMatrix,(P$4+1),FALSE)*$E2944</f>
        <v>-15.802237979107908</v>
      </c>
      <c r="Q2943" s="25">
        <f ca="1">VLOOKUP(CONCATENATE($F2943," ",$G2943),AllocFactorMatrix,(Q$4+1),FALSE)*$E2944</f>
        <v>-6.7323070750064042</v>
      </c>
      <c r="R2943" s="25">
        <f t="shared" ca="1" si="1334"/>
        <v>-130.49783423061379</v>
      </c>
      <c r="S2943" s="25">
        <f ca="1">VLOOKUP(CONCATENATE($F2943," ",$G2943),AllocFactorMatrix,(S$4+1),FALSE)*$E2944</f>
        <v>-1.0910971646728918</v>
      </c>
      <c r="T2943" s="25">
        <f ca="1">VLOOKUP(CONCATENATE($F2943," ",$G2943),AllocFactorMatrix,(T$4+1),FALSE)*$E2944</f>
        <v>-20.515126741535322</v>
      </c>
      <c r="U2943" s="25">
        <f ca="1">VLOOKUP(CONCATENATE($F2943," ",$G2943),AllocFactorMatrix,(U$4+1),FALSE)*$E2944</f>
        <v>-40.954209790424436</v>
      </c>
      <c r="V2943" s="25">
        <f ca="1">VLOOKUP(CONCATENATE($F2943," ",$G2943),AllocFactorMatrix,(V$4+1),FALSE)*$E2944</f>
        <v>-10.102800530839023</v>
      </c>
      <c r="W2943" s="25">
        <f t="shared" ca="1" si="1335"/>
        <v>-72.663234227471676</v>
      </c>
      <c r="X2943" s="25">
        <f ca="1">VLOOKUP(CONCATENATE($F2943," ",$G2943),AllocFactorMatrix,(X$4+1),FALSE)*$E2944</f>
        <v>-25.179967386519742</v>
      </c>
      <c r="Y2943" s="25">
        <f ca="1">VLOOKUP(CONCATENATE($F2943," ",$G2943),AllocFactorMatrix,(Y$4+1),FALSE)*$E2944</f>
        <v>-0.42251614865801057</v>
      </c>
      <c r="Z2943" s="25">
        <f t="shared" ca="1" si="1333"/>
        <v>-25.602483535177754</v>
      </c>
      <c r="AA2943" s="25">
        <f ca="1">VLOOKUP(CONCATENATE($F2943," ",$G2943),AllocFactorMatrix,(AA$4+1),FALSE)*$E2944</f>
        <v>-1.473540802321728</v>
      </c>
      <c r="AB2943" s="25">
        <f ca="1">VLOOKUP(CONCATENATE($F2943," ",$G2943),AllocFactorMatrix,(AB$4+1),FALSE)*$E2944</f>
        <v>-405.91143461563991</v>
      </c>
      <c r="AC2943" s="25">
        <f ca="1">VLOOKUP(CONCATENATE($F2943," ",$G2943),AllocFactorMatrix,(AC$4+1),FALSE)*$E2944</f>
        <v>-81.574474728571687</v>
      </c>
    </row>
    <row r="2944" spans="4:29" collapsed="1">
      <c r="D2944" s="20" t="s">
        <v>286</v>
      </c>
      <c r="E2944" s="57">
        <v>-92555</v>
      </c>
      <c r="F2944" s="61" t="s">
        <v>69</v>
      </c>
      <c r="G2944" s="20" t="str">
        <f>$G$15</f>
        <v>TOTAL</v>
      </c>
      <c r="H2944" s="24">
        <f t="shared" ca="1" si="1317"/>
        <v>-92555.000000000029</v>
      </c>
      <c r="I2944" s="25">
        <f ca="1">VLOOKUP(CONCATENATE($F2944," ",$G2944),AllocFactorMatrix,(I$4+1),FALSE)*$E2944</f>
        <v>-54594.440138653314</v>
      </c>
      <c r="J2944" s="25">
        <f ca="1">VLOOKUP(CONCATENATE($F2944," ",$G2944),AllocFactorMatrix,(J$4+1),FALSE)*$E2944</f>
        <v>-13695.908183542861</v>
      </c>
      <c r="K2944" s="25">
        <f ca="1">VLOOKUP(CONCATENATE($F2944," ",$G2944),AllocFactorMatrix,(K$4+1),FALSE)*$E2944</f>
        <v>-135.84218121970994</v>
      </c>
      <c r="L2944" s="25">
        <f ca="1">VLOOKUP(CONCATENATE($F2944," ",$G2944),AllocFactorMatrix,(L$4+1),FALSE)*$E2944</f>
        <v>-7.2059439553497064</v>
      </c>
      <c r="M2944" s="25">
        <f t="shared" ca="1" si="1332"/>
        <v>-13838.956308717921</v>
      </c>
      <c r="N2944" s="25">
        <f ca="1">VLOOKUP(CONCATENATE($F2944," ",$G2944),AllocFactorMatrix,(N$4+1),FALSE)*$E2944</f>
        <v>-4081.5775790952903</v>
      </c>
      <c r="O2944" s="25">
        <f ca="1">VLOOKUP(CONCATENATE($F2944," ",$G2944),AllocFactorMatrix,(O$4+1),FALSE)*$E2944</f>
        <v>-1063.6581174347591</v>
      </c>
      <c r="P2944" s="25">
        <f ca="1">VLOOKUP(CONCATENATE($F2944," ",$G2944),AllocFactorMatrix,(P$4+1),FALSE)*$E2944</f>
        <v>-73.134078598235192</v>
      </c>
      <c r="Q2944" s="25">
        <f ca="1">VLOOKUP(CONCATENATE($F2944," ",$G2944),AllocFactorMatrix,(Q$4+1),FALSE)*$E2944</f>
        <v>-17.956180778745079</v>
      </c>
      <c r="R2944" s="25">
        <f t="shared" ca="1" si="1334"/>
        <v>-5236.3259559070302</v>
      </c>
      <c r="S2944" s="25">
        <f ca="1">VLOOKUP(CONCATENATE($F2944," ",$G2944),AllocFactorMatrix,(S$4+1),FALSE)*$E2944</f>
        <v>-238.15871368449575</v>
      </c>
      <c r="T2944" s="25">
        <f ca="1">VLOOKUP(CONCATENATE($F2944," ",$G2944),AllocFactorMatrix,(T$4+1),FALSE)*$E2944</f>
        <v>-2540.0418741789654</v>
      </c>
      <c r="U2944" s="25">
        <f ca="1">VLOOKUP(CONCATENATE($F2944," ",$G2944),AllocFactorMatrix,(U$4+1),FALSE)*$E2944</f>
        <v>-12358.199758690183</v>
      </c>
      <c r="V2944" s="25">
        <f ca="1">VLOOKUP(CONCATENATE($F2944," ",$G2944),AllocFactorMatrix,(V$4+1),FALSE)*$E2944</f>
        <v>-1858.2157583009555</v>
      </c>
      <c r="W2944" s="25">
        <f t="shared" ca="1" si="1335"/>
        <v>-16994.616104854598</v>
      </c>
      <c r="X2944" s="25">
        <f ca="1">VLOOKUP(CONCATENATE($F2944," ",$G2944),AllocFactorMatrix,(X$4+1),FALSE)*$E2944</f>
        <v>-1114.9699200941616</v>
      </c>
      <c r="Y2944" s="25">
        <f ca="1">VLOOKUP(CONCATENATE($F2944," ",$G2944),AllocFactorMatrix,(Y$4+1),FALSE)*$E2944</f>
        <v>-24.056755639910257</v>
      </c>
      <c r="Z2944" s="25">
        <f t="shared" ca="1" si="1333"/>
        <v>-1139.0266757340719</v>
      </c>
      <c r="AA2944" s="25">
        <f ca="1">VLOOKUP(CONCATENATE($F2944," ",$G2944),AllocFactorMatrix,(AA$4+1),FALSE)*$E2944</f>
        <v>-21.636917849190262</v>
      </c>
      <c r="AB2944" s="25">
        <f ca="1">VLOOKUP(CONCATENATE($F2944," ",$G2944),AllocFactorMatrix,(AB$4+1),FALSE)*$E2944</f>
        <v>-600.07479962362743</v>
      </c>
      <c r="AC2944" s="25">
        <f ca="1">VLOOKUP(CONCATENATE($F2944," ",$G2944),AllocFactorMatrix,(AC$4+1),FALSE)*$E2944</f>
        <v>-129.92309866028523</v>
      </c>
    </row>
    <row r="2945" spans="4:29" hidden="1" outlineLevel="1">
      <c r="F2945" s="61" t="str">
        <f>F2952</f>
        <v>LABOR_M</v>
      </c>
      <c r="G2945" s="20" t="str">
        <f>$G$8</f>
        <v>PRODUCTION</v>
      </c>
      <c r="H2945" s="24">
        <f t="shared" ca="1" si="1317"/>
        <v>0</v>
      </c>
      <c r="I2945" s="25">
        <f ca="1">VLOOKUP(CONCATENATE($F2945," ",$G2945),AllocFactorMatrix,(I$4+1),FALSE)*$E2952</f>
        <v>0</v>
      </c>
      <c r="J2945" s="25">
        <f ca="1">VLOOKUP(CONCATENATE($F2945," ",$G2945),AllocFactorMatrix,(J$4+1),FALSE)*$E2952</f>
        <v>0</v>
      </c>
      <c r="K2945" s="25">
        <f ca="1">VLOOKUP(CONCATENATE($F2945," ",$G2945),AllocFactorMatrix,(K$4+1),FALSE)*$E2952</f>
        <v>0</v>
      </c>
      <c r="L2945" s="25">
        <f ca="1">VLOOKUP(CONCATENATE($F2945," ",$G2945),AllocFactorMatrix,(L$4+1),FALSE)*$E2952</f>
        <v>0</v>
      </c>
      <c r="M2945" s="25">
        <f t="shared" ca="1" si="1307"/>
        <v>0</v>
      </c>
      <c r="N2945" s="25">
        <f ca="1">VLOOKUP(CONCATENATE($F2945," ",$G2945),AllocFactorMatrix,(N$4+1),FALSE)*$E2952</f>
        <v>0</v>
      </c>
      <c r="O2945" s="25">
        <f ca="1">VLOOKUP(CONCATENATE($F2945," ",$G2945),AllocFactorMatrix,(O$4+1),FALSE)*$E2952</f>
        <v>0</v>
      </c>
      <c r="P2945" s="25">
        <f ca="1">VLOOKUP(CONCATENATE($F2945," ",$G2945),AllocFactorMatrix,(P$4+1),FALSE)*$E2952</f>
        <v>0</v>
      </c>
      <c r="Q2945" s="25">
        <f ca="1">VLOOKUP(CONCATENATE($F2945," ",$G2945),AllocFactorMatrix,(Q$4+1),FALSE)*$E2952</f>
        <v>0</v>
      </c>
      <c r="R2945" s="25">
        <f ca="1">SUBTOTAL(9,N2945:Q2945)</f>
        <v>0</v>
      </c>
      <c r="S2945" s="25">
        <f ca="1">VLOOKUP(CONCATENATE($F2945," ",$G2945),AllocFactorMatrix,(S$4+1),FALSE)*$E2952</f>
        <v>0</v>
      </c>
      <c r="T2945" s="25">
        <f ca="1">VLOOKUP(CONCATENATE($F2945," ",$G2945),AllocFactorMatrix,(T$4+1),FALSE)*$E2952</f>
        <v>0</v>
      </c>
      <c r="U2945" s="25">
        <f ca="1">VLOOKUP(CONCATENATE($F2945," ",$G2945),AllocFactorMatrix,(U$4+1),FALSE)*$E2952</f>
        <v>0</v>
      </c>
      <c r="V2945" s="25">
        <f ca="1">VLOOKUP(CONCATENATE($F2945," ",$G2945),AllocFactorMatrix,(V$4+1),FALSE)*$E2952</f>
        <v>0</v>
      </c>
      <c r="W2945" s="25">
        <f ca="1">SUBTOTAL(9,S2945:V2945)</f>
        <v>0</v>
      </c>
      <c r="X2945" s="25">
        <f ca="1">VLOOKUP(CONCATENATE($F2945," ",$G2945),AllocFactorMatrix,(X$4+1),FALSE)*$E2952</f>
        <v>0</v>
      </c>
      <c r="Y2945" s="25">
        <f ca="1">VLOOKUP(CONCATENATE($F2945," ",$G2945),AllocFactorMatrix,(Y$4+1),FALSE)*$E2952</f>
        <v>0</v>
      </c>
      <c r="Z2945" s="25">
        <f t="shared" ca="1" si="1308"/>
        <v>0</v>
      </c>
      <c r="AA2945" s="25">
        <f ca="1">VLOOKUP(CONCATENATE($F2945," ",$G2945),AllocFactorMatrix,(AA$4+1),FALSE)*$E2952</f>
        <v>0</v>
      </c>
      <c r="AB2945" s="25">
        <f ca="1">VLOOKUP(CONCATENATE($F2945," ",$G2945),AllocFactorMatrix,(AB$4+1),FALSE)*$E2952</f>
        <v>0</v>
      </c>
      <c r="AC2945" s="25">
        <f ca="1">VLOOKUP(CONCATENATE($F2945," ",$G2945),AllocFactorMatrix,(AC$4+1),FALSE)*$E2952</f>
        <v>0</v>
      </c>
    </row>
    <row r="2946" spans="4:29" hidden="1" outlineLevel="1">
      <c r="F2946" s="61" t="str">
        <f>F2952</f>
        <v>LABOR_M</v>
      </c>
      <c r="G2946" s="20" t="str">
        <f>$G$9</f>
        <v>BULKTRAN</v>
      </c>
      <c r="H2946" s="24">
        <f t="shared" ca="1" si="1317"/>
        <v>0</v>
      </c>
      <c r="I2946" s="25">
        <f ca="1">VLOOKUP(CONCATENATE($F2946," ",$G2946),AllocFactorMatrix,(I$4+1),FALSE)*$E2952</f>
        <v>0</v>
      </c>
      <c r="J2946" s="25">
        <f ca="1">VLOOKUP(CONCATENATE($F2946," ",$G2946),AllocFactorMatrix,(J$4+1),FALSE)*$E2952</f>
        <v>0</v>
      </c>
      <c r="K2946" s="25">
        <f ca="1">VLOOKUP(CONCATENATE($F2946," ",$G2946),AllocFactorMatrix,(K$4+1),FALSE)*$E2952</f>
        <v>0</v>
      </c>
      <c r="L2946" s="25">
        <f ca="1">VLOOKUP(CONCATENATE($F2946," ",$G2946),AllocFactorMatrix,(L$4+1),FALSE)*$E2952</f>
        <v>0</v>
      </c>
      <c r="M2946" s="25">
        <f t="shared" ca="1" si="1307"/>
        <v>0</v>
      </c>
      <c r="N2946" s="25">
        <f ca="1">VLOOKUP(CONCATENATE($F2946," ",$G2946),AllocFactorMatrix,(N$4+1),FALSE)*$E2952</f>
        <v>0</v>
      </c>
      <c r="O2946" s="25">
        <f ca="1">VLOOKUP(CONCATENATE($F2946," ",$G2946),AllocFactorMatrix,(O$4+1),FALSE)*$E2952</f>
        <v>0</v>
      </c>
      <c r="P2946" s="25">
        <f ca="1">VLOOKUP(CONCATENATE($F2946," ",$G2946),AllocFactorMatrix,(P$4+1),FALSE)*$E2952</f>
        <v>0</v>
      </c>
      <c r="Q2946" s="25">
        <f ca="1">VLOOKUP(CONCATENATE($F2946," ",$G2946),AllocFactorMatrix,(Q$4+1),FALSE)*$E2952</f>
        <v>0</v>
      </c>
      <c r="R2946" s="25">
        <f t="shared" ref="R2946:R2952" ca="1" si="1336">SUBTOTAL(9,N2946:Q2946)</f>
        <v>0</v>
      </c>
      <c r="S2946" s="25">
        <f ca="1">VLOOKUP(CONCATENATE($F2946," ",$G2946),AllocFactorMatrix,(S$4+1),FALSE)*$E2952</f>
        <v>0</v>
      </c>
      <c r="T2946" s="25">
        <f ca="1">VLOOKUP(CONCATENATE($F2946," ",$G2946),AllocFactorMatrix,(T$4+1),FALSE)*$E2952</f>
        <v>0</v>
      </c>
      <c r="U2946" s="25">
        <f ca="1">VLOOKUP(CONCATENATE($F2946," ",$G2946),AllocFactorMatrix,(U$4+1),FALSE)*$E2952</f>
        <v>0</v>
      </c>
      <c r="V2946" s="25">
        <f ca="1">VLOOKUP(CONCATENATE($F2946," ",$G2946),AllocFactorMatrix,(V$4+1),FALSE)*$E2952</f>
        <v>0</v>
      </c>
      <c r="W2946" s="25">
        <f t="shared" ref="W2946:W2952" ca="1" si="1337">SUBTOTAL(9,S2946:V2946)</f>
        <v>0</v>
      </c>
      <c r="X2946" s="25">
        <f ca="1">VLOOKUP(CONCATENATE($F2946," ",$G2946),AllocFactorMatrix,(X$4+1),FALSE)*$E2952</f>
        <v>0</v>
      </c>
      <c r="Y2946" s="25">
        <f ca="1">VLOOKUP(CONCATENATE($F2946," ",$G2946),AllocFactorMatrix,(Y$4+1),FALSE)*$E2952</f>
        <v>0</v>
      </c>
      <c r="Z2946" s="25">
        <f t="shared" ca="1" si="1308"/>
        <v>0</v>
      </c>
      <c r="AA2946" s="25">
        <f ca="1">VLOOKUP(CONCATENATE($F2946," ",$G2946),AllocFactorMatrix,(AA$4+1),FALSE)*$E2952</f>
        <v>0</v>
      </c>
      <c r="AB2946" s="25">
        <f ca="1">VLOOKUP(CONCATENATE($F2946," ",$G2946),AllocFactorMatrix,(AB$4+1),FALSE)*$E2952</f>
        <v>0</v>
      </c>
      <c r="AC2946" s="25">
        <f ca="1">VLOOKUP(CONCATENATE($F2946," ",$G2946),AllocFactorMatrix,(AC$4+1),FALSE)*$E2952</f>
        <v>0</v>
      </c>
    </row>
    <row r="2947" spans="4:29" hidden="1" outlineLevel="1">
      <c r="F2947" s="61" t="str">
        <f>F2952</f>
        <v>LABOR_M</v>
      </c>
      <c r="G2947" s="20" t="str">
        <f>$G$10</f>
        <v>SUBTRAN</v>
      </c>
      <c r="H2947" s="24">
        <f t="shared" ca="1" si="1317"/>
        <v>0</v>
      </c>
      <c r="I2947" s="25">
        <f ca="1">VLOOKUP(CONCATENATE($F2947," ",$G2947),AllocFactorMatrix,(I$4+1),FALSE)*$E2952</f>
        <v>0</v>
      </c>
      <c r="J2947" s="25">
        <f ca="1">VLOOKUP(CONCATENATE($F2947," ",$G2947),AllocFactorMatrix,(J$4+1),FALSE)*$E2952</f>
        <v>0</v>
      </c>
      <c r="K2947" s="25">
        <f ca="1">VLOOKUP(CONCATENATE($F2947," ",$G2947),AllocFactorMatrix,(K$4+1),FALSE)*$E2952</f>
        <v>0</v>
      </c>
      <c r="L2947" s="25">
        <f ca="1">VLOOKUP(CONCATENATE($F2947," ",$G2947),AllocFactorMatrix,(L$4+1),FALSE)*$E2952</f>
        <v>0</v>
      </c>
      <c r="M2947" s="25">
        <f t="shared" ca="1" si="1307"/>
        <v>0</v>
      </c>
      <c r="N2947" s="25">
        <f ca="1">VLOOKUP(CONCATENATE($F2947," ",$G2947),AllocFactorMatrix,(N$4+1),FALSE)*$E2952</f>
        <v>0</v>
      </c>
      <c r="O2947" s="25">
        <f ca="1">VLOOKUP(CONCATENATE($F2947," ",$G2947),AllocFactorMatrix,(O$4+1),FALSE)*$E2952</f>
        <v>0</v>
      </c>
      <c r="P2947" s="25">
        <f ca="1">VLOOKUP(CONCATENATE($F2947," ",$G2947),AllocFactorMatrix,(P$4+1),FALSE)*$E2952</f>
        <v>0</v>
      </c>
      <c r="Q2947" s="25">
        <f ca="1">VLOOKUP(CONCATENATE($F2947," ",$G2947),AllocFactorMatrix,(Q$4+1),FALSE)*$E2952</f>
        <v>0</v>
      </c>
      <c r="R2947" s="25">
        <f t="shared" ca="1" si="1336"/>
        <v>0</v>
      </c>
      <c r="S2947" s="25">
        <f ca="1">VLOOKUP(CONCATENATE($F2947," ",$G2947),AllocFactorMatrix,(S$4+1),FALSE)*$E2952</f>
        <v>0</v>
      </c>
      <c r="T2947" s="25">
        <f ca="1">VLOOKUP(CONCATENATE($F2947," ",$G2947),AllocFactorMatrix,(T$4+1),FALSE)*$E2952</f>
        <v>0</v>
      </c>
      <c r="U2947" s="25">
        <f ca="1">VLOOKUP(CONCATENATE($F2947," ",$G2947),AllocFactorMatrix,(U$4+1),FALSE)*$E2952</f>
        <v>0</v>
      </c>
      <c r="V2947" s="25">
        <f ca="1">VLOOKUP(CONCATENATE($F2947," ",$G2947),AllocFactorMatrix,(V$4+1),FALSE)*$E2952</f>
        <v>0</v>
      </c>
      <c r="W2947" s="25">
        <f t="shared" ca="1" si="1337"/>
        <v>0</v>
      </c>
      <c r="X2947" s="25">
        <f ca="1">VLOOKUP(CONCATENATE($F2947," ",$G2947),AllocFactorMatrix,(X$4+1),FALSE)*$E2952</f>
        <v>0</v>
      </c>
      <c r="Y2947" s="25">
        <f ca="1">VLOOKUP(CONCATENATE($F2947," ",$G2947),AllocFactorMatrix,(Y$4+1),FALSE)*$E2952</f>
        <v>0</v>
      </c>
      <c r="Z2947" s="25">
        <f t="shared" ca="1" si="1308"/>
        <v>0</v>
      </c>
      <c r="AA2947" s="25">
        <f ca="1">VLOOKUP(CONCATENATE($F2947," ",$G2947),AllocFactorMatrix,(AA$4+1),FALSE)*$E2952</f>
        <v>0</v>
      </c>
      <c r="AB2947" s="25">
        <f ca="1">VLOOKUP(CONCATENATE($F2947," ",$G2947),AllocFactorMatrix,(AB$4+1),FALSE)*$E2952</f>
        <v>0</v>
      </c>
      <c r="AC2947" s="25">
        <f ca="1">VLOOKUP(CONCATENATE($F2947," ",$G2947),AllocFactorMatrix,(AC$4+1),FALSE)*$E2952</f>
        <v>0</v>
      </c>
    </row>
    <row r="2948" spans="4:29" hidden="1" outlineLevel="1">
      <c r="F2948" s="61" t="str">
        <f>F2952</f>
        <v>LABOR_M</v>
      </c>
      <c r="G2948" s="20" t="str">
        <f>$G$11</f>
        <v>DISTPRI</v>
      </c>
      <c r="H2948" s="24">
        <f t="shared" ca="1" si="1317"/>
        <v>0</v>
      </c>
      <c r="I2948" s="25">
        <f ca="1">VLOOKUP(CONCATENATE($F2948," ",$G2948),AllocFactorMatrix,(I$4+1),FALSE)*$E2952</f>
        <v>0</v>
      </c>
      <c r="J2948" s="25">
        <f ca="1">VLOOKUP(CONCATENATE($F2948," ",$G2948),AllocFactorMatrix,(J$4+1),FALSE)*$E2952</f>
        <v>0</v>
      </c>
      <c r="K2948" s="25">
        <f ca="1">VLOOKUP(CONCATENATE($F2948," ",$G2948),AllocFactorMatrix,(K$4+1),FALSE)*$E2952</f>
        <v>0</v>
      </c>
      <c r="L2948" s="25">
        <f ca="1">VLOOKUP(CONCATENATE($F2948," ",$G2948),AllocFactorMatrix,(L$4+1),FALSE)*$E2952</f>
        <v>0</v>
      </c>
      <c r="M2948" s="25">
        <f t="shared" ca="1" si="1307"/>
        <v>0</v>
      </c>
      <c r="N2948" s="25">
        <f ca="1">VLOOKUP(CONCATENATE($F2948," ",$G2948),AllocFactorMatrix,(N$4+1),FALSE)*$E2952</f>
        <v>0</v>
      </c>
      <c r="O2948" s="25">
        <f ca="1">VLOOKUP(CONCATENATE($F2948," ",$G2948),AllocFactorMatrix,(O$4+1),FALSE)*$E2952</f>
        <v>0</v>
      </c>
      <c r="P2948" s="25">
        <f ca="1">VLOOKUP(CONCATENATE($F2948," ",$G2948),AllocFactorMatrix,(P$4+1),FALSE)*$E2952</f>
        <v>0</v>
      </c>
      <c r="Q2948" s="25">
        <f ca="1">VLOOKUP(CONCATENATE($F2948," ",$G2948),AllocFactorMatrix,(Q$4+1),FALSE)*$E2952</f>
        <v>0</v>
      </c>
      <c r="R2948" s="25">
        <f t="shared" ca="1" si="1336"/>
        <v>0</v>
      </c>
      <c r="S2948" s="25">
        <f ca="1">VLOOKUP(CONCATENATE($F2948," ",$G2948),AllocFactorMatrix,(S$4+1),FALSE)*$E2952</f>
        <v>0</v>
      </c>
      <c r="T2948" s="25">
        <f ca="1">VLOOKUP(CONCATENATE($F2948," ",$G2948),AllocFactorMatrix,(T$4+1),FALSE)*$E2952</f>
        <v>0</v>
      </c>
      <c r="U2948" s="25">
        <f ca="1">VLOOKUP(CONCATENATE($F2948," ",$G2948),AllocFactorMatrix,(U$4+1),FALSE)*$E2952</f>
        <v>0</v>
      </c>
      <c r="V2948" s="25">
        <f ca="1">VLOOKUP(CONCATENATE($F2948," ",$G2948),AllocFactorMatrix,(V$4+1),FALSE)*$E2952</f>
        <v>0</v>
      </c>
      <c r="W2948" s="25">
        <f t="shared" ca="1" si="1337"/>
        <v>0</v>
      </c>
      <c r="X2948" s="25">
        <f ca="1">VLOOKUP(CONCATENATE($F2948," ",$G2948),AllocFactorMatrix,(X$4+1),FALSE)*$E2952</f>
        <v>0</v>
      </c>
      <c r="Y2948" s="25">
        <f ca="1">VLOOKUP(CONCATENATE($F2948," ",$G2948),AllocFactorMatrix,(Y$4+1),FALSE)*$E2952</f>
        <v>0</v>
      </c>
      <c r="Z2948" s="25">
        <f t="shared" ca="1" si="1308"/>
        <v>0</v>
      </c>
      <c r="AA2948" s="25">
        <f ca="1">VLOOKUP(CONCATENATE($F2948," ",$G2948),AllocFactorMatrix,(AA$4+1),FALSE)*$E2952</f>
        <v>0</v>
      </c>
      <c r="AB2948" s="25">
        <f ca="1">VLOOKUP(CONCATENATE($F2948," ",$G2948),AllocFactorMatrix,(AB$4+1),FALSE)*$E2952</f>
        <v>0</v>
      </c>
      <c r="AC2948" s="25">
        <f ca="1">VLOOKUP(CONCATENATE($F2948," ",$G2948),AllocFactorMatrix,(AC$4+1),FALSE)*$E2952</f>
        <v>0</v>
      </c>
    </row>
    <row r="2949" spans="4:29" hidden="1" outlineLevel="1">
      <c r="F2949" s="61" t="str">
        <f>F2952</f>
        <v>LABOR_M</v>
      </c>
      <c r="G2949" s="20" t="str">
        <f>$G$12</f>
        <v>DISTSEC</v>
      </c>
      <c r="H2949" s="24">
        <f t="shared" ca="1" si="1317"/>
        <v>0</v>
      </c>
      <c r="I2949" s="25">
        <f ca="1">VLOOKUP(CONCATENATE($F2949," ",$G2949),AllocFactorMatrix,(I$4+1),FALSE)*$E2952</f>
        <v>0</v>
      </c>
      <c r="J2949" s="25">
        <f ca="1">VLOOKUP(CONCATENATE($F2949," ",$G2949),AllocFactorMatrix,(J$4+1),FALSE)*$E2952</f>
        <v>0</v>
      </c>
      <c r="K2949" s="25">
        <f ca="1">VLOOKUP(CONCATENATE($F2949," ",$G2949),AllocFactorMatrix,(K$4+1),FALSE)*$E2952</f>
        <v>0</v>
      </c>
      <c r="L2949" s="25">
        <f ca="1">VLOOKUP(CONCATENATE($F2949," ",$G2949),AllocFactorMatrix,(L$4+1),FALSE)*$E2952</f>
        <v>0</v>
      </c>
      <c r="M2949" s="25">
        <f t="shared" ca="1" si="1307"/>
        <v>0</v>
      </c>
      <c r="N2949" s="25">
        <f ca="1">VLOOKUP(CONCATENATE($F2949," ",$G2949),AllocFactorMatrix,(N$4+1),FALSE)*$E2952</f>
        <v>0</v>
      </c>
      <c r="O2949" s="25">
        <f ca="1">VLOOKUP(CONCATENATE($F2949," ",$G2949),AllocFactorMatrix,(O$4+1),FALSE)*$E2952</f>
        <v>0</v>
      </c>
      <c r="P2949" s="25">
        <f ca="1">VLOOKUP(CONCATENATE($F2949," ",$G2949),AllocFactorMatrix,(P$4+1),FALSE)*$E2952</f>
        <v>0</v>
      </c>
      <c r="Q2949" s="25">
        <f ca="1">VLOOKUP(CONCATENATE($F2949," ",$G2949),AllocFactorMatrix,(Q$4+1),FALSE)*$E2952</f>
        <v>0</v>
      </c>
      <c r="R2949" s="25">
        <f t="shared" ca="1" si="1336"/>
        <v>0</v>
      </c>
      <c r="S2949" s="25">
        <f ca="1">VLOOKUP(CONCATENATE($F2949," ",$G2949),AllocFactorMatrix,(S$4+1),FALSE)*$E2952</f>
        <v>0</v>
      </c>
      <c r="T2949" s="25">
        <f ca="1">VLOOKUP(CONCATENATE($F2949," ",$G2949),AllocFactorMatrix,(T$4+1),FALSE)*$E2952</f>
        <v>0</v>
      </c>
      <c r="U2949" s="25">
        <f ca="1">VLOOKUP(CONCATENATE($F2949," ",$G2949),AllocFactorMatrix,(U$4+1),FALSE)*$E2952</f>
        <v>0</v>
      </c>
      <c r="V2949" s="25">
        <f ca="1">VLOOKUP(CONCATENATE($F2949," ",$G2949),AllocFactorMatrix,(V$4+1),FALSE)*$E2952</f>
        <v>0</v>
      </c>
      <c r="W2949" s="25">
        <f t="shared" ca="1" si="1337"/>
        <v>0</v>
      </c>
      <c r="X2949" s="25">
        <f ca="1">VLOOKUP(CONCATENATE($F2949," ",$G2949),AllocFactorMatrix,(X$4+1),FALSE)*$E2952</f>
        <v>0</v>
      </c>
      <c r="Y2949" s="25">
        <f ca="1">VLOOKUP(CONCATENATE($F2949," ",$G2949),AllocFactorMatrix,(Y$4+1),FALSE)*$E2952</f>
        <v>0</v>
      </c>
      <c r="Z2949" s="25">
        <f t="shared" ca="1" si="1308"/>
        <v>0</v>
      </c>
      <c r="AA2949" s="25">
        <f ca="1">VLOOKUP(CONCATENATE($F2949," ",$G2949),AllocFactorMatrix,(AA$4+1),FALSE)*$E2952</f>
        <v>0</v>
      </c>
      <c r="AB2949" s="25">
        <f ca="1">VLOOKUP(CONCATENATE($F2949," ",$G2949),AllocFactorMatrix,(AB$4+1),FALSE)*$E2952</f>
        <v>0</v>
      </c>
      <c r="AC2949" s="25">
        <f ca="1">VLOOKUP(CONCATENATE($F2949," ",$G2949),AllocFactorMatrix,(AC$4+1),FALSE)*$E2952</f>
        <v>0</v>
      </c>
    </row>
    <row r="2950" spans="4:29" hidden="1" outlineLevel="1">
      <c r="F2950" s="61" t="str">
        <f>F2952</f>
        <v>LABOR_M</v>
      </c>
      <c r="G2950" s="20" t="str">
        <f>$G$13</f>
        <v>ENERGY</v>
      </c>
      <c r="H2950" s="24">
        <f t="shared" ca="1" si="1317"/>
        <v>0</v>
      </c>
      <c r="I2950" s="25">
        <f ca="1">VLOOKUP(CONCATENATE($F2950," ",$G2950),AllocFactorMatrix,(I$4+1),FALSE)*$E2952</f>
        <v>0</v>
      </c>
      <c r="J2950" s="25">
        <f ca="1">VLOOKUP(CONCATENATE($F2950," ",$G2950),AllocFactorMatrix,(J$4+1),FALSE)*$E2952</f>
        <v>0</v>
      </c>
      <c r="K2950" s="25">
        <f ca="1">VLOOKUP(CONCATENATE($F2950," ",$G2950),AllocFactorMatrix,(K$4+1),FALSE)*$E2952</f>
        <v>0</v>
      </c>
      <c r="L2950" s="25">
        <f ca="1">VLOOKUP(CONCATENATE($F2950," ",$G2950),AllocFactorMatrix,(L$4+1),FALSE)*$E2952</f>
        <v>0</v>
      </c>
      <c r="M2950" s="25">
        <f t="shared" ca="1" si="1307"/>
        <v>0</v>
      </c>
      <c r="N2950" s="25">
        <f ca="1">VLOOKUP(CONCATENATE($F2950," ",$G2950),AllocFactorMatrix,(N$4+1),FALSE)*$E2952</f>
        <v>0</v>
      </c>
      <c r="O2950" s="25">
        <f ca="1">VLOOKUP(CONCATENATE($F2950," ",$G2950),AllocFactorMatrix,(O$4+1),FALSE)*$E2952</f>
        <v>0</v>
      </c>
      <c r="P2950" s="25">
        <f ca="1">VLOOKUP(CONCATENATE($F2950," ",$G2950),AllocFactorMatrix,(P$4+1),FALSE)*$E2952</f>
        <v>0</v>
      </c>
      <c r="Q2950" s="25">
        <f ca="1">VLOOKUP(CONCATENATE($F2950," ",$G2950),AllocFactorMatrix,(Q$4+1),FALSE)*$E2952</f>
        <v>0</v>
      </c>
      <c r="R2950" s="25">
        <f t="shared" ca="1" si="1336"/>
        <v>0</v>
      </c>
      <c r="S2950" s="25">
        <f ca="1">VLOOKUP(CONCATENATE($F2950," ",$G2950),AllocFactorMatrix,(S$4+1),FALSE)*$E2952</f>
        <v>0</v>
      </c>
      <c r="T2950" s="25">
        <f ca="1">VLOOKUP(CONCATENATE($F2950," ",$G2950),AllocFactorMatrix,(T$4+1),FALSE)*$E2952</f>
        <v>0</v>
      </c>
      <c r="U2950" s="25">
        <f ca="1">VLOOKUP(CONCATENATE($F2950," ",$G2950),AllocFactorMatrix,(U$4+1),FALSE)*$E2952</f>
        <v>0</v>
      </c>
      <c r="V2950" s="25">
        <f ca="1">VLOOKUP(CONCATENATE($F2950," ",$G2950),AllocFactorMatrix,(V$4+1),FALSE)*$E2952</f>
        <v>0</v>
      </c>
      <c r="W2950" s="25">
        <f t="shared" ca="1" si="1337"/>
        <v>0</v>
      </c>
      <c r="X2950" s="25">
        <f ca="1">VLOOKUP(CONCATENATE($F2950," ",$G2950),AllocFactorMatrix,(X$4+1),FALSE)*$E2952</f>
        <v>0</v>
      </c>
      <c r="Y2950" s="25">
        <f ca="1">VLOOKUP(CONCATENATE($F2950," ",$G2950),AllocFactorMatrix,(Y$4+1),FALSE)*$E2952</f>
        <v>0</v>
      </c>
      <c r="Z2950" s="25">
        <f t="shared" ca="1" si="1308"/>
        <v>0</v>
      </c>
      <c r="AA2950" s="25">
        <f ca="1">VLOOKUP(CONCATENATE($F2950," ",$G2950),AllocFactorMatrix,(AA$4+1),FALSE)*$E2952</f>
        <v>0</v>
      </c>
      <c r="AB2950" s="25">
        <f ca="1">VLOOKUP(CONCATENATE($F2950," ",$G2950),AllocFactorMatrix,(AB$4+1),FALSE)*$E2952</f>
        <v>0</v>
      </c>
      <c r="AC2950" s="25">
        <f ca="1">VLOOKUP(CONCATENATE($F2950," ",$G2950),AllocFactorMatrix,(AC$4+1),FALSE)*$E2952</f>
        <v>0</v>
      </c>
    </row>
    <row r="2951" spans="4:29" hidden="1" outlineLevel="1">
      <c r="F2951" s="61" t="str">
        <f>F2952</f>
        <v>LABOR_M</v>
      </c>
      <c r="G2951" s="20" t="str">
        <f>$G$14</f>
        <v>CUSTOMER</v>
      </c>
      <c r="H2951" s="24">
        <f t="shared" ca="1" si="1317"/>
        <v>0</v>
      </c>
      <c r="I2951" s="25">
        <f ca="1">VLOOKUP(CONCATENATE($F2951," ",$G2951),AllocFactorMatrix,(I$4+1),FALSE)*$E2952</f>
        <v>0</v>
      </c>
      <c r="J2951" s="25">
        <f ca="1">VLOOKUP(CONCATENATE($F2951," ",$G2951),AllocFactorMatrix,(J$4+1),FALSE)*$E2952</f>
        <v>0</v>
      </c>
      <c r="K2951" s="25">
        <f ca="1">VLOOKUP(CONCATENATE($F2951," ",$G2951),AllocFactorMatrix,(K$4+1),FALSE)*$E2952</f>
        <v>0</v>
      </c>
      <c r="L2951" s="25">
        <f ca="1">VLOOKUP(CONCATENATE($F2951," ",$G2951),AllocFactorMatrix,(L$4+1),FALSE)*$E2952</f>
        <v>0</v>
      </c>
      <c r="M2951" s="25">
        <f t="shared" ca="1" si="1307"/>
        <v>0</v>
      </c>
      <c r="N2951" s="25">
        <f ca="1">VLOOKUP(CONCATENATE($F2951," ",$G2951),AllocFactorMatrix,(N$4+1),FALSE)*$E2952</f>
        <v>0</v>
      </c>
      <c r="O2951" s="25">
        <f ca="1">VLOOKUP(CONCATENATE($F2951," ",$G2951),AllocFactorMatrix,(O$4+1),FALSE)*$E2952</f>
        <v>0</v>
      </c>
      <c r="P2951" s="25">
        <f ca="1">VLOOKUP(CONCATENATE($F2951," ",$G2951),AllocFactorMatrix,(P$4+1),FALSE)*$E2952</f>
        <v>0</v>
      </c>
      <c r="Q2951" s="25">
        <f ca="1">VLOOKUP(CONCATENATE($F2951," ",$G2951),AllocFactorMatrix,(Q$4+1),FALSE)*$E2952</f>
        <v>0</v>
      </c>
      <c r="R2951" s="25">
        <f t="shared" ca="1" si="1336"/>
        <v>0</v>
      </c>
      <c r="S2951" s="25">
        <f ca="1">VLOOKUP(CONCATENATE($F2951," ",$G2951),AllocFactorMatrix,(S$4+1),FALSE)*$E2952</f>
        <v>0</v>
      </c>
      <c r="T2951" s="25">
        <f ca="1">VLOOKUP(CONCATENATE($F2951," ",$G2951),AllocFactorMatrix,(T$4+1),FALSE)*$E2952</f>
        <v>0</v>
      </c>
      <c r="U2951" s="25">
        <f ca="1">VLOOKUP(CONCATENATE($F2951," ",$G2951),AllocFactorMatrix,(U$4+1),FALSE)*$E2952</f>
        <v>0</v>
      </c>
      <c r="V2951" s="25">
        <f ca="1">VLOOKUP(CONCATENATE($F2951," ",$G2951),AllocFactorMatrix,(V$4+1),FALSE)*$E2952</f>
        <v>0</v>
      </c>
      <c r="W2951" s="25">
        <f t="shared" ca="1" si="1337"/>
        <v>0</v>
      </c>
      <c r="X2951" s="25">
        <f ca="1">VLOOKUP(CONCATENATE($F2951," ",$G2951),AllocFactorMatrix,(X$4+1),FALSE)*$E2952</f>
        <v>0</v>
      </c>
      <c r="Y2951" s="25">
        <f ca="1">VLOOKUP(CONCATENATE($F2951," ",$G2951),AllocFactorMatrix,(Y$4+1),FALSE)*$E2952</f>
        <v>0</v>
      </c>
      <c r="Z2951" s="25">
        <f t="shared" ca="1" si="1308"/>
        <v>0</v>
      </c>
      <c r="AA2951" s="25">
        <f ca="1">VLOOKUP(CONCATENATE($F2951," ",$G2951),AllocFactorMatrix,(AA$4+1),FALSE)*$E2952</f>
        <v>0</v>
      </c>
      <c r="AB2951" s="25">
        <f ca="1">VLOOKUP(CONCATENATE($F2951," ",$G2951),AllocFactorMatrix,(AB$4+1),FALSE)*$E2952</f>
        <v>0</v>
      </c>
      <c r="AC2951" s="25">
        <f ca="1">VLOOKUP(CONCATENATE($F2951," ",$G2951),AllocFactorMatrix,(AC$4+1),FALSE)*$E2952</f>
        <v>0</v>
      </c>
    </row>
    <row r="2952" spans="4:29" collapsed="1">
      <c r="D2952" s="20" t="s">
        <v>259</v>
      </c>
      <c r="E2952" s="22">
        <v>0</v>
      </c>
      <c r="F2952" s="61" t="s">
        <v>69</v>
      </c>
      <c r="G2952" s="20" t="str">
        <f>$G$15</f>
        <v>TOTAL</v>
      </c>
      <c r="H2952" s="24">
        <f t="shared" ca="1" si="1317"/>
        <v>0</v>
      </c>
      <c r="I2952" s="25">
        <f ca="1">VLOOKUP(CONCATENATE($F2952," ",$G2952),AllocFactorMatrix,(I$4+1),FALSE)*$E2952</f>
        <v>0</v>
      </c>
      <c r="J2952" s="25">
        <f ca="1">VLOOKUP(CONCATENATE($F2952," ",$G2952),AllocFactorMatrix,(J$4+1),FALSE)*$E2952</f>
        <v>0</v>
      </c>
      <c r="K2952" s="25">
        <f ca="1">VLOOKUP(CONCATENATE($F2952," ",$G2952),AllocFactorMatrix,(K$4+1),FALSE)*$E2952</f>
        <v>0</v>
      </c>
      <c r="L2952" s="25">
        <f ca="1">VLOOKUP(CONCATENATE($F2952," ",$G2952),AllocFactorMatrix,(L$4+1),FALSE)*$E2952</f>
        <v>0</v>
      </c>
      <c r="M2952" s="25">
        <f t="shared" ca="1" si="1307"/>
        <v>0</v>
      </c>
      <c r="N2952" s="25">
        <f ca="1">VLOOKUP(CONCATENATE($F2952," ",$G2952),AllocFactorMatrix,(N$4+1),FALSE)*$E2952</f>
        <v>0</v>
      </c>
      <c r="O2952" s="25">
        <f ca="1">VLOOKUP(CONCATENATE($F2952," ",$G2952),AllocFactorMatrix,(O$4+1),FALSE)*$E2952</f>
        <v>0</v>
      </c>
      <c r="P2952" s="25">
        <f ca="1">VLOOKUP(CONCATENATE($F2952," ",$G2952),AllocFactorMatrix,(P$4+1),FALSE)*$E2952</f>
        <v>0</v>
      </c>
      <c r="Q2952" s="25">
        <f ca="1">VLOOKUP(CONCATENATE($F2952," ",$G2952),AllocFactorMatrix,(Q$4+1),FALSE)*$E2952</f>
        <v>0</v>
      </c>
      <c r="R2952" s="25">
        <f t="shared" ca="1" si="1336"/>
        <v>0</v>
      </c>
      <c r="S2952" s="25">
        <f ca="1">VLOOKUP(CONCATENATE($F2952," ",$G2952),AllocFactorMatrix,(S$4+1),FALSE)*$E2952</f>
        <v>0</v>
      </c>
      <c r="T2952" s="25">
        <f ca="1">VLOOKUP(CONCATENATE($F2952," ",$G2952),AllocFactorMatrix,(T$4+1),FALSE)*$E2952</f>
        <v>0</v>
      </c>
      <c r="U2952" s="25">
        <f ca="1">VLOOKUP(CONCATENATE($F2952," ",$G2952),AllocFactorMatrix,(U$4+1),FALSE)*$E2952</f>
        <v>0</v>
      </c>
      <c r="V2952" s="25">
        <f ca="1">VLOOKUP(CONCATENATE($F2952," ",$G2952),AllocFactorMatrix,(V$4+1),FALSE)*$E2952</f>
        <v>0</v>
      </c>
      <c r="W2952" s="25">
        <f t="shared" ca="1" si="1337"/>
        <v>0</v>
      </c>
      <c r="X2952" s="25">
        <f ca="1">VLOOKUP(CONCATENATE($F2952," ",$G2952),AllocFactorMatrix,(X$4+1),FALSE)*$E2952</f>
        <v>0</v>
      </c>
      <c r="Y2952" s="25">
        <f ca="1">VLOOKUP(CONCATENATE($F2952," ",$G2952),AllocFactorMatrix,(Y$4+1),FALSE)*$E2952</f>
        <v>0</v>
      </c>
      <c r="Z2952" s="25">
        <f t="shared" ca="1" si="1308"/>
        <v>0</v>
      </c>
      <c r="AA2952" s="25">
        <f ca="1">VLOOKUP(CONCATENATE($F2952," ",$G2952),AllocFactorMatrix,(AA$4+1),FALSE)*$E2952</f>
        <v>0</v>
      </c>
      <c r="AB2952" s="25">
        <f ca="1">VLOOKUP(CONCATENATE($F2952," ",$G2952),AllocFactorMatrix,(AB$4+1),FALSE)*$E2952</f>
        <v>0</v>
      </c>
      <c r="AC2952" s="25">
        <f ca="1">VLOOKUP(CONCATENATE($F2952," ",$G2952),AllocFactorMatrix,(AC$4+1),FALSE)*$E2952</f>
        <v>0</v>
      </c>
    </row>
    <row r="2953" spans="4:29" hidden="1" outlineLevel="1">
      <c r="F2953" s="61" t="str">
        <f>F2960</f>
        <v>LABOR_M</v>
      </c>
      <c r="G2953" s="20" t="str">
        <f>$G$8</f>
        <v>PRODUCTION</v>
      </c>
      <c r="H2953" s="24">
        <f t="shared" ref="H2953:H3016" ca="1" si="1338">SUBTOTAL(9,I2953:AC2953)</f>
        <v>0</v>
      </c>
      <c r="I2953" s="25">
        <f ca="1">VLOOKUP(CONCATENATE($F2953," ",$G2953),AllocFactorMatrix,(I$4+1),FALSE)*$E2960</f>
        <v>0</v>
      </c>
      <c r="J2953" s="25">
        <f ca="1">VLOOKUP(CONCATENATE($F2953," ",$G2953),AllocFactorMatrix,(J$4+1),FALSE)*$E2960</f>
        <v>0</v>
      </c>
      <c r="K2953" s="25">
        <f ca="1">VLOOKUP(CONCATENATE($F2953," ",$G2953),AllocFactorMatrix,(K$4+1),FALSE)*$E2960</f>
        <v>0</v>
      </c>
      <c r="L2953" s="25">
        <f ca="1">VLOOKUP(CONCATENATE($F2953," ",$G2953),AllocFactorMatrix,(L$4+1),FALSE)*$E2960</f>
        <v>0</v>
      </c>
      <c r="M2953" s="25">
        <f t="shared" ref="M2953:M2960" ca="1" si="1339">SUBTOTAL(9,J2953:L2953)</f>
        <v>0</v>
      </c>
      <c r="N2953" s="25">
        <f ca="1">VLOOKUP(CONCATENATE($F2953," ",$G2953),AllocFactorMatrix,(N$4+1),FALSE)*$E2960</f>
        <v>0</v>
      </c>
      <c r="O2953" s="25">
        <f ca="1">VLOOKUP(CONCATENATE($F2953," ",$G2953),AllocFactorMatrix,(O$4+1),FALSE)*$E2960</f>
        <v>0</v>
      </c>
      <c r="P2953" s="25">
        <f ca="1">VLOOKUP(CONCATENATE($F2953," ",$G2953),AllocFactorMatrix,(P$4+1),FALSE)*$E2960</f>
        <v>0</v>
      </c>
      <c r="Q2953" s="25">
        <f ca="1">VLOOKUP(CONCATENATE($F2953," ",$G2953),AllocFactorMatrix,(Q$4+1),FALSE)*$E2960</f>
        <v>0</v>
      </c>
      <c r="R2953" s="25">
        <f ca="1">SUBTOTAL(9,N2953:Q2953)</f>
        <v>0</v>
      </c>
      <c r="S2953" s="25">
        <f ca="1">VLOOKUP(CONCATENATE($F2953," ",$G2953),AllocFactorMatrix,(S$4+1),FALSE)*$E2960</f>
        <v>0</v>
      </c>
      <c r="T2953" s="25">
        <f ca="1">VLOOKUP(CONCATENATE($F2953," ",$G2953),AllocFactorMatrix,(T$4+1),FALSE)*$E2960</f>
        <v>0</v>
      </c>
      <c r="U2953" s="25">
        <f ca="1">VLOOKUP(CONCATENATE($F2953," ",$G2953),AllocFactorMatrix,(U$4+1),FALSE)*$E2960</f>
        <v>0</v>
      </c>
      <c r="V2953" s="25">
        <f ca="1">VLOOKUP(CONCATENATE($F2953," ",$G2953),AllocFactorMatrix,(V$4+1),FALSE)*$E2960</f>
        <v>0</v>
      </c>
      <c r="W2953" s="25">
        <f ca="1">SUBTOTAL(9,S2953:V2953)</f>
        <v>0</v>
      </c>
      <c r="X2953" s="25">
        <f ca="1">VLOOKUP(CONCATENATE($F2953," ",$G2953),AllocFactorMatrix,(X$4+1),FALSE)*$E2960</f>
        <v>0</v>
      </c>
      <c r="Y2953" s="25">
        <f ca="1">VLOOKUP(CONCATENATE($F2953," ",$G2953),AllocFactorMatrix,(Y$4+1),FALSE)*$E2960</f>
        <v>0</v>
      </c>
      <c r="Z2953" s="25">
        <f t="shared" ref="Z2953:Z2960" ca="1" si="1340">SUBTOTAL(9,X2953:Y2953)</f>
        <v>0</v>
      </c>
      <c r="AA2953" s="25">
        <f ca="1">VLOOKUP(CONCATENATE($F2953," ",$G2953),AllocFactorMatrix,(AA$4+1),FALSE)*$E2960</f>
        <v>0</v>
      </c>
      <c r="AB2953" s="25">
        <f ca="1">VLOOKUP(CONCATENATE($F2953," ",$G2953),AllocFactorMatrix,(AB$4+1),FALSE)*$E2960</f>
        <v>0</v>
      </c>
      <c r="AC2953" s="25">
        <f ca="1">VLOOKUP(CONCATENATE($F2953," ",$G2953),AllocFactorMatrix,(AC$4+1),FALSE)*$E2960</f>
        <v>0</v>
      </c>
    </row>
    <row r="2954" spans="4:29" hidden="1" outlineLevel="1">
      <c r="F2954" s="61" t="str">
        <f>F2960</f>
        <v>LABOR_M</v>
      </c>
      <c r="G2954" s="20" t="str">
        <f>$G$9</f>
        <v>BULKTRAN</v>
      </c>
      <c r="H2954" s="24">
        <f t="shared" ca="1" si="1338"/>
        <v>0</v>
      </c>
      <c r="I2954" s="25">
        <f ca="1">VLOOKUP(CONCATENATE($F2954," ",$G2954),AllocFactorMatrix,(I$4+1),FALSE)*$E2960</f>
        <v>0</v>
      </c>
      <c r="J2954" s="25">
        <f ca="1">VLOOKUP(CONCATENATE($F2954," ",$G2954),AllocFactorMatrix,(J$4+1),FALSE)*$E2960</f>
        <v>0</v>
      </c>
      <c r="K2954" s="25">
        <f ca="1">VLOOKUP(CONCATENATE($F2954," ",$G2954),AllocFactorMatrix,(K$4+1),FALSE)*$E2960</f>
        <v>0</v>
      </c>
      <c r="L2954" s="25">
        <f ca="1">VLOOKUP(CONCATENATE($F2954," ",$G2954),AllocFactorMatrix,(L$4+1),FALSE)*$E2960</f>
        <v>0</v>
      </c>
      <c r="M2954" s="25">
        <f t="shared" ca="1" si="1339"/>
        <v>0</v>
      </c>
      <c r="N2954" s="25">
        <f ca="1">VLOOKUP(CONCATENATE($F2954," ",$G2954),AllocFactorMatrix,(N$4+1),FALSE)*$E2960</f>
        <v>0</v>
      </c>
      <c r="O2954" s="25">
        <f ca="1">VLOOKUP(CONCATENATE($F2954," ",$G2954),AllocFactorMatrix,(O$4+1),FALSE)*$E2960</f>
        <v>0</v>
      </c>
      <c r="P2954" s="25">
        <f ca="1">VLOOKUP(CONCATENATE($F2954," ",$G2954),AllocFactorMatrix,(P$4+1),FALSE)*$E2960</f>
        <v>0</v>
      </c>
      <c r="Q2954" s="25">
        <f ca="1">VLOOKUP(CONCATENATE($F2954," ",$G2954),AllocFactorMatrix,(Q$4+1),FALSE)*$E2960</f>
        <v>0</v>
      </c>
      <c r="R2954" s="25">
        <f t="shared" ref="R2954:R2960" ca="1" si="1341">SUBTOTAL(9,N2954:Q2954)</f>
        <v>0</v>
      </c>
      <c r="S2954" s="25">
        <f ca="1">VLOOKUP(CONCATENATE($F2954," ",$G2954),AllocFactorMatrix,(S$4+1),FALSE)*$E2960</f>
        <v>0</v>
      </c>
      <c r="T2954" s="25">
        <f ca="1">VLOOKUP(CONCATENATE($F2954," ",$G2954),AllocFactorMatrix,(T$4+1),FALSE)*$E2960</f>
        <v>0</v>
      </c>
      <c r="U2954" s="25">
        <f ca="1">VLOOKUP(CONCATENATE($F2954," ",$G2954),AllocFactorMatrix,(U$4+1),FALSE)*$E2960</f>
        <v>0</v>
      </c>
      <c r="V2954" s="25">
        <f ca="1">VLOOKUP(CONCATENATE($F2954," ",$G2954),AllocFactorMatrix,(V$4+1),FALSE)*$E2960</f>
        <v>0</v>
      </c>
      <c r="W2954" s="25">
        <f t="shared" ref="W2954:W2960" ca="1" si="1342">SUBTOTAL(9,S2954:V2954)</f>
        <v>0</v>
      </c>
      <c r="X2954" s="25">
        <f ca="1">VLOOKUP(CONCATENATE($F2954," ",$G2954),AllocFactorMatrix,(X$4+1),FALSE)*$E2960</f>
        <v>0</v>
      </c>
      <c r="Y2954" s="25">
        <f ca="1">VLOOKUP(CONCATENATE($F2954," ",$G2954),AllocFactorMatrix,(Y$4+1),FALSE)*$E2960</f>
        <v>0</v>
      </c>
      <c r="Z2954" s="25">
        <f t="shared" ca="1" si="1340"/>
        <v>0</v>
      </c>
      <c r="AA2954" s="25">
        <f ca="1">VLOOKUP(CONCATENATE($F2954," ",$G2954),AllocFactorMatrix,(AA$4+1),FALSE)*$E2960</f>
        <v>0</v>
      </c>
      <c r="AB2954" s="25">
        <f ca="1">VLOOKUP(CONCATENATE($F2954," ",$G2954),AllocFactorMatrix,(AB$4+1),FALSE)*$E2960</f>
        <v>0</v>
      </c>
      <c r="AC2954" s="25">
        <f ca="1">VLOOKUP(CONCATENATE($F2954," ",$G2954),AllocFactorMatrix,(AC$4+1),FALSE)*$E2960</f>
        <v>0</v>
      </c>
    </row>
    <row r="2955" spans="4:29" hidden="1" outlineLevel="1">
      <c r="F2955" s="61" t="str">
        <f>F2960</f>
        <v>LABOR_M</v>
      </c>
      <c r="G2955" s="20" t="str">
        <f>$G$10</f>
        <v>SUBTRAN</v>
      </c>
      <c r="H2955" s="24">
        <f t="shared" ca="1" si="1338"/>
        <v>0</v>
      </c>
      <c r="I2955" s="25">
        <f ca="1">VLOOKUP(CONCATENATE($F2955," ",$G2955),AllocFactorMatrix,(I$4+1),FALSE)*$E2960</f>
        <v>0</v>
      </c>
      <c r="J2955" s="25">
        <f ca="1">VLOOKUP(CONCATENATE($F2955," ",$G2955),AllocFactorMatrix,(J$4+1),FALSE)*$E2960</f>
        <v>0</v>
      </c>
      <c r="K2955" s="25">
        <f ca="1">VLOOKUP(CONCATENATE($F2955," ",$G2955),AllocFactorMatrix,(K$4+1),FALSE)*$E2960</f>
        <v>0</v>
      </c>
      <c r="L2955" s="25">
        <f ca="1">VLOOKUP(CONCATENATE($F2955," ",$G2955),AllocFactorMatrix,(L$4+1),FALSE)*$E2960</f>
        <v>0</v>
      </c>
      <c r="M2955" s="25">
        <f t="shared" ca="1" si="1339"/>
        <v>0</v>
      </c>
      <c r="N2955" s="25">
        <f ca="1">VLOOKUP(CONCATENATE($F2955," ",$G2955),AllocFactorMatrix,(N$4+1),FALSE)*$E2960</f>
        <v>0</v>
      </c>
      <c r="O2955" s="25">
        <f ca="1">VLOOKUP(CONCATENATE($F2955," ",$G2955),AllocFactorMatrix,(O$4+1),FALSE)*$E2960</f>
        <v>0</v>
      </c>
      <c r="P2955" s="25">
        <f ca="1">VLOOKUP(CONCATENATE($F2955," ",$G2955),AllocFactorMatrix,(P$4+1),FALSE)*$E2960</f>
        <v>0</v>
      </c>
      <c r="Q2955" s="25">
        <f ca="1">VLOOKUP(CONCATENATE($F2955," ",$G2955),AllocFactorMatrix,(Q$4+1),FALSE)*$E2960</f>
        <v>0</v>
      </c>
      <c r="R2955" s="25">
        <f t="shared" ca="1" si="1341"/>
        <v>0</v>
      </c>
      <c r="S2955" s="25">
        <f ca="1">VLOOKUP(CONCATENATE($F2955," ",$G2955),AllocFactorMatrix,(S$4+1),FALSE)*$E2960</f>
        <v>0</v>
      </c>
      <c r="T2955" s="25">
        <f ca="1">VLOOKUP(CONCATENATE($F2955," ",$G2955),AllocFactorMatrix,(T$4+1),FALSE)*$E2960</f>
        <v>0</v>
      </c>
      <c r="U2955" s="25">
        <f ca="1">VLOOKUP(CONCATENATE($F2955," ",$G2955),AllocFactorMatrix,(U$4+1),FALSE)*$E2960</f>
        <v>0</v>
      </c>
      <c r="V2955" s="25">
        <f ca="1">VLOOKUP(CONCATENATE($F2955," ",$G2955),AllocFactorMatrix,(V$4+1),FALSE)*$E2960</f>
        <v>0</v>
      </c>
      <c r="W2955" s="25">
        <f t="shared" ca="1" si="1342"/>
        <v>0</v>
      </c>
      <c r="X2955" s="25">
        <f ca="1">VLOOKUP(CONCATENATE($F2955," ",$G2955),AllocFactorMatrix,(X$4+1),FALSE)*$E2960</f>
        <v>0</v>
      </c>
      <c r="Y2955" s="25">
        <f ca="1">VLOOKUP(CONCATENATE($F2955," ",$G2955),AllocFactorMatrix,(Y$4+1),FALSE)*$E2960</f>
        <v>0</v>
      </c>
      <c r="Z2955" s="25">
        <f t="shared" ca="1" si="1340"/>
        <v>0</v>
      </c>
      <c r="AA2955" s="25">
        <f ca="1">VLOOKUP(CONCATENATE($F2955," ",$G2955),AllocFactorMatrix,(AA$4+1),FALSE)*$E2960</f>
        <v>0</v>
      </c>
      <c r="AB2955" s="25">
        <f ca="1">VLOOKUP(CONCATENATE($F2955," ",$G2955),AllocFactorMatrix,(AB$4+1),FALSE)*$E2960</f>
        <v>0</v>
      </c>
      <c r="AC2955" s="25">
        <f ca="1">VLOOKUP(CONCATENATE($F2955," ",$G2955),AllocFactorMatrix,(AC$4+1),FALSE)*$E2960</f>
        <v>0</v>
      </c>
    </row>
    <row r="2956" spans="4:29" hidden="1" outlineLevel="1">
      <c r="F2956" s="61" t="str">
        <f>F2960</f>
        <v>LABOR_M</v>
      </c>
      <c r="G2956" s="20" t="str">
        <f>$G$11</f>
        <v>DISTPRI</v>
      </c>
      <c r="H2956" s="24">
        <f t="shared" ca="1" si="1338"/>
        <v>0</v>
      </c>
      <c r="I2956" s="25">
        <f ca="1">VLOOKUP(CONCATENATE($F2956," ",$G2956),AllocFactorMatrix,(I$4+1),FALSE)*$E2960</f>
        <v>0</v>
      </c>
      <c r="J2956" s="25">
        <f ca="1">VLOOKUP(CONCATENATE($F2956," ",$G2956),AllocFactorMatrix,(J$4+1),FALSE)*$E2960</f>
        <v>0</v>
      </c>
      <c r="K2956" s="25">
        <f ca="1">VLOOKUP(CONCATENATE($F2956," ",$G2956),AllocFactorMatrix,(K$4+1),FALSE)*$E2960</f>
        <v>0</v>
      </c>
      <c r="L2956" s="25">
        <f ca="1">VLOOKUP(CONCATENATE($F2956," ",$G2956),AllocFactorMatrix,(L$4+1),FALSE)*$E2960</f>
        <v>0</v>
      </c>
      <c r="M2956" s="25">
        <f t="shared" ca="1" si="1339"/>
        <v>0</v>
      </c>
      <c r="N2956" s="25">
        <f ca="1">VLOOKUP(CONCATENATE($F2956," ",$G2956),AllocFactorMatrix,(N$4+1),FALSE)*$E2960</f>
        <v>0</v>
      </c>
      <c r="O2956" s="25">
        <f ca="1">VLOOKUP(CONCATENATE($F2956," ",$G2956),AllocFactorMatrix,(O$4+1),FALSE)*$E2960</f>
        <v>0</v>
      </c>
      <c r="P2956" s="25">
        <f ca="1">VLOOKUP(CONCATENATE($F2956," ",$G2956),AllocFactorMatrix,(P$4+1),FALSE)*$E2960</f>
        <v>0</v>
      </c>
      <c r="Q2956" s="25">
        <f ca="1">VLOOKUP(CONCATENATE($F2956," ",$G2956),AllocFactorMatrix,(Q$4+1),FALSE)*$E2960</f>
        <v>0</v>
      </c>
      <c r="R2956" s="25">
        <f t="shared" ca="1" si="1341"/>
        <v>0</v>
      </c>
      <c r="S2956" s="25">
        <f ca="1">VLOOKUP(CONCATENATE($F2956," ",$G2956),AllocFactorMatrix,(S$4+1),FALSE)*$E2960</f>
        <v>0</v>
      </c>
      <c r="T2956" s="25">
        <f ca="1">VLOOKUP(CONCATENATE($F2956," ",$G2956),AllocFactorMatrix,(T$4+1),FALSE)*$E2960</f>
        <v>0</v>
      </c>
      <c r="U2956" s="25">
        <f ca="1">VLOOKUP(CONCATENATE($F2956," ",$G2956),AllocFactorMatrix,(U$4+1),FALSE)*$E2960</f>
        <v>0</v>
      </c>
      <c r="V2956" s="25">
        <f ca="1">VLOOKUP(CONCATENATE($F2956," ",$G2956),AllocFactorMatrix,(V$4+1),FALSE)*$E2960</f>
        <v>0</v>
      </c>
      <c r="W2956" s="25">
        <f t="shared" ca="1" si="1342"/>
        <v>0</v>
      </c>
      <c r="X2956" s="25">
        <f ca="1">VLOOKUP(CONCATENATE($F2956," ",$G2956),AllocFactorMatrix,(X$4+1),FALSE)*$E2960</f>
        <v>0</v>
      </c>
      <c r="Y2956" s="25">
        <f ca="1">VLOOKUP(CONCATENATE($F2956," ",$G2956),AllocFactorMatrix,(Y$4+1),FALSE)*$E2960</f>
        <v>0</v>
      </c>
      <c r="Z2956" s="25">
        <f t="shared" ca="1" si="1340"/>
        <v>0</v>
      </c>
      <c r="AA2956" s="25">
        <f ca="1">VLOOKUP(CONCATENATE($F2956," ",$G2956),AllocFactorMatrix,(AA$4+1),FALSE)*$E2960</f>
        <v>0</v>
      </c>
      <c r="AB2956" s="25">
        <f ca="1">VLOOKUP(CONCATENATE($F2956," ",$G2956),AllocFactorMatrix,(AB$4+1),FALSE)*$E2960</f>
        <v>0</v>
      </c>
      <c r="AC2956" s="25">
        <f ca="1">VLOOKUP(CONCATENATE($F2956," ",$G2956),AllocFactorMatrix,(AC$4+1),FALSE)*$E2960</f>
        <v>0</v>
      </c>
    </row>
    <row r="2957" spans="4:29" hidden="1" outlineLevel="1">
      <c r="F2957" s="61" t="str">
        <f>F2960</f>
        <v>LABOR_M</v>
      </c>
      <c r="G2957" s="20" t="str">
        <f>$G$12</f>
        <v>DISTSEC</v>
      </c>
      <c r="H2957" s="24">
        <f t="shared" ca="1" si="1338"/>
        <v>0</v>
      </c>
      <c r="I2957" s="25">
        <f ca="1">VLOOKUP(CONCATENATE($F2957," ",$G2957),AllocFactorMatrix,(I$4+1),FALSE)*$E2960</f>
        <v>0</v>
      </c>
      <c r="J2957" s="25">
        <f ca="1">VLOOKUP(CONCATENATE($F2957," ",$G2957),AllocFactorMatrix,(J$4+1),FALSE)*$E2960</f>
        <v>0</v>
      </c>
      <c r="K2957" s="25">
        <f ca="1">VLOOKUP(CONCATENATE($F2957," ",$G2957),AllocFactorMatrix,(K$4+1),FALSE)*$E2960</f>
        <v>0</v>
      </c>
      <c r="L2957" s="25">
        <f ca="1">VLOOKUP(CONCATENATE($F2957," ",$G2957),AllocFactorMatrix,(L$4+1),FALSE)*$E2960</f>
        <v>0</v>
      </c>
      <c r="M2957" s="25">
        <f t="shared" ca="1" si="1339"/>
        <v>0</v>
      </c>
      <c r="N2957" s="25">
        <f ca="1">VLOOKUP(CONCATENATE($F2957," ",$G2957),AllocFactorMatrix,(N$4+1),FALSE)*$E2960</f>
        <v>0</v>
      </c>
      <c r="O2957" s="25">
        <f ca="1">VLOOKUP(CONCATENATE($F2957," ",$G2957),AllocFactorMatrix,(O$4+1),FALSE)*$E2960</f>
        <v>0</v>
      </c>
      <c r="P2957" s="25">
        <f ca="1">VLOOKUP(CONCATENATE($F2957," ",$G2957),AllocFactorMatrix,(P$4+1),FALSE)*$E2960</f>
        <v>0</v>
      </c>
      <c r="Q2957" s="25">
        <f ca="1">VLOOKUP(CONCATENATE($F2957," ",$G2957),AllocFactorMatrix,(Q$4+1),FALSE)*$E2960</f>
        <v>0</v>
      </c>
      <c r="R2957" s="25">
        <f t="shared" ca="1" si="1341"/>
        <v>0</v>
      </c>
      <c r="S2957" s="25">
        <f ca="1">VLOOKUP(CONCATENATE($F2957," ",$G2957),AllocFactorMatrix,(S$4+1),FALSE)*$E2960</f>
        <v>0</v>
      </c>
      <c r="T2957" s="25">
        <f ca="1">VLOOKUP(CONCATENATE($F2957," ",$G2957),AllocFactorMatrix,(T$4+1),FALSE)*$E2960</f>
        <v>0</v>
      </c>
      <c r="U2957" s="25">
        <f ca="1">VLOOKUP(CONCATENATE($F2957," ",$G2957),AllocFactorMatrix,(U$4+1),FALSE)*$E2960</f>
        <v>0</v>
      </c>
      <c r="V2957" s="25">
        <f ca="1">VLOOKUP(CONCATENATE($F2957," ",$G2957),AllocFactorMatrix,(V$4+1),FALSE)*$E2960</f>
        <v>0</v>
      </c>
      <c r="W2957" s="25">
        <f t="shared" ca="1" si="1342"/>
        <v>0</v>
      </c>
      <c r="X2957" s="25">
        <f ca="1">VLOOKUP(CONCATENATE($F2957," ",$G2957),AllocFactorMatrix,(X$4+1),FALSE)*$E2960</f>
        <v>0</v>
      </c>
      <c r="Y2957" s="25">
        <f ca="1">VLOOKUP(CONCATENATE($F2957," ",$G2957),AllocFactorMatrix,(Y$4+1),FALSE)*$E2960</f>
        <v>0</v>
      </c>
      <c r="Z2957" s="25">
        <f t="shared" ca="1" si="1340"/>
        <v>0</v>
      </c>
      <c r="AA2957" s="25">
        <f ca="1">VLOOKUP(CONCATENATE($F2957," ",$G2957),AllocFactorMatrix,(AA$4+1),FALSE)*$E2960</f>
        <v>0</v>
      </c>
      <c r="AB2957" s="25">
        <f ca="1">VLOOKUP(CONCATENATE($F2957," ",$G2957),AllocFactorMatrix,(AB$4+1),FALSE)*$E2960</f>
        <v>0</v>
      </c>
      <c r="AC2957" s="25">
        <f ca="1">VLOOKUP(CONCATENATE($F2957," ",$G2957),AllocFactorMatrix,(AC$4+1),FALSE)*$E2960</f>
        <v>0</v>
      </c>
    </row>
    <row r="2958" spans="4:29" hidden="1" outlineLevel="1">
      <c r="F2958" s="61" t="str">
        <f>F2960</f>
        <v>LABOR_M</v>
      </c>
      <c r="G2958" s="20" t="str">
        <f>$G$13</f>
        <v>ENERGY</v>
      </c>
      <c r="H2958" s="24">
        <f t="shared" ca="1" si="1338"/>
        <v>0</v>
      </c>
      <c r="I2958" s="25">
        <f ca="1">VLOOKUP(CONCATENATE($F2958," ",$G2958),AllocFactorMatrix,(I$4+1),FALSE)*$E2960</f>
        <v>0</v>
      </c>
      <c r="J2958" s="25">
        <f ca="1">VLOOKUP(CONCATENATE($F2958," ",$G2958),AllocFactorMatrix,(J$4+1),FALSE)*$E2960</f>
        <v>0</v>
      </c>
      <c r="K2958" s="25">
        <f ca="1">VLOOKUP(CONCATENATE($F2958," ",$G2958),AllocFactorMatrix,(K$4+1),FALSE)*$E2960</f>
        <v>0</v>
      </c>
      <c r="L2958" s="25">
        <f ca="1">VLOOKUP(CONCATENATE($F2958," ",$G2958),AllocFactorMatrix,(L$4+1),FALSE)*$E2960</f>
        <v>0</v>
      </c>
      <c r="M2958" s="25">
        <f t="shared" ca="1" si="1339"/>
        <v>0</v>
      </c>
      <c r="N2958" s="25">
        <f ca="1">VLOOKUP(CONCATENATE($F2958," ",$G2958),AllocFactorMatrix,(N$4+1),FALSE)*$E2960</f>
        <v>0</v>
      </c>
      <c r="O2958" s="25">
        <f ca="1">VLOOKUP(CONCATENATE($F2958," ",$G2958),AllocFactorMatrix,(O$4+1),FALSE)*$E2960</f>
        <v>0</v>
      </c>
      <c r="P2958" s="25">
        <f ca="1">VLOOKUP(CONCATENATE($F2958," ",$G2958),AllocFactorMatrix,(P$4+1),FALSE)*$E2960</f>
        <v>0</v>
      </c>
      <c r="Q2958" s="25">
        <f ca="1">VLOOKUP(CONCATENATE($F2958," ",$G2958),AllocFactorMatrix,(Q$4+1),FALSE)*$E2960</f>
        <v>0</v>
      </c>
      <c r="R2958" s="25">
        <f t="shared" ca="1" si="1341"/>
        <v>0</v>
      </c>
      <c r="S2958" s="25">
        <f ca="1">VLOOKUP(CONCATENATE($F2958," ",$G2958),AllocFactorMatrix,(S$4+1),FALSE)*$E2960</f>
        <v>0</v>
      </c>
      <c r="T2958" s="25">
        <f ca="1">VLOOKUP(CONCATENATE($F2958," ",$G2958),AllocFactorMatrix,(T$4+1),FALSE)*$E2960</f>
        <v>0</v>
      </c>
      <c r="U2958" s="25">
        <f ca="1">VLOOKUP(CONCATENATE($F2958," ",$G2958),AllocFactorMatrix,(U$4+1),FALSE)*$E2960</f>
        <v>0</v>
      </c>
      <c r="V2958" s="25">
        <f ca="1">VLOOKUP(CONCATENATE($F2958," ",$G2958),AllocFactorMatrix,(V$4+1),FALSE)*$E2960</f>
        <v>0</v>
      </c>
      <c r="W2958" s="25">
        <f t="shared" ca="1" si="1342"/>
        <v>0</v>
      </c>
      <c r="X2958" s="25">
        <f ca="1">VLOOKUP(CONCATENATE($F2958," ",$G2958),AllocFactorMatrix,(X$4+1),FALSE)*$E2960</f>
        <v>0</v>
      </c>
      <c r="Y2958" s="25">
        <f ca="1">VLOOKUP(CONCATENATE($F2958," ",$G2958),AllocFactorMatrix,(Y$4+1),FALSE)*$E2960</f>
        <v>0</v>
      </c>
      <c r="Z2958" s="25">
        <f t="shared" ca="1" si="1340"/>
        <v>0</v>
      </c>
      <c r="AA2958" s="25">
        <f ca="1">VLOOKUP(CONCATENATE($F2958," ",$G2958),AllocFactorMatrix,(AA$4+1),FALSE)*$E2960</f>
        <v>0</v>
      </c>
      <c r="AB2958" s="25">
        <f ca="1">VLOOKUP(CONCATENATE($F2958," ",$G2958),AllocFactorMatrix,(AB$4+1),FALSE)*$E2960</f>
        <v>0</v>
      </c>
      <c r="AC2958" s="25">
        <f ca="1">VLOOKUP(CONCATENATE($F2958," ",$G2958),AllocFactorMatrix,(AC$4+1),FALSE)*$E2960</f>
        <v>0</v>
      </c>
    </row>
    <row r="2959" spans="4:29" hidden="1" outlineLevel="1">
      <c r="F2959" s="61" t="str">
        <f>F2960</f>
        <v>LABOR_M</v>
      </c>
      <c r="G2959" s="20" t="str">
        <f>$G$14</f>
        <v>CUSTOMER</v>
      </c>
      <c r="H2959" s="24">
        <f t="shared" ca="1" si="1338"/>
        <v>0</v>
      </c>
      <c r="I2959" s="25">
        <f ca="1">VLOOKUP(CONCATENATE($F2959," ",$G2959),AllocFactorMatrix,(I$4+1),FALSE)*$E2960</f>
        <v>0</v>
      </c>
      <c r="J2959" s="25">
        <f ca="1">VLOOKUP(CONCATENATE($F2959," ",$G2959),AllocFactorMatrix,(J$4+1),FALSE)*$E2960</f>
        <v>0</v>
      </c>
      <c r="K2959" s="25">
        <f ca="1">VLOOKUP(CONCATENATE($F2959," ",$G2959),AllocFactorMatrix,(K$4+1),FALSE)*$E2960</f>
        <v>0</v>
      </c>
      <c r="L2959" s="25">
        <f ca="1">VLOOKUP(CONCATENATE($F2959," ",$G2959),AllocFactorMatrix,(L$4+1),FALSE)*$E2960</f>
        <v>0</v>
      </c>
      <c r="M2959" s="25">
        <f t="shared" ca="1" si="1339"/>
        <v>0</v>
      </c>
      <c r="N2959" s="25">
        <f ca="1">VLOOKUP(CONCATENATE($F2959," ",$G2959),AllocFactorMatrix,(N$4+1),FALSE)*$E2960</f>
        <v>0</v>
      </c>
      <c r="O2959" s="25">
        <f ca="1">VLOOKUP(CONCATENATE($F2959," ",$G2959),AllocFactorMatrix,(O$4+1),FALSE)*$E2960</f>
        <v>0</v>
      </c>
      <c r="P2959" s="25">
        <f ca="1">VLOOKUP(CONCATENATE($F2959," ",$G2959),AllocFactorMatrix,(P$4+1),FALSE)*$E2960</f>
        <v>0</v>
      </c>
      <c r="Q2959" s="25">
        <f ca="1">VLOOKUP(CONCATENATE($F2959," ",$G2959),AllocFactorMatrix,(Q$4+1),FALSE)*$E2960</f>
        <v>0</v>
      </c>
      <c r="R2959" s="25">
        <f t="shared" ca="1" si="1341"/>
        <v>0</v>
      </c>
      <c r="S2959" s="25">
        <f ca="1">VLOOKUP(CONCATENATE($F2959," ",$G2959),AllocFactorMatrix,(S$4+1),FALSE)*$E2960</f>
        <v>0</v>
      </c>
      <c r="T2959" s="25">
        <f ca="1">VLOOKUP(CONCATENATE($F2959," ",$G2959),AllocFactorMatrix,(T$4+1),FALSE)*$E2960</f>
        <v>0</v>
      </c>
      <c r="U2959" s="25">
        <f ca="1">VLOOKUP(CONCATENATE($F2959," ",$G2959),AllocFactorMatrix,(U$4+1),FALSE)*$E2960</f>
        <v>0</v>
      </c>
      <c r="V2959" s="25">
        <f ca="1">VLOOKUP(CONCATENATE($F2959," ",$G2959),AllocFactorMatrix,(V$4+1),FALSE)*$E2960</f>
        <v>0</v>
      </c>
      <c r="W2959" s="25">
        <f t="shared" ca="1" si="1342"/>
        <v>0</v>
      </c>
      <c r="X2959" s="25">
        <f ca="1">VLOOKUP(CONCATENATE($F2959," ",$G2959),AllocFactorMatrix,(X$4+1),FALSE)*$E2960</f>
        <v>0</v>
      </c>
      <c r="Y2959" s="25">
        <f ca="1">VLOOKUP(CONCATENATE($F2959," ",$G2959),AllocFactorMatrix,(Y$4+1),FALSE)*$E2960</f>
        <v>0</v>
      </c>
      <c r="Z2959" s="25">
        <f t="shared" ca="1" si="1340"/>
        <v>0</v>
      </c>
      <c r="AA2959" s="25">
        <f ca="1">VLOOKUP(CONCATENATE($F2959," ",$G2959),AllocFactorMatrix,(AA$4+1),FALSE)*$E2960</f>
        <v>0</v>
      </c>
      <c r="AB2959" s="25">
        <f ca="1">VLOOKUP(CONCATENATE($F2959," ",$G2959),AllocFactorMatrix,(AB$4+1),FALSE)*$E2960</f>
        <v>0</v>
      </c>
      <c r="AC2959" s="25">
        <f ca="1">VLOOKUP(CONCATENATE($F2959," ",$G2959),AllocFactorMatrix,(AC$4+1),FALSE)*$E2960</f>
        <v>0</v>
      </c>
    </row>
    <row r="2960" spans="4:29" collapsed="1">
      <c r="D2960" s="20" t="s">
        <v>260</v>
      </c>
      <c r="E2960" s="22">
        <v>0</v>
      </c>
      <c r="F2960" s="61" t="s">
        <v>69</v>
      </c>
      <c r="G2960" s="20" t="str">
        <f>$G$15</f>
        <v>TOTAL</v>
      </c>
      <c r="H2960" s="24">
        <f t="shared" ca="1" si="1338"/>
        <v>0</v>
      </c>
      <c r="I2960" s="25">
        <f ca="1">VLOOKUP(CONCATENATE($F2960," ",$G2960),AllocFactorMatrix,(I$4+1),FALSE)*$E2960</f>
        <v>0</v>
      </c>
      <c r="J2960" s="25">
        <f ca="1">VLOOKUP(CONCATENATE($F2960," ",$G2960),AllocFactorMatrix,(J$4+1),FALSE)*$E2960</f>
        <v>0</v>
      </c>
      <c r="K2960" s="25">
        <f ca="1">VLOOKUP(CONCATENATE($F2960," ",$G2960),AllocFactorMatrix,(K$4+1),FALSE)*$E2960</f>
        <v>0</v>
      </c>
      <c r="L2960" s="25">
        <f ca="1">VLOOKUP(CONCATENATE($F2960," ",$G2960),AllocFactorMatrix,(L$4+1),FALSE)*$E2960</f>
        <v>0</v>
      </c>
      <c r="M2960" s="25">
        <f t="shared" ca="1" si="1339"/>
        <v>0</v>
      </c>
      <c r="N2960" s="25">
        <f ca="1">VLOOKUP(CONCATENATE($F2960," ",$G2960),AllocFactorMatrix,(N$4+1),FALSE)*$E2960</f>
        <v>0</v>
      </c>
      <c r="O2960" s="25">
        <f ca="1">VLOOKUP(CONCATENATE($F2960," ",$G2960),AllocFactorMatrix,(O$4+1),FALSE)*$E2960</f>
        <v>0</v>
      </c>
      <c r="P2960" s="25">
        <f ca="1">VLOOKUP(CONCATENATE($F2960," ",$G2960),AllocFactorMatrix,(P$4+1),FALSE)*$E2960</f>
        <v>0</v>
      </c>
      <c r="Q2960" s="25">
        <f ca="1">VLOOKUP(CONCATENATE($F2960," ",$G2960),AllocFactorMatrix,(Q$4+1),FALSE)*$E2960</f>
        <v>0</v>
      </c>
      <c r="R2960" s="25">
        <f t="shared" ca="1" si="1341"/>
        <v>0</v>
      </c>
      <c r="S2960" s="25">
        <f ca="1">VLOOKUP(CONCATENATE($F2960," ",$G2960),AllocFactorMatrix,(S$4+1),FALSE)*$E2960</f>
        <v>0</v>
      </c>
      <c r="T2960" s="25">
        <f ca="1">VLOOKUP(CONCATENATE($F2960," ",$G2960),AllocFactorMatrix,(T$4+1),FALSE)*$E2960</f>
        <v>0</v>
      </c>
      <c r="U2960" s="25">
        <f ca="1">VLOOKUP(CONCATENATE($F2960," ",$G2960),AllocFactorMatrix,(U$4+1),FALSE)*$E2960</f>
        <v>0</v>
      </c>
      <c r="V2960" s="25">
        <f ca="1">VLOOKUP(CONCATENATE($F2960," ",$G2960),AllocFactorMatrix,(V$4+1),FALSE)*$E2960</f>
        <v>0</v>
      </c>
      <c r="W2960" s="25">
        <f t="shared" ca="1" si="1342"/>
        <v>0</v>
      </c>
      <c r="X2960" s="25">
        <f ca="1">VLOOKUP(CONCATENATE($F2960," ",$G2960),AllocFactorMatrix,(X$4+1),FALSE)*$E2960</f>
        <v>0</v>
      </c>
      <c r="Y2960" s="25">
        <f ca="1">VLOOKUP(CONCATENATE($F2960," ",$G2960),AllocFactorMatrix,(Y$4+1),FALSE)*$E2960</f>
        <v>0</v>
      </c>
      <c r="Z2960" s="25">
        <f t="shared" ca="1" si="1340"/>
        <v>0</v>
      </c>
      <c r="AA2960" s="25">
        <f ca="1">VLOOKUP(CONCATENATE($F2960," ",$G2960),AllocFactorMatrix,(AA$4+1),FALSE)*$E2960</f>
        <v>0</v>
      </c>
      <c r="AB2960" s="25">
        <f ca="1">VLOOKUP(CONCATENATE($F2960," ",$G2960),AllocFactorMatrix,(AB$4+1),FALSE)*$E2960</f>
        <v>0</v>
      </c>
      <c r="AC2960" s="25">
        <f ca="1">VLOOKUP(CONCATENATE($F2960," ",$G2960),AllocFactorMatrix,(AC$4+1),FALSE)*$E2960</f>
        <v>0</v>
      </c>
    </row>
    <row r="2961" spans="4:29" hidden="1" outlineLevel="1">
      <c r="F2961" s="61" t="str">
        <f>F2968</f>
        <v>LABOR_M</v>
      </c>
      <c r="G2961" s="20" t="str">
        <f>$G$8</f>
        <v>PRODUCTION</v>
      </c>
      <c r="H2961" s="24">
        <f t="shared" ca="1" si="1338"/>
        <v>0</v>
      </c>
      <c r="I2961" s="25">
        <f ca="1">VLOOKUP(CONCATENATE($F2961," ",$G2961),AllocFactorMatrix,(I$4+1),FALSE)*$E2968</f>
        <v>0</v>
      </c>
      <c r="J2961" s="25">
        <f ca="1">VLOOKUP(CONCATENATE($F2961," ",$G2961),AllocFactorMatrix,(J$4+1),FALSE)*$E2968</f>
        <v>0</v>
      </c>
      <c r="K2961" s="25">
        <f ca="1">VLOOKUP(CONCATENATE($F2961," ",$G2961),AllocFactorMatrix,(K$4+1),FALSE)*$E2968</f>
        <v>0</v>
      </c>
      <c r="L2961" s="25">
        <f ca="1">VLOOKUP(CONCATENATE($F2961," ",$G2961),AllocFactorMatrix,(L$4+1),FALSE)*$E2968</f>
        <v>0</v>
      </c>
      <c r="M2961" s="25">
        <f t="shared" ref="M2961:M2968" ca="1" si="1343">SUBTOTAL(9,J2961:L2961)</f>
        <v>0</v>
      </c>
      <c r="N2961" s="25">
        <f ca="1">VLOOKUP(CONCATENATE($F2961," ",$G2961),AllocFactorMatrix,(N$4+1),FALSE)*$E2968</f>
        <v>0</v>
      </c>
      <c r="O2961" s="25">
        <f ca="1">VLOOKUP(CONCATENATE($F2961," ",$G2961),AllocFactorMatrix,(O$4+1),FALSE)*$E2968</f>
        <v>0</v>
      </c>
      <c r="P2961" s="25">
        <f ca="1">VLOOKUP(CONCATENATE($F2961," ",$G2961),AllocFactorMatrix,(P$4+1),FALSE)*$E2968</f>
        <v>0</v>
      </c>
      <c r="Q2961" s="25">
        <f ca="1">VLOOKUP(CONCATENATE($F2961," ",$G2961),AllocFactorMatrix,(Q$4+1),FALSE)*$E2968</f>
        <v>0</v>
      </c>
      <c r="R2961" s="25">
        <f ca="1">SUBTOTAL(9,N2961:Q2961)</f>
        <v>0</v>
      </c>
      <c r="S2961" s="25">
        <f ca="1">VLOOKUP(CONCATENATE($F2961," ",$G2961),AllocFactorMatrix,(S$4+1),FALSE)*$E2968</f>
        <v>0</v>
      </c>
      <c r="T2961" s="25">
        <f ca="1">VLOOKUP(CONCATENATE($F2961," ",$G2961),AllocFactorMatrix,(T$4+1),FALSE)*$E2968</f>
        <v>0</v>
      </c>
      <c r="U2961" s="25">
        <f ca="1">VLOOKUP(CONCATENATE($F2961," ",$G2961),AllocFactorMatrix,(U$4+1),FALSE)*$E2968</f>
        <v>0</v>
      </c>
      <c r="V2961" s="25">
        <f ca="1">VLOOKUP(CONCATENATE($F2961," ",$G2961),AllocFactorMatrix,(V$4+1),FALSE)*$E2968</f>
        <v>0</v>
      </c>
      <c r="W2961" s="25">
        <f ca="1">SUBTOTAL(9,S2961:V2961)</f>
        <v>0</v>
      </c>
      <c r="X2961" s="25">
        <f ca="1">VLOOKUP(CONCATENATE($F2961," ",$G2961),AllocFactorMatrix,(X$4+1),FALSE)*$E2968</f>
        <v>0</v>
      </c>
      <c r="Y2961" s="25">
        <f ca="1">VLOOKUP(CONCATENATE($F2961," ",$G2961),AllocFactorMatrix,(Y$4+1),FALSE)*$E2968</f>
        <v>0</v>
      </c>
      <c r="Z2961" s="25">
        <f t="shared" ref="Z2961:Z2968" ca="1" si="1344">SUBTOTAL(9,X2961:Y2961)</f>
        <v>0</v>
      </c>
      <c r="AA2961" s="25">
        <f ca="1">VLOOKUP(CONCATENATE($F2961," ",$G2961),AllocFactorMatrix,(AA$4+1),FALSE)*$E2968</f>
        <v>0</v>
      </c>
      <c r="AB2961" s="25">
        <f ca="1">VLOOKUP(CONCATENATE($F2961," ",$G2961),AllocFactorMatrix,(AB$4+1),FALSE)*$E2968</f>
        <v>0</v>
      </c>
      <c r="AC2961" s="25">
        <f ca="1">VLOOKUP(CONCATENATE($F2961," ",$G2961),AllocFactorMatrix,(AC$4+1),FALSE)*$E2968</f>
        <v>0</v>
      </c>
    </row>
    <row r="2962" spans="4:29" hidden="1" outlineLevel="1">
      <c r="F2962" s="61" t="str">
        <f>F2968</f>
        <v>LABOR_M</v>
      </c>
      <c r="G2962" s="20" t="str">
        <f>$G$9</f>
        <v>BULKTRAN</v>
      </c>
      <c r="H2962" s="24">
        <f t="shared" ca="1" si="1338"/>
        <v>0</v>
      </c>
      <c r="I2962" s="25">
        <f ca="1">VLOOKUP(CONCATENATE($F2962," ",$G2962),AllocFactorMatrix,(I$4+1),FALSE)*$E2968</f>
        <v>0</v>
      </c>
      <c r="J2962" s="25">
        <f ca="1">VLOOKUP(CONCATENATE($F2962," ",$G2962),AllocFactorMatrix,(J$4+1),FALSE)*$E2968</f>
        <v>0</v>
      </c>
      <c r="K2962" s="25">
        <f ca="1">VLOOKUP(CONCATENATE($F2962," ",$G2962),AllocFactorMatrix,(K$4+1),FALSE)*$E2968</f>
        <v>0</v>
      </c>
      <c r="L2962" s="25">
        <f ca="1">VLOOKUP(CONCATENATE($F2962," ",$G2962),AllocFactorMatrix,(L$4+1),FALSE)*$E2968</f>
        <v>0</v>
      </c>
      <c r="M2962" s="25">
        <f t="shared" ca="1" si="1343"/>
        <v>0</v>
      </c>
      <c r="N2962" s="25">
        <f ca="1">VLOOKUP(CONCATENATE($F2962," ",$G2962),AllocFactorMatrix,(N$4+1),FALSE)*$E2968</f>
        <v>0</v>
      </c>
      <c r="O2962" s="25">
        <f ca="1">VLOOKUP(CONCATENATE($F2962," ",$G2962),AllocFactorMatrix,(O$4+1),FALSE)*$E2968</f>
        <v>0</v>
      </c>
      <c r="P2962" s="25">
        <f ca="1">VLOOKUP(CONCATENATE($F2962," ",$G2962),AllocFactorMatrix,(P$4+1),FALSE)*$E2968</f>
        <v>0</v>
      </c>
      <c r="Q2962" s="25">
        <f ca="1">VLOOKUP(CONCATENATE($F2962," ",$G2962),AllocFactorMatrix,(Q$4+1),FALSE)*$E2968</f>
        <v>0</v>
      </c>
      <c r="R2962" s="25">
        <f t="shared" ref="R2962:R2968" ca="1" si="1345">SUBTOTAL(9,N2962:Q2962)</f>
        <v>0</v>
      </c>
      <c r="S2962" s="25">
        <f ca="1">VLOOKUP(CONCATENATE($F2962," ",$G2962),AllocFactorMatrix,(S$4+1),FALSE)*$E2968</f>
        <v>0</v>
      </c>
      <c r="T2962" s="25">
        <f ca="1">VLOOKUP(CONCATENATE($F2962," ",$G2962),AllocFactorMatrix,(T$4+1),FALSE)*$E2968</f>
        <v>0</v>
      </c>
      <c r="U2962" s="25">
        <f ca="1">VLOOKUP(CONCATENATE($F2962," ",$G2962),AllocFactorMatrix,(U$4+1),FALSE)*$E2968</f>
        <v>0</v>
      </c>
      <c r="V2962" s="25">
        <f ca="1">VLOOKUP(CONCATENATE($F2962," ",$G2962),AllocFactorMatrix,(V$4+1),FALSE)*$E2968</f>
        <v>0</v>
      </c>
      <c r="W2962" s="25">
        <f t="shared" ref="W2962:W2968" ca="1" si="1346">SUBTOTAL(9,S2962:V2962)</f>
        <v>0</v>
      </c>
      <c r="X2962" s="25">
        <f ca="1">VLOOKUP(CONCATENATE($F2962," ",$G2962),AllocFactorMatrix,(X$4+1),FALSE)*$E2968</f>
        <v>0</v>
      </c>
      <c r="Y2962" s="25">
        <f ca="1">VLOOKUP(CONCATENATE($F2962," ",$G2962),AllocFactorMatrix,(Y$4+1),FALSE)*$E2968</f>
        <v>0</v>
      </c>
      <c r="Z2962" s="25">
        <f t="shared" ca="1" si="1344"/>
        <v>0</v>
      </c>
      <c r="AA2962" s="25">
        <f ca="1">VLOOKUP(CONCATENATE($F2962," ",$G2962),AllocFactorMatrix,(AA$4+1),FALSE)*$E2968</f>
        <v>0</v>
      </c>
      <c r="AB2962" s="25">
        <f ca="1">VLOOKUP(CONCATENATE($F2962," ",$G2962),AllocFactorMatrix,(AB$4+1),FALSE)*$E2968</f>
        <v>0</v>
      </c>
      <c r="AC2962" s="25">
        <f ca="1">VLOOKUP(CONCATENATE($F2962," ",$G2962),AllocFactorMatrix,(AC$4+1),FALSE)*$E2968</f>
        <v>0</v>
      </c>
    </row>
    <row r="2963" spans="4:29" hidden="1" outlineLevel="1">
      <c r="F2963" s="61" t="str">
        <f>F2968</f>
        <v>LABOR_M</v>
      </c>
      <c r="G2963" s="20" t="str">
        <f>$G$10</f>
        <v>SUBTRAN</v>
      </c>
      <c r="H2963" s="24">
        <f t="shared" ca="1" si="1338"/>
        <v>0</v>
      </c>
      <c r="I2963" s="25">
        <f ca="1">VLOOKUP(CONCATENATE($F2963," ",$G2963),AllocFactorMatrix,(I$4+1),FALSE)*$E2968</f>
        <v>0</v>
      </c>
      <c r="J2963" s="25">
        <f ca="1">VLOOKUP(CONCATENATE($F2963," ",$G2963),AllocFactorMatrix,(J$4+1),FALSE)*$E2968</f>
        <v>0</v>
      </c>
      <c r="K2963" s="25">
        <f ca="1">VLOOKUP(CONCATENATE($F2963," ",$G2963),AllocFactorMatrix,(K$4+1),FALSE)*$E2968</f>
        <v>0</v>
      </c>
      <c r="L2963" s="25">
        <f ca="1">VLOOKUP(CONCATENATE($F2963," ",$G2963),AllocFactorMatrix,(L$4+1),FALSE)*$E2968</f>
        <v>0</v>
      </c>
      <c r="M2963" s="25">
        <f t="shared" ca="1" si="1343"/>
        <v>0</v>
      </c>
      <c r="N2963" s="25">
        <f ca="1">VLOOKUP(CONCATENATE($F2963," ",$G2963),AllocFactorMatrix,(N$4+1),FALSE)*$E2968</f>
        <v>0</v>
      </c>
      <c r="O2963" s="25">
        <f ca="1">VLOOKUP(CONCATENATE($F2963," ",$G2963),AllocFactorMatrix,(O$4+1),FALSE)*$E2968</f>
        <v>0</v>
      </c>
      <c r="P2963" s="25">
        <f ca="1">VLOOKUP(CONCATENATE($F2963," ",$G2963),AllocFactorMatrix,(P$4+1),FALSE)*$E2968</f>
        <v>0</v>
      </c>
      <c r="Q2963" s="25">
        <f ca="1">VLOOKUP(CONCATENATE($F2963," ",$G2963),AllocFactorMatrix,(Q$4+1),FALSE)*$E2968</f>
        <v>0</v>
      </c>
      <c r="R2963" s="25">
        <f t="shared" ca="1" si="1345"/>
        <v>0</v>
      </c>
      <c r="S2963" s="25">
        <f ca="1">VLOOKUP(CONCATENATE($F2963," ",$G2963),AllocFactorMatrix,(S$4+1),FALSE)*$E2968</f>
        <v>0</v>
      </c>
      <c r="T2963" s="25">
        <f ca="1">VLOOKUP(CONCATENATE($F2963," ",$G2963),AllocFactorMatrix,(T$4+1),FALSE)*$E2968</f>
        <v>0</v>
      </c>
      <c r="U2963" s="25">
        <f ca="1">VLOOKUP(CONCATENATE($F2963," ",$G2963),AllocFactorMatrix,(U$4+1),FALSE)*$E2968</f>
        <v>0</v>
      </c>
      <c r="V2963" s="25">
        <f ca="1">VLOOKUP(CONCATENATE($F2963," ",$G2963),AllocFactorMatrix,(V$4+1),FALSE)*$E2968</f>
        <v>0</v>
      </c>
      <c r="W2963" s="25">
        <f t="shared" ca="1" si="1346"/>
        <v>0</v>
      </c>
      <c r="X2963" s="25">
        <f ca="1">VLOOKUP(CONCATENATE($F2963," ",$G2963),AllocFactorMatrix,(X$4+1),FALSE)*$E2968</f>
        <v>0</v>
      </c>
      <c r="Y2963" s="25">
        <f ca="1">VLOOKUP(CONCATENATE($F2963," ",$G2963),AllocFactorMatrix,(Y$4+1),FALSE)*$E2968</f>
        <v>0</v>
      </c>
      <c r="Z2963" s="25">
        <f t="shared" ca="1" si="1344"/>
        <v>0</v>
      </c>
      <c r="AA2963" s="25">
        <f ca="1">VLOOKUP(CONCATENATE($F2963," ",$G2963),AllocFactorMatrix,(AA$4+1),FALSE)*$E2968</f>
        <v>0</v>
      </c>
      <c r="AB2963" s="25">
        <f ca="1">VLOOKUP(CONCATENATE($F2963," ",$G2963),AllocFactorMatrix,(AB$4+1),FALSE)*$E2968</f>
        <v>0</v>
      </c>
      <c r="AC2963" s="25">
        <f ca="1">VLOOKUP(CONCATENATE($F2963," ",$G2963),AllocFactorMatrix,(AC$4+1),FALSE)*$E2968</f>
        <v>0</v>
      </c>
    </row>
    <row r="2964" spans="4:29" hidden="1" outlineLevel="1">
      <c r="F2964" s="61" t="str">
        <f>F2968</f>
        <v>LABOR_M</v>
      </c>
      <c r="G2964" s="20" t="str">
        <f>$G$11</f>
        <v>DISTPRI</v>
      </c>
      <c r="H2964" s="24">
        <f t="shared" ca="1" si="1338"/>
        <v>0</v>
      </c>
      <c r="I2964" s="25">
        <f ca="1">VLOOKUP(CONCATENATE($F2964," ",$G2964),AllocFactorMatrix,(I$4+1),FALSE)*$E2968</f>
        <v>0</v>
      </c>
      <c r="J2964" s="25">
        <f ca="1">VLOOKUP(CONCATENATE($F2964," ",$G2964),AllocFactorMatrix,(J$4+1),FALSE)*$E2968</f>
        <v>0</v>
      </c>
      <c r="K2964" s="25">
        <f ca="1">VLOOKUP(CONCATENATE($F2964," ",$G2964),AllocFactorMatrix,(K$4+1),FALSE)*$E2968</f>
        <v>0</v>
      </c>
      <c r="L2964" s="25">
        <f ca="1">VLOOKUP(CONCATENATE($F2964," ",$G2964),AllocFactorMatrix,(L$4+1),FALSE)*$E2968</f>
        <v>0</v>
      </c>
      <c r="M2964" s="25">
        <f t="shared" ca="1" si="1343"/>
        <v>0</v>
      </c>
      <c r="N2964" s="25">
        <f ca="1">VLOOKUP(CONCATENATE($F2964," ",$G2964),AllocFactorMatrix,(N$4+1),FALSE)*$E2968</f>
        <v>0</v>
      </c>
      <c r="O2964" s="25">
        <f ca="1">VLOOKUP(CONCATENATE($F2964," ",$G2964),AllocFactorMatrix,(O$4+1),FALSE)*$E2968</f>
        <v>0</v>
      </c>
      <c r="P2964" s="25">
        <f ca="1">VLOOKUP(CONCATENATE($F2964," ",$G2964),AllocFactorMatrix,(P$4+1),FALSE)*$E2968</f>
        <v>0</v>
      </c>
      <c r="Q2964" s="25">
        <f ca="1">VLOOKUP(CONCATENATE($F2964," ",$G2964),AllocFactorMatrix,(Q$4+1),FALSE)*$E2968</f>
        <v>0</v>
      </c>
      <c r="R2964" s="25">
        <f t="shared" ca="1" si="1345"/>
        <v>0</v>
      </c>
      <c r="S2964" s="25">
        <f ca="1">VLOOKUP(CONCATENATE($F2964," ",$G2964),AllocFactorMatrix,(S$4+1),FALSE)*$E2968</f>
        <v>0</v>
      </c>
      <c r="T2964" s="25">
        <f ca="1">VLOOKUP(CONCATENATE($F2964," ",$G2964),AllocFactorMatrix,(T$4+1),FALSE)*$E2968</f>
        <v>0</v>
      </c>
      <c r="U2964" s="25">
        <f ca="1">VLOOKUP(CONCATENATE($F2964," ",$G2964),AllocFactorMatrix,(U$4+1),FALSE)*$E2968</f>
        <v>0</v>
      </c>
      <c r="V2964" s="25">
        <f ca="1">VLOOKUP(CONCATENATE($F2964," ",$G2964),AllocFactorMatrix,(V$4+1),FALSE)*$E2968</f>
        <v>0</v>
      </c>
      <c r="W2964" s="25">
        <f t="shared" ca="1" si="1346"/>
        <v>0</v>
      </c>
      <c r="X2964" s="25">
        <f ca="1">VLOOKUP(CONCATENATE($F2964," ",$G2964),AllocFactorMatrix,(X$4+1),FALSE)*$E2968</f>
        <v>0</v>
      </c>
      <c r="Y2964" s="25">
        <f ca="1">VLOOKUP(CONCATENATE($F2964," ",$G2964),AllocFactorMatrix,(Y$4+1),FALSE)*$E2968</f>
        <v>0</v>
      </c>
      <c r="Z2964" s="25">
        <f t="shared" ca="1" si="1344"/>
        <v>0</v>
      </c>
      <c r="AA2964" s="25">
        <f ca="1">VLOOKUP(CONCATENATE($F2964," ",$G2964),AllocFactorMatrix,(AA$4+1),FALSE)*$E2968</f>
        <v>0</v>
      </c>
      <c r="AB2964" s="25">
        <f ca="1">VLOOKUP(CONCATENATE($F2964," ",$G2964),AllocFactorMatrix,(AB$4+1),FALSE)*$E2968</f>
        <v>0</v>
      </c>
      <c r="AC2964" s="25">
        <f ca="1">VLOOKUP(CONCATENATE($F2964," ",$G2964),AllocFactorMatrix,(AC$4+1),FALSE)*$E2968</f>
        <v>0</v>
      </c>
    </row>
    <row r="2965" spans="4:29" hidden="1" outlineLevel="1">
      <c r="F2965" s="61" t="str">
        <f>F2968</f>
        <v>LABOR_M</v>
      </c>
      <c r="G2965" s="20" t="str">
        <f>$G$12</f>
        <v>DISTSEC</v>
      </c>
      <c r="H2965" s="24">
        <f t="shared" ca="1" si="1338"/>
        <v>0</v>
      </c>
      <c r="I2965" s="25">
        <f ca="1">VLOOKUP(CONCATENATE($F2965," ",$G2965),AllocFactorMatrix,(I$4+1),FALSE)*$E2968</f>
        <v>0</v>
      </c>
      <c r="J2965" s="25">
        <f ca="1">VLOOKUP(CONCATENATE($F2965," ",$G2965),AllocFactorMatrix,(J$4+1),FALSE)*$E2968</f>
        <v>0</v>
      </c>
      <c r="K2965" s="25">
        <f ca="1">VLOOKUP(CONCATENATE($F2965," ",$G2965),AllocFactorMatrix,(K$4+1),FALSE)*$E2968</f>
        <v>0</v>
      </c>
      <c r="L2965" s="25">
        <f ca="1">VLOOKUP(CONCATENATE($F2965," ",$G2965),AllocFactorMatrix,(L$4+1),FALSE)*$E2968</f>
        <v>0</v>
      </c>
      <c r="M2965" s="25">
        <f t="shared" ca="1" si="1343"/>
        <v>0</v>
      </c>
      <c r="N2965" s="25">
        <f ca="1">VLOOKUP(CONCATENATE($F2965," ",$G2965),AllocFactorMatrix,(N$4+1),FALSE)*$E2968</f>
        <v>0</v>
      </c>
      <c r="O2965" s="25">
        <f ca="1">VLOOKUP(CONCATENATE($F2965," ",$G2965),AllocFactorMatrix,(O$4+1),FALSE)*$E2968</f>
        <v>0</v>
      </c>
      <c r="P2965" s="25">
        <f ca="1">VLOOKUP(CONCATENATE($F2965," ",$G2965),AllocFactorMatrix,(P$4+1),FALSE)*$E2968</f>
        <v>0</v>
      </c>
      <c r="Q2965" s="25">
        <f ca="1">VLOOKUP(CONCATENATE($F2965," ",$G2965),AllocFactorMatrix,(Q$4+1),FALSE)*$E2968</f>
        <v>0</v>
      </c>
      <c r="R2965" s="25">
        <f t="shared" ca="1" si="1345"/>
        <v>0</v>
      </c>
      <c r="S2965" s="25">
        <f ca="1">VLOOKUP(CONCATENATE($F2965," ",$G2965),AllocFactorMatrix,(S$4+1),FALSE)*$E2968</f>
        <v>0</v>
      </c>
      <c r="T2965" s="25">
        <f ca="1">VLOOKUP(CONCATENATE($F2965," ",$G2965),AllocFactorMatrix,(T$4+1),FALSE)*$E2968</f>
        <v>0</v>
      </c>
      <c r="U2965" s="25">
        <f ca="1">VLOOKUP(CONCATENATE($F2965," ",$G2965),AllocFactorMatrix,(U$4+1),FALSE)*$E2968</f>
        <v>0</v>
      </c>
      <c r="V2965" s="25">
        <f ca="1">VLOOKUP(CONCATENATE($F2965," ",$G2965),AllocFactorMatrix,(V$4+1),FALSE)*$E2968</f>
        <v>0</v>
      </c>
      <c r="W2965" s="25">
        <f t="shared" ca="1" si="1346"/>
        <v>0</v>
      </c>
      <c r="X2965" s="25">
        <f ca="1">VLOOKUP(CONCATENATE($F2965," ",$G2965),AllocFactorMatrix,(X$4+1),FALSE)*$E2968</f>
        <v>0</v>
      </c>
      <c r="Y2965" s="25">
        <f ca="1">VLOOKUP(CONCATENATE($F2965," ",$G2965),AllocFactorMatrix,(Y$4+1),FALSE)*$E2968</f>
        <v>0</v>
      </c>
      <c r="Z2965" s="25">
        <f t="shared" ca="1" si="1344"/>
        <v>0</v>
      </c>
      <c r="AA2965" s="25">
        <f ca="1">VLOOKUP(CONCATENATE($F2965," ",$G2965),AllocFactorMatrix,(AA$4+1),FALSE)*$E2968</f>
        <v>0</v>
      </c>
      <c r="AB2965" s="25">
        <f ca="1">VLOOKUP(CONCATENATE($F2965," ",$G2965),AllocFactorMatrix,(AB$4+1),FALSE)*$E2968</f>
        <v>0</v>
      </c>
      <c r="AC2965" s="25">
        <f ca="1">VLOOKUP(CONCATENATE($F2965," ",$G2965),AllocFactorMatrix,(AC$4+1),FALSE)*$E2968</f>
        <v>0</v>
      </c>
    </row>
    <row r="2966" spans="4:29" hidden="1" outlineLevel="1">
      <c r="F2966" s="61" t="str">
        <f>F2968</f>
        <v>LABOR_M</v>
      </c>
      <c r="G2966" s="20" t="str">
        <f>$G$13</f>
        <v>ENERGY</v>
      </c>
      <c r="H2966" s="24">
        <f t="shared" ca="1" si="1338"/>
        <v>0</v>
      </c>
      <c r="I2966" s="25">
        <f ca="1">VLOOKUP(CONCATENATE($F2966," ",$G2966),AllocFactorMatrix,(I$4+1),FALSE)*$E2968</f>
        <v>0</v>
      </c>
      <c r="J2966" s="25">
        <f ca="1">VLOOKUP(CONCATENATE($F2966," ",$G2966),AllocFactorMatrix,(J$4+1),FALSE)*$E2968</f>
        <v>0</v>
      </c>
      <c r="K2966" s="25">
        <f ca="1">VLOOKUP(CONCATENATE($F2966," ",$G2966),AllocFactorMatrix,(K$4+1),FALSE)*$E2968</f>
        <v>0</v>
      </c>
      <c r="L2966" s="25">
        <f ca="1">VLOOKUP(CONCATENATE($F2966," ",$G2966),AllocFactorMatrix,(L$4+1),FALSE)*$E2968</f>
        <v>0</v>
      </c>
      <c r="M2966" s="25">
        <f t="shared" ca="1" si="1343"/>
        <v>0</v>
      </c>
      <c r="N2966" s="25">
        <f ca="1">VLOOKUP(CONCATENATE($F2966," ",$G2966),AllocFactorMatrix,(N$4+1),FALSE)*$E2968</f>
        <v>0</v>
      </c>
      <c r="O2966" s="25">
        <f ca="1">VLOOKUP(CONCATENATE($F2966," ",$G2966),AllocFactorMatrix,(O$4+1),FALSE)*$E2968</f>
        <v>0</v>
      </c>
      <c r="P2966" s="25">
        <f ca="1">VLOOKUP(CONCATENATE($F2966," ",$G2966),AllocFactorMatrix,(P$4+1),FALSE)*$E2968</f>
        <v>0</v>
      </c>
      <c r="Q2966" s="25">
        <f ca="1">VLOOKUP(CONCATENATE($F2966," ",$G2966),AllocFactorMatrix,(Q$4+1),FALSE)*$E2968</f>
        <v>0</v>
      </c>
      <c r="R2966" s="25">
        <f t="shared" ca="1" si="1345"/>
        <v>0</v>
      </c>
      <c r="S2966" s="25">
        <f ca="1">VLOOKUP(CONCATENATE($F2966," ",$G2966),AllocFactorMatrix,(S$4+1),FALSE)*$E2968</f>
        <v>0</v>
      </c>
      <c r="T2966" s="25">
        <f ca="1">VLOOKUP(CONCATENATE($F2966," ",$G2966),AllocFactorMatrix,(T$4+1),FALSE)*$E2968</f>
        <v>0</v>
      </c>
      <c r="U2966" s="25">
        <f ca="1">VLOOKUP(CONCATENATE($F2966," ",$G2966),AllocFactorMatrix,(U$4+1),FALSE)*$E2968</f>
        <v>0</v>
      </c>
      <c r="V2966" s="25">
        <f ca="1">VLOOKUP(CONCATENATE($F2966," ",$G2966),AllocFactorMatrix,(V$4+1),FALSE)*$E2968</f>
        <v>0</v>
      </c>
      <c r="W2966" s="25">
        <f t="shared" ca="1" si="1346"/>
        <v>0</v>
      </c>
      <c r="X2966" s="25">
        <f ca="1">VLOOKUP(CONCATENATE($F2966," ",$G2966),AllocFactorMatrix,(X$4+1),FALSE)*$E2968</f>
        <v>0</v>
      </c>
      <c r="Y2966" s="25">
        <f ca="1">VLOOKUP(CONCATENATE($F2966," ",$G2966),AllocFactorMatrix,(Y$4+1),FALSE)*$E2968</f>
        <v>0</v>
      </c>
      <c r="Z2966" s="25">
        <f t="shared" ca="1" si="1344"/>
        <v>0</v>
      </c>
      <c r="AA2966" s="25">
        <f ca="1">VLOOKUP(CONCATENATE($F2966," ",$G2966),AllocFactorMatrix,(AA$4+1),FALSE)*$E2968</f>
        <v>0</v>
      </c>
      <c r="AB2966" s="25">
        <f ca="1">VLOOKUP(CONCATENATE($F2966," ",$G2966),AllocFactorMatrix,(AB$4+1),FALSE)*$E2968</f>
        <v>0</v>
      </c>
      <c r="AC2966" s="25">
        <f ca="1">VLOOKUP(CONCATENATE($F2966," ",$G2966),AllocFactorMatrix,(AC$4+1),FALSE)*$E2968</f>
        <v>0</v>
      </c>
    </row>
    <row r="2967" spans="4:29" hidden="1" outlineLevel="1">
      <c r="F2967" s="61" t="str">
        <f>F2968</f>
        <v>LABOR_M</v>
      </c>
      <c r="G2967" s="20" t="str">
        <f>$G$14</f>
        <v>CUSTOMER</v>
      </c>
      <c r="H2967" s="24">
        <f t="shared" ca="1" si="1338"/>
        <v>0</v>
      </c>
      <c r="I2967" s="25">
        <f ca="1">VLOOKUP(CONCATENATE($F2967," ",$G2967),AllocFactorMatrix,(I$4+1),FALSE)*$E2968</f>
        <v>0</v>
      </c>
      <c r="J2967" s="25">
        <f ca="1">VLOOKUP(CONCATENATE($F2967," ",$G2967),AllocFactorMatrix,(J$4+1),FALSE)*$E2968</f>
        <v>0</v>
      </c>
      <c r="K2967" s="25">
        <f ca="1">VLOOKUP(CONCATENATE($F2967," ",$G2967),AllocFactorMatrix,(K$4+1),FALSE)*$E2968</f>
        <v>0</v>
      </c>
      <c r="L2967" s="25">
        <f ca="1">VLOOKUP(CONCATENATE($F2967," ",$G2967),AllocFactorMatrix,(L$4+1),FALSE)*$E2968</f>
        <v>0</v>
      </c>
      <c r="M2967" s="25">
        <f t="shared" ca="1" si="1343"/>
        <v>0</v>
      </c>
      <c r="N2967" s="25">
        <f ca="1">VLOOKUP(CONCATENATE($F2967," ",$G2967),AllocFactorMatrix,(N$4+1),FALSE)*$E2968</f>
        <v>0</v>
      </c>
      <c r="O2967" s="25">
        <f ca="1">VLOOKUP(CONCATENATE($F2967," ",$G2967),AllocFactorMatrix,(O$4+1),FALSE)*$E2968</f>
        <v>0</v>
      </c>
      <c r="P2967" s="25">
        <f ca="1">VLOOKUP(CONCATENATE($F2967," ",$G2967),AllocFactorMatrix,(P$4+1),FALSE)*$E2968</f>
        <v>0</v>
      </c>
      <c r="Q2967" s="25">
        <f ca="1">VLOOKUP(CONCATENATE($F2967," ",$G2967),AllocFactorMatrix,(Q$4+1),FALSE)*$E2968</f>
        <v>0</v>
      </c>
      <c r="R2967" s="25">
        <f t="shared" ca="1" si="1345"/>
        <v>0</v>
      </c>
      <c r="S2967" s="25">
        <f ca="1">VLOOKUP(CONCATENATE($F2967," ",$G2967),AllocFactorMatrix,(S$4+1),FALSE)*$E2968</f>
        <v>0</v>
      </c>
      <c r="T2967" s="25">
        <f ca="1">VLOOKUP(CONCATENATE($F2967," ",$G2967),AllocFactorMatrix,(T$4+1),FALSE)*$E2968</f>
        <v>0</v>
      </c>
      <c r="U2967" s="25">
        <f ca="1">VLOOKUP(CONCATENATE($F2967," ",$G2967),AllocFactorMatrix,(U$4+1),FALSE)*$E2968</f>
        <v>0</v>
      </c>
      <c r="V2967" s="25">
        <f ca="1">VLOOKUP(CONCATENATE($F2967," ",$G2967),AllocFactorMatrix,(V$4+1),FALSE)*$E2968</f>
        <v>0</v>
      </c>
      <c r="W2967" s="25">
        <f t="shared" ca="1" si="1346"/>
        <v>0</v>
      </c>
      <c r="X2967" s="25">
        <f ca="1">VLOOKUP(CONCATENATE($F2967," ",$G2967),AllocFactorMatrix,(X$4+1),FALSE)*$E2968</f>
        <v>0</v>
      </c>
      <c r="Y2967" s="25">
        <f ca="1">VLOOKUP(CONCATENATE($F2967," ",$G2967),AllocFactorMatrix,(Y$4+1),FALSE)*$E2968</f>
        <v>0</v>
      </c>
      <c r="Z2967" s="25">
        <f t="shared" ca="1" si="1344"/>
        <v>0</v>
      </c>
      <c r="AA2967" s="25">
        <f ca="1">VLOOKUP(CONCATENATE($F2967," ",$G2967),AllocFactorMatrix,(AA$4+1),FALSE)*$E2968</f>
        <v>0</v>
      </c>
      <c r="AB2967" s="25">
        <f ca="1">VLOOKUP(CONCATENATE($F2967," ",$G2967),AllocFactorMatrix,(AB$4+1),FALSE)*$E2968</f>
        <v>0</v>
      </c>
      <c r="AC2967" s="25">
        <f ca="1">VLOOKUP(CONCATENATE($F2967," ",$G2967),AllocFactorMatrix,(AC$4+1),FALSE)*$E2968</f>
        <v>0</v>
      </c>
    </row>
    <row r="2968" spans="4:29" collapsed="1">
      <c r="D2968" s="20" t="s">
        <v>262</v>
      </c>
      <c r="E2968" s="22">
        <v>0</v>
      </c>
      <c r="F2968" s="61" t="s">
        <v>69</v>
      </c>
      <c r="G2968" s="20" t="str">
        <f>$G$15</f>
        <v>TOTAL</v>
      </c>
      <c r="H2968" s="24">
        <f t="shared" ca="1" si="1338"/>
        <v>0</v>
      </c>
      <c r="I2968" s="25">
        <f ca="1">VLOOKUP(CONCATENATE($F2968," ",$G2968),AllocFactorMatrix,(I$4+1),FALSE)*$E2968</f>
        <v>0</v>
      </c>
      <c r="J2968" s="25">
        <f ca="1">VLOOKUP(CONCATENATE($F2968," ",$G2968),AllocFactorMatrix,(J$4+1),FALSE)*$E2968</f>
        <v>0</v>
      </c>
      <c r="K2968" s="25">
        <f ca="1">VLOOKUP(CONCATENATE($F2968," ",$G2968),AllocFactorMatrix,(K$4+1),FALSE)*$E2968</f>
        <v>0</v>
      </c>
      <c r="L2968" s="25">
        <f ca="1">VLOOKUP(CONCATENATE($F2968," ",$G2968),AllocFactorMatrix,(L$4+1),FALSE)*$E2968</f>
        <v>0</v>
      </c>
      <c r="M2968" s="25">
        <f t="shared" ca="1" si="1343"/>
        <v>0</v>
      </c>
      <c r="N2968" s="25">
        <f ca="1">VLOOKUP(CONCATENATE($F2968," ",$G2968),AllocFactorMatrix,(N$4+1),FALSE)*$E2968</f>
        <v>0</v>
      </c>
      <c r="O2968" s="25">
        <f ca="1">VLOOKUP(CONCATENATE($F2968," ",$G2968),AllocFactorMatrix,(O$4+1),FALSE)*$E2968</f>
        <v>0</v>
      </c>
      <c r="P2968" s="25">
        <f ca="1">VLOOKUP(CONCATENATE($F2968," ",$G2968),AllocFactorMatrix,(P$4+1),FALSE)*$E2968</f>
        <v>0</v>
      </c>
      <c r="Q2968" s="25">
        <f ca="1">VLOOKUP(CONCATENATE($F2968," ",$G2968),AllocFactorMatrix,(Q$4+1),FALSE)*$E2968</f>
        <v>0</v>
      </c>
      <c r="R2968" s="25">
        <f t="shared" ca="1" si="1345"/>
        <v>0</v>
      </c>
      <c r="S2968" s="25">
        <f ca="1">VLOOKUP(CONCATENATE($F2968," ",$G2968),AllocFactorMatrix,(S$4+1),FALSE)*$E2968</f>
        <v>0</v>
      </c>
      <c r="T2968" s="25">
        <f ca="1">VLOOKUP(CONCATENATE($F2968," ",$G2968),AllocFactorMatrix,(T$4+1),FALSE)*$E2968</f>
        <v>0</v>
      </c>
      <c r="U2968" s="25">
        <f ca="1">VLOOKUP(CONCATENATE($F2968," ",$G2968),AllocFactorMatrix,(U$4+1),FALSE)*$E2968</f>
        <v>0</v>
      </c>
      <c r="V2968" s="25">
        <f ca="1">VLOOKUP(CONCATENATE($F2968," ",$G2968),AllocFactorMatrix,(V$4+1),FALSE)*$E2968</f>
        <v>0</v>
      </c>
      <c r="W2968" s="25">
        <f t="shared" ca="1" si="1346"/>
        <v>0</v>
      </c>
      <c r="X2968" s="25">
        <f ca="1">VLOOKUP(CONCATENATE($F2968," ",$G2968),AllocFactorMatrix,(X$4+1),FALSE)*$E2968</f>
        <v>0</v>
      </c>
      <c r="Y2968" s="25">
        <f ca="1">VLOOKUP(CONCATENATE($F2968," ",$G2968),AllocFactorMatrix,(Y$4+1),FALSE)*$E2968</f>
        <v>0</v>
      </c>
      <c r="Z2968" s="25">
        <f t="shared" ca="1" si="1344"/>
        <v>0</v>
      </c>
      <c r="AA2968" s="25">
        <f ca="1">VLOOKUP(CONCATENATE($F2968," ",$G2968),AllocFactorMatrix,(AA$4+1),FALSE)*$E2968</f>
        <v>0</v>
      </c>
      <c r="AB2968" s="25">
        <f ca="1">VLOOKUP(CONCATENATE($F2968," ",$G2968),AllocFactorMatrix,(AB$4+1),FALSE)*$E2968</f>
        <v>0</v>
      </c>
      <c r="AC2968" s="25">
        <f ca="1">VLOOKUP(CONCATENATE($F2968," ",$G2968),AllocFactorMatrix,(AC$4+1),FALSE)*$E2968</f>
        <v>0</v>
      </c>
    </row>
    <row r="2969" spans="4:29" hidden="1" outlineLevel="1">
      <c r="F2969" s="61" t="str">
        <f>F2976</f>
        <v>LABOR_M</v>
      </c>
      <c r="G2969" s="20" t="str">
        <f>$G$8</f>
        <v>PRODUCTION</v>
      </c>
      <c r="H2969" s="24">
        <f t="shared" ca="1" si="1338"/>
        <v>0</v>
      </c>
      <c r="I2969" s="25">
        <f ca="1">VLOOKUP(CONCATENATE($F2969," ",$G2969),AllocFactorMatrix,(I$4+1),FALSE)*$E2976</f>
        <v>0</v>
      </c>
      <c r="J2969" s="25">
        <f ca="1">VLOOKUP(CONCATENATE($F2969," ",$G2969),AllocFactorMatrix,(J$4+1),FALSE)*$E2976</f>
        <v>0</v>
      </c>
      <c r="K2969" s="25">
        <f ca="1">VLOOKUP(CONCATENATE($F2969," ",$G2969),AllocFactorMatrix,(K$4+1),FALSE)*$E2976</f>
        <v>0</v>
      </c>
      <c r="L2969" s="25">
        <f ca="1">VLOOKUP(CONCATENATE($F2969," ",$G2969),AllocFactorMatrix,(L$4+1),FALSE)*$E2976</f>
        <v>0</v>
      </c>
      <c r="M2969" s="25">
        <f t="shared" ref="M2969:M2976" ca="1" si="1347">SUBTOTAL(9,J2969:L2969)</f>
        <v>0</v>
      </c>
      <c r="N2969" s="25">
        <f ca="1">VLOOKUP(CONCATENATE($F2969," ",$G2969),AllocFactorMatrix,(N$4+1),FALSE)*$E2976</f>
        <v>0</v>
      </c>
      <c r="O2969" s="25">
        <f ca="1">VLOOKUP(CONCATENATE($F2969," ",$G2969),AllocFactorMatrix,(O$4+1),FALSE)*$E2976</f>
        <v>0</v>
      </c>
      <c r="P2969" s="25">
        <f ca="1">VLOOKUP(CONCATENATE($F2969," ",$G2969),AllocFactorMatrix,(P$4+1),FALSE)*$E2976</f>
        <v>0</v>
      </c>
      <c r="Q2969" s="25">
        <f ca="1">VLOOKUP(CONCATENATE($F2969," ",$G2969),AllocFactorMatrix,(Q$4+1),FALSE)*$E2976</f>
        <v>0</v>
      </c>
      <c r="R2969" s="25">
        <f ca="1">SUBTOTAL(9,N2969:Q2969)</f>
        <v>0</v>
      </c>
      <c r="S2969" s="25">
        <f ca="1">VLOOKUP(CONCATENATE($F2969," ",$G2969),AllocFactorMatrix,(S$4+1),FALSE)*$E2976</f>
        <v>0</v>
      </c>
      <c r="T2969" s="25">
        <f ca="1">VLOOKUP(CONCATENATE($F2969," ",$G2969),AllocFactorMatrix,(T$4+1),FALSE)*$E2976</f>
        <v>0</v>
      </c>
      <c r="U2969" s="25">
        <f ca="1">VLOOKUP(CONCATENATE($F2969," ",$G2969),AllocFactorMatrix,(U$4+1),FALSE)*$E2976</f>
        <v>0</v>
      </c>
      <c r="V2969" s="25">
        <f ca="1">VLOOKUP(CONCATENATE($F2969," ",$G2969),AllocFactorMatrix,(V$4+1),FALSE)*$E2976</f>
        <v>0</v>
      </c>
      <c r="W2969" s="25">
        <f ca="1">SUBTOTAL(9,S2969:V2969)</f>
        <v>0</v>
      </c>
      <c r="X2969" s="25">
        <f ca="1">VLOOKUP(CONCATENATE($F2969," ",$G2969),AllocFactorMatrix,(X$4+1),FALSE)*$E2976</f>
        <v>0</v>
      </c>
      <c r="Y2969" s="25">
        <f ca="1">VLOOKUP(CONCATENATE($F2969," ",$G2969),AllocFactorMatrix,(Y$4+1),FALSE)*$E2976</f>
        <v>0</v>
      </c>
      <c r="Z2969" s="25">
        <f t="shared" ref="Z2969:Z2976" ca="1" si="1348">SUBTOTAL(9,X2969:Y2969)</f>
        <v>0</v>
      </c>
      <c r="AA2969" s="25">
        <f ca="1">VLOOKUP(CONCATENATE($F2969," ",$G2969),AllocFactorMatrix,(AA$4+1),FALSE)*$E2976</f>
        <v>0</v>
      </c>
      <c r="AB2969" s="25">
        <f ca="1">VLOOKUP(CONCATENATE($F2969," ",$G2969),AllocFactorMatrix,(AB$4+1),FALSE)*$E2976</f>
        <v>0</v>
      </c>
      <c r="AC2969" s="25">
        <f ca="1">VLOOKUP(CONCATENATE($F2969," ",$G2969),AllocFactorMatrix,(AC$4+1),FALSE)*$E2976</f>
        <v>0</v>
      </c>
    </row>
    <row r="2970" spans="4:29" hidden="1" outlineLevel="1">
      <c r="F2970" s="61" t="str">
        <f>F2976</f>
        <v>LABOR_M</v>
      </c>
      <c r="G2970" s="20" t="str">
        <f>$G$9</f>
        <v>BULKTRAN</v>
      </c>
      <c r="H2970" s="24">
        <f t="shared" ca="1" si="1338"/>
        <v>0</v>
      </c>
      <c r="I2970" s="25">
        <f ca="1">VLOOKUP(CONCATENATE($F2970," ",$G2970),AllocFactorMatrix,(I$4+1),FALSE)*$E2976</f>
        <v>0</v>
      </c>
      <c r="J2970" s="25">
        <f ca="1">VLOOKUP(CONCATENATE($F2970," ",$G2970),AllocFactorMatrix,(J$4+1),FALSE)*$E2976</f>
        <v>0</v>
      </c>
      <c r="K2970" s="25">
        <f ca="1">VLOOKUP(CONCATENATE($F2970," ",$G2970),AllocFactorMatrix,(K$4+1),FALSE)*$E2976</f>
        <v>0</v>
      </c>
      <c r="L2970" s="25">
        <f ca="1">VLOOKUP(CONCATENATE($F2970," ",$G2970),AllocFactorMatrix,(L$4+1),FALSE)*$E2976</f>
        <v>0</v>
      </c>
      <c r="M2970" s="25">
        <f t="shared" ca="1" si="1347"/>
        <v>0</v>
      </c>
      <c r="N2970" s="25">
        <f ca="1">VLOOKUP(CONCATENATE($F2970," ",$G2970),AllocFactorMatrix,(N$4+1),FALSE)*$E2976</f>
        <v>0</v>
      </c>
      <c r="O2970" s="25">
        <f ca="1">VLOOKUP(CONCATENATE($F2970," ",$G2970),AllocFactorMatrix,(O$4+1),FALSE)*$E2976</f>
        <v>0</v>
      </c>
      <c r="P2970" s="25">
        <f ca="1">VLOOKUP(CONCATENATE($F2970," ",$G2970),AllocFactorMatrix,(P$4+1),FALSE)*$E2976</f>
        <v>0</v>
      </c>
      <c r="Q2970" s="25">
        <f ca="1">VLOOKUP(CONCATENATE($F2970," ",$G2970),AllocFactorMatrix,(Q$4+1),FALSE)*$E2976</f>
        <v>0</v>
      </c>
      <c r="R2970" s="25">
        <f t="shared" ref="R2970:R2976" ca="1" si="1349">SUBTOTAL(9,N2970:Q2970)</f>
        <v>0</v>
      </c>
      <c r="S2970" s="25">
        <f ca="1">VLOOKUP(CONCATENATE($F2970," ",$G2970),AllocFactorMatrix,(S$4+1),FALSE)*$E2976</f>
        <v>0</v>
      </c>
      <c r="T2970" s="25">
        <f ca="1">VLOOKUP(CONCATENATE($F2970," ",$G2970),AllocFactorMatrix,(T$4+1),FALSE)*$E2976</f>
        <v>0</v>
      </c>
      <c r="U2970" s="25">
        <f ca="1">VLOOKUP(CONCATENATE($F2970," ",$G2970),AllocFactorMatrix,(U$4+1),FALSE)*$E2976</f>
        <v>0</v>
      </c>
      <c r="V2970" s="25">
        <f ca="1">VLOOKUP(CONCATENATE($F2970," ",$G2970),AllocFactorMatrix,(V$4+1),FALSE)*$E2976</f>
        <v>0</v>
      </c>
      <c r="W2970" s="25">
        <f t="shared" ref="W2970:W2976" ca="1" si="1350">SUBTOTAL(9,S2970:V2970)</f>
        <v>0</v>
      </c>
      <c r="X2970" s="25">
        <f ca="1">VLOOKUP(CONCATENATE($F2970," ",$G2970),AllocFactorMatrix,(X$4+1),FALSE)*$E2976</f>
        <v>0</v>
      </c>
      <c r="Y2970" s="25">
        <f ca="1">VLOOKUP(CONCATENATE($F2970," ",$G2970),AllocFactorMatrix,(Y$4+1),FALSE)*$E2976</f>
        <v>0</v>
      </c>
      <c r="Z2970" s="25">
        <f t="shared" ca="1" si="1348"/>
        <v>0</v>
      </c>
      <c r="AA2970" s="25">
        <f ca="1">VLOOKUP(CONCATENATE($F2970," ",$G2970),AllocFactorMatrix,(AA$4+1),FALSE)*$E2976</f>
        <v>0</v>
      </c>
      <c r="AB2970" s="25">
        <f ca="1">VLOOKUP(CONCATENATE($F2970," ",$G2970),AllocFactorMatrix,(AB$4+1),FALSE)*$E2976</f>
        <v>0</v>
      </c>
      <c r="AC2970" s="25">
        <f ca="1">VLOOKUP(CONCATENATE($F2970," ",$G2970),AllocFactorMatrix,(AC$4+1),FALSE)*$E2976</f>
        <v>0</v>
      </c>
    </row>
    <row r="2971" spans="4:29" hidden="1" outlineLevel="1">
      <c r="F2971" s="61" t="str">
        <f>F2976</f>
        <v>LABOR_M</v>
      </c>
      <c r="G2971" s="20" t="str">
        <f>$G$10</f>
        <v>SUBTRAN</v>
      </c>
      <c r="H2971" s="24">
        <f t="shared" ca="1" si="1338"/>
        <v>0</v>
      </c>
      <c r="I2971" s="25">
        <f ca="1">VLOOKUP(CONCATENATE($F2971," ",$G2971),AllocFactorMatrix,(I$4+1),FALSE)*$E2976</f>
        <v>0</v>
      </c>
      <c r="J2971" s="25">
        <f ca="1">VLOOKUP(CONCATENATE($F2971," ",$G2971),AllocFactorMatrix,(J$4+1),FALSE)*$E2976</f>
        <v>0</v>
      </c>
      <c r="K2971" s="25">
        <f ca="1">VLOOKUP(CONCATENATE($F2971," ",$G2971),AllocFactorMatrix,(K$4+1),FALSE)*$E2976</f>
        <v>0</v>
      </c>
      <c r="L2971" s="25">
        <f ca="1">VLOOKUP(CONCATENATE($F2971," ",$G2971),AllocFactorMatrix,(L$4+1),FALSE)*$E2976</f>
        <v>0</v>
      </c>
      <c r="M2971" s="25">
        <f t="shared" ca="1" si="1347"/>
        <v>0</v>
      </c>
      <c r="N2971" s="25">
        <f ca="1">VLOOKUP(CONCATENATE($F2971," ",$G2971),AllocFactorMatrix,(N$4+1),FALSE)*$E2976</f>
        <v>0</v>
      </c>
      <c r="O2971" s="25">
        <f ca="1">VLOOKUP(CONCATENATE($F2971," ",$G2971),AllocFactorMatrix,(O$4+1),FALSE)*$E2976</f>
        <v>0</v>
      </c>
      <c r="P2971" s="25">
        <f ca="1">VLOOKUP(CONCATENATE($F2971," ",$G2971),AllocFactorMatrix,(P$4+1),FALSE)*$E2976</f>
        <v>0</v>
      </c>
      <c r="Q2971" s="25">
        <f ca="1">VLOOKUP(CONCATENATE($F2971," ",$G2971),AllocFactorMatrix,(Q$4+1),FALSE)*$E2976</f>
        <v>0</v>
      </c>
      <c r="R2971" s="25">
        <f t="shared" ca="1" si="1349"/>
        <v>0</v>
      </c>
      <c r="S2971" s="25">
        <f ca="1">VLOOKUP(CONCATENATE($F2971," ",$G2971),AllocFactorMatrix,(S$4+1),FALSE)*$E2976</f>
        <v>0</v>
      </c>
      <c r="T2971" s="25">
        <f ca="1">VLOOKUP(CONCATENATE($F2971," ",$G2971),AllocFactorMatrix,(T$4+1),FALSE)*$E2976</f>
        <v>0</v>
      </c>
      <c r="U2971" s="25">
        <f ca="1">VLOOKUP(CONCATENATE($F2971," ",$G2971),AllocFactorMatrix,(U$4+1),FALSE)*$E2976</f>
        <v>0</v>
      </c>
      <c r="V2971" s="25">
        <f ca="1">VLOOKUP(CONCATENATE($F2971," ",$G2971),AllocFactorMatrix,(V$4+1),FALSE)*$E2976</f>
        <v>0</v>
      </c>
      <c r="W2971" s="25">
        <f t="shared" ca="1" si="1350"/>
        <v>0</v>
      </c>
      <c r="X2971" s="25">
        <f ca="1">VLOOKUP(CONCATENATE($F2971," ",$G2971),AllocFactorMatrix,(X$4+1),FALSE)*$E2976</f>
        <v>0</v>
      </c>
      <c r="Y2971" s="25">
        <f ca="1">VLOOKUP(CONCATENATE($F2971," ",$G2971),AllocFactorMatrix,(Y$4+1),FALSE)*$E2976</f>
        <v>0</v>
      </c>
      <c r="Z2971" s="25">
        <f t="shared" ca="1" si="1348"/>
        <v>0</v>
      </c>
      <c r="AA2971" s="25">
        <f ca="1">VLOOKUP(CONCATENATE($F2971," ",$G2971),AllocFactorMatrix,(AA$4+1),FALSE)*$E2976</f>
        <v>0</v>
      </c>
      <c r="AB2971" s="25">
        <f ca="1">VLOOKUP(CONCATENATE($F2971," ",$G2971),AllocFactorMatrix,(AB$4+1),FALSE)*$E2976</f>
        <v>0</v>
      </c>
      <c r="AC2971" s="25">
        <f ca="1">VLOOKUP(CONCATENATE($F2971," ",$G2971),AllocFactorMatrix,(AC$4+1),FALSE)*$E2976</f>
        <v>0</v>
      </c>
    </row>
    <row r="2972" spans="4:29" hidden="1" outlineLevel="1">
      <c r="F2972" s="61" t="str">
        <f>F2976</f>
        <v>LABOR_M</v>
      </c>
      <c r="G2972" s="20" t="str">
        <f>$G$11</f>
        <v>DISTPRI</v>
      </c>
      <c r="H2972" s="24">
        <f t="shared" ca="1" si="1338"/>
        <v>0</v>
      </c>
      <c r="I2972" s="25">
        <f ca="1">VLOOKUP(CONCATENATE($F2972," ",$G2972),AllocFactorMatrix,(I$4+1),FALSE)*$E2976</f>
        <v>0</v>
      </c>
      <c r="J2972" s="25">
        <f ca="1">VLOOKUP(CONCATENATE($F2972," ",$G2972),AllocFactorMatrix,(J$4+1),FALSE)*$E2976</f>
        <v>0</v>
      </c>
      <c r="K2972" s="25">
        <f ca="1">VLOOKUP(CONCATENATE($F2972," ",$G2972),AllocFactorMatrix,(K$4+1),FALSE)*$E2976</f>
        <v>0</v>
      </c>
      <c r="L2972" s="25">
        <f ca="1">VLOOKUP(CONCATENATE($F2972," ",$G2972),AllocFactorMatrix,(L$4+1),FALSE)*$E2976</f>
        <v>0</v>
      </c>
      <c r="M2972" s="25">
        <f t="shared" ca="1" si="1347"/>
        <v>0</v>
      </c>
      <c r="N2972" s="25">
        <f ca="1">VLOOKUP(CONCATENATE($F2972," ",$G2972),AllocFactorMatrix,(N$4+1),FALSE)*$E2976</f>
        <v>0</v>
      </c>
      <c r="O2972" s="25">
        <f ca="1">VLOOKUP(CONCATENATE($F2972," ",$G2972),AllocFactorMatrix,(O$4+1),FALSE)*$E2976</f>
        <v>0</v>
      </c>
      <c r="P2972" s="25">
        <f ca="1">VLOOKUP(CONCATENATE($F2972," ",$G2972),AllocFactorMatrix,(P$4+1),FALSE)*$E2976</f>
        <v>0</v>
      </c>
      <c r="Q2972" s="25">
        <f ca="1">VLOOKUP(CONCATENATE($F2972," ",$G2972),AllocFactorMatrix,(Q$4+1),FALSE)*$E2976</f>
        <v>0</v>
      </c>
      <c r="R2972" s="25">
        <f t="shared" ca="1" si="1349"/>
        <v>0</v>
      </c>
      <c r="S2972" s="25">
        <f ca="1">VLOOKUP(CONCATENATE($F2972," ",$G2972),AllocFactorMatrix,(S$4+1),FALSE)*$E2976</f>
        <v>0</v>
      </c>
      <c r="T2972" s="25">
        <f ca="1">VLOOKUP(CONCATENATE($F2972," ",$G2972),AllocFactorMatrix,(T$4+1),FALSE)*$E2976</f>
        <v>0</v>
      </c>
      <c r="U2972" s="25">
        <f ca="1">VLOOKUP(CONCATENATE($F2972," ",$G2972),AllocFactorMatrix,(U$4+1),FALSE)*$E2976</f>
        <v>0</v>
      </c>
      <c r="V2972" s="25">
        <f ca="1">VLOOKUP(CONCATENATE($F2972," ",$G2972),AllocFactorMatrix,(V$4+1),FALSE)*$E2976</f>
        <v>0</v>
      </c>
      <c r="W2972" s="25">
        <f t="shared" ca="1" si="1350"/>
        <v>0</v>
      </c>
      <c r="X2972" s="25">
        <f ca="1">VLOOKUP(CONCATENATE($F2972," ",$G2972),AllocFactorMatrix,(X$4+1),FALSE)*$E2976</f>
        <v>0</v>
      </c>
      <c r="Y2972" s="25">
        <f ca="1">VLOOKUP(CONCATENATE($F2972," ",$G2972),AllocFactorMatrix,(Y$4+1),FALSE)*$E2976</f>
        <v>0</v>
      </c>
      <c r="Z2972" s="25">
        <f t="shared" ca="1" si="1348"/>
        <v>0</v>
      </c>
      <c r="AA2972" s="25">
        <f ca="1">VLOOKUP(CONCATENATE($F2972," ",$G2972),AllocFactorMatrix,(AA$4+1),FALSE)*$E2976</f>
        <v>0</v>
      </c>
      <c r="AB2972" s="25">
        <f ca="1">VLOOKUP(CONCATENATE($F2972," ",$G2972),AllocFactorMatrix,(AB$4+1),FALSE)*$E2976</f>
        <v>0</v>
      </c>
      <c r="AC2972" s="25">
        <f ca="1">VLOOKUP(CONCATENATE($F2972," ",$G2972),AllocFactorMatrix,(AC$4+1),FALSE)*$E2976</f>
        <v>0</v>
      </c>
    </row>
    <row r="2973" spans="4:29" hidden="1" outlineLevel="1">
      <c r="F2973" s="61" t="str">
        <f>F2976</f>
        <v>LABOR_M</v>
      </c>
      <c r="G2973" s="20" t="str">
        <f>$G$12</f>
        <v>DISTSEC</v>
      </c>
      <c r="H2973" s="24">
        <f t="shared" ca="1" si="1338"/>
        <v>0</v>
      </c>
      <c r="I2973" s="25">
        <f ca="1">VLOOKUP(CONCATENATE($F2973," ",$G2973),AllocFactorMatrix,(I$4+1),FALSE)*$E2976</f>
        <v>0</v>
      </c>
      <c r="J2973" s="25">
        <f ca="1">VLOOKUP(CONCATENATE($F2973," ",$G2973),AllocFactorMatrix,(J$4+1),FALSE)*$E2976</f>
        <v>0</v>
      </c>
      <c r="K2973" s="25">
        <f ca="1">VLOOKUP(CONCATENATE($F2973," ",$G2973),AllocFactorMatrix,(K$4+1),FALSE)*$E2976</f>
        <v>0</v>
      </c>
      <c r="L2973" s="25">
        <f ca="1">VLOOKUP(CONCATENATE($F2973," ",$G2973),AllocFactorMatrix,(L$4+1),FALSE)*$E2976</f>
        <v>0</v>
      </c>
      <c r="M2973" s="25">
        <f t="shared" ca="1" si="1347"/>
        <v>0</v>
      </c>
      <c r="N2973" s="25">
        <f ca="1">VLOOKUP(CONCATENATE($F2973," ",$G2973),AllocFactorMatrix,(N$4+1),FALSE)*$E2976</f>
        <v>0</v>
      </c>
      <c r="O2973" s="25">
        <f ca="1">VLOOKUP(CONCATENATE($F2973," ",$G2973),AllocFactorMatrix,(O$4+1),FALSE)*$E2976</f>
        <v>0</v>
      </c>
      <c r="P2973" s="25">
        <f ca="1">VLOOKUP(CONCATENATE($F2973," ",$G2973),AllocFactorMatrix,(P$4+1),FALSE)*$E2976</f>
        <v>0</v>
      </c>
      <c r="Q2973" s="25">
        <f ca="1">VLOOKUP(CONCATENATE($F2973," ",$G2973),AllocFactorMatrix,(Q$4+1),FALSE)*$E2976</f>
        <v>0</v>
      </c>
      <c r="R2973" s="25">
        <f t="shared" ca="1" si="1349"/>
        <v>0</v>
      </c>
      <c r="S2973" s="25">
        <f ca="1">VLOOKUP(CONCATENATE($F2973," ",$G2973),AllocFactorMatrix,(S$4+1),FALSE)*$E2976</f>
        <v>0</v>
      </c>
      <c r="T2973" s="25">
        <f ca="1">VLOOKUP(CONCATENATE($F2973," ",$G2973),AllocFactorMatrix,(T$4+1),FALSE)*$E2976</f>
        <v>0</v>
      </c>
      <c r="U2973" s="25">
        <f ca="1">VLOOKUP(CONCATENATE($F2973," ",$G2973),AllocFactorMatrix,(U$4+1),FALSE)*$E2976</f>
        <v>0</v>
      </c>
      <c r="V2973" s="25">
        <f ca="1">VLOOKUP(CONCATENATE($F2973," ",$G2973),AllocFactorMatrix,(V$4+1),FALSE)*$E2976</f>
        <v>0</v>
      </c>
      <c r="W2973" s="25">
        <f t="shared" ca="1" si="1350"/>
        <v>0</v>
      </c>
      <c r="X2973" s="25">
        <f ca="1">VLOOKUP(CONCATENATE($F2973," ",$G2973),AllocFactorMatrix,(X$4+1),FALSE)*$E2976</f>
        <v>0</v>
      </c>
      <c r="Y2973" s="25">
        <f ca="1">VLOOKUP(CONCATENATE($F2973," ",$G2973),AllocFactorMatrix,(Y$4+1),FALSE)*$E2976</f>
        <v>0</v>
      </c>
      <c r="Z2973" s="25">
        <f t="shared" ca="1" si="1348"/>
        <v>0</v>
      </c>
      <c r="AA2973" s="25">
        <f ca="1">VLOOKUP(CONCATENATE($F2973," ",$G2973),AllocFactorMatrix,(AA$4+1),FALSE)*$E2976</f>
        <v>0</v>
      </c>
      <c r="AB2973" s="25">
        <f ca="1">VLOOKUP(CONCATENATE($F2973," ",$G2973),AllocFactorMatrix,(AB$4+1),FALSE)*$E2976</f>
        <v>0</v>
      </c>
      <c r="AC2973" s="25">
        <f ca="1">VLOOKUP(CONCATENATE($F2973," ",$G2973),AllocFactorMatrix,(AC$4+1),FALSE)*$E2976</f>
        <v>0</v>
      </c>
    </row>
    <row r="2974" spans="4:29" hidden="1" outlineLevel="1">
      <c r="F2974" s="61" t="str">
        <f>F2976</f>
        <v>LABOR_M</v>
      </c>
      <c r="G2974" s="20" t="str">
        <f>$G$13</f>
        <v>ENERGY</v>
      </c>
      <c r="H2974" s="24">
        <f t="shared" ca="1" si="1338"/>
        <v>0</v>
      </c>
      <c r="I2974" s="25">
        <f ca="1">VLOOKUP(CONCATENATE($F2974," ",$G2974),AllocFactorMatrix,(I$4+1),FALSE)*$E2976</f>
        <v>0</v>
      </c>
      <c r="J2974" s="25">
        <f ca="1">VLOOKUP(CONCATENATE($F2974," ",$G2974),AllocFactorMatrix,(J$4+1),FALSE)*$E2976</f>
        <v>0</v>
      </c>
      <c r="K2974" s="25">
        <f ca="1">VLOOKUP(CONCATENATE($F2974," ",$G2974),AllocFactorMatrix,(K$4+1),FALSE)*$E2976</f>
        <v>0</v>
      </c>
      <c r="L2974" s="25">
        <f ca="1">VLOOKUP(CONCATENATE($F2974," ",$G2974),AllocFactorMatrix,(L$4+1),FALSE)*$E2976</f>
        <v>0</v>
      </c>
      <c r="M2974" s="25">
        <f t="shared" ca="1" si="1347"/>
        <v>0</v>
      </c>
      <c r="N2974" s="25">
        <f ca="1">VLOOKUP(CONCATENATE($F2974," ",$G2974),AllocFactorMatrix,(N$4+1),FALSE)*$E2976</f>
        <v>0</v>
      </c>
      <c r="O2974" s="25">
        <f ca="1">VLOOKUP(CONCATENATE($F2974," ",$G2974),AllocFactorMatrix,(O$4+1),FALSE)*$E2976</f>
        <v>0</v>
      </c>
      <c r="P2974" s="25">
        <f ca="1">VLOOKUP(CONCATENATE($F2974," ",$G2974),AllocFactorMatrix,(P$4+1),FALSE)*$E2976</f>
        <v>0</v>
      </c>
      <c r="Q2974" s="25">
        <f ca="1">VLOOKUP(CONCATENATE($F2974," ",$G2974),AllocFactorMatrix,(Q$4+1),FALSE)*$E2976</f>
        <v>0</v>
      </c>
      <c r="R2974" s="25">
        <f t="shared" ca="1" si="1349"/>
        <v>0</v>
      </c>
      <c r="S2974" s="25">
        <f ca="1">VLOOKUP(CONCATENATE($F2974," ",$G2974),AllocFactorMatrix,(S$4+1),FALSE)*$E2976</f>
        <v>0</v>
      </c>
      <c r="T2974" s="25">
        <f ca="1">VLOOKUP(CONCATENATE($F2974," ",$G2974),AllocFactorMatrix,(T$4+1),FALSE)*$E2976</f>
        <v>0</v>
      </c>
      <c r="U2974" s="25">
        <f ca="1">VLOOKUP(CONCATENATE($F2974," ",$G2974),AllocFactorMatrix,(U$4+1),FALSE)*$E2976</f>
        <v>0</v>
      </c>
      <c r="V2974" s="25">
        <f ca="1">VLOOKUP(CONCATENATE($F2974," ",$G2974),AllocFactorMatrix,(V$4+1),FALSE)*$E2976</f>
        <v>0</v>
      </c>
      <c r="W2974" s="25">
        <f t="shared" ca="1" si="1350"/>
        <v>0</v>
      </c>
      <c r="X2974" s="25">
        <f ca="1">VLOOKUP(CONCATENATE($F2974," ",$G2974),AllocFactorMatrix,(X$4+1),FALSE)*$E2976</f>
        <v>0</v>
      </c>
      <c r="Y2974" s="25">
        <f ca="1">VLOOKUP(CONCATENATE($F2974," ",$G2974),AllocFactorMatrix,(Y$4+1),FALSE)*$E2976</f>
        <v>0</v>
      </c>
      <c r="Z2974" s="25">
        <f t="shared" ca="1" si="1348"/>
        <v>0</v>
      </c>
      <c r="AA2974" s="25">
        <f ca="1">VLOOKUP(CONCATENATE($F2974," ",$G2974),AllocFactorMatrix,(AA$4+1),FALSE)*$E2976</f>
        <v>0</v>
      </c>
      <c r="AB2974" s="25">
        <f ca="1">VLOOKUP(CONCATENATE($F2974," ",$G2974),AllocFactorMatrix,(AB$4+1),FALSE)*$E2976</f>
        <v>0</v>
      </c>
      <c r="AC2974" s="25">
        <f ca="1">VLOOKUP(CONCATENATE($F2974," ",$G2974),AllocFactorMatrix,(AC$4+1),FALSE)*$E2976</f>
        <v>0</v>
      </c>
    </row>
    <row r="2975" spans="4:29" hidden="1" outlineLevel="1">
      <c r="F2975" s="61" t="str">
        <f>F2976</f>
        <v>LABOR_M</v>
      </c>
      <c r="G2975" s="20" t="str">
        <f>$G$14</f>
        <v>CUSTOMER</v>
      </c>
      <c r="H2975" s="24">
        <f t="shared" ca="1" si="1338"/>
        <v>0</v>
      </c>
      <c r="I2975" s="25">
        <f ca="1">VLOOKUP(CONCATENATE($F2975," ",$G2975),AllocFactorMatrix,(I$4+1),FALSE)*$E2976</f>
        <v>0</v>
      </c>
      <c r="J2975" s="25">
        <f ca="1">VLOOKUP(CONCATENATE($F2975," ",$G2975),AllocFactorMatrix,(J$4+1),FALSE)*$E2976</f>
        <v>0</v>
      </c>
      <c r="K2975" s="25">
        <f ca="1">VLOOKUP(CONCATENATE($F2975," ",$G2975),AllocFactorMatrix,(K$4+1),FALSE)*$E2976</f>
        <v>0</v>
      </c>
      <c r="L2975" s="25">
        <f ca="1">VLOOKUP(CONCATENATE($F2975," ",$G2975),AllocFactorMatrix,(L$4+1),FALSE)*$E2976</f>
        <v>0</v>
      </c>
      <c r="M2975" s="25">
        <f t="shared" ca="1" si="1347"/>
        <v>0</v>
      </c>
      <c r="N2975" s="25">
        <f ca="1">VLOOKUP(CONCATENATE($F2975," ",$G2975),AllocFactorMatrix,(N$4+1),FALSE)*$E2976</f>
        <v>0</v>
      </c>
      <c r="O2975" s="25">
        <f ca="1">VLOOKUP(CONCATENATE($F2975," ",$G2975),AllocFactorMatrix,(O$4+1),FALSE)*$E2976</f>
        <v>0</v>
      </c>
      <c r="P2975" s="25">
        <f ca="1">VLOOKUP(CONCATENATE($F2975," ",$G2975),AllocFactorMatrix,(P$4+1),FALSE)*$E2976</f>
        <v>0</v>
      </c>
      <c r="Q2975" s="25">
        <f ca="1">VLOOKUP(CONCATENATE($F2975," ",$G2975),AllocFactorMatrix,(Q$4+1),FALSE)*$E2976</f>
        <v>0</v>
      </c>
      <c r="R2975" s="25">
        <f t="shared" ca="1" si="1349"/>
        <v>0</v>
      </c>
      <c r="S2975" s="25">
        <f ca="1">VLOOKUP(CONCATENATE($F2975," ",$G2975),AllocFactorMatrix,(S$4+1),FALSE)*$E2976</f>
        <v>0</v>
      </c>
      <c r="T2975" s="25">
        <f ca="1">VLOOKUP(CONCATENATE($F2975," ",$G2975),AllocFactorMatrix,(T$4+1),FALSE)*$E2976</f>
        <v>0</v>
      </c>
      <c r="U2975" s="25">
        <f ca="1">VLOOKUP(CONCATENATE($F2975," ",$G2975),AllocFactorMatrix,(U$4+1),FALSE)*$E2976</f>
        <v>0</v>
      </c>
      <c r="V2975" s="25">
        <f ca="1">VLOOKUP(CONCATENATE($F2975," ",$G2975),AllocFactorMatrix,(V$4+1),FALSE)*$E2976</f>
        <v>0</v>
      </c>
      <c r="W2975" s="25">
        <f t="shared" ca="1" si="1350"/>
        <v>0</v>
      </c>
      <c r="X2975" s="25">
        <f ca="1">VLOOKUP(CONCATENATE($F2975," ",$G2975),AllocFactorMatrix,(X$4+1),FALSE)*$E2976</f>
        <v>0</v>
      </c>
      <c r="Y2975" s="25">
        <f ca="1">VLOOKUP(CONCATENATE($F2975," ",$G2975),AllocFactorMatrix,(Y$4+1),FALSE)*$E2976</f>
        <v>0</v>
      </c>
      <c r="Z2975" s="25">
        <f t="shared" ca="1" si="1348"/>
        <v>0</v>
      </c>
      <c r="AA2975" s="25">
        <f ca="1">VLOOKUP(CONCATENATE($F2975," ",$G2975),AllocFactorMatrix,(AA$4+1),FALSE)*$E2976</f>
        <v>0</v>
      </c>
      <c r="AB2975" s="25">
        <f ca="1">VLOOKUP(CONCATENATE($F2975," ",$G2975),AllocFactorMatrix,(AB$4+1),FALSE)*$E2976</f>
        <v>0</v>
      </c>
      <c r="AC2975" s="25">
        <f ca="1">VLOOKUP(CONCATENATE($F2975," ",$G2975),AllocFactorMatrix,(AC$4+1),FALSE)*$E2976</f>
        <v>0</v>
      </c>
    </row>
    <row r="2976" spans="4:29" collapsed="1">
      <c r="D2976" s="20" t="s">
        <v>261</v>
      </c>
      <c r="E2976" s="22">
        <v>0</v>
      </c>
      <c r="F2976" s="61" t="s">
        <v>69</v>
      </c>
      <c r="G2976" s="20" t="str">
        <f>$G$15</f>
        <v>TOTAL</v>
      </c>
      <c r="H2976" s="24">
        <f t="shared" ca="1" si="1338"/>
        <v>0</v>
      </c>
      <c r="I2976" s="25">
        <f ca="1">VLOOKUP(CONCATENATE($F2976," ",$G2976),AllocFactorMatrix,(I$4+1),FALSE)*$E2976</f>
        <v>0</v>
      </c>
      <c r="J2976" s="25">
        <f ca="1">VLOOKUP(CONCATENATE($F2976," ",$G2976),AllocFactorMatrix,(J$4+1),FALSE)*$E2976</f>
        <v>0</v>
      </c>
      <c r="K2976" s="25">
        <f ca="1">VLOOKUP(CONCATENATE($F2976," ",$G2976),AllocFactorMatrix,(K$4+1),FALSE)*$E2976</f>
        <v>0</v>
      </c>
      <c r="L2976" s="25">
        <f ca="1">VLOOKUP(CONCATENATE($F2976," ",$G2976),AllocFactorMatrix,(L$4+1),FALSE)*$E2976</f>
        <v>0</v>
      </c>
      <c r="M2976" s="25">
        <f t="shared" ca="1" si="1347"/>
        <v>0</v>
      </c>
      <c r="N2976" s="25">
        <f ca="1">VLOOKUP(CONCATENATE($F2976," ",$G2976),AllocFactorMatrix,(N$4+1),FALSE)*$E2976</f>
        <v>0</v>
      </c>
      <c r="O2976" s="25">
        <f ca="1">VLOOKUP(CONCATENATE($F2976," ",$G2976),AllocFactorMatrix,(O$4+1),FALSE)*$E2976</f>
        <v>0</v>
      </c>
      <c r="P2976" s="25">
        <f ca="1">VLOOKUP(CONCATENATE($F2976," ",$G2976),AllocFactorMatrix,(P$4+1),FALSE)*$E2976</f>
        <v>0</v>
      </c>
      <c r="Q2976" s="25">
        <f ca="1">VLOOKUP(CONCATENATE($F2976," ",$G2976),AllocFactorMatrix,(Q$4+1),FALSE)*$E2976</f>
        <v>0</v>
      </c>
      <c r="R2976" s="25">
        <f t="shared" ca="1" si="1349"/>
        <v>0</v>
      </c>
      <c r="S2976" s="25">
        <f ca="1">VLOOKUP(CONCATENATE($F2976," ",$G2976),AllocFactorMatrix,(S$4+1),FALSE)*$E2976</f>
        <v>0</v>
      </c>
      <c r="T2976" s="25">
        <f ca="1">VLOOKUP(CONCATENATE($F2976," ",$G2976),AllocFactorMatrix,(T$4+1),FALSE)*$E2976</f>
        <v>0</v>
      </c>
      <c r="U2976" s="25">
        <f ca="1">VLOOKUP(CONCATENATE($F2976," ",$G2976),AllocFactorMatrix,(U$4+1),FALSE)*$E2976</f>
        <v>0</v>
      </c>
      <c r="V2976" s="25">
        <f ca="1">VLOOKUP(CONCATENATE($F2976," ",$G2976),AllocFactorMatrix,(V$4+1),FALSE)*$E2976</f>
        <v>0</v>
      </c>
      <c r="W2976" s="25">
        <f t="shared" ca="1" si="1350"/>
        <v>0</v>
      </c>
      <c r="X2976" s="25">
        <f ca="1">VLOOKUP(CONCATENATE($F2976," ",$G2976),AllocFactorMatrix,(X$4+1),FALSE)*$E2976</f>
        <v>0</v>
      </c>
      <c r="Y2976" s="25">
        <f ca="1">VLOOKUP(CONCATENATE($F2976," ",$G2976),AllocFactorMatrix,(Y$4+1),FALSE)*$E2976</f>
        <v>0</v>
      </c>
      <c r="Z2976" s="25">
        <f t="shared" ca="1" si="1348"/>
        <v>0</v>
      </c>
      <c r="AA2976" s="25">
        <f ca="1">VLOOKUP(CONCATENATE($F2976," ",$G2976),AllocFactorMatrix,(AA$4+1),FALSE)*$E2976</f>
        <v>0</v>
      </c>
      <c r="AB2976" s="25">
        <f ca="1">VLOOKUP(CONCATENATE($F2976," ",$G2976),AllocFactorMatrix,(AB$4+1),FALSE)*$E2976</f>
        <v>0</v>
      </c>
      <c r="AC2976" s="25">
        <f ca="1">VLOOKUP(CONCATENATE($F2976," ",$G2976),AllocFactorMatrix,(AC$4+1),FALSE)*$E2976</f>
        <v>0</v>
      </c>
    </row>
    <row r="2977" spans="4:29" hidden="1" outlineLevel="1">
      <c r="F2977" s="61" t="str">
        <f>F2984</f>
        <v>LABOR_M</v>
      </c>
      <c r="G2977" s="20" t="str">
        <f>$G$8</f>
        <v>PRODUCTION</v>
      </c>
      <c r="H2977" s="24">
        <f t="shared" ca="1" si="1338"/>
        <v>-8550.7893879350486</v>
      </c>
      <c r="I2977" s="25">
        <f ca="1">VLOOKUP(CONCATENATE($F2977," ",$G2977),AllocFactorMatrix,(I$4+1),FALSE)*$E2984</f>
        <v>-4192.8190121086063</v>
      </c>
      <c r="J2977" s="25">
        <f ca="1">VLOOKUP(CONCATENATE($F2977," ",$G2977),AllocFactorMatrix,(J$4+1),FALSE)*$E2984</f>
        <v>-1060.6201771923272</v>
      </c>
      <c r="K2977" s="25">
        <f ca="1">VLOOKUP(CONCATENATE($F2977," ",$G2977),AllocFactorMatrix,(K$4+1),FALSE)*$E2984</f>
        <v>-12.400263105211245</v>
      </c>
      <c r="L2977" s="25">
        <f ca="1">VLOOKUP(CONCATENATE($F2977," ",$G2977),AllocFactorMatrix,(L$4+1),FALSE)*$E2984</f>
        <v>-0.30548676995076873</v>
      </c>
      <c r="M2977" s="25">
        <f t="shared" ref="M2977:M2984" ca="1" si="1351">SUBTOTAL(9,J2977:L2977)</f>
        <v>-1073.3259270674891</v>
      </c>
      <c r="N2977" s="25">
        <f ca="1">VLOOKUP(CONCATENATE($F2977," ",$G2977),AllocFactorMatrix,(N$4+1),FALSE)*$E2984</f>
        <v>-443.77678884973915</v>
      </c>
      <c r="O2977" s="25">
        <f ca="1">VLOOKUP(CONCATENATE($F2977," ",$G2977),AllocFactorMatrix,(O$4+1),FALSE)*$E2984</f>
        <v>-126.38545091191277</v>
      </c>
      <c r="P2977" s="25">
        <f ca="1">VLOOKUP(CONCATENATE($F2977," ",$G2977),AllocFactorMatrix,(P$4+1),FALSE)*$E2984</f>
        <v>-10.001574230100077</v>
      </c>
      <c r="Q2977" s="25">
        <f ca="1">VLOOKUP(CONCATENATE($F2977," ",$G2977),AllocFactorMatrix,(Q$4+1),FALSE)*$E2984</f>
        <v>-2.1111559707785612</v>
      </c>
      <c r="R2977" s="25">
        <f ca="1">SUBTOTAL(9,N2977:Q2977)</f>
        <v>-582.27496996253058</v>
      </c>
      <c r="S2977" s="25">
        <f ca="1">VLOOKUP(CONCATENATE($F2977," ",$G2977),AllocFactorMatrix,(S$4+1),FALSE)*$E2984</f>
        <v>-26.657806391816347</v>
      </c>
      <c r="T2977" s="25">
        <f ca="1">VLOOKUP(CONCATENATE($F2977," ",$G2977),AllocFactorMatrix,(T$4+1),FALSE)*$E2984</f>
        <v>-290.61685615198508</v>
      </c>
      <c r="U2977" s="25">
        <f ca="1">VLOOKUP(CONCATENATE($F2977," ",$G2977),AllocFactorMatrix,(U$4+1),FALSE)*$E2984</f>
        <v>-1940.9248108170175</v>
      </c>
      <c r="V2977" s="25">
        <f ca="1">VLOOKUP(CONCATENATE($F2977," ",$G2977),AllocFactorMatrix,(V$4+1),FALSE)*$E2984</f>
        <v>-304.49442787646615</v>
      </c>
      <c r="W2977" s="25">
        <f ca="1">SUBTOTAL(9,S2977:V2977)</f>
        <v>-2562.693901237285</v>
      </c>
      <c r="X2977" s="25">
        <f ca="1">VLOOKUP(CONCATENATE($F2977," ",$G2977),AllocFactorMatrix,(X$4+1),FALSE)*$E2984</f>
        <v>-120.45308937750553</v>
      </c>
      <c r="Y2977" s="25">
        <f ca="1">VLOOKUP(CONCATENATE($F2977," ",$G2977),AllocFactorMatrix,(Y$4+1),FALSE)*$E2984</f>
        <v>-2.9077816134038548</v>
      </c>
      <c r="Z2977" s="25">
        <f t="shared" ref="Z2977:Z2984" ca="1" si="1352">SUBTOTAL(9,X2977:Y2977)</f>
        <v>-123.36087099090939</v>
      </c>
      <c r="AA2977" s="25">
        <f ca="1">VLOOKUP(CONCATENATE($F2977," ",$G2977),AllocFactorMatrix,(AA$4+1),FALSE)*$E2984</f>
        <v>-2.1000754716428642</v>
      </c>
      <c r="AB2977" s="25">
        <f ca="1">VLOOKUP(CONCATENATE($F2977," ",$G2977),AllocFactorMatrix,(AB$4+1),FALSE)*$E2984</f>
        <v>-11.387028249852243</v>
      </c>
      <c r="AC2977" s="25">
        <f ca="1">VLOOKUP(CONCATENATE($F2977," ",$G2977),AllocFactorMatrix,(AC$4+1),FALSE)*$E2984</f>
        <v>-2.8276028467336216</v>
      </c>
    </row>
    <row r="2978" spans="4:29" hidden="1" outlineLevel="1">
      <c r="F2978" s="61" t="str">
        <f>F2984</f>
        <v>LABOR_M</v>
      </c>
      <c r="G2978" s="20" t="str">
        <f>$G$9</f>
        <v>BULKTRAN</v>
      </c>
      <c r="H2978" s="24">
        <f t="shared" ca="1" si="1338"/>
        <v>-2300.7885121429463</v>
      </c>
      <c r="I2978" s="25">
        <f ca="1">VLOOKUP(CONCATENATE($F2978," ",$G2978),AllocFactorMatrix,(I$4+1),FALSE)*$E2984</f>
        <v>-1128.1753507068481</v>
      </c>
      <c r="J2978" s="25">
        <f ca="1">VLOOKUP(CONCATENATE($F2978," ",$G2978),AllocFactorMatrix,(J$4+1),FALSE)*$E2984</f>
        <v>-285.38449594773925</v>
      </c>
      <c r="K2978" s="25">
        <f ca="1">VLOOKUP(CONCATENATE($F2978," ",$G2978),AllocFactorMatrix,(K$4+1),FALSE)*$E2984</f>
        <v>-3.3365788356658288</v>
      </c>
      <c r="L2978" s="25">
        <f ca="1">VLOOKUP(CONCATENATE($F2978," ",$G2978),AllocFactorMatrix,(L$4+1),FALSE)*$E2984</f>
        <v>-8.2198311644314681E-2</v>
      </c>
      <c r="M2978" s="25">
        <f t="shared" ca="1" si="1351"/>
        <v>-288.80327309504941</v>
      </c>
      <c r="N2978" s="25">
        <f ca="1">VLOOKUP(CONCATENATE($F2978," ",$G2978),AllocFactorMatrix,(N$4+1),FALSE)*$E2984</f>
        <v>-119.40845358462728</v>
      </c>
      <c r="O2978" s="25">
        <f ca="1">VLOOKUP(CONCATENATE($F2978," ",$G2978),AllocFactorMatrix,(O$4+1),FALSE)*$E2984</f>
        <v>-34.006941390747777</v>
      </c>
      <c r="P2978" s="25">
        <f ca="1">VLOOKUP(CONCATENATE($F2978," ",$G2978),AllocFactorMatrix,(P$4+1),FALSE)*$E2984</f>
        <v>-2.6911558743836985</v>
      </c>
      <c r="Q2978" s="25">
        <f ca="1">VLOOKUP(CONCATENATE($F2978," ",$G2978),AllocFactorMatrix,(Q$4+1),FALSE)*$E2984</f>
        <v>-0.56805555423489518</v>
      </c>
      <c r="R2978" s="25">
        <f t="shared" ref="R2978:R2984" ca="1" si="1353">SUBTOTAL(9,N2978:Q2978)</f>
        <v>-156.67460640399364</v>
      </c>
      <c r="S2978" s="25">
        <f ca="1">VLOOKUP(CONCATENATE($F2978," ",$G2978),AllocFactorMatrix,(S$4+1),FALSE)*$E2984</f>
        <v>-7.1729020471212399</v>
      </c>
      <c r="T2978" s="25">
        <f ca="1">VLOOKUP(CONCATENATE($F2978," ",$G2978),AllocFactorMatrix,(T$4+1),FALSE)*$E2984</f>
        <v>-78.197215921729054</v>
      </c>
      <c r="U2978" s="25">
        <f ca="1">VLOOKUP(CONCATENATE($F2978," ",$G2978),AllocFactorMatrix,(U$4+1),FALSE)*$E2984</f>
        <v>-522.25090632707509</v>
      </c>
      <c r="V2978" s="25">
        <f ca="1">VLOOKUP(CONCATENATE($F2978," ",$G2978),AllocFactorMatrix,(V$4+1),FALSE)*$E2984</f>
        <v>-81.931298957989696</v>
      </c>
      <c r="W2978" s="25">
        <f t="shared" ref="W2978:W2984" ca="1" si="1354">SUBTOTAL(9,S2978:V2978)</f>
        <v>-689.55232325391512</v>
      </c>
      <c r="X2978" s="25">
        <f ca="1">VLOOKUP(CONCATENATE($F2978," ",$G2978),AllocFactorMatrix,(X$4+1),FALSE)*$E2984</f>
        <v>-32.410701716373211</v>
      </c>
      <c r="Y2978" s="25">
        <f ca="1">VLOOKUP(CONCATENATE($F2978," ",$G2978),AllocFactorMatrix,(Y$4+1),FALSE)*$E2984</f>
        <v>-0.78240618829645903</v>
      </c>
      <c r="Z2978" s="25">
        <f t="shared" ca="1" si="1352"/>
        <v>-33.193107904669667</v>
      </c>
      <c r="AA2978" s="25">
        <f ca="1">VLOOKUP(CONCATENATE($F2978," ",$G2978),AllocFactorMatrix,(AA$4+1),FALSE)*$E2984</f>
        <v>-0.56507408855218366</v>
      </c>
      <c r="AB2978" s="25">
        <f ca="1">VLOOKUP(CONCATENATE($F2978," ",$G2978),AllocFactorMatrix,(AB$4+1),FALSE)*$E2984</f>
        <v>-3.0639444612767073</v>
      </c>
      <c r="AC2978" s="25">
        <f ca="1">VLOOKUP(CONCATENATE($F2978," ",$G2978),AllocFactorMatrix,(AC$4+1),FALSE)*$E2984</f>
        <v>-0.76083222864158173</v>
      </c>
    </row>
    <row r="2979" spans="4:29" hidden="1" outlineLevel="1">
      <c r="F2979" s="61" t="str">
        <f>F2984</f>
        <v>LABOR_M</v>
      </c>
      <c r="G2979" s="20" t="str">
        <f>$G$10</f>
        <v>SUBTRAN</v>
      </c>
      <c r="H2979" s="24">
        <f t="shared" ca="1" si="1338"/>
        <v>-882.3721300028011</v>
      </c>
      <c r="I2979" s="25">
        <f ca="1">VLOOKUP(CONCATENATE($F2979," ",$G2979),AllocFactorMatrix,(I$4+1),FALSE)*$E2984</f>
        <v>-419.04011942187225</v>
      </c>
      <c r="J2979" s="25">
        <f ca="1">VLOOKUP(CONCATENATE($F2979," ",$G2979),AllocFactorMatrix,(J$4+1),FALSE)*$E2984</f>
        <v>-107.26808732594456</v>
      </c>
      <c r="K2979" s="25">
        <f ca="1">VLOOKUP(CONCATENATE($F2979," ",$G2979),AllocFactorMatrix,(K$4+1),FALSE)*$E2984</f>
        <v>-1.2500189029025408</v>
      </c>
      <c r="L2979" s="25">
        <f ca="1">VLOOKUP(CONCATENATE($F2979," ",$G2979),AllocFactorMatrix,(L$4+1),FALSE)*$E2984</f>
        <v>-4.0980894954182889E-2</v>
      </c>
      <c r="M2979" s="25">
        <f t="shared" ca="1" si="1351"/>
        <v>-108.55908712380129</v>
      </c>
      <c r="N2979" s="25">
        <f ca="1">VLOOKUP(CONCATENATE($F2979," ",$G2979),AllocFactorMatrix,(N$4+1),FALSE)*$E2984</f>
        <v>-46.752644071081505</v>
      </c>
      <c r="O2979" s="25">
        <f ca="1">VLOOKUP(CONCATENATE($F2979," ",$G2979),AllocFactorMatrix,(O$4+1),FALSE)*$E2984</f>
        <v>-13.251931396295021</v>
      </c>
      <c r="P2979" s="25">
        <f ca="1">VLOOKUP(CONCATENATE($F2979," ",$G2979),AllocFactorMatrix,(P$4+1),FALSE)*$E2984</f>
        <v>-1.3574340544071293</v>
      </c>
      <c r="Q2979" s="25">
        <f ca="1">VLOOKUP(CONCATENATE($F2979," ",$G2979),AllocFactorMatrix,(Q$4+1),FALSE)*$E2984</f>
        <v>0</v>
      </c>
      <c r="R2979" s="25">
        <f t="shared" ca="1" si="1353"/>
        <v>-61.362009521783655</v>
      </c>
      <c r="S2979" s="25">
        <f ca="1">VLOOKUP(CONCATENATE($F2979," ",$G2979),AllocFactorMatrix,(S$4+1),FALSE)*$E2984</f>
        <v>-2.6183580395746526</v>
      </c>
      <c r="T2979" s="25">
        <f ca="1">VLOOKUP(CONCATENATE($F2979," ",$G2979),AllocFactorMatrix,(T$4+1),FALSE)*$E2984</f>
        <v>-30.262669460134692</v>
      </c>
      <c r="U2979" s="25">
        <f ca="1">VLOOKUP(CONCATENATE($F2979," ",$G2979),AllocFactorMatrix,(U$4+1),FALSE)*$E2984</f>
        <v>-246.51199873986377</v>
      </c>
      <c r="V2979" s="25">
        <f ca="1">VLOOKUP(CONCATENATE($F2979," ",$G2979),AllocFactorMatrix,(V$4+1),FALSE)*$E2984</f>
        <v>0</v>
      </c>
      <c r="W2979" s="25">
        <f t="shared" ca="1" si="1354"/>
        <v>-279.39302623957315</v>
      </c>
      <c r="X2979" s="25">
        <f ca="1">VLOOKUP(CONCATENATE($F2979," ",$G2979),AllocFactorMatrix,(X$4+1),FALSE)*$E2984</f>
        <v>-12.688402521353634</v>
      </c>
      <c r="Y2979" s="25">
        <f ca="1">VLOOKUP(CONCATENATE($F2979," ",$G2979),AllocFactorMatrix,(Y$4+1),FALSE)*$E2984</f>
        <v>-0.3035784820386882</v>
      </c>
      <c r="Z2979" s="25">
        <f t="shared" ca="1" si="1352"/>
        <v>-12.991981003392322</v>
      </c>
      <c r="AA2979" s="25">
        <f ca="1">VLOOKUP(CONCATENATE($F2979," ",$G2979),AllocFactorMatrix,(AA$4+1),FALSE)*$E2984</f>
        <v>-0.20835544615990309</v>
      </c>
      <c r="AB2979" s="25">
        <f ca="1">VLOOKUP(CONCATENATE($F2979," ",$G2979),AllocFactorMatrix,(AB$4+1),FALSE)*$E2984</f>
        <v>-0.65450676352034354</v>
      </c>
      <c r="AC2979" s="25">
        <f ca="1">VLOOKUP(CONCATENATE($F2979," ",$G2979),AllocFactorMatrix,(AC$4+1),FALSE)*$E2984</f>
        <v>-0.16304448269824201</v>
      </c>
    </row>
    <row r="2980" spans="4:29" hidden="1" outlineLevel="1">
      <c r="F2980" s="61" t="str">
        <f>F2984</f>
        <v>LABOR_M</v>
      </c>
      <c r="G2980" s="20" t="str">
        <f>$G$11</f>
        <v>DISTPRI</v>
      </c>
      <c r="H2980" s="24">
        <f t="shared" ca="1" si="1338"/>
        <v>-5875.1960024391456</v>
      </c>
      <c r="I2980" s="25">
        <f ca="1">VLOOKUP(CONCATENATE($F2980," ",$G2980),AllocFactorMatrix,(I$4+1),FALSE)*$E2984</f>
        <v>-3904.0598364332777</v>
      </c>
      <c r="J2980" s="25">
        <f ca="1">VLOOKUP(CONCATENATE($F2980," ",$G2980),AllocFactorMatrix,(J$4+1),FALSE)*$E2984</f>
        <v>-982.8924546086173</v>
      </c>
      <c r="K2980" s="25">
        <f ca="1">VLOOKUP(CONCATENATE($F2980," ",$G2980),AllocFactorMatrix,(K$4+1),FALSE)*$E2984</f>
        <v>-11.470002700831559</v>
      </c>
      <c r="L2980" s="25">
        <f ca="1">VLOOKUP(CONCATENATE($F2980," ",$G2980),AllocFactorMatrix,(L$4+1),FALSE)*$E2984</f>
        <v>0</v>
      </c>
      <c r="M2980" s="25">
        <f t="shared" ca="1" si="1351"/>
        <v>-994.36245730944881</v>
      </c>
      <c r="N2980" s="25">
        <f ca="1">VLOOKUP(CONCATENATE($F2980," ",$G2980),AllocFactorMatrix,(N$4+1),FALSE)*$E2984</f>
        <v>-423.85045260854605</v>
      </c>
      <c r="O2980" s="25">
        <f ca="1">VLOOKUP(CONCATENATE($F2980," ",$G2980),AllocFactorMatrix,(O$4+1),FALSE)*$E2984</f>
        <v>-120.32198612276176</v>
      </c>
      <c r="P2980" s="25">
        <f ca="1">VLOOKUP(CONCATENATE($F2980," ",$G2980),AllocFactorMatrix,(P$4+1),FALSE)*$E2984</f>
        <v>0</v>
      </c>
      <c r="Q2980" s="25">
        <f ca="1">VLOOKUP(CONCATENATE($F2980," ",$G2980),AllocFactorMatrix,(Q$4+1),FALSE)*$E2984</f>
        <v>0</v>
      </c>
      <c r="R2980" s="25">
        <f t="shared" ca="1" si="1353"/>
        <v>-544.17243873130781</v>
      </c>
      <c r="S2980" s="25">
        <f ca="1">VLOOKUP(CONCATENATE($F2980," ",$G2980),AllocFactorMatrix,(S$4+1),FALSE)*$E2984</f>
        <v>-24.173748677705309</v>
      </c>
      <c r="T2980" s="25">
        <f ca="1">VLOOKUP(CONCATENATE($F2980," ",$G2980),AllocFactorMatrix,(T$4+1),FALSE)*$E2984</f>
        <v>-279.60321746042752</v>
      </c>
      <c r="U2980" s="25">
        <f ca="1">VLOOKUP(CONCATENATE($F2980," ",$G2980),AllocFactorMatrix,(U$4+1),FALSE)*$E2984</f>
        <v>0</v>
      </c>
      <c r="V2980" s="25">
        <f ca="1">VLOOKUP(CONCATENATE($F2980," ",$G2980),AllocFactorMatrix,(V$4+1),FALSE)*$E2984</f>
        <v>0</v>
      </c>
      <c r="W2980" s="25">
        <f t="shared" ca="1" si="1354"/>
        <v>-303.77696613813282</v>
      </c>
      <c r="X2980" s="25">
        <f ca="1">VLOOKUP(CONCATENATE($F2980," ",$G2980),AllocFactorMatrix,(X$4+1),FALSE)*$E2984</f>
        <v>-115.02587150307832</v>
      </c>
      <c r="Y2980" s="25">
        <f ca="1">VLOOKUP(CONCATENATE($F2980," ",$G2980),AllocFactorMatrix,(Y$4+1),FALSE)*$E2984</f>
        <v>-2.755924792718722</v>
      </c>
      <c r="Z2980" s="25">
        <f t="shared" ca="1" si="1352"/>
        <v>-117.78179629579704</v>
      </c>
      <c r="AA2980" s="25">
        <f ca="1">VLOOKUP(CONCATENATE($F2980," ",$G2980),AllocFactorMatrix,(AA$4+1),FALSE)*$E2984</f>
        <v>-1.9789926119283603</v>
      </c>
      <c r="AB2980" s="25">
        <f ca="1">VLOOKUP(CONCATENATE($F2980," ",$G2980),AllocFactorMatrix,(AB$4+1),FALSE)*$E2984</f>
        <v>-7.2543630822806646</v>
      </c>
      <c r="AC2980" s="25">
        <f ca="1">VLOOKUP(CONCATENATE($F2980," ",$G2980),AllocFactorMatrix,(AC$4+1),FALSE)*$E2984</f>
        <v>-1.8091518369720621</v>
      </c>
    </row>
    <row r="2981" spans="4:29" hidden="1" outlineLevel="1">
      <c r="F2981" s="61" t="str">
        <f>F2984</f>
        <v>LABOR_M</v>
      </c>
      <c r="G2981" s="20" t="str">
        <f>$G$12</f>
        <v>DISTSEC</v>
      </c>
      <c r="H2981" s="24">
        <f t="shared" ca="1" si="1338"/>
        <v>-2348.1479358575593</v>
      </c>
      <c r="I2981" s="25">
        <f ca="1">VLOOKUP(CONCATENATE($F2981," ",$G2981),AllocFactorMatrix,(I$4+1),FALSE)*$E2984</f>
        <v>-1753.1313865143652</v>
      </c>
      <c r="J2981" s="25">
        <f ca="1">VLOOKUP(CONCATENATE($F2981," ",$G2981),AllocFactorMatrix,(J$4+1),FALSE)*$E2984</f>
        <v>-393.55476502708558</v>
      </c>
      <c r="K2981" s="25">
        <f ca="1">VLOOKUP(CONCATENATE($F2981," ",$G2981),AllocFactorMatrix,(K$4+1),FALSE)*$E2984</f>
        <v>0</v>
      </c>
      <c r="L2981" s="25">
        <f ca="1">VLOOKUP(CONCATENATE($F2981," ",$G2981),AllocFactorMatrix,(L$4+1),FALSE)*$E2984</f>
        <v>0</v>
      </c>
      <c r="M2981" s="25">
        <f t="shared" ca="1" si="1351"/>
        <v>-393.55476502708558</v>
      </c>
      <c r="N2981" s="25">
        <f ca="1">VLOOKUP(CONCATENATE($F2981," ",$G2981),AllocFactorMatrix,(N$4+1),FALSE)*$E2984</f>
        <v>-138.73220356699701</v>
      </c>
      <c r="O2981" s="25">
        <f ca="1">VLOOKUP(CONCATENATE($F2981," ",$G2981),AllocFactorMatrix,(O$4+1),FALSE)*$E2984</f>
        <v>0</v>
      </c>
      <c r="P2981" s="25">
        <f ca="1">VLOOKUP(CONCATENATE($F2981," ",$G2981),AllocFactorMatrix,(P$4+1),FALSE)*$E2984</f>
        <v>0</v>
      </c>
      <c r="Q2981" s="25">
        <f ca="1">VLOOKUP(CONCATENATE($F2981," ",$G2981),AllocFactorMatrix,(Q$4+1),FALSE)*$E2984</f>
        <v>0</v>
      </c>
      <c r="R2981" s="25">
        <f t="shared" ca="1" si="1353"/>
        <v>-138.73220356699701</v>
      </c>
      <c r="S2981" s="25">
        <f ca="1">VLOOKUP(CONCATENATE($F2981," ",$G2981),AllocFactorMatrix,(S$4+1),FALSE)*$E2984</f>
        <v>-6.1403645249846122</v>
      </c>
      <c r="T2981" s="25">
        <f ca="1">VLOOKUP(CONCATENATE($F2981," ",$G2981),AllocFactorMatrix,(T$4+1),FALSE)*$E2984</f>
        <v>0</v>
      </c>
      <c r="U2981" s="25">
        <f ca="1">VLOOKUP(CONCATENATE($F2981," ",$G2981),AllocFactorMatrix,(U$4+1),FALSE)*$E2984</f>
        <v>0</v>
      </c>
      <c r="V2981" s="25">
        <f ca="1">VLOOKUP(CONCATENATE($F2981," ",$G2981),AllocFactorMatrix,(V$4+1),FALSE)*$E2984</f>
        <v>0</v>
      </c>
      <c r="W2981" s="25">
        <f t="shared" ca="1" si="1354"/>
        <v>-6.1403645249846122</v>
      </c>
      <c r="X2981" s="25">
        <f ca="1">VLOOKUP(CONCATENATE($F2981," ",$G2981),AllocFactorMatrix,(X$4+1),FALSE)*$E2984</f>
        <v>-38.611241738604832</v>
      </c>
      <c r="Y2981" s="25">
        <f ca="1">VLOOKUP(CONCATENATE($F2981," ",$G2981),AllocFactorMatrix,(Y$4+1),FALSE)*$E2984</f>
        <v>0</v>
      </c>
      <c r="Z2981" s="25">
        <f t="shared" ca="1" si="1352"/>
        <v>-38.611241738604832</v>
      </c>
      <c r="AA2981" s="25">
        <f ca="1">VLOOKUP(CONCATENATE($F2981," ",$G2981),AllocFactorMatrix,(AA$4+1),FALSE)*$E2984</f>
        <v>-0.62960550158660844</v>
      </c>
      <c r="AB2981" s="25">
        <f ca="1">VLOOKUP(CONCATENATE($F2981," ",$G2981),AllocFactorMatrix,(AB$4+1),FALSE)*$E2984</f>
        <v>-13.902647570360815</v>
      </c>
      <c r="AC2981" s="25">
        <f ca="1">VLOOKUP(CONCATENATE($F2981," ",$G2981),AllocFactorMatrix,(AC$4+1),FALSE)*$E2984</f>
        <v>-3.4457214135745358</v>
      </c>
    </row>
    <row r="2982" spans="4:29" hidden="1" outlineLevel="1">
      <c r="F2982" s="61" t="str">
        <f>F2984</f>
        <v>LABOR_M</v>
      </c>
      <c r="G2982" s="20" t="str">
        <f>$G$13</f>
        <v>ENERGY</v>
      </c>
      <c r="H2982" s="24">
        <f t="shared" ca="1" si="1338"/>
        <v>-6167.6010583080224</v>
      </c>
      <c r="I2982" s="25">
        <f ca="1">VLOOKUP(CONCATENATE($F2982," ",$G2982),AllocFactorMatrix,(I$4+1),FALSE)*$E2984</f>
        <v>-2242.1233115741948</v>
      </c>
      <c r="J2982" s="25">
        <f ca="1">VLOOKUP(CONCATENATE($F2982," ",$G2982),AllocFactorMatrix,(J$4+1),FALSE)*$E2984</f>
        <v>-723.68152409130437</v>
      </c>
      <c r="K2982" s="25">
        <f ca="1">VLOOKUP(CONCATENATE($F2982," ",$G2982),AllocFactorMatrix,(K$4+1),FALSE)*$E2984</f>
        <v>-8.2847804566399237</v>
      </c>
      <c r="L2982" s="25">
        <f ca="1">VLOOKUP(CONCATENATE($F2982," ",$G2982),AllocFactorMatrix,(L$4+1),FALSE)*$E2984</f>
        <v>-0.20997724761309819</v>
      </c>
      <c r="M2982" s="25">
        <f t="shared" ca="1" si="1351"/>
        <v>-732.17628179555743</v>
      </c>
      <c r="N2982" s="25">
        <f ca="1">VLOOKUP(CONCATENATE($F2982," ",$G2982),AllocFactorMatrix,(N$4+1),FALSE)*$E2984</f>
        <v>-350.20229810240215</v>
      </c>
      <c r="O2982" s="25">
        <f ca="1">VLOOKUP(CONCATENATE($F2982," ",$G2982),AllocFactorMatrix,(O$4+1),FALSE)*$E2984</f>
        <v>-97.751929845091681</v>
      </c>
      <c r="P2982" s="25">
        <f ca="1">VLOOKUP(CONCATENATE($F2982," ",$G2982),AllocFactorMatrix,(P$4+1),FALSE)*$E2984</f>
        <v>-7.739094396761641</v>
      </c>
      <c r="Q2982" s="25">
        <f ca="1">VLOOKUP(CONCATENATE($F2982," ",$G2982),AllocFactorMatrix,(Q$4+1),FALSE)*$E2984</f>
        <v>-1.5864789444664382</v>
      </c>
      <c r="R2982" s="25">
        <f t="shared" ca="1" si="1353"/>
        <v>-457.2798012887219</v>
      </c>
      <c r="S2982" s="25">
        <f ca="1">VLOOKUP(CONCATENATE($F2982," ",$G2982),AllocFactorMatrix,(S$4+1),FALSE)*$E2984</f>
        <v>-23.335577584221522</v>
      </c>
      <c r="T2982" s="25">
        <f ca="1">VLOOKUP(CONCATENATE($F2982," ",$G2982),AllocFactorMatrix,(T$4+1),FALSE)*$E2984</f>
        <v>-278.87903693094682</v>
      </c>
      <c r="U2982" s="25">
        <f ca="1">VLOOKUP(CONCATENATE($F2982," ",$G2982),AllocFactorMatrix,(U$4+1),FALSE)*$E2984</f>
        <v>-1971.5443021388194</v>
      </c>
      <c r="V2982" s="25">
        <f ca="1">VLOOKUP(CONCATENATE($F2982," ",$G2982),AllocFactorMatrix,(V$4+1),FALSE)*$E2984</f>
        <v>-315.95903252507759</v>
      </c>
      <c r="W2982" s="25">
        <f t="shared" ca="1" si="1354"/>
        <v>-2589.7179491790653</v>
      </c>
      <c r="X2982" s="25">
        <f ca="1">VLOOKUP(CONCATENATE($F2982," ",$G2982),AllocFactorMatrix,(X$4+1),FALSE)*$E2984</f>
        <v>-94.990925182887906</v>
      </c>
      <c r="Y2982" s="25">
        <f ca="1">VLOOKUP(CONCATENATE($F2982," ",$G2982),AllocFactorMatrix,(Y$4+1),FALSE)*$E2984</f>
        <v>-2.2326222328641823</v>
      </c>
      <c r="Z2982" s="25">
        <f t="shared" ca="1" si="1352"/>
        <v>-97.223547415752094</v>
      </c>
      <c r="AA2982" s="25">
        <f ca="1">VLOOKUP(CONCATENATE($F2982," ",$G2982),AllocFactorMatrix,(AA$4+1),FALSE)*$E2984</f>
        <v>-2.1810912078341218</v>
      </c>
      <c r="AB2982" s="25">
        <f ca="1">VLOOKUP(CONCATENATE($F2982," ",$G2982),AllocFactorMatrix,(AB$4+1),FALSE)*$E2984</f>
        <v>-37.530287437627059</v>
      </c>
      <c r="AC2982" s="25">
        <f ca="1">VLOOKUP(CONCATENATE($F2982," ",$G2982),AllocFactorMatrix,(AC$4+1),FALSE)*$E2984</f>
        <v>-9.3687884092715414</v>
      </c>
    </row>
    <row r="2983" spans="4:29" hidden="1" outlineLevel="1">
      <c r="F2983" s="61" t="str">
        <f>F2984</f>
        <v>LABOR_M</v>
      </c>
      <c r="G2983" s="20" t="str">
        <f>$G$14</f>
        <v>CUSTOMER</v>
      </c>
      <c r="H2983" s="24">
        <f t="shared" ca="1" si="1338"/>
        <v>-9051.1049733144882</v>
      </c>
      <c r="I2983" s="25">
        <f ca="1">VLOOKUP(CONCATENATE($F2983," ",$G2983),AllocFactorMatrix,(I$4+1),FALSE)*$E2984</f>
        <v>-7109.5465190548784</v>
      </c>
      <c r="J2983" s="25">
        <f ca="1">VLOOKUP(CONCATENATE($F2983," ",$G2983),AllocFactorMatrix,(J$4+1),FALSE)*$E2984</f>
        <v>-1651.7982825748891</v>
      </c>
      <c r="K2983" s="25">
        <f ca="1">VLOOKUP(CONCATENATE($F2983," ",$G2983),AllocFactorMatrix,(K$4+1),FALSE)*$E2984</f>
        <v>-14.885870088582152</v>
      </c>
      <c r="L2983" s="25">
        <f ca="1">VLOOKUP(CONCATENATE($F2983," ",$G2983),AllocFactorMatrix,(L$4+1),FALSE)*$E2984</f>
        <v>-2.1000125434718129</v>
      </c>
      <c r="M2983" s="25">
        <f t="shared" ca="1" si="1351"/>
        <v>-1668.784165206943</v>
      </c>
      <c r="N2983" s="25">
        <f ca="1">VLOOKUP(CONCATENATE($F2983," ",$G2983),AllocFactorMatrix,(N$4+1),FALSE)*$E2984</f>
        <v>-28.501543877143028</v>
      </c>
      <c r="O2983" s="25">
        <f ca="1">VLOOKUP(CONCATENATE($F2983," ",$G2983),AllocFactorMatrix,(O$4+1),FALSE)*$E2984</f>
        <v>-12.530455043202121</v>
      </c>
      <c r="P2983" s="25">
        <f ca="1">VLOOKUP(CONCATENATE($F2983," ",$G2983),AllocFactorMatrix,(P$4+1),FALSE)*$E2984</f>
        <v>-6.005721172849654</v>
      </c>
      <c r="Q2983" s="25">
        <f ca="1">VLOOKUP(CONCATENATE($F2983," ",$G2983),AllocFactorMatrix,(Q$4+1),FALSE)*$E2984</f>
        <v>-2.5586476545883561</v>
      </c>
      <c r="R2983" s="25">
        <f t="shared" ca="1" si="1353"/>
        <v>-49.596367747783155</v>
      </c>
      <c r="S2983" s="25">
        <f ca="1">VLOOKUP(CONCATENATE($F2983," ",$G2983),AllocFactorMatrix,(S$4+1),FALSE)*$E2984</f>
        <v>-0.41467704461707783</v>
      </c>
      <c r="T2983" s="25">
        <f ca="1">VLOOKUP(CONCATENATE($F2983," ",$G2983),AllocFactorMatrix,(T$4+1),FALSE)*$E2984</f>
        <v>-7.7968785939197929</v>
      </c>
      <c r="U2983" s="25">
        <f ca="1">VLOOKUP(CONCATENATE($F2983," ",$G2983),AllocFactorMatrix,(U$4+1),FALSE)*$E2984</f>
        <v>-15.564856394446222</v>
      </c>
      <c r="V2983" s="25">
        <f ca="1">VLOOKUP(CONCATENATE($F2983," ",$G2983),AllocFactorMatrix,(V$4+1),FALSE)*$E2984</f>
        <v>-3.8396208899875046</v>
      </c>
      <c r="W2983" s="25">
        <f t="shared" ca="1" si="1354"/>
        <v>-27.616032922970597</v>
      </c>
      <c r="X2983" s="25">
        <f ca="1">VLOOKUP(CONCATENATE($F2983," ",$G2983),AllocFactorMatrix,(X$4+1),FALSE)*$E2984</f>
        <v>-9.5697750827963741</v>
      </c>
      <c r="Y2983" s="25">
        <f ca="1">VLOOKUP(CONCATENATE($F2983," ",$G2983),AllocFactorMatrix,(Y$4+1),FALSE)*$E2984</f>
        <v>-0.16057941813185869</v>
      </c>
      <c r="Z2983" s="25">
        <f t="shared" ca="1" si="1352"/>
        <v>-9.7303545009282324</v>
      </c>
      <c r="AA2983" s="25">
        <f ca="1">VLOOKUP(CONCATENATE($F2983," ",$G2983),AllocFactorMatrix,(AA$4+1),FALSE)*$E2984</f>
        <v>-0.5600267004750592</v>
      </c>
      <c r="AB2983" s="25">
        <f ca="1">VLOOKUP(CONCATENATE($F2983," ",$G2983),AllocFactorMatrix,(AB$4+1),FALSE)*$E2984</f>
        <v>-154.26871183663496</v>
      </c>
      <c r="AC2983" s="25">
        <f ca="1">VLOOKUP(CONCATENATE($F2983," ",$G2983),AllocFactorMatrix,(AC$4+1),FALSE)*$E2984</f>
        <v>-31.002795343873778</v>
      </c>
    </row>
    <row r="2984" spans="4:29" collapsed="1">
      <c r="D2984" s="20" t="s">
        <v>616</v>
      </c>
      <c r="E2984" s="22">
        <v>-35176</v>
      </c>
      <c r="F2984" s="61" t="s">
        <v>69</v>
      </c>
      <c r="G2984" s="20" t="str">
        <f>$G$15</f>
        <v>TOTAL</v>
      </c>
      <c r="H2984" s="24">
        <f t="shared" ca="1" si="1338"/>
        <v>-35176.000000000022</v>
      </c>
      <c r="I2984" s="25">
        <f ca="1">VLOOKUP(CONCATENATE($F2984," ",$G2984),AllocFactorMatrix,(I$4+1),FALSE)*$E2984</f>
        <v>-20748.895535814045</v>
      </c>
      <c r="J2984" s="25">
        <f ca="1">VLOOKUP(CONCATENATE($F2984," ",$G2984),AllocFactorMatrix,(J$4+1),FALSE)*$E2984</f>
        <v>-5205.1997867679074</v>
      </c>
      <c r="K2984" s="25">
        <f ca="1">VLOOKUP(CONCATENATE($F2984," ",$G2984),AllocFactorMatrix,(K$4+1),FALSE)*$E2984</f>
        <v>-51.627514089833255</v>
      </c>
      <c r="L2984" s="25">
        <f ca="1">VLOOKUP(CONCATENATE($F2984," ",$G2984),AllocFactorMatrix,(L$4+1),FALSE)*$E2984</f>
        <v>-2.7386557676341772</v>
      </c>
      <c r="M2984" s="25">
        <f t="shared" ca="1" si="1351"/>
        <v>-5259.5659566253753</v>
      </c>
      <c r="N2984" s="25">
        <f ca="1">VLOOKUP(CONCATENATE($F2984," ",$G2984),AllocFactorMatrix,(N$4+1),FALSE)*$E2984</f>
        <v>-1551.2243846605363</v>
      </c>
      <c r="O2984" s="25">
        <f ca="1">VLOOKUP(CONCATENATE($F2984," ",$G2984),AllocFactorMatrix,(O$4+1),FALSE)*$E2984</f>
        <v>-404.24869471001114</v>
      </c>
      <c r="P2984" s="25">
        <f ca="1">VLOOKUP(CONCATENATE($F2984," ",$G2984),AllocFactorMatrix,(P$4+1),FALSE)*$E2984</f>
        <v>-27.794979728502199</v>
      </c>
      <c r="Q2984" s="25">
        <f ca="1">VLOOKUP(CONCATENATE($F2984," ",$G2984),AllocFactorMatrix,(Q$4+1),FALSE)*$E2984</f>
        <v>-6.8243381240682508</v>
      </c>
      <c r="R2984" s="25">
        <f t="shared" ca="1" si="1353"/>
        <v>-1990.092397223118</v>
      </c>
      <c r="S2984" s="25">
        <f ca="1">VLOOKUP(CONCATENATE($F2984," ",$G2984),AllocFactorMatrix,(S$4+1),FALSE)*$E2984</f>
        <v>-90.513434310040765</v>
      </c>
      <c r="T2984" s="25">
        <f ca="1">VLOOKUP(CONCATENATE($F2984," ",$G2984),AllocFactorMatrix,(T$4+1),FALSE)*$E2984</f>
        <v>-965.35587451914307</v>
      </c>
      <c r="U2984" s="25">
        <f ca="1">VLOOKUP(CONCATENATE($F2984," ",$G2984),AllocFactorMatrix,(U$4+1),FALSE)*$E2984</f>
        <v>-4696.7968744172204</v>
      </c>
      <c r="V2984" s="25">
        <f ca="1">VLOOKUP(CONCATENATE($F2984," ",$G2984),AllocFactorMatrix,(V$4+1),FALSE)*$E2984</f>
        <v>-706.224380249521</v>
      </c>
      <c r="W2984" s="25">
        <f t="shared" ca="1" si="1354"/>
        <v>-6458.8905634959256</v>
      </c>
      <c r="X2984" s="25">
        <f ca="1">VLOOKUP(CONCATENATE($F2984," ",$G2984),AllocFactorMatrix,(X$4+1),FALSE)*$E2984</f>
        <v>-423.75000712259987</v>
      </c>
      <c r="Y2984" s="25">
        <f ca="1">VLOOKUP(CONCATENATE($F2984," ",$G2984),AllocFactorMatrix,(Y$4+1),FALSE)*$E2984</f>
        <v>-9.1428927274537646</v>
      </c>
      <c r="Z2984" s="25">
        <f t="shared" ca="1" si="1352"/>
        <v>-432.89289985005365</v>
      </c>
      <c r="AA2984" s="25">
        <f ca="1">VLOOKUP(CONCATENATE($F2984," ",$G2984),AllocFactorMatrix,(AA$4+1),FALSE)*$E2984</f>
        <v>-8.2232210281791005</v>
      </c>
      <c r="AB2984" s="25">
        <f ca="1">VLOOKUP(CONCATENATE($F2984," ",$G2984),AllocFactorMatrix,(AB$4+1),FALSE)*$E2984</f>
        <v>-228.06148940155279</v>
      </c>
      <c r="AC2984" s="25">
        <f ca="1">VLOOKUP(CONCATENATE($F2984," ",$G2984),AllocFactorMatrix,(AC$4+1),FALSE)*$E2984</f>
        <v>-49.377936561765367</v>
      </c>
    </row>
    <row r="2985" spans="4:29" hidden="1" outlineLevel="1">
      <c r="F2985" s="61" t="str">
        <f>F2992</f>
        <v>CUST_TOTAL</v>
      </c>
      <c r="G2985" s="20" t="str">
        <f>$G$8</f>
        <v>PRODUCTION</v>
      </c>
      <c r="H2985" s="24">
        <f t="shared" si="1338"/>
        <v>0</v>
      </c>
      <c r="I2985" s="25">
        <f>VLOOKUP(CONCATENATE($F2985," ",$G2985),AllocFactorMatrix,(I$4+1),FALSE)*$E2992</f>
        <v>0</v>
      </c>
      <c r="J2985" s="25">
        <f>VLOOKUP(CONCATENATE($F2985," ",$G2985),AllocFactorMatrix,(J$4+1),FALSE)*$E2992</f>
        <v>0</v>
      </c>
      <c r="K2985" s="25">
        <f>VLOOKUP(CONCATENATE($F2985," ",$G2985),AllocFactorMatrix,(K$4+1),FALSE)*$E2992</f>
        <v>0</v>
      </c>
      <c r="L2985" s="25">
        <f>VLOOKUP(CONCATENATE($F2985," ",$G2985),AllocFactorMatrix,(L$4+1),FALSE)*$E2992</f>
        <v>0</v>
      </c>
      <c r="M2985" s="25">
        <f t="shared" ref="M2985:M3040" si="1355">SUBTOTAL(9,J2985:L2985)</f>
        <v>0</v>
      </c>
      <c r="N2985" s="25">
        <f>VLOOKUP(CONCATENATE($F2985," ",$G2985),AllocFactorMatrix,(N$4+1),FALSE)*$E2992</f>
        <v>0</v>
      </c>
      <c r="O2985" s="25">
        <f>VLOOKUP(CONCATENATE($F2985," ",$G2985),AllocFactorMatrix,(O$4+1),FALSE)*$E2992</f>
        <v>0</v>
      </c>
      <c r="P2985" s="25">
        <f>VLOOKUP(CONCATENATE($F2985," ",$G2985),AllocFactorMatrix,(P$4+1),FALSE)*$E2992</f>
        <v>0</v>
      </c>
      <c r="Q2985" s="25">
        <f>VLOOKUP(CONCATENATE($F2985," ",$G2985),AllocFactorMatrix,(Q$4+1),FALSE)*$E2992</f>
        <v>0</v>
      </c>
      <c r="R2985" s="25">
        <f>SUBTOTAL(9,N2985:Q2985)</f>
        <v>0</v>
      </c>
      <c r="S2985" s="25">
        <f>VLOOKUP(CONCATENATE($F2985," ",$G2985),AllocFactorMatrix,(S$4+1),FALSE)*$E2992</f>
        <v>0</v>
      </c>
      <c r="T2985" s="25">
        <f>VLOOKUP(CONCATENATE($F2985," ",$G2985),AllocFactorMatrix,(T$4+1),FALSE)*$E2992</f>
        <v>0</v>
      </c>
      <c r="U2985" s="25">
        <f>VLOOKUP(CONCATENATE($F2985," ",$G2985),AllocFactorMatrix,(U$4+1),FALSE)*$E2992</f>
        <v>0</v>
      </c>
      <c r="V2985" s="25">
        <f>VLOOKUP(CONCATENATE($F2985," ",$G2985),AllocFactorMatrix,(V$4+1),FALSE)*$E2992</f>
        <v>0</v>
      </c>
      <c r="W2985" s="25">
        <f>SUBTOTAL(9,S2985:V2985)</f>
        <v>0</v>
      </c>
      <c r="X2985" s="25">
        <f>VLOOKUP(CONCATENATE($F2985," ",$G2985),AllocFactorMatrix,(X$4+1),FALSE)*$E2992</f>
        <v>0</v>
      </c>
      <c r="Y2985" s="25">
        <f>VLOOKUP(CONCATENATE($F2985," ",$G2985),AllocFactorMatrix,(Y$4+1),FALSE)*$E2992</f>
        <v>0</v>
      </c>
      <c r="Z2985" s="25">
        <f t="shared" ref="Z2985:Z3040" si="1356">SUBTOTAL(9,X2985:Y2985)</f>
        <v>0</v>
      </c>
      <c r="AA2985" s="25">
        <f>VLOOKUP(CONCATENATE($F2985," ",$G2985),AllocFactorMatrix,(AA$4+1),FALSE)*$E2992</f>
        <v>0</v>
      </c>
      <c r="AB2985" s="25">
        <f>VLOOKUP(CONCATENATE($F2985," ",$G2985),AllocFactorMatrix,(AB$4+1),FALSE)*$E2992</f>
        <v>0</v>
      </c>
      <c r="AC2985" s="25">
        <f>VLOOKUP(CONCATENATE($F2985," ",$G2985),AllocFactorMatrix,(AC$4+1),FALSE)*$E2992</f>
        <v>0</v>
      </c>
    </row>
    <row r="2986" spans="4:29" hidden="1" outlineLevel="1">
      <c r="F2986" s="61" t="str">
        <f>F2992</f>
        <v>CUST_TOTAL</v>
      </c>
      <c r="G2986" s="20" t="str">
        <f>$G$9</f>
        <v>BULKTRAN</v>
      </c>
      <c r="H2986" s="24">
        <f t="shared" si="1338"/>
        <v>0</v>
      </c>
      <c r="I2986" s="25">
        <f>VLOOKUP(CONCATENATE($F2986," ",$G2986),AllocFactorMatrix,(I$4+1),FALSE)*$E2992</f>
        <v>0</v>
      </c>
      <c r="J2986" s="25">
        <f>VLOOKUP(CONCATENATE($F2986," ",$G2986),AllocFactorMatrix,(J$4+1),FALSE)*$E2992</f>
        <v>0</v>
      </c>
      <c r="K2986" s="25">
        <f>VLOOKUP(CONCATENATE($F2986," ",$G2986),AllocFactorMatrix,(K$4+1),FALSE)*$E2992</f>
        <v>0</v>
      </c>
      <c r="L2986" s="25">
        <f>VLOOKUP(CONCATENATE($F2986," ",$G2986),AllocFactorMatrix,(L$4+1),FALSE)*$E2992</f>
        <v>0</v>
      </c>
      <c r="M2986" s="25">
        <f t="shared" si="1355"/>
        <v>0</v>
      </c>
      <c r="N2986" s="25">
        <f>VLOOKUP(CONCATENATE($F2986," ",$G2986),AllocFactorMatrix,(N$4+1),FALSE)*$E2992</f>
        <v>0</v>
      </c>
      <c r="O2986" s="25">
        <f>VLOOKUP(CONCATENATE($F2986," ",$G2986),AllocFactorMatrix,(O$4+1),FALSE)*$E2992</f>
        <v>0</v>
      </c>
      <c r="P2986" s="25">
        <f>VLOOKUP(CONCATENATE($F2986," ",$G2986),AllocFactorMatrix,(P$4+1),FALSE)*$E2992</f>
        <v>0</v>
      </c>
      <c r="Q2986" s="25">
        <f>VLOOKUP(CONCATENATE($F2986," ",$G2986),AllocFactorMatrix,(Q$4+1),FALSE)*$E2992</f>
        <v>0</v>
      </c>
      <c r="R2986" s="25">
        <f t="shared" ref="R2986:R2992" si="1357">SUBTOTAL(9,N2986:Q2986)</f>
        <v>0</v>
      </c>
      <c r="S2986" s="25">
        <f>VLOOKUP(CONCATENATE($F2986," ",$G2986),AllocFactorMatrix,(S$4+1),FALSE)*$E2992</f>
        <v>0</v>
      </c>
      <c r="T2986" s="25">
        <f>VLOOKUP(CONCATENATE($F2986," ",$G2986),AllocFactorMatrix,(T$4+1),FALSE)*$E2992</f>
        <v>0</v>
      </c>
      <c r="U2986" s="25">
        <f>VLOOKUP(CONCATENATE($F2986," ",$G2986),AllocFactorMatrix,(U$4+1),FALSE)*$E2992</f>
        <v>0</v>
      </c>
      <c r="V2986" s="25">
        <f>VLOOKUP(CONCATENATE($F2986," ",$G2986),AllocFactorMatrix,(V$4+1),FALSE)*$E2992</f>
        <v>0</v>
      </c>
      <c r="W2986" s="25">
        <f t="shared" ref="W2986:W2992" si="1358">SUBTOTAL(9,S2986:V2986)</f>
        <v>0</v>
      </c>
      <c r="X2986" s="25">
        <f>VLOOKUP(CONCATENATE($F2986," ",$G2986),AllocFactorMatrix,(X$4+1),FALSE)*$E2992</f>
        <v>0</v>
      </c>
      <c r="Y2986" s="25">
        <f>VLOOKUP(CONCATENATE($F2986," ",$G2986),AllocFactorMatrix,(Y$4+1),FALSE)*$E2992</f>
        <v>0</v>
      </c>
      <c r="Z2986" s="25">
        <f t="shared" si="1356"/>
        <v>0</v>
      </c>
      <c r="AA2986" s="25">
        <f>VLOOKUP(CONCATENATE($F2986," ",$G2986),AllocFactorMatrix,(AA$4+1),FALSE)*$E2992</f>
        <v>0</v>
      </c>
      <c r="AB2986" s="25">
        <f>VLOOKUP(CONCATENATE($F2986," ",$G2986),AllocFactorMatrix,(AB$4+1),FALSE)*$E2992</f>
        <v>0</v>
      </c>
      <c r="AC2986" s="25">
        <f>VLOOKUP(CONCATENATE($F2986," ",$G2986),AllocFactorMatrix,(AC$4+1),FALSE)*$E2992</f>
        <v>0</v>
      </c>
    </row>
    <row r="2987" spans="4:29" hidden="1" outlineLevel="1">
      <c r="F2987" s="61" t="str">
        <f>F2992</f>
        <v>CUST_TOTAL</v>
      </c>
      <c r="G2987" s="20" t="str">
        <f>$G$10</f>
        <v>SUBTRAN</v>
      </c>
      <c r="H2987" s="24">
        <f t="shared" si="1338"/>
        <v>0</v>
      </c>
      <c r="I2987" s="25">
        <f>VLOOKUP(CONCATENATE($F2987," ",$G2987),AllocFactorMatrix,(I$4+1),FALSE)*$E2992</f>
        <v>0</v>
      </c>
      <c r="J2987" s="25">
        <f>VLOOKUP(CONCATENATE($F2987," ",$G2987),AllocFactorMatrix,(J$4+1),FALSE)*$E2992</f>
        <v>0</v>
      </c>
      <c r="K2987" s="25">
        <f>VLOOKUP(CONCATENATE($F2987," ",$G2987),AllocFactorMatrix,(K$4+1),FALSE)*$E2992</f>
        <v>0</v>
      </c>
      <c r="L2987" s="25">
        <f>VLOOKUP(CONCATENATE($F2987," ",$G2987),AllocFactorMatrix,(L$4+1),FALSE)*$E2992</f>
        <v>0</v>
      </c>
      <c r="M2987" s="25">
        <f t="shared" si="1355"/>
        <v>0</v>
      </c>
      <c r="N2987" s="25">
        <f>VLOOKUP(CONCATENATE($F2987," ",$G2987),AllocFactorMatrix,(N$4+1),FALSE)*$E2992</f>
        <v>0</v>
      </c>
      <c r="O2987" s="25">
        <f>VLOOKUP(CONCATENATE($F2987," ",$G2987),AllocFactorMatrix,(O$4+1),FALSE)*$E2992</f>
        <v>0</v>
      </c>
      <c r="P2987" s="25">
        <f>VLOOKUP(CONCATENATE($F2987," ",$G2987),AllocFactorMatrix,(P$4+1),FALSE)*$E2992</f>
        <v>0</v>
      </c>
      <c r="Q2987" s="25">
        <f>VLOOKUP(CONCATENATE($F2987," ",$G2987),AllocFactorMatrix,(Q$4+1),FALSE)*$E2992</f>
        <v>0</v>
      </c>
      <c r="R2987" s="25">
        <f t="shared" si="1357"/>
        <v>0</v>
      </c>
      <c r="S2987" s="25">
        <f>VLOOKUP(CONCATENATE($F2987," ",$G2987),AllocFactorMatrix,(S$4+1),FALSE)*$E2992</f>
        <v>0</v>
      </c>
      <c r="T2987" s="25">
        <f>VLOOKUP(CONCATENATE($F2987," ",$G2987),AllocFactorMatrix,(T$4+1),FALSE)*$E2992</f>
        <v>0</v>
      </c>
      <c r="U2987" s="25">
        <f>VLOOKUP(CONCATENATE($F2987," ",$G2987),AllocFactorMatrix,(U$4+1),FALSE)*$E2992</f>
        <v>0</v>
      </c>
      <c r="V2987" s="25">
        <f>VLOOKUP(CONCATENATE($F2987," ",$G2987),AllocFactorMatrix,(V$4+1),FALSE)*$E2992</f>
        <v>0</v>
      </c>
      <c r="W2987" s="25">
        <f t="shared" si="1358"/>
        <v>0</v>
      </c>
      <c r="X2987" s="25">
        <f>VLOOKUP(CONCATENATE($F2987," ",$G2987),AllocFactorMatrix,(X$4+1),FALSE)*$E2992</f>
        <v>0</v>
      </c>
      <c r="Y2987" s="25">
        <f>VLOOKUP(CONCATENATE($F2987," ",$G2987),AllocFactorMatrix,(Y$4+1),FALSE)*$E2992</f>
        <v>0</v>
      </c>
      <c r="Z2987" s="25">
        <f t="shared" si="1356"/>
        <v>0</v>
      </c>
      <c r="AA2987" s="25">
        <f>VLOOKUP(CONCATENATE($F2987," ",$G2987),AllocFactorMatrix,(AA$4+1),FALSE)*$E2992</f>
        <v>0</v>
      </c>
      <c r="AB2987" s="25">
        <f>VLOOKUP(CONCATENATE($F2987," ",$G2987),AllocFactorMatrix,(AB$4+1),FALSE)*$E2992</f>
        <v>0</v>
      </c>
      <c r="AC2987" s="25">
        <f>VLOOKUP(CONCATENATE($F2987," ",$G2987),AllocFactorMatrix,(AC$4+1),FALSE)*$E2992</f>
        <v>0</v>
      </c>
    </row>
    <row r="2988" spans="4:29" hidden="1" outlineLevel="1">
      <c r="F2988" s="61" t="str">
        <f>F2992</f>
        <v>CUST_TOTAL</v>
      </c>
      <c r="G2988" s="20" t="str">
        <f>$G$11</f>
        <v>DISTPRI</v>
      </c>
      <c r="H2988" s="24">
        <f t="shared" si="1338"/>
        <v>0</v>
      </c>
      <c r="I2988" s="25">
        <f>VLOOKUP(CONCATENATE($F2988," ",$G2988),AllocFactorMatrix,(I$4+1),FALSE)*$E2992</f>
        <v>0</v>
      </c>
      <c r="J2988" s="25">
        <f>VLOOKUP(CONCATENATE($F2988," ",$G2988),AllocFactorMatrix,(J$4+1),FALSE)*$E2992</f>
        <v>0</v>
      </c>
      <c r="K2988" s="25">
        <f>VLOOKUP(CONCATENATE($F2988," ",$G2988),AllocFactorMatrix,(K$4+1),FALSE)*$E2992</f>
        <v>0</v>
      </c>
      <c r="L2988" s="25">
        <f>VLOOKUP(CONCATENATE($F2988," ",$G2988),AllocFactorMatrix,(L$4+1),FALSE)*$E2992</f>
        <v>0</v>
      </c>
      <c r="M2988" s="25">
        <f t="shared" si="1355"/>
        <v>0</v>
      </c>
      <c r="N2988" s="25">
        <f>VLOOKUP(CONCATENATE($F2988," ",$G2988),AllocFactorMatrix,(N$4+1),FALSE)*$E2992</f>
        <v>0</v>
      </c>
      <c r="O2988" s="25">
        <f>VLOOKUP(CONCATENATE($F2988," ",$G2988),AllocFactorMatrix,(O$4+1),FALSE)*$E2992</f>
        <v>0</v>
      </c>
      <c r="P2988" s="25">
        <f>VLOOKUP(CONCATENATE($F2988," ",$G2988),AllocFactorMatrix,(P$4+1),FALSE)*$E2992</f>
        <v>0</v>
      </c>
      <c r="Q2988" s="25">
        <f>VLOOKUP(CONCATENATE($F2988," ",$G2988),AllocFactorMatrix,(Q$4+1),FALSE)*$E2992</f>
        <v>0</v>
      </c>
      <c r="R2988" s="25">
        <f t="shared" si="1357"/>
        <v>0</v>
      </c>
      <c r="S2988" s="25">
        <f>VLOOKUP(CONCATENATE($F2988," ",$G2988),AllocFactorMatrix,(S$4+1),FALSE)*$E2992</f>
        <v>0</v>
      </c>
      <c r="T2988" s="25">
        <f>VLOOKUP(CONCATENATE($F2988," ",$G2988),AllocFactorMatrix,(T$4+1),FALSE)*$E2992</f>
        <v>0</v>
      </c>
      <c r="U2988" s="25">
        <f>VLOOKUP(CONCATENATE($F2988," ",$G2988),AllocFactorMatrix,(U$4+1),FALSE)*$E2992</f>
        <v>0</v>
      </c>
      <c r="V2988" s="25">
        <f>VLOOKUP(CONCATENATE($F2988," ",$G2988),AllocFactorMatrix,(V$4+1),FALSE)*$E2992</f>
        <v>0</v>
      </c>
      <c r="W2988" s="25">
        <f t="shared" si="1358"/>
        <v>0</v>
      </c>
      <c r="X2988" s="25">
        <f>VLOOKUP(CONCATENATE($F2988," ",$G2988),AllocFactorMatrix,(X$4+1),FALSE)*$E2992</f>
        <v>0</v>
      </c>
      <c r="Y2988" s="25">
        <f>VLOOKUP(CONCATENATE($F2988," ",$G2988),AllocFactorMatrix,(Y$4+1),FALSE)*$E2992</f>
        <v>0</v>
      </c>
      <c r="Z2988" s="25">
        <f t="shared" si="1356"/>
        <v>0</v>
      </c>
      <c r="AA2988" s="25">
        <f>VLOOKUP(CONCATENATE($F2988," ",$G2988),AllocFactorMatrix,(AA$4+1),FALSE)*$E2992</f>
        <v>0</v>
      </c>
      <c r="AB2988" s="25">
        <f>VLOOKUP(CONCATENATE($F2988," ",$G2988),AllocFactorMatrix,(AB$4+1),FALSE)*$E2992</f>
        <v>0</v>
      </c>
      <c r="AC2988" s="25">
        <f>VLOOKUP(CONCATENATE($F2988," ",$G2988),AllocFactorMatrix,(AC$4+1),FALSE)*$E2992</f>
        <v>0</v>
      </c>
    </row>
    <row r="2989" spans="4:29" hidden="1" outlineLevel="1">
      <c r="F2989" s="61" t="str">
        <f>F2992</f>
        <v>CUST_TOTAL</v>
      </c>
      <c r="G2989" s="20" t="str">
        <f>$G$12</f>
        <v>DISTSEC</v>
      </c>
      <c r="H2989" s="24">
        <f t="shared" si="1338"/>
        <v>0</v>
      </c>
      <c r="I2989" s="25">
        <f>VLOOKUP(CONCATENATE($F2989," ",$G2989),AllocFactorMatrix,(I$4+1),FALSE)*$E2992</f>
        <v>0</v>
      </c>
      <c r="J2989" s="25">
        <f>VLOOKUP(CONCATENATE($F2989," ",$G2989),AllocFactorMatrix,(J$4+1),FALSE)*$E2992</f>
        <v>0</v>
      </c>
      <c r="K2989" s="25">
        <f>VLOOKUP(CONCATENATE($F2989," ",$G2989),AllocFactorMatrix,(K$4+1),FALSE)*$E2992</f>
        <v>0</v>
      </c>
      <c r="L2989" s="25">
        <f>VLOOKUP(CONCATENATE($F2989," ",$G2989),AllocFactorMatrix,(L$4+1),FALSE)*$E2992</f>
        <v>0</v>
      </c>
      <c r="M2989" s="25">
        <f t="shared" si="1355"/>
        <v>0</v>
      </c>
      <c r="N2989" s="25">
        <f>VLOOKUP(CONCATENATE($F2989," ",$G2989),AllocFactorMatrix,(N$4+1),FALSE)*$E2992</f>
        <v>0</v>
      </c>
      <c r="O2989" s="25">
        <f>VLOOKUP(CONCATENATE($F2989," ",$G2989),AllocFactorMatrix,(O$4+1),FALSE)*$E2992</f>
        <v>0</v>
      </c>
      <c r="P2989" s="25">
        <f>VLOOKUP(CONCATENATE($F2989," ",$G2989),AllocFactorMatrix,(P$4+1),FALSE)*$E2992</f>
        <v>0</v>
      </c>
      <c r="Q2989" s="25">
        <f>VLOOKUP(CONCATENATE($F2989," ",$G2989),AllocFactorMatrix,(Q$4+1),FALSE)*$E2992</f>
        <v>0</v>
      </c>
      <c r="R2989" s="25">
        <f t="shared" si="1357"/>
        <v>0</v>
      </c>
      <c r="S2989" s="25">
        <f>VLOOKUP(CONCATENATE($F2989," ",$G2989),AllocFactorMatrix,(S$4+1),FALSE)*$E2992</f>
        <v>0</v>
      </c>
      <c r="T2989" s="25">
        <f>VLOOKUP(CONCATENATE($F2989," ",$G2989),AllocFactorMatrix,(T$4+1),FALSE)*$E2992</f>
        <v>0</v>
      </c>
      <c r="U2989" s="25">
        <f>VLOOKUP(CONCATENATE($F2989," ",$G2989),AllocFactorMatrix,(U$4+1),FALSE)*$E2992</f>
        <v>0</v>
      </c>
      <c r="V2989" s="25">
        <f>VLOOKUP(CONCATENATE($F2989," ",$G2989),AllocFactorMatrix,(V$4+1),FALSE)*$E2992</f>
        <v>0</v>
      </c>
      <c r="W2989" s="25">
        <f t="shared" si="1358"/>
        <v>0</v>
      </c>
      <c r="X2989" s="25">
        <f>VLOOKUP(CONCATENATE($F2989," ",$G2989),AllocFactorMatrix,(X$4+1),FALSE)*$E2992</f>
        <v>0</v>
      </c>
      <c r="Y2989" s="25">
        <f>VLOOKUP(CONCATENATE($F2989," ",$G2989),AllocFactorMatrix,(Y$4+1),FALSE)*$E2992</f>
        <v>0</v>
      </c>
      <c r="Z2989" s="25">
        <f t="shared" si="1356"/>
        <v>0</v>
      </c>
      <c r="AA2989" s="25">
        <f>VLOOKUP(CONCATENATE($F2989," ",$G2989),AllocFactorMatrix,(AA$4+1),FALSE)*$E2992</f>
        <v>0</v>
      </c>
      <c r="AB2989" s="25">
        <f>VLOOKUP(CONCATENATE($F2989," ",$G2989),AllocFactorMatrix,(AB$4+1),FALSE)*$E2992</f>
        <v>0</v>
      </c>
      <c r="AC2989" s="25">
        <f>VLOOKUP(CONCATENATE($F2989," ",$G2989),AllocFactorMatrix,(AC$4+1),FALSE)*$E2992</f>
        <v>0</v>
      </c>
    </row>
    <row r="2990" spans="4:29" hidden="1" outlineLevel="1">
      <c r="F2990" s="61" t="str">
        <f>F2992</f>
        <v>CUST_TOTAL</v>
      </c>
      <c r="G2990" s="20" t="str">
        <f>$G$13</f>
        <v>ENERGY</v>
      </c>
      <c r="H2990" s="24">
        <f t="shared" si="1338"/>
        <v>0</v>
      </c>
      <c r="I2990" s="25">
        <f>VLOOKUP(CONCATENATE($F2990," ",$G2990),AllocFactorMatrix,(I$4+1),FALSE)*$E2992</f>
        <v>0</v>
      </c>
      <c r="J2990" s="25">
        <f>VLOOKUP(CONCATENATE($F2990," ",$G2990),AllocFactorMatrix,(J$4+1),FALSE)*$E2992</f>
        <v>0</v>
      </c>
      <c r="K2990" s="25">
        <f>VLOOKUP(CONCATENATE($F2990," ",$G2990),AllocFactorMatrix,(K$4+1),FALSE)*$E2992</f>
        <v>0</v>
      </c>
      <c r="L2990" s="25">
        <f>VLOOKUP(CONCATENATE($F2990," ",$G2990),AllocFactorMatrix,(L$4+1),FALSE)*$E2992</f>
        <v>0</v>
      </c>
      <c r="M2990" s="25">
        <f t="shared" si="1355"/>
        <v>0</v>
      </c>
      <c r="N2990" s="25">
        <f>VLOOKUP(CONCATENATE($F2990," ",$G2990),AllocFactorMatrix,(N$4+1),FALSE)*$E2992</f>
        <v>0</v>
      </c>
      <c r="O2990" s="25">
        <f>VLOOKUP(CONCATENATE($F2990," ",$G2990),AllocFactorMatrix,(O$4+1),FALSE)*$E2992</f>
        <v>0</v>
      </c>
      <c r="P2990" s="25">
        <f>VLOOKUP(CONCATENATE($F2990," ",$G2990),AllocFactorMatrix,(P$4+1),FALSE)*$E2992</f>
        <v>0</v>
      </c>
      <c r="Q2990" s="25">
        <f>VLOOKUP(CONCATENATE($F2990," ",$G2990),AllocFactorMatrix,(Q$4+1),FALSE)*$E2992</f>
        <v>0</v>
      </c>
      <c r="R2990" s="25">
        <f t="shared" si="1357"/>
        <v>0</v>
      </c>
      <c r="S2990" s="25">
        <f>VLOOKUP(CONCATENATE($F2990," ",$G2990),AllocFactorMatrix,(S$4+1),FALSE)*$E2992</f>
        <v>0</v>
      </c>
      <c r="T2990" s="25">
        <f>VLOOKUP(CONCATENATE($F2990," ",$G2990),AllocFactorMatrix,(T$4+1),FALSE)*$E2992</f>
        <v>0</v>
      </c>
      <c r="U2990" s="25">
        <f>VLOOKUP(CONCATENATE($F2990," ",$G2990),AllocFactorMatrix,(U$4+1),FALSE)*$E2992</f>
        <v>0</v>
      </c>
      <c r="V2990" s="25">
        <f>VLOOKUP(CONCATENATE($F2990," ",$G2990),AllocFactorMatrix,(V$4+1),FALSE)*$E2992</f>
        <v>0</v>
      </c>
      <c r="W2990" s="25">
        <f t="shared" si="1358"/>
        <v>0</v>
      </c>
      <c r="X2990" s="25">
        <f>VLOOKUP(CONCATENATE($F2990," ",$G2990),AllocFactorMatrix,(X$4+1),FALSE)*$E2992</f>
        <v>0</v>
      </c>
      <c r="Y2990" s="25">
        <f>VLOOKUP(CONCATENATE($F2990," ",$G2990),AllocFactorMatrix,(Y$4+1),FALSE)*$E2992</f>
        <v>0</v>
      </c>
      <c r="Z2990" s="25">
        <f t="shared" si="1356"/>
        <v>0</v>
      </c>
      <c r="AA2990" s="25">
        <f>VLOOKUP(CONCATENATE($F2990," ",$G2990),AllocFactorMatrix,(AA$4+1),FALSE)*$E2992</f>
        <v>0</v>
      </c>
      <c r="AB2990" s="25">
        <f>VLOOKUP(CONCATENATE($F2990," ",$G2990),AllocFactorMatrix,(AB$4+1),FALSE)*$E2992</f>
        <v>0</v>
      </c>
      <c r="AC2990" s="25">
        <f>VLOOKUP(CONCATENATE($F2990," ",$G2990),AllocFactorMatrix,(AC$4+1),FALSE)*$E2992</f>
        <v>0</v>
      </c>
    </row>
    <row r="2991" spans="4:29" hidden="1" outlineLevel="1">
      <c r="F2991" s="61" t="str">
        <f>F2992</f>
        <v>CUST_TOTAL</v>
      </c>
      <c r="G2991" s="20" t="str">
        <f>$G$14</f>
        <v>CUSTOMER</v>
      </c>
      <c r="H2991" s="24">
        <f t="shared" si="1338"/>
        <v>0</v>
      </c>
      <c r="I2991" s="25">
        <f>VLOOKUP(CONCATENATE($F2991," ",$G2991),AllocFactorMatrix,(I$4+1),FALSE)*$E2992</f>
        <v>0</v>
      </c>
      <c r="J2991" s="25">
        <f>VLOOKUP(CONCATENATE($F2991," ",$G2991),AllocFactorMatrix,(J$4+1),FALSE)*$E2992</f>
        <v>0</v>
      </c>
      <c r="K2991" s="25">
        <f>VLOOKUP(CONCATENATE($F2991," ",$G2991),AllocFactorMatrix,(K$4+1),FALSE)*$E2992</f>
        <v>0</v>
      </c>
      <c r="L2991" s="25">
        <f>VLOOKUP(CONCATENATE($F2991," ",$G2991),AllocFactorMatrix,(L$4+1),FALSE)*$E2992</f>
        <v>0</v>
      </c>
      <c r="M2991" s="25">
        <f t="shared" si="1355"/>
        <v>0</v>
      </c>
      <c r="N2991" s="25">
        <f>VLOOKUP(CONCATENATE($F2991," ",$G2991),AllocFactorMatrix,(N$4+1),FALSE)*$E2992</f>
        <v>0</v>
      </c>
      <c r="O2991" s="25">
        <f>VLOOKUP(CONCATENATE($F2991," ",$G2991),AllocFactorMatrix,(O$4+1),FALSE)*$E2992</f>
        <v>0</v>
      </c>
      <c r="P2991" s="25">
        <f>VLOOKUP(CONCATENATE($F2991," ",$G2991),AllocFactorMatrix,(P$4+1),FALSE)*$E2992</f>
        <v>0</v>
      </c>
      <c r="Q2991" s="25">
        <f>VLOOKUP(CONCATENATE($F2991," ",$G2991),AllocFactorMatrix,(Q$4+1),FALSE)*$E2992</f>
        <v>0</v>
      </c>
      <c r="R2991" s="25">
        <f t="shared" si="1357"/>
        <v>0</v>
      </c>
      <c r="S2991" s="25">
        <f>VLOOKUP(CONCATENATE($F2991," ",$G2991),AllocFactorMatrix,(S$4+1),FALSE)*$E2992</f>
        <v>0</v>
      </c>
      <c r="T2991" s="25">
        <f>VLOOKUP(CONCATENATE($F2991," ",$G2991),AllocFactorMatrix,(T$4+1),FALSE)*$E2992</f>
        <v>0</v>
      </c>
      <c r="U2991" s="25">
        <f>VLOOKUP(CONCATENATE($F2991," ",$G2991),AllocFactorMatrix,(U$4+1),FALSE)*$E2992</f>
        <v>0</v>
      </c>
      <c r="V2991" s="25">
        <f>VLOOKUP(CONCATENATE($F2991," ",$G2991),AllocFactorMatrix,(V$4+1),FALSE)*$E2992</f>
        <v>0</v>
      </c>
      <c r="W2991" s="25">
        <f t="shared" si="1358"/>
        <v>0</v>
      </c>
      <c r="X2991" s="25">
        <f>VLOOKUP(CONCATENATE($F2991," ",$G2991),AllocFactorMatrix,(X$4+1),FALSE)*$E2992</f>
        <v>0</v>
      </c>
      <c r="Y2991" s="25">
        <f>VLOOKUP(CONCATENATE($F2991," ",$G2991),AllocFactorMatrix,(Y$4+1),FALSE)*$E2992</f>
        <v>0</v>
      </c>
      <c r="Z2991" s="25">
        <f t="shared" si="1356"/>
        <v>0</v>
      </c>
      <c r="AA2991" s="25">
        <f>VLOOKUP(CONCATENATE($F2991," ",$G2991),AllocFactorMatrix,(AA$4+1),FALSE)*$E2992</f>
        <v>0</v>
      </c>
      <c r="AB2991" s="25">
        <f>VLOOKUP(CONCATENATE($F2991," ",$G2991),AllocFactorMatrix,(AB$4+1),FALSE)*$E2992</f>
        <v>0</v>
      </c>
      <c r="AC2991" s="25">
        <f>VLOOKUP(CONCATENATE($F2991," ",$G2991),AllocFactorMatrix,(AC$4+1),FALSE)*$E2992</f>
        <v>0</v>
      </c>
    </row>
    <row r="2992" spans="4:29" collapsed="1">
      <c r="D2992" s="20" t="s">
        <v>263</v>
      </c>
      <c r="E2992" s="22">
        <v>0</v>
      </c>
      <c r="F2992" s="61" t="s">
        <v>41</v>
      </c>
      <c r="G2992" s="20" t="str">
        <f>$G$15</f>
        <v>TOTAL</v>
      </c>
      <c r="H2992" s="24">
        <f t="shared" si="1338"/>
        <v>0</v>
      </c>
      <c r="I2992" s="25">
        <f>VLOOKUP(CONCATENATE($F2992," ",$G2992),AllocFactorMatrix,(I$4+1),FALSE)*$E2992</f>
        <v>0</v>
      </c>
      <c r="J2992" s="25">
        <f>VLOOKUP(CONCATENATE($F2992," ",$G2992),AllocFactorMatrix,(J$4+1),FALSE)*$E2992</f>
        <v>0</v>
      </c>
      <c r="K2992" s="25">
        <f>VLOOKUP(CONCATENATE($F2992," ",$G2992),AllocFactorMatrix,(K$4+1),FALSE)*$E2992</f>
        <v>0</v>
      </c>
      <c r="L2992" s="25">
        <f>VLOOKUP(CONCATENATE($F2992," ",$G2992),AllocFactorMatrix,(L$4+1),FALSE)*$E2992</f>
        <v>0</v>
      </c>
      <c r="M2992" s="25">
        <f t="shared" si="1355"/>
        <v>0</v>
      </c>
      <c r="N2992" s="25">
        <f>VLOOKUP(CONCATENATE($F2992," ",$G2992),AllocFactorMatrix,(N$4+1),FALSE)*$E2992</f>
        <v>0</v>
      </c>
      <c r="O2992" s="25">
        <f>VLOOKUP(CONCATENATE($F2992," ",$G2992),AllocFactorMatrix,(O$4+1),FALSE)*$E2992</f>
        <v>0</v>
      </c>
      <c r="P2992" s="25">
        <f>VLOOKUP(CONCATENATE($F2992," ",$G2992),AllocFactorMatrix,(P$4+1),FALSE)*$E2992</f>
        <v>0</v>
      </c>
      <c r="Q2992" s="25">
        <f>VLOOKUP(CONCATENATE($F2992," ",$G2992),AllocFactorMatrix,(Q$4+1),FALSE)*$E2992</f>
        <v>0</v>
      </c>
      <c r="R2992" s="25">
        <f t="shared" si="1357"/>
        <v>0</v>
      </c>
      <c r="S2992" s="25">
        <f>VLOOKUP(CONCATENATE($F2992," ",$G2992),AllocFactorMatrix,(S$4+1),FALSE)*$E2992</f>
        <v>0</v>
      </c>
      <c r="T2992" s="25">
        <f>VLOOKUP(CONCATENATE($F2992," ",$G2992),AllocFactorMatrix,(T$4+1),FALSE)*$E2992</f>
        <v>0</v>
      </c>
      <c r="U2992" s="25">
        <f>VLOOKUP(CONCATENATE($F2992," ",$G2992),AllocFactorMatrix,(U$4+1),FALSE)*$E2992</f>
        <v>0</v>
      </c>
      <c r="V2992" s="25">
        <f>VLOOKUP(CONCATENATE($F2992," ",$G2992),AllocFactorMatrix,(V$4+1),FALSE)*$E2992</f>
        <v>0</v>
      </c>
      <c r="W2992" s="25">
        <f t="shared" si="1358"/>
        <v>0</v>
      </c>
      <c r="X2992" s="25">
        <f>VLOOKUP(CONCATENATE($F2992," ",$G2992),AllocFactorMatrix,(X$4+1),FALSE)*$E2992</f>
        <v>0</v>
      </c>
      <c r="Y2992" s="25">
        <f>VLOOKUP(CONCATENATE($F2992," ",$G2992),AllocFactorMatrix,(Y$4+1),FALSE)*$E2992</f>
        <v>0</v>
      </c>
      <c r="Z2992" s="25">
        <f t="shared" si="1356"/>
        <v>0</v>
      </c>
      <c r="AA2992" s="25">
        <f>VLOOKUP(CONCATENATE($F2992," ",$G2992),AllocFactorMatrix,(AA$4+1),FALSE)*$E2992</f>
        <v>0</v>
      </c>
      <c r="AB2992" s="25">
        <f>VLOOKUP(CONCATENATE($F2992," ",$G2992),AllocFactorMatrix,(AB$4+1),FALSE)*$E2992</f>
        <v>0</v>
      </c>
      <c r="AC2992" s="25">
        <f>VLOOKUP(CONCATENATE($F2992," ",$G2992),AllocFactorMatrix,(AC$4+1),FALSE)*$E2992</f>
        <v>0</v>
      </c>
    </row>
    <row r="2993" spans="4:29" hidden="1" outlineLevel="1">
      <c r="F2993" s="61" t="str">
        <f>F3000</f>
        <v>LABOR_M</v>
      </c>
      <c r="G2993" s="20" t="str">
        <f>$G$8</f>
        <v>PRODUCTION</v>
      </c>
      <c r="H2993" s="24">
        <f t="shared" ca="1" si="1338"/>
        <v>0</v>
      </c>
      <c r="I2993" s="25">
        <f ca="1">VLOOKUP(CONCATENATE($F2993," ",$G2993),AllocFactorMatrix,(I$4+1),FALSE)*$E3000</f>
        <v>0</v>
      </c>
      <c r="J2993" s="25">
        <f ca="1">VLOOKUP(CONCATENATE($F2993," ",$G2993),AllocFactorMatrix,(J$4+1),FALSE)*$E3000</f>
        <v>0</v>
      </c>
      <c r="K2993" s="25">
        <f ca="1">VLOOKUP(CONCATENATE($F2993," ",$G2993),AllocFactorMatrix,(K$4+1),FALSE)*$E3000</f>
        <v>0</v>
      </c>
      <c r="L2993" s="25">
        <f ca="1">VLOOKUP(CONCATENATE($F2993," ",$G2993),AllocFactorMatrix,(L$4+1),FALSE)*$E3000</f>
        <v>0</v>
      </c>
      <c r="M2993" s="25">
        <f t="shared" ca="1" si="1355"/>
        <v>0</v>
      </c>
      <c r="N2993" s="25">
        <f ca="1">VLOOKUP(CONCATENATE($F2993," ",$G2993),AllocFactorMatrix,(N$4+1),FALSE)*$E3000</f>
        <v>0</v>
      </c>
      <c r="O2993" s="25">
        <f ca="1">VLOOKUP(CONCATENATE($F2993," ",$G2993),AllocFactorMatrix,(O$4+1),FALSE)*$E3000</f>
        <v>0</v>
      </c>
      <c r="P2993" s="25">
        <f ca="1">VLOOKUP(CONCATENATE($F2993," ",$G2993),AllocFactorMatrix,(P$4+1),FALSE)*$E3000</f>
        <v>0</v>
      </c>
      <c r="Q2993" s="25">
        <f ca="1">VLOOKUP(CONCATENATE($F2993," ",$G2993),AllocFactorMatrix,(Q$4+1),FALSE)*$E3000</f>
        <v>0</v>
      </c>
      <c r="R2993" s="25">
        <f ca="1">SUBTOTAL(9,N2993:Q2993)</f>
        <v>0</v>
      </c>
      <c r="S2993" s="25">
        <f ca="1">VLOOKUP(CONCATENATE($F2993," ",$G2993),AllocFactorMatrix,(S$4+1),FALSE)*$E3000</f>
        <v>0</v>
      </c>
      <c r="T2993" s="25">
        <f ca="1">VLOOKUP(CONCATENATE($F2993," ",$G2993),AllocFactorMatrix,(T$4+1),FALSE)*$E3000</f>
        <v>0</v>
      </c>
      <c r="U2993" s="25">
        <f ca="1">VLOOKUP(CONCATENATE($F2993," ",$G2993),AllocFactorMatrix,(U$4+1),FALSE)*$E3000</f>
        <v>0</v>
      </c>
      <c r="V2993" s="25">
        <f ca="1">VLOOKUP(CONCATENATE($F2993," ",$G2993),AllocFactorMatrix,(V$4+1),FALSE)*$E3000</f>
        <v>0</v>
      </c>
      <c r="W2993" s="25">
        <f ca="1">SUBTOTAL(9,S2993:V2993)</f>
        <v>0</v>
      </c>
      <c r="X2993" s="25">
        <f ca="1">VLOOKUP(CONCATENATE($F2993," ",$G2993),AllocFactorMatrix,(X$4+1),FALSE)*$E3000</f>
        <v>0</v>
      </c>
      <c r="Y2993" s="25">
        <f ca="1">VLOOKUP(CONCATENATE($F2993," ",$G2993),AllocFactorMatrix,(Y$4+1),FALSE)*$E3000</f>
        <v>0</v>
      </c>
      <c r="Z2993" s="25">
        <f t="shared" ca="1" si="1356"/>
        <v>0</v>
      </c>
      <c r="AA2993" s="25">
        <f ca="1">VLOOKUP(CONCATENATE($F2993," ",$G2993),AllocFactorMatrix,(AA$4+1),FALSE)*$E3000</f>
        <v>0</v>
      </c>
      <c r="AB2993" s="25">
        <f ca="1">VLOOKUP(CONCATENATE($F2993," ",$G2993),AllocFactorMatrix,(AB$4+1),FALSE)*$E3000</f>
        <v>0</v>
      </c>
      <c r="AC2993" s="25">
        <f ca="1">VLOOKUP(CONCATENATE($F2993," ",$G2993),AllocFactorMatrix,(AC$4+1),FALSE)*$E3000</f>
        <v>0</v>
      </c>
    </row>
    <row r="2994" spans="4:29" hidden="1" outlineLevel="1">
      <c r="F2994" s="61" t="str">
        <f>F3000</f>
        <v>LABOR_M</v>
      </c>
      <c r="G2994" s="20" t="str">
        <f>$G$9</f>
        <v>BULKTRAN</v>
      </c>
      <c r="H2994" s="24">
        <f t="shared" ca="1" si="1338"/>
        <v>0</v>
      </c>
      <c r="I2994" s="25">
        <f ca="1">VLOOKUP(CONCATENATE($F2994," ",$G2994),AllocFactorMatrix,(I$4+1),FALSE)*$E3000</f>
        <v>0</v>
      </c>
      <c r="J2994" s="25">
        <f ca="1">VLOOKUP(CONCATENATE($F2994," ",$G2994),AllocFactorMatrix,(J$4+1),FALSE)*$E3000</f>
        <v>0</v>
      </c>
      <c r="K2994" s="25">
        <f ca="1">VLOOKUP(CONCATENATE($F2994," ",$G2994),AllocFactorMatrix,(K$4+1),FALSE)*$E3000</f>
        <v>0</v>
      </c>
      <c r="L2994" s="25">
        <f ca="1">VLOOKUP(CONCATENATE($F2994," ",$G2994),AllocFactorMatrix,(L$4+1),FALSE)*$E3000</f>
        <v>0</v>
      </c>
      <c r="M2994" s="25">
        <f t="shared" ca="1" si="1355"/>
        <v>0</v>
      </c>
      <c r="N2994" s="25">
        <f ca="1">VLOOKUP(CONCATENATE($F2994," ",$G2994),AllocFactorMatrix,(N$4+1),FALSE)*$E3000</f>
        <v>0</v>
      </c>
      <c r="O2994" s="25">
        <f ca="1">VLOOKUP(CONCATENATE($F2994," ",$G2994),AllocFactorMatrix,(O$4+1),FALSE)*$E3000</f>
        <v>0</v>
      </c>
      <c r="P2994" s="25">
        <f ca="1">VLOOKUP(CONCATENATE($F2994," ",$G2994),AllocFactorMatrix,(P$4+1),FALSE)*$E3000</f>
        <v>0</v>
      </c>
      <c r="Q2994" s="25">
        <f ca="1">VLOOKUP(CONCATENATE($F2994," ",$G2994),AllocFactorMatrix,(Q$4+1),FALSE)*$E3000</f>
        <v>0</v>
      </c>
      <c r="R2994" s="25">
        <f t="shared" ref="R2994:R3000" ca="1" si="1359">SUBTOTAL(9,N2994:Q2994)</f>
        <v>0</v>
      </c>
      <c r="S2994" s="25">
        <f ca="1">VLOOKUP(CONCATENATE($F2994," ",$G2994),AllocFactorMatrix,(S$4+1),FALSE)*$E3000</f>
        <v>0</v>
      </c>
      <c r="T2994" s="25">
        <f ca="1">VLOOKUP(CONCATENATE($F2994," ",$G2994),AllocFactorMatrix,(T$4+1),FALSE)*$E3000</f>
        <v>0</v>
      </c>
      <c r="U2994" s="25">
        <f ca="1">VLOOKUP(CONCATENATE($F2994," ",$G2994),AllocFactorMatrix,(U$4+1),FALSE)*$E3000</f>
        <v>0</v>
      </c>
      <c r="V2994" s="25">
        <f ca="1">VLOOKUP(CONCATENATE($F2994," ",$G2994),AllocFactorMatrix,(V$4+1),FALSE)*$E3000</f>
        <v>0</v>
      </c>
      <c r="W2994" s="25">
        <f t="shared" ref="W2994:W3000" ca="1" si="1360">SUBTOTAL(9,S2994:V2994)</f>
        <v>0</v>
      </c>
      <c r="X2994" s="25">
        <f ca="1">VLOOKUP(CONCATENATE($F2994," ",$G2994),AllocFactorMatrix,(X$4+1),FALSE)*$E3000</f>
        <v>0</v>
      </c>
      <c r="Y2994" s="25">
        <f ca="1">VLOOKUP(CONCATENATE($F2994," ",$G2994),AllocFactorMatrix,(Y$4+1),FALSE)*$E3000</f>
        <v>0</v>
      </c>
      <c r="Z2994" s="25">
        <f t="shared" ca="1" si="1356"/>
        <v>0</v>
      </c>
      <c r="AA2994" s="25">
        <f ca="1">VLOOKUP(CONCATENATE($F2994," ",$G2994),AllocFactorMatrix,(AA$4+1),FALSE)*$E3000</f>
        <v>0</v>
      </c>
      <c r="AB2994" s="25">
        <f ca="1">VLOOKUP(CONCATENATE($F2994," ",$G2994),AllocFactorMatrix,(AB$4+1),FALSE)*$E3000</f>
        <v>0</v>
      </c>
      <c r="AC2994" s="25">
        <f ca="1">VLOOKUP(CONCATENATE($F2994," ",$G2994),AllocFactorMatrix,(AC$4+1),FALSE)*$E3000</f>
        <v>0</v>
      </c>
    </row>
    <row r="2995" spans="4:29" hidden="1" outlineLevel="1">
      <c r="F2995" s="61" t="str">
        <f>F3000</f>
        <v>LABOR_M</v>
      </c>
      <c r="G2995" s="20" t="str">
        <f>$G$10</f>
        <v>SUBTRAN</v>
      </c>
      <c r="H2995" s="24">
        <f t="shared" ca="1" si="1338"/>
        <v>0</v>
      </c>
      <c r="I2995" s="25">
        <f ca="1">VLOOKUP(CONCATENATE($F2995," ",$G2995),AllocFactorMatrix,(I$4+1),FALSE)*$E3000</f>
        <v>0</v>
      </c>
      <c r="J2995" s="25">
        <f ca="1">VLOOKUP(CONCATENATE($F2995," ",$G2995),AllocFactorMatrix,(J$4+1),FALSE)*$E3000</f>
        <v>0</v>
      </c>
      <c r="K2995" s="25">
        <f ca="1">VLOOKUP(CONCATENATE($F2995," ",$G2995),AllocFactorMatrix,(K$4+1),FALSE)*$E3000</f>
        <v>0</v>
      </c>
      <c r="L2995" s="25">
        <f ca="1">VLOOKUP(CONCATENATE($F2995," ",$G2995),AllocFactorMatrix,(L$4+1),FALSE)*$E3000</f>
        <v>0</v>
      </c>
      <c r="M2995" s="25">
        <f t="shared" ca="1" si="1355"/>
        <v>0</v>
      </c>
      <c r="N2995" s="25">
        <f ca="1">VLOOKUP(CONCATENATE($F2995," ",$G2995),AllocFactorMatrix,(N$4+1),FALSE)*$E3000</f>
        <v>0</v>
      </c>
      <c r="O2995" s="25">
        <f ca="1">VLOOKUP(CONCATENATE($F2995," ",$G2995),AllocFactorMatrix,(O$4+1),FALSE)*$E3000</f>
        <v>0</v>
      </c>
      <c r="P2995" s="25">
        <f ca="1">VLOOKUP(CONCATENATE($F2995," ",$G2995),AllocFactorMatrix,(P$4+1),FALSE)*$E3000</f>
        <v>0</v>
      </c>
      <c r="Q2995" s="25">
        <f ca="1">VLOOKUP(CONCATENATE($F2995," ",$G2995),AllocFactorMatrix,(Q$4+1),FALSE)*$E3000</f>
        <v>0</v>
      </c>
      <c r="R2995" s="25">
        <f t="shared" ca="1" si="1359"/>
        <v>0</v>
      </c>
      <c r="S2995" s="25">
        <f ca="1">VLOOKUP(CONCATENATE($F2995," ",$G2995),AllocFactorMatrix,(S$4+1),FALSE)*$E3000</f>
        <v>0</v>
      </c>
      <c r="T2995" s="25">
        <f ca="1">VLOOKUP(CONCATENATE($F2995," ",$G2995),AllocFactorMatrix,(T$4+1),FALSE)*$E3000</f>
        <v>0</v>
      </c>
      <c r="U2995" s="25">
        <f ca="1">VLOOKUP(CONCATENATE($F2995," ",$G2995),AllocFactorMatrix,(U$4+1),FALSE)*$E3000</f>
        <v>0</v>
      </c>
      <c r="V2995" s="25">
        <f ca="1">VLOOKUP(CONCATENATE($F2995," ",$G2995),AllocFactorMatrix,(V$4+1),FALSE)*$E3000</f>
        <v>0</v>
      </c>
      <c r="W2995" s="25">
        <f t="shared" ca="1" si="1360"/>
        <v>0</v>
      </c>
      <c r="X2995" s="25">
        <f ca="1">VLOOKUP(CONCATENATE($F2995," ",$G2995),AllocFactorMatrix,(X$4+1),FALSE)*$E3000</f>
        <v>0</v>
      </c>
      <c r="Y2995" s="25">
        <f ca="1">VLOOKUP(CONCATENATE($F2995," ",$G2995),AllocFactorMatrix,(Y$4+1),FALSE)*$E3000</f>
        <v>0</v>
      </c>
      <c r="Z2995" s="25">
        <f t="shared" ca="1" si="1356"/>
        <v>0</v>
      </c>
      <c r="AA2995" s="25">
        <f ca="1">VLOOKUP(CONCATENATE($F2995," ",$G2995),AllocFactorMatrix,(AA$4+1),FALSE)*$E3000</f>
        <v>0</v>
      </c>
      <c r="AB2995" s="25">
        <f ca="1">VLOOKUP(CONCATENATE($F2995," ",$G2995),AllocFactorMatrix,(AB$4+1),FALSE)*$E3000</f>
        <v>0</v>
      </c>
      <c r="AC2995" s="25">
        <f ca="1">VLOOKUP(CONCATENATE($F2995," ",$G2995),AllocFactorMatrix,(AC$4+1),FALSE)*$E3000</f>
        <v>0</v>
      </c>
    </row>
    <row r="2996" spans="4:29" hidden="1" outlineLevel="1">
      <c r="F2996" s="61" t="str">
        <f>F3000</f>
        <v>LABOR_M</v>
      </c>
      <c r="G2996" s="20" t="str">
        <f>$G$11</f>
        <v>DISTPRI</v>
      </c>
      <c r="H2996" s="24">
        <f t="shared" ca="1" si="1338"/>
        <v>0</v>
      </c>
      <c r="I2996" s="25">
        <f ca="1">VLOOKUP(CONCATENATE($F2996," ",$G2996),AllocFactorMatrix,(I$4+1),FALSE)*$E3000</f>
        <v>0</v>
      </c>
      <c r="J2996" s="25">
        <f ca="1">VLOOKUP(CONCATENATE($F2996," ",$G2996),AllocFactorMatrix,(J$4+1),FALSE)*$E3000</f>
        <v>0</v>
      </c>
      <c r="K2996" s="25">
        <f ca="1">VLOOKUP(CONCATENATE($F2996," ",$G2996),AllocFactorMatrix,(K$4+1),FALSE)*$E3000</f>
        <v>0</v>
      </c>
      <c r="L2996" s="25">
        <f ca="1">VLOOKUP(CONCATENATE($F2996," ",$G2996),AllocFactorMatrix,(L$4+1),FALSE)*$E3000</f>
        <v>0</v>
      </c>
      <c r="M2996" s="25">
        <f t="shared" ca="1" si="1355"/>
        <v>0</v>
      </c>
      <c r="N2996" s="25">
        <f ca="1">VLOOKUP(CONCATENATE($F2996," ",$G2996),AllocFactorMatrix,(N$4+1),FALSE)*$E3000</f>
        <v>0</v>
      </c>
      <c r="O2996" s="25">
        <f ca="1">VLOOKUP(CONCATENATE($F2996," ",$G2996),AllocFactorMatrix,(O$4+1),FALSE)*$E3000</f>
        <v>0</v>
      </c>
      <c r="P2996" s="25">
        <f ca="1">VLOOKUP(CONCATENATE($F2996," ",$G2996),AllocFactorMatrix,(P$4+1),FALSE)*$E3000</f>
        <v>0</v>
      </c>
      <c r="Q2996" s="25">
        <f ca="1">VLOOKUP(CONCATENATE($F2996," ",$G2996),AllocFactorMatrix,(Q$4+1),FALSE)*$E3000</f>
        <v>0</v>
      </c>
      <c r="R2996" s="25">
        <f t="shared" ca="1" si="1359"/>
        <v>0</v>
      </c>
      <c r="S2996" s="25">
        <f ca="1">VLOOKUP(CONCATENATE($F2996," ",$G2996),AllocFactorMatrix,(S$4+1),FALSE)*$E3000</f>
        <v>0</v>
      </c>
      <c r="T2996" s="25">
        <f ca="1">VLOOKUP(CONCATENATE($F2996," ",$G2996),AllocFactorMatrix,(T$4+1),FALSE)*$E3000</f>
        <v>0</v>
      </c>
      <c r="U2996" s="25">
        <f ca="1">VLOOKUP(CONCATENATE($F2996," ",$G2996),AllocFactorMatrix,(U$4+1),FALSE)*$E3000</f>
        <v>0</v>
      </c>
      <c r="V2996" s="25">
        <f ca="1">VLOOKUP(CONCATENATE($F2996," ",$G2996),AllocFactorMatrix,(V$4+1),FALSE)*$E3000</f>
        <v>0</v>
      </c>
      <c r="W2996" s="25">
        <f t="shared" ca="1" si="1360"/>
        <v>0</v>
      </c>
      <c r="X2996" s="25">
        <f ca="1">VLOOKUP(CONCATENATE($F2996," ",$G2996),AllocFactorMatrix,(X$4+1),FALSE)*$E3000</f>
        <v>0</v>
      </c>
      <c r="Y2996" s="25">
        <f ca="1">VLOOKUP(CONCATENATE($F2996," ",$G2996),AllocFactorMatrix,(Y$4+1),FALSE)*$E3000</f>
        <v>0</v>
      </c>
      <c r="Z2996" s="25">
        <f t="shared" ca="1" si="1356"/>
        <v>0</v>
      </c>
      <c r="AA2996" s="25">
        <f ca="1">VLOOKUP(CONCATENATE($F2996," ",$G2996),AllocFactorMatrix,(AA$4+1),FALSE)*$E3000</f>
        <v>0</v>
      </c>
      <c r="AB2996" s="25">
        <f ca="1">VLOOKUP(CONCATENATE($F2996," ",$G2996),AllocFactorMatrix,(AB$4+1),FALSE)*$E3000</f>
        <v>0</v>
      </c>
      <c r="AC2996" s="25">
        <f ca="1">VLOOKUP(CONCATENATE($F2996," ",$G2996),AllocFactorMatrix,(AC$4+1),FALSE)*$E3000</f>
        <v>0</v>
      </c>
    </row>
    <row r="2997" spans="4:29" hidden="1" outlineLevel="1">
      <c r="F2997" s="61" t="str">
        <f>F3000</f>
        <v>LABOR_M</v>
      </c>
      <c r="G2997" s="20" t="str">
        <f>$G$12</f>
        <v>DISTSEC</v>
      </c>
      <c r="H2997" s="24">
        <f t="shared" ca="1" si="1338"/>
        <v>0</v>
      </c>
      <c r="I2997" s="25">
        <f ca="1">VLOOKUP(CONCATENATE($F2997," ",$G2997),AllocFactorMatrix,(I$4+1),FALSE)*$E3000</f>
        <v>0</v>
      </c>
      <c r="J2997" s="25">
        <f ca="1">VLOOKUP(CONCATENATE($F2997," ",$G2997),AllocFactorMatrix,(J$4+1),FALSE)*$E3000</f>
        <v>0</v>
      </c>
      <c r="K2997" s="25">
        <f ca="1">VLOOKUP(CONCATENATE($F2997," ",$G2997),AllocFactorMatrix,(K$4+1),FALSE)*$E3000</f>
        <v>0</v>
      </c>
      <c r="L2997" s="25">
        <f ca="1">VLOOKUP(CONCATENATE($F2997," ",$G2997),AllocFactorMatrix,(L$4+1),FALSE)*$E3000</f>
        <v>0</v>
      </c>
      <c r="M2997" s="25">
        <f t="shared" ca="1" si="1355"/>
        <v>0</v>
      </c>
      <c r="N2997" s="25">
        <f ca="1">VLOOKUP(CONCATENATE($F2997," ",$G2997),AllocFactorMatrix,(N$4+1),FALSE)*$E3000</f>
        <v>0</v>
      </c>
      <c r="O2997" s="25">
        <f ca="1">VLOOKUP(CONCATENATE($F2997," ",$G2997),AllocFactorMatrix,(O$4+1),FALSE)*$E3000</f>
        <v>0</v>
      </c>
      <c r="P2997" s="25">
        <f ca="1">VLOOKUP(CONCATENATE($F2997," ",$G2997),AllocFactorMatrix,(P$4+1),FALSE)*$E3000</f>
        <v>0</v>
      </c>
      <c r="Q2997" s="25">
        <f ca="1">VLOOKUP(CONCATENATE($F2997," ",$G2997),AllocFactorMatrix,(Q$4+1),FALSE)*$E3000</f>
        <v>0</v>
      </c>
      <c r="R2997" s="25">
        <f t="shared" ca="1" si="1359"/>
        <v>0</v>
      </c>
      <c r="S2997" s="25">
        <f ca="1">VLOOKUP(CONCATENATE($F2997," ",$G2997),AllocFactorMatrix,(S$4+1),FALSE)*$E3000</f>
        <v>0</v>
      </c>
      <c r="T2997" s="25">
        <f ca="1">VLOOKUP(CONCATENATE($F2997," ",$G2997),AllocFactorMatrix,(T$4+1),FALSE)*$E3000</f>
        <v>0</v>
      </c>
      <c r="U2997" s="25">
        <f ca="1">VLOOKUP(CONCATENATE($F2997," ",$G2997),AllocFactorMatrix,(U$4+1),FALSE)*$E3000</f>
        <v>0</v>
      </c>
      <c r="V2997" s="25">
        <f ca="1">VLOOKUP(CONCATENATE($F2997," ",$G2997),AllocFactorMatrix,(V$4+1),FALSE)*$E3000</f>
        <v>0</v>
      </c>
      <c r="W2997" s="25">
        <f t="shared" ca="1" si="1360"/>
        <v>0</v>
      </c>
      <c r="X2997" s="25">
        <f ca="1">VLOOKUP(CONCATENATE($F2997," ",$G2997),AllocFactorMatrix,(X$4+1),FALSE)*$E3000</f>
        <v>0</v>
      </c>
      <c r="Y2997" s="25">
        <f ca="1">VLOOKUP(CONCATENATE($F2997," ",$G2997),AllocFactorMatrix,(Y$4+1),FALSE)*$E3000</f>
        <v>0</v>
      </c>
      <c r="Z2997" s="25">
        <f t="shared" ca="1" si="1356"/>
        <v>0</v>
      </c>
      <c r="AA2997" s="25">
        <f ca="1">VLOOKUP(CONCATENATE($F2997," ",$G2997),AllocFactorMatrix,(AA$4+1),FALSE)*$E3000</f>
        <v>0</v>
      </c>
      <c r="AB2997" s="25">
        <f ca="1">VLOOKUP(CONCATENATE($F2997," ",$G2997),AllocFactorMatrix,(AB$4+1),FALSE)*$E3000</f>
        <v>0</v>
      </c>
      <c r="AC2997" s="25">
        <f ca="1">VLOOKUP(CONCATENATE($F2997," ",$G2997),AllocFactorMatrix,(AC$4+1),FALSE)*$E3000</f>
        <v>0</v>
      </c>
    </row>
    <row r="2998" spans="4:29" hidden="1" outlineLevel="1">
      <c r="F2998" s="61" t="str">
        <f>F3000</f>
        <v>LABOR_M</v>
      </c>
      <c r="G2998" s="20" t="str">
        <f>$G$13</f>
        <v>ENERGY</v>
      </c>
      <c r="H2998" s="24">
        <f t="shared" ca="1" si="1338"/>
        <v>0</v>
      </c>
      <c r="I2998" s="25">
        <f ca="1">VLOOKUP(CONCATENATE($F2998," ",$G2998),AllocFactorMatrix,(I$4+1),FALSE)*$E3000</f>
        <v>0</v>
      </c>
      <c r="J2998" s="25">
        <f ca="1">VLOOKUP(CONCATENATE($F2998," ",$G2998),AllocFactorMatrix,(J$4+1),FALSE)*$E3000</f>
        <v>0</v>
      </c>
      <c r="K2998" s="25">
        <f ca="1">VLOOKUP(CONCATENATE($F2998," ",$G2998),AllocFactorMatrix,(K$4+1),FALSE)*$E3000</f>
        <v>0</v>
      </c>
      <c r="L2998" s="25">
        <f ca="1">VLOOKUP(CONCATENATE($F2998," ",$G2998),AllocFactorMatrix,(L$4+1),FALSE)*$E3000</f>
        <v>0</v>
      </c>
      <c r="M2998" s="25">
        <f t="shared" ca="1" si="1355"/>
        <v>0</v>
      </c>
      <c r="N2998" s="25">
        <f ca="1">VLOOKUP(CONCATENATE($F2998," ",$G2998),AllocFactorMatrix,(N$4+1),FALSE)*$E3000</f>
        <v>0</v>
      </c>
      <c r="O2998" s="25">
        <f ca="1">VLOOKUP(CONCATENATE($F2998," ",$G2998),AllocFactorMatrix,(O$4+1),FALSE)*$E3000</f>
        <v>0</v>
      </c>
      <c r="P2998" s="25">
        <f ca="1">VLOOKUP(CONCATENATE($F2998," ",$G2998),AllocFactorMatrix,(P$4+1),FALSE)*$E3000</f>
        <v>0</v>
      </c>
      <c r="Q2998" s="25">
        <f ca="1">VLOOKUP(CONCATENATE($F2998," ",$G2998),AllocFactorMatrix,(Q$4+1),FALSE)*$E3000</f>
        <v>0</v>
      </c>
      <c r="R2998" s="25">
        <f t="shared" ca="1" si="1359"/>
        <v>0</v>
      </c>
      <c r="S2998" s="25">
        <f ca="1">VLOOKUP(CONCATENATE($F2998," ",$G2998),AllocFactorMatrix,(S$4+1),FALSE)*$E3000</f>
        <v>0</v>
      </c>
      <c r="T2998" s="25">
        <f ca="1">VLOOKUP(CONCATENATE($F2998," ",$G2998),AllocFactorMatrix,(T$4+1),FALSE)*$E3000</f>
        <v>0</v>
      </c>
      <c r="U2998" s="25">
        <f ca="1">VLOOKUP(CONCATENATE($F2998," ",$G2998),AllocFactorMatrix,(U$4+1),FALSE)*$E3000</f>
        <v>0</v>
      </c>
      <c r="V2998" s="25">
        <f ca="1">VLOOKUP(CONCATENATE($F2998," ",$G2998),AllocFactorMatrix,(V$4+1),FALSE)*$E3000</f>
        <v>0</v>
      </c>
      <c r="W2998" s="25">
        <f t="shared" ca="1" si="1360"/>
        <v>0</v>
      </c>
      <c r="X2998" s="25">
        <f ca="1">VLOOKUP(CONCATENATE($F2998," ",$G2998),AllocFactorMatrix,(X$4+1),FALSE)*$E3000</f>
        <v>0</v>
      </c>
      <c r="Y2998" s="25">
        <f ca="1">VLOOKUP(CONCATENATE($F2998," ",$G2998),AllocFactorMatrix,(Y$4+1),FALSE)*$E3000</f>
        <v>0</v>
      </c>
      <c r="Z2998" s="25">
        <f t="shared" ca="1" si="1356"/>
        <v>0</v>
      </c>
      <c r="AA2998" s="25">
        <f ca="1">VLOOKUP(CONCATENATE($F2998," ",$G2998),AllocFactorMatrix,(AA$4+1),FALSE)*$E3000</f>
        <v>0</v>
      </c>
      <c r="AB2998" s="25">
        <f ca="1">VLOOKUP(CONCATENATE($F2998," ",$G2998),AllocFactorMatrix,(AB$4+1),FALSE)*$E3000</f>
        <v>0</v>
      </c>
      <c r="AC2998" s="25">
        <f ca="1">VLOOKUP(CONCATENATE($F2998," ",$G2998),AllocFactorMatrix,(AC$4+1),FALSE)*$E3000</f>
        <v>0</v>
      </c>
    </row>
    <row r="2999" spans="4:29" hidden="1" outlineLevel="1">
      <c r="F2999" s="61" t="str">
        <f>F3000</f>
        <v>LABOR_M</v>
      </c>
      <c r="G2999" s="20" t="str">
        <f>$G$14</f>
        <v>CUSTOMER</v>
      </c>
      <c r="H2999" s="24">
        <f t="shared" ca="1" si="1338"/>
        <v>0</v>
      </c>
      <c r="I2999" s="25">
        <f ca="1">VLOOKUP(CONCATENATE($F2999," ",$G2999),AllocFactorMatrix,(I$4+1),FALSE)*$E3000</f>
        <v>0</v>
      </c>
      <c r="J2999" s="25">
        <f ca="1">VLOOKUP(CONCATENATE($F2999," ",$G2999),AllocFactorMatrix,(J$4+1),FALSE)*$E3000</f>
        <v>0</v>
      </c>
      <c r="K2999" s="25">
        <f ca="1">VLOOKUP(CONCATENATE($F2999," ",$G2999),AllocFactorMatrix,(K$4+1),FALSE)*$E3000</f>
        <v>0</v>
      </c>
      <c r="L2999" s="25">
        <f ca="1">VLOOKUP(CONCATENATE($F2999," ",$G2999),AllocFactorMatrix,(L$4+1),FALSE)*$E3000</f>
        <v>0</v>
      </c>
      <c r="M2999" s="25">
        <f t="shared" ca="1" si="1355"/>
        <v>0</v>
      </c>
      <c r="N2999" s="25">
        <f ca="1">VLOOKUP(CONCATENATE($F2999," ",$G2999),AllocFactorMatrix,(N$4+1),FALSE)*$E3000</f>
        <v>0</v>
      </c>
      <c r="O2999" s="25">
        <f ca="1">VLOOKUP(CONCATENATE($F2999," ",$G2999),AllocFactorMatrix,(O$4+1),FALSE)*$E3000</f>
        <v>0</v>
      </c>
      <c r="P2999" s="25">
        <f ca="1">VLOOKUP(CONCATENATE($F2999," ",$G2999),AllocFactorMatrix,(P$4+1),FALSE)*$E3000</f>
        <v>0</v>
      </c>
      <c r="Q2999" s="25">
        <f ca="1">VLOOKUP(CONCATENATE($F2999," ",$G2999),AllocFactorMatrix,(Q$4+1),FALSE)*$E3000</f>
        <v>0</v>
      </c>
      <c r="R2999" s="25">
        <f t="shared" ca="1" si="1359"/>
        <v>0</v>
      </c>
      <c r="S2999" s="25">
        <f ca="1">VLOOKUP(CONCATENATE($F2999," ",$G2999),AllocFactorMatrix,(S$4+1),FALSE)*$E3000</f>
        <v>0</v>
      </c>
      <c r="T2999" s="25">
        <f ca="1">VLOOKUP(CONCATENATE($F2999," ",$G2999),AllocFactorMatrix,(T$4+1),FALSE)*$E3000</f>
        <v>0</v>
      </c>
      <c r="U2999" s="25">
        <f ca="1">VLOOKUP(CONCATENATE($F2999," ",$G2999),AllocFactorMatrix,(U$4+1),FALSE)*$E3000</f>
        <v>0</v>
      </c>
      <c r="V2999" s="25">
        <f ca="1">VLOOKUP(CONCATENATE($F2999," ",$G2999),AllocFactorMatrix,(V$4+1),FALSE)*$E3000</f>
        <v>0</v>
      </c>
      <c r="W2999" s="25">
        <f t="shared" ca="1" si="1360"/>
        <v>0</v>
      </c>
      <c r="X2999" s="25">
        <f ca="1">VLOOKUP(CONCATENATE($F2999," ",$G2999),AllocFactorMatrix,(X$4+1),FALSE)*$E3000</f>
        <v>0</v>
      </c>
      <c r="Y2999" s="25">
        <f ca="1">VLOOKUP(CONCATENATE($F2999," ",$G2999),AllocFactorMatrix,(Y$4+1),FALSE)*$E3000</f>
        <v>0</v>
      </c>
      <c r="Z2999" s="25">
        <f t="shared" ca="1" si="1356"/>
        <v>0</v>
      </c>
      <c r="AA2999" s="25">
        <f ca="1">VLOOKUP(CONCATENATE($F2999," ",$G2999),AllocFactorMatrix,(AA$4+1),FALSE)*$E3000</f>
        <v>0</v>
      </c>
      <c r="AB2999" s="25">
        <f ca="1">VLOOKUP(CONCATENATE($F2999," ",$G2999),AllocFactorMatrix,(AB$4+1),FALSE)*$E3000</f>
        <v>0</v>
      </c>
      <c r="AC2999" s="25">
        <f ca="1">VLOOKUP(CONCATENATE($F2999," ",$G2999),AllocFactorMatrix,(AC$4+1),FALSE)*$E3000</f>
        <v>0</v>
      </c>
    </row>
    <row r="3000" spans="4:29" collapsed="1">
      <c r="D3000" s="20" t="s">
        <v>326</v>
      </c>
      <c r="E3000" s="22">
        <v>0</v>
      </c>
      <c r="F3000" s="61" t="s">
        <v>69</v>
      </c>
      <c r="G3000" s="20" t="str">
        <f>$G$15</f>
        <v>TOTAL</v>
      </c>
      <c r="H3000" s="24">
        <f t="shared" ca="1" si="1338"/>
        <v>0</v>
      </c>
      <c r="I3000" s="25">
        <f ca="1">VLOOKUP(CONCATENATE($F3000," ",$G3000),AllocFactorMatrix,(I$4+1),FALSE)*$E3000</f>
        <v>0</v>
      </c>
      <c r="J3000" s="25">
        <f ca="1">VLOOKUP(CONCATENATE($F3000," ",$G3000),AllocFactorMatrix,(J$4+1),FALSE)*$E3000</f>
        <v>0</v>
      </c>
      <c r="K3000" s="25">
        <f ca="1">VLOOKUP(CONCATENATE($F3000," ",$G3000),AllocFactorMatrix,(K$4+1),FALSE)*$E3000</f>
        <v>0</v>
      </c>
      <c r="L3000" s="25">
        <f ca="1">VLOOKUP(CONCATENATE($F3000," ",$G3000),AllocFactorMatrix,(L$4+1),FALSE)*$E3000</f>
        <v>0</v>
      </c>
      <c r="M3000" s="25">
        <f t="shared" ca="1" si="1355"/>
        <v>0</v>
      </c>
      <c r="N3000" s="25">
        <f ca="1">VLOOKUP(CONCATENATE($F3000," ",$G3000),AllocFactorMatrix,(N$4+1),FALSE)*$E3000</f>
        <v>0</v>
      </c>
      <c r="O3000" s="25">
        <f ca="1">VLOOKUP(CONCATENATE($F3000," ",$G3000),AllocFactorMatrix,(O$4+1),FALSE)*$E3000</f>
        <v>0</v>
      </c>
      <c r="P3000" s="25">
        <f ca="1">VLOOKUP(CONCATENATE($F3000," ",$G3000),AllocFactorMatrix,(P$4+1),FALSE)*$E3000</f>
        <v>0</v>
      </c>
      <c r="Q3000" s="25">
        <f ca="1">VLOOKUP(CONCATENATE($F3000," ",$G3000),AllocFactorMatrix,(Q$4+1),FALSE)*$E3000</f>
        <v>0</v>
      </c>
      <c r="R3000" s="25">
        <f t="shared" ca="1" si="1359"/>
        <v>0</v>
      </c>
      <c r="S3000" s="25">
        <f ca="1">VLOOKUP(CONCATENATE($F3000," ",$G3000),AllocFactorMatrix,(S$4+1),FALSE)*$E3000</f>
        <v>0</v>
      </c>
      <c r="T3000" s="25">
        <f ca="1">VLOOKUP(CONCATENATE($F3000," ",$G3000),AllocFactorMatrix,(T$4+1),FALSE)*$E3000</f>
        <v>0</v>
      </c>
      <c r="U3000" s="25">
        <f ca="1">VLOOKUP(CONCATENATE($F3000," ",$G3000),AllocFactorMatrix,(U$4+1),FALSE)*$E3000</f>
        <v>0</v>
      </c>
      <c r="V3000" s="25">
        <f ca="1">VLOOKUP(CONCATENATE($F3000," ",$G3000),AllocFactorMatrix,(V$4+1),FALSE)*$E3000</f>
        <v>0</v>
      </c>
      <c r="W3000" s="25">
        <f t="shared" ca="1" si="1360"/>
        <v>0</v>
      </c>
      <c r="X3000" s="25">
        <f ca="1">VLOOKUP(CONCATENATE($F3000," ",$G3000),AllocFactorMatrix,(X$4+1),FALSE)*$E3000</f>
        <v>0</v>
      </c>
      <c r="Y3000" s="25">
        <f ca="1">VLOOKUP(CONCATENATE($F3000," ",$G3000),AllocFactorMatrix,(Y$4+1),FALSE)*$E3000</f>
        <v>0</v>
      </c>
      <c r="Z3000" s="25">
        <f t="shared" ca="1" si="1356"/>
        <v>0</v>
      </c>
      <c r="AA3000" s="25">
        <f ca="1">VLOOKUP(CONCATENATE($F3000," ",$G3000),AllocFactorMatrix,(AA$4+1),FALSE)*$E3000</f>
        <v>0</v>
      </c>
      <c r="AB3000" s="25">
        <f ca="1">VLOOKUP(CONCATENATE($F3000," ",$G3000),AllocFactorMatrix,(AB$4+1),FALSE)*$E3000</f>
        <v>0</v>
      </c>
      <c r="AC3000" s="25">
        <f ca="1">VLOOKUP(CONCATENATE($F3000," ",$G3000),AllocFactorMatrix,(AC$4+1),FALSE)*$E3000</f>
        <v>0</v>
      </c>
    </row>
    <row r="3001" spans="4:29" hidden="1" outlineLevel="1">
      <c r="F3001" s="61" t="str">
        <f>F3008</f>
        <v>LABOR_M</v>
      </c>
      <c r="G3001" s="20" t="str">
        <f>$G$8</f>
        <v>PRODUCTION</v>
      </c>
      <c r="H3001" s="24">
        <f t="shared" ca="1" si="1338"/>
        <v>0</v>
      </c>
      <c r="I3001" s="25">
        <f ca="1">VLOOKUP(CONCATENATE($F3001," ",$G3001),AllocFactorMatrix,(I$4+1),FALSE)*$E3008</f>
        <v>0</v>
      </c>
      <c r="J3001" s="25">
        <f ca="1">VLOOKUP(CONCATENATE($F3001," ",$G3001),AllocFactorMatrix,(J$4+1),FALSE)*$E3008</f>
        <v>0</v>
      </c>
      <c r="K3001" s="25">
        <f ca="1">VLOOKUP(CONCATENATE($F3001," ",$G3001),AllocFactorMatrix,(K$4+1),FALSE)*$E3008</f>
        <v>0</v>
      </c>
      <c r="L3001" s="25">
        <f ca="1">VLOOKUP(CONCATENATE($F3001," ",$G3001),AllocFactorMatrix,(L$4+1),FALSE)*$E3008</f>
        <v>0</v>
      </c>
      <c r="M3001" s="25">
        <f t="shared" ref="M3001:M3008" ca="1" si="1361">SUBTOTAL(9,J3001:L3001)</f>
        <v>0</v>
      </c>
      <c r="N3001" s="25">
        <f ca="1">VLOOKUP(CONCATENATE($F3001," ",$G3001),AllocFactorMatrix,(N$4+1),FALSE)*$E3008</f>
        <v>0</v>
      </c>
      <c r="O3001" s="25">
        <f ca="1">VLOOKUP(CONCATENATE($F3001," ",$G3001),AllocFactorMatrix,(O$4+1),FALSE)*$E3008</f>
        <v>0</v>
      </c>
      <c r="P3001" s="25">
        <f ca="1">VLOOKUP(CONCATENATE($F3001," ",$G3001),AllocFactorMatrix,(P$4+1),FALSE)*$E3008</f>
        <v>0</v>
      </c>
      <c r="Q3001" s="25">
        <f ca="1">VLOOKUP(CONCATENATE($F3001," ",$G3001),AllocFactorMatrix,(Q$4+1),FALSE)*$E3008</f>
        <v>0</v>
      </c>
      <c r="R3001" s="25">
        <f ca="1">SUBTOTAL(9,N3001:Q3001)</f>
        <v>0</v>
      </c>
      <c r="S3001" s="25">
        <f ca="1">VLOOKUP(CONCATENATE($F3001," ",$G3001),AllocFactorMatrix,(S$4+1),FALSE)*$E3008</f>
        <v>0</v>
      </c>
      <c r="T3001" s="25">
        <f ca="1">VLOOKUP(CONCATENATE($F3001," ",$G3001),AllocFactorMatrix,(T$4+1),FALSE)*$E3008</f>
        <v>0</v>
      </c>
      <c r="U3001" s="25">
        <f ca="1">VLOOKUP(CONCATENATE($F3001," ",$G3001),AllocFactorMatrix,(U$4+1),FALSE)*$E3008</f>
        <v>0</v>
      </c>
      <c r="V3001" s="25">
        <f ca="1">VLOOKUP(CONCATENATE($F3001," ",$G3001),AllocFactorMatrix,(V$4+1),FALSE)*$E3008</f>
        <v>0</v>
      </c>
      <c r="W3001" s="25">
        <f ca="1">SUBTOTAL(9,S3001:V3001)</f>
        <v>0</v>
      </c>
      <c r="X3001" s="25">
        <f ca="1">VLOOKUP(CONCATENATE($F3001," ",$G3001),AllocFactorMatrix,(X$4+1),FALSE)*$E3008</f>
        <v>0</v>
      </c>
      <c r="Y3001" s="25">
        <f ca="1">VLOOKUP(CONCATENATE($F3001," ",$G3001),AllocFactorMatrix,(Y$4+1),FALSE)*$E3008</f>
        <v>0</v>
      </c>
      <c r="Z3001" s="25">
        <f t="shared" ref="Z3001:Z3008" ca="1" si="1362">SUBTOTAL(9,X3001:Y3001)</f>
        <v>0</v>
      </c>
      <c r="AA3001" s="25">
        <f ca="1">VLOOKUP(CONCATENATE($F3001," ",$G3001),AllocFactorMatrix,(AA$4+1),FALSE)*$E3008</f>
        <v>0</v>
      </c>
      <c r="AB3001" s="25">
        <f ca="1">VLOOKUP(CONCATENATE($F3001," ",$G3001),AllocFactorMatrix,(AB$4+1),FALSE)*$E3008</f>
        <v>0</v>
      </c>
      <c r="AC3001" s="25">
        <f ca="1">VLOOKUP(CONCATENATE($F3001," ",$G3001),AllocFactorMatrix,(AC$4+1),FALSE)*$E3008</f>
        <v>0</v>
      </c>
    </row>
    <row r="3002" spans="4:29" hidden="1" outlineLevel="1">
      <c r="F3002" s="61" t="str">
        <f>F3008</f>
        <v>LABOR_M</v>
      </c>
      <c r="G3002" s="20" t="str">
        <f>$G$9</f>
        <v>BULKTRAN</v>
      </c>
      <c r="H3002" s="24">
        <f t="shared" ca="1" si="1338"/>
        <v>0</v>
      </c>
      <c r="I3002" s="25">
        <f ca="1">VLOOKUP(CONCATENATE($F3002," ",$G3002),AllocFactorMatrix,(I$4+1),FALSE)*$E3008</f>
        <v>0</v>
      </c>
      <c r="J3002" s="25">
        <f ca="1">VLOOKUP(CONCATENATE($F3002," ",$G3002),AllocFactorMatrix,(J$4+1),FALSE)*$E3008</f>
        <v>0</v>
      </c>
      <c r="K3002" s="25">
        <f ca="1">VLOOKUP(CONCATENATE($F3002," ",$G3002),AllocFactorMatrix,(K$4+1),FALSE)*$E3008</f>
        <v>0</v>
      </c>
      <c r="L3002" s="25">
        <f ca="1">VLOOKUP(CONCATENATE($F3002," ",$G3002),AllocFactorMatrix,(L$4+1),FALSE)*$E3008</f>
        <v>0</v>
      </c>
      <c r="M3002" s="25">
        <f t="shared" ca="1" si="1361"/>
        <v>0</v>
      </c>
      <c r="N3002" s="25">
        <f ca="1">VLOOKUP(CONCATENATE($F3002," ",$G3002),AllocFactorMatrix,(N$4+1),FALSE)*$E3008</f>
        <v>0</v>
      </c>
      <c r="O3002" s="25">
        <f ca="1">VLOOKUP(CONCATENATE($F3002," ",$G3002),AllocFactorMatrix,(O$4+1),FALSE)*$E3008</f>
        <v>0</v>
      </c>
      <c r="P3002" s="25">
        <f ca="1">VLOOKUP(CONCATENATE($F3002," ",$G3002),AllocFactorMatrix,(P$4+1),FALSE)*$E3008</f>
        <v>0</v>
      </c>
      <c r="Q3002" s="25">
        <f ca="1">VLOOKUP(CONCATENATE($F3002," ",$G3002),AllocFactorMatrix,(Q$4+1),FALSE)*$E3008</f>
        <v>0</v>
      </c>
      <c r="R3002" s="25">
        <f t="shared" ref="R3002:R3008" ca="1" si="1363">SUBTOTAL(9,N3002:Q3002)</f>
        <v>0</v>
      </c>
      <c r="S3002" s="25">
        <f ca="1">VLOOKUP(CONCATENATE($F3002," ",$G3002),AllocFactorMatrix,(S$4+1),FALSE)*$E3008</f>
        <v>0</v>
      </c>
      <c r="T3002" s="25">
        <f ca="1">VLOOKUP(CONCATENATE($F3002," ",$G3002),AllocFactorMatrix,(T$4+1),FALSE)*$E3008</f>
        <v>0</v>
      </c>
      <c r="U3002" s="25">
        <f ca="1">VLOOKUP(CONCATENATE($F3002," ",$G3002),AllocFactorMatrix,(U$4+1),FALSE)*$E3008</f>
        <v>0</v>
      </c>
      <c r="V3002" s="25">
        <f ca="1">VLOOKUP(CONCATENATE($F3002," ",$G3002),AllocFactorMatrix,(V$4+1),FALSE)*$E3008</f>
        <v>0</v>
      </c>
      <c r="W3002" s="25">
        <f t="shared" ref="W3002:W3008" ca="1" si="1364">SUBTOTAL(9,S3002:V3002)</f>
        <v>0</v>
      </c>
      <c r="X3002" s="25">
        <f ca="1">VLOOKUP(CONCATENATE($F3002," ",$G3002),AllocFactorMatrix,(X$4+1),FALSE)*$E3008</f>
        <v>0</v>
      </c>
      <c r="Y3002" s="25">
        <f ca="1">VLOOKUP(CONCATENATE($F3002," ",$G3002),AllocFactorMatrix,(Y$4+1),FALSE)*$E3008</f>
        <v>0</v>
      </c>
      <c r="Z3002" s="25">
        <f t="shared" ca="1" si="1362"/>
        <v>0</v>
      </c>
      <c r="AA3002" s="25">
        <f ca="1">VLOOKUP(CONCATENATE($F3002," ",$G3002),AllocFactorMatrix,(AA$4+1),FALSE)*$E3008</f>
        <v>0</v>
      </c>
      <c r="AB3002" s="25">
        <f ca="1">VLOOKUP(CONCATENATE($F3002," ",$G3002),AllocFactorMatrix,(AB$4+1),FALSE)*$E3008</f>
        <v>0</v>
      </c>
      <c r="AC3002" s="25">
        <f ca="1">VLOOKUP(CONCATENATE($F3002," ",$G3002),AllocFactorMatrix,(AC$4+1),FALSE)*$E3008</f>
        <v>0</v>
      </c>
    </row>
    <row r="3003" spans="4:29" hidden="1" outlineLevel="1">
      <c r="F3003" s="61" t="str">
        <f>F3008</f>
        <v>LABOR_M</v>
      </c>
      <c r="G3003" s="20" t="str">
        <f>$G$10</f>
        <v>SUBTRAN</v>
      </c>
      <c r="H3003" s="24">
        <f t="shared" ca="1" si="1338"/>
        <v>0</v>
      </c>
      <c r="I3003" s="25">
        <f ca="1">VLOOKUP(CONCATENATE($F3003," ",$G3003),AllocFactorMatrix,(I$4+1),FALSE)*$E3008</f>
        <v>0</v>
      </c>
      <c r="J3003" s="25">
        <f ca="1">VLOOKUP(CONCATENATE($F3003," ",$G3003),AllocFactorMatrix,(J$4+1),FALSE)*$E3008</f>
        <v>0</v>
      </c>
      <c r="K3003" s="25">
        <f ca="1">VLOOKUP(CONCATENATE($F3003," ",$G3003),AllocFactorMatrix,(K$4+1),FALSE)*$E3008</f>
        <v>0</v>
      </c>
      <c r="L3003" s="25">
        <f ca="1">VLOOKUP(CONCATENATE($F3003," ",$G3003),AllocFactorMatrix,(L$4+1),FALSE)*$E3008</f>
        <v>0</v>
      </c>
      <c r="M3003" s="25">
        <f t="shared" ca="1" si="1361"/>
        <v>0</v>
      </c>
      <c r="N3003" s="25">
        <f ca="1">VLOOKUP(CONCATENATE($F3003," ",$G3003),AllocFactorMatrix,(N$4+1),FALSE)*$E3008</f>
        <v>0</v>
      </c>
      <c r="O3003" s="25">
        <f ca="1">VLOOKUP(CONCATENATE($F3003," ",$G3003),AllocFactorMatrix,(O$4+1),FALSE)*$E3008</f>
        <v>0</v>
      </c>
      <c r="P3003" s="25">
        <f ca="1">VLOOKUP(CONCATENATE($F3003," ",$G3003),AllocFactorMatrix,(P$4+1),FALSE)*$E3008</f>
        <v>0</v>
      </c>
      <c r="Q3003" s="25">
        <f ca="1">VLOOKUP(CONCATENATE($F3003," ",$G3003),AllocFactorMatrix,(Q$4+1),FALSE)*$E3008</f>
        <v>0</v>
      </c>
      <c r="R3003" s="25">
        <f t="shared" ca="1" si="1363"/>
        <v>0</v>
      </c>
      <c r="S3003" s="25">
        <f ca="1">VLOOKUP(CONCATENATE($F3003," ",$G3003),AllocFactorMatrix,(S$4+1),FALSE)*$E3008</f>
        <v>0</v>
      </c>
      <c r="T3003" s="25">
        <f ca="1">VLOOKUP(CONCATENATE($F3003," ",$G3003),AllocFactorMatrix,(T$4+1),FALSE)*$E3008</f>
        <v>0</v>
      </c>
      <c r="U3003" s="25">
        <f ca="1">VLOOKUP(CONCATENATE($F3003," ",$G3003),AllocFactorMatrix,(U$4+1),FALSE)*$E3008</f>
        <v>0</v>
      </c>
      <c r="V3003" s="25">
        <f ca="1">VLOOKUP(CONCATENATE($F3003," ",$G3003),AllocFactorMatrix,(V$4+1),FALSE)*$E3008</f>
        <v>0</v>
      </c>
      <c r="W3003" s="25">
        <f t="shared" ca="1" si="1364"/>
        <v>0</v>
      </c>
      <c r="X3003" s="25">
        <f ca="1">VLOOKUP(CONCATENATE($F3003," ",$G3003),AllocFactorMatrix,(X$4+1),FALSE)*$E3008</f>
        <v>0</v>
      </c>
      <c r="Y3003" s="25">
        <f ca="1">VLOOKUP(CONCATENATE($F3003," ",$G3003),AllocFactorMatrix,(Y$4+1),FALSE)*$E3008</f>
        <v>0</v>
      </c>
      <c r="Z3003" s="25">
        <f t="shared" ca="1" si="1362"/>
        <v>0</v>
      </c>
      <c r="AA3003" s="25">
        <f ca="1">VLOOKUP(CONCATENATE($F3003," ",$G3003),AllocFactorMatrix,(AA$4+1),FALSE)*$E3008</f>
        <v>0</v>
      </c>
      <c r="AB3003" s="25">
        <f ca="1">VLOOKUP(CONCATENATE($F3003," ",$G3003),AllocFactorMatrix,(AB$4+1),FALSE)*$E3008</f>
        <v>0</v>
      </c>
      <c r="AC3003" s="25">
        <f ca="1">VLOOKUP(CONCATENATE($F3003," ",$G3003),AllocFactorMatrix,(AC$4+1),FALSE)*$E3008</f>
        <v>0</v>
      </c>
    </row>
    <row r="3004" spans="4:29" hidden="1" outlineLevel="1">
      <c r="F3004" s="61" t="str">
        <f>F3008</f>
        <v>LABOR_M</v>
      </c>
      <c r="G3004" s="20" t="str">
        <f>$G$11</f>
        <v>DISTPRI</v>
      </c>
      <c r="H3004" s="24">
        <f t="shared" ca="1" si="1338"/>
        <v>0</v>
      </c>
      <c r="I3004" s="25">
        <f ca="1">VLOOKUP(CONCATENATE($F3004," ",$G3004),AllocFactorMatrix,(I$4+1),FALSE)*$E3008</f>
        <v>0</v>
      </c>
      <c r="J3004" s="25">
        <f ca="1">VLOOKUP(CONCATENATE($F3004," ",$G3004),AllocFactorMatrix,(J$4+1),FALSE)*$E3008</f>
        <v>0</v>
      </c>
      <c r="K3004" s="25">
        <f ca="1">VLOOKUP(CONCATENATE($F3004," ",$G3004),AllocFactorMatrix,(K$4+1),FALSE)*$E3008</f>
        <v>0</v>
      </c>
      <c r="L3004" s="25">
        <f ca="1">VLOOKUP(CONCATENATE($F3004," ",$G3004),AllocFactorMatrix,(L$4+1),FALSE)*$E3008</f>
        <v>0</v>
      </c>
      <c r="M3004" s="25">
        <f t="shared" ca="1" si="1361"/>
        <v>0</v>
      </c>
      <c r="N3004" s="25">
        <f ca="1">VLOOKUP(CONCATENATE($F3004," ",$G3004),AllocFactorMatrix,(N$4+1),FALSE)*$E3008</f>
        <v>0</v>
      </c>
      <c r="O3004" s="25">
        <f ca="1">VLOOKUP(CONCATENATE($F3004," ",$G3004),AllocFactorMatrix,(O$4+1),FALSE)*$E3008</f>
        <v>0</v>
      </c>
      <c r="P3004" s="25">
        <f ca="1">VLOOKUP(CONCATENATE($F3004," ",$G3004),AllocFactorMatrix,(P$4+1),FALSE)*$E3008</f>
        <v>0</v>
      </c>
      <c r="Q3004" s="25">
        <f ca="1">VLOOKUP(CONCATENATE($F3004," ",$G3004),AllocFactorMatrix,(Q$4+1),FALSE)*$E3008</f>
        <v>0</v>
      </c>
      <c r="R3004" s="25">
        <f t="shared" ca="1" si="1363"/>
        <v>0</v>
      </c>
      <c r="S3004" s="25">
        <f ca="1">VLOOKUP(CONCATENATE($F3004," ",$G3004),AllocFactorMatrix,(S$4+1),FALSE)*$E3008</f>
        <v>0</v>
      </c>
      <c r="T3004" s="25">
        <f ca="1">VLOOKUP(CONCATENATE($F3004," ",$G3004),AllocFactorMatrix,(T$4+1),FALSE)*$E3008</f>
        <v>0</v>
      </c>
      <c r="U3004" s="25">
        <f ca="1">VLOOKUP(CONCATENATE($F3004," ",$G3004),AllocFactorMatrix,(U$4+1),FALSE)*$E3008</f>
        <v>0</v>
      </c>
      <c r="V3004" s="25">
        <f ca="1">VLOOKUP(CONCATENATE($F3004," ",$G3004),AllocFactorMatrix,(V$4+1),FALSE)*$E3008</f>
        <v>0</v>
      </c>
      <c r="W3004" s="25">
        <f t="shared" ca="1" si="1364"/>
        <v>0</v>
      </c>
      <c r="X3004" s="25">
        <f ca="1">VLOOKUP(CONCATENATE($F3004," ",$G3004),AllocFactorMatrix,(X$4+1),FALSE)*$E3008</f>
        <v>0</v>
      </c>
      <c r="Y3004" s="25">
        <f ca="1">VLOOKUP(CONCATENATE($F3004," ",$G3004),AllocFactorMatrix,(Y$4+1),FALSE)*$E3008</f>
        <v>0</v>
      </c>
      <c r="Z3004" s="25">
        <f t="shared" ca="1" si="1362"/>
        <v>0</v>
      </c>
      <c r="AA3004" s="25">
        <f ca="1">VLOOKUP(CONCATENATE($F3004," ",$G3004),AllocFactorMatrix,(AA$4+1),FALSE)*$E3008</f>
        <v>0</v>
      </c>
      <c r="AB3004" s="25">
        <f ca="1">VLOOKUP(CONCATENATE($F3004," ",$G3004),AllocFactorMatrix,(AB$4+1),FALSE)*$E3008</f>
        <v>0</v>
      </c>
      <c r="AC3004" s="25">
        <f ca="1">VLOOKUP(CONCATENATE($F3004," ",$G3004),AllocFactorMatrix,(AC$4+1),FALSE)*$E3008</f>
        <v>0</v>
      </c>
    </row>
    <row r="3005" spans="4:29" hidden="1" outlineLevel="1">
      <c r="F3005" s="61" t="str">
        <f>F3008</f>
        <v>LABOR_M</v>
      </c>
      <c r="G3005" s="20" t="str">
        <f>$G$12</f>
        <v>DISTSEC</v>
      </c>
      <c r="H3005" s="24">
        <f t="shared" ca="1" si="1338"/>
        <v>0</v>
      </c>
      <c r="I3005" s="25">
        <f ca="1">VLOOKUP(CONCATENATE($F3005," ",$G3005),AllocFactorMatrix,(I$4+1),FALSE)*$E3008</f>
        <v>0</v>
      </c>
      <c r="J3005" s="25">
        <f ca="1">VLOOKUP(CONCATENATE($F3005," ",$G3005),AllocFactorMatrix,(J$4+1),FALSE)*$E3008</f>
        <v>0</v>
      </c>
      <c r="K3005" s="25">
        <f ca="1">VLOOKUP(CONCATENATE($F3005," ",$G3005),AllocFactorMatrix,(K$4+1),FALSE)*$E3008</f>
        <v>0</v>
      </c>
      <c r="L3005" s="25">
        <f ca="1">VLOOKUP(CONCATENATE($F3005," ",$G3005),AllocFactorMatrix,(L$4+1),FALSE)*$E3008</f>
        <v>0</v>
      </c>
      <c r="M3005" s="25">
        <f t="shared" ca="1" si="1361"/>
        <v>0</v>
      </c>
      <c r="N3005" s="25">
        <f ca="1">VLOOKUP(CONCATENATE($F3005," ",$G3005),AllocFactorMatrix,(N$4+1),FALSE)*$E3008</f>
        <v>0</v>
      </c>
      <c r="O3005" s="25">
        <f ca="1">VLOOKUP(CONCATENATE($F3005," ",$G3005),AllocFactorMatrix,(O$4+1),FALSE)*$E3008</f>
        <v>0</v>
      </c>
      <c r="P3005" s="25">
        <f ca="1">VLOOKUP(CONCATENATE($F3005," ",$G3005),AllocFactorMatrix,(P$4+1),FALSE)*$E3008</f>
        <v>0</v>
      </c>
      <c r="Q3005" s="25">
        <f ca="1">VLOOKUP(CONCATENATE($F3005," ",$G3005),AllocFactorMatrix,(Q$4+1),FALSE)*$E3008</f>
        <v>0</v>
      </c>
      <c r="R3005" s="25">
        <f t="shared" ca="1" si="1363"/>
        <v>0</v>
      </c>
      <c r="S3005" s="25">
        <f ca="1">VLOOKUP(CONCATENATE($F3005," ",$G3005),AllocFactorMatrix,(S$4+1),FALSE)*$E3008</f>
        <v>0</v>
      </c>
      <c r="T3005" s="25">
        <f ca="1">VLOOKUP(CONCATENATE($F3005," ",$G3005),AllocFactorMatrix,(T$4+1),FALSE)*$E3008</f>
        <v>0</v>
      </c>
      <c r="U3005" s="25">
        <f ca="1">VLOOKUP(CONCATENATE($F3005," ",$G3005),AllocFactorMatrix,(U$4+1),FALSE)*$E3008</f>
        <v>0</v>
      </c>
      <c r="V3005" s="25">
        <f ca="1">VLOOKUP(CONCATENATE($F3005," ",$G3005),AllocFactorMatrix,(V$4+1),FALSE)*$E3008</f>
        <v>0</v>
      </c>
      <c r="W3005" s="25">
        <f t="shared" ca="1" si="1364"/>
        <v>0</v>
      </c>
      <c r="X3005" s="25">
        <f ca="1">VLOOKUP(CONCATENATE($F3005," ",$G3005),AllocFactorMatrix,(X$4+1),FALSE)*$E3008</f>
        <v>0</v>
      </c>
      <c r="Y3005" s="25">
        <f ca="1">VLOOKUP(CONCATENATE($F3005," ",$G3005),AllocFactorMatrix,(Y$4+1),FALSE)*$E3008</f>
        <v>0</v>
      </c>
      <c r="Z3005" s="25">
        <f t="shared" ca="1" si="1362"/>
        <v>0</v>
      </c>
      <c r="AA3005" s="25">
        <f ca="1">VLOOKUP(CONCATENATE($F3005," ",$G3005),AllocFactorMatrix,(AA$4+1),FALSE)*$E3008</f>
        <v>0</v>
      </c>
      <c r="AB3005" s="25">
        <f ca="1">VLOOKUP(CONCATENATE($F3005," ",$G3005),AllocFactorMatrix,(AB$4+1),FALSE)*$E3008</f>
        <v>0</v>
      </c>
      <c r="AC3005" s="25">
        <f ca="1">VLOOKUP(CONCATENATE($F3005," ",$G3005),AllocFactorMatrix,(AC$4+1),FALSE)*$E3008</f>
        <v>0</v>
      </c>
    </row>
    <row r="3006" spans="4:29" hidden="1" outlineLevel="1">
      <c r="F3006" s="61" t="str">
        <f>F3008</f>
        <v>LABOR_M</v>
      </c>
      <c r="G3006" s="20" t="str">
        <f>$G$13</f>
        <v>ENERGY</v>
      </c>
      <c r="H3006" s="24">
        <f t="shared" ca="1" si="1338"/>
        <v>0</v>
      </c>
      <c r="I3006" s="25">
        <f ca="1">VLOOKUP(CONCATENATE($F3006," ",$G3006),AllocFactorMatrix,(I$4+1),FALSE)*$E3008</f>
        <v>0</v>
      </c>
      <c r="J3006" s="25">
        <f ca="1">VLOOKUP(CONCATENATE($F3006," ",$G3006),AllocFactorMatrix,(J$4+1),FALSE)*$E3008</f>
        <v>0</v>
      </c>
      <c r="K3006" s="25">
        <f ca="1">VLOOKUP(CONCATENATE($F3006," ",$G3006),AllocFactorMatrix,(K$4+1),FALSE)*$E3008</f>
        <v>0</v>
      </c>
      <c r="L3006" s="25">
        <f ca="1">VLOOKUP(CONCATENATE($F3006," ",$G3006),AllocFactorMatrix,(L$4+1),FALSE)*$E3008</f>
        <v>0</v>
      </c>
      <c r="M3006" s="25">
        <f t="shared" ca="1" si="1361"/>
        <v>0</v>
      </c>
      <c r="N3006" s="25">
        <f ca="1">VLOOKUP(CONCATENATE($F3006," ",$G3006),AllocFactorMatrix,(N$4+1),FALSE)*$E3008</f>
        <v>0</v>
      </c>
      <c r="O3006" s="25">
        <f ca="1">VLOOKUP(CONCATENATE($F3006," ",$G3006),AllocFactorMatrix,(O$4+1),FALSE)*$E3008</f>
        <v>0</v>
      </c>
      <c r="P3006" s="25">
        <f ca="1">VLOOKUP(CONCATENATE($F3006," ",$G3006),AllocFactorMatrix,(P$4+1),FALSE)*$E3008</f>
        <v>0</v>
      </c>
      <c r="Q3006" s="25">
        <f ca="1">VLOOKUP(CONCATENATE($F3006," ",$G3006),AllocFactorMatrix,(Q$4+1),FALSE)*$E3008</f>
        <v>0</v>
      </c>
      <c r="R3006" s="25">
        <f t="shared" ca="1" si="1363"/>
        <v>0</v>
      </c>
      <c r="S3006" s="25">
        <f ca="1">VLOOKUP(CONCATENATE($F3006," ",$G3006),AllocFactorMatrix,(S$4+1),FALSE)*$E3008</f>
        <v>0</v>
      </c>
      <c r="T3006" s="25">
        <f ca="1">VLOOKUP(CONCATENATE($F3006," ",$G3006),AllocFactorMatrix,(T$4+1),FALSE)*$E3008</f>
        <v>0</v>
      </c>
      <c r="U3006" s="25">
        <f ca="1">VLOOKUP(CONCATENATE($F3006," ",$G3006),AllocFactorMatrix,(U$4+1),FALSE)*$E3008</f>
        <v>0</v>
      </c>
      <c r="V3006" s="25">
        <f ca="1">VLOOKUP(CONCATENATE($F3006," ",$G3006),AllocFactorMatrix,(V$4+1),FALSE)*$E3008</f>
        <v>0</v>
      </c>
      <c r="W3006" s="25">
        <f t="shared" ca="1" si="1364"/>
        <v>0</v>
      </c>
      <c r="X3006" s="25">
        <f ca="1">VLOOKUP(CONCATENATE($F3006," ",$G3006),AllocFactorMatrix,(X$4+1),FALSE)*$E3008</f>
        <v>0</v>
      </c>
      <c r="Y3006" s="25">
        <f ca="1">VLOOKUP(CONCATENATE($F3006," ",$G3006),AllocFactorMatrix,(Y$4+1),FALSE)*$E3008</f>
        <v>0</v>
      </c>
      <c r="Z3006" s="25">
        <f t="shared" ca="1" si="1362"/>
        <v>0</v>
      </c>
      <c r="AA3006" s="25">
        <f ca="1">VLOOKUP(CONCATENATE($F3006," ",$G3006),AllocFactorMatrix,(AA$4+1),FALSE)*$E3008</f>
        <v>0</v>
      </c>
      <c r="AB3006" s="25">
        <f ca="1">VLOOKUP(CONCATENATE($F3006," ",$G3006),AllocFactorMatrix,(AB$4+1),FALSE)*$E3008</f>
        <v>0</v>
      </c>
      <c r="AC3006" s="25">
        <f ca="1">VLOOKUP(CONCATENATE($F3006," ",$G3006),AllocFactorMatrix,(AC$4+1),FALSE)*$E3008</f>
        <v>0</v>
      </c>
    </row>
    <row r="3007" spans="4:29" hidden="1" outlineLevel="1">
      <c r="F3007" s="61" t="str">
        <f>F3008</f>
        <v>LABOR_M</v>
      </c>
      <c r="G3007" s="20" t="str">
        <f>$G$14</f>
        <v>CUSTOMER</v>
      </c>
      <c r="H3007" s="24">
        <f t="shared" ca="1" si="1338"/>
        <v>0</v>
      </c>
      <c r="I3007" s="25">
        <f ca="1">VLOOKUP(CONCATENATE($F3007," ",$G3007),AllocFactorMatrix,(I$4+1),FALSE)*$E3008</f>
        <v>0</v>
      </c>
      <c r="J3007" s="25">
        <f ca="1">VLOOKUP(CONCATENATE($F3007," ",$G3007),AllocFactorMatrix,(J$4+1),FALSE)*$E3008</f>
        <v>0</v>
      </c>
      <c r="K3007" s="25">
        <f ca="1">VLOOKUP(CONCATENATE($F3007," ",$G3007),AllocFactorMatrix,(K$4+1),FALSE)*$E3008</f>
        <v>0</v>
      </c>
      <c r="L3007" s="25">
        <f ca="1">VLOOKUP(CONCATENATE($F3007," ",$G3007),AllocFactorMatrix,(L$4+1),FALSE)*$E3008</f>
        <v>0</v>
      </c>
      <c r="M3007" s="25">
        <f t="shared" ca="1" si="1361"/>
        <v>0</v>
      </c>
      <c r="N3007" s="25">
        <f ca="1">VLOOKUP(CONCATENATE($F3007," ",$G3007),AllocFactorMatrix,(N$4+1),FALSE)*$E3008</f>
        <v>0</v>
      </c>
      <c r="O3007" s="25">
        <f ca="1">VLOOKUP(CONCATENATE($F3007," ",$G3007),AllocFactorMatrix,(O$4+1),FALSE)*$E3008</f>
        <v>0</v>
      </c>
      <c r="P3007" s="25">
        <f ca="1">VLOOKUP(CONCATENATE($F3007," ",$G3007),AllocFactorMatrix,(P$4+1),FALSE)*$E3008</f>
        <v>0</v>
      </c>
      <c r="Q3007" s="25">
        <f ca="1">VLOOKUP(CONCATENATE($F3007," ",$G3007),AllocFactorMatrix,(Q$4+1),FALSE)*$E3008</f>
        <v>0</v>
      </c>
      <c r="R3007" s="25">
        <f t="shared" ca="1" si="1363"/>
        <v>0</v>
      </c>
      <c r="S3007" s="25">
        <f ca="1">VLOOKUP(CONCATENATE($F3007," ",$G3007),AllocFactorMatrix,(S$4+1),FALSE)*$E3008</f>
        <v>0</v>
      </c>
      <c r="T3007" s="25">
        <f ca="1">VLOOKUP(CONCATENATE($F3007," ",$G3007),AllocFactorMatrix,(T$4+1),FALSE)*$E3008</f>
        <v>0</v>
      </c>
      <c r="U3007" s="25">
        <f ca="1">VLOOKUP(CONCATENATE($F3007," ",$G3007),AllocFactorMatrix,(U$4+1),FALSE)*$E3008</f>
        <v>0</v>
      </c>
      <c r="V3007" s="25">
        <f ca="1">VLOOKUP(CONCATENATE($F3007," ",$G3007),AllocFactorMatrix,(V$4+1),FALSE)*$E3008</f>
        <v>0</v>
      </c>
      <c r="W3007" s="25">
        <f t="shared" ca="1" si="1364"/>
        <v>0</v>
      </c>
      <c r="X3007" s="25">
        <f ca="1">VLOOKUP(CONCATENATE($F3007," ",$G3007),AllocFactorMatrix,(X$4+1),FALSE)*$E3008</f>
        <v>0</v>
      </c>
      <c r="Y3007" s="25">
        <f ca="1">VLOOKUP(CONCATENATE($F3007," ",$G3007),AllocFactorMatrix,(Y$4+1),FALSE)*$E3008</f>
        <v>0</v>
      </c>
      <c r="Z3007" s="25">
        <f t="shared" ca="1" si="1362"/>
        <v>0</v>
      </c>
      <c r="AA3007" s="25">
        <f ca="1">VLOOKUP(CONCATENATE($F3007," ",$G3007),AllocFactorMatrix,(AA$4+1),FALSE)*$E3008</f>
        <v>0</v>
      </c>
      <c r="AB3007" s="25">
        <f ca="1">VLOOKUP(CONCATENATE($F3007," ",$G3007),AllocFactorMatrix,(AB$4+1),FALSE)*$E3008</f>
        <v>0</v>
      </c>
      <c r="AC3007" s="25">
        <f ca="1">VLOOKUP(CONCATENATE($F3007," ",$G3007),AllocFactorMatrix,(AC$4+1),FALSE)*$E3008</f>
        <v>0</v>
      </c>
    </row>
    <row r="3008" spans="4:29" collapsed="1">
      <c r="D3008" s="20" t="s">
        <v>327</v>
      </c>
      <c r="E3008" s="22">
        <v>0</v>
      </c>
      <c r="F3008" s="61" t="s">
        <v>69</v>
      </c>
      <c r="G3008" s="20" t="str">
        <f>$G$15</f>
        <v>TOTAL</v>
      </c>
      <c r="H3008" s="24">
        <f t="shared" ca="1" si="1338"/>
        <v>0</v>
      </c>
      <c r="I3008" s="25">
        <f ca="1">VLOOKUP(CONCATENATE($F3008," ",$G3008),AllocFactorMatrix,(I$4+1),FALSE)*$E3008</f>
        <v>0</v>
      </c>
      <c r="J3008" s="25">
        <f ca="1">VLOOKUP(CONCATENATE($F3008," ",$G3008),AllocFactorMatrix,(J$4+1),FALSE)*$E3008</f>
        <v>0</v>
      </c>
      <c r="K3008" s="25">
        <f ca="1">VLOOKUP(CONCATENATE($F3008," ",$G3008),AllocFactorMatrix,(K$4+1),FALSE)*$E3008</f>
        <v>0</v>
      </c>
      <c r="L3008" s="25">
        <f ca="1">VLOOKUP(CONCATENATE($F3008," ",$G3008),AllocFactorMatrix,(L$4+1),FALSE)*$E3008</f>
        <v>0</v>
      </c>
      <c r="M3008" s="25">
        <f t="shared" ca="1" si="1361"/>
        <v>0</v>
      </c>
      <c r="N3008" s="25">
        <f ca="1">VLOOKUP(CONCATENATE($F3008," ",$G3008),AllocFactorMatrix,(N$4+1),FALSE)*$E3008</f>
        <v>0</v>
      </c>
      <c r="O3008" s="25">
        <f ca="1">VLOOKUP(CONCATENATE($F3008," ",$G3008),AllocFactorMatrix,(O$4+1),FALSE)*$E3008</f>
        <v>0</v>
      </c>
      <c r="P3008" s="25">
        <f ca="1">VLOOKUP(CONCATENATE($F3008," ",$G3008),AllocFactorMatrix,(P$4+1),FALSE)*$E3008</f>
        <v>0</v>
      </c>
      <c r="Q3008" s="25">
        <f ca="1">VLOOKUP(CONCATENATE($F3008," ",$G3008),AllocFactorMatrix,(Q$4+1),FALSE)*$E3008</f>
        <v>0</v>
      </c>
      <c r="R3008" s="25">
        <f t="shared" ca="1" si="1363"/>
        <v>0</v>
      </c>
      <c r="S3008" s="25">
        <f ca="1">VLOOKUP(CONCATENATE($F3008," ",$G3008),AllocFactorMatrix,(S$4+1),FALSE)*$E3008</f>
        <v>0</v>
      </c>
      <c r="T3008" s="25">
        <f ca="1">VLOOKUP(CONCATENATE($F3008," ",$G3008),AllocFactorMatrix,(T$4+1),FALSE)*$E3008</f>
        <v>0</v>
      </c>
      <c r="U3008" s="25">
        <f ca="1">VLOOKUP(CONCATENATE($F3008," ",$G3008),AllocFactorMatrix,(U$4+1),FALSE)*$E3008</f>
        <v>0</v>
      </c>
      <c r="V3008" s="25">
        <f ca="1">VLOOKUP(CONCATENATE($F3008," ",$G3008),AllocFactorMatrix,(V$4+1),FALSE)*$E3008</f>
        <v>0</v>
      </c>
      <c r="W3008" s="25">
        <f t="shared" ca="1" si="1364"/>
        <v>0</v>
      </c>
      <c r="X3008" s="25">
        <f ca="1">VLOOKUP(CONCATENATE($F3008," ",$G3008),AllocFactorMatrix,(X$4+1),FALSE)*$E3008</f>
        <v>0</v>
      </c>
      <c r="Y3008" s="25">
        <f ca="1">VLOOKUP(CONCATENATE($F3008," ",$G3008),AllocFactorMatrix,(Y$4+1),FALSE)*$E3008</f>
        <v>0</v>
      </c>
      <c r="Z3008" s="25">
        <f t="shared" ca="1" si="1362"/>
        <v>0</v>
      </c>
      <c r="AA3008" s="25">
        <f ca="1">VLOOKUP(CONCATENATE($F3008," ",$G3008),AllocFactorMatrix,(AA$4+1),FALSE)*$E3008</f>
        <v>0</v>
      </c>
      <c r="AB3008" s="25">
        <f ca="1">VLOOKUP(CONCATENATE($F3008," ",$G3008),AllocFactorMatrix,(AB$4+1),FALSE)*$E3008</f>
        <v>0</v>
      </c>
      <c r="AC3008" s="25">
        <f ca="1">VLOOKUP(CONCATENATE($F3008," ",$G3008),AllocFactorMatrix,(AC$4+1),FALSE)*$E3008</f>
        <v>0</v>
      </c>
    </row>
    <row r="3009" spans="4:29" hidden="1" outlineLevel="1">
      <c r="F3009" s="61" t="str">
        <f>F3016</f>
        <v>LABOR_M</v>
      </c>
      <c r="G3009" s="20" t="str">
        <f>$G$8</f>
        <v>PRODUCTION</v>
      </c>
      <c r="H3009" s="24">
        <f t="shared" ca="1" si="1338"/>
        <v>0</v>
      </c>
      <c r="I3009" s="25">
        <f ca="1">VLOOKUP(CONCATENATE($F3009," ",$G3009),AllocFactorMatrix,(I$4+1),FALSE)*$E3016</f>
        <v>0</v>
      </c>
      <c r="J3009" s="25">
        <f ca="1">VLOOKUP(CONCATENATE($F3009," ",$G3009),AllocFactorMatrix,(J$4+1),FALSE)*$E3016</f>
        <v>0</v>
      </c>
      <c r="K3009" s="25">
        <f ca="1">VLOOKUP(CONCATENATE($F3009," ",$G3009),AllocFactorMatrix,(K$4+1),FALSE)*$E3016</f>
        <v>0</v>
      </c>
      <c r="L3009" s="25">
        <f ca="1">VLOOKUP(CONCATENATE($F3009," ",$G3009),AllocFactorMatrix,(L$4+1),FALSE)*$E3016</f>
        <v>0</v>
      </c>
      <c r="M3009" s="25">
        <f t="shared" ca="1" si="1355"/>
        <v>0</v>
      </c>
      <c r="N3009" s="25">
        <f ca="1">VLOOKUP(CONCATENATE($F3009," ",$G3009),AllocFactorMatrix,(N$4+1),FALSE)*$E3016</f>
        <v>0</v>
      </c>
      <c r="O3009" s="25">
        <f ca="1">VLOOKUP(CONCATENATE($F3009," ",$G3009),AllocFactorMatrix,(O$4+1),FALSE)*$E3016</f>
        <v>0</v>
      </c>
      <c r="P3009" s="25">
        <f ca="1">VLOOKUP(CONCATENATE($F3009," ",$G3009),AllocFactorMatrix,(P$4+1),FALSE)*$E3016</f>
        <v>0</v>
      </c>
      <c r="Q3009" s="25">
        <f ca="1">VLOOKUP(CONCATENATE($F3009," ",$G3009),AllocFactorMatrix,(Q$4+1),FALSE)*$E3016</f>
        <v>0</v>
      </c>
      <c r="R3009" s="25">
        <f ca="1">SUBTOTAL(9,N3009:Q3009)</f>
        <v>0</v>
      </c>
      <c r="S3009" s="25">
        <f ca="1">VLOOKUP(CONCATENATE($F3009," ",$G3009),AllocFactorMatrix,(S$4+1),FALSE)*$E3016</f>
        <v>0</v>
      </c>
      <c r="T3009" s="25">
        <f ca="1">VLOOKUP(CONCATENATE($F3009," ",$G3009),AllocFactorMatrix,(T$4+1),FALSE)*$E3016</f>
        <v>0</v>
      </c>
      <c r="U3009" s="25">
        <f ca="1">VLOOKUP(CONCATENATE($F3009," ",$G3009),AllocFactorMatrix,(U$4+1),FALSE)*$E3016</f>
        <v>0</v>
      </c>
      <c r="V3009" s="25">
        <f ca="1">VLOOKUP(CONCATENATE($F3009," ",$G3009),AllocFactorMatrix,(V$4+1),FALSE)*$E3016</f>
        <v>0</v>
      </c>
      <c r="W3009" s="25">
        <f ca="1">SUBTOTAL(9,S3009:V3009)</f>
        <v>0</v>
      </c>
      <c r="X3009" s="25">
        <f ca="1">VLOOKUP(CONCATENATE($F3009," ",$G3009),AllocFactorMatrix,(X$4+1),FALSE)*$E3016</f>
        <v>0</v>
      </c>
      <c r="Y3009" s="25">
        <f ca="1">VLOOKUP(CONCATENATE($F3009," ",$G3009),AllocFactorMatrix,(Y$4+1),FALSE)*$E3016</f>
        <v>0</v>
      </c>
      <c r="Z3009" s="25">
        <f t="shared" ca="1" si="1356"/>
        <v>0</v>
      </c>
      <c r="AA3009" s="25">
        <f ca="1">VLOOKUP(CONCATENATE($F3009," ",$G3009),AllocFactorMatrix,(AA$4+1),FALSE)*$E3016</f>
        <v>0</v>
      </c>
      <c r="AB3009" s="25">
        <f ca="1">VLOOKUP(CONCATENATE($F3009," ",$G3009),AllocFactorMatrix,(AB$4+1),FALSE)*$E3016</f>
        <v>0</v>
      </c>
      <c r="AC3009" s="25">
        <f ca="1">VLOOKUP(CONCATENATE($F3009," ",$G3009),AllocFactorMatrix,(AC$4+1),FALSE)*$E3016</f>
        <v>0</v>
      </c>
    </row>
    <row r="3010" spans="4:29" hidden="1" outlineLevel="1">
      <c r="F3010" s="61" t="str">
        <f>F3016</f>
        <v>LABOR_M</v>
      </c>
      <c r="G3010" s="20" t="str">
        <f>$G$9</f>
        <v>BULKTRAN</v>
      </c>
      <c r="H3010" s="24">
        <f t="shared" ca="1" si="1338"/>
        <v>0</v>
      </c>
      <c r="I3010" s="25">
        <f ca="1">VLOOKUP(CONCATENATE($F3010," ",$G3010),AllocFactorMatrix,(I$4+1),FALSE)*$E3016</f>
        <v>0</v>
      </c>
      <c r="J3010" s="25">
        <f ca="1">VLOOKUP(CONCATENATE($F3010," ",$G3010),AllocFactorMatrix,(J$4+1),FALSE)*$E3016</f>
        <v>0</v>
      </c>
      <c r="K3010" s="25">
        <f ca="1">VLOOKUP(CONCATENATE($F3010," ",$G3010),AllocFactorMatrix,(K$4+1),FALSE)*$E3016</f>
        <v>0</v>
      </c>
      <c r="L3010" s="25">
        <f ca="1">VLOOKUP(CONCATENATE($F3010," ",$G3010),AllocFactorMatrix,(L$4+1),FALSE)*$E3016</f>
        <v>0</v>
      </c>
      <c r="M3010" s="25">
        <f t="shared" ca="1" si="1355"/>
        <v>0</v>
      </c>
      <c r="N3010" s="25">
        <f ca="1">VLOOKUP(CONCATENATE($F3010," ",$G3010),AllocFactorMatrix,(N$4+1),FALSE)*$E3016</f>
        <v>0</v>
      </c>
      <c r="O3010" s="25">
        <f ca="1">VLOOKUP(CONCATENATE($F3010," ",$G3010),AllocFactorMatrix,(O$4+1),FALSE)*$E3016</f>
        <v>0</v>
      </c>
      <c r="P3010" s="25">
        <f ca="1">VLOOKUP(CONCATENATE($F3010," ",$G3010),AllocFactorMatrix,(P$4+1),FALSE)*$E3016</f>
        <v>0</v>
      </c>
      <c r="Q3010" s="25">
        <f ca="1">VLOOKUP(CONCATENATE($F3010," ",$G3010),AllocFactorMatrix,(Q$4+1),FALSE)*$E3016</f>
        <v>0</v>
      </c>
      <c r="R3010" s="25">
        <f t="shared" ref="R3010:R3016" ca="1" si="1365">SUBTOTAL(9,N3010:Q3010)</f>
        <v>0</v>
      </c>
      <c r="S3010" s="25">
        <f ca="1">VLOOKUP(CONCATENATE($F3010," ",$G3010),AllocFactorMatrix,(S$4+1),FALSE)*$E3016</f>
        <v>0</v>
      </c>
      <c r="T3010" s="25">
        <f ca="1">VLOOKUP(CONCATENATE($F3010," ",$G3010),AllocFactorMatrix,(T$4+1),FALSE)*$E3016</f>
        <v>0</v>
      </c>
      <c r="U3010" s="25">
        <f ca="1">VLOOKUP(CONCATENATE($F3010," ",$G3010),AllocFactorMatrix,(U$4+1),FALSE)*$E3016</f>
        <v>0</v>
      </c>
      <c r="V3010" s="25">
        <f ca="1">VLOOKUP(CONCATENATE($F3010," ",$G3010),AllocFactorMatrix,(V$4+1),FALSE)*$E3016</f>
        <v>0</v>
      </c>
      <c r="W3010" s="25">
        <f t="shared" ref="W3010:W3016" ca="1" si="1366">SUBTOTAL(9,S3010:V3010)</f>
        <v>0</v>
      </c>
      <c r="X3010" s="25">
        <f ca="1">VLOOKUP(CONCATENATE($F3010," ",$G3010),AllocFactorMatrix,(X$4+1),FALSE)*$E3016</f>
        <v>0</v>
      </c>
      <c r="Y3010" s="25">
        <f ca="1">VLOOKUP(CONCATENATE($F3010," ",$G3010),AllocFactorMatrix,(Y$4+1),FALSE)*$E3016</f>
        <v>0</v>
      </c>
      <c r="Z3010" s="25">
        <f t="shared" ca="1" si="1356"/>
        <v>0</v>
      </c>
      <c r="AA3010" s="25">
        <f ca="1">VLOOKUP(CONCATENATE($F3010," ",$G3010),AllocFactorMatrix,(AA$4+1),FALSE)*$E3016</f>
        <v>0</v>
      </c>
      <c r="AB3010" s="25">
        <f ca="1">VLOOKUP(CONCATENATE($F3010," ",$G3010),AllocFactorMatrix,(AB$4+1),FALSE)*$E3016</f>
        <v>0</v>
      </c>
      <c r="AC3010" s="25">
        <f ca="1">VLOOKUP(CONCATENATE($F3010," ",$G3010),AllocFactorMatrix,(AC$4+1),FALSE)*$E3016</f>
        <v>0</v>
      </c>
    </row>
    <row r="3011" spans="4:29" hidden="1" outlineLevel="1">
      <c r="F3011" s="61" t="str">
        <f>F3016</f>
        <v>LABOR_M</v>
      </c>
      <c r="G3011" s="20" t="str">
        <f>$G$10</f>
        <v>SUBTRAN</v>
      </c>
      <c r="H3011" s="24">
        <f t="shared" ca="1" si="1338"/>
        <v>0</v>
      </c>
      <c r="I3011" s="25">
        <f ca="1">VLOOKUP(CONCATENATE($F3011," ",$G3011),AllocFactorMatrix,(I$4+1),FALSE)*$E3016</f>
        <v>0</v>
      </c>
      <c r="J3011" s="25">
        <f ca="1">VLOOKUP(CONCATENATE($F3011," ",$G3011),AllocFactorMatrix,(J$4+1),FALSE)*$E3016</f>
        <v>0</v>
      </c>
      <c r="K3011" s="25">
        <f ca="1">VLOOKUP(CONCATENATE($F3011," ",$G3011),AllocFactorMatrix,(K$4+1),FALSE)*$E3016</f>
        <v>0</v>
      </c>
      <c r="L3011" s="25">
        <f ca="1">VLOOKUP(CONCATENATE($F3011," ",$G3011),AllocFactorMatrix,(L$4+1),FALSE)*$E3016</f>
        <v>0</v>
      </c>
      <c r="M3011" s="25">
        <f t="shared" ca="1" si="1355"/>
        <v>0</v>
      </c>
      <c r="N3011" s="25">
        <f ca="1">VLOOKUP(CONCATENATE($F3011," ",$G3011),AllocFactorMatrix,(N$4+1),FALSE)*$E3016</f>
        <v>0</v>
      </c>
      <c r="O3011" s="25">
        <f ca="1">VLOOKUP(CONCATENATE($F3011," ",$G3011),AllocFactorMatrix,(O$4+1),FALSE)*$E3016</f>
        <v>0</v>
      </c>
      <c r="P3011" s="25">
        <f ca="1">VLOOKUP(CONCATENATE($F3011," ",$G3011),AllocFactorMatrix,(P$4+1),FALSE)*$E3016</f>
        <v>0</v>
      </c>
      <c r="Q3011" s="25">
        <f ca="1">VLOOKUP(CONCATENATE($F3011," ",$G3011),AllocFactorMatrix,(Q$4+1),FALSE)*$E3016</f>
        <v>0</v>
      </c>
      <c r="R3011" s="25">
        <f t="shared" ca="1" si="1365"/>
        <v>0</v>
      </c>
      <c r="S3011" s="25">
        <f ca="1">VLOOKUP(CONCATENATE($F3011," ",$G3011),AllocFactorMatrix,(S$4+1),FALSE)*$E3016</f>
        <v>0</v>
      </c>
      <c r="T3011" s="25">
        <f ca="1">VLOOKUP(CONCATENATE($F3011," ",$G3011),AllocFactorMatrix,(T$4+1),FALSE)*$E3016</f>
        <v>0</v>
      </c>
      <c r="U3011" s="25">
        <f ca="1">VLOOKUP(CONCATENATE($F3011," ",$G3011),AllocFactorMatrix,(U$4+1),FALSE)*$E3016</f>
        <v>0</v>
      </c>
      <c r="V3011" s="25">
        <f ca="1">VLOOKUP(CONCATENATE($F3011," ",$G3011),AllocFactorMatrix,(V$4+1),FALSE)*$E3016</f>
        <v>0</v>
      </c>
      <c r="W3011" s="25">
        <f t="shared" ca="1" si="1366"/>
        <v>0</v>
      </c>
      <c r="X3011" s="25">
        <f ca="1">VLOOKUP(CONCATENATE($F3011," ",$G3011),AllocFactorMatrix,(X$4+1),FALSE)*$E3016</f>
        <v>0</v>
      </c>
      <c r="Y3011" s="25">
        <f ca="1">VLOOKUP(CONCATENATE($F3011," ",$G3011),AllocFactorMatrix,(Y$4+1),FALSE)*$E3016</f>
        <v>0</v>
      </c>
      <c r="Z3011" s="25">
        <f t="shared" ca="1" si="1356"/>
        <v>0</v>
      </c>
      <c r="AA3011" s="25">
        <f ca="1">VLOOKUP(CONCATENATE($F3011," ",$G3011),AllocFactorMatrix,(AA$4+1),FALSE)*$E3016</f>
        <v>0</v>
      </c>
      <c r="AB3011" s="25">
        <f ca="1">VLOOKUP(CONCATENATE($F3011," ",$G3011),AllocFactorMatrix,(AB$4+1),FALSE)*$E3016</f>
        <v>0</v>
      </c>
      <c r="AC3011" s="25">
        <f ca="1">VLOOKUP(CONCATENATE($F3011," ",$G3011),AllocFactorMatrix,(AC$4+1),FALSE)*$E3016</f>
        <v>0</v>
      </c>
    </row>
    <row r="3012" spans="4:29" hidden="1" outlineLevel="1">
      <c r="F3012" s="61" t="str">
        <f>F3016</f>
        <v>LABOR_M</v>
      </c>
      <c r="G3012" s="20" t="str">
        <f>$G$11</f>
        <v>DISTPRI</v>
      </c>
      <c r="H3012" s="24">
        <f t="shared" ca="1" si="1338"/>
        <v>0</v>
      </c>
      <c r="I3012" s="25">
        <f ca="1">VLOOKUP(CONCATENATE($F3012," ",$G3012),AllocFactorMatrix,(I$4+1),FALSE)*$E3016</f>
        <v>0</v>
      </c>
      <c r="J3012" s="25">
        <f ca="1">VLOOKUP(CONCATENATE($F3012," ",$G3012),AllocFactorMatrix,(J$4+1),FALSE)*$E3016</f>
        <v>0</v>
      </c>
      <c r="K3012" s="25">
        <f ca="1">VLOOKUP(CONCATENATE($F3012," ",$G3012),AllocFactorMatrix,(K$4+1),FALSE)*$E3016</f>
        <v>0</v>
      </c>
      <c r="L3012" s="25">
        <f ca="1">VLOOKUP(CONCATENATE($F3012," ",$G3012),AllocFactorMatrix,(L$4+1),FALSE)*$E3016</f>
        <v>0</v>
      </c>
      <c r="M3012" s="25">
        <f t="shared" ca="1" si="1355"/>
        <v>0</v>
      </c>
      <c r="N3012" s="25">
        <f ca="1">VLOOKUP(CONCATENATE($F3012," ",$G3012),AllocFactorMatrix,(N$4+1),FALSE)*$E3016</f>
        <v>0</v>
      </c>
      <c r="O3012" s="25">
        <f ca="1">VLOOKUP(CONCATENATE($F3012," ",$G3012),AllocFactorMatrix,(O$4+1),FALSE)*$E3016</f>
        <v>0</v>
      </c>
      <c r="P3012" s="25">
        <f ca="1">VLOOKUP(CONCATENATE($F3012," ",$G3012),AllocFactorMatrix,(P$4+1),FALSE)*$E3016</f>
        <v>0</v>
      </c>
      <c r="Q3012" s="25">
        <f ca="1">VLOOKUP(CONCATENATE($F3012," ",$G3012),AllocFactorMatrix,(Q$4+1),FALSE)*$E3016</f>
        <v>0</v>
      </c>
      <c r="R3012" s="25">
        <f t="shared" ca="1" si="1365"/>
        <v>0</v>
      </c>
      <c r="S3012" s="25">
        <f ca="1">VLOOKUP(CONCATENATE($F3012," ",$G3012),AllocFactorMatrix,(S$4+1),FALSE)*$E3016</f>
        <v>0</v>
      </c>
      <c r="T3012" s="25">
        <f ca="1">VLOOKUP(CONCATENATE($F3012," ",$G3012),AllocFactorMatrix,(T$4+1),FALSE)*$E3016</f>
        <v>0</v>
      </c>
      <c r="U3012" s="25">
        <f ca="1">VLOOKUP(CONCATENATE($F3012," ",$G3012),AllocFactorMatrix,(U$4+1),FALSE)*$E3016</f>
        <v>0</v>
      </c>
      <c r="V3012" s="25">
        <f ca="1">VLOOKUP(CONCATENATE($F3012," ",$G3012),AllocFactorMatrix,(V$4+1),FALSE)*$E3016</f>
        <v>0</v>
      </c>
      <c r="W3012" s="25">
        <f t="shared" ca="1" si="1366"/>
        <v>0</v>
      </c>
      <c r="X3012" s="25">
        <f ca="1">VLOOKUP(CONCATENATE($F3012," ",$G3012),AllocFactorMatrix,(X$4+1),FALSE)*$E3016</f>
        <v>0</v>
      </c>
      <c r="Y3012" s="25">
        <f ca="1">VLOOKUP(CONCATENATE($F3012," ",$G3012),AllocFactorMatrix,(Y$4+1),FALSE)*$E3016</f>
        <v>0</v>
      </c>
      <c r="Z3012" s="25">
        <f t="shared" ca="1" si="1356"/>
        <v>0</v>
      </c>
      <c r="AA3012" s="25">
        <f ca="1">VLOOKUP(CONCATENATE($F3012," ",$G3012),AllocFactorMatrix,(AA$4+1),FALSE)*$E3016</f>
        <v>0</v>
      </c>
      <c r="AB3012" s="25">
        <f ca="1">VLOOKUP(CONCATENATE($F3012," ",$G3012),AllocFactorMatrix,(AB$4+1),FALSE)*$E3016</f>
        <v>0</v>
      </c>
      <c r="AC3012" s="25">
        <f ca="1">VLOOKUP(CONCATENATE($F3012," ",$G3012),AllocFactorMatrix,(AC$4+1),FALSE)*$E3016</f>
        <v>0</v>
      </c>
    </row>
    <row r="3013" spans="4:29" hidden="1" outlineLevel="1">
      <c r="F3013" s="61" t="str">
        <f>F3016</f>
        <v>LABOR_M</v>
      </c>
      <c r="G3013" s="20" t="str">
        <f>$G$12</f>
        <v>DISTSEC</v>
      </c>
      <c r="H3013" s="24">
        <f t="shared" ca="1" si="1338"/>
        <v>0</v>
      </c>
      <c r="I3013" s="25">
        <f ca="1">VLOOKUP(CONCATENATE($F3013," ",$G3013),AllocFactorMatrix,(I$4+1),FALSE)*$E3016</f>
        <v>0</v>
      </c>
      <c r="J3013" s="25">
        <f ca="1">VLOOKUP(CONCATENATE($F3013," ",$G3013),AllocFactorMatrix,(J$4+1),FALSE)*$E3016</f>
        <v>0</v>
      </c>
      <c r="K3013" s="25">
        <f ca="1">VLOOKUP(CONCATENATE($F3013," ",$G3013),AllocFactorMatrix,(K$4+1),FALSE)*$E3016</f>
        <v>0</v>
      </c>
      <c r="L3013" s="25">
        <f ca="1">VLOOKUP(CONCATENATE($F3013," ",$G3013),AllocFactorMatrix,(L$4+1),FALSE)*$E3016</f>
        <v>0</v>
      </c>
      <c r="M3013" s="25">
        <f t="shared" ca="1" si="1355"/>
        <v>0</v>
      </c>
      <c r="N3013" s="25">
        <f ca="1">VLOOKUP(CONCATENATE($F3013," ",$G3013),AllocFactorMatrix,(N$4+1),FALSE)*$E3016</f>
        <v>0</v>
      </c>
      <c r="O3013" s="25">
        <f ca="1">VLOOKUP(CONCATENATE($F3013," ",$G3013),AllocFactorMatrix,(O$4+1),FALSE)*$E3016</f>
        <v>0</v>
      </c>
      <c r="P3013" s="25">
        <f ca="1">VLOOKUP(CONCATENATE($F3013," ",$G3013),AllocFactorMatrix,(P$4+1),FALSE)*$E3016</f>
        <v>0</v>
      </c>
      <c r="Q3013" s="25">
        <f ca="1">VLOOKUP(CONCATENATE($F3013," ",$G3013),AllocFactorMatrix,(Q$4+1),FALSE)*$E3016</f>
        <v>0</v>
      </c>
      <c r="R3013" s="25">
        <f t="shared" ca="1" si="1365"/>
        <v>0</v>
      </c>
      <c r="S3013" s="25">
        <f ca="1">VLOOKUP(CONCATENATE($F3013," ",$G3013),AllocFactorMatrix,(S$4+1),FALSE)*$E3016</f>
        <v>0</v>
      </c>
      <c r="T3013" s="25">
        <f ca="1">VLOOKUP(CONCATENATE($F3013," ",$G3013),AllocFactorMatrix,(T$4+1),FALSE)*$E3016</f>
        <v>0</v>
      </c>
      <c r="U3013" s="25">
        <f ca="1">VLOOKUP(CONCATENATE($F3013," ",$G3013),AllocFactorMatrix,(U$4+1),FALSE)*$E3016</f>
        <v>0</v>
      </c>
      <c r="V3013" s="25">
        <f ca="1">VLOOKUP(CONCATENATE($F3013," ",$G3013),AllocFactorMatrix,(V$4+1),FALSE)*$E3016</f>
        <v>0</v>
      </c>
      <c r="W3013" s="25">
        <f t="shared" ca="1" si="1366"/>
        <v>0</v>
      </c>
      <c r="X3013" s="25">
        <f ca="1">VLOOKUP(CONCATENATE($F3013," ",$G3013),AllocFactorMatrix,(X$4+1),FALSE)*$E3016</f>
        <v>0</v>
      </c>
      <c r="Y3013" s="25">
        <f ca="1">VLOOKUP(CONCATENATE($F3013," ",$G3013),AllocFactorMatrix,(Y$4+1),FALSE)*$E3016</f>
        <v>0</v>
      </c>
      <c r="Z3013" s="25">
        <f t="shared" ca="1" si="1356"/>
        <v>0</v>
      </c>
      <c r="AA3013" s="25">
        <f ca="1">VLOOKUP(CONCATENATE($F3013," ",$G3013),AllocFactorMatrix,(AA$4+1),FALSE)*$E3016</f>
        <v>0</v>
      </c>
      <c r="AB3013" s="25">
        <f ca="1">VLOOKUP(CONCATENATE($F3013," ",$G3013),AllocFactorMatrix,(AB$4+1),FALSE)*$E3016</f>
        <v>0</v>
      </c>
      <c r="AC3013" s="25">
        <f ca="1">VLOOKUP(CONCATENATE($F3013," ",$G3013),AllocFactorMatrix,(AC$4+1),FALSE)*$E3016</f>
        <v>0</v>
      </c>
    </row>
    <row r="3014" spans="4:29" hidden="1" outlineLevel="1">
      <c r="F3014" s="61" t="str">
        <f>F3016</f>
        <v>LABOR_M</v>
      </c>
      <c r="G3014" s="20" t="str">
        <f>$G$13</f>
        <v>ENERGY</v>
      </c>
      <c r="H3014" s="24">
        <f t="shared" ca="1" si="1338"/>
        <v>0</v>
      </c>
      <c r="I3014" s="25">
        <f ca="1">VLOOKUP(CONCATENATE($F3014," ",$G3014),AllocFactorMatrix,(I$4+1),FALSE)*$E3016</f>
        <v>0</v>
      </c>
      <c r="J3014" s="25">
        <f ca="1">VLOOKUP(CONCATENATE($F3014," ",$G3014),AllocFactorMatrix,(J$4+1),FALSE)*$E3016</f>
        <v>0</v>
      </c>
      <c r="K3014" s="25">
        <f ca="1">VLOOKUP(CONCATENATE($F3014," ",$G3014),AllocFactorMatrix,(K$4+1),FALSE)*$E3016</f>
        <v>0</v>
      </c>
      <c r="L3014" s="25">
        <f ca="1">VLOOKUP(CONCATENATE($F3014," ",$G3014),AllocFactorMatrix,(L$4+1),FALSE)*$E3016</f>
        <v>0</v>
      </c>
      <c r="M3014" s="25">
        <f t="shared" ca="1" si="1355"/>
        <v>0</v>
      </c>
      <c r="N3014" s="25">
        <f ca="1">VLOOKUP(CONCATENATE($F3014," ",$G3014),AllocFactorMatrix,(N$4+1),FALSE)*$E3016</f>
        <v>0</v>
      </c>
      <c r="O3014" s="25">
        <f ca="1">VLOOKUP(CONCATENATE($F3014," ",$G3014),AllocFactorMatrix,(O$4+1),FALSE)*$E3016</f>
        <v>0</v>
      </c>
      <c r="P3014" s="25">
        <f ca="1">VLOOKUP(CONCATENATE($F3014," ",$G3014),AllocFactorMatrix,(P$4+1),FALSE)*$E3016</f>
        <v>0</v>
      </c>
      <c r="Q3014" s="25">
        <f ca="1">VLOOKUP(CONCATENATE($F3014," ",$G3014),AllocFactorMatrix,(Q$4+1),FALSE)*$E3016</f>
        <v>0</v>
      </c>
      <c r="R3014" s="25">
        <f t="shared" ca="1" si="1365"/>
        <v>0</v>
      </c>
      <c r="S3014" s="25">
        <f ca="1">VLOOKUP(CONCATENATE($F3014," ",$G3014),AllocFactorMatrix,(S$4+1),FALSE)*$E3016</f>
        <v>0</v>
      </c>
      <c r="T3014" s="25">
        <f ca="1">VLOOKUP(CONCATENATE($F3014," ",$G3014),AllocFactorMatrix,(T$4+1),FALSE)*$E3016</f>
        <v>0</v>
      </c>
      <c r="U3014" s="25">
        <f ca="1">VLOOKUP(CONCATENATE($F3014," ",$G3014),AllocFactorMatrix,(U$4+1),FALSE)*$E3016</f>
        <v>0</v>
      </c>
      <c r="V3014" s="25">
        <f ca="1">VLOOKUP(CONCATENATE($F3014," ",$G3014),AllocFactorMatrix,(V$4+1),FALSE)*$E3016</f>
        <v>0</v>
      </c>
      <c r="W3014" s="25">
        <f t="shared" ca="1" si="1366"/>
        <v>0</v>
      </c>
      <c r="X3014" s="25">
        <f ca="1">VLOOKUP(CONCATENATE($F3014," ",$G3014),AllocFactorMatrix,(X$4+1),FALSE)*$E3016</f>
        <v>0</v>
      </c>
      <c r="Y3014" s="25">
        <f ca="1">VLOOKUP(CONCATENATE($F3014," ",$G3014),AllocFactorMatrix,(Y$4+1),FALSE)*$E3016</f>
        <v>0</v>
      </c>
      <c r="Z3014" s="25">
        <f t="shared" ca="1" si="1356"/>
        <v>0</v>
      </c>
      <c r="AA3014" s="25">
        <f ca="1">VLOOKUP(CONCATENATE($F3014," ",$G3014),AllocFactorMatrix,(AA$4+1),FALSE)*$E3016</f>
        <v>0</v>
      </c>
      <c r="AB3014" s="25">
        <f ca="1">VLOOKUP(CONCATENATE($F3014," ",$G3014),AllocFactorMatrix,(AB$4+1),FALSE)*$E3016</f>
        <v>0</v>
      </c>
      <c r="AC3014" s="25">
        <f ca="1">VLOOKUP(CONCATENATE($F3014," ",$G3014),AllocFactorMatrix,(AC$4+1),FALSE)*$E3016</f>
        <v>0</v>
      </c>
    </row>
    <row r="3015" spans="4:29" hidden="1" outlineLevel="1">
      <c r="F3015" s="61" t="str">
        <f>F3016</f>
        <v>LABOR_M</v>
      </c>
      <c r="G3015" s="20" t="str">
        <f>$G$14</f>
        <v>CUSTOMER</v>
      </c>
      <c r="H3015" s="24">
        <f t="shared" ca="1" si="1338"/>
        <v>0</v>
      </c>
      <c r="I3015" s="25">
        <f ca="1">VLOOKUP(CONCATENATE($F3015," ",$G3015),AllocFactorMatrix,(I$4+1),FALSE)*$E3016</f>
        <v>0</v>
      </c>
      <c r="J3015" s="25">
        <f ca="1">VLOOKUP(CONCATENATE($F3015," ",$G3015),AllocFactorMatrix,(J$4+1),FALSE)*$E3016</f>
        <v>0</v>
      </c>
      <c r="K3015" s="25">
        <f ca="1">VLOOKUP(CONCATENATE($F3015," ",$G3015),AllocFactorMatrix,(K$4+1),FALSE)*$E3016</f>
        <v>0</v>
      </c>
      <c r="L3015" s="25">
        <f ca="1">VLOOKUP(CONCATENATE($F3015," ",$G3015),AllocFactorMatrix,(L$4+1),FALSE)*$E3016</f>
        <v>0</v>
      </c>
      <c r="M3015" s="25">
        <f t="shared" ca="1" si="1355"/>
        <v>0</v>
      </c>
      <c r="N3015" s="25">
        <f ca="1">VLOOKUP(CONCATENATE($F3015," ",$G3015),AllocFactorMatrix,(N$4+1),FALSE)*$E3016</f>
        <v>0</v>
      </c>
      <c r="O3015" s="25">
        <f ca="1">VLOOKUP(CONCATENATE($F3015," ",$G3015),AllocFactorMatrix,(O$4+1),FALSE)*$E3016</f>
        <v>0</v>
      </c>
      <c r="P3015" s="25">
        <f ca="1">VLOOKUP(CONCATENATE($F3015," ",$G3015),AllocFactorMatrix,(P$4+1),FALSE)*$E3016</f>
        <v>0</v>
      </c>
      <c r="Q3015" s="25">
        <f ca="1">VLOOKUP(CONCATENATE($F3015," ",$G3015),AllocFactorMatrix,(Q$4+1),FALSE)*$E3016</f>
        <v>0</v>
      </c>
      <c r="R3015" s="25">
        <f t="shared" ca="1" si="1365"/>
        <v>0</v>
      </c>
      <c r="S3015" s="25">
        <f ca="1">VLOOKUP(CONCATENATE($F3015," ",$G3015),AllocFactorMatrix,(S$4+1),FALSE)*$E3016</f>
        <v>0</v>
      </c>
      <c r="T3015" s="25">
        <f ca="1">VLOOKUP(CONCATENATE($F3015," ",$G3015),AllocFactorMatrix,(T$4+1),FALSE)*$E3016</f>
        <v>0</v>
      </c>
      <c r="U3015" s="25">
        <f ca="1">VLOOKUP(CONCATENATE($F3015," ",$G3015),AllocFactorMatrix,(U$4+1),FALSE)*$E3016</f>
        <v>0</v>
      </c>
      <c r="V3015" s="25">
        <f ca="1">VLOOKUP(CONCATENATE($F3015," ",$G3015),AllocFactorMatrix,(V$4+1),FALSE)*$E3016</f>
        <v>0</v>
      </c>
      <c r="W3015" s="25">
        <f t="shared" ca="1" si="1366"/>
        <v>0</v>
      </c>
      <c r="X3015" s="25">
        <f ca="1">VLOOKUP(CONCATENATE($F3015," ",$G3015),AllocFactorMatrix,(X$4+1),FALSE)*$E3016</f>
        <v>0</v>
      </c>
      <c r="Y3015" s="25">
        <f ca="1">VLOOKUP(CONCATENATE($F3015," ",$G3015),AllocFactorMatrix,(Y$4+1),FALSE)*$E3016</f>
        <v>0</v>
      </c>
      <c r="Z3015" s="25">
        <f t="shared" ca="1" si="1356"/>
        <v>0</v>
      </c>
      <c r="AA3015" s="25">
        <f ca="1">VLOOKUP(CONCATENATE($F3015," ",$G3015),AllocFactorMatrix,(AA$4+1),FALSE)*$E3016</f>
        <v>0</v>
      </c>
      <c r="AB3015" s="25">
        <f ca="1">VLOOKUP(CONCATENATE($F3015," ",$G3015),AllocFactorMatrix,(AB$4+1),FALSE)*$E3016</f>
        <v>0</v>
      </c>
      <c r="AC3015" s="25">
        <f ca="1">VLOOKUP(CONCATENATE($F3015," ",$G3015),AllocFactorMatrix,(AC$4+1),FALSE)*$E3016</f>
        <v>0</v>
      </c>
    </row>
    <row r="3016" spans="4:29" collapsed="1">
      <c r="D3016" s="20" t="s">
        <v>328</v>
      </c>
      <c r="E3016" s="22">
        <v>0</v>
      </c>
      <c r="F3016" s="61" t="s">
        <v>69</v>
      </c>
      <c r="G3016" s="20" t="str">
        <f>$G$15</f>
        <v>TOTAL</v>
      </c>
      <c r="H3016" s="24">
        <f t="shared" ca="1" si="1338"/>
        <v>0</v>
      </c>
      <c r="I3016" s="25">
        <f ca="1">VLOOKUP(CONCATENATE($F3016," ",$G3016),AllocFactorMatrix,(I$4+1),FALSE)*$E3016</f>
        <v>0</v>
      </c>
      <c r="J3016" s="25">
        <f ca="1">VLOOKUP(CONCATENATE($F3016," ",$G3016),AllocFactorMatrix,(J$4+1),FALSE)*$E3016</f>
        <v>0</v>
      </c>
      <c r="K3016" s="25">
        <f ca="1">VLOOKUP(CONCATENATE($F3016," ",$G3016),AllocFactorMatrix,(K$4+1),FALSE)*$E3016</f>
        <v>0</v>
      </c>
      <c r="L3016" s="25">
        <f ca="1">VLOOKUP(CONCATENATE($F3016," ",$G3016),AllocFactorMatrix,(L$4+1),FALSE)*$E3016</f>
        <v>0</v>
      </c>
      <c r="M3016" s="25">
        <f t="shared" ca="1" si="1355"/>
        <v>0</v>
      </c>
      <c r="N3016" s="25">
        <f ca="1">VLOOKUP(CONCATENATE($F3016," ",$G3016),AllocFactorMatrix,(N$4+1),FALSE)*$E3016</f>
        <v>0</v>
      </c>
      <c r="O3016" s="25">
        <f ca="1">VLOOKUP(CONCATENATE($F3016," ",$G3016),AllocFactorMatrix,(O$4+1),FALSE)*$E3016</f>
        <v>0</v>
      </c>
      <c r="P3016" s="25">
        <f ca="1">VLOOKUP(CONCATENATE($F3016," ",$G3016),AllocFactorMatrix,(P$4+1),FALSE)*$E3016</f>
        <v>0</v>
      </c>
      <c r="Q3016" s="25">
        <f ca="1">VLOOKUP(CONCATENATE($F3016," ",$G3016),AllocFactorMatrix,(Q$4+1),FALSE)*$E3016</f>
        <v>0</v>
      </c>
      <c r="R3016" s="25">
        <f t="shared" ca="1" si="1365"/>
        <v>0</v>
      </c>
      <c r="S3016" s="25">
        <f ca="1">VLOOKUP(CONCATENATE($F3016," ",$G3016),AllocFactorMatrix,(S$4+1),FALSE)*$E3016</f>
        <v>0</v>
      </c>
      <c r="T3016" s="25">
        <f ca="1">VLOOKUP(CONCATENATE($F3016," ",$G3016),AllocFactorMatrix,(T$4+1),FALSE)*$E3016</f>
        <v>0</v>
      </c>
      <c r="U3016" s="25">
        <f ca="1">VLOOKUP(CONCATENATE($F3016," ",$G3016),AllocFactorMatrix,(U$4+1),FALSE)*$E3016</f>
        <v>0</v>
      </c>
      <c r="V3016" s="25">
        <f ca="1">VLOOKUP(CONCATENATE($F3016," ",$G3016),AllocFactorMatrix,(V$4+1),FALSE)*$E3016</f>
        <v>0</v>
      </c>
      <c r="W3016" s="25">
        <f t="shared" ca="1" si="1366"/>
        <v>0</v>
      </c>
      <c r="X3016" s="25">
        <f ca="1">VLOOKUP(CONCATENATE($F3016," ",$G3016),AllocFactorMatrix,(X$4+1),FALSE)*$E3016</f>
        <v>0</v>
      </c>
      <c r="Y3016" s="25">
        <f ca="1">VLOOKUP(CONCATENATE($F3016," ",$G3016),AllocFactorMatrix,(Y$4+1),FALSE)*$E3016</f>
        <v>0</v>
      </c>
      <c r="Z3016" s="25">
        <f t="shared" ca="1" si="1356"/>
        <v>0</v>
      </c>
      <c r="AA3016" s="25">
        <f ca="1">VLOOKUP(CONCATENATE($F3016," ",$G3016),AllocFactorMatrix,(AA$4+1),FALSE)*$E3016</f>
        <v>0</v>
      </c>
      <c r="AB3016" s="25">
        <f ca="1">VLOOKUP(CONCATENATE($F3016," ",$G3016),AllocFactorMatrix,(AB$4+1),FALSE)*$E3016</f>
        <v>0</v>
      </c>
      <c r="AC3016" s="25">
        <f ca="1">VLOOKUP(CONCATENATE($F3016," ",$G3016),AllocFactorMatrix,(AC$4+1),FALSE)*$E3016</f>
        <v>0</v>
      </c>
    </row>
    <row r="3017" spans="4:29" hidden="1" outlineLevel="1">
      <c r="F3017" s="61" t="str">
        <f>F3024</f>
        <v>LABOR_M</v>
      </c>
      <c r="G3017" s="20" t="str">
        <f>$G$8</f>
        <v>PRODUCTION</v>
      </c>
      <c r="H3017" s="24">
        <f t="shared" ref="H3017:H3080" ca="1" si="1367">SUBTOTAL(9,I3017:AC3017)</f>
        <v>0</v>
      </c>
      <c r="I3017" s="25">
        <f ca="1">VLOOKUP(CONCATENATE($F3017," ",$G3017),AllocFactorMatrix,(I$4+1),FALSE)*$E3024</f>
        <v>0</v>
      </c>
      <c r="J3017" s="25">
        <f ca="1">VLOOKUP(CONCATENATE($F3017," ",$G3017),AllocFactorMatrix,(J$4+1),FALSE)*$E3024</f>
        <v>0</v>
      </c>
      <c r="K3017" s="25">
        <f ca="1">VLOOKUP(CONCATENATE($F3017," ",$G3017),AllocFactorMatrix,(K$4+1),FALSE)*$E3024</f>
        <v>0</v>
      </c>
      <c r="L3017" s="25">
        <f ca="1">VLOOKUP(CONCATENATE($F3017," ",$G3017),AllocFactorMatrix,(L$4+1),FALSE)*$E3024</f>
        <v>0</v>
      </c>
      <c r="M3017" s="25">
        <f t="shared" ca="1" si="1355"/>
        <v>0</v>
      </c>
      <c r="N3017" s="25">
        <f ca="1">VLOOKUP(CONCATENATE($F3017," ",$G3017),AllocFactorMatrix,(N$4+1),FALSE)*$E3024</f>
        <v>0</v>
      </c>
      <c r="O3017" s="25">
        <f ca="1">VLOOKUP(CONCATENATE($F3017," ",$G3017),AllocFactorMatrix,(O$4+1),FALSE)*$E3024</f>
        <v>0</v>
      </c>
      <c r="P3017" s="25">
        <f ca="1">VLOOKUP(CONCATENATE($F3017," ",$G3017),AllocFactorMatrix,(P$4+1),FALSE)*$E3024</f>
        <v>0</v>
      </c>
      <c r="Q3017" s="25">
        <f ca="1">VLOOKUP(CONCATENATE($F3017," ",$G3017),AllocFactorMatrix,(Q$4+1),FALSE)*$E3024</f>
        <v>0</v>
      </c>
      <c r="R3017" s="25">
        <f ca="1">SUBTOTAL(9,N3017:Q3017)</f>
        <v>0</v>
      </c>
      <c r="S3017" s="25">
        <f ca="1">VLOOKUP(CONCATENATE($F3017," ",$G3017),AllocFactorMatrix,(S$4+1),FALSE)*$E3024</f>
        <v>0</v>
      </c>
      <c r="T3017" s="25">
        <f ca="1">VLOOKUP(CONCATENATE($F3017," ",$G3017),AllocFactorMatrix,(T$4+1),FALSE)*$E3024</f>
        <v>0</v>
      </c>
      <c r="U3017" s="25">
        <f ca="1">VLOOKUP(CONCATENATE($F3017," ",$G3017),AllocFactorMatrix,(U$4+1),FALSE)*$E3024</f>
        <v>0</v>
      </c>
      <c r="V3017" s="25">
        <f ca="1">VLOOKUP(CONCATENATE($F3017," ",$G3017),AllocFactorMatrix,(V$4+1),FALSE)*$E3024</f>
        <v>0</v>
      </c>
      <c r="W3017" s="25">
        <f ca="1">SUBTOTAL(9,S3017:V3017)</f>
        <v>0</v>
      </c>
      <c r="X3017" s="25">
        <f ca="1">VLOOKUP(CONCATENATE($F3017," ",$G3017),AllocFactorMatrix,(X$4+1),FALSE)*$E3024</f>
        <v>0</v>
      </c>
      <c r="Y3017" s="25">
        <f ca="1">VLOOKUP(CONCATENATE($F3017," ",$G3017),AllocFactorMatrix,(Y$4+1),FALSE)*$E3024</f>
        <v>0</v>
      </c>
      <c r="Z3017" s="25">
        <f t="shared" ca="1" si="1356"/>
        <v>0</v>
      </c>
      <c r="AA3017" s="25">
        <f ca="1">VLOOKUP(CONCATENATE($F3017," ",$G3017),AllocFactorMatrix,(AA$4+1),FALSE)*$E3024</f>
        <v>0</v>
      </c>
      <c r="AB3017" s="25">
        <f ca="1">VLOOKUP(CONCATENATE($F3017," ",$G3017),AllocFactorMatrix,(AB$4+1),FALSE)*$E3024</f>
        <v>0</v>
      </c>
      <c r="AC3017" s="25">
        <f ca="1">VLOOKUP(CONCATENATE($F3017," ",$G3017),AllocFactorMatrix,(AC$4+1),FALSE)*$E3024</f>
        <v>0</v>
      </c>
    </row>
    <row r="3018" spans="4:29" hidden="1" outlineLevel="1">
      <c r="F3018" s="61" t="str">
        <f>F3024</f>
        <v>LABOR_M</v>
      </c>
      <c r="G3018" s="20" t="str">
        <f>$G$9</f>
        <v>BULKTRAN</v>
      </c>
      <c r="H3018" s="24">
        <f t="shared" ca="1" si="1367"/>
        <v>0</v>
      </c>
      <c r="I3018" s="25">
        <f ca="1">VLOOKUP(CONCATENATE($F3018," ",$G3018),AllocFactorMatrix,(I$4+1),FALSE)*$E3024</f>
        <v>0</v>
      </c>
      <c r="J3018" s="25">
        <f ca="1">VLOOKUP(CONCATENATE($F3018," ",$G3018),AllocFactorMatrix,(J$4+1),FALSE)*$E3024</f>
        <v>0</v>
      </c>
      <c r="K3018" s="25">
        <f ca="1">VLOOKUP(CONCATENATE($F3018," ",$G3018),AllocFactorMatrix,(K$4+1),FALSE)*$E3024</f>
        <v>0</v>
      </c>
      <c r="L3018" s="25">
        <f ca="1">VLOOKUP(CONCATENATE($F3018," ",$G3018),AllocFactorMatrix,(L$4+1),FALSE)*$E3024</f>
        <v>0</v>
      </c>
      <c r="M3018" s="25">
        <f t="shared" ca="1" si="1355"/>
        <v>0</v>
      </c>
      <c r="N3018" s="25">
        <f ca="1">VLOOKUP(CONCATENATE($F3018," ",$G3018),AllocFactorMatrix,(N$4+1),FALSE)*$E3024</f>
        <v>0</v>
      </c>
      <c r="O3018" s="25">
        <f ca="1">VLOOKUP(CONCATENATE($F3018," ",$G3018),AllocFactorMatrix,(O$4+1),FALSE)*$E3024</f>
        <v>0</v>
      </c>
      <c r="P3018" s="25">
        <f ca="1">VLOOKUP(CONCATENATE($F3018," ",$G3018),AllocFactorMatrix,(P$4+1),FALSE)*$E3024</f>
        <v>0</v>
      </c>
      <c r="Q3018" s="25">
        <f ca="1">VLOOKUP(CONCATENATE($F3018," ",$G3018),AllocFactorMatrix,(Q$4+1),FALSE)*$E3024</f>
        <v>0</v>
      </c>
      <c r="R3018" s="25">
        <f t="shared" ref="R3018:R3024" ca="1" si="1368">SUBTOTAL(9,N3018:Q3018)</f>
        <v>0</v>
      </c>
      <c r="S3018" s="25">
        <f ca="1">VLOOKUP(CONCATENATE($F3018," ",$G3018),AllocFactorMatrix,(S$4+1),FALSE)*$E3024</f>
        <v>0</v>
      </c>
      <c r="T3018" s="25">
        <f ca="1">VLOOKUP(CONCATENATE($F3018," ",$G3018),AllocFactorMatrix,(T$4+1),FALSE)*$E3024</f>
        <v>0</v>
      </c>
      <c r="U3018" s="25">
        <f ca="1">VLOOKUP(CONCATENATE($F3018," ",$G3018),AllocFactorMatrix,(U$4+1),FALSE)*$E3024</f>
        <v>0</v>
      </c>
      <c r="V3018" s="25">
        <f ca="1">VLOOKUP(CONCATENATE($F3018," ",$G3018),AllocFactorMatrix,(V$4+1),FALSE)*$E3024</f>
        <v>0</v>
      </c>
      <c r="W3018" s="25">
        <f t="shared" ref="W3018:W3024" ca="1" si="1369">SUBTOTAL(9,S3018:V3018)</f>
        <v>0</v>
      </c>
      <c r="X3018" s="25">
        <f ca="1">VLOOKUP(CONCATENATE($F3018," ",$G3018),AllocFactorMatrix,(X$4+1),FALSE)*$E3024</f>
        <v>0</v>
      </c>
      <c r="Y3018" s="25">
        <f ca="1">VLOOKUP(CONCATENATE($F3018," ",$G3018),AllocFactorMatrix,(Y$4+1),FALSE)*$E3024</f>
        <v>0</v>
      </c>
      <c r="Z3018" s="25">
        <f t="shared" ca="1" si="1356"/>
        <v>0</v>
      </c>
      <c r="AA3018" s="25">
        <f ca="1">VLOOKUP(CONCATENATE($F3018," ",$G3018),AllocFactorMatrix,(AA$4+1),FALSE)*$E3024</f>
        <v>0</v>
      </c>
      <c r="AB3018" s="25">
        <f ca="1">VLOOKUP(CONCATENATE($F3018," ",$G3018),AllocFactorMatrix,(AB$4+1),FALSE)*$E3024</f>
        <v>0</v>
      </c>
      <c r="AC3018" s="25">
        <f ca="1">VLOOKUP(CONCATENATE($F3018," ",$G3018),AllocFactorMatrix,(AC$4+1),FALSE)*$E3024</f>
        <v>0</v>
      </c>
    </row>
    <row r="3019" spans="4:29" hidden="1" outlineLevel="1">
      <c r="F3019" s="61" t="str">
        <f>F3024</f>
        <v>LABOR_M</v>
      </c>
      <c r="G3019" s="20" t="str">
        <f>$G$10</f>
        <v>SUBTRAN</v>
      </c>
      <c r="H3019" s="24">
        <f t="shared" ca="1" si="1367"/>
        <v>0</v>
      </c>
      <c r="I3019" s="25">
        <f ca="1">VLOOKUP(CONCATENATE($F3019," ",$G3019),AllocFactorMatrix,(I$4+1),FALSE)*$E3024</f>
        <v>0</v>
      </c>
      <c r="J3019" s="25">
        <f ca="1">VLOOKUP(CONCATENATE($F3019," ",$G3019),AllocFactorMatrix,(J$4+1),FALSE)*$E3024</f>
        <v>0</v>
      </c>
      <c r="K3019" s="25">
        <f ca="1">VLOOKUP(CONCATENATE($F3019," ",$G3019),AllocFactorMatrix,(K$4+1),FALSE)*$E3024</f>
        <v>0</v>
      </c>
      <c r="L3019" s="25">
        <f ca="1">VLOOKUP(CONCATENATE($F3019," ",$G3019),AllocFactorMatrix,(L$4+1),FALSE)*$E3024</f>
        <v>0</v>
      </c>
      <c r="M3019" s="25">
        <f t="shared" ca="1" si="1355"/>
        <v>0</v>
      </c>
      <c r="N3019" s="25">
        <f ca="1">VLOOKUP(CONCATENATE($F3019," ",$G3019),AllocFactorMatrix,(N$4+1),FALSE)*$E3024</f>
        <v>0</v>
      </c>
      <c r="O3019" s="25">
        <f ca="1">VLOOKUP(CONCATENATE($F3019," ",$G3019),AllocFactorMatrix,(O$4+1),FALSE)*$E3024</f>
        <v>0</v>
      </c>
      <c r="P3019" s="25">
        <f ca="1">VLOOKUP(CONCATENATE($F3019," ",$G3019),AllocFactorMatrix,(P$4+1),FALSE)*$E3024</f>
        <v>0</v>
      </c>
      <c r="Q3019" s="25">
        <f ca="1">VLOOKUP(CONCATENATE($F3019," ",$G3019),AllocFactorMatrix,(Q$4+1),FALSE)*$E3024</f>
        <v>0</v>
      </c>
      <c r="R3019" s="25">
        <f t="shared" ca="1" si="1368"/>
        <v>0</v>
      </c>
      <c r="S3019" s="25">
        <f ca="1">VLOOKUP(CONCATENATE($F3019," ",$G3019),AllocFactorMatrix,(S$4+1),FALSE)*$E3024</f>
        <v>0</v>
      </c>
      <c r="T3019" s="25">
        <f ca="1">VLOOKUP(CONCATENATE($F3019," ",$G3019),AllocFactorMatrix,(T$4+1),FALSE)*$E3024</f>
        <v>0</v>
      </c>
      <c r="U3019" s="25">
        <f ca="1">VLOOKUP(CONCATENATE($F3019," ",$G3019),AllocFactorMatrix,(U$4+1),FALSE)*$E3024</f>
        <v>0</v>
      </c>
      <c r="V3019" s="25">
        <f ca="1">VLOOKUP(CONCATENATE($F3019," ",$G3019),AllocFactorMatrix,(V$4+1),FALSE)*$E3024</f>
        <v>0</v>
      </c>
      <c r="W3019" s="25">
        <f t="shared" ca="1" si="1369"/>
        <v>0</v>
      </c>
      <c r="X3019" s="25">
        <f ca="1">VLOOKUP(CONCATENATE($F3019," ",$G3019),AllocFactorMatrix,(X$4+1),FALSE)*$E3024</f>
        <v>0</v>
      </c>
      <c r="Y3019" s="25">
        <f ca="1">VLOOKUP(CONCATENATE($F3019," ",$G3019),AllocFactorMatrix,(Y$4+1),FALSE)*$E3024</f>
        <v>0</v>
      </c>
      <c r="Z3019" s="25">
        <f t="shared" ca="1" si="1356"/>
        <v>0</v>
      </c>
      <c r="AA3019" s="25">
        <f ca="1">VLOOKUP(CONCATENATE($F3019," ",$G3019),AllocFactorMatrix,(AA$4+1),FALSE)*$E3024</f>
        <v>0</v>
      </c>
      <c r="AB3019" s="25">
        <f ca="1">VLOOKUP(CONCATENATE($F3019," ",$G3019),AllocFactorMatrix,(AB$4+1),FALSE)*$E3024</f>
        <v>0</v>
      </c>
      <c r="AC3019" s="25">
        <f ca="1">VLOOKUP(CONCATENATE($F3019," ",$G3019),AllocFactorMatrix,(AC$4+1),FALSE)*$E3024</f>
        <v>0</v>
      </c>
    </row>
    <row r="3020" spans="4:29" hidden="1" outlineLevel="1">
      <c r="F3020" s="61" t="str">
        <f>F3024</f>
        <v>LABOR_M</v>
      </c>
      <c r="G3020" s="20" t="str">
        <f>$G$11</f>
        <v>DISTPRI</v>
      </c>
      <c r="H3020" s="24">
        <f t="shared" ca="1" si="1367"/>
        <v>0</v>
      </c>
      <c r="I3020" s="25">
        <f ca="1">VLOOKUP(CONCATENATE($F3020," ",$G3020),AllocFactorMatrix,(I$4+1),FALSE)*$E3024</f>
        <v>0</v>
      </c>
      <c r="J3020" s="25">
        <f ca="1">VLOOKUP(CONCATENATE($F3020," ",$G3020),AllocFactorMatrix,(J$4+1),FALSE)*$E3024</f>
        <v>0</v>
      </c>
      <c r="K3020" s="25">
        <f ca="1">VLOOKUP(CONCATENATE($F3020," ",$G3020),AllocFactorMatrix,(K$4+1),FALSE)*$E3024</f>
        <v>0</v>
      </c>
      <c r="L3020" s="25">
        <f ca="1">VLOOKUP(CONCATENATE($F3020," ",$G3020),AllocFactorMatrix,(L$4+1),FALSE)*$E3024</f>
        <v>0</v>
      </c>
      <c r="M3020" s="25">
        <f t="shared" ca="1" si="1355"/>
        <v>0</v>
      </c>
      <c r="N3020" s="25">
        <f ca="1">VLOOKUP(CONCATENATE($F3020," ",$G3020),AllocFactorMatrix,(N$4+1),FALSE)*$E3024</f>
        <v>0</v>
      </c>
      <c r="O3020" s="25">
        <f ca="1">VLOOKUP(CONCATENATE($F3020," ",$G3020),AllocFactorMatrix,(O$4+1),FALSE)*$E3024</f>
        <v>0</v>
      </c>
      <c r="P3020" s="25">
        <f ca="1">VLOOKUP(CONCATENATE($F3020," ",$G3020),AllocFactorMatrix,(P$4+1),FALSE)*$E3024</f>
        <v>0</v>
      </c>
      <c r="Q3020" s="25">
        <f ca="1">VLOOKUP(CONCATENATE($F3020," ",$G3020),AllocFactorMatrix,(Q$4+1),FALSE)*$E3024</f>
        <v>0</v>
      </c>
      <c r="R3020" s="25">
        <f t="shared" ca="1" si="1368"/>
        <v>0</v>
      </c>
      <c r="S3020" s="25">
        <f ca="1">VLOOKUP(CONCATENATE($F3020," ",$G3020),AllocFactorMatrix,(S$4+1),FALSE)*$E3024</f>
        <v>0</v>
      </c>
      <c r="T3020" s="25">
        <f ca="1">VLOOKUP(CONCATENATE($F3020," ",$G3020),AllocFactorMatrix,(T$4+1),FALSE)*$E3024</f>
        <v>0</v>
      </c>
      <c r="U3020" s="25">
        <f ca="1">VLOOKUP(CONCATENATE($F3020," ",$G3020),AllocFactorMatrix,(U$4+1),FALSE)*$E3024</f>
        <v>0</v>
      </c>
      <c r="V3020" s="25">
        <f ca="1">VLOOKUP(CONCATENATE($F3020," ",$G3020),AllocFactorMatrix,(V$4+1),FALSE)*$E3024</f>
        <v>0</v>
      </c>
      <c r="W3020" s="25">
        <f t="shared" ca="1" si="1369"/>
        <v>0</v>
      </c>
      <c r="X3020" s="25">
        <f ca="1">VLOOKUP(CONCATENATE($F3020," ",$G3020),AllocFactorMatrix,(X$4+1),FALSE)*$E3024</f>
        <v>0</v>
      </c>
      <c r="Y3020" s="25">
        <f ca="1">VLOOKUP(CONCATENATE($F3020," ",$G3020),AllocFactorMatrix,(Y$4+1),FALSE)*$E3024</f>
        <v>0</v>
      </c>
      <c r="Z3020" s="25">
        <f t="shared" ca="1" si="1356"/>
        <v>0</v>
      </c>
      <c r="AA3020" s="25">
        <f ca="1">VLOOKUP(CONCATENATE($F3020," ",$G3020),AllocFactorMatrix,(AA$4+1),FALSE)*$E3024</f>
        <v>0</v>
      </c>
      <c r="AB3020" s="25">
        <f ca="1">VLOOKUP(CONCATENATE($F3020," ",$G3020),AllocFactorMatrix,(AB$4+1),FALSE)*$E3024</f>
        <v>0</v>
      </c>
      <c r="AC3020" s="25">
        <f ca="1">VLOOKUP(CONCATENATE($F3020," ",$G3020),AllocFactorMatrix,(AC$4+1),FALSE)*$E3024</f>
        <v>0</v>
      </c>
    </row>
    <row r="3021" spans="4:29" hidden="1" outlineLevel="1">
      <c r="F3021" s="61" t="str">
        <f>F3024</f>
        <v>LABOR_M</v>
      </c>
      <c r="G3021" s="20" t="str">
        <f>$G$12</f>
        <v>DISTSEC</v>
      </c>
      <c r="H3021" s="24">
        <f t="shared" ca="1" si="1367"/>
        <v>0</v>
      </c>
      <c r="I3021" s="25">
        <f ca="1">VLOOKUP(CONCATENATE($F3021," ",$G3021),AllocFactorMatrix,(I$4+1),FALSE)*$E3024</f>
        <v>0</v>
      </c>
      <c r="J3021" s="25">
        <f ca="1">VLOOKUP(CONCATENATE($F3021," ",$G3021),AllocFactorMatrix,(J$4+1),FALSE)*$E3024</f>
        <v>0</v>
      </c>
      <c r="K3021" s="25">
        <f ca="1">VLOOKUP(CONCATENATE($F3021," ",$G3021),AllocFactorMatrix,(K$4+1),FALSE)*$E3024</f>
        <v>0</v>
      </c>
      <c r="L3021" s="25">
        <f ca="1">VLOOKUP(CONCATENATE($F3021," ",$G3021),AllocFactorMatrix,(L$4+1),FALSE)*$E3024</f>
        <v>0</v>
      </c>
      <c r="M3021" s="25">
        <f t="shared" ca="1" si="1355"/>
        <v>0</v>
      </c>
      <c r="N3021" s="25">
        <f ca="1">VLOOKUP(CONCATENATE($F3021," ",$G3021),AllocFactorMatrix,(N$4+1),FALSE)*$E3024</f>
        <v>0</v>
      </c>
      <c r="O3021" s="25">
        <f ca="1">VLOOKUP(CONCATENATE($F3021," ",$G3021),AllocFactorMatrix,(O$4+1),FALSE)*$E3024</f>
        <v>0</v>
      </c>
      <c r="P3021" s="25">
        <f ca="1">VLOOKUP(CONCATENATE($F3021," ",$G3021),AllocFactorMatrix,(P$4+1),FALSE)*$E3024</f>
        <v>0</v>
      </c>
      <c r="Q3021" s="25">
        <f ca="1">VLOOKUP(CONCATENATE($F3021," ",$G3021),AllocFactorMatrix,(Q$4+1),FALSE)*$E3024</f>
        <v>0</v>
      </c>
      <c r="R3021" s="25">
        <f t="shared" ca="1" si="1368"/>
        <v>0</v>
      </c>
      <c r="S3021" s="25">
        <f ca="1">VLOOKUP(CONCATENATE($F3021," ",$G3021),AllocFactorMatrix,(S$4+1),FALSE)*$E3024</f>
        <v>0</v>
      </c>
      <c r="T3021" s="25">
        <f ca="1">VLOOKUP(CONCATENATE($F3021," ",$G3021),AllocFactorMatrix,(T$4+1),FALSE)*$E3024</f>
        <v>0</v>
      </c>
      <c r="U3021" s="25">
        <f ca="1">VLOOKUP(CONCATENATE($F3021," ",$G3021),AllocFactorMatrix,(U$4+1),FALSE)*$E3024</f>
        <v>0</v>
      </c>
      <c r="V3021" s="25">
        <f ca="1">VLOOKUP(CONCATENATE($F3021," ",$G3021),AllocFactorMatrix,(V$4+1),FALSE)*$E3024</f>
        <v>0</v>
      </c>
      <c r="W3021" s="25">
        <f t="shared" ca="1" si="1369"/>
        <v>0</v>
      </c>
      <c r="X3021" s="25">
        <f ca="1">VLOOKUP(CONCATENATE($F3021," ",$G3021),AllocFactorMatrix,(X$4+1),FALSE)*$E3024</f>
        <v>0</v>
      </c>
      <c r="Y3021" s="25">
        <f ca="1">VLOOKUP(CONCATENATE($F3021," ",$G3021),AllocFactorMatrix,(Y$4+1),FALSE)*$E3024</f>
        <v>0</v>
      </c>
      <c r="Z3021" s="25">
        <f t="shared" ca="1" si="1356"/>
        <v>0</v>
      </c>
      <c r="AA3021" s="25">
        <f ca="1">VLOOKUP(CONCATENATE($F3021," ",$G3021),AllocFactorMatrix,(AA$4+1),FALSE)*$E3024</f>
        <v>0</v>
      </c>
      <c r="AB3021" s="25">
        <f ca="1">VLOOKUP(CONCATENATE($F3021," ",$G3021),AllocFactorMatrix,(AB$4+1),FALSE)*$E3024</f>
        <v>0</v>
      </c>
      <c r="AC3021" s="25">
        <f ca="1">VLOOKUP(CONCATENATE($F3021," ",$G3021),AllocFactorMatrix,(AC$4+1),FALSE)*$E3024</f>
        <v>0</v>
      </c>
    </row>
    <row r="3022" spans="4:29" hidden="1" outlineLevel="1">
      <c r="F3022" s="61" t="str">
        <f>F3024</f>
        <v>LABOR_M</v>
      </c>
      <c r="G3022" s="20" t="str">
        <f>$G$13</f>
        <v>ENERGY</v>
      </c>
      <c r="H3022" s="24">
        <f t="shared" ca="1" si="1367"/>
        <v>0</v>
      </c>
      <c r="I3022" s="25">
        <f ca="1">VLOOKUP(CONCATENATE($F3022," ",$G3022),AllocFactorMatrix,(I$4+1),FALSE)*$E3024</f>
        <v>0</v>
      </c>
      <c r="J3022" s="25">
        <f ca="1">VLOOKUP(CONCATENATE($F3022," ",$G3022),AllocFactorMatrix,(J$4+1),FALSE)*$E3024</f>
        <v>0</v>
      </c>
      <c r="K3022" s="25">
        <f ca="1">VLOOKUP(CONCATENATE($F3022," ",$G3022),AllocFactorMatrix,(K$4+1),FALSE)*$E3024</f>
        <v>0</v>
      </c>
      <c r="L3022" s="25">
        <f ca="1">VLOOKUP(CONCATENATE($F3022," ",$G3022),AllocFactorMatrix,(L$4+1),FALSE)*$E3024</f>
        <v>0</v>
      </c>
      <c r="M3022" s="25">
        <f t="shared" ca="1" si="1355"/>
        <v>0</v>
      </c>
      <c r="N3022" s="25">
        <f ca="1">VLOOKUP(CONCATENATE($F3022," ",$G3022),AllocFactorMatrix,(N$4+1),FALSE)*$E3024</f>
        <v>0</v>
      </c>
      <c r="O3022" s="25">
        <f ca="1">VLOOKUP(CONCATENATE($F3022," ",$G3022),AllocFactorMatrix,(O$4+1),FALSE)*$E3024</f>
        <v>0</v>
      </c>
      <c r="P3022" s="25">
        <f ca="1">VLOOKUP(CONCATENATE($F3022," ",$G3022),AllocFactorMatrix,(P$4+1),FALSE)*$E3024</f>
        <v>0</v>
      </c>
      <c r="Q3022" s="25">
        <f ca="1">VLOOKUP(CONCATENATE($F3022," ",$G3022),AllocFactorMatrix,(Q$4+1),FALSE)*$E3024</f>
        <v>0</v>
      </c>
      <c r="R3022" s="25">
        <f t="shared" ca="1" si="1368"/>
        <v>0</v>
      </c>
      <c r="S3022" s="25">
        <f ca="1">VLOOKUP(CONCATENATE($F3022," ",$G3022),AllocFactorMatrix,(S$4+1),FALSE)*$E3024</f>
        <v>0</v>
      </c>
      <c r="T3022" s="25">
        <f ca="1">VLOOKUP(CONCATENATE($F3022," ",$G3022),AllocFactorMatrix,(T$4+1),FALSE)*$E3024</f>
        <v>0</v>
      </c>
      <c r="U3022" s="25">
        <f ca="1">VLOOKUP(CONCATENATE($F3022," ",$G3022),AllocFactorMatrix,(U$4+1),FALSE)*$E3024</f>
        <v>0</v>
      </c>
      <c r="V3022" s="25">
        <f ca="1">VLOOKUP(CONCATENATE($F3022," ",$G3022),AllocFactorMatrix,(V$4+1),FALSE)*$E3024</f>
        <v>0</v>
      </c>
      <c r="W3022" s="25">
        <f t="shared" ca="1" si="1369"/>
        <v>0</v>
      </c>
      <c r="X3022" s="25">
        <f ca="1">VLOOKUP(CONCATENATE($F3022," ",$G3022),AllocFactorMatrix,(X$4+1),FALSE)*$E3024</f>
        <v>0</v>
      </c>
      <c r="Y3022" s="25">
        <f ca="1">VLOOKUP(CONCATENATE($F3022," ",$G3022),AllocFactorMatrix,(Y$4+1),FALSE)*$E3024</f>
        <v>0</v>
      </c>
      <c r="Z3022" s="25">
        <f t="shared" ca="1" si="1356"/>
        <v>0</v>
      </c>
      <c r="AA3022" s="25">
        <f ca="1">VLOOKUP(CONCATENATE($F3022," ",$G3022),AllocFactorMatrix,(AA$4+1),FALSE)*$E3024</f>
        <v>0</v>
      </c>
      <c r="AB3022" s="25">
        <f ca="1">VLOOKUP(CONCATENATE($F3022," ",$G3022),AllocFactorMatrix,(AB$4+1),FALSE)*$E3024</f>
        <v>0</v>
      </c>
      <c r="AC3022" s="25">
        <f ca="1">VLOOKUP(CONCATENATE($F3022," ",$G3022),AllocFactorMatrix,(AC$4+1),FALSE)*$E3024</f>
        <v>0</v>
      </c>
    </row>
    <row r="3023" spans="4:29" hidden="1" outlineLevel="1">
      <c r="F3023" s="61" t="str">
        <f>F3024</f>
        <v>LABOR_M</v>
      </c>
      <c r="G3023" s="20" t="str">
        <f>$G$14</f>
        <v>CUSTOMER</v>
      </c>
      <c r="H3023" s="24">
        <f t="shared" ca="1" si="1367"/>
        <v>0</v>
      </c>
      <c r="I3023" s="25">
        <f ca="1">VLOOKUP(CONCATENATE($F3023," ",$G3023),AllocFactorMatrix,(I$4+1),FALSE)*$E3024</f>
        <v>0</v>
      </c>
      <c r="J3023" s="25">
        <f ca="1">VLOOKUP(CONCATENATE($F3023," ",$G3023),AllocFactorMatrix,(J$4+1),FALSE)*$E3024</f>
        <v>0</v>
      </c>
      <c r="K3023" s="25">
        <f ca="1">VLOOKUP(CONCATENATE($F3023," ",$G3023),AllocFactorMatrix,(K$4+1),FALSE)*$E3024</f>
        <v>0</v>
      </c>
      <c r="L3023" s="25">
        <f ca="1">VLOOKUP(CONCATENATE($F3023," ",$G3023),AllocFactorMatrix,(L$4+1),FALSE)*$E3024</f>
        <v>0</v>
      </c>
      <c r="M3023" s="25">
        <f t="shared" ca="1" si="1355"/>
        <v>0</v>
      </c>
      <c r="N3023" s="25">
        <f ca="1">VLOOKUP(CONCATENATE($F3023," ",$G3023),AllocFactorMatrix,(N$4+1),FALSE)*$E3024</f>
        <v>0</v>
      </c>
      <c r="O3023" s="25">
        <f ca="1">VLOOKUP(CONCATENATE($F3023," ",$G3023),AllocFactorMatrix,(O$4+1),FALSE)*$E3024</f>
        <v>0</v>
      </c>
      <c r="P3023" s="25">
        <f ca="1">VLOOKUP(CONCATENATE($F3023," ",$G3023),AllocFactorMatrix,(P$4+1),FALSE)*$E3024</f>
        <v>0</v>
      </c>
      <c r="Q3023" s="25">
        <f ca="1">VLOOKUP(CONCATENATE($F3023," ",$G3023),AllocFactorMatrix,(Q$4+1),FALSE)*$E3024</f>
        <v>0</v>
      </c>
      <c r="R3023" s="25">
        <f t="shared" ca="1" si="1368"/>
        <v>0</v>
      </c>
      <c r="S3023" s="25">
        <f ca="1">VLOOKUP(CONCATENATE($F3023," ",$G3023),AllocFactorMatrix,(S$4+1),FALSE)*$E3024</f>
        <v>0</v>
      </c>
      <c r="T3023" s="25">
        <f ca="1">VLOOKUP(CONCATENATE($F3023," ",$G3023),AllocFactorMatrix,(T$4+1),FALSE)*$E3024</f>
        <v>0</v>
      </c>
      <c r="U3023" s="25">
        <f ca="1">VLOOKUP(CONCATENATE($F3023," ",$G3023),AllocFactorMatrix,(U$4+1),FALSE)*$E3024</f>
        <v>0</v>
      </c>
      <c r="V3023" s="25">
        <f ca="1">VLOOKUP(CONCATENATE($F3023," ",$G3023),AllocFactorMatrix,(V$4+1),FALSE)*$E3024</f>
        <v>0</v>
      </c>
      <c r="W3023" s="25">
        <f t="shared" ca="1" si="1369"/>
        <v>0</v>
      </c>
      <c r="X3023" s="25">
        <f ca="1">VLOOKUP(CONCATENATE($F3023," ",$G3023),AllocFactorMatrix,(X$4+1),FALSE)*$E3024</f>
        <v>0</v>
      </c>
      <c r="Y3023" s="25">
        <f ca="1">VLOOKUP(CONCATENATE($F3023," ",$G3023),AllocFactorMatrix,(Y$4+1),FALSE)*$E3024</f>
        <v>0</v>
      </c>
      <c r="Z3023" s="25">
        <f t="shared" ca="1" si="1356"/>
        <v>0</v>
      </c>
      <c r="AA3023" s="25">
        <f ca="1">VLOOKUP(CONCATENATE($F3023," ",$G3023),AllocFactorMatrix,(AA$4+1),FALSE)*$E3024</f>
        <v>0</v>
      </c>
      <c r="AB3023" s="25">
        <f ca="1">VLOOKUP(CONCATENATE($F3023," ",$G3023),AllocFactorMatrix,(AB$4+1),FALSE)*$E3024</f>
        <v>0</v>
      </c>
      <c r="AC3023" s="25">
        <f ca="1">VLOOKUP(CONCATENATE($F3023," ",$G3023),AllocFactorMatrix,(AC$4+1),FALSE)*$E3024</f>
        <v>0</v>
      </c>
    </row>
    <row r="3024" spans="4:29" collapsed="1">
      <c r="D3024" s="20" t="s">
        <v>329</v>
      </c>
      <c r="E3024" s="22">
        <v>0</v>
      </c>
      <c r="F3024" s="61" t="s">
        <v>69</v>
      </c>
      <c r="G3024" s="20" t="str">
        <f>$G$15</f>
        <v>TOTAL</v>
      </c>
      <c r="H3024" s="24">
        <f t="shared" ca="1" si="1367"/>
        <v>0</v>
      </c>
      <c r="I3024" s="25">
        <f ca="1">VLOOKUP(CONCATENATE($F3024," ",$G3024),AllocFactorMatrix,(I$4+1),FALSE)*$E3024</f>
        <v>0</v>
      </c>
      <c r="J3024" s="25">
        <f ca="1">VLOOKUP(CONCATENATE($F3024," ",$G3024),AllocFactorMatrix,(J$4+1),FALSE)*$E3024</f>
        <v>0</v>
      </c>
      <c r="K3024" s="25">
        <f ca="1">VLOOKUP(CONCATENATE($F3024," ",$G3024),AllocFactorMatrix,(K$4+1),FALSE)*$E3024</f>
        <v>0</v>
      </c>
      <c r="L3024" s="25">
        <f ca="1">VLOOKUP(CONCATENATE($F3024," ",$G3024),AllocFactorMatrix,(L$4+1),FALSE)*$E3024</f>
        <v>0</v>
      </c>
      <c r="M3024" s="25">
        <f t="shared" ca="1" si="1355"/>
        <v>0</v>
      </c>
      <c r="N3024" s="25">
        <f ca="1">VLOOKUP(CONCATENATE($F3024," ",$G3024),AllocFactorMatrix,(N$4+1),FALSE)*$E3024</f>
        <v>0</v>
      </c>
      <c r="O3024" s="25">
        <f ca="1">VLOOKUP(CONCATENATE($F3024," ",$G3024),AllocFactorMatrix,(O$4+1),FALSE)*$E3024</f>
        <v>0</v>
      </c>
      <c r="P3024" s="25">
        <f ca="1">VLOOKUP(CONCATENATE($F3024," ",$G3024),AllocFactorMatrix,(P$4+1),FALSE)*$E3024</f>
        <v>0</v>
      </c>
      <c r="Q3024" s="25">
        <f ca="1">VLOOKUP(CONCATENATE($F3024," ",$G3024),AllocFactorMatrix,(Q$4+1),FALSE)*$E3024</f>
        <v>0</v>
      </c>
      <c r="R3024" s="25">
        <f t="shared" ca="1" si="1368"/>
        <v>0</v>
      </c>
      <c r="S3024" s="25">
        <f ca="1">VLOOKUP(CONCATENATE($F3024," ",$G3024),AllocFactorMatrix,(S$4+1),FALSE)*$E3024</f>
        <v>0</v>
      </c>
      <c r="T3024" s="25">
        <f ca="1">VLOOKUP(CONCATENATE($F3024," ",$G3024),AllocFactorMatrix,(T$4+1),FALSE)*$E3024</f>
        <v>0</v>
      </c>
      <c r="U3024" s="25">
        <f ca="1">VLOOKUP(CONCATENATE($F3024," ",$G3024),AllocFactorMatrix,(U$4+1),FALSE)*$E3024</f>
        <v>0</v>
      </c>
      <c r="V3024" s="25">
        <f ca="1">VLOOKUP(CONCATENATE($F3024," ",$G3024),AllocFactorMatrix,(V$4+1),FALSE)*$E3024</f>
        <v>0</v>
      </c>
      <c r="W3024" s="25">
        <f t="shared" ca="1" si="1369"/>
        <v>0</v>
      </c>
      <c r="X3024" s="25">
        <f ca="1">VLOOKUP(CONCATENATE($F3024," ",$G3024),AllocFactorMatrix,(X$4+1),FALSE)*$E3024</f>
        <v>0</v>
      </c>
      <c r="Y3024" s="25">
        <f ca="1">VLOOKUP(CONCATENATE($F3024," ",$G3024),AllocFactorMatrix,(Y$4+1),FALSE)*$E3024</f>
        <v>0</v>
      </c>
      <c r="Z3024" s="25">
        <f t="shared" ca="1" si="1356"/>
        <v>0</v>
      </c>
      <c r="AA3024" s="25">
        <f ca="1">VLOOKUP(CONCATENATE($F3024," ",$G3024),AllocFactorMatrix,(AA$4+1),FALSE)*$E3024</f>
        <v>0</v>
      </c>
      <c r="AB3024" s="25">
        <f ca="1">VLOOKUP(CONCATENATE($F3024," ",$G3024),AllocFactorMatrix,(AB$4+1),FALSE)*$E3024</f>
        <v>0</v>
      </c>
      <c r="AC3024" s="25">
        <f ca="1">VLOOKUP(CONCATENATE($F3024," ",$G3024),AllocFactorMatrix,(AC$4+1),FALSE)*$E3024</f>
        <v>0</v>
      </c>
    </row>
    <row r="3025" spans="4:29" hidden="1" outlineLevel="1">
      <c r="F3025" s="61" t="str">
        <f>F3032</f>
        <v>TRANS_TOTAL</v>
      </c>
      <c r="G3025" s="20" t="str">
        <f>$G$8</f>
        <v>PRODUCTION</v>
      </c>
      <c r="H3025" s="24">
        <f t="shared" si="1367"/>
        <v>0</v>
      </c>
      <c r="I3025" s="25">
        <f>VLOOKUP(CONCATENATE($F3025," ",$G3025),AllocFactorMatrix,(I$4+1),FALSE)*$E3032</f>
        <v>0</v>
      </c>
      <c r="J3025" s="25">
        <f>VLOOKUP(CONCATENATE($F3025," ",$G3025),AllocFactorMatrix,(J$4+1),FALSE)*$E3032</f>
        <v>0</v>
      </c>
      <c r="K3025" s="25">
        <f>VLOOKUP(CONCATENATE($F3025," ",$G3025),AllocFactorMatrix,(K$4+1),FALSE)*$E3032</f>
        <v>0</v>
      </c>
      <c r="L3025" s="25">
        <f>VLOOKUP(CONCATENATE($F3025," ",$G3025),AllocFactorMatrix,(L$4+1),FALSE)*$E3032</f>
        <v>0</v>
      </c>
      <c r="M3025" s="25">
        <f t="shared" ref="M3025:M3032" si="1370">SUBTOTAL(9,J3025:L3025)</f>
        <v>0</v>
      </c>
      <c r="N3025" s="25">
        <f>VLOOKUP(CONCATENATE($F3025," ",$G3025),AllocFactorMatrix,(N$4+1),FALSE)*$E3032</f>
        <v>0</v>
      </c>
      <c r="O3025" s="25">
        <f>VLOOKUP(CONCATENATE($F3025," ",$G3025),AllocFactorMatrix,(O$4+1),FALSE)*$E3032</f>
        <v>0</v>
      </c>
      <c r="P3025" s="25">
        <f>VLOOKUP(CONCATENATE($F3025," ",$G3025),AllocFactorMatrix,(P$4+1),FALSE)*$E3032</f>
        <v>0</v>
      </c>
      <c r="Q3025" s="25">
        <f>VLOOKUP(CONCATENATE($F3025," ",$G3025),AllocFactorMatrix,(Q$4+1),FALSE)*$E3032</f>
        <v>0</v>
      </c>
      <c r="R3025" s="25">
        <f>SUBTOTAL(9,N3025:Q3025)</f>
        <v>0</v>
      </c>
      <c r="S3025" s="25">
        <f>VLOOKUP(CONCATENATE($F3025," ",$G3025),AllocFactorMatrix,(S$4+1),FALSE)*$E3032</f>
        <v>0</v>
      </c>
      <c r="T3025" s="25">
        <f>VLOOKUP(CONCATENATE($F3025," ",$G3025),AllocFactorMatrix,(T$4+1),FALSE)*$E3032</f>
        <v>0</v>
      </c>
      <c r="U3025" s="25">
        <f>VLOOKUP(CONCATENATE($F3025," ",$G3025),AllocFactorMatrix,(U$4+1),FALSE)*$E3032</f>
        <v>0</v>
      </c>
      <c r="V3025" s="25">
        <f>VLOOKUP(CONCATENATE($F3025," ",$G3025),AllocFactorMatrix,(V$4+1),FALSE)*$E3032</f>
        <v>0</v>
      </c>
      <c r="W3025" s="25">
        <f>SUBTOTAL(9,S3025:V3025)</f>
        <v>0</v>
      </c>
      <c r="X3025" s="25">
        <f>VLOOKUP(CONCATENATE($F3025," ",$G3025),AllocFactorMatrix,(X$4+1),FALSE)*$E3032</f>
        <v>0</v>
      </c>
      <c r="Y3025" s="25">
        <f>VLOOKUP(CONCATENATE($F3025," ",$G3025),AllocFactorMatrix,(Y$4+1),FALSE)*$E3032</f>
        <v>0</v>
      </c>
      <c r="Z3025" s="25">
        <f t="shared" ref="Z3025:Z3032" si="1371">SUBTOTAL(9,X3025:Y3025)</f>
        <v>0</v>
      </c>
      <c r="AA3025" s="25">
        <f>VLOOKUP(CONCATENATE($F3025," ",$G3025),AllocFactorMatrix,(AA$4+1),FALSE)*$E3032</f>
        <v>0</v>
      </c>
      <c r="AB3025" s="25">
        <f>VLOOKUP(CONCATENATE($F3025," ",$G3025),AllocFactorMatrix,(AB$4+1),FALSE)*$E3032</f>
        <v>0</v>
      </c>
      <c r="AC3025" s="25">
        <f>VLOOKUP(CONCATENATE($F3025," ",$G3025),AllocFactorMatrix,(AC$4+1),FALSE)*$E3032</f>
        <v>0</v>
      </c>
    </row>
    <row r="3026" spans="4:29" hidden="1" outlineLevel="1">
      <c r="F3026" s="61" t="str">
        <f>F3032</f>
        <v>TRANS_TOTAL</v>
      </c>
      <c r="G3026" s="20" t="str">
        <f>$G$9</f>
        <v>BULKTRAN</v>
      </c>
      <c r="H3026" s="24">
        <f t="shared" si="1367"/>
        <v>0</v>
      </c>
      <c r="I3026" s="25">
        <f>VLOOKUP(CONCATENATE($F3026," ",$G3026),AllocFactorMatrix,(I$4+1),FALSE)*$E3032</f>
        <v>0</v>
      </c>
      <c r="J3026" s="25">
        <f>VLOOKUP(CONCATENATE($F3026," ",$G3026),AllocFactorMatrix,(J$4+1),FALSE)*$E3032</f>
        <v>0</v>
      </c>
      <c r="K3026" s="25">
        <f>VLOOKUP(CONCATENATE($F3026," ",$G3026),AllocFactorMatrix,(K$4+1),FALSE)*$E3032</f>
        <v>0</v>
      </c>
      <c r="L3026" s="25">
        <f>VLOOKUP(CONCATENATE($F3026," ",$G3026),AllocFactorMatrix,(L$4+1),FALSE)*$E3032</f>
        <v>0</v>
      </c>
      <c r="M3026" s="25">
        <f t="shared" si="1370"/>
        <v>0</v>
      </c>
      <c r="N3026" s="25">
        <f>VLOOKUP(CONCATENATE($F3026," ",$G3026),AllocFactorMatrix,(N$4+1),FALSE)*$E3032</f>
        <v>0</v>
      </c>
      <c r="O3026" s="25">
        <f>VLOOKUP(CONCATENATE($F3026," ",$G3026),AllocFactorMatrix,(O$4+1),FALSE)*$E3032</f>
        <v>0</v>
      </c>
      <c r="P3026" s="25">
        <f>VLOOKUP(CONCATENATE($F3026," ",$G3026),AllocFactorMatrix,(P$4+1),FALSE)*$E3032</f>
        <v>0</v>
      </c>
      <c r="Q3026" s="25">
        <f>VLOOKUP(CONCATENATE($F3026," ",$G3026),AllocFactorMatrix,(Q$4+1),FALSE)*$E3032</f>
        <v>0</v>
      </c>
      <c r="R3026" s="25">
        <f t="shared" ref="R3026:R3032" si="1372">SUBTOTAL(9,N3026:Q3026)</f>
        <v>0</v>
      </c>
      <c r="S3026" s="25">
        <f>VLOOKUP(CONCATENATE($F3026," ",$G3026),AllocFactorMatrix,(S$4+1),FALSE)*$E3032</f>
        <v>0</v>
      </c>
      <c r="T3026" s="25">
        <f>VLOOKUP(CONCATENATE($F3026," ",$G3026),AllocFactorMatrix,(T$4+1),FALSE)*$E3032</f>
        <v>0</v>
      </c>
      <c r="U3026" s="25">
        <f>VLOOKUP(CONCATENATE($F3026," ",$G3026),AllocFactorMatrix,(U$4+1),FALSE)*$E3032</f>
        <v>0</v>
      </c>
      <c r="V3026" s="25">
        <f>VLOOKUP(CONCATENATE($F3026," ",$G3026),AllocFactorMatrix,(V$4+1),FALSE)*$E3032</f>
        <v>0</v>
      </c>
      <c r="W3026" s="25">
        <f t="shared" ref="W3026:W3032" si="1373">SUBTOTAL(9,S3026:V3026)</f>
        <v>0</v>
      </c>
      <c r="X3026" s="25">
        <f>VLOOKUP(CONCATENATE($F3026," ",$G3026),AllocFactorMatrix,(X$4+1),FALSE)*$E3032</f>
        <v>0</v>
      </c>
      <c r="Y3026" s="25">
        <f>VLOOKUP(CONCATENATE($F3026," ",$G3026),AllocFactorMatrix,(Y$4+1),FALSE)*$E3032</f>
        <v>0</v>
      </c>
      <c r="Z3026" s="25">
        <f t="shared" si="1371"/>
        <v>0</v>
      </c>
      <c r="AA3026" s="25">
        <f>VLOOKUP(CONCATENATE($F3026," ",$G3026),AllocFactorMatrix,(AA$4+1),FALSE)*$E3032</f>
        <v>0</v>
      </c>
      <c r="AB3026" s="25">
        <f>VLOOKUP(CONCATENATE($F3026," ",$G3026),AllocFactorMatrix,(AB$4+1),FALSE)*$E3032</f>
        <v>0</v>
      </c>
      <c r="AC3026" s="25">
        <f>VLOOKUP(CONCATENATE($F3026," ",$G3026),AllocFactorMatrix,(AC$4+1),FALSE)*$E3032</f>
        <v>0</v>
      </c>
    </row>
    <row r="3027" spans="4:29" hidden="1" outlineLevel="1">
      <c r="F3027" s="61" t="str">
        <f>F3032</f>
        <v>TRANS_TOTAL</v>
      </c>
      <c r="G3027" s="20" t="str">
        <f>$G$10</f>
        <v>SUBTRAN</v>
      </c>
      <c r="H3027" s="24">
        <f t="shared" si="1367"/>
        <v>0</v>
      </c>
      <c r="I3027" s="25">
        <f>VLOOKUP(CONCATENATE($F3027," ",$G3027),AllocFactorMatrix,(I$4+1),FALSE)*$E3032</f>
        <v>0</v>
      </c>
      <c r="J3027" s="25">
        <f>VLOOKUP(CONCATENATE($F3027," ",$G3027),AllocFactorMatrix,(J$4+1),FALSE)*$E3032</f>
        <v>0</v>
      </c>
      <c r="K3027" s="25">
        <f>VLOOKUP(CONCATENATE($F3027," ",$G3027),AllocFactorMatrix,(K$4+1),FALSE)*$E3032</f>
        <v>0</v>
      </c>
      <c r="L3027" s="25">
        <f>VLOOKUP(CONCATENATE($F3027," ",$G3027),AllocFactorMatrix,(L$4+1),FALSE)*$E3032</f>
        <v>0</v>
      </c>
      <c r="M3027" s="25">
        <f t="shared" si="1370"/>
        <v>0</v>
      </c>
      <c r="N3027" s="25">
        <f>VLOOKUP(CONCATENATE($F3027," ",$G3027),AllocFactorMatrix,(N$4+1),FALSE)*$E3032</f>
        <v>0</v>
      </c>
      <c r="O3027" s="25">
        <f>VLOOKUP(CONCATENATE($F3027," ",$G3027),AllocFactorMatrix,(O$4+1),FALSE)*$E3032</f>
        <v>0</v>
      </c>
      <c r="P3027" s="25">
        <f>VLOOKUP(CONCATENATE($F3027," ",$G3027),AllocFactorMatrix,(P$4+1),FALSE)*$E3032</f>
        <v>0</v>
      </c>
      <c r="Q3027" s="25">
        <f>VLOOKUP(CONCATENATE($F3027," ",$G3027),AllocFactorMatrix,(Q$4+1),FALSE)*$E3032</f>
        <v>0</v>
      </c>
      <c r="R3027" s="25">
        <f t="shared" si="1372"/>
        <v>0</v>
      </c>
      <c r="S3027" s="25">
        <f>VLOOKUP(CONCATENATE($F3027," ",$G3027),AllocFactorMatrix,(S$4+1),FALSE)*$E3032</f>
        <v>0</v>
      </c>
      <c r="T3027" s="25">
        <f>VLOOKUP(CONCATENATE($F3027," ",$G3027),AllocFactorMatrix,(T$4+1),FALSE)*$E3032</f>
        <v>0</v>
      </c>
      <c r="U3027" s="25">
        <f>VLOOKUP(CONCATENATE($F3027," ",$G3027),AllocFactorMatrix,(U$4+1),FALSE)*$E3032</f>
        <v>0</v>
      </c>
      <c r="V3027" s="25">
        <f>VLOOKUP(CONCATENATE($F3027," ",$G3027),AllocFactorMatrix,(V$4+1),FALSE)*$E3032</f>
        <v>0</v>
      </c>
      <c r="W3027" s="25">
        <f t="shared" si="1373"/>
        <v>0</v>
      </c>
      <c r="X3027" s="25">
        <f>VLOOKUP(CONCATENATE($F3027," ",$G3027),AllocFactorMatrix,(X$4+1),FALSE)*$E3032</f>
        <v>0</v>
      </c>
      <c r="Y3027" s="25">
        <f>VLOOKUP(CONCATENATE($F3027," ",$G3027),AllocFactorMatrix,(Y$4+1),FALSE)*$E3032</f>
        <v>0</v>
      </c>
      <c r="Z3027" s="25">
        <f t="shared" si="1371"/>
        <v>0</v>
      </c>
      <c r="AA3027" s="25">
        <f>VLOOKUP(CONCATENATE($F3027," ",$G3027),AllocFactorMatrix,(AA$4+1),FALSE)*$E3032</f>
        <v>0</v>
      </c>
      <c r="AB3027" s="25">
        <f>VLOOKUP(CONCATENATE($F3027," ",$G3027),AllocFactorMatrix,(AB$4+1),FALSE)*$E3032</f>
        <v>0</v>
      </c>
      <c r="AC3027" s="25">
        <f>VLOOKUP(CONCATENATE($F3027," ",$G3027),AllocFactorMatrix,(AC$4+1),FALSE)*$E3032</f>
        <v>0</v>
      </c>
    </row>
    <row r="3028" spans="4:29" hidden="1" outlineLevel="1">
      <c r="F3028" s="61" t="str">
        <f>F3032</f>
        <v>TRANS_TOTAL</v>
      </c>
      <c r="G3028" s="20" t="str">
        <f>$G$11</f>
        <v>DISTPRI</v>
      </c>
      <c r="H3028" s="24">
        <f t="shared" si="1367"/>
        <v>0</v>
      </c>
      <c r="I3028" s="25">
        <f>VLOOKUP(CONCATENATE($F3028," ",$G3028),AllocFactorMatrix,(I$4+1),FALSE)*$E3032</f>
        <v>0</v>
      </c>
      <c r="J3028" s="25">
        <f>VLOOKUP(CONCATENATE($F3028," ",$G3028),AllocFactorMatrix,(J$4+1),FALSE)*$E3032</f>
        <v>0</v>
      </c>
      <c r="K3028" s="25">
        <f>VLOOKUP(CONCATENATE($F3028," ",$G3028),AllocFactorMatrix,(K$4+1),FALSE)*$E3032</f>
        <v>0</v>
      </c>
      <c r="L3028" s="25">
        <f>VLOOKUP(CONCATENATE($F3028," ",$G3028),AllocFactorMatrix,(L$4+1),FALSE)*$E3032</f>
        <v>0</v>
      </c>
      <c r="M3028" s="25">
        <f t="shared" si="1370"/>
        <v>0</v>
      </c>
      <c r="N3028" s="25">
        <f>VLOOKUP(CONCATENATE($F3028," ",$G3028),AllocFactorMatrix,(N$4+1),FALSE)*$E3032</f>
        <v>0</v>
      </c>
      <c r="O3028" s="25">
        <f>VLOOKUP(CONCATENATE($F3028," ",$G3028),AllocFactorMatrix,(O$4+1),FALSE)*$E3032</f>
        <v>0</v>
      </c>
      <c r="P3028" s="25">
        <f>VLOOKUP(CONCATENATE($F3028," ",$G3028),AllocFactorMatrix,(P$4+1),FALSE)*$E3032</f>
        <v>0</v>
      </c>
      <c r="Q3028" s="25">
        <f>VLOOKUP(CONCATENATE($F3028," ",$G3028),AllocFactorMatrix,(Q$4+1),FALSE)*$E3032</f>
        <v>0</v>
      </c>
      <c r="R3028" s="25">
        <f t="shared" si="1372"/>
        <v>0</v>
      </c>
      <c r="S3028" s="25">
        <f>VLOOKUP(CONCATENATE($F3028," ",$G3028),AllocFactorMatrix,(S$4+1),FALSE)*$E3032</f>
        <v>0</v>
      </c>
      <c r="T3028" s="25">
        <f>VLOOKUP(CONCATENATE($F3028," ",$G3028),AllocFactorMatrix,(T$4+1),FALSE)*$E3032</f>
        <v>0</v>
      </c>
      <c r="U3028" s="25">
        <f>VLOOKUP(CONCATENATE($F3028," ",$G3028),AllocFactorMatrix,(U$4+1),FALSE)*$E3032</f>
        <v>0</v>
      </c>
      <c r="V3028" s="25">
        <f>VLOOKUP(CONCATENATE($F3028," ",$G3028),AllocFactorMatrix,(V$4+1),FALSE)*$E3032</f>
        <v>0</v>
      </c>
      <c r="W3028" s="25">
        <f t="shared" si="1373"/>
        <v>0</v>
      </c>
      <c r="X3028" s="25">
        <f>VLOOKUP(CONCATENATE($F3028," ",$G3028),AllocFactorMatrix,(X$4+1),FALSE)*$E3032</f>
        <v>0</v>
      </c>
      <c r="Y3028" s="25">
        <f>VLOOKUP(CONCATENATE($F3028," ",$G3028),AllocFactorMatrix,(Y$4+1),FALSE)*$E3032</f>
        <v>0</v>
      </c>
      <c r="Z3028" s="25">
        <f t="shared" si="1371"/>
        <v>0</v>
      </c>
      <c r="AA3028" s="25">
        <f>VLOOKUP(CONCATENATE($F3028," ",$G3028),AllocFactorMatrix,(AA$4+1),FALSE)*$E3032</f>
        <v>0</v>
      </c>
      <c r="AB3028" s="25">
        <f>VLOOKUP(CONCATENATE($F3028," ",$G3028),AllocFactorMatrix,(AB$4+1),FALSE)*$E3032</f>
        <v>0</v>
      </c>
      <c r="AC3028" s="25">
        <f>VLOOKUP(CONCATENATE($F3028," ",$G3028),AllocFactorMatrix,(AC$4+1),FALSE)*$E3032</f>
        <v>0</v>
      </c>
    </row>
    <row r="3029" spans="4:29" hidden="1" outlineLevel="1">
      <c r="F3029" s="61" t="str">
        <f>F3032</f>
        <v>TRANS_TOTAL</v>
      </c>
      <c r="G3029" s="20" t="str">
        <f>$G$12</f>
        <v>DISTSEC</v>
      </c>
      <c r="H3029" s="24">
        <f t="shared" si="1367"/>
        <v>0</v>
      </c>
      <c r="I3029" s="25">
        <f>VLOOKUP(CONCATENATE($F3029," ",$G3029),AllocFactorMatrix,(I$4+1),FALSE)*$E3032</f>
        <v>0</v>
      </c>
      <c r="J3029" s="25">
        <f>VLOOKUP(CONCATENATE($F3029," ",$G3029),AllocFactorMatrix,(J$4+1),FALSE)*$E3032</f>
        <v>0</v>
      </c>
      <c r="K3029" s="25">
        <f>VLOOKUP(CONCATENATE($F3029," ",$G3029),AllocFactorMatrix,(K$4+1),FALSE)*$E3032</f>
        <v>0</v>
      </c>
      <c r="L3029" s="25">
        <f>VLOOKUP(CONCATENATE($F3029," ",$G3029),AllocFactorMatrix,(L$4+1),FALSE)*$E3032</f>
        <v>0</v>
      </c>
      <c r="M3029" s="25">
        <f t="shared" si="1370"/>
        <v>0</v>
      </c>
      <c r="N3029" s="25">
        <f>VLOOKUP(CONCATENATE($F3029," ",$G3029),AllocFactorMatrix,(N$4+1),FALSE)*$E3032</f>
        <v>0</v>
      </c>
      <c r="O3029" s="25">
        <f>VLOOKUP(CONCATENATE($F3029," ",$G3029),AllocFactorMatrix,(O$4+1),FALSE)*$E3032</f>
        <v>0</v>
      </c>
      <c r="P3029" s="25">
        <f>VLOOKUP(CONCATENATE($F3029," ",$G3029),AllocFactorMatrix,(P$4+1),FALSE)*$E3032</f>
        <v>0</v>
      </c>
      <c r="Q3029" s="25">
        <f>VLOOKUP(CONCATENATE($F3029," ",$G3029),AllocFactorMatrix,(Q$4+1),FALSE)*$E3032</f>
        <v>0</v>
      </c>
      <c r="R3029" s="25">
        <f t="shared" si="1372"/>
        <v>0</v>
      </c>
      <c r="S3029" s="25">
        <f>VLOOKUP(CONCATENATE($F3029," ",$G3029),AllocFactorMatrix,(S$4+1),FALSE)*$E3032</f>
        <v>0</v>
      </c>
      <c r="T3029" s="25">
        <f>VLOOKUP(CONCATENATE($F3029," ",$G3029),AllocFactorMatrix,(T$4+1),FALSE)*$E3032</f>
        <v>0</v>
      </c>
      <c r="U3029" s="25">
        <f>VLOOKUP(CONCATENATE($F3029," ",$G3029),AllocFactorMatrix,(U$4+1),FALSE)*$E3032</f>
        <v>0</v>
      </c>
      <c r="V3029" s="25">
        <f>VLOOKUP(CONCATENATE($F3029," ",$G3029),AllocFactorMatrix,(V$4+1),FALSE)*$E3032</f>
        <v>0</v>
      </c>
      <c r="W3029" s="25">
        <f t="shared" si="1373"/>
        <v>0</v>
      </c>
      <c r="X3029" s="25">
        <f>VLOOKUP(CONCATENATE($F3029," ",$G3029),AllocFactorMatrix,(X$4+1),FALSE)*$E3032</f>
        <v>0</v>
      </c>
      <c r="Y3029" s="25">
        <f>VLOOKUP(CONCATENATE($F3029," ",$G3029),AllocFactorMatrix,(Y$4+1),FALSE)*$E3032</f>
        <v>0</v>
      </c>
      <c r="Z3029" s="25">
        <f t="shared" si="1371"/>
        <v>0</v>
      </c>
      <c r="AA3029" s="25">
        <f>VLOOKUP(CONCATENATE($F3029," ",$G3029),AllocFactorMatrix,(AA$4+1),FALSE)*$E3032</f>
        <v>0</v>
      </c>
      <c r="AB3029" s="25">
        <f>VLOOKUP(CONCATENATE($F3029," ",$G3029),AllocFactorMatrix,(AB$4+1),FALSE)*$E3032</f>
        <v>0</v>
      </c>
      <c r="AC3029" s="25">
        <f>VLOOKUP(CONCATENATE($F3029," ",$G3029),AllocFactorMatrix,(AC$4+1),FALSE)*$E3032</f>
        <v>0</v>
      </c>
    </row>
    <row r="3030" spans="4:29" hidden="1" outlineLevel="1">
      <c r="F3030" s="61" t="str">
        <f>F3032</f>
        <v>TRANS_TOTAL</v>
      </c>
      <c r="G3030" s="20" t="str">
        <f>$G$13</f>
        <v>ENERGY</v>
      </c>
      <c r="H3030" s="24">
        <f t="shared" si="1367"/>
        <v>0</v>
      </c>
      <c r="I3030" s="25">
        <f>VLOOKUP(CONCATENATE($F3030," ",$G3030),AllocFactorMatrix,(I$4+1),FALSE)*$E3032</f>
        <v>0</v>
      </c>
      <c r="J3030" s="25">
        <f>VLOOKUP(CONCATENATE($F3030," ",$G3030),AllocFactorMatrix,(J$4+1),FALSE)*$E3032</f>
        <v>0</v>
      </c>
      <c r="K3030" s="25">
        <f>VLOOKUP(CONCATENATE($F3030," ",$G3030),AllocFactorMatrix,(K$4+1),FALSE)*$E3032</f>
        <v>0</v>
      </c>
      <c r="L3030" s="25">
        <f>VLOOKUP(CONCATENATE($F3030," ",$G3030),AllocFactorMatrix,(L$4+1),FALSE)*$E3032</f>
        <v>0</v>
      </c>
      <c r="M3030" s="25">
        <f t="shared" si="1370"/>
        <v>0</v>
      </c>
      <c r="N3030" s="25">
        <f>VLOOKUP(CONCATENATE($F3030," ",$G3030),AllocFactorMatrix,(N$4+1),FALSE)*$E3032</f>
        <v>0</v>
      </c>
      <c r="O3030" s="25">
        <f>VLOOKUP(CONCATENATE($F3030," ",$G3030),AllocFactorMatrix,(O$4+1),FALSE)*$E3032</f>
        <v>0</v>
      </c>
      <c r="P3030" s="25">
        <f>VLOOKUP(CONCATENATE($F3030," ",$G3030),AllocFactorMatrix,(P$4+1),FALSE)*$E3032</f>
        <v>0</v>
      </c>
      <c r="Q3030" s="25">
        <f>VLOOKUP(CONCATENATE($F3030," ",$G3030),AllocFactorMatrix,(Q$4+1),FALSE)*$E3032</f>
        <v>0</v>
      </c>
      <c r="R3030" s="25">
        <f t="shared" si="1372"/>
        <v>0</v>
      </c>
      <c r="S3030" s="25">
        <f>VLOOKUP(CONCATENATE($F3030," ",$G3030),AllocFactorMatrix,(S$4+1),FALSE)*$E3032</f>
        <v>0</v>
      </c>
      <c r="T3030" s="25">
        <f>VLOOKUP(CONCATENATE($F3030," ",$G3030),AllocFactorMatrix,(T$4+1),FALSE)*$E3032</f>
        <v>0</v>
      </c>
      <c r="U3030" s="25">
        <f>VLOOKUP(CONCATENATE($F3030," ",$G3030),AllocFactorMatrix,(U$4+1),FALSE)*$E3032</f>
        <v>0</v>
      </c>
      <c r="V3030" s="25">
        <f>VLOOKUP(CONCATENATE($F3030," ",$G3030),AllocFactorMatrix,(V$4+1),FALSE)*$E3032</f>
        <v>0</v>
      </c>
      <c r="W3030" s="25">
        <f t="shared" si="1373"/>
        <v>0</v>
      </c>
      <c r="X3030" s="25">
        <f>VLOOKUP(CONCATENATE($F3030," ",$G3030),AllocFactorMatrix,(X$4+1),FALSE)*$E3032</f>
        <v>0</v>
      </c>
      <c r="Y3030" s="25">
        <f>VLOOKUP(CONCATENATE($F3030," ",$G3030),AllocFactorMatrix,(Y$4+1),FALSE)*$E3032</f>
        <v>0</v>
      </c>
      <c r="Z3030" s="25">
        <f t="shared" si="1371"/>
        <v>0</v>
      </c>
      <c r="AA3030" s="25">
        <f>VLOOKUP(CONCATENATE($F3030," ",$G3030),AllocFactorMatrix,(AA$4+1),FALSE)*$E3032</f>
        <v>0</v>
      </c>
      <c r="AB3030" s="25">
        <f>VLOOKUP(CONCATENATE($F3030," ",$G3030),AllocFactorMatrix,(AB$4+1),FALSE)*$E3032</f>
        <v>0</v>
      </c>
      <c r="AC3030" s="25">
        <f>VLOOKUP(CONCATENATE($F3030," ",$G3030),AllocFactorMatrix,(AC$4+1),FALSE)*$E3032</f>
        <v>0</v>
      </c>
    </row>
    <row r="3031" spans="4:29" hidden="1" outlineLevel="1">
      <c r="F3031" s="61" t="str">
        <f>F3032</f>
        <v>TRANS_TOTAL</v>
      </c>
      <c r="G3031" s="20" t="str">
        <f>$G$14</f>
        <v>CUSTOMER</v>
      </c>
      <c r="H3031" s="24">
        <f t="shared" si="1367"/>
        <v>0</v>
      </c>
      <c r="I3031" s="25">
        <f>VLOOKUP(CONCATENATE($F3031," ",$G3031),AllocFactorMatrix,(I$4+1),FALSE)*$E3032</f>
        <v>0</v>
      </c>
      <c r="J3031" s="25">
        <f>VLOOKUP(CONCATENATE($F3031," ",$G3031),AllocFactorMatrix,(J$4+1),FALSE)*$E3032</f>
        <v>0</v>
      </c>
      <c r="K3031" s="25">
        <f>VLOOKUP(CONCATENATE($F3031," ",$G3031),AllocFactorMatrix,(K$4+1),FALSE)*$E3032</f>
        <v>0</v>
      </c>
      <c r="L3031" s="25">
        <f>VLOOKUP(CONCATENATE($F3031," ",$G3031),AllocFactorMatrix,(L$4+1),FALSE)*$E3032</f>
        <v>0</v>
      </c>
      <c r="M3031" s="25">
        <f t="shared" si="1370"/>
        <v>0</v>
      </c>
      <c r="N3031" s="25">
        <f>VLOOKUP(CONCATENATE($F3031," ",$G3031),AllocFactorMatrix,(N$4+1),FALSE)*$E3032</f>
        <v>0</v>
      </c>
      <c r="O3031" s="25">
        <f>VLOOKUP(CONCATENATE($F3031," ",$G3031),AllocFactorMatrix,(O$4+1),FALSE)*$E3032</f>
        <v>0</v>
      </c>
      <c r="P3031" s="25">
        <f>VLOOKUP(CONCATENATE($F3031," ",$G3031),AllocFactorMatrix,(P$4+1),FALSE)*$E3032</f>
        <v>0</v>
      </c>
      <c r="Q3031" s="25">
        <f>VLOOKUP(CONCATENATE($F3031," ",$G3031),AllocFactorMatrix,(Q$4+1),FALSE)*$E3032</f>
        <v>0</v>
      </c>
      <c r="R3031" s="25">
        <f t="shared" si="1372"/>
        <v>0</v>
      </c>
      <c r="S3031" s="25">
        <f>VLOOKUP(CONCATENATE($F3031," ",$G3031),AllocFactorMatrix,(S$4+1),FALSE)*$E3032</f>
        <v>0</v>
      </c>
      <c r="T3031" s="25">
        <f>VLOOKUP(CONCATENATE($F3031," ",$G3031),AllocFactorMatrix,(T$4+1),FALSE)*$E3032</f>
        <v>0</v>
      </c>
      <c r="U3031" s="25">
        <f>VLOOKUP(CONCATENATE($F3031," ",$G3031),AllocFactorMatrix,(U$4+1),FALSE)*$E3032</f>
        <v>0</v>
      </c>
      <c r="V3031" s="25">
        <f>VLOOKUP(CONCATENATE($F3031," ",$G3031),AllocFactorMatrix,(V$4+1),FALSE)*$E3032</f>
        <v>0</v>
      </c>
      <c r="W3031" s="25">
        <f t="shared" si="1373"/>
        <v>0</v>
      </c>
      <c r="X3031" s="25">
        <f>VLOOKUP(CONCATENATE($F3031," ",$G3031),AllocFactorMatrix,(X$4+1),FALSE)*$E3032</f>
        <v>0</v>
      </c>
      <c r="Y3031" s="25">
        <f>VLOOKUP(CONCATENATE($F3031," ",$G3031),AllocFactorMatrix,(Y$4+1),FALSE)*$E3032</f>
        <v>0</v>
      </c>
      <c r="Z3031" s="25">
        <f t="shared" si="1371"/>
        <v>0</v>
      </c>
      <c r="AA3031" s="25">
        <f>VLOOKUP(CONCATENATE($F3031," ",$G3031),AllocFactorMatrix,(AA$4+1),FALSE)*$E3032</f>
        <v>0</v>
      </c>
      <c r="AB3031" s="25">
        <f>VLOOKUP(CONCATENATE($F3031," ",$G3031),AllocFactorMatrix,(AB$4+1),FALSE)*$E3032</f>
        <v>0</v>
      </c>
      <c r="AC3031" s="25">
        <f>VLOOKUP(CONCATENATE($F3031," ",$G3031),AllocFactorMatrix,(AC$4+1),FALSE)*$E3032</f>
        <v>0</v>
      </c>
    </row>
    <row r="3032" spans="4:29" collapsed="1">
      <c r="D3032" s="20" t="s">
        <v>266</v>
      </c>
      <c r="E3032" s="22">
        <v>0</v>
      </c>
      <c r="F3032" s="61" t="s">
        <v>191</v>
      </c>
      <c r="G3032" s="20" t="str">
        <f>$G$15</f>
        <v>TOTAL</v>
      </c>
      <c r="H3032" s="24">
        <f t="shared" si="1367"/>
        <v>0</v>
      </c>
      <c r="I3032" s="25">
        <f>VLOOKUP(CONCATENATE($F3032," ",$G3032),AllocFactorMatrix,(I$4+1),FALSE)*$E3032</f>
        <v>0</v>
      </c>
      <c r="J3032" s="25">
        <f>VLOOKUP(CONCATENATE($F3032," ",$G3032),AllocFactorMatrix,(J$4+1),FALSE)*$E3032</f>
        <v>0</v>
      </c>
      <c r="K3032" s="25">
        <f>VLOOKUP(CONCATENATE($F3032," ",$G3032),AllocFactorMatrix,(K$4+1),FALSE)*$E3032</f>
        <v>0</v>
      </c>
      <c r="L3032" s="25">
        <f>VLOOKUP(CONCATENATE($F3032," ",$G3032),AllocFactorMatrix,(L$4+1),FALSE)*$E3032</f>
        <v>0</v>
      </c>
      <c r="M3032" s="25">
        <f t="shared" si="1370"/>
        <v>0</v>
      </c>
      <c r="N3032" s="25">
        <f>VLOOKUP(CONCATENATE($F3032," ",$G3032),AllocFactorMatrix,(N$4+1),FALSE)*$E3032</f>
        <v>0</v>
      </c>
      <c r="O3032" s="25">
        <f>VLOOKUP(CONCATENATE($F3032," ",$G3032),AllocFactorMatrix,(O$4+1),FALSE)*$E3032</f>
        <v>0</v>
      </c>
      <c r="P3032" s="25">
        <f>VLOOKUP(CONCATENATE($F3032," ",$G3032),AllocFactorMatrix,(P$4+1),FALSE)*$E3032</f>
        <v>0</v>
      </c>
      <c r="Q3032" s="25">
        <f>VLOOKUP(CONCATENATE($F3032," ",$G3032),AllocFactorMatrix,(Q$4+1),FALSE)*$E3032</f>
        <v>0</v>
      </c>
      <c r="R3032" s="25">
        <f t="shared" si="1372"/>
        <v>0</v>
      </c>
      <c r="S3032" s="25">
        <f>VLOOKUP(CONCATENATE($F3032," ",$G3032),AllocFactorMatrix,(S$4+1),FALSE)*$E3032</f>
        <v>0</v>
      </c>
      <c r="T3032" s="25">
        <f>VLOOKUP(CONCATENATE($F3032," ",$G3032),AllocFactorMatrix,(T$4+1),FALSE)*$E3032</f>
        <v>0</v>
      </c>
      <c r="U3032" s="25">
        <f>VLOOKUP(CONCATENATE($F3032," ",$G3032),AllocFactorMatrix,(U$4+1),FALSE)*$E3032</f>
        <v>0</v>
      </c>
      <c r="V3032" s="25">
        <f>VLOOKUP(CONCATENATE($F3032," ",$G3032),AllocFactorMatrix,(V$4+1),FALSE)*$E3032</f>
        <v>0</v>
      </c>
      <c r="W3032" s="25">
        <f t="shared" si="1373"/>
        <v>0</v>
      </c>
      <c r="X3032" s="25">
        <f>VLOOKUP(CONCATENATE($F3032," ",$G3032),AllocFactorMatrix,(X$4+1),FALSE)*$E3032</f>
        <v>0</v>
      </c>
      <c r="Y3032" s="25">
        <f>VLOOKUP(CONCATENATE($F3032," ",$G3032),AllocFactorMatrix,(Y$4+1),FALSE)*$E3032</f>
        <v>0</v>
      </c>
      <c r="Z3032" s="25">
        <f t="shared" si="1371"/>
        <v>0</v>
      </c>
      <c r="AA3032" s="25">
        <f>VLOOKUP(CONCATENATE($F3032," ",$G3032),AllocFactorMatrix,(AA$4+1),FALSE)*$E3032</f>
        <v>0</v>
      </c>
      <c r="AB3032" s="25">
        <f>VLOOKUP(CONCATENATE($F3032," ",$G3032),AllocFactorMatrix,(AB$4+1),FALSE)*$E3032</f>
        <v>0</v>
      </c>
      <c r="AC3032" s="25">
        <f>VLOOKUP(CONCATENATE($F3032," ",$G3032),AllocFactorMatrix,(AC$4+1),FALSE)*$E3032</f>
        <v>0</v>
      </c>
    </row>
    <row r="3033" spans="4:29" hidden="1" outlineLevel="1">
      <c r="F3033" s="61" t="str">
        <f>F3040</f>
        <v>TDPLANT</v>
      </c>
      <c r="G3033" s="20" t="str">
        <f>$G$8</f>
        <v>PRODUCTION</v>
      </c>
      <c r="H3033" s="24">
        <f t="shared" si="1367"/>
        <v>-3771.6457226708535</v>
      </c>
      <c r="I3033" s="25">
        <f>VLOOKUP(CONCATENATE($F3033," ",$G3033),AllocFactorMatrix,(I$4+1),FALSE)*$E3040</f>
        <v>-1849.3997659754525</v>
      </c>
      <c r="J3033" s="25">
        <f>VLOOKUP(CONCATENATE($F3033," ",$G3033),AllocFactorMatrix,(J$4+1),FALSE)*$E3040</f>
        <v>-467.82622904151344</v>
      </c>
      <c r="K3033" s="25">
        <f>VLOOKUP(CONCATENATE($F3033," ",$G3033),AllocFactorMatrix,(K$4+1),FALSE)*$E3040</f>
        <v>-5.4696001946619885</v>
      </c>
      <c r="L3033" s="25">
        <f>VLOOKUP(CONCATENATE($F3033," ",$G3033),AllocFactorMatrix,(L$4+1),FALSE)*$E3040</f>
        <v>-0.13474637450935945</v>
      </c>
      <c r="M3033" s="25">
        <f t="shared" si="1355"/>
        <v>-473.4305756106848</v>
      </c>
      <c r="N3033" s="25">
        <f>VLOOKUP(CONCATENATE($F3033," ",$G3033),AllocFactorMatrix,(N$4+1),FALSE)*$E3040</f>
        <v>-195.74436365458507</v>
      </c>
      <c r="O3033" s="25">
        <f>VLOOKUP(CONCATENATE($F3033," ",$G3033),AllocFactorMatrix,(O$4+1),FALSE)*$E3040</f>
        <v>-55.747033836703835</v>
      </c>
      <c r="P3033" s="25">
        <f>VLOOKUP(CONCATENATE($F3033," ",$G3033),AllocFactorMatrix,(P$4+1),FALSE)*$E3040</f>
        <v>-4.4115686813848294</v>
      </c>
      <c r="Q3033" s="25">
        <f>VLOOKUP(CONCATENATE($F3033," ",$G3033),AllocFactorMatrix,(Q$4+1),FALSE)*$E3040</f>
        <v>-0.93120436322673705</v>
      </c>
      <c r="R3033" s="25">
        <f>SUBTOTAL(9,N3033:Q3033)</f>
        <v>-256.83417053590051</v>
      </c>
      <c r="S3033" s="25">
        <f>VLOOKUP(CONCATENATE($F3033," ",$G3033),AllocFactorMatrix,(S$4+1),FALSE)*$E3040</f>
        <v>-11.758423332861728</v>
      </c>
      <c r="T3033" s="25">
        <f>VLOOKUP(CONCATENATE($F3033," ",$G3033),AllocFactorMatrix,(T$4+1),FALSE)*$E3040</f>
        <v>-128.18744243522838</v>
      </c>
      <c r="U3033" s="25">
        <f>VLOOKUP(CONCATENATE($F3033," ",$G3033),AllocFactorMatrix,(U$4+1),FALSE)*$E3040</f>
        <v>-856.11753823252354</v>
      </c>
      <c r="V3033" s="25">
        <f>VLOOKUP(CONCATENATE($F3033," ",$G3033),AllocFactorMatrix,(V$4+1),FALSE)*$E3040</f>
        <v>-134.30866489330333</v>
      </c>
      <c r="W3033" s="25">
        <f>SUBTOTAL(9,S3033:V3033)</f>
        <v>-1130.372068893917</v>
      </c>
      <c r="X3033" s="25">
        <f>VLOOKUP(CONCATENATE($F3033," ",$G3033),AllocFactorMatrix,(X$4+1),FALSE)*$E3040</f>
        <v>-53.130343728752564</v>
      </c>
      <c r="Y3033" s="25">
        <f>VLOOKUP(CONCATENATE($F3033," ",$G3033),AllocFactorMatrix,(Y$4+1),FALSE)*$E3040</f>
        <v>-1.2825859212635899</v>
      </c>
      <c r="Z3033" s="25">
        <f t="shared" si="1356"/>
        <v>-54.412929650016153</v>
      </c>
      <c r="AA3033" s="25">
        <f>VLOOKUP(CONCATENATE($F3033," ",$G3033),AllocFactorMatrix,(AA$4+1),FALSE)*$E3040</f>
        <v>-0.92631689433068642</v>
      </c>
      <c r="AB3033" s="25">
        <f>VLOOKUP(CONCATENATE($F3033," ",$G3033),AllocFactorMatrix,(AB$4+1),FALSE)*$E3040</f>
        <v>-5.0226750354868672</v>
      </c>
      <c r="AC3033" s="25">
        <f>VLOOKUP(CONCATENATE($F3033," ",$G3033),AllocFactorMatrix,(AC$4+1),FALSE)*$E3040</f>
        <v>-1.2472200750661044</v>
      </c>
    </row>
    <row r="3034" spans="4:29" hidden="1" outlineLevel="1">
      <c r="F3034" s="61" t="str">
        <f>F3040</f>
        <v>TDPLANT</v>
      </c>
      <c r="G3034" s="20" t="str">
        <f>$G$9</f>
        <v>BULKTRAN</v>
      </c>
      <c r="H3034" s="24">
        <f t="shared" si="1367"/>
        <v>-199559.9460570841</v>
      </c>
      <c r="I3034" s="25">
        <f>VLOOKUP(CONCATENATE($F3034," ",$G3034),AllocFactorMatrix,(I$4+1),FALSE)*$E3040</f>
        <v>-97852.806088768775</v>
      </c>
      <c r="J3034" s="25">
        <f>VLOOKUP(CONCATENATE($F3034," ",$G3034),AllocFactorMatrix,(J$4+1),FALSE)*$E3040</f>
        <v>-24752.955048360684</v>
      </c>
      <c r="K3034" s="25">
        <f>VLOOKUP(CONCATENATE($F3034," ",$G3034),AllocFactorMatrix,(K$4+1),FALSE)*$E3040</f>
        <v>-289.39969447279327</v>
      </c>
      <c r="L3034" s="25">
        <f>VLOOKUP(CONCATENATE($F3034," ",$G3034),AllocFactorMatrix,(L$4+1),FALSE)*$E3040</f>
        <v>-7.1295082321341523</v>
      </c>
      <c r="M3034" s="25">
        <f t="shared" si="1355"/>
        <v>-25049.484251065613</v>
      </c>
      <c r="N3034" s="25">
        <f>VLOOKUP(CONCATENATE($F3034," ",$G3034),AllocFactorMatrix,(N$4+1),FALSE)*$E3040</f>
        <v>-10356.946946815926</v>
      </c>
      <c r="O3034" s="25">
        <f>VLOOKUP(CONCATENATE($F3034," ",$G3034),AllocFactorMatrix,(O$4+1),FALSE)*$E3040</f>
        <v>-2949.6076469815112</v>
      </c>
      <c r="P3034" s="25">
        <f>VLOOKUP(CONCATENATE($F3034," ",$G3034),AllocFactorMatrix,(P$4+1),FALSE)*$E3040</f>
        <v>-233.41863812724461</v>
      </c>
      <c r="Q3034" s="25">
        <f>VLOOKUP(CONCATENATE($F3034," ",$G3034),AllocFactorMatrix,(Q$4+1),FALSE)*$E3040</f>
        <v>-49.270558837656296</v>
      </c>
      <c r="R3034" s="25">
        <f t="shared" ref="R3034:R3040" si="1374">SUBTOTAL(9,N3034:Q3034)</f>
        <v>-13589.243790762337</v>
      </c>
      <c r="S3034" s="25">
        <f>VLOOKUP(CONCATENATE($F3034," ",$G3034),AllocFactorMatrix,(S$4+1),FALSE)*$E3040</f>
        <v>-622.14494641362728</v>
      </c>
      <c r="T3034" s="25">
        <f>VLOOKUP(CONCATENATE($F3034," ",$G3034),AllocFactorMatrix,(T$4+1),FALSE)*$E3040</f>
        <v>-6782.4713609248411</v>
      </c>
      <c r="U3034" s="25">
        <f>VLOOKUP(CONCATENATE($F3034," ",$G3034),AllocFactorMatrix,(U$4+1),FALSE)*$E3040</f>
        <v>-45297.671709002025</v>
      </c>
      <c r="V3034" s="25">
        <f>VLOOKUP(CONCATENATE($F3034," ",$G3034),AllocFactorMatrix,(V$4+1),FALSE)*$E3040</f>
        <v>-7106.3487644132629</v>
      </c>
      <c r="W3034" s="25">
        <f t="shared" ref="W3034:W3040" si="1375">SUBTOTAL(9,S3034:V3034)</f>
        <v>-59808.636780753754</v>
      </c>
      <c r="X3034" s="25">
        <f>VLOOKUP(CONCATENATE($F3034," ",$G3034),AllocFactorMatrix,(X$4+1),FALSE)*$E3040</f>
        <v>-2811.1570672645275</v>
      </c>
      <c r="Y3034" s="25">
        <f>VLOOKUP(CONCATENATE($F3034," ",$G3034),AllocFactorMatrix,(Y$4+1),FALSE)*$E3040</f>
        <v>-67.862359320346528</v>
      </c>
      <c r="Z3034" s="25">
        <f t="shared" si="1356"/>
        <v>-2879.0194265848741</v>
      </c>
      <c r="AA3034" s="25">
        <f>VLOOKUP(CONCATENATE($F3034," ",$G3034),AllocFactorMatrix,(AA$4+1),FALSE)*$E3040</f>
        <v>-49.011960045254106</v>
      </c>
      <c r="AB3034" s="25">
        <f>VLOOKUP(CONCATENATE($F3034," ",$G3034),AllocFactorMatrix,(AB$4+1),FALSE)*$E3040</f>
        <v>-265.75262706122771</v>
      </c>
      <c r="AC3034" s="25">
        <f>VLOOKUP(CONCATENATE($F3034," ",$G3034),AllocFactorMatrix,(AC$4+1),FALSE)*$E3040</f>
        <v>-65.991132042288285</v>
      </c>
    </row>
    <row r="3035" spans="4:29" hidden="1" outlineLevel="1">
      <c r="F3035" s="61" t="str">
        <f>F3040</f>
        <v>TDPLANT</v>
      </c>
      <c r="G3035" s="20" t="str">
        <f>$G$10</f>
        <v>SUBTRAN</v>
      </c>
      <c r="H3035" s="24">
        <f t="shared" si="1367"/>
        <v>-76500.668257802419</v>
      </c>
      <c r="I3035" s="25">
        <f>VLOOKUP(CONCATENATE($F3035," ",$G3035),AllocFactorMatrix,(I$4+1),FALSE)*$E3040</f>
        <v>-36330.305630234245</v>
      </c>
      <c r="J3035" s="25">
        <f>VLOOKUP(CONCATENATE($F3035," ",$G3035),AllocFactorMatrix,(J$4+1),FALSE)*$E3040</f>
        <v>-9300.0221608824122</v>
      </c>
      <c r="K3035" s="25">
        <f>VLOOKUP(CONCATENATE($F3035," ",$G3035),AllocFactorMatrix,(K$4+1),FALSE)*$E3040</f>
        <v>-108.37522872195184</v>
      </c>
      <c r="L3035" s="25">
        <f>VLOOKUP(CONCATENATE($F3035," ",$G3035),AllocFactorMatrix,(L$4+1),FALSE)*$E3040</f>
        <v>-3.5529973615416002</v>
      </c>
      <c r="M3035" s="25">
        <f t="shared" si="1355"/>
        <v>-9411.9503869659056</v>
      </c>
      <c r="N3035" s="25">
        <f>VLOOKUP(CONCATENATE($F3035," ",$G3035),AllocFactorMatrix,(N$4+1),FALSE)*$E3040</f>
        <v>-4053.4014988047775</v>
      </c>
      <c r="O3035" s="25">
        <f>VLOOKUP(CONCATENATE($F3035," ",$G3035),AllocFactorMatrix,(O$4+1),FALSE)*$E3040</f>
        <v>-1148.9275024131864</v>
      </c>
      <c r="P3035" s="25">
        <f>VLOOKUP(CONCATENATE($F3035," ",$G3035),AllocFactorMatrix,(P$4+1),FALSE)*$E3040</f>
        <v>-117.68800118121803</v>
      </c>
      <c r="Q3035" s="25">
        <f>VLOOKUP(CONCATENATE($F3035," ",$G3035),AllocFactorMatrix,(Q$4+1),FALSE)*$E3040</f>
        <v>0</v>
      </c>
      <c r="R3035" s="25">
        <f t="shared" si="1374"/>
        <v>-5320.0170023991823</v>
      </c>
      <c r="S3035" s="25">
        <f>VLOOKUP(CONCATENATE($F3035," ",$G3035),AllocFactorMatrix,(S$4+1),FALSE)*$E3040</f>
        <v>-227.00868823340394</v>
      </c>
      <c r="T3035" s="25">
        <f>VLOOKUP(CONCATENATE($F3035," ",$G3035),AllocFactorMatrix,(T$4+1),FALSE)*$E3040</f>
        <v>-2623.7393025524766</v>
      </c>
      <c r="U3035" s="25">
        <f>VLOOKUP(CONCATENATE($F3035," ",$G3035),AllocFactorMatrix,(U$4+1),FALSE)*$E3040</f>
        <v>-21372.312197922962</v>
      </c>
      <c r="V3035" s="25">
        <f>VLOOKUP(CONCATENATE($F3035," ",$G3035),AllocFactorMatrix,(V$4+1),FALSE)*$E3040</f>
        <v>0</v>
      </c>
      <c r="W3035" s="25">
        <f t="shared" si="1375"/>
        <v>-24223.060188708841</v>
      </c>
      <c r="X3035" s="25">
        <f>VLOOKUP(CONCATENATE($F3035," ",$G3035),AllocFactorMatrix,(X$4+1),FALSE)*$E3040</f>
        <v>-1100.0701846787215</v>
      </c>
      <c r="Y3035" s="25">
        <f>VLOOKUP(CONCATENATE($F3035," ",$G3035),AllocFactorMatrix,(Y$4+1),FALSE)*$E3040</f>
        <v>-26.319911922620665</v>
      </c>
      <c r="Z3035" s="25">
        <f t="shared" si="1356"/>
        <v>-1126.3900966013421</v>
      </c>
      <c r="AA3035" s="25">
        <f>VLOOKUP(CONCATENATE($F3035," ",$G3035),AllocFactorMatrix,(AA$4+1),FALSE)*$E3040</f>
        <v>-18.064182134055567</v>
      </c>
      <c r="AB3035" s="25">
        <f>VLOOKUP(CONCATENATE($F3035," ",$G3035),AllocFactorMatrix,(AB$4+1),FALSE)*$E3040</f>
        <v>-56.744998041131218</v>
      </c>
      <c r="AC3035" s="25">
        <f>VLOOKUP(CONCATENATE($F3035," ",$G3035),AllocFactorMatrix,(AC$4+1),FALSE)*$E3040</f>
        <v>-14.135772717712229</v>
      </c>
    </row>
    <row r="3036" spans="4:29" hidden="1" outlineLevel="1">
      <c r="F3036" s="61" t="str">
        <f>F3040</f>
        <v>TDPLANT</v>
      </c>
      <c r="G3036" s="20" t="str">
        <f>$G$11</f>
        <v>DISTPRI</v>
      </c>
      <c r="H3036" s="24">
        <f t="shared" si="1367"/>
        <v>-154212.7237464283</v>
      </c>
      <c r="I3036" s="25">
        <f>VLOOKUP(CONCATENATE($F3036," ",$G3036),AllocFactorMatrix,(I$4+1),FALSE)*$E3040</f>
        <v>-102474.14738086384</v>
      </c>
      <c r="J3036" s="25">
        <f>VLOOKUP(CONCATENATE($F3036," ",$G3036),AllocFactorMatrix,(J$4+1),FALSE)*$E3040</f>
        <v>-25799.058024971408</v>
      </c>
      <c r="K3036" s="25">
        <f>VLOOKUP(CONCATENATE($F3036," ",$G3036),AllocFactorMatrix,(K$4+1),FALSE)*$E3040</f>
        <v>-301.06576140434828</v>
      </c>
      <c r="L3036" s="25">
        <f>VLOOKUP(CONCATENATE($F3036," ",$G3036),AllocFactorMatrix,(L$4+1),FALSE)*$E3040</f>
        <v>0</v>
      </c>
      <c r="M3036" s="25">
        <f t="shared" si="1355"/>
        <v>-26100.123786375756</v>
      </c>
      <c r="N3036" s="25">
        <f>VLOOKUP(CONCATENATE($F3036," ",$G3036),AllocFactorMatrix,(N$4+1),FALSE)*$E3040</f>
        <v>-11125.268455858186</v>
      </c>
      <c r="O3036" s="25">
        <f>VLOOKUP(CONCATENATE($F3036," ",$G3036),AllocFactorMatrix,(O$4+1),FALSE)*$E3040</f>
        <v>-3158.2233509941934</v>
      </c>
      <c r="P3036" s="25">
        <f>VLOOKUP(CONCATENATE($F3036," ",$G3036),AllocFactorMatrix,(P$4+1),FALSE)*$E3040</f>
        <v>0</v>
      </c>
      <c r="Q3036" s="25">
        <f>VLOOKUP(CONCATENATE($F3036," ",$G3036),AllocFactorMatrix,(Q$4+1),FALSE)*$E3040</f>
        <v>0</v>
      </c>
      <c r="R3036" s="25">
        <f t="shared" si="1374"/>
        <v>-14283.49180685238</v>
      </c>
      <c r="S3036" s="25">
        <f>VLOOKUP(CONCATENATE($F3036," ",$G3036),AllocFactorMatrix,(S$4+1),FALSE)*$E3040</f>
        <v>-634.51493791915766</v>
      </c>
      <c r="T3036" s="25">
        <f>VLOOKUP(CONCATENATE($F3036," ",$G3036),AllocFactorMatrix,(T$4+1),FALSE)*$E3040</f>
        <v>-7339.0528103124389</v>
      </c>
      <c r="U3036" s="25">
        <f>VLOOKUP(CONCATENATE($F3036," ",$G3036),AllocFactorMatrix,(U$4+1),FALSE)*$E3040</f>
        <v>0</v>
      </c>
      <c r="V3036" s="25">
        <f>VLOOKUP(CONCATENATE($F3036," ",$G3036),AllocFactorMatrix,(V$4+1),FALSE)*$E3040</f>
        <v>0</v>
      </c>
      <c r="W3036" s="25">
        <f t="shared" si="1375"/>
        <v>-7973.5677482315969</v>
      </c>
      <c r="X3036" s="25">
        <f>VLOOKUP(CONCATENATE($F3036," ",$G3036),AllocFactorMatrix,(X$4+1),FALSE)*$E3040</f>
        <v>-3019.2104124580842</v>
      </c>
      <c r="Y3036" s="25">
        <f>VLOOKUP(CONCATENATE($F3036," ",$G3036),AllocFactorMatrix,(Y$4+1),FALSE)*$E3040</f>
        <v>-72.33778559030587</v>
      </c>
      <c r="Z3036" s="25">
        <f t="shared" si="1356"/>
        <v>-3091.5481980483901</v>
      </c>
      <c r="AA3036" s="25">
        <f>VLOOKUP(CONCATENATE($F3036," ",$G3036),AllocFactorMatrix,(AA$4+1),FALSE)*$E3040</f>
        <v>-51.944793132489529</v>
      </c>
      <c r="AB3036" s="25">
        <f>VLOOKUP(CONCATENATE($F3036," ",$G3036),AllocFactorMatrix,(AB$4+1),FALSE)*$E3040</f>
        <v>-190.41323719235763</v>
      </c>
      <c r="AC3036" s="25">
        <f>VLOOKUP(CONCATENATE($F3036," ",$G3036),AllocFactorMatrix,(AC$4+1),FALSE)*$E3040</f>
        <v>-47.486795731493679</v>
      </c>
    </row>
    <row r="3037" spans="4:29" hidden="1" outlineLevel="1">
      <c r="F3037" s="61" t="str">
        <f>F3040</f>
        <v>TDPLANT</v>
      </c>
      <c r="G3037" s="20" t="str">
        <f>$G$12</f>
        <v>DISTSEC</v>
      </c>
      <c r="H3037" s="24">
        <f t="shared" si="1367"/>
        <v>-68599.706219934786</v>
      </c>
      <c r="I3037" s="25">
        <f>VLOOKUP(CONCATENATE($F3037," ",$G3037),AllocFactorMatrix,(I$4+1),FALSE)*$E3040</f>
        <v>-51216.661541348352</v>
      </c>
      <c r="J3037" s="25">
        <f>VLOOKUP(CONCATENATE($F3037," ",$G3037),AllocFactorMatrix,(J$4+1),FALSE)*$E3040</f>
        <v>-11497.461829402917</v>
      </c>
      <c r="K3037" s="25">
        <f>VLOOKUP(CONCATENATE($F3037," ",$G3037),AllocFactorMatrix,(K$4+1),FALSE)*$E3040</f>
        <v>0</v>
      </c>
      <c r="L3037" s="25">
        <f>VLOOKUP(CONCATENATE($F3037," ",$G3037),AllocFactorMatrix,(L$4+1),FALSE)*$E3040</f>
        <v>0</v>
      </c>
      <c r="M3037" s="25">
        <f t="shared" si="1355"/>
        <v>-11497.461829402917</v>
      </c>
      <c r="N3037" s="25">
        <f>VLOOKUP(CONCATENATE($F3037," ",$G3037),AllocFactorMatrix,(N$4+1),FALSE)*$E3040</f>
        <v>-4052.9765022937172</v>
      </c>
      <c r="O3037" s="25">
        <f>VLOOKUP(CONCATENATE($F3037," ",$G3037),AllocFactorMatrix,(O$4+1),FALSE)*$E3040</f>
        <v>0</v>
      </c>
      <c r="P3037" s="25">
        <f>VLOOKUP(CONCATENATE($F3037," ",$G3037),AllocFactorMatrix,(P$4+1),FALSE)*$E3040</f>
        <v>0</v>
      </c>
      <c r="Q3037" s="25">
        <f>VLOOKUP(CONCATENATE($F3037," ",$G3037),AllocFactorMatrix,(Q$4+1),FALSE)*$E3040</f>
        <v>0</v>
      </c>
      <c r="R3037" s="25">
        <f t="shared" si="1374"/>
        <v>-4052.9765022937172</v>
      </c>
      <c r="S3037" s="25">
        <f>VLOOKUP(CONCATENATE($F3037," ",$G3037),AllocFactorMatrix,(S$4+1),FALSE)*$E3040</f>
        <v>-179.3869951994395</v>
      </c>
      <c r="T3037" s="25">
        <f>VLOOKUP(CONCATENATE($F3037," ",$G3037),AllocFactorMatrix,(T$4+1),FALSE)*$E3040</f>
        <v>0</v>
      </c>
      <c r="U3037" s="25">
        <f>VLOOKUP(CONCATENATE($F3037," ",$G3037),AllocFactorMatrix,(U$4+1),FALSE)*$E3040</f>
        <v>0</v>
      </c>
      <c r="V3037" s="25">
        <f>VLOOKUP(CONCATENATE($F3037," ",$G3037),AllocFactorMatrix,(V$4+1),FALSE)*$E3040</f>
        <v>0</v>
      </c>
      <c r="W3037" s="25">
        <f t="shared" si="1375"/>
        <v>-179.3869951994395</v>
      </c>
      <c r="X3037" s="25">
        <f>VLOOKUP(CONCATENATE($F3037," ",$G3037),AllocFactorMatrix,(X$4+1),FALSE)*$E3040</f>
        <v>-1128.0038193538453</v>
      </c>
      <c r="Y3037" s="25">
        <f>VLOOKUP(CONCATENATE($F3037," ",$G3037),AllocFactorMatrix,(Y$4+1),FALSE)*$E3040</f>
        <v>0</v>
      </c>
      <c r="Z3037" s="25">
        <f t="shared" si="1356"/>
        <v>-1128.0038193538453</v>
      </c>
      <c r="AA3037" s="25">
        <f>VLOOKUP(CONCATENATE($F3037," ",$G3037),AllocFactorMatrix,(AA$4+1),FALSE)*$E3040</f>
        <v>-18.393539769683407</v>
      </c>
      <c r="AB3037" s="25">
        <f>VLOOKUP(CONCATENATE($F3037," ",$G3037),AllocFactorMatrix,(AB$4+1),FALSE)*$E3040</f>
        <v>-406.15734828382426</v>
      </c>
      <c r="AC3037" s="25">
        <f>VLOOKUP(CONCATENATE($F3037," ",$G3037),AllocFactorMatrix,(AC$4+1),FALSE)*$E3040</f>
        <v>-100.66464428299558</v>
      </c>
    </row>
    <row r="3038" spans="4:29" hidden="1" outlineLevel="1">
      <c r="F3038" s="61" t="str">
        <f>F3040</f>
        <v>TDPLANT</v>
      </c>
      <c r="G3038" s="20" t="str">
        <f>$G$13</f>
        <v>ENERGY</v>
      </c>
      <c r="H3038" s="24">
        <f t="shared" si="1367"/>
        <v>0</v>
      </c>
      <c r="I3038" s="25">
        <f>VLOOKUP(CONCATENATE($F3038," ",$G3038),AllocFactorMatrix,(I$4+1),FALSE)*$E3040</f>
        <v>0</v>
      </c>
      <c r="J3038" s="25">
        <f>VLOOKUP(CONCATENATE($F3038," ",$G3038),AllocFactorMatrix,(J$4+1),FALSE)*$E3040</f>
        <v>0</v>
      </c>
      <c r="K3038" s="25">
        <f>VLOOKUP(CONCATENATE($F3038," ",$G3038),AllocFactorMatrix,(K$4+1),FALSE)*$E3040</f>
        <v>0</v>
      </c>
      <c r="L3038" s="25">
        <f>VLOOKUP(CONCATENATE($F3038," ",$G3038),AllocFactorMatrix,(L$4+1),FALSE)*$E3040</f>
        <v>0</v>
      </c>
      <c r="M3038" s="25">
        <f t="shared" si="1355"/>
        <v>0</v>
      </c>
      <c r="N3038" s="25">
        <f>VLOOKUP(CONCATENATE($F3038," ",$G3038),AllocFactorMatrix,(N$4+1),FALSE)*$E3040</f>
        <v>0</v>
      </c>
      <c r="O3038" s="25">
        <f>VLOOKUP(CONCATENATE($F3038," ",$G3038),AllocFactorMatrix,(O$4+1),FALSE)*$E3040</f>
        <v>0</v>
      </c>
      <c r="P3038" s="25">
        <f>VLOOKUP(CONCATENATE($F3038," ",$G3038),AllocFactorMatrix,(P$4+1),FALSE)*$E3040</f>
        <v>0</v>
      </c>
      <c r="Q3038" s="25">
        <f>VLOOKUP(CONCATENATE($F3038," ",$G3038),AllocFactorMatrix,(Q$4+1),FALSE)*$E3040</f>
        <v>0</v>
      </c>
      <c r="R3038" s="25">
        <f t="shared" si="1374"/>
        <v>0</v>
      </c>
      <c r="S3038" s="25">
        <f>VLOOKUP(CONCATENATE($F3038," ",$G3038),AllocFactorMatrix,(S$4+1),FALSE)*$E3040</f>
        <v>0</v>
      </c>
      <c r="T3038" s="25">
        <f>VLOOKUP(CONCATENATE($F3038," ",$G3038),AllocFactorMatrix,(T$4+1),FALSE)*$E3040</f>
        <v>0</v>
      </c>
      <c r="U3038" s="25">
        <f>VLOOKUP(CONCATENATE($F3038," ",$G3038),AllocFactorMatrix,(U$4+1),FALSE)*$E3040</f>
        <v>0</v>
      </c>
      <c r="V3038" s="25">
        <f>VLOOKUP(CONCATENATE($F3038," ",$G3038),AllocFactorMatrix,(V$4+1),FALSE)*$E3040</f>
        <v>0</v>
      </c>
      <c r="W3038" s="25">
        <f t="shared" si="1375"/>
        <v>0</v>
      </c>
      <c r="X3038" s="25">
        <f>VLOOKUP(CONCATENATE($F3038," ",$G3038),AllocFactorMatrix,(X$4+1),FALSE)*$E3040</f>
        <v>0</v>
      </c>
      <c r="Y3038" s="25">
        <f>VLOOKUP(CONCATENATE($F3038," ",$G3038),AllocFactorMatrix,(Y$4+1),FALSE)*$E3040</f>
        <v>0</v>
      </c>
      <c r="Z3038" s="25">
        <f t="shared" si="1356"/>
        <v>0</v>
      </c>
      <c r="AA3038" s="25">
        <f>VLOOKUP(CONCATENATE($F3038," ",$G3038),AllocFactorMatrix,(AA$4+1),FALSE)*$E3040</f>
        <v>0</v>
      </c>
      <c r="AB3038" s="25">
        <f>VLOOKUP(CONCATENATE($F3038," ",$G3038),AllocFactorMatrix,(AB$4+1),FALSE)*$E3040</f>
        <v>0</v>
      </c>
      <c r="AC3038" s="25">
        <f>VLOOKUP(CONCATENATE($F3038," ",$G3038),AllocFactorMatrix,(AC$4+1),FALSE)*$E3040</f>
        <v>0</v>
      </c>
    </row>
    <row r="3039" spans="4:29" hidden="1" outlineLevel="1">
      <c r="F3039" s="61" t="str">
        <f>F3040</f>
        <v>TDPLANT</v>
      </c>
      <c r="G3039" s="20" t="str">
        <f>$G$14</f>
        <v>CUSTOMER</v>
      </c>
      <c r="H3039" s="24">
        <f t="shared" si="1367"/>
        <v>-137419.30999607962</v>
      </c>
      <c r="I3039" s="25">
        <f>VLOOKUP(CONCATENATE($F3039," ",$G3039),AllocFactorMatrix,(I$4+1),FALSE)*$E3040</f>
        <v>-98675.568520068206</v>
      </c>
      <c r="J3039" s="25">
        <f>VLOOKUP(CONCATENATE($F3039," ",$G3039),AllocFactorMatrix,(J$4+1),FALSE)*$E3040</f>
        <v>-24187.550354506238</v>
      </c>
      <c r="K3039" s="25">
        <f>VLOOKUP(CONCATENATE($F3039," ",$G3039),AllocFactorMatrix,(K$4+1),FALSE)*$E3040</f>
        <v>-196.7236318224455</v>
      </c>
      <c r="L3039" s="25">
        <f>VLOOKUP(CONCATENATE($F3039," ",$G3039),AllocFactorMatrix,(L$4+1),FALSE)*$E3040</f>
        <v>-28.065447499110814</v>
      </c>
      <c r="M3039" s="25">
        <f t="shared" si="1355"/>
        <v>-24412.339433827794</v>
      </c>
      <c r="N3039" s="25">
        <f>VLOOKUP(CONCATENATE($F3039," ",$G3039),AllocFactorMatrix,(N$4+1),FALSE)*$E3040</f>
        <v>-404.42112641151198</v>
      </c>
      <c r="O3039" s="25">
        <f>VLOOKUP(CONCATENATE($F3039," ",$G3039),AllocFactorMatrix,(O$4+1),FALSE)*$E3040</f>
        <v>-164.81740719945748</v>
      </c>
      <c r="P3039" s="25">
        <f>VLOOKUP(CONCATENATE($F3039," ",$G3039),AllocFactorMatrix,(P$4+1),FALSE)*$E3040</f>
        <v>-80.528474250421098</v>
      </c>
      <c r="Q3039" s="25">
        <f>VLOOKUP(CONCATENATE($F3039," ",$G3039),AllocFactorMatrix,(Q$4+1),FALSE)*$E3040</f>
        <v>-34.511478685287919</v>
      </c>
      <c r="R3039" s="25">
        <f t="shared" si="1374"/>
        <v>-684.27848654667844</v>
      </c>
      <c r="S3039" s="25">
        <f>VLOOKUP(CONCATENATE($F3039," ",$G3039),AllocFactorMatrix,(S$4+1),FALSE)*$E3040</f>
        <v>-5.8228110296838977</v>
      </c>
      <c r="T3039" s="25">
        <f>VLOOKUP(CONCATENATE($F3039," ",$G3039),AllocFactorMatrix,(T$4+1),FALSE)*$E3040</f>
        <v>-102.64706381198647</v>
      </c>
      <c r="U3039" s="25">
        <f>VLOOKUP(CONCATENATE($F3039," ",$G3039),AllocFactorMatrix,(U$4+1),FALSE)*$E3040</f>
        <v>-208.81277904728361</v>
      </c>
      <c r="V3039" s="25">
        <f>VLOOKUP(CONCATENATE($F3039," ",$G3039),AllocFactorMatrix,(V$4+1),FALSE)*$E3040</f>
        <v>-51.76753502507237</v>
      </c>
      <c r="W3039" s="25">
        <f t="shared" si="1375"/>
        <v>-369.05018891402636</v>
      </c>
      <c r="X3039" s="25">
        <f>VLOOKUP(CONCATENATE($F3039," ",$G3039),AllocFactorMatrix,(X$4+1),FALSE)*$E3040</f>
        <v>-136.92757965985695</v>
      </c>
      <c r="Y3039" s="25">
        <f>VLOOKUP(CONCATENATE($F3039," ",$G3039),AllocFactorMatrix,(Y$4+1),FALSE)*$E3040</f>
        <v>-2.0940025544831933</v>
      </c>
      <c r="Z3039" s="25">
        <f t="shared" si="1356"/>
        <v>-139.02158221434013</v>
      </c>
      <c r="AA3039" s="25">
        <f>VLOOKUP(CONCATENATE($F3039," ",$G3039),AllocFactorMatrix,(AA$4+1),FALSE)*$E3040</f>
        <v>-8.1325344609019297</v>
      </c>
      <c r="AB3039" s="25">
        <f>VLOOKUP(CONCATENATE($F3039," ",$G3039),AllocFactorMatrix,(AB$4+1),FALSE)*$E3040</f>
        <v>-11405.61432757795</v>
      </c>
      <c r="AC3039" s="25">
        <f>VLOOKUP(CONCATENATE($F3039," ",$G3039),AllocFactorMatrix,(AC$4+1),FALSE)*$E3040</f>
        <v>-1725.3049224697231</v>
      </c>
    </row>
    <row r="3040" spans="4:29" collapsed="1">
      <c r="D3040" s="20" t="s">
        <v>330</v>
      </c>
      <c r="E3040" s="22">
        <v>-640064</v>
      </c>
      <c r="F3040" s="61" t="s">
        <v>204</v>
      </c>
      <c r="G3040" s="20" t="str">
        <f>$G$15</f>
        <v>TOTAL</v>
      </c>
      <c r="H3040" s="24">
        <f t="shared" si="1367"/>
        <v>-640064.00000000035</v>
      </c>
      <c r="I3040" s="25">
        <f>VLOOKUP(CONCATENATE($F3040," ",$G3040),AllocFactorMatrix,(I$4+1),FALSE)*$E3040</f>
        <v>-388398.88892725896</v>
      </c>
      <c r="J3040" s="25">
        <f>VLOOKUP(CONCATENATE($F3040," ",$G3040),AllocFactorMatrix,(J$4+1),FALSE)*$E3040</f>
        <v>-96004.873647165179</v>
      </c>
      <c r="K3040" s="25">
        <f>VLOOKUP(CONCATENATE($F3040," ",$G3040),AllocFactorMatrix,(K$4+1),FALSE)*$E3040</f>
        <v>-901.03391661620083</v>
      </c>
      <c r="L3040" s="25">
        <f>VLOOKUP(CONCATENATE($F3040," ",$G3040),AllocFactorMatrix,(L$4+1),FALSE)*$E3040</f>
        <v>-38.882699467295922</v>
      </c>
      <c r="M3040" s="25">
        <f t="shared" si="1355"/>
        <v>-96944.79026324868</v>
      </c>
      <c r="N3040" s="25">
        <f>VLOOKUP(CONCATENATE($F3040," ",$G3040),AllocFactorMatrix,(N$4+1),FALSE)*$E3040</f>
        <v>-30188.758893838702</v>
      </c>
      <c r="O3040" s="25">
        <f>VLOOKUP(CONCATENATE($F3040," ",$G3040),AllocFactorMatrix,(O$4+1),FALSE)*$E3040</f>
        <v>-7477.3229414250509</v>
      </c>
      <c r="P3040" s="25">
        <f>VLOOKUP(CONCATENATE($F3040," ",$G3040),AllocFactorMatrix,(P$4+1),FALSE)*$E3040</f>
        <v>-436.04668224026858</v>
      </c>
      <c r="Q3040" s="25">
        <f>VLOOKUP(CONCATENATE($F3040," ",$G3040),AllocFactorMatrix,(Q$4+1),FALSE)*$E3040</f>
        <v>-84.713241886170948</v>
      </c>
      <c r="R3040" s="25">
        <f t="shared" si="1374"/>
        <v>-38186.84175939019</v>
      </c>
      <c r="S3040" s="25">
        <f>VLOOKUP(CONCATENATE($F3040," ",$G3040),AllocFactorMatrix,(S$4+1),FALSE)*$E3040</f>
        <v>-1680.6368021281739</v>
      </c>
      <c r="T3040" s="25">
        <f>VLOOKUP(CONCATENATE($F3040," ",$G3040),AllocFactorMatrix,(T$4+1),FALSE)*$E3040</f>
        <v>-16976.097980036971</v>
      </c>
      <c r="U3040" s="25">
        <f>VLOOKUP(CONCATENATE($F3040," ",$G3040),AllocFactorMatrix,(U$4+1),FALSE)*$E3040</f>
        <v>-67734.914224204796</v>
      </c>
      <c r="V3040" s="25">
        <f>VLOOKUP(CONCATENATE($F3040," ",$G3040),AllocFactorMatrix,(V$4+1),FALSE)*$E3040</f>
        <v>-7292.4249643316398</v>
      </c>
      <c r="W3040" s="25">
        <f t="shared" si="1375"/>
        <v>-93684.073970701589</v>
      </c>
      <c r="X3040" s="25">
        <f>VLOOKUP(CONCATENATE($F3040," ",$G3040),AllocFactorMatrix,(X$4+1),FALSE)*$E3040</f>
        <v>-8248.4994071437868</v>
      </c>
      <c r="Y3040" s="25">
        <f>VLOOKUP(CONCATENATE($F3040," ",$G3040),AllocFactorMatrix,(Y$4+1),FALSE)*$E3040</f>
        <v>-169.89664530901987</v>
      </c>
      <c r="Z3040" s="25">
        <f t="shared" si="1356"/>
        <v>-8418.3960524528065</v>
      </c>
      <c r="AA3040" s="25">
        <f>VLOOKUP(CONCATENATE($F3040," ",$G3040),AllocFactorMatrix,(AA$4+1),FALSE)*$E3040</f>
        <v>-146.47332643671524</v>
      </c>
      <c r="AB3040" s="25">
        <f>VLOOKUP(CONCATENATE($F3040," ",$G3040),AllocFactorMatrix,(AB$4+1),FALSE)*$E3040</f>
        <v>-12329.705213191979</v>
      </c>
      <c r="AC3040" s="25">
        <f>VLOOKUP(CONCATENATE($F3040," ",$G3040),AllocFactorMatrix,(AC$4+1),FALSE)*$E3040</f>
        <v>-1954.8304873192792</v>
      </c>
    </row>
    <row r="3041" spans="4:29" hidden="1" outlineLevel="1">
      <c r="F3041" s="61" t="str">
        <f>F3048</f>
        <v>RB_GUP</v>
      </c>
      <c r="G3041" s="20" t="str">
        <f>$G$8</f>
        <v>PRODUCTION</v>
      </c>
      <c r="H3041" s="24">
        <f t="shared" ca="1" si="1367"/>
        <v>0</v>
      </c>
      <c r="I3041" s="25">
        <f ca="1">VLOOKUP(CONCATENATE($F3041," ",$G3041),AllocFactorMatrix,(I$4+1),FALSE)*$E3048</f>
        <v>0</v>
      </c>
      <c r="J3041" s="25">
        <f ca="1">VLOOKUP(CONCATENATE($F3041," ",$G3041),AllocFactorMatrix,(J$4+1),FALSE)*$E3048</f>
        <v>0</v>
      </c>
      <c r="K3041" s="25">
        <f ca="1">VLOOKUP(CONCATENATE($F3041," ",$G3041),AllocFactorMatrix,(K$4+1),FALSE)*$E3048</f>
        <v>0</v>
      </c>
      <c r="L3041" s="25">
        <f ca="1">VLOOKUP(CONCATENATE($F3041," ",$G3041),AllocFactorMatrix,(L$4+1),FALSE)*$E3048</f>
        <v>0</v>
      </c>
      <c r="M3041" s="25">
        <f t="shared" ref="M3041:M3048" ca="1" si="1376">SUBTOTAL(9,J3041:L3041)</f>
        <v>0</v>
      </c>
      <c r="N3041" s="25">
        <f ca="1">VLOOKUP(CONCATENATE($F3041," ",$G3041),AllocFactorMatrix,(N$4+1),FALSE)*$E3048</f>
        <v>0</v>
      </c>
      <c r="O3041" s="25">
        <f ca="1">VLOOKUP(CONCATENATE($F3041," ",$G3041),AllocFactorMatrix,(O$4+1),FALSE)*$E3048</f>
        <v>0</v>
      </c>
      <c r="P3041" s="25">
        <f ca="1">VLOOKUP(CONCATENATE($F3041," ",$G3041),AllocFactorMatrix,(P$4+1),FALSE)*$E3048</f>
        <v>0</v>
      </c>
      <c r="Q3041" s="25">
        <f ca="1">VLOOKUP(CONCATENATE($F3041," ",$G3041),AllocFactorMatrix,(Q$4+1),FALSE)*$E3048</f>
        <v>0</v>
      </c>
      <c r="R3041" s="25">
        <f ca="1">SUBTOTAL(9,N3041:Q3041)</f>
        <v>0</v>
      </c>
      <c r="S3041" s="25">
        <f ca="1">VLOOKUP(CONCATENATE($F3041," ",$G3041),AllocFactorMatrix,(S$4+1),FALSE)*$E3048</f>
        <v>0</v>
      </c>
      <c r="T3041" s="25">
        <f ca="1">VLOOKUP(CONCATENATE($F3041," ",$G3041),AllocFactorMatrix,(T$4+1),FALSE)*$E3048</f>
        <v>0</v>
      </c>
      <c r="U3041" s="25">
        <f ca="1">VLOOKUP(CONCATENATE($F3041," ",$G3041),AllocFactorMatrix,(U$4+1),FALSE)*$E3048</f>
        <v>0</v>
      </c>
      <c r="V3041" s="25">
        <f ca="1">VLOOKUP(CONCATENATE($F3041," ",$G3041),AllocFactorMatrix,(V$4+1),FALSE)*$E3048</f>
        <v>0</v>
      </c>
      <c r="W3041" s="25">
        <f ca="1">SUBTOTAL(9,S3041:V3041)</f>
        <v>0</v>
      </c>
      <c r="X3041" s="25">
        <f ca="1">VLOOKUP(CONCATENATE($F3041," ",$G3041),AllocFactorMatrix,(X$4+1),FALSE)*$E3048</f>
        <v>0</v>
      </c>
      <c r="Y3041" s="25">
        <f ca="1">VLOOKUP(CONCATENATE($F3041," ",$G3041),AllocFactorMatrix,(Y$4+1),FALSE)*$E3048</f>
        <v>0</v>
      </c>
      <c r="Z3041" s="25">
        <f t="shared" ref="Z3041:Z3048" ca="1" si="1377">SUBTOTAL(9,X3041:Y3041)</f>
        <v>0</v>
      </c>
      <c r="AA3041" s="25">
        <f ca="1">VLOOKUP(CONCATENATE($F3041," ",$G3041),AllocFactorMatrix,(AA$4+1),FALSE)*$E3048</f>
        <v>0</v>
      </c>
      <c r="AB3041" s="25">
        <f ca="1">VLOOKUP(CONCATENATE($F3041," ",$G3041),AllocFactorMatrix,(AB$4+1),FALSE)*$E3048</f>
        <v>0</v>
      </c>
      <c r="AC3041" s="25">
        <f ca="1">VLOOKUP(CONCATENATE($F3041," ",$G3041),AllocFactorMatrix,(AC$4+1),FALSE)*$E3048</f>
        <v>0</v>
      </c>
    </row>
    <row r="3042" spans="4:29" hidden="1" outlineLevel="1">
      <c r="F3042" s="61" t="str">
        <f>F3048</f>
        <v>RB_GUP</v>
      </c>
      <c r="G3042" s="20" t="str">
        <f>$G$9</f>
        <v>BULKTRAN</v>
      </c>
      <c r="H3042" s="24">
        <f t="shared" ca="1" si="1367"/>
        <v>0</v>
      </c>
      <c r="I3042" s="25">
        <f ca="1">VLOOKUP(CONCATENATE($F3042," ",$G3042),AllocFactorMatrix,(I$4+1),FALSE)*$E3048</f>
        <v>0</v>
      </c>
      <c r="J3042" s="25">
        <f ca="1">VLOOKUP(CONCATENATE($F3042," ",$G3042),AllocFactorMatrix,(J$4+1),FALSE)*$E3048</f>
        <v>0</v>
      </c>
      <c r="K3042" s="25">
        <f ca="1">VLOOKUP(CONCATENATE($F3042," ",$G3042),AllocFactorMatrix,(K$4+1),FALSE)*$E3048</f>
        <v>0</v>
      </c>
      <c r="L3042" s="25">
        <f ca="1">VLOOKUP(CONCATENATE($F3042," ",$G3042),AllocFactorMatrix,(L$4+1),FALSE)*$E3048</f>
        <v>0</v>
      </c>
      <c r="M3042" s="25">
        <f t="shared" ca="1" si="1376"/>
        <v>0</v>
      </c>
      <c r="N3042" s="25">
        <f ca="1">VLOOKUP(CONCATENATE($F3042," ",$G3042),AllocFactorMatrix,(N$4+1),FALSE)*$E3048</f>
        <v>0</v>
      </c>
      <c r="O3042" s="25">
        <f ca="1">VLOOKUP(CONCATENATE($F3042," ",$G3042),AllocFactorMatrix,(O$4+1),FALSE)*$E3048</f>
        <v>0</v>
      </c>
      <c r="P3042" s="25">
        <f ca="1">VLOOKUP(CONCATENATE($F3042," ",$G3042),AllocFactorMatrix,(P$4+1),FALSE)*$E3048</f>
        <v>0</v>
      </c>
      <c r="Q3042" s="25">
        <f ca="1">VLOOKUP(CONCATENATE($F3042," ",$G3042),AllocFactorMatrix,(Q$4+1),FALSE)*$E3048</f>
        <v>0</v>
      </c>
      <c r="R3042" s="25">
        <f t="shared" ref="R3042:R3048" ca="1" si="1378">SUBTOTAL(9,N3042:Q3042)</f>
        <v>0</v>
      </c>
      <c r="S3042" s="25">
        <f ca="1">VLOOKUP(CONCATENATE($F3042," ",$G3042),AllocFactorMatrix,(S$4+1),FALSE)*$E3048</f>
        <v>0</v>
      </c>
      <c r="T3042" s="25">
        <f ca="1">VLOOKUP(CONCATENATE($F3042," ",$G3042),AllocFactorMatrix,(T$4+1),FALSE)*$E3048</f>
        <v>0</v>
      </c>
      <c r="U3042" s="25">
        <f ca="1">VLOOKUP(CONCATENATE($F3042," ",$G3042),AllocFactorMatrix,(U$4+1),FALSE)*$E3048</f>
        <v>0</v>
      </c>
      <c r="V3042" s="25">
        <f ca="1">VLOOKUP(CONCATENATE($F3042," ",$G3042),AllocFactorMatrix,(V$4+1),FALSE)*$E3048</f>
        <v>0</v>
      </c>
      <c r="W3042" s="25">
        <f t="shared" ref="W3042:W3048" ca="1" si="1379">SUBTOTAL(9,S3042:V3042)</f>
        <v>0</v>
      </c>
      <c r="X3042" s="25">
        <f ca="1">VLOOKUP(CONCATENATE($F3042," ",$G3042),AllocFactorMatrix,(X$4+1),FALSE)*$E3048</f>
        <v>0</v>
      </c>
      <c r="Y3042" s="25">
        <f ca="1">VLOOKUP(CONCATENATE($F3042," ",$G3042),AllocFactorMatrix,(Y$4+1),FALSE)*$E3048</f>
        <v>0</v>
      </c>
      <c r="Z3042" s="25">
        <f t="shared" ca="1" si="1377"/>
        <v>0</v>
      </c>
      <c r="AA3042" s="25">
        <f ca="1">VLOOKUP(CONCATENATE($F3042," ",$G3042),AllocFactorMatrix,(AA$4+1),FALSE)*$E3048</f>
        <v>0</v>
      </c>
      <c r="AB3042" s="25">
        <f ca="1">VLOOKUP(CONCATENATE($F3042," ",$G3042),AllocFactorMatrix,(AB$4+1),FALSE)*$E3048</f>
        <v>0</v>
      </c>
      <c r="AC3042" s="25">
        <f ca="1">VLOOKUP(CONCATENATE($F3042," ",$G3042),AllocFactorMatrix,(AC$4+1),FALSE)*$E3048</f>
        <v>0</v>
      </c>
    </row>
    <row r="3043" spans="4:29" hidden="1" outlineLevel="1">
      <c r="F3043" s="61" t="str">
        <f>F3048</f>
        <v>RB_GUP</v>
      </c>
      <c r="G3043" s="20" t="str">
        <f>$G$10</f>
        <v>SUBTRAN</v>
      </c>
      <c r="H3043" s="24">
        <f t="shared" ca="1" si="1367"/>
        <v>0</v>
      </c>
      <c r="I3043" s="25">
        <f ca="1">VLOOKUP(CONCATENATE($F3043," ",$G3043),AllocFactorMatrix,(I$4+1),FALSE)*$E3048</f>
        <v>0</v>
      </c>
      <c r="J3043" s="25">
        <f ca="1">VLOOKUP(CONCATENATE($F3043," ",$G3043),AllocFactorMatrix,(J$4+1),FALSE)*$E3048</f>
        <v>0</v>
      </c>
      <c r="K3043" s="25">
        <f ca="1">VLOOKUP(CONCATENATE($F3043," ",$G3043),AllocFactorMatrix,(K$4+1),FALSE)*$E3048</f>
        <v>0</v>
      </c>
      <c r="L3043" s="25">
        <f ca="1">VLOOKUP(CONCATENATE($F3043," ",$G3043),AllocFactorMatrix,(L$4+1),FALSE)*$E3048</f>
        <v>0</v>
      </c>
      <c r="M3043" s="25">
        <f t="shared" ca="1" si="1376"/>
        <v>0</v>
      </c>
      <c r="N3043" s="25">
        <f ca="1">VLOOKUP(CONCATENATE($F3043," ",$G3043),AllocFactorMatrix,(N$4+1),FALSE)*$E3048</f>
        <v>0</v>
      </c>
      <c r="O3043" s="25">
        <f ca="1">VLOOKUP(CONCATENATE($F3043," ",$G3043),AllocFactorMatrix,(O$4+1),FALSE)*$E3048</f>
        <v>0</v>
      </c>
      <c r="P3043" s="25">
        <f ca="1">VLOOKUP(CONCATENATE($F3043," ",$G3043),AllocFactorMatrix,(P$4+1),FALSE)*$E3048</f>
        <v>0</v>
      </c>
      <c r="Q3043" s="25">
        <f ca="1">VLOOKUP(CONCATENATE($F3043," ",$G3043),AllocFactorMatrix,(Q$4+1),FALSE)*$E3048</f>
        <v>0</v>
      </c>
      <c r="R3043" s="25">
        <f t="shared" ca="1" si="1378"/>
        <v>0</v>
      </c>
      <c r="S3043" s="25">
        <f ca="1">VLOOKUP(CONCATENATE($F3043," ",$G3043),AllocFactorMatrix,(S$4+1),FALSE)*$E3048</f>
        <v>0</v>
      </c>
      <c r="T3043" s="25">
        <f ca="1">VLOOKUP(CONCATENATE($F3043," ",$G3043),AllocFactorMatrix,(T$4+1),FALSE)*$E3048</f>
        <v>0</v>
      </c>
      <c r="U3043" s="25">
        <f ca="1">VLOOKUP(CONCATENATE($F3043," ",$G3043),AllocFactorMatrix,(U$4+1),FALSE)*$E3048</f>
        <v>0</v>
      </c>
      <c r="V3043" s="25">
        <f ca="1">VLOOKUP(CONCATENATE($F3043," ",$G3043),AllocFactorMatrix,(V$4+1),FALSE)*$E3048</f>
        <v>0</v>
      </c>
      <c r="W3043" s="25">
        <f t="shared" ca="1" si="1379"/>
        <v>0</v>
      </c>
      <c r="X3043" s="25">
        <f ca="1">VLOOKUP(CONCATENATE($F3043," ",$G3043),AllocFactorMatrix,(X$4+1),FALSE)*$E3048</f>
        <v>0</v>
      </c>
      <c r="Y3043" s="25">
        <f ca="1">VLOOKUP(CONCATENATE($F3043," ",$G3043),AllocFactorMatrix,(Y$4+1),FALSE)*$E3048</f>
        <v>0</v>
      </c>
      <c r="Z3043" s="25">
        <f t="shared" ca="1" si="1377"/>
        <v>0</v>
      </c>
      <c r="AA3043" s="25">
        <f ca="1">VLOOKUP(CONCATENATE($F3043," ",$G3043),AllocFactorMatrix,(AA$4+1),FALSE)*$E3048</f>
        <v>0</v>
      </c>
      <c r="AB3043" s="25">
        <f ca="1">VLOOKUP(CONCATENATE($F3043," ",$G3043),AllocFactorMatrix,(AB$4+1),FALSE)*$E3048</f>
        <v>0</v>
      </c>
      <c r="AC3043" s="25">
        <f ca="1">VLOOKUP(CONCATENATE($F3043," ",$G3043),AllocFactorMatrix,(AC$4+1),FALSE)*$E3048</f>
        <v>0</v>
      </c>
    </row>
    <row r="3044" spans="4:29" hidden="1" outlineLevel="1">
      <c r="F3044" s="61" t="str">
        <f>F3048</f>
        <v>RB_GUP</v>
      </c>
      <c r="G3044" s="20" t="str">
        <f>$G$11</f>
        <v>DISTPRI</v>
      </c>
      <c r="H3044" s="24">
        <f t="shared" ca="1" si="1367"/>
        <v>0</v>
      </c>
      <c r="I3044" s="25">
        <f ca="1">VLOOKUP(CONCATENATE($F3044," ",$G3044),AllocFactorMatrix,(I$4+1),FALSE)*$E3048</f>
        <v>0</v>
      </c>
      <c r="J3044" s="25">
        <f ca="1">VLOOKUP(CONCATENATE($F3044," ",$G3044),AllocFactorMatrix,(J$4+1),FALSE)*$E3048</f>
        <v>0</v>
      </c>
      <c r="K3044" s="25">
        <f ca="1">VLOOKUP(CONCATENATE($F3044," ",$G3044),AllocFactorMatrix,(K$4+1),FALSE)*$E3048</f>
        <v>0</v>
      </c>
      <c r="L3044" s="25">
        <f ca="1">VLOOKUP(CONCATENATE($F3044," ",$G3044),AllocFactorMatrix,(L$4+1),FALSE)*$E3048</f>
        <v>0</v>
      </c>
      <c r="M3044" s="25">
        <f t="shared" ca="1" si="1376"/>
        <v>0</v>
      </c>
      <c r="N3044" s="25">
        <f ca="1">VLOOKUP(CONCATENATE($F3044," ",$G3044),AllocFactorMatrix,(N$4+1),FALSE)*$E3048</f>
        <v>0</v>
      </c>
      <c r="O3044" s="25">
        <f ca="1">VLOOKUP(CONCATENATE($F3044," ",$G3044),AllocFactorMatrix,(O$4+1),FALSE)*$E3048</f>
        <v>0</v>
      </c>
      <c r="P3044" s="25">
        <f ca="1">VLOOKUP(CONCATENATE($F3044," ",$G3044),AllocFactorMatrix,(P$4+1),FALSE)*$E3048</f>
        <v>0</v>
      </c>
      <c r="Q3044" s="25">
        <f ca="1">VLOOKUP(CONCATENATE($F3044," ",$G3044),AllocFactorMatrix,(Q$4+1),FALSE)*$E3048</f>
        <v>0</v>
      </c>
      <c r="R3044" s="25">
        <f t="shared" ca="1" si="1378"/>
        <v>0</v>
      </c>
      <c r="S3044" s="25">
        <f ca="1">VLOOKUP(CONCATENATE($F3044," ",$G3044),AllocFactorMatrix,(S$4+1),FALSE)*$E3048</f>
        <v>0</v>
      </c>
      <c r="T3044" s="25">
        <f ca="1">VLOOKUP(CONCATENATE($F3044," ",$G3044),AllocFactorMatrix,(T$4+1),FALSE)*$E3048</f>
        <v>0</v>
      </c>
      <c r="U3044" s="25">
        <f ca="1">VLOOKUP(CONCATENATE($F3044," ",$G3044),AllocFactorMatrix,(U$4+1),FALSE)*$E3048</f>
        <v>0</v>
      </c>
      <c r="V3044" s="25">
        <f ca="1">VLOOKUP(CONCATENATE($F3044," ",$G3044),AllocFactorMatrix,(V$4+1),FALSE)*$E3048</f>
        <v>0</v>
      </c>
      <c r="W3044" s="25">
        <f t="shared" ca="1" si="1379"/>
        <v>0</v>
      </c>
      <c r="X3044" s="25">
        <f ca="1">VLOOKUP(CONCATENATE($F3044," ",$G3044),AllocFactorMatrix,(X$4+1),FALSE)*$E3048</f>
        <v>0</v>
      </c>
      <c r="Y3044" s="25">
        <f ca="1">VLOOKUP(CONCATENATE($F3044," ",$G3044),AllocFactorMatrix,(Y$4+1),FALSE)*$E3048</f>
        <v>0</v>
      </c>
      <c r="Z3044" s="25">
        <f t="shared" ca="1" si="1377"/>
        <v>0</v>
      </c>
      <c r="AA3044" s="25">
        <f ca="1">VLOOKUP(CONCATENATE($F3044," ",$G3044),AllocFactorMatrix,(AA$4+1),FALSE)*$E3048</f>
        <v>0</v>
      </c>
      <c r="AB3044" s="25">
        <f ca="1">VLOOKUP(CONCATENATE($F3044," ",$G3044),AllocFactorMatrix,(AB$4+1),FALSE)*$E3048</f>
        <v>0</v>
      </c>
      <c r="AC3044" s="25">
        <f ca="1">VLOOKUP(CONCATENATE($F3044," ",$G3044),AllocFactorMatrix,(AC$4+1),FALSE)*$E3048</f>
        <v>0</v>
      </c>
    </row>
    <row r="3045" spans="4:29" hidden="1" outlineLevel="1">
      <c r="F3045" s="61" t="str">
        <f>F3048</f>
        <v>RB_GUP</v>
      </c>
      <c r="G3045" s="20" t="str">
        <f>$G$12</f>
        <v>DISTSEC</v>
      </c>
      <c r="H3045" s="24">
        <f t="shared" ca="1" si="1367"/>
        <v>0</v>
      </c>
      <c r="I3045" s="25">
        <f ca="1">VLOOKUP(CONCATENATE($F3045," ",$G3045),AllocFactorMatrix,(I$4+1),FALSE)*$E3048</f>
        <v>0</v>
      </c>
      <c r="J3045" s="25">
        <f ca="1">VLOOKUP(CONCATENATE($F3045," ",$G3045),AllocFactorMatrix,(J$4+1),FALSE)*$E3048</f>
        <v>0</v>
      </c>
      <c r="K3045" s="25">
        <f ca="1">VLOOKUP(CONCATENATE($F3045," ",$G3045),AllocFactorMatrix,(K$4+1),FALSE)*$E3048</f>
        <v>0</v>
      </c>
      <c r="L3045" s="25">
        <f ca="1">VLOOKUP(CONCATENATE($F3045," ",$G3045),AllocFactorMatrix,(L$4+1),FALSE)*$E3048</f>
        <v>0</v>
      </c>
      <c r="M3045" s="25">
        <f t="shared" ca="1" si="1376"/>
        <v>0</v>
      </c>
      <c r="N3045" s="25">
        <f ca="1">VLOOKUP(CONCATENATE($F3045," ",$G3045),AllocFactorMatrix,(N$4+1),FALSE)*$E3048</f>
        <v>0</v>
      </c>
      <c r="O3045" s="25">
        <f ca="1">VLOOKUP(CONCATENATE($F3045," ",$G3045),AllocFactorMatrix,(O$4+1),FALSE)*$E3048</f>
        <v>0</v>
      </c>
      <c r="P3045" s="25">
        <f ca="1">VLOOKUP(CONCATENATE($F3045," ",$G3045),AllocFactorMatrix,(P$4+1),FALSE)*$E3048</f>
        <v>0</v>
      </c>
      <c r="Q3045" s="25">
        <f ca="1">VLOOKUP(CONCATENATE($F3045," ",$G3045),AllocFactorMatrix,(Q$4+1),FALSE)*$E3048</f>
        <v>0</v>
      </c>
      <c r="R3045" s="25">
        <f t="shared" ca="1" si="1378"/>
        <v>0</v>
      </c>
      <c r="S3045" s="25">
        <f ca="1">VLOOKUP(CONCATENATE($F3045," ",$G3045),AllocFactorMatrix,(S$4+1),FALSE)*$E3048</f>
        <v>0</v>
      </c>
      <c r="T3045" s="25">
        <f ca="1">VLOOKUP(CONCATENATE($F3045," ",$G3045),AllocFactorMatrix,(T$4+1),FALSE)*$E3048</f>
        <v>0</v>
      </c>
      <c r="U3045" s="25">
        <f ca="1">VLOOKUP(CONCATENATE($F3045," ",$G3045),AllocFactorMatrix,(U$4+1),FALSE)*$E3048</f>
        <v>0</v>
      </c>
      <c r="V3045" s="25">
        <f ca="1">VLOOKUP(CONCATENATE($F3045," ",$G3045),AllocFactorMatrix,(V$4+1),FALSE)*$E3048</f>
        <v>0</v>
      </c>
      <c r="W3045" s="25">
        <f t="shared" ca="1" si="1379"/>
        <v>0</v>
      </c>
      <c r="X3045" s="25">
        <f ca="1">VLOOKUP(CONCATENATE($F3045," ",$G3045),AllocFactorMatrix,(X$4+1),FALSE)*$E3048</f>
        <v>0</v>
      </c>
      <c r="Y3045" s="25">
        <f ca="1">VLOOKUP(CONCATENATE($F3045," ",$G3045),AllocFactorMatrix,(Y$4+1),FALSE)*$E3048</f>
        <v>0</v>
      </c>
      <c r="Z3045" s="25">
        <f t="shared" ca="1" si="1377"/>
        <v>0</v>
      </c>
      <c r="AA3045" s="25">
        <f ca="1">VLOOKUP(CONCATENATE($F3045," ",$G3045),AllocFactorMatrix,(AA$4+1),FALSE)*$E3048</f>
        <v>0</v>
      </c>
      <c r="AB3045" s="25">
        <f ca="1">VLOOKUP(CONCATENATE($F3045," ",$G3045),AllocFactorMatrix,(AB$4+1),FALSE)*$E3048</f>
        <v>0</v>
      </c>
      <c r="AC3045" s="25">
        <f ca="1">VLOOKUP(CONCATENATE($F3045," ",$G3045),AllocFactorMatrix,(AC$4+1),FALSE)*$E3048</f>
        <v>0</v>
      </c>
    </row>
    <row r="3046" spans="4:29" hidden="1" outlineLevel="1">
      <c r="F3046" s="61" t="str">
        <f>F3048</f>
        <v>RB_GUP</v>
      </c>
      <c r="G3046" s="20" t="str">
        <f>$G$13</f>
        <v>ENERGY</v>
      </c>
      <c r="H3046" s="24">
        <f t="shared" ca="1" si="1367"/>
        <v>0</v>
      </c>
      <c r="I3046" s="25">
        <f ca="1">VLOOKUP(CONCATENATE($F3046," ",$G3046),AllocFactorMatrix,(I$4+1),FALSE)*$E3048</f>
        <v>0</v>
      </c>
      <c r="J3046" s="25">
        <f ca="1">VLOOKUP(CONCATENATE($F3046," ",$G3046),AllocFactorMatrix,(J$4+1),FALSE)*$E3048</f>
        <v>0</v>
      </c>
      <c r="K3046" s="25">
        <f ca="1">VLOOKUP(CONCATENATE($F3046," ",$G3046),AllocFactorMatrix,(K$4+1),FALSE)*$E3048</f>
        <v>0</v>
      </c>
      <c r="L3046" s="25">
        <f ca="1">VLOOKUP(CONCATENATE($F3046," ",$G3046),AllocFactorMatrix,(L$4+1),FALSE)*$E3048</f>
        <v>0</v>
      </c>
      <c r="M3046" s="25">
        <f t="shared" ca="1" si="1376"/>
        <v>0</v>
      </c>
      <c r="N3046" s="25">
        <f ca="1">VLOOKUP(CONCATENATE($F3046," ",$G3046),AllocFactorMatrix,(N$4+1),FALSE)*$E3048</f>
        <v>0</v>
      </c>
      <c r="O3046" s="25">
        <f ca="1">VLOOKUP(CONCATENATE($F3046," ",$G3046),AllocFactorMatrix,(O$4+1),FALSE)*$E3048</f>
        <v>0</v>
      </c>
      <c r="P3046" s="25">
        <f ca="1">VLOOKUP(CONCATENATE($F3046," ",$G3046),AllocFactorMatrix,(P$4+1),FALSE)*$E3048</f>
        <v>0</v>
      </c>
      <c r="Q3046" s="25">
        <f ca="1">VLOOKUP(CONCATENATE($F3046," ",$G3046),AllocFactorMatrix,(Q$4+1),FALSE)*$E3048</f>
        <v>0</v>
      </c>
      <c r="R3046" s="25">
        <f t="shared" ca="1" si="1378"/>
        <v>0</v>
      </c>
      <c r="S3046" s="25">
        <f ca="1">VLOOKUP(CONCATENATE($F3046," ",$G3046),AllocFactorMatrix,(S$4+1),FALSE)*$E3048</f>
        <v>0</v>
      </c>
      <c r="T3046" s="25">
        <f ca="1">VLOOKUP(CONCATENATE($F3046," ",$G3046),AllocFactorMatrix,(T$4+1),FALSE)*$E3048</f>
        <v>0</v>
      </c>
      <c r="U3046" s="25">
        <f ca="1">VLOOKUP(CONCATENATE($F3046," ",$G3046),AllocFactorMatrix,(U$4+1),FALSE)*$E3048</f>
        <v>0</v>
      </c>
      <c r="V3046" s="25">
        <f ca="1">VLOOKUP(CONCATENATE($F3046," ",$G3046),AllocFactorMatrix,(V$4+1),FALSE)*$E3048</f>
        <v>0</v>
      </c>
      <c r="W3046" s="25">
        <f t="shared" ca="1" si="1379"/>
        <v>0</v>
      </c>
      <c r="X3046" s="25">
        <f ca="1">VLOOKUP(CONCATENATE($F3046," ",$G3046),AllocFactorMatrix,(X$4+1),FALSE)*$E3048</f>
        <v>0</v>
      </c>
      <c r="Y3046" s="25">
        <f ca="1">VLOOKUP(CONCATENATE($F3046," ",$G3046),AllocFactorMatrix,(Y$4+1),FALSE)*$E3048</f>
        <v>0</v>
      </c>
      <c r="Z3046" s="25">
        <f t="shared" ca="1" si="1377"/>
        <v>0</v>
      </c>
      <c r="AA3046" s="25">
        <f ca="1">VLOOKUP(CONCATENATE($F3046," ",$G3046),AllocFactorMatrix,(AA$4+1),FALSE)*$E3048</f>
        <v>0</v>
      </c>
      <c r="AB3046" s="25">
        <f ca="1">VLOOKUP(CONCATENATE($F3046," ",$G3046),AllocFactorMatrix,(AB$4+1),FALSE)*$E3048</f>
        <v>0</v>
      </c>
      <c r="AC3046" s="25">
        <f ca="1">VLOOKUP(CONCATENATE($F3046," ",$G3046),AllocFactorMatrix,(AC$4+1),FALSE)*$E3048</f>
        <v>0</v>
      </c>
    </row>
    <row r="3047" spans="4:29" hidden="1" outlineLevel="1">
      <c r="F3047" s="61" t="str">
        <f>F3048</f>
        <v>RB_GUP</v>
      </c>
      <c r="G3047" s="20" t="str">
        <f>$G$14</f>
        <v>CUSTOMER</v>
      </c>
      <c r="H3047" s="24">
        <f t="shared" ca="1" si="1367"/>
        <v>0</v>
      </c>
      <c r="I3047" s="25">
        <f ca="1">VLOOKUP(CONCATENATE($F3047," ",$G3047),AllocFactorMatrix,(I$4+1),FALSE)*$E3048</f>
        <v>0</v>
      </c>
      <c r="J3047" s="25">
        <f ca="1">VLOOKUP(CONCATENATE($F3047," ",$G3047),AllocFactorMatrix,(J$4+1),FALSE)*$E3048</f>
        <v>0</v>
      </c>
      <c r="K3047" s="25">
        <f ca="1">VLOOKUP(CONCATENATE($F3047," ",$G3047),AllocFactorMatrix,(K$4+1),FALSE)*$E3048</f>
        <v>0</v>
      </c>
      <c r="L3047" s="25">
        <f ca="1">VLOOKUP(CONCATENATE($F3047," ",$G3047),AllocFactorMatrix,(L$4+1),FALSE)*$E3048</f>
        <v>0</v>
      </c>
      <c r="M3047" s="25">
        <f t="shared" ca="1" si="1376"/>
        <v>0</v>
      </c>
      <c r="N3047" s="25">
        <f ca="1">VLOOKUP(CONCATENATE($F3047," ",$G3047),AllocFactorMatrix,(N$4+1),FALSE)*$E3048</f>
        <v>0</v>
      </c>
      <c r="O3047" s="25">
        <f ca="1">VLOOKUP(CONCATENATE($F3047," ",$G3047),AllocFactorMatrix,(O$4+1),FALSE)*$E3048</f>
        <v>0</v>
      </c>
      <c r="P3047" s="25">
        <f ca="1">VLOOKUP(CONCATENATE($F3047," ",$G3047),AllocFactorMatrix,(P$4+1),FALSE)*$E3048</f>
        <v>0</v>
      </c>
      <c r="Q3047" s="25">
        <f ca="1">VLOOKUP(CONCATENATE($F3047," ",$G3047),AllocFactorMatrix,(Q$4+1),FALSE)*$E3048</f>
        <v>0</v>
      </c>
      <c r="R3047" s="25">
        <f t="shared" ca="1" si="1378"/>
        <v>0</v>
      </c>
      <c r="S3047" s="25">
        <f ca="1">VLOOKUP(CONCATENATE($F3047," ",$G3047),AllocFactorMatrix,(S$4+1),FALSE)*$E3048</f>
        <v>0</v>
      </c>
      <c r="T3047" s="25">
        <f ca="1">VLOOKUP(CONCATENATE($F3047," ",$G3047),AllocFactorMatrix,(T$4+1),FALSE)*$E3048</f>
        <v>0</v>
      </c>
      <c r="U3047" s="25">
        <f ca="1">VLOOKUP(CONCATENATE($F3047," ",$G3047),AllocFactorMatrix,(U$4+1),FALSE)*$E3048</f>
        <v>0</v>
      </c>
      <c r="V3047" s="25">
        <f ca="1">VLOOKUP(CONCATENATE($F3047," ",$G3047),AllocFactorMatrix,(V$4+1),FALSE)*$E3048</f>
        <v>0</v>
      </c>
      <c r="W3047" s="25">
        <f t="shared" ca="1" si="1379"/>
        <v>0</v>
      </c>
      <c r="X3047" s="25">
        <f ca="1">VLOOKUP(CONCATENATE($F3047," ",$G3047),AllocFactorMatrix,(X$4+1),FALSE)*$E3048</f>
        <v>0</v>
      </c>
      <c r="Y3047" s="25">
        <f ca="1">VLOOKUP(CONCATENATE($F3047," ",$G3047),AllocFactorMatrix,(Y$4+1),FALSE)*$E3048</f>
        <v>0</v>
      </c>
      <c r="Z3047" s="25">
        <f t="shared" ca="1" si="1377"/>
        <v>0</v>
      </c>
      <c r="AA3047" s="25">
        <f ca="1">VLOOKUP(CONCATENATE($F3047," ",$G3047),AllocFactorMatrix,(AA$4+1),FALSE)*$E3048</f>
        <v>0</v>
      </c>
      <c r="AB3047" s="25">
        <f ca="1">VLOOKUP(CONCATENATE($F3047," ",$G3047),AllocFactorMatrix,(AB$4+1),FALSE)*$E3048</f>
        <v>0</v>
      </c>
      <c r="AC3047" s="25">
        <f ca="1">VLOOKUP(CONCATENATE($F3047," ",$G3047),AllocFactorMatrix,(AC$4+1),FALSE)*$E3048</f>
        <v>0</v>
      </c>
    </row>
    <row r="3048" spans="4:29" collapsed="1">
      <c r="D3048" s="20" t="s">
        <v>267</v>
      </c>
      <c r="E3048" s="22">
        <v>0</v>
      </c>
      <c r="F3048" s="61" t="s">
        <v>73</v>
      </c>
      <c r="G3048" s="20" t="str">
        <f>$G$15</f>
        <v>TOTAL</v>
      </c>
      <c r="H3048" s="24">
        <f t="shared" ca="1" si="1367"/>
        <v>0</v>
      </c>
      <c r="I3048" s="25">
        <f ca="1">VLOOKUP(CONCATENATE($F3048," ",$G3048),AllocFactorMatrix,(I$4+1),FALSE)*$E3048</f>
        <v>0</v>
      </c>
      <c r="J3048" s="25">
        <f ca="1">VLOOKUP(CONCATENATE($F3048," ",$G3048),AllocFactorMatrix,(J$4+1),FALSE)*$E3048</f>
        <v>0</v>
      </c>
      <c r="K3048" s="25">
        <f ca="1">VLOOKUP(CONCATENATE($F3048," ",$G3048),AllocFactorMatrix,(K$4+1),FALSE)*$E3048</f>
        <v>0</v>
      </c>
      <c r="L3048" s="25">
        <f ca="1">VLOOKUP(CONCATENATE($F3048," ",$G3048),AllocFactorMatrix,(L$4+1),FALSE)*$E3048</f>
        <v>0</v>
      </c>
      <c r="M3048" s="25">
        <f t="shared" ca="1" si="1376"/>
        <v>0</v>
      </c>
      <c r="N3048" s="25">
        <f ca="1">VLOOKUP(CONCATENATE($F3048," ",$G3048),AllocFactorMatrix,(N$4+1),FALSE)*$E3048</f>
        <v>0</v>
      </c>
      <c r="O3048" s="25">
        <f ca="1">VLOOKUP(CONCATENATE($F3048," ",$G3048),AllocFactorMatrix,(O$4+1),FALSE)*$E3048</f>
        <v>0</v>
      </c>
      <c r="P3048" s="25">
        <f ca="1">VLOOKUP(CONCATENATE($F3048," ",$G3048),AllocFactorMatrix,(P$4+1),FALSE)*$E3048</f>
        <v>0</v>
      </c>
      <c r="Q3048" s="25">
        <f ca="1">VLOOKUP(CONCATENATE($F3048," ",$G3048),AllocFactorMatrix,(Q$4+1),FALSE)*$E3048</f>
        <v>0</v>
      </c>
      <c r="R3048" s="25">
        <f t="shared" ca="1" si="1378"/>
        <v>0</v>
      </c>
      <c r="S3048" s="25">
        <f ca="1">VLOOKUP(CONCATENATE($F3048," ",$G3048),AllocFactorMatrix,(S$4+1),FALSE)*$E3048</f>
        <v>0</v>
      </c>
      <c r="T3048" s="25">
        <f ca="1">VLOOKUP(CONCATENATE($F3048," ",$G3048),AllocFactorMatrix,(T$4+1),FALSE)*$E3048</f>
        <v>0</v>
      </c>
      <c r="U3048" s="25">
        <f ca="1">VLOOKUP(CONCATENATE($F3048," ",$G3048),AllocFactorMatrix,(U$4+1),FALSE)*$E3048</f>
        <v>0</v>
      </c>
      <c r="V3048" s="25">
        <f ca="1">VLOOKUP(CONCATENATE($F3048," ",$G3048),AllocFactorMatrix,(V$4+1),FALSE)*$E3048</f>
        <v>0</v>
      </c>
      <c r="W3048" s="25">
        <f t="shared" ca="1" si="1379"/>
        <v>0</v>
      </c>
      <c r="X3048" s="25">
        <f ca="1">VLOOKUP(CONCATENATE($F3048," ",$G3048),AllocFactorMatrix,(X$4+1),FALSE)*$E3048</f>
        <v>0</v>
      </c>
      <c r="Y3048" s="25">
        <f ca="1">VLOOKUP(CONCATENATE($F3048," ",$G3048),AllocFactorMatrix,(Y$4+1),FALSE)*$E3048</f>
        <v>0</v>
      </c>
      <c r="Z3048" s="25">
        <f t="shared" ca="1" si="1377"/>
        <v>0</v>
      </c>
      <c r="AA3048" s="25">
        <f ca="1">VLOOKUP(CONCATENATE($F3048," ",$G3048),AllocFactorMatrix,(AA$4+1),FALSE)*$E3048</f>
        <v>0</v>
      </c>
      <c r="AB3048" s="25">
        <f ca="1">VLOOKUP(CONCATENATE($F3048," ",$G3048),AllocFactorMatrix,(AB$4+1),FALSE)*$E3048</f>
        <v>0</v>
      </c>
      <c r="AC3048" s="25">
        <f ca="1">VLOOKUP(CONCATENATE($F3048," ",$G3048),AllocFactorMatrix,(AC$4+1),FALSE)*$E3048</f>
        <v>0</v>
      </c>
    </row>
    <row r="3049" spans="4:29" hidden="1" outlineLevel="1">
      <c r="F3049" s="61" t="str">
        <f>F3056</f>
        <v>EXP_OM_DIST</v>
      </c>
      <c r="G3049" s="20" t="str">
        <f>$G$8</f>
        <v>PRODUCTION</v>
      </c>
      <c r="H3049" s="24">
        <f t="shared" si="1367"/>
        <v>0</v>
      </c>
      <c r="I3049" s="25">
        <f>VLOOKUP(CONCATENATE($F3049," ",$G3049),AllocFactorMatrix,(I$4+1),FALSE)*$E3056</f>
        <v>0</v>
      </c>
      <c r="J3049" s="25">
        <f>VLOOKUP(CONCATENATE($F3049," ",$G3049),AllocFactorMatrix,(J$4+1),FALSE)*$E3056</f>
        <v>0</v>
      </c>
      <c r="K3049" s="25">
        <f>VLOOKUP(CONCATENATE($F3049," ",$G3049),AllocFactorMatrix,(K$4+1),FALSE)*$E3056</f>
        <v>0</v>
      </c>
      <c r="L3049" s="25">
        <f>VLOOKUP(CONCATENATE($F3049," ",$G3049),AllocFactorMatrix,(L$4+1),FALSE)*$E3056</f>
        <v>0</v>
      </c>
      <c r="M3049" s="25">
        <f t="shared" ref="M3049:M3056" si="1380">SUBTOTAL(9,J3049:L3049)</f>
        <v>0</v>
      </c>
      <c r="N3049" s="25">
        <f>VLOOKUP(CONCATENATE($F3049," ",$G3049),AllocFactorMatrix,(N$4+1),FALSE)*$E3056</f>
        <v>0</v>
      </c>
      <c r="O3049" s="25">
        <f>VLOOKUP(CONCATENATE($F3049," ",$G3049),AllocFactorMatrix,(O$4+1),FALSE)*$E3056</f>
        <v>0</v>
      </c>
      <c r="P3049" s="25">
        <f>VLOOKUP(CONCATENATE($F3049," ",$G3049),AllocFactorMatrix,(P$4+1),FALSE)*$E3056</f>
        <v>0</v>
      </c>
      <c r="Q3049" s="25">
        <f>VLOOKUP(CONCATENATE($F3049," ",$G3049),AllocFactorMatrix,(Q$4+1),FALSE)*$E3056</f>
        <v>0</v>
      </c>
      <c r="R3049" s="25">
        <f>SUBTOTAL(9,N3049:Q3049)</f>
        <v>0</v>
      </c>
      <c r="S3049" s="25">
        <f>VLOOKUP(CONCATENATE($F3049," ",$G3049),AllocFactorMatrix,(S$4+1),FALSE)*$E3056</f>
        <v>0</v>
      </c>
      <c r="T3049" s="25">
        <f>VLOOKUP(CONCATENATE($F3049," ",$G3049),AllocFactorMatrix,(T$4+1),FALSE)*$E3056</f>
        <v>0</v>
      </c>
      <c r="U3049" s="25">
        <f>VLOOKUP(CONCATENATE($F3049," ",$G3049),AllocFactorMatrix,(U$4+1),FALSE)*$E3056</f>
        <v>0</v>
      </c>
      <c r="V3049" s="25">
        <f>VLOOKUP(CONCATENATE($F3049," ",$G3049),AllocFactorMatrix,(V$4+1),FALSE)*$E3056</f>
        <v>0</v>
      </c>
      <c r="W3049" s="25">
        <f>SUBTOTAL(9,S3049:V3049)</f>
        <v>0</v>
      </c>
      <c r="X3049" s="25">
        <f>VLOOKUP(CONCATENATE($F3049," ",$G3049),AllocFactorMatrix,(X$4+1),FALSE)*$E3056</f>
        <v>0</v>
      </c>
      <c r="Y3049" s="25">
        <f>VLOOKUP(CONCATENATE($F3049," ",$G3049),AllocFactorMatrix,(Y$4+1),FALSE)*$E3056</f>
        <v>0</v>
      </c>
      <c r="Z3049" s="25">
        <f t="shared" ref="Z3049:Z3056" si="1381">SUBTOTAL(9,X3049:Y3049)</f>
        <v>0</v>
      </c>
      <c r="AA3049" s="25">
        <f>VLOOKUP(CONCATENATE($F3049," ",$G3049),AllocFactorMatrix,(AA$4+1),FALSE)*$E3056</f>
        <v>0</v>
      </c>
      <c r="AB3049" s="25">
        <f>VLOOKUP(CONCATENATE($F3049," ",$G3049),AllocFactorMatrix,(AB$4+1),FALSE)*$E3056</f>
        <v>0</v>
      </c>
      <c r="AC3049" s="25">
        <f>VLOOKUP(CONCATENATE($F3049," ",$G3049),AllocFactorMatrix,(AC$4+1),FALSE)*$E3056</f>
        <v>0</v>
      </c>
    </row>
    <row r="3050" spans="4:29" hidden="1" outlineLevel="1">
      <c r="F3050" s="61" t="str">
        <f>F3056</f>
        <v>EXP_OM_DIST</v>
      </c>
      <c r="G3050" s="20" t="str">
        <f>$G$9</f>
        <v>BULKTRAN</v>
      </c>
      <c r="H3050" s="24">
        <f t="shared" si="1367"/>
        <v>0</v>
      </c>
      <c r="I3050" s="25">
        <f>VLOOKUP(CONCATENATE($F3050," ",$G3050),AllocFactorMatrix,(I$4+1),FALSE)*$E3056</f>
        <v>0</v>
      </c>
      <c r="J3050" s="25">
        <f>VLOOKUP(CONCATENATE($F3050," ",$G3050),AllocFactorMatrix,(J$4+1),FALSE)*$E3056</f>
        <v>0</v>
      </c>
      <c r="K3050" s="25">
        <f>VLOOKUP(CONCATENATE($F3050," ",$G3050),AllocFactorMatrix,(K$4+1),FALSE)*$E3056</f>
        <v>0</v>
      </c>
      <c r="L3050" s="25">
        <f>VLOOKUP(CONCATENATE($F3050," ",$G3050),AllocFactorMatrix,(L$4+1),FALSE)*$E3056</f>
        <v>0</v>
      </c>
      <c r="M3050" s="25">
        <f t="shared" si="1380"/>
        <v>0</v>
      </c>
      <c r="N3050" s="25">
        <f>VLOOKUP(CONCATENATE($F3050," ",$G3050),AllocFactorMatrix,(N$4+1),FALSE)*$E3056</f>
        <v>0</v>
      </c>
      <c r="O3050" s="25">
        <f>VLOOKUP(CONCATENATE($F3050," ",$G3050),AllocFactorMatrix,(O$4+1),FALSE)*$E3056</f>
        <v>0</v>
      </c>
      <c r="P3050" s="25">
        <f>VLOOKUP(CONCATENATE($F3050," ",$G3050),AllocFactorMatrix,(P$4+1),FALSE)*$E3056</f>
        <v>0</v>
      </c>
      <c r="Q3050" s="25">
        <f>VLOOKUP(CONCATENATE($F3050," ",$G3050),AllocFactorMatrix,(Q$4+1),FALSE)*$E3056</f>
        <v>0</v>
      </c>
      <c r="R3050" s="25">
        <f t="shared" ref="R3050:R3056" si="1382">SUBTOTAL(9,N3050:Q3050)</f>
        <v>0</v>
      </c>
      <c r="S3050" s="25">
        <f>VLOOKUP(CONCATENATE($F3050," ",$G3050),AllocFactorMatrix,(S$4+1),FALSE)*$E3056</f>
        <v>0</v>
      </c>
      <c r="T3050" s="25">
        <f>VLOOKUP(CONCATENATE($F3050," ",$G3050),AllocFactorMatrix,(T$4+1),FALSE)*$E3056</f>
        <v>0</v>
      </c>
      <c r="U3050" s="25">
        <f>VLOOKUP(CONCATENATE($F3050," ",$G3050),AllocFactorMatrix,(U$4+1),FALSE)*$E3056</f>
        <v>0</v>
      </c>
      <c r="V3050" s="25">
        <f>VLOOKUP(CONCATENATE($F3050," ",$G3050),AllocFactorMatrix,(V$4+1),FALSE)*$E3056</f>
        <v>0</v>
      </c>
      <c r="W3050" s="25">
        <f t="shared" ref="W3050:W3056" si="1383">SUBTOTAL(9,S3050:V3050)</f>
        <v>0</v>
      </c>
      <c r="X3050" s="25">
        <f>VLOOKUP(CONCATENATE($F3050," ",$G3050),AllocFactorMatrix,(X$4+1),FALSE)*$E3056</f>
        <v>0</v>
      </c>
      <c r="Y3050" s="25">
        <f>VLOOKUP(CONCATENATE($F3050," ",$G3050),AllocFactorMatrix,(Y$4+1),FALSE)*$E3056</f>
        <v>0</v>
      </c>
      <c r="Z3050" s="25">
        <f t="shared" si="1381"/>
        <v>0</v>
      </c>
      <c r="AA3050" s="25">
        <f>VLOOKUP(CONCATENATE($F3050," ",$G3050),AllocFactorMatrix,(AA$4+1),FALSE)*$E3056</f>
        <v>0</v>
      </c>
      <c r="AB3050" s="25">
        <f>VLOOKUP(CONCATENATE($F3050," ",$G3050),AllocFactorMatrix,(AB$4+1),FALSE)*$E3056</f>
        <v>0</v>
      </c>
      <c r="AC3050" s="25">
        <f>VLOOKUP(CONCATENATE($F3050," ",$G3050),AllocFactorMatrix,(AC$4+1),FALSE)*$E3056</f>
        <v>0</v>
      </c>
    </row>
    <row r="3051" spans="4:29" hidden="1" outlineLevel="1">
      <c r="F3051" s="61" t="str">
        <f>F3056</f>
        <v>EXP_OM_DIST</v>
      </c>
      <c r="G3051" s="20" t="str">
        <f>$G$10</f>
        <v>SUBTRAN</v>
      </c>
      <c r="H3051" s="24">
        <f t="shared" si="1367"/>
        <v>0</v>
      </c>
      <c r="I3051" s="25">
        <f>VLOOKUP(CONCATENATE($F3051," ",$G3051),AllocFactorMatrix,(I$4+1),FALSE)*$E3056</f>
        <v>0</v>
      </c>
      <c r="J3051" s="25">
        <f>VLOOKUP(CONCATENATE($F3051," ",$G3051),AllocFactorMatrix,(J$4+1),FALSE)*$E3056</f>
        <v>0</v>
      </c>
      <c r="K3051" s="25">
        <f>VLOOKUP(CONCATENATE($F3051," ",$G3051),AllocFactorMatrix,(K$4+1),FALSE)*$E3056</f>
        <v>0</v>
      </c>
      <c r="L3051" s="25">
        <f>VLOOKUP(CONCATENATE($F3051," ",$G3051),AllocFactorMatrix,(L$4+1),FALSE)*$E3056</f>
        <v>0</v>
      </c>
      <c r="M3051" s="25">
        <f t="shared" si="1380"/>
        <v>0</v>
      </c>
      <c r="N3051" s="25">
        <f>VLOOKUP(CONCATENATE($F3051," ",$G3051),AllocFactorMatrix,(N$4+1),FALSE)*$E3056</f>
        <v>0</v>
      </c>
      <c r="O3051" s="25">
        <f>VLOOKUP(CONCATENATE($F3051," ",$G3051),AllocFactorMatrix,(O$4+1),FALSE)*$E3056</f>
        <v>0</v>
      </c>
      <c r="P3051" s="25">
        <f>VLOOKUP(CONCATENATE($F3051," ",$G3051),AllocFactorMatrix,(P$4+1),FALSE)*$E3056</f>
        <v>0</v>
      </c>
      <c r="Q3051" s="25">
        <f>VLOOKUP(CONCATENATE($F3051," ",$G3051),AllocFactorMatrix,(Q$4+1),FALSE)*$E3056</f>
        <v>0</v>
      </c>
      <c r="R3051" s="25">
        <f t="shared" si="1382"/>
        <v>0</v>
      </c>
      <c r="S3051" s="25">
        <f>VLOOKUP(CONCATENATE($F3051," ",$G3051),AllocFactorMatrix,(S$4+1),FALSE)*$E3056</f>
        <v>0</v>
      </c>
      <c r="T3051" s="25">
        <f>VLOOKUP(CONCATENATE($F3051," ",$G3051),AllocFactorMatrix,(T$4+1),FALSE)*$E3056</f>
        <v>0</v>
      </c>
      <c r="U3051" s="25">
        <f>VLOOKUP(CONCATENATE($F3051," ",$G3051),AllocFactorMatrix,(U$4+1),FALSE)*$E3056</f>
        <v>0</v>
      </c>
      <c r="V3051" s="25">
        <f>VLOOKUP(CONCATENATE($F3051," ",$G3051),AllocFactorMatrix,(V$4+1),FALSE)*$E3056</f>
        <v>0</v>
      </c>
      <c r="W3051" s="25">
        <f t="shared" si="1383"/>
        <v>0</v>
      </c>
      <c r="X3051" s="25">
        <f>VLOOKUP(CONCATENATE($F3051," ",$G3051),AllocFactorMatrix,(X$4+1),FALSE)*$E3056</f>
        <v>0</v>
      </c>
      <c r="Y3051" s="25">
        <f>VLOOKUP(CONCATENATE($F3051," ",$G3051),AllocFactorMatrix,(Y$4+1),FALSE)*$E3056</f>
        <v>0</v>
      </c>
      <c r="Z3051" s="25">
        <f t="shared" si="1381"/>
        <v>0</v>
      </c>
      <c r="AA3051" s="25">
        <f>VLOOKUP(CONCATENATE($F3051," ",$G3051),AllocFactorMatrix,(AA$4+1),FALSE)*$E3056</f>
        <v>0</v>
      </c>
      <c r="AB3051" s="25">
        <f>VLOOKUP(CONCATENATE($F3051," ",$G3051),AllocFactorMatrix,(AB$4+1),FALSE)*$E3056</f>
        <v>0</v>
      </c>
      <c r="AC3051" s="25">
        <f>VLOOKUP(CONCATENATE($F3051," ",$G3051),AllocFactorMatrix,(AC$4+1),FALSE)*$E3056</f>
        <v>0</v>
      </c>
    </row>
    <row r="3052" spans="4:29" hidden="1" outlineLevel="1">
      <c r="F3052" s="61" t="str">
        <f>F3056</f>
        <v>EXP_OM_DIST</v>
      </c>
      <c r="G3052" s="20" t="str">
        <f>$G$11</f>
        <v>DISTPRI</v>
      </c>
      <c r="H3052" s="24">
        <f t="shared" si="1367"/>
        <v>0</v>
      </c>
      <c r="I3052" s="25">
        <f>VLOOKUP(CONCATENATE($F3052," ",$G3052),AllocFactorMatrix,(I$4+1),FALSE)*$E3056</f>
        <v>0</v>
      </c>
      <c r="J3052" s="25">
        <f>VLOOKUP(CONCATENATE($F3052," ",$G3052),AllocFactorMatrix,(J$4+1),FALSE)*$E3056</f>
        <v>0</v>
      </c>
      <c r="K3052" s="25">
        <f>VLOOKUP(CONCATENATE($F3052," ",$G3052),AllocFactorMatrix,(K$4+1),FALSE)*$E3056</f>
        <v>0</v>
      </c>
      <c r="L3052" s="25">
        <f>VLOOKUP(CONCATENATE($F3052," ",$G3052),AllocFactorMatrix,(L$4+1),FALSE)*$E3056</f>
        <v>0</v>
      </c>
      <c r="M3052" s="25">
        <f t="shared" si="1380"/>
        <v>0</v>
      </c>
      <c r="N3052" s="25">
        <f>VLOOKUP(CONCATENATE($F3052," ",$G3052),AllocFactorMatrix,(N$4+1),FALSE)*$E3056</f>
        <v>0</v>
      </c>
      <c r="O3052" s="25">
        <f>VLOOKUP(CONCATENATE($F3052," ",$G3052),AllocFactorMatrix,(O$4+1),FALSE)*$E3056</f>
        <v>0</v>
      </c>
      <c r="P3052" s="25">
        <f>VLOOKUP(CONCATENATE($F3052," ",$G3052),AllocFactorMatrix,(P$4+1),FALSE)*$E3056</f>
        <v>0</v>
      </c>
      <c r="Q3052" s="25">
        <f>VLOOKUP(CONCATENATE($F3052," ",$G3052),AllocFactorMatrix,(Q$4+1),FALSE)*$E3056</f>
        <v>0</v>
      </c>
      <c r="R3052" s="25">
        <f t="shared" si="1382"/>
        <v>0</v>
      </c>
      <c r="S3052" s="25">
        <f>VLOOKUP(CONCATENATE($F3052," ",$G3052),AllocFactorMatrix,(S$4+1),FALSE)*$E3056</f>
        <v>0</v>
      </c>
      <c r="T3052" s="25">
        <f>VLOOKUP(CONCATENATE($F3052," ",$G3052),AllocFactorMatrix,(T$4+1),FALSE)*$E3056</f>
        <v>0</v>
      </c>
      <c r="U3052" s="25">
        <f>VLOOKUP(CONCATENATE($F3052," ",$G3052),AllocFactorMatrix,(U$4+1),FALSE)*$E3056</f>
        <v>0</v>
      </c>
      <c r="V3052" s="25">
        <f>VLOOKUP(CONCATENATE($F3052," ",$G3052),AllocFactorMatrix,(V$4+1),FALSE)*$E3056</f>
        <v>0</v>
      </c>
      <c r="W3052" s="25">
        <f t="shared" si="1383"/>
        <v>0</v>
      </c>
      <c r="X3052" s="25">
        <f>VLOOKUP(CONCATENATE($F3052," ",$G3052),AllocFactorMatrix,(X$4+1),FALSE)*$E3056</f>
        <v>0</v>
      </c>
      <c r="Y3052" s="25">
        <f>VLOOKUP(CONCATENATE($F3052," ",$G3052),AllocFactorMatrix,(Y$4+1),FALSE)*$E3056</f>
        <v>0</v>
      </c>
      <c r="Z3052" s="25">
        <f t="shared" si="1381"/>
        <v>0</v>
      </c>
      <c r="AA3052" s="25">
        <f>VLOOKUP(CONCATENATE($F3052," ",$G3052),AllocFactorMatrix,(AA$4+1),FALSE)*$E3056</f>
        <v>0</v>
      </c>
      <c r="AB3052" s="25">
        <f>VLOOKUP(CONCATENATE($F3052," ",$G3052),AllocFactorMatrix,(AB$4+1),FALSE)*$E3056</f>
        <v>0</v>
      </c>
      <c r="AC3052" s="25">
        <f>VLOOKUP(CONCATENATE($F3052," ",$G3052),AllocFactorMatrix,(AC$4+1),FALSE)*$E3056</f>
        <v>0</v>
      </c>
    </row>
    <row r="3053" spans="4:29" hidden="1" outlineLevel="1">
      <c r="F3053" s="61" t="str">
        <f>F3056</f>
        <v>EXP_OM_DIST</v>
      </c>
      <c r="G3053" s="20" t="str">
        <f>$G$12</f>
        <v>DISTSEC</v>
      </c>
      <c r="H3053" s="24">
        <f t="shared" si="1367"/>
        <v>0</v>
      </c>
      <c r="I3053" s="25">
        <f>VLOOKUP(CONCATENATE($F3053," ",$G3053),AllocFactorMatrix,(I$4+1),FALSE)*$E3056</f>
        <v>0</v>
      </c>
      <c r="J3053" s="25">
        <f>VLOOKUP(CONCATENATE($F3053," ",$G3053),AllocFactorMatrix,(J$4+1),FALSE)*$E3056</f>
        <v>0</v>
      </c>
      <c r="K3053" s="25">
        <f>VLOOKUP(CONCATENATE($F3053," ",$G3053),AllocFactorMatrix,(K$4+1),FALSE)*$E3056</f>
        <v>0</v>
      </c>
      <c r="L3053" s="25">
        <f>VLOOKUP(CONCATENATE($F3053," ",$G3053),AllocFactorMatrix,(L$4+1),FALSE)*$E3056</f>
        <v>0</v>
      </c>
      <c r="M3053" s="25">
        <f t="shared" si="1380"/>
        <v>0</v>
      </c>
      <c r="N3053" s="25">
        <f>VLOOKUP(CONCATENATE($F3053," ",$G3053),AllocFactorMatrix,(N$4+1),FALSE)*$E3056</f>
        <v>0</v>
      </c>
      <c r="O3053" s="25">
        <f>VLOOKUP(CONCATENATE($F3053," ",$G3053),AllocFactorMatrix,(O$4+1),FALSE)*$E3056</f>
        <v>0</v>
      </c>
      <c r="P3053" s="25">
        <f>VLOOKUP(CONCATENATE($F3053," ",$G3053),AllocFactorMatrix,(P$4+1),FALSE)*$E3056</f>
        <v>0</v>
      </c>
      <c r="Q3053" s="25">
        <f>VLOOKUP(CONCATENATE($F3053," ",$G3053),AllocFactorMatrix,(Q$4+1),FALSE)*$E3056</f>
        <v>0</v>
      </c>
      <c r="R3053" s="25">
        <f t="shared" si="1382"/>
        <v>0</v>
      </c>
      <c r="S3053" s="25">
        <f>VLOOKUP(CONCATENATE($F3053," ",$G3053),AllocFactorMatrix,(S$4+1),FALSE)*$E3056</f>
        <v>0</v>
      </c>
      <c r="T3053" s="25">
        <f>VLOOKUP(CONCATENATE($F3053," ",$G3053),AllocFactorMatrix,(T$4+1),FALSE)*$E3056</f>
        <v>0</v>
      </c>
      <c r="U3053" s="25">
        <f>VLOOKUP(CONCATENATE($F3053," ",$G3053),AllocFactorMatrix,(U$4+1),FALSE)*$E3056</f>
        <v>0</v>
      </c>
      <c r="V3053" s="25">
        <f>VLOOKUP(CONCATENATE($F3053," ",$G3053),AllocFactorMatrix,(V$4+1),FALSE)*$E3056</f>
        <v>0</v>
      </c>
      <c r="W3053" s="25">
        <f t="shared" si="1383"/>
        <v>0</v>
      </c>
      <c r="X3053" s="25">
        <f>VLOOKUP(CONCATENATE($F3053," ",$G3053),AllocFactorMatrix,(X$4+1),FALSE)*$E3056</f>
        <v>0</v>
      </c>
      <c r="Y3053" s="25">
        <f>VLOOKUP(CONCATENATE($F3053," ",$G3053),AllocFactorMatrix,(Y$4+1),FALSE)*$E3056</f>
        <v>0</v>
      </c>
      <c r="Z3053" s="25">
        <f t="shared" si="1381"/>
        <v>0</v>
      </c>
      <c r="AA3053" s="25">
        <f>VLOOKUP(CONCATENATE($F3053," ",$G3053),AllocFactorMatrix,(AA$4+1),FALSE)*$E3056</f>
        <v>0</v>
      </c>
      <c r="AB3053" s="25">
        <f>VLOOKUP(CONCATENATE($F3053," ",$G3053),AllocFactorMatrix,(AB$4+1),FALSE)*$E3056</f>
        <v>0</v>
      </c>
      <c r="AC3053" s="25">
        <f>VLOOKUP(CONCATENATE($F3053," ",$G3053),AllocFactorMatrix,(AC$4+1),FALSE)*$E3056</f>
        <v>0</v>
      </c>
    </row>
    <row r="3054" spans="4:29" hidden="1" outlineLevel="1">
      <c r="F3054" s="61" t="str">
        <f>F3056</f>
        <v>EXP_OM_DIST</v>
      </c>
      <c r="G3054" s="20" t="str">
        <f>$G$13</f>
        <v>ENERGY</v>
      </c>
      <c r="H3054" s="24">
        <f t="shared" si="1367"/>
        <v>0</v>
      </c>
      <c r="I3054" s="25">
        <f>VLOOKUP(CONCATENATE($F3054," ",$G3054),AllocFactorMatrix,(I$4+1),FALSE)*$E3056</f>
        <v>0</v>
      </c>
      <c r="J3054" s="25">
        <f>VLOOKUP(CONCATENATE($F3054," ",$G3054),AllocFactorMatrix,(J$4+1),FALSE)*$E3056</f>
        <v>0</v>
      </c>
      <c r="K3054" s="25">
        <f>VLOOKUP(CONCATENATE($F3054," ",$G3054),AllocFactorMatrix,(K$4+1),FALSE)*$E3056</f>
        <v>0</v>
      </c>
      <c r="L3054" s="25">
        <f>VLOOKUP(CONCATENATE($F3054," ",$G3054),AllocFactorMatrix,(L$4+1),FALSE)*$E3056</f>
        <v>0</v>
      </c>
      <c r="M3054" s="25">
        <f t="shared" si="1380"/>
        <v>0</v>
      </c>
      <c r="N3054" s="25">
        <f>VLOOKUP(CONCATENATE($F3054," ",$G3054),AllocFactorMatrix,(N$4+1),FALSE)*$E3056</f>
        <v>0</v>
      </c>
      <c r="O3054" s="25">
        <f>VLOOKUP(CONCATENATE($F3054," ",$G3054),AllocFactorMatrix,(O$4+1),FALSE)*$E3056</f>
        <v>0</v>
      </c>
      <c r="P3054" s="25">
        <f>VLOOKUP(CONCATENATE($F3054," ",$G3054),AllocFactorMatrix,(P$4+1),FALSE)*$E3056</f>
        <v>0</v>
      </c>
      <c r="Q3054" s="25">
        <f>VLOOKUP(CONCATENATE($F3054," ",$G3054),AllocFactorMatrix,(Q$4+1),FALSE)*$E3056</f>
        <v>0</v>
      </c>
      <c r="R3054" s="25">
        <f t="shared" si="1382"/>
        <v>0</v>
      </c>
      <c r="S3054" s="25">
        <f>VLOOKUP(CONCATENATE($F3054," ",$G3054),AllocFactorMatrix,(S$4+1),FALSE)*$E3056</f>
        <v>0</v>
      </c>
      <c r="T3054" s="25">
        <f>VLOOKUP(CONCATENATE($F3054," ",$G3054),AllocFactorMatrix,(T$4+1),FALSE)*$E3056</f>
        <v>0</v>
      </c>
      <c r="U3054" s="25">
        <f>VLOOKUP(CONCATENATE($F3054," ",$G3054),AllocFactorMatrix,(U$4+1),FALSE)*$E3056</f>
        <v>0</v>
      </c>
      <c r="V3054" s="25">
        <f>VLOOKUP(CONCATENATE($F3054," ",$G3054),AllocFactorMatrix,(V$4+1),FALSE)*$E3056</f>
        <v>0</v>
      </c>
      <c r="W3054" s="25">
        <f t="shared" si="1383"/>
        <v>0</v>
      </c>
      <c r="X3054" s="25">
        <f>VLOOKUP(CONCATENATE($F3054," ",$G3054),AllocFactorMatrix,(X$4+1),FALSE)*$E3056</f>
        <v>0</v>
      </c>
      <c r="Y3054" s="25">
        <f>VLOOKUP(CONCATENATE($F3054," ",$G3054),AllocFactorMatrix,(Y$4+1),FALSE)*$E3056</f>
        <v>0</v>
      </c>
      <c r="Z3054" s="25">
        <f t="shared" si="1381"/>
        <v>0</v>
      </c>
      <c r="AA3054" s="25">
        <f>VLOOKUP(CONCATENATE($F3054," ",$G3054),AllocFactorMatrix,(AA$4+1),FALSE)*$E3056</f>
        <v>0</v>
      </c>
      <c r="AB3054" s="25">
        <f>VLOOKUP(CONCATENATE($F3054," ",$G3054),AllocFactorMatrix,(AB$4+1),FALSE)*$E3056</f>
        <v>0</v>
      </c>
      <c r="AC3054" s="25">
        <f>VLOOKUP(CONCATENATE($F3054," ",$G3054),AllocFactorMatrix,(AC$4+1),FALSE)*$E3056</f>
        <v>0</v>
      </c>
    </row>
    <row r="3055" spans="4:29" hidden="1" outlineLevel="1">
      <c r="F3055" s="61" t="str">
        <f>F3056</f>
        <v>EXP_OM_DIST</v>
      </c>
      <c r="G3055" s="20" t="str">
        <f>$G$14</f>
        <v>CUSTOMER</v>
      </c>
      <c r="H3055" s="24">
        <f t="shared" si="1367"/>
        <v>0</v>
      </c>
      <c r="I3055" s="25">
        <f>VLOOKUP(CONCATENATE($F3055," ",$G3055),AllocFactorMatrix,(I$4+1),FALSE)*$E3056</f>
        <v>0</v>
      </c>
      <c r="J3055" s="25">
        <f>VLOOKUP(CONCATENATE($F3055," ",$G3055),AllocFactorMatrix,(J$4+1),FALSE)*$E3056</f>
        <v>0</v>
      </c>
      <c r="K3055" s="25">
        <f>VLOOKUP(CONCATENATE($F3055," ",$G3055),AllocFactorMatrix,(K$4+1),FALSE)*$E3056</f>
        <v>0</v>
      </c>
      <c r="L3055" s="25">
        <f>VLOOKUP(CONCATENATE($F3055," ",$G3055),AllocFactorMatrix,(L$4+1),FALSE)*$E3056</f>
        <v>0</v>
      </c>
      <c r="M3055" s="25">
        <f t="shared" si="1380"/>
        <v>0</v>
      </c>
      <c r="N3055" s="25">
        <f>VLOOKUP(CONCATENATE($F3055," ",$G3055),AllocFactorMatrix,(N$4+1),FALSE)*$E3056</f>
        <v>0</v>
      </c>
      <c r="O3055" s="25">
        <f>VLOOKUP(CONCATENATE($F3055," ",$G3055),AllocFactorMatrix,(O$4+1),FALSE)*$E3056</f>
        <v>0</v>
      </c>
      <c r="P3055" s="25">
        <f>VLOOKUP(CONCATENATE($F3055," ",$G3055),AllocFactorMatrix,(P$4+1),FALSE)*$E3056</f>
        <v>0</v>
      </c>
      <c r="Q3055" s="25">
        <f>VLOOKUP(CONCATENATE($F3055," ",$G3055),AllocFactorMatrix,(Q$4+1),FALSE)*$E3056</f>
        <v>0</v>
      </c>
      <c r="R3055" s="25">
        <f t="shared" si="1382"/>
        <v>0</v>
      </c>
      <c r="S3055" s="25">
        <f>VLOOKUP(CONCATENATE($F3055," ",$G3055),AllocFactorMatrix,(S$4+1),FALSE)*$E3056</f>
        <v>0</v>
      </c>
      <c r="T3055" s="25">
        <f>VLOOKUP(CONCATENATE($F3055," ",$G3055),AllocFactorMatrix,(T$4+1),FALSE)*$E3056</f>
        <v>0</v>
      </c>
      <c r="U3055" s="25">
        <f>VLOOKUP(CONCATENATE($F3055," ",$G3055),AllocFactorMatrix,(U$4+1),FALSE)*$E3056</f>
        <v>0</v>
      </c>
      <c r="V3055" s="25">
        <f>VLOOKUP(CONCATENATE($F3055," ",$G3055),AllocFactorMatrix,(V$4+1),FALSE)*$E3056</f>
        <v>0</v>
      </c>
      <c r="W3055" s="25">
        <f t="shared" si="1383"/>
        <v>0</v>
      </c>
      <c r="X3055" s="25">
        <f>VLOOKUP(CONCATENATE($F3055," ",$G3055),AllocFactorMatrix,(X$4+1),FALSE)*$E3056</f>
        <v>0</v>
      </c>
      <c r="Y3055" s="25">
        <f>VLOOKUP(CONCATENATE($F3055," ",$G3055),AllocFactorMatrix,(Y$4+1),FALSE)*$E3056</f>
        <v>0</v>
      </c>
      <c r="Z3055" s="25">
        <f t="shared" si="1381"/>
        <v>0</v>
      </c>
      <c r="AA3055" s="25">
        <f>VLOOKUP(CONCATENATE($F3055," ",$G3055),AllocFactorMatrix,(AA$4+1),FALSE)*$E3056</f>
        <v>0</v>
      </c>
      <c r="AB3055" s="25">
        <f>VLOOKUP(CONCATENATE($F3055," ",$G3055),AllocFactorMatrix,(AB$4+1),FALSE)*$E3056</f>
        <v>0</v>
      </c>
      <c r="AC3055" s="25">
        <f>VLOOKUP(CONCATENATE($F3055," ",$G3055),AllocFactorMatrix,(AC$4+1),FALSE)*$E3056</f>
        <v>0</v>
      </c>
    </row>
    <row r="3056" spans="4:29" collapsed="1">
      <c r="D3056" s="20" t="s">
        <v>331</v>
      </c>
      <c r="E3056" s="22">
        <v>0</v>
      </c>
      <c r="F3056" s="61" t="s">
        <v>77</v>
      </c>
      <c r="G3056" s="20" t="str">
        <f>$G$15</f>
        <v>TOTAL</v>
      </c>
      <c r="H3056" s="24">
        <f t="shared" si="1367"/>
        <v>0</v>
      </c>
      <c r="I3056" s="25">
        <f>VLOOKUP(CONCATENATE($F3056," ",$G3056),AllocFactorMatrix,(I$4+1),FALSE)*$E3056</f>
        <v>0</v>
      </c>
      <c r="J3056" s="25">
        <f>VLOOKUP(CONCATENATE($F3056," ",$G3056),AllocFactorMatrix,(J$4+1),FALSE)*$E3056</f>
        <v>0</v>
      </c>
      <c r="K3056" s="25">
        <f>VLOOKUP(CONCATENATE($F3056," ",$G3056),AllocFactorMatrix,(K$4+1),FALSE)*$E3056</f>
        <v>0</v>
      </c>
      <c r="L3056" s="25">
        <f>VLOOKUP(CONCATENATE($F3056," ",$G3056),AllocFactorMatrix,(L$4+1),FALSE)*$E3056</f>
        <v>0</v>
      </c>
      <c r="M3056" s="25">
        <f t="shared" si="1380"/>
        <v>0</v>
      </c>
      <c r="N3056" s="25">
        <f>VLOOKUP(CONCATENATE($F3056," ",$G3056),AllocFactorMatrix,(N$4+1),FALSE)*$E3056</f>
        <v>0</v>
      </c>
      <c r="O3056" s="25">
        <f>VLOOKUP(CONCATENATE($F3056," ",$G3056),AllocFactorMatrix,(O$4+1),FALSE)*$E3056</f>
        <v>0</v>
      </c>
      <c r="P3056" s="25">
        <f>VLOOKUP(CONCATENATE($F3056," ",$G3056),AllocFactorMatrix,(P$4+1),FALSE)*$E3056</f>
        <v>0</v>
      </c>
      <c r="Q3056" s="25">
        <f>VLOOKUP(CONCATENATE($F3056," ",$G3056),AllocFactorMatrix,(Q$4+1),FALSE)*$E3056</f>
        <v>0</v>
      </c>
      <c r="R3056" s="25">
        <f t="shared" si="1382"/>
        <v>0</v>
      </c>
      <c r="S3056" s="25">
        <f>VLOOKUP(CONCATENATE($F3056," ",$G3056),AllocFactorMatrix,(S$4+1),FALSE)*$E3056</f>
        <v>0</v>
      </c>
      <c r="T3056" s="25">
        <f>VLOOKUP(CONCATENATE($F3056," ",$G3056),AllocFactorMatrix,(T$4+1),FALSE)*$E3056</f>
        <v>0</v>
      </c>
      <c r="U3056" s="25">
        <f>VLOOKUP(CONCATENATE($F3056," ",$G3056),AllocFactorMatrix,(U$4+1),FALSE)*$E3056</f>
        <v>0</v>
      </c>
      <c r="V3056" s="25">
        <f>VLOOKUP(CONCATENATE($F3056," ",$G3056),AllocFactorMatrix,(V$4+1),FALSE)*$E3056</f>
        <v>0</v>
      </c>
      <c r="W3056" s="25">
        <f t="shared" si="1383"/>
        <v>0</v>
      </c>
      <c r="X3056" s="25">
        <f>VLOOKUP(CONCATENATE($F3056," ",$G3056),AllocFactorMatrix,(X$4+1),FALSE)*$E3056</f>
        <v>0</v>
      </c>
      <c r="Y3056" s="25">
        <f>VLOOKUP(CONCATENATE($F3056," ",$G3056),AllocFactorMatrix,(Y$4+1),FALSE)*$E3056</f>
        <v>0</v>
      </c>
      <c r="Z3056" s="25">
        <f t="shared" si="1381"/>
        <v>0</v>
      </c>
      <c r="AA3056" s="25">
        <f>VLOOKUP(CONCATENATE($F3056," ",$G3056),AllocFactorMatrix,(AA$4+1),FALSE)*$E3056</f>
        <v>0</v>
      </c>
      <c r="AB3056" s="25">
        <f>VLOOKUP(CONCATENATE($F3056," ",$G3056),AllocFactorMatrix,(AB$4+1),FALSE)*$E3056</f>
        <v>0</v>
      </c>
      <c r="AC3056" s="25">
        <f>VLOOKUP(CONCATENATE($F3056," ",$G3056),AllocFactorMatrix,(AC$4+1),FALSE)*$E3056</f>
        <v>0</v>
      </c>
    </row>
    <row r="3057" spans="4:29" hidden="1" outlineLevel="1">
      <c r="F3057" s="61" t="str">
        <f>F3064</f>
        <v>RB_GUP</v>
      </c>
      <c r="G3057" s="20" t="str">
        <f>$G$8</f>
        <v>PRODUCTION</v>
      </c>
      <c r="H3057" s="24">
        <f t="shared" ca="1" si="1367"/>
        <v>842453.23726492852</v>
      </c>
      <c r="I3057" s="25">
        <f ca="1">VLOOKUP(CONCATENATE($F3057," ",$G3057),AllocFactorMatrix,(I$4+1),FALSE)*$E3064</f>
        <v>413090.97789272625</v>
      </c>
      <c r="J3057" s="25">
        <f ca="1">VLOOKUP(CONCATENATE($F3057," ",$G3057),AllocFactorMatrix,(J$4+1),FALSE)*$E3064</f>
        <v>104495.95484656855</v>
      </c>
      <c r="K3057" s="25">
        <f ca="1">VLOOKUP(CONCATENATE($F3057," ",$G3057),AllocFactorMatrix,(K$4+1),FALSE)*$E3064</f>
        <v>1221.7166535129518</v>
      </c>
      <c r="L3057" s="25">
        <f ca="1">VLOOKUP(CONCATENATE($F3057," ",$G3057),AllocFactorMatrix,(L$4+1),FALSE)*$E3064</f>
        <v>30.097609309587</v>
      </c>
      <c r="M3057" s="25">
        <f t="shared" ref="M3057:M3064" ca="1" si="1384">SUBTOTAL(9,J3057:L3057)</f>
        <v>105747.76910939108</v>
      </c>
      <c r="N3057" s="25">
        <f ca="1">VLOOKUP(CONCATENATE($F3057," ",$G3057),AllocFactorMatrix,(N$4+1),FALSE)*$E3064</f>
        <v>43722.418530972849</v>
      </c>
      <c r="O3057" s="25">
        <f ca="1">VLOOKUP(CONCATENATE($F3057," ",$G3057),AllocFactorMatrix,(O$4+1),FALSE)*$E3064</f>
        <v>12451.930159121988</v>
      </c>
      <c r="P3057" s="25">
        <f ca="1">VLOOKUP(CONCATENATE($F3057," ",$G3057),AllocFactorMatrix,(P$4+1),FALSE)*$E3064</f>
        <v>985.38955944605232</v>
      </c>
      <c r="Q3057" s="25">
        <f ca="1">VLOOKUP(CONCATENATE($F3057," ",$G3057),AllocFactorMatrix,(Q$4+1),FALSE)*$E3064</f>
        <v>207.99836146859997</v>
      </c>
      <c r="R3057" s="25">
        <f ca="1">SUBTOTAL(9,N3057:Q3057)</f>
        <v>57367.736611009488</v>
      </c>
      <c r="S3057" s="25">
        <f ca="1">VLOOKUP(CONCATENATE($F3057," ",$G3057),AllocFactorMatrix,(S$4+1),FALSE)*$E3064</f>
        <v>2626.4189508462237</v>
      </c>
      <c r="T3057" s="25">
        <f ca="1">VLOOKUP(CONCATENATE($F3057," ",$G3057),AllocFactorMatrix,(T$4+1),FALSE)*$E3064</f>
        <v>28632.57415911174</v>
      </c>
      <c r="U3057" s="25">
        <f ca="1">VLOOKUP(CONCATENATE($F3057," ",$G3057),AllocFactorMatrix,(U$4+1),FALSE)*$E3064</f>
        <v>191226.60095777296</v>
      </c>
      <c r="V3057" s="25">
        <f ca="1">VLOOKUP(CONCATENATE($F3057," ",$G3057),AllocFactorMatrix,(V$4+1),FALSE)*$E3064</f>
        <v>29999.840348729427</v>
      </c>
      <c r="W3057" s="25">
        <f ca="1">SUBTOTAL(9,S3057:V3057)</f>
        <v>252485.43441646034</v>
      </c>
      <c r="X3057" s="25">
        <f ca="1">VLOOKUP(CONCATENATE($F3057," ",$G3057),AllocFactorMatrix,(X$4+1),FALSE)*$E3064</f>
        <v>11867.45345731724</v>
      </c>
      <c r="Y3057" s="25">
        <f ca="1">VLOOKUP(CONCATENATE($F3057," ",$G3057),AllocFactorMatrix,(Y$4+1),FALSE)*$E3064</f>
        <v>286.48466502144674</v>
      </c>
      <c r="Z3057" s="25">
        <f t="shared" ref="Z3057:Z3064" ca="1" si="1385">SUBTOTAL(9,X3057:Y3057)</f>
        <v>12153.938122338688</v>
      </c>
      <c r="AA3057" s="25">
        <f ca="1">VLOOKUP(CONCATENATE($F3057," ",$G3057),AllocFactorMatrix,(AA$4+1),FALSE)*$E3064</f>
        <v>206.90667250938503</v>
      </c>
      <c r="AB3057" s="25">
        <f ca="1">VLOOKUP(CONCATENATE($F3057," ",$G3057),AllocFactorMatrix,(AB$4+1),FALSE)*$E3064</f>
        <v>1121.8892638673522</v>
      </c>
      <c r="AC3057" s="25">
        <f ca="1">VLOOKUP(CONCATENATE($F3057," ",$G3057),AllocFactorMatrix,(AC$4+1),FALSE)*$E3064</f>
        <v>278.58517662607676</v>
      </c>
    </row>
    <row r="3058" spans="4:29" hidden="1" outlineLevel="1">
      <c r="F3058" s="61" t="str">
        <f>F3064</f>
        <v>RB_GUP</v>
      </c>
      <c r="G3058" s="20" t="str">
        <f>$G$9</f>
        <v>BULKTRAN</v>
      </c>
      <c r="H3058" s="24">
        <f t="shared" ca="1" si="1367"/>
        <v>892204.55011537892</v>
      </c>
      <c r="I3058" s="25">
        <f ca="1">VLOOKUP(CONCATENATE($F3058," ",$G3058),AllocFactorMatrix,(I$4+1),FALSE)*$E3064</f>
        <v>437486.18176607369</v>
      </c>
      <c r="J3058" s="25">
        <f ca="1">VLOOKUP(CONCATENATE($F3058," ",$G3058),AllocFactorMatrix,(J$4+1),FALSE)*$E3064</f>
        <v>110666.99284751015</v>
      </c>
      <c r="K3058" s="25">
        <f ca="1">VLOOKUP(CONCATENATE($F3058," ",$G3058),AllocFactorMatrix,(K$4+1),FALSE)*$E3064</f>
        <v>1293.8654740704706</v>
      </c>
      <c r="L3058" s="25">
        <f ca="1">VLOOKUP(CONCATENATE($F3058," ",$G3058),AllocFactorMatrix,(L$4+1),FALSE)*$E3064</f>
        <v>31.875032091738408</v>
      </c>
      <c r="M3058" s="25">
        <f t="shared" ca="1" si="1384"/>
        <v>111992.73335367235</v>
      </c>
      <c r="N3058" s="25">
        <f ca="1">VLOOKUP(CONCATENATE($F3058," ",$G3058),AllocFactorMatrix,(N$4+1),FALSE)*$E3064</f>
        <v>46304.458253408731</v>
      </c>
      <c r="O3058" s="25">
        <f ca="1">VLOOKUP(CONCATENATE($F3058," ",$G3058),AllocFactorMatrix,(O$4+1),FALSE)*$E3064</f>
        <v>13187.282396534805</v>
      </c>
      <c r="P3058" s="25">
        <f ca="1">VLOOKUP(CONCATENATE($F3058," ",$G3058),AllocFactorMatrix,(P$4+1),FALSE)*$E3064</f>
        <v>1043.5820170010006</v>
      </c>
      <c r="Q3058" s="25">
        <f ca="1">VLOOKUP(CONCATENATE($F3058," ",$G3058),AllocFactorMatrix,(Q$4+1),FALSE)*$E3064</f>
        <v>220.28176320066675</v>
      </c>
      <c r="R3058" s="25">
        <f t="shared" ref="R3058:R3064" ca="1" si="1386">SUBTOTAL(9,N3058:Q3058)</f>
        <v>60755.604430145206</v>
      </c>
      <c r="S3058" s="25">
        <f ca="1">VLOOKUP(CONCATENATE($F3058," ",$G3058),AllocFactorMatrix,(S$4+1),FALSE)*$E3064</f>
        <v>2781.5228606182632</v>
      </c>
      <c r="T3058" s="25">
        <f ca="1">VLOOKUP(CONCATENATE($F3058," ",$G3058),AllocFactorMatrix,(T$4+1),FALSE)*$E3064</f>
        <v>30323.478878438858</v>
      </c>
      <c r="U3058" s="25">
        <f ca="1">VLOOKUP(CONCATENATE($F3058," ",$G3058),AllocFactorMatrix,(U$4+1),FALSE)*$E3064</f>
        <v>202519.54165613794</v>
      </c>
      <c r="V3058" s="25">
        <f ca="1">VLOOKUP(CONCATENATE($F3058," ",$G3058),AllocFactorMatrix,(V$4+1),FALSE)*$E3064</f>
        <v>31771.489357401744</v>
      </c>
      <c r="W3058" s="25">
        <f t="shared" ref="W3058:W3064" ca="1" si="1387">SUBTOTAL(9,S3058:V3058)</f>
        <v>267396.03275259683</v>
      </c>
      <c r="X3058" s="25">
        <f ca="1">VLOOKUP(CONCATENATE($F3058," ",$G3058),AllocFactorMatrix,(X$4+1),FALSE)*$E3064</f>
        <v>12568.289258732142</v>
      </c>
      <c r="Y3058" s="25">
        <f ca="1">VLOOKUP(CONCATENATE($F3058," ",$G3058),AllocFactorMatrix,(Y$4+1),FALSE)*$E3064</f>
        <v>303.4030974825904</v>
      </c>
      <c r="Z3058" s="25">
        <f t="shared" ca="1" si="1385"/>
        <v>12871.692356214733</v>
      </c>
      <c r="AA3058" s="25">
        <f ca="1">VLOOKUP(CONCATENATE($F3058," ",$G3058),AllocFactorMatrix,(AA$4+1),FALSE)*$E3064</f>
        <v>219.12560424294904</v>
      </c>
      <c r="AB3058" s="25">
        <f ca="1">VLOOKUP(CONCATENATE($F3058," ",$G3058),AllocFactorMatrix,(AB$4+1),FALSE)*$E3064</f>
        <v>1188.1427498548164</v>
      </c>
      <c r="AC3058" s="25">
        <f ca="1">VLOOKUP(CONCATENATE($F3058," ",$G3058),AllocFactorMatrix,(AC$4+1),FALSE)*$E3064</f>
        <v>295.0371025784525</v>
      </c>
    </row>
    <row r="3059" spans="4:29" hidden="1" outlineLevel="1">
      <c r="F3059" s="61" t="str">
        <f>F3064</f>
        <v>RB_GUP</v>
      </c>
      <c r="G3059" s="20" t="str">
        <f>$G$10</f>
        <v>SUBTRAN</v>
      </c>
      <c r="H3059" s="24">
        <f t="shared" ca="1" si="1367"/>
        <v>342028.2208505632</v>
      </c>
      <c r="I3059" s="25">
        <f ca="1">VLOOKUP(CONCATENATE($F3059," ",$G3059),AllocFactorMatrix,(I$4+1),FALSE)*$E3064</f>
        <v>162429.82029635899</v>
      </c>
      <c r="J3059" s="25">
        <f ca="1">VLOOKUP(CONCATENATE($F3059," ",$G3059),AllocFactorMatrix,(J$4+1),FALSE)*$E3064</f>
        <v>41579.637224057849</v>
      </c>
      <c r="K3059" s="25">
        <f ca="1">VLOOKUP(CONCATENATE($F3059," ",$G3059),AllocFactorMatrix,(K$4+1),FALSE)*$E3064</f>
        <v>484.53676952372894</v>
      </c>
      <c r="L3059" s="25">
        <f ca="1">VLOOKUP(CONCATENATE($F3059," ",$G3059),AllocFactorMatrix,(L$4+1),FALSE)*$E3064</f>
        <v>15.885160142125638</v>
      </c>
      <c r="M3059" s="25">
        <f t="shared" ca="1" si="1384"/>
        <v>42080.059153723705</v>
      </c>
      <c r="N3059" s="25">
        <f ca="1">VLOOKUP(CONCATENATE($F3059," ",$G3059),AllocFactorMatrix,(N$4+1),FALSE)*$E3064</f>
        <v>18122.426046752938</v>
      </c>
      <c r="O3059" s="25">
        <f ca="1">VLOOKUP(CONCATENATE($F3059," ",$G3059),AllocFactorMatrix,(O$4+1),FALSE)*$E3064</f>
        <v>5136.7607432185296</v>
      </c>
      <c r="P3059" s="25">
        <f ca="1">VLOOKUP(CONCATENATE($F3059," ",$G3059),AllocFactorMatrix,(P$4+1),FALSE)*$E3064</f>
        <v>526.17341228735688</v>
      </c>
      <c r="Q3059" s="25">
        <f ca="1">VLOOKUP(CONCATENATE($F3059," ",$G3059),AllocFactorMatrix,(Q$4+1),FALSE)*$E3064</f>
        <v>0</v>
      </c>
      <c r="R3059" s="25">
        <f t="shared" ca="1" si="1386"/>
        <v>23785.360202258824</v>
      </c>
      <c r="S3059" s="25">
        <f ca="1">VLOOKUP(CONCATENATE($F3059," ",$G3059),AllocFactorMatrix,(S$4+1),FALSE)*$E3064</f>
        <v>1014.9372485536736</v>
      </c>
      <c r="T3059" s="25">
        <f ca="1">VLOOKUP(CONCATENATE($F3059," ",$G3059),AllocFactorMatrix,(T$4+1),FALSE)*$E3064</f>
        <v>11730.523485148704</v>
      </c>
      <c r="U3059" s="25">
        <f ca="1">VLOOKUP(CONCATENATE($F3059," ",$G3059),AllocFactorMatrix,(U$4+1),FALSE)*$E3064</f>
        <v>95553.857018403636</v>
      </c>
      <c r="V3059" s="25">
        <f ca="1">VLOOKUP(CONCATENATE($F3059," ",$G3059),AllocFactorMatrix,(V$4+1),FALSE)*$E3064</f>
        <v>0</v>
      </c>
      <c r="W3059" s="25">
        <f t="shared" ca="1" si="1387"/>
        <v>108299.31775210601</v>
      </c>
      <c r="X3059" s="25">
        <f ca="1">VLOOKUP(CONCATENATE($F3059," ",$G3059),AllocFactorMatrix,(X$4+1),FALSE)*$E3064</f>
        <v>4918.3236780162215</v>
      </c>
      <c r="Y3059" s="25">
        <f ca="1">VLOOKUP(CONCATENATE($F3059," ",$G3059),AllocFactorMatrix,(Y$4+1),FALSE)*$E3064</f>
        <v>117.67417008045982</v>
      </c>
      <c r="Z3059" s="25">
        <f t="shared" ca="1" si="1385"/>
        <v>5035.9978480966811</v>
      </c>
      <c r="AA3059" s="25">
        <f ca="1">VLOOKUP(CONCATENATE($F3059," ",$G3059),AllocFactorMatrix,(AA$4+1),FALSE)*$E3064</f>
        <v>80.763478504665287</v>
      </c>
      <c r="AB3059" s="25">
        <f ca="1">VLOOKUP(CONCATENATE($F3059," ",$G3059),AllocFactorMatrix,(AB$4+1),FALSE)*$E3064</f>
        <v>253.70223769512393</v>
      </c>
      <c r="AC3059" s="25">
        <f ca="1">VLOOKUP(CONCATENATE($F3059," ",$G3059),AllocFactorMatrix,(AC$4+1),FALSE)*$E3064</f>
        <v>63.199881819253683</v>
      </c>
    </row>
    <row r="3060" spans="4:29" hidden="1" outlineLevel="1">
      <c r="F3060" s="61" t="str">
        <f>F3064</f>
        <v>RB_GUP</v>
      </c>
      <c r="G3060" s="20" t="str">
        <f>$G$11</f>
        <v>DISTPRI</v>
      </c>
      <c r="H3060" s="24">
        <f t="shared" ca="1" si="1367"/>
        <v>713536.33712346782</v>
      </c>
      <c r="I3060" s="25">
        <f ca="1">VLOOKUP(CONCATENATE($F3060," ",$G3060),AllocFactorMatrix,(I$4+1),FALSE)*$E3064</f>
        <v>474143.93569898605</v>
      </c>
      <c r="J3060" s="25">
        <f ca="1">VLOOKUP(CONCATENATE($F3060," ",$G3060),AllocFactorMatrix,(J$4+1),FALSE)*$E3064</f>
        <v>119371.24847521062</v>
      </c>
      <c r="K3060" s="25">
        <f ca="1">VLOOKUP(CONCATENATE($F3060," ",$G3060),AllocFactorMatrix,(K$4+1),FALSE)*$E3064</f>
        <v>1393.0196899898931</v>
      </c>
      <c r="L3060" s="25">
        <f ca="1">VLOOKUP(CONCATENATE($F3060," ",$G3060),AllocFactorMatrix,(L$4+1),FALSE)*$E3064</f>
        <v>0</v>
      </c>
      <c r="M3060" s="25">
        <f t="shared" ca="1" si="1384"/>
        <v>120764.26816520051</v>
      </c>
      <c r="N3060" s="25">
        <f ca="1">VLOOKUP(CONCATENATE($F3060," ",$G3060),AllocFactorMatrix,(N$4+1),FALSE)*$E3064</f>
        <v>51476.1889334191</v>
      </c>
      <c r="O3060" s="25">
        <f ca="1">VLOOKUP(CONCATENATE($F3060," ",$G3060),AllocFactorMatrix,(O$4+1),FALSE)*$E3064</f>
        <v>14612.977884961289</v>
      </c>
      <c r="P3060" s="25">
        <f ca="1">VLOOKUP(CONCATENATE($F3060," ",$G3060),AllocFactorMatrix,(P$4+1),FALSE)*$E3064</f>
        <v>0</v>
      </c>
      <c r="Q3060" s="25">
        <f ca="1">VLOOKUP(CONCATENATE($F3060," ",$G3060),AllocFactorMatrix,(Q$4+1),FALSE)*$E3064</f>
        <v>0</v>
      </c>
      <c r="R3060" s="25">
        <f t="shared" ca="1" si="1386"/>
        <v>66089.166818380385</v>
      </c>
      <c r="S3060" s="25">
        <f ca="1">VLOOKUP(CONCATENATE($F3060," ",$G3060),AllocFactorMatrix,(S$4+1),FALSE)*$E3064</f>
        <v>2935.8761952575028</v>
      </c>
      <c r="T3060" s="25">
        <f ca="1">VLOOKUP(CONCATENATE($F3060," ",$G3060),AllocFactorMatrix,(T$4+1),FALSE)*$E3064</f>
        <v>33957.51487300553</v>
      </c>
      <c r="U3060" s="25">
        <f ca="1">VLOOKUP(CONCATENATE($F3060," ",$G3060),AllocFactorMatrix,(U$4+1),FALSE)*$E3064</f>
        <v>0</v>
      </c>
      <c r="V3060" s="25">
        <f ca="1">VLOOKUP(CONCATENATE($F3060," ",$G3060),AllocFactorMatrix,(V$4+1),FALSE)*$E3064</f>
        <v>0</v>
      </c>
      <c r="W3060" s="25">
        <f t="shared" ca="1" si="1387"/>
        <v>36893.39106826303</v>
      </c>
      <c r="X3060" s="25">
        <f ca="1">VLOOKUP(CONCATENATE($F3060," ",$G3060),AllocFactorMatrix,(X$4+1),FALSE)*$E3064</f>
        <v>13969.770368965888</v>
      </c>
      <c r="Y3060" s="25">
        <f ca="1">VLOOKUP(CONCATENATE($F3060," ",$G3060),AllocFactorMatrix,(Y$4+1),FALSE)*$E3064</f>
        <v>334.70414964332724</v>
      </c>
      <c r="Z3060" s="25">
        <f t="shared" ca="1" si="1385"/>
        <v>14304.474518609215</v>
      </c>
      <c r="AA3060" s="25">
        <f ca="1">VLOOKUP(CONCATENATE($F3060," ",$G3060),AllocFactorMatrix,(AA$4+1),FALSE)*$E3064</f>
        <v>240.34655846775607</v>
      </c>
      <c r="AB3060" s="25">
        <f ca="1">VLOOKUP(CONCATENATE($F3060," ",$G3060),AllocFactorMatrix,(AB$4+1),FALSE)*$E3064</f>
        <v>881.03471947919422</v>
      </c>
      <c r="AC3060" s="25">
        <f ca="1">VLOOKUP(CONCATENATE($F3060," ",$G3060),AllocFactorMatrix,(AC$4+1),FALSE)*$E3064</f>
        <v>219.71957608177001</v>
      </c>
    </row>
    <row r="3061" spans="4:29" hidden="1" outlineLevel="1">
      <c r="F3061" s="61" t="str">
        <f>F3064</f>
        <v>RB_GUP</v>
      </c>
      <c r="G3061" s="20" t="str">
        <f>$G$12</f>
        <v>DISTSEC</v>
      </c>
      <c r="H3061" s="24">
        <f t="shared" ca="1" si="1367"/>
        <v>315586.60597998899</v>
      </c>
      <c r="I3061" s="25">
        <f ca="1">VLOOKUP(CONCATENATE($F3061," ",$G3061),AllocFactorMatrix,(I$4+1),FALSE)*$E3064</f>
        <v>235617.51611062989</v>
      </c>
      <c r="J3061" s="25">
        <f ca="1">VLOOKUP(CONCATENATE($F3061," ",$G3061),AllocFactorMatrix,(J$4+1),FALSE)*$E3064</f>
        <v>52893.010131745024</v>
      </c>
      <c r="K3061" s="25">
        <f ca="1">VLOOKUP(CONCATENATE($F3061," ",$G3061),AllocFactorMatrix,(K$4+1),FALSE)*$E3064</f>
        <v>0</v>
      </c>
      <c r="L3061" s="25">
        <f ca="1">VLOOKUP(CONCATENATE($F3061," ",$G3061),AllocFactorMatrix,(L$4+1),FALSE)*$E3064</f>
        <v>0</v>
      </c>
      <c r="M3061" s="25">
        <f t="shared" ca="1" si="1384"/>
        <v>52893.010131745024</v>
      </c>
      <c r="N3061" s="25">
        <f ca="1">VLOOKUP(CONCATENATE($F3061," ",$G3061),AllocFactorMatrix,(N$4+1),FALSE)*$E3064</f>
        <v>18645.343675011696</v>
      </c>
      <c r="O3061" s="25">
        <f ca="1">VLOOKUP(CONCATENATE($F3061," ",$G3061),AllocFactorMatrix,(O$4+1),FALSE)*$E3064</f>
        <v>0</v>
      </c>
      <c r="P3061" s="25">
        <f ca="1">VLOOKUP(CONCATENATE($F3061," ",$G3061),AllocFactorMatrix,(P$4+1),FALSE)*$E3064</f>
        <v>0</v>
      </c>
      <c r="Q3061" s="25">
        <f ca="1">VLOOKUP(CONCATENATE($F3061," ",$G3061),AllocFactorMatrix,(Q$4+1),FALSE)*$E3064</f>
        <v>0</v>
      </c>
      <c r="R3061" s="25">
        <f t="shared" ca="1" si="1386"/>
        <v>18645.343675011696</v>
      </c>
      <c r="S3061" s="25">
        <f ca="1">VLOOKUP(CONCATENATE($F3061," ",$G3061),AllocFactorMatrix,(S$4+1),FALSE)*$E3064</f>
        <v>825.25328593154336</v>
      </c>
      <c r="T3061" s="25">
        <f ca="1">VLOOKUP(CONCATENATE($F3061," ",$G3061),AllocFactorMatrix,(T$4+1),FALSE)*$E3064</f>
        <v>0</v>
      </c>
      <c r="U3061" s="25">
        <f ca="1">VLOOKUP(CONCATENATE($F3061," ",$G3061),AllocFactorMatrix,(U$4+1),FALSE)*$E3064</f>
        <v>0</v>
      </c>
      <c r="V3061" s="25">
        <f ca="1">VLOOKUP(CONCATENATE($F3061," ",$G3061),AllocFactorMatrix,(V$4+1),FALSE)*$E3064</f>
        <v>0</v>
      </c>
      <c r="W3061" s="25">
        <f t="shared" ca="1" si="1387"/>
        <v>825.25328593154336</v>
      </c>
      <c r="X3061" s="25">
        <f ca="1">VLOOKUP(CONCATENATE($F3061," ",$G3061),AllocFactorMatrix,(X$4+1),FALSE)*$E3064</f>
        <v>5189.2772797166526</v>
      </c>
      <c r="Y3061" s="25">
        <f ca="1">VLOOKUP(CONCATENATE($F3061," ",$G3061),AllocFactorMatrix,(Y$4+1),FALSE)*$E3064</f>
        <v>0</v>
      </c>
      <c r="Z3061" s="25">
        <f t="shared" ca="1" si="1385"/>
        <v>5189.2772797166526</v>
      </c>
      <c r="AA3061" s="25">
        <f ca="1">VLOOKUP(CONCATENATE($F3061," ",$G3061),AllocFactorMatrix,(AA$4+1),FALSE)*$E3064</f>
        <v>84.617779109169106</v>
      </c>
      <c r="AB3061" s="25">
        <f ca="1">VLOOKUP(CONCATENATE($F3061," ",$G3061),AllocFactorMatrix,(AB$4+1),FALSE)*$E3064</f>
        <v>1868.4893289160545</v>
      </c>
      <c r="AC3061" s="25">
        <f ca="1">VLOOKUP(CONCATENATE($F3061," ",$G3061),AllocFactorMatrix,(AC$4+1),FALSE)*$E3064</f>
        <v>463.09838892898523</v>
      </c>
    </row>
    <row r="3062" spans="4:29" hidden="1" outlineLevel="1">
      <c r="F3062" s="61" t="str">
        <f>F3064</f>
        <v>RB_GUP</v>
      </c>
      <c r="G3062" s="20" t="str">
        <f>$G$13</f>
        <v>ENERGY</v>
      </c>
      <c r="H3062" s="24">
        <f t="shared" ca="1" si="1367"/>
        <v>38031.47968356518</v>
      </c>
      <c r="I3062" s="25">
        <f ca="1">VLOOKUP(CONCATENATE($F3062," ",$G3062),AllocFactorMatrix,(I$4+1),FALSE)*$E3064</f>
        <v>13825.678147148927</v>
      </c>
      <c r="J3062" s="25">
        <f ca="1">VLOOKUP(CONCATENATE($F3062," ",$G3062),AllocFactorMatrix,(J$4+1),FALSE)*$E3064</f>
        <v>4462.4609991231</v>
      </c>
      <c r="K3062" s="25">
        <f ca="1">VLOOKUP(CONCATENATE($F3062," ",$G3062),AllocFactorMatrix,(K$4+1),FALSE)*$E3064</f>
        <v>51.086712100982822</v>
      </c>
      <c r="L3062" s="25">
        <f ca="1">VLOOKUP(CONCATENATE($F3062," ",$G3062),AllocFactorMatrix,(L$4+1),FALSE)*$E3064</f>
        <v>1.2947895544980705</v>
      </c>
      <c r="M3062" s="25">
        <f t="shared" ca="1" si="1384"/>
        <v>4514.8425007785809</v>
      </c>
      <c r="N3062" s="25">
        <f ca="1">VLOOKUP(CONCATENATE($F3062," ",$G3062),AllocFactorMatrix,(N$4+1),FALSE)*$E3064</f>
        <v>2159.4638595306774</v>
      </c>
      <c r="O3062" s="25">
        <f ca="1">VLOOKUP(CONCATENATE($F3062," ",$G3062),AllocFactorMatrix,(O$4+1),FALSE)*$E3064</f>
        <v>602.7709151072695</v>
      </c>
      <c r="P3062" s="25">
        <f ca="1">VLOOKUP(CONCATENATE($F3062," ",$G3062),AllocFactorMatrix,(P$4+1),FALSE)*$E3064</f>
        <v>47.721830341662461</v>
      </c>
      <c r="Q3062" s="25">
        <f ca="1">VLOOKUP(CONCATENATE($F3062," ",$G3062),AllocFactorMatrix,(Q$4+1),FALSE)*$E3064</f>
        <v>9.7827568895046912</v>
      </c>
      <c r="R3062" s="25">
        <f t="shared" ca="1" si="1386"/>
        <v>2819.739361869114</v>
      </c>
      <c r="S3062" s="25">
        <f ca="1">VLOOKUP(CONCATENATE($F3062," ",$G3062),AllocFactorMatrix,(S$4+1),FALSE)*$E3064</f>
        <v>143.89493360681897</v>
      </c>
      <c r="T3062" s="25">
        <f ca="1">VLOOKUP(CONCATENATE($F3062," ",$G3062),AllocFactorMatrix,(T$4+1),FALSE)*$E3064</f>
        <v>1719.6609065569405</v>
      </c>
      <c r="U3062" s="25">
        <f ca="1">VLOOKUP(CONCATENATE($F3062," ",$G3062),AllocFactorMatrix,(U$4+1),FALSE)*$E3064</f>
        <v>12157.197971006713</v>
      </c>
      <c r="V3062" s="25">
        <f ca="1">VLOOKUP(CONCATENATE($F3062," ",$G3062),AllocFactorMatrix,(V$4+1),FALSE)*$E3064</f>
        <v>1948.308493483021</v>
      </c>
      <c r="W3062" s="25">
        <f t="shared" ca="1" si="1387"/>
        <v>15969.062304653493</v>
      </c>
      <c r="X3062" s="25">
        <f ca="1">VLOOKUP(CONCATENATE($F3062," ",$G3062),AllocFactorMatrix,(X$4+1),FALSE)*$E3064</f>
        <v>585.74564195420362</v>
      </c>
      <c r="Y3062" s="25">
        <f ca="1">VLOOKUP(CONCATENATE($F3062," ",$G3062),AllocFactorMatrix,(Y$4+1),FALSE)*$E3064</f>
        <v>13.76709133543466</v>
      </c>
      <c r="Z3062" s="25">
        <f t="shared" ca="1" si="1385"/>
        <v>599.51273328963828</v>
      </c>
      <c r="AA3062" s="25">
        <f ca="1">VLOOKUP(CONCATENATE($F3062," ",$G3062),AllocFactorMatrix,(AA$4+1),FALSE)*$E3064</f>
        <v>13.449333894093007</v>
      </c>
      <c r="AB3062" s="25">
        <f ca="1">VLOOKUP(CONCATENATE($F3062," ",$G3062),AllocFactorMatrix,(AB$4+1),FALSE)*$E3064</f>
        <v>231.42423621576435</v>
      </c>
      <c r="AC3062" s="25">
        <f ca="1">VLOOKUP(CONCATENATE($F3062," ",$G3062),AllocFactorMatrix,(AC$4+1),FALSE)*$E3064</f>
        <v>57.771065715553689</v>
      </c>
    </row>
    <row r="3063" spans="4:29" hidden="1" outlineLevel="1">
      <c r="F3063" s="61" t="str">
        <f>F3064</f>
        <v>RB_GUP</v>
      </c>
      <c r="G3063" s="20" t="str">
        <f>$G$14</f>
        <v>CUSTOMER</v>
      </c>
      <c r="H3063" s="24">
        <f t="shared" ca="1" si="1367"/>
        <v>661225.56898210756</v>
      </c>
      <c r="I3063" s="25">
        <f ca="1">VLOOKUP(CONCATENATE($F3063," ",$G3063),AllocFactorMatrix,(I$4+1),FALSE)*$E3064</f>
        <v>479434.17827328865</v>
      </c>
      <c r="J3063" s="25">
        <f ca="1">VLOOKUP(CONCATENATE($F3063," ",$G3063),AllocFactorMatrix,(J$4+1),FALSE)*$E3064</f>
        <v>116889.98672325516</v>
      </c>
      <c r="K3063" s="25">
        <f ca="1">VLOOKUP(CONCATENATE($F3063," ",$G3063),AllocFactorMatrix,(K$4+1),FALSE)*$E3064</f>
        <v>948.49266896227221</v>
      </c>
      <c r="L3063" s="25">
        <f ca="1">VLOOKUP(CONCATENATE($F3063," ",$G3063),AllocFactorMatrix,(L$4+1),FALSE)*$E3064</f>
        <v>134.55324090174045</v>
      </c>
      <c r="M3063" s="25">
        <f t="shared" ca="1" si="1384"/>
        <v>117973.03263311918</v>
      </c>
      <c r="N3063" s="25">
        <f ca="1">VLOOKUP(CONCATENATE($F3063," ",$G3063),AllocFactorMatrix,(N$4+1),FALSE)*$E3064</f>
        <v>1950.5380226431209</v>
      </c>
      <c r="O3063" s="25">
        <f ca="1">VLOOKUP(CONCATENATE($F3063," ",$G3063),AllocFactorMatrix,(O$4+1),FALSE)*$E3064</f>
        <v>795.10523667875179</v>
      </c>
      <c r="P3063" s="25">
        <f ca="1">VLOOKUP(CONCATENATE($F3063," ",$G3063),AllocFactorMatrix,(P$4+1),FALSE)*$E3064</f>
        <v>385.95248244852752</v>
      </c>
      <c r="Q3063" s="25">
        <f ca="1">VLOOKUP(CONCATENATE($F3063," ",$G3063),AllocFactorMatrix,(Q$4+1),FALSE)*$E3064</f>
        <v>165.31113651186755</v>
      </c>
      <c r="R3063" s="25">
        <f t="shared" ca="1" si="1386"/>
        <v>3296.9068782822678</v>
      </c>
      <c r="S3063" s="25">
        <f ca="1">VLOOKUP(CONCATENATE($F3063," ",$G3063),AllocFactorMatrix,(S$4+1),FALSE)*$E3064</f>
        <v>28.095363329963011</v>
      </c>
      <c r="T3063" s="25">
        <f ca="1">VLOOKUP(CONCATENATE($F3063," ",$G3063),AllocFactorMatrix,(T$4+1),FALSE)*$E3064</f>
        <v>494.93450782499337</v>
      </c>
      <c r="U3063" s="25">
        <f ca="1">VLOOKUP(CONCATENATE($F3063," ",$G3063),AllocFactorMatrix,(U$4+1),FALSE)*$E3064</f>
        <v>1000.736183475775</v>
      </c>
      <c r="V3063" s="25">
        <f ca="1">VLOOKUP(CONCATENATE($F3063," ",$G3063),AllocFactorMatrix,(V$4+1),FALSE)*$E3064</f>
        <v>247.97824907343087</v>
      </c>
      <c r="W3063" s="25">
        <f t="shared" ca="1" si="1387"/>
        <v>1771.7443037041621</v>
      </c>
      <c r="X3063" s="25">
        <f ca="1">VLOOKUP(CONCATENATE($F3063," ",$G3063),AllocFactorMatrix,(X$4+1),FALSE)*$E3064</f>
        <v>660.14447120693285</v>
      </c>
      <c r="Y3063" s="25">
        <f ca="1">VLOOKUP(CONCATENATE($F3063," ",$G3063),AllocFactorMatrix,(Y$4+1),FALSE)*$E3064</f>
        <v>10.124993322664768</v>
      </c>
      <c r="Z3063" s="25">
        <f t="shared" ca="1" si="1385"/>
        <v>670.2694645295976</v>
      </c>
      <c r="AA3063" s="25">
        <f ca="1">VLOOKUP(CONCATENATE($F3063," ",$G3063),AllocFactorMatrix,(AA$4+1),FALSE)*$E3064</f>
        <v>39.184678099576345</v>
      </c>
      <c r="AB3063" s="25">
        <f ca="1">VLOOKUP(CONCATENATE($F3063," ",$G3063),AllocFactorMatrix,(AB$4+1),FALSE)*$E3064</f>
        <v>50370.28769969014</v>
      </c>
      <c r="AC3063" s="25">
        <f ca="1">VLOOKUP(CONCATENATE($F3063," ",$G3063),AllocFactorMatrix,(AC$4+1),FALSE)*$E3064</f>
        <v>7669.9650513941497</v>
      </c>
    </row>
    <row r="3064" spans="4:29" collapsed="1">
      <c r="D3064" s="20" t="s">
        <v>651</v>
      </c>
      <c r="E3064" s="22">
        <v>3805066</v>
      </c>
      <c r="F3064" s="61" t="s">
        <v>73</v>
      </c>
      <c r="G3064" s="20" t="str">
        <f>$G$15</f>
        <v>TOTAL</v>
      </c>
      <c r="H3064" s="24">
        <f t="shared" ca="1" si="1367"/>
        <v>3805066.0000000014</v>
      </c>
      <c r="I3064" s="25">
        <f ca="1">VLOOKUP(CONCATENATE($F3064," ",$G3064),AllocFactorMatrix,(I$4+1),FALSE)*$E3064</f>
        <v>2216028.2881852123</v>
      </c>
      <c r="J3064" s="25">
        <f ca="1">VLOOKUP(CONCATENATE($F3064," ",$G3064),AllocFactorMatrix,(J$4+1),FALSE)*$E3064</f>
        <v>550359.29124747054</v>
      </c>
      <c r="K3064" s="25">
        <f ca="1">VLOOKUP(CONCATENATE($F3064," ",$G3064),AllocFactorMatrix,(K$4+1),FALSE)*$E3064</f>
        <v>5392.7179681602993</v>
      </c>
      <c r="L3064" s="25">
        <f ca="1">VLOOKUP(CONCATENATE($F3064," ",$G3064),AllocFactorMatrix,(L$4+1),FALSE)*$E3064</f>
        <v>213.70583199968956</v>
      </c>
      <c r="M3064" s="25">
        <f t="shared" ca="1" si="1384"/>
        <v>555965.71504763048</v>
      </c>
      <c r="N3064" s="25">
        <f ca="1">VLOOKUP(CONCATENATE($F3064," ",$G3064),AllocFactorMatrix,(N$4+1),FALSE)*$E3064</f>
        <v>182380.83732173912</v>
      </c>
      <c r="O3064" s="25">
        <f ca="1">VLOOKUP(CONCATENATE($F3064," ",$G3064),AllocFactorMatrix,(O$4+1),FALSE)*$E3064</f>
        <v>46786.827335622635</v>
      </c>
      <c r="P3064" s="25">
        <f ca="1">VLOOKUP(CONCATENATE($F3064," ",$G3064),AllocFactorMatrix,(P$4+1),FALSE)*$E3064</f>
        <v>2988.8193015245997</v>
      </c>
      <c r="Q3064" s="25">
        <f ca="1">VLOOKUP(CONCATENATE($F3064," ",$G3064),AllocFactorMatrix,(Q$4+1),FALSE)*$E3064</f>
        <v>603.37401807063895</v>
      </c>
      <c r="R3064" s="25">
        <f t="shared" ca="1" si="1386"/>
        <v>232759.85797695699</v>
      </c>
      <c r="S3064" s="25">
        <f ca="1">VLOOKUP(CONCATENATE($F3064," ",$G3064),AllocFactorMatrix,(S$4+1),FALSE)*$E3064</f>
        <v>10355.998838143989</v>
      </c>
      <c r="T3064" s="25">
        <f ca="1">VLOOKUP(CONCATENATE($F3064," ",$G3064),AllocFactorMatrix,(T$4+1),FALSE)*$E3064</f>
        <v>106858.68681008677</v>
      </c>
      <c r="U3064" s="25">
        <f ca="1">VLOOKUP(CONCATENATE($F3064," ",$G3064),AllocFactorMatrix,(U$4+1),FALSE)*$E3064</f>
        <v>502457.93378679699</v>
      </c>
      <c r="V3064" s="25">
        <f ca="1">VLOOKUP(CONCATENATE($F3064," ",$G3064),AllocFactorMatrix,(V$4+1),FALSE)*$E3064</f>
        <v>63967.616448687637</v>
      </c>
      <c r="W3064" s="25">
        <f t="shared" ca="1" si="1387"/>
        <v>683640.23588371533</v>
      </c>
      <c r="X3064" s="25">
        <f ca="1">VLOOKUP(CONCATENATE($F3064," ",$G3064),AllocFactorMatrix,(X$4+1),FALSE)*$E3064</f>
        <v>49759.004155909279</v>
      </c>
      <c r="Y3064" s="25">
        <f ca="1">VLOOKUP(CONCATENATE($F3064," ",$G3064),AllocFactorMatrix,(Y$4+1),FALSE)*$E3064</f>
        <v>1066.1581668859235</v>
      </c>
      <c r="Z3064" s="25">
        <f t="shared" ca="1" si="1385"/>
        <v>50825.1623227952</v>
      </c>
      <c r="AA3064" s="25">
        <f ca="1">VLOOKUP(CONCATENATE($F3064," ",$G3064),AllocFactorMatrix,(AA$4+1),FALSE)*$E3064</f>
        <v>884.39410482759388</v>
      </c>
      <c r="AB3064" s="25">
        <f ca="1">VLOOKUP(CONCATENATE($F3064," ",$G3064),AllocFactorMatrix,(AB$4+1),FALSE)*$E3064</f>
        <v>55914.970235718443</v>
      </c>
      <c r="AC3064" s="25">
        <f ca="1">VLOOKUP(CONCATENATE($F3064," ",$G3064),AllocFactorMatrix,(AC$4+1),FALSE)*$E3064</f>
        <v>9047.3762431442428</v>
      </c>
    </row>
    <row r="3065" spans="4:29" hidden="1" outlineLevel="1">
      <c r="F3065" s="61" t="str">
        <f>F3072</f>
        <v>REV_RENT</v>
      </c>
      <c r="G3065" s="20" t="str">
        <f>$G$8</f>
        <v>PRODUCTION</v>
      </c>
      <c r="H3065" s="24">
        <f t="shared" ca="1" si="1367"/>
        <v>-3958.8260177817592</v>
      </c>
      <c r="I3065" s="25">
        <f ca="1">VLOOKUP(CONCATENATE($F3065," ",$G3065),AllocFactorMatrix,(I$4+1),FALSE)*$E3072</f>
        <v>-1941.182297906417</v>
      </c>
      <c r="J3065" s="25">
        <f ca="1">VLOOKUP(CONCATENATE($F3065," ",$G3065),AllocFactorMatrix,(J$4+1),FALSE)*$E3072</f>
        <v>-491.04364076347184</v>
      </c>
      <c r="K3065" s="25">
        <f ca="1">VLOOKUP(CONCATENATE($F3065," ",$G3065),AllocFactorMatrix,(K$4+1),FALSE)*$E3072</f>
        <v>-5.7410470520435171</v>
      </c>
      <c r="L3065" s="25">
        <f ca="1">VLOOKUP(CONCATENATE($F3065," ",$G3065),AllocFactorMatrix,(L$4+1),FALSE)*$E3072</f>
        <v>-0.14143360549560532</v>
      </c>
      <c r="M3065" s="25">
        <f t="shared" ref="M3065:M3080" ca="1" si="1388">SUBTOTAL(9,J3065:L3065)</f>
        <v>-496.92612142101098</v>
      </c>
      <c r="N3065" s="25">
        <f ca="1">VLOOKUP(CONCATENATE($F3065," ",$G3065),AllocFactorMatrix,(N$4+1),FALSE)*$E3072</f>
        <v>-205.45882000845907</v>
      </c>
      <c r="O3065" s="25">
        <f ca="1">VLOOKUP(CONCATENATE($F3065," ",$G3065),AllocFactorMatrix,(O$4+1),FALSE)*$E3072</f>
        <v>-58.51366331687742</v>
      </c>
      <c r="P3065" s="25">
        <f ca="1">VLOOKUP(CONCATENATE($F3065," ",$G3065),AllocFactorMatrix,(P$4+1),FALSE)*$E3072</f>
        <v>-4.6305072531388269</v>
      </c>
      <c r="Q3065" s="25">
        <f ca="1">VLOOKUP(CONCATENATE($F3065," ",$G3065),AllocFactorMatrix,(Q$4+1),FALSE)*$E3072</f>
        <v>-0.97741843536761452</v>
      </c>
      <c r="R3065" s="25">
        <f ca="1">SUBTOTAL(9,N3065:Q3065)</f>
        <v>-269.58040901384294</v>
      </c>
      <c r="S3065" s="25">
        <f ca="1">VLOOKUP(CONCATENATE($F3065," ",$G3065),AllocFactorMatrix,(S$4+1),FALSE)*$E3072</f>
        <v>-12.341973674362364</v>
      </c>
      <c r="T3065" s="25">
        <f ca="1">VLOOKUP(CONCATENATE($F3065," ",$G3065),AllocFactorMatrix,(T$4+1),FALSE)*$E3072</f>
        <v>-134.54916489508523</v>
      </c>
      <c r="U3065" s="25">
        <f ca="1">VLOOKUP(CONCATENATE($F3065," ",$G3065),AllocFactorMatrix,(U$4+1),FALSE)*$E3072</f>
        <v>-898.6051802962395</v>
      </c>
      <c r="V3065" s="25">
        <f ca="1">VLOOKUP(CONCATENATE($F3065," ",$G3065),AllocFactorMatrix,(V$4+1),FALSE)*$E3072</f>
        <v>-140.97417310357011</v>
      </c>
      <c r="W3065" s="25">
        <f ca="1">SUBTOTAL(9,S3065:V3065)</f>
        <v>-1186.4704919692572</v>
      </c>
      <c r="X3065" s="25">
        <f ca="1">VLOOKUP(CONCATENATE($F3065," ",$G3065),AllocFactorMatrix,(X$4+1),FALSE)*$E3072</f>
        <v>-55.767111376019635</v>
      </c>
      <c r="Y3065" s="25">
        <f ca="1">VLOOKUP(CONCATENATE($F3065," ",$G3065),AllocFactorMatrix,(Y$4+1),FALSE)*$E3072</f>
        <v>-1.3462384562310588</v>
      </c>
      <c r="Z3065" s="25">
        <f t="shared" ref="Z3065:Z3080" ca="1" si="1389">SUBTOTAL(9,X3065:Y3065)</f>
        <v>-57.113349832250691</v>
      </c>
      <c r="AA3065" s="25">
        <f ca="1">VLOOKUP(CONCATENATE($F3065," ",$G3065),AllocFactorMatrix,(AA$4+1),FALSE)*$E3072</f>
        <v>-0.97228840979005737</v>
      </c>
      <c r="AB3065" s="25">
        <f ca="1">VLOOKUP(CONCATENATE($F3065," ",$G3065),AllocFactorMatrix,(AB$4+1),FALSE)*$E3072</f>
        <v>-5.2719417653224703</v>
      </c>
      <c r="AC3065" s="25">
        <f ca="1">VLOOKUP(CONCATENATE($F3065," ",$G3065),AllocFactorMatrix,(AC$4+1),FALSE)*$E3072</f>
        <v>-1.3091174638679874</v>
      </c>
    </row>
    <row r="3066" spans="4:29" hidden="1" outlineLevel="1">
      <c r="F3066" s="61" t="str">
        <f>F3072</f>
        <v>REV_RENT</v>
      </c>
      <c r="G3066" s="20" t="str">
        <f>$G$9</f>
        <v>BULKTRAN</v>
      </c>
      <c r="H3066" s="24">
        <f t="shared" ca="1" si="1367"/>
        <v>-702.87840218885754</v>
      </c>
      <c r="I3066" s="25">
        <f ca="1">VLOOKUP(CONCATENATE($F3066," ",$G3066),AllocFactorMatrix,(I$4+1),FALSE)*$E3072</f>
        <v>-344.65144610580222</v>
      </c>
      <c r="J3066" s="25">
        <f ca="1">VLOOKUP(CONCATENATE($F3066," ",$G3066),AllocFactorMatrix,(J$4+1),FALSE)*$E3072</f>
        <v>-87.183414495750512</v>
      </c>
      <c r="K3066" s="25">
        <f ca="1">VLOOKUP(CONCATENATE($F3066," ",$G3066),AllocFactorMatrix,(K$4+1),FALSE)*$E3072</f>
        <v>-1.019306723939454</v>
      </c>
      <c r="L3066" s="25">
        <f ca="1">VLOOKUP(CONCATENATE($F3066," ",$G3066),AllocFactorMatrix,(L$4+1),FALSE)*$E3072</f>
        <v>-2.5111138049522794E-2</v>
      </c>
      <c r="M3066" s="25">
        <f t="shared" ca="1" si="1388"/>
        <v>-88.227832357739487</v>
      </c>
      <c r="N3066" s="25">
        <f ca="1">VLOOKUP(CONCATENATE($F3066," ",$G3066),AllocFactorMatrix,(N$4+1),FALSE)*$E3072</f>
        <v>-36.478634442256244</v>
      </c>
      <c r="O3066" s="25">
        <f ca="1">VLOOKUP(CONCATENATE($F3066," ",$G3066),AllocFactorMatrix,(O$4+1),FALSE)*$E3072</f>
        <v>-10.388936011244249</v>
      </c>
      <c r="P3066" s="25">
        <f ca="1">VLOOKUP(CONCATENATE($F3066," ",$G3066),AllocFactorMatrix,(P$4+1),FALSE)*$E3072</f>
        <v>-0.82213351250879829</v>
      </c>
      <c r="Q3066" s="25">
        <f ca="1">VLOOKUP(CONCATENATE($F3066," ",$G3066),AllocFactorMatrix,(Q$4+1),FALSE)*$E3072</f>
        <v>-0.17353788851424976</v>
      </c>
      <c r="R3066" s="25">
        <f t="shared" ref="R3066:R3072" ca="1" si="1390">SUBTOTAL(9,N3066:Q3066)</f>
        <v>-47.863241854523537</v>
      </c>
      <c r="S3066" s="25">
        <f ca="1">VLOOKUP(CONCATENATE($F3066," ",$G3066),AllocFactorMatrix,(S$4+1),FALSE)*$E3072</f>
        <v>-2.1912826421590408</v>
      </c>
      <c r="T3066" s="25">
        <f ca="1">VLOOKUP(CONCATENATE($F3066," ",$G3066),AllocFactorMatrix,(T$4+1),FALSE)*$E3072</f>
        <v>-23.888825023508812</v>
      </c>
      <c r="U3066" s="25">
        <f ca="1">VLOOKUP(CONCATENATE($F3066," ",$G3066),AllocFactorMatrix,(U$4+1),FALSE)*$E3072</f>
        <v>-159.54481719789248</v>
      </c>
      <c r="V3066" s="25">
        <f ca="1">VLOOKUP(CONCATENATE($F3066," ",$G3066),AllocFactorMatrix,(V$4+1),FALSE)*$E3072</f>
        <v>-25.029567123147892</v>
      </c>
      <c r="W3066" s="25">
        <f t="shared" ref="W3066:W3072" ca="1" si="1391">SUBTOTAL(9,S3066:V3066)</f>
        <v>-210.65449198670825</v>
      </c>
      <c r="X3066" s="25">
        <f ca="1">VLOOKUP(CONCATENATE($F3066," ",$G3066),AllocFactorMatrix,(X$4+1),FALSE)*$E3072</f>
        <v>-9.9012934548278544</v>
      </c>
      <c r="Y3066" s="25">
        <f ca="1">VLOOKUP(CONCATENATE($F3066," ",$G3066),AllocFactorMatrix,(Y$4+1),FALSE)*$E3072</f>
        <v>-0.23902084376294139</v>
      </c>
      <c r="Z3066" s="25">
        <f t="shared" ca="1" si="1389"/>
        <v>-10.140314298590797</v>
      </c>
      <c r="AA3066" s="25">
        <f ca="1">VLOOKUP(CONCATENATE($F3066," ",$G3066),AllocFactorMatrix,(AA$4+1),FALSE)*$E3072</f>
        <v>-0.17262706693104674</v>
      </c>
      <c r="AB3066" s="25">
        <f ca="1">VLOOKUP(CONCATENATE($F3066," ",$G3066),AllocFactorMatrix,(AB$4+1),FALSE)*$E3072</f>
        <v>-0.93601840237446909</v>
      </c>
      <c r="AC3066" s="25">
        <f ca="1">VLOOKUP(CONCATENATE($F3066," ",$G3066),AllocFactorMatrix,(AC$4+1),FALSE)*$E3072</f>
        <v>-0.23243011618799217</v>
      </c>
    </row>
    <row r="3067" spans="4:29" hidden="1" outlineLevel="1">
      <c r="F3067" s="61" t="str">
        <f>F3072</f>
        <v>REV_RENT</v>
      </c>
      <c r="G3067" s="20" t="str">
        <f>$G$10</f>
        <v>SUBTRAN</v>
      </c>
      <c r="H3067" s="24">
        <f t="shared" ca="1" si="1367"/>
        <v>-269.55989635687797</v>
      </c>
      <c r="I3067" s="25">
        <f ca="1">VLOOKUP(CONCATENATE($F3067," ",$G3067),AllocFactorMatrix,(I$4+1),FALSE)*$E3072</f>
        <v>-128.01448200814664</v>
      </c>
      <c r="J3067" s="25">
        <f ca="1">VLOOKUP(CONCATENATE($F3067," ",$G3067),AllocFactorMatrix,(J$4+1),FALSE)*$E3072</f>
        <v>-32.769818445977386</v>
      </c>
      <c r="K3067" s="25">
        <f ca="1">VLOOKUP(CONCATENATE($F3067," ",$G3067),AllocFactorMatrix,(K$4+1),FALSE)*$E3072</f>
        <v>-0.38187398995645683</v>
      </c>
      <c r="L3067" s="25">
        <f ca="1">VLOOKUP(CONCATENATE($F3067," ",$G3067),AllocFactorMatrix,(L$4+1),FALSE)*$E3072</f>
        <v>-1.2519440971494161E-2</v>
      </c>
      <c r="M3067" s="25">
        <f t="shared" ca="1" si="1388"/>
        <v>-33.164211876905334</v>
      </c>
      <c r="N3067" s="25">
        <f ca="1">VLOOKUP(CONCATENATE($F3067," ",$G3067),AllocFactorMatrix,(N$4+1),FALSE)*$E3072</f>
        <v>-14.282678998679074</v>
      </c>
      <c r="O3067" s="25">
        <f ca="1">VLOOKUP(CONCATENATE($F3067," ",$G3067),AllocFactorMatrix,(O$4+1),FALSE)*$E3072</f>
        <v>-4.0483931124415751</v>
      </c>
      <c r="P3067" s="25">
        <f ca="1">VLOOKUP(CONCATENATE($F3067," ",$G3067),AllocFactorMatrix,(P$4+1),FALSE)*$E3072</f>
        <v>-0.41468873571077175</v>
      </c>
      <c r="Q3067" s="25">
        <f ca="1">VLOOKUP(CONCATENATE($F3067," ",$G3067),AllocFactorMatrix,(Q$4+1),FALSE)*$E3072</f>
        <v>0</v>
      </c>
      <c r="R3067" s="25">
        <f t="shared" ca="1" si="1390"/>
        <v>-18.74576084683142</v>
      </c>
      <c r="S3067" s="25">
        <f ca="1">VLOOKUP(CONCATENATE($F3067," ",$G3067),AllocFactorMatrix,(S$4+1),FALSE)*$E3072</f>
        <v>-0.79989416910833411</v>
      </c>
      <c r="T3067" s="25">
        <f ca="1">VLOOKUP(CONCATENATE($F3067," ",$G3067),AllocFactorMatrix,(T$4+1),FALSE)*$E3072</f>
        <v>-9.245081259684012</v>
      </c>
      <c r="U3067" s="25">
        <f ca="1">VLOOKUP(CONCATENATE($F3067," ",$G3067),AllocFactorMatrix,(U$4+1),FALSE)*$E3072</f>
        <v>-75.308077591745288</v>
      </c>
      <c r="V3067" s="25">
        <f ca="1">VLOOKUP(CONCATENATE($F3067," ",$G3067),AllocFactorMatrix,(V$4+1),FALSE)*$E3072</f>
        <v>0</v>
      </c>
      <c r="W3067" s="25">
        <f t="shared" ca="1" si="1391"/>
        <v>-85.353053020537629</v>
      </c>
      <c r="X3067" s="25">
        <f ca="1">VLOOKUP(CONCATENATE($F3067," ",$G3067),AllocFactorMatrix,(X$4+1),FALSE)*$E3072</f>
        <v>-3.876238099881482</v>
      </c>
      <c r="Y3067" s="25">
        <f ca="1">VLOOKUP(CONCATENATE($F3067," ",$G3067),AllocFactorMatrix,(Y$4+1),FALSE)*$E3072</f>
        <v>-9.2741578492814961E-2</v>
      </c>
      <c r="Z3067" s="25">
        <f t="shared" ca="1" si="1389"/>
        <v>-3.9689796783742972</v>
      </c>
      <c r="AA3067" s="25">
        <f ca="1">VLOOKUP(CONCATENATE($F3067," ",$G3067),AllocFactorMatrix,(AA$4+1),FALSE)*$E3072</f>
        <v>-6.3651457885547935E-2</v>
      </c>
      <c r="AB3067" s="25">
        <f ca="1">VLOOKUP(CONCATENATE($F3067," ",$G3067),AllocFactorMatrix,(AB$4+1),FALSE)*$E3072</f>
        <v>-0.19994826370916688</v>
      </c>
      <c r="AC3067" s="25">
        <f ca="1">VLOOKUP(CONCATENATE($F3067," ",$G3067),AllocFactorMatrix,(AC$4+1),FALSE)*$E3072</f>
        <v>-4.98092044878609E-2</v>
      </c>
    </row>
    <row r="3068" spans="4:29" hidden="1" outlineLevel="1">
      <c r="F3068" s="61" t="str">
        <f>F3072</f>
        <v>REV_RENT</v>
      </c>
      <c r="G3068" s="20" t="str">
        <f>$G$11</f>
        <v>DISTPRI</v>
      </c>
      <c r="H3068" s="24">
        <f t="shared" ca="1" si="1367"/>
        <v>-4112.6980120348098</v>
      </c>
      <c r="I3068" s="25">
        <f ca="1">VLOOKUP(CONCATENATE($F3068," ",$G3068),AllocFactorMatrix,(I$4+1),FALSE)*$E3072</f>
        <v>-2732.8822938840153</v>
      </c>
      <c r="J3068" s="25">
        <f ca="1">VLOOKUP(CONCATENATE($F3068," ",$G3068),AllocFactorMatrix,(J$4+1),FALSE)*$E3072</f>
        <v>-688.0348915056893</v>
      </c>
      <c r="K3068" s="25">
        <f ca="1">VLOOKUP(CONCATENATE($F3068," ",$G3068),AllocFactorMatrix,(K$4+1),FALSE)*$E3072</f>
        <v>-8.0291206091098388</v>
      </c>
      <c r="L3068" s="25">
        <f ca="1">VLOOKUP(CONCATENATE($F3068," ",$G3068),AllocFactorMatrix,(L$4+1),FALSE)*$E3072</f>
        <v>0</v>
      </c>
      <c r="M3068" s="25">
        <f t="shared" ca="1" si="1388"/>
        <v>-696.0640121147992</v>
      </c>
      <c r="N3068" s="25">
        <f ca="1">VLOOKUP(CONCATENATE($F3068," ",$G3068),AllocFactorMatrix,(N$4+1),FALSE)*$E3072</f>
        <v>-296.69970382597097</v>
      </c>
      <c r="O3068" s="25">
        <f ca="1">VLOOKUP(CONCATENATE($F3068," ",$G3068),AllocFactorMatrix,(O$4+1),FALSE)*$E3072</f>
        <v>-84.226635660448025</v>
      </c>
      <c r="P3068" s="25">
        <f ca="1">VLOOKUP(CONCATENATE($F3068," ",$G3068),AllocFactorMatrix,(P$4+1),FALSE)*$E3072</f>
        <v>0</v>
      </c>
      <c r="Q3068" s="25">
        <f ca="1">VLOOKUP(CONCATENATE($F3068," ",$G3068),AllocFactorMatrix,(Q$4+1),FALSE)*$E3072</f>
        <v>0</v>
      </c>
      <c r="R3068" s="25">
        <f t="shared" ca="1" si="1390"/>
        <v>-380.92633948641901</v>
      </c>
      <c r="S3068" s="25">
        <f ca="1">VLOOKUP(CONCATENATE($F3068," ",$G3068),AllocFactorMatrix,(S$4+1),FALSE)*$E3072</f>
        <v>-16.921874281122346</v>
      </c>
      <c r="T3068" s="25">
        <f ca="1">VLOOKUP(CONCATENATE($F3068," ",$G3068),AllocFactorMatrix,(T$4+1),FALSE)*$E3072</f>
        <v>-195.72514621310251</v>
      </c>
      <c r="U3068" s="25">
        <f ca="1">VLOOKUP(CONCATENATE($F3068," ",$G3068),AllocFactorMatrix,(U$4+1),FALSE)*$E3072</f>
        <v>0</v>
      </c>
      <c r="V3068" s="25">
        <f ca="1">VLOOKUP(CONCATENATE($F3068," ",$G3068),AllocFactorMatrix,(V$4+1),FALSE)*$E3072</f>
        <v>0</v>
      </c>
      <c r="W3068" s="25">
        <f t="shared" ca="1" si="1391"/>
        <v>-212.64702049422485</v>
      </c>
      <c r="X3068" s="25">
        <f ca="1">VLOOKUP(CONCATENATE($F3068," ",$G3068),AllocFactorMatrix,(X$4+1),FALSE)*$E3072</f>
        <v>-80.519300610036453</v>
      </c>
      <c r="Y3068" s="25">
        <f ca="1">VLOOKUP(CONCATENATE($F3068," ",$G3068),AllocFactorMatrix,(Y$4+1),FALSE)*$E3072</f>
        <v>-1.9291758796857501</v>
      </c>
      <c r="Z3068" s="25">
        <f t="shared" ca="1" si="1389"/>
        <v>-82.448476489722196</v>
      </c>
      <c r="AA3068" s="25">
        <f ca="1">VLOOKUP(CONCATENATE($F3068," ",$G3068),AllocFactorMatrix,(AA$4+1),FALSE)*$E3072</f>
        <v>-1.3853153116134951</v>
      </c>
      <c r="AB3068" s="25">
        <f ca="1">VLOOKUP(CONCATENATE($F3068," ",$G3068),AllocFactorMatrix,(AB$4+1),FALSE)*$E3072</f>
        <v>-5.0781292427840912</v>
      </c>
      <c r="AC3068" s="25">
        <f ca="1">VLOOKUP(CONCATENATE($F3068," ",$G3068),AllocFactorMatrix,(AC$4+1),FALSE)*$E3072</f>
        <v>-1.2664250112328392</v>
      </c>
    </row>
    <row r="3069" spans="4:29" hidden="1" outlineLevel="1">
      <c r="F3069" s="61" t="str">
        <f>F3072</f>
        <v>REV_RENT</v>
      </c>
      <c r="G3069" s="20" t="str">
        <f>$G$12</f>
        <v>DISTSEC</v>
      </c>
      <c r="H3069" s="24">
        <f t="shared" ca="1" si="1367"/>
        <v>-1761.3409141205814</v>
      </c>
      <c r="I3069" s="25">
        <f ca="1">VLOOKUP(CONCATENATE($F3069," ",$G3069),AllocFactorMatrix,(I$4+1),FALSE)*$E3072</f>
        <v>-1315.0202300899693</v>
      </c>
      <c r="J3069" s="25">
        <f ca="1">VLOOKUP(CONCATENATE($F3069," ",$G3069),AllocFactorMatrix,(J$4+1),FALSE)*$E3072</f>
        <v>-295.20461594604006</v>
      </c>
      <c r="K3069" s="25">
        <f ca="1">VLOOKUP(CONCATENATE($F3069," ",$G3069),AllocFactorMatrix,(K$4+1),FALSE)*$E3072</f>
        <v>0</v>
      </c>
      <c r="L3069" s="25">
        <f ca="1">VLOOKUP(CONCATENATE($F3069," ",$G3069),AllocFactorMatrix,(L$4+1),FALSE)*$E3072</f>
        <v>0</v>
      </c>
      <c r="M3069" s="25">
        <f t="shared" ca="1" si="1388"/>
        <v>-295.20461594604006</v>
      </c>
      <c r="N3069" s="25">
        <f ca="1">VLOOKUP(CONCATENATE($F3069," ",$G3069),AllocFactorMatrix,(N$4+1),FALSE)*$E3072</f>
        <v>-104.0627391985067</v>
      </c>
      <c r="O3069" s="25">
        <f ca="1">VLOOKUP(CONCATENATE($F3069," ",$G3069),AllocFactorMatrix,(O$4+1),FALSE)*$E3072</f>
        <v>0</v>
      </c>
      <c r="P3069" s="25">
        <f ca="1">VLOOKUP(CONCATENATE($F3069," ",$G3069),AllocFactorMatrix,(P$4+1),FALSE)*$E3072</f>
        <v>0</v>
      </c>
      <c r="Q3069" s="25">
        <f ca="1">VLOOKUP(CONCATENATE($F3069," ",$G3069),AllocFactorMatrix,(Q$4+1),FALSE)*$E3072</f>
        <v>0</v>
      </c>
      <c r="R3069" s="25">
        <f t="shared" ca="1" si="1390"/>
        <v>-104.0627391985067</v>
      </c>
      <c r="S3069" s="25">
        <f ca="1">VLOOKUP(CONCATENATE($F3069," ",$G3069),AllocFactorMatrix,(S$4+1),FALSE)*$E3072</f>
        <v>-4.6058747408178853</v>
      </c>
      <c r="T3069" s="25">
        <f ca="1">VLOOKUP(CONCATENATE($F3069," ",$G3069),AllocFactorMatrix,(T$4+1),FALSE)*$E3072</f>
        <v>0</v>
      </c>
      <c r="U3069" s="25">
        <f ca="1">VLOOKUP(CONCATENATE($F3069," ",$G3069),AllocFactorMatrix,(U$4+1),FALSE)*$E3072</f>
        <v>0</v>
      </c>
      <c r="V3069" s="25">
        <f ca="1">VLOOKUP(CONCATENATE($F3069," ",$G3069),AllocFactorMatrix,(V$4+1),FALSE)*$E3072</f>
        <v>0</v>
      </c>
      <c r="W3069" s="25">
        <f t="shared" ca="1" si="1391"/>
        <v>-4.6058747408178853</v>
      </c>
      <c r="X3069" s="25">
        <f ca="1">VLOOKUP(CONCATENATE($F3069," ",$G3069),AllocFactorMatrix,(X$4+1),FALSE)*$E3072</f>
        <v>-28.962212636048481</v>
      </c>
      <c r="Y3069" s="25">
        <f ca="1">VLOOKUP(CONCATENATE($F3069," ",$G3069),AllocFactorMatrix,(Y$4+1),FALSE)*$E3072</f>
        <v>0</v>
      </c>
      <c r="Z3069" s="25">
        <f t="shared" ca="1" si="1389"/>
        <v>-28.962212636048481</v>
      </c>
      <c r="AA3069" s="25">
        <f ca="1">VLOOKUP(CONCATENATE($F3069," ",$G3069),AllocFactorMatrix,(AA$4+1),FALSE)*$E3072</f>
        <v>-0.47226578562858212</v>
      </c>
      <c r="AB3069" s="25">
        <f ca="1">VLOOKUP(CONCATENATE($F3069," ",$G3069),AllocFactorMatrix,(AB$4+1),FALSE)*$E3072</f>
        <v>-10.428347212005049</v>
      </c>
      <c r="AC3069" s="25">
        <f ca="1">VLOOKUP(CONCATENATE($F3069," ",$G3069),AllocFactorMatrix,(AC$4+1),FALSE)*$E3072</f>
        <v>-2.5846285115651204</v>
      </c>
    </row>
    <row r="3070" spans="4:29" hidden="1" outlineLevel="1">
      <c r="F3070" s="61" t="str">
        <f>F3072</f>
        <v>REV_RENT</v>
      </c>
      <c r="G3070" s="20" t="str">
        <f>$G$13</f>
        <v>ENERGY</v>
      </c>
      <c r="H3070" s="24">
        <f t="shared" ca="1" si="1367"/>
        <v>-3.9791985631079374</v>
      </c>
      <c r="I3070" s="25">
        <f ca="1">VLOOKUP(CONCATENATE($F3070," ",$G3070),AllocFactorMatrix,(I$4+1),FALSE)*$E3072</f>
        <v>-1.4465679241216041</v>
      </c>
      <c r="J3070" s="25">
        <f ca="1">VLOOKUP(CONCATENATE($F3070," ",$G3070),AllocFactorMatrix,(J$4+1),FALSE)*$E3072</f>
        <v>-0.46690316925295261</v>
      </c>
      <c r="K3070" s="25">
        <f ca="1">VLOOKUP(CONCATENATE($F3070," ",$G3070),AllocFactorMatrix,(K$4+1),FALSE)*$E3072</f>
        <v>-5.3451554627254334E-3</v>
      </c>
      <c r="L3070" s="25">
        <f ca="1">VLOOKUP(CONCATENATE($F3070," ",$G3070),AllocFactorMatrix,(L$4+1),FALSE)*$E3072</f>
        <v>-1.3547263418762961E-4</v>
      </c>
      <c r="M3070" s="25">
        <f t="shared" ca="1" si="1388"/>
        <v>-0.47238379734986569</v>
      </c>
      <c r="N3070" s="25">
        <f ca="1">VLOOKUP(CONCATENATE($F3070," ",$G3070),AllocFactorMatrix,(N$4+1),FALSE)*$E3072</f>
        <v>-0.22594270742090858</v>
      </c>
      <c r="O3070" s="25">
        <f ca="1">VLOOKUP(CONCATENATE($F3070," ",$G3070),AllocFactorMatrix,(O$4+1),FALSE)*$E3072</f>
        <v>-6.3067363648083491E-2</v>
      </c>
      <c r="P3070" s="25">
        <f ca="1">VLOOKUP(CONCATENATE($F3070," ",$G3070),AllocFactorMatrix,(P$4+1),FALSE)*$E3072</f>
        <v>-4.9930909947341505E-3</v>
      </c>
      <c r="Q3070" s="25">
        <f ca="1">VLOOKUP(CONCATENATE($F3070," ",$G3070),AllocFactorMatrix,(Q$4+1),FALSE)*$E3072</f>
        <v>-1.0235608101983316E-3</v>
      </c>
      <c r="R3070" s="25">
        <f t="shared" ca="1" si="1390"/>
        <v>-0.29502672287392456</v>
      </c>
      <c r="S3070" s="25">
        <f ca="1">VLOOKUP(CONCATENATE($F3070," ",$G3070),AllocFactorMatrix,(S$4+1),FALSE)*$E3072</f>
        <v>-1.5055593887245E-2</v>
      </c>
      <c r="T3070" s="25">
        <f ca="1">VLOOKUP(CONCATENATE($F3070," ",$G3070),AllocFactorMatrix,(T$4+1),FALSE)*$E3072</f>
        <v>-0.17992653100377093</v>
      </c>
      <c r="U3070" s="25">
        <f ca="1">VLOOKUP(CONCATENATE($F3070," ",$G3070),AllocFactorMatrix,(U$4+1),FALSE)*$E3072</f>
        <v>-1.2719963856298155</v>
      </c>
      <c r="V3070" s="25">
        <f ca="1">VLOOKUP(CONCATENATE($F3070," ",$G3070),AllocFactorMatrix,(V$4+1),FALSE)*$E3072</f>
        <v>-0.20384971666271681</v>
      </c>
      <c r="W3070" s="25">
        <f t="shared" ca="1" si="1391"/>
        <v>-1.6708282271835484</v>
      </c>
      <c r="X3070" s="25">
        <f ca="1">VLOOKUP(CONCATENATE($F3070," ",$G3070),AllocFactorMatrix,(X$4+1),FALSE)*$E3072</f>
        <v>-6.1286025056188652E-2</v>
      </c>
      <c r="Y3070" s="25">
        <f ca="1">VLOOKUP(CONCATENATE($F3070," ",$G3070),AllocFactorMatrix,(Y$4+1),FALSE)*$E3072</f>
        <v>-1.4404380401694104E-3</v>
      </c>
      <c r="Z3070" s="25">
        <f t="shared" ca="1" si="1389"/>
        <v>-6.2726463096358057E-2</v>
      </c>
      <c r="AA3070" s="25">
        <f ca="1">VLOOKUP(CONCATENATE($F3070," ",$G3070),AllocFactorMatrix,(AA$4+1),FALSE)*$E3072</f>
        <v>-1.4071913728158397E-3</v>
      </c>
      <c r="AB3070" s="25">
        <f ca="1">VLOOKUP(CONCATENATE($F3070," ",$G3070),AllocFactorMatrix,(AB$4+1),FALSE)*$E3072</f>
        <v>-2.4213703907399371E-2</v>
      </c>
      <c r="AC3070" s="25">
        <f ca="1">VLOOKUP(CONCATENATE($F3070," ",$G3070),AllocFactorMatrix,(AC$4+1),FALSE)*$E3072</f>
        <v>-6.0445332024219511E-3</v>
      </c>
    </row>
    <row r="3071" spans="4:29" hidden="1" outlineLevel="1">
      <c r="F3071" s="61" t="str">
        <f>F3072</f>
        <v>REV_RENT</v>
      </c>
      <c r="G3071" s="20" t="str">
        <f>$G$14</f>
        <v>CUSTOMER</v>
      </c>
      <c r="H3071" s="24">
        <f t="shared" ca="1" si="1367"/>
        <v>-4350.717558954002</v>
      </c>
      <c r="I3071" s="25">
        <f ca="1">VLOOKUP(CONCATENATE($F3071," ",$G3071),AllocFactorMatrix,(I$4+1),FALSE)*$E3072</f>
        <v>-3443.6724445814639</v>
      </c>
      <c r="J3071" s="25">
        <f ca="1">VLOOKUP(CONCATENATE($F3071," ",$G3071),AllocFactorMatrix,(J$4+1),FALSE)*$E3072</f>
        <v>-818.63705664730514</v>
      </c>
      <c r="K3071" s="25">
        <f ca="1">VLOOKUP(CONCATENATE($F3071," ",$G3071),AllocFactorMatrix,(K$4+1),FALSE)*$E3072</f>
        <v>-2.5671389623711094</v>
      </c>
      <c r="L3071" s="25">
        <f ca="1">VLOOKUP(CONCATENATE($F3071," ",$G3071),AllocFactorMatrix,(L$4+1),FALSE)*$E3072</f>
        <v>-0.13990399689611033</v>
      </c>
      <c r="M3071" s="25">
        <f t="shared" ca="1" si="1388"/>
        <v>-821.3440996065724</v>
      </c>
      <c r="N3071" s="25">
        <f ca="1">VLOOKUP(CONCATENATE($F3071," ",$G3071),AllocFactorMatrix,(N$4+1),FALSE)*$E3072</f>
        <v>-10.264049900282604</v>
      </c>
      <c r="O3071" s="25">
        <f ca="1">VLOOKUP(CONCATENATE($F3071," ",$G3071),AllocFactorMatrix,(O$4+1),FALSE)*$E3072</f>
        <v>-2.1814838591524324</v>
      </c>
      <c r="P3071" s="25">
        <f ca="1">VLOOKUP(CONCATENATE($F3071," ",$G3071),AllocFactorMatrix,(P$4+1),FALSE)*$E3072</f>
        <v>-0.40141514546283419</v>
      </c>
      <c r="Q3071" s="25">
        <f ca="1">VLOOKUP(CONCATENATE($F3071," ",$G3071),AllocFactorMatrix,(Q$4+1),FALSE)*$E3072</f>
        <v>-0.17202165752885029</v>
      </c>
      <c r="R3071" s="25">
        <f t="shared" ca="1" si="1390"/>
        <v>-13.018970562426722</v>
      </c>
      <c r="S3071" s="25">
        <f ca="1">VLOOKUP(CONCATENATE($F3071," ",$G3071),AllocFactorMatrix,(S$4+1),FALSE)*$E3072</f>
        <v>-0.14232557297989598</v>
      </c>
      <c r="T3071" s="25">
        <f ca="1">VLOOKUP(CONCATENATE($F3071," ",$G3071),AllocFactorMatrix,(T$4+1),FALSE)*$E3072</f>
        <v>-1.282290002083921</v>
      </c>
      <c r="U3071" s="25">
        <f ca="1">VLOOKUP(CONCATENATE($F3071," ",$G3071),AllocFactorMatrix,(U$4+1),FALSE)*$E3072</f>
        <v>-1.04087639621974</v>
      </c>
      <c r="V3071" s="25">
        <f ca="1">VLOOKUP(CONCATENATE($F3071," ",$G3071),AllocFactorMatrix,(V$4+1),FALSE)*$E3072</f>
        <v>-0.2580351153565244</v>
      </c>
      <c r="W3071" s="25">
        <f t="shared" ca="1" si="1391"/>
        <v>-2.7235270866400811</v>
      </c>
      <c r="X3071" s="25">
        <f ca="1">VLOOKUP(CONCATENATE($F3071," ",$G3071),AllocFactorMatrix,(X$4+1),FALSE)*$E3072</f>
        <v>-3.5602842645392094</v>
      </c>
      <c r="Y3071" s="25">
        <f ca="1">VLOOKUP(CONCATENATE($F3071," ",$G3071),AllocFactorMatrix,(Y$4+1),FALSE)*$E3072</f>
        <v>-3.3103524655047775E-2</v>
      </c>
      <c r="Z3071" s="25">
        <f t="shared" ca="1" si="1389"/>
        <v>-3.5933877891942574</v>
      </c>
      <c r="AA3071" s="25">
        <f ca="1">VLOOKUP(CONCATENATE($F3071," ",$G3071),AllocFactorMatrix,(AA$4+1),FALSE)*$E3072</f>
        <v>-0.22180936444522573</v>
      </c>
      <c r="AB3071" s="25">
        <f ca="1">VLOOKUP(CONCATENATE($F3071," ",$G3071),AllocFactorMatrix,(AB$4+1),FALSE)*$E3072</f>
        <v>-56.404985285516808</v>
      </c>
      <c r="AC3071" s="25">
        <f ca="1">VLOOKUP(CONCATENATE($F3071," ",$G3071),AllocFactorMatrix,(AC$4+1),FALSE)*$E3072</f>
        <v>-9.7383346777421238</v>
      </c>
    </row>
    <row r="3072" spans="4:29" collapsed="1">
      <c r="D3072" s="20" t="s">
        <v>270</v>
      </c>
      <c r="E3072" s="22">
        <v>-15160</v>
      </c>
      <c r="F3072" s="61" t="s">
        <v>570</v>
      </c>
      <c r="G3072" s="20" t="str">
        <f>$G$15</f>
        <v>TOTAL</v>
      </c>
      <c r="H3072" s="24">
        <f t="shared" ca="1" si="1367"/>
        <v>-15159.999999999996</v>
      </c>
      <c r="I3072" s="25">
        <f ca="1">VLOOKUP(CONCATENATE($F3072," ",$G3072),AllocFactorMatrix,(I$4+1),FALSE)*$E3072</f>
        <v>-9906.869762499935</v>
      </c>
      <c r="J3072" s="25">
        <f ca="1">VLOOKUP(CONCATENATE($F3072," ",$G3072),AllocFactorMatrix,(J$4+1),FALSE)*$E3072</f>
        <v>-2413.3403409734879</v>
      </c>
      <c r="K3072" s="25">
        <f ca="1">VLOOKUP(CONCATENATE($F3072," ",$G3072),AllocFactorMatrix,(K$4+1),FALSE)*$E3072</f>
        <v>-17.743832492883101</v>
      </c>
      <c r="L3072" s="25">
        <f ca="1">VLOOKUP(CONCATENATE($F3072," ",$G3072),AllocFactorMatrix,(L$4+1),FALSE)*$E3072</f>
        <v>-0.3191036540469202</v>
      </c>
      <c r="M3072" s="25">
        <f t="shared" ca="1" si="1388"/>
        <v>-2431.4032771204179</v>
      </c>
      <c r="N3072" s="25">
        <f ca="1">VLOOKUP(CONCATENATE($F3072," ",$G3072),AllocFactorMatrix,(N$4+1),FALSE)*$E3072</f>
        <v>-667.47256908157544</v>
      </c>
      <c r="O3072" s="25">
        <f ca="1">VLOOKUP(CONCATENATE($F3072," ",$G3072),AllocFactorMatrix,(O$4+1),FALSE)*$E3072</f>
        <v>-159.4221793238118</v>
      </c>
      <c r="P3072" s="25">
        <f ca="1">VLOOKUP(CONCATENATE($F3072," ",$G3072),AllocFactorMatrix,(P$4+1),FALSE)*$E3072</f>
        <v>-6.2737377378159653</v>
      </c>
      <c r="Q3072" s="25">
        <f ca="1">VLOOKUP(CONCATENATE($F3072," ",$G3072),AllocFactorMatrix,(Q$4+1),FALSE)*$E3072</f>
        <v>-1.3240015422209128</v>
      </c>
      <c r="R3072" s="25">
        <f t="shared" ca="1" si="1390"/>
        <v>-834.49248768542407</v>
      </c>
      <c r="S3072" s="25">
        <f ca="1">VLOOKUP(CONCATENATE($F3072," ",$G3072),AllocFactorMatrix,(S$4+1),FALSE)*$E3072</f>
        <v>-37.018280674437108</v>
      </c>
      <c r="T3072" s="25">
        <f ca="1">VLOOKUP(CONCATENATE($F3072," ",$G3072),AllocFactorMatrix,(T$4+1),FALSE)*$E3072</f>
        <v>-364.87043392446827</v>
      </c>
      <c r="U3072" s="25">
        <f ca="1">VLOOKUP(CONCATENATE($F3072," ",$G3072),AllocFactorMatrix,(U$4+1),FALSE)*$E3072</f>
        <v>-1135.7709478677268</v>
      </c>
      <c r="V3072" s="25">
        <f ca="1">VLOOKUP(CONCATENATE($F3072," ",$G3072),AllocFactorMatrix,(V$4+1),FALSE)*$E3072</f>
        <v>-166.46562505873723</v>
      </c>
      <c r="W3072" s="25">
        <f t="shared" ca="1" si="1391"/>
        <v>-1704.1252875253695</v>
      </c>
      <c r="X3072" s="25">
        <f ca="1">VLOOKUP(CONCATENATE($F3072," ",$G3072),AllocFactorMatrix,(X$4+1),FALSE)*$E3072</f>
        <v>-182.64772646640927</v>
      </c>
      <c r="Y3072" s="25">
        <f ca="1">VLOOKUP(CONCATENATE($F3072," ",$G3072),AllocFactorMatrix,(Y$4+1),FALSE)*$E3072</f>
        <v>-3.6417207208677809</v>
      </c>
      <c r="Z3072" s="25">
        <f t="shared" ca="1" si="1389"/>
        <v>-186.28944718727706</v>
      </c>
      <c r="AA3072" s="25">
        <f ca="1">VLOOKUP(CONCATENATE($F3072," ",$G3072),AllocFactorMatrix,(AA$4+1),FALSE)*$E3072</f>
        <v>-3.2893645876667712</v>
      </c>
      <c r="AB3072" s="25">
        <f ca="1">VLOOKUP(CONCATENATE($F3072," ",$G3072),AllocFactorMatrix,(AB$4+1),FALSE)*$E3072</f>
        <v>-78.343583875619444</v>
      </c>
      <c r="AC3072" s="25">
        <f ca="1">VLOOKUP(CONCATENATE($F3072," ",$G3072),AllocFactorMatrix,(AC$4+1),FALSE)*$E3072</f>
        <v>-15.186789518286345</v>
      </c>
    </row>
    <row r="3073" spans="4:29" hidden="1" outlineLevel="1">
      <c r="F3073" s="61" t="str">
        <f>F3080</f>
        <v>RB_GUP</v>
      </c>
      <c r="G3073" s="20" t="str">
        <f>$G$8</f>
        <v>PRODUCTION</v>
      </c>
      <c r="H3073" s="24">
        <f t="shared" ca="1" si="1367"/>
        <v>0</v>
      </c>
      <c r="I3073" s="25">
        <f ca="1">VLOOKUP(CONCATENATE($F3073," ",$G3073),AllocFactorMatrix,(I$4+1),FALSE)*$E3080</f>
        <v>0</v>
      </c>
      <c r="J3073" s="25">
        <f ca="1">VLOOKUP(CONCATENATE($F3073," ",$G3073),AllocFactorMatrix,(J$4+1),FALSE)*$E3080</f>
        <v>0</v>
      </c>
      <c r="K3073" s="25">
        <f ca="1">VLOOKUP(CONCATENATE($F3073," ",$G3073),AllocFactorMatrix,(K$4+1),FALSE)*$E3080</f>
        <v>0</v>
      </c>
      <c r="L3073" s="25">
        <f ca="1">VLOOKUP(CONCATENATE($F3073," ",$G3073),AllocFactorMatrix,(L$4+1),FALSE)*$E3080</f>
        <v>0</v>
      </c>
      <c r="M3073" s="25">
        <f t="shared" ca="1" si="1388"/>
        <v>0</v>
      </c>
      <c r="N3073" s="25">
        <f ca="1">VLOOKUP(CONCATENATE($F3073," ",$G3073),AllocFactorMatrix,(N$4+1),FALSE)*$E3080</f>
        <v>0</v>
      </c>
      <c r="O3073" s="25">
        <f ca="1">VLOOKUP(CONCATENATE($F3073," ",$G3073),AllocFactorMatrix,(O$4+1),FALSE)*$E3080</f>
        <v>0</v>
      </c>
      <c r="P3073" s="25">
        <f ca="1">VLOOKUP(CONCATENATE($F3073," ",$G3073),AllocFactorMatrix,(P$4+1),FALSE)*$E3080</f>
        <v>0</v>
      </c>
      <c r="Q3073" s="25">
        <f ca="1">VLOOKUP(CONCATENATE($F3073," ",$G3073),AllocFactorMatrix,(Q$4+1),FALSE)*$E3080</f>
        <v>0</v>
      </c>
      <c r="R3073" s="25">
        <f ca="1">SUBTOTAL(9,N3073:Q3073)</f>
        <v>0</v>
      </c>
      <c r="S3073" s="25">
        <f ca="1">VLOOKUP(CONCATENATE($F3073," ",$G3073),AllocFactorMatrix,(S$4+1),FALSE)*$E3080</f>
        <v>0</v>
      </c>
      <c r="T3073" s="25">
        <f ca="1">VLOOKUP(CONCATENATE($F3073," ",$G3073),AllocFactorMatrix,(T$4+1),FALSE)*$E3080</f>
        <v>0</v>
      </c>
      <c r="U3073" s="25">
        <f ca="1">VLOOKUP(CONCATENATE($F3073," ",$G3073),AllocFactorMatrix,(U$4+1),FALSE)*$E3080</f>
        <v>0</v>
      </c>
      <c r="V3073" s="25">
        <f ca="1">VLOOKUP(CONCATENATE($F3073," ",$G3073),AllocFactorMatrix,(V$4+1),FALSE)*$E3080</f>
        <v>0</v>
      </c>
      <c r="W3073" s="25">
        <f ca="1">SUBTOTAL(9,S3073:V3073)</f>
        <v>0</v>
      </c>
      <c r="X3073" s="25">
        <f ca="1">VLOOKUP(CONCATENATE($F3073," ",$G3073),AllocFactorMatrix,(X$4+1),FALSE)*$E3080</f>
        <v>0</v>
      </c>
      <c r="Y3073" s="25">
        <f ca="1">VLOOKUP(CONCATENATE($F3073," ",$G3073),AllocFactorMatrix,(Y$4+1),FALSE)*$E3080</f>
        <v>0</v>
      </c>
      <c r="Z3073" s="25">
        <f t="shared" ca="1" si="1389"/>
        <v>0</v>
      </c>
      <c r="AA3073" s="25">
        <f ca="1">VLOOKUP(CONCATENATE($F3073," ",$G3073),AllocFactorMatrix,(AA$4+1),FALSE)*$E3080</f>
        <v>0</v>
      </c>
      <c r="AB3073" s="25">
        <f ca="1">VLOOKUP(CONCATENATE($F3073," ",$G3073),AllocFactorMatrix,(AB$4+1),FALSE)*$E3080</f>
        <v>0</v>
      </c>
      <c r="AC3073" s="25">
        <f ca="1">VLOOKUP(CONCATENATE($F3073," ",$G3073),AllocFactorMatrix,(AC$4+1),FALSE)*$E3080</f>
        <v>0</v>
      </c>
    </row>
    <row r="3074" spans="4:29" hidden="1" outlineLevel="1">
      <c r="F3074" s="61" t="str">
        <f>F3080</f>
        <v>RB_GUP</v>
      </c>
      <c r="G3074" s="20" t="str">
        <f>$G$9</f>
        <v>BULKTRAN</v>
      </c>
      <c r="H3074" s="24">
        <f t="shared" ca="1" si="1367"/>
        <v>0</v>
      </c>
      <c r="I3074" s="25">
        <f ca="1">VLOOKUP(CONCATENATE($F3074," ",$G3074),AllocFactorMatrix,(I$4+1),FALSE)*$E3080</f>
        <v>0</v>
      </c>
      <c r="J3074" s="25">
        <f ca="1">VLOOKUP(CONCATENATE($F3074," ",$G3074),AllocFactorMatrix,(J$4+1),FALSE)*$E3080</f>
        <v>0</v>
      </c>
      <c r="K3074" s="25">
        <f ca="1">VLOOKUP(CONCATENATE($F3074," ",$G3074),AllocFactorMatrix,(K$4+1),FALSE)*$E3080</f>
        <v>0</v>
      </c>
      <c r="L3074" s="25">
        <f ca="1">VLOOKUP(CONCATENATE($F3074," ",$G3074),AllocFactorMatrix,(L$4+1),FALSE)*$E3080</f>
        <v>0</v>
      </c>
      <c r="M3074" s="25">
        <f t="shared" ca="1" si="1388"/>
        <v>0</v>
      </c>
      <c r="N3074" s="25">
        <f ca="1">VLOOKUP(CONCATENATE($F3074," ",$G3074),AllocFactorMatrix,(N$4+1),FALSE)*$E3080</f>
        <v>0</v>
      </c>
      <c r="O3074" s="25">
        <f ca="1">VLOOKUP(CONCATENATE($F3074," ",$G3074),AllocFactorMatrix,(O$4+1),FALSE)*$E3080</f>
        <v>0</v>
      </c>
      <c r="P3074" s="25">
        <f ca="1">VLOOKUP(CONCATENATE($F3074," ",$G3074),AllocFactorMatrix,(P$4+1),FALSE)*$E3080</f>
        <v>0</v>
      </c>
      <c r="Q3074" s="25">
        <f ca="1">VLOOKUP(CONCATENATE($F3074," ",$G3074),AllocFactorMatrix,(Q$4+1),FALSE)*$E3080</f>
        <v>0</v>
      </c>
      <c r="R3074" s="25">
        <f t="shared" ref="R3074:R3080" ca="1" si="1392">SUBTOTAL(9,N3074:Q3074)</f>
        <v>0</v>
      </c>
      <c r="S3074" s="25">
        <f ca="1">VLOOKUP(CONCATENATE($F3074," ",$G3074),AllocFactorMatrix,(S$4+1),FALSE)*$E3080</f>
        <v>0</v>
      </c>
      <c r="T3074" s="25">
        <f ca="1">VLOOKUP(CONCATENATE($F3074," ",$G3074),AllocFactorMatrix,(T$4+1),FALSE)*$E3080</f>
        <v>0</v>
      </c>
      <c r="U3074" s="25">
        <f ca="1">VLOOKUP(CONCATENATE($F3074," ",$G3074),AllocFactorMatrix,(U$4+1),FALSE)*$E3080</f>
        <v>0</v>
      </c>
      <c r="V3074" s="25">
        <f ca="1">VLOOKUP(CONCATENATE($F3074," ",$G3074),AllocFactorMatrix,(V$4+1),FALSE)*$E3080</f>
        <v>0</v>
      </c>
      <c r="W3074" s="25">
        <f t="shared" ref="W3074:W3080" ca="1" si="1393">SUBTOTAL(9,S3074:V3074)</f>
        <v>0</v>
      </c>
      <c r="X3074" s="25">
        <f ca="1">VLOOKUP(CONCATENATE($F3074," ",$G3074),AllocFactorMatrix,(X$4+1),FALSE)*$E3080</f>
        <v>0</v>
      </c>
      <c r="Y3074" s="25">
        <f ca="1">VLOOKUP(CONCATENATE($F3074," ",$G3074),AllocFactorMatrix,(Y$4+1),FALSE)*$E3080</f>
        <v>0</v>
      </c>
      <c r="Z3074" s="25">
        <f t="shared" ca="1" si="1389"/>
        <v>0</v>
      </c>
      <c r="AA3074" s="25">
        <f ca="1">VLOOKUP(CONCATENATE($F3074," ",$G3074),AllocFactorMatrix,(AA$4+1),FALSE)*$E3080</f>
        <v>0</v>
      </c>
      <c r="AB3074" s="25">
        <f ca="1">VLOOKUP(CONCATENATE($F3074," ",$G3074),AllocFactorMatrix,(AB$4+1),FALSE)*$E3080</f>
        <v>0</v>
      </c>
      <c r="AC3074" s="25">
        <f ca="1">VLOOKUP(CONCATENATE($F3074," ",$G3074),AllocFactorMatrix,(AC$4+1),FALSE)*$E3080</f>
        <v>0</v>
      </c>
    </row>
    <row r="3075" spans="4:29" hidden="1" outlineLevel="1">
      <c r="F3075" s="61" t="str">
        <f>F3080</f>
        <v>RB_GUP</v>
      </c>
      <c r="G3075" s="20" t="str">
        <f>$G$10</f>
        <v>SUBTRAN</v>
      </c>
      <c r="H3075" s="24">
        <f t="shared" ca="1" si="1367"/>
        <v>0</v>
      </c>
      <c r="I3075" s="25">
        <f ca="1">VLOOKUP(CONCATENATE($F3075," ",$G3075),AllocFactorMatrix,(I$4+1),FALSE)*$E3080</f>
        <v>0</v>
      </c>
      <c r="J3075" s="25">
        <f ca="1">VLOOKUP(CONCATENATE($F3075," ",$G3075),AllocFactorMatrix,(J$4+1),FALSE)*$E3080</f>
        <v>0</v>
      </c>
      <c r="K3075" s="25">
        <f ca="1">VLOOKUP(CONCATENATE($F3075," ",$G3075),AllocFactorMatrix,(K$4+1),FALSE)*$E3080</f>
        <v>0</v>
      </c>
      <c r="L3075" s="25">
        <f ca="1">VLOOKUP(CONCATENATE($F3075," ",$G3075),AllocFactorMatrix,(L$4+1),FALSE)*$E3080</f>
        <v>0</v>
      </c>
      <c r="M3075" s="25">
        <f t="shared" ca="1" si="1388"/>
        <v>0</v>
      </c>
      <c r="N3075" s="25">
        <f ca="1">VLOOKUP(CONCATENATE($F3075," ",$G3075),AllocFactorMatrix,(N$4+1),FALSE)*$E3080</f>
        <v>0</v>
      </c>
      <c r="O3075" s="25">
        <f ca="1">VLOOKUP(CONCATENATE($F3075," ",$G3075),AllocFactorMatrix,(O$4+1),FALSE)*$E3080</f>
        <v>0</v>
      </c>
      <c r="P3075" s="25">
        <f ca="1">VLOOKUP(CONCATENATE($F3075," ",$G3075),AllocFactorMatrix,(P$4+1),FALSE)*$E3080</f>
        <v>0</v>
      </c>
      <c r="Q3075" s="25">
        <f ca="1">VLOOKUP(CONCATENATE($F3075," ",$G3075),AllocFactorMatrix,(Q$4+1),FALSE)*$E3080</f>
        <v>0</v>
      </c>
      <c r="R3075" s="25">
        <f t="shared" ca="1" si="1392"/>
        <v>0</v>
      </c>
      <c r="S3075" s="25">
        <f ca="1">VLOOKUP(CONCATENATE($F3075," ",$G3075),AllocFactorMatrix,(S$4+1),FALSE)*$E3080</f>
        <v>0</v>
      </c>
      <c r="T3075" s="25">
        <f ca="1">VLOOKUP(CONCATENATE($F3075," ",$G3075),AllocFactorMatrix,(T$4+1),FALSE)*$E3080</f>
        <v>0</v>
      </c>
      <c r="U3075" s="25">
        <f ca="1">VLOOKUP(CONCATENATE($F3075," ",$G3075),AllocFactorMatrix,(U$4+1),FALSE)*$E3080</f>
        <v>0</v>
      </c>
      <c r="V3075" s="25">
        <f ca="1">VLOOKUP(CONCATENATE($F3075," ",$G3075),AllocFactorMatrix,(V$4+1),FALSE)*$E3080</f>
        <v>0</v>
      </c>
      <c r="W3075" s="25">
        <f t="shared" ca="1" si="1393"/>
        <v>0</v>
      </c>
      <c r="X3075" s="25">
        <f ca="1">VLOOKUP(CONCATENATE($F3075," ",$G3075),AllocFactorMatrix,(X$4+1),FALSE)*$E3080</f>
        <v>0</v>
      </c>
      <c r="Y3075" s="25">
        <f ca="1">VLOOKUP(CONCATENATE($F3075," ",$G3075),AllocFactorMatrix,(Y$4+1),FALSE)*$E3080</f>
        <v>0</v>
      </c>
      <c r="Z3075" s="25">
        <f t="shared" ca="1" si="1389"/>
        <v>0</v>
      </c>
      <c r="AA3075" s="25">
        <f ca="1">VLOOKUP(CONCATENATE($F3075," ",$G3075),AllocFactorMatrix,(AA$4+1),FALSE)*$E3080</f>
        <v>0</v>
      </c>
      <c r="AB3075" s="25">
        <f ca="1">VLOOKUP(CONCATENATE($F3075," ",$G3075),AllocFactorMatrix,(AB$4+1),FALSE)*$E3080</f>
        <v>0</v>
      </c>
      <c r="AC3075" s="25">
        <f ca="1">VLOOKUP(CONCATENATE($F3075," ",$G3075),AllocFactorMatrix,(AC$4+1),FALSE)*$E3080</f>
        <v>0</v>
      </c>
    </row>
    <row r="3076" spans="4:29" hidden="1" outlineLevel="1">
      <c r="F3076" s="61" t="str">
        <f>F3080</f>
        <v>RB_GUP</v>
      </c>
      <c r="G3076" s="20" t="str">
        <f>$G$11</f>
        <v>DISTPRI</v>
      </c>
      <c r="H3076" s="24">
        <f t="shared" ca="1" si="1367"/>
        <v>0</v>
      </c>
      <c r="I3076" s="25">
        <f ca="1">VLOOKUP(CONCATENATE($F3076," ",$G3076),AllocFactorMatrix,(I$4+1),FALSE)*$E3080</f>
        <v>0</v>
      </c>
      <c r="J3076" s="25">
        <f ca="1">VLOOKUP(CONCATENATE($F3076," ",$G3076),AllocFactorMatrix,(J$4+1),FALSE)*$E3080</f>
        <v>0</v>
      </c>
      <c r="K3076" s="25">
        <f ca="1">VLOOKUP(CONCATENATE($F3076," ",$G3076),AllocFactorMatrix,(K$4+1),FALSE)*$E3080</f>
        <v>0</v>
      </c>
      <c r="L3076" s="25">
        <f ca="1">VLOOKUP(CONCATENATE($F3076," ",$G3076),AllocFactorMatrix,(L$4+1),FALSE)*$E3080</f>
        <v>0</v>
      </c>
      <c r="M3076" s="25">
        <f t="shared" ca="1" si="1388"/>
        <v>0</v>
      </c>
      <c r="N3076" s="25">
        <f ca="1">VLOOKUP(CONCATENATE($F3076," ",$G3076),AllocFactorMatrix,(N$4+1),FALSE)*$E3080</f>
        <v>0</v>
      </c>
      <c r="O3076" s="25">
        <f ca="1">VLOOKUP(CONCATENATE($F3076," ",$G3076),AllocFactorMatrix,(O$4+1),FALSE)*$E3080</f>
        <v>0</v>
      </c>
      <c r="P3076" s="25">
        <f ca="1">VLOOKUP(CONCATENATE($F3076," ",$G3076),AllocFactorMatrix,(P$4+1),FALSE)*$E3080</f>
        <v>0</v>
      </c>
      <c r="Q3076" s="25">
        <f ca="1">VLOOKUP(CONCATENATE($F3076," ",$G3076),AllocFactorMatrix,(Q$4+1),FALSE)*$E3080</f>
        <v>0</v>
      </c>
      <c r="R3076" s="25">
        <f t="shared" ca="1" si="1392"/>
        <v>0</v>
      </c>
      <c r="S3076" s="25">
        <f ca="1">VLOOKUP(CONCATENATE($F3076," ",$G3076),AllocFactorMatrix,(S$4+1),FALSE)*$E3080</f>
        <v>0</v>
      </c>
      <c r="T3076" s="25">
        <f ca="1">VLOOKUP(CONCATENATE($F3076," ",$G3076),AllocFactorMatrix,(T$4+1),FALSE)*$E3080</f>
        <v>0</v>
      </c>
      <c r="U3076" s="25">
        <f ca="1">VLOOKUP(CONCATENATE($F3076," ",$G3076),AllocFactorMatrix,(U$4+1),FALSE)*$E3080</f>
        <v>0</v>
      </c>
      <c r="V3076" s="25">
        <f ca="1">VLOOKUP(CONCATENATE($F3076," ",$G3076),AllocFactorMatrix,(V$4+1),FALSE)*$E3080</f>
        <v>0</v>
      </c>
      <c r="W3076" s="25">
        <f t="shared" ca="1" si="1393"/>
        <v>0</v>
      </c>
      <c r="X3076" s="25">
        <f ca="1">VLOOKUP(CONCATENATE($F3076," ",$G3076),AllocFactorMatrix,(X$4+1),FALSE)*$E3080</f>
        <v>0</v>
      </c>
      <c r="Y3076" s="25">
        <f ca="1">VLOOKUP(CONCATENATE($F3076," ",$G3076),AllocFactorMatrix,(Y$4+1),FALSE)*$E3080</f>
        <v>0</v>
      </c>
      <c r="Z3076" s="25">
        <f t="shared" ca="1" si="1389"/>
        <v>0</v>
      </c>
      <c r="AA3076" s="25">
        <f ca="1">VLOOKUP(CONCATENATE($F3076," ",$G3076),AllocFactorMatrix,(AA$4+1),FALSE)*$E3080</f>
        <v>0</v>
      </c>
      <c r="AB3076" s="25">
        <f ca="1">VLOOKUP(CONCATENATE($F3076," ",$G3076),AllocFactorMatrix,(AB$4+1),FALSE)*$E3080</f>
        <v>0</v>
      </c>
      <c r="AC3076" s="25">
        <f ca="1">VLOOKUP(CONCATENATE($F3076," ",$G3076),AllocFactorMatrix,(AC$4+1),FALSE)*$E3080</f>
        <v>0</v>
      </c>
    </row>
    <row r="3077" spans="4:29" hidden="1" outlineLevel="1">
      <c r="F3077" s="61" t="str">
        <f>F3080</f>
        <v>RB_GUP</v>
      </c>
      <c r="G3077" s="20" t="str">
        <f>$G$12</f>
        <v>DISTSEC</v>
      </c>
      <c r="H3077" s="24">
        <f t="shared" ca="1" si="1367"/>
        <v>0</v>
      </c>
      <c r="I3077" s="25">
        <f ca="1">VLOOKUP(CONCATENATE($F3077," ",$G3077),AllocFactorMatrix,(I$4+1),FALSE)*$E3080</f>
        <v>0</v>
      </c>
      <c r="J3077" s="25">
        <f ca="1">VLOOKUP(CONCATENATE($F3077," ",$G3077),AllocFactorMatrix,(J$4+1),FALSE)*$E3080</f>
        <v>0</v>
      </c>
      <c r="K3077" s="25">
        <f ca="1">VLOOKUP(CONCATENATE($F3077," ",$G3077),AllocFactorMatrix,(K$4+1),FALSE)*$E3080</f>
        <v>0</v>
      </c>
      <c r="L3077" s="25">
        <f ca="1">VLOOKUP(CONCATENATE($F3077," ",$G3077),AllocFactorMatrix,(L$4+1),FALSE)*$E3080</f>
        <v>0</v>
      </c>
      <c r="M3077" s="25">
        <f t="shared" ca="1" si="1388"/>
        <v>0</v>
      </c>
      <c r="N3077" s="25">
        <f ca="1">VLOOKUP(CONCATENATE($F3077," ",$G3077),AllocFactorMatrix,(N$4+1),FALSE)*$E3080</f>
        <v>0</v>
      </c>
      <c r="O3077" s="25">
        <f ca="1">VLOOKUP(CONCATENATE($F3077," ",$G3077),AllocFactorMatrix,(O$4+1),FALSE)*$E3080</f>
        <v>0</v>
      </c>
      <c r="P3077" s="25">
        <f ca="1">VLOOKUP(CONCATENATE($F3077," ",$G3077),AllocFactorMatrix,(P$4+1),FALSE)*$E3080</f>
        <v>0</v>
      </c>
      <c r="Q3077" s="25">
        <f ca="1">VLOOKUP(CONCATENATE($F3077," ",$G3077),AllocFactorMatrix,(Q$4+1),FALSE)*$E3080</f>
        <v>0</v>
      </c>
      <c r="R3077" s="25">
        <f t="shared" ca="1" si="1392"/>
        <v>0</v>
      </c>
      <c r="S3077" s="25">
        <f ca="1">VLOOKUP(CONCATENATE($F3077," ",$G3077),AllocFactorMatrix,(S$4+1),FALSE)*$E3080</f>
        <v>0</v>
      </c>
      <c r="T3077" s="25">
        <f ca="1">VLOOKUP(CONCATENATE($F3077," ",$G3077),AllocFactorMatrix,(T$4+1),FALSE)*$E3080</f>
        <v>0</v>
      </c>
      <c r="U3077" s="25">
        <f ca="1">VLOOKUP(CONCATENATE($F3077," ",$G3077),AllocFactorMatrix,(U$4+1),FALSE)*$E3080</f>
        <v>0</v>
      </c>
      <c r="V3077" s="25">
        <f ca="1">VLOOKUP(CONCATENATE($F3077," ",$G3077),AllocFactorMatrix,(V$4+1),FALSE)*$E3080</f>
        <v>0</v>
      </c>
      <c r="W3077" s="25">
        <f t="shared" ca="1" si="1393"/>
        <v>0</v>
      </c>
      <c r="X3077" s="25">
        <f ca="1">VLOOKUP(CONCATENATE($F3077," ",$G3077),AllocFactorMatrix,(X$4+1),FALSE)*$E3080</f>
        <v>0</v>
      </c>
      <c r="Y3077" s="25">
        <f ca="1">VLOOKUP(CONCATENATE($F3077," ",$G3077),AllocFactorMatrix,(Y$4+1),FALSE)*$E3080</f>
        <v>0</v>
      </c>
      <c r="Z3077" s="25">
        <f t="shared" ca="1" si="1389"/>
        <v>0</v>
      </c>
      <c r="AA3077" s="25">
        <f ca="1">VLOOKUP(CONCATENATE($F3077," ",$G3077),AllocFactorMatrix,(AA$4+1),FALSE)*$E3080</f>
        <v>0</v>
      </c>
      <c r="AB3077" s="25">
        <f ca="1">VLOOKUP(CONCATENATE($F3077," ",$G3077),AllocFactorMatrix,(AB$4+1),FALSE)*$E3080</f>
        <v>0</v>
      </c>
      <c r="AC3077" s="25">
        <f ca="1">VLOOKUP(CONCATENATE($F3077," ",$G3077),AllocFactorMatrix,(AC$4+1),FALSE)*$E3080</f>
        <v>0</v>
      </c>
    </row>
    <row r="3078" spans="4:29" hidden="1" outlineLevel="1">
      <c r="F3078" s="61" t="str">
        <f>F3080</f>
        <v>RB_GUP</v>
      </c>
      <c r="G3078" s="20" t="str">
        <f>$G$13</f>
        <v>ENERGY</v>
      </c>
      <c r="H3078" s="24">
        <f t="shared" ca="1" si="1367"/>
        <v>0</v>
      </c>
      <c r="I3078" s="25">
        <f ca="1">VLOOKUP(CONCATENATE($F3078," ",$G3078),AllocFactorMatrix,(I$4+1),FALSE)*$E3080</f>
        <v>0</v>
      </c>
      <c r="J3078" s="25">
        <f ca="1">VLOOKUP(CONCATENATE($F3078," ",$G3078),AllocFactorMatrix,(J$4+1),FALSE)*$E3080</f>
        <v>0</v>
      </c>
      <c r="K3078" s="25">
        <f ca="1">VLOOKUP(CONCATENATE($F3078," ",$G3078),AllocFactorMatrix,(K$4+1),FALSE)*$E3080</f>
        <v>0</v>
      </c>
      <c r="L3078" s="25">
        <f ca="1">VLOOKUP(CONCATENATE($F3078," ",$G3078),AllocFactorMatrix,(L$4+1),FALSE)*$E3080</f>
        <v>0</v>
      </c>
      <c r="M3078" s="25">
        <f t="shared" ca="1" si="1388"/>
        <v>0</v>
      </c>
      <c r="N3078" s="25">
        <f ca="1">VLOOKUP(CONCATENATE($F3078," ",$G3078),AllocFactorMatrix,(N$4+1),FALSE)*$E3080</f>
        <v>0</v>
      </c>
      <c r="O3078" s="25">
        <f ca="1">VLOOKUP(CONCATENATE($F3078," ",$G3078),AllocFactorMatrix,(O$4+1),FALSE)*$E3080</f>
        <v>0</v>
      </c>
      <c r="P3078" s="25">
        <f ca="1">VLOOKUP(CONCATENATE($F3078," ",$G3078),AllocFactorMatrix,(P$4+1),FALSE)*$E3080</f>
        <v>0</v>
      </c>
      <c r="Q3078" s="25">
        <f ca="1">VLOOKUP(CONCATENATE($F3078," ",$G3078),AllocFactorMatrix,(Q$4+1),FALSE)*$E3080</f>
        <v>0</v>
      </c>
      <c r="R3078" s="25">
        <f t="shared" ca="1" si="1392"/>
        <v>0</v>
      </c>
      <c r="S3078" s="25">
        <f ca="1">VLOOKUP(CONCATENATE($F3078," ",$G3078),AllocFactorMatrix,(S$4+1),FALSE)*$E3080</f>
        <v>0</v>
      </c>
      <c r="T3078" s="25">
        <f ca="1">VLOOKUP(CONCATENATE($F3078," ",$G3078),AllocFactorMatrix,(T$4+1),FALSE)*$E3080</f>
        <v>0</v>
      </c>
      <c r="U3078" s="25">
        <f ca="1">VLOOKUP(CONCATENATE($F3078," ",$G3078),AllocFactorMatrix,(U$4+1),FALSE)*$E3080</f>
        <v>0</v>
      </c>
      <c r="V3078" s="25">
        <f ca="1">VLOOKUP(CONCATENATE($F3078," ",$G3078),AllocFactorMatrix,(V$4+1),FALSE)*$E3080</f>
        <v>0</v>
      </c>
      <c r="W3078" s="25">
        <f t="shared" ca="1" si="1393"/>
        <v>0</v>
      </c>
      <c r="X3078" s="25">
        <f ca="1">VLOOKUP(CONCATENATE($F3078," ",$G3078),AllocFactorMatrix,(X$4+1),FALSE)*$E3080</f>
        <v>0</v>
      </c>
      <c r="Y3078" s="25">
        <f ca="1">VLOOKUP(CONCATENATE($F3078," ",$G3078),AllocFactorMatrix,(Y$4+1),FALSE)*$E3080</f>
        <v>0</v>
      </c>
      <c r="Z3078" s="25">
        <f t="shared" ca="1" si="1389"/>
        <v>0</v>
      </c>
      <c r="AA3078" s="25">
        <f ca="1">VLOOKUP(CONCATENATE($F3078," ",$G3078),AllocFactorMatrix,(AA$4+1),FALSE)*$E3080</f>
        <v>0</v>
      </c>
      <c r="AB3078" s="25">
        <f ca="1">VLOOKUP(CONCATENATE($F3078," ",$G3078),AllocFactorMatrix,(AB$4+1),FALSE)*$E3080</f>
        <v>0</v>
      </c>
      <c r="AC3078" s="25">
        <f ca="1">VLOOKUP(CONCATENATE($F3078," ",$G3078),AllocFactorMatrix,(AC$4+1),FALSE)*$E3080</f>
        <v>0</v>
      </c>
    </row>
    <row r="3079" spans="4:29" hidden="1" outlineLevel="1">
      <c r="F3079" s="61" t="str">
        <f>F3080</f>
        <v>RB_GUP</v>
      </c>
      <c r="G3079" s="20" t="str">
        <f>$G$14</f>
        <v>CUSTOMER</v>
      </c>
      <c r="H3079" s="24">
        <f t="shared" ca="1" si="1367"/>
        <v>0</v>
      </c>
      <c r="I3079" s="25">
        <f ca="1">VLOOKUP(CONCATENATE($F3079," ",$G3079),AllocFactorMatrix,(I$4+1),FALSE)*$E3080</f>
        <v>0</v>
      </c>
      <c r="J3079" s="25">
        <f ca="1">VLOOKUP(CONCATENATE($F3079," ",$G3079),AllocFactorMatrix,(J$4+1),FALSE)*$E3080</f>
        <v>0</v>
      </c>
      <c r="K3079" s="25">
        <f ca="1">VLOOKUP(CONCATENATE($F3079," ",$G3079),AllocFactorMatrix,(K$4+1),FALSE)*$E3080</f>
        <v>0</v>
      </c>
      <c r="L3079" s="25">
        <f ca="1">VLOOKUP(CONCATENATE($F3079," ",$G3079),AllocFactorMatrix,(L$4+1),FALSE)*$E3080</f>
        <v>0</v>
      </c>
      <c r="M3079" s="25">
        <f t="shared" ca="1" si="1388"/>
        <v>0</v>
      </c>
      <c r="N3079" s="25">
        <f ca="1">VLOOKUP(CONCATENATE($F3079," ",$G3079),AllocFactorMatrix,(N$4+1),FALSE)*$E3080</f>
        <v>0</v>
      </c>
      <c r="O3079" s="25">
        <f ca="1">VLOOKUP(CONCATENATE($F3079," ",$G3079),AllocFactorMatrix,(O$4+1),FALSE)*$E3080</f>
        <v>0</v>
      </c>
      <c r="P3079" s="25">
        <f ca="1">VLOOKUP(CONCATENATE($F3079," ",$G3079),AllocFactorMatrix,(P$4+1),FALSE)*$E3080</f>
        <v>0</v>
      </c>
      <c r="Q3079" s="25">
        <f ca="1">VLOOKUP(CONCATENATE($F3079," ",$G3079),AllocFactorMatrix,(Q$4+1),FALSE)*$E3080</f>
        <v>0</v>
      </c>
      <c r="R3079" s="25">
        <f t="shared" ca="1" si="1392"/>
        <v>0</v>
      </c>
      <c r="S3079" s="25">
        <f ca="1">VLOOKUP(CONCATENATE($F3079," ",$G3079),AllocFactorMatrix,(S$4+1),FALSE)*$E3080</f>
        <v>0</v>
      </c>
      <c r="T3079" s="25">
        <f ca="1">VLOOKUP(CONCATENATE($F3079," ",$G3079),AllocFactorMatrix,(T$4+1),FALSE)*$E3080</f>
        <v>0</v>
      </c>
      <c r="U3079" s="25">
        <f ca="1">VLOOKUP(CONCATENATE($F3079," ",$G3079),AllocFactorMatrix,(U$4+1),FALSE)*$E3080</f>
        <v>0</v>
      </c>
      <c r="V3079" s="25">
        <f ca="1">VLOOKUP(CONCATENATE($F3079," ",$G3079),AllocFactorMatrix,(V$4+1),FALSE)*$E3080</f>
        <v>0</v>
      </c>
      <c r="W3079" s="25">
        <f t="shared" ca="1" si="1393"/>
        <v>0</v>
      </c>
      <c r="X3079" s="25">
        <f ca="1">VLOOKUP(CONCATENATE($F3079," ",$G3079),AllocFactorMatrix,(X$4+1),FALSE)*$E3080</f>
        <v>0</v>
      </c>
      <c r="Y3079" s="25">
        <f ca="1">VLOOKUP(CONCATENATE($F3079," ",$G3079),AllocFactorMatrix,(Y$4+1),FALSE)*$E3080</f>
        <v>0</v>
      </c>
      <c r="Z3079" s="25">
        <f t="shared" ca="1" si="1389"/>
        <v>0</v>
      </c>
      <c r="AA3079" s="25">
        <f ca="1">VLOOKUP(CONCATENATE($F3079," ",$G3079),AllocFactorMatrix,(AA$4+1),FALSE)*$E3080</f>
        <v>0</v>
      </c>
      <c r="AB3079" s="25">
        <f ca="1">VLOOKUP(CONCATENATE($F3079," ",$G3079),AllocFactorMatrix,(AB$4+1),FALSE)*$E3080</f>
        <v>0</v>
      </c>
      <c r="AC3079" s="25">
        <f ca="1">VLOOKUP(CONCATENATE($F3079," ",$G3079),AllocFactorMatrix,(AC$4+1),FALSE)*$E3080</f>
        <v>0</v>
      </c>
    </row>
    <row r="3080" spans="4:29" collapsed="1">
      <c r="D3080" s="58" t="s">
        <v>617</v>
      </c>
      <c r="E3080" s="22"/>
      <c r="F3080" s="61" t="s">
        <v>73</v>
      </c>
      <c r="G3080" s="20" t="str">
        <f>$G$15</f>
        <v>TOTAL</v>
      </c>
      <c r="H3080" s="24">
        <f t="shared" ca="1" si="1367"/>
        <v>0</v>
      </c>
      <c r="I3080" s="25">
        <f ca="1">VLOOKUP(CONCATENATE($F3080," ",$G3080),AllocFactorMatrix,(I$4+1),FALSE)*$E3080</f>
        <v>0</v>
      </c>
      <c r="J3080" s="25">
        <f ca="1">VLOOKUP(CONCATENATE($F3080," ",$G3080),AllocFactorMatrix,(J$4+1),FALSE)*$E3080</f>
        <v>0</v>
      </c>
      <c r="K3080" s="25">
        <f ca="1">VLOOKUP(CONCATENATE($F3080," ",$G3080),AllocFactorMatrix,(K$4+1),FALSE)*$E3080</f>
        <v>0</v>
      </c>
      <c r="L3080" s="25">
        <f ca="1">VLOOKUP(CONCATENATE($F3080," ",$G3080),AllocFactorMatrix,(L$4+1),FALSE)*$E3080</f>
        <v>0</v>
      </c>
      <c r="M3080" s="25">
        <f t="shared" ca="1" si="1388"/>
        <v>0</v>
      </c>
      <c r="N3080" s="25">
        <f ca="1">VLOOKUP(CONCATENATE($F3080," ",$G3080),AllocFactorMatrix,(N$4+1),FALSE)*$E3080</f>
        <v>0</v>
      </c>
      <c r="O3080" s="25">
        <f ca="1">VLOOKUP(CONCATENATE($F3080," ",$G3080),AllocFactorMatrix,(O$4+1),FALSE)*$E3080</f>
        <v>0</v>
      </c>
      <c r="P3080" s="25">
        <f ca="1">VLOOKUP(CONCATENATE($F3080," ",$G3080),AllocFactorMatrix,(P$4+1),FALSE)*$E3080</f>
        <v>0</v>
      </c>
      <c r="Q3080" s="25">
        <f ca="1">VLOOKUP(CONCATENATE($F3080," ",$G3080),AllocFactorMatrix,(Q$4+1),FALSE)*$E3080</f>
        <v>0</v>
      </c>
      <c r="R3080" s="25">
        <f t="shared" ca="1" si="1392"/>
        <v>0</v>
      </c>
      <c r="S3080" s="25">
        <f ca="1">VLOOKUP(CONCATENATE($F3080," ",$G3080),AllocFactorMatrix,(S$4+1),FALSE)*$E3080</f>
        <v>0</v>
      </c>
      <c r="T3080" s="25">
        <f ca="1">VLOOKUP(CONCATENATE($F3080," ",$G3080),AllocFactorMatrix,(T$4+1),FALSE)*$E3080</f>
        <v>0</v>
      </c>
      <c r="U3080" s="25">
        <f ca="1">VLOOKUP(CONCATENATE($F3080," ",$G3080),AllocFactorMatrix,(U$4+1),FALSE)*$E3080</f>
        <v>0</v>
      </c>
      <c r="V3080" s="25">
        <f ca="1">VLOOKUP(CONCATENATE($F3080," ",$G3080),AllocFactorMatrix,(V$4+1),FALSE)*$E3080</f>
        <v>0</v>
      </c>
      <c r="W3080" s="25">
        <f t="shared" ca="1" si="1393"/>
        <v>0</v>
      </c>
      <c r="X3080" s="25">
        <f ca="1">VLOOKUP(CONCATENATE($F3080," ",$G3080),AllocFactorMatrix,(X$4+1),FALSE)*$E3080</f>
        <v>0</v>
      </c>
      <c r="Y3080" s="25">
        <f ca="1">VLOOKUP(CONCATENATE($F3080," ",$G3080),AllocFactorMatrix,(Y$4+1),FALSE)*$E3080</f>
        <v>0</v>
      </c>
      <c r="Z3080" s="25">
        <f t="shared" ca="1" si="1389"/>
        <v>0</v>
      </c>
      <c r="AA3080" s="25">
        <f ca="1">VLOOKUP(CONCATENATE($F3080," ",$G3080),AllocFactorMatrix,(AA$4+1),FALSE)*$E3080</f>
        <v>0</v>
      </c>
      <c r="AB3080" s="25">
        <f ca="1">VLOOKUP(CONCATENATE($F3080," ",$G3080),AllocFactorMatrix,(AB$4+1),FALSE)*$E3080</f>
        <v>0</v>
      </c>
      <c r="AC3080" s="25">
        <f ca="1">VLOOKUP(CONCATENATE($F3080," ",$G3080),AllocFactorMatrix,(AC$4+1),FALSE)*$E3080</f>
        <v>0</v>
      </c>
    </row>
    <row r="3081" spans="4:29" hidden="1" outlineLevel="1">
      <c r="F3081" s="61" t="str">
        <f>F3088</f>
        <v>LABOR_M</v>
      </c>
      <c r="G3081" s="20" t="str">
        <f>$G$8</f>
        <v>PRODUCTION</v>
      </c>
      <c r="H3081" s="24">
        <f t="shared" ref="H3081:H3144" ca="1" si="1394">SUBTOTAL(9,I3081:AC3081)</f>
        <v>0</v>
      </c>
      <c r="I3081" s="25">
        <f ca="1">VLOOKUP(CONCATENATE($F3081," ",$G3081),AllocFactorMatrix,(I$4+1),FALSE)*$E3088</f>
        <v>0</v>
      </c>
      <c r="J3081" s="25">
        <f ca="1">VLOOKUP(CONCATENATE($F3081," ",$G3081),AllocFactorMatrix,(J$4+1),FALSE)*$E3088</f>
        <v>0</v>
      </c>
      <c r="K3081" s="25">
        <f ca="1">VLOOKUP(CONCATENATE($F3081," ",$G3081),AllocFactorMatrix,(K$4+1),FALSE)*$E3088</f>
        <v>0</v>
      </c>
      <c r="L3081" s="25">
        <f ca="1">VLOOKUP(CONCATENATE($F3081," ",$G3081),AllocFactorMatrix,(L$4+1),FALSE)*$E3088</f>
        <v>0</v>
      </c>
      <c r="M3081" s="25">
        <f t="shared" ref="M3081:M3088" ca="1" si="1395">SUBTOTAL(9,J3081:L3081)</f>
        <v>0</v>
      </c>
      <c r="N3081" s="25">
        <f ca="1">VLOOKUP(CONCATENATE($F3081," ",$G3081),AllocFactorMatrix,(N$4+1),FALSE)*$E3088</f>
        <v>0</v>
      </c>
      <c r="O3081" s="25">
        <f ca="1">VLOOKUP(CONCATENATE($F3081," ",$G3081),AllocFactorMatrix,(O$4+1),FALSE)*$E3088</f>
        <v>0</v>
      </c>
      <c r="P3081" s="25">
        <f ca="1">VLOOKUP(CONCATENATE($F3081," ",$G3081),AllocFactorMatrix,(P$4+1),FALSE)*$E3088</f>
        <v>0</v>
      </c>
      <c r="Q3081" s="25">
        <f ca="1">VLOOKUP(CONCATENATE($F3081," ",$G3081),AllocFactorMatrix,(Q$4+1),FALSE)*$E3088</f>
        <v>0</v>
      </c>
      <c r="R3081" s="25">
        <f ca="1">SUBTOTAL(9,N3081:Q3081)</f>
        <v>0</v>
      </c>
      <c r="S3081" s="25">
        <f ca="1">VLOOKUP(CONCATENATE($F3081," ",$G3081),AllocFactorMatrix,(S$4+1),FALSE)*$E3088</f>
        <v>0</v>
      </c>
      <c r="T3081" s="25">
        <f ca="1">VLOOKUP(CONCATENATE($F3081," ",$G3081),AllocFactorMatrix,(T$4+1),FALSE)*$E3088</f>
        <v>0</v>
      </c>
      <c r="U3081" s="25">
        <f ca="1">VLOOKUP(CONCATENATE($F3081," ",$G3081),AllocFactorMatrix,(U$4+1),FALSE)*$E3088</f>
        <v>0</v>
      </c>
      <c r="V3081" s="25">
        <f ca="1">VLOOKUP(CONCATENATE($F3081," ",$G3081),AllocFactorMatrix,(V$4+1),FALSE)*$E3088</f>
        <v>0</v>
      </c>
      <c r="W3081" s="25">
        <f ca="1">SUBTOTAL(9,S3081:V3081)</f>
        <v>0</v>
      </c>
      <c r="X3081" s="25">
        <f ca="1">VLOOKUP(CONCATENATE($F3081," ",$G3081),AllocFactorMatrix,(X$4+1),FALSE)*$E3088</f>
        <v>0</v>
      </c>
      <c r="Y3081" s="25">
        <f ca="1">VLOOKUP(CONCATENATE($F3081," ",$G3081),AllocFactorMatrix,(Y$4+1),FALSE)*$E3088</f>
        <v>0</v>
      </c>
      <c r="Z3081" s="25">
        <f t="shared" ref="Z3081:Z3088" ca="1" si="1396">SUBTOTAL(9,X3081:Y3081)</f>
        <v>0</v>
      </c>
      <c r="AA3081" s="25">
        <f ca="1">VLOOKUP(CONCATENATE($F3081," ",$G3081),AllocFactorMatrix,(AA$4+1),FALSE)*$E3088</f>
        <v>0</v>
      </c>
      <c r="AB3081" s="25">
        <f ca="1">VLOOKUP(CONCATENATE($F3081," ",$G3081),AllocFactorMatrix,(AB$4+1),FALSE)*$E3088</f>
        <v>0</v>
      </c>
      <c r="AC3081" s="25">
        <f ca="1">VLOOKUP(CONCATENATE($F3081," ",$G3081),AllocFactorMatrix,(AC$4+1),FALSE)*$E3088</f>
        <v>0</v>
      </c>
    </row>
    <row r="3082" spans="4:29" hidden="1" outlineLevel="1">
      <c r="F3082" s="61" t="str">
        <f>F3088</f>
        <v>LABOR_M</v>
      </c>
      <c r="G3082" s="20" t="str">
        <f>$G$9</f>
        <v>BULKTRAN</v>
      </c>
      <c r="H3082" s="24">
        <f t="shared" ca="1" si="1394"/>
        <v>0</v>
      </c>
      <c r="I3082" s="25">
        <f ca="1">VLOOKUP(CONCATENATE($F3082," ",$G3082),AllocFactorMatrix,(I$4+1),FALSE)*$E3088</f>
        <v>0</v>
      </c>
      <c r="J3082" s="25">
        <f ca="1">VLOOKUP(CONCATENATE($F3082," ",$G3082),AllocFactorMatrix,(J$4+1),FALSE)*$E3088</f>
        <v>0</v>
      </c>
      <c r="K3082" s="25">
        <f ca="1">VLOOKUP(CONCATENATE($F3082," ",$G3082),AllocFactorMatrix,(K$4+1),FALSE)*$E3088</f>
        <v>0</v>
      </c>
      <c r="L3082" s="25">
        <f ca="1">VLOOKUP(CONCATENATE($F3082," ",$G3082),AllocFactorMatrix,(L$4+1),FALSE)*$E3088</f>
        <v>0</v>
      </c>
      <c r="M3082" s="25">
        <f t="shared" ca="1" si="1395"/>
        <v>0</v>
      </c>
      <c r="N3082" s="25">
        <f ca="1">VLOOKUP(CONCATENATE($F3082," ",$G3082),AllocFactorMatrix,(N$4+1),FALSE)*$E3088</f>
        <v>0</v>
      </c>
      <c r="O3082" s="25">
        <f ca="1">VLOOKUP(CONCATENATE($F3082," ",$G3082),AllocFactorMatrix,(O$4+1),FALSE)*$E3088</f>
        <v>0</v>
      </c>
      <c r="P3082" s="25">
        <f ca="1">VLOOKUP(CONCATENATE($F3082," ",$G3082),AllocFactorMatrix,(P$4+1),FALSE)*$E3088</f>
        <v>0</v>
      </c>
      <c r="Q3082" s="25">
        <f ca="1">VLOOKUP(CONCATENATE($F3082," ",$G3082),AllocFactorMatrix,(Q$4+1),FALSE)*$E3088</f>
        <v>0</v>
      </c>
      <c r="R3082" s="25">
        <f t="shared" ref="R3082:R3088" ca="1" si="1397">SUBTOTAL(9,N3082:Q3082)</f>
        <v>0</v>
      </c>
      <c r="S3082" s="25">
        <f ca="1">VLOOKUP(CONCATENATE($F3082," ",$G3082),AllocFactorMatrix,(S$4+1),FALSE)*$E3088</f>
        <v>0</v>
      </c>
      <c r="T3082" s="25">
        <f ca="1">VLOOKUP(CONCATENATE($F3082," ",$G3082),AllocFactorMatrix,(T$4+1),FALSE)*$E3088</f>
        <v>0</v>
      </c>
      <c r="U3082" s="25">
        <f ca="1">VLOOKUP(CONCATENATE($F3082," ",$G3082),AllocFactorMatrix,(U$4+1),FALSE)*$E3088</f>
        <v>0</v>
      </c>
      <c r="V3082" s="25">
        <f ca="1">VLOOKUP(CONCATENATE($F3082," ",$G3082),AllocFactorMatrix,(V$4+1),FALSE)*$E3088</f>
        <v>0</v>
      </c>
      <c r="W3082" s="25">
        <f t="shared" ref="W3082:W3088" ca="1" si="1398">SUBTOTAL(9,S3082:V3082)</f>
        <v>0</v>
      </c>
      <c r="X3082" s="25">
        <f ca="1">VLOOKUP(CONCATENATE($F3082," ",$G3082),AllocFactorMatrix,(X$4+1),FALSE)*$E3088</f>
        <v>0</v>
      </c>
      <c r="Y3082" s="25">
        <f ca="1">VLOOKUP(CONCATENATE($F3082," ",$G3082),AllocFactorMatrix,(Y$4+1),FALSE)*$E3088</f>
        <v>0</v>
      </c>
      <c r="Z3082" s="25">
        <f t="shared" ca="1" si="1396"/>
        <v>0</v>
      </c>
      <c r="AA3082" s="25">
        <f ca="1">VLOOKUP(CONCATENATE($F3082," ",$G3082),AllocFactorMatrix,(AA$4+1),FALSE)*$E3088</f>
        <v>0</v>
      </c>
      <c r="AB3082" s="25">
        <f ca="1">VLOOKUP(CONCATENATE($F3082," ",$G3082),AllocFactorMatrix,(AB$4+1),FALSE)*$E3088</f>
        <v>0</v>
      </c>
      <c r="AC3082" s="25">
        <f ca="1">VLOOKUP(CONCATENATE($F3082," ",$G3082),AllocFactorMatrix,(AC$4+1),FALSE)*$E3088</f>
        <v>0</v>
      </c>
    </row>
    <row r="3083" spans="4:29" hidden="1" outlineLevel="1">
      <c r="F3083" s="61" t="str">
        <f>F3088</f>
        <v>LABOR_M</v>
      </c>
      <c r="G3083" s="20" t="str">
        <f>$G$10</f>
        <v>SUBTRAN</v>
      </c>
      <c r="H3083" s="24">
        <f t="shared" ca="1" si="1394"/>
        <v>0</v>
      </c>
      <c r="I3083" s="25">
        <f ca="1">VLOOKUP(CONCATENATE($F3083," ",$G3083),AllocFactorMatrix,(I$4+1),FALSE)*$E3088</f>
        <v>0</v>
      </c>
      <c r="J3083" s="25">
        <f ca="1">VLOOKUP(CONCATENATE($F3083," ",$G3083),AllocFactorMatrix,(J$4+1),FALSE)*$E3088</f>
        <v>0</v>
      </c>
      <c r="K3083" s="25">
        <f ca="1">VLOOKUP(CONCATENATE($F3083," ",$G3083),AllocFactorMatrix,(K$4+1),FALSE)*$E3088</f>
        <v>0</v>
      </c>
      <c r="L3083" s="25">
        <f ca="1">VLOOKUP(CONCATENATE($F3083," ",$G3083),AllocFactorMatrix,(L$4+1),FALSE)*$E3088</f>
        <v>0</v>
      </c>
      <c r="M3083" s="25">
        <f t="shared" ca="1" si="1395"/>
        <v>0</v>
      </c>
      <c r="N3083" s="25">
        <f ca="1">VLOOKUP(CONCATENATE($F3083," ",$G3083),AllocFactorMatrix,(N$4+1),FALSE)*$E3088</f>
        <v>0</v>
      </c>
      <c r="O3083" s="25">
        <f ca="1">VLOOKUP(CONCATENATE($F3083," ",$G3083),AllocFactorMatrix,(O$4+1),FALSE)*$E3088</f>
        <v>0</v>
      </c>
      <c r="P3083" s="25">
        <f ca="1">VLOOKUP(CONCATENATE($F3083," ",$G3083),AllocFactorMatrix,(P$4+1),FALSE)*$E3088</f>
        <v>0</v>
      </c>
      <c r="Q3083" s="25">
        <f ca="1">VLOOKUP(CONCATENATE($F3083," ",$G3083),AllocFactorMatrix,(Q$4+1),FALSE)*$E3088</f>
        <v>0</v>
      </c>
      <c r="R3083" s="25">
        <f t="shared" ca="1" si="1397"/>
        <v>0</v>
      </c>
      <c r="S3083" s="25">
        <f ca="1">VLOOKUP(CONCATENATE($F3083," ",$G3083),AllocFactorMatrix,(S$4+1),FALSE)*$E3088</f>
        <v>0</v>
      </c>
      <c r="T3083" s="25">
        <f ca="1">VLOOKUP(CONCATENATE($F3083," ",$G3083),AllocFactorMatrix,(T$4+1),FALSE)*$E3088</f>
        <v>0</v>
      </c>
      <c r="U3083" s="25">
        <f ca="1">VLOOKUP(CONCATENATE($F3083," ",$G3083),AllocFactorMatrix,(U$4+1),FALSE)*$E3088</f>
        <v>0</v>
      </c>
      <c r="V3083" s="25">
        <f ca="1">VLOOKUP(CONCATENATE($F3083," ",$G3083),AllocFactorMatrix,(V$4+1),FALSE)*$E3088</f>
        <v>0</v>
      </c>
      <c r="W3083" s="25">
        <f t="shared" ca="1" si="1398"/>
        <v>0</v>
      </c>
      <c r="X3083" s="25">
        <f ca="1">VLOOKUP(CONCATENATE($F3083," ",$G3083),AllocFactorMatrix,(X$4+1),FALSE)*$E3088</f>
        <v>0</v>
      </c>
      <c r="Y3083" s="25">
        <f ca="1">VLOOKUP(CONCATENATE($F3083," ",$G3083),AllocFactorMatrix,(Y$4+1),FALSE)*$E3088</f>
        <v>0</v>
      </c>
      <c r="Z3083" s="25">
        <f t="shared" ca="1" si="1396"/>
        <v>0</v>
      </c>
      <c r="AA3083" s="25">
        <f ca="1">VLOOKUP(CONCATENATE($F3083," ",$G3083),AllocFactorMatrix,(AA$4+1),FALSE)*$E3088</f>
        <v>0</v>
      </c>
      <c r="AB3083" s="25">
        <f ca="1">VLOOKUP(CONCATENATE($F3083," ",$G3083),AllocFactorMatrix,(AB$4+1),FALSE)*$E3088</f>
        <v>0</v>
      </c>
      <c r="AC3083" s="25">
        <f ca="1">VLOOKUP(CONCATENATE($F3083," ",$G3083),AllocFactorMatrix,(AC$4+1),FALSE)*$E3088</f>
        <v>0</v>
      </c>
    </row>
    <row r="3084" spans="4:29" hidden="1" outlineLevel="1">
      <c r="F3084" s="61" t="str">
        <f>F3088</f>
        <v>LABOR_M</v>
      </c>
      <c r="G3084" s="20" t="str">
        <f>$G$11</f>
        <v>DISTPRI</v>
      </c>
      <c r="H3084" s="24">
        <f t="shared" ca="1" si="1394"/>
        <v>0</v>
      </c>
      <c r="I3084" s="25">
        <f ca="1">VLOOKUP(CONCATENATE($F3084," ",$G3084),AllocFactorMatrix,(I$4+1),FALSE)*$E3088</f>
        <v>0</v>
      </c>
      <c r="J3084" s="25">
        <f ca="1">VLOOKUP(CONCATENATE($F3084," ",$G3084),AllocFactorMatrix,(J$4+1),FALSE)*$E3088</f>
        <v>0</v>
      </c>
      <c r="K3084" s="25">
        <f ca="1">VLOOKUP(CONCATENATE($F3084," ",$G3084),AllocFactorMatrix,(K$4+1),FALSE)*$E3088</f>
        <v>0</v>
      </c>
      <c r="L3084" s="25">
        <f ca="1">VLOOKUP(CONCATENATE($F3084," ",$G3084),AllocFactorMatrix,(L$4+1),FALSE)*$E3088</f>
        <v>0</v>
      </c>
      <c r="M3084" s="25">
        <f t="shared" ca="1" si="1395"/>
        <v>0</v>
      </c>
      <c r="N3084" s="25">
        <f ca="1">VLOOKUP(CONCATENATE($F3084," ",$G3084),AllocFactorMatrix,(N$4+1),FALSE)*$E3088</f>
        <v>0</v>
      </c>
      <c r="O3084" s="25">
        <f ca="1">VLOOKUP(CONCATENATE($F3084," ",$G3084),AllocFactorMatrix,(O$4+1),FALSE)*$E3088</f>
        <v>0</v>
      </c>
      <c r="P3084" s="25">
        <f ca="1">VLOOKUP(CONCATENATE($F3084," ",$G3084),AllocFactorMatrix,(P$4+1),FALSE)*$E3088</f>
        <v>0</v>
      </c>
      <c r="Q3084" s="25">
        <f ca="1">VLOOKUP(CONCATENATE($F3084," ",$G3084),AllocFactorMatrix,(Q$4+1),FALSE)*$E3088</f>
        <v>0</v>
      </c>
      <c r="R3084" s="25">
        <f t="shared" ca="1" si="1397"/>
        <v>0</v>
      </c>
      <c r="S3084" s="25">
        <f ca="1">VLOOKUP(CONCATENATE($F3084," ",$G3084),AllocFactorMatrix,(S$4+1),FALSE)*$E3088</f>
        <v>0</v>
      </c>
      <c r="T3084" s="25">
        <f ca="1">VLOOKUP(CONCATENATE($F3084," ",$G3084),AllocFactorMatrix,(T$4+1),FALSE)*$E3088</f>
        <v>0</v>
      </c>
      <c r="U3084" s="25">
        <f ca="1">VLOOKUP(CONCATENATE($F3084," ",$G3084),AllocFactorMatrix,(U$4+1),FALSE)*$E3088</f>
        <v>0</v>
      </c>
      <c r="V3084" s="25">
        <f ca="1">VLOOKUP(CONCATENATE($F3084," ",$G3084),AllocFactorMatrix,(V$4+1),FALSE)*$E3088</f>
        <v>0</v>
      </c>
      <c r="W3084" s="25">
        <f t="shared" ca="1" si="1398"/>
        <v>0</v>
      </c>
      <c r="X3084" s="25">
        <f ca="1">VLOOKUP(CONCATENATE($F3084," ",$G3084),AllocFactorMatrix,(X$4+1),FALSE)*$E3088</f>
        <v>0</v>
      </c>
      <c r="Y3084" s="25">
        <f ca="1">VLOOKUP(CONCATENATE($F3084," ",$G3084),AllocFactorMatrix,(Y$4+1),FALSE)*$E3088</f>
        <v>0</v>
      </c>
      <c r="Z3084" s="25">
        <f t="shared" ca="1" si="1396"/>
        <v>0</v>
      </c>
      <c r="AA3084" s="25">
        <f ca="1">VLOOKUP(CONCATENATE($F3084," ",$G3084),AllocFactorMatrix,(AA$4+1),FALSE)*$E3088</f>
        <v>0</v>
      </c>
      <c r="AB3084" s="25">
        <f ca="1">VLOOKUP(CONCATENATE($F3084," ",$G3084),AllocFactorMatrix,(AB$4+1),FALSE)*$E3088</f>
        <v>0</v>
      </c>
      <c r="AC3084" s="25">
        <f ca="1">VLOOKUP(CONCATENATE($F3084," ",$G3084),AllocFactorMatrix,(AC$4+1),FALSE)*$E3088</f>
        <v>0</v>
      </c>
    </row>
    <row r="3085" spans="4:29" hidden="1" outlineLevel="1">
      <c r="F3085" s="61" t="str">
        <f>F3088</f>
        <v>LABOR_M</v>
      </c>
      <c r="G3085" s="20" t="str">
        <f>$G$12</f>
        <v>DISTSEC</v>
      </c>
      <c r="H3085" s="24">
        <f t="shared" ca="1" si="1394"/>
        <v>0</v>
      </c>
      <c r="I3085" s="25">
        <f ca="1">VLOOKUP(CONCATENATE($F3085," ",$G3085),AllocFactorMatrix,(I$4+1),FALSE)*$E3088</f>
        <v>0</v>
      </c>
      <c r="J3085" s="25">
        <f ca="1">VLOOKUP(CONCATENATE($F3085," ",$G3085),AllocFactorMatrix,(J$4+1),FALSE)*$E3088</f>
        <v>0</v>
      </c>
      <c r="K3085" s="25">
        <f ca="1">VLOOKUP(CONCATENATE($F3085," ",$G3085),AllocFactorMatrix,(K$4+1),FALSE)*$E3088</f>
        <v>0</v>
      </c>
      <c r="L3085" s="25">
        <f ca="1">VLOOKUP(CONCATENATE($F3085," ",$G3085),AllocFactorMatrix,(L$4+1),FALSE)*$E3088</f>
        <v>0</v>
      </c>
      <c r="M3085" s="25">
        <f t="shared" ca="1" si="1395"/>
        <v>0</v>
      </c>
      <c r="N3085" s="25">
        <f ca="1">VLOOKUP(CONCATENATE($F3085," ",$G3085),AllocFactorMatrix,(N$4+1),FALSE)*$E3088</f>
        <v>0</v>
      </c>
      <c r="O3085" s="25">
        <f ca="1">VLOOKUP(CONCATENATE($F3085," ",$G3085),AllocFactorMatrix,(O$4+1),FALSE)*$E3088</f>
        <v>0</v>
      </c>
      <c r="P3085" s="25">
        <f ca="1">VLOOKUP(CONCATENATE($F3085," ",$G3085),AllocFactorMatrix,(P$4+1),FALSE)*$E3088</f>
        <v>0</v>
      </c>
      <c r="Q3085" s="25">
        <f ca="1">VLOOKUP(CONCATENATE($F3085," ",$G3085),AllocFactorMatrix,(Q$4+1),FALSE)*$E3088</f>
        <v>0</v>
      </c>
      <c r="R3085" s="25">
        <f t="shared" ca="1" si="1397"/>
        <v>0</v>
      </c>
      <c r="S3085" s="25">
        <f ca="1">VLOOKUP(CONCATENATE($F3085," ",$G3085),AllocFactorMatrix,(S$4+1),FALSE)*$E3088</f>
        <v>0</v>
      </c>
      <c r="T3085" s="25">
        <f ca="1">VLOOKUP(CONCATENATE($F3085," ",$G3085),AllocFactorMatrix,(T$4+1),FALSE)*$E3088</f>
        <v>0</v>
      </c>
      <c r="U3085" s="25">
        <f ca="1">VLOOKUP(CONCATENATE($F3085," ",$G3085),AllocFactorMatrix,(U$4+1),FALSE)*$E3088</f>
        <v>0</v>
      </c>
      <c r="V3085" s="25">
        <f ca="1">VLOOKUP(CONCATENATE($F3085," ",$G3085),AllocFactorMatrix,(V$4+1),FALSE)*$E3088</f>
        <v>0</v>
      </c>
      <c r="W3085" s="25">
        <f t="shared" ca="1" si="1398"/>
        <v>0</v>
      </c>
      <c r="X3085" s="25">
        <f ca="1">VLOOKUP(CONCATENATE($F3085," ",$G3085),AllocFactorMatrix,(X$4+1),FALSE)*$E3088</f>
        <v>0</v>
      </c>
      <c r="Y3085" s="25">
        <f ca="1">VLOOKUP(CONCATENATE($F3085," ",$G3085),AllocFactorMatrix,(Y$4+1),FALSE)*$E3088</f>
        <v>0</v>
      </c>
      <c r="Z3085" s="25">
        <f t="shared" ca="1" si="1396"/>
        <v>0</v>
      </c>
      <c r="AA3085" s="25">
        <f ca="1">VLOOKUP(CONCATENATE($F3085," ",$G3085),AllocFactorMatrix,(AA$4+1),FALSE)*$E3088</f>
        <v>0</v>
      </c>
      <c r="AB3085" s="25">
        <f ca="1">VLOOKUP(CONCATENATE($F3085," ",$G3085),AllocFactorMatrix,(AB$4+1),FALSE)*$E3088</f>
        <v>0</v>
      </c>
      <c r="AC3085" s="25">
        <f ca="1">VLOOKUP(CONCATENATE($F3085," ",$G3085),AllocFactorMatrix,(AC$4+1),FALSE)*$E3088</f>
        <v>0</v>
      </c>
    </row>
    <row r="3086" spans="4:29" hidden="1" outlineLevel="1">
      <c r="F3086" s="61" t="str">
        <f>F3088</f>
        <v>LABOR_M</v>
      </c>
      <c r="G3086" s="20" t="str">
        <f>$G$13</f>
        <v>ENERGY</v>
      </c>
      <c r="H3086" s="24">
        <f t="shared" ca="1" si="1394"/>
        <v>0</v>
      </c>
      <c r="I3086" s="25">
        <f ca="1">VLOOKUP(CONCATENATE($F3086," ",$G3086),AllocFactorMatrix,(I$4+1),FALSE)*$E3088</f>
        <v>0</v>
      </c>
      <c r="J3086" s="25">
        <f ca="1">VLOOKUP(CONCATENATE($F3086," ",$G3086),AllocFactorMatrix,(J$4+1),FALSE)*$E3088</f>
        <v>0</v>
      </c>
      <c r="K3086" s="25">
        <f ca="1">VLOOKUP(CONCATENATE($F3086," ",$G3086),AllocFactorMatrix,(K$4+1),FALSE)*$E3088</f>
        <v>0</v>
      </c>
      <c r="L3086" s="25">
        <f ca="1">VLOOKUP(CONCATENATE($F3086," ",$G3086),AllocFactorMatrix,(L$4+1),FALSE)*$E3088</f>
        <v>0</v>
      </c>
      <c r="M3086" s="25">
        <f t="shared" ca="1" si="1395"/>
        <v>0</v>
      </c>
      <c r="N3086" s="25">
        <f ca="1">VLOOKUP(CONCATENATE($F3086," ",$G3086),AllocFactorMatrix,(N$4+1),FALSE)*$E3088</f>
        <v>0</v>
      </c>
      <c r="O3086" s="25">
        <f ca="1">VLOOKUP(CONCATENATE($F3086," ",$G3086),AllocFactorMatrix,(O$4+1),FALSE)*$E3088</f>
        <v>0</v>
      </c>
      <c r="P3086" s="25">
        <f ca="1">VLOOKUP(CONCATENATE($F3086," ",$G3086),AllocFactorMatrix,(P$4+1),FALSE)*$E3088</f>
        <v>0</v>
      </c>
      <c r="Q3086" s="25">
        <f ca="1">VLOOKUP(CONCATENATE($F3086," ",$G3086),AllocFactorMatrix,(Q$4+1),FALSE)*$E3088</f>
        <v>0</v>
      </c>
      <c r="R3086" s="25">
        <f t="shared" ca="1" si="1397"/>
        <v>0</v>
      </c>
      <c r="S3086" s="25">
        <f ca="1">VLOOKUP(CONCATENATE($F3086," ",$G3086),AllocFactorMatrix,(S$4+1),FALSE)*$E3088</f>
        <v>0</v>
      </c>
      <c r="T3086" s="25">
        <f ca="1">VLOOKUP(CONCATENATE($F3086," ",$G3086),AllocFactorMatrix,(T$4+1),FALSE)*$E3088</f>
        <v>0</v>
      </c>
      <c r="U3086" s="25">
        <f ca="1">VLOOKUP(CONCATENATE($F3086," ",$G3086),AllocFactorMatrix,(U$4+1),FALSE)*$E3088</f>
        <v>0</v>
      </c>
      <c r="V3086" s="25">
        <f ca="1">VLOOKUP(CONCATENATE($F3086," ",$G3086),AllocFactorMatrix,(V$4+1),FALSE)*$E3088</f>
        <v>0</v>
      </c>
      <c r="W3086" s="25">
        <f t="shared" ca="1" si="1398"/>
        <v>0</v>
      </c>
      <c r="X3086" s="25">
        <f ca="1">VLOOKUP(CONCATENATE($F3086," ",$G3086),AllocFactorMatrix,(X$4+1),FALSE)*$E3088</f>
        <v>0</v>
      </c>
      <c r="Y3086" s="25">
        <f ca="1">VLOOKUP(CONCATENATE($F3086," ",$G3086),AllocFactorMatrix,(Y$4+1),FALSE)*$E3088</f>
        <v>0</v>
      </c>
      <c r="Z3086" s="25">
        <f t="shared" ca="1" si="1396"/>
        <v>0</v>
      </c>
      <c r="AA3086" s="25">
        <f ca="1">VLOOKUP(CONCATENATE($F3086," ",$G3086),AllocFactorMatrix,(AA$4+1),FALSE)*$E3088</f>
        <v>0</v>
      </c>
      <c r="AB3086" s="25">
        <f ca="1">VLOOKUP(CONCATENATE($F3086," ",$G3086),AllocFactorMatrix,(AB$4+1),FALSE)*$E3088</f>
        <v>0</v>
      </c>
      <c r="AC3086" s="25">
        <f ca="1">VLOOKUP(CONCATENATE($F3086," ",$G3086),AllocFactorMatrix,(AC$4+1),FALSE)*$E3088</f>
        <v>0</v>
      </c>
    </row>
    <row r="3087" spans="4:29" hidden="1" outlineLevel="1">
      <c r="F3087" s="61" t="str">
        <f>F3088</f>
        <v>LABOR_M</v>
      </c>
      <c r="G3087" s="20" t="str">
        <f>$G$14</f>
        <v>CUSTOMER</v>
      </c>
      <c r="H3087" s="24">
        <f t="shared" ca="1" si="1394"/>
        <v>0</v>
      </c>
      <c r="I3087" s="25">
        <f ca="1">VLOOKUP(CONCATENATE($F3087," ",$G3087),AllocFactorMatrix,(I$4+1),FALSE)*$E3088</f>
        <v>0</v>
      </c>
      <c r="J3087" s="25">
        <f ca="1">VLOOKUP(CONCATENATE($F3087," ",$G3087),AllocFactorMatrix,(J$4+1),FALSE)*$E3088</f>
        <v>0</v>
      </c>
      <c r="K3087" s="25">
        <f ca="1">VLOOKUP(CONCATENATE($F3087," ",$G3087),AllocFactorMatrix,(K$4+1),FALSE)*$E3088</f>
        <v>0</v>
      </c>
      <c r="L3087" s="25">
        <f ca="1">VLOOKUP(CONCATENATE($F3087," ",$G3087),AllocFactorMatrix,(L$4+1),FALSE)*$E3088</f>
        <v>0</v>
      </c>
      <c r="M3087" s="25">
        <f t="shared" ca="1" si="1395"/>
        <v>0</v>
      </c>
      <c r="N3087" s="25">
        <f ca="1">VLOOKUP(CONCATENATE($F3087," ",$G3087),AllocFactorMatrix,(N$4+1),FALSE)*$E3088</f>
        <v>0</v>
      </c>
      <c r="O3087" s="25">
        <f ca="1">VLOOKUP(CONCATENATE($F3087," ",$G3087),AllocFactorMatrix,(O$4+1),FALSE)*$E3088</f>
        <v>0</v>
      </c>
      <c r="P3087" s="25">
        <f ca="1">VLOOKUP(CONCATENATE($F3087," ",$G3087),AllocFactorMatrix,(P$4+1),FALSE)*$E3088</f>
        <v>0</v>
      </c>
      <c r="Q3087" s="25">
        <f ca="1">VLOOKUP(CONCATENATE($F3087," ",$G3087),AllocFactorMatrix,(Q$4+1),FALSE)*$E3088</f>
        <v>0</v>
      </c>
      <c r="R3087" s="25">
        <f t="shared" ca="1" si="1397"/>
        <v>0</v>
      </c>
      <c r="S3087" s="25">
        <f ca="1">VLOOKUP(CONCATENATE($F3087," ",$G3087),AllocFactorMatrix,(S$4+1),FALSE)*$E3088</f>
        <v>0</v>
      </c>
      <c r="T3087" s="25">
        <f ca="1">VLOOKUP(CONCATENATE($F3087," ",$G3087),AllocFactorMatrix,(T$4+1),FALSE)*$E3088</f>
        <v>0</v>
      </c>
      <c r="U3087" s="25">
        <f ca="1">VLOOKUP(CONCATENATE($F3087," ",$G3087),AllocFactorMatrix,(U$4+1),FALSE)*$E3088</f>
        <v>0</v>
      </c>
      <c r="V3087" s="25">
        <f ca="1">VLOOKUP(CONCATENATE($F3087," ",$G3087),AllocFactorMatrix,(V$4+1),FALSE)*$E3088</f>
        <v>0</v>
      </c>
      <c r="W3087" s="25">
        <f t="shared" ca="1" si="1398"/>
        <v>0</v>
      </c>
      <c r="X3087" s="25">
        <f ca="1">VLOOKUP(CONCATENATE($F3087," ",$G3087),AllocFactorMatrix,(X$4+1),FALSE)*$E3088</f>
        <v>0</v>
      </c>
      <c r="Y3087" s="25">
        <f ca="1">VLOOKUP(CONCATENATE($F3087," ",$G3087),AllocFactorMatrix,(Y$4+1),FALSE)*$E3088</f>
        <v>0</v>
      </c>
      <c r="Z3087" s="25">
        <f t="shared" ca="1" si="1396"/>
        <v>0</v>
      </c>
      <c r="AA3087" s="25">
        <f ca="1">VLOOKUP(CONCATENATE($F3087," ",$G3087),AllocFactorMatrix,(AA$4+1),FALSE)*$E3088</f>
        <v>0</v>
      </c>
      <c r="AB3087" s="25">
        <f ca="1">VLOOKUP(CONCATENATE($F3087," ",$G3087),AllocFactorMatrix,(AB$4+1),FALSE)*$E3088</f>
        <v>0</v>
      </c>
      <c r="AC3087" s="25">
        <f ca="1">VLOOKUP(CONCATENATE($F3087," ",$G3087),AllocFactorMatrix,(AC$4+1),FALSE)*$E3088</f>
        <v>0</v>
      </c>
    </row>
    <row r="3088" spans="4:29" collapsed="1">
      <c r="D3088" s="20" t="s">
        <v>272</v>
      </c>
      <c r="E3088" s="22"/>
      <c r="F3088" s="61" t="s">
        <v>69</v>
      </c>
      <c r="G3088" s="20" t="str">
        <f>$G$15</f>
        <v>TOTAL</v>
      </c>
      <c r="H3088" s="24">
        <f t="shared" ca="1" si="1394"/>
        <v>0</v>
      </c>
      <c r="I3088" s="25">
        <f ca="1">VLOOKUP(CONCATENATE($F3088," ",$G3088),AllocFactorMatrix,(I$4+1),FALSE)*$E3088</f>
        <v>0</v>
      </c>
      <c r="J3088" s="25">
        <f ca="1">VLOOKUP(CONCATENATE($F3088," ",$G3088),AllocFactorMatrix,(J$4+1),FALSE)*$E3088</f>
        <v>0</v>
      </c>
      <c r="K3088" s="25">
        <f ca="1">VLOOKUP(CONCATENATE($F3088," ",$G3088),AllocFactorMatrix,(K$4+1),FALSE)*$E3088</f>
        <v>0</v>
      </c>
      <c r="L3088" s="25">
        <f ca="1">VLOOKUP(CONCATENATE($F3088," ",$G3088),AllocFactorMatrix,(L$4+1),FALSE)*$E3088</f>
        <v>0</v>
      </c>
      <c r="M3088" s="25">
        <f t="shared" ca="1" si="1395"/>
        <v>0</v>
      </c>
      <c r="N3088" s="25">
        <f ca="1">VLOOKUP(CONCATENATE($F3088," ",$G3088),AllocFactorMatrix,(N$4+1),FALSE)*$E3088</f>
        <v>0</v>
      </c>
      <c r="O3088" s="25">
        <f ca="1">VLOOKUP(CONCATENATE($F3088," ",$G3088),AllocFactorMatrix,(O$4+1),FALSE)*$E3088</f>
        <v>0</v>
      </c>
      <c r="P3088" s="25">
        <f ca="1">VLOOKUP(CONCATENATE($F3088," ",$G3088),AllocFactorMatrix,(P$4+1),FALSE)*$E3088</f>
        <v>0</v>
      </c>
      <c r="Q3088" s="25">
        <f ca="1">VLOOKUP(CONCATENATE($F3088," ",$G3088),AllocFactorMatrix,(Q$4+1),FALSE)*$E3088</f>
        <v>0</v>
      </c>
      <c r="R3088" s="25">
        <f t="shared" ca="1" si="1397"/>
        <v>0</v>
      </c>
      <c r="S3088" s="25">
        <f ca="1">VLOOKUP(CONCATENATE($F3088," ",$G3088),AllocFactorMatrix,(S$4+1),FALSE)*$E3088</f>
        <v>0</v>
      </c>
      <c r="T3088" s="25">
        <f ca="1">VLOOKUP(CONCATENATE($F3088," ",$G3088),AllocFactorMatrix,(T$4+1),FALSE)*$E3088</f>
        <v>0</v>
      </c>
      <c r="U3088" s="25">
        <f ca="1">VLOOKUP(CONCATENATE($F3088," ",$G3088),AllocFactorMatrix,(U$4+1),FALSE)*$E3088</f>
        <v>0</v>
      </c>
      <c r="V3088" s="25">
        <f ca="1">VLOOKUP(CONCATENATE($F3088," ",$G3088),AllocFactorMatrix,(V$4+1),FALSE)*$E3088</f>
        <v>0</v>
      </c>
      <c r="W3088" s="25">
        <f t="shared" ca="1" si="1398"/>
        <v>0</v>
      </c>
      <c r="X3088" s="25">
        <f ca="1">VLOOKUP(CONCATENATE($F3088," ",$G3088),AllocFactorMatrix,(X$4+1),FALSE)*$E3088</f>
        <v>0</v>
      </c>
      <c r="Y3088" s="25">
        <f ca="1">VLOOKUP(CONCATENATE($F3088," ",$G3088),AllocFactorMatrix,(Y$4+1),FALSE)*$E3088</f>
        <v>0</v>
      </c>
      <c r="Z3088" s="25">
        <f t="shared" ca="1" si="1396"/>
        <v>0</v>
      </c>
      <c r="AA3088" s="25">
        <f ca="1">VLOOKUP(CONCATENATE($F3088," ",$G3088),AllocFactorMatrix,(AA$4+1),FALSE)*$E3088</f>
        <v>0</v>
      </c>
      <c r="AB3088" s="25">
        <f ca="1">VLOOKUP(CONCATENATE($F3088," ",$G3088),AllocFactorMatrix,(AB$4+1),FALSE)*$E3088</f>
        <v>0</v>
      </c>
      <c r="AC3088" s="25">
        <f ca="1">VLOOKUP(CONCATENATE($F3088," ",$G3088),AllocFactorMatrix,(AC$4+1),FALSE)*$E3088</f>
        <v>0</v>
      </c>
    </row>
    <row r="3089" spans="4:29" hidden="1" outlineLevel="1">
      <c r="F3089" s="61" t="str">
        <f>F3096</f>
        <v>LABOR_M</v>
      </c>
      <c r="G3089" s="20" t="str">
        <f>$G$8</f>
        <v>PRODUCTION</v>
      </c>
      <c r="H3089" s="24">
        <f t="shared" ca="1" si="1394"/>
        <v>0</v>
      </c>
      <c r="I3089" s="25">
        <f ca="1">VLOOKUP(CONCATENATE($F3089," ",$G3089),AllocFactorMatrix,(I$4+1),FALSE)*$E3096</f>
        <v>0</v>
      </c>
      <c r="J3089" s="25">
        <f ca="1">VLOOKUP(CONCATENATE($F3089," ",$G3089),AllocFactorMatrix,(J$4+1),FALSE)*$E3096</f>
        <v>0</v>
      </c>
      <c r="K3089" s="25">
        <f ca="1">VLOOKUP(CONCATENATE($F3089," ",$G3089),AllocFactorMatrix,(K$4+1),FALSE)*$E3096</f>
        <v>0</v>
      </c>
      <c r="L3089" s="25">
        <f ca="1">VLOOKUP(CONCATENATE($F3089," ",$G3089),AllocFactorMatrix,(L$4+1),FALSE)*$E3096</f>
        <v>0</v>
      </c>
      <c r="M3089" s="25">
        <f t="shared" ref="M3089:M3096" ca="1" si="1399">SUBTOTAL(9,J3089:L3089)</f>
        <v>0</v>
      </c>
      <c r="N3089" s="25">
        <f ca="1">VLOOKUP(CONCATENATE($F3089," ",$G3089),AllocFactorMatrix,(N$4+1),FALSE)*$E3096</f>
        <v>0</v>
      </c>
      <c r="O3089" s="25">
        <f ca="1">VLOOKUP(CONCATENATE($F3089," ",$G3089),AllocFactorMatrix,(O$4+1),FALSE)*$E3096</f>
        <v>0</v>
      </c>
      <c r="P3089" s="25">
        <f ca="1">VLOOKUP(CONCATENATE($F3089," ",$G3089),AllocFactorMatrix,(P$4+1),FALSE)*$E3096</f>
        <v>0</v>
      </c>
      <c r="Q3089" s="25">
        <f ca="1">VLOOKUP(CONCATENATE($F3089," ",$G3089),AllocFactorMatrix,(Q$4+1),FALSE)*$E3096</f>
        <v>0</v>
      </c>
      <c r="R3089" s="25">
        <f ca="1">SUBTOTAL(9,N3089:Q3089)</f>
        <v>0</v>
      </c>
      <c r="S3089" s="25">
        <f ca="1">VLOOKUP(CONCATENATE($F3089," ",$G3089),AllocFactorMatrix,(S$4+1),FALSE)*$E3096</f>
        <v>0</v>
      </c>
      <c r="T3089" s="25">
        <f ca="1">VLOOKUP(CONCATENATE($F3089," ",$G3089),AllocFactorMatrix,(T$4+1),FALSE)*$E3096</f>
        <v>0</v>
      </c>
      <c r="U3089" s="25">
        <f ca="1">VLOOKUP(CONCATENATE($F3089," ",$G3089),AllocFactorMatrix,(U$4+1),FALSE)*$E3096</f>
        <v>0</v>
      </c>
      <c r="V3089" s="25">
        <f ca="1">VLOOKUP(CONCATENATE($F3089," ",$G3089),AllocFactorMatrix,(V$4+1),FALSE)*$E3096</f>
        <v>0</v>
      </c>
      <c r="W3089" s="25">
        <f ca="1">SUBTOTAL(9,S3089:V3089)</f>
        <v>0</v>
      </c>
      <c r="X3089" s="25">
        <f ca="1">VLOOKUP(CONCATENATE($F3089," ",$G3089),AllocFactorMatrix,(X$4+1),FALSE)*$E3096</f>
        <v>0</v>
      </c>
      <c r="Y3089" s="25">
        <f ca="1">VLOOKUP(CONCATENATE($F3089," ",$G3089),AllocFactorMatrix,(Y$4+1),FALSE)*$E3096</f>
        <v>0</v>
      </c>
      <c r="Z3089" s="25">
        <f t="shared" ref="Z3089:Z3096" ca="1" si="1400">SUBTOTAL(9,X3089:Y3089)</f>
        <v>0</v>
      </c>
      <c r="AA3089" s="25">
        <f ca="1">VLOOKUP(CONCATENATE($F3089," ",$G3089),AllocFactorMatrix,(AA$4+1),FALSE)*$E3096</f>
        <v>0</v>
      </c>
      <c r="AB3089" s="25">
        <f ca="1">VLOOKUP(CONCATENATE($F3089," ",$G3089),AllocFactorMatrix,(AB$4+1),FALSE)*$E3096</f>
        <v>0</v>
      </c>
      <c r="AC3089" s="25">
        <f ca="1">VLOOKUP(CONCATENATE($F3089," ",$G3089),AllocFactorMatrix,(AC$4+1),FALSE)*$E3096</f>
        <v>0</v>
      </c>
    </row>
    <row r="3090" spans="4:29" hidden="1" outlineLevel="1">
      <c r="F3090" s="61" t="str">
        <f>F3096</f>
        <v>LABOR_M</v>
      </c>
      <c r="G3090" s="20" t="str">
        <f>$G$9</f>
        <v>BULKTRAN</v>
      </c>
      <c r="H3090" s="24">
        <f t="shared" ca="1" si="1394"/>
        <v>0</v>
      </c>
      <c r="I3090" s="25">
        <f ca="1">VLOOKUP(CONCATENATE($F3090," ",$G3090),AllocFactorMatrix,(I$4+1),FALSE)*$E3096</f>
        <v>0</v>
      </c>
      <c r="J3090" s="25">
        <f ca="1">VLOOKUP(CONCATENATE($F3090," ",$G3090),AllocFactorMatrix,(J$4+1),FALSE)*$E3096</f>
        <v>0</v>
      </c>
      <c r="K3090" s="25">
        <f ca="1">VLOOKUP(CONCATENATE($F3090," ",$G3090),AllocFactorMatrix,(K$4+1),FALSE)*$E3096</f>
        <v>0</v>
      </c>
      <c r="L3090" s="25">
        <f ca="1">VLOOKUP(CONCATENATE($F3090," ",$G3090),AllocFactorMatrix,(L$4+1),FALSE)*$E3096</f>
        <v>0</v>
      </c>
      <c r="M3090" s="25">
        <f t="shared" ca="1" si="1399"/>
        <v>0</v>
      </c>
      <c r="N3090" s="25">
        <f ca="1">VLOOKUP(CONCATENATE($F3090," ",$G3090),AllocFactorMatrix,(N$4+1),FALSE)*$E3096</f>
        <v>0</v>
      </c>
      <c r="O3090" s="25">
        <f ca="1">VLOOKUP(CONCATENATE($F3090," ",$G3090),AllocFactorMatrix,(O$4+1),FALSE)*$E3096</f>
        <v>0</v>
      </c>
      <c r="P3090" s="25">
        <f ca="1">VLOOKUP(CONCATENATE($F3090," ",$G3090),AllocFactorMatrix,(P$4+1),FALSE)*$E3096</f>
        <v>0</v>
      </c>
      <c r="Q3090" s="25">
        <f ca="1">VLOOKUP(CONCATENATE($F3090," ",$G3090),AllocFactorMatrix,(Q$4+1),FALSE)*$E3096</f>
        <v>0</v>
      </c>
      <c r="R3090" s="25">
        <f t="shared" ref="R3090:R3096" ca="1" si="1401">SUBTOTAL(9,N3090:Q3090)</f>
        <v>0</v>
      </c>
      <c r="S3090" s="25">
        <f ca="1">VLOOKUP(CONCATENATE($F3090," ",$G3090),AllocFactorMatrix,(S$4+1),FALSE)*$E3096</f>
        <v>0</v>
      </c>
      <c r="T3090" s="25">
        <f ca="1">VLOOKUP(CONCATENATE($F3090," ",$G3090),AllocFactorMatrix,(T$4+1),FALSE)*$E3096</f>
        <v>0</v>
      </c>
      <c r="U3090" s="25">
        <f ca="1">VLOOKUP(CONCATENATE($F3090," ",$G3090),AllocFactorMatrix,(U$4+1),FALSE)*$E3096</f>
        <v>0</v>
      </c>
      <c r="V3090" s="25">
        <f ca="1">VLOOKUP(CONCATENATE($F3090," ",$G3090),AllocFactorMatrix,(V$4+1),FALSE)*$E3096</f>
        <v>0</v>
      </c>
      <c r="W3090" s="25">
        <f t="shared" ref="W3090:W3096" ca="1" si="1402">SUBTOTAL(9,S3090:V3090)</f>
        <v>0</v>
      </c>
      <c r="X3090" s="25">
        <f ca="1">VLOOKUP(CONCATENATE($F3090," ",$G3090),AllocFactorMatrix,(X$4+1),FALSE)*$E3096</f>
        <v>0</v>
      </c>
      <c r="Y3090" s="25">
        <f ca="1">VLOOKUP(CONCATENATE($F3090," ",$G3090),AllocFactorMatrix,(Y$4+1),FALSE)*$E3096</f>
        <v>0</v>
      </c>
      <c r="Z3090" s="25">
        <f t="shared" ca="1" si="1400"/>
        <v>0</v>
      </c>
      <c r="AA3090" s="25">
        <f ca="1">VLOOKUP(CONCATENATE($F3090," ",$G3090),AllocFactorMatrix,(AA$4+1),FALSE)*$E3096</f>
        <v>0</v>
      </c>
      <c r="AB3090" s="25">
        <f ca="1">VLOOKUP(CONCATENATE($F3090," ",$G3090),AllocFactorMatrix,(AB$4+1),FALSE)*$E3096</f>
        <v>0</v>
      </c>
      <c r="AC3090" s="25">
        <f ca="1">VLOOKUP(CONCATENATE($F3090," ",$G3090),AllocFactorMatrix,(AC$4+1),FALSE)*$E3096</f>
        <v>0</v>
      </c>
    </row>
    <row r="3091" spans="4:29" hidden="1" outlineLevel="1">
      <c r="F3091" s="61" t="str">
        <f>F3096</f>
        <v>LABOR_M</v>
      </c>
      <c r="G3091" s="20" t="str">
        <f>$G$10</f>
        <v>SUBTRAN</v>
      </c>
      <c r="H3091" s="24">
        <f t="shared" ca="1" si="1394"/>
        <v>0</v>
      </c>
      <c r="I3091" s="25">
        <f ca="1">VLOOKUP(CONCATENATE($F3091," ",$G3091),AllocFactorMatrix,(I$4+1),FALSE)*$E3096</f>
        <v>0</v>
      </c>
      <c r="J3091" s="25">
        <f ca="1">VLOOKUP(CONCATENATE($F3091," ",$G3091),AllocFactorMatrix,(J$4+1),FALSE)*$E3096</f>
        <v>0</v>
      </c>
      <c r="K3091" s="25">
        <f ca="1">VLOOKUP(CONCATENATE($F3091," ",$G3091),AllocFactorMatrix,(K$4+1),FALSE)*$E3096</f>
        <v>0</v>
      </c>
      <c r="L3091" s="25">
        <f ca="1">VLOOKUP(CONCATENATE($F3091," ",$G3091),AllocFactorMatrix,(L$4+1),FALSE)*$E3096</f>
        <v>0</v>
      </c>
      <c r="M3091" s="25">
        <f t="shared" ca="1" si="1399"/>
        <v>0</v>
      </c>
      <c r="N3091" s="25">
        <f ca="1">VLOOKUP(CONCATENATE($F3091," ",$G3091),AllocFactorMatrix,(N$4+1),FALSE)*$E3096</f>
        <v>0</v>
      </c>
      <c r="O3091" s="25">
        <f ca="1">VLOOKUP(CONCATENATE($F3091," ",$G3091),AllocFactorMatrix,(O$4+1),FALSE)*$E3096</f>
        <v>0</v>
      </c>
      <c r="P3091" s="25">
        <f ca="1">VLOOKUP(CONCATENATE($F3091," ",$G3091),AllocFactorMatrix,(P$4+1),FALSE)*$E3096</f>
        <v>0</v>
      </c>
      <c r="Q3091" s="25">
        <f ca="1">VLOOKUP(CONCATENATE($F3091," ",$G3091),AllocFactorMatrix,(Q$4+1),FALSE)*$E3096</f>
        <v>0</v>
      </c>
      <c r="R3091" s="25">
        <f t="shared" ca="1" si="1401"/>
        <v>0</v>
      </c>
      <c r="S3091" s="25">
        <f ca="1">VLOOKUP(CONCATENATE($F3091," ",$G3091),AllocFactorMatrix,(S$4+1),FALSE)*$E3096</f>
        <v>0</v>
      </c>
      <c r="T3091" s="25">
        <f ca="1">VLOOKUP(CONCATENATE($F3091," ",$G3091),AllocFactorMatrix,(T$4+1),FALSE)*$E3096</f>
        <v>0</v>
      </c>
      <c r="U3091" s="25">
        <f ca="1">VLOOKUP(CONCATENATE($F3091," ",$G3091),AllocFactorMatrix,(U$4+1),FALSE)*$E3096</f>
        <v>0</v>
      </c>
      <c r="V3091" s="25">
        <f ca="1">VLOOKUP(CONCATENATE($F3091," ",$G3091),AllocFactorMatrix,(V$4+1),FALSE)*$E3096</f>
        <v>0</v>
      </c>
      <c r="W3091" s="25">
        <f t="shared" ca="1" si="1402"/>
        <v>0</v>
      </c>
      <c r="X3091" s="25">
        <f ca="1">VLOOKUP(CONCATENATE($F3091," ",$G3091),AllocFactorMatrix,(X$4+1),FALSE)*$E3096</f>
        <v>0</v>
      </c>
      <c r="Y3091" s="25">
        <f ca="1">VLOOKUP(CONCATENATE($F3091," ",$G3091),AllocFactorMatrix,(Y$4+1),FALSE)*$E3096</f>
        <v>0</v>
      </c>
      <c r="Z3091" s="25">
        <f t="shared" ca="1" si="1400"/>
        <v>0</v>
      </c>
      <c r="AA3091" s="25">
        <f ca="1">VLOOKUP(CONCATENATE($F3091," ",$G3091),AllocFactorMatrix,(AA$4+1),FALSE)*$E3096</f>
        <v>0</v>
      </c>
      <c r="AB3091" s="25">
        <f ca="1">VLOOKUP(CONCATENATE($F3091," ",$G3091),AllocFactorMatrix,(AB$4+1),FALSE)*$E3096</f>
        <v>0</v>
      </c>
      <c r="AC3091" s="25">
        <f ca="1">VLOOKUP(CONCATENATE($F3091," ",$G3091),AllocFactorMatrix,(AC$4+1),FALSE)*$E3096</f>
        <v>0</v>
      </c>
    </row>
    <row r="3092" spans="4:29" hidden="1" outlineLevel="1">
      <c r="F3092" s="61" t="str">
        <f>F3096</f>
        <v>LABOR_M</v>
      </c>
      <c r="G3092" s="20" t="str">
        <f>$G$11</f>
        <v>DISTPRI</v>
      </c>
      <c r="H3092" s="24">
        <f t="shared" ca="1" si="1394"/>
        <v>0</v>
      </c>
      <c r="I3092" s="25">
        <f ca="1">VLOOKUP(CONCATENATE($F3092," ",$G3092),AllocFactorMatrix,(I$4+1),FALSE)*$E3096</f>
        <v>0</v>
      </c>
      <c r="J3092" s="25">
        <f ca="1">VLOOKUP(CONCATENATE($F3092," ",$G3092),AllocFactorMatrix,(J$4+1),FALSE)*$E3096</f>
        <v>0</v>
      </c>
      <c r="K3092" s="25">
        <f ca="1">VLOOKUP(CONCATENATE($F3092," ",$G3092),AllocFactorMatrix,(K$4+1),FALSE)*$E3096</f>
        <v>0</v>
      </c>
      <c r="L3092" s="25">
        <f ca="1">VLOOKUP(CONCATENATE($F3092," ",$G3092),AllocFactorMatrix,(L$4+1),FALSE)*$E3096</f>
        <v>0</v>
      </c>
      <c r="M3092" s="25">
        <f t="shared" ca="1" si="1399"/>
        <v>0</v>
      </c>
      <c r="N3092" s="25">
        <f ca="1">VLOOKUP(CONCATENATE($F3092," ",$G3092),AllocFactorMatrix,(N$4+1),FALSE)*$E3096</f>
        <v>0</v>
      </c>
      <c r="O3092" s="25">
        <f ca="1">VLOOKUP(CONCATENATE($F3092," ",$G3092),AllocFactorMatrix,(O$4+1),FALSE)*$E3096</f>
        <v>0</v>
      </c>
      <c r="P3092" s="25">
        <f ca="1">VLOOKUP(CONCATENATE($F3092," ",$G3092),AllocFactorMatrix,(P$4+1),FALSE)*$E3096</f>
        <v>0</v>
      </c>
      <c r="Q3092" s="25">
        <f ca="1">VLOOKUP(CONCATENATE($F3092," ",$G3092),AllocFactorMatrix,(Q$4+1),FALSE)*$E3096</f>
        <v>0</v>
      </c>
      <c r="R3092" s="25">
        <f t="shared" ca="1" si="1401"/>
        <v>0</v>
      </c>
      <c r="S3092" s="25">
        <f ca="1">VLOOKUP(CONCATENATE($F3092," ",$G3092),AllocFactorMatrix,(S$4+1),FALSE)*$E3096</f>
        <v>0</v>
      </c>
      <c r="T3092" s="25">
        <f ca="1">VLOOKUP(CONCATENATE($F3092," ",$G3092),AllocFactorMatrix,(T$4+1),FALSE)*$E3096</f>
        <v>0</v>
      </c>
      <c r="U3092" s="25">
        <f ca="1">VLOOKUP(CONCATENATE($F3092," ",$G3092),AllocFactorMatrix,(U$4+1),FALSE)*$E3096</f>
        <v>0</v>
      </c>
      <c r="V3092" s="25">
        <f ca="1">VLOOKUP(CONCATENATE($F3092," ",$G3092),AllocFactorMatrix,(V$4+1),FALSE)*$E3096</f>
        <v>0</v>
      </c>
      <c r="W3092" s="25">
        <f t="shared" ca="1" si="1402"/>
        <v>0</v>
      </c>
      <c r="X3092" s="25">
        <f ca="1">VLOOKUP(CONCATENATE($F3092," ",$G3092),AllocFactorMatrix,(X$4+1),FALSE)*$E3096</f>
        <v>0</v>
      </c>
      <c r="Y3092" s="25">
        <f ca="1">VLOOKUP(CONCATENATE($F3092," ",$G3092),AllocFactorMatrix,(Y$4+1),FALSE)*$E3096</f>
        <v>0</v>
      </c>
      <c r="Z3092" s="25">
        <f t="shared" ca="1" si="1400"/>
        <v>0</v>
      </c>
      <c r="AA3092" s="25">
        <f ca="1">VLOOKUP(CONCATENATE($F3092," ",$G3092),AllocFactorMatrix,(AA$4+1),FALSE)*$E3096</f>
        <v>0</v>
      </c>
      <c r="AB3092" s="25">
        <f ca="1">VLOOKUP(CONCATENATE($F3092," ",$G3092),AllocFactorMatrix,(AB$4+1),FALSE)*$E3096</f>
        <v>0</v>
      </c>
      <c r="AC3092" s="25">
        <f ca="1">VLOOKUP(CONCATENATE($F3092," ",$G3092),AllocFactorMatrix,(AC$4+1),FALSE)*$E3096</f>
        <v>0</v>
      </c>
    </row>
    <row r="3093" spans="4:29" hidden="1" outlineLevel="1">
      <c r="F3093" s="61" t="str">
        <f>F3096</f>
        <v>LABOR_M</v>
      </c>
      <c r="G3093" s="20" t="str">
        <f>$G$12</f>
        <v>DISTSEC</v>
      </c>
      <c r="H3093" s="24">
        <f t="shared" ca="1" si="1394"/>
        <v>0</v>
      </c>
      <c r="I3093" s="25">
        <f ca="1">VLOOKUP(CONCATENATE($F3093," ",$G3093),AllocFactorMatrix,(I$4+1),FALSE)*$E3096</f>
        <v>0</v>
      </c>
      <c r="J3093" s="25">
        <f ca="1">VLOOKUP(CONCATENATE($F3093," ",$G3093),AllocFactorMatrix,(J$4+1),FALSE)*$E3096</f>
        <v>0</v>
      </c>
      <c r="K3093" s="25">
        <f ca="1">VLOOKUP(CONCATENATE($F3093," ",$G3093),AllocFactorMatrix,(K$4+1),FALSE)*$E3096</f>
        <v>0</v>
      </c>
      <c r="L3093" s="25">
        <f ca="1">VLOOKUP(CONCATENATE($F3093," ",$G3093),AllocFactorMatrix,(L$4+1),FALSE)*$E3096</f>
        <v>0</v>
      </c>
      <c r="M3093" s="25">
        <f t="shared" ca="1" si="1399"/>
        <v>0</v>
      </c>
      <c r="N3093" s="25">
        <f ca="1">VLOOKUP(CONCATENATE($F3093," ",$G3093),AllocFactorMatrix,(N$4+1),FALSE)*$E3096</f>
        <v>0</v>
      </c>
      <c r="O3093" s="25">
        <f ca="1">VLOOKUP(CONCATENATE($F3093," ",$G3093),AllocFactorMatrix,(O$4+1),FALSE)*$E3096</f>
        <v>0</v>
      </c>
      <c r="P3093" s="25">
        <f ca="1">VLOOKUP(CONCATENATE($F3093," ",$G3093),AllocFactorMatrix,(P$4+1),FALSE)*$E3096</f>
        <v>0</v>
      </c>
      <c r="Q3093" s="25">
        <f ca="1">VLOOKUP(CONCATENATE($F3093," ",$G3093),AllocFactorMatrix,(Q$4+1),FALSE)*$E3096</f>
        <v>0</v>
      </c>
      <c r="R3093" s="25">
        <f t="shared" ca="1" si="1401"/>
        <v>0</v>
      </c>
      <c r="S3093" s="25">
        <f ca="1">VLOOKUP(CONCATENATE($F3093," ",$G3093),AllocFactorMatrix,(S$4+1),FALSE)*$E3096</f>
        <v>0</v>
      </c>
      <c r="T3093" s="25">
        <f ca="1">VLOOKUP(CONCATENATE($F3093," ",$G3093),AllocFactorMatrix,(T$4+1),FALSE)*$E3096</f>
        <v>0</v>
      </c>
      <c r="U3093" s="25">
        <f ca="1">VLOOKUP(CONCATENATE($F3093," ",$G3093),AllocFactorMatrix,(U$4+1),FALSE)*$E3096</f>
        <v>0</v>
      </c>
      <c r="V3093" s="25">
        <f ca="1">VLOOKUP(CONCATENATE($F3093," ",$G3093),AllocFactorMatrix,(V$4+1),FALSE)*$E3096</f>
        <v>0</v>
      </c>
      <c r="W3093" s="25">
        <f t="shared" ca="1" si="1402"/>
        <v>0</v>
      </c>
      <c r="X3093" s="25">
        <f ca="1">VLOOKUP(CONCATENATE($F3093," ",$G3093),AllocFactorMatrix,(X$4+1),FALSE)*$E3096</f>
        <v>0</v>
      </c>
      <c r="Y3093" s="25">
        <f ca="1">VLOOKUP(CONCATENATE($F3093," ",$G3093),AllocFactorMatrix,(Y$4+1),FALSE)*$E3096</f>
        <v>0</v>
      </c>
      <c r="Z3093" s="25">
        <f t="shared" ca="1" si="1400"/>
        <v>0</v>
      </c>
      <c r="AA3093" s="25">
        <f ca="1">VLOOKUP(CONCATENATE($F3093," ",$G3093),AllocFactorMatrix,(AA$4+1),FALSE)*$E3096</f>
        <v>0</v>
      </c>
      <c r="AB3093" s="25">
        <f ca="1">VLOOKUP(CONCATENATE($F3093," ",$G3093),AllocFactorMatrix,(AB$4+1),FALSE)*$E3096</f>
        <v>0</v>
      </c>
      <c r="AC3093" s="25">
        <f ca="1">VLOOKUP(CONCATENATE($F3093," ",$G3093),AllocFactorMatrix,(AC$4+1),FALSE)*$E3096</f>
        <v>0</v>
      </c>
    </row>
    <row r="3094" spans="4:29" hidden="1" outlineLevel="1">
      <c r="F3094" s="61" t="str">
        <f>F3096</f>
        <v>LABOR_M</v>
      </c>
      <c r="G3094" s="20" t="str">
        <f>$G$13</f>
        <v>ENERGY</v>
      </c>
      <c r="H3094" s="24">
        <f t="shared" ca="1" si="1394"/>
        <v>0</v>
      </c>
      <c r="I3094" s="25">
        <f ca="1">VLOOKUP(CONCATENATE($F3094," ",$G3094),AllocFactorMatrix,(I$4+1),FALSE)*$E3096</f>
        <v>0</v>
      </c>
      <c r="J3094" s="25">
        <f ca="1">VLOOKUP(CONCATENATE($F3094," ",$G3094),AllocFactorMatrix,(J$4+1),FALSE)*$E3096</f>
        <v>0</v>
      </c>
      <c r="K3094" s="25">
        <f ca="1">VLOOKUP(CONCATENATE($F3094," ",$G3094),AllocFactorMatrix,(K$4+1),FALSE)*$E3096</f>
        <v>0</v>
      </c>
      <c r="L3094" s="25">
        <f ca="1">VLOOKUP(CONCATENATE($F3094," ",$G3094),AllocFactorMatrix,(L$4+1),FALSE)*$E3096</f>
        <v>0</v>
      </c>
      <c r="M3094" s="25">
        <f t="shared" ca="1" si="1399"/>
        <v>0</v>
      </c>
      <c r="N3094" s="25">
        <f ca="1">VLOOKUP(CONCATENATE($F3094," ",$G3094),AllocFactorMatrix,(N$4+1),FALSE)*$E3096</f>
        <v>0</v>
      </c>
      <c r="O3094" s="25">
        <f ca="1">VLOOKUP(CONCATENATE($F3094," ",$G3094),AllocFactorMatrix,(O$4+1),FALSE)*$E3096</f>
        <v>0</v>
      </c>
      <c r="P3094" s="25">
        <f ca="1">VLOOKUP(CONCATENATE($F3094," ",$G3094),AllocFactorMatrix,(P$4+1),FALSE)*$E3096</f>
        <v>0</v>
      </c>
      <c r="Q3094" s="25">
        <f ca="1">VLOOKUP(CONCATENATE($F3094," ",$G3094),AllocFactorMatrix,(Q$4+1),FALSE)*$E3096</f>
        <v>0</v>
      </c>
      <c r="R3094" s="25">
        <f t="shared" ca="1" si="1401"/>
        <v>0</v>
      </c>
      <c r="S3094" s="25">
        <f ca="1">VLOOKUP(CONCATENATE($F3094," ",$G3094),AllocFactorMatrix,(S$4+1),FALSE)*$E3096</f>
        <v>0</v>
      </c>
      <c r="T3094" s="25">
        <f ca="1">VLOOKUP(CONCATENATE($F3094," ",$G3094),AllocFactorMatrix,(T$4+1),FALSE)*$E3096</f>
        <v>0</v>
      </c>
      <c r="U3094" s="25">
        <f ca="1">VLOOKUP(CONCATENATE($F3094," ",$G3094),AllocFactorMatrix,(U$4+1),FALSE)*$E3096</f>
        <v>0</v>
      </c>
      <c r="V3094" s="25">
        <f ca="1">VLOOKUP(CONCATENATE($F3094," ",$G3094),AllocFactorMatrix,(V$4+1),FALSE)*$E3096</f>
        <v>0</v>
      </c>
      <c r="W3094" s="25">
        <f t="shared" ca="1" si="1402"/>
        <v>0</v>
      </c>
      <c r="X3094" s="25">
        <f ca="1">VLOOKUP(CONCATENATE($F3094," ",$G3094),AllocFactorMatrix,(X$4+1),FALSE)*$E3096</f>
        <v>0</v>
      </c>
      <c r="Y3094" s="25">
        <f ca="1">VLOOKUP(CONCATENATE($F3094," ",$G3094),AllocFactorMatrix,(Y$4+1),FALSE)*$E3096</f>
        <v>0</v>
      </c>
      <c r="Z3094" s="25">
        <f t="shared" ca="1" si="1400"/>
        <v>0</v>
      </c>
      <c r="AA3094" s="25">
        <f ca="1">VLOOKUP(CONCATENATE($F3094," ",$G3094),AllocFactorMatrix,(AA$4+1),FALSE)*$E3096</f>
        <v>0</v>
      </c>
      <c r="AB3094" s="25">
        <f ca="1">VLOOKUP(CONCATENATE($F3094," ",$G3094),AllocFactorMatrix,(AB$4+1),FALSE)*$E3096</f>
        <v>0</v>
      </c>
      <c r="AC3094" s="25">
        <f ca="1">VLOOKUP(CONCATENATE($F3094," ",$G3094),AllocFactorMatrix,(AC$4+1),FALSE)*$E3096</f>
        <v>0</v>
      </c>
    </row>
    <row r="3095" spans="4:29" hidden="1" outlineLevel="1">
      <c r="F3095" s="61" t="str">
        <f>F3096</f>
        <v>LABOR_M</v>
      </c>
      <c r="G3095" s="20" t="str">
        <f>$G$14</f>
        <v>CUSTOMER</v>
      </c>
      <c r="H3095" s="24">
        <f t="shared" ca="1" si="1394"/>
        <v>0</v>
      </c>
      <c r="I3095" s="25">
        <f ca="1">VLOOKUP(CONCATENATE($F3095," ",$G3095),AllocFactorMatrix,(I$4+1),FALSE)*$E3096</f>
        <v>0</v>
      </c>
      <c r="J3095" s="25">
        <f ca="1">VLOOKUP(CONCATENATE($F3095," ",$G3095),AllocFactorMatrix,(J$4+1),FALSE)*$E3096</f>
        <v>0</v>
      </c>
      <c r="K3095" s="25">
        <f ca="1">VLOOKUP(CONCATENATE($F3095," ",$G3095),AllocFactorMatrix,(K$4+1),FALSE)*$E3096</f>
        <v>0</v>
      </c>
      <c r="L3095" s="25">
        <f ca="1">VLOOKUP(CONCATENATE($F3095," ",$G3095),AllocFactorMatrix,(L$4+1),FALSE)*$E3096</f>
        <v>0</v>
      </c>
      <c r="M3095" s="25">
        <f t="shared" ca="1" si="1399"/>
        <v>0</v>
      </c>
      <c r="N3095" s="25">
        <f ca="1">VLOOKUP(CONCATENATE($F3095," ",$G3095),AllocFactorMatrix,(N$4+1),FALSE)*$E3096</f>
        <v>0</v>
      </c>
      <c r="O3095" s="25">
        <f ca="1">VLOOKUP(CONCATENATE($F3095," ",$G3095),AllocFactorMatrix,(O$4+1),FALSE)*$E3096</f>
        <v>0</v>
      </c>
      <c r="P3095" s="25">
        <f ca="1">VLOOKUP(CONCATENATE($F3095," ",$G3095),AllocFactorMatrix,(P$4+1),FALSE)*$E3096</f>
        <v>0</v>
      </c>
      <c r="Q3095" s="25">
        <f ca="1">VLOOKUP(CONCATENATE($F3095," ",$G3095),AllocFactorMatrix,(Q$4+1),FALSE)*$E3096</f>
        <v>0</v>
      </c>
      <c r="R3095" s="25">
        <f t="shared" ca="1" si="1401"/>
        <v>0</v>
      </c>
      <c r="S3095" s="25">
        <f ca="1">VLOOKUP(CONCATENATE($F3095," ",$G3095),AllocFactorMatrix,(S$4+1),FALSE)*$E3096</f>
        <v>0</v>
      </c>
      <c r="T3095" s="25">
        <f ca="1">VLOOKUP(CONCATENATE($F3095," ",$G3095),AllocFactorMatrix,(T$4+1),FALSE)*$E3096</f>
        <v>0</v>
      </c>
      <c r="U3095" s="25">
        <f ca="1">VLOOKUP(CONCATENATE($F3095," ",$G3095),AllocFactorMatrix,(U$4+1),FALSE)*$E3096</f>
        <v>0</v>
      </c>
      <c r="V3095" s="25">
        <f ca="1">VLOOKUP(CONCATENATE($F3095," ",$G3095),AllocFactorMatrix,(V$4+1),FALSE)*$E3096</f>
        <v>0</v>
      </c>
      <c r="W3095" s="25">
        <f t="shared" ca="1" si="1402"/>
        <v>0</v>
      </c>
      <c r="X3095" s="25">
        <f ca="1">VLOOKUP(CONCATENATE($F3095," ",$G3095),AllocFactorMatrix,(X$4+1),FALSE)*$E3096</f>
        <v>0</v>
      </c>
      <c r="Y3095" s="25">
        <f ca="1">VLOOKUP(CONCATENATE($F3095," ",$G3095),AllocFactorMatrix,(Y$4+1),FALSE)*$E3096</f>
        <v>0</v>
      </c>
      <c r="Z3095" s="25">
        <f t="shared" ca="1" si="1400"/>
        <v>0</v>
      </c>
      <c r="AA3095" s="25">
        <f ca="1">VLOOKUP(CONCATENATE($F3095," ",$G3095),AllocFactorMatrix,(AA$4+1),FALSE)*$E3096</f>
        <v>0</v>
      </c>
      <c r="AB3095" s="25">
        <f ca="1">VLOOKUP(CONCATENATE($F3095," ",$G3095),AllocFactorMatrix,(AB$4+1),FALSE)*$E3096</f>
        <v>0</v>
      </c>
      <c r="AC3095" s="25">
        <f ca="1">VLOOKUP(CONCATENATE($F3095," ",$G3095),AllocFactorMatrix,(AC$4+1),FALSE)*$E3096</f>
        <v>0</v>
      </c>
    </row>
    <row r="3096" spans="4:29" collapsed="1">
      <c r="D3096" s="20" t="s">
        <v>273</v>
      </c>
      <c r="E3096" s="22"/>
      <c r="F3096" s="61" t="s">
        <v>69</v>
      </c>
      <c r="G3096" s="20" t="str">
        <f>$G$15</f>
        <v>TOTAL</v>
      </c>
      <c r="H3096" s="24">
        <f t="shared" ca="1" si="1394"/>
        <v>0</v>
      </c>
      <c r="I3096" s="25">
        <f ca="1">VLOOKUP(CONCATENATE($F3096," ",$G3096),AllocFactorMatrix,(I$4+1),FALSE)*$E3096</f>
        <v>0</v>
      </c>
      <c r="J3096" s="25">
        <f ca="1">VLOOKUP(CONCATENATE($F3096," ",$G3096),AllocFactorMatrix,(J$4+1),FALSE)*$E3096</f>
        <v>0</v>
      </c>
      <c r="K3096" s="25">
        <f ca="1">VLOOKUP(CONCATENATE($F3096," ",$G3096),AllocFactorMatrix,(K$4+1),FALSE)*$E3096</f>
        <v>0</v>
      </c>
      <c r="L3096" s="25">
        <f ca="1">VLOOKUP(CONCATENATE($F3096," ",$G3096),AllocFactorMatrix,(L$4+1),FALSE)*$E3096</f>
        <v>0</v>
      </c>
      <c r="M3096" s="25">
        <f t="shared" ca="1" si="1399"/>
        <v>0</v>
      </c>
      <c r="N3096" s="25">
        <f ca="1">VLOOKUP(CONCATENATE($F3096," ",$G3096),AllocFactorMatrix,(N$4+1),FALSE)*$E3096</f>
        <v>0</v>
      </c>
      <c r="O3096" s="25">
        <f ca="1">VLOOKUP(CONCATENATE($F3096," ",$G3096),AllocFactorMatrix,(O$4+1),FALSE)*$E3096</f>
        <v>0</v>
      </c>
      <c r="P3096" s="25">
        <f ca="1">VLOOKUP(CONCATENATE($F3096," ",$G3096),AllocFactorMatrix,(P$4+1),FALSE)*$E3096</f>
        <v>0</v>
      </c>
      <c r="Q3096" s="25">
        <f ca="1">VLOOKUP(CONCATENATE($F3096," ",$G3096),AllocFactorMatrix,(Q$4+1),FALSE)*$E3096</f>
        <v>0</v>
      </c>
      <c r="R3096" s="25">
        <f t="shared" ca="1" si="1401"/>
        <v>0</v>
      </c>
      <c r="S3096" s="25">
        <f ca="1">VLOOKUP(CONCATENATE($F3096," ",$G3096),AllocFactorMatrix,(S$4+1),FALSE)*$E3096</f>
        <v>0</v>
      </c>
      <c r="T3096" s="25">
        <f ca="1">VLOOKUP(CONCATENATE($F3096," ",$G3096),AllocFactorMatrix,(T$4+1),FALSE)*$E3096</f>
        <v>0</v>
      </c>
      <c r="U3096" s="25">
        <f ca="1">VLOOKUP(CONCATENATE($F3096," ",$G3096),AllocFactorMatrix,(U$4+1),FALSE)*$E3096</f>
        <v>0</v>
      </c>
      <c r="V3096" s="25">
        <f ca="1">VLOOKUP(CONCATENATE($F3096," ",$G3096),AllocFactorMatrix,(V$4+1),FALSE)*$E3096</f>
        <v>0</v>
      </c>
      <c r="W3096" s="25">
        <f t="shared" ca="1" si="1402"/>
        <v>0</v>
      </c>
      <c r="X3096" s="25">
        <f ca="1">VLOOKUP(CONCATENATE($F3096," ",$G3096),AllocFactorMatrix,(X$4+1),FALSE)*$E3096</f>
        <v>0</v>
      </c>
      <c r="Y3096" s="25">
        <f ca="1">VLOOKUP(CONCATENATE($F3096," ",$G3096),AllocFactorMatrix,(Y$4+1),FALSE)*$E3096</f>
        <v>0</v>
      </c>
      <c r="Z3096" s="25">
        <f t="shared" ca="1" si="1400"/>
        <v>0</v>
      </c>
      <c r="AA3096" s="25">
        <f ca="1">VLOOKUP(CONCATENATE($F3096," ",$G3096),AllocFactorMatrix,(AA$4+1),FALSE)*$E3096</f>
        <v>0</v>
      </c>
      <c r="AB3096" s="25">
        <f ca="1">VLOOKUP(CONCATENATE($F3096," ",$G3096),AllocFactorMatrix,(AB$4+1),FALSE)*$E3096</f>
        <v>0</v>
      </c>
      <c r="AC3096" s="25">
        <f ca="1">VLOOKUP(CONCATENATE($F3096," ",$G3096),AllocFactorMatrix,(AC$4+1),FALSE)*$E3096</f>
        <v>0</v>
      </c>
    </row>
    <row r="3097" spans="4:29" hidden="1" outlineLevel="1">
      <c r="F3097" s="61" t="str">
        <f>F3104</f>
        <v>LABOR_M</v>
      </c>
      <c r="G3097" s="20" t="str">
        <f>$G$8</f>
        <v>PRODUCTION</v>
      </c>
      <c r="H3097" s="24">
        <f t="shared" ca="1" si="1394"/>
        <v>0</v>
      </c>
      <c r="I3097" s="25">
        <f ca="1">VLOOKUP(CONCATENATE($F3097," ",$G3097),AllocFactorMatrix,(I$4+1),FALSE)*$E3104</f>
        <v>0</v>
      </c>
      <c r="J3097" s="25">
        <f ca="1">VLOOKUP(CONCATENATE($F3097," ",$G3097),AllocFactorMatrix,(J$4+1),FALSE)*$E3104</f>
        <v>0</v>
      </c>
      <c r="K3097" s="25">
        <f ca="1">VLOOKUP(CONCATENATE($F3097," ",$G3097),AllocFactorMatrix,(K$4+1),FALSE)*$E3104</f>
        <v>0</v>
      </c>
      <c r="L3097" s="25">
        <f ca="1">VLOOKUP(CONCATENATE($F3097," ",$G3097),AllocFactorMatrix,(L$4+1),FALSE)*$E3104</f>
        <v>0</v>
      </c>
      <c r="M3097" s="25">
        <f t="shared" ref="M3097:M3120" ca="1" si="1403">SUBTOTAL(9,J3097:L3097)</f>
        <v>0</v>
      </c>
      <c r="N3097" s="25">
        <f ca="1">VLOOKUP(CONCATENATE($F3097," ",$G3097),AllocFactorMatrix,(N$4+1),FALSE)*$E3104</f>
        <v>0</v>
      </c>
      <c r="O3097" s="25">
        <f ca="1">VLOOKUP(CONCATENATE($F3097," ",$G3097),AllocFactorMatrix,(O$4+1),FALSE)*$E3104</f>
        <v>0</v>
      </c>
      <c r="P3097" s="25">
        <f ca="1">VLOOKUP(CONCATENATE($F3097," ",$G3097),AllocFactorMatrix,(P$4+1),FALSE)*$E3104</f>
        <v>0</v>
      </c>
      <c r="Q3097" s="25">
        <f ca="1">VLOOKUP(CONCATENATE($F3097," ",$G3097),AllocFactorMatrix,(Q$4+1),FALSE)*$E3104</f>
        <v>0</v>
      </c>
      <c r="R3097" s="25">
        <f ca="1">SUBTOTAL(9,N3097:Q3097)</f>
        <v>0</v>
      </c>
      <c r="S3097" s="25">
        <f ca="1">VLOOKUP(CONCATENATE($F3097," ",$G3097),AllocFactorMatrix,(S$4+1),FALSE)*$E3104</f>
        <v>0</v>
      </c>
      <c r="T3097" s="25">
        <f ca="1">VLOOKUP(CONCATENATE($F3097," ",$G3097),AllocFactorMatrix,(T$4+1),FALSE)*$E3104</f>
        <v>0</v>
      </c>
      <c r="U3097" s="25">
        <f ca="1">VLOOKUP(CONCATENATE($F3097," ",$G3097),AllocFactorMatrix,(U$4+1),FALSE)*$E3104</f>
        <v>0</v>
      </c>
      <c r="V3097" s="25">
        <f ca="1">VLOOKUP(CONCATENATE($F3097," ",$G3097),AllocFactorMatrix,(V$4+1),FALSE)*$E3104</f>
        <v>0</v>
      </c>
      <c r="W3097" s="25">
        <f ca="1">SUBTOTAL(9,S3097:V3097)</f>
        <v>0</v>
      </c>
      <c r="X3097" s="25">
        <f ca="1">VLOOKUP(CONCATENATE($F3097," ",$G3097),AllocFactorMatrix,(X$4+1),FALSE)*$E3104</f>
        <v>0</v>
      </c>
      <c r="Y3097" s="25">
        <f ca="1">VLOOKUP(CONCATENATE($F3097," ",$G3097),AllocFactorMatrix,(Y$4+1),FALSE)*$E3104</f>
        <v>0</v>
      </c>
      <c r="Z3097" s="25">
        <f t="shared" ref="Z3097:Z3120" ca="1" si="1404">SUBTOTAL(9,X3097:Y3097)</f>
        <v>0</v>
      </c>
      <c r="AA3097" s="25">
        <f ca="1">VLOOKUP(CONCATENATE($F3097," ",$G3097),AllocFactorMatrix,(AA$4+1),FALSE)*$E3104</f>
        <v>0</v>
      </c>
      <c r="AB3097" s="25">
        <f ca="1">VLOOKUP(CONCATENATE($F3097," ",$G3097),AllocFactorMatrix,(AB$4+1),FALSE)*$E3104</f>
        <v>0</v>
      </c>
      <c r="AC3097" s="25">
        <f ca="1">VLOOKUP(CONCATENATE($F3097," ",$G3097),AllocFactorMatrix,(AC$4+1),FALSE)*$E3104</f>
        <v>0</v>
      </c>
    </row>
    <row r="3098" spans="4:29" hidden="1" outlineLevel="1">
      <c r="F3098" s="61" t="str">
        <f>F3104</f>
        <v>LABOR_M</v>
      </c>
      <c r="G3098" s="20" t="str">
        <f>$G$9</f>
        <v>BULKTRAN</v>
      </c>
      <c r="H3098" s="24">
        <f t="shared" ca="1" si="1394"/>
        <v>0</v>
      </c>
      <c r="I3098" s="25">
        <f ca="1">VLOOKUP(CONCATENATE($F3098," ",$G3098),AllocFactorMatrix,(I$4+1),FALSE)*$E3104</f>
        <v>0</v>
      </c>
      <c r="J3098" s="25">
        <f ca="1">VLOOKUP(CONCATENATE($F3098," ",$G3098),AllocFactorMatrix,(J$4+1),FALSE)*$E3104</f>
        <v>0</v>
      </c>
      <c r="K3098" s="25">
        <f ca="1">VLOOKUP(CONCATENATE($F3098," ",$G3098),AllocFactorMatrix,(K$4+1),FALSE)*$E3104</f>
        <v>0</v>
      </c>
      <c r="L3098" s="25">
        <f ca="1">VLOOKUP(CONCATENATE($F3098," ",$G3098),AllocFactorMatrix,(L$4+1),FALSE)*$E3104</f>
        <v>0</v>
      </c>
      <c r="M3098" s="25">
        <f t="shared" ca="1" si="1403"/>
        <v>0</v>
      </c>
      <c r="N3098" s="25">
        <f ca="1">VLOOKUP(CONCATENATE($F3098," ",$G3098),AllocFactorMatrix,(N$4+1),FALSE)*$E3104</f>
        <v>0</v>
      </c>
      <c r="O3098" s="25">
        <f ca="1">VLOOKUP(CONCATENATE($F3098," ",$G3098),AllocFactorMatrix,(O$4+1),FALSE)*$E3104</f>
        <v>0</v>
      </c>
      <c r="P3098" s="25">
        <f ca="1">VLOOKUP(CONCATENATE($F3098," ",$G3098),AllocFactorMatrix,(P$4+1),FALSE)*$E3104</f>
        <v>0</v>
      </c>
      <c r="Q3098" s="25">
        <f ca="1">VLOOKUP(CONCATENATE($F3098," ",$G3098),AllocFactorMatrix,(Q$4+1),FALSE)*$E3104</f>
        <v>0</v>
      </c>
      <c r="R3098" s="25">
        <f t="shared" ref="R3098:R3104" ca="1" si="1405">SUBTOTAL(9,N3098:Q3098)</f>
        <v>0</v>
      </c>
      <c r="S3098" s="25">
        <f ca="1">VLOOKUP(CONCATENATE($F3098," ",$G3098),AllocFactorMatrix,(S$4+1),FALSE)*$E3104</f>
        <v>0</v>
      </c>
      <c r="T3098" s="25">
        <f ca="1">VLOOKUP(CONCATENATE($F3098," ",$G3098),AllocFactorMatrix,(T$4+1),FALSE)*$E3104</f>
        <v>0</v>
      </c>
      <c r="U3098" s="25">
        <f ca="1">VLOOKUP(CONCATENATE($F3098," ",$G3098),AllocFactorMatrix,(U$4+1),FALSE)*$E3104</f>
        <v>0</v>
      </c>
      <c r="V3098" s="25">
        <f ca="1">VLOOKUP(CONCATENATE($F3098," ",$G3098),AllocFactorMatrix,(V$4+1),FALSE)*$E3104</f>
        <v>0</v>
      </c>
      <c r="W3098" s="25">
        <f t="shared" ref="W3098:W3104" ca="1" si="1406">SUBTOTAL(9,S3098:V3098)</f>
        <v>0</v>
      </c>
      <c r="X3098" s="25">
        <f ca="1">VLOOKUP(CONCATENATE($F3098," ",$G3098),AllocFactorMatrix,(X$4+1),FALSE)*$E3104</f>
        <v>0</v>
      </c>
      <c r="Y3098" s="25">
        <f ca="1">VLOOKUP(CONCATENATE($F3098," ",$G3098),AllocFactorMatrix,(Y$4+1),FALSE)*$E3104</f>
        <v>0</v>
      </c>
      <c r="Z3098" s="25">
        <f t="shared" ca="1" si="1404"/>
        <v>0</v>
      </c>
      <c r="AA3098" s="25">
        <f ca="1">VLOOKUP(CONCATENATE($F3098," ",$G3098),AllocFactorMatrix,(AA$4+1),FALSE)*$E3104</f>
        <v>0</v>
      </c>
      <c r="AB3098" s="25">
        <f ca="1">VLOOKUP(CONCATENATE($F3098," ",$G3098),AllocFactorMatrix,(AB$4+1),FALSE)*$E3104</f>
        <v>0</v>
      </c>
      <c r="AC3098" s="25">
        <f ca="1">VLOOKUP(CONCATENATE($F3098," ",$G3098),AllocFactorMatrix,(AC$4+1),FALSE)*$E3104</f>
        <v>0</v>
      </c>
    </row>
    <row r="3099" spans="4:29" hidden="1" outlineLevel="1">
      <c r="F3099" s="61" t="str">
        <f>F3104</f>
        <v>LABOR_M</v>
      </c>
      <c r="G3099" s="20" t="str">
        <f>$G$10</f>
        <v>SUBTRAN</v>
      </c>
      <c r="H3099" s="24">
        <f t="shared" ca="1" si="1394"/>
        <v>0</v>
      </c>
      <c r="I3099" s="25">
        <f ca="1">VLOOKUP(CONCATENATE($F3099," ",$G3099),AllocFactorMatrix,(I$4+1),FALSE)*$E3104</f>
        <v>0</v>
      </c>
      <c r="J3099" s="25">
        <f ca="1">VLOOKUP(CONCATENATE($F3099," ",$G3099),AllocFactorMatrix,(J$4+1),FALSE)*$E3104</f>
        <v>0</v>
      </c>
      <c r="K3099" s="25">
        <f ca="1">VLOOKUP(CONCATENATE($F3099," ",$G3099),AllocFactorMatrix,(K$4+1),FALSE)*$E3104</f>
        <v>0</v>
      </c>
      <c r="L3099" s="25">
        <f ca="1">VLOOKUP(CONCATENATE($F3099," ",$G3099),AllocFactorMatrix,(L$4+1),FALSE)*$E3104</f>
        <v>0</v>
      </c>
      <c r="M3099" s="25">
        <f t="shared" ca="1" si="1403"/>
        <v>0</v>
      </c>
      <c r="N3099" s="25">
        <f ca="1">VLOOKUP(CONCATENATE($F3099," ",$G3099),AllocFactorMatrix,(N$4+1),FALSE)*$E3104</f>
        <v>0</v>
      </c>
      <c r="O3099" s="25">
        <f ca="1">VLOOKUP(CONCATENATE($F3099," ",$G3099),AllocFactorMatrix,(O$4+1),FALSE)*$E3104</f>
        <v>0</v>
      </c>
      <c r="P3099" s="25">
        <f ca="1">VLOOKUP(CONCATENATE($F3099," ",$G3099),AllocFactorMatrix,(P$4+1),FALSE)*$E3104</f>
        <v>0</v>
      </c>
      <c r="Q3099" s="25">
        <f ca="1">VLOOKUP(CONCATENATE($F3099," ",$G3099),AllocFactorMatrix,(Q$4+1),FALSE)*$E3104</f>
        <v>0</v>
      </c>
      <c r="R3099" s="25">
        <f t="shared" ca="1" si="1405"/>
        <v>0</v>
      </c>
      <c r="S3099" s="25">
        <f ca="1">VLOOKUP(CONCATENATE($F3099," ",$G3099),AllocFactorMatrix,(S$4+1),FALSE)*$E3104</f>
        <v>0</v>
      </c>
      <c r="T3099" s="25">
        <f ca="1">VLOOKUP(CONCATENATE($F3099," ",$G3099),AllocFactorMatrix,(T$4+1),FALSE)*$E3104</f>
        <v>0</v>
      </c>
      <c r="U3099" s="25">
        <f ca="1">VLOOKUP(CONCATENATE($F3099," ",$G3099),AllocFactorMatrix,(U$4+1),FALSE)*$E3104</f>
        <v>0</v>
      </c>
      <c r="V3099" s="25">
        <f ca="1">VLOOKUP(CONCATENATE($F3099," ",$G3099),AllocFactorMatrix,(V$4+1),FALSE)*$E3104</f>
        <v>0</v>
      </c>
      <c r="W3099" s="25">
        <f t="shared" ca="1" si="1406"/>
        <v>0</v>
      </c>
      <c r="X3099" s="25">
        <f ca="1">VLOOKUP(CONCATENATE($F3099," ",$G3099),AllocFactorMatrix,(X$4+1),FALSE)*$E3104</f>
        <v>0</v>
      </c>
      <c r="Y3099" s="25">
        <f ca="1">VLOOKUP(CONCATENATE($F3099," ",$G3099),AllocFactorMatrix,(Y$4+1),FALSE)*$E3104</f>
        <v>0</v>
      </c>
      <c r="Z3099" s="25">
        <f t="shared" ca="1" si="1404"/>
        <v>0</v>
      </c>
      <c r="AA3099" s="25">
        <f ca="1">VLOOKUP(CONCATENATE($F3099," ",$G3099),AllocFactorMatrix,(AA$4+1),FALSE)*$E3104</f>
        <v>0</v>
      </c>
      <c r="AB3099" s="25">
        <f ca="1">VLOOKUP(CONCATENATE($F3099," ",$G3099),AllocFactorMatrix,(AB$4+1),FALSE)*$E3104</f>
        <v>0</v>
      </c>
      <c r="AC3099" s="25">
        <f ca="1">VLOOKUP(CONCATENATE($F3099," ",$G3099),AllocFactorMatrix,(AC$4+1),FALSE)*$E3104</f>
        <v>0</v>
      </c>
    </row>
    <row r="3100" spans="4:29" hidden="1" outlineLevel="1">
      <c r="F3100" s="61" t="str">
        <f>F3104</f>
        <v>LABOR_M</v>
      </c>
      <c r="G3100" s="20" t="str">
        <f>$G$11</f>
        <v>DISTPRI</v>
      </c>
      <c r="H3100" s="24">
        <f t="shared" ca="1" si="1394"/>
        <v>0</v>
      </c>
      <c r="I3100" s="25">
        <f ca="1">VLOOKUP(CONCATENATE($F3100," ",$G3100),AllocFactorMatrix,(I$4+1),FALSE)*$E3104</f>
        <v>0</v>
      </c>
      <c r="J3100" s="25">
        <f ca="1">VLOOKUP(CONCATENATE($F3100," ",$G3100),AllocFactorMatrix,(J$4+1),FALSE)*$E3104</f>
        <v>0</v>
      </c>
      <c r="K3100" s="25">
        <f ca="1">VLOOKUP(CONCATENATE($F3100," ",$G3100),AllocFactorMatrix,(K$4+1),FALSE)*$E3104</f>
        <v>0</v>
      </c>
      <c r="L3100" s="25">
        <f ca="1">VLOOKUP(CONCATENATE($F3100," ",$G3100),AllocFactorMatrix,(L$4+1),FALSE)*$E3104</f>
        <v>0</v>
      </c>
      <c r="M3100" s="25">
        <f t="shared" ca="1" si="1403"/>
        <v>0</v>
      </c>
      <c r="N3100" s="25">
        <f ca="1">VLOOKUP(CONCATENATE($F3100," ",$G3100),AllocFactorMatrix,(N$4+1),FALSE)*$E3104</f>
        <v>0</v>
      </c>
      <c r="O3100" s="25">
        <f ca="1">VLOOKUP(CONCATENATE($F3100," ",$G3100),AllocFactorMatrix,(O$4+1),FALSE)*$E3104</f>
        <v>0</v>
      </c>
      <c r="P3100" s="25">
        <f ca="1">VLOOKUP(CONCATENATE($F3100," ",$G3100),AllocFactorMatrix,(P$4+1),FALSE)*$E3104</f>
        <v>0</v>
      </c>
      <c r="Q3100" s="25">
        <f ca="1">VLOOKUP(CONCATENATE($F3100," ",$G3100),AllocFactorMatrix,(Q$4+1),FALSE)*$E3104</f>
        <v>0</v>
      </c>
      <c r="R3100" s="25">
        <f t="shared" ca="1" si="1405"/>
        <v>0</v>
      </c>
      <c r="S3100" s="25">
        <f ca="1">VLOOKUP(CONCATENATE($F3100," ",$G3100),AllocFactorMatrix,(S$4+1),FALSE)*$E3104</f>
        <v>0</v>
      </c>
      <c r="T3100" s="25">
        <f ca="1">VLOOKUP(CONCATENATE($F3100," ",$G3100),AllocFactorMatrix,(T$4+1),FALSE)*$E3104</f>
        <v>0</v>
      </c>
      <c r="U3100" s="25">
        <f ca="1">VLOOKUP(CONCATENATE($F3100," ",$G3100),AllocFactorMatrix,(U$4+1),FALSE)*$E3104</f>
        <v>0</v>
      </c>
      <c r="V3100" s="25">
        <f ca="1">VLOOKUP(CONCATENATE($F3100," ",$G3100),AllocFactorMatrix,(V$4+1),FALSE)*$E3104</f>
        <v>0</v>
      </c>
      <c r="W3100" s="25">
        <f t="shared" ca="1" si="1406"/>
        <v>0</v>
      </c>
      <c r="X3100" s="25">
        <f ca="1">VLOOKUP(CONCATENATE($F3100," ",$G3100),AllocFactorMatrix,(X$4+1),FALSE)*$E3104</f>
        <v>0</v>
      </c>
      <c r="Y3100" s="25">
        <f ca="1">VLOOKUP(CONCATENATE($F3100," ",$G3100),AllocFactorMatrix,(Y$4+1),FALSE)*$E3104</f>
        <v>0</v>
      </c>
      <c r="Z3100" s="25">
        <f t="shared" ca="1" si="1404"/>
        <v>0</v>
      </c>
      <c r="AA3100" s="25">
        <f ca="1">VLOOKUP(CONCATENATE($F3100," ",$G3100),AllocFactorMatrix,(AA$4+1),FALSE)*$E3104</f>
        <v>0</v>
      </c>
      <c r="AB3100" s="25">
        <f ca="1">VLOOKUP(CONCATENATE($F3100," ",$G3100),AllocFactorMatrix,(AB$4+1),FALSE)*$E3104</f>
        <v>0</v>
      </c>
      <c r="AC3100" s="25">
        <f ca="1">VLOOKUP(CONCATENATE($F3100," ",$G3100),AllocFactorMatrix,(AC$4+1),FALSE)*$E3104</f>
        <v>0</v>
      </c>
    </row>
    <row r="3101" spans="4:29" hidden="1" outlineLevel="1">
      <c r="F3101" s="61" t="str">
        <f>F3104</f>
        <v>LABOR_M</v>
      </c>
      <c r="G3101" s="20" t="str">
        <f>$G$12</f>
        <v>DISTSEC</v>
      </c>
      <c r="H3101" s="24">
        <f t="shared" ca="1" si="1394"/>
        <v>0</v>
      </c>
      <c r="I3101" s="25">
        <f ca="1">VLOOKUP(CONCATENATE($F3101," ",$G3101),AllocFactorMatrix,(I$4+1),FALSE)*$E3104</f>
        <v>0</v>
      </c>
      <c r="J3101" s="25">
        <f ca="1">VLOOKUP(CONCATENATE($F3101," ",$G3101),AllocFactorMatrix,(J$4+1),FALSE)*$E3104</f>
        <v>0</v>
      </c>
      <c r="K3101" s="25">
        <f ca="1">VLOOKUP(CONCATENATE($F3101," ",$G3101),AllocFactorMatrix,(K$4+1),FALSE)*$E3104</f>
        <v>0</v>
      </c>
      <c r="L3101" s="25">
        <f ca="1">VLOOKUP(CONCATENATE($F3101," ",$G3101),AllocFactorMatrix,(L$4+1),FALSE)*$E3104</f>
        <v>0</v>
      </c>
      <c r="M3101" s="25">
        <f t="shared" ca="1" si="1403"/>
        <v>0</v>
      </c>
      <c r="N3101" s="25">
        <f ca="1">VLOOKUP(CONCATENATE($F3101," ",$G3101),AllocFactorMatrix,(N$4+1),FALSE)*$E3104</f>
        <v>0</v>
      </c>
      <c r="O3101" s="25">
        <f ca="1">VLOOKUP(CONCATENATE($F3101," ",$G3101),AllocFactorMatrix,(O$4+1),FALSE)*$E3104</f>
        <v>0</v>
      </c>
      <c r="P3101" s="25">
        <f ca="1">VLOOKUP(CONCATENATE($F3101," ",$G3101),AllocFactorMatrix,(P$4+1),FALSE)*$E3104</f>
        <v>0</v>
      </c>
      <c r="Q3101" s="25">
        <f ca="1">VLOOKUP(CONCATENATE($F3101," ",$G3101),AllocFactorMatrix,(Q$4+1),FALSE)*$E3104</f>
        <v>0</v>
      </c>
      <c r="R3101" s="25">
        <f t="shared" ca="1" si="1405"/>
        <v>0</v>
      </c>
      <c r="S3101" s="25">
        <f ca="1">VLOOKUP(CONCATENATE($F3101," ",$G3101),AllocFactorMatrix,(S$4+1),FALSE)*$E3104</f>
        <v>0</v>
      </c>
      <c r="T3101" s="25">
        <f ca="1">VLOOKUP(CONCATENATE($F3101," ",$G3101),AllocFactorMatrix,(T$4+1),FALSE)*$E3104</f>
        <v>0</v>
      </c>
      <c r="U3101" s="25">
        <f ca="1">VLOOKUP(CONCATENATE($F3101," ",$G3101),AllocFactorMatrix,(U$4+1),FALSE)*$E3104</f>
        <v>0</v>
      </c>
      <c r="V3101" s="25">
        <f ca="1">VLOOKUP(CONCATENATE($F3101," ",$G3101),AllocFactorMatrix,(V$4+1),FALSE)*$E3104</f>
        <v>0</v>
      </c>
      <c r="W3101" s="25">
        <f t="shared" ca="1" si="1406"/>
        <v>0</v>
      </c>
      <c r="X3101" s="25">
        <f ca="1">VLOOKUP(CONCATENATE($F3101," ",$G3101),AllocFactorMatrix,(X$4+1),FALSE)*$E3104</f>
        <v>0</v>
      </c>
      <c r="Y3101" s="25">
        <f ca="1">VLOOKUP(CONCATENATE($F3101," ",$G3101),AllocFactorMatrix,(Y$4+1),FALSE)*$E3104</f>
        <v>0</v>
      </c>
      <c r="Z3101" s="25">
        <f t="shared" ca="1" si="1404"/>
        <v>0</v>
      </c>
      <c r="AA3101" s="25">
        <f ca="1">VLOOKUP(CONCATENATE($F3101," ",$G3101),AllocFactorMatrix,(AA$4+1),FALSE)*$E3104</f>
        <v>0</v>
      </c>
      <c r="AB3101" s="25">
        <f ca="1">VLOOKUP(CONCATENATE($F3101," ",$G3101),AllocFactorMatrix,(AB$4+1),FALSE)*$E3104</f>
        <v>0</v>
      </c>
      <c r="AC3101" s="25">
        <f ca="1">VLOOKUP(CONCATENATE($F3101," ",$G3101),AllocFactorMatrix,(AC$4+1),FALSE)*$E3104</f>
        <v>0</v>
      </c>
    </row>
    <row r="3102" spans="4:29" hidden="1" outlineLevel="1">
      <c r="F3102" s="61" t="str">
        <f>F3104</f>
        <v>LABOR_M</v>
      </c>
      <c r="G3102" s="20" t="str">
        <f>$G$13</f>
        <v>ENERGY</v>
      </c>
      <c r="H3102" s="24">
        <f t="shared" ca="1" si="1394"/>
        <v>0</v>
      </c>
      <c r="I3102" s="25">
        <f ca="1">VLOOKUP(CONCATENATE($F3102," ",$G3102),AllocFactorMatrix,(I$4+1),FALSE)*$E3104</f>
        <v>0</v>
      </c>
      <c r="J3102" s="25">
        <f ca="1">VLOOKUP(CONCATENATE($F3102," ",$G3102),AllocFactorMatrix,(J$4+1),FALSE)*$E3104</f>
        <v>0</v>
      </c>
      <c r="K3102" s="25">
        <f ca="1">VLOOKUP(CONCATENATE($F3102," ",$G3102),AllocFactorMatrix,(K$4+1),FALSE)*$E3104</f>
        <v>0</v>
      </c>
      <c r="L3102" s="25">
        <f ca="1">VLOOKUP(CONCATENATE($F3102," ",$G3102),AllocFactorMatrix,(L$4+1),FALSE)*$E3104</f>
        <v>0</v>
      </c>
      <c r="M3102" s="25">
        <f t="shared" ca="1" si="1403"/>
        <v>0</v>
      </c>
      <c r="N3102" s="25">
        <f ca="1">VLOOKUP(CONCATENATE($F3102," ",$G3102),AllocFactorMatrix,(N$4+1),FALSE)*$E3104</f>
        <v>0</v>
      </c>
      <c r="O3102" s="25">
        <f ca="1">VLOOKUP(CONCATENATE($F3102," ",$G3102),AllocFactorMatrix,(O$4+1),FALSE)*$E3104</f>
        <v>0</v>
      </c>
      <c r="P3102" s="25">
        <f ca="1">VLOOKUP(CONCATENATE($F3102," ",$G3102),AllocFactorMatrix,(P$4+1),FALSE)*$E3104</f>
        <v>0</v>
      </c>
      <c r="Q3102" s="25">
        <f ca="1">VLOOKUP(CONCATENATE($F3102," ",$G3102),AllocFactorMatrix,(Q$4+1),FALSE)*$E3104</f>
        <v>0</v>
      </c>
      <c r="R3102" s="25">
        <f t="shared" ca="1" si="1405"/>
        <v>0</v>
      </c>
      <c r="S3102" s="25">
        <f ca="1">VLOOKUP(CONCATENATE($F3102," ",$G3102),AllocFactorMatrix,(S$4+1),FALSE)*$E3104</f>
        <v>0</v>
      </c>
      <c r="T3102" s="25">
        <f ca="1">VLOOKUP(CONCATENATE($F3102," ",$G3102),AllocFactorMatrix,(T$4+1),FALSE)*$E3104</f>
        <v>0</v>
      </c>
      <c r="U3102" s="25">
        <f ca="1">VLOOKUP(CONCATENATE($F3102," ",$G3102),AllocFactorMatrix,(U$4+1),FALSE)*$E3104</f>
        <v>0</v>
      </c>
      <c r="V3102" s="25">
        <f ca="1">VLOOKUP(CONCATENATE($F3102," ",$G3102),AllocFactorMatrix,(V$4+1),FALSE)*$E3104</f>
        <v>0</v>
      </c>
      <c r="W3102" s="25">
        <f t="shared" ca="1" si="1406"/>
        <v>0</v>
      </c>
      <c r="X3102" s="25">
        <f ca="1">VLOOKUP(CONCATENATE($F3102," ",$G3102),AllocFactorMatrix,(X$4+1),FALSE)*$E3104</f>
        <v>0</v>
      </c>
      <c r="Y3102" s="25">
        <f ca="1">VLOOKUP(CONCATENATE($F3102," ",$G3102),AllocFactorMatrix,(Y$4+1),FALSE)*$E3104</f>
        <v>0</v>
      </c>
      <c r="Z3102" s="25">
        <f t="shared" ca="1" si="1404"/>
        <v>0</v>
      </c>
      <c r="AA3102" s="25">
        <f ca="1">VLOOKUP(CONCATENATE($F3102," ",$G3102),AllocFactorMatrix,(AA$4+1),FALSE)*$E3104</f>
        <v>0</v>
      </c>
      <c r="AB3102" s="25">
        <f ca="1">VLOOKUP(CONCATENATE($F3102," ",$G3102),AllocFactorMatrix,(AB$4+1),FALSE)*$E3104</f>
        <v>0</v>
      </c>
      <c r="AC3102" s="25">
        <f ca="1">VLOOKUP(CONCATENATE($F3102," ",$G3102),AllocFactorMatrix,(AC$4+1),FALSE)*$E3104</f>
        <v>0</v>
      </c>
    </row>
    <row r="3103" spans="4:29" hidden="1" outlineLevel="1">
      <c r="F3103" s="61" t="str">
        <f>F3104</f>
        <v>LABOR_M</v>
      </c>
      <c r="G3103" s="20" t="str">
        <f>$G$14</f>
        <v>CUSTOMER</v>
      </c>
      <c r="H3103" s="24">
        <f t="shared" ca="1" si="1394"/>
        <v>0</v>
      </c>
      <c r="I3103" s="25">
        <f ca="1">VLOOKUP(CONCATENATE($F3103," ",$G3103),AllocFactorMatrix,(I$4+1),FALSE)*$E3104</f>
        <v>0</v>
      </c>
      <c r="J3103" s="25">
        <f ca="1">VLOOKUP(CONCATENATE($F3103," ",$G3103),AllocFactorMatrix,(J$4+1),FALSE)*$E3104</f>
        <v>0</v>
      </c>
      <c r="K3103" s="25">
        <f ca="1">VLOOKUP(CONCATENATE($F3103," ",$G3103),AllocFactorMatrix,(K$4+1),FALSE)*$E3104</f>
        <v>0</v>
      </c>
      <c r="L3103" s="25">
        <f ca="1">VLOOKUP(CONCATENATE($F3103," ",$G3103),AllocFactorMatrix,(L$4+1),FALSE)*$E3104</f>
        <v>0</v>
      </c>
      <c r="M3103" s="25">
        <f t="shared" ca="1" si="1403"/>
        <v>0</v>
      </c>
      <c r="N3103" s="25">
        <f ca="1">VLOOKUP(CONCATENATE($F3103," ",$G3103),AllocFactorMatrix,(N$4+1),FALSE)*$E3104</f>
        <v>0</v>
      </c>
      <c r="O3103" s="25">
        <f ca="1">VLOOKUP(CONCATENATE($F3103," ",$G3103),AllocFactorMatrix,(O$4+1),FALSE)*$E3104</f>
        <v>0</v>
      </c>
      <c r="P3103" s="25">
        <f ca="1">VLOOKUP(CONCATENATE($F3103," ",$G3103),AllocFactorMatrix,(P$4+1),FALSE)*$E3104</f>
        <v>0</v>
      </c>
      <c r="Q3103" s="25">
        <f ca="1">VLOOKUP(CONCATENATE($F3103," ",$G3103),AllocFactorMatrix,(Q$4+1),FALSE)*$E3104</f>
        <v>0</v>
      </c>
      <c r="R3103" s="25">
        <f t="shared" ca="1" si="1405"/>
        <v>0</v>
      </c>
      <c r="S3103" s="25">
        <f ca="1">VLOOKUP(CONCATENATE($F3103," ",$G3103),AllocFactorMatrix,(S$4+1),FALSE)*$E3104</f>
        <v>0</v>
      </c>
      <c r="T3103" s="25">
        <f ca="1">VLOOKUP(CONCATENATE($F3103," ",$G3103),AllocFactorMatrix,(T$4+1),FALSE)*$E3104</f>
        <v>0</v>
      </c>
      <c r="U3103" s="25">
        <f ca="1">VLOOKUP(CONCATENATE($F3103," ",$G3103),AllocFactorMatrix,(U$4+1),FALSE)*$E3104</f>
        <v>0</v>
      </c>
      <c r="V3103" s="25">
        <f ca="1">VLOOKUP(CONCATENATE($F3103," ",$G3103),AllocFactorMatrix,(V$4+1),FALSE)*$E3104</f>
        <v>0</v>
      </c>
      <c r="W3103" s="25">
        <f t="shared" ca="1" si="1406"/>
        <v>0</v>
      </c>
      <c r="X3103" s="25">
        <f ca="1">VLOOKUP(CONCATENATE($F3103," ",$G3103),AllocFactorMatrix,(X$4+1),FALSE)*$E3104</f>
        <v>0</v>
      </c>
      <c r="Y3103" s="25">
        <f ca="1">VLOOKUP(CONCATENATE($F3103," ",$G3103),AllocFactorMatrix,(Y$4+1),FALSE)*$E3104</f>
        <v>0</v>
      </c>
      <c r="Z3103" s="25">
        <f t="shared" ca="1" si="1404"/>
        <v>0</v>
      </c>
      <c r="AA3103" s="25">
        <f ca="1">VLOOKUP(CONCATENATE($F3103," ",$G3103),AllocFactorMatrix,(AA$4+1),FALSE)*$E3104</f>
        <v>0</v>
      </c>
      <c r="AB3103" s="25">
        <f ca="1">VLOOKUP(CONCATENATE($F3103," ",$G3103),AllocFactorMatrix,(AB$4+1),FALSE)*$E3104</f>
        <v>0</v>
      </c>
      <c r="AC3103" s="25">
        <f ca="1">VLOOKUP(CONCATENATE($F3103," ",$G3103),AllocFactorMatrix,(AC$4+1),FALSE)*$E3104</f>
        <v>0</v>
      </c>
    </row>
    <row r="3104" spans="4:29" collapsed="1">
      <c r="D3104" s="20" t="s">
        <v>274</v>
      </c>
      <c r="E3104" s="22"/>
      <c r="F3104" s="61" t="s">
        <v>69</v>
      </c>
      <c r="G3104" s="20" t="str">
        <f>$G$15</f>
        <v>TOTAL</v>
      </c>
      <c r="H3104" s="24">
        <f t="shared" ca="1" si="1394"/>
        <v>0</v>
      </c>
      <c r="I3104" s="25">
        <f ca="1">VLOOKUP(CONCATENATE($F3104," ",$G3104),AllocFactorMatrix,(I$4+1),FALSE)*$E3104</f>
        <v>0</v>
      </c>
      <c r="J3104" s="25">
        <f ca="1">VLOOKUP(CONCATENATE($F3104," ",$G3104),AllocFactorMatrix,(J$4+1),FALSE)*$E3104</f>
        <v>0</v>
      </c>
      <c r="K3104" s="25">
        <f ca="1">VLOOKUP(CONCATENATE($F3104," ",$G3104),AllocFactorMatrix,(K$4+1),FALSE)*$E3104</f>
        <v>0</v>
      </c>
      <c r="L3104" s="25">
        <f ca="1">VLOOKUP(CONCATENATE($F3104," ",$G3104),AllocFactorMatrix,(L$4+1),FALSE)*$E3104</f>
        <v>0</v>
      </c>
      <c r="M3104" s="25">
        <f t="shared" ca="1" si="1403"/>
        <v>0</v>
      </c>
      <c r="N3104" s="25">
        <f ca="1">VLOOKUP(CONCATENATE($F3104," ",$G3104),AllocFactorMatrix,(N$4+1),FALSE)*$E3104</f>
        <v>0</v>
      </c>
      <c r="O3104" s="25">
        <f ca="1">VLOOKUP(CONCATENATE($F3104," ",$G3104),AllocFactorMatrix,(O$4+1),FALSE)*$E3104</f>
        <v>0</v>
      </c>
      <c r="P3104" s="25">
        <f ca="1">VLOOKUP(CONCATENATE($F3104," ",$G3104),AllocFactorMatrix,(P$4+1),FALSE)*$E3104</f>
        <v>0</v>
      </c>
      <c r="Q3104" s="25">
        <f ca="1">VLOOKUP(CONCATENATE($F3104," ",$G3104),AllocFactorMatrix,(Q$4+1),FALSE)*$E3104</f>
        <v>0</v>
      </c>
      <c r="R3104" s="25">
        <f t="shared" ca="1" si="1405"/>
        <v>0</v>
      </c>
      <c r="S3104" s="25">
        <f ca="1">VLOOKUP(CONCATENATE($F3104," ",$G3104),AllocFactorMatrix,(S$4+1),FALSE)*$E3104</f>
        <v>0</v>
      </c>
      <c r="T3104" s="25">
        <f ca="1">VLOOKUP(CONCATENATE($F3104," ",$G3104),AllocFactorMatrix,(T$4+1),FALSE)*$E3104</f>
        <v>0</v>
      </c>
      <c r="U3104" s="25">
        <f ca="1">VLOOKUP(CONCATENATE($F3104," ",$G3104),AllocFactorMatrix,(U$4+1),FALSE)*$E3104</f>
        <v>0</v>
      </c>
      <c r="V3104" s="25">
        <f ca="1">VLOOKUP(CONCATENATE($F3104," ",$G3104),AllocFactorMatrix,(V$4+1),FALSE)*$E3104</f>
        <v>0</v>
      </c>
      <c r="W3104" s="25">
        <f t="shared" ca="1" si="1406"/>
        <v>0</v>
      </c>
      <c r="X3104" s="25">
        <f ca="1">VLOOKUP(CONCATENATE($F3104," ",$G3104),AllocFactorMatrix,(X$4+1),FALSE)*$E3104</f>
        <v>0</v>
      </c>
      <c r="Y3104" s="25">
        <f ca="1">VLOOKUP(CONCATENATE($F3104," ",$G3104),AllocFactorMatrix,(Y$4+1),FALSE)*$E3104</f>
        <v>0</v>
      </c>
      <c r="Z3104" s="25">
        <f t="shared" ca="1" si="1404"/>
        <v>0</v>
      </c>
      <c r="AA3104" s="25">
        <f ca="1">VLOOKUP(CONCATENATE($F3104," ",$G3104),AllocFactorMatrix,(AA$4+1),FALSE)*$E3104</f>
        <v>0</v>
      </c>
      <c r="AB3104" s="25">
        <f ca="1">VLOOKUP(CONCATENATE($F3104," ",$G3104),AllocFactorMatrix,(AB$4+1),FALSE)*$E3104</f>
        <v>0</v>
      </c>
      <c r="AC3104" s="25">
        <f ca="1">VLOOKUP(CONCATENATE($F3104," ",$G3104),AllocFactorMatrix,(AC$4+1),FALSE)*$E3104</f>
        <v>0</v>
      </c>
    </row>
    <row r="3105" spans="4:29" hidden="1" outlineLevel="1">
      <c r="F3105" s="61" t="str">
        <f>F3112</f>
        <v>PROD_DEMAND</v>
      </c>
      <c r="G3105" s="20" t="str">
        <f>$G$8</f>
        <v>PRODUCTION</v>
      </c>
      <c r="H3105" s="24">
        <f t="shared" si="1394"/>
        <v>0</v>
      </c>
      <c r="I3105" s="25">
        <f>VLOOKUP(CONCATENATE($F3105," ",$G3105),AllocFactorMatrix,(I$4+1),FALSE)*$E3112</f>
        <v>0</v>
      </c>
      <c r="J3105" s="25">
        <f>VLOOKUP(CONCATENATE($F3105," ",$G3105),AllocFactorMatrix,(J$4+1),FALSE)*$E3112</f>
        <v>0</v>
      </c>
      <c r="K3105" s="25">
        <f>VLOOKUP(CONCATENATE($F3105," ",$G3105),AllocFactorMatrix,(K$4+1),FALSE)*$E3112</f>
        <v>0</v>
      </c>
      <c r="L3105" s="25">
        <f>VLOOKUP(CONCATENATE($F3105," ",$G3105),AllocFactorMatrix,(L$4+1),FALSE)*$E3112</f>
        <v>0</v>
      </c>
      <c r="M3105" s="25">
        <f t="shared" si="1403"/>
        <v>0</v>
      </c>
      <c r="N3105" s="25">
        <f>VLOOKUP(CONCATENATE($F3105," ",$G3105),AllocFactorMatrix,(N$4+1),FALSE)*$E3112</f>
        <v>0</v>
      </c>
      <c r="O3105" s="25">
        <f>VLOOKUP(CONCATENATE($F3105," ",$G3105),AllocFactorMatrix,(O$4+1),FALSE)*$E3112</f>
        <v>0</v>
      </c>
      <c r="P3105" s="25">
        <f>VLOOKUP(CONCATENATE($F3105," ",$G3105),AllocFactorMatrix,(P$4+1),FALSE)*$E3112</f>
        <v>0</v>
      </c>
      <c r="Q3105" s="25">
        <f>VLOOKUP(CONCATENATE($F3105," ",$G3105),AllocFactorMatrix,(Q$4+1),FALSE)*$E3112</f>
        <v>0</v>
      </c>
      <c r="R3105" s="25">
        <f>SUBTOTAL(9,N3105:Q3105)</f>
        <v>0</v>
      </c>
      <c r="S3105" s="25">
        <f>VLOOKUP(CONCATENATE($F3105," ",$G3105),AllocFactorMatrix,(S$4+1),FALSE)*$E3112</f>
        <v>0</v>
      </c>
      <c r="T3105" s="25">
        <f>VLOOKUP(CONCATENATE($F3105," ",$G3105),AllocFactorMatrix,(T$4+1),FALSE)*$E3112</f>
        <v>0</v>
      </c>
      <c r="U3105" s="25">
        <f>VLOOKUP(CONCATENATE($F3105," ",$G3105),AllocFactorMatrix,(U$4+1),FALSE)*$E3112</f>
        <v>0</v>
      </c>
      <c r="V3105" s="25">
        <f>VLOOKUP(CONCATENATE($F3105," ",$G3105),AllocFactorMatrix,(V$4+1),FALSE)*$E3112</f>
        <v>0</v>
      </c>
      <c r="W3105" s="25">
        <f>SUBTOTAL(9,S3105:V3105)</f>
        <v>0</v>
      </c>
      <c r="X3105" s="25">
        <f>VLOOKUP(CONCATENATE($F3105," ",$G3105),AllocFactorMatrix,(X$4+1),FALSE)*$E3112</f>
        <v>0</v>
      </c>
      <c r="Y3105" s="25">
        <f>VLOOKUP(CONCATENATE($F3105," ",$G3105),AllocFactorMatrix,(Y$4+1),FALSE)*$E3112</f>
        <v>0</v>
      </c>
      <c r="Z3105" s="25">
        <f t="shared" si="1404"/>
        <v>0</v>
      </c>
      <c r="AA3105" s="25">
        <f>VLOOKUP(CONCATENATE($F3105," ",$G3105),AllocFactorMatrix,(AA$4+1),FALSE)*$E3112</f>
        <v>0</v>
      </c>
      <c r="AB3105" s="25">
        <f>VLOOKUP(CONCATENATE($F3105," ",$G3105),AllocFactorMatrix,(AB$4+1),FALSE)*$E3112</f>
        <v>0</v>
      </c>
      <c r="AC3105" s="25">
        <f>VLOOKUP(CONCATENATE($F3105," ",$G3105),AllocFactorMatrix,(AC$4+1),FALSE)*$E3112</f>
        <v>0</v>
      </c>
    </row>
    <row r="3106" spans="4:29" hidden="1" outlineLevel="1">
      <c r="F3106" s="61" t="str">
        <f>F3112</f>
        <v>PROD_DEMAND</v>
      </c>
      <c r="G3106" s="20" t="str">
        <f>$G$9</f>
        <v>BULKTRAN</v>
      </c>
      <c r="H3106" s="24">
        <f t="shared" si="1394"/>
        <v>0</v>
      </c>
      <c r="I3106" s="25">
        <f>VLOOKUP(CONCATENATE($F3106," ",$G3106),AllocFactorMatrix,(I$4+1),FALSE)*$E3112</f>
        <v>0</v>
      </c>
      <c r="J3106" s="25">
        <f>VLOOKUP(CONCATENATE($F3106," ",$G3106),AllocFactorMatrix,(J$4+1),FALSE)*$E3112</f>
        <v>0</v>
      </c>
      <c r="K3106" s="25">
        <f>VLOOKUP(CONCATENATE($F3106," ",$G3106),AllocFactorMatrix,(K$4+1),FALSE)*$E3112</f>
        <v>0</v>
      </c>
      <c r="L3106" s="25">
        <f>VLOOKUP(CONCATENATE($F3106," ",$G3106),AllocFactorMatrix,(L$4+1),FALSE)*$E3112</f>
        <v>0</v>
      </c>
      <c r="M3106" s="25">
        <f t="shared" si="1403"/>
        <v>0</v>
      </c>
      <c r="N3106" s="25">
        <f>VLOOKUP(CONCATENATE($F3106," ",$G3106),AllocFactorMatrix,(N$4+1),FALSE)*$E3112</f>
        <v>0</v>
      </c>
      <c r="O3106" s="25">
        <f>VLOOKUP(CONCATENATE($F3106," ",$G3106),AllocFactorMatrix,(O$4+1),FALSE)*$E3112</f>
        <v>0</v>
      </c>
      <c r="P3106" s="25">
        <f>VLOOKUP(CONCATENATE($F3106," ",$G3106),AllocFactorMatrix,(P$4+1),FALSE)*$E3112</f>
        <v>0</v>
      </c>
      <c r="Q3106" s="25">
        <f>VLOOKUP(CONCATENATE($F3106," ",$G3106),AllocFactorMatrix,(Q$4+1),FALSE)*$E3112</f>
        <v>0</v>
      </c>
      <c r="R3106" s="25">
        <f t="shared" ref="R3106:R3112" si="1407">SUBTOTAL(9,N3106:Q3106)</f>
        <v>0</v>
      </c>
      <c r="S3106" s="25">
        <f>VLOOKUP(CONCATENATE($F3106," ",$G3106),AllocFactorMatrix,(S$4+1),FALSE)*$E3112</f>
        <v>0</v>
      </c>
      <c r="T3106" s="25">
        <f>VLOOKUP(CONCATENATE($F3106," ",$G3106),AllocFactorMatrix,(T$4+1),FALSE)*$E3112</f>
        <v>0</v>
      </c>
      <c r="U3106" s="25">
        <f>VLOOKUP(CONCATENATE($F3106," ",$G3106),AllocFactorMatrix,(U$4+1),FALSE)*$E3112</f>
        <v>0</v>
      </c>
      <c r="V3106" s="25">
        <f>VLOOKUP(CONCATENATE($F3106," ",$G3106),AllocFactorMatrix,(V$4+1),FALSE)*$E3112</f>
        <v>0</v>
      </c>
      <c r="W3106" s="25">
        <f t="shared" ref="W3106:W3112" si="1408">SUBTOTAL(9,S3106:V3106)</f>
        <v>0</v>
      </c>
      <c r="X3106" s="25">
        <f>VLOOKUP(CONCATENATE($F3106," ",$G3106),AllocFactorMatrix,(X$4+1),FALSE)*$E3112</f>
        <v>0</v>
      </c>
      <c r="Y3106" s="25">
        <f>VLOOKUP(CONCATENATE($F3106," ",$G3106),AllocFactorMatrix,(Y$4+1),FALSE)*$E3112</f>
        <v>0</v>
      </c>
      <c r="Z3106" s="25">
        <f t="shared" si="1404"/>
        <v>0</v>
      </c>
      <c r="AA3106" s="25">
        <f>VLOOKUP(CONCATENATE($F3106," ",$G3106),AllocFactorMatrix,(AA$4+1),FALSE)*$E3112</f>
        <v>0</v>
      </c>
      <c r="AB3106" s="25">
        <f>VLOOKUP(CONCATENATE($F3106," ",$G3106),AllocFactorMatrix,(AB$4+1),FALSE)*$E3112</f>
        <v>0</v>
      </c>
      <c r="AC3106" s="25">
        <f>VLOOKUP(CONCATENATE($F3106," ",$G3106),AllocFactorMatrix,(AC$4+1),FALSE)*$E3112</f>
        <v>0</v>
      </c>
    </row>
    <row r="3107" spans="4:29" hidden="1" outlineLevel="1">
      <c r="F3107" s="61" t="str">
        <f>F3112</f>
        <v>PROD_DEMAND</v>
      </c>
      <c r="G3107" s="20" t="str">
        <f>$G$10</f>
        <v>SUBTRAN</v>
      </c>
      <c r="H3107" s="24">
        <f t="shared" si="1394"/>
        <v>0</v>
      </c>
      <c r="I3107" s="25">
        <f>VLOOKUP(CONCATENATE($F3107," ",$G3107),AllocFactorMatrix,(I$4+1),FALSE)*$E3112</f>
        <v>0</v>
      </c>
      <c r="J3107" s="25">
        <f>VLOOKUP(CONCATENATE($F3107," ",$G3107),AllocFactorMatrix,(J$4+1),FALSE)*$E3112</f>
        <v>0</v>
      </c>
      <c r="K3107" s="25">
        <f>VLOOKUP(CONCATENATE($F3107," ",$G3107),AllocFactorMatrix,(K$4+1),FALSE)*$E3112</f>
        <v>0</v>
      </c>
      <c r="L3107" s="25">
        <f>VLOOKUP(CONCATENATE($F3107," ",$G3107),AllocFactorMatrix,(L$4+1),FALSE)*$E3112</f>
        <v>0</v>
      </c>
      <c r="M3107" s="25">
        <f t="shared" si="1403"/>
        <v>0</v>
      </c>
      <c r="N3107" s="25">
        <f>VLOOKUP(CONCATENATE($F3107," ",$G3107),AllocFactorMatrix,(N$4+1),FALSE)*$E3112</f>
        <v>0</v>
      </c>
      <c r="O3107" s="25">
        <f>VLOOKUP(CONCATENATE($F3107," ",$G3107),AllocFactorMatrix,(O$4+1),FALSE)*$E3112</f>
        <v>0</v>
      </c>
      <c r="P3107" s="25">
        <f>VLOOKUP(CONCATENATE($F3107," ",$G3107),AllocFactorMatrix,(P$4+1),FALSE)*$E3112</f>
        <v>0</v>
      </c>
      <c r="Q3107" s="25">
        <f>VLOOKUP(CONCATENATE($F3107," ",$G3107),AllocFactorMatrix,(Q$4+1),FALSE)*$E3112</f>
        <v>0</v>
      </c>
      <c r="R3107" s="25">
        <f t="shared" si="1407"/>
        <v>0</v>
      </c>
      <c r="S3107" s="25">
        <f>VLOOKUP(CONCATENATE($F3107," ",$G3107),AllocFactorMatrix,(S$4+1),FALSE)*$E3112</f>
        <v>0</v>
      </c>
      <c r="T3107" s="25">
        <f>VLOOKUP(CONCATENATE($F3107," ",$G3107),AllocFactorMatrix,(T$4+1),FALSE)*$E3112</f>
        <v>0</v>
      </c>
      <c r="U3107" s="25">
        <f>VLOOKUP(CONCATENATE($F3107," ",$G3107),AllocFactorMatrix,(U$4+1),FALSE)*$E3112</f>
        <v>0</v>
      </c>
      <c r="V3107" s="25">
        <f>VLOOKUP(CONCATENATE($F3107," ",$G3107),AllocFactorMatrix,(V$4+1),FALSE)*$E3112</f>
        <v>0</v>
      </c>
      <c r="W3107" s="25">
        <f t="shared" si="1408"/>
        <v>0</v>
      </c>
      <c r="X3107" s="25">
        <f>VLOOKUP(CONCATENATE($F3107," ",$G3107),AllocFactorMatrix,(X$4+1),FALSE)*$E3112</f>
        <v>0</v>
      </c>
      <c r="Y3107" s="25">
        <f>VLOOKUP(CONCATENATE($F3107," ",$G3107),AllocFactorMatrix,(Y$4+1),FALSE)*$E3112</f>
        <v>0</v>
      </c>
      <c r="Z3107" s="25">
        <f t="shared" si="1404"/>
        <v>0</v>
      </c>
      <c r="AA3107" s="25">
        <f>VLOOKUP(CONCATENATE($F3107," ",$G3107),AllocFactorMatrix,(AA$4+1),FALSE)*$E3112</f>
        <v>0</v>
      </c>
      <c r="AB3107" s="25">
        <f>VLOOKUP(CONCATENATE($F3107," ",$G3107),AllocFactorMatrix,(AB$4+1),FALSE)*$E3112</f>
        <v>0</v>
      </c>
      <c r="AC3107" s="25">
        <f>VLOOKUP(CONCATENATE($F3107," ",$G3107),AllocFactorMatrix,(AC$4+1),FALSE)*$E3112</f>
        <v>0</v>
      </c>
    </row>
    <row r="3108" spans="4:29" hidden="1" outlineLevel="1">
      <c r="F3108" s="61" t="str">
        <f>F3112</f>
        <v>PROD_DEMAND</v>
      </c>
      <c r="G3108" s="20" t="str">
        <f>$G$11</f>
        <v>DISTPRI</v>
      </c>
      <c r="H3108" s="24">
        <f t="shared" si="1394"/>
        <v>0</v>
      </c>
      <c r="I3108" s="25">
        <f>VLOOKUP(CONCATENATE($F3108," ",$G3108),AllocFactorMatrix,(I$4+1),FALSE)*$E3112</f>
        <v>0</v>
      </c>
      <c r="J3108" s="25">
        <f>VLOOKUP(CONCATENATE($F3108," ",$G3108),AllocFactorMatrix,(J$4+1),FALSE)*$E3112</f>
        <v>0</v>
      </c>
      <c r="K3108" s="25">
        <f>VLOOKUP(CONCATENATE($F3108," ",$G3108),AllocFactorMatrix,(K$4+1),FALSE)*$E3112</f>
        <v>0</v>
      </c>
      <c r="L3108" s="25">
        <f>VLOOKUP(CONCATENATE($F3108," ",$G3108),AllocFactorMatrix,(L$4+1),FALSE)*$E3112</f>
        <v>0</v>
      </c>
      <c r="M3108" s="25">
        <f t="shared" si="1403"/>
        <v>0</v>
      </c>
      <c r="N3108" s="25">
        <f>VLOOKUP(CONCATENATE($F3108," ",$G3108),AllocFactorMatrix,(N$4+1),FALSE)*$E3112</f>
        <v>0</v>
      </c>
      <c r="O3108" s="25">
        <f>VLOOKUP(CONCATENATE($F3108," ",$G3108),AllocFactorMatrix,(O$4+1),FALSE)*$E3112</f>
        <v>0</v>
      </c>
      <c r="P3108" s="25">
        <f>VLOOKUP(CONCATENATE($F3108," ",$G3108),AllocFactorMatrix,(P$4+1),FALSE)*$E3112</f>
        <v>0</v>
      </c>
      <c r="Q3108" s="25">
        <f>VLOOKUP(CONCATENATE($F3108," ",$G3108),AllocFactorMatrix,(Q$4+1),FALSE)*$E3112</f>
        <v>0</v>
      </c>
      <c r="R3108" s="25">
        <f t="shared" si="1407"/>
        <v>0</v>
      </c>
      <c r="S3108" s="25">
        <f>VLOOKUP(CONCATENATE($F3108," ",$G3108),AllocFactorMatrix,(S$4+1),FALSE)*$E3112</f>
        <v>0</v>
      </c>
      <c r="T3108" s="25">
        <f>VLOOKUP(CONCATENATE($F3108," ",$G3108),AllocFactorMatrix,(T$4+1),FALSE)*$E3112</f>
        <v>0</v>
      </c>
      <c r="U3108" s="25">
        <f>VLOOKUP(CONCATENATE($F3108," ",$G3108),AllocFactorMatrix,(U$4+1),FALSE)*$E3112</f>
        <v>0</v>
      </c>
      <c r="V3108" s="25">
        <f>VLOOKUP(CONCATENATE($F3108," ",$G3108),AllocFactorMatrix,(V$4+1),FALSE)*$E3112</f>
        <v>0</v>
      </c>
      <c r="W3108" s="25">
        <f t="shared" si="1408"/>
        <v>0</v>
      </c>
      <c r="X3108" s="25">
        <f>VLOOKUP(CONCATENATE($F3108," ",$G3108),AllocFactorMatrix,(X$4+1),FALSE)*$E3112</f>
        <v>0</v>
      </c>
      <c r="Y3108" s="25">
        <f>VLOOKUP(CONCATENATE($F3108," ",$G3108),AllocFactorMatrix,(Y$4+1),FALSE)*$E3112</f>
        <v>0</v>
      </c>
      <c r="Z3108" s="25">
        <f t="shared" si="1404"/>
        <v>0</v>
      </c>
      <c r="AA3108" s="25">
        <f>VLOOKUP(CONCATENATE($F3108," ",$G3108),AllocFactorMatrix,(AA$4+1),FALSE)*$E3112</f>
        <v>0</v>
      </c>
      <c r="AB3108" s="25">
        <f>VLOOKUP(CONCATENATE($F3108," ",$G3108),AllocFactorMatrix,(AB$4+1),FALSE)*$E3112</f>
        <v>0</v>
      </c>
      <c r="AC3108" s="25">
        <f>VLOOKUP(CONCATENATE($F3108," ",$G3108),AllocFactorMatrix,(AC$4+1),FALSE)*$E3112</f>
        <v>0</v>
      </c>
    </row>
    <row r="3109" spans="4:29" hidden="1" outlineLevel="1">
      <c r="F3109" s="61" t="str">
        <f>F3112</f>
        <v>PROD_DEMAND</v>
      </c>
      <c r="G3109" s="20" t="str">
        <f>$G$12</f>
        <v>DISTSEC</v>
      </c>
      <c r="H3109" s="24">
        <f t="shared" si="1394"/>
        <v>0</v>
      </c>
      <c r="I3109" s="25">
        <f>VLOOKUP(CONCATENATE($F3109," ",$G3109),AllocFactorMatrix,(I$4+1),FALSE)*$E3112</f>
        <v>0</v>
      </c>
      <c r="J3109" s="25">
        <f>VLOOKUP(CONCATENATE($F3109," ",$G3109),AllocFactorMatrix,(J$4+1),FALSE)*$E3112</f>
        <v>0</v>
      </c>
      <c r="K3109" s="25">
        <f>VLOOKUP(CONCATENATE($F3109," ",$G3109),AllocFactorMatrix,(K$4+1),FALSE)*$E3112</f>
        <v>0</v>
      </c>
      <c r="L3109" s="25">
        <f>VLOOKUP(CONCATENATE($F3109," ",$G3109),AllocFactorMatrix,(L$4+1),FALSE)*$E3112</f>
        <v>0</v>
      </c>
      <c r="M3109" s="25">
        <f t="shared" si="1403"/>
        <v>0</v>
      </c>
      <c r="N3109" s="25">
        <f>VLOOKUP(CONCATENATE($F3109," ",$G3109),AllocFactorMatrix,(N$4+1),FALSE)*$E3112</f>
        <v>0</v>
      </c>
      <c r="O3109" s="25">
        <f>VLOOKUP(CONCATENATE($F3109," ",$G3109),AllocFactorMatrix,(O$4+1),FALSE)*$E3112</f>
        <v>0</v>
      </c>
      <c r="P3109" s="25">
        <f>VLOOKUP(CONCATENATE($F3109," ",$G3109),AllocFactorMatrix,(P$4+1),FALSE)*$E3112</f>
        <v>0</v>
      </c>
      <c r="Q3109" s="25">
        <f>VLOOKUP(CONCATENATE($F3109," ",$G3109),AllocFactorMatrix,(Q$4+1),FALSE)*$E3112</f>
        <v>0</v>
      </c>
      <c r="R3109" s="25">
        <f t="shared" si="1407"/>
        <v>0</v>
      </c>
      <c r="S3109" s="25">
        <f>VLOOKUP(CONCATENATE($F3109," ",$G3109),AllocFactorMatrix,(S$4+1),FALSE)*$E3112</f>
        <v>0</v>
      </c>
      <c r="T3109" s="25">
        <f>VLOOKUP(CONCATENATE($F3109," ",$G3109),AllocFactorMatrix,(T$4+1),FALSE)*$E3112</f>
        <v>0</v>
      </c>
      <c r="U3109" s="25">
        <f>VLOOKUP(CONCATENATE($F3109," ",$G3109),AllocFactorMatrix,(U$4+1),FALSE)*$E3112</f>
        <v>0</v>
      </c>
      <c r="V3109" s="25">
        <f>VLOOKUP(CONCATENATE($F3109," ",$G3109),AllocFactorMatrix,(V$4+1),FALSE)*$E3112</f>
        <v>0</v>
      </c>
      <c r="W3109" s="25">
        <f t="shared" si="1408"/>
        <v>0</v>
      </c>
      <c r="X3109" s="25">
        <f>VLOOKUP(CONCATENATE($F3109," ",$G3109),AllocFactorMatrix,(X$4+1),FALSE)*$E3112</f>
        <v>0</v>
      </c>
      <c r="Y3109" s="25">
        <f>VLOOKUP(CONCATENATE($F3109," ",$G3109),AllocFactorMatrix,(Y$4+1),FALSE)*$E3112</f>
        <v>0</v>
      </c>
      <c r="Z3109" s="25">
        <f t="shared" si="1404"/>
        <v>0</v>
      </c>
      <c r="AA3109" s="25">
        <f>VLOOKUP(CONCATENATE($F3109," ",$G3109),AllocFactorMatrix,(AA$4+1),FALSE)*$E3112</f>
        <v>0</v>
      </c>
      <c r="AB3109" s="25">
        <f>VLOOKUP(CONCATENATE($F3109," ",$G3109),AllocFactorMatrix,(AB$4+1),FALSE)*$E3112</f>
        <v>0</v>
      </c>
      <c r="AC3109" s="25">
        <f>VLOOKUP(CONCATENATE($F3109," ",$G3109),AllocFactorMatrix,(AC$4+1),FALSE)*$E3112</f>
        <v>0</v>
      </c>
    </row>
    <row r="3110" spans="4:29" hidden="1" outlineLevel="1">
      <c r="F3110" s="61" t="str">
        <f>F3112</f>
        <v>PROD_DEMAND</v>
      </c>
      <c r="G3110" s="20" t="str">
        <f>$G$13</f>
        <v>ENERGY</v>
      </c>
      <c r="H3110" s="24">
        <f t="shared" si="1394"/>
        <v>0</v>
      </c>
      <c r="I3110" s="25">
        <f>VLOOKUP(CONCATENATE($F3110," ",$G3110),AllocFactorMatrix,(I$4+1),FALSE)*$E3112</f>
        <v>0</v>
      </c>
      <c r="J3110" s="25">
        <f>VLOOKUP(CONCATENATE($F3110," ",$G3110),AllocFactorMatrix,(J$4+1),FALSE)*$E3112</f>
        <v>0</v>
      </c>
      <c r="K3110" s="25">
        <f>VLOOKUP(CONCATENATE($F3110," ",$G3110),AllocFactorMatrix,(K$4+1),FALSE)*$E3112</f>
        <v>0</v>
      </c>
      <c r="L3110" s="25">
        <f>VLOOKUP(CONCATENATE($F3110," ",$G3110),AllocFactorMatrix,(L$4+1),FALSE)*$E3112</f>
        <v>0</v>
      </c>
      <c r="M3110" s="25">
        <f t="shared" si="1403"/>
        <v>0</v>
      </c>
      <c r="N3110" s="25">
        <f>VLOOKUP(CONCATENATE($F3110," ",$G3110),AllocFactorMatrix,(N$4+1),FALSE)*$E3112</f>
        <v>0</v>
      </c>
      <c r="O3110" s="25">
        <f>VLOOKUP(CONCATENATE($F3110," ",$G3110),AllocFactorMatrix,(O$4+1),FALSE)*$E3112</f>
        <v>0</v>
      </c>
      <c r="P3110" s="25">
        <f>VLOOKUP(CONCATENATE($F3110," ",$G3110),AllocFactorMatrix,(P$4+1),FALSE)*$E3112</f>
        <v>0</v>
      </c>
      <c r="Q3110" s="25">
        <f>VLOOKUP(CONCATENATE($F3110," ",$G3110),AllocFactorMatrix,(Q$4+1),FALSE)*$E3112</f>
        <v>0</v>
      </c>
      <c r="R3110" s="25">
        <f t="shared" si="1407"/>
        <v>0</v>
      </c>
      <c r="S3110" s="25">
        <f>VLOOKUP(CONCATENATE($F3110," ",$G3110),AllocFactorMatrix,(S$4+1),FALSE)*$E3112</f>
        <v>0</v>
      </c>
      <c r="T3110" s="25">
        <f>VLOOKUP(CONCATENATE($F3110," ",$G3110),AllocFactorMatrix,(T$4+1),FALSE)*$E3112</f>
        <v>0</v>
      </c>
      <c r="U3110" s="25">
        <f>VLOOKUP(CONCATENATE($F3110," ",$G3110),AllocFactorMatrix,(U$4+1),FALSE)*$E3112</f>
        <v>0</v>
      </c>
      <c r="V3110" s="25">
        <f>VLOOKUP(CONCATENATE($F3110," ",$G3110),AllocFactorMatrix,(V$4+1),FALSE)*$E3112</f>
        <v>0</v>
      </c>
      <c r="W3110" s="25">
        <f t="shared" si="1408"/>
        <v>0</v>
      </c>
      <c r="X3110" s="25">
        <f>VLOOKUP(CONCATENATE($F3110," ",$G3110),AllocFactorMatrix,(X$4+1),FALSE)*$E3112</f>
        <v>0</v>
      </c>
      <c r="Y3110" s="25">
        <f>VLOOKUP(CONCATENATE($F3110," ",$G3110),AllocFactorMatrix,(Y$4+1),FALSE)*$E3112</f>
        <v>0</v>
      </c>
      <c r="Z3110" s="25">
        <f t="shared" si="1404"/>
        <v>0</v>
      </c>
      <c r="AA3110" s="25">
        <f>VLOOKUP(CONCATENATE($F3110," ",$G3110),AllocFactorMatrix,(AA$4+1),FALSE)*$E3112</f>
        <v>0</v>
      </c>
      <c r="AB3110" s="25">
        <f>VLOOKUP(CONCATENATE($F3110," ",$G3110),AllocFactorMatrix,(AB$4+1),FALSE)*$E3112</f>
        <v>0</v>
      </c>
      <c r="AC3110" s="25">
        <f>VLOOKUP(CONCATENATE($F3110," ",$G3110),AllocFactorMatrix,(AC$4+1),FALSE)*$E3112</f>
        <v>0</v>
      </c>
    </row>
    <row r="3111" spans="4:29" hidden="1" outlineLevel="1">
      <c r="F3111" s="61" t="str">
        <f>F3112</f>
        <v>PROD_DEMAND</v>
      </c>
      <c r="G3111" s="20" t="str">
        <f>$G$14</f>
        <v>CUSTOMER</v>
      </c>
      <c r="H3111" s="24">
        <f t="shared" si="1394"/>
        <v>0</v>
      </c>
      <c r="I3111" s="25">
        <f>VLOOKUP(CONCATENATE($F3111," ",$G3111),AllocFactorMatrix,(I$4+1),FALSE)*$E3112</f>
        <v>0</v>
      </c>
      <c r="J3111" s="25">
        <f>VLOOKUP(CONCATENATE($F3111," ",$G3111),AllocFactorMatrix,(J$4+1),FALSE)*$E3112</f>
        <v>0</v>
      </c>
      <c r="K3111" s="25">
        <f>VLOOKUP(CONCATENATE($F3111," ",$G3111),AllocFactorMatrix,(K$4+1),FALSE)*$E3112</f>
        <v>0</v>
      </c>
      <c r="L3111" s="25">
        <f>VLOOKUP(CONCATENATE($F3111," ",$G3111),AllocFactorMatrix,(L$4+1),FALSE)*$E3112</f>
        <v>0</v>
      </c>
      <c r="M3111" s="25">
        <f t="shared" si="1403"/>
        <v>0</v>
      </c>
      <c r="N3111" s="25">
        <f>VLOOKUP(CONCATENATE($F3111," ",$G3111),AllocFactorMatrix,(N$4+1),FALSE)*$E3112</f>
        <v>0</v>
      </c>
      <c r="O3111" s="25">
        <f>VLOOKUP(CONCATENATE($F3111," ",$G3111),AllocFactorMatrix,(O$4+1),FALSE)*$E3112</f>
        <v>0</v>
      </c>
      <c r="P3111" s="25">
        <f>VLOOKUP(CONCATENATE($F3111," ",$G3111),AllocFactorMatrix,(P$4+1),FALSE)*$E3112</f>
        <v>0</v>
      </c>
      <c r="Q3111" s="25">
        <f>VLOOKUP(CONCATENATE($F3111," ",$G3111),AllocFactorMatrix,(Q$4+1),FALSE)*$E3112</f>
        <v>0</v>
      </c>
      <c r="R3111" s="25">
        <f t="shared" si="1407"/>
        <v>0</v>
      </c>
      <c r="S3111" s="25">
        <f>VLOOKUP(CONCATENATE($F3111," ",$G3111),AllocFactorMatrix,(S$4+1),FALSE)*$E3112</f>
        <v>0</v>
      </c>
      <c r="T3111" s="25">
        <f>VLOOKUP(CONCATENATE($F3111," ",$G3111),AllocFactorMatrix,(T$4+1),FALSE)*$E3112</f>
        <v>0</v>
      </c>
      <c r="U3111" s="25">
        <f>VLOOKUP(CONCATENATE($F3111," ",$G3111),AllocFactorMatrix,(U$4+1),FALSE)*$E3112</f>
        <v>0</v>
      </c>
      <c r="V3111" s="25">
        <f>VLOOKUP(CONCATENATE($F3111," ",$G3111),AllocFactorMatrix,(V$4+1),FALSE)*$E3112</f>
        <v>0</v>
      </c>
      <c r="W3111" s="25">
        <f t="shared" si="1408"/>
        <v>0</v>
      </c>
      <c r="X3111" s="25">
        <f>VLOOKUP(CONCATENATE($F3111," ",$G3111),AllocFactorMatrix,(X$4+1),FALSE)*$E3112</f>
        <v>0</v>
      </c>
      <c r="Y3111" s="25">
        <f>VLOOKUP(CONCATENATE($F3111," ",$G3111),AllocFactorMatrix,(Y$4+1),FALSE)*$E3112</f>
        <v>0</v>
      </c>
      <c r="Z3111" s="25">
        <f t="shared" si="1404"/>
        <v>0</v>
      </c>
      <c r="AA3111" s="25">
        <f>VLOOKUP(CONCATENATE($F3111," ",$G3111),AllocFactorMatrix,(AA$4+1),FALSE)*$E3112</f>
        <v>0</v>
      </c>
      <c r="AB3111" s="25">
        <f>VLOOKUP(CONCATENATE($F3111," ",$G3111),AllocFactorMatrix,(AB$4+1),FALSE)*$E3112</f>
        <v>0</v>
      </c>
      <c r="AC3111" s="25">
        <f>VLOOKUP(CONCATENATE($F3111," ",$G3111),AllocFactorMatrix,(AC$4+1),FALSE)*$E3112</f>
        <v>0</v>
      </c>
    </row>
    <row r="3112" spans="4:29" collapsed="1">
      <c r="D3112" s="58" t="s">
        <v>440</v>
      </c>
      <c r="E3112" s="22"/>
      <c r="F3112" s="61" t="s">
        <v>29</v>
      </c>
      <c r="G3112" s="20" t="str">
        <f>$G$15</f>
        <v>TOTAL</v>
      </c>
      <c r="H3112" s="24">
        <f t="shared" si="1394"/>
        <v>0</v>
      </c>
      <c r="I3112" s="25">
        <f>VLOOKUP(CONCATENATE($F3112," ",$G3112),AllocFactorMatrix,(I$4+1),FALSE)*$E3112</f>
        <v>0</v>
      </c>
      <c r="J3112" s="25">
        <f>VLOOKUP(CONCATENATE($F3112," ",$G3112),AllocFactorMatrix,(J$4+1),FALSE)*$E3112</f>
        <v>0</v>
      </c>
      <c r="K3112" s="25">
        <f>VLOOKUP(CONCATENATE($F3112," ",$G3112),AllocFactorMatrix,(K$4+1),FALSE)*$E3112</f>
        <v>0</v>
      </c>
      <c r="L3112" s="25">
        <f>VLOOKUP(CONCATENATE($F3112," ",$G3112),AllocFactorMatrix,(L$4+1),FALSE)*$E3112</f>
        <v>0</v>
      </c>
      <c r="M3112" s="25">
        <f t="shared" si="1403"/>
        <v>0</v>
      </c>
      <c r="N3112" s="25">
        <f>VLOOKUP(CONCATENATE($F3112," ",$G3112),AllocFactorMatrix,(N$4+1),FALSE)*$E3112</f>
        <v>0</v>
      </c>
      <c r="O3112" s="25">
        <f>VLOOKUP(CONCATENATE($F3112," ",$G3112),AllocFactorMatrix,(O$4+1),FALSE)*$E3112</f>
        <v>0</v>
      </c>
      <c r="P3112" s="25">
        <f>VLOOKUP(CONCATENATE($F3112," ",$G3112),AllocFactorMatrix,(P$4+1),FALSE)*$E3112</f>
        <v>0</v>
      </c>
      <c r="Q3112" s="25">
        <f>VLOOKUP(CONCATENATE($F3112," ",$G3112),AllocFactorMatrix,(Q$4+1),FALSE)*$E3112</f>
        <v>0</v>
      </c>
      <c r="R3112" s="25">
        <f t="shared" si="1407"/>
        <v>0</v>
      </c>
      <c r="S3112" s="25">
        <f>VLOOKUP(CONCATENATE($F3112," ",$G3112),AllocFactorMatrix,(S$4+1),FALSE)*$E3112</f>
        <v>0</v>
      </c>
      <c r="T3112" s="25">
        <f>VLOOKUP(CONCATENATE($F3112," ",$G3112),AllocFactorMatrix,(T$4+1),FALSE)*$E3112</f>
        <v>0</v>
      </c>
      <c r="U3112" s="25">
        <f>VLOOKUP(CONCATENATE($F3112," ",$G3112),AllocFactorMatrix,(U$4+1),FALSE)*$E3112</f>
        <v>0</v>
      </c>
      <c r="V3112" s="25">
        <f>VLOOKUP(CONCATENATE($F3112," ",$G3112),AllocFactorMatrix,(V$4+1),FALSE)*$E3112</f>
        <v>0</v>
      </c>
      <c r="W3112" s="25">
        <f t="shared" si="1408"/>
        <v>0</v>
      </c>
      <c r="X3112" s="25">
        <f>VLOOKUP(CONCATENATE($F3112," ",$G3112),AllocFactorMatrix,(X$4+1),FALSE)*$E3112</f>
        <v>0</v>
      </c>
      <c r="Y3112" s="25">
        <f>VLOOKUP(CONCATENATE($F3112," ",$G3112),AllocFactorMatrix,(Y$4+1),FALSE)*$E3112</f>
        <v>0</v>
      </c>
      <c r="Z3112" s="25">
        <f t="shared" si="1404"/>
        <v>0</v>
      </c>
      <c r="AA3112" s="25">
        <f>VLOOKUP(CONCATENATE($F3112," ",$G3112),AllocFactorMatrix,(AA$4+1),FALSE)*$E3112</f>
        <v>0</v>
      </c>
      <c r="AB3112" s="25">
        <f>VLOOKUP(CONCATENATE($F3112," ",$G3112),AllocFactorMatrix,(AB$4+1),FALSE)*$E3112</f>
        <v>0</v>
      </c>
      <c r="AC3112" s="25">
        <f>VLOOKUP(CONCATENATE($F3112," ",$G3112),AllocFactorMatrix,(AC$4+1),FALSE)*$E3112</f>
        <v>0</v>
      </c>
    </row>
    <row r="3113" spans="4:29" hidden="1" outlineLevel="1">
      <c r="F3113" s="61" t="str">
        <f>F3120</f>
        <v>PROD_DEMAND</v>
      </c>
      <c r="G3113" s="20" t="str">
        <f>$G$8</f>
        <v>PRODUCTION</v>
      </c>
      <c r="H3113" s="24">
        <f t="shared" si="1394"/>
        <v>0</v>
      </c>
      <c r="I3113" s="25">
        <f>VLOOKUP(CONCATENATE($F3113," ",$G3113),AllocFactorMatrix,(I$4+1),FALSE)*$E3120</f>
        <v>0</v>
      </c>
      <c r="J3113" s="25">
        <f>VLOOKUP(CONCATENATE($F3113," ",$G3113),AllocFactorMatrix,(J$4+1),FALSE)*$E3120</f>
        <v>0</v>
      </c>
      <c r="K3113" s="25">
        <f>VLOOKUP(CONCATENATE($F3113," ",$G3113),AllocFactorMatrix,(K$4+1),FALSE)*$E3120</f>
        <v>0</v>
      </c>
      <c r="L3113" s="25">
        <f>VLOOKUP(CONCATENATE($F3113," ",$G3113),AllocFactorMatrix,(L$4+1),FALSE)*$E3120</f>
        <v>0</v>
      </c>
      <c r="M3113" s="25">
        <f t="shared" si="1403"/>
        <v>0</v>
      </c>
      <c r="N3113" s="25">
        <f>VLOOKUP(CONCATENATE($F3113," ",$G3113),AllocFactorMatrix,(N$4+1),FALSE)*$E3120</f>
        <v>0</v>
      </c>
      <c r="O3113" s="25">
        <f>VLOOKUP(CONCATENATE($F3113," ",$G3113),AllocFactorMatrix,(O$4+1),FALSE)*$E3120</f>
        <v>0</v>
      </c>
      <c r="P3113" s="25">
        <f>VLOOKUP(CONCATENATE($F3113," ",$G3113),AllocFactorMatrix,(P$4+1),FALSE)*$E3120</f>
        <v>0</v>
      </c>
      <c r="Q3113" s="25">
        <f>VLOOKUP(CONCATENATE($F3113," ",$G3113),AllocFactorMatrix,(Q$4+1),FALSE)*$E3120</f>
        <v>0</v>
      </c>
      <c r="R3113" s="25">
        <f>SUBTOTAL(9,N3113:Q3113)</f>
        <v>0</v>
      </c>
      <c r="S3113" s="25">
        <f>VLOOKUP(CONCATENATE($F3113," ",$G3113),AllocFactorMatrix,(S$4+1),FALSE)*$E3120</f>
        <v>0</v>
      </c>
      <c r="T3113" s="25">
        <f>VLOOKUP(CONCATENATE($F3113," ",$G3113),AllocFactorMatrix,(T$4+1),FALSE)*$E3120</f>
        <v>0</v>
      </c>
      <c r="U3113" s="25">
        <f>VLOOKUP(CONCATENATE($F3113," ",$G3113),AllocFactorMatrix,(U$4+1),FALSE)*$E3120</f>
        <v>0</v>
      </c>
      <c r="V3113" s="25">
        <f>VLOOKUP(CONCATENATE($F3113," ",$G3113),AllocFactorMatrix,(V$4+1),FALSE)*$E3120</f>
        <v>0</v>
      </c>
      <c r="W3113" s="25">
        <f>SUBTOTAL(9,S3113:V3113)</f>
        <v>0</v>
      </c>
      <c r="X3113" s="25">
        <f>VLOOKUP(CONCATENATE($F3113," ",$G3113),AllocFactorMatrix,(X$4+1),FALSE)*$E3120</f>
        <v>0</v>
      </c>
      <c r="Y3113" s="25">
        <f>VLOOKUP(CONCATENATE($F3113," ",$G3113),AllocFactorMatrix,(Y$4+1),FALSE)*$E3120</f>
        <v>0</v>
      </c>
      <c r="Z3113" s="25">
        <f t="shared" si="1404"/>
        <v>0</v>
      </c>
      <c r="AA3113" s="25">
        <f>VLOOKUP(CONCATENATE($F3113," ",$G3113),AllocFactorMatrix,(AA$4+1),FALSE)*$E3120</f>
        <v>0</v>
      </c>
      <c r="AB3113" s="25">
        <f>VLOOKUP(CONCATENATE($F3113," ",$G3113),AllocFactorMatrix,(AB$4+1),FALSE)*$E3120</f>
        <v>0</v>
      </c>
      <c r="AC3113" s="25">
        <f>VLOOKUP(CONCATENATE($F3113," ",$G3113),AllocFactorMatrix,(AC$4+1),FALSE)*$E3120</f>
        <v>0</v>
      </c>
    </row>
    <row r="3114" spans="4:29" hidden="1" outlineLevel="1">
      <c r="F3114" s="61" t="str">
        <f>F3120</f>
        <v>PROD_DEMAND</v>
      </c>
      <c r="G3114" s="20" t="str">
        <f>$G$9</f>
        <v>BULKTRAN</v>
      </c>
      <c r="H3114" s="24">
        <f t="shared" si="1394"/>
        <v>0</v>
      </c>
      <c r="I3114" s="25">
        <f>VLOOKUP(CONCATENATE($F3114," ",$G3114),AllocFactorMatrix,(I$4+1),FALSE)*$E3120</f>
        <v>0</v>
      </c>
      <c r="J3114" s="25">
        <f>VLOOKUP(CONCATENATE($F3114," ",$G3114),AllocFactorMatrix,(J$4+1),FALSE)*$E3120</f>
        <v>0</v>
      </c>
      <c r="K3114" s="25">
        <f>VLOOKUP(CONCATENATE($F3114," ",$G3114),AllocFactorMatrix,(K$4+1),FALSE)*$E3120</f>
        <v>0</v>
      </c>
      <c r="L3114" s="25">
        <f>VLOOKUP(CONCATENATE($F3114," ",$G3114),AllocFactorMatrix,(L$4+1),FALSE)*$E3120</f>
        <v>0</v>
      </c>
      <c r="M3114" s="25">
        <f t="shared" si="1403"/>
        <v>0</v>
      </c>
      <c r="N3114" s="25">
        <f>VLOOKUP(CONCATENATE($F3114," ",$G3114),AllocFactorMatrix,(N$4+1),FALSE)*$E3120</f>
        <v>0</v>
      </c>
      <c r="O3114" s="25">
        <f>VLOOKUP(CONCATENATE($F3114," ",$G3114),AllocFactorMatrix,(O$4+1),FALSE)*$E3120</f>
        <v>0</v>
      </c>
      <c r="P3114" s="25">
        <f>VLOOKUP(CONCATENATE($F3114," ",$G3114),AllocFactorMatrix,(P$4+1),FALSE)*$E3120</f>
        <v>0</v>
      </c>
      <c r="Q3114" s="25">
        <f>VLOOKUP(CONCATENATE($F3114," ",$G3114),AllocFactorMatrix,(Q$4+1),FALSE)*$E3120</f>
        <v>0</v>
      </c>
      <c r="R3114" s="25">
        <f t="shared" ref="R3114:R3120" si="1409">SUBTOTAL(9,N3114:Q3114)</f>
        <v>0</v>
      </c>
      <c r="S3114" s="25">
        <f>VLOOKUP(CONCATENATE($F3114," ",$G3114),AllocFactorMatrix,(S$4+1),FALSE)*$E3120</f>
        <v>0</v>
      </c>
      <c r="T3114" s="25">
        <f>VLOOKUP(CONCATENATE($F3114," ",$G3114),AllocFactorMatrix,(T$4+1),FALSE)*$E3120</f>
        <v>0</v>
      </c>
      <c r="U3114" s="25">
        <f>VLOOKUP(CONCATENATE($F3114," ",$G3114),AllocFactorMatrix,(U$4+1),FALSE)*$E3120</f>
        <v>0</v>
      </c>
      <c r="V3114" s="25">
        <f>VLOOKUP(CONCATENATE($F3114," ",$G3114),AllocFactorMatrix,(V$4+1),FALSE)*$E3120</f>
        <v>0</v>
      </c>
      <c r="W3114" s="25">
        <f t="shared" ref="W3114:W3120" si="1410">SUBTOTAL(9,S3114:V3114)</f>
        <v>0</v>
      </c>
      <c r="X3114" s="25">
        <f>VLOOKUP(CONCATENATE($F3114," ",$G3114),AllocFactorMatrix,(X$4+1),FALSE)*$E3120</f>
        <v>0</v>
      </c>
      <c r="Y3114" s="25">
        <f>VLOOKUP(CONCATENATE($F3114," ",$G3114),AllocFactorMatrix,(Y$4+1),FALSE)*$E3120</f>
        <v>0</v>
      </c>
      <c r="Z3114" s="25">
        <f t="shared" si="1404"/>
        <v>0</v>
      </c>
      <c r="AA3114" s="25">
        <f>VLOOKUP(CONCATENATE($F3114," ",$G3114),AllocFactorMatrix,(AA$4+1),FALSE)*$E3120</f>
        <v>0</v>
      </c>
      <c r="AB3114" s="25">
        <f>VLOOKUP(CONCATENATE($F3114," ",$G3114),AllocFactorMatrix,(AB$4+1),FALSE)*$E3120</f>
        <v>0</v>
      </c>
      <c r="AC3114" s="25">
        <f>VLOOKUP(CONCATENATE($F3114," ",$G3114),AllocFactorMatrix,(AC$4+1),FALSE)*$E3120</f>
        <v>0</v>
      </c>
    </row>
    <row r="3115" spans="4:29" hidden="1" outlineLevel="1">
      <c r="F3115" s="61" t="str">
        <f>F3120</f>
        <v>PROD_DEMAND</v>
      </c>
      <c r="G3115" s="20" t="str">
        <f>$G$10</f>
        <v>SUBTRAN</v>
      </c>
      <c r="H3115" s="24">
        <f t="shared" si="1394"/>
        <v>0</v>
      </c>
      <c r="I3115" s="25">
        <f>VLOOKUP(CONCATENATE($F3115," ",$G3115),AllocFactorMatrix,(I$4+1),FALSE)*$E3120</f>
        <v>0</v>
      </c>
      <c r="J3115" s="25">
        <f>VLOOKUP(CONCATENATE($F3115," ",$G3115),AllocFactorMatrix,(J$4+1),FALSE)*$E3120</f>
        <v>0</v>
      </c>
      <c r="K3115" s="25">
        <f>VLOOKUP(CONCATENATE($F3115," ",$G3115),AllocFactorMatrix,(K$4+1),FALSE)*$E3120</f>
        <v>0</v>
      </c>
      <c r="L3115" s="25">
        <f>VLOOKUP(CONCATENATE($F3115," ",$G3115),AllocFactorMatrix,(L$4+1),FALSE)*$E3120</f>
        <v>0</v>
      </c>
      <c r="M3115" s="25">
        <f t="shared" si="1403"/>
        <v>0</v>
      </c>
      <c r="N3115" s="25">
        <f>VLOOKUP(CONCATENATE($F3115," ",$G3115),AllocFactorMatrix,(N$4+1),FALSE)*$E3120</f>
        <v>0</v>
      </c>
      <c r="O3115" s="25">
        <f>VLOOKUP(CONCATENATE($F3115," ",$G3115),AllocFactorMatrix,(O$4+1),FALSE)*$E3120</f>
        <v>0</v>
      </c>
      <c r="P3115" s="25">
        <f>VLOOKUP(CONCATENATE($F3115," ",$G3115),AllocFactorMatrix,(P$4+1),FALSE)*$E3120</f>
        <v>0</v>
      </c>
      <c r="Q3115" s="25">
        <f>VLOOKUP(CONCATENATE($F3115," ",$G3115),AllocFactorMatrix,(Q$4+1),FALSE)*$E3120</f>
        <v>0</v>
      </c>
      <c r="R3115" s="25">
        <f t="shared" si="1409"/>
        <v>0</v>
      </c>
      <c r="S3115" s="25">
        <f>VLOOKUP(CONCATENATE($F3115," ",$G3115),AllocFactorMatrix,(S$4+1),FALSE)*$E3120</f>
        <v>0</v>
      </c>
      <c r="T3115" s="25">
        <f>VLOOKUP(CONCATENATE($F3115," ",$G3115),AllocFactorMatrix,(T$4+1),FALSE)*$E3120</f>
        <v>0</v>
      </c>
      <c r="U3115" s="25">
        <f>VLOOKUP(CONCATENATE($F3115," ",$G3115),AllocFactorMatrix,(U$4+1),FALSE)*$E3120</f>
        <v>0</v>
      </c>
      <c r="V3115" s="25">
        <f>VLOOKUP(CONCATENATE($F3115," ",$G3115),AllocFactorMatrix,(V$4+1),FALSE)*$E3120</f>
        <v>0</v>
      </c>
      <c r="W3115" s="25">
        <f t="shared" si="1410"/>
        <v>0</v>
      </c>
      <c r="X3115" s="25">
        <f>VLOOKUP(CONCATENATE($F3115," ",$G3115),AllocFactorMatrix,(X$4+1),FALSE)*$E3120</f>
        <v>0</v>
      </c>
      <c r="Y3115" s="25">
        <f>VLOOKUP(CONCATENATE($F3115," ",$G3115),AllocFactorMatrix,(Y$4+1),FALSE)*$E3120</f>
        <v>0</v>
      </c>
      <c r="Z3115" s="25">
        <f t="shared" si="1404"/>
        <v>0</v>
      </c>
      <c r="AA3115" s="25">
        <f>VLOOKUP(CONCATENATE($F3115," ",$G3115),AllocFactorMatrix,(AA$4+1),FALSE)*$E3120</f>
        <v>0</v>
      </c>
      <c r="AB3115" s="25">
        <f>VLOOKUP(CONCATENATE($F3115," ",$G3115),AllocFactorMatrix,(AB$4+1),FALSE)*$E3120</f>
        <v>0</v>
      </c>
      <c r="AC3115" s="25">
        <f>VLOOKUP(CONCATENATE($F3115," ",$G3115),AllocFactorMatrix,(AC$4+1),FALSE)*$E3120</f>
        <v>0</v>
      </c>
    </row>
    <row r="3116" spans="4:29" hidden="1" outlineLevel="1">
      <c r="F3116" s="61" t="str">
        <f>F3120</f>
        <v>PROD_DEMAND</v>
      </c>
      <c r="G3116" s="20" t="str">
        <f>$G$11</f>
        <v>DISTPRI</v>
      </c>
      <c r="H3116" s="24">
        <f t="shared" si="1394"/>
        <v>0</v>
      </c>
      <c r="I3116" s="25">
        <f>VLOOKUP(CONCATENATE($F3116," ",$G3116),AllocFactorMatrix,(I$4+1),FALSE)*$E3120</f>
        <v>0</v>
      </c>
      <c r="J3116" s="25">
        <f>VLOOKUP(CONCATENATE($F3116," ",$G3116),AllocFactorMatrix,(J$4+1),FALSE)*$E3120</f>
        <v>0</v>
      </c>
      <c r="K3116" s="25">
        <f>VLOOKUP(CONCATENATE($F3116," ",$G3116),AllocFactorMatrix,(K$4+1),FALSE)*$E3120</f>
        <v>0</v>
      </c>
      <c r="L3116" s="25">
        <f>VLOOKUP(CONCATENATE($F3116," ",$G3116),AllocFactorMatrix,(L$4+1),FALSE)*$E3120</f>
        <v>0</v>
      </c>
      <c r="M3116" s="25">
        <f t="shared" si="1403"/>
        <v>0</v>
      </c>
      <c r="N3116" s="25">
        <f>VLOOKUP(CONCATENATE($F3116," ",$G3116),AllocFactorMatrix,(N$4+1),FALSE)*$E3120</f>
        <v>0</v>
      </c>
      <c r="O3116" s="25">
        <f>VLOOKUP(CONCATENATE($F3116," ",$G3116),AllocFactorMatrix,(O$4+1),FALSE)*$E3120</f>
        <v>0</v>
      </c>
      <c r="P3116" s="25">
        <f>VLOOKUP(CONCATENATE($F3116," ",$G3116),AllocFactorMatrix,(P$4+1),FALSE)*$E3120</f>
        <v>0</v>
      </c>
      <c r="Q3116" s="25">
        <f>VLOOKUP(CONCATENATE($F3116," ",$G3116),AllocFactorMatrix,(Q$4+1),FALSE)*$E3120</f>
        <v>0</v>
      </c>
      <c r="R3116" s="25">
        <f t="shared" si="1409"/>
        <v>0</v>
      </c>
      <c r="S3116" s="25">
        <f>VLOOKUP(CONCATENATE($F3116," ",$G3116),AllocFactorMatrix,(S$4+1),FALSE)*$E3120</f>
        <v>0</v>
      </c>
      <c r="T3116" s="25">
        <f>VLOOKUP(CONCATENATE($F3116," ",$G3116),AllocFactorMatrix,(T$4+1),FALSE)*$E3120</f>
        <v>0</v>
      </c>
      <c r="U3116" s="25">
        <f>VLOOKUP(CONCATENATE($F3116," ",$G3116),AllocFactorMatrix,(U$4+1),FALSE)*$E3120</f>
        <v>0</v>
      </c>
      <c r="V3116" s="25">
        <f>VLOOKUP(CONCATENATE($F3116," ",$G3116),AllocFactorMatrix,(V$4+1),FALSE)*$E3120</f>
        <v>0</v>
      </c>
      <c r="W3116" s="25">
        <f t="shared" si="1410"/>
        <v>0</v>
      </c>
      <c r="X3116" s="25">
        <f>VLOOKUP(CONCATENATE($F3116," ",$G3116),AllocFactorMatrix,(X$4+1),FALSE)*$E3120</f>
        <v>0</v>
      </c>
      <c r="Y3116" s="25">
        <f>VLOOKUP(CONCATENATE($F3116," ",$G3116),AllocFactorMatrix,(Y$4+1),FALSE)*$E3120</f>
        <v>0</v>
      </c>
      <c r="Z3116" s="25">
        <f t="shared" si="1404"/>
        <v>0</v>
      </c>
      <c r="AA3116" s="25">
        <f>VLOOKUP(CONCATENATE($F3116," ",$G3116),AllocFactorMatrix,(AA$4+1),FALSE)*$E3120</f>
        <v>0</v>
      </c>
      <c r="AB3116" s="25">
        <f>VLOOKUP(CONCATENATE($F3116," ",$G3116),AllocFactorMatrix,(AB$4+1),FALSE)*$E3120</f>
        <v>0</v>
      </c>
      <c r="AC3116" s="25">
        <f>VLOOKUP(CONCATENATE($F3116," ",$G3116),AllocFactorMatrix,(AC$4+1),FALSE)*$E3120</f>
        <v>0</v>
      </c>
    </row>
    <row r="3117" spans="4:29" hidden="1" outlineLevel="1">
      <c r="F3117" s="61" t="str">
        <f>F3120</f>
        <v>PROD_DEMAND</v>
      </c>
      <c r="G3117" s="20" t="str">
        <f>$G$12</f>
        <v>DISTSEC</v>
      </c>
      <c r="H3117" s="24">
        <f t="shared" si="1394"/>
        <v>0</v>
      </c>
      <c r="I3117" s="25">
        <f>VLOOKUP(CONCATENATE($F3117," ",$G3117),AllocFactorMatrix,(I$4+1),FALSE)*$E3120</f>
        <v>0</v>
      </c>
      <c r="J3117" s="25">
        <f>VLOOKUP(CONCATENATE($F3117," ",$G3117),AllocFactorMatrix,(J$4+1),FALSE)*$E3120</f>
        <v>0</v>
      </c>
      <c r="K3117" s="25">
        <f>VLOOKUP(CONCATENATE($F3117," ",$G3117),AllocFactorMatrix,(K$4+1),FALSE)*$E3120</f>
        <v>0</v>
      </c>
      <c r="L3117" s="25">
        <f>VLOOKUP(CONCATENATE($F3117," ",$G3117),AllocFactorMatrix,(L$4+1),FALSE)*$E3120</f>
        <v>0</v>
      </c>
      <c r="M3117" s="25">
        <f t="shared" si="1403"/>
        <v>0</v>
      </c>
      <c r="N3117" s="25">
        <f>VLOOKUP(CONCATENATE($F3117," ",$G3117),AllocFactorMatrix,(N$4+1),FALSE)*$E3120</f>
        <v>0</v>
      </c>
      <c r="O3117" s="25">
        <f>VLOOKUP(CONCATENATE($F3117," ",$G3117),AllocFactorMatrix,(O$4+1),FALSE)*$E3120</f>
        <v>0</v>
      </c>
      <c r="P3117" s="25">
        <f>VLOOKUP(CONCATENATE($F3117," ",$G3117),AllocFactorMatrix,(P$4+1),FALSE)*$E3120</f>
        <v>0</v>
      </c>
      <c r="Q3117" s="25">
        <f>VLOOKUP(CONCATENATE($F3117," ",$G3117),AllocFactorMatrix,(Q$4+1),FALSE)*$E3120</f>
        <v>0</v>
      </c>
      <c r="R3117" s="25">
        <f t="shared" si="1409"/>
        <v>0</v>
      </c>
      <c r="S3117" s="25">
        <f>VLOOKUP(CONCATENATE($F3117," ",$G3117),AllocFactorMatrix,(S$4+1),FALSE)*$E3120</f>
        <v>0</v>
      </c>
      <c r="T3117" s="25">
        <f>VLOOKUP(CONCATENATE($F3117," ",$G3117),AllocFactorMatrix,(T$4+1),FALSE)*$E3120</f>
        <v>0</v>
      </c>
      <c r="U3117" s="25">
        <f>VLOOKUP(CONCATENATE($F3117," ",$G3117),AllocFactorMatrix,(U$4+1),FALSE)*$E3120</f>
        <v>0</v>
      </c>
      <c r="V3117" s="25">
        <f>VLOOKUP(CONCATENATE($F3117," ",$G3117),AllocFactorMatrix,(V$4+1),FALSE)*$E3120</f>
        <v>0</v>
      </c>
      <c r="W3117" s="25">
        <f t="shared" si="1410"/>
        <v>0</v>
      </c>
      <c r="X3117" s="25">
        <f>VLOOKUP(CONCATENATE($F3117," ",$G3117),AllocFactorMatrix,(X$4+1),FALSE)*$E3120</f>
        <v>0</v>
      </c>
      <c r="Y3117" s="25">
        <f>VLOOKUP(CONCATENATE($F3117," ",$G3117),AllocFactorMatrix,(Y$4+1),FALSE)*$E3120</f>
        <v>0</v>
      </c>
      <c r="Z3117" s="25">
        <f t="shared" si="1404"/>
        <v>0</v>
      </c>
      <c r="AA3117" s="25">
        <f>VLOOKUP(CONCATENATE($F3117," ",$G3117),AllocFactorMatrix,(AA$4+1),FALSE)*$E3120</f>
        <v>0</v>
      </c>
      <c r="AB3117" s="25">
        <f>VLOOKUP(CONCATENATE($F3117," ",$G3117),AllocFactorMatrix,(AB$4+1),FALSE)*$E3120</f>
        <v>0</v>
      </c>
      <c r="AC3117" s="25">
        <f>VLOOKUP(CONCATENATE($F3117," ",$G3117),AllocFactorMatrix,(AC$4+1),FALSE)*$E3120</f>
        <v>0</v>
      </c>
    </row>
    <row r="3118" spans="4:29" hidden="1" outlineLevel="1">
      <c r="F3118" s="61" t="str">
        <f>F3120</f>
        <v>PROD_DEMAND</v>
      </c>
      <c r="G3118" s="20" t="str">
        <f>$G$13</f>
        <v>ENERGY</v>
      </c>
      <c r="H3118" s="24">
        <f t="shared" si="1394"/>
        <v>0</v>
      </c>
      <c r="I3118" s="25">
        <f>VLOOKUP(CONCATENATE($F3118," ",$G3118),AllocFactorMatrix,(I$4+1),FALSE)*$E3120</f>
        <v>0</v>
      </c>
      <c r="J3118" s="25">
        <f>VLOOKUP(CONCATENATE($F3118," ",$G3118),AllocFactorMatrix,(J$4+1),FALSE)*$E3120</f>
        <v>0</v>
      </c>
      <c r="K3118" s="25">
        <f>VLOOKUP(CONCATENATE($F3118," ",$G3118),AllocFactorMatrix,(K$4+1),FALSE)*$E3120</f>
        <v>0</v>
      </c>
      <c r="L3118" s="25">
        <f>VLOOKUP(CONCATENATE($F3118," ",$G3118),AllocFactorMatrix,(L$4+1),FALSE)*$E3120</f>
        <v>0</v>
      </c>
      <c r="M3118" s="25">
        <f t="shared" si="1403"/>
        <v>0</v>
      </c>
      <c r="N3118" s="25">
        <f>VLOOKUP(CONCATENATE($F3118," ",$G3118),AllocFactorMatrix,(N$4+1),FALSE)*$E3120</f>
        <v>0</v>
      </c>
      <c r="O3118" s="25">
        <f>VLOOKUP(CONCATENATE($F3118," ",$G3118),AllocFactorMatrix,(O$4+1),FALSE)*$E3120</f>
        <v>0</v>
      </c>
      <c r="P3118" s="25">
        <f>VLOOKUP(CONCATENATE($F3118," ",$G3118),AllocFactorMatrix,(P$4+1),FALSE)*$E3120</f>
        <v>0</v>
      </c>
      <c r="Q3118" s="25">
        <f>VLOOKUP(CONCATENATE($F3118," ",$G3118),AllocFactorMatrix,(Q$4+1),FALSE)*$E3120</f>
        <v>0</v>
      </c>
      <c r="R3118" s="25">
        <f t="shared" si="1409"/>
        <v>0</v>
      </c>
      <c r="S3118" s="25">
        <f>VLOOKUP(CONCATENATE($F3118," ",$G3118),AllocFactorMatrix,(S$4+1),FALSE)*$E3120</f>
        <v>0</v>
      </c>
      <c r="T3118" s="25">
        <f>VLOOKUP(CONCATENATE($F3118," ",$G3118),AllocFactorMatrix,(T$4+1),FALSE)*$E3120</f>
        <v>0</v>
      </c>
      <c r="U3118" s="25">
        <f>VLOOKUP(CONCATENATE($F3118," ",$G3118),AllocFactorMatrix,(U$4+1),FALSE)*$E3120</f>
        <v>0</v>
      </c>
      <c r="V3118" s="25">
        <f>VLOOKUP(CONCATENATE($F3118," ",$G3118),AllocFactorMatrix,(V$4+1),FALSE)*$E3120</f>
        <v>0</v>
      </c>
      <c r="W3118" s="25">
        <f t="shared" si="1410"/>
        <v>0</v>
      </c>
      <c r="X3118" s="25">
        <f>VLOOKUP(CONCATENATE($F3118," ",$G3118),AllocFactorMatrix,(X$4+1),FALSE)*$E3120</f>
        <v>0</v>
      </c>
      <c r="Y3118" s="25">
        <f>VLOOKUP(CONCATENATE($F3118," ",$G3118),AllocFactorMatrix,(Y$4+1),FALSE)*$E3120</f>
        <v>0</v>
      </c>
      <c r="Z3118" s="25">
        <f t="shared" si="1404"/>
        <v>0</v>
      </c>
      <c r="AA3118" s="25">
        <f>VLOOKUP(CONCATENATE($F3118," ",$G3118),AllocFactorMatrix,(AA$4+1),FALSE)*$E3120</f>
        <v>0</v>
      </c>
      <c r="AB3118" s="25">
        <f>VLOOKUP(CONCATENATE($F3118," ",$G3118),AllocFactorMatrix,(AB$4+1),FALSE)*$E3120</f>
        <v>0</v>
      </c>
      <c r="AC3118" s="25">
        <f>VLOOKUP(CONCATENATE($F3118," ",$G3118),AllocFactorMatrix,(AC$4+1),FALSE)*$E3120</f>
        <v>0</v>
      </c>
    </row>
    <row r="3119" spans="4:29" hidden="1" outlineLevel="1">
      <c r="F3119" s="61" t="str">
        <f>F3120</f>
        <v>PROD_DEMAND</v>
      </c>
      <c r="G3119" s="20" t="str">
        <f>$G$14</f>
        <v>CUSTOMER</v>
      </c>
      <c r="H3119" s="24">
        <f t="shared" si="1394"/>
        <v>0</v>
      </c>
      <c r="I3119" s="25">
        <f>VLOOKUP(CONCATENATE($F3119," ",$G3119),AllocFactorMatrix,(I$4+1),FALSE)*$E3120</f>
        <v>0</v>
      </c>
      <c r="J3119" s="25">
        <f>VLOOKUP(CONCATENATE($F3119," ",$G3119),AllocFactorMatrix,(J$4+1),FALSE)*$E3120</f>
        <v>0</v>
      </c>
      <c r="K3119" s="25">
        <f>VLOOKUP(CONCATENATE($F3119," ",$G3119),AllocFactorMatrix,(K$4+1),FALSE)*$E3120</f>
        <v>0</v>
      </c>
      <c r="L3119" s="25">
        <f>VLOOKUP(CONCATENATE($F3119," ",$G3119),AllocFactorMatrix,(L$4+1),FALSE)*$E3120</f>
        <v>0</v>
      </c>
      <c r="M3119" s="25">
        <f t="shared" si="1403"/>
        <v>0</v>
      </c>
      <c r="N3119" s="25">
        <f>VLOOKUP(CONCATENATE($F3119," ",$G3119),AllocFactorMatrix,(N$4+1),FALSE)*$E3120</f>
        <v>0</v>
      </c>
      <c r="O3119" s="25">
        <f>VLOOKUP(CONCATENATE($F3119," ",$G3119),AllocFactorMatrix,(O$4+1),FALSE)*$E3120</f>
        <v>0</v>
      </c>
      <c r="P3119" s="25">
        <f>VLOOKUP(CONCATENATE($F3119," ",$G3119),AllocFactorMatrix,(P$4+1),FALSE)*$E3120</f>
        <v>0</v>
      </c>
      <c r="Q3119" s="25">
        <f>VLOOKUP(CONCATENATE($F3119," ",$G3119),AllocFactorMatrix,(Q$4+1),FALSE)*$E3120</f>
        <v>0</v>
      </c>
      <c r="R3119" s="25">
        <f t="shared" si="1409"/>
        <v>0</v>
      </c>
      <c r="S3119" s="25">
        <f>VLOOKUP(CONCATENATE($F3119," ",$G3119),AllocFactorMatrix,(S$4+1),FALSE)*$E3120</f>
        <v>0</v>
      </c>
      <c r="T3119" s="25">
        <f>VLOOKUP(CONCATENATE($F3119," ",$G3119),AllocFactorMatrix,(T$4+1),FALSE)*$E3120</f>
        <v>0</v>
      </c>
      <c r="U3119" s="25">
        <f>VLOOKUP(CONCATENATE($F3119," ",$G3119),AllocFactorMatrix,(U$4+1),FALSE)*$E3120</f>
        <v>0</v>
      </c>
      <c r="V3119" s="25">
        <f>VLOOKUP(CONCATENATE($F3119," ",$G3119),AllocFactorMatrix,(V$4+1),FALSE)*$E3120</f>
        <v>0</v>
      </c>
      <c r="W3119" s="25">
        <f t="shared" si="1410"/>
        <v>0</v>
      </c>
      <c r="X3119" s="25">
        <f>VLOOKUP(CONCATENATE($F3119," ",$G3119),AllocFactorMatrix,(X$4+1),FALSE)*$E3120</f>
        <v>0</v>
      </c>
      <c r="Y3119" s="25">
        <f>VLOOKUP(CONCATENATE($F3119," ",$G3119),AllocFactorMatrix,(Y$4+1),FALSE)*$E3120</f>
        <v>0</v>
      </c>
      <c r="Z3119" s="25">
        <f t="shared" si="1404"/>
        <v>0</v>
      </c>
      <c r="AA3119" s="25">
        <f>VLOOKUP(CONCATENATE($F3119," ",$G3119),AllocFactorMatrix,(AA$4+1),FALSE)*$E3120</f>
        <v>0</v>
      </c>
      <c r="AB3119" s="25">
        <f>VLOOKUP(CONCATENATE($F3119," ",$G3119),AllocFactorMatrix,(AB$4+1),FALSE)*$E3120</f>
        <v>0</v>
      </c>
      <c r="AC3119" s="25">
        <f>VLOOKUP(CONCATENATE($F3119," ",$G3119),AllocFactorMatrix,(AC$4+1),FALSE)*$E3120</f>
        <v>0</v>
      </c>
    </row>
    <row r="3120" spans="4:29" collapsed="1">
      <c r="D3120" s="58" t="s">
        <v>441</v>
      </c>
      <c r="E3120" s="22"/>
      <c r="F3120" s="61" t="s">
        <v>29</v>
      </c>
      <c r="G3120" s="20" t="str">
        <f>$G$15</f>
        <v>TOTAL</v>
      </c>
      <c r="H3120" s="24">
        <f t="shared" si="1394"/>
        <v>0</v>
      </c>
      <c r="I3120" s="25">
        <f>VLOOKUP(CONCATENATE($F3120," ",$G3120),AllocFactorMatrix,(I$4+1),FALSE)*$E3120</f>
        <v>0</v>
      </c>
      <c r="J3120" s="25">
        <f>VLOOKUP(CONCATENATE($F3120," ",$G3120),AllocFactorMatrix,(J$4+1),FALSE)*$E3120</f>
        <v>0</v>
      </c>
      <c r="K3120" s="25">
        <f>VLOOKUP(CONCATENATE($F3120," ",$G3120),AllocFactorMatrix,(K$4+1),FALSE)*$E3120</f>
        <v>0</v>
      </c>
      <c r="L3120" s="25">
        <f>VLOOKUP(CONCATENATE($F3120," ",$G3120),AllocFactorMatrix,(L$4+1),FALSE)*$E3120</f>
        <v>0</v>
      </c>
      <c r="M3120" s="25">
        <f t="shared" si="1403"/>
        <v>0</v>
      </c>
      <c r="N3120" s="25">
        <f>VLOOKUP(CONCATENATE($F3120," ",$G3120),AllocFactorMatrix,(N$4+1),FALSE)*$E3120</f>
        <v>0</v>
      </c>
      <c r="O3120" s="25">
        <f>VLOOKUP(CONCATENATE($F3120," ",$G3120),AllocFactorMatrix,(O$4+1),FALSE)*$E3120</f>
        <v>0</v>
      </c>
      <c r="P3120" s="25">
        <f>VLOOKUP(CONCATENATE($F3120," ",$G3120),AllocFactorMatrix,(P$4+1),FALSE)*$E3120</f>
        <v>0</v>
      </c>
      <c r="Q3120" s="25">
        <f>VLOOKUP(CONCATENATE($F3120," ",$G3120),AllocFactorMatrix,(Q$4+1),FALSE)*$E3120</f>
        <v>0</v>
      </c>
      <c r="R3120" s="25">
        <f t="shared" si="1409"/>
        <v>0</v>
      </c>
      <c r="S3120" s="25">
        <f>VLOOKUP(CONCATENATE($F3120," ",$G3120),AllocFactorMatrix,(S$4+1),FALSE)*$E3120</f>
        <v>0</v>
      </c>
      <c r="T3120" s="25">
        <f>VLOOKUP(CONCATENATE($F3120," ",$G3120),AllocFactorMatrix,(T$4+1),FALSE)*$E3120</f>
        <v>0</v>
      </c>
      <c r="U3120" s="25">
        <f>VLOOKUP(CONCATENATE($F3120," ",$G3120),AllocFactorMatrix,(U$4+1),FALSE)*$E3120</f>
        <v>0</v>
      </c>
      <c r="V3120" s="25">
        <f>VLOOKUP(CONCATENATE($F3120," ",$G3120),AllocFactorMatrix,(V$4+1),FALSE)*$E3120</f>
        <v>0</v>
      </c>
      <c r="W3120" s="25">
        <f t="shared" si="1410"/>
        <v>0</v>
      </c>
      <c r="X3120" s="25">
        <f>VLOOKUP(CONCATENATE($F3120," ",$G3120),AllocFactorMatrix,(X$4+1),FALSE)*$E3120</f>
        <v>0</v>
      </c>
      <c r="Y3120" s="25">
        <f>VLOOKUP(CONCATENATE($F3120," ",$G3120),AllocFactorMatrix,(Y$4+1),FALSE)*$E3120</f>
        <v>0</v>
      </c>
      <c r="Z3120" s="25">
        <f t="shared" si="1404"/>
        <v>0</v>
      </c>
      <c r="AA3120" s="25">
        <f>VLOOKUP(CONCATENATE($F3120," ",$G3120),AllocFactorMatrix,(AA$4+1),FALSE)*$E3120</f>
        <v>0</v>
      </c>
      <c r="AB3120" s="25">
        <f>VLOOKUP(CONCATENATE($F3120," ",$G3120),AllocFactorMatrix,(AB$4+1),FALSE)*$E3120</f>
        <v>0</v>
      </c>
      <c r="AC3120" s="25">
        <f>VLOOKUP(CONCATENATE($F3120," ",$G3120),AllocFactorMatrix,(AC$4+1),FALSE)*$E3120</f>
        <v>0</v>
      </c>
    </row>
    <row r="3121" spans="4:29" hidden="1" outlineLevel="1">
      <c r="F3121" s="61" t="str">
        <f>F3128</f>
        <v>PROD_DEMAND</v>
      </c>
      <c r="G3121" s="20" t="str">
        <f>$G$8</f>
        <v>PRODUCTION</v>
      </c>
      <c r="H3121" s="24">
        <f t="shared" si="1394"/>
        <v>0</v>
      </c>
      <c r="I3121" s="25">
        <f>VLOOKUP(CONCATENATE($F3121," ",$G3121),AllocFactorMatrix,(I$4+1),FALSE)*$E3128</f>
        <v>0</v>
      </c>
      <c r="J3121" s="25">
        <f>VLOOKUP(CONCATENATE($F3121," ",$G3121),AllocFactorMatrix,(J$4+1),FALSE)*$E3128</f>
        <v>0</v>
      </c>
      <c r="K3121" s="25">
        <f>VLOOKUP(CONCATENATE($F3121," ",$G3121),AllocFactorMatrix,(K$4+1),FALSE)*$E3128</f>
        <v>0</v>
      </c>
      <c r="L3121" s="25">
        <f>VLOOKUP(CONCATENATE($F3121," ",$G3121),AllocFactorMatrix,(L$4+1),FALSE)*$E3128</f>
        <v>0</v>
      </c>
      <c r="M3121" s="25">
        <f t="shared" ref="M3121:M3160" si="1411">SUBTOTAL(9,J3121:L3121)</f>
        <v>0</v>
      </c>
      <c r="N3121" s="25">
        <f>VLOOKUP(CONCATENATE($F3121," ",$G3121),AllocFactorMatrix,(N$4+1),FALSE)*$E3128</f>
        <v>0</v>
      </c>
      <c r="O3121" s="25">
        <f>VLOOKUP(CONCATENATE($F3121," ",$G3121),AllocFactorMatrix,(O$4+1),FALSE)*$E3128</f>
        <v>0</v>
      </c>
      <c r="P3121" s="25">
        <f>VLOOKUP(CONCATENATE($F3121," ",$G3121),AllocFactorMatrix,(P$4+1),FALSE)*$E3128</f>
        <v>0</v>
      </c>
      <c r="Q3121" s="25">
        <f>VLOOKUP(CONCATENATE($F3121," ",$G3121),AllocFactorMatrix,(Q$4+1),FALSE)*$E3128</f>
        <v>0</v>
      </c>
      <c r="R3121" s="25">
        <f>SUBTOTAL(9,N3121:Q3121)</f>
        <v>0</v>
      </c>
      <c r="S3121" s="25">
        <f>VLOOKUP(CONCATENATE($F3121," ",$G3121),AllocFactorMatrix,(S$4+1),FALSE)*$E3128</f>
        <v>0</v>
      </c>
      <c r="T3121" s="25">
        <f>VLOOKUP(CONCATENATE($F3121," ",$G3121),AllocFactorMatrix,(T$4+1),FALSE)*$E3128</f>
        <v>0</v>
      </c>
      <c r="U3121" s="25">
        <f>VLOOKUP(CONCATENATE($F3121," ",$G3121),AllocFactorMatrix,(U$4+1),FALSE)*$E3128</f>
        <v>0</v>
      </c>
      <c r="V3121" s="25">
        <f>VLOOKUP(CONCATENATE($F3121," ",$G3121),AllocFactorMatrix,(V$4+1),FALSE)*$E3128</f>
        <v>0</v>
      </c>
      <c r="W3121" s="25">
        <f>SUBTOTAL(9,S3121:V3121)</f>
        <v>0</v>
      </c>
      <c r="X3121" s="25">
        <f>VLOOKUP(CONCATENATE($F3121," ",$G3121),AllocFactorMatrix,(X$4+1),FALSE)*$E3128</f>
        <v>0</v>
      </c>
      <c r="Y3121" s="25">
        <f>VLOOKUP(CONCATENATE($F3121," ",$G3121),AllocFactorMatrix,(Y$4+1),FALSE)*$E3128</f>
        <v>0</v>
      </c>
      <c r="Z3121" s="25">
        <f t="shared" ref="Z3121:Z3160" si="1412">SUBTOTAL(9,X3121:Y3121)</f>
        <v>0</v>
      </c>
      <c r="AA3121" s="25">
        <f>VLOOKUP(CONCATENATE($F3121," ",$G3121),AllocFactorMatrix,(AA$4+1),FALSE)*$E3128</f>
        <v>0</v>
      </c>
      <c r="AB3121" s="25">
        <f>VLOOKUP(CONCATENATE($F3121," ",$G3121),AllocFactorMatrix,(AB$4+1),FALSE)*$E3128</f>
        <v>0</v>
      </c>
      <c r="AC3121" s="25">
        <f>VLOOKUP(CONCATENATE($F3121," ",$G3121),AllocFactorMatrix,(AC$4+1),FALSE)*$E3128</f>
        <v>0</v>
      </c>
    </row>
    <row r="3122" spans="4:29" hidden="1" outlineLevel="1">
      <c r="F3122" s="61" t="str">
        <f>F3128</f>
        <v>PROD_DEMAND</v>
      </c>
      <c r="G3122" s="20" t="str">
        <f>$G$9</f>
        <v>BULKTRAN</v>
      </c>
      <c r="H3122" s="24">
        <f t="shared" si="1394"/>
        <v>0</v>
      </c>
      <c r="I3122" s="25">
        <f>VLOOKUP(CONCATENATE($F3122," ",$G3122),AllocFactorMatrix,(I$4+1),FALSE)*$E3128</f>
        <v>0</v>
      </c>
      <c r="J3122" s="25">
        <f>VLOOKUP(CONCATENATE($F3122," ",$G3122),AllocFactorMatrix,(J$4+1),FALSE)*$E3128</f>
        <v>0</v>
      </c>
      <c r="K3122" s="25">
        <f>VLOOKUP(CONCATENATE($F3122," ",$G3122),AllocFactorMatrix,(K$4+1),FALSE)*$E3128</f>
        <v>0</v>
      </c>
      <c r="L3122" s="25">
        <f>VLOOKUP(CONCATENATE($F3122," ",$G3122),AllocFactorMatrix,(L$4+1),FALSE)*$E3128</f>
        <v>0</v>
      </c>
      <c r="M3122" s="25">
        <f t="shared" si="1411"/>
        <v>0</v>
      </c>
      <c r="N3122" s="25">
        <f>VLOOKUP(CONCATENATE($F3122," ",$G3122),AllocFactorMatrix,(N$4+1),FALSE)*$E3128</f>
        <v>0</v>
      </c>
      <c r="O3122" s="25">
        <f>VLOOKUP(CONCATENATE($F3122," ",$G3122),AllocFactorMatrix,(O$4+1),FALSE)*$E3128</f>
        <v>0</v>
      </c>
      <c r="P3122" s="25">
        <f>VLOOKUP(CONCATENATE($F3122," ",$G3122),AllocFactorMatrix,(P$4+1),FALSE)*$E3128</f>
        <v>0</v>
      </c>
      <c r="Q3122" s="25">
        <f>VLOOKUP(CONCATENATE($F3122," ",$G3122),AllocFactorMatrix,(Q$4+1),FALSE)*$E3128</f>
        <v>0</v>
      </c>
      <c r="R3122" s="25">
        <f t="shared" ref="R3122:R3128" si="1413">SUBTOTAL(9,N3122:Q3122)</f>
        <v>0</v>
      </c>
      <c r="S3122" s="25">
        <f>VLOOKUP(CONCATENATE($F3122," ",$G3122),AllocFactorMatrix,(S$4+1),FALSE)*$E3128</f>
        <v>0</v>
      </c>
      <c r="T3122" s="25">
        <f>VLOOKUP(CONCATENATE($F3122," ",$G3122),AllocFactorMatrix,(T$4+1),FALSE)*$E3128</f>
        <v>0</v>
      </c>
      <c r="U3122" s="25">
        <f>VLOOKUP(CONCATENATE($F3122," ",$G3122),AllocFactorMatrix,(U$4+1),FALSE)*$E3128</f>
        <v>0</v>
      </c>
      <c r="V3122" s="25">
        <f>VLOOKUP(CONCATENATE($F3122," ",$G3122),AllocFactorMatrix,(V$4+1),FALSE)*$E3128</f>
        <v>0</v>
      </c>
      <c r="W3122" s="25">
        <f t="shared" ref="W3122:W3128" si="1414">SUBTOTAL(9,S3122:V3122)</f>
        <v>0</v>
      </c>
      <c r="X3122" s="25">
        <f>VLOOKUP(CONCATENATE($F3122," ",$G3122),AllocFactorMatrix,(X$4+1),FALSE)*$E3128</f>
        <v>0</v>
      </c>
      <c r="Y3122" s="25">
        <f>VLOOKUP(CONCATENATE($F3122," ",$G3122),AllocFactorMatrix,(Y$4+1),FALSE)*$E3128</f>
        <v>0</v>
      </c>
      <c r="Z3122" s="25">
        <f t="shared" si="1412"/>
        <v>0</v>
      </c>
      <c r="AA3122" s="25">
        <f>VLOOKUP(CONCATENATE($F3122," ",$G3122),AllocFactorMatrix,(AA$4+1),FALSE)*$E3128</f>
        <v>0</v>
      </c>
      <c r="AB3122" s="25">
        <f>VLOOKUP(CONCATENATE($F3122," ",$G3122),AllocFactorMatrix,(AB$4+1),FALSE)*$E3128</f>
        <v>0</v>
      </c>
      <c r="AC3122" s="25">
        <f>VLOOKUP(CONCATENATE($F3122," ",$G3122),AllocFactorMatrix,(AC$4+1),FALSE)*$E3128</f>
        <v>0</v>
      </c>
    </row>
    <row r="3123" spans="4:29" hidden="1" outlineLevel="1">
      <c r="F3123" s="61" t="str">
        <f>F3128</f>
        <v>PROD_DEMAND</v>
      </c>
      <c r="G3123" s="20" t="str">
        <f>$G$10</f>
        <v>SUBTRAN</v>
      </c>
      <c r="H3123" s="24">
        <f t="shared" si="1394"/>
        <v>0</v>
      </c>
      <c r="I3123" s="25">
        <f>VLOOKUP(CONCATENATE($F3123," ",$G3123),AllocFactorMatrix,(I$4+1),FALSE)*$E3128</f>
        <v>0</v>
      </c>
      <c r="J3123" s="25">
        <f>VLOOKUP(CONCATENATE($F3123," ",$G3123),AllocFactorMatrix,(J$4+1),FALSE)*$E3128</f>
        <v>0</v>
      </c>
      <c r="K3123" s="25">
        <f>VLOOKUP(CONCATENATE($F3123," ",$G3123),AllocFactorMatrix,(K$4+1),FALSE)*$E3128</f>
        <v>0</v>
      </c>
      <c r="L3123" s="25">
        <f>VLOOKUP(CONCATENATE($F3123," ",$G3123),AllocFactorMatrix,(L$4+1),FALSE)*$E3128</f>
        <v>0</v>
      </c>
      <c r="M3123" s="25">
        <f t="shared" si="1411"/>
        <v>0</v>
      </c>
      <c r="N3123" s="25">
        <f>VLOOKUP(CONCATENATE($F3123," ",$G3123),AllocFactorMatrix,(N$4+1),FALSE)*$E3128</f>
        <v>0</v>
      </c>
      <c r="O3123" s="25">
        <f>VLOOKUP(CONCATENATE($F3123," ",$G3123),AllocFactorMatrix,(O$4+1),FALSE)*$E3128</f>
        <v>0</v>
      </c>
      <c r="P3123" s="25">
        <f>VLOOKUP(CONCATENATE($F3123," ",$G3123),AllocFactorMatrix,(P$4+1),FALSE)*$E3128</f>
        <v>0</v>
      </c>
      <c r="Q3123" s="25">
        <f>VLOOKUP(CONCATENATE($F3123," ",$G3123),AllocFactorMatrix,(Q$4+1),FALSE)*$E3128</f>
        <v>0</v>
      </c>
      <c r="R3123" s="25">
        <f t="shared" si="1413"/>
        <v>0</v>
      </c>
      <c r="S3123" s="25">
        <f>VLOOKUP(CONCATENATE($F3123," ",$G3123),AllocFactorMatrix,(S$4+1),FALSE)*$E3128</f>
        <v>0</v>
      </c>
      <c r="T3123" s="25">
        <f>VLOOKUP(CONCATENATE($F3123," ",$G3123),AllocFactorMatrix,(T$4+1),FALSE)*$E3128</f>
        <v>0</v>
      </c>
      <c r="U3123" s="25">
        <f>VLOOKUP(CONCATENATE($F3123," ",$G3123),AllocFactorMatrix,(U$4+1),FALSE)*$E3128</f>
        <v>0</v>
      </c>
      <c r="V3123" s="25">
        <f>VLOOKUP(CONCATENATE($F3123," ",$G3123),AllocFactorMatrix,(V$4+1),FALSE)*$E3128</f>
        <v>0</v>
      </c>
      <c r="W3123" s="25">
        <f t="shared" si="1414"/>
        <v>0</v>
      </c>
      <c r="X3123" s="25">
        <f>VLOOKUP(CONCATENATE($F3123," ",$G3123),AllocFactorMatrix,(X$4+1),FALSE)*$E3128</f>
        <v>0</v>
      </c>
      <c r="Y3123" s="25">
        <f>VLOOKUP(CONCATENATE($F3123," ",$G3123),AllocFactorMatrix,(Y$4+1),FALSE)*$E3128</f>
        <v>0</v>
      </c>
      <c r="Z3123" s="25">
        <f t="shared" si="1412"/>
        <v>0</v>
      </c>
      <c r="AA3123" s="25">
        <f>VLOOKUP(CONCATENATE($F3123," ",$G3123),AllocFactorMatrix,(AA$4+1),FALSE)*$E3128</f>
        <v>0</v>
      </c>
      <c r="AB3123" s="25">
        <f>VLOOKUP(CONCATENATE($F3123," ",$G3123),AllocFactorMatrix,(AB$4+1),FALSE)*$E3128</f>
        <v>0</v>
      </c>
      <c r="AC3123" s="25">
        <f>VLOOKUP(CONCATENATE($F3123," ",$G3123),AllocFactorMatrix,(AC$4+1),FALSE)*$E3128</f>
        <v>0</v>
      </c>
    </row>
    <row r="3124" spans="4:29" hidden="1" outlineLevel="1">
      <c r="F3124" s="61" t="str">
        <f>F3128</f>
        <v>PROD_DEMAND</v>
      </c>
      <c r="G3124" s="20" t="str">
        <f>$G$11</f>
        <v>DISTPRI</v>
      </c>
      <c r="H3124" s="24">
        <f t="shared" si="1394"/>
        <v>0</v>
      </c>
      <c r="I3124" s="25">
        <f>VLOOKUP(CONCATENATE($F3124," ",$G3124),AllocFactorMatrix,(I$4+1),FALSE)*$E3128</f>
        <v>0</v>
      </c>
      <c r="J3124" s="25">
        <f>VLOOKUP(CONCATENATE($F3124," ",$G3124),AllocFactorMatrix,(J$4+1),FALSE)*$E3128</f>
        <v>0</v>
      </c>
      <c r="K3124" s="25">
        <f>VLOOKUP(CONCATENATE($F3124," ",$G3124),AllocFactorMatrix,(K$4+1),FALSE)*$E3128</f>
        <v>0</v>
      </c>
      <c r="L3124" s="25">
        <f>VLOOKUP(CONCATENATE($F3124," ",$G3124),AllocFactorMatrix,(L$4+1),FALSE)*$E3128</f>
        <v>0</v>
      </c>
      <c r="M3124" s="25">
        <f t="shared" si="1411"/>
        <v>0</v>
      </c>
      <c r="N3124" s="25">
        <f>VLOOKUP(CONCATENATE($F3124," ",$G3124),AllocFactorMatrix,(N$4+1),FALSE)*$E3128</f>
        <v>0</v>
      </c>
      <c r="O3124" s="25">
        <f>VLOOKUP(CONCATENATE($F3124," ",$G3124),AllocFactorMatrix,(O$4+1),FALSE)*$E3128</f>
        <v>0</v>
      </c>
      <c r="P3124" s="25">
        <f>VLOOKUP(CONCATENATE($F3124," ",$G3124),AllocFactorMatrix,(P$4+1),FALSE)*$E3128</f>
        <v>0</v>
      </c>
      <c r="Q3124" s="25">
        <f>VLOOKUP(CONCATENATE($F3124," ",$G3124),AllocFactorMatrix,(Q$4+1),FALSE)*$E3128</f>
        <v>0</v>
      </c>
      <c r="R3124" s="25">
        <f t="shared" si="1413"/>
        <v>0</v>
      </c>
      <c r="S3124" s="25">
        <f>VLOOKUP(CONCATENATE($F3124," ",$G3124),AllocFactorMatrix,(S$4+1),FALSE)*$E3128</f>
        <v>0</v>
      </c>
      <c r="T3124" s="25">
        <f>VLOOKUP(CONCATENATE($F3124," ",$G3124),AllocFactorMatrix,(T$4+1),FALSE)*$E3128</f>
        <v>0</v>
      </c>
      <c r="U3124" s="25">
        <f>VLOOKUP(CONCATENATE($F3124," ",$G3124),AllocFactorMatrix,(U$4+1),FALSE)*$E3128</f>
        <v>0</v>
      </c>
      <c r="V3124" s="25">
        <f>VLOOKUP(CONCATENATE($F3124," ",$G3124),AllocFactorMatrix,(V$4+1),FALSE)*$E3128</f>
        <v>0</v>
      </c>
      <c r="W3124" s="25">
        <f t="shared" si="1414"/>
        <v>0</v>
      </c>
      <c r="X3124" s="25">
        <f>VLOOKUP(CONCATENATE($F3124," ",$G3124),AllocFactorMatrix,(X$4+1),FALSE)*$E3128</f>
        <v>0</v>
      </c>
      <c r="Y3124" s="25">
        <f>VLOOKUP(CONCATENATE($F3124," ",$G3124),AllocFactorMatrix,(Y$4+1),FALSE)*$E3128</f>
        <v>0</v>
      </c>
      <c r="Z3124" s="25">
        <f t="shared" si="1412"/>
        <v>0</v>
      </c>
      <c r="AA3124" s="25">
        <f>VLOOKUP(CONCATENATE($F3124," ",$G3124),AllocFactorMatrix,(AA$4+1),FALSE)*$E3128</f>
        <v>0</v>
      </c>
      <c r="AB3124" s="25">
        <f>VLOOKUP(CONCATENATE($F3124," ",$G3124),AllocFactorMatrix,(AB$4+1),FALSE)*$E3128</f>
        <v>0</v>
      </c>
      <c r="AC3124" s="25">
        <f>VLOOKUP(CONCATENATE($F3124," ",$G3124),AllocFactorMatrix,(AC$4+1),FALSE)*$E3128</f>
        <v>0</v>
      </c>
    </row>
    <row r="3125" spans="4:29" hidden="1" outlineLevel="1">
      <c r="F3125" s="61" t="str">
        <f>F3128</f>
        <v>PROD_DEMAND</v>
      </c>
      <c r="G3125" s="20" t="str">
        <f>$G$12</f>
        <v>DISTSEC</v>
      </c>
      <c r="H3125" s="24">
        <f t="shared" si="1394"/>
        <v>0</v>
      </c>
      <c r="I3125" s="25">
        <f>VLOOKUP(CONCATENATE($F3125," ",$G3125),AllocFactorMatrix,(I$4+1),FALSE)*$E3128</f>
        <v>0</v>
      </c>
      <c r="J3125" s="25">
        <f>VLOOKUP(CONCATENATE($F3125," ",$G3125),AllocFactorMatrix,(J$4+1),FALSE)*$E3128</f>
        <v>0</v>
      </c>
      <c r="K3125" s="25">
        <f>VLOOKUP(CONCATENATE($F3125," ",$G3125),AllocFactorMatrix,(K$4+1),FALSE)*$E3128</f>
        <v>0</v>
      </c>
      <c r="L3125" s="25">
        <f>VLOOKUP(CONCATENATE($F3125," ",$G3125),AllocFactorMatrix,(L$4+1),FALSE)*$E3128</f>
        <v>0</v>
      </c>
      <c r="M3125" s="25">
        <f t="shared" si="1411"/>
        <v>0</v>
      </c>
      <c r="N3125" s="25">
        <f>VLOOKUP(CONCATENATE($F3125," ",$G3125),AllocFactorMatrix,(N$4+1),FALSE)*$E3128</f>
        <v>0</v>
      </c>
      <c r="O3125" s="25">
        <f>VLOOKUP(CONCATENATE($F3125," ",$G3125),AllocFactorMatrix,(O$4+1),FALSE)*$E3128</f>
        <v>0</v>
      </c>
      <c r="P3125" s="25">
        <f>VLOOKUP(CONCATENATE($F3125," ",$G3125),AllocFactorMatrix,(P$4+1),FALSE)*$E3128</f>
        <v>0</v>
      </c>
      <c r="Q3125" s="25">
        <f>VLOOKUP(CONCATENATE($F3125," ",$G3125),AllocFactorMatrix,(Q$4+1),FALSE)*$E3128</f>
        <v>0</v>
      </c>
      <c r="R3125" s="25">
        <f t="shared" si="1413"/>
        <v>0</v>
      </c>
      <c r="S3125" s="25">
        <f>VLOOKUP(CONCATENATE($F3125," ",$G3125),AllocFactorMatrix,(S$4+1),FALSE)*$E3128</f>
        <v>0</v>
      </c>
      <c r="T3125" s="25">
        <f>VLOOKUP(CONCATENATE($F3125," ",$G3125),AllocFactorMatrix,(T$4+1),FALSE)*$E3128</f>
        <v>0</v>
      </c>
      <c r="U3125" s="25">
        <f>VLOOKUP(CONCATENATE($F3125," ",$G3125),AllocFactorMatrix,(U$4+1),FALSE)*$E3128</f>
        <v>0</v>
      </c>
      <c r="V3125" s="25">
        <f>VLOOKUP(CONCATENATE($F3125," ",$G3125),AllocFactorMatrix,(V$4+1),FALSE)*$E3128</f>
        <v>0</v>
      </c>
      <c r="W3125" s="25">
        <f t="shared" si="1414"/>
        <v>0</v>
      </c>
      <c r="X3125" s="25">
        <f>VLOOKUP(CONCATENATE($F3125," ",$G3125),AllocFactorMatrix,(X$4+1),FALSE)*$E3128</f>
        <v>0</v>
      </c>
      <c r="Y3125" s="25">
        <f>VLOOKUP(CONCATENATE($F3125," ",$G3125),AllocFactorMatrix,(Y$4+1),FALSE)*$E3128</f>
        <v>0</v>
      </c>
      <c r="Z3125" s="25">
        <f t="shared" si="1412"/>
        <v>0</v>
      </c>
      <c r="AA3125" s="25">
        <f>VLOOKUP(CONCATENATE($F3125," ",$G3125),AllocFactorMatrix,(AA$4+1),FALSE)*$E3128</f>
        <v>0</v>
      </c>
      <c r="AB3125" s="25">
        <f>VLOOKUP(CONCATENATE($F3125," ",$G3125),AllocFactorMatrix,(AB$4+1),FALSE)*$E3128</f>
        <v>0</v>
      </c>
      <c r="AC3125" s="25">
        <f>VLOOKUP(CONCATENATE($F3125," ",$G3125),AllocFactorMatrix,(AC$4+1),FALSE)*$E3128</f>
        <v>0</v>
      </c>
    </row>
    <row r="3126" spans="4:29" hidden="1" outlineLevel="1">
      <c r="F3126" s="61" t="str">
        <f>F3128</f>
        <v>PROD_DEMAND</v>
      </c>
      <c r="G3126" s="20" t="str">
        <f>$G$13</f>
        <v>ENERGY</v>
      </c>
      <c r="H3126" s="24">
        <f t="shared" si="1394"/>
        <v>0</v>
      </c>
      <c r="I3126" s="25">
        <f>VLOOKUP(CONCATENATE($F3126," ",$G3126),AllocFactorMatrix,(I$4+1),FALSE)*$E3128</f>
        <v>0</v>
      </c>
      <c r="J3126" s="25">
        <f>VLOOKUP(CONCATENATE($F3126," ",$G3126),AllocFactorMatrix,(J$4+1),FALSE)*$E3128</f>
        <v>0</v>
      </c>
      <c r="K3126" s="25">
        <f>VLOOKUP(CONCATENATE($F3126," ",$G3126),AllocFactorMatrix,(K$4+1),FALSE)*$E3128</f>
        <v>0</v>
      </c>
      <c r="L3126" s="25">
        <f>VLOOKUP(CONCATENATE($F3126," ",$G3126),AllocFactorMatrix,(L$4+1),FALSE)*$E3128</f>
        <v>0</v>
      </c>
      <c r="M3126" s="25">
        <f t="shared" si="1411"/>
        <v>0</v>
      </c>
      <c r="N3126" s="25">
        <f>VLOOKUP(CONCATENATE($F3126," ",$G3126),AllocFactorMatrix,(N$4+1),FALSE)*$E3128</f>
        <v>0</v>
      </c>
      <c r="O3126" s="25">
        <f>VLOOKUP(CONCATENATE($F3126," ",$G3126),AllocFactorMatrix,(O$4+1),FALSE)*$E3128</f>
        <v>0</v>
      </c>
      <c r="P3126" s="25">
        <f>VLOOKUP(CONCATENATE($F3126," ",$G3126),AllocFactorMatrix,(P$4+1),FALSE)*$E3128</f>
        <v>0</v>
      </c>
      <c r="Q3126" s="25">
        <f>VLOOKUP(CONCATENATE($F3126," ",$G3126),AllocFactorMatrix,(Q$4+1),FALSE)*$E3128</f>
        <v>0</v>
      </c>
      <c r="R3126" s="25">
        <f t="shared" si="1413"/>
        <v>0</v>
      </c>
      <c r="S3126" s="25">
        <f>VLOOKUP(CONCATENATE($F3126," ",$G3126),AllocFactorMatrix,(S$4+1),FALSE)*$E3128</f>
        <v>0</v>
      </c>
      <c r="T3126" s="25">
        <f>VLOOKUP(CONCATENATE($F3126," ",$G3126),AllocFactorMatrix,(T$4+1),FALSE)*$E3128</f>
        <v>0</v>
      </c>
      <c r="U3126" s="25">
        <f>VLOOKUP(CONCATENATE($F3126," ",$G3126),AllocFactorMatrix,(U$4+1),FALSE)*$E3128</f>
        <v>0</v>
      </c>
      <c r="V3126" s="25">
        <f>VLOOKUP(CONCATENATE($F3126," ",$G3126),AllocFactorMatrix,(V$4+1),FALSE)*$E3128</f>
        <v>0</v>
      </c>
      <c r="W3126" s="25">
        <f t="shared" si="1414"/>
        <v>0</v>
      </c>
      <c r="X3126" s="25">
        <f>VLOOKUP(CONCATENATE($F3126," ",$G3126),AllocFactorMatrix,(X$4+1),FALSE)*$E3128</f>
        <v>0</v>
      </c>
      <c r="Y3126" s="25">
        <f>VLOOKUP(CONCATENATE($F3126," ",$G3126),AllocFactorMatrix,(Y$4+1),FALSE)*$E3128</f>
        <v>0</v>
      </c>
      <c r="Z3126" s="25">
        <f t="shared" si="1412"/>
        <v>0</v>
      </c>
      <c r="AA3126" s="25">
        <f>VLOOKUP(CONCATENATE($F3126," ",$G3126),AllocFactorMatrix,(AA$4+1),FALSE)*$E3128</f>
        <v>0</v>
      </c>
      <c r="AB3126" s="25">
        <f>VLOOKUP(CONCATENATE($F3126," ",$G3126),AllocFactorMatrix,(AB$4+1),FALSE)*$E3128</f>
        <v>0</v>
      </c>
      <c r="AC3126" s="25">
        <f>VLOOKUP(CONCATENATE($F3126," ",$G3126),AllocFactorMatrix,(AC$4+1),FALSE)*$E3128</f>
        <v>0</v>
      </c>
    </row>
    <row r="3127" spans="4:29" hidden="1" outlineLevel="1">
      <c r="F3127" s="61" t="str">
        <f>F3128</f>
        <v>PROD_DEMAND</v>
      </c>
      <c r="G3127" s="20" t="str">
        <f>$G$14</f>
        <v>CUSTOMER</v>
      </c>
      <c r="H3127" s="24">
        <f t="shared" si="1394"/>
        <v>0</v>
      </c>
      <c r="I3127" s="25">
        <f>VLOOKUP(CONCATENATE($F3127," ",$G3127),AllocFactorMatrix,(I$4+1),FALSE)*$E3128</f>
        <v>0</v>
      </c>
      <c r="J3127" s="25">
        <f>VLOOKUP(CONCATENATE($F3127," ",$G3127),AllocFactorMatrix,(J$4+1),FALSE)*$E3128</f>
        <v>0</v>
      </c>
      <c r="K3127" s="25">
        <f>VLOOKUP(CONCATENATE($F3127," ",$G3127),AllocFactorMatrix,(K$4+1),FALSE)*$E3128</f>
        <v>0</v>
      </c>
      <c r="L3127" s="25">
        <f>VLOOKUP(CONCATENATE($F3127," ",$G3127),AllocFactorMatrix,(L$4+1),FALSE)*$E3128</f>
        <v>0</v>
      </c>
      <c r="M3127" s="25">
        <f t="shared" si="1411"/>
        <v>0</v>
      </c>
      <c r="N3127" s="25">
        <f>VLOOKUP(CONCATENATE($F3127," ",$G3127),AllocFactorMatrix,(N$4+1),FALSE)*$E3128</f>
        <v>0</v>
      </c>
      <c r="O3127" s="25">
        <f>VLOOKUP(CONCATENATE($F3127," ",$G3127),AllocFactorMatrix,(O$4+1),FALSE)*$E3128</f>
        <v>0</v>
      </c>
      <c r="P3127" s="25">
        <f>VLOOKUP(CONCATENATE($F3127," ",$G3127),AllocFactorMatrix,(P$4+1),FALSE)*$E3128</f>
        <v>0</v>
      </c>
      <c r="Q3127" s="25">
        <f>VLOOKUP(CONCATENATE($F3127," ",$G3127),AllocFactorMatrix,(Q$4+1),FALSE)*$E3128</f>
        <v>0</v>
      </c>
      <c r="R3127" s="25">
        <f t="shared" si="1413"/>
        <v>0</v>
      </c>
      <c r="S3127" s="25">
        <f>VLOOKUP(CONCATENATE($F3127," ",$G3127),AllocFactorMatrix,(S$4+1),FALSE)*$E3128</f>
        <v>0</v>
      </c>
      <c r="T3127" s="25">
        <f>VLOOKUP(CONCATENATE($F3127," ",$G3127),AllocFactorMatrix,(T$4+1),FALSE)*$E3128</f>
        <v>0</v>
      </c>
      <c r="U3127" s="25">
        <f>VLOOKUP(CONCATENATE($F3127," ",$G3127),AllocFactorMatrix,(U$4+1),FALSE)*$E3128</f>
        <v>0</v>
      </c>
      <c r="V3127" s="25">
        <f>VLOOKUP(CONCATENATE($F3127," ",$G3127),AllocFactorMatrix,(V$4+1),FALSE)*$E3128</f>
        <v>0</v>
      </c>
      <c r="W3127" s="25">
        <f t="shared" si="1414"/>
        <v>0</v>
      </c>
      <c r="X3127" s="25">
        <f>VLOOKUP(CONCATENATE($F3127," ",$G3127),AllocFactorMatrix,(X$4+1),FALSE)*$E3128</f>
        <v>0</v>
      </c>
      <c r="Y3127" s="25">
        <f>VLOOKUP(CONCATENATE($F3127," ",$G3127),AllocFactorMatrix,(Y$4+1),FALSE)*$E3128</f>
        <v>0</v>
      </c>
      <c r="Z3127" s="25">
        <f t="shared" si="1412"/>
        <v>0</v>
      </c>
      <c r="AA3127" s="25">
        <f>VLOOKUP(CONCATENATE($F3127," ",$G3127),AllocFactorMatrix,(AA$4+1),FALSE)*$E3128</f>
        <v>0</v>
      </c>
      <c r="AB3127" s="25">
        <f>VLOOKUP(CONCATENATE($F3127," ",$G3127),AllocFactorMatrix,(AB$4+1),FALSE)*$E3128</f>
        <v>0</v>
      </c>
      <c r="AC3127" s="25">
        <f>VLOOKUP(CONCATENATE($F3127," ",$G3127),AllocFactorMatrix,(AC$4+1),FALSE)*$E3128</f>
        <v>0</v>
      </c>
    </row>
    <row r="3128" spans="4:29" collapsed="1">
      <c r="D3128" s="58" t="s">
        <v>442</v>
      </c>
      <c r="E3128" s="22"/>
      <c r="F3128" s="61" t="s">
        <v>29</v>
      </c>
      <c r="G3128" s="20" t="str">
        <f>$G$15</f>
        <v>TOTAL</v>
      </c>
      <c r="H3128" s="24">
        <f t="shared" si="1394"/>
        <v>0</v>
      </c>
      <c r="I3128" s="25">
        <f>VLOOKUP(CONCATENATE($F3128," ",$G3128),AllocFactorMatrix,(I$4+1),FALSE)*$E3128</f>
        <v>0</v>
      </c>
      <c r="J3128" s="25">
        <f>VLOOKUP(CONCATENATE($F3128," ",$G3128),AllocFactorMatrix,(J$4+1),FALSE)*$E3128</f>
        <v>0</v>
      </c>
      <c r="K3128" s="25">
        <f>VLOOKUP(CONCATENATE($F3128," ",$G3128),AllocFactorMatrix,(K$4+1),FALSE)*$E3128</f>
        <v>0</v>
      </c>
      <c r="L3128" s="25">
        <f>VLOOKUP(CONCATENATE($F3128," ",$G3128),AllocFactorMatrix,(L$4+1),FALSE)*$E3128</f>
        <v>0</v>
      </c>
      <c r="M3128" s="25">
        <f t="shared" si="1411"/>
        <v>0</v>
      </c>
      <c r="N3128" s="25">
        <f>VLOOKUP(CONCATENATE($F3128," ",$G3128),AllocFactorMatrix,(N$4+1),FALSE)*$E3128</f>
        <v>0</v>
      </c>
      <c r="O3128" s="25">
        <f>VLOOKUP(CONCATENATE($F3128," ",$G3128),AllocFactorMatrix,(O$4+1),FALSE)*$E3128</f>
        <v>0</v>
      </c>
      <c r="P3128" s="25">
        <f>VLOOKUP(CONCATENATE($F3128," ",$G3128),AllocFactorMatrix,(P$4+1),FALSE)*$E3128</f>
        <v>0</v>
      </c>
      <c r="Q3128" s="25">
        <f>VLOOKUP(CONCATENATE($F3128," ",$G3128),AllocFactorMatrix,(Q$4+1),FALSE)*$E3128</f>
        <v>0</v>
      </c>
      <c r="R3128" s="25">
        <f t="shared" si="1413"/>
        <v>0</v>
      </c>
      <c r="S3128" s="25">
        <f>VLOOKUP(CONCATENATE($F3128," ",$G3128),AllocFactorMatrix,(S$4+1),FALSE)*$E3128</f>
        <v>0</v>
      </c>
      <c r="T3128" s="25">
        <f>VLOOKUP(CONCATENATE($F3128," ",$G3128),AllocFactorMatrix,(T$4+1),FALSE)*$E3128</f>
        <v>0</v>
      </c>
      <c r="U3128" s="25">
        <f>VLOOKUP(CONCATENATE($F3128," ",$G3128),AllocFactorMatrix,(U$4+1),FALSE)*$E3128</f>
        <v>0</v>
      </c>
      <c r="V3128" s="25">
        <f>VLOOKUP(CONCATENATE($F3128," ",$G3128),AllocFactorMatrix,(V$4+1),FALSE)*$E3128</f>
        <v>0</v>
      </c>
      <c r="W3128" s="25">
        <f t="shared" si="1414"/>
        <v>0</v>
      </c>
      <c r="X3128" s="25">
        <f>VLOOKUP(CONCATENATE($F3128," ",$G3128),AllocFactorMatrix,(X$4+1),FALSE)*$E3128</f>
        <v>0</v>
      </c>
      <c r="Y3128" s="25">
        <f>VLOOKUP(CONCATENATE($F3128," ",$G3128),AllocFactorMatrix,(Y$4+1),FALSE)*$E3128</f>
        <v>0</v>
      </c>
      <c r="Z3128" s="25">
        <f t="shared" si="1412"/>
        <v>0</v>
      </c>
      <c r="AA3128" s="25">
        <f>VLOOKUP(CONCATENATE($F3128," ",$G3128),AllocFactorMatrix,(AA$4+1),FALSE)*$E3128</f>
        <v>0</v>
      </c>
      <c r="AB3128" s="25">
        <f>VLOOKUP(CONCATENATE($F3128," ",$G3128),AllocFactorMatrix,(AB$4+1),FALSE)*$E3128</f>
        <v>0</v>
      </c>
      <c r="AC3128" s="25">
        <f>VLOOKUP(CONCATENATE($F3128," ",$G3128),AllocFactorMatrix,(AC$4+1),FALSE)*$E3128</f>
        <v>0</v>
      </c>
    </row>
    <row r="3129" spans="4:29" hidden="1" outlineLevel="1">
      <c r="F3129" s="61" t="str">
        <f>F3136</f>
        <v>PROD_DEMAND</v>
      </c>
      <c r="G3129" s="20" t="str">
        <f>$G$8</f>
        <v>PRODUCTION</v>
      </c>
      <c r="H3129" s="24">
        <f t="shared" si="1394"/>
        <v>0</v>
      </c>
      <c r="I3129" s="25">
        <f>VLOOKUP(CONCATENATE($F3129," ",$G3129),AllocFactorMatrix,(I$4+1),FALSE)*$E3136</f>
        <v>0</v>
      </c>
      <c r="J3129" s="25">
        <f>VLOOKUP(CONCATENATE($F3129," ",$G3129),AllocFactorMatrix,(J$4+1),FALSE)*$E3136</f>
        <v>0</v>
      </c>
      <c r="K3129" s="25">
        <f>VLOOKUP(CONCATENATE($F3129," ",$G3129),AllocFactorMatrix,(K$4+1),FALSE)*$E3136</f>
        <v>0</v>
      </c>
      <c r="L3129" s="25">
        <f>VLOOKUP(CONCATENATE($F3129," ",$G3129),AllocFactorMatrix,(L$4+1),FALSE)*$E3136</f>
        <v>0</v>
      </c>
      <c r="M3129" s="25">
        <f t="shared" si="1411"/>
        <v>0</v>
      </c>
      <c r="N3129" s="25">
        <f>VLOOKUP(CONCATENATE($F3129," ",$G3129),AllocFactorMatrix,(N$4+1),FALSE)*$E3136</f>
        <v>0</v>
      </c>
      <c r="O3129" s="25">
        <f>VLOOKUP(CONCATENATE($F3129," ",$G3129),AllocFactorMatrix,(O$4+1),FALSE)*$E3136</f>
        <v>0</v>
      </c>
      <c r="P3129" s="25">
        <f>VLOOKUP(CONCATENATE($F3129," ",$G3129),AllocFactorMatrix,(P$4+1),FALSE)*$E3136</f>
        <v>0</v>
      </c>
      <c r="Q3129" s="25">
        <f>VLOOKUP(CONCATENATE($F3129," ",$G3129),AllocFactorMatrix,(Q$4+1),FALSE)*$E3136</f>
        <v>0</v>
      </c>
      <c r="R3129" s="25">
        <f>SUBTOTAL(9,N3129:Q3129)</f>
        <v>0</v>
      </c>
      <c r="S3129" s="25">
        <f>VLOOKUP(CONCATENATE($F3129," ",$G3129),AllocFactorMatrix,(S$4+1),FALSE)*$E3136</f>
        <v>0</v>
      </c>
      <c r="T3129" s="25">
        <f>VLOOKUP(CONCATENATE($F3129," ",$G3129),AllocFactorMatrix,(T$4+1),FALSE)*$E3136</f>
        <v>0</v>
      </c>
      <c r="U3129" s="25">
        <f>VLOOKUP(CONCATENATE($F3129," ",$G3129),AllocFactorMatrix,(U$4+1),FALSE)*$E3136</f>
        <v>0</v>
      </c>
      <c r="V3129" s="25">
        <f>VLOOKUP(CONCATENATE($F3129," ",$G3129),AllocFactorMatrix,(V$4+1),FALSE)*$E3136</f>
        <v>0</v>
      </c>
      <c r="W3129" s="25">
        <f>SUBTOTAL(9,S3129:V3129)</f>
        <v>0</v>
      </c>
      <c r="X3129" s="25">
        <f>VLOOKUP(CONCATENATE($F3129," ",$G3129),AllocFactorMatrix,(X$4+1),FALSE)*$E3136</f>
        <v>0</v>
      </c>
      <c r="Y3129" s="25">
        <f>VLOOKUP(CONCATENATE($F3129," ",$G3129),AllocFactorMatrix,(Y$4+1),FALSE)*$E3136</f>
        <v>0</v>
      </c>
      <c r="Z3129" s="25">
        <f t="shared" si="1412"/>
        <v>0</v>
      </c>
      <c r="AA3129" s="25">
        <f>VLOOKUP(CONCATENATE($F3129," ",$G3129),AllocFactorMatrix,(AA$4+1),FALSE)*$E3136</f>
        <v>0</v>
      </c>
      <c r="AB3129" s="25">
        <f>VLOOKUP(CONCATENATE($F3129," ",$G3129),AllocFactorMatrix,(AB$4+1),FALSE)*$E3136</f>
        <v>0</v>
      </c>
      <c r="AC3129" s="25">
        <f>VLOOKUP(CONCATENATE($F3129," ",$G3129),AllocFactorMatrix,(AC$4+1),FALSE)*$E3136</f>
        <v>0</v>
      </c>
    </row>
    <row r="3130" spans="4:29" hidden="1" outlineLevel="1">
      <c r="F3130" s="61" t="str">
        <f>F3136</f>
        <v>PROD_DEMAND</v>
      </c>
      <c r="G3130" s="20" t="str">
        <f>$G$9</f>
        <v>BULKTRAN</v>
      </c>
      <c r="H3130" s="24">
        <f t="shared" si="1394"/>
        <v>0</v>
      </c>
      <c r="I3130" s="25">
        <f>VLOOKUP(CONCATENATE($F3130," ",$G3130),AllocFactorMatrix,(I$4+1),FALSE)*$E3136</f>
        <v>0</v>
      </c>
      <c r="J3130" s="25">
        <f>VLOOKUP(CONCATENATE($F3130," ",$G3130),AllocFactorMatrix,(J$4+1),FALSE)*$E3136</f>
        <v>0</v>
      </c>
      <c r="K3130" s="25">
        <f>VLOOKUP(CONCATENATE($F3130," ",$G3130),AllocFactorMatrix,(K$4+1),FALSE)*$E3136</f>
        <v>0</v>
      </c>
      <c r="L3130" s="25">
        <f>VLOOKUP(CONCATENATE($F3130," ",$G3130),AllocFactorMatrix,(L$4+1),FALSE)*$E3136</f>
        <v>0</v>
      </c>
      <c r="M3130" s="25">
        <f t="shared" si="1411"/>
        <v>0</v>
      </c>
      <c r="N3130" s="25">
        <f>VLOOKUP(CONCATENATE($F3130," ",$G3130),AllocFactorMatrix,(N$4+1),FALSE)*$E3136</f>
        <v>0</v>
      </c>
      <c r="O3130" s="25">
        <f>VLOOKUP(CONCATENATE($F3130," ",$G3130),AllocFactorMatrix,(O$4+1),FALSE)*$E3136</f>
        <v>0</v>
      </c>
      <c r="P3130" s="25">
        <f>VLOOKUP(CONCATENATE($F3130," ",$G3130),AllocFactorMatrix,(P$4+1),FALSE)*$E3136</f>
        <v>0</v>
      </c>
      <c r="Q3130" s="25">
        <f>VLOOKUP(CONCATENATE($F3130," ",$G3130),AllocFactorMatrix,(Q$4+1),FALSE)*$E3136</f>
        <v>0</v>
      </c>
      <c r="R3130" s="25">
        <f t="shared" ref="R3130:R3136" si="1415">SUBTOTAL(9,N3130:Q3130)</f>
        <v>0</v>
      </c>
      <c r="S3130" s="25">
        <f>VLOOKUP(CONCATENATE($F3130," ",$G3130),AllocFactorMatrix,(S$4+1),FALSE)*$E3136</f>
        <v>0</v>
      </c>
      <c r="T3130" s="25">
        <f>VLOOKUP(CONCATENATE($F3130," ",$G3130),AllocFactorMatrix,(T$4+1),FALSE)*$E3136</f>
        <v>0</v>
      </c>
      <c r="U3130" s="25">
        <f>VLOOKUP(CONCATENATE($F3130," ",$G3130),AllocFactorMatrix,(U$4+1),FALSE)*$E3136</f>
        <v>0</v>
      </c>
      <c r="V3130" s="25">
        <f>VLOOKUP(CONCATENATE($F3130," ",$G3130),AllocFactorMatrix,(V$4+1),FALSE)*$E3136</f>
        <v>0</v>
      </c>
      <c r="W3130" s="25">
        <f t="shared" ref="W3130:W3136" si="1416">SUBTOTAL(9,S3130:V3130)</f>
        <v>0</v>
      </c>
      <c r="X3130" s="25">
        <f>VLOOKUP(CONCATENATE($F3130," ",$G3130),AllocFactorMatrix,(X$4+1),FALSE)*$E3136</f>
        <v>0</v>
      </c>
      <c r="Y3130" s="25">
        <f>VLOOKUP(CONCATENATE($F3130," ",$G3130),AllocFactorMatrix,(Y$4+1),FALSE)*$E3136</f>
        <v>0</v>
      </c>
      <c r="Z3130" s="25">
        <f t="shared" si="1412"/>
        <v>0</v>
      </c>
      <c r="AA3130" s="25">
        <f>VLOOKUP(CONCATENATE($F3130," ",$G3130),AllocFactorMatrix,(AA$4+1),FALSE)*$E3136</f>
        <v>0</v>
      </c>
      <c r="AB3130" s="25">
        <f>VLOOKUP(CONCATENATE($F3130," ",$G3130),AllocFactorMatrix,(AB$4+1),FALSE)*$E3136</f>
        <v>0</v>
      </c>
      <c r="AC3130" s="25">
        <f>VLOOKUP(CONCATENATE($F3130," ",$G3130),AllocFactorMatrix,(AC$4+1),FALSE)*$E3136</f>
        <v>0</v>
      </c>
    </row>
    <row r="3131" spans="4:29" hidden="1" outlineLevel="1">
      <c r="F3131" s="61" t="str">
        <f>F3136</f>
        <v>PROD_DEMAND</v>
      </c>
      <c r="G3131" s="20" t="str">
        <f>$G$10</f>
        <v>SUBTRAN</v>
      </c>
      <c r="H3131" s="24">
        <f t="shared" si="1394"/>
        <v>0</v>
      </c>
      <c r="I3131" s="25">
        <f>VLOOKUP(CONCATENATE($F3131," ",$G3131),AllocFactorMatrix,(I$4+1),FALSE)*$E3136</f>
        <v>0</v>
      </c>
      <c r="J3131" s="25">
        <f>VLOOKUP(CONCATENATE($F3131," ",$G3131),AllocFactorMatrix,(J$4+1),FALSE)*$E3136</f>
        <v>0</v>
      </c>
      <c r="K3131" s="25">
        <f>VLOOKUP(CONCATENATE($F3131," ",$G3131),AllocFactorMatrix,(K$4+1),FALSE)*$E3136</f>
        <v>0</v>
      </c>
      <c r="L3131" s="25">
        <f>VLOOKUP(CONCATENATE($F3131," ",$G3131),AllocFactorMatrix,(L$4+1),FALSE)*$E3136</f>
        <v>0</v>
      </c>
      <c r="M3131" s="25">
        <f t="shared" si="1411"/>
        <v>0</v>
      </c>
      <c r="N3131" s="25">
        <f>VLOOKUP(CONCATENATE($F3131," ",$G3131),AllocFactorMatrix,(N$4+1),FALSE)*$E3136</f>
        <v>0</v>
      </c>
      <c r="O3131" s="25">
        <f>VLOOKUP(CONCATENATE($F3131," ",$G3131),AllocFactorMatrix,(O$4+1),FALSE)*$E3136</f>
        <v>0</v>
      </c>
      <c r="P3131" s="25">
        <f>VLOOKUP(CONCATENATE($F3131," ",$G3131),AllocFactorMatrix,(P$4+1),FALSE)*$E3136</f>
        <v>0</v>
      </c>
      <c r="Q3131" s="25">
        <f>VLOOKUP(CONCATENATE($F3131," ",$G3131),AllocFactorMatrix,(Q$4+1),FALSE)*$E3136</f>
        <v>0</v>
      </c>
      <c r="R3131" s="25">
        <f t="shared" si="1415"/>
        <v>0</v>
      </c>
      <c r="S3131" s="25">
        <f>VLOOKUP(CONCATENATE($F3131," ",$G3131),AllocFactorMatrix,(S$4+1),FALSE)*$E3136</f>
        <v>0</v>
      </c>
      <c r="T3131" s="25">
        <f>VLOOKUP(CONCATENATE($F3131," ",$G3131),AllocFactorMatrix,(T$4+1),FALSE)*$E3136</f>
        <v>0</v>
      </c>
      <c r="U3131" s="25">
        <f>VLOOKUP(CONCATENATE($F3131," ",$G3131),AllocFactorMatrix,(U$4+1),FALSE)*$E3136</f>
        <v>0</v>
      </c>
      <c r="V3131" s="25">
        <f>VLOOKUP(CONCATENATE($F3131," ",$G3131),AllocFactorMatrix,(V$4+1),FALSE)*$E3136</f>
        <v>0</v>
      </c>
      <c r="W3131" s="25">
        <f t="shared" si="1416"/>
        <v>0</v>
      </c>
      <c r="X3131" s="25">
        <f>VLOOKUP(CONCATENATE($F3131," ",$G3131),AllocFactorMatrix,(X$4+1),FALSE)*$E3136</f>
        <v>0</v>
      </c>
      <c r="Y3131" s="25">
        <f>VLOOKUP(CONCATENATE($F3131," ",$G3131),AllocFactorMatrix,(Y$4+1),FALSE)*$E3136</f>
        <v>0</v>
      </c>
      <c r="Z3131" s="25">
        <f t="shared" si="1412"/>
        <v>0</v>
      </c>
      <c r="AA3131" s="25">
        <f>VLOOKUP(CONCATENATE($F3131," ",$G3131),AllocFactorMatrix,(AA$4+1),FALSE)*$E3136</f>
        <v>0</v>
      </c>
      <c r="AB3131" s="25">
        <f>VLOOKUP(CONCATENATE($F3131," ",$G3131),AllocFactorMatrix,(AB$4+1),FALSE)*$E3136</f>
        <v>0</v>
      </c>
      <c r="AC3131" s="25">
        <f>VLOOKUP(CONCATENATE($F3131," ",$G3131),AllocFactorMatrix,(AC$4+1),FALSE)*$E3136</f>
        <v>0</v>
      </c>
    </row>
    <row r="3132" spans="4:29" hidden="1" outlineLevel="1">
      <c r="F3132" s="61" t="str">
        <f>F3136</f>
        <v>PROD_DEMAND</v>
      </c>
      <c r="G3132" s="20" t="str">
        <f>$G$11</f>
        <v>DISTPRI</v>
      </c>
      <c r="H3132" s="24">
        <f t="shared" si="1394"/>
        <v>0</v>
      </c>
      <c r="I3132" s="25">
        <f>VLOOKUP(CONCATENATE($F3132," ",$G3132),AllocFactorMatrix,(I$4+1),FALSE)*$E3136</f>
        <v>0</v>
      </c>
      <c r="J3132" s="25">
        <f>VLOOKUP(CONCATENATE($F3132," ",$G3132),AllocFactorMatrix,(J$4+1),FALSE)*$E3136</f>
        <v>0</v>
      </c>
      <c r="K3132" s="25">
        <f>VLOOKUP(CONCATENATE($F3132," ",$G3132),AllocFactorMatrix,(K$4+1),FALSE)*$E3136</f>
        <v>0</v>
      </c>
      <c r="L3132" s="25">
        <f>VLOOKUP(CONCATENATE($F3132," ",$G3132),AllocFactorMatrix,(L$4+1),FALSE)*$E3136</f>
        <v>0</v>
      </c>
      <c r="M3132" s="25">
        <f t="shared" si="1411"/>
        <v>0</v>
      </c>
      <c r="N3132" s="25">
        <f>VLOOKUP(CONCATENATE($F3132," ",$G3132),AllocFactorMatrix,(N$4+1),FALSE)*$E3136</f>
        <v>0</v>
      </c>
      <c r="O3132" s="25">
        <f>VLOOKUP(CONCATENATE($F3132," ",$G3132),AllocFactorMatrix,(O$4+1),FALSE)*$E3136</f>
        <v>0</v>
      </c>
      <c r="P3132" s="25">
        <f>VLOOKUP(CONCATENATE($F3132," ",$G3132),AllocFactorMatrix,(P$4+1),FALSE)*$E3136</f>
        <v>0</v>
      </c>
      <c r="Q3132" s="25">
        <f>VLOOKUP(CONCATENATE($F3132," ",$G3132),AllocFactorMatrix,(Q$4+1),FALSE)*$E3136</f>
        <v>0</v>
      </c>
      <c r="R3132" s="25">
        <f t="shared" si="1415"/>
        <v>0</v>
      </c>
      <c r="S3132" s="25">
        <f>VLOOKUP(CONCATENATE($F3132," ",$G3132),AllocFactorMatrix,(S$4+1),FALSE)*$E3136</f>
        <v>0</v>
      </c>
      <c r="T3132" s="25">
        <f>VLOOKUP(CONCATENATE($F3132," ",$G3132),AllocFactorMatrix,(T$4+1),FALSE)*$E3136</f>
        <v>0</v>
      </c>
      <c r="U3132" s="25">
        <f>VLOOKUP(CONCATENATE($F3132," ",$G3132),AllocFactorMatrix,(U$4+1),FALSE)*$E3136</f>
        <v>0</v>
      </c>
      <c r="V3132" s="25">
        <f>VLOOKUP(CONCATENATE($F3132," ",$G3132),AllocFactorMatrix,(V$4+1),FALSE)*$E3136</f>
        <v>0</v>
      </c>
      <c r="W3132" s="25">
        <f t="shared" si="1416"/>
        <v>0</v>
      </c>
      <c r="X3132" s="25">
        <f>VLOOKUP(CONCATENATE($F3132," ",$G3132),AllocFactorMatrix,(X$4+1),FALSE)*$E3136</f>
        <v>0</v>
      </c>
      <c r="Y3132" s="25">
        <f>VLOOKUP(CONCATENATE($F3132," ",$G3132),AllocFactorMatrix,(Y$4+1),FALSE)*$E3136</f>
        <v>0</v>
      </c>
      <c r="Z3132" s="25">
        <f t="shared" si="1412"/>
        <v>0</v>
      </c>
      <c r="AA3132" s="25">
        <f>VLOOKUP(CONCATENATE($F3132," ",$G3132),AllocFactorMatrix,(AA$4+1),FALSE)*$E3136</f>
        <v>0</v>
      </c>
      <c r="AB3132" s="25">
        <f>VLOOKUP(CONCATENATE($F3132," ",$G3132),AllocFactorMatrix,(AB$4+1),FALSE)*$E3136</f>
        <v>0</v>
      </c>
      <c r="AC3132" s="25">
        <f>VLOOKUP(CONCATENATE($F3132," ",$G3132),AllocFactorMatrix,(AC$4+1),FALSE)*$E3136</f>
        <v>0</v>
      </c>
    </row>
    <row r="3133" spans="4:29" hidden="1" outlineLevel="1">
      <c r="F3133" s="61" t="str">
        <f>F3136</f>
        <v>PROD_DEMAND</v>
      </c>
      <c r="G3133" s="20" t="str">
        <f>$G$12</f>
        <v>DISTSEC</v>
      </c>
      <c r="H3133" s="24">
        <f t="shared" si="1394"/>
        <v>0</v>
      </c>
      <c r="I3133" s="25">
        <f>VLOOKUP(CONCATENATE($F3133," ",$G3133),AllocFactorMatrix,(I$4+1),FALSE)*$E3136</f>
        <v>0</v>
      </c>
      <c r="J3133" s="25">
        <f>VLOOKUP(CONCATENATE($F3133," ",$G3133),AllocFactorMatrix,(J$4+1),FALSE)*$E3136</f>
        <v>0</v>
      </c>
      <c r="K3133" s="25">
        <f>VLOOKUP(CONCATENATE($F3133," ",$G3133),AllocFactorMatrix,(K$4+1),FALSE)*$E3136</f>
        <v>0</v>
      </c>
      <c r="L3133" s="25">
        <f>VLOOKUP(CONCATENATE($F3133," ",$G3133),AllocFactorMatrix,(L$4+1),FALSE)*$E3136</f>
        <v>0</v>
      </c>
      <c r="M3133" s="25">
        <f t="shared" si="1411"/>
        <v>0</v>
      </c>
      <c r="N3133" s="25">
        <f>VLOOKUP(CONCATENATE($F3133," ",$G3133),AllocFactorMatrix,(N$4+1),FALSE)*$E3136</f>
        <v>0</v>
      </c>
      <c r="O3133" s="25">
        <f>VLOOKUP(CONCATENATE($F3133," ",$G3133),AllocFactorMatrix,(O$4+1),FALSE)*$E3136</f>
        <v>0</v>
      </c>
      <c r="P3133" s="25">
        <f>VLOOKUP(CONCATENATE($F3133," ",$G3133),AllocFactorMatrix,(P$4+1),FALSE)*$E3136</f>
        <v>0</v>
      </c>
      <c r="Q3133" s="25">
        <f>VLOOKUP(CONCATENATE($F3133," ",$G3133),AllocFactorMatrix,(Q$4+1),FALSE)*$E3136</f>
        <v>0</v>
      </c>
      <c r="R3133" s="25">
        <f t="shared" si="1415"/>
        <v>0</v>
      </c>
      <c r="S3133" s="25">
        <f>VLOOKUP(CONCATENATE($F3133," ",$G3133),AllocFactorMatrix,(S$4+1),FALSE)*$E3136</f>
        <v>0</v>
      </c>
      <c r="T3133" s="25">
        <f>VLOOKUP(CONCATENATE($F3133," ",$G3133),AllocFactorMatrix,(T$4+1),FALSE)*$E3136</f>
        <v>0</v>
      </c>
      <c r="U3133" s="25">
        <f>VLOOKUP(CONCATENATE($F3133," ",$G3133),AllocFactorMatrix,(U$4+1),FALSE)*$E3136</f>
        <v>0</v>
      </c>
      <c r="V3133" s="25">
        <f>VLOOKUP(CONCATENATE($F3133," ",$G3133),AllocFactorMatrix,(V$4+1),FALSE)*$E3136</f>
        <v>0</v>
      </c>
      <c r="W3133" s="25">
        <f t="shared" si="1416"/>
        <v>0</v>
      </c>
      <c r="X3133" s="25">
        <f>VLOOKUP(CONCATENATE($F3133," ",$G3133),AllocFactorMatrix,(X$4+1),FALSE)*$E3136</f>
        <v>0</v>
      </c>
      <c r="Y3133" s="25">
        <f>VLOOKUP(CONCATENATE($F3133," ",$G3133),AllocFactorMatrix,(Y$4+1),FALSE)*$E3136</f>
        <v>0</v>
      </c>
      <c r="Z3133" s="25">
        <f t="shared" si="1412"/>
        <v>0</v>
      </c>
      <c r="AA3133" s="25">
        <f>VLOOKUP(CONCATENATE($F3133," ",$G3133),AllocFactorMatrix,(AA$4+1),FALSE)*$E3136</f>
        <v>0</v>
      </c>
      <c r="AB3133" s="25">
        <f>VLOOKUP(CONCATENATE($F3133," ",$G3133),AllocFactorMatrix,(AB$4+1),FALSE)*$E3136</f>
        <v>0</v>
      </c>
      <c r="AC3133" s="25">
        <f>VLOOKUP(CONCATENATE($F3133," ",$G3133),AllocFactorMatrix,(AC$4+1),FALSE)*$E3136</f>
        <v>0</v>
      </c>
    </row>
    <row r="3134" spans="4:29" hidden="1" outlineLevel="1">
      <c r="F3134" s="61" t="str">
        <f>F3136</f>
        <v>PROD_DEMAND</v>
      </c>
      <c r="G3134" s="20" t="str">
        <f>$G$13</f>
        <v>ENERGY</v>
      </c>
      <c r="H3134" s="24">
        <f t="shared" si="1394"/>
        <v>0</v>
      </c>
      <c r="I3134" s="25">
        <f>VLOOKUP(CONCATENATE($F3134," ",$G3134),AllocFactorMatrix,(I$4+1),FALSE)*$E3136</f>
        <v>0</v>
      </c>
      <c r="J3134" s="25">
        <f>VLOOKUP(CONCATENATE($F3134," ",$G3134),AllocFactorMatrix,(J$4+1),FALSE)*$E3136</f>
        <v>0</v>
      </c>
      <c r="K3134" s="25">
        <f>VLOOKUP(CONCATENATE($F3134," ",$G3134),AllocFactorMatrix,(K$4+1),FALSE)*$E3136</f>
        <v>0</v>
      </c>
      <c r="L3134" s="25">
        <f>VLOOKUP(CONCATENATE($F3134," ",$G3134),AllocFactorMatrix,(L$4+1),FALSE)*$E3136</f>
        <v>0</v>
      </c>
      <c r="M3134" s="25">
        <f t="shared" si="1411"/>
        <v>0</v>
      </c>
      <c r="N3134" s="25">
        <f>VLOOKUP(CONCATENATE($F3134," ",$G3134),AllocFactorMatrix,(N$4+1),FALSE)*$E3136</f>
        <v>0</v>
      </c>
      <c r="O3134" s="25">
        <f>VLOOKUP(CONCATENATE($F3134," ",$G3134),AllocFactorMatrix,(O$4+1),FALSE)*$E3136</f>
        <v>0</v>
      </c>
      <c r="P3134" s="25">
        <f>VLOOKUP(CONCATENATE($F3134," ",$G3134),AllocFactorMatrix,(P$4+1),FALSE)*$E3136</f>
        <v>0</v>
      </c>
      <c r="Q3134" s="25">
        <f>VLOOKUP(CONCATENATE($F3134," ",$G3134),AllocFactorMatrix,(Q$4+1),FALSE)*$E3136</f>
        <v>0</v>
      </c>
      <c r="R3134" s="25">
        <f t="shared" si="1415"/>
        <v>0</v>
      </c>
      <c r="S3134" s="25">
        <f>VLOOKUP(CONCATENATE($F3134," ",$G3134),AllocFactorMatrix,(S$4+1),FALSE)*$E3136</f>
        <v>0</v>
      </c>
      <c r="T3134" s="25">
        <f>VLOOKUP(CONCATENATE($F3134," ",$G3134),AllocFactorMatrix,(T$4+1),FALSE)*$E3136</f>
        <v>0</v>
      </c>
      <c r="U3134" s="25">
        <f>VLOOKUP(CONCATENATE($F3134," ",$G3134),AllocFactorMatrix,(U$4+1),FALSE)*$E3136</f>
        <v>0</v>
      </c>
      <c r="V3134" s="25">
        <f>VLOOKUP(CONCATENATE($F3134," ",$G3134),AllocFactorMatrix,(V$4+1),FALSE)*$E3136</f>
        <v>0</v>
      </c>
      <c r="W3134" s="25">
        <f t="shared" si="1416"/>
        <v>0</v>
      </c>
      <c r="X3134" s="25">
        <f>VLOOKUP(CONCATENATE($F3134," ",$G3134),AllocFactorMatrix,(X$4+1),FALSE)*$E3136</f>
        <v>0</v>
      </c>
      <c r="Y3134" s="25">
        <f>VLOOKUP(CONCATENATE($F3134," ",$G3134),AllocFactorMatrix,(Y$4+1),FALSE)*$E3136</f>
        <v>0</v>
      </c>
      <c r="Z3134" s="25">
        <f t="shared" si="1412"/>
        <v>0</v>
      </c>
      <c r="AA3134" s="25">
        <f>VLOOKUP(CONCATENATE($F3134," ",$G3134),AllocFactorMatrix,(AA$4+1),FALSE)*$E3136</f>
        <v>0</v>
      </c>
      <c r="AB3134" s="25">
        <f>VLOOKUP(CONCATENATE($F3134," ",$G3134),AllocFactorMatrix,(AB$4+1),FALSE)*$E3136</f>
        <v>0</v>
      </c>
      <c r="AC3134" s="25">
        <f>VLOOKUP(CONCATENATE($F3134," ",$G3134),AllocFactorMatrix,(AC$4+1),FALSE)*$E3136</f>
        <v>0</v>
      </c>
    </row>
    <row r="3135" spans="4:29" hidden="1" outlineLevel="1">
      <c r="F3135" s="61" t="str">
        <f>F3136</f>
        <v>PROD_DEMAND</v>
      </c>
      <c r="G3135" s="20" t="str">
        <f>$G$14</f>
        <v>CUSTOMER</v>
      </c>
      <c r="H3135" s="24">
        <f t="shared" si="1394"/>
        <v>0</v>
      </c>
      <c r="I3135" s="25">
        <f>VLOOKUP(CONCATENATE($F3135," ",$G3135),AllocFactorMatrix,(I$4+1),FALSE)*$E3136</f>
        <v>0</v>
      </c>
      <c r="J3135" s="25">
        <f>VLOOKUP(CONCATENATE($F3135," ",$G3135),AllocFactorMatrix,(J$4+1),FALSE)*$E3136</f>
        <v>0</v>
      </c>
      <c r="K3135" s="25">
        <f>VLOOKUP(CONCATENATE($F3135," ",$G3135),AllocFactorMatrix,(K$4+1),FALSE)*$E3136</f>
        <v>0</v>
      </c>
      <c r="L3135" s="25">
        <f>VLOOKUP(CONCATENATE($F3135," ",$G3135),AllocFactorMatrix,(L$4+1),FALSE)*$E3136</f>
        <v>0</v>
      </c>
      <c r="M3135" s="25">
        <f t="shared" si="1411"/>
        <v>0</v>
      </c>
      <c r="N3135" s="25">
        <f>VLOOKUP(CONCATENATE($F3135," ",$G3135),AllocFactorMatrix,(N$4+1),FALSE)*$E3136</f>
        <v>0</v>
      </c>
      <c r="O3135" s="25">
        <f>VLOOKUP(CONCATENATE($F3135," ",$G3135),AllocFactorMatrix,(O$4+1),FALSE)*$E3136</f>
        <v>0</v>
      </c>
      <c r="P3135" s="25">
        <f>VLOOKUP(CONCATENATE($F3135," ",$G3135),AllocFactorMatrix,(P$4+1),FALSE)*$E3136</f>
        <v>0</v>
      </c>
      <c r="Q3135" s="25">
        <f>VLOOKUP(CONCATENATE($F3135," ",$G3135),AllocFactorMatrix,(Q$4+1),FALSE)*$E3136</f>
        <v>0</v>
      </c>
      <c r="R3135" s="25">
        <f t="shared" si="1415"/>
        <v>0</v>
      </c>
      <c r="S3135" s="25">
        <f>VLOOKUP(CONCATENATE($F3135," ",$G3135),AllocFactorMatrix,(S$4+1),FALSE)*$E3136</f>
        <v>0</v>
      </c>
      <c r="T3135" s="25">
        <f>VLOOKUP(CONCATENATE($F3135," ",$G3135),AllocFactorMatrix,(T$4+1),FALSE)*$E3136</f>
        <v>0</v>
      </c>
      <c r="U3135" s="25">
        <f>VLOOKUP(CONCATENATE($F3135," ",$G3135),AllocFactorMatrix,(U$4+1),FALSE)*$E3136</f>
        <v>0</v>
      </c>
      <c r="V3135" s="25">
        <f>VLOOKUP(CONCATENATE($F3135," ",$G3135),AllocFactorMatrix,(V$4+1),FALSE)*$E3136</f>
        <v>0</v>
      </c>
      <c r="W3135" s="25">
        <f t="shared" si="1416"/>
        <v>0</v>
      </c>
      <c r="X3135" s="25">
        <f>VLOOKUP(CONCATENATE($F3135," ",$G3135),AllocFactorMatrix,(X$4+1),FALSE)*$E3136</f>
        <v>0</v>
      </c>
      <c r="Y3135" s="25">
        <f>VLOOKUP(CONCATENATE($F3135," ",$G3135),AllocFactorMatrix,(Y$4+1),FALSE)*$E3136</f>
        <v>0</v>
      </c>
      <c r="Z3135" s="25">
        <f t="shared" si="1412"/>
        <v>0</v>
      </c>
      <c r="AA3135" s="25">
        <f>VLOOKUP(CONCATENATE($F3135," ",$G3135),AllocFactorMatrix,(AA$4+1),FALSE)*$E3136</f>
        <v>0</v>
      </c>
      <c r="AB3135" s="25">
        <f>VLOOKUP(CONCATENATE($F3135," ",$G3135),AllocFactorMatrix,(AB$4+1),FALSE)*$E3136</f>
        <v>0</v>
      </c>
      <c r="AC3135" s="25">
        <f>VLOOKUP(CONCATENATE($F3135," ",$G3135),AllocFactorMatrix,(AC$4+1),FALSE)*$E3136</f>
        <v>0</v>
      </c>
    </row>
    <row r="3136" spans="4:29" collapsed="1">
      <c r="D3136" s="58" t="s">
        <v>443</v>
      </c>
      <c r="E3136" s="22"/>
      <c r="F3136" s="61" t="s">
        <v>29</v>
      </c>
      <c r="G3136" s="20" t="str">
        <f>$G$15</f>
        <v>TOTAL</v>
      </c>
      <c r="H3136" s="24">
        <f t="shared" si="1394"/>
        <v>0</v>
      </c>
      <c r="I3136" s="25">
        <f>VLOOKUP(CONCATENATE($F3136," ",$G3136),AllocFactorMatrix,(I$4+1),FALSE)*$E3136</f>
        <v>0</v>
      </c>
      <c r="J3136" s="25">
        <f>VLOOKUP(CONCATENATE($F3136," ",$G3136),AllocFactorMatrix,(J$4+1),FALSE)*$E3136</f>
        <v>0</v>
      </c>
      <c r="K3136" s="25">
        <f>VLOOKUP(CONCATENATE($F3136," ",$G3136),AllocFactorMatrix,(K$4+1),FALSE)*$E3136</f>
        <v>0</v>
      </c>
      <c r="L3136" s="25">
        <f>VLOOKUP(CONCATENATE($F3136," ",$G3136),AllocFactorMatrix,(L$4+1),FALSE)*$E3136</f>
        <v>0</v>
      </c>
      <c r="M3136" s="25">
        <f t="shared" si="1411"/>
        <v>0</v>
      </c>
      <c r="N3136" s="25">
        <f>VLOOKUP(CONCATENATE($F3136," ",$G3136),AllocFactorMatrix,(N$4+1),FALSE)*$E3136</f>
        <v>0</v>
      </c>
      <c r="O3136" s="25">
        <f>VLOOKUP(CONCATENATE($F3136," ",$G3136),AllocFactorMatrix,(O$4+1),FALSE)*$E3136</f>
        <v>0</v>
      </c>
      <c r="P3136" s="25">
        <f>VLOOKUP(CONCATENATE($F3136," ",$G3136),AllocFactorMatrix,(P$4+1),FALSE)*$E3136</f>
        <v>0</v>
      </c>
      <c r="Q3136" s="25">
        <f>VLOOKUP(CONCATENATE($F3136," ",$G3136),AllocFactorMatrix,(Q$4+1),FALSE)*$E3136</f>
        <v>0</v>
      </c>
      <c r="R3136" s="25">
        <f t="shared" si="1415"/>
        <v>0</v>
      </c>
      <c r="S3136" s="25">
        <f>VLOOKUP(CONCATENATE($F3136," ",$G3136),AllocFactorMatrix,(S$4+1),FALSE)*$E3136</f>
        <v>0</v>
      </c>
      <c r="T3136" s="25">
        <f>VLOOKUP(CONCATENATE($F3136," ",$G3136),AllocFactorMatrix,(T$4+1),FALSE)*$E3136</f>
        <v>0</v>
      </c>
      <c r="U3136" s="25">
        <f>VLOOKUP(CONCATENATE($F3136," ",$G3136),AllocFactorMatrix,(U$4+1),FALSE)*$E3136</f>
        <v>0</v>
      </c>
      <c r="V3136" s="25">
        <f>VLOOKUP(CONCATENATE($F3136," ",$G3136),AllocFactorMatrix,(V$4+1),FALSE)*$E3136</f>
        <v>0</v>
      </c>
      <c r="W3136" s="25">
        <f t="shared" si="1416"/>
        <v>0</v>
      </c>
      <c r="X3136" s="25">
        <f>VLOOKUP(CONCATENATE($F3136," ",$G3136),AllocFactorMatrix,(X$4+1),FALSE)*$E3136</f>
        <v>0</v>
      </c>
      <c r="Y3136" s="25">
        <f>VLOOKUP(CONCATENATE($F3136," ",$G3136),AllocFactorMatrix,(Y$4+1),FALSE)*$E3136</f>
        <v>0</v>
      </c>
      <c r="Z3136" s="25">
        <f t="shared" si="1412"/>
        <v>0</v>
      </c>
      <c r="AA3136" s="25">
        <f>VLOOKUP(CONCATENATE($F3136," ",$G3136),AllocFactorMatrix,(AA$4+1),FALSE)*$E3136</f>
        <v>0</v>
      </c>
      <c r="AB3136" s="25">
        <f>VLOOKUP(CONCATENATE($F3136," ",$G3136),AllocFactorMatrix,(AB$4+1),FALSE)*$E3136</f>
        <v>0</v>
      </c>
      <c r="AC3136" s="25">
        <f>VLOOKUP(CONCATENATE($F3136," ",$G3136),AllocFactorMatrix,(AC$4+1),FALSE)*$E3136</f>
        <v>0</v>
      </c>
    </row>
    <row r="3137" spans="4:29" hidden="1" outlineLevel="1">
      <c r="F3137" s="61" t="str">
        <f>F3144</f>
        <v>PROD_DEMAND</v>
      </c>
      <c r="G3137" s="20" t="str">
        <f>$G$8</f>
        <v>PRODUCTION</v>
      </c>
      <c r="H3137" s="24">
        <f t="shared" si="1394"/>
        <v>0</v>
      </c>
      <c r="I3137" s="25">
        <f>VLOOKUP(CONCATENATE($F3137," ",$G3137),AllocFactorMatrix,(I$4+1),FALSE)*$E3144</f>
        <v>0</v>
      </c>
      <c r="J3137" s="25">
        <f>VLOOKUP(CONCATENATE($F3137," ",$G3137),AllocFactorMatrix,(J$4+1),FALSE)*$E3144</f>
        <v>0</v>
      </c>
      <c r="K3137" s="25">
        <f>VLOOKUP(CONCATENATE($F3137," ",$G3137),AllocFactorMatrix,(K$4+1),FALSE)*$E3144</f>
        <v>0</v>
      </c>
      <c r="L3137" s="25">
        <f>VLOOKUP(CONCATENATE($F3137," ",$G3137),AllocFactorMatrix,(L$4+1),FALSE)*$E3144</f>
        <v>0</v>
      </c>
      <c r="M3137" s="25">
        <f t="shared" si="1411"/>
        <v>0</v>
      </c>
      <c r="N3137" s="25">
        <f>VLOOKUP(CONCATENATE($F3137," ",$G3137),AllocFactorMatrix,(N$4+1),FALSE)*$E3144</f>
        <v>0</v>
      </c>
      <c r="O3137" s="25">
        <f>VLOOKUP(CONCATENATE($F3137," ",$G3137),AllocFactorMatrix,(O$4+1),FALSE)*$E3144</f>
        <v>0</v>
      </c>
      <c r="P3137" s="25">
        <f>VLOOKUP(CONCATENATE($F3137," ",$G3137),AllocFactorMatrix,(P$4+1),FALSE)*$E3144</f>
        <v>0</v>
      </c>
      <c r="Q3137" s="25">
        <f>VLOOKUP(CONCATENATE($F3137," ",$G3137),AllocFactorMatrix,(Q$4+1),FALSE)*$E3144</f>
        <v>0</v>
      </c>
      <c r="R3137" s="25">
        <f>SUBTOTAL(9,N3137:Q3137)</f>
        <v>0</v>
      </c>
      <c r="S3137" s="25">
        <f>VLOOKUP(CONCATENATE($F3137," ",$G3137),AllocFactorMatrix,(S$4+1),FALSE)*$E3144</f>
        <v>0</v>
      </c>
      <c r="T3137" s="25">
        <f>VLOOKUP(CONCATENATE($F3137," ",$G3137),AllocFactorMatrix,(T$4+1),FALSE)*$E3144</f>
        <v>0</v>
      </c>
      <c r="U3137" s="25">
        <f>VLOOKUP(CONCATENATE($F3137," ",$G3137),AllocFactorMatrix,(U$4+1),FALSE)*$E3144</f>
        <v>0</v>
      </c>
      <c r="V3137" s="25">
        <f>VLOOKUP(CONCATENATE($F3137," ",$G3137),AllocFactorMatrix,(V$4+1),FALSE)*$E3144</f>
        <v>0</v>
      </c>
      <c r="W3137" s="25">
        <f>SUBTOTAL(9,S3137:V3137)</f>
        <v>0</v>
      </c>
      <c r="X3137" s="25">
        <f>VLOOKUP(CONCATENATE($F3137," ",$G3137),AllocFactorMatrix,(X$4+1),FALSE)*$E3144</f>
        <v>0</v>
      </c>
      <c r="Y3137" s="25">
        <f>VLOOKUP(CONCATENATE($F3137," ",$G3137),AllocFactorMatrix,(Y$4+1),FALSE)*$E3144</f>
        <v>0</v>
      </c>
      <c r="Z3137" s="25">
        <f t="shared" si="1412"/>
        <v>0</v>
      </c>
      <c r="AA3137" s="25">
        <f>VLOOKUP(CONCATENATE($F3137," ",$G3137),AllocFactorMatrix,(AA$4+1),FALSE)*$E3144</f>
        <v>0</v>
      </c>
      <c r="AB3137" s="25">
        <f>VLOOKUP(CONCATENATE($F3137," ",$G3137),AllocFactorMatrix,(AB$4+1),FALSE)*$E3144</f>
        <v>0</v>
      </c>
      <c r="AC3137" s="25">
        <f>VLOOKUP(CONCATENATE($F3137," ",$G3137),AllocFactorMatrix,(AC$4+1),FALSE)*$E3144</f>
        <v>0</v>
      </c>
    </row>
    <row r="3138" spans="4:29" hidden="1" outlineLevel="1">
      <c r="F3138" s="61" t="str">
        <f>F3144</f>
        <v>PROD_DEMAND</v>
      </c>
      <c r="G3138" s="20" t="str">
        <f>$G$9</f>
        <v>BULKTRAN</v>
      </c>
      <c r="H3138" s="24">
        <f t="shared" si="1394"/>
        <v>0</v>
      </c>
      <c r="I3138" s="25">
        <f>VLOOKUP(CONCATENATE($F3138," ",$G3138),AllocFactorMatrix,(I$4+1),FALSE)*$E3144</f>
        <v>0</v>
      </c>
      <c r="J3138" s="25">
        <f>VLOOKUP(CONCATENATE($F3138," ",$G3138),AllocFactorMatrix,(J$4+1),FALSE)*$E3144</f>
        <v>0</v>
      </c>
      <c r="K3138" s="25">
        <f>VLOOKUP(CONCATENATE($F3138," ",$G3138),AllocFactorMatrix,(K$4+1),FALSE)*$E3144</f>
        <v>0</v>
      </c>
      <c r="L3138" s="25">
        <f>VLOOKUP(CONCATENATE($F3138," ",$G3138),AllocFactorMatrix,(L$4+1),FALSE)*$E3144</f>
        <v>0</v>
      </c>
      <c r="M3138" s="25">
        <f t="shared" si="1411"/>
        <v>0</v>
      </c>
      <c r="N3138" s="25">
        <f>VLOOKUP(CONCATENATE($F3138," ",$G3138),AllocFactorMatrix,(N$4+1),FALSE)*$E3144</f>
        <v>0</v>
      </c>
      <c r="O3138" s="25">
        <f>VLOOKUP(CONCATENATE($F3138," ",$G3138),AllocFactorMatrix,(O$4+1),FALSE)*$E3144</f>
        <v>0</v>
      </c>
      <c r="P3138" s="25">
        <f>VLOOKUP(CONCATENATE($F3138," ",$G3138),AllocFactorMatrix,(P$4+1),FALSE)*$E3144</f>
        <v>0</v>
      </c>
      <c r="Q3138" s="25">
        <f>VLOOKUP(CONCATENATE($F3138," ",$G3138),AllocFactorMatrix,(Q$4+1),FALSE)*$E3144</f>
        <v>0</v>
      </c>
      <c r="R3138" s="25">
        <f t="shared" ref="R3138:R3144" si="1417">SUBTOTAL(9,N3138:Q3138)</f>
        <v>0</v>
      </c>
      <c r="S3138" s="25">
        <f>VLOOKUP(CONCATENATE($F3138," ",$G3138),AllocFactorMatrix,(S$4+1),FALSE)*$E3144</f>
        <v>0</v>
      </c>
      <c r="T3138" s="25">
        <f>VLOOKUP(CONCATENATE($F3138," ",$G3138),AllocFactorMatrix,(T$4+1),FALSE)*$E3144</f>
        <v>0</v>
      </c>
      <c r="U3138" s="25">
        <f>VLOOKUP(CONCATENATE($F3138," ",$G3138),AllocFactorMatrix,(U$4+1),FALSE)*$E3144</f>
        <v>0</v>
      </c>
      <c r="V3138" s="25">
        <f>VLOOKUP(CONCATENATE($F3138," ",$G3138),AllocFactorMatrix,(V$4+1),FALSE)*$E3144</f>
        <v>0</v>
      </c>
      <c r="W3138" s="25">
        <f t="shared" ref="W3138:W3144" si="1418">SUBTOTAL(9,S3138:V3138)</f>
        <v>0</v>
      </c>
      <c r="X3138" s="25">
        <f>VLOOKUP(CONCATENATE($F3138," ",$G3138),AllocFactorMatrix,(X$4+1),FALSE)*$E3144</f>
        <v>0</v>
      </c>
      <c r="Y3138" s="25">
        <f>VLOOKUP(CONCATENATE($F3138," ",$G3138),AllocFactorMatrix,(Y$4+1),FALSE)*$E3144</f>
        <v>0</v>
      </c>
      <c r="Z3138" s="25">
        <f t="shared" si="1412"/>
        <v>0</v>
      </c>
      <c r="AA3138" s="25">
        <f>VLOOKUP(CONCATENATE($F3138," ",$G3138),AllocFactorMatrix,(AA$4+1),FALSE)*$E3144</f>
        <v>0</v>
      </c>
      <c r="AB3138" s="25">
        <f>VLOOKUP(CONCATENATE($F3138," ",$G3138),AllocFactorMatrix,(AB$4+1),FALSE)*$E3144</f>
        <v>0</v>
      </c>
      <c r="AC3138" s="25">
        <f>VLOOKUP(CONCATENATE($F3138," ",$G3138),AllocFactorMatrix,(AC$4+1),FALSE)*$E3144</f>
        <v>0</v>
      </c>
    </row>
    <row r="3139" spans="4:29" hidden="1" outlineLevel="1">
      <c r="F3139" s="61" t="str">
        <f>F3144</f>
        <v>PROD_DEMAND</v>
      </c>
      <c r="G3139" s="20" t="str">
        <f>$G$10</f>
        <v>SUBTRAN</v>
      </c>
      <c r="H3139" s="24">
        <f t="shared" si="1394"/>
        <v>0</v>
      </c>
      <c r="I3139" s="25">
        <f>VLOOKUP(CONCATENATE($F3139," ",$G3139),AllocFactorMatrix,(I$4+1),FALSE)*$E3144</f>
        <v>0</v>
      </c>
      <c r="J3139" s="25">
        <f>VLOOKUP(CONCATENATE($F3139," ",$G3139),AllocFactorMatrix,(J$4+1),FALSE)*$E3144</f>
        <v>0</v>
      </c>
      <c r="K3139" s="25">
        <f>VLOOKUP(CONCATENATE($F3139," ",$G3139),AllocFactorMatrix,(K$4+1),FALSE)*$E3144</f>
        <v>0</v>
      </c>
      <c r="L3139" s="25">
        <f>VLOOKUP(CONCATENATE($F3139," ",$G3139),AllocFactorMatrix,(L$4+1),FALSE)*$E3144</f>
        <v>0</v>
      </c>
      <c r="M3139" s="25">
        <f t="shared" si="1411"/>
        <v>0</v>
      </c>
      <c r="N3139" s="25">
        <f>VLOOKUP(CONCATENATE($F3139," ",$G3139),AllocFactorMatrix,(N$4+1),FALSE)*$E3144</f>
        <v>0</v>
      </c>
      <c r="O3139" s="25">
        <f>VLOOKUP(CONCATENATE($F3139," ",$G3139),AllocFactorMatrix,(O$4+1),FALSE)*$E3144</f>
        <v>0</v>
      </c>
      <c r="P3139" s="25">
        <f>VLOOKUP(CONCATENATE($F3139," ",$G3139),AllocFactorMatrix,(P$4+1),FALSE)*$E3144</f>
        <v>0</v>
      </c>
      <c r="Q3139" s="25">
        <f>VLOOKUP(CONCATENATE($F3139," ",$G3139),AllocFactorMatrix,(Q$4+1),FALSE)*$E3144</f>
        <v>0</v>
      </c>
      <c r="R3139" s="25">
        <f t="shared" si="1417"/>
        <v>0</v>
      </c>
      <c r="S3139" s="25">
        <f>VLOOKUP(CONCATENATE($F3139," ",$G3139),AllocFactorMatrix,(S$4+1),FALSE)*$E3144</f>
        <v>0</v>
      </c>
      <c r="T3139" s="25">
        <f>VLOOKUP(CONCATENATE($F3139," ",$G3139),AllocFactorMatrix,(T$4+1),FALSE)*$E3144</f>
        <v>0</v>
      </c>
      <c r="U3139" s="25">
        <f>VLOOKUP(CONCATENATE($F3139," ",$G3139),AllocFactorMatrix,(U$4+1),FALSE)*$E3144</f>
        <v>0</v>
      </c>
      <c r="V3139" s="25">
        <f>VLOOKUP(CONCATENATE($F3139," ",$G3139),AllocFactorMatrix,(V$4+1),FALSE)*$E3144</f>
        <v>0</v>
      </c>
      <c r="W3139" s="25">
        <f t="shared" si="1418"/>
        <v>0</v>
      </c>
      <c r="X3139" s="25">
        <f>VLOOKUP(CONCATENATE($F3139," ",$G3139),AllocFactorMatrix,(X$4+1),FALSE)*$E3144</f>
        <v>0</v>
      </c>
      <c r="Y3139" s="25">
        <f>VLOOKUP(CONCATENATE($F3139," ",$G3139),AllocFactorMatrix,(Y$4+1),FALSE)*$E3144</f>
        <v>0</v>
      </c>
      <c r="Z3139" s="25">
        <f t="shared" si="1412"/>
        <v>0</v>
      </c>
      <c r="AA3139" s="25">
        <f>VLOOKUP(CONCATENATE($F3139," ",$G3139),AllocFactorMatrix,(AA$4+1),FALSE)*$E3144</f>
        <v>0</v>
      </c>
      <c r="AB3139" s="25">
        <f>VLOOKUP(CONCATENATE($F3139," ",$G3139),AllocFactorMatrix,(AB$4+1),FALSE)*$E3144</f>
        <v>0</v>
      </c>
      <c r="AC3139" s="25">
        <f>VLOOKUP(CONCATENATE($F3139," ",$G3139),AllocFactorMatrix,(AC$4+1),FALSE)*$E3144</f>
        <v>0</v>
      </c>
    </row>
    <row r="3140" spans="4:29" hidden="1" outlineLevel="1">
      <c r="F3140" s="61" t="str">
        <f>F3144</f>
        <v>PROD_DEMAND</v>
      </c>
      <c r="G3140" s="20" t="str">
        <f>$G$11</f>
        <v>DISTPRI</v>
      </c>
      <c r="H3140" s="24">
        <f t="shared" si="1394"/>
        <v>0</v>
      </c>
      <c r="I3140" s="25">
        <f>VLOOKUP(CONCATENATE($F3140," ",$G3140),AllocFactorMatrix,(I$4+1),FALSE)*$E3144</f>
        <v>0</v>
      </c>
      <c r="J3140" s="25">
        <f>VLOOKUP(CONCATENATE($F3140," ",$G3140),AllocFactorMatrix,(J$4+1),FALSE)*$E3144</f>
        <v>0</v>
      </c>
      <c r="K3140" s="25">
        <f>VLOOKUP(CONCATENATE($F3140," ",$G3140),AllocFactorMatrix,(K$4+1),FALSE)*$E3144</f>
        <v>0</v>
      </c>
      <c r="L3140" s="25">
        <f>VLOOKUP(CONCATENATE($F3140," ",$G3140),AllocFactorMatrix,(L$4+1),FALSE)*$E3144</f>
        <v>0</v>
      </c>
      <c r="M3140" s="25">
        <f t="shared" si="1411"/>
        <v>0</v>
      </c>
      <c r="N3140" s="25">
        <f>VLOOKUP(CONCATENATE($F3140," ",$G3140),AllocFactorMatrix,(N$4+1),FALSE)*$E3144</f>
        <v>0</v>
      </c>
      <c r="O3140" s="25">
        <f>VLOOKUP(CONCATENATE($F3140," ",$G3140),AllocFactorMatrix,(O$4+1),FALSE)*$E3144</f>
        <v>0</v>
      </c>
      <c r="P3140" s="25">
        <f>VLOOKUP(CONCATENATE($F3140," ",$G3140),AllocFactorMatrix,(P$4+1),FALSE)*$E3144</f>
        <v>0</v>
      </c>
      <c r="Q3140" s="25">
        <f>VLOOKUP(CONCATENATE($F3140," ",$G3140),AllocFactorMatrix,(Q$4+1),FALSE)*$E3144</f>
        <v>0</v>
      </c>
      <c r="R3140" s="25">
        <f t="shared" si="1417"/>
        <v>0</v>
      </c>
      <c r="S3140" s="25">
        <f>VLOOKUP(CONCATENATE($F3140," ",$G3140),AllocFactorMatrix,(S$4+1),FALSE)*$E3144</f>
        <v>0</v>
      </c>
      <c r="T3140" s="25">
        <f>VLOOKUP(CONCATENATE($F3140," ",$G3140),AllocFactorMatrix,(T$4+1),FALSE)*$E3144</f>
        <v>0</v>
      </c>
      <c r="U3140" s="25">
        <f>VLOOKUP(CONCATENATE($F3140," ",$G3140),AllocFactorMatrix,(U$4+1),FALSE)*$E3144</f>
        <v>0</v>
      </c>
      <c r="V3140" s="25">
        <f>VLOOKUP(CONCATENATE($F3140," ",$G3140),AllocFactorMatrix,(V$4+1),FALSE)*$E3144</f>
        <v>0</v>
      </c>
      <c r="W3140" s="25">
        <f t="shared" si="1418"/>
        <v>0</v>
      </c>
      <c r="X3140" s="25">
        <f>VLOOKUP(CONCATENATE($F3140," ",$G3140),AllocFactorMatrix,(X$4+1),FALSE)*$E3144</f>
        <v>0</v>
      </c>
      <c r="Y3140" s="25">
        <f>VLOOKUP(CONCATENATE($F3140," ",$G3140),AllocFactorMatrix,(Y$4+1),FALSE)*$E3144</f>
        <v>0</v>
      </c>
      <c r="Z3140" s="25">
        <f t="shared" si="1412"/>
        <v>0</v>
      </c>
      <c r="AA3140" s="25">
        <f>VLOOKUP(CONCATENATE($F3140," ",$G3140),AllocFactorMatrix,(AA$4+1),FALSE)*$E3144</f>
        <v>0</v>
      </c>
      <c r="AB3140" s="25">
        <f>VLOOKUP(CONCATENATE($F3140," ",$G3140),AllocFactorMatrix,(AB$4+1),FALSE)*$E3144</f>
        <v>0</v>
      </c>
      <c r="AC3140" s="25">
        <f>VLOOKUP(CONCATENATE($F3140," ",$G3140),AllocFactorMatrix,(AC$4+1),FALSE)*$E3144</f>
        <v>0</v>
      </c>
    </row>
    <row r="3141" spans="4:29" hidden="1" outlineLevel="1">
      <c r="F3141" s="61" t="str">
        <f>F3144</f>
        <v>PROD_DEMAND</v>
      </c>
      <c r="G3141" s="20" t="str">
        <f>$G$12</f>
        <v>DISTSEC</v>
      </c>
      <c r="H3141" s="24">
        <f t="shared" si="1394"/>
        <v>0</v>
      </c>
      <c r="I3141" s="25">
        <f>VLOOKUP(CONCATENATE($F3141," ",$G3141),AllocFactorMatrix,(I$4+1),FALSE)*$E3144</f>
        <v>0</v>
      </c>
      <c r="J3141" s="25">
        <f>VLOOKUP(CONCATENATE($F3141," ",$G3141),AllocFactorMatrix,(J$4+1),FALSE)*$E3144</f>
        <v>0</v>
      </c>
      <c r="K3141" s="25">
        <f>VLOOKUP(CONCATENATE($F3141," ",$G3141),AllocFactorMatrix,(K$4+1),FALSE)*$E3144</f>
        <v>0</v>
      </c>
      <c r="L3141" s="25">
        <f>VLOOKUP(CONCATENATE($F3141," ",$G3141),AllocFactorMatrix,(L$4+1),FALSE)*$E3144</f>
        <v>0</v>
      </c>
      <c r="M3141" s="25">
        <f t="shared" si="1411"/>
        <v>0</v>
      </c>
      <c r="N3141" s="25">
        <f>VLOOKUP(CONCATENATE($F3141," ",$G3141),AllocFactorMatrix,(N$4+1),FALSE)*$E3144</f>
        <v>0</v>
      </c>
      <c r="O3141" s="25">
        <f>VLOOKUP(CONCATENATE($F3141," ",$G3141),AllocFactorMatrix,(O$4+1),FALSE)*$E3144</f>
        <v>0</v>
      </c>
      <c r="P3141" s="25">
        <f>VLOOKUP(CONCATENATE($F3141," ",$G3141),AllocFactorMatrix,(P$4+1),FALSE)*$E3144</f>
        <v>0</v>
      </c>
      <c r="Q3141" s="25">
        <f>VLOOKUP(CONCATENATE($F3141," ",$G3141),AllocFactorMatrix,(Q$4+1),FALSE)*$E3144</f>
        <v>0</v>
      </c>
      <c r="R3141" s="25">
        <f t="shared" si="1417"/>
        <v>0</v>
      </c>
      <c r="S3141" s="25">
        <f>VLOOKUP(CONCATENATE($F3141," ",$G3141),AllocFactorMatrix,(S$4+1),FALSE)*$E3144</f>
        <v>0</v>
      </c>
      <c r="T3141" s="25">
        <f>VLOOKUP(CONCATENATE($F3141," ",$G3141),AllocFactorMatrix,(T$4+1),FALSE)*$E3144</f>
        <v>0</v>
      </c>
      <c r="U3141" s="25">
        <f>VLOOKUP(CONCATENATE($F3141," ",$G3141),AllocFactorMatrix,(U$4+1),FALSE)*$E3144</f>
        <v>0</v>
      </c>
      <c r="V3141" s="25">
        <f>VLOOKUP(CONCATENATE($F3141," ",$G3141),AllocFactorMatrix,(V$4+1),FALSE)*$E3144</f>
        <v>0</v>
      </c>
      <c r="W3141" s="25">
        <f t="shared" si="1418"/>
        <v>0</v>
      </c>
      <c r="X3141" s="25">
        <f>VLOOKUP(CONCATENATE($F3141," ",$G3141),AllocFactorMatrix,(X$4+1),FALSE)*$E3144</f>
        <v>0</v>
      </c>
      <c r="Y3141" s="25">
        <f>VLOOKUP(CONCATENATE($F3141," ",$G3141),AllocFactorMatrix,(Y$4+1),FALSE)*$E3144</f>
        <v>0</v>
      </c>
      <c r="Z3141" s="25">
        <f t="shared" si="1412"/>
        <v>0</v>
      </c>
      <c r="AA3141" s="25">
        <f>VLOOKUP(CONCATENATE($F3141," ",$G3141),AllocFactorMatrix,(AA$4+1),FALSE)*$E3144</f>
        <v>0</v>
      </c>
      <c r="AB3141" s="25">
        <f>VLOOKUP(CONCATENATE($F3141," ",$G3141),AllocFactorMatrix,(AB$4+1),FALSE)*$E3144</f>
        <v>0</v>
      </c>
      <c r="AC3141" s="25">
        <f>VLOOKUP(CONCATENATE($F3141," ",$G3141),AllocFactorMatrix,(AC$4+1),FALSE)*$E3144</f>
        <v>0</v>
      </c>
    </row>
    <row r="3142" spans="4:29" hidden="1" outlineLevel="1">
      <c r="F3142" s="61" t="str">
        <f>F3144</f>
        <v>PROD_DEMAND</v>
      </c>
      <c r="G3142" s="20" t="str">
        <f>$G$13</f>
        <v>ENERGY</v>
      </c>
      <c r="H3142" s="24">
        <f t="shared" si="1394"/>
        <v>0</v>
      </c>
      <c r="I3142" s="25">
        <f>VLOOKUP(CONCATENATE($F3142," ",$G3142),AllocFactorMatrix,(I$4+1),FALSE)*$E3144</f>
        <v>0</v>
      </c>
      <c r="J3142" s="25">
        <f>VLOOKUP(CONCATENATE($F3142," ",$G3142),AllocFactorMatrix,(J$4+1),FALSE)*$E3144</f>
        <v>0</v>
      </c>
      <c r="K3142" s="25">
        <f>VLOOKUP(CONCATENATE($F3142," ",$G3142),AllocFactorMatrix,(K$4+1),FALSE)*$E3144</f>
        <v>0</v>
      </c>
      <c r="L3142" s="25">
        <f>VLOOKUP(CONCATENATE($F3142," ",$G3142),AllocFactorMatrix,(L$4+1),FALSE)*$E3144</f>
        <v>0</v>
      </c>
      <c r="M3142" s="25">
        <f t="shared" si="1411"/>
        <v>0</v>
      </c>
      <c r="N3142" s="25">
        <f>VLOOKUP(CONCATENATE($F3142," ",$G3142),AllocFactorMatrix,(N$4+1),FALSE)*$E3144</f>
        <v>0</v>
      </c>
      <c r="O3142" s="25">
        <f>VLOOKUP(CONCATENATE($F3142," ",$G3142),AllocFactorMatrix,(O$4+1),FALSE)*$E3144</f>
        <v>0</v>
      </c>
      <c r="P3142" s="25">
        <f>VLOOKUP(CONCATENATE($F3142," ",$G3142),AllocFactorMatrix,(P$4+1),FALSE)*$E3144</f>
        <v>0</v>
      </c>
      <c r="Q3142" s="25">
        <f>VLOOKUP(CONCATENATE($F3142," ",$G3142),AllocFactorMatrix,(Q$4+1),FALSE)*$E3144</f>
        <v>0</v>
      </c>
      <c r="R3142" s="25">
        <f t="shared" si="1417"/>
        <v>0</v>
      </c>
      <c r="S3142" s="25">
        <f>VLOOKUP(CONCATENATE($F3142," ",$G3142),AllocFactorMatrix,(S$4+1),FALSE)*$E3144</f>
        <v>0</v>
      </c>
      <c r="T3142" s="25">
        <f>VLOOKUP(CONCATENATE($F3142," ",$G3142),AllocFactorMatrix,(T$4+1),FALSE)*$E3144</f>
        <v>0</v>
      </c>
      <c r="U3142" s="25">
        <f>VLOOKUP(CONCATENATE($F3142," ",$G3142),AllocFactorMatrix,(U$4+1),FALSE)*$E3144</f>
        <v>0</v>
      </c>
      <c r="V3142" s="25">
        <f>VLOOKUP(CONCATENATE($F3142," ",$G3142),AllocFactorMatrix,(V$4+1),FALSE)*$E3144</f>
        <v>0</v>
      </c>
      <c r="W3142" s="25">
        <f t="shared" si="1418"/>
        <v>0</v>
      </c>
      <c r="X3142" s="25">
        <f>VLOOKUP(CONCATENATE($F3142," ",$G3142),AllocFactorMatrix,(X$4+1),FALSE)*$E3144</f>
        <v>0</v>
      </c>
      <c r="Y3142" s="25">
        <f>VLOOKUP(CONCATENATE($F3142," ",$G3142),AllocFactorMatrix,(Y$4+1),FALSE)*$E3144</f>
        <v>0</v>
      </c>
      <c r="Z3142" s="25">
        <f t="shared" si="1412"/>
        <v>0</v>
      </c>
      <c r="AA3142" s="25">
        <f>VLOOKUP(CONCATENATE($F3142," ",$G3142),AllocFactorMatrix,(AA$4+1),FALSE)*$E3144</f>
        <v>0</v>
      </c>
      <c r="AB3142" s="25">
        <f>VLOOKUP(CONCATENATE($F3142," ",$G3142),AllocFactorMatrix,(AB$4+1),FALSE)*$E3144</f>
        <v>0</v>
      </c>
      <c r="AC3142" s="25">
        <f>VLOOKUP(CONCATENATE($F3142," ",$G3142),AllocFactorMatrix,(AC$4+1),FALSE)*$E3144</f>
        <v>0</v>
      </c>
    </row>
    <row r="3143" spans="4:29" hidden="1" outlineLevel="1">
      <c r="F3143" s="61" t="str">
        <f>F3144</f>
        <v>PROD_DEMAND</v>
      </c>
      <c r="G3143" s="20" t="str">
        <f>$G$14</f>
        <v>CUSTOMER</v>
      </c>
      <c r="H3143" s="24">
        <f t="shared" si="1394"/>
        <v>0</v>
      </c>
      <c r="I3143" s="25">
        <f>VLOOKUP(CONCATENATE($F3143," ",$G3143),AllocFactorMatrix,(I$4+1),FALSE)*$E3144</f>
        <v>0</v>
      </c>
      <c r="J3143" s="25">
        <f>VLOOKUP(CONCATENATE($F3143," ",$G3143),AllocFactorMatrix,(J$4+1),FALSE)*$E3144</f>
        <v>0</v>
      </c>
      <c r="K3143" s="25">
        <f>VLOOKUP(CONCATENATE($F3143," ",$G3143),AllocFactorMatrix,(K$4+1),FALSE)*$E3144</f>
        <v>0</v>
      </c>
      <c r="L3143" s="25">
        <f>VLOOKUP(CONCATENATE($F3143," ",$G3143),AllocFactorMatrix,(L$4+1),FALSE)*$E3144</f>
        <v>0</v>
      </c>
      <c r="M3143" s="25">
        <f t="shared" si="1411"/>
        <v>0</v>
      </c>
      <c r="N3143" s="25">
        <f>VLOOKUP(CONCATENATE($F3143," ",$G3143),AllocFactorMatrix,(N$4+1),FALSE)*$E3144</f>
        <v>0</v>
      </c>
      <c r="O3143" s="25">
        <f>VLOOKUP(CONCATENATE($F3143," ",$G3143),AllocFactorMatrix,(O$4+1),FALSE)*$E3144</f>
        <v>0</v>
      </c>
      <c r="P3143" s="25">
        <f>VLOOKUP(CONCATENATE($F3143," ",$G3143),AllocFactorMatrix,(P$4+1),FALSE)*$E3144</f>
        <v>0</v>
      </c>
      <c r="Q3143" s="25">
        <f>VLOOKUP(CONCATENATE($F3143," ",$G3143),AllocFactorMatrix,(Q$4+1),FALSE)*$E3144</f>
        <v>0</v>
      </c>
      <c r="R3143" s="25">
        <f t="shared" si="1417"/>
        <v>0</v>
      </c>
      <c r="S3143" s="25">
        <f>VLOOKUP(CONCATENATE($F3143," ",$G3143),AllocFactorMatrix,(S$4+1),FALSE)*$E3144</f>
        <v>0</v>
      </c>
      <c r="T3143" s="25">
        <f>VLOOKUP(CONCATENATE($F3143," ",$G3143),AllocFactorMatrix,(T$4+1),FALSE)*$E3144</f>
        <v>0</v>
      </c>
      <c r="U3143" s="25">
        <f>VLOOKUP(CONCATENATE($F3143," ",$G3143),AllocFactorMatrix,(U$4+1),FALSE)*$E3144</f>
        <v>0</v>
      </c>
      <c r="V3143" s="25">
        <f>VLOOKUP(CONCATENATE($F3143," ",$G3143),AllocFactorMatrix,(V$4+1),FALSE)*$E3144</f>
        <v>0</v>
      </c>
      <c r="W3143" s="25">
        <f t="shared" si="1418"/>
        <v>0</v>
      </c>
      <c r="X3143" s="25">
        <f>VLOOKUP(CONCATENATE($F3143," ",$G3143),AllocFactorMatrix,(X$4+1),FALSE)*$E3144</f>
        <v>0</v>
      </c>
      <c r="Y3143" s="25">
        <f>VLOOKUP(CONCATENATE($F3143," ",$G3143),AllocFactorMatrix,(Y$4+1),FALSE)*$E3144</f>
        <v>0</v>
      </c>
      <c r="Z3143" s="25">
        <f t="shared" si="1412"/>
        <v>0</v>
      </c>
      <c r="AA3143" s="25">
        <f>VLOOKUP(CONCATENATE($F3143," ",$G3143),AllocFactorMatrix,(AA$4+1),FALSE)*$E3144</f>
        <v>0</v>
      </c>
      <c r="AB3143" s="25">
        <f>VLOOKUP(CONCATENATE($F3143," ",$G3143),AllocFactorMatrix,(AB$4+1),FALSE)*$E3144</f>
        <v>0</v>
      </c>
      <c r="AC3143" s="25">
        <f>VLOOKUP(CONCATENATE($F3143," ",$G3143),AllocFactorMatrix,(AC$4+1),FALSE)*$E3144</f>
        <v>0</v>
      </c>
    </row>
    <row r="3144" spans="4:29" collapsed="1">
      <c r="D3144" s="58" t="s">
        <v>444</v>
      </c>
      <c r="E3144" s="22"/>
      <c r="F3144" s="61" t="s">
        <v>29</v>
      </c>
      <c r="G3144" s="20" t="str">
        <f>$G$15</f>
        <v>TOTAL</v>
      </c>
      <c r="H3144" s="24">
        <f t="shared" si="1394"/>
        <v>0</v>
      </c>
      <c r="I3144" s="25">
        <f>VLOOKUP(CONCATENATE($F3144," ",$G3144),AllocFactorMatrix,(I$4+1),FALSE)*$E3144</f>
        <v>0</v>
      </c>
      <c r="J3144" s="25">
        <f>VLOOKUP(CONCATENATE($F3144," ",$G3144),AllocFactorMatrix,(J$4+1),FALSE)*$E3144</f>
        <v>0</v>
      </c>
      <c r="K3144" s="25">
        <f>VLOOKUP(CONCATENATE($F3144," ",$G3144),AllocFactorMatrix,(K$4+1),FALSE)*$E3144</f>
        <v>0</v>
      </c>
      <c r="L3144" s="25">
        <f>VLOOKUP(CONCATENATE($F3144," ",$G3144),AllocFactorMatrix,(L$4+1),FALSE)*$E3144</f>
        <v>0</v>
      </c>
      <c r="M3144" s="25">
        <f t="shared" si="1411"/>
        <v>0</v>
      </c>
      <c r="N3144" s="25">
        <f>VLOOKUP(CONCATENATE($F3144," ",$G3144),AllocFactorMatrix,(N$4+1),FALSE)*$E3144</f>
        <v>0</v>
      </c>
      <c r="O3144" s="25">
        <f>VLOOKUP(CONCATENATE($F3144," ",$G3144),AllocFactorMatrix,(O$4+1),FALSE)*$E3144</f>
        <v>0</v>
      </c>
      <c r="P3144" s="25">
        <f>VLOOKUP(CONCATENATE($F3144," ",$G3144),AllocFactorMatrix,(P$4+1),FALSE)*$E3144</f>
        <v>0</v>
      </c>
      <c r="Q3144" s="25">
        <f>VLOOKUP(CONCATENATE($F3144," ",$G3144),AllocFactorMatrix,(Q$4+1),FALSE)*$E3144</f>
        <v>0</v>
      </c>
      <c r="R3144" s="25">
        <f t="shared" si="1417"/>
        <v>0</v>
      </c>
      <c r="S3144" s="25">
        <f>VLOOKUP(CONCATENATE($F3144," ",$G3144),AllocFactorMatrix,(S$4+1),FALSE)*$E3144</f>
        <v>0</v>
      </c>
      <c r="T3144" s="25">
        <f>VLOOKUP(CONCATENATE($F3144," ",$G3144),AllocFactorMatrix,(T$4+1),FALSE)*$E3144</f>
        <v>0</v>
      </c>
      <c r="U3144" s="25">
        <f>VLOOKUP(CONCATENATE($F3144," ",$G3144),AllocFactorMatrix,(U$4+1),FALSE)*$E3144</f>
        <v>0</v>
      </c>
      <c r="V3144" s="25">
        <f>VLOOKUP(CONCATENATE($F3144," ",$G3144),AllocFactorMatrix,(V$4+1),FALSE)*$E3144</f>
        <v>0</v>
      </c>
      <c r="W3144" s="25">
        <f t="shared" si="1418"/>
        <v>0</v>
      </c>
      <c r="X3144" s="25">
        <f>VLOOKUP(CONCATENATE($F3144," ",$G3144),AllocFactorMatrix,(X$4+1),FALSE)*$E3144</f>
        <v>0</v>
      </c>
      <c r="Y3144" s="25">
        <f>VLOOKUP(CONCATENATE($F3144," ",$G3144),AllocFactorMatrix,(Y$4+1),FALSE)*$E3144</f>
        <v>0</v>
      </c>
      <c r="Z3144" s="25">
        <f t="shared" si="1412"/>
        <v>0</v>
      </c>
      <c r="AA3144" s="25">
        <f>VLOOKUP(CONCATENATE($F3144," ",$G3144),AllocFactorMatrix,(AA$4+1),FALSE)*$E3144</f>
        <v>0</v>
      </c>
      <c r="AB3144" s="25">
        <f>VLOOKUP(CONCATENATE($F3144," ",$G3144),AllocFactorMatrix,(AB$4+1),FALSE)*$E3144</f>
        <v>0</v>
      </c>
      <c r="AC3144" s="25">
        <f>VLOOKUP(CONCATENATE($F3144," ",$G3144),AllocFactorMatrix,(AC$4+1),FALSE)*$E3144</f>
        <v>0</v>
      </c>
    </row>
    <row r="3145" spans="4:29" hidden="1" outlineLevel="1">
      <c r="F3145" s="61" t="str">
        <f>F3152</f>
        <v>PROD_DEMAND</v>
      </c>
      <c r="G3145" s="20" t="str">
        <f>$G$8</f>
        <v>PRODUCTION</v>
      </c>
      <c r="H3145" s="24">
        <f t="shared" ref="H3145:H3208" si="1419">SUBTOTAL(9,I3145:AC3145)</f>
        <v>0</v>
      </c>
      <c r="I3145" s="25">
        <f>VLOOKUP(CONCATENATE($F3145," ",$G3145),AllocFactorMatrix,(I$4+1),FALSE)*$E3152</f>
        <v>0</v>
      </c>
      <c r="J3145" s="25">
        <f>VLOOKUP(CONCATENATE($F3145," ",$G3145),AllocFactorMatrix,(J$4+1),FALSE)*$E3152</f>
        <v>0</v>
      </c>
      <c r="K3145" s="25">
        <f>VLOOKUP(CONCATENATE($F3145," ",$G3145),AllocFactorMatrix,(K$4+1),FALSE)*$E3152</f>
        <v>0</v>
      </c>
      <c r="L3145" s="25">
        <f>VLOOKUP(CONCATENATE($F3145," ",$G3145),AllocFactorMatrix,(L$4+1),FALSE)*$E3152</f>
        <v>0</v>
      </c>
      <c r="M3145" s="25">
        <f t="shared" si="1411"/>
        <v>0</v>
      </c>
      <c r="N3145" s="25">
        <f>VLOOKUP(CONCATENATE($F3145," ",$G3145),AllocFactorMatrix,(N$4+1),FALSE)*$E3152</f>
        <v>0</v>
      </c>
      <c r="O3145" s="25">
        <f>VLOOKUP(CONCATENATE($F3145," ",$G3145),AllocFactorMatrix,(O$4+1),FALSE)*$E3152</f>
        <v>0</v>
      </c>
      <c r="P3145" s="25">
        <f>VLOOKUP(CONCATENATE($F3145," ",$G3145),AllocFactorMatrix,(P$4+1),FALSE)*$E3152</f>
        <v>0</v>
      </c>
      <c r="Q3145" s="25">
        <f>VLOOKUP(CONCATENATE($F3145," ",$G3145),AllocFactorMatrix,(Q$4+1),FALSE)*$E3152</f>
        <v>0</v>
      </c>
      <c r="R3145" s="25">
        <f>SUBTOTAL(9,N3145:Q3145)</f>
        <v>0</v>
      </c>
      <c r="S3145" s="25">
        <f>VLOOKUP(CONCATENATE($F3145," ",$G3145),AllocFactorMatrix,(S$4+1),FALSE)*$E3152</f>
        <v>0</v>
      </c>
      <c r="T3145" s="25">
        <f>VLOOKUP(CONCATENATE($F3145," ",$G3145),AllocFactorMatrix,(T$4+1),FALSE)*$E3152</f>
        <v>0</v>
      </c>
      <c r="U3145" s="25">
        <f>VLOOKUP(CONCATENATE($F3145," ",$G3145),AllocFactorMatrix,(U$4+1),FALSE)*$E3152</f>
        <v>0</v>
      </c>
      <c r="V3145" s="25">
        <f>VLOOKUP(CONCATENATE($F3145," ",$G3145),AllocFactorMatrix,(V$4+1),FALSE)*$E3152</f>
        <v>0</v>
      </c>
      <c r="W3145" s="25">
        <f>SUBTOTAL(9,S3145:V3145)</f>
        <v>0</v>
      </c>
      <c r="X3145" s="25">
        <f>VLOOKUP(CONCATENATE($F3145," ",$G3145),AllocFactorMatrix,(X$4+1),FALSE)*$E3152</f>
        <v>0</v>
      </c>
      <c r="Y3145" s="25">
        <f>VLOOKUP(CONCATENATE($F3145," ",$G3145),AllocFactorMatrix,(Y$4+1),FALSE)*$E3152</f>
        <v>0</v>
      </c>
      <c r="Z3145" s="25">
        <f t="shared" si="1412"/>
        <v>0</v>
      </c>
      <c r="AA3145" s="25">
        <f>VLOOKUP(CONCATENATE($F3145," ",$G3145),AllocFactorMatrix,(AA$4+1),FALSE)*$E3152</f>
        <v>0</v>
      </c>
      <c r="AB3145" s="25">
        <f>VLOOKUP(CONCATENATE($F3145," ",$G3145),AllocFactorMatrix,(AB$4+1),FALSE)*$E3152</f>
        <v>0</v>
      </c>
      <c r="AC3145" s="25">
        <f>VLOOKUP(CONCATENATE($F3145," ",$G3145),AllocFactorMatrix,(AC$4+1),FALSE)*$E3152</f>
        <v>0</v>
      </c>
    </row>
    <row r="3146" spans="4:29" hidden="1" outlineLevel="1">
      <c r="F3146" s="61" t="str">
        <f>F3152</f>
        <v>PROD_DEMAND</v>
      </c>
      <c r="G3146" s="20" t="str">
        <f>$G$9</f>
        <v>BULKTRAN</v>
      </c>
      <c r="H3146" s="24">
        <f t="shared" si="1419"/>
        <v>0</v>
      </c>
      <c r="I3146" s="25">
        <f>VLOOKUP(CONCATENATE($F3146," ",$G3146),AllocFactorMatrix,(I$4+1),FALSE)*$E3152</f>
        <v>0</v>
      </c>
      <c r="J3146" s="25">
        <f>VLOOKUP(CONCATENATE($F3146," ",$G3146),AllocFactorMatrix,(J$4+1),FALSE)*$E3152</f>
        <v>0</v>
      </c>
      <c r="K3146" s="25">
        <f>VLOOKUP(CONCATENATE($F3146," ",$G3146),AllocFactorMatrix,(K$4+1),FALSE)*$E3152</f>
        <v>0</v>
      </c>
      <c r="L3146" s="25">
        <f>VLOOKUP(CONCATENATE($F3146," ",$G3146),AllocFactorMatrix,(L$4+1),FALSE)*$E3152</f>
        <v>0</v>
      </c>
      <c r="M3146" s="25">
        <f t="shared" si="1411"/>
        <v>0</v>
      </c>
      <c r="N3146" s="25">
        <f>VLOOKUP(CONCATENATE($F3146," ",$G3146),AllocFactorMatrix,(N$4+1),FALSE)*$E3152</f>
        <v>0</v>
      </c>
      <c r="O3146" s="25">
        <f>VLOOKUP(CONCATENATE($F3146," ",$G3146),AllocFactorMatrix,(O$4+1),FALSE)*$E3152</f>
        <v>0</v>
      </c>
      <c r="P3146" s="25">
        <f>VLOOKUP(CONCATENATE($F3146," ",$G3146),AllocFactorMatrix,(P$4+1),FALSE)*$E3152</f>
        <v>0</v>
      </c>
      <c r="Q3146" s="25">
        <f>VLOOKUP(CONCATENATE($F3146," ",$G3146),AllocFactorMatrix,(Q$4+1),FALSE)*$E3152</f>
        <v>0</v>
      </c>
      <c r="R3146" s="25">
        <f t="shared" ref="R3146:R3152" si="1420">SUBTOTAL(9,N3146:Q3146)</f>
        <v>0</v>
      </c>
      <c r="S3146" s="25">
        <f>VLOOKUP(CONCATENATE($F3146," ",$G3146),AllocFactorMatrix,(S$4+1),FALSE)*$E3152</f>
        <v>0</v>
      </c>
      <c r="T3146" s="25">
        <f>VLOOKUP(CONCATENATE($F3146," ",$G3146),AllocFactorMatrix,(T$4+1),FALSE)*$E3152</f>
        <v>0</v>
      </c>
      <c r="U3146" s="25">
        <f>VLOOKUP(CONCATENATE($F3146," ",$G3146),AllocFactorMatrix,(U$4+1),FALSE)*$E3152</f>
        <v>0</v>
      </c>
      <c r="V3146" s="25">
        <f>VLOOKUP(CONCATENATE($F3146," ",$G3146),AllocFactorMatrix,(V$4+1),FALSE)*$E3152</f>
        <v>0</v>
      </c>
      <c r="W3146" s="25">
        <f t="shared" ref="W3146:W3152" si="1421">SUBTOTAL(9,S3146:V3146)</f>
        <v>0</v>
      </c>
      <c r="X3146" s="25">
        <f>VLOOKUP(CONCATENATE($F3146," ",$G3146),AllocFactorMatrix,(X$4+1),FALSE)*$E3152</f>
        <v>0</v>
      </c>
      <c r="Y3146" s="25">
        <f>VLOOKUP(CONCATENATE($F3146," ",$G3146),AllocFactorMatrix,(Y$4+1),FALSE)*$E3152</f>
        <v>0</v>
      </c>
      <c r="Z3146" s="25">
        <f t="shared" si="1412"/>
        <v>0</v>
      </c>
      <c r="AA3146" s="25">
        <f>VLOOKUP(CONCATENATE($F3146," ",$G3146),AllocFactorMatrix,(AA$4+1),FALSE)*$E3152</f>
        <v>0</v>
      </c>
      <c r="AB3146" s="25">
        <f>VLOOKUP(CONCATENATE($F3146," ",$G3146),AllocFactorMatrix,(AB$4+1),FALSE)*$E3152</f>
        <v>0</v>
      </c>
      <c r="AC3146" s="25">
        <f>VLOOKUP(CONCATENATE($F3146," ",$G3146),AllocFactorMatrix,(AC$4+1),FALSE)*$E3152</f>
        <v>0</v>
      </c>
    </row>
    <row r="3147" spans="4:29" hidden="1" outlineLevel="1">
      <c r="F3147" s="61" t="str">
        <f>F3152</f>
        <v>PROD_DEMAND</v>
      </c>
      <c r="G3147" s="20" t="str">
        <f>$G$10</f>
        <v>SUBTRAN</v>
      </c>
      <c r="H3147" s="24">
        <f t="shared" si="1419"/>
        <v>0</v>
      </c>
      <c r="I3147" s="25">
        <f>VLOOKUP(CONCATENATE($F3147," ",$G3147),AllocFactorMatrix,(I$4+1),FALSE)*$E3152</f>
        <v>0</v>
      </c>
      <c r="J3147" s="25">
        <f>VLOOKUP(CONCATENATE($F3147," ",$G3147),AllocFactorMatrix,(J$4+1),FALSE)*$E3152</f>
        <v>0</v>
      </c>
      <c r="K3147" s="25">
        <f>VLOOKUP(CONCATENATE($F3147," ",$G3147),AllocFactorMatrix,(K$4+1),FALSE)*$E3152</f>
        <v>0</v>
      </c>
      <c r="L3147" s="25">
        <f>VLOOKUP(CONCATENATE($F3147," ",$G3147),AllocFactorMatrix,(L$4+1),FALSE)*$E3152</f>
        <v>0</v>
      </c>
      <c r="M3147" s="25">
        <f t="shared" si="1411"/>
        <v>0</v>
      </c>
      <c r="N3147" s="25">
        <f>VLOOKUP(CONCATENATE($F3147," ",$G3147),AllocFactorMatrix,(N$4+1),FALSE)*$E3152</f>
        <v>0</v>
      </c>
      <c r="O3147" s="25">
        <f>VLOOKUP(CONCATENATE($F3147," ",$G3147),AllocFactorMatrix,(O$4+1),FALSE)*$E3152</f>
        <v>0</v>
      </c>
      <c r="P3147" s="25">
        <f>VLOOKUP(CONCATENATE($F3147," ",$G3147),AllocFactorMatrix,(P$4+1),FALSE)*$E3152</f>
        <v>0</v>
      </c>
      <c r="Q3147" s="25">
        <f>VLOOKUP(CONCATENATE($F3147," ",$G3147),AllocFactorMatrix,(Q$4+1),FALSE)*$E3152</f>
        <v>0</v>
      </c>
      <c r="R3147" s="25">
        <f t="shared" si="1420"/>
        <v>0</v>
      </c>
      <c r="S3147" s="25">
        <f>VLOOKUP(CONCATENATE($F3147," ",$G3147),AllocFactorMatrix,(S$4+1),FALSE)*$E3152</f>
        <v>0</v>
      </c>
      <c r="T3147" s="25">
        <f>VLOOKUP(CONCATENATE($F3147," ",$G3147),AllocFactorMatrix,(T$4+1),FALSE)*$E3152</f>
        <v>0</v>
      </c>
      <c r="U3147" s="25">
        <f>VLOOKUP(CONCATENATE($F3147," ",$G3147),AllocFactorMatrix,(U$4+1),FALSE)*$E3152</f>
        <v>0</v>
      </c>
      <c r="V3147" s="25">
        <f>VLOOKUP(CONCATENATE($F3147," ",$G3147),AllocFactorMatrix,(V$4+1),FALSE)*$E3152</f>
        <v>0</v>
      </c>
      <c r="W3147" s="25">
        <f t="shared" si="1421"/>
        <v>0</v>
      </c>
      <c r="X3147" s="25">
        <f>VLOOKUP(CONCATENATE($F3147," ",$G3147),AllocFactorMatrix,(X$4+1),FALSE)*$E3152</f>
        <v>0</v>
      </c>
      <c r="Y3147" s="25">
        <f>VLOOKUP(CONCATENATE($F3147," ",$G3147),AllocFactorMatrix,(Y$4+1),FALSE)*$E3152</f>
        <v>0</v>
      </c>
      <c r="Z3147" s="25">
        <f t="shared" si="1412"/>
        <v>0</v>
      </c>
      <c r="AA3147" s="25">
        <f>VLOOKUP(CONCATENATE($F3147," ",$G3147),AllocFactorMatrix,(AA$4+1),FALSE)*$E3152</f>
        <v>0</v>
      </c>
      <c r="AB3147" s="25">
        <f>VLOOKUP(CONCATENATE($F3147," ",$G3147),AllocFactorMatrix,(AB$4+1),FALSE)*$E3152</f>
        <v>0</v>
      </c>
      <c r="AC3147" s="25">
        <f>VLOOKUP(CONCATENATE($F3147," ",$G3147),AllocFactorMatrix,(AC$4+1),FALSE)*$E3152</f>
        <v>0</v>
      </c>
    </row>
    <row r="3148" spans="4:29" hidden="1" outlineLevel="1">
      <c r="F3148" s="61" t="str">
        <f>F3152</f>
        <v>PROD_DEMAND</v>
      </c>
      <c r="G3148" s="20" t="str">
        <f>$G$11</f>
        <v>DISTPRI</v>
      </c>
      <c r="H3148" s="24">
        <f t="shared" si="1419"/>
        <v>0</v>
      </c>
      <c r="I3148" s="25">
        <f>VLOOKUP(CONCATENATE($F3148," ",$G3148),AllocFactorMatrix,(I$4+1),FALSE)*$E3152</f>
        <v>0</v>
      </c>
      <c r="J3148" s="25">
        <f>VLOOKUP(CONCATENATE($F3148," ",$G3148),AllocFactorMatrix,(J$4+1),FALSE)*$E3152</f>
        <v>0</v>
      </c>
      <c r="K3148" s="25">
        <f>VLOOKUP(CONCATENATE($F3148," ",$G3148),AllocFactorMatrix,(K$4+1),FALSE)*$E3152</f>
        <v>0</v>
      </c>
      <c r="L3148" s="25">
        <f>VLOOKUP(CONCATENATE($F3148," ",$G3148),AllocFactorMatrix,(L$4+1),FALSE)*$E3152</f>
        <v>0</v>
      </c>
      <c r="M3148" s="25">
        <f t="shared" si="1411"/>
        <v>0</v>
      </c>
      <c r="N3148" s="25">
        <f>VLOOKUP(CONCATENATE($F3148," ",$G3148),AllocFactorMatrix,(N$4+1),FALSE)*$E3152</f>
        <v>0</v>
      </c>
      <c r="O3148" s="25">
        <f>VLOOKUP(CONCATENATE($F3148," ",$G3148),AllocFactorMatrix,(O$4+1),FALSE)*$E3152</f>
        <v>0</v>
      </c>
      <c r="P3148" s="25">
        <f>VLOOKUP(CONCATENATE($F3148," ",$G3148),AllocFactorMatrix,(P$4+1),FALSE)*$E3152</f>
        <v>0</v>
      </c>
      <c r="Q3148" s="25">
        <f>VLOOKUP(CONCATENATE($F3148," ",$G3148),AllocFactorMatrix,(Q$4+1),FALSE)*$E3152</f>
        <v>0</v>
      </c>
      <c r="R3148" s="25">
        <f t="shared" si="1420"/>
        <v>0</v>
      </c>
      <c r="S3148" s="25">
        <f>VLOOKUP(CONCATENATE($F3148," ",$G3148),AllocFactorMatrix,(S$4+1),FALSE)*$E3152</f>
        <v>0</v>
      </c>
      <c r="T3148" s="25">
        <f>VLOOKUP(CONCATENATE($F3148," ",$G3148),AllocFactorMatrix,(T$4+1),FALSE)*$E3152</f>
        <v>0</v>
      </c>
      <c r="U3148" s="25">
        <f>VLOOKUP(CONCATENATE($F3148," ",$G3148),AllocFactorMatrix,(U$4+1),FALSE)*$E3152</f>
        <v>0</v>
      </c>
      <c r="V3148" s="25">
        <f>VLOOKUP(CONCATENATE($F3148," ",$G3148),AllocFactorMatrix,(V$4+1),FALSE)*$E3152</f>
        <v>0</v>
      </c>
      <c r="W3148" s="25">
        <f t="shared" si="1421"/>
        <v>0</v>
      </c>
      <c r="X3148" s="25">
        <f>VLOOKUP(CONCATENATE($F3148," ",$G3148),AllocFactorMatrix,(X$4+1),FALSE)*$E3152</f>
        <v>0</v>
      </c>
      <c r="Y3148" s="25">
        <f>VLOOKUP(CONCATENATE($F3148," ",$G3148),AllocFactorMatrix,(Y$4+1),FALSE)*$E3152</f>
        <v>0</v>
      </c>
      <c r="Z3148" s="25">
        <f t="shared" si="1412"/>
        <v>0</v>
      </c>
      <c r="AA3148" s="25">
        <f>VLOOKUP(CONCATENATE($F3148," ",$G3148),AllocFactorMatrix,(AA$4+1),FALSE)*$E3152</f>
        <v>0</v>
      </c>
      <c r="AB3148" s="25">
        <f>VLOOKUP(CONCATENATE($F3148," ",$G3148),AllocFactorMatrix,(AB$4+1),FALSE)*$E3152</f>
        <v>0</v>
      </c>
      <c r="AC3148" s="25">
        <f>VLOOKUP(CONCATENATE($F3148," ",$G3148),AllocFactorMatrix,(AC$4+1),FALSE)*$E3152</f>
        <v>0</v>
      </c>
    </row>
    <row r="3149" spans="4:29" hidden="1" outlineLevel="1">
      <c r="F3149" s="61" t="str">
        <f>F3152</f>
        <v>PROD_DEMAND</v>
      </c>
      <c r="G3149" s="20" t="str">
        <f>$G$12</f>
        <v>DISTSEC</v>
      </c>
      <c r="H3149" s="24">
        <f t="shared" si="1419"/>
        <v>0</v>
      </c>
      <c r="I3149" s="25">
        <f>VLOOKUP(CONCATENATE($F3149," ",$G3149),AllocFactorMatrix,(I$4+1),FALSE)*$E3152</f>
        <v>0</v>
      </c>
      <c r="J3149" s="25">
        <f>VLOOKUP(CONCATENATE($F3149," ",$G3149),AllocFactorMatrix,(J$4+1),FALSE)*$E3152</f>
        <v>0</v>
      </c>
      <c r="K3149" s="25">
        <f>VLOOKUP(CONCATENATE($F3149," ",$G3149),AllocFactorMatrix,(K$4+1),FALSE)*$E3152</f>
        <v>0</v>
      </c>
      <c r="L3149" s="25">
        <f>VLOOKUP(CONCATENATE($F3149," ",$G3149),AllocFactorMatrix,(L$4+1),FALSE)*$E3152</f>
        <v>0</v>
      </c>
      <c r="M3149" s="25">
        <f t="shared" si="1411"/>
        <v>0</v>
      </c>
      <c r="N3149" s="25">
        <f>VLOOKUP(CONCATENATE($F3149," ",$G3149),AllocFactorMatrix,(N$4+1),FALSE)*$E3152</f>
        <v>0</v>
      </c>
      <c r="O3149" s="25">
        <f>VLOOKUP(CONCATENATE($F3149," ",$G3149),AllocFactorMatrix,(O$4+1),FALSE)*$E3152</f>
        <v>0</v>
      </c>
      <c r="P3149" s="25">
        <f>VLOOKUP(CONCATENATE($F3149," ",$G3149),AllocFactorMatrix,(P$4+1),FALSE)*$E3152</f>
        <v>0</v>
      </c>
      <c r="Q3149" s="25">
        <f>VLOOKUP(CONCATENATE($F3149," ",$G3149),AllocFactorMatrix,(Q$4+1),FALSE)*$E3152</f>
        <v>0</v>
      </c>
      <c r="R3149" s="25">
        <f t="shared" si="1420"/>
        <v>0</v>
      </c>
      <c r="S3149" s="25">
        <f>VLOOKUP(CONCATENATE($F3149," ",$G3149),AllocFactorMatrix,(S$4+1),FALSE)*$E3152</f>
        <v>0</v>
      </c>
      <c r="T3149" s="25">
        <f>VLOOKUP(CONCATENATE($F3149," ",$G3149),AllocFactorMatrix,(T$4+1),FALSE)*$E3152</f>
        <v>0</v>
      </c>
      <c r="U3149" s="25">
        <f>VLOOKUP(CONCATENATE($F3149," ",$G3149),AllocFactorMatrix,(U$4+1),FALSE)*$E3152</f>
        <v>0</v>
      </c>
      <c r="V3149" s="25">
        <f>VLOOKUP(CONCATENATE($F3149," ",$G3149),AllocFactorMatrix,(V$4+1),FALSE)*$E3152</f>
        <v>0</v>
      </c>
      <c r="W3149" s="25">
        <f t="shared" si="1421"/>
        <v>0</v>
      </c>
      <c r="X3149" s="25">
        <f>VLOOKUP(CONCATENATE($F3149," ",$G3149),AllocFactorMatrix,(X$4+1),FALSE)*$E3152</f>
        <v>0</v>
      </c>
      <c r="Y3149" s="25">
        <f>VLOOKUP(CONCATENATE($F3149," ",$G3149),AllocFactorMatrix,(Y$4+1),FALSE)*$E3152</f>
        <v>0</v>
      </c>
      <c r="Z3149" s="25">
        <f t="shared" si="1412"/>
        <v>0</v>
      </c>
      <c r="AA3149" s="25">
        <f>VLOOKUP(CONCATENATE($F3149," ",$G3149),AllocFactorMatrix,(AA$4+1),FALSE)*$E3152</f>
        <v>0</v>
      </c>
      <c r="AB3149" s="25">
        <f>VLOOKUP(CONCATENATE($F3149," ",$G3149),AllocFactorMatrix,(AB$4+1),FALSE)*$E3152</f>
        <v>0</v>
      </c>
      <c r="AC3149" s="25">
        <f>VLOOKUP(CONCATENATE($F3149," ",$G3149),AllocFactorMatrix,(AC$4+1),FALSE)*$E3152</f>
        <v>0</v>
      </c>
    </row>
    <row r="3150" spans="4:29" hidden="1" outlineLevel="1">
      <c r="F3150" s="61" t="str">
        <f>F3152</f>
        <v>PROD_DEMAND</v>
      </c>
      <c r="G3150" s="20" t="str">
        <f>$G$13</f>
        <v>ENERGY</v>
      </c>
      <c r="H3150" s="24">
        <f t="shared" si="1419"/>
        <v>0</v>
      </c>
      <c r="I3150" s="25">
        <f>VLOOKUP(CONCATENATE($F3150," ",$G3150),AllocFactorMatrix,(I$4+1),FALSE)*$E3152</f>
        <v>0</v>
      </c>
      <c r="J3150" s="25">
        <f>VLOOKUP(CONCATENATE($F3150," ",$G3150),AllocFactorMatrix,(J$4+1),FALSE)*$E3152</f>
        <v>0</v>
      </c>
      <c r="K3150" s="25">
        <f>VLOOKUP(CONCATENATE($F3150," ",$G3150),AllocFactorMatrix,(K$4+1),FALSE)*$E3152</f>
        <v>0</v>
      </c>
      <c r="L3150" s="25">
        <f>VLOOKUP(CONCATENATE($F3150," ",$G3150),AllocFactorMatrix,(L$4+1),FALSE)*$E3152</f>
        <v>0</v>
      </c>
      <c r="M3150" s="25">
        <f t="shared" si="1411"/>
        <v>0</v>
      </c>
      <c r="N3150" s="25">
        <f>VLOOKUP(CONCATENATE($F3150," ",$G3150),AllocFactorMatrix,(N$4+1),FALSE)*$E3152</f>
        <v>0</v>
      </c>
      <c r="O3150" s="25">
        <f>VLOOKUP(CONCATENATE($F3150," ",$G3150),AllocFactorMatrix,(O$4+1),FALSE)*$E3152</f>
        <v>0</v>
      </c>
      <c r="P3150" s="25">
        <f>VLOOKUP(CONCATENATE($F3150," ",$G3150),AllocFactorMatrix,(P$4+1),FALSE)*$E3152</f>
        <v>0</v>
      </c>
      <c r="Q3150" s="25">
        <f>VLOOKUP(CONCATENATE($F3150," ",$G3150),AllocFactorMatrix,(Q$4+1),FALSE)*$E3152</f>
        <v>0</v>
      </c>
      <c r="R3150" s="25">
        <f t="shared" si="1420"/>
        <v>0</v>
      </c>
      <c r="S3150" s="25">
        <f>VLOOKUP(CONCATENATE($F3150," ",$G3150),AllocFactorMatrix,(S$4+1),FALSE)*$E3152</f>
        <v>0</v>
      </c>
      <c r="T3150" s="25">
        <f>VLOOKUP(CONCATENATE($F3150," ",$G3150),AllocFactorMatrix,(T$4+1),FALSE)*$E3152</f>
        <v>0</v>
      </c>
      <c r="U3150" s="25">
        <f>VLOOKUP(CONCATENATE($F3150," ",$G3150),AllocFactorMatrix,(U$4+1),FALSE)*$E3152</f>
        <v>0</v>
      </c>
      <c r="V3150" s="25">
        <f>VLOOKUP(CONCATENATE($F3150," ",$G3150),AllocFactorMatrix,(V$4+1),FALSE)*$E3152</f>
        <v>0</v>
      </c>
      <c r="W3150" s="25">
        <f t="shared" si="1421"/>
        <v>0</v>
      </c>
      <c r="X3150" s="25">
        <f>VLOOKUP(CONCATENATE($F3150," ",$G3150),AllocFactorMatrix,(X$4+1),FALSE)*$E3152</f>
        <v>0</v>
      </c>
      <c r="Y3150" s="25">
        <f>VLOOKUP(CONCATENATE($F3150," ",$G3150),AllocFactorMatrix,(Y$4+1),FALSE)*$E3152</f>
        <v>0</v>
      </c>
      <c r="Z3150" s="25">
        <f t="shared" si="1412"/>
        <v>0</v>
      </c>
      <c r="AA3150" s="25">
        <f>VLOOKUP(CONCATENATE($F3150," ",$G3150),AllocFactorMatrix,(AA$4+1),FALSE)*$E3152</f>
        <v>0</v>
      </c>
      <c r="AB3150" s="25">
        <f>VLOOKUP(CONCATENATE($F3150," ",$G3150),AllocFactorMatrix,(AB$4+1),FALSE)*$E3152</f>
        <v>0</v>
      </c>
      <c r="AC3150" s="25">
        <f>VLOOKUP(CONCATENATE($F3150," ",$G3150),AllocFactorMatrix,(AC$4+1),FALSE)*$E3152</f>
        <v>0</v>
      </c>
    </row>
    <row r="3151" spans="4:29" hidden="1" outlineLevel="1">
      <c r="F3151" s="61" t="str">
        <f>F3152</f>
        <v>PROD_DEMAND</v>
      </c>
      <c r="G3151" s="20" t="str">
        <f>$G$14</f>
        <v>CUSTOMER</v>
      </c>
      <c r="H3151" s="24">
        <f t="shared" si="1419"/>
        <v>0</v>
      </c>
      <c r="I3151" s="25">
        <f>VLOOKUP(CONCATENATE($F3151," ",$G3151),AllocFactorMatrix,(I$4+1),FALSE)*$E3152</f>
        <v>0</v>
      </c>
      <c r="J3151" s="25">
        <f>VLOOKUP(CONCATENATE($F3151," ",$G3151),AllocFactorMatrix,(J$4+1),FALSE)*$E3152</f>
        <v>0</v>
      </c>
      <c r="K3151" s="25">
        <f>VLOOKUP(CONCATENATE($F3151," ",$G3151),AllocFactorMatrix,(K$4+1),FALSE)*$E3152</f>
        <v>0</v>
      </c>
      <c r="L3151" s="25">
        <f>VLOOKUP(CONCATENATE($F3151," ",$G3151),AllocFactorMatrix,(L$4+1),FALSE)*$E3152</f>
        <v>0</v>
      </c>
      <c r="M3151" s="25">
        <f t="shared" si="1411"/>
        <v>0</v>
      </c>
      <c r="N3151" s="25">
        <f>VLOOKUP(CONCATENATE($F3151," ",$G3151),AllocFactorMatrix,(N$4+1),FALSE)*$E3152</f>
        <v>0</v>
      </c>
      <c r="O3151" s="25">
        <f>VLOOKUP(CONCATENATE($F3151," ",$G3151),AllocFactorMatrix,(O$4+1),FALSE)*$E3152</f>
        <v>0</v>
      </c>
      <c r="P3151" s="25">
        <f>VLOOKUP(CONCATENATE($F3151," ",$G3151),AllocFactorMatrix,(P$4+1),FALSE)*$E3152</f>
        <v>0</v>
      </c>
      <c r="Q3151" s="25">
        <f>VLOOKUP(CONCATENATE($F3151," ",$G3151),AllocFactorMatrix,(Q$4+1),FALSE)*$E3152</f>
        <v>0</v>
      </c>
      <c r="R3151" s="25">
        <f t="shared" si="1420"/>
        <v>0</v>
      </c>
      <c r="S3151" s="25">
        <f>VLOOKUP(CONCATENATE($F3151," ",$G3151),AllocFactorMatrix,(S$4+1),FALSE)*$E3152</f>
        <v>0</v>
      </c>
      <c r="T3151" s="25">
        <f>VLOOKUP(CONCATENATE($F3151," ",$G3151),AllocFactorMatrix,(T$4+1),FALSE)*$E3152</f>
        <v>0</v>
      </c>
      <c r="U3151" s="25">
        <f>VLOOKUP(CONCATENATE($F3151," ",$G3151),AllocFactorMatrix,(U$4+1),FALSE)*$E3152</f>
        <v>0</v>
      </c>
      <c r="V3151" s="25">
        <f>VLOOKUP(CONCATENATE($F3151," ",$G3151),AllocFactorMatrix,(V$4+1),FALSE)*$E3152</f>
        <v>0</v>
      </c>
      <c r="W3151" s="25">
        <f t="shared" si="1421"/>
        <v>0</v>
      </c>
      <c r="X3151" s="25">
        <f>VLOOKUP(CONCATENATE($F3151," ",$G3151),AllocFactorMatrix,(X$4+1),FALSE)*$E3152</f>
        <v>0</v>
      </c>
      <c r="Y3151" s="25">
        <f>VLOOKUP(CONCATENATE($F3151," ",$G3151),AllocFactorMatrix,(Y$4+1),FALSE)*$E3152</f>
        <v>0</v>
      </c>
      <c r="Z3151" s="25">
        <f t="shared" si="1412"/>
        <v>0</v>
      </c>
      <c r="AA3151" s="25">
        <f>VLOOKUP(CONCATENATE($F3151," ",$G3151),AllocFactorMatrix,(AA$4+1),FALSE)*$E3152</f>
        <v>0</v>
      </c>
      <c r="AB3151" s="25">
        <f>VLOOKUP(CONCATENATE($F3151," ",$G3151),AllocFactorMatrix,(AB$4+1),FALSE)*$E3152</f>
        <v>0</v>
      </c>
      <c r="AC3151" s="25">
        <f>VLOOKUP(CONCATENATE($F3151," ",$G3151),AllocFactorMatrix,(AC$4+1),FALSE)*$E3152</f>
        <v>0</v>
      </c>
    </row>
    <row r="3152" spans="4:29" collapsed="1">
      <c r="D3152" s="58" t="s">
        <v>445</v>
      </c>
      <c r="E3152" s="22"/>
      <c r="F3152" s="61" t="s">
        <v>29</v>
      </c>
      <c r="G3152" s="20" t="str">
        <f>$G$15</f>
        <v>TOTAL</v>
      </c>
      <c r="H3152" s="24">
        <f t="shared" si="1419"/>
        <v>0</v>
      </c>
      <c r="I3152" s="25">
        <f>VLOOKUP(CONCATENATE($F3152," ",$G3152),AllocFactorMatrix,(I$4+1),FALSE)*$E3152</f>
        <v>0</v>
      </c>
      <c r="J3152" s="25">
        <f>VLOOKUP(CONCATENATE($F3152," ",$G3152),AllocFactorMatrix,(J$4+1),FALSE)*$E3152</f>
        <v>0</v>
      </c>
      <c r="K3152" s="25">
        <f>VLOOKUP(CONCATENATE($F3152," ",$G3152),AllocFactorMatrix,(K$4+1),FALSE)*$E3152</f>
        <v>0</v>
      </c>
      <c r="L3152" s="25">
        <f>VLOOKUP(CONCATENATE($F3152," ",$G3152),AllocFactorMatrix,(L$4+1),FALSE)*$E3152</f>
        <v>0</v>
      </c>
      <c r="M3152" s="25">
        <f t="shared" si="1411"/>
        <v>0</v>
      </c>
      <c r="N3152" s="25">
        <f>VLOOKUP(CONCATENATE($F3152," ",$G3152),AllocFactorMatrix,(N$4+1),FALSE)*$E3152</f>
        <v>0</v>
      </c>
      <c r="O3152" s="25">
        <f>VLOOKUP(CONCATENATE($F3152," ",$G3152),AllocFactorMatrix,(O$4+1),FALSE)*$E3152</f>
        <v>0</v>
      </c>
      <c r="P3152" s="25">
        <f>VLOOKUP(CONCATENATE($F3152," ",$G3152),AllocFactorMatrix,(P$4+1),FALSE)*$E3152</f>
        <v>0</v>
      </c>
      <c r="Q3152" s="25">
        <f>VLOOKUP(CONCATENATE($F3152," ",$G3152),AllocFactorMatrix,(Q$4+1),FALSE)*$E3152</f>
        <v>0</v>
      </c>
      <c r="R3152" s="25">
        <f t="shared" si="1420"/>
        <v>0</v>
      </c>
      <c r="S3152" s="25">
        <f>VLOOKUP(CONCATENATE($F3152," ",$G3152),AllocFactorMatrix,(S$4+1),FALSE)*$E3152</f>
        <v>0</v>
      </c>
      <c r="T3152" s="25">
        <f>VLOOKUP(CONCATENATE($F3152," ",$G3152),AllocFactorMatrix,(T$4+1),FALSE)*$E3152</f>
        <v>0</v>
      </c>
      <c r="U3152" s="25">
        <f>VLOOKUP(CONCATENATE($F3152," ",$G3152),AllocFactorMatrix,(U$4+1),FALSE)*$E3152</f>
        <v>0</v>
      </c>
      <c r="V3152" s="25">
        <f>VLOOKUP(CONCATENATE($F3152," ",$G3152),AllocFactorMatrix,(V$4+1),FALSE)*$E3152</f>
        <v>0</v>
      </c>
      <c r="W3152" s="25">
        <f t="shared" si="1421"/>
        <v>0</v>
      </c>
      <c r="X3152" s="25">
        <f>VLOOKUP(CONCATENATE($F3152," ",$G3152),AllocFactorMatrix,(X$4+1),FALSE)*$E3152</f>
        <v>0</v>
      </c>
      <c r="Y3152" s="25">
        <f>VLOOKUP(CONCATENATE($F3152," ",$G3152),AllocFactorMatrix,(Y$4+1),FALSE)*$E3152</f>
        <v>0</v>
      </c>
      <c r="Z3152" s="25">
        <f t="shared" si="1412"/>
        <v>0</v>
      </c>
      <c r="AA3152" s="25">
        <f>VLOOKUP(CONCATENATE($F3152," ",$G3152),AllocFactorMatrix,(AA$4+1),FALSE)*$E3152</f>
        <v>0</v>
      </c>
      <c r="AB3152" s="25">
        <f>VLOOKUP(CONCATENATE($F3152," ",$G3152),AllocFactorMatrix,(AB$4+1),FALSE)*$E3152</f>
        <v>0</v>
      </c>
      <c r="AC3152" s="25">
        <f>VLOOKUP(CONCATENATE($F3152," ",$G3152),AllocFactorMatrix,(AC$4+1),FALSE)*$E3152</f>
        <v>0</v>
      </c>
    </row>
    <row r="3153" spans="4:29" hidden="1" outlineLevel="1">
      <c r="F3153" s="61" t="str">
        <f>F3160</f>
        <v>PROD_ENERGY</v>
      </c>
      <c r="G3153" s="20" t="str">
        <f>$G$8</f>
        <v>PRODUCTION</v>
      </c>
      <c r="H3153" s="24">
        <f t="shared" si="1419"/>
        <v>0</v>
      </c>
      <c r="I3153" s="25">
        <f>VLOOKUP(CONCATENATE($F3153," ",$G3153),AllocFactorMatrix,(I$4+1),FALSE)*$E3160</f>
        <v>0</v>
      </c>
      <c r="J3153" s="25">
        <f>VLOOKUP(CONCATENATE($F3153," ",$G3153),AllocFactorMatrix,(J$4+1),FALSE)*$E3160</f>
        <v>0</v>
      </c>
      <c r="K3153" s="25">
        <f>VLOOKUP(CONCATENATE($F3153," ",$G3153),AllocFactorMatrix,(K$4+1),FALSE)*$E3160</f>
        <v>0</v>
      </c>
      <c r="L3153" s="25">
        <f>VLOOKUP(CONCATENATE($F3153," ",$G3153),AllocFactorMatrix,(L$4+1),FALSE)*$E3160</f>
        <v>0</v>
      </c>
      <c r="M3153" s="25">
        <f t="shared" si="1411"/>
        <v>0</v>
      </c>
      <c r="N3153" s="25">
        <f>VLOOKUP(CONCATENATE($F3153," ",$G3153),AllocFactorMatrix,(N$4+1),FALSE)*$E3160</f>
        <v>0</v>
      </c>
      <c r="O3153" s="25">
        <f>VLOOKUP(CONCATENATE($F3153," ",$G3153),AllocFactorMatrix,(O$4+1),FALSE)*$E3160</f>
        <v>0</v>
      </c>
      <c r="P3153" s="25">
        <f>VLOOKUP(CONCATENATE($F3153," ",$G3153),AllocFactorMatrix,(P$4+1),FALSE)*$E3160</f>
        <v>0</v>
      </c>
      <c r="Q3153" s="25">
        <f>VLOOKUP(CONCATENATE($F3153," ",$G3153),AllocFactorMatrix,(Q$4+1),FALSE)*$E3160</f>
        <v>0</v>
      </c>
      <c r="R3153" s="25">
        <f>SUBTOTAL(9,N3153:Q3153)</f>
        <v>0</v>
      </c>
      <c r="S3153" s="25">
        <f>VLOOKUP(CONCATENATE($F3153," ",$G3153),AllocFactorMatrix,(S$4+1),FALSE)*$E3160</f>
        <v>0</v>
      </c>
      <c r="T3153" s="25">
        <f>VLOOKUP(CONCATENATE($F3153," ",$G3153),AllocFactorMatrix,(T$4+1),FALSE)*$E3160</f>
        <v>0</v>
      </c>
      <c r="U3153" s="25">
        <f>VLOOKUP(CONCATENATE($F3153," ",$G3153),AllocFactorMatrix,(U$4+1),FALSE)*$E3160</f>
        <v>0</v>
      </c>
      <c r="V3153" s="25">
        <f>VLOOKUP(CONCATENATE($F3153," ",$G3153),AllocFactorMatrix,(V$4+1),FALSE)*$E3160</f>
        <v>0</v>
      </c>
      <c r="W3153" s="25">
        <f>SUBTOTAL(9,S3153:V3153)</f>
        <v>0</v>
      </c>
      <c r="X3153" s="25">
        <f>VLOOKUP(CONCATENATE($F3153," ",$G3153),AllocFactorMatrix,(X$4+1),FALSE)*$E3160</f>
        <v>0</v>
      </c>
      <c r="Y3153" s="25">
        <f>VLOOKUP(CONCATENATE($F3153," ",$G3153),AllocFactorMatrix,(Y$4+1),FALSE)*$E3160</f>
        <v>0</v>
      </c>
      <c r="Z3153" s="25">
        <f t="shared" si="1412"/>
        <v>0</v>
      </c>
      <c r="AA3153" s="25">
        <f>VLOOKUP(CONCATENATE($F3153," ",$G3153),AllocFactorMatrix,(AA$4+1),FALSE)*$E3160</f>
        <v>0</v>
      </c>
      <c r="AB3153" s="25">
        <f>VLOOKUP(CONCATENATE($F3153," ",$G3153),AllocFactorMatrix,(AB$4+1),FALSE)*$E3160</f>
        <v>0</v>
      </c>
      <c r="AC3153" s="25">
        <f>VLOOKUP(CONCATENATE($F3153," ",$G3153),AllocFactorMatrix,(AC$4+1),FALSE)*$E3160</f>
        <v>0</v>
      </c>
    </row>
    <row r="3154" spans="4:29" hidden="1" outlineLevel="1">
      <c r="F3154" s="61" t="str">
        <f>F3160</f>
        <v>PROD_ENERGY</v>
      </c>
      <c r="G3154" s="20" t="str">
        <f>$G$9</f>
        <v>BULKTRAN</v>
      </c>
      <c r="H3154" s="24">
        <f t="shared" si="1419"/>
        <v>0</v>
      </c>
      <c r="I3154" s="25">
        <f>VLOOKUP(CONCATENATE($F3154," ",$G3154),AllocFactorMatrix,(I$4+1),FALSE)*$E3160</f>
        <v>0</v>
      </c>
      <c r="J3154" s="25">
        <f>VLOOKUP(CONCATENATE($F3154," ",$G3154),AllocFactorMatrix,(J$4+1),FALSE)*$E3160</f>
        <v>0</v>
      </c>
      <c r="K3154" s="25">
        <f>VLOOKUP(CONCATENATE($F3154," ",$G3154),AllocFactorMatrix,(K$4+1),FALSE)*$E3160</f>
        <v>0</v>
      </c>
      <c r="L3154" s="25">
        <f>VLOOKUP(CONCATENATE($F3154," ",$G3154),AllocFactorMatrix,(L$4+1),FALSE)*$E3160</f>
        <v>0</v>
      </c>
      <c r="M3154" s="25">
        <f t="shared" si="1411"/>
        <v>0</v>
      </c>
      <c r="N3154" s="25">
        <f>VLOOKUP(CONCATENATE($F3154," ",$G3154),AllocFactorMatrix,(N$4+1),FALSE)*$E3160</f>
        <v>0</v>
      </c>
      <c r="O3154" s="25">
        <f>VLOOKUP(CONCATENATE($F3154," ",$G3154),AllocFactorMatrix,(O$4+1),FALSE)*$E3160</f>
        <v>0</v>
      </c>
      <c r="P3154" s="25">
        <f>VLOOKUP(CONCATENATE($F3154," ",$G3154),AllocFactorMatrix,(P$4+1),FALSE)*$E3160</f>
        <v>0</v>
      </c>
      <c r="Q3154" s="25">
        <f>VLOOKUP(CONCATENATE($F3154," ",$G3154),AllocFactorMatrix,(Q$4+1),FALSE)*$E3160</f>
        <v>0</v>
      </c>
      <c r="R3154" s="25">
        <f t="shared" ref="R3154:R3160" si="1422">SUBTOTAL(9,N3154:Q3154)</f>
        <v>0</v>
      </c>
      <c r="S3154" s="25">
        <f>VLOOKUP(CONCATENATE($F3154," ",$G3154),AllocFactorMatrix,(S$4+1),FALSE)*$E3160</f>
        <v>0</v>
      </c>
      <c r="T3154" s="25">
        <f>VLOOKUP(CONCATENATE($F3154," ",$G3154),AllocFactorMatrix,(T$4+1),FALSE)*$E3160</f>
        <v>0</v>
      </c>
      <c r="U3154" s="25">
        <f>VLOOKUP(CONCATENATE($F3154," ",$G3154),AllocFactorMatrix,(U$4+1),FALSE)*$E3160</f>
        <v>0</v>
      </c>
      <c r="V3154" s="25">
        <f>VLOOKUP(CONCATENATE($F3154," ",$G3154),AllocFactorMatrix,(V$4+1),FALSE)*$E3160</f>
        <v>0</v>
      </c>
      <c r="W3154" s="25">
        <f t="shared" ref="W3154:W3160" si="1423">SUBTOTAL(9,S3154:V3154)</f>
        <v>0</v>
      </c>
      <c r="X3154" s="25">
        <f>VLOOKUP(CONCATENATE($F3154," ",$G3154),AllocFactorMatrix,(X$4+1),FALSE)*$E3160</f>
        <v>0</v>
      </c>
      <c r="Y3154" s="25">
        <f>VLOOKUP(CONCATENATE($F3154," ",$G3154),AllocFactorMatrix,(Y$4+1),FALSE)*$E3160</f>
        <v>0</v>
      </c>
      <c r="Z3154" s="25">
        <f t="shared" si="1412"/>
        <v>0</v>
      </c>
      <c r="AA3154" s="25">
        <f>VLOOKUP(CONCATENATE($F3154," ",$G3154),AllocFactorMatrix,(AA$4+1),FALSE)*$E3160</f>
        <v>0</v>
      </c>
      <c r="AB3154" s="25">
        <f>VLOOKUP(CONCATENATE($F3154," ",$G3154),AllocFactorMatrix,(AB$4+1),FALSE)*$E3160</f>
        <v>0</v>
      </c>
      <c r="AC3154" s="25">
        <f>VLOOKUP(CONCATENATE($F3154," ",$G3154),AllocFactorMatrix,(AC$4+1),FALSE)*$E3160</f>
        <v>0</v>
      </c>
    </row>
    <row r="3155" spans="4:29" hidden="1" outlineLevel="1">
      <c r="F3155" s="61" t="str">
        <f>F3160</f>
        <v>PROD_ENERGY</v>
      </c>
      <c r="G3155" s="20" t="str">
        <f>$G$10</f>
        <v>SUBTRAN</v>
      </c>
      <c r="H3155" s="24">
        <f t="shared" si="1419"/>
        <v>0</v>
      </c>
      <c r="I3155" s="25">
        <f>VLOOKUP(CONCATENATE($F3155," ",$G3155),AllocFactorMatrix,(I$4+1),FALSE)*$E3160</f>
        <v>0</v>
      </c>
      <c r="J3155" s="25">
        <f>VLOOKUP(CONCATENATE($F3155," ",$G3155),AllocFactorMatrix,(J$4+1),FALSE)*$E3160</f>
        <v>0</v>
      </c>
      <c r="K3155" s="25">
        <f>VLOOKUP(CONCATENATE($F3155," ",$G3155),AllocFactorMatrix,(K$4+1),FALSE)*$E3160</f>
        <v>0</v>
      </c>
      <c r="L3155" s="25">
        <f>VLOOKUP(CONCATENATE($F3155," ",$G3155),AllocFactorMatrix,(L$4+1),FALSE)*$E3160</f>
        <v>0</v>
      </c>
      <c r="M3155" s="25">
        <f t="shared" si="1411"/>
        <v>0</v>
      </c>
      <c r="N3155" s="25">
        <f>VLOOKUP(CONCATENATE($F3155," ",$G3155),AllocFactorMatrix,(N$4+1),FALSE)*$E3160</f>
        <v>0</v>
      </c>
      <c r="O3155" s="25">
        <f>VLOOKUP(CONCATENATE($F3155," ",$G3155),AllocFactorMatrix,(O$4+1),FALSE)*$E3160</f>
        <v>0</v>
      </c>
      <c r="P3155" s="25">
        <f>VLOOKUP(CONCATENATE($F3155," ",$G3155),AllocFactorMatrix,(P$4+1),FALSE)*$E3160</f>
        <v>0</v>
      </c>
      <c r="Q3155" s="25">
        <f>VLOOKUP(CONCATENATE($F3155," ",$G3155),AllocFactorMatrix,(Q$4+1),FALSE)*$E3160</f>
        <v>0</v>
      </c>
      <c r="R3155" s="25">
        <f t="shared" si="1422"/>
        <v>0</v>
      </c>
      <c r="S3155" s="25">
        <f>VLOOKUP(CONCATENATE($F3155," ",$G3155),AllocFactorMatrix,(S$4+1),FALSE)*$E3160</f>
        <v>0</v>
      </c>
      <c r="T3155" s="25">
        <f>VLOOKUP(CONCATENATE($F3155," ",$G3155),AllocFactorMatrix,(T$4+1),FALSE)*$E3160</f>
        <v>0</v>
      </c>
      <c r="U3155" s="25">
        <f>VLOOKUP(CONCATENATE($F3155," ",$G3155),AllocFactorMatrix,(U$4+1),FALSE)*$E3160</f>
        <v>0</v>
      </c>
      <c r="V3155" s="25">
        <f>VLOOKUP(CONCATENATE($F3155," ",$G3155),AllocFactorMatrix,(V$4+1),FALSE)*$E3160</f>
        <v>0</v>
      </c>
      <c r="W3155" s="25">
        <f t="shared" si="1423"/>
        <v>0</v>
      </c>
      <c r="X3155" s="25">
        <f>VLOOKUP(CONCATENATE($F3155," ",$G3155),AllocFactorMatrix,(X$4+1),FALSE)*$E3160</f>
        <v>0</v>
      </c>
      <c r="Y3155" s="25">
        <f>VLOOKUP(CONCATENATE($F3155," ",$G3155),AllocFactorMatrix,(Y$4+1),FALSE)*$E3160</f>
        <v>0</v>
      </c>
      <c r="Z3155" s="25">
        <f t="shared" si="1412"/>
        <v>0</v>
      </c>
      <c r="AA3155" s="25">
        <f>VLOOKUP(CONCATENATE($F3155," ",$G3155),AllocFactorMatrix,(AA$4+1),FALSE)*$E3160</f>
        <v>0</v>
      </c>
      <c r="AB3155" s="25">
        <f>VLOOKUP(CONCATENATE($F3155," ",$G3155),AllocFactorMatrix,(AB$4+1),FALSE)*$E3160</f>
        <v>0</v>
      </c>
      <c r="AC3155" s="25">
        <f>VLOOKUP(CONCATENATE($F3155," ",$G3155),AllocFactorMatrix,(AC$4+1),FALSE)*$E3160</f>
        <v>0</v>
      </c>
    </row>
    <row r="3156" spans="4:29" hidden="1" outlineLevel="1">
      <c r="F3156" s="61" t="str">
        <f>F3160</f>
        <v>PROD_ENERGY</v>
      </c>
      <c r="G3156" s="20" t="str">
        <f>$G$11</f>
        <v>DISTPRI</v>
      </c>
      <c r="H3156" s="24">
        <f t="shared" si="1419"/>
        <v>0</v>
      </c>
      <c r="I3156" s="25">
        <f>VLOOKUP(CONCATENATE($F3156," ",$G3156),AllocFactorMatrix,(I$4+1),FALSE)*$E3160</f>
        <v>0</v>
      </c>
      <c r="J3156" s="25">
        <f>VLOOKUP(CONCATENATE($F3156," ",$G3156),AllocFactorMatrix,(J$4+1),FALSE)*$E3160</f>
        <v>0</v>
      </c>
      <c r="K3156" s="25">
        <f>VLOOKUP(CONCATENATE($F3156," ",$G3156),AllocFactorMatrix,(K$4+1),FALSE)*$E3160</f>
        <v>0</v>
      </c>
      <c r="L3156" s="25">
        <f>VLOOKUP(CONCATENATE($F3156," ",$G3156),AllocFactorMatrix,(L$4+1),FALSE)*$E3160</f>
        <v>0</v>
      </c>
      <c r="M3156" s="25">
        <f t="shared" si="1411"/>
        <v>0</v>
      </c>
      <c r="N3156" s="25">
        <f>VLOOKUP(CONCATENATE($F3156," ",$G3156),AllocFactorMatrix,(N$4+1),FALSE)*$E3160</f>
        <v>0</v>
      </c>
      <c r="O3156" s="25">
        <f>VLOOKUP(CONCATENATE($F3156," ",$G3156),AllocFactorMatrix,(O$4+1),FALSE)*$E3160</f>
        <v>0</v>
      </c>
      <c r="P3156" s="25">
        <f>VLOOKUP(CONCATENATE($F3156," ",$G3156),AllocFactorMatrix,(P$4+1),FALSE)*$E3160</f>
        <v>0</v>
      </c>
      <c r="Q3156" s="25">
        <f>VLOOKUP(CONCATENATE($F3156," ",$G3156),AllocFactorMatrix,(Q$4+1),FALSE)*$E3160</f>
        <v>0</v>
      </c>
      <c r="R3156" s="25">
        <f t="shared" si="1422"/>
        <v>0</v>
      </c>
      <c r="S3156" s="25">
        <f>VLOOKUP(CONCATENATE($F3156," ",$G3156),AllocFactorMatrix,(S$4+1),FALSE)*$E3160</f>
        <v>0</v>
      </c>
      <c r="T3156" s="25">
        <f>VLOOKUP(CONCATENATE($F3156," ",$G3156),AllocFactorMatrix,(T$4+1),FALSE)*$E3160</f>
        <v>0</v>
      </c>
      <c r="U3156" s="25">
        <f>VLOOKUP(CONCATENATE($F3156," ",$G3156),AllocFactorMatrix,(U$4+1),FALSE)*$E3160</f>
        <v>0</v>
      </c>
      <c r="V3156" s="25">
        <f>VLOOKUP(CONCATENATE($F3156," ",$G3156),AllocFactorMatrix,(V$4+1),FALSE)*$E3160</f>
        <v>0</v>
      </c>
      <c r="W3156" s="25">
        <f t="shared" si="1423"/>
        <v>0</v>
      </c>
      <c r="X3156" s="25">
        <f>VLOOKUP(CONCATENATE($F3156," ",$G3156),AllocFactorMatrix,(X$4+1),FALSE)*$E3160</f>
        <v>0</v>
      </c>
      <c r="Y3156" s="25">
        <f>VLOOKUP(CONCATENATE($F3156," ",$G3156),AllocFactorMatrix,(Y$4+1),FALSE)*$E3160</f>
        <v>0</v>
      </c>
      <c r="Z3156" s="25">
        <f t="shared" si="1412"/>
        <v>0</v>
      </c>
      <c r="AA3156" s="25">
        <f>VLOOKUP(CONCATENATE($F3156," ",$G3156),AllocFactorMatrix,(AA$4+1),FALSE)*$E3160</f>
        <v>0</v>
      </c>
      <c r="AB3156" s="25">
        <f>VLOOKUP(CONCATENATE($F3156," ",$G3156),AllocFactorMatrix,(AB$4+1),FALSE)*$E3160</f>
        <v>0</v>
      </c>
      <c r="AC3156" s="25">
        <f>VLOOKUP(CONCATENATE($F3156," ",$G3156),AllocFactorMatrix,(AC$4+1),FALSE)*$E3160</f>
        <v>0</v>
      </c>
    </row>
    <row r="3157" spans="4:29" hidden="1" outlineLevel="1">
      <c r="F3157" s="61" t="str">
        <f>F3160</f>
        <v>PROD_ENERGY</v>
      </c>
      <c r="G3157" s="20" t="str">
        <f>$G$12</f>
        <v>DISTSEC</v>
      </c>
      <c r="H3157" s="24">
        <f t="shared" si="1419"/>
        <v>0</v>
      </c>
      <c r="I3157" s="25">
        <f>VLOOKUP(CONCATENATE($F3157," ",$G3157),AllocFactorMatrix,(I$4+1),FALSE)*$E3160</f>
        <v>0</v>
      </c>
      <c r="J3157" s="25">
        <f>VLOOKUP(CONCATENATE($F3157," ",$G3157),AllocFactorMatrix,(J$4+1),FALSE)*$E3160</f>
        <v>0</v>
      </c>
      <c r="K3157" s="25">
        <f>VLOOKUP(CONCATENATE($F3157," ",$G3157),AllocFactorMatrix,(K$4+1),FALSE)*$E3160</f>
        <v>0</v>
      </c>
      <c r="L3157" s="25">
        <f>VLOOKUP(CONCATENATE($F3157," ",$G3157),AllocFactorMatrix,(L$4+1),FALSE)*$E3160</f>
        <v>0</v>
      </c>
      <c r="M3157" s="25">
        <f t="shared" si="1411"/>
        <v>0</v>
      </c>
      <c r="N3157" s="25">
        <f>VLOOKUP(CONCATENATE($F3157," ",$G3157),AllocFactorMatrix,(N$4+1),FALSE)*$E3160</f>
        <v>0</v>
      </c>
      <c r="O3157" s="25">
        <f>VLOOKUP(CONCATENATE($F3157," ",$G3157),AllocFactorMatrix,(O$4+1),FALSE)*$E3160</f>
        <v>0</v>
      </c>
      <c r="P3157" s="25">
        <f>VLOOKUP(CONCATENATE($F3157," ",$G3157),AllocFactorMatrix,(P$4+1),FALSE)*$E3160</f>
        <v>0</v>
      </c>
      <c r="Q3157" s="25">
        <f>VLOOKUP(CONCATENATE($F3157," ",$G3157),AllocFactorMatrix,(Q$4+1),FALSE)*$E3160</f>
        <v>0</v>
      </c>
      <c r="R3157" s="25">
        <f t="shared" si="1422"/>
        <v>0</v>
      </c>
      <c r="S3157" s="25">
        <f>VLOOKUP(CONCATENATE($F3157," ",$G3157),AllocFactorMatrix,(S$4+1),FALSE)*$E3160</f>
        <v>0</v>
      </c>
      <c r="T3157" s="25">
        <f>VLOOKUP(CONCATENATE($F3157," ",$G3157),AllocFactorMatrix,(T$4+1),FALSE)*$E3160</f>
        <v>0</v>
      </c>
      <c r="U3157" s="25">
        <f>VLOOKUP(CONCATENATE($F3157," ",$G3157),AllocFactorMatrix,(U$4+1),FALSE)*$E3160</f>
        <v>0</v>
      </c>
      <c r="V3157" s="25">
        <f>VLOOKUP(CONCATENATE($F3157," ",$G3157),AllocFactorMatrix,(V$4+1),FALSE)*$E3160</f>
        <v>0</v>
      </c>
      <c r="W3157" s="25">
        <f t="shared" si="1423"/>
        <v>0</v>
      </c>
      <c r="X3157" s="25">
        <f>VLOOKUP(CONCATENATE($F3157," ",$G3157),AllocFactorMatrix,(X$4+1),FALSE)*$E3160</f>
        <v>0</v>
      </c>
      <c r="Y3157" s="25">
        <f>VLOOKUP(CONCATENATE($F3157," ",$G3157),AllocFactorMatrix,(Y$4+1),FALSE)*$E3160</f>
        <v>0</v>
      </c>
      <c r="Z3157" s="25">
        <f t="shared" si="1412"/>
        <v>0</v>
      </c>
      <c r="AA3157" s="25">
        <f>VLOOKUP(CONCATENATE($F3157," ",$G3157),AllocFactorMatrix,(AA$4+1),FALSE)*$E3160</f>
        <v>0</v>
      </c>
      <c r="AB3157" s="25">
        <f>VLOOKUP(CONCATENATE($F3157," ",$G3157),AllocFactorMatrix,(AB$4+1),FALSE)*$E3160</f>
        <v>0</v>
      </c>
      <c r="AC3157" s="25">
        <f>VLOOKUP(CONCATENATE($F3157," ",$G3157),AllocFactorMatrix,(AC$4+1),FALSE)*$E3160</f>
        <v>0</v>
      </c>
    </row>
    <row r="3158" spans="4:29" hidden="1" outlineLevel="1">
      <c r="F3158" s="61" t="str">
        <f>F3160</f>
        <v>PROD_ENERGY</v>
      </c>
      <c r="G3158" s="20" t="str">
        <f>$G$13</f>
        <v>ENERGY</v>
      </c>
      <c r="H3158" s="24">
        <f t="shared" si="1419"/>
        <v>0</v>
      </c>
      <c r="I3158" s="25">
        <f>VLOOKUP(CONCATENATE($F3158," ",$G3158),AllocFactorMatrix,(I$4+1),FALSE)*$E3160</f>
        <v>0</v>
      </c>
      <c r="J3158" s="25">
        <f>VLOOKUP(CONCATENATE($F3158," ",$G3158),AllocFactorMatrix,(J$4+1),FALSE)*$E3160</f>
        <v>0</v>
      </c>
      <c r="K3158" s="25">
        <f>VLOOKUP(CONCATENATE($F3158," ",$G3158),AllocFactorMatrix,(K$4+1),FALSE)*$E3160</f>
        <v>0</v>
      </c>
      <c r="L3158" s="25">
        <f>VLOOKUP(CONCATENATE($F3158," ",$G3158),AllocFactorMatrix,(L$4+1),FALSE)*$E3160</f>
        <v>0</v>
      </c>
      <c r="M3158" s="25">
        <f t="shared" si="1411"/>
        <v>0</v>
      </c>
      <c r="N3158" s="25">
        <f>VLOOKUP(CONCATENATE($F3158," ",$G3158),AllocFactorMatrix,(N$4+1),FALSE)*$E3160</f>
        <v>0</v>
      </c>
      <c r="O3158" s="25">
        <f>VLOOKUP(CONCATENATE($F3158," ",$G3158),AllocFactorMatrix,(O$4+1),FALSE)*$E3160</f>
        <v>0</v>
      </c>
      <c r="P3158" s="25">
        <f>VLOOKUP(CONCATENATE($F3158," ",$G3158),AllocFactorMatrix,(P$4+1),FALSE)*$E3160</f>
        <v>0</v>
      </c>
      <c r="Q3158" s="25">
        <f>VLOOKUP(CONCATENATE($F3158," ",$G3158),AllocFactorMatrix,(Q$4+1),FALSE)*$E3160</f>
        <v>0</v>
      </c>
      <c r="R3158" s="25">
        <f t="shared" si="1422"/>
        <v>0</v>
      </c>
      <c r="S3158" s="25">
        <f>VLOOKUP(CONCATENATE($F3158," ",$G3158),AllocFactorMatrix,(S$4+1),FALSE)*$E3160</f>
        <v>0</v>
      </c>
      <c r="T3158" s="25">
        <f>VLOOKUP(CONCATENATE($F3158," ",$G3158),AllocFactorMatrix,(T$4+1),FALSE)*$E3160</f>
        <v>0</v>
      </c>
      <c r="U3158" s="25">
        <f>VLOOKUP(CONCATENATE($F3158," ",$G3158),AllocFactorMatrix,(U$4+1),FALSE)*$E3160</f>
        <v>0</v>
      </c>
      <c r="V3158" s="25">
        <f>VLOOKUP(CONCATENATE($F3158," ",$G3158),AllocFactorMatrix,(V$4+1),FALSE)*$E3160</f>
        <v>0</v>
      </c>
      <c r="W3158" s="25">
        <f t="shared" si="1423"/>
        <v>0</v>
      </c>
      <c r="X3158" s="25">
        <f>VLOOKUP(CONCATENATE($F3158," ",$G3158),AllocFactorMatrix,(X$4+1),FALSE)*$E3160</f>
        <v>0</v>
      </c>
      <c r="Y3158" s="25">
        <f>VLOOKUP(CONCATENATE($F3158," ",$G3158),AllocFactorMatrix,(Y$4+1),FALSE)*$E3160</f>
        <v>0</v>
      </c>
      <c r="Z3158" s="25">
        <f t="shared" si="1412"/>
        <v>0</v>
      </c>
      <c r="AA3158" s="25">
        <f>VLOOKUP(CONCATENATE($F3158," ",$G3158),AllocFactorMatrix,(AA$4+1),FALSE)*$E3160</f>
        <v>0</v>
      </c>
      <c r="AB3158" s="25">
        <f>VLOOKUP(CONCATENATE($F3158," ",$G3158),AllocFactorMatrix,(AB$4+1),FALSE)*$E3160</f>
        <v>0</v>
      </c>
      <c r="AC3158" s="25">
        <f>VLOOKUP(CONCATENATE($F3158," ",$G3158),AllocFactorMatrix,(AC$4+1),FALSE)*$E3160</f>
        <v>0</v>
      </c>
    </row>
    <row r="3159" spans="4:29" hidden="1" outlineLevel="1">
      <c r="F3159" s="61" t="str">
        <f>F3160</f>
        <v>PROD_ENERGY</v>
      </c>
      <c r="G3159" s="20" t="str">
        <f>$G$14</f>
        <v>CUSTOMER</v>
      </c>
      <c r="H3159" s="24">
        <f t="shared" si="1419"/>
        <v>0</v>
      </c>
      <c r="I3159" s="25">
        <f>VLOOKUP(CONCATENATE($F3159," ",$G3159),AllocFactorMatrix,(I$4+1),FALSE)*$E3160</f>
        <v>0</v>
      </c>
      <c r="J3159" s="25">
        <f>VLOOKUP(CONCATENATE($F3159," ",$G3159),AllocFactorMatrix,(J$4+1),FALSE)*$E3160</f>
        <v>0</v>
      </c>
      <c r="K3159" s="25">
        <f>VLOOKUP(CONCATENATE($F3159," ",$G3159),AllocFactorMatrix,(K$4+1),FALSE)*$E3160</f>
        <v>0</v>
      </c>
      <c r="L3159" s="25">
        <f>VLOOKUP(CONCATENATE($F3159," ",$G3159),AllocFactorMatrix,(L$4+1),FALSE)*$E3160</f>
        <v>0</v>
      </c>
      <c r="M3159" s="25">
        <f t="shared" si="1411"/>
        <v>0</v>
      </c>
      <c r="N3159" s="25">
        <f>VLOOKUP(CONCATENATE($F3159," ",$G3159),AllocFactorMatrix,(N$4+1),FALSE)*$E3160</f>
        <v>0</v>
      </c>
      <c r="O3159" s="25">
        <f>VLOOKUP(CONCATENATE($F3159," ",$G3159),AllocFactorMatrix,(O$4+1),FALSE)*$E3160</f>
        <v>0</v>
      </c>
      <c r="P3159" s="25">
        <f>VLOOKUP(CONCATENATE($F3159," ",$G3159),AllocFactorMatrix,(P$4+1),FALSE)*$E3160</f>
        <v>0</v>
      </c>
      <c r="Q3159" s="25">
        <f>VLOOKUP(CONCATENATE($F3159," ",$G3159),AllocFactorMatrix,(Q$4+1),FALSE)*$E3160</f>
        <v>0</v>
      </c>
      <c r="R3159" s="25">
        <f t="shared" si="1422"/>
        <v>0</v>
      </c>
      <c r="S3159" s="25">
        <f>VLOOKUP(CONCATENATE($F3159," ",$G3159),AllocFactorMatrix,(S$4+1),FALSE)*$E3160</f>
        <v>0</v>
      </c>
      <c r="T3159" s="25">
        <f>VLOOKUP(CONCATENATE($F3159," ",$G3159),AllocFactorMatrix,(T$4+1),FALSE)*$E3160</f>
        <v>0</v>
      </c>
      <c r="U3159" s="25">
        <f>VLOOKUP(CONCATENATE($F3159," ",$G3159),AllocFactorMatrix,(U$4+1),FALSE)*$E3160</f>
        <v>0</v>
      </c>
      <c r="V3159" s="25">
        <f>VLOOKUP(CONCATENATE($F3159," ",$G3159),AllocFactorMatrix,(V$4+1),FALSE)*$E3160</f>
        <v>0</v>
      </c>
      <c r="W3159" s="25">
        <f t="shared" si="1423"/>
        <v>0</v>
      </c>
      <c r="X3159" s="25">
        <f>VLOOKUP(CONCATENATE($F3159," ",$G3159),AllocFactorMatrix,(X$4+1),FALSE)*$E3160</f>
        <v>0</v>
      </c>
      <c r="Y3159" s="25">
        <f>VLOOKUP(CONCATENATE($F3159," ",$G3159),AllocFactorMatrix,(Y$4+1),FALSE)*$E3160</f>
        <v>0</v>
      </c>
      <c r="Z3159" s="25">
        <f t="shared" si="1412"/>
        <v>0</v>
      </c>
      <c r="AA3159" s="25">
        <f>VLOOKUP(CONCATENATE($F3159," ",$G3159),AllocFactorMatrix,(AA$4+1),FALSE)*$E3160</f>
        <v>0</v>
      </c>
      <c r="AB3159" s="25">
        <f>VLOOKUP(CONCATENATE($F3159," ",$G3159),AllocFactorMatrix,(AB$4+1),FALSE)*$E3160</f>
        <v>0</v>
      </c>
      <c r="AC3159" s="25">
        <f>VLOOKUP(CONCATENATE($F3159," ",$G3159),AllocFactorMatrix,(AC$4+1),FALSE)*$E3160</f>
        <v>0</v>
      </c>
    </row>
    <row r="3160" spans="4:29" collapsed="1">
      <c r="D3160" s="58" t="s">
        <v>446</v>
      </c>
      <c r="E3160" s="22"/>
      <c r="F3160" s="61" t="s">
        <v>31</v>
      </c>
      <c r="G3160" s="20" t="str">
        <f>$G$15</f>
        <v>TOTAL</v>
      </c>
      <c r="H3160" s="24">
        <f t="shared" si="1419"/>
        <v>0</v>
      </c>
      <c r="I3160" s="25">
        <f>VLOOKUP(CONCATENATE($F3160," ",$G3160),AllocFactorMatrix,(I$4+1),FALSE)*$E3160</f>
        <v>0</v>
      </c>
      <c r="J3160" s="25">
        <f>VLOOKUP(CONCATENATE($F3160," ",$G3160),AllocFactorMatrix,(J$4+1),FALSE)*$E3160</f>
        <v>0</v>
      </c>
      <c r="K3160" s="25">
        <f>VLOOKUP(CONCATENATE($F3160," ",$G3160),AllocFactorMatrix,(K$4+1),FALSE)*$E3160</f>
        <v>0</v>
      </c>
      <c r="L3160" s="25">
        <f>VLOOKUP(CONCATENATE($F3160," ",$G3160),AllocFactorMatrix,(L$4+1),FALSE)*$E3160</f>
        <v>0</v>
      </c>
      <c r="M3160" s="25">
        <f t="shared" si="1411"/>
        <v>0</v>
      </c>
      <c r="N3160" s="25">
        <f>VLOOKUP(CONCATENATE($F3160," ",$G3160),AllocFactorMatrix,(N$4+1),FALSE)*$E3160</f>
        <v>0</v>
      </c>
      <c r="O3160" s="25">
        <f>VLOOKUP(CONCATENATE($F3160," ",$G3160),AllocFactorMatrix,(O$4+1),FALSE)*$E3160</f>
        <v>0</v>
      </c>
      <c r="P3160" s="25">
        <f>VLOOKUP(CONCATENATE($F3160," ",$G3160),AllocFactorMatrix,(P$4+1),FALSE)*$E3160</f>
        <v>0</v>
      </c>
      <c r="Q3160" s="25">
        <f>VLOOKUP(CONCATENATE($F3160," ",$G3160),AllocFactorMatrix,(Q$4+1),FALSE)*$E3160</f>
        <v>0</v>
      </c>
      <c r="R3160" s="25">
        <f t="shared" si="1422"/>
        <v>0</v>
      </c>
      <c r="S3160" s="25">
        <f>VLOOKUP(CONCATENATE($F3160," ",$G3160),AllocFactorMatrix,(S$4+1),FALSE)*$E3160</f>
        <v>0</v>
      </c>
      <c r="T3160" s="25">
        <f>VLOOKUP(CONCATENATE($F3160," ",$G3160),AllocFactorMatrix,(T$4+1),FALSE)*$E3160</f>
        <v>0</v>
      </c>
      <c r="U3160" s="25">
        <f>VLOOKUP(CONCATENATE($F3160," ",$G3160),AllocFactorMatrix,(U$4+1),FALSE)*$E3160</f>
        <v>0</v>
      </c>
      <c r="V3160" s="25">
        <f>VLOOKUP(CONCATENATE($F3160," ",$G3160),AllocFactorMatrix,(V$4+1),FALSE)*$E3160</f>
        <v>0</v>
      </c>
      <c r="W3160" s="25">
        <f t="shared" si="1423"/>
        <v>0</v>
      </c>
      <c r="X3160" s="25">
        <f>VLOOKUP(CONCATENATE($F3160," ",$G3160),AllocFactorMatrix,(X$4+1),FALSE)*$E3160</f>
        <v>0</v>
      </c>
      <c r="Y3160" s="25">
        <f>VLOOKUP(CONCATENATE($F3160," ",$G3160),AllocFactorMatrix,(Y$4+1),FALSE)*$E3160</f>
        <v>0</v>
      </c>
      <c r="Z3160" s="25">
        <f t="shared" si="1412"/>
        <v>0</v>
      </c>
      <c r="AA3160" s="25">
        <f>VLOOKUP(CONCATENATE($F3160," ",$G3160),AllocFactorMatrix,(AA$4+1),FALSE)*$E3160</f>
        <v>0</v>
      </c>
      <c r="AB3160" s="25">
        <f>VLOOKUP(CONCATENATE($F3160," ",$G3160),AllocFactorMatrix,(AB$4+1),FALSE)*$E3160</f>
        <v>0</v>
      </c>
      <c r="AC3160" s="25">
        <f>VLOOKUP(CONCATENATE($F3160," ",$G3160),AllocFactorMatrix,(AC$4+1),FALSE)*$E3160</f>
        <v>0</v>
      </c>
    </row>
    <row r="3161" spans="4:29" hidden="1" outlineLevel="1">
      <c r="F3161" s="61" t="str">
        <f>F3168</f>
        <v>PROD_ENERGY</v>
      </c>
      <c r="G3161" s="20" t="str">
        <f>$G$8</f>
        <v>PRODUCTION</v>
      </c>
      <c r="H3161" s="24">
        <f t="shared" si="1419"/>
        <v>0</v>
      </c>
      <c r="I3161" s="25">
        <f>VLOOKUP(CONCATENATE($F3161," ",$G3161),AllocFactorMatrix,(I$4+1),FALSE)*$E3168</f>
        <v>0</v>
      </c>
      <c r="J3161" s="25">
        <f>VLOOKUP(CONCATENATE($F3161," ",$G3161),AllocFactorMatrix,(J$4+1),FALSE)*$E3168</f>
        <v>0</v>
      </c>
      <c r="K3161" s="25">
        <f>VLOOKUP(CONCATENATE($F3161," ",$G3161),AllocFactorMatrix,(K$4+1),FALSE)*$E3168</f>
        <v>0</v>
      </c>
      <c r="L3161" s="25">
        <f>VLOOKUP(CONCATENATE($F3161," ",$G3161),AllocFactorMatrix,(L$4+1),FALSE)*$E3168</f>
        <v>0</v>
      </c>
      <c r="M3161" s="25">
        <f t="shared" ref="M3161:M3168" si="1424">SUBTOTAL(9,J3161:L3161)</f>
        <v>0</v>
      </c>
      <c r="N3161" s="25">
        <f>VLOOKUP(CONCATENATE($F3161," ",$G3161),AllocFactorMatrix,(N$4+1),FALSE)*$E3168</f>
        <v>0</v>
      </c>
      <c r="O3161" s="25">
        <f>VLOOKUP(CONCATENATE($F3161," ",$G3161),AllocFactorMatrix,(O$4+1),FALSE)*$E3168</f>
        <v>0</v>
      </c>
      <c r="P3161" s="25">
        <f>VLOOKUP(CONCATENATE($F3161," ",$G3161),AllocFactorMatrix,(P$4+1),FALSE)*$E3168</f>
        <v>0</v>
      </c>
      <c r="Q3161" s="25">
        <f>VLOOKUP(CONCATENATE($F3161," ",$G3161),AllocFactorMatrix,(Q$4+1),FALSE)*$E3168</f>
        <v>0</v>
      </c>
      <c r="R3161" s="25">
        <f>SUBTOTAL(9,N3161:Q3161)</f>
        <v>0</v>
      </c>
      <c r="S3161" s="25">
        <f>VLOOKUP(CONCATENATE($F3161," ",$G3161),AllocFactorMatrix,(S$4+1),FALSE)*$E3168</f>
        <v>0</v>
      </c>
      <c r="T3161" s="25">
        <f>VLOOKUP(CONCATENATE($F3161," ",$G3161),AllocFactorMatrix,(T$4+1),FALSE)*$E3168</f>
        <v>0</v>
      </c>
      <c r="U3161" s="25">
        <f>VLOOKUP(CONCATENATE($F3161," ",$G3161),AllocFactorMatrix,(U$4+1),FALSE)*$E3168</f>
        <v>0</v>
      </c>
      <c r="V3161" s="25">
        <f>VLOOKUP(CONCATENATE($F3161," ",$G3161),AllocFactorMatrix,(V$4+1),FALSE)*$E3168</f>
        <v>0</v>
      </c>
      <c r="W3161" s="25">
        <f>SUBTOTAL(9,S3161:V3161)</f>
        <v>0</v>
      </c>
      <c r="X3161" s="25">
        <f>VLOOKUP(CONCATENATE($F3161," ",$G3161),AllocFactorMatrix,(X$4+1),FALSE)*$E3168</f>
        <v>0</v>
      </c>
      <c r="Y3161" s="25">
        <f>VLOOKUP(CONCATENATE($F3161," ",$G3161),AllocFactorMatrix,(Y$4+1),FALSE)*$E3168</f>
        <v>0</v>
      </c>
      <c r="Z3161" s="25">
        <f t="shared" ref="Z3161:Z3168" si="1425">SUBTOTAL(9,X3161:Y3161)</f>
        <v>0</v>
      </c>
      <c r="AA3161" s="25">
        <f>VLOOKUP(CONCATENATE($F3161," ",$G3161),AllocFactorMatrix,(AA$4+1),FALSE)*$E3168</f>
        <v>0</v>
      </c>
      <c r="AB3161" s="25">
        <f>VLOOKUP(CONCATENATE($F3161," ",$G3161),AllocFactorMatrix,(AB$4+1),FALSE)*$E3168</f>
        <v>0</v>
      </c>
      <c r="AC3161" s="25">
        <f>VLOOKUP(CONCATENATE($F3161," ",$G3161),AllocFactorMatrix,(AC$4+1),FALSE)*$E3168</f>
        <v>0</v>
      </c>
    </row>
    <row r="3162" spans="4:29" hidden="1" outlineLevel="1">
      <c r="F3162" s="61" t="str">
        <f>F3168</f>
        <v>PROD_ENERGY</v>
      </c>
      <c r="G3162" s="20" t="str">
        <f>$G$9</f>
        <v>BULKTRAN</v>
      </c>
      <c r="H3162" s="24">
        <f t="shared" si="1419"/>
        <v>0</v>
      </c>
      <c r="I3162" s="25">
        <f>VLOOKUP(CONCATENATE($F3162," ",$G3162),AllocFactorMatrix,(I$4+1),FALSE)*$E3168</f>
        <v>0</v>
      </c>
      <c r="J3162" s="25">
        <f>VLOOKUP(CONCATENATE($F3162," ",$G3162),AllocFactorMatrix,(J$4+1),FALSE)*$E3168</f>
        <v>0</v>
      </c>
      <c r="K3162" s="25">
        <f>VLOOKUP(CONCATENATE($F3162," ",$G3162),AllocFactorMatrix,(K$4+1),FALSE)*$E3168</f>
        <v>0</v>
      </c>
      <c r="L3162" s="25">
        <f>VLOOKUP(CONCATENATE($F3162," ",$G3162),AllocFactorMatrix,(L$4+1),FALSE)*$E3168</f>
        <v>0</v>
      </c>
      <c r="M3162" s="25">
        <f t="shared" si="1424"/>
        <v>0</v>
      </c>
      <c r="N3162" s="25">
        <f>VLOOKUP(CONCATENATE($F3162," ",$G3162),AllocFactorMatrix,(N$4+1),FALSE)*$E3168</f>
        <v>0</v>
      </c>
      <c r="O3162" s="25">
        <f>VLOOKUP(CONCATENATE($F3162," ",$G3162),AllocFactorMatrix,(O$4+1),FALSE)*$E3168</f>
        <v>0</v>
      </c>
      <c r="P3162" s="25">
        <f>VLOOKUP(CONCATENATE($F3162," ",$G3162),AllocFactorMatrix,(P$4+1),FALSE)*$E3168</f>
        <v>0</v>
      </c>
      <c r="Q3162" s="25">
        <f>VLOOKUP(CONCATENATE($F3162," ",$G3162),AllocFactorMatrix,(Q$4+1),FALSE)*$E3168</f>
        <v>0</v>
      </c>
      <c r="R3162" s="25">
        <f t="shared" ref="R3162:R3168" si="1426">SUBTOTAL(9,N3162:Q3162)</f>
        <v>0</v>
      </c>
      <c r="S3162" s="25">
        <f>VLOOKUP(CONCATENATE($F3162," ",$G3162),AllocFactorMatrix,(S$4+1),FALSE)*$E3168</f>
        <v>0</v>
      </c>
      <c r="T3162" s="25">
        <f>VLOOKUP(CONCATENATE($F3162," ",$G3162),AllocFactorMatrix,(T$4+1),FALSE)*$E3168</f>
        <v>0</v>
      </c>
      <c r="U3162" s="25">
        <f>VLOOKUP(CONCATENATE($F3162," ",$G3162),AllocFactorMatrix,(U$4+1),FALSE)*$E3168</f>
        <v>0</v>
      </c>
      <c r="V3162" s="25">
        <f>VLOOKUP(CONCATENATE($F3162," ",$G3162),AllocFactorMatrix,(V$4+1),FALSE)*$E3168</f>
        <v>0</v>
      </c>
      <c r="W3162" s="25">
        <f t="shared" ref="W3162:W3168" si="1427">SUBTOTAL(9,S3162:V3162)</f>
        <v>0</v>
      </c>
      <c r="X3162" s="25">
        <f>VLOOKUP(CONCATENATE($F3162," ",$G3162),AllocFactorMatrix,(X$4+1),FALSE)*$E3168</f>
        <v>0</v>
      </c>
      <c r="Y3162" s="25">
        <f>VLOOKUP(CONCATENATE($F3162," ",$G3162),AllocFactorMatrix,(Y$4+1),FALSE)*$E3168</f>
        <v>0</v>
      </c>
      <c r="Z3162" s="25">
        <f t="shared" si="1425"/>
        <v>0</v>
      </c>
      <c r="AA3162" s="25">
        <f>VLOOKUP(CONCATENATE($F3162," ",$G3162),AllocFactorMatrix,(AA$4+1),FALSE)*$E3168</f>
        <v>0</v>
      </c>
      <c r="AB3162" s="25">
        <f>VLOOKUP(CONCATENATE($F3162," ",$G3162),AllocFactorMatrix,(AB$4+1),FALSE)*$E3168</f>
        <v>0</v>
      </c>
      <c r="AC3162" s="25">
        <f>VLOOKUP(CONCATENATE($F3162," ",$G3162),AllocFactorMatrix,(AC$4+1),FALSE)*$E3168</f>
        <v>0</v>
      </c>
    </row>
    <row r="3163" spans="4:29" hidden="1" outlineLevel="1">
      <c r="F3163" s="61" t="str">
        <f>F3168</f>
        <v>PROD_ENERGY</v>
      </c>
      <c r="G3163" s="20" t="str">
        <f>$G$10</f>
        <v>SUBTRAN</v>
      </c>
      <c r="H3163" s="24">
        <f t="shared" si="1419"/>
        <v>0</v>
      </c>
      <c r="I3163" s="25">
        <f>VLOOKUP(CONCATENATE($F3163," ",$G3163),AllocFactorMatrix,(I$4+1),FALSE)*$E3168</f>
        <v>0</v>
      </c>
      <c r="J3163" s="25">
        <f>VLOOKUP(CONCATENATE($F3163," ",$G3163),AllocFactorMatrix,(J$4+1),FALSE)*$E3168</f>
        <v>0</v>
      </c>
      <c r="K3163" s="25">
        <f>VLOOKUP(CONCATENATE($F3163," ",$G3163),AllocFactorMatrix,(K$4+1),FALSE)*$E3168</f>
        <v>0</v>
      </c>
      <c r="L3163" s="25">
        <f>VLOOKUP(CONCATENATE($F3163," ",$G3163),AllocFactorMatrix,(L$4+1),FALSE)*$E3168</f>
        <v>0</v>
      </c>
      <c r="M3163" s="25">
        <f t="shared" si="1424"/>
        <v>0</v>
      </c>
      <c r="N3163" s="25">
        <f>VLOOKUP(CONCATENATE($F3163," ",$G3163),AllocFactorMatrix,(N$4+1),FALSE)*$E3168</f>
        <v>0</v>
      </c>
      <c r="O3163" s="25">
        <f>VLOOKUP(CONCATENATE($F3163," ",$G3163),AllocFactorMatrix,(O$4+1),FALSE)*$E3168</f>
        <v>0</v>
      </c>
      <c r="P3163" s="25">
        <f>VLOOKUP(CONCATENATE($F3163," ",$G3163),AllocFactorMatrix,(P$4+1),FALSE)*$E3168</f>
        <v>0</v>
      </c>
      <c r="Q3163" s="25">
        <f>VLOOKUP(CONCATENATE($F3163," ",$G3163),AllocFactorMatrix,(Q$4+1),FALSE)*$E3168</f>
        <v>0</v>
      </c>
      <c r="R3163" s="25">
        <f t="shared" si="1426"/>
        <v>0</v>
      </c>
      <c r="S3163" s="25">
        <f>VLOOKUP(CONCATENATE($F3163," ",$G3163),AllocFactorMatrix,(S$4+1),FALSE)*$E3168</f>
        <v>0</v>
      </c>
      <c r="T3163" s="25">
        <f>VLOOKUP(CONCATENATE($F3163," ",$G3163),AllocFactorMatrix,(T$4+1),FALSE)*$E3168</f>
        <v>0</v>
      </c>
      <c r="U3163" s="25">
        <f>VLOOKUP(CONCATENATE($F3163," ",$G3163),AllocFactorMatrix,(U$4+1),FALSE)*$E3168</f>
        <v>0</v>
      </c>
      <c r="V3163" s="25">
        <f>VLOOKUP(CONCATENATE($F3163," ",$G3163),AllocFactorMatrix,(V$4+1),FALSE)*$E3168</f>
        <v>0</v>
      </c>
      <c r="W3163" s="25">
        <f t="shared" si="1427"/>
        <v>0</v>
      </c>
      <c r="X3163" s="25">
        <f>VLOOKUP(CONCATENATE($F3163," ",$G3163),AllocFactorMatrix,(X$4+1),FALSE)*$E3168</f>
        <v>0</v>
      </c>
      <c r="Y3163" s="25">
        <f>VLOOKUP(CONCATENATE($F3163," ",$G3163),AllocFactorMatrix,(Y$4+1),FALSE)*$E3168</f>
        <v>0</v>
      </c>
      <c r="Z3163" s="25">
        <f t="shared" si="1425"/>
        <v>0</v>
      </c>
      <c r="AA3163" s="25">
        <f>VLOOKUP(CONCATENATE($F3163," ",$G3163),AllocFactorMatrix,(AA$4+1),FALSE)*$E3168</f>
        <v>0</v>
      </c>
      <c r="AB3163" s="25">
        <f>VLOOKUP(CONCATENATE($F3163," ",$G3163),AllocFactorMatrix,(AB$4+1),FALSE)*$E3168</f>
        <v>0</v>
      </c>
      <c r="AC3163" s="25">
        <f>VLOOKUP(CONCATENATE($F3163," ",$G3163),AllocFactorMatrix,(AC$4+1),FALSE)*$E3168</f>
        <v>0</v>
      </c>
    </row>
    <row r="3164" spans="4:29" hidden="1" outlineLevel="1">
      <c r="F3164" s="61" t="str">
        <f>F3168</f>
        <v>PROD_ENERGY</v>
      </c>
      <c r="G3164" s="20" t="str">
        <f>$G$11</f>
        <v>DISTPRI</v>
      </c>
      <c r="H3164" s="24">
        <f t="shared" si="1419"/>
        <v>0</v>
      </c>
      <c r="I3164" s="25">
        <f>VLOOKUP(CONCATENATE($F3164," ",$G3164),AllocFactorMatrix,(I$4+1),FALSE)*$E3168</f>
        <v>0</v>
      </c>
      <c r="J3164" s="25">
        <f>VLOOKUP(CONCATENATE($F3164," ",$G3164),AllocFactorMatrix,(J$4+1),FALSE)*$E3168</f>
        <v>0</v>
      </c>
      <c r="K3164" s="25">
        <f>VLOOKUP(CONCATENATE($F3164," ",$G3164),AllocFactorMatrix,(K$4+1),FALSE)*$E3168</f>
        <v>0</v>
      </c>
      <c r="L3164" s="25">
        <f>VLOOKUP(CONCATENATE($F3164," ",$G3164),AllocFactorMatrix,(L$4+1),FALSE)*$E3168</f>
        <v>0</v>
      </c>
      <c r="M3164" s="25">
        <f t="shared" si="1424"/>
        <v>0</v>
      </c>
      <c r="N3164" s="25">
        <f>VLOOKUP(CONCATENATE($F3164," ",$G3164),AllocFactorMatrix,(N$4+1),FALSE)*$E3168</f>
        <v>0</v>
      </c>
      <c r="O3164" s="25">
        <f>VLOOKUP(CONCATENATE($F3164," ",$G3164),AllocFactorMatrix,(O$4+1),FALSE)*$E3168</f>
        <v>0</v>
      </c>
      <c r="P3164" s="25">
        <f>VLOOKUP(CONCATENATE($F3164," ",$G3164),AllocFactorMatrix,(P$4+1),FALSE)*$E3168</f>
        <v>0</v>
      </c>
      <c r="Q3164" s="25">
        <f>VLOOKUP(CONCATENATE($F3164," ",$G3164),AllocFactorMatrix,(Q$4+1),FALSE)*$E3168</f>
        <v>0</v>
      </c>
      <c r="R3164" s="25">
        <f t="shared" si="1426"/>
        <v>0</v>
      </c>
      <c r="S3164" s="25">
        <f>VLOOKUP(CONCATENATE($F3164," ",$G3164),AllocFactorMatrix,(S$4+1),FALSE)*$E3168</f>
        <v>0</v>
      </c>
      <c r="T3164" s="25">
        <f>VLOOKUP(CONCATENATE($F3164," ",$G3164),AllocFactorMatrix,(T$4+1),FALSE)*$E3168</f>
        <v>0</v>
      </c>
      <c r="U3164" s="25">
        <f>VLOOKUP(CONCATENATE($F3164," ",$G3164),AllocFactorMatrix,(U$4+1),FALSE)*$E3168</f>
        <v>0</v>
      </c>
      <c r="V3164" s="25">
        <f>VLOOKUP(CONCATENATE($F3164," ",$G3164),AllocFactorMatrix,(V$4+1),FALSE)*$E3168</f>
        <v>0</v>
      </c>
      <c r="W3164" s="25">
        <f t="shared" si="1427"/>
        <v>0</v>
      </c>
      <c r="X3164" s="25">
        <f>VLOOKUP(CONCATENATE($F3164," ",$G3164),AllocFactorMatrix,(X$4+1),FALSE)*$E3168</f>
        <v>0</v>
      </c>
      <c r="Y3164" s="25">
        <f>VLOOKUP(CONCATENATE($F3164," ",$G3164),AllocFactorMatrix,(Y$4+1),FALSE)*$E3168</f>
        <v>0</v>
      </c>
      <c r="Z3164" s="25">
        <f t="shared" si="1425"/>
        <v>0</v>
      </c>
      <c r="AA3164" s="25">
        <f>VLOOKUP(CONCATENATE($F3164," ",$G3164),AllocFactorMatrix,(AA$4+1),FALSE)*$E3168</f>
        <v>0</v>
      </c>
      <c r="AB3164" s="25">
        <f>VLOOKUP(CONCATENATE($F3164," ",$G3164),AllocFactorMatrix,(AB$4+1),FALSE)*$E3168</f>
        <v>0</v>
      </c>
      <c r="AC3164" s="25">
        <f>VLOOKUP(CONCATENATE($F3164," ",$G3164),AllocFactorMatrix,(AC$4+1),FALSE)*$E3168</f>
        <v>0</v>
      </c>
    </row>
    <row r="3165" spans="4:29" hidden="1" outlineLevel="1">
      <c r="F3165" s="61" t="str">
        <f>F3168</f>
        <v>PROD_ENERGY</v>
      </c>
      <c r="G3165" s="20" t="str">
        <f>$G$12</f>
        <v>DISTSEC</v>
      </c>
      <c r="H3165" s="24">
        <f t="shared" si="1419"/>
        <v>0</v>
      </c>
      <c r="I3165" s="25">
        <f>VLOOKUP(CONCATENATE($F3165," ",$G3165),AllocFactorMatrix,(I$4+1),FALSE)*$E3168</f>
        <v>0</v>
      </c>
      <c r="J3165" s="25">
        <f>VLOOKUP(CONCATENATE($F3165," ",$G3165),AllocFactorMatrix,(J$4+1),FALSE)*$E3168</f>
        <v>0</v>
      </c>
      <c r="K3165" s="25">
        <f>VLOOKUP(CONCATENATE($F3165," ",$G3165),AllocFactorMatrix,(K$4+1),FALSE)*$E3168</f>
        <v>0</v>
      </c>
      <c r="L3165" s="25">
        <f>VLOOKUP(CONCATENATE($F3165," ",$G3165),AllocFactorMatrix,(L$4+1),FALSE)*$E3168</f>
        <v>0</v>
      </c>
      <c r="M3165" s="25">
        <f t="shared" si="1424"/>
        <v>0</v>
      </c>
      <c r="N3165" s="25">
        <f>VLOOKUP(CONCATENATE($F3165," ",$G3165),AllocFactorMatrix,(N$4+1),FALSE)*$E3168</f>
        <v>0</v>
      </c>
      <c r="O3165" s="25">
        <f>VLOOKUP(CONCATENATE($F3165," ",$G3165),AllocFactorMatrix,(O$4+1),FALSE)*$E3168</f>
        <v>0</v>
      </c>
      <c r="P3165" s="25">
        <f>VLOOKUP(CONCATENATE($F3165," ",$G3165),AllocFactorMatrix,(P$4+1),FALSE)*$E3168</f>
        <v>0</v>
      </c>
      <c r="Q3165" s="25">
        <f>VLOOKUP(CONCATENATE($F3165," ",$G3165),AllocFactorMatrix,(Q$4+1),FALSE)*$E3168</f>
        <v>0</v>
      </c>
      <c r="R3165" s="25">
        <f t="shared" si="1426"/>
        <v>0</v>
      </c>
      <c r="S3165" s="25">
        <f>VLOOKUP(CONCATENATE($F3165," ",$G3165),AllocFactorMatrix,(S$4+1),FALSE)*$E3168</f>
        <v>0</v>
      </c>
      <c r="T3165" s="25">
        <f>VLOOKUP(CONCATENATE($F3165," ",$G3165),AllocFactorMatrix,(T$4+1),FALSE)*$E3168</f>
        <v>0</v>
      </c>
      <c r="U3165" s="25">
        <f>VLOOKUP(CONCATENATE($F3165," ",$G3165),AllocFactorMatrix,(U$4+1),FALSE)*$E3168</f>
        <v>0</v>
      </c>
      <c r="V3165" s="25">
        <f>VLOOKUP(CONCATENATE($F3165," ",$G3165),AllocFactorMatrix,(V$4+1),FALSE)*$E3168</f>
        <v>0</v>
      </c>
      <c r="W3165" s="25">
        <f t="shared" si="1427"/>
        <v>0</v>
      </c>
      <c r="X3165" s="25">
        <f>VLOOKUP(CONCATENATE($F3165," ",$G3165),AllocFactorMatrix,(X$4+1),FALSE)*$E3168</f>
        <v>0</v>
      </c>
      <c r="Y3165" s="25">
        <f>VLOOKUP(CONCATENATE($F3165," ",$G3165),AllocFactorMatrix,(Y$4+1),FALSE)*$E3168</f>
        <v>0</v>
      </c>
      <c r="Z3165" s="25">
        <f t="shared" si="1425"/>
        <v>0</v>
      </c>
      <c r="AA3165" s="25">
        <f>VLOOKUP(CONCATENATE($F3165," ",$G3165),AllocFactorMatrix,(AA$4+1),FALSE)*$E3168</f>
        <v>0</v>
      </c>
      <c r="AB3165" s="25">
        <f>VLOOKUP(CONCATENATE($F3165," ",$G3165),AllocFactorMatrix,(AB$4+1),FALSE)*$E3168</f>
        <v>0</v>
      </c>
      <c r="AC3165" s="25">
        <f>VLOOKUP(CONCATENATE($F3165," ",$G3165),AllocFactorMatrix,(AC$4+1),FALSE)*$E3168</f>
        <v>0</v>
      </c>
    </row>
    <row r="3166" spans="4:29" hidden="1" outlineLevel="1">
      <c r="F3166" s="61" t="str">
        <f>F3168</f>
        <v>PROD_ENERGY</v>
      </c>
      <c r="G3166" s="20" t="str">
        <f>$G$13</f>
        <v>ENERGY</v>
      </c>
      <c r="H3166" s="24">
        <f t="shared" si="1419"/>
        <v>0</v>
      </c>
      <c r="I3166" s="25">
        <f>VLOOKUP(CONCATENATE($F3166," ",$G3166),AllocFactorMatrix,(I$4+1),FALSE)*$E3168</f>
        <v>0</v>
      </c>
      <c r="J3166" s="25">
        <f>VLOOKUP(CONCATENATE($F3166," ",$G3166),AllocFactorMatrix,(J$4+1),FALSE)*$E3168</f>
        <v>0</v>
      </c>
      <c r="K3166" s="25">
        <f>VLOOKUP(CONCATENATE($F3166," ",$G3166),AllocFactorMatrix,(K$4+1),FALSE)*$E3168</f>
        <v>0</v>
      </c>
      <c r="L3166" s="25">
        <f>VLOOKUP(CONCATENATE($F3166," ",$G3166),AllocFactorMatrix,(L$4+1),FALSE)*$E3168</f>
        <v>0</v>
      </c>
      <c r="M3166" s="25">
        <f t="shared" si="1424"/>
        <v>0</v>
      </c>
      <c r="N3166" s="25">
        <f>VLOOKUP(CONCATENATE($F3166," ",$G3166),AllocFactorMatrix,(N$4+1),FALSE)*$E3168</f>
        <v>0</v>
      </c>
      <c r="O3166" s="25">
        <f>VLOOKUP(CONCATENATE($F3166," ",$G3166),AllocFactorMatrix,(O$4+1),FALSE)*$E3168</f>
        <v>0</v>
      </c>
      <c r="P3166" s="25">
        <f>VLOOKUP(CONCATENATE($F3166," ",$G3166),AllocFactorMatrix,(P$4+1),FALSE)*$E3168</f>
        <v>0</v>
      </c>
      <c r="Q3166" s="25">
        <f>VLOOKUP(CONCATENATE($F3166," ",$G3166),AllocFactorMatrix,(Q$4+1),FALSE)*$E3168</f>
        <v>0</v>
      </c>
      <c r="R3166" s="25">
        <f t="shared" si="1426"/>
        <v>0</v>
      </c>
      <c r="S3166" s="25">
        <f>VLOOKUP(CONCATENATE($F3166," ",$G3166),AllocFactorMatrix,(S$4+1),FALSE)*$E3168</f>
        <v>0</v>
      </c>
      <c r="T3166" s="25">
        <f>VLOOKUP(CONCATENATE($F3166," ",$G3166),AllocFactorMatrix,(T$4+1),FALSE)*$E3168</f>
        <v>0</v>
      </c>
      <c r="U3166" s="25">
        <f>VLOOKUP(CONCATENATE($F3166," ",$G3166),AllocFactorMatrix,(U$4+1),FALSE)*$E3168</f>
        <v>0</v>
      </c>
      <c r="V3166" s="25">
        <f>VLOOKUP(CONCATENATE($F3166," ",$G3166),AllocFactorMatrix,(V$4+1),FALSE)*$E3168</f>
        <v>0</v>
      </c>
      <c r="W3166" s="25">
        <f t="shared" si="1427"/>
        <v>0</v>
      </c>
      <c r="X3166" s="25">
        <f>VLOOKUP(CONCATENATE($F3166," ",$G3166),AllocFactorMatrix,(X$4+1),FALSE)*$E3168</f>
        <v>0</v>
      </c>
      <c r="Y3166" s="25">
        <f>VLOOKUP(CONCATENATE($F3166," ",$G3166),AllocFactorMatrix,(Y$4+1),FALSE)*$E3168</f>
        <v>0</v>
      </c>
      <c r="Z3166" s="25">
        <f t="shared" si="1425"/>
        <v>0</v>
      </c>
      <c r="AA3166" s="25">
        <f>VLOOKUP(CONCATENATE($F3166," ",$G3166),AllocFactorMatrix,(AA$4+1),FALSE)*$E3168</f>
        <v>0</v>
      </c>
      <c r="AB3166" s="25">
        <f>VLOOKUP(CONCATENATE($F3166," ",$G3166),AllocFactorMatrix,(AB$4+1),FALSE)*$E3168</f>
        <v>0</v>
      </c>
      <c r="AC3166" s="25">
        <f>VLOOKUP(CONCATENATE($F3166," ",$G3166),AllocFactorMatrix,(AC$4+1),FALSE)*$E3168</f>
        <v>0</v>
      </c>
    </row>
    <row r="3167" spans="4:29" hidden="1" outlineLevel="1">
      <c r="F3167" s="61" t="str">
        <f>F3168</f>
        <v>PROD_ENERGY</v>
      </c>
      <c r="G3167" s="20" t="str">
        <f>$G$14</f>
        <v>CUSTOMER</v>
      </c>
      <c r="H3167" s="24">
        <f t="shared" si="1419"/>
        <v>0</v>
      </c>
      <c r="I3167" s="25">
        <f>VLOOKUP(CONCATENATE($F3167," ",$G3167),AllocFactorMatrix,(I$4+1),FALSE)*$E3168</f>
        <v>0</v>
      </c>
      <c r="J3167" s="25">
        <f>VLOOKUP(CONCATENATE($F3167," ",$G3167),AllocFactorMatrix,(J$4+1),FALSE)*$E3168</f>
        <v>0</v>
      </c>
      <c r="K3167" s="25">
        <f>VLOOKUP(CONCATENATE($F3167," ",$G3167),AllocFactorMatrix,(K$4+1),FALSE)*$E3168</f>
        <v>0</v>
      </c>
      <c r="L3167" s="25">
        <f>VLOOKUP(CONCATENATE($F3167," ",$G3167),AllocFactorMatrix,(L$4+1),FALSE)*$E3168</f>
        <v>0</v>
      </c>
      <c r="M3167" s="25">
        <f t="shared" si="1424"/>
        <v>0</v>
      </c>
      <c r="N3167" s="25">
        <f>VLOOKUP(CONCATENATE($F3167," ",$G3167),AllocFactorMatrix,(N$4+1),FALSE)*$E3168</f>
        <v>0</v>
      </c>
      <c r="O3167" s="25">
        <f>VLOOKUP(CONCATENATE($F3167," ",$G3167),AllocFactorMatrix,(O$4+1),FALSE)*$E3168</f>
        <v>0</v>
      </c>
      <c r="P3167" s="25">
        <f>VLOOKUP(CONCATENATE($F3167," ",$G3167),AllocFactorMatrix,(P$4+1),FALSE)*$E3168</f>
        <v>0</v>
      </c>
      <c r="Q3167" s="25">
        <f>VLOOKUP(CONCATENATE($F3167," ",$G3167),AllocFactorMatrix,(Q$4+1),FALSE)*$E3168</f>
        <v>0</v>
      </c>
      <c r="R3167" s="25">
        <f t="shared" si="1426"/>
        <v>0</v>
      </c>
      <c r="S3167" s="25">
        <f>VLOOKUP(CONCATENATE($F3167," ",$G3167),AllocFactorMatrix,(S$4+1),FALSE)*$E3168</f>
        <v>0</v>
      </c>
      <c r="T3167" s="25">
        <f>VLOOKUP(CONCATENATE($F3167," ",$G3167),AllocFactorMatrix,(T$4+1),FALSE)*$E3168</f>
        <v>0</v>
      </c>
      <c r="U3167" s="25">
        <f>VLOOKUP(CONCATENATE($F3167," ",$G3167),AllocFactorMatrix,(U$4+1),FALSE)*$E3168</f>
        <v>0</v>
      </c>
      <c r="V3167" s="25">
        <f>VLOOKUP(CONCATENATE($F3167," ",$G3167),AllocFactorMatrix,(V$4+1),FALSE)*$E3168</f>
        <v>0</v>
      </c>
      <c r="W3167" s="25">
        <f t="shared" si="1427"/>
        <v>0</v>
      </c>
      <c r="X3167" s="25">
        <f>VLOOKUP(CONCATENATE($F3167," ",$G3167),AllocFactorMatrix,(X$4+1),FALSE)*$E3168</f>
        <v>0</v>
      </c>
      <c r="Y3167" s="25">
        <f>VLOOKUP(CONCATENATE($F3167," ",$G3167),AllocFactorMatrix,(Y$4+1),FALSE)*$E3168</f>
        <v>0</v>
      </c>
      <c r="Z3167" s="25">
        <f t="shared" si="1425"/>
        <v>0</v>
      </c>
      <c r="AA3167" s="25">
        <f>VLOOKUP(CONCATENATE($F3167," ",$G3167),AllocFactorMatrix,(AA$4+1),FALSE)*$E3168</f>
        <v>0</v>
      </c>
      <c r="AB3167" s="25">
        <f>VLOOKUP(CONCATENATE($F3167," ",$G3167),AllocFactorMatrix,(AB$4+1),FALSE)*$E3168</f>
        <v>0</v>
      </c>
      <c r="AC3167" s="25">
        <f>VLOOKUP(CONCATENATE($F3167," ",$G3167),AllocFactorMatrix,(AC$4+1),FALSE)*$E3168</f>
        <v>0</v>
      </c>
    </row>
    <row r="3168" spans="4:29" collapsed="1">
      <c r="D3168" s="58" t="s">
        <v>447</v>
      </c>
      <c r="E3168" s="22"/>
      <c r="F3168" s="61" t="s">
        <v>31</v>
      </c>
      <c r="G3168" s="20" t="str">
        <f>$G$15</f>
        <v>TOTAL</v>
      </c>
      <c r="H3168" s="24">
        <f t="shared" si="1419"/>
        <v>0</v>
      </c>
      <c r="I3168" s="25">
        <f>VLOOKUP(CONCATENATE($F3168," ",$G3168),AllocFactorMatrix,(I$4+1),FALSE)*$E3168</f>
        <v>0</v>
      </c>
      <c r="J3168" s="25">
        <f>VLOOKUP(CONCATENATE($F3168," ",$G3168),AllocFactorMatrix,(J$4+1),FALSE)*$E3168</f>
        <v>0</v>
      </c>
      <c r="K3168" s="25">
        <f>VLOOKUP(CONCATENATE($F3168," ",$G3168),AllocFactorMatrix,(K$4+1),FALSE)*$E3168</f>
        <v>0</v>
      </c>
      <c r="L3168" s="25">
        <f>VLOOKUP(CONCATENATE($F3168," ",$G3168),AllocFactorMatrix,(L$4+1),FALSE)*$E3168</f>
        <v>0</v>
      </c>
      <c r="M3168" s="25">
        <f t="shared" si="1424"/>
        <v>0</v>
      </c>
      <c r="N3168" s="25">
        <f>VLOOKUP(CONCATENATE($F3168," ",$G3168),AllocFactorMatrix,(N$4+1),FALSE)*$E3168</f>
        <v>0</v>
      </c>
      <c r="O3168" s="25">
        <f>VLOOKUP(CONCATENATE($F3168," ",$G3168),AllocFactorMatrix,(O$4+1),FALSE)*$E3168</f>
        <v>0</v>
      </c>
      <c r="P3168" s="25">
        <f>VLOOKUP(CONCATENATE($F3168," ",$G3168),AllocFactorMatrix,(P$4+1),FALSE)*$E3168</f>
        <v>0</v>
      </c>
      <c r="Q3168" s="25">
        <f>VLOOKUP(CONCATENATE($F3168," ",$G3168),AllocFactorMatrix,(Q$4+1),FALSE)*$E3168</f>
        <v>0</v>
      </c>
      <c r="R3168" s="25">
        <f t="shared" si="1426"/>
        <v>0</v>
      </c>
      <c r="S3168" s="25">
        <f>VLOOKUP(CONCATENATE($F3168," ",$G3168),AllocFactorMatrix,(S$4+1),FALSE)*$E3168</f>
        <v>0</v>
      </c>
      <c r="T3168" s="25">
        <f>VLOOKUP(CONCATENATE($F3168," ",$G3168),AllocFactorMatrix,(T$4+1),FALSE)*$E3168</f>
        <v>0</v>
      </c>
      <c r="U3168" s="25">
        <f>VLOOKUP(CONCATENATE($F3168," ",$G3168),AllocFactorMatrix,(U$4+1),FALSE)*$E3168</f>
        <v>0</v>
      </c>
      <c r="V3168" s="25">
        <f>VLOOKUP(CONCATENATE($F3168," ",$G3168),AllocFactorMatrix,(V$4+1),FALSE)*$E3168</f>
        <v>0</v>
      </c>
      <c r="W3168" s="25">
        <f t="shared" si="1427"/>
        <v>0</v>
      </c>
      <c r="X3168" s="25">
        <f>VLOOKUP(CONCATENATE($F3168," ",$G3168),AllocFactorMatrix,(X$4+1),FALSE)*$E3168</f>
        <v>0</v>
      </c>
      <c r="Y3168" s="25">
        <f>VLOOKUP(CONCATENATE($F3168," ",$G3168),AllocFactorMatrix,(Y$4+1),FALSE)*$E3168</f>
        <v>0</v>
      </c>
      <c r="Z3168" s="25">
        <f t="shared" si="1425"/>
        <v>0</v>
      </c>
      <c r="AA3168" s="25">
        <f>VLOOKUP(CONCATENATE($F3168," ",$G3168),AllocFactorMatrix,(AA$4+1),FALSE)*$E3168</f>
        <v>0</v>
      </c>
      <c r="AB3168" s="25">
        <f>VLOOKUP(CONCATENATE($F3168," ",$G3168),AllocFactorMatrix,(AB$4+1),FALSE)*$E3168</f>
        <v>0</v>
      </c>
      <c r="AC3168" s="25">
        <f>VLOOKUP(CONCATENATE($F3168," ",$G3168),AllocFactorMatrix,(AC$4+1),FALSE)*$E3168</f>
        <v>0</v>
      </c>
    </row>
    <row r="3169" spans="4:29" hidden="1" outlineLevel="1">
      <c r="F3169" s="61" t="str">
        <f>F3176</f>
        <v>RB_GUP</v>
      </c>
      <c r="G3169" s="20" t="str">
        <f>$G$8</f>
        <v>PRODUCTION</v>
      </c>
      <c r="H3169" s="24">
        <f t="shared" ca="1" si="1419"/>
        <v>65.535304310206143</v>
      </c>
      <c r="I3169" s="25">
        <f ca="1">VLOOKUP(CONCATENATE($F3169," ",$G3169),AllocFactorMatrix,(I$4+1),FALSE)*$E3176</f>
        <v>32.134772289428611</v>
      </c>
      <c r="J3169" s="25">
        <f ca="1">VLOOKUP(CONCATENATE($F3169," ",$G3169),AllocFactorMatrix,(J$4+1),FALSE)*$E3176</f>
        <v>8.1288478661301244</v>
      </c>
      <c r="K3169" s="25">
        <f ca="1">VLOOKUP(CONCATENATE($F3169," ",$G3169),AllocFactorMatrix,(K$4+1),FALSE)*$E3176</f>
        <v>9.5038595766757716E-2</v>
      </c>
      <c r="L3169" s="25">
        <f ca="1">VLOOKUP(CONCATENATE($F3169," ",$G3169),AllocFactorMatrix,(L$4+1),FALSE)*$E3176</f>
        <v>2.3413240021691482E-3</v>
      </c>
      <c r="M3169" s="25">
        <f t="shared" ref="M3169:M3200" ca="1" si="1428">SUBTOTAL(9,J3169:L3169)</f>
        <v>8.2262277858990505</v>
      </c>
      <c r="N3169" s="25">
        <f ca="1">VLOOKUP(CONCATENATE($F3169," ",$G3169),AllocFactorMatrix,(N$4+1),FALSE)*$E3176</f>
        <v>3.4012119330303241</v>
      </c>
      <c r="O3169" s="25">
        <f ca="1">VLOOKUP(CONCATENATE($F3169," ",$G3169),AllocFactorMatrix,(O$4+1),FALSE)*$E3176</f>
        <v>0.96864846157730478</v>
      </c>
      <c r="P3169" s="25">
        <f ca="1">VLOOKUP(CONCATENATE($F3169," ",$G3169),AllocFactorMatrix,(P$4+1),FALSE)*$E3176</f>
        <v>7.6654467910945961E-2</v>
      </c>
      <c r="Q3169" s="25">
        <f ca="1">VLOOKUP(CONCATENATE($F3169," ",$G3169),AllocFactorMatrix,(Q$4+1),FALSE)*$E3176</f>
        <v>1.6180406593395643E-2</v>
      </c>
      <c r="R3169" s="25">
        <f ca="1">SUBTOTAL(9,N3169:Q3169)</f>
        <v>4.462695269111971</v>
      </c>
      <c r="S3169" s="25">
        <f ca="1">VLOOKUP(CONCATENATE($F3169," ",$G3169),AllocFactorMatrix,(S$4+1),FALSE)*$E3176</f>
        <v>0.20431183308002598</v>
      </c>
      <c r="T3169" s="25">
        <f ca="1">VLOOKUP(CONCATENATE($F3169," ",$G3169),AllocFactorMatrix,(T$4+1),FALSE)*$E3176</f>
        <v>2.2273574101203697</v>
      </c>
      <c r="U3169" s="25">
        <f ca="1">VLOOKUP(CONCATENATE($F3169," ",$G3169),AllocFactorMatrix,(U$4+1),FALSE)*$E3176</f>
        <v>14.875714083146205</v>
      </c>
      <c r="V3169" s="25">
        <f ca="1">VLOOKUP(CONCATENATE($F3169," ",$G3169),AllocFactorMatrix,(V$4+1),FALSE)*$E3176</f>
        <v>2.3337184540882894</v>
      </c>
      <c r="W3169" s="25">
        <f ca="1">SUBTOTAL(9,S3169:V3169)</f>
        <v>19.641101780434887</v>
      </c>
      <c r="X3169" s="25">
        <f ca="1">VLOOKUP(CONCATENATE($F3169," ",$G3169),AllocFactorMatrix,(X$4+1),FALSE)*$E3176</f>
        <v>0.92318141744871263</v>
      </c>
      <c r="Y3169" s="25">
        <f ca="1">VLOOKUP(CONCATENATE($F3169," ",$G3169),AllocFactorMatrix,(Y$4+1),FALSE)*$E3176</f>
        <v>2.2285936918399901E-2</v>
      </c>
      <c r="Z3169" s="25">
        <f t="shared" ref="Z3169:Z3200" ca="1" si="1429">SUBTOTAL(9,X3169:Y3169)</f>
        <v>0.94546735436711249</v>
      </c>
      <c r="AA3169" s="25">
        <f ca="1">VLOOKUP(CONCATENATE($F3169," ",$G3169),AllocFactorMatrix,(AA$4+1),FALSE)*$E3176</f>
        <v>1.6095482985782103E-2</v>
      </c>
      <c r="AB3169" s="25">
        <f ca="1">VLOOKUP(CONCATENATE($F3169," ",$G3169),AllocFactorMatrix,(AB$4+1),FALSE)*$E3176</f>
        <v>8.7272920392113096E-2</v>
      </c>
      <c r="AC3169" s="25">
        <f ca="1">VLOOKUP(CONCATENATE($F3169," ",$G3169),AllocFactorMatrix,(AC$4+1),FALSE)*$E3176</f>
        <v>2.1671427586622341E-2</v>
      </c>
    </row>
    <row r="3170" spans="4:29" hidden="1" outlineLevel="1">
      <c r="F3170" s="61" t="str">
        <f>F3176</f>
        <v>RB_GUP</v>
      </c>
      <c r="G3170" s="20" t="str">
        <f>$G$9</f>
        <v>BULKTRAN</v>
      </c>
      <c r="H3170" s="24">
        <f t="shared" ca="1" si="1419"/>
        <v>69.40551013678926</v>
      </c>
      <c r="I3170" s="25">
        <f ca="1">VLOOKUP(CONCATENATE($F3170," ",$G3170),AllocFactorMatrix,(I$4+1),FALSE)*$E3176</f>
        <v>34.032500304267472</v>
      </c>
      <c r="J3170" s="25">
        <f ca="1">VLOOKUP(CONCATENATE($F3170," ",$G3170),AllocFactorMatrix,(J$4+1),FALSE)*$E3176</f>
        <v>8.6088992629465579</v>
      </c>
      <c r="K3170" s="25">
        <f ca="1">VLOOKUP(CONCATENATE($F3170," ",$G3170),AllocFactorMatrix,(K$4+1),FALSE)*$E3176</f>
        <v>0.10065112676754076</v>
      </c>
      <c r="L3170" s="25">
        <f ca="1">VLOOKUP(CONCATENATE($F3170," ",$G3170),AllocFactorMatrix,(L$4+1),FALSE)*$E3176</f>
        <v>2.4795915495695918E-3</v>
      </c>
      <c r="M3170" s="25">
        <f t="shared" ca="1" si="1428"/>
        <v>8.7120299812636688</v>
      </c>
      <c r="N3170" s="25">
        <f ca="1">VLOOKUP(CONCATENATE($F3170," ",$G3170),AllocFactorMatrix,(N$4+1),FALSE)*$E3176</f>
        <v>3.6020714602608694</v>
      </c>
      <c r="O3170" s="25">
        <f ca="1">VLOOKUP(CONCATENATE($F3170," ",$G3170),AllocFactorMatrix,(O$4+1),FALSE)*$E3176</f>
        <v>1.0258522688895022</v>
      </c>
      <c r="P3170" s="25">
        <f ca="1">VLOOKUP(CONCATENATE($F3170," ",$G3170),AllocFactorMatrix,(P$4+1),FALSE)*$E3176</f>
        <v>8.1181319071021676E-2</v>
      </c>
      <c r="Q3170" s="25">
        <f ca="1">VLOOKUP(CONCATENATE($F3170," ",$G3170),AllocFactorMatrix,(Q$4+1),FALSE)*$E3176</f>
        <v>1.713594505519677E-2</v>
      </c>
      <c r="R3170" s="25">
        <f t="shared" ref="R3170:R3176" ca="1" si="1430">SUBTOTAL(9,N3170:Q3170)</f>
        <v>4.7262409932765896</v>
      </c>
      <c r="S3170" s="25">
        <f ca="1">VLOOKUP(CONCATENATE($F3170," ",$G3170),AllocFactorMatrix,(S$4+1),FALSE)*$E3176</f>
        <v>0.21637752584134046</v>
      </c>
      <c r="T3170" s="25">
        <f ca="1">VLOOKUP(CONCATENATE($F3170," ",$G3170),AllocFactorMatrix,(T$4+1),FALSE)*$E3176</f>
        <v>2.35889462837646</v>
      </c>
      <c r="U3170" s="25">
        <f ca="1">VLOOKUP(CONCATENATE($F3170," ",$G3170),AllocFactorMatrix,(U$4+1),FALSE)*$E3176</f>
        <v>15.754203561834887</v>
      </c>
      <c r="V3170" s="25">
        <f ca="1">VLOOKUP(CONCATENATE($F3170," ",$G3170),AllocFactorMatrix,(V$4+1),FALSE)*$E3176</f>
        <v>2.471536853707903</v>
      </c>
      <c r="W3170" s="25">
        <f t="shared" ref="W3170:W3176" ca="1" si="1431">SUBTOTAL(9,S3170:V3170)</f>
        <v>20.801012569760591</v>
      </c>
      <c r="X3170" s="25">
        <f ca="1">VLOOKUP(CONCATENATE($F3170," ",$G3170),AllocFactorMatrix,(X$4+1),FALSE)*$E3176</f>
        <v>0.97770015568316404</v>
      </c>
      <c r="Y3170" s="25">
        <f ca="1">VLOOKUP(CONCATENATE($F3170," ",$G3170),AllocFactorMatrix,(Y$4+1),FALSE)*$E3176</f>
        <v>2.3602039190607139E-2</v>
      </c>
      <c r="Z3170" s="25">
        <f t="shared" ca="1" si="1429"/>
        <v>1.0013021948737713</v>
      </c>
      <c r="AA3170" s="25">
        <f ca="1">VLOOKUP(CONCATENATE($F3170," ",$G3170),AllocFactorMatrix,(AA$4+1),FALSE)*$E3176</f>
        <v>1.7046006260052496E-2</v>
      </c>
      <c r="AB3170" s="25">
        <f ca="1">VLOOKUP(CONCATENATE($F3170," ",$G3170),AllocFactorMatrix,(AB$4+1),FALSE)*$E3176</f>
        <v>9.2426847249699656E-2</v>
      </c>
      <c r="AC3170" s="25">
        <f ca="1">VLOOKUP(CONCATENATE($F3170," ",$G3170),AllocFactorMatrix,(AC$4+1),FALSE)*$E3176</f>
        <v>2.2951239837422515E-2</v>
      </c>
    </row>
    <row r="3171" spans="4:29" hidden="1" outlineLevel="1">
      <c r="F3171" s="61" t="str">
        <f>F3176</f>
        <v>RB_GUP</v>
      </c>
      <c r="G3171" s="20" t="str">
        <f>$G$10</f>
        <v>SUBTRAN</v>
      </c>
      <c r="H3171" s="24">
        <f t="shared" ca="1" si="1419"/>
        <v>26.606727287192047</v>
      </c>
      <c r="I3171" s="25">
        <f ca="1">VLOOKUP(CONCATENATE($F3171," ",$G3171),AllocFactorMatrix,(I$4+1),FALSE)*$E3176</f>
        <v>12.635582880223959</v>
      </c>
      <c r="J3171" s="25">
        <f ca="1">VLOOKUP(CONCATENATE($F3171," ",$G3171),AllocFactorMatrix,(J$4+1),FALSE)*$E3176</f>
        <v>3.2345227699916697</v>
      </c>
      <c r="K3171" s="25">
        <f ca="1">VLOOKUP(CONCATENATE($F3171," ",$G3171),AllocFactorMatrix,(K$4+1),FALSE)*$E3176</f>
        <v>3.7692613946518606E-2</v>
      </c>
      <c r="L3171" s="25">
        <f ca="1">VLOOKUP(CONCATENATE($F3171," ",$G3171),AllocFactorMatrix,(L$4+1),FALSE)*$E3176</f>
        <v>1.2357229551522074E-3</v>
      </c>
      <c r="M3171" s="25">
        <f t="shared" ca="1" si="1428"/>
        <v>3.2734511068933405</v>
      </c>
      <c r="N3171" s="25">
        <f ca="1">VLOOKUP(CONCATENATE($F3171," ",$G3171),AllocFactorMatrix,(N$4+1),FALSE)*$E3176</f>
        <v>1.4097621722826543</v>
      </c>
      <c r="O3171" s="25">
        <f ca="1">VLOOKUP(CONCATENATE($F3171," ",$G3171),AllocFactorMatrix,(O$4+1),FALSE)*$E3176</f>
        <v>0.39959390454533106</v>
      </c>
      <c r="P3171" s="25">
        <f ca="1">VLOOKUP(CONCATENATE($F3171," ",$G3171),AllocFactorMatrix,(P$4+1),FALSE)*$E3176</f>
        <v>4.0931571236098835E-2</v>
      </c>
      <c r="Q3171" s="25">
        <f ca="1">VLOOKUP(CONCATENATE($F3171," ",$G3171),AllocFactorMatrix,(Q$4+1),FALSE)*$E3176</f>
        <v>0</v>
      </c>
      <c r="R3171" s="25">
        <f t="shared" ca="1" si="1430"/>
        <v>1.8502876480640844</v>
      </c>
      <c r="S3171" s="25">
        <f ca="1">VLOOKUP(CONCATENATE($F3171," ",$G3171),AllocFactorMatrix,(S$4+1),FALSE)*$E3176</f>
        <v>7.8953013054671686E-2</v>
      </c>
      <c r="T3171" s="25">
        <f ca="1">VLOOKUP(CONCATENATE($F3171," ",$G3171),AllocFactorMatrix,(T$4+1),FALSE)*$E3176</f>
        <v>0.91252949399669192</v>
      </c>
      <c r="U3171" s="25">
        <f ca="1">VLOOKUP(CONCATENATE($F3171," ",$G3171),AllocFactorMatrix,(U$4+1),FALSE)*$E3176</f>
        <v>7.433232873607837</v>
      </c>
      <c r="V3171" s="25">
        <f ca="1">VLOOKUP(CONCATENATE($F3171," ",$G3171),AllocFactorMatrix,(V$4+1),FALSE)*$E3176</f>
        <v>0</v>
      </c>
      <c r="W3171" s="25">
        <f t="shared" ca="1" si="1431"/>
        <v>8.424715380659201</v>
      </c>
      <c r="X3171" s="25">
        <f ca="1">VLOOKUP(CONCATENATE($F3171," ",$G3171),AllocFactorMatrix,(X$4+1),FALSE)*$E3176</f>
        <v>0.38260146044583759</v>
      </c>
      <c r="Y3171" s="25">
        <f ca="1">VLOOKUP(CONCATENATE($F3171," ",$G3171),AllocFactorMatrix,(Y$4+1),FALSE)*$E3176</f>
        <v>9.1539947911064099E-3</v>
      </c>
      <c r="Z3171" s="25">
        <f t="shared" ca="1" si="1429"/>
        <v>0.39175545523694399</v>
      </c>
      <c r="AA3171" s="25">
        <f ca="1">VLOOKUP(CONCATENATE($F3171," ",$G3171),AllocFactorMatrix,(AA$4+1),FALSE)*$E3176</f>
        <v>6.2826741079868055E-3</v>
      </c>
      <c r="AB3171" s="25">
        <f ca="1">VLOOKUP(CONCATENATE($F3171," ",$G3171),AllocFactorMatrix,(AB$4+1),FALSE)*$E3176</f>
        <v>1.9735758159715674E-2</v>
      </c>
      <c r="AC3171" s="25">
        <f ca="1">VLOOKUP(CONCATENATE($F3171," ",$G3171),AllocFactorMatrix,(AC$4+1),FALSE)*$E3176</f>
        <v>4.9163838468239685E-3</v>
      </c>
    </row>
    <row r="3172" spans="4:29" hidden="1" outlineLevel="1">
      <c r="F3172" s="61" t="str">
        <f>F3176</f>
        <v>RB_GUP</v>
      </c>
      <c r="G3172" s="20" t="str">
        <f>$G$11</f>
        <v>DISTPRI</v>
      </c>
      <c r="H3172" s="24">
        <f t="shared" ca="1" si="1419"/>
        <v>55.506725977564258</v>
      </c>
      <c r="I3172" s="25">
        <f ca="1">VLOOKUP(CONCATENATE($F3172," ",$G3172),AllocFactorMatrix,(I$4+1),FALSE)*$E3176</f>
        <v>36.884144707844719</v>
      </c>
      <c r="J3172" s="25">
        <f ca="1">VLOOKUP(CONCATENATE($F3172," ",$G3172),AllocFactorMatrix,(J$4+1),FALSE)*$E3176</f>
        <v>9.2860122659271465</v>
      </c>
      <c r="K3172" s="25">
        <f ca="1">VLOOKUP(CONCATENATE($F3172," ",$G3172),AllocFactorMatrix,(K$4+1),FALSE)*$E3176</f>
        <v>0.1083644352652512</v>
      </c>
      <c r="L3172" s="25">
        <f ca="1">VLOOKUP(CONCATENATE($F3172," ",$G3172),AllocFactorMatrix,(L$4+1),FALSE)*$E3176</f>
        <v>0</v>
      </c>
      <c r="M3172" s="25">
        <f t="shared" ca="1" si="1428"/>
        <v>9.3943767011923978</v>
      </c>
      <c r="N3172" s="25">
        <f ca="1">VLOOKUP(CONCATENATE($F3172," ",$G3172),AllocFactorMatrix,(N$4+1),FALSE)*$E3176</f>
        <v>4.0043857121774113</v>
      </c>
      <c r="O3172" s="25">
        <f ca="1">VLOOKUP(CONCATENATE($F3172," ",$G3172),AllocFactorMatrix,(O$4+1),FALSE)*$E3176</f>
        <v>1.1367585881423716</v>
      </c>
      <c r="P3172" s="25">
        <f ca="1">VLOOKUP(CONCATENATE($F3172," ",$G3172),AllocFactorMatrix,(P$4+1),FALSE)*$E3176</f>
        <v>0</v>
      </c>
      <c r="Q3172" s="25">
        <f ca="1">VLOOKUP(CONCATENATE($F3172," ",$G3172),AllocFactorMatrix,(Q$4+1),FALSE)*$E3176</f>
        <v>0</v>
      </c>
      <c r="R3172" s="25">
        <f t="shared" ca="1" si="1430"/>
        <v>5.141144300319783</v>
      </c>
      <c r="S3172" s="25">
        <f ca="1">VLOOKUP(CONCATENATE($F3172," ",$G3172),AllocFactorMatrix,(S$4+1),FALSE)*$E3176</f>
        <v>0.22838483059064438</v>
      </c>
      <c r="T3172" s="25">
        <f ca="1">VLOOKUP(CONCATENATE($F3172," ",$G3172),AllocFactorMatrix,(T$4+1),FALSE)*$E3176</f>
        <v>2.6415900282438298</v>
      </c>
      <c r="U3172" s="25">
        <f ca="1">VLOOKUP(CONCATENATE($F3172," ",$G3172),AllocFactorMatrix,(U$4+1),FALSE)*$E3176</f>
        <v>0</v>
      </c>
      <c r="V3172" s="25">
        <f ca="1">VLOOKUP(CONCATENATE($F3172," ",$G3172),AllocFactorMatrix,(V$4+1),FALSE)*$E3176</f>
        <v>0</v>
      </c>
      <c r="W3172" s="25">
        <f t="shared" ca="1" si="1431"/>
        <v>2.8699748588344742</v>
      </c>
      <c r="X3172" s="25">
        <f ca="1">VLOOKUP(CONCATENATE($F3172," ",$G3172),AllocFactorMatrix,(X$4+1),FALSE)*$E3176</f>
        <v>1.0867228135369802</v>
      </c>
      <c r="Y3172" s="25">
        <f ca="1">VLOOKUP(CONCATENATE($F3172," ",$G3172),AllocFactorMatrix,(Y$4+1),FALSE)*$E3176</f>
        <v>2.6036980250651331E-2</v>
      </c>
      <c r="Z3172" s="25">
        <f t="shared" ca="1" si="1429"/>
        <v>1.1127597937876315</v>
      </c>
      <c r="AA3172" s="25">
        <f ca="1">VLOOKUP(CONCATENATE($F3172," ",$G3172),AllocFactorMatrix,(AA$4+1),FALSE)*$E3176</f>
        <v>1.8696806128055545E-2</v>
      </c>
      <c r="AB3172" s="25">
        <f ca="1">VLOOKUP(CONCATENATE($F3172," ",$G3172),AllocFactorMatrix,(AB$4+1),FALSE)*$E3176</f>
        <v>6.8536597516532308E-2</v>
      </c>
      <c r="AC3172" s="25">
        <f ca="1">VLOOKUP(CONCATENATE($F3172," ",$G3172),AllocFactorMatrix,(AC$4+1),FALSE)*$E3176</f>
        <v>1.7092211940661194E-2</v>
      </c>
    </row>
    <row r="3173" spans="4:29" hidden="1" outlineLevel="1">
      <c r="F3173" s="61" t="str">
        <f>F3176</f>
        <v>RB_GUP</v>
      </c>
      <c r="G3173" s="20" t="str">
        <f>$G$12</f>
        <v>DISTSEC</v>
      </c>
      <c r="H3173" s="24">
        <f t="shared" ca="1" si="1419"/>
        <v>24.549806854881556</v>
      </c>
      <c r="I3173" s="25">
        <f ca="1">VLOOKUP(CONCATENATE($F3173," ",$G3173),AllocFactorMatrix,(I$4+1),FALSE)*$E3176</f>
        <v>18.328929056354461</v>
      </c>
      <c r="J3173" s="25">
        <f ca="1">VLOOKUP(CONCATENATE($F3173," ",$G3173),AllocFactorMatrix,(J$4+1),FALSE)*$E3176</f>
        <v>4.1146016912706713</v>
      </c>
      <c r="K3173" s="25">
        <f ca="1">VLOOKUP(CONCATENATE($F3173," ",$G3173),AllocFactorMatrix,(K$4+1),FALSE)*$E3176</f>
        <v>0</v>
      </c>
      <c r="L3173" s="25">
        <f ca="1">VLOOKUP(CONCATENATE($F3173," ",$G3173),AllocFactorMatrix,(L$4+1),FALSE)*$E3176</f>
        <v>0</v>
      </c>
      <c r="M3173" s="25">
        <f t="shared" ca="1" si="1428"/>
        <v>4.1146016912706713</v>
      </c>
      <c r="N3173" s="25">
        <f ca="1">VLOOKUP(CONCATENATE($F3173," ",$G3173),AllocFactorMatrix,(N$4+1),FALSE)*$E3176</f>
        <v>1.450440472728584</v>
      </c>
      <c r="O3173" s="25">
        <f ca="1">VLOOKUP(CONCATENATE($F3173," ",$G3173),AllocFactorMatrix,(O$4+1),FALSE)*$E3176</f>
        <v>0</v>
      </c>
      <c r="P3173" s="25">
        <f ca="1">VLOOKUP(CONCATENATE($F3173," ",$G3173),AllocFactorMatrix,(P$4+1),FALSE)*$E3176</f>
        <v>0</v>
      </c>
      <c r="Q3173" s="25">
        <f ca="1">VLOOKUP(CONCATENATE($F3173," ",$G3173),AllocFactorMatrix,(Q$4+1),FALSE)*$E3176</f>
        <v>0</v>
      </c>
      <c r="R3173" s="25">
        <f t="shared" ca="1" si="1430"/>
        <v>1.450440472728584</v>
      </c>
      <c r="S3173" s="25">
        <f ca="1">VLOOKUP(CONCATENATE($F3173," ",$G3173),AllocFactorMatrix,(S$4+1),FALSE)*$E3176</f>
        <v>6.4197302395211236E-2</v>
      </c>
      <c r="T3173" s="25">
        <f ca="1">VLOOKUP(CONCATENATE($F3173," ",$G3173),AllocFactorMatrix,(T$4+1),FALSE)*$E3176</f>
        <v>0</v>
      </c>
      <c r="U3173" s="25">
        <f ca="1">VLOOKUP(CONCATENATE($F3173," ",$G3173),AllocFactorMatrix,(U$4+1),FALSE)*$E3176</f>
        <v>0</v>
      </c>
      <c r="V3173" s="25">
        <f ca="1">VLOOKUP(CONCATENATE($F3173," ",$G3173),AllocFactorMatrix,(V$4+1),FALSE)*$E3176</f>
        <v>0</v>
      </c>
      <c r="W3173" s="25">
        <f t="shared" ca="1" si="1431"/>
        <v>6.4197302395211236E-2</v>
      </c>
      <c r="X3173" s="25">
        <f ca="1">VLOOKUP(CONCATENATE($F3173," ",$G3173),AllocFactorMatrix,(X$4+1),FALSE)*$E3176</f>
        <v>0.40367921996520673</v>
      </c>
      <c r="Y3173" s="25">
        <f ca="1">VLOOKUP(CONCATENATE($F3173," ",$G3173),AllocFactorMatrix,(Y$4+1),FALSE)*$E3176</f>
        <v>0</v>
      </c>
      <c r="Z3173" s="25">
        <f t="shared" ca="1" si="1429"/>
        <v>0.40367921996520673</v>
      </c>
      <c r="AA3173" s="25">
        <f ca="1">VLOOKUP(CONCATENATE($F3173," ",$G3173),AllocFactorMatrix,(AA$4+1),FALSE)*$E3176</f>
        <v>6.5825041185393514E-3</v>
      </c>
      <c r="AB3173" s="25">
        <f ca="1">VLOOKUP(CONCATENATE($F3173," ",$G3173),AllocFactorMatrix,(AB$4+1),FALSE)*$E3176</f>
        <v>0.1453517077914423</v>
      </c>
      <c r="AC3173" s="25">
        <f ca="1">VLOOKUP(CONCATENATE($F3173," ",$G3173),AllocFactorMatrix,(AC$4+1),FALSE)*$E3176</f>
        <v>3.6024900257440901E-2</v>
      </c>
    </row>
    <row r="3174" spans="4:29" hidden="1" outlineLevel="1">
      <c r="F3174" s="61" t="str">
        <f>F3176</f>
        <v>RB_GUP</v>
      </c>
      <c r="G3174" s="20" t="str">
        <f>$G$13</f>
        <v>ENERGY</v>
      </c>
      <c r="H3174" s="24">
        <f t="shared" ca="1" si="1419"/>
        <v>2.9585079434457349</v>
      </c>
      <c r="I3174" s="25">
        <f ca="1">VLOOKUP(CONCATENATE($F3174," ",$G3174),AllocFactorMatrix,(I$4+1),FALSE)*$E3176</f>
        <v>1.075513731314012</v>
      </c>
      <c r="J3174" s="25">
        <f ca="1">VLOOKUP(CONCATENATE($F3174," ",$G3174),AllocFactorMatrix,(J$4+1),FALSE)*$E3176</f>
        <v>0.34713943351848242</v>
      </c>
      <c r="K3174" s="25">
        <f ca="1">VLOOKUP(CONCATENATE($F3174," ",$G3174),AllocFactorMatrix,(K$4+1),FALSE)*$E3176</f>
        <v>3.9740879085647706E-3</v>
      </c>
      <c r="L3174" s="25">
        <f ca="1">VLOOKUP(CONCATENATE($F3174," ",$G3174),AllocFactorMatrix,(L$4+1),FALSE)*$E3176</f>
        <v>1.0072301193499111E-4</v>
      </c>
      <c r="M3174" s="25">
        <f t="shared" ca="1" si="1428"/>
        <v>0.35121424443898219</v>
      </c>
      <c r="N3174" s="25">
        <f ca="1">VLOOKUP(CONCATENATE($F3174," ",$G3174),AllocFactorMatrix,(N$4+1),FALSE)*$E3176</f>
        <v>0.16798691597493459</v>
      </c>
      <c r="O3174" s="25">
        <f ca="1">VLOOKUP(CONCATENATE($F3174," ",$G3174),AllocFactorMatrix,(O$4+1),FALSE)*$E3176</f>
        <v>4.6890169808290257E-2</v>
      </c>
      <c r="P3174" s="25">
        <f ca="1">VLOOKUP(CONCATENATE($F3174," ",$G3174),AllocFactorMatrix,(P$4+1),FALSE)*$E3176</f>
        <v>3.7123302936485432E-3</v>
      </c>
      <c r="Q3174" s="25">
        <f ca="1">VLOOKUP(CONCATENATE($F3174," ",$G3174),AllocFactorMatrix,(Q$4+1),FALSE)*$E3176</f>
        <v>7.6101072604085938E-4</v>
      </c>
      <c r="R3174" s="25">
        <f t="shared" ca="1" si="1430"/>
        <v>0.21935042680291425</v>
      </c>
      <c r="S3174" s="25">
        <f ca="1">VLOOKUP(CONCATENATE($F3174," ",$G3174),AllocFactorMatrix,(S$4+1),FALSE)*$E3176</f>
        <v>1.1193734970068432E-2</v>
      </c>
      <c r="T3174" s="25">
        <f ca="1">VLOOKUP(CONCATENATE($F3174," ",$G3174),AllocFactorMatrix,(T$4+1),FALSE)*$E3176</f>
        <v>0.13377419165419324</v>
      </c>
      <c r="U3174" s="25">
        <f ca="1">VLOOKUP(CONCATENATE($F3174," ",$G3174),AllocFactorMatrix,(U$4+1),FALSE)*$E3176</f>
        <v>0.94572094134976559</v>
      </c>
      <c r="V3174" s="25">
        <f ca="1">VLOOKUP(CONCATENATE($F3174," ",$G3174),AllocFactorMatrix,(V$4+1),FALSE)*$E3176</f>
        <v>0.15156092274640551</v>
      </c>
      <c r="W3174" s="25">
        <f t="shared" ca="1" si="1431"/>
        <v>1.2422497907204326</v>
      </c>
      <c r="X3174" s="25">
        <f ca="1">VLOOKUP(CONCATENATE($F3174," ",$G3174),AllocFactorMatrix,(X$4+1),FALSE)*$E3176</f>
        <v>4.5565756288706759E-2</v>
      </c>
      <c r="Y3174" s="25">
        <f ca="1">VLOOKUP(CONCATENATE($F3174," ",$G3174),AllocFactorMatrix,(Y$4+1),FALSE)*$E3176</f>
        <v>1.070956202938046E-3</v>
      </c>
      <c r="Z3174" s="25">
        <f t="shared" ca="1" si="1429"/>
        <v>4.6636712491644805E-2</v>
      </c>
      <c r="AA3174" s="25">
        <f ca="1">VLOOKUP(CONCATENATE($F3174," ",$G3174),AllocFactorMatrix,(AA$4+1),FALSE)*$E3176</f>
        <v>1.0462375245663361E-3</v>
      </c>
      <c r="AB3174" s="25">
        <f ca="1">VLOOKUP(CONCATENATE($F3174," ",$G3174),AllocFactorMatrix,(AB$4+1),FALSE)*$E3176</f>
        <v>1.8002729497955162E-2</v>
      </c>
      <c r="AC3174" s="25">
        <f ca="1">VLOOKUP(CONCATENATE($F3174," ",$G3174),AllocFactorMatrix,(AC$4+1),FALSE)*$E3176</f>
        <v>4.4940706552275026E-3</v>
      </c>
    </row>
    <row r="3175" spans="4:29" hidden="1" outlineLevel="1">
      <c r="F3175" s="61" t="str">
        <f>F3176</f>
        <v>RB_GUP</v>
      </c>
      <c r="G3175" s="20" t="str">
        <f>$G$14</f>
        <v>CUSTOMER</v>
      </c>
      <c r="H3175" s="24">
        <f t="shared" ca="1" si="1419"/>
        <v>51.437417489921032</v>
      </c>
      <c r="I3175" s="25">
        <f ca="1">VLOOKUP(CONCATENATE($F3175," ",$G3175),AllocFactorMatrix,(I$4+1),FALSE)*$E3176</f>
        <v>37.295678121980913</v>
      </c>
      <c r="J3175" s="25">
        <f ca="1">VLOOKUP(CONCATENATE($F3175," ",$G3175),AllocFactorMatrix,(J$4+1),FALSE)*$E3176</f>
        <v>9.0929923607326462</v>
      </c>
      <c r="K3175" s="25">
        <f ca="1">VLOOKUP(CONCATENATE($F3175," ",$G3175),AllocFactorMatrix,(K$4+1),FALSE)*$E3176</f>
        <v>7.3784220828977093E-2</v>
      </c>
      <c r="L3175" s="25">
        <f ca="1">VLOOKUP(CONCATENATE($F3175," ",$G3175),AllocFactorMatrix,(L$4+1),FALSE)*$E3176</f>
        <v>1.0467035080840957E-2</v>
      </c>
      <c r="M3175" s="25">
        <f t="shared" ca="1" si="1428"/>
        <v>9.177243616642464</v>
      </c>
      <c r="N3175" s="25">
        <f ca="1">VLOOKUP(CONCATENATE($F3175," ",$G3175),AllocFactorMatrix,(N$4+1),FALSE)*$E3176</f>
        <v>0.15173436011421715</v>
      </c>
      <c r="O3175" s="25">
        <f ca="1">VLOOKUP(CONCATENATE($F3175," ",$G3175),AllocFactorMatrix,(O$4+1),FALSE)*$E3176</f>
        <v>6.1852054617951575E-2</v>
      </c>
      <c r="P3175" s="25">
        <f ca="1">VLOOKUP(CONCATENATE($F3175," ",$G3175),AllocFactorMatrix,(P$4+1),FALSE)*$E3176</f>
        <v>3.0023640800123874E-2</v>
      </c>
      <c r="Q3175" s="25">
        <f ca="1">VLOOKUP(CONCATENATE($F3175," ",$G3175),AllocFactorMatrix,(Q$4+1),FALSE)*$E3176</f>
        <v>1.2859723433841303E-2</v>
      </c>
      <c r="R3175" s="25">
        <f t="shared" ca="1" si="1430"/>
        <v>0.25646977896613388</v>
      </c>
      <c r="S3175" s="25">
        <f ca="1">VLOOKUP(CONCATENATE($F3175," ",$G3175),AllocFactorMatrix,(S$4+1),FALSE)*$E3176</f>
        <v>2.185567226867826E-3</v>
      </c>
      <c r="T3175" s="25">
        <f ca="1">VLOOKUP(CONCATENATE($F3175," ",$G3175),AllocFactorMatrix,(T$4+1),FALSE)*$E3176</f>
        <v>3.8501464709468386E-2</v>
      </c>
      <c r="U3175" s="25">
        <f ca="1">VLOOKUP(CONCATENATE($F3175," ",$G3175),AllocFactorMatrix,(U$4+1),FALSE)*$E3176</f>
        <v>7.7848297587697401E-2</v>
      </c>
      <c r="V3175" s="25">
        <f ca="1">VLOOKUP(CONCATENATE($F3175," ",$G3175),AllocFactorMatrix,(V$4+1),FALSE)*$E3176</f>
        <v>1.9290483194177324E-2</v>
      </c>
      <c r="W3175" s="25">
        <f t="shared" ca="1" si="1431"/>
        <v>0.13782581271821093</v>
      </c>
      <c r="X3175" s="25">
        <f ca="1">VLOOKUP(CONCATENATE($F3175," ",$G3175),AllocFactorMatrix,(X$4+1),FALSE)*$E3176</f>
        <v>5.1353317781413547E-2</v>
      </c>
      <c r="Y3175" s="25">
        <f ca="1">VLOOKUP(CONCATENATE($F3175," ",$G3175),AllocFactorMatrix,(Y$4+1),FALSE)*$E3176</f>
        <v>7.8763365037788332E-4</v>
      </c>
      <c r="Z3175" s="25">
        <f t="shared" ca="1" si="1429"/>
        <v>5.2140951431791434E-2</v>
      </c>
      <c r="AA3175" s="25">
        <f ca="1">VLOOKUP(CONCATENATE($F3175," ",$G3175),AllocFactorMatrix,(AA$4+1),FALSE)*$E3176</f>
        <v>3.0482164350039125E-3</v>
      </c>
      <c r="AB3175" s="25">
        <f ca="1">VLOOKUP(CONCATENATE($F3175," ",$G3175),AllocFactorMatrix,(AB$4+1),FALSE)*$E3176</f>
        <v>3.9183565171033252</v>
      </c>
      <c r="AC3175" s="25">
        <f ca="1">VLOOKUP(CONCATENATE($F3175," ",$G3175),AllocFactorMatrix,(AC$4+1),FALSE)*$E3176</f>
        <v>0.59665447464319099</v>
      </c>
    </row>
    <row r="3176" spans="4:29" collapsed="1">
      <c r="D3176" s="58" t="s">
        <v>1120</v>
      </c>
      <c r="E3176" s="22">
        <f>-375+671</f>
        <v>296</v>
      </c>
      <c r="F3176" s="61" t="s">
        <v>73</v>
      </c>
      <c r="G3176" s="20" t="str">
        <f>$G$15</f>
        <v>TOTAL</v>
      </c>
      <c r="H3176" s="24">
        <f t="shared" ca="1" si="1419"/>
        <v>296.00000000000006</v>
      </c>
      <c r="I3176" s="25">
        <f ca="1">VLOOKUP(CONCATENATE($F3176," ",$G3176),AllocFactorMatrix,(I$4+1),FALSE)*$E3176</f>
        <v>172.38712109141414</v>
      </c>
      <c r="J3176" s="25">
        <f ca="1">VLOOKUP(CONCATENATE($F3176," ",$G3176),AllocFactorMatrix,(J$4+1),FALSE)*$E3176</f>
        <v>42.813015650517301</v>
      </c>
      <c r="K3176" s="25">
        <f ca="1">VLOOKUP(CONCATENATE($F3176," ",$G3176),AllocFactorMatrix,(K$4+1),FALSE)*$E3176</f>
        <v>0.41950508048361018</v>
      </c>
      <c r="L3176" s="25">
        <f ca="1">VLOOKUP(CONCATENATE($F3176," ",$G3176),AllocFactorMatrix,(L$4+1),FALSE)*$E3176</f>
        <v>1.6624396599666892E-2</v>
      </c>
      <c r="M3176" s="25">
        <f t="shared" ca="1" si="1428"/>
        <v>43.249145127600578</v>
      </c>
      <c r="N3176" s="25">
        <f ca="1">VLOOKUP(CONCATENATE($F3176," ",$G3176),AllocFactorMatrix,(N$4+1),FALSE)*$E3176</f>
        <v>14.187593026568996</v>
      </c>
      <c r="O3176" s="25">
        <f ca="1">VLOOKUP(CONCATENATE($F3176," ",$G3176),AllocFactorMatrix,(O$4+1),FALSE)*$E3176</f>
        <v>3.6395954475807515</v>
      </c>
      <c r="P3176" s="25">
        <f ca="1">VLOOKUP(CONCATENATE($F3176," ",$G3176),AllocFactorMatrix,(P$4+1),FALSE)*$E3176</f>
        <v>0.23250332931183887</v>
      </c>
      <c r="Q3176" s="25">
        <f ca="1">VLOOKUP(CONCATENATE($F3176," ",$G3176),AllocFactorMatrix,(Q$4+1),FALSE)*$E3176</f>
        <v>4.6937085808474575E-2</v>
      </c>
      <c r="R3176" s="25">
        <f t="shared" ca="1" si="1430"/>
        <v>18.106628889270059</v>
      </c>
      <c r="S3176" s="25">
        <f ca="1">VLOOKUP(CONCATENATE($F3176," ",$G3176),AllocFactorMatrix,(S$4+1),FALSE)*$E3176</f>
        <v>0.80560380715883007</v>
      </c>
      <c r="T3176" s="25">
        <f ca="1">VLOOKUP(CONCATENATE($F3176," ",$G3176),AllocFactorMatrix,(T$4+1),FALSE)*$E3176</f>
        <v>8.3126472171010128</v>
      </c>
      <c r="U3176" s="25">
        <f ca="1">VLOOKUP(CONCATENATE($F3176," ",$G3176),AllocFactorMatrix,(U$4+1),FALSE)*$E3176</f>
        <v>39.086719757526389</v>
      </c>
      <c r="V3176" s="25">
        <f ca="1">VLOOKUP(CONCATENATE($F3176," ",$G3176),AllocFactorMatrix,(V$4+1),FALSE)*$E3176</f>
        <v>4.976106713736776</v>
      </c>
      <c r="W3176" s="25">
        <f t="shared" ca="1" si="1431"/>
        <v>53.181077495523006</v>
      </c>
      <c r="X3176" s="25">
        <f ca="1">VLOOKUP(CONCATENATE($F3176," ",$G3176),AllocFactorMatrix,(X$4+1),FALSE)*$E3176</f>
        <v>3.8708041411500211</v>
      </c>
      <c r="Y3176" s="25">
        <f ca="1">VLOOKUP(CONCATENATE($F3176," ",$G3176),AllocFactorMatrix,(Y$4+1),FALSE)*$E3176</f>
        <v>8.2937541004080712E-2</v>
      </c>
      <c r="Z3176" s="25">
        <f t="shared" ca="1" si="1429"/>
        <v>3.953741682154102</v>
      </c>
      <c r="AA3176" s="25">
        <f ca="1">VLOOKUP(CONCATENATE($F3176," ",$G3176),AllocFactorMatrix,(AA$4+1),FALSE)*$E3176</f>
        <v>6.8797927559986552E-2</v>
      </c>
      <c r="AB3176" s="25">
        <f ca="1">VLOOKUP(CONCATENATE($F3176," ",$G3176),AllocFactorMatrix,(AB$4+1),FALSE)*$E3176</f>
        <v>4.3496830777107833</v>
      </c>
      <c r="AC3176" s="25">
        <f ca="1">VLOOKUP(CONCATENATE($F3176," ",$G3176),AllocFactorMatrix,(AC$4+1),FALSE)*$E3176</f>
        <v>0.70380470876738954</v>
      </c>
    </row>
    <row r="3177" spans="4:29" hidden="1" outlineLevel="1">
      <c r="F3177" s="61" t="str">
        <f>F3184</f>
        <v>PROD_DEMAND</v>
      </c>
      <c r="G3177" s="20" t="str">
        <f>$G$8</f>
        <v>PRODUCTION</v>
      </c>
      <c r="H3177" s="24">
        <f t="shared" si="1419"/>
        <v>0</v>
      </c>
      <c r="I3177" s="25">
        <f>VLOOKUP(CONCATENATE($F3177," ",$G3177),AllocFactorMatrix,(I$4+1),FALSE)*$E3184</f>
        <v>0</v>
      </c>
      <c r="J3177" s="25">
        <f>VLOOKUP(CONCATENATE($F3177," ",$G3177),AllocFactorMatrix,(J$4+1),FALSE)*$E3184</f>
        <v>0</v>
      </c>
      <c r="K3177" s="25">
        <f>VLOOKUP(CONCATENATE($F3177," ",$G3177),AllocFactorMatrix,(K$4+1),FALSE)*$E3184</f>
        <v>0</v>
      </c>
      <c r="L3177" s="25">
        <f>VLOOKUP(CONCATENATE($F3177," ",$G3177),AllocFactorMatrix,(L$4+1),FALSE)*$E3184</f>
        <v>0</v>
      </c>
      <c r="M3177" s="25">
        <f t="shared" si="1428"/>
        <v>0</v>
      </c>
      <c r="N3177" s="25">
        <f>VLOOKUP(CONCATENATE($F3177," ",$G3177),AllocFactorMatrix,(N$4+1),FALSE)*$E3184</f>
        <v>0</v>
      </c>
      <c r="O3177" s="25">
        <f>VLOOKUP(CONCATENATE($F3177," ",$G3177),AllocFactorMatrix,(O$4+1),FALSE)*$E3184</f>
        <v>0</v>
      </c>
      <c r="P3177" s="25">
        <f>VLOOKUP(CONCATENATE($F3177," ",$G3177),AllocFactorMatrix,(P$4+1),FALSE)*$E3184</f>
        <v>0</v>
      </c>
      <c r="Q3177" s="25">
        <f>VLOOKUP(CONCATENATE($F3177," ",$G3177),AllocFactorMatrix,(Q$4+1),FALSE)*$E3184</f>
        <v>0</v>
      </c>
      <c r="R3177" s="25">
        <f>SUBTOTAL(9,N3177:Q3177)</f>
        <v>0</v>
      </c>
      <c r="S3177" s="25">
        <f>VLOOKUP(CONCATENATE($F3177," ",$G3177),AllocFactorMatrix,(S$4+1),FALSE)*$E3184</f>
        <v>0</v>
      </c>
      <c r="T3177" s="25">
        <f>VLOOKUP(CONCATENATE($F3177," ",$G3177),AllocFactorMatrix,(T$4+1),FALSE)*$E3184</f>
        <v>0</v>
      </c>
      <c r="U3177" s="25">
        <f>VLOOKUP(CONCATENATE($F3177," ",$G3177),AllocFactorMatrix,(U$4+1),FALSE)*$E3184</f>
        <v>0</v>
      </c>
      <c r="V3177" s="25">
        <f>VLOOKUP(CONCATENATE($F3177," ",$G3177),AllocFactorMatrix,(V$4+1),FALSE)*$E3184</f>
        <v>0</v>
      </c>
      <c r="W3177" s="25">
        <f>SUBTOTAL(9,S3177:V3177)</f>
        <v>0</v>
      </c>
      <c r="X3177" s="25">
        <f>VLOOKUP(CONCATENATE($F3177," ",$G3177),AllocFactorMatrix,(X$4+1),FALSE)*$E3184</f>
        <v>0</v>
      </c>
      <c r="Y3177" s="25">
        <f>VLOOKUP(CONCATENATE($F3177," ",$G3177),AllocFactorMatrix,(Y$4+1),FALSE)*$E3184</f>
        <v>0</v>
      </c>
      <c r="Z3177" s="25">
        <f t="shared" si="1429"/>
        <v>0</v>
      </c>
      <c r="AA3177" s="25">
        <f>VLOOKUP(CONCATENATE($F3177," ",$G3177),AllocFactorMatrix,(AA$4+1),FALSE)*$E3184</f>
        <v>0</v>
      </c>
      <c r="AB3177" s="25">
        <f>VLOOKUP(CONCATENATE($F3177," ",$G3177),AllocFactorMatrix,(AB$4+1),FALSE)*$E3184</f>
        <v>0</v>
      </c>
      <c r="AC3177" s="25">
        <f>VLOOKUP(CONCATENATE($F3177," ",$G3177),AllocFactorMatrix,(AC$4+1),FALSE)*$E3184</f>
        <v>0</v>
      </c>
    </row>
    <row r="3178" spans="4:29" hidden="1" outlineLevel="1">
      <c r="F3178" s="61" t="str">
        <f>F3184</f>
        <v>PROD_DEMAND</v>
      </c>
      <c r="G3178" s="20" t="str">
        <f>$G$9</f>
        <v>BULKTRAN</v>
      </c>
      <c r="H3178" s="24">
        <f t="shared" si="1419"/>
        <v>0</v>
      </c>
      <c r="I3178" s="25">
        <f>VLOOKUP(CONCATENATE($F3178," ",$G3178),AllocFactorMatrix,(I$4+1),FALSE)*$E3184</f>
        <v>0</v>
      </c>
      <c r="J3178" s="25">
        <f>VLOOKUP(CONCATENATE($F3178," ",$G3178),AllocFactorMatrix,(J$4+1),FALSE)*$E3184</f>
        <v>0</v>
      </c>
      <c r="K3178" s="25">
        <f>VLOOKUP(CONCATENATE($F3178," ",$G3178),AllocFactorMatrix,(K$4+1),FALSE)*$E3184</f>
        <v>0</v>
      </c>
      <c r="L3178" s="25">
        <f>VLOOKUP(CONCATENATE($F3178," ",$G3178),AllocFactorMatrix,(L$4+1),FALSE)*$E3184</f>
        <v>0</v>
      </c>
      <c r="M3178" s="25">
        <f t="shared" si="1428"/>
        <v>0</v>
      </c>
      <c r="N3178" s="25">
        <f>VLOOKUP(CONCATENATE($F3178," ",$G3178),AllocFactorMatrix,(N$4+1),FALSE)*$E3184</f>
        <v>0</v>
      </c>
      <c r="O3178" s="25">
        <f>VLOOKUP(CONCATENATE($F3178," ",$G3178),AllocFactorMatrix,(O$4+1),FALSE)*$E3184</f>
        <v>0</v>
      </c>
      <c r="P3178" s="25">
        <f>VLOOKUP(CONCATENATE($F3178," ",$G3178),AllocFactorMatrix,(P$4+1),FALSE)*$E3184</f>
        <v>0</v>
      </c>
      <c r="Q3178" s="25">
        <f>VLOOKUP(CONCATENATE($F3178," ",$G3178),AllocFactorMatrix,(Q$4+1),FALSE)*$E3184</f>
        <v>0</v>
      </c>
      <c r="R3178" s="25">
        <f t="shared" ref="R3178:R3184" si="1432">SUBTOTAL(9,N3178:Q3178)</f>
        <v>0</v>
      </c>
      <c r="S3178" s="25">
        <f>VLOOKUP(CONCATENATE($F3178," ",$G3178),AllocFactorMatrix,(S$4+1),FALSE)*$E3184</f>
        <v>0</v>
      </c>
      <c r="T3178" s="25">
        <f>VLOOKUP(CONCATENATE($F3178," ",$G3178),AllocFactorMatrix,(T$4+1),FALSE)*$E3184</f>
        <v>0</v>
      </c>
      <c r="U3178" s="25">
        <f>VLOOKUP(CONCATENATE($F3178," ",$G3178),AllocFactorMatrix,(U$4+1),FALSE)*$E3184</f>
        <v>0</v>
      </c>
      <c r="V3178" s="25">
        <f>VLOOKUP(CONCATENATE($F3178," ",$G3178),AllocFactorMatrix,(V$4+1),FALSE)*$E3184</f>
        <v>0</v>
      </c>
      <c r="W3178" s="25">
        <f t="shared" ref="W3178:W3184" si="1433">SUBTOTAL(9,S3178:V3178)</f>
        <v>0</v>
      </c>
      <c r="X3178" s="25">
        <f>VLOOKUP(CONCATENATE($F3178," ",$G3178),AllocFactorMatrix,(X$4+1),FALSE)*$E3184</f>
        <v>0</v>
      </c>
      <c r="Y3178" s="25">
        <f>VLOOKUP(CONCATENATE($F3178," ",$G3178),AllocFactorMatrix,(Y$4+1),FALSE)*$E3184</f>
        <v>0</v>
      </c>
      <c r="Z3178" s="25">
        <f t="shared" si="1429"/>
        <v>0</v>
      </c>
      <c r="AA3178" s="25">
        <f>VLOOKUP(CONCATENATE($F3178," ",$G3178),AllocFactorMatrix,(AA$4+1),FALSE)*$E3184</f>
        <v>0</v>
      </c>
      <c r="AB3178" s="25">
        <f>VLOOKUP(CONCATENATE($F3178," ",$G3178),AllocFactorMatrix,(AB$4+1),FALSE)*$E3184</f>
        <v>0</v>
      </c>
      <c r="AC3178" s="25">
        <f>VLOOKUP(CONCATENATE($F3178," ",$G3178),AllocFactorMatrix,(AC$4+1),FALSE)*$E3184</f>
        <v>0</v>
      </c>
    </row>
    <row r="3179" spans="4:29" hidden="1" outlineLevel="1">
      <c r="F3179" s="61" t="str">
        <f>F3184</f>
        <v>PROD_DEMAND</v>
      </c>
      <c r="G3179" s="20" t="str">
        <f>$G$10</f>
        <v>SUBTRAN</v>
      </c>
      <c r="H3179" s="24">
        <f t="shared" si="1419"/>
        <v>0</v>
      </c>
      <c r="I3179" s="25">
        <f>VLOOKUP(CONCATENATE($F3179," ",$G3179),AllocFactorMatrix,(I$4+1),FALSE)*$E3184</f>
        <v>0</v>
      </c>
      <c r="J3179" s="25">
        <f>VLOOKUP(CONCATENATE($F3179," ",$G3179),AllocFactorMatrix,(J$4+1),FALSE)*$E3184</f>
        <v>0</v>
      </c>
      <c r="K3179" s="25">
        <f>VLOOKUP(CONCATENATE($F3179," ",$G3179),AllocFactorMatrix,(K$4+1),FALSE)*$E3184</f>
        <v>0</v>
      </c>
      <c r="L3179" s="25">
        <f>VLOOKUP(CONCATENATE($F3179," ",$G3179),AllocFactorMatrix,(L$4+1),FALSE)*$E3184</f>
        <v>0</v>
      </c>
      <c r="M3179" s="25">
        <f t="shared" si="1428"/>
        <v>0</v>
      </c>
      <c r="N3179" s="25">
        <f>VLOOKUP(CONCATENATE($F3179," ",$G3179),AllocFactorMatrix,(N$4+1),FALSE)*$E3184</f>
        <v>0</v>
      </c>
      <c r="O3179" s="25">
        <f>VLOOKUP(CONCATENATE($F3179," ",$G3179),AllocFactorMatrix,(O$4+1),FALSE)*$E3184</f>
        <v>0</v>
      </c>
      <c r="P3179" s="25">
        <f>VLOOKUP(CONCATENATE($F3179," ",$G3179),AllocFactorMatrix,(P$4+1),FALSE)*$E3184</f>
        <v>0</v>
      </c>
      <c r="Q3179" s="25">
        <f>VLOOKUP(CONCATENATE($F3179," ",$G3179),AllocFactorMatrix,(Q$4+1),FALSE)*$E3184</f>
        <v>0</v>
      </c>
      <c r="R3179" s="25">
        <f t="shared" si="1432"/>
        <v>0</v>
      </c>
      <c r="S3179" s="25">
        <f>VLOOKUP(CONCATENATE($F3179," ",$G3179),AllocFactorMatrix,(S$4+1),FALSE)*$E3184</f>
        <v>0</v>
      </c>
      <c r="T3179" s="25">
        <f>VLOOKUP(CONCATENATE($F3179," ",$G3179),AllocFactorMatrix,(T$4+1),FALSE)*$E3184</f>
        <v>0</v>
      </c>
      <c r="U3179" s="25">
        <f>VLOOKUP(CONCATENATE($F3179," ",$G3179),AllocFactorMatrix,(U$4+1),FALSE)*$E3184</f>
        <v>0</v>
      </c>
      <c r="V3179" s="25">
        <f>VLOOKUP(CONCATENATE($F3179," ",$G3179),AllocFactorMatrix,(V$4+1),FALSE)*$E3184</f>
        <v>0</v>
      </c>
      <c r="W3179" s="25">
        <f t="shared" si="1433"/>
        <v>0</v>
      </c>
      <c r="X3179" s="25">
        <f>VLOOKUP(CONCATENATE($F3179," ",$G3179),AllocFactorMatrix,(X$4+1),FALSE)*$E3184</f>
        <v>0</v>
      </c>
      <c r="Y3179" s="25">
        <f>VLOOKUP(CONCATENATE($F3179," ",$G3179),AllocFactorMatrix,(Y$4+1),FALSE)*$E3184</f>
        <v>0</v>
      </c>
      <c r="Z3179" s="25">
        <f t="shared" si="1429"/>
        <v>0</v>
      </c>
      <c r="AA3179" s="25">
        <f>VLOOKUP(CONCATENATE($F3179," ",$G3179),AllocFactorMatrix,(AA$4+1),FALSE)*$E3184</f>
        <v>0</v>
      </c>
      <c r="AB3179" s="25">
        <f>VLOOKUP(CONCATENATE($F3179," ",$G3179),AllocFactorMatrix,(AB$4+1),FALSE)*$E3184</f>
        <v>0</v>
      </c>
      <c r="AC3179" s="25">
        <f>VLOOKUP(CONCATENATE($F3179," ",$G3179),AllocFactorMatrix,(AC$4+1),FALSE)*$E3184</f>
        <v>0</v>
      </c>
    </row>
    <row r="3180" spans="4:29" hidden="1" outlineLevel="1">
      <c r="F3180" s="61" t="str">
        <f>F3184</f>
        <v>PROD_DEMAND</v>
      </c>
      <c r="G3180" s="20" t="str">
        <f>$G$11</f>
        <v>DISTPRI</v>
      </c>
      <c r="H3180" s="24">
        <f t="shared" si="1419"/>
        <v>0</v>
      </c>
      <c r="I3180" s="25">
        <f>VLOOKUP(CONCATENATE($F3180," ",$G3180),AllocFactorMatrix,(I$4+1),FALSE)*$E3184</f>
        <v>0</v>
      </c>
      <c r="J3180" s="25">
        <f>VLOOKUP(CONCATENATE($F3180," ",$G3180),AllocFactorMatrix,(J$4+1),FALSE)*$E3184</f>
        <v>0</v>
      </c>
      <c r="K3180" s="25">
        <f>VLOOKUP(CONCATENATE($F3180," ",$G3180),AllocFactorMatrix,(K$4+1),FALSE)*$E3184</f>
        <v>0</v>
      </c>
      <c r="L3180" s="25">
        <f>VLOOKUP(CONCATENATE($F3180," ",$G3180),AllocFactorMatrix,(L$4+1),FALSE)*$E3184</f>
        <v>0</v>
      </c>
      <c r="M3180" s="25">
        <f t="shared" si="1428"/>
        <v>0</v>
      </c>
      <c r="N3180" s="25">
        <f>VLOOKUP(CONCATENATE($F3180," ",$G3180),AllocFactorMatrix,(N$4+1),FALSE)*$E3184</f>
        <v>0</v>
      </c>
      <c r="O3180" s="25">
        <f>VLOOKUP(CONCATENATE($F3180," ",$G3180),AllocFactorMatrix,(O$4+1),FALSE)*$E3184</f>
        <v>0</v>
      </c>
      <c r="P3180" s="25">
        <f>VLOOKUP(CONCATENATE($F3180," ",$G3180),AllocFactorMatrix,(P$4+1),FALSE)*$E3184</f>
        <v>0</v>
      </c>
      <c r="Q3180" s="25">
        <f>VLOOKUP(CONCATENATE($F3180," ",$G3180),AllocFactorMatrix,(Q$4+1),FALSE)*$E3184</f>
        <v>0</v>
      </c>
      <c r="R3180" s="25">
        <f t="shared" si="1432"/>
        <v>0</v>
      </c>
      <c r="S3180" s="25">
        <f>VLOOKUP(CONCATENATE($F3180," ",$G3180),AllocFactorMatrix,(S$4+1),FALSE)*$E3184</f>
        <v>0</v>
      </c>
      <c r="T3180" s="25">
        <f>VLOOKUP(CONCATENATE($F3180," ",$G3180),AllocFactorMatrix,(T$4+1),FALSE)*$E3184</f>
        <v>0</v>
      </c>
      <c r="U3180" s="25">
        <f>VLOOKUP(CONCATENATE($F3180," ",$G3180),AllocFactorMatrix,(U$4+1),FALSE)*$E3184</f>
        <v>0</v>
      </c>
      <c r="V3180" s="25">
        <f>VLOOKUP(CONCATENATE($F3180," ",$G3180),AllocFactorMatrix,(V$4+1),FALSE)*$E3184</f>
        <v>0</v>
      </c>
      <c r="W3180" s="25">
        <f t="shared" si="1433"/>
        <v>0</v>
      </c>
      <c r="X3180" s="25">
        <f>VLOOKUP(CONCATENATE($F3180," ",$G3180),AllocFactorMatrix,(X$4+1),FALSE)*$E3184</f>
        <v>0</v>
      </c>
      <c r="Y3180" s="25">
        <f>VLOOKUP(CONCATENATE($F3180," ",$G3180),AllocFactorMatrix,(Y$4+1),FALSE)*$E3184</f>
        <v>0</v>
      </c>
      <c r="Z3180" s="25">
        <f t="shared" si="1429"/>
        <v>0</v>
      </c>
      <c r="AA3180" s="25">
        <f>VLOOKUP(CONCATENATE($F3180," ",$G3180),AllocFactorMatrix,(AA$4+1),FALSE)*$E3184</f>
        <v>0</v>
      </c>
      <c r="AB3180" s="25">
        <f>VLOOKUP(CONCATENATE($F3180," ",$G3180),AllocFactorMatrix,(AB$4+1),FALSE)*$E3184</f>
        <v>0</v>
      </c>
      <c r="AC3180" s="25">
        <f>VLOOKUP(CONCATENATE($F3180," ",$G3180),AllocFactorMatrix,(AC$4+1),FALSE)*$E3184</f>
        <v>0</v>
      </c>
    </row>
    <row r="3181" spans="4:29" hidden="1" outlineLevel="1">
      <c r="F3181" s="61" t="str">
        <f>F3184</f>
        <v>PROD_DEMAND</v>
      </c>
      <c r="G3181" s="20" t="str">
        <f>$G$12</f>
        <v>DISTSEC</v>
      </c>
      <c r="H3181" s="24">
        <f t="shared" si="1419"/>
        <v>0</v>
      </c>
      <c r="I3181" s="25">
        <f>VLOOKUP(CONCATENATE($F3181," ",$G3181),AllocFactorMatrix,(I$4+1),FALSE)*$E3184</f>
        <v>0</v>
      </c>
      <c r="J3181" s="25">
        <f>VLOOKUP(CONCATENATE($F3181," ",$G3181),AllocFactorMatrix,(J$4+1),FALSE)*$E3184</f>
        <v>0</v>
      </c>
      <c r="K3181" s="25">
        <f>VLOOKUP(CONCATENATE($F3181," ",$G3181),AllocFactorMatrix,(K$4+1),FALSE)*$E3184</f>
        <v>0</v>
      </c>
      <c r="L3181" s="25">
        <f>VLOOKUP(CONCATENATE($F3181," ",$G3181),AllocFactorMatrix,(L$4+1),FALSE)*$E3184</f>
        <v>0</v>
      </c>
      <c r="M3181" s="25">
        <f t="shared" si="1428"/>
        <v>0</v>
      </c>
      <c r="N3181" s="25">
        <f>VLOOKUP(CONCATENATE($F3181," ",$G3181),AllocFactorMatrix,(N$4+1),FALSE)*$E3184</f>
        <v>0</v>
      </c>
      <c r="O3181" s="25">
        <f>VLOOKUP(CONCATENATE($F3181," ",$G3181),AllocFactorMatrix,(O$4+1),FALSE)*$E3184</f>
        <v>0</v>
      </c>
      <c r="P3181" s="25">
        <f>VLOOKUP(CONCATENATE($F3181," ",$G3181),AllocFactorMatrix,(P$4+1),FALSE)*$E3184</f>
        <v>0</v>
      </c>
      <c r="Q3181" s="25">
        <f>VLOOKUP(CONCATENATE($F3181," ",$G3181),AllocFactorMatrix,(Q$4+1),FALSE)*$E3184</f>
        <v>0</v>
      </c>
      <c r="R3181" s="25">
        <f t="shared" si="1432"/>
        <v>0</v>
      </c>
      <c r="S3181" s="25">
        <f>VLOOKUP(CONCATENATE($F3181," ",$G3181),AllocFactorMatrix,(S$4+1),FALSE)*$E3184</f>
        <v>0</v>
      </c>
      <c r="T3181" s="25">
        <f>VLOOKUP(CONCATENATE($F3181," ",$G3181),AllocFactorMatrix,(T$4+1),FALSE)*$E3184</f>
        <v>0</v>
      </c>
      <c r="U3181" s="25">
        <f>VLOOKUP(CONCATENATE($F3181," ",$G3181),AllocFactorMatrix,(U$4+1),FALSE)*$E3184</f>
        <v>0</v>
      </c>
      <c r="V3181" s="25">
        <f>VLOOKUP(CONCATENATE($F3181," ",$G3181),AllocFactorMatrix,(V$4+1),FALSE)*$E3184</f>
        <v>0</v>
      </c>
      <c r="W3181" s="25">
        <f t="shared" si="1433"/>
        <v>0</v>
      </c>
      <c r="X3181" s="25">
        <f>VLOOKUP(CONCATENATE($F3181," ",$G3181),AllocFactorMatrix,(X$4+1),FALSE)*$E3184</f>
        <v>0</v>
      </c>
      <c r="Y3181" s="25">
        <f>VLOOKUP(CONCATENATE($F3181," ",$G3181),AllocFactorMatrix,(Y$4+1),FALSE)*$E3184</f>
        <v>0</v>
      </c>
      <c r="Z3181" s="25">
        <f t="shared" si="1429"/>
        <v>0</v>
      </c>
      <c r="AA3181" s="25">
        <f>VLOOKUP(CONCATENATE($F3181," ",$G3181),AllocFactorMatrix,(AA$4+1),FALSE)*$E3184</f>
        <v>0</v>
      </c>
      <c r="AB3181" s="25">
        <f>VLOOKUP(CONCATENATE($F3181," ",$G3181),AllocFactorMatrix,(AB$4+1),FALSE)*$E3184</f>
        <v>0</v>
      </c>
      <c r="AC3181" s="25">
        <f>VLOOKUP(CONCATENATE($F3181," ",$G3181),AllocFactorMatrix,(AC$4+1),FALSE)*$E3184</f>
        <v>0</v>
      </c>
    </row>
    <row r="3182" spans="4:29" hidden="1" outlineLevel="1">
      <c r="F3182" s="61" t="str">
        <f>F3184</f>
        <v>PROD_DEMAND</v>
      </c>
      <c r="G3182" s="20" t="str">
        <f>$G$13</f>
        <v>ENERGY</v>
      </c>
      <c r="H3182" s="24">
        <f t="shared" si="1419"/>
        <v>0</v>
      </c>
      <c r="I3182" s="25">
        <f>VLOOKUP(CONCATENATE($F3182," ",$G3182),AllocFactorMatrix,(I$4+1),FALSE)*$E3184</f>
        <v>0</v>
      </c>
      <c r="J3182" s="25">
        <f>VLOOKUP(CONCATENATE($F3182," ",$G3182),AllocFactorMatrix,(J$4+1),FALSE)*$E3184</f>
        <v>0</v>
      </c>
      <c r="K3182" s="25">
        <f>VLOOKUP(CONCATENATE($F3182," ",$G3182),AllocFactorMatrix,(K$4+1),FALSE)*$E3184</f>
        <v>0</v>
      </c>
      <c r="L3182" s="25">
        <f>VLOOKUP(CONCATENATE($F3182," ",$G3182),AllocFactorMatrix,(L$4+1),FALSE)*$E3184</f>
        <v>0</v>
      </c>
      <c r="M3182" s="25">
        <f t="shared" si="1428"/>
        <v>0</v>
      </c>
      <c r="N3182" s="25">
        <f>VLOOKUP(CONCATENATE($F3182," ",$G3182),AllocFactorMatrix,(N$4+1),FALSE)*$E3184</f>
        <v>0</v>
      </c>
      <c r="O3182" s="25">
        <f>VLOOKUP(CONCATENATE($F3182," ",$G3182),AllocFactorMatrix,(O$4+1),FALSE)*$E3184</f>
        <v>0</v>
      </c>
      <c r="P3182" s="25">
        <f>VLOOKUP(CONCATENATE($F3182," ",$G3182),AllocFactorMatrix,(P$4+1),FALSE)*$E3184</f>
        <v>0</v>
      </c>
      <c r="Q3182" s="25">
        <f>VLOOKUP(CONCATENATE($F3182," ",$G3182),AllocFactorMatrix,(Q$4+1),FALSE)*$E3184</f>
        <v>0</v>
      </c>
      <c r="R3182" s="25">
        <f t="shared" si="1432"/>
        <v>0</v>
      </c>
      <c r="S3182" s="25">
        <f>VLOOKUP(CONCATENATE($F3182," ",$G3182),AllocFactorMatrix,(S$4+1),FALSE)*$E3184</f>
        <v>0</v>
      </c>
      <c r="T3182" s="25">
        <f>VLOOKUP(CONCATENATE($F3182," ",$G3182),AllocFactorMatrix,(T$4+1),FALSE)*$E3184</f>
        <v>0</v>
      </c>
      <c r="U3182" s="25">
        <f>VLOOKUP(CONCATENATE($F3182," ",$G3182),AllocFactorMatrix,(U$4+1),FALSE)*$E3184</f>
        <v>0</v>
      </c>
      <c r="V3182" s="25">
        <f>VLOOKUP(CONCATENATE($F3182," ",$G3182),AllocFactorMatrix,(V$4+1),FALSE)*$E3184</f>
        <v>0</v>
      </c>
      <c r="W3182" s="25">
        <f t="shared" si="1433"/>
        <v>0</v>
      </c>
      <c r="X3182" s="25">
        <f>VLOOKUP(CONCATENATE($F3182," ",$G3182),AllocFactorMatrix,(X$4+1),FALSE)*$E3184</f>
        <v>0</v>
      </c>
      <c r="Y3182" s="25">
        <f>VLOOKUP(CONCATENATE($F3182," ",$G3182),AllocFactorMatrix,(Y$4+1),FALSE)*$E3184</f>
        <v>0</v>
      </c>
      <c r="Z3182" s="25">
        <f t="shared" si="1429"/>
        <v>0</v>
      </c>
      <c r="AA3182" s="25">
        <f>VLOOKUP(CONCATENATE($F3182," ",$G3182),AllocFactorMatrix,(AA$4+1),FALSE)*$E3184</f>
        <v>0</v>
      </c>
      <c r="AB3182" s="25">
        <f>VLOOKUP(CONCATENATE($F3182," ",$G3182),AllocFactorMatrix,(AB$4+1),FALSE)*$E3184</f>
        <v>0</v>
      </c>
      <c r="AC3182" s="25">
        <f>VLOOKUP(CONCATENATE($F3182," ",$G3182),AllocFactorMatrix,(AC$4+1),FALSE)*$E3184</f>
        <v>0</v>
      </c>
    </row>
    <row r="3183" spans="4:29" hidden="1" outlineLevel="1">
      <c r="F3183" s="61" t="str">
        <f>F3184</f>
        <v>PROD_DEMAND</v>
      </c>
      <c r="G3183" s="20" t="str">
        <f>$G$14</f>
        <v>CUSTOMER</v>
      </c>
      <c r="H3183" s="24">
        <f t="shared" si="1419"/>
        <v>0</v>
      </c>
      <c r="I3183" s="25">
        <f>VLOOKUP(CONCATENATE($F3183," ",$G3183),AllocFactorMatrix,(I$4+1),FALSE)*$E3184</f>
        <v>0</v>
      </c>
      <c r="J3183" s="25">
        <f>VLOOKUP(CONCATENATE($F3183," ",$G3183),AllocFactorMatrix,(J$4+1),FALSE)*$E3184</f>
        <v>0</v>
      </c>
      <c r="K3183" s="25">
        <f>VLOOKUP(CONCATENATE($F3183," ",$G3183),AllocFactorMatrix,(K$4+1),FALSE)*$E3184</f>
        <v>0</v>
      </c>
      <c r="L3183" s="25">
        <f>VLOOKUP(CONCATENATE($F3183," ",$G3183),AllocFactorMatrix,(L$4+1),FALSE)*$E3184</f>
        <v>0</v>
      </c>
      <c r="M3183" s="25">
        <f t="shared" si="1428"/>
        <v>0</v>
      </c>
      <c r="N3183" s="25">
        <f>VLOOKUP(CONCATENATE($F3183," ",$G3183),AllocFactorMatrix,(N$4+1),FALSE)*$E3184</f>
        <v>0</v>
      </c>
      <c r="O3183" s="25">
        <f>VLOOKUP(CONCATENATE($F3183," ",$G3183),AllocFactorMatrix,(O$4+1),FALSE)*$E3184</f>
        <v>0</v>
      </c>
      <c r="P3183" s="25">
        <f>VLOOKUP(CONCATENATE($F3183," ",$G3183),AllocFactorMatrix,(P$4+1),FALSE)*$E3184</f>
        <v>0</v>
      </c>
      <c r="Q3183" s="25">
        <f>VLOOKUP(CONCATENATE($F3183," ",$G3183),AllocFactorMatrix,(Q$4+1),FALSE)*$E3184</f>
        <v>0</v>
      </c>
      <c r="R3183" s="25">
        <f t="shared" si="1432"/>
        <v>0</v>
      </c>
      <c r="S3183" s="25">
        <f>VLOOKUP(CONCATENATE($F3183," ",$G3183),AllocFactorMatrix,(S$4+1),FALSE)*$E3184</f>
        <v>0</v>
      </c>
      <c r="T3183" s="25">
        <f>VLOOKUP(CONCATENATE($F3183," ",$G3183),AllocFactorMatrix,(T$4+1),FALSE)*$E3184</f>
        <v>0</v>
      </c>
      <c r="U3183" s="25">
        <f>VLOOKUP(CONCATENATE($F3183," ",$G3183),AllocFactorMatrix,(U$4+1),FALSE)*$E3184</f>
        <v>0</v>
      </c>
      <c r="V3183" s="25">
        <f>VLOOKUP(CONCATENATE($F3183," ",$G3183),AllocFactorMatrix,(V$4+1),FALSE)*$E3184</f>
        <v>0</v>
      </c>
      <c r="W3183" s="25">
        <f t="shared" si="1433"/>
        <v>0</v>
      </c>
      <c r="X3183" s="25">
        <f>VLOOKUP(CONCATENATE($F3183," ",$G3183),AllocFactorMatrix,(X$4+1),FALSE)*$E3184</f>
        <v>0</v>
      </c>
      <c r="Y3183" s="25">
        <f>VLOOKUP(CONCATENATE($F3183," ",$G3183),AllocFactorMatrix,(Y$4+1),FALSE)*$E3184</f>
        <v>0</v>
      </c>
      <c r="Z3183" s="25">
        <f t="shared" si="1429"/>
        <v>0</v>
      </c>
      <c r="AA3183" s="25">
        <f>VLOOKUP(CONCATENATE($F3183," ",$G3183),AllocFactorMatrix,(AA$4+1),FALSE)*$E3184</f>
        <v>0</v>
      </c>
      <c r="AB3183" s="25">
        <f>VLOOKUP(CONCATENATE($F3183," ",$G3183),AllocFactorMatrix,(AB$4+1),FALSE)*$E3184</f>
        <v>0</v>
      </c>
      <c r="AC3183" s="25">
        <f>VLOOKUP(CONCATENATE($F3183," ",$G3183),AllocFactorMatrix,(AC$4+1),FALSE)*$E3184</f>
        <v>0</v>
      </c>
    </row>
    <row r="3184" spans="4:29" collapsed="1">
      <c r="D3184" s="58" t="s">
        <v>448</v>
      </c>
      <c r="E3184" s="22"/>
      <c r="F3184" s="61" t="s">
        <v>29</v>
      </c>
      <c r="G3184" s="20" t="str">
        <f>$G$15</f>
        <v>TOTAL</v>
      </c>
      <c r="H3184" s="24">
        <f t="shared" si="1419"/>
        <v>0</v>
      </c>
      <c r="I3184" s="25">
        <f>VLOOKUP(CONCATENATE($F3184," ",$G3184),AllocFactorMatrix,(I$4+1),FALSE)*$E3184</f>
        <v>0</v>
      </c>
      <c r="J3184" s="25">
        <f>VLOOKUP(CONCATENATE($F3184," ",$G3184),AllocFactorMatrix,(J$4+1),FALSE)*$E3184</f>
        <v>0</v>
      </c>
      <c r="K3184" s="25">
        <f>VLOOKUP(CONCATENATE($F3184," ",$G3184),AllocFactorMatrix,(K$4+1),FALSE)*$E3184</f>
        <v>0</v>
      </c>
      <c r="L3184" s="25">
        <f>VLOOKUP(CONCATENATE($F3184," ",$G3184),AllocFactorMatrix,(L$4+1),FALSE)*$E3184</f>
        <v>0</v>
      </c>
      <c r="M3184" s="25">
        <f t="shared" si="1428"/>
        <v>0</v>
      </c>
      <c r="N3184" s="25">
        <f>VLOOKUP(CONCATENATE($F3184," ",$G3184),AllocFactorMatrix,(N$4+1),FALSE)*$E3184</f>
        <v>0</v>
      </c>
      <c r="O3184" s="25">
        <f>VLOOKUP(CONCATENATE($F3184," ",$G3184),AllocFactorMatrix,(O$4+1),FALSE)*$E3184</f>
        <v>0</v>
      </c>
      <c r="P3184" s="25">
        <f>VLOOKUP(CONCATENATE($F3184," ",$G3184),AllocFactorMatrix,(P$4+1),FALSE)*$E3184</f>
        <v>0</v>
      </c>
      <c r="Q3184" s="25">
        <f>VLOOKUP(CONCATENATE($F3184," ",$G3184),AllocFactorMatrix,(Q$4+1),FALSE)*$E3184</f>
        <v>0</v>
      </c>
      <c r="R3184" s="25">
        <f t="shared" si="1432"/>
        <v>0</v>
      </c>
      <c r="S3184" s="25">
        <f>VLOOKUP(CONCATENATE($F3184," ",$G3184),AllocFactorMatrix,(S$4+1),FALSE)*$E3184</f>
        <v>0</v>
      </c>
      <c r="T3184" s="25">
        <f>VLOOKUP(CONCATENATE($F3184," ",$G3184),AllocFactorMatrix,(T$4+1),FALSE)*$E3184</f>
        <v>0</v>
      </c>
      <c r="U3184" s="25">
        <f>VLOOKUP(CONCATENATE($F3184," ",$G3184),AllocFactorMatrix,(U$4+1),FALSE)*$E3184</f>
        <v>0</v>
      </c>
      <c r="V3184" s="25">
        <f>VLOOKUP(CONCATENATE($F3184," ",$G3184),AllocFactorMatrix,(V$4+1),FALSE)*$E3184</f>
        <v>0</v>
      </c>
      <c r="W3184" s="25">
        <f t="shared" si="1433"/>
        <v>0</v>
      </c>
      <c r="X3184" s="25">
        <f>VLOOKUP(CONCATENATE($F3184," ",$G3184),AllocFactorMatrix,(X$4+1),FALSE)*$E3184</f>
        <v>0</v>
      </c>
      <c r="Y3184" s="25">
        <f>VLOOKUP(CONCATENATE($F3184," ",$G3184),AllocFactorMatrix,(Y$4+1),FALSE)*$E3184</f>
        <v>0</v>
      </c>
      <c r="Z3184" s="25">
        <f t="shared" si="1429"/>
        <v>0</v>
      </c>
      <c r="AA3184" s="25">
        <f>VLOOKUP(CONCATENATE($F3184," ",$G3184),AllocFactorMatrix,(AA$4+1),FALSE)*$E3184</f>
        <v>0</v>
      </c>
      <c r="AB3184" s="25">
        <f>VLOOKUP(CONCATENATE($F3184," ",$G3184),AllocFactorMatrix,(AB$4+1),FALSE)*$E3184</f>
        <v>0</v>
      </c>
      <c r="AC3184" s="25">
        <f>VLOOKUP(CONCATENATE($F3184," ",$G3184),AllocFactorMatrix,(AC$4+1),FALSE)*$E3184</f>
        <v>0</v>
      </c>
    </row>
    <row r="3185" spans="4:29" hidden="1" outlineLevel="1">
      <c r="F3185" s="61" t="str">
        <f>F3192</f>
        <v>PROD_DEMAND</v>
      </c>
      <c r="G3185" s="20" t="str">
        <f>$G$8</f>
        <v>PRODUCTION</v>
      </c>
      <c r="H3185" s="24">
        <f t="shared" si="1419"/>
        <v>0</v>
      </c>
      <c r="I3185" s="25">
        <f>VLOOKUP(CONCATENATE($F3185," ",$G3185),AllocFactorMatrix,(I$4+1),FALSE)*$E3192</f>
        <v>0</v>
      </c>
      <c r="J3185" s="25">
        <f>VLOOKUP(CONCATENATE($F3185," ",$G3185),AllocFactorMatrix,(J$4+1),FALSE)*$E3192</f>
        <v>0</v>
      </c>
      <c r="K3185" s="25">
        <f>VLOOKUP(CONCATENATE($F3185," ",$G3185),AllocFactorMatrix,(K$4+1),FALSE)*$E3192</f>
        <v>0</v>
      </c>
      <c r="L3185" s="25">
        <f>VLOOKUP(CONCATENATE($F3185," ",$G3185),AllocFactorMatrix,(L$4+1),FALSE)*$E3192</f>
        <v>0</v>
      </c>
      <c r="M3185" s="25">
        <f t="shared" si="1428"/>
        <v>0</v>
      </c>
      <c r="N3185" s="25">
        <f>VLOOKUP(CONCATENATE($F3185," ",$G3185),AllocFactorMatrix,(N$4+1),FALSE)*$E3192</f>
        <v>0</v>
      </c>
      <c r="O3185" s="25">
        <f>VLOOKUP(CONCATENATE($F3185," ",$G3185),AllocFactorMatrix,(O$4+1),FALSE)*$E3192</f>
        <v>0</v>
      </c>
      <c r="P3185" s="25">
        <f>VLOOKUP(CONCATENATE($F3185," ",$G3185),AllocFactorMatrix,(P$4+1),FALSE)*$E3192</f>
        <v>0</v>
      </c>
      <c r="Q3185" s="25">
        <f>VLOOKUP(CONCATENATE($F3185," ",$G3185),AllocFactorMatrix,(Q$4+1),FALSE)*$E3192</f>
        <v>0</v>
      </c>
      <c r="R3185" s="25">
        <f>SUBTOTAL(9,N3185:Q3185)</f>
        <v>0</v>
      </c>
      <c r="S3185" s="25">
        <f>VLOOKUP(CONCATENATE($F3185," ",$G3185),AllocFactorMatrix,(S$4+1),FALSE)*$E3192</f>
        <v>0</v>
      </c>
      <c r="T3185" s="25">
        <f>VLOOKUP(CONCATENATE($F3185," ",$G3185),AllocFactorMatrix,(T$4+1),FALSE)*$E3192</f>
        <v>0</v>
      </c>
      <c r="U3185" s="25">
        <f>VLOOKUP(CONCATENATE($F3185," ",$G3185),AllocFactorMatrix,(U$4+1),FALSE)*$E3192</f>
        <v>0</v>
      </c>
      <c r="V3185" s="25">
        <f>VLOOKUP(CONCATENATE($F3185," ",$G3185),AllocFactorMatrix,(V$4+1),FALSE)*$E3192</f>
        <v>0</v>
      </c>
      <c r="W3185" s="25">
        <f>SUBTOTAL(9,S3185:V3185)</f>
        <v>0</v>
      </c>
      <c r="X3185" s="25">
        <f>VLOOKUP(CONCATENATE($F3185," ",$G3185),AllocFactorMatrix,(X$4+1),FALSE)*$E3192</f>
        <v>0</v>
      </c>
      <c r="Y3185" s="25">
        <f>VLOOKUP(CONCATENATE($F3185," ",$G3185),AllocFactorMatrix,(Y$4+1),FALSE)*$E3192</f>
        <v>0</v>
      </c>
      <c r="Z3185" s="25">
        <f t="shared" si="1429"/>
        <v>0</v>
      </c>
      <c r="AA3185" s="25">
        <f>VLOOKUP(CONCATENATE($F3185," ",$G3185),AllocFactorMatrix,(AA$4+1),FALSE)*$E3192</f>
        <v>0</v>
      </c>
      <c r="AB3185" s="25">
        <f>VLOOKUP(CONCATENATE($F3185," ",$G3185),AllocFactorMatrix,(AB$4+1),FALSE)*$E3192</f>
        <v>0</v>
      </c>
      <c r="AC3185" s="25">
        <f>VLOOKUP(CONCATENATE($F3185," ",$G3185),AllocFactorMatrix,(AC$4+1),FALSE)*$E3192</f>
        <v>0</v>
      </c>
    </row>
    <row r="3186" spans="4:29" hidden="1" outlineLevel="1">
      <c r="F3186" s="61" t="str">
        <f>F3192</f>
        <v>PROD_DEMAND</v>
      </c>
      <c r="G3186" s="20" t="str">
        <f>$G$9</f>
        <v>BULKTRAN</v>
      </c>
      <c r="H3186" s="24">
        <f t="shared" si="1419"/>
        <v>0</v>
      </c>
      <c r="I3186" s="25">
        <f>VLOOKUP(CONCATENATE($F3186," ",$G3186),AllocFactorMatrix,(I$4+1),FALSE)*$E3192</f>
        <v>0</v>
      </c>
      <c r="J3186" s="25">
        <f>VLOOKUP(CONCATENATE($F3186," ",$G3186),AllocFactorMatrix,(J$4+1),FALSE)*$E3192</f>
        <v>0</v>
      </c>
      <c r="K3186" s="25">
        <f>VLOOKUP(CONCATENATE($F3186," ",$G3186),AllocFactorMatrix,(K$4+1),FALSE)*$E3192</f>
        <v>0</v>
      </c>
      <c r="L3186" s="25">
        <f>VLOOKUP(CONCATENATE($F3186," ",$G3186),AllocFactorMatrix,(L$4+1),FALSE)*$E3192</f>
        <v>0</v>
      </c>
      <c r="M3186" s="25">
        <f t="shared" si="1428"/>
        <v>0</v>
      </c>
      <c r="N3186" s="25">
        <f>VLOOKUP(CONCATENATE($F3186," ",$G3186),AllocFactorMatrix,(N$4+1),FALSE)*$E3192</f>
        <v>0</v>
      </c>
      <c r="O3186" s="25">
        <f>VLOOKUP(CONCATENATE($F3186," ",$G3186),AllocFactorMatrix,(O$4+1),FALSE)*$E3192</f>
        <v>0</v>
      </c>
      <c r="P3186" s="25">
        <f>VLOOKUP(CONCATENATE($F3186," ",$G3186),AllocFactorMatrix,(P$4+1),FALSE)*$E3192</f>
        <v>0</v>
      </c>
      <c r="Q3186" s="25">
        <f>VLOOKUP(CONCATENATE($F3186," ",$G3186),AllocFactorMatrix,(Q$4+1),FALSE)*$E3192</f>
        <v>0</v>
      </c>
      <c r="R3186" s="25">
        <f t="shared" ref="R3186:R3192" si="1434">SUBTOTAL(9,N3186:Q3186)</f>
        <v>0</v>
      </c>
      <c r="S3186" s="25">
        <f>VLOOKUP(CONCATENATE($F3186," ",$G3186),AllocFactorMatrix,(S$4+1),FALSE)*$E3192</f>
        <v>0</v>
      </c>
      <c r="T3186" s="25">
        <f>VLOOKUP(CONCATENATE($F3186," ",$G3186),AllocFactorMatrix,(T$4+1),FALSE)*$E3192</f>
        <v>0</v>
      </c>
      <c r="U3186" s="25">
        <f>VLOOKUP(CONCATENATE($F3186," ",$G3186),AllocFactorMatrix,(U$4+1),FALSE)*$E3192</f>
        <v>0</v>
      </c>
      <c r="V3186" s="25">
        <f>VLOOKUP(CONCATENATE($F3186," ",$G3186),AllocFactorMatrix,(V$4+1),FALSE)*$E3192</f>
        <v>0</v>
      </c>
      <c r="W3186" s="25">
        <f t="shared" ref="W3186:W3192" si="1435">SUBTOTAL(9,S3186:V3186)</f>
        <v>0</v>
      </c>
      <c r="X3186" s="25">
        <f>VLOOKUP(CONCATENATE($F3186," ",$G3186),AllocFactorMatrix,(X$4+1),FALSE)*$E3192</f>
        <v>0</v>
      </c>
      <c r="Y3186" s="25">
        <f>VLOOKUP(CONCATENATE($F3186," ",$G3186),AllocFactorMatrix,(Y$4+1),FALSE)*$E3192</f>
        <v>0</v>
      </c>
      <c r="Z3186" s="25">
        <f t="shared" si="1429"/>
        <v>0</v>
      </c>
      <c r="AA3186" s="25">
        <f>VLOOKUP(CONCATENATE($F3186," ",$G3186),AllocFactorMatrix,(AA$4+1),FALSE)*$E3192</f>
        <v>0</v>
      </c>
      <c r="AB3186" s="25">
        <f>VLOOKUP(CONCATENATE($F3186," ",$G3186),AllocFactorMatrix,(AB$4+1),FALSE)*$E3192</f>
        <v>0</v>
      </c>
      <c r="AC3186" s="25">
        <f>VLOOKUP(CONCATENATE($F3186," ",$G3186),AllocFactorMatrix,(AC$4+1),FALSE)*$E3192</f>
        <v>0</v>
      </c>
    </row>
    <row r="3187" spans="4:29" hidden="1" outlineLevel="1">
      <c r="F3187" s="61" t="str">
        <f>F3192</f>
        <v>PROD_DEMAND</v>
      </c>
      <c r="G3187" s="20" t="str">
        <f>$G$10</f>
        <v>SUBTRAN</v>
      </c>
      <c r="H3187" s="24">
        <f t="shared" si="1419"/>
        <v>0</v>
      </c>
      <c r="I3187" s="25">
        <f>VLOOKUP(CONCATENATE($F3187," ",$G3187),AllocFactorMatrix,(I$4+1),FALSE)*$E3192</f>
        <v>0</v>
      </c>
      <c r="J3187" s="25">
        <f>VLOOKUP(CONCATENATE($F3187," ",$G3187),AllocFactorMatrix,(J$4+1),FALSE)*$E3192</f>
        <v>0</v>
      </c>
      <c r="K3187" s="25">
        <f>VLOOKUP(CONCATENATE($F3187," ",$G3187),AllocFactorMatrix,(K$4+1),FALSE)*$E3192</f>
        <v>0</v>
      </c>
      <c r="L3187" s="25">
        <f>VLOOKUP(CONCATENATE($F3187," ",$G3187),AllocFactorMatrix,(L$4+1),FALSE)*$E3192</f>
        <v>0</v>
      </c>
      <c r="M3187" s="25">
        <f t="shared" si="1428"/>
        <v>0</v>
      </c>
      <c r="N3187" s="25">
        <f>VLOOKUP(CONCATENATE($F3187," ",$G3187),AllocFactorMatrix,(N$4+1),FALSE)*$E3192</f>
        <v>0</v>
      </c>
      <c r="O3187" s="25">
        <f>VLOOKUP(CONCATENATE($F3187," ",$G3187),AllocFactorMatrix,(O$4+1),FALSE)*$E3192</f>
        <v>0</v>
      </c>
      <c r="P3187" s="25">
        <f>VLOOKUP(CONCATENATE($F3187," ",$G3187),AllocFactorMatrix,(P$4+1),FALSE)*$E3192</f>
        <v>0</v>
      </c>
      <c r="Q3187" s="25">
        <f>VLOOKUP(CONCATENATE($F3187," ",$G3187),AllocFactorMatrix,(Q$4+1),FALSE)*$E3192</f>
        <v>0</v>
      </c>
      <c r="R3187" s="25">
        <f t="shared" si="1434"/>
        <v>0</v>
      </c>
      <c r="S3187" s="25">
        <f>VLOOKUP(CONCATENATE($F3187," ",$G3187),AllocFactorMatrix,(S$4+1),FALSE)*$E3192</f>
        <v>0</v>
      </c>
      <c r="T3187" s="25">
        <f>VLOOKUP(CONCATENATE($F3187," ",$G3187),AllocFactorMatrix,(T$4+1),FALSE)*$E3192</f>
        <v>0</v>
      </c>
      <c r="U3187" s="25">
        <f>VLOOKUP(CONCATENATE($F3187," ",$G3187),AllocFactorMatrix,(U$4+1),FALSE)*$E3192</f>
        <v>0</v>
      </c>
      <c r="V3187" s="25">
        <f>VLOOKUP(CONCATENATE($F3187," ",$G3187),AllocFactorMatrix,(V$4+1),FALSE)*$E3192</f>
        <v>0</v>
      </c>
      <c r="W3187" s="25">
        <f t="shared" si="1435"/>
        <v>0</v>
      </c>
      <c r="X3187" s="25">
        <f>VLOOKUP(CONCATENATE($F3187," ",$G3187),AllocFactorMatrix,(X$4+1),FALSE)*$E3192</f>
        <v>0</v>
      </c>
      <c r="Y3187" s="25">
        <f>VLOOKUP(CONCATENATE($F3187," ",$G3187),AllocFactorMatrix,(Y$4+1),FALSE)*$E3192</f>
        <v>0</v>
      </c>
      <c r="Z3187" s="25">
        <f t="shared" si="1429"/>
        <v>0</v>
      </c>
      <c r="AA3187" s="25">
        <f>VLOOKUP(CONCATENATE($F3187," ",$G3187),AllocFactorMatrix,(AA$4+1),FALSE)*$E3192</f>
        <v>0</v>
      </c>
      <c r="AB3187" s="25">
        <f>VLOOKUP(CONCATENATE($F3187," ",$G3187),AllocFactorMatrix,(AB$4+1),FALSE)*$E3192</f>
        <v>0</v>
      </c>
      <c r="AC3187" s="25">
        <f>VLOOKUP(CONCATENATE($F3187," ",$G3187),AllocFactorMatrix,(AC$4+1),FALSE)*$E3192</f>
        <v>0</v>
      </c>
    </row>
    <row r="3188" spans="4:29" hidden="1" outlineLevel="1">
      <c r="F3188" s="61" t="str">
        <f>F3192</f>
        <v>PROD_DEMAND</v>
      </c>
      <c r="G3188" s="20" t="str">
        <f>$G$11</f>
        <v>DISTPRI</v>
      </c>
      <c r="H3188" s="24">
        <f t="shared" si="1419"/>
        <v>0</v>
      </c>
      <c r="I3188" s="25">
        <f>VLOOKUP(CONCATENATE($F3188," ",$G3188),AllocFactorMatrix,(I$4+1),FALSE)*$E3192</f>
        <v>0</v>
      </c>
      <c r="J3188" s="25">
        <f>VLOOKUP(CONCATENATE($F3188," ",$G3188),AllocFactorMatrix,(J$4+1),FALSE)*$E3192</f>
        <v>0</v>
      </c>
      <c r="K3188" s="25">
        <f>VLOOKUP(CONCATENATE($F3188," ",$G3188),AllocFactorMatrix,(K$4+1),FALSE)*$E3192</f>
        <v>0</v>
      </c>
      <c r="L3188" s="25">
        <f>VLOOKUP(CONCATENATE($F3188," ",$G3188),AllocFactorMatrix,(L$4+1),FALSE)*$E3192</f>
        <v>0</v>
      </c>
      <c r="M3188" s="25">
        <f t="shared" si="1428"/>
        <v>0</v>
      </c>
      <c r="N3188" s="25">
        <f>VLOOKUP(CONCATENATE($F3188," ",$G3188),AllocFactorMatrix,(N$4+1),FALSE)*$E3192</f>
        <v>0</v>
      </c>
      <c r="O3188" s="25">
        <f>VLOOKUP(CONCATENATE($F3188," ",$G3188),AllocFactorMatrix,(O$4+1),FALSE)*$E3192</f>
        <v>0</v>
      </c>
      <c r="P3188" s="25">
        <f>VLOOKUP(CONCATENATE($F3188," ",$G3188),AllocFactorMatrix,(P$4+1),FALSE)*$E3192</f>
        <v>0</v>
      </c>
      <c r="Q3188" s="25">
        <f>VLOOKUP(CONCATENATE($F3188," ",$G3188),AllocFactorMatrix,(Q$4+1),FALSE)*$E3192</f>
        <v>0</v>
      </c>
      <c r="R3188" s="25">
        <f t="shared" si="1434"/>
        <v>0</v>
      </c>
      <c r="S3188" s="25">
        <f>VLOOKUP(CONCATENATE($F3188," ",$G3188),AllocFactorMatrix,(S$4+1),FALSE)*$E3192</f>
        <v>0</v>
      </c>
      <c r="T3188" s="25">
        <f>VLOOKUP(CONCATENATE($F3188," ",$G3188),AllocFactorMatrix,(T$4+1),FALSE)*$E3192</f>
        <v>0</v>
      </c>
      <c r="U3188" s="25">
        <f>VLOOKUP(CONCATENATE($F3188," ",$G3188),AllocFactorMatrix,(U$4+1),FALSE)*$E3192</f>
        <v>0</v>
      </c>
      <c r="V3188" s="25">
        <f>VLOOKUP(CONCATENATE($F3188," ",$G3188),AllocFactorMatrix,(V$4+1),FALSE)*$E3192</f>
        <v>0</v>
      </c>
      <c r="W3188" s="25">
        <f t="shared" si="1435"/>
        <v>0</v>
      </c>
      <c r="X3188" s="25">
        <f>VLOOKUP(CONCATENATE($F3188," ",$G3188),AllocFactorMatrix,(X$4+1),FALSE)*$E3192</f>
        <v>0</v>
      </c>
      <c r="Y3188" s="25">
        <f>VLOOKUP(CONCATENATE($F3188," ",$G3188),AllocFactorMatrix,(Y$4+1),FALSE)*$E3192</f>
        <v>0</v>
      </c>
      <c r="Z3188" s="25">
        <f t="shared" si="1429"/>
        <v>0</v>
      </c>
      <c r="AA3188" s="25">
        <f>VLOOKUP(CONCATENATE($F3188," ",$G3188),AllocFactorMatrix,(AA$4+1),FALSE)*$E3192</f>
        <v>0</v>
      </c>
      <c r="AB3188" s="25">
        <f>VLOOKUP(CONCATENATE($F3188," ",$G3188),AllocFactorMatrix,(AB$4+1),FALSE)*$E3192</f>
        <v>0</v>
      </c>
      <c r="AC3188" s="25">
        <f>VLOOKUP(CONCATENATE($F3188," ",$G3188),AllocFactorMatrix,(AC$4+1),FALSE)*$E3192</f>
        <v>0</v>
      </c>
    </row>
    <row r="3189" spans="4:29" hidden="1" outlineLevel="1">
      <c r="F3189" s="61" t="str">
        <f>F3192</f>
        <v>PROD_DEMAND</v>
      </c>
      <c r="G3189" s="20" t="str">
        <f>$G$12</f>
        <v>DISTSEC</v>
      </c>
      <c r="H3189" s="24">
        <f t="shared" si="1419"/>
        <v>0</v>
      </c>
      <c r="I3189" s="25">
        <f>VLOOKUP(CONCATENATE($F3189," ",$G3189),AllocFactorMatrix,(I$4+1),FALSE)*$E3192</f>
        <v>0</v>
      </c>
      <c r="J3189" s="25">
        <f>VLOOKUP(CONCATENATE($F3189," ",$G3189),AllocFactorMatrix,(J$4+1),FALSE)*$E3192</f>
        <v>0</v>
      </c>
      <c r="K3189" s="25">
        <f>VLOOKUP(CONCATENATE($F3189," ",$G3189),AllocFactorMatrix,(K$4+1),FALSE)*$E3192</f>
        <v>0</v>
      </c>
      <c r="L3189" s="25">
        <f>VLOOKUP(CONCATENATE($F3189," ",$G3189),AllocFactorMatrix,(L$4+1),FALSE)*$E3192</f>
        <v>0</v>
      </c>
      <c r="M3189" s="25">
        <f t="shared" si="1428"/>
        <v>0</v>
      </c>
      <c r="N3189" s="25">
        <f>VLOOKUP(CONCATENATE($F3189," ",$G3189),AllocFactorMatrix,(N$4+1),FALSE)*$E3192</f>
        <v>0</v>
      </c>
      <c r="O3189" s="25">
        <f>VLOOKUP(CONCATENATE($F3189," ",$G3189),AllocFactorMatrix,(O$4+1),FALSE)*$E3192</f>
        <v>0</v>
      </c>
      <c r="P3189" s="25">
        <f>VLOOKUP(CONCATENATE($F3189," ",$G3189),AllocFactorMatrix,(P$4+1),FALSE)*$E3192</f>
        <v>0</v>
      </c>
      <c r="Q3189" s="25">
        <f>VLOOKUP(CONCATENATE($F3189," ",$G3189),AllocFactorMatrix,(Q$4+1),FALSE)*$E3192</f>
        <v>0</v>
      </c>
      <c r="R3189" s="25">
        <f t="shared" si="1434"/>
        <v>0</v>
      </c>
      <c r="S3189" s="25">
        <f>VLOOKUP(CONCATENATE($F3189," ",$G3189),AllocFactorMatrix,(S$4+1),FALSE)*$E3192</f>
        <v>0</v>
      </c>
      <c r="T3189" s="25">
        <f>VLOOKUP(CONCATENATE($F3189," ",$G3189),AllocFactorMatrix,(T$4+1),FALSE)*$E3192</f>
        <v>0</v>
      </c>
      <c r="U3189" s="25">
        <f>VLOOKUP(CONCATENATE($F3189," ",$G3189),AllocFactorMatrix,(U$4+1),FALSE)*$E3192</f>
        <v>0</v>
      </c>
      <c r="V3189" s="25">
        <f>VLOOKUP(CONCATENATE($F3189," ",$G3189),AllocFactorMatrix,(V$4+1),FALSE)*$E3192</f>
        <v>0</v>
      </c>
      <c r="W3189" s="25">
        <f t="shared" si="1435"/>
        <v>0</v>
      </c>
      <c r="X3189" s="25">
        <f>VLOOKUP(CONCATENATE($F3189," ",$G3189),AllocFactorMatrix,(X$4+1),FALSE)*$E3192</f>
        <v>0</v>
      </c>
      <c r="Y3189" s="25">
        <f>VLOOKUP(CONCATENATE($F3189," ",$G3189),AllocFactorMatrix,(Y$4+1),FALSE)*$E3192</f>
        <v>0</v>
      </c>
      <c r="Z3189" s="25">
        <f t="shared" si="1429"/>
        <v>0</v>
      </c>
      <c r="AA3189" s="25">
        <f>VLOOKUP(CONCATENATE($F3189," ",$G3189),AllocFactorMatrix,(AA$4+1),FALSE)*$E3192</f>
        <v>0</v>
      </c>
      <c r="AB3189" s="25">
        <f>VLOOKUP(CONCATENATE($F3189," ",$G3189),AllocFactorMatrix,(AB$4+1),FALSE)*$E3192</f>
        <v>0</v>
      </c>
      <c r="AC3189" s="25">
        <f>VLOOKUP(CONCATENATE($F3189," ",$G3189),AllocFactorMatrix,(AC$4+1),FALSE)*$E3192</f>
        <v>0</v>
      </c>
    </row>
    <row r="3190" spans="4:29" hidden="1" outlineLevel="1">
      <c r="F3190" s="61" t="str">
        <f>F3192</f>
        <v>PROD_DEMAND</v>
      </c>
      <c r="G3190" s="20" t="str">
        <f>$G$13</f>
        <v>ENERGY</v>
      </c>
      <c r="H3190" s="24">
        <f t="shared" si="1419"/>
        <v>0</v>
      </c>
      <c r="I3190" s="25">
        <f>VLOOKUP(CONCATENATE($F3190," ",$G3190),AllocFactorMatrix,(I$4+1),FALSE)*$E3192</f>
        <v>0</v>
      </c>
      <c r="J3190" s="25">
        <f>VLOOKUP(CONCATENATE($F3190," ",$G3190),AllocFactorMatrix,(J$4+1),FALSE)*$E3192</f>
        <v>0</v>
      </c>
      <c r="K3190" s="25">
        <f>VLOOKUP(CONCATENATE($F3190," ",$G3190),AllocFactorMatrix,(K$4+1),FALSE)*$E3192</f>
        <v>0</v>
      </c>
      <c r="L3190" s="25">
        <f>VLOOKUP(CONCATENATE($F3190," ",$G3190),AllocFactorMatrix,(L$4+1),FALSE)*$E3192</f>
        <v>0</v>
      </c>
      <c r="M3190" s="25">
        <f t="shared" si="1428"/>
        <v>0</v>
      </c>
      <c r="N3190" s="25">
        <f>VLOOKUP(CONCATENATE($F3190," ",$G3190),AllocFactorMatrix,(N$4+1),FALSE)*$E3192</f>
        <v>0</v>
      </c>
      <c r="O3190" s="25">
        <f>VLOOKUP(CONCATENATE($F3190," ",$G3190),AllocFactorMatrix,(O$4+1),FALSE)*$E3192</f>
        <v>0</v>
      </c>
      <c r="P3190" s="25">
        <f>VLOOKUP(CONCATENATE($F3190," ",$G3190),AllocFactorMatrix,(P$4+1),FALSE)*$E3192</f>
        <v>0</v>
      </c>
      <c r="Q3190" s="25">
        <f>VLOOKUP(CONCATENATE($F3190," ",$G3190),AllocFactorMatrix,(Q$4+1),FALSE)*$E3192</f>
        <v>0</v>
      </c>
      <c r="R3190" s="25">
        <f t="shared" si="1434"/>
        <v>0</v>
      </c>
      <c r="S3190" s="25">
        <f>VLOOKUP(CONCATENATE($F3190," ",$G3190),AllocFactorMatrix,(S$4+1),FALSE)*$E3192</f>
        <v>0</v>
      </c>
      <c r="T3190" s="25">
        <f>VLOOKUP(CONCATENATE($F3190," ",$G3190),AllocFactorMatrix,(T$4+1),FALSE)*$E3192</f>
        <v>0</v>
      </c>
      <c r="U3190" s="25">
        <f>VLOOKUP(CONCATENATE($F3190," ",$G3190),AllocFactorMatrix,(U$4+1),FALSE)*$E3192</f>
        <v>0</v>
      </c>
      <c r="V3190" s="25">
        <f>VLOOKUP(CONCATENATE($F3190," ",$G3190),AllocFactorMatrix,(V$4+1),FALSE)*$E3192</f>
        <v>0</v>
      </c>
      <c r="W3190" s="25">
        <f t="shared" si="1435"/>
        <v>0</v>
      </c>
      <c r="X3190" s="25">
        <f>VLOOKUP(CONCATENATE($F3190," ",$G3190),AllocFactorMatrix,(X$4+1),FALSE)*$E3192</f>
        <v>0</v>
      </c>
      <c r="Y3190" s="25">
        <f>VLOOKUP(CONCATENATE($F3190," ",$G3190),AllocFactorMatrix,(Y$4+1),FALSE)*$E3192</f>
        <v>0</v>
      </c>
      <c r="Z3190" s="25">
        <f t="shared" si="1429"/>
        <v>0</v>
      </c>
      <c r="AA3190" s="25">
        <f>VLOOKUP(CONCATENATE($F3190," ",$G3190),AllocFactorMatrix,(AA$4+1),FALSE)*$E3192</f>
        <v>0</v>
      </c>
      <c r="AB3190" s="25">
        <f>VLOOKUP(CONCATENATE($F3190," ",$G3190),AllocFactorMatrix,(AB$4+1),FALSE)*$E3192</f>
        <v>0</v>
      </c>
      <c r="AC3190" s="25">
        <f>VLOOKUP(CONCATENATE($F3190," ",$G3190),AllocFactorMatrix,(AC$4+1),FALSE)*$E3192</f>
        <v>0</v>
      </c>
    </row>
    <row r="3191" spans="4:29" hidden="1" outlineLevel="1">
      <c r="F3191" s="61" t="str">
        <f>F3192</f>
        <v>PROD_DEMAND</v>
      </c>
      <c r="G3191" s="20" t="str">
        <f>$G$14</f>
        <v>CUSTOMER</v>
      </c>
      <c r="H3191" s="24">
        <f t="shared" si="1419"/>
        <v>0</v>
      </c>
      <c r="I3191" s="25">
        <f>VLOOKUP(CONCATENATE($F3191," ",$G3191),AllocFactorMatrix,(I$4+1),FALSE)*$E3192</f>
        <v>0</v>
      </c>
      <c r="J3191" s="25">
        <f>VLOOKUP(CONCATENATE($F3191," ",$G3191),AllocFactorMatrix,(J$4+1),FALSE)*$E3192</f>
        <v>0</v>
      </c>
      <c r="K3191" s="25">
        <f>VLOOKUP(CONCATENATE($F3191," ",$G3191),AllocFactorMatrix,(K$4+1),FALSE)*$E3192</f>
        <v>0</v>
      </c>
      <c r="L3191" s="25">
        <f>VLOOKUP(CONCATENATE($F3191," ",$G3191),AllocFactorMatrix,(L$4+1),FALSE)*$E3192</f>
        <v>0</v>
      </c>
      <c r="M3191" s="25">
        <f t="shared" si="1428"/>
        <v>0</v>
      </c>
      <c r="N3191" s="25">
        <f>VLOOKUP(CONCATENATE($F3191," ",$G3191),AllocFactorMatrix,(N$4+1),FALSE)*$E3192</f>
        <v>0</v>
      </c>
      <c r="O3191" s="25">
        <f>VLOOKUP(CONCATENATE($F3191," ",$G3191),AllocFactorMatrix,(O$4+1),FALSE)*$E3192</f>
        <v>0</v>
      </c>
      <c r="P3191" s="25">
        <f>VLOOKUP(CONCATENATE($F3191," ",$G3191),AllocFactorMatrix,(P$4+1),FALSE)*$E3192</f>
        <v>0</v>
      </c>
      <c r="Q3191" s="25">
        <f>VLOOKUP(CONCATENATE($F3191," ",$G3191),AllocFactorMatrix,(Q$4+1),FALSE)*$E3192</f>
        <v>0</v>
      </c>
      <c r="R3191" s="25">
        <f t="shared" si="1434"/>
        <v>0</v>
      </c>
      <c r="S3191" s="25">
        <f>VLOOKUP(CONCATENATE($F3191," ",$G3191),AllocFactorMatrix,(S$4+1),FALSE)*$E3192</f>
        <v>0</v>
      </c>
      <c r="T3191" s="25">
        <f>VLOOKUP(CONCATENATE($F3191," ",$G3191),AllocFactorMatrix,(T$4+1),FALSE)*$E3192</f>
        <v>0</v>
      </c>
      <c r="U3191" s="25">
        <f>VLOOKUP(CONCATENATE($F3191," ",$G3191),AllocFactorMatrix,(U$4+1),FALSE)*$E3192</f>
        <v>0</v>
      </c>
      <c r="V3191" s="25">
        <f>VLOOKUP(CONCATENATE($F3191," ",$G3191),AllocFactorMatrix,(V$4+1),FALSE)*$E3192</f>
        <v>0</v>
      </c>
      <c r="W3191" s="25">
        <f t="shared" si="1435"/>
        <v>0</v>
      </c>
      <c r="X3191" s="25">
        <f>VLOOKUP(CONCATENATE($F3191," ",$G3191),AllocFactorMatrix,(X$4+1),FALSE)*$E3192</f>
        <v>0</v>
      </c>
      <c r="Y3191" s="25">
        <f>VLOOKUP(CONCATENATE($F3191," ",$G3191),AllocFactorMatrix,(Y$4+1),FALSE)*$E3192</f>
        <v>0</v>
      </c>
      <c r="Z3191" s="25">
        <f t="shared" si="1429"/>
        <v>0</v>
      </c>
      <c r="AA3191" s="25">
        <f>VLOOKUP(CONCATENATE($F3191," ",$G3191),AllocFactorMatrix,(AA$4+1),FALSE)*$E3192</f>
        <v>0</v>
      </c>
      <c r="AB3191" s="25">
        <f>VLOOKUP(CONCATENATE($F3191," ",$G3191),AllocFactorMatrix,(AB$4+1),FALSE)*$E3192</f>
        <v>0</v>
      </c>
      <c r="AC3191" s="25">
        <f>VLOOKUP(CONCATENATE($F3191," ",$G3191),AllocFactorMatrix,(AC$4+1),FALSE)*$E3192</f>
        <v>0</v>
      </c>
    </row>
    <row r="3192" spans="4:29" collapsed="1">
      <c r="D3192" s="58" t="s">
        <v>449</v>
      </c>
      <c r="E3192" s="22"/>
      <c r="F3192" s="61" t="s">
        <v>29</v>
      </c>
      <c r="G3192" s="20" t="str">
        <f>$G$15</f>
        <v>TOTAL</v>
      </c>
      <c r="H3192" s="24">
        <f t="shared" si="1419"/>
        <v>0</v>
      </c>
      <c r="I3192" s="25">
        <f>VLOOKUP(CONCATENATE($F3192," ",$G3192),AllocFactorMatrix,(I$4+1),FALSE)*$E3192</f>
        <v>0</v>
      </c>
      <c r="J3192" s="25">
        <f>VLOOKUP(CONCATENATE($F3192," ",$G3192),AllocFactorMatrix,(J$4+1),FALSE)*$E3192</f>
        <v>0</v>
      </c>
      <c r="K3192" s="25">
        <f>VLOOKUP(CONCATENATE($F3192," ",$G3192),AllocFactorMatrix,(K$4+1),FALSE)*$E3192</f>
        <v>0</v>
      </c>
      <c r="L3192" s="25">
        <f>VLOOKUP(CONCATENATE($F3192," ",$G3192),AllocFactorMatrix,(L$4+1),FALSE)*$E3192</f>
        <v>0</v>
      </c>
      <c r="M3192" s="25">
        <f t="shared" si="1428"/>
        <v>0</v>
      </c>
      <c r="N3192" s="25">
        <f>VLOOKUP(CONCATENATE($F3192," ",$G3192),AllocFactorMatrix,(N$4+1),FALSE)*$E3192</f>
        <v>0</v>
      </c>
      <c r="O3192" s="25">
        <f>VLOOKUP(CONCATENATE($F3192," ",$G3192),AllocFactorMatrix,(O$4+1),FALSE)*$E3192</f>
        <v>0</v>
      </c>
      <c r="P3192" s="25">
        <f>VLOOKUP(CONCATENATE($F3192," ",$G3192),AllocFactorMatrix,(P$4+1),FALSE)*$E3192</f>
        <v>0</v>
      </c>
      <c r="Q3192" s="25">
        <f>VLOOKUP(CONCATENATE($F3192," ",$G3192),AllocFactorMatrix,(Q$4+1),FALSE)*$E3192</f>
        <v>0</v>
      </c>
      <c r="R3192" s="25">
        <f t="shared" si="1434"/>
        <v>0</v>
      </c>
      <c r="S3192" s="25">
        <f>VLOOKUP(CONCATENATE($F3192," ",$G3192),AllocFactorMatrix,(S$4+1),FALSE)*$E3192</f>
        <v>0</v>
      </c>
      <c r="T3192" s="25">
        <f>VLOOKUP(CONCATENATE($F3192," ",$G3192),AllocFactorMatrix,(T$4+1),FALSE)*$E3192</f>
        <v>0</v>
      </c>
      <c r="U3192" s="25">
        <f>VLOOKUP(CONCATENATE($F3192," ",$G3192),AllocFactorMatrix,(U$4+1),FALSE)*$E3192</f>
        <v>0</v>
      </c>
      <c r="V3192" s="25">
        <f>VLOOKUP(CONCATENATE($F3192," ",$G3192),AllocFactorMatrix,(V$4+1),FALSE)*$E3192</f>
        <v>0</v>
      </c>
      <c r="W3192" s="25">
        <f t="shared" si="1435"/>
        <v>0</v>
      </c>
      <c r="X3192" s="25">
        <f>VLOOKUP(CONCATENATE($F3192," ",$G3192),AllocFactorMatrix,(X$4+1),FALSE)*$E3192</f>
        <v>0</v>
      </c>
      <c r="Y3192" s="25">
        <f>VLOOKUP(CONCATENATE($F3192," ",$G3192),AllocFactorMatrix,(Y$4+1),FALSE)*$E3192</f>
        <v>0</v>
      </c>
      <c r="Z3192" s="25">
        <f t="shared" si="1429"/>
        <v>0</v>
      </c>
      <c r="AA3192" s="25">
        <f>VLOOKUP(CONCATENATE($F3192," ",$G3192),AllocFactorMatrix,(AA$4+1),FALSE)*$E3192</f>
        <v>0</v>
      </c>
      <c r="AB3192" s="25">
        <f>VLOOKUP(CONCATENATE($F3192," ",$G3192),AllocFactorMatrix,(AB$4+1),FALSE)*$E3192</f>
        <v>0</v>
      </c>
      <c r="AC3192" s="25">
        <f>VLOOKUP(CONCATENATE($F3192," ",$G3192),AllocFactorMatrix,(AC$4+1),FALSE)*$E3192</f>
        <v>0</v>
      </c>
    </row>
    <row r="3193" spans="4:29" hidden="1" outlineLevel="1">
      <c r="F3193" s="61" t="str">
        <f>F3200</f>
        <v>PROD_DEMAND</v>
      </c>
      <c r="G3193" s="20" t="str">
        <f>$G$8</f>
        <v>PRODUCTION</v>
      </c>
      <c r="H3193" s="24">
        <f t="shared" si="1419"/>
        <v>0</v>
      </c>
      <c r="I3193" s="25">
        <f>VLOOKUP(CONCATENATE($F3193," ",$G3193),AllocFactorMatrix,(I$4+1),FALSE)*$E3200</f>
        <v>0</v>
      </c>
      <c r="J3193" s="25">
        <f>VLOOKUP(CONCATENATE($F3193," ",$G3193),AllocFactorMatrix,(J$4+1),FALSE)*$E3200</f>
        <v>0</v>
      </c>
      <c r="K3193" s="25">
        <f>VLOOKUP(CONCATENATE($F3193," ",$G3193),AllocFactorMatrix,(K$4+1),FALSE)*$E3200</f>
        <v>0</v>
      </c>
      <c r="L3193" s="25">
        <f>VLOOKUP(CONCATENATE($F3193," ",$G3193),AllocFactorMatrix,(L$4+1),FALSE)*$E3200</f>
        <v>0</v>
      </c>
      <c r="M3193" s="25">
        <f t="shared" si="1428"/>
        <v>0</v>
      </c>
      <c r="N3193" s="25">
        <f>VLOOKUP(CONCATENATE($F3193," ",$G3193),AllocFactorMatrix,(N$4+1),FALSE)*$E3200</f>
        <v>0</v>
      </c>
      <c r="O3193" s="25">
        <f>VLOOKUP(CONCATENATE($F3193," ",$G3193),AllocFactorMatrix,(O$4+1),FALSE)*$E3200</f>
        <v>0</v>
      </c>
      <c r="P3193" s="25">
        <f>VLOOKUP(CONCATENATE($F3193," ",$G3193),AllocFactorMatrix,(P$4+1),FALSE)*$E3200</f>
        <v>0</v>
      </c>
      <c r="Q3193" s="25">
        <f>VLOOKUP(CONCATENATE($F3193," ",$G3193),AllocFactorMatrix,(Q$4+1),FALSE)*$E3200</f>
        <v>0</v>
      </c>
      <c r="R3193" s="25">
        <f>SUBTOTAL(9,N3193:Q3193)</f>
        <v>0</v>
      </c>
      <c r="S3193" s="25">
        <f>VLOOKUP(CONCATENATE($F3193," ",$G3193),AllocFactorMatrix,(S$4+1),FALSE)*$E3200</f>
        <v>0</v>
      </c>
      <c r="T3193" s="25">
        <f>VLOOKUP(CONCATENATE($F3193," ",$G3193),AllocFactorMatrix,(T$4+1),FALSE)*$E3200</f>
        <v>0</v>
      </c>
      <c r="U3193" s="25">
        <f>VLOOKUP(CONCATENATE($F3193," ",$G3193),AllocFactorMatrix,(U$4+1),FALSE)*$E3200</f>
        <v>0</v>
      </c>
      <c r="V3193" s="25">
        <f>VLOOKUP(CONCATENATE($F3193," ",$G3193),AllocFactorMatrix,(V$4+1),FALSE)*$E3200</f>
        <v>0</v>
      </c>
      <c r="W3193" s="25">
        <f>SUBTOTAL(9,S3193:V3193)</f>
        <v>0</v>
      </c>
      <c r="X3193" s="25">
        <f>VLOOKUP(CONCATENATE($F3193," ",$G3193),AllocFactorMatrix,(X$4+1),FALSE)*$E3200</f>
        <v>0</v>
      </c>
      <c r="Y3193" s="25">
        <f>VLOOKUP(CONCATENATE($F3193," ",$G3193),AllocFactorMatrix,(Y$4+1),FALSE)*$E3200</f>
        <v>0</v>
      </c>
      <c r="Z3193" s="25">
        <f t="shared" si="1429"/>
        <v>0</v>
      </c>
      <c r="AA3193" s="25">
        <f>VLOOKUP(CONCATENATE($F3193," ",$G3193),AllocFactorMatrix,(AA$4+1),FALSE)*$E3200</f>
        <v>0</v>
      </c>
      <c r="AB3193" s="25">
        <f>VLOOKUP(CONCATENATE($F3193," ",$G3193),AllocFactorMatrix,(AB$4+1),FALSE)*$E3200</f>
        <v>0</v>
      </c>
      <c r="AC3193" s="25">
        <f>VLOOKUP(CONCATENATE($F3193," ",$G3193),AllocFactorMatrix,(AC$4+1),FALSE)*$E3200</f>
        <v>0</v>
      </c>
    </row>
    <row r="3194" spans="4:29" hidden="1" outlineLevel="1">
      <c r="F3194" s="61" t="str">
        <f>F3200</f>
        <v>PROD_DEMAND</v>
      </c>
      <c r="G3194" s="20" t="str">
        <f>$G$9</f>
        <v>BULKTRAN</v>
      </c>
      <c r="H3194" s="24">
        <f t="shared" si="1419"/>
        <v>0</v>
      </c>
      <c r="I3194" s="25">
        <f>VLOOKUP(CONCATENATE($F3194," ",$G3194),AllocFactorMatrix,(I$4+1),FALSE)*$E3200</f>
        <v>0</v>
      </c>
      <c r="J3194" s="25">
        <f>VLOOKUP(CONCATENATE($F3194," ",$G3194),AllocFactorMatrix,(J$4+1),FALSE)*$E3200</f>
        <v>0</v>
      </c>
      <c r="K3194" s="25">
        <f>VLOOKUP(CONCATENATE($F3194," ",$G3194),AllocFactorMatrix,(K$4+1),FALSE)*$E3200</f>
        <v>0</v>
      </c>
      <c r="L3194" s="25">
        <f>VLOOKUP(CONCATENATE($F3194," ",$G3194),AllocFactorMatrix,(L$4+1),FALSE)*$E3200</f>
        <v>0</v>
      </c>
      <c r="M3194" s="25">
        <f t="shared" si="1428"/>
        <v>0</v>
      </c>
      <c r="N3194" s="25">
        <f>VLOOKUP(CONCATENATE($F3194," ",$G3194),AllocFactorMatrix,(N$4+1),FALSE)*$E3200</f>
        <v>0</v>
      </c>
      <c r="O3194" s="25">
        <f>VLOOKUP(CONCATENATE($F3194," ",$G3194),AllocFactorMatrix,(O$4+1),FALSE)*$E3200</f>
        <v>0</v>
      </c>
      <c r="P3194" s="25">
        <f>VLOOKUP(CONCATENATE($F3194," ",$G3194),AllocFactorMatrix,(P$4+1),FALSE)*$E3200</f>
        <v>0</v>
      </c>
      <c r="Q3194" s="25">
        <f>VLOOKUP(CONCATENATE($F3194," ",$G3194),AllocFactorMatrix,(Q$4+1),FALSE)*$E3200</f>
        <v>0</v>
      </c>
      <c r="R3194" s="25">
        <f t="shared" ref="R3194:R3200" si="1436">SUBTOTAL(9,N3194:Q3194)</f>
        <v>0</v>
      </c>
      <c r="S3194" s="25">
        <f>VLOOKUP(CONCATENATE($F3194," ",$G3194),AllocFactorMatrix,(S$4+1),FALSE)*$E3200</f>
        <v>0</v>
      </c>
      <c r="T3194" s="25">
        <f>VLOOKUP(CONCATENATE($F3194," ",$G3194),AllocFactorMatrix,(T$4+1),FALSE)*$E3200</f>
        <v>0</v>
      </c>
      <c r="U3194" s="25">
        <f>VLOOKUP(CONCATENATE($F3194," ",$G3194),AllocFactorMatrix,(U$4+1),FALSE)*$E3200</f>
        <v>0</v>
      </c>
      <c r="V3194" s="25">
        <f>VLOOKUP(CONCATENATE($F3194," ",$G3194),AllocFactorMatrix,(V$4+1),FALSE)*$E3200</f>
        <v>0</v>
      </c>
      <c r="W3194" s="25">
        <f t="shared" ref="W3194:W3200" si="1437">SUBTOTAL(9,S3194:V3194)</f>
        <v>0</v>
      </c>
      <c r="X3194" s="25">
        <f>VLOOKUP(CONCATENATE($F3194," ",$G3194),AllocFactorMatrix,(X$4+1),FALSE)*$E3200</f>
        <v>0</v>
      </c>
      <c r="Y3194" s="25">
        <f>VLOOKUP(CONCATENATE($F3194," ",$G3194),AllocFactorMatrix,(Y$4+1),FALSE)*$E3200</f>
        <v>0</v>
      </c>
      <c r="Z3194" s="25">
        <f t="shared" si="1429"/>
        <v>0</v>
      </c>
      <c r="AA3194" s="25">
        <f>VLOOKUP(CONCATENATE($F3194," ",$G3194),AllocFactorMatrix,(AA$4+1),FALSE)*$E3200</f>
        <v>0</v>
      </c>
      <c r="AB3194" s="25">
        <f>VLOOKUP(CONCATENATE($F3194," ",$G3194),AllocFactorMatrix,(AB$4+1),FALSE)*$E3200</f>
        <v>0</v>
      </c>
      <c r="AC3194" s="25">
        <f>VLOOKUP(CONCATENATE($F3194," ",$G3194),AllocFactorMatrix,(AC$4+1),FALSE)*$E3200</f>
        <v>0</v>
      </c>
    </row>
    <row r="3195" spans="4:29" hidden="1" outlineLevel="1">
      <c r="F3195" s="61" t="str">
        <f>F3200</f>
        <v>PROD_DEMAND</v>
      </c>
      <c r="G3195" s="20" t="str">
        <f>$G$10</f>
        <v>SUBTRAN</v>
      </c>
      <c r="H3195" s="24">
        <f t="shared" si="1419"/>
        <v>0</v>
      </c>
      <c r="I3195" s="25">
        <f>VLOOKUP(CONCATENATE($F3195," ",$G3195),AllocFactorMatrix,(I$4+1),FALSE)*$E3200</f>
        <v>0</v>
      </c>
      <c r="J3195" s="25">
        <f>VLOOKUP(CONCATENATE($F3195," ",$G3195),AllocFactorMatrix,(J$4+1),FALSE)*$E3200</f>
        <v>0</v>
      </c>
      <c r="K3195" s="25">
        <f>VLOOKUP(CONCATENATE($F3195," ",$G3195),AllocFactorMatrix,(K$4+1),FALSE)*$E3200</f>
        <v>0</v>
      </c>
      <c r="L3195" s="25">
        <f>VLOOKUP(CONCATENATE($F3195," ",$G3195),AllocFactorMatrix,(L$4+1),FALSE)*$E3200</f>
        <v>0</v>
      </c>
      <c r="M3195" s="25">
        <f t="shared" si="1428"/>
        <v>0</v>
      </c>
      <c r="N3195" s="25">
        <f>VLOOKUP(CONCATENATE($F3195," ",$G3195),AllocFactorMatrix,(N$4+1),FALSE)*$E3200</f>
        <v>0</v>
      </c>
      <c r="O3195" s="25">
        <f>VLOOKUP(CONCATENATE($F3195," ",$G3195),AllocFactorMatrix,(O$4+1),FALSE)*$E3200</f>
        <v>0</v>
      </c>
      <c r="P3195" s="25">
        <f>VLOOKUP(CONCATENATE($F3195," ",$G3195),AllocFactorMatrix,(P$4+1),FALSE)*$E3200</f>
        <v>0</v>
      </c>
      <c r="Q3195" s="25">
        <f>VLOOKUP(CONCATENATE($F3195," ",$G3195),AllocFactorMatrix,(Q$4+1),FALSE)*$E3200</f>
        <v>0</v>
      </c>
      <c r="R3195" s="25">
        <f t="shared" si="1436"/>
        <v>0</v>
      </c>
      <c r="S3195" s="25">
        <f>VLOOKUP(CONCATENATE($F3195," ",$G3195),AllocFactorMatrix,(S$4+1),FALSE)*$E3200</f>
        <v>0</v>
      </c>
      <c r="T3195" s="25">
        <f>VLOOKUP(CONCATENATE($F3195," ",$G3195),AllocFactorMatrix,(T$4+1),FALSE)*$E3200</f>
        <v>0</v>
      </c>
      <c r="U3195" s="25">
        <f>VLOOKUP(CONCATENATE($F3195," ",$G3195),AllocFactorMatrix,(U$4+1),FALSE)*$E3200</f>
        <v>0</v>
      </c>
      <c r="V3195" s="25">
        <f>VLOOKUP(CONCATENATE($F3195," ",$G3195),AllocFactorMatrix,(V$4+1),FALSE)*$E3200</f>
        <v>0</v>
      </c>
      <c r="W3195" s="25">
        <f t="shared" si="1437"/>
        <v>0</v>
      </c>
      <c r="X3195" s="25">
        <f>VLOOKUP(CONCATENATE($F3195," ",$G3195),AllocFactorMatrix,(X$4+1),FALSE)*$E3200</f>
        <v>0</v>
      </c>
      <c r="Y3195" s="25">
        <f>VLOOKUP(CONCATENATE($F3195," ",$G3195),AllocFactorMatrix,(Y$4+1),FALSE)*$E3200</f>
        <v>0</v>
      </c>
      <c r="Z3195" s="25">
        <f t="shared" si="1429"/>
        <v>0</v>
      </c>
      <c r="AA3195" s="25">
        <f>VLOOKUP(CONCATENATE($F3195," ",$G3195),AllocFactorMatrix,(AA$4+1),FALSE)*$E3200</f>
        <v>0</v>
      </c>
      <c r="AB3195" s="25">
        <f>VLOOKUP(CONCATENATE($F3195," ",$G3195),AllocFactorMatrix,(AB$4+1),FALSE)*$E3200</f>
        <v>0</v>
      </c>
      <c r="AC3195" s="25">
        <f>VLOOKUP(CONCATENATE($F3195," ",$G3195),AllocFactorMatrix,(AC$4+1),FALSE)*$E3200</f>
        <v>0</v>
      </c>
    </row>
    <row r="3196" spans="4:29" hidden="1" outlineLevel="1">
      <c r="F3196" s="61" t="str">
        <f>F3200</f>
        <v>PROD_DEMAND</v>
      </c>
      <c r="G3196" s="20" t="str">
        <f>$G$11</f>
        <v>DISTPRI</v>
      </c>
      <c r="H3196" s="24">
        <f t="shared" si="1419"/>
        <v>0</v>
      </c>
      <c r="I3196" s="25">
        <f>VLOOKUP(CONCATENATE($F3196," ",$G3196),AllocFactorMatrix,(I$4+1),FALSE)*$E3200</f>
        <v>0</v>
      </c>
      <c r="J3196" s="25">
        <f>VLOOKUP(CONCATENATE($F3196," ",$G3196),AllocFactorMatrix,(J$4+1),FALSE)*$E3200</f>
        <v>0</v>
      </c>
      <c r="K3196" s="25">
        <f>VLOOKUP(CONCATENATE($F3196," ",$G3196),AllocFactorMatrix,(K$4+1),FALSE)*$E3200</f>
        <v>0</v>
      </c>
      <c r="L3196" s="25">
        <f>VLOOKUP(CONCATENATE($F3196," ",$G3196),AllocFactorMatrix,(L$4+1),FALSE)*$E3200</f>
        <v>0</v>
      </c>
      <c r="M3196" s="25">
        <f t="shared" si="1428"/>
        <v>0</v>
      </c>
      <c r="N3196" s="25">
        <f>VLOOKUP(CONCATENATE($F3196," ",$G3196),AllocFactorMatrix,(N$4+1),FALSE)*$E3200</f>
        <v>0</v>
      </c>
      <c r="O3196" s="25">
        <f>VLOOKUP(CONCATENATE($F3196," ",$G3196),AllocFactorMatrix,(O$4+1),FALSE)*$E3200</f>
        <v>0</v>
      </c>
      <c r="P3196" s="25">
        <f>VLOOKUP(CONCATENATE($F3196," ",$G3196),AllocFactorMatrix,(P$4+1),FALSE)*$E3200</f>
        <v>0</v>
      </c>
      <c r="Q3196" s="25">
        <f>VLOOKUP(CONCATENATE($F3196," ",$G3196),AllocFactorMatrix,(Q$4+1),FALSE)*$E3200</f>
        <v>0</v>
      </c>
      <c r="R3196" s="25">
        <f t="shared" si="1436"/>
        <v>0</v>
      </c>
      <c r="S3196" s="25">
        <f>VLOOKUP(CONCATENATE($F3196," ",$G3196),AllocFactorMatrix,(S$4+1),FALSE)*$E3200</f>
        <v>0</v>
      </c>
      <c r="T3196" s="25">
        <f>VLOOKUP(CONCATENATE($F3196," ",$G3196),AllocFactorMatrix,(T$4+1),FALSE)*$E3200</f>
        <v>0</v>
      </c>
      <c r="U3196" s="25">
        <f>VLOOKUP(CONCATENATE($F3196," ",$G3196),AllocFactorMatrix,(U$4+1),FALSE)*$E3200</f>
        <v>0</v>
      </c>
      <c r="V3196" s="25">
        <f>VLOOKUP(CONCATENATE($F3196," ",$G3196),AllocFactorMatrix,(V$4+1),FALSE)*$E3200</f>
        <v>0</v>
      </c>
      <c r="W3196" s="25">
        <f t="shared" si="1437"/>
        <v>0</v>
      </c>
      <c r="X3196" s="25">
        <f>VLOOKUP(CONCATENATE($F3196," ",$G3196),AllocFactorMatrix,(X$4+1),FALSE)*$E3200</f>
        <v>0</v>
      </c>
      <c r="Y3196" s="25">
        <f>VLOOKUP(CONCATENATE($F3196," ",$G3196),AllocFactorMatrix,(Y$4+1),FALSE)*$E3200</f>
        <v>0</v>
      </c>
      <c r="Z3196" s="25">
        <f t="shared" si="1429"/>
        <v>0</v>
      </c>
      <c r="AA3196" s="25">
        <f>VLOOKUP(CONCATENATE($F3196," ",$G3196),AllocFactorMatrix,(AA$4+1),FALSE)*$E3200</f>
        <v>0</v>
      </c>
      <c r="AB3196" s="25">
        <f>VLOOKUP(CONCATENATE($F3196," ",$G3196),AllocFactorMatrix,(AB$4+1),FALSE)*$E3200</f>
        <v>0</v>
      </c>
      <c r="AC3196" s="25">
        <f>VLOOKUP(CONCATENATE($F3196," ",$G3196),AllocFactorMatrix,(AC$4+1),FALSE)*$E3200</f>
        <v>0</v>
      </c>
    </row>
    <row r="3197" spans="4:29" hidden="1" outlineLevel="1">
      <c r="F3197" s="61" t="str">
        <f>F3200</f>
        <v>PROD_DEMAND</v>
      </c>
      <c r="G3197" s="20" t="str">
        <f>$G$12</f>
        <v>DISTSEC</v>
      </c>
      <c r="H3197" s="24">
        <f t="shared" si="1419"/>
        <v>0</v>
      </c>
      <c r="I3197" s="25">
        <f>VLOOKUP(CONCATENATE($F3197," ",$G3197),AllocFactorMatrix,(I$4+1),FALSE)*$E3200</f>
        <v>0</v>
      </c>
      <c r="J3197" s="25">
        <f>VLOOKUP(CONCATENATE($F3197," ",$G3197),AllocFactorMatrix,(J$4+1),FALSE)*$E3200</f>
        <v>0</v>
      </c>
      <c r="K3197" s="25">
        <f>VLOOKUP(CONCATENATE($F3197," ",$G3197),AllocFactorMatrix,(K$4+1),FALSE)*$E3200</f>
        <v>0</v>
      </c>
      <c r="L3197" s="25">
        <f>VLOOKUP(CONCATENATE($F3197," ",$G3197),AllocFactorMatrix,(L$4+1),FALSE)*$E3200</f>
        <v>0</v>
      </c>
      <c r="M3197" s="25">
        <f t="shared" si="1428"/>
        <v>0</v>
      </c>
      <c r="N3197" s="25">
        <f>VLOOKUP(CONCATENATE($F3197," ",$G3197),AllocFactorMatrix,(N$4+1),FALSE)*$E3200</f>
        <v>0</v>
      </c>
      <c r="O3197" s="25">
        <f>VLOOKUP(CONCATENATE($F3197," ",$G3197),AllocFactorMatrix,(O$4+1),FALSE)*$E3200</f>
        <v>0</v>
      </c>
      <c r="P3197" s="25">
        <f>VLOOKUP(CONCATENATE($F3197," ",$G3197),AllocFactorMatrix,(P$4+1),FALSE)*$E3200</f>
        <v>0</v>
      </c>
      <c r="Q3197" s="25">
        <f>VLOOKUP(CONCATENATE($F3197," ",$G3197),AllocFactorMatrix,(Q$4+1),FALSE)*$E3200</f>
        <v>0</v>
      </c>
      <c r="R3197" s="25">
        <f t="shared" si="1436"/>
        <v>0</v>
      </c>
      <c r="S3197" s="25">
        <f>VLOOKUP(CONCATENATE($F3197," ",$G3197),AllocFactorMatrix,(S$4+1),FALSE)*$E3200</f>
        <v>0</v>
      </c>
      <c r="T3197" s="25">
        <f>VLOOKUP(CONCATENATE($F3197," ",$G3197),AllocFactorMatrix,(T$4+1),FALSE)*$E3200</f>
        <v>0</v>
      </c>
      <c r="U3197" s="25">
        <f>VLOOKUP(CONCATENATE($F3197," ",$G3197),AllocFactorMatrix,(U$4+1),FALSE)*$E3200</f>
        <v>0</v>
      </c>
      <c r="V3197" s="25">
        <f>VLOOKUP(CONCATENATE($F3197," ",$G3197),AllocFactorMatrix,(V$4+1),FALSE)*$E3200</f>
        <v>0</v>
      </c>
      <c r="W3197" s="25">
        <f t="shared" si="1437"/>
        <v>0</v>
      </c>
      <c r="X3197" s="25">
        <f>VLOOKUP(CONCATENATE($F3197," ",$G3197),AllocFactorMatrix,(X$4+1),FALSE)*$E3200</f>
        <v>0</v>
      </c>
      <c r="Y3197" s="25">
        <f>VLOOKUP(CONCATENATE($F3197," ",$G3197),AllocFactorMatrix,(Y$4+1),FALSE)*$E3200</f>
        <v>0</v>
      </c>
      <c r="Z3197" s="25">
        <f t="shared" si="1429"/>
        <v>0</v>
      </c>
      <c r="AA3197" s="25">
        <f>VLOOKUP(CONCATENATE($F3197," ",$G3197),AllocFactorMatrix,(AA$4+1),FALSE)*$E3200</f>
        <v>0</v>
      </c>
      <c r="AB3197" s="25">
        <f>VLOOKUP(CONCATENATE($F3197," ",$G3197),AllocFactorMatrix,(AB$4+1),FALSE)*$E3200</f>
        <v>0</v>
      </c>
      <c r="AC3197" s="25">
        <f>VLOOKUP(CONCATENATE($F3197," ",$G3197),AllocFactorMatrix,(AC$4+1),FALSE)*$E3200</f>
        <v>0</v>
      </c>
    </row>
    <row r="3198" spans="4:29" hidden="1" outlineLevel="1">
      <c r="F3198" s="61" t="str">
        <f>F3200</f>
        <v>PROD_DEMAND</v>
      </c>
      <c r="G3198" s="20" t="str">
        <f>$G$13</f>
        <v>ENERGY</v>
      </c>
      <c r="H3198" s="24">
        <f t="shared" si="1419"/>
        <v>0</v>
      </c>
      <c r="I3198" s="25">
        <f>VLOOKUP(CONCATENATE($F3198," ",$G3198),AllocFactorMatrix,(I$4+1),FALSE)*$E3200</f>
        <v>0</v>
      </c>
      <c r="J3198" s="25">
        <f>VLOOKUP(CONCATENATE($F3198," ",$G3198),AllocFactorMatrix,(J$4+1),FALSE)*$E3200</f>
        <v>0</v>
      </c>
      <c r="K3198" s="25">
        <f>VLOOKUP(CONCATENATE($F3198," ",$G3198),AllocFactorMatrix,(K$4+1),FALSE)*$E3200</f>
        <v>0</v>
      </c>
      <c r="L3198" s="25">
        <f>VLOOKUP(CONCATENATE($F3198," ",$G3198),AllocFactorMatrix,(L$4+1),FALSE)*$E3200</f>
        <v>0</v>
      </c>
      <c r="M3198" s="25">
        <f t="shared" si="1428"/>
        <v>0</v>
      </c>
      <c r="N3198" s="25">
        <f>VLOOKUP(CONCATENATE($F3198," ",$G3198),AllocFactorMatrix,(N$4+1),FALSE)*$E3200</f>
        <v>0</v>
      </c>
      <c r="O3198" s="25">
        <f>VLOOKUP(CONCATENATE($F3198," ",$G3198),AllocFactorMatrix,(O$4+1),FALSE)*$E3200</f>
        <v>0</v>
      </c>
      <c r="P3198" s="25">
        <f>VLOOKUP(CONCATENATE($F3198," ",$G3198),AllocFactorMatrix,(P$4+1),FALSE)*$E3200</f>
        <v>0</v>
      </c>
      <c r="Q3198" s="25">
        <f>VLOOKUP(CONCATENATE($F3198," ",$G3198),AllocFactorMatrix,(Q$4+1),FALSE)*$E3200</f>
        <v>0</v>
      </c>
      <c r="R3198" s="25">
        <f t="shared" si="1436"/>
        <v>0</v>
      </c>
      <c r="S3198" s="25">
        <f>VLOOKUP(CONCATENATE($F3198," ",$G3198),AllocFactorMatrix,(S$4+1),FALSE)*$E3200</f>
        <v>0</v>
      </c>
      <c r="T3198" s="25">
        <f>VLOOKUP(CONCATENATE($F3198," ",$G3198),AllocFactorMatrix,(T$4+1),FALSE)*$E3200</f>
        <v>0</v>
      </c>
      <c r="U3198" s="25">
        <f>VLOOKUP(CONCATENATE($F3198," ",$G3198),AllocFactorMatrix,(U$4+1),FALSE)*$E3200</f>
        <v>0</v>
      </c>
      <c r="V3198" s="25">
        <f>VLOOKUP(CONCATENATE($F3198," ",$G3198),AllocFactorMatrix,(V$4+1),FALSE)*$E3200</f>
        <v>0</v>
      </c>
      <c r="W3198" s="25">
        <f t="shared" si="1437"/>
        <v>0</v>
      </c>
      <c r="X3198" s="25">
        <f>VLOOKUP(CONCATENATE($F3198," ",$G3198),AllocFactorMatrix,(X$4+1),FALSE)*$E3200</f>
        <v>0</v>
      </c>
      <c r="Y3198" s="25">
        <f>VLOOKUP(CONCATENATE($F3198," ",$G3198),AllocFactorMatrix,(Y$4+1),FALSE)*$E3200</f>
        <v>0</v>
      </c>
      <c r="Z3198" s="25">
        <f t="shared" si="1429"/>
        <v>0</v>
      </c>
      <c r="AA3198" s="25">
        <f>VLOOKUP(CONCATENATE($F3198," ",$G3198),AllocFactorMatrix,(AA$4+1),FALSE)*$E3200</f>
        <v>0</v>
      </c>
      <c r="AB3198" s="25">
        <f>VLOOKUP(CONCATENATE($F3198," ",$G3198),AllocFactorMatrix,(AB$4+1),FALSE)*$E3200</f>
        <v>0</v>
      </c>
      <c r="AC3198" s="25">
        <f>VLOOKUP(CONCATENATE($F3198," ",$G3198),AllocFactorMatrix,(AC$4+1),FALSE)*$E3200</f>
        <v>0</v>
      </c>
    </row>
    <row r="3199" spans="4:29" hidden="1" outlineLevel="1">
      <c r="F3199" s="61" t="str">
        <f>F3200</f>
        <v>PROD_DEMAND</v>
      </c>
      <c r="G3199" s="20" t="str">
        <f>$G$14</f>
        <v>CUSTOMER</v>
      </c>
      <c r="H3199" s="24">
        <f t="shared" si="1419"/>
        <v>0</v>
      </c>
      <c r="I3199" s="25">
        <f>VLOOKUP(CONCATENATE($F3199," ",$G3199),AllocFactorMatrix,(I$4+1),FALSE)*$E3200</f>
        <v>0</v>
      </c>
      <c r="J3199" s="25">
        <f>VLOOKUP(CONCATENATE($F3199," ",$G3199),AllocFactorMatrix,(J$4+1),FALSE)*$E3200</f>
        <v>0</v>
      </c>
      <c r="K3199" s="25">
        <f>VLOOKUP(CONCATENATE($F3199," ",$G3199),AllocFactorMatrix,(K$4+1),FALSE)*$E3200</f>
        <v>0</v>
      </c>
      <c r="L3199" s="25">
        <f>VLOOKUP(CONCATENATE($F3199," ",$G3199),AllocFactorMatrix,(L$4+1),FALSE)*$E3200</f>
        <v>0</v>
      </c>
      <c r="M3199" s="25">
        <f t="shared" si="1428"/>
        <v>0</v>
      </c>
      <c r="N3199" s="25">
        <f>VLOOKUP(CONCATENATE($F3199," ",$G3199),AllocFactorMatrix,(N$4+1),FALSE)*$E3200</f>
        <v>0</v>
      </c>
      <c r="O3199" s="25">
        <f>VLOOKUP(CONCATENATE($F3199," ",$G3199),AllocFactorMatrix,(O$4+1),FALSE)*$E3200</f>
        <v>0</v>
      </c>
      <c r="P3199" s="25">
        <f>VLOOKUP(CONCATENATE($F3199," ",$G3199),AllocFactorMatrix,(P$4+1),FALSE)*$E3200</f>
        <v>0</v>
      </c>
      <c r="Q3199" s="25">
        <f>VLOOKUP(CONCATENATE($F3199," ",$G3199),AllocFactorMatrix,(Q$4+1),FALSE)*$E3200</f>
        <v>0</v>
      </c>
      <c r="R3199" s="25">
        <f t="shared" si="1436"/>
        <v>0</v>
      </c>
      <c r="S3199" s="25">
        <f>VLOOKUP(CONCATENATE($F3199," ",$G3199),AllocFactorMatrix,(S$4+1),FALSE)*$E3200</f>
        <v>0</v>
      </c>
      <c r="T3199" s="25">
        <f>VLOOKUP(CONCATENATE($F3199," ",$G3199),AllocFactorMatrix,(T$4+1),FALSE)*$E3200</f>
        <v>0</v>
      </c>
      <c r="U3199" s="25">
        <f>VLOOKUP(CONCATENATE($F3199," ",$G3199),AllocFactorMatrix,(U$4+1),FALSE)*$E3200</f>
        <v>0</v>
      </c>
      <c r="V3199" s="25">
        <f>VLOOKUP(CONCATENATE($F3199," ",$G3199),AllocFactorMatrix,(V$4+1),FALSE)*$E3200</f>
        <v>0</v>
      </c>
      <c r="W3199" s="25">
        <f t="shared" si="1437"/>
        <v>0</v>
      </c>
      <c r="X3199" s="25">
        <f>VLOOKUP(CONCATENATE($F3199," ",$G3199),AllocFactorMatrix,(X$4+1),FALSE)*$E3200</f>
        <v>0</v>
      </c>
      <c r="Y3199" s="25">
        <f>VLOOKUP(CONCATENATE($F3199," ",$G3199),AllocFactorMatrix,(Y$4+1),FALSE)*$E3200</f>
        <v>0</v>
      </c>
      <c r="Z3199" s="25">
        <f t="shared" si="1429"/>
        <v>0</v>
      </c>
      <c r="AA3199" s="25">
        <f>VLOOKUP(CONCATENATE($F3199," ",$G3199),AllocFactorMatrix,(AA$4+1),FALSE)*$E3200</f>
        <v>0</v>
      </c>
      <c r="AB3199" s="25">
        <f>VLOOKUP(CONCATENATE($F3199," ",$G3199),AllocFactorMatrix,(AB$4+1),FALSE)*$E3200</f>
        <v>0</v>
      </c>
      <c r="AC3199" s="25">
        <f>VLOOKUP(CONCATENATE($F3199," ",$G3199),AllocFactorMatrix,(AC$4+1),FALSE)*$E3200</f>
        <v>0</v>
      </c>
    </row>
    <row r="3200" spans="4:29" collapsed="1">
      <c r="D3200" s="58" t="s">
        <v>618</v>
      </c>
      <c r="E3200" s="22"/>
      <c r="F3200" s="61" t="s">
        <v>29</v>
      </c>
      <c r="G3200" s="20" t="str">
        <f>$G$15</f>
        <v>TOTAL</v>
      </c>
      <c r="H3200" s="24">
        <f t="shared" si="1419"/>
        <v>0</v>
      </c>
      <c r="I3200" s="25">
        <f>VLOOKUP(CONCATENATE($F3200," ",$G3200),AllocFactorMatrix,(I$4+1),FALSE)*$E3200</f>
        <v>0</v>
      </c>
      <c r="J3200" s="25">
        <f>VLOOKUP(CONCATENATE($F3200," ",$G3200),AllocFactorMatrix,(J$4+1),FALSE)*$E3200</f>
        <v>0</v>
      </c>
      <c r="K3200" s="25">
        <f>VLOOKUP(CONCATENATE($F3200," ",$G3200),AllocFactorMatrix,(K$4+1),FALSE)*$E3200</f>
        <v>0</v>
      </c>
      <c r="L3200" s="25">
        <f>VLOOKUP(CONCATENATE($F3200," ",$G3200),AllocFactorMatrix,(L$4+1),FALSE)*$E3200</f>
        <v>0</v>
      </c>
      <c r="M3200" s="25">
        <f t="shared" si="1428"/>
        <v>0</v>
      </c>
      <c r="N3200" s="25">
        <f>VLOOKUP(CONCATENATE($F3200," ",$G3200),AllocFactorMatrix,(N$4+1),FALSE)*$E3200</f>
        <v>0</v>
      </c>
      <c r="O3200" s="25">
        <f>VLOOKUP(CONCATENATE($F3200," ",$G3200),AllocFactorMatrix,(O$4+1),FALSE)*$E3200</f>
        <v>0</v>
      </c>
      <c r="P3200" s="25">
        <f>VLOOKUP(CONCATENATE($F3200," ",$G3200),AllocFactorMatrix,(P$4+1),FALSE)*$E3200</f>
        <v>0</v>
      </c>
      <c r="Q3200" s="25">
        <f>VLOOKUP(CONCATENATE($F3200," ",$G3200),AllocFactorMatrix,(Q$4+1),FALSE)*$E3200</f>
        <v>0</v>
      </c>
      <c r="R3200" s="25">
        <f t="shared" si="1436"/>
        <v>0</v>
      </c>
      <c r="S3200" s="25">
        <f>VLOOKUP(CONCATENATE($F3200," ",$G3200),AllocFactorMatrix,(S$4+1),FALSE)*$E3200</f>
        <v>0</v>
      </c>
      <c r="T3200" s="25">
        <f>VLOOKUP(CONCATENATE($F3200," ",$G3200),AllocFactorMatrix,(T$4+1),FALSE)*$E3200</f>
        <v>0</v>
      </c>
      <c r="U3200" s="25">
        <f>VLOOKUP(CONCATENATE($F3200," ",$G3200),AllocFactorMatrix,(U$4+1),FALSE)*$E3200</f>
        <v>0</v>
      </c>
      <c r="V3200" s="25">
        <f>VLOOKUP(CONCATENATE($F3200," ",$G3200),AllocFactorMatrix,(V$4+1),FALSE)*$E3200</f>
        <v>0</v>
      </c>
      <c r="W3200" s="25">
        <f t="shared" si="1437"/>
        <v>0</v>
      </c>
      <c r="X3200" s="25">
        <f>VLOOKUP(CONCATENATE($F3200," ",$G3200),AllocFactorMatrix,(X$4+1),FALSE)*$E3200</f>
        <v>0</v>
      </c>
      <c r="Y3200" s="25">
        <f>VLOOKUP(CONCATENATE($F3200," ",$G3200),AllocFactorMatrix,(Y$4+1),FALSE)*$E3200</f>
        <v>0</v>
      </c>
      <c r="Z3200" s="25">
        <f t="shared" si="1429"/>
        <v>0</v>
      </c>
      <c r="AA3200" s="25">
        <f>VLOOKUP(CONCATENATE($F3200," ",$G3200),AllocFactorMatrix,(AA$4+1),FALSE)*$E3200</f>
        <v>0</v>
      </c>
      <c r="AB3200" s="25">
        <f>VLOOKUP(CONCATENATE($F3200," ",$G3200),AllocFactorMatrix,(AB$4+1),FALSE)*$E3200</f>
        <v>0</v>
      </c>
      <c r="AC3200" s="25">
        <f>VLOOKUP(CONCATENATE($F3200," ",$G3200),AllocFactorMatrix,(AC$4+1),FALSE)*$E3200</f>
        <v>0</v>
      </c>
    </row>
    <row r="3201" spans="4:29" hidden="1" outlineLevel="1">
      <c r="F3201" s="61" t="str">
        <f>F3208</f>
        <v>PROD_ENERGY</v>
      </c>
      <c r="G3201" s="20" t="str">
        <f>$G$8</f>
        <v>PRODUCTION</v>
      </c>
      <c r="H3201" s="24">
        <f t="shared" si="1419"/>
        <v>0</v>
      </c>
      <c r="I3201" s="25">
        <f>VLOOKUP(CONCATENATE($F3201," ",$G3201),AllocFactorMatrix,(I$4+1),FALSE)*$E3208</f>
        <v>0</v>
      </c>
      <c r="J3201" s="25">
        <f>VLOOKUP(CONCATENATE($F3201," ",$G3201),AllocFactorMatrix,(J$4+1),FALSE)*$E3208</f>
        <v>0</v>
      </c>
      <c r="K3201" s="25">
        <f>VLOOKUP(CONCATENATE($F3201," ",$G3201),AllocFactorMatrix,(K$4+1),FALSE)*$E3208</f>
        <v>0</v>
      </c>
      <c r="L3201" s="25">
        <f>VLOOKUP(CONCATENATE($F3201," ",$G3201),AllocFactorMatrix,(L$4+1),FALSE)*$E3208</f>
        <v>0</v>
      </c>
      <c r="M3201" s="25">
        <f t="shared" ref="M3201:M3208" si="1438">SUBTOTAL(9,J3201:L3201)</f>
        <v>0</v>
      </c>
      <c r="N3201" s="25">
        <f>VLOOKUP(CONCATENATE($F3201," ",$G3201),AllocFactorMatrix,(N$4+1),FALSE)*$E3208</f>
        <v>0</v>
      </c>
      <c r="O3201" s="25">
        <f>VLOOKUP(CONCATENATE($F3201," ",$G3201),AllocFactorMatrix,(O$4+1),FALSE)*$E3208</f>
        <v>0</v>
      </c>
      <c r="P3201" s="25">
        <f>VLOOKUP(CONCATENATE($F3201," ",$G3201),AllocFactorMatrix,(P$4+1),FALSE)*$E3208</f>
        <v>0</v>
      </c>
      <c r="Q3201" s="25">
        <f>VLOOKUP(CONCATENATE($F3201," ",$G3201),AllocFactorMatrix,(Q$4+1),FALSE)*$E3208</f>
        <v>0</v>
      </c>
      <c r="R3201" s="25">
        <f>SUBTOTAL(9,N3201:Q3201)</f>
        <v>0</v>
      </c>
      <c r="S3201" s="25">
        <f>VLOOKUP(CONCATENATE($F3201," ",$G3201),AllocFactorMatrix,(S$4+1),FALSE)*$E3208</f>
        <v>0</v>
      </c>
      <c r="T3201" s="25">
        <f>VLOOKUP(CONCATENATE($F3201," ",$G3201),AllocFactorMatrix,(T$4+1),FALSE)*$E3208</f>
        <v>0</v>
      </c>
      <c r="U3201" s="25">
        <f>VLOOKUP(CONCATENATE($F3201," ",$G3201),AllocFactorMatrix,(U$4+1),FALSE)*$E3208</f>
        <v>0</v>
      </c>
      <c r="V3201" s="25">
        <f>VLOOKUP(CONCATENATE($F3201," ",$G3201),AllocFactorMatrix,(V$4+1),FALSE)*$E3208</f>
        <v>0</v>
      </c>
      <c r="W3201" s="25">
        <f>SUBTOTAL(9,S3201:V3201)</f>
        <v>0</v>
      </c>
      <c r="X3201" s="25">
        <f>VLOOKUP(CONCATENATE($F3201," ",$G3201),AllocFactorMatrix,(X$4+1),FALSE)*$E3208</f>
        <v>0</v>
      </c>
      <c r="Y3201" s="25">
        <f>VLOOKUP(CONCATENATE($F3201," ",$G3201),AllocFactorMatrix,(Y$4+1),FALSE)*$E3208</f>
        <v>0</v>
      </c>
      <c r="Z3201" s="25">
        <f t="shared" ref="Z3201:Z3208" si="1439">SUBTOTAL(9,X3201:Y3201)</f>
        <v>0</v>
      </c>
      <c r="AA3201" s="25">
        <f>VLOOKUP(CONCATENATE($F3201," ",$G3201),AllocFactorMatrix,(AA$4+1),FALSE)*$E3208</f>
        <v>0</v>
      </c>
      <c r="AB3201" s="25">
        <f>VLOOKUP(CONCATENATE($F3201," ",$G3201),AllocFactorMatrix,(AB$4+1),FALSE)*$E3208</f>
        <v>0</v>
      </c>
      <c r="AC3201" s="25">
        <f>VLOOKUP(CONCATENATE($F3201," ",$G3201),AllocFactorMatrix,(AC$4+1),FALSE)*$E3208</f>
        <v>0</v>
      </c>
    </row>
    <row r="3202" spans="4:29" hidden="1" outlineLevel="1">
      <c r="F3202" s="61" t="str">
        <f>F3208</f>
        <v>PROD_ENERGY</v>
      </c>
      <c r="G3202" s="20" t="str">
        <f>$G$9</f>
        <v>BULKTRAN</v>
      </c>
      <c r="H3202" s="24">
        <f t="shared" si="1419"/>
        <v>0</v>
      </c>
      <c r="I3202" s="25">
        <f>VLOOKUP(CONCATENATE($F3202," ",$G3202),AllocFactorMatrix,(I$4+1),FALSE)*$E3208</f>
        <v>0</v>
      </c>
      <c r="J3202" s="25">
        <f>VLOOKUP(CONCATENATE($F3202," ",$G3202),AllocFactorMatrix,(J$4+1),FALSE)*$E3208</f>
        <v>0</v>
      </c>
      <c r="K3202" s="25">
        <f>VLOOKUP(CONCATENATE($F3202," ",$G3202),AllocFactorMatrix,(K$4+1),FALSE)*$E3208</f>
        <v>0</v>
      </c>
      <c r="L3202" s="25">
        <f>VLOOKUP(CONCATENATE($F3202," ",$G3202),AllocFactorMatrix,(L$4+1),FALSE)*$E3208</f>
        <v>0</v>
      </c>
      <c r="M3202" s="25">
        <f t="shared" si="1438"/>
        <v>0</v>
      </c>
      <c r="N3202" s="25">
        <f>VLOOKUP(CONCATENATE($F3202," ",$G3202),AllocFactorMatrix,(N$4+1),FALSE)*$E3208</f>
        <v>0</v>
      </c>
      <c r="O3202" s="25">
        <f>VLOOKUP(CONCATENATE($F3202," ",$G3202),AllocFactorMatrix,(O$4+1),FALSE)*$E3208</f>
        <v>0</v>
      </c>
      <c r="P3202" s="25">
        <f>VLOOKUP(CONCATENATE($F3202," ",$G3202),AllocFactorMatrix,(P$4+1),FALSE)*$E3208</f>
        <v>0</v>
      </c>
      <c r="Q3202" s="25">
        <f>VLOOKUP(CONCATENATE($F3202," ",$G3202),AllocFactorMatrix,(Q$4+1),FALSE)*$E3208</f>
        <v>0</v>
      </c>
      <c r="R3202" s="25">
        <f t="shared" ref="R3202:R3208" si="1440">SUBTOTAL(9,N3202:Q3202)</f>
        <v>0</v>
      </c>
      <c r="S3202" s="25">
        <f>VLOOKUP(CONCATENATE($F3202," ",$G3202),AllocFactorMatrix,(S$4+1),FALSE)*$E3208</f>
        <v>0</v>
      </c>
      <c r="T3202" s="25">
        <f>VLOOKUP(CONCATENATE($F3202," ",$G3202),AllocFactorMatrix,(T$4+1),FALSE)*$E3208</f>
        <v>0</v>
      </c>
      <c r="U3202" s="25">
        <f>VLOOKUP(CONCATENATE($F3202," ",$G3202),AllocFactorMatrix,(U$4+1),FALSE)*$E3208</f>
        <v>0</v>
      </c>
      <c r="V3202" s="25">
        <f>VLOOKUP(CONCATENATE($F3202," ",$G3202),AllocFactorMatrix,(V$4+1),FALSE)*$E3208</f>
        <v>0</v>
      </c>
      <c r="W3202" s="25">
        <f t="shared" ref="W3202:W3208" si="1441">SUBTOTAL(9,S3202:V3202)</f>
        <v>0</v>
      </c>
      <c r="X3202" s="25">
        <f>VLOOKUP(CONCATENATE($F3202," ",$G3202),AllocFactorMatrix,(X$4+1),FALSE)*$E3208</f>
        <v>0</v>
      </c>
      <c r="Y3202" s="25">
        <f>VLOOKUP(CONCATENATE($F3202," ",$G3202),AllocFactorMatrix,(Y$4+1),FALSE)*$E3208</f>
        <v>0</v>
      </c>
      <c r="Z3202" s="25">
        <f t="shared" si="1439"/>
        <v>0</v>
      </c>
      <c r="AA3202" s="25">
        <f>VLOOKUP(CONCATENATE($F3202," ",$G3202),AllocFactorMatrix,(AA$4+1),FALSE)*$E3208</f>
        <v>0</v>
      </c>
      <c r="AB3202" s="25">
        <f>VLOOKUP(CONCATENATE($F3202," ",$G3202),AllocFactorMatrix,(AB$4+1),FALSE)*$E3208</f>
        <v>0</v>
      </c>
      <c r="AC3202" s="25">
        <f>VLOOKUP(CONCATENATE($F3202," ",$G3202),AllocFactorMatrix,(AC$4+1),FALSE)*$E3208</f>
        <v>0</v>
      </c>
    </row>
    <row r="3203" spans="4:29" hidden="1" outlineLevel="1">
      <c r="F3203" s="61" t="str">
        <f>F3208</f>
        <v>PROD_ENERGY</v>
      </c>
      <c r="G3203" s="20" t="str">
        <f>$G$10</f>
        <v>SUBTRAN</v>
      </c>
      <c r="H3203" s="24">
        <f t="shared" si="1419"/>
        <v>0</v>
      </c>
      <c r="I3203" s="25">
        <f>VLOOKUP(CONCATENATE($F3203," ",$G3203),AllocFactorMatrix,(I$4+1),FALSE)*$E3208</f>
        <v>0</v>
      </c>
      <c r="J3203" s="25">
        <f>VLOOKUP(CONCATENATE($F3203," ",$G3203),AllocFactorMatrix,(J$4+1),FALSE)*$E3208</f>
        <v>0</v>
      </c>
      <c r="K3203" s="25">
        <f>VLOOKUP(CONCATENATE($F3203," ",$G3203),AllocFactorMatrix,(K$4+1),FALSE)*$E3208</f>
        <v>0</v>
      </c>
      <c r="L3203" s="25">
        <f>VLOOKUP(CONCATENATE($F3203," ",$G3203),AllocFactorMatrix,(L$4+1),FALSE)*$E3208</f>
        <v>0</v>
      </c>
      <c r="M3203" s="25">
        <f t="shared" si="1438"/>
        <v>0</v>
      </c>
      <c r="N3203" s="25">
        <f>VLOOKUP(CONCATENATE($F3203," ",$G3203),AllocFactorMatrix,(N$4+1),FALSE)*$E3208</f>
        <v>0</v>
      </c>
      <c r="O3203" s="25">
        <f>VLOOKUP(CONCATENATE($F3203," ",$G3203),AllocFactorMatrix,(O$4+1),FALSE)*$E3208</f>
        <v>0</v>
      </c>
      <c r="P3203" s="25">
        <f>VLOOKUP(CONCATENATE($F3203," ",$G3203),AllocFactorMatrix,(P$4+1),FALSE)*$E3208</f>
        <v>0</v>
      </c>
      <c r="Q3203" s="25">
        <f>VLOOKUP(CONCATENATE($F3203," ",$G3203),AllocFactorMatrix,(Q$4+1),FALSE)*$E3208</f>
        <v>0</v>
      </c>
      <c r="R3203" s="25">
        <f t="shared" si="1440"/>
        <v>0</v>
      </c>
      <c r="S3203" s="25">
        <f>VLOOKUP(CONCATENATE($F3203," ",$G3203),AllocFactorMatrix,(S$4+1),FALSE)*$E3208</f>
        <v>0</v>
      </c>
      <c r="T3203" s="25">
        <f>VLOOKUP(CONCATENATE($F3203," ",$G3203),AllocFactorMatrix,(T$4+1),FALSE)*$E3208</f>
        <v>0</v>
      </c>
      <c r="U3203" s="25">
        <f>VLOOKUP(CONCATENATE($F3203," ",$G3203),AllocFactorMatrix,(U$4+1),FALSE)*$E3208</f>
        <v>0</v>
      </c>
      <c r="V3203" s="25">
        <f>VLOOKUP(CONCATENATE($F3203," ",$G3203),AllocFactorMatrix,(V$4+1),FALSE)*$E3208</f>
        <v>0</v>
      </c>
      <c r="W3203" s="25">
        <f t="shared" si="1441"/>
        <v>0</v>
      </c>
      <c r="X3203" s="25">
        <f>VLOOKUP(CONCATENATE($F3203," ",$G3203),AllocFactorMatrix,(X$4+1),FALSE)*$E3208</f>
        <v>0</v>
      </c>
      <c r="Y3203" s="25">
        <f>VLOOKUP(CONCATENATE($F3203," ",$G3203),AllocFactorMatrix,(Y$4+1),FALSE)*$E3208</f>
        <v>0</v>
      </c>
      <c r="Z3203" s="25">
        <f t="shared" si="1439"/>
        <v>0</v>
      </c>
      <c r="AA3203" s="25">
        <f>VLOOKUP(CONCATENATE($F3203," ",$G3203),AllocFactorMatrix,(AA$4+1),FALSE)*$E3208</f>
        <v>0</v>
      </c>
      <c r="AB3203" s="25">
        <f>VLOOKUP(CONCATENATE($F3203," ",$G3203),AllocFactorMatrix,(AB$4+1),FALSE)*$E3208</f>
        <v>0</v>
      </c>
      <c r="AC3203" s="25">
        <f>VLOOKUP(CONCATENATE($F3203," ",$G3203),AllocFactorMatrix,(AC$4+1),FALSE)*$E3208</f>
        <v>0</v>
      </c>
    </row>
    <row r="3204" spans="4:29" hidden="1" outlineLevel="1">
      <c r="F3204" s="61" t="str">
        <f>F3208</f>
        <v>PROD_ENERGY</v>
      </c>
      <c r="G3204" s="20" t="str">
        <f>$G$11</f>
        <v>DISTPRI</v>
      </c>
      <c r="H3204" s="24">
        <f t="shared" si="1419"/>
        <v>0</v>
      </c>
      <c r="I3204" s="25">
        <f>VLOOKUP(CONCATENATE($F3204," ",$G3204),AllocFactorMatrix,(I$4+1),FALSE)*$E3208</f>
        <v>0</v>
      </c>
      <c r="J3204" s="25">
        <f>VLOOKUP(CONCATENATE($F3204," ",$G3204),AllocFactorMatrix,(J$4+1),FALSE)*$E3208</f>
        <v>0</v>
      </c>
      <c r="K3204" s="25">
        <f>VLOOKUP(CONCATENATE($F3204," ",$G3204),AllocFactorMatrix,(K$4+1),FALSE)*$E3208</f>
        <v>0</v>
      </c>
      <c r="L3204" s="25">
        <f>VLOOKUP(CONCATENATE($F3204," ",$G3204),AllocFactorMatrix,(L$4+1),FALSE)*$E3208</f>
        <v>0</v>
      </c>
      <c r="M3204" s="25">
        <f t="shared" si="1438"/>
        <v>0</v>
      </c>
      <c r="N3204" s="25">
        <f>VLOOKUP(CONCATENATE($F3204," ",$G3204),AllocFactorMatrix,(N$4+1),FALSE)*$E3208</f>
        <v>0</v>
      </c>
      <c r="O3204" s="25">
        <f>VLOOKUP(CONCATENATE($F3204," ",$G3204),AllocFactorMatrix,(O$4+1),FALSE)*$E3208</f>
        <v>0</v>
      </c>
      <c r="P3204" s="25">
        <f>VLOOKUP(CONCATENATE($F3204," ",$G3204),AllocFactorMatrix,(P$4+1),FALSE)*$E3208</f>
        <v>0</v>
      </c>
      <c r="Q3204" s="25">
        <f>VLOOKUP(CONCATENATE($F3204," ",$G3204),AllocFactorMatrix,(Q$4+1),FALSE)*$E3208</f>
        <v>0</v>
      </c>
      <c r="R3204" s="25">
        <f t="shared" si="1440"/>
        <v>0</v>
      </c>
      <c r="S3204" s="25">
        <f>VLOOKUP(CONCATENATE($F3204," ",$G3204),AllocFactorMatrix,(S$4+1),FALSE)*$E3208</f>
        <v>0</v>
      </c>
      <c r="T3204" s="25">
        <f>VLOOKUP(CONCATENATE($F3204," ",$G3204),AllocFactorMatrix,(T$4+1),FALSE)*$E3208</f>
        <v>0</v>
      </c>
      <c r="U3204" s="25">
        <f>VLOOKUP(CONCATENATE($F3204," ",$G3204),AllocFactorMatrix,(U$4+1),FALSE)*$E3208</f>
        <v>0</v>
      </c>
      <c r="V3204" s="25">
        <f>VLOOKUP(CONCATENATE($F3204," ",$G3204),AllocFactorMatrix,(V$4+1),FALSE)*$E3208</f>
        <v>0</v>
      </c>
      <c r="W3204" s="25">
        <f t="shared" si="1441"/>
        <v>0</v>
      </c>
      <c r="X3204" s="25">
        <f>VLOOKUP(CONCATENATE($F3204," ",$G3204),AllocFactorMatrix,(X$4+1),FALSE)*$E3208</f>
        <v>0</v>
      </c>
      <c r="Y3204" s="25">
        <f>VLOOKUP(CONCATENATE($F3204," ",$G3204),AllocFactorMatrix,(Y$4+1),FALSE)*$E3208</f>
        <v>0</v>
      </c>
      <c r="Z3204" s="25">
        <f t="shared" si="1439"/>
        <v>0</v>
      </c>
      <c r="AA3204" s="25">
        <f>VLOOKUP(CONCATENATE($F3204," ",$G3204),AllocFactorMatrix,(AA$4+1),FALSE)*$E3208</f>
        <v>0</v>
      </c>
      <c r="AB3204" s="25">
        <f>VLOOKUP(CONCATENATE($F3204," ",$G3204),AllocFactorMatrix,(AB$4+1),FALSE)*$E3208</f>
        <v>0</v>
      </c>
      <c r="AC3204" s="25">
        <f>VLOOKUP(CONCATENATE($F3204," ",$G3204),AllocFactorMatrix,(AC$4+1),FALSE)*$E3208</f>
        <v>0</v>
      </c>
    </row>
    <row r="3205" spans="4:29" hidden="1" outlineLevel="1">
      <c r="F3205" s="61" t="str">
        <f>F3208</f>
        <v>PROD_ENERGY</v>
      </c>
      <c r="G3205" s="20" t="str">
        <f>$G$12</f>
        <v>DISTSEC</v>
      </c>
      <c r="H3205" s="24">
        <f t="shared" si="1419"/>
        <v>0</v>
      </c>
      <c r="I3205" s="25">
        <f>VLOOKUP(CONCATENATE($F3205," ",$G3205),AllocFactorMatrix,(I$4+1),FALSE)*$E3208</f>
        <v>0</v>
      </c>
      <c r="J3205" s="25">
        <f>VLOOKUP(CONCATENATE($F3205," ",$G3205),AllocFactorMatrix,(J$4+1),FALSE)*$E3208</f>
        <v>0</v>
      </c>
      <c r="K3205" s="25">
        <f>VLOOKUP(CONCATENATE($F3205," ",$G3205),AllocFactorMatrix,(K$4+1),FALSE)*$E3208</f>
        <v>0</v>
      </c>
      <c r="L3205" s="25">
        <f>VLOOKUP(CONCATENATE($F3205," ",$G3205),AllocFactorMatrix,(L$4+1),FALSE)*$E3208</f>
        <v>0</v>
      </c>
      <c r="M3205" s="25">
        <f t="shared" si="1438"/>
        <v>0</v>
      </c>
      <c r="N3205" s="25">
        <f>VLOOKUP(CONCATENATE($F3205," ",$G3205),AllocFactorMatrix,(N$4+1),FALSE)*$E3208</f>
        <v>0</v>
      </c>
      <c r="O3205" s="25">
        <f>VLOOKUP(CONCATENATE($F3205," ",$G3205),AllocFactorMatrix,(O$4+1),FALSE)*$E3208</f>
        <v>0</v>
      </c>
      <c r="P3205" s="25">
        <f>VLOOKUP(CONCATENATE($F3205," ",$G3205),AllocFactorMatrix,(P$4+1),FALSE)*$E3208</f>
        <v>0</v>
      </c>
      <c r="Q3205" s="25">
        <f>VLOOKUP(CONCATENATE($F3205," ",$G3205),AllocFactorMatrix,(Q$4+1),FALSE)*$E3208</f>
        <v>0</v>
      </c>
      <c r="R3205" s="25">
        <f t="shared" si="1440"/>
        <v>0</v>
      </c>
      <c r="S3205" s="25">
        <f>VLOOKUP(CONCATENATE($F3205," ",$G3205),AllocFactorMatrix,(S$4+1),FALSE)*$E3208</f>
        <v>0</v>
      </c>
      <c r="T3205" s="25">
        <f>VLOOKUP(CONCATENATE($F3205," ",$G3205),AllocFactorMatrix,(T$4+1),FALSE)*$E3208</f>
        <v>0</v>
      </c>
      <c r="U3205" s="25">
        <f>VLOOKUP(CONCATENATE($F3205," ",$G3205),AllocFactorMatrix,(U$4+1),FALSE)*$E3208</f>
        <v>0</v>
      </c>
      <c r="V3205" s="25">
        <f>VLOOKUP(CONCATENATE($F3205," ",$G3205),AllocFactorMatrix,(V$4+1),FALSE)*$E3208</f>
        <v>0</v>
      </c>
      <c r="W3205" s="25">
        <f t="shared" si="1441"/>
        <v>0</v>
      </c>
      <c r="X3205" s="25">
        <f>VLOOKUP(CONCATENATE($F3205," ",$G3205),AllocFactorMatrix,(X$4+1),FALSE)*$E3208</f>
        <v>0</v>
      </c>
      <c r="Y3205" s="25">
        <f>VLOOKUP(CONCATENATE($F3205," ",$G3205),AllocFactorMatrix,(Y$4+1),FALSE)*$E3208</f>
        <v>0</v>
      </c>
      <c r="Z3205" s="25">
        <f t="shared" si="1439"/>
        <v>0</v>
      </c>
      <c r="AA3205" s="25">
        <f>VLOOKUP(CONCATENATE($F3205," ",$G3205),AllocFactorMatrix,(AA$4+1),FALSE)*$E3208</f>
        <v>0</v>
      </c>
      <c r="AB3205" s="25">
        <f>VLOOKUP(CONCATENATE($F3205," ",$G3205),AllocFactorMatrix,(AB$4+1),FALSE)*$E3208</f>
        <v>0</v>
      </c>
      <c r="AC3205" s="25">
        <f>VLOOKUP(CONCATENATE($F3205," ",$G3205),AllocFactorMatrix,(AC$4+1),FALSE)*$E3208</f>
        <v>0</v>
      </c>
    </row>
    <row r="3206" spans="4:29" hidden="1" outlineLevel="1">
      <c r="F3206" s="61" t="str">
        <f>F3208</f>
        <v>PROD_ENERGY</v>
      </c>
      <c r="G3206" s="20" t="str">
        <f>$G$13</f>
        <v>ENERGY</v>
      </c>
      <c r="H3206" s="24">
        <f t="shared" si="1419"/>
        <v>0</v>
      </c>
      <c r="I3206" s="25">
        <f>VLOOKUP(CONCATENATE($F3206," ",$G3206),AllocFactorMatrix,(I$4+1),FALSE)*$E3208</f>
        <v>0</v>
      </c>
      <c r="J3206" s="25">
        <f>VLOOKUP(CONCATENATE($F3206," ",$G3206),AllocFactorMatrix,(J$4+1),FALSE)*$E3208</f>
        <v>0</v>
      </c>
      <c r="K3206" s="25">
        <f>VLOOKUP(CONCATENATE($F3206," ",$G3206),AllocFactorMatrix,(K$4+1),FALSE)*$E3208</f>
        <v>0</v>
      </c>
      <c r="L3206" s="25">
        <f>VLOOKUP(CONCATENATE($F3206," ",$G3206),AllocFactorMatrix,(L$4+1),FALSE)*$E3208</f>
        <v>0</v>
      </c>
      <c r="M3206" s="25">
        <f t="shared" si="1438"/>
        <v>0</v>
      </c>
      <c r="N3206" s="25">
        <f>VLOOKUP(CONCATENATE($F3206," ",$G3206),AllocFactorMatrix,(N$4+1),FALSE)*$E3208</f>
        <v>0</v>
      </c>
      <c r="O3206" s="25">
        <f>VLOOKUP(CONCATENATE($F3206," ",$G3206),AllocFactorMatrix,(O$4+1),FALSE)*$E3208</f>
        <v>0</v>
      </c>
      <c r="P3206" s="25">
        <f>VLOOKUP(CONCATENATE($F3206," ",$G3206),AllocFactorMatrix,(P$4+1),FALSE)*$E3208</f>
        <v>0</v>
      </c>
      <c r="Q3206" s="25">
        <f>VLOOKUP(CONCATENATE($F3206," ",$G3206),AllocFactorMatrix,(Q$4+1),FALSE)*$E3208</f>
        <v>0</v>
      </c>
      <c r="R3206" s="25">
        <f t="shared" si="1440"/>
        <v>0</v>
      </c>
      <c r="S3206" s="25">
        <f>VLOOKUP(CONCATENATE($F3206," ",$G3206),AllocFactorMatrix,(S$4+1),FALSE)*$E3208</f>
        <v>0</v>
      </c>
      <c r="T3206" s="25">
        <f>VLOOKUP(CONCATENATE($F3206," ",$G3206),AllocFactorMatrix,(T$4+1),FALSE)*$E3208</f>
        <v>0</v>
      </c>
      <c r="U3206" s="25">
        <f>VLOOKUP(CONCATENATE($F3206," ",$G3206),AllocFactorMatrix,(U$4+1),FALSE)*$E3208</f>
        <v>0</v>
      </c>
      <c r="V3206" s="25">
        <f>VLOOKUP(CONCATENATE($F3206," ",$G3206),AllocFactorMatrix,(V$4+1),FALSE)*$E3208</f>
        <v>0</v>
      </c>
      <c r="W3206" s="25">
        <f t="shared" si="1441"/>
        <v>0</v>
      </c>
      <c r="X3206" s="25">
        <f>VLOOKUP(CONCATENATE($F3206," ",$G3206),AllocFactorMatrix,(X$4+1),FALSE)*$E3208</f>
        <v>0</v>
      </c>
      <c r="Y3206" s="25">
        <f>VLOOKUP(CONCATENATE($F3206," ",$G3206),AllocFactorMatrix,(Y$4+1),FALSE)*$E3208</f>
        <v>0</v>
      </c>
      <c r="Z3206" s="25">
        <f t="shared" si="1439"/>
        <v>0</v>
      </c>
      <c r="AA3206" s="25">
        <f>VLOOKUP(CONCATENATE($F3206," ",$G3206),AllocFactorMatrix,(AA$4+1),FALSE)*$E3208</f>
        <v>0</v>
      </c>
      <c r="AB3206" s="25">
        <f>VLOOKUP(CONCATENATE($F3206," ",$G3206),AllocFactorMatrix,(AB$4+1),FALSE)*$E3208</f>
        <v>0</v>
      </c>
      <c r="AC3206" s="25">
        <f>VLOOKUP(CONCATENATE($F3206," ",$G3206),AllocFactorMatrix,(AC$4+1),FALSE)*$E3208</f>
        <v>0</v>
      </c>
    </row>
    <row r="3207" spans="4:29" hidden="1" outlineLevel="1">
      <c r="F3207" s="61" t="str">
        <f>F3208</f>
        <v>PROD_ENERGY</v>
      </c>
      <c r="G3207" s="20" t="str">
        <f>$G$14</f>
        <v>CUSTOMER</v>
      </c>
      <c r="H3207" s="24">
        <f t="shared" si="1419"/>
        <v>0</v>
      </c>
      <c r="I3207" s="25">
        <f>VLOOKUP(CONCATENATE($F3207," ",$G3207),AllocFactorMatrix,(I$4+1),FALSE)*$E3208</f>
        <v>0</v>
      </c>
      <c r="J3207" s="25">
        <f>VLOOKUP(CONCATENATE($F3207," ",$G3207),AllocFactorMatrix,(J$4+1),FALSE)*$E3208</f>
        <v>0</v>
      </c>
      <c r="K3207" s="25">
        <f>VLOOKUP(CONCATENATE($F3207," ",$G3207),AllocFactorMatrix,(K$4+1),FALSE)*$E3208</f>
        <v>0</v>
      </c>
      <c r="L3207" s="25">
        <f>VLOOKUP(CONCATENATE($F3207," ",$G3207),AllocFactorMatrix,(L$4+1),FALSE)*$E3208</f>
        <v>0</v>
      </c>
      <c r="M3207" s="25">
        <f t="shared" si="1438"/>
        <v>0</v>
      </c>
      <c r="N3207" s="25">
        <f>VLOOKUP(CONCATENATE($F3207," ",$G3207),AllocFactorMatrix,(N$4+1),FALSE)*$E3208</f>
        <v>0</v>
      </c>
      <c r="O3207" s="25">
        <f>VLOOKUP(CONCATENATE($F3207," ",$G3207),AllocFactorMatrix,(O$4+1),FALSE)*$E3208</f>
        <v>0</v>
      </c>
      <c r="P3207" s="25">
        <f>VLOOKUP(CONCATENATE($F3207," ",$G3207),AllocFactorMatrix,(P$4+1),FALSE)*$E3208</f>
        <v>0</v>
      </c>
      <c r="Q3207" s="25">
        <f>VLOOKUP(CONCATENATE($F3207," ",$G3207),AllocFactorMatrix,(Q$4+1),FALSE)*$E3208</f>
        <v>0</v>
      </c>
      <c r="R3207" s="25">
        <f t="shared" si="1440"/>
        <v>0</v>
      </c>
      <c r="S3207" s="25">
        <f>VLOOKUP(CONCATENATE($F3207," ",$G3207),AllocFactorMatrix,(S$4+1),FALSE)*$E3208</f>
        <v>0</v>
      </c>
      <c r="T3207" s="25">
        <f>VLOOKUP(CONCATENATE($F3207," ",$G3207),AllocFactorMatrix,(T$4+1),FALSE)*$E3208</f>
        <v>0</v>
      </c>
      <c r="U3207" s="25">
        <f>VLOOKUP(CONCATENATE($F3207," ",$G3207),AllocFactorMatrix,(U$4+1),FALSE)*$E3208</f>
        <v>0</v>
      </c>
      <c r="V3207" s="25">
        <f>VLOOKUP(CONCATENATE($F3207," ",$G3207),AllocFactorMatrix,(V$4+1),FALSE)*$E3208</f>
        <v>0</v>
      </c>
      <c r="W3207" s="25">
        <f t="shared" si="1441"/>
        <v>0</v>
      </c>
      <c r="X3207" s="25">
        <f>VLOOKUP(CONCATENATE($F3207," ",$G3207),AllocFactorMatrix,(X$4+1),FALSE)*$E3208</f>
        <v>0</v>
      </c>
      <c r="Y3207" s="25">
        <f>VLOOKUP(CONCATENATE($F3207," ",$G3207),AllocFactorMatrix,(Y$4+1),FALSE)*$E3208</f>
        <v>0</v>
      </c>
      <c r="Z3207" s="25">
        <f t="shared" si="1439"/>
        <v>0</v>
      </c>
      <c r="AA3207" s="25">
        <f>VLOOKUP(CONCATENATE($F3207," ",$G3207),AllocFactorMatrix,(AA$4+1),FALSE)*$E3208</f>
        <v>0</v>
      </c>
      <c r="AB3207" s="25">
        <f>VLOOKUP(CONCATENATE($F3207," ",$G3207),AllocFactorMatrix,(AB$4+1),FALSE)*$E3208</f>
        <v>0</v>
      </c>
      <c r="AC3207" s="25">
        <f>VLOOKUP(CONCATENATE($F3207," ",$G3207),AllocFactorMatrix,(AC$4+1),FALSE)*$E3208</f>
        <v>0</v>
      </c>
    </row>
    <row r="3208" spans="4:29" collapsed="1">
      <c r="D3208" s="58" t="s">
        <v>619</v>
      </c>
      <c r="E3208" s="22"/>
      <c r="F3208" s="61" t="s">
        <v>31</v>
      </c>
      <c r="G3208" s="20" t="str">
        <f>$G$15</f>
        <v>TOTAL</v>
      </c>
      <c r="H3208" s="24">
        <f t="shared" si="1419"/>
        <v>0</v>
      </c>
      <c r="I3208" s="25">
        <f>VLOOKUP(CONCATENATE($F3208," ",$G3208),AllocFactorMatrix,(I$4+1),FALSE)*$E3208</f>
        <v>0</v>
      </c>
      <c r="J3208" s="25">
        <f>VLOOKUP(CONCATENATE($F3208," ",$G3208),AllocFactorMatrix,(J$4+1),FALSE)*$E3208</f>
        <v>0</v>
      </c>
      <c r="K3208" s="25">
        <f>VLOOKUP(CONCATENATE($F3208," ",$G3208),AllocFactorMatrix,(K$4+1),FALSE)*$E3208</f>
        <v>0</v>
      </c>
      <c r="L3208" s="25">
        <f>VLOOKUP(CONCATENATE($F3208," ",$G3208),AllocFactorMatrix,(L$4+1),FALSE)*$E3208</f>
        <v>0</v>
      </c>
      <c r="M3208" s="25">
        <f t="shared" si="1438"/>
        <v>0</v>
      </c>
      <c r="N3208" s="25">
        <f>VLOOKUP(CONCATENATE($F3208," ",$G3208),AllocFactorMatrix,(N$4+1),FALSE)*$E3208</f>
        <v>0</v>
      </c>
      <c r="O3208" s="25">
        <f>VLOOKUP(CONCATENATE($F3208," ",$G3208),AllocFactorMatrix,(O$4+1),FALSE)*$E3208</f>
        <v>0</v>
      </c>
      <c r="P3208" s="25">
        <f>VLOOKUP(CONCATENATE($F3208," ",$G3208),AllocFactorMatrix,(P$4+1),FALSE)*$E3208</f>
        <v>0</v>
      </c>
      <c r="Q3208" s="25">
        <f>VLOOKUP(CONCATENATE($F3208," ",$G3208),AllocFactorMatrix,(Q$4+1),FALSE)*$E3208</f>
        <v>0</v>
      </c>
      <c r="R3208" s="25">
        <f t="shared" si="1440"/>
        <v>0</v>
      </c>
      <c r="S3208" s="25">
        <f>VLOOKUP(CONCATENATE($F3208," ",$G3208),AllocFactorMatrix,(S$4+1),FALSE)*$E3208</f>
        <v>0</v>
      </c>
      <c r="T3208" s="25">
        <f>VLOOKUP(CONCATENATE($F3208," ",$G3208),AllocFactorMatrix,(T$4+1),FALSE)*$E3208</f>
        <v>0</v>
      </c>
      <c r="U3208" s="25">
        <f>VLOOKUP(CONCATENATE($F3208," ",$G3208),AllocFactorMatrix,(U$4+1),FALSE)*$E3208</f>
        <v>0</v>
      </c>
      <c r="V3208" s="25">
        <f>VLOOKUP(CONCATENATE($F3208," ",$G3208),AllocFactorMatrix,(V$4+1),FALSE)*$E3208</f>
        <v>0</v>
      </c>
      <c r="W3208" s="25">
        <f t="shared" si="1441"/>
        <v>0</v>
      </c>
      <c r="X3208" s="25">
        <f>VLOOKUP(CONCATENATE($F3208," ",$G3208),AllocFactorMatrix,(X$4+1),FALSE)*$E3208</f>
        <v>0</v>
      </c>
      <c r="Y3208" s="25">
        <f>VLOOKUP(CONCATENATE($F3208," ",$G3208),AllocFactorMatrix,(Y$4+1),FALSE)*$E3208</f>
        <v>0</v>
      </c>
      <c r="Z3208" s="25">
        <f t="shared" si="1439"/>
        <v>0</v>
      </c>
      <c r="AA3208" s="25">
        <f>VLOOKUP(CONCATENATE($F3208," ",$G3208),AllocFactorMatrix,(AA$4+1),FALSE)*$E3208</f>
        <v>0</v>
      </c>
      <c r="AB3208" s="25">
        <f>VLOOKUP(CONCATENATE($F3208," ",$G3208),AllocFactorMatrix,(AB$4+1),FALSE)*$E3208</f>
        <v>0</v>
      </c>
      <c r="AC3208" s="25">
        <f>VLOOKUP(CONCATENATE($F3208," ",$G3208),AllocFactorMatrix,(AC$4+1),FALSE)*$E3208</f>
        <v>0</v>
      </c>
    </row>
    <row r="3209" spans="4:29" hidden="1" outlineLevel="1">
      <c r="F3209" s="61" t="str">
        <f>F3216</f>
        <v>TRANS_TOTAL</v>
      </c>
      <c r="G3209" s="20" t="str">
        <f>$G$8</f>
        <v>PRODUCTION</v>
      </c>
      <c r="H3209" s="24">
        <f t="shared" ref="H3209:H3272" si="1442">SUBTOTAL(9,I3209:AC3209)</f>
        <v>0</v>
      </c>
      <c r="I3209" s="25">
        <f>VLOOKUP(CONCATENATE($F3209," ",$G3209),AllocFactorMatrix,(I$4+1),FALSE)*$E3216</f>
        <v>0</v>
      </c>
      <c r="J3209" s="25">
        <f>VLOOKUP(CONCATENATE($F3209," ",$G3209),AllocFactorMatrix,(J$4+1),FALSE)*$E3216</f>
        <v>0</v>
      </c>
      <c r="K3209" s="25">
        <f>VLOOKUP(CONCATENATE($F3209," ",$G3209),AllocFactorMatrix,(K$4+1),FALSE)*$E3216</f>
        <v>0</v>
      </c>
      <c r="L3209" s="25">
        <f>VLOOKUP(CONCATENATE($F3209," ",$G3209),AllocFactorMatrix,(L$4+1),FALSE)*$E3216</f>
        <v>0</v>
      </c>
      <c r="M3209" s="25">
        <f t="shared" ref="M3209:M3216" si="1443">SUBTOTAL(9,J3209:L3209)</f>
        <v>0</v>
      </c>
      <c r="N3209" s="25">
        <f>VLOOKUP(CONCATENATE($F3209," ",$G3209),AllocFactorMatrix,(N$4+1),FALSE)*$E3216</f>
        <v>0</v>
      </c>
      <c r="O3209" s="25">
        <f>VLOOKUP(CONCATENATE($F3209," ",$G3209),AllocFactorMatrix,(O$4+1),FALSE)*$E3216</f>
        <v>0</v>
      </c>
      <c r="P3209" s="25">
        <f>VLOOKUP(CONCATENATE($F3209," ",$G3209),AllocFactorMatrix,(P$4+1),FALSE)*$E3216</f>
        <v>0</v>
      </c>
      <c r="Q3209" s="25">
        <f>VLOOKUP(CONCATENATE($F3209," ",$G3209),AllocFactorMatrix,(Q$4+1),FALSE)*$E3216</f>
        <v>0</v>
      </c>
      <c r="R3209" s="25">
        <f>SUBTOTAL(9,N3209:Q3209)</f>
        <v>0</v>
      </c>
      <c r="S3209" s="25">
        <f>VLOOKUP(CONCATENATE($F3209," ",$G3209),AllocFactorMatrix,(S$4+1),FALSE)*$E3216</f>
        <v>0</v>
      </c>
      <c r="T3209" s="25">
        <f>VLOOKUP(CONCATENATE($F3209," ",$G3209),AllocFactorMatrix,(T$4+1),FALSE)*$E3216</f>
        <v>0</v>
      </c>
      <c r="U3209" s="25">
        <f>VLOOKUP(CONCATENATE($F3209," ",$G3209),AllocFactorMatrix,(U$4+1),FALSE)*$E3216</f>
        <v>0</v>
      </c>
      <c r="V3209" s="25">
        <f>VLOOKUP(CONCATENATE($F3209," ",$G3209),AllocFactorMatrix,(V$4+1),FALSE)*$E3216</f>
        <v>0</v>
      </c>
      <c r="W3209" s="25">
        <f>SUBTOTAL(9,S3209:V3209)</f>
        <v>0</v>
      </c>
      <c r="X3209" s="25">
        <f>VLOOKUP(CONCATENATE($F3209," ",$G3209),AllocFactorMatrix,(X$4+1),FALSE)*$E3216</f>
        <v>0</v>
      </c>
      <c r="Y3209" s="25">
        <f>VLOOKUP(CONCATENATE($F3209," ",$G3209),AllocFactorMatrix,(Y$4+1),FALSE)*$E3216</f>
        <v>0</v>
      </c>
      <c r="Z3209" s="25">
        <f t="shared" ref="Z3209:Z3216" si="1444">SUBTOTAL(9,X3209:Y3209)</f>
        <v>0</v>
      </c>
      <c r="AA3209" s="25">
        <f>VLOOKUP(CONCATENATE($F3209," ",$G3209),AllocFactorMatrix,(AA$4+1),FALSE)*$E3216</f>
        <v>0</v>
      </c>
      <c r="AB3209" s="25">
        <f>VLOOKUP(CONCATENATE($F3209," ",$G3209),AllocFactorMatrix,(AB$4+1),FALSE)*$E3216</f>
        <v>0</v>
      </c>
      <c r="AC3209" s="25">
        <f>VLOOKUP(CONCATENATE($F3209," ",$G3209),AllocFactorMatrix,(AC$4+1),FALSE)*$E3216</f>
        <v>0</v>
      </c>
    </row>
    <row r="3210" spans="4:29" hidden="1" outlineLevel="1">
      <c r="F3210" s="61" t="str">
        <f>F3216</f>
        <v>TRANS_TOTAL</v>
      </c>
      <c r="G3210" s="20" t="str">
        <f>$G$9</f>
        <v>BULKTRAN</v>
      </c>
      <c r="H3210" s="24">
        <f t="shared" si="1442"/>
        <v>0</v>
      </c>
      <c r="I3210" s="25">
        <f>VLOOKUP(CONCATENATE($F3210," ",$G3210),AllocFactorMatrix,(I$4+1),FALSE)*$E3216</f>
        <v>0</v>
      </c>
      <c r="J3210" s="25">
        <f>VLOOKUP(CONCATENATE($F3210," ",$G3210),AllocFactorMatrix,(J$4+1),FALSE)*$E3216</f>
        <v>0</v>
      </c>
      <c r="K3210" s="25">
        <f>VLOOKUP(CONCATENATE($F3210," ",$G3210),AllocFactorMatrix,(K$4+1),FALSE)*$E3216</f>
        <v>0</v>
      </c>
      <c r="L3210" s="25">
        <f>VLOOKUP(CONCATENATE($F3210," ",$G3210),AllocFactorMatrix,(L$4+1),FALSE)*$E3216</f>
        <v>0</v>
      </c>
      <c r="M3210" s="25">
        <f t="shared" si="1443"/>
        <v>0</v>
      </c>
      <c r="N3210" s="25">
        <f>VLOOKUP(CONCATENATE($F3210," ",$G3210),AllocFactorMatrix,(N$4+1),FALSE)*$E3216</f>
        <v>0</v>
      </c>
      <c r="O3210" s="25">
        <f>VLOOKUP(CONCATENATE($F3210," ",$G3210),AllocFactorMatrix,(O$4+1),FALSE)*$E3216</f>
        <v>0</v>
      </c>
      <c r="P3210" s="25">
        <f>VLOOKUP(CONCATENATE($F3210," ",$G3210),AllocFactorMatrix,(P$4+1),FALSE)*$E3216</f>
        <v>0</v>
      </c>
      <c r="Q3210" s="25">
        <f>VLOOKUP(CONCATENATE($F3210," ",$G3210),AllocFactorMatrix,(Q$4+1),FALSE)*$E3216</f>
        <v>0</v>
      </c>
      <c r="R3210" s="25">
        <f t="shared" ref="R3210:R3216" si="1445">SUBTOTAL(9,N3210:Q3210)</f>
        <v>0</v>
      </c>
      <c r="S3210" s="25">
        <f>VLOOKUP(CONCATENATE($F3210," ",$G3210),AllocFactorMatrix,(S$4+1),FALSE)*$E3216</f>
        <v>0</v>
      </c>
      <c r="T3210" s="25">
        <f>VLOOKUP(CONCATENATE($F3210," ",$G3210),AllocFactorMatrix,(T$4+1),FALSE)*$E3216</f>
        <v>0</v>
      </c>
      <c r="U3210" s="25">
        <f>VLOOKUP(CONCATENATE($F3210," ",$G3210),AllocFactorMatrix,(U$4+1),FALSE)*$E3216</f>
        <v>0</v>
      </c>
      <c r="V3210" s="25">
        <f>VLOOKUP(CONCATENATE($F3210," ",$G3210),AllocFactorMatrix,(V$4+1),FALSE)*$E3216</f>
        <v>0</v>
      </c>
      <c r="W3210" s="25">
        <f t="shared" ref="W3210:W3216" si="1446">SUBTOTAL(9,S3210:V3210)</f>
        <v>0</v>
      </c>
      <c r="X3210" s="25">
        <f>VLOOKUP(CONCATENATE($F3210," ",$G3210),AllocFactorMatrix,(X$4+1),FALSE)*$E3216</f>
        <v>0</v>
      </c>
      <c r="Y3210" s="25">
        <f>VLOOKUP(CONCATENATE($F3210," ",$G3210),AllocFactorMatrix,(Y$4+1),FALSE)*$E3216</f>
        <v>0</v>
      </c>
      <c r="Z3210" s="25">
        <f t="shared" si="1444"/>
        <v>0</v>
      </c>
      <c r="AA3210" s="25">
        <f>VLOOKUP(CONCATENATE($F3210," ",$G3210),AllocFactorMatrix,(AA$4+1),FALSE)*$E3216</f>
        <v>0</v>
      </c>
      <c r="AB3210" s="25">
        <f>VLOOKUP(CONCATENATE($F3210," ",$G3210),AllocFactorMatrix,(AB$4+1),FALSE)*$E3216</f>
        <v>0</v>
      </c>
      <c r="AC3210" s="25">
        <f>VLOOKUP(CONCATENATE($F3210," ",$G3210),AllocFactorMatrix,(AC$4+1),FALSE)*$E3216</f>
        <v>0</v>
      </c>
    </row>
    <row r="3211" spans="4:29" hidden="1" outlineLevel="1">
      <c r="F3211" s="61" t="str">
        <f>F3216</f>
        <v>TRANS_TOTAL</v>
      </c>
      <c r="G3211" s="20" t="str">
        <f>$G$10</f>
        <v>SUBTRAN</v>
      </c>
      <c r="H3211" s="24">
        <f t="shared" si="1442"/>
        <v>0</v>
      </c>
      <c r="I3211" s="25">
        <f>VLOOKUP(CONCATENATE($F3211," ",$G3211),AllocFactorMatrix,(I$4+1),FALSE)*$E3216</f>
        <v>0</v>
      </c>
      <c r="J3211" s="25">
        <f>VLOOKUP(CONCATENATE($F3211," ",$G3211),AllocFactorMatrix,(J$4+1),FALSE)*$E3216</f>
        <v>0</v>
      </c>
      <c r="K3211" s="25">
        <f>VLOOKUP(CONCATENATE($F3211," ",$G3211),AllocFactorMatrix,(K$4+1),FALSE)*$E3216</f>
        <v>0</v>
      </c>
      <c r="L3211" s="25">
        <f>VLOOKUP(CONCATENATE($F3211," ",$G3211),AllocFactorMatrix,(L$4+1),FALSE)*$E3216</f>
        <v>0</v>
      </c>
      <c r="M3211" s="25">
        <f t="shared" si="1443"/>
        <v>0</v>
      </c>
      <c r="N3211" s="25">
        <f>VLOOKUP(CONCATENATE($F3211," ",$G3211),AllocFactorMatrix,(N$4+1),FALSE)*$E3216</f>
        <v>0</v>
      </c>
      <c r="O3211" s="25">
        <f>VLOOKUP(CONCATENATE($F3211," ",$G3211),AllocFactorMatrix,(O$4+1),FALSE)*$E3216</f>
        <v>0</v>
      </c>
      <c r="P3211" s="25">
        <f>VLOOKUP(CONCATENATE($F3211," ",$G3211),AllocFactorMatrix,(P$4+1),FALSE)*$E3216</f>
        <v>0</v>
      </c>
      <c r="Q3211" s="25">
        <f>VLOOKUP(CONCATENATE($F3211," ",$G3211),AllocFactorMatrix,(Q$4+1),FALSE)*$E3216</f>
        <v>0</v>
      </c>
      <c r="R3211" s="25">
        <f t="shared" si="1445"/>
        <v>0</v>
      </c>
      <c r="S3211" s="25">
        <f>VLOOKUP(CONCATENATE($F3211," ",$G3211),AllocFactorMatrix,(S$4+1),FALSE)*$E3216</f>
        <v>0</v>
      </c>
      <c r="T3211" s="25">
        <f>VLOOKUP(CONCATENATE($F3211," ",$G3211),AllocFactorMatrix,(T$4+1),FALSE)*$E3216</f>
        <v>0</v>
      </c>
      <c r="U3211" s="25">
        <f>VLOOKUP(CONCATENATE($F3211," ",$G3211),AllocFactorMatrix,(U$4+1),FALSE)*$E3216</f>
        <v>0</v>
      </c>
      <c r="V3211" s="25">
        <f>VLOOKUP(CONCATENATE($F3211," ",$G3211),AllocFactorMatrix,(V$4+1),FALSE)*$E3216</f>
        <v>0</v>
      </c>
      <c r="W3211" s="25">
        <f t="shared" si="1446"/>
        <v>0</v>
      </c>
      <c r="X3211" s="25">
        <f>VLOOKUP(CONCATENATE($F3211," ",$G3211),AllocFactorMatrix,(X$4+1),FALSE)*$E3216</f>
        <v>0</v>
      </c>
      <c r="Y3211" s="25">
        <f>VLOOKUP(CONCATENATE($F3211," ",$G3211),AllocFactorMatrix,(Y$4+1),FALSE)*$E3216</f>
        <v>0</v>
      </c>
      <c r="Z3211" s="25">
        <f t="shared" si="1444"/>
        <v>0</v>
      </c>
      <c r="AA3211" s="25">
        <f>VLOOKUP(CONCATENATE($F3211," ",$G3211),AllocFactorMatrix,(AA$4+1),FALSE)*$E3216</f>
        <v>0</v>
      </c>
      <c r="AB3211" s="25">
        <f>VLOOKUP(CONCATENATE($F3211," ",$G3211),AllocFactorMatrix,(AB$4+1),FALSE)*$E3216</f>
        <v>0</v>
      </c>
      <c r="AC3211" s="25">
        <f>VLOOKUP(CONCATENATE($F3211," ",$G3211),AllocFactorMatrix,(AC$4+1),FALSE)*$E3216</f>
        <v>0</v>
      </c>
    </row>
    <row r="3212" spans="4:29" hidden="1" outlineLevel="1">
      <c r="F3212" s="61" t="str">
        <f>F3216</f>
        <v>TRANS_TOTAL</v>
      </c>
      <c r="G3212" s="20" t="str">
        <f>$G$11</f>
        <v>DISTPRI</v>
      </c>
      <c r="H3212" s="24">
        <f t="shared" si="1442"/>
        <v>0</v>
      </c>
      <c r="I3212" s="25">
        <f>VLOOKUP(CONCATENATE($F3212," ",$G3212),AllocFactorMatrix,(I$4+1),FALSE)*$E3216</f>
        <v>0</v>
      </c>
      <c r="J3212" s="25">
        <f>VLOOKUP(CONCATENATE($F3212," ",$G3212),AllocFactorMatrix,(J$4+1),FALSE)*$E3216</f>
        <v>0</v>
      </c>
      <c r="K3212" s="25">
        <f>VLOOKUP(CONCATENATE($F3212," ",$G3212),AllocFactorMatrix,(K$4+1),FALSE)*$E3216</f>
        <v>0</v>
      </c>
      <c r="L3212" s="25">
        <f>VLOOKUP(CONCATENATE($F3212," ",$G3212),AllocFactorMatrix,(L$4+1),FALSE)*$E3216</f>
        <v>0</v>
      </c>
      <c r="M3212" s="25">
        <f t="shared" si="1443"/>
        <v>0</v>
      </c>
      <c r="N3212" s="25">
        <f>VLOOKUP(CONCATENATE($F3212," ",$G3212),AllocFactorMatrix,(N$4+1),FALSE)*$E3216</f>
        <v>0</v>
      </c>
      <c r="O3212" s="25">
        <f>VLOOKUP(CONCATENATE($F3212," ",$G3212),AllocFactorMatrix,(O$4+1),FALSE)*$E3216</f>
        <v>0</v>
      </c>
      <c r="P3212" s="25">
        <f>VLOOKUP(CONCATENATE($F3212," ",$G3212),AllocFactorMatrix,(P$4+1),FALSE)*$E3216</f>
        <v>0</v>
      </c>
      <c r="Q3212" s="25">
        <f>VLOOKUP(CONCATENATE($F3212," ",$G3212),AllocFactorMatrix,(Q$4+1),FALSE)*$E3216</f>
        <v>0</v>
      </c>
      <c r="R3212" s="25">
        <f t="shared" si="1445"/>
        <v>0</v>
      </c>
      <c r="S3212" s="25">
        <f>VLOOKUP(CONCATENATE($F3212," ",$G3212),AllocFactorMatrix,(S$4+1),FALSE)*$E3216</f>
        <v>0</v>
      </c>
      <c r="T3212" s="25">
        <f>VLOOKUP(CONCATENATE($F3212," ",$G3212),AllocFactorMatrix,(T$4+1),FALSE)*$E3216</f>
        <v>0</v>
      </c>
      <c r="U3212" s="25">
        <f>VLOOKUP(CONCATENATE($F3212," ",$G3212),AllocFactorMatrix,(U$4+1),FALSE)*$E3216</f>
        <v>0</v>
      </c>
      <c r="V3212" s="25">
        <f>VLOOKUP(CONCATENATE($F3212," ",$G3212),AllocFactorMatrix,(V$4+1),FALSE)*$E3216</f>
        <v>0</v>
      </c>
      <c r="W3212" s="25">
        <f t="shared" si="1446"/>
        <v>0</v>
      </c>
      <c r="X3212" s="25">
        <f>VLOOKUP(CONCATENATE($F3212," ",$G3212),AllocFactorMatrix,(X$4+1),FALSE)*$E3216</f>
        <v>0</v>
      </c>
      <c r="Y3212" s="25">
        <f>VLOOKUP(CONCATENATE($F3212," ",$G3212),AllocFactorMatrix,(Y$4+1),FALSE)*$E3216</f>
        <v>0</v>
      </c>
      <c r="Z3212" s="25">
        <f t="shared" si="1444"/>
        <v>0</v>
      </c>
      <c r="AA3212" s="25">
        <f>VLOOKUP(CONCATENATE($F3212," ",$G3212),AllocFactorMatrix,(AA$4+1),FALSE)*$E3216</f>
        <v>0</v>
      </c>
      <c r="AB3212" s="25">
        <f>VLOOKUP(CONCATENATE($F3212," ",$G3212),AllocFactorMatrix,(AB$4+1),FALSE)*$E3216</f>
        <v>0</v>
      </c>
      <c r="AC3212" s="25">
        <f>VLOOKUP(CONCATENATE($F3212," ",$G3212),AllocFactorMatrix,(AC$4+1),FALSE)*$E3216</f>
        <v>0</v>
      </c>
    </row>
    <row r="3213" spans="4:29" hidden="1" outlineLevel="1">
      <c r="F3213" s="61" t="str">
        <f>F3216</f>
        <v>TRANS_TOTAL</v>
      </c>
      <c r="G3213" s="20" t="str">
        <f>$G$12</f>
        <v>DISTSEC</v>
      </c>
      <c r="H3213" s="24">
        <f t="shared" si="1442"/>
        <v>0</v>
      </c>
      <c r="I3213" s="25">
        <f>VLOOKUP(CONCATENATE($F3213," ",$G3213),AllocFactorMatrix,(I$4+1),FALSE)*$E3216</f>
        <v>0</v>
      </c>
      <c r="J3213" s="25">
        <f>VLOOKUP(CONCATENATE($F3213," ",$G3213),AllocFactorMatrix,(J$4+1),FALSE)*$E3216</f>
        <v>0</v>
      </c>
      <c r="K3213" s="25">
        <f>VLOOKUP(CONCATENATE($F3213," ",$G3213),AllocFactorMatrix,(K$4+1),FALSE)*$E3216</f>
        <v>0</v>
      </c>
      <c r="L3213" s="25">
        <f>VLOOKUP(CONCATENATE($F3213," ",$G3213),AllocFactorMatrix,(L$4+1),FALSE)*$E3216</f>
        <v>0</v>
      </c>
      <c r="M3213" s="25">
        <f t="shared" si="1443"/>
        <v>0</v>
      </c>
      <c r="N3213" s="25">
        <f>VLOOKUP(CONCATENATE($F3213," ",$G3213),AllocFactorMatrix,(N$4+1),FALSE)*$E3216</f>
        <v>0</v>
      </c>
      <c r="O3213" s="25">
        <f>VLOOKUP(CONCATENATE($F3213," ",$G3213),AllocFactorMatrix,(O$4+1),FALSE)*$E3216</f>
        <v>0</v>
      </c>
      <c r="P3213" s="25">
        <f>VLOOKUP(CONCATENATE($F3213," ",$G3213),AllocFactorMatrix,(P$4+1),FALSE)*$E3216</f>
        <v>0</v>
      </c>
      <c r="Q3213" s="25">
        <f>VLOOKUP(CONCATENATE($F3213," ",$G3213),AllocFactorMatrix,(Q$4+1),FALSE)*$E3216</f>
        <v>0</v>
      </c>
      <c r="R3213" s="25">
        <f t="shared" si="1445"/>
        <v>0</v>
      </c>
      <c r="S3213" s="25">
        <f>VLOOKUP(CONCATENATE($F3213," ",$G3213),AllocFactorMatrix,(S$4+1),FALSE)*$E3216</f>
        <v>0</v>
      </c>
      <c r="T3213" s="25">
        <f>VLOOKUP(CONCATENATE($F3213," ",$G3213),AllocFactorMatrix,(T$4+1),FALSE)*$E3216</f>
        <v>0</v>
      </c>
      <c r="U3213" s="25">
        <f>VLOOKUP(CONCATENATE($F3213," ",$G3213),AllocFactorMatrix,(U$4+1),FALSE)*$E3216</f>
        <v>0</v>
      </c>
      <c r="V3213" s="25">
        <f>VLOOKUP(CONCATENATE($F3213," ",$G3213),AllocFactorMatrix,(V$4+1),FALSE)*$E3216</f>
        <v>0</v>
      </c>
      <c r="W3213" s="25">
        <f t="shared" si="1446"/>
        <v>0</v>
      </c>
      <c r="X3213" s="25">
        <f>VLOOKUP(CONCATENATE($F3213," ",$G3213),AllocFactorMatrix,(X$4+1),FALSE)*$E3216</f>
        <v>0</v>
      </c>
      <c r="Y3213" s="25">
        <f>VLOOKUP(CONCATENATE($F3213," ",$G3213),AllocFactorMatrix,(Y$4+1),FALSE)*$E3216</f>
        <v>0</v>
      </c>
      <c r="Z3213" s="25">
        <f t="shared" si="1444"/>
        <v>0</v>
      </c>
      <c r="AA3213" s="25">
        <f>VLOOKUP(CONCATENATE($F3213," ",$G3213),AllocFactorMatrix,(AA$4+1),FALSE)*$E3216</f>
        <v>0</v>
      </c>
      <c r="AB3213" s="25">
        <f>VLOOKUP(CONCATENATE($F3213," ",$G3213),AllocFactorMatrix,(AB$4+1),FALSE)*$E3216</f>
        <v>0</v>
      </c>
      <c r="AC3213" s="25">
        <f>VLOOKUP(CONCATENATE($F3213," ",$G3213),AllocFactorMatrix,(AC$4+1),FALSE)*$E3216</f>
        <v>0</v>
      </c>
    </row>
    <row r="3214" spans="4:29" hidden="1" outlineLevel="1">
      <c r="F3214" s="61" t="str">
        <f>F3216</f>
        <v>TRANS_TOTAL</v>
      </c>
      <c r="G3214" s="20" t="str">
        <f>$G$13</f>
        <v>ENERGY</v>
      </c>
      <c r="H3214" s="24">
        <f t="shared" si="1442"/>
        <v>0</v>
      </c>
      <c r="I3214" s="25">
        <f>VLOOKUP(CONCATENATE($F3214," ",$G3214),AllocFactorMatrix,(I$4+1),FALSE)*$E3216</f>
        <v>0</v>
      </c>
      <c r="J3214" s="25">
        <f>VLOOKUP(CONCATENATE($F3214," ",$G3214),AllocFactorMatrix,(J$4+1),FALSE)*$E3216</f>
        <v>0</v>
      </c>
      <c r="K3214" s="25">
        <f>VLOOKUP(CONCATENATE($F3214," ",$G3214),AllocFactorMatrix,(K$4+1),FALSE)*$E3216</f>
        <v>0</v>
      </c>
      <c r="L3214" s="25">
        <f>VLOOKUP(CONCATENATE($F3214," ",$G3214),AllocFactorMatrix,(L$4+1),FALSE)*$E3216</f>
        <v>0</v>
      </c>
      <c r="M3214" s="25">
        <f t="shared" si="1443"/>
        <v>0</v>
      </c>
      <c r="N3214" s="25">
        <f>VLOOKUP(CONCATENATE($F3214," ",$G3214),AllocFactorMatrix,(N$4+1),FALSE)*$E3216</f>
        <v>0</v>
      </c>
      <c r="O3214" s="25">
        <f>VLOOKUP(CONCATENATE($F3214," ",$G3214),AllocFactorMatrix,(O$4+1),FALSE)*$E3216</f>
        <v>0</v>
      </c>
      <c r="P3214" s="25">
        <f>VLOOKUP(CONCATENATE($F3214," ",$G3214),AllocFactorMatrix,(P$4+1),FALSE)*$E3216</f>
        <v>0</v>
      </c>
      <c r="Q3214" s="25">
        <f>VLOOKUP(CONCATENATE($F3214," ",$G3214),AllocFactorMatrix,(Q$4+1),FALSE)*$E3216</f>
        <v>0</v>
      </c>
      <c r="R3214" s="25">
        <f t="shared" si="1445"/>
        <v>0</v>
      </c>
      <c r="S3214" s="25">
        <f>VLOOKUP(CONCATENATE($F3214," ",$G3214),AllocFactorMatrix,(S$4+1),FALSE)*$E3216</f>
        <v>0</v>
      </c>
      <c r="T3214" s="25">
        <f>VLOOKUP(CONCATENATE($F3214," ",$G3214),AllocFactorMatrix,(T$4+1),FALSE)*$E3216</f>
        <v>0</v>
      </c>
      <c r="U3214" s="25">
        <f>VLOOKUP(CONCATENATE($F3214," ",$G3214),AllocFactorMatrix,(U$4+1),FALSE)*$E3216</f>
        <v>0</v>
      </c>
      <c r="V3214" s="25">
        <f>VLOOKUP(CONCATENATE($F3214," ",$G3214),AllocFactorMatrix,(V$4+1),FALSE)*$E3216</f>
        <v>0</v>
      </c>
      <c r="W3214" s="25">
        <f t="shared" si="1446"/>
        <v>0</v>
      </c>
      <c r="X3214" s="25">
        <f>VLOOKUP(CONCATENATE($F3214," ",$G3214),AllocFactorMatrix,(X$4+1),FALSE)*$E3216</f>
        <v>0</v>
      </c>
      <c r="Y3214" s="25">
        <f>VLOOKUP(CONCATENATE($F3214," ",$G3214),AllocFactorMatrix,(Y$4+1),FALSE)*$E3216</f>
        <v>0</v>
      </c>
      <c r="Z3214" s="25">
        <f t="shared" si="1444"/>
        <v>0</v>
      </c>
      <c r="AA3214" s="25">
        <f>VLOOKUP(CONCATENATE($F3214," ",$G3214),AllocFactorMatrix,(AA$4+1),FALSE)*$E3216</f>
        <v>0</v>
      </c>
      <c r="AB3214" s="25">
        <f>VLOOKUP(CONCATENATE($F3214," ",$G3214),AllocFactorMatrix,(AB$4+1),FALSE)*$E3216</f>
        <v>0</v>
      </c>
      <c r="AC3214" s="25">
        <f>VLOOKUP(CONCATENATE($F3214," ",$G3214),AllocFactorMatrix,(AC$4+1),FALSE)*$E3216</f>
        <v>0</v>
      </c>
    </row>
    <row r="3215" spans="4:29" hidden="1" outlineLevel="1">
      <c r="F3215" s="61" t="str">
        <f>F3216</f>
        <v>TRANS_TOTAL</v>
      </c>
      <c r="G3215" s="20" t="str">
        <f>$G$14</f>
        <v>CUSTOMER</v>
      </c>
      <c r="H3215" s="24">
        <f t="shared" si="1442"/>
        <v>0</v>
      </c>
      <c r="I3215" s="25">
        <f>VLOOKUP(CONCATENATE($F3215," ",$G3215),AllocFactorMatrix,(I$4+1),FALSE)*$E3216</f>
        <v>0</v>
      </c>
      <c r="J3215" s="25">
        <f>VLOOKUP(CONCATENATE($F3215," ",$G3215),AllocFactorMatrix,(J$4+1),FALSE)*$E3216</f>
        <v>0</v>
      </c>
      <c r="K3215" s="25">
        <f>VLOOKUP(CONCATENATE($F3215," ",$G3215),AllocFactorMatrix,(K$4+1),FALSE)*$E3216</f>
        <v>0</v>
      </c>
      <c r="L3215" s="25">
        <f>VLOOKUP(CONCATENATE($F3215," ",$G3215),AllocFactorMatrix,(L$4+1),FALSE)*$E3216</f>
        <v>0</v>
      </c>
      <c r="M3215" s="25">
        <f t="shared" si="1443"/>
        <v>0</v>
      </c>
      <c r="N3215" s="25">
        <f>VLOOKUP(CONCATENATE($F3215," ",$G3215),AllocFactorMatrix,(N$4+1),FALSE)*$E3216</f>
        <v>0</v>
      </c>
      <c r="O3215" s="25">
        <f>VLOOKUP(CONCATENATE($F3215," ",$G3215),AllocFactorMatrix,(O$4+1),FALSE)*$E3216</f>
        <v>0</v>
      </c>
      <c r="P3215" s="25">
        <f>VLOOKUP(CONCATENATE($F3215," ",$G3215),AllocFactorMatrix,(P$4+1),FALSE)*$E3216</f>
        <v>0</v>
      </c>
      <c r="Q3215" s="25">
        <f>VLOOKUP(CONCATENATE($F3215," ",$G3215),AllocFactorMatrix,(Q$4+1),FALSE)*$E3216</f>
        <v>0</v>
      </c>
      <c r="R3215" s="25">
        <f t="shared" si="1445"/>
        <v>0</v>
      </c>
      <c r="S3215" s="25">
        <f>VLOOKUP(CONCATENATE($F3215," ",$G3215),AllocFactorMatrix,(S$4+1),FALSE)*$E3216</f>
        <v>0</v>
      </c>
      <c r="T3215" s="25">
        <f>VLOOKUP(CONCATENATE($F3215," ",$G3215),AllocFactorMatrix,(T$4+1),FALSE)*$E3216</f>
        <v>0</v>
      </c>
      <c r="U3215" s="25">
        <f>VLOOKUP(CONCATENATE($F3215," ",$G3215),AllocFactorMatrix,(U$4+1),FALSE)*$E3216</f>
        <v>0</v>
      </c>
      <c r="V3215" s="25">
        <f>VLOOKUP(CONCATENATE($F3215," ",$G3215),AllocFactorMatrix,(V$4+1),FALSE)*$E3216</f>
        <v>0</v>
      </c>
      <c r="W3215" s="25">
        <f t="shared" si="1446"/>
        <v>0</v>
      </c>
      <c r="X3215" s="25">
        <f>VLOOKUP(CONCATENATE($F3215," ",$G3215),AllocFactorMatrix,(X$4+1),FALSE)*$E3216</f>
        <v>0</v>
      </c>
      <c r="Y3215" s="25">
        <f>VLOOKUP(CONCATENATE($F3215," ",$G3215),AllocFactorMatrix,(Y$4+1),FALSE)*$E3216</f>
        <v>0</v>
      </c>
      <c r="Z3215" s="25">
        <f t="shared" si="1444"/>
        <v>0</v>
      </c>
      <c r="AA3215" s="25">
        <f>VLOOKUP(CONCATENATE($F3215," ",$G3215),AllocFactorMatrix,(AA$4+1),FALSE)*$E3216</f>
        <v>0</v>
      </c>
      <c r="AB3215" s="25">
        <f>VLOOKUP(CONCATENATE($F3215," ",$G3215),AllocFactorMatrix,(AB$4+1),FALSE)*$E3216</f>
        <v>0</v>
      </c>
      <c r="AC3215" s="25">
        <f>VLOOKUP(CONCATENATE($F3215," ",$G3215),AllocFactorMatrix,(AC$4+1),FALSE)*$E3216</f>
        <v>0</v>
      </c>
    </row>
    <row r="3216" spans="4:29" collapsed="1">
      <c r="D3216" s="58" t="s">
        <v>620</v>
      </c>
      <c r="E3216" s="22"/>
      <c r="F3216" s="61" t="s">
        <v>191</v>
      </c>
      <c r="G3216" s="20" t="str">
        <f>$G$15</f>
        <v>TOTAL</v>
      </c>
      <c r="H3216" s="24">
        <f t="shared" si="1442"/>
        <v>0</v>
      </c>
      <c r="I3216" s="25">
        <f>VLOOKUP(CONCATENATE($F3216," ",$G3216),AllocFactorMatrix,(I$4+1),FALSE)*$E3216</f>
        <v>0</v>
      </c>
      <c r="J3216" s="25">
        <f>VLOOKUP(CONCATENATE($F3216," ",$G3216),AllocFactorMatrix,(J$4+1),FALSE)*$E3216</f>
        <v>0</v>
      </c>
      <c r="K3216" s="25">
        <f>VLOOKUP(CONCATENATE($F3216," ",$G3216),AllocFactorMatrix,(K$4+1),FALSE)*$E3216</f>
        <v>0</v>
      </c>
      <c r="L3216" s="25">
        <f>VLOOKUP(CONCATENATE($F3216," ",$G3216),AllocFactorMatrix,(L$4+1),FALSE)*$E3216</f>
        <v>0</v>
      </c>
      <c r="M3216" s="25">
        <f t="shared" si="1443"/>
        <v>0</v>
      </c>
      <c r="N3216" s="25">
        <f>VLOOKUP(CONCATENATE($F3216," ",$G3216),AllocFactorMatrix,(N$4+1),FALSE)*$E3216</f>
        <v>0</v>
      </c>
      <c r="O3216" s="25">
        <f>VLOOKUP(CONCATENATE($F3216," ",$G3216),AllocFactorMatrix,(O$4+1),FALSE)*$E3216</f>
        <v>0</v>
      </c>
      <c r="P3216" s="25">
        <f>VLOOKUP(CONCATENATE($F3216," ",$G3216),AllocFactorMatrix,(P$4+1),FALSE)*$E3216</f>
        <v>0</v>
      </c>
      <c r="Q3216" s="25">
        <f>VLOOKUP(CONCATENATE($F3216," ",$G3216),AllocFactorMatrix,(Q$4+1),FALSE)*$E3216</f>
        <v>0</v>
      </c>
      <c r="R3216" s="25">
        <f t="shared" si="1445"/>
        <v>0</v>
      </c>
      <c r="S3216" s="25">
        <f>VLOOKUP(CONCATENATE($F3216," ",$G3216),AllocFactorMatrix,(S$4+1),FALSE)*$E3216</f>
        <v>0</v>
      </c>
      <c r="T3216" s="25">
        <f>VLOOKUP(CONCATENATE($F3216," ",$G3216),AllocFactorMatrix,(T$4+1),FALSE)*$E3216</f>
        <v>0</v>
      </c>
      <c r="U3216" s="25">
        <f>VLOOKUP(CONCATENATE($F3216," ",$G3216),AllocFactorMatrix,(U$4+1),FALSE)*$E3216</f>
        <v>0</v>
      </c>
      <c r="V3216" s="25">
        <f>VLOOKUP(CONCATENATE($F3216," ",$G3216),AllocFactorMatrix,(V$4+1),FALSE)*$E3216</f>
        <v>0</v>
      </c>
      <c r="W3216" s="25">
        <f t="shared" si="1446"/>
        <v>0</v>
      </c>
      <c r="X3216" s="25">
        <f>VLOOKUP(CONCATENATE($F3216," ",$G3216),AllocFactorMatrix,(X$4+1),FALSE)*$E3216</f>
        <v>0</v>
      </c>
      <c r="Y3216" s="25">
        <f>VLOOKUP(CONCATENATE($F3216," ",$G3216),AllocFactorMatrix,(Y$4+1),FALSE)*$E3216</f>
        <v>0</v>
      </c>
      <c r="Z3216" s="25">
        <f t="shared" si="1444"/>
        <v>0</v>
      </c>
      <c r="AA3216" s="25">
        <f>VLOOKUP(CONCATENATE($F3216," ",$G3216),AllocFactorMatrix,(AA$4+1),FALSE)*$E3216</f>
        <v>0</v>
      </c>
      <c r="AB3216" s="25">
        <f>VLOOKUP(CONCATENATE($F3216," ",$G3216),AllocFactorMatrix,(AB$4+1),FALSE)*$E3216</f>
        <v>0</v>
      </c>
      <c r="AC3216" s="25">
        <f>VLOOKUP(CONCATENATE($F3216," ",$G3216),AllocFactorMatrix,(AC$4+1),FALSE)*$E3216</f>
        <v>0</v>
      </c>
    </row>
    <row r="3217" spans="4:29" hidden="1" outlineLevel="1">
      <c r="F3217" s="61" t="str">
        <f>F3224</f>
        <v>RB_GUP</v>
      </c>
      <c r="G3217" s="20" t="str">
        <f>$G$8</f>
        <v>PRODUCTION</v>
      </c>
      <c r="H3217" s="24">
        <f t="shared" ca="1" si="1442"/>
        <v>0</v>
      </c>
      <c r="I3217" s="25">
        <f ca="1">VLOOKUP(CONCATENATE($F3217," ",$G3217),AllocFactorMatrix,(I$4+1),FALSE)*$E3224</f>
        <v>0</v>
      </c>
      <c r="J3217" s="25">
        <f ca="1">VLOOKUP(CONCATENATE($F3217," ",$G3217),AllocFactorMatrix,(J$4+1),FALSE)*$E3224</f>
        <v>0</v>
      </c>
      <c r="K3217" s="25">
        <f ca="1">VLOOKUP(CONCATENATE($F3217," ",$G3217),AllocFactorMatrix,(K$4+1),FALSE)*$E3224</f>
        <v>0</v>
      </c>
      <c r="L3217" s="25">
        <f ca="1">VLOOKUP(CONCATENATE($F3217," ",$G3217),AllocFactorMatrix,(L$4+1),FALSE)*$E3224</f>
        <v>0</v>
      </c>
      <c r="M3217" s="25">
        <f t="shared" ref="M3217:M3224" ca="1" si="1447">SUBTOTAL(9,J3217:L3217)</f>
        <v>0</v>
      </c>
      <c r="N3217" s="25">
        <f ca="1">VLOOKUP(CONCATENATE($F3217," ",$G3217),AllocFactorMatrix,(N$4+1),FALSE)*$E3224</f>
        <v>0</v>
      </c>
      <c r="O3217" s="25">
        <f ca="1">VLOOKUP(CONCATENATE($F3217," ",$G3217),AllocFactorMatrix,(O$4+1),FALSE)*$E3224</f>
        <v>0</v>
      </c>
      <c r="P3217" s="25">
        <f ca="1">VLOOKUP(CONCATENATE($F3217," ",$G3217),AllocFactorMatrix,(P$4+1),FALSE)*$E3224</f>
        <v>0</v>
      </c>
      <c r="Q3217" s="25">
        <f ca="1">VLOOKUP(CONCATENATE($F3217," ",$G3217),AllocFactorMatrix,(Q$4+1),FALSE)*$E3224</f>
        <v>0</v>
      </c>
      <c r="R3217" s="25">
        <f ca="1">SUBTOTAL(9,N3217:Q3217)</f>
        <v>0</v>
      </c>
      <c r="S3217" s="25">
        <f ca="1">VLOOKUP(CONCATENATE($F3217," ",$G3217),AllocFactorMatrix,(S$4+1),FALSE)*$E3224</f>
        <v>0</v>
      </c>
      <c r="T3217" s="25">
        <f ca="1">VLOOKUP(CONCATENATE($F3217," ",$G3217),AllocFactorMatrix,(T$4+1),FALSE)*$E3224</f>
        <v>0</v>
      </c>
      <c r="U3217" s="25">
        <f ca="1">VLOOKUP(CONCATENATE($F3217," ",$G3217),AllocFactorMatrix,(U$4+1),FALSE)*$E3224</f>
        <v>0</v>
      </c>
      <c r="V3217" s="25">
        <f ca="1">VLOOKUP(CONCATENATE($F3217," ",$G3217),AllocFactorMatrix,(V$4+1),FALSE)*$E3224</f>
        <v>0</v>
      </c>
      <c r="W3217" s="25">
        <f ca="1">SUBTOTAL(9,S3217:V3217)</f>
        <v>0</v>
      </c>
      <c r="X3217" s="25">
        <f ca="1">VLOOKUP(CONCATENATE($F3217," ",$G3217),AllocFactorMatrix,(X$4+1),FALSE)*$E3224</f>
        <v>0</v>
      </c>
      <c r="Y3217" s="25">
        <f ca="1">VLOOKUP(CONCATENATE($F3217," ",$G3217),AllocFactorMatrix,(Y$4+1),FALSE)*$E3224</f>
        <v>0</v>
      </c>
      <c r="Z3217" s="25">
        <f t="shared" ref="Z3217:Z3224" ca="1" si="1448">SUBTOTAL(9,X3217:Y3217)</f>
        <v>0</v>
      </c>
      <c r="AA3217" s="25">
        <f ca="1">VLOOKUP(CONCATENATE($F3217," ",$G3217),AllocFactorMatrix,(AA$4+1),FALSE)*$E3224</f>
        <v>0</v>
      </c>
      <c r="AB3217" s="25">
        <f ca="1">VLOOKUP(CONCATENATE($F3217," ",$G3217),AllocFactorMatrix,(AB$4+1),FALSE)*$E3224</f>
        <v>0</v>
      </c>
      <c r="AC3217" s="25">
        <f ca="1">VLOOKUP(CONCATENATE($F3217," ",$G3217),AllocFactorMatrix,(AC$4+1),FALSE)*$E3224</f>
        <v>0</v>
      </c>
    </row>
    <row r="3218" spans="4:29" hidden="1" outlineLevel="1">
      <c r="F3218" s="61" t="str">
        <f>F3224</f>
        <v>RB_GUP</v>
      </c>
      <c r="G3218" s="20" t="str">
        <f>$G$9</f>
        <v>BULKTRAN</v>
      </c>
      <c r="H3218" s="24">
        <f t="shared" ca="1" si="1442"/>
        <v>0</v>
      </c>
      <c r="I3218" s="25">
        <f ca="1">VLOOKUP(CONCATENATE($F3218," ",$G3218),AllocFactorMatrix,(I$4+1),FALSE)*$E3224</f>
        <v>0</v>
      </c>
      <c r="J3218" s="25">
        <f ca="1">VLOOKUP(CONCATENATE($F3218," ",$G3218),AllocFactorMatrix,(J$4+1),FALSE)*$E3224</f>
        <v>0</v>
      </c>
      <c r="K3218" s="25">
        <f ca="1">VLOOKUP(CONCATENATE($F3218," ",$G3218),AllocFactorMatrix,(K$4+1),FALSE)*$E3224</f>
        <v>0</v>
      </c>
      <c r="L3218" s="25">
        <f ca="1">VLOOKUP(CONCATENATE($F3218," ",$G3218),AllocFactorMatrix,(L$4+1),FALSE)*$E3224</f>
        <v>0</v>
      </c>
      <c r="M3218" s="25">
        <f t="shared" ca="1" si="1447"/>
        <v>0</v>
      </c>
      <c r="N3218" s="25">
        <f ca="1">VLOOKUP(CONCATENATE($F3218," ",$G3218),AllocFactorMatrix,(N$4+1),FALSE)*$E3224</f>
        <v>0</v>
      </c>
      <c r="O3218" s="25">
        <f ca="1">VLOOKUP(CONCATENATE($F3218," ",$G3218),AllocFactorMatrix,(O$4+1),FALSE)*$E3224</f>
        <v>0</v>
      </c>
      <c r="P3218" s="25">
        <f ca="1">VLOOKUP(CONCATENATE($F3218," ",$G3218),AllocFactorMatrix,(P$4+1),FALSE)*$E3224</f>
        <v>0</v>
      </c>
      <c r="Q3218" s="25">
        <f ca="1">VLOOKUP(CONCATENATE($F3218," ",$G3218),AllocFactorMatrix,(Q$4+1),FALSE)*$E3224</f>
        <v>0</v>
      </c>
      <c r="R3218" s="25">
        <f t="shared" ref="R3218:R3224" ca="1" si="1449">SUBTOTAL(9,N3218:Q3218)</f>
        <v>0</v>
      </c>
      <c r="S3218" s="25">
        <f ca="1">VLOOKUP(CONCATENATE($F3218," ",$G3218),AllocFactorMatrix,(S$4+1),FALSE)*$E3224</f>
        <v>0</v>
      </c>
      <c r="T3218" s="25">
        <f ca="1">VLOOKUP(CONCATENATE($F3218," ",$G3218),AllocFactorMatrix,(T$4+1),FALSE)*$E3224</f>
        <v>0</v>
      </c>
      <c r="U3218" s="25">
        <f ca="1">VLOOKUP(CONCATENATE($F3218," ",$G3218),AllocFactorMatrix,(U$4+1),FALSE)*$E3224</f>
        <v>0</v>
      </c>
      <c r="V3218" s="25">
        <f ca="1">VLOOKUP(CONCATENATE($F3218," ",$G3218),AllocFactorMatrix,(V$4+1),FALSE)*$E3224</f>
        <v>0</v>
      </c>
      <c r="W3218" s="25">
        <f t="shared" ref="W3218:W3224" ca="1" si="1450">SUBTOTAL(9,S3218:V3218)</f>
        <v>0</v>
      </c>
      <c r="X3218" s="25">
        <f ca="1">VLOOKUP(CONCATENATE($F3218," ",$G3218),AllocFactorMatrix,(X$4+1),FALSE)*$E3224</f>
        <v>0</v>
      </c>
      <c r="Y3218" s="25">
        <f ca="1">VLOOKUP(CONCATENATE($F3218," ",$G3218),AllocFactorMatrix,(Y$4+1),FALSE)*$E3224</f>
        <v>0</v>
      </c>
      <c r="Z3218" s="25">
        <f t="shared" ca="1" si="1448"/>
        <v>0</v>
      </c>
      <c r="AA3218" s="25">
        <f ca="1">VLOOKUP(CONCATENATE($F3218," ",$G3218),AllocFactorMatrix,(AA$4+1),FALSE)*$E3224</f>
        <v>0</v>
      </c>
      <c r="AB3218" s="25">
        <f ca="1">VLOOKUP(CONCATENATE($F3218," ",$G3218),AllocFactorMatrix,(AB$4+1),FALSE)*$E3224</f>
        <v>0</v>
      </c>
      <c r="AC3218" s="25">
        <f ca="1">VLOOKUP(CONCATENATE($F3218," ",$G3218),AllocFactorMatrix,(AC$4+1),FALSE)*$E3224</f>
        <v>0</v>
      </c>
    </row>
    <row r="3219" spans="4:29" hidden="1" outlineLevel="1">
      <c r="F3219" s="61" t="str">
        <f>F3224</f>
        <v>RB_GUP</v>
      </c>
      <c r="G3219" s="20" t="str">
        <f>$G$10</f>
        <v>SUBTRAN</v>
      </c>
      <c r="H3219" s="24">
        <f t="shared" ca="1" si="1442"/>
        <v>0</v>
      </c>
      <c r="I3219" s="25">
        <f ca="1">VLOOKUP(CONCATENATE($F3219," ",$G3219),AllocFactorMatrix,(I$4+1),FALSE)*$E3224</f>
        <v>0</v>
      </c>
      <c r="J3219" s="25">
        <f ca="1">VLOOKUP(CONCATENATE($F3219," ",$G3219),AllocFactorMatrix,(J$4+1),FALSE)*$E3224</f>
        <v>0</v>
      </c>
      <c r="K3219" s="25">
        <f ca="1">VLOOKUP(CONCATENATE($F3219," ",$G3219),AllocFactorMatrix,(K$4+1),FALSE)*$E3224</f>
        <v>0</v>
      </c>
      <c r="L3219" s="25">
        <f ca="1">VLOOKUP(CONCATENATE($F3219," ",$G3219),AllocFactorMatrix,(L$4+1),FALSE)*$E3224</f>
        <v>0</v>
      </c>
      <c r="M3219" s="25">
        <f t="shared" ca="1" si="1447"/>
        <v>0</v>
      </c>
      <c r="N3219" s="25">
        <f ca="1">VLOOKUP(CONCATENATE($F3219," ",$G3219),AllocFactorMatrix,(N$4+1),FALSE)*$E3224</f>
        <v>0</v>
      </c>
      <c r="O3219" s="25">
        <f ca="1">VLOOKUP(CONCATENATE($F3219," ",$G3219),AllocFactorMatrix,(O$4+1),FALSE)*$E3224</f>
        <v>0</v>
      </c>
      <c r="P3219" s="25">
        <f ca="1">VLOOKUP(CONCATENATE($F3219," ",$G3219),AllocFactorMatrix,(P$4+1),FALSE)*$E3224</f>
        <v>0</v>
      </c>
      <c r="Q3219" s="25">
        <f ca="1">VLOOKUP(CONCATENATE($F3219," ",$G3219),AllocFactorMatrix,(Q$4+1),FALSE)*$E3224</f>
        <v>0</v>
      </c>
      <c r="R3219" s="25">
        <f t="shared" ca="1" si="1449"/>
        <v>0</v>
      </c>
      <c r="S3219" s="25">
        <f ca="1">VLOOKUP(CONCATENATE($F3219," ",$G3219),AllocFactorMatrix,(S$4+1),FALSE)*$E3224</f>
        <v>0</v>
      </c>
      <c r="T3219" s="25">
        <f ca="1">VLOOKUP(CONCATENATE($F3219," ",$G3219),AllocFactorMatrix,(T$4+1),FALSE)*$E3224</f>
        <v>0</v>
      </c>
      <c r="U3219" s="25">
        <f ca="1">VLOOKUP(CONCATENATE($F3219," ",$G3219),AllocFactorMatrix,(U$4+1),FALSE)*$E3224</f>
        <v>0</v>
      </c>
      <c r="V3219" s="25">
        <f ca="1">VLOOKUP(CONCATENATE($F3219," ",$G3219),AllocFactorMatrix,(V$4+1),FALSE)*$E3224</f>
        <v>0</v>
      </c>
      <c r="W3219" s="25">
        <f t="shared" ca="1" si="1450"/>
        <v>0</v>
      </c>
      <c r="X3219" s="25">
        <f ca="1">VLOOKUP(CONCATENATE($F3219," ",$G3219),AllocFactorMatrix,(X$4+1),FALSE)*$E3224</f>
        <v>0</v>
      </c>
      <c r="Y3219" s="25">
        <f ca="1">VLOOKUP(CONCATENATE($F3219," ",$G3219),AllocFactorMatrix,(Y$4+1),FALSE)*$E3224</f>
        <v>0</v>
      </c>
      <c r="Z3219" s="25">
        <f t="shared" ca="1" si="1448"/>
        <v>0</v>
      </c>
      <c r="AA3219" s="25">
        <f ca="1">VLOOKUP(CONCATENATE($F3219," ",$G3219),AllocFactorMatrix,(AA$4+1),FALSE)*$E3224</f>
        <v>0</v>
      </c>
      <c r="AB3219" s="25">
        <f ca="1">VLOOKUP(CONCATENATE($F3219," ",$G3219),AllocFactorMatrix,(AB$4+1),FALSE)*$E3224</f>
        <v>0</v>
      </c>
      <c r="AC3219" s="25">
        <f ca="1">VLOOKUP(CONCATENATE($F3219," ",$G3219),AllocFactorMatrix,(AC$4+1),FALSE)*$E3224</f>
        <v>0</v>
      </c>
    </row>
    <row r="3220" spans="4:29" hidden="1" outlineLevel="1">
      <c r="F3220" s="61" t="str">
        <f>F3224</f>
        <v>RB_GUP</v>
      </c>
      <c r="G3220" s="20" t="str">
        <f>$G$11</f>
        <v>DISTPRI</v>
      </c>
      <c r="H3220" s="24">
        <f t="shared" ca="1" si="1442"/>
        <v>0</v>
      </c>
      <c r="I3220" s="25">
        <f ca="1">VLOOKUP(CONCATENATE($F3220," ",$G3220),AllocFactorMatrix,(I$4+1),FALSE)*$E3224</f>
        <v>0</v>
      </c>
      <c r="J3220" s="25">
        <f ca="1">VLOOKUP(CONCATENATE($F3220," ",$G3220),AllocFactorMatrix,(J$4+1),FALSE)*$E3224</f>
        <v>0</v>
      </c>
      <c r="K3220" s="25">
        <f ca="1">VLOOKUP(CONCATENATE($F3220," ",$G3220),AllocFactorMatrix,(K$4+1),FALSE)*$E3224</f>
        <v>0</v>
      </c>
      <c r="L3220" s="25">
        <f ca="1">VLOOKUP(CONCATENATE($F3220," ",$G3220),AllocFactorMatrix,(L$4+1),FALSE)*$E3224</f>
        <v>0</v>
      </c>
      <c r="M3220" s="25">
        <f t="shared" ca="1" si="1447"/>
        <v>0</v>
      </c>
      <c r="N3220" s="25">
        <f ca="1">VLOOKUP(CONCATENATE($F3220," ",$G3220),AllocFactorMatrix,(N$4+1),FALSE)*$E3224</f>
        <v>0</v>
      </c>
      <c r="O3220" s="25">
        <f ca="1">VLOOKUP(CONCATENATE($F3220," ",$G3220),AllocFactorMatrix,(O$4+1),FALSE)*$E3224</f>
        <v>0</v>
      </c>
      <c r="P3220" s="25">
        <f ca="1">VLOOKUP(CONCATENATE($F3220," ",$G3220),AllocFactorMatrix,(P$4+1),FALSE)*$E3224</f>
        <v>0</v>
      </c>
      <c r="Q3220" s="25">
        <f ca="1">VLOOKUP(CONCATENATE($F3220," ",$G3220),AllocFactorMatrix,(Q$4+1),FALSE)*$E3224</f>
        <v>0</v>
      </c>
      <c r="R3220" s="25">
        <f t="shared" ca="1" si="1449"/>
        <v>0</v>
      </c>
      <c r="S3220" s="25">
        <f ca="1">VLOOKUP(CONCATENATE($F3220," ",$G3220),AllocFactorMatrix,(S$4+1),FALSE)*$E3224</f>
        <v>0</v>
      </c>
      <c r="T3220" s="25">
        <f ca="1">VLOOKUP(CONCATENATE($F3220," ",$G3220),AllocFactorMatrix,(T$4+1),FALSE)*$E3224</f>
        <v>0</v>
      </c>
      <c r="U3220" s="25">
        <f ca="1">VLOOKUP(CONCATENATE($F3220," ",$G3220),AllocFactorMatrix,(U$4+1),FALSE)*$E3224</f>
        <v>0</v>
      </c>
      <c r="V3220" s="25">
        <f ca="1">VLOOKUP(CONCATENATE($F3220," ",$G3220),AllocFactorMatrix,(V$4+1),FALSE)*$E3224</f>
        <v>0</v>
      </c>
      <c r="W3220" s="25">
        <f t="shared" ca="1" si="1450"/>
        <v>0</v>
      </c>
      <c r="X3220" s="25">
        <f ca="1">VLOOKUP(CONCATENATE($F3220," ",$G3220),AllocFactorMatrix,(X$4+1),FALSE)*$E3224</f>
        <v>0</v>
      </c>
      <c r="Y3220" s="25">
        <f ca="1">VLOOKUP(CONCATENATE($F3220," ",$G3220),AllocFactorMatrix,(Y$4+1),FALSE)*$E3224</f>
        <v>0</v>
      </c>
      <c r="Z3220" s="25">
        <f t="shared" ca="1" si="1448"/>
        <v>0</v>
      </c>
      <c r="AA3220" s="25">
        <f ca="1">VLOOKUP(CONCATENATE($F3220," ",$G3220),AllocFactorMatrix,(AA$4+1),FALSE)*$E3224</f>
        <v>0</v>
      </c>
      <c r="AB3220" s="25">
        <f ca="1">VLOOKUP(CONCATENATE($F3220," ",$G3220),AllocFactorMatrix,(AB$4+1),FALSE)*$E3224</f>
        <v>0</v>
      </c>
      <c r="AC3220" s="25">
        <f ca="1">VLOOKUP(CONCATENATE($F3220," ",$G3220),AllocFactorMatrix,(AC$4+1),FALSE)*$E3224</f>
        <v>0</v>
      </c>
    </row>
    <row r="3221" spans="4:29" hidden="1" outlineLevel="1">
      <c r="F3221" s="61" t="str">
        <f>F3224</f>
        <v>RB_GUP</v>
      </c>
      <c r="G3221" s="20" t="str">
        <f>$G$12</f>
        <v>DISTSEC</v>
      </c>
      <c r="H3221" s="24">
        <f t="shared" ca="1" si="1442"/>
        <v>0</v>
      </c>
      <c r="I3221" s="25">
        <f ca="1">VLOOKUP(CONCATENATE($F3221," ",$G3221),AllocFactorMatrix,(I$4+1),FALSE)*$E3224</f>
        <v>0</v>
      </c>
      <c r="J3221" s="25">
        <f ca="1">VLOOKUP(CONCATENATE($F3221," ",$G3221),AllocFactorMatrix,(J$4+1),FALSE)*$E3224</f>
        <v>0</v>
      </c>
      <c r="K3221" s="25">
        <f ca="1">VLOOKUP(CONCATENATE($F3221," ",$G3221),AllocFactorMatrix,(K$4+1),FALSE)*$E3224</f>
        <v>0</v>
      </c>
      <c r="L3221" s="25">
        <f ca="1">VLOOKUP(CONCATENATE($F3221," ",$G3221),AllocFactorMatrix,(L$4+1),FALSE)*$E3224</f>
        <v>0</v>
      </c>
      <c r="M3221" s="25">
        <f t="shared" ca="1" si="1447"/>
        <v>0</v>
      </c>
      <c r="N3221" s="25">
        <f ca="1">VLOOKUP(CONCATENATE($F3221," ",$G3221),AllocFactorMatrix,(N$4+1),FALSE)*$E3224</f>
        <v>0</v>
      </c>
      <c r="O3221" s="25">
        <f ca="1">VLOOKUP(CONCATENATE($F3221," ",$G3221),AllocFactorMatrix,(O$4+1),FALSE)*$E3224</f>
        <v>0</v>
      </c>
      <c r="P3221" s="25">
        <f ca="1">VLOOKUP(CONCATENATE($F3221," ",$G3221),AllocFactorMatrix,(P$4+1),FALSE)*$E3224</f>
        <v>0</v>
      </c>
      <c r="Q3221" s="25">
        <f ca="1">VLOOKUP(CONCATENATE($F3221," ",$G3221),AllocFactorMatrix,(Q$4+1),FALSE)*$E3224</f>
        <v>0</v>
      </c>
      <c r="R3221" s="25">
        <f t="shared" ca="1" si="1449"/>
        <v>0</v>
      </c>
      <c r="S3221" s="25">
        <f ca="1">VLOOKUP(CONCATENATE($F3221," ",$G3221),AllocFactorMatrix,(S$4+1),FALSE)*$E3224</f>
        <v>0</v>
      </c>
      <c r="T3221" s="25">
        <f ca="1">VLOOKUP(CONCATENATE($F3221," ",$G3221),AllocFactorMatrix,(T$4+1),FALSE)*$E3224</f>
        <v>0</v>
      </c>
      <c r="U3221" s="25">
        <f ca="1">VLOOKUP(CONCATENATE($F3221," ",$G3221),AllocFactorMatrix,(U$4+1),FALSE)*$E3224</f>
        <v>0</v>
      </c>
      <c r="V3221" s="25">
        <f ca="1">VLOOKUP(CONCATENATE($F3221," ",$G3221),AllocFactorMatrix,(V$4+1),FALSE)*$E3224</f>
        <v>0</v>
      </c>
      <c r="W3221" s="25">
        <f t="shared" ca="1" si="1450"/>
        <v>0</v>
      </c>
      <c r="X3221" s="25">
        <f ca="1">VLOOKUP(CONCATENATE($F3221," ",$G3221),AllocFactorMatrix,(X$4+1),FALSE)*$E3224</f>
        <v>0</v>
      </c>
      <c r="Y3221" s="25">
        <f ca="1">VLOOKUP(CONCATENATE($F3221," ",$G3221),AllocFactorMatrix,(Y$4+1),FALSE)*$E3224</f>
        <v>0</v>
      </c>
      <c r="Z3221" s="25">
        <f t="shared" ca="1" si="1448"/>
        <v>0</v>
      </c>
      <c r="AA3221" s="25">
        <f ca="1">VLOOKUP(CONCATENATE($F3221," ",$G3221),AllocFactorMatrix,(AA$4+1),FALSE)*$E3224</f>
        <v>0</v>
      </c>
      <c r="AB3221" s="25">
        <f ca="1">VLOOKUP(CONCATENATE($F3221," ",$G3221),AllocFactorMatrix,(AB$4+1),FALSE)*$E3224</f>
        <v>0</v>
      </c>
      <c r="AC3221" s="25">
        <f ca="1">VLOOKUP(CONCATENATE($F3221," ",$G3221),AllocFactorMatrix,(AC$4+1),FALSE)*$E3224</f>
        <v>0</v>
      </c>
    </row>
    <row r="3222" spans="4:29" hidden="1" outlineLevel="1">
      <c r="F3222" s="61" t="str">
        <f>F3224</f>
        <v>RB_GUP</v>
      </c>
      <c r="G3222" s="20" t="str">
        <f>$G$13</f>
        <v>ENERGY</v>
      </c>
      <c r="H3222" s="24">
        <f t="shared" ca="1" si="1442"/>
        <v>0</v>
      </c>
      <c r="I3222" s="25">
        <f ca="1">VLOOKUP(CONCATENATE($F3222," ",$G3222),AllocFactorMatrix,(I$4+1),FALSE)*$E3224</f>
        <v>0</v>
      </c>
      <c r="J3222" s="25">
        <f ca="1">VLOOKUP(CONCATENATE($F3222," ",$G3222),AllocFactorMatrix,(J$4+1),FALSE)*$E3224</f>
        <v>0</v>
      </c>
      <c r="K3222" s="25">
        <f ca="1">VLOOKUP(CONCATENATE($F3222," ",$G3222),AllocFactorMatrix,(K$4+1),FALSE)*$E3224</f>
        <v>0</v>
      </c>
      <c r="L3222" s="25">
        <f ca="1">VLOOKUP(CONCATENATE($F3222," ",$G3222),AllocFactorMatrix,(L$4+1),FALSE)*$E3224</f>
        <v>0</v>
      </c>
      <c r="M3222" s="25">
        <f t="shared" ca="1" si="1447"/>
        <v>0</v>
      </c>
      <c r="N3222" s="25">
        <f ca="1">VLOOKUP(CONCATENATE($F3222," ",$G3222),AllocFactorMatrix,(N$4+1),FALSE)*$E3224</f>
        <v>0</v>
      </c>
      <c r="O3222" s="25">
        <f ca="1">VLOOKUP(CONCATENATE($F3222," ",$G3222),AllocFactorMatrix,(O$4+1),FALSE)*$E3224</f>
        <v>0</v>
      </c>
      <c r="P3222" s="25">
        <f ca="1">VLOOKUP(CONCATENATE($F3222," ",$G3222),AllocFactorMatrix,(P$4+1),FALSE)*$E3224</f>
        <v>0</v>
      </c>
      <c r="Q3222" s="25">
        <f ca="1">VLOOKUP(CONCATENATE($F3222," ",$G3222),AllocFactorMatrix,(Q$4+1),FALSE)*$E3224</f>
        <v>0</v>
      </c>
      <c r="R3222" s="25">
        <f t="shared" ca="1" si="1449"/>
        <v>0</v>
      </c>
      <c r="S3222" s="25">
        <f ca="1">VLOOKUP(CONCATENATE($F3222," ",$G3222),AllocFactorMatrix,(S$4+1),FALSE)*$E3224</f>
        <v>0</v>
      </c>
      <c r="T3222" s="25">
        <f ca="1">VLOOKUP(CONCATENATE($F3222," ",$G3222),AllocFactorMatrix,(T$4+1),FALSE)*$E3224</f>
        <v>0</v>
      </c>
      <c r="U3222" s="25">
        <f ca="1">VLOOKUP(CONCATENATE($F3222," ",$G3222),AllocFactorMatrix,(U$4+1),FALSE)*$E3224</f>
        <v>0</v>
      </c>
      <c r="V3222" s="25">
        <f ca="1">VLOOKUP(CONCATENATE($F3222," ",$G3222),AllocFactorMatrix,(V$4+1),FALSE)*$E3224</f>
        <v>0</v>
      </c>
      <c r="W3222" s="25">
        <f t="shared" ca="1" si="1450"/>
        <v>0</v>
      </c>
      <c r="X3222" s="25">
        <f ca="1">VLOOKUP(CONCATENATE($F3222," ",$G3222),AllocFactorMatrix,(X$4+1),FALSE)*$E3224</f>
        <v>0</v>
      </c>
      <c r="Y3222" s="25">
        <f ca="1">VLOOKUP(CONCATENATE($F3222," ",$G3222),AllocFactorMatrix,(Y$4+1),FALSE)*$E3224</f>
        <v>0</v>
      </c>
      <c r="Z3222" s="25">
        <f t="shared" ca="1" si="1448"/>
        <v>0</v>
      </c>
      <c r="AA3222" s="25">
        <f ca="1">VLOOKUP(CONCATENATE($F3222," ",$G3222),AllocFactorMatrix,(AA$4+1),FALSE)*$E3224</f>
        <v>0</v>
      </c>
      <c r="AB3222" s="25">
        <f ca="1">VLOOKUP(CONCATENATE($F3222," ",$G3222),AllocFactorMatrix,(AB$4+1),FALSE)*$E3224</f>
        <v>0</v>
      </c>
      <c r="AC3222" s="25">
        <f ca="1">VLOOKUP(CONCATENATE($F3222," ",$G3222),AllocFactorMatrix,(AC$4+1),FALSE)*$E3224</f>
        <v>0</v>
      </c>
    </row>
    <row r="3223" spans="4:29" hidden="1" outlineLevel="1">
      <c r="F3223" s="61" t="str">
        <f>F3224</f>
        <v>RB_GUP</v>
      </c>
      <c r="G3223" s="20" t="str">
        <f>$G$14</f>
        <v>CUSTOMER</v>
      </c>
      <c r="H3223" s="24">
        <f t="shared" ca="1" si="1442"/>
        <v>0</v>
      </c>
      <c r="I3223" s="25">
        <f ca="1">VLOOKUP(CONCATENATE($F3223," ",$G3223),AllocFactorMatrix,(I$4+1),FALSE)*$E3224</f>
        <v>0</v>
      </c>
      <c r="J3223" s="25">
        <f ca="1">VLOOKUP(CONCATENATE($F3223," ",$G3223),AllocFactorMatrix,(J$4+1),FALSE)*$E3224</f>
        <v>0</v>
      </c>
      <c r="K3223" s="25">
        <f ca="1">VLOOKUP(CONCATENATE($F3223," ",$G3223),AllocFactorMatrix,(K$4+1),FALSE)*$E3224</f>
        <v>0</v>
      </c>
      <c r="L3223" s="25">
        <f ca="1">VLOOKUP(CONCATENATE($F3223," ",$G3223),AllocFactorMatrix,(L$4+1),FALSE)*$E3224</f>
        <v>0</v>
      </c>
      <c r="M3223" s="25">
        <f t="shared" ca="1" si="1447"/>
        <v>0</v>
      </c>
      <c r="N3223" s="25">
        <f ca="1">VLOOKUP(CONCATENATE($F3223," ",$G3223),AllocFactorMatrix,(N$4+1),FALSE)*$E3224</f>
        <v>0</v>
      </c>
      <c r="O3223" s="25">
        <f ca="1">VLOOKUP(CONCATENATE($F3223," ",$G3223),AllocFactorMatrix,(O$4+1),FALSE)*$E3224</f>
        <v>0</v>
      </c>
      <c r="P3223" s="25">
        <f ca="1">VLOOKUP(CONCATENATE($F3223," ",$G3223),AllocFactorMatrix,(P$4+1),FALSE)*$E3224</f>
        <v>0</v>
      </c>
      <c r="Q3223" s="25">
        <f ca="1">VLOOKUP(CONCATENATE($F3223," ",$G3223),AllocFactorMatrix,(Q$4+1),FALSE)*$E3224</f>
        <v>0</v>
      </c>
      <c r="R3223" s="25">
        <f t="shared" ca="1" si="1449"/>
        <v>0</v>
      </c>
      <c r="S3223" s="25">
        <f ca="1">VLOOKUP(CONCATENATE($F3223," ",$G3223),AllocFactorMatrix,(S$4+1),FALSE)*$E3224</f>
        <v>0</v>
      </c>
      <c r="T3223" s="25">
        <f ca="1">VLOOKUP(CONCATENATE($F3223," ",$G3223),AllocFactorMatrix,(T$4+1),FALSE)*$E3224</f>
        <v>0</v>
      </c>
      <c r="U3223" s="25">
        <f ca="1">VLOOKUP(CONCATENATE($F3223," ",$G3223),AllocFactorMatrix,(U$4+1),FALSE)*$E3224</f>
        <v>0</v>
      </c>
      <c r="V3223" s="25">
        <f ca="1">VLOOKUP(CONCATENATE($F3223," ",$G3223),AllocFactorMatrix,(V$4+1),FALSE)*$E3224</f>
        <v>0</v>
      </c>
      <c r="W3223" s="25">
        <f t="shared" ca="1" si="1450"/>
        <v>0</v>
      </c>
      <c r="X3223" s="25">
        <f ca="1">VLOOKUP(CONCATENATE($F3223," ",$G3223),AllocFactorMatrix,(X$4+1),FALSE)*$E3224</f>
        <v>0</v>
      </c>
      <c r="Y3223" s="25">
        <f ca="1">VLOOKUP(CONCATENATE($F3223," ",$G3223),AllocFactorMatrix,(Y$4+1),FALSE)*$E3224</f>
        <v>0</v>
      </c>
      <c r="Z3223" s="25">
        <f t="shared" ca="1" si="1448"/>
        <v>0</v>
      </c>
      <c r="AA3223" s="25">
        <f ca="1">VLOOKUP(CONCATENATE($F3223," ",$G3223),AllocFactorMatrix,(AA$4+1),FALSE)*$E3224</f>
        <v>0</v>
      </c>
      <c r="AB3223" s="25">
        <f ca="1">VLOOKUP(CONCATENATE($F3223," ",$G3223),AllocFactorMatrix,(AB$4+1),FALSE)*$E3224</f>
        <v>0</v>
      </c>
      <c r="AC3223" s="25">
        <f ca="1">VLOOKUP(CONCATENATE($F3223," ",$G3223),AllocFactorMatrix,(AC$4+1),FALSE)*$E3224</f>
        <v>0</v>
      </c>
    </row>
    <row r="3224" spans="4:29" collapsed="1">
      <c r="D3224" s="20" t="s">
        <v>277</v>
      </c>
      <c r="E3224" s="22"/>
      <c r="F3224" s="61" t="s">
        <v>73</v>
      </c>
      <c r="G3224" s="20" t="str">
        <f>$G$15</f>
        <v>TOTAL</v>
      </c>
      <c r="H3224" s="24">
        <f t="shared" ca="1" si="1442"/>
        <v>0</v>
      </c>
      <c r="I3224" s="25">
        <f ca="1">VLOOKUP(CONCATENATE($F3224," ",$G3224),AllocFactorMatrix,(I$4+1),FALSE)*$E3224</f>
        <v>0</v>
      </c>
      <c r="J3224" s="25">
        <f ca="1">VLOOKUP(CONCATENATE($F3224," ",$G3224),AllocFactorMatrix,(J$4+1),FALSE)*$E3224</f>
        <v>0</v>
      </c>
      <c r="K3224" s="25">
        <f ca="1">VLOOKUP(CONCATENATE($F3224," ",$G3224),AllocFactorMatrix,(K$4+1),FALSE)*$E3224</f>
        <v>0</v>
      </c>
      <c r="L3224" s="25">
        <f ca="1">VLOOKUP(CONCATENATE($F3224," ",$G3224),AllocFactorMatrix,(L$4+1),FALSE)*$E3224</f>
        <v>0</v>
      </c>
      <c r="M3224" s="25">
        <f t="shared" ca="1" si="1447"/>
        <v>0</v>
      </c>
      <c r="N3224" s="25">
        <f ca="1">VLOOKUP(CONCATENATE($F3224," ",$G3224),AllocFactorMatrix,(N$4+1),FALSE)*$E3224</f>
        <v>0</v>
      </c>
      <c r="O3224" s="25">
        <f ca="1">VLOOKUP(CONCATENATE($F3224," ",$G3224),AllocFactorMatrix,(O$4+1),FALSE)*$E3224</f>
        <v>0</v>
      </c>
      <c r="P3224" s="25">
        <f ca="1">VLOOKUP(CONCATENATE($F3224," ",$G3224),AllocFactorMatrix,(P$4+1),FALSE)*$E3224</f>
        <v>0</v>
      </c>
      <c r="Q3224" s="25">
        <f ca="1">VLOOKUP(CONCATENATE($F3224," ",$G3224),AllocFactorMatrix,(Q$4+1),FALSE)*$E3224</f>
        <v>0</v>
      </c>
      <c r="R3224" s="25">
        <f t="shared" ca="1" si="1449"/>
        <v>0</v>
      </c>
      <c r="S3224" s="25">
        <f ca="1">VLOOKUP(CONCATENATE($F3224," ",$G3224),AllocFactorMatrix,(S$4+1),FALSE)*$E3224</f>
        <v>0</v>
      </c>
      <c r="T3224" s="25">
        <f ca="1">VLOOKUP(CONCATENATE($F3224," ",$G3224),AllocFactorMatrix,(T$4+1),FALSE)*$E3224</f>
        <v>0</v>
      </c>
      <c r="U3224" s="25">
        <f ca="1">VLOOKUP(CONCATENATE($F3224," ",$G3224),AllocFactorMatrix,(U$4+1),FALSE)*$E3224</f>
        <v>0</v>
      </c>
      <c r="V3224" s="25">
        <f ca="1">VLOOKUP(CONCATENATE($F3224," ",$G3224),AllocFactorMatrix,(V$4+1),FALSE)*$E3224</f>
        <v>0</v>
      </c>
      <c r="W3224" s="25">
        <f t="shared" ca="1" si="1450"/>
        <v>0</v>
      </c>
      <c r="X3224" s="25">
        <f ca="1">VLOOKUP(CONCATENATE($F3224," ",$G3224),AllocFactorMatrix,(X$4+1),FALSE)*$E3224</f>
        <v>0</v>
      </c>
      <c r="Y3224" s="25">
        <f ca="1">VLOOKUP(CONCATENATE($F3224," ",$G3224),AllocFactorMatrix,(Y$4+1),FALSE)*$E3224</f>
        <v>0</v>
      </c>
      <c r="Z3224" s="25">
        <f t="shared" ca="1" si="1448"/>
        <v>0</v>
      </c>
      <c r="AA3224" s="25">
        <f ca="1">VLOOKUP(CONCATENATE($F3224," ",$G3224),AllocFactorMatrix,(AA$4+1),FALSE)*$E3224</f>
        <v>0</v>
      </c>
      <c r="AB3224" s="25">
        <f ca="1">VLOOKUP(CONCATENATE($F3224," ",$G3224),AllocFactorMatrix,(AB$4+1),FALSE)*$E3224</f>
        <v>0</v>
      </c>
      <c r="AC3224" s="25">
        <f ca="1">VLOOKUP(CONCATENATE($F3224," ",$G3224),AllocFactorMatrix,(AC$4+1),FALSE)*$E3224</f>
        <v>0</v>
      </c>
    </row>
    <row r="3225" spans="4:29" hidden="1" outlineLevel="1">
      <c r="F3225" s="61" t="str">
        <f>F3232</f>
        <v>LABOR_M</v>
      </c>
      <c r="G3225" s="20" t="str">
        <f>$G$8</f>
        <v>PRODUCTION</v>
      </c>
      <c r="H3225" s="24">
        <f t="shared" ca="1" si="1442"/>
        <v>-507484.82877632719</v>
      </c>
      <c r="I3225" s="25">
        <f ca="1">VLOOKUP(CONCATENATE($F3225," ",$G3225),AllocFactorMatrix,(I$4+1),FALSE)*$E3232</f>
        <v>-248841.59133334827</v>
      </c>
      <c r="J3225" s="25">
        <f ca="1">VLOOKUP(CONCATENATE($F3225," ",$G3225),AllocFactorMatrix,(J$4+1),FALSE)*$E3232</f>
        <v>-62947.246692641187</v>
      </c>
      <c r="K3225" s="25">
        <f ca="1">VLOOKUP(CONCATENATE($F3225," ",$G3225),AllocFactorMatrix,(K$4+1),FALSE)*$E3232</f>
        <v>-735.94905841193133</v>
      </c>
      <c r="L3225" s="25">
        <f ca="1">VLOOKUP(CONCATENATE($F3225," ",$G3225),AllocFactorMatrix,(L$4+1),FALSE)*$E3232</f>
        <v>-18.13047826445619</v>
      </c>
      <c r="M3225" s="25">
        <f t="shared" ref="M3225:M3232" ca="1" si="1451">SUBTOTAL(9,J3225:L3225)</f>
        <v>-63701.326229317579</v>
      </c>
      <c r="N3225" s="25">
        <f ca="1">VLOOKUP(CONCATENATE($F3225," ",$G3225),AllocFactorMatrix,(N$4+1),FALSE)*$E3232</f>
        <v>-26337.917762549947</v>
      </c>
      <c r="O3225" s="25">
        <f ca="1">VLOOKUP(CONCATENATE($F3225," ",$G3225),AllocFactorMatrix,(O$4+1),FALSE)*$E3232</f>
        <v>-7500.9096828357215</v>
      </c>
      <c r="P3225" s="25">
        <f ca="1">VLOOKUP(CONCATENATE($F3225," ",$G3225),AllocFactorMatrix,(P$4+1),FALSE)*$E3232</f>
        <v>-593.58814202787812</v>
      </c>
      <c r="Q3225" s="25">
        <f ca="1">VLOOKUP(CONCATENATE($F3225," ",$G3225),AllocFactorMatrix,(Q$4+1),FALSE)*$E3232</f>
        <v>-125.29599055057636</v>
      </c>
      <c r="R3225" s="25">
        <f ca="1">SUBTOTAL(9,N3225:Q3225)</f>
        <v>-34557.711577964124</v>
      </c>
      <c r="S3225" s="25">
        <f ca="1">VLOOKUP(CONCATENATE($F3225," ",$G3225),AllocFactorMatrix,(S$4+1),FALSE)*$E3232</f>
        <v>-1582.1267135162605</v>
      </c>
      <c r="T3225" s="25">
        <f ca="1">VLOOKUP(CONCATENATE($F3225," ",$G3225),AllocFactorMatrix,(T$4+1),FALSE)*$E3232</f>
        <v>-17247.956743256986</v>
      </c>
      <c r="U3225" s="25">
        <f ca="1">VLOOKUP(CONCATENATE($F3225," ",$G3225),AllocFactorMatrix,(U$4+1),FALSE)*$E3232</f>
        <v>-115192.86121992377</v>
      </c>
      <c r="V3225" s="25">
        <f ca="1">VLOOKUP(CONCATENATE($F3225," ",$G3225),AllocFactorMatrix,(V$4+1),FALSE)*$E3232</f>
        <v>-18071.583287066671</v>
      </c>
      <c r="W3225" s="25">
        <f ca="1">SUBTOTAL(9,S3225:V3225)</f>
        <v>-152094.52796376368</v>
      </c>
      <c r="X3225" s="25">
        <f ca="1">VLOOKUP(CONCATENATE($F3225," ",$G3225),AllocFactorMatrix,(X$4+1),FALSE)*$E3232</f>
        <v>-7148.8271626211799</v>
      </c>
      <c r="Y3225" s="25">
        <f ca="1">VLOOKUP(CONCATENATE($F3225," ",$G3225),AllocFactorMatrix,(Y$4+1),FALSE)*$E3232</f>
        <v>-172.57530120895268</v>
      </c>
      <c r="Z3225" s="25">
        <f t="shared" ref="Z3225:Z3232" ca="1" si="1452">SUBTOTAL(9,X3225:Y3225)</f>
        <v>-7321.4024638301325</v>
      </c>
      <c r="AA3225" s="25">
        <f ca="1">VLOOKUP(CONCATENATE($F3225," ",$G3225),AllocFactorMatrix,(AA$4+1),FALSE)*$E3232</f>
        <v>-124.63836878590401</v>
      </c>
      <c r="AB3225" s="25">
        <f ca="1">VLOOKUP(CONCATENATE($F3225," ",$G3225),AllocFactorMatrix,(AB$4+1),FALSE)*$E3232</f>
        <v>-675.81410551417957</v>
      </c>
      <c r="AC3225" s="25">
        <f ca="1">VLOOKUP(CONCATENATE($F3225," ",$G3225),AllocFactorMatrix,(AC$4+1),FALSE)*$E3232</f>
        <v>-167.81673380316997</v>
      </c>
    </row>
    <row r="3226" spans="4:29" hidden="1" outlineLevel="1">
      <c r="F3226" s="61" t="str">
        <f>F3232</f>
        <v>LABOR_M</v>
      </c>
      <c r="G3226" s="20" t="str">
        <f>$G$9</f>
        <v>BULKTRAN</v>
      </c>
      <c r="H3226" s="24">
        <f t="shared" ca="1" si="1442"/>
        <v>-136550.58160862664</v>
      </c>
      <c r="I3226" s="25">
        <f ca="1">VLOOKUP(CONCATENATE($F3226," ",$G3226),AllocFactorMatrix,(I$4+1),FALSE)*$E3232</f>
        <v>-66956.610519604859</v>
      </c>
      <c r="J3226" s="25">
        <f ca="1">VLOOKUP(CONCATENATE($F3226," ",$G3226),AllocFactorMatrix,(J$4+1),FALSE)*$E3232</f>
        <v>-16937.418931848093</v>
      </c>
      <c r="K3226" s="25">
        <f ca="1">VLOOKUP(CONCATENATE($F3226," ",$G3226),AllocFactorMatrix,(K$4+1),FALSE)*$E3232</f>
        <v>-198.02418961525842</v>
      </c>
      <c r="L3226" s="25">
        <f ca="1">VLOOKUP(CONCATENATE($F3226," ",$G3226),AllocFactorMatrix,(L$4+1),FALSE)*$E3232</f>
        <v>-4.8784263321204211</v>
      </c>
      <c r="M3226" s="25">
        <f t="shared" ca="1" si="1451"/>
        <v>-17140.321547795473</v>
      </c>
      <c r="N3226" s="25">
        <f ca="1">VLOOKUP(CONCATENATE($F3226," ",$G3226),AllocFactorMatrix,(N$4+1),FALSE)*$E3232</f>
        <v>-7086.828580685522</v>
      </c>
      <c r="O3226" s="25">
        <f ca="1">VLOOKUP(CONCATENATE($F3226," ",$G3226),AllocFactorMatrix,(O$4+1),FALSE)*$E3232</f>
        <v>-2018.2939897035519</v>
      </c>
      <c r="P3226" s="25">
        <f ca="1">VLOOKUP(CONCATENATE($F3226," ",$G3226),AllocFactorMatrix,(P$4+1),FALSE)*$E3232</f>
        <v>-159.71867814321516</v>
      </c>
      <c r="Q3226" s="25">
        <f ca="1">VLOOKUP(CONCATENATE($F3226," ",$G3226),AllocFactorMatrix,(Q$4+1),FALSE)*$E3232</f>
        <v>-33.713796773323949</v>
      </c>
      <c r="R3226" s="25">
        <f t="shared" ref="R3226:R3232" ca="1" si="1453">SUBTOTAL(9,N3226:Q3226)</f>
        <v>-9298.555045305613</v>
      </c>
      <c r="S3226" s="25">
        <f ca="1">VLOOKUP(CONCATENATE($F3226," ",$G3226),AllocFactorMatrix,(S$4+1),FALSE)*$E3232</f>
        <v>-425.70794368398708</v>
      </c>
      <c r="T3226" s="25">
        <f ca="1">VLOOKUP(CONCATENATE($F3226," ",$G3226),AllocFactorMatrix,(T$4+1),FALSE)*$E3232</f>
        <v>-4640.9634166428114</v>
      </c>
      <c r="U3226" s="25">
        <f ca="1">VLOOKUP(CONCATENATE($F3226," ",$G3226),AllocFactorMatrix,(U$4+1),FALSE)*$E3232</f>
        <v>-30995.315140100898</v>
      </c>
      <c r="V3226" s="25">
        <f ca="1">VLOOKUP(CONCATENATE($F3226," ",$G3226),AllocFactorMatrix,(V$4+1),FALSE)*$E3232</f>
        <v>-4862.5792703752295</v>
      </c>
      <c r="W3226" s="25">
        <f t="shared" ref="W3226:W3232" ca="1" si="1454">SUBTOTAL(9,S3226:V3226)</f>
        <v>-40924.565770802925</v>
      </c>
      <c r="X3226" s="25">
        <f ca="1">VLOOKUP(CONCATENATE($F3226," ",$G3226),AllocFactorMatrix,(X$4+1),FALSE)*$E3232</f>
        <v>-1923.5580090724607</v>
      </c>
      <c r="Y3226" s="25">
        <f ca="1">VLOOKUP(CONCATENATE($F3226," ",$G3226),AllocFactorMatrix,(Y$4+1),FALSE)*$E3232</f>
        <v>-46.435393562775374</v>
      </c>
      <c r="Z3226" s="25">
        <f t="shared" ca="1" si="1452"/>
        <v>-1969.993402635236</v>
      </c>
      <c r="AA3226" s="25">
        <f ca="1">VLOOKUP(CONCATENATE($F3226," ",$G3226),AllocFactorMatrix,(AA$4+1),FALSE)*$E3232</f>
        <v>-33.536848361563486</v>
      </c>
      <c r="AB3226" s="25">
        <f ca="1">VLOOKUP(CONCATENATE($F3226," ",$G3226),AllocFactorMatrix,(AB$4+1),FALSE)*$E3232</f>
        <v>-181.84348365603742</v>
      </c>
      <c r="AC3226" s="25">
        <f ca="1">VLOOKUP(CONCATENATE($F3226," ",$G3226),AllocFactorMatrix,(AC$4+1),FALSE)*$E3232</f>
        <v>-45.154990464912764</v>
      </c>
    </row>
    <row r="3227" spans="4:29" hidden="1" outlineLevel="1">
      <c r="F3227" s="61" t="str">
        <f>F3232</f>
        <v>LABOR_M</v>
      </c>
      <c r="G3227" s="20" t="str">
        <f>$G$10</f>
        <v>SUBTRAN</v>
      </c>
      <c r="H3227" s="24">
        <f t="shared" ca="1" si="1442"/>
        <v>-52368.319344094205</v>
      </c>
      <c r="I3227" s="25">
        <f ca="1">VLOOKUP(CONCATENATE($F3227," ",$G3227),AllocFactorMatrix,(I$4+1),FALSE)*$E3232</f>
        <v>-24869.809512005231</v>
      </c>
      <c r="J3227" s="25">
        <f ca="1">VLOOKUP(CONCATENATE($F3227," ",$G3227),AllocFactorMatrix,(J$4+1),FALSE)*$E3232</f>
        <v>-6366.304262689504</v>
      </c>
      <c r="K3227" s="25">
        <f ca="1">VLOOKUP(CONCATENATE($F3227," ",$G3227),AllocFactorMatrix,(K$4+1),FALSE)*$E3232</f>
        <v>-74.187960915250969</v>
      </c>
      <c r="L3227" s="25">
        <f ca="1">VLOOKUP(CONCATENATE($F3227," ",$G3227),AllocFactorMatrix,(L$4+1),FALSE)*$E3232</f>
        <v>-2.4321944460786806</v>
      </c>
      <c r="M3227" s="25">
        <f t="shared" ca="1" si="1451"/>
        <v>-6442.924418050834</v>
      </c>
      <c r="N3227" s="25">
        <f ca="1">VLOOKUP(CONCATENATE($F3227," ",$G3227),AllocFactorMatrix,(N$4+1),FALSE)*$E3232</f>
        <v>-2774.7447042410513</v>
      </c>
      <c r="O3227" s="25">
        <f ca="1">VLOOKUP(CONCATENATE($F3227," ",$G3227),AllocFactorMatrix,(O$4+1),FALSE)*$E3232</f>
        <v>-786.49512115143852</v>
      </c>
      <c r="P3227" s="25">
        <f ca="1">VLOOKUP(CONCATENATE($F3227," ",$G3227),AllocFactorMatrix,(P$4+1),FALSE)*$E3232</f>
        <v>-80.562993359179899</v>
      </c>
      <c r="Q3227" s="25">
        <f ca="1">VLOOKUP(CONCATENATE($F3227," ",$G3227),AllocFactorMatrix,(Q$4+1),FALSE)*$E3232</f>
        <v>0</v>
      </c>
      <c r="R3227" s="25">
        <f t="shared" ca="1" si="1453"/>
        <v>-3641.8028187516697</v>
      </c>
      <c r="S3227" s="25">
        <f ca="1">VLOOKUP(CONCATENATE($F3227," ",$G3227),AllocFactorMatrix,(S$4+1),FALSE)*$E3232</f>
        <v>-155.39816514058143</v>
      </c>
      <c r="T3227" s="25">
        <f ca="1">VLOOKUP(CONCATENATE($F3227," ",$G3227),AllocFactorMatrix,(T$4+1),FALSE)*$E3232</f>
        <v>-1796.073430478895</v>
      </c>
      <c r="U3227" s="25">
        <f ca="1">VLOOKUP(CONCATENATE($F3227," ",$G3227),AllocFactorMatrix,(U$4+1),FALSE)*$E3232</f>
        <v>-14630.35677715609</v>
      </c>
      <c r="V3227" s="25">
        <f ca="1">VLOOKUP(CONCATENATE($F3227," ",$G3227),AllocFactorMatrix,(V$4+1),FALSE)*$E3232</f>
        <v>0</v>
      </c>
      <c r="W3227" s="25">
        <f t="shared" ca="1" si="1454"/>
        <v>-16581.828372775566</v>
      </c>
      <c r="X3227" s="25">
        <f ca="1">VLOOKUP(CONCATENATE($F3227," ",$G3227),AllocFactorMatrix,(X$4+1),FALSE)*$E3232</f>
        <v>-753.04998040061378</v>
      </c>
      <c r="Y3227" s="25">
        <f ca="1">VLOOKUP(CONCATENATE($F3227," ",$G3227),AllocFactorMatrix,(Y$4+1),FALSE)*$E3232</f>
        <v>-18.017222385918878</v>
      </c>
      <c r="Z3227" s="25">
        <f t="shared" ca="1" si="1452"/>
        <v>-771.06720278653268</v>
      </c>
      <c r="AA3227" s="25">
        <f ca="1">VLOOKUP(CONCATENATE($F3227," ",$G3227),AllocFactorMatrix,(AA$4+1),FALSE)*$E3232</f>
        <v>-12.365785557561065</v>
      </c>
      <c r="AB3227" s="25">
        <f ca="1">VLOOKUP(CONCATENATE($F3227," ",$G3227),AllocFactorMatrix,(AB$4+1),FALSE)*$E3232</f>
        <v>-38.844630331642605</v>
      </c>
      <c r="AC3227" s="25">
        <f ca="1">VLOOKUP(CONCATENATE($F3227," ",$G3227),AllocFactorMatrix,(AC$4+1),FALSE)*$E3232</f>
        <v>-9.6766038351722141</v>
      </c>
    </row>
    <row r="3228" spans="4:29" hidden="1" outlineLevel="1">
      <c r="F3228" s="61" t="str">
        <f>F3232</f>
        <v>LABOR_M</v>
      </c>
      <c r="G3228" s="20" t="str">
        <f>$G$11</f>
        <v>DISTPRI</v>
      </c>
      <c r="H3228" s="24">
        <f t="shared" ca="1" si="1442"/>
        <v>-348689.77611963125</v>
      </c>
      <c r="I3228" s="25">
        <f ca="1">VLOOKUP(CONCATENATE($F3228," ",$G3228),AllocFactorMatrix,(I$4+1),FALSE)*$E3232</f>
        <v>-231703.88694409587</v>
      </c>
      <c r="J3228" s="25">
        <f ca="1">VLOOKUP(CONCATENATE($F3228," ",$G3228),AllocFactorMatrix,(J$4+1),FALSE)*$E3232</f>
        <v>-58334.14745735599</v>
      </c>
      <c r="K3228" s="25">
        <f ca="1">VLOOKUP(CONCATENATE($F3228," ",$G3228),AllocFactorMatrix,(K$4+1),FALSE)*$E3232</f>
        <v>-680.73859530543348</v>
      </c>
      <c r="L3228" s="25">
        <f ca="1">VLOOKUP(CONCATENATE($F3228," ",$G3228),AllocFactorMatrix,(L$4+1),FALSE)*$E3232</f>
        <v>0</v>
      </c>
      <c r="M3228" s="25">
        <f t="shared" ca="1" si="1451"/>
        <v>-59014.886052661423</v>
      </c>
      <c r="N3228" s="25">
        <f ca="1">VLOOKUP(CONCATENATE($F3228," ",$G3228),AllocFactorMatrix,(N$4+1),FALSE)*$E3232</f>
        <v>-25155.30024307629</v>
      </c>
      <c r="O3228" s="25">
        <f ca="1">VLOOKUP(CONCATENATE($F3228," ",$G3228),AllocFactorMatrix,(O$4+1),FALSE)*$E3232</f>
        <v>-7141.0462537755539</v>
      </c>
      <c r="P3228" s="25">
        <f ca="1">VLOOKUP(CONCATENATE($F3228," ",$G3228),AllocFactorMatrix,(P$4+1),FALSE)*$E3232</f>
        <v>0</v>
      </c>
      <c r="Q3228" s="25">
        <f ca="1">VLOOKUP(CONCATENATE($F3228," ",$G3228),AllocFactorMatrix,(Q$4+1),FALSE)*$E3232</f>
        <v>0</v>
      </c>
      <c r="R3228" s="25">
        <f t="shared" ca="1" si="1453"/>
        <v>-32296.346496851846</v>
      </c>
      <c r="S3228" s="25">
        <f ca="1">VLOOKUP(CONCATENATE($F3228," ",$G3228),AllocFactorMatrix,(S$4+1),FALSE)*$E3232</f>
        <v>-1434.699201678013</v>
      </c>
      <c r="T3228" s="25">
        <f ca="1">VLOOKUP(CONCATENATE($F3228," ",$G3228),AllocFactorMatrix,(T$4+1),FALSE)*$E3232</f>
        <v>-16594.303110590543</v>
      </c>
      <c r="U3228" s="25">
        <f ca="1">VLOOKUP(CONCATENATE($F3228," ",$G3228),AllocFactorMatrix,(U$4+1),FALSE)*$E3232</f>
        <v>0</v>
      </c>
      <c r="V3228" s="25">
        <f ca="1">VLOOKUP(CONCATENATE($F3228," ",$G3228),AllocFactorMatrix,(V$4+1),FALSE)*$E3232</f>
        <v>0</v>
      </c>
      <c r="W3228" s="25">
        <f t="shared" ca="1" si="1454"/>
        <v>-18029.002312268556</v>
      </c>
      <c r="X3228" s="25">
        <f ca="1">VLOOKUP(CONCATENATE($F3228," ",$G3228),AllocFactorMatrix,(X$4+1),FALSE)*$E3232</f>
        <v>-6826.7246515218349</v>
      </c>
      <c r="Y3228" s="25">
        <f ca="1">VLOOKUP(CONCATENATE($F3228," ",$G3228),AllocFactorMatrix,(Y$4+1),FALSE)*$E3232</f>
        <v>-163.56267919856276</v>
      </c>
      <c r="Z3228" s="25">
        <f t="shared" ca="1" si="1452"/>
        <v>-6990.2873307203972</v>
      </c>
      <c r="AA3228" s="25">
        <f ca="1">VLOOKUP(CONCATENATE($F3228," ",$G3228),AllocFactorMatrix,(AA$4+1),FALSE)*$E3232</f>
        <v>-117.4521650867854</v>
      </c>
      <c r="AB3228" s="25">
        <f ca="1">VLOOKUP(CONCATENATE($F3228," ",$G3228),AllocFactorMatrix,(AB$4+1),FALSE)*$E3232</f>
        <v>-430.54261304657865</v>
      </c>
      <c r="AC3228" s="25">
        <f ca="1">VLOOKUP(CONCATENATE($F3228," ",$G3228),AllocFactorMatrix,(AC$4+1),FALSE)*$E3232</f>
        <v>-107.37220489977041</v>
      </c>
    </row>
    <row r="3229" spans="4:29" hidden="1" outlineLevel="1">
      <c r="F3229" s="61" t="str">
        <f>F3232</f>
        <v>LABOR_M</v>
      </c>
      <c r="G3229" s="20" t="str">
        <f>$G$12</f>
        <v>DISTSEC</v>
      </c>
      <c r="H3229" s="24">
        <f t="shared" ca="1" si="1442"/>
        <v>-139361.33836386463</v>
      </c>
      <c r="I3229" s="25">
        <f ca="1">VLOOKUP(CONCATENATE($F3229," ",$G3229),AllocFactorMatrix,(I$4+1),FALSE)*$E3232</f>
        <v>-104047.42078701816</v>
      </c>
      <c r="J3229" s="25">
        <f ca="1">VLOOKUP(CONCATENATE($F3229," ",$G3229),AllocFactorMatrix,(J$4+1),FALSE)*$E3232</f>
        <v>-23357.26720455569</v>
      </c>
      <c r="K3229" s="25">
        <f ca="1">VLOOKUP(CONCATENATE($F3229," ",$G3229),AllocFactorMatrix,(K$4+1),FALSE)*$E3232</f>
        <v>0</v>
      </c>
      <c r="L3229" s="25">
        <f ca="1">VLOOKUP(CONCATENATE($F3229," ",$G3229),AllocFactorMatrix,(L$4+1),FALSE)*$E3232</f>
        <v>0</v>
      </c>
      <c r="M3229" s="25">
        <f t="shared" ca="1" si="1451"/>
        <v>-23357.26720455569</v>
      </c>
      <c r="N3229" s="25">
        <f ca="1">VLOOKUP(CONCATENATE($F3229," ",$G3229),AllocFactorMatrix,(N$4+1),FALSE)*$E3232</f>
        <v>-8233.682924327315</v>
      </c>
      <c r="O3229" s="25">
        <f ca="1">VLOOKUP(CONCATENATE($F3229," ",$G3229),AllocFactorMatrix,(O$4+1),FALSE)*$E3232</f>
        <v>0</v>
      </c>
      <c r="P3229" s="25">
        <f ca="1">VLOOKUP(CONCATENATE($F3229," ",$G3229),AllocFactorMatrix,(P$4+1),FALSE)*$E3232</f>
        <v>0</v>
      </c>
      <c r="Q3229" s="25">
        <f ca="1">VLOOKUP(CONCATENATE($F3229," ",$G3229),AllocFactorMatrix,(Q$4+1),FALSE)*$E3232</f>
        <v>0</v>
      </c>
      <c r="R3229" s="25">
        <f t="shared" ca="1" si="1453"/>
        <v>-8233.682924327315</v>
      </c>
      <c r="S3229" s="25">
        <f ca="1">VLOOKUP(CONCATENATE($F3229," ",$G3229),AllocFactorMatrix,(S$4+1),FALSE)*$E3232</f>
        <v>-364.42738771964696</v>
      </c>
      <c r="T3229" s="25">
        <f ca="1">VLOOKUP(CONCATENATE($F3229," ",$G3229),AllocFactorMatrix,(T$4+1),FALSE)*$E3232</f>
        <v>0</v>
      </c>
      <c r="U3229" s="25">
        <f ca="1">VLOOKUP(CONCATENATE($F3229," ",$G3229),AllocFactorMatrix,(U$4+1),FALSE)*$E3232</f>
        <v>0</v>
      </c>
      <c r="V3229" s="25">
        <f ca="1">VLOOKUP(CONCATENATE($F3229," ",$G3229),AllocFactorMatrix,(V$4+1),FALSE)*$E3232</f>
        <v>0</v>
      </c>
      <c r="W3229" s="25">
        <f t="shared" ca="1" si="1454"/>
        <v>-364.42738771964696</v>
      </c>
      <c r="X3229" s="25">
        <f ca="1">VLOOKUP(CONCATENATE($F3229," ",$G3229),AllocFactorMatrix,(X$4+1),FALSE)*$E3232</f>
        <v>-2291.5567807347434</v>
      </c>
      <c r="Y3229" s="25">
        <f ca="1">VLOOKUP(CONCATENATE($F3229," ",$G3229),AllocFactorMatrix,(Y$4+1),FALSE)*$E3232</f>
        <v>0</v>
      </c>
      <c r="Z3229" s="25">
        <f t="shared" ca="1" si="1452"/>
        <v>-2291.5567807347434</v>
      </c>
      <c r="AA3229" s="25">
        <f ca="1">VLOOKUP(CONCATENATE($F3229," ",$G3229),AllocFactorMatrix,(AA$4+1),FALSE)*$E3232</f>
        <v>-37.366753602906122</v>
      </c>
      <c r="AB3229" s="25">
        <f ca="1">VLOOKUP(CONCATENATE($F3229," ",$G3229),AllocFactorMatrix,(AB$4+1),FALSE)*$E3232</f>
        <v>-825.11478200330203</v>
      </c>
      <c r="AC3229" s="25">
        <f ca="1">VLOOKUP(CONCATENATE($F3229," ",$G3229),AllocFactorMatrix,(AC$4+1),FALSE)*$E3232</f>
        <v>-204.50174390286122</v>
      </c>
    </row>
    <row r="3230" spans="4:29" hidden="1" outlineLevel="1">
      <c r="F3230" s="61" t="str">
        <f>F3232</f>
        <v>LABOR_M</v>
      </c>
      <c r="G3230" s="20" t="str">
        <f>$G$13</f>
        <v>ENERGY</v>
      </c>
      <c r="H3230" s="24">
        <f t="shared" ca="1" si="1442"/>
        <v>-366043.86157054018</v>
      </c>
      <c r="I3230" s="25">
        <f ca="1">VLOOKUP(CONCATENATE($F3230," ",$G3230),AllocFactorMatrix,(I$4+1),FALSE)*$E3232</f>
        <v>-133068.83297524677</v>
      </c>
      <c r="J3230" s="25">
        <f ca="1">VLOOKUP(CONCATENATE($F3230," ",$G3230),AllocFactorMatrix,(J$4+1),FALSE)*$E3232</f>
        <v>-42950.115794017569</v>
      </c>
      <c r="K3230" s="25">
        <f ca="1">VLOOKUP(CONCATENATE($F3230," ",$G3230),AllocFactorMatrix,(K$4+1),FALSE)*$E3232</f>
        <v>-491.6973393614017</v>
      </c>
      <c r="L3230" s="25">
        <f ca="1">VLOOKUP(CONCATENATE($F3230," ",$G3230),AllocFactorMatrix,(L$4+1),FALSE)*$E3232</f>
        <v>-12.462038616248863</v>
      </c>
      <c r="M3230" s="25">
        <f t="shared" ca="1" si="1451"/>
        <v>-43454.275171995221</v>
      </c>
      <c r="N3230" s="25">
        <f ca="1">VLOOKUP(CONCATENATE($F3230," ",$G3230),AllocFactorMatrix,(N$4+1),FALSE)*$E3232</f>
        <v>-20784.321216043001</v>
      </c>
      <c r="O3230" s="25">
        <f ca="1">VLOOKUP(CONCATENATE($F3230," ",$G3230),AllocFactorMatrix,(O$4+1),FALSE)*$E3232</f>
        <v>-5801.5253480558176</v>
      </c>
      <c r="P3230" s="25">
        <f ca="1">VLOOKUP(CONCATENATE($F3230," ",$G3230),AllocFactorMatrix,(P$4+1),FALSE)*$E3232</f>
        <v>-459.31116024983379</v>
      </c>
      <c r="Q3230" s="25">
        <f ca="1">VLOOKUP(CONCATENATE($F3230," ",$G3230),AllocFactorMatrix,(Q$4+1),FALSE)*$E3232</f>
        <v>-94.156686472221409</v>
      </c>
      <c r="R3230" s="25">
        <f t="shared" ca="1" si="1453"/>
        <v>-27139.314410820873</v>
      </c>
      <c r="S3230" s="25">
        <f ca="1">VLOOKUP(CONCATENATE($F3230," ",$G3230),AllocFactorMatrix,(S$4+1),FALSE)*$E3232</f>
        <v>-1384.9541904791572</v>
      </c>
      <c r="T3230" s="25">
        <f ca="1">VLOOKUP(CONCATENATE($F3230," ",$G3230),AllocFactorMatrix,(T$4+1),FALSE)*$E3232</f>
        <v>-16551.323379090525</v>
      </c>
      <c r="U3230" s="25">
        <f ca="1">VLOOKUP(CONCATENATE($F3230," ",$G3230),AllocFactorMatrix,(U$4+1),FALSE)*$E3232</f>
        <v>-117010.11183921606</v>
      </c>
      <c r="V3230" s="25">
        <f ca="1">VLOOKUP(CONCATENATE($F3230," ",$G3230),AllocFactorMatrix,(V$4+1),FALSE)*$E3232</f>
        <v>-18752.001510827165</v>
      </c>
      <c r="W3230" s="25">
        <f t="shared" ca="1" si="1454"/>
        <v>-153698.3909196129</v>
      </c>
      <c r="X3230" s="25">
        <f ca="1">VLOOKUP(CONCATENATE($F3230," ",$G3230),AllocFactorMatrix,(X$4+1),FALSE)*$E3232</f>
        <v>-5637.6611812893989</v>
      </c>
      <c r="Y3230" s="25">
        <f ca="1">VLOOKUP(CONCATENATE($F3230," ",$G3230),AllocFactorMatrix,(Y$4+1),FALSE)*$E3232</f>
        <v>-132.50494897768928</v>
      </c>
      <c r="Z3230" s="25">
        <f t="shared" ca="1" si="1452"/>
        <v>-5770.1661302670882</v>
      </c>
      <c r="AA3230" s="25">
        <f ca="1">VLOOKUP(CONCATENATE($F3230," ",$G3230),AllocFactorMatrix,(AA$4+1),FALSE)*$E3232</f>
        <v>-129.44660989019548</v>
      </c>
      <c r="AB3230" s="25">
        <f ca="1">VLOOKUP(CONCATENATE($F3230," ",$G3230),AllocFactorMatrix,(AB$4+1),FALSE)*$E3232</f>
        <v>-2227.4027145475025</v>
      </c>
      <c r="AC3230" s="25">
        <f ca="1">VLOOKUP(CONCATENATE($F3230," ",$G3230),AllocFactorMatrix,(AC$4+1),FALSE)*$E3232</f>
        <v>-556.03263815961975</v>
      </c>
    </row>
    <row r="3231" spans="4:29" hidden="1" outlineLevel="1">
      <c r="F3231" s="61" t="str">
        <f>F3232</f>
        <v>LABOR_M</v>
      </c>
      <c r="G3231" s="20" t="str">
        <f>$G$14</f>
        <v>CUSTOMER</v>
      </c>
      <c r="H3231" s="24">
        <f t="shared" ca="1" si="1442"/>
        <v>-537178.29421691678</v>
      </c>
      <c r="I3231" s="25">
        <f ca="1">VLOOKUP(CONCATENATE($F3231," ",$G3231),AllocFactorMatrix,(I$4+1),FALSE)*$E3232</f>
        <v>-421947.8265937267</v>
      </c>
      <c r="J3231" s="25">
        <f ca="1">VLOOKUP(CONCATENATE($F3231," ",$G3231),AllocFactorMatrix,(J$4+1),FALSE)*$E3232</f>
        <v>-98033.354650076668</v>
      </c>
      <c r="K3231" s="25">
        <f ca="1">VLOOKUP(CONCATENATE($F3231," ",$G3231),AllocFactorMatrix,(K$4+1),FALSE)*$E3232</f>
        <v>-883.46851856154535</v>
      </c>
      <c r="L3231" s="25">
        <f ca="1">VLOOKUP(CONCATENATE($F3231," ",$G3231),AllocFactorMatrix,(L$4+1),FALSE)*$E3232</f>
        <v>-124.63463403222663</v>
      </c>
      <c r="M3231" s="25">
        <f t="shared" ca="1" si="1451"/>
        <v>-99041.45780267044</v>
      </c>
      <c r="N3231" s="25">
        <f ca="1">VLOOKUP(CONCATENATE($F3231," ",$G3231),AllocFactorMatrix,(N$4+1),FALSE)*$E3232</f>
        <v>-1691.5515583580375</v>
      </c>
      <c r="O3231" s="25">
        <f ca="1">VLOOKUP(CONCATENATE($F3231," ",$G3231),AllocFactorMatrix,(O$4+1),FALSE)*$E3232</f>
        <v>-743.67588109014889</v>
      </c>
      <c r="P3231" s="25">
        <f ca="1">VLOOKUP(CONCATENATE($F3231," ",$G3231),AllocFactorMatrix,(P$4+1),FALSE)*$E3232</f>
        <v>-356.4363759657507</v>
      </c>
      <c r="Q3231" s="25">
        <f ca="1">VLOOKUP(CONCATENATE($F3231," ",$G3231),AllocFactorMatrix,(Q$4+1),FALSE)*$E3232</f>
        <v>-151.85438536468203</v>
      </c>
      <c r="R3231" s="25">
        <f t="shared" ca="1" si="1453"/>
        <v>-2943.5182007786193</v>
      </c>
      <c r="S3231" s="25">
        <f ca="1">VLOOKUP(CONCATENATE($F3231," ",$G3231),AllocFactorMatrix,(S$4+1),FALSE)*$E3232</f>
        <v>-24.610863329402072</v>
      </c>
      <c r="T3231" s="25">
        <f ca="1">VLOOKUP(CONCATENATE($F3231," ",$G3231),AllocFactorMatrix,(T$4+1),FALSE)*$E3232</f>
        <v>-462.74062179664236</v>
      </c>
      <c r="U3231" s="25">
        <f ca="1">VLOOKUP(CONCATENATE($F3231," ",$G3231),AllocFactorMatrix,(U$4+1),FALSE)*$E3232</f>
        <v>-923.76599678724995</v>
      </c>
      <c r="V3231" s="25">
        <f ca="1">VLOOKUP(CONCATENATE($F3231," ",$G3231),AllocFactorMatrix,(V$4+1),FALSE)*$E3232</f>
        <v>-227.87946954589617</v>
      </c>
      <c r="W3231" s="25">
        <f t="shared" ca="1" si="1454"/>
        <v>-1638.9969514591905</v>
      </c>
      <c r="X3231" s="25">
        <f ca="1">VLOOKUP(CONCATENATE($F3231," ",$G3231),AllocFactorMatrix,(X$4+1),FALSE)*$E3232</f>
        <v>-567.96109095767247</v>
      </c>
      <c r="Y3231" s="25">
        <f ca="1">VLOOKUP(CONCATENATE($F3231," ",$G3231),AllocFactorMatrix,(Y$4+1),FALSE)*$E3232</f>
        <v>-9.5303035566086063</v>
      </c>
      <c r="Z3231" s="25">
        <f t="shared" ca="1" si="1452"/>
        <v>-577.49139451428107</v>
      </c>
      <c r="AA3231" s="25">
        <f ca="1">VLOOKUP(CONCATENATE($F3231," ",$G3231),AllocFactorMatrix,(AA$4+1),FALSE)*$E3232</f>
        <v>-33.237288548091605</v>
      </c>
      <c r="AB3231" s="25">
        <f ca="1">VLOOKUP(CONCATENATE($F3231," ",$G3231),AllocFactorMatrix,(AB$4+1),FALSE)*$E3232</f>
        <v>-9155.7664748968218</v>
      </c>
      <c r="AC3231" s="25">
        <f ca="1">VLOOKUP(CONCATENATE($F3231," ",$G3231),AllocFactorMatrix,(AC$4+1),FALSE)*$E3232</f>
        <v>-1839.9995103227307</v>
      </c>
    </row>
    <row r="3232" spans="4:29" collapsed="1">
      <c r="D3232" s="20" t="s">
        <v>258</v>
      </c>
      <c r="E3232" s="22">
        <v>-2087677</v>
      </c>
      <c r="F3232" s="61" t="s">
        <v>69</v>
      </c>
      <c r="G3232" s="20" t="str">
        <f>$G$15</f>
        <v>TOTAL</v>
      </c>
      <c r="H3232" s="24">
        <f t="shared" ca="1" si="1442"/>
        <v>-2087677.0000000009</v>
      </c>
      <c r="I3232" s="25">
        <f ca="1">VLOOKUP(CONCATENATE($F3232," ",$G3232),AllocFactorMatrix,(I$4+1),FALSE)*$E3232</f>
        <v>-1231435.9786650459</v>
      </c>
      <c r="J3232" s="25">
        <f ca="1">VLOOKUP(CONCATENATE($F3232," ",$G3232),AllocFactorMatrix,(J$4+1),FALSE)*$E3232</f>
        <v>-308925.85499318468</v>
      </c>
      <c r="K3232" s="25">
        <f ca="1">VLOOKUP(CONCATENATE($F3232," ",$G3232),AllocFactorMatrix,(K$4+1),FALSE)*$E3232</f>
        <v>-3064.0656621708217</v>
      </c>
      <c r="L3232" s="25">
        <f ca="1">VLOOKUP(CONCATENATE($F3232," ",$G3232),AllocFactorMatrix,(L$4+1),FALSE)*$E3232</f>
        <v>-162.53777169113079</v>
      </c>
      <c r="M3232" s="25">
        <f t="shared" ca="1" si="1451"/>
        <v>-312152.4584270466</v>
      </c>
      <c r="N3232" s="25">
        <f ca="1">VLOOKUP(CONCATENATE($F3232," ",$G3232),AllocFactorMatrix,(N$4+1),FALSE)*$E3232</f>
        <v>-92064.34698928117</v>
      </c>
      <c r="O3232" s="25">
        <f ca="1">VLOOKUP(CONCATENATE($F3232," ",$G3232),AllocFactorMatrix,(O$4+1),FALSE)*$E3232</f>
        <v>-23991.946276612234</v>
      </c>
      <c r="P3232" s="25">
        <f ca="1">VLOOKUP(CONCATENATE($F3232," ",$G3232),AllocFactorMatrix,(P$4+1),FALSE)*$E3232</f>
        <v>-1649.6173497458576</v>
      </c>
      <c r="Q3232" s="25">
        <f ca="1">VLOOKUP(CONCATENATE($F3232," ",$G3232),AllocFactorMatrix,(Q$4+1),FALSE)*$E3232</f>
        <v>-405.02085916080375</v>
      </c>
      <c r="R3232" s="25">
        <f t="shared" ca="1" si="1453"/>
        <v>-118110.93147480006</v>
      </c>
      <c r="S3232" s="25">
        <f ca="1">VLOOKUP(CONCATENATE($F3232," ",$G3232),AllocFactorMatrix,(S$4+1),FALSE)*$E3232</f>
        <v>-5371.9244655470484</v>
      </c>
      <c r="T3232" s="25">
        <f ca="1">VLOOKUP(CONCATENATE($F3232," ",$G3232),AllocFactorMatrix,(T$4+1),FALSE)*$E3232</f>
        <v>-57293.360701856407</v>
      </c>
      <c r="U3232" s="25">
        <f ca="1">VLOOKUP(CONCATENATE($F3232," ",$G3232),AllocFactorMatrix,(U$4+1),FALSE)*$E3232</f>
        <v>-278752.41097318399</v>
      </c>
      <c r="V3232" s="25">
        <f ca="1">VLOOKUP(CONCATENATE($F3232," ",$G3232),AllocFactorMatrix,(V$4+1),FALSE)*$E3232</f>
        <v>-41914.043537814963</v>
      </c>
      <c r="W3232" s="25">
        <f t="shared" ca="1" si="1454"/>
        <v>-383331.73967840243</v>
      </c>
      <c r="X3232" s="25">
        <f ca="1">VLOOKUP(CONCATENATE($F3232," ",$G3232),AllocFactorMatrix,(X$4+1),FALSE)*$E3232</f>
        <v>-25149.338856597904</v>
      </c>
      <c r="Y3232" s="25">
        <f ca="1">VLOOKUP(CONCATENATE($F3232," ",$G3232),AllocFactorMatrix,(Y$4+1),FALSE)*$E3232</f>
        <v>-542.62584889050754</v>
      </c>
      <c r="Z3232" s="25">
        <f t="shared" ca="1" si="1452"/>
        <v>-25691.964705488412</v>
      </c>
      <c r="AA3232" s="25">
        <f ca="1">VLOOKUP(CONCATENATE($F3232," ",$G3232),AllocFactorMatrix,(AA$4+1),FALSE)*$E3232</f>
        <v>-488.04381983300721</v>
      </c>
      <c r="AB3232" s="25">
        <f ca="1">VLOOKUP(CONCATENATE($F3232," ",$G3232),AllocFactorMatrix,(AB$4+1),FALSE)*$E3232</f>
        <v>-13535.328803996064</v>
      </c>
      <c r="AC3232" s="25">
        <f ca="1">VLOOKUP(CONCATENATE($F3232," ",$G3232),AllocFactorMatrix,(AC$4+1),FALSE)*$E3232</f>
        <v>-2930.5544253882372</v>
      </c>
    </row>
    <row r="3233" spans="4:29" hidden="1" outlineLevel="1">
      <c r="F3233" s="61" t="str">
        <f>F3240</f>
        <v>LABOR_M</v>
      </c>
      <c r="G3233" s="20" t="str">
        <f>$G$8</f>
        <v>PRODUCTION</v>
      </c>
      <c r="H3233" s="24">
        <f t="shared" ca="1" si="1442"/>
        <v>0</v>
      </c>
      <c r="I3233" s="25">
        <f ca="1">VLOOKUP(CONCATENATE($F3233," ",$G3233),AllocFactorMatrix,(I$4+1),FALSE)*$E3240</f>
        <v>0</v>
      </c>
      <c r="J3233" s="25">
        <f ca="1">VLOOKUP(CONCATENATE($F3233," ",$G3233),AllocFactorMatrix,(J$4+1),FALSE)*$E3240</f>
        <v>0</v>
      </c>
      <c r="K3233" s="25">
        <f ca="1">VLOOKUP(CONCATENATE($F3233," ",$G3233),AllocFactorMatrix,(K$4+1),FALSE)*$E3240</f>
        <v>0</v>
      </c>
      <c r="L3233" s="25">
        <f ca="1">VLOOKUP(CONCATENATE($F3233," ",$G3233),AllocFactorMatrix,(L$4+1),FALSE)*$E3240</f>
        <v>0</v>
      </c>
      <c r="M3233" s="25">
        <f t="shared" ref="M3233:M3240" ca="1" si="1455">SUBTOTAL(9,J3233:L3233)</f>
        <v>0</v>
      </c>
      <c r="N3233" s="25">
        <f ca="1">VLOOKUP(CONCATENATE($F3233," ",$G3233),AllocFactorMatrix,(N$4+1),FALSE)*$E3240</f>
        <v>0</v>
      </c>
      <c r="O3233" s="25">
        <f ca="1">VLOOKUP(CONCATENATE($F3233," ",$G3233),AllocFactorMatrix,(O$4+1),FALSE)*$E3240</f>
        <v>0</v>
      </c>
      <c r="P3233" s="25">
        <f ca="1">VLOOKUP(CONCATENATE($F3233," ",$G3233),AllocFactorMatrix,(P$4+1),FALSE)*$E3240</f>
        <v>0</v>
      </c>
      <c r="Q3233" s="25">
        <f ca="1">VLOOKUP(CONCATENATE($F3233," ",$G3233),AllocFactorMatrix,(Q$4+1),FALSE)*$E3240</f>
        <v>0</v>
      </c>
      <c r="R3233" s="25">
        <f ca="1">SUBTOTAL(9,N3233:Q3233)</f>
        <v>0</v>
      </c>
      <c r="S3233" s="25">
        <f ca="1">VLOOKUP(CONCATENATE($F3233," ",$G3233),AllocFactorMatrix,(S$4+1),FALSE)*$E3240</f>
        <v>0</v>
      </c>
      <c r="T3233" s="25">
        <f ca="1">VLOOKUP(CONCATENATE($F3233," ",$G3233),AllocFactorMatrix,(T$4+1),FALSE)*$E3240</f>
        <v>0</v>
      </c>
      <c r="U3233" s="25">
        <f ca="1">VLOOKUP(CONCATENATE($F3233," ",$G3233),AllocFactorMatrix,(U$4+1),FALSE)*$E3240</f>
        <v>0</v>
      </c>
      <c r="V3233" s="25">
        <f ca="1">VLOOKUP(CONCATENATE($F3233," ",$G3233),AllocFactorMatrix,(V$4+1),FALSE)*$E3240</f>
        <v>0</v>
      </c>
      <c r="W3233" s="25">
        <f ca="1">SUBTOTAL(9,S3233:V3233)</f>
        <v>0</v>
      </c>
      <c r="X3233" s="25">
        <f ca="1">VLOOKUP(CONCATENATE($F3233," ",$G3233),AllocFactorMatrix,(X$4+1),FALSE)*$E3240</f>
        <v>0</v>
      </c>
      <c r="Y3233" s="25">
        <f ca="1">VLOOKUP(CONCATENATE($F3233," ",$G3233),AllocFactorMatrix,(Y$4+1),FALSE)*$E3240</f>
        <v>0</v>
      </c>
      <c r="Z3233" s="25">
        <f t="shared" ref="Z3233:Z3240" ca="1" si="1456">SUBTOTAL(9,X3233:Y3233)</f>
        <v>0</v>
      </c>
      <c r="AA3233" s="25">
        <f ca="1">VLOOKUP(CONCATENATE($F3233," ",$G3233),AllocFactorMatrix,(AA$4+1),FALSE)*$E3240</f>
        <v>0</v>
      </c>
      <c r="AB3233" s="25">
        <f ca="1">VLOOKUP(CONCATENATE($F3233," ",$G3233),AllocFactorMatrix,(AB$4+1),FALSE)*$E3240</f>
        <v>0</v>
      </c>
      <c r="AC3233" s="25">
        <f ca="1">VLOOKUP(CONCATENATE($F3233," ",$G3233),AllocFactorMatrix,(AC$4+1),FALSE)*$E3240</f>
        <v>0</v>
      </c>
    </row>
    <row r="3234" spans="4:29" hidden="1" outlineLevel="1">
      <c r="F3234" s="61" t="str">
        <f>F3240</f>
        <v>LABOR_M</v>
      </c>
      <c r="G3234" s="20" t="str">
        <f>$G$9</f>
        <v>BULKTRAN</v>
      </c>
      <c r="H3234" s="24">
        <f t="shared" ca="1" si="1442"/>
        <v>0</v>
      </c>
      <c r="I3234" s="25">
        <f ca="1">VLOOKUP(CONCATENATE($F3234," ",$G3234),AllocFactorMatrix,(I$4+1),FALSE)*$E3240</f>
        <v>0</v>
      </c>
      <c r="J3234" s="25">
        <f ca="1">VLOOKUP(CONCATENATE($F3234," ",$G3234),AllocFactorMatrix,(J$4+1),FALSE)*$E3240</f>
        <v>0</v>
      </c>
      <c r="K3234" s="25">
        <f ca="1">VLOOKUP(CONCATENATE($F3234," ",$G3234),AllocFactorMatrix,(K$4+1),FALSE)*$E3240</f>
        <v>0</v>
      </c>
      <c r="L3234" s="25">
        <f ca="1">VLOOKUP(CONCATENATE($F3234," ",$G3234),AllocFactorMatrix,(L$4+1),FALSE)*$E3240</f>
        <v>0</v>
      </c>
      <c r="M3234" s="25">
        <f t="shared" ca="1" si="1455"/>
        <v>0</v>
      </c>
      <c r="N3234" s="25">
        <f ca="1">VLOOKUP(CONCATENATE($F3234," ",$G3234),AllocFactorMatrix,(N$4+1),FALSE)*$E3240</f>
        <v>0</v>
      </c>
      <c r="O3234" s="25">
        <f ca="1">VLOOKUP(CONCATENATE($F3234," ",$G3234),AllocFactorMatrix,(O$4+1),FALSE)*$E3240</f>
        <v>0</v>
      </c>
      <c r="P3234" s="25">
        <f ca="1">VLOOKUP(CONCATENATE($F3234," ",$G3234),AllocFactorMatrix,(P$4+1),FALSE)*$E3240</f>
        <v>0</v>
      </c>
      <c r="Q3234" s="25">
        <f ca="1">VLOOKUP(CONCATENATE($F3234," ",$G3234),AllocFactorMatrix,(Q$4+1),FALSE)*$E3240</f>
        <v>0</v>
      </c>
      <c r="R3234" s="25">
        <f t="shared" ref="R3234:R3240" ca="1" si="1457">SUBTOTAL(9,N3234:Q3234)</f>
        <v>0</v>
      </c>
      <c r="S3234" s="25">
        <f ca="1">VLOOKUP(CONCATENATE($F3234," ",$G3234),AllocFactorMatrix,(S$4+1),FALSE)*$E3240</f>
        <v>0</v>
      </c>
      <c r="T3234" s="25">
        <f ca="1">VLOOKUP(CONCATENATE($F3234," ",$G3234),AllocFactorMatrix,(T$4+1),FALSE)*$E3240</f>
        <v>0</v>
      </c>
      <c r="U3234" s="25">
        <f ca="1">VLOOKUP(CONCATENATE($F3234," ",$G3234),AllocFactorMatrix,(U$4+1),FALSE)*$E3240</f>
        <v>0</v>
      </c>
      <c r="V3234" s="25">
        <f ca="1">VLOOKUP(CONCATENATE($F3234," ",$G3234),AllocFactorMatrix,(V$4+1),FALSE)*$E3240</f>
        <v>0</v>
      </c>
      <c r="W3234" s="25">
        <f t="shared" ref="W3234:W3240" ca="1" si="1458">SUBTOTAL(9,S3234:V3234)</f>
        <v>0</v>
      </c>
      <c r="X3234" s="25">
        <f ca="1">VLOOKUP(CONCATENATE($F3234," ",$G3234),AllocFactorMatrix,(X$4+1),FALSE)*$E3240</f>
        <v>0</v>
      </c>
      <c r="Y3234" s="25">
        <f ca="1">VLOOKUP(CONCATENATE($F3234," ",$G3234),AllocFactorMatrix,(Y$4+1),FALSE)*$E3240</f>
        <v>0</v>
      </c>
      <c r="Z3234" s="25">
        <f t="shared" ca="1" si="1456"/>
        <v>0</v>
      </c>
      <c r="AA3234" s="25">
        <f ca="1">VLOOKUP(CONCATENATE($F3234," ",$G3234),AllocFactorMatrix,(AA$4+1),FALSE)*$E3240</f>
        <v>0</v>
      </c>
      <c r="AB3234" s="25">
        <f ca="1">VLOOKUP(CONCATENATE($F3234," ",$G3234),AllocFactorMatrix,(AB$4+1),FALSE)*$E3240</f>
        <v>0</v>
      </c>
      <c r="AC3234" s="25">
        <f ca="1">VLOOKUP(CONCATENATE($F3234," ",$G3234),AllocFactorMatrix,(AC$4+1),FALSE)*$E3240</f>
        <v>0</v>
      </c>
    </row>
    <row r="3235" spans="4:29" hidden="1" outlineLevel="1">
      <c r="F3235" s="61" t="str">
        <f>F3240</f>
        <v>LABOR_M</v>
      </c>
      <c r="G3235" s="20" t="str">
        <f>$G$10</f>
        <v>SUBTRAN</v>
      </c>
      <c r="H3235" s="24">
        <f t="shared" ca="1" si="1442"/>
        <v>0</v>
      </c>
      <c r="I3235" s="25">
        <f ca="1">VLOOKUP(CONCATENATE($F3235," ",$G3235),AllocFactorMatrix,(I$4+1),FALSE)*$E3240</f>
        <v>0</v>
      </c>
      <c r="J3235" s="25">
        <f ca="1">VLOOKUP(CONCATENATE($F3235," ",$G3235),AllocFactorMatrix,(J$4+1),FALSE)*$E3240</f>
        <v>0</v>
      </c>
      <c r="K3235" s="25">
        <f ca="1">VLOOKUP(CONCATENATE($F3235," ",$G3235),AllocFactorMatrix,(K$4+1),FALSE)*$E3240</f>
        <v>0</v>
      </c>
      <c r="L3235" s="25">
        <f ca="1">VLOOKUP(CONCATENATE($F3235," ",$G3235),AllocFactorMatrix,(L$4+1),FALSE)*$E3240</f>
        <v>0</v>
      </c>
      <c r="M3235" s="25">
        <f t="shared" ca="1" si="1455"/>
        <v>0</v>
      </c>
      <c r="N3235" s="25">
        <f ca="1">VLOOKUP(CONCATENATE($F3235," ",$G3235),AllocFactorMatrix,(N$4+1),FALSE)*$E3240</f>
        <v>0</v>
      </c>
      <c r="O3235" s="25">
        <f ca="1">VLOOKUP(CONCATENATE($F3235," ",$G3235),AllocFactorMatrix,(O$4+1),FALSE)*$E3240</f>
        <v>0</v>
      </c>
      <c r="P3235" s="25">
        <f ca="1">VLOOKUP(CONCATENATE($F3235," ",$G3235),AllocFactorMatrix,(P$4+1),FALSE)*$E3240</f>
        <v>0</v>
      </c>
      <c r="Q3235" s="25">
        <f ca="1">VLOOKUP(CONCATENATE($F3235," ",$G3235),AllocFactorMatrix,(Q$4+1),FALSE)*$E3240</f>
        <v>0</v>
      </c>
      <c r="R3235" s="25">
        <f t="shared" ca="1" si="1457"/>
        <v>0</v>
      </c>
      <c r="S3235" s="25">
        <f ca="1">VLOOKUP(CONCATENATE($F3235," ",$G3235),AllocFactorMatrix,(S$4+1),FALSE)*$E3240</f>
        <v>0</v>
      </c>
      <c r="T3235" s="25">
        <f ca="1">VLOOKUP(CONCATENATE($F3235," ",$G3235),AllocFactorMatrix,(T$4+1),FALSE)*$E3240</f>
        <v>0</v>
      </c>
      <c r="U3235" s="25">
        <f ca="1">VLOOKUP(CONCATENATE($F3235," ",$G3235),AllocFactorMatrix,(U$4+1),FALSE)*$E3240</f>
        <v>0</v>
      </c>
      <c r="V3235" s="25">
        <f ca="1">VLOOKUP(CONCATENATE($F3235," ",$G3235),AllocFactorMatrix,(V$4+1),FALSE)*$E3240</f>
        <v>0</v>
      </c>
      <c r="W3235" s="25">
        <f t="shared" ca="1" si="1458"/>
        <v>0</v>
      </c>
      <c r="X3235" s="25">
        <f ca="1">VLOOKUP(CONCATENATE($F3235," ",$G3235),AllocFactorMatrix,(X$4+1),FALSE)*$E3240</f>
        <v>0</v>
      </c>
      <c r="Y3235" s="25">
        <f ca="1">VLOOKUP(CONCATENATE($F3235," ",$G3235),AllocFactorMatrix,(Y$4+1),FALSE)*$E3240</f>
        <v>0</v>
      </c>
      <c r="Z3235" s="25">
        <f t="shared" ca="1" si="1456"/>
        <v>0</v>
      </c>
      <c r="AA3235" s="25">
        <f ca="1">VLOOKUP(CONCATENATE($F3235," ",$G3235),AllocFactorMatrix,(AA$4+1),FALSE)*$E3240</f>
        <v>0</v>
      </c>
      <c r="AB3235" s="25">
        <f ca="1">VLOOKUP(CONCATENATE($F3235," ",$G3235),AllocFactorMatrix,(AB$4+1),FALSE)*$E3240</f>
        <v>0</v>
      </c>
      <c r="AC3235" s="25">
        <f ca="1">VLOOKUP(CONCATENATE($F3235," ",$G3235),AllocFactorMatrix,(AC$4+1),FALSE)*$E3240</f>
        <v>0</v>
      </c>
    </row>
    <row r="3236" spans="4:29" hidden="1" outlineLevel="1">
      <c r="F3236" s="61" t="str">
        <f>F3240</f>
        <v>LABOR_M</v>
      </c>
      <c r="G3236" s="20" t="str">
        <f>$G$11</f>
        <v>DISTPRI</v>
      </c>
      <c r="H3236" s="24">
        <f t="shared" ca="1" si="1442"/>
        <v>0</v>
      </c>
      <c r="I3236" s="25">
        <f ca="1">VLOOKUP(CONCATENATE($F3236," ",$G3236),AllocFactorMatrix,(I$4+1),FALSE)*$E3240</f>
        <v>0</v>
      </c>
      <c r="J3236" s="25">
        <f ca="1">VLOOKUP(CONCATENATE($F3236," ",$G3236),AllocFactorMatrix,(J$4+1),FALSE)*$E3240</f>
        <v>0</v>
      </c>
      <c r="K3236" s="25">
        <f ca="1">VLOOKUP(CONCATENATE($F3236," ",$G3236),AllocFactorMatrix,(K$4+1),FALSE)*$E3240</f>
        <v>0</v>
      </c>
      <c r="L3236" s="25">
        <f ca="1">VLOOKUP(CONCATENATE($F3236," ",$G3236),AllocFactorMatrix,(L$4+1),FALSE)*$E3240</f>
        <v>0</v>
      </c>
      <c r="M3236" s="25">
        <f t="shared" ca="1" si="1455"/>
        <v>0</v>
      </c>
      <c r="N3236" s="25">
        <f ca="1">VLOOKUP(CONCATENATE($F3236," ",$G3236),AllocFactorMatrix,(N$4+1),FALSE)*$E3240</f>
        <v>0</v>
      </c>
      <c r="O3236" s="25">
        <f ca="1">VLOOKUP(CONCATENATE($F3236," ",$G3236),AllocFactorMatrix,(O$4+1),FALSE)*$E3240</f>
        <v>0</v>
      </c>
      <c r="P3236" s="25">
        <f ca="1">VLOOKUP(CONCATENATE($F3236," ",$G3236),AllocFactorMatrix,(P$4+1),FALSE)*$E3240</f>
        <v>0</v>
      </c>
      <c r="Q3236" s="25">
        <f ca="1">VLOOKUP(CONCATENATE($F3236," ",$G3236),AllocFactorMatrix,(Q$4+1),FALSE)*$E3240</f>
        <v>0</v>
      </c>
      <c r="R3236" s="25">
        <f t="shared" ca="1" si="1457"/>
        <v>0</v>
      </c>
      <c r="S3236" s="25">
        <f ca="1">VLOOKUP(CONCATENATE($F3236," ",$G3236),AllocFactorMatrix,(S$4+1),FALSE)*$E3240</f>
        <v>0</v>
      </c>
      <c r="T3236" s="25">
        <f ca="1">VLOOKUP(CONCATENATE($F3236," ",$G3236),AllocFactorMatrix,(T$4+1),FALSE)*$E3240</f>
        <v>0</v>
      </c>
      <c r="U3236" s="25">
        <f ca="1">VLOOKUP(CONCATENATE($F3236," ",$G3236),AllocFactorMatrix,(U$4+1),FALSE)*$E3240</f>
        <v>0</v>
      </c>
      <c r="V3236" s="25">
        <f ca="1">VLOOKUP(CONCATENATE($F3236," ",$G3236),AllocFactorMatrix,(V$4+1),FALSE)*$E3240</f>
        <v>0</v>
      </c>
      <c r="W3236" s="25">
        <f t="shared" ca="1" si="1458"/>
        <v>0</v>
      </c>
      <c r="X3236" s="25">
        <f ca="1">VLOOKUP(CONCATENATE($F3236," ",$G3236),AllocFactorMatrix,(X$4+1),FALSE)*$E3240</f>
        <v>0</v>
      </c>
      <c r="Y3236" s="25">
        <f ca="1">VLOOKUP(CONCATENATE($F3236," ",$G3236),AllocFactorMatrix,(Y$4+1),FALSE)*$E3240</f>
        <v>0</v>
      </c>
      <c r="Z3236" s="25">
        <f t="shared" ca="1" si="1456"/>
        <v>0</v>
      </c>
      <c r="AA3236" s="25">
        <f ca="1">VLOOKUP(CONCATENATE($F3236," ",$G3236),AllocFactorMatrix,(AA$4+1),FALSE)*$E3240</f>
        <v>0</v>
      </c>
      <c r="AB3236" s="25">
        <f ca="1">VLOOKUP(CONCATENATE($F3236," ",$G3236),AllocFactorMatrix,(AB$4+1),FALSE)*$E3240</f>
        <v>0</v>
      </c>
      <c r="AC3236" s="25">
        <f ca="1">VLOOKUP(CONCATENATE($F3236," ",$G3236),AllocFactorMatrix,(AC$4+1),FALSE)*$E3240</f>
        <v>0</v>
      </c>
    </row>
    <row r="3237" spans="4:29" hidden="1" outlineLevel="1">
      <c r="F3237" s="61" t="str">
        <f>F3240</f>
        <v>LABOR_M</v>
      </c>
      <c r="G3237" s="20" t="str">
        <f>$G$12</f>
        <v>DISTSEC</v>
      </c>
      <c r="H3237" s="24">
        <f t="shared" ca="1" si="1442"/>
        <v>0</v>
      </c>
      <c r="I3237" s="25">
        <f ca="1">VLOOKUP(CONCATENATE($F3237," ",$G3237),AllocFactorMatrix,(I$4+1),FALSE)*$E3240</f>
        <v>0</v>
      </c>
      <c r="J3237" s="25">
        <f ca="1">VLOOKUP(CONCATENATE($F3237," ",$G3237),AllocFactorMatrix,(J$4+1),FALSE)*$E3240</f>
        <v>0</v>
      </c>
      <c r="K3237" s="25">
        <f ca="1">VLOOKUP(CONCATENATE($F3237," ",$G3237),AllocFactorMatrix,(K$4+1),FALSE)*$E3240</f>
        <v>0</v>
      </c>
      <c r="L3237" s="25">
        <f ca="1">VLOOKUP(CONCATENATE($F3237," ",$G3237),AllocFactorMatrix,(L$4+1),FALSE)*$E3240</f>
        <v>0</v>
      </c>
      <c r="M3237" s="25">
        <f t="shared" ca="1" si="1455"/>
        <v>0</v>
      </c>
      <c r="N3237" s="25">
        <f ca="1">VLOOKUP(CONCATENATE($F3237," ",$G3237),AllocFactorMatrix,(N$4+1),FALSE)*$E3240</f>
        <v>0</v>
      </c>
      <c r="O3237" s="25">
        <f ca="1">VLOOKUP(CONCATENATE($F3237," ",$G3237),AllocFactorMatrix,(O$4+1),FALSE)*$E3240</f>
        <v>0</v>
      </c>
      <c r="P3237" s="25">
        <f ca="1">VLOOKUP(CONCATENATE($F3237," ",$G3237),AllocFactorMatrix,(P$4+1),FALSE)*$E3240</f>
        <v>0</v>
      </c>
      <c r="Q3237" s="25">
        <f ca="1">VLOOKUP(CONCATENATE($F3237," ",$G3237),AllocFactorMatrix,(Q$4+1),FALSE)*$E3240</f>
        <v>0</v>
      </c>
      <c r="R3237" s="25">
        <f t="shared" ca="1" si="1457"/>
        <v>0</v>
      </c>
      <c r="S3237" s="25">
        <f ca="1">VLOOKUP(CONCATENATE($F3237," ",$G3237),AllocFactorMatrix,(S$4+1),FALSE)*$E3240</f>
        <v>0</v>
      </c>
      <c r="T3237" s="25">
        <f ca="1">VLOOKUP(CONCATENATE($F3237," ",$G3237),AllocFactorMatrix,(T$4+1),FALSE)*$E3240</f>
        <v>0</v>
      </c>
      <c r="U3237" s="25">
        <f ca="1">VLOOKUP(CONCATENATE($F3237," ",$G3237),AllocFactorMatrix,(U$4+1),FALSE)*$E3240</f>
        <v>0</v>
      </c>
      <c r="V3237" s="25">
        <f ca="1">VLOOKUP(CONCATENATE($F3237," ",$G3237),AllocFactorMatrix,(V$4+1),FALSE)*$E3240</f>
        <v>0</v>
      </c>
      <c r="W3237" s="25">
        <f t="shared" ca="1" si="1458"/>
        <v>0</v>
      </c>
      <c r="X3237" s="25">
        <f ca="1">VLOOKUP(CONCATENATE($F3237," ",$G3237),AllocFactorMatrix,(X$4+1),FALSE)*$E3240</f>
        <v>0</v>
      </c>
      <c r="Y3237" s="25">
        <f ca="1">VLOOKUP(CONCATENATE($F3237," ",$G3237),AllocFactorMatrix,(Y$4+1),FALSE)*$E3240</f>
        <v>0</v>
      </c>
      <c r="Z3237" s="25">
        <f t="shared" ca="1" si="1456"/>
        <v>0</v>
      </c>
      <c r="AA3237" s="25">
        <f ca="1">VLOOKUP(CONCATENATE($F3237," ",$G3237),AllocFactorMatrix,(AA$4+1),FALSE)*$E3240</f>
        <v>0</v>
      </c>
      <c r="AB3237" s="25">
        <f ca="1">VLOOKUP(CONCATENATE($F3237," ",$G3237),AllocFactorMatrix,(AB$4+1),FALSE)*$E3240</f>
        <v>0</v>
      </c>
      <c r="AC3237" s="25">
        <f ca="1">VLOOKUP(CONCATENATE($F3237," ",$G3237),AllocFactorMatrix,(AC$4+1),FALSE)*$E3240</f>
        <v>0</v>
      </c>
    </row>
    <row r="3238" spans="4:29" hidden="1" outlineLevel="1">
      <c r="F3238" s="61" t="str">
        <f>F3240</f>
        <v>LABOR_M</v>
      </c>
      <c r="G3238" s="20" t="str">
        <f>$G$13</f>
        <v>ENERGY</v>
      </c>
      <c r="H3238" s="24">
        <f t="shared" ca="1" si="1442"/>
        <v>0</v>
      </c>
      <c r="I3238" s="25">
        <f ca="1">VLOOKUP(CONCATENATE($F3238," ",$G3238),AllocFactorMatrix,(I$4+1),FALSE)*$E3240</f>
        <v>0</v>
      </c>
      <c r="J3238" s="25">
        <f ca="1">VLOOKUP(CONCATENATE($F3238," ",$G3238),AllocFactorMatrix,(J$4+1),FALSE)*$E3240</f>
        <v>0</v>
      </c>
      <c r="K3238" s="25">
        <f ca="1">VLOOKUP(CONCATENATE($F3238," ",$G3238),AllocFactorMatrix,(K$4+1),FALSE)*$E3240</f>
        <v>0</v>
      </c>
      <c r="L3238" s="25">
        <f ca="1">VLOOKUP(CONCATENATE($F3238," ",$G3238),AllocFactorMatrix,(L$4+1),FALSE)*$E3240</f>
        <v>0</v>
      </c>
      <c r="M3238" s="25">
        <f t="shared" ca="1" si="1455"/>
        <v>0</v>
      </c>
      <c r="N3238" s="25">
        <f ca="1">VLOOKUP(CONCATENATE($F3238," ",$G3238),AllocFactorMatrix,(N$4+1),FALSE)*$E3240</f>
        <v>0</v>
      </c>
      <c r="O3238" s="25">
        <f ca="1">VLOOKUP(CONCATENATE($F3238," ",$G3238),AllocFactorMatrix,(O$4+1),FALSE)*$E3240</f>
        <v>0</v>
      </c>
      <c r="P3238" s="25">
        <f ca="1">VLOOKUP(CONCATENATE($F3238," ",$G3238),AllocFactorMatrix,(P$4+1),FALSE)*$E3240</f>
        <v>0</v>
      </c>
      <c r="Q3238" s="25">
        <f ca="1">VLOOKUP(CONCATENATE($F3238," ",$G3238),AllocFactorMatrix,(Q$4+1),FALSE)*$E3240</f>
        <v>0</v>
      </c>
      <c r="R3238" s="25">
        <f t="shared" ca="1" si="1457"/>
        <v>0</v>
      </c>
      <c r="S3238" s="25">
        <f ca="1">VLOOKUP(CONCATENATE($F3238," ",$G3238),AllocFactorMatrix,(S$4+1),FALSE)*$E3240</f>
        <v>0</v>
      </c>
      <c r="T3238" s="25">
        <f ca="1">VLOOKUP(CONCATENATE($F3238," ",$G3238),AllocFactorMatrix,(T$4+1),FALSE)*$E3240</f>
        <v>0</v>
      </c>
      <c r="U3238" s="25">
        <f ca="1">VLOOKUP(CONCATENATE($F3238," ",$G3238),AllocFactorMatrix,(U$4+1),FALSE)*$E3240</f>
        <v>0</v>
      </c>
      <c r="V3238" s="25">
        <f ca="1">VLOOKUP(CONCATENATE($F3238," ",$G3238),AllocFactorMatrix,(V$4+1),FALSE)*$E3240</f>
        <v>0</v>
      </c>
      <c r="W3238" s="25">
        <f t="shared" ca="1" si="1458"/>
        <v>0</v>
      </c>
      <c r="X3238" s="25">
        <f ca="1">VLOOKUP(CONCATENATE($F3238," ",$G3238),AllocFactorMatrix,(X$4+1),FALSE)*$E3240</f>
        <v>0</v>
      </c>
      <c r="Y3238" s="25">
        <f ca="1">VLOOKUP(CONCATENATE($F3238," ",$G3238),AllocFactorMatrix,(Y$4+1),FALSE)*$E3240</f>
        <v>0</v>
      </c>
      <c r="Z3238" s="25">
        <f t="shared" ca="1" si="1456"/>
        <v>0</v>
      </c>
      <c r="AA3238" s="25">
        <f ca="1">VLOOKUP(CONCATENATE($F3238," ",$G3238),AllocFactorMatrix,(AA$4+1),FALSE)*$E3240</f>
        <v>0</v>
      </c>
      <c r="AB3238" s="25">
        <f ca="1">VLOOKUP(CONCATENATE($F3238," ",$G3238),AllocFactorMatrix,(AB$4+1),FALSE)*$E3240</f>
        <v>0</v>
      </c>
      <c r="AC3238" s="25">
        <f ca="1">VLOOKUP(CONCATENATE($F3238," ",$G3238),AllocFactorMatrix,(AC$4+1),FALSE)*$E3240</f>
        <v>0</v>
      </c>
    </row>
    <row r="3239" spans="4:29" hidden="1" outlineLevel="1">
      <c r="F3239" s="61" t="str">
        <f>F3240</f>
        <v>LABOR_M</v>
      </c>
      <c r="G3239" s="20" t="str">
        <f>$G$14</f>
        <v>CUSTOMER</v>
      </c>
      <c r="H3239" s="24">
        <f t="shared" ca="1" si="1442"/>
        <v>0</v>
      </c>
      <c r="I3239" s="25">
        <f ca="1">VLOOKUP(CONCATENATE($F3239," ",$G3239),AllocFactorMatrix,(I$4+1),FALSE)*$E3240</f>
        <v>0</v>
      </c>
      <c r="J3239" s="25">
        <f ca="1">VLOOKUP(CONCATENATE($F3239," ",$G3239),AllocFactorMatrix,(J$4+1),FALSE)*$E3240</f>
        <v>0</v>
      </c>
      <c r="K3239" s="25">
        <f ca="1">VLOOKUP(CONCATENATE($F3239," ",$G3239),AllocFactorMatrix,(K$4+1),FALSE)*$E3240</f>
        <v>0</v>
      </c>
      <c r="L3239" s="25">
        <f ca="1">VLOOKUP(CONCATENATE($F3239," ",$G3239),AllocFactorMatrix,(L$4+1),FALSE)*$E3240</f>
        <v>0</v>
      </c>
      <c r="M3239" s="25">
        <f t="shared" ca="1" si="1455"/>
        <v>0</v>
      </c>
      <c r="N3239" s="25">
        <f ca="1">VLOOKUP(CONCATENATE($F3239," ",$G3239),AllocFactorMatrix,(N$4+1),FALSE)*$E3240</f>
        <v>0</v>
      </c>
      <c r="O3239" s="25">
        <f ca="1">VLOOKUP(CONCATENATE($F3239," ",$G3239),AllocFactorMatrix,(O$4+1),FALSE)*$E3240</f>
        <v>0</v>
      </c>
      <c r="P3239" s="25">
        <f ca="1">VLOOKUP(CONCATENATE($F3239," ",$G3239),AllocFactorMatrix,(P$4+1),FALSE)*$E3240</f>
        <v>0</v>
      </c>
      <c r="Q3239" s="25">
        <f ca="1">VLOOKUP(CONCATENATE($F3239," ",$G3239),AllocFactorMatrix,(Q$4+1),FALSE)*$E3240</f>
        <v>0</v>
      </c>
      <c r="R3239" s="25">
        <f t="shared" ca="1" si="1457"/>
        <v>0</v>
      </c>
      <c r="S3239" s="25">
        <f ca="1">VLOOKUP(CONCATENATE($F3239," ",$G3239),AllocFactorMatrix,(S$4+1),FALSE)*$E3240</f>
        <v>0</v>
      </c>
      <c r="T3239" s="25">
        <f ca="1">VLOOKUP(CONCATENATE($F3239," ",$G3239),AllocFactorMatrix,(T$4+1),FALSE)*$E3240</f>
        <v>0</v>
      </c>
      <c r="U3239" s="25">
        <f ca="1">VLOOKUP(CONCATENATE($F3239," ",$G3239),AllocFactorMatrix,(U$4+1),FALSE)*$E3240</f>
        <v>0</v>
      </c>
      <c r="V3239" s="25">
        <f ca="1">VLOOKUP(CONCATENATE($F3239," ",$G3239),AllocFactorMatrix,(V$4+1),FALSE)*$E3240</f>
        <v>0</v>
      </c>
      <c r="W3239" s="25">
        <f t="shared" ca="1" si="1458"/>
        <v>0</v>
      </c>
      <c r="X3239" s="25">
        <f ca="1">VLOOKUP(CONCATENATE($F3239," ",$G3239),AllocFactorMatrix,(X$4+1),FALSE)*$E3240</f>
        <v>0</v>
      </c>
      <c r="Y3239" s="25">
        <f ca="1">VLOOKUP(CONCATENATE($F3239," ",$G3239),AllocFactorMatrix,(Y$4+1),FALSE)*$E3240</f>
        <v>0</v>
      </c>
      <c r="Z3239" s="25">
        <f t="shared" ca="1" si="1456"/>
        <v>0</v>
      </c>
      <c r="AA3239" s="25">
        <f ca="1">VLOOKUP(CONCATENATE($F3239," ",$G3239),AllocFactorMatrix,(AA$4+1),FALSE)*$E3240</f>
        <v>0</v>
      </c>
      <c r="AB3239" s="25">
        <f ca="1">VLOOKUP(CONCATENATE($F3239," ",$G3239),AllocFactorMatrix,(AB$4+1),FALSE)*$E3240</f>
        <v>0</v>
      </c>
      <c r="AC3239" s="25">
        <f ca="1">VLOOKUP(CONCATENATE($F3239," ",$G3239),AllocFactorMatrix,(AC$4+1),FALSE)*$E3240</f>
        <v>0</v>
      </c>
    </row>
    <row r="3240" spans="4:29" collapsed="1">
      <c r="D3240" s="20" t="s">
        <v>257</v>
      </c>
      <c r="E3240" s="22"/>
      <c r="F3240" s="61" t="s">
        <v>69</v>
      </c>
      <c r="G3240" s="20" t="str">
        <f>$G$15</f>
        <v>TOTAL</v>
      </c>
      <c r="H3240" s="24">
        <f t="shared" ca="1" si="1442"/>
        <v>0</v>
      </c>
      <c r="I3240" s="25">
        <f ca="1">VLOOKUP(CONCATENATE($F3240," ",$G3240),AllocFactorMatrix,(I$4+1),FALSE)*$E3240</f>
        <v>0</v>
      </c>
      <c r="J3240" s="25">
        <f ca="1">VLOOKUP(CONCATENATE($F3240," ",$G3240),AllocFactorMatrix,(J$4+1),FALSE)*$E3240</f>
        <v>0</v>
      </c>
      <c r="K3240" s="25">
        <f ca="1">VLOOKUP(CONCATENATE($F3240," ",$G3240),AllocFactorMatrix,(K$4+1),FALSE)*$E3240</f>
        <v>0</v>
      </c>
      <c r="L3240" s="25">
        <f ca="1">VLOOKUP(CONCATENATE($F3240," ",$G3240),AllocFactorMatrix,(L$4+1),FALSE)*$E3240</f>
        <v>0</v>
      </c>
      <c r="M3240" s="25">
        <f t="shared" ca="1" si="1455"/>
        <v>0</v>
      </c>
      <c r="N3240" s="25">
        <f ca="1">VLOOKUP(CONCATENATE($F3240," ",$G3240),AllocFactorMatrix,(N$4+1),FALSE)*$E3240</f>
        <v>0</v>
      </c>
      <c r="O3240" s="25">
        <f ca="1">VLOOKUP(CONCATENATE($F3240," ",$G3240),AllocFactorMatrix,(O$4+1),FALSE)*$E3240</f>
        <v>0</v>
      </c>
      <c r="P3240" s="25">
        <f ca="1">VLOOKUP(CONCATENATE($F3240," ",$G3240),AllocFactorMatrix,(P$4+1),FALSE)*$E3240</f>
        <v>0</v>
      </c>
      <c r="Q3240" s="25">
        <f ca="1">VLOOKUP(CONCATENATE($F3240," ",$G3240),AllocFactorMatrix,(Q$4+1),FALSE)*$E3240</f>
        <v>0</v>
      </c>
      <c r="R3240" s="25">
        <f t="shared" ca="1" si="1457"/>
        <v>0</v>
      </c>
      <c r="S3240" s="25">
        <f ca="1">VLOOKUP(CONCATENATE($F3240," ",$G3240),AllocFactorMatrix,(S$4+1),FALSE)*$E3240</f>
        <v>0</v>
      </c>
      <c r="T3240" s="25">
        <f ca="1">VLOOKUP(CONCATENATE($F3240," ",$G3240),AllocFactorMatrix,(T$4+1),FALSE)*$E3240</f>
        <v>0</v>
      </c>
      <c r="U3240" s="25">
        <f ca="1">VLOOKUP(CONCATENATE($F3240," ",$G3240),AllocFactorMatrix,(U$4+1),FALSE)*$E3240</f>
        <v>0</v>
      </c>
      <c r="V3240" s="25">
        <f ca="1">VLOOKUP(CONCATENATE($F3240," ",$G3240),AllocFactorMatrix,(V$4+1),FALSE)*$E3240</f>
        <v>0</v>
      </c>
      <c r="W3240" s="25">
        <f t="shared" ca="1" si="1458"/>
        <v>0</v>
      </c>
      <c r="X3240" s="25">
        <f ca="1">VLOOKUP(CONCATENATE($F3240," ",$G3240),AllocFactorMatrix,(X$4+1),FALSE)*$E3240</f>
        <v>0</v>
      </c>
      <c r="Y3240" s="25">
        <f ca="1">VLOOKUP(CONCATENATE($F3240," ",$G3240),AllocFactorMatrix,(Y$4+1),FALSE)*$E3240</f>
        <v>0</v>
      </c>
      <c r="Z3240" s="25">
        <f t="shared" ca="1" si="1456"/>
        <v>0</v>
      </c>
      <c r="AA3240" s="25">
        <f ca="1">VLOOKUP(CONCATENATE($F3240," ",$G3240),AllocFactorMatrix,(AA$4+1),FALSE)*$E3240</f>
        <v>0</v>
      </c>
      <c r="AB3240" s="25">
        <f ca="1">VLOOKUP(CONCATENATE($F3240," ",$G3240),AllocFactorMatrix,(AB$4+1),FALSE)*$E3240</f>
        <v>0</v>
      </c>
      <c r="AC3240" s="25">
        <f ca="1">VLOOKUP(CONCATENATE($F3240," ",$G3240),AllocFactorMatrix,(AC$4+1),FALSE)*$E3240</f>
        <v>0</v>
      </c>
    </row>
    <row r="3241" spans="4:29" hidden="1" outlineLevel="1">
      <c r="F3241" s="61" t="str">
        <f>F3248</f>
        <v>LABOR_M</v>
      </c>
      <c r="G3241" s="20" t="str">
        <f>$G$8</f>
        <v>PRODUCTION</v>
      </c>
      <c r="H3241" s="24">
        <f t="shared" ca="1" si="1442"/>
        <v>0</v>
      </c>
      <c r="I3241" s="25">
        <f ca="1">VLOOKUP(CONCATENATE($F3241," ",$G3241),AllocFactorMatrix,(I$4+1),FALSE)*$E3248</f>
        <v>0</v>
      </c>
      <c r="J3241" s="25">
        <f ca="1">VLOOKUP(CONCATENATE($F3241," ",$G3241),AllocFactorMatrix,(J$4+1),FALSE)*$E3248</f>
        <v>0</v>
      </c>
      <c r="K3241" s="25">
        <f ca="1">VLOOKUP(CONCATENATE($F3241," ",$G3241),AllocFactorMatrix,(K$4+1),FALSE)*$E3248</f>
        <v>0</v>
      </c>
      <c r="L3241" s="25">
        <f ca="1">VLOOKUP(CONCATENATE($F3241," ",$G3241),AllocFactorMatrix,(L$4+1),FALSE)*$E3248</f>
        <v>0</v>
      </c>
      <c r="M3241" s="25">
        <f t="shared" ref="M3241:M3248" ca="1" si="1459">SUBTOTAL(9,J3241:L3241)</f>
        <v>0</v>
      </c>
      <c r="N3241" s="25">
        <f ca="1">VLOOKUP(CONCATENATE($F3241," ",$G3241),AllocFactorMatrix,(N$4+1),FALSE)*$E3248</f>
        <v>0</v>
      </c>
      <c r="O3241" s="25">
        <f ca="1">VLOOKUP(CONCATENATE($F3241," ",$G3241),AllocFactorMatrix,(O$4+1),FALSE)*$E3248</f>
        <v>0</v>
      </c>
      <c r="P3241" s="25">
        <f ca="1">VLOOKUP(CONCATENATE($F3241," ",$G3241),AllocFactorMatrix,(P$4+1),FALSE)*$E3248</f>
        <v>0</v>
      </c>
      <c r="Q3241" s="25">
        <f ca="1">VLOOKUP(CONCATENATE($F3241," ",$G3241),AllocFactorMatrix,(Q$4+1),FALSE)*$E3248</f>
        <v>0</v>
      </c>
      <c r="R3241" s="25">
        <f ca="1">SUBTOTAL(9,N3241:Q3241)</f>
        <v>0</v>
      </c>
      <c r="S3241" s="25">
        <f ca="1">VLOOKUP(CONCATENATE($F3241," ",$G3241),AllocFactorMatrix,(S$4+1),FALSE)*$E3248</f>
        <v>0</v>
      </c>
      <c r="T3241" s="25">
        <f ca="1">VLOOKUP(CONCATENATE($F3241," ",$G3241),AllocFactorMatrix,(T$4+1),FALSE)*$E3248</f>
        <v>0</v>
      </c>
      <c r="U3241" s="25">
        <f ca="1">VLOOKUP(CONCATENATE($F3241," ",$G3241),AllocFactorMatrix,(U$4+1),FALSE)*$E3248</f>
        <v>0</v>
      </c>
      <c r="V3241" s="25">
        <f ca="1">VLOOKUP(CONCATENATE($F3241," ",$G3241),AllocFactorMatrix,(V$4+1),FALSE)*$E3248</f>
        <v>0</v>
      </c>
      <c r="W3241" s="25">
        <f ca="1">SUBTOTAL(9,S3241:V3241)</f>
        <v>0</v>
      </c>
      <c r="X3241" s="25">
        <f ca="1">VLOOKUP(CONCATENATE($F3241," ",$G3241),AllocFactorMatrix,(X$4+1),FALSE)*$E3248</f>
        <v>0</v>
      </c>
      <c r="Y3241" s="25">
        <f ca="1">VLOOKUP(CONCATENATE($F3241," ",$G3241),AllocFactorMatrix,(Y$4+1),FALSE)*$E3248</f>
        <v>0</v>
      </c>
      <c r="Z3241" s="25">
        <f t="shared" ref="Z3241:Z3248" ca="1" si="1460">SUBTOTAL(9,X3241:Y3241)</f>
        <v>0</v>
      </c>
      <c r="AA3241" s="25">
        <f ca="1">VLOOKUP(CONCATENATE($F3241," ",$G3241),AllocFactorMatrix,(AA$4+1),FALSE)*$E3248</f>
        <v>0</v>
      </c>
      <c r="AB3241" s="25">
        <f ca="1">VLOOKUP(CONCATENATE($F3241," ",$G3241),AllocFactorMatrix,(AB$4+1),FALSE)*$E3248</f>
        <v>0</v>
      </c>
      <c r="AC3241" s="25">
        <f ca="1">VLOOKUP(CONCATENATE($F3241," ",$G3241),AllocFactorMatrix,(AC$4+1),FALSE)*$E3248</f>
        <v>0</v>
      </c>
    </row>
    <row r="3242" spans="4:29" hidden="1" outlineLevel="1">
      <c r="F3242" s="61" t="str">
        <f>F3248</f>
        <v>LABOR_M</v>
      </c>
      <c r="G3242" s="20" t="str">
        <f>$G$9</f>
        <v>BULKTRAN</v>
      </c>
      <c r="H3242" s="24">
        <f t="shared" ca="1" si="1442"/>
        <v>0</v>
      </c>
      <c r="I3242" s="25">
        <f ca="1">VLOOKUP(CONCATENATE($F3242," ",$G3242),AllocFactorMatrix,(I$4+1),FALSE)*$E3248</f>
        <v>0</v>
      </c>
      <c r="J3242" s="25">
        <f ca="1">VLOOKUP(CONCATENATE($F3242," ",$G3242),AllocFactorMatrix,(J$4+1),FALSE)*$E3248</f>
        <v>0</v>
      </c>
      <c r="K3242" s="25">
        <f ca="1">VLOOKUP(CONCATENATE($F3242," ",$G3242),AllocFactorMatrix,(K$4+1),FALSE)*$E3248</f>
        <v>0</v>
      </c>
      <c r="L3242" s="25">
        <f ca="1">VLOOKUP(CONCATENATE($F3242," ",$G3242),AllocFactorMatrix,(L$4+1),FALSE)*$E3248</f>
        <v>0</v>
      </c>
      <c r="M3242" s="25">
        <f t="shared" ca="1" si="1459"/>
        <v>0</v>
      </c>
      <c r="N3242" s="25">
        <f ca="1">VLOOKUP(CONCATENATE($F3242," ",$G3242),AllocFactorMatrix,(N$4+1),FALSE)*$E3248</f>
        <v>0</v>
      </c>
      <c r="O3242" s="25">
        <f ca="1">VLOOKUP(CONCATENATE($F3242," ",$G3242),AllocFactorMatrix,(O$4+1),FALSE)*$E3248</f>
        <v>0</v>
      </c>
      <c r="P3242" s="25">
        <f ca="1">VLOOKUP(CONCATENATE($F3242," ",$G3242),AllocFactorMatrix,(P$4+1),FALSE)*$E3248</f>
        <v>0</v>
      </c>
      <c r="Q3242" s="25">
        <f ca="1">VLOOKUP(CONCATENATE($F3242," ",$G3242),AllocFactorMatrix,(Q$4+1),FALSE)*$E3248</f>
        <v>0</v>
      </c>
      <c r="R3242" s="25">
        <f t="shared" ref="R3242:R3248" ca="1" si="1461">SUBTOTAL(9,N3242:Q3242)</f>
        <v>0</v>
      </c>
      <c r="S3242" s="25">
        <f ca="1">VLOOKUP(CONCATENATE($F3242," ",$G3242),AllocFactorMatrix,(S$4+1),FALSE)*$E3248</f>
        <v>0</v>
      </c>
      <c r="T3242" s="25">
        <f ca="1">VLOOKUP(CONCATENATE($F3242," ",$G3242),AllocFactorMatrix,(T$4+1),FALSE)*$E3248</f>
        <v>0</v>
      </c>
      <c r="U3242" s="25">
        <f ca="1">VLOOKUP(CONCATENATE($F3242," ",$G3242),AllocFactorMatrix,(U$4+1),FALSE)*$E3248</f>
        <v>0</v>
      </c>
      <c r="V3242" s="25">
        <f ca="1">VLOOKUP(CONCATENATE($F3242," ",$G3242),AllocFactorMatrix,(V$4+1),FALSE)*$E3248</f>
        <v>0</v>
      </c>
      <c r="W3242" s="25">
        <f t="shared" ref="W3242:W3248" ca="1" si="1462">SUBTOTAL(9,S3242:V3242)</f>
        <v>0</v>
      </c>
      <c r="X3242" s="25">
        <f ca="1">VLOOKUP(CONCATENATE($F3242," ",$G3242),AllocFactorMatrix,(X$4+1),FALSE)*$E3248</f>
        <v>0</v>
      </c>
      <c r="Y3242" s="25">
        <f ca="1">VLOOKUP(CONCATENATE($F3242," ",$G3242),AllocFactorMatrix,(Y$4+1),FALSE)*$E3248</f>
        <v>0</v>
      </c>
      <c r="Z3242" s="25">
        <f t="shared" ca="1" si="1460"/>
        <v>0</v>
      </c>
      <c r="AA3242" s="25">
        <f ca="1">VLOOKUP(CONCATENATE($F3242," ",$G3242),AllocFactorMatrix,(AA$4+1),FALSE)*$E3248</f>
        <v>0</v>
      </c>
      <c r="AB3242" s="25">
        <f ca="1">VLOOKUP(CONCATENATE($F3242," ",$G3242),AllocFactorMatrix,(AB$4+1),FALSE)*$E3248</f>
        <v>0</v>
      </c>
      <c r="AC3242" s="25">
        <f ca="1">VLOOKUP(CONCATENATE($F3242," ",$G3242),AllocFactorMatrix,(AC$4+1),FALSE)*$E3248</f>
        <v>0</v>
      </c>
    </row>
    <row r="3243" spans="4:29" hidden="1" outlineLevel="1">
      <c r="F3243" s="61" t="str">
        <f>F3248</f>
        <v>LABOR_M</v>
      </c>
      <c r="G3243" s="20" t="str">
        <f>$G$10</f>
        <v>SUBTRAN</v>
      </c>
      <c r="H3243" s="24">
        <f t="shared" ca="1" si="1442"/>
        <v>0</v>
      </c>
      <c r="I3243" s="25">
        <f ca="1">VLOOKUP(CONCATENATE($F3243," ",$G3243),AllocFactorMatrix,(I$4+1),FALSE)*$E3248</f>
        <v>0</v>
      </c>
      <c r="J3243" s="25">
        <f ca="1">VLOOKUP(CONCATENATE($F3243," ",$G3243),AllocFactorMatrix,(J$4+1),FALSE)*$E3248</f>
        <v>0</v>
      </c>
      <c r="K3243" s="25">
        <f ca="1">VLOOKUP(CONCATENATE($F3243," ",$G3243),AllocFactorMatrix,(K$4+1),FALSE)*$E3248</f>
        <v>0</v>
      </c>
      <c r="L3243" s="25">
        <f ca="1">VLOOKUP(CONCATENATE($F3243," ",$G3243),AllocFactorMatrix,(L$4+1),FALSE)*$E3248</f>
        <v>0</v>
      </c>
      <c r="M3243" s="25">
        <f t="shared" ca="1" si="1459"/>
        <v>0</v>
      </c>
      <c r="N3243" s="25">
        <f ca="1">VLOOKUP(CONCATENATE($F3243," ",$G3243),AllocFactorMatrix,(N$4+1),FALSE)*$E3248</f>
        <v>0</v>
      </c>
      <c r="O3243" s="25">
        <f ca="1">VLOOKUP(CONCATENATE($F3243," ",$G3243),AllocFactorMatrix,(O$4+1),FALSE)*$E3248</f>
        <v>0</v>
      </c>
      <c r="P3243" s="25">
        <f ca="1">VLOOKUP(CONCATENATE($F3243," ",$G3243),AllocFactorMatrix,(P$4+1),FALSE)*$E3248</f>
        <v>0</v>
      </c>
      <c r="Q3243" s="25">
        <f ca="1">VLOOKUP(CONCATENATE($F3243," ",$G3243),AllocFactorMatrix,(Q$4+1),FALSE)*$E3248</f>
        <v>0</v>
      </c>
      <c r="R3243" s="25">
        <f t="shared" ca="1" si="1461"/>
        <v>0</v>
      </c>
      <c r="S3243" s="25">
        <f ca="1">VLOOKUP(CONCATENATE($F3243," ",$G3243),AllocFactorMatrix,(S$4+1),FALSE)*$E3248</f>
        <v>0</v>
      </c>
      <c r="T3243" s="25">
        <f ca="1">VLOOKUP(CONCATENATE($F3243," ",$G3243),AllocFactorMatrix,(T$4+1),FALSE)*$E3248</f>
        <v>0</v>
      </c>
      <c r="U3243" s="25">
        <f ca="1">VLOOKUP(CONCATENATE($F3243," ",$G3243),AllocFactorMatrix,(U$4+1),FALSE)*$E3248</f>
        <v>0</v>
      </c>
      <c r="V3243" s="25">
        <f ca="1">VLOOKUP(CONCATENATE($F3243," ",$G3243),AllocFactorMatrix,(V$4+1),FALSE)*$E3248</f>
        <v>0</v>
      </c>
      <c r="W3243" s="25">
        <f t="shared" ca="1" si="1462"/>
        <v>0</v>
      </c>
      <c r="X3243" s="25">
        <f ca="1">VLOOKUP(CONCATENATE($F3243," ",$G3243),AllocFactorMatrix,(X$4+1),FALSE)*$E3248</f>
        <v>0</v>
      </c>
      <c r="Y3243" s="25">
        <f ca="1">VLOOKUP(CONCATENATE($F3243," ",$G3243),AllocFactorMatrix,(Y$4+1),FALSE)*$E3248</f>
        <v>0</v>
      </c>
      <c r="Z3243" s="25">
        <f t="shared" ca="1" si="1460"/>
        <v>0</v>
      </c>
      <c r="AA3243" s="25">
        <f ca="1">VLOOKUP(CONCATENATE($F3243," ",$G3243),AllocFactorMatrix,(AA$4+1),FALSE)*$E3248</f>
        <v>0</v>
      </c>
      <c r="AB3243" s="25">
        <f ca="1">VLOOKUP(CONCATENATE($F3243," ",$G3243),AllocFactorMatrix,(AB$4+1),FALSE)*$E3248</f>
        <v>0</v>
      </c>
      <c r="AC3243" s="25">
        <f ca="1">VLOOKUP(CONCATENATE($F3243," ",$G3243),AllocFactorMatrix,(AC$4+1),FALSE)*$E3248</f>
        <v>0</v>
      </c>
    </row>
    <row r="3244" spans="4:29" hidden="1" outlineLevel="1">
      <c r="F3244" s="61" t="str">
        <f>F3248</f>
        <v>LABOR_M</v>
      </c>
      <c r="G3244" s="20" t="str">
        <f>$G$11</f>
        <v>DISTPRI</v>
      </c>
      <c r="H3244" s="24">
        <f t="shared" ca="1" si="1442"/>
        <v>0</v>
      </c>
      <c r="I3244" s="25">
        <f ca="1">VLOOKUP(CONCATENATE($F3244," ",$G3244),AllocFactorMatrix,(I$4+1),FALSE)*$E3248</f>
        <v>0</v>
      </c>
      <c r="J3244" s="25">
        <f ca="1">VLOOKUP(CONCATENATE($F3244," ",$G3244),AllocFactorMatrix,(J$4+1),FALSE)*$E3248</f>
        <v>0</v>
      </c>
      <c r="K3244" s="25">
        <f ca="1">VLOOKUP(CONCATENATE($F3244," ",$G3244),AllocFactorMatrix,(K$4+1),FALSE)*$E3248</f>
        <v>0</v>
      </c>
      <c r="L3244" s="25">
        <f ca="1">VLOOKUP(CONCATENATE($F3244," ",$G3244),AllocFactorMatrix,(L$4+1),FALSE)*$E3248</f>
        <v>0</v>
      </c>
      <c r="M3244" s="25">
        <f t="shared" ca="1" si="1459"/>
        <v>0</v>
      </c>
      <c r="N3244" s="25">
        <f ca="1">VLOOKUP(CONCATENATE($F3244," ",$G3244),AllocFactorMatrix,(N$4+1),FALSE)*$E3248</f>
        <v>0</v>
      </c>
      <c r="O3244" s="25">
        <f ca="1">VLOOKUP(CONCATENATE($F3244," ",$G3244),AllocFactorMatrix,(O$4+1),FALSE)*$E3248</f>
        <v>0</v>
      </c>
      <c r="P3244" s="25">
        <f ca="1">VLOOKUP(CONCATENATE($F3244," ",$G3244),AllocFactorMatrix,(P$4+1),FALSE)*$E3248</f>
        <v>0</v>
      </c>
      <c r="Q3244" s="25">
        <f ca="1">VLOOKUP(CONCATENATE($F3244," ",$G3244),AllocFactorMatrix,(Q$4+1),FALSE)*$E3248</f>
        <v>0</v>
      </c>
      <c r="R3244" s="25">
        <f t="shared" ca="1" si="1461"/>
        <v>0</v>
      </c>
      <c r="S3244" s="25">
        <f ca="1">VLOOKUP(CONCATENATE($F3244," ",$G3244),AllocFactorMatrix,(S$4+1),FALSE)*$E3248</f>
        <v>0</v>
      </c>
      <c r="T3244" s="25">
        <f ca="1">VLOOKUP(CONCATENATE($F3244," ",$G3244),AllocFactorMatrix,(T$4+1),FALSE)*$E3248</f>
        <v>0</v>
      </c>
      <c r="U3244" s="25">
        <f ca="1">VLOOKUP(CONCATENATE($F3244," ",$G3244),AllocFactorMatrix,(U$4+1),FALSE)*$E3248</f>
        <v>0</v>
      </c>
      <c r="V3244" s="25">
        <f ca="1">VLOOKUP(CONCATENATE($F3244," ",$G3244),AllocFactorMatrix,(V$4+1),FALSE)*$E3248</f>
        <v>0</v>
      </c>
      <c r="W3244" s="25">
        <f t="shared" ca="1" si="1462"/>
        <v>0</v>
      </c>
      <c r="X3244" s="25">
        <f ca="1">VLOOKUP(CONCATENATE($F3244," ",$G3244),AllocFactorMatrix,(X$4+1),FALSE)*$E3248</f>
        <v>0</v>
      </c>
      <c r="Y3244" s="25">
        <f ca="1">VLOOKUP(CONCATENATE($F3244," ",$G3244),AllocFactorMatrix,(Y$4+1),FALSE)*$E3248</f>
        <v>0</v>
      </c>
      <c r="Z3244" s="25">
        <f t="shared" ca="1" si="1460"/>
        <v>0</v>
      </c>
      <c r="AA3244" s="25">
        <f ca="1">VLOOKUP(CONCATENATE($F3244," ",$G3244),AllocFactorMatrix,(AA$4+1),FALSE)*$E3248</f>
        <v>0</v>
      </c>
      <c r="AB3244" s="25">
        <f ca="1">VLOOKUP(CONCATENATE($F3244," ",$G3244),AllocFactorMatrix,(AB$4+1),FALSE)*$E3248</f>
        <v>0</v>
      </c>
      <c r="AC3244" s="25">
        <f ca="1">VLOOKUP(CONCATENATE($F3244," ",$G3244),AllocFactorMatrix,(AC$4+1),FALSE)*$E3248</f>
        <v>0</v>
      </c>
    </row>
    <row r="3245" spans="4:29" hidden="1" outlineLevel="1">
      <c r="F3245" s="61" t="str">
        <f>F3248</f>
        <v>LABOR_M</v>
      </c>
      <c r="G3245" s="20" t="str">
        <f>$G$12</f>
        <v>DISTSEC</v>
      </c>
      <c r="H3245" s="24">
        <f t="shared" ca="1" si="1442"/>
        <v>0</v>
      </c>
      <c r="I3245" s="25">
        <f ca="1">VLOOKUP(CONCATENATE($F3245," ",$G3245),AllocFactorMatrix,(I$4+1),FALSE)*$E3248</f>
        <v>0</v>
      </c>
      <c r="J3245" s="25">
        <f ca="1">VLOOKUP(CONCATENATE($F3245," ",$G3245),AllocFactorMatrix,(J$4+1),FALSE)*$E3248</f>
        <v>0</v>
      </c>
      <c r="K3245" s="25">
        <f ca="1">VLOOKUP(CONCATENATE($F3245," ",$G3245),AllocFactorMatrix,(K$4+1),FALSE)*$E3248</f>
        <v>0</v>
      </c>
      <c r="L3245" s="25">
        <f ca="1">VLOOKUP(CONCATENATE($F3245," ",$G3245),AllocFactorMatrix,(L$4+1),FALSE)*$E3248</f>
        <v>0</v>
      </c>
      <c r="M3245" s="25">
        <f t="shared" ca="1" si="1459"/>
        <v>0</v>
      </c>
      <c r="N3245" s="25">
        <f ca="1">VLOOKUP(CONCATENATE($F3245," ",$G3245),AllocFactorMatrix,(N$4+1),FALSE)*$E3248</f>
        <v>0</v>
      </c>
      <c r="O3245" s="25">
        <f ca="1">VLOOKUP(CONCATENATE($F3245," ",$G3245),AllocFactorMatrix,(O$4+1),FALSE)*$E3248</f>
        <v>0</v>
      </c>
      <c r="P3245" s="25">
        <f ca="1">VLOOKUP(CONCATENATE($F3245," ",$G3245),AllocFactorMatrix,(P$4+1),FALSE)*$E3248</f>
        <v>0</v>
      </c>
      <c r="Q3245" s="25">
        <f ca="1">VLOOKUP(CONCATENATE($F3245," ",$G3245),AllocFactorMatrix,(Q$4+1),FALSE)*$E3248</f>
        <v>0</v>
      </c>
      <c r="R3245" s="25">
        <f t="shared" ca="1" si="1461"/>
        <v>0</v>
      </c>
      <c r="S3245" s="25">
        <f ca="1">VLOOKUP(CONCATENATE($F3245," ",$G3245),AllocFactorMatrix,(S$4+1),FALSE)*$E3248</f>
        <v>0</v>
      </c>
      <c r="T3245" s="25">
        <f ca="1">VLOOKUP(CONCATENATE($F3245," ",$G3245),AllocFactorMatrix,(T$4+1),FALSE)*$E3248</f>
        <v>0</v>
      </c>
      <c r="U3245" s="25">
        <f ca="1">VLOOKUP(CONCATENATE($F3245," ",$G3245),AllocFactorMatrix,(U$4+1),FALSE)*$E3248</f>
        <v>0</v>
      </c>
      <c r="V3245" s="25">
        <f ca="1">VLOOKUP(CONCATENATE($F3245," ",$G3245),AllocFactorMatrix,(V$4+1),FALSE)*$E3248</f>
        <v>0</v>
      </c>
      <c r="W3245" s="25">
        <f t="shared" ca="1" si="1462"/>
        <v>0</v>
      </c>
      <c r="X3245" s="25">
        <f ca="1">VLOOKUP(CONCATENATE($F3245," ",$G3245),AllocFactorMatrix,(X$4+1),FALSE)*$E3248</f>
        <v>0</v>
      </c>
      <c r="Y3245" s="25">
        <f ca="1">VLOOKUP(CONCATENATE($F3245," ",$G3245),AllocFactorMatrix,(Y$4+1),FALSE)*$E3248</f>
        <v>0</v>
      </c>
      <c r="Z3245" s="25">
        <f t="shared" ca="1" si="1460"/>
        <v>0</v>
      </c>
      <c r="AA3245" s="25">
        <f ca="1">VLOOKUP(CONCATENATE($F3245," ",$G3245),AllocFactorMatrix,(AA$4+1),FALSE)*$E3248</f>
        <v>0</v>
      </c>
      <c r="AB3245" s="25">
        <f ca="1">VLOOKUP(CONCATENATE($F3245," ",$G3245),AllocFactorMatrix,(AB$4+1),FALSE)*$E3248</f>
        <v>0</v>
      </c>
      <c r="AC3245" s="25">
        <f ca="1">VLOOKUP(CONCATENATE($F3245," ",$G3245),AllocFactorMatrix,(AC$4+1),FALSE)*$E3248</f>
        <v>0</v>
      </c>
    </row>
    <row r="3246" spans="4:29" hidden="1" outlineLevel="1">
      <c r="F3246" s="61" t="str">
        <f>F3248</f>
        <v>LABOR_M</v>
      </c>
      <c r="G3246" s="20" t="str">
        <f>$G$13</f>
        <v>ENERGY</v>
      </c>
      <c r="H3246" s="24">
        <f t="shared" ca="1" si="1442"/>
        <v>0</v>
      </c>
      <c r="I3246" s="25">
        <f ca="1">VLOOKUP(CONCATENATE($F3246," ",$G3246),AllocFactorMatrix,(I$4+1),FALSE)*$E3248</f>
        <v>0</v>
      </c>
      <c r="J3246" s="25">
        <f ca="1">VLOOKUP(CONCATENATE($F3246," ",$G3246),AllocFactorMatrix,(J$4+1),FALSE)*$E3248</f>
        <v>0</v>
      </c>
      <c r="K3246" s="25">
        <f ca="1">VLOOKUP(CONCATENATE($F3246," ",$G3246),AllocFactorMatrix,(K$4+1),FALSE)*$E3248</f>
        <v>0</v>
      </c>
      <c r="L3246" s="25">
        <f ca="1">VLOOKUP(CONCATENATE($F3246," ",$G3246),AllocFactorMatrix,(L$4+1),FALSE)*$E3248</f>
        <v>0</v>
      </c>
      <c r="M3246" s="25">
        <f t="shared" ca="1" si="1459"/>
        <v>0</v>
      </c>
      <c r="N3246" s="25">
        <f ca="1">VLOOKUP(CONCATENATE($F3246," ",$G3246),AllocFactorMatrix,(N$4+1),FALSE)*$E3248</f>
        <v>0</v>
      </c>
      <c r="O3246" s="25">
        <f ca="1">VLOOKUP(CONCATENATE($F3246," ",$G3246),AllocFactorMatrix,(O$4+1),FALSE)*$E3248</f>
        <v>0</v>
      </c>
      <c r="P3246" s="25">
        <f ca="1">VLOOKUP(CONCATENATE($F3246," ",$G3246),AllocFactorMatrix,(P$4+1),FALSE)*$E3248</f>
        <v>0</v>
      </c>
      <c r="Q3246" s="25">
        <f ca="1">VLOOKUP(CONCATENATE($F3246," ",$G3246),AllocFactorMatrix,(Q$4+1),FALSE)*$E3248</f>
        <v>0</v>
      </c>
      <c r="R3246" s="25">
        <f t="shared" ca="1" si="1461"/>
        <v>0</v>
      </c>
      <c r="S3246" s="25">
        <f ca="1">VLOOKUP(CONCATENATE($F3246," ",$G3246),AllocFactorMatrix,(S$4+1),FALSE)*$E3248</f>
        <v>0</v>
      </c>
      <c r="T3246" s="25">
        <f ca="1">VLOOKUP(CONCATENATE($F3246," ",$G3246),AllocFactorMatrix,(T$4+1),FALSE)*$E3248</f>
        <v>0</v>
      </c>
      <c r="U3246" s="25">
        <f ca="1">VLOOKUP(CONCATENATE($F3246," ",$G3246),AllocFactorMatrix,(U$4+1),FALSE)*$E3248</f>
        <v>0</v>
      </c>
      <c r="V3246" s="25">
        <f ca="1">VLOOKUP(CONCATENATE($F3246," ",$G3246),AllocFactorMatrix,(V$4+1),FALSE)*$E3248</f>
        <v>0</v>
      </c>
      <c r="W3246" s="25">
        <f t="shared" ca="1" si="1462"/>
        <v>0</v>
      </c>
      <c r="X3246" s="25">
        <f ca="1">VLOOKUP(CONCATENATE($F3246," ",$G3246),AllocFactorMatrix,(X$4+1),FALSE)*$E3248</f>
        <v>0</v>
      </c>
      <c r="Y3246" s="25">
        <f ca="1">VLOOKUP(CONCATENATE($F3246," ",$G3246),AllocFactorMatrix,(Y$4+1),FALSE)*$E3248</f>
        <v>0</v>
      </c>
      <c r="Z3246" s="25">
        <f t="shared" ca="1" si="1460"/>
        <v>0</v>
      </c>
      <c r="AA3246" s="25">
        <f ca="1">VLOOKUP(CONCATENATE($F3246," ",$G3246),AllocFactorMatrix,(AA$4+1),FALSE)*$E3248</f>
        <v>0</v>
      </c>
      <c r="AB3246" s="25">
        <f ca="1">VLOOKUP(CONCATENATE($F3246," ",$G3246),AllocFactorMatrix,(AB$4+1),FALSE)*$E3248</f>
        <v>0</v>
      </c>
      <c r="AC3246" s="25">
        <f ca="1">VLOOKUP(CONCATENATE($F3246," ",$G3246),AllocFactorMatrix,(AC$4+1),FALSE)*$E3248</f>
        <v>0</v>
      </c>
    </row>
    <row r="3247" spans="4:29" hidden="1" outlineLevel="1">
      <c r="F3247" s="61" t="str">
        <f>F3248</f>
        <v>LABOR_M</v>
      </c>
      <c r="G3247" s="20" t="str">
        <f>$G$14</f>
        <v>CUSTOMER</v>
      </c>
      <c r="H3247" s="24">
        <f t="shared" ca="1" si="1442"/>
        <v>0</v>
      </c>
      <c r="I3247" s="25">
        <f ca="1">VLOOKUP(CONCATENATE($F3247," ",$G3247),AllocFactorMatrix,(I$4+1),FALSE)*$E3248</f>
        <v>0</v>
      </c>
      <c r="J3247" s="25">
        <f ca="1">VLOOKUP(CONCATENATE($F3247," ",$G3247),AllocFactorMatrix,(J$4+1),FALSE)*$E3248</f>
        <v>0</v>
      </c>
      <c r="K3247" s="25">
        <f ca="1">VLOOKUP(CONCATENATE($F3247," ",$G3247),AllocFactorMatrix,(K$4+1),FALSE)*$E3248</f>
        <v>0</v>
      </c>
      <c r="L3247" s="25">
        <f ca="1">VLOOKUP(CONCATENATE($F3247," ",$G3247),AllocFactorMatrix,(L$4+1),FALSE)*$E3248</f>
        <v>0</v>
      </c>
      <c r="M3247" s="25">
        <f t="shared" ca="1" si="1459"/>
        <v>0</v>
      </c>
      <c r="N3247" s="25">
        <f ca="1">VLOOKUP(CONCATENATE($F3247," ",$G3247),AllocFactorMatrix,(N$4+1),FALSE)*$E3248</f>
        <v>0</v>
      </c>
      <c r="O3247" s="25">
        <f ca="1">VLOOKUP(CONCATENATE($F3247," ",$G3247),AllocFactorMatrix,(O$4+1),FALSE)*$E3248</f>
        <v>0</v>
      </c>
      <c r="P3247" s="25">
        <f ca="1">VLOOKUP(CONCATENATE($F3247," ",$G3247),AllocFactorMatrix,(P$4+1),FALSE)*$E3248</f>
        <v>0</v>
      </c>
      <c r="Q3247" s="25">
        <f ca="1">VLOOKUP(CONCATENATE($F3247," ",$G3247),AllocFactorMatrix,(Q$4+1),FALSE)*$E3248</f>
        <v>0</v>
      </c>
      <c r="R3247" s="25">
        <f t="shared" ca="1" si="1461"/>
        <v>0</v>
      </c>
      <c r="S3247" s="25">
        <f ca="1">VLOOKUP(CONCATENATE($F3247," ",$G3247),AllocFactorMatrix,(S$4+1),FALSE)*$E3248</f>
        <v>0</v>
      </c>
      <c r="T3247" s="25">
        <f ca="1">VLOOKUP(CONCATENATE($F3247," ",$G3247),AllocFactorMatrix,(T$4+1),FALSE)*$E3248</f>
        <v>0</v>
      </c>
      <c r="U3247" s="25">
        <f ca="1">VLOOKUP(CONCATENATE($F3247," ",$G3247),AllocFactorMatrix,(U$4+1),FALSE)*$E3248</f>
        <v>0</v>
      </c>
      <c r="V3247" s="25">
        <f ca="1">VLOOKUP(CONCATENATE($F3247," ",$G3247),AllocFactorMatrix,(V$4+1),FALSE)*$E3248</f>
        <v>0</v>
      </c>
      <c r="W3247" s="25">
        <f t="shared" ca="1" si="1462"/>
        <v>0</v>
      </c>
      <c r="X3247" s="25">
        <f ca="1">VLOOKUP(CONCATENATE($F3247," ",$G3247),AllocFactorMatrix,(X$4+1),FALSE)*$E3248</f>
        <v>0</v>
      </c>
      <c r="Y3247" s="25">
        <f ca="1">VLOOKUP(CONCATENATE($F3247," ",$G3247),AllocFactorMatrix,(Y$4+1),FALSE)*$E3248</f>
        <v>0</v>
      </c>
      <c r="Z3247" s="25">
        <f t="shared" ca="1" si="1460"/>
        <v>0</v>
      </c>
      <c r="AA3247" s="25">
        <f ca="1">VLOOKUP(CONCATENATE($F3247," ",$G3247),AllocFactorMatrix,(AA$4+1),FALSE)*$E3248</f>
        <v>0</v>
      </c>
      <c r="AB3247" s="25">
        <f ca="1">VLOOKUP(CONCATENATE($F3247," ",$G3247),AllocFactorMatrix,(AB$4+1),FALSE)*$E3248</f>
        <v>0</v>
      </c>
      <c r="AC3247" s="25">
        <f ca="1">VLOOKUP(CONCATENATE($F3247," ",$G3247),AllocFactorMatrix,(AC$4+1),FALSE)*$E3248</f>
        <v>0</v>
      </c>
    </row>
    <row r="3248" spans="4:29" collapsed="1">
      <c r="D3248" s="20" t="s">
        <v>256</v>
      </c>
      <c r="E3248" s="57"/>
      <c r="F3248" s="61" t="s">
        <v>69</v>
      </c>
      <c r="G3248" s="20" t="str">
        <f>$G$15</f>
        <v>TOTAL</v>
      </c>
      <c r="H3248" s="24">
        <f t="shared" ca="1" si="1442"/>
        <v>0</v>
      </c>
      <c r="I3248" s="25">
        <f ca="1">VLOOKUP(CONCATENATE($F3248," ",$G3248),AllocFactorMatrix,(I$4+1),FALSE)*$E3248</f>
        <v>0</v>
      </c>
      <c r="J3248" s="25">
        <f ca="1">VLOOKUP(CONCATENATE($F3248," ",$G3248),AllocFactorMatrix,(J$4+1),FALSE)*$E3248</f>
        <v>0</v>
      </c>
      <c r="K3248" s="25">
        <f ca="1">VLOOKUP(CONCATENATE($F3248," ",$G3248),AllocFactorMatrix,(K$4+1),FALSE)*$E3248</f>
        <v>0</v>
      </c>
      <c r="L3248" s="25">
        <f ca="1">VLOOKUP(CONCATENATE($F3248," ",$G3248),AllocFactorMatrix,(L$4+1),FALSE)*$E3248</f>
        <v>0</v>
      </c>
      <c r="M3248" s="25">
        <f t="shared" ca="1" si="1459"/>
        <v>0</v>
      </c>
      <c r="N3248" s="25">
        <f ca="1">VLOOKUP(CONCATENATE($F3248," ",$G3248),AllocFactorMatrix,(N$4+1),FALSE)*$E3248</f>
        <v>0</v>
      </c>
      <c r="O3248" s="25">
        <f ca="1">VLOOKUP(CONCATENATE($F3248," ",$G3248),AllocFactorMatrix,(O$4+1),FALSE)*$E3248</f>
        <v>0</v>
      </c>
      <c r="P3248" s="25">
        <f ca="1">VLOOKUP(CONCATENATE($F3248," ",$G3248),AllocFactorMatrix,(P$4+1),FALSE)*$E3248</f>
        <v>0</v>
      </c>
      <c r="Q3248" s="25">
        <f ca="1">VLOOKUP(CONCATENATE($F3248," ",$G3248),AllocFactorMatrix,(Q$4+1),FALSE)*$E3248</f>
        <v>0</v>
      </c>
      <c r="R3248" s="25">
        <f t="shared" ca="1" si="1461"/>
        <v>0</v>
      </c>
      <c r="S3248" s="25">
        <f ca="1">VLOOKUP(CONCATENATE($F3248," ",$G3248),AllocFactorMatrix,(S$4+1),FALSE)*$E3248</f>
        <v>0</v>
      </c>
      <c r="T3248" s="25">
        <f ca="1">VLOOKUP(CONCATENATE($F3248," ",$G3248),AllocFactorMatrix,(T$4+1),FALSE)*$E3248</f>
        <v>0</v>
      </c>
      <c r="U3248" s="25">
        <f ca="1">VLOOKUP(CONCATENATE($F3248," ",$G3248),AllocFactorMatrix,(U$4+1),FALSE)*$E3248</f>
        <v>0</v>
      </c>
      <c r="V3248" s="25">
        <f ca="1">VLOOKUP(CONCATENATE($F3248," ",$G3248),AllocFactorMatrix,(V$4+1),FALSE)*$E3248</f>
        <v>0</v>
      </c>
      <c r="W3248" s="25">
        <f t="shared" ca="1" si="1462"/>
        <v>0</v>
      </c>
      <c r="X3248" s="25">
        <f ca="1">VLOOKUP(CONCATENATE($F3248," ",$G3248),AllocFactorMatrix,(X$4+1),FALSE)*$E3248</f>
        <v>0</v>
      </c>
      <c r="Y3248" s="25">
        <f ca="1">VLOOKUP(CONCATENATE($F3248," ",$G3248),AllocFactorMatrix,(Y$4+1),FALSE)*$E3248</f>
        <v>0</v>
      </c>
      <c r="Z3248" s="25">
        <f t="shared" ca="1" si="1460"/>
        <v>0</v>
      </c>
      <c r="AA3248" s="25">
        <f ca="1">VLOOKUP(CONCATENATE($F3248," ",$G3248),AllocFactorMatrix,(AA$4+1),FALSE)*$E3248</f>
        <v>0</v>
      </c>
      <c r="AB3248" s="25">
        <f ca="1">VLOOKUP(CONCATENATE($F3248," ",$G3248),AllocFactorMatrix,(AB$4+1),FALSE)*$E3248</f>
        <v>0</v>
      </c>
      <c r="AC3248" s="25">
        <f ca="1">VLOOKUP(CONCATENATE($F3248," ",$G3248),AllocFactorMatrix,(AC$4+1),FALSE)*$E3248</f>
        <v>0</v>
      </c>
    </row>
    <row r="3249" spans="4:29" hidden="1" outlineLevel="1">
      <c r="F3249" s="61" t="str">
        <f>F3256</f>
        <v>RB_GUP</v>
      </c>
      <c r="G3249" s="20" t="str">
        <f>$G$8</f>
        <v>PRODUCTION</v>
      </c>
      <c r="H3249" s="24">
        <f t="shared" ca="1" si="1442"/>
        <v>0</v>
      </c>
      <c r="I3249" s="25">
        <f ca="1">VLOOKUP(CONCATENATE($F3249," ",$G3249),AllocFactorMatrix,(I$4+1),FALSE)*$E3256</f>
        <v>0</v>
      </c>
      <c r="J3249" s="25">
        <f ca="1">VLOOKUP(CONCATENATE($F3249," ",$G3249),AllocFactorMatrix,(J$4+1),FALSE)*$E3256</f>
        <v>0</v>
      </c>
      <c r="K3249" s="25">
        <f ca="1">VLOOKUP(CONCATENATE($F3249," ",$G3249),AllocFactorMatrix,(K$4+1),FALSE)*$E3256</f>
        <v>0</v>
      </c>
      <c r="L3249" s="25">
        <f ca="1">VLOOKUP(CONCATENATE($F3249," ",$G3249),AllocFactorMatrix,(L$4+1),FALSE)*$E3256</f>
        <v>0</v>
      </c>
      <c r="M3249" s="25">
        <f t="shared" ref="M3249:M3256" ca="1" si="1463">SUBTOTAL(9,J3249:L3249)</f>
        <v>0</v>
      </c>
      <c r="N3249" s="25">
        <f ca="1">VLOOKUP(CONCATENATE($F3249," ",$G3249),AllocFactorMatrix,(N$4+1),FALSE)*$E3256</f>
        <v>0</v>
      </c>
      <c r="O3249" s="25">
        <f ca="1">VLOOKUP(CONCATENATE($F3249," ",$G3249),AllocFactorMatrix,(O$4+1),FALSE)*$E3256</f>
        <v>0</v>
      </c>
      <c r="P3249" s="25">
        <f ca="1">VLOOKUP(CONCATENATE($F3249," ",$G3249),AllocFactorMatrix,(P$4+1),FALSE)*$E3256</f>
        <v>0</v>
      </c>
      <c r="Q3249" s="25">
        <f ca="1">VLOOKUP(CONCATENATE($F3249," ",$G3249),AllocFactorMatrix,(Q$4+1),FALSE)*$E3256</f>
        <v>0</v>
      </c>
      <c r="R3249" s="25">
        <f ca="1">SUBTOTAL(9,N3249:Q3249)</f>
        <v>0</v>
      </c>
      <c r="S3249" s="25">
        <f ca="1">VLOOKUP(CONCATENATE($F3249," ",$G3249),AllocFactorMatrix,(S$4+1),FALSE)*$E3256</f>
        <v>0</v>
      </c>
      <c r="T3249" s="25">
        <f ca="1">VLOOKUP(CONCATENATE($F3249," ",$G3249),AllocFactorMatrix,(T$4+1),FALSE)*$E3256</f>
        <v>0</v>
      </c>
      <c r="U3249" s="25">
        <f ca="1">VLOOKUP(CONCATENATE($F3249," ",$G3249),AllocFactorMatrix,(U$4+1),FALSE)*$E3256</f>
        <v>0</v>
      </c>
      <c r="V3249" s="25">
        <f ca="1">VLOOKUP(CONCATENATE($F3249," ",$G3249),AllocFactorMatrix,(V$4+1),FALSE)*$E3256</f>
        <v>0</v>
      </c>
      <c r="W3249" s="25">
        <f ca="1">SUBTOTAL(9,S3249:V3249)</f>
        <v>0</v>
      </c>
      <c r="X3249" s="25">
        <f ca="1">VLOOKUP(CONCATENATE($F3249," ",$G3249),AllocFactorMatrix,(X$4+1),FALSE)*$E3256</f>
        <v>0</v>
      </c>
      <c r="Y3249" s="25">
        <f ca="1">VLOOKUP(CONCATENATE($F3249," ",$G3249),AllocFactorMatrix,(Y$4+1),FALSE)*$E3256</f>
        <v>0</v>
      </c>
      <c r="Z3249" s="25">
        <f t="shared" ref="Z3249:Z3256" ca="1" si="1464">SUBTOTAL(9,X3249:Y3249)</f>
        <v>0</v>
      </c>
      <c r="AA3249" s="25">
        <f ca="1">VLOOKUP(CONCATENATE($F3249," ",$G3249),AllocFactorMatrix,(AA$4+1),FALSE)*$E3256</f>
        <v>0</v>
      </c>
      <c r="AB3249" s="25">
        <f ca="1">VLOOKUP(CONCATENATE($F3249," ",$G3249),AllocFactorMatrix,(AB$4+1),FALSE)*$E3256</f>
        <v>0</v>
      </c>
      <c r="AC3249" s="25">
        <f ca="1">VLOOKUP(CONCATENATE($F3249," ",$G3249),AllocFactorMatrix,(AC$4+1),FALSE)*$E3256</f>
        <v>0</v>
      </c>
    </row>
    <row r="3250" spans="4:29" hidden="1" outlineLevel="1">
      <c r="F3250" s="61" t="str">
        <f>F3256</f>
        <v>RB_GUP</v>
      </c>
      <c r="G3250" s="20" t="str">
        <f>$G$9</f>
        <v>BULKTRAN</v>
      </c>
      <c r="H3250" s="24">
        <f t="shared" ca="1" si="1442"/>
        <v>0</v>
      </c>
      <c r="I3250" s="25">
        <f ca="1">VLOOKUP(CONCATENATE($F3250," ",$G3250),AllocFactorMatrix,(I$4+1),FALSE)*$E3256</f>
        <v>0</v>
      </c>
      <c r="J3250" s="25">
        <f ca="1">VLOOKUP(CONCATENATE($F3250," ",$G3250),AllocFactorMatrix,(J$4+1),FALSE)*$E3256</f>
        <v>0</v>
      </c>
      <c r="K3250" s="25">
        <f ca="1">VLOOKUP(CONCATENATE($F3250," ",$G3250),AllocFactorMatrix,(K$4+1),FALSE)*$E3256</f>
        <v>0</v>
      </c>
      <c r="L3250" s="25">
        <f ca="1">VLOOKUP(CONCATENATE($F3250," ",$G3250),AllocFactorMatrix,(L$4+1),FALSE)*$E3256</f>
        <v>0</v>
      </c>
      <c r="M3250" s="25">
        <f t="shared" ca="1" si="1463"/>
        <v>0</v>
      </c>
      <c r="N3250" s="25">
        <f ca="1">VLOOKUP(CONCATENATE($F3250," ",$G3250),AllocFactorMatrix,(N$4+1),FALSE)*$E3256</f>
        <v>0</v>
      </c>
      <c r="O3250" s="25">
        <f ca="1">VLOOKUP(CONCATENATE($F3250," ",$G3250),AllocFactorMatrix,(O$4+1),FALSE)*$E3256</f>
        <v>0</v>
      </c>
      <c r="P3250" s="25">
        <f ca="1">VLOOKUP(CONCATENATE($F3250," ",$G3250),AllocFactorMatrix,(P$4+1),FALSE)*$E3256</f>
        <v>0</v>
      </c>
      <c r="Q3250" s="25">
        <f ca="1">VLOOKUP(CONCATENATE($F3250," ",$G3250),AllocFactorMatrix,(Q$4+1),FALSE)*$E3256</f>
        <v>0</v>
      </c>
      <c r="R3250" s="25">
        <f t="shared" ref="R3250:R3256" ca="1" si="1465">SUBTOTAL(9,N3250:Q3250)</f>
        <v>0</v>
      </c>
      <c r="S3250" s="25">
        <f ca="1">VLOOKUP(CONCATENATE($F3250," ",$G3250),AllocFactorMatrix,(S$4+1),FALSE)*$E3256</f>
        <v>0</v>
      </c>
      <c r="T3250" s="25">
        <f ca="1">VLOOKUP(CONCATENATE($F3250," ",$G3250),AllocFactorMatrix,(T$4+1),FALSE)*$E3256</f>
        <v>0</v>
      </c>
      <c r="U3250" s="25">
        <f ca="1">VLOOKUP(CONCATENATE($F3250," ",$G3250),AllocFactorMatrix,(U$4+1),FALSE)*$E3256</f>
        <v>0</v>
      </c>
      <c r="V3250" s="25">
        <f ca="1">VLOOKUP(CONCATENATE($F3250," ",$G3250),AllocFactorMatrix,(V$4+1),FALSE)*$E3256</f>
        <v>0</v>
      </c>
      <c r="W3250" s="25">
        <f t="shared" ref="W3250:W3256" ca="1" si="1466">SUBTOTAL(9,S3250:V3250)</f>
        <v>0</v>
      </c>
      <c r="X3250" s="25">
        <f ca="1">VLOOKUP(CONCATENATE($F3250," ",$G3250),AllocFactorMatrix,(X$4+1),FALSE)*$E3256</f>
        <v>0</v>
      </c>
      <c r="Y3250" s="25">
        <f ca="1">VLOOKUP(CONCATENATE($F3250," ",$G3250),AllocFactorMatrix,(Y$4+1),FALSE)*$E3256</f>
        <v>0</v>
      </c>
      <c r="Z3250" s="25">
        <f t="shared" ca="1" si="1464"/>
        <v>0</v>
      </c>
      <c r="AA3250" s="25">
        <f ca="1">VLOOKUP(CONCATENATE($F3250," ",$G3250),AllocFactorMatrix,(AA$4+1),FALSE)*$E3256</f>
        <v>0</v>
      </c>
      <c r="AB3250" s="25">
        <f ca="1">VLOOKUP(CONCATENATE($F3250," ",$G3250),AllocFactorMatrix,(AB$4+1),FALSE)*$E3256</f>
        <v>0</v>
      </c>
      <c r="AC3250" s="25">
        <f ca="1">VLOOKUP(CONCATENATE($F3250," ",$G3250),AllocFactorMatrix,(AC$4+1),FALSE)*$E3256</f>
        <v>0</v>
      </c>
    </row>
    <row r="3251" spans="4:29" hidden="1" outlineLevel="1">
      <c r="F3251" s="61" t="str">
        <f>F3256</f>
        <v>RB_GUP</v>
      </c>
      <c r="G3251" s="20" t="str">
        <f>$G$10</f>
        <v>SUBTRAN</v>
      </c>
      <c r="H3251" s="24">
        <f t="shared" ca="1" si="1442"/>
        <v>0</v>
      </c>
      <c r="I3251" s="25">
        <f ca="1">VLOOKUP(CONCATENATE($F3251," ",$G3251),AllocFactorMatrix,(I$4+1),FALSE)*$E3256</f>
        <v>0</v>
      </c>
      <c r="J3251" s="25">
        <f ca="1">VLOOKUP(CONCATENATE($F3251," ",$G3251),AllocFactorMatrix,(J$4+1),FALSE)*$E3256</f>
        <v>0</v>
      </c>
      <c r="K3251" s="25">
        <f ca="1">VLOOKUP(CONCATENATE($F3251," ",$G3251),AllocFactorMatrix,(K$4+1),FALSE)*$E3256</f>
        <v>0</v>
      </c>
      <c r="L3251" s="25">
        <f ca="1">VLOOKUP(CONCATENATE($F3251," ",$G3251),AllocFactorMatrix,(L$4+1),FALSE)*$E3256</f>
        <v>0</v>
      </c>
      <c r="M3251" s="25">
        <f t="shared" ca="1" si="1463"/>
        <v>0</v>
      </c>
      <c r="N3251" s="25">
        <f ca="1">VLOOKUP(CONCATENATE($F3251," ",$G3251),AllocFactorMatrix,(N$4+1),FALSE)*$E3256</f>
        <v>0</v>
      </c>
      <c r="O3251" s="25">
        <f ca="1">VLOOKUP(CONCATENATE($F3251," ",$G3251),AllocFactorMatrix,(O$4+1),FALSE)*$E3256</f>
        <v>0</v>
      </c>
      <c r="P3251" s="25">
        <f ca="1">VLOOKUP(CONCATENATE($F3251," ",$G3251),AllocFactorMatrix,(P$4+1),FALSE)*$E3256</f>
        <v>0</v>
      </c>
      <c r="Q3251" s="25">
        <f ca="1">VLOOKUP(CONCATENATE($F3251," ",$G3251),AllocFactorMatrix,(Q$4+1),FALSE)*$E3256</f>
        <v>0</v>
      </c>
      <c r="R3251" s="25">
        <f t="shared" ca="1" si="1465"/>
        <v>0</v>
      </c>
      <c r="S3251" s="25">
        <f ca="1">VLOOKUP(CONCATENATE($F3251," ",$G3251),AllocFactorMatrix,(S$4+1),FALSE)*$E3256</f>
        <v>0</v>
      </c>
      <c r="T3251" s="25">
        <f ca="1">VLOOKUP(CONCATENATE($F3251," ",$G3251),AllocFactorMatrix,(T$4+1),FALSE)*$E3256</f>
        <v>0</v>
      </c>
      <c r="U3251" s="25">
        <f ca="1">VLOOKUP(CONCATENATE($F3251," ",$G3251),AllocFactorMatrix,(U$4+1),FALSE)*$E3256</f>
        <v>0</v>
      </c>
      <c r="V3251" s="25">
        <f ca="1">VLOOKUP(CONCATENATE($F3251," ",$G3251),AllocFactorMatrix,(V$4+1),FALSE)*$E3256</f>
        <v>0</v>
      </c>
      <c r="W3251" s="25">
        <f t="shared" ca="1" si="1466"/>
        <v>0</v>
      </c>
      <c r="X3251" s="25">
        <f ca="1">VLOOKUP(CONCATENATE($F3251," ",$G3251),AllocFactorMatrix,(X$4+1),FALSE)*$E3256</f>
        <v>0</v>
      </c>
      <c r="Y3251" s="25">
        <f ca="1">VLOOKUP(CONCATENATE($F3251," ",$G3251),AllocFactorMatrix,(Y$4+1),FALSE)*$E3256</f>
        <v>0</v>
      </c>
      <c r="Z3251" s="25">
        <f t="shared" ca="1" si="1464"/>
        <v>0</v>
      </c>
      <c r="AA3251" s="25">
        <f ca="1">VLOOKUP(CONCATENATE($F3251," ",$G3251),AllocFactorMatrix,(AA$4+1),FALSE)*$E3256</f>
        <v>0</v>
      </c>
      <c r="AB3251" s="25">
        <f ca="1">VLOOKUP(CONCATENATE($F3251," ",$G3251),AllocFactorMatrix,(AB$4+1),FALSE)*$E3256</f>
        <v>0</v>
      </c>
      <c r="AC3251" s="25">
        <f ca="1">VLOOKUP(CONCATENATE($F3251," ",$G3251),AllocFactorMatrix,(AC$4+1),FALSE)*$E3256</f>
        <v>0</v>
      </c>
    </row>
    <row r="3252" spans="4:29" hidden="1" outlineLevel="1">
      <c r="F3252" s="61" t="str">
        <f>F3256</f>
        <v>RB_GUP</v>
      </c>
      <c r="G3252" s="20" t="str">
        <f>$G$11</f>
        <v>DISTPRI</v>
      </c>
      <c r="H3252" s="24">
        <f t="shared" ca="1" si="1442"/>
        <v>0</v>
      </c>
      <c r="I3252" s="25">
        <f ca="1">VLOOKUP(CONCATENATE($F3252," ",$G3252),AllocFactorMatrix,(I$4+1),FALSE)*$E3256</f>
        <v>0</v>
      </c>
      <c r="J3252" s="25">
        <f ca="1">VLOOKUP(CONCATENATE($F3252," ",$G3252),AllocFactorMatrix,(J$4+1),FALSE)*$E3256</f>
        <v>0</v>
      </c>
      <c r="K3252" s="25">
        <f ca="1">VLOOKUP(CONCATENATE($F3252," ",$G3252),AllocFactorMatrix,(K$4+1),FALSE)*$E3256</f>
        <v>0</v>
      </c>
      <c r="L3252" s="25">
        <f ca="1">VLOOKUP(CONCATENATE($F3252," ",$G3252),AllocFactorMatrix,(L$4+1),FALSE)*$E3256</f>
        <v>0</v>
      </c>
      <c r="M3252" s="25">
        <f t="shared" ca="1" si="1463"/>
        <v>0</v>
      </c>
      <c r="N3252" s="25">
        <f ca="1">VLOOKUP(CONCATENATE($F3252," ",$G3252),AllocFactorMatrix,(N$4+1),FALSE)*$E3256</f>
        <v>0</v>
      </c>
      <c r="O3252" s="25">
        <f ca="1">VLOOKUP(CONCATENATE($F3252," ",$G3252),AllocFactorMatrix,(O$4+1),FALSE)*$E3256</f>
        <v>0</v>
      </c>
      <c r="P3252" s="25">
        <f ca="1">VLOOKUP(CONCATENATE($F3252," ",$G3252),AllocFactorMatrix,(P$4+1),FALSE)*$E3256</f>
        <v>0</v>
      </c>
      <c r="Q3252" s="25">
        <f ca="1">VLOOKUP(CONCATENATE($F3252," ",$G3252),AllocFactorMatrix,(Q$4+1),FALSE)*$E3256</f>
        <v>0</v>
      </c>
      <c r="R3252" s="25">
        <f t="shared" ca="1" si="1465"/>
        <v>0</v>
      </c>
      <c r="S3252" s="25">
        <f ca="1">VLOOKUP(CONCATENATE($F3252," ",$G3252),AllocFactorMatrix,(S$4+1),FALSE)*$E3256</f>
        <v>0</v>
      </c>
      <c r="T3252" s="25">
        <f ca="1">VLOOKUP(CONCATENATE($F3252," ",$G3252),AllocFactorMatrix,(T$4+1),FALSE)*$E3256</f>
        <v>0</v>
      </c>
      <c r="U3252" s="25">
        <f ca="1">VLOOKUP(CONCATENATE($F3252," ",$G3252),AllocFactorMatrix,(U$4+1),FALSE)*$E3256</f>
        <v>0</v>
      </c>
      <c r="V3252" s="25">
        <f ca="1">VLOOKUP(CONCATENATE($F3252," ",$G3252),AllocFactorMatrix,(V$4+1),FALSE)*$E3256</f>
        <v>0</v>
      </c>
      <c r="W3252" s="25">
        <f t="shared" ca="1" si="1466"/>
        <v>0</v>
      </c>
      <c r="X3252" s="25">
        <f ca="1">VLOOKUP(CONCATENATE($F3252," ",$G3252),AllocFactorMatrix,(X$4+1),FALSE)*$E3256</f>
        <v>0</v>
      </c>
      <c r="Y3252" s="25">
        <f ca="1">VLOOKUP(CONCATENATE($F3252," ",$G3252),AllocFactorMatrix,(Y$4+1),FALSE)*$E3256</f>
        <v>0</v>
      </c>
      <c r="Z3252" s="25">
        <f t="shared" ca="1" si="1464"/>
        <v>0</v>
      </c>
      <c r="AA3252" s="25">
        <f ca="1">VLOOKUP(CONCATENATE($F3252," ",$G3252),AllocFactorMatrix,(AA$4+1),FALSE)*$E3256</f>
        <v>0</v>
      </c>
      <c r="AB3252" s="25">
        <f ca="1">VLOOKUP(CONCATENATE($F3252," ",$G3252),AllocFactorMatrix,(AB$4+1),FALSE)*$E3256</f>
        <v>0</v>
      </c>
      <c r="AC3252" s="25">
        <f ca="1">VLOOKUP(CONCATENATE($F3252," ",$G3252),AllocFactorMatrix,(AC$4+1),FALSE)*$E3256</f>
        <v>0</v>
      </c>
    </row>
    <row r="3253" spans="4:29" hidden="1" outlineLevel="1">
      <c r="F3253" s="61" t="str">
        <f>F3256</f>
        <v>RB_GUP</v>
      </c>
      <c r="G3253" s="20" t="str">
        <f>$G$12</f>
        <v>DISTSEC</v>
      </c>
      <c r="H3253" s="24">
        <f t="shared" ca="1" si="1442"/>
        <v>0</v>
      </c>
      <c r="I3253" s="25">
        <f ca="1">VLOOKUP(CONCATENATE($F3253," ",$G3253),AllocFactorMatrix,(I$4+1),FALSE)*$E3256</f>
        <v>0</v>
      </c>
      <c r="J3253" s="25">
        <f ca="1">VLOOKUP(CONCATENATE($F3253," ",$G3253),AllocFactorMatrix,(J$4+1),FALSE)*$E3256</f>
        <v>0</v>
      </c>
      <c r="K3253" s="25">
        <f ca="1">VLOOKUP(CONCATENATE($F3253," ",$G3253),AllocFactorMatrix,(K$4+1),FALSE)*$E3256</f>
        <v>0</v>
      </c>
      <c r="L3253" s="25">
        <f ca="1">VLOOKUP(CONCATENATE($F3253," ",$G3253),AllocFactorMatrix,(L$4+1),FALSE)*$E3256</f>
        <v>0</v>
      </c>
      <c r="M3253" s="25">
        <f t="shared" ca="1" si="1463"/>
        <v>0</v>
      </c>
      <c r="N3253" s="25">
        <f ca="1">VLOOKUP(CONCATENATE($F3253," ",$G3253),AllocFactorMatrix,(N$4+1),FALSE)*$E3256</f>
        <v>0</v>
      </c>
      <c r="O3253" s="25">
        <f ca="1">VLOOKUP(CONCATENATE($F3253," ",$G3253),AllocFactorMatrix,(O$4+1),FALSE)*$E3256</f>
        <v>0</v>
      </c>
      <c r="P3253" s="25">
        <f ca="1">VLOOKUP(CONCATENATE($F3253," ",$G3253),AllocFactorMatrix,(P$4+1),FALSE)*$E3256</f>
        <v>0</v>
      </c>
      <c r="Q3253" s="25">
        <f ca="1">VLOOKUP(CONCATENATE($F3253," ",$G3253),AllocFactorMatrix,(Q$4+1),FALSE)*$E3256</f>
        <v>0</v>
      </c>
      <c r="R3253" s="25">
        <f t="shared" ca="1" si="1465"/>
        <v>0</v>
      </c>
      <c r="S3253" s="25">
        <f ca="1">VLOOKUP(CONCATENATE($F3253," ",$G3253),AllocFactorMatrix,(S$4+1),FALSE)*$E3256</f>
        <v>0</v>
      </c>
      <c r="T3253" s="25">
        <f ca="1">VLOOKUP(CONCATENATE($F3253," ",$G3253),AllocFactorMatrix,(T$4+1),FALSE)*$E3256</f>
        <v>0</v>
      </c>
      <c r="U3253" s="25">
        <f ca="1">VLOOKUP(CONCATENATE($F3253," ",$G3253),AllocFactorMatrix,(U$4+1),FALSE)*$E3256</f>
        <v>0</v>
      </c>
      <c r="V3253" s="25">
        <f ca="1">VLOOKUP(CONCATENATE($F3253," ",$G3253),AllocFactorMatrix,(V$4+1),FALSE)*$E3256</f>
        <v>0</v>
      </c>
      <c r="W3253" s="25">
        <f t="shared" ca="1" si="1466"/>
        <v>0</v>
      </c>
      <c r="X3253" s="25">
        <f ca="1">VLOOKUP(CONCATENATE($F3253," ",$G3253),AllocFactorMatrix,(X$4+1),FALSE)*$E3256</f>
        <v>0</v>
      </c>
      <c r="Y3253" s="25">
        <f ca="1">VLOOKUP(CONCATENATE($F3253," ",$G3253),AllocFactorMatrix,(Y$4+1),FALSE)*$E3256</f>
        <v>0</v>
      </c>
      <c r="Z3253" s="25">
        <f t="shared" ca="1" si="1464"/>
        <v>0</v>
      </c>
      <c r="AA3253" s="25">
        <f ca="1">VLOOKUP(CONCATENATE($F3253," ",$G3253),AllocFactorMatrix,(AA$4+1),FALSE)*$E3256</f>
        <v>0</v>
      </c>
      <c r="AB3253" s="25">
        <f ca="1">VLOOKUP(CONCATENATE($F3253," ",$G3253),AllocFactorMatrix,(AB$4+1),FALSE)*$E3256</f>
        <v>0</v>
      </c>
      <c r="AC3253" s="25">
        <f ca="1">VLOOKUP(CONCATENATE($F3253," ",$G3253),AllocFactorMatrix,(AC$4+1),FALSE)*$E3256</f>
        <v>0</v>
      </c>
    </row>
    <row r="3254" spans="4:29" hidden="1" outlineLevel="1">
      <c r="F3254" s="61" t="str">
        <f>F3256</f>
        <v>RB_GUP</v>
      </c>
      <c r="G3254" s="20" t="str">
        <f>$G$13</f>
        <v>ENERGY</v>
      </c>
      <c r="H3254" s="24">
        <f t="shared" ca="1" si="1442"/>
        <v>0</v>
      </c>
      <c r="I3254" s="25">
        <f ca="1">VLOOKUP(CONCATENATE($F3254," ",$G3254),AllocFactorMatrix,(I$4+1),FALSE)*$E3256</f>
        <v>0</v>
      </c>
      <c r="J3254" s="25">
        <f ca="1">VLOOKUP(CONCATENATE($F3254," ",$G3254),AllocFactorMatrix,(J$4+1),FALSE)*$E3256</f>
        <v>0</v>
      </c>
      <c r="K3254" s="25">
        <f ca="1">VLOOKUP(CONCATENATE($F3254," ",$G3254),AllocFactorMatrix,(K$4+1),FALSE)*$E3256</f>
        <v>0</v>
      </c>
      <c r="L3254" s="25">
        <f ca="1">VLOOKUP(CONCATENATE($F3254," ",$G3254),AllocFactorMatrix,(L$4+1),FALSE)*$E3256</f>
        <v>0</v>
      </c>
      <c r="M3254" s="25">
        <f t="shared" ca="1" si="1463"/>
        <v>0</v>
      </c>
      <c r="N3254" s="25">
        <f ca="1">VLOOKUP(CONCATENATE($F3254," ",$G3254),AllocFactorMatrix,(N$4+1),FALSE)*$E3256</f>
        <v>0</v>
      </c>
      <c r="O3254" s="25">
        <f ca="1">VLOOKUP(CONCATENATE($F3254," ",$G3254),AllocFactorMatrix,(O$4+1),FALSE)*$E3256</f>
        <v>0</v>
      </c>
      <c r="P3254" s="25">
        <f ca="1">VLOOKUP(CONCATENATE($F3254," ",$G3254),AllocFactorMatrix,(P$4+1),FALSE)*$E3256</f>
        <v>0</v>
      </c>
      <c r="Q3254" s="25">
        <f ca="1">VLOOKUP(CONCATENATE($F3254," ",$G3254),AllocFactorMatrix,(Q$4+1),FALSE)*$E3256</f>
        <v>0</v>
      </c>
      <c r="R3254" s="25">
        <f t="shared" ca="1" si="1465"/>
        <v>0</v>
      </c>
      <c r="S3254" s="25">
        <f ca="1">VLOOKUP(CONCATENATE($F3254," ",$G3254),AllocFactorMatrix,(S$4+1),FALSE)*$E3256</f>
        <v>0</v>
      </c>
      <c r="T3254" s="25">
        <f ca="1">VLOOKUP(CONCATENATE($F3254," ",$G3254),AllocFactorMatrix,(T$4+1),FALSE)*$E3256</f>
        <v>0</v>
      </c>
      <c r="U3254" s="25">
        <f ca="1">VLOOKUP(CONCATENATE($F3254," ",$G3254),AllocFactorMatrix,(U$4+1),FALSE)*$E3256</f>
        <v>0</v>
      </c>
      <c r="V3254" s="25">
        <f ca="1">VLOOKUP(CONCATENATE($F3254," ",$G3254),AllocFactorMatrix,(V$4+1),FALSE)*$E3256</f>
        <v>0</v>
      </c>
      <c r="W3254" s="25">
        <f t="shared" ca="1" si="1466"/>
        <v>0</v>
      </c>
      <c r="X3254" s="25">
        <f ca="1">VLOOKUP(CONCATENATE($F3254," ",$G3254),AllocFactorMatrix,(X$4+1),FALSE)*$E3256</f>
        <v>0</v>
      </c>
      <c r="Y3254" s="25">
        <f ca="1">VLOOKUP(CONCATENATE($F3254," ",$G3254),AllocFactorMatrix,(Y$4+1),FALSE)*$E3256</f>
        <v>0</v>
      </c>
      <c r="Z3254" s="25">
        <f t="shared" ca="1" si="1464"/>
        <v>0</v>
      </c>
      <c r="AA3254" s="25">
        <f ca="1">VLOOKUP(CONCATENATE($F3254," ",$G3254),AllocFactorMatrix,(AA$4+1),FALSE)*$E3256</f>
        <v>0</v>
      </c>
      <c r="AB3254" s="25">
        <f ca="1">VLOOKUP(CONCATENATE($F3254," ",$G3254),AllocFactorMatrix,(AB$4+1),FALSE)*$E3256</f>
        <v>0</v>
      </c>
      <c r="AC3254" s="25">
        <f ca="1">VLOOKUP(CONCATENATE($F3254," ",$G3254),AllocFactorMatrix,(AC$4+1),FALSE)*$E3256</f>
        <v>0</v>
      </c>
    </row>
    <row r="3255" spans="4:29" hidden="1" outlineLevel="1">
      <c r="F3255" s="61" t="str">
        <f>F3256</f>
        <v>RB_GUP</v>
      </c>
      <c r="G3255" s="20" t="str">
        <f>$G$14</f>
        <v>CUSTOMER</v>
      </c>
      <c r="H3255" s="24">
        <f t="shared" ca="1" si="1442"/>
        <v>0</v>
      </c>
      <c r="I3255" s="25">
        <f ca="1">VLOOKUP(CONCATENATE($F3255," ",$G3255),AllocFactorMatrix,(I$4+1),FALSE)*$E3256</f>
        <v>0</v>
      </c>
      <c r="J3255" s="25">
        <f ca="1">VLOOKUP(CONCATENATE($F3255," ",$G3255),AllocFactorMatrix,(J$4+1),FALSE)*$E3256</f>
        <v>0</v>
      </c>
      <c r="K3255" s="25">
        <f ca="1">VLOOKUP(CONCATENATE($F3255," ",$G3255),AllocFactorMatrix,(K$4+1),FALSE)*$E3256</f>
        <v>0</v>
      </c>
      <c r="L3255" s="25">
        <f ca="1">VLOOKUP(CONCATENATE($F3255," ",$G3255),AllocFactorMatrix,(L$4+1),FALSE)*$E3256</f>
        <v>0</v>
      </c>
      <c r="M3255" s="25">
        <f t="shared" ca="1" si="1463"/>
        <v>0</v>
      </c>
      <c r="N3255" s="25">
        <f ca="1">VLOOKUP(CONCATENATE($F3255," ",$G3255),AllocFactorMatrix,(N$4+1),FALSE)*$E3256</f>
        <v>0</v>
      </c>
      <c r="O3255" s="25">
        <f ca="1">VLOOKUP(CONCATENATE($F3255," ",$G3255),AllocFactorMatrix,(O$4+1),FALSE)*$E3256</f>
        <v>0</v>
      </c>
      <c r="P3255" s="25">
        <f ca="1">VLOOKUP(CONCATENATE($F3255," ",$G3255),AllocFactorMatrix,(P$4+1),FALSE)*$E3256</f>
        <v>0</v>
      </c>
      <c r="Q3255" s="25">
        <f ca="1">VLOOKUP(CONCATENATE($F3255," ",$G3255),AllocFactorMatrix,(Q$4+1),FALSE)*$E3256</f>
        <v>0</v>
      </c>
      <c r="R3255" s="25">
        <f t="shared" ca="1" si="1465"/>
        <v>0</v>
      </c>
      <c r="S3255" s="25">
        <f ca="1">VLOOKUP(CONCATENATE($F3255," ",$G3255),AllocFactorMatrix,(S$4+1),FALSE)*$E3256</f>
        <v>0</v>
      </c>
      <c r="T3255" s="25">
        <f ca="1">VLOOKUP(CONCATENATE($F3255," ",$G3255),AllocFactorMatrix,(T$4+1),FALSE)*$E3256</f>
        <v>0</v>
      </c>
      <c r="U3255" s="25">
        <f ca="1">VLOOKUP(CONCATENATE($F3255," ",$G3255),AllocFactorMatrix,(U$4+1),FALSE)*$E3256</f>
        <v>0</v>
      </c>
      <c r="V3255" s="25">
        <f ca="1">VLOOKUP(CONCATENATE($F3255," ",$G3255),AllocFactorMatrix,(V$4+1),FALSE)*$E3256</f>
        <v>0</v>
      </c>
      <c r="W3255" s="25">
        <f t="shared" ca="1" si="1466"/>
        <v>0</v>
      </c>
      <c r="X3255" s="25">
        <f ca="1">VLOOKUP(CONCATENATE($F3255," ",$G3255),AllocFactorMatrix,(X$4+1),FALSE)*$E3256</f>
        <v>0</v>
      </c>
      <c r="Y3255" s="25">
        <f ca="1">VLOOKUP(CONCATENATE($F3255," ",$G3255),AllocFactorMatrix,(Y$4+1),FALSE)*$E3256</f>
        <v>0</v>
      </c>
      <c r="Z3255" s="25">
        <f t="shared" ca="1" si="1464"/>
        <v>0</v>
      </c>
      <c r="AA3255" s="25">
        <f ca="1">VLOOKUP(CONCATENATE($F3255," ",$G3255),AllocFactorMatrix,(AA$4+1),FALSE)*$E3256</f>
        <v>0</v>
      </c>
      <c r="AB3255" s="25">
        <f ca="1">VLOOKUP(CONCATENATE($F3255," ",$G3255),AllocFactorMatrix,(AB$4+1),FALSE)*$E3256</f>
        <v>0</v>
      </c>
      <c r="AC3255" s="25">
        <f ca="1">VLOOKUP(CONCATENATE($F3255," ",$G3255),AllocFactorMatrix,(AC$4+1),FALSE)*$E3256</f>
        <v>0</v>
      </c>
    </row>
    <row r="3256" spans="4:29" collapsed="1">
      <c r="D3256" s="20" t="s">
        <v>255</v>
      </c>
      <c r="E3256" s="22"/>
      <c r="F3256" s="61" t="s">
        <v>73</v>
      </c>
      <c r="G3256" s="20" t="str">
        <f>$G$15</f>
        <v>TOTAL</v>
      </c>
      <c r="H3256" s="24">
        <f t="shared" ca="1" si="1442"/>
        <v>0</v>
      </c>
      <c r="I3256" s="25">
        <f ca="1">VLOOKUP(CONCATENATE($F3256," ",$G3256),AllocFactorMatrix,(I$4+1),FALSE)*$E3256</f>
        <v>0</v>
      </c>
      <c r="J3256" s="25">
        <f ca="1">VLOOKUP(CONCATENATE($F3256," ",$G3256),AllocFactorMatrix,(J$4+1),FALSE)*$E3256</f>
        <v>0</v>
      </c>
      <c r="K3256" s="25">
        <f ca="1">VLOOKUP(CONCATENATE($F3256," ",$G3256),AllocFactorMatrix,(K$4+1),FALSE)*$E3256</f>
        <v>0</v>
      </c>
      <c r="L3256" s="25">
        <f ca="1">VLOOKUP(CONCATENATE($F3256," ",$G3256),AllocFactorMatrix,(L$4+1),FALSE)*$E3256</f>
        <v>0</v>
      </c>
      <c r="M3256" s="25">
        <f t="shared" ca="1" si="1463"/>
        <v>0</v>
      </c>
      <c r="N3256" s="25">
        <f ca="1">VLOOKUP(CONCATENATE($F3256," ",$G3256),AllocFactorMatrix,(N$4+1),FALSE)*$E3256</f>
        <v>0</v>
      </c>
      <c r="O3256" s="25">
        <f ca="1">VLOOKUP(CONCATENATE($F3256," ",$G3256),AllocFactorMatrix,(O$4+1),FALSE)*$E3256</f>
        <v>0</v>
      </c>
      <c r="P3256" s="25">
        <f ca="1">VLOOKUP(CONCATENATE($F3256," ",$G3256),AllocFactorMatrix,(P$4+1),FALSE)*$E3256</f>
        <v>0</v>
      </c>
      <c r="Q3256" s="25">
        <f ca="1">VLOOKUP(CONCATENATE($F3256," ",$G3256),AllocFactorMatrix,(Q$4+1),FALSE)*$E3256</f>
        <v>0</v>
      </c>
      <c r="R3256" s="25">
        <f t="shared" ca="1" si="1465"/>
        <v>0</v>
      </c>
      <c r="S3256" s="25">
        <f ca="1">VLOOKUP(CONCATENATE($F3256," ",$G3256),AllocFactorMatrix,(S$4+1),FALSE)*$E3256</f>
        <v>0</v>
      </c>
      <c r="T3256" s="25">
        <f ca="1">VLOOKUP(CONCATENATE($F3256," ",$G3256),AllocFactorMatrix,(T$4+1),FALSE)*$E3256</f>
        <v>0</v>
      </c>
      <c r="U3256" s="25">
        <f ca="1">VLOOKUP(CONCATENATE($F3256," ",$G3256),AllocFactorMatrix,(U$4+1),FALSE)*$E3256</f>
        <v>0</v>
      </c>
      <c r="V3256" s="25">
        <f ca="1">VLOOKUP(CONCATENATE($F3256," ",$G3256),AllocFactorMatrix,(V$4+1),FALSE)*$E3256</f>
        <v>0</v>
      </c>
      <c r="W3256" s="25">
        <f t="shared" ca="1" si="1466"/>
        <v>0</v>
      </c>
      <c r="X3256" s="25">
        <f ca="1">VLOOKUP(CONCATENATE($F3256," ",$G3256),AllocFactorMatrix,(X$4+1),FALSE)*$E3256</f>
        <v>0</v>
      </c>
      <c r="Y3256" s="25">
        <f ca="1">VLOOKUP(CONCATENATE($F3256," ",$G3256),AllocFactorMatrix,(Y$4+1),FALSE)*$E3256</f>
        <v>0</v>
      </c>
      <c r="Z3256" s="25">
        <f t="shared" ca="1" si="1464"/>
        <v>0</v>
      </c>
      <c r="AA3256" s="25">
        <f ca="1">VLOOKUP(CONCATENATE($F3256," ",$G3256),AllocFactorMatrix,(AA$4+1),FALSE)*$E3256</f>
        <v>0</v>
      </c>
      <c r="AB3256" s="25">
        <f ca="1">VLOOKUP(CONCATENATE($F3256," ",$G3256),AllocFactorMatrix,(AB$4+1),FALSE)*$E3256</f>
        <v>0</v>
      </c>
      <c r="AC3256" s="25">
        <f ca="1">VLOOKUP(CONCATENATE($F3256," ",$G3256),AllocFactorMatrix,(AC$4+1),FALSE)*$E3256</f>
        <v>0</v>
      </c>
    </row>
    <row r="3257" spans="4:29" hidden="1" outlineLevel="1">
      <c r="F3257" s="61" t="str">
        <f>F3264</f>
        <v>LABOR_M</v>
      </c>
      <c r="G3257" s="20" t="str">
        <f>$G$8</f>
        <v>PRODUCTION</v>
      </c>
      <c r="H3257" s="24">
        <f t="shared" ca="1" si="1442"/>
        <v>0</v>
      </c>
      <c r="I3257" s="25">
        <f ca="1">VLOOKUP(CONCATENATE($F3257," ",$G3257),AllocFactorMatrix,(I$4+1),FALSE)*$E3264</f>
        <v>0</v>
      </c>
      <c r="J3257" s="25">
        <f ca="1">VLOOKUP(CONCATENATE($F3257," ",$G3257),AllocFactorMatrix,(J$4+1),FALSE)*$E3264</f>
        <v>0</v>
      </c>
      <c r="K3257" s="25">
        <f ca="1">VLOOKUP(CONCATENATE($F3257," ",$G3257),AllocFactorMatrix,(K$4+1),FALSE)*$E3264</f>
        <v>0</v>
      </c>
      <c r="L3257" s="25">
        <f ca="1">VLOOKUP(CONCATENATE($F3257," ",$G3257),AllocFactorMatrix,(L$4+1),FALSE)*$E3264</f>
        <v>0</v>
      </c>
      <c r="M3257" s="25">
        <f t="shared" ref="M3257:M3264" ca="1" si="1467">SUBTOTAL(9,J3257:L3257)</f>
        <v>0</v>
      </c>
      <c r="N3257" s="25">
        <f ca="1">VLOOKUP(CONCATENATE($F3257," ",$G3257),AllocFactorMatrix,(N$4+1),FALSE)*$E3264</f>
        <v>0</v>
      </c>
      <c r="O3257" s="25">
        <f ca="1">VLOOKUP(CONCATENATE($F3257," ",$G3257),AllocFactorMatrix,(O$4+1),FALSE)*$E3264</f>
        <v>0</v>
      </c>
      <c r="P3257" s="25">
        <f ca="1">VLOOKUP(CONCATENATE($F3257," ",$G3257),AllocFactorMatrix,(P$4+1),FALSE)*$E3264</f>
        <v>0</v>
      </c>
      <c r="Q3257" s="25">
        <f ca="1">VLOOKUP(CONCATENATE($F3257," ",$G3257),AllocFactorMatrix,(Q$4+1),FALSE)*$E3264</f>
        <v>0</v>
      </c>
      <c r="R3257" s="25">
        <f ca="1">SUBTOTAL(9,N3257:Q3257)</f>
        <v>0</v>
      </c>
      <c r="S3257" s="25">
        <f ca="1">VLOOKUP(CONCATENATE($F3257," ",$G3257),AllocFactorMatrix,(S$4+1),FALSE)*$E3264</f>
        <v>0</v>
      </c>
      <c r="T3257" s="25">
        <f ca="1">VLOOKUP(CONCATENATE($F3257," ",$G3257),AllocFactorMatrix,(T$4+1),FALSE)*$E3264</f>
        <v>0</v>
      </c>
      <c r="U3257" s="25">
        <f ca="1">VLOOKUP(CONCATENATE($F3257," ",$G3257),AllocFactorMatrix,(U$4+1),FALSE)*$E3264</f>
        <v>0</v>
      </c>
      <c r="V3257" s="25">
        <f ca="1">VLOOKUP(CONCATENATE($F3257," ",$G3257),AllocFactorMatrix,(V$4+1),FALSE)*$E3264</f>
        <v>0</v>
      </c>
      <c r="W3257" s="25">
        <f ca="1">SUBTOTAL(9,S3257:V3257)</f>
        <v>0</v>
      </c>
      <c r="X3257" s="25">
        <f ca="1">VLOOKUP(CONCATENATE($F3257," ",$G3257),AllocFactorMatrix,(X$4+1),FALSE)*$E3264</f>
        <v>0</v>
      </c>
      <c r="Y3257" s="25">
        <f ca="1">VLOOKUP(CONCATENATE($F3257," ",$G3257),AllocFactorMatrix,(Y$4+1),FALSE)*$E3264</f>
        <v>0</v>
      </c>
      <c r="Z3257" s="25">
        <f t="shared" ref="Z3257:Z3264" ca="1" si="1468">SUBTOTAL(9,X3257:Y3257)</f>
        <v>0</v>
      </c>
      <c r="AA3257" s="25">
        <f ca="1">VLOOKUP(CONCATENATE($F3257," ",$G3257),AllocFactorMatrix,(AA$4+1),FALSE)*$E3264</f>
        <v>0</v>
      </c>
      <c r="AB3257" s="25">
        <f ca="1">VLOOKUP(CONCATENATE($F3257," ",$G3257),AllocFactorMatrix,(AB$4+1),FALSE)*$E3264</f>
        <v>0</v>
      </c>
      <c r="AC3257" s="25">
        <f ca="1">VLOOKUP(CONCATENATE($F3257," ",$G3257),AllocFactorMatrix,(AC$4+1),FALSE)*$E3264</f>
        <v>0</v>
      </c>
    </row>
    <row r="3258" spans="4:29" hidden="1" outlineLevel="1">
      <c r="F3258" s="61" t="str">
        <f>F3264</f>
        <v>LABOR_M</v>
      </c>
      <c r="G3258" s="20" t="str">
        <f>$G$9</f>
        <v>BULKTRAN</v>
      </c>
      <c r="H3258" s="24">
        <f t="shared" ca="1" si="1442"/>
        <v>0</v>
      </c>
      <c r="I3258" s="25">
        <f ca="1">VLOOKUP(CONCATENATE($F3258," ",$G3258),AllocFactorMatrix,(I$4+1),FALSE)*$E3264</f>
        <v>0</v>
      </c>
      <c r="J3258" s="25">
        <f ca="1">VLOOKUP(CONCATENATE($F3258," ",$G3258),AllocFactorMatrix,(J$4+1),FALSE)*$E3264</f>
        <v>0</v>
      </c>
      <c r="K3258" s="25">
        <f ca="1">VLOOKUP(CONCATENATE($F3258," ",$G3258),AllocFactorMatrix,(K$4+1),FALSE)*$E3264</f>
        <v>0</v>
      </c>
      <c r="L3258" s="25">
        <f ca="1">VLOOKUP(CONCATENATE($F3258," ",$G3258),AllocFactorMatrix,(L$4+1),FALSE)*$E3264</f>
        <v>0</v>
      </c>
      <c r="M3258" s="25">
        <f t="shared" ca="1" si="1467"/>
        <v>0</v>
      </c>
      <c r="N3258" s="25">
        <f ca="1">VLOOKUP(CONCATENATE($F3258," ",$G3258),AllocFactorMatrix,(N$4+1),FALSE)*$E3264</f>
        <v>0</v>
      </c>
      <c r="O3258" s="25">
        <f ca="1">VLOOKUP(CONCATENATE($F3258," ",$G3258),AllocFactorMatrix,(O$4+1),FALSE)*$E3264</f>
        <v>0</v>
      </c>
      <c r="P3258" s="25">
        <f ca="1">VLOOKUP(CONCATENATE($F3258," ",$G3258),AllocFactorMatrix,(P$4+1),FALSE)*$E3264</f>
        <v>0</v>
      </c>
      <c r="Q3258" s="25">
        <f ca="1">VLOOKUP(CONCATENATE($F3258," ",$G3258),AllocFactorMatrix,(Q$4+1),FALSE)*$E3264</f>
        <v>0</v>
      </c>
      <c r="R3258" s="25">
        <f t="shared" ref="R3258:R3264" ca="1" si="1469">SUBTOTAL(9,N3258:Q3258)</f>
        <v>0</v>
      </c>
      <c r="S3258" s="25">
        <f ca="1">VLOOKUP(CONCATENATE($F3258," ",$G3258),AllocFactorMatrix,(S$4+1),FALSE)*$E3264</f>
        <v>0</v>
      </c>
      <c r="T3258" s="25">
        <f ca="1">VLOOKUP(CONCATENATE($F3258," ",$G3258),AllocFactorMatrix,(T$4+1),FALSE)*$E3264</f>
        <v>0</v>
      </c>
      <c r="U3258" s="25">
        <f ca="1">VLOOKUP(CONCATENATE($F3258," ",$G3258),AllocFactorMatrix,(U$4+1),FALSE)*$E3264</f>
        <v>0</v>
      </c>
      <c r="V3258" s="25">
        <f ca="1">VLOOKUP(CONCATENATE($F3258," ",$G3258),AllocFactorMatrix,(V$4+1),FALSE)*$E3264</f>
        <v>0</v>
      </c>
      <c r="W3258" s="25">
        <f t="shared" ref="W3258:W3264" ca="1" si="1470">SUBTOTAL(9,S3258:V3258)</f>
        <v>0</v>
      </c>
      <c r="X3258" s="25">
        <f ca="1">VLOOKUP(CONCATENATE($F3258," ",$G3258),AllocFactorMatrix,(X$4+1),FALSE)*$E3264</f>
        <v>0</v>
      </c>
      <c r="Y3258" s="25">
        <f ca="1">VLOOKUP(CONCATENATE($F3258," ",$G3258),AllocFactorMatrix,(Y$4+1),FALSE)*$E3264</f>
        <v>0</v>
      </c>
      <c r="Z3258" s="25">
        <f t="shared" ca="1" si="1468"/>
        <v>0</v>
      </c>
      <c r="AA3258" s="25">
        <f ca="1">VLOOKUP(CONCATENATE($F3258," ",$G3258),AllocFactorMatrix,(AA$4+1),FALSE)*$E3264</f>
        <v>0</v>
      </c>
      <c r="AB3258" s="25">
        <f ca="1">VLOOKUP(CONCATENATE($F3258," ",$G3258),AllocFactorMatrix,(AB$4+1),FALSE)*$E3264</f>
        <v>0</v>
      </c>
      <c r="AC3258" s="25">
        <f ca="1">VLOOKUP(CONCATENATE($F3258," ",$G3258),AllocFactorMatrix,(AC$4+1),FALSE)*$E3264</f>
        <v>0</v>
      </c>
    </row>
    <row r="3259" spans="4:29" hidden="1" outlineLevel="1">
      <c r="F3259" s="61" t="str">
        <f>F3264</f>
        <v>LABOR_M</v>
      </c>
      <c r="G3259" s="20" t="str">
        <f>$G$10</f>
        <v>SUBTRAN</v>
      </c>
      <c r="H3259" s="24">
        <f t="shared" ca="1" si="1442"/>
        <v>0</v>
      </c>
      <c r="I3259" s="25">
        <f ca="1">VLOOKUP(CONCATENATE($F3259," ",$G3259),AllocFactorMatrix,(I$4+1),FALSE)*$E3264</f>
        <v>0</v>
      </c>
      <c r="J3259" s="25">
        <f ca="1">VLOOKUP(CONCATENATE($F3259," ",$G3259),AllocFactorMatrix,(J$4+1),FALSE)*$E3264</f>
        <v>0</v>
      </c>
      <c r="K3259" s="25">
        <f ca="1">VLOOKUP(CONCATENATE($F3259," ",$G3259),AllocFactorMatrix,(K$4+1),FALSE)*$E3264</f>
        <v>0</v>
      </c>
      <c r="L3259" s="25">
        <f ca="1">VLOOKUP(CONCATENATE($F3259," ",$G3259),AllocFactorMatrix,(L$4+1),FALSE)*$E3264</f>
        <v>0</v>
      </c>
      <c r="M3259" s="25">
        <f t="shared" ca="1" si="1467"/>
        <v>0</v>
      </c>
      <c r="N3259" s="25">
        <f ca="1">VLOOKUP(CONCATENATE($F3259," ",$G3259),AllocFactorMatrix,(N$4+1),FALSE)*$E3264</f>
        <v>0</v>
      </c>
      <c r="O3259" s="25">
        <f ca="1">VLOOKUP(CONCATENATE($F3259," ",$G3259),AllocFactorMatrix,(O$4+1),FALSE)*$E3264</f>
        <v>0</v>
      </c>
      <c r="P3259" s="25">
        <f ca="1">VLOOKUP(CONCATENATE($F3259," ",$G3259),AllocFactorMatrix,(P$4+1),FALSE)*$E3264</f>
        <v>0</v>
      </c>
      <c r="Q3259" s="25">
        <f ca="1">VLOOKUP(CONCATENATE($F3259," ",$G3259),AllocFactorMatrix,(Q$4+1),FALSE)*$E3264</f>
        <v>0</v>
      </c>
      <c r="R3259" s="25">
        <f t="shared" ca="1" si="1469"/>
        <v>0</v>
      </c>
      <c r="S3259" s="25">
        <f ca="1">VLOOKUP(CONCATENATE($F3259," ",$G3259),AllocFactorMatrix,(S$4+1),FALSE)*$E3264</f>
        <v>0</v>
      </c>
      <c r="T3259" s="25">
        <f ca="1">VLOOKUP(CONCATENATE($F3259," ",$G3259),AllocFactorMatrix,(T$4+1),FALSE)*$E3264</f>
        <v>0</v>
      </c>
      <c r="U3259" s="25">
        <f ca="1">VLOOKUP(CONCATENATE($F3259," ",$G3259),AllocFactorMatrix,(U$4+1),FALSE)*$E3264</f>
        <v>0</v>
      </c>
      <c r="V3259" s="25">
        <f ca="1">VLOOKUP(CONCATENATE($F3259," ",$G3259),AllocFactorMatrix,(V$4+1),FALSE)*$E3264</f>
        <v>0</v>
      </c>
      <c r="W3259" s="25">
        <f t="shared" ca="1" si="1470"/>
        <v>0</v>
      </c>
      <c r="X3259" s="25">
        <f ca="1">VLOOKUP(CONCATENATE($F3259," ",$G3259),AllocFactorMatrix,(X$4+1),FALSE)*$E3264</f>
        <v>0</v>
      </c>
      <c r="Y3259" s="25">
        <f ca="1">VLOOKUP(CONCATENATE($F3259," ",$G3259),AllocFactorMatrix,(Y$4+1),FALSE)*$E3264</f>
        <v>0</v>
      </c>
      <c r="Z3259" s="25">
        <f t="shared" ca="1" si="1468"/>
        <v>0</v>
      </c>
      <c r="AA3259" s="25">
        <f ca="1">VLOOKUP(CONCATENATE($F3259," ",$G3259),AllocFactorMatrix,(AA$4+1),FALSE)*$E3264</f>
        <v>0</v>
      </c>
      <c r="AB3259" s="25">
        <f ca="1">VLOOKUP(CONCATENATE($F3259," ",$G3259),AllocFactorMatrix,(AB$4+1),FALSE)*$E3264</f>
        <v>0</v>
      </c>
      <c r="AC3259" s="25">
        <f ca="1">VLOOKUP(CONCATENATE($F3259," ",$G3259),AllocFactorMatrix,(AC$4+1),FALSE)*$E3264</f>
        <v>0</v>
      </c>
    </row>
    <row r="3260" spans="4:29" hidden="1" outlineLevel="1">
      <c r="F3260" s="61" t="str">
        <f>F3264</f>
        <v>LABOR_M</v>
      </c>
      <c r="G3260" s="20" t="str">
        <f>$G$11</f>
        <v>DISTPRI</v>
      </c>
      <c r="H3260" s="24">
        <f t="shared" ca="1" si="1442"/>
        <v>0</v>
      </c>
      <c r="I3260" s="25">
        <f ca="1">VLOOKUP(CONCATENATE($F3260," ",$G3260),AllocFactorMatrix,(I$4+1),FALSE)*$E3264</f>
        <v>0</v>
      </c>
      <c r="J3260" s="25">
        <f ca="1">VLOOKUP(CONCATENATE($F3260," ",$G3260),AllocFactorMatrix,(J$4+1),FALSE)*$E3264</f>
        <v>0</v>
      </c>
      <c r="K3260" s="25">
        <f ca="1">VLOOKUP(CONCATENATE($F3260," ",$G3260),AllocFactorMatrix,(K$4+1),FALSE)*$E3264</f>
        <v>0</v>
      </c>
      <c r="L3260" s="25">
        <f ca="1">VLOOKUP(CONCATENATE($F3260," ",$G3260),AllocFactorMatrix,(L$4+1),FALSE)*$E3264</f>
        <v>0</v>
      </c>
      <c r="M3260" s="25">
        <f t="shared" ca="1" si="1467"/>
        <v>0</v>
      </c>
      <c r="N3260" s="25">
        <f ca="1">VLOOKUP(CONCATENATE($F3260," ",$G3260),AllocFactorMatrix,(N$4+1),FALSE)*$E3264</f>
        <v>0</v>
      </c>
      <c r="O3260" s="25">
        <f ca="1">VLOOKUP(CONCATENATE($F3260," ",$G3260),AllocFactorMatrix,(O$4+1),FALSE)*$E3264</f>
        <v>0</v>
      </c>
      <c r="P3260" s="25">
        <f ca="1">VLOOKUP(CONCATENATE($F3260," ",$G3260),AllocFactorMatrix,(P$4+1),FALSE)*$E3264</f>
        <v>0</v>
      </c>
      <c r="Q3260" s="25">
        <f ca="1">VLOOKUP(CONCATENATE($F3260," ",$G3260),AllocFactorMatrix,(Q$4+1),FALSE)*$E3264</f>
        <v>0</v>
      </c>
      <c r="R3260" s="25">
        <f t="shared" ca="1" si="1469"/>
        <v>0</v>
      </c>
      <c r="S3260" s="25">
        <f ca="1">VLOOKUP(CONCATENATE($F3260," ",$G3260),AllocFactorMatrix,(S$4+1),FALSE)*$E3264</f>
        <v>0</v>
      </c>
      <c r="T3260" s="25">
        <f ca="1">VLOOKUP(CONCATENATE($F3260," ",$G3260),AllocFactorMatrix,(T$4+1),FALSE)*$E3264</f>
        <v>0</v>
      </c>
      <c r="U3260" s="25">
        <f ca="1">VLOOKUP(CONCATENATE($F3260," ",$G3260),AllocFactorMatrix,(U$4+1),FALSE)*$E3264</f>
        <v>0</v>
      </c>
      <c r="V3260" s="25">
        <f ca="1">VLOOKUP(CONCATENATE($F3260," ",$G3260),AllocFactorMatrix,(V$4+1),FALSE)*$E3264</f>
        <v>0</v>
      </c>
      <c r="W3260" s="25">
        <f t="shared" ca="1" si="1470"/>
        <v>0</v>
      </c>
      <c r="X3260" s="25">
        <f ca="1">VLOOKUP(CONCATENATE($F3260," ",$G3260),AllocFactorMatrix,(X$4+1),FALSE)*$E3264</f>
        <v>0</v>
      </c>
      <c r="Y3260" s="25">
        <f ca="1">VLOOKUP(CONCATENATE($F3260," ",$G3260),AllocFactorMatrix,(Y$4+1),FALSE)*$E3264</f>
        <v>0</v>
      </c>
      <c r="Z3260" s="25">
        <f t="shared" ca="1" si="1468"/>
        <v>0</v>
      </c>
      <c r="AA3260" s="25">
        <f ca="1">VLOOKUP(CONCATENATE($F3260," ",$G3260),AllocFactorMatrix,(AA$4+1),FALSE)*$E3264</f>
        <v>0</v>
      </c>
      <c r="AB3260" s="25">
        <f ca="1">VLOOKUP(CONCATENATE($F3260," ",$G3260),AllocFactorMatrix,(AB$4+1),FALSE)*$E3264</f>
        <v>0</v>
      </c>
      <c r="AC3260" s="25">
        <f ca="1">VLOOKUP(CONCATENATE($F3260," ",$G3260),AllocFactorMatrix,(AC$4+1),FALSE)*$E3264</f>
        <v>0</v>
      </c>
    </row>
    <row r="3261" spans="4:29" hidden="1" outlineLevel="1">
      <c r="F3261" s="61" t="str">
        <f>F3264</f>
        <v>LABOR_M</v>
      </c>
      <c r="G3261" s="20" t="str">
        <f>$G$12</f>
        <v>DISTSEC</v>
      </c>
      <c r="H3261" s="24">
        <f t="shared" ca="1" si="1442"/>
        <v>0</v>
      </c>
      <c r="I3261" s="25">
        <f ca="1">VLOOKUP(CONCATENATE($F3261," ",$G3261),AllocFactorMatrix,(I$4+1),FALSE)*$E3264</f>
        <v>0</v>
      </c>
      <c r="J3261" s="25">
        <f ca="1">VLOOKUP(CONCATENATE($F3261," ",$G3261),AllocFactorMatrix,(J$4+1),FALSE)*$E3264</f>
        <v>0</v>
      </c>
      <c r="K3261" s="25">
        <f ca="1">VLOOKUP(CONCATENATE($F3261," ",$G3261),AllocFactorMatrix,(K$4+1),FALSE)*$E3264</f>
        <v>0</v>
      </c>
      <c r="L3261" s="25">
        <f ca="1">VLOOKUP(CONCATENATE($F3261," ",$G3261),AllocFactorMatrix,(L$4+1),FALSE)*$E3264</f>
        <v>0</v>
      </c>
      <c r="M3261" s="25">
        <f t="shared" ca="1" si="1467"/>
        <v>0</v>
      </c>
      <c r="N3261" s="25">
        <f ca="1">VLOOKUP(CONCATENATE($F3261," ",$G3261),AllocFactorMatrix,(N$4+1),FALSE)*$E3264</f>
        <v>0</v>
      </c>
      <c r="O3261" s="25">
        <f ca="1">VLOOKUP(CONCATENATE($F3261," ",$G3261),AllocFactorMatrix,(O$4+1),FALSE)*$E3264</f>
        <v>0</v>
      </c>
      <c r="P3261" s="25">
        <f ca="1">VLOOKUP(CONCATENATE($F3261," ",$G3261),AllocFactorMatrix,(P$4+1),FALSE)*$E3264</f>
        <v>0</v>
      </c>
      <c r="Q3261" s="25">
        <f ca="1">VLOOKUP(CONCATENATE($F3261," ",$G3261),AllocFactorMatrix,(Q$4+1),FALSE)*$E3264</f>
        <v>0</v>
      </c>
      <c r="R3261" s="25">
        <f t="shared" ca="1" si="1469"/>
        <v>0</v>
      </c>
      <c r="S3261" s="25">
        <f ca="1">VLOOKUP(CONCATENATE($F3261," ",$G3261),AllocFactorMatrix,(S$4+1),FALSE)*$E3264</f>
        <v>0</v>
      </c>
      <c r="T3261" s="25">
        <f ca="1">VLOOKUP(CONCATENATE($F3261," ",$G3261),AllocFactorMatrix,(T$4+1),FALSE)*$E3264</f>
        <v>0</v>
      </c>
      <c r="U3261" s="25">
        <f ca="1">VLOOKUP(CONCATENATE($F3261," ",$G3261),AllocFactorMatrix,(U$4+1),FALSE)*$E3264</f>
        <v>0</v>
      </c>
      <c r="V3261" s="25">
        <f ca="1">VLOOKUP(CONCATENATE($F3261," ",$G3261),AllocFactorMatrix,(V$4+1),FALSE)*$E3264</f>
        <v>0</v>
      </c>
      <c r="W3261" s="25">
        <f t="shared" ca="1" si="1470"/>
        <v>0</v>
      </c>
      <c r="X3261" s="25">
        <f ca="1">VLOOKUP(CONCATENATE($F3261," ",$G3261),AllocFactorMatrix,(X$4+1),FALSE)*$E3264</f>
        <v>0</v>
      </c>
      <c r="Y3261" s="25">
        <f ca="1">VLOOKUP(CONCATENATE($F3261," ",$G3261),AllocFactorMatrix,(Y$4+1),FALSE)*$E3264</f>
        <v>0</v>
      </c>
      <c r="Z3261" s="25">
        <f t="shared" ca="1" si="1468"/>
        <v>0</v>
      </c>
      <c r="AA3261" s="25">
        <f ca="1">VLOOKUP(CONCATENATE($F3261," ",$G3261),AllocFactorMatrix,(AA$4+1),FALSE)*$E3264</f>
        <v>0</v>
      </c>
      <c r="AB3261" s="25">
        <f ca="1">VLOOKUP(CONCATENATE($F3261," ",$G3261),AllocFactorMatrix,(AB$4+1),FALSE)*$E3264</f>
        <v>0</v>
      </c>
      <c r="AC3261" s="25">
        <f ca="1">VLOOKUP(CONCATENATE($F3261," ",$G3261),AllocFactorMatrix,(AC$4+1),FALSE)*$E3264</f>
        <v>0</v>
      </c>
    </row>
    <row r="3262" spans="4:29" hidden="1" outlineLevel="1">
      <c r="F3262" s="61" t="str">
        <f>F3264</f>
        <v>LABOR_M</v>
      </c>
      <c r="G3262" s="20" t="str">
        <f>$G$13</f>
        <v>ENERGY</v>
      </c>
      <c r="H3262" s="24">
        <f t="shared" ca="1" si="1442"/>
        <v>0</v>
      </c>
      <c r="I3262" s="25">
        <f ca="1">VLOOKUP(CONCATENATE($F3262," ",$G3262),AllocFactorMatrix,(I$4+1),FALSE)*$E3264</f>
        <v>0</v>
      </c>
      <c r="J3262" s="25">
        <f ca="1">VLOOKUP(CONCATENATE($F3262," ",$G3262),AllocFactorMatrix,(J$4+1),FALSE)*$E3264</f>
        <v>0</v>
      </c>
      <c r="K3262" s="25">
        <f ca="1">VLOOKUP(CONCATENATE($F3262," ",$G3262),AllocFactorMatrix,(K$4+1),FALSE)*$E3264</f>
        <v>0</v>
      </c>
      <c r="L3262" s="25">
        <f ca="1">VLOOKUP(CONCATENATE($F3262," ",$G3262),AllocFactorMatrix,(L$4+1),FALSE)*$E3264</f>
        <v>0</v>
      </c>
      <c r="M3262" s="25">
        <f t="shared" ca="1" si="1467"/>
        <v>0</v>
      </c>
      <c r="N3262" s="25">
        <f ca="1">VLOOKUP(CONCATENATE($F3262," ",$G3262),AllocFactorMatrix,(N$4+1),FALSE)*$E3264</f>
        <v>0</v>
      </c>
      <c r="O3262" s="25">
        <f ca="1">VLOOKUP(CONCATENATE($F3262," ",$G3262),AllocFactorMatrix,(O$4+1),FALSE)*$E3264</f>
        <v>0</v>
      </c>
      <c r="P3262" s="25">
        <f ca="1">VLOOKUP(CONCATENATE($F3262," ",$G3262),AllocFactorMatrix,(P$4+1),FALSE)*$E3264</f>
        <v>0</v>
      </c>
      <c r="Q3262" s="25">
        <f ca="1">VLOOKUP(CONCATENATE($F3262," ",$G3262),AllocFactorMatrix,(Q$4+1),FALSE)*$E3264</f>
        <v>0</v>
      </c>
      <c r="R3262" s="25">
        <f t="shared" ca="1" si="1469"/>
        <v>0</v>
      </c>
      <c r="S3262" s="25">
        <f ca="1">VLOOKUP(CONCATENATE($F3262," ",$G3262),AllocFactorMatrix,(S$4+1),FALSE)*$E3264</f>
        <v>0</v>
      </c>
      <c r="T3262" s="25">
        <f ca="1">VLOOKUP(CONCATENATE($F3262," ",$G3262),AllocFactorMatrix,(T$4+1),FALSE)*$E3264</f>
        <v>0</v>
      </c>
      <c r="U3262" s="25">
        <f ca="1">VLOOKUP(CONCATENATE($F3262," ",$G3262),AllocFactorMatrix,(U$4+1),FALSE)*$E3264</f>
        <v>0</v>
      </c>
      <c r="V3262" s="25">
        <f ca="1">VLOOKUP(CONCATENATE($F3262," ",$G3262),AllocFactorMatrix,(V$4+1),FALSE)*$E3264</f>
        <v>0</v>
      </c>
      <c r="W3262" s="25">
        <f t="shared" ca="1" si="1470"/>
        <v>0</v>
      </c>
      <c r="X3262" s="25">
        <f ca="1">VLOOKUP(CONCATENATE($F3262," ",$G3262),AllocFactorMatrix,(X$4+1),FALSE)*$E3264</f>
        <v>0</v>
      </c>
      <c r="Y3262" s="25">
        <f ca="1">VLOOKUP(CONCATENATE($F3262," ",$G3262),AllocFactorMatrix,(Y$4+1),FALSE)*$E3264</f>
        <v>0</v>
      </c>
      <c r="Z3262" s="25">
        <f t="shared" ca="1" si="1468"/>
        <v>0</v>
      </c>
      <c r="AA3262" s="25">
        <f ca="1">VLOOKUP(CONCATENATE($F3262," ",$G3262),AllocFactorMatrix,(AA$4+1),FALSE)*$E3264</f>
        <v>0</v>
      </c>
      <c r="AB3262" s="25">
        <f ca="1">VLOOKUP(CONCATENATE($F3262," ",$G3262),AllocFactorMatrix,(AB$4+1),FALSE)*$E3264</f>
        <v>0</v>
      </c>
      <c r="AC3262" s="25">
        <f ca="1">VLOOKUP(CONCATENATE($F3262," ",$G3262),AllocFactorMatrix,(AC$4+1),FALSE)*$E3264</f>
        <v>0</v>
      </c>
    </row>
    <row r="3263" spans="4:29" hidden="1" outlineLevel="1">
      <c r="F3263" s="61" t="str">
        <f>F3264</f>
        <v>LABOR_M</v>
      </c>
      <c r="G3263" s="20" t="str">
        <f>$G$14</f>
        <v>CUSTOMER</v>
      </c>
      <c r="H3263" s="24">
        <f t="shared" ca="1" si="1442"/>
        <v>0</v>
      </c>
      <c r="I3263" s="25">
        <f ca="1">VLOOKUP(CONCATENATE($F3263," ",$G3263),AllocFactorMatrix,(I$4+1),FALSE)*$E3264</f>
        <v>0</v>
      </c>
      <c r="J3263" s="25">
        <f ca="1">VLOOKUP(CONCATENATE($F3263," ",$G3263),AllocFactorMatrix,(J$4+1),FALSE)*$E3264</f>
        <v>0</v>
      </c>
      <c r="K3263" s="25">
        <f ca="1">VLOOKUP(CONCATENATE($F3263," ",$G3263),AllocFactorMatrix,(K$4+1),FALSE)*$E3264</f>
        <v>0</v>
      </c>
      <c r="L3263" s="25">
        <f ca="1">VLOOKUP(CONCATENATE($F3263," ",$G3263),AllocFactorMatrix,(L$4+1),FALSE)*$E3264</f>
        <v>0</v>
      </c>
      <c r="M3263" s="25">
        <f t="shared" ca="1" si="1467"/>
        <v>0</v>
      </c>
      <c r="N3263" s="25">
        <f ca="1">VLOOKUP(CONCATENATE($F3263," ",$G3263),AllocFactorMatrix,(N$4+1),FALSE)*$E3264</f>
        <v>0</v>
      </c>
      <c r="O3263" s="25">
        <f ca="1">VLOOKUP(CONCATENATE($F3263," ",$G3263),AllocFactorMatrix,(O$4+1),FALSE)*$E3264</f>
        <v>0</v>
      </c>
      <c r="P3263" s="25">
        <f ca="1">VLOOKUP(CONCATENATE($F3263," ",$G3263),AllocFactorMatrix,(P$4+1),FALSE)*$E3264</f>
        <v>0</v>
      </c>
      <c r="Q3263" s="25">
        <f ca="1">VLOOKUP(CONCATENATE($F3263," ",$G3263),AllocFactorMatrix,(Q$4+1),FALSE)*$E3264</f>
        <v>0</v>
      </c>
      <c r="R3263" s="25">
        <f t="shared" ca="1" si="1469"/>
        <v>0</v>
      </c>
      <c r="S3263" s="25">
        <f ca="1">VLOOKUP(CONCATENATE($F3263," ",$G3263),AllocFactorMatrix,(S$4+1),FALSE)*$E3264</f>
        <v>0</v>
      </c>
      <c r="T3263" s="25">
        <f ca="1">VLOOKUP(CONCATENATE($F3263," ",$G3263),AllocFactorMatrix,(T$4+1),FALSE)*$E3264</f>
        <v>0</v>
      </c>
      <c r="U3263" s="25">
        <f ca="1">VLOOKUP(CONCATENATE($F3263," ",$G3263),AllocFactorMatrix,(U$4+1),FALSE)*$E3264</f>
        <v>0</v>
      </c>
      <c r="V3263" s="25">
        <f ca="1">VLOOKUP(CONCATENATE($F3263," ",$G3263),AllocFactorMatrix,(V$4+1),FALSE)*$E3264</f>
        <v>0</v>
      </c>
      <c r="W3263" s="25">
        <f t="shared" ca="1" si="1470"/>
        <v>0</v>
      </c>
      <c r="X3263" s="25">
        <f ca="1">VLOOKUP(CONCATENATE($F3263," ",$G3263),AllocFactorMatrix,(X$4+1),FALSE)*$E3264</f>
        <v>0</v>
      </c>
      <c r="Y3263" s="25">
        <f ca="1">VLOOKUP(CONCATENATE($F3263," ",$G3263),AllocFactorMatrix,(Y$4+1),FALSE)*$E3264</f>
        <v>0</v>
      </c>
      <c r="Z3263" s="25">
        <f t="shared" ca="1" si="1468"/>
        <v>0</v>
      </c>
      <c r="AA3263" s="25">
        <f ca="1">VLOOKUP(CONCATENATE($F3263," ",$G3263),AllocFactorMatrix,(AA$4+1),FALSE)*$E3264</f>
        <v>0</v>
      </c>
      <c r="AB3263" s="25">
        <f ca="1">VLOOKUP(CONCATENATE($F3263," ",$G3263),AllocFactorMatrix,(AB$4+1),FALSE)*$E3264</f>
        <v>0</v>
      </c>
      <c r="AC3263" s="25">
        <f ca="1">VLOOKUP(CONCATENATE($F3263," ",$G3263),AllocFactorMatrix,(AC$4+1),FALSE)*$E3264</f>
        <v>0</v>
      </c>
    </row>
    <row r="3264" spans="4:29" collapsed="1">
      <c r="D3264" s="20" t="s">
        <v>324</v>
      </c>
      <c r="E3264" s="22"/>
      <c r="F3264" s="61" t="s">
        <v>69</v>
      </c>
      <c r="G3264" s="20" t="str">
        <f>$G$15</f>
        <v>TOTAL</v>
      </c>
      <c r="H3264" s="24">
        <f t="shared" ca="1" si="1442"/>
        <v>0</v>
      </c>
      <c r="I3264" s="25">
        <f ca="1">VLOOKUP(CONCATENATE($F3264," ",$G3264),AllocFactorMatrix,(I$4+1),FALSE)*$E3264</f>
        <v>0</v>
      </c>
      <c r="J3264" s="25">
        <f ca="1">VLOOKUP(CONCATENATE($F3264," ",$G3264),AllocFactorMatrix,(J$4+1),FALSE)*$E3264</f>
        <v>0</v>
      </c>
      <c r="K3264" s="25">
        <f ca="1">VLOOKUP(CONCATENATE($F3264," ",$G3264),AllocFactorMatrix,(K$4+1),FALSE)*$E3264</f>
        <v>0</v>
      </c>
      <c r="L3264" s="25">
        <f ca="1">VLOOKUP(CONCATENATE($F3264," ",$G3264),AllocFactorMatrix,(L$4+1),FALSE)*$E3264</f>
        <v>0</v>
      </c>
      <c r="M3264" s="25">
        <f t="shared" ca="1" si="1467"/>
        <v>0</v>
      </c>
      <c r="N3264" s="25">
        <f ca="1">VLOOKUP(CONCATENATE($F3264," ",$G3264),AllocFactorMatrix,(N$4+1),FALSE)*$E3264</f>
        <v>0</v>
      </c>
      <c r="O3264" s="25">
        <f ca="1">VLOOKUP(CONCATENATE($F3264," ",$G3264),AllocFactorMatrix,(O$4+1),FALSE)*$E3264</f>
        <v>0</v>
      </c>
      <c r="P3264" s="25">
        <f ca="1">VLOOKUP(CONCATENATE($F3264," ",$G3264),AllocFactorMatrix,(P$4+1),FALSE)*$E3264</f>
        <v>0</v>
      </c>
      <c r="Q3264" s="25">
        <f ca="1">VLOOKUP(CONCATENATE($F3264," ",$G3264),AllocFactorMatrix,(Q$4+1),FALSE)*$E3264</f>
        <v>0</v>
      </c>
      <c r="R3264" s="25">
        <f t="shared" ca="1" si="1469"/>
        <v>0</v>
      </c>
      <c r="S3264" s="25">
        <f ca="1">VLOOKUP(CONCATENATE($F3264," ",$G3264),AllocFactorMatrix,(S$4+1),FALSE)*$E3264</f>
        <v>0</v>
      </c>
      <c r="T3264" s="25">
        <f ca="1">VLOOKUP(CONCATENATE($F3264," ",$G3264),AllocFactorMatrix,(T$4+1),FALSE)*$E3264</f>
        <v>0</v>
      </c>
      <c r="U3264" s="25">
        <f ca="1">VLOOKUP(CONCATENATE($F3264," ",$G3264),AllocFactorMatrix,(U$4+1),FALSE)*$E3264</f>
        <v>0</v>
      </c>
      <c r="V3264" s="25">
        <f ca="1">VLOOKUP(CONCATENATE($F3264," ",$G3264),AllocFactorMatrix,(V$4+1),FALSE)*$E3264</f>
        <v>0</v>
      </c>
      <c r="W3264" s="25">
        <f t="shared" ca="1" si="1470"/>
        <v>0</v>
      </c>
      <c r="X3264" s="25">
        <f ca="1">VLOOKUP(CONCATENATE($F3264," ",$G3264),AllocFactorMatrix,(X$4+1),FALSE)*$E3264</f>
        <v>0</v>
      </c>
      <c r="Y3264" s="25">
        <f ca="1">VLOOKUP(CONCATENATE($F3264," ",$G3264),AllocFactorMatrix,(Y$4+1),FALSE)*$E3264</f>
        <v>0</v>
      </c>
      <c r="Z3264" s="25">
        <f t="shared" ca="1" si="1468"/>
        <v>0</v>
      </c>
      <c r="AA3264" s="25">
        <f ca="1">VLOOKUP(CONCATENATE($F3264," ",$G3264),AllocFactorMatrix,(AA$4+1),FALSE)*$E3264</f>
        <v>0</v>
      </c>
      <c r="AB3264" s="25">
        <f ca="1">VLOOKUP(CONCATENATE($F3264," ",$G3264),AllocFactorMatrix,(AB$4+1),FALSE)*$E3264</f>
        <v>0</v>
      </c>
      <c r="AC3264" s="25">
        <f ca="1">VLOOKUP(CONCATENATE($F3264," ",$G3264),AllocFactorMatrix,(AC$4+1),FALSE)*$E3264</f>
        <v>0</v>
      </c>
    </row>
    <row r="3265" spans="4:29" hidden="1" outlineLevel="1">
      <c r="F3265" s="61" t="str">
        <f>F3272</f>
        <v>RB_GUP</v>
      </c>
      <c r="G3265" s="20" t="str">
        <f>$G$8</f>
        <v>PRODUCTION</v>
      </c>
      <c r="H3265" s="24">
        <f t="shared" ca="1" si="1442"/>
        <v>0</v>
      </c>
      <c r="I3265" s="25">
        <f ca="1">VLOOKUP(CONCATENATE($F3265," ",$G3265),AllocFactorMatrix,(I$4+1),FALSE)*$E3272</f>
        <v>0</v>
      </c>
      <c r="J3265" s="25">
        <f ca="1">VLOOKUP(CONCATENATE($F3265," ",$G3265),AllocFactorMatrix,(J$4+1),FALSE)*$E3272</f>
        <v>0</v>
      </c>
      <c r="K3265" s="25">
        <f ca="1">VLOOKUP(CONCATENATE($F3265," ",$G3265),AllocFactorMatrix,(K$4+1),FALSE)*$E3272</f>
        <v>0</v>
      </c>
      <c r="L3265" s="25">
        <f ca="1">VLOOKUP(CONCATENATE($F3265," ",$G3265),AllocFactorMatrix,(L$4+1),FALSE)*$E3272</f>
        <v>0</v>
      </c>
      <c r="M3265" s="25">
        <f t="shared" ref="M3265:M3272" ca="1" si="1471">SUBTOTAL(9,J3265:L3265)</f>
        <v>0</v>
      </c>
      <c r="N3265" s="25">
        <f ca="1">VLOOKUP(CONCATENATE($F3265," ",$G3265),AllocFactorMatrix,(N$4+1),FALSE)*$E3272</f>
        <v>0</v>
      </c>
      <c r="O3265" s="25">
        <f ca="1">VLOOKUP(CONCATENATE($F3265," ",$G3265),AllocFactorMatrix,(O$4+1),FALSE)*$E3272</f>
        <v>0</v>
      </c>
      <c r="P3265" s="25">
        <f ca="1">VLOOKUP(CONCATENATE($F3265," ",$G3265),AllocFactorMatrix,(P$4+1),FALSE)*$E3272</f>
        <v>0</v>
      </c>
      <c r="Q3265" s="25">
        <f ca="1">VLOOKUP(CONCATENATE($F3265," ",$G3265),AllocFactorMatrix,(Q$4+1),FALSE)*$E3272</f>
        <v>0</v>
      </c>
      <c r="R3265" s="25">
        <f ca="1">SUBTOTAL(9,N3265:Q3265)</f>
        <v>0</v>
      </c>
      <c r="S3265" s="25">
        <f ca="1">VLOOKUP(CONCATENATE($F3265," ",$G3265),AllocFactorMatrix,(S$4+1),FALSE)*$E3272</f>
        <v>0</v>
      </c>
      <c r="T3265" s="25">
        <f ca="1">VLOOKUP(CONCATENATE($F3265," ",$G3265),AllocFactorMatrix,(T$4+1),FALSE)*$E3272</f>
        <v>0</v>
      </c>
      <c r="U3265" s="25">
        <f ca="1">VLOOKUP(CONCATENATE($F3265," ",$G3265),AllocFactorMatrix,(U$4+1),FALSE)*$E3272</f>
        <v>0</v>
      </c>
      <c r="V3265" s="25">
        <f ca="1">VLOOKUP(CONCATENATE($F3265," ",$G3265),AllocFactorMatrix,(V$4+1),FALSE)*$E3272</f>
        <v>0</v>
      </c>
      <c r="W3265" s="25">
        <f ca="1">SUBTOTAL(9,S3265:V3265)</f>
        <v>0</v>
      </c>
      <c r="X3265" s="25">
        <f ca="1">VLOOKUP(CONCATENATE($F3265," ",$G3265),AllocFactorMatrix,(X$4+1),FALSE)*$E3272</f>
        <v>0</v>
      </c>
      <c r="Y3265" s="25">
        <f ca="1">VLOOKUP(CONCATENATE($F3265," ",$G3265),AllocFactorMatrix,(Y$4+1),FALSE)*$E3272</f>
        <v>0</v>
      </c>
      <c r="Z3265" s="25">
        <f t="shared" ref="Z3265:Z3272" ca="1" si="1472">SUBTOTAL(9,X3265:Y3265)</f>
        <v>0</v>
      </c>
      <c r="AA3265" s="25">
        <f ca="1">VLOOKUP(CONCATENATE($F3265," ",$G3265),AllocFactorMatrix,(AA$4+1),FALSE)*$E3272</f>
        <v>0</v>
      </c>
      <c r="AB3265" s="25">
        <f ca="1">VLOOKUP(CONCATENATE($F3265," ",$G3265),AllocFactorMatrix,(AB$4+1),FALSE)*$E3272</f>
        <v>0</v>
      </c>
      <c r="AC3265" s="25">
        <f ca="1">VLOOKUP(CONCATENATE($F3265," ",$G3265),AllocFactorMatrix,(AC$4+1),FALSE)*$E3272</f>
        <v>0</v>
      </c>
    </row>
    <row r="3266" spans="4:29" hidden="1" outlineLevel="1">
      <c r="F3266" s="61" t="str">
        <f>F3272</f>
        <v>RB_GUP</v>
      </c>
      <c r="G3266" s="20" t="str">
        <f>$G$9</f>
        <v>BULKTRAN</v>
      </c>
      <c r="H3266" s="24">
        <f t="shared" ca="1" si="1442"/>
        <v>0</v>
      </c>
      <c r="I3266" s="25">
        <f ca="1">VLOOKUP(CONCATENATE($F3266," ",$G3266),AllocFactorMatrix,(I$4+1),FALSE)*$E3272</f>
        <v>0</v>
      </c>
      <c r="J3266" s="25">
        <f ca="1">VLOOKUP(CONCATENATE($F3266," ",$G3266),AllocFactorMatrix,(J$4+1),FALSE)*$E3272</f>
        <v>0</v>
      </c>
      <c r="K3266" s="25">
        <f ca="1">VLOOKUP(CONCATENATE($F3266," ",$G3266),AllocFactorMatrix,(K$4+1),FALSE)*$E3272</f>
        <v>0</v>
      </c>
      <c r="L3266" s="25">
        <f ca="1">VLOOKUP(CONCATENATE($F3266," ",$G3266),AllocFactorMatrix,(L$4+1),FALSE)*$E3272</f>
        <v>0</v>
      </c>
      <c r="M3266" s="25">
        <f t="shared" ca="1" si="1471"/>
        <v>0</v>
      </c>
      <c r="N3266" s="25">
        <f ca="1">VLOOKUP(CONCATENATE($F3266," ",$G3266),AllocFactorMatrix,(N$4+1),FALSE)*$E3272</f>
        <v>0</v>
      </c>
      <c r="O3266" s="25">
        <f ca="1">VLOOKUP(CONCATENATE($F3266," ",$G3266),AllocFactorMatrix,(O$4+1),FALSE)*$E3272</f>
        <v>0</v>
      </c>
      <c r="P3266" s="25">
        <f ca="1">VLOOKUP(CONCATENATE($F3266," ",$G3266),AllocFactorMatrix,(P$4+1),FALSE)*$E3272</f>
        <v>0</v>
      </c>
      <c r="Q3266" s="25">
        <f ca="1">VLOOKUP(CONCATENATE($F3266," ",$G3266),AllocFactorMatrix,(Q$4+1),FALSE)*$E3272</f>
        <v>0</v>
      </c>
      <c r="R3266" s="25">
        <f t="shared" ref="R3266:R3272" ca="1" si="1473">SUBTOTAL(9,N3266:Q3266)</f>
        <v>0</v>
      </c>
      <c r="S3266" s="25">
        <f ca="1">VLOOKUP(CONCATENATE($F3266," ",$G3266),AllocFactorMatrix,(S$4+1),FALSE)*$E3272</f>
        <v>0</v>
      </c>
      <c r="T3266" s="25">
        <f ca="1">VLOOKUP(CONCATENATE($F3266," ",$G3266),AllocFactorMatrix,(T$4+1),FALSE)*$E3272</f>
        <v>0</v>
      </c>
      <c r="U3266" s="25">
        <f ca="1">VLOOKUP(CONCATENATE($F3266," ",$G3266),AllocFactorMatrix,(U$4+1),FALSE)*$E3272</f>
        <v>0</v>
      </c>
      <c r="V3266" s="25">
        <f ca="1">VLOOKUP(CONCATENATE($F3266," ",$G3266),AllocFactorMatrix,(V$4+1),FALSE)*$E3272</f>
        <v>0</v>
      </c>
      <c r="W3266" s="25">
        <f t="shared" ref="W3266:W3272" ca="1" si="1474">SUBTOTAL(9,S3266:V3266)</f>
        <v>0</v>
      </c>
      <c r="X3266" s="25">
        <f ca="1">VLOOKUP(CONCATENATE($F3266," ",$G3266),AllocFactorMatrix,(X$4+1),FALSE)*$E3272</f>
        <v>0</v>
      </c>
      <c r="Y3266" s="25">
        <f ca="1">VLOOKUP(CONCATENATE($F3266," ",$G3266),AllocFactorMatrix,(Y$4+1),FALSE)*$E3272</f>
        <v>0</v>
      </c>
      <c r="Z3266" s="25">
        <f t="shared" ca="1" si="1472"/>
        <v>0</v>
      </c>
      <c r="AA3266" s="25">
        <f ca="1">VLOOKUP(CONCATENATE($F3266," ",$G3266),AllocFactorMatrix,(AA$4+1),FALSE)*$E3272</f>
        <v>0</v>
      </c>
      <c r="AB3266" s="25">
        <f ca="1">VLOOKUP(CONCATENATE($F3266," ",$G3266),AllocFactorMatrix,(AB$4+1),FALSE)*$E3272</f>
        <v>0</v>
      </c>
      <c r="AC3266" s="25">
        <f ca="1">VLOOKUP(CONCATENATE($F3266," ",$G3266),AllocFactorMatrix,(AC$4+1),FALSE)*$E3272</f>
        <v>0</v>
      </c>
    </row>
    <row r="3267" spans="4:29" hidden="1" outlineLevel="1">
      <c r="F3267" s="61" t="str">
        <f>F3272</f>
        <v>RB_GUP</v>
      </c>
      <c r="G3267" s="20" t="str">
        <f>$G$10</f>
        <v>SUBTRAN</v>
      </c>
      <c r="H3267" s="24">
        <f t="shared" ca="1" si="1442"/>
        <v>0</v>
      </c>
      <c r="I3267" s="25">
        <f ca="1">VLOOKUP(CONCATENATE($F3267," ",$G3267),AllocFactorMatrix,(I$4+1),FALSE)*$E3272</f>
        <v>0</v>
      </c>
      <c r="J3267" s="25">
        <f ca="1">VLOOKUP(CONCATENATE($F3267," ",$G3267),AllocFactorMatrix,(J$4+1),FALSE)*$E3272</f>
        <v>0</v>
      </c>
      <c r="K3267" s="25">
        <f ca="1">VLOOKUP(CONCATENATE($F3267," ",$G3267),AllocFactorMatrix,(K$4+1),FALSE)*$E3272</f>
        <v>0</v>
      </c>
      <c r="L3267" s="25">
        <f ca="1">VLOOKUP(CONCATENATE($F3267," ",$G3267),AllocFactorMatrix,(L$4+1),FALSE)*$E3272</f>
        <v>0</v>
      </c>
      <c r="M3267" s="25">
        <f t="shared" ca="1" si="1471"/>
        <v>0</v>
      </c>
      <c r="N3267" s="25">
        <f ca="1">VLOOKUP(CONCATENATE($F3267," ",$G3267),AllocFactorMatrix,(N$4+1),FALSE)*$E3272</f>
        <v>0</v>
      </c>
      <c r="O3267" s="25">
        <f ca="1">VLOOKUP(CONCATENATE($F3267," ",$G3267),AllocFactorMatrix,(O$4+1),FALSE)*$E3272</f>
        <v>0</v>
      </c>
      <c r="P3267" s="25">
        <f ca="1">VLOOKUP(CONCATENATE($F3267," ",$G3267),AllocFactorMatrix,(P$4+1),FALSE)*$E3272</f>
        <v>0</v>
      </c>
      <c r="Q3267" s="25">
        <f ca="1">VLOOKUP(CONCATENATE($F3267," ",$G3267),AllocFactorMatrix,(Q$4+1),FALSE)*$E3272</f>
        <v>0</v>
      </c>
      <c r="R3267" s="25">
        <f t="shared" ca="1" si="1473"/>
        <v>0</v>
      </c>
      <c r="S3267" s="25">
        <f ca="1">VLOOKUP(CONCATENATE($F3267," ",$G3267),AllocFactorMatrix,(S$4+1),FALSE)*$E3272</f>
        <v>0</v>
      </c>
      <c r="T3267" s="25">
        <f ca="1">VLOOKUP(CONCATENATE($F3267," ",$G3267),AllocFactorMatrix,(T$4+1),FALSE)*$E3272</f>
        <v>0</v>
      </c>
      <c r="U3267" s="25">
        <f ca="1">VLOOKUP(CONCATENATE($F3267," ",$G3267),AllocFactorMatrix,(U$4+1),FALSE)*$E3272</f>
        <v>0</v>
      </c>
      <c r="V3267" s="25">
        <f ca="1">VLOOKUP(CONCATENATE($F3267," ",$G3267),AllocFactorMatrix,(V$4+1),FALSE)*$E3272</f>
        <v>0</v>
      </c>
      <c r="W3267" s="25">
        <f t="shared" ca="1" si="1474"/>
        <v>0</v>
      </c>
      <c r="X3267" s="25">
        <f ca="1">VLOOKUP(CONCATENATE($F3267," ",$G3267),AllocFactorMatrix,(X$4+1),FALSE)*$E3272</f>
        <v>0</v>
      </c>
      <c r="Y3267" s="25">
        <f ca="1">VLOOKUP(CONCATENATE($F3267," ",$G3267),AllocFactorMatrix,(Y$4+1),FALSE)*$E3272</f>
        <v>0</v>
      </c>
      <c r="Z3267" s="25">
        <f t="shared" ca="1" si="1472"/>
        <v>0</v>
      </c>
      <c r="AA3267" s="25">
        <f ca="1">VLOOKUP(CONCATENATE($F3267," ",$G3267),AllocFactorMatrix,(AA$4+1),FALSE)*$E3272</f>
        <v>0</v>
      </c>
      <c r="AB3267" s="25">
        <f ca="1">VLOOKUP(CONCATENATE($F3267," ",$G3267),AllocFactorMatrix,(AB$4+1),FALSE)*$E3272</f>
        <v>0</v>
      </c>
      <c r="AC3267" s="25">
        <f ca="1">VLOOKUP(CONCATENATE($F3267," ",$G3267),AllocFactorMatrix,(AC$4+1),FALSE)*$E3272</f>
        <v>0</v>
      </c>
    </row>
    <row r="3268" spans="4:29" hidden="1" outlineLevel="1">
      <c r="F3268" s="61" t="str">
        <f>F3272</f>
        <v>RB_GUP</v>
      </c>
      <c r="G3268" s="20" t="str">
        <f>$G$11</f>
        <v>DISTPRI</v>
      </c>
      <c r="H3268" s="24">
        <f t="shared" ca="1" si="1442"/>
        <v>0</v>
      </c>
      <c r="I3268" s="25">
        <f ca="1">VLOOKUP(CONCATENATE($F3268," ",$G3268),AllocFactorMatrix,(I$4+1),FALSE)*$E3272</f>
        <v>0</v>
      </c>
      <c r="J3268" s="25">
        <f ca="1">VLOOKUP(CONCATENATE($F3268," ",$G3268),AllocFactorMatrix,(J$4+1),FALSE)*$E3272</f>
        <v>0</v>
      </c>
      <c r="K3268" s="25">
        <f ca="1">VLOOKUP(CONCATENATE($F3268," ",$G3268),AllocFactorMatrix,(K$4+1),FALSE)*$E3272</f>
        <v>0</v>
      </c>
      <c r="L3268" s="25">
        <f ca="1">VLOOKUP(CONCATENATE($F3268," ",$G3268),AllocFactorMatrix,(L$4+1),FALSE)*$E3272</f>
        <v>0</v>
      </c>
      <c r="M3268" s="25">
        <f t="shared" ca="1" si="1471"/>
        <v>0</v>
      </c>
      <c r="N3268" s="25">
        <f ca="1">VLOOKUP(CONCATENATE($F3268," ",$G3268),AllocFactorMatrix,(N$4+1),FALSE)*$E3272</f>
        <v>0</v>
      </c>
      <c r="O3268" s="25">
        <f ca="1">VLOOKUP(CONCATENATE($F3268," ",$G3268),AllocFactorMatrix,(O$4+1),FALSE)*$E3272</f>
        <v>0</v>
      </c>
      <c r="P3268" s="25">
        <f ca="1">VLOOKUP(CONCATENATE($F3268," ",$G3268),AllocFactorMatrix,(P$4+1),FALSE)*$E3272</f>
        <v>0</v>
      </c>
      <c r="Q3268" s="25">
        <f ca="1">VLOOKUP(CONCATENATE($F3268," ",$G3268),AllocFactorMatrix,(Q$4+1),FALSE)*$E3272</f>
        <v>0</v>
      </c>
      <c r="R3268" s="25">
        <f t="shared" ca="1" si="1473"/>
        <v>0</v>
      </c>
      <c r="S3268" s="25">
        <f ca="1">VLOOKUP(CONCATENATE($F3268," ",$G3268),AllocFactorMatrix,(S$4+1),FALSE)*$E3272</f>
        <v>0</v>
      </c>
      <c r="T3268" s="25">
        <f ca="1">VLOOKUP(CONCATENATE($F3268," ",$G3268),AllocFactorMatrix,(T$4+1),FALSE)*$E3272</f>
        <v>0</v>
      </c>
      <c r="U3268" s="25">
        <f ca="1">VLOOKUP(CONCATENATE($F3268," ",$G3268),AllocFactorMatrix,(U$4+1),FALSE)*$E3272</f>
        <v>0</v>
      </c>
      <c r="V3268" s="25">
        <f ca="1">VLOOKUP(CONCATENATE($F3268," ",$G3268),AllocFactorMatrix,(V$4+1),FALSE)*$E3272</f>
        <v>0</v>
      </c>
      <c r="W3268" s="25">
        <f t="shared" ca="1" si="1474"/>
        <v>0</v>
      </c>
      <c r="X3268" s="25">
        <f ca="1">VLOOKUP(CONCATENATE($F3268," ",$G3268),AllocFactorMatrix,(X$4+1),FALSE)*$E3272</f>
        <v>0</v>
      </c>
      <c r="Y3268" s="25">
        <f ca="1">VLOOKUP(CONCATENATE($F3268," ",$G3268),AllocFactorMatrix,(Y$4+1),FALSE)*$E3272</f>
        <v>0</v>
      </c>
      <c r="Z3268" s="25">
        <f t="shared" ca="1" si="1472"/>
        <v>0</v>
      </c>
      <c r="AA3268" s="25">
        <f ca="1">VLOOKUP(CONCATENATE($F3268," ",$G3268),AllocFactorMatrix,(AA$4+1),FALSE)*$E3272</f>
        <v>0</v>
      </c>
      <c r="AB3268" s="25">
        <f ca="1">VLOOKUP(CONCATENATE($F3268," ",$G3268),AllocFactorMatrix,(AB$4+1),FALSE)*$E3272</f>
        <v>0</v>
      </c>
      <c r="AC3268" s="25">
        <f ca="1">VLOOKUP(CONCATENATE($F3268," ",$G3268),AllocFactorMatrix,(AC$4+1),FALSE)*$E3272</f>
        <v>0</v>
      </c>
    </row>
    <row r="3269" spans="4:29" hidden="1" outlineLevel="1">
      <c r="F3269" s="61" t="str">
        <f>F3272</f>
        <v>RB_GUP</v>
      </c>
      <c r="G3269" s="20" t="str">
        <f>$G$12</f>
        <v>DISTSEC</v>
      </c>
      <c r="H3269" s="24">
        <f t="shared" ca="1" si="1442"/>
        <v>0</v>
      </c>
      <c r="I3269" s="25">
        <f ca="1">VLOOKUP(CONCATENATE($F3269," ",$G3269),AllocFactorMatrix,(I$4+1),FALSE)*$E3272</f>
        <v>0</v>
      </c>
      <c r="J3269" s="25">
        <f ca="1">VLOOKUP(CONCATENATE($F3269," ",$G3269),AllocFactorMatrix,(J$4+1),FALSE)*$E3272</f>
        <v>0</v>
      </c>
      <c r="K3269" s="25">
        <f ca="1">VLOOKUP(CONCATENATE($F3269," ",$G3269),AllocFactorMatrix,(K$4+1),FALSE)*$E3272</f>
        <v>0</v>
      </c>
      <c r="L3269" s="25">
        <f ca="1">VLOOKUP(CONCATENATE($F3269," ",$G3269),AllocFactorMatrix,(L$4+1),FALSE)*$E3272</f>
        <v>0</v>
      </c>
      <c r="M3269" s="25">
        <f t="shared" ca="1" si="1471"/>
        <v>0</v>
      </c>
      <c r="N3269" s="25">
        <f ca="1">VLOOKUP(CONCATENATE($F3269," ",$G3269),AllocFactorMatrix,(N$4+1),FALSE)*$E3272</f>
        <v>0</v>
      </c>
      <c r="O3269" s="25">
        <f ca="1">VLOOKUP(CONCATENATE($F3269," ",$G3269),AllocFactorMatrix,(O$4+1),FALSE)*$E3272</f>
        <v>0</v>
      </c>
      <c r="P3269" s="25">
        <f ca="1">VLOOKUP(CONCATENATE($F3269," ",$G3269),AllocFactorMatrix,(P$4+1),FALSE)*$E3272</f>
        <v>0</v>
      </c>
      <c r="Q3269" s="25">
        <f ca="1">VLOOKUP(CONCATENATE($F3269," ",$G3269),AllocFactorMatrix,(Q$4+1),FALSE)*$E3272</f>
        <v>0</v>
      </c>
      <c r="R3269" s="25">
        <f t="shared" ca="1" si="1473"/>
        <v>0</v>
      </c>
      <c r="S3269" s="25">
        <f ca="1">VLOOKUP(CONCATENATE($F3269," ",$G3269),AllocFactorMatrix,(S$4+1),FALSE)*$E3272</f>
        <v>0</v>
      </c>
      <c r="T3269" s="25">
        <f ca="1">VLOOKUP(CONCATENATE($F3269," ",$G3269),AllocFactorMatrix,(T$4+1),FALSE)*$E3272</f>
        <v>0</v>
      </c>
      <c r="U3269" s="25">
        <f ca="1">VLOOKUP(CONCATENATE($F3269," ",$G3269),AllocFactorMatrix,(U$4+1),FALSE)*$E3272</f>
        <v>0</v>
      </c>
      <c r="V3269" s="25">
        <f ca="1">VLOOKUP(CONCATENATE($F3269," ",$G3269),AllocFactorMatrix,(V$4+1),FALSE)*$E3272</f>
        <v>0</v>
      </c>
      <c r="W3269" s="25">
        <f t="shared" ca="1" si="1474"/>
        <v>0</v>
      </c>
      <c r="X3269" s="25">
        <f ca="1">VLOOKUP(CONCATENATE($F3269," ",$G3269),AllocFactorMatrix,(X$4+1),FALSE)*$E3272</f>
        <v>0</v>
      </c>
      <c r="Y3269" s="25">
        <f ca="1">VLOOKUP(CONCATENATE($F3269," ",$G3269),AllocFactorMatrix,(Y$4+1),FALSE)*$E3272</f>
        <v>0</v>
      </c>
      <c r="Z3269" s="25">
        <f t="shared" ca="1" si="1472"/>
        <v>0</v>
      </c>
      <c r="AA3269" s="25">
        <f ca="1">VLOOKUP(CONCATENATE($F3269," ",$G3269),AllocFactorMatrix,(AA$4+1),FALSE)*$E3272</f>
        <v>0</v>
      </c>
      <c r="AB3269" s="25">
        <f ca="1">VLOOKUP(CONCATENATE($F3269," ",$G3269),AllocFactorMatrix,(AB$4+1),FALSE)*$E3272</f>
        <v>0</v>
      </c>
      <c r="AC3269" s="25">
        <f ca="1">VLOOKUP(CONCATENATE($F3269," ",$G3269),AllocFactorMatrix,(AC$4+1),FALSE)*$E3272</f>
        <v>0</v>
      </c>
    </row>
    <row r="3270" spans="4:29" hidden="1" outlineLevel="1">
      <c r="F3270" s="61" t="str">
        <f>F3272</f>
        <v>RB_GUP</v>
      </c>
      <c r="G3270" s="20" t="str">
        <f>$G$13</f>
        <v>ENERGY</v>
      </c>
      <c r="H3270" s="24">
        <f t="shared" ca="1" si="1442"/>
        <v>0</v>
      </c>
      <c r="I3270" s="25">
        <f ca="1">VLOOKUP(CONCATENATE($F3270," ",$G3270),AllocFactorMatrix,(I$4+1),FALSE)*$E3272</f>
        <v>0</v>
      </c>
      <c r="J3270" s="25">
        <f ca="1">VLOOKUP(CONCATENATE($F3270," ",$G3270),AllocFactorMatrix,(J$4+1),FALSE)*$E3272</f>
        <v>0</v>
      </c>
      <c r="K3270" s="25">
        <f ca="1">VLOOKUP(CONCATENATE($F3270," ",$G3270),AllocFactorMatrix,(K$4+1),FALSE)*$E3272</f>
        <v>0</v>
      </c>
      <c r="L3270" s="25">
        <f ca="1">VLOOKUP(CONCATENATE($F3270," ",$G3270),AllocFactorMatrix,(L$4+1),FALSE)*$E3272</f>
        <v>0</v>
      </c>
      <c r="M3270" s="25">
        <f t="shared" ca="1" si="1471"/>
        <v>0</v>
      </c>
      <c r="N3270" s="25">
        <f ca="1">VLOOKUP(CONCATENATE($F3270," ",$G3270),AllocFactorMatrix,(N$4+1),FALSE)*$E3272</f>
        <v>0</v>
      </c>
      <c r="O3270" s="25">
        <f ca="1">VLOOKUP(CONCATENATE($F3270," ",$G3270),AllocFactorMatrix,(O$4+1),FALSE)*$E3272</f>
        <v>0</v>
      </c>
      <c r="P3270" s="25">
        <f ca="1">VLOOKUP(CONCATENATE($F3270," ",$G3270),AllocFactorMatrix,(P$4+1),FALSE)*$E3272</f>
        <v>0</v>
      </c>
      <c r="Q3270" s="25">
        <f ca="1">VLOOKUP(CONCATENATE($F3270," ",$G3270),AllocFactorMatrix,(Q$4+1),FALSE)*$E3272</f>
        <v>0</v>
      </c>
      <c r="R3270" s="25">
        <f t="shared" ca="1" si="1473"/>
        <v>0</v>
      </c>
      <c r="S3270" s="25">
        <f ca="1">VLOOKUP(CONCATENATE($F3270," ",$G3270),AllocFactorMatrix,(S$4+1),FALSE)*$E3272</f>
        <v>0</v>
      </c>
      <c r="T3270" s="25">
        <f ca="1">VLOOKUP(CONCATENATE($F3270," ",$G3270),AllocFactorMatrix,(T$4+1),FALSE)*$E3272</f>
        <v>0</v>
      </c>
      <c r="U3270" s="25">
        <f ca="1">VLOOKUP(CONCATENATE($F3270," ",$G3270),AllocFactorMatrix,(U$4+1),FALSE)*$E3272</f>
        <v>0</v>
      </c>
      <c r="V3270" s="25">
        <f ca="1">VLOOKUP(CONCATENATE($F3270," ",$G3270),AllocFactorMatrix,(V$4+1),FALSE)*$E3272</f>
        <v>0</v>
      </c>
      <c r="W3270" s="25">
        <f t="shared" ca="1" si="1474"/>
        <v>0</v>
      </c>
      <c r="X3270" s="25">
        <f ca="1">VLOOKUP(CONCATENATE($F3270," ",$G3270),AllocFactorMatrix,(X$4+1),FALSE)*$E3272</f>
        <v>0</v>
      </c>
      <c r="Y3270" s="25">
        <f ca="1">VLOOKUP(CONCATENATE($F3270," ",$G3270),AllocFactorMatrix,(Y$4+1),FALSE)*$E3272</f>
        <v>0</v>
      </c>
      <c r="Z3270" s="25">
        <f t="shared" ca="1" si="1472"/>
        <v>0</v>
      </c>
      <c r="AA3270" s="25">
        <f ca="1">VLOOKUP(CONCATENATE($F3270," ",$G3270),AllocFactorMatrix,(AA$4+1),FALSE)*$E3272</f>
        <v>0</v>
      </c>
      <c r="AB3270" s="25">
        <f ca="1">VLOOKUP(CONCATENATE($F3270," ",$G3270),AllocFactorMatrix,(AB$4+1),FALSE)*$E3272</f>
        <v>0</v>
      </c>
      <c r="AC3270" s="25">
        <f ca="1">VLOOKUP(CONCATENATE($F3270," ",$G3270),AllocFactorMatrix,(AC$4+1),FALSE)*$E3272</f>
        <v>0</v>
      </c>
    </row>
    <row r="3271" spans="4:29" hidden="1" outlineLevel="1">
      <c r="F3271" s="61" t="str">
        <f>F3272</f>
        <v>RB_GUP</v>
      </c>
      <c r="G3271" s="20" t="str">
        <f>$G$14</f>
        <v>CUSTOMER</v>
      </c>
      <c r="H3271" s="24">
        <f t="shared" ca="1" si="1442"/>
        <v>0</v>
      </c>
      <c r="I3271" s="25">
        <f ca="1">VLOOKUP(CONCATENATE($F3271," ",$G3271),AllocFactorMatrix,(I$4+1),FALSE)*$E3272</f>
        <v>0</v>
      </c>
      <c r="J3271" s="25">
        <f ca="1">VLOOKUP(CONCATENATE($F3271," ",$G3271),AllocFactorMatrix,(J$4+1),FALSE)*$E3272</f>
        <v>0</v>
      </c>
      <c r="K3271" s="25">
        <f ca="1">VLOOKUP(CONCATENATE($F3271," ",$G3271),AllocFactorMatrix,(K$4+1),FALSE)*$E3272</f>
        <v>0</v>
      </c>
      <c r="L3271" s="25">
        <f ca="1">VLOOKUP(CONCATENATE($F3271," ",$G3271),AllocFactorMatrix,(L$4+1),FALSE)*$E3272</f>
        <v>0</v>
      </c>
      <c r="M3271" s="25">
        <f t="shared" ca="1" si="1471"/>
        <v>0</v>
      </c>
      <c r="N3271" s="25">
        <f ca="1">VLOOKUP(CONCATENATE($F3271," ",$G3271),AllocFactorMatrix,(N$4+1),FALSE)*$E3272</f>
        <v>0</v>
      </c>
      <c r="O3271" s="25">
        <f ca="1">VLOOKUP(CONCATENATE($F3271," ",$G3271),AllocFactorMatrix,(O$4+1),FALSE)*$E3272</f>
        <v>0</v>
      </c>
      <c r="P3271" s="25">
        <f ca="1">VLOOKUP(CONCATENATE($F3271," ",$G3271),AllocFactorMatrix,(P$4+1),FALSE)*$E3272</f>
        <v>0</v>
      </c>
      <c r="Q3271" s="25">
        <f ca="1">VLOOKUP(CONCATENATE($F3271," ",$G3271),AllocFactorMatrix,(Q$4+1),FALSE)*$E3272</f>
        <v>0</v>
      </c>
      <c r="R3271" s="25">
        <f t="shared" ca="1" si="1473"/>
        <v>0</v>
      </c>
      <c r="S3271" s="25">
        <f ca="1">VLOOKUP(CONCATENATE($F3271," ",$G3271),AllocFactorMatrix,(S$4+1),FALSE)*$E3272</f>
        <v>0</v>
      </c>
      <c r="T3271" s="25">
        <f ca="1">VLOOKUP(CONCATENATE($F3271," ",$G3271),AllocFactorMatrix,(T$4+1),FALSE)*$E3272</f>
        <v>0</v>
      </c>
      <c r="U3271" s="25">
        <f ca="1">VLOOKUP(CONCATENATE($F3271," ",$G3271),AllocFactorMatrix,(U$4+1),FALSE)*$E3272</f>
        <v>0</v>
      </c>
      <c r="V3271" s="25">
        <f ca="1">VLOOKUP(CONCATENATE($F3271," ",$G3271),AllocFactorMatrix,(V$4+1),FALSE)*$E3272</f>
        <v>0</v>
      </c>
      <c r="W3271" s="25">
        <f t="shared" ca="1" si="1474"/>
        <v>0</v>
      </c>
      <c r="X3271" s="25">
        <f ca="1">VLOOKUP(CONCATENATE($F3271," ",$G3271),AllocFactorMatrix,(X$4+1),FALSE)*$E3272</f>
        <v>0</v>
      </c>
      <c r="Y3271" s="25">
        <f ca="1">VLOOKUP(CONCATENATE($F3271," ",$G3271),AllocFactorMatrix,(Y$4+1),FALSE)*$E3272</f>
        <v>0</v>
      </c>
      <c r="Z3271" s="25">
        <f t="shared" ca="1" si="1472"/>
        <v>0</v>
      </c>
      <c r="AA3271" s="25">
        <f ca="1">VLOOKUP(CONCATENATE($F3271," ",$G3271),AllocFactorMatrix,(AA$4+1),FALSE)*$E3272</f>
        <v>0</v>
      </c>
      <c r="AB3271" s="25">
        <f ca="1">VLOOKUP(CONCATENATE($F3271," ",$G3271),AllocFactorMatrix,(AB$4+1),FALSE)*$E3272</f>
        <v>0</v>
      </c>
      <c r="AC3271" s="25">
        <f ca="1">VLOOKUP(CONCATENATE($F3271," ",$G3271),AllocFactorMatrix,(AC$4+1),FALSE)*$E3272</f>
        <v>0</v>
      </c>
    </row>
    <row r="3272" spans="4:29" collapsed="1">
      <c r="D3272" s="20" t="s">
        <v>623</v>
      </c>
      <c r="E3272" s="57"/>
      <c r="F3272" s="61" t="s">
        <v>73</v>
      </c>
      <c r="G3272" s="20" t="str">
        <f>$G$15</f>
        <v>TOTAL</v>
      </c>
      <c r="H3272" s="24">
        <f t="shared" ca="1" si="1442"/>
        <v>0</v>
      </c>
      <c r="I3272" s="25">
        <f ca="1">VLOOKUP(CONCATENATE($F3272," ",$G3272),AllocFactorMatrix,(I$4+1),FALSE)*$E3272</f>
        <v>0</v>
      </c>
      <c r="J3272" s="25">
        <f ca="1">VLOOKUP(CONCATENATE($F3272," ",$G3272),AllocFactorMatrix,(J$4+1),FALSE)*$E3272</f>
        <v>0</v>
      </c>
      <c r="K3272" s="25">
        <f ca="1">VLOOKUP(CONCATENATE($F3272," ",$G3272),AllocFactorMatrix,(K$4+1),FALSE)*$E3272</f>
        <v>0</v>
      </c>
      <c r="L3272" s="25">
        <f ca="1">VLOOKUP(CONCATENATE($F3272," ",$G3272),AllocFactorMatrix,(L$4+1),FALSE)*$E3272</f>
        <v>0</v>
      </c>
      <c r="M3272" s="25">
        <f t="shared" ca="1" si="1471"/>
        <v>0</v>
      </c>
      <c r="N3272" s="25">
        <f ca="1">VLOOKUP(CONCATENATE($F3272," ",$G3272),AllocFactorMatrix,(N$4+1),FALSE)*$E3272</f>
        <v>0</v>
      </c>
      <c r="O3272" s="25">
        <f ca="1">VLOOKUP(CONCATENATE($F3272," ",$G3272),AllocFactorMatrix,(O$4+1),FALSE)*$E3272</f>
        <v>0</v>
      </c>
      <c r="P3272" s="25">
        <f ca="1">VLOOKUP(CONCATENATE($F3272," ",$G3272),AllocFactorMatrix,(P$4+1),FALSE)*$E3272</f>
        <v>0</v>
      </c>
      <c r="Q3272" s="25">
        <f ca="1">VLOOKUP(CONCATENATE($F3272," ",$G3272),AllocFactorMatrix,(Q$4+1),FALSE)*$E3272</f>
        <v>0</v>
      </c>
      <c r="R3272" s="25">
        <f t="shared" ca="1" si="1473"/>
        <v>0</v>
      </c>
      <c r="S3272" s="25">
        <f ca="1">VLOOKUP(CONCATENATE($F3272," ",$G3272),AllocFactorMatrix,(S$4+1),FALSE)*$E3272</f>
        <v>0</v>
      </c>
      <c r="T3272" s="25">
        <f ca="1">VLOOKUP(CONCATENATE($F3272," ",$G3272),AllocFactorMatrix,(T$4+1),FALSE)*$E3272</f>
        <v>0</v>
      </c>
      <c r="U3272" s="25">
        <f ca="1">VLOOKUP(CONCATENATE($F3272," ",$G3272),AllocFactorMatrix,(U$4+1),FALSE)*$E3272</f>
        <v>0</v>
      </c>
      <c r="V3272" s="25">
        <f ca="1">VLOOKUP(CONCATENATE($F3272," ",$G3272),AllocFactorMatrix,(V$4+1),FALSE)*$E3272</f>
        <v>0</v>
      </c>
      <c r="W3272" s="25">
        <f t="shared" ca="1" si="1474"/>
        <v>0</v>
      </c>
      <c r="X3272" s="25">
        <f ca="1">VLOOKUP(CONCATENATE($F3272," ",$G3272),AllocFactorMatrix,(X$4+1),FALSE)*$E3272</f>
        <v>0</v>
      </c>
      <c r="Y3272" s="25">
        <f ca="1">VLOOKUP(CONCATENATE($F3272," ",$G3272),AllocFactorMatrix,(Y$4+1),FALSE)*$E3272</f>
        <v>0</v>
      </c>
      <c r="Z3272" s="25">
        <f t="shared" ca="1" si="1472"/>
        <v>0</v>
      </c>
      <c r="AA3272" s="25">
        <f ca="1">VLOOKUP(CONCATENATE($F3272," ",$G3272),AllocFactorMatrix,(AA$4+1),FALSE)*$E3272</f>
        <v>0</v>
      </c>
      <c r="AB3272" s="25">
        <f ca="1">VLOOKUP(CONCATENATE($F3272," ",$G3272),AllocFactorMatrix,(AB$4+1),FALSE)*$E3272</f>
        <v>0</v>
      </c>
      <c r="AC3272" s="25">
        <f ca="1">VLOOKUP(CONCATENATE($F3272," ",$G3272),AllocFactorMatrix,(AC$4+1),FALSE)*$E3272</f>
        <v>0</v>
      </c>
    </row>
    <row r="3273" spans="4:29" hidden="1" outlineLevel="1">
      <c r="F3273" s="61" t="str">
        <f>F3280</f>
        <v>RSALE</v>
      </c>
      <c r="G3273" s="20" t="str">
        <f>$G$8</f>
        <v>PRODUCTION</v>
      </c>
      <c r="H3273" s="24">
        <f t="shared" ref="H3273:H3336" ca="1" si="1475">SUBTOTAL(9,I3273:AC3273)</f>
        <v>0</v>
      </c>
      <c r="I3273" s="25">
        <f ca="1">VLOOKUP(CONCATENATE($F3273," ",$G3273),AllocFactorMatrix,(I$4+1),FALSE)*$E3280</f>
        <v>0</v>
      </c>
      <c r="J3273" s="25">
        <f ca="1">VLOOKUP(CONCATENATE($F3273," ",$G3273),AllocFactorMatrix,(J$4+1),FALSE)*$E3280</f>
        <v>0</v>
      </c>
      <c r="K3273" s="25">
        <f ca="1">VLOOKUP(CONCATENATE($F3273," ",$G3273),AllocFactorMatrix,(K$4+1),FALSE)*$E3280</f>
        <v>0</v>
      </c>
      <c r="L3273" s="25">
        <f ca="1">VLOOKUP(CONCATENATE($F3273," ",$G3273),AllocFactorMatrix,(L$4+1),FALSE)*$E3280</f>
        <v>0</v>
      </c>
      <c r="M3273" s="25">
        <f t="shared" ref="M3273:M3280" ca="1" si="1476">SUBTOTAL(9,J3273:L3273)</f>
        <v>0</v>
      </c>
      <c r="N3273" s="25">
        <f ca="1">VLOOKUP(CONCATENATE($F3273," ",$G3273),AllocFactorMatrix,(N$4+1),FALSE)*$E3280</f>
        <v>0</v>
      </c>
      <c r="O3273" s="25">
        <f ca="1">VLOOKUP(CONCATENATE($F3273," ",$G3273),AllocFactorMatrix,(O$4+1),FALSE)*$E3280</f>
        <v>0</v>
      </c>
      <c r="P3273" s="25">
        <f ca="1">VLOOKUP(CONCATENATE($F3273," ",$G3273),AllocFactorMatrix,(P$4+1),FALSE)*$E3280</f>
        <v>0</v>
      </c>
      <c r="Q3273" s="25">
        <f ca="1">VLOOKUP(CONCATENATE($F3273," ",$G3273),AllocFactorMatrix,(Q$4+1),FALSE)*$E3280</f>
        <v>0</v>
      </c>
      <c r="R3273" s="25">
        <f ca="1">SUBTOTAL(9,N3273:Q3273)</f>
        <v>0</v>
      </c>
      <c r="S3273" s="25">
        <f ca="1">VLOOKUP(CONCATENATE($F3273," ",$G3273),AllocFactorMatrix,(S$4+1),FALSE)*$E3280</f>
        <v>0</v>
      </c>
      <c r="T3273" s="25">
        <f ca="1">VLOOKUP(CONCATENATE($F3273," ",$G3273),AllocFactorMatrix,(T$4+1),FALSE)*$E3280</f>
        <v>0</v>
      </c>
      <c r="U3273" s="25">
        <f ca="1">VLOOKUP(CONCATENATE($F3273," ",$G3273),AllocFactorMatrix,(U$4+1),FALSE)*$E3280</f>
        <v>0</v>
      </c>
      <c r="V3273" s="25">
        <f ca="1">VLOOKUP(CONCATENATE($F3273," ",$G3273),AllocFactorMatrix,(V$4+1),FALSE)*$E3280</f>
        <v>0</v>
      </c>
      <c r="W3273" s="25">
        <f ca="1">SUBTOTAL(9,S3273:V3273)</f>
        <v>0</v>
      </c>
      <c r="X3273" s="25">
        <f ca="1">VLOOKUP(CONCATENATE($F3273," ",$G3273),AllocFactorMatrix,(X$4+1),FALSE)*$E3280</f>
        <v>0</v>
      </c>
      <c r="Y3273" s="25">
        <f ca="1">VLOOKUP(CONCATENATE($F3273," ",$G3273),AllocFactorMatrix,(Y$4+1),FALSE)*$E3280</f>
        <v>0</v>
      </c>
      <c r="Z3273" s="25">
        <f t="shared" ref="Z3273:Z3280" ca="1" si="1477">SUBTOTAL(9,X3273:Y3273)</f>
        <v>0</v>
      </c>
      <c r="AA3273" s="25">
        <f ca="1">VLOOKUP(CONCATENATE($F3273," ",$G3273),AllocFactorMatrix,(AA$4+1),FALSE)*$E3280</f>
        <v>0</v>
      </c>
      <c r="AB3273" s="25">
        <f ca="1">VLOOKUP(CONCATENATE($F3273," ",$G3273),AllocFactorMatrix,(AB$4+1),FALSE)*$E3280</f>
        <v>0</v>
      </c>
      <c r="AC3273" s="25">
        <f ca="1">VLOOKUP(CONCATENATE($F3273," ",$G3273),AllocFactorMatrix,(AC$4+1),FALSE)*$E3280</f>
        <v>0</v>
      </c>
    </row>
    <row r="3274" spans="4:29" hidden="1" outlineLevel="1">
      <c r="F3274" s="61" t="str">
        <f>F3280</f>
        <v>RSALE</v>
      </c>
      <c r="G3274" s="20" t="str">
        <f>$G$9</f>
        <v>BULKTRAN</v>
      </c>
      <c r="H3274" s="24">
        <f t="shared" ca="1" si="1475"/>
        <v>0</v>
      </c>
      <c r="I3274" s="25">
        <f ca="1">VLOOKUP(CONCATENATE($F3274," ",$G3274),AllocFactorMatrix,(I$4+1),FALSE)*$E3280</f>
        <v>0</v>
      </c>
      <c r="J3274" s="25">
        <f ca="1">VLOOKUP(CONCATENATE($F3274," ",$G3274),AllocFactorMatrix,(J$4+1),FALSE)*$E3280</f>
        <v>0</v>
      </c>
      <c r="K3274" s="25">
        <f ca="1">VLOOKUP(CONCATENATE($F3274," ",$G3274),AllocFactorMatrix,(K$4+1),FALSE)*$E3280</f>
        <v>0</v>
      </c>
      <c r="L3274" s="25">
        <f ca="1">VLOOKUP(CONCATENATE($F3274," ",$G3274),AllocFactorMatrix,(L$4+1),FALSE)*$E3280</f>
        <v>0</v>
      </c>
      <c r="M3274" s="25">
        <f t="shared" ca="1" si="1476"/>
        <v>0</v>
      </c>
      <c r="N3274" s="25">
        <f ca="1">VLOOKUP(CONCATENATE($F3274," ",$G3274),AllocFactorMatrix,(N$4+1),FALSE)*$E3280</f>
        <v>0</v>
      </c>
      <c r="O3274" s="25">
        <f ca="1">VLOOKUP(CONCATENATE($F3274," ",$G3274),AllocFactorMatrix,(O$4+1),FALSE)*$E3280</f>
        <v>0</v>
      </c>
      <c r="P3274" s="25">
        <f ca="1">VLOOKUP(CONCATENATE($F3274," ",$G3274),AllocFactorMatrix,(P$4+1),FALSE)*$E3280</f>
        <v>0</v>
      </c>
      <c r="Q3274" s="25">
        <f ca="1">VLOOKUP(CONCATENATE($F3274," ",$G3274),AllocFactorMatrix,(Q$4+1),FALSE)*$E3280</f>
        <v>0</v>
      </c>
      <c r="R3274" s="25">
        <f t="shared" ref="R3274:R3280" ca="1" si="1478">SUBTOTAL(9,N3274:Q3274)</f>
        <v>0</v>
      </c>
      <c r="S3274" s="25">
        <f ca="1">VLOOKUP(CONCATENATE($F3274," ",$G3274),AllocFactorMatrix,(S$4+1),FALSE)*$E3280</f>
        <v>0</v>
      </c>
      <c r="T3274" s="25">
        <f ca="1">VLOOKUP(CONCATENATE($F3274," ",$G3274),AllocFactorMatrix,(T$4+1),FALSE)*$E3280</f>
        <v>0</v>
      </c>
      <c r="U3274" s="25">
        <f ca="1">VLOOKUP(CONCATENATE($F3274," ",$G3274),AllocFactorMatrix,(U$4+1),FALSE)*$E3280</f>
        <v>0</v>
      </c>
      <c r="V3274" s="25">
        <f ca="1">VLOOKUP(CONCATENATE($F3274," ",$G3274),AllocFactorMatrix,(V$4+1),FALSE)*$E3280</f>
        <v>0</v>
      </c>
      <c r="W3274" s="25">
        <f t="shared" ref="W3274:W3280" ca="1" si="1479">SUBTOTAL(9,S3274:V3274)</f>
        <v>0</v>
      </c>
      <c r="X3274" s="25">
        <f ca="1">VLOOKUP(CONCATENATE($F3274," ",$G3274),AllocFactorMatrix,(X$4+1),FALSE)*$E3280</f>
        <v>0</v>
      </c>
      <c r="Y3274" s="25">
        <f ca="1">VLOOKUP(CONCATENATE($F3274," ",$G3274),AllocFactorMatrix,(Y$4+1),FALSE)*$E3280</f>
        <v>0</v>
      </c>
      <c r="Z3274" s="25">
        <f t="shared" ca="1" si="1477"/>
        <v>0</v>
      </c>
      <c r="AA3274" s="25">
        <f ca="1">VLOOKUP(CONCATENATE($F3274," ",$G3274),AllocFactorMatrix,(AA$4+1),FALSE)*$E3280</f>
        <v>0</v>
      </c>
      <c r="AB3274" s="25">
        <f ca="1">VLOOKUP(CONCATENATE($F3274," ",$G3274),AllocFactorMatrix,(AB$4+1),FALSE)*$E3280</f>
        <v>0</v>
      </c>
      <c r="AC3274" s="25">
        <f ca="1">VLOOKUP(CONCATENATE($F3274," ",$G3274),AllocFactorMatrix,(AC$4+1),FALSE)*$E3280</f>
        <v>0</v>
      </c>
    </row>
    <row r="3275" spans="4:29" hidden="1" outlineLevel="1">
      <c r="F3275" s="61" t="str">
        <f>F3280</f>
        <v>RSALE</v>
      </c>
      <c r="G3275" s="20" t="str">
        <f>$G$10</f>
        <v>SUBTRAN</v>
      </c>
      <c r="H3275" s="24">
        <f t="shared" ca="1" si="1475"/>
        <v>0</v>
      </c>
      <c r="I3275" s="25">
        <f ca="1">VLOOKUP(CONCATENATE($F3275," ",$G3275),AllocFactorMatrix,(I$4+1),FALSE)*$E3280</f>
        <v>0</v>
      </c>
      <c r="J3275" s="25">
        <f ca="1">VLOOKUP(CONCATENATE($F3275," ",$G3275),AllocFactorMatrix,(J$4+1),FALSE)*$E3280</f>
        <v>0</v>
      </c>
      <c r="K3275" s="25">
        <f ca="1">VLOOKUP(CONCATENATE($F3275," ",$G3275),AllocFactorMatrix,(K$4+1),FALSE)*$E3280</f>
        <v>0</v>
      </c>
      <c r="L3275" s="25">
        <f ca="1">VLOOKUP(CONCATENATE($F3275," ",$G3275),AllocFactorMatrix,(L$4+1),FALSE)*$E3280</f>
        <v>0</v>
      </c>
      <c r="M3275" s="25">
        <f t="shared" ca="1" si="1476"/>
        <v>0</v>
      </c>
      <c r="N3275" s="25">
        <f ca="1">VLOOKUP(CONCATENATE($F3275," ",$G3275),AllocFactorMatrix,(N$4+1),FALSE)*$E3280</f>
        <v>0</v>
      </c>
      <c r="O3275" s="25">
        <f ca="1">VLOOKUP(CONCATENATE($F3275," ",$G3275),AllocFactorMatrix,(O$4+1),FALSE)*$E3280</f>
        <v>0</v>
      </c>
      <c r="P3275" s="25">
        <f ca="1">VLOOKUP(CONCATENATE($F3275," ",$G3275),AllocFactorMatrix,(P$4+1),FALSE)*$E3280</f>
        <v>0</v>
      </c>
      <c r="Q3275" s="25">
        <f ca="1">VLOOKUP(CONCATENATE($F3275," ",$G3275),AllocFactorMatrix,(Q$4+1),FALSE)*$E3280</f>
        <v>0</v>
      </c>
      <c r="R3275" s="25">
        <f t="shared" ca="1" si="1478"/>
        <v>0</v>
      </c>
      <c r="S3275" s="25">
        <f ca="1">VLOOKUP(CONCATENATE($F3275," ",$G3275),AllocFactorMatrix,(S$4+1),FALSE)*$E3280</f>
        <v>0</v>
      </c>
      <c r="T3275" s="25">
        <f ca="1">VLOOKUP(CONCATENATE($F3275," ",$G3275),AllocFactorMatrix,(T$4+1),FALSE)*$E3280</f>
        <v>0</v>
      </c>
      <c r="U3275" s="25">
        <f ca="1">VLOOKUP(CONCATENATE($F3275," ",$G3275),AllocFactorMatrix,(U$4+1),FALSE)*$E3280</f>
        <v>0</v>
      </c>
      <c r="V3275" s="25">
        <f ca="1">VLOOKUP(CONCATENATE($F3275," ",$G3275),AllocFactorMatrix,(V$4+1),FALSE)*$E3280</f>
        <v>0</v>
      </c>
      <c r="W3275" s="25">
        <f t="shared" ca="1" si="1479"/>
        <v>0</v>
      </c>
      <c r="X3275" s="25">
        <f ca="1">VLOOKUP(CONCATENATE($F3275," ",$G3275),AllocFactorMatrix,(X$4+1),FALSE)*$E3280</f>
        <v>0</v>
      </c>
      <c r="Y3275" s="25">
        <f ca="1">VLOOKUP(CONCATENATE($F3275," ",$G3275),AllocFactorMatrix,(Y$4+1),FALSE)*$E3280</f>
        <v>0</v>
      </c>
      <c r="Z3275" s="25">
        <f t="shared" ca="1" si="1477"/>
        <v>0</v>
      </c>
      <c r="AA3275" s="25">
        <f ca="1">VLOOKUP(CONCATENATE($F3275," ",$G3275),AllocFactorMatrix,(AA$4+1),FALSE)*$E3280</f>
        <v>0</v>
      </c>
      <c r="AB3275" s="25">
        <f ca="1">VLOOKUP(CONCATENATE($F3275," ",$G3275),AllocFactorMatrix,(AB$4+1),FALSE)*$E3280</f>
        <v>0</v>
      </c>
      <c r="AC3275" s="25">
        <f ca="1">VLOOKUP(CONCATENATE($F3275," ",$G3275),AllocFactorMatrix,(AC$4+1),FALSE)*$E3280</f>
        <v>0</v>
      </c>
    </row>
    <row r="3276" spans="4:29" hidden="1" outlineLevel="1">
      <c r="F3276" s="61" t="str">
        <f>F3280</f>
        <v>RSALE</v>
      </c>
      <c r="G3276" s="20" t="str">
        <f>$G$11</f>
        <v>DISTPRI</v>
      </c>
      <c r="H3276" s="24">
        <f t="shared" ca="1" si="1475"/>
        <v>0</v>
      </c>
      <c r="I3276" s="25">
        <f ca="1">VLOOKUP(CONCATENATE($F3276," ",$G3276),AllocFactorMatrix,(I$4+1),FALSE)*$E3280</f>
        <v>0</v>
      </c>
      <c r="J3276" s="25">
        <f ca="1">VLOOKUP(CONCATENATE($F3276," ",$G3276),AllocFactorMatrix,(J$4+1),FALSE)*$E3280</f>
        <v>0</v>
      </c>
      <c r="K3276" s="25">
        <f ca="1">VLOOKUP(CONCATENATE($F3276," ",$G3276),AllocFactorMatrix,(K$4+1),FALSE)*$E3280</f>
        <v>0</v>
      </c>
      <c r="L3276" s="25">
        <f ca="1">VLOOKUP(CONCATENATE($F3276," ",$G3276),AllocFactorMatrix,(L$4+1),FALSE)*$E3280</f>
        <v>0</v>
      </c>
      <c r="M3276" s="25">
        <f t="shared" ca="1" si="1476"/>
        <v>0</v>
      </c>
      <c r="N3276" s="25">
        <f ca="1">VLOOKUP(CONCATENATE($F3276," ",$G3276),AllocFactorMatrix,(N$4+1),FALSE)*$E3280</f>
        <v>0</v>
      </c>
      <c r="O3276" s="25">
        <f ca="1">VLOOKUP(CONCATENATE($F3276," ",$G3276),AllocFactorMatrix,(O$4+1),FALSE)*$E3280</f>
        <v>0</v>
      </c>
      <c r="P3276" s="25">
        <f ca="1">VLOOKUP(CONCATENATE($F3276," ",$G3276),AllocFactorMatrix,(P$4+1),FALSE)*$E3280</f>
        <v>0</v>
      </c>
      <c r="Q3276" s="25">
        <f ca="1">VLOOKUP(CONCATENATE($F3276," ",$G3276),AllocFactorMatrix,(Q$4+1),FALSE)*$E3280</f>
        <v>0</v>
      </c>
      <c r="R3276" s="25">
        <f t="shared" ca="1" si="1478"/>
        <v>0</v>
      </c>
      <c r="S3276" s="25">
        <f ca="1">VLOOKUP(CONCATENATE($F3276," ",$G3276),AllocFactorMatrix,(S$4+1),FALSE)*$E3280</f>
        <v>0</v>
      </c>
      <c r="T3276" s="25">
        <f ca="1">VLOOKUP(CONCATENATE($F3276," ",$G3276),AllocFactorMatrix,(T$4+1),FALSE)*$E3280</f>
        <v>0</v>
      </c>
      <c r="U3276" s="25">
        <f ca="1">VLOOKUP(CONCATENATE($F3276," ",$G3276),AllocFactorMatrix,(U$4+1),FALSE)*$E3280</f>
        <v>0</v>
      </c>
      <c r="V3276" s="25">
        <f ca="1">VLOOKUP(CONCATENATE($F3276," ",$G3276),AllocFactorMatrix,(V$4+1),FALSE)*$E3280</f>
        <v>0</v>
      </c>
      <c r="W3276" s="25">
        <f t="shared" ca="1" si="1479"/>
        <v>0</v>
      </c>
      <c r="X3276" s="25">
        <f ca="1">VLOOKUP(CONCATENATE($F3276," ",$G3276),AllocFactorMatrix,(X$4+1),FALSE)*$E3280</f>
        <v>0</v>
      </c>
      <c r="Y3276" s="25">
        <f ca="1">VLOOKUP(CONCATENATE($F3276," ",$G3276),AllocFactorMatrix,(Y$4+1),FALSE)*$E3280</f>
        <v>0</v>
      </c>
      <c r="Z3276" s="25">
        <f t="shared" ca="1" si="1477"/>
        <v>0</v>
      </c>
      <c r="AA3276" s="25">
        <f ca="1">VLOOKUP(CONCATENATE($F3276," ",$G3276),AllocFactorMatrix,(AA$4+1),FALSE)*$E3280</f>
        <v>0</v>
      </c>
      <c r="AB3276" s="25">
        <f ca="1">VLOOKUP(CONCATENATE($F3276," ",$G3276),AllocFactorMatrix,(AB$4+1),FALSE)*$E3280</f>
        <v>0</v>
      </c>
      <c r="AC3276" s="25">
        <f ca="1">VLOOKUP(CONCATENATE($F3276," ",$G3276),AllocFactorMatrix,(AC$4+1),FALSE)*$E3280</f>
        <v>0</v>
      </c>
    </row>
    <row r="3277" spans="4:29" hidden="1" outlineLevel="1">
      <c r="F3277" s="61" t="str">
        <f>F3280</f>
        <v>RSALE</v>
      </c>
      <c r="G3277" s="20" t="str">
        <f>$G$12</f>
        <v>DISTSEC</v>
      </c>
      <c r="H3277" s="24">
        <f t="shared" ca="1" si="1475"/>
        <v>0</v>
      </c>
      <c r="I3277" s="25">
        <f ca="1">VLOOKUP(CONCATENATE($F3277," ",$G3277),AllocFactorMatrix,(I$4+1),FALSE)*$E3280</f>
        <v>0</v>
      </c>
      <c r="J3277" s="25">
        <f ca="1">VLOOKUP(CONCATENATE($F3277," ",$G3277),AllocFactorMatrix,(J$4+1),FALSE)*$E3280</f>
        <v>0</v>
      </c>
      <c r="K3277" s="25">
        <f ca="1">VLOOKUP(CONCATENATE($F3277," ",$G3277),AllocFactorMatrix,(K$4+1),FALSE)*$E3280</f>
        <v>0</v>
      </c>
      <c r="L3277" s="25">
        <f ca="1">VLOOKUP(CONCATENATE($F3277," ",$G3277),AllocFactorMatrix,(L$4+1),FALSE)*$E3280</f>
        <v>0</v>
      </c>
      <c r="M3277" s="25">
        <f t="shared" ca="1" si="1476"/>
        <v>0</v>
      </c>
      <c r="N3277" s="25">
        <f ca="1">VLOOKUP(CONCATENATE($F3277," ",$G3277),AllocFactorMatrix,(N$4+1),FALSE)*$E3280</f>
        <v>0</v>
      </c>
      <c r="O3277" s="25">
        <f ca="1">VLOOKUP(CONCATENATE($F3277," ",$G3277),AllocFactorMatrix,(O$4+1),FALSE)*$E3280</f>
        <v>0</v>
      </c>
      <c r="P3277" s="25">
        <f ca="1">VLOOKUP(CONCATENATE($F3277," ",$G3277),AllocFactorMatrix,(P$4+1),FALSE)*$E3280</f>
        <v>0</v>
      </c>
      <c r="Q3277" s="25">
        <f ca="1">VLOOKUP(CONCATENATE($F3277," ",$G3277),AllocFactorMatrix,(Q$4+1),FALSE)*$E3280</f>
        <v>0</v>
      </c>
      <c r="R3277" s="25">
        <f t="shared" ca="1" si="1478"/>
        <v>0</v>
      </c>
      <c r="S3277" s="25">
        <f ca="1">VLOOKUP(CONCATENATE($F3277," ",$G3277),AllocFactorMatrix,(S$4+1),FALSE)*$E3280</f>
        <v>0</v>
      </c>
      <c r="T3277" s="25">
        <f ca="1">VLOOKUP(CONCATENATE($F3277," ",$G3277),AllocFactorMatrix,(T$4+1),FALSE)*$E3280</f>
        <v>0</v>
      </c>
      <c r="U3277" s="25">
        <f ca="1">VLOOKUP(CONCATENATE($F3277," ",$G3277),AllocFactorMatrix,(U$4+1),FALSE)*$E3280</f>
        <v>0</v>
      </c>
      <c r="V3277" s="25">
        <f ca="1">VLOOKUP(CONCATENATE($F3277," ",$G3277),AllocFactorMatrix,(V$4+1),FALSE)*$E3280</f>
        <v>0</v>
      </c>
      <c r="W3277" s="25">
        <f t="shared" ca="1" si="1479"/>
        <v>0</v>
      </c>
      <c r="X3277" s="25">
        <f ca="1">VLOOKUP(CONCATENATE($F3277," ",$G3277),AllocFactorMatrix,(X$4+1),FALSE)*$E3280</f>
        <v>0</v>
      </c>
      <c r="Y3277" s="25">
        <f ca="1">VLOOKUP(CONCATENATE($F3277," ",$G3277),AllocFactorMatrix,(Y$4+1),FALSE)*$E3280</f>
        <v>0</v>
      </c>
      <c r="Z3277" s="25">
        <f t="shared" ca="1" si="1477"/>
        <v>0</v>
      </c>
      <c r="AA3277" s="25">
        <f ca="1">VLOOKUP(CONCATENATE($F3277," ",$G3277),AllocFactorMatrix,(AA$4+1),FALSE)*$E3280</f>
        <v>0</v>
      </c>
      <c r="AB3277" s="25">
        <f ca="1">VLOOKUP(CONCATENATE($F3277," ",$G3277),AllocFactorMatrix,(AB$4+1),FALSE)*$E3280</f>
        <v>0</v>
      </c>
      <c r="AC3277" s="25">
        <f ca="1">VLOOKUP(CONCATENATE($F3277," ",$G3277),AllocFactorMatrix,(AC$4+1),FALSE)*$E3280</f>
        <v>0</v>
      </c>
    </row>
    <row r="3278" spans="4:29" hidden="1" outlineLevel="1">
      <c r="F3278" s="61" t="str">
        <f>F3280</f>
        <v>RSALE</v>
      </c>
      <c r="G3278" s="20" t="str">
        <f>$G$13</f>
        <v>ENERGY</v>
      </c>
      <c r="H3278" s="24">
        <f t="shared" ca="1" si="1475"/>
        <v>0</v>
      </c>
      <c r="I3278" s="25">
        <f ca="1">VLOOKUP(CONCATENATE($F3278," ",$G3278),AllocFactorMatrix,(I$4+1),FALSE)*$E3280</f>
        <v>0</v>
      </c>
      <c r="J3278" s="25">
        <f ca="1">VLOOKUP(CONCATENATE($F3278," ",$G3278),AllocFactorMatrix,(J$4+1),FALSE)*$E3280</f>
        <v>0</v>
      </c>
      <c r="K3278" s="25">
        <f ca="1">VLOOKUP(CONCATENATE($F3278," ",$G3278),AllocFactorMatrix,(K$4+1),FALSE)*$E3280</f>
        <v>0</v>
      </c>
      <c r="L3278" s="25">
        <f ca="1">VLOOKUP(CONCATENATE($F3278," ",$G3278),AllocFactorMatrix,(L$4+1),FALSE)*$E3280</f>
        <v>0</v>
      </c>
      <c r="M3278" s="25">
        <f t="shared" ca="1" si="1476"/>
        <v>0</v>
      </c>
      <c r="N3278" s="25">
        <f ca="1">VLOOKUP(CONCATENATE($F3278," ",$G3278),AllocFactorMatrix,(N$4+1),FALSE)*$E3280</f>
        <v>0</v>
      </c>
      <c r="O3278" s="25">
        <f ca="1">VLOOKUP(CONCATENATE($F3278," ",$G3278),AllocFactorMatrix,(O$4+1),FALSE)*$E3280</f>
        <v>0</v>
      </c>
      <c r="P3278" s="25">
        <f ca="1">VLOOKUP(CONCATENATE($F3278," ",$G3278),AllocFactorMatrix,(P$4+1),FALSE)*$E3280</f>
        <v>0</v>
      </c>
      <c r="Q3278" s="25">
        <f ca="1">VLOOKUP(CONCATENATE($F3278," ",$G3278),AllocFactorMatrix,(Q$4+1),FALSE)*$E3280</f>
        <v>0</v>
      </c>
      <c r="R3278" s="25">
        <f t="shared" ca="1" si="1478"/>
        <v>0</v>
      </c>
      <c r="S3278" s="25">
        <f ca="1">VLOOKUP(CONCATENATE($F3278," ",$G3278),AllocFactorMatrix,(S$4+1),FALSE)*$E3280</f>
        <v>0</v>
      </c>
      <c r="T3278" s="25">
        <f ca="1">VLOOKUP(CONCATENATE($F3278," ",$G3278),AllocFactorMatrix,(T$4+1),FALSE)*$E3280</f>
        <v>0</v>
      </c>
      <c r="U3278" s="25">
        <f ca="1">VLOOKUP(CONCATENATE($F3278," ",$G3278),AllocFactorMatrix,(U$4+1),FALSE)*$E3280</f>
        <v>0</v>
      </c>
      <c r="V3278" s="25">
        <f ca="1">VLOOKUP(CONCATENATE($F3278," ",$G3278),AllocFactorMatrix,(V$4+1),FALSE)*$E3280</f>
        <v>0</v>
      </c>
      <c r="W3278" s="25">
        <f t="shared" ca="1" si="1479"/>
        <v>0</v>
      </c>
      <c r="X3278" s="25">
        <f ca="1">VLOOKUP(CONCATENATE($F3278," ",$G3278),AllocFactorMatrix,(X$4+1),FALSE)*$E3280</f>
        <v>0</v>
      </c>
      <c r="Y3278" s="25">
        <f ca="1">VLOOKUP(CONCATENATE($F3278," ",$G3278),AllocFactorMatrix,(Y$4+1),FALSE)*$E3280</f>
        <v>0</v>
      </c>
      <c r="Z3278" s="25">
        <f t="shared" ca="1" si="1477"/>
        <v>0</v>
      </c>
      <c r="AA3278" s="25">
        <f ca="1">VLOOKUP(CONCATENATE($F3278," ",$G3278),AllocFactorMatrix,(AA$4+1),FALSE)*$E3280</f>
        <v>0</v>
      </c>
      <c r="AB3278" s="25">
        <f ca="1">VLOOKUP(CONCATENATE($F3278," ",$G3278),AllocFactorMatrix,(AB$4+1),FALSE)*$E3280</f>
        <v>0</v>
      </c>
      <c r="AC3278" s="25">
        <f ca="1">VLOOKUP(CONCATENATE($F3278," ",$G3278),AllocFactorMatrix,(AC$4+1),FALSE)*$E3280</f>
        <v>0</v>
      </c>
    </row>
    <row r="3279" spans="4:29" hidden="1" outlineLevel="1">
      <c r="F3279" s="61" t="str">
        <f>F3280</f>
        <v>RSALE</v>
      </c>
      <c r="G3279" s="20" t="str">
        <f>$G$14</f>
        <v>CUSTOMER</v>
      </c>
      <c r="H3279" s="24">
        <f t="shared" ca="1" si="1475"/>
        <v>0</v>
      </c>
      <c r="I3279" s="25">
        <f ca="1">VLOOKUP(CONCATENATE($F3279," ",$G3279),AllocFactorMatrix,(I$4+1),FALSE)*$E3280</f>
        <v>0</v>
      </c>
      <c r="J3279" s="25">
        <f ca="1">VLOOKUP(CONCATENATE($F3279," ",$G3279),AllocFactorMatrix,(J$4+1),FALSE)*$E3280</f>
        <v>0</v>
      </c>
      <c r="K3279" s="25">
        <f ca="1">VLOOKUP(CONCATENATE($F3279," ",$G3279),AllocFactorMatrix,(K$4+1),FALSE)*$E3280</f>
        <v>0</v>
      </c>
      <c r="L3279" s="25">
        <f ca="1">VLOOKUP(CONCATENATE($F3279," ",$G3279),AllocFactorMatrix,(L$4+1),FALSE)*$E3280</f>
        <v>0</v>
      </c>
      <c r="M3279" s="25">
        <f t="shared" ca="1" si="1476"/>
        <v>0</v>
      </c>
      <c r="N3279" s="25">
        <f ca="1">VLOOKUP(CONCATENATE($F3279," ",$G3279),AllocFactorMatrix,(N$4+1),FALSE)*$E3280</f>
        <v>0</v>
      </c>
      <c r="O3279" s="25">
        <f ca="1">VLOOKUP(CONCATENATE($F3279," ",$G3279),AllocFactorMatrix,(O$4+1),FALSE)*$E3280</f>
        <v>0</v>
      </c>
      <c r="P3279" s="25">
        <f ca="1">VLOOKUP(CONCATENATE($F3279," ",$G3279),AllocFactorMatrix,(P$4+1),FALSE)*$E3280</f>
        <v>0</v>
      </c>
      <c r="Q3279" s="25">
        <f ca="1">VLOOKUP(CONCATENATE($F3279," ",$G3279),AllocFactorMatrix,(Q$4+1),FALSE)*$E3280</f>
        <v>0</v>
      </c>
      <c r="R3279" s="25">
        <f t="shared" ca="1" si="1478"/>
        <v>0</v>
      </c>
      <c r="S3279" s="25">
        <f ca="1">VLOOKUP(CONCATENATE($F3279," ",$G3279),AllocFactorMatrix,(S$4+1),FALSE)*$E3280</f>
        <v>0</v>
      </c>
      <c r="T3279" s="25">
        <f ca="1">VLOOKUP(CONCATENATE($F3279," ",$G3279),AllocFactorMatrix,(T$4+1),FALSE)*$E3280</f>
        <v>0</v>
      </c>
      <c r="U3279" s="25">
        <f ca="1">VLOOKUP(CONCATENATE($F3279," ",$G3279),AllocFactorMatrix,(U$4+1),FALSE)*$E3280</f>
        <v>0</v>
      </c>
      <c r="V3279" s="25">
        <f ca="1">VLOOKUP(CONCATENATE($F3279," ",$G3279),AllocFactorMatrix,(V$4+1),FALSE)*$E3280</f>
        <v>0</v>
      </c>
      <c r="W3279" s="25">
        <f t="shared" ca="1" si="1479"/>
        <v>0</v>
      </c>
      <c r="X3279" s="25">
        <f ca="1">VLOOKUP(CONCATENATE($F3279," ",$G3279),AllocFactorMatrix,(X$4+1),FALSE)*$E3280</f>
        <v>0</v>
      </c>
      <c r="Y3279" s="25">
        <f ca="1">VLOOKUP(CONCATENATE($F3279," ",$G3279),AllocFactorMatrix,(Y$4+1),FALSE)*$E3280</f>
        <v>0</v>
      </c>
      <c r="Z3279" s="25">
        <f t="shared" ca="1" si="1477"/>
        <v>0</v>
      </c>
      <c r="AA3279" s="25">
        <f ca="1">VLOOKUP(CONCATENATE($F3279," ",$G3279),AllocFactorMatrix,(AA$4+1),FALSE)*$E3280</f>
        <v>0</v>
      </c>
      <c r="AB3279" s="25">
        <f ca="1">VLOOKUP(CONCATENATE($F3279," ",$G3279),AllocFactorMatrix,(AB$4+1),FALSE)*$E3280</f>
        <v>0</v>
      </c>
      <c r="AC3279" s="25">
        <f ca="1">VLOOKUP(CONCATENATE($F3279," ",$G3279),AllocFactorMatrix,(AC$4+1),FALSE)*$E3280</f>
        <v>0</v>
      </c>
    </row>
    <row r="3280" spans="4:29" collapsed="1">
      <c r="D3280" s="20" t="s">
        <v>624</v>
      </c>
      <c r="E3280" s="22"/>
      <c r="F3280" s="23" t="s">
        <v>72</v>
      </c>
      <c r="G3280" s="20" t="str">
        <f>$G$15</f>
        <v>TOTAL</v>
      </c>
      <c r="H3280" s="24">
        <f t="shared" ca="1" si="1475"/>
        <v>0</v>
      </c>
      <c r="I3280" s="25">
        <f ca="1">VLOOKUP(CONCATENATE($F3280," ",$G3280),AllocFactorMatrix,(I$4+1),FALSE)*$E3280</f>
        <v>0</v>
      </c>
      <c r="J3280" s="25">
        <f ca="1">VLOOKUP(CONCATENATE($F3280," ",$G3280),AllocFactorMatrix,(J$4+1),FALSE)*$E3280</f>
        <v>0</v>
      </c>
      <c r="K3280" s="25">
        <f ca="1">VLOOKUP(CONCATENATE($F3280," ",$G3280),AllocFactorMatrix,(K$4+1),FALSE)*$E3280</f>
        <v>0</v>
      </c>
      <c r="L3280" s="25">
        <f ca="1">VLOOKUP(CONCATENATE($F3280," ",$G3280),AllocFactorMatrix,(L$4+1),FALSE)*$E3280</f>
        <v>0</v>
      </c>
      <c r="M3280" s="25">
        <f t="shared" ca="1" si="1476"/>
        <v>0</v>
      </c>
      <c r="N3280" s="25">
        <f ca="1">VLOOKUP(CONCATENATE($F3280," ",$G3280),AllocFactorMatrix,(N$4+1),FALSE)*$E3280</f>
        <v>0</v>
      </c>
      <c r="O3280" s="25">
        <f ca="1">VLOOKUP(CONCATENATE($F3280," ",$G3280),AllocFactorMatrix,(O$4+1),FALSE)*$E3280</f>
        <v>0</v>
      </c>
      <c r="P3280" s="25">
        <f ca="1">VLOOKUP(CONCATENATE($F3280," ",$G3280),AllocFactorMatrix,(P$4+1),FALSE)*$E3280</f>
        <v>0</v>
      </c>
      <c r="Q3280" s="25">
        <f ca="1">VLOOKUP(CONCATENATE($F3280," ",$G3280),AllocFactorMatrix,(Q$4+1),FALSE)*$E3280</f>
        <v>0</v>
      </c>
      <c r="R3280" s="25">
        <f t="shared" ca="1" si="1478"/>
        <v>0</v>
      </c>
      <c r="S3280" s="25">
        <f ca="1">VLOOKUP(CONCATENATE($F3280," ",$G3280),AllocFactorMatrix,(S$4+1),FALSE)*$E3280</f>
        <v>0</v>
      </c>
      <c r="T3280" s="25">
        <f ca="1">VLOOKUP(CONCATENATE($F3280," ",$G3280),AllocFactorMatrix,(T$4+1),FALSE)*$E3280</f>
        <v>0</v>
      </c>
      <c r="U3280" s="25">
        <f ca="1">VLOOKUP(CONCATENATE($F3280," ",$G3280),AllocFactorMatrix,(U$4+1),FALSE)*$E3280</f>
        <v>0</v>
      </c>
      <c r="V3280" s="25">
        <f ca="1">VLOOKUP(CONCATENATE($F3280," ",$G3280),AllocFactorMatrix,(V$4+1),FALSE)*$E3280</f>
        <v>0</v>
      </c>
      <c r="W3280" s="25">
        <f t="shared" ca="1" si="1479"/>
        <v>0</v>
      </c>
      <c r="X3280" s="25">
        <f ca="1">VLOOKUP(CONCATENATE($F3280," ",$G3280),AllocFactorMatrix,(X$4+1),FALSE)*$E3280</f>
        <v>0</v>
      </c>
      <c r="Y3280" s="25">
        <f ca="1">VLOOKUP(CONCATENATE($F3280," ",$G3280),AllocFactorMatrix,(Y$4+1),FALSE)*$E3280</f>
        <v>0</v>
      </c>
      <c r="Z3280" s="25">
        <f t="shared" ca="1" si="1477"/>
        <v>0</v>
      </c>
      <c r="AA3280" s="25">
        <f ca="1">VLOOKUP(CONCATENATE($F3280," ",$G3280),AllocFactorMatrix,(AA$4+1),FALSE)*$E3280</f>
        <v>0</v>
      </c>
      <c r="AB3280" s="25">
        <f ca="1">VLOOKUP(CONCATENATE($F3280," ",$G3280),AllocFactorMatrix,(AB$4+1),FALSE)*$E3280</f>
        <v>0</v>
      </c>
      <c r="AC3280" s="25">
        <f ca="1">VLOOKUP(CONCATENATE($F3280," ",$G3280),AllocFactorMatrix,(AC$4+1),FALSE)*$E3280</f>
        <v>0</v>
      </c>
    </row>
    <row r="3281" spans="4:29" hidden="1" outlineLevel="1">
      <c r="F3281" s="61" t="str">
        <f>F3288</f>
        <v>TDPLANT</v>
      </c>
      <c r="G3281" s="20" t="str">
        <f>$G$8</f>
        <v>PRODUCTION</v>
      </c>
      <c r="H3281" s="24">
        <f t="shared" si="1475"/>
        <v>0</v>
      </c>
      <c r="I3281" s="25">
        <f>VLOOKUP(CONCATENATE($F3281," ",$G3281),AllocFactorMatrix,(I$4+1),FALSE)*$E3288</f>
        <v>0</v>
      </c>
      <c r="J3281" s="25">
        <f>VLOOKUP(CONCATENATE($F3281," ",$G3281),AllocFactorMatrix,(J$4+1),FALSE)*$E3288</f>
        <v>0</v>
      </c>
      <c r="K3281" s="25">
        <f>VLOOKUP(CONCATENATE($F3281," ",$G3281),AllocFactorMatrix,(K$4+1),FALSE)*$E3288</f>
        <v>0</v>
      </c>
      <c r="L3281" s="25">
        <f>VLOOKUP(CONCATENATE($F3281," ",$G3281),AllocFactorMatrix,(L$4+1),FALSE)*$E3288</f>
        <v>0</v>
      </c>
      <c r="M3281" s="25">
        <f t="shared" ref="M3281:M3288" si="1480">SUBTOTAL(9,J3281:L3281)</f>
        <v>0</v>
      </c>
      <c r="N3281" s="25">
        <f>VLOOKUP(CONCATENATE($F3281," ",$G3281),AllocFactorMatrix,(N$4+1),FALSE)*$E3288</f>
        <v>0</v>
      </c>
      <c r="O3281" s="25">
        <f>VLOOKUP(CONCATENATE($F3281," ",$G3281),AllocFactorMatrix,(O$4+1),FALSE)*$E3288</f>
        <v>0</v>
      </c>
      <c r="P3281" s="25">
        <f>VLOOKUP(CONCATENATE($F3281," ",$G3281),AllocFactorMatrix,(P$4+1),FALSE)*$E3288</f>
        <v>0</v>
      </c>
      <c r="Q3281" s="25">
        <f>VLOOKUP(CONCATENATE($F3281," ",$G3281),AllocFactorMatrix,(Q$4+1),FALSE)*$E3288</f>
        <v>0</v>
      </c>
      <c r="R3281" s="25">
        <f>SUBTOTAL(9,N3281:Q3281)</f>
        <v>0</v>
      </c>
      <c r="S3281" s="25">
        <f>VLOOKUP(CONCATENATE($F3281," ",$G3281),AllocFactorMatrix,(S$4+1),FALSE)*$E3288</f>
        <v>0</v>
      </c>
      <c r="T3281" s="25">
        <f>VLOOKUP(CONCATENATE($F3281," ",$G3281),AllocFactorMatrix,(T$4+1),FALSE)*$E3288</f>
        <v>0</v>
      </c>
      <c r="U3281" s="25">
        <f>VLOOKUP(CONCATENATE($F3281," ",$G3281),AllocFactorMatrix,(U$4+1),FALSE)*$E3288</f>
        <v>0</v>
      </c>
      <c r="V3281" s="25">
        <f>VLOOKUP(CONCATENATE($F3281," ",$G3281),AllocFactorMatrix,(V$4+1),FALSE)*$E3288</f>
        <v>0</v>
      </c>
      <c r="W3281" s="25">
        <f>SUBTOTAL(9,S3281:V3281)</f>
        <v>0</v>
      </c>
      <c r="X3281" s="25">
        <f>VLOOKUP(CONCATENATE($F3281," ",$G3281),AllocFactorMatrix,(X$4+1),FALSE)*$E3288</f>
        <v>0</v>
      </c>
      <c r="Y3281" s="25">
        <f>VLOOKUP(CONCATENATE($F3281," ",$G3281),AllocFactorMatrix,(Y$4+1),FALSE)*$E3288</f>
        <v>0</v>
      </c>
      <c r="Z3281" s="25">
        <f t="shared" ref="Z3281:Z3288" si="1481">SUBTOTAL(9,X3281:Y3281)</f>
        <v>0</v>
      </c>
      <c r="AA3281" s="25">
        <f>VLOOKUP(CONCATENATE($F3281," ",$G3281),AllocFactorMatrix,(AA$4+1),FALSE)*$E3288</f>
        <v>0</v>
      </c>
      <c r="AB3281" s="25">
        <f>VLOOKUP(CONCATENATE($F3281," ",$G3281),AllocFactorMatrix,(AB$4+1),FALSE)*$E3288</f>
        <v>0</v>
      </c>
      <c r="AC3281" s="25">
        <f>VLOOKUP(CONCATENATE($F3281," ",$G3281),AllocFactorMatrix,(AC$4+1),FALSE)*$E3288</f>
        <v>0</v>
      </c>
    </row>
    <row r="3282" spans="4:29" hidden="1" outlineLevel="1">
      <c r="F3282" s="61" t="str">
        <f>F3288</f>
        <v>TDPLANT</v>
      </c>
      <c r="G3282" s="20" t="str">
        <f>$G$9</f>
        <v>BULKTRAN</v>
      </c>
      <c r="H3282" s="24">
        <f t="shared" si="1475"/>
        <v>0</v>
      </c>
      <c r="I3282" s="25">
        <f>VLOOKUP(CONCATENATE($F3282," ",$G3282),AllocFactorMatrix,(I$4+1),FALSE)*$E3288</f>
        <v>0</v>
      </c>
      <c r="J3282" s="25">
        <f>VLOOKUP(CONCATENATE($F3282," ",$G3282),AllocFactorMatrix,(J$4+1),FALSE)*$E3288</f>
        <v>0</v>
      </c>
      <c r="K3282" s="25">
        <f>VLOOKUP(CONCATENATE($F3282," ",$G3282),AllocFactorMatrix,(K$4+1),FALSE)*$E3288</f>
        <v>0</v>
      </c>
      <c r="L3282" s="25">
        <f>VLOOKUP(CONCATENATE($F3282," ",$G3282),AllocFactorMatrix,(L$4+1),FALSE)*$E3288</f>
        <v>0</v>
      </c>
      <c r="M3282" s="25">
        <f t="shared" si="1480"/>
        <v>0</v>
      </c>
      <c r="N3282" s="25">
        <f>VLOOKUP(CONCATENATE($F3282," ",$G3282),AllocFactorMatrix,(N$4+1),FALSE)*$E3288</f>
        <v>0</v>
      </c>
      <c r="O3282" s="25">
        <f>VLOOKUP(CONCATENATE($F3282," ",$G3282),AllocFactorMatrix,(O$4+1),FALSE)*$E3288</f>
        <v>0</v>
      </c>
      <c r="P3282" s="25">
        <f>VLOOKUP(CONCATENATE($F3282," ",$G3282),AllocFactorMatrix,(P$4+1),FALSE)*$E3288</f>
        <v>0</v>
      </c>
      <c r="Q3282" s="25">
        <f>VLOOKUP(CONCATENATE($F3282," ",$G3282),AllocFactorMatrix,(Q$4+1),FALSE)*$E3288</f>
        <v>0</v>
      </c>
      <c r="R3282" s="25">
        <f t="shared" ref="R3282:R3288" si="1482">SUBTOTAL(9,N3282:Q3282)</f>
        <v>0</v>
      </c>
      <c r="S3282" s="25">
        <f>VLOOKUP(CONCATENATE($F3282," ",$G3282),AllocFactorMatrix,(S$4+1),FALSE)*$E3288</f>
        <v>0</v>
      </c>
      <c r="T3282" s="25">
        <f>VLOOKUP(CONCATENATE($F3282," ",$G3282),AllocFactorMatrix,(T$4+1),FALSE)*$E3288</f>
        <v>0</v>
      </c>
      <c r="U3282" s="25">
        <f>VLOOKUP(CONCATENATE($F3282," ",$G3282),AllocFactorMatrix,(U$4+1),FALSE)*$E3288</f>
        <v>0</v>
      </c>
      <c r="V3282" s="25">
        <f>VLOOKUP(CONCATENATE($F3282," ",$G3282),AllocFactorMatrix,(V$4+1),FALSE)*$E3288</f>
        <v>0</v>
      </c>
      <c r="W3282" s="25">
        <f t="shared" ref="W3282:W3288" si="1483">SUBTOTAL(9,S3282:V3282)</f>
        <v>0</v>
      </c>
      <c r="X3282" s="25">
        <f>VLOOKUP(CONCATENATE($F3282," ",$G3282),AllocFactorMatrix,(X$4+1),FALSE)*$E3288</f>
        <v>0</v>
      </c>
      <c r="Y3282" s="25">
        <f>VLOOKUP(CONCATENATE($F3282," ",$G3282),AllocFactorMatrix,(Y$4+1),FALSE)*$E3288</f>
        <v>0</v>
      </c>
      <c r="Z3282" s="25">
        <f t="shared" si="1481"/>
        <v>0</v>
      </c>
      <c r="AA3282" s="25">
        <f>VLOOKUP(CONCATENATE($F3282," ",$G3282),AllocFactorMatrix,(AA$4+1),FALSE)*$E3288</f>
        <v>0</v>
      </c>
      <c r="AB3282" s="25">
        <f>VLOOKUP(CONCATENATE($F3282," ",$G3282),AllocFactorMatrix,(AB$4+1),FALSE)*$E3288</f>
        <v>0</v>
      </c>
      <c r="AC3282" s="25">
        <f>VLOOKUP(CONCATENATE($F3282," ",$G3282),AllocFactorMatrix,(AC$4+1),FALSE)*$E3288</f>
        <v>0</v>
      </c>
    </row>
    <row r="3283" spans="4:29" hidden="1" outlineLevel="1">
      <c r="F3283" s="61" t="str">
        <f>F3288</f>
        <v>TDPLANT</v>
      </c>
      <c r="G3283" s="20" t="str">
        <f>$G$10</f>
        <v>SUBTRAN</v>
      </c>
      <c r="H3283" s="24">
        <f t="shared" si="1475"/>
        <v>0</v>
      </c>
      <c r="I3283" s="25">
        <f>VLOOKUP(CONCATENATE($F3283," ",$G3283),AllocFactorMatrix,(I$4+1),FALSE)*$E3288</f>
        <v>0</v>
      </c>
      <c r="J3283" s="25">
        <f>VLOOKUP(CONCATENATE($F3283," ",$G3283),AllocFactorMatrix,(J$4+1),FALSE)*$E3288</f>
        <v>0</v>
      </c>
      <c r="K3283" s="25">
        <f>VLOOKUP(CONCATENATE($F3283," ",$G3283),AllocFactorMatrix,(K$4+1),FALSE)*$E3288</f>
        <v>0</v>
      </c>
      <c r="L3283" s="25">
        <f>VLOOKUP(CONCATENATE($F3283," ",$G3283),AllocFactorMatrix,(L$4+1),FALSE)*$E3288</f>
        <v>0</v>
      </c>
      <c r="M3283" s="25">
        <f t="shared" si="1480"/>
        <v>0</v>
      </c>
      <c r="N3283" s="25">
        <f>VLOOKUP(CONCATENATE($F3283," ",$G3283),AllocFactorMatrix,(N$4+1),FALSE)*$E3288</f>
        <v>0</v>
      </c>
      <c r="O3283" s="25">
        <f>VLOOKUP(CONCATENATE($F3283," ",$G3283),AllocFactorMatrix,(O$4+1),FALSE)*$E3288</f>
        <v>0</v>
      </c>
      <c r="P3283" s="25">
        <f>VLOOKUP(CONCATENATE($F3283," ",$G3283),AllocFactorMatrix,(P$4+1),FALSE)*$E3288</f>
        <v>0</v>
      </c>
      <c r="Q3283" s="25">
        <f>VLOOKUP(CONCATENATE($F3283," ",$G3283),AllocFactorMatrix,(Q$4+1),FALSE)*$E3288</f>
        <v>0</v>
      </c>
      <c r="R3283" s="25">
        <f t="shared" si="1482"/>
        <v>0</v>
      </c>
      <c r="S3283" s="25">
        <f>VLOOKUP(CONCATENATE($F3283," ",$G3283),AllocFactorMatrix,(S$4+1),FALSE)*$E3288</f>
        <v>0</v>
      </c>
      <c r="T3283" s="25">
        <f>VLOOKUP(CONCATENATE($F3283," ",$G3283),AllocFactorMatrix,(T$4+1),FALSE)*$E3288</f>
        <v>0</v>
      </c>
      <c r="U3283" s="25">
        <f>VLOOKUP(CONCATENATE($F3283," ",$G3283),AllocFactorMatrix,(U$4+1),FALSE)*$E3288</f>
        <v>0</v>
      </c>
      <c r="V3283" s="25">
        <f>VLOOKUP(CONCATENATE($F3283," ",$G3283),AllocFactorMatrix,(V$4+1),FALSE)*$E3288</f>
        <v>0</v>
      </c>
      <c r="W3283" s="25">
        <f t="shared" si="1483"/>
        <v>0</v>
      </c>
      <c r="X3283" s="25">
        <f>VLOOKUP(CONCATENATE($F3283," ",$G3283),AllocFactorMatrix,(X$4+1),FALSE)*$E3288</f>
        <v>0</v>
      </c>
      <c r="Y3283" s="25">
        <f>VLOOKUP(CONCATENATE($F3283," ",$G3283),AllocFactorMatrix,(Y$4+1),FALSE)*$E3288</f>
        <v>0</v>
      </c>
      <c r="Z3283" s="25">
        <f t="shared" si="1481"/>
        <v>0</v>
      </c>
      <c r="AA3283" s="25">
        <f>VLOOKUP(CONCATENATE($F3283," ",$G3283),AllocFactorMatrix,(AA$4+1),FALSE)*$E3288</f>
        <v>0</v>
      </c>
      <c r="AB3283" s="25">
        <f>VLOOKUP(CONCATENATE($F3283," ",$G3283),AllocFactorMatrix,(AB$4+1),FALSE)*$E3288</f>
        <v>0</v>
      </c>
      <c r="AC3283" s="25">
        <f>VLOOKUP(CONCATENATE($F3283," ",$G3283),AllocFactorMatrix,(AC$4+1),FALSE)*$E3288</f>
        <v>0</v>
      </c>
    </row>
    <row r="3284" spans="4:29" hidden="1" outlineLevel="1">
      <c r="F3284" s="61" t="str">
        <f>F3288</f>
        <v>TDPLANT</v>
      </c>
      <c r="G3284" s="20" t="str">
        <f>$G$11</f>
        <v>DISTPRI</v>
      </c>
      <c r="H3284" s="24">
        <f t="shared" si="1475"/>
        <v>0</v>
      </c>
      <c r="I3284" s="25">
        <f>VLOOKUP(CONCATENATE($F3284," ",$G3284),AllocFactorMatrix,(I$4+1),FALSE)*$E3288</f>
        <v>0</v>
      </c>
      <c r="J3284" s="25">
        <f>VLOOKUP(CONCATENATE($F3284," ",$G3284),AllocFactorMatrix,(J$4+1),FALSE)*$E3288</f>
        <v>0</v>
      </c>
      <c r="K3284" s="25">
        <f>VLOOKUP(CONCATENATE($F3284," ",$G3284),AllocFactorMatrix,(K$4+1),FALSE)*$E3288</f>
        <v>0</v>
      </c>
      <c r="L3284" s="25">
        <f>VLOOKUP(CONCATENATE($F3284," ",$G3284),AllocFactorMatrix,(L$4+1),FALSE)*$E3288</f>
        <v>0</v>
      </c>
      <c r="M3284" s="25">
        <f t="shared" si="1480"/>
        <v>0</v>
      </c>
      <c r="N3284" s="25">
        <f>VLOOKUP(CONCATENATE($F3284," ",$G3284),AllocFactorMatrix,(N$4+1),FALSE)*$E3288</f>
        <v>0</v>
      </c>
      <c r="O3284" s="25">
        <f>VLOOKUP(CONCATENATE($F3284," ",$G3284),AllocFactorMatrix,(O$4+1),FALSE)*$E3288</f>
        <v>0</v>
      </c>
      <c r="P3284" s="25">
        <f>VLOOKUP(CONCATENATE($F3284," ",$G3284),AllocFactorMatrix,(P$4+1),FALSE)*$E3288</f>
        <v>0</v>
      </c>
      <c r="Q3284" s="25">
        <f>VLOOKUP(CONCATENATE($F3284," ",$G3284),AllocFactorMatrix,(Q$4+1),FALSE)*$E3288</f>
        <v>0</v>
      </c>
      <c r="R3284" s="25">
        <f t="shared" si="1482"/>
        <v>0</v>
      </c>
      <c r="S3284" s="25">
        <f>VLOOKUP(CONCATENATE($F3284," ",$G3284),AllocFactorMatrix,(S$4+1),FALSE)*$E3288</f>
        <v>0</v>
      </c>
      <c r="T3284" s="25">
        <f>VLOOKUP(CONCATENATE($F3284," ",$G3284),AllocFactorMatrix,(T$4+1),FALSE)*$E3288</f>
        <v>0</v>
      </c>
      <c r="U3284" s="25">
        <f>VLOOKUP(CONCATENATE($F3284," ",$G3284),AllocFactorMatrix,(U$4+1),FALSE)*$E3288</f>
        <v>0</v>
      </c>
      <c r="V3284" s="25">
        <f>VLOOKUP(CONCATENATE($F3284," ",$G3284),AllocFactorMatrix,(V$4+1),FALSE)*$E3288</f>
        <v>0</v>
      </c>
      <c r="W3284" s="25">
        <f t="shared" si="1483"/>
        <v>0</v>
      </c>
      <c r="X3284" s="25">
        <f>VLOOKUP(CONCATENATE($F3284," ",$G3284),AllocFactorMatrix,(X$4+1),FALSE)*$E3288</f>
        <v>0</v>
      </c>
      <c r="Y3284" s="25">
        <f>VLOOKUP(CONCATENATE($F3284," ",$G3284),AllocFactorMatrix,(Y$4+1),FALSE)*$E3288</f>
        <v>0</v>
      </c>
      <c r="Z3284" s="25">
        <f t="shared" si="1481"/>
        <v>0</v>
      </c>
      <c r="AA3284" s="25">
        <f>VLOOKUP(CONCATENATE($F3284," ",$G3284),AllocFactorMatrix,(AA$4+1),FALSE)*$E3288</f>
        <v>0</v>
      </c>
      <c r="AB3284" s="25">
        <f>VLOOKUP(CONCATENATE($F3284," ",$G3284),AllocFactorMatrix,(AB$4+1),FALSE)*$E3288</f>
        <v>0</v>
      </c>
      <c r="AC3284" s="25">
        <f>VLOOKUP(CONCATENATE($F3284," ",$G3284),AllocFactorMatrix,(AC$4+1),FALSE)*$E3288</f>
        <v>0</v>
      </c>
    </row>
    <row r="3285" spans="4:29" hidden="1" outlineLevel="1">
      <c r="F3285" s="61" t="str">
        <f>F3288</f>
        <v>TDPLANT</v>
      </c>
      <c r="G3285" s="20" t="str">
        <f>$G$12</f>
        <v>DISTSEC</v>
      </c>
      <c r="H3285" s="24">
        <f t="shared" si="1475"/>
        <v>0</v>
      </c>
      <c r="I3285" s="25">
        <f>VLOOKUP(CONCATENATE($F3285," ",$G3285),AllocFactorMatrix,(I$4+1),FALSE)*$E3288</f>
        <v>0</v>
      </c>
      <c r="J3285" s="25">
        <f>VLOOKUP(CONCATENATE($F3285," ",$G3285),AllocFactorMatrix,(J$4+1),FALSE)*$E3288</f>
        <v>0</v>
      </c>
      <c r="K3285" s="25">
        <f>VLOOKUP(CONCATENATE($F3285," ",$G3285),AllocFactorMatrix,(K$4+1),FALSE)*$E3288</f>
        <v>0</v>
      </c>
      <c r="L3285" s="25">
        <f>VLOOKUP(CONCATENATE($F3285," ",$G3285),AllocFactorMatrix,(L$4+1),FALSE)*$E3288</f>
        <v>0</v>
      </c>
      <c r="M3285" s="25">
        <f t="shared" si="1480"/>
        <v>0</v>
      </c>
      <c r="N3285" s="25">
        <f>VLOOKUP(CONCATENATE($F3285," ",$G3285),AllocFactorMatrix,(N$4+1),FALSE)*$E3288</f>
        <v>0</v>
      </c>
      <c r="O3285" s="25">
        <f>VLOOKUP(CONCATENATE($F3285," ",$G3285),AllocFactorMatrix,(O$4+1),FALSE)*$E3288</f>
        <v>0</v>
      </c>
      <c r="P3285" s="25">
        <f>VLOOKUP(CONCATENATE($F3285," ",$G3285),AllocFactorMatrix,(P$4+1),FALSE)*$E3288</f>
        <v>0</v>
      </c>
      <c r="Q3285" s="25">
        <f>VLOOKUP(CONCATENATE($F3285," ",$G3285),AllocFactorMatrix,(Q$4+1),FALSE)*$E3288</f>
        <v>0</v>
      </c>
      <c r="R3285" s="25">
        <f t="shared" si="1482"/>
        <v>0</v>
      </c>
      <c r="S3285" s="25">
        <f>VLOOKUP(CONCATENATE($F3285," ",$G3285),AllocFactorMatrix,(S$4+1),FALSE)*$E3288</f>
        <v>0</v>
      </c>
      <c r="T3285" s="25">
        <f>VLOOKUP(CONCATENATE($F3285," ",$G3285),AllocFactorMatrix,(T$4+1),FALSE)*$E3288</f>
        <v>0</v>
      </c>
      <c r="U3285" s="25">
        <f>VLOOKUP(CONCATENATE($F3285," ",$G3285),AllocFactorMatrix,(U$4+1),FALSE)*$E3288</f>
        <v>0</v>
      </c>
      <c r="V3285" s="25">
        <f>VLOOKUP(CONCATENATE($F3285," ",$G3285),AllocFactorMatrix,(V$4+1),FALSE)*$E3288</f>
        <v>0</v>
      </c>
      <c r="W3285" s="25">
        <f t="shared" si="1483"/>
        <v>0</v>
      </c>
      <c r="X3285" s="25">
        <f>VLOOKUP(CONCATENATE($F3285," ",$G3285),AllocFactorMatrix,(X$4+1),FALSE)*$E3288</f>
        <v>0</v>
      </c>
      <c r="Y3285" s="25">
        <f>VLOOKUP(CONCATENATE($F3285," ",$G3285),AllocFactorMatrix,(Y$4+1),FALSE)*$E3288</f>
        <v>0</v>
      </c>
      <c r="Z3285" s="25">
        <f t="shared" si="1481"/>
        <v>0</v>
      </c>
      <c r="AA3285" s="25">
        <f>VLOOKUP(CONCATENATE($F3285," ",$G3285),AllocFactorMatrix,(AA$4+1),FALSE)*$E3288</f>
        <v>0</v>
      </c>
      <c r="AB3285" s="25">
        <f>VLOOKUP(CONCATENATE($F3285," ",$G3285),AllocFactorMatrix,(AB$4+1),FALSE)*$E3288</f>
        <v>0</v>
      </c>
      <c r="AC3285" s="25">
        <f>VLOOKUP(CONCATENATE($F3285," ",$G3285),AllocFactorMatrix,(AC$4+1),FALSE)*$E3288</f>
        <v>0</v>
      </c>
    </row>
    <row r="3286" spans="4:29" hidden="1" outlineLevel="1">
      <c r="F3286" s="61" t="str">
        <f>F3288</f>
        <v>TDPLANT</v>
      </c>
      <c r="G3286" s="20" t="str">
        <f>$G$13</f>
        <v>ENERGY</v>
      </c>
      <c r="H3286" s="24">
        <f t="shared" si="1475"/>
        <v>0</v>
      </c>
      <c r="I3286" s="25">
        <f>VLOOKUP(CONCATENATE($F3286," ",$G3286),AllocFactorMatrix,(I$4+1),FALSE)*$E3288</f>
        <v>0</v>
      </c>
      <c r="J3286" s="25">
        <f>VLOOKUP(CONCATENATE($F3286," ",$G3286),AllocFactorMatrix,(J$4+1),FALSE)*$E3288</f>
        <v>0</v>
      </c>
      <c r="K3286" s="25">
        <f>VLOOKUP(CONCATENATE($F3286," ",$G3286),AllocFactorMatrix,(K$4+1),FALSE)*$E3288</f>
        <v>0</v>
      </c>
      <c r="L3286" s="25">
        <f>VLOOKUP(CONCATENATE($F3286," ",$G3286),AllocFactorMatrix,(L$4+1),FALSE)*$E3288</f>
        <v>0</v>
      </c>
      <c r="M3286" s="25">
        <f t="shared" si="1480"/>
        <v>0</v>
      </c>
      <c r="N3286" s="25">
        <f>VLOOKUP(CONCATENATE($F3286," ",$G3286),AllocFactorMatrix,(N$4+1),FALSE)*$E3288</f>
        <v>0</v>
      </c>
      <c r="O3286" s="25">
        <f>VLOOKUP(CONCATENATE($F3286," ",$G3286),AllocFactorMatrix,(O$4+1),FALSE)*$E3288</f>
        <v>0</v>
      </c>
      <c r="P3286" s="25">
        <f>VLOOKUP(CONCATENATE($F3286," ",$G3286),AllocFactorMatrix,(P$4+1),FALSE)*$E3288</f>
        <v>0</v>
      </c>
      <c r="Q3286" s="25">
        <f>VLOOKUP(CONCATENATE($F3286," ",$G3286),AllocFactorMatrix,(Q$4+1),FALSE)*$E3288</f>
        <v>0</v>
      </c>
      <c r="R3286" s="25">
        <f t="shared" si="1482"/>
        <v>0</v>
      </c>
      <c r="S3286" s="25">
        <f>VLOOKUP(CONCATENATE($F3286," ",$G3286),AllocFactorMatrix,(S$4+1),FALSE)*$E3288</f>
        <v>0</v>
      </c>
      <c r="T3286" s="25">
        <f>VLOOKUP(CONCATENATE($F3286," ",$G3286),AllocFactorMatrix,(T$4+1),FALSE)*$E3288</f>
        <v>0</v>
      </c>
      <c r="U3286" s="25">
        <f>VLOOKUP(CONCATENATE($F3286," ",$G3286),AllocFactorMatrix,(U$4+1),FALSE)*$E3288</f>
        <v>0</v>
      </c>
      <c r="V3286" s="25">
        <f>VLOOKUP(CONCATENATE($F3286," ",$G3286),AllocFactorMatrix,(V$4+1),FALSE)*$E3288</f>
        <v>0</v>
      </c>
      <c r="W3286" s="25">
        <f t="shared" si="1483"/>
        <v>0</v>
      </c>
      <c r="X3286" s="25">
        <f>VLOOKUP(CONCATENATE($F3286," ",$G3286),AllocFactorMatrix,(X$4+1),FALSE)*$E3288</f>
        <v>0</v>
      </c>
      <c r="Y3286" s="25">
        <f>VLOOKUP(CONCATENATE($F3286," ",$G3286),AllocFactorMatrix,(Y$4+1),FALSE)*$E3288</f>
        <v>0</v>
      </c>
      <c r="Z3286" s="25">
        <f t="shared" si="1481"/>
        <v>0</v>
      </c>
      <c r="AA3286" s="25">
        <f>VLOOKUP(CONCATENATE($F3286," ",$G3286),AllocFactorMatrix,(AA$4+1),FALSE)*$E3288</f>
        <v>0</v>
      </c>
      <c r="AB3286" s="25">
        <f>VLOOKUP(CONCATENATE($F3286," ",$G3286),AllocFactorMatrix,(AB$4+1),FALSE)*$E3288</f>
        <v>0</v>
      </c>
      <c r="AC3286" s="25">
        <f>VLOOKUP(CONCATENATE($F3286," ",$G3286),AllocFactorMatrix,(AC$4+1),FALSE)*$E3288</f>
        <v>0</v>
      </c>
    </row>
    <row r="3287" spans="4:29" hidden="1" outlineLevel="1">
      <c r="F3287" s="61" t="str">
        <f>F3288</f>
        <v>TDPLANT</v>
      </c>
      <c r="G3287" s="20" t="str">
        <f>$G$14</f>
        <v>CUSTOMER</v>
      </c>
      <c r="H3287" s="24">
        <f t="shared" si="1475"/>
        <v>0</v>
      </c>
      <c r="I3287" s="25">
        <f>VLOOKUP(CONCATENATE($F3287," ",$G3287),AllocFactorMatrix,(I$4+1),FALSE)*$E3288</f>
        <v>0</v>
      </c>
      <c r="J3287" s="25">
        <f>VLOOKUP(CONCATENATE($F3287," ",$G3287),AllocFactorMatrix,(J$4+1),FALSE)*$E3288</f>
        <v>0</v>
      </c>
      <c r="K3287" s="25">
        <f>VLOOKUP(CONCATENATE($F3287," ",$G3287),AllocFactorMatrix,(K$4+1),FALSE)*$E3288</f>
        <v>0</v>
      </c>
      <c r="L3287" s="25">
        <f>VLOOKUP(CONCATENATE($F3287," ",$G3287),AllocFactorMatrix,(L$4+1),FALSE)*$E3288</f>
        <v>0</v>
      </c>
      <c r="M3287" s="25">
        <f t="shared" si="1480"/>
        <v>0</v>
      </c>
      <c r="N3287" s="25">
        <f>VLOOKUP(CONCATENATE($F3287," ",$G3287),AllocFactorMatrix,(N$4+1),FALSE)*$E3288</f>
        <v>0</v>
      </c>
      <c r="O3287" s="25">
        <f>VLOOKUP(CONCATENATE($F3287," ",$G3287),AllocFactorMatrix,(O$4+1),FALSE)*$E3288</f>
        <v>0</v>
      </c>
      <c r="P3287" s="25">
        <f>VLOOKUP(CONCATENATE($F3287," ",$G3287),AllocFactorMatrix,(P$4+1),FALSE)*$E3288</f>
        <v>0</v>
      </c>
      <c r="Q3287" s="25">
        <f>VLOOKUP(CONCATENATE($F3287," ",$G3287),AllocFactorMatrix,(Q$4+1),FALSE)*$E3288</f>
        <v>0</v>
      </c>
      <c r="R3287" s="25">
        <f t="shared" si="1482"/>
        <v>0</v>
      </c>
      <c r="S3287" s="25">
        <f>VLOOKUP(CONCATENATE($F3287," ",$G3287),AllocFactorMatrix,(S$4+1),FALSE)*$E3288</f>
        <v>0</v>
      </c>
      <c r="T3287" s="25">
        <f>VLOOKUP(CONCATENATE($F3287," ",$G3287),AllocFactorMatrix,(T$4+1),FALSE)*$E3288</f>
        <v>0</v>
      </c>
      <c r="U3287" s="25">
        <f>VLOOKUP(CONCATENATE($F3287," ",$G3287),AllocFactorMatrix,(U$4+1),FALSE)*$E3288</f>
        <v>0</v>
      </c>
      <c r="V3287" s="25">
        <f>VLOOKUP(CONCATENATE($F3287," ",$G3287),AllocFactorMatrix,(V$4+1),FALSE)*$E3288</f>
        <v>0</v>
      </c>
      <c r="W3287" s="25">
        <f t="shared" si="1483"/>
        <v>0</v>
      </c>
      <c r="X3287" s="25">
        <f>VLOOKUP(CONCATENATE($F3287," ",$G3287),AllocFactorMatrix,(X$4+1),FALSE)*$E3288</f>
        <v>0</v>
      </c>
      <c r="Y3287" s="25">
        <f>VLOOKUP(CONCATENATE($F3287," ",$G3287),AllocFactorMatrix,(Y$4+1),FALSE)*$E3288</f>
        <v>0</v>
      </c>
      <c r="Z3287" s="25">
        <f t="shared" si="1481"/>
        <v>0</v>
      </c>
      <c r="AA3287" s="25">
        <f>VLOOKUP(CONCATENATE($F3287," ",$G3287),AllocFactorMatrix,(AA$4+1),FALSE)*$E3288</f>
        <v>0</v>
      </c>
      <c r="AB3287" s="25">
        <f>VLOOKUP(CONCATENATE($F3287," ",$G3287),AllocFactorMatrix,(AB$4+1),FALSE)*$E3288</f>
        <v>0</v>
      </c>
      <c r="AC3287" s="25">
        <f>VLOOKUP(CONCATENATE($F3287," ",$G3287),AllocFactorMatrix,(AC$4+1),FALSE)*$E3288</f>
        <v>0</v>
      </c>
    </row>
    <row r="3288" spans="4:29" collapsed="1">
      <c r="D3288" s="20" t="s">
        <v>625</v>
      </c>
      <c r="E3288" s="22"/>
      <c r="F3288" s="61" t="s">
        <v>204</v>
      </c>
      <c r="G3288" s="20" t="str">
        <f>$G$15</f>
        <v>TOTAL</v>
      </c>
      <c r="H3288" s="24">
        <f t="shared" si="1475"/>
        <v>0</v>
      </c>
      <c r="I3288" s="25">
        <f>VLOOKUP(CONCATENATE($F3288," ",$G3288),AllocFactorMatrix,(I$4+1),FALSE)*$E3288</f>
        <v>0</v>
      </c>
      <c r="J3288" s="25">
        <f>VLOOKUP(CONCATENATE($F3288," ",$G3288),AllocFactorMatrix,(J$4+1),FALSE)*$E3288</f>
        <v>0</v>
      </c>
      <c r="K3288" s="25">
        <f>VLOOKUP(CONCATENATE($F3288," ",$G3288),AllocFactorMatrix,(K$4+1),FALSE)*$E3288</f>
        <v>0</v>
      </c>
      <c r="L3288" s="25">
        <f>VLOOKUP(CONCATENATE($F3288," ",$G3288),AllocFactorMatrix,(L$4+1),FALSE)*$E3288</f>
        <v>0</v>
      </c>
      <c r="M3288" s="25">
        <f t="shared" si="1480"/>
        <v>0</v>
      </c>
      <c r="N3288" s="25">
        <f>VLOOKUP(CONCATENATE($F3288," ",$G3288),AllocFactorMatrix,(N$4+1),FALSE)*$E3288</f>
        <v>0</v>
      </c>
      <c r="O3288" s="25">
        <f>VLOOKUP(CONCATENATE($F3288," ",$G3288),AllocFactorMatrix,(O$4+1),FALSE)*$E3288</f>
        <v>0</v>
      </c>
      <c r="P3288" s="25">
        <f>VLOOKUP(CONCATENATE($F3288," ",$G3288),AllocFactorMatrix,(P$4+1),FALSE)*$E3288</f>
        <v>0</v>
      </c>
      <c r="Q3288" s="25">
        <f>VLOOKUP(CONCATENATE($F3288," ",$G3288),AllocFactorMatrix,(Q$4+1),FALSE)*$E3288</f>
        <v>0</v>
      </c>
      <c r="R3288" s="25">
        <f t="shared" si="1482"/>
        <v>0</v>
      </c>
      <c r="S3288" s="25">
        <f>VLOOKUP(CONCATENATE($F3288," ",$G3288),AllocFactorMatrix,(S$4+1),FALSE)*$E3288</f>
        <v>0</v>
      </c>
      <c r="T3288" s="25">
        <f>VLOOKUP(CONCATENATE($F3288," ",$G3288),AllocFactorMatrix,(T$4+1),FALSE)*$E3288</f>
        <v>0</v>
      </c>
      <c r="U3288" s="25">
        <f>VLOOKUP(CONCATENATE($F3288," ",$G3288),AllocFactorMatrix,(U$4+1),FALSE)*$E3288</f>
        <v>0</v>
      </c>
      <c r="V3288" s="25">
        <f>VLOOKUP(CONCATENATE($F3288," ",$G3288),AllocFactorMatrix,(V$4+1),FALSE)*$E3288</f>
        <v>0</v>
      </c>
      <c r="W3288" s="25">
        <f t="shared" si="1483"/>
        <v>0</v>
      </c>
      <c r="X3288" s="25">
        <f>VLOOKUP(CONCATENATE($F3288," ",$G3288),AllocFactorMatrix,(X$4+1),FALSE)*$E3288</f>
        <v>0</v>
      </c>
      <c r="Y3288" s="25">
        <f>VLOOKUP(CONCATENATE($F3288," ",$G3288),AllocFactorMatrix,(Y$4+1),FALSE)*$E3288</f>
        <v>0</v>
      </c>
      <c r="Z3288" s="25">
        <f t="shared" si="1481"/>
        <v>0</v>
      </c>
      <c r="AA3288" s="25">
        <f>VLOOKUP(CONCATENATE($F3288," ",$G3288),AllocFactorMatrix,(AA$4+1),FALSE)*$E3288</f>
        <v>0</v>
      </c>
      <c r="AB3288" s="25">
        <f>VLOOKUP(CONCATENATE($F3288," ",$G3288),AllocFactorMatrix,(AB$4+1),FALSE)*$E3288</f>
        <v>0</v>
      </c>
      <c r="AC3288" s="25">
        <f>VLOOKUP(CONCATENATE($F3288," ",$G3288),AllocFactorMatrix,(AC$4+1),FALSE)*$E3288</f>
        <v>0</v>
      </c>
    </row>
    <row r="3289" spans="4:29" hidden="1" outlineLevel="1">
      <c r="F3289" s="61" t="str">
        <f>F3296</f>
        <v>RB_GUP</v>
      </c>
      <c r="G3289" s="20" t="str">
        <f>$G$8</f>
        <v>PRODUCTION</v>
      </c>
      <c r="H3289" s="24">
        <f t="shared" ca="1" si="1475"/>
        <v>0</v>
      </c>
      <c r="I3289" s="25">
        <f ca="1">VLOOKUP(CONCATENATE($F3289," ",$G3289),AllocFactorMatrix,(I$4+1),FALSE)*$E3296</f>
        <v>0</v>
      </c>
      <c r="J3289" s="25">
        <f ca="1">VLOOKUP(CONCATENATE($F3289," ",$G3289),AllocFactorMatrix,(J$4+1),FALSE)*$E3296</f>
        <v>0</v>
      </c>
      <c r="K3289" s="25">
        <f ca="1">VLOOKUP(CONCATENATE($F3289," ",$G3289),AllocFactorMatrix,(K$4+1),FALSE)*$E3296</f>
        <v>0</v>
      </c>
      <c r="L3289" s="25">
        <f ca="1">VLOOKUP(CONCATENATE($F3289," ",$G3289),AllocFactorMatrix,(L$4+1),FALSE)*$E3296</f>
        <v>0</v>
      </c>
      <c r="M3289" s="25">
        <f t="shared" ref="M3289:M3296" ca="1" si="1484">SUBTOTAL(9,J3289:L3289)</f>
        <v>0</v>
      </c>
      <c r="N3289" s="25">
        <f ca="1">VLOOKUP(CONCATENATE($F3289," ",$G3289),AllocFactorMatrix,(N$4+1),FALSE)*$E3296</f>
        <v>0</v>
      </c>
      <c r="O3289" s="25">
        <f ca="1">VLOOKUP(CONCATENATE($F3289," ",$G3289),AllocFactorMatrix,(O$4+1),FALSE)*$E3296</f>
        <v>0</v>
      </c>
      <c r="P3289" s="25">
        <f ca="1">VLOOKUP(CONCATENATE($F3289," ",$G3289),AllocFactorMatrix,(P$4+1),FALSE)*$E3296</f>
        <v>0</v>
      </c>
      <c r="Q3289" s="25">
        <f ca="1">VLOOKUP(CONCATENATE($F3289," ",$G3289),AllocFactorMatrix,(Q$4+1),FALSE)*$E3296</f>
        <v>0</v>
      </c>
      <c r="R3289" s="25">
        <f ca="1">SUBTOTAL(9,N3289:Q3289)</f>
        <v>0</v>
      </c>
      <c r="S3289" s="25">
        <f ca="1">VLOOKUP(CONCATENATE($F3289," ",$G3289),AllocFactorMatrix,(S$4+1),FALSE)*$E3296</f>
        <v>0</v>
      </c>
      <c r="T3289" s="25">
        <f ca="1">VLOOKUP(CONCATENATE($F3289," ",$G3289),AllocFactorMatrix,(T$4+1),FALSE)*$E3296</f>
        <v>0</v>
      </c>
      <c r="U3289" s="25">
        <f ca="1">VLOOKUP(CONCATENATE($F3289," ",$G3289),AllocFactorMatrix,(U$4+1),FALSE)*$E3296</f>
        <v>0</v>
      </c>
      <c r="V3289" s="25">
        <f ca="1">VLOOKUP(CONCATENATE($F3289," ",$G3289),AllocFactorMatrix,(V$4+1),FALSE)*$E3296</f>
        <v>0</v>
      </c>
      <c r="W3289" s="25">
        <f ca="1">SUBTOTAL(9,S3289:V3289)</f>
        <v>0</v>
      </c>
      <c r="X3289" s="25">
        <f ca="1">VLOOKUP(CONCATENATE($F3289," ",$G3289),AllocFactorMatrix,(X$4+1),FALSE)*$E3296</f>
        <v>0</v>
      </c>
      <c r="Y3289" s="25">
        <f ca="1">VLOOKUP(CONCATENATE($F3289," ",$G3289),AllocFactorMatrix,(Y$4+1),FALSE)*$E3296</f>
        <v>0</v>
      </c>
      <c r="Z3289" s="25">
        <f t="shared" ref="Z3289:Z3296" ca="1" si="1485">SUBTOTAL(9,X3289:Y3289)</f>
        <v>0</v>
      </c>
      <c r="AA3289" s="25">
        <f ca="1">VLOOKUP(CONCATENATE($F3289," ",$G3289),AllocFactorMatrix,(AA$4+1),FALSE)*$E3296</f>
        <v>0</v>
      </c>
      <c r="AB3289" s="25">
        <f ca="1">VLOOKUP(CONCATENATE($F3289," ",$G3289),AllocFactorMatrix,(AB$4+1),FALSE)*$E3296</f>
        <v>0</v>
      </c>
      <c r="AC3289" s="25">
        <f ca="1">VLOOKUP(CONCATENATE($F3289," ",$G3289),AllocFactorMatrix,(AC$4+1),FALSE)*$E3296</f>
        <v>0</v>
      </c>
    </row>
    <row r="3290" spans="4:29" hidden="1" outlineLevel="1">
      <c r="F3290" s="61" t="str">
        <f>F3296</f>
        <v>RB_GUP</v>
      </c>
      <c r="G3290" s="20" t="str">
        <f>$G$9</f>
        <v>BULKTRAN</v>
      </c>
      <c r="H3290" s="24">
        <f t="shared" ca="1" si="1475"/>
        <v>0</v>
      </c>
      <c r="I3290" s="25">
        <f ca="1">VLOOKUP(CONCATENATE($F3290," ",$G3290),AllocFactorMatrix,(I$4+1),FALSE)*$E3296</f>
        <v>0</v>
      </c>
      <c r="J3290" s="25">
        <f ca="1">VLOOKUP(CONCATENATE($F3290," ",$G3290),AllocFactorMatrix,(J$4+1),FALSE)*$E3296</f>
        <v>0</v>
      </c>
      <c r="K3290" s="25">
        <f ca="1">VLOOKUP(CONCATENATE($F3290," ",$G3290),AllocFactorMatrix,(K$4+1),FALSE)*$E3296</f>
        <v>0</v>
      </c>
      <c r="L3290" s="25">
        <f ca="1">VLOOKUP(CONCATENATE($F3290," ",$G3290),AllocFactorMatrix,(L$4+1),FALSE)*$E3296</f>
        <v>0</v>
      </c>
      <c r="M3290" s="25">
        <f t="shared" ca="1" si="1484"/>
        <v>0</v>
      </c>
      <c r="N3290" s="25">
        <f ca="1">VLOOKUP(CONCATENATE($F3290," ",$G3290),AllocFactorMatrix,(N$4+1),FALSE)*$E3296</f>
        <v>0</v>
      </c>
      <c r="O3290" s="25">
        <f ca="1">VLOOKUP(CONCATENATE($F3290," ",$G3290),AllocFactorMatrix,(O$4+1),FALSE)*$E3296</f>
        <v>0</v>
      </c>
      <c r="P3290" s="25">
        <f ca="1">VLOOKUP(CONCATENATE($F3290," ",$G3290),AllocFactorMatrix,(P$4+1),FALSE)*$E3296</f>
        <v>0</v>
      </c>
      <c r="Q3290" s="25">
        <f ca="1">VLOOKUP(CONCATENATE($F3290," ",$G3290),AllocFactorMatrix,(Q$4+1),FALSE)*$E3296</f>
        <v>0</v>
      </c>
      <c r="R3290" s="25">
        <f t="shared" ref="R3290:R3296" ca="1" si="1486">SUBTOTAL(9,N3290:Q3290)</f>
        <v>0</v>
      </c>
      <c r="S3290" s="25">
        <f ca="1">VLOOKUP(CONCATENATE($F3290," ",$G3290),AllocFactorMatrix,(S$4+1),FALSE)*$E3296</f>
        <v>0</v>
      </c>
      <c r="T3290" s="25">
        <f ca="1">VLOOKUP(CONCATENATE($F3290," ",$G3290),AllocFactorMatrix,(T$4+1),FALSE)*$E3296</f>
        <v>0</v>
      </c>
      <c r="U3290" s="25">
        <f ca="1">VLOOKUP(CONCATENATE($F3290," ",$G3290),AllocFactorMatrix,(U$4+1),FALSE)*$E3296</f>
        <v>0</v>
      </c>
      <c r="V3290" s="25">
        <f ca="1">VLOOKUP(CONCATENATE($F3290," ",$G3290),AllocFactorMatrix,(V$4+1),FALSE)*$E3296</f>
        <v>0</v>
      </c>
      <c r="W3290" s="25">
        <f t="shared" ref="W3290:W3296" ca="1" si="1487">SUBTOTAL(9,S3290:V3290)</f>
        <v>0</v>
      </c>
      <c r="X3290" s="25">
        <f ca="1">VLOOKUP(CONCATENATE($F3290," ",$G3290),AllocFactorMatrix,(X$4+1),FALSE)*$E3296</f>
        <v>0</v>
      </c>
      <c r="Y3290" s="25">
        <f ca="1">VLOOKUP(CONCATENATE($F3290," ",$G3290),AllocFactorMatrix,(Y$4+1),FALSE)*$E3296</f>
        <v>0</v>
      </c>
      <c r="Z3290" s="25">
        <f t="shared" ca="1" si="1485"/>
        <v>0</v>
      </c>
      <c r="AA3290" s="25">
        <f ca="1">VLOOKUP(CONCATENATE($F3290," ",$G3290),AllocFactorMatrix,(AA$4+1),FALSE)*$E3296</f>
        <v>0</v>
      </c>
      <c r="AB3290" s="25">
        <f ca="1">VLOOKUP(CONCATENATE($F3290," ",$G3290),AllocFactorMatrix,(AB$4+1),FALSE)*$E3296</f>
        <v>0</v>
      </c>
      <c r="AC3290" s="25">
        <f ca="1">VLOOKUP(CONCATENATE($F3290," ",$G3290),AllocFactorMatrix,(AC$4+1),FALSE)*$E3296</f>
        <v>0</v>
      </c>
    </row>
    <row r="3291" spans="4:29" hidden="1" outlineLevel="1">
      <c r="F3291" s="61" t="str">
        <f>F3296</f>
        <v>RB_GUP</v>
      </c>
      <c r="G3291" s="20" t="str">
        <f>$G$10</f>
        <v>SUBTRAN</v>
      </c>
      <c r="H3291" s="24">
        <f t="shared" ca="1" si="1475"/>
        <v>0</v>
      </c>
      <c r="I3291" s="25">
        <f ca="1">VLOOKUP(CONCATENATE($F3291," ",$G3291),AllocFactorMatrix,(I$4+1),FALSE)*$E3296</f>
        <v>0</v>
      </c>
      <c r="J3291" s="25">
        <f ca="1">VLOOKUP(CONCATENATE($F3291," ",$G3291),AllocFactorMatrix,(J$4+1),FALSE)*$E3296</f>
        <v>0</v>
      </c>
      <c r="K3291" s="25">
        <f ca="1">VLOOKUP(CONCATENATE($F3291," ",$G3291),AllocFactorMatrix,(K$4+1),FALSE)*$E3296</f>
        <v>0</v>
      </c>
      <c r="L3291" s="25">
        <f ca="1">VLOOKUP(CONCATENATE($F3291," ",$G3291),AllocFactorMatrix,(L$4+1),FALSE)*$E3296</f>
        <v>0</v>
      </c>
      <c r="M3291" s="25">
        <f t="shared" ca="1" si="1484"/>
        <v>0</v>
      </c>
      <c r="N3291" s="25">
        <f ca="1">VLOOKUP(CONCATENATE($F3291," ",$G3291),AllocFactorMatrix,(N$4+1),FALSE)*$E3296</f>
        <v>0</v>
      </c>
      <c r="O3291" s="25">
        <f ca="1">VLOOKUP(CONCATENATE($F3291," ",$G3291),AllocFactorMatrix,(O$4+1),FALSE)*$E3296</f>
        <v>0</v>
      </c>
      <c r="P3291" s="25">
        <f ca="1">VLOOKUP(CONCATENATE($F3291," ",$G3291),AllocFactorMatrix,(P$4+1),FALSE)*$E3296</f>
        <v>0</v>
      </c>
      <c r="Q3291" s="25">
        <f ca="1">VLOOKUP(CONCATENATE($F3291," ",$G3291),AllocFactorMatrix,(Q$4+1),FALSE)*$E3296</f>
        <v>0</v>
      </c>
      <c r="R3291" s="25">
        <f t="shared" ca="1" si="1486"/>
        <v>0</v>
      </c>
      <c r="S3291" s="25">
        <f ca="1">VLOOKUP(CONCATENATE($F3291," ",$G3291),AllocFactorMatrix,(S$4+1),FALSE)*$E3296</f>
        <v>0</v>
      </c>
      <c r="T3291" s="25">
        <f ca="1">VLOOKUP(CONCATENATE($F3291," ",$G3291),AllocFactorMatrix,(T$4+1),FALSE)*$E3296</f>
        <v>0</v>
      </c>
      <c r="U3291" s="25">
        <f ca="1">VLOOKUP(CONCATENATE($F3291," ",$G3291),AllocFactorMatrix,(U$4+1),FALSE)*$E3296</f>
        <v>0</v>
      </c>
      <c r="V3291" s="25">
        <f ca="1">VLOOKUP(CONCATENATE($F3291," ",$G3291),AllocFactorMatrix,(V$4+1),FALSE)*$E3296</f>
        <v>0</v>
      </c>
      <c r="W3291" s="25">
        <f t="shared" ca="1" si="1487"/>
        <v>0</v>
      </c>
      <c r="X3291" s="25">
        <f ca="1">VLOOKUP(CONCATENATE($F3291," ",$G3291),AllocFactorMatrix,(X$4+1),FALSE)*$E3296</f>
        <v>0</v>
      </c>
      <c r="Y3291" s="25">
        <f ca="1">VLOOKUP(CONCATENATE($F3291," ",$G3291),AllocFactorMatrix,(Y$4+1),FALSE)*$E3296</f>
        <v>0</v>
      </c>
      <c r="Z3291" s="25">
        <f t="shared" ca="1" si="1485"/>
        <v>0</v>
      </c>
      <c r="AA3291" s="25">
        <f ca="1">VLOOKUP(CONCATENATE($F3291," ",$G3291),AllocFactorMatrix,(AA$4+1),FALSE)*$E3296</f>
        <v>0</v>
      </c>
      <c r="AB3291" s="25">
        <f ca="1">VLOOKUP(CONCATENATE($F3291," ",$G3291),AllocFactorMatrix,(AB$4+1),FALSE)*$E3296</f>
        <v>0</v>
      </c>
      <c r="AC3291" s="25">
        <f ca="1">VLOOKUP(CONCATENATE($F3291," ",$G3291),AllocFactorMatrix,(AC$4+1),FALSE)*$E3296</f>
        <v>0</v>
      </c>
    </row>
    <row r="3292" spans="4:29" hidden="1" outlineLevel="1">
      <c r="F3292" s="61" t="str">
        <f>F3296</f>
        <v>RB_GUP</v>
      </c>
      <c r="G3292" s="20" t="str">
        <f>$G$11</f>
        <v>DISTPRI</v>
      </c>
      <c r="H3292" s="24">
        <f t="shared" ca="1" si="1475"/>
        <v>0</v>
      </c>
      <c r="I3292" s="25">
        <f ca="1">VLOOKUP(CONCATENATE($F3292," ",$G3292),AllocFactorMatrix,(I$4+1),FALSE)*$E3296</f>
        <v>0</v>
      </c>
      <c r="J3292" s="25">
        <f ca="1">VLOOKUP(CONCATENATE($F3292," ",$G3292),AllocFactorMatrix,(J$4+1),FALSE)*$E3296</f>
        <v>0</v>
      </c>
      <c r="K3292" s="25">
        <f ca="1">VLOOKUP(CONCATENATE($F3292," ",$G3292),AllocFactorMatrix,(K$4+1),FALSE)*$E3296</f>
        <v>0</v>
      </c>
      <c r="L3292" s="25">
        <f ca="1">VLOOKUP(CONCATENATE($F3292," ",$G3292),AllocFactorMatrix,(L$4+1),FALSE)*$E3296</f>
        <v>0</v>
      </c>
      <c r="M3292" s="25">
        <f t="shared" ca="1" si="1484"/>
        <v>0</v>
      </c>
      <c r="N3292" s="25">
        <f ca="1">VLOOKUP(CONCATENATE($F3292," ",$G3292),AllocFactorMatrix,(N$4+1),FALSE)*$E3296</f>
        <v>0</v>
      </c>
      <c r="O3292" s="25">
        <f ca="1">VLOOKUP(CONCATENATE($F3292," ",$G3292),AllocFactorMatrix,(O$4+1),FALSE)*$E3296</f>
        <v>0</v>
      </c>
      <c r="P3292" s="25">
        <f ca="1">VLOOKUP(CONCATENATE($F3292," ",$G3292),AllocFactorMatrix,(P$4+1),FALSE)*$E3296</f>
        <v>0</v>
      </c>
      <c r="Q3292" s="25">
        <f ca="1">VLOOKUP(CONCATENATE($F3292," ",$G3292),AllocFactorMatrix,(Q$4+1),FALSE)*$E3296</f>
        <v>0</v>
      </c>
      <c r="R3292" s="25">
        <f t="shared" ca="1" si="1486"/>
        <v>0</v>
      </c>
      <c r="S3292" s="25">
        <f ca="1">VLOOKUP(CONCATENATE($F3292," ",$G3292),AllocFactorMatrix,(S$4+1),FALSE)*$E3296</f>
        <v>0</v>
      </c>
      <c r="T3292" s="25">
        <f ca="1">VLOOKUP(CONCATENATE($F3292," ",$G3292),AllocFactorMatrix,(T$4+1),FALSE)*$E3296</f>
        <v>0</v>
      </c>
      <c r="U3292" s="25">
        <f ca="1">VLOOKUP(CONCATENATE($F3292," ",$G3292),AllocFactorMatrix,(U$4+1),FALSE)*$E3296</f>
        <v>0</v>
      </c>
      <c r="V3292" s="25">
        <f ca="1">VLOOKUP(CONCATENATE($F3292," ",$G3292),AllocFactorMatrix,(V$4+1),FALSE)*$E3296</f>
        <v>0</v>
      </c>
      <c r="W3292" s="25">
        <f t="shared" ca="1" si="1487"/>
        <v>0</v>
      </c>
      <c r="X3292" s="25">
        <f ca="1">VLOOKUP(CONCATENATE($F3292," ",$G3292),AllocFactorMatrix,(X$4+1),FALSE)*$E3296</f>
        <v>0</v>
      </c>
      <c r="Y3292" s="25">
        <f ca="1">VLOOKUP(CONCATENATE($F3292," ",$G3292),AllocFactorMatrix,(Y$4+1),FALSE)*$E3296</f>
        <v>0</v>
      </c>
      <c r="Z3292" s="25">
        <f t="shared" ca="1" si="1485"/>
        <v>0</v>
      </c>
      <c r="AA3292" s="25">
        <f ca="1">VLOOKUP(CONCATENATE($F3292," ",$G3292),AllocFactorMatrix,(AA$4+1),FALSE)*$E3296</f>
        <v>0</v>
      </c>
      <c r="AB3292" s="25">
        <f ca="1">VLOOKUP(CONCATENATE($F3292," ",$G3292),AllocFactorMatrix,(AB$4+1),FALSE)*$E3296</f>
        <v>0</v>
      </c>
      <c r="AC3292" s="25">
        <f ca="1">VLOOKUP(CONCATENATE($F3292," ",$G3292),AllocFactorMatrix,(AC$4+1),FALSE)*$E3296</f>
        <v>0</v>
      </c>
    </row>
    <row r="3293" spans="4:29" hidden="1" outlineLevel="1">
      <c r="F3293" s="61" t="str">
        <f>F3296</f>
        <v>RB_GUP</v>
      </c>
      <c r="G3293" s="20" t="str">
        <f>$G$12</f>
        <v>DISTSEC</v>
      </c>
      <c r="H3293" s="24">
        <f t="shared" ca="1" si="1475"/>
        <v>0</v>
      </c>
      <c r="I3293" s="25">
        <f ca="1">VLOOKUP(CONCATENATE($F3293," ",$G3293),AllocFactorMatrix,(I$4+1),FALSE)*$E3296</f>
        <v>0</v>
      </c>
      <c r="J3293" s="25">
        <f ca="1">VLOOKUP(CONCATENATE($F3293," ",$G3293),AllocFactorMatrix,(J$4+1),FALSE)*$E3296</f>
        <v>0</v>
      </c>
      <c r="K3293" s="25">
        <f ca="1">VLOOKUP(CONCATENATE($F3293," ",$G3293),AllocFactorMatrix,(K$4+1),FALSE)*$E3296</f>
        <v>0</v>
      </c>
      <c r="L3293" s="25">
        <f ca="1">VLOOKUP(CONCATENATE($F3293," ",$G3293),AllocFactorMatrix,(L$4+1),FALSE)*$E3296</f>
        <v>0</v>
      </c>
      <c r="M3293" s="25">
        <f t="shared" ca="1" si="1484"/>
        <v>0</v>
      </c>
      <c r="N3293" s="25">
        <f ca="1">VLOOKUP(CONCATENATE($F3293," ",$G3293),AllocFactorMatrix,(N$4+1),FALSE)*$E3296</f>
        <v>0</v>
      </c>
      <c r="O3293" s="25">
        <f ca="1">VLOOKUP(CONCATENATE($F3293," ",$G3293),AllocFactorMatrix,(O$4+1),FALSE)*$E3296</f>
        <v>0</v>
      </c>
      <c r="P3293" s="25">
        <f ca="1">VLOOKUP(CONCATENATE($F3293," ",$G3293),AllocFactorMatrix,(P$4+1),FALSE)*$E3296</f>
        <v>0</v>
      </c>
      <c r="Q3293" s="25">
        <f ca="1">VLOOKUP(CONCATENATE($F3293," ",$G3293),AllocFactorMatrix,(Q$4+1),FALSE)*$E3296</f>
        <v>0</v>
      </c>
      <c r="R3293" s="25">
        <f t="shared" ca="1" si="1486"/>
        <v>0</v>
      </c>
      <c r="S3293" s="25">
        <f ca="1">VLOOKUP(CONCATENATE($F3293," ",$G3293),AllocFactorMatrix,(S$4+1),FALSE)*$E3296</f>
        <v>0</v>
      </c>
      <c r="T3293" s="25">
        <f ca="1">VLOOKUP(CONCATENATE($F3293," ",$G3293),AllocFactorMatrix,(T$4+1),FALSE)*$E3296</f>
        <v>0</v>
      </c>
      <c r="U3293" s="25">
        <f ca="1">VLOOKUP(CONCATENATE($F3293," ",$G3293),AllocFactorMatrix,(U$4+1),FALSE)*$E3296</f>
        <v>0</v>
      </c>
      <c r="V3293" s="25">
        <f ca="1">VLOOKUP(CONCATENATE($F3293," ",$G3293),AllocFactorMatrix,(V$4+1),FALSE)*$E3296</f>
        <v>0</v>
      </c>
      <c r="W3293" s="25">
        <f t="shared" ca="1" si="1487"/>
        <v>0</v>
      </c>
      <c r="X3293" s="25">
        <f ca="1">VLOOKUP(CONCATENATE($F3293," ",$G3293),AllocFactorMatrix,(X$4+1),FALSE)*$E3296</f>
        <v>0</v>
      </c>
      <c r="Y3293" s="25">
        <f ca="1">VLOOKUP(CONCATENATE($F3293," ",$G3293),AllocFactorMatrix,(Y$4+1),FALSE)*$E3296</f>
        <v>0</v>
      </c>
      <c r="Z3293" s="25">
        <f t="shared" ca="1" si="1485"/>
        <v>0</v>
      </c>
      <c r="AA3293" s="25">
        <f ca="1">VLOOKUP(CONCATENATE($F3293," ",$G3293),AllocFactorMatrix,(AA$4+1),FALSE)*$E3296</f>
        <v>0</v>
      </c>
      <c r="AB3293" s="25">
        <f ca="1">VLOOKUP(CONCATENATE($F3293," ",$G3293),AllocFactorMatrix,(AB$4+1),FALSE)*$E3296</f>
        <v>0</v>
      </c>
      <c r="AC3293" s="25">
        <f ca="1">VLOOKUP(CONCATENATE($F3293," ",$G3293),AllocFactorMatrix,(AC$4+1),FALSE)*$E3296</f>
        <v>0</v>
      </c>
    </row>
    <row r="3294" spans="4:29" hidden="1" outlineLevel="1">
      <c r="F3294" s="61" t="str">
        <f>F3296</f>
        <v>RB_GUP</v>
      </c>
      <c r="G3294" s="20" t="str">
        <f>$G$13</f>
        <v>ENERGY</v>
      </c>
      <c r="H3294" s="24">
        <f t="shared" ca="1" si="1475"/>
        <v>0</v>
      </c>
      <c r="I3294" s="25">
        <f ca="1">VLOOKUP(CONCATENATE($F3294," ",$G3294),AllocFactorMatrix,(I$4+1),FALSE)*$E3296</f>
        <v>0</v>
      </c>
      <c r="J3294" s="25">
        <f ca="1">VLOOKUP(CONCATENATE($F3294," ",$G3294),AllocFactorMatrix,(J$4+1),FALSE)*$E3296</f>
        <v>0</v>
      </c>
      <c r="K3294" s="25">
        <f ca="1">VLOOKUP(CONCATENATE($F3294," ",$G3294),AllocFactorMatrix,(K$4+1),FALSE)*$E3296</f>
        <v>0</v>
      </c>
      <c r="L3294" s="25">
        <f ca="1">VLOOKUP(CONCATENATE($F3294," ",$G3294),AllocFactorMatrix,(L$4+1),FALSE)*$E3296</f>
        <v>0</v>
      </c>
      <c r="M3294" s="25">
        <f t="shared" ca="1" si="1484"/>
        <v>0</v>
      </c>
      <c r="N3294" s="25">
        <f ca="1">VLOOKUP(CONCATENATE($F3294," ",$G3294),AllocFactorMatrix,(N$4+1),FALSE)*$E3296</f>
        <v>0</v>
      </c>
      <c r="O3294" s="25">
        <f ca="1">VLOOKUP(CONCATENATE($F3294," ",$G3294),AllocFactorMatrix,(O$4+1),FALSE)*$E3296</f>
        <v>0</v>
      </c>
      <c r="P3294" s="25">
        <f ca="1">VLOOKUP(CONCATENATE($F3294," ",$G3294),AllocFactorMatrix,(P$4+1),FALSE)*$E3296</f>
        <v>0</v>
      </c>
      <c r="Q3294" s="25">
        <f ca="1">VLOOKUP(CONCATENATE($F3294," ",$G3294),AllocFactorMatrix,(Q$4+1),FALSE)*$E3296</f>
        <v>0</v>
      </c>
      <c r="R3294" s="25">
        <f t="shared" ca="1" si="1486"/>
        <v>0</v>
      </c>
      <c r="S3294" s="25">
        <f ca="1">VLOOKUP(CONCATENATE($F3294," ",$G3294),AllocFactorMatrix,(S$4+1),FALSE)*$E3296</f>
        <v>0</v>
      </c>
      <c r="T3294" s="25">
        <f ca="1">VLOOKUP(CONCATENATE($F3294," ",$G3294),AllocFactorMatrix,(T$4+1),FALSE)*$E3296</f>
        <v>0</v>
      </c>
      <c r="U3294" s="25">
        <f ca="1">VLOOKUP(CONCATENATE($F3294," ",$G3294),AllocFactorMatrix,(U$4+1),FALSE)*$E3296</f>
        <v>0</v>
      </c>
      <c r="V3294" s="25">
        <f ca="1">VLOOKUP(CONCATENATE($F3294," ",$G3294),AllocFactorMatrix,(V$4+1),FALSE)*$E3296</f>
        <v>0</v>
      </c>
      <c r="W3294" s="25">
        <f t="shared" ca="1" si="1487"/>
        <v>0</v>
      </c>
      <c r="X3294" s="25">
        <f ca="1">VLOOKUP(CONCATENATE($F3294," ",$G3294),AllocFactorMatrix,(X$4+1),FALSE)*$E3296</f>
        <v>0</v>
      </c>
      <c r="Y3294" s="25">
        <f ca="1">VLOOKUP(CONCATENATE($F3294," ",$G3294),AllocFactorMatrix,(Y$4+1),FALSE)*$E3296</f>
        <v>0</v>
      </c>
      <c r="Z3294" s="25">
        <f t="shared" ca="1" si="1485"/>
        <v>0</v>
      </c>
      <c r="AA3294" s="25">
        <f ca="1">VLOOKUP(CONCATENATE($F3294," ",$G3294),AllocFactorMatrix,(AA$4+1),FALSE)*$E3296</f>
        <v>0</v>
      </c>
      <c r="AB3294" s="25">
        <f ca="1">VLOOKUP(CONCATENATE($F3294," ",$G3294),AllocFactorMatrix,(AB$4+1),FALSE)*$E3296</f>
        <v>0</v>
      </c>
      <c r="AC3294" s="25">
        <f ca="1">VLOOKUP(CONCATENATE($F3294," ",$G3294),AllocFactorMatrix,(AC$4+1),FALSE)*$E3296</f>
        <v>0</v>
      </c>
    </row>
    <row r="3295" spans="4:29" hidden="1" outlineLevel="1">
      <c r="F3295" s="61" t="str">
        <f>F3296</f>
        <v>RB_GUP</v>
      </c>
      <c r="G3295" s="20" t="str">
        <f>$G$14</f>
        <v>CUSTOMER</v>
      </c>
      <c r="H3295" s="24">
        <f t="shared" ca="1" si="1475"/>
        <v>0</v>
      </c>
      <c r="I3295" s="25">
        <f ca="1">VLOOKUP(CONCATENATE($F3295," ",$G3295),AllocFactorMatrix,(I$4+1),FALSE)*$E3296</f>
        <v>0</v>
      </c>
      <c r="J3295" s="25">
        <f ca="1">VLOOKUP(CONCATENATE($F3295," ",$G3295),AllocFactorMatrix,(J$4+1),FALSE)*$E3296</f>
        <v>0</v>
      </c>
      <c r="K3295" s="25">
        <f ca="1">VLOOKUP(CONCATENATE($F3295," ",$G3295),AllocFactorMatrix,(K$4+1),FALSE)*$E3296</f>
        <v>0</v>
      </c>
      <c r="L3295" s="25">
        <f ca="1">VLOOKUP(CONCATENATE($F3295," ",$G3295),AllocFactorMatrix,(L$4+1),FALSE)*$E3296</f>
        <v>0</v>
      </c>
      <c r="M3295" s="25">
        <f t="shared" ca="1" si="1484"/>
        <v>0</v>
      </c>
      <c r="N3295" s="25">
        <f ca="1">VLOOKUP(CONCATENATE($F3295," ",$G3295),AllocFactorMatrix,(N$4+1),FALSE)*$E3296</f>
        <v>0</v>
      </c>
      <c r="O3295" s="25">
        <f ca="1">VLOOKUP(CONCATENATE($F3295," ",$G3295),AllocFactorMatrix,(O$4+1),FALSE)*$E3296</f>
        <v>0</v>
      </c>
      <c r="P3295" s="25">
        <f ca="1">VLOOKUP(CONCATENATE($F3295," ",$G3295),AllocFactorMatrix,(P$4+1),FALSE)*$E3296</f>
        <v>0</v>
      </c>
      <c r="Q3295" s="25">
        <f ca="1">VLOOKUP(CONCATENATE($F3295," ",$G3295),AllocFactorMatrix,(Q$4+1),FALSE)*$E3296</f>
        <v>0</v>
      </c>
      <c r="R3295" s="25">
        <f t="shared" ca="1" si="1486"/>
        <v>0</v>
      </c>
      <c r="S3295" s="25">
        <f ca="1">VLOOKUP(CONCATENATE($F3295," ",$G3295),AllocFactorMatrix,(S$4+1),FALSE)*$E3296</f>
        <v>0</v>
      </c>
      <c r="T3295" s="25">
        <f ca="1">VLOOKUP(CONCATENATE($F3295," ",$G3295),AllocFactorMatrix,(T$4+1),FALSE)*$E3296</f>
        <v>0</v>
      </c>
      <c r="U3295" s="25">
        <f ca="1">VLOOKUP(CONCATENATE($F3295," ",$G3295),AllocFactorMatrix,(U$4+1),FALSE)*$E3296</f>
        <v>0</v>
      </c>
      <c r="V3295" s="25">
        <f ca="1">VLOOKUP(CONCATENATE($F3295," ",$G3295),AllocFactorMatrix,(V$4+1),FALSE)*$E3296</f>
        <v>0</v>
      </c>
      <c r="W3295" s="25">
        <f t="shared" ca="1" si="1487"/>
        <v>0</v>
      </c>
      <c r="X3295" s="25">
        <f ca="1">VLOOKUP(CONCATENATE($F3295," ",$G3295),AllocFactorMatrix,(X$4+1),FALSE)*$E3296</f>
        <v>0</v>
      </c>
      <c r="Y3295" s="25">
        <f ca="1">VLOOKUP(CONCATENATE($F3295," ",$G3295),AllocFactorMatrix,(Y$4+1),FALSE)*$E3296</f>
        <v>0</v>
      </c>
      <c r="Z3295" s="25">
        <f t="shared" ca="1" si="1485"/>
        <v>0</v>
      </c>
      <c r="AA3295" s="25">
        <f ca="1">VLOOKUP(CONCATENATE($F3295," ",$G3295),AllocFactorMatrix,(AA$4+1),FALSE)*$E3296</f>
        <v>0</v>
      </c>
      <c r="AB3295" s="25">
        <f ca="1">VLOOKUP(CONCATENATE($F3295," ",$G3295),AllocFactorMatrix,(AB$4+1),FALSE)*$E3296</f>
        <v>0</v>
      </c>
      <c r="AC3295" s="25">
        <f ca="1">VLOOKUP(CONCATENATE($F3295," ",$G3295),AllocFactorMatrix,(AC$4+1),FALSE)*$E3296</f>
        <v>0</v>
      </c>
    </row>
    <row r="3296" spans="4:29" collapsed="1">
      <c r="D3296" s="20" t="s">
        <v>332</v>
      </c>
      <c r="E3296" s="57"/>
      <c r="F3296" s="61" t="s">
        <v>73</v>
      </c>
      <c r="G3296" s="20" t="str">
        <f>$G$15</f>
        <v>TOTAL</v>
      </c>
      <c r="H3296" s="24">
        <f t="shared" ca="1" si="1475"/>
        <v>0</v>
      </c>
      <c r="I3296" s="25">
        <f ca="1">VLOOKUP(CONCATENATE($F3296," ",$G3296),AllocFactorMatrix,(I$4+1),FALSE)*$E3296</f>
        <v>0</v>
      </c>
      <c r="J3296" s="25">
        <f ca="1">VLOOKUP(CONCATENATE($F3296," ",$G3296),AllocFactorMatrix,(J$4+1),FALSE)*$E3296</f>
        <v>0</v>
      </c>
      <c r="K3296" s="25">
        <f ca="1">VLOOKUP(CONCATENATE($F3296," ",$G3296),AllocFactorMatrix,(K$4+1),FALSE)*$E3296</f>
        <v>0</v>
      </c>
      <c r="L3296" s="25">
        <f ca="1">VLOOKUP(CONCATENATE($F3296," ",$G3296),AllocFactorMatrix,(L$4+1),FALSE)*$E3296</f>
        <v>0</v>
      </c>
      <c r="M3296" s="25">
        <f t="shared" ca="1" si="1484"/>
        <v>0</v>
      </c>
      <c r="N3296" s="25">
        <f ca="1">VLOOKUP(CONCATENATE($F3296," ",$G3296),AllocFactorMatrix,(N$4+1),FALSE)*$E3296</f>
        <v>0</v>
      </c>
      <c r="O3296" s="25">
        <f ca="1">VLOOKUP(CONCATENATE($F3296," ",$G3296),AllocFactorMatrix,(O$4+1),FALSE)*$E3296</f>
        <v>0</v>
      </c>
      <c r="P3296" s="25">
        <f ca="1">VLOOKUP(CONCATENATE($F3296," ",$G3296),AllocFactorMatrix,(P$4+1),FALSE)*$E3296</f>
        <v>0</v>
      </c>
      <c r="Q3296" s="25">
        <f ca="1">VLOOKUP(CONCATENATE($F3296," ",$G3296),AllocFactorMatrix,(Q$4+1),FALSE)*$E3296</f>
        <v>0</v>
      </c>
      <c r="R3296" s="25">
        <f t="shared" ca="1" si="1486"/>
        <v>0</v>
      </c>
      <c r="S3296" s="25">
        <f ca="1">VLOOKUP(CONCATENATE($F3296," ",$G3296),AllocFactorMatrix,(S$4+1),FALSE)*$E3296</f>
        <v>0</v>
      </c>
      <c r="T3296" s="25">
        <f ca="1">VLOOKUP(CONCATENATE($F3296," ",$G3296),AllocFactorMatrix,(T$4+1),FALSE)*$E3296</f>
        <v>0</v>
      </c>
      <c r="U3296" s="25">
        <f ca="1">VLOOKUP(CONCATENATE($F3296," ",$G3296),AllocFactorMatrix,(U$4+1),FALSE)*$E3296</f>
        <v>0</v>
      </c>
      <c r="V3296" s="25">
        <f ca="1">VLOOKUP(CONCATENATE($F3296," ",$G3296),AllocFactorMatrix,(V$4+1),FALSE)*$E3296</f>
        <v>0</v>
      </c>
      <c r="W3296" s="25">
        <f t="shared" ca="1" si="1487"/>
        <v>0</v>
      </c>
      <c r="X3296" s="25">
        <f ca="1">VLOOKUP(CONCATENATE($F3296," ",$G3296),AllocFactorMatrix,(X$4+1),FALSE)*$E3296</f>
        <v>0</v>
      </c>
      <c r="Y3296" s="25">
        <f ca="1">VLOOKUP(CONCATENATE($F3296," ",$G3296),AllocFactorMatrix,(Y$4+1),FALSE)*$E3296</f>
        <v>0</v>
      </c>
      <c r="Z3296" s="25">
        <f t="shared" ca="1" si="1485"/>
        <v>0</v>
      </c>
      <c r="AA3296" s="25">
        <f ca="1">VLOOKUP(CONCATENATE($F3296," ",$G3296),AllocFactorMatrix,(AA$4+1),FALSE)*$E3296</f>
        <v>0</v>
      </c>
      <c r="AB3296" s="25">
        <f ca="1">VLOOKUP(CONCATENATE($F3296," ",$G3296),AllocFactorMatrix,(AB$4+1),FALSE)*$E3296</f>
        <v>0</v>
      </c>
      <c r="AC3296" s="25">
        <f ca="1">VLOOKUP(CONCATENATE($F3296," ",$G3296),AllocFactorMatrix,(AC$4+1),FALSE)*$E3296</f>
        <v>0</v>
      </c>
    </row>
    <row r="3297" spans="4:29" hidden="1" outlineLevel="1">
      <c r="F3297" s="61" t="str">
        <f>F3304</f>
        <v>RB_GUP</v>
      </c>
      <c r="G3297" s="20" t="str">
        <f>$G$8</f>
        <v>PRODUCTION</v>
      </c>
      <c r="H3297" s="24">
        <f t="shared" ca="1" si="1475"/>
        <v>0</v>
      </c>
      <c r="I3297" s="25">
        <f ca="1">VLOOKUP(CONCATENATE($F3297," ",$G3297),AllocFactorMatrix,(I$4+1),FALSE)*$E3304</f>
        <v>0</v>
      </c>
      <c r="J3297" s="25">
        <f ca="1">VLOOKUP(CONCATENATE($F3297," ",$G3297),AllocFactorMatrix,(J$4+1),FALSE)*$E3304</f>
        <v>0</v>
      </c>
      <c r="K3297" s="25">
        <f ca="1">VLOOKUP(CONCATENATE($F3297," ",$G3297),AllocFactorMatrix,(K$4+1),FALSE)*$E3304</f>
        <v>0</v>
      </c>
      <c r="L3297" s="25">
        <f ca="1">VLOOKUP(CONCATENATE($F3297," ",$G3297),AllocFactorMatrix,(L$4+1),FALSE)*$E3304</f>
        <v>0</v>
      </c>
      <c r="M3297" s="25">
        <f t="shared" ref="M3297:M3304" ca="1" si="1488">SUBTOTAL(9,J3297:L3297)</f>
        <v>0</v>
      </c>
      <c r="N3297" s="25">
        <f ca="1">VLOOKUP(CONCATENATE($F3297," ",$G3297),AllocFactorMatrix,(N$4+1),FALSE)*$E3304</f>
        <v>0</v>
      </c>
      <c r="O3297" s="25">
        <f ca="1">VLOOKUP(CONCATENATE($F3297," ",$G3297),AllocFactorMatrix,(O$4+1),FALSE)*$E3304</f>
        <v>0</v>
      </c>
      <c r="P3297" s="25">
        <f ca="1">VLOOKUP(CONCATENATE($F3297," ",$G3297),AllocFactorMatrix,(P$4+1),FALSE)*$E3304</f>
        <v>0</v>
      </c>
      <c r="Q3297" s="25">
        <f ca="1">VLOOKUP(CONCATENATE($F3297," ",$G3297),AllocFactorMatrix,(Q$4+1),FALSE)*$E3304</f>
        <v>0</v>
      </c>
      <c r="R3297" s="25">
        <f ca="1">SUBTOTAL(9,N3297:Q3297)</f>
        <v>0</v>
      </c>
      <c r="S3297" s="25">
        <f ca="1">VLOOKUP(CONCATENATE($F3297," ",$G3297),AllocFactorMatrix,(S$4+1),FALSE)*$E3304</f>
        <v>0</v>
      </c>
      <c r="T3297" s="25">
        <f ca="1">VLOOKUP(CONCATENATE($F3297," ",$G3297),AllocFactorMatrix,(T$4+1),FALSE)*$E3304</f>
        <v>0</v>
      </c>
      <c r="U3297" s="25">
        <f ca="1">VLOOKUP(CONCATENATE($F3297," ",$G3297),AllocFactorMatrix,(U$4+1),FALSE)*$E3304</f>
        <v>0</v>
      </c>
      <c r="V3297" s="25">
        <f ca="1">VLOOKUP(CONCATENATE($F3297," ",$G3297),AllocFactorMatrix,(V$4+1),FALSE)*$E3304</f>
        <v>0</v>
      </c>
      <c r="W3297" s="25">
        <f ca="1">SUBTOTAL(9,S3297:V3297)</f>
        <v>0</v>
      </c>
      <c r="X3297" s="25">
        <f ca="1">VLOOKUP(CONCATENATE($F3297," ",$G3297),AllocFactorMatrix,(X$4+1),FALSE)*$E3304</f>
        <v>0</v>
      </c>
      <c r="Y3297" s="25">
        <f ca="1">VLOOKUP(CONCATENATE($F3297," ",$G3297),AllocFactorMatrix,(Y$4+1),FALSE)*$E3304</f>
        <v>0</v>
      </c>
      <c r="Z3297" s="25">
        <f t="shared" ref="Z3297:Z3304" ca="1" si="1489">SUBTOTAL(9,X3297:Y3297)</f>
        <v>0</v>
      </c>
      <c r="AA3297" s="25">
        <f ca="1">VLOOKUP(CONCATENATE($F3297," ",$G3297),AllocFactorMatrix,(AA$4+1),FALSE)*$E3304</f>
        <v>0</v>
      </c>
      <c r="AB3297" s="25">
        <f ca="1">VLOOKUP(CONCATENATE($F3297," ",$G3297),AllocFactorMatrix,(AB$4+1),FALSE)*$E3304</f>
        <v>0</v>
      </c>
      <c r="AC3297" s="25">
        <f ca="1">VLOOKUP(CONCATENATE($F3297," ",$G3297),AllocFactorMatrix,(AC$4+1),FALSE)*$E3304</f>
        <v>0</v>
      </c>
    </row>
    <row r="3298" spans="4:29" hidden="1" outlineLevel="1">
      <c r="F3298" s="61" t="str">
        <f>F3304</f>
        <v>RB_GUP</v>
      </c>
      <c r="G3298" s="20" t="str">
        <f>$G$9</f>
        <v>BULKTRAN</v>
      </c>
      <c r="H3298" s="24">
        <f t="shared" ca="1" si="1475"/>
        <v>0</v>
      </c>
      <c r="I3298" s="25">
        <f ca="1">VLOOKUP(CONCATENATE($F3298," ",$G3298),AllocFactorMatrix,(I$4+1),FALSE)*$E3304</f>
        <v>0</v>
      </c>
      <c r="J3298" s="25">
        <f ca="1">VLOOKUP(CONCATENATE($F3298," ",$G3298),AllocFactorMatrix,(J$4+1),FALSE)*$E3304</f>
        <v>0</v>
      </c>
      <c r="K3298" s="25">
        <f ca="1">VLOOKUP(CONCATENATE($F3298," ",$G3298),AllocFactorMatrix,(K$4+1),FALSE)*$E3304</f>
        <v>0</v>
      </c>
      <c r="L3298" s="25">
        <f ca="1">VLOOKUP(CONCATENATE($F3298," ",$G3298),AllocFactorMatrix,(L$4+1),FALSE)*$E3304</f>
        <v>0</v>
      </c>
      <c r="M3298" s="25">
        <f t="shared" ca="1" si="1488"/>
        <v>0</v>
      </c>
      <c r="N3298" s="25">
        <f ca="1">VLOOKUP(CONCATENATE($F3298," ",$G3298),AllocFactorMatrix,(N$4+1),FALSE)*$E3304</f>
        <v>0</v>
      </c>
      <c r="O3298" s="25">
        <f ca="1">VLOOKUP(CONCATENATE($F3298," ",$G3298),AllocFactorMatrix,(O$4+1),FALSE)*$E3304</f>
        <v>0</v>
      </c>
      <c r="P3298" s="25">
        <f ca="1">VLOOKUP(CONCATENATE($F3298," ",$G3298),AllocFactorMatrix,(P$4+1),FALSE)*$E3304</f>
        <v>0</v>
      </c>
      <c r="Q3298" s="25">
        <f ca="1">VLOOKUP(CONCATENATE($F3298," ",$G3298),AllocFactorMatrix,(Q$4+1),FALSE)*$E3304</f>
        <v>0</v>
      </c>
      <c r="R3298" s="25">
        <f t="shared" ref="R3298:R3304" ca="1" si="1490">SUBTOTAL(9,N3298:Q3298)</f>
        <v>0</v>
      </c>
      <c r="S3298" s="25">
        <f ca="1">VLOOKUP(CONCATENATE($F3298," ",$G3298),AllocFactorMatrix,(S$4+1),FALSE)*$E3304</f>
        <v>0</v>
      </c>
      <c r="T3298" s="25">
        <f ca="1">VLOOKUP(CONCATENATE($F3298," ",$G3298),AllocFactorMatrix,(T$4+1),FALSE)*$E3304</f>
        <v>0</v>
      </c>
      <c r="U3298" s="25">
        <f ca="1">VLOOKUP(CONCATENATE($F3298," ",$G3298),AllocFactorMatrix,(U$4+1),FALSE)*$E3304</f>
        <v>0</v>
      </c>
      <c r="V3298" s="25">
        <f ca="1">VLOOKUP(CONCATENATE($F3298," ",$G3298),AllocFactorMatrix,(V$4+1),FALSE)*$E3304</f>
        <v>0</v>
      </c>
      <c r="W3298" s="25">
        <f t="shared" ref="W3298:W3304" ca="1" si="1491">SUBTOTAL(9,S3298:V3298)</f>
        <v>0</v>
      </c>
      <c r="X3298" s="25">
        <f ca="1">VLOOKUP(CONCATENATE($F3298," ",$G3298),AllocFactorMatrix,(X$4+1),FALSE)*$E3304</f>
        <v>0</v>
      </c>
      <c r="Y3298" s="25">
        <f ca="1">VLOOKUP(CONCATENATE($F3298," ",$G3298),AllocFactorMatrix,(Y$4+1),FALSE)*$E3304</f>
        <v>0</v>
      </c>
      <c r="Z3298" s="25">
        <f t="shared" ca="1" si="1489"/>
        <v>0</v>
      </c>
      <c r="AA3298" s="25">
        <f ca="1">VLOOKUP(CONCATENATE($F3298," ",$G3298),AllocFactorMatrix,(AA$4+1),FALSE)*$E3304</f>
        <v>0</v>
      </c>
      <c r="AB3298" s="25">
        <f ca="1">VLOOKUP(CONCATENATE($F3298," ",$G3298),AllocFactorMatrix,(AB$4+1),FALSE)*$E3304</f>
        <v>0</v>
      </c>
      <c r="AC3298" s="25">
        <f ca="1">VLOOKUP(CONCATENATE($F3298," ",$G3298),AllocFactorMatrix,(AC$4+1),FALSE)*$E3304</f>
        <v>0</v>
      </c>
    </row>
    <row r="3299" spans="4:29" hidden="1" outlineLevel="1">
      <c r="F3299" s="61" t="str">
        <f>F3304</f>
        <v>RB_GUP</v>
      </c>
      <c r="G3299" s="20" t="str">
        <f>$G$10</f>
        <v>SUBTRAN</v>
      </c>
      <c r="H3299" s="24">
        <f t="shared" ca="1" si="1475"/>
        <v>0</v>
      </c>
      <c r="I3299" s="25">
        <f ca="1">VLOOKUP(CONCATENATE($F3299," ",$G3299),AllocFactorMatrix,(I$4+1),FALSE)*$E3304</f>
        <v>0</v>
      </c>
      <c r="J3299" s="25">
        <f ca="1">VLOOKUP(CONCATENATE($F3299," ",$G3299),AllocFactorMatrix,(J$4+1),FALSE)*$E3304</f>
        <v>0</v>
      </c>
      <c r="K3299" s="25">
        <f ca="1">VLOOKUP(CONCATENATE($F3299," ",$G3299),AllocFactorMatrix,(K$4+1),FALSE)*$E3304</f>
        <v>0</v>
      </c>
      <c r="L3299" s="25">
        <f ca="1">VLOOKUP(CONCATENATE($F3299," ",$G3299),AllocFactorMatrix,(L$4+1),FALSE)*$E3304</f>
        <v>0</v>
      </c>
      <c r="M3299" s="25">
        <f t="shared" ca="1" si="1488"/>
        <v>0</v>
      </c>
      <c r="N3299" s="25">
        <f ca="1">VLOOKUP(CONCATENATE($F3299," ",$G3299),AllocFactorMatrix,(N$4+1),FALSE)*$E3304</f>
        <v>0</v>
      </c>
      <c r="O3299" s="25">
        <f ca="1">VLOOKUP(CONCATENATE($F3299," ",$G3299),AllocFactorMatrix,(O$4+1),FALSE)*$E3304</f>
        <v>0</v>
      </c>
      <c r="P3299" s="25">
        <f ca="1">VLOOKUP(CONCATENATE($F3299," ",$G3299),AllocFactorMatrix,(P$4+1),FALSE)*$E3304</f>
        <v>0</v>
      </c>
      <c r="Q3299" s="25">
        <f ca="1">VLOOKUP(CONCATENATE($F3299," ",$G3299),AllocFactorMatrix,(Q$4+1),FALSE)*$E3304</f>
        <v>0</v>
      </c>
      <c r="R3299" s="25">
        <f t="shared" ca="1" si="1490"/>
        <v>0</v>
      </c>
      <c r="S3299" s="25">
        <f ca="1">VLOOKUP(CONCATENATE($F3299," ",$G3299),AllocFactorMatrix,(S$4+1),FALSE)*$E3304</f>
        <v>0</v>
      </c>
      <c r="T3299" s="25">
        <f ca="1">VLOOKUP(CONCATENATE($F3299," ",$G3299),AllocFactorMatrix,(T$4+1),FALSE)*$E3304</f>
        <v>0</v>
      </c>
      <c r="U3299" s="25">
        <f ca="1">VLOOKUP(CONCATENATE($F3299," ",$G3299),AllocFactorMatrix,(U$4+1),FALSE)*$E3304</f>
        <v>0</v>
      </c>
      <c r="V3299" s="25">
        <f ca="1">VLOOKUP(CONCATENATE($F3299," ",$G3299),AllocFactorMatrix,(V$4+1),FALSE)*$E3304</f>
        <v>0</v>
      </c>
      <c r="W3299" s="25">
        <f t="shared" ca="1" si="1491"/>
        <v>0</v>
      </c>
      <c r="X3299" s="25">
        <f ca="1">VLOOKUP(CONCATENATE($F3299," ",$G3299),AllocFactorMatrix,(X$4+1),FALSE)*$E3304</f>
        <v>0</v>
      </c>
      <c r="Y3299" s="25">
        <f ca="1">VLOOKUP(CONCATENATE($F3299," ",$G3299),AllocFactorMatrix,(Y$4+1),FALSE)*$E3304</f>
        <v>0</v>
      </c>
      <c r="Z3299" s="25">
        <f t="shared" ca="1" si="1489"/>
        <v>0</v>
      </c>
      <c r="AA3299" s="25">
        <f ca="1">VLOOKUP(CONCATENATE($F3299," ",$G3299),AllocFactorMatrix,(AA$4+1),FALSE)*$E3304</f>
        <v>0</v>
      </c>
      <c r="AB3299" s="25">
        <f ca="1">VLOOKUP(CONCATENATE($F3299," ",$G3299),AllocFactorMatrix,(AB$4+1),FALSE)*$E3304</f>
        <v>0</v>
      </c>
      <c r="AC3299" s="25">
        <f ca="1">VLOOKUP(CONCATENATE($F3299," ",$G3299),AllocFactorMatrix,(AC$4+1),FALSE)*$E3304</f>
        <v>0</v>
      </c>
    </row>
    <row r="3300" spans="4:29" hidden="1" outlineLevel="1">
      <c r="F3300" s="61" t="str">
        <f>F3304</f>
        <v>RB_GUP</v>
      </c>
      <c r="G3300" s="20" t="str">
        <f>$G$11</f>
        <v>DISTPRI</v>
      </c>
      <c r="H3300" s="24">
        <f t="shared" ca="1" si="1475"/>
        <v>0</v>
      </c>
      <c r="I3300" s="25">
        <f ca="1">VLOOKUP(CONCATENATE($F3300," ",$G3300),AllocFactorMatrix,(I$4+1),FALSE)*$E3304</f>
        <v>0</v>
      </c>
      <c r="J3300" s="25">
        <f ca="1">VLOOKUP(CONCATENATE($F3300," ",$G3300),AllocFactorMatrix,(J$4+1),FALSE)*$E3304</f>
        <v>0</v>
      </c>
      <c r="K3300" s="25">
        <f ca="1">VLOOKUP(CONCATENATE($F3300," ",$G3300),AllocFactorMatrix,(K$4+1),FALSE)*$E3304</f>
        <v>0</v>
      </c>
      <c r="L3300" s="25">
        <f ca="1">VLOOKUP(CONCATENATE($F3300," ",$G3300),AllocFactorMatrix,(L$4+1),FALSE)*$E3304</f>
        <v>0</v>
      </c>
      <c r="M3300" s="25">
        <f t="shared" ca="1" si="1488"/>
        <v>0</v>
      </c>
      <c r="N3300" s="25">
        <f ca="1">VLOOKUP(CONCATENATE($F3300," ",$G3300),AllocFactorMatrix,(N$4+1),FALSE)*$E3304</f>
        <v>0</v>
      </c>
      <c r="O3300" s="25">
        <f ca="1">VLOOKUP(CONCATENATE($F3300," ",$G3300),AllocFactorMatrix,(O$4+1),FALSE)*$E3304</f>
        <v>0</v>
      </c>
      <c r="P3300" s="25">
        <f ca="1">VLOOKUP(CONCATENATE($F3300," ",$G3300),AllocFactorMatrix,(P$4+1),FALSE)*$E3304</f>
        <v>0</v>
      </c>
      <c r="Q3300" s="25">
        <f ca="1">VLOOKUP(CONCATENATE($F3300," ",$G3300),AllocFactorMatrix,(Q$4+1),FALSE)*$E3304</f>
        <v>0</v>
      </c>
      <c r="R3300" s="25">
        <f t="shared" ca="1" si="1490"/>
        <v>0</v>
      </c>
      <c r="S3300" s="25">
        <f ca="1">VLOOKUP(CONCATENATE($F3300," ",$G3300),AllocFactorMatrix,(S$4+1),FALSE)*$E3304</f>
        <v>0</v>
      </c>
      <c r="T3300" s="25">
        <f ca="1">VLOOKUP(CONCATENATE($F3300," ",$G3300),AllocFactorMatrix,(T$4+1),FALSE)*$E3304</f>
        <v>0</v>
      </c>
      <c r="U3300" s="25">
        <f ca="1">VLOOKUP(CONCATENATE($F3300," ",$G3300),AllocFactorMatrix,(U$4+1),FALSE)*$E3304</f>
        <v>0</v>
      </c>
      <c r="V3300" s="25">
        <f ca="1">VLOOKUP(CONCATENATE($F3300," ",$G3300),AllocFactorMatrix,(V$4+1),FALSE)*$E3304</f>
        <v>0</v>
      </c>
      <c r="W3300" s="25">
        <f t="shared" ca="1" si="1491"/>
        <v>0</v>
      </c>
      <c r="X3300" s="25">
        <f ca="1">VLOOKUP(CONCATENATE($F3300," ",$G3300),AllocFactorMatrix,(X$4+1),FALSE)*$E3304</f>
        <v>0</v>
      </c>
      <c r="Y3300" s="25">
        <f ca="1">VLOOKUP(CONCATENATE($F3300," ",$G3300),AllocFactorMatrix,(Y$4+1),FALSE)*$E3304</f>
        <v>0</v>
      </c>
      <c r="Z3300" s="25">
        <f t="shared" ca="1" si="1489"/>
        <v>0</v>
      </c>
      <c r="AA3300" s="25">
        <f ca="1">VLOOKUP(CONCATENATE($F3300," ",$G3300),AllocFactorMatrix,(AA$4+1),FALSE)*$E3304</f>
        <v>0</v>
      </c>
      <c r="AB3300" s="25">
        <f ca="1">VLOOKUP(CONCATENATE($F3300," ",$G3300),AllocFactorMatrix,(AB$4+1),FALSE)*$E3304</f>
        <v>0</v>
      </c>
      <c r="AC3300" s="25">
        <f ca="1">VLOOKUP(CONCATENATE($F3300," ",$G3300),AllocFactorMatrix,(AC$4+1),FALSE)*$E3304</f>
        <v>0</v>
      </c>
    </row>
    <row r="3301" spans="4:29" hidden="1" outlineLevel="1">
      <c r="F3301" s="61" t="str">
        <f>F3304</f>
        <v>RB_GUP</v>
      </c>
      <c r="G3301" s="20" t="str">
        <f>$G$12</f>
        <v>DISTSEC</v>
      </c>
      <c r="H3301" s="24">
        <f t="shared" ca="1" si="1475"/>
        <v>0</v>
      </c>
      <c r="I3301" s="25">
        <f ca="1">VLOOKUP(CONCATENATE($F3301," ",$G3301),AllocFactorMatrix,(I$4+1),FALSE)*$E3304</f>
        <v>0</v>
      </c>
      <c r="J3301" s="25">
        <f ca="1">VLOOKUP(CONCATENATE($F3301," ",$G3301),AllocFactorMatrix,(J$4+1),FALSE)*$E3304</f>
        <v>0</v>
      </c>
      <c r="K3301" s="25">
        <f ca="1">VLOOKUP(CONCATENATE($F3301," ",$G3301),AllocFactorMatrix,(K$4+1),FALSE)*$E3304</f>
        <v>0</v>
      </c>
      <c r="L3301" s="25">
        <f ca="1">VLOOKUP(CONCATENATE($F3301," ",$G3301),AllocFactorMatrix,(L$4+1),FALSE)*$E3304</f>
        <v>0</v>
      </c>
      <c r="M3301" s="25">
        <f t="shared" ca="1" si="1488"/>
        <v>0</v>
      </c>
      <c r="N3301" s="25">
        <f ca="1">VLOOKUP(CONCATENATE($F3301," ",$G3301),AllocFactorMatrix,(N$4+1),FALSE)*$E3304</f>
        <v>0</v>
      </c>
      <c r="O3301" s="25">
        <f ca="1">VLOOKUP(CONCATENATE($F3301," ",$G3301),AllocFactorMatrix,(O$4+1),FALSE)*$E3304</f>
        <v>0</v>
      </c>
      <c r="P3301" s="25">
        <f ca="1">VLOOKUP(CONCATENATE($F3301," ",$G3301),AllocFactorMatrix,(P$4+1),FALSE)*$E3304</f>
        <v>0</v>
      </c>
      <c r="Q3301" s="25">
        <f ca="1">VLOOKUP(CONCATENATE($F3301," ",$G3301),AllocFactorMatrix,(Q$4+1),FALSE)*$E3304</f>
        <v>0</v>
      </c>
      <c r="R3301" s="25">
        <f t="shared" ca="1" si="1490"/>
        <v>0</v>
      </c>
      <c r="S3301" s="25">
        <f ca="1">VLOOKUP(CONCATENATE($F3301," ",$G3301),AllocFactorMatrix,(S$4+1),FALSE)*$E3304</f>
        <v>0</v>
      </c>
      <c r="T3301" s="25">
        <f ca="1">VLOOKUP(CONCATENATE($F3301," ",$G3301),AllocFactorMatrix,(T$4+1),FALSE)*$E3304</f>
        <v>0</v>
      </c>
      <c r="U3301" s="25">
        <f ca="1">VLOOKUP(CONCATENATE($F3301," ",$G3301),AllocFactorMatrix,(U$4+1),FALSE)*$E3304</f>
        <v>0</v>
      </c>
      <c r="V3301" s="25">
        <f ca="1">VLOOKUP(CONCATENATE($F3301," ",$G3301),AllocFactorMatrix,(V$4+1),FALSE)*$E3304</f>
        <v>0</v>
      </c>
      <c r="W3301" s="25">
        <f t="shared" ca="1" si="1491"/>
        <v>0</v>
      </c>
      <c r="X3301" s="25">
        <f ca="1">VLOOKUP(CONCATENATE($F3301," ",$G3301),AllocFactorMatrix,(X$4+1),FALSE)*$E3304</f>
        <v>0</v>
      </c>
      <c r="Y3301" s="25">
        <f ca="1">VLOOKUP(CONCATENATE($F3301," ",$G3301),AllocFactorMatrix,(Y$4+1),FALSE)*$E3304</f>
        <v>0</v>
      </c>
      <c r="Z3301" s="25">
        <f t="shared" ca="1" si="1489"/>
        <v>0</v>
      </c>
      <c r="AA3301" s="25">
        <f ca="1">VLOOKUP(CONCATENATE($F3301," ",$G3301),AllocFactorMatrix,(AA$4+1),FALSE)*$E3304</f>
        <v>0</v>
      </c>
      <c r="AB3301" s="25">
        <f ca="1">VLOOKUP(CONCATENATE($F3301," ",$G3301),AllocFactorMatrix,(AB$4+1),FALSE)*$E3304</f>
        <v>0</v>
      </c>
      <c r="AC3301" s="25">
        <f ca="1">VLOOKUP(CONCATENATE($F3301," ",$G3301),AllocFactorMatrix,(AC$4+1),FALSE)*$E3304</f>
        <v>0</v>
      </c>
    </row>
    <row r="3302" spans="4:29" hidden="1" outlineLevel="1">
      <c r="F3302" s="61" t="str">
        <f>F3304</f>
        <v>RB_GUP</v>
      </c>
      <c r="G3302" s="20" t="str">
        <f>$G$13</f>
        <v>ENERGY</v>
      </c>
      <c r="H3302" s="24">
        <f t="shared" ca="1" si="1475"/>
        <v>0</v>
      </c>
      <c r="I3302" s="25">
        <f ca="1">VLOOKUP(CONCATENATE($F3302," ",$G3302),AllocFactorMatrix,(I$4+1),FALSE)*$E3304</f>
        <v>0</v>
      </c>
      <c r="J3302" s="25">
        <f ca="1">VLOOKUP(CONCATENATE($F3302," ",$G3302),AllocFactorMatrix,(J$4+1),FALSE)*$E3304</f>
        <v>0</v>
      </c>
      <c r="K3302" s="25">
        <f ca="1">VLOOKUP(CONCATENATE($F3302," ",$G3302),AllocFactorMatrix,(K$4+1),FALSE)*$E3304</f>
        <v>0</v>
      </c>
      <c r="L3302" s="25">
        <f ca="1">VLOOKUP(CONCATENATE($F3302," ",$G3302),AllocFactorMatrix,(L$4+1),FALSE)*$E3304</f>
        <v>0</v>
      </c>
      <c r="M3302" s="25">
        <f t="shared" ca="1" si="1488"/>
        <v>0</v>
      </c>
      <c r="N3302" s="25">
        <f ca="1">VLOOKUP(CONCATENATE($F3302," ",$G3302),AllocFactorMatrix,(N$4+1),FALSE)*$E3304</f>
        <v>0</v>
      </c>
      <c r="O3302" s="25">
        <f ca="1">VLOOKUP(CONCATENATE($F3302," ",$G3302),AllocFactorMatrix,(O$4+1),FALSE)*$E3304</f>
        <v>0</v>
      </c>
      <c r="P3302" s="25">
        <f ca="1">VLOOKUP(CONCATENATE($F3302," ",$G3302),AllocFactorMatrix,(P$4+1),FALSE)*$E3304</f>
        <v>0</v>
      </c>
      <c r="Q3302" s="25">
        <f ca="1">VLOOKUP(CONCATENATE($F3302," ",$G3302),AllocFactorMatrix,(Q$4+1),FALSE)*$E3304</f>
        <v>0</v>
      </c>
      <c r="R3302" s="25">
        <f t="shared" ca="1" si="1490"/>
        <v>0</v>
      </c>
      <c r="S3302" s="25">
        <f ca="1">VLOOKUP(CONCATENATE($F3302," ",$G3302),AllocFactorMatrix,(S$4+1),FALSE)*$E3304</f>
        <v>0</v>
      </c>
      <c r="T3302" s="25">
        <f ca="1">VLOOKUP(CONCATENATE($F3302," ",$G3302),AllocFactorMatrix,(T$4+1),FALSE)*$E3304</f>
        <v>0</v>
      </c>
      <c r="U3302" s="25">
        <f ca="1">VLOOKUP(CONCATENATE($F3302," ",$G3302),AllocFactorMatrix,(U$4+1),FALSE)*$E3304</f>
        <v>0</v>
      </c>
      <c r="V3302" s="25">
        <f ca="1">VLOOKUP(CONCATENATE($F3302," ",$G3302),AllocFactorMatrix,(V$4+1),FALSE)*$E3304</f>
        <v>0</v>
      </c>
      <c r="W3302" s="25">
        <f t="shared" ca="1" si="1491"/>
        <v>0</v>
      </c>
      <c r="X3302" s="25">
        <f ca="1">VLOOKUP(CONCATENATE($F3302," ",$G3302),AllocFactorMatrix,(X$4+1),FALSE)*$E3304</f>
        <v>0</v>
      </c>
      <c r="Y3302" s="25">
        <f ca="1">VLOOKUP(CONCATENATE($F3302," ",$G3302),AllocFactorMatrix,(Y$4+1),FALSE)*$E3304</f>
        <v>0</v>
      </c>
      <c r="Z3302" s="25">
        <f t="shared" ca="1" si="1489"/>
        <v>0</v>
      </c>
      <c r="AA3302" s="25">
        <f ca="1">VLOOKUP(CONCATENATE($F3302," ",$G3302),AllocFactorMatrix,(AA$4+1),FALSE)*$E3304</f>
        <v>0</v>
      </c>
      <c r="AB3302" s="25">
        <f ca="1">VLOOKUP(CONCATENATE($F3302," ",$G3302),AllocFactorMatrix,(AB$4+1),FALSE)*$E3304</f>
        <v>0</v>
      </c>
      <c r="AC3302" s="25">
        <f ca="1">VLOOKUP(CONCATENATE($F3302," ",$G3302),AllocFactorMatrix,(AC$4+1),FALSE)*$E3304</f>
        <v>0</v>
      </c>
    </row>
    <row r="3303" spans="4:29" hidden="1" outlineLevel="1">
      <c r="F3303" s="61" t="str">
        <f>F3304</f>
        <v>RB_GUP</v>
      </c>
      <c r="G3303" s="20" t="str">
        <f>$G$14</f>
        <v>CUSTOMER</v>
      </c>
      <c r="H3303" s="24">
        <f t="shared" ca="1" si="1475"/>
        <v>0</v>
      </c>
      <c r="I3303" s="25">
        <f ca="1">VLOOKUP(CONCATENATE($F3303," ",$G3303),AllocFactorMatrix,(I$4+1),FALSE)*$E3304</f>
        <v>0</v>
      </c>
      <c r="J3303" s="25">
        <f ca="1">VLOOKUP(CONCATENATE($F3303," ",$G3303),AllocFactorMatrix,(J$4+1),FALSE)*$E3304</f>
        <v>0</v>
      </c>
      <c r="K3303" s="25">
        <f ca="1">VLOOKUP(CONCATENATE($F3303," ",$G3303),AllocFactorMatrix,(K$4+1),FALSE)*$E3304</f>
        <v>0</v>
      </c>
      <c r="L3303" s="25">
        <f ca="1">VLOOKUP(CONCATENATE($F3303," ",$G3303),AllocFactorMatrix,(L$4+1),FALSE)*$E3304</f>
        <v>0</v>
      </c>
      <c r="M3303" s="25">
        <f t="shared" ca="1" si="1488"/>
        <v>0</v>
      </c>
      <c r="N3303" s="25">
        <f ca="1">VLOOKUP(CONCATENATE($F3303," ",$G3303),AllocFactorMatrix,(N$4+1),FALSE)*$E3304</f>
        <v>0</v>
      </c>
      <c r="O3303" s="25">
        <f ca="1">VLOOKUP(CONCATENATE($F3303," ",$G3303),AllocFactorMatrix,(O$4+1),FALSE)*$E3304</f>
        <v>0</v>
      </c>
      <c r="P3303" s="25">
        <f ca="1">VLOOKUP(CONCATENATE($F3303," ",$G3303),AllocFactorMatrix,(P$4+1),FALSE)*$E3304</f>
        <v>0</v>
      </c>
      <c r="Q3303" s="25">
        <f ca="1">VLOOKUP(CONCATENATE($F3303," ",$G3303),AllocFactorMatrix,(Q$4+1),FALSE)*$E3304</f>
        <v>0</v>
      </c>
      <c r="R3303" s="25">
        <f t="shared" ca="1" si="1490"/>
        <v>0</v>
      </c>
      <c r="S3303" s="25">
        <f ca="1">VLOOKUP(CONCATENATE($F3303," ",$G3303),AllocFactorMatrix,(S$4+1),FALSE)*$E3304</f>
        <v>0</v>
      </c>
      <c r="T3303" s="25">
        <f ca="1">VLOOKUP(CONCATENATE($F3303," ",$G3303),AllocFactorMatrix,(T$4+1),FALSE)*$E3304</f>
        <v>0</v>
      </c>
      <c r="U3303" s="25">
        <f ca="1">VLOOKUP(CONCATENATE($F3303," ",$G3303),AllocFactorMatrix,(U$4+1),FALSE)*$E3304</f>
        <v>0</v>
      </c>
      <c r="V3303" s="25">
        <f ca="1">VLOOKUP(CONCATENATE($F3303," ",$G3303),AllocFactorMatrix,(V$4+1),FALSE)*$E3304</f>
        <v>0</v>
      </c>
      <c r="W3303" s="25">
        <f t="shared" ca="1" si="1491"/>
        <v>0</v>
      </c>
      <c r="X3303" s="25">
        <f ca="1">VLOOKUP(CONCATENATE($F3303," ",$G3303),AllocFactorMatrix,(X$4+1),FALSE)*$E3304</f>
        <v>0</v>
      </c>
      <c r="Y3303" s="25">
        <f ca="1">VLOOKUP(CONCATENATE($F3303," ",$G3303),AllocFactorMatrix,(Y$4+1),FALSE)*$E3304</f>
        <v>0</v>
      </c>
      <c r="Z3303" s="25">
        <f t="shared" ca="1" si="1489"/>
        <v>0</v>
      </c>
      <c r="AA3303" s="25">
        <f ca="1">VLOOKUP(CONCATENATE($F3303," ",$G3303),AllocFactorMatrix,(AA$4+1),FALSE)*$E3304</f>
        <v>0</v>
      </c>
      <c r="AB3303" s="25">
        <f ca="1">VLOOKUP(CONCATENATE($F3303," ",$G3303),AllocFactorMatrix,(AB$4+1),FALSE)*$E3304</f>
        <v>0</v>
      </c>
      <c r="AC3303" s="25">
        <f ca="1">VLOOKUP(CONCATENATE($F3303," ",$G3303),AllocFactorMatrix,(AC$4+1),FALSE)*$E3304</f>
        <v>0</v>
      </c>
    </row>
    <row r="3304" spans="4:29" collapsed="1">
      <c r="D3304" s="20" t="s">
        <v>333</v>
      </c>
      <c r="E3304" s="22"/>
      <c r="F3304" s="61" t="s">
        <v>73</v>
      </c>
      <c r="G3304" s="20" t="str">
        <f>$G$15</f>
        <v>TOTAL</v>
      </c>
      <c r="H3304" s="24">
        <f t="shared" ca="1" si="1475"/>
        <v>0</v>
      </c>
      <c r="I3304" s="25">
        <f ca="1">VLOOKUP(CONCATENATE($F3304," ",$G3304),AllocFactorMatrix,(I$4+1),FALSE)*$E3304</f>
        <v>0</v>
      </c>
      <c r="J3304" s="25">
        <f ca="1">VLOOKUP(CONCATENATE($F3304," ",$G3304),AllocFactorMatrix,(J$4+1),FALSE)*$E3304</f>
        <v>0</v>
      </c>
      <c r="K3304" s="25">
        <f ca="1">VLOOKUP(CONCATENATE($F3304," ",$G3304),AllocFactorMatrix,(K$4+1),FALSE)*$E3304</f>
        <v>0</v>
      </c>
      <c r="L3304" s="25">
        <f ca="1">VLOOKUP(CONCATENATE($F3304," ",$G3304),AllocFactorMatrix,(L$4+1),FALSE)*$E3304</f>
        <v>0</v>
      </c>
      <c r="M3304" s="25">
        <f t="shared" ca="1" si="1488"/>
        <v>0</v>
      </c>
      <c r="N3304" s="25">
        <f ca="1">VLOOKUP(CONCATENATE($F3304," ",$G3304),AllocFactorMatrix,(N$4+1),FALSE)*$E3304</f>
        <v>0</v>
      </c>
      <c r="O3304" s="25">
        <f ca="1">VLOOKUP(CONCATENATE($F3304," ",$G3304),AllocFactorMatrix,(O$4+1),FALSE)*$E3304</f>
        <v>0</v>
      </c>
      <c r="P3304" s="25">
        <f ca="1">VLOOKUP(CONCATENATE($F3304," ",$G3304),AllocFactorMatrix,(P$4+1),FALSE)*$E3304</f>
        <v>0</v>
      </c>
      <c r="Q3304" s="25">
        <f ca="1">VLOOKUP(CONCATENATE($F3304," ",$G3304),AllocFactorMatrix,(Q$4+1),FALSE)*$E3304</f>
        <v>0</v>
      </c>
      <c r="R3304" s="25">
        <f t="shared" ca="1" si="1490"/>
        <v>0</v>
      </c>
      <c r="S3304" s="25">
        <f ca="1">VLOOKUP(CONCATENATE($F3304," ",$G3304),AllocFactorMatrix,(S$4+1),FALSE)*$E3304</f>
        <v>0</v>
      </c>
      <c r="T3304" s="25">
        <f ca="1">VLOOKUP(CONCATENATE($F3304," ",$G3304),AllocFactorMatrix,(T$4+1),FALSE)*$E3304</f>
        <v>0</v>
      </c>
      <c r="U3304" s="25">
        <f ca="1">VLOOKUP(CONCATENATE($F3304," ",$G3304),AllocFactorMatrix,(U$4+1),FALSE)*$E3304</f>
        <v>0</v>
      </c>
      <c r="V3304" s="25">
        <f ca="1">VLOOKUP(CONCATENATE($F3304," ",$G3304),AllocFactorMatrix,(V$4+1),FALSE)*$E3304</f>
        <v>0</v>
      </c>
      <c r="W3304" s="25">
        <f t="shared" ca="1" si="1491"/>
        <v>0</v>
      </c>
      <c r="X3304" s="25">
        <f ca="1">VLOOKUP(CONCATENATE($F3304," ",$G3304),AllocFactorMatrix,(X$4+1),FALSE)*$E3304</f>
        <v>0</v>
      </c>
      <c r="Y3304" s="25">
        <f ca="1">VLOOKUP(CONCATENATE($F3304," ",$G3304),AllocFactorMatrix,(Y$4+1),FALSE)*$E3304</f>
        <v>0</v>
      </c>
      <c r="Z3304" s="25">
        <f t="shared" ca="1" si="1489"/>
        <v>0</v>
      </c>
      <c r="AA3304" s="25">
        <f ca="1">VLOOKUP(CONCATENATE($F3304," ",$G3304),AllocFactorMatrix,(AA$4+1),FALSE)*$E3304</f>
        <v>0</v>
      </c>
      <c r="AB3304" s="25">
        <f ca="1">VLOOKUP(CONCATENATE($F3304," ",$G3304),AllocFactorMatrix,(AB$4+1),FALSE)*$E3304</f>
        <v>0</v>
      </c>
      <c r="AC3304" s="25">
        <f ca="1">VLOOKUP(CONCATENATE($F3304," ",$G3304),AllocFactorMatrix,(AC$4+1),FALSE)*$E3304</f>
        <v>0</v>
      </c>
    </row>
    <row r="3305" spans="4:29" hidden="1" outlineLevel="1">
      <c r="F3305" s="61" t="str">
        <f>F3312</f>
        <v>LABOR_M</v>
      </c>
      <c r="G3305" s="20" t="str">
        <f>$G$8</f>
        <v>PRODUCTION</v>
      </c>
      <c r="H3305" s="24">
        <f t="shared" ca="1" si="1475"/>
        <v>0</v>
      </c>
      <c r="I3305" s="25">
        <f ca="1">VLOOKUP(CONCATENATE($F3305," ",$G3305),AllocFactorMatrix,(I$4+1),FALSE)*$E3312</f>
        <v>0</v>
      </c>
      <c r="J3305" s="25">
        <f ca="1">VLOOKUP(CONCATENATE($F3305," ",$G3305),AllocFactorMatrix,(J$4+1),FALSE)*$E3312</f>
        <v>0</v>
      </c>
      <c r="K3305" s="25">
        <f ca="1">VLOOKUP(CONCATENATE($F3305," ",$G3305),AllocFactorMatrix,(K$4+1),FALSE)*$E3312</f>
        <v>0</v>
      </c>
      <c r="L3305" s="25">
        <f ca="1">VLOOKUP(CONCATENATE($F3305," ",$G3305),AllocFactorMatrix,(L$4+1),FALSE)*$E3312</f>
        <v>0</v>
      </c>
      <c r="M3305" s="25">
        <f t="shared" ref="M3305:M3312" ca="1" si="1492">SUBTOTAL(9,J3305:L3305)</f>
        <v>0</v>
      </c>
      <c r="N3305" s="25">
        <f ca="1">VLOOKUP(CONCATENATE($F3305," ",$G3305),AllocFactorMatrix,(N$4+1),FALSE)*$E3312</f>
        <v>0</v>
      </c>
      <c r="O3305" s="25">
        <f ca="1">VLOOKUP(CONCATENATE($F3305," ",$G3305),AllocFactorMatrix,(O$4+1),FALSE)*$E3312</f>
        <v>0</v>
      </c>
      <c r="P3305" s="25">
        <f ca="1">VLOOKUP(CONCATENATE($F3305," ",$G3305),AllocFactorMatrix,(P$4+1),FALSE)*$E3312</f>
        <v>0</v>
      </c>
      <c r="Q3305" s="25">
        <f ca="1">VLOOKUP(CONCATENATE($F3305," ",$G3305),AllocFactorMatrix,(Q$4+1),FALSE)*$E3312</f>
        <v>0</v>
      </c>
      <c r="R3305" s="25">
        <f ca="1">SUBTOTAL(9,N3305:Q3305)</f>
        <v>0</v>
      </c>
      <c r="S3305" s="25">
        <f ca="1">VLOOKUP(CONCATENATE($F3305," ",$G3305),AllocFactorMatrix,(S$4+1),FALSE)*$E3312</f>
        <v>0</v>
      </c>
      <c r="T3305" s="25">
        <f ca="1">VLOOKUP(CONCATENATE($F3305," ",$G3305),AllocFactorMatrix,(T$4+1),FALSE)*$E3312</f>
        <v>0</v>
      </c>
      <c r="U3305" s="25">
        <f ca="1">VLOOKUP(CONCATENATE($F3305," ",$G3305),AllocFactorMatrix,(U$4+1),FALSE)*$E3312</f>
        <v>0</v>
      </c>
      <c r="V3305" s="25">
        <f ca="1">VLOOKUP(CONCATENATE($F3305," ",$G3305),AllocFactorMatrix,(V$4+1),FALSE)*$E3312</f>
        <v>0</v>
      </c>
      <c r="W3305" s="25">
        <f ca="1">SUBTOTAL(9,S3305:V3305)</f>
        <v>0</v>
      </c>
      <c r="X3305" s="25">
        <f ca="1">VLOOKUP(CONCATENATE($F3305," ",$G3305),AllocFactorMatrix,(X$4+1),FALSE)*$E3312</f>
        <v>0</v>
      </c>
      <c r="Y3305" s="25">
        <f ca="1">VLOOKUP(CONCATENATE($F3305," ",$G3305),AllocFactorMatrix,(Y$4+1),FALSE)*$E3312</f>
        <v>0</v>
      </c>
      <c r="Z3305" s="25">
        <f t="shared" ref="Z3305:Z3312" ca="1" si="1493">SUBTOTAL(9,X3305:Y3305)</f>
        <v>0</v>
      </c>
      <c r="AA3305" s="25">
        <f ca="1">VLOOKUP(CONCATENATE($F3305," ",$G3305),AllocFactorMatrix,(AA$4+1),FALSE)*$E3312</f>
        <v>0</v>
      </c>
      <c r="AB3305" s="25">
        <f ca="1">VLOOKUP(CONCATENATE($F3305," ",$G3305),AllocFactorMatrix,(AB$4+1),FALSE)*$E3312</f>
        <v>0</v>
      </c>
      <c r="AC3305" s="25">
        <f ca="1">VLOOKUP(CONCATENATE($F3305," ",$G3305),AllocFactorMatrix,(AC$4+1),FALSE)*$E3312</f>
        <v>0</v>
      </c>
    </row>
    <row r="3306" spans="4:29" hidden="1" outlineLevel="1">
      <c r="F3306" s="61" t="str">
        <f>F3312</f>
        <v>LABOR_M</v>
      </c>
      <c r="G3306" s="20" t="str">
        <f>$G$9</f>
        <v>BULKTRAN</v>
      </c>
      <c r="H3306" s="24">
        <f t="shared" ca="1" si="1475"/>
        <v>0</v>
      </c>
      <c r="I3306" s="25">
        <f ca="1">VLOOKUP(CONCATENATE($F3306," ",$G3306),AllocFactorMatrix,(I$4+1),FALSE)*$E3312</f>
        <v>0</v>
      </c>
      <c r="J3306" s="25">
        <f ca="1">VLOOKUP(CONCATENATE($F3306," ",$G3306),AllocFactorMatrix,(J$4+1),FALSE)*$E3312</f>
        <v>0</v>
      </c>
      <c r="K3306" s="25">
        <f ca="1">VLOOKUP(CONCATENATE($F3306," ",$G3306),AllocFactorMatrix,(K$4+1),FALSE)*$E3312</f>
        <v>0</v>
      </c>
      <c r="L3306" s="25">
        <f ca="1">VLOOKUP(CONCATENATE($F3306," ",$G3306),AllocFactorMatrix,(L$4+1),FALSE)*$E3312</f>
        <v>0</v>
      </c>
      <c r="M3306" s="25">
        <f t="shared" ca="1" si="1492"/>
        <v>0</v>
      </c>
      <c r="N3306" s="25">
        <f ca="1">VLOOKUP(CONCATENATE($F3306," ",$G3306),AllocFactorMatrix,(N$4+1),FALSE)*$E3312</f>
        <v>0</v>
      </c>
      <c r="O3306" s="25">
        <f ca="1">VLOOKUP(CONCATENATE($F3306," ",$G3306),AllocFactorMatrix,(O$4+1),FALSE)*$E3312</f>
        <v>0</v>
      </c>
      <c r="P3306" s="25">
        <f ca="1">VLOOKUP(CONCATENATE($F3306," ",$G3306),AllocFactorMatrix,(P$4+1),FALSE)*$E3312</f>
        <v>0</v>
      </c>
      <c r="Q3306" s="25">
        <f ca="1">VLOOKUP(CONCATENATE($F3306," ",$G3306),AllocFactorMatrix,(Q$4+1),FALSE)*$E3312</f>
        <v>0</v>
      </c>
      <c r="R3306" s="25">
        <f t="shared" ref="R3306:R3312" ca="1" si="1494">SUBTOTAL(9,N3306:Q3306)</f>
        <v>0</v>
      </c>
      <c r="S3306" s="25">
        <f ca="1">VLOOKUP(CONCATENATE($F3306," ",$G3306),AllocFactorMatrix,(S$4+1),FALSE)*$E3312</f>
        <v>0</v>
      </c>
      <c r="T3306" s="25">
        <f ca="1">VLOOKUP(CONCATENATE($F3306," ",$G3306),AllocFactorMatrix,(T$4+1),FALSE)*$E3312</f>
        <v>0</v>
      </c>
      <c r="U3306" s="25">
        <f ca="1">VLOOKUP(CONCATENATE($F3306," ",$G3306),AllocFactorMatrix,(U$4+1),FALSE)*$E3312</f>
        <v>0</v>
      </c>
      <c r="V3306" s="25">
        <f ca="1">VLOOKUP(CONCATENATE($F3306," ",$G3306),AllocFactorMatrix,(V$4+1),FALSE)*$E3312</f>
        <v>0</v>
      </c>
      <c r="W3306" s="25">
        <f t="shared" ref="W3306:W3312" ca="1" si="1495">SUBTOTAL(9,S3306:V3306)</f>
        <v>0</v>
      </c>
      <c r="X3306" s="25">
        <f ca="1">VLOOKUP(CONCATENATE($F3306," ",$G3306),AllocFactorMatrix,(X$4+1),FALSE)*$E3312</f>
        <v>0</v>
      </c>
      <c r="Y3306" s="25">
        <f ca="1">VLOOKUP(CONCATENATE($F3306," ",$G3306),AllocFactorMatrix,(Y$4+1),FALSE)*$E3312</f>
        <v>0</v>
      </c>
      <c r="Z3306" s="25">
        <f t="shared" ca="1" si="1493"/>
        <v>0</v>
      </c>
      <c r="AA3306" s="25">
        <f ca="1">VLOOKUP(CONCATENATE($F3306," ",$G3306),AllocFactorMatrix,(AA$4+1),FALSE)*$E3312</f>
        <v>0</v>
      </c>
      <c r="AB3306" s="25">
        <f ca="1">VLOOKUP(CONCATENATE($F3306," ",$G3306),AllocFactorMatrix,(AB$4+1),FALSE)*$E3312</f>
        <v>0</v>
      </c>
      <c r="AC3306" s="25">
        <f ca="1">VLOOKUP(CONCATENATE($F3306," ",$G3306),AllocFactorMatrix,(AC$4+1),FALSE)*$E3312</f>
        <v>0</v>
      </c>
    </row>
    <row r="3307" spans="4:29" hidden="1" outlineLevel="1">
      <c r="F3307" s="61" t="str">
        <f>F3312</f>
        <v>LABOR_M</v>
      </c>
      <c r="G3307" s="20" t="str">
        <f>$G$10</f>
        <v>SUBTRAN</v>
      </c>
      <c r="H3307" s="24">
        <f t="shared" ca="1" si="1475"/>
        <v>0</v>
      </c>
      <c r="I3307" s="25">
        <f ca="1">VLOOKUP(CONCATENATE($F3307," ",$G3307),AllocFactorMatrix,(I$4+1),FALSE)*$E3312</f>
        <v>0</v>
      </c>
      <c r="J3307" s="25">
        <f ca="1">VLOOKUP(CONCATENATE($F3307," ",$G3307),AllocFactorMatrix,(J$4+1),FALSE)*$E3312</f>
        <v>0</v>
      </c>
      <c r="K3307" s="25">
        <f ca="1">VLOOKUP(CONCATENATE($F3307," ",$G3307),AllocFactorMatrix,(K$4+1),FALSE)*$E3312</f>
        <v>0</v>
      </c>
      <c r="L3307" s="25">
        <f ca="1">VLOOKUP(CONCATENATE($F3307," ",$G3307),AllocFactorMatrix,(L$4+1),FALSE)*$E3312</f>
        <v>0</v>
      </c>
      <c r="M3307" s="25">
        <f t="shared" ca="1" si="1492"/>
        <v>0</v>
      </c>
      <c r="N3307" s="25">
        <f ca="1">VLOOKUP(CONCATENATE($F3307," ",$G3307),AllocFactorMatrix,(N$4+1),FALSE)*$E3312</f>
        <v>0</v>
      </c>
      <c r="O3307" s="25">
        <f ca="1">VLOOKUP(CONCATENATE($F3307," ",$G3307),AllocFactorMatrix,(O$4+1),FALSE)*$E3312</f>
        <v>0</v>
      </c>
      <c r="P3307" s="25">
        <f ca="1">VLOOKUP(CONCATENATE($F3307," ",$G3307),AllocFactorMatrix,(P$4+1),FALSE)*$E3312</f>
        <v>0</v>
      </c>
      <c r="Q3307" s="25">
        <f ca="1">VLOOKUP(CONCATENATE($F3307," ",$G3307),AllocFactorMatrix,(Q$4+1),FALSE)*$E3312</f>
        <v>0</v>
      </c>
      <c r="R3307" s="25">
        <f t="shared" ca="1" si="1494"/>
        <v>0</v>
      </c>
      <c r="S3307" s="25">
        <f ca="1">VLOOKUP(CONCATENATE($F3307," ",$G3307),AllocFactorMatrix,(S$4+1),FALSE)*$E3312</f>
        <v>0</v>
      </c>
      <c r="T3307" s="25">
        <f ca="1">VLOOKUP(CONCATENATE($F3307," ",$G3307),AllocFactorMatrix,(T$4+1),FALSE)*$E3312</f>
        <v>0</v>
      </c>
      <c r="U3307" s="25">
        <f ca="1">VLOOKUP(CONCATENATE($F3307," ",$G3307),AllocFactorMatrix,(U$4+1),FALSE)*$E3312</f>
        <v>0</v>
      </c>
      <c r="V3307" s="25">
        <f ca="1">VLOOKUP(CONCATENATE($F3307," ",$G3307),AllocFactorMatrix,(V$4+1),FALSE)*$E3312</f>
        <v>0</v>
      </c>
      <c r="W3307" s="25">
        <f t="shared" ca="1" si="1495"/>
        <v>0</v>
      </c>
      <c r="X3307" s="25">
        <f ca="1">VLOOKUP(CONCATENATE($F3307," ",$G3307),AllocFactorMatrix,(X$4+1),FALSE)*$E3312</f>
        <v>0</v>
      </c>
      <c r="Y3307" s="25">
        <f ca="1">VLOOKUP(CONCATENATE($F3307," ",$G3307),AllocFactorMatrix,(Y$4+1),FALSE)*$E3312</f>
        <v>0</v>
      </c>
      <c r="Z3307" s="25">
        <f t="shared" ca="1" si="1493"/>
        <v>0</v>
      </c>
      <c r="AA3307" s="25">
        <f ca="1">VLOOKUP(CONCATENATE($F3307," ",$G3307),AllocFactorMatrix,(AA$4+1),FALSE)*$E3312</f>
        <v>0</v>
      </c>
      <c r="AB3307" s="25">
        <f ca="1">VLOOKUP(CONCATENATE($F3307," ",$G3307),AllocFactorMatrix,(AB$4+1),FALSE)*$E3312</f>
        <v>0</v>
      </c>
      <c r="AC3307" s="25">
        <f ca="1">VLOOKUP(CONCATENATE($F3307," ",$G3307),AllocFactorMatrix,(AC$4+1),FALSE)*$E3312</f>
        <v>0</v>
      </c>
    </row>
    <row r="3308" spans="4:29" hidden="1" outlineLevel="1">
      <c r="F3308" s="61" t="str">
        <f>F3312</f>
        <v>LABOR_M</v>
      </c>
      <c r="G3308" s="20" t="str">
        <f>$G$11</f>
        <v>DISTPRI</v>
      </c>
      <c r="H3308" s="24">
        <f t="shared" ca="1" si="1475"/>
        <v>0</v>
      </c>
      <c r="I3308" s="25">
        <f ca="1">VLOOKUP(CONCATENATE($F3308," ",$G3308),AllocFactorMatrix,(I$4+1),FALSE)*$E3312</f>
        <v>0</v>
      </c>
      <c r="J3308" s="25">
        <f ca="1">VLOOKUP(CONCATENATE($F3308," ",$G3308),AllocFactorMatrix,(J$4+1),FALSE)*$E3312</f>
        <v>0</v>
      </c>
      <c r="K3308" s="25">
        <f ca="1">VLOOKUP(CONCATENATE($F3308," ",$G3308),AllocFactorMatrix,(K$4+1),FALSE)*$E3312</f>
        <v>0</v>
      </c>
      <c r="L3308" s="25">
        <f ca="1">VLOOKUP(CONCATENATE($F3308," ",$G3308),AllocFactorMatrix,(L$4+1),FALSE)*$E3312</f>
        <v>0</v>
      </c>
      <c r="M3308" s="25">
        <f t="shared" ca="1" si="1492"/>
        <v>0</v>
      </c>
      <c r="N3308" s="25">
        <f ca="1">VLOOKUP(CONCATENATE($F3308," ",$G3308),AllocFactorMatrix,(N$4+1),FALSE)*$E3312</f>
        <v>0</v>
      </c>
      <c r="O3308" s="25">
        <f ca="1">VLOOKUP(CONCATENATE($F3308," ",$G3308),AllocFactorMatrix,(O$4+1),FALSE)*$E3312</f>
        <v>0</v>
      </c>
      <c r="P3308" s="25">
        <f ca="1">VLOOKUP(CONCATENATE($F3308," ",$G3308),AllocFactorMatrix,(P$4+1),FALSE)*$E3312</f>
        <v>0</v>
      </c>
      <c r="Q3308" s="25">
        <f ca="1">VLOOKUP(CONCATENATE($F3308," ",$G3308),AllocFactorMatrix,(Q$4+1),FALSE)*$E3312</f>
        <v>0</v>
      </c>
      <c r="R3308" s="25">
        <f t="shared" ca="1" si="1494"/>
        <v>0</v>
      </c>
      <c r="S3308" s="25">
        <f ca="1">VLOOKUP(CONCATENATE($F3308," ",$G3308),AllocFactorMatrix,(S$4+1),FALSE)*$E3312</f>
        <v>0</v>
      </c>
      <c r="T3308" s="25">
        <f ca="1">VLOOKUP(CONCATENATE($F3308," ",$G3308),AllocFactorMatrix,(T$4+1),FALSE)*$E3312</f>
        <v>0</v>
      </c>
      <c r="U3308" s="25">
        <f ca="1">VLOOKUP(CONCATENATE($F3308," ",$G3308),AllocFactorMatrix,(U$4+1),FALSE)*$E3312</f>
        <v>0</v>
      </c>
      <c r="V3308" s="25">
        <f ca="1">VLOOKUP(CONCATENATE($F3308," ",$G3308),AllocFactorMatrix,(V$4+1),FALSE)*$E3312</f>
        <v>0</v>
      </c>
      <c r="W3308" s="25">
        <f t="shared" ca="1" si="1495"/>
        <v>0</v>
      </c>
      <c r="X3308" s="25">
        <f ca="1">VLOOKUP(CONCATENATE($F3308," ",$G3308),AllocFactorMatrix,(X$4+1),FALSE)*$E3312</f>
        <v>0</v>
      </c>
      <c r="Y3308" s="25">
        <f ca="1">VLOOKUP(CONCATENATE($F3308," ",$G3308),AllocFactorMatrix,(Y$4+1),FALSE)*$E3312</f>
        <v>0</v>
      </c>
      <c r="Z3308" s="25">
        <f t="shared" ca="1" si="1493"/>
        <v>0</v>
      </c>
      <c r="AA3308" s="25">
        <f ca="1">VLOOKUP(CONCATENATE($F3308," ",$G3308),AllocFactorMatrix,(AA$4+1),FALSE)*$E3312</f>
        <v>0</v>
      </c>
      <c r="AB3308" s="25">
        <f ca="1">VLOOKUP(CONCATENATE($F3308," ",$G3308),AllocFactorMatrix,(AB$4+1),FALSE)*$E3312</f>
        <v>0</v>
      </c>
      <c r="AC3308" s="25">
        <f ca="1">VLOOKUP(CONCATENATE($F3308," ",$G3308),AllocFactorMatrix,(AC$4+1),FALSE)*$E3312</f>
        <v>0</v>
      </c>
    </row>
    <row r="3309" spans="4:29" hidden="1" outlineLevel="1">
      <c r="F3309" s="61" t="str">
        <f>F3312</f>
        <v>LABOR_M</v>
      </c>
      <c r="G3309" s="20" t="str">
        <f>$G$12</f>
        <v>DISTSEC</v>
      </c>
      <c r="H3309" s="24">
        <f t="shared" ca="1" si="1475"/>
        <v>0</v>
      </c>
      <c r="I3309" s="25">
        <f ca="1">VLOOKUP(CONCATENATE($F3309," ",$G3309),AllocFactorMatrix,(I$4+1),FALSE)*$E3312</f>
        <v>0</v>
      </c>
      <c r="J3309" s="25">
        <f ca="1">VLOOKUP(CONCATENATE($F3309," ",$G3309),AllocFactorMatrix,(J$4+1),FALSE)*$E3312</f>
        <v>0</v>
      </c>
      <c r="K3309" s="25">
        <f ca="1">VLOOKUP(CONCATENATE($F3309," ",$G3309),AllocFactorMatrix,(K$4+1),FALSE)*$E3312</f>
        <v>0</v>
      </c>
      <c r="L3309" s="25">
        <f ca="1">VLOOKUP(CONCATENATE($F3309," ",$G3309),AllocFactorMatrix,(L$4+1),FALSE)*$E3312</f>
        <v>0</v>
      </c>
      <c r="M3309" s="25">
        <f t="shared" ca="1" si="1492"/>
        <v>0</v>
      </c>
      <c r="N3309" s="25">
        <f ca="1">VLOOKUP(CONCATENATE($F3309," ",$G3309),AllocFactorMatrix,(N$4+1),FALSE)*$E3312</f>
        <v>0</v>
      </c>
      <c r="O3309" s="25">
        <f ca="1">VLOOKUP(CONCATENATE($F3309," ",$G3309),AllocFactorMatrix,(O$4+1),FALSE)*$E3312</f>
        <v>0</v>
      </c>
      <c r="P3309" s="25">
        <f ca="1">VLOOKUP(CONCATENATE($F3309," ",$G3309),AllocFactorMatrix,(P$4+1),FALSE)*$E3312</f>
        <v>0</v>
      </c>
      <c r="Q3309" s="25">
        <f ca="1">VLOOKUP(CONCATENATE($F3309," ",$G3309),AllocFactorMatrix,(Q$4+1),FALSE)*$E3312</f>
        <v>0</v>
      </c>
      <c r="R3309" s="25">
        <f t="shared" ca="1" si="1494"/>
        <v>0</v>
      </c>
      <c r="S3309" s="25">
        <f ca="1">VLOOKUP(CONCATENATE($F3309," ",$G3309),AllocFactorMatrix,(S$4+1),FALSE)*$E3312</f>
        <v>0</v>
      </c>
      <c r="T3309" s="25">
        <f ca="1">VLOOKUP(CONCATENATE($F3309," ",$G3309),AllocFactorMatrix,(T$4+1),FALSE)*$E3312</f>
        <v>0</v>
      </c>
      <c r="U3309" s="25">
        <f ca="1">VLOOKUP(CONCATENATE($F3309," ",$G3309),AllocFactorMatrix,(U$4+1),FALSE)*$E3312</f>
        <v>0</v>
      </c>
      <c r="V3309" s="25">
        <f ca="1">VLOOKUP(CONCATENATE($F3309," ",$G3309),AllocFactorMatrix,(V$4+1),FALSE)*$E3312</f>
        <v>0</v>
      </c>
      <c r="W3309" s="25">
        <f t="shared" ca="1" si="1495"/>
        <v>0</v>
      </c>
      <c r="X3309" s="25">
        <f ca="1">VLOOKUP(CONCATENATE($F3309," ",$G3309),AllocFactorMatrix,(X$4+1),FALSE)*$E3312</f>
        <v>0</v>
      </c>
      <c r="Y3309" s="25">
        <f ca="1">VLOOKUP(CONCATENATE($F3309," ",$G3309),AllocFactorMatrix,(Y$4+1),FALSE)*$E3312</f>
        <v>0</v>
      </c>
      <c r="Z3309" s="25">
        <f t="shared" ca="1" si="1493"/>
        <v>0</v>
      </c>
      <c r="AA3309" s="25">
        <f ca="1">VLOOKUP(CONCATENATE($F3309," ",$G3309),AllocFactorMatrix,(AA$4+1),FALSE)*$E3312</f>
        <v>0</v>
      </c>
      <c r="AB3309" s="25">
        <f ca="1">VLOOKUP(CONCATENATE($F3309," ",$G3309),AllocFactorMatrix,(AB$4+1),FALSE)*$E3312</f>
        <v>0</v>
      </c>
      <c r="AC3309" s="25">
        <f ca="1">VLOOKUP(CONCATENATE($F3309," ",$G3309),AllocFactorMatrix,(AC$4+1),FALSE)*$E3312</f>
        <v>0</v>
      </c>
    </row>
    <row r="3310" spans="4:29" hidden="1" outlineLevel="1">
      <c r="F3310" s="61" t="str">
        <f>F3312</f>
        <v>LABOR_M</v>
      </c>
      <c r="G3310" s="20" t="str">
        <f>$G$13</f>
        <v>ENERGY</v>
      </c>
      <c r="H3310" s="24">
        <f t="shared" ca="1" si="1475"/>
        <v>0</v>
      </c>
      <c r="I3310" s="25">
        <f ca="1">VLOOKUP(CONCATENATE($F3310," ",$G3310),AllocFactorMatrix,(I$4+1),FALSE)*$E3312</f>
        <v>0</v>
      </c>
      <c r="J3310" s="25">
        <f ca="1">VLOOKUP(CONCATENATE($F3310," ",$G3310),AllocFactorMatrix,(J$4+1),FALSE)*$E3312</f>
        <v>0</v>
      </c>
      <c r="K3310" s="25">
        <f ca="1">VLOOKUP(CONCATENATE($F3310," ",$G3310),AllocFactorMatrix,(K$4+1),FALSE)*$E3312</f>
        <v>0</v>
      </c>
      <c r="L3310" s="25">
        <f ca="1">VLOOKUP(CONCATENATE($F3310," ",$G3310),AllocFactorMatrix,(L$4+1),FALSE)*$E3312</f>
        <v>0</v>
      </c>
      <c r="M3310" s="25">
        <f t="shared" ca="1" si="1492"/>
        <v>0</v>
      </c>
      <c r="N3310" s="25">
        <f ca="1">VLOOKUP(CONCATENATE($F3310," ",$G3310),AllocFactorMatrix,(N$4+1),FALSE)*$E3312</f>
        <v>0</v>
      </c>
      <c r="O3310" s="25">
        <f ca="1">VLOOKUP(CONCATENATE($F3310," ",$G3310),AllocFactorMatrix,(O$4+1),FALSE)*$E3312</f>
        <v>0</v>
      </c>
      <c r="P3310" s="25">
        <f ca="1">VLOOKUP(CONCATENATE($F3310," ",$G3310),AllocFactorMatrix,(P$4+1),FALSE)*$E3312</f>
        <v>0</v>
      </c>
      <c r="Q3310" s="25">
        <f ca="1">VLOOKUP(CONCATENATE($F3310," ",$G3310),AllocFactorMatrix,(Q$4+1),FALSE)*$E3312</f>
        <v>0</v>
      </c>
      <c r="R3310" s="25">
        <f t="shared" ca="1" si="1494"/>
        <v>0</v>
      </c>
      <c r="S3310" s="25">
        <f ca="1">VLOOKUP(CONCATENATE($F3310," ",$G3310),AllocFactorMatrix,(S$4+1),FALSE)*$E3312</f>
        <v>0</v>
      </c>
      <c r="T3310" s="25">
        <f ca="1">VLOOKUP(CONCATENATE($F3310," ",$G3310),AllocFactorMatrix,(T$4+1),FALSE)*$E3312</f>
        <v>0</v>
      </c>
      <c r="U3310" s="25">
        <f ca="1">VLOOKUP(CONCATENATE($F3310," ",$G3310),AllocFactorMatrix,(U$4+1),FALSE)*$E3312</f>
        <v>0</v>
      </c>
      <c r="V3310" s="25">
        <f ca="1">VLOOKUP(CONCATENATE($F3310," ",$G3310),AllocFactorMatrix,(V$4+1),FALSE)*$E3312</f>
        <v>0</v>
      </c>
      <c r="W3310" s="25">
        <f t="shared" ca="1" si="1495"/>
        <v>0</v>
      </c>
      <c r="X3310" s="25">
        <f ca="1">VLOOKUP(CONCATENATE($F3310," ",$G3310),AllocFactorMatrix,(X$4+1),FALSE)*$E3312</f>
        <v>0</v>
      </c>
      <c r="Y3310" s="25">
        <f ca="1">VLOOKUP(CONCATENATE($F3310," ",$G3310),AllocFactorMatrix,(Y$4+1),FALSE)*$E3312</f>
        <v>0</v>
      </c>
      <c r="Z3310" s="25">
        <f t="shared" ca="1" si="1493"/>
        <v>0</v>
      </c>
      <c r="AA3310" s="25">
        <f ca="1">VLOOKUP(CONCATENATE($F3310," ",$G3310),AllocFactorMatrix,(AA$4+1),FALSE)*$E3312</f>
        <v>0</v>
      </c>
      <c r="AB3310" s="25">
        <f ca="1">VLOOKUP(CONCATENATE($F3310," ",$G3310),AllocFactorMatrix,(AB$4+1),FALSE)*$E3312</f>
        <v>0</v>
      </c>
      <c r="AC3310" s="25">
        <f ca="1">VLOOKUP(CONCATENATE($F3310," ",$G3310),AllocFactorMatrix,(AC$4+1),FALSE)*$E3312</f>
        <v>0</v>
      </c>
    </row>
    <row r="3311" spans="4:29" hidden="1" outlineLevel="1">
      <c r="F3311" s="61" t="str">
        <f>F3312</f>
        <v>LABOR_M</v>
      </c>
      <c r="G3311" s="20" t="str">
        <f>$G$14</f>
        <v>CUSTOMER</v>
      </c>
      <c r="H3311" s="24">
        <f t="shared" ca="1" si="1475"/>
        <v>0</v>
      </c>
      <c r="I3311" s="25">
        <f ca="1">VLOOKUP(CONCATENATE($F3311," ",$G3311),AllocFactorMatrix,(I$4+1),FALSE)*$E3312</f>
        <v>0</v>
      </c>
      <c r="J3311" s="25">
        <f ca="1">VLOOKUP(CONCATENATE($F3311," ",$G3311),AllocFactorMatrix,(J$4+1),FALSE)*$E3312</f>
        <v>0</v>
      </c>
      <c r="K3311" s="25">
        <f ca="1">VLOOKUP(CONCATENATE($F3311," ",$G3311),AllocFactorMatrix,(K$4+1),FALSE)*$E3312</f>
        <v>0</v>
      </c>
      <c r="L3311" s="25">
        <f ca="1">VLOOKUP(CONCATENATE($F3311," ",$G3311),AllocFactorMatrix,(L$4+1),FALSE)*$E3312</f>
        <v>0</v>
      </c>
      <c r="M3311" s="25">
        <f t="shared" ca="1" si="1492"/>
        <v>0</v>
      </c>
      <c r="N3311" s="25">
        <f ca="1">VLOOKUP(CONCATENATE($F3311," ",$G3311),AllocFactorMatrix,(N$4+1),FALSE)*$E3312</f>
        <v>0</v>
      </c>
      <c r="O3311" s="25">
        <f ca="1">VLOOKUP(CONCATENATE($F3311," ",$G3311),AllocFactorMatrix,(O$4+1),FALSE)*$E3312</f>
        <v>0</v>
      </c>
      <c r="P3311" s="25">
        <f ca="1">VLOOKUP(CONCATENATE($F3311," ",$G3311),AllocFactorMatrix,(P$4+1),FALSE)*$E3312</f>
        <v>0</v>
      </c>
      <c r="Q3311" s="25">
        <f ca="1">VLOOKUP(CONCATENATE($F3311," ",$G3311),AllocFactorMatrix,(Q$4+1),FALSE)*$E3312</f>
        <v>0</v>
      </c>
      <c r="R3311" s="25">
        <f t="shared" ca="1" si="1494"/>
        <v>0</v>
      </c>
      <c r="S3311" s="25">
        <f ca="1">VLOOKUP(CONCATENATE($F3311," ",$G3311),AllocFactorMatrix,(S$4+1),FALSE)*$E3312</f>
        <v>0</v>
      </c>
      <c r="T3311" s="25">
        <f ca="1">VLOOKUP(CONCATENATE($F3311," ",$G3311),AllocFactorMatrix,(T$4+1),FALSE)*$E3312</f>
        <v>0</v>
      </c>
      <c r="U3311" s="25">
        <f ca="1">VLOOKUP(CONCATENATE($F3311," ",$G3311),AllocFactorMatrix,(U$4+1),FALSE)*$E3312</f>
        <v>0</v>
      </c>
      <c r="V3311" s="25">
        <f ca="1">VLOOKUP(CONCATENATE($F3311," ",$G3311),AllocFactorMatrix,(V$4+1),FALSE)*$E3312</f>
        <v>0</v>
      </c>
      <c r="W3311" s="25">
        <f t="shared" ca="1" si="1495"/>
        <v>0</v>
      </c>
      <c r="X3311" s="25">
        <f ca="1">VLOOKUP(CONCATENATE($F3311," ",$G3311),AllocFactorMatrix,(X$4+1),FALSE)*$E3312</f>
        <v>0</v>
      </c>
      <c r="Y3311" s="25">
        <f ca="1">VLOOKUP(CONCATENATE($F3311," ",$G3311),AllocFactorMatrix,(Y$4+1),FALSE)*$E3312</f>
        <v>0</v>
      </c>
      <c r="Z3311" s="25">
        <f t="shared" ca="1" si="1493"/>
        <v>0</v>
      </c>
      <c r="AA3311" s="25">
        <f ca="1">VLOOKUP(CONCATENATE($F3311," ",$G3311),AllocFactorMatrix,(AA$4+1),FALSE)*$E3312</f>
        <v>0</v>
      </c>
      <c r="AB3311" s="25">
        <f ca="1">VLOOKUP(CONCATENATE($F3311," ",$G3311),AllocFactorMatrix,(AB$4+1),FALSE)*$E3312</f>
        <v>0</v>
      </c>
      <c r="AC3311" s="25">
        <f ca="1">VLOOKUP(CONCATENATE($F3311," ",$G3311),AllocFactorMatrix,(AC$4+1),FALSE)*$E3312</f>
        <v>0</v>
      </c>
    </row>
    <row r="3312" spans="4:29" collapsed="1">
      <c r="D3312" s="20" t="s">
        <v>252</v>
      </c>
      <c r="E3312" s="22"/>
      <c r="F3312" s="61" t="s">
        <v>69</v>
      </c>
      <c r="G3312" s="20" t="str">
        <f>$G$15</f>
        <v>TOTAL</v>
      </c>
      <c r="H3312" s="24">
        <f t="shared" ca="1" si="1475"/>
        <v>0</v>
      </c>
      <c r="I3312" s="25">
        <f ca="1">VLOOKUP(CONCATENATE($F3312," ",$G3312),AllocFactorMatrix,(I$4+1),FALSE)*$E3312</f>
        <v>0</v>
      </c>
      <c r="J3312" s="25">
        <f ca="1">VLOOKUP(CONCATENATE($F3312," ",$G3312),AllocFactorMatrix,(J$4+1),FALSE)*$E3312</f>
        <v>0</v>
      </c>
      <c r="K3312" s="25">
        <f ca="1">VLOOKUP(CONCATENATE($F3312," ",$G3312),AllocFactorMatrix,(K$4+1),FALSE)*$E3312</f>
        <v>0</v>
      </c>
      <c r="L3312" s="25">
        <f ca="1">VLOOKUP(CONCATENATE($F3312," ",$G3312),AllocFactorMatrix,(L$4+1),FALSE)*$E3312</f>
        <v>0</v>
      </c>
      <c r="M3312" s="25">
        <f t="shared" ca="1" si="1492"/>
        <v>0</v>
      </c>
      <c r="N3312" s="25">
        <f ca="1">VLOOKUP(CONCATENATE($F3312," ",$G3312),AllocFactorMatrix,(N$4+1),FALSE)*$E3312</f>
        <v>0</v>
      </c>
      <c r="O3312" s="25">
        <f ca="1">VLOOKUP(CONCATENATE($F3312," ",$G3312),AllocFactorMatrix,(O$4+1),FALSE)*$E3312</f>
        <v>0</v>
      </c>
      <c r="P3312" s="25">
        <f ca="1">VLOOKUP(CONCATENATE($F3312," ",$G3312),AllocFactorMatrix,(P$4+1),FALSE)*$E3312</f>
        <v>0</v>
      </c>
      <c r="Q3312" s="25">
        <f ca="1">VLOOKUP(CONCATENATE($F3312," ",$G3312),AllocFactorMatrix,(Q$4+1),FALSE)*$E3312</f>
        <v>0</v>
      </c>
      <c r="R3312" s="25">
        <f t="shared" ca="1" si="1494"/>
        <v>0</v>
      </c>
      <c r="S3312" s="25">
        <f ca="1">VLOOKUP(CONCATENATE($F3312," ",$G3312),AllocFactorMatrix,(S$4+1),FALSE)*$E3312</f>
        <v>0</v>
      </c>
      <c r="T3312" s="25">
        <f ca="1">VLOOKUP(CONCATENATE($F3312," ",$G3312),AllocFactorMatrix,(T$4+1),FALSE)*$E3312</f>
        <v>0</v>
      </c>
      <c r="U3312" s="25">
        <f ca="1">VLOOKUP(CONCATENATE($F3312," ",$G3312),AllocFactorMatrix,(U$4+1),FALSE)*$E3312</f>
        <v>0</v>
      </c>
      <c r="V3312" s="25">
        <f ca="1">VLOOKUP(CONCATENATE($F3312," ",$G3312),AllocFactorMatrix,(V$4+1),FALSE)*$E3312</f>
        <v>0</v>
      </c>
      <c r="W3312" s="25">
        <f t="shared" ca="1" si="1495"/>
        <v>0</v>
      </c>
      <c r="X3312" s="25">
        <f ca="1">VLOOKUP(CONCATENATE($F3312," ",$G3312),AllocFactorMatrix,(X$4+1),FALSE)*$E3312</f>
        <v>0</v>
      </c>
      <c r="Y3312" s="25">
        <f ca="1">VLOOKUP(CONCATENATE($F3312," ",$G3312),AllocFactorMatrix,(Y$4+1),FALSE)*$E3312</f>
        <v>0</v>
      </c>
      <c r="Z3312" s="25">
        <f t="shared" ca="1" si="1493"/>
        <v>0</v>
      </c>
      <c r="AA3312" s="25">
        <f ca="1">VLOOKUP(CONCATENATE($F3312," ",$G3312),AllocFactorMatrix,(AA$4+1),FALSE)*$E3312</f>
        <v>0</v>
      </c>
      <c r="AB3312" s="25">
        <f ca="1">VLOOKUP(CONCATENATE($F3312," ",$G3312),AllocFactorMatrix,(AB$4+1),FALSE)*$E3312</f>
        <v>0</v>
      </c>
      <c r="AC3312" s="25">
        <f ca="1">VLOOKUP(CONCATENATE($F3312," ",$G3312),AllocFactorMatrix,(AC$4+1),FALSE)*$E3312</f>
        <v>0</v>
      </c>
    </row>
    <row r="3313" spans="4:29" hidden="1" outlineLevel="1">
      <c r="F3313" s="61" t="str">
        <f>F3320</f>
        <v>RB_GUP</v>
      </c>
      <c r="G3313" s="20" t="str">
        <f>$G$8</f>
        <v>PRODUCTION</v>
      </c>
      <c r="H3313" s="24">
        <f t="shared" ca="1" si="1475"/>
        <v>104.50224200816656</v>
      </c>
      <c r="I3313" s="25">
        <f ca="1">VLOOKUP(CONCATENATE($F3313," ",$G3313),AllocFactorMatrix,(I$4+1),FALSE)*$E3320</f>
        <v>51.241934191251026</v>
      </c>
      <c r="J3313" s="25">
        <f ca="1">VLOOKUP(CONCATENATE($F3313," ",$G3313),AllocFactorMatrix,(J$4+1),FALSE)*$E3320</f>
        <v>12.962216867612902</v>
      </c>
      <c r="K3313" s="25">
        <f ca="1">VLOOKUP(CONCATENATE($F3313," ",$G3313),AllocFactorMatrix,(K$4+1),FALSE)*$E3320</f>
        <v>0.15154803108753256</v>
      </c>
      <c r="L3313" s="25">
        <f ca="1">VLOOKUP(CONCATENATE($F3313," ",$G3313),AllocFactorMatrix,(L$4+1),FALSE)*$E3320</f>
        <v>3.7334625980535063E-3</v>
      </c>
      <c r="M3313" s="25">
        <f t="shared" ref="M3313:M3320" ca="1" si="1496">SUBTOTAL(9,J3313:L3313)</f>
        <v>13.117498361298487</v>
      </c>
      <c r="N3313" s="25">
        <f ca="1">VLOOKUP(CONCATENATE($F3313," ",$G3313),AllocFactorMatrix,(N$4+1),FALSE)*$E3320</f>
        <v>5.4235541634807873</v>
      </c>
      <c r="O3313" s="25">
        <f ca="1">VLOOKUP(CONCATENATE($F3313," ",$G3313),AllocFactorMatrix,(O$4+1),FALSE)*$E3320</f>
        <v>1.5446016008935401</v>
      </c>
      <c r="P3313" s="25">
        <f ca="1">VLOOKUP(CONCATENATE($F3313," ",$G3313),AllocFactorMatrix,(P$4+1),FALSE)*$E3320</f>
        <v>0.12223280018231922</v>
      </c>
      <c r="Q3313" s="25">
        <f ca="1">VLOOKUP(CONCATENATE($F3313," ",$G3313),AllocFactorMatrix,(Q$4+1),FALSE)*$E3320</f>
        <v>2.580118889217143E-2</v>
      </c>
      <c r="R3313" s="25">
        <f ca="1">SUBTOTAL(9,N3313:Q3313)</f>
        <v>7.1161897534488183</v>
      </c>
      <c r="S3313" s="25">
        <f ca="1">VLOOKUP(CONCATENATE($F3313," ",$G3313),AllocFactorMatrix,(S$4+1),FALSE)*$E3320</f>
        <v>0.32579454464112251</v>
      </c>
      <c r="T3313" s="25">
        <f ca="1">VLOOKUP(CONCATENATE($F3313," ",$G3313),AllocFactorMatrix,(T$4+1),FALSE)*$E3320</f>
        <v>3.5517320864081574</v>
      </c>
      <c r="U3313" s="25">
        <f ca="1">VLOOKUP(CONCATENATE($F3313," ",$G3313),AllocFactorMatrix,(U$4+1),FALSE)*$E3320</f>
        <v>23.720733267719623</v>
      </c>
      <c r="V3313" s="25">
        <f ca="1">VLOOKUP(CONCATENATE($F3313," ",$G3313),AllocFactorMatrix,(V$4+1),FALSE)*$E3320</f>
        <v>3.7213348321948398</v>
      </c>
      <c r="W3313" s="25">
        <f ca="1">SUBTOTAL(9,S3313:V3313)</f>
        <v>31.319594730963743</v>
      </c>
      <c r="X3313" s="25">
        <f ca="1">VLOOKUP(CONCATENATE($F3313," ",$G3313),AllocFactorMatrix,(X$4+1),FALSE)*$E3320</f>
        <v>1.472100098093893</v>
      </c>
      <c r="Y3313" s="25">
        <f ca="1">VLOOKUP(CONCATENATE($F3313," ",$G3313),AllocFactorMatrix,(Y$4+1),FALSE)*$E3320</f>
        <v>3.5537034545556595E-2</v>
      </c>
      <c r="Z3313" s="25">
        <f t="shared" ref="Z3313:Z3320" ca="1" si="1497">SUBTOTAL(9,X3313:Y3313)</f>
        <v>1.5076371326394495</v>
      </c>
      <c r="AA3313" s="25">
        <f ca="1">VLOOKUP(CONCATENATE($F3313," ",$G3313),AllocFactorMatrix,(AA$4+1),FALSE)*$E3320</f>
        <v>2.5665770166517408E-2</v>
      </c>
      <c r="AB3313" s="25">
        <f ca="1">VLOOKUP(CONCATENATE($F3313," ",$G3313),AllocFactorMatrix,(AB$4+1),FALSE)*$E3320</f>
        <v>0.13916492711174791</v>
      </c>
      <c r="AC3313" s="25">
        <f ca="1">VLOOKUP(CONCATENATE($F3313," ",$G3313),AllocFactorMatrix,(AC$4+1),FALSE)*$E3320</f>
        <v>3.4557141286776165E-2</v>
      </c>
    </row>
    <row r="3314" spans="4:29" hidden="1" outlineLevel="1">
      <c r="F3314" s="61" t="str">
        <f>F3320</f>
        <v>RB_GUP</v>
      </c>
      <c r="G3314" s="20" t="str">
        <f>$G$9</f>
        <v>BULKTRAN</v>
      </c>
      <c r="H3314" s="24">
        <f t="shared" ca="1" si="1475"/>
        <v>110.67365129920448</v>
      </c>
      <c r="I3314" s="25">
        <f ca="1">VLOOKUP(CONCATENATE($F3314," ",$G3314),AllocFactorMatrix,(I$4+1),FALSE)*$E3320</f>
        <v>54.268041025723804</v>
      </c>
      <c r="J3314" s="25">
        <f ca="1">VLOOKUP(CONCATENATE($F3314," ",$G3314),AllocFactorMatrix,(J$4+1),FALSE)*$E3320</f>
        <v>13.727704230103969</v>
      </c>
      <c r="K3314" s="25">
        <f ca="1">VLOOKUP(CONCATENATE($F3314," ",$G3314),AllocFactorMatrix,(K$4+1),FALSE)*$E3320</f>
        <v>0.1604977426833758</v>
      </c>
      <c r="L3314" s="25">
        <f ca="1">VLOOKUP(CONCATENATE($F3314," ",$G3314),AllocFactorMatrix,(L$4+1),FALSE)*$E3320</f>
        <v>3.9539432817461062E-3</v>
      </c>
      <c r="M3314" s="25">
        <f t="shared" ca="1" si="1496"/>
        <v>13.89215591606909</v>
      </c>
      <c r="N3314" s="25">
        <f ca="1">VLOOKUP(CONCATENATE($F3314," ",$G3314),AllocFactorMatrix,(N$4+1),FALSE)*$E3320</f>
        <v>5.7438436798754404</v>
      </c>
      <c r="O3314" s="25">
        <f ca="1">VLOOKUP(CONCATENATE($F3314," ",$G3314),AllocFactorMatrix,(O$4+1),FALSE)*$E3320</f>
        <v>1.6358184828238007</v>
      </c>
      <c r="P3314" s="25">
        <f ca="1">VLOOKUP(CONCATENATE($F3314," ",$G3314),AllocFactorMatrix,(P$4+1),FALSE)*$E3320</f>
        <v>0.12945129257271024</v>
      </c>
      <c r="Q3314" s="25">
        <f ca="1">VLOOKUP(CONCATENATE($F3314," ",$G3314),AllocFactorMatrix,(Q$4+1),FALSE)*$E3320</f>
        <v>2.7324885358286741E-2</v>
      </c>
      <c r="R3314" s="25">
        <f t="shared" ref="R3314:R3320" ca="1" si="1498">SUBTOTAL(9,N3314:Q3314)</f>
        <v>7.5364383406302382</v>
      </c>
      <c r="S3314" s="25">
        <f ca="1">VLOOKUP(CONCATENATE($F3314," ",$G3314),AllocFactorMatrix,(S$4+1),FALSE)*$E3320</f>
        <v>0.34503443309835369</v>
      </c>
      <c r="T3314" s="25">
        <f ca="1">VLOOKUP(CONCATENATE($F3314," ",$G3314),AllocFactorMatrix,(T$4+1),FALSE)*$E3320</f>
        <v>3.7614806236273277</v>
      </c>
      <c r="U3314" s="25">
        <f ca="1">VLOOKUP(CONCATENATE($F3314," ",$G3314),AllocFactorMatrix,(U$4+1),FALSE)*$E3320</f>
        <v>25.121567841844819</v>
      </c>
      <c r="V3314" s="25">
        <f ca="1">VLOOKUP(CONCATENATE($F3314," ",$G3314),AllocFactorMatrix,(V$4+1),FALSE)*$E3320</f>
        <v>3.9410993072639537</v>
      </c>
      <c r="W3314" s="25">
        <f t="shared" ref="W3314:W3320" ca="1" si="1499">SUBTOTAL(9,S3314:V3314)</f>
        <v>33.169182205834453</v>
      </c>
      <c r="X3314" s="25">
        <f ca="1">VLOOKUP(CONCATENATE($F3314," ",$G3314),AllocFactorMatrix,(X$4+1),FALSE)*$E3320</f>
        <v>1.559035383386667</v>
      </c>
      <c r="Y3314" s="25">
        <f ca="1">VLOOKUP(CONCATENATE($F3314," ",$G3314),AllocFactorMatrix,(Y$4+1),FALSE)*$E3320</f>
        <v>3.7635684114751926E-2</v>
      </c>
      <c r="Z3314" s="25">
        <f t="shared" ca="1" si="1497"/>
        <v>1.5966710675014189</v>
      </c>
      <c r="AA3314" s="25">
        <f ca="1">VLOOKUP(CONCATENATE($F3314," ",$G3314),AllocFactorMatrix,(AA$4+1),FALSE)*$E3320</f>
        <v>2.7181469441705332E-2</v>
      </c>
      <c r="AB3314" s="25">
        <f ca="1">VLOOKUP(CONCATENATE($F3314," ",$G3314),AllocFactorMatrix,(AB$4+1),FALSE)*$E3320</f>
        <v>0.14738335101979133</v>
      </c>
      <c r="AC3314" s="25">
        <f ca="1">VLOOKUP(CONCATENATE($F3314," ",$G3314),AllocFactorMatrix,(AC$4+1),FALSE)*$E3320</f>
        <v>3.6597922983998062E-2</v>
      </c>
    </row>
    <row r="3315" spans="4:29" hidden="1" outlineLevel="1">
      <c r="F3315" s="61" t="str">
        <f>F3320</f>
        <v>RB_GUP</v>
      </c>
      <c r="G3315" s="20" t="str">
        <f>$G$10</f>
        <v>SUBTRAN</v>
      </c>
      <c r="H3315" s="24">
        <f t="shared" ca="1" si="1475"/>
        <v>42.42694351200894</v>
      </c>
      <c r="I3315" s="25">
        <f ca="1">VLOOKUP(CONCATENATE($F3315," ",$G3315),AllocFactorMatrix,(I$4+1),FALSE)*$E3320</f>
        <v>20.148632160357124</v>
      </c>
      <c r="J3315" s="25">
        <f ca="1">VLOOKUP(CONCATENATE($F3315," ",$G3315),AllocFactorMatrix,(J$4+1),FALSE)*$E3320</f>
        <v>5.1577525251218521</v>
      </c>
      <c r="K3315" s="25">
        <f ca="1">VLOOKUP(CONCATENATE($F3315," ",$G3315),AllocFactorMatrix,(K$4+1),FALSE)*$E3320</f>
        <v>6.0104438455259403E-2</v>
      </c>
      <c r="L3315" s="25">
        <f ca="1">VLOOKUP(CONCATENATE($F3315," ",$G3315),AllocFactorMatrix,(L$4+1),FALSE)*$E3320</f>
        <v>1.9704771447021686E-3</v>
      </c>
      <c r="M3315" s="25">
        <f t="shared" ca="1" si="1496"/>
        <v>5.2198274407218141</v>
      </c>
      <c r="N3315" s="25">
        <f ca="1">VLOOKUP(CONCATENATE($F3315," ",$G3315),AllocFactorMatrix,(N$4+1),FALSE)*$E3320</f>
        <v>2.2479991395858541</v>
      </c>
      <c r="O3315" s="25">
        <f ca="1">VLOOKUP(CONCATENATE($F3315," ",$G3315),AllocFactorMatrix,(O$4+1),FALSE)*$E3320</f>
        <v>0.63719028022093338</v>
      </c>
      <c r="P3315" s="25">
        <f ca="1">VLOOKUP(CONCATENATE($F3315," ",$G3315),AllocFactorMatrix,(P$4+1),FALSE)*$E3320</f>
        <v>6.5269262241346784E-2</v>
      </c>
      <c r="Q3315" s="25">
        <f ca="1">VLOOKUP(CONCATENATE($F3315," ",$G3315),AllocFactorMatrix,(Q$4+1),FALSE)*$E3320</f>
        <v>0</v>
      </c>
      <c r="R3315" s="25">
        <f t="shared" ca="1" si="1498"/>
        <v>2.9504586820481342</v>
      </c>
      <c r="S3315" s="25">
        <f ca="1">VLOOKUP(CONCATENATE($F3315," ",$G3315),AllocFactorMatrix,(S$4+1),FALSE)*$E3320</f>
        <v>0.12589804784393593</v>
      </c>
      <c r="T3315" s="25">
        <f ca="1">VLOOKUP(CONCATENATE($F3315," ",$G3315),AllocFactorMatrix,(T$4+1),FALSE)*$E3320</f>
        <v>1.4551145985352654</v>
      </c>
      <c r="U3315" s="25">
        <f ca="1">VLOOKUP(CONCATENATE($F3315," ",$G3315),AllocFactorMatrix,(U$4+1),FALSE)*$E3320</f>
        <v>11.852992960617902</v>
      </c>
      <c r="V3315" s="25">
        <f ca="1">VLOOKUP(CONCATENATE($F3315," ",$G3315),AllocFactorMatrix,(V$4+1),FALSE)*$E3320</f>
        <v>0</v>
      </c>
      <c r="W3315" s="25">
        <f t="shared" ca="1" si="1499"/>
        <v>13.434005606997104</v>
      </c>
      <c r="X3315" s="25">
        <f ca="1">VLOOKUP(CONCATENATE($F3315," ",$G3315),AllocFactorMatrix,(X$4+1),FALSE)*$E3320</f>
        <v>0.61009422071093022</v>
      </c>
      <c r="Y3315" s="25">
        <f ca="1">VLOOKUP(CONCATENATE($F3315," ",$G3315),AllocFactorMatrix,(Y$4+1),FALSE)*$E3320</f>
        <v>1.4596910612845357E-2</v>
      </c>
      <c r="Z3315" s="25">
        <f t="shared" ca="1" si="1497"/>
        <v>0.62469113132377563</v>
      </c>
      <c r="AA3315" s="25">
        <f ca="1">VLOOKUP(CONCATENATE($F3315," ",$G3315),AllocFactorMatrix,(AA$4+1),FALSE)*$E3320</f>
        <v>1.0018318172195177E-2</v>
      </c>
      <c r="AB3315" s="25">
        <f ca="1">VLOOKUP(CONCATENATE($F3315," ",$G3315),AllocFactorMatrix,(AB$4+1),FALSE)*$E3320</f>
        <v>3.1470533281708776E-2</v>
      </c>
      <c r="AC3315" s="25">
        <f ca="1">VLOOKUP(CONCATENATE($F3315," ",$G3315),AllocFactorMatrix,(AC$4+1),FALSE)*$E3320</f>
        <v>7.8396391070976786E-3</v>
      </c>
    </row>
    <row r="3316" spans="4:29" hidden="1" outlineLevel="1">
      <c r="F3316" s="61" t="str">
        <f>F3320</f>
        <v>RB_GUP</v>
      </c>
      <c r="G3316" s="20" t="str">
        <f>$G$11</f>
        <v>DISTPRI</v>
      </c>
      <c r="H3316" s="24">
        <f t="shared" ca="1" si="1475"/>
        <v>88.510725207467331</v>
      </c>
      <c r="I3316" s="25">
        <f ca="1">VLOOKUP(CONCATENATE($F3316," ",$G3316),AllocFactorMatrix,(I$4+1),FALSE)*$E3320</f>
        <v>58.815257777374008</v>
      </c>
      <c r="J3316" s="25">
        <f ca="1">VLOOKUP(CONCATENATE($F3316," ",$G3316),AllocFactorMatrix,(J$4+1),FALSE)*$E3320</f>
        <v>14.807424964586533</v>
      </c>
      <c r="K3316" s="25">
        <f ca="1">VLOOKUP(CONCATENATE($F3316," ",$G3316),AllocFactorMatrix,(K$4+1),FALSE)*$E3320</f>
        <v>0.17279734272026542</v>
      </c>
      <c r="L3316" s="25">
        <f ca="1">VLOOKUP(CONCATENATE($F3316," ",$G3316),AllocFactorMatrix,(L$4+1),FALSE)*$E3320</f>
        <v>0</v>
      </c>
      <c r="M3316" s="25">
        <f t="shared" ca="1" si="1496"/>
        <v>14.980222307306798</v>
      </c>
      <c r="N3316" s="25">
        <f ca="1">VLOOKUP(CONCATENATE($F3316," ",$G3316),AllocFactorMatrix,(N$4+1),FALSE)*$E3320</f>
        <v>6.385371811309926</v>
      </c>
      <c r="O3316" s="25">
        <f ca="1">VLOOKUP(CONCATENATE($F3316," ",$G3316),AllocFactorMatrix,(O$4+1),FALSE)*$E3320</f>
        <v>1.8126691000108088</v>
      </c>
      <c r="P3316" s="25">
        <f ca="1">VLOOKUP(CONCATENATE($F3316," ",$G3316),AllocFactorMatrix,(P$4+1),FALSE)*$E3320</f>
        <v>0</v>
      </c>
      <c r="Q3316" s="25">
        <f ca="1">VLOOKUP(CONCATENATE($F3316," ",$G3316),AllocFactorMatrix,(Q$4+1),FALSE)*$E3320</f>
        <v>0</v>
      </c>
      <c r="R3316" s="25">
        <f t="shared" ca="1" si="1498"/>
        <v>8.1980409113207351</v>
      </c>
      <c r="S3316" s="25">
        <f ca="1">VLOOKUP(CONCATENATE($F3316," ",$G3316),AllocFactorMatrix,(S$4+1),FALSE)*$E3320</f>
        <v>0.36418121634724371</v>
      </c>
      <c r="T3316" s="25">
        <f ca="1">VLOOKUP(CONCATENATE($F3316," ",$G3316),AllocFactorMatrix,(T$4+1),FALSE)*$E3320</f>
        <v>4.2122651801725937</v>
      </c>
      <c r="U3316" s="25">
        <f ca="1">VLOOKUP(CONCATENATE($F3316," ",$G3316),AllocFactorMatrix,(U$4+1),FALSE)*$E3320</f>
        <v>0</v>
      </c>
      <c r="V3316" s="25">
        <f ca="1">VLOOKUP(CONCATENATE($F3316," ",$G3316),AllocFactorMatrix,(V$4+1),FALSE)*$E3320</f>
        <v>0</v>
      </c>
      <c r="W3316" s="25">
        <f t="shared" ca="1" si="1499"/>
        <v>4.5764463965198372</v>
      </c>
      <c r="X3316" s="25">
        <f ca="1">VLOOKUP(CONCATENATE($F3316," ",$G3316),AllocFactorMatrix,(X$4+1),FALSE)*$E3320</f>
        <v>1.7328823242886979</v>
      </c>
      <c r="Y3316" s="25">
        <f ca="1">VLOOKUP(CONCATENATE($F3316," ",$G3316),AllocFactorMatrix,(Y$4+1),FALSE)*$E3320</f>
        <v>4.1518427967254828E-2</v>
      </c>
      <c r="Z3316" s="25">
        <f t="shared" ca="1" si="1497"/>
        <v>1.7744007522559528</v>
      </c>
      <c r="AA3316" s="25">
        <f ca="1">VLOOKUP(CONCATENATE($F3316," ",$G3316),AllocFactorMatrix,(AA$4+1),FALSE)*$E3320</f>
        <v>2.981382598798046E-2</v>
      </c>
      <c r="AB3316" s="25">
        <f ca="1">VLOOKUP(CONCATENATE($F3316," ",$G3316),AllocFactorMatrix,(AB$4+1),FALSE)*$E3320</f>
        <v>0.10928808793176772</v>
      </c>
      <c r="AC3316" s="25">
        <f ca="1">VLOOKUP(CONCATENATE($F3316," ",$G3316),AllocFactorMatrix,(AC$4+1),FALSE)*$E3320</f>
        <v>2.7255148770243525E-2</v>
      </c>
    </row>
    <row r="3317" spans="4:29" hidden="1" outlineLevel="1">
      <c r="F3317" s="61" t="str">
        <f>F3320</f>
        <v>RB_GUP</v>
      </c>
      <c r="G3317" s="20" t="str">
        <f>$G$12</f>
        <v>DISTSEC</v>
      </c>
      <c r="H3317" s="24">
        <f t="shared" ca="1" si="1475"/>
        <v>39.146989309135456</v>
      </c>
      <c r="I3317" s="25">
        <f ca="1">VLOOKUP(CONCATENATE($F3317," ",$G3317),AllocFactorMatrix,(I$4+1),FALSE)*$E3320</f>
        <v>29.227211197970629</v>
      </c>
      <c r="J3317" s="25">
        <f ca="1">VLOOKUP(CONCATENATE($F3317," ",$G3317),AllocFactorMatrix,(J$4+1),FALSE)*$E3320</f>
        <v>6.5611216158099888</v>
      </c>
      <c r="K3317" s="25">
        <f ca="1">VLOOKUP(CONCATENATE($F3317," ",$G3317),AllocFactorMatrix,(K$4+1),FALSE)*$E3320</f>
        <v>0</v>
      </c>
      <c r="L3317" s="25">
        <f ca="1">VLOOKUP(CONCATENATE($F3317," ",$G3317),AllocFactorMatrix,(L$4+1),FALSE)*$E3320</f>
        <v>0</v>
      </c>
      <c r="M3317" s="25">
        <f t="shared" ca="1" si="1496"/>
        <v>6.5611216158099888</v>
      </c>
      <c r="N3317" s="25">
        <f ca="1">VLOOKUP(CONCATENATE($F3317," ",$G3317),AllocFactorMatrix,(N$4+1),FALSE)*$E3320</f>
        <v>2.3128645375942285</v>
      </c>
      <c r="O3317" s="25">
        <f ca="1">VLOOKUP(CONCATENATE($F3317," ",$G3317),AllocFactorMatrix,(O$4+1),FALSE)*$E3320</f>
        <v>0</v>
      </c>
      <c r="P3317" s="25">
        <f ca="1">VLOOKUP(CONCATENATE($F3317," ",$G3317),AllocFactorMatrix,(P$4+1),FALSE)*$E3320</f>
        <v>0</v>
      </c>
      <c r="Q3317" s="25">
        <f ca="1">VLOOKUP(CONCATENATE($F3317," ",$G3317),AllocFactorMatrix,(Q$4+1),FALSE)*$E3320</f>
        <v>0</v>
      </c>
      <c r="R3317" s="25">
        <f t="shared" ca="1" si="1498"/>
        <v>2.3128645375942285</v>
      </c>
      <c r="S3317" s="25">
        <f ca="1">VLOOKUP(CONCATENATE($F3317," ",$G3317),AllocFactorMatrix,(S$4+1),FALSE)*$E3320</f>
        <v>0.10236867138695845</v>
      </c>
      <c r="T3317" s="25">
        <f ca="1">VLOOKUP(CONCATENATE($F3317," ",$G3317),AllocFactorMatrix,(T$4+1),FALSE)*$E3320</f>
        <v>0</v>
      </c>
      <c r="U3317" s="25">
        <f ca="1">VLOOKUP(CONCATENATE($F3317," ",$G3317),AllocFactorMatrix,(U$4+1),FALSE)*$E3320</f>
        <v>0</v>
      </c>
      <c r="V3317" s="25">
        <f ca="1">VLOOKUP(CONCATENATE($F3317," ",$G3317),AllocFactorMatrix,(V$4+1),FALSE)*$E3320</f>
        <v>0</v>
      </c>
      <c r="W3317" s="25">
        <f t="shared" ca="1" si="1499"/>
        <v>0.10236867138695845</v>
      </c>
      <c r="X3317" s="25">
        <f ca="1">VLOOKUP(CONCATENATE($F3317," ",$G3317),AllocFactorMatrix,(X$4+1),FALSE)*$E3320</f>
        <v>0.64370470210668096</v>
      </c>
      <c r="Y3317" s="25">
        <f ca="1">VLOOKUP(CONCATENATE($F3317," ",$G3317),AllocFactorMatrix,(Y$4+1),FALSE)*$E3320</f>
        <v>0</v>
      </c>
      <c r="Z3317" s="25">
        <f t="shared" ca="1" si="1497"/>
        <v>0.64370470210668096</v>
      </c>
      <c r="AA3317" s="25">
        <f ca="1">VLOOKUP(CONCATENATE($F3317," ",$G3317),AllocFactorMatrix,(AA$4+1),FALSE)*$E3320</f>
        <v>1.0496425486319506E-2</v>
      </c>
      <c r="AB3317" s="25">
        <f ca="1">VLOOKUP(CONCATENATE($F3317," ",$G3317),AllocFactorMatrix,(AB$4+1),FALSE)*$E3320</f>
        <v>0.2317770475593269</v>
      </c>
      <c r="AC3317" s="25">
        <f ca="1">VLOOKUP(CONCATENATE($F3317," ",$G3317),AllocFactorMatrix,(AC$4+1),FALSE)*$E3320</f>
        <v>5.7445111221324681E-2</v>
      </c>
    </row>
    <row r="3318" spans="4:29" hidden="1" outlineLevel="1">
      <c r="F3318" s="61" t="str">
        <f>F3320</f>
        <v>RB_GUP</v>
      </c>
      <c r="G3318" s="20" t="str">
        <f>$G$13</f>
        <v>ENERGY</v>
      </c>
      <c r="H3318" s="24">
        <f t="shared" ca="1" si="1475"/>
        <v>4.7176207746837395</v>
      </c>
      <c r="I3318" s="25">
        <f ca="1">VLOOKUP(CONCATENATE($F3318," ",$G3318),AllocFactorMatrix,(I$4+1),FALSE)*$E3320</f>
        <v>1.7150083823655866</v>
      </c>
      <c r="J3318" s="25">
        <f ca="1">VLOOKUP(CONCATENATE($F3318," ",$G3318),AllocFactorMatrix,(J$4+1),FALSE)*$E3320</f>
        <v>0.55354666425920163</v>
      </c>
      <c r="K3318" s="25">
        <f ca="1">VLOOKUP(CONCATENATE($F3318," ",$G3318),AllocFactorMatrix,(K$4+1),FALSE)*$E3320</f>
        <v>6.3370590974411202E-3</v>
      </c>
      <c r="L3318" s="25">
        <f ca="1">VLOOKUP(CONCATENATE($F3318," ",$G3318),AllocFactorMatrix,(L$4+1),FALSE)*$E3320</f>
        <v>1.6061237038282367E-4</v>
      </c>
      <c r="M3318" s="25">
        <f t="shared" ca="1" si="1496"/>
        <v>0.5600443357270255</v>
      </c>
      <c r="N3318" s="25">
        <f ca="1">VLOOKUP(CONCATENATE($F3318," ",$G3318),AllocFactorMatrix,(N$4+1),FALSE)*$E3320</f>
        <v>0.26787102817624708</v>
      </c>
      <c r="O3318" s="25">
        <f ca="1">VLOOKUP(CONCATENATE($F3318," ",$G3318),AllocFactorMatrix,(O$4+1),FALSE)*$E3320</f>
        <v>7.4770811315922295E-2</v>
      </c>
      <c r="P3318" s="25">
        <f ca="1">VLOOKUP(CONCATENATE($F3318," ",$G3318),AllocFactorMatrix,(P$4+1),FALSE)*$E3320</f>
        <v>5.9196618196017308E-3</v>
      </c>
      <c r="Q3318" s="25">
        <f ca="1">VLOOKUP(CONCATENATE($F3318," ",$G3318),AllocFactorMatrix,(Q$4+1),FALSE)*$E3320</f>
        <v>1.2135035901732621E-3</v>
      </c>
      <c r="R3318" s="25">
        <f t="shared" ca="1" si="1498"/>
        <v>0.34977500490194435</v>
      </c>
      <c r="S3318" s="25">
        <f ca="1">VLOOKUP(CONCATENATE($F3318," ",$G3318),AllocFactorMatrix,(S$4+1),FALSE)*$E3320</f>
        <v>1.7849469276595607E-2</v>
      </c>
      <c r="T3318" s="25">
        <f ca="1">VLOOKUP(CONCATENATE($F3318," ",$G3318),AllocFactorMatrix,(T$4+1),FALSE)*$E3320</f>
        <v>0.21331560290803786</v>
      </c>
      <c r="U3318" s="25">
        <f ca="1">VLOOKUP(CONCATENATE($F3318," ",$G3318),AllocFactorMatrix,(U$4+1),FALSE)*$E3320</f>
        <v>1.5080415010712478</v>
      </c>
      <c r="V3318" s="25">
        <f ca="1">VLOOKUP(CONCATENATE($F3318," ",$G3318),AllocFactorMatrix,(V$4+1),FALSE)*$E3320</f>
        <v>0.24167822816318718</v>
      </c>
      <c r="W3318" s="25">
        <f t="shared" ca="1" si="1499"/>
        <v>1.9808848014190685</v>
      </c>
      <c r="X3318" s="25">
        <f ca="1">VLOOKUP(CONCATENATE($F3318," ",$G3318),AllocFactorMatrix,(X$4+1),FALSE)*$E3320</f>
        <v>7.2658908676586462E-2</v>
      </c>
      <c r="Y3318" s="25">
        <f ca="1">VLOOKUP(CONCATENATE($F3318," ",$G3318),AllocFactorMatrix,(Y$4+1),FALSE)*$E3320</f>
        <v>1.7077409722525601E-3</v>
      </c>
      <c r="Z3318" s="25">
        <f t="shared" ca="1" si="1497"/>
        <v>7.4366649648839017E-2</v>
      </c>
      <c r="AA3318" s="25">
        <f ca="1">VLOOKUP(CONCATENATE($F3318," ",$G3318),AllocFactorMatrix,(AA$4+1),FALSE)*$E3320</f>
        <v>1.6683247013355089E-3</v>
      </c>
      <c r="AB3318" s="25">
        <f ca="1">VLOOKUP(CONCATENATE($F3318," ",$G3318),AllocFactorMatrix,(AB$4+1),FALSE)*$E3320</f>
        <v>2.8707055145387957E-2</v>
      </c>
      <c r="AC3318" s="25">
        <f ca="1">VLOOKUP(CONCATENATE($F3318," ",$G3318),AllocFactorMatrix,(AC$4+1),FALSE)*$E3320</f>
        <v>7.1662207745519634E-3</v>
      </c>
    </row>
    <row r="3319" spans="4:29" hidden="1" outlineLevel="1">
      <c r="F3319" s="61" t="str">
        <f>F3320</f>
        <v>RB_GUP</v>
      </c>
      <c r="G3319" s="20" t="str">
        <f>$G$14</f>
        <v>CUSTOMER</v>
      </c>
      <c r="H3319" s="24">
        <f t="shared" ca="1" si="1475"/>
        <v>82.021827889333537</v>
      </c>
      <c r="I3319" s="25">
        <f ca="1">VLOOKUP(CONCATENATE($F3319," ",$G3319),AllocFactorMatrix,(I$4+1),FALSE)*$E3320</f>
        <v>59.471486735050654</v>
      </c>
      <c r="J3319" s="25">
        <f ca="1">VLOOKUP(CONCATENATE($F3319," ",$G3319),AllocFactorMatrix,(J$4+1),FALSE)*$E3320</f>
        <v>14.499636467114222</v>
      </c>
      <c r="K3319" s="25">
        <f ca="1">VLOOKUP(CONCATENATE($F3319," ",$G3319),AllocFactorMatrix,(K$4+1),FALSE)*$E3320</f>
        <v>0.11765591970026078</v>
      </c>
      <c r="L3319" s="25">
        <f ca="1">VLOOKUP(CONCATENATE($F3319," ",$G3319),AllocFactorMatrix,(L$4+1),FALSE)*$E3320</f>
        <v>1.6690677561340985E-2</v>
      </c>
      <c r="M3319" s="25">
        <f t="shared" ca="1" si="1496"/>
        <v>14.633983064375823</v>
      </c>
      <c r="N3319" s="25">
        <f ca="1">VLOOKUP(CONCATENATE($F3319," ",$G3319),AllocFactorMatrix,(N$4+1),FALSE)*$E3320</f>
        <v>0.24195479045240034</v>
      </c>
      <c r="O3319" s="25">
        <f ca="1">VLOOKUP(CONCATENATE($F3319," ",$G3319),AllocFactorMatrix,(O$4+1),FALSE)*$E3320</f>
        <v>9.8628951958355221E-2</v>
      </c>
      <c r="P3319" s="25">
        <f ca="1">VLOOKUP(CONCATENATE($F3319," ",$G3319),AllocFactorMatrix,(P$4+1),FALSE)*$E3320</f>
        <v>4.7875535329927256E-2</v>
      </c>
      <c r="Q3319" s="25">
        <f ca="1">VLOOKUP(CONCATENATE($F3319," ",$G3319),AllocFactorMatrix,(Q$4+1),FALSE)*$E3320</f>
        <v>2.050604547558478E-2</v>
      </c>
      <c r="R3319" s="25">
        <f t="shared" ca="1" si="1498"/>
        <v>0.40896532321626761</v>
      </c>
      <c r="S3319" s="25">
        <f ca="1">VLOOKUP(CONCATENATE($F3319," ",$G3319),AllocFactorMatrix,(S$4+1),FALSE)*$E3320</f>
        <v>3.4850936860865334E-3</v>
      </c>
      <c r="T3319" s="25">
        <f ca="1">VLOOKUP(CONCATENATE($F3319," ",$G3319),AllocFactorMatrix,(T$4+1),FALSE)*$E3320</f>
        <v>6.1394227509692832E-2</v>
      </c>
      <c r="U3319" s="25">
        <f ca="1">VLOOKUP(CONCATENATE($F3319," ",$G3319),AllocFactorMatrix,(U$4+1),FALSE)*$E3320</f>
        <v>0.1241364745317337</v>
      </c>
      <c r="V3319" s="25">
        <f ca="1">VLOOKUP(CONCATENATE($F3319," ",$G3319),AllocFactorMatrix,(V$4+1),FALSE)*$E3320</f>
        <v>3.0760500228553034E-2</v>
      </c>
      <c r="W3319" s="25">
        <f t="shared" ca="1" si="1499"/>
        <v>0.2197762959560661</v>
      </c>
      <c r="X3319" s="25">
        <f ca="1">VLOOKUP(CONCATENATE($F3319," ",$G3319),AllocFactorMatrix,(X$4+1),FALSE)*$E3320</f>
        <v>8.1887722948740527E-2</v>
      </c>
      <c r="Y3319" s="25">
        <f ca="1">VLOOKUP(CONCATENATE($F3319," ",$G3319),AllocFactorMatrix,(Y$4+1),FALSE)*$E3320</f>
        <v>1.2559563614133816E-3</v>
      </c>
      <c r="Z3319" s="25">
        <f t="shared" ca="1" si="1497"/>
        <v>8.3143679310153915E-2</v>
      </c>
      <c r="AA3319" s="25">
        <f ca="1">VLOOKUP(CONCATENATE($F3319," ",$G3319),AllocFactorMatrix,(AA$4+1),FALSE)*$E3320</f>
        <v>4.8606694504116444E-3</v>
      </c>
      <c r="AB3319" s="25">
        <f ca="1">VLOOKUP(CONCATENATE($F3319," ",$G3319),AllocFactorMatrix,(AB$4+1),FALSE)*$E3320</f>
        <v>6.2481901218674647</v>
      </c>
      <c r="AC3319" s="25">
        <f ca="1">VLOOKUP(CONCATENATE($F3319," ",$G3319),AllocFactorMatrix,(AC$4+1),FALSE)*$E3320</f>
        <v>0.95142200010671008</v>
      </c>
    </row>
    <row r="3320" spans="4:29" collapsed="1">
      <c r="D3320" s="58" t="s">
        <v>647</v>
      </c>
      <c r="E3320" s="22">
        <v>472</v>
      </c>
      <c r="F3320" s="61" t="s">
        <v>73</v>
      </c>
      <c r="G3320" s="20" t="str">
        <f>$G$15</f>
        <v>TOTAL</v>
      </c>
      <c r="H3320" s="24">
        <f t="shared" ca="1" si="1475"/>
        <v>472.00000000000023</v>
      </c>
      <c r="I3320" s="25">
        <f ca="1">VLOOKUP(CONCATENATE($F3320," ",$G3320),AllocFactorMatrix,(I$4+1),FALSE)*$E3320</f>
        <v>274.88757147009284</v>
      </c>
      <c r="J3320" s="25">
        <f ca="1">VLOOKUP(CONCATENATE($F3320," ",$G3320),AllocFactorMatrix,(J$4+1),FALSE)*$E3320</f>
        <v>68.269403334608668</v>
      </c>
      <c r="K3320" s="25">
        <f ca="1">VLOOKUP(CONCATENATE($F3320," ",$G3320),AllocFactorMatrix,(K$4+1),FALSE)*$E3320</f>
        <v>0.6689405337441352</v>
      </c>
      <c r="L3320" s="25">
        <f ca="1">VLOOKUP(CONCATENATE($F3320," ",$G3320),AllocFactorMatrix,(L$4+1),FALSE)*$E3320</f>
        <v>2.6509172956225589E-2</v>
      </c>
      <c r="M3320" s="25">
        <f t="shared" ca="1" si="1496"/>
        <v>68.964853041309027</v>
      </c>
      <c r="N3320" s="25">
        <f ca="1">VLOOKUP(CONCATENATE($F3320," ",$G3320),AllocFactorMatrix,(N$4+1),FALSE)*$E3320</f>
        <v>22.623459150474886</v>
      </c>
      <c r="O3320" s="25">
        <f ca="1">VLOOKUP(CONCATENATE($F3320," ",$G3320),AllocFactorMatrix,(O$4+1),FALSE)*$E3320</f>
        <v>5.8036792272233599</v>
      </c>
      <c r="P3320" s="25">
        <f ca="1">VLOOKUP(CONCATENATE($F3320," ",$G3320),AllocFactorMatrix,(P$4+1),FALSE)*$E3320</f>
        <v>0.37074855214590524</v>
      </c>
      <c r="Q3320" s="25">
        <f ca="1">VLOOKUP(CONCATENATE($F3320," ",$G3320),AllocFactorMatrix,(Q$4+1),FALSE)*$E3320</f>
        <v>7.484562331621622E-2</v>
      </c>
      <c r="R3320" s="25">
        <f t="shared" ca="1" si="1498"/>
        <v>28.872732553160365</v>
      </c>
      <c r="S3320" s="25">
        <f ca="1">VLOOKUP(CONCATENATE($F3320," ",$G3320),AllocFactorMatrix,(S$4+1),FALSE)*$E3320</f>
        <v>1.2846114762802965</v>
      </c>
      <c r="T3320" s="25">
        <f ca="1">VLOOKUP(CONCATENATE($F3320," ",$G3320),AllocFactorMatrix,(T$4+1),FALSE)*$E3320</f>
        <v>13.255302319161075</v>
      </c>
      <c r="U3320" s="25">
        <f ca="1">VLOOKUP(CONCATENATE($F3320," ",$G3320),AllocFactorMatrix,(U$4+1),FALSE)*$E3320</f>
        <v>62.327472045785328</v>
      </c>
      <c r="V3320" s="25">
        <f ca="1">VLOOKUP(CONCATENATE($F3320," ",$G3320),AllocFactorMatrix,(V$4+1),FALSE)*$E3320</f>
        <v>7.9348728678505349</v>
      </c>
      <c r="W3320" s="25">
        <f t="shared" ca="1" si="1499"/>
        <v>84.802258709077236</v>
      </c>
      <c r="X3320" s="25">
        <f ca="1">VLOOKUP(CONCATENATE($F3320," ",$G3320),AllocFactorMatrix,(X$4+1),FALSE)*$E3320</f>
        <v>6.1723633602121959</v>
      </c>
      <c r="Y3320" s="25">
        <f ca="1">VLOOKUP(CONCATENATE($F3320," ",$G3320),AllocFactorMatrix,(Y$4+1),FALSE)*$E3320</f>
        <v>0.13225175457407465</v>
      </c>
      <c r="Z3320" s="25">
        <f t="shared" ca="1" si="1497"/>
        <v>6.3046151147862703</v>
      </c>
      <c r="AA3320" s="25">
        <f ca="1">VLOOKUP(CONCATENATE($F3320," ",$G3320),AllocFactorMatrix,(AA$4+1),FALSE)*$E3320</f>
        <v>0.10970480340646505</v>
      </c>
      <c r="AB3320" s="25">
        <f ca="1">VLOOKUP(CONCATENATE($F3320," ",$G3320),AllocFactorMatrix,(AB$4+1),FALSE)*$E3320</f>
        <v>6.9359811239171947</v>
      </c>
      <c r="AC3320" s="25">
        <f ca="1">VLOOKUP(CONCATENATE($F3320," ",$G3320),AllocFactorMatrix,(AC$4+1),FALSE)*$E3320</f>
        <v>1.1222831842507022</v>
      </c>
    </row>
    <row r="3321" spans="4:29" hidden="1" outlineLevel="1">
      <c r="F3321" s="61" t="str">
        <f>F3328</f>
        <v>RB_GUP</v>
      </c>
      <c r="G3321" s="20" t="str">
        <f>$G$8</f>
        <v>PRODUCTION</v>
      </c>
      <c r="H3321" s="24">
        <f t="shared" ca="1" si="1475"/>
        <v>15868.621168329069</v>
      </c>
      <c r="I3321" s="25">
        <f ca="1">VLOOKUP(CONCATENATE($F3321," ",$G3321),AllocFactorMatrix,(I$4+1),FALSE)*$E3328</f>
        <v>7781.0659942574894</v>
      </c>
      <c r="J3321" s="25">
        <f ca="1">VLOOKUP(CONCATENATE($F3321," ",$G3321),AllocFactorMatrix,(J$4+1),FALSE)*$E3328</f>
        <v>1968.3071388822448</v>
      </c>
      <c r="K3321" s="25">
        <f ca="1">VLOOKUP(CONCATENATE($F3321," ",$G3321),AllocFactorMatrix,(K$4+1),FALSE)*$E3328</f>
        <v>23.01250430537441</v>
      </c>
      <c r="L3321" s="25">
        <f ca="1">VLOOKUP(CONCATENATE($F3321," ",$G3321),AllocFactorMatrix,(L$4+1),FALSE)*$E3328</f>
        <v>0.56692471353874785</v>
      </c>
      <c r="M3321" s="25">
        <f t="shared" ref="M3321:M3328" ca="1" si="1500">SUBTOTAL(9,J3321:L3321)</f>
        <v>1991.8865679011581</v>
      </c>
      <c r="N3321" s="25">
        <f ca="1">VLOOKUP(CONCATENATE($F3321," ",$G3321),AllocFactorMatrix,(N$4+1),FALSE)*$E3328</f>
        <v>823.56440160838656</v>
      </c>
      <c r="O3321" s="25">
        <f ca="1">VLOOKUP(CONCATENATE($F3321," ",$G3321),AllocFactorMatrix,(O$4+1),FALSE)*$E3328</f>
        <v>234.54709860348029</v>
      </c>
      <c r="P3321" s="25">
        <f ca="1">VLOOKUP(CONCATENATE($F3321," ",$G3321),AllocFactorMatrix,(P$4+1),FALSE)*$E3328</f>
        <v>18.560998914125776</v>
      </c>
      <c r="Q3321" s="25">
        <f ca="1">VLOOKUP(CONCATENATE($F3321," ",$G3321),AllocFactorMatrix,(Q$4+1),FALSE)*$E3328</f>
        <v>3.9178996005690743</v>
      </c>
      <c r="R3321" s="25">
        <f ca="1">SUBTOTAL(9,N3321:Q3321)</f>
        <v>1080.5903987265617</v>
      </c>
      <c r="S3321" s="25">
        <f ca="1">VLOOKUP(CONCATENATE($F3321," ",$G3321),AllocFactorMatrix,(S$4+1),FALSE)*$E3328</f>
        <v>49.471763555218594</v>
      </c>
      <c r="T3321" s="25">
        <f ca="1">VLOOKUP(CONCATENATE($F3321," ",$G3321),AllocFactorMatrix,(T$4+1),FALSE)*$E3328</f>
        <v>539.32901234985559</v>
      </c>
      <c r="U3321" s="25">
        <f ca="1">VLOOKUP(CONCATENATE($F3321," ",$G3321),AllocFactorMatrix,(U$4+1),FALSE)*$E3328</f>
        <v>3601.9832955450606</v>
      </c>
      <c r="V3321" s="25">
        <f ca="1">VLOOKUP(CONCATENATE($F3321," ",$G3321),AllocFactorMatrix,(V$4+1),FALSE)*$E3328</f>
        <v>565.08311743199317</v>
      </c>
      <c r="W3321" s="25">
        <f ca="1">SUBTOTAL(9,S3321:V3321)</f>
        <v>4755.8671888821273</v>
      </c>
      <c r="X3321" s="25">
        <f ca="1">VLOOKUP(CONCATENATE($F3321," ",$G3321),AllocFactorMatrix,(X$4+1),FALSE)*$E3328</f>
        <v>223.53777612432964</v>
      </c>
      <c r="Y3321" s="25">
        <f ca="1">VLOOKUP(CONCATENATE($F3321," ",$G3321),AllocFactorMatrix,(Y$4+1),FALSE)*$E3328</f>
        <v>5.3962836376772838</v>
      </c>
      <c r="Z3321" s="25">
        <f t="shared" ref="Z3321:Z3328" ca="1" si="1501">SUBTOTAL(9,X3321:Y3321)</f>
        <v>228.93405976200691</v>
      </c>
      <c r="AA3321" s="25">
        <f ca="1">VLOOKUP(CONCATENATE($F3321," ",$G3321),AllocFactorMatrix,(AA$4+1),FALSE)*$E3328</f>
        <v>3.8973363244593267</v>
      </c>
      <c r="AB3321" s="25">
        <f ca="1">VLOOKUP(CONCATENATE($F3321," ",$G3321),AllocFactorMatrix,(AB$4+1),FALSE)*$E3328</f>
        <v>21.132135213729466</v>
      </c>
      <c r="AC3321" s="25">
        <f ca="1">VLOOKUP(CONCATENATE($F3321," ",$G3321),AllocFactorMatrix,(AC$4+1),FALSE)*$E3328</f>
        <v>5.2474872615404831</v>
      </c>
    </row>
    <row r="3322" spans="4:29" hidden="1" outlineLevel="1">
      <c r="F3322" s="61" t="str">
        <f>F3328</f>
        <v>RB_GUP</v>
      </c>
      <c r="G3322" s="20" t="str">
        <f>$G$9</f>
        <v>BULKTRAN</v>
      </c>
      <c r="H3322" s="24">
        <f t="shared" ca="1" si="1475"/>
        <v>16805.747054169246</v>
      </c>
      <c r="I3322" s="25">
        <f ca="1">VLOOKUP(CONCATENATE($F3322," ",$G3322),AllocFactorMatrix,(I$4+1),FALSE)*$E3328</f>
        <v>8240.5790348235223</v>
      </c>
      <c r="J3322" s="25">
        <f ca="1">VLOOKUP(CONCATENATE($F3322," ",$G3322),AllocFactorMatrix,(J$4+1),FALSE)*$E3328</f>
        <v>2084.5460705174614</v>
      </c>
      <c r="K3322" s="25">
        <f ca="1">VLOOKUP(CONCATENATE($F3322," ",$G3322),AllocFactorMatrix,(K$4+1),FALSE)*$E3328</f>
        <v>24.37151421895253</v>
      </c>
      <c r="L3322" s="25">
        <f ca="1">VLOOKUP(CONCATENATE($F3322," ",$G3322),AllocFactorMatrix,(L$4+1),FALSE)*$E3328</f>
        <v>0.60040461193345052</v>
      </c>
      <c r="M3322" s="25">
        <f t="shared" ca="1" si="1500"/>
        <v>2109.5179893483473</v>
      </c>
      <c r="N3322" s="25">
        <f ca="1">VLOOKUP(CONCATENATE($F3322," ",$G3322),AllocFactorMatrix,(N$4+1),FALSE)*$E3328</f>
        <v>872.20022895701788</v>
      </c>
      <c r="O3322" s="25">
        <f ca="1">VLOOKUP(CONCATENATE($F3322," ",$G3322),AllocFactorMatrix,(O$4+1),FALSE)*$E3328</f>
        <v>248.39834347336924</v>
      </c>
      <c r="P3322" s="25">
        <f ca="1">VLOOKUP(CONCATENATE($F3322," ",$G3322),AllocFactorMatrix,(P$4+1),FALSE)*$E3328</f>
        <v>19.657123924923436</v>
      </c>
      <c r="Q3322" s="25">
        <f ca="1">VLOOKUP(CONCATENATE($F3322," ",$G3322),AllocFactorMatrix,(Q$4+1),FALSE)*$E3328</f>
        <v>4.1492722633145886</v>
      </c>
      <c r="R3322" s="25">
        <f t="shared" ref="R3322:R3328" ca="1" si="1502">SUBTOTAL(9,N3322:Q3322)</f>
        <v>1144.4049686186249</v>
      </c>
      <c r="S3322" s="25">
        <f ca="1">VLOOKUP(CONCATENATE($F3322," ",$G3322),AllocFactorMatrix,(S$4+1),FALSE)*$E3328</f>
        <v>52.393332464954035</v>
      </c>
      <c r="T3322" s="25">
        <f ca="1">VLOOKUP(CONCATENATE($F3322," ",$G3322),AllocFactorMatrix,(T$4+1),FALSE)*$E3328</f>
        <v>571.17923885008781</v>
      </c>
      <c r="U3322" s="25">
        <f ca="1">VLOOKUP(CONCATENATE($F3322," ",$G3322),AllocFactorMatrix,(U$4+1),FALSE)*$E3328</f>
        <v>3814.6994320519993</v>
      </c>
      <c r="V3322" s="25">
        <f ca="1">VLOOKUP(CONCATENATE($F3322," ",$G3322),AllocFactorMatrix,(V$4+1),FALSE)*$E3328</f>
        <v>598.45425985069778</v>
      </c>
      <c r="W3322" s="25">
        <f t="shared" ref="W3322:W3328" ca="1" si="1503">SUBTOTAL(9,S3322:V3322)</f>
        <v>5036.726263217739</v>
      </c>
      <c r="X3322" s="25">
        <f ca="1">VLOOKUP(CONCATENATE($F3322," ",$G3322),AllocFactorMatrix,(X$4+1),FALSE)*$E3328</f>
        <v>236.73886235905209</v>
      </c>
      <c r="Y3322" s="25">
        <f ca="1">VLOOKUP(CONCATENATE($F3322," ",$G3322),AllocFactorMatrix,(Y$4+1),FALSE)*$E3328</f>
        <v>5.7149626855013027</v>
      </c>
      <c r="Z3322" s="25">
        <f t="shared" ca="1" si="1501"/>
        <v>242.45382504455338</v>
      </c>
      <c r="AA3322" s="25">
        <f ca="1">VLOOKUP(CONCATENATE($F3322," ",$G3322),AllocFactorMatrix,(AA$4+1),FALSE)*$E3328</f>
        <v>4.1274946171511573</v>
      </c>
      <c r="AB3322" s="25">
        <f ca="1">VLOOKUP(CONCATENATE($F3322," ",$G3322),AllocFactorMatrix,(AB$4+1),FALSE)*$E3328</f>
        <v>22.38009940178285</v>
      </c>
      <c r="AC3322" s="25">
        <f ca="1">VLOOKUP(CONCATENATE($F3322," ",$G3322),AllocFactorMatrix,(AC$4+1),FALSE)*$E3328</f>
        <v>5.5573790975256214</v>
      </c>
    </row>
    <row r="3323" spans="4:29" hidden="1" outlineLevel="1">
      <c r="F3323" s="61" t="str">
        <f>F3328</f>
        <v>RB_GUP</v>
      </c>
      <c r="G3323" s="20" t="str">
        <f>$G$10</f>
        <v>SUBTRAN</v>
      </c>
      <c r="H3323" s="24">
        <f t="shared" ca="1" si="1475"/>
        <v>6442.5133947801214</v>
      </c>
      <c r="I3323" s="25">
        <f ca="1">VLOOKUP(CONCATENATE($F3323," ",$G3323),AllocFactorMatrix,(I$4+1),FALSE)*$E3328</f>
        <v>3059.5612559942292</v>
      </c>
      <c r="J3323" s="25">
        <f ca="1">VLOOKUP(CONCATENATE($F3323," ",$G3323),AllocFactorMatrix,(J$4+1),FALSE)*$E3328</f>
        <v>783.20253545139508</v>
      </c>
      <c r="K3323" s="25">
        <f ca="1">VLOOKUP(CONCATENATE($F3323," ",$G3323),AllocFactorMatrix,(K$4+1),FALSE)*$E3328</f>
        <v>9.1268335114487442</v>
      </c>
      <c r="L3323" s="25">
        <f ca="1">VLOOKUP(CONCATENATE($F3323," ",$G3323),AllocFactorMatrix,(L$4+1),FALSE)*$E3328</f>
        <v>0.29921611947508159</v>
      </c>
      <c r="M3323" s="25">
        <f t="shared" ca="1" si="1500"/>
        <v>792.62858508231886</v>
      </c>
      <c r="N3323" s="25">
        <f ca="1">VLOOKUP(CONCATENATE($F3323," ",$G3323),AllocFactorMatrix,(N$4+1),FALSE)*$E3328</f>
        <v>341.35771680410363</v>
      </c>
      <c r="O3323" s="25">
        <f ca="1">VLOOKUP(CONCATENATE($F3323," ",$G3323),AllocFactorMatrix,(O$4+1),FALSE)*$E3328</f>
        <v>96.757074055667275</v>
      </c>
      <c r="P3323" s="25">
        <f ca="1">VLOOKUP(CONCATENATE($F3323," ",$G3323),AllocFactorMatrix,(P$4+1),FALSE)*$E3328</f>
        <v>9.911109814881458</v>
      </c>
      <c r="Q3323" s="25">
        <f ca="1">VLOOKUP(CONCATENATE($F3323," ",$G3323),AllocFactorMatrix,(Q$4+1),FALSE)*$E3328</f>
        <v>0</v>
      </c>
      <c r="R3323" s="25">
        <f t="shared" ca="1" si="1502"/>
        <v>448.02590067465235</v>
      </c>
      <c r="S3323" s="25">
        <f ca="1">VLOOKUP(CONCATENATE($F3323," ",$G3323),AllocFactorMatrix,(S$4+1),FALSE)*$E3328</f>
        <v>19.117565218471231</v>
      </c>
      <c r="T3323" s="25">
        <f ca="1">VLOOKUP(CONCATENATE($F3323," ",$G3323),AllocFactorMatrix,(T$4+1),FALSE)*$E3328</f>
        <v>220.95853521359763</v>
      </c>
      <c r="U3323" s="25">
        <f ca="1">VLOOKUP(CONCATENATE($F3323," ",$G3323),AllocFactorMatrix,(U$4+1),FALSE)*$E3328</f>
        <v>1799.871958615184</v>
      </c>
      <c r="V3323" s="25">
        <f ca="1">VLOOKUP(CONCATENATE($F3323," ",$G3323),AllocFactorMatrix,(V$4+1),FALSE)*$E3328</f>
        <v>0</v>
      </c>
      <c r="W3323" s="25">
        <f t="shared" ca="1" si="1503"/>
        <v>2039.9480590472529</v>
      </c>
      <c r="X3323" s="25">
        <f ca="1">VLOOKUP(CONCATENATE($F3323," ",$G3323),AllocFactorMatrix,(X$4+1),FALSE)*$E3328</f>
        <v>92.642548900454457</v>
      </c>
      <c r="Y3323" s="25">
        <f ca="1">VLOOKUP(CONCATENATE($F3323," ",$G3323),AllocFactorMatrix,(Y$4+1),FALSE)*$E3328</f>
        <v>2.2165346914289517</v>
      </c>
      <c r="Z3323" s="25">
        <f t="shared" ca="1" si="1501"/>
        <v>94.859083591883405</v>
      </c>
      <c r="AA3323" s="25">
        <f ca="1">VLOOKUP(CONCATENATE($F3323," ",$G3323),AllocFactorMatrix,(AA$4+1),FALSE)*$E3328</f>
        <v>1.5212773693977646</v>
      </c>
      <c r="AB3323" s="25">
        <f ca="1">VLOOKUP(CONCATENATE($F3323," ",$G3323),AllocFactorMatrix,(AB$4+1),FALSE)*$E3328</f>
        <v>4.7787871438557481</v>
      </c>
      <c r="AC3323" s="25">
        <f ca="1">VLOOKUP(CONCATENATE($F3323," ",$G3323),AllocFactorMatrix,(AC$4+1),FALSE)*$E3328</f>
        <v>1.1904458765318051</v>
      </c>
    </row>
    <row r="3324" spans="4:29" hidden="1" outlineLevel="1">
      <c r="F3324" s="61" t="str">
        <f>F3328</f>
        <v>RB_GUP</v>
      </c>
      <c r="G3324" s="20" t="str">
        <f>$G$11</f>
        <v>DISTPRI</v>
      </c>
      <c r="H3324" s="24">
        <f t="shared" ca="1" si="1475"/>
        <v>13440.316118209334</v>
      </c>
      <c r="I3324" s="25">
        <f ca="1">VLOOKUP(CONCATENATE($F3324," ",$G3324),AllocFactorMatrix,(I$4+1),FALSE)*$E3328</f>
        <v>8931.0719717748452</v>
      </c>
      <c r="J3324" s="25">
        <f ca="1">VLOOKUP(CONCATENATE($F3324," ",$G3324),AllocFactorMatrix,(J$4+1),FALSE)*$E3328</f>
        <v>2248.5012065398528</v>
      </c>
      <c r="K3324" s="25">
        <f ca="1">VLOOKUP(CONCATENATE($F3324," ",$G3324),AllocFactorMatrix,(K$4+1),FALSE)*$E3328</f>
        <v>26.239203272859289</v>
      </c>
      <c r="L3324" s="25">
        <f ca="1">VLOOKUP(CONCATENATE($F3324," ",$G3324),AllocFactorMatrix,(L$4+1),FALSE)*$E3328</f>
        <v>0</v>
      </c>
      <c r="M3324" s="25">
        <f t="shared" ca="1" si="1500"/>
        <v>2274.7404098127122</v>
      </c>
      <c r="N3324" s="25">
        <f ca="1">VLOOKUP(CONCATENATE($F3324," ",$G3324),AllocFactorMatrix,(N$4+1),FALSE)*$E3328</f>
        <v>969.6160038813905</v>
      </c>
      <c r="O3324" s="25">
        <f ca="1">VLOOKUP(CONCATENATE($F3324," ",$G3324),AllocFactorMatrix,(O$4+1),FALSE)*$E3328</f>
        <v>275.25303475651418</v>
      </c>
      <c r="P3324" s="25">
        <f ca="1">VLOOKUP(CONCATENATE($F3324," ",$G3324),AllocFactorMatrix,(P$4+1),FALSE)*$E3328</f>
        <v>0</v>
      </c>
      <c r="Q3324" s="25">
        <f ca="1">VLOOKUP(CONCATENATE($F3324," ",$G3324),AllocFactorMatrix,(Q$4+1),FALSE)*$E3328</f>
        <v>0</v>
      </c>
      <c r="R3324" s="25">
        <f t="shared" ca="1" si="1502"/>
        <v>1244.8690386379046</v>
      </c>
      <c r="S3324" s="25">
        <f ca="1">VLOOKUP(CONCATENATE($F3324," ",$G3324),AllocFactorMatrix,(S$4+1),FALSE)*$E3328</f>
        <v>55.300763388254232</v>
      </c>
      <c r="T3324" s="25">
        <f ca="1">VLOOKUP(CONCATENATE($F3324," ",$G3324),AllocFactorMatrix,(T$4+1),FALSE)*$E3328</f>
        <v>639.63068275108105</v>
      </c>
      <c r="U3324" s="25">
        <f ca="1">VLOOKUP(CONCATENATE($F3324," ",$G3324),AllocFactorMatrix,(U$4+1),FALSE)*$E3328</f>
        <v>0</v>
      </c>
      <c r="V3324" s="25">
        <f ca="1">VLOOKUP(CONCATENATE($F3324," ",$G3324),AllocFactorMatrix,(V$4+1),FALSE)*$E3328</f>
        <v>0</v>
      </c>
      <c r="W3324" s="25">
        <f t="shared" ca="1" si="1503"/>
        <v>694.93144613933532</v>
      </c>
      <c r="X3324" s="25">
        <f ca="1">VLOOKUP(CONCATENATE($F3324," ",$G3324),AllocFactorMatrix,(X$4+1),FALSE)*$E3328</f>
        <v>263.13744667106749</v>
      </c>
      <c r="Y3324" s="25">
        <f ca="1">VLOOKUP(CONCATENATE($F3324," ",$G3324),AllocFactorMatrix,(Y$4+1),FALSE)*$E3328</f>
        <v>6.3045556942734224</v>
      </c>
      <c r="Z3324" s="25">
        <f t="shared" ca="1" si="1501"/>
        <v>269.4420023653409</v>
      </c>
      <c r="AA3324" s="25">
        <f ca="1">VLOOKUP(CONCATENATE($F3324," ",$G3324),AllocFactorMatrix,(AA$4+1),FALSE)*$E3328</f>
        <v>4.5272168432977198</v>
      </c>
      <c r="AB3324" s="25">
        <f ca="1">VLOOKUP(CONCATENATE($F3324," ",$G3324),AllocFactorMatrix,(AB$4+1),FALSE)*$E3328</f>
        <v>16.595349843927092</v>
      </c>
      <c r="AC3324" s="25">
        <f ca="1">VLOOKUP(CONCATENATE($F3324," ",$G3324),AllocFactorMatrix,(AC$4+1),FALSE)*$E3328</f>
        <v>4.138682791969627</v>
      </c>
    </row>
    <row r="3325" spans="4:29" hidden="1" outlineLevel="1">
      <c r="F3325" s="61" t="str">
        <f>F3328</f>
        <v>RB_GUP</v>
      </c>
      <c r="G3325" s="20" t="str">
        <f>$G$12</f>
        <v>DISTSEC</v>
      </c>
      <c r="H3325" s="24">
        <f t="shared" ca="1" si="1475"/>
        <v>5944.4537388848848</v>
      </c>
      <c r="I3325" s="25">
        <f ca="1">VLOOKUP(CONCATENATE($F3325," ",$G3325),AllocFactorMatrix,(I$4+1),FALSE)*$E3328</f>
        <v>4438.1396360003155</v>
      </c>
      <c r="J3325" s="25">
        <f ca="1">VLOOKUP(CONCATENATE($F3325," ",$G3325),AllocFactorMatrix,(J$4+1),FALSE)*$E3328</f>
        <v>996.30353722446898</v>
      </c>
      <c r="K3325" s="25">
        <f ca="1">VLOOKUP(CONCATENATE($F3325," ",$G3325),AllocFactorMatrix,(K$4+1),FALSE)*$E3328</f>
        <v>0</v>
      </c>
      <c r="L3325" s="25">
        <f ca="1">VLOOKUP(CONCATENATE($F3325," ",$G3325),AllocFactorMatrix,(L$4+1),FALSE)*$E3328</f>
        <v>0</v>
      </c>
      <c r="M3325" s="25">
        <f t="shared" ca="1" si="1500"/>
        <v>996.30353722446898</v>
      </c>
      <c r="N3325" s="25">
        <f ca="1">VLOOKUP(CONCATENATE($F3325," ",$G3325),AllocFactorMatrix,(N$4+1),FALSE)*$E3328</f>
        <v>351.20750000633717</v>
      </c>
      <c r="O3325" s="25">
        <f ca="1">VLOOKUP(CONCATENATE($F3325," ",$G3325),AllocFactorMatrix,(O$4+1),FALSE)*$E3328</f>
        <v>0</v>
      </c>
      <c r="P3325" s="25">
        <f ca="1">VLOOKUP(CONCATENATE($F3325," ",$G3325),AllocFactorMatrix,(P$4+1),FALSE)*$E3328</f>
        <v>0</v>
      </c>
      <c r="Q3325" s="25">
        <f ca="1">VLOOKUP(CONCATENATE($F3325," ",$G3325),AllocFactorMatrix,(Q$4+1),FALSE)*$E3328</f>
        <v>0</v>
      </c>
      <c r="R3325" s="25">
        <f t="shared" ca="1" si="1502"/>
        <v>351.20750000633717</v>
      </c>
      <c r="S3325" s="25">
        <f ca="1">VLOOKUP(CONCATENATE($F3325," ",$G3325),AllocFactorMatrix,(S$4+1),FALSE)*$E3328</f>
        <v>15.544639373553968</v>
      </c>
      <c r="T3325" s="25">
        <f ca="1">VLOOKUP(CONCATENATE($F3325," ",$G3325),AllocFactorMatrix,(T$4+1),FALSE)*$E3328</f>
        <v>0</v>
      </c>
      <c r="U3325" s="25">
        <f ca="1">VLOOKUP(CONCATENATE($F3325," ",$G3325),AllocFactorMatrix,(U$4+1),FALSE)*$E3328</f>
        <v>0</v>
      </c>
      <c r="V3325" s="25">
        <f ca="1">VLOOKUP(CONCATENATE($F3325," ",$G3325),AllocFactorMatrix,(V$4+1),FALSE)*$E3328</f>
        <v>0</v>
      </c>
      <c r="W3325" s="25">
        <f t="shared" ca="1" si="1503"/>
        <v>15.544639373553968</v>
      </c>
      <c r="X3325" s="25">
        <f ca="1">VLOOKUP(CONCATENATE($F3325," ",$G3325),AllocFactorMatrix,(X$4+1),FALSE)*$E3328</f>
        <v>97.746286258669798</v>
      </c>
      <c r="Y3325" s="25">
        <f ca="1">VLOOKUP(CONCATENATE($F3325," ",$G3325),AllocFactorMatrix,(Y$4+1),FALSE)*$E3328</f>
        <v>0</v>
      </c>
      <c r="Z3325" s="25">
        <f t="shared" ca="1" si="1501"/>
        <v>97.746286258669798</v>
      </c>
      <c r="AA3325" s="25">
        <f ca="1">VLOOKUP(CONCATENATE($F3325," ",$G3325),AllocFactorMatrix,(AA$4+1),FALSE)*$E3328</f>
        <v>1.5938777624596991</v>
      </c>
      <c r="AB3325" s="25">
        <f ca="1">VLOOKUP(CONCATENATE($F3325," ",$G3325),AllocFactorMatrix,(AB$4+1),FALSE)*$E3328</f>
        <v>35.195246461270415</v>
      </c>
      <c r="AC3325" s="25">
        <f ca="1">VLOOKUP(CONCATENATE($F3325," ",$G3325),AllocFactorMatrix,(AC$4+1),FALSE)*$E3328</f>
        <v>8.7230157978093299</v>
      </c>
    </row>
    <row r="3326" spans="4:29" hidden="1" outlineLevel="1">
      <c r="F3326" s="61" t="str">
        <f>F3328</f>
        <v>RB_GUP</v>
      </c>
      <c r="G3326" s="20" t="str">
        <f>$G$13</f>
        <v>ENERGY</v>
      </c>
      <c r="H3326" s="24">
        <f t="shared" ca="1" si="1475"/>
        <v>716.36871564387206</v>
      </c>
      <c r="I3326" s="25">
        <f ca="1">VLOOKUP(CONCATENATE($F3326," ",$G3326),AllocFactorMatrix,(I$4+1),FALSE)*$E3328</f>
        <v>260.42329616374724</v>
      </c>
      <c r="J3326" s="25">
        <f ca="1">VLOOKUP(CONCATENATE($F3326," ",$G3326),AllocFactorMatrix,(J$4+1),FALSE)*$E3328</f>
        <v>84.055826414088472</v>
      </c>
      <c r="K3326" s="25">
        <f ca="1">VLOOKUP(CONCATENATE($F3326," ",$G3326),AllocFactorMatrix,(K$4+1),FALSE)*$E3328</f>
        <v>0.96227973875190131</v>
      </c>
      <c r="L3326" s="25">
        <f ca="1">VLOOKUP(CONCATENATE($F3326," ",$G3326),AllocFactorMatrix,(L$4+1),FALSE)*$E3328</f>
        <v>2.4388920386542629E-2</v>
      </c>
      <c r="M3326" s="25">
        <f t="shared" ca="1" si="1500"/>
        <v>85.042495073226917</v>
      </c>
      <c r="N3326" s="25">
        <f ca="1">VLOOKUP(CONCATENATE($F3326," ",$G3326),AllocFactorMatrix,(N$4+1),FALSE)*$E3328</f>
        <v>40.676102123890161</v>
      </c>
      <c r="O3326" s="25">
        <f ca="1">VLOOKUP(CONCATENATE($F3326," ",$G3326),AllocFactorMatrix,(O$4+1),FALSE)*$E3328</f>
        <v>11.353916015775633</v>
      </c>
      <c r="P3326" s="25">
        <f ca="1">VLOOKUP(CONCATENATE($F3326," ",$G3326),AllocFactorMatrix,(P$4+1),FALSE)*$E3328</f>
        <v>0.8988981389752434</v>
      </c>
      <c r="Q3326" s="25">
        <f ca="1">VLOOKUP(CONCATENATE($F3326," ",$G3326),AllocFactorMatrix,(Q$4+1),FALSE)*$E3328</f>
        <v>0.18427000597137336</v>
      </c>
      <c r="R3326" s="25">
        <f t="shared" ca="1" si="1502"/>
        <v>53.113186284612404</v>
      </c>
      <c r="S3326" s="25">
        <f ca="1">VLOOKUP(CONCATENATE($F3326," ",$G3326),AllocFactorMatrix,(S$4+1),FALSE)*$E3328</f>
        <v>2.7104343463166041</v>
      </c>
      <c r="T3326" s="25">
        <f ca="1">VLOOKUP(CONCATENATE($F3326," ",$G3326),AllocFactorMatrix,(T$4+1),FALSE)*$E3328</f>
        <v>32.391883913618216</v>
      </c>
      <c r="U3326" s="25">
        <f ca="1">VLOOKUP(CONCATENATE($F3326," ",$G3326),AllocFactorMatrix,(U$4+1),FALSE)*$E3328</f>
        <v>228.99546293703293</v>
      </c>
      <c r="V3326" s="25">
        <f ca="1">VLOOKUP(CONCATENATE($F3326," ",$G3326),AllocFactorMatrix,(V$4+1),FALSE)*$E3328</f>
        <v>36.698736540551089</v>
      </c>
      <c r="W3326" s="25">
        <f t="shared" ca="1" si="1503"/>
        <v>300.7965177375188</v>
      </c>
      <c r="X3326" s="25">
        <f ca="1">VLOOKUP(CONCATENATE($F3326," ",$G3326),AllocFactorMatrix,(X$4+1),FALSE)*$E3328</f>
        <v>11.033224494866486</v>
      </c>
      <c r="Y3326" s="25">
        <f ca="1">VLOOKUP(CONCATENATE($F3326," ",$G3326),AllocFactorMatrix,(Y$4+1),FALSE)*$E3328</f>
        <v>0.25931974301749522</v>
      </c>
      <c r="Z3326" s="25">
        <f t="shared" ca="1" si="1501"/>
        <v>11.292544237883982</v>
      </c>
      <c r="AA3326" s="25">
        <f ca="1">VLOOKUP(CONCATENATE($F3326," ",$G3326),AllocFactorMatrix,(AA$4+1),FALSE)*$E3328</f>
        <v>0.25333439898055071</v>
      </c>
      <c r="AB3326" s="25">
        <f ca="1">VLOOKUP(CONCATENATE($F3326," ",$G3326),AllocFactorMatrix,(AB$4+1),FALSE)*$E3328</f>
        <v>4.3591541598207444</v>
      </c>
      <c r="AC3326" s="25">
        <f ca="1">VLOOKUP(CONCATENATE($F3326," ",$G3326),AllocFactorMatrix,(AC$4+1),FALSE)*$E3328</f>
        <v>1.0881875880814893</v>
      </c>
    </row>
    <row r="3327" spans="4:29" hidden="1" outlineLevel="1">
      <c r="F3327" s="61" t="str">
        <f>F3328</f>
        <v>RB_GUP</v>
      </c>
      <c r="G3327" s="20" t="str">
        <f>$G$14</f>
        <v>CUSTOMER</v>
      </c>
      <c r="H3327" s="24">
        <f t="shared" ca="1" si="1475"/>
        <v>12454.979809983479</v>
      </c>
      <c r="I3327" s="25">
        <f ca="1">VLOOKUP(CONCATENATE($F3327," ",$G3327),AllocFactorMatrix,(I$4+1),FALSE)*$E3328</f>
        <v>9030.7200609349256</v>
      </c>
      <c r="J3327" s="25">
        <f ca="1">VLOOKUP(CONCATENATE($F3327," ",$G3327),AllocFactorMatrix,(J$4+1),FALSE)*$E3328</f>
        <v>2201.7636536175373</v>
      </c>
      <c r="K3327" s="25">
        <f ca="1">VLOOKUP(CONCATENATE($F3327," ",$G3327),AllocFactorMatrix,(K$4+1),FALSE)*$E3328</f>
        <v>17.866001552281336</v>
      </c>
      <c r="L3327" s="25">
        <f ca="1">VLOOKUP(CONCATENATE($F3327," ",$G3327),AllocFactorMatrix,(L$4+1),FALSE)*$E3328</f>
        <v>2.5344723153686277</v>
      </c>
      <c r="M3327" s="25">
        <f t="shared" ca="1" si="1500"/>
        <v>2222.1641274851872</v>
      </c>
      <c r="N3327" s="25">
        <f ca="1">VLOOKUP(CONCATENATE($F3327," ",$G3327),AllocFactorMatrix,(N$4+1),FALSE)*$E3328</f>
        <v>36.740732406980698</v>
      </c>
      <c r="O3327" s="25">
        <f ca="1">VLOOKUP(CONCATENATE($F3327," ",$G3327),AllocFactorMatrix,(O$4+1),FALSE)*$E3328</f>
        <v>14.976764562947444</v>
      </c>
      <c r="P3327" s="25">
        <f ca="1">VLOOKUP(CONCATENATE($F3327," ",$G3327),AllocFactorMatrix,(P$4+1),FALSE)*$E3328</f>
        <v>7.2698797536056698</v>
      </c>
      <c r="Q3327" s="25">
        <f ca="1">VLOOKUP(CONCATENATE($F3327," ",$G3327),AllocFactorMatrix,(Q$4+1),FALSE)*$E3328</f>
        <v>3.1138343164652289</v>
      </c>
      <c r="R3327" s="25">
        <f t="shared" ca="1" si="1502"/>
        <v>62.101211039999043</v>
      </c>
      <c r="S3327" s="25">
        <f ca="1">VLOOKUP(CONCATENATE($F3327," ",$G3327),AllocFactorMatrix,(S$4+1),FALSE)*$E3328</f>
        <v>0.52920999949762737</v>
      </c>
      <c r="T3327" s="25">
        <f ca="1">VLOOKUP(CONCATENATE($F3327," ",$G3327),AllocFactorMatrix,(T$4+1),FALSE)*$E3328</f>
        <v>9.322687432843674</v>
      </c>
      <c r="U3327" s="25">
        <f ca="1">VLOOKUP(CONCATENATE($F3327," ",$G3327),AllocFactorMatrix,(U$4+1),FALSE)*$E3328</f>
        <v>18.85007105744269</v>
      </c>
      <c r="V3327" s="25">
        <f ca="1">VLOOKUP(CONCATENATE($F3327," ",$G3327),AllocFactorMatrix,(V$4+1),FALSE)*$E3328</f>
        <v>4.6709689255955116</v>
      </c>
      <c r="W3327" s="25">
        <f t="shared" ca="1" si="1503"/>
        <v>33.372937415379504</v>
      </c>
      <c r="X3327" s="25">
        <f ca="1">VLOOKUP(CONCATENATE($F3327," ",$G3327),AllocFactorMatrix,(X$4+1),FALSE)*$E3328</f>
        <v>12.434616031578559</v>
      </c>
      <c r="Y3327" s="25">
        <f ca="1">VLOOKUP(CONCATENATE($F3327," ",$G3327),AllocFactorMatrix,(Y$4+1),FALSE)*$E3328</f>
        <v>0.19071644129572307</v>
      </c>
      <c r="Z3327" s="25">
        <f t="shared" ca="1" si="1501"/>
        <v>12.625332472874282</v>
      </c>
      <c r="AA3327" s="25">
        <f ca="1">VLOOKUP(CONCATENATE($F3327," ",$G3327),AllocFactorMatrix,(AA$4+1),FALSE)*$E3328</f>
        <v>0.73809059643930885</v>
      </c>
      <c r="AB3327" s="25">
        <f ca="1">VLOOKUP(CONCATENATE($F3327," ",$G3327),AllocFactorMatrix,(AB$4+1),FALSE)*$E3328</f>
        <v>948.78502246738719</v>
      </c>
      <c r="AC3327" s="25">
        <f ca="1">VLOOKUP(CONCATENATE($F3327," ",$G3327),AllocFactorMatrix,(AC$4+1),FALSE)*$E3328</f>
        <v>144.47302757128861</v>
      </c>
    </row>
    <row r="3328" spans="4:29" collapsed="1">
      <c r="D3328" s="58" t="s">
        <v>616</v>
      </c>
      <c r="E3328" s="22">
        <v>71673</v>
      </c>
      <c r="F3328" s="61" t="s">
        <v>73</v>
      </c>
      <c r="G3328" s="20" t="str">
        <f>$G$15</f>
        <v>TOTAL</v>
      </c>
      <c r="H3328" s="24">
        <f t="shared" ca="1" si="1475"/>
        <v>71673.000000000015</v>
      </c>
      <c r="I3328" s="25">
        <f ca="1">VLOOKUP(CONCATENATE($F3328," ",$G3328),AllocFactorMatrix,(I$4+1),FALSE)*$E3328</f>
        <v>41741.561249949074</v>
      </c>
      <c r="J3328" s="25">
        <f ca="1">VLOOKUP(CONCATENATE($F3328," ",$G3328),AllocFactorMatrix,(J$4+1),FALSE)*$E3328</f>
        <v>10366.679968647049</v>
      </c>
      <c r="K3328" s="25">
        <f ca="1">VLOOKUP(CONCATENATE($F3328," ",$G3328),AllocFactorMatrix,(K$4+1),FALSE)*$E3328</f>
        <v>101.57833659966822</v>
      </c>
      <c r="L3328" s="25">
        <f ca="1">VLOOKUP(CONCATENATE($F3328," ",$G3328),AllocFactorMatrix,(L$4+1),FALSE)*$E3328</f>
        <v>4.0254066807024502</v>
      </c>
      <c r="M3328" s="25">
        <f t="shared" ca="1" si="1500"/>
        <v>10472.283711927421</v>
      </c>
      <c r="N3328" s="25">
        <f ca="1">VLOOKUP(CONCATENATE($F3328," ",$G3328),AllocFactorMatrix,(N$4+1),FALSE)*$E3328</f>
        <v>3435.3626857881068</v>
      </c>
      <c r="O3328" s="25">
        <f ca="1">VLOOKUP(CONCATENATE($F3328," ",$G3328),AllocFactorMatrix,(O$4+1),FALSE)*$E3328</f>
        <v>881.28623146775396</v>
      </c>
      <c r="P3328" s="25">
        <f ca="1">VLOOKUP(CONCATENATE($F3328," ",$G3328),AllocFactorMatrix,(P$4+1),FALSE)*$E3328</f>
        <v>56.298010546511577</v>
      </c>
      <c r="Q3328" s="25">
        <f ca="1">VLOOKUP(CONCATENATE($F3328," ",$G3328),AllocFactorMatrix,(Q$4+1),FALSE)*$E3328</f>
        <v>11.365276186320266</v>
      </c>
      <c r="R3328" s="25">
        <f t="shared" ca="1" si="1502"/>
        <v>4384.3122039886921</v>
      </c>
      <c r="S3328" s="25">
        <f ca="1">VLOOKUP(CONCATENATE($F3328," ",$G3328),AllocFactorMatrix,(S$4+1),FALSE)*$E3328</f>
        <v>195.0677083462663</v>
      </c>
      <c r="T3328" s="25">
        <f ca="1">VLOOKUP(CONCATENATE($F3328," ",$G3328),AllocFactorMatrix,(T$4+1),FALSE)*$E3328</f>
        <v>2012.8120405110842</v>
      </c>
      <c r="U3328" s="25">
        <f ca="1">VLOOKUP(CONCATENATE($F3328," ",$G3328),AllocFactorMatrix,(U$4+1),FALSE)*$E3328</f>
        <v>9464.4002202067204</v>
      </c>
      <c r="V3328" s="25">
        <f ca="1">VLOOKUP(CONCATENATE($F3328," ",$G3328),AllocFactorMatrix,(V$4+1),FALSE)*$E3328</f>
        <v>1204.9070827488376</v>
      </c>
      <c r="W3328" s="25">
        <f t="shared" ca="1" si="1503"/>
        <v>12877.187051812909</v>
      </c>
      <c r="X3328" s="25">
        <f ca="1">VLOOKUP(CONCATENATE($F3328," ",$G3328),AllocFactorMatrix,(X$4+1),FALSE)*$E3328</f>
        <v>937.27076084001851</v>
      </c>
      <c r="Y3328" s="25">
        <f ca="1">VLOOKUP(CONCATENATE($F3328," ",$G3328),AllocFactorMatrix,(Y$4+1),FALSE)*$E3328</f>
        <v>20.082372893194179</v>
      </c>
      <c r="Z3328" s="25">
        <f t="shared" ca="1" si="1501"/>
        <v>957.35313373321264</v>
      </c>
      <c r="AA3328" s="25">
        <f ca="1">VLOOKUP(CONCATENATE($F3328," ",$G3328),AllocFactorMatrix,(AA$4+1),FALSE)*$E3328</f>
        <v>16.658627912185526</v>
      </c>
      <c r="AB3328" s="25">
        <f ca="1">VLOOKUP(CONCATENATE($F3328," ",$G3328),AllocFactorMatrix,(AB$4+1),FALSE)*$E3328</f>
        <v>1053.2257946917734</v>
      </c>
      <c r="AC3328" s="25">
        <f ca="1">VLOOKUP(CONCATENATE($F3328," ",$G3328),AllocFactorMatrix,(AC$4+1),FALSE)*$E3328</f>
        <v>170.41822598474698</v>
      </c>
    </row>
    <row r="3329" spans="4:29" hidden="1" outlineLevel="1">
      <c r="F3329" s="61" t="str">
        <f>F3336</f>
        <v>LABOR_M</v>
      </c>
      <c r="G3329" s="20" t="str">
        <f>$G$8</f>
        <v>PRODUCTION</v>
      </c>
      <c r="H3329" s="24">
        <f t="shared" ca="1" si="1475"/>
        <v>0</v>
      </c>
      <c r="I3329" s="25">
        <f ca="1">VLOOKUP(CONCATENATE($F3329," ",$G3329),AllocFactorMatrix,(I$4+1),FALSE)*$E3336</f>
        <v>0</v>
      </c>
      <c r="J3329" s="25">
        <f ca="1">VLOOKUP(CONCATENATE($F3329," ",$G3329),AllocFactorMatrix,(J$4+1),FALSE)*$E3336</f>
        <v>0</v>
      </c>
      <c r="K3329" s="25">
        <f ca="1">VLOOKUP(CONCATENATE($F3329," ",$G3329),AllocFactorMatrix,(K$4+1),FALSE)*$E3336</f>
        <v>0</v>
      </c>
      <c r="L3329" s="25">
        <f ca="1">VLOOKUP(CONCATENATE($F3329," ",$G3329),AllocFactorMatrix,(L$4+1),FALSE)*$E3336</f>
        <v>0</v>
      </c>
      <c r="M3329" s="25">
        <f t="shared" ref="M3329:M3424" ca="1" si="1504">SUBTOTAL(9,J3329:L3329)</f>
        <v>0</v>
      </c>
      <c r="N3329" s="25">
        <f ca="1">VLOOKUP(CONCATENATE($F3329," ",$G3329),AllocFactorMatrix,(N$4+1),FALSE)*$E3336</f>
        <v>0</v>
      </c>
      <c r="O3329" s="25">
        <f ca="1">VLOOKUP(CONCATENATE($F3329," ",$G3329),AllocFactorMatrix,(O$4+1),FALSE)*$E3336</f>
        <v>0</v>
      </c>
      <c r="P3329" s="25">
        <f ca="1">VLOOKUP(CONCATENATE($F3329," ",$G3329),AllocFactorMatrix,(P$4+1),FALSE)*$E3336</f>
        <v>0</v>
      </c>
      <c r="Q3329" s="25">
        <f ca="1">VLOOKUP(CONCATENATE($F3329," ",$G3329),AllocFactorMatrix,(Q$4+1),FALSE)*$E3336</f>
        <v>0</v>
      </c>
      <c r="R3329" s="25">
        <f ca="1">SUBTOTAL(9,N3329:Q3329)</f>
        <v>0</v>
      </c>
      <c r="S3329" s="25">
        <f ca="1">VLOOKUP(CONCATENATE($F3329," ",$G3329),AllocFactorMatrix,(S$4+1),FALSE)*$E3336</f>
        <v>0</v>
      </c>
      <c r="T3329" s="25">
        <f ca="1">VLOOKUP(CONCATENATE($F3329," ",$G3329),AllocFactorMatrix,(T$4+1),FALSE)*$E3336</f>
        <v>0</v>
      </c>
      <c r="U3329" s="25">
        <f ca="1">VLOOKUP(CONCATENATE($F3329," ",$G3329),AllocFactorMatrix,(U$4+1),FALSE)*$E3336</f>
        <v>0</v>
      </c>
      <c r="V3329" s="25">
        <f ca="1">VLOOKUP(CONCATENATE($F3329," ",$G3329),AllocFactorMatrix,(V$4+1),FALSE)*$E3336</f>
        <v>0</v>
      </c>
      <c r="W3329" s="25">
        <f ca="1">SUBTOTAL(9,S3329:V3329)</f>
        <v>0</v>
      </c>
      <c r="X3329" s="25">
        <f ca="1">VLOOKUP(CONCATENATE($F3329," ",$G3329),AllocFactorMatrix,(X$4+1),FALSE)*$E3336</f>
        <v>0</v>
      </c>
      <c r="Y3329" s="25">
        <f ca="1">VLOOKUP(CONCATENATE($F3329," ",$G3329),AllocFactorMatrix,(Y$4+1),FALSE)*$E3336</f>
        <v>0</v>
      </c>
      <c r="Z3329" s="25">
        <f t="shared" ref="Z3329:Z3360" ca="1" si="1505">SUBTOTAL(9,X3329:Y3329)</f>
        <v>0</v>
      </c>
      <c r="AA3329" s="25">
        <f ca="1">VLOOKUP(CONCATENATE($F3329," ",$G3329),AllocFactorMatrix,(AA$4+1),FALSE)*$E3336</f>
        <v>0</v>
      </c>
      <c r="AB3329" s="25">
        <f ca="1">VLOOKUP(CONCATENATE($F3329," ",$G3329),AllocFactorMatrix,(AB$4+1),FALSE)*$E3336</f>
        <v>0</v>
      </c>
      <c r="AC3329" s="25">
        <f ca="1">VLOOKUP(CONCATENATE($F3329," ",$G3329),AllocFactorMatrix,(AC$4+1),FALSE)*$E3336</f>
        <v>0</v>
      </c>
    </row>
    <row r="3330" spans="4:29" hidden="1" outlineLevel="1">
      <c r="F3330" s="61" t="str">
        <f>F3336</f>
        <v>LABOR_M</v>
      </c>
      <c r="G3330" s="20" t="str">
        <f>$G$9</f>
        <v>BULKTRAN</v>
      </c>
      <c r="H3330" s="24">
        <f t="shared" ca="1" si="1475"/>
        <v>0</v>
      </c>
      <c r="I3330" s="25">
        <f ca="1">VLOOKUP(CONCATENATE($F3330," ",$G3330),AllocFactorMatrix,(I$4+1),FALSE)*$E3336</f>
        <v>0</v>
      </c>
      <c r="J3330" s="25">
        <f ca="1">VLOOKUP(CONCATENATE($F3330," ",$G3330),AllocFactorMatrix,(J$4+1),FALSE)*$E3336</f>
        <v>0</v>
      </c>
      <c r="K3330" s="25">
        <f ca="1">VLOOKUP(CONCATENATE($F3330," ",$G3330),AllocFactorMatrix,(K$4+1),FALSE)*$E3336</f>
        <v>0</v>
      </c>
      <c r="L3330" s="25">
        <f ca="1">VLOOKUP(CONCATENATE($F3330," ",$G3330),AllocFactorMatrix,(L$4+1),FALSE)*$E3336</f>
        <v>0</v>
      </c>
      <c r="M3330" s="25">
        <f t="shared" ca="1" si="1504"/>
        <v>0</v>
      </c>
      <c r="N3330" s="25">
        <f ca="1">VLOOKUP(CONCATENATE($F3330," ",$G3330),AllocFactorMatrix,(N$4+1),FALSE)*$E3336</f>
        <v>0</v>
      </c>
      <c r="O3330" s="25">
        <f ca="1">VLOOKUP(CONCATENATE($F3330," ",$G3330),AllocFactorMatrix,(O$4+1),FALSE)*$E3336</f>
        <v>0</v>
      </c>
      <c r="P3330" s="25">
        <f ca="1">VLOOKUP(CONCATENATE($F3330," ",$G3330),AllocFactorMatrix,(P$4+1),FALSE)*$E3336</f>
        <v>0</v>
      </c>
      <c r="Q3330" s="25">
        <f ca="1">VLOOKUP(CONCATENATE($F3330," ",$G3330),AllocFactorMatrix,(Q$4+1),FALSE)*$E3336</f>
        <v>0</v>
      </c>
      <c r="R3330" s="25">
        <f t="shared" ref="R3330:R3401" ca="1" si="1506">SUBTOTAL(9,N3330:Q3330)</f>
        <v>0</v>
      </c>
      <c r="S3330" s="25">
        <f ca="1">VLOOKUP(CONCATENATE($F3330," ",$G3330),AllocFactorMatrix,(S$4+1),FALSE)*$E3336</f>
        <v>0</v>
      </c>
      <c r="T3330" s="25">
        <f ca="1">VLOOKUP(CONCATENATE($F3330," ",$G3330),AllocFactorMatrix,(T$4+1),FALSE)*$E3336</f>
        <v>0</v>
      </c>
      <c r="U3330" s="25">
        <f ca="1">VLOOKUP(CONCATENATE($F3330," ",$G3330),AllocFactorMatrix,(U$4+1),FALSE)*$E3336</f>
        <v>0</v>
      </c>
      <c r="V3330" s="25">
        <f ca="1">VLOOKUP(CONCATENATE($F3330," ",$G3330),AllocFactorMatrix,(V$4+1),FALSE)*$E3336</f>
        <v>0</v>
      </c>
      <c r="W3330" s="25">
        <f t="shared" ref="W3330:W3336" ca="1" si="1507">SUBTOTAL(9,S3330:V3330)</f>
        <v>0</v>
      </c>
      <c r="X3330" s="25">
        <f ca="1">VLOOKUP(CONCATENATE($F3330," ",$G3330),AllocFactorMatrix,(X$4+1),FALSE)*$E3336</f>
        <v>0</v>
      </c>
      <c r="Y3330" s="25">
        <f ca="1">VLOOKUP(CONCATENATE($F3330," ",$G3330),AllocFactorMatrix,(Y$4+1),FALSE)*$E3336</f>
        <v>0</v>
      </c>
      <c r="Z3330" s="25">
        <f t="shared" ca="1" si="1505"/>
        <v>0</v>
      </c>
      <c r="AA3330" s="25">
        <f ca="1">VLOOKUP(CONCATENATE($F3330," ",$G3330),AllocFactorMatrix,(AA$4+1),FALSE)*$E3336</f>
        <v>0</v>
      </c>
      <c r="AB3330" s="25">
        <f ca="1">VLOOKUP(CONCATENATE($F3330," ",$G3330),AllocFactorMatrix,(AB$4+1),FALSE)*$E3336</f>
        <v>0</v>
      </c>
      <c r="AC3330" s="25">
        <f ca="1">VLOOKUP(CONCATENATE($F3330," ",$G3330),AllocFactorMatrix,(AC$4+1),FALSE)*$E3336</f>
        <v>0</v>
      </c>
    </row>
    <row r="3331" spans="4:29" hidden="1" outlineLevel="1">
      <c r="F3331" s="61" t="str">
        <f>F3336</f>
        <v>LABOR_M</v>
      </c>
      <c r="G3331" s="20" t="str">
        <f>$G$10</f>
        <v>SUBTRAN</v>
      </c>
      <c r="H3331" s="24">
        <f t="shared" ca="1" si="1475"/>
        <v>0</v>
      </c>
      <c r="I3331" s="25">
        <f ca="1">VLOOKUP(CONCATENATE($F3331," ",$G3331),AllocFactorMatrix,(I$4+1),FALSE)*$E3336</f>
        <v>0</v>
      </c>
      <c r="J3331" s="25">
        <f ca="1">VLOOKUP(CONCATENATE($F3331," ",$G3331),AllocFactorMatrix,(J$4+1),FALSE)*$E3336</f>
        <v>0</v>
      </c>
      <c r="K3331" s="25">
        <f ca="1">VLOOKUP(CONCATENATE($F3331," ",$G3331),AllocFactorMatrix,(K$4+1),FALSE)*$E3336</f>
        <v>0</v>
      </c>
      <c r="L3331" s="25">
        <f ca="1">VLOOKUP(CONCATENATE($F3331," ",$G3331),AllocFactorMatrix,(L$4+1),FALSE)*$E3336</f>
        <v>0</v>
      </c>
      <c r="M3331" s="25">
        <f t="shared" ca="1" si="1504"/>
        <v>0</v>
      </c>
      <c r="N3331" s="25">
        <f ca="1">VLOOKUP(CONCATENATE($F3331," ",$G3331),AllocFactorMatrix,(N$4+1),FALSE)*$E3336</f>
        <v>0</v>
      </c>
      <c r="O3331" s="25">
        <f ca="1">VLOOKUP(CONCATENATE($F3331," ",$G3331),AllocFactorMatrix,(O$4+1),FALSE)*$E3336</f>
        <v>0</v>
      </c>
      <c r="P3331" s="25">
        <f ca="1">VLOOKUP(CONCATENATE($F3331," ",$G3331),AllocFactorMatrix,(P$4+1),FALSE)*$E3336</f>
        <v>0</v>
      </c>
      <c r="Q3331" s="25">
        <f ca="1">VLOOKUP(CONCATENATE($F3331," ",$G3331),AllocFactorMatrix,(Q$4+1),FALSE)*$E3336</f>
        <v>0</v>
      </c>
      <c r="R3331" s="25">
        <f t="shared" ca="1" si="1506"/>
        <v>0</v>
      </c>
      <c r="S3331" s="25">
        <f ca="1">VLOOKUP(CONCATENATE($F3331," ",$G3331),AllocFactorMatrix,(S$4+1),FALSE)*$E3336</f>
        <v>0</v>
      </c>
      <c r="T3331" s="25">
        <f ca="1">VLOOKUP(CONCATENATE($F3331," ",$G3331),AllocFactorMatrix,(T$4+1),FALSE)*$E3336</f>
        <v>0</v>
      </c>
      <c r="U3331" s="25">
        <f ca="1">VLOOKUP(CONCATENATE($F3331," ",$G3331),AllocFactorMatrix,(U$4+1),FALSE)*$E3336</f>
        <v>0</v>
      </c>
      <c r="V3331" s="25">
        <f ca="1">VLOOKUP(CONCATENATE($F3331," ",$G3331),AllocFactorMatrix,(V$4+1),FALSE)*$E3336</f>
        <v>0</v>
      </c>
      <c r="W3331" s="25">
        <f t="shared" ca="1" si="1507"/>
        <v>0</v>
      </c>
      <c r="X3331" s="25">
        <f ca="1">VLOOKUP(CONCATENATE($F3331," ",$G3331),AllocFactorMatrix,(X$4+1),FALSE)*$E3336</f>
        <v>0</v>
      </c>
      <c r="Y3331" s="25">
        <f ca="1">VLOOKUP(CONCATENATE($F3331," ",$G3331),AllocFactorMatrix,(Y$4+1),FALSE)*$E3336</f>
        <v>0</v>
      </c>
      <c r="Z3331" s="25">
        <f t="shared" ca="1" si="1505"/>
        <v>0</v>
      </c>
      <c r="AA3331" s="25">
        <f ca="1">VLOOKUP(CONCATENATE($F3331," ",$G3331),AllocFactorMatrix,(AA$4+1),FALSE)*$E3336</f>
        <v>0</v>
      </c>
      <c r="AB3331" s="25">
        <f ca="1">VLOOKUP(CONCATENATE($F3331," ",$G3331),AllocFactorMatrix,(AB$4+1),FALSE)*$E3336</f>
        <v>0</v>
      </c>
      <c r="AC3331" s="25">
        <f ca="1">VLOOKUP(CONCATENATE($F3331," ",$G3331),AllocFactorMatrix,(AC$4+1),FALSE)*$E3336</f>
        <v>0</v>
      </c>
    </row>
    <row r="3332" spans="4:29" hidden="1" outlineLevel="1">
      <c r="F3332" s="61" t="str">
        <f>F3336</f>
        <v>LABOR_M</v>
      </c>
      <c r="G3332" s="20" t="str">
        <f>$G$11</f>
        <v>DISTPRI</v>
      </c>
      <c r="H3332" s="24">
        <f t="shared" ca="1" si="1475"/>
        <v>0</v>
      </c>
      <c r="I3332" s="25">
        <f ca="1">VLOOKUP(CONCATENATE($F3332," ",$G3332),AllocFactorMatrix,(I$4+1),FALSE)*$E3336</f>
        <v>0</v>
      </c>
      <c r="J3332" s="25">
        <f ca="1">VLOOKUP(CONCATENATE($F3332," ",$G3332),AllocFactorMatrix,(J$4+1),FALSE)*$E3336</f>
        <v>0</v>
      </c>
      <c r="K3332" s="25">
        <f ca="1">VLOOKUP(CONCATENATE($F3332," ",$G3332),AllocFactorMatrix,(K$4+1),FALSE)*$E3336</f>
        <v>0</v>
      </c>
      <c r="L3332" s="25">
        <f ca="1">VLOOKUP(CONCATENATE($F3332," ",$G3332),AllocFactorMatrix,(L$4+1),FALSE)*$E3336</f>
        <v>0</v>
      </c>
      <c r="M3332" s="25">
        <f t="shared" ca="1" si="1504"/>
        <v>0</v>
      </c>
      <c r="N3332" s="25">
        <f ca="1">VLOOKUP(CONCATENATE($F3332," ",$G3332),AllocFactorMatrix,(N$4+1),FALSE)*$E3336</f>
        <v>0</v>
      </c>
      <c r="O3332" s="25">
        <f ca="1">VLOOKUP(CONCATENATE($F3332," ",$G3332),AllocFactorMatrix,(O$4+1),FALSE)*$E3336</f>
        <v>0</v>
      </c>
      <c r="P3332" s="25">
        <f ca="1">VLOOKUP(CONCATENATE($F3332," ",$G3332),AllocFactorMatrix,(P$4+1),FALSE)*$E3336</f>
        <v>0</v>
      </c>
      <c r="Q3332" s="25">
        <f ca="1">VLOOKUP(CONCATENATE($F3332," ",$G3332),AllocFactorMatrix,(Q$4+1),FALSE)*$E3336</f>
        <v>0</v>
      </c>
      <c r="R3332" s="25">
        <f t="shared" ca="1" si="1506"/>
        <v>0</v>
      </c>
      <c r="S3332" s="25">
        <f ca="1">VLOOKUP(CONCATENATE($F3332," ",$G3332),AllocFactorMatrix,(S$4+1),FALSE)*$E3336</f>
        <v>0</v>
      </c>
      <c r="T3332" s="25">
        <f ca="1">VLOOKUP(CONCATENATE($F3332," ",$G3332),AllocFactorMatrix,(T$4+1),FALSE)*$E3336</f>
        <v>0</v>
      </c>
      <c r="U3332" s="25">
        <f ca="1">VLOOKUP(CONCATENATE($F3332," ",$G3332),AllocFactorMatrix,(U$4+1),FALSE)*$E3336</f>
        <v>0</v>
      </c>
      <c r="V3332" s="25">
        <f ca="1">VLOOKUP(CONCATENATE($F3332," ",$G3332),AllocFactorMatrix,(V$4+1),FALSE)*$E3336</f>
        <v>0</v>
      </c>
      <c r="W3332" s="25">
        <f t="shared" ca="1" si="1507"/>
        <v>0</v>
      </c>
      <c r="X3332" s="25">
        <f ca="1">VLOOKUP(CONCATENATE($F3332," ",$G3332),AllocFactorMatrix,(X$4+1),FALSE)*$E3336</f>
        <v>0</v>
      </c>
      <c r="Y3332" s="25">
        <f ca="1">VLOOKUP(CONCATENATE($F3332," ",$G3332),AllocFactorMatrix,(Y$4+1),FALSE)*$E3336</f>
        <v>0</v>
      </c>
      <c r="Z3332" s="25">
        <f t="shared" ca="1" si="1505"/>
        <v>0</v>
      </c>
      <c r="AA3332" s="25">
        <f ca="1">VLOOKUP(CONCATENATE($F3332," ",$G3332),AllocFactorMatrix,(AA$4+1),FALSE)*$E3336</f>
        <v>0</v>
      </c>
      <c r="AB3332" s="25">
        <f ca="1">VLOOKUP(CONCATENATE($F3332," ",$G3332),AllocFactorMatrix,(AB$4+1),FALSE)*$E3336</f>
        <v>0</v>
      </c>
      <c r="AC3332" s="25">
        <f ca="1">VLOOKUP(CONCATENATE($F3332," ",$G3332),AllocFactorMatrix,(AC$4+1),FALSE)*$E3336</f>
        <v>0</v>
      </c>
    </row>
    <row r="3333" spans="4:29" hidden="1" outlineLevel="1">
      <c r="F3333" s="61" t="str">
        <f>F3336</f>
        <v>LABOR_M</v>
      </c>
      <c r="G3333" s="20" t="str">
        <f>$G$12</f>
        <v>DISTSEC</v>
      </c>
      <c r="H3333" s="24">
        <f t="shared" ca="1" si="1475"/>
        <v>0</v>
      </c>
      <c r="I3333" s="25">
        <f ca="1">VLOOKUP(CONCATENATE($F3333," ",$G3333),AllocFactorMatrix,(I$4+1),FALSE)*$E3336</f>
        <v>0</v>
      </c>
      <c r="J3333" s="25">
        <f ca="1">VLOOKUP(CONCATENATE($F3333," ",$G3333),AllocFactorMatrix,(J$4+1),FALSE)*$E3336</f>
        <v>0</v>
      </c>
      <c r="K3333" s="25">
        <f ca="1">VLOOKUP(CONCATENATE($F3333," ",$G3333),AllocFactorMatrix,(K$4+1),FALSE)*$E3336</f>
        <v>0</v>
      </c>
      <c r="L3333" s="25">
        <f ca="1">VLOOKUP(CONCATENATE($F3333," ",$G3333),AllocFactorMatrix,(L$4+1),FALSE)*$E3336</f>
        <v>0</v>
      </c>
      <c r="M3333" s="25">
        <f t="shared" ca="1" si="1504"/>
        <v>0</v>
      </c>
      <c r="N3333" s="25">
        <f ca="1">VLOOKUP(CONCATENATE($F3333," ",$G3333),AllocFactorMatrix,(N$4+1),FALSE)*$E3336</f>
        <v>0</v>
      </c>
      <c r="O3333" s="25">
        <f ca="1">VLOOKUP(CONCATENATE($F3333," ",$G3333),AllocFactorMatrix,(O$4+1),FALSE)*$E3336</f>
        <v>0</v>
      </c>
      <c r="P3333" s="25">
        <f ca="1">VLOOKUP(CONCATENATE($F3333," ",$G3333),AllocFactorMatrix,(P$4+1),FALSE)*$E3336</f>
        <v>0</v>
      </c>
      <c r="Q3333" s="25">
        <f ca="1">VLOOKUP(CONCATENATE($F3333," ",$G3333),AllocFactorMatrix,(Q$4+1),FALSE)*$E3336</f>
        <v>0</v>
      </c>
      <c r="R3333" s="25">
        <f t="shared" ca="1" si="1506"/>
        <v>0</v>
      </c>
      <c r="S3333" s="25">
        <f ca="1">VLOOKUP(CONCATENATE($F3333," ",$G3333),AllocFactorMatrix,(S$4+1),FALSE)*$E3336</f>
        <v>0</v>
      </c>
      <c r="T3333" s="25">
        <f ca="1">VLOOKUP(CONCATENATE($F3333," ",$G3333),AllocFactorMatrix,(T$4+1),FALSE)*$E3336</f>
        <v>0</v>
      </c>
      <c r="U3333" s="25">
        <f ca="1">VLOOKUP(CONCATENATE($F3333," ",$G3333),AllocFactorMatrix,(U$4+1),FALSE)*$E3336</f>
        <v>0</v>
      </c>
      <c r="V3333" s="25">
        <f ca="1">VLOOKUP(CONCATENATE($F3333," ",$G3333),AllocFactorMatrix,(V$4+1),FALSE)*$E3336</f>
        <v>0</v>
      </c>
      <c r="W3333" s="25">
        <f t="shared" ca="1" si="1507"/>
        <v>0</v>
      </c>
      <c r="X3333" s="25">
        <f ca="1">VLOOKUP(CONCATENATE($F3333," ",$G3333),AllocFactorMatrix,(X$4+1),FALSE)*$E3336</f>
        <v>0</v>
      </c>
      <c r="Y3333" s="25">
        <f ca="1">VLOOKUP(CONCATENATE($F3333," ",$G3333),AllocFactorMatrix,(Y$4+1),FALSE)*$E3336</f>
        <v>0</v>
      </c>
      <c r="Z3333" s="25">
        <f t="shared" ca="1" si="1505"/>
        <v>0</v>
      </c>
      <c r="AA3333" s="25">
        <f ca="1">VLOOKUP(CONCATENATE($F3333," ",$G3333),AllocFactorMatrix,(AA$4+1),FALSE)*$E3336</f>
        <v>0</v>
      </c>
      <c r="AB3333" s="25">
        <f ca="1">VLOOKUP(CONCATENATE($F3333," ",$G3333),AllocFactorMatrix,(AB$4+1),FALSE)*$E3336</f>
        <v>0</v>
      </c>
      <c r="AC3333" s="25">
        <f ca="1">VLOOKUP(CONCATENATE($F3333," ",$G3333),AllocFactorMatrix,(AC$4+1),FALSE)*$E3336</f>
        <v>0</v>
      </c>
    </row>
    <row r="3334" spans="4:29" hidden="1" outlineLevel="1">
      <c r="F3334" s="61" t="str">
        <f>F3336</f>
        <v>LABOR_M</v>
      </c>
      <c r="G3334" s="20" t="str">
        <f>$G$13</f>
        <v>ENERGY</v>
      </c>
      <c r="H3334" s="24">
        <f t="shared" ca="1" si="1475"/>
        <v>0</v>
      </c>
      <c r="I3334" s="25">
        <f ca="1">VLOOKUP(CONCATENATE($F3334," ",$G3334),AllocFactorMatrix,(I$4+1),FALSE)*$E3336</f>
        <v>0</v>
      </c>
      <c r="J3334" s="25">
        <f ca="1">VLOOKUP(CONCATENATE($F3334," ",$G3334),AllocFactorMatrix,(J$4+1),FALSE)*$E3336</f>
        <v>0</v>
      </c>
      <c r="K3334" s="25">
        <f ca="1">VLOOKUP(CONCATENATE($F3334," ",$G3334),AllocFactorMatrix,(K$4+1),FALSE)*$E3336</f>
        <v>0</v>
      </c>
      <c r="L3334" s="25">
        <f ca="1">VLOOKUP(CONCATENATE($F3334," ",$G3334),AllocFactorMatrix,(L$4+1),FALSE)*$E3336</f>
        <v>0</v>
      </c>
      <c r="M3334" s="25">
        <f t="shared" ca="1" si="1504"/>
        <v>0</v>
      </c>
      <c r="N3334" s="25">
        <f ca="1">VLOOKUP(CONCATENATE($F3334," ",$G3334),AllocFactorMatrix,(N$4+1),FALSE)*$E3336</f>
        <v>0</v>
      </c>
      <c r="O3334" s="25">
        <f ca="1">VLOOKUP(CONCATENATE($F3334," ",$G3334),AllocFactorMatrix,(O$4+1),FALSE)*$E3336</f>
        <v>0</v>
      </c>
      <c r="P3334" s="25">
        <f ca="1">VLOOKUP(CONCATENATE($F3334," ",$G3334),AllocFactorMatrix,(P$4+1),FALSE)*$E3336</f>
        <v>0</v>
      </c>
      <c r="Q3334" s="25">
        <f ca="1">VLOOKUP(CONCATENATE($F3334," ",$G3334),AllocFactorMatrix,(Q$4+1),FALSE)*$E3336</f>
        <v>0</v>
      </c>
      <c r="R3334" s="25">
        <f t="shared" ca="1" si="1506"/>
        <v>0</v>
      </c>
      <c r="S3334" s="25">
        <f ca="1">VLOOKUP(CONCATENATE($F3334," ",$G3334),AllocFactorMatrix,(S$4+1),FALSE)*$E3336</f>
        <v>0</v>
      </c>
      <c r="T3334" s="25">
        <f ca="1">VLOOKUP(CONCATENATE($F3334," ",$G3334),AllocFactorMatrix,(T$4+1),FALSE)*$E3336</f>
        <v>0</v>
      </c>
      <c r="U3334" s="25">
        <f ca="1">VLOOKUP(CONCATENATE($F3334," ",$G3334),AllocFactorMatrix,(U$4+1),FALSE)*$E3336</f>
        <v>0</v>
      </c>
      <c r="V3334" s="25">
        <f ca="1">VLOOKUP(CONCATENATE($F3334," ",$G3334),AllocFactorMatrix,(V$4+1),FALSE)*$E3336</f>
        <v>0</v>
      </c>
      <c r="W3334" s="25">
        <f t="shared" ca="1" si="1507"/>
        <v>0</v>
      </c>
      <c r="X3334" s="25">
        <f ca="1">VLOOKUP(CONCATENATE($F3334," ",$G3334),AllocFactorMatrix,(X$4+1),FALSE)*$E3336</f>
        <v>0</v>
      </c>
      <c r="Y3334" s="25">
        <f ca="1">VLOOKUP(CONCATENATE($F3334," ",$G3334),AllocFactorMatrix,(Y$4+1),FALSE)*$E3336</f>
        <v>0</v>
      </c>
      <c r="Z3334" s="25">
        <f t="shared" ca="1" si="1505"/>
        <v>0</v>
      </c>
      <c r="AA3334" s="25">
        <f ca="1">VLOOKUP(CONCATENATE($F3334," ",$G3334),AllocFactorMatrix,(AA$4+1),FALSE)*$E3336</f>
        <v>0</v>
      </c>
      <c r="AB3334" s="25">
        <f ca="1">VLOOKUP(CONCATENATE($F3334," ",$G3334),AllocFactorMatrix,(AB$4+1),FALSE)*$E3336</f>
        <v>0</v>
      </c>
      <c r="AC3334" s="25">
        <f ca="1">VLOOKUP(CONCATENATE($F3334," ",$G3334),AllocFactorMatrix,(AC$4+1),FALSE)*$E3336</f>
        <v>0</v>
      </c>
    </row>
    <row r="3335" spans="4:29" hidden="1" outlineLevel="1">
      <c r="F3335" s="61" t="str">
        <f>F3336</f>
        <v>LABOR_M</v>
      </c>
      <c r="G3335" s="20" t="str">
        <f>$G$14</f>
        <v>CUSTOMER</v>
      </c>
      <c r="H3335" s="24">
        <f t="shared" ca="1" si="1475"/>
        <v>0</v>
      </c>
      <c r="I3335" s="25">
        <f ca="1">VLOOKUP(CONCATENATE($F3335," ",$G3335),AllocFactorMatrix,(I$4+1),FALSE)*$E3336</f>
        <v>0</v>
      </c>
      <c r="J3335" s="25">
        <f ca="1">VLOOKUP(CONCATENATE($F3335," ",$G3335),AllocFactorMatrix,(J$4+1),FALSE)*$E3336</f>
        <v>0</v>
      </c>
      <c r="K3335" s="25">
        <f ca="1">VLOOKUP(CONCATENATE($F3335," ",$G3335),AllocFactorMatrix,(K$4+1),FALSE)*$E3336</f>
        <v>0</v>
      </c>
      <c r="L3335" s="25">
        <f ca="1">VLOOKUP(CONCATENATE($F3335," ",$G3335),AllocFactorMatrix,(L$4+1),FALSE)*$E3336</f>
        <v>0</v>
      </c>
      <c r="M3335" s="25">
        <f t="shared" ca="1" si="1504"/>
        <v>0</v>
      </c>
      <c r="N3335" s="25">
        <f ca="1">VLOOKUP(CONCATENATE($F3335," ",$G3335),AllocFactorMatrix,(N$4+1),FALSE)*$E3336</f>
        <v>0</v>
      </c>
      <c r="O3335" s="25">
        <f ca="1">VLOOKUP(CONCATENATE($F3335," ",$G3335),AllocFactorMatrix,(O$4+1),FALSE)*$E3336</f>
        <v>0</v>
      </c>
      <c r="P3335" s="25">
        <f ca="1">VLOOKUP(CONCATENATE($F3335," ",$G3335),AllocFactorMatrix,(P$4+1),FALSE)*$E3336</f>
        <v>0</v>
      </c>
      <c r="Q3335" s="25">
        <f ca="1">VLOOKUP(CONCATENATE($F3335," ",$G3335),AllocFactorMatrix,(Q$4+1),FALSE)*$E3336</f>
        <v>0</v>
      </c>
      <c r="R3335" s="25">
        <f t="shared" ca="1" si="1506"/>
        <v>0</v>
      </c>
      <c r="S3335" s="25">
        <f ca="1">VLOOKUP(CONCATENATE($F3335," ",$G3335),AllocFactorMatrix,(S$4+1),FALSE)*$E3336</f>
        <v>0</v>
      </c>
      <c r="T3335" s="25">
        <f ca="1">VLOOKUP(CONCATENATE($F3335," ",$G3335),AllocFactorMatrix,(T$4+1),FALSE)*$E3336</f>
        <v>0</v>
      </c>
      <c r="U3335" s="25">
        <f ca="1">VLOOKUP(CONCATENATE($F3335," ",$G3335),AllocFactorMatrix,(U$4+1),FALSE)*$E3336</f>
        <v>0</v>
      </c>
      <c r="V3335" s="25">
        <f ca="1">VLOOKUP(CONCATENATE($F3335," ",$G3335),AllocFactorMatrix,(V$4+1),FALSE)*$E3336</f>
        <v>0</v>
      </c>
      <c r="W3335" s="25">
        <f t="shared" ca="1" si="1507"/>
        <v>0</v>
      </c>
      <c r="X3335" s="25">
        <f ca="1">VLOOKUP(CONCATENATE($F3335," ",$G3335),AllocFactorMatrix,(X$4+1),FALSE)*$E3336</f>
        <v>0</v>
      </c>
      <c r="Y3335" s="25">
        <f ca="1">VLOOKUP(CONCATENATE($F3335," ",$G3335),AllocFactorMatrix,(Y$4+1),FALSE)*$E3336</f>
        <v>0</v>
      </c>
      <c r="Z3335" s="25">
        <f t="shared" ca="1" si="1505"/>
        <v>0</v>
      </c>
      <c r="AA3335" s="25">
        <f ca="1">VLOOKUP(CONCATENATE($F3335," ",$G3335),AllocFactorMatrix,(AA$4+1),FALSE)*$E3336</f>
        <v>0</v>
      </c>
      <c r="AB3335" s="25">
        <f ca="1">VLOOKUP(CONCATENATE($F3335," ",$G3335),AllocFactorMatrix,(AB$4+1),FALSE)*$E3336</f>
        <v>0</v>
      </c>
      <c r="AC3335" s="25">
        <f ca="1">VLOOKUP(CONCATENATE($F3335," ",$G3335),AllocFactorMatrix,(AC$4+1),FALSE)*$E3336</f>
        <v>0</v>
      </c>
    </row>
    <row r="3336" spans="4:29" collapsed="1">
      <c r="D3336" s="20" t="s">
        <v>254</v>
      </c>
      <c r="E3336" s="22"/>
      <c r="F3336" s="61" t="s">
        <v>69</v>
      </c>
      <c r="G3336" s="20" t="str">
        <f>$G$15</f>
        <v>TOTAL</v>
      </c>
      <c r="H3336" s="24">
        <f t="shared" ca="1" si="1475"/>
        <v>0</v>
      </c>
      <c r="I3336" s="25">
        <f ca="1">VLOOKUP(CONCATENATE($F3336," ",$G3336),AllocFactorMatrix,(I$4+1),FALSE)*$E3336</f>
        <v>0</v>
      </c>
      <c r="J3336" s="25">
        <f ca="1">VLOOKUP(CONCATENATE($F3336," ",$G3336),AllocFactorMatrix,(J$4+1),FALSE)*$E3336</f>
        <v>0</v>
      </c>
      <c r="K3336" s="25">
        <f ca="1">VLOOKUP(CONCATENATE($F3336," ",$G3336),AllocFactorMatrix,(K$4+1),FALSE)*$E3336</f>
        <v>0</v>
      </c>
      <c r="L3336" s="25">
        <f ca="1">VLOOKUP(CONCATENATE($F3336," ",$G3336),AllocFactorMatrix,(L$4+1),FALSE)*$E3336</f>
        <v>0</v>
      </c>
      <c r="M3336" s="25">
        <f t="shared" ca="1" si="1504"/>
        <v>0</v>
      </c>
      <c r="N3336" s="25">
        <f ca="1">VLOOKUP(CONCATENATE($F3336," ",$G3336),AllocFactorMatrix,(N$4+1),FALSE)*$E3336</f>
        <v>0</v>
      </c>
      <c r="O3336" s="25">
        <f ca="1">VLOOKUP(CONCATENATE($F3336," ",$G3336),AllocFactorMatrix,(O$4+1),FALSE)*$E3336</f>
        <v>0</v>
      </c>
      <c r="P3336" s="25">
        <f ca="1">VLOOKUP(CONCATENATE($F3336," ",$G3336),AllocFactorMatrix,(P$4+1),FALSE)*$E3336</f>
        <v>0</v>
      </c>
      <c r="Q3336" s="25">
        <f ca="1">VLOOKUP(CONCATENATE($F3336," ",$G3336),AllocFactorMatrix,(Q$4+1),FALSE)*$E3336</f>
        <v>0</v>
      </c>
      <c r="R3336" s="25">
        <f t="shared" ca="1" si="1506"/>
        <v>0</v>
      </c>
      <c r="S3336" s="25">
        <f ca="1">VLOOKUP(CONCATENATE($F3336," ",$G3336),AllocFactorMatrix,(S$4+1),FALSE)*$E3336</f>
        <v>0</v>
      </c>
      <c r="T3336" s="25">
        <f ca="1">VLOOKUP(CONCATENATE($F3336," ",$G3336),AllocFactorMatrix,(T$4+1),FALSE)*$E3336</f>
        <v>0</v>
      </c>
      <c r="U3336" s="25">
        <f ca="1">VLOOKUP(CONCATENATE($F3336," ",$G3336),AllocFactorMatrix,(U$4+1),FALSE)*$E3336</f>
        <v>0</v>
      </c>
      <c r="V3336" s="25">
        <f ca="1">VLOOKUP(CONCATENATE($F3336," ",$G3336),AllocFactorMatrix,(V$4+1),FALSE)*$E3336</f>
        <v>0</v>
      </c>
      <c r="W3336" s="25">
        <f t="shared" ca="1" si="1507"/>
        <v>0</v>
      </c>
      <c r="X3336" s="25">
        <f ca="1">VLOOKUP(CONCATENATE($F3336," ",$G3336),AllocFactorMatrix,(X$4+1),FALSE)*$E3336</f>
        <v>0</v>
      </c>
      <c r="Y3336" s="25">
        <f ca="1">VLOOKUP(CONCATENATE($F3336," ",$G3336),AllocFactorMatrix,(Y$4+1),FALSE)*$E3336</f>
        <v>0</v>
      </c>
      <c r="Z3336" s="25">
        <f t="shared" ca="1" si="1505"/>
        <v>0</v>
      </c>
      <c r="AA3336" s="25">
        <f ca="1">VLOOKUP(CONCATENATE($F3336," ",$G3336),AllocFactorMatrix,(AA$4+1),FALSE)*$E3336</f>
        <v>0</v>
      </c>
      <c r="AB3336" s="25">
        <f ca="1">VLOOKUP(CONCATENATE($F3336," ",$G3336),AllocFactorMatrix,(AB$4+1),FALSE)*$E3336</f>
        <v>0</v>
      </c>
      <c r="AC3336" s="25">
        <f ca="1">VLOOKUP(CONCATENATE($F3336," ",$G3336),AllocFactorMatrix,(AC$4+1),FALSE)*$E3336</f>
        <v>0</v>
      </c>
    </row>
    <row r="3337" spans="4:29" hidden="1" outlineLevel="1">
      <c r="F3337" s="61" t="str">
        <f>F3344</f>
        <v>LABOR_M</v>
      </c>
      <c r="G3337" s="20" t="str">
        <f>$G$8</f>
        <v>PRODUCTION</v>
      </c>
      <c r="H3337" s="24">
        <f t="shared" ref="H3337:H3400" ca="1" si="1508">SUBTOTAL(9,I3337:AC3337)</f>
        <v>27379.736522648291</v>
      </c>
      <c r="I3337" s="25">
        <f ca="1">VLOOKUP(CONCATENATE($F3337," ",$G3337),AllocFactorMatrix,(I$4+1),FALSE)*$E3344</f>
        <v>13425.459876331612</v>
      </c>
      <c r="J3337" s="25">
        <f ca="1">VLOOKUP(CONCATENATE($F3337," ",$G3337),AllocFactorMatrix,(J$4+1),FALSE)*$E3344</f>
        <v>3396.1193153820955</v>
      </c>
      <c r="K3337" s="25">
        <f ca="1">VLOOKUP(CONCATENATE($F3337," ",$G3337),AllocFactorMatrix,(K$4+1),FALSE)*$E3344</f>
        <v>39.705800392095838</v>
      </c>
      <c r="L3337" s="25">
        <f ca="1">VLOOKUP(CONCATENATE($F3337," ",$G3337),AllocFactorMatrix,(L$4+1),FALSE)*$E3344</f>
        <v>0.97817252804852406</v>
      </c>
      <c r="M3337" s="25">
        <f t="shared" ref="M3337:M3344" ca="1" si="1509">SUBTOTAL(9,J3337:L3337)</f>
        <v>3436.8032883022397</v>
      </c>
      <c r="N3337" s="25">
        <f ca="1">VLOOKUP(CONCATENATE($F3337," ",$G3337),AllocFactorMatrix,(N$4+1),FALSE)*$E3344</f>
        <v>1420.9789298186695</v>
      </c>
      <c r="O3337" s="25">
        <f ca="1">VLOOKUP(CONCATENATE($F3337," ",$G3337),AllocFactorMatrix,(O$4+1),FALSE)*$E3344</f>
        <v>404.68782345952877</v>
      </c>
      <c r="P3337" s="25">
        <f ca="1">VLOOKUP(CONCATENATE($F3337," ",$G3337),AllocFactorMatrix,(P$4+1),FALSE)*$E3344</f>
        <v>32.025168064393114</v>
      </c>
      <c r="Q3337" s="25">
        <f ca="1">VLOOKUP(CONCATENATE($F3337," ",$G3337),AllocFactorMatrix,(Q$4+1),FALSE)*$E3344</f>
        <v>6.7599483060232108</v>
      </c>
      <c r="R3337" s="25">
        <f t="shared" ca="1" si="1506"/>
        <v>1864.4518696486145</v>
      </c>
      <c r="S3337" s="25">
        <f ca="1">VLOOKUP(CONCATENATE($F3337," ",$G3337),AllocFactorMatrix,(S$4+1),FALSE)*$E3344</f>
        <v>85.358635579254113</v>
      </c>
      <c r="T3337" s="25">
        <f ca="1">VLOOKUP(CONCATENATE($F3337," ",$G3337),AllocFactorMatrix,(T$4+1),FALSE)*$E3344</f>
        <v>930.55887468224603</v>
      </c>
      <c r="U3337" s="25">
        <f ca="1">VLOOKUP(CONCATENATE($F3337," ",$G3337),AllocFactorMatrix,(U$4+1),FALSE)*$E3344</f>
        <v>6214.8659637697283</v>
      </c>
      <c r="V3337" s="25">
        <f ca="1">VLOOKUP(CONCATENATE($F3337," ",$G3337),AllocFactorMatrix,(V$4+1),FALSE)*$E3344</f>
        <v>974.99503608818202</v>
      </c>
      <c r="W3337" s="25">
        <f ca="1">SUBTOTAL(9,S3337:V3337)</f>
        <v>8205.7785101194095</v>
      </c>
      <c r="X3337" s="25">
        <f ca="1">VLOOKUP(CONCATENATE($F3337," ",$G3337),AllocFactorMatrix,(X$4+1),FALSE)*$E3344</f>
        <v>385.69232627205929</v>
      </c>
      <c r="Y3337" s="25">
        <f ca="1">VLOOKUP(CONCATENATE($F3337," ",$G3337),AllocFactorMatrix,(Y$4+1),FALSE)*$E3344</f>
        <v>9.3107537594987999</v>
      </c>
      <c r="Z3337" s="25">
        <f t="shared" ca="1" si="1505"/>
        <v>395.00308003155811</v>
      </c>
      <c r="AA3337" s="25">
        <f ca="1">VLOOKUP(CONCATENATE($F3337," ",$G3337),AllocFactorMatrix,(AA$4+1),FALSE)*$E3344</f>
        <v>6.7244684066699554</v>
      </c>
      <c r="AB3337" s="25">
        <f ca="1">VLOOKUP(CONCATENATE($F3337," ",$G3337),AllocFactorMatrix,(AB$4+1),FALSE)*$E3344</f>
        <v>36.46140948072145</v>
      </c>
      <c r="AC3337" s="25">
        <f ca="1">VLOOKUP(CONCATENATE($F3337," ",$G3337),AllocFactorMatrix,(AC$4+1),FALSE)*$E3344</f>
        <v>9.0540203274674411</v>
      </c>
    </row>
    <row r="3338" spans="4:29" hidden="1" outlineLevel="1">
      <c r="F3338" s="61" t="str">
        <f>F3344</f>
        <v>LABOR_M</v>
      </c>
      <c r="G3338" s="20" t="str">
        <f>$G$9</f>
        <v>BULKTRAN</v>
      </c>
      <c r="H3338" s="24">
        <f t="shared" ca="1" si="1508"/>
        <v>7367.15411862374</v>
      </c>
      <c r="I3338" s="25">
        <f ca="1">VLOOKUP(CONCATENATE($F3338," ",$G3338),AllocFactorMatrix,(I$4+1),FALSE)*$E3344</f>
        <v>3612.431841355331</v>
      </c>
      <c r="J3338" s="25">
        <f ca="1">VLOOKUP(CONCATENATE($F3338," ",$G3338),AllocFactorMatrix,(J$4+1),FALSE)*$E3344</f>
        <v>913.80479066913995</v>
      </c>
      <c r="K3338" s="25">
        <f ca="1">VLOOKUP(CONCATENATE($F3338," ",$G3338),AllocFactorMatrix,(K$4+1),FALSE)*$E3344</f>
        <v>10.683767926324339</v>
      </c>
      <c r="L3338" s="25">
        <f ca="1">VLOOKUP(CONCATENATE($F3338," ",$G3338),AllocFactorMatrix,(L$4+1),FALSE)*$E3344</f>
        <v>0.26320004075920339</v>
      </c>
      <c r="M3338" s="25">
        <f t="shared" ca="1" si="1509"/>
        <v>924.75175863622349</v>
      </c>
      <c r="N3338" s="25">
        <f ca="1">VLOOKUP(CONCATENATE($F3338," ",$G3338),AllocFactorMatrix,(N$4+1),FALSE)*$E3344</f>
        <v>382.3473891588273</v>
      </c>
      <c r="O3338" s="25">
        <f ca="1">VLOOKUP(CONCATENATE($F3338," ",$G3338),AllocFactorMatrix,(O$4+1),FALSE)*$E3344</f>
        <v>108.89065944409498</v>
      </c>
      <c r="P3338" s="25">
        <f ca="1">VLOOKUP(CONCATENATE($F3338," ",$G3338),AllocFactorMatrix,(P$4+1),FALSE)*$E3344</f>
        <v>8.6171153842203054</v>
      </c>
      <c r="Q3338" s="25">
        <f ca="1">VLOOKUP(CONCATENATE($F3338," ",$G3338),AllocFactorMatrix,(Q$4+1),FALSE)*$E3344</f>
        <v>1.8189211193908683</v>
      </c>
      <c r="R3338" s="25">
        <f t="shared" ca="1" si="1506"/>
        <v>501.67408510653348</v>
      </c>
      <c r="S3338" s="25">
        <f ca="1">VLOOKUP(CONCATENATE($F3338," ",$G3338),AllocFactorMatrix,(S$4+1),FALSE)*$E3344</f>
        <v>22.967723708649469</v>
      </c>
      <c r="T3338" s="25">
        <f ca="1">VLOOKUP(CONCATENATE($F3338," ",$G3338),AllocFactorMatrix,(T$4+1),FALSE)*$E3344</f>
        <v>250.38848129770383</v>
      </c>
      <c r="U3338" s="25">
        <f ca="1">VLOOKUP(CONCATENATE($F3338," ",$G3338),AllocFactorMatrix,(U$4+1),FALSE)*$E3344</f>
        <v>1672.2540534240327</v>
      </c>
      <c r="V3338" s="25">
        <f ca="1">VLOOKUP(CONCATENATE($F3338," ",$G3338),AllocFactorMatrix,(V$4+1),FALSE)*$E3344</f>
        <v>262.34506273692892</v>
      </c>
      <c r="W3338" s="25">
        <f t="shared" ref="W3338:W3344" ca="1" si="1510">SUBTOTAL(9,S3338:V3338)</f>
        <v>2207.9553211673151</v>
      </c>
      <c r="X3338" s="25">
        <f ca="1">VLOOKUP(CONCATENATE($F3338," ",$G3338),AllocFactorMatrix,(X$4+1),FALSE)*$E3344</f>
        <v>103.77947967710882</v>
      </c>
      <c r="Y3338" s="25">
        <f ca="1">VLOOKUP(CONCATENATE($F3338," ",$G3338),AllocFactorMatrix,(Y$4+1),FALSE)*$E3344</f>
        <v>2.5052745796163109</v>
      </c>
      <c r="Z3338" s="25">
        <f t="shared" ca="1" si="1505"/>
        <v>106.28475425672514</v>
      </c>
      <c r="AA3338" s="25">
        <f ca="1">VLOOKUP(CONCATENATE($F3338," ",$G3338),AllocFactorMatrix,(AA$4+1),FALSE)*$E3344</f>
        <v>1.8093744283030091</v>
      </c>
      <c r="AB3338" s="25">
        <f ca="1">VLOOKUP(CONCATENATE($F3338," ",$G3338),AllocFactorMatrix,(AB$4+1),FALSE)*$E3344</f>
        <v>9.8107891872708848</v>
      </c>
      <c r="AC3338" s="25">
        <f ca="1">VLOOKUP(CONCATENATE($F3338," ",$G3338),AllocFactorMatrix,(AC$4+1),FALSE)*$E3344</f>
        <v>2.4361944860363862</v>
      </c>
    </row>
    <row r="3339" spans="4:29" hidden="1" outlineLevel="1">
      <c r="F3339" s="61" t="str">
        <f>F3344</f>
        <v>LABOR_M</v>
      </c>
      <c r="G3339" s="20" t="str">
        <f>$G$10</f>
        <v>SUBTRAN</v>
      </c>
      <c r="H3339" s="24">
        <f t="shared" ca="1" si="1508"/>
        <v>2825.3667981218873</v>
      </c>
      <c r="I3339" s="25">
        <f ca="1">VLOOKUP(CONCATENATE($F3339," ",$G3339),AllocFactorMatrix,(I$4+1),FALSE)*$E3344</f>
        <v>1341.771799265498</v>
      </c>
      <c r="J3339" s="25">
        <f ca="1">VLOOKUP(CONCATENATE($F3339," ",$G3339),AllocFactorMatrix,(J$4+1),FALSE)*$E3344</f>
        <v>343.4737817793507</v>
      </c>
      <c r="K3339" s="25">
        <f ca="1">VLOOKUP(CONCATENATE($F3339," ",$G3339),AllocFactorMatrix,(K$4+1),FALSE)*$E3344</f>
        <v>4.0025764472800995</v>
      </c>
      <c r="L3339" s="25">
        <f ca="1">VLOOKUP(CONCATENATE($F3339," ",$G3339),AllocFactorMatrix,(L$4+1),FALSE)*$E3344</f>
        <v>0.13122134757418227</v>
      </c>
      <c r="M3339" s="25">
        <f t="shared" ca="1" si="1509"/>
        <v>347.60757957420498</v>
      </c>
      <c r="N3339" s="25">
        <f ca="1">VLOOKUP(CONCATENATE($F3339," ",$G3339),AllocFactorMatrix,(N$4+1),FALSE)*$E3344</f>
        <v>149.70256175523636</v>
      </c>
      <c r="O3339" s="25">
        <f ca="1">VLOOKUP(CONCATENATE($F3339," ",$G3339),AllocFactorMatrix,(O$4+1),FALSE)*$E3344</f>
        <v>42.432853106956259</v>
      </c>
      <c r="P3339" s="25">
        <f ca="1">VLOOKUP(CONCATENATE($F3339," ",$G3339),AllocFactorMatrix,(P$4+1),FALSE)*$E3344</f>
        <v>4.3465211304324711</v>
      </c>
      <c r="Q3339" s="25">
        <f ca="1">VLOOKUP(CONCATENATE($F3339," ",$G3339),AllocFactorMatrix,(Q$4+1),FALSE)*$E3344</f>
        <v>0</v>
      </c>
      <c r="R3339" s="25">
        <f t="shared" ca="1" si="1506"/>
        <v>196.4819359926251</v>
      </c>
      <c r="S3339" s="25">
        <f ca="1">VLOOKUP(CONCATENATE($F3339," ",$G3339),AllocFactorMatrix,(S$4+1),FALSE)*$E3344</f>
        <v>8.3840157900116967</v>
      </c>
      <c r="T3339" s="25">
        <f ca="1">VLOOKUP(CONCATENATE($F3339," ",$G3339),AllocFactorMatrix,(T$4+1),FALSE)*$E3344</f>
        <v>96.901453035388073</v>
      </c>
      <c r="U3339" s="25">
        <f ca="1">VLOOKUP(CONCATENATE($F3339," ",$G3339),AllocFactorMatrix,(U$4+1),FALSE)*$E3344</f>
        <v>789.33455953109558</v>
      </c>
      <c r="V3339" s="25">
        <f ca="1">VLOOKUP(CONCATENATE($F3339," ",$G3339),AllocFactorMatrix,(V$4+1),FALSE)*$E3344</f>
        <v>0</v>
      </c>
      <c r="W3339" s="25">
        <f t="shared" ca="1" si="1510"/>
        <v>894.62002835649537</v>
      </c>
      <c r="X3339" s="25">
        <f ca="1">VLOOKUP(CONCATENATE($F3339," ",$G3339),AllocFactorMatrix,(X$4+1),FALSE)*$E3344</f>
        <v>40.628426472314793</v>
      </c>
      <c r="Y3339" s="25">
        <f ca="1">VLOOKUP(CONCATENATE($F3339," ",$G3339),AllocFactorMatrix,(Y$4+1),FALSE)*$E3344</f>
        <v>0.97206216585017069</v>
      </c>
      <c r="Z3339" s="25">
        <f t="shared" ca="1" si="1505"/>
        <v>41.600488638164961</v>
      </c>
      <c r="AA3339" s="25">
        <f ca="1">VLOOKUP(CONCATENATE($F3339," ",$G3339),AllocFactorMatrix,(AA$4+1),FALSE)*$E3344</f>
        <v>0.66715679220987389</v>
      </c>
      <c r="AB3339" s="25">
        <f ca="1">VLOOKUP(CONCATENATE($F3339," ",$G3339),AllocFactorMatrix,(AB$4+1),FALSE)*$E3344</f>
        <v>2.0957389925617003</v>
      </c>
      <c r="AC3339" s="25">
        <f ca="1">VLOOKUP(CONCATENATE($F3339," ",$G3339),AllocFactorMatrix,(AC$4+1),FALSE)*$E3344</f>
        <v>0.52207051012718309</v>
      </c>
    </row>
    <row r="3340" spans="4:29" hidden="1" outlineLevel="1">
      <c r="F3340" s="61" t="str">
        <f>F3344</f>
        <v>LABOR_M</v>
      </c>
      <c r="G3340" s="20" t="str">
        <f>$G$11</f>
        <v>DISTPRI</v>
      </c>
      <c r="H3340" s="24">
        <f t="shared" ca="1" si="1508"/>
        <v>18812.452426049887</v>
      </c>
      <c r="I3340" s="25">
        <f ca="1">VLOOKUP(CONCATENATE($F3340," ",$G3340),AllocFactorMatrix,(I$4+1),FALSE)*$E3344</f>
        <v>12500.849318194958</v>
      </c>
      <c r="J3340" s="25">
        <f ca="1">VLOOKUP(CONCATENATE($F3340," ",$G3340),AllocFactorMatrix,(J$4+1),FALSE)*$E3344</f>
        <v>3147.2341577321754</v>
      </c>
      <c r="K3340" s="25">
        <f ca="1">VLOOKUP(CONCATENATE($F3340," ",$G3340),AllocFactorMatrix,(K$4+1),FALSE)*$E3344</f>
        <v>36.727094729516203</v>
      </c>
      <c r="L3340" s="25">
        <f ca="1">VLOOKUP(CONCATENATE($F3340," ",$G3340),AllocFactorMatrix,(L$4+1),FALSE)*$E3344</f>
        <v>0</v>
      </c>
      <c r="M3340" s="25">
        <f t="shared" ca="1" si="1509"/>
        <v>3183.9612524616914</v>
      </c>
      <c r="N3340" s="25">
        <f ca="1">VLOOKUP(CONCATENATE($F3340," ",$G3340),AllocFactorMatrix,(N$4+1),FALSE)*$E3344</f>
        <v>1357.1745473934211</v>
      </c>
      <c r="O3340" s="25">
        <f ca="1">VLOOKUP(CONCATENATE($F3340," ",$G3340),AllocFactorMatrix,(O$4+1),FALSE)*$E3344</f>
        <v>385.27253198064437</v>
      </c>
      <c r="P3340" s="25">
        <f ca="1">VLOOKUP(CONCATENATE($F3340," ",$G3340),AllocFactorMatrix,(P$4+1),FALSE)*$E3344</f>
        <v>0</v>
      </c>
      <c r="Q3340" s="25">
        <f ca="1">VLOOKUP(CONCATENATE($F3340," ",$G3340),AllocFactorMatrix,(Q$4+1),FALSE)*$E3344</f>
        <v>0</v>
      </c>
      <c r="R3340" s="25">
        <f t="shared" ca="1" si="1506"/>
        <v>1742.4470793740654</v>
      </c>
      <c r="S3340" s="25">
        <f ca="1">VLOOKUP(CONCATENATE($F3340," ",$G3340),AllocFactorMatrix,(S$4+1),FALSE)*$E3344</f>
        <v>77.404651141819983</v>
      </c>
      <c r="T3340" s="25">
        <f ca="1">VLOOKUP(CONCATENATE($F3340," ",$G3340),AllocFactorMatrix,(T$4+1),FALSE)*$E3344</f>
        <v>895.2930633226573</v>
      </c>
      <c r="U3340" s="25">
        <f ca="1">VLOOKUP(CONCATENATE($F3340," ",$G3340),AllocFactorMatrix,(U$4+1),FALSE)*$E3344</f>
        <v>0</v>
      </c>
      <c r="V3340" s="25">
        <f ca="1">VLOOKUP(CONCATENATE($F3340," ",$G3340),AllocFactorMatrix,(V$4+1),FALSE)*$E3344</f>
        <v>0</v>
      </c>
      <c r="W3340" s="25">
        <f t="shared" ca="1" si="1510"/>
        <v>972.69771446447726</v>
      </c>
      <c r="X3340" s="25">
        <f ca="1">VLOOKUP(CONCATENATE($F3340," ",$G3340),AllocFactorMatrix,(X$4+1),FALSE)*$E3344</f>
        <v>368.31430551733354</v>
      </c>
      <c r="Y3340" s="25">
        <f ca="1">VLOOKUP(CONCATENATE($F3340," ",$G3340),AllocFactorMatrix,(Y$4+1),FALSE)*$E3344</f>
        <v>8.8245062856231673</v>
      </c>
      <c r="Z3340" s="25">
        <f t="shared" ca="1" si="1505"/>
        <v>377.1388118029567</v>
      </c>
      <c r="AA3340" s="25">
        <f ca="1">VLOOKUP(CONCATENATE($F3340," ",$G3340),AllocFactorMatrix,(AA$4+1),FALSE)*$E3344</f>
        <v>6.3367595477581</v>
      </c>
      <c r="AB3340" s="25">
        <f ca="1">VLOOKUP(CONCATENATE($F3340," ",$G3340),AllocFactorMatrix,(AB$4+1),FALSE)*$E3344</f>
        <v>23.228562980714134</v>
      </c>
      <c r="AC3340" s="25">
        <f ca="1">VLOOKUP(CONCATENATE($F3340," ",$G3340),AllocFactorMatrix,(AC$4+1),FALSE)*$E3344</f>
        <v>5.79292722326334</v>
      </c>
    </row>
    <row r="3341" spans="4:29" hidden="1" outlineLevel="1">
      <c r="F3341" s="61" t="str">
        <f>F3344</f>
        <v>LABOR_M</v>
      </c>
      <c r="G3341" s="20" t="str">
        <f>$G$12</f>
        <v>DISTSEC</v>
      </c>
      <c r="H3341" s="24">
        <f t="shared" ca="1" si="1508"/>
        <v>7518.7995965254813</v>
      </c>
      <c r="I3341" s="25">
        <f ca="1">VLOOKUP(CONCATENATE($F3341," ",$G3341),AllocFactorMatrix,(I$4+1),FALSE)*$E3344</f>
        <v>5613.5490274237836</v>
      </c>
      <c r="J3341" s="25">
        <f ca="1">VLOOKUP(CONCATENATE($F3341," ",$G3341),AllocFactorMatrix,(J$4+1),FALSE)*$E3344</f>
        <v>1260.1673699130304</v>
      </c>
      <c r="K3341" s="25">
        <f ca="1">VLOOKUP(CONCATENATE($F3341," ",$G3341),AllocFactorMatrix,(K$4+1),FALSE)*$E3344</f>
        <v>0</v>
      </c>
      <c r="L3341" s="25">
        <f ca="1">VLOOKUP(CONCATENATE($F3341," ",$G3341),AllocFactorMatrix,(L$4+1),FALSE)*$E3344</f>
        <v>0</v>
      </c>
      <c r="M3341" s="25">
        <f t="shared" ca="1" si="1509"/>
        <v>1260.1673699130304</v>
      </c>
      <c r="N3341" s="25">
        <f ca="1">VLOOKUP(CONCATENATE($F3341," ",$G3341),AllocFactorMatrix,(N$4+1),FALSE)*$E3344</f>
        <v>444.22228270881118</v>
      </c>
      <c r="O3341" s="25">
        <f ca="1">VLOOKUP(CONCATENATE($F3341," ",$G3341),AllocFactorMatrix,(O$4+1),FALSE)*$E3344</f>
        <v>0</v>
      </c>
      <c r="P3341" s="25">
        <f ca="1">VLOOKUP(CONCATENATE($F3341," ",$G3341),AllocFactorMatrix,(P$4+1),FALSE)*$E3344</f>
        <v>0</v>
      </c>
      <c r="Q3341" s="25">
        <f ca="1">VLOOKUP(CONCATENATE($F3341," ",$G3341),AllocFactorMatrix,(Q$4+1),FALSE)*$E3344</f>
        <v>0</v>
      </c>
      <c r="R3341" s="25">
        <f t="shared" ca="1" si="1506"/>
        <v>444.22228270881118</v>
      </c>
      <c r="S3341" s="25">
        <f ca="1">VLOOKUP(CONCATENATE($F3341," ",$G3341),AllocFactorMatrix,(S$4+1),FALSE)*$E3344</f>
        <v>19.661525412415195</v>
      </c>
      <c r="T3341" s="25">
        <f ca="1">VLOOKUP(CONCATENATE($F3341," ",$G3341),AllocFactorMatrix,(T$4+1),FALSE)*$E3344</f>
        <v>0</v>
      </c>
      <c r="U3341" s="25">
        <f ca="1">VLOOKUP(CONCATENATE($F3341," ",$G3341),AllocFactorMatrix,(U$4+1),FALSE)*$E3344</f>
        <v>0</v>
      </c>
      <c r="V3341" s="25">
        <f ca="1">VLOOKUP(CONCATENATE($F3341," ",$G3341),AllocFactorMatrix,(V$4+1),FALSE)*$E3344</f>
        <v>0</v>
      </c>
      <c r="W3341" s="25">
        <f t="shared" ca="1" si="1510"/>
        <v>19.661525412415195</v>
      </c>
      <c r="X3341" s="25">
        <f ca="1">VLOOKUP(CONCATENATE($F3341," ",$G3341),AllocFactorMatrix,(X$4+1),FALSE)*$E3344</f>
        <v>123.63368779810146</v>
      </c>
      <c r="Y3341" s="25">
        <f ca="1">VLOOKUP(CONCATENATE($F3341," ",$G3341),AllocFactorMatrix,(Y$4+1),FALSE)*$E3344</f>
        <v>0</v>
      </c>
      <c r="Z3341" s="25">
        <f t="shared" ca="1" si="1505"/>
        <v>123.63368779810146</v>
      </c>
      <c r="AA3341" s="25">
        <f ca="1">VLOOKUP(CONCATENATE($F3341," ",$G3341),AllocFactorMatrix,(AA$4+1),FALSE)*$E3344</f>
        <v>2.0160048347084958</v>
      </c>
      <c r="AB3341" s="25">
        <f ca="1">VLOOKUP(CONCATENATE($F3341," ",$G3341),AllocFactorMatrix,(AB$4+1),FALSE)*$E3344</f>
        <v>44.516454583807707</v>
      </c>
      <c r="AC3341" s="25">
        <f ca="1">VLOOKUP(CONCATENATE($F3341," ",$G3341),AllocFactorMatrix,(AC$4+1),FALSE)*$E3344</f>
        <v>11.033243850823125</v>
      </c>
    </row>
    <row r="3342" spans="4:29" hidden="1" outlineLevel="1">
      <c r="F3342" s="61" t="str">
        <f>F3344</f>
        <v>LABOR_M</v>
      </c>
      <c r="G3342" s="20" t="str">
        <f>$G$13</f>
        <v>ENERGY</v>
      </c>
      <c r="H3342" s="24">
        <f t="shared" ca="1" si="1508"/>
        <v>19748.737139000059</v>
      </c>
      <c r="I3342" s="25">
        <f ca="1">VLOOKUP(CONCATENATE($F3342," ",$G3342),AllocFactorMatrix,(I$4+1),FALSE)*$E3344</f>
        <v>7179.3073992451637</v>
      </c>
      <c r="J3342" s="25">
        <f ca="1">VLOOKUP(CONCATENATE($F3342," ",$G3342),AllocFactorMatrix,(J$4+1),FALSE)*$E3344</f>
        <v>2317.2374569166468</v>
      </c>
      <c r="K3342" s="25">
        <f ca="1">VLOOKUP(CONCATENATE($F3342," ",$G3342),AllocFactorMatrix,(K$4+1),FALSE)*$E3344</f>
        <v>26.527972536763169</v>
      </c>
      <c r="L3342" s="25">
        <f ca="1">VLOOKUP(CONCATENATE($F3342," ",$G3342),AllocFactorMatrix,(L$4+1),FALSE)*$E3344</f>
        <v>0.67234982111819708</v>
      </c>
      <c r="M3342" s="25">
        <f t="shared" ca="1" si="1509"/>
        <v>2344.4377792745281</v>
      </c>
      <c r="N3342" s="25">
        <f ca="1">VLOOKUP(CONCATENATE($F3342," ",$G3342),AllocFactorMatrix,(N$4+1),FALSE)*$E3344</f>
        <v>1121.3522186850682</v>
      </c>
      <c r="O3342" s="25">
        <f ca="1">VLOOKUP(CONCATENATE($F3342," ",$G3342),AllocFactorMatrix,(O$4+1),FALSE)*$E3344</f>
        <v>313.0029243282936</v>
      </c>
      <c r="P3342" s="25">
        <f ca="1">VLOOKUP(CONCATENATE($F3342," ",$G3342),AllocFactorMatrix,(P$4+1),FALSE)*$E3344</f>
        <v>24.780678823199075</v>
      </c>
      <c r="Q3342" s="25">
        <f ca="1">VLOOKUP(CONCATENATE($F3342," ",$G3342),AllocFactorMatrix,(Q$4+1),FALSE)*$E3344</f>
        <v>5.0799257855080961</v>
      </c>
      <c r="R3342" s="25">
        <f t="shared" ca="1" si="1506"/>
        <v>1464.2157476220689</v>
      </c>
      <c r="S3342" s="25">
        <f ca="1">VLOOKUP(CONCATENATE($F3342," ",$G3342),AllocFactorMatrix,(S$4+1),FALSE)*$E3344</f>
        <v>74.720816625574457</v>
      </c>
      <c r="T3342" s="25">
        <f ca="1">VLOOKUP(CONCATENATE($F3342," ",$G3342),AllocFactorMatrix,(T$4+1),FALSE)*$E3344</f>
        <v>892.97422804412861</v>
      </c>
      <c r="U3342" s="25">
        <f ca="1">VLOOKUP(CONCATENATE($F3342," ",$G3342),AllocFactorMatrix,(U$4+1),FALSE)*$E3344</f>
        <v>6312.9099649506416</v>
      </c>
      <c r="V3342" s="25">
        <f ca="1">VLOOKUP(CONCATENATE($F3342," ",$G3342),AllocFactorMatrix,(V$4+1),FALSE)*$E3344</f>
        <v>1011.7048461857399</v>
      </c>
      <c r="W3342" s="25">
        <f t="shared" ca="1" si="1510"/>
        <v>8292.3098558060847</v>
      </c>
      <c r="X3342" s="25">
        <f ca="1">VLOOKUP(CONCATENATE($F3342," ",$G3342),AllocFactorMatrix,(X$4+1),FALSE)*$E3344</f>
        <v>304.16215223588233</v>
      </c>
      <c r="Y3342" s="25">
        <f ca="1">VLOOKUP(CONCATENATE($F3342," ",$G3342),AllocFactorMatrix,(Y$4+1),FALSE)*$E3344</f>
        <v>7.1488848242103797</v>
      </c>
      <c r="Z3342" s="25">
        <f t="shared" ca="1" si="1505"/>
        <v>311.3110370600927</v>
      </c>
      <c r="AA3342" s="25">
        <f ca="1">VLOOKUP(CONCATENATE($F3342," ",$G3342),AllocFactorMatrix,(AA$4+1),FALSE)*$E3344</f>
        <v>6.9838818257672415</v>
      </c>
      <c r="AB3342" s="25">
        <f ca="1">VLOOKUP(CONCATENATE($F3342," ",$G3342),AllocFactorMatrix,(AB$4+1),FALSE)*$E3344</f>
        <v>120.17245835938385</v>
      </c>
      <c r="AC3342" s="25">
        <f ca="1">VLOOKUP(CONCATENATE($F3342," ",$G3342),AllocFactorMatrix,(AC$4+1),FALSE)*$E3344</f>
        <v>29.998979806967558</v>
      </c>
    </row>
    <row r="3343" spans="4:29" hidden="1" outlineLevel="1">
      <c r="F3343" s="61" t="str">
        <f>F3344</f>
        <v>LABOR_M</v>
      </c>
      <c r="G3343" s="20" t="str">
        <f>$G$14</f>
        <v>CUSTOMER</v>
      </c>
      <c r="H3343" s="24">
        <f t="shared" ca="1" si="1508"/>
        <v>28981.753399030691</v>
      </c>
      <c r="I3343" s="25">
        <f ca="1">VLOOKUP(CONCATENATE($F3343," ",$G3343),AllocFactorMatrix,(I$4+1),FALSE)*$E3344</f>
        <v>22764.858500887738</v>
      </c>
      <c r="J3343" s="25">
        <f ca="1">VLOOKUP(CONCATENATE($F3343," ",$G3343),AllocFactorMatrix,(J$4+1),FALSE)*$E3344</f>
        <v>5289.079138035594</v>
      </c>
      <c r="K3343" s="25">
        <f ca="1">VLOOKUP(CONCATENATE($F3343," ",$G3343),AllocFactorMatrix,(K$4+1),FALSE)*$E3344</f>
        <v>47.664745609431492</v>
      </c>
      <c r="L3343" s="25">
        <f ca="1">VLOOKUP(CONCATENATE($F3343," ",$G3343),AllocFactorMatrix,(L$4+1),FALSE)*$E3344</f>
        <v>6.7242669098647987</v>
      </c>
      <c r="M3343" s="25">
        <f t="shared" ca="1" si="1509"/>
        <v>5343.4681505548906</v>
      </c>
      <c r="N3343" s="25">
        <f ca="1">VLOOKUP(CONCATENATE($F3343," ",$G3343),AllocFactorMatrix,(N$4+1),FALSE)*$E3344</f>
        <v>91.262306489030252</v>
      </c>
      <c r="O3343" s="25">
        <f ca="1">VLOOKUP(CONCATENATE($F3343," ",$G3343),AllocFactorMatrix,(O$4+1),FALSE)*$E3344</f>
        <v>40.12267663566147</v>
      </c>
      <c r="P3343" s="25">
        <f ca="1">VLOOKUP(CONCATENATE($F3343," ",$G3343),AllocFactorMatrix,(P$4+1),FALSE)*$E3344</f>
        <v>19.230395684067204</v>
      </c>
      <c r="Q3343" s="25">
        <f ca="1">VLOOKUP(CONCATENATE($F3343," ",$G3343),AllocFactorMatrix,(Q$4+1),FALSE)*$E3344</f>
        <v>8.1928223768167179</v>
      </c>
      <c r="R3343" s="25">
        <f t="shared" ca="1" si="1506"/>
        <v>158.80820118557563</v>
      </c>
      <c r="S3343" s="25">
        <f ca="1">VLOOKUP(CONCATENATE($F3343," ",$G3343),AllocFactorMatrix,(S$4+1),FALSE)*$E3344</f>
        <v>1.3278011781726162</v>
      </c>
      <c r="T3343" s="25">
        <f ca="1">VLOOKUP(CONCATENATE($F3343," ",$G3343),AllocFactorMatrix,(T$4+1),FALSE)*$E3344</f>
        <v>24.965704558436489</v>
      </c>
      <c r="U3343" s="25">
        <f ca="1">VLOOKUP(CONCATENATE($F3343," ",$G3343),AllocFactorMatrix,(U$4+1),FALSE)*$E3344</f>
        <v>49.838868408348183</v>
      </c>
      <c r="V3343" s="25">
        <f ca="1">VLOOKUP(CONCATENATE($F3343," ",$G3343),AllocFactorMatrix,(V$4+1),FALSE)*$E3344</f>
        <v>12.294514990983984</v>
      </c>
      <c r="W3343" s="25">
        <f t="shared" ca="1" si="1510"/>
        <v>88.426889135941266</v>
      </c>
      <c r="X3343" s="25">
        <f ca="1">VLOOKUP(CONCATENATE($F3343," ",$G3343),AllocFactorMatrix,(X$4+1),FALSE)*$E3344</f>
        <v>30.642541695351571</v>
      </c>
      <c r="Y3343" s="25">
        <f ca="1">VLOOKUP(CONCATENATE($F3343," ",$G3343),AllocFactorMatrix,(Y$4+1),FALSE)*$E3344</f>
        <v>0.51417734199066889</v>
      </c>
      <c r="Z3343" s="25">
        <f t="shared" ca="1" si="1505"/>
        <v>31.156719037342242</v>
      </c>
      <c r="AA3343" s="25">
        <f ca="1">VLOOKUP(CONCATENATE($F3343," ",$G3343),AllocFactorMatrix,(AA$4+1),FALSE)*$E3344</f>
        <v>1.7932126273967428</v>
      </c>
      <c r="AB3343" s="25">
        <f ca="1">VLOOKUP(CONCATENATE($F3343," ",$G3343),AllocFactorMatrix,(AB$4+1),FALSE)*$E3344</f>
        <v>493.9703800604828</v>
      </c>
      <c r="AC3343" s="25">
        <f ca="1">VLOOKUP(CONCATENATE($F3343," ",$G3343),AllocFactorMatrix,(AC$4+1),FALSE)*$E3344</f>
        <v>99.271345541331556</v>
      </c>
    </row>
    <row r="3344" spans="4:29" collapsed="1">
      <c r="D3344" s="20" t="s">
        <v>325</v>
      </c>
      <c r="E3344" s="22">
        <v>112634</v>
      </c>
      <c r="F3344" s="61" t="s">
        <v>69</v>
      </c>
      <c r="G3344" s="20" t="str">
        <f>$G$15</f>
        <v>TOTAL</v>
      </c>
      <c r="H3344" s="24">
        <f t="shared" ca="1" si="1508"/>
        <v>112634.00000000006</v>
      </c>
      <c r="I3344" s="25">
        <f ca="1">VLOOKUP(CONCATENATE($F3344," ",$G3344),AllocFactorMatrix,(I$4+1),FALSE)*$E3344</f>
        <v>66438.227762704089</v>
      </c>
      <c r="J3344" s="25">
        <f ca="1">VLOOKUP(CONCATENATE($F3344," ",$G3344),AllocFactorMatrix,(J$4+1),FALSE)*$E3344</f>
        <v>16667.116010428032</v>
      </c>
      <c r="K3344" s="25">
        <f ca="1">VLOOKUP(CONCATENATE($F3344," ",$G3344),AllocFactorMatrix,(K$4+1),FALSE)*$E3344</f>
        <v>165.31195764141117</v>
      </c>
      <c r="L3344" s="25">
        <f ca="1">VLOOKUP(CONCATENATE($F3344," ",$G3344),AllocFactorMatrix,(L$4+1),FALSE)*$E3344</f>
        <v>8.7692106473649059</v>
      </c>
      <c r="M3344" s="25">
        <f t="shared" ca="1" si="1509"/>
        <v>16841.197178716808</v>
      </c>
      <c r="N3344" s="25">
        <f ca="1">VLOOKUP(CONCATENATE($F3344," ",$G3344),AllocFactorMatrix,(N$4+1),FALSE)*$E3344</f>
        <v>4967.0402360090638</v>
      </c>
      <c r="O3344" s="25">
        <f ca="1">VLOOKUP(CONCATENATE($F3344," ",$G3344),AllocFactorMatrix,(O$4+1),FALSE)*$E3344</f>
        <v>1294.4094689551796</v>
      </c>
      <c r="P3344" s="25">
        <f ca="1">VLOOKUP(CONCATENATE($F3344," ",$G3344),AllocFactorMatrix,(P$4+1),FALSE)*$E3344</f>
        <v>88.999879086312163</v>
      </c>
      <c r="Q3344" s="25">
        <f ca="1">VLOOKUP(CONCATENATE($F3344," ",$G3344),AllocFactorMatrix,(Q$4+1),FALSE)*$E3344</f>
        <v>21.851617587738893</v>
      </c>
      <c r="R3344" s="25">
        <f t="shared" ca="1" si="1506"/>
        <v>6372.3012016382936</v>
      </c>
      <c r="S3344" s="25">
        <f ca="1">VLOOKUP(CONCATENATE($F3344," ",$G3344),AllocFactorMatrix,(S$4+1),FALSE)*$E3344</f>
        <v>289.82516943589752</v>
      </c>
      <c r="T3344" s="25">
        <f ca="1">VLOOKUP(CONCATENATE($F3344," ",$G3344),AllocFactorMatrix,(T$4+1),FALSE)*$E3344</f>
        <v>3091.0818049405607</v>
      </c>
      <c r="U3344" s="25">
        <f ca="1">VLOOKUP(CONCATENATE($F3344," ",$G3344),AllocFactorMatrix,(U$4+1),FALSE)*$E3344</f>
        <v>15039.203410083843</v>
      </c>
      <c r="V3344" s="25">
        <f ca="1">VLOOKUP(CONCATENATE($F3344," ",$G3344),AllocFactorMatrix,(V$4+1),FALSE)*$E3344</f>
        <v>2261.3394600018351</v>
      </c>
      <c r="W3344" s="25">
        <f t="shared" ca="1" si="1510"/>
        <v>20681.449844462139</v>
      </c>
      <c r="X3344" s="25">
        <f ca="1">VLOOKUP(CONCATENATE($F3344," ",$G3344),AllocFactorMatrix,(X$4+1),FALSE)*$E3344</f>
        <v>1356.8529196681518</v>
      </c>
      <c r="Y3344" s="25">
        <f ca="1">VLOOKUP(CONCATENATE($F3344," ",$G3344),AllocFactorMatrix,(Y$4+1),FALSE)*$E3344</f>
        <v>29.275658956789496</v>
      </c>
      <c r="Z3344" s="25">
        <f t="shared" ca="1" si="1505"/>
        <v>1386.1285786249414</v>
      </c>
      <c r="AA3344" s="25">
        <f ca="1">VLOOKUP(CONCATENATE($F3344," ",$G3344),AllocFactorMatrix,(AA$4+1),FALSE)*$E3344</f>
        <v>26.330858462813421</v>
      </c>
      <c r="AB3344" s="25">
        <f ca="1">VLOOKUP(CONCATENATE($F3344," ",$G3344),AllocFactorMatrix,(AB$4+1),FALSE)*$E3344</f>
        <v>730.25579364494251</v>
      </c>
      <c r="AC3344" s="25">
        <f ca="1">VLOOKUP(CONCATENATE($F3344," ",$G3344),AllocFactorMatrix,(AC$4+1),FALSE)*$E3344</f>
        <v>158.1087817460166</v>
      </c>
    </row>
    <row r="3345" spans="4:29" hidden="1" outlineLevel="1">
      <c r="F3345" s="61" t="str">
        <f>F3352</f>
        <v>RB_GUP</v>
      </c>
      <c r="G3345" s="20" t="str">
        <f>$G$8</f>
        <v>PRODUCTION</v>
      </c>
      <c r="H3345" s="24">
        <f t="shared" ca="1" si="1508"/>
        <v>-4111.2333301899262</v>
      </c>
      <c r="I3345" s="25">
        <f ca="1">VLOOKUP(CONCATENATE($F3345," ",$G3345),AllocFactorMatrix,(I$4+1),FALSE)*$E3352</f>
        <v>-2015.9141440621618</v>
      </c>
      <c r="J3345" s="25">
        <f ca="1">VLOOKUP(CONCATENATE($F3345," ",$G3345),AllocFactorMatrix,(J$4+1),FALSE)*$E3352</f>
        <v>-509.94789198030503</v>
      </c>
      <c r="K3345" s="25">
        <f ca="1">VLOOKUP(CONCATENATE($F3345," ",$G3345),AllocFactorMatrix,(K$4+1),FALSE)*$E3352</f>
        <v>-5.9620665026787973</v>
      </c>
      <c r="L3345" s="25">
        <f ca="1">VLOOKUP(CONCATENATE($F3345," ",$G3345),AllocFactorMatrix,(L$4+1),FALSE)*$E3352</f>
        <v>-0.1468785317441855</v>
      </c>
      <c r="M3345" s="25">
        <f t="shared" ca="1" si="1504"/>
        <v>-516.05683701472799</v>
      </c>
      <c r="N3345" s="25">
        <f ca="1">VLOOKUP(CONCATENATE($F3345," ",$G3345),AllocFactorMatrix,(N$4+1),FALSE)*$E3352</f>
        <v>-213.36859589337868</v>
      </c>
      <c r="O3345" s="25">
        <f ca="1">VLOOKUP(CONCATENATE($F3345," ",$G3345),AllocFactorMatrix,(O$4+1),FALSE)*$E3352</f>
        <v>-60.766328658881662</v>
      </c>
      <c r="P3345" s="25">
        <f ca="1">VLOOKUP(CONCATENATE($F3345," ",$G3345),AllocFactorMatrix,(P$4+1),FALSE)*$E3352</f>
        <v>-4.8087730224268768</v>
      </c>
      <c r="Q3345" s="25">
        <f ca="1">VLOOKUP(CONCATENATE($F3345," ",$G3345),AllocFactorMatrix,(Q$4+1),FALSE)*$E3352</f>
        <v>-1.0150471960566341</v>
      </c>
      <c r="R3345" s="25">
        <f t="shared" ca="1" si="1506"/>
        <v>-279.95874477074386</v>
      </c>
      <c r="S3345" s="25">
        <f ca="1">VLOOKUP(CONCATENATE($F3345," ",$G3345),AllocFactorMatrix,(S$4+1),FALSE)*$E3352</f>
        <v>-12.81711631237501</v>
      </c>
      <c r="T3345" s="25">
        <f ca="1">VLOOKUP(CONCATENATE($F3345," ",$G3345),AllocFactorMatrix,(T$4+1),FALSE)*$E3352</f>
        <v>-139.72905320447686</v>
      </c>
      <c r="U3345" s="25">
        <f ca="1">VLOOKUP(CONCATENATE($F3345," ",$G3345),AllocFactorMatrix,(U$4+1),FALSE)*$E3352</f>
        <v>-933.19977976331722</v>
      </c>
      <c r="V3345" s="25">
        <f ca="1">VLOOKUP(CONCATENATE($F3345," ",$G3345),AllocFactorMatrix,(V$4+1),FALSE)*$E3352</f>
        <v>-146.4014120742076</v>
      </c>
      <c r="W3345" s="25">
        <f ca="1">SUBTOTAL(9,S3345:V3345)</f>
        <v>-1232.1473613543767</v>
      </c>
      <c r="X3345" s="25">
        <f ca="1">VLOOKUP(CONCATENATE($F3345," ",$G3345),AllocFactorMatrix,(X$4+1),FALSE)*$E3352</f>
        <v>-57.91403966420657</v>
      </c>
      <c r="Y3345" s="25">
        <f ca="1">VLOOKUP(CONCATENATE($F3345," ",$G3345),AllocFactorMatrix,(Y$4+1),FALSE)*$E3352</f>
        <v>-1.3980660899924586</v>
      </c>
      <c r="Z3345" s="25">
        <f t="shared" ca="1" si="1505"/>
        <v>-59.312105754199031</v>
      </c>
      <c r="AA3345" s="25">
        <f ca="1">VLOOKUP(CONCATENATE($F3345," ",$G3345),AllocFactorMatrix,(AA$4+1),FALSE)*$E3352</f>
        <v>-1.0097196741992833</v>
      </c>
      <c r="AB3345" s="25">
        <f ca="1">VLOOKUP(CONCATENATE($F3345," ",$G3345),AllocFactorMatrix,(AB$4+1),FALSE)*$E3352</f>
        <v>-5.4749015498687434</v>
      </c>
      <c r="AC3345" s="25">
        <f ca="1">VLOOKUP(CONCATENATE($F3345," ",$G3345),AllocFactorMatrix,(AC$4+1),FALSE)*$E3352</f>
        <v>-1.3595160096486156</v>
      </c>
    </row>
    <row r="3346" spans="4:29" hidden="1" outlineLevel="1">
      <c r="F3346" s="61" t="str">
        <f>F3352</f>
        <v>RB_GUP</v>
      </c>
      <c r="G3346" s="20" t="str">
        <f>$G$9</f>
        <v>BULKTRAN</v>
      </c>
      <c r="H3346" s="24">
        <f t="shared" ca="1" si="1508"/>
        <v>-4354.0233707095949</v>
      </c>
      <c r="I3346" s="25">
        <f ca="1">VLOOKUP(CONCATENATE($F3346," ",$G3346),AllocFactorMatrix,(I$4+1),FALSE)*$E3352</f>
        <v>-2134.9645207768335</v>
      </c>
      <c r="J3346" s="25">
        <f ca="1">VLOOKUP(CONCATENATE($F3346," ",$G3346),AllocFactorMatrix,(J$4+1),FALSE)*$E3352</f>
        <v>-540.06300815423856</v>
      </c>
      <c r="K3346" s="25">
        <f ca="1">VLOOKUP(CONCATENATE($F3346," ",$G3346),AllocFactorMatrix,(K$4+1),FALSE)*$E3352</f>
        <v>-6.3141580167110281</v>
      </c>
      <c r="L3346" s="25">
        <f ca="1">VLOOKUP(CONCATENATE($F3346," ",$G3346),AllocFactorMatrix,(L$4+1),FALSE)*$E3352</f>
        <v>-0.15555248474310052</v>
      </c>
      <c r="M3346" s="25">
        <f t="shared" ca="1" si="1504"/>
        <v>-546.53271865569275</v>
      </c>
      <c r="N3346" s="25">
        <f ca="1">VLOOKUP(CONCATENATE($F3346," ",$G3346),AllocFactorMatrix,(N$4+1),FALSE)*$E3352</f>
        <v>-225.96913832967596</v>
      </c>
      <c r="O3346" s="25">
        <f ca="1">VLOOKUP(CONCATENATE($F3346," ",$G3346),AllocFactorMatrix,(O$4+1),FALSE)*$E3352</f>
        <v>-64.35490128719313</v>
      </c>
      <c r="P3346" s="25">
        <f ca="1">VLOOKUP(CONCATENATE($F3346," ",$G3346),AllocFactorMatrix,(P$4+1),FALSE)*$E3352</f>
        <v>-5.0927564656412212</v>
      </c>
      <c r="Q3346" s="25">
        <f ca="1">VLOOKUP(CONCATENATE($F3346," ",$G3346),AllocFactorMatrix,(Q$4+1),FALSE)*$E3352</f>
        <v>-1.0749910936822595</v>
      </c>
      <c r="R3346" s="25">
        <f t="shared" ca="1" si="1506"/>
        <v>-296.49178717619259</v>
      </c>
      <c r="S3346" s="25">
        <f ca="1">VLOOKUP(CONCATENATE($F3346," ",$G3346),AllocFactorMatrix,(S$4+1),FALSE)*$E3352</f>
        <v>-13.574034720769767</v>
      </c>
      <c r="T3346" s="25">
        <f ca="1">VLOOKUP(CONCATENATE($F3346," ",$G3346),AllocFactorMatrix,(T$4+1),FALSE)*$E3352</f>
        <v>-147.98079173757597</v>
      </c>
      <c r="U3346" s="25">
        <f ca="1">VLOOKUP(CONCATENATE($F3346," ",$G3346),AllocFactorMatrix,(U$4+1),FALSE)*$E3352</f>
        <v>-988.3101552017298</v>
      </c>
      <c r="V3346" s="25">
        <f ca="1">VLOOKUP(CONCATENATE($F3346," ",$G3346),AllocFactorMatrix,(V$4+1),FALSE)*$E3352</f>
        <v>-155.04718863683127</v>
      </c>
      <c r="W3346" s="25">
        <f t="shared" ref="W3346:W3352" ca="1" si="1511">SUBTOTAL(9,S3346:V3346)</f>
        <v>-1304.9121702969069</v>
      </c>
      <c r="X3346" s="25">
        <f ca="1">VLOOKUP(CONCATENATE($F3346," ",$G3346),AllocFactorMatrix,(X$4+1),FALSE)*$E3352</f>
        <v>-61.334169563786055</v>
      </c>
      <c r="Y3346" s="25">
        <f ca="1">VLOOKUP(CONCATENATE($F3346," ",$G3346),AllocFactorMatrix,(Y$4+1),FALSE)*$E3352</f>
        <v>-1.4806292761161621</v>
      </c>
      <c r="Z3346" s="25">
        <f t="shared" ca="1" si="1505"/>
        <v>-62.814798839902217</v>
      </c>
      <c r="AA3346" s="25">
        <f ca="1">VLOOKUP(CONCATENATE($F3346," ",$G3346),AllocFactorMatrix,(AA$4+1),FALSE)*$E3352</f>
        <v>-1.0693489535233609</v>
      </c>
      <c r="AB3346" s="25">
        <f ca="1">VLOOKUP(CONCATENATE($F3346," ",$G3346),AllocFactorMatrix,(AB$4+1),FALSE)*$E3352</f>
        <v>-5.7982234006070028</v>
      </c>
      <c r="AC3346" s="25">
        <f ca="1">VLOOKUP(CONCATENATE($F3346," ",$G3346),AllocFactorMatrix,(AC$4+1),FALSE)*$E3352</f>
        <v>-1.4398026099361443</v>
      </c>
    </row>
    <row r="3347" spans="4:29" hidden="1" outlineLevel="1">
      <c r="F3347" s="61" t="str">
        <f>F3352</f>
        <v>RB_GUP</v>
      </c>
      <c r="G3347" s="20" t="str">
        <f>$G$10</f>
        <v>SUBTRAN</v>
      </c>
      <c r="H3347" s="24">
        <f t="shared" ca="1" si="1508"/>
        <v>-1669.1226993103689</v>
      </c>
      <c r="I3347" s="25">
        <f ca="1">VLOOKUP(CONCATENATE($F3347," ",$G3347),AllocFactorMatrix,(I$4+1),FALSE)*$E3352</f>
        <v>-792.66938683404965</v>
      </c>
      <c r="J3347" s="25">
        <f ca="1">VLOOKUP(CONCATENATE($F3347," ",$G3347),AllocFactorMatrix,(J$4+1),FALSE)*$E3352</f>
        <v>-202.91166660802472</v>
      </c>
      <c r="K3347" s="25">
        <f ca="1">VLOOKUP(CONCATENATE($F3347," ",$G3347),AllocFactorMatrix,(K$4+1),FALSE)*$E3352</f>
        <v>-2.364574825584135</v>
      </c>
      <c r="L3347" s="25">
        <f ca="1">VLOOKUP(CONCATENATE($F3347," ",$G3347),AllocFactorMatrix,(L$4+1),FALSE)*$E3352</f>
        <v>-7.752074173723425E-2</v>
      </c>
      <c r="M3347" s="25">
        <f t="shared" ca="1" si="1504"/>
        <v>-205.35376217534608</v>
      </c>
      <c r="N3347" s="25">
        <f ca="1">VLOOKUP(CONCATENATE($F3347," ",$G3347),AllocFactorMatrix,(N$4+1),FALSE)*$E3352</f>
        <v>-88.438762760529073</v>
      </c>
      <c r="O3347" s="25">
        <f ca="1">VLOOKUP(CONCATENATE($F3347," ",$G3347),AllocFactorMatrix,(O$4+1),FALSE)*$E3352</f>
        <v>-25.067767613183285</v>
      </c>
      <c r="P3347" s="25">
        <f ca="1">VLOOKUP(CONCATENATE($F3347," ",$G3347),AllocFactorMatrix,(P$4+1),FALSE)*$E3352</f>
        <v>-2.5677646833889165</v>
      </c>
      <c r="Q3347" s="25">
        <f ca="1">VLOOKUP(CONCATENATE($F3347," ",$G3347),AllocFactorMatrix,(Q$4+1),FALSE)*$E3352</f>
        <v>0</v>
      </c>
      <c r="R3347" s="25">
        <f t="shared" ca="1" si="1506"/>
        <v>-116.07429505710128</v>
      </c>
      <c r="S3347" s="25">
        <f ca="1">VLOOKUP(CONCATENATE($F3347," ",$G3347),AllocFactorMatrix,(S$4+1),FALSE)*$E3352</f>
        <v>-4.9529679034195899</v>
      </c>
      <c r="T3347" s="25">
        <f ca="1">VLOOKUP(CONCATENATE($F3347," ",$G3347),AllocFactorMatrix,(T$4+1),FALSE)*$E3352</f>
        <v>-57.245811398731661</v>
      </c>
      <c r="U3347" s="25">
        <f ca="1">VLOOKUP(CONCATENATE($F3347," ",$G3347),AllocFactorMatrix,(U$4+1),FALSE)*$E3352</f>
        <v>-466.30980145278352</v>
      </c>
      <c r="V3347" s="25">
        <f ca="1">VLOOKUP(CONCATENATE($F3347," ",$G3347),AllocFactorMatrix,(V$4+1),FALSE)*$E3352</f>
        <v>0</v>
      </c>
      <c r="W3347" s="25">
        <f t="shared" ca="1" si="1511"/>
        <v>-528.50858075493477</v>
      </c>
      <c r="X3347" s="25">
        <f ca="1">VLOOKUP(CONCATENATE($F3347," ",$G3347),AllocFactorMatrix,(X$4+1),FALSE)*$E3352</f>
        <v>-24.001778780468779</v>
      </c>
      <c r="Y3347" s="25">
        <f ca="1">VLOOKUP(CONCATENATE($F3347," ",$G3347),AllocFactorMatrix,(Y$4+1),FALSE)*$E3352</f>
        <v>-0.57425854485153693</v>
      </c>
      <c r="Z3347" s="25">
        <f t="shared" ca="1" si="1505"/>
        <v>-24.576037325320318</v>
      </c>
      <c r="AA3347" s="25">
        <f ca="1">VLOOKUP(CONCATENATE($F3347," ",$G3347),AllocFactorMatrix,(AA$4+1),FALSE)*$E3352</f>
        <v>-0.39413167402434796</v>
      </c>
      <c r="AB3347" s="25">
        <f ca="1">VLOOKUP(CONCATENATE($F3347," ",$G3347),AllocFactorMatrix,(AB$4+1),FALSE)*$E3352</f>
        <v>-1.23808545022892</v>
      </c>
      <c r="AC3347" s="25">
        <f ca="1">VLOOKUP(CONCATENATE($F3347," ",$G3347),AllocFactorMatrix,(AC$4+1),FALSE)*$E3352</f>
        <v>-0.30842003936376444</v>
      </c>
    </row>
    <row r="3348" spans="4:29" hidden="1" outlineLevel="1">
      <c r="F3348" s="61" t="str">
        <f>F3352</f>
        <v>RB_GUP</v>
      </c>
      <c r="G3348" s="20" t="str">
        <f>$G$11</f>
        <v>DISTPRI</v>
      </c>
      <c r="H3348" s="24">
        <f t="shared" ca="1" si="1508"/>
        <v>-3482.1094414776708</v>
      </c>
      <c r="I3348" s="25">
        <f ca="1">VLOOKUP(CONCATENATE($F3348," ",$G3348),AllocFactorMatrix,(I$4+1),FALSE)*$E3352</f>
        <v>-2313.8570374323263</v>
      </c>
      <c r="J3348" s="25">
        <f ca="1">VLOOKUP(CONCATENATE($F3348," ",$G3348),AllocFactorMatrix,(J$4+1),FALSE)*$E3352</f>
        <v>-582.54041137162562</v>
      </c>
      <c r="K3348" s="25">
        <f ca="1">VLOOKUP(CONCATENATE($F3348," ",$G3348),AllocFactorMatrix,(K$4+1),FALSE)*$E3352</f>
        <v>-6.7980378325690864</v>
      </c>
      <c r="L3348" s="25">
        <f ca="1">VLOOKUP(CONCATENATE($F3348," ",$G3348),AllocFactorMatrix,(L$4+1),FALSE)*$E3352</f>
        <v>0</v>
      </c>
      <c r="M3348" s="25">
        <f t="shared" ca="1" si="1504"/>
        <v>-589.33844920419472</v>
      </c>
      <c r="N3348" s="25">
        <f ca="1">VLOOKUP(CONCATENATE($F3348," ",$G3348),AllocFactorMatrix,(N$4+1),FALSE)*$E3352</f>
        <v>-251.207561788589</v>
      </c>
      <c r="O3348" s="25">
        <f ca="1">VLOOKUP(CONCATENATE($F3348," ",$G3348),AllocFactorMatrix,(O$4+1),FALSE)*$E3352</f>
        <v>-71.312399402755744</v>
      </c>
      <c r="P3348" s="25">
        <f ca="1">VLOOKUP(CONCATENATE($F3348," ",$G3348),AllocFactorMatrix,(P$4+1),FALSE)*$E3352</f>
        <v>0</v>
      </c>
      <c r="Q3348" s="25">
        <f ca="1">VLOOKUP(CONCATENATE($F3348," ",$G3348),AllocFactorMatrix,(Q$4+1),FALSE)*$E3352</f>
        <v>0</v>
      </c>
      <c r="R3348" s="25">
        <f t="shared" ca="1" si="1506"/>
        <v>-322.51996119134475</v>
      </c>
      <c r="S3348" s="25">
        <f ca="1">VLOOKUP(CONCATENATE($F3348," ",$G3348),AllocFactorMatrix,(S$4+1),FALSE)*$E3352</f>
        <v>-14.327290267694849</v>
      </c>
      <c r="T3348" s="25">
        <f ca="1">VLOOKUP(CONCATENATE($F3348," ",$G3348),AllocFactorMatrix,(T$4+1),FALSE)*$E3352</f>
        <v>-165.71515281912053</v>
      </c>
      <c r="U3348" s="25">
        <f ca="1">VLOOKUP(CONCATENATE($F3348," ",$G3348),AllocFactorMatrix,(U$4+1),FALSE)*$E3352</f>
        <v>0</v>
      </c>
      <c r="V3348" s="25">
        <f ca="1">VLOOKUP(CONCATENATE($F3348," ",$G3348),AllocFactorMatrix,(V$4+1),FALSE)*$E3352</f>
        <v>0</v>
      </c>
      <c r="W3348" s="25">
        <f t="shared" ca="1" si="1511"/>
        <v>-180.04244308681538</v>
      </c>
      <c r="X3348" s="25">
        <f ca="1">VLOOKUP(CONCATENATE($F3348," ",$G3348),AllocFactorMatrix,(X$4+1),FALSE)*$E3352</f>
        <v>-68.173499745162786</v>
      </c>
      <c r="Y3348" s="25">
        <f ca="1">VLOOKUP(CONCATENATE($F3348," ",$G3348),AllocFactorMatrix,(Y$4+1),FALSE)*$E3352</f>
        <v>-1.6333806968727858</v>
      </c>
      <c r="Z3348" s="25">
        <f t="shared" ca="1" si="1505"/>
        <v>-69.806880442035578</v>
      </c>
      <c r="AA3348" s="25">
        <f ca="1">VLOOKUP(CONCATENATE($F3348," ",$G3348),AllocFactorMatrix,(AA$4+1),FALSE)*$E3352</f>
        <v>-1.1729087601076467</v>
      </c>
      <c r="AB3348" s="25">
        <f ca="1">VLOOKUP(CONCATENATE($F3348," ",$G3348),AllocFactorMatrix,(AB$4+1),FALSE)*$E3352</f>
        <v>-4.2995137813665147</v>
      </c>
      <c r="AC3348" s="25">
        <f ca="1">VLOOKUP(CONCATENATE($F3348," ",$G3348),AllocFactorMatrix,(AC$4+1),FALSE)*$E3352</f>
        <v>-1.0722475794801949</v>
      </c>
    </row>
    <row r="3349" spans="4:29" hidden="1" outlineLevel="1">
      <c r="F3349" s="61" t="str">
        <f>F3352</f>
        <v>RB_GUP</v>
      </c>
      <c r="G3349" s="20" t="str">
        <f>$G$12</f>
        <v>DISTSEC</v>
      </c>
      <c r="H3349" s="24">
        <f t="shared" ca="1" si="1508"/>
        <v>-1540.0856874604583</v>
      </c>
      <c r="I3349" s="25">
        <f ca="1">VLOOKUP(CONCATENATE($F3349," ",$G3349),AllocFactorMatrix,(I$4+1),FALSE)*$E3352</f>
        <v>-1149.8306879981283</v>
      </c>
      <c r="J3349" s="25">
        <f ca="1">VLOOKUP(CONCATENATE($F3349," ",$G3349),AllocFactorMatrix,(J$4+1),FALSE)*$E3352</f>
        <v>-258.12175272028747</v>
      </c>
      <c r="K3349" s="25">
        <f ca="1">VLOOKUP(CONCATENATE($F3349," ",$G3349),AllocFactorMatrix,(K$4+1),FALSE)*$E3352</f>
        <v>0</v>
      </c>
      <c r="L3349" s="25">
        <f ca="1">VLOOKUP(CONCATENATE($F3349," ",$G3349),AllocFactorMatrix,(L$4+1),FALSE)*$E3352</f>
        <v>0</v>
      </c>
      <c r="M3349" s="25">
        <f t="shared" ca="1" si="1504"/>
        <v>-258.12175272028747</v>
      </c>
      <c r="N3349" s="25">
        <f ca="1">VLOOKUP(CONCATENATE($F3349," ",$G3349),AllocFactorMatrix,(N$4+1),FALSE)*$E3352</f>
        <v>-90.990638980057696</v>
      </c>
      <c r="O3349" s="25">
        <f ca="1">VLOOKUP(CONCATENATE($F3349," ",$G3349),AllocFactorMatrix,(O$4+1),FALSE)*$E3352</f>
        <v>0</v>
      </c>
      <c r="P3349" s="25">
        <f ca="1">VLOOKUP(CONCATENATE($F3349," ",$G3349),AllocFactorMatrix,(P$4+1),FALSE)*$E3352</f>
        <v>0</v>
      </c>
      <c r="Q3349" s="25">
        <f ca="1">VLOOKUP(CONCATENATE($F3349," ",$G3349),AllocFactorMatrix,(Q$4+1),FALSE)*$E3352</f>
        <v>0</v>
      </c>
      <c r="R3349" s="25">
        <f t="shared" ca="1" si="1506"/>
        <v>-90.990638980057696</v>
      </c>
      <c r="S3349" s="25">
        <f ca="1">VLOOKUP(CONCATENATE($F3349," ",$G3349),AllocFactorMatrix,(S$4+1),FALSE)*$E3352</f>
        <v>-4.0272963114076941</v>
      </c>
      <c r="T3349" s="25">
        <f ca="1">VLOOKUP(CONCATENATE($F3349," ",$G3349),AllocFactorMatrix,(T$4+1),FALSE)*$E3352</f>
        <v>0</v>
      </c>
      <c r="U3349" s="25">
        <f ca="1">VLOOKUP(CONCATENATE($F3349," ",$G3349),AllocFactorMatrix,(U$4+1),FALSE)*$E3352</f>
        <v>0</v>
      </c>
      <c r="V3349" s="25">
        <f ca="1">VLOOKUP(CONCATENATE($F3349," ",$G3349),AllocFactorMatrix,(V$4+1),FALSE)*$E3352</f>
        <v>0</v>
      </c>
      <c r="W3349" s="25">
        <f t="shared" ca="1" si="1511"/>
        <v>-4.0272963114076941</v>
      </c>
      <c r="X3349" s="25">
        <f ca="1">VLOOKUP(CONCATENATE($F3349," ",$G3349),AllocFactorMatrix,(X$4+1),FALSE)*$E3352</f>
        <v>-25.324052147074067</v>
      </c>
      <c r="Y3349" s="25">
        <f ca="1">VLOOKUP(CONCATENATE($F3349," ",$G3349),AllocFactorMatrix,(Y$4+1),FALSE)*$E3352</f>
        <v>0</v>
      </c>
      <c r="Z3349" s="25">
        <f t="shared" ca="1" si="1505"/>
        <v>-25.324052147074067</v>
      </c>
      <c r="AA3349" s="25">
        <f ca="1">VLOOKUP(CONCATENATE($F3349," ",$G3349),AllocFactorMatrix,(AA$4+1),FALSE)*$E3352</f>
        <v>-0.41294094249039598</v>
      </c>
      <c r="AB3349" s="25">
        <f ca="1">VLOOKUP(CONCATENATE($F3349," ",$G3349),AllocFactorMatrix,(AB$4+1),FALSE)*$E3352</f>
        <v>-9.1183643985786897</v>
      </c>
      <c r="AC3349" s="25">
        <f ca="1">VLOOKUP(CONCATENATE($F3349," ",$G3349),AllocFactorMatrix,(AC$4+1),FALSE)*$E3352</f>
        <v>-2.2599539624338516</v>
      </c>
    </row>
    <row r="3350" spans="4:29" hidden="1" outlineLevel="1">
      <c r="F3350" s="61" t="str">
        <f>F3352</f>
        <v>RB_GUP</v>
      </c>
      <c r="G3350" s="20" t="str">
        <f>$G$13</f>
        <v>ENERGY</v>
      </c>
      <c r="H3350" s="24">
        <f t="shared" ca="1" si="1508"/>
        <v>-185.59639865487787</v>
      </c>
      <c r="I3350" s="25">
        <f ca="1">VLOOKUP(CONCATENATE($F3350," ",$G3350),AllocFactorMatrix,(I$4+1),FALSE)*$E3352</f>
        <v>-67.470319178276654</v>
      </c>
      <c r="J3350" s="25">
        <f ca="1">VLOOKUP(CONCATENATE($F3350," ",$G3350),AllocFactorMatrix,(J$4+1),FALSE)*$E3352</f>
        <v>-21.777135611502363</v>
      </c>
      <c r="K3350" s="25">
        <f ca="1">VLOOKUP(CONCATENATE($F3350," ",$G3350),AllocFactorMatrix,(K$4+1),FALSE)*$E3352</f>
        <v>-0.24930688639911899</v>
      </c>
      <c r="L3350" s="25">
        <f ca="1">VLOOKUP(CONCATENATE($F3350," ",$G3350),AllocFactorMatrix,(L$4+1),FALSE)*$E3352</f>
        <v>-6.3186675966920604E-3</v>
      </c>
      <c r="M3350" s="25">
        <f t="shared" ca="1" si="1504"/>
        <v>-22.032761165498172</v>
      </c>
      <c r="N3350" s="25">
        <f ca="1">VLOOKUP(CONCATENATE($F3350," ",$G3350),AllocFactorMatrix,(N$4+1),FALSE)*$E3352</f>
        <v>-10.538341360603246</v>
      </c>
      <c r="O3350" s="25">
        <f ca="1">VLOOKUP(CONCATENATE($F3350," ",$G3350),AllocFactorMatrix,(O$4+1),FALSE)*$E3352</f>
        <v>-2.9415660917910196</v>
      </c>
      <c r="P3350" s="25">
        <f ca="1">VLOOKUP(CONCATENATE($F3350," ",$G3350),AllocFactorMatrix,(P$4+1),FALSE)*$E3352</f>
        <v>-0.23288601764445879</v>
      </c>
      <c r="Q3350" s="25">
        <f ca="1">VLOOKUP(CONCATENATE($F3350," ",$G3350),AllocFactorMatrix,(Q$4+1),FALSE)*$E3352</f>
        <v>-4.7740568148151072E-2</v>
      </c>
      <c r="R3350" s="25">
        <f t="shared" ca="1" si="1506"/>
        <v>-13.760534038186876</v>
      </c>
      <c r="S3350" s="25">
        <f ca="1">VLOOKUP(CONCATENATE($F3350," ",$G3350),AllocFactorMatrix,(S$4+1),FALSE)*$E3352</f>
        <v>-0.70221778601081331</v>
      </c>
      <c r="T3350" s="25">
        <f ca="1">VLOOKUP(CONCATENATE($F3350," ",$G3350),AllocFactorMatrix,(T$4+1),FALSE)*$E3352</f>
        <v>-8.3920708271172781</v>
      </c>
      <c r="U3350" s="25">
        <f ca="1">VLOOKUP(CONCATENATE($F3350," ",$G3350),AllocFactorMatrix,(U$4+1),FALSE)*$E3352</f>
        <v>-59.328014053796615</v>
      </c>
      <c r="V3350" s="25">
        <f ca="1">VLOOKUP(CONCATENATE($F3350," ",$G3350),AllocFactorMatrix,(V$4+1),FALSE)*$E3352</f>
        <v>-9.507887751614879</v>
      </c>
      <c r="W3350" s="25">
        <f t="shared" ca="1" si="1511"/>
        <v>-77.930190418539581</v>
      </c>
      <c r="X3350" s="25">
        <f ca="1">VLOOKUP(CONCATENATE($F3350," ",$G3350),AllocFactorMatrix,(X$4+1),FALSE)*$E3352</f>
        <v>-2.8584815152871483</v>
      </c>
      <c r="Y3350" s="25">
        <f ca="1">VLOOKUP(CONCATENATE($F3350," ",$G3350),AllocFactorMatrix,(Y$4+1),FALSE)*$E3352</f>
        <v>-6.7184411257961416E-2</v>
      </c>
      <c r="Z3350" s="25">
        <f t="shared" ca="1" si="1505"/>
        <v>-2.9256659265451099</v>
      </c>
      <c r="AA3350" s="25">
        <f ca="1">VLOOKUP(CONCATENATE($F3350," ",$G3350),AllocFactorMatrix,(AA$4+1),FALSE)*$E3352</f>
        <v>-6.5633731735379369E-2</v>
      </c>
      <c r="AB3350" s="25">
        <f ca="1">VLOOKUP(CONCATENATE($F3350," ",$G3350),AllocFactorMatrix,(AB$4+1),FALSE)*$E3352</f>
        <v>-1.1293671758362478</v>
      </c>
      <c r="AC3350" s="25">
        <f ca="1">VLOOKUP(CONCATENATE($F3350," ",$G3350),AllocFactorMatrix,(AC$4+1),FALSE)*$E3352</f>
        <v>-0.28192702025986316</v>
      </c>
    </row>
    <row r="3351" spans="4:29" hidden="1" outlineLevel="1">
      <c r="F3351" s="61" t="str">
        <f>F3352</f>
        <v>RB_GUP</v>
      </c>
      <c r="G3351" s="20" t="str">
        <f>$G$14</f>
        <v>CUSTOMER</v>
      </c>
      <c r="H3351" s="24">
        <f t="shared" ca="1" si="1508"/>
        <v>-3226.8290721971071</v>
      </c>
      <c r="I3351" s="25">
        <f ca="1">VLOOKUP(CONCATENATE($F3351," ",$G3351),AllocFactorMatrix,(I$4+1),FALSE)*$E3352</f>
        <v>-2339.6738075914313</v>
      </c>
      <c r="J3351" s="25">
        <f ca="1">VLOOKUP(CONCATENATE($F3351," ",$G3351),AllocFactorMatrix,(J$4+1),FALSE)*$E3352</f>
        <v>-570.43167279204226</v>
      </c>
      <c r="K3351" s="25">
        <f ca="1">VLOOKUP(CONCATENATE($F3351," ",$G3351),AllocFactorMatrix,(K$4+1),FALSE)*$E3352</f>
        <v>-4.6287135019367422</v>
      </c>
      <c r="L3351" s="25">
        <f ca="1">VLOOKUP(CONCATENATE($F3351," ",$G3351),AllocFactorMatrix,(L$4+1),FALSE)*$E3352</f>
        <v>-0.65662964329775575</v>
      </c>
      <c r="M3351" s="25">
        <f t="shared" ca="1" si="1504"/>
        <v>-575.71701593727676</v>
      </c>
      <c r="N3351" s="25">
        <f ca="1">VLOOKUP(CONCATENATE($F3351," ",$G3351),AllocFactorMatrix,(N$4+1),FALSE)*$E3352</f>
        <v>-9.5187680167597915</v>
      </c>
      <c r="O3351" s="25">
        <f ca="1">VLOOKUP(CONCATENATE($F3351," ",$G3351),AllocFactorMatrix,(O$4+1),FALSE)*$E3352</f>
        <v>-3.8801716290565635</v>
      </c>
      <c r="P3351" s="25">
        <f ca="1">VLOOKUP(CONCATENATE($F3351," ",$G3351),AllocFactorMatrix,(P$4+1),FALSE)*$E3352</f>
        <v>-1.8834763041131763</v>
      </c>
      <c r="Q3351" s="25">
        <f ca="1">VLOOKUP(CONCATENATE($F3351," ",$G3351),AllocFactorMatrix,(Q$4+1),FALSE)*$E3352</f>
        <v>-0.80673042041553766</v>
      </c>
      <c r="R3351" s="25">
        <f t="shared" ca="1" si="1506"/>
        <v>-16.08914637034507</v>
      </c>
      <c r="S3351" s="25">
        <f ca="1">VLOOKUP(CONCATENATE($F3351," ",$G3351),AllocFactorMatrix,(S$4+1),FALSE)*$E3352</f>
        <v>-0.13710742512063737</v>
      </c>
      <c r="T3351" s="25">
        <f ca="1">VLOOKUP(CONCATENATE($F3351," ",$G3351),AllocFactorMatrix,(T$4+1),FALSE)*$E3352</f>
        <v>-2.4153165479395895</v>
      </c>
      <c r="U3351" s="25">
        <f ca="1">VLOOKUP(CONCATENATE($F3351," ",$G3351),AllocFactorMatrix,(U$4+1),FALSE)*$E3352</f>
        <v>-4.8836656686011928</v>
      </c>
      <c r="V3351" s="25">
        <f ca="1">VLOOKUP(CONCATENATE($F3351," ",$G3351),AllocFactorMatrix,(V$4+1),FALSE)*$E3352</f>
        <v>-1.2101519676779688</v>
      </c>
      <c r="W3351" s="25">
        <f t="shared" ca="1" si="1511"/>
        <v>-8.6462416093393895</v>
      </c>
      <c r="X3351" s="25">
        <f ca="1">VLOOKUP(CONCATENATE($F3351," ",$G3351),AllocFactorMatrix,(X$4+1),FALSE)*$E3352</f>
        <v>-3.2215532360914465</v>
      </c>
      <c r="Y3351" s="25">
        <f ca="1">VLOOKUP(CONCATENATE($F3351," ",$G3351),AllocFactorMatrix,(Y$4+1),FALSE)*$E3352</f>
        <v>-4.9410706938739578E-2</v>
      </c>
      <c r="Z3351" s="25">
        <f t="shared" ca="1" si="1505"/>
        <v>-3.270963943030186</v>
      </c>
      <c r="AA3351" s="25">
        <f ca="1">VLOOKUP(CONCATENATE($F3351," ",$G3351),AllocFactorMatrix,(AA$4+1),FALSE)*$E3352</f>
        <v>-0.19122409115401234</v>
      </c>
      <c r="AB3351" s="25">
        <f ca="1">VLOOKUP(CONCATENATE($F3351," ",$G3351),AllocFactorMatrix,(AB$4+1),FALSE)*$E3352</f>
        <v>-245.81068299355286</v>
      </c>
      <c r="AC3351" s="25">
        <f ca="1">VLOOKUP(CONCATENATE($F3351," ",$G3351),AllocFactorMatrix,(AC$4+1),FALSE)*$E3352</f>
        <v>-37.429989660977753</v>
      </c>
    </row>
    <row r="3352" spans="4:29" collapsed="1">
      <c r="D3352" s="20" t="s">
        <v>621</v>
      </c>
      <c r="E3352" s="22">
        <v>-18569</v>
      </c>
      <c r="F3352" s="61" t="s">
        <v>73</v>
      </c>
      <c r="G3352" s="20" t="str">
        <f>$G$15</f>
        <v>TOTAL</v>
      </c>
      <c r="H3352" s="24">
        <f t="shared" ca="1" si="1508"/>
        <v>-18569.000000000004</v>
      </c>
      <c r="I3352" s="25">
        <f ca="1">VLOOKUP(CONCATENATE($F3352," ",$G3352),AllocFactorMatrix,(I$4+1),FALSE)*$E3352</f>
        <v>-10814.379903873207</v>
      </c>
      <c r="J3352" s="25">
        <f ca="1">VLOOKUP(CONCATENATE($F3352," ",$G3352),AllocFactorMatrix,(J$4+1),FALSE)*$E3352</f>
        <v>-2685.7935392380264</v>
      </c>
      <c r="K3352" s="25">
        <f ca="1">VLOOKUP(CONCATENATE($F3352," ",$G3352),AllocFactorMatrix,(K$4+1),FALSE)*$E3352</f>
        <v>-26.316857565878909</v>
      </c>
      <c r="L3352" s="25">
        <f ca="1">VLOOKUP(CONCATENATE($F3352," ",$G3352),AllocFactorMatrix,(L$4+1),FALSE)*$E3352</f>
        <v>-1.042900069118968</v>
      </c>
      <c r="M3352" s="25">
        <f t="shared" ca="1" si="1504"/>
        <v>-2713.1532968730239</v>
      </c>
      <c r="N3352" s="25">
        <f ca="1">VLOOKUP(CONCATENATE($F3352," ",$G3352),AllocFactorMatrix,(N$4+1),FALSE)*$E3352</f>
        <v>-890.03180712959352</v>
      </c>
      <c r="O3352" s="25">
        <f ca="1">VLOOKUP(CONCATENATE($F3352," ",$G3352),AllocFactorMatrix,(O$4+1),FALSE)*$E3352</f>
        <v>-228.32313468286139</v>
      </c>
      <c r="P3352" s="25">
        <f ca="1">VLOOKUP(CONCATENATE($F3352," ",$G3352),AllocFactorMatrix,(P$4+1),FALSE)*$E3352</f>
        <v>-14.58565649321465</v>
      </c>
      <c r="Q3352" s="25">
        <f ca="1">VLOOKUP(CONCATENATE($F3352," ",$G3352),AllocFactorMatrix,(Q$4+1),FALSE)*$E3352</f>
        <v>-2.9445092783025824</v>
      </c>
      <c r="R3352" s="25">
        <f t="shared" ca="1" si="1506"/>
        <v>-1135.8851075839721</v>
      </c>
      <c r="S3352" s="25">
        <f ca="1">VLOOKUP(CONCATENATE($F3352," ",$G3352),AllocFactorMatrix,(S$4+1),FALSE)*$E3352</f>
        <v>-50.538030726798361</v>
      </c>
      <c r="T3352" s="25">
        <f ca="1">VLOOKUP(CONCATENATE($F3352," ",$G3352),AllocFactorMatrix,(T$4+1),FALSE)*$E3352</f>
        <v>-521.47819653496185</v>
      </c>
      <c r="U3352" s="25">
        <f ca="1">VLOOKUP(CONCATENATE($F3352," ",$G3352),AllocFactorMatrix,(U$4+1),FALSE)*$E3352</f>
        <v>-2452.0314161402284</v>
      </c>
      <c r="V3352" s="25">
        <f ca="1">VLOOKUP(CONCATENATE($F3352," ",$G3352),AllocFactorMatrix,(V$4+1),FALSE)*$E3352</f>
        <v>-312.16664043033177</v>
      </c>
      <c r="W3352" s="25">
        <f t="shared" ca="1" si="1511"/>
        <v>-3336.2142838323207</v>
      </c>
      <c r="X3352" s="25">
        <f ca="1">VLOOKUP(CONCATENATE($F3352," ",$G3352),AllocFactorMatrix,(X$4+1),FALSE)*$E3352</f>
        <v>-242.82757465207683</v>
      </c>
      <c r="Y3352" s="25">
        <f ca="1">VLOOKUP(CONCATENATE($F3352," ",$G3352),AllocFactorMatrix,(Y$4+1),FALSE)*$E3352</f>
        <v>-5.2029297260296445</v>
      </c>
      <c r="Z3352" s="25">
        <f t="shared" ca="1" si="1505"/>
        <v>-248.03050437810649</v>
      </c>
      <c r="AA3352" s="25">
        <f ca="1">VLOOKUP(CONCATENATE($F3352," ",$G3352),AllocFactorMatrix,(AA$4+1),FALSE)*$E3352</f>
        <v>-4.3159078272344269</v>
      </c>
      <c r="AB3352" s="25">
        <f ca="1">VLOOKUP(CONCATENATE($F3352," ",$G3352),AllocFactorMatrix,(AB$4+1),FALSE)*$E3352</f>
        <v>-272.86913875003899</v>
      </c>
      <c r="AC3352" s="25">
        <f ca="1">VLOOKUP(CONCATENATE($F3352," ",$G3352),AllocFactorMatrix,(AC$4+1),FALSE)*$E3352</f>
        <v>-44.151856882100191</v>
      </c>
    </row>
    <row r="3353" spans="4:29" hidden="1" outlineLevel="1">
      <c r="F3353" s="61" t="str">
        <f>F3360</f>
        <v>RB_GUP</v>
      </c>
      <c r="G3353" s="20" t="str">
        <f>$G$8</f>
        <v>PRODUCTION</v>
      </c>
      <c r="H3353" s="24">
        <f t="shared" ca="1" si="1508"/>
        <v>-549.52238276328262</v>
      </c>
      <c r="I3353" s="25">
        <f ca="1">VLOOKUP(CONCATENATE($F3353," ",$G3353),AllocFactorMatrix,(I$4+1),FALSE)*$E3360</f>
        <v>-269.45440818365478</v>
      </c>
      <c r="J3353" s="25">
        <f ca="1">VLOOKUP(CONCATENATE($F3353," ",$G3353),AllocFactorMatrix,(J$4+1),FALSE)*$E3360</f>
        <v>-68.161487850455984</v>
      </c>
      <c r="K3353" s="25">
        <f ca="1">VLOOKUP(CONCATENATE($F3353," ",$G3353),AllocFactorMatrix,(K$4+1),FALSE)*$E3360</f>
        <v>-0.79691146855774542</v>
      </c>
      <c r="L3353" s="25">
        <f ca="1">VLOOKUP(CONCATENATE($F3353," ",$G3353),AllocFactorMatrix,(L$4+1),FALSE)*$E3360</f>
        <v>-1.9632318153323735E-2</v>
      </c>
      <c r="M3353" s="25">
        <f t="shared" ca="1" si="1504"/>
        <v>-68.978031637167064</v>
      </c>
      <c r="N3353" s="25">
        <f ca="1">VLOOKUP(CONCATENATE($F3353," ",$G3353),AllocFactorMatrix,(N$4+1),FALSE)*$E3360</f>
        <v>-28.519621681693462</v>
      </c>
      <c r="O3353" s="25">
        <f ca="1">VLOOKUP(CONCATENATE($F3353," ",$G3353),AllocFactorMatrix,(O$4+1),FALSE)*$E3360</f>
        <v>-8.1222482487664536</v>
      </c>
      <c r="P3353" s="25">
        <f ca="1">VLOOKUP(CONCATENATE($F3353," ",$G3353),AllocFactorMatrix,(P$4+1),FALSE)*$E3360</f>
        <v>-0.64275807214516167</v>
      </c>
      <c r="Q3353" s="25">
        <f ca="1">VLOOKUP(CONCATENATE($F3353," ",$G3353),AllocFactorMatrix,(Q$4+1),FALSE)*$E3360</f>
        <v>-0.135674895827054</v>
      </c>
      <c r="R3353" s="25">
        <f t="shared" ca="1" si="1506"/>
        <v>-37.420302898432134</v>
      </c>
      <c r="S3353" s="25">
        <f ca="1">VLOOKUP(CONCATENATE($F3353," ",$G3353),AllocFactorMatrix,(S$4+1),FALSE)*$E3360</f>
        <v>-1.713182330083191</v>
      </c>
      <c r="T3353" s="25">
        <f ca="1">VLOOKUP(CONCATENATE($F3353," ",$G3353),AllocFactorMatrix,(T$4+1),FALSE)*$E3360</f>
        <v>-18.676692878103911</v>
      </c>
      <c r="U3353" s="25">
        <f ca="1">VLOOKUP(CONCATENATE($F3353," ",$G3353),AllocFactorMatrix,(U$4+1),FALSE)*$E3360</f>
        <v>-124.73487281881378</v>
      </c>
      <c r="V3353" s="25">
        <f ca="1">VLOOKUP(CONCATENATE($F3353," ",$G3353),AllocFactorMatrix,(V$4+1),FALSE)*$E3360</f>
        <v>-19.568544604888967</v>
      </c>
      <c r="W3353" s="25">
        <f ca="1">SUBTOTAL(9,S3353:V3353)</f>
        <v>-164.69329263188985</v>
      </c>
      <c r="X3353" s="25">
        <f ca="1">VLOOKUP(CONCATENATE($F3353," ",$G3353),AllocFactorMatrix,(X$4+1),FALSE)*$E3360</f>
        <v>-7.7410009395530563</v>
      </c>
      <c r="Y3353" s="25">
        <f ca="1">VLOOKUP(CONCATENATE($F3353," ",$G3353),AllocFactorMatrix,(Y$4+1),FALSE)*$E3360</f>
        <v>-0.18687059267388023</v>
      </c>
      <c r="Z3353" s="25">
        <f t="shared" ca="1" si="1505"/>
        <v>-7.9278715322269369</v>
      </c>
      <c r="AA3353" s="25">
        <f ca="1">VLOOKUP(CONCATENATE($F3353," ",$G3353),AllocFactorMatrix,(AA$4+1),FALSE)*$E3360</f>
        <v>-0.13496279990105128</v>
      </c>
      <c r="AB3353" s="25">
        <f ca="1">VLOOKUP(CONCATENATE($F3353," ",$G3353),AllocFactorMatrix,(AB$4+1),FALSE)*$E3360</f>
        <v>-0.73179523112575917</v>
      </c>
      <c r="AC3353" s="25">
        <f ca="1">VLOOKUP(CONCATENATE($F3353," ",$G3353),AllocFactorMatrix,(AC$4+1),FALSE)*$E3360</f>
        <v>-0.18171784888512382</v>
      </c>
    </row>
    <row r="3354" spans="4:29" hidden="1" outlineLevel="1">
      <c r="F3354" s="61" t="str">
        <f>F3360</f>
        <v>RB_GUP</v>
      </c>
      <c r="G3354" s="20" t="str">
        <f>$G$9</f>
        <v>BULKTRAN</v>
      </c>
      <c r="H3354" s="24">
        <f t="shared" ca="1" si="1508"/>
        <v>-581.97458161996929</v>
      </c>
      <c r="I3354" s="25">
        <f ca="1">VLOOKUP(CONCATENATE($F3354," ",$G3354),AllocFactorMatrix,(I$4+1),FALSE)*$E3360</f>
        <v>-285.36711403781032</v>
      </c>
      <c r="J3354" s="25">
        <f ca="1">VLOOKUP(CONCATENATE($F3354," ",$G3354),AllocFactorMatrix,(J$4+1),FALSE)*$E3360</f>
        <v>-72.186783684572148</v>
      </c>
      <c r="K3354" s="25">
        <f ca="1">VLOOKUP(CONCATENATE($F3354," ",$G3354),AllocFactorMatrix,(K$4+1),FALSE)*$E3360</f>
        <v>-0.84397329944944655</v>
      </c>
      <c r="L3354" s="25">
        <f ca="1">VLOOKUP(CONCATENATE($F3354," ",$G3354),AllocFactorMatrix,(L$4+1),FALSE)*$E3360</f>
        <v>-2.079171022308016E-2</v>
      </c>
      <c r="M3354" s="25">
        <f t="shared" ca="1" si="1504"/>
        <v>-73.051548694244673</v>
      </c>
      <c r="N3354" s="25">
        <f ca="1">VLOOKUP(CONCATENATE($F3354," ",$G3354),AllocFactorMatrix,(N$4+1),FALSE)*$E3360</f>
        <v>-30.203855960700938</v>
      </c>
      <c r="O3354" s="25">
        <f ca="1">VLOOKUP(CONCATENATE($F3354," ",$G3354),AllocFactorMatrix,(O$4+1),FALSE)*$E3360</f>
        <v>-8.6019099033234614</v>
      </c>
      <c r="P3354" s="25">
        <f ca="1">VLOOKUP(CONCATENATE($F3354," ",$G3354),AllocFactorMatrix,(P$4+1),FALSE)*$E3360</f>
        <v>-0.68071633085903993</v>
      </c>
      <c r="Q3354" s="25">
        <f ca="1">VLOOKUP(CONCATENATE($F3354," ",$G3354),AllocFactorMatrix,(Q$4+1),FALSE)*$E3360</f>
        <v>-0.14368721495607562</v>
      </c>
      <c r="R3354" s="25">
        <f t="shared" ca="1" si="1506"/>
        <v>-39.630169409839517</v>
      </c>
      <c r="S3354" s="25">
        <f ca="1">VLOOKUP(CONCATENATE($F3354," ",$G3354),AllocFactorMatrix,(S$4+1),FALSE)*$E3360</f>
        <v>-1.8143547943858345</v>
      </c>
      <c r="T3354" s="25">
        <f ca="1">VLOOKUP(CONCATENATE($F3354," ",$G3354),AllocFactorMatrix,(T$4+1),FALSE)*$E3360</f>
        <v>-19.779650228480993</v>
      </c>
      <c r="U3354" s="25">
        <f ca="1">VLOOKUP(CONCATENATE($F3354," ",$G3354),AllocFactorMatrix,(U$4+1),FALSE)*$E3360</f>
        <v>-132.10112581241279</v>
      </c>
      <c r="V3354" s="25">
        <f ca="1">VLOOKUP(CONCATENATE($F3354," ",$G3354),AllocFactorMatrix,(V$4+1),FALSE)*$E3360</f>
        <v>-20.724170509807486</v>
      </c>
      <c r="W3354" s="25">
        <f t="shared" ref="W3354:W3360" ca="1" si="1512">SUBTOTAL(9,S3354:V3354)</f>
        <v>-174.41930134508712</v>
      </c>
      <c r="X3354" s="25">
        <f ca="1">VLOOKUP(CONCATENATE($F3354," ",$G3354),AllocFactorMatrix,(X$4+1),FALSE)*$E3360</f>
        <v>-8.1981479270459907</v>
      </c>
      <c r="Y3354" s="25">
        <f ca="1">VLOOKUP(CONCATENATE($F3354," ",$G3354),AllocFactorMatrix,(Y$4+1),FALSE)*$E3360</f>
        <v>-0.19790628807799637</v>
      </c>
      <c r="Z3354" s="25">
        <f t="shared" ca="1" si="1505"/>
        <v>-8.3960542151239874</v>
      </c>
      <c r="AA3354" s="25">
        <f ca="1">VLOOKUP(CONCATENATE($F3354," ",$G3354),AllocFactorMatrix,(AA$4+1),FALSE)*$E3360</f>
        <v>-0.14293306600489963</v>
      </c>
      <c r="AB3354" s="25">
        <f ca="1">VLOOKUP(CONCATENATE($F3354," ",$G3354),AllocFactorMatrix,(AB$4+1),FALSE)*$E3360</f>
        <v>-0.7750116043032248</v>
      </c>
      <c r="AC3354" s="25">
        <f ca="1">VLOOKUP(CONCATENATE($F3354," ",$G3354),AllocFactorMatrix,(AC$4+1),FALSE)*$E3360</f>
        <v>-0.19244924755568474</v>
      </c>
    </row>
    <row r="3355" spans="4:29" hidden="1" outlineLevel="1">
      <c r="F3355" s="61" t="str">
        <f>F3360</f>
        <v>RB_GUP</v>
      </c>
      <c r="G3355" s="20" t="str">
        <f>$G$10</f>
        <v>SUBTRAN</v>
      </c>
      <c r="H3355" s="24">
        <f t="shared" ca="1" si="1508"/>
        <v>-223.10100380679279</v>
      </c>
      <c r="I3355" s="25">
        <f ca="1">VLOOKUP(CONCATENATE($F3355," ",$G3355),AllocFactorMatrix,(I$4+1),FALSE)*$E3360</f>
        <v>-105.95106996187793</v>
      </c>
      <c r="J3355" s="25">
        <f ca="1">VLOOKUP(CONCATENATE($F3355," ",$G3355),AllocFactorMatrix,(J$4+1),FALSE)*$E3360</f>
        <v>-27.121910524051771</v>
      </c>
      <c r="K3355" s="25">
        <f ca="1">VLOOKUP(CONCATENATE($F3355," ",$G3355),AllocFactorMatrix,(K$4+1),FALSE)*$E3360</f>
        <v>-0.31605766153803777</v>
      </c>
      <c r="L3355" s="25">
        <f ca="1">VLOOKUP(CONCATENATE($F3355," ",$G3355),AllocFactorMatrix,(L$4+1),FALSE)*$E3360</f>
        <v>-1.0361703968539793E-2</v>
      </c>
      <c r="M3355" s="25">
        <f t="shared" ca="1" si="1504"/>
        <v>-27.448329889558348</v>
      </c>
      <c r="N3355" s="25">
        <f ca="1">VLOOKUP(CONCATENATE($F3355," ",$G3355),AllocFactorMatrix,(N$4+1),FALSE)*$E3360</f>
        <v>-11.821046322991716</v>
      </c>
      <c r="O3355" s="25">
        <f ca="1">VLOOKUP(CONCATENATE($F3355," ",$G3355),AllocFactorMatrix,(O$4+1),FALSE)*$E3360</f>
        <v>-3.350648888788891</v>
      </c>
      <c r="P3355" s="25">
        <f ca="1">VLOOKUP(CONCATENATE($F3355," ",$G3355),AllocFactorMatrix,(P$4+1),FALSE)*$E3360</f>
        <v>-0.34321675610809904</v>
      </c>
      <c r="Q3355" s="25">
        <f ca="1">VLOOKUP(CONCATENATE($F3355," ",$G3355),AllocFactorMatrix,(Q$4+1),FALSE)*$E3360</f>
        <v>0</v>
      </c>
      <c r="R3355" s="25">
        <f t="shared" ca="1" si="1506"/>
        <v>-15.514911967888706</v>
      </c>
      <c r="S3355" s="25">
        <f ca="1">VLOOKUP(CONCATENATE($F3355," ",$G3355),AllocFactorMatrix,(S$4+1),FALSE)*$E3360</f>
        <v>-0.66203168378951061</v>
      </c>
      <c r="T3355" s="25">
        <f ca="1">VLOOKUP(CONCATENATE($F3355," ",$G3355),AllocFactorMatrix,(T$4+1),FALSE)*$E3360</f>
        <v>-7.6516831219587473</v>
      </c>
      <c r="U3355" s="25">
        <f ca="1">VLOOKUP(CONCATENATE($F3355," ",$G3355),AllocFactorMatrix,(U$4+1),FALSE)*$E3360</f>
        <v>-62.328662136130575</v>
      </c>
      <c r="V3355" s="25">
        <f ca="1">VLOOKUP(CONCATENATE($F3355," ",$G3355),AllocFactorMatrix,(V$4+1),FALSE)*$E3360</f>
        <v>0</v>
      </c>
      <c r="W3355" s="25">
        <f t="shared" ca="1" si="1512"/>
        <v>-70.642376941878837</v>
      </c>
      <c r="X3355" s="25">
        <f ca="1">VLOOKUP(CONCATENATE($F3355," ",$G3355),AllocFactorMatrix,(X$4+1),FALSE)*$E3360</f>
        <v>-3.2081649487384087</v>
      </c>
      <c r="Y3355" s="25">
        <f ca="1">VLOOKUP(CONCATENATE($F3355," ",$G3355),AllocFactorMatrix,(Y$4+1),FALSE)*$E3360</f>
        <v>-7.6757483349750369E-2</v>
      </c>
      <c r="Z3355" s="25">
        <f t="shared" ca="1" si="1505"/>
        <v>-3.2849224320881589</v>
      </c>
      <c r="AA3355" s="25">
        <f ca="1">VLOOKUP(CONCATENATE($F3355," ",$G3355),AllocFactorMatrix,(AA$4+1),FALSE)*$E3360</f>
        <v>-5.2681071405483962E-2</v>
      </c>
      <c r="AB3355" s="25">
        <f ca="1">VLOOKUP(CONCATENATE($F3355," ",$G3355),AllocFactorMatrix,(AB$4+1),FALSE)*$E3360</f>
        <v>-0.16548699916356183</v>
      </c>
      <c r="AC3355" s="25">
        <f ca="1">VLOOKUP(CONCATENATE($F3355," ",$G3355),AllocFactorMatrix,(AC$4+1),FALSE)*$E3360</f>
        <v>-4.122454293181449E-2</v>
      </c>
    </row>
    <row r="3356" spans="4:29" hidden="1" outlineLevel="1">
      <c r="F3356" s="61" t="str">
        <f>F3360</f>
        <v>RB_GUP</v>
      </c>
      <c r="G3356" s="20" t="str">
        <f>$G$11</f>
        <v>DISTPRI</v>
      </c>
      <c r="H3356" s="24">
        <f t="shared" ca="1" si="1508"/>
        <v>-465.43139823079213</v>
      </c>
      <c r="I3356" s="25">
        <f ca="1">VLOOKUP(CONCATENATE($F3356," ",$G3356),AllocFactorMatrix,(I$4+1),FALSE)*$E3360</f>
        <v>-309.27853771915738</v>
      </c>
      <c r="J3356" s="25">
        <f ca="1">VLOOKUP(CONCATENATE($F3356," ",$G3356),AllocFactorMatrix,(J$4+1),FALSE)*$E3360</f>
        <v>-77.864467716321556</v>
      </c>
      <c r="K3356" s="25">
        <f ca="1">VLOOKUP(CONCATENATE($F3356," ",$G3356),AllocFactorMatrix,(K$4+1),FALSE)*$E3360</f>
        <v>-0.9086504335417348</v>
      </c>
      <c r="L3356" s="25">
        <f ca="1">VLOOKUP(CONCATENATE($F3356," ",$G3356),AllocFactorMatrix,(L$4+1),FALSE)*$E3360</f>
        <v>0</v>
      </c>
      <c r="M3356" s="25">
        <f t="shared" ca="1" si="1504"/>
        <v>-78.773118149863294</v>
      </c>
      <c r="N3356" s="25">
        <f ca="1">VLOOKUP(CONCATENATE($F3356," ",$G3356),AllocFactorMatrix,(N$4+1),FALSE)*$E3360</f>
        <v>-33.577315329811938</v>
      </c>
      <c r="O3356" s="25">
        <f ca="1">VLOOKUP(CONCATENATE($F3356," ",$G3356),AllocFactorMatrix,(O$4+1),FALSE)*$E3360</f>
        <v>-9.5318743775992107</v>
      </c>
      <c r="P3356" s="25">
        <f ca="1">VLOOKUP(CONCATENATE($F3356," ",$G3356),AllocFactorMatrix,(P$4+1),FALSE)*$E3360</f>
        <v>0</v>
      </c>
      <c r="Q3356" s="25">
        <f ca="1">VLOOKUP(CONCATENATE($F3356," ",$G3356),AllocFactorMatrix,(Q$4+1),FALSE)*$E3360</f>
        <v>0</v>
      </c>
      <c r="R3356" s="25">
        <f t="shared" ca="1" si="1506"/>
        <v>-43.109189707411147</v>
      </c>
      <c r="S3356" s="25">
        <f ca="1">VLOOKUP(CONCATENATE($F3356," ",$G3356),AllocFactorMatrix,(S$4+1),FALSE)*$E3360</f>
        <v>-1.9150376673174976</v>
      </c>
      <c r="T3356" s="25">
        <f ca="1">VLOOKUP(CONCATENATE($F3356," ",$G3356),AllocFactorMatrix,(T$4+1),FALSE)*$E3360</f>
        <v>-22.15008935844995</v>
      </c>
      <c r="U3356" s="25">
        <f ca="1">VLOOKUP(CONCATENATE($F3356," ",$G3356),AllocFactorMatrix,(U$4+1),FALSE)*$E3360</f>
        <v>0</v>
      </c>
      <c r="V3356" s="25">
        <f ca="1">VLOOKUP(CONCATENATE($F3356," ",$G3356),AllocFactorMatrix,(V$4+1),FALSE)*$E3360</f>
        <v>0</v>
      </c>
      <c r="W3356" s="25">
        <f t="shared" ca="1" si="1512"/>
        <v>-24.065127025767449</v>
      </c>
      <c r="X3356" s="25">
        <f ca="1">VLOOKUP(CONCATENATE($F3356," ",$G3356),AllocFactorMatrix,(X$4+1),FALSE)*$E3360</f>
        <v>-9.1123176459418396</v>
      </c>
      <c r="Y3356" s="25">
        <f ca="1">VLOOKUP(CONCATENATE($F3356," ",$G3356),AllocFactorMatrix,(Y$4+1),FALSE)*$E3360</f>
        <v>-0.21832359791255609</v>
      </c>
      <c r="Z3356" s="25">
        <f t="shared" ca="1" si="1505"/>
        <v>-9.3306412438543962</v>
      </c>
      <c r="AA3356" s="25">
        <f ca="1">VLOOKUP(CONCATENATE($F3356," ",$G3356),AllocFactorMatrix,(AA$4+1),FALSE)*$E3360</f>
        <v>-0.15677524597916845</v>
      </c>
      <c r="AB3356" s="25">
        <f ca="1">VLOOKUP(CONCATENATE($F3356," ",$G3356),AllocFactorMatrix,(AB$4+1),FALSE)*$E3360</f>
        <v>-0.5746886318784904</v>
      </c>
      <c r="AC3356" s="25">
        <f ca="1">VLOOKUP(CONCATENATE($F3356," ",$G3356),AllocFactorMatrix,(AC$4+1),FALSE)*$E3360</f>
        <v>-0.14332050688081446</v>
      </c>
    </row>
    <row r="3357" spans="4:29" hidden="1" outlineLevel="1">
      <c r="F3357" s="61" t="str">
        <f>F3360</f>
        <v>RB_GUP</v>
      </c>
      <c r="G3357" s="20" t="str">
        <f>$G$12</f>
        <v>DISTSEC</v>
      </c>
      <c r="H3357" s="24">
        <f t="shared" ca="1" si="1508"/>
        <v>-205.85344801964874</v>
      </c>
      <c r="I3357" s="25">
        <f ca="1">VLOOKUP(CONCATENATE($F3357," ",$G3357),AllocFactorMatrix,(I$4+1),FALSE)*$E3360</f>
        <v>-153.69054701983706</v>
      </c>
      <c r="J3357" s="25">
        <f ca="1">VLOOKUP(CONCATENATE($F3357," ",$G3357),AllocFactorMatrix,(J$4+1),FALSE)*$E3360</f>
        <v>-34.501491208560154</v>
      </c>
      <c r="K3357" s="25">
        <f ca="1">VLOOKUP(CONCATENATE($F3357," ",$G3357),AllocFactorMatrix,(K$4+1),FALSE)*$E3360</f>
        <v>0</v>
      </c>
      <c r="L3357" s="25">
        <f ca="1">VLOOKUP(CONCATENATE($F3357," ",$G3357),AllocFactorMatrix,(L$4+1),FALSE)*$E3360</f>
        <v>0</v>
      </c>
      <c r="M3357" s="25">
        <f t="shared" ca="1" si="1504"/>
        <v>-34.501491208560154</v>
      </c>
      <c r="N3357" s="25">
        <f ca="1">VLOOKUP(CONCATENATE($F3357," ",$G3357),AllocFactorMatrix,(N$4+1),FALSE)*$E3360</f>
        <v>-12.162139369298464</v>
      </c>
      <c r="O3357" s="25">
        <f ca="1">VLOOKUP(CONCATENATE($F3357," ",$G3357),AllocFactorMatrix,(O$4+1),FALSE)*$E3360</f>
        <v>0</v>
      </c>
      <c r="P3357" s="25">
        <f ca="1">VLOOKUP(CONCATENATE($F3357," ",$G3357),AllocFactorMatrix,(P$4+1),FALSE)*$E3360</f>
        <v>0</v>
      </c>
      <c r="Q3357" s="25">
        <f ca="1">VLOOKUP(CONCATENATE($F3357," ",$G3357),AllocFactorMatrix,(Q$4+1),FALSE)*$E3360</f>
        <v>0</v>
      </c>
      <c r="R3357" s="25">
        <f t="shared" ca="1" si="1506"/>
        <v>-12.162139369298464</v>
      </c>
      <c r="S3357" s="25">
        <f ca="1">VLOOKUP(CONCATENATE($F3357," ",$G3357),AllocFactorMatrix,(S$4+1),FALSE)*$E3360</f>
        <v>-0.53830305589498062</v>
      </c>
      <c r="T3357" s="25">
        <f ca="1">VLOOKUP(CONCATENATE($F3357," ",$G3357),AllocFactorMatrix,(T$4+1),FALSE)*$E3360</f>
        <v>0</v>
      </c>
      <c r="U3357" s="25">
        <f ca="1">VLOOKUP(CONCATENATE($F3357," ",$G3357),AllocFactorMatrix,(U$4+1),FALSE)*$E3360</f>
        <v>0</v>
      </c>
      <c r="V3357" s="25">
        <f ca="1">VLOOKUP(CONCATENATE($F3357," ",$G3357),AllocFactorMatrix,(V$4+1),FALSE)*$E3360</f>
        <v>0</v>
      </c>
      <c r="W3357" s="25">
        <f t="shared" ca="1" si="1512"/>
        <v>-0.53830305589498062</v>
      </c>
      <c r="X3357" s="25">
        <f ca="1">VLOOKUP(CONCATENATE($F3357," ",$G3357),AllocFactorMatrix,(X$4+1),FALSE)*$E3360</f>
        <v>-3.3849048106541995</v>
      </c>
      <c r="Y3357" s="25">
        <f ca="1">VLOOKUP(CONCATENATE($F3357," ",$G3357),AllocFactorMatrix,(Y$4+1),FALSE)*$E3360</f>
        <v>0</v>
      </c>
      <c r="Z3357" s="25">
        <f t="shared" ca="1" si="1505"/>
        <v>-3.3849048106541995</v>
      </c>
      <c r="AA3357" s="25">
        <f ca="1">VLOOKUP(CONCATENATE($F3357," ",$G3357),AllocFactorMatrix,(AA$4+1),FALSE)*$E3360</f>
        <v>-5.5195186561536047E-2</v>
      </c>
      <c r="AB3357" s="25">
        <f ca="1">VLOOKUP(CONCATENATE($F3357," ",$G3357),AllocFactorMatrix,(AB$4+1),FALSE)*$E3360</f>
        <v>-1.2187937119539183</v>
      </c>
      <c r="AC3357" s="25">
        <f ca="1">VLOOKUP(CONCATENATE($F3357," ",$G3357),AllocFactorMatrix,(AC$4+1),FALSE)*$E3360</f>
        <v>-0.30207365688840648</v>
      </c>
    </row>
    <row r="3358" spans="4:29" hidden="1" outlineLevel="1">
      <c r="F3358" s="61" t="str">
        <f>F3360</f>
        <v>RB_GUP</v>
      </c>
      <c r="G3358" s="20" t="str">
        <f>$G$13</f>
        <v>ENERGY</v>
      </c>
      <c r="H3358" s="24">
        <f t="shared" ca="1" si="1508"/>
        <v>-24.807488904163225</v>
      </c>
      <c r="I3358" s="25">
        <f ca="1">VLOOKUP(CONCATENATE($F3358," ",$G3358),AllocFactorMatrix,(I$4+1),FALSE)*$E3360</f>
        <v>-9.0183279767614106</v>
      </c>
      <c r="J3358" s="25">
        <f ca="1">VLOOKUP(CONCATENATE($F3358," ",$G3358),AllocFactorMatrix,(J$4+1),FALSE)*$E3360</f>
        <v>-2.9108110607867341</v>
      </c>
      <c r="K3358" s="25">
        <f ca="1">VLOOKUP(CONCATENATE($F3358," ",$G3358),AllocFactorMatrix,(K$4+1),FALSE)*$E3360</f>
        <v>-3.3323264152222164E-2</v>
      </c>
      <c r="L3358" s="25">
        <f ca="1">VLOOKUP(CONCATENATE($F3358," ",$G3358),AllocFactorMatrix,(L$4+1),FALSE)*$E3360</f>
        <v>-8.4457606629272954E-4</v>
      </c>
      <c r="M3358" s="25">
        <f t="shared" ca="1" si="1504"/>
        <v>-2.944978901005249</v>
      </c>
      <c r="N3358" s="25">
        <f ca="1">VLOOKUP(CONCATENATE($F3358," ",$G3358),AllocFactorMatrix,(N$4+1),FALSE)*$E3360</f>
        <v>-1.408592991384418</v>
      </c>
      <c r="O3358" s="25">
        <f ca="1">VLOOKUP(CONCATENATE($F3358," ",$G3358),AllocFactorMatrix,(O$4+1),FALSE)*$E3360</f>
        <v>-0.39318041035194734</v>
      </c>
      <c r="P3358" s="25">
        <f ca="1">VLOOKUP(CONCATENATE($F3358," ",$G3358),AllocFactorMatrix,(P$4+1),FALSE)*$E3360</f>
        <v>-3.1128391178498933E-2</v>
      </c>
      <c r="Q3358" s="25">
        <f ca="1">VLOOKUP(CONCATENATE($F3358," ",$G3358),AllocFactorMatrix,(Q$4+1),FALSE)*$E3360</f>
        <v>-6.381177777139908E-3</v>
      </c>
      <c r="R3358" s="25">
        <f t="shared" ca="1" si="1506"/>
        <v>-1.8392829706920042</v>
      </c>
      <c r="S3358" s="25">
        <f ca="1">VLOOKUP(CONCATENATE($F3358," ",$G3358),AllocFactorMatrix,(S$4+1),FALSE)*$E3360</f>
        <v>-9.3860980390911661E-2</v>
      </c>
      <c r="T3358" s="25">
        <f ca="1">VLOOKUP(CONCATENATE($F3358," ",$G3358),AllocFactorMatrix,(T$4+1),FALSE)*$E3360</f>
        <v>-1.1217146746138771</v>
      </c>
      <c r="U3358" s="25">
        <f ca="1">VLOOKUP(CONCATENATE($F3358," ",$G3358),AllocFactorMatrix,(U$4+1),FALSE)*$E3360</f>
        <v>-7.9299978933449937</v>
      </c>
      <c r="V3358" s="25">
        <f ca="1">VLOOKUP(CONCATENATE($F3358," ",$G3358),AllocFactorMatrix,(V$4+1),FALSE)*$E3360</f>
        <v>-1.2708588184343867</v>
      </c>
      <c r="W3358" s="25">
        <f t="shared" ca="1" si="1512"/>
        <v>-10.41643236678417</v>
      </c>
      <c r="X3358" s="25">
        <f ca="1">VLOOKUP(CONCATENATE($F3358," ",$G3358),AllocFactorMatrix,(X$4+1),FALSE)*$E3360</f>
        <v>-0.3820750240154398</v>
      </c>
      <c r="Y3358" s="25">
        <f ca="1">VLOOKUP(CONCATENATE($F3358," ",$G3358),AllocFactorMatrix,(Y$4+1),FALSE)*$E3360</f>
        <v>-8.9801124854467246E-3</v>
      </c>
      <c r="Z3358" s="25">
        <f t="shared" ca="1" si="1505"/>
        <v>-0.39105513650088652</v>
      </c>
      <c r="AA3358" s="25">
        <f ca="1">VLOOKUP(CONCATENATE($F3358," ",$G3358),AllocFactorMatrix,(AA$4+1),FALSE)*$E3360</f>
        <v>-8.7728430269379942E-3</v>
      </c>
      <c r="AB3358" s="25">
        <f ca="1">VLOOKUP(CONCATENATE($F3358," ",$G3358),AllocFactorMatrix,(AB$4+1),FALSE)*$E3360</f>
        <v>-0.15095531964163753</v>
      </c>
      <c r="AC3358" s="25">
        <f ca="1">VLOOKUP(CONCATENATE($F3358," ",$G3358),AllocFactorMatrix,(AC$4+1),FALSE)*$E3360</f>
        <v>-3.7683389750927908E-2</v>
      </c>
    </row>
    <row r="3359" spans="4:29" hidden="1" outlineLevel="1">
      <c r="F3359" s="61" t="str">
        <f>F3360</f>
        <v>RB_GUP</v>
      </c>
      <c r="G3359" s="20" t="str">
        <f>$G$14</f>
        <v>CUSTOMER</v>
      </c>
      <c r="H3359" s="24">
        <f t="shared" ca="1" si="1508"/>
        <v>-431.30969665535144</v>
      </c>
      <c r="I3359" s="25">
        <f ca="1">VLOOKUP(CONCATENATE($F3359," ",$G3359),AllocFactorMatrix,(I$4+1),FALSE)*$E3360</f>
        <v>-312.72930100931296</v>
      </c>
      <c r="J3359" s="25">
        <f ca="1">VLOOKUP(CONCATENATE($F3359," ",$G3359),AllocFactorMatrix,(J$4+1),FALSE)*$E3360</f>
        <v>-76.245969727494696</v>
      </c>
      <c r="K3359" s="25">
        <f ca="1">VLOOKUP(CONCATENATE($F3359," ",$G3359),AllocFactorMatrix,(K$4+1),FALSE)*$E3360</f>
        <v>-0.61869066249162552</v>
      </c>
      <c r="L3359" s="25">
        <f ca="1">VLOOKUP(CONCATENATE($F3359," ",$G3359),AllocFactorMatrix,(L$4+1),FALSE)*$E3360</f>
        <v>-8.7767503617051532E-2</v>
      </c>
      <c r="M3359" s="25">
        <f t="shared" ca="1" si="1504"/>
        <v>-76.952427893603371</v>
      </c>
      <c r="N3359" s="25">
        <f ca="1">VLOOKUP(CONCATENATE($F3359," ",$G3359),AllocFactorMatrix,(N$4+1),FALSE)*$E3360</f>
        <v>-1.2723131142009696</v>
      </c>
      <c r="O3359" s="25">
        <f ca="1">VLOOKUP(CONCATENATE($F3359," ",$G3359),AllocFactorMatrix,(O$4+1),FALSE)*$E3360</f>
        <v>-0.51863783635728311</v>
      </c>
      <c r="P3359" s="25">
        <f ca="1">VLOOKUP(CONCATENATE($F3359," ",$G3359),AllocFactorMatrix,(P$4+1),FALSE)*$E3360</f>
        <v>-0.25175228535779542</v>
      </c>
      <c r="Q3359" s="25">
        <f ca="1">VLOOKUP(CONCATENATE($F3359," ",$G3359),AllocFactorMatrix,(Q$4+1),FALSE)*$E3360</f>
        <v>-0.10783051879322336</v>
      </c>
      <c r="R3359" s="25">
        <f t="shared" ca="1" si="1506"/>
        <v>-2.1505337547092713</v>
      </c>
      <c r="S3359" s="25">
        <f ca="1">VLOOKUP(CONCATENATE($F3359," ",$G3359),AllocFactorMatrix,(S$4+1),FALSE)*$E3360</f>
        <v>-1.832627654420927E-2</v>
      </c>
      <c r="T3359" s="25">
        <f ca="1">VLOOKUP(CONCATENATE($F3359," ",$G3359),AllocFactorMatrix,(T$4+1),FALSE)*$E3360</f>
        <v>-0.32283998448952883</v>
      </c>
      <c r="U3359" s="25">
        <f ca="1">VLOOKUP(CONCATENATE($F3359," ",$G3359),AllocFactorMatrix,(U$4+1),FALSE)*$E3360</f>
        <v>-0.65276849531305725</v>
      </c>
      <c r="V3359" s="25">
        <f ca="1">VLOOKUP(CONCATENATE($F3359," ",$G3359),AllocFactorMatrix,(V$4+1),FALSE)*$E3360</f>
        <v>-0.16175330840523014</v>
      </c>
      <c r="W3359" s="25">
        <f t="shared" ca="1" si="1512"/>
        <v>-1.1556880647520253</v>
      </c>
      <c r="X3359" s="25">
        <f ca="1">VLOOKUP(CONCATENATE($F3359," ",$G3359),AllocFactorMatrix,(X$4+1),FALSE)*$E3360</f>
        <v>-0.43060450923469062</v>
      </c>
      <c r="Y3359" s="25">
        <f ca="1">VLOOKUP(CONCATENATE($F3359," ",$G3359),AllocFactorMatrix,(Y$4+1),FALSE)*$E3360</f>
        <v>-6.6044145953983325E-3</v>
      </c>
      <c r="Z3359" s="25">
        <f t="shared" ca="1" si="1505"/>
        <v>-0.43720892383008897</v>
      </c>
      <c r="AA3359" s="25">
        <f ca="1">VLOOKUP(CONCATENATE($F3359," ",$G3359),AllocFactorMatrix,(AA$4+1),FALSE)*$E3360</f>
        <v>-2.5559706728647671E-2</v>
      </c>
      <c r="AB3359" s="25">
        <f ca="1">VLOOKUP(CONCATENATE($F3359," ",$G3359),AllocFactorMatrix,(AB$4+1),FALSE)*$E3360</f>
        <v>-32.855948903548828</v>
      </c>
      <c r="AC3359" s="25">
        <f ca="1">VLOOKUP(CONCATENATE($F3359," ",$G3359),AllocFactorMatrix,(AC$4+1),FALSE)*$E3360</f>
        <v>-5.003028398866217</v>
      </c>
    </row>
    <row r="3360" spans="4:29" collapsed="1">
      <c r="D3360" s="20" t="s">
        <v>275</v>
      </c>
      <c r="E3360" s="22">
        <v>-2482</v>
      </c>
      <c r="F3360" s="61" t="s">
        <v>73</v>
      </c>
      <c r="G3360" s="20" t="str">
        <f>$G$15</f>
        <v>TOTAL</v>
      </c>
      <c r="H3360" s="24">
        <f t="shared" ca="1" si="1508"/>
        <v>-2482.0000000000005</v>
      </c>
      <c r="I3360" s="25">
        <f ca="1">VLOOKUP(CONCATENATE($F3360," ",$G3360),AllocFactorMatrix,(I$4+1),FALSE)*$E3360</f>
        <v>-1445.4893059084118</v>
      </c>
      <c r="J3360" s="25">
        <f ca="1">VLOOKUP(CONCATENATE($F3360," ",$G3360),AllocFactorMatrix,(J$4+1),FALSE)*$E3360</f>
        <v>-358.99292177224305</v>
      </c>
      <c r="K3360" s="25">
        <f ca="1">VLOOKUP(CONCATENATE($F3360," ",$G3360),AllocFactorMatrix,(K$4+1),FALSE)*$E3360</f>
        <v>-3.5176067897308125</v>
      </c>
      <c r="L3360" s="25">
        <f ca="1">VLOOKUP(CONCATENATE($F3360," ",$G3360),AllocFactorMatrix,(L$4+1),FALSE)*$E3360</f>
        <v>-0.13939781202828794</v>
      </c>
      <c r="M3360" s="25">
        <f t="shared" ca="1" si="1504"/>
        <v>-362.64992637400212</v>
      </c>
      <c r="N3360" s="25">
        <f ca="1">VLOOKUP(CONCATENATE($F3360," ",$G3360),AllocFactorMatrix,(N$4+1),FALSE)*$E3360</f>
        <v>-118.96488477008191</v>
      </c>
      <c r="O3360" s="25">
        <f ca="1">VLOOKUP(CONCATENATE($F3360," ",$G3360),AllocFactorMatrix,(O$4+1),FALSE)*$E3360</f>
        <v>-30.518499665187246</v>
      </c>
      <c r="P3360" s="25">
        <f ca="1">VLOOKUP(CONCATENATE($F3360," ",$G3360),AllocFactorMatrix,(P$4+1),FALSE)*$E3360</f>
        <v>-1.9495718356485949</v>
      </c>
      <c r="Q3360" s="25">
        <f ca="1">VLOOKUP(CONCATENATE($F3360," ",$G3360),AllocFactorMatrix,(Q$4+1),FALSE)*$E3360</f>
        <v>-0.3935738073534929</v>
      </c>
      <c r="R3360" s="25">
        <f t="shared" ca="1" si="1506"/>
        <v>-151.82653007827125</v>
      </c>
      <c r="S3360" s="25">
        <f ca="1">VLOOKUP(CONCATENATE($F3360," ",$G3360),AllocFactorMatrix,(S$4+1),FALSE)*$E3360</f>
        <v>-6.7550967884061359</v>
      </c>
      <c r="T3360" s="25">
        <f ca="1">VLOOKUP(CONCATENATE($F3360," ",$G3360),AllocFactorMatrix,(T$4+1),FALSE)*$E3360</f>
        <v>-69.702670246097014</v>
      </c>
      <c r="U3360" s="25">
        <f ca="1">VLOOKUP(CONCATENATE($F3360," ",$G3360),AllocFactorMatrix,(U$4+1),FALSE)*$E3360</f>
        <v>-327.74742715601519</v>
      </c>
      <c r="V3360" s="25">
        <f ca="1">VLOOKUP(CONCATENATE($F3360," ",$G3360),AllocFactorMatrix,(V$4+1),FALSE)*$E3360</f>
        <v>-41.725327241536078</v>
      </c>
      <c r="W3360" s="25">
        <f t="shared" ca="1" si="1512"/>
        <v>-445.93052143205443</v>
      </c>
      <c r="X3360" s="25">
        <f ca="1">VLOOKUP(CONCATENATE($F3360," ",$G3360),AllocFactorMatrix,(X$4+1),FALSE)*$E3360</f>
        <v>-32.457215805183623</v>
      </c>
      <c r="Y3360" s="25">
        <f ca="1">VLOOKUP(CONCATENATE($F3360," ",$G3360),AllocFactorMatrix,(Y$4+1),FALSE)*$E3360</f>
        <v>-0.69544248909502815</v>
      </c>
      <c r="Z3360" s="25">
        <f t="shared" ca="1" si="1505"/>
        <v>-33.152658294278652</v>
      </c>
      <c r="AA3360" s="25">
        <f ca="1">VLOOKUP(CONCATENATE($F3360," ",$G3360),AllocFactorMatrix,(AA$4+1),FALSE)*$E3360</f>
        <v>-0.57687991960772511</v>
      </c>
      <c r="AB3360" s="25">
        <f ca="1">VLOOKUP(CONCATENATE($F3360," ",$G3360),AllocFactorMatrix,(AB$4+1),FALSE)*$E3360</f>
        <v>-36.47268040161542</v>
      </c>
      <c r="AC3360" s="25">
        <f ca="1">VLOOKUP(CONCATENATE($F3360," ",$G3360),AllocFactorMatrix,(AC$4+1),FALSE)*$E3360</f>
        <v>-5.9014975917589894</v>
      </c>
    </row>
    <row r="3361" spans="4:29" hidden="1" outlineLevel="1">
      <c r="F3361" s="61" t="str">
        <f>F3368</f>
        <v>RB_GUP</v>
      </c>
      <c r="G3361" s="20" t="str">
        <f>$G$8</f>
        <v>PRODUCTION</v>
      </c>
      <c r="H3361" s="24">
        <f t="shared" ca="1" si="1508"/>
        <v>0</v>
      </c>
      <c r="I3361" s="25">
        <f ca="1">VLOOKUP(CONCATENATE($F3361," ",$G3361),AllocFactorMatrix,(I$4+1),FALSE)*$E3368</f>
        <v>0</v>
      </c>
      <c r="J3361" s="25">
        <f ca="1">VLOOKUP(CONCATENATE($F3361," ",$G3361),AllocFactorMatrix,(J$4+1),FALSE)*$E3368</f>
        <v>0</v>
      </c>
      <c r="K3361" s="25">
        <f ca="1">VLOOKUP(CONCATENATE($F3361," ",$G3361),AllocFactorMatrix,(K$4+1),FALSE)*$E3368</f>
        <v>0</v>
      </c>
      <c r="L3361" s="25">
        <f ca="1">VLOOKUP(CONCATENATE($F3361," ",$G3361),AllocFactorMatrix,(L$4+1),FALSE)*$E3368</f>
        <v>0</v>
      </c>
      <c r="M3361" s="25">
        <f t="shared" ref="M3361:M3376" ca="1" si="1513">SUBTOTAL(9,J3361:L3361)</f>
        <v>0</v>
      </c>
      <c r="N3361" s="25">
        <f ca="1">VLOOKUP(CONCATENATE($F3361," ",$G3361),AllocFactorMatrix,(N$4+1),FALSE)*$E3368</f>
        <v>0</v>
      </c>
      <c r="O3361" s="25">
        <f ca="1">VLOOKUP(CONCATENATE($F3361," ",$G3361),AllocFactorMatrix,(O$4+1),FALSE)*$E3368</f>
        <v>0</v>
      </c>
      <c r="P3361" s="25">
        <f ca="1">VLOOKUP(CONCATENATE($F3361," ",$G3361),AllocFactorMatrix,(P$4+1),FALSE)*$E3368</f>
        <v>0</v>
      </c>
      <c r="Q3361" s="25">
        <f ca="1">VLOOKUP(CONCATENATE($F3361," ",$G3361),AllocFactorMatrix,(Q$4+1),FALSE)*$E3368</f>
        <v>0</v>
      </c>
      <c r="R3361" s="25">
        <f t="shared" ca="1" si="1506"/>
        <v>0</v>
      </c>
      <c r="S3361" s="25">
        <f ca="1">VLOOKUP(CONCATENATE($F3361," ",$G3361),AllocFactorMatrix,(S$4+1),FALSE)*$E3368</f>
        <v>0</v>
      </c>
      <c r="T3361" s="25">
        <f ca="1">VLOOKUP(CONCATENATE($F3361," ",$G3361),AllocFactorMatrix,(T$4+1),FALSE)*$E3368</f>
        <v>0</v>
      </c>
      <c r="U3361" s="25">
        <f ca="1">VLOOKUP(CONCATENATE($F3361," ",$G3361),AllocFactorMatrix,(U$4+1),FALSE)*$E3368</f>
        <v>0</v>
      </c>
      <c r="V3361" s="25">
        <f ca="1">VLOOKUP(CONCATENATE($F3361," ",$G3361),AllocFactorMatrix,(V$4+1),FALSE)*$E3368</f>
        <v>0</v>
      </c>
      <c r="W3361" s="25">
        <f ca="1">SUBTOTAL(9,S3361:V3361)</f>
        <v>0</v>
      </c>
      <c r="X3361" s="25">
        <f ca="1">VLOOKUP(CONCATENATE($F3361," ",$G3361),AllocFactorMatrix,(X$4+1),FALSE)*$E3368</f>
        <v>0</v>
      </c>
      <c r="Y3361" s="25">
        <f ca="1">VLOOKUP(CONCATENATE($F3361," ",$G3361),AllocFactorMatrix,(Y$4+1),FALSE)*$E3368</f>
        <v>0</v>
      </c>
      <c r="Z3361" s="25">
        <f t="shared" ref="Z3361:Z3400" ca="1" si="1514">SUBTOTAL(9,X3361:Y3361)</f>
        <v>0</v>
      </c>
      <c r="AA3361" s="25">
        <f ca="1">VLOOKUP(CONCATENATE($F3361," ",$G3361),AllocFactorMatrix,(AA$4+1),FALSE)*$E3368</f>
        <v>0</v>
      </c>
      <c r="AB3361" s="25">
        <f ca="1">VLOOKUP(CONCATENATE($F3361," ",$G3361),AllocFactorMatrix,(AB$4+1),FALSE)*$E3368</f>
        <v>0</v>
      </c>
      <c r="AC3361" s="25">
        <f ca="1">VLOOKUP(CONCATENATE($F3361," ",$G3361),AllocFactorMatrix,(AC$4+1),FALSE)*$E3368</f>
        <v>0</v>
      </c>
    </row>
    <row r="3362" spans="4:29" hidden="1" outlineLevel="1">
      <c r="F3362" s="61" t="str">
        <f>F3368</f>
        <v>RB_GUP</v>
      </c>
      <c r="G3362" s="20" t="str">
        <f>$G$9</f>
        <v>BULKTRAN</v>
      </c>
      <c r="H3362" s="24">
        <f t="shared" ca="1" si="1508"/>
        <v>0</v>
      </c>
      <c r="I3362" s="25">
        <f ca="1">VLOOKUP(CONCATENATE($F3362," ",$G3362),AllocFactorMatrix,(I$4+1),FALSE)*$E3368</f>
        <v>0</v>
      </c>
      <c r="J3362" s="25">
        <f ca="1">VLOOKUP(CONCATENATE($F3362," ",$G3362),AllocFactorMatrix,(J$4+1),FALSE)*$E3368</f>
        <v>0</v>
      </c>
      <c r="K3362" s="25">
        <f ca="1">VLOOKUP(CONCATENATE($F3362," ",$G3362),AllocFactorMatrix,(K$4+1),FALSE)*$E3368</f>
        <v>0</v>
      </c>
      <c r="L3362" s="25">
        <f ca="1">VLOOKUP(CONCATENATE($F3362," ",$G3362),AllocFactorMatrix,(L$4+1),FALSE)*$E3368</f>
        <v>0</v>
      </c>
      <c r="M3362" s="25">
        <f t="shared" ca="1" si="1513"/>
        <v>0</v>
      </c>
      <c r="N3362" s="25">
        <f ca="1">VLOOKUP(CONCATENATE($F3362," ",$G3362),AllocFactorMatrix,(N$4+1),FALSE)*$E3368</f>
        <v>0</v>
      </c>
      <c r="O3362" s="25">
        <f ca="1">VLOOKUP(CONCATENATE($F3362," ",$G3362),AllocFactorMatrix,(O$4+1),FALSE)*$E3368</f>
        <v>0</v>
      </c>
      <c r="P3362" s="25">
        <f ca="1">VLOOKUP(CONCATENATE($F3362," ",$G3362),AllocFactorMatrix,(P$4+1),FALSE)*$E3368</f>
        <v>0</v>
      </c>
      <c r="Q3362" s="25">
        <f ca="1">VLOOKUP(CONCATENATE($F3362," ",$G3362),AllocFactorMatrix,(Q$4+1),FALSE)*$E3368</f>
        <v>0</v>
      </c>
      <c r="R3362" s="25">
        <f t="shared" ca="1" si="1506"/>
        <v>0</v>
      </c>
      <c r="S3362" s="25">
        <f ca="1">VLOOKUP(CONCATENATE($F3362," ",$G3362),AllocFactorMatrix,(S$4+1),FALSE)*$E3368</f>
        <v>0</v>
      </c>
      <c r="T3362" s="25">
        <f ca="1">VLOOKUP(CONCATENATE($F3362," ",$G3362),AllocFactorMatrix,(T$4+1),FALSE)*$E3368</f>
        <v>0</v>
      </c>
      <c r="U3362" s="25">
        <f ca="1">VLOOKUP(CONCATENATE($F3362," ",$G3362),AllocFactorMatrix,(U$4+1),FALSE)*$E3368</f>
        <v>0</v>
      </c>
      <c r="V3362" s="25">
        <f ca="1">VLOOKUP(CONCATENATE($F3362," ",$G3362),AllocFactorMatrix,(V$4+1),FALSE)*$E3368</f>
        <v>0</v>
      </c>
      <c r="W3362" s="25">
        <f t="shared" ref="W3362:W3368" ca="1" si="1515">SUBTOTAL(9,S3362:V3362)</f>
        <v>0</v>
      </c>
      <c r="X3362" s="25">
        <f ca="1">VLOOKUP(CONCATENATE($F3362," ",$G3362),AllocFactorMatrix,(X$4+1),FALSE)*$E3368</f>
        <v>0</v>
      </c>
      <c r="Y3362" s="25">
        <f ca="1">VLOOKUP(CONCATENATE($F3362," ",$G3362),AllocFactorMatrix,(Y$4+1),FALSE)*$E3368</f>
        <v>0</v>
      </c>
      <c r="Z3362" s="25">
        <f t="shared" ca="1" si="1514"/>
        <v>0</v>
      </c>
      <c r="AA3362" s="25">
        <f ca="1">VLOOKUP(CONCATENATE($F3362," ",$G3362),AllocFactorMatrix,(AA$4+1),FALSE)*$E3368</f>
        <v>0</v>
      </c>
      <c r="AB3362" s="25">
        <f ca="1">VLOOKUP(CONCATENATE($F3362," ",$G3362),AllocFactorMatrix,(AB$4+1),FALSE)*$E3368</f>
        <v>0</v>
      </c>
      <c r="AC3362" s="25">
        <f ca="1">VLOOKUP(CONCATENATE($F3362," ",$G3362),AllocFactorMatrix,(AC$4+1),FALSE)*$E3368</f>
        <v>0</v>
      </c>
    </row>
    <row r="3363" spans="4:29" hidden="1" outlineLevel="1">
      <c r="F3363" s="61" t="str">
        <f>F3368</f>
        <v>RB_GUP</v>
      </c>
      <c r="G3363" s="20" t="str">
        <f>$G$10</f>
        <v>SUBTRAN</v>
      </c>
      <c r="H3363" s="24">
        <f t="shared" ca="1" si="1508"/>
        <v>0</v>
      </c>
      <c r="I3363" s="25">
        <f ca="1">VLOOKUP(CONCATENATE($F3363," ",$G3363),AllocFactorMatrix,(I$4+1),FALSE)*$E3368</f>
        <v>0</v>
      </c>
      <c r="J3363" s="25">
        <f ca="1">VLOOKUP(CONCATENATE($F3363," ",$G3363),AllocFactorMatrix,(J$4+1),FALSE)*$E3368</f>
        <v>0</v>
      </c>
      <c r="K3363" s="25">
        <f ca="1">VLOOKUP(CONCATENATE($F3363," ",$G3363),AllocFactorMatrix,(K$4+1),FALSE)*$E3368</f>
        <v>0</v>
      </c>
      <c r="L3363" s="25">
        <f ca="1">VLOOKUP(CONCATENATE($F3363," ",$G3363),AllocFactorMatrix,(L$4+1),FALSE)*$E3368</f>
        <v>0</v>
      </c>
      <c r="M3363" s="25">
        <f t="shared" ca="1" si="1513"/>
        <v>0</v>
      </c>
      <c r="N3363" s="25">
        <f ca="1">VLOOKUP(CONCATENATE($F3363," ",$G3363),AllocFactorMatrix,(N$4+1),FALSE)*$E3368</f>
        <v>0</v>
      </c>
      <c r="O3363" s="25">
        <f ca="1">VLOOKUP(CONCATENATE($F3363," ",$G3363),AllocFactorMatrix,(O$4+1),FALSE)*$E3368</f>
        <v>0</v>
      </c>
      <c r="P3363" s="25">
        <f ca="1">VLOOKUP(CONCATENATE($F3363," ",$G3363),AllocFactorMatrix,(P$4+1),FALSE)*$E3368</f>
        <v>0</v>
      </c>
      <c r="Q3363" s="25">
        <f ca="1">VLOOKUP(CONCATENATE($F3363," ",$G3363),AllocFactorMatrix,(Q$4+1),FALSE)*$E3368</f>
        <v>0</v>
      </c>
      <c r="R3363" s="25">
        <f t="shared" ca="1" si="1506"/>
        <v>0</v>
      </c>
      <c r="S3363" s="25">
        <f ca="1">VLOOKUP(CONCATENATE($F3363," ",$G3363),AllocFactorMatrix,(S$4+1),FALSE)*$E3368</f>
        <v>0</v>
      </c>
      <c r="T3363" s="25">
        <f ca="1">VLOOKUP(CONCATENATE($F3363," ",$G3363),AllocFactorMatrix,(T$4+1),FALSE)*$E3368</f>
        <v>0</v>
      </c>
      <c r="U3363" s="25">
        <f ca="1">VLOOKUP(CONCATENATE($F3363," ",$G3363),AllocFactorMatrix,(U$4+1),FALSE)*$E3368</f>
        <v>0</v>
      </c>
      <c r="V3363" s="25">
        <f ca="1">VLOOKUP(CONCATENATE($F3363," ",$G3363),AllocFactorMatrix,(V$4+1),FALSE)*$E3368</f>
        <v>0</v>
      </c>
      <c r="W3363" s="25">
        <f t="shared" ca="1" si="1515"/>
        <v>0</v>
      </c>
      <c r="X3363" s="25">
        <f ca="1">VLOOKUP(CONCATENATE($F3363," ",$G3363),AllocFactorMatrix,(X$4+1),FALSE)*$E3368</f>
        <v>0</v>
      </c>
      <c r="Y3363" s="25">
        <f ca="1">VLOOKUP(CONCATENATE($F3363," ",$G3363),AllocFactorMatrix,(Y$4+1),FALSE)*$E3368</f>
        <v>0</v>
      </c>
      <c r="Z3363" s="25">
        <f t="shared" ca="1" si="1514"/>
        <v>0</v>
      </c>
      <c r="AA3363" s="25">
        <f ca="1">VLOOKUP(CONCATENATE($F3363," ",$G3363),AllocFactorMatrix,(AA$4+1),FALSE)*$E3368</f>
        <v>0</v>
      </c>
      <c r="AB3363" s="25">
        <f ca="1">VLOOKUP(CONCATENATE($F3363," ",$G3363),AllocFactorMatrix,(AB$4+1),FALSE)*$E3368</f>
        <v>0</v>
      </c>
      <c r="AC3363" s="25">
        <f ca="1">VLOOKUP(CONCATENATE($F3363," ",$G3363),AllocFactorMatrix,(AC$4+1),FALSE)*$E3368</f>
        <v>0</v>
      </c>
    </row>
    <row r="3364" spans="4:29" hidden="1" outlineLevel="1">
      <c r="F3364" s="61" t="str">
        <f>F3368</f>
        <v>RB_GUP</v>
      </c>
      <c r="G3364" s="20" t="str">
        <f>$G$11</f>
        <v>DISTPRI</v>
      </c>
      <c r="H3364" s="24">
        <f t="shared" ca="1" si="1508"/>
        <v>0</v>
      </c>
      <c r="I3364" s="25">
        <f ca="1">VLOOKUP(CONCATENATE($F3364," ",$G3364),AllocFactorMatrix,(I$4+1),FALSE)*$E3368</f>
        <v>0</v>
      </c>
      <c r="J3364" s="25">
        <f ca="1">VLOOKUP(CONCATENATE($F3364," ",$G3364),AllocFactorMatrix,(J$4+1),FALSE)*$E3368</f>
        <v>0</v>
      </c>
      <c r="K3364" s="25">
        <f ca="1">VLOOKUP(CONCATENATE($F3364," ",$G3364),AllocFactorMatrix,(K$4+1),FALSE)*$E3368</f>
        <v>0</v>
      </c>
      <c r="L3364" s="25">
        <f ca="1">VLOOKUP(CONCATENATE($F3364," ",$G3364),AllocFactorMatrix,(L$4+1),FALSE)*$E3368</f>
        <v>0</v>
      </c>
      <c r="M3364" s="25">
        <f t="shared" ca="1" si="1513"/>
        <v>0</v>
      </c>
      <c r="N3364" s="25">
        <f ca="1">VLOOKUP(CONCATENATE($F3364," ",$G3364),AllocFactorMatrix,(N$4+1),FALSE)*$E3368</f>
        <v>0</v>
      </c>
      <c r="O3364" s="25">
        <f ca="1">VLOOKUP(CONCATENATE($F3364," ",$G3364),AllocFactorMatrix,(O$4+1),FALSE)*$E3368</f>
        <v>0</v>
      </c>
      <c r="P3364" s="25">
        <f ca="1">VLOOKUP(CONCATENATE($F3364," ",$G3364),AllocFactorMatrix,(P$4+1),FALSE)*$E3368</f>
        <v>0</v>
      </c>
      <c r="Q3364" s="25">
        <f ca="1">VLOOKUP(CONCATENATE($F3364," ",$G3364),AllocFactorMatrix,(Q$4+1),FALSE)*$E3368</f>
        <v>0</v>
      </c>
      <c r="R3364" s="25">
        <f t="shared" ca="1" si="1506"/>
        <v>0</v>
      </c>
      <c r="S3364" s="25">
        <f ca="1">VLOOKUP(CONCATENATE($F3364," ",$G3364),AllocFactorMatrix,(S$4+1),FALSE)*$E3368</f>
        <v>0</v>
      </c>
      <c r="T3364" s="25">
        <f ca="1">VLOOKUP(CONCATENATE($F3364," ",$G3364),AllocFactorMatrix,(T$4+1),FALSE)*$E3368</f>
        <v>0</v>
      </c>
      <c r="U3364" s="25">
        <f ca="1">VLOOKUP(CONCATENATE($F3364," ",$G3364),AllocFactorMatrix,(U$4+1),FALSE)*$E3368</f>
        <v>0</v>
      </c>
      <c r="V3364" s="25">
        <f ca="1">VLOOKUP(CONCATENATE($F3364," ",$G3364),AllocFactorMatrix,(V$4+1),FALSE)*$E3368</f>
        <v>0</v>
      </c>
      <c r="W3364" s="25">
        <f t="shared" ca="1" si="1515"/>
        <v>0</v>
      </c>
      <c r="X3364" s="25">
        <f ca="1">VLOOKUP(CONCATENATE($F3364," ",$G3364),AllocFactorMatrix,(X$4+1),FALSE)*$E3368</f>
        <v>0</v>
      </c>
      <c r="Y3364" s="25">
        <f ca="1">VLOOKUP(CONCATENATE($F3364," ",$G3364),AllocFactorMatrix,(Y$4+1),FALSE)*$E3368</f>
        <v>0</v>
      </c>
      <c r="Z3364" s="25">
        <f t="shared" ca="1" si="1514"/>
        <v>0</v>
      </c>
      <c r="AA3364" s="25">
        <f ca="1">VLOOKUP(CONCATENATE($F3364," ",$G3364),AllocFactorMatrix,(AA$4+1),FALSE)*$E3368</f>
        <v>0</v>
      </c>
      <c r="AB3364" s="25">
        <f ca="1">VLOOKUP(CONCATENATE($F3364," ",$G3364),AllocFactorMatrix,(AB$4+1),FALSE)*$E3368</f>
        <v>0</v>
      </c>
      <c r="AC3364" s="25">
        <f ca="1">VLOOKUP(CONCATENATE($F3364," ",$G3364),AllocFactorMatrix,(AC$4+1),FALSE)*$E3368</f>
        <v>0</v>
      </c>
    </row>
    <row r="3365" spans="4:29" hidden="1" outlineLevel="1">
      <c r="F3365" s="61" t="str">
        <f>F3368</f>
        <v>RB_GUP</v>
      </c>
      <c r="G3365" s="20" t="str">
        <f>$G$12</f>
        <v>DISTSEC</v>
      </c>
      <c r="H3365" s="24">
        <f t="shared" ca="1" si="1508"/>
        <v>0</v>
      </c>
      <c r="I3365" s="25">
        <f ca="1">VLOOKUP(CONCATENATE($F3365," ",$G3365),AllocFactorMatrix,(I$4+1),FALSE)*$E3368</f>
        <v>0</v>
      </c>
      <c r="J3365" s="25">
        <f ca="1">VLOOKUP(CONCATENATE($F3365," ",$G3365),AllocFactorMatrix,(J$4+1),FALSE)*$E3368</f>
        <v>0</v>
      </c>
      <c r="K3365" s="25">
        <f ca="1">VLOOKUP(CONCATENATE($F3365," ",$G3365),AllocFactorMatrix,(K$4+1),FALSE)*$E3368</f>
        <v>0</v>
      </c>
      <c r="L3365" s="25">
        <f ca="1">VLOOKUP(CONCATENATE($F3365," ",$G3365),AllocFactorMatrix,(L$4+1),FALSE)*$E3368</f>
        <v>0</v>
      </c>
      <c r="M3365" s="25">
        <f t="shared" ca="1" si="1513"/>
        <v>0</v>
      </c>
      <c r="N3365" s="25">
        <f ca="1">VLOOKUP(CONCATENATE($F3365," ",$G3365),AllocFactorMatrix,(N$4+1),FALSE)*$E3368</f>
        <v>0</v>
      </c>
      <c r="O3365" s="25">
        <f ca="1">VLOOKUP(CONCATENATE($F3365," ",$G3365),AllocFactorMatrix,(O$4+1),FALSE)*$E3368</f>
        <v>0</v>
      </c>
      <c r="P3365" s="25">
        <f ca="1">VLOOKUP(CONCATENATE($F3365," ",$G3365),AllocFactorMatrix,(P$4+1),FALSE)*$E3368</f>
        <v>0</v>
      </c>
      <c r="Q3365" s="25">
        <f ca="1">VLOOKUP(CONCATENATE($F3365," ",$G3365),AllocFactorMatrix,(Q$4+1),FALSE)*$E3368</f>
        <v>0</v>
      </c>
      <c r="R3365" s="25">
        <f t="shared" ca="1" si="1506"/>
        <v>0</v>
      </c>
      <c r="S3365" s="25">
        <f ca="1">VLOOKUP(CONCATENATE($F3365," ",$G3365),AllocFactorMatrix,(S$4+1),FALSE)*$E3368</f>
        <v>0</v>
      </c>
      <c r="T3365" s="25">
        <f ca="1">VLOOKUP(CONCATENATE($F3365," ",$G3365),AllocFactorMatrix,(T$4+1),FALSE)*$E3368</f>
        <v>0</v>
      </c>
      <c r="U3365" s="25">
        <f ca="1">VLOOKUP(CONCATENATE($F3365," ",$G3365),AllocFactorMatrix,(U$4+1),FALSE)*$E3368</f>
        <v>0</v>
      </c>
      <c r="V3365" s="25">
        <f ca="1">VLOOKUP(CONCATENATE($F3365," ",$G3365),AllocFactorMatrix,(V$4+1),FALSE)*$E3368</f>
        <v>0</v>
      </c>
      <c r="W3365" s="25">
        <f t="shared" ca="1" si="1515"/>
        <v>0</v>
      </c>
      <c r="X3365" s="25">
        <f ca="1">VLOOKUP(CONCATENATE($F3365," ",$G3365),AllocFactorMatrix,(X$4+1),FALSE)*$E3368</f>
        <v>0</v>
      </c>
      <c r="Y3365" s="25">
        <f ca="1">VLOOKUP(CONCATENATE($F3365," ",$G3365),AllocFactorMatrix,(Y$4+1),FALSE)*$E3368</f>
        <v>0</v>
      </c>
      <c r="Z3365" s="25">
        <f t="shared" ca="1" si="1514"/>
        <v>0</v>
      </c>
      <c r="AA3365" s="25">
        <f ca="1">VLOOKUP(CONCATENATE($F3365," ",$G3365),AllocFactorMatrix,(AA$4+1),FALSE)*$E3368</f>
        <v>0</v>
      </c>
      <c r="AB3365" s="25">
        <f ca="1">VLOOKUP(CONCATENATE($F3365," ",$G3365),AllocFactorMatrix,(AB$4+1),FALSE)*$E3368</f>
        <v>0</v>
      </c>
      <c r="AC3365" s="25">
        <f ca="1">VLOOKUP(CONCATENATE($F3365," ",$G3365),AllocFactorMatrix,(AC$4+1),FALSE)*$E3368</f>
        <v>0</v>
      </c>
    </row>
    <row r="3366" spans="4:29" hidden="1" outlineLevel="1">
      <c r="F3366" s="61" t="str">
        <f>F3368</f>
        <v>RB_GUP</v>
      </c>
      <c r="G3366" s="20" t="str">
        <f>$G$13</f>
        <v>ENERGY</v>
      </c>
      <c r="H3366" s="24">
        <f t="shared" ca="1" si="1508"/>
        <v>0</v>
      </c>
      <c r="I3366" s="25">
        <f ca="1">VLOOKUP(CONCATENATE($F3366," ",$G3366),AllocFactorMatrix,(I$4+1),FALSE)*$E3368</f>
        <v>0</v>
      </c>
      <c r="J3366" s="25">
        <f ca="1">VLOOKUP(CONCATENATE($F3366," ",$G3366),AllocFactorMatrix,(J$4+1),FALSE)*$E3368</f>
        <v>0</v>
      </c>
      <c r="K3366" s="25">
        <f ca="1">VLOOKUP(CONCATENATE($F3366," ",$G3366),AllocFactorMatrix,(K$4+1),FALSE)*$E3368</f>
        <v>0</v>
      </c>
      <c r="L3366" s="25">
        <f ca="1">VLOOKUP(CONCATENATE($F3366," ",$G3366),AllocFactorMatrix,(L$4+1),FALSE)*$E3368</f>
        <v>0</v>
      </c>
      <c r="M3366" s="25">
        <f t="shared" ca="1" si="1513"/>
        <v>0</v>
      </c>
      <c r="N3366" s="25">
        <f ca="1">VLOOKUP(CONCATENATE($F3366," ",$G3366),AllocFactorMatrix,(N$4+1),FALSE)*$E3368</f>
        <v>0</v>
      </c>
      <c r="O3366" s="25">
        <f ca="1">VLOOKUP(CONCATENATE($F3366," ",$G3366),AllocFactorMatrix,(O$4+1),FALSE)*$E3368</f>
        <v>0</v>
      </c>
      <c r="P3366" s="25">
        <f ca="1">VLOOKUP(CONCATENATE($F3366," ",$G3366),AllocFactorMatrix,(P$4+1),FALSE)*$E3368</f>
        <v>0</v>
      </c>
      <c r="Q3366" s="25">
        <f ca="1">VLOOKUP(CONCATENATE($F3366," ",$G3366),AllocFactorMatrix,(Q$4+1),FALSE)*$E3368</f>
        <v>0</v>
      </c>
      <c r="R3366" s="25">
        <f t="shared" ca="1" si="1506"/>
        <v>0</v>
      </c>
      <c r="S3366" s="25">
        <f ca="1">VLOOKUP(CONCATENATE($F3366," ",$G3366),AllocFactorMatrix,(S$4+1),FALSE)*$E3368</f>
        <v>0</v>
      </c>
      <c r="T3366" s="25">
        <f ca="1">VLOOKUP(CONCATENATE($F3366," ",$G3366),AllocFactorMatrix,(T$4+1),FALSE)*$E3368</f>
        <v>0</v>
      </c>
      <c r="U3366" s="25">
        <f ca="1">VLOOKUP(CONCATENATE($F3366," ",$G3366),AllocFactorMatrix,(U$4+1),FALSE)*$E3368</f>
        <v>0</v>
      </c>
      <c r="V3366" s="25">
        <f ca="1">VLOOKUP(CONCATENATE($F3366," ",$G3366),AllocFactorMatrix,(V$4+1),FALSE)*$E3368</f>
        <v>0</v>
      </c>
      <c r="W3366" s="25">
        <f t="shared" ca="1" si="1515"/>
        <v>0</v>
      </c>
      <c r="X3366" s="25">
        <f ca="1">VLOOKUP(CONCATENATE($F3366," ",$G3366),AllocFactorMatrix,(X$4+1),FALSE)*$E3368</f>
        <v>0</v>
      </c>
      <c r="Y3366" s="25">
        <f ca="1">VLOOKUP(CONCATENATE($F3366," ",$G3366),AllocFactorMatrix,(Y$4+1),FALSE)*$E3368</f>
        <v>0</v>
      </c>
      <c r="Z3366" s="25">
        <f t="shared" ca="1" si="1514"/>
        <v>0</v>
      </c>
      <c r="AA3366" s="25">
        <f ca="1">VLOOKUP(CONCATENATE($F3366," ",$G3366),AllocFactorMatrix,(AA$4+1),FALSE)*$E3368</f>
        <v>0</v>
      </c>
      <c r="AB3366" s="25">
        <f ca="1">VLOOKUP(CONCATENATE($F3366," ",$G3366),AllocFactorMatrix,(AB$4+1),FALSE)*$E3368</f>
        <v>0</v>
      </c>
      <c r="AC3366" s="25">
        <f ca="1">VLOOKUP(CONCATENATE($F3366," ",$G3366),AllocFactorMatrix,(AC$4+1),FALSE)*$E3368</f>
        <v>0</v>
      </c>
    </row>
    <row r="3367" spans="4:29" hidden="1" outlineLevel="1">
      <c r="F3367" s="61" t="str">
        <f>F3368</f>
        <v>RB_GUP</v>
      </c>
      <c r="G3367" s="20" t="str">
        <f>$G$14</f>
        <v>CUSTOMER</v>
      </c>
      <c r="H3367" s="24">
        <f t="shared" ca="1" si="1508"/>
        <v>0</v>
      </c>
      <c r="I3367" s="25">
        <f ca="1">VLOOKUP(CONCATENATE($F3367," ",$G3367),AllocFactorMatrix,(I$4+1),FALSE)*$E3368</f>
        <v>0</v>
      </c>
      <c r="J3367" s="25">
        <f ca="1">VLOOKUP(CONCATENATE($F3367," ",$G3367),AllocFactorMatrix,(J$4+1),FALSE)*$E3368</f>
        <v>0</v>
      </c>
      <c r="K3367" s="25">
        <f ca="1">VLOOKUP(CONCATENATE($F3367," ",$G3367),AllocFactorMatrix,(K$4+1),FALSE)*$E3368</f>
        <v>0</v>
      </c>
      <c r="L3367" s="25">
        <f ca="1">VLOOKUP(CONCATENATE($F3367," ",$G3367),AllocFactorMatrix,(L$4+1),FALSE)*$E3368</f>
        <v>0</v>
      </c>
      <c r="M3367" s="25">
        <f t="shared" ca="1" si="1513"/>
        <v>0</v>
      </c>
      <c r="N3367" s="25">
        <f ca="1">VLOOKUP(CONCATENATE($F3367," ",$G3367),AllocFactorMatrix,(N$4+1),FALSE)*$E3368</f>
        <v>0</v>
      </c>
      <c r="O3367" s="25">
        <f ca="1">VLOOKUP(CONCATENATE($F3367," ",$G3367),AllocFactorMatrix,(O$4+1),FALSE)*$E3368</f>
        <v>0</v>
      </c>
      <c r="P3367" s="25">
        <f ca="1">VLOOKUP(CONCATENATE($F3367," ",$G3367),AllocFactorMatrix,(P$4+1),FALSE)*$E3368</f>
        <v>0</v>
      </c>
      <c r="Q3367" s="25">
        <f ca="1">VLOOKUP(CONCATENATE($F3367," ",$G3367),AllocFactorMatrix,(Q$4+1),FALSE)*$E3368</f>
        <v>0</v>
      </c>
      <c r="R3367" s="25">
        <f t="shared" ca="1" si="1506"/>
        <v>0</v>
      </c>
      <c r="S3367" s="25">
        <f ca="1">VLOOKUP(CONCATENATE($F3367," ",$G3367),AllocFactorMatrix,(S$4+1),FALSE)*$E3368</f>
        <v>0</v>
      </c>
      <c r="T3367" s="25">
        <f ca="1">VLOOKUP(CONCATENATE($F3367," ",$G3367),AllocFactorMatrix,(T$4+1),FALSE)*$E3368</f>
        <v>0</v>
      </c>
      <c r="U3367" s="25">
        <f ca="1">VLOOKUP(CONCATENATE($F3367," ",$G3367),AllocFactorMatrix,(U$4+1),FALSE)*$E3368</f>
        <v>0</v>
      </c>
      <c r="V3367" s="25">
        <f ca="1">VLOOKUP(CONCATENATE($F3367," ",$G3367),AllocFactorMatrix,(V$4+1),FALSE)*$E3368</f>
        <v>0</v>
      </c>
      <c r="W3367" s="25">
        <f t="shared" ca="1" si="1515"/>
        <v>0</v>
      </c>
      <c r="X3367" s="25">
        <f ca="1">VLOOKUP(CONCATENATE($F3367," ",$G3367),AllocFactorMatrix,(X$4+1),FALSE)*$E3368</f>
        <v>0</v>
      </c>
      <c r="Y3367" s="25">
        <f ca="1">VLOOKUP(CONCATENATE($F3367," ",$G3367),AllocFactorMatrix,(Y$4+1),FALSE)*$E3368</f>
        <v>0</v>
      </c>
      <c r="Z3367" s="25">
        <f t="shared" ca="1" si="1514"/>
        <v>0</v>
      </c>
      <c r="AA3367" s="25">
        <f ca="1">VLOOKUP(CONCATENATE($F3367," ",$G3367),AllocFactorMatrix,(AA$4+1),FALSE)*$E3368</f>
        <v>0</v>
      </c>
      <c r="AB3367" s="25">
        <f ca="1">VLOOKUP(CONCATENATE($F3367," ",$G3367),AllocFactorMatrix,(AB$4+1),FALSE)*$E3368</f>
        <v>0</v>
      </c>
      <c r="AC3367" s="25">
        <f ca="1">VLOOKUP(CONCATENATE($F3367," ",$G3367),AllocFactorMatrix,(AC$4+1),FALSE)*$E3368</f>
        <v>0</v>
      </c>
    </row>
    <row r="3368" spans="4:29" collapsed="1">
      <c r="D3368" s="20" t="s">
        <v>276</v>
      </c>
      <c r="E3368" s="22"/>
      <c r="F3368" s="61" t="s">
        <v>73</v>
      </c>
      <c r="G3368" s="20" t="str">
        <f>$G$15</f>
        <v>TOTAL</v>
      </c>
      <c r="H3368" s="24">
        <f t="shared" ca="1" si="1508"/>
        <v>0</v>
      </c>
      <c r="I3368" s="25">
        <f ca="1">VLOOKUP(CONCATENATE($F3368," ",$G3368),AllocFactorMatrix,(I$4+1),FALSE)*$E3368</f>
        <v>0</v>
      </c>
      <c r="J3368" s="25">
        <f ca="1">VLOOKUP(CONCATENATE($F3368," ",$G3368),AllocFactorMatrix,(J$4+1),FALSE)*$E3368</f>
        <v>0</v>
      </c>
      <c r="K3368" s="25">
        <f ca="1">VLOOKUP(CONCATENATE($F3368," ",$G3368),AllocFactorMatrix,(K$4+1),FALSE)*$E3368</f>
        <v>0</v>
      </c>
      <c r="L3368" s="25">
        <f ca="1">VLOOKUP(CONCATENATE($F3368," ",$G3368),AllocFactorMatrix,(L$4+1),FALSE)*$E3368</f>
        <v>0</v>
      </c>
      <c r="M3368" s="25">
        <f t="shared" ca="1" si="1513"/>
        <v>0</v>
      </c>
      <c r="N3368" s="25">
        <f ca="1">VLOOKUP(CONCATENATE($F3368," ",$G3368),AllocFactorMatrix,(N$4+1),FALSE)*$E3368</f>
        <v>0</v>
      </c>
      <c r="O3368" s="25">
        <f ca="1">VLOOKUP(CONCATENATE($F3368," ",$G3368),AllocFactorMatrix,(O$4+1),FALSE)*$E3368</f>
        <v>0</v>
      </c>
      <c r="P3368" s="25">
        <f ca="1">VLOOKUP(CONCATENATE($F3368," ",$G3368),AllocFactorMatrix,(P$4+1),FALSE)*$E3368</f>
        <v>0</v>
      </c>
      <c r="Q3368" s="25">
        <f ca="1">VLOOKUP(CONCATENATE($F3368," ",$G3368),AllocFactorMatrix,(Q$4+1),FALSE)*$E3368</f>
        <v>0</v>
      </c>
      <c r="R3368" s="25">
        <f t="shared" ca="1" si="1506"/>
        <v>0</v>
      </c>
      <c r="S3368" s="25">
        <f ca="1">VLOOKUP(CONCATENATE($F3368," ",$G3368),AllocFactorMatrix,(S$4+1),FALSE)*$E3368</f>
        <v>0</v>
      </c>
      <c r="T3368" s="25">
        <f ca="1">VLOOKUP(CONCATENATE($F3368," ",$G3368),AllocFactorMatrix,(T$4+1),FALSE)*$E3368</f>
        <v>0</v>
      </c>
      <c r="U3368" s="25">
        <f ca="1">VLOOKUP(CONCATENATE($F3368," ",$G3368),AllocFactorMatrix,(U$4+1),FALSE)*$E3368</f>
        <v>0</v>
      </c>
      <c r="V3368" s="25">
        <f ca="1">VLOOKUP(CONCATENATE($F3368," ",$G3368),AllocFactorMatrix,(V$4+1),FALSE)*$E3368</f>
        <v>0</v>
      </c>
      <c r="W3368" s="25">
        <f t="shared" ca="1" si="1515"/>
        <v>0</v>
      </c>
      <c r="X3368" s="25">
        <f ca="1">VLOOKUP(CONCATENATE($F3368," ",$G3368),AllocFactorMatrix,(X$4+1),FALSE)*$E3368</f>
        <v>0</v>
      </c>
      <c r="Y3368" s="25">
        <f ca="1">VLOOKUP(CONCATENATE($F3368," ",$G3368),AllocFactorMatrix,(Y$4+1),FALSE)*$E3368</f>
        <v>0</v>
      </c>
      <c r="Z3368" s="25">
        <f t="shared" ca="1" si="1514"/>
        <v>0</v>
      </c>
      <c r="AA3368" s="25">
        <f ca="1">VLOOKUP(CONCATENATE($F3368," ",$G3368),AllocFactorMatrix,(AA$4+1),FALSE)*$E3368</f>
        <v>0</v>
      </c>
      <c r="AB3368" s="25">
        <f ca="1">VLOOKUP(CONCATENATE($F3368," ",$G3368),AllocFactorMatrix,(AB$4+1),FALSE)*$E3368</f>
        <v>0</v>
      </c>
      <c r="AC3368" s="25">
        <f ca="1">VLOOKUP(CONCATENATE($F3368," ",$G3368),AllocFactorMatrix,(AC$4+1),FALSE)*$E3368</f>
        <v>0</v>
      </c>
    </row>
    <row r="3369" spans="4:29" hidden="1" outlineLevel="1">
      <c r="F3369" s="61" t="str">
        <f>F3376</f>
        <v>PROD_DEMAND</v>
      </c>
      <c r="G3369" s="20" t="str">
        <f>$G$8</f>
        <v>PRODUCTION</v>
      </c>
      <c r="H3369" s="24">
        <f t="shared" si="1508"/>
        <v>0</v>
      </c>
      <c r="I3369" s="25">
        <f>VLOOKUP(CONCATENATE($F3369," ",$G3369),AllocFactorMatrix,(I$4+1),FALSE)*$E3376</f>
        <v>0</v>
      </c>
      <c r="J3369" s="25">
        <f>VLOOKUP(CONCATENATE($F3369," ",$G3369),AllocFactorMatrix,(J$4+1),FALSE)*$E3376</f>
        <v>0</v>
      </c>
      <c r="K3369" s="25">
        <f>VLOOKUP(CONCATENATE($F3369," ",$G3369),AllocFactorMatrix,(K$4+1),FALSE)*$E3376</f>
        <v>0</v>
      </c>
      <c r="L3369" s="25">
        <f>VLOOKUP(CONCATENATE($F3369," ",$G3369),AllocFactorMatrix,(L$4+1),FALSE)*$E3376</f>
        <v>0</v>
      </c>
      <c r="M3369" s="25">
        <f t="shared" si="1513"/>
        <v>0</v>
      </c>
      <c r="N3369" s="25">
        <f>VLOOKUP(CONCATENATE($F3369," ",$G3369),AllocFactorMatrix,(N$4+1),FALSE)*$E3376</f>
        <v>0</v>
      </c>
      <c r="O3369" s="25">
        <f>VLOOKUP(CONCATENATE($F3369," ",$G3369),AllocFactorMatrix,(O$4+1),FALSE)*$E3376</f>
        <v>0</v>
      </c>
      <c r="P3369" s="25">
        <f>VLOOKUP(CONCATENATE($F3369," ",$G3369),AllocFactorMatrix,(P$4+1),FALSE)*$E3376</f>
        <v>0</v>
      </c>
      <c r="Q3369" s="25">
        <f>VLOOKUP(CONCATENATE($F3369," ",$G3369),AllocFactorMatrix,(Q$4+1),FALSE)*$E3376</f>
        <v>0</v>
      </c>
      <c r="R3369" s="25">
        <f t="shared" ref="R3369:R3376" si="1516">SUBTOTAL(9,N3369:Q3369)</f>
        <v>0</v>
      </c>
      <c r="S3369" s="25">
        <f>VLOOKUP(CONCATENATE($F3369," ",$G3369),AllocFactorMatrix,(S$4+1),FALSE)*$E3376</f>
        <v>0</v>
      </c>
      <c r="T3369" s="25">
        <f>VLOOKUP(CONCATENATE($F3369," ",$G3369),AllocFactorMatrix,(T$4+1),FALSE)*$E3376</f>
        <v>0</v>
      </c>
      <c r="U3369" s="25">
        <f>VLOOKUP(CONCATENATE($F3369," ",$G3369),AllocFactorMatrix,(U$4+1),FALSE)*$E3376</f>
        <v>0</v>
      </c>
      <c r="V3369" s="25">
        <f>VLOOKUP(CONCATENATE($F3369," ",$G3369),AllocFactorMatrix,(V$4+1),FALSE)*$E3376</f>
        <v>0</v>
      </c>
      <c r="W3369" s="25">
        <f>SUBTOTAL(9,S3369:V3369)</f>
        <v>0</v>
      </c>
      <c r="X3369" s="25">
        <f>VLOOKUP(CONCATENATE($F3369," ",$G3369),AllocFactorMatrix,(X$4+1),FALSE)*$E3376</f>
        <v>0</v>
      </c>
      <c r="Y3369" s="25">
        <f>VLOOKUP(CONCATENATE($F3369," ",$G3369),AllocFactorMatrix,(Y$4+1),FALSE)*$E3376</f>
        <v>0</v>
      </c>
      <c r="Z3369" s="25">
        <f t="shared" ref="Z3369:Z3376" si="1517">SUBTOTAL(9,X3369:Y3369)</f>
        <v>0</v>
      </c>
      <c r="AA3369" s="25">
        <f>VLOOKUP(CONCATENATE($F3369," ",$G3369),AllocFactorMatrix,(AA$4+1),FALSE)*$E3376</f>
        <v>0</v>
      </c>
      <c r="AB3369" s="25">
        <f>VLOOKUP(CONCATENATE($F3369," ",$G3369),AllocFactorMatrix,(AB$4+1),FALSE)*$E3376</f>
        <v>0</v>
      </c>
      <c r="AC3369" s="25">
        <f>VLOOKUP(CONCATENATE($F3369," ",$G3369),AllocFactorMatrix,(AC$4+1),FALSE)*$E3376</f>
        <v>0</v>
      </c>
    </row>
    <row r="3370" spans="4:29" hidden="1" outlineLevel="1">
      <c r="F3370" s="61" t="str">
        <f>F3376</f>
        <v>PROD_DEMAND</v>
      </c>
      <c r="G3370" s="20" t="str">
        <f>$G$9</f>
        <v>BULKTRAN</v>
      </c>
      <c r="H3370" s="24">
        <f t="shared" si="1508"/>
        <v>0</v>
      </c>
      <c r="I3370" s="25">
        <f>VLOOKUP(CONCATENATE($F3370," ",$G3370),AllocFactorMatrix,(I$4+1),FALSE)*$E3376</f>
        <v>0</v>
      </c>
      <c r="J3370" s="25">
        <f>VLOOKUP(CONCATENATE($F3370," ",$G3370),AllocFactorMatrix,(J$4+1),FALSE)*$E3376</f>
        <v>0</v>
      </c>
      <c r="K3370" s="25">
        <f>VLOOKUP(CONCATENATE($F3370," ",$G3370),AllocFactorMatrix,(K$4+1),FALSE)*$E3376</f>
        <v>0</v>
      </c>
      <c r="L3370" s="25">
        <f>VLOOKUP(CONCATENATE($F3370," ",$G3370),AllocFactorMatrix,(L$4+1),FALSE)*$E3376</f>
        <v>0</v>
      </c>
      <c r="M3370" s="25">
        <f t="shared" si="1513"/>
        <v>0</v>
      </c>
      <c r="N3370" s="25">
        <f>VLOOKUP(CONCATENATE($F3370," ",$G3370),AllocFactorMatrix,(N$4+1),FALSE)*$E3376</f>
        <v>0</v>
      </c>
      <c r="O3370" s="25">
        <f>VLOOKUP(CONCATENATE($F3370," ",$G3370),AllocFactorMatrix,(O$4+1),FALSE)*$E3376</f>
        <v>0</v>
      </c>
      <c r="P3370" s="25">
        <f>VLOOKUP(CONCATENATE($F3370," ",$G3370),AllocFactorMatrix,(P$4+1),FALSE)*$E3376</f>
        <v>0</v>
      </c>
      <c r="Q3370" s="25">
        <f>VLOOKUP(CONCATENATE($F3370," ",$G3370),AllocFactorMatrix,(Q$4+1),FALSE)*$E3376</f>
        <v>0</v>
      </c>
      <c r="R3370" s="25">
        <f t="shared" si="1516"/>
        <v>0</v>
      </c>
      <c r="S3370" s="25">
        <f>VLOOKUP(CONCATENATE($F3370," ",$G3370),AllocFactorMatrix,(S$4+1),FALSE)*$E3376</f>
        <v>0</v>
      </c>
      <c r="T3370" s="25">
        <f>VLOOKUP(CONCATENATE($F3370," ",$G3370),AllocFactorMatrix,(T$4+1),FALSE)*$E3376</f>
        <v>0</v>
      </c>
      <c r="U3370" s="25">
        <f>VLOOKUP(CONCATENATE($F3370," ",$G3370),AllocFactorMatrix,(U$4+1),FALSE)*$E3376</f>
        <v>0</v>
      </c>
      <c r="V3370" s="25">
        <f>VLOOKUP(CONCATENATE($F3370," ",$G3370),AllocFactorMatrix,(V$4+1),FALSE)*$E3376</f>
        <v>0</v>
      </c>
      <c r="W3370" s="25">
        <f t="shared" ref="W3370:W3376" si="1518">SUBTOTAL(9,S3370:V3370)</f>
        <v>0</v>
      </c>
      <c r="X3370" s="25">
        <f>VLOOKUP(CONCATENATE($F3370," ",$G3370),AllocFactorMatrix,(X$4+1),FALSE)*$E3376</f>
        <v>0</v>
      </c>
      <c r="Y3370" s="25">
        <f>VLOOKUP(CONCATENATE($F3370," ",$G3370),AllocFactorMatrix,(Y$4+1),FALSE)*$E3376</f>
        <v>0</v>
      </c>
      <c r="Z3370" s="25">
        <f t="shared" si="1517"/>
        <v>0</v>
      </c>
      <c r="AA3370" s="25">
        <f>VLOOKUP(CONCATENATE($F3370," ",$G3370),AllocFactorMatrix,(AA$4+1),FALSE)*$E3376</f>
        <v>0</v>
      </c>
      <c r="AB3370" s="25">
        <f>VLOOKUP(CONCATENATE($F3370," ",$G3370),AllocFactorMatrix,(AB$4+1),FALSE)*$E3376</f>
        <v>0</v>
      </c>
      <c r="AC3370" s="25">
        <f>VLOOKUP(CONCATENATE($F3370," ",$G3370),AllocFactorMatrix,(AC$4+1),FALSE)*$E3376</f>
        <v>0</v>
      </c>
    </row>
    <row r="3371" spans="4:29" hidden="1" outlineLevel="1">
      <c r="F3371" s="61" t="str">
        <f>F3376</f>
        <v>PROD_DEMAND</v>
      </c>
      <c r="G3371" s="20" t="str">
        <f>$G$10</f>
        <v>SUBTRAN</v>
      </c>
      <c r="H3371" s="24">
        <f t="shared" si="1508"/>
        <v>0</v>
      </c>
      <c r="I3371" s="25">
        <f>VLOOKUP(CONCATENATE($F3371," ",$G3371),AllocFactorMatrix,(I$4+1),FALSE)*$E3376</f>
        <v>0</v>
      </c>
      <c r="J3371" s="25">
        <f>VLOOKUP(CONCATENATE($F3371," ",$G3371),AllocFactorMatrix,(J$4+1),FALSE)*$E3376</f>
        <v>0</v>
      </c>
      <c r="K3371" s="25">
        <f>VLOOKUP(CONCATENATE($F3371," ",$G3371),AllocFactorMatrix,(K$4+1),FALSE)*$E3376</f>
        <v>0</v>
      </c>
      <c r="L3371" s="25">
        <f>VLOOKUP(CONCATENATE($F3371," ",$G3371),AllocFactorMatrix,(L$4+1),FALSE)*$E3376</f>
        <v>0</v>
      </c>
      <c r="M3371" s="25">
        <f t="shared" si="1513"/>
        <v>0</v>
      </c>
      <c r="N3371" s="25">
        <f>VLOOKUP(CONCATENATE($F3371," ",$G3371),AllocFactorMatrix,(N$4+1),FALSE)*$E3376</f>
        <v>0</v>
      </c>
      <c r="O3371" s="25">
        <f>VLOOKUP(CONCATENATE($F3371," ",$G3371),AllocFactorMatrix,(O$4+1),FALSE)*$E3376</f>
        <v>0</v>
      </c>
      <c r="P3371" s="25">
        <f>VLOOKUP(CONCATENATE($F3371," ",$G3371),AllocFactorMatrix,(P$4+1),FALSE)*$E3376</f>
        <v>0</v>
      </c>
      <c r="Q3371" s="25">
        <f>VLOOKUP(CONCATENATE($F3371," ",$G3371),AllocFactorMatrix,(Q$4+1),FALSE)*$E3376</f>
        <v>0</v>
      </c>
      <c r="R3371" s="25">
        <f t="shared" si="1516"/>
        <v>0</v>
      </c>
      <c r="S3371" s="25">
        <f>VLOOKUP(CONCATENATE($F3371," ",$G3371),AllocFactorMatrix,(S$4+1),FALSE)*$E3376</f>
        <v>0</v>
      </c>
      <c r="T3371" s="25">
        <f>VLOOKUP(CONCATENATE($F3371," ",$G3371),AllocFactorMatrix,(T$4+1),FALSE)*$E3376</f>
        <v>0</v>
      </c>
      <c r="U3371" s="25">
        <f>VLOOKUP(CONCATENATE($F3371," ",$G3371),AllocFactorMatrix,(U$4+1),FALSE)*$E3376</f>
        <v>0</v>
      </c>
      <c r="V3371" s="25">
        <f>VLOOKUP(CONCATENATE($F3371," ",$G3371),AllocFactorMatrix,(V$4+1),FALSE)*$E3376</f>
        <v>0</v>
      </c>
      <c r="W3371" s="25">
        <f t="shared" si="1518"/>
        <v>0</v>
      </c>
      <c r="X3371" s="25">
        <f>VLOOKUP(CONCATENATE($F3371," ",$G3371),AllocFactorMatrix,(X$4+1),FALSE)*$E3376</f>
        <v>0</v>
      </c>
      <c r="Y3371" s="25">
        <f>VLOOKUP(CONCATENATE($F3371," ",$G3371),AllocFactorMatrix,(Y$4+1),FALSE)*$E3376</f>
        <v>0</v>
      </c>
      <c r="Z3371" s="25">
        <f t="shared" si="1517"/>
        <v>0</v>
      </c>
      <c r="AA3371" s="25">
        <f>VLOOKUP(CONCATENATE($F3371," ",$G3371),AllocFactorMatrix,(AA$4+1),FALSE)*$E3376</f>
        <v>0</v>
      </c>
      <c r="AB3371" s="25">
        <f>VLOOKUP(CONCATENATE($F3371," ",$G3371),AllocFactorMatrix,(AB$4+1),FALSE)*$E3376</f>
        <v>0</v>
      </c>
      <c r="AC3371" s="25">
        <f>VLOOKUP(CONCATENATE($F3371," ",$G3371),AllocFactorMatrix,(AC$4+1),FALSE)*$E3376</f>
        <v>0</v>
      </c>
    </row>
    <row r="3372" spans="4:29" hidden="1" outlineLevel="1">
      <c r="F3372" s="61" t="str">
        <f>F3376</f>
        <v>PROD_DEMAND</v>
      </c>
      <c r="G3372" s="20" t="str">
        <f>$G$11</f>
        <v>DISTPRI</v>
      </c>
      <c r="H3372" s="24">
        <f t="shared" si="1508"/>
        <v>0</v>
      </c>
      <c r="I3372" s="25">
        <f>VLOOKUP(CONCATENATE($F3372," ",$G3372),AllocFactorMatrix,(I$4+1),FALSE)*$E3376</f>
        <v>0</v>
      </c>
      <c r="J3372" s="25">
        <f>VLOOKUP(CONCATENATE($F3372," ",$G3372),AllocFactorMatrix,(J$4+1),FALSE)*$E3376</f>
        <v>0</v>
      </c>
      <c r="K3372" s="25">
        <f>VLOOKUP(CONCATENATE($F3372," ",$G3372),AllocFactorMatrix,(K$4+1),FALSE)*$E3376</f>
        <v>0</v>
      </c>
      <c r="L3372" s="25">
        <f>VLOOKUP(CONCATENATE($F3372," ",$G3372),AllocFactorMatrix,(L$4+1),FALSE)*$E3376</f>
        <v>0</v>
      </c>
      <c r="M3372" s="25">
        <f t="shared" si="1513"/>
        <v>0</v>
      </c>
      <c r="N3372" s="25">
        <f>VLOOKUP(CONCATENATE($F3372," ",$G3372),AllocFactorMatrix,(N$4+1),FALSE)*$E3376</f>
        <v>0</v>
      </c>
      <c r="O3372" s="25">
        <f>VLOOKUP(CONCATENATE($F3372," ",$G3372),AllocFactorMatrix,(O$4+1),FALSE)*$E3376</f>
        <v>0</v>
      </c>
      <c r="P3372" s="25">
        <f>VLOOKUP(CONCATENATE($F3372," ",$G3372),AllocFactorMatrix,(P$4+1),FALSE)*$E3376</f>
        <v>0</v>
      </c>
      <c r="Q3372" s="25">
        <f>VLOOKUP(CONCATENATE($F3372," ",$G3372),AllocFactorMatrix,(Q$4+1),FALSE)*$E3376</f>
        <v>0</v>
      </c>
      <c r="R3372" s="25">
        <f t="shared" si="1516"/>
        <v>0</v>
      </c>
      <c r="S3372" s="25">
        <f>VLOOKUP(CONCATENATE($F3372," ",$G3372),AllocFactorMatrix,(S$4+1),FALSE)*$E3376</f>
        <v>0</v>
      </c>
      <c r="T3372" s="25">
        <f>VLOOKUP(CONCATENATE($F3372," ",$G3372),AllocFactorMatrix,(T$4+1),FALSE)*$E3376</f>
        <v>0</v>
      </c>
      <c r="U3372" s="25">
        <f>VLOOKUP(CONCATENATE($F3372," ",$G3372),AllocFactorMatrix,(U$4+1),FALSE)*$E3376</f>
        <v>0</v>
      </c>
      <c r="V3372" s="25">
        <f>VLOOKUP(CONCATENATE($F3372," ",$G3372),AllocFactorMatrix,(V$4+1),FALSE)*$E3376</f>
        <v>0</v>
      </c>
      <c r="W3372" s="25">
        <f t="shared" si="1518"/>
        <v>0</v>
      </c>
      <c r="X3372" s="25">
        <f>VLOOKUP(CONCATENATE($F3372," ",$G3372),AllocFactorMatrix,(X$4+1),FALSE)*$E3376</f>
        <v>0</v>
      </c>
      <c r="Y3372" s="25">
        <f>VLOOKUP(CONCATENATE($F3372," ",$G3372),AllocFactorMatrix,(Y$4+1),FALSE)*$E3376</f>
        <v>0</v>
      </c>
      <c r="Z3372" s="25">
        <f t="shared" si="1517"/>
        <v>0</v>
      </c>
      <c r="AA3372" s="25">
        <f>VLOOKUP(CONCATENATE($F3372," ",$G3372),AllocFactorMatrix,(AA$4+1),FALSE)*$E3376</f>
        <v>0</v>
      </c>
      <c r="AB3372" s="25">
        <f>VLOOKUP(CONCATENATE($F3372," ",$G3372),AllocFactorMatrix,(AB$4+1),FALSE)*$E3376</f>
        <v>0</v>
      </c>
      <c r="AC3372" s="25">
        <f>VLOOKUP(CONCATENATE($F3372," ",$G3372),AllocFactorMatrix,(AC$4+1),FALSE)*$E3376</f>
        <v>0</v>
      </c>
    </row>
    <row r="3373" spans="4:29" hidden="1" outlineLevel="1">
      <c r="F3373" s="61" t="str">
        <f>F3376</f>
        <v>PROD_DEMAND</v>
      </c>
      <c r="G3373" s="20" t="str">
        <f>$G$12</f>
        <v>DISTSEC</v>
      </c>
      <c r="H3373" s="24">
        <f t="shared" si="1508"/>
        <v>0</v>
      </c>
      <c r="I3373" s="25">
        <f>VLOOKUP(CONCATENATE($F3373," ",$G3373),AllocFactorMatrix,(I$4+1),FALSE)*$E3376</f>
        <v>0</v>
      </c>
      <c r="J3373" s="25">
        <f>VLOOKUP(CONCATENATE($F3373," ",$G3373),AllocFactorMatrix,(J$4+1),FALSE)*$E3376</f>
        <v>0</v>
      </c>
      <c r="K3373" s="25">
        <f>VLOOKUP(CONCATENATE($F3373," ",$G3373),AllocFactorMatrix,(K$4+1),FALSE)*$E3376</f>
        <v>0</v>
      </c>
      <c r="L3373" s="25">
        <f>VLOOKUP(CONCATENATE($F3373," ",$G3373),AllocFactorMatrix,(L$4+1),FALSE)*$E3376</f>
        <v>0</v>
      </c>
      <c r="M3373" s="25">
        <f t="shared" si="1513"/>
        <v>0</v>
      </c>
      <c r="N3373" s="25">
        <f>VLOOKUP(CONCATENATE($F3373," ",$G3373),AllocFactorMatrix,(N$4+1),FALSE)*$E3376</f>
        <v>0</v>
      </c>
      <c r="O3373" s="25">
        <f>VLOOKUP(CONCATENATE($F3373," ",$G3373),AllocFactorMatrix,(O$4+1),FALSE)*$E3376</f>
        <v>0</v>
      </c>
      <c r="P3373" s="25">
        <f>VLOOKUP(CONCATENATE($F3373," ",$G3373),AllocFactorMatrix,(P$4+1),FALSE)*$E3376</f>
        <v>0</v>
      </c>
      <c r="Q3373" s="25">
        <f>VLOOKUP(CONCATENATE($F3373," ",$G3373),AllocFactorMatrix,(Q$4+1),FALSE)*$E3376</f>
        <v>0</v>
      </c>
      <c r="R3373" s="25">
        <f t="shared" si="1516"/>
        <v>0</v>
      </c>
      <c r="S3373" s="25">
        <f>VLOOKUP(CONCATENATE($F3373," ",$G3373),AllocFactorMatrix,(S$4+1),FALSE)*$E3376</f>
        <v>0</v>
      </c>
      <c r="T3373" s="25">
        <f>VLOOKUP(CONCATENATE($F3373," ",$G3373),AllocFactorMatrix,(T$4+1),FALSE)*$E3376</f>
        <v>0</v>
      </c>
      <c r="U3373" s="25">
        <f>VLOOKUP(CONCATENATE($F3373," ",$G3373),AllocFactorMatrix,(U$4+1),FALSE)*$E3376</f>
        <v>0</v>
      </c>
      <c r="V3373" s="25">
        <f>VLOOKUP(CONCATENATE($F3373," ",$G3373),AllocFactorMatrix,(V$4+1),FALSE)*$E3376</f>
        <v>0</v>
      </c>
      <c r="W3373" s="25">
        <f t="shared" si="1518"/>
        <v>0</v>
      </c>
      <c r="X3373" s="25">
        <f>VLOOKUP(CONCATENATE($F3373," ",$G3373),AllocFactorMatrix,(X$4+1),FALSE)*$E3376</f>
        <v>0</v>
      </c>
      <c r="Y3373" s="25">
        <f>VLOOKUP(CONCATENATE($F3373," ",$G3373),AllocFactorMatrix,(Y$4+1),FALSE)*$E3376</f>
        <v>0</v>
      </c>
      <c r="Z3373" s="25">
        <f t="shared" si="1517"/>
        <v>0</v>
      </c>
      <c r="AA3373" s="25">
        <f>VLOOKUP(CONCATENATE($F3373," ",$G3373),AllocFactorMatrix,(AA$4+1),FALSE)*$E3376</f>
        <v>0</v>
      </c>
      <c r="AB3373" s="25">
        <f>VLOOKUP(CONCATENATE($F3373," ",$G3373),AllocFactorMatrix,(AB$4+1),FALSE)*$E3376</f>
        <v>0</v>
      </c>
      <c r="AC3373" s="25">
        <f>VLOOKUP(CONCATENATE($F3373," ",$G3373),AllocFactorMatrix,(AC$4+1),FALSE)*$E3376</f>
        <v>0</v>
      </c>
    </row>
    <row r="3374" spans="4:29" hidden="1" outlineLevel="1">
      <c r="F3374" s="61" t="str">
        <f>F3376</f>
        <v>PROD_DEMAND</v>
      </c>
      <c r="G3374" s="20" t="str">
        <f>$G$13</f>
        <v>ENERGY</v>
      </c>
      <c r="H3374" s="24">
        <f t="shared" si="1508"/>
        <v>0</v>
      </c>
      <c r="I3374" s="25">
        <f>VLOOKUP(CONCATENATE($F3374," ",$G3374),AllocFactorMatrix,(I$4+1),FALSE)*$E3376</f>
        <v>0</v>
      </c>
      <c r="J3374" s="25">
        <f>VLOOKUP(CONCATENATE($F3374," ",$G3374),AllocFactorMatrix,(J$4+1),FALSE)*$E3376</f>
        <v>0</v>
      </c>
      <c r="K3374" s="25">
        <f>VLOOKUP(CONCATENATE($F3374," ",$G3374),AllocFactorMatrix,(K$4+1),FALSE)*$E3376</f>
        <v>0</v>
      </c>
      <c r="L3374" s="25">
        <f>VLOOKUP(CONCATENATE($F3374," ",$G3374),AllocFactorMatrix,(L$4+1),FALSE)*$E3376</f>
        <v>0</v>
      </c>
      <c r="M3374" s="25">
        <f t="shared" si="1513"/>
        <v>0</v>
      </c>
      <c r="N3374" s="25">
        <f>VLOOKUP(CONCATENATE($F3374," ",$G3374),AllocFactorMatrix,(N$4+1),FALSE)*$E3376</f>
        <v>0</v>
      </c>
      <c r="O3374" s="25">
        <f>VLOOKUP(CONCATENATE($F3374," ",$G3374),AllocFactorMatrix,(O$4+1),FALSE)*$E3376</f>
        <v>0</v>
      </c>
      <c r="P3374" s="25">
        <f>VLOOKUP(CONCATENATE($F3374," ",$G3374),AllocFactorMatrix,(P$4+1),FALSE)*$E3376</f>
        <v>0</v>
      </c>
      <c r="Q3374" s="25">
        <f>VLOOKUP(CONCATENATE($F3374," ",$G3374),AllocFactorMatrix,(Q$4+1),FALSE)*$E3376</f>
        <v>0</v>
      </c>
      <c r="R3374" s="25">
        <f t="shared" si="1516"/>
        <v>0</v>
      </c>
      <c r="S3374" s="25">
        <f>VLOOKUP(CONCATENATE($F3374," ",$G3374),AllocFactorMatrix,(S$4+1),FALSE)*$E3376</f>
        <v>0</v>
      </c>
      <c r="T3374" s="25">
        <f>VLOOKUP(CONCATENATE($F3374," ",$G3374),AllocFactorMatrix,(T$4+1),FALSE)*$E3376</f>
        <v>0</v>
      </c>
      <c r="U3374" s="25">
        <f>VLOOKUP(CONCATENATE($F3374," ",$G3374),AllocFactorMatrix,(U$4+1),FALSE)*$E3376</f>
        <v>0</v>
      </c>
      <c r="V3374" s="25">
        <f>VLOOKUP(CONCATENATE($F3374," ",$G3374),AllocFactorMatrix,(V$4+1),FALSE)*$E3376</f>
        <v>0</v>
      </c>
      <c r="W3374" s="25">
        <f t="shared" si="1518"/>
        <v>0</v>
      </c>
      <c r="X3374" s="25">
        <f>VLOOKUP(CONCATENATE($F3374," ",$G3374),AllocFactorMatrix,(X$4+1),FALSE)*$E3376</f>
        <v>0</v>
      </c>
      <c r="Y3374" s="25">
        <f>VLOOKUP(CONCATENATE($F3374," ",$G3374),AllocFactorMatrix,(Y$4+1),FALSE)*$E3376</f>
        <v>0</v>
      </c>
      <c r="Z3374" s="25">
        <f t="shared" si="1517"/>
        <v>0</v>
      </c>
      <c r="AA3374" s="25">
        <f>VLOOKUP(CONCATENATE($F3374," ",$G3374),AllocFactorMatrix,(AA$4+1),FALSE)*$E3376</f>
        <v>0</v>
      </c>
      <c r="AB3374" s="25">
        <f>VLOOKUP(CONCATENATE($F3374," ",$G3374),AllocFactorMatrix,(AB$4+1),FALSE)*$E3376</f>
        <v>0</v>
      </c>
      <c r="AC3374" s="25">
        <f>VLOOKUP(CONCATENATE($F3374," ",$G3374),AllocFactorMatrix,(AC$4+1),FALSE)*$E3376</f>
        <v>0</v>
      </c>
    </row>
    <row r="3375" spans="4:29" hidden="1" outlineLevel="1">
      <c r="F3375" s="61" t="str">
        <f>F3376</f>
        <v>PROD_DEMAND</v>
      </c>
      <c r="G3375" s="20" t="str">
        <f>$G$14</f>
        <v>CUSTOMER</v>
      </c>
      <c r="H3375" s="24">
        <f t="shared" si="1508"/>
        <v>0</v>
      </c>
      <c r="I3375" s="25">
        <f>VLOOKUP(CONCATENATE($F3375," ",$G3375),AllocFactorMatrix,(I$4+1),FALSE)*$E3376</f>
        <v>0</v>
      </c>
      <c r="J3375" s="25">
        <f>VLOOKUP(CONCATENATE($F3375," ",$G3375),AllocFactorMatrix,(J$4+1),FALSE)*$E3376</f>
        <v>0</v>
      </c>
      <c r="K3375" s="25">
        <f>VLOOKUP(CONCATENATE($F3375," ",$G3375),AllocFactorMatrix,(K$4+1),FALSE)*$E3376</f>
        <v>0</v>
      </c>
      <c r="L3375" s="25">
        <f>VLOOKUP(CONCATENATE($F3375," ",$G3375),AllocFactorMatrix,(L$4+1),FALSE)*$E3376</f>
        <v>0</v>
      </c>
      <c r="M3375" s="25">
        <f t="shared" si="1513"/>
        <v>0</v>
      </c>
      <c r="N3375" s="25">
        <f>VLOOKUP(CONCATENATE($F3375," ",$G3375),AllocFactorMatrix,(N$4+1),FALSE)*$E3376</f>
        <v>0</v>
      </c>
      <c r="O3375" s="25">
        <f>VLOOKUP(CONCATENATE($F3375," ",$G3375),AllocFactorMatrix,(O$4+1),FALSE)*$E3376</f>
        <v>0</v>
      </c>
      <c r="P3375" s="25">
        <f>VLOOKUP(CONCATENATE($F3375," ",$G3375),AllocFactorMatrix,(P$4+1),FALSE)*$E3376</f>
        <v>0</v>
      </c>
      <c r="Q3375" s="25">
        <f>VLOOKUP(CONCATENATE($F3375," ",$G3375),AllocFactorMatrix,(Q$4+1),FALSE)*$E3376</f>
        <v>0</v>
      </c>
      <c r="R3375" s="25">
        <f t="shared" si="1516"/>
        <v>0</v>
      </c>
      <c r="S3375" s="25">
        <f>VLOOKUP(CONCATENATE($F3375," ",$G3375),AllocFactorMatrix,(S$4+1),FALSE)*$E3376</f>
        <v>0</v>
      </c>
      <c r="T3375" s="25">
        <f>VLOOKUP(CONCATENATE($F3375," ",$G3375),AllocFactorMatrix,(T$4+1),FALSE)*$E3376</f>
        <v>0</v>
      </c>
      <c r="U3375" s="25">
        <f>VLOOKUP(CONCATENATE($F3375," ",$G3375),AllocFactorMatrix,(U$4+1),FALSE)*$E3376</f>
        <v>0</v>
      </c>
      <c r="V3375" s="25">
        <f>VLOOKUP(CONCATENATE($F3375," ",$G3375),AllocFactorMatrix,(V$4+1),FALSE)*$E3376</f>
        <v>0</v>
      </c>
      <c r="W3375" s="25">
        <f t="shared" si="1518"/>
        <v>0</v>
      </c>
      <c r="X3375" s="25">
        <f>VLOOKUP(CONCATENATE($F3375," ",$G3375),AllocFactorMatrix,(X$4+1),FALSE)*$E3376</f>
        <v>0</v>
      </c>
      <c r="Y3375" s="25">
        <f>VLOOKUP(CONCATENATE($F3375," ",$G3375),AllocFactorMatrix,(Y$4+1),FALSE)*$E3376</f>
        <v>0</v>
      </c>
      <c r="Z3375" s="25">
        <f t="shared" si="1517"/>
        <v>0</v>
      </c>
      <c r="AA3375" s="25">
        <f>VLOOKUP(CONCATENATE($F3375," ",$G3375),AllocFactorMatrix,(AA$4+1),FALSE)*$E3376</f>
        <v>0</v>
      </c>
      <c r="AB3375" s="25">
        <f>VLOOKUP(CONCATENATE($F3375," ",$G3375),AllocFactorMatrix,(AB$4+1),FALSE)*$E3376</f>
        <v>0</v>
      </c>
      <c r="AC3375" s="25">
        <f>VLOOKUP(CONCATENATE($F3375," ",$G3375),AllocFactorMatrix,(AC$4+1),FALSE)*$E3376</f>
        <v>0</v>
      </c>
    </row>
    <row r="3376" spans="4:29" collapsed="1">
      <c r="D3376" s="20" t="s">
        <v>622</v>
      </c>
      <c r="E3376" s="22"/>
      <c r="F3376" s="61" t="s">
        <v>29</v>
      </c>
      <c r="G3376" s="20" t="str">
        <f>$G$15</f>
        <v>TOTAL</v>
      </c>
      <c r="H3376" s="24">
        <f t="shared" si="1508"/>
        <v>0</v>
      </c>
      <c r="I3376" s="25">
        <f>VLOOKUP(CONCATENATE($F3376," ",$G3376),AllocFactorMatrix,(I$4+1),FALSE)*$E3376</f>
        <v>0</v>
      </c>
      <c r="J3376" s="25">
        <f>VLOOKUP(CONCATENATE($F3376," ",$G3376),AllocFactorMatrix,(J$4+1),FALSE)*$E3376</f>
        <v>0</v>
      </c>
      <c r="K3376" s="25">
        <f>VLOOKUP(CONCATENATE($F3376," ",$G3376),AllocFactorMatrix,(K$4+1),FALSE)*$E3376</f>
        <v>0</v>
      </c>
      <c r="L3376" s="25">
        <f>VLOOKUP(CONCATENATE($F3376," ",$G3376),AllocFactorMatrix,(L$4+1),FALSE)*$E3376</f>
        <v>0</v>
      </c>
      <c r="M3376" s="25">
        <f t="shared" si="1513"/>
        <v>0</v>
      </c>
      <c r="N3376" s="25">
        <f>VLOOKUP(CONCATENATE($F3376," ",$G3376),AllocFactorMatrix,(N$4+1),FALSE)*$E3376</f>
        <v>0</v>
      </c>
      <c r="O3376" s="25">
        <f>VLOOKUP(CONCATENATE($F3376," ",$G3376),AllocFactorMatrix,(O$4+1),FALSE)*$E3376</f>
        <v>0</v>
      </c>
      <c r="P3376" s="25">
        <f>VLOOKUP(CONCATENATE($F3376," ",$G3376),AllocFactorMatrix,(P$4+1),FALSE)*$E3376</f>
        <v>0</v>
      </c>
      <c r="Q3376" s="25">
        <f>VLOOKUP(CONCATENATE($F3376," ",$G3376),AllocFactorMatrix,(Q$4+1),FALSE)*$E3376</f>
        <v>0</v>
      </c>
      <c r="R3376" s="25">
        <f t="shared" si="1516"/>
        <v>0</v>
      </c>
      <c r="S3376" s="25">
        <f>VLOOKUP(CONCATENATE($F3376," ",$G3376),AllocFactorMatrix,(S$4+1),FALSE)*$E3376</f>
        <v>0</v>
      </c>
      <c r="T3376" s="25">
        <f>VLOOKUP(CONCATENATE($F3376," ",$G3376),AllocFactorMatrix,(T$4+1),FALSE)*$E3376</f>
        <v>0</v>
      </c>
      <c r="U3376" s="25">
        <f>VLOOKUP(CONCATENATE($F3376," ",$G3376),AllocFactorMatrix,(U$4+1),FALSE)*$E3376</f>
        <v>0</v>
      </c>
      <c r="V3376" s="25">
        <f>VLOOKUP(CONCATENATE($F3376," ",$G3376),AllocFactorMatrix,(V$4+1),FALSE)*$E3376</f>
        <v>0</v>
      </c>
      <c r="W3376" s="25">
        <f t="shared" si="1518"/>
        <v>0</v>
      </c>
      <c r="X3376" s="25">
        <f>VLOOKUP(CONCATENATE($F3376," ",$G3376),AllocFactorMatrix,(X$4+1),FALSE)*$E3376</f>
        <v>0</v>
      </c>
      <c r="Y3376" s="25">
        <f>VLOOKUP(CONCATENATE($F3376," ",$G3376),AllocFactorMatrix,(Y$4+1),FALSE)*$E3376</f>
        <v>0</v>
      </c>
      <c r="Z3376" s="25">
        <f t="shared" si="1517"/>
        <v>0</v>
      </c>
      <c r="AA3376" s="25">
        <f>VLOOKUP(CONCATENATE($F3376," ",$G3376),AllocFactorMatrix,(AA$4+1),FALSE)*$E3376</f>
        <v>0</v>
      </c>
      <c r="AB3376" s="25">
        <f>VLOOKUP(CONCATENATE($F3376," ",$G3376),AllocFactorMatrix,(AB$4+1),FALSE)*$E3376</f>
        <v>0</v>
      </c>
      <c r="AC3376" s="25">
        <f>VLOOKUP(CONCATENATE($F3376," ",$G3376),AllocFactorMatrix,(AC$4+1),FALSE)*$E3376</f>
        <v>0</v>
      </c>
    </row>
    <row r="3377" spans="4:29" hidden="1" outlineLevel="1">
      <c r="F3377" s="61" t="str">
        <f>F3384</f>
        <v>PROD_ENERGY</v>
      </c>
      <c r="G3377" s="20" t="str">
        <f>$G$8</f>
        <v>PRODUCTION</v>
      </c>
      <c r="H3377" s="24">
        <f t="shared" si="1508"/>
        <v>0</v>
      </c>
      <c r="I3377" s="25">
        <f>VLOOKUP(CONCATENATE($F3377," ",$G3377),AllocFactorMatrix,(I$4+1),FALSE)*$E3384</f>
        <v>0</v>
      </c>
      <c r="J3377" s="25">
        <f>VLOOKUP(CONCATENATE($F3377," ",$G3377),AllocFactorMatrix,(J$4+1),FALSE)*$E3384</f>
        <v>0</v>
      </c>
      <c r="K3377" s="25">
        <f>VLOOKUP(CONCATENATE($F3377," ",$G3377),AllocFactorMatrix,(K$4+1),FALSE)*$E3384</f>
        <v>0</v>
      </c>
      <c r="L3377" s="25">
        <f>VLOOKUP(CONCATENATE($F3377," ",$G3377),AllocFactorMatrix,(L$4+1),FALSE)*$E3384</f>
        <v>0</v>
      </c>
      <c r="M3377" s="25">
        <f t="shared" si="1504"/>
        <v>0</v>
      </c>
      <c r="N3377" s="25">
        <f>VLOOKUP(CONCATENATE($F3377," ",$G3377),AllocFactorMatrix,(N$4+1),FALSE)*$E3384</f>
        <v>0</v>
      </c>
      <c r="O3377" s="25">
        <f>VLOOKUP(CONCATENATE($F3377," ",$G3377),AllocFactorMatrix,(O$4+1),FALSE)*$E3384</f>
        <v>0</v>
      </c>
      <c r="P3377" s="25">
        <f>VLOOKUP(CONCATENATE($F3377," ",$G3377),AllocFactorMatrix,(P$4+1),FALSE)*$E3384</f>
        <v>0</v>
      </c>
      <c r="Q3377" s="25">
        <f>VLOOKUP(CONCATENATE($F3377," ",$G3377),AllocFactorMatrix,(Q$4+1),FALSE)*$E3384</f>
        <v>0</v>
      </c>
      <c r="R3377" s="25">
        <f t="shared" si="1506"/>
        <v>0</v>
      </c>
      <c r="S3377" s="25">
        <f>VLOOKUP(CONCATENATE($F3377," ",$G3377),AllocFactorMatrix,(S$4+1),FALSE)*$E3384</f>
        <v>0</v>
      </c>
      <c r="T3377" s="25">
        <f>VLOOKUP(CONCATENATE($F3377," ",$G3377),AllocFactorMatrix,(T$4+1),FALSE)*$E3384</f>
        <v>0</v>
      </c>
      <c r="U3377" s="25">
        <f>VLOOKUP(CONCATENATE($F3377," ",$G3377),AllocFactorMatrix,(U$4+1),FALSE)*$E3384</f>
        <v>0</v>
      </c>
      <c r="V3377" s="25">
        <f>VLOOKUP(CONCATENATE($F3377," ",$G3377),AllocFactorMatrix,(V$4+1),FALSE)*$E3384</f>
        <v>0</v>
      </c>
      <c r="W3377" s="25">
        <f>SUBTOTAL(9,S3377:V3377)</f>
        <v>0</v>
      </c>
      <c r="X3377" s="25">
        <f>VLOOKUP(CONCATENATE($F3377," ",$G3377),AllocFactorMatrix,(X$4+1),FALSE)*$E3384</f>
        <v>0</v>
      </c>
      <c r="Y3377" s="25">
        <f>VLOOKUP(CONCATENATE($F3377," ",$G3377),AllocFactorMatrix,(Y$4+1),FALSE)*$E3384</f>
        <v>0</v>
      </c>
      <c r="Z3377" s="25">
        <f t="shared" si="1514"/>
        <v>0</v>
      </c>
      <c r="AA3377" s="25">
        <f>VLOOKUP(CONCATENATE($F3377," ",$G3377),AllocFactorMatrix,(AA$4+1),FALSE)*$E3384</f>
        <v>0</v>
      </c>
      <c r="AB3377" s="25">
        <f>VLOOKUP(CONCATENATE($F3377," ",$G3377),AllocFactorMatrix,(AB$4+1),FALSE)*$E3384</f>
        <v>0</v>
      </c>
      <c r="AC3377" s="25">
        <f>VLOOKUP(CONCATENATE($F3377," ",$G3377),AllocFactorMatrix,(AC$4+1),FALSE)*$E3384</f>
        <v>0</v>
      </c>
    </row>
    <row r="3378" spans="4:29" hidden="1" outlineLevel="1">
      <c r="F3378" s="61" t="str">
        <f>F3384</f>
        <v>PROD_ENERGY</v>
      </c>
      <c r="G3378" s="20" t="str">
        <f>$G$9</f>
        <v>BULKTRAN</v>
      </c>
      <c r="H3378" s="24">
        <f t="shared" si="1508"/>
        <v>0</v>
      </c>
      <c r="I3378" s="25">
        <f>VLOOKUP(CONCATENATE($F3378," ",$G3378),AllocFactorMatrix,(I$4+1),FALSE)*$E3384</f>
        <v>0</v>
      </c>
      <c r="J3378" s="25">
        <f>VLOOKUP(CONCATENATE($F3378," ",$G3378),AllocFactorMatrix,(J$4+1),FALSE)*$E3384</f>
        <v>0</v>
      </c>
      <c r="K3378" s="25">
        <f>VLOOKUP(CONCATENATE($F3378," ",$G3378),AllocFactorMatrix,(K$4+1),FALSE)*$E3384</f>
        <v>0</v>
      </c>
      <c r="L3378" s="25">
        <f>VLOOKUP(CONCATENATE($F3378," ",$G3378),AllocFactorMatrix,(L$4+1),FALSE)*$E3384</f>
        <v>0</v>
      </c>
      <c r="M3378" s="25">
        <f t="shared" si="1504"/>
        <v>0</v>
      </c>
      <c r="N3378" s="25">
        <f>VLOOKUP(CONCATENATE($F3378," ",$G3378),AllocFactorMatrix,(N$4+1),FALSE)*$E3384</f>
        <v>0</v>
      </c>
      <c r="O3378" s="25">
        <f>VLOOKUP(CONCATENATE($F3378," ",$G3378),AllocFactorMatrix,(O$4+1),FALSE)*$E3384</f>
        <v>0</v>
      </c>
      <c r="P3378" s="25">
        <f>VLOOKUP(CONCATENATE($F3378," ",$G3378),AllocFactorMatrix,(P$4+1),FALSE)*$E3384</f>
        <v>0</v>
      </c>
      <c r="Q3378" s="25">
        <f>VLOOKUP(CONCATENATE($F3378," ",$G3378),AllocFactorMatrix,(Q$4+1),FALSE)*$E3384</f>
        <v>0</v>
      </c>
      <c r="R3378" s="25">
        <f t="shared" si="1506"/>
        <v>0</v>
      </c>
      <c r="S3378" s="25">
        <f>VLOOKUP(CONCATENATE($F3378," ",$G3378),AllocFactorMatrix,(S$4+1),FALSE)*$E3384</f>
        <v>0</v>
      </c>
      <c r="T3378" s="25">
        <f>VLOOKUP(CONCATENATE($F3378," ",$G3378),AllocFactorMatrix,(T$4+1),FALSE)*$E3384</f>
        <v>0</v>
      </c>
      <c r="U3378" s="25">
        <f>VLOOKUP(CONCATENATE($F3378," ",$G3378),AllocFactorMatrix,(U$4+1),FALSE)*$E3384</f>
        <v>0</v>
      </c>
      <c r="V3378" s="25">
        <f>VLOOKUP(CONCATENATE($F3378," ",$G3378),AllocFactorMatrix,(V$4+1),FALSE)*$E3384</f>
        <v>0</v>
      </c>
      <c r="W3378" s="25">
        <f t="shared" ref="W3378:W3384" si="1519">SUBTOTAL(9,S3378:V3378)</f>
        <v>0</v>
      </c>
      <c r="X3378" s="25">
        <f>VLOOKUP(CONCATENATE($F3378," ",$G3378),AllocFactorMatrix,(X$4+1),FALSE)*$E3384</f>
        <v>0</v>
      </c>
      <c r="Y3378" s="25">
        <f>VLOOKUP(CONCATENATE($F3378," ",$G3378),AllocFactorMatrix,(Y$4+1),FALSE)*$E3384</f>
        <v>0</v>
      </c>
      <c r="Z3378" s="25">
        <f t="shared" si="1514"/>
        <v>0</v>
      </c>
      <c r="AA3378" s="25">
        <f>VLOOKUP(CONCATENATE($F3378," ",$G3378),AllocFactorMatrix,(AA$4+1),FALSE)*$E3384</f>
        <v>0</v>
      </c>
      <c r="AB3378" s="25">
        <f>VLOOKUP(CONCATENATE($F3378," ",$G3378),AllocFactorMatrix,(AB$4+1),FALSE)*$E3384</f>
        <v>0</v>
      </c>
      <c r="AC3378" s="25">
        <f>VLOOKUP(CONCATENATE($F3378," ",$G3378),AllocFactorMatrix,(AC$4+1),FALSE)*$E3384</f>
        <v>0</v>
      </c>
    </row>
    <row r="3379" spans="4:29" hidden="1" outlineLevel="1">
      <c r="F3379" s="61" t="str">
        <f>F3384</f>
        <v>PROD_ENERGY</v>
      </c>
      <c r="G3379" s="20" t="str">
        <f>$G$10</f>
        <v>SUBTRAN</v>
      </c>
      <c r="H3379" s="24">
        <f t="shared" si="1508"/>
        <v>0</v>
      </c>
      <c r="I3379" s="25">
        <f>VLOOKUP(CONCATENATE($F3379," ",$G3379),AllocFactorMatrix,(I$4+1),FALSE)*$E3384</f>
        <v>0</v>
      </c>
      <c r="J3379" s="25">
        <f>VLOOKUP(CONCATENATE($F3379," ",$G3379),AllocFactorMatrix,(J$4+1),FALSE)*$E3384</f>
        <v>0</v>
      </c>
      <c r="K3379" s="25">
        <f>VLOOKUP(CONCATENATE($F3379," ",$G3379),AllocFactorMatrix,(K$4+1),FALSE)*$E3384</f>
        <v>0</v>
      </c>
      <c r="L3379" s="25">
        <f>VLOOKUP(CONCATENATE($F3379," ",$G3379),AllocFactorMatrix,(L$4+1),FALSE)*$E3384</f>
        <v>0</v>
      </c>
      <c r="M3379" s="25">
        <f t="shared" si="1504"/>
        <v>0</v>
      </c>
      <c r="N3379" s="25">
        <f>VLOOKUP(CONCATENATE($F3379," ",$G3379),AllocFactorMatrix,(N$4+1),FALSE)*$E3384</f>
        <v>0</v>
      </c>
      <c r="O3379" s="25">
        <f>VLOOKUP(CONCATENATE($F3379," ",$G3379),AllocFactorMatrix,(O$4+1),FALSE)*$E3384</f>
        <v>0</v>
      </c>
      <c r="P3379" s="25">
        <f>VLOOKUP(CONCATENATE($F3379," ",$G3379),AllocFactorMatrix,(P$4+1),FALSE)*$E3384</f>
        <v>0</v>
      </c>
      <c r="Q3379" s="25">
        <f>VLOOKUP(CONCATENATE($F3379," ",$G3379),AllocFactorMatrix,(Q$4+1),FALSE)*$E3384</f>
        <v>0</v>
      </c>
      <c r="R3379" s="25">
        <f t="shared" si="1506"/>
        <v>0</v>
      </c>
      <c r="S3379" s="25">
        <f>VLOOKUP(CONCATENATE($F3379," ",$G3379),AllocFactorMatrix,(S$4+1),FALSE)*$E3384</f>
        <v>0</v>
      </c>
      <c r="T3379" s="25">
        <f>VLOOKUP(CONCATENATE($F3379," ",$G3379),AllocFactorMatrix,(T$4+1),FALSE)*$E3384</f>
        <v>0</v>
      </c>
      <c r="U3379" s="25">
        <f>VLOOKUP(CONCATENATE($F3379," ",$G3379),AllocFactorMatrix,(U$4+1),FALSE)*$E3384</f>
        <v>0</v>
      </c>
      <c r="V3379" s="25">
        <f>VLOOKUP(CONCATENATE($F3379," ",$G3379),AllocFactorMatrix,(V$4+1),FALSE)*$E3384</f>
        <v>0</v>
      </c>
      <c r="W3379" s="25">
        <f t="shared" si="1519"/>
        <v>0</v>
      </c>
      <c r="X3379" s="25">
        <f>VLOOKUP(CONCATENATE($F3379," ",$G3379),AllocFactorMatrix,(X$4+1),FALSE)*$E3384</f>
        <v>0</v>
      </c>
      <c r="Y3379" s="25">
        <f>VLOOKUP(CONCATENATE($F3379," ",$G3379),AllocFactorMatrix,(Y$4+1),FALSE)*$E3384</f>
        <v>0</v>
      </c>
      <c r="Z3379" s="25">
        <f t="shared" si="1514"/>
        <v>0</v>
      </c>
      <c r="AA3379" s="25">
        <f>VLOOKUP(CONCATENATE($F3379," ",$G3379),AllocFactorMatrix,(AA$4+1),FALSE)*$E3384</f>
        <v>0</v>
      </c>
      <c r="AB3379" s="25">
        <f>VLOOKUP(CONCATENATE($F3379," ",$G3379),AllocFactorMatrix,(AB$4+1),FALSE)*$E3384</f>
        <v>0</v>
      </c>
      <c r="AC3379" s="25">
        <f>VLOOKUP(CONCATENATE($F3379," ",$G3379),AllocFactorMatrix,(AC$4+1),FALSE)*$E3384</f>
        <v>0</v>
      </c>
    </row>
    <row r="3380" spans="4:29" hidden="1" outlineLevel="1">
      <c r="F3380" s="61" t="str">
        <f>F3384</f>
        <v>PROD_ENERGY</v>
      </c>
      <c r="G3380" s="20" t="str">
        <f>$G$11</f>
        <v>DISTPRI</v>
      </c>
      <c r="H3380" s="24">
        <f t="shared" si="1508"/>
        <v>0</v>
      </c>
      <c r="I3380" s="25">
        <f>VLOOKUP(CONCATENATE($F3380," ",$G3380),AllocFactorMatrix,(I$4+1),FALSE)*$E3384</f>
        <v>0</v>
      </c>
      <c r="J3380" s="25">
        <f>VLOOKUP(CONCATENATE($F3380," ",$G3380),AllocFactorMatrix,(J$4+1),FALSE)*$E3384</f>
        <v>0</v>
      </c>
      <c r="K3380" s="25">
        <f>VLOOKUP(CONCATENATE($F3380," ",$G3380),AllocFactorMatrix,(K$4+1),FALSE)*$E3384</f>
        <v>0</v>
      </c>
      <c r="L3380" s="25">
        <f>VLOOKUP(CONCATENATE($F3380," ",$G3380),AllocFactorMatrix,(L$4+1),FALSE)*$E3384</f>
        <v>0</v>
      </c>
      <c r="M3380" s="25">
        <f t="shared" si="1504"/>
        <v>0</v>
      </c>
      <c r="N3380" s="25">
        <f>VLOOKUP(CONCATENATE($F3380," ",$G3380),AllocFactorMatrix,(N$4+1),FALSE)*$E3384</f>
        <v>0</v>
      </c>
      <c r="O3380" s="25">
        <f>VLOOKUP(CONCATENATE($F3380," ",$G3380),AllocFactorMatrix,(O$4+1),FALSE)*$E3384</f>
        <v>0</v>
      </c>
      <c r="P3380" s="25">
        <f>VLOOKUP(CONCATENATE($F3380," ",$G3380),AllocFactorMatrix,(P$4+1),FALSE)*$E3384</f>
        <v>0</v>
      </c>
      <c r="Q3380" s="25">
        <f>VLOOKUP(CONCATENATE($F3380," ",$G3380),AllocFactorMatrix,(Q$4+1),FALSE)*$E3384</f>
        <v>0</v>
      </c>
      <c r="R3380" s="25">
        <f t="shared" si="1506"/>
        <v>0</v>
      </c>
      <c r="S3380" s="25">
        <f>VLOOKUP(CONCATENATE($F3380," ",$G3380),AllocFactorMatrix,(S$4+1),FALSE)*$E3384</f>
        <v>0</v>
      </c>
      <c r="T3380" s="25">
        <f>VLOOKUP(CONCATENATE($F3380," ",$G3380),AllocFactorMatrix,(T$4+1),FALSE)*$E3384</f>
        <v>0</v>
      </c>
      <c r="U3380" s="25">
        <f>VLOOKUP(CONCATENATE($F3380," ",$G3380),AllocFactorMatrix,(U$4+1),FALSE)*$E3384</f>
        <v>0</v>
      </c>
      <c r="V3380" s="25">
        <f>VLOOKUP(CONCATENATE($F3380," ",$G3380),AllocFactorMatrix,(V$4+1),FALSE)*$E3384</f>
        <v>0</v>
      </c>
      <c r="W3380" s="25">
        <f t="shared" si="1519"/>
        <v>0</v>
      </c>
      <c r="X3380" s="25">
        <f>VLOOKUP(CONCATENATE($F3380," ",$G3380),AllocFactorMatrix,(X$4+1),FALSE)*$E3384</f>
        <v>0</v>
      </c>
      <c r="Y3380" s="25">
        <f>VLOOKUP(CONCATENATE($F3380," ",$G3380),AllocFactorMatrix,(Y$4+1),FALSE)*$E3384</f>
        <v>0</v>
      </c>
      <c r="Z3380" s="25">
        <f t="shared" si="1514"/>
        <v>0</v>
      </c>
      <c r="AA3380" s="25">
        <f>VLOOKUP(CONCATENATE($F3380," ",$G3380),AllocFactorMatrix,(AA$4+1),FALSE)*$E3384</f>
        <v>0</v>
      </c>
      <c r="AB3380" s="25">
        <f>VLOOKUP(CONCATENATE($F3380," ",$G3380),AllocFactorMatrix,(AB$4+1),FALSE)*$E3384</f>
        <v>0</v>
      </c>
      <c r="AC3380" s="25">
        <f>VLOOKUP(CONCATENATE($F3380," ",$G3380),AllocFactorMatrix,(AC$4+1),FALSE)*$E3384</f>
        <v>0</v>
      </c>
    </row>
    <row r="3381" spans="4:29" hidden="1" outlineLevel="1">
      <c r="F3381" s="61" t="str">
        <f>F3384</f>
        <v>PROD_ENERGY</v>
      </c>
      <c r="G3381" s="20" t="str">
        <f>$G$12</f>
        <v>DISTSEC</v>
      </c>
      <c r="H3381" s="24">
        <f t="shared" si="1508"/>
        <v>0</v>
      </c>
      <c r="I3381" s="25">
        <f>VLOOKUP(CONCATENATE($F3381," ",$G3381),AllocFactorMatrix,(I$4+1),FALSE)*$E3384</f>
        <v>0</v>
      </c>
      <c r="J3381" s="25">
        <f>VLOOKUP(CONCATENATE($F3381," ",$G3381),AllocFactorMatrix,(J$4+1),FALSE)*$E3384</f>
        <v>0</v>
      </c>
      <c r="K3381" s="25">
        <f>VLOOKUP(CONCATENATE($F3381," ",$G3381),AllocFactorMatrix,(K$4+1),FALSE)*$E3384</f>
        <v>0</v>
      </c>
      <c r="L3381" s="25">
        <f>VLOOKUP(CONCATENATE($F3381," ",$G3381),AllocFactorMatrix,(L$4+1),FALSE)*$E3384</f>
        <v>0</v>
      </c>
      <c r="M3381" s="25">
        <f t="shared" si="1504"/>
        <v>0</v>
      </c>
      <c r="N3381" s="25">
        <f>VLOOKUP(CONCATENATE($F3381," ",$G3381),AllocFactorMatrix,(N$4+1),FALSE)*$E3384</f>
        <v>0</v>
      </c>
      <c r="O3381" s="25">
        <f>VLOOKUP(CONCATENATE($F3381," ",$G3381),AllocFactorMatrix,(O$4+1),FALSE)*$E3384</f>
        <v>0</v>
      </c>
      <c r="P3381" s="25">
        <f>VLOOKUP(CONCATENATE($F3381," ",$G3381),AllocFactorMatrix,(P$4+1),FALSE)*$E3384</f>
        <v>0</v>
      </c>
      <c r="Q3381" s="25">
        <f>VLOOKUP(CONCATENATE($F3381," ",$G3381),AllocFactorMatrix,(Q$4+1),FALSE)*$E3384</f>
        <v>0</v>
      </c>
      <c r="R3381" s="25">
        <f t="shared" si="1506"/>
        <v>0</v>
      </c>
      <c r="S3381" s="25">
        <f>VLOOKUP(CONCATENATE($F3381," ",$G3381),AllocFactorMatrix,(S$4+1),FALSE)*$E3384</f>
        <v>0</v>
      </c>
      <c r="T3381" s="25">
        <f>VLOOKUP(CONCATENATE($F3381," ",$G3381),AllocFactorMatrix,(T$4+1),FALSE)*$E3384</f>
        <v>0</v>
      </c>
      <c r="U3381" s="25">
        <f>VLOOKUP(CONCATENATE($F3381," ",$G3381),AllocFactorMatrix,(U$4+1),FALSE)*$E3384</f>
        <v>0</v>
      </c>
      <c r="V3381" s="25">
        <f>VLOOKUP(CONCATENATE($F3381," ",$G3381),AllocFactorMatrix,(V$4+1),FALSE)*$E3384</f>
        <v>0</v>
      </c>
      <c r="W3381" s="25">
        <f t="shared" si="1519"/>
        <v>0</v>
      </c>
      <c r="X3381" s="25">
        <f>VLOOKUP(CONCATENATE($F3381," ",$G3381),AllocFactorMatrix,(X$4+1),FALSE)*$E3384</f>
        <v>0</v>
      </c>
      <c r="Y3381" s="25">
        <f>VLOOKUP(CONCATENATE($F3381," ",$G3381),AllocFactorMatrix,(Y$4+1),FALSE)*$E3384</f>
        <v>0</v>
      </c>
      <c r="Z3381" s="25">
        <f t="shared" si="1514"/>
        <v>0</v>
      </c>
      <c r="AA3381" s="25">
        <f>VLOOKUP(CONCATENATE($F3381," ",$G3381),AllocFactorMatrix,(AA$4+1),FALSE)*$E3384</f>
        <v>0</v>
      </c>
      <c r="AB3381" s="25">
        <f>VLOOKUP(CONCATENATE($F3381," ",$G3381),AllocFactorMatrix,(AB$4+1),FALSE)*$E3384</f>
        <v>0</v>
      </c>
      <c r="AC3381" s="25">
        <f>VLOOKUP(CONCATENATE($F3381," ",$G3381),AllocFactorMatrix,(AC$4+1),FALSE)*$E3384</f>
        <v>0</v>
      </c>
    </row>
    <row r="3382" spans="4:29" hidden="1" outlineLevel="1">
      <c r="F3382" s="61" t="str">
        <f>F3384</f>
        <v>PROD_ENERGY</v>
      </c>
      <c r="G3382" s="20" t="str">
        <f>$G$13</f>
        <v>ENERGY</v>
      </c>
      <c r="H3382" s="24">
        <f t="shared" si="1508"/>
        <v>-4583582.9999999991</v>
      </c>
      <c r="I3382" s="25">
        <f>VLOOKUP(CONCATENATE($F3382," ",$G3382),AllocFactorMatrix,(I$4+1),FALSE)*$E3384</f>
        <v>-1666281.2976516495</v>
      </c>
      <c r="J3382" s="25">
        <f>VLOOKUP(CONCATENATE($F3382," ",$G3382),AllocFactorMatrix,(J$4+1),FALSE)*$E3384</f>
        <v>-537819.21039960545</v>
      </c>
      <c r="K3382" s="25">
        <f>VLOOKUP(CONCATENATE($F3382," ",$G3382),AllocFactorMatrix,(K$4+1),FALSE)*$E3384</f>
        <v>-6157.0095894309516</v>
      </c>
      <c r="L3382" s="25">
        <f>VLOOKUP(CONCATENATE($F3382," ",$G3382),AllocFactorMatrix,(L$4+1),FALSE)*$E3384</f>
        <v>-156.04902675242397</v>
      </c>
      <c r="M3382" s="25">
        <f t="shared" si="1504"/>
        <v>-544132.26901578892</v>
      </c>
      <c r="N3382" s="25">
        <f>VLOOKUP(CONCATENATE($F3382," ",$G3382),AllocFactorMatrix,(N$4+1),FALSE)*$E3384</f>
        <v>-260260.23489000706</v>
      </c>
      <c r="O3382" s="25">
        <f>VLOOKUP(CONCATENATE($F3382," ",$G3382),AllocFactorMatrix,(O$4+1),FALSE)*$E3384</f>
        <v>-72646.411403605074</v>
      </c>
      <c r="P3382" s="25">
        <f>VLOOKUP(CONCATENATE($F3382," ",$G3382),AllocFactorMatrix,(P$4+1),FALSE)*$E3384</f>
        <v>-5751.4714679232611</v>
      </c>
      <c r="Q3382" s="25">
        <f>VLOOKUP(CONCATENATE($F3382," ",$G3382),AllocFactorMatrix,(Q$4+1),FALSE)*$E3384</f>
        <v>-1179.0253375611799</v>
      </c>
      <c r="R3382" s="25">
        <f t="shared" si="1506"/>
        <v>-339837.1430990966</v>
      </c>
      <c r="S3382" s="25">
        <f>VLOOKUP(CONCATENATE($F3382," ",$G3382),AllocFactorMatrix,(S$4+1),FALSE)*$E3384</f>
        <v>-17342.327381265743</v>
      </c>
      <c r="T3382" s="25">
        <f>VLOOKUP(CONCATENATE($F3382," ",$G3382),AllocFactorMatrix,(T$4+1),FALSE)*$E3384</f>
        <v>-207254.84684376293</v>
      </c>
      <c r="U3382" s="25">
        <f>VLOOKUP(CONCATENATE($F3382," ",$G3382),AllocFactorMatrix,(U$4+1),FALSE)*$E3384</f>
        <v>-1465194.7915563509</v>
      </c>
      <c r="V3382" s="25">
        <f>VLOOKUP(CONCATENATE($F3382," ",$G3382),AllocFactorMatrix,(V$4+1),FALSE)*$E3384</f>
        <v>-234811.62878191867</v>
      </c>
      <c r="W3382" s="25">
        <f t="shared" si="1519"/>
        <v>-1924603.5945632982</v>
      </c>
      <c r="X3382" s="25">
        <f>VLOOKUP(CONCATENATE($F3382," ",$G3382),AllocFactorMatrix,(X$4+1),FALSE)*$E3384</f>
        <v>-70594.512470299276</v>
      </c>
      <c r="Y3382" s="25">
        <f>VLOOKUP(CONCATENATE($F3382," ",$G3382),AllocFactorMatrix,(Y$4+1),FALSE)*$E3384</f>
        <v>-1659.2203703242874</v>
      </c>
      <c r="Z3382" s="25">
        <f t="shared" si="1514"/>
        <v>-72253.732840623561</v>
      </c>
      <c r="AA3382" s="25">
        <f>VLOOKUP(CONCATENATE($F3382," ",$G3382),AllocFactorMatrix,(AA$4+1),FALSE)*$E3384</f>
        <v>-1620.9240006227819</v>
      </c>
      <c r="AB3382" s="25">
        <f>VLOOKUP(CONCATENATE($F3382," ",$G3382),AllocFactorMatrix,(AB$4+1),FALSE)*$E3384</f>
        <v>-27891.425832820089</v>
      </c>
      <c r="AC3382" s="25">
        <f>VLOOKUP(CONCATENATE($F3382," ",$G3382),AllocFactorMatrix,(AC$4+1),FALSE)*$E3384</f>
        <v>-6962.6129960997587</v>
      </c>
    </row>
    <row r="3383" spans="4:29" hidden="1" outlineLevel="1">
      <c r="F3383" s="61" t="str">
        <f>F3384</f>
        <v>PROD_ENERGY</v>
      </c>
      <c r="G3383" s="20" t="str">
        <f>$G$14</f>
        <v>CUSTOMER</v>
      </c>
      <c r="H3383" s="24">
        <f t="shared" si="1508"/>
        <v>0</v>
      </c>
      <c r="I3383" s="25">
        <f>VLOOKUP(CONCATENATE($F3383," ",$G3383),AllocFactorMatrix,(I$4+1),FALSE)*$E3384</f>
        <v>0</v>
      </c>
      <c r="J3383" s="25">
        <f>VLOOKUP(CONCATENATE($F3383," ",$G3383),AllocFactorMatrix,(J$4+1),FALSE)*$E3384</f>
        <v>0</v>
      </c>
      <c r="K3383" s="25">
        <f>VLOOKUP(CONCATENATE($F3383," ",$G3383),AllocFactorMatrix,(K$4+1),FALSE)*$E3384</f>
        <v>0</v>
      </c>
      <c r="L3383" s="25">
        <f>VLOOKUP(CONCATENATE($F3383," ",$G3383),AllocFactorMatrix,(L$4+1),FALSE)*$E3384</f>
        <v>0</v>
      </c>
      <c r="M3383" s="25">
        <f t="shared" si="1504"/>
        <v>0</v>
      </c>
      <c r="N3383" s="25">
        <f>VLOOKUP(CONCATENATE($F3383," ",$G3383),AllocFactorMatrix,(N$4+1),FALSE)*$E3384</f>
        <v>0</v>
      </c>
      <c r="O3383" s="25">
        <f>VLOOKUP(CONCATENATE($F3383," ",$G3383),AllocFactorMatrix,(O$4+1),FALSE)*$E3384</f>
        <v>0</v>
      </c>
      <c r="P3383" s="25">
        <f>VLOOKUP(CONCATENATE($F3383," ",$G3383),AllocFactorMatrix,(P$4+1),FALSE)*$E3384</f>
        <v>0</v>
      </c>
      <c r="Q3383" s="25">
        <f>VLOOKUP(CONCATENATE($F3383," ",$G3383),AllocFactorMatrix,(Q$4+1),FALSE)*$E3384</f>
        <v>0</v>
      </c>
      <c r="R3383" s="25">
        <f t="shared" si="1506"/>
        <v>0</v>
      </c>
      <c r="S3383" s="25">
        <f>VLOOKUP(CONCATENATE($F3383," ",$G3383),AllocFactorMatrix,(S$4+1),FALSE)*$E3384</f>
        <v>0</v>
      </c>
      <c r="T3383" s="25">
        <f>VLOOKUP(CONCATENATE($F3383," ",$G3383),AllocFactorMatrix,(T$4+1),FALSE)*$E3384</f>
        <v>0</v>
      </c>
      <c r="U3383" s="25">
        <f>VLOOKUP(CONCATENATE($F3383," ",$G3383),AllocFactorMatrix,(U$4+1),FALSE)*$E3384</f>
        <v>0</v>
      </c>
      <c r="V3383" s="25">
        <f>VLOOKUP(CONCATENATE($F3383," ",$G3383),AllocFactorMatrix,(V$4+1),FALSE)*$E3384</f>
        <v>0</v>
      </c>
      <c r="W3383" s="25">
        <f t="shared" si="1519"/>
        <v>0</v>
      </c>
      <c r="X3383" s="25">
        <f>VLOOKUP(CONCATENATE($F3383," ",$G3383),AllocFactorMatrix,(X$4+1),FALSE)*$E3384</f>
        <v>0</v>
      </c>
      <c r="Y3383" s="25">
        <f>VLOOKUP(CONCATENATE($F3383," ",$G3383),AllocFactorMatrix,(Y$4+1),FALSE)*$E3384</f>
        <v>0</v>
      </c>
      <c r="Z3383" s="25">
        <f t="shared" si="1514"/>
        <v>0</v>
      </c>
      <c r="AA3383" s="25">
        <f>VLOOKUP(CONCATENATE($F3383," ",$G3383),AllocFactorMatrix,(AA$4+1),FALSE)*$E3384</f>
        <v>0</v>
      </c>
      <c r="AB3383" s="25">
        <f>VLOOKUP(CONCATENATE($F3383," ",$G3383),AllocFactorMatrix,(AB$4+1),FALSE)*$E3384</f>
        <v>0</v>
      </c>
      <c r="AC3383" s="25">
        <f>VLOOKUP(CONCATENATE($F3383," ",$G3383),AllocFactorMatrix,(AC$4+1),FALSE)*$E3384</f>
        <v>0</v>
      </c>
    </row>
    <row r="3384" spans="4:29" collapsed="1">
      <c r="D3384" s="20" t="s">
        <v>250</v>
      </c>
      <c r="E3384" s="22">
        <v>-4583583</v>
      </c>
      <c r="F3384" s="61" t="s">
        <v>31</v>
      </c>
      <c r="G3384" s="20" t="str">
        <f>$G$15</f>
        <v>TOTAL</v>
      </c>
      <c r="H3384" s="24">
        <f t="shared" si="1508"/>
        <v>-4583582.9999999991</v>
      </c>
      <c r="I3384" s="25">
        <f>VLOOKUP(CONCATENATE($F3384," ",$G3384),AllocFactorMatrix,(I$4+1),FALSE)*$E3384</f>
        <v>-1666281.2976516495</v>
      </c>
      <c r="J3384" s="25">
        <f>VLOOKUP(CONCATENATE($F3384," ",$G3384),AllocFactorMatrix,(J$4+1),FALSE)*$E3384</f>
        <v>-537819.21039960545</v>
      </c>
      <c r="K3384" s="25">
        <f>VLOOKUP(CONCATENATE($F3384," ",$G3384),AllocFactorMatrix,(K$4+1),FALSE)*$E3384</f>
        <v>-6157.0095894309516</v>
      </c>
      <c r="L3384" s="25">
        <f>VLOOKUP(CONCATENATE($F3384," ",$G3384),AllocFactorMatrix,(L$4+1),FALSE)*$E3384</f>
        <v>-156.04902675242397</v>
      </c>
      <c r="M3384" s="25">
        <f t="shared" si="1504"/>
        <v>-544132.26901578892</v>
      </c>
      <c r="N3384" s="25">
        <f>VLOOKUP(CONCATENATE($F3384," ",$G3384),AllocFactorMatrix,(N$4+1),FALSE)*$E3384</f>
        <v>-260260.23489000706</v>
      </c>
      <c r="O3384" s="25">
        <f>VLOOKUP(CONCATENATE($F3384," ",$G3384),AllocFactorMatrix,(O$4+1),FALSE)*$E3384</f>
        <v>-72646.411403605074</v>
      </c>
      <c r="P3384" s="25">
        <f>VLOOKUP(CONCATENATE($F3384," ",$G3384),AllocFactorMatrix,(P$4+1),FALSE)*$E3384</f>
        <v>-5751.4714679232611</v>
      </c>
      <c r="Q3384" s="25">
        <f>VLOOKUP(CONCATENATE($F3384," ",$G3384),AllocFactorMatrix,(Q$4+1),FALSE)*$E3384</f>
        <v>-1179.0253375611799</v>
      </c>
      <c r="R3384" s="25">
        <f t="shared" si="1506"/>
        <v>-339837.1430990966</v>
      </c>
      <c r="S3384" s="25">
        <f>VLOOKUP(CONCATENATE($F3384," ",$G3384),AllocFactorMatrix,(S$4+1),FALSE)*$E3384</f>
        <v>-17342.327381265743</v>
      </c>
      <c r="T3384" s="25">
        <f>VLOOKUP(CONCATENATE($F3384," ",$G3384),AllocFactorMatrix,(T$4+1),FALSE)*$E3384</f>
        <v>-207254.84684376293</v>
      </c>
      <c r="U3384" s="25">
        <f>VLOOKUP(CONCATENATE($F3384," ",$G3384),AllocFactorMatrix,(U$4+1),FALSE)*$E3384</f>
        <v>-1465194.7915563509</v>
      </c>
      <c r="V3384" s="25">
        <f>VLOOKUP(CONCATENATE($F3384," ",$G3384),AllocFactorMatrix,(V$4+1),FALSE)*$E3384</f>
        <v>-234811.62878191867</v>
      </c>
      <c r="W3384" s="25">
        <f t="shared" si="1519"/>
        <v>-1924603.5945632982</v>
      </c>
      <c r="X3384" s="25">
        <f>VLOOKUP(CONCATENATE($F3384," ",$G3384),AllocFactorMatrix,(X$4+1),FALSE)*$E3384</f>
        <v>-70594.512470299276</v>
      </c>
      <c r="Y3384" s="25">
        <f>VLOOKUP(CONCATENATE($F3384," ",$G3384),AllocFactorMatrix,(Y$4+1),FALSE)*$E3384</f>
        <v>-1659.2203703242874</v>
      </c>
      <c r="Z3384" s="25">
        <f t="shared" si="1514"/>
        <v>-72253.732840623561</v>
      </c>
      <c r="AA3384" s="25">
        <f>VLOOKUP(CONCATENATE($F3384," ",$G3384),AllocFactorMatrix,(AA$4+1),FALSE)*$E3384</f>
        <v>-1620.9240006227819</v>
      </c>
      <c r="AB3384" s="25">
        <f>VLOOKUP(CONCATENATE($F3384," ",$G3384),AllocFactorMatrix,(AB$4+1),FALSE)*$E3384</f>
        <v>-27891.425832820089</v>
      </c>
      <c r="AC3384" s="25">
        <f>VLOOKUP(CONCATENATE($F3384," ",$G3384),AllocFactorMatrix,(AC$4+1),FALSE)*$E3384</f>
        <v>-6962.6129960997587</v>
      </c>
    </row>
    <row r="3385" spans="4:29" hidden="1" outlineLevel="1">
      <c r="F3385" s="61" t="str">
        <f>F3392</f>
        <v>PROD_ENERGY</v>
      </c>
      <c r="G3385" s="20" t="str">
        <f>$G$8</f>
        <v>PRODUCTION</v>
      </c>
      <c r="H3385" s="24">
        <f t="shared" si="1508"/>
        <v>0</v>
      </c>
      <c r="I3385" s="25">
        <f>VLOOKUP(CONCATENATE($F3385," ",$G3385),AllocFactorMatrix,(I$4+1),FALSE)*$E3392</f>
        <v>0</v>
      </c>
      <c r="J3385" s="25">
        <f>VLOOKUP(CONCATENATE($F3385," ",$G3385),AllocFactorMatrix,(J$4+1),FALSE)*$E3392</f>
        <v>0</v>
      </c>
      <c r="K3385" s="25">
        <f>VLOOKUP(CONCATENATE($F3385," ",$G3385),AllocFactorMatrix,(K$4+1),FALSE)*$E3392</f>
        <v>0</v>
      </c>
      <c r="L3385" s="25">
        <f>VLOOKUP(CONCATENATE($F3385," ",$G3385),AllocFactorMatrix,(L$4+1),FALSE)*$E3392</f>
        <v>0</v>
      </c>
      <c r="M3385" s="25">
        <f t="shared" si="1504"/>
        <v>0</v>
      </c>
      <c r="N3385" s="25">
        <f>VLOOKUP(CONCATENATE($F3385," ",$G3385),AllocFactorMatrix,(N$4+1),FALSE)*$E3392</f>
        <v>0</v>
      </c>
      <c r="O3385" s="25">
        <f>VLOOKUP(CONCATENATE($F3385," ",$G3385),AllocFactorMatrix,(O$4+1),FALSE)*$E3392</f>
        <v>0</v>
      </c>
      <c r="P3385" s="25">
        <f>VLOOKUP(CONCATENATE($F3385," ",$G3385),AllocFactorMatrix,(P$4+1),FALSE)*$E3392</f>
        <v>0</v>
      </c>
      <c r="Q3385" s="25">
        <f>VLOOKUP(CONCATENATE($F3385," ",$G3385),AllocFactorMatrix,(Q$4+1),FALSE)*$E3392</f>
        <v>0</v>
      </c>
      <c r="R3385" s="25">
        <f t="shared" si="1506"/>
        <v>0</v>
      </c>
      <c r="S3385" s="25">
        <f>VLOOKUP(CONCATENATE($F3385," ",$G3385),AllocFactorMatrix,(S$4+1),FALSE)*$E3392</f>
        <v>0</v>
      </c>
      <c r="T3385" s="25">
        <f>VLOOKUP(CONCATENATE($F3385," ",$G3385),AllocFactorMatrix,(T$4+1),FALSE)*$E3392</f>
        <v>0</v>
      </c>
      <c r="U3385" s="25">
        <f>VLOOKUP(CONCATENATE($F3385," ",$G3385),AllocFactorMatrix,(U$4+1),FALSE)*$E3392</f>
        <v>0</v>
      </c>
      <c r="V3385" s="25">
        <f>VLOOKUP(CONCATENATE($F3385," ",$G3385),AllocFactorMatrix,(V$4+1),FALSE)*$E3392</f>
        <v>0</v>
      </c>
      <c r="W3385" s="25">
        <f>SUBTOTAL(9,S3385:V3385)</f>
        <v>0</v>
      </c>
      <c r="X3385" s="25">
        <f>VLOOKUP(CONCATENATE($F3385," ",$G3385),AllocFactorMatrix,(X$4+1),FALSE)*$E3392</f>
        <v>0</v>
      </c>
      <c r="Y3385" s="25">
        <f>VLOOKUP(CONCATENATE($F3385," ",$G3385),AllocFactorMatrix,(Y$4+1),FALSE)*$E3392</f>
        <v>0</v>
      </c>
      <c r="Z3385" s="25">
        <f t="shared" si="1514"/>
        <v>0</v>
      </c>
      <c r="AA3385" s="25">
        <f>VLOOKUP(CONCATENATE($F3385," ",$G3385),AllocFactorMatrix,(AA$4+1),FALSE)*$E3392</f>
        <v>0</v>
      </c>
      <c r="AB3385" s="25">
        <f>VLOOKUP(CONCATENATE($F3385," ",$G3385),AllocFactorMatrix,(AB$4+1),FALSE)*$E3392</f>
        <v>0</v>
      </c>
      <c r="AC3385" s="25">
        <f>VLOOKUP(CONCATENATE($F3385," ",$G3385),AllocFactorMatrix,(AC$4+1),FALSE)*$E3392</f>
        <v>0</v>
      </c>
    </row>
    <row r="3386" spans="4:29" hidden="1" outlineLevel="1">
      <c r="F3386" s="61" t="str">
        <f>F3392</f>
        <v>PROD_ENERGY</v>
      </c>
      <c r="G3386" s="20" t="str">
        <f>$G$9</f>
        <v>BULKTRAN</v>
      </c>
      <c r="H3386" s="24">
        <f t="shared" si="1508"/>
        <v>0</v>
      </c>
      <c r="I3386" s="25">
        <f>VLOOKUP(CONCATENATE($F3386," ",$G3386),AllocFactorMatrix,(I$4+1),FALSE)*$E3392</f>
        <v>0</v>
      </c>
      <c r="J3386" s="25">
        <f>VLOOKUP(CONCATENATE($F3386," ",$G3386),AllocFactorMatrix,(J$4+1),FALSE)*$E3392</f>
        <v>0</v>
      </c>
      <c r="K3386" s="25">
        <f>VLOOKUP(CONCATENATE($F3386," ",$G3386),AllocFactorMatrix,(K$4+1),FALSE)*$E3392</f>
        <v>0</v>
      </c>
      <c r="L3386" s="25">
        <f>VLOOKUP(CONCATENATE($F3386," ",$G3386),AllocFactorMatrix,(L$4+1),FALSE)*$E3392</f>
        <v>0</v>
      </c>
      <c r="M3386" s="25">
        <f t="shared" si="1504"/>
        <v>0</v>
      </c>
      <c r="N3386" s="25">
        <f>VLOOKUP(CONCATENATE($F3386," ",$G3386),AllocFactorMatrix,(N$4+1),FALSE)*$E3392</f>
        <v>0</v>
      </c>
      <c r="O3386" s="25">
        <f>VLOOKUP(CONCATENATE($F3386," ",$G3386),AllocFactorMatrix,(O$4+1),FALSE)*$E3392</f>
        <v>0</v>
      </c>
      <c r="P3386" s="25">
        <f>VLOOKUP(CONCATENATE($F3386," ",$G3386),AllocFactorMatrix,(P$4+1),FALSE)*$E3392</f>
        <v>0</v>
      </c>
      <c r="Q3386" s="25">
        <f>VLOOKUP(CONCATENATE($F3386," ",$G3386),AllocFactorMatrix,(Q$4+1),FALSE)*$E3392</f>
        <v>0</v>
      </c>
      <c r="R3386" s="25">
        <f t="shared" si="1506"/>
        <v>0</v>
      </c>
      <c r="S3386" s="25">
        <f>VLOOKUP(CONCATENATE($F3386," ",$G3386),AllocFactorMatrix,(S$4+1),FALSE)*$E3392</f>
        <v>0</v>
      </c>
      <c r="T3386" s="25">
        <f>VLOOKUP(CONCATENATE($F3386," ",$G3386),AllocFactorMatrix,(T$4+1),FALSE)*$E3392</f>
        <v>0</v>
      </c>
      <c r="U3386" s="25">
        <f>VLOOKUP(CONCATENATE($F3386," ",$G3386),AllocFactorMatrix,(U$4+1),FALSE)*$E3392</f>
        <v>0</v>
      </c>
      <c r="V3386" s="25">
        <f>VLOOKUP(CONCATENATE($F3386," ",$G3386),AllocFactorMatrix,(V$4+1),FALSE)*$E3392</f>
        <v>0</v>
      </c>
      <c r="W3386" s="25">
        <f t="shared" ref="W3386:W3392" si="1520">SUBTOTAL(9,S3386:V3386)</f>
        <v>0</v>
      </c>
      <c r="X3386" s="25">
        <f>VLOOKUP(CONCATENATE($F3386," ",$G3386),AllocFactorMatrix,(X$4+1),FALSE)*$E3392</f>
        <v>0</v>
      </c>
      <c r="Y3386" s="25">
        <f>VLOOKUP(CONCATENATE($F3386," ",$G3386),AllocFactorMatrix,(Y$4+1),FALSE)*$E3392</f>
        <v>0</v>
      </c>
      <c r="Z3386" s="25">
        <f t="shared" si="1514"/>
        <v>0</v>
      </c>
      <c r="AA3386" s="25">
        <f>VLOOKUP(CONCATENATE($F3386," ",$G3386),AllocFactorMatrix,(AA$4+1),FALSE)*$E3392</f>
        <v>0</v>
      </c>
      <c r="AB3386" s="25">
        <f>VLOOKUP(CONCATENATE($F3386," ",$G3386),AllocFactorMatrix,(AB$4+1),FALSE)*$E3392</f>
        <v>0</v>
      </c>
      <c r="AC3386" s="25">
        <f>VLOOKUP(CONCATENATE($F3386," ",$G3386),AllocFactorMatrix,(AC$4+1),FALSE)*$E3392</f>
        <v>0</v>
      </c>
    </row>
    <row r="3387" spans="4:29" hidden="1" outlineLevel="1">
      <c r="F3387" s="61" t="str">
        <f>F3392</f>
        <v>PROD_ENERGY</v>
      </c>
      <c r="G3387" s="20" t="str">
        <f>$G$10</f>
        <v>SUBTRAN</v>
      </c>
      <c r="H3387" s="24">
        <f t="shared" si="1508"/>
        <v>0</v>
      </c>
      <c r="I3387" s="25">
        <f>VLOOKUP(CONCATENATE($F3387," ",$G3387),AllocFactorMatrix,(I$4+1),FALSE)*$E3392</f>
        <v>0</v>
      </c>
      <c r="J3387" s="25">
        <f>VLOOKUP(CONCATENATE($F3387," ",$G3387),AllocFactorMatrix,(J$4+1),FALSE)*$E3392</f>
        <v>0</v>
      </c>
      <c r="K3387" s="25">
        <f>VLOOKUP(CONCATENATE($F3387," ",$G3387),AllocFactorMatrix,(K$4+1),FALSE)*$E3392</f>
        <v>0</v>
      </c>
      <c r="L3387" s="25">
        <f>VLOOKUP(CONCATENATE($F3387," ",$G3387),AllocFactorMatrix,(L$4+1),FALSE)*$E3392</f>
        <v>0</v>
      </c>
      <c r="M3387" s="25">
        <f t="shared" si="1504"/>
        <v>0</v>
      </c>
      <c r="N3387" s="25">
        <f>VLOOKUP(CONCATENATE($F3387," ",$G3387),AllocFactorMatrix,(N$4+1),FALSE)*$E3392</f>
        <v>0</v>
      </c>
      <c r="O3387" s="25">
        <f>VLOOKUP(CONCATENATE($F3387," ",$G3387),AllocFactorMatrix,(O$4+1),FALSE)*$E3392</f>
        <v>0</v>
      </c>
      <c r="P3387" s="25">
        <f>VLOOKUP(CONCATENATE($F3387," ",$G3387),AllocFactorMatrix,(P$4+1),FALSE)*$E3392</f>
        <v>0</v>
      </c>
      <c r="Q3387" s="25">
        <f>VLOOKUP(CONCATENATE($F3387," ",$G3387),AllocFactorMatrix,(Q$4+1),FALSE)*$E3392</f>
        <v>0</v>
      </c>
      <c r="R3387" s="25">
        <f t="shared" si="1506"/>
        <v>0</v>
      </c>
      <c r="S3387" s="25">
        <f>VLOOKUP(CONCATENATE($F3387," ",$G3387),AllocFactorMatrix,(S$4+1),FALSE)*$E3392</f>
        <v>0</v>
      </c>
      <c r="T3387" s="25">
        <f>VLOOKUP(CONCATENATE($F3387," ",$G3387),AllocFactorMatrix,(T$4+1),FALSE)*$E3392</f>
        <v>0</v>
      </c>
      <c r="U3387" s="25">
        <f>VLOOKUP(CONCATENATE($F3387," ",$G3387),AllocFactorMatrix,(U$4+1),FALSE)*$E3392</f>
        <v>0</v>
      </c>
      <c r="V3387" s="25">
        <f>VLOOKUP(CONCATENATE($F3387," ",$G3387),AllocFactorMatrix,(V$4+1),FALSE)*$E3392</f>
        <v>0</v>
      </c>
      <c r="W3387" s="25">
        <f t="shared" si="1520"/>
        <v>0</v>
      </c>
      <c r="X3387" s="25">
        <f>VLOOKUP(CONCATENATE($F3387," ",$G3387),AllocFactorMatrix,(X$4+1),FALSE)*$E3392</f>
        <v>0</v>
      </c>
      <c r="Y3387" s="25">
        <f>VLOOKUP(CONCATENATE($F3387," ",$G3387),AllocFactorMatrix,(Y$4+1),FALSE)*$E3392</f>
        <v>0</v>
      </c>
      <c r="Z3387" s="25">
        <f t="shared" si="1514"/>
        <v>0</v>
      </c>
      <c r="AA3387" s="25">
        <f>VLOOKUP(CONCATENATE($F3387," ",$G3387),AllocFactorMatrix,(AA$4+1),FALSE)*$E3392</f>
        <v>0</v>
      </c>
      <c r="AB3387" s="25">
        <f>VLOOKUP(CONCATENATE($F3387," ",$G3387),AllocFactorMatrix,(AB$4+1),FALSE)*$E3392</f>
        <v>0</v>
      </c>
      <c r="AC3387" s="25">
        <f>VLOOKUP(CONCATENATE($F3387," ",$G3387),AllocFactorMatrix,(AC$4+1),FALSE)*$E3392</f>
        <v>0</v>
      </c>
    </row>
    <row r="3388" spans="4:29" hidden="1" outlineLevel="1">
      <c r="F3388" s="61" t="str">
        <f>F3392</f>
        <v>PROD_ENERGY</v>
      </c>
      <c r="G3388" s="20" t="str">
        <f>$G$11</f>
        <v>DISTPRI</v>
      </c>
      <c r="H3388" s="24">
        <f t="shared" si="1508"/>
        <v>0</v>
      </c>
      <c r="I3388" s="25">
        <f>VLOOKUP(CONCATENATE($F3388," ",$G3388),AllocFactorMatrix,(I$4+1),FALSE)*$E3392</f>
        <v>0</v>
      </c>
      <c r="J3388" s="25">
        <f>VLOOKUP(CONCATENATE($F3388," ",$G3388),AllocFactorMatrix,(J$4+1),FALSE)*$E3392</f>
        <v>0</v>
      </c>
      <c r="K3388" s="25">
        <f>VLOOKUP(CONCATENATE($F3388," ",$G3388),AllocFactorMatrix,(K$4+1),FALSE)*$E3392</f>
        <v>0</v>
      </c>
      <c r="L3388" s="25">
        <f>VLOOKUP(CONCATENATE($F3388," ",$G3388),AllocFactorMatrix,(L$4+1),FALSE)*$E3392</f>
        <v>0</v>
      </c>
      <c r="M3388" s="25">
        <f t="shared" si="1504"/>
        <v>0</v>
      </c>
      <c r="N3388" s="25">
        <f>VLOOKUP(CONCATENATE($F3388," ",$G3388),AllocFactorMatrix,(N$4+1),FALSE)*$E3392</f>
        <v>0</v>
      </c>
      <c r="O3388" s="25">
        <f>VLOOKUP(CONCATENATE($F3388," ",$G3388),AllocFactorMatrix,(O$4+1),FALSE)*$E3392</f>
        <v>0</v>
      </c>
      <c r="P3388" s="25">
        <f>VLOOKUP(CONCATENATE($F3388," ",$G3388),AllocFactorMatrix,(P$4+1),FALSE)*$E3392</f>
        <v>0</v>
      </c>
      <c r="Q3388" s="25">
        <f>VLOOKUP(CONCATENATE($F3388," ",$G3388),AllocFactorMatrix,(Q$4+1),FALSE)*$E3392</f>
        <v>0</v>
      </c>
      <c r="R3388" s="25">
        <f t="shared" si="1506"/>
        <v>0</v>
      </c>
      <c r="S3388" s="25">
        <f>VLOOKUP(CONCATENATE($F3388," ",$G3388),AllocFactorMatrix,(S$4+1),FALSE)*$E3392</f>
        <v>0</v>
      </c>
      <c r="T3388" s="25">
        <f>VLOOKUP(CONCATENATE($F3388," ",$G3388),AllocFactorMatrix,(T$4+1),FALSE)*$E3392</f>
        <v>0</v>
      </c>
      <c r="U3388" s="25">
        <f>VLOOKUP(CONCATENATE($F3388," ",$G3388),AllocFactorMatrix,(U$4+1),FALSE)*$E3392</f>
        <v>0</v>
      </c>
      <c r="V3388" s="25">
        <f>VLOOKUP(CONCATENATE($F3388," ",$G3388),AllocFactorMatrix,(V$4+1),FALSE)*$E3392</f>
        <v>0</v>
      </c>
      <c r="W3388" s="25">
        <f t="shared" si="1520"/>
        <v>0</v>
      </c>
      <c r="X3388" s="25">
        <f>VLOOKUP(CONCATENATE($F3388," ",$G3388),AllocFactorMatrix,(X$4+1),FALSE)*$E3392</f>
        <v>0</v>
      </c>
      <c r="Y3388" s="25">
        <f>VLOOKUP(CONCATENATE($F3388," ",$G3388),AllocFactorMatrix,(Y$4+1),FALSE)*$E3392</f>
        <v>0</v>
      </c>
      <c r="Z3388" s="25">
        <f t="shared" si="1514"/>
        <v>0</v>
      </c>
      <c r="AA3388" s="25">
        <f>VLOOKUP(CONCATENATE($F3388," ",$G3388),AllocFactorMatrix,(AA$4+1),FALSE)*$E3392</f>
        <v>0</v>
      </c>
      <c r="AB3388" s="25">
        <f>VLOOKUP(CONCATENATE($F3388," ",$G3388),AllocFactorMatrix,(AB$4+1),FALSE)*$E3392</f>
        <v>0</v>
      </c>
      <c r="AC3388" s="25">
        <f>VLOOKUP(CONCATENATE($F3388," ",$G3388),AllocFactorMatrix,(AC$4+1),FALSE)*$E3392</f>
        <v>0</v>
      </c>
    </row>
    <row r="3389" spans="4:29" hidden="1" outlineLevel="1">
      <c r="F3389" s="61" t="str">
        <f>F3392</f>
        <v>PROD_ENERGY</v>
      </c>
      <c r="G3389" s="20" t="str">
        <f>$G$12</f>
        <v>DISTSEC</v>
      </c>
      <c r="H3389" s="24">
        <f t="shared" si="1508"/>
        <v>0</v>
      </c>
      <c r="I3389" s="25">
        <f>VLOOKUP(CONCATENATE($F3389," ",$G3389),AllocFactorMatrix,(I$4+1),FALSE)*$E3392</f>
        <v>0</v>
      </c>
      <c r="J3389" s="25">
        <f>VLOOKUP(CONCATENATE($F3389," ",$G3389),AllocFactorMatrix,(J$4+1),FALSE)*$E3392</f>
        <v>0</v>
      </c>
      <c r="K3389" s="25">
        <f>VLOOKUP(CONCATENATE($F3389," ",$G3389),AllocFactorMatrix,(K$4+1),FALSE)*$E3392</f>
        <v>0</v>
      </c>
      <c r="L3389" s="25">
        <f>VLOOKUP(CONCATENATE($F3389," ",$G3389),AllocFactorMatrix,(L$4+1),FALSE)*$E3392</f>
        <v>0</v>
      </c>
      <c r="M3389" s="25">
        <f t="shared" si="1504"/>
        <v>0</v>
      </c>
      <c r="N3389" s="25">
        <f>VLOOKUP(CONCATENATE($F3389," ",$G3389),AllocFactorMatrix,(N$4+1),FALSE)*$E3392</f>
        <v>0</v>
      </c>
      <c r="O3389" s="25">
        <f>VLOOKUP(CONCATENATE($F3389," ",$G3389),AllocFactorMatrix,(O$4+1),FALSE)*$E3392</f>
        <v>0</v>
      </c>
      <c r="P3389" s="25">
        <f>VLOOKUP(CONCATENATE($F3389," ",$G3389),AllocFactorMatrix,(P$4+1),FALSE)*$E3392</f>
        <v>0</v>
      </c>
      <c r="Q3389" s="25">
        <f>VLOOKUP(CONCATENATE($F3389," ",$G3389),AllocFactorMatrix,(Q$4+1),FALSE)*$E3392</f>
        <v>0</v>
      </c>
      <c r="R3389" s="25">
        <f t="shared" si="1506"/>
        <v>0</v>
      </c>
      <c r="S3389" s="25">
        <f>VLOOKUP(CONCATENATE($F3389," ",$G3389),AllocFactorMatrix,(S$4+1),FALSE)*$E3392</f>
        <v>0</v>
      </c>
      <c r="T3389" s="25">
        <f>VLOOKUP(CONCATENATE($F3389," ",$G3389),AllocFactorMatrix,(T$4+1),FALSE)*$E3392</f>
        <v>0</v>
      </c>
      <c r="U3389" s="25">
        <f>VLOOKUP(CONCATENATE($F3389," ",$G3389),AllocFactorMatrix,(U$4+1),FALSE)*$E3392</f>
        <v>0</v>
      </c>
      <c r="V3389" s="25">
        <f>VLOOKUP(CONCATENATE($F3389," ",$G3389),AllocFactorMatrix,(V$4+1),FALSE)*$E3392</f>
        <v>0</v>
      </c>
      <c r="W3389" s="25">
        <f t="shared" si="1520"/>
        <v>0</v>
      </c>
      <c r="X3389" s="25">
        <f>VLOOKUP(CONCATENATE($F3389," ",$G3389),AllocFactorMatrix,(X$4+1),FALSE)*$E3392</f>
        <v>0</v>
      </c>
      <c r="Y3389" s="25">
        <f>VLOOKUP(CONCATENATE($F3389," ",$G3389),AllocFactorMatrix,(Y$4+1),FALSE)*$E3392</f>
        <v>0</v>
      </c>
      <c r="Z3389" s="25">
        <f t="shared" si="1514"/>
        <v>0</v>
      </c>
      <c r="AA3389" s="25">
        <f>VLOOKUP(CONCATENATE($F3389," ",$G3389),AllocFactorMatrix,(AA$4+1),FALSE)*$E3392</f>
        <v>0</v>
      </c>
      <c r="AB3389" s="25">
        <f>VLOOKUP(CONCATENATE($F3389," ",$G3389),AllocFactorMatrix,(AB$4+1),FALSE)*$E3392</f>
        <v>0</v>
      </c>
      <c r="AC3389" s="25">
        <f>VLOOKUP(CONCATENATE($F3389," ",$G3389),AllocFactorMatrix,(AC$4+1),FALSE)*$E3392</f>
        <v>0</v>
      </c>
    </row>
    <row r="3390" spans="4:29" hidden="1" outlineLevel="1">
      <c r="F3390" s="61" t="str">
        <f>F3392</f>
        <v>PROD_ENERGY</v>
      </c>
      <c r="G3390" s="20" t="str">
        <f>$G$13</f>
        <v>ENERGY</v>
      </c>
      <c r="H3390" s="24">
        <f t="shared" si="1508"/>
        <v>0</v>
      </c>
      <c r="I3390" s="25">
        <f>VLOOKUP(CONCATENATE($F3390," ",$G3390),AllocFactorMatrix,(I$4+1),FALSE)*$E3392</f>
        <v>0</v>
      </c>
      <c r="J3390" s="25">
        <f>VLOOKUP(CONCATENATE($F3390," ",$G3390),AllocFactorMatrix,(J$4+1),FALSE)*$E3392</f>
        <v>0</v>
      </c>
      <c r="K3390" s="25">
        <f>VLOOKUP(CONCATENATE($F3390," ",$G3390),AllocFactorMatrix,(K$4+1),FALSE)*$E3392</f>
        <v>0</v>
      </c>
      <c r="L3390" s="25">
        <f>VLOOKUP(CONCATENATE($F3390," ",$G3390),AllocFactorMatrix,(L$4+1),FALSE)*$E3392</f>
        <v>0</v>
      </c>
      <c r="M3390" s="25">
        <f t="shared" si="1504"/>
        <v>0</v>
      </c>
      <c r="N3390" s="25">
        <f>VLOOKUP(CONCATENATE($F3390," ",$G3390),AllocFactorMatrix,(N$4+1),FALSE)*$E3392</f>
        <v>0</v>
      </c>
      <c r="O3390" s="25">
        <f>VLOOKUP(CONCATENATE($F3390," ",$G3390),AllocFactorMatrix,(O$4+1),FALSE)*$E3392</f>
        <v>0</v>
      </c>
      <c r="P3390" s="25">
        <f>VLOOKUP(CONCATENATE($F3390," ",$G3390),AllocFactorMatrix,(P$4+1),FALSE)*$E3392</f>
        <v>0</v>
      </c>
      <c r="Q3390" s="25">
        <f>VLOOKUP(CONCATENATE($F3390," ",$G3390),AllocFactorMatrix,(Q$4+1),FALSE)*$E3392</f>
        <v>0</v>
      </c>
      <c r="R3390" s="25">
        <f t="shared" si="1506"/>
        <v>0</v>
      </c>
      <c r="S3390" s="25">
        <f>VLOOKUP(CONCATENATE($F3390," ",$G3390),AllocFactorMatrix,(S$4+1),FALSE)*$E3392</f>
        <v>0</v>
      </c>
      <c r="T3390" s="25">
        <f>VLOOKUP(CONCATENATE($F3390," ",$G3390),AllocFactorMatrix,(T$4+1),FALSE)*$E3392</f>
        <v>0</v>
      </c>
      <c r="U3390" s="25">
        <f>VLOOKUP(CONCATENATE($F3390," ",$G3390),AllocFactorMatrix,(U$4+1),FALSE)*$E3392</f>
        <v>0</v>
      </c>
      <c r="V3390" s="25">
        <f>VLOOKUP(CONCATENATE($F3390," ",$G3390),AllocFactorMatrix,(V$4+1),FALSE)*$E3392</f>
        <v>0</v>
      </c>
      <c r="W3390" s="25">
        <f t="shared" si="1520"/>
        <v>0</v>
      </c>
      <c r="X3390" s="25">
        <f>VLOOKUP(CONCATENATE($F3390," ",$G3390),AllocFactorMatrix,(X$4+1),FALSE)*$E3392</f>
        <v>0</v>
      </c>
      <c r="Y3390" s="25">
        <f>VLOOKUP(CONCATENATE($F3390," ",$G3390),AllocFactorMatrix,(Y$4+1),FALSE)*$E3392</f>
        <v>0</v>
      </c>
      <c r="Z3390" s="25">
        <f t="shared" si="1514"/>
        <v>0</v>
      </c>
      <c r="AA3390" s="25">
        <f>VLOOKUP(CONCATENATE($F3390," ",$G3390),AllocFactorMatrix,(AA$4+1),FALSE)*$E3392</f>
        <v>0</v>
      </c>
      <c r="AB3390" s="25">
        <f>VLOOKUP(CONCATENATE($F3390," ",$G3390),AllocFactorMatrix,(AB$4+1),FALSE)*$E3392</f>
        <v>0</v>
      </c>
      <c r="AC3390" s="25">
        <f>VLOOKUP(CONCATENATE($F3390," ",$G3390),AllocFactorMatrix,(AC$4+1),FALSE)*$E3392</f>
        <v>0</v>
      </c>
    </row>
    <row r="3391" spans="4:29" hidden="1" outlineLevel="1">
      <c r="F3391" s="61" t="str">
        <f>F3392</f>
        <v>PROD_ENERGY</v>
      </c>
      <c r="G3391" s="20" t="str">
        <f>$G$14</f>
        <v>CUSTOMER</v>
      </c>
      <c r="H3391" s="24">
        <f t="shared" si="1508"/>
        <v>0</v>
      </c>
      <c r="I3391" s="25">
        <f>VLOOKUP(CONCATENATE($F3391," ",$G3391),AllocFactorMatrix,(I$4+1),FALSE)*$E3392</f>
        <v>0</v>
      </c>
      <c r="J3391" s="25">
        <f>VLOOKUP(CONCATENATE($F3391," ",$G3391),AllocFactorMatrix,(J$4+1),FALSE)*$E3392</f>
        <v>0</v>
      </c>
      <c r="K3391" s="25">
        <f>VLOOKUP(CONCATENATE($F3391," ",$G3391),AllocFactorMatrix,(K$4+1),FALSE)*$E3392</f>
        <v>0</v>
      </c>
      <c r="L3391" s="25">
        <f>VLOOKUP(CONCATENATE($F3391," ",$G3391),AllocFactorMatrix,(L$4+1),FALSE)*$E3392</f>
        <v>0</v>
      </c>
      <c r="M3391" s="25">
        <f t="shared" si="1504"/>
        <v>0</v>
      </c>
      <c r="N3391" s="25">
        <f>VLOOKUP(CONCATENATE($F3391," ",$G3391),AllocFactorMatrix,(N$4+1),FALSE)*$E3392</f>
        <v>0</v>
      </c>
      <c r="O3391" s="25">
        <f>VLOOKUP(CONCATENATE($F3391," ",$G3391),AllocFactorMatrix,(O$4+1),FALSE)*$E3392</f>
        <v>0</v>
      </c>
      <c r="P3391" s="25">
        <f>VLOOKUP(CONCATENATE($F3391," ",$G3391),AllocFactorMatrix,(P$4+1),FALSE)*$E3392</f>
        <v>0</v>
      </c>
      <c r="Q3391" s="25">
        <f>VLOOKUP(CONCATENATE($F3391," ",$G3391),AllocFactorMatrix,(Q$4+1),FALSE)*$E3392</f>
        <v>0</v>
      </c>
      <c r="R3391" s="25">
        <f t="shared" si="1506"/>
        <v>0</v>
      </c>
      <c r="S3391" s="25">
        <f>VLOOKUP(CONCATENATE($F3391," ",$G3391),AllocFactorMatrix,(S$4+1),FALSE)*$E3392</f>
        <v>0</v>
      </c>
      <c r="T3391" s="25">
        <f>VLOOKUP(CONCATENATE($F3391," ",$G3391),AllocFactorMatrix,(T$4+1),FALSE)*$E3392</f>
        <v>0</v>
      </c>
      <c r="U3391" s="25">
        <f>VLOOKUP(CONCATENATE($F3391," ",$G3391),AllocFactorMatrix,(U$4+1),FALSE)*$E3392</f>
        <v>0</v>
      </c>
      <c r="V3391" s="25">
        <f>VLOOKUP(CONCATENATE($F3391," ",$G3391),AllocFactorMatrix,(V$4+1),FALSE)*$E3392</f>
        <v>0</v>
      </c>
      <c r="W3391" s="25">
        <f t="shared" si="1520"/>
        <v>0</v>
      </c>
      <c r="X3391" s="25">
        <f>VLOOKUP(CONCATENATE($F3391," ",$G3391),AllocFactorMatrix,(X$4+1),FALSE)*$E3392</f>
        <v>0</v>
      </c>
      <c r="Y3391" s="25">
        <f>VLOOKUP(CONCATENATE($F3391," ",$G3391),AllocFactorMatrix,(Y$4+1),FALSE)*$E3392</f>
        <v>0</v>
      </c>
      <c r="Z3391" s="25">
        <f t="shared" si="1514"/>
        <v>0</v>
      </c>
      <c r="AA3391" s="25">
        <f>VLOOKUP(CONCATENATE($F3391," ",$G3391),AllocFactorMatrix,(AA$4+1),FALSE)*$E3392</f>
        <v>0</v>
      </c>
      <c r="AB3391" s="25">
        <f>VLOOKUP(CONCATENATE($F3391," ",$G3391),AllocFactorMatrix,(AB$4+1),FALSE)*$E3392</f>
        <v>0</v>
      </c>
      <c r="AC3391" s="25">
        <f>VLOOKUP(CONCATENATE($F3391," ",$G3391),AllocFactorMatrix,(AC$4+1),FALSE)*$E3392</f>
        <v>0</v>
      </c>
    </row>
    <row r="3392" spans="4:29" collapsed="1">
      <c r="D3392" s="20" t="s">
        <v>251</v>
      </c>
      <c r="E3392" s="22"/>
      <c r="F3392" s="61" t="s">
        <v>31</v>
      </c>
      <c r="G3392" s="20" t="str">
        <f>$G$15</f>
        <v>TOTAL</v>
      </c>
      <c r="H3392" s="24">
        <f t="shared" si="1508"/>
        <v>0</v>
      </c>
      <c r="I3392" s="25">
        <f>VLOOKUP(CONCATENATE($F3392," ",$G3392),AllocFactorMatrix,(I$4+1),FALSE)*$E3392</f>
        <v>0</v>
      </c>
      <c r="J3392" s="25">
        <f>VLOOKUP(CONCATENATE($F3392," ",$G3392),AllocFactorMatrix,(J$4+1),FALSE)*$E3392</f>
        <v>0</v>
      </c>
      <c r="K3392" s="25">
        <f>VLOOKUP(CONCATENATE($F3392," ",$G3392),AllocFactorMatrix,(K$4+1),FALSE)*$E3392</f>
        <v>0</v>
      </c>
      <c r="L3392" s="25">
        <f>VLOOKUP(CONCATENATE($F3392," ",$G3392),AllocFactorMatrix,(L$4+1),FALSE)*$E3392</f>
        <v>0</v>
      </c>
      <c r="M3392" s="25">
        <f t="shared" si="1504"/>
        <v>0</v>
      </c>
      <c r="N3392" s="25">
        <f>VLOOKUP(CONCATENATE($F3392," ",$G3392),AllocFactorMatrix,(N$4+1),FALSE)*$E3392</f>
        <v>0</v>
      </c>
      <c r="O3392" s="25">
        <f>VLOOKUP(CONCATENATE($F3392," ",$G3392),AllocFactorMatrix,(O$4+1),FALSE)*$E3392</f>
        <v>0</v>
      </c>
      <c r="P3392" s="25">
        <f>VLOOKUP(CONCATENATE($F3392," ",$G3392),AllocFactorMatrix,(P$4+1),FALSE)*$E3392</f>
        <v>0</v>
      </c>
      <c r="Q3392" s="25">
        <f>VLOOKUP(CONCATENATE($F3392," ",$G3392),AllocFactorMatrix,(Q$4+1),FALSE)*$E3392</f>
        <v>0</v>
      </c>
      <c r="R3392" s="25">
        <f t="shared" si="1506"/>
        <v>0</v>
      </c>
      <c r="S3392" s="25">
        <f>VLOOKUP(CONCATENATE($F3392," ",$G3392),AllocFactorMatrix,(S$4+1),FALSE)*$E3392</f>
        <v>0</v>
      </c>
      <c r="T3392" s="25">
        <f>VLOOKUP(CONCATENATE($F3392," ",$G3392),AllocFactorMatrix,(T$4+1),FALSE)*$E3392</f>
        <v>0</v>
      </c>
      <c r="U3392" s="25">
        <f>VLOOKUP(CONCATENATE($F3392," ",$G3392),AllocFactorMatrix,(U$4+1),FALSE)*$E3392</f>
        <v>0</v>
      </c>
      <c r="V3392" s="25">
        <f>VLOOKUP(CONCATENATE($F3392," ",$G3392),AllocFactorMatrix,(V$4+1),FALSE)*$E3392</f>
        <v>0</v>
      </c>
      <c r="W3392" s="25">
        <f t="shared" si="1520"/>
        <v>0</v>
      </c>
      <c r="X3392" s="25">
        <f>VLOOKUP(CONCATENATE($F3392," ",$G3392),AllocFactorMatrix,(X$4+1),FALSE)*$E3392</f>
        <v>0</v>
      </c>
      <c r="Y3392" s="25">
        <f>VLOOKUP(CONCATENATE($F3392," ",$G3392),AllocFactorMatrix,(Y$4+1),FALSE)*$E3392</f>
        <v>0</v>
      </c>
      <c r="Z3392" s="25">
        <f t="shared" si="1514"/>
        <v>0</v>
      </c>
      <c r="AA3392" s="25">
        <f>VLOOKUP(CONCATENATE($F3392," ",$G3392),AllocFactorMatrix,(AA$4+1),FALSE)*$E3392</f>
        <v>0</v>
      </c>
      <c r="AB3392" s="25">
        <f>VLOOKUP(CONCATENATE($F3392," ",$G3392),AllocFactorMatrix,(AB$4+1),FALSE)*$E3392</f>
        <v>0</v>
      </c>
      <c r="AC3392" s="25">
        <f>VLOOKUP(CONCATENATE($F3392," ",$G3392),AllocFactorMatrix,(AC$4+1),FALSE)*$E3392</f>
        <v>0</v>
      </c>
    </row>
    <row r="3393" spans="4:29" hidden="1" outlineLevel="1">
      <c r="F3393" s="61" t="str">
        <f>F3400</f>
        <v>PROD_ENERGY</v>
      </c>
      <c r="G3393" s="20" t="str">
        <f>$G$8</f>
        <v>PRODUCTION</v>
      </c>
      <c r="H3393" s="24">
        <f t="shared" si="1508"/>
        <v>0</v>
      </c>
      <c r="I3393" s="25">
        <f>VLOOKUP(CONCATENATE($F3393," ",$G3393),AllocFactorMatrix,(I$4+1),FALSE)*$E3400</f>
        <v>0</v>
      </c>
      <c r="J3393" s="25">
        <f>VLOOKUP(CONCATENATE($F3393," ",$G3393),AllocFactorMatrix,(J$4+1),FALSE)*$E3400</f>
        <v>0</v>
      </c>
      <c r="K3393" s="25">
        <f>VLOOKUP(CONCATENATE($F3393," ",$G3393),AllocFactorMatrix,(K$4+1),FALSE)*$E3400</f>
        <v>0</v>
      </c>
      <c r="L3393" s="25">
        <f>VLOOKUP(CONCATENATE($F3393," ",$G3393),AllocFactorMatrix,(L$4+1),FALSE)*$E3400</f>
        <v>0</v>
      </c>
      <c r="M3393" s="25">
        <f t="shared" ref="M3393:M3400" si="1521">SUBTOTAL(9,J3393:L3393)</f>
        <v>0</v>
      </c>
      <c r="N3393" s="25">
        <f>VLOOKUP(CONCATENATE($F3393," ",$G3393),AllocFactorMatrix,(N$4+1),FALSE)*$E3400</f>
        <v>0</v>
      </c>
      <c r="O3393" s="25">
        <f>VLOOKUP(CONCATENATE($F3393," ",$G3393),AllocFactorMatrix,(O$4+1),FALSE)*$E3400</f>
        <v>0</v>
      </c>
      <c r="P3393" s="25">
        <f>VLOOKUP(CONCATENATE($F3393," ",$G3393),AllocFactorMatrix,(P$4+1),FALSE)*$E3400</f>
        <v>0</v>
      </c>
      <c r="Q3393" s="25">
        <f>VLOOKUP(CONCATENATE($F3393," ",$G3393),AllocFactorMatrix,(Q$4+1),FALSE)*$E3400</f>
        <v>0</v>
      </c>
      <c r="R3393" s="25">
        <f t="shared" si="1506"/>
        <v>0</v>
      </c>
      <c r="S3393" s="25">
        <f>VLOOKUP(CONCATENATE($F3393," ",$G3393),AllocFactorMatrix,(S$4+1),FALSE)*$E3400</f>
        <v>0</v>
      </c>
      <c r="T3393" s="25">
        <f>VLOOKUP(CONCATENATE($F3393," ",$G3393),AllocFactorMatrix,(T$4+1),FALSE)*$E3400</f>
        <v>0</v>
      </c>
      <c r="U3393" s="25">
        <f>VLOOKUP(CONCATENATE($F3393," ",$G3393),AllocFactorMatrix,(U$4+1),FALSE)*$E3400</f>
        <v>0</v>
      </c>
      <c r="V3393" s="25">
        <f>VLOOKUP(CONCATENATE($F3393," ",$G3393),AllocFactorMatrix,(V$4+1),FALSE)*$E3400</f>
        <v>0</v>
      </c>
      <c r="W3393" s="25">
        <f>SUBTOTAL(9,S3393:V3393)</f>
        <v>0</v>
      </c>
      <c r="X3393" s="25">
        <f>VLOOKUP(CONCATENATE($F3393," ",$G3393),AllocFactorMatrix,(X$4+1),FALSE)*$E3400</f>
        <v>0</v>
      </c>
      <c r="Y3393" s="25">
        <f>VLOOKUP(CONCATENATE($F3393," ",$G3393),AllocFactorMatrix,(Y$4+1),FALSE)*$E3400</f>
        <v>0</v>
      </c>
      <c r="Z3393" s="25">
        <f t="shared" si="1514"/>
        <v>0</v>
      </c>
      <c r="AA3393" s="25">
        <f>VLOOKUP(CONCATENATE($F3393," ",$G3393),AllocFactorMatrix,(AA$4+1),FALSE)*$E3400</f>
        <v>0</v>
      </c>
      <c r="AB3393" s="25">
        <f>VLOOKUP(CONCATENATE($F3393," ",$G3393),AllocFactorMatrix,(AB$4+1),FALSE)*$E3400</f>
        <v>0</v>
      </c>
      <c r="AC3393" s="25">
        <f>VLOOKUP(CONCATENATE($F3393," ",$G3393),AllocFactorMatrix,(AC$4+1),FALSE)*$E3400</f>
        <v>0</v>
      </c>
    </row>
    <row r="3394" spans="4:29" hidden="1" outlineLevel="1">
      <c r="F3394" s="61" t="str">
        <f>F3400</f>
        <v>PROD_ENERGY</v>
      </c>
      <c r="G3394" s="20" t="str">
        <f>$G$9</f>
        <v>BULKTRAN</v>
      </c>
      <c r="H3394" s="24">
        <f t="shared" si="1508"/>
        <v>0</v>
      </c>
      <c r="I3394" s="25">
        <f>VLOOKUP(CONCATENATE($F3394," ",$G3394),AllocFactorMatrix,(I$4+1),FALSE)*$E3400</f>
        <v>0</v>
      </c>
      <c r="J3394" s="25">
        <f>VLOOKUP(CONCATENATE($F3394," ",$G3394),AllocFactorMatrix,(J$4+1),FALSE)*$E3400</f>
        <v>0</v>
      </c>
      <c r="K3394" s="25">
        <f>VLOOKUP(CONCATENATE($F3394," ",$G3394),AllocFactorMatrix,(K$4+1),FALSE)*$E3400</f>
        <v>0</v>
      </c>
      <c r="L3394" s="25">
        <f>VLOOKUP(CONCATENATE($F3394," ",$G3394),AllocFactorMatrix,(L$4+1),FALSE)*$E3400</f>
        <v>0</v>
      </c>
      <c r="M3394" s="25">
        <f t="shared" si="1521"/>
        <v>0</v>
      </c>
      <c r="N3394" s="25">
        <f>VLOOKUP(CONCATENATE($F3394," ",$G3394),AllocFactorMatrix,(N$4+1),FALSE)*$E3400</f>
        <v>0</v>
      </c>
      <c r="O3394" s="25">
        <f>VLOOKUP(CONCATENATE($F3394," ",$G3394),AllocFactorMatrix,(O$4+1),FALSE)*$E3400</f>
        <v>0</v>
      </c>
      <c r="P3394" s="25">
        <f>VLOOKUP(CONCATENATE($F3394," ",$G3394),AllocFactorMatrix,(P$4+1),FALSE)*$E3400</f>
        <v>0</v>
      </c>
      <c r="Q3394" s="25">
        <f>VLOOKUP(CONCATENATE($F3394," ",$G3394),AllocFactorMatrix,(Q$4+1),FALSE)*$E3400</f>
        <v>0</v>
      </c>
      <c r="R3394" s="25">
        <f t="shared" si="1506"/>
        <v>0</v>
      </c>
      <c r="S3394" s="25">
        <f>VLOOKUP(CONCATENATE($F3394," ",$G3394),AllocFactorMatrix,(S$4+1),FALSE)*$E3400</f>
        <v>0</v>
      </c>
      <c r="T3394" s="25">
        <f>VLOOKUP(CONCATENATE($F3394," ",$G3394),AllocFactorMatrix,(T$4+1),FALSE)*$E3400</f>
        <v>0</v>
      </c>
      <c r="U3394" s="25">
        <f>VLOOKUP(CONCATENATE($F3394," ",$G3394),AllocFactorMatrix,(U$4+1),FALSE)*$E3400</f>
        <v>0</v>
      </c>
      <c r="V3394" s="25">
        <f>VLOOKUP(CONCATENATE($F3394," ",$G3394),AllocFactorMatrix,(V$4+1),FALSE)*$E3400</f>
        <v>0</v>
      </c>
      <c r="W3394" s="25">
        <f t="shared" ref="W3394:W3400" si="1522">SUBTOTAL(9,S3394:V3394)</f>
        <v>0</v>
      </c>
      <c r="X3394" s="25">
        <f>VLOOKUP(CONCATENATE($F3394," ",$G3394),AllocFactorMatrix,(X$4+1),FALSE)*$E3400</f>
        <v>0</v>
      </c>
      <c r="Y3394" s="25">
        <f>VLOOKUP(CONCATENATE($F3394," ",$G3394),AllocFactorMatrix,(Y$4+1),FALSE)*$E3400</f>
        <v>0</v>
      </c>
      <c r="Z3394" s="25">
        <f t="shared" si="1514"/>
        <v>0</v>
      </c>
      <c r="AA3394" s="25">
        <f>VLOOKUP(CONCATENATE($F3394," ",$G3394),AllocFactorMatrix,(AA$4+1),FALSE)*$E3400</f>
        <v>0</v>
      </c>
      <c r="AB3394" s="25">
        <f>VLOOKUP(CONCATENATE($F3394," ",$G3394),AllocFactorMatrix,(AB$4+1),FALSE)*$E3400</f>
        <v>0</v>
      </c>
      <c r="AC3394" s="25">
        <f>VLOOKUP(CONCATENATE($F3394," ",$G3394),AllocFactorMatrix,(AC$4+1),FALSE)*$E3400</f>
        <v>0</v>
      </c>
    </row>
    <row r="3395" spans="4:29" hidden="1" outlineLevel="1">
      <c r="F3395" s="61" t="str">
        <f>F3400</f>
        <v>PROD_ENERGY</v>
      </c>
      <c r="G3395" s="20" t="str">
        <f>$G$10</f>
        <v>SUBTRAN</v>
      </c>
      <c r="H3395" s="24">
        <f t="shared" si="1508"/>
        <v>0</v>
      </c>
      <c r="I3395" s="25">
        <f>VLOOKUP(CONCATENATE($F3395," ",$G3395),AllocFactorMatrix,(I$4+1),FALSE)*$E3400</f>
        <v>0</v>
      </c>
      <c r="J3395" s="25">
        <f>VLOOKUP(CONCATENATE($F3395," ",$G3395),AllocFactorMatrix,(J$4+1),FALSE)*$E3400</f>
        <v>0</v>
      </c>
      <c r="K3395" s="25">
        <f>VLOOKUP(CONCATENATE($F3395," ",$G3395),AllocFactorMatrix,(K$4+1),FALSE)*$E3400</f>
        <v>0</v>
      </c>
      <c r="L3395" s="25">
        <f>VLOOKUP(CONCATENATE($F3395," ",$G3395),AllocFactorMatrix,(L$4+1),FALSE)*$E3400</f>
        <v>0</v>
      </c>
      <c r="M3395" s="25">
        <f t="shared" si="1521"/>
        <v>0</v>
      </c>
      <c r="N3395" s="25">
        <f>VLOOKUP(CONCATENATE($F3395," ",$G3395),AllocFactorMatrix,(N$4+1),FALSE)*$E3400</f>
        <v>0</v>
      </c>
      <c r="O3395" s="25">
        <f>VLOOKUP(CONCATENATE($F3395," ",$G3395),AllocFactorMatrix,(O$4+1),FALSE)*$E3400</f>
        <v>0</v>
      </c>
      <c r="P3395" s="25">
        <f>VLOOKUP(CONCATENATE($F3395," ",$G3395),AllocFactorMatrix,(P$4+1),FALSE)*$E3400</f>
        <v>0</v>
      </c>
      <c r="Q3395" s="25">
        <f>VLOOKUP(CONCATENATE($F3395," ",$G3395),AllocFactorMatrix,(Q$4+1),FALSE)*$E3400</f>
        <v>0</v>
      </c>
      <c r="R3395" s="25">
        <f t="shared" si="1506"/>
        <v>0</v>
      </c>
      <c r="S3395" s="25">
        <f>VLOOKUP(CONCATENATE($F3395," ",$G3395),AllocFactorMatrix,(S$4+1),FALSE)*$E3400</f>
        <v>0</v>
      </c>
      <c r="T3395" s="25">
        <f>VLOOKUP(CONCATENATE($F3395," ",$G3395),AllocFactorMatrix,(T$4+1),FALSE)*$E3400</f>
        <v>0</v>
      </c>
      <c r="U3395" s="25">
        <f>VLOOKUP(CONCATENATE($F3395," ",$G3395),AllocFactorMatrix,(U$4+1),FALSE)*$E3400</f>
        <v>0</v>
      </c>
      <c r="V3395" s="25">
        <f>VLOOKUP(CONCATENATE($F3395," ",$G3395),AllocFactorMatrix,(V$4+1),FALSE)*$E3400</f>
        <v>0</v>
      </c>
      <c r="W3395" s="25">
        <f t="shared" si="1522"/>
        <v>0</v>
      </c>
      <c r="X3395" s="25">
        <f>VLOOKUP(CONCATENATE($F3395," ",$G3395),AllocFactorMatrix,(X$4+1),FALSE)*$E3400</f>
        <v>0</v>
      </c>
      <c r="Y3395" s="25">
        <f>VLOOKUP(CONCATENATE($F3395," ",$G3395),AllocFactorMatrix,(Y$4+1),FALSE)*$E3400</f>
        <v>0</v>
      </c>
      <c r="Z3395" s="25">
        <f t="shared" si="1514"/>
        <v>0</v>
      </c>
      <c r="AA3395" s="25">
        <f>VLOOKUP(CONCATENATE($F3395," ",$G3395),AllocFactorMatrix,(AA$4+1),FALSE)*$E3400</f>
        <v>0</v>
      </c>
      <c r="AB3395" s="25">
        <f>VLOOKUP(CONCATENATE($F3395," ",$G3395),AllocFactorMatrix,(AB$4+1),FALSE)*$E3400</f>
        <v>0</v>
      </c>
      <c r="AC3395" s="25">
        <f>VLOOKUP(CONCATENATE($F3395," ",$G3395),AllocFactorMatrix,(AC$4+1),FALSE)*$E3400</f>
        <v>0</v>
      </c>
    </row>
    <row r="3396" spans="4:29" hidden="1" outlineLevel="1">
      <c r="F3396" s="61" t="str">
        <f>F3400</f>
        <v>PROD_ENERGY</v>
      </c>
      <c r="G3396" s="20" t="str">
        <f>$G$11</f>
        <v>DISTPRI</v>
      </c>
      <c r="H3396" s="24">
        <f t="shared" si="1508"/>
        <v>0</v>
      </c>
      <c r="I3396" s="25">
        <f>VLOOKUP(CONCATENATE($F3396," ",$G3396),AllocFactorMatrix,(I$4+1),FALSE)*$E3400</f>
        <v>0</v>
      </c>
      <c r="J3396" s="25">
        <f>VLOOKUP(CONCATENATE($F3396," ",$G3396),AllocFactorMatrix,(J$4+1),FALSE)*$E3400</f>
        <v>0</v>
      </c>
      <c r="K3396" s="25">
        <f>VLOOKUP(CONCATENATE($F3396," ",$G3396),AllocFactorMatrix,(K$4+1),FALSE)*$E3400</f>
        <v>0</v>
      </c>
      <c r="L3396" s="25">
        <f>VLOOKUP(CONCATENATE($F3396," ",$G3396),AllocFactorMatrix,(L$4+1),FALSE)*$E3400</f>
        <v>0</v>
      </c>
      <c r="M3396" s="25">
        <f t="shared" si="1521"/>
        <v>0</v>
      </c>
      <c r="N3396" s="25">
        <f>VLOOKUP(CONCATENATE($F3396," ",$G3396),AllocFactorMatrix,(N$4+1),FALSE)*$E3400</f>
        <v>0</v>
      </c>
      <c r="O3396" s="25">
        <f>VLOOKUP(CONCATENATE($F3396," ",$G3396),AllocFactorMatrix,(O$4+1),FALSE)*$E3400</f>
        <v>0</v>
      </c>
      <c r="P3396" s="25">
        <f>VLOOKUP(CONCATENATE($F3396," ",$G3396),AllocFactorMatrix,(P$4+1),FALSE)*$E3400</f>
        <v>0</v>
      </c>
      <c r="Q3396" s="25">
        <f>VLOOKUP(CONCATENATE($F3396," ",$G3396),AllocFactorMatrix,(Q$4+1),FALSE)*$E3400</f>
        <v>0</v>
      </c>
      <c r="R3396" s="25">
        <f t="shared" si="1506"/>
        <v>0</v>
      </c>
      <c r="S3396" s="25">
        <f>VLOOKUP(CONCATENATE($F3396," ",$G3396),AllocFactorMatrix,(S$4+1),FALSE)*$E3400</f>
        <v>0</v>
      </c>
      <c r="T3396" s="25">
        <f>VLOOKUP(CONCATENATE($F3396," ",$G3396),AllocFactorMatrix,(T$4+1),FALSE)*$E3400</f>
        <v>0</v>
      </c>
      <c r="U3396" s="25">
        <f>VLOOKUP(CONCATENATE($F3396," ",$G3396),AllocFactorMatrix,(U$4+1),FALSE)*$E3400</f>
        <v>0</v>
      </c>
      <c r="V3396" s="25">
        <f>VLOOKUP(CONCATENATE($F3396," ",$G3396),AllocFactorMatrix,(V$4+1),FALSE)*$E3400</f>
        <v>0</v>
      </c>
      <c r="W3396" s="25">
        <f t="shared" si="1522"/>
        <v>0</v>
      </c>
      <c r="X3396" s="25">
        <f>VLOOKUP(CONCATENATE($F3396," ",$G3396),AllocFactorMatrix,(X$4+1),FALSE)*$E3400</f>
        <v>0</v>
      </c>
      <c r="Y3396" s="25">
        <f>VLOOKUP(CONCATENATE($F3396," ",$G3396),AllocFactorMatrix,(Y$4+1),FALSE)*$E3400</f>
        <v>0</v>
      </c>
      <c r="Z3396" s="25">
        <f t="shared" si="1514"/>
        <v>0</v>
      </c>
      <c r="AA3396" s="25">
        <f>VLOOKUP(CONCATENATE($F3396," ",$G3396),AllocFactorMatrix,(AA$4+1),FALSE)*$E3400</f>
        <v>0</v>
      </c>
      <c r="AB3396" s="25">
        <f>VLOOKUP(CONCATENATE($F3396," ",$G3396),AllocFactorMatrix,(AB$4+1),FALSE)*$E3400</f>
        <v>0</v>
      </c>
      <c r="AC3396" s="25">
        <f>VLOOKUP(CONCATENATE($F3396," ",$G3396),AllocFactorMatrix,(AC$4+1),FALSE)*$E3400</f>
        <v>0</v>
      </c>
    </row>
    <row r="3397" spans="4:29" hidden="1" outlineLevel="1">
      <c r="F3397" s="61" t="str">
        <f>F3400</f>
        <v>PROD_ENERGY</v>
      </c>
      <c r="G3397" s="20" t="str">
        <f>$G$12</f>
        <v>DISTSEC</v>
      </c>
      <c r="H3397" s="24">
        <f t="shared" si="1508"/>
        <v>0</v>
      </c>
      <c r="I3397" s="25">
        <f>VLOOKUP(CONCATENATE($F3397," ",$G3397),AllocFactorMatrix,(I$4+1),FALSE)*$E3400</f>
        <v>0</v>
      </c>
      <c r="J3397" s="25">
        <f>VLOOKUP(CONCATENATE($F3397," ",$G3397),AllocFactorMatrix,(J$4+1),FALSE)*$E3400</f>
        <v>0</v>
      </c>
      <c r="K3397" s="25">
        <f>VLOOKUP(CONCATENATE($F3397," ",$G3397),AllocFactorMatrix,(K$4+1),FALSE)*$E3400</f>
        <v>0</v>
      </c>
      <c r="L3397" s="25">
        <f>VLOOKUP(CONCATENATE($F3397," ",$G3397),AllocFactorMatrix,(L$4+1),FALSE)*$E3400</f>
        <v>0</v>
      </c>
      <c r="M3397" s="25">
        <f t="shared" si="1521"/>
        <v>0</v>
      </c>
      <c r="N3397" s="25">
        <f>VLOOKUP(CONCATENATE($F3397," ",$G3397),AllocFactorMatrix,(N$4+1),FALSE)*$E3400</f>
        <v>0</v>
      </c>
      <c r="O3397" s="25">
        <f>VLOOKUP(CONCATENATE($F3397," ",$G3397),AllocFactorMatrix,(O$4+1),FALSE)*$E3400</f>
        <v>0</v>
      </c>
      <c r="P3397" s="25">
        <f>VLOOKUP(CONCATENATE($F3397," ",$G3397),AllocFactorMatrix,(P$4+1),FALSE)*$E3400</f>
        <v>0</v>
      </c>
      <c r="Q3397" s="25">
        <f>VLOOKUP(CONCATENATE($F3397," ",$G3397),AllocFactorMatrix,(Q$4+1),FALSE)*$E3400</f>
        <v>0</v>
      </c>
      <c r="R3397" s="25">
        <f t="shared" si="1506"/>
        <v>0</v>
      </c>
      <c r="S3397" s="25">
        <f>VLOOKUP(CONCATENATE($F3397," ",$G3397),AllocFactorMatrix,(S$4+1),FALSE)*$E3400</f>
        <v>0</v>
      </c>
      <c r="T3397" s="25">
        <f>VLOOKUP(CONCATENATE($F3397," ",$G3397),AllocFactorMatrix,(T$4+1),FALSE)*$E3400</f>
        <v>0</v>
      </c>
      <c r="U3397" s="25">
        <f>VLOOKUP(CONCATENATE($F3397," ",$G3397),AllocFactorMatrix,(U$4+1),FALSE)*$E3400</f>
        <v>0</v>
      </c>
      <c r="V3397" s="25">
        <f>VLOOKUP(CONCATENATE($F3397," ",$G3397),AllocFactorMatrix,(V$4+1),FALSE)*$E3400</f>
        <v>0</v>
      </c>
      <c r="W3397" s="25">
        <f t="shared" si="1522"/>
        <v>0</v>
      </c>
      <c r="X3397" s="25">
        <f>VLOOKUP(CONCATENATE($F3397," ",$G3397),AllocFactorMatrix,(X$4+1),FALSE)*$E3400</f>
        <v>0</v>
      </c>
      <c r="Y3397" s="25">
        <f>VLOOKUP(CONCATENATE($F3397," ",$G3397),AllocFactorMatrix,(Y$4+1),FALSE)*$E3400</f>
        <v>0</v>
      </c>
      <c r="Z3397" s="25">
        <f t="shared" si="1514"/>
        <v>0</v>
      </c>
      <c r="AA3397" s="25">
        <f>VLOOKUP(CONCATENATE($F3397," ",$G3397),AllocFactorMatrix,(AA$4+1),FALSE)*$E3400</f>
        <v>0</v>
      </c>
      <c r="AB3397" s="25">
        <f>VLOOKUP(CONCATENATE($F3397," ",$G3397),AllocFactorMatrix,(AB$4+1),FALSE)*$E3400</f>
        <v>0</v>
      </c>
      <c r="AC3397" s="25">
        <f>VLOOKUP(CONCATENATE($F3397," ",$G3397),AllocFactorMatrix,(AC$4+1),FALSE)*$E3400</f>
        <v>0</v>
      </c>
    </row>
    <row r="3398" spans="4:29" hidden="1" outlineLevel="1">
      <c r="F3398" s="61" t="str">
        <f>F3400</f>
        <v>PROD_ENERGY</v>
      </c>
      <c r="G3398" s="20" t="str">
        <f>$G$13</f>
        <v>ENERGY</v>
      </c>
      <c r="H3398" s="24">
        <f t="shared" si="1508"/>
        <v>0</v>
      </c>
      <c r="I3398" s="25">
        <f>VLOOKUP(CONCATENATE($F3398," ",$G3398),AllocFactorMatrix,(I$4+1),FALSE)*$E3400</f>
        <v>0</v>
      </c>
      <c r="J3398" s="25">
        <f>VLOOKUP(CONCATENATE($F3398," ",$G3398),AllocFactorMatrix,(J$4+1),FALSE)*$E3400</f>
        <v>0</v>
      </c>
      <c r="K3398" s="25">
        <f>VLOOKUP(CONCATENATE($F3398," ",$G3398),AllocFactorMatrix,(K$4+1),FALSE)*$E3400</f>
        <v>0</v>
      </c>
      <c r="L3398" s="25">
        <f>VLOOKUP(CONCATENATE($F3398," ",$G3398),AllocFactorMatrix,(L$4+1),FALSE)*$E3400</f>
        <v>0</v>
      </c>
      <c r="M3398" s="25">
        <f t="shared" si="1521"/>
        <v>0</v>
      </c>
      <c r="N3398" s="25">
        <f>VLOOKUP(CONCATENATE($F3398," ",$G3398),AllocFactorMatrix,(N$4+1),FALSE)*$E3400</f>
        <v>0</v>
      </c>
      <c r="O3398" s="25">
        <f>VLOOKUP(CONCATENATE($F3398," ",$G3398),AllocFactorMatrix,(O$4+1),FALSE)*$E3400</f>
        <v>0</v>
      </c>
      <c r="P3398" s="25">
        <f>VLOOKUP(CONCATENATE($F3398," ",$G3398),AllocFactorMatrix,(P$4+1),FALSE)*$E3400</f>
        <v>0</v>
      </c>
      <c r="Q3398" s="25">
        <f>VLOOKUP(CONCATENATE($F3398," ",$G3398),AllocFactorMatrix,(Q$4+1),FALSE)*$E3400</f>
        <v>0</v>
      </c>
      <c r="R3398" s="25">
        <f t="shared" si="1506"/>
        <v>0</v>
      </c>
      <c r="S3398" s="25">
        <f>VLOOKUP(CONCATENATE($F3398," ",$G3398),AllocFactorMatrix,(S$4+1),FALSE)*$E3400</f>
        <v>0</v>
      </c>
      <c r="T3398" s="25">
        <f>VLOOKUP(CONCATENATE($F3398," ",$G3398),AllocFactorMatrix,(T$4+1),FALSE)*$E3400</f>
        <v>0</v>
      </c>
      <c r="U3398" s="25">
        <f>VLOOKUP(CONCATENATE($F3398," ",$G3398),AllocFactorMatrix,(U$4+1),FALSE)*$E3400</f>
        <v>0</v>
      </c>
      <c r="V3398" s="25">
        <f>VLOOKUP(CONCATENATE($F3398," ",$G3398),AllocFactorMatrix,(V$4+1),FALSE)*$E3400</f>
        <v>0</v>
      </c>
      <c r="W3398" s="25">
        <f t="shared" si="1522"/>
        <v>0</v>
      </c>
      <c r="X3398" s="25">
        <f>VLOOKUP(CONCATENATE($F3398," ",$G3398),AllocFactorMatrix,(X$4+1),FALSE)*$E3400</f>
        <v>0</v>
      </c>
      <c r="Y3398" s="25">
        <f>VLOOKUP(CONCATENATE($F3398," ",$G3398),AllocFactorMatrix,(Y$4+1),FALSE)*$E3400</f>
        <v>0</v>
      </c>
      <c r="Z3398" s="25">
        <f t="shared" si="1514"/>
        <v>0</v>
      </c>
      <c r="AA3398" s="25">
        <f>VLOOKUP(CONCATENATE($F3398," ",$G3398),AllocFactorMatrix,(AA$4+1),FALSE)*$E3400</f>
        <v>0</v>
      </c>
      <c r="AB3398" s="25">
        <f>VLOOKUP(CONCATENATE($F3398," ",$G3398),AllocFactorMatrix,(AB$4+1),FALSE)*$E3400</f>
        <v>0</v>
      </c>
      <c r="AC3398" s="25">
        <f>VLOOKUP(CONCATENATE($F3398," ",$G3398),AllocFactorMatrix,(AC$4+1),FALSE)*$E3400</f>
        <v>0</v>
      </c>
    </row>
    <row r="3399" spans="4:29" hidden="1" outlineLevel="1">
      <c r="F3399" s="61" t="str">
        <f>F3400</f>
        <v>PROD_ENERGY</v>
      </c>
      <c r="G3399" s="20" t="str">
        <f>$G$14</f>
        <v>CUSTOMER</v>
      </c>
      <c r="H3399" s="24">
        <f t="shared" si="1508"/>
        <v>0</v>
      </c>
      <c r="I3399" s="25">
        <f>VLOOKUP(CONCATENATE($F3399," ",$G3399),AllocFactorMatrix,(I$4+1),FALSE)*$E3400</f>
        <v>0</v>
      </c>
      <c r="J3399" s="25">
        <f>VLOOKUP(CONCATENATE($F3399," ",$G3399),AllocFactorMatrix,(J$4+1),FALSE)*$E3400</f>
        <v>0</v>
      </c>
      <c r="K3399" s="25">
        <f>VLOOKUP(CONCATENATE($F3399," ",$G3399),AllocFactorMatrix,(K$4+1),FALSE)*$E3400</f>
        <v>0</v>
      </c>
      <c r="L3399" s="25">
        <f>VLOOKUP(CONCATENATE($F3399," ",$G3399),AllocFactorMatrix,(L$4+1),FALSE)*$E3400</f>
        <v>0</v>
      </c>
      <c r="M3399" s="25">
        <f t="shared" si="1521"/>
        <v>0</v>
      </c>
      <c r="N3399" s="25">
        <f>VLOOKUP(CONCATENATE($F3399," ",$G3399),AllocFactorMatrix,(N$4+1),FALSE)*$E3400</f>
        <v>0</v>
      </c>
      <c r="O3399" s="25">
        <f>VLOOKUP(CONCATENATE($F3399," ",$G3399),AllocFactorMatrix,(O$4+1),FALSE)*$E3400</f>
        <v>0</v>
      </c>
      <c r="P3399" s="25">
        <f>VLOOKUP(CONCATENATE($F3399," ",$G3399),AllocFactorMatrix,(P$4+1),FALSE)*$E3400</f>
        <v>0</v>
      </c>
      <c r="Q3399" s="25">
        <f>VLOOKUP(CONCATENATE($F3399," ",$G3399),AllocFactorMatrix,(Q$4+1),FALSE)*$E3400</f>
        <v>0</v>
      </c>
      <c r="R3399" s="25">
        <f t="shared" si="1506"/>
        <v>0</v>
      </c>
      <c r="S3399" s="25">
        <f>VLOOKUP(CONCATENATE($F3399," ",$G3399),AllocFactorMatrix,(S$4+1),FALSE)*$E3400</f>
        <v>0</v>
      </c>
      <c r="T3399" s="25">
        <f>VLOOKUP(CONCATENATE($F3399," ",$G3399),AllocFactorMatrix,(T$4+1),FALSE)*$E3400</f>
        <v>0</v>
      </c>
      <c r="U3399" s="25">
        <f>VLOOKUP(CONCATENATE($F3399," ",$G3399),AllocFactorMatrix,(U$4+1),FALSE)*$E3400</f>
        <v>0</v>
      </c>
      <c r="V3399" s="25">
        <f>VLOOKUP(CONCATENATE($F3399," ",$G3399),AllocFactorMatrix,(V$4+1),FALSE)*$E3400</f>
        <v>0</v>
      </c>
      <c r="W3399" s="25">
        <f t="shared" si="1522"/>
        <v>0</v>
      </c>
      <c r="X3399" s="25">
        <f>VLOOKUP(CONCATENATE($F3399," ",$G3399),AllocFactorMatrix,(X$4+1),FALSE)*$E3400</f>
        <v>0</v>
      </c>
      <c r="Y3399" s="25">
        <f>VLOOKUP(CONCATENATE($F3399," ",$G3399),AllocFactorMatrix,(Y$4+1),FALSE)*$E3400</f>
        <v>0</v>
      </c>
      <c r="Z3399" s="25">
        <f t="shared" si="1514"/>
        <v>0</v>
      </c>
      <c r="AA3399" s="25">
        <f>VLOOKUP(CONCATENATE($F3399," ",$G3399),AllocFactorMatrix,(AA$4+1),FALSE)*$E3400</f>
        <v>0</v>
      </c>
      <c r="AB3399" s="25">
        <f>VLOOKUP(CONCATENATE($F3399," ",$G3399),AllocFactorMatrix,(AB$4+1),FALSE)*$E3400</f>
        <v>0</v>
      </c>
      <c r="AC3399" s="25">
        <f>VLOOKUP(CONCATENATE($F3399," ",$G3399),AllocFactorMatrix,(AC$4+1),FALSE)*$E3400</f>
        <v>0</v>
      </c>
    </row>
    <row r="3400" spans="4:29" collapsed="1">
      <c r="D3400" s="20" t="s">
        <v>264</v>
      </c>
      <c r="E3400" s="22"/>
      <c r="F3400" s="61" t="s">
        <v>31</v>
      </c>
      <c r="G3400" s="20" t="str">
        <f>$G$15</f>
        <v>TOTAL</v>
      </c>
      <c r="H3400" s="24">
        <f t="shared" si="1508"/>
        <v>0</v>
      </c>
      <c r="I3400" s="25">
        <f>VLOOKUP(CONCATENATE($F3400," ",$G3400),AllocFactorMatrix,(I$4+1),FALSE)*$E3400</f>
        <v>0</v>
      </c>
      <c r="J3400" s="25">
        <f>VLOOKUP(CONCATENATE($F3400," ",$G3400),AllocFactorMatrix,(J$4+1),FALSE)*$E3400</f>
        <v>0</v>
      </c>
      <c r="K3400" s="25">
        <f>VLOOKUP(CONCATENATE($F3400," ",$G3400),AllocFactorMatrix,(K$4+1),FALSE)*$E3400</f>
        <v>0</v>
      </c>
      <c r="L3400" s="25">
        <f>VLOOKUP(CONCATENATE($F3400," ",$G3400),AllocFactorMatrix,(L$4+1),FALSE)*$E3400</f>
        <v>0</v>
      </c>
      <c r="M3400" s="25">
        <f t="shared" si="1521"/>
        <v>0</v>
      </c>
      <c r="N3400" s="25">
        <f>VLOOKUP(CONCATENATE($F3400," ",$G3400),AllocFactorMatrix,(N$4+1),FALSE)*$E3400</f>
        <v>0</v>
      </c>
      <c r="O3400" s="25">
        <f>VLOOKUP(CONCATENATE($F3400," ",$G3400),AllocFactorMatrix,(O$4+1),FALSE)*$E3400</f>
        <v>0</v>
      </c>
      <c r="P3400" s="25">
        <f>VLOOKUP(CONCATENATE($F3400," ",$G3400),AllocFactorMatrix,(P$4+1),FALSE)*$E3400</f>
        <v>0</v>
      </c>
      <c r="Q3400" s="25">
        <f>VLOOKUP(CONCATENATE($F3400," ",$G3400),AllocFactorMatrix,(Q$4+1),FALSE)*$E3400</f>
        <v>0</v>
      </c>
      <c r="R3400" s="25">
        <f t="shared" si="1506"/>
        <v>0</v>
      </c>
      <c r="S3400" s="25">
        <f>VLOOKUP(CONCATENATE($F3400," ",$G3400),AllocFactorMatrix,(S$4+1),FALSE)*$E3400</f>
        <v>0</v>
      </c>
      <c r="T3400" s="25">
        <f>VLOOKUP(CONCATENATE($F3400," ",$G3400),AllocFactorMatrix,(T$4+1),FALSE)*$E3400</f>
        <v>0</v>
      </c>
      <c r="U3400" s="25">
        <f>VLOOKUP(CONCATENATE($F3400," ",$G3400),AllocFactorMatrix,(U$4+1),FALSE)*$E3400</f>
        <v>0</v>
      </c>
      <c r="V3400" s="25">
        <f>VLOOKUP(CONCATENATE($F3400," ",$G3400),AllocFactorMatrix,(V$4+1),FALSE)*$E3400</f>
        <v>0</v>
      </c>
      <c r="W3400" s="25">
        <f t="shared" si="1522"/>
        <v>0</v>
      </c>
      <c r="X3400" s="25">
        <f>VLOOKUP(CONCATENATE($F3400," ",$G3400),AllocFactorMatrix,(X$4+1),FALSE)*$E3400</f>
        <v>0</v>
      </c>
      <c r="Y3400" s="25">
        <f>VLOOKUP(CONCATENATE($F3400," ",$G3400),AllocFactorMatrix,(Y$4+1),FALSE)*$E3400</f>
        <v>0</v>
      </c>
      <c r="Z3400" s="25">
        <f t="shared" si="1514"/>
        <v>0</v>
      </c>
      <c r="AA3400" s="25">
        <f>VLOOKUP(CONCATENATE($F3400," ",$G3400),AllocFactorMatrix,(AA$4+1),FALSE)*$E3400</f>
        <v>0</v>
      </c>
      <c r="AB3400" s="25">
        <f>VLOOKUP(CONCATENATE($F3400," ",$G3400),AllocFactorMatrix,(AB$4+1),FALSE)*$E3400</f>
        <v>0</v>
      </c>
      <c r="AC3400" s="25">
        <f>VLOOKUP(CONCATENATE($F3400," ",$G3400),AllocFactorMatrix,(AC$4+1),FALSE)*$E3400</f>
        <v>0</v>
      </c>
    </row>
    <row r="3401" spans="4:29" hidden="1" outlineLevel="1">
      <c r="F3401" s="61" t="str">
        <f>F3408</f>
        <v>PROD_ENERGY</v>
      </c>
      <c r="G3401" s="20" t="str">
        <f>$G$8</f>
        <v>PRODUCTION</v>
      </c>
      <c r="H3401" s="24">
        <f t="shared" ref="H3401:H3424" si="1523">SUBTOTAL(9,I3401:AC3401)</f>
        <v>0</v>
      </c>
      <c r="I3401" s="25">
        <f>VLOOKUP(CONCATENATE($F3401," ",$G3401),AllocFactorMatrix,(I$4+1),FALSE)*$E3408</f>
        <v>0</v>
      </c>
      <c r="J3401" s="25">
        <f>VLOOKUP(CONCATENATE($F3401," ",$G3401),AllocFactorMatrix,(J$4+1),FALSE)*$E3408</f>
        <v>0</v>
      </c>
      <c r="K3401" s="25">
        <f>VLOOKUP(CONCATENATE($F3401," ",$G3401),AllocFactorMatrix,(K$4+1),FALSE)*$E3408</f>
        <v>0</v>
      </c>
      <c r="L3401" s="25">
        <f>VLOOKUP(CONCATENATE($F3401," ",$G3401),AllocFactorMatrix,(L$4+1),FALSE)*$E3408</f>
        <v>0</v>
      </c>
      <c r="M3401" s="25">
        <f t="shared" si="1504"/>
        <v>0</v>
      </c>
      <c r="N3401" s="25">
        <f>VLOOKUP(CONCATENATE($F3401," ",$G3401),AllocFactorMatrix,(N$4+1),FALSE)*$E3408</f>
        <v>0</v>
      </c>
      <c r="O3401" s="25">
        <f>VLOOKUP(CONCATENATE($F3401," ",$G3401),AllocFactorMatrix,(O$4+1),FALSE)*$E3408</f>
        <v>0</v>
      </c>
      <c r="P3401" s="25">
        <f>VLOOKUP(CONCATENATE($F3401," ",$G3401),AllocFactorMatrix,(P$4+1),FALSE)*$E3408</f>
        <v>0</v>
      </c>
      <c r="Q3401" s="25">
        <f>VLOOKUP(CONCATENATE($F3401," ",$G3401),AllocFactorMatrix,(Q$4+1),FALSE)*$E3408</f>
        <v>0</v>
      </c>
      <c r="R3401" s="25">
        <f t="shared" si="1506"/>
        <v>0</v>
      </c>
      <c r="S3401" s="25">
        <f>VLOOKUP(CONCATENATE($F3401," ",$G3401),AllocFactorMatrix,(S$4+1),FALSE)*$E3408</f>
        <v>0</v>
      </c>
      <c r="T3401" s="25">
        <f>VLOOKUP(CONCATENATE($F3401," ",$G3401),AllocFactorMatrix,(T$4+1),FALSE)*$E3408</f>
        <v>0</v>
      </c>
      <c r="U3401" s="25">
        <f>VLOOKUP(CONCATENATE($F3401," ",$G3401),AllocFactorMatrix,(U$4+1),FALSE)*$E3408</f>
        <v>0</v>
      </c>
      <c r="V3401" s="25">
        <f>VLOOKUP(CONCATENATE($F3401," ",$G3401),AllocFactorMatrix,(V$4+1),FALSE)*$E3408</f>
        <v>0</v>
      </c>
      <c r="W3401" s="25">
        <f>SUBTOTAL(9,S3401:V3401)</f>
        <v>0</v>
      </c>
      <c r="X3401" s="25">
        <f>VLOOKUP(CONCATENATE($F3401," ",$G3401),AllocFactorMatrix,(X$4+1),FALSE)*$E3408</f>
        <v>0</v>
      </c>
      <c r="Y3401" s="25">
        <f>VLOOKUP(CONCATENATE($F3401," ",$G3401),AllocFactorMatrix,(Y$4+1),FALSE)*$E3408</f>
        <v>0</v>
      </c>
      <c r="Z3401" s="25">
        <f t="shared" ref="Z3401:Z3424" si="1524">SUBTOTAL(9,X3401:Y3401)</f>
        <v>0</v>
      </c>
      <c r="AA3401" s="25">
        <f>VLOOKUP(CONCATENATE($F3401," ",$G3401),AllocFactorMatrix,(AA$4+1),FALSE)*$E3408</f>
        <v>0</v>
      </c>
      <c r="AB3401" s="25">
        <f>VLOOKUP(CONCATENATE($F3401," ",$G3401),AllocFactorMatrix,(AB$4+1),FALSE)*$E3408</f>
        <v>0</v>
      </c>
      <c r="AC3401" s="25">
        <f>VLOOKUP(CONCATENATE($F3401," ",$G3401),AllocFactorMatrix,(AC$4+1),FALSE)*$E3408</f>
        <v>0</v>
      </c>
    </row>
    <row r="3402" spans="4:29" hidden="1" outlineLevel="1">
      <c r="F3402" s="61" t="str">
        <f>F3408</f>
        <v>PROD_ENERGY</v>
      </c>
      <c r="G3402" s="20" t="str">
        <f>$G$9</f>
        <v>BULKTRAN</v>
      </c>
      <c r="H3402" s="24">
        <f t="shared" si="1523"/>
        <v>0</v>
      </c>
      <c r="I3402" s="25">
        <f>VLOOKUP(CONCATENATE($F3402," ",$G3402),AllocFactorMatrix,(I$4+1),FALSE)*$E3408</f>
        <v>0</v>
      </c>
      <c r="J3402" s="25">
        <f>VLOOKUP(CONCATENATE($F3402," ",$G3402),AllocFactorMatrix,(J$4+1),FALSE)*$E3408</f>
        <v>0</v>
      </c>
      <c r="K3402" s="25">
        <f>VLOOKUP(CONCATENATE($F3402," ",$G3402),AllocFactorMatrix,(K$4+1),FALSE)*$E3408</f>
        <v>0</v>
      </c>
      <c r="L3402" s="25">
        <f>VLOOKUP(CONCATENATE($F3402," ",$G3402),AllocFactorMatrix,(L$4+1),FALSE)*$E3408</f>
        <v>0</v>
      </c>
      <c r="M3402" s="25">
        <f t="shared" si="1504"/>
        <v>0</v>
      </c>
      <c r="N3402" s="25">
        <f>VLOOKUP(CONCATENATE($F3402," ",$G3402),AllocFactorMatrix,(N$4+1),FALSE)*$E3408</f>
        <v>0</v>
      </c>
      <c r="O3402" s="25">
        <f>VLOOKUP(CONCATENATE($F3402," ",$G3402),AllocFactorMatrix,(O$4+1),FALSE)*$E3408</f>
        <v>0</v>
      </c>
      <c r="P3402" s="25">
        <f>VLOOKUP(CONCATENATE($F3402," ",$G3402),AllocFactorMatrix,(P$4+1),FALSE)*$E3408</f>
        <v>0</v>
      </c>
      <c r="Q3402" s="25">
        <f>VLOOKUP(CONCATENATE($F3402," ",$G3402),AllocFactorMatrix,(Q$4+1),FALSE)*$E3408</f>
        <v>0</v>
      </c>
      <c r="R3402" s="25">
        <f t="shared" ref="R3402:R3424" si="1525">SUBTOTAL(9,N3402:Q3402)</f>
        <v>0</v>
      </c>
      <c r="S3402" s="25">
        <f>VLOOKUP(CONCATENATE($F3402," ",$G3402),AllocFactorMatrix,(S$4+1),FALSE)*$E3408</f>
        <v>0</v>
      </c>
      <c r="T3402" s="25">
        <f>VLOOKUP(CONCATENATE($F3402," ",$G3402),AllocFactorMatrix,(T$4+1),FALSE)*$E3408</f>
        <v>0</v>
      </c>
      <c r="U3402" s="25">
        <f>VLOOKUP(CONCATENATE($F3402," ",$G3402),AllocFactorMatrix,(U$4+1),FALSE)*$E3408</f>
        <v>0</v>
      </c>
      <c r="V3402" s="25">
        <f>VLOOKUP(CONCATENATE($F3402," ",$G3402),AllocFactorMatrix,(V$4+1),FALSE)*$E3408</f>
        <v>0</v>
      </c>
      <c r="W3402" s="25">
        <f t="shared" ref="W3402:W3408" si="1526">SUBTOTAL(9,S3402:V3402)</f>
        <v>0</v>
      </c>
      <c r="X3402" s="25">
        <f>VLOOKUP(CONCATENATE($F3402," ",$G3402),AllocFactorMatrix,(X$4+1),FALSE)*$E3408</f>
        <v>0</v>
      </c>
      <c r="Y3402" s="25">
        <f>VLOOKUP(CONCATENATE($F3402," ",$G3402),AllocFactorMatrix,(Y$4+1),FALSE)*$E3408</f>
        <v>0</v>
      </c>
      <c r="Z3402" s="25">
        <f t="shared" si="1524"/>
        <v>0</v>
      </c>
      <c r="AA3402" s="25">
        <f>VLOOKUP(CONCATENATE($F3402," ",$G3402),AllocFactorMatrix,(AA$4+1),FALSE)*$E3408</f>
        <v>0</v>
      </c>
      <c r="AB3402" s="25">
        <f>VLOOKUP(CONCATENATE($F3402," ",$G3402),AllocFactorMatrix,(AB$4+1),FALSE)*$E3408</f>
        <v>0</v>
      </c>
      <c r="AC3402" s="25">
        <f>VLOOKUP(CONCATENATE($F3402," ",$G3402),AllocFactorMatrix,(AC$4+1),FALSE)*$E3408</f>
        <v>0</v>
      </c>
    </row>
    <row r="3403" spans="4:29" hidden="1" outlineLevel="1">
      <c r="F3403" s="61" t="str">
        <f>F3408</f>
        <v>PROD_ENERGY</v>
      </c>
      <c r="G3403" s="20" t="str">
        <f>$G$10</f>
        <v>SUBTRAN</v>
      </c>
      <c r="H3403" s="24">
        <f t="shared" si="1523"/>
        <v>0</v>
      </c>
      <c r="I3403" s="25">
        <f>VLOOKUP(CONCATENATE($F3403," ",$G3403),AllocFactorMatrix,(I$4+1),FALSE)*$E3408</f>
        <v>0</v>
      </c>
      <c r="J3403" s="25">
        <f>VLOOKUP(CONCATENATE($F3403," ",$G3403),AllocFactorMatrix,(J$4+1),FALSE)*$E3408</f>
        <v>0</v>
      </c>
      <c r="K3403" s="25">
        <f>VLOOKUP(CONCATENATE($F3403," ",$G3403),AllocFactorMatrix,(K$4+1),FALSE)*$E3408</f>
        <v>0</v>
      </c>
      <c r="L3403" s="25">
        <f>VLOOKUP(CONCATENATE($F3403," ",$G3403),AllocFactorMatrix,(L$4+1),FALSE)*$E3408</f>
        <v>0</v>
      </c>
      <c r="M3403" s="25">
        <f t="shared" si="1504"/>
        <v>0</v>
      </c>
      <c r="N3403" s="25">
        <f>VLOOKUP(CONCATENATE($F3403," ",$G3403),AllocFactorMatrix,(N$4+1),FALSE)*$E3408</f>
        <v>0</v>
      </c>
      <c r="O3403" s="25">
        <f>VLOOKUP(CONCATENATE($F3403," ",$G3403),AllocFactorMatrix,(O$4+1),FALSE)*$E3408</f>
        <v>0</v>
      </c>
      <c r="P3403" s="25">
        <f>VLOOKUP(CONCATENATE($F3403," ",$G3403),AllocFactorMatrix,(P$4+1),FALSE)*$E3408</f>
        <v>0</v>
      </c>
      <c r="Q3403" s="25">
        <f>VLOOKUP(CONCATENATE($F3403," ",$G3403),AllocFactorMatrix,(Q$4+1),FALSE)*$E3408</f>
        <v>0</v>
      </c>
      <c r="R3403" s="25">
        <f t="shared" si="1525"/>
        <v>0</v>
      </c>
      <c r="S3403" s="25">
        <f>VLOOKUP(CONCATENATE($F3403," ",$G3403),AllocFactorMatrix,(S$4+1),FALSE)*$E3408</f>
        <v>0</v>
      </c>
      <c r="T3403" s="25">
        <f>VLOOKUP(CONCATENATE($F3403," ",$G3403),AllocFactorMatrix,(T$4+1),FALSE)*$E3408</f>
        <v>0</v>
      </c>
      <c r="U3403" s="25">
        <f>VLOOKUP(CONCATENATE($F3403," ",$G3403),AllocFactorMatrix,(U$4+1),FALSE)*$E3408</f>
        <v>0</v>
      </c>
      <c r="V3403" s="25">
        <f>VLOOKUP(CONCATENATE($F3403," ",$G3403),AllocFactorMatrix,(V$4+1),FALSE)*$E3408</f>
        <v>0</v>
      </c>
      <c r="W3403" s="25">
        <f t="shared" si="1526"/>
        <v>0</v>
      </c>
      <c r="X3403" s="25">
        <f>VLOOKUP(CONCATENATE($F3403," ",$G3403),AllocFactorMatrix,(X$4+1),FALSE)*$E3408</f>
        <v>0</v>
      </c>
      <c r="Y3403" s="25">
        <f>VLOOKUP(CONCATENATE($F3403," ",$G3403),AllocFactorMatrix,(Y$4+1),FALSE)*$E3408</f>
        <v>0</v>
      </c>
      <c r="Z3403" s="25">
        <f t="shared" si="1524"/>
        <v>0</v>
      </c>
      <c r="AA3403" s="25">
        <f>VLOOKUP(CONCATENATE($F3403," ",$G3403),AllocFactorMatrix,(AA$4+1),FALSE)*$E3408</f>
        <v>0</v>
      </c>
      <c r="AB3403" s="25">
        <f>VLOOKUP(CONCATENATE($F3403," ",$G3403),AllocFactorMatrix,(AB$4+1),FALSE)*$E3408</f>
        <v>0</v>
      </c>
      <c r="AC3403" s="25">
        <f>VLOOKUP(CONCATENATE($F3403," ",$G3403),AllocFactorMatrix,(AC$4+1),FALSE)*$E3408</f>
        <v>0</v>
      </c>
    </row>
    <row r="3404" spans="4:29" hidden="1" outlineLevel="1">
      <c r="F3404" s="61" t="str">
        <f>F3408</f>
        <v>PROD_ENERGY</v>
      </c>
      <c r="G3404" s="20" t="str">
        <f>$G$11</f>
        <v>DISTPRI</v>
      </c>
      <c r="H3404" s="24">
        <f t="shared" si="1523"/>
        <v>0</v>
      </c>
      <c r="I3404" s="25">
        <f>VLOOKUP(CONCATENATE($F3404," ",$G3404),AllocFactorMatrix,(I$4+1),FALSE)*$E3408</f>
        <v>0</v>
      </c>
      <c r="J3404" s="25">
        <f>VLOOKUP(CONCATENATE($F3404," ",$G3404),AllocFactorMatrix,(J$4+1),FALSE)*$E3408</f>
        <v>0</v>
      </c>
      <c r="K3404" s="25">
        <f>VLOOKUP(CONCATENATE($F3404," ",$G3404),AllocFactorMatrix,(K$4+1),FALSE)*$E3408</f>
        <v>0</v>
      </c>
      <c r="L3404" s="25">
        <f>VLOOKUP(CONCATENATE($F3404," ",$G3404),AllocFactorMatrix,(L$4+1),FALSE)*$E3408</f>
        <v>0</v>
      </c>
      <c r="M3404" s="25">
        <f t="shared" si="1504"/>
        <v>0</v>
      </c>
      <c r="N3404" s="25">
        <f>VLOOKUP(CONCATENATE($F3404," ",$G3404),AllocFactorMatrix,(N$4+1),FALSE)*$E3408</f>
        <v>0</v>
      </c>
      <c r="O3404" s="25">
        <f>VLOOKUP(CONCATENATE($F3404," ",$G3404),AllocFactorMatrix,(O$4+1),FALSE)*$E3408</f>
        <v>0</v>
      </c>
      <c r="P3404" s="25">
        <f>VLOOKUP(CONCATENATE($F3404," ",$G3404),AllocFactorMatrix,(P$4+1),FALSE)*$E3408</f>
        <v>0</v>
      </c>
      <c r="Q3404" s="25">
        <f>VLOOKUP(CONCATENATE($F3404," ",$G3404),AllocFactorMatrix,(Q$4+1),FALSE)*$E3408</f>
        <v>0</v>
      </c>
      <c r="R3404" s="25">
        <f t="shared" si="1525"/>
        <v>0</v>
      </c>
      <c r="S3404" s="25">
        <f>VLOOKUP(CONCATENATE($F3404," ",$G3404),AllocFactorMatrix,(S$4+1),FALSE)*$E3408</f>
        <v>0</v>
      </c>
      <c r="T3404" s="25">
        <f>VLOOKUP(CONCATENATE($F3404," ",$G3404),AllocFactorMatrix,(T$4+1),FALSE)*$E3408</f>
        <v>0</v>
      </c>
      <c r="U3404" s="25">
        <f>VLOOKUP(CONCATENATE($F3404," ",$G3404),AllocFactorMatrix,(U$4+1),FALSE)*$E3408</f>
        <v>0</v>
      </c>
      <c r="V3404" s="25">
        <f>VLOOKUP(CONCATENATE($F3404," ",$G3404),AllocFactorMatrix,(V$4+1),FALSE)*$E3408</f>
        <v>0</v>
      </c>
      <c r="W3404" s="25">
        <f t="shared" si="1526"/>
        <v>0</v>
      </c>
      <c r="X3404" s="25">
        <f>VLOOKUP(CONCATENATE($F3404," ",$G3404),AllocFactorMatrix,(X$4+1),FALSE)*$E3408</f>
        <v>0</v>
      </c>
      <c r="Y3404" s="25">
        <f>VLOOKUP(CONCATENATE($F3404," ",$G3404),AllocFactorMatrix,(Y$4+1),FALSE)*$E3408</f>
        <v>0</v>
      </c>
      <c r="Z3404" s="25">
        <f t="shared" si="1524"/>
        <v>0</v>
      </c>
      <c r="AA3404" s="25">
        <f>VLOOKUP(CONCATENATE($F3404," ",$G3404),AllocFactorMatrix,(AA$4+1),FALSE)*$E3408</f>
        <v>0</v>
      </c>
      <c r="AB3404" s="25">
        <f>VLOOKUP(CONCATENATE($F3404," ",$G3404),AllocFactorMatrix,(AB$4+1),FALSE)*$E3408</f>
        <v>0</v>
      </c>
      <c r="AC3404" s="25">
        <f>VLOOKUP(CONCATENATE($F3404," ",$G3404),AllocFactorMatrix,(AC$4+1),FALSE)*$E3408</f>
        <v>0</v>
      </c>
    </row>
    <row r="3405" spans="4:29" hidden="1" outlineLevel="1">
      <c r="F3405" s="61" t="str">
        <f>F3408</f>
        <v>PROD_ENERGY</v>
      </c>
      <c r="G3405" s="20" t="str">
        <f>$G$12</f>
        <v>DISTSEC</v>
      </c>
      <c r="H3405" s="24">
        <f t="shared" si="1523"/>
        <v>0</v>
      </c>
      <c r="I3405" s="25">
        <f>VLOOKUP(CONCATENATE($F3405," ",$G3405),AllocFactorMatrix,(I$4+1),FALSE)*$E3408</f>
        <v>0</v>
      </c>
      <c r="J3405" s="25">
        <f>VLOOKUP(CONCATENATE($F3405," ",$G3405),AllocFactorMatrix,(J$4+1),FALSE)*$E3408</f>
        <v>0</v>
      </c>
      <c r="K3405" s="25">
        <f>VLOOKUP(CONCATENATE($F3405," ",$G3405),AllocFactorMatrix,(K$4+1),FALSE)*$E3408</f>
        <v>0</v>
      </c>
      <c r="L3405" s="25">
        <f>VLOOKUP(CONCATENATE($F3405," ",$G3405),AllocFactorMatrix,(L$4+1),FALSE)*$E3408</f>
        <v>0</v>
      </c>
      <c r="M3405" s="25">
        <f t="shared" si="1504"/>
        <v>0</v>
      </c>
      <c r="N3405" s="25">
        <f>VLOOKUP(CONCATENATE($F3405," ",$G3405),AllocFactorMatrix,(N$4+1),FALSE)*$E3408</f>
        <v>0</v>
      </c>
      <c r="O3405" s="25">
        <f>VLOOKUP(CONCATENATE($F3405," ",$G3405),AllocFactorMatrix,(O$4+1),FALSE)*$E3408</f>
        <v>0</v>
      </c>
      <c r="P3405" s="25">
        <f>VLOOKUP(CONCATENATE($F3405," ",$G3405),AllocFactorMatrix,(P$4+1),FALSE)*$E3408</f>
        <v>0</v>
      </c>
      <c r="Q3405" s="25">
        <f>VLOOKUP(CONCATENATE($F3405," ",$G3405),AllocFactorMatrix,(Q$4+1),FALSE)*$E3408</f>
        <v>0</v>
      </c>
      <c r="R3405" s="25">
        <f t="shared" si="1525"/>
        <v>0</v>
      </c>
      <c r="S3405" s="25">
        <f>VLOOKUP(CONCATENATE($F3405," ",$G3405),AllocFactorMatrix,(S$4+1),FALSE)*$E3408</f>
        <v>0</v>
      </c>
      <c r="T3405" s="25">
        <f>VLOOKUP(CONCATENATE($F3405," ",$G3405),AllocFactorMatrix,(T$4+1),FALSE)*$E3408</f>
        <v>0</v>
      </c>
      <c r="U3405" s="25">
        <f>VLOOKUP(CONCATENATE($F3405," ",$G3405),AllocFactorMatrix,(U$4+1),FALSE)*$E3408</f>
        <v>0</v>
      </c>
      <c r="V3405" s="25">
        <f>VLOOKUP(CONCATENATE($F3405," ",$G3405),AllocFactorMatrix,(V$4+1),FALSE)*$E3408</f>
        <v>0</v>
      </c>
      <c r="W3405" s="25">
        <f t="shared" si="1526"/>
        <v>0</v>
      </c>
      <c r="X3405" s="25">
        <f>VLOOKUP(CONCATENATE($F3405," ",$G3405),AllocFactorMatrix,(X$4+1),FALSE)*$E3408</f>
        <v>0</v>
      </c>
      <c r="Y3405" s="25">
        <f>VLOOKUP(CONCATENATE($F3405," ",$G3405),AllocFactorMatrix,(Y$4+1),FALSE)*$E3408</f>
        <v>0</v>
      </c>
      <c r="Z3405" s="25">
        <f t="shared" si="1524"/>
        <v>0</v>
      </c>
      <c r="AA3405" s="25">
        <f>VLOOKUP(CONCATENATE($F3405," ",$G3405),AllocFactorMatrix,(AA$4+1),FALSE)*$E3408</f>
        <v>0</v>
      </c>
      <c r="AB3405" s="25">
        <f>VLOOKUP(CONCATENATE($F3405," ",$G3405),AllocFactorMatrix,(AB$4+1),FALSE)*$E3408</f>
        <v>0</v>
      </c>
      <c r="AC3405" s="25">
        <f>VLOOKUP(CONCATENATE($F3405," ",$G3405),AllocFactorMatrix,(AC$4+1),FALSE)*$E3408</f>
        <v>0</v>
      </c>
    </row>
    <row r="3406" spans="4:29" hidden="1" outlineLevel="1">
      <c r="F3406" s="61" t="str">
        <f>F3408</f>
        <v>PROD_ENERGY</v>
      </c>
      <c r="G3406" s="20" t="str">
        <f>$G$13</f>
        <v>ENERGY</v>
      </c>
      <c r="H3406" s="24">
        <f t="shared" si="1523"/>
        <v>0</v>
      </c>
      <c r="I3406" s="25">
        <f>VLOOKUP(CONCATENATE($F3406," ",$G3406),AllocFactorMatrix,(I$4+1),FALSE)*$E3408</f>
        <v>0</v>
      </c>
      <c r="J3406" s="25">
        <f>VLOOKUP(CONCATENATE($F3406," ",$G3406),AllocFactorMatrix,(J$4+1),FALSE)*$E3408</f>
        <v>0</v>
      </c>
      <c r="K3406" s="25">
        <f>VLOOKUP(CONCATENATE($F3406," ",$G3406),AllocFactorMatrix,(K$4+1),FALSE)*$E3408</f>
        <v>0</v>
      </c>
      <c r="L3406" s="25">
        <f>VLOOKUP(CONCATENATE($F3406," ",$G3406),AllocFactorMatrix,(L$4+1),FALSE)*$E3408</f>
        <v>0</v>
      </c>
      <c r="M3406" s="25">
        <f t="shared" si="1504"/>
        <v>0</v>
      </c>
      <c r="N3406" s="25">
        <f>VLOOKUP(CONCATENATE($F3406," ",$G3406),AllocFactorMatrix,(N$4+1),FALSE)*$E3408</f>
        <v>0</v>
      </c>
      <c r="O3406" s="25">
        <f>VLOOKUP(CONCATENATE($F3406," ",$G3406),AllocFactorMatrix,(O$4+1),FALSE)*$E3408</f>
        <v>0</v>
      </c>
      <c r="P3406" s="25">
        <f>VLOOKUP(CONCATENATE($F3406," ",$G3406),AllocFactorMatrix,(P$4+1),FALSE)*$E3408</f>
        <v>0</v>
      </c>
      <c r="Q3406" s="25">
        <f>VLOOKUP(CONCATENATE($F3406," ",$G3406),AllocFactorMatrix,(Q$4+1),FALSE)*$E3408</f>
        <v>0</v>
      </c>
      <c r="R3406" s="25">
        <f t="shared" si="1525"/>
        <v>0</v>
      </c>
      <c r="S3406" s="25">
        <f>VLOOKUP(CONCATENATE($F3406," ",$G3406),AllocFactorMatrix,(S$4+1),FALSE)*$E3408</f>
        <v>0</v>
      </c>
      <c r="T3406" s="25">
        <f>VLOOKUP(CONCATENATE($F3406," ",$G3406),AllocFactorMatrix,(T$4+1),FALSE)*$E3408</f>
        <v>0</v>
      </c>
      <c r="U3406" s="25">
        <f>VLOOKUP(CONCATENATE($F3406," ",$G3406),AllocFactorMatrix,(U$4+1),FALSE)*$E3408</f>
        <v>0</v>
      </c>
      <c r="V3406" s="25">
        <f>VLOOKUP(CONCATENATE($F3406," ",$G3406),AllocFactorMatrix,(V$4+1),FALSE)*$E3408</f>
        <v>0</v>
      </c>
      <c r="W3406" s="25">
        <f t="shared" si="1526"/>
        <v>0</v>
      </c>
      <c r="X3406" s="25">
        <f>VLOOKUP(CONCATENATE($F3406," ",$G3406),AllocFactorMatrix,(X$4+1),FALSE)*$E3408</f>
        <v>0</v>
      </c>
      <c r="Y3406" s="25">
        <f>VLOOKUP(CONCATENATE($F3406," ",$G3406),AllocFactorMatrix,(Y$4+1),FALSE)*$E3408</f>
        <v>0</v>
      </c>
      <c r="Z3406" s="25">
        <f t="shared" si="1524"/>
        <v>0</v>
      </c>
      <c r="AA3406" s="25">
        <f>VLOOKUP(CONCATENATE($F3406," ",$G3406),AllocFactorMatrix,(AA$4+1),FALSE)*$E3408</f>
        <v>0</v>
      </c>
      <c r="AB3406" s="25">
        <f>VLOOKUP(CONCATENATE($F3406," ",$G3406),AllocFactorMatrix,(AB$4+1),FALSE)*$E3408</f>
        <v>0</v>
      </c>
      <c r="AC3406" s="25">
        <f>VLOOKUP(CONCATENATE($F3406," ",$G3406),AllocFactorMatrix,(AC$4+1),FALSE)*$E3408</f>
        <v>0</v>
      </c>
    </row>
    <row r="3407" spans="4:29" hidden="1" outlineLevel="1">
      <c r="F3407" s="61" t="str">
        <f>F3408</f>
        <v>PROD_ENERGY</v>
      </c>
      <c r="G3407" s="20" t="str">
        <f>$G$14</f>
        <v>CUSTOMER</v>
      </c>
      <c r="H3407" s="24">
        <f t="shared" si="1523"/>
        <v>0</v>
      </c>
      <c r="I3407" s="25">
        <f>VLOOKUP(CONCATENATE($F3407," ",$G3407),AllocFactorMatrix,(I$4+1),FALSE)*$E3408</f>
        <v>0</v>
      </c>
      <c r="J3407" s="25">
        <f>VLOOKUP(CONCATENATE($F3407," ",$G3407),AllocFactorMatrix,(J$4+1),FALSE)*$E3408</f>
        <v>0</v>
      </c>
      <c r="K3407" s="25">
        <f>VLOOKUP(CONCATENATE($F3407," ",$G3407),AllocFactorMatrix,(K$4+1),FALSE)*$E3408</f>
        <v>0</v>
      </c>
      <c r="L3407" s="25">
        <f>VLOOKUP(CONCATENATE($F3407," ",$G3407),AllocFactorMatrix,(L$4+1),FALSE)*$E3408</f>
        <v>0</v>
      </c>
      <c r="M3407" s="25">
        <f t="shared" si="1504"/>
        <v>0</v>
      </c>
      <c r="N3407" s="25">
        <f>VLOOKUP(CONCATENATE($F3407," ",$G3407),AllocFactorMatrix,(N$4+1),FALSE)*$E3408</f>
        <v>0</v>
      </c>
      <c r="O3407" s="25">
        <f>VLOOKUP(CONCATENATE($F3407," ",$G3407),AllocFactorMatrix,(O$4+1),FALSE)*$E3408</f>
        <v>0</v>
      </c>
      <c r="P3407" s="25">
        <f>VLOOKUP(CONCATENATE($F3407," ",$G3407),AllocFactorMatrix,(P$4+1),FALSE)*$E3408</f>
        <v>0</v>
      </c>
      <c r="Q3407" s="25">
        <f>VLOOKUP(CONCATENATE($F3407," ",$G3407),AllocFactorMatrix,(Q$4+1),FALSE)*$E3408</f>
        <v>0</v>
      </c>
      <c r="R3407" s="25">
        <f t="shared" si="1525"/>
        <v>0</v>
      </c>
      <c r="S3407" s="25">
        <f>VLOOKUP(CONCATENATE($F3407," ",$G3407),AllocFactorMatrix,(S$4+1),FALSE)*$E3408</f>
        <v>0</v>
      </c>
      <c r="T3407" s="25">
        <f>VLOOKUP(CONCATENATE($F3407," ",$G3407),AllocFactorMatrix,(T$4+1),FALSE)*$E3408</f>
        <v>0</v>
      </c>
      <c r="U3407" s="25">
        <f>VLOOKUP(CONCATENATE($F3407," ",$G3407),AllocFactorMatrix,(U$4+1),FALSE)*$E3408</f>
        <v>0</v>
      </c>
      <c r="V3407" s="25">
        <f>VLOOKUP(CONCATENATE($F3407," ",$G3407),AllocFactorMatrix,(V$4+1),FALSE)*$E3408</f>
        <v>0</v>
      </c>
      <c r="W3407" s="25">
        <f t="shared" si="1526"/>
        <v>0</v>
      </c>
      <c r="X3407" s="25">
        <f>VLOOKUP(CONCATENATE($F3407," ",$G3407),AllocFactorMatrix,(X$4+1),FALSE)*$E3408</f>
        <v>0</v>
      </c>
      <c r="Y3407" s="25">
        <f>VLOOKUP(CONCATENATE($F3407," ",$G3407),AllocFactorMatrix,(Y$4+1),FALSE)*$E3408</f>
        <v>0</v>
      </c>
      <c r="Z3407" s="25">
        <f t="shared" si="1524"/>
        <v>0</v>
      </c>
      <c r="AA3407" s="25">
        <f>VLOOKUP(CONCATENATE($F3407," ",$G3407),AllocFactorMatrix,(AA$4+1),FALSE)*$E3408</f>
        <v>0</v>
      </c>
      <c r="AB3407" s="25">
        <f>VLOOKUP(CONCATENATE($F3407," ",$G3407),AllocFactorMatrix,(AB$4+1),FALSE)*$E3408</f>
        <v>0</v>
      </c>
      <c r="AC3407" s="25">
        <f>VLOOKUP(CONCATENATE($F3407," ",$G3407),AllocFactorMatrix,(AC$4+1),FALSE)*$E3408</f>
        <v>0</v>
      </c>
    </row>
    <row r="3408" spans="4:29" collapsed="1">
      <c r="D3408" s="20" t="s">
        <v>265</v>
      </c>
      <c r="E3408" s="22"/>
      <c r="F3408" s="61" t="s">
        <v>31</v>
      </c>
      <c r="G3408" s="20" t="str">
        <f>$G$15</f>
        <v>TOTAL</v>
      </c>
      <c r="H3408" s="24">
        <f t="shared" si="1523"/>
        <v>0</v>
      </c>
      <c r="I3408" s="25">
        <f>VLOOKUP(CONCATENATE($F3408," ",$G3408),AllocFactorMatrix,(I$4+1),FALSE)*$E3408</f>
        <v>0</v>
      </c>
      <c r="J3408" s="25">
        <f>VLOOKUP(CONCATENATE($F3408," ",$G3408),AllocFactorMatrix,(J$4+1),FALSE)*$E3408</f>
        <v>0</v>
      </c>
      <c r="K3408" s="25">
        <f>VLOOKUP(CONCATENATE($F3408," ",$G3408),AllocFactorMatrix,(K$4+1),FALSE)*$E3408</f>
        <v>0</v>
      </c>
      <c r="L3408" s="25">
        <f>VLOOKUP(CONCATENATE($F3408," ",$G3408),AllocFactorMatrix,(L$4+1),FALSE)*$E3408</f>
        <v>0</v>
      </c>
      <c r="M3408" s="25">
        <f t="shared" si="1504"/>
        <v>0</v>
      </c>
      <c r="N3408" s="25">
        <f>VLOOKUP(CONCATENATE($F3408," ",$G3408),AllocFactorMatrix,(N$4+1),FALSE)*$E3408</f>
        <v>0</v>
      </c>
      <c r="O3408" s="25">
        <f>VLOOKUP(CONCATENATE($F3408," ",$G3408),AllocFactorMatrix,(O$4+1),FALSE)*$E3408</f>
        <v>0</v>
      </c>
      <c r="P3408" s="25">
        <f>VLOOKUP(CONCATENATE($F3408," ",$G3408),AllocFactorMatrix,(P$4+1),FALSE)*$E3408</f>
        <v>0</v>
      </c>
      <c r="Q3408" s="25">
        <f>VLOOKUP(CONCATENATE($F3408," ",$G3408),AllocFactorMatrix,(Q$4+1),FALSE)*$E3408</f>
        <v>0</v>
      </c>
      <c r="R3408" s="25">
        <f t="shared" si="1525"/>
        <v>0</v>
      </c>
      <c r="S3408" s="25">
        <f>VLOOKUP(CONCATENATE($F3408," ",$G3408),AllocFactorMatrix,(S$4+1),FALSE)*$E3408</f>
        <v>0</v>
      </c>
      <c r="T3408" s="25">
        <f>VLOOKUP(CONCATENATE($F3408," ",$G3408),AllocFactorMatrix,(T$4+1),FALSE)*$E3408</f>
        <v>0</v>
      </c>
      <c r="U3408" s="25">
        <f>VLOOKUP(CONCATENATE($F3408," ",$G3408),AllocFactorMatrix,(U$4+1),FALSE)*$E3408</f>
        <v>0</v>
      </c>
      <c r="V3408" s="25">
        <f>VLOOKUP(CONCATENATE($F3408," ",$G3408),AllocFactorMatrix,(V$4+1),FALSE)*$E3408</f>
        <v>0</v>
      </c>
      <c r="W3408" s="25">
        <f t="shared" si="1526"/>
        <v>0</v>
      </c>
      <c r="X3408" s="25">
        <f>VLOOKUP(CONCATENATE($F3408," ",$G3408),AllocFactorMatrix,(X$4+1),FALSE)*$E3408</f>
        <v>0</v>
      </c>
      <c r="Y3408" s="25">
        <f>VLOOKUP(CONCATENATE($F3408," ",$G3408),AllocFactorMatrix,(Y$4+1),FALSE)*$E3408</f>
        <v>0</v>
      </c>
      <c r="Z3408" s="25">
        <f t="shared" si="1524"/>
        <v>0</v>
      </c>
      <c r="AA3408" s="25">
        <f>VLOOKUP(CONCATENATE($F3408," ",$G3408),AllocFactorMatrix,(AA$4+1),FALSE)*$E3408</f>
        <v>0</v>
      </c>
      <c r="AB3408" s="25">
        <f>VLOOKUP(CONCATENATE($F3408," ",$G3408),AllocFactorMatrix,(AB$4+1),FALSE)*$E3408</f>
        <v>0</v>
      </c>
      <c r="AC3408" s="25">
        <f>VLOOKUP(CONCATENATE($F3408," ",$G3408),AllocFactorMatrix,(AC$4+1),FALSE)*$E3408</f>
        <v>0</v>
      </c>
    </row>
    <row r="3409" spans="4:29" hidden="1" outlineLevel="1">
      <c r="F3409" s="61" t="str">
        <f>F3416</f>
        <v>PROD_ENERGY</v>
      </c>
      <c r="G3409" s="20" t="str">
        <f>$G$8</f>
        <v>PRODUCTION</v>
      </c>
      <c r="H3409" s="24">
        <f t="shared" si="1523"/>
        <v>0</v>
      </c>
      <c r="I3409" s="25">
        <f>VLOOKUP(CONCATENATE($F3409," ",$G3409),AllocFactorMatrix,(I$4+1),FALSE)*$E3416</f>
        <v>0</v>
      </c>
      <c r="J3409" s="25">
        <f>VLOOKUP(CONCATENATE($F3409," ",$G3409),AllocFactorMatrix,(J$4+1),FALSE)*$E3416</f>
        <v>0</v>
      </c>
      <c r="K3409" s="25">
        <f>VLOOKUP(CONCATENATE($F3409," ",$G3409),AllocFactorMatrix,(K$4+1),FALSE)*$E3416</f>
        <v>0</v>
      </c>
      <c r="L3409" s="25">
        <f>VLOOKUP(CONCATENATE($F3409," ",$G3409),AllocFactorMatrix,(L$4+1),FALSE)*$E3416</f>
        <v>0</v>
      </c>
      <c r="M3409" s="25">
        <f t="shared" si="1504"/>
        <v>0</v>
      </c>
      <c r="N3409" s="25">
        <f>VLOOKUP(CONCATENATE($F3409," ",$G3409),AllocFactorMatrix,(N$4+1),FALSE)*$E3416</f>
        <v>0</v>
      </c>
      <c r="O3409" s="25">
        <f>VLOOKUP(CONCATENATE($F3409," ",$G3409),AllocFactorMatrix,(O$4+1),FALSE)*$E3416</f>
        <v>0</v>
      </c>
      <c r="P3409" s="25">
        <f>VLOOKUP(CONCATENATE($F3409," ",$G3409),AllocFactorMatrix,(P$4+1),FALSE)*$E3416</f>
        <v>0</v>
      </c>
      <c r="Q3409" s="25">
        <f>VLOOKUP(CONCATENATE($F3409," ",$G3409),AllocFactorMatrix,(Q$4+1),FALSE)*$E3416</f>
        <v>0</v>
      </c>
      <c r="R3409" s="25">
        <f t="shared" si="1525"/>
        <v>0</v>
      </c>
      <c r="S3409" s="25">
        <f>VLOOKUP(CONCATENATE($F3409," ",$G3409),AllocFactorMatrix,(S$4+1),FALSE)*$E3416</f>
        <v>0</v>
      </c>
      <c r="T3409" s="25">
        <f>VLOOKUP(CONCATENATE($F3409," ",$G3409),AllocFactorMatrix,(T$4+1),FALSE)*$E3416</f>
        <v>0</v>
      </c>
      <c r="U3409" s="25">
        <f>VLOOKUP(CONCATENATE($F3409," ",$G3409),AllocFactorMatrix,(U$4+1),FALSE)*$E3416</f>
        <v>0</v>
      </c>
      <c r="V3409" s="25">
        <f>VLOOKUP(CONCATENATE($F3409," ",$G3409),AllocFactorMatrix,(V$4+1),FALSE)*$E3416</f>
        <v>0</v>
      </c>
      <c r="W3409" s="25">
        <f>SUBTOTAL(9,S3409:V3409)</f>
        <v>0</v>
      </c>
      <c r="X3409" s="25">
        <f>VLOOKUP(CONCATENATE($F3409," ",$G3409),AllocFactorMatrix,(X$4+1),FALSE)*$E3416</f>
        <v>0</v>
      </c>
      <c r="Y3409" s="25">
        <f>VLOOKUP(CONCATENATE($F3409," ",$G3409),AllocFactorMatrix,(Y$4+1),FALSE)*$E3416</f>
        <v>0</v>
      </c>
      <c r="Z3409" s="25">
        <f t="shared" si="1524"/>
        <v>0</v>
      </c>
      <c r="AA3409" s="25">
        <f>VLOOKUP(CONCATENATE($F3409," ",$G3409),AllocFactorMatrix,(AA$4+1),FALSE)*$E3416</f>
        <v>0</v>
      </c>
      <c r="AB3409" s="25">
        <f>VLOOKUP(CONCATENATE($F3409," ",$G3409),AllocFactorMatrix,(AB$4+1),FALSE)*$E3416</f>
        <v>0</v>
      </c>
      <c r="AC3409" s="25">
        <f>VLOOKUP(CONCATENATE($F3409," ",$G3409),AllocFactorMatrix,(AC$4+1),FALSE)*$E3416</f>
        <v>0</v>
      </c>
    </row>
    <row r="3410" spans="4:29" hidden="1" outlineLevel="1">
      <c r="F3410" s="61" t="str">
        <f>F3416</f>
        <v>PROD_ENERGY</v>
      </c>
      <c r="G3410" s="20" t="str">
        <f>$G$9</f>
        <v>BULKTRAN</v>
      </c>
      <c r="H3410" s="24">
        <f t="shared" si="1523"/>
        <v>0</v>
      </c>
      <c r="I3410" s="25">
        <f>VLOOKUP(CONCATENATE($F3410," ",$G3410),AllocFactorMatrix,(I$4+1),FALSE)*$E3416</f>
        <v>0</v>
      </c>
      <c r="J3410" s="25">
        <f>VLOOKUP(CONCATENATE($F3410," ",$G3410),AllocFactorMatrix,(J$4+1),FALSE)*$E3416</f>
        <v>0</v>
      </c>
      <c r="K3410" s="25">
        <f>VLOOKUP(CONCATENATE($F3410," ",$G3410),AllocFactorMatrix,(K$4+1),FALSE)*$E3416</f>
        <v>0</v>
      </c>
      <c r="L3410" s="25">
        <f>VLOOKUP(CONCATENATE($F3410," ",$G3410),AllocFactorMatrix,(L$4+1),FALSE)*$E3416</f>
        <v>0</v>
      </c>
      <c r="M3410" s="25">
        <f t="shared" si="1504"/>
        <v>0</v>
      </c>
      <c r="N3410" s="25">
        <f>VLOOKUP(CONCATENATE($F3410," ",$G3410),AllocFactorMatrix,(N$4+1),FALSE)*$E3416</f>
        <v>0</v>
      </c>
      <c r="O3410" s="25">
        <f>VLOOKUP(CONCATENATE($F3410," ",$G3410),AllocFactorMatrix,(O$4+1),FALSE)*$E3416</f>
        <v>0</v>
      </c>
      <c r="P3410" s="25">
        <f>VLOOKUP(CONCATENATE($F3410," ",$G3410),AllocFactorMatrix,(P$4+1),FALSE)*$E3416</f>
        <v>0</v>
      </c>
      <c r="Q3410" s="25">
        <f>VLOOKUP(CONCATENATE($F3410," ",$G3410),AllocFactorMatrix,(Q$4+1),FALSE)*$E3416</f>
        <v>0</v>
      </c>
      <c r="R3410" s="25">
        <f t="shared" si="1525"/>
        <v>0</v>
      </c>
      <c r="S3410" s="25">
        <f>VLOOKUP(CONCATENATE($F3410," ",$G3410),AllocFactorMatrix,(S$4+1),FALSE)*$E3416</f>
        <v>0</v>
      </c>
      <c r="T3410" s="25">
        <f>VLOOKUP(CONCATENATE($F3410," ",$G3410),AllocFactorMatrix,(T$4+1),FALSE)*$E3416</f>
        <v>0</v>
      </c>
      <c r="U3410" s="25">
        <f>VLOOKUP(CONCATENATE($F3410," ",$G3410),AllocFactorMatrix,(U$4+1),FALSE)*$E3416</f>
        <v>0</v>
      </c>
      <c r="V3410" s="25">
        <f>VLOOKUP(CONCATENATE($F3410," ",$G3410),AllocFactorMatrix,(V$4+1),FALSE)*$E3416</f>
        <v>0</v>
      </c>
      <c r="W3410" s="25">
        <f t="shared" ref="W3410:W3416" si="1527">SUBTOTAL(9,S3410:V3410)</f>
        <v>0</v>
      </c>
      <c r="X3410" s="25">
        <f>VLOOKUP(CONCATENATE($F3410," ",$G3410),AllocFactorMatrix,(X$4+1),FALSE)*$E3416</f>
        <v>0</v>
      </c>
      <c r="Y3410" s="25">
        <f>VLOOKUP(CONCATENATE($F3410," ",$G3410),AllocFactorMatrix,(Y$4+1),FALSE)*$E3416</f>
        <v>0</v>
      </c>
      <c r="Z3410" s="25">
        <f t="shared" si="1524"/>
        <v>0</v>
      </c>
      <c r="AA3410" s="25">
        <f>VLOOKUP(CONCATENATE($F3410," ",$G3410),AllocFactorMatrix,(AA$4+1),FALSE)*$E3416</f>
        <v>0</v>
      </c>
      <c r="AB3410" s="25">
        <f>VLOOKUP(CONCATENATE($F3410," ",$G3410),AllocFactorMatrix,(AB$4+1),FALSE)*$E3416</f>
        <v>0</v>
      </c>
      <c r="AC3410" s="25">
        <f>VLOOKUP(CONCATENATE($F3410," ",$G3410),AllocFactorMatrix,(AC$4+1),FALSE)*$E3416</f>
        <v>0</v>
      </c>
    </row>
    <row r="3411" spans="4:29" hidden="1" outlineLevel="1">
      <c r="F3411" s="61" t="str">
        <f>F3416</f>
        <v>PROD_ENERGY</v>
      </c>
      <c r="G3411" s="20" t="str">
        <f>$G$10</f>
        <v>SUBTRAN</v>
      </c>
      <c r="H3411" s="24">
        <f t="shared" si="1523"/>
        <v>0</v>
      </c>
      <c r="I3411" s="25">
        <f>VLOOKUP(CONCATENATE($F3411," ",$G3411),AllocFactorMatrix,(I$4+1),FALSE)*$E3416</f>
        <v>0</v>
      </c>
      <c r="J3411" s="25">
        <f>VLOOKUP(CONCATENATE($F3411," ",$G3411),AllocFactorMatrix,(J$4+1),FALSE)*$E3416</f>
        <v>0</v>
      </c>
      <c r="K3411" s="25">
        <f>VLOOKUP(CONCATENATE($F3411," ",$G3411),AllocFactorMatrix,(K$4+1),FALSE)*$E3416</f>
        <v>0</v>
      </c>
      <c r="L3411" s="25">
        <f>VLOOKUP(CONCATENATE($F3411," ",$G3411),AllocFactorMatrix,(L$4+1),FALSE)*$E3416</f>
        <v>0</v>
      </c>
      <c r="M3411" s="25">
        <f t="shared" si="1504"/>
        <v>0</v>
      </c>
      <c r="N3411" s="25">
        <f>VLOOKUP(CONCATENATE($F3411," ",$G3411),AllocFactorMatrix,(N$4+1),FALSE)*$E3416</f>
        <v>0</v>
      </c>
      <c r="O3411" s="25">
        <f>VLOOKUP(CONCATENATE($F3411," ",$G3411),AllocFactorMatrix,(O$4+1),FALSE)*$E3416</f>
        <v>0</v>
      </c>
      <c r="P3411" s="25">
        <f>VLOOKUP(CONCATENATE($F3411," ",$G3411),AllocFactorMatrix,(P$4+1),FALSE)*$E3416</f>
        <v>0</v>
      </c>
      <c r="Q3411" s="25">
        <f>VLOOKUP(CONCATENATE($F3411," ",$G3411),AllocFactorMatrix,(Q$4+1),FALSE)*$E3416</f>
        <v>0</v>
      </c>
      <c r="R3411" s="25">
        <f t="shared" si="1525"/>
        <v>0</v>
      </c>
      <c r="S3411" s="25">
        <f>VLOOKUP(CONCATENATE($F3411," ",$G3411),AllocFactorMatrix,(S$4+1),FALSE)*$E3416</f>
        <v>0</v>
      </c>
      <c r="T3411" s="25">
        <f>VLOOKUP(CONCATENATE($F3411," ",$G3411),AllocFactorMatrix,(T$4+1),FALSE)*$E3416</f>
        <v>0</v>
      </c>
      <c r="U3411" s="25">
        <f>VLOOKUP(CONCATENATE($F3411," ",$G3411),AllocFactorMatrix,(U$4+1),FALSE)*$E3416</f>
        <v>0</v>
      </c>
      <c r="V3411" s="25">
        <f>VLOOKUP(CONCATENATE($F3411," ",$G3411),AllocFactorMatrix,(V$4+1),FALSE)*$E3416</f>
        <v>0</v>
      </c>
      <c r="W3411" s="25">
        <f t="shared" si="1527"/>
        <v>0</v>
      </c>
      <c r="X3411" s="25">
        <f>VLOOKUP(CONCATENATE($F3411," ",$G3411),AllocFactorMatrix,(X$4+1),FALSE)*$E3416</f>
        <v>0</v>
      </c>
      <c r="Y3411" s="25">
        <f>VLOOKUP(CONCATENATE($F3411," ",$G3411),AllocFactorMatrix,(Y$4+1),FALSE)*$E3416</f>
        <v>0</v>
      </c>
      <c r="Z3411" s="25">
        <f t="shared" si="1524"/>
        <v>0</v>
      </c>
      <c r="AA3411" s="25">
        <f>VLOOKUP(CONCATENATE($F3411," ",$G3411),AllocFactorMatrix,(AA$4+1),FALSE)*$E3416</f>
        <v>0</v>
      </c>
      <c r="AB3411" s="25">
        <f>VLOOKUP(CONCATENATE($F3411," ",$G3411),AllocFactorMatrix,(AB$4+1),FALSE)*$E3416</f>
        <v>0</v>
      </c>
      <c r="AC3411" s="25">
        <f>VLOOKUP(CONCATENATE($F3411," ",$G3411),AllocFactorMatrix,(AC$4+1),FALSE)*$E3416</f>
        <v>0</v>
      </c>
    </row>
    <row r="3412" spans="4:29" hidden="1" outlineLevel="1">
      <c r="F3412" s="61" t="str">
        <f>F3416</f>
        <v>PROD_ENERGY</v>
      </c>
      <c r="G3412" s="20" t="str">
        <f>$G$11</f>
        <v>DISTPRI</v>
      </c>
      <c r="H3412" s="24">
        <f t="shared" si="1523"/>
        <v>0</v>
      </c>
      <c r="I3412" s="25">
        <f>VLOOKUP(CONCATENATE($F3412," ",$G3412),AllocFactorMatrix,(I$4+1),FALSE)*$E3416</f>
        <v>0</v>
      </c>
      <c r="J3412" s="25">
        <f>VLOOKUP(CONCATENATE($F3412," ",$G3412),AllocFactorMatrix,(J$4+1),FALSE)*$E3416</f>
        <v>0</v>
      </c>
      <c r="K3412" s="25">
        <f>VLOOKUP(CONCATENATE($F3412," ",$G3412),AllocFactorMatrix,(K$4+1),FALSE)*$E3416</f>
        <v>0</v>
      </c>
      <c r="L3412" s="25">
        <f>VLOOKUP(CONCATENATE($F3412," ",$G3412),AllocFactorMatrix,(L$4+1),FALSE)*$E3416</f>
        <v>0</v>
      </c>
      <c r="M3412" s="25">
        <f t="shared" si="1504"/>
        <v>0</v>
      </c>
      <c r="N3412" s="25">
        <f>VLOOKUP(CONCATENATE($F3412," ",$G3412),AllocFactorMatrix,(N$4+1),FALSE)*$E3416</f>
        <v>0</v>
      </c>
      <c r="O3412" s="25">
        <f>VLOOKUP(CONCATENATE($F3412," ",$G3412),AllocFactorMatrix,(O$4+1),FALSE)*$E3416</f>
        <v>0</v>
      </c>
      <c r="P3412" s="25">
        <f>VLOOKUP(CONCATENATE($F3412," ",$G3412),AllocFactorMatrix,(P$4+1),FALSE)*$E3416</f>
        <v>0</v>
      </c>
      <c r="Q3412" s="25">
        <f>VLOOKUP(CONCATENATE($F3412," ",$G3412),AllocFactorMatrix,(Q$4+1),FALSE)*$E3416</f>
        <v>0</v>
      </c>
      <c r="R3412" s="25">
        <f t="shared" si="1525"/>
        <v>0</v>
      </c>
      <c r="S3412" s="25">
        <f>VLOOKUP(CONCATENATE($F3412," ",$G3412),AllocFactorMatrix,(S$4+1),FALSE)*$E3416</f>
        <v>0</v>
      </c>
      <c r="T3412" s="25">
        <f>VLOOKUP(CONCATENATE($F3412," ",$G3412),AllocFactorMatrix,(T$4+1),FALSE)*$E3416</f>
        <v>0</v>
      </c>
      <c r="U3412" s="25">
        <f>VLOOKUP(CONCATENATE($F3412," ",$G3412),AllocFactorMatrix,(U$4+1),FALSE)*$E3416</f>
        <v>0</v>
      </c>
      <c r="V3412" s="25">
        <f>VLOOKUP(CONCATENATE($F3412," ",$G3412),AllocFactorMatrix,(V$4+1),FALSE)*$E3416</f>
        <v>0</v>
      </c>
      <c r="W3412" s="25">
        <f t="shared" si="1527"/>
        <v>0</v>
      </c>
      <c r="X3412" s="25">
        <f>VLOOKUP(CONCATENATE($F3412," ",$G3412),AllocFactorMatrix,(X$4+1),FALSE)*$E3416</f>
        <v>0</v>
      </c>
      <c r="Y3412" s="25">
        <f>VLOOKUP(CONCATENATE($F3412," ",$G3412),AllocFactorMatrix,(Y$4+1),FALSE)*$E3416</f>
        <v>0</v>
      </c>
      <c r="Z3412" s="25">
        <f t="shared" si="1524"/>
        <v>0</v>
      </c>
      <c r="AA3412" s="25">
        <f>VLOOKUP(CONCATENATE($F3412," ",$G3412),AllocFactorMatrix,(AA$4+1),FALSE)*$E3416</f>
        <v>0</v>
      </c>
      <c r="AB3412" s="25">
        <f>VLOOKUP(CONCATENATE($F3412," ",$G3412),AllocFactorMatrix,(AB$4+1),FALSE)*$E3416</f>
        <v>0</v>
      </c>
      <c r="AC3412" s="25">
        <f>VLOOKUP(CONCATENATE($F3412," ",$G3412),AllocFactorMatrix,(AC$4+1),FALSE)*$E3416</f>
        <v>0</v>
      </c>
    </row>
    <row r="3413" spans="4:29" hidden="1" outlineLevel="1">
      <c r="F3413" s="61" t="str">
        <f>F3416</f>
        <v>PROD_ENERGY</v>
      </c>
      <c r="G3413" s="20" t="str">
        <f>$G$12</f>
        <v>DISTSEC</v>
      </c>
      <c r="H3413" s="24">
        <f t="shared" si="1523"/>
        <v>0</v>
      </c>
      <c r="I3413" s="25">
        <f>VLOOKUP(CONCATENATE($F3413," ",$G3413),AllocFactorMatrix,(I$4+1),FALSE)*$E3416</f>
        <v>0</v>
      </c>
      <c r="J3413" s="25">
        <f>VLOOKUP(CONCATENATE($F3413," ",$G3413),AllocFactorMatrix,(J$4+1),FALSE)*$E3416</f>
        <v>0</v>
      </c>
      <c r="K3413" s="25">
        <f>VLOOKUP(CONCATENATE($F3413," ",$G3413),AllocFactorMatrix,(K$4+1),FALSE)*$E3416</f>
        <v>0</v>
      </c>
      <c r="L3413" s="25">
        <f>VLOOKUP(CONCATENATE($F3413," ",$G3413),AllocFactorMatrix,(L$4+1),FALSE)*$E3416</f>
        <v>0</v>
      </c>
      <c r="M3413" s="25">
        <f t="shared" si="1504"/>
        <v>0</v>
      </c>
      <c r="N3413" s="25">
        <f>VLOOKUP(CONCATENATE($F3413," ",$G3413),AllocFactorMatrix,(N$4+1),FALSE)*$E3416</f>
        <v>0</v>
      </c>
      <c r="O3413" s="25">
        <f>VLOOKUP(CONCATENATE($F3413," ",$G3413),AllocFactorMatrix,(O$4+1),FALSE)*$E3416</f>
        <v>0</v>
      </c>
      <c r="P3413" s="25">
        <f>VLOOKUP(CONCATENATE($F3413," ",$G3413),AllocFactorMatrix,(P$4+1),FALSE)*$E3416</f>
        <v>0</v>
      </c>
      <c r="Q3413" s="25">
        <f>VLOOKUP(CONCATENATE($F3413," ",$G3413),AllocFactorMatrix,(Q$4+1),FALSE)*$E3416</f>
        <v>0</v>
      </c>
      <c r="R3413" s="25">
        <f t="shared" si="1525"/>
        <v>0</v>
      </c>
      <c r="S3413" s="25">
        <f>VLOOKUP(CONCATENATE($F3413," ",$G3413),AllocFactorMatrix,(S$4+1),FALSE)*$E3416</f>
        <v>0</v>
      </c>
      <c r="T3413" s="25">
        <f>VLOOKUP(CONCATENATE($F3413," ",$G3413),AllocFactorMatrix,(T$4+1),FALSE)*$E3416</f>
        <v>0</v>
      </c>
      <c r="U3413" s="25">
        <f>VLOOKUP(CONCATENATE($F3413," ",$G3413),AllocFactorMatrix,(U$4+1),FALSE)*$E3416</f>
        <v>0</v>
      </c>
      <c r="V3413" s="25">
        <f>VLOOKUP(CONCATENATE($F3413," ",$G3413),AllocFactorMatrix,(V$4+1),FALSE)*$E3416</f>
        <v>0</v>
      </c>
      <c r="W3413" s="25">
        <f t="shared" si="1527"/>
        <v>0</v>
      </c>
      <c r="X3413" s="25">
        <f>VLOOKUP(CONCATENATE($F3413," ",$G3413),AllocFactorMatrix,(X$4+1),FALSE)*$E3416</f>
        <v>0</v>
      </c>
      <c r="Y3413" s="25">
        <f>VLOOKUP(CONCATENATE($F3413," ",$G3413),AllocFactorMatrix,(Y$4+1),FALSE)*$E3416</f>
        <v>0</v>
      </c>
      <c r="Z3413" s="25">
        <f t="shared" si="1524"/>
        <v>0</v>
      </c>
      <c r="AA3413" s="25">
        <f>VLOOKUP(CONCATENATE($F3413," ",$G3413),AllocFactorMatrix,(AA$4+1),FALSE)*$E3416</f>
        <v>0</v>
      </c>
      <c r="AB3413" s="25">
        <f>VLOOKUP(CONCATENATE($F3413," ",$G3413),AllocFactorMatrix,(AB$4+1),FALSE)*$E3416</f>
        <v>0</v>
      </c>
      <c r="AC3413" s="25">
        <f>VLOOKUP(CONCATENATE($F3413," ",$G3413),AllocFactorMatrix,(AC$4+1),FALSE)*$E3416</f>
        <v>0</v>
      </c>
    </row>
    <row r="3414" spans="4:29" hidden="1" outlineLevel="1">
      <c r="F3414" s="61" t="str">
        <f>F3416</f>
        <v>PROD_ENERGY</v>
      </c>
      <c r="G3414" s="20" t="str">
        <f>$G$13</f>
        <v>ENERGY</v>
      </c>
      <c r="H3414" s="24">
        <f t="shared" si="1523"/>
        <v>0</v>
      </c>
      <c r="I3414" s="25">
        <f>VLOOKUP(CONCATENATE($F3414," ",$G3414),AllocFactorMatrix,(I$4+1),FALSE)*$E3416</f>
        <v>0</v>
      </c>
      <c r="J3414" s="25">
        <f>VLOOKUP(CONCATENATE($F3414," ",$G3414),AllocFactorMatrix,(J$4+1),FALSE)*$E3416</f>
        <v>0</v>
      </c>
      <c r="K3414" s="25">
        <f>VLOOKUP(CONCATENATE($F3414," ",$G3414),AllocFactorMatrix,(K$4+1),FALSE)*$E3416</f>
        <v>0</v>
      </c>
      <c r="L3414" s="25">
        <f>VLOOKUP(CONCATENATE($F3414," ",$G3414),AllocFactorMatrix,(L$4+1),FALSE)*$E3416</f>
        <v>0</v>
      </c>
      <c r="M3414" s="25">
        <f t="shared" si="1504"/>
        <v>0</v>
      </c>
      <c r="N3414" s="25">
        <f>VLOOKUP(CONCATENATE($F3414," ",$G3414),AllocFactorMatrix,(N$4+1),FALSE)*$E3416</f>
        <v>0</v>
      </c>
      <c r="O3414" s="25">
        <f>VLOOKUP(CONCATENATE($F3414," ",$G3414),AllocFactorMatrix,(O$4+1),FALSE)*$E3416</f>
        <v>0</v>
      </c>
      <c r="P3414" s="25">
        <f>VLOOKUP(CONCATENATE($F3414," ",$G3414),AllocFactorMatrix,(P$4+1),FALSE)*$E3416</f>
        <v>0</v>
      </c>
      <c r="Q3414" s="25">
        <f>VLOOKUP(CONCATENATE($F3414," ",$G3414),AllocFactorMatrix,(Q$4+1),FALSE)*$E3416</f>
        <v>0</v>
      </c>
      <c r="R3414" s="25">
        <f t="shared" si="1525"/>
        <v>0</v>
      </c>
      <c r="S3414" s="25">
        <f>VLOOKUP(CONCATENATE($F3414," ",$G3414),AllocFactorMatrix,(S$4+1),FALSE)*$E3416</f>
        <v>0</v>
      </c>
      <c r="T3414" s="25">
        <f>VLOOKUP(CONCATENATE($F3414," ",$G3414),AllocFactorMatrix,(T$4+1),FALSE)*$E3416</f>
        <v>0</v>
      </c>
      <c r="U3414" s="25">
        <f>VLOOKUP(CONCATENATE($F3414," ",$G3414),AllocFactorMatrix,(U$4+1),FALSE)*$E3416</f>
        <v>0</v>
      </c>
      <c r="V3414" s="25">
        <f>VLOOKUP(CONCATENATE($F3414," ",$G3414),AllocFactorMatrix,(V$4+1),FALSE)*$E3416</f>
        <v>0</v>
      </c>
      <c r="W3414" s="25">
        <f t="shared" si="1527"/>
        <v>0</v>
      </c>
      <c r="X3414" s="25">
        <f>VLOOKUP(CONCATENATE($F3414," ",$G3414),AllocFactorMatrix,(X$4+1),FALSE)*$E3416</f>
        <v>0</v>
      </c>
      <c r="Y3414" s="25">
        <f>VLOOKUP(CONCATENATE($F3414," ",$G3414),AllocFactorMatrix,(Y$4+1),FALSE)*$E3416</f>
        <v>0</v>
      </c>
      <c r="Z3414" s="25">
        <f t="shared" si="1524"/>
        <v>0</v>
      </c>
      <c r="AA3414" s="25">
        <f>VLOOKUP(CONCATENATE($F3414," ",$G3414),AllocFactorMatrix,(AA$4+1),FALSE)*$E3416</f>
        <v>0</v>
      </c>
      <c r="AB3414" s="25">
        <f>VLOOKUP(CONCATENATE($F3414," ",$G3414),AllocFactorMatrix,(AB$4+1),FALSE)*$E3416</f>
        <v>0</v>
      </c>
      <c r="AC3414" s="25">
        <f>VLOOKUP(CONCATENATE($F3414," ",$G3414),AllocFactorMatrix,(AC$4+1),FALSE)*$E3416</f>
        <v>0</v>
      </c>
    </row>
    <row r="3415" spans="4:29" hidden="1" outlineLevel="1">
      <c r="F3415" s="61" t="str">
        <f>F3416</f>
        <v>PROD_ENERGY</v>
      </c>
      <c r="G3415" s="20" t="str">
        <f>$G$14</f>
        <v>CUSTOMER</v>
      </c>
      <c r="H3415" s="24">
        <f t="shared" si="1523"/>
        <v>0</v>
      </c>
      <c r="I3415" s="25">
        <f>VLOOKUP(CONCATENATE($F3415," ",$G3415),AllocFactorMatrix,(I$4+1),FALSE)*$E3416</f>
        <v>0</v>
      </c>
      <c r="J3415" s="25">
        <f>VLOOKUP(CONCATENATE($F3415," ",$G3415),AllocFactorMatrix,(J$4+1),FALSE)*$E3416</f>
        <v>0</v>
      </c>
      <c r="K3415" s="25">
        <f>VLOOKUP(CONCATENATE($F3415," ",$G3415),AllocFactorMatrix,(K$4+1),FALSE)*$E3416</f>
        <v>0</v>
      </c>
      <c r="L3415" s="25">
        <f>VLOOKUP(CONCATENATE($F3415," ",$G3415),AllocFactorMatrix,(L$4+1),FALSE)*$E3416</f>
        <v>0</v>
      </c>
      <c r="M3415" s="25">
        <f t="shared" si="1504"/>
        <v>0</v>
      </c>
      <c r="N3415" s="25">
        <f>VLOOKUP(CONCATENATE($F3415," ",$G3415),AllocFactorMatrix,(N$4+1),FALSE)*$E3416</f>
        <v>0</v>
      </c>
      <c r="O3415" s="25">
        <f>VLOOKUP(CONCATENATE($F3415," ",$G3415),AllocFactorMatrix,(O$4+1),FALSE)*$E3416</f>
        <v>0</v>
      </c>
      <c r="P3415" s="25">
        <f>VLOOKUP(CONCATENATE($F3415," ",$G3415),AllocFactorMatrix,(P$4+1),FALSE)*$E3416</f>
        <v>0</v>
      </c>
      <c r="Q3415" s="25">
        <f>VLOOKUP(CONCATENATE($F3415," ",$G3415),AllocFactorMatrix,(Q$4+1),FALSE)*$E3416</f>
        <v>0</v>
      </c>
      <c r="R3415" s="25">
        <f t="shared" si="1525"/>
        <v>0</v>
      </c>
      <c r="S3415" s="25">
        <f>VLOOKUP(CONCATENATE($F3415," ",$G3415),AllocFactorMatrix,(S$4+1),FALSE)*$E3416</f>
        <v>0</v>
      </c>
      <c r="T3415" s="25">
        <f>VLOOKUP(CONCATENATE($F3415," ",$G3415),AllocFactorMatrix,(T$4+1),FALSE)*$E3416</f>
        <v>0</v>
      </c>
      <c r="U3415" s="25">
        <f>VLOOKUP(CONCATENATE($F3415," ",$G3415),AllocFactorMatrix,(U$4+1),FALSE)*$E3416</f>
        <v>0</v>
      </c>
      <c r="V3415" s="25">
        <f>VLOOKUP(CONCATENATE($F3415," ",$G3415),AllocFactorMatrix,(V$4+1),FALSE)*$E3416</f>
        <v>0</v>
      </c>
      <c r="W3415" s="25">
        <f t="shared" si="1527"/>
        <v>0</v>
      </c>
      <c r="X3415" s="25">
        <f>VLOOKUP(CONCATENATE($F3415," ",$G3415),AllocFactorMatrix,(X$4+1),FALSE)*$E3416</f>
        <v>0</v>
      </c>
      <c r="Y3415" s="25">
        <f>VLOOKUP(CONCATENATE($F3415," ",$G3415),AllocFactorMatrix,(Y$4+1),FALSE)*$E3416</f>
        <v>0</v>
      </c>
      <c r="Z3415" s="25">
        <f t="shared" si="1524"/>
        <v>0</v>
      </c>
      <c r="AA3415" s="25">
        <f>VLOOKUP(CONCATENATE($F3415," ",$G3415),AllocFactorMatrix,(AA$4+1),FALSE)*$E3416</f>
        <v>0</v>
      </c>
      <c r="AB3415" s="25">
        <f>VLOOKUP(CONCATENATE($F3415," ",$G3415),AllocFactorMatrix,(AB$4+1),FALSE)*$E3416</f>
        <v>0</v>
      </c>
      <c r="AC3415" s="25">
        <f>VLOOKUP(CONCATENATE($F3415," ",$G3415),AllocFactorMatrix,(AC$4+1),FALSE)*$E3416</f>
        <v>0</v>
      </c>
    </row>
    <row r="3416" spans="4:29" collapsed="1">
      <c r="D3416" s="20" t="s">
        <v>271</v>
      </c>
      <c r="E3416" s="22"/>
      <c r="F3416" s="61" t="s">
        <v>31</v>
      </c>
      <c r="G3416" s="20" t="str">
        <f>$G$15</f>
        <v>TOTAL</v>
      </c>
      <c r="H3416" s="24">
        <f t="shared" si="1523"/>
        <v>0</v>
      </c>
      <c r="I3416" s="25">
        <f>VLOOKUP(CONCATENATE($F3416," ",$G3416),AllocFactorMatrix,(I$4+1),FALSE)*$E3416</f>
        <v>0</v>
      </c>
      <c r="J3416" s="25">
        <f>VLOOKUP(CONCATENATE($F3416," ",$G3416),AllocFactorMatrix,(J$4+1),FALSE)*$E3416</f>
        <v>0</v>
      </c>
      <c r="K3416" s="25">
        <f>VLOOKUP(CONCATENATE($F3416," ",$G3416),AllocFactorMatrix,(K$4+1),FALSE)*$E3416</f>
        <v>0</v>
      </c>
      <c r="L3416" s="25">
        <f>VLOOKUP(CONCATENATE($F3416," ",$G3416),AllocFactorMatrix,(L$4+1),FALSE)*$E3416</f>
        <v>0</v>
      </c>
      <c r="M3416" s="25">
        <f t="shared" si="1504"/>
        <v>0</v>
      </c>
      <c r="N3416" s="25">
        <f>VLOOKUP(CONCATENATE($F3416," ",$G3416),AllocFactorMatrix,(N$4+1),FALSE)*$E3416</f>
        <v>0</v>
      </c>
      <c r="O3416" s="25">
        <f>VLOOKUP(CONCATENATE($F3416," ",$G3416),AllocFactorMatrix,(O$4+1),FALSE)*$E3416</f>
        <v>0</v>
      </c>
      <c r="P3416" s="25">
        <f>VLOOKUP(CONCATENATE($F3416," ",$G3416),AllocFactorMatrix,(P$4+1),FALSE)*$E3416</f>
        <v>0</v>
      </c>
      <c r="Q3416" s="25">
        <f>VLOOKUP(CONCATENATE($F3416," ",$G3416),AllocFactorMatrix,(Q$4+1),FALSE)*$E3416</f>
        <v>0</v>
      </c>
      <c r="R3416" s="25">
        <f t="shared" si="1525"/>
        <v>0</v>
      </c>
      <c r="S3416" s="25">
        <f>VLOOKUP(CONCATENATE($F3416," ",$G3416),AllocFactorMatrix,(S$4+1),FALSE)*$E3416</f>
        <v>0</v>
      </c>
      <c r="T3416" s="25">
        <f>VLOOKUP(CONCATENATE($F3416," ",$G3416),AllocFactorMatrix,(T$4+1),FALSE)*$E3416</f>
        <v>0</v>
      </c>
      <c r="U3416" s="25">
        <f>VLOOKUP(CONCATENATE($F3416," ",$G3416),AllocFactorMatrix,(U$4+1),FALSE)*$E3416</f>
        <v>0</v>
      </c>
      <c r="V3416" s="25">
        <f>VLOOKUP(CONCATENATE($F3416," ",$G3416),AllocFactorMatrix,(V$4+1),FALSE)*$E3416</f>
        <v>0</v>
      </c>
      <c r="W3416" s="25">
        <f t="shared" si="1527"/>
        <v>0</v>
      </c>
      <c r="X3416" s="25">
        <f>VLOOKUP(CONCATENATE($F3416," ",$G3416),AllocFactorMatrix,(X$4+1),FALSE)*$E3416</f>
        <v>0</v>
      </c>
      <c r="Y3416" s="25">
        <f>VLOOKUP(CONCATENATE($F3416," ",$G3416),AllocFactorMatrix,(Y$4+1),FALSE)*$E3416</f>
        <v>0</v>
      </c>
      <c r="Z3416" s="25">
        <f t="shared" si="1524"/>
        <v>0</v>
      </c>
      <c r="AA3416" s="25">
        <f>VLOOKUP(CONCATENATE($F3416," ",$G3416),AllocFactorMatrix,(AA$4+1),FALSE)*$E3416</f>
        <v>0</v>
      </c>
      <c r="AB3416" s="25">
        <f>VLOOKUP(CONCATENATE($F3416," ",$G3416),AllocFactorMatrix,(AB$4+1),FALSE)*$E3416</f>
        <v>0</v>
      </c>
      <c r="AC3416" s="25">
        <f>VLOOKUP(CONCATENATE($F3416," ",$G3416),AllocFactorMatrix,(AC$4+1),FALSE)*$E3416</f>
        <v>0</v>
      </c>
    </row>
    <row r="3417" spans="4:29" hidden="1" outlineLevel="1">
      <c r="F3417" s="61" t="str">
        <f>F3424</f>
        <v>PROD_ENERGY</v>
      </c>
      <c r="G3417" s="20" t="str">
        <f>$G$8</f>
        <v>PRODUCTION</v>
      </c>
      <c r="H3417" s="24">
        <f t="shared" si="1523"/>
        <v>0</v>
      </c>
      <c r="I3417" s="25">
        <f>VLOOKUP(CONCATENATE($F3417," ",$G3417),AllocFactorMatrix,(I$4+1),FALSE)*$E3424</f>
        <v>0</v>
      </c>
      <c r="J3417" s="25">
        <f>VLOOKUP(CONCATENATE($F3417," ",$G3417),AllocFactorMatrix,(J$4+1),FALSE)*$E3424</f>
        <v>0</v>
      </c>
      <c r="K3417" s="25">
        <f>VLOOKUP(CONCATENATE($F3417," ",$G3417),AllocFactorMatrix,(K$4+1),FALSE)*$E3424</f>
        <v>0</v>
      </c>
      <c r="L3417" s="25">
        <f>VLOOKUP(CONCATENATE($F3417," ",$G3417),AllocFactorMatrix,(L$4+1),FALSE)*$E3424</f>
        <v>0</v>
      </c>
      <c r="M3417" s="25">
        <f t="shared" si="1504"/>
        <v>0</v>
      </c>
      <c r="N3417" s="25">
        <f>VLOOKUP(CONCATENATE($F3417," ",$G3417),AllocFactorMatrix,(N$4+1),FALSE)*$E3424</f>
        <v>0</v>
      </c>
      <c r="O3417" s="25">
        <f>VLOOKUP(CONCATENATE($F3417," ",$G3417),AllocFactorMatrix,(O$4+1),FALSE)*$E3424</f>
        <v>0</v>
      </c>
      <c r="P3417" s="25">
        <f>VLOOKUP(CONCATENATE($F3417," ",$G3417),AllocFactorMatrix,(P$4+1),FALSE)*$E3424</f>
        <v>0</v>
      </c>
      <c r="Q3417" s="25">
        <f>VLOOKUP(CONCATENATE($F3417," ",$G3417),AllocFactorMatrix,(Q$4+1),FALSE)*$E3424</f>
        <v>0</v>
      </c>
      <c r="R3417" s="25">
        <f t="shared" si="1525"/>
        <v>0</v>
      </c>
      <c r="S3417" s="25">
        <f>VLOOKUP(CONCATENATE($F3417," ",$G3417),AllocFactorMatrix,(S$4+1),FALSE)*$E3424</f>
        <v>0</v>
      </c>
      <c r="T3417" s="25">
        <f>VLOOKUP(CONCATENATE($F3417," ",$G3417),AllocFactorMatrix,(T$4+1),FALSE)*$E3424</f>
        <v>0</v>
      </c>
      <c r="U3417" s="25">
        <f>VLOOKUP(CONCATENATE($F3417," ",$G3417),AllocFactorMatrix,(U$4+1),FALSE)*$E3424</f>
        <v>0</v>
      </c>
      <c r="V3417" s="25">
        <f>VLOOKUP(CONCATENATE($F3417," ",$G3417),AllocFactorMatrix,(V$4+1),FALSE)*$E3424</f>
        <v>0</v>
      </c>
      <c r="W3417" s="25">
        <f>SUBTOTAL(9,S3417:V3417)</f>
        <v>0</v>
      </c>
      <c r="X3417" s="25">
        <f>VLOOKUP(CONCATENATE($F3417," ",$G3417),AllocFactorMatrix,(X$4+1),FALSE)*$E3424</f>
        <v>0</v>
      </c>
      <c r="Y3417" s="25">
        <f>VLOOKUP(CONCATENATE($F3417," ",$G3417),AllocFactorMatrix,(Y$4+1),FALSE)*$E3424</f>
        <v>0</v>
      </c>
      <c r="Z3417" s="25">
        <f t="shared" si="1524"/>
        <v>0</v>
      </c>
      <c r="AA3417" s="25">
        <f>VLOOKUP(CONCATENATE($F3417," ",$G3417),AllocFactorMatrix,(AA$4+1),FALSE)*$E3424</f>
        <v>0</v>
      </c>
      <c r="AB3417" s="25">
        <f>VLOOKUP(CONCATENATE($F3417," ",$G3417),AllocFactorMatrix,(AB$4+1),FALSE)*$E3424</f>
        <v>0</v>
      </c>
      <c r="AC3417" s="25">
        <f>VLOOKUP(CONCATENATE($F3417," ",$G3417),AllocFactorMatrix,(AC$4+1),FALSE)*$E3424</f>
        <v>0</v>
      </c>
    </row>
    <row r="3418" spans="4:29" hidden="1" outlineLevel="1">
      <c r="F3418" s="61" t="str">
        <f>F3424</f>
        <v>PROD_ENERGY</v>
      </c>
      <c r="G3418" s="20" t="str">
        <f>$G$9</f>
        <v>BULKTRAN</v>
      </c>
      <c r="H3418" s="24">
        <f t="shared" si="1523"/>
        <v>0</v>
      </c>
      <c r="I3418" s="25">
        <f>VLOOKUP(CONCATENATE($F3418," ",$G3418),AllocFactorMatrix,(I$4+1),FALSE)*$E3424</f>
        <v>0</v>
      </c>
      <c r="J3418" s="25">
        <f>VLOOKUP(CONCATENATE($F3418," ",$G3418),AllocFactorMatrix,(J$4+1),FALSE)*$E3424</f>
        <v>0</v>
      </c>
      <c r="K3418" s="25">
        <f>VLOOKUP(CONCATENATE($F3418," ",$G3418),AllocFactorMatrix,(K$4+1),FALSE)*$E3424</f>
        <v>0</v>
      </c>
      <c r="L3418" s="25">
        <f>VLOOKUP(CONCATENATE($F3418," ",$G3418),AllocFactorMatrix,(L$4+1),FALSE)*$E3424</f>
        <v>0</v>
      </c>
      <c r="M3418" s="25">
        <f t="shared" si="1504"/>
        <v>0</v>
      </c>
      <c r="N3418" s="25">
        <f>VLOOKUP(CONCATENATE($F3418," ",$G3418),AllocFactorMatrix,(N$4+1),FALSE)*$E3424</f>
        <v>0</v>
      </c>
      <c r="O3418" s="25">
        <f>VLOOKUP(CONCATENATE($F3418," ",$G3418),AllocFactorMatrix,(O$4+1),FALSE)*$E3424</f>
        <v>0</v>
      </c>
      <c r="P3418" s="25">
        <f>VLOOKUP(CONCATENATE($F3418," ",$G3418),AllocFactorMatrix,(P$4+1),FALSE)*$E3424</f>
        <v>0</v>
      </c>
      <c r="Q3418" s="25">
        <f>VLOOKUP(CONCATENATE($F3418," ",$G3418),AllocFactorMatrix,(Q$4+1),FALSE)*$E3424</f>
        <v>0</v>
      </c>
      <c r="R3418" s="25">
        <f t="shared" si="1525"/>
        <v>0</v>
      </c>
      <c r="S3418" s="25">
        <f>VLOOKUP(CONCATENATE($F3418," ",$G3418),AllocFactorMatrix,(S$4+1),FALSE)*$E3424</f>
        <v>0</v>
      </c>
      <c r="T3418" s="25">
        <f>VLOOKUP(CONCATENATE($F3418," ",$G3418),AllocFactorMatrix,(T$4+1),FALSE)*$E3424</f>
        <v>0</v>
      </c>
      <c r="U3418" s="25">
        <f>VLOOKUP(CONCATENATE($F3418," ",$G3418),AllocFactorMatrix,(U$4+1),FALSE)*$E3424</f>
        <v>0</v>
      </c>
      <c r="V3418" s="25">
        <f>VLOOKUP(CONCATENATE($F3418," ",$G3418),AllocFactorMatrix,(V$4+1),FALSE)*$E3424</f>
        <v>0</v>
      </c>
      <c r="W3418" s="25">
        <f t="shared" ref="W3418:W3424" si="1528">SUBTOTAL(9,S3418:V3418)</f>
        <v>0</v>
      </c>
      <c r="X3418" s="25">
        <f>VLOOKUP(CONCATENATE($F3418," ",$G3418),AllocFactorMatrix,(X$4+1),FALSE)*$E3424</f>
        <v>0</v>
      </c>
      <c r="Y3418" s="25">
        <f>VLOOKUP(CONCATENATE($F3418," ",$G3418),AllocFactorMatrix,(Y$4+1),FALSE)*$E3424</f>
        <v>0</v>
      </c>
      <c r="Z3418" s="25">
        <f t="shared" si="1524"/>
        <v>0</v>
      </c>
      <c r="AA3418" s="25">
        <f>VLOOKUP(CONCATENATE($F3418," ",$G3418),AllocFactorMatrix,(AA$4+1),FALSE)*$E3424</f>
        <v>0</v>
      </c>
      <c r="AB3418" s="25">
        <f>VLOOKUP(CONCATENATE($F3418," ",$G3418),AllocFactorMatrix,(AB$4+1),FALSE)*$E3424</f>
        <v>0</v>
      </c>
      <c r="AC3418" s="25">
        <f>VLOOKUP(CONCATENATE($F3418," ",$G3418),AllocFactorMatrix,(AC$4+1),FALSE)*$E3424</f>
        <v>0</v>
      </c>
    </row>
    <row r="3419" spans="4:29" hidden="1" outlineLevel="1">
      <c r="F3419" s="61" t="str">
        <f>F3424</f>
        <v>PROD_ENERGY</v>
      </c>
      <c r="G3419" s="20" t="str">
        <f>$G$10</f>
        <v>SUBTRAN</v>
      </c>
      <c r="H3419" s="24">
        <f t="shared" si="1523"/>
        <v>0</v>
      </c>
      <c r="I3419" s="25">
        <f>VLOOKUP(CONCATENATE($F3419," ",$G3419),AllocFactorMatrix,(I$4+1),FALSE)*$E3424</f>
        <v>0</v>
      </c>
      <c r="J3419" s="25">
        <f>VLOOKUP(CONCATENATE($F3419," ",$G3419),AllocFactorMatrix,(J$4+1),FALSE)*$E3424</f>
        <v>0</v>
      </c>
      <c r="K3419" s="25">
        <f>VLOOKUP(CONCATENATE($F3419," ",$G3419),AllocFactorMatrix,(K$4+1),FALSE)*$E3424</f>
        <v>0</v>
      </c>
      <c r="L3419" s="25">
        <f>VLOOKUP(CONCATENATE($F3419," ",$G3419),AllocFactorMatrix,(L$4+1),FALSE)*$E3424</f>
        <v>0</v>
      </c>
      <c r="M3419" s="25">
        <f t="shared" si="1504"/>
        <v>0</v>
      </c>
      <c r="N3419" s="25">
        <f>VLOOKUP(CONCATENATE($F3419," ",$G3419),AllocFactorMatrix,(N$4+1),FALSE)*$E3424</f>
        <v>0</v>
      </c>
      <c r="O3419" s="25">
        <f>VLOOKUP(CONCATENATE($F3419," ",$G3419),AllocFactorMatrix,(O$4+1),FALSE)*$E3424</f>
        <v>0</v>
      </c>
      <c r="P3419" s="25">
        <f>VLOOKUP(CONCATENATE($F3419," ",$G3419),AllocFactorMatrix,(P$4+1),FALSE)*$E3424</f>
        <v>0</v>
      </c>
      <c r="Q3419" s="25">
        <f>VLOOKUP(CONCATENATE($F3419," ",$G3419),AllocFactorMatrix,(Q$4+1),FALSE)*$E3424</f>
        <v>0</v>
      </c>
      <c r="R3419" s="25">
        <f t="shared" si="1525"/>
        <v>0</v>
      </c>
      <c r="S3419" s="25">
        <f>VLOOKUP(CONCATENATE($F3419," ",$G3419),AllocFactorMatrix,(S$4+1),FALSE)*$E3424</f>
        <v>0</v>
      </c>
      <c r="T3419" s="25">
        <f>VLOOKUP(CONCATENATE($F3419," ",$G3419),AllocFactorMatrix,(T$4+1),FALSE)*$E3424</f>
        <v>0</v>
      </c>
      <c r="U3419" s="25">
        <f>VLOOKUP(CONCATENATE($F3419," ",$G3419),AllocFactorMatrix,(U$4+1),FALSE)*$E3424</f>
        <v>0</v>
      </c>
      <c r="V3419" s="25">
        <f>VLOOKUP(CONCATENATE($F3419," ",$G3419),AllocFactorMatrix,(V$4+1),FALSE)*$E3424</f>
        <v>0</v>
      </c>
      <c r="W3419" s="25">
        <f t="shared" si="1528"/>
        <v>0</v>
      </c>
      <c r="X3419" s="25">
        <f>VLOOKUP(CONCATENATE($F3419," ",$G3419),AllocFactorMatrix,(X$4+1),FALSE)*$E3424</f>
        <v>0</v>
      </c>
      <c r="Y3419" s="25">
        <f>VLOOKUP(CONCATENATE($F3419," ",$G3419),AllocFactorMatrix,(Y$4+1),FALSE)*$E3424</f>
        <v>0</v>
      </c>
      <c r="Z3419" s="25">
        <f t="shared" si="1524"/>
        <v>0</v>
      </c>
      <c r="AA3419" s="25">
        <f>VLOOKUP(CONCATENATE($F3419," ",$G3419),AllocFactorMatrix,(AA$4+1),FALSE)*$E3424</f>
        <v>0</v>
      </c>
      <c r="AB3419" s="25">
        <f>VLOOKUP(CONCATENATE($F3419," ",$G3419),AllocFactorMatrix,(AB$4+1),FALSE)*$E3424</f>
        <v>0</v>
      </c>
      <c r="AC3419" s="25">
        <f>VLOOKUP(CONCATENATE($F3419," ",$G3419),AllocFactorMatrix,(AC$4+1),FALSE)*$E3424</f>
        <v>0</v>
      </c>
    </row>
    <row r="3420" spans="4:29" hidden="1" outlineLevel="1">
      <c r="F3420" s="61" t="str">
        <f>F3424</f>
        <v>PROD_ENERGY</v>
      </c>
      <c r="G3420" s="20" t="str">
        <f>$G$11</f>
        <v>DISTPRI</v>
      </c>
      <c r="H3420" s="24">
        <f t="shared" si="1523"/>
        <v>0</v>
      </c>
      <c r="I3420" s="25">
        <f>VLOOKUP(CONCATENATE($F3420," ",$G3420),AllocFactorMatrix,(I$4+1),FALSE)*$E3424</f>
        <v>0</v>
      </c>
      <c r="J3420" s="25">
        <f>VLOOKUP(CONCATENATE($F3420," ",$G3420),AllocFactorMatrix,(J$4+1),FALSE)*$E3424</f>
        <v>0</v>
      </c>
      <c r="K3420" s="25">
        <f>VLOOKUP(CONCATENATE($F3420," ",$G3420),AllocFactorMatrix,(K$4+1),FALSE)*$E3424</f>
        <v>0</v>
      </c>
      <c r="L3420" s="25">
        <f>VLOOKUP(CONCATENATE($F3420," ",$G3420),AllocFactorMatrix,(L$4+1),FALSE)*$E3424</f>
        <v>0</v>
      </c>
      <c r="M3420" s="25">
        <f t="shared" si="1504"/>
        <v>0</v>
      </c>
      <c r="N3420" s="25">
        <f>VLOOKUP(CONCATENATE($F3420," ",$G3420),AllocFactorMatrix,(N$4+1),FALSE)*$E3424</f>
        <v>0</v>
      </c>
      <c r="O3420" s="25">
        <f>VLOOKUP(CONCATENATE($F3420," ",$G3420),AllocFactorMatrix,(O$4+1),FALSE)*$E3424</f>
        <v>0</v>
      </c>
      <c r="P3420" s="25">
        <f>VLOOKUP(CONCATENATE($F3420," ",$G3420),AllocFactorMatrix,(P$4+1),FALSE)*$E3424</f>
        <v>0</v>
      </c>
      <c r="Q3420" s="25">
        <f>VLOOKUP(CONCATENATE($F3420," ",$G3420),AllocFactorMatrix,(Q$4+1),FALSE)*$E3424</f>
        <v>0</v>
      </c>
      <c r="R3420" s="25">
        <f t="shared" si="1525"/>
        <v>0</v>
      </c>
      <c r="S3420" s="25">
        <f>VLOOKUP(CONCATENATE($F3420," ",$G3420),AllocFactorMatrix,(S$4+1),FALSE)*$E3424</f>
        <v>0</v>
      </c>
      <c r="T3420" s="25">
        <f>VLOOKUP(CONCATENATE($F3420," ",$G3420),AllocFactorMatrix,(T$4+1),FALSE)*$E3424</f>
        <v>0</v>
      </c>
      <c r="U3420" s="25">
        <f>VLOOKUP(CONCATENATE($F3420," ",$G3420),AllocFactorMatrix,(U$4+1),FALSE)*$E3424</f>
        <v>0</v>
      </c>
      <c r="V3420" s="25">
        <f>VLOOKUP(CONCATENATE($F3420," ",$G3420),AllocFactorMatrix,(V$4+1),FALSE)*$E3424</f>
        <v>0</v>
      </c>
      <c r="W3420" s="25">
        <f t="shared" si="1528"/>
        <v>0</v>
      </c>
      <c r="X3420" s="25">
        <f>VLOOKUP(CONCATENATE($F3420," ",$G3420),AllocFactorMatrix,(X$4+1),FALSE)*$E3424</f>
        <v>0</v>
      </c>
      <c r="Y3420" s="25">
        <f>VLOOKUP(CONCATENATE($F3420," ",$G3420),AllocFactorMatrix,(Y$4+1),FALSE)*$E3424</f>
        <v>0</v>
      </c>
      <c r="Z3420" s="25">
        <f t="shared" si="1524"/>
        <v>0</v>
      </c>
      <c r="AA3420" s="25">
        <f>VLOOKUP(CONCATENATE($F3420," ",$G3420),AllocFactorMatrix,(AA$4+1),FALSE)*$E3424</f>
        <v>0</v>
      </c>
      <c r="AB3420" s="25">
        <f>VLOOKUP(CONCATENATE($F3420," ",$G3420),AllocFactorMatrix,(AB$4+1),FALSE)*$E3424</f>
        <v>0</v>
      </c>
      <c r="AC3420" s="25">
        <f>VLOOKUP(CONCATENATE($F3420," ",$G3420),AllocFactorMatrix,(AC$4+1),FALSE)*$E3424</f>
        <v>0</v>
      </c>
    </row>
    <row r="3421" spans="4:29" hidden="1" outlineLevel="1">
      <c r="F3421" s="61" t="str">
        <f>F3424</f>
        <v>PROD_ENERGY</v>
      </c>
      <c r="G3421" s="20" t="str">
        <f>$G$12</f>
        <v>DISTSEC</v>
      </c>
      <c r="H3421" s="24">
        <f t="shared" si="1523"/>
        <v>0</v>
      </c>
      <c r="I3421" s="25">
        <f>VLOOKUP(CONCATENATE($F3421," ",$G3421),AllocFactorMatrix,(I$4+1),FALSE)*$E3424</f>
        <v>0</v>
      </c>
      <c r="J3421" s="25">
        <f>VLOOKUP(CONCATENATE($F3421," ",$G3421),AllocFactorMatrix,(J$4+1),FALSE)*$E3424</f>
        <v>0</v>
      </c>
      <c r="K3421" s="25">
        <f>VLOOKUP(CONCATENATE($F3421," ",$G3421),AllocFactorMatrix,(K$4+1),FALSE)*$E3424</f>
        <v>0</v>
      </c>
      <c r="L3421" s="25">
        <f>VLOOKUP(CONCATENATE($F3421," ",$G3421),AllocFactorMatrix,(L$4+1),FALSE)*$E3424</f>
        <v>0</v>
      </c>
      <c r="M3421" s="25">
        <f t="shared" si="1504"/>
        <v>0</v>
      </c>
      <c r="N3421" s="25">
        <f>VLOOKUP(CONCATENATE($F3421," ",$G3421),AllocFactorMatrix,(N$4+1),FALSE)*$E3424</f>
        <v>0</v>
      </c>
      <c r="O3421" s="25">
        <f>VLOOKUP(CONCATENATE($F3421," ",$G3421),AllocFactorMatrix,(O$4+1),FALSE)*$E3424</f>
        <v>0</v>
      </c>
      <c r="P3421" s="25">
        <f>VLOOKUP(CONCATENATE($F3421," ",$G3421),AllocFactorMatrix,(P$4+1),FALSE)*$E3424</f>
        <v>0</v>
      </c>
      <c r="Q3421" s="25">
        <f>VLOOKUP(CONCATENATE($F3421," ",$G3421),AllocFactorMatrix,(Q$4+1),FALSE)*$E3424</f>
        <v>0</v>
      </c>
      <c r="R3421" s="25">
        <f t="shared" si="1525"/>
        <v>0</v>
      </c>
      <c r="S3421" s="25">
        <f>VLOOKUP(CONCATENATE($F3421," ",$G3421),AllocFactorMatrix,(S$4+1),FALSE)*$E3424</f>
        <v>0</v>
      </c>
      <c r="T3421" s="25">
        <f>VLOOKUP(CONCATENATE($F3421," ",$G3421),AllocFactorMatrix,(T$4+1),FALSE)*$E3424</f>
        <v>0</v>
      </c>
      <c r="U3421" s="25">
        <f>VLOOKUP(CONCATENATE($F3421," ",$G3421),AllocFactorMatrix,(U$4+1),FALSE)*$E3424</f>
        <v>0</v>
      </c>
      <c r="V3421" s="25">
        <f>VLOOKUP(CONCATENATE($F3421," ",$G3421),AllocFactorMatrix,(V$4+1),FALSE)*$E3424</f>
        <v>0</v>
      </c>
      <c r="W3421" s="25">
        <f t="shared" si="1528"/>
        <v>0</v>
      </c>
      <c r="X3421" s="25">
        <f>VLOOKUP(CONCATENATE($F3421," ",$G3421),AllocFactorMatrix,(X$4+1),FALSE)*$E3424</f>
        <v>0</v>
      </c>
      <c r="Y3421" s="25">
        <f>VLOOKUP(CONCATENATE($F3421," ",$G3421),AllocFactorMatrix,(Y$4+1),FALSE)*$E3424</f>
        <v>0</v>
      </c>
      <c r="Z3421" s="25">
        <f t="shared" si="1524"/>
        <v>0</v>
      </c>
      <c r="AA3421" s="25">
        <f>VLOOKUP(CONCATENATE($F3421," ",$G3421),AllocFactorMatrix,(AA$4+1),FALSE)*$E3424</f>
        <v>0</v>
      </c>
      <c r="AB3421" s="25">
        <f>VLOOKUP(CONCATENATE($F3421," ",$G3421),AllocFactorMatrix,(AB$4+1),FALSE)*$E3424</f>
        <v>0</v>
      </c>
      <c r="AC3421" s="25">
        <f>VLOOKUP(CONCATENATE($F3421," ",$G3421),AllocFactorMatrix,(AC$4+1),FALSE)*$E3424</f>
        <v>0</v>
      </c>
    </row>
    <row r="3422" spans="4:29" hidden="1" outlineLevel="1">
      <c r="F3422" s="61" t="str">
        <f>F3424</f>
        <v>PROD_ENERGY</v>
      </c>
      <c r="G3422" s="20" t="str">
        <f>$G$13</f>
        <v>ENERGY</v>
      </c>
      <c r="H3422" s="24">
        <f t="shared" si="1523"/>
        <v>36435</v>
      </c>
      <c r="I3422" s="25">
        <f>VLOOKUP(CONCATENATE($F3422," ",$G3422),AllocFactorMatrix,(I$4+1),FALSE)*$E3424</f>
        <v>13245.30592768536</v>
      </c>
      <c r="J3422" s="25">
        <f>VLOOKUP(CONCATENATE($F3422," ",$G3422),AllocFactorMatrix,(J$4+1),FALSE)*$E3424</f>
        <v>4275.1364883999322</v>
      </c>
      <c r="K3422" s="25">
        <f>VLOOKUP(CONCATENATE($F3422," ",$G3422),AllocFactorMatrix,(K$4+1),FALSE)*$E3424</f>
        <v>48.942201851895497</v>
      </c>
      <c r="L3422" s="25">
        <f>VLOOKUP(CONCATENATE($F3422," ",$G3422),AllocFactorMatrix,(L$4+1),FALSE)*$E3424</f>
        <v>1.2404370750403271</v>
      </c>
      <c r="M3422" s="25">
        <f t="shared" si="1504"/>
        <v>4325.3191273268676</v>
      </c>
      <c r="N3422" s="25">
        <f>VLOOKUP(CONCATENATE($F3422," ",$G3422),AllocFactorMatrix,(N$4+1),FALSE)*$E3424</f>
        <v>2068.8142132950156</v>
      </c>
      <c r="O3422" s="25">
        <f>VLOOKUP(CONCATENATE($F3422," ",$G3422),AllocFactorMatrix,(O$4+1),FALSE)*$E3424</f>
        <v>577.46788909251791</v>
      </c>
      <c r="P3422" s="25">
        <f>VLOOKUP(CONCATENATE($F3422," ",$G3422),AllocFactorMatrix,(P$4+1),FALSE)*$E3424</f>
        <v>45.718570588507731</v>
      </c>
      <c r="Q3422" s="25">
        <f>VLOOKUP(CONCATENATE($F3422," ",$G3422),AllocFactorMatrix,(Q$4+1),FALSE)*$E3424</f>
        <v>9.3720978051540875</v>
      </c>
      <c r="R3422" s="25">
        <f t="shared" si="1525"/>
        <v>2701.3727707811954</v>
      </c>
      <c r="S3422" s="25">
        <f>VLOOKUP(CONCATENATE($F3422," ",$G3422),AllocFactorMatrix,(S$4+1),FALSE)*$E3424</f>
        <v>137.85453391733441</v>
      </c>
      <c r="T3422" s="25">
        <f>VLOOKUP(CONCATENATE($F3422," ",$G3422),AllocFactorMatrix,(T$4+1),FALSE)*$E3424</f>
        <v>1647.4732419490392</v>
      </c>
      <c r="U3422" s="25">
        <f>VLOOKUP(CONCATENATE($F3422," ",$G3422),AllocFactorMatrix,(U$4+1),FALSE)*$E3424</f>
        <v>11646.864959215452</v>
      </c>
      <c r="V3422" s="25">
        <f>VLOOKUP(CONCATENATE($F3422," ",$G3422),AllocFactorMatrix,(V$4+1),FALSE)*$E3424</f>
        <v>1866.5226951642867</v>
      </c>
      <c r="W3422" s="25">
        <f t="shared" si="1528"/>
        <v>15298.715430246113</v>
      </c>
      <c r="X3422" s="25">
        <f>VLOOKUP(CONCATENATE($F3422," ",$G3422),AllocFactorMatrix,(X$4+1),FALSE)*$E3424</f>
        <v>561.15730027259337</v>
      </c>
      <c r="Y3422" s="25">
        <f>VLOOKUP(CONCATENATE($F3422," ",$G3422),AllocFactorMatrix,(Y$4+1),FALSE)*$E3424</f>
        <v>13.189178464263746</v>
      </c>
      <c r="Z3422" s="25">
        <f t="shared" si="1524"/>
        <v>574.34647873685708</v>
      </c>
      <c r="AA3422" s="25">
        <f>VLOOKUP(CONCATENATE($F3422," ",$G3422),AllocFactorMatrix,(AA$4+1),FALSE)*$E3424</f>
        <v>12.884759796580767</v>
      </c>
      <c r="AB3422" s="25">
        <f>VLOOKUP(CONCATENATE($F3422," ",$G3422),AllocFactorMatrix,(AB$4+1),FALSE)*$E3424</f>
        <v>221.70954474235546</v>
      </c>
      <c r="AC3422" s="25">
        <f>VLOOKUP(CONCATENATE($F3422," ",$G3422),AllocFactorMatrix,(AC$4+1),FALSE)*$E3424</f>
        <v>55.345960684664092</v>
      </c>
    </row>
    <row r="3423" spans="4:29" hidden="1" outlineLevel="1">
      <c r="F3423" s="61" t="str">
        <f>F3424</f>
        <v>PROD_ENERGY</v>
      </c>
      <c r="G3423" s="20" t="str">
        <f>$G$14</f>
        <v>CUSTOMER</v>
      </c>
      <c r="H3423" s="24">
        <f t="shared" si="1523"/>
        <v>0</v>
      </c>
      <c r="I3423" s="25">
        <f>VLOOKUP(CONCATENATE($F3423," ",$G3423),AllocFactorMatrix,(I$4+1),FALSE)*$E3424</f>
        <v>0</v>
      </c>
      <c r="J3423" s="25">
        <f>VLOOKUP(CONCATENATE($F3423," ",$G3423),AllocFactorMatrix,(J$4+1),FALSE)*$E3424</f>
        <v>0</v>
      </c>
      <c r="K3423" s="25">
        <f>VLOOKUP(CONCATENATE($F3423," ",$G3423),AllocFactorMatrix,(K$4+1),FALSE)*$E3424</f>
        <v>0</v>
      </c>
      <c r="L3423" s="25">
        <f>VLOOKUP(CONCATENATE($F3423," ",$G3423),AllocFactorMatrix,(L$4+1),FALSE)*$E3424</f>
        <v>0</v>
      </c>
      <c r="M3423" s="25">
        <f t="shared" si="1504"/>
        <v>0</v>
      </c>
      <c r="N3423" s="25">
        <f>VLOOKUP(CONCATENATE($F3423," ",$G3423),AllocFactorMatrix,(N$4+1),FALSE)*$E3424</f>
        <v>0</v>
      </c>
      <c r="O3423" s="25">
        <f>VLOOKUP(CONCATENATE($F3423," ",$G3423),AllocFactorMatrix,(O$4+1),FALSE)*$E3424</f>
        <v>0</v>
      </c>
      <c r="P3423" s="25">
        <f>VLOOKUP(CONCATENATE($F3423," ",$G3423),AllocFactorMatrix,(P$4+1),FALSE)*$E3424</f>
        <v>0</v>
      </c>
      <c r="Q3423" s="25">
        <f>VLOOKUP(CONCATENATE($F3423," ",$G3423),AllocFactorMatrix,(Q$4+1),FALSE)*$E3424</f>
        <v>0</v>
      </c>
      <c r="R3423" s="25">
        <f t="shared" si="1525"/>
        <v>0</v>
      </c>
      <c r="S3423" s="25">
        <f>VLOOKUP(CONCATENATE($F3423," ",$G3423),AllocFactorMatrix,(S$4+1),FALSE)*$E3424</f>
        <v>0</v>
      </c>
      <c r="T3423" s="25">
        <f>VLOOKUP(CONCATENATE($F3423," ",$G3423),AllocFactorMatrix,(T$4+1),FALSE)*$E3424</f>
        <v>0</v>
      </c>
      <c r="U3423" s="25">
        <f>VLOOKUP(CONCATENATE($F3423," ",$G3423),AllocFactorMatrix,(U$4+1),FALSE)*$E3424</f>
        <v>0</v>
      </c>
      <c r="V3423" s="25">
        <f>VLOOKUP(CONCATENATE($F3423," ",$G3423),AllocFactorMatrix,(V$4+1),FALSE)*$E3424</f>
        <v>0</v>
      </c>
      <c r="W3423" s="25">
        <f t="shared" si="1528"/>
        <v>0</v>
      </c>
      <c r="X3423" s="25">
        <f>VLOOKUP(CONCATENATE($F3423," ",$G3423),AllocFactorMatrix,(X$4+1),FALSE)*$E3424</f>
        <v>0</v>
      </c>
      <c r="Y3423" s="25">
        <f>VLOOKUP(CONCATENATE($F3423," ",$G3423),AllocFactorMatrix,(Y$4+1),FALSE)*$E3424</f>
        <v>0</v>
      </c>
      <c r="Z3423" s="25">
        <f t="shared" si="1524"/>
        <v>0</v>
      </c>
      <c r="AA3423" s="25">
        <f>VLOOKUP(CONCATENATE($F3423," ",$G3423),AllocFactorMatrix,(AA$4+1),FALSE)*$E3424</f>
        <v>0</v>
      </c>
      <c r="AB3423" s="25">
        <f>VLOOKUP(CONCATENATE($F3423," ",$G3423),AllocFactorMatrix,(AB$4+1),FALSE)*$E3424</f>
        <v>0</v>
      </c>
      <c r="AC3423" s="25">
        <f>VLOOKUP(CONCATENATE($F3423," ",$G3423),AllocFactorMatrix,(AC$4+1),FALSE)*$E3424</f>
        <v>0</v>
      </c>
    </row>
    <row r="3424" spans="4:29" collapsed="1">
      <c r="D3424" s="20" t="s">
        <v>269</v>
      </c>
      <c r="E3424" s="22">
        <v>36435</v>
      </c>
      <c r="F3424" s="61" t="s">
        <v>31</v>
      </c>
      <c r="G3424" s="20" t="str">
        <f>$G$15</f>
        <v>TOTAL</v>
      </c>
      <c r="H3424" s="24">
        <f t="shared" si="1523"/>
        <v>36435</v>
      </c>
      <c r="I3424" s="25">
        <f>VLOOKUP(CONCATENATE($F3424," ",$G3424),AllocFactorMatrix,(I$4+1),FALSE)*$E3424</f>
        <v>13245.30592768536</v>
      </c>
      <c r="J3424" s="25">
        <f>VLOOKUP(CONCATENATE($F3424," ",$G3424),AllocFactorMatrix,(J$4+1),FALSE)*$E3424</f>
        <v>4275.1364883999322</v>
      </c>
      <c r="K3424" s="25">
        <f>VLOOKUP(CONCATENATE($F3424," ",$G3424),AllocFactorMatrix,(K$4+1),FALSE)*$E3424</f>
        <v>48.942201851895497</v>
      </c>
      <c r="L3424" s="25">
        <f>VLOOKUP(CONCATENATE($F3424," ",$G3424),AllocFactorMatrix,(L$4+1),FALSE)*$E3424</f>
        <v>1.2404370750403271</v>
      </c>
      <c r="M3424" s="25">
        <f t="shared" si="1504"/>
        <v>4325.3191273268676</v>
      </c>
      <c r="N3424" s="25">
        <f>VLOOKUP(CONCATENATE($F3424," ",$G3424),AllocFactorMatrix,(N$4+1),FALSE)*$E3424</f>
        <v>2068.8142132950156</v>
      </c>
      <c r="O3424" s="25">
        <f>VLOOKUP(CONCATENATE($F3424," ",$G3424),AllocFactorMatrix,(O$4+1),FALSE)*$E3424</f>
        <v>577.46788909251791</v>
      </c>
      <c r="P3424" s="25">
        <f>VLOOKUP(CONCATENATE($F3424," ",$G3424),AllocFactorMatrix,(P$4+1),FALSE)*$E3424</f>
        <v>45.718570588507731</v>
      </c>
      <c r="Q3424" s="25">
        <f>VLOOKUP(CONCATENATE($F3424," ",$G3424),AllocFactorMatrix,(Q$4+1),FALSE)*$E3424</f>
        <v>9.3720978051540875</v>
      </c>
      <c r="R3424" s="25">
        <f t="shared" si="1525"/>
        <v>2701.3727707811954</v>
      </c>
      <c r="S3424" s="25">
        <f>VLOOKUP(CONCATENATE($F3424," ",$G3424),AllocFactorMatrix,(S$4+1),FALSE)*$E3424</f>
        <v>137.85453391733441</v>
      </c>
      <c r="T3424" s="25">
        <f>VLOOKUP(CONCATENATE($F3424," ",$G3424),AllocFactorMatrix,(T$4+1),FALSE)*$E3424</f>
        <v>1647.4732419490392</v>
      </c>
      <c r="U3424" s="25">
        <f>VLOOKUP(CONCATENATE($F3424," ",$G3424),AllocFactorMatrix,(U$4+1),FALSE)*$E3424</f>
        <v>11646.864959215452</v>
      </c>
      <c r="V3424" s="25">
        <f>VLOOKUP(CONCATENATE($F3424," ",$G3424),AllocFactorMatrix,(V$4+1),FALSE)*$E3424</f>
        <v>1866.5226951642867</v>
      </c>
      <c r="W3424" s="25">
        <f t="shared" si="1528"/>
        <v>15298.715430246113</v>
      </c>
      <c r="X3424" s="25">
        <f>VLOOKUP(CONCATENATE($F3424," ",$G3424),AllocFactorMatrix,(X$4+1),FALSE)*$E3424</f>
        <v>561.15730027259337</v>
      </c>
      <c r="Y3424" s="25">
        <f>VLOOKUP(CONCATENATE($F3424," ",$G3424),AllocFactorMatrix,(Y$4+1),FALSE)*$E3424</f>
        <v>13.189178464263746</v>
      </c>
      <c r="Z3424" s="25">
        <f t="shared" si="1524"/>
        <v>574.34647873685708</v>
      </c>
      <c r="AA3424" s="25">
        <f>VLOOKUP(CONCATENATE($F3424," ",$G3424),AllocFactorMatrix,(AA$4+1),FALSE)*$E3424</f>
        <v>12.884759796580767</v>
      </c>
      <c r="AB3424" s="25">
        <f>VLOOKUP(CONCATENATE($F3424," ",$G3424),AllocFactorMatrix,(AB$4+1),FALSE)*$E3424</f>
        <v>221.70954474235546</v>
      </c>
      <c r="AC3424" s="25">
        <f>VLOOKUP(CONCATENATE($F3424," ",$G3424),AllocFactorMatrix,(AC$4+1),FALSE)*$E3424</f>
        <v>55.345960684664092</v>
      </c>
    </row>
    <row r="3425" spans="3:29" hidden="1" outlineLevel="1">
      <c r="E3425" s="22"/>
      <c r="F3425" s="61"/>
      <c r="G3425" s="20" t="str">
        <f>$G$8</f>
        <v>PRODUCTION</v>
      </c>
      <c r="H3425" s="24">
        <f t="shared" ref="H3425:AC3425" ca="1" si="1529">H2825+H2833+H2841+H2849+H2857+H2865+H2873+H2881+H2889+H2897+H2913+H2921+H2929+H2937+H2945+H2953+H2961+H2969+H2977+H2985+H2993+H3001+H3009+H3017+H3025+H3033+H3041+H3049+H3057+H3065+H3073+H3081+H3089+H3097+H3233+H3241+H3249+H3257+H3265+H3273+H3281+H3289+H3297+H3305+H3313+H3329+H3337+H3345+H3353+H3361+H3369+H3377+H3385+H3393+H3401+H3409+H3417+H2905+H3105+H3113+H3121+H3129+H3137+H3145+H3153+H3161+H3169+H3177+H3185+H3193+H3201+H3209+H3217+H3225+H3321</f>
        <v>-3792147.1867577811</v>
      </c>
      <c r="I3425" s="24">
        <f t="shared" ca="1" si="1529"/>
        <v>-1859452.5136809482</v>
      </c>
      <c r="J3425" s="24">
        <f t="shared" ca="1" si="1529"/>
        <v>-470369.18332164822</v>
      </c>
      <c r="K3425" s="24">
        <f t="shared" ca="1" si="1529"/>
        <v>-5499.3311981034512</v>
      </c>
      <c r="L3425" s="24">
        <f t="shared" ca="1" si="1529"/>
        <v>-135.47881285616441</v>
      </c>
      <c r="M3425" s="24">
        <f t="shared" ca="1" si="1529"/>
        <v>-476003.99333260796</v>
      </c>
      <c r="N3425" s="24">
        <f t="shared" ca="1" si="1529"/>
        <v>-196808.36762970954</v>
      </c>
      <c r="O3425" s="24">
        <f t="shared" ca="1" si="1529"/>
        <v>-56050.056945498553</v>
      </c>
      <c r="P3425" s="24">
        <f t="shared" ca="1" si="1529"/>
        <v>-4435.5485627254247</v>
      </c>
      <c r="Q3425" s="24">
        <f t="shared" ca="1" si="1529"/>
        <v>-936.26609336102103</v>
      </c>
      <c r="R3425" s="24">
        <f t="shared" ca="1" si="1529"/>
        <v>-258230.23923129452</v>
      </c>
      <c r="S3425" s="24">
        <f t="shared" ca="1" si="1529"/>
        <v>-11822.338374571114</v>
      </c>
      <c r="T3425" s="24">
        <f t="shared" ca="1" si="1529"/>
        <v>-128884.22851767627</v>
      </c>
      <c r="U3425" s="24">
        <f t="shared" ca="1" si="1529"/>
        <v>-860771.12031706574</v>
      </c>
      <c r="V3425" s="24">
        <f t="shared" ca="1" si="1529"/>
        <v>-135038.72399013798</v>
      </c>
      <c r="W3425" s="24">
        <f t="shared" ca="1" si="1529"/>
        <v>-1136516.4111994507</v>
      </c>
      <c r="X3425" s="24">
        <f t="shared" ca="1" si="1529"/>
        <v>-53419.143344085962</v>
      </c>
      <c r="Y3425" s="24">
        <f t="shared" ca="1" si="1529"/>
        <v>-1289.5576495585162</v>
      </c>
      <c r="Z3425" s="24">
        <f t="shared" ca="1" si="1529"/>
        <v>-54708.700993644496</v>
      </c>
      <c r="AA3425" s="24">
        <f t="shared" ca="1" si="1529"/>
        <v>-931.35205774173505</v>
      </c>
      <c r="AB3425" s="24">
        <f t="shared" ca="1" si="1529"/>
        <v>-5049.9766962026142</v>
      </c>
      <c r="AC3425" s="24">
        <f t="shared" ca="1" si="1529"/>
        <v>-1253.9995658925536</v>
      </c>
    </row>
    <row r="3426" spans="3:29" hidden="1" outlineLevel="1">
      <c r="E3426" s="22"/>
      <c r="F3426" s="61"/>
      <c r="G3426" s="20" t="str">
        <f>$G$9</f>
        <v>BULKTRAN</v>
      </c>
      <c r="H3426" s="24">
        <f t="shared" ref="H3426:AC3426" ca="1" si="1530">H2826+H2834+H2842+H2850+H2858+H2866+H2874+H2882+H2890+H2898+H2914+H2922+H2930+H2938+H2946+H2954+H2962+H2970+H2978+H2986+H2994+H3002+H3010+H3018+H3026+H3034+H3042+H3050+H3058+H3066+H3074+H3082+H3090+H3098+H3234+H3242+H3250+H3258+H3266+H3274+H3282+H3290+H3298+H3306+H3314+H3330+H3338+H3346+H3354+H3362+H3370+H3378+H3386+H3394+H3402+H3410+H3418+H2906+H3106+H3114+H3122+H3130+H3138+H3146+H3154+H3162+H3170+H3178+H3186+H3194+H3202+H3210+H3218+H3226+H3322</f>
        <v>-11752718.441579891</v>
      </c>
      <c r="I3426" s="24">
        <f t="shared" ca="1" si="1530"/>
        <v>-5762862.2446652967</v>
      </c>
      <c r="J3426" s="24">
        <f t="shared" ca="1" si="1530"/>
        <v>-1457780.0657314798</v>
      </c>
      <c r="K3426" s="24">
        <f t="shared" ca="1" si="1530"/>
        <v>-17043.666293861697</v>
      </c>
      <c r="L3426" s="24">
        <f t="shared" ca="1" si="1530"/>
        <v>-419.87936224050804</v>
      </c>
      <c r="M3426" s="24">
        <f t="shared" ca="1" si="1530"/>
        <v>-1475243.6113875823</v>
      </c>
      <c r="N3426" s="24">
        <f t="shared" ca="1" si="1530"/>
        <v>-609953.46904678666</v>
      </c>
      <c r="O3426" s="24">
        <f t="shared" ca="1" si="1530"/>
        <v>-173711.75365114846</v>
      </c>
      <c r="P3426" s="24">
        <f t="shared" ca="1" si="1530"/>
        <v>-13746.764253693518</v>
      </c>
      <c r="Q3426" s="24">
        <f t="shared" ca="1" si="1530"/>
        <v>-2901.6995490298891</v>
      </c>
      <c r="R3426" s="24">
        <f t="shared" ca="1" si="1530"/>
        <v>-800313.68650065851</v>
      </c>
      <c r="S3426" s="24">
        <f t="shared" ca="1" si="1530"/>
        <v>-36640.090005634716</v>
      </c>
      <c r="T3426" s="24">
        <f t="shared" ca="1" si="1530"/>
        <v>-399441.25972166302</v>
      </c>
      <c r="U3426" s="24">
        <f t="shared" ca="1" si="1530"/>
        <v>-2667723.6197625315</v>
      </c>
      <c r="V3426" s="24">
        <f t="shared" ca="1" si="1530"/>
        <v>-418515.42769974307</v>
      </c>
      <c r="W3426" s="24">
        <f t="shared" ca="1" si="1530"/>
        <v>-3522320.3971895715</v>
      </c>
      <c r="X3426" s="24">
        <f t="shared" ca="1" si="1530"/>
        <v>-165557.95969781789</v>
      </c>
      <c r="Y3426" s="24">
        <f t="shared" ca="1" si="1530"/>
        <v>-3996.6296725957886</v>
      </c>
      <c r="Z3426" s="24">
        <f t="shared" ca="1" si="1530"/>
        <v>-169554.58937041377</v>
      </c>
      <c r="AA3426" s="24">
        <f t="shared" ca="1" si="1530"/>
        <v>-2886.4698455924772</v>
      </c>
      <c r="AB3426" s="24">
        <f t="shared" ca="1" si="1530"/>
        <v>-15651.015460123295</v>
      </c>
      <c r="AC3426" s="24">
        <f t="shared" ca="1" si="1530"/>
        <v>-3886.4271606501716</v>
      </c>
    </row>
    <row r="3427" spans="3:29" hidden="1" outlineLevel="1">
      <c r="E3427" s="22"/>
      <c r="F3427" s="61"/>
      <c r="G3427" s="20" t="str">
        <f>$G$10</f>
        <v>SUBTRAN</v>
      </c>
      <c r="H3427" s="24">
        <f t="shared" ref="H3427:AC3427" ca="1" si="1531">H2827+H2835+H2843+H2851+H2859+H2867+H2875+H2883+H2891+H2899+H2915+H2923+H2931+H2939+H2947+H2955+H2963+H2971+H2979+H2987+H2995+H3003+H3011+H3019+H3027+H3035+H3043+H3051+H3059+H3067+H3075+H3083+H3091+H3099+H3235+H3243+H3251+H3259+H3267+H3275+H3283+H3291+H3299+H3307+H3315+H3331+H3339+H3347+H3355+H3363+H3371+H3379+H3387+H3395+H3403+H3411+H3419+H2907+H3107+H3115+H3123+H3131+H3139+H3147+H3155+H3163+H3171+H3179+H3187+H3195+H3203+H3211+H3219+H3227+H3323</f>
        <v>-4520028.1998161795</v>
      </c>
      <c r="I3427" s="24">
        <f t="shared" ca="1" si="1531"/>
        <v>-2146569.5620227586</v>
      </c>
      <c r="J3427" s="24">
        <f t="shared" ca="1" si="1531"/>
        <v>-549490.13366058469</v>
      </c>
      <c r="K3427" s="24">
        <f t="shared" ca="1" si="1531"/>
        <v>-6403.3308615547849</v>
      </c>
      <c r="L3427" s="24">
        <f t="shared" ca="1" si="1531"/>
        <v>-209.92820891342424</v>
      </c>
      <c r="M3427" s="24">
        <f t="shared" ca="1" si="1531"/>
        <v>-556103.39273105306</v>
      </c>
      <c r="N3427" s="24">
        <f t="shared" ca="1" si="1531"/>
        <v>-239494.49719880222</v>
      </c>
      <c r="O3427" s="24">
        <f t="shared" ca="1" si="1531"/>
        <v>-67884.174461735034</v>
      </c>
      <c r="P3427" s="24">
        <f t="shared" ca="1" si="1531"/>
        <v>-6953.5743442979747</v>
      </c>
      <c r="Q3427" s="24">
        <f t="shared" ca="1" si="1531"/>
        <v>0</v>
      </c>
      <c r="R3427" s="24">
        <f t="shared" ca="1" si="1531"/>
        <v>-314332.2460048353</v>
      </c>
      <c r="S3427" s="24">
        <f t="shared" ca="1" si="1531"/>
        <v>-13412.767440938176</v>
      </c>
      <c r="T3427" s="24">
        <f t="shared" ca="1" si="1531"/>
        <v>-155023.16393548198</v>
      </c>
      <c r="U3427" s="24">
        <f t="shared" ca="1" si="1531"/>
        <v>-1262779.2152656694</v>
      </c>
      <c r="V3427" s="24">
        <f t="shared" ca="1" si="1531"/>
        <v>0</v>
      </c>
      <c r="W3427" s="24">
        <f t="shared" ca="1" si="1531"/>
        <v>-1431215.1466420901</v>
      </c>
      <c r="X3427" s="24">
        <f t="shared" ca="1" si="1531"/>
        <v>-64997.448646700868</v>
      </c>
      <c r="Y3427" s="24">
        <f t="shared" ca="1" si="1531"/>
        <v>-1555.1072535211465</v>
      </c>
      <c r="Z3427" s="24">
        <f t="shared" ca="1" si="1531"/>
        <v>-66552.555900222025</v>
      </c>
      <c r="AA3427" s="24">
        <f t="shared" ca="1" si="1531"/>
        <v>-1067.3189465141579</v>
      </c>
      <c r="AB3427" s="24">
        <f t="shared" ca="1" si="1531"/>
        <v>-3352.7679847197583</v>
      </c>
      <c r="AC3427" s="24">
        <f t="shared" ca="1" si="1531"/>
        <v>-835.20958398601692</v>
      </c>
    </row>
    <row r="3428" spans="3:29" hidden="1" outlineLevel="1">
      <c r="E3428" s="22"/>
      <c r="F3428" s="61"/>
      <c r="G3428" s="20" t="str">
        <f>$G$11</f>
        <v>DISTPRI</v>
      </c>
      <c r="H3428" s="24">
        <f t="shared" ref="H3428:AC3428" ca="1" si="1532">H2828+H2836+H2844+H2852+H2860+H2868+H2876+H2884+H2892+H2900+H2916+H2924+H2932+H2940+H2948+H2956+H2964+H2972+H2980+H2988+H2996+H3004+H3012+H3020+H3028+H3036+H3044+H3052+H3060+H3068+H3076+H3084+H3092+H3100+H3236+H3244+H3252+H3260+H3268+H3276+H3284+H3292+H3300+H3308+H3316+H3332+H3340+H3348+H3356+H3364+H3372+H3380+H3388+H3396+H3404+H3412+H3420+H2908+H3108+H3116+H3124+H3132+H3140+H3148+H3156+H3164+H3172+H3180+H3188+H3196+H3204+H3212+H3220+H3228+H3324</f>
        <v>-9671146.6461615581</v>
      </c>
      <c r="I3428" s="24">
        <f t="shared" ca="1" si="1532"/>
        <v>-6426463.9303711159</v>
      </c>
      <c r="J3428" s="24">
        <f t="shared" ca="1" si="1532"/>
        <v>-1617937.012140404</v>
      </c>
      <c r="K3428" s="24">
        <f t="shared" ca="1" si="1532"/>
        <v>-18880.745102896708</v>
      </c>
      <c r="L3428" s="24">
        <f t="shared" ca="1" si="1532"/>
        <v>0</v>
      </c>
      <c r="M3428" s="24">
        <f t="shared" ca="1" si="1532"/>
        <v>-1636817.7572433003</v>
      </c>
      <c r="N3428" s="24">
        <f t="shared" ca="1" si="1532"/>
        <v>-697699.25658946682</v>
      </c>
      <c r="O3428" s="24">
        <f t="shared" ca="1" si="1532"/>
        <v>-198061.74501540785</v>
      </c>
      <c r="P3428" s="24">
        <f t="shared" ca="1" si="1532"/>
        <v>0</v>
      </c>
      <c r="Q3428" s="24">
        <f t="shared" ca="1" si="1532"/>
        <v>0</v>
      </c>
      <c r="R3428" s="24">
        <f t="shared" ca="1" si="1532"/>
        <v>-895761.00160487485</v>
      </c>
      <c r="S3428" s="24">
        <f t="shared" ca="1" si="1532"/>
        <v>-39792.35217897121</v>
      </c>
      <c r="T3428" s="24">
        <f t="shared" ca="1" si="1532"/>
        <v>-460254.21410209418</v>
      </c>
      <c r="U3428" s="24">
        <f t="shared" ca="1" si="1532"/>
        <v>0</v>
      </c>
      <c r="V3428" s="24">
        <f t="shared" ca="1" si="1532"/>
        <v>0</v>
      </c>
      <c r="W3428" s="24">
        <f t="shared" ca="1" si="1532"/>
        <v>-500046.56628106523</v>
      </c>
      <c r="X3428" s="24">
        <f t="shared" ca="1" si="1532"/>
        <v>-189343.82290343501</v>
      </c>
      <c r="Y3428" s="24">
        <f t="shared" ca="1" si="1532"/>
        <v>-4536.521471813011</v>
      </c>
      <c r="Z3428" s="24">
        <f t="shared" ca="1" si="1532"/>
        <v>-193880.34437524807</v>
      </c>
      <c r="AA3428" s="24">
        <f t="shared" ca="1" si="1532"/>
        <v>-3257.6151933797041</v>
      </c>
      <c r="AB3428" s="24">
        <f t="shared" ca="1" si="1532"/>
        <v>-11941.390408781272</v>
      </c>
      <c r="AC3428" s="24">
        <f t="shared" ca="1" si="1532"/>
        <v>-2978.0406837942965</v>
      </c>
    </row>
    <row r="3429" spans="3:29" hidden="1" outlineLevel="1">
      <c r="E3429" s="22"/>
      <c r="F3429" s="61"/>
      <c r="G3429" s="20" t="str">
        <f>$G$12</f>
        <v>DISTSEC</v>
      </c>
      <c r="H3429" s="24">
        <f t="shared" ref="H3429:AC3429" ca="1" si="1533">H2829+H2837+H2845+H2853+H2861+H2869+H2877+H2885+H2893+H2901+H2917+H2925+H2933+H2941+H2949+H2957+H2965+H2973+H2981+H2989+H2997+H3005+H3013+H3021+H3029+H3037+H3045+H3053+H3061+H3069+H3077+H3085+H3093+H3101+H3237+H3245+H3253+H3261+H3269+H3277+H3285+H3293+H3301+H3309+H3317+H3333+H3341+H3349+H3357+H3365+H3373+H3381+H3389+H3397+H3405+H3413+H3421+H2909+H3109+H3117+H3125+H3133+H3141+H3149+H3157+H3165+H3173+H3181+H3189+H3197+H3205+H3213+H3221+H3229+H3325</f>
        <v>-4262640.9422311401</v>
      </c>
      <c r="I3429" s="24">
        <f t="shared" ca="1" si="1533"/>
        <v>-3182495.238545266</v>
      </c>
      <c r="J3429" s="24">
        <f t="shared" ca="1" si="1533"/>
        <v>-714428.00889882899</v>
      </c>
      <c r="K3429" s="24">
        <f t="shared" ca="1" si="1533"/>
        <v>0</v>
      </c>
      <c r="L3429" s="24">
        <f t="shared" ca="1" si="1533"/>
        <v>0</v>
      </c>
      <c r="M3429" s="24">
        <f t="shared" ca="1" si="1533"/>
        <v>-714428.00889882899</v>
      </c>
      <c r="N3429" s="24">
        <f t="shared" ca="1" si="1533"/>
        <v>-251843.40471063874</v>
      </c>
      <c r="O3429" s="24">
        <f t="shared" ca="1" si="1533"/>
        <v>0</v>
      </c>
      <c r="P3429" s="24">
        <f t="shared" ca="1" si="1533"/>
        <v>0</v>
      </c>
      <c r="Q3429" s="24">
        <f t="shared" ca="1" si="1533"/>
        <v>0</v>
      </c>
      <c r="R3429" s="24">
        <f t="shared" ca="1" si="1533"/>
        <v>-251843.40471063874</v>
      </c>
      <c r="S3429" s="24">
        <f t="shared" ca="1" si="1533"/>
        <v>-11146.729226352636</v>
      </c>
      <c r="T3429" s="24">
        <f t="shared" ca="1" si="1533"/>
        <v>0</v>
      </c>
      <c r="U3429" s="24">
        <f t="shared" ca="1" si="1533"/>
        <v>0</v>
      </c>
      <c r="V3429" s="24">
        <f t="shared" ca="1" si="1533"/>
        <v>0</v>
      </c>
      <c r="W3429" s="24">
        <f t="shared" ca="1" si="1533"/>
        <v>-11146.729226352636</v>
      </c>
      <c r="X3429" s="24">
        <f t="shared" ca="1" si="1533"/>
        <v>-70091.776311041031</v>
      </c>
      <c r="Y3429" s="24">
        <f t="shared" ca="1" si="1533"/>
        <v>0</v>
      </c>
      <c r="Z3429" s="24">
        <f t="shared" ca="1" si="1533"/>
        <v>-70091.776311041031</v>
      </c>
      <c r="AA3429" s="24">
        <f t="shared" ca="1" si="1533"/>
        <v>-1142.9357356639096</v>
      </c>
      <c r="AB3429" s="24">
        <f t="shared" ca="1" si="1533"/>
        <v>-25237.760293491643</v>
      </c>
      <c r="AC3429" s="24">
        <f t="shared" ca="1" si="1533"/>
        <v>-6255.088509856284</v>
      </c>
    </row>
    <row r="3430" spans="3:29" hidden="1" outlineLevel="1">
      <c r="E3430" s="22"/>
      <c r="F3430" s="61"/>
      <c r="G3430" s="20" t="str">
        <f>$G$13</f>
        <v>ENERGY</v>
      </c>
      <c r="H3430" s="24">
        <f t="shared" ref="H3430:AC3430" ca="1" si="1534">H2830+H2838+H2846+H2854+H2862+H2870+H2878+H2886+H2894+H2902+H2918+H2926+H2934+H2942+H2950+H2958+H2966+H2974+H2982+H2990+H2998+H3006+H3014+H3022+H3030+H3038+H3046+H3054+H3062+H3070+H3078+H3086+H3094+H3102+H3238+H3246+H3254+H3262+H3270+H3278+H3286+H3294+H3302+H3310+H3318+H3334+H3342+H3350+H3358+H3366+H3374+H3382+H3390+H3398+H3406+H3414+H3422+H2910+H3110+H3118+H3126+H3134+H3142+H3150+H3158+H3166+H3174+H3182+H3190+H3198+H3206+H3214+H3222+H3230+H3326</f>
        <v>-609278.3592686092</v>
      </c>
      <c r="I3430" s="24">
        <f t="shared" ca="1" si="1534"/>
        <v>-221492.4732710543</v>
      </c>
      <c r="J3430" s="24">
        <f t="shared" ca="1" si="1534"/>
        <v>-71490.274332418325</v>
      </c>
      <c r="K3430" s="24">
        <f t="shared" ca="1" si="1534"/>
        <v>-818.42800722700179</v>
      </c>
      <c r="L3430" s="24">
        <f t="shared" ca="1" si="1534"/>
        <v>-20.743007159503776</v>
      </c>
      <c r="M3430" s="24">
        <f t="shared" ca="1" si="1534"/>
        <v>-72329.445346804947</v>
      </c>
      <c r="N3430" s="24">
        <f t="shared" ca="1" si="1534"/>
        <v>-34595.409071166665</v>
      </c>
      <c r="O3430" s="24">
        <f t="shared" ca="1" si="1534"/>
        <v>-9656.6128172525041</v>
      </c>
      <c r="P3430" s="24">
        <f t="shared" ca="1" si="1534"/>
        <v>-764.52135793253751</v>
      </c>
      <c r="Q3430" s="24">
        <f t="shared" ca="1" si="1534"/>
        <v>-156.7233806402958</v>
      </c>
      <c r="R3430" s="24">
        <f t="shared" ca="1" si="1534"/>
        <v>-45173.266626992088</v>
      </c>
      <c r="S3430" s="24">
        <f t="shared" ca="1" si="1534"/>
        <v>-2305.2500135279752</v>
      </c>
      <c r="T3430" s="24">
        <f t="shared" ca="1" si="1534"/>
        <v>-27549.603232980393</v>
      </c>
      <c r="U3430" s="24">
        <f t="shared" ca="1" si="1534"/>
        <v>-194762.80425343255</v>
      </c>
      <c r="V3430" s="24">
        <f t="shared" ca="1" si="1534"/>
        <v>-31212.622073481882</v>
      </c>
      <c r="W3430" s="24">
        <f t="shared" ca="1" si="1534"/>
        <v>-255830.27957342242</v>
      </c>
      <c r="X3430" s="24">
        <f t="shared" ca="1" si="1534"/>
        <v>-9383.8616495591232</v>
      </c>
      <c r="Y3430" s="24">
        <f t="shared" ca="1" si="1534"/>
        <v>-220.55389089632087</v>
      </c>
      <c r="Z3430" s="24">
        <f t="shared" ca="1" si="1534"/>
        <v>-9604.4155404554294</v>
      </c>
      <c r="AA3430" s="24">
        <f t="shared" ca="1" si="1534"/>
        <v>-215.46329925705595</v>
      </c>
      <c r="AB3430" s="24">
        <f t="shared" ca="1" si="1534"/>
        <v>-3707.5017882478865</v>
      </c>
      <c r="AC3430" s="24">
        <f t="shared" ca="1" si="1534"/>
        <v>-925.51382237126199</v>
      </c>
    </row>
    <row r="3431" spans="3:29" hidden="1" outlineLevel="1">
      <c r="E3431" s="22"/>
      <c r="F3431" s="61"/>
      <c r="G3431" s="20" t="str">
        <f>$G$14</f>
        <v>CUSTOMER</v>
      </c>
      <c r="H3431" s="24">
        <f t="shared" ref="H3431:AC3431" ca="1" si="1535">H2831+H2839+H2847+H2855+H2863+H2871+H2879+H2887+H2895+H2903+H2919+H2927+H2935+H2943+H2951+H2959+H2967+H2975+H2983+H2991+H2999+H3007+H3015+H3023+H3031+H3039+H3047+H3055+H3063+H3071+H3079+H3087+H3095+H3103+H3239+H3247+H3255+H3263+H3271+H3279+H3287+H3295+H3303+H3311+H3319+H3335+H3343+H3351+H3359+H3367+H3375+H3383+H3391+H3399+H3407+H3415+H3423+H2911+H3111+H3119+H3127+H3135+H3143+H3151+H3159+H3167+H3175+H3183+H3191+H3199+H3207+H3215+H3223+H3231+H3327</f>
        <v>-9174721.2241848577</v>
      </c>
      <c r="I3431" s="24">
        <f t="shared" ca="1" si="1535"/>
        <v>-6684616.835219061</v>
      </c>
      <c r="J3431" s="24">
        <f t="shared" ca="1" si="1535"/>
        <v>-1624953.3741925701</v>
      </c>
      <c r="K3431" s="24">
        <f t="shared" ca="1" si="1535"/>
        <v>-13271.327438678854</v>
      </c>
      <c r="L3431" s="24">
        <f t="shared" ca="1" si="1535"/>
        <v>-1881.8998796956255</v>
      </c>
      <c r="M3431" s="24">
        <f t="shared" ca="1" si="1535"/>
        <v>-1640106.601510945</v>
      </c>
      <c r="N3431" s="24">
        <f t="shared" ca="1" si="1535"/>
        <v>-27169.511904010229</v>
      </c>
      <c r="O3431" s="24">
        <f t="shared" ca="1" si="1535"/>
        <v>-11128.193782438329</v>
      </c>
      <c r="P3431" s="24">
        <f t="shared" ca="1" si="1535"/>
        <v>-5396.983897400517</v>
      </c>
      <c r="Q3431" s="24">
        <f t="shared" ca="1" si="1535"/>
        <v>-2310.827665680436</v>
      </c>
      <c r="R3431" s="24">
        <f t="shared" ca="1" si="1535"/>
        <v>-46005.517249529526</v>
      </c>
      <c r="S3431" s="24">
        <f t="shared" ca="1" si="1535"/>
        <v>-391.58902153315563</v>
      </c>
      <c r="T3431" s="24">
        <f t="shared" ca="1" si="1535"/>
        <v>-6926.8348657849965</v>
      </c>
      <c r="U3431" s="24">
        <f t="shared" ca="1" si="1535"/>
        <v>-13993.404980857724</v>
      </c>
      <c r="V3431" s="24">
        <f t="shared" ca="1" si="1535"/>
        <v>-3466.4894768534436</v>
      </c>
      <c r="W3431" s="24">
        <f t="shared" ca="1" si="1535"/>
        <v>-24778.318345029311</v>
      </c>
      <c r="X3431" s="24">
        <f t="shared" ca="1" si="1535"/>
        <v>-9190.8464035040743</v>
      </c>
      <c r="Y3431" s="24">
        <f t="shared" ca="1" si="1535"/>
        <v>-141.76986003917835</v>
      </c>
      <c r="Z3431" s="24">
        <f t="shared" ca="1" si="1535"/>
        <v>-9332.616263543252</v>
      </c>
      <c r="AA3431" s="24">
        <f t="shared" ca="1" si="1535"/>
        <v>-545.07976349942032</v>
      </c>
      <c r="AB3431" s="24">
        <f t="shared" ca="1" si="1535"/>
        <v>-667284.91257052752</v>
      </c>
      <c r="AC3431" s="24">
        <f t="shared" ca="1" si="1535"/>
        <v>-102051.3432627187</v>
      </c>
    </row>
    <row r="3432" spans="3:29" collapsed="1">
      <c r="C3432" s="20" t="s">
        <v>279</v>
      </c>
      <c r="E3432" s="24">
        <f>E2832+E2840+E2848+E2856+E2864+E2872+E2880+E2888+E2896+E2904+E2920+E2928+E2936+E2944+E2952+E2960+E2968+E2976+E2984+E2992+E3000+E3008+E3016+E3024+E3032+E3040+E3048+E3056+E3064+E3072+E3080+E3088+E3096+E3104+E3240+E3248+E3256+E3264+E3272+E3280+E3288+E3296+E3304+E3312+E3320+E3336+E3344+E3352+E3360+E3368+E3376+E3384+E3392+E3400+E3408+E3416+E3424+E2912+E3112+E3120+E3128+E3136+E3144+E3152+E3160+E3168+E3176+E3184+E3192+E3200+E3208+E3216+E3224+E3232+E3328</f>
        <v>-43782681</v>
      </c>
      <c r="F3432" s="61"/>
      <c r="G3432" s="20" t="str">
        <f>$G$15</f>
        <v>TOTAL</v>
      </c>
      <c r="H3432" s="24">
        <f t="shared" ref="H3432:AC3432" ca="1" si="1536">H2832+H2840+H2848+H2856+H2864+H2872+H2880+H2888+H2896+H2904+H2920+H2928+H2936+H2944+H2952+H2960+H2968+H2976+H2984+H2992+H3000+H3008+H3016+H3024+H3032+H3040+H3048+H3056+H3064+H3072+H3080+H3088+H3096+H3104+H3240+H3248+H3256+H3264+H3272+H3280+H3288+H3296+H3304+H3312+H3320+H3336+H3344+H3352+H3360+H3368+H3376+H3384+H3392+H3400+H3408+H3416+H3424+H2912+H3112+H3120+H3128+H3136+H3144+H3152+H3160+H3168+H3176+H3184+H3192+H3200+H3208+H3216+H3224+H3232+H3328</f>
        <v>-43782681.000000022</v>
      </c>
      <c r="I3432" s="24">
        <f t="shared" ca="1" si="1536"/>
        <v>-26283952.797775503</v>
      </c>
      <c r="J3432" s="24">
        <f t="shared" ca="1" si="1536"/>
        <v>-6506448.0522779347</v>
      </c>
      <c r="K3432" s="24">
        <f t="shared" ca="1" si="1536"/>
        <v>-61916.828902322508</v>
      </c>
      <c r="L3432" s="24">
        <f t="shared" ca="1" si="1536"/>
        <v>-2667.9292708652256</v>
      </c>
      <c r="M3432" s="24">
        <f t="shared" ca="1" si="1536"/>
        <v>-6571032.8104511211</v>
      </c>
      <c r="N3432" s="24">
        <f t="shared" ca="1" si="1536"/>
        <v>-2057563.9161505806</v>
      </c>
      <c r="O3432" s="24">
        <f t="shared" ca="1" si="1536"/>
        <v>-516492.5366734807</v>
      </c>
      <c r="P3432" s="24">
        <f t="shared" ca="1" si="1536"/>
        <v>-31297.392416049966</v>
      </c>
      <c r="Q3432" s="24">
        <f t="shared" ca="1" si="1536"/>
        <v>-6305.5166887116411</v>
      </c>
      <c r="R3432" s="24">
        <f t="shared" ca="1" si="1536"/>
        <v>-2611659.3619288225</v>
      </c>
      <c r="S3432" s="24">
        <f t="shared" ca="1" si="1536"/>
        <v>-115511.11626152899</v>
      </c>
      <c r="T3432" s="24">
        <f t="shared" ca="1" si="1536"/>
        <v>-1178079.3043756806</v>
      </c>
      <c r="U3432" s="24">
        <f t="shared" ca="1" si="1536"/>
        <v>-5000030.1645795545</v>
      </c>
      <c r="V3432" s="24">
        <f t="shared" ca="1" si="1536"/>
        <v>-588233.2632402163</v>
      </c>
      <c r="W3432" s="24">
        <f t="shared" ca="1" si="1536"/>
        <v>-6881853.8484569835</v>
      </c>
      <c r="X3432" s="24">
        <f t="shared" ca="1" si="1536"/>
        <v>-561984.85895614407</v>
      </c>
      <c r="Y3432" s="24">
        <f t="shared" ca="1" si="1536"/>
        <v>-11740.139798423963</v>
      </c>
      <c r="Z3432" s="24">
        <f t="shared" ca="1" si="1536"/>
        <v>-573724.99875456805</v>
      </c>
      <c r="AA3432" s="24">
        <f t="shared" ca="1" si="1536"/>
        <v>-10046.234841648458</v>
      </c>
      <c r="AB3432" s="24">
        <f t="shared" ca="1" si="1536"/>
        <v>-732225.32520209381</v>
      </c>
      <c r="AC3432" s="24">
        <f t="shared" ca="1" si="1536"/>
        <v>-118185.62258926933</v>
      </c>
    </row>
    <row r="3433" spans="3:29">
      <c r="E3433" s="24"/>
      <c r="F3433" s="61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</row>
    <row r="3434" spans="3:29">
      <c r="C3434" s="58" t="s">
        <v>280</v>
      </c>
    </row>
    <row r="3435" spans="3:29" hidden="1" outlineLevel="1">
      <c r="F3435" s="61" t="str">
        <f>F3442</f>
        <v>PROD_DEMAND</v>
      </c>
      <c r="G3435" s="20" t="str">
        <f>$G$8</f>
        <v>PRODUCTION</v>
      </c>
      <c r="H3435" s="24">
        <f t="shared" ref="H3435:H3466" si="1537">SUBTOTAL(9,I3435:AC3435)</f>
        <v>0</v>
      </c>
      <c r="I3435" s="25">
        <f>VLOOKUP(CONCATENATE($F3435," ",$G3435),AllocFactorMatrix,(I$4+1),FALSE)*$E3442</f>
        <v>0</v>
      </c>
      <c r="J3435" s="25">
        <f>VLOOKUP(CONCATENATE($F3435," ",$G3435),AllocFactorMatrix,(J$4+1),FALSE)*$E3442</f>
        <v>0</v>
      </c>
      <c r="K3435" s="25">
        <f>VLOOKUP(CONCATENATE($F3435," ",$G3435),AllocFactorMatrix,(K$4+1),FALSE)*$E3442</f>
        <v>0</v>
      </c>
      <c r="L3435" s="25">
        <f>VLOOKUP(CONCATENATE($F3435," ",$G3435),AllocFactorMatrix,(L$4+1),FALSE)*$E3442</f>
        <v>0</v>
      </c>
      <c r="M3435" s="25">
        <f t="shared" ref="M3435:M3442" si="1538">SUBTOTAL(9,J3435:L3435)</f>
        <v>0</v>
      </c>
      <c r="N3435" s="25">
        <f>VLOOKUP(CONCATENATE($F3435," ",$G3435),AllocFactorMatrix,(N$4+1),FALSE)*$E3442</f>
        <v>0</v>
      </c>
      <c r="O3435" s="25">
        <f>VLOOKUP(CONCATENATE($F3435," ",$G3435),AllocFactorMatrix,(O$4+1),FALSE)*$E3442</f>
        <v>0</v>
      </c>
      <c r="P3435" s="25">
        <f>VLOOKUP(CONCATENATE($F3435," ",$G3435),AllocFactorMatrix,(P$4+1),FALSE)*$E3442</f>
        <v>0</v>
      </c>
      <c r="Q3435" s="25">
        <f>VLOOKUP(CONCATENATE($F3435," ",$G3435),AllocFactorMatrix,(Q$4+1),FALSE)*$E3442</f>
        <v>0</v>
      </c>
      <c r="R3435" s="25">
        <f t="shared" ref="R3435:R3442" si="1539">SUBTOTAL(9,N3435:Q3435)</f>
        <v>0</v>
      </c>
      <c r="S3435" s="25">
        <f>VLOOKUP(CONCATENATE($F3435," ",$G3435),AllocFactorMatrix,(S$4+1),FALSE)*$E3442</f>
        <v>0</v>
      </c>
      <c r="T3435" s="25">
        <f>VLOOKUP(CONCATENATE($F3435," ",$G3435),AllocFactorMatrix,(T$4+1),FALSE)*$E3442</f>
        <v>0</v>
      </c>
      <c r="U3435" s="25">
        <f>VLOOKUP(CONCATENATE($F3435," ",$G3435),AllocFactorMatrix,(U$4+1),FALSE)*$E3442</f>
        <v>0</v>
      </c>
      <c r="V3435" s="25">
        <f>VLOOKUP(CONCATENATE($F3435," ",$G3435),AllocFactorMatrix,(V$4+1),FALSE)*$E3442</f>
        <v>0</v>
      </c>
      <c r="W3435" s="25">
        <f>SUBTOTAL(9,S3435:V3435)</f>
        <v>0</v>
      </c>
      <c r="X3435" s="25">
        <f>VLOOKUP(CONCATENATE($F3435," ",$G3435),AllocFactorMatrix,(X$4+1),FALSE)*$E3442</f>
        <v>0</v>
      </c>
      <c r="Y3435" s="25">
        <f>VLOOKUP(CONCATENATE($F3435," ",$G3435),AllocFactorMatrix,(Y$4+1),FALSE)*$E3442</f>
        <v>0</v>
      </c>
      <c r="Z3435" s="25">
        <f t="shared" ref="Z3435:Z3442" si="1540">SUBTOTAL(9,X3435:Y3435)</f>
        <v>0</v>
      </c>
      <c r="AA3435" s="25">
        <f>VLOOKUP(CONCATENATE($F3435," ",$G3435),AllocFactorMatrix,(AA$4+1),FALSE)*$E3442</f>
        <v>0</v>
      </c>
      <c r="AB3435" s="25">
        <f>VLOOKUP(CONCATENATE($F3435," ",$G3435),AllocFactorMatrix,(AB$4+1),FALSE)*$E3442</f>
        <v>0</v>
      </c>
      <c r="AC3435" s="25">
        <f>VLOOKUP(CONCATENATE($F3435," ",$G3435),AllocFactorMatrix,(AC$4+1),FALSE)*$E3442</f>
        <v>0</v>
      </c>
    </row>
    <row r="3436" spans="3:29" hidden="1" outlineLevel="1">
      <c r="F3436" s="61" t="str">
        <f>F3442</f>
        <v>PROD_DEMAND</v>
      </c>
      <c r="G3436" s="20" t="str">
        <f>$G$9</f>
        <v>BULKTRAN</v>
      </c>
      <c r="H3436" s="24">
        <f t="shared" si="1537"/>
        <v>0</v>
      </c>
      <c r="I3436" s="25">
        <f>VLOOKUP(CONCATENATE($F3436," ",$G3436),AllocFactorMatrix,(I$4+1),FALSE)*$E3442</f>
        <v>0</v>
      </c>
      <c r="J3436" s="25">
        <f>VLOOKUP(CONCATENATE($F3436," ",$G3436),AllocFactorMatrix,(J$4+1),FALSE)*$E3442</f>
        <v>0</v>
      </c>
      <c r="K3436" s="25">
        <f>VLOOKUP(CONCATENATE($F3436," ",$G3436),AllocFactorMatrix,(K$4+1),FALSE)*$E3442</f>
        <v>0</v>
      </c>
      <c r="L3436" s="25">
        <f>VLOOKUP(CONCATENATE($F3436," ",$G3436),AllocFactorMatrix,(L$4+1),FALSE)*$E3442</f>
        <v>0</v>
      </c>
      <c r="M3436" s="25">
        <f t="shared" si="1538"/>
        <v>0</v>
      </c>
      <c r="N3436" s="25">
        <f>VLOOKUP(CONCATENATE($F3436," ",$G3436),AllocFactorMatrix,(N$4+1),FALSE)*$E3442</f>
        <v>0</v>
      </c>
      <c r="O3436" s="25">
        <f>VLOOKUP(CONCATENATE($F3436," ",$G3436),AllocFactorMatrix,(O$4+1),FALSE)*$E3442</f>
        <v>0</v>
      </c>
      <c r="P3436" s="25">
        <f>VLOOKUP(CONCATENATE($F3436," ",$G3436),AllocFactorMatrix,(P$4+1),FALSE)*$E3442</f>
        <v>0</v>
      </c>
      <c r="Q3436" s="25">
        <f>VLOOKUP(CONCATENATE($F3436," ",$G3436),AllocFactorMatrix,(Q$4+1),FALSE)*$E3442</f>
        <v>0</v>
      </c>
      <c r="R3436" s="25">
        <f t="shared" si="1539"/>
        <v>0</v>
      </c>
      <c r="S3436" s="25">
        <f>VLOOKUP(CONCATENATE($F3436," ",$G3436),AllocFactorMatrix,(S$4+1),FALSE)*$E3442</f>
        <v>0</v>
      </c>
      <c r="T3436" s="25">
        <f>VLOOKUP(CONCATENATE($F3436," ",$G3436),AllocFactorMatrix,(T$4+1),FALSE)*$E3442</f>
        <v>0</v>
      </c>
      <c r="U3436" s="25">
        <f>VLOOKUP(CONCATENATE($F3436," ",$G3436),AllocFactorMatrix,(U$4+1),FALSE)*$E3442</f>
        <v>0</v>
      </c>
      <c r="V3436" s="25">
        <f>VLOOKUP(CONCATENATE($F3436," ",$G3436),AllocFactorMatrix,(V$4+1),FALSE)*$E3442</f>
        <v>0</v>
      </c>
      <c r="W3436" s="25">
        <f t="shared" ref="W3436:W3442" si="1541">SUBTOTAL(9,S3436:V3436)</f>
        <v>0</v>
      </c>
      <c r="X3436" s="25">
        <f>VLOOKUP(CONCATENATE($F3436," ",$G3436),AllocFactorMatrix,(X$4+1),FALSE)*$E3442</f>
        <v>0</v>
      </c>
      <c r="Y3436" s="25">
        <f>VLOOKUP(CONCATENATE($F3436," ",$G3436),AllocFactorMatrix,(Y$4+1),FALSE)*$E3442</f>
        <v>0</v>
      </c>
      <c r="Z3436" s="25">
        <f t="shared" si="1540"/>
        <v>0</v>
      </c>
      <c r="AA3436" s="25">
        <f>VLOOKUP(CONCATENATE($F3436," ",$G3436),AllocFactorMatrix,(AA$4+1),FALSE)*$E3442</f>
        <v>0</v>
      </c>
      <c r="AB3436" s="25">
        <f>VLOOKUP(CONCATENATE($F3436," ",$G3436),AllocFactorMatrix,(AB$4+1),FALSE)*$E3442</f>
        <v>0</v>
      </c>
      <c r="AC3436" s="25">
        <f>VLOOKUP(CONCATENATE($F3436," ",$G3436),AllocFactorMatrix,(AC$4+1),FALSE)*$E3442</f>
        <v>0</v>
      </c>
    </row>
    <row r="3437" spans="3:29" hidden="1" outlineLevel="1">
      <c r="F3437" s="61" t="str">
        <f>F3442</f>
        <v>PROD_DEMAND</v>
      </c>
      <c r="G3437" s="20" t="str">
        <f>$G$10</f>
        <v>SUBTRAN</v>
      </c>
      <c r="H3437" s="24">
        <f t="shared" si="1537"/>
        <v>0</v>
      </c>
      <c r="I3437" s="25">
        <f>VLOOKUP(CONCATENATE($F3437," ",$G3437),AllocFactorMatrix,(I$4+1),FALSE)*$E3442</f>
        <v>0</v>
      </c>
      <c r="J3437" s="25">
        <f>VLOOKUP(CONCATENATE($F3437," ",$G3437),AllocFactorMatrix,(J$4+1),FALSE)*$E3442</f>
        <v>0</v>
      </c>
      <c r="K3437" s="25">
        <f>VLOOKUP(CONCATENATE($F3437," ",$G3437),AllocFactorMatrix,(K$4+1),FALSE)*$E3442</f>
        <v>0</v>
      </c>
      <c r="L3437" s="25">
        <f>VLOOKUP(CONCATENATE($F3437," ",$G3437),AllocFactorMatrix,(L$4+1),FALSE)*$E3442</f>
        <v>0</v>
      </c>
      <c r="M3437" s="25">
        <f t="shared" si="1538"/>
        <v>0</v>
      </c>
      <c r="N3437" s="25">
        <f>VLOOKUP(CONCATENATE($F3437," ",$G3437),AllocFactorMatrix,(N$4+1),FALSE)*$E3442</f>
        <v>0</v>
      </c>
      <c r="O3437" s="25">
        <f>VLOOKUP(CONCATENATE($F3437," ",$G3437),AllocFactorMatrix,(O$4+1),FALSE)*$E3442</f>
        <v>0</v>
      </c>
      <c r="P3437" s="25">
        <f>VLOOKUP(CONCATENATE($F3437," ",$G3437),AllocFactorMatrix,(P$4+1),FALSE)*$E3442</f>
        <v>0</v>
      </c>
      <c r="Q3437" s="25">
        <f>VLOOKUP(CONCATENATE($F3437," ",$G3437),AllocFactorMatrix,(Q$4+1),FALSE)*$E3442</f>
        <v>0</v>
      </c>
      <c r="R3437" s="25">
        <f t="shared" si="1539"/>
        <v>0</v>
      </c>
      <c r="S3437" s="25">
        <f>VLOOKUP(CONCATENATE($F3437," ",$G3437),AllocFactorMatrix,(S$4+1),FALSE)*$E3442</f>
        <v>0</v>
      </c>
      <c r="T3437" s="25">
        <f>VLOOKUP(CONCATENATE($F3437," ",$G3437),AllocFactorMatrix,(T$4+1),FALSE)*$E3442</f>
        <v>0</v>
      </c>
      <c r="U3437" s="25">
        <f>VLOOKUP(CONCATENATE($F3437," ",$G3437),AllocFactorMatrix,(U$4+1),FALSE)*$E3442</f>
        <v>0</v>
      </c>
      <c r="V3437" s="25">
        <f>VLOOKUP(CONCATENATE($F3437," ",$G3437),AllocFactorMatrix,(V$4+1),FALSE)*$E3442</f>
        <v>0</v>
      </c>
      <c r="W3437" s="25">
        <f t="shared" si="1541"/>
        <v>0</v>
      </c>
      <c r="X3437" s="25">
        <f>VLOOKUP(CONCATENATE($F3437," ",$G3437),AllocFactorMatrix,(X$4+1),FALSE)*$E3442</f>
        <v>0</v>
      </c>
      <c r="Y3437" s="25">
        <f>VLOOKUP(CONCATENATE($F3437," ",$G3437),AllocFactorMatrix,(Y$4+1),FALSE)*$E3442</f>
        <v>0</v>
      </c>
      <c r="Z3437" s="25">
        <f t="shared" si="1540"/>
        <v>0</v>
      </c>
      <c r="AA3437" s="25">
        <f>VLOOKUP(CONCATENATE($F3437," ",$G3437),AllocFactorMatrix,(AA$4+1),FALSE)*$E3442</f>
        <v>0</v>
      </c>
      <c r="AB3437" s="25">
        <f>VLOOKUP(CONCATENATE($F3437," ",$G3437),AllocFactorMatrix,(AB$4+1),FALSE)*$E3442</f>
        <v>0</v>
      </c>
      <c r="AC3437" s="25">
        <f>VLOOKUP(CONCATENATE($F3437," ",$G3437),AllocFactorMatrix,(AC$4+1),FALSE)*$E3442</f>
        <v>0</v>
      </c>
    </row>
    <row r="3438" spans="3:29" hidden="1" outlineLevel="1">
      <c r="F3438" s="61" t="str">
        <f>F3442</f>
        <v>PROD_DEMAND</v>
      </c>
      <c r="G3438" s="20" t="str">
        <f>$G$11</f>
        <v>DISTPRI</v>
      </c>
      <c r="H3438" s="24">
        <f t="shared" si="1537"/>
        <v>0</v>
      </c>
      <c r="I3438" s="25">
        <f>VLOOKUP(CONCATENATE($F3438," ",$G3438),AllocFactorMatrix,(I$4+1),FALSE)*$E3442</f>
        <v>0</v>
      </c>
      <c r="J3438" s="25">
        <f>VLOOKUP(CONCATENATE($F3438," ",$G3438),AllocFactorMatrix,(J$4+1),FALSE)*$E3442</f>
        <v>0</v>
      </c>
      <c r="K3438" s="25">
        <f>VLOOKUP(CONCATENATE($F3438," ",$G3438),AllocFactorMatrix,(K$4+1),FALSE)*$E3442</f>
        <v>0</v>
      </c>
      <c r="L3438" s="25">
        <f>VLOOKUP(CONCATENATE($F3438," ",$G3438),AllocFactorMatrix,(L$4+1),FALSE)*$E3442</f>
        <v>0</v>
      </c>
      <c r="M3438" s="25">
        <f t="shared" si="1538"/>
        <v>0</v>
      </c>
      <c r="N3438" s="25">
        <f>VLOOKUP(CONCATENATE($F3438," ",$G3438),AllocFactorMatrix,(N$4+1),FALSE)*$E3442</f>
        <v>0</v>
      </c>
      <c r="O3438" s="25">
        <f>VLOOKUP(CONCATENATE($F3438," ",$G3438),AllocFactorMatrix,(O$4+1),FALSE)*$E3442</f>
        <v>0</v>
      </c>
      <c r="P3438" s="25">
        <f>VLOOKUP(CONCATENATE($F3438," ",$G3438),AllocFactorMatrix,(P$4+1),FALSE)*$E3442</f>
        <v>0</v>
      </c>
      <c r="Q3438" s="25">
        <f>VLOOKUP(CONCATENATE($F3438," ",$G3438),AllocFactorMatrix,(Q$4+1),FALSE)*$E3442</f>
        <v>0</v>
      </c>
      <c r="R3438" s="25">
        <f t="shared" si="1539"/>
        <v>0</v>
      </c>
      <c r="S3438" s="25">
        <f>VLOOKUP(CONCATENATE($F3438," ",$G3438),AllocFactorMatrix,(S$4+1),FALSE)*$E3442</f>
        <v>0</v>
      </c>
      <c r="T3438" s="25">
        <f>VLOOKUP(CONCATENATE($F3438," ",$G3438),AllocFactorMatrix,(T$4+1),FALSE)*$E3442</f>
        <v>0</v>
      </c>
      <c r="U3438" s="25">
        <f>VLOOKUP(CONCATENATE($F3438," ",$G3438),AllocFactorMatrix,(U$4+1),FALSE)*$E3442</f>
        <v>0</v>
      </c>
      <c r="V3438" s="25">
        <f>VLOOKUP(CONCATENATE($F3438," ",$G3438),AllocFactorMatrix,(V$4+1),FALSE)*$E3442</f>
        <v>0</v>
      </c>
      <c r="W3438" s="25">
        <f t="shared" si="1541"/>
        <v>0</v>
      </c>
      <c r="X3438" s="25">
        <f>VLOOKUP(CONCATENATE($F3438," ",$G3438),AllocFactorMatrix,(X$4+1),FALSE)*$E3442</f>
        <v>0</v>
      </c>
      <c r="Y3438" s="25">
        <f>VLOOKUP(CONCATENATE($F3438," ",$G3438),AllocFactorMatrix,(Y$4+1),FALSE)*$E3442</f>
        <v>0</v>
      </c>
      <c r="Z3438" s="25">
        <f t="shared" si="1540"/>
        <v>0</v>
      </c>
      <c r="AA3438" s="25">
        <f>VLOOKUP(CONCATENATE($F3438," ",$G3438),AllocFactorMatrix,(AA$4+1),FALSE)*$E3442</f>
        <v>0</v>
      </c>
      <c r="AB3438" s="25">
        <f>VLOOKUP(CONCATENATE($F3438," ",$G3438),AllocFactorMatrix,(AB$4+1),FALSE)*$E3442</f>
        <v>0</v>
      </c>
      <c r="AC3438" s="25">
        <f>VLOOKUP(CONCATENATE($F3438," ",$G3438),AllocFactorMatrix,(AC$4+1),FALSE)*$E3442</f>
        <v>0</v>
      </c>
    </row>
    <row r="3439" spans="3:29" hidden="1" outlineLevel="1">
      <c r="F3439" s="61" t="str">
        <f>F3442</f>
        <v>PROD_DEMAND</v>
      </c>
      <c r="G3439" s="20" t="str">
        <f>$G$12</f>
        <v>DISTSEC</v>
      </c>
      <c r="H3439" s="24">
        <f t="shared" si="1537"/>
        <v>0</v>
      </c>
      <c r="I3439" s="25">
        <f>VLOOKUP(CONCATENATE($F3439," ",$G3439),AllocFactorMatrix,(I$4+1),FALSE)*$E3442</f>
        <v>0</v>
      </c>
      <c r="J3439" s="25">
        <f>VLOOKUP(CONCATENATE($F3439," ",$G3439),AllocFactorMatrix,(J$4+1),FALSE)*$E3442</f>
        <v>0</v>
      </c>
      <c r="K3439" s="25">
        <f>VLOOKUP(CONCATENATE($F3439," ",$G3439),AllocFactorMatrix,(K$4+1),FALSE)*$E3442</f>
        <v>0</v>
      </c>
      <c r="L3439" s="25">
        <f>VLOOKUP(CONCATENATE($F3439," ",$G3439),AllocFactorMatrix,(L$4+1),FALSE)*$E3442</f>
        <v>0</v>
      </c>
      <c r="M3439" s="25">
        <f t="shared" si="1538"/>
        <v>0</v>
      </c>
      <c r="N3439" s="25">
        <f>VLOOKUP(CONCATENATE($F3439," ",$G3439),AllocFactorMatrix,(N$4+1),FALSE)*$E3442</f>
        <v>0</v>
      </c>
      <c r="O3439" s="25">
        <f>VLOOKUP(CONCATENATE($F3439," ",$G3439),AllocFactorMatrix,(O$4+1),FALSE)*$E3442</f>
        <v>0</v>
      </c>
      <c r="P3439" s="25">
        <f>VLOOKUP(CONCATENATE($F3439," ",$G3439),AllocFactorMatrix,(P$4+1),FALSE)*$E3442</f>
        <v>0</v>
      </c>
      <c r="Q3439" s="25">
        <f>VLOOKUP(CONCATENATE($F3439," ",$G3439),AllocFactorMatrix,(Q$4+1),FALSE)*$E3442</f>
        <v>0</v>
      </c>
      <c r="R3439" s="25">
        <f t="shared" si="1539"/>
        <v>0</v>
      </c>
      <c r="S3439" s="25">
        <f>VLOOKUP(CONCATENATE($F3439," ",$G3439),AllocFactorMatrix,(S$4+1),FALSE)*$E3442</f>
        <v>0</v>
      </c>
      <c r="T3439" s="25">
        <f>VLOOKUP(CONCATENATE($F3439," ",$G3439),AllocFactorMatrix,(T$4+1),FALSE)*$E3442</f>
        <v>0</v>
      </c>
      <c r="U3439" s="25">
        <f>VLOOKUP(CONCATENATE($F3439," ",$G3439),AllocFactorMatrix,(U$4+1),FALSE)*$E3442</f>
        <v>0</v>
      </c>
      <c r="V3439" s="25">
        <f>VLOOKUP(CONCATENATE($F3439," ",$G3439),AllocFactorMatrix,(V$4+1),FALSE)*$E3442</f>
        <v>0</v>
      </c>
      <c r="W3439" s="25">
        <f t="shared" si="1541"/>
        <v>0</v>
      </c>
      <c r="X3439" s="25">
        <f>VLOOKUP(CONCATENATE($F3439," ",$G3439),AllocFactorMatrix,(X$4+1),FALSE)*$E3442</f>
        <v>0</v>
      </c>
      <c r="Y3439" s="25">
        <f>VLOOKUP(CONCATENATE($F3439," ",$G3439),AllocFactorMatrix,(Y$4+1),FALSE)*$E3442</f>
        <v>0</v>
      </c>
      <c r="Z3439" s="25">
        <f t="shared" si="1540"/>
        <v>0</v>
      </c>
      <c r="AA3439" s="25">
        <f>VLOOKUP(CONCATENATE($F3439," ",$G3439),AllocFactorMatrix,(AA$4+1),FALSE)*$E3442</f>
        <v>0</v>
      </c>
      <c r="AB3439" s="25">
        <f>VLOOKUP(CONCATENATE($F3439," ",$G3439),AllocFactorMatrix,(AB$4+1),FALSE)*$E3442</f>
        <v>0</v>
      </c>
      <c r="AC3439" s="25">
        <f>VLOOKUP(CONCATENATE($F3439," ",$G3439),AllocFactorMatrix,(AC$4+1),FALSE)*$E3442</f>
        <v>0</v>
      </c>
    </row>
    <row r="3440" spans="3:29" hidden="1" outlineLevel="1">
      <c r="F3440" s="61" t="str">
        <f>F3442</f>
        <v>PROD_DEMAND</v>
      </c>
      <c r="G3440" s="20" t="str">
        <f>$G$13</f>
        <v>ENERGY</v>
      </c>
      <c r="H3440" s="24">
        <f t="shared" si="1537"/>
        <v>0</v>
      </c>
      <c r="I3440" s="25">
        <f>VLOOKUP(CONCATENATE($F3440," ",$G3440),AllocFactorMatrix,(I$4+1),FALSE)*$E3442</f>
        <v>0</v>
      </c>
      <c r="J3440" s="25">
        <f>VLOOKUP(CONCATENATE($F3440," ",$G3440),AllocFactorMatrix,(J$4+1),FALSE)*$E3442</f>
        <v>0</v>
      </c>
      <c r="K3440" s="25">
        <f>VLOOKUP(CONCATENATE($F3440," ",$G3440),AllocFactorMatrix,(K$4+1),FALSE)*$E3442</f>
        <v>0</v>
      </c>
      <c r="L3440" s="25">
        <f>VLOOKUP(CONCATENATE($F3440," ",$G3440),AllocFactorMatrix,(L$4+1),FALSE)*$E3442</f>
        <v>0</v>
      </c>
      <c r="M3440" s="25">
        <f t="shared" si="1538"/>
        <v>0</v>
      </c>
      <c r="N3440" s="25">
        <f>VLOOKUP(CONCATENATE($F3440," ",$G3440),AllocFactorMatrix,(N$4+1),FALSE)*$E3442</f>
        <v>0</v>
      </c>
      <c r="O3440" s="25">
        <f>VLOOKUP(CONCATENATE($F3440," ",$G3440),AllocFactorMatrix,(O$4+1),FALSE)*$E3442</f>
        <v>0</v>
      </c>
      <c r="P3440" s="25">
        <f>VLOOKUP(CONCATENATE($F3440," ",$G3440),AllocFactorMatrix,(P$4+1),FALSE)*$E3442</f>
        <v>0</v>
      </c>
      <c r="Q3440" s="25">
        <f>VLOOKUP(CONCATENATE($F3440," ",$G3440),AllocFactorMatrix,(Q$4+1),FALSE)*$E3442</f>
        <v>0</v>
      </c>
      <c r="R3440" s="25">
        <f t="shared" si="1539"/>
        <v>0</v>
      </c>
      <c r="S3440" s="25">
        <f>VLOOKUP(CONCATENATE($F3440," ",$G3440),AllocFactorMatrix,(S$4+1),FALSE)*$E3442</f>
        <v>0</v>
      </c>
      <c r="T3440" s="25">
        <f>VLOOKUP(CONCATENATE($F3440," ",$G3440),AllocFactorMatrix,(T$4+1),FALSE)*$E3442</f>
        <v>0</v>
      </c>
      <c r="U3440" s="25">
        <f>VLOOKUP(CONCATENATE($F3440," ",$G3440),AllocFactorMatrix,(U$4+1),FALSE)*$E3442</f>
        <v>0</v>
      </c>
      <c r="V3440" s="25">
        <f>VLOOKUP(CONCATENATE($F3440," ",$G3440),AllocFactorMatrix,(V$4+1),FALSE)*$E3442</f>
        <v>0</v>
      </c>
      <c r="W3440" s="25">
        <f t="shared" si="1541"/>
        <v>0</v>
      </c>
      <c r="X3440" s="25">
        <f>VLOOKUP(CONCATENATE($F3440," ",$G3440),AllocFactorMatrix,(X$4+1),FALSE)*$E3442</f>
        <v>0</v>
      </c>
      <c r="Y3440" s="25">
        <f>VLOOKUP(CONCATENATE($F3440," ",$G3440),AllocFactorMatrix,(Y$4+1),FALSE)*$E3442</f>
        <v>0</v>
      </c>
      <c r="Z3440" s="25">
        <f t="shared" si="1540"/>
        <v>0</v>
      </c>
      <c r="AA3440" s="25">
        <f>VLOOKUP(CONCATENATE($F3440," ",$G3440),AllocFactorMatrix,(AA$4+1),FALSE)*$E3442</f>
        <v>0</v>
      </c>
      <c r="AB3440" s="25">
        <f>VLOOKUP(CONCATENATE($F3440," ",$G3440),AllocFactorMatrix,(AB$4+1),FALSE)*$E3442</f>
        <v>0</v>
      </c>
      <c r="AC3440" s="25">
        <f>VLOOKUP(CONCATENATE($F3440," ",$G3440),AllocFactorMatrix,(AC$4+1),FALSE)*$E3442</f>
        <v>0</v>
      </c>
    </row>
    <row r="3441" spans="4:29" hidden="1" outlineLevel="1">
      <c r="F3441" s="61" t="str">
        <f>F3442</f>
        <v>PROD_DEMAND</v>
      </c>
      <c r="G3441" s="20" t="str">
        <f>$G$14</f>
        <v>CUSTOMER</v>
      </c>
      <c r="H3441" s="24">
        <f t="shared" si="1537"/>
        <v>0</v>
      </c>
      <c r="I3441" s="25">
        <f>VLOOKUP(CONCATENATE($F3441," ",$G3441),AllocFactorMatrix,(I$4+1),FALSE)*$E3442</f>
        <v>0</v>
      </c>
      <c r="J3441" s="25">
        <f>VLOOKUP(CONCATENATE($F3441," ",$G3441),AllocFactorMatrix,(J$4+1),FALSE)*$E3442</f>
        <v>0</v>
      </c>
      <c r="K3441" s="25">
        <f>VLOOKUP(CONCATENATE($F3441," ",$G3441),AllocFactorMatrix,(K$4+1),FALSE)*$E3442</f>
        <v>0</v>
      </c>
      <c r="L3441" s="25">
        <f>VLOOKUP(CONCATENATE($F3441," ",$G3441),AllocFactorMatrix,(L$4+1),FALSE)*$E3442</f>
        <v>0</v>
      </c>
      <c r="M3441" s="25">
        <f t="shared" si="1538"/>
        <v>0</v>
      </c>
      <c r="N3441" s="25">
        <f>VLOOKUP(CONCATENATE($F3441," ",$G3441),AllocFactorMatrix,(N$4+1),FALSE)*$E3442</f>
        <v>0</v>
      </c>
      <c r="O3441" s="25">
        <f>VLOOKUP(CONCATENATE($F3441," ",$G3441),AllocFactorMatrix,(O$4+1),FALSE)*$E3442</f>
        <v>0</v>
      </c>
      <c r="P3441" s="25">
        <f>VLOOKUP(CONCATENATE($F3441," ",$G3441),AllocFactorMatrix,(P$4+1),FALSE)*$E3442</f>
        <v>0</v>
      </c>
      <c r="Q3441" s="25">
        <f>VLOOKUP(CONCATENATE($F3441," ",$G3441),AllocFactorMatrix,(Q$4+1),FALSE)*$E3442</f>
        <v>0</v>
      </c>
      <c r="R3441" s="25">
        <f t="shared" si="1539"/>
        <v>0</v>
      </c>
      <c r="S3441" s="25">
        <f>VLOOKUP(CONCATENATE($F3441," ",$G3441),AllocFactorMatrix,(S$4+1),FALSE)*$E3442</f>
        <v>0</v>
      </c>
      <c r="T3441" s="25">
        <f>VLOOKUP(CONCATENATE($F3441," ",$G3441),AllocFactorMatrix,(T$4+1),FALSE)*$E3442</f>
        <v>0</v>
      </c>
      <c r="U3441" s="25">
        <f>VLOOKUP(CONCATENATE($F3441," ",$G3441),AllocFactorMatrix,(U$4+1),FALSE)*$E3442</f>
        <v>0</v>
      </c>
      <c r="V3441" s="25">
        <f>VLOOKUP(CONCATENATE($F3441," ",$G3441),AllocFactorMatrix,(V$4+1),FALSE)*$E3442</f>
        <v>0</v>
      </c>
      <c r="W3441" s="25">
        <f t="shared" si="1541"/>
        <v>0</v>
      </c>
      <c r="X3441" s="25">
        <f>VLOOKUP(CONCATENATE($F3441," ",$G3441),AllocFactorMatrix,(X$4+1),FALSE)*$E3442</f>
        <v>0</v>
      </c>
      <c r="Y3441" s="25">
        <f>VLOOKUP(CONCATENATE($F3441," ",$G3441),AllocFactorMatrix,(Y$4+1),FALSE)*$E3442</f>
        <v>0</v>
      </c>
      <c r="Z3441" s="25">
        <f t="shared" si="1540"/>
        <v>0</v>
      </c>
      <c r="AA3441" s="25">
        <f>VLOOKUP(CONCATENATE($F3441," ",$G3441),AllocFactorMatrix,(AA$4+1),FALSE)*$E3442</f>
        <v>0</v>
      </c>
      <c r="AB3441" s="25">
        <f>VLOOKUP(CONCATENATE($F3441," ",$G3441),AllocFactorMatrix,(AB$4+1),FALSE)*$E3442</f>
        <v>0</v>
      </c>
      <c r="AC3441" s="25">
        <f>VLOOKUP(CONCATENATE($F3441," ",$G3441),AllocFactorMatrix,(AC$4+1),FALSE)*$E3442</f>
        <v>0</v>
      </c>
    </row>
    <row r="3442" spans="4:29" collapsed="1">
      <c r="D3442" s="58" t="s">
        <v>1253</v>
      </c>
      <c r="E3442" s="22">
        <f>'Sch 5'!J512</f>
        <v>0</v>
      </c>
      <c r="F3442" s="61" t="s">
        <v>29</v>
      </c>
      <c r="G3442" s="20" t="str">
        <f>$G$15</f>
        <v>TOTAL</v>
      </c>
      <c r="H3442" s="24">
        <f t="shared" si="1537"/>
        <v>0</v>
      </c>
      <c r="I3442" s="25">
        <f>VLOOKUP(CONCATENATE($F3442," ",$G3442),AllocFactorMatrix,(I$4+1),FALSE)*$E3442</f>
        <v>0</v>
      </c>
      <c r="J3442" s="25">
        <f>VLOOKUP(CONCATENATE($F3442," ",$G3442),AllocFactorMatrix,(J$4+1),FALSE)*$E3442</f>
        <v>0</v>
      </c>
      <c r="K3442" s="25">
        <f>VLOOKUP(CONCATENATE($F3442," ",$G3442),AllocFactorMatrix,(K$4+1),FALSE)*$E3442</f>
        <v>0</v>
      </c>
      <c r="L3442" s="25">
        <f>VLOOKUP(CONCATENATE($F3442," ",$G3442),AllocFactorMatrix,(L$4+1),FALSE)*$E3442</f>
        <v>0</v>
      </c>
      <c r="M3442" s="25">
        <f t="shared" si="1538"/>
        <v>0</v>
      </c>
      <c r="N3442" s="25">
        <f>VLOOKUP(CONCATENATE($F3442," ",$G3442),AllocFactorMatrix,(N$4+1),FALSE)*$E3442</f>
        <v>0</v>
      </c>
      <c r="O3442" s="25">
        <f>VLOOKUP(CONCATENATE($F3442," ",$G3442),AllocFactorMatrix,(O$4+1),FALSE)*$E3442</f>
        <v>0</v>
      </c>
      <c r="P3442" s="25">
        <f>VLOOKUP(CONCATENATE($F3442," ",$G3442),AllocFactorMatrix,(P$4+1),FALSE)*$E3442</f>
        <v>0</v>
      </c>
      <c r="Q3442" s="25">
        <f>VLOOKUP(CONCATENATE($F3442," ",$G3442),AllocFactorMatrix,(Q$4+1),FALSE)*$E3442</f>
        <v>0</v>
      </c>
      <c r="R3442" s="25">
        <f t="shared" si="1539"/>
        <v>0</v>
      </c>
      <c r="S3442" s="25">
        <f>VLOOKUP(CONCATENATE($F3442," ",$G3442),AllocFactorMatrix,(S$4+1),FALSE)*$E3442</f>
        <v>0</v>
      </c>
      <c r="T3442" s="25">
        <f>VLOOKUP(CONCATENATE($F3442," ",$G3442),AllocFactorMatrix,(T$4+1),FALSE)*$E3442</f>
        <v>0</v>
      </c>
      <c r="U3442" s="25">
        <f>VLOOKUP(CONCATENATE($F3442," ",$G3442),AllocFactorMatrix,(U$4+1),FALSE)*$E3442</f>
        <v>0</v>
      </c>
      <c r="V3442" s="25">
        <f>VLOOKUP(CONCATENATE($F3442," ",$G3442),AllocFactorMatrix,(V$4+1),FALSE)*$E3442</f>
        <v>0</v>
      </c>
      <c r="W3442" s="25">
        <f t="shared" si="1541"/>
        <v>0</v>
      </c>
      <c r="X3442" s="25">
        <f>VLOOKUP(CONCATENATE($F3442," ",$G3442),AllocFactorMatrix,(X$4+1),FALSE)*$E3442</f>
        <v>0</v>
      </c>
      <c r="Y3442" s="25">
        <f>VLOOKUP(CONCATENATE($F3442," ",$G3442),AllocFactorMatrix,(Y$4+1),FALSE)*$E3442</f>
        <v>0</v>
      </c>
      <c r="Z3442" s="25">
        <f t="shared" si="1540"/>
        <v>0</v>
      </c>
      <c r="AA3442" s="25">
        <f>VLOOKUP(CONCATENATE($F3442," ",$G3442),AllocFactorMatrix,(AA$4+1),FALSE)*$E3442</f>
        <v>0</v>
      </c>
      <c r="AB3442" s="25">
        <f>VLOOKUP(CONCATENATE($F3442," ",$G3442),AllocFactorMatrix,(AB$4+1),FALSE)*$E3442</f>
        <v>0</v>
      </c>
      <c r="AC3442" s="25">
        <f>VLOOKUP(CONCATENATE($F3442," ",$G3442),AllocFactorMatrix,(AC$4+1),FALSE)*$E3442</f>
        <v>0</v>
      </c>
    </row>
    <row r="3443" spans="4:29" hidden="1" outlineLevel="1">
      <c r="F3443" s="61" t="str">
        <f>F3450</f>
        <v>PROD_ENERGY</v>
      </c>
      <c r="G3443" s="20" t="str">
        <f>$G$8</f>
        <v>PRODUCTION</v>
      </c>
      <c r="H3443" s="24">
        <f t="shared" si="1537"/>
        <v>0</v>
      </c>
      <c r="I3443" s="25">
        <f>VLOOKUP(CONCATENATE($F3443," ",$G3443),AllocFactorMatrix,(I$4+1),FALSE)*$E3450</f>
        <v>0</v>
      </c>
      <c r="J3443" s="25">
        <f>VLOOKUP(CONCATENATE($F3443," ",$G3443),AllocFactorMatrix,(J$4+1),FALSE)*$E3450</f>
        <v>0</v>
      </c>
      <c r="K3443" s="25">
        <f>VLOOKUP(CONCATENATE($F3443," ",$G3443),AllocFactorMatrix,(K$4+1),FALSE)*$E3450</f>
        <v>0</v>
      </c>
      <c r="L3443" s="25">
        <f>VLOOKUP(CONCATENATE($F3443," ",$G3443),AllocFactorMatrix,(L$4+1),FALSE)*$E3450</f>
        <v>0</v>
      </c>
      <c r="M3443" s="25">
        <f t="shared" ref="M3443:M3450" si="1542">SUBTOTAL(9,J3443:L3443)</f>
        <v>0</v>
      </c>
      <c r="N3443" s="25">
        <f>VLOOKUP(CONCATENATE($F3443," ",$G3443),AllocFactorMatrix,(N$4+1),FALSE)*$E3450</f>
        <v>0</v>
      </c>
      <c r="O3443" s="25">
        <f>VLOOKUP(CONCATENATE($F3443," ",$G3443),AllocFactorMatrix,(O$4+1),FALSE)*$E3450</f>
        <v>0</v>
      </c>
      <c r="P3443" s="25">
        <f>VLOOKUP(CONCATENATE($F3443," ",$G3443),AllocFactorMatrix,(P$4+1),FALSE)*$E3450</f>
        <v>0</v>
      </c>
      <c r="Q3443" s="25">
        <f>VLOOKUP(CONCATENATE($F3443," ",$G3443),AllocFactorMatrix,(Q$4+1),FALSE)*$E3450</f>
        <v>0</v>
      </c>
      <c r="R3443" s="25">
        <f t="shared" ref="R3443:R3450" si="1543">SUBTOTAL(9,N3443:Q3443)</f>
        <v>0</v>
      </c>
      <c r="S3443" s="25">
        <f>VLOOKUP(CONCATENATE($F3443," ",$G3443),AllocFactorMatrix,(S$4+1),FALSE)*$E3450</f>
        <v>0</v>
      </c>
      <c r="T3443" s="25">
        <f>VLOOKUP(CONCATENATE($F3443," ",$G3443),AllocFactorMatrix,(T$4+1),FALSE)*$E3450</f>
        <v>0</v>
      </c>
      <c r="U3443" s="25">
        <f>VLOOKUP(CONCATENATE($F3443," ",$G3443),AllocFactorMatrix,(U$4+1),FALSE)*$E3450</f>
        <v>0</v>
      </c>
      <c r="V3443" s="25">
        <f>VLOOKUP(CONCATENATE($F3443," ",$G3443),AllocFactorMatrix,(V$4+1),FALSE)*$E3450</f>
        <v>0</v>
      </c>
      <c r="W3443" s="25">
        <f>SUBTOTAL(9,S3443:V3443)</f>
        <v>0</v>
      </c>
      <c r="X3443" s="25">
        <f>VLOOKUP(CONCATENATE($F3443," ",$G3443),AllocFactorMatrix,(X$4+1),FALSE)*$E3450</f>
        <v>0</v>
      </c>
      <c r="Y3443" s="25">
        <f>VLOOKUP(CONCATENATE($F3443," ",$G3443),AllocFactorMatrix,(Y$4+1),FALSE)*$E3450</f>
        <v>0</v>
      </c>
      <c r="Z3443" s="25">
        <f t="shared" ref="Z3443:Z3450" si="1544">SUBTOTAL(9,X3443:Y3443)</f>
        <v>0</v>
      </c>
      <c r="AA3443" s="25">
        <f>VLOOKUP(CONCATENATE($F3443," ",$G3443),AllocFactorMatrix,(AA$4+1),FALSE)*$E3450</f>
        <v>0</v>
      </c>
      <c r="AB3443" s="25">
        <f>VLOOKUP(CONCATENATE($F3443," ",$G3443),AllocFactorMatrix,(AB$4+1),FALSE)*$E3450</f>
        <v>0</v>
      </c>
      <c r="AC3443" s="25">
        <f>VLOOKUP(CONCATENATE($F3443," ",$G3443),AllocFactorMatrix,(AC$4+1),FALSE)*$E3450</f>
        <v>0</v>
      </c>
    </row>
    <row r="3444" spans="4:29" hidden="1" outlineLevel="1">
      <c r="F3444" s="61" t="str">
        <f>F3450</f>
        <v>PROD_ENERGY</v>
      </c>
      <c r="G3444" s="20" t="str">
        <f>$G$9</f>
        <v>BULKTRAN</v>
      </c>
      <c r="H3444" s="24">
        <f t="shared" si="1537"/>
        <v>0</v>
      </c>
      <c r="I3444" s="25">
        <f>VLOOKUP(CONCATENATE($F3444," ",$G3444),AllocFactorMatrix,(I$4+1),FALSE)*$E3450</f>
        <v>0</v>
      </c>
      <c r="J3444" s="25">
        <f>VLOOKUP(CONCATENATE($F3444," ",$G3444),AllocFactorMatrix,(J$4+1),FALSE)*$E3450</f>
        <v>0</v>
      </c>
      <c r="K3444" s="25">
        <f>VLOOKUP(CONCATENATE($F3444," ",$G3444),AllocFactorMatrix,(K$4+1),FALSE)*$E3450</f>
        <v>0</v>
      </c>
      <c r="L3444" s="25">
        <f>VLOOKUP(CONCATENATE($F3444," ",$G3444),AllocFactorMatrix,(L$4+1),FALSE)*$E3450</f>
        <v>0</v>
      </c>
      <c r="M3444" s="25">
        <f t="shared" si="1542"/>
        <v>0</v>
      </c>
      <c r="N3444" s="25">
        <f>VLOOKUP(CONCATENATE($F3444," ",$G3444),AllocFactorMatrix,(N$4+1),FALSE)*$E3450</f>
        <v>0</v>
      </c>
      <c r="O3444" s="25">
        <f>VLOOKUP(CONCATENATE($F3444," ",$G3444),AllocFactorMatrix,(O$4+1),FALSE)*$E3450</f>
        <v>0</v>
      </c>
      <c r="P3444" s="25">
        <f>VLOOKUP(CONCATENATE($F3444," ",$G3444),AllocFactorMatrix,(P$4+1),FALSE)*$E3450</f>
        <v>0</v>
      </c>
      <c r="Q3444" s="25">
        <f>VLOOKUP(CONCATENATE($F3444," ",$G3444),AllocFactorMatrix,(Q$4+1),FALSE)*$E3450</f>
        <v>0</v>
      </c>
      <c r="R3444" s="25">
        <f t="shared" si="1543"/>
        <v>0</v>
      </c>
      <c r="S3444" s="25">
        <f>VLOOKUP(CONCATENATE($F3444," ",$G3444),AllocFactorMatrix,(S$4+1),FALSE)*$E3450</f>
        <v>0</v>
      </c>
      <c r="T3444" s="25">
        <f>VLOOKUP(CONCATENATE($F3444," ",$G3444),AllocFactorMatrix,(T$4+1),FALSE)*$E3450</f>
        <v>0</v>
      </c>
      <c r="U3444" s="25">
        <f>VLOOKUP(CONCATENATE($F3444," ",$G3444),AllocFactorMatrix,(U$4+1),FALSE)*$E3450</f>
        <v>0</v>
      </c>
      <c r="V3444" s="25">
        <f>VLOOKUP(CONCATENATE($F3444," ",$G3444),AllocFactorMatrix,(V$4+1),FALSE)*$E3450</f>
        <v>0</v>
      </c>
      <c r="W3444" s="25">
        <f t="shared" ref="W3444:W3450" si="1545">SUBTOTAL(9,S3444:V3444)</f>
        <v>0</v>
      </c>
      <c r="X3444" s="25">
        <f>VLOOKUP(CONCATENATE($F3444," ",$G3444),AllocFactorMatrix,(X$4+1),FALSE)*$E3450</f>
        <v>0</v>
      </c>
      <c r="Y3444" s="25">
        <f>VLOOKUP(CONCATENATE($F3444," ",$G3444),AllocFactorMatrix,(Y$4+1),FALSE)*$E3450</f>
        <v>0</v>
      </c>
      <c r="Z3444" s="25">
        <f t="shared" si="1544"/>
        <v>0</v>
      </c>
      <c r="AA3444" s="25">
        <f>VLOOKUP(CONCATENATE($F3444," ",$G3444),AllocFactorMatrix,(AA$4+1),FALSE)*$E3450</f>
        <v>0</v>
      </c>
      <c r="AB3444" s="25">
        <f>VLOOKUP(CONCATENATE($F3444," ",$G3444),AllocFactorMatrix,(AB$4+1),FALSE)*$E3450</f>
        <v>0</v>
      </c>
      <c r="AC3444" s="25">
        <f>VLOOKUP(CONCATENATE($F3444," ",$G3444),AllocFactorMatrix,(AC$4+1),FALSE)*$E3450</f>
        <v>0</v>
      </c>
    </row>
    <row r="3445" spans="4:29" hidden="1" outlineLevel="1">
      <c r="F3445" s="61" t="str">
        <f>F3450</f>
        <v>PROD_ENERGY</v>
      </c>
      <c r="G3445" s="20" t="str">
        <f>$G$10</f>
        <v>SUBTRAN</v>
      </c>
      <c r="H3445" s="24">
        <f t="shared" si="1537"/>
        <v>0</v>
      </c>
      <c r="I3445" s="25">
        <f>VLOOKUP(CONCATENATE($F3445," ",$G3445),AllocFactorMatrix,(I$4+1),FALSE)*$E3450</f>
        <v>0</v>
      </c>
      <c r="J3445" s="25">
        <f>VLOOKUP(CONCATENATE($F3445," ",$G3445),AllocFactorMatrix,(J$4+1),FALSE)*$E3450</f>
        <v>0</v>
      </c>
      <c r="K3445" s="25">
        <f>VLOOKUP(CONCATENATE($F3445," ",$G3445),AllocFactorMatrix,(K$4+1),FALSE)*$E3450</f>
        <v>0</v>
      </c>
      <c r="L3445" s="25">
        <f>VLOOKUP(CONCATENATE($F3445," ",$G3445),AllocFactorMatrix,(L$4+1),FALSE)*$E3450</f>
        <v>0</v>
      </c>
      <c r="M3445" s="25">
        <f t="shared" si="1542"/>
        <v>0</v>
      </c>
      <c r="N3445" s="25">
        <f>VLOOKUP(CONCATENATE($F3445," ",$G3445),AllocFactorMatrix,(N$4+1),FALSE)*$E3450</f>
        <v>0</v>
      </c>
      <c r="O3445" s="25">
        <f>VLOOKUP(CONCATENATE($F3445," ",$G3445),AllocFactorMatrix,(O$4+1),FALSE)*$E3450</f>
        <v>0</v>
      </c>
      <c r="P3445" s="25">
        <f>VLOOKUP(CONCATENATE($F3445," ",$G3445),AllocFactorMatrix,(P$4+1),FALSE)*$E3450</f>
        <v>0</v>
      </c>
      <c r="Q3445" s="25">
        <f>VLOOKUP(CONCATENATE($F3445," ",$G3445),AllocFactorMatrix,(Q$4+1),FALSE)*$E3450</f>
        <v>0</v>
      </c>
      <c r="R3445" s="25">
        <f t="shared" si="1543"/>
        <v>0</v>
      </c>
      <c r="S3445" s="25">
        <f>VLOOKUP(CONCATENATE($F3445," ",$G3445),AllocFactorMatrix,(S$4+1),FALSE)*$E3450</f>
        <v>0</v>
      </c>
      <c r="T3445" s="25">
        <f>VLOOKUP(CONCATENATE($F3445," ",$G3445),AllocFactorMatrix,(T$4+1),FALSE)*$E3450</f>
        <v>0</v>
      </c>
      <c r="U3445" s="25">
        <f>VLOOKUP(CONCATENATE($F3445," ",$G3445),AllocFactorMatrix,(U$4+1),FALSE)*$E3450</f>
        <v>0</v>
      </c>
      <c r="V3445" s="25">
        <f>VLOOKUP(CONCATENATE($F3445," ",$G3445),AllocFactorMatrix,(V$4+1),FALSE)*$E3450</f>
        <v>0</v>
      </c>
      <c r="W3445" s="25">
        <f t="shared" si="1545"/>
        <v>0</v>
      </c>
      <c r="X3445" s="25">
        <f>VLOOKUP(CONCATENATE($F3445," ",$G3445),AllocFactorMatrix,(X$4+1),FALSE)*$E3450</f>
        <v>0</v>
      </c>
      <c r="Y3445" s="25">
        <f>VLOOKUP(CONCATENATE($F3445," ",$G3445),AllocFactorMatrix,(Y$4+1),FALSE)*$E3450</f>
        <v>0</v>
      </c>
      <c r="Z3445" s="25">
        <f t="shared" si="1544"/>
        <v>0</v>
      </c>
      <c r="AA3445" s="25">
        <f>VLOOKUP(CONCATENATE($F3445," ",$G3445),AllocFactorMatrix,(AA$4+1),FALSE)*$E3450</f>
        <v>0</v>
      </c>
      <c r="AB3445" s="25">
        <f>VLOOKUP(CONCATENATE($F3445," ",$G3445),AllocFactorMatrix,(AB$4+1),FALSE)*$E3450</f>
        <v>0</v>
      </c>
      <c r="AC3445" s="25">
        <f>VLOOKUP(CONCATENATE($F3445," ",$G3445),AllocFactorMatrix,(AC$4+1),FALSE)*$E3450</f>
        <v>0</v>
      </c>
    </row>
    <row r="3446" spans="4:29" hidden="1" outlineLevel="1">
      <c r="F3446" s="61" t="str">
        <f>F3450</f>
        <v>PROD_ENERGY</v>
      </c>
      <c r="G3446" s="20" t="str">
        <f>$G$11</f>
        <v>DISTPRI</v>
      </c>
      <c r="H3446" s="24">
        <f t="shared" si="1537"/>
        <v>0</v>
      </c>
      <c r="I3446" s="25">
        <f>VLOOKUP(CONCATENATE($F3446," ",$G3446),AllocFactorMatrix,(I$4+1),FALSE)*$E3450</f>
        <v>0</v>
      </c>
      <c r="J3446" s="25">
        <f>VLOOKUP(CONCATENATE($F3446," ",$G3446),AllocFactorMatrix,(J$4+1),FALSE)*$E3450</f>
        <v>0</v>
      </c>
      <c r="K3446" s="25">
        <f>VLOOKUP(CONCATENATE($F3446," ",$G3446),AllocFactorMatrix,(K$4+1),FALSE)*$E3450</f>
        <v>0</v>
      </c>
      <c r="L3446" s="25">
        <f>VLOOKUP(CONCATENATE($F3446," ",$G3446),AllocFactorMatrix,(L$4+1),FALSE)*$E3450</f>
        <v>0</v>
      </c>
      <c r="M3446" s="25">
        <f t="shared" si="1542"/>
        <v>0</v>
      </c>
      <c r="N3446" s="25">
        <f>VLOOKUP(CONCATENATE($F3446," ",$G3446),AllocFactorMatrix,(N$4+1),FALSE)*$E3450</f>
        <v>0</v>
      </c>
      <c r="O3446" s="25">
        <f>VLOOKUP(CONCATENATE($F3446," ",$G3446),AllocFactorMatrix,(O$4+1),FALSE)*$E3450</f>
        <v>0</v>
      </c>
      <c r="P3446" s="25">
        <f>VLOOKUP(CONCATENATE($F3446," ",$G3446),AllocFactorMatrix,(P$4+1),FALSE)*$E3450</f>
        <v>0</v>
      </c>
      <c r="Q3446" s="25">
        <f>VLOOKUP(CONCATENATE($F3446," ",$G3446),AllocFactorMatrix,(Q$4+1),FALSE)*$E3450</f>
        <v>0</v>
      </c>
      <c r="R3446" s="25">
        <f t="shared" si="1543"/>
        <v>0</v>
      </c>
      <c r="S3446" s="25">
        <f>VLOOKUP(CONCATENATE($F3446," ",$G3446),AllocFactorMatrix,(S$4+1),FALSE)*$E3450</f>
        <v>0</v>
      </c>
      <c r="T3446" s="25">
        <f>VLOOKUP(CONCATENATE($F3446," ",$G3446),AllocFactorMatrix,(T$4+1),FALSE)*$E3450</f>
        <v>0</v>
      </c>
      <c r="U3446" s="25">
        <f>VLOOKUP(CONCATENATE($F3446," ",$G3446),AllocFactorMatrix,(U$4+1),FALSE)*$E3450</f>
        <v>0</v>
      </c>
      <c r="V3446" s="25">
        <f>VLOOKUP(CONCATENATE($F3446," ",$G3446),AllocFactorMatrix,(V$4+1),FALSE)*$E3450</f>
        <v>0</v>
      </c>
      <c r="W3446" s="25">
        <f t="shared" si="1545"/>
        <v>0</v>
      </c>
      <c r="X3446" s="25">
        <f>VLOOKUP(CONCATENATE($F3446," ",$G3446),AllocFactorMatrix,(X$4+1),FALSE)*$E3450</f>
        <v>0</v>
      </c>
      <c r="Y3446" s="25">
        <f>VLOOKUP(CONCATENATE($F3446," ",$G3446),AllocFactorMatrix,(Y$4+1),FALSE)*$E3450</f>
        <v>0</v>
      </c>
      <c r="Z3446" s="25">
        <f t="shared" si="1544"/>
        <v>0</v>
      </c>
      <c r="AA3446" s="25">
        <f>VLOOKUP(CONCATENATE($F3446," ",$G3446),AllocFactorMatrix,(AA$4+1),FALSE)*$E3450</f>
        <v>0</v>
      </c>
      <c r="AB3446" s="25">
        <f>VLOOKUP(CONCATENATE($F3446," ",$G3446),AllocFactorMatrix,(AB$4+1),FALSE)*$E3450</f>
        <v>0</v>
      </c>
      <c r="AC3446" s="25">
        <f>VLOOKUP(CONCATENATE($F3446," ",$G3446),AllocFactorMatrix,(AC$4+1),FALSE)*$E3450</f>
        <v>0</v>
      </c>
    </row>
    <row r="3447" spans="4:29" hidden="1" outlineLevel="1">
      <c r="F3447" s="61" t="str">
        <f>F3450</f>
        <v>PROD_ENERGY</v>
      </c>
      <c r="G3447" s="20" t="str">
        <f>$G$12</f>
        <v>DISTSEC</v>
      </c>
      <c r="H3447" s="24">
        <f t="shared" si="1537"/>
        <v>0</v>
      </c>
      <c r="I3447" s="25">
        <f>VLOOKUP(CONCATENATE($F3447," ",$G3447),AllocFactorMatrix,(I$4+1),FALSE)*$E3450</f>
        <v>0</v>
      </c>
      <c r="J3447" s="25">
        <f>VLOOKUP(CONCATENATE($F3447," ",$G3447),AllocFactorMatrix,(J$4+1),FALSE)*$E3450</f>
        <v>0</v>
      </c>
      <c r="K3447" s="25">
        <f>VLOOKUP(CONCATENATE($F3447," ",$G3447),AllocFactorMatrix,(K$4+1),FALSE)*$E3450</f>
        <v>0</v>
      </c>
      <c r="L3447" s="25">
        <f>VLOOKUP(CONCATENATE($F3447," ",$G3447),AllocFactorMatrix,(L$4+1),FALSE)*$E3450</f>
        <v>0</v>
      </c>
      <c r="M3447" s="25">
        <f t="shared" si="1542"/>
        <v>0</v>
      </c>
      <c r="N3447" s="25">
        <f>VLOOKUP(CONCATENATE($F3447," ",$G3447),AllocFactorMatrix,(N$4+1),FALSE)*$E3450</f>
        <v>0</v>
      </c>
      <c r="O3447" s="25">
        <f>VLOOKUP(CONCATENATE($F3447," ",$G3447),AllocFactorMatrix,(O$4+1),FALSE)*$E3450</f>
        <v>0</v>
      </c>
      <c r="P3447" s="25">
        <f>VLOOKUP(CONCATENATE($F3447," ",$G3447),AllocFactorMatrix,(P$4+1),FALSE)*$E3450</f>
        <v>0</v>
      </c>
      <c r="Q3447" s="25">
        <f>VLOOKUP(CONCATENATE($F3447," ",$G3447),AllocFactorMatrix,(Q$4+1),FALSE)*$E3450</f>
        <v>0</v>
      </c>
      <c r="R3447" s="25">
        <f t="shared" si="1543"/>
        <v>0</v>
      </c>
      <c r="S3447" s="25">
        <f>VLOOKUP(CONCATENATE($F3447," ",$G3447),AllocFactorMatrix,(S$4+1),FALSE)*$E3450</f>
        <v>0</v>
      </c>
      <c r="T3447" s="25">
        <f>VLOOKUP(CONCATENATE($F3447," ",$G3447),AllocFactorMatrix,(T$4+1),FALSE)*$E3450</f>
        <v>0</v>
      </c>
      <c r="U3447" s="25">
        <f>VLOOKUP(CONCATENATE($F3447," ",$G3447),AllocFactorMatrix,(U$4+1),FALSE)*$E3450</f>
        <v>0</v>
      </c>
      <c r="V3447" s="25">
        <f>VLOOKUP(CONCATENATE($F3447," ",$G3447),AllocFactorMatrix,(V$4+1),FALSE)*$E3450</f>
        <v>0</v>
      </c>
      <c r="W3447" s="25">
        <f t="shared" si="1545"/>
        <v>0</v>
      </c>
      <c r="X3447" s="25">
        <f>VLOOKUP(CONCATENATE($F3447," ",$G3447),AllocFactorMatrix,(X$4+1),FALSE)*$E3450</f>
        <v>0</v>
      </c>
      <c r="Y3447" s="25">
        <f>VLOOKUP(CONCATENATE($F3447," ",$G3447),AllocFactorMatrix,(Y$4+1),FALSE)*$E3450</f>
        <v>0</v>
      </c>
      <c r="Z3447" s="25">
        <f t="shared" si="1544"/>
        <v>0</v>
      </c>
      <c r="AA3447" s="25">
        <f>VLOOKUP(CONCATENATE($F3447," ",$G3447),AllocFactorMatrix,(AA$4+1),FALSE)*$E3450</f>
        <v>0</v>
      </c>
      <c r="AB3447" s="25">
        <f>VLOOKUP(CONCATENATE($F3447," ",$G3447),AllocFactorMatrix,(AB$4+1),FALSE)*$E3450</f>
        <v>0</v>
      </c>
      <c r="AC3447" s="25">
        <f>VLOOKUP(CONCATENATE($F3447," ",$G3447),AllocFactorMatrix,(AC$4+1),FALSE)*$E3450</f>
        <v>0</v>
      </c>
    </row>
    <row r="3448" spans="4:29" hidden="1" outlineLevel="1">
      <c r="F3448" s="61" t="str">
        <f>F3450</f>
        <v>PROD_ENERGY</v>
      </c>
      <c r="G3448" s="20" t="str">
        <f>$G$13</f>
        <v>ENERGY</v>
      </c>
      <c r="H3448" s="24">
        <f t="shared" si="1537"/>
        <v>0</v>
      </c>
      <c r="I3448" s="25">
        <f>VLOOKUP(CONCATENATE($F3448," ",$G3448),AllocFactorMatrix,(I$4+1),FALSE)*$E3450</f>
        <v>0</v>
      </c>
      <c r="J3448" s="25">
        <f>VLOOKUP(CONCATENATE($F3448," ",$G3448),AllocFactorMatrix,(J$4+1),FALSE)*$E3450</f>
        <v>0</v>
      </c>
      <c r="K3448" s="25">
        <f>VLOOKUP(CONCATENATE($F3448," ",$G3448),AllocFactorMatrix,(K$4+1),FALSE)*$E3450</f>
        <v>0</v>
      </c>
      <c r="L3448" s="25">
        <f>VLOOKUP(CONCATENATE($F3448," ",$G3448),AllocFactorMatrix,(L$4+1),FALSE)*$E3450</f>
        <v>0</v>
      </c>
      <c r="M3448" s="25">
        <f t="shared" si="1542"/>
        <v>0</v>
      </c>
      <c r="N3448" s="25">
        <f>VLOOKUP(CONCATENATE($F3448," ",$G3448),AllocFactorMatrix,(N$4+1),FALSE)*$E3450</f>
        <v>0</v>
      </c>
      <c r="O3448" s="25">
        <f>VLOOKUP(CONCATENATE($F3448," ",$G3448),AllocFactorMatrix,(O$4+1),FALSE)*$E3450</f>
        <v>0</v>
      </c>
      <c r="P3448" s="25">
        <f>VLOOKUP(CONCATENATE($F3448," ",$G3448),AllocFactorMatrix,(P$4+1),FALSE)*$E3450</f>
        <v>0</v>
      </c>
      <c r="Q3448" s="25">
        <f>VLOOKUP(CONCATENATE($F3448," ",$G3448),AllocFactorMatrix,(Q$4+1),FALSE)*$E3450</f>
        <v>0</v>
      </c>
      <c r="R3448" s="25">
        <f t="shared" si="1543"/>
        <v>0</v>
      </c>
      <c r="S3448" s="25">
        <f>VLOOKUP(CONCATENATE($F3448," ",$G3448),AllocFactorMatrix,(S$4+1),FALSE)*$E3450</f>
        <v>0</v>
      </c>
      <c r="T3448" s="25">
        <f>VLOOKUP(CONCATENATE($F3448," ",$G3448),AllocFactorMatrix,(T$4+1),FALSE)*$E3450</f>
        <v>0</v>
      </c>
      <c r="U3448" s="25">
        <f>VLOOKUP(CONCATENATE($F3448," ",$G3448),AllocFactorMatrix,(U$4+1),FALSE)*$E3450</f>
        <v>0</v>
      </c>
      <c r="V3448" s="25">
        <f>VLOOKUP(CONCATENATE($F3448," ",$G3448),AllocFactorMatrix,(V$4+1),FALSE)*$E3450</f>
        <v>0</v>
      </c>
      <c r="W3448" s="25">
        <f t="shared" si="1545"/>
        <v>0</v>
      </c>
      <c r="X3448" s="25">
        <f>VLOOKUP(CONCATENATE($F3448," ",$G3448),AllocFactorMatrix,(X$4+1),FALSE)*$E3450</f>
        <v>0</v>
      </c>
      <c r="Y3448" s="25">
        <f>VLOOKUP(CONCATENATE($F3448," ",$G3448),AllocFactorMatrix,(Y$4+1),FALSE)*$E3450</f>
        <v>0</v>
      </c>
      <c r="Z3448" s="25">
        <f t="shared" si="1544"/>
        <v>0</v>
      </c>
      <c r="AA3448" s="25">
        <f>VLOOKUP(CONCATENATE($F3448," ",$G3448),AllocFactorMatrix,(AA$4+1),FALSE)*$E3450</f>
        <v>0</v>
      </c>
      <c r="AB3448" s="25">
        <f>VLOOKUP(CONCATENATE($F3448," ",$G3448),AllocFactorMatrix,(AB$4+1),FALSE)*$E3450</f>
        <v>0</v>
      </c>
      <c r="AC3448" s="25">
        <f>VLOOKUP(CONCATENATE($F3448," ",$G3448),AllocFactorMatrix,(AC$4+1),FALSE)*$E3450</f>
        <v>0</v>
      </c>
    </row>
    <row r="3449" spans="4:29" hidden="1" outlineLevel="1">
      <c r="F3449" s="61" t="str">
        <f>F3450</f>
        <v>PROD_ENERGY</v>
      </c>
      <c r="G3449" s="20" t="str">
        <f>$G$14</f>
        <v>CUSTOMER</v>
      </c>
      <c r="H3449" s="24">
        <f t="shared" si="1537"/>
        <v>0</v>
      </c>
      <c r="I3449" s="25">
        <f>VLOOKUP(CONCATENATE($F3449," ",$G3449),AllocFactorMatrix,(I$4+1),FALSE)*$E3450</f>
        <v>0</v>
      </c>
      <c r="J3449" s="25">
        <f>VLOOKUP(CONCATENATE($F3449," ",$G3449),AllocFactorMatrix,(J$4+1),FALSE)*$E3450</f>
        <v>0</v>
      </c>
      <c r="K3449" s="25">
        <f>VLOOKUP(CONCATENATE($F3449," ",$G3449),AllocFactorMatrix,(K$4+1),FALSE)*$E3450</f>
        <v>0</v>
      </c>
      <c r="L3449" s="25">
        <f>VLOOKUP(CONCATENATE($F3449," ",$G3449),AllocFactorMatrix,(L$4+1),FALSE)*$E3450</f>
        <v>0</v>
      </c>
      <c r="M3449" s="25">
        <f t="shared" si="1542"/>
        <v>0</v>
      </c>
      <c r="N3449" s="25">
        <f>VLOOKUP(CONCATENATE($F3449," ",$G3449),AllocFactorMatrix,(N$4+1),FALSE)*$E3450</f>
        <v>0</v>
      </c>
      <c r="O3449" s="25">
        <f>VLOOKUP(CONCATENATE($F3449," ",$G3449),AllocFactorMatrix,(O$4+1),FALSE)*$E3450</f>
        <v>0</v>
      </c>
      <c r="P3449" s="25">
        <f>VLOOKUP(CONCATENATE($F3449," ",$G3449),AllocFactorMatrix,(P$4+1),FALSE)*$E3450</f>
        <v>0</v>
      </c>
      <c r="Q3449" s="25">
        <f>VLOOKUP(CONCATENATE($F3449," ",$G3449),AllocFactorMatrix,(Q$4+1),FALSE)*$E3450</f>
        <v>0</v>
      </c>
      <c r="R3449" s="25">
        <f t="shared" si="1543"/>
        <v>0</v>
      </c>
      <c r="S3449" s="25">
        <f>VLOOKUP(CONCATENATE($F3449," ",$G3449),AllocFactorMatrix,(S$4+1),FALSE)*$E3450</f>
        <v>0</v>
      </c>
      <c r="T3449" s="25">
        <f>VLOOKUP(CONCATENATE($F3449," ",$G3449),AllocFactorMatrix,(T$4+1),FALSE)*$E3450</f>
        <v>0</v>
      </c>
      <c r="U3449" s="25">
        <f>VLOOKUP(CONCATENATE($F3449," ",$G3449),AllocFactorMatrix,(U$4+1),FALSE)*$E3450</f>
        <v>0</v>
      </c>
      <c r="V3449" s="25">
        <f>VLOOKUP(CONCATENATE($F3449," ",$G3449),AllocFactorMatrix,(V$4+1),FALSE)*$E3450</f>
        <v>0</v>
      </c>
      <c r="W3449" s="25">
        <f t="shared" si="1545"/>
        <v>0</v>
      </c>
      <c r="X3449" s="25">
        <f>VLOOKUP(CONCATENATE($F3449," ",$G3449),AllocFactorMatrix,(X$4+1),FALSE)*$E3450</f>
        <v>0</v>
      </c>
      <c r="Y3449" s="25">
        <f>VLOOKUP(CONCATENATE($F3449," ",$G3449),AllocFactorMatrix,(Y$4+1),FALSE)*$E3450</f>
        <v>0</v>
      </c>
      <c r="Z3449" s="25">
        <f t="shared" si="1544"/>
        <v>0</v>
      </c>
      <c r="AA3449" s="25">
        <f>VLOOKUP(CONCATENATE($F3449," ",$G3449),AllocFactorMatrix,(AA$4+1),FALSE)*$E3450</f>
        <v>0</v>
      </c>
      <c r="AB3449" s="25">
        <f>VLOOKUP(CONCATENATE($F3449," ",$G3449),AllocFactorMatrix,(AB$4+1),FALSE)*$E3450</f>
        <v>0</v>
      </c>
      <c r="AC3449" s="25">
        <f>VLOOKUP(CONCATENATE($F3449," ",$G3449),AllocFactorMatrix,(AC$4+1),FALSE)*$E3450</f>
        <v>0</v>
      </c>
    </row>
    <row r="3450" spans="4:29" collapsed="1">
      <c r="D3450" s="58" t="s">
        <v>1170</v>
      </c>
      <c r="E3450" s="22">
        <f>'Sch 5'!K512</f>
        <v>0</v>
      </c>
      <c r="F3450" s="61" t="s">
        <v>31</v>
      </c>
      <c r="G3450" s="20" t="str">
        <f>$G$15</f>
        <v>TOTAL</v>
      </c>
      <c r="H3450" s="24">
        <f t="shared" si="1537"/>
        <v>0</v>
      </c>
      <c r="I3450" s="25">
        <f>VLOOKUP(CONCATENATE($F3450," ",$G3450),AllocFactorMatrix,(I$4+1),FALSE)*$E3450</f>
        <v>0</v>
      </c>
      <c r="J3450" s="25">
        <f>VLOOKUP(CONCATENATE($F3450," ",$G3450),AllocFactorMatrix,(J$4+1),FALSE)*$E3450</f>
        <v>0</v>
      </c>
      <c r="K3450" s="25">
        <f>VLOOKUP(CONCATENATE($F3450," ",$G3450),AllocFactorMatrix,(K$4+1),FALSE)*$E3450</f>
        <v>0</v>
      </c>
      <c r="L3450" s="25">
        <f>VLOOKUP(CONCATENATE($F3450," ",$G3450),AllocFactorMatrix,(L$4+1),FALSE)*$E3450</f>
        <v>0</v>
      </c>
      <c r="M3450" s="25">
        <f t="shared" si="1542"/>
        <v>0</v>
      </c>
      <c r="N3450" s="25">
        <f>VLOOKUP(CONCATENATE($F3450," ",$G3450),AllocFactorMatrix,(N$4+1),FALSE)*$E3450</f>
        <v>0</v>
      </c>
      <c r="O3450" s="25">
        <f>VLOOKUP(CONCATENATE($F3450," ",$G3450),AllocFactorMatrix,(O$4+1),FALSE)*$E3450</f>
        <v>0</v>
      </c>
      <c r="P3450" s="25">
        <f>VLOOKUP(CONCATENATE($F3450," ",$G3450),AllocFactorMatrix,(P$4+1),FALSE)*$E3450</f>
        <v>0</v>
      </c>
      <c r="Q3450" s="25">
        <f>VLOOKUP(CONCATENATE($F3450," ",$G3450),AllocFactorMatrix,(Q$4+1),FALSE)*$E3450</f>
        <v>0</v>
      </c>
      <c r="R3450" s="25">
        <f t="shared" si="1543"/>
        <v>0</v>
      </c>
      <c r="S3450" s="25">
        <f>VLOOKUP(CONCATENATE($F3450," ",$G3450),AllocFactorMatrix,(S$4+1),FALSE)*$E3450</f>
        <v>0</v>
      </c>
      <c r="T3450" s="25">
        <f>VLOOKUP(CONCATENATE($F3450," ",$G3450),AllocFactorMatrix,(T$4+1),FALSE)*$E3450</f>
        <v>0</v>
      </c>
      <c r="U3450" s="25">
        <f>VLOOKUP(CONCATENATE($F3450," ",$G3450),AllocFactorMatrix,(U$4+1),FALSE)*$E3450</f>
        <v>0</v>
      </c>
      <c r="V3450" s="25">
        <f>VLOOKUP(CONCATENATE($F3450," ",$G3450),AllocFactorMatrix,(V$4+1),FALSE)*$E3450</f>
        <v>0</v>
      </c>
      <c r="W3450" s="25">
        <f t="shared" si="1545"/>
        <v>0</v>
      </c>
      <c r="X3450" s="25">
        <f>VLOOKUP(CONCATENATE($F3450," ",$G3450),AllocFactorMatrix,(X$4+1),FALSE)*$E3450</f>
        <v>0</v>
      </c>
      <c r="Y3450" s="25">
        <f>VLOOKUP(CONCATENATE($F3450," ",$G3450),AllocFactorMatrix,(Y$4+1),FALSE)*$E3450</f>
        <v>0</v>
      </c>
      <c r="Z3450" s="25">
        <f t="shared" si="1544"/>
        <v>0</v>
      </c>
      <c r="AA3450" s="25">
        <f>VLOOKUP(CONCATENATE($F3450," ",$G3450),AllocFactorMatrix,(AA$4+1),FALSE)*$E3450</f>
        <v>0</v>
      </c>
      <c r="AB3450" s="25">
        <f>VLOOKUP(CONCATENATE($F3450," ",$G3450),AllocFactorMatrix,(AB$4+1),FALSE)*$E3450</f>
        <v>0</v>
      </c>
      <c r="AC3450" s="25">
        <f>VLOOKUP(CONCATENATE($F3450," ",$G3450),AllocFactorMatrix,(AC$4+1),FALSE)*$E3450</f>
        <v>0</v>
      </c>
    </row>
    <row r="3451" spans="4:29" hidden="1" outlineLevel="1">
      <c r="F3451" s="61" t="str">
        <f>F3458</f>
        <v>LABOR_M</v>
      </c>
      <c r="G3451" s="20" t="str">
        <f>$G$8</f>
        <v>PRODUCTION</v>
      </c>
      <c r="H3451" s="24">
        <f t="shared" ca="1" si="1537"/>
        <v>1211784.8467085422</v>
      </c>
      <c r="I3451" s="25">
        <f ca="1">VLOOKUP(CONCATENATE($F3451," ",$G3451),AllocFactorMatrix,(I$4+1),FALSE)*$E3458</f>
        <v>594190.11664976378</v>
      </c>
      <c r="J3451" s="25">
        <f ca="1">VLOOKUP(CONCATENATE($F3451," ",$G3451),AllocFactorMatrix,(J$4+1),FALSE)*$E3458</f>
        <v>150306.99512356575</v>
      </c>
      <c r="K3451" s="25">
        <f ca="1">VLOOKUP(CONCATENATE($F3451," ",$G3451),AllocFactorMatrix,(K$4+1),FALSE)*$E3458</f>
        <v>1757.3173942625633</v>
      </c>
      <c r="L3451" s="25">
        <f ca="1">VLOOKUP(CONCATENATE($F3451," ",$G3451),AllocFactorMatrix,(L$4+1),FALSE)*$E3458</f>
        <v>43.292405168884251</v>
      </c>
      <c r="M3451" s="25">
        <f t="shared" ref="M3451:M3458" ca="1" si="1546">SUBTOTAL(9,J3451:L3451)</f>
        <v>152107.60492299718</v>
      </c>
      <c r="N3451" s="25">
        <f ca="1">VLOOKUP(CONCATENATE($F3451," ",$G3451),AllocFactorMatrix,(N$4+1),FALSE)*$E3458</f>
        <v>62890.332535597125</v>
      </c>
      <c r="O3451" s="25">
        <f ca="1">VLOOKUP(CONCATENATE($F3451," ",$G3451),AllocFactorMatrix,(O$4+1),FALSE)*$E3458</f>
        <v>17910.857970092893</v>
      </c>
      <c r="P3451" s="25">
        <f ca="1">VLOOKUP(CONCATENATE($F3451," ",$G3451),AllocFactorMatrix,(P$4+1),FALSE)*$E3458</f>
        <v>1417.3844712356736</v>
      </c>
      <c r="Q3451" s="25">
        <f ca="1">VLOOKUP(CONCATENATE($F3451," ",$G3451),AllocFactorMatrix,(Q$4+1),FALSE)*$E3458</f>
        <v>299.18487035096115</v>
      </c>
      <c r="R3451" s="25">
        <f t="shared" ref="R3451:R3459" ca="1" si="1547">SUBTOTAL(9,N3451:Q3451)</f>
        <v>82517.759847276655</v>
      </c>
      <c r="S3451" s="25">
        <f ca="1">VLOOKUP(CONCATENATE($F3451," ",$G3451),AllocFactorMatrix,(S$4+1),FALSE)*$E3458</f>
        <v>3777.8413625381349</v>
      </c>
      <c r="T3451" s="25">
        <f ca="1">VLOOKUP(CONCATENATE($F3451," ",$G3451),AllocFactorMatrix,(T$4+1),FALSE)*$E3458</f>
        <v>41185.098416755282</v>
      </c>
      <c r="U3451" s="25">
        <f ca="1">VLOOKUP(CONCATENATE($F3451," ",$G3451),AllocFactorMatrix,(U$4+1),FALSE)*$E3458</f>
        <v>275060.36783776892</v>
      </c>
      <c r="V3451" s="25">
        <f ca="1">VLOOKUP(CONCATENATE($F3451," ",$G3451),AllocFactorMatrix,(V$4+1),FALSE)*$E3458</f>
        <v>43151.77428279462</v>
      </c>
      <c r="W3451" s="25">
        <f ca="1">SUBTOTAL(9,S3451:V3451)</f>
        <v>363175.08189985697</v>
      </c>
      <c r="X3451" s="25">
        <f ca="1">VLOOKUP(CONCATENATE($F3451," ",$G3451),AllocFactorMatrix,(X$4+1),FALSE)*$E3458</f>
        <v>17070.14660574395</v>
      </c>
      <c r="Y3451" s="25">
        <f ca="1">VLOOKUP(CONCATENATE($F3451," ",$G3451),AllocFactorMatrix,(Y$4+1),FALSE)*$E3458</f>
        <v>412.07957965053231</v>
      </c>
      <c r="Z3451" s="25">
        <f t="shared" ref="Z3451:Z3458" ca="1" si="1548">SUBTOTAL(9,X3451:Y3451)</f>
        <v>17482.226185394484</v>
      </c>
      <c r="AA3451" s="25">
        <f ca="1">VLOOKUP(CONCATENATE($F3451," ",$G3451),AllocFactorMatrix,(AA$4+1),FALSE)*$E3458</f>
        <v>297.61458480918998</v>
      </c>
      <c r="AB3451" s="25">
        <f ca="1">VLOOKUP(CONCATENATE($F3451," ",$G3451),AllocFactorMatrix,(AB$4+1),FALSE)*$E3458</f>
        <v>1613.7256639349066</v>
      </c>
      <c r="AC3451" s="25">
        <f ca="1">VLOOKUP(CONCATENATE($F3451," ",$G3451),AllocFactorMatrix,(AC$4+1),FALSE)*$E3458</f>
        <v>400.71695450906196</v>
      </c>
    </row>
    <row r="3452" spans="4:29" hidden="1" outlineLevel="1">
      <c r="F3452" s="61" t="str">
        <f>F3458</f>
        <v>LABOR_M</v>
      </c>
      <c r="G3452" s="20" t="str">
        <f>$G$9</f>
        <v>BULKTRAN</v>
      </c>
      <c r="H3452" s="24">
        <f t="shared" ca="1" si="1537"/>
        <v>326058.86170343513</v>
      </c>
      <c r="I3452" s="25">
        <f ca="1">VLOOKUP(CONCATENATE($F3452," ",$G3452),AllocFactorMatrix,(I$4+1),FALSE)*$E3458</f>
        <v>159880.65339857462</v>
      </c>
      <c r="J3452" s="25">
        <f ca="1">VLOOKUP(CONCATENATE($F3452," ",$G3452),AllocFactorMatrix,(J$4+1),FALSE)*$E3458</f>
        <v>40443.588537331503</v>
      </c>
      <c r="K3452" s="25">
        <f ca="1">VLOOKUP(CONCATENATE($F3452," ",$G3452),AllocFactorMatrix,(K$4+1),FALSE)*$E3458</f>
        <v>472.8470658642533</v>
      </c>
      <c r="L3452" s="25">
        <f ca="1">VLOOKUP(CONCATENATE($F3452," ",$G3452),AllocFactorMatrix,(L$4+1),FALSE)*$E3458</f>
        <v>11.648827255194632</v>
      </c>
      <c r="M3452" s="25">
        <f t="shared" ca="1" si="1546"/>
        <v>40928.084430450952</v>
      </c>
      <c r="N3452" s="25">
        <f ca="1">VLOOKUP(CONCATENATE($F3452," ",$G3452),AllocFactorMatrix,(N$4+1),FALSE)*$E3458</f>
        <v>16922.10485582957</v>
      </c>
      <c r="O3452" s="25">
        <f ca="1">VLOOKUP(CONCATENATE($F3452," ",$G3452),AllocFactorMatrix,(O$4+1),FALSE)*$E3458</f>
        <v>4819.3323903356431</v>
      </c>
      <c r="P3452" s="25">
        <f ca="1">VLOOKUP(CONCATENATE($F3452," ",$G3452),AllocFactorMatrix,(P$4+1),FALSE)*$E3458</f>
        <v>381.38021658095994</v>
      </c>
      <c r="Q3452" s="25">
        <f ca="1">VLOOKUP(CONCATENATE($F3452," ",$G3452),AllocFactorMatrix,(Q$4+1),FALSE)*$E3458</f>
        <v>80.502639169399814</v>
      </c>
      <c r="R3452" s="25">
        <f t="shared" ca="1" si="1547"/>
        <v>22203.320101915575</v>
      </c>
      <c r="S3452" s="25">
        <f ca="1">VLOOKUP(CONCATENATE($F3452," ",$G3452),AllocFactorMatrix,(S$4+1),FALSE)*$E3458</f>
        <v>1016.5159745239913</v>
      </c>
      <c r="T3452" s="25">
        <f ca="1">VLOOKUP(CONCATENATE($F3452," ",$G3452),AllocFactorMatrix,(T$4+1),FALSE)*$E3458</f>
        <v>11081.807422651373</v>
      </c>
      <c r="U3452" s="25">
        <f ca="1">VLOOKUP(CONCATENATE($F3452," ",$G3452),AllocFactorMatrix,(U$4+1),FALSE)*$E3458</f>
        <v>74011.381377244019</v>
      </c>
      <c r="V3452" s="25">
        <f ca="1">VLOOKUP(CONCATENATE($F3452," ",$G3452),AllocFactorMatrix,(V$4+1),FALSE)*$E3458</f>
        <v>11610.987248560381</v>
      </c>
      <c r="W3452" s="25">
        <f t="shared" ref="W3452:W3458" ca="1" si="1549">SUBTOTAL(9,S3452:V3452)</f>
        <v>97720.692022979769</v>
      </c>
      <c r="X3452" s="25">
        <f ca="1">VLOOKUP(CONCATENATE($F3452," ",$G3452),AllocFactorMatrix,(X$4+1),FALSE)*$E3458</f>
        <v>4593.1194687717789</v>
      </c>
      <c r="Y3452" s="25">
        <f ca="1">VLOOKUP(CONCATENATE($F3452," ",$G3452),AllocFactorMatrix,(Y$4+1),FALSE)*$E3458</f>
        <v>110.87958315128145</v>
      </c>
      <c r="Z3452" s="25">
        <f t="shared" ca="1" si="1548"/>
        <v>4703.9990519230605</v>
      </c>
      <c r="AA3452" s="25">
        <f ca="1">VLOOKUP(CONCATENATE($F3452," ",$G3452),AllocFactorMatrix,(AA$4+1),FALSE)*$E3458</f>
        <v>80.080117368033839</v>
      </c>
      <c r="AB3452" s="25">
        <f ca="1">VLOOKUP(CONCATENATE($F3452," ",$G3452),AllocFactorMatrix,(AB$4+1),FALSE)*$E3458</f>
        <v>434.21037530995778</v>
      </c>
      <c r="AC3452" s="25">
        <f ca="1">VLOOKUP(CONCATENATE($F3452," ",$G3452),AllocFactorMatrix,(AC$4+1),FALSE)*$E3458</f>
        <v>107.82220491317763</v>
      </c>
    </row>
    <row r="3453" spans="4:29" hidden="1" outlineLevel="1">
      <c r="F3453" s="61" t="str">
        <f>F3458</f>
        <v>LABOR_M</v>
      </c>
      <c r="G3453" s="20" t="str">
        <f>$G$10</f>
        <v>SUBTRAN</v>
      </c>
      <c r="H3453" s="24">
        <f t="shared" ca="1" si="1537"/>
        <v>125046.37031570586</v>
      </c>
      <c r="I3453" s="25">
        <f ca="1">VLOOKUP(CONCATENATE($F3453," ",$G3453),AllocFactorMatrix,(I$4+1),FALSE)*$E3458</f>
        <v>59384.747283664445</v>
      </c>
      <c r="J3453" s="25">
        <f ca="1">VLOOKUP(CONCATENATE($F3453," ",$G3453),AllocFactorMatrix,(J$4+1),FALSE)*$E3458</f>
        <v>15201.61903886851</v>
      </c>
      <c r="K3453" s="25">
        <f ca="1">VLOOKUP(CONCATENATE($F3453," ",$G3453),AllocFactorMatrix,(K$4+1),FALSE)*$E3458</f>
        <v>177.14785102458677</v>
      </c>
      <c r="L3453" s="25">
        <f ca="1">VLOOKUP(CONCATENATE($F3453," ",$G3453),AllocFactorMatrix,(L$4+1),FALSE)*$E3458</f>
        <v>5.8076541541418898</v>
      </c>
      <c r="M3453" s="25">
        <f t="shared" ca="1" si="1546"/>
        <v>15384.574544047238</v>
      </c>
      <c r="N3453" s="25">
        <f ca="1">VLOOKUP(CONCATENATE($F3453," ",$G3453),AllocFactorMatrix,(N$4+1),FALSE)*$E3458</f>
        <v>6625.6041470080081</v>
      </c>
      <c r="O3453" s="25">
        <f ca="1">VLOOKUP(CONCATENATE($F3453," ",$G3453),AllocFactorMatrix,(O$4+1),FALSE)*$E3458</f>
        <v>1878.0125351127942</v>
      </c>
      <c r="P3453" s="25">
        <f ca="1">VLOOKUP(CONCATENATE($F3453," ",$G3453),AllocFactorMatrix,(P$4+1),FALSE)*$E3458</f>
        <v>192.37031143085295</v>
      </c>
      <c r="Q3453" s="25">
        <f ca="1">VLOOKUP(CONCATENATE($F3453," ",$G3453),AllocFactorMatrix,(Q$4+1),FALSE)*$E3458</f>
        <v>0</v>
      </c>
      <c r="R3453" s="25">
        <f t="shared" ca="1" si="1547"/>
        <v>8695.9869935516563</v>
      </c>
      <c r="S3453" s="25">
        <f ca="1">VLOOKUP(CONCATENATE($F3453," ",$G3453),AllocFactorMatrix,(S$4+1),FALSE)*$E3458</f>
        <v>371.06358859579836</v>
      </c>
      <c r="T3453" s="25">
        <f ca="1">VLOOKUP(CONCATENATE($F3453," ",$G3453),AllocFactorMatrix,(T$4+1),FALSE)*$E3458</f>
        <v>4288.7086336711382</v>
      </c>
      <c r="U3453" s="25">
        <f ca="1">VLOOKUP(CONCATENATE($F3453," ",$G3453),AllocFactorMatrix,(U$4+1),FALSE)*$E3458</f>
        <v>34934.728368621494</v>
      </c>
      <c r="V3453" s="25">
        <f ca="1">VLOOKUP(CONCATENATE($F3453," ",$G3453),AllocFactorMatrix,(V$4+1),FALSE)*$E3458</f>
        <v>0</v>
      </c>
      <c r="W3453" s="25">
        <f t="shared" ca="1" si="1549"/>
        <v>39594.500590888434</v>
      </c>
      <c r="X3453" s="25">
        <f ca="1">VLOOKUP(CONCATENATE($F3453," ",$G3453),AllocFactorMatrix,(X$4+1),FALSE)*$E3458</f>
        <v>1798.1513994496697</v>
      </c>
      <c r="Y3453" s="25">
        <f ca="1">VLOOKUP(CONCATENATE($F3453," ",$G3453),AllocFactorMatrix,(Y$4+1),FALSE)*$E3458</f>
        <v>43.021969976283316</v>
      </c>
      <c r="Z3453" s="25">
        <f t="shared" ca="1" si="1548"/>
        <v>1841.1733694259531</v>
      </c>
      <c r="AA3453" s="25">
        <f ca="1">VLOOKUP(CONCATENATE($F3453," ",$G3453),AllocFactorMatrix,(AA$4+1),FALSE)*$E3458</f>
        <v>29.527329107417128</v>
      </c>
      <c r="AB3453" s="25">
        <f ca="1">VLOOKUP(CONCATENATE($F3453," ",$G3453),AllocFactorMatrix,(AB$4+1),FALSE)*$E3458</f>
        <v>92.754170652510524</v>
      </c>
      <c r="AC3453" s="25">
        <f ca="1">VLOOKUP(CONCATENATE($F3453," ",$G3453),AllocFactorMatrix,(AC$4+1),FALSE)*$E3458</f>
        <v>23.106034368234578</v>
      </c>
    </row>
    <row r="3454" spans="4:29" hidden="1" outlineLevel="1">
      <c r="F3454" s="61" t="str">
        <f>F3458</f>
        <v>LABOR_M</v>
      </c>
      <c r="G3454" s="20" t="str">
        <f>$G$11</f>
        <v>DISTPRI</v>
      </c>
      <c r="H3454" s="24">
        <f t="shared" ca="1" si="1537"/>
        <v>832610.08594642265</v>
      </c>
      <c r="I3454" s="25">
        <f ca="1">VLOOKUP(CONCATENATE($F3454," ",$G3454),AllocFactorMatrix,(I$4+1),FALSE)*$E3458</f>
        <v>553268.2815353201</v>
      </c>
      <c r="J3454" s="25">
        <f ca="1">VLOOKUP(CONCATENATE($F3454," ",$G3454),AllocFactorMatrix,(J$4+1),FALSE)*$E3458</f>
        <v>139291.72248347432</v>
      </c>
      <c r="K3454" s="25">
        <f ca="1">VLOOKUP(CONCATENATE($F3454," ",$G3454),AllocFactorMatrix,(K$4+1),FALSE)*$E3458</f>
        <v>1625.4844826590077</v>
      </c>
      <c r="L3454" s="25">
        <f ca="1">VLOOKUP(CONCATENATE($F3454," ",$G3454),AllocFactorMatrix,(L$4+1),FALSE)*$E3458</f>
        <v>0</v>
      </c>
      <c r="M3454" s="25">
        <f t="shared" ca="1" si="1546"/>
        <v>140917.20696613332</v>
      </c>
      <c r="N3454" s="25">
        <f ca="1">VLOOKUP(CONCATENATE($F3454," ",$G3454),AllocFactorMatrix,(N$4+1),FALSE)*$E3458</f>
        <v>60066.449124134895</v>
      </c>
      <c r="O3454" s="25">
        <f ca="1">VLOOKUP(CONCATENATE($F3454," ",$G3454),AllocFactorMatrix,(O$4+1),FALSE)*$E3458</f>
        <v>17051.567158836177</v>
      </c>
      <c r="P3454" s="25">
        <f ca="1">VLOOKUP(CONCATENATE($F3454," ",$G3454),AllocFactorMatrix,(P$4+1),FALSE)*$E3458</f>
        <v>0</v>
      </c>
      <c r="Q3454" s="25">
        <f ca="1">VLOOKUP(CONCATENATE($F3454," ",$G3454),AllocFactorMatrix,(Q$4+1),FALSE)*$E3458</f>
        <v>0</v>
      </c>
      <c r="R3454" s="25">
        <f t="shared" ca="1" si="1547"/>
        <v>77118.016282971075</v>
      </c>
      <c r="S3454" s="25">
        <f ca="1">VLOOKUP(CONCATENATE($F3454," ",$G3454),AllocFactorMatrix,(S$4+1),FALSE)*$E3458</f>
        <v>3425.8102973646132</v>
      </c>
      <c r="T3454" s="25">
        <f ca="1">VLOOKUP(CONCATENATE($F3454," ",$G3454),AllocFactorMatrix,(T$4+1),FALSE)*$E3458</f>
        <v>39624.288078895319</v>
      </c>
      <c r="U3454" s="25">
        <f ca="1">VLOOKUP(CONCATENATE($F3454," ",$G3454),AllocFactorMatrix,(U$4+1),FALSE)*$E3458</f>
        <v>0</v>
      </c>
      <c r="V3454" s="25">
        <f ca="1">VLOOKUP(CONCATENATE($F3454," ",$G3454),AllocFactorMatrix,(V$4+1),FALSE)*$E3458</f>
        <v>0</v>
      </c>
      <c r="W3454" s="25">
        <f t="shared" ca="1" si="1549"/>
        <v>43050.098376259935</v>
      </c>
      <c r="X3454" s="25">
        <f ca="1">VLOOKUP(CONCATENATE($F3454," ",$G3454),AllocFactorMatrix,(X$4+1),FALSE)*$E3458</f>
        <v>16301.022249892538</v>
      </c>
      <c r="Y3454" s="25">
        <f ca="1">VLOOKUP(CONCATENATE($F3454," ",$G3454),AllocFactorMatrix,(Y$4+1),FALSE)*$E3458</f>
        <v>390.55901753316516</v>
      </c>
      <c r="Z3454" s="25">
        <f t="shared" ca="1" si="1548"/>
        <v>16691.581267425703</v>
      </c>
      <c r="AA3454" s="25">
        <f ca="1">VLOOKUP(CONCATENATE($F3454," ",$G3454),AllocFactorMatrix,(AA$4+1),FALSE)*$E3458</f>
        <v>280.4551895836218</v>
      </c>
      <c r="AB3454" s="25">
        <f ca="1">VLOOKUP(CONCATENATE($F3454," ",$G3454),AllocFactorMatrix,(AB$4+1),FALSE)*$E3458</f>
        <v>1028.0603178032989</v>
      </c>
      <c r="AC3454" s="25">
        <f ca="1">VLOOKUP(CONCATENATE($F3454," ",$G3454),AllocFactorMatrix,(AC$4+1),FALSE)*$E3458</f>
        <v>256.38601092560555</v>
      </c>
    </row>
    <row r="3455" spans="4:29" hidden="1" outlineLevel="1">
      <c r="F3455" s="61" t="str">
        <f>F3458</f>
        <v>LABOR_M</v>
      </c>
      <c r="G3455" s="20" t="str">
        <f>$G$12</f>
        <v>DISTSEC</v>
      </c>
      <c r="H3455" s="24">
        <f t="shared" ca="1" si="1537"/>
        <v>332770.45631798531</v>
      </c>
      <c r="I3455" s="25">
        <f ca="1">VLOOKUP(CONCATENATE($F3455," ",$G3455),AllocFactorMatrix,(I$4+1),FALSE)*$E3458</f>
        <v>248447.00905214026</v>
      </c>
      <c r="J3455" s="25">
        <f ca="1">VLOOKUP(CONCATENATE($F3455," ",$G3455),AllocFactorMatrix,(J$4+1),FALSE)*$E3458</f>
        <v>55773.061289833946</v>
      </c>
      <c r="K3455" s="25">
        <f ca="1">VLOOKUP(CONCATENATE($F3455," ",$G3455),AllocFactorMatrix,(K$4+1),FALSE)*$E3458</f>
        <v>0</v>
      </c>
      <c r="L3455" s="25">
        <f ca="1">VLOOKUP(CONCATENATE($F3455," ",$G3455),AllocFactorMatrix,(L$4+1),FALSE)*$E3458</f>
        <v>0</v>
      </c>
      <c r="M3455" s="25">
        <f t="shared" ca="1" si="1546"/>
        <v>55773.061289833946</v>
      </c>
      <c r="N3455" s="25">
        <f ca="1">VLOOKUP(CONCATENATE($F3455," ",$G3455),AllocFactorMatrix,(N$4+1),FALSE)*$E3458</f>
        <v>19660.592070034589</v>
      </c>
      <c r="O3455" s="25">
        <f ca="1">VLOOKUP(CONCATENATE($F3455," ",$G3455),AllocFactorMatrix,(O$4+1),FALSE)*$E3458</f>
        <v>0</v>
      </c>
      <c r="P3455" s="25">
        <f ca="1">VLOOKUP(CONCATENATE($F3455," ",$G3455),AllocFactorMatrix,(P$4+1),FALSE)*$E3458</f>
        <v>0</v>
      </c>
      <c r="Q3455" s="25">
        <f ca="1">VLOOKUP(CONCATENATE($F3455," ",$G3455),AllocFactorMatrix,(Q$4+1),FALSE)*$E3458</f>
        <v>0</v>
      </c>
      <c r="R3455" s="25">
        <f t="shared" ca="1" si="1547"/>
        <v>19660.592070034589</v>
      </c>
      <c r="S3455" s="25">
        <f ca="1">VLOOKUP(CONCATENATE($F3455," ",$G3455),AllocFactorMatrix,(S$4+1),FALSE)*$E3458</f>
        <v>870.18874481247701</v>
      </c>
      <c r="T3455" s="25">
        <f ca="1">VLOOKUP(CONCATENATE($F3455," ",$G3455),AllocFactorMatrix,(T$4+1),FALSE)*$E3458</f>
        <v>0</v>
      </c>
      <c r="U3455" s="25">
        <f ca="1">VLOOKUP(CONCATENATE($F3455," ",$G3455),AllocFactorMatrix,(U$4+1),FALSE)*$E3458</f>
        <v>0</v>
      </c>
      <c r="V3455" s="25">
        <f ca="1">VLOOKUP(CONCATENATE($F3455," ",$G3455),AllocFactorMatrix,(V$4+1),FALSE)*$E3458</f>
        <v>0</v>
      </c>
      <c r="W3455" s="25">
        <f t="shared" ca="1" si="1549"/>
        <v>870.18874481247701</v>
      </c>
      <c r="X3455" s="25">
        <f ca="1">VLOOKUP(CONCATENATE($F3455," ",$G3455),AllocFactorMatrix,(X$4+1),FALSE)*$E3458</f>
        <v>5471.8360526408424</v>
      </c>
      <c r="Y3455" s="25">
        <f ca="1">VLOOKUP(CONCATENATE($F3455," ",$G3455),AllocFactorMatrix,(Y$4+1),FALSE)*$E3458</f>
        <v>0</v>
      </c>
      <c r="Z3455" s="25">
        <f t="shared" ca="1" si="1548"/>
        <v>5471.8360526408424</v>
      </c>
      <c r="AA3455" s="25">
        <f ca="1">VLOOKUP(CONCATENATE($F3455," ",$G3455),AllocFactorMatrix,(AA$4+1),FALSE)*$E3458</f>
        <v>89.225259986344824</v>
      </c>
      <c r="AB3455" s="25">
        <f ca="1">VLOOKUP(CONCATENATE($F3455," ",$G3455),AllocFactorMatrix,(AB$4+1),FALSE)*$E3458</f>
        <v>1970.229518068038</v>
      </c>
      <c r="AC3455" s="25">
        <f ca="1">VLOOKUP(CONCATENATE($F3455," ",$G3455),AllocFactorMatrix,(AC$4+1),FALSE)*$E3458</f>
        <v>488.31433046874577</v>
      </c>
    </row>
    <row r="3456" spans="4:29" hidden="1" outlineLevel="1">
      <c r="F3456" s="61" t="str">
        <f>F3458</f>
        <v>LABOR_M</v>
      </c>
      <c r="G3456" s="20" t="str">
        <f>$G$13</f>
        <v>ENERGY</v>
      </c>
      <c r="H3456" s="24">
        <f t="shared" ca="1" si="1537"/>
        <v>874048.60112056846</v>
      </c>
      <c r="I3456" s="25">
        <f ca="1">VLOOKUP(CONCATENATE($F3456," ",$G3456),AllocFactorMatrix,(I$4+1),FALSE)*$E3458</f>
        <v>317745.05605893687</v>
      </c>
      <c r="J3456" s="25">
        <f ca="1">VLOOKUP(CONCATENATE($F3456," ",$G3456),AllocFactorMatrix,(J$4+1),FALSE)*$E3458</f>
        <v>102557.35054989599</v>
      </c>
      <c r="K3456" s="25">
        <f ca="1">VLOOKUP(CONCATENATE($F3456," ",$G3456),AllocFactorMatrix,(K$4+1),FALSE)*$E3458</f>
        <v>1174.0870883603611</v>
      </c>
      <c r="L3456" s="25">
        <f ca="1">VLOOKUP(CONCATENATE($F3456," ",$G3456),AllocFactorMatrix,(L$4+1),FALSE)*$E3458</f>
        <v>29.757164545549269</v>
      </c>
      <c r="M3456" s="25">
        <f t="shared" ca="1" si="1546"/>
        <v>103761.1948028019</v>
      </c>
      <c r="N3456" s="25">
        <f ca="1">VLOOKUP(CONCATENATE($F3456," ",$G3456),AllocFactorMatrix,(N$4+1),FALSE)*$E3458</f>
        <v>49629.317115654121</v>
      </c>
      <c r="O3456" s="25">
        <f ca="1">VLOOKUP(CONCATENATE($F3456," ",$G3456),AllocFactorMatrix,(O$4+1),FALSE)*$E3458</f>
        <v>13853.025954531713</v>
      </c>
      <c r="P3456" s="25">
        <f ca="1">VLOOKUP(CONCATENATE($F3456," ",$G3456),AllocFactorMatrix,(P$4+1),FALSE)*$E3458</f>
        <v>1096.7545675344352</v>
      </c>
      <c r="Q3456" s="25">
        <f ca="1">VLOOKUP(CONCATENATE($F3456," ",$G3456),AllocFactorMatrix,(Q$4+1),FALSE)*$E3458</f>
        <v>224.82966861973603</v>
      </c>
      <c r="R3456" s="25">
        <f t="shared" ca="1" si="1547"/>
        <v>64803.927306340003</v>
      </c>
      <c r="S3456" s="25">
        <f ca="1">VLOOKUP(CONCATENATE($F3456," ",$G3456),AllocFactorMatrix,(S$4+1),FALSE)*$E3458</f>
        <v>3307.027927228602</v>
      </c>
      <c r="T3456" s="25">
        <f ca="1">VLOOKUP(CONCATENATE($F3456," ",$G3456),AllocFactorMatrix,(T$4+1),FALSE)*$E3458</f>
        <v>39521.660011228923</v>
      </c>
      <c r="U3456" s="25">
        <f ca="1">VLOOKUP(CONCATENATE($F3456," ",$G3456),AllocFactorMatrix,(U$4+1),FALSE)*$E3458</f>
        <v>279399.64388753765</v>
      </c>
      <c r="V3456" s="25">
        <f ca="1">VLOOKUP(CONCATENATE($F3456," ",$G3456),AllocFactorMatrix,(V$4+1),FALSE)*$E3458</f>
        <v>44776.493774341659</v>
      </c>
      <c r="W3456" s="25">
        <f t="shared" ca="1" si="1549"/>
        <v>367004.82560033683</v>
      </c>
      <c r="X3456" s="25">
        <f ca="1">VLOOKUP(CONCATENATE($F3456," ",$G3456),AllocFactorMatrix,(X$4+1),FALSE)*$E3458</f>
        <v>13461.747037514891</v>
      </c>
      <c r="Y3456" s="25">
        <f ca="1">VLOOKUP(CONCATENATE($F3456," ",$G3456),AllocFactorMatrix,(Y$4+1),FALSE)*$E3458</f>
        <v>316.39859987976547</v>
      </c>
      <c r="Z3456" s="25">
        <f t="shared" ca="1" si="1548"/>
        <v>13778.145637394657</v>
      </c>
      <c r="AA3456" s="25">
        <f ca="1">VLOOKUP(CONCATENATE($F3456," ",$G3456),AllocFactorMatrix,(AA$4+1),FALSE)*$E3458</f>
        <v>309.09582203858821</v>
      </c>
      <c r="AB3456" s="25">
        <f ca="1">VLOOKUP(CONCATENATE($F3456," ",$G3456),AllocFactorMatrix,(AB$4+1),FALSE)*$E3458</f>
        <v>5318.6473840300232</v>
      </c>
      <c r="AC3456" s="25">
        <f ca="1">VLOOKUP(CONCATENATE($F3456," ",$G3456),AllocFactorMatrix,(AC$4+1),FALSE)*$E3458</f>
        <v>1327.7085086895743</v>
      </c>
    </row>
    <row r="3457" spans="4:29" hidden="1" outlineLevel="1">
      <c r="F3457" s="61" t="str">
        <f>F3458</f>
        <v>LABOR_M</v>
      </c>
      <c r="G3457" s="20" t="str">
        <f>$G$14</f>
        <v>CUSTOMER</v>
      </c>
      <c r="H3457" s="24">
        <f t="shared" ca="1" si="1537"/>
        <v>1282687.6391209424</v>
      </c>
      <c r="I3457" s="25">
        <f ca="1">VLOOKUP(CONCATENATE($F3457," ",$G3457),AllocFactorMatrix,(I$4+1),FALSE)*$E3458</f>
        <v>1007537.4737817838</v>
      </c>
      <c r="J3457" s="25">
        <f ca="1">VLOOKUP(CONCATENATE($F3457," ",$G3457),AllocFactorMatrix,(J$4+1),FALSE)*$E3458</f>
        <v>234086.47293636855</v>
      </c>
      <c r="K3457" s="25">
        <f ca="1">VLOOKUP(CONCATENATE($F3457," ",$G3457),AllocFactorMatrix,(K$4+1),FALSE)*$E3458</f>
        <v>2109.5680158919163</v>
      </c>
      <c r="L3457" s="25">
        <f ca="1">VLOOKUP(CONCATENATE($F3457," ",$G3457),AllocFactorMatrix,(L$4+1),FALSE)*$E3458</f>
        <v>297.60566687183342</v>
      </c>
      <c r="M3457" s="25">
        <f t="shared" ca="1" si="1546"/>
        <v>236493.64661913228</v>
      </c>
      <c r="N3457" s="25">
        <f ca="1">VLOOKUP(CONCATENATE($F3457," ",$G3457),AllocFactorMatrix,(N$4+1),FALSE)*$E3458</f>
        <v>4039.1287179698802</v>
      </c>
      <c r="O3457" s="25">
        <f ca="1">VLOOKUP(CONCATENATE($F3457," ",$G3457),AllocFactorMatrix,(O$4+1),FALSE)*$E3458</f>
        <v>1775.7676928798542</v>
      </c>
      <c r="P3457" s="25">
        <f ca="1">VLOOKUP(CONCATENATE($F3457," ",$G3457),AllocFactorMatrix,(P$4+1),FALSE)*$E3458</f>
        <v>851.10760897519424</v>
      </c>
      <c r="Q3457" s="25">
        <f ca="1">VLOOKUP(CONCATENATE($F3457," ",$G3457),AllocFactorMatrix,(Q$4+1),FALSE)*$E3458</f>
        <v>362.6016634524168</v>
      </c>
      <c r="R3457" s="25">
        <f t="shared" ca="1" si="1547"/>
        <v>7028.6056832773456</v>
      </c>
      <c r="S3457" s="25">
        <f ca="1">VLOOKUP(CONCATENATE($F3457," ",$G3457),AllocFactorMatrix,(S$4+1),FALSE)*$E3458</f>
        <v>58.766429173646948</v>
      </c>
      <c r="T3457" s="25">
        <f ca="1">VLOOKUP(CONCATENATE($F3457," ",$G3457),AllocFactorMatrix,(T$4+1),FALSE)*$E3458</f>
        <v>1104.9435207782453</v>
      </c>
      <c r="U3457" s="25">
        <f ca="1">VLOOKUP(CONCATENATE($F3457," ",$G3457),AllocFactorMatrix,(U$4+1),FALSE)*$E3458</f>
        <v>2205.7913327390861</v>
      </c>
      <c r="V3457" s="25">
        <f ca="1">VLOOKUP(CONCATENATE($F3457," ",$G3457),AllocFactorMatrix,(V$4+1),FALSE)*$E3458</f>
        <v>544.13624292482302</v>
      </c>
      <c r="W3457" s="25">
        <f t="shared" ca="1" si="1549"/>
        <v>3913.6375256158012</v>
      </c>
      <c r="X3457" s="25">
        <f ca="1">VLOOKUP(CONCATENATE($F3457," ",$G3457),AllocFactorMatrix,(X$4+1),FALSE)*$E3458</f>
        <v>1356.1915637992458</v>
      </c>
      <c r="Y3457" s="25">
        <f ca="1">VLOOKUP(CONCATENATE($F3457," ",$G3457),AllocFactorMatrix,(Y$4+1),FALSE)*$E3458</f>
        <v>22.756694938600603</v>
      </c>
      <c r="Z3457" s="25">
        <f t="shared" ca="1" si="1548"/>
        <v>1378.9482587378463</v>
      </c>
      <c r="AA3457" s="25">
        <f ca="1">VLOOKUP(CONCATENATE($F3457," ",$G3457),AllocFactorMatrix,(AA$4+1),FALSE)*$E3458</f>
        <v>79.364821024055743</v>
      </c>
      <c r="AB3457" s="25">
        <f ca="1">VLOOKUP(CONCATENATE($F3457," ",$G3457),AllocFactorMatrix,(AB$4+1),FALSE)*$E3458</f>
        <v>21862.366016013602</v>
      </c>
      <c r="AC3457" s="25">
        <f ca="1">VLOOKUP(CONCATENATE($F3457," ",$G3457),AllocFactorMatrix,(AC$4+1),FALSE)*$E3458</f>
        <v>4393.5964153579689</v>
      </c>
    </row>
    <row r="3458" spans="4:29" collapsed="1">
      <c r="D3458" s="58" t="s">
        <v>1165</v>
      </c>
      <c r="E3458" s="22">
        <f>'Sch 5'!AC512</f>
        <v>4985006.8612336004</v>
      </c>
      <c r="F3458" s="61" t="s">
        <v>69</v>
      </c>
      <c r="G3458" s="20" t="str">
        <f>$G$15</f>
        <v>TOTAL</v>
      </c>
      <c r="H3458" s="24">
        <f t="shared" ca="1" si="1537"/>
        <v>4985006.8612336032</v>
      </c>
      <c r="I3458" s="25">
        <f ca="1">VLOOKUP(CONCATENATE($F3458," ",$G3458),AllocFactorMatrix,(I$4+1),FALSE)*$E3458</f>
        <v>2940453.337760184</v>
      </c>
      <c r="J3458" s="25">
        <f ca="1">VLOOKUP(CONCATENATE($F3458," ",$G3458),AllocFactorMatrix,(J$4+1),FALSE)*$E3458</f>
        <v>737660.80995933851</v>
      </c>
      <c r="K3458" s="25">
        <f ca="1">VLOOKUP(CONCATENATE($F3458," ",$G3458),AllocFactorMatrix,(K$4+1),FALSE)*$E3458</f>
        <v>7316.4518980626899</v>
      </c>
      <c r="L3458" s="25">
        <f ca="1">VLOOKUP(CONCATENATE($F3458," ",$G3458),AllocFactorMatrix,(L$4+1),FALSE)*$E3458</f>
        <v>388.11171799560344</v>
      </c>
      <c r="M3458" s="25">
        <f t="shared" ca="1" si="1546"/>
        <v>745365.37357539684</v>
      </c>
      <c r="N3458" s="25">
        <f ca="1">VLOOKUP(CONCATENATE($F3458," ",$G3458),AllocFactorMatrix,(N$4+1),FALSE)*$E3458</f>
        <v>219833.5285662282</v>
      </c>
      <c r="O3458" s="25">
        <f ca="1">VLOOKUP(CONCATENATE($F3458," ",$G3458),AllocFactorMatrix,(O$4+1),FALSE)*$E3458</f>
        <v>57288.563701789084</v>
      </c>
      <c r="P3458" s="25">
        <f ca="1">VLOOKUP(CONCATENATE($F3458," ",$G3458),AllocFactorMatrix,(P$4+1),FALSE)*$E3458</f>
        <v>3938.9971757571157</v>
      </c>
      <c r="Q3458" s="25">
        <f ca="1">VLOOKUP(CONCATENATE($F3458," ",$G3458),AllocFactorMatrix,(Q$4+1),FALSE)*$E3458</f>
        <v>967.11884159251383</v>
      </c>
      <c r="R3458" s="25">
        <f t="shared" ca="1" si="1547"/>
        <v>282028.20828536694</v>
      </c>
      <c r="S3458" s="25">
        <f ca="1">VLOOKUP(CONCATENATE($F3458," ",$G3458),AllocFactorMatrix,(S$4+1),FALSE)*$E3458</f>
        <v>12827.214324237264</v>
      </c>
      <c r="T3458" s="25">
        <f ca="1">VLOOKUP(CONCATENATE($F3458," ",$G3458),AllocFactorMatrix,(T$4+1),FALSE)*$E3458</f>
        <v>136806.50608398029</v>
      </c>
      <c r="U3458" s="25">
        <f ca="1">VLOOKUP(CONCATENATE($F3458," ",$G3458),AllocFactorMatrix,(U$4+1),FALSE)*$E3458</f>
        <v>665611.91280391102</v>
      </c>
      <c r="V3458" s="25">
        <f ca="1">VLOOKUP(CONCATENATE($F3458," ",$G3458),AllocFactorMatrix,(V$4+1),FALSE)*$E3458</f>
        <v>100083.39154862148</v>
      </c>
      <c r="W3458" s="25">
        <f t="shared" ca="1" si="1549"/>
        <v>915329.02476075001</v>
      </c>
      <c r="X3458" s="25">
        <f ca="1">VLOOKUP(CONCATENATE($F3458," ",$G3458),AllocFactorMatrix,(X$4+1),FALSE)*$E3458</f>
        <v>60052.214377812918</v>
      </c>
      <c r="Y3458" s="25">
        <f ca="1">VLOOKUP(CONCATENATE($F3458," ",$G3458),AllocFactorMatrix,(Y$4+1),FALSE)*$E3458</f>
        <v>1295.6954451296283</v>
      </c>
      <c r="Z3458" s="25">
        <f t="shared" ca="1" si="1548"/>
        <v>61347.909822942544</v>
      </c>
      <c r="AA3458" s="25">
        <f ca="1">VLOOKUP(CONCATENATE($F3458," ",$G3458),AllocFactorMatrix,(AA$4+1),FALSE)*$E3458</f>
        <v>1165.3631239172516</v>
      </c>
      <c r="AB3458" s="25">
        <f ca="1">VLOOKUP(CONCATENATE($F3458," ",$G3458),AllocFactorMatrix,(AB$4+1),FALSE)*$E3458</f>
        <v>32319.993445812335</v>
      </c>
      <c r="AC3458" s="25">
        <f ca="1">VLOOKUP(CONCATENATE($F3458," ",$G3458),AllocFactorMatrix,(AC$4+1),FALSE)*$E3458</f>
        <v>6997.650459232369</v>
      </c>
    </row>
    <row r="3459" spans="4:29" hidden="1" outlineLevel="1">
      <c r="F3459" s="61" t="str">
        <f>F3466</f>
        <v>RB_GUP-Land_P</v>
      </c>
      <c r="G3459" s="20" t="str">
        <f>$G$8</f>
        <v>PRODUCTION</v>
      </c>
      <c r="H3459" s="24">
        <f t="shared" ca="1" si="1537"/>
        <v>0</v>
      </c>
      <c r="I3459" s="25">
        <f ca="1">VLOOKUP(CONCATENATE($F3459," ",$G3459),AllocFactorMatrix,(I$4+1),FALSE)*$E3466</f>
        <v>0</v>
      </c>
      <c r="J3459" s="25">
        <f ca="1">VLOOKUP(CONCATENATE($F3459," ",$G3459),AllocFactorMatrix,(J$4+1),FALSE)*$E3466</f>
        <v>0</v>
      </c>
      <c r="K3459" s="25">
        <f ca="1">VLOOKUP(CONCATENATE($F3459," ",$G3459),AllocFactorMatrix,(K$4+1),FALSE)*$E3466</f>
        <v>0</v>
      </c>
      <c r="L3459" s="25">
        <f ca="1">VLOOKUP(CONCATENATE($F3459," ",$G3459),AllocFactorMatrix,(L$4+1),FALSE)*$E3466</f>
        <v>0</v>
      </c>
      <c r="M3459" s="25">
        <f t="shared" ref="M3459:M3498" ca="1" si="1550">SUBTOTAL(9,J3459:L3459)</f>
        <v>0</v>
      </c>
      <c r="N3459" s="25">
        <f ca="1">VLOOKUP(CONCATENATE($F3459," ",$G3459),AllocFactorMatrix,(N$4+1),FALSE)*$E3466</f>
        <v>0</v>
      </c>
      <c r="O3459" s="25">
        <f ca="1">VLOOKUP(CONCATENATE($F3459," ",$G3459),AllocFactorMatrix,(O$4+1),FALSE)*$E3466</f>
        <v>0</v>
      </c>
      <c r="P3459" s="25">
        <f ca="1">VLOOKUP(CONCATENATE($F3459," ",$G3459),AllocFactorMatrix,(P$4+1),FALSE)*$E3466</f>
        <v>0</v>
      </c>
      <c r="Q3459" s="25">
        <f ca="1">VLOOKUP(CONCATENATE($F3459," ",$G3459),AllocFactorMatrix,(Q$4+1),FALSE)*$E3466</f>
        <v>0</v>
      </c>
      <c r="R3459" s="25">
        <f t="shared" ca="1" si="1547"/>
        <v>0</v>
      </c>
      <c r="S3459" s="25">
        <f ca="1">VLOOKUP(CONCATENATE($F3459," ",$G3459),AllocFactorMatrix,(S$4+1),FALSE)*$E3466</f>
        <v>0</v>
      </c>
      <c r="T3459" s="25">
        <f ca="1">VLOOKUP(CONCATENATE($F3459," ",$G3459),AllocFactorMatrix,(T$4+1),FALSE)*$E3466</f>
        <v>0</v>
      </c>
      <c r="U3459" s="25">
        <f ca="1">VLOOKUP(CONCATENATE($F3459," ",$G3459),AllocFactorMatrix,(U$4+1),FALSE)*$E3466</f>
        <v>0</v>
      </c>
      <c r="V3459" s="25">
        <f ca="1">VLOOKUP(CONCATENATE($F3459," ",$G3459),AllocFactorMatrix,(V$4+1),FALSE)*$E3466</f>
        <v>0</v>
      </c>
      <c r="W3459" s="25">
        <f ca="1">SUBTOTAL(9,S3459:V3459)</f>
        <v>0</v>
      </c>
      <c r="X3459" s="25">
        <f ca="1">VLOOKUP(CONCATENATE($F3459," ",$G3459),AllocFactorMatrix,(X$4+1),FALSE)*$E3466</f>
        <v>0</v>
      </c>
      <c r="Y3459" s="25">
        <f ca="1">VLOOKUP(CONCATENATE($F3459," ",$G3459),AllocFactorMatrix,(Y$4+1),FALSE)*$E3466</f>
        <v>0</v>
      </c>
      <c r="Z3459" s="25">
        <f t="shared" ref="Z3459:Z3498" ca="1" si="1551">SUBTOTAL(9,X3459:Y3459)</f>
        <v>0</v>
      </c>
      <c r="AA3459" s="25">
        <f ca="1">VLOOKUP(CONCATENATE($F3459," ",$G3459),AllocFactorMatrix,(AA$4+1),FALSE)*$E3466</f>
        <v>0</v>
      </c>
      <c r="AB3459" s="25">
        <f ca="1">VLOOKUP(CONCATENATE($F3459," ",$G3459),AllocFactorMatrix,(AB$4+1),FALSE)*$E3466</f>
        <v>0</v>
      </c>
      <c r="AC3459" s="25">
        <f ca="1">VLOOKUP(CONCATENATE($F3459," ",$G3459),AllocFactorMatrix,(AC$4+1),FALSE)*$E3466</f>
        <v>0</v>
      </c>
    </row>
    <row r="3460" spans="4:29" hidden="1" outlineLevel="1">
      <c r="F3460" s="61" t="str">
        <f>F3466</f>
        <v>RB_GUP-Land_P</v>
      </c>
      <c r="G3460" s="20" t="str">
        <f>$G$9</f>
        <v>BULKTRAN</v>
      </c>
      <c r="H3460" s="24">
        <f t="shared" ca="1" si="1537"/>
        <v>0</v>
      </c>
      <c r="I3460" s="25">
        <f ca="1">VLOOKUP(CONCATENATE($F3460," ",$G3460),AllocFactorMatrix,(I$4+1),FALSE)*$E3466</f>
        <v>0</v>
      </c>
      <c r="J3460" s="25">
        <f ca="1">VLOOKUP(CONCATENATE($F3460," ",$G3460),AllocFactorMatrix,(J$4+1),FALSE)*$E3466</f>
        <v>0</v>
      </c>
      <c r="K3460" s="25">
        <f ca="1">VLOOKUP(CONCATENATE($F3460," ",$G3460),AllocFactorMatrix,(K$4+1),FALSE)*$E3466</f>
        <v>0</v>
      </c>
      <c r="L3460" s="25">
        <f ca="1">VLOOKUP(CONCATENATE($F3460," ",$G3460),AllocFactorMatrix,(L$4+1),FALSE)*$E3466</f>
        <v>0</v>
      </c>
      <c r="M3460" s="25">
        <f t="shared" ca="1" si="1550"/>
        <v>0</v>
      </c>
      <c r="N3460" s="25">
        <f ca="1">VLOOKUP(CONCATENATE($F3460," ",$G3460),AllocFactorMatrix,(N$4+1),FALSE)*$E3466</f>
        <v>0</v>
      </c>
      <c r="O3460" s="25">
        <f ca="1">VLOOKUP(CONCATENATE($F3460," ",$G3460),AllocFactorMatrix,(O$4+1),FALSE)*$E3466</f>
        <v>0</v>
      </c>
      <c r="P3460" s="25">
        <f ca="1">VLOOKUP(CONCATENATE($F3460," ",$G3460),AllocFactorMatrix,(P$4+1),FALSE)*$E3466</f>
        <v>0</v>
      </c>
      <c r="Q3460" s="25">
        <f ca="1">VLOOKUP(CONCATENATE($F3460," ",$G3460),AllocFactorMatrix,(Q$4+1),FALSE)*$E3466</f>
        <v>0</v>
      </c>
      <c r="R3460" s="25">
        <f t="shared" ref="R3460:R3498" ca="1" si="1552">SUBTOTAL(9,N3460:Q3460)</f>
        <v>0</v>
      </c>
      <c r="S3460" s="25">
        <f ca="1">VLOOKUP(CONCATENATE($F3460," ",$G3460),AllocFactorMatrix,(S$4+1),FALSE)*$E3466</f>
        <v>0</v>
      </c>
      <c r="T3460" s="25">
        <f ca="1">VLOOKUP(CONCATENATE($F3460," ",$G3460),AllocFactorMatrix,(T$4+1),FALSE)*$E3466</f>
        <v>0</v>
      </c>
      <c r="U3460" s="25">
        <f ca="1">VLOOKUP(CONCATENATE($F3460," ",$G3460),AllocFactorMatrix,(U$4+1),FALSE)*$E3466</f>
        <v>0</v>
      </c>
      <c r="V3460" s="25">
        <f ca="1">VLOOKUP(CONCATENATE($F3460," ",$G3460),AllocFactorMatrix,(V$4+1),FALSE)*$E3466</f>
        <v>0</v>
      </c>
      <c r="W3460" s="25">
        <f t="shared" ref="W3460:W3466" ca="1" si="1553">SUBTOTAL(9,S3460:V3460)</f>
        <v>0</v>
      </c>
      <c r="X3460" s="25">
        <f ca="1">VLOOKUP(CONCATENATE($F3460," ",$G3460),AllocFactorMatrix,(X$4+1),FALSE)*$E3466</f>
        <v>0</v>
      </c>
      <c r="Y3460" s="25">
        <f ca="1">VLOOKUP(CONCATENATE($F3460," ",$G3460),AllocFactorMatrix,(Y$4+1),FALSE)*$E3466</f>
        <v>0</v>
      </c>
      <c r="Z3460" s="25">
        <f t="shared" ca="1" si="1551"/>
        <v>0</v>
      </c>
      <c r="AA3460" s="25">
        <f ca="1">VLOOKUP(CONCATENATE($F3460," ",$G3460),AllocFactorMatrix,(AA$4+1),FALSE)*$E3466</f>
        <v>0</v>
      </c>
      <c r="AB3460" s="25">
        <f ca="1">VLOOKUP(CONCATENATE($F3460," ",$G3460),AllocFactorMatrix,(AB$4+1),FALSE)*$E3466</f>
        <v>0</v>
      </c>
      <c r="AC3460" s="25">
        <f ca="1">VLOOKUP(CONCATENATE($F3460," ",$G3460),AllocFactorMatrix,(AC$4+1),FALSE)*$E3466</f>
        <v>0</v>
      </c>
    </row>
    <row r="3461" spans="4:29" hidden="1" outlineLevel="1">
      <c r="F3461" s="61" t="str">
        <f>F3466</f>
        <v>RB_GUP-Land_P</v>
      </c>
      <c r="G3461" s="20" t="str">
        <f>$G$10</f>
        <v>SUBTRAN</v>
      </c>
      <c r="H3461" s="24">
        <f t="shared" ca="1" si="1537"/>
        <v>0</v>
      </c>
      <c r="I3461" s="25">
        <f ca="1">VLOOKUP(CONCATENATE($F3461," ",$G3461),AllocFactorMatrix,(I$4+1),FALSE)*$E3466</f>
        <v>0</v>
      </c>
      <c r="J3461" s="25">
        <f ca="1">VLOOKUP(CONCATENATE($F3461," ",$G3461),AllocFactorMatrix,(J$4+1),FALSE)*$E3466</f>
        <v>0</v>
      </c>
      <c r="K3461" s="25">
        <f ca="1">VLOOKUP(CONCATENATE($F3461," ",$G3461),AllocFactorMatrix,(K$4+1),FALSE)*$E3466</f>
        <v>0</v>
      </c>
      <c r="L3461" s="25">
        <f ca="1">VLOOKUP(CONCATENATE($F3461," ",$G3461),AllocFactorMatrix,(L$4+1),FALSE)*$E3466</f>
        <v>0</v>
      </c>
      <c r="M3461" s="25">
        <f t="shared" ca="1" si="1550"/>
        <v>0</v>
      </c>
      <c r="N3461" s="25">
        <f ca="1">VLOOKUP(CONCATENATE($F3461," ",$G3461),AllocFactorMatrix,(N$4+1),FALSE)*$E3466</f>
        <v>0</v>
      </c>
      <c r="O3461" s="25">
        <f ca="1">VLOOKUP(CONCATENATE($F3461," ",$G3461),AllocFactorMatrix,(O$4+1),FALSE)*$E3466</f>
        <v>0</v>
      </c>
      <c r="P3461" s="25">
        <f ca="1">VLOOKUP(CONCATENATE($F3461," ",$G3461),AllocFactorMatrix,(P$4+1),FALSE)*$E3466</f>
        <v>0</v>
      </c>
      <c r="Q3461" s="25">
        <f ca="1">VLOOKUP(CONCATENATE($F3461," ",$G3461),AllocFactorMatrix,(Q$4+1),FALSE)*$E3466</f>
        <v>0</v>
      </c>
      <c r="R3461" s="25">
        <f t="shared" ca="1" si="1552"/>
        <v>0</v>
      </c>
      <c r="S3461" s="25">
        <f ca="1">VLOOKUP(CONCATENATE($F3461," ",$G3461),AllocFactorMatrix,(S$4+1),FALSE)*$E3466</f>
        <v>0</v>
      </c>
      <c r="T3461" s="25">
        <f ca="1">VLOOKUP(CONCATENATE($F3461," ",$G3461),AllocFactorMatrix,(T$4+1),FALSE)*$E3466</f>
        <v>0</v>
      </c>
      <c r="U3461" s="25">
        <f ca="1">VLOOKUP(CONCATENATE($F3461," ",$G3461),AllocFactorMatrix,(U$4+1),FALSE)*$E3466</f>
        <v>0</v>
      </c>
      <c r="V3461" s="25">
        <f ca="1">VLOOKUP(CONCATENATE($F3461," ",$G3461),AllocFactorMatrix,(V$4+1),FALSE)*$E3466</f>
        <v>0</v>
      </c>
      <c r="W3461" s="25">
        <f t="shared" ca="1" si="1553"/>
        <v>0</v>
      </c>
      <c r="X3461" s="25">
        <f ca="1">VLOOKUP(CONCATENATE($F3461," ",$G3461),AllocFactorMatrix,(X$4+1),FALSE)*$E3466</f>
        <v>0</v>
      </c>
      <c r="Y3461" s="25">
        <f ca="1">VLOOKUP(CONCATENATE($F3461," ",$G3461),AllocFactorMatrix,(Y$4+1),FALSE)*$E3466</f>
        <v>0</v>
      </c>
      <c r="Z3461" s="25">
        <f t="shared" ca="1" si="1551"/>
        <v>0</v>
      </c>
      <c r="AA3461" s="25">
        <f ca="1">VLOOKUP(CONCATENATE($F3461," ",$G3461),AllocFactorMatrix,(AA$4+1),FALSE)*$E3466</f>
        <v>0</v>
      </c>
      <c r="AB3461" s="25">
        <f ca="1">VLOOKUP(CONCATENATE($F3461," ",$G3461),AllocFactorMatrix,(AB$4+1),FALSE)*$E3466</f>
        <v>0</v>
      </c>
      <c r="AC3461" s="25">
        <f ca="1">VLOOKUP(CONCATENATE($F3461," ",$G3461),AllocFactorMatrix,(AC$4+1),FALSE)*$E3466</f>
        <v>0</v>
      </c>
    </row>
    <row r="3462" spans="4:29" hidden="1" outlineLevel="1">
      <c r="F3462" s="61" t="str">
        <f>F3466</f>
        <v>RB_GUP-Land_P</v>
      </c>
      <c r="G3462" s="20" t="str">
        <f>$G$11</f>
        <v>DISTPRI</v>
      </c>
      <c r="H3462" s="24">
        <f t="shared" ca="1" si="1537"/>
        <v>0</v>
      </c>
      <c r="I3462" s="25">
        <f ca="1">VLOOKUP(CONCATENATE($F3462," ",$G3462),AllocFactorMatrix,(I$4+1),FALSE)*$E3466</f>
        <v>0</v>
      </c>
      <c r="J3462" s="25">
        <f ca="1">VLOOKUP(CONCATENATE($F3462," ",$G3462),AllocFactorMatrix,(J$4+1),FALSE)*$E3466</f>
        <v>0</v>
      </c>
      <c r="K3462" s="25">
        <f ca="1">VLOOKUP(CONCATENATE($F3462," ",$G3462),AllocFactorMatrix,(K$4+1),FALSE)*$E3466</f>
        <v>0</v>
      </c>
      <c r="L3462" s="25">
        <f ca="1">VLOOKUP(CONCATENATE($F3462," ",$G3462),AllocFactorMatrix,(L$4+1),FALSE)*$E3466</f>
        <v>0</v>
      </c>
      <c r="M3462" s="25">
        <f t="shared" ca="1" si="1550"/>
        <v>0</v>
      </c>
      <c r="N3462" s="25">
        <f ca="1">VLOOKUP(CONCATENATE($F3462," ",$G3462),AllocFactorMatrix,(N$4+1),FALSE)*$E3466</f>
        <v>0</v>
      </c>
      <c r="O3462" s="25">
        <f ca="1">VLOOKUP(CONCATENATE($F3462," ",$G3462),AllocFactorMatrix,(O$4+1),FALSE)*$E3466</f>
        <v>0</v>
      </c>
      <c r="P3462" s="25">
        <f ca="1">VLOOKUP(CONCATENATE($F3462," ",$G3462),AllocFactorMatrix,(P$4+1),FALSE)*$E3466</f>
        <v>0</v>
      </c>
      <c r="Q3462" s="25">
        <f ca="1">VLOOKUP(CONCATENATE($F3462," ",$G3462),AllocFactorMatrix,(Q$4+1),FALSE)*$E3466</f>
        <v>0</v>
      </c>
      <c r="R3462" s="25">
        <f t="shared" ca="1" si="1552"/>
        <v>0</v>
      </c>
      <c r="S3462" s="25">
        <f ca="1">VLOOKUP(CONCATENATE($F3462," ",$G3462),AllocFactorMatrix,(S$4+1),FALSE)*$E3466</f>
        <v>0</v>
      </c>
      <c r="T3462" s="25">
        <f ca="1">VLOOKUP(CONCATENATE($F3462," ",$G3462),AllocFactorMatrix,(T$4+1),FALSE)*$E3466</f>
        <v>0</v>
      </c>
      <c r="U3462" s="25">
        <f ca="1">VLOOKUP(CONCATENATE($F3462," ",$G3462),AllocFactorMatrix,(U$4+1),FALSE)*$E3466</f>
        <v>0</v>
      </c>
      <c r="V3462" s="25">
        <f ca="1">VLOOKUP(CONCATENATE($F3462," ",$G3462),AllocFactorMatrix,(V$4+1),FALSE)*$E3466</f>
        <v>0</v>
      </c>
      <c r="W3462" s="25">
        <f t="shared" ca="1" si="1553"/>
        <v>0</v>
      </c>
      <c r="X3462" s="25">
        <f ca="1">VLOOKUP(CONCATENATE($F3462," ",$G3462),AllocFactorMatrix,(X$4+1),FALSE)*$E3466</f>
        <v>0</v>
      </c>
      <c r="Y3462" s="25">
        <f ca="1">VLOOKUP(CONCATENATE($F3462," ",$G3462),AllocFactorMatrix,(Y$4+1),FALSE)*$E3466</f>
        <v>0</v>
      </c>
      <c r="Z3462" s="25">
        <f t="shared" ca="1" si="1551"/>
        <v>0</v>
      </c>
      <c r="AA3462" s="25">
        <f ca="1">VLOOKUP(CONCATENATE($F3462," ",$G3462),AllocFactorMatrix,(AA$4+1),FALSE)*$E3466</f>
        <v>0</v>
      </c>
      <c r="AB3462" s="25">
        <f ca="1">VLOOKUP(CONCATENATE($F3462," ",$G3462),AllocFactorMatrix,(AB$4+1),FALSE)*$E3466</f>
        <v>0</v>
      </c>
      <c r="AC3462" s="25">
        <f ca="1">VLOOKUP(CONCATENATE($F3462," ",$G3462),AllocFactorMatrix,(AC$4+1),FALSE)*$E3466</f>
        <v>0</v>
      </c>
    </row>
    <row r="3463" spans="4:29" hidden="1" outlineLevel="1">
      <c r="F3463" s="61" t="str">
        <f>F3466</f>
        <v>RB_GUP-Land_P</v>
      </c>
      <c r="G3463" s="20" t="str">
        <f>$G$12</f>
        <v>DISTSEC</v>
      </c>
      <c r="H3463" s="24">
        <f t="shared" ca="1" si="1537"/>
        <v>0</v>
      </c>
      <c r="I3463" s="25">
        <f ca="1">VLOOKUP(CONCATENATE($F3463," ",$G3463),AllocFactorMatrix,(I$4+1),FALSE)*$E3466</f>
        <v>0</v>
      </c>
      <c r="J3463" s="25">
        <f ca="1">VLOOKUP(CONCATENATE($F3463," ",$G3463),AllocFactorMatrix,(J$4+1),FALSE)*$E3466</f>
        <v>0</v>
      </c>
      <c r="K3463" s="25">
        <f ca="1">VLOOKUP(CONCATENATE($F3463," ",$G3463),AllocFactorMatrix,(K$4+1),FALSE)*$E3466</f>
        <v>0</v>
      </c>
      <c r="L3463" s="25">
        <f ca="1">VLOOKUP(CONCATENATE($F3463," ",$G3463),AllocFactorMatrix,(L$4+1),FALSE)*$E3466</f>
        <v>0</v>
      </c>
      <c r="M3463" s="25">
        <f t="shared" ca="1" si="1550"/>
        <v>0</v>
      </c>
      <c r="N3463" s="25">
        <f ca="1">VLOOKUP(CONCATENATE($F3463," ",$G3463),AllocFactorMatrix,(N$4+1),FALSE)*$E3466</f>
        <v>0</v>
      </c>
      <c r="O3463" s="25">
        <f ca="1">VLOOKUP(CONCATENATE($F3463," ",$G3463),AllocFactorMatrix,(O$4+1),FALSE)*$E3466</f>
        <v>0</v>
      </c>
      <c r="P3463" s="25">
        <f ca="1">VLOOKUP(CONCATENATE($F3463," ",$G3463),AllocFactorMatrix,(P$4+1),FALSE)*$E3466</f>
        <v>0</v>
      </c>
      <c r="Q3463" s="25">
        <f ca="1">VLOOKUP(CONCATENATE($F3463," ",$G3463),AllocFactorMatrix,(Q$4+1),FALSE)*$E3466</f>
        <v>0</v>
      </c>
      <c r="R3463" s="25">
        <f t="shared" ca="1" si="1552"/>
        <v>0</v>
      </c>
      <c r="S3463" s="25">
        <f ca="1">VLOOKUP(CONCATENATE($F3463," ",$G3463),AllocFactorMatrix,(S$4+1),FALSE)*$E3466</f>
        <v>0</v>
      </c>
      <c r="T3463" s="25">
        <f ca="1">VLOOKUP(CONCATENATE($F3463," ",$G3463),AllocFactorMatrix,(T$4+1),FALSE)*$E3466</f>
        <v>0</v>
      </c>
      <c r="U3463" s="25">
        <f ca="1">VLOOKUP(CONCATENATE($F3463," ",$G3463),AllocFactorMatrix,(U$4+1),FALSE)*$E3466</f>
        <v>0</v>
      </c>
      <c r="V3463" s="25">
        <f ca="1">VLOOKUP(CONCATENATE($F3463," ",$G3463),AllocFactorMatrix,(V$4+1),FALSE)*$E3466</f>
        <v>0</v>
      </c>
      <c r="W3463" s="25">
        <f t="shared" ca="1" si="1553"/>
        <v>0</v>
      </c>
      <c r="X3463" s="25">
        <f ca="1">VLOOKUP(CONCATENATE($F3463," ",$G3463),AllocFactorMatrix,(X$4+1),FALSE)*$E3466</f>
        <v>0</v>
      </c>
      <c r="Y3463" s="25">
        <f ca="1">VLOOKUP(CONCATENATE($F3463," ",$G3463),AllocFactorMatrix,(Y$4+1),FALSE)*$E3466</f>
        <v>0</v>
      </c>
      <c r="Z3463" s="25">
        <f t="shared" ca="1" si="1551"/>
        <v>0</v>
      </c>
      <c r="AA3463" s="25">
        <f ca="1">VLOOKUP(CONCATENATE($F3463," ",$G3463),AllocFactorMatrix,(AA$4+1),FALSE)*$E3466</f>
        <v>0</v>
      </c>
      <c r="AB3463" s="25">
        <f ca="1">VLOOKUP(CONCATENATE($F3463," ",$G3463),AllocFactorMatrix,(AB$4+1),FALSE)*$E3466</f>
        <v>0</v>
      </c>
      <c r="AC3463" s="25">
        <f ca="1">VLOOKUP(CONCATENATE($F3463," ",$G3463),AllocFactorMatrix,(AC$4+1),FALSE)*$E3466</f>
        <v>0</v>
      </c>
    </row>
    <row r="3464" spans="4:29" hidden="1" outlineLevel="1">
      <c r="F3464" s="61" t="str">
        <f>F3466</f>
        <v>RB_GUP-Land_P</v>
      </c>
      <c r="G3464" s="20" t="str">
        <f>$G$13</f>
        <v>ENERGY</v>
      </c>
      <c r="H3464" s="24">
        <f t="shared" ca="1" si="1537"/>
        <v>0</v>
      </c>
      <c r="I3464" s="25">
        <f ca="1">VLOOKUP(CONCATENATE($F3464," ",$G3464),AllocFactorMatrix,(I$4+1),FALSE)*$E3466</f>
        <v>0</v>
      </c>
      <c r="J3464" s="25">
        <f ca="1">VLOOKUP(CONCATENATE($F3464," ",$G3464),AllocFactorMatrix,(J$4+1),FALSE)*$E3466</f>
        <v>0</v>
      </c>
      <c r="K3464" s="25">
        <f ca="1">VLOOKUP(CONCATENATE($F3464," ",$G3464),AllocFactorMatrix,(K$4+1),FALSE)*$E3466</f>
        <v>0</v>
      </c>
      <c r="L3464" s="25">
        <f ca="1">VLOOKUP(CONCATENATE($F3464," ",$G3464),AllocFactorMatrix,(L$4+1),FALSE)*$E3466</f>
        <v>0</v>
      </c>
      <c r="M3464" s="25">
        <f t="shared" ca="1" si="1550"/>
        <v>0</v>
      </c>
      <c r="N3464" s="25">
        <f ca="1">VLOOKUP(CONCATENATE($F3464," ",$G3464),AllocFactorMatrix,(N$4+1),FALSE)*$E3466</f>
        <v>0</v>
      </c>
      <c r="O3464" s="25">
        <f ca="1">VLOOKUP(CONCATENATE($F3464," ",$G3464),AllocFactorMatrix,(O$4+1),FALSE)*$E3466</f>
        <v>0</v>
      </c>
      <c r="P3464" s="25">
        <f ca="1">VLOOKUP(CONCATENATE($F3464," ",$G3464),AllocFactorMatrix,(P$4+1),FALSE)*$E3466</f>
        <v>0</v>
      </c>
      <c r="Q3464" s="25">
        <f ca="1">VLOOKUP(CONCATENATE($F3464," ",$G3464),AllocFactorMatrix,(Q$4+1),FALSE)*$E3466</f>
        <v>0</v>
      </c>
      <c r="R3464" s="25">
        <f t="shared" ca="1" si="1552"/>
        <v>0</v>
      </c>
      <c r="S3464" s="25">
        <f ca="1">VLOOKUP(CONCATENATE($F3464," ",$G3464),AllocFactorMatrix,(S$4+1),FALSE)*$E3466</f>
        <v>0</v>
      </c>
      <c r="T3464" s="25">
        <f ca="1">VLOOKUP(CONCATENATE($F3464," ",$G3464),AllocFactorMatrix,(T$4+1),FALSE)*$E3466</f>
        <v>0</v>
      </c>
      <c r="U3464" s="25">
        <f ca="1">VLOOKUP(CONCATENATE($F3464," ",$G3464),AllocFactorMatrix,(U$4+1),FALSE)*$E3466</f>
        <v>0</v>
      </c>
      <c r="V3464" s="25">
        <f ca="1">VLOOKUP(CONCATENATE($F3464," ",$G3464),AllocFactorMatrix,(V$4+1),FALSE)*$E3466</f>
        <v>0</v>
      </c>
      <c r="W3464" s="25">
        <f t="shared" ca="1" si="1553"/>
        <v>0</v>
      </c>
      <c r="X3464" s="25">
        <f ca="1">VLOOKUP(CONCATENATE($F3464," ",$G3464),AllocFactorMatrix,(X$4+1),FALSE)*$E3466</f>
        <v>0</v>
      </c>
      <c r="Y3464" s="25">
        <f ca="1">VLOOKUP(CONCATENATE($F3464," ",$G3464),AllocFactorMatrix,(Y$4+1),FALSE)*$E3466</f>
        <v>0</v>
      </c>
      <c r="Z3464" s="25">
        <f t="shared" ca="1" si="1551"/>
        <v>0</v>
      </c>
      <c r="AA3464" s="25">
        <f ca="1">VLOOKUP(CONCATENATE($F3464," ",$G3464),AllocFactorMatrix,(AA$4+1),FALSE)*$E3466</f>
        <v>0</v>
      </c>
      <c r="AB3464" s="25">
        <f ca="1">VLOOKUP(CONCATENATE($F3464," ",$G3464),AllocFactorMatrix,(AB$4+1),FALSE)*$E3466</f>
        <v>0</v>
      </c>
      <c r="AC3464" s="25">
        <f ca="1">VLOOKUP(CONCATENATE($F3464," ",$G3464),AllocFactorMatrix,(AC$4+1),FALSE)*$E3466</f>
        <v>0</v>
      </c>
    </row>
    <row r="3465" spans="4:29" hidden="1" outlineLevel="1">
      <c r="F3465" s="61" t="str">
        <f>F3466</f>
        <v>RB_GUP-Land_P</v>
      </c>
      <c r="G3465" s="20" t="str">
        <f>$G$14</f>
        <v>CUSTOMER</v>
      </c>
      <c r="H3465" s="24">
        <f t="shared" ca="1" si="1537"/>
        <v>0</v>
      </c>
      <c r="I3465" s="25">
        <f ca="1">VLOOKUP(CONCATENATE($F3465," ",$G3465),AllocFactorMatrix,(I$4+1),FALSE)*$E3466</f>
        <v>0</v>
      </c>
      <c r="J3465" s="25">
        <f ca="1">VLOOKUP(CONCATENATE($F3465," ",$G3465),AllocFactorMatrix,(J$4+1),FALSE)*$E3466</f>
        <v>0</v>
      </c>
      <c r="K3465" s="25">
        <f ca="1">VLOOKUP(CONCATENATE($F3465," ",$G3465),AllocFactorMatrix,(K$4+1),FALSE)*$E3466</f>
        <v>0</v>
      </c>
      <c r="L3465" s="25">
        <f ca="1">VLOOKUP(CONCATENATE($F3465," ",$G3465),AllocFactorMatrix,(L$4+1),FALSE)*$E3466</f>
        <v>0</v>
      </c>
      <c r="M3465" s="25">
        <f t="shared" ca="1" si="1550"/>
        <v>0</v>
      </c>
      <c r="N3465" s="25">
        <f ca="1">VLOOKUP(CONCATENATE($F3465," ",$G3465),AllocFactorMatrix,(N$4+1),FALSE)*$E3466</f>
        <v>0</v>
      </c>
      <c r="O3465" s="25">
        <f ca="1">VLOOKUP(CONCATENATE($F3465," ",$G3465),AllocFactorMatrix,(O$4+1),FALSE)*$E3466</f>
        <v>0</v>
      </c>
      <c r="P3465" s="25">
        <f ca="1">VLOOKUP(CONCATENATE($F3465," ",$G3465),AllocFactorMatrix,(P$4+1),FALSE)*$E3466</f>
        <v>0</v>
      </c>
      <c r="Q3465" s="25">
        <f ca="1">VLOOKUP(CONCATENATE($F3465," ",$G3465),AllocFactorMatrix,(Q$4+1),FALSE)*$E3466</f>
        <v>0</v>
      </c>
      <c r="R3465" s="25">
        <f t="shared" ca="1" si="1552"/>
        <v>0</v>
      </c>
      <c r="S3465" s="25">
        <f ca="1">VLOOKUP(CONCATENATE($F3465," ",$G3465),AllocFactorMatrix,(S$4+1),FALSE)*$E3466</f>
        <v>0</v>
      </c>
      <c r="T3465" s="25">
        <f ca="1">VLOOKUP(CONCATENATE($F3465," ",$G3465),AllocFactorMatrix,(T$4+1),FALSE)*$E3466</f>
        <v>0</v>
      </c>
      <c r="U3465" s="25">
        <f ca="1">VLOOKUP(CONCATENATE($F3465," ",$G3465),AllocFactorMatrix,(U$4+1),FALSE)*$E3466</f>
        <v>0</v>
      </c>
      <c r="V3465" s="25">
        <f ca="1">VLOOKUP(CONCATENATE($F3465," ",$G3465),AllocFactorMatrix,(V$4+1),FALSE)*$E3466</f>
        <v>0</v>
      </c>
      <c r="W3465" s="25">
        <f t="shared" ca="1" si="1553"/>
        <v>0</v>
      </c>
      <c r="X3465" s="25">
        <f ca="1">VLOOKUP(CONCATENATE($F3465," ",$G3465),AllocFactorMatrix,(X$4+1),FALSE)*$E3466</f>
        <v>0</v>
      </c>
      <c r="Y3465" s="25">
        <f ca="1">VLOOKUP(CONCATENATE($F3465," ",$G3465),AllocFactorMatrix,(Y$4+1),FALSE)*$E3466</f>
        <v>0</v>
      </c>
      <c r="Z3465" s="25">
        <f t="shared" ca="1" si="1551"/>
        <v>0</v>
      </c>
      <c r="AA3465" s="25">
        <f ca="1">VLOOKUP(CONCATENATE($F3465," ",$G3465),AllocFactorMatrix,(AA$4+1),FALSE)*$E3466</f>
        <v>0</v>
      </c>
      <c r="AB3465" s="25">
        <f ca="1">VLOOKUP(CONCATENATE($F3465," ",$G3465),AllocFactorMatrix,(AB$4+1),FALSE)*$E3466</f>
        <v>0</v>
      </c>
      <c r="AC3465" s="25">
        <f ca="1">VLOOKUP(CONCATENATE($F3465," ",$G3465),AllocFactorMatrix,(AC$4+1),FALSE)*$E3466</f>
        <v>0</v>
      </c>
    </row>
    <row r="3466" spans="4:29" collapsed="1">
      <c r="D3466" s="58" t="s">
        <v>1171</v>
      </c>
      <c r="E3466" s="22">
        <f>'Sch 5'!AE512</f>
        <v>0</v>
      </c>
      <c r="F3466" s="61" t="s">
        <v>546</v>
      </c>
      <c r="G3466" s="20" t="str">
        <f>$G$15</f>
        <v>TOTAL</v>
      </c>
      <c r="H3466" s="24">
        <f t="shared" ca="1" si="1537"/>
        <v>0</v>
      </c>
      <c r="I3466" s="25">
        <f ca="1">VLOOKUP(CONCATENATE($F3466," ",$G3466),AllocFactorMatrix,(I$4+1),FALSE)*$E3466</f>
        <v>0</v>
      </c>
      <c r="J3466" s="25">
        <f ca="1">VLOOKUP(CONCATENATE($F3466," ",$G3466),AllocFactorMatrix,(J$4+1),FALSE)*$E3466</f>
        <v>0</v>
      </c>
      <c r="K3466" s="25">
        <f ca="1">VLOOKUP(CONCATENATE($F3466," ",$G3466),AllocFactorMatrix,(K$4+1),FALSE)*$E3466</f>
        <v>0</v>
      </c>
      <c r="L3466" s="25">
        <f ca="1">VLOOKUP(CONCATENATE($F3466," ",$G3466),AllocFactorMatrix,(L$4+1),FALSE)*$E3466</f>
        <v>0</v>
      </c>
      <c r="M3466" s="25">
        <f t="shared" ca="1" si="1550"/>
        <v>0</v>
      </c>
      <c r="N3466" s="25">
        <f ca="1">VLOOKUP(CONCATENATE($F3466," ",$G3466),AllocFactorMatrix,(N$4+1),FALSE)*$E3466</f>
        <v>0</v>
      </c>
      <c r="O3466" s="25">
        <f ca="1">VLOOKUP(CONCATENATE($F3466," ",$G3466),AllocFactorMatrix,(O$4+1),FALSE)*$E3466</f>
        <v>0</v>
      </c>
      <c r="P3466" s="25">
        <f ca="1">VLOOKUP(CONCATENATE($F3466," ",$G3466),AllocFactorMatrix,(P$4+1),FALSE)*$E3466</f>
        <v>0</v>
      </c>
      <c r="Q3466" s="25">
        <f ca="1">VLOOKUP(CONCATENATE($F3466," ",$G3466),AllocFactorMatrix,(Q$4+1),FALSE)*$E3466</f>
        <v>0</v>
      </c>
      <c r="R3466" s="25">
        <f t="shared" ca="1" si="1552"/>
        <v>0</v>
      </c>
      <c r="S3466" s="25">
        <f ca="1">VLOOKUP(CONCATENATE($F3466," ",$G3466),AllocFactorMatrix,(S$4+1),FALSE)*$E3466</f>
        <v>0</v>
      </c>
      <c r="T3466" s="25">
        <f ca="1">VLOOKUP(CONCATENATE($F3466," ",$G3466),AllocFactorMatrix,(T$4+1),FALSE)*$E3466</f>
        <v>0</v>
      </c>
      <c r="U3466" s="25">
        <f ca="1">VLOOKUP(CONCATENATE($F3466," ",$G3466),AllocFactorMatrix,(U$4+1),FALSE)*$E3466</f>
        <v>0</v>
      </c>
      <c r="V3466" s="25">
        <f ca="1">VLOOKUP(CONCATENATE($F3466," ",$G3466),AllocFactorMatrix,(V$4+1),FALSE)*$E3466</f>
        <v>0</v>
      </c>
      <c r="W3466" s="25">
        <f t="shared" ca="1" si="1553"/>
        <v>0</v>
      </c>
      <c r="X3466" s="25">
        <f ca="1">VLOOKUP(CONCATENATE($F3466," ",$G3466),AllocFactorMatrix,(X$4+1),FALSE)*$E3466</f>
        <v>0</v>
      </c>
      <c r="Y3466" s="25">
        <f ca="1">VLOOKUP(CONCATENATE($F3466," ",$G3466),AllocFactorMatrix,(Y$4+1),FALSE)*$E3466</f>
        <v>0</v>
      </c>
      <c r="Z3466" s="25">
        <f t="shared" ca="1" si="1551"/>
        <v>0</v>
      </c>
      <c r="AA3466" s="25">
        <f ca="1">VLOOKUP(CONCATENATE($F3466," ",$G3466),AllocFactorMatrix,(AA$4+1),FALSE)*$E3466</f>
        <v>0</v>
      </c>
      <c r="AB3466" s="25">
        <f ca="1">VLOOKUP(CONCATENATE($F3466," ",$G3466),AllocFactorMatrix,(AB$4+1),FALSE)*$E3466</f>
        <v>0</v>
      </c>
      <c r="AC3466" s="25">
        <f ca="1">VLOOKUP(CONCATENATE($F3466," ",$G3466),AllocFactorMatrix,(AC$4+1),FALSE)*$E3466</f>
        <v>0</v>
      </c>
    </row>
    <row r="3467" spans="4:29" hidden="1" outlineLevel="1">
      <c r="F3467" s="61" t="str">
        <f>F3474</f>
        <v>LABOR_M</v>
      </c>
      <c r="G3467" s="20" t="str">
        <f>$G$8</f>
        <v>PRODUCTION</v>
      </c>
      <c r="H3467" s="24">
        <f t="shared" ref="H3467:H3498" ca="1" si="1554">SUBTOTAL(9,I3467:AC3467)</f>
        <v>0</v>
      </c>
      <c r="I3467" s="25">
        <f ca="1">VLOOKUP(CONCATENATE($F3467," ",$G3467),AllocFactorMatrix,(I$4+1),FALSE)*$E3474</f>
        <v>0</v>
      </c>
      <c r="J3467" s="25">
        <f ca="1">VLOOKUP(CONCATENATE($F3467," ",$G3467),AllocFactorMatrix,(J$4+1),FALSE)*$E3474</f>
        <v>0</v>
      </c>
      <c r="K3467" s="25">
        <f ca="1">VLOOKUP(CONCATENATE($F3467," ",$G3467),AllocFactorMatrix,(K$4+1),FALSE)*$E3474</f>
        <v>0</v>
      </c>
      <c r="L3467" s="25">
        <f ca="1">VLOOKUP(CONCATENATE($F3467," ",$G3467),AllocFactorMatrix,(L$4+1),FALSE)*$E3474</f>
        <v>0</v>
      </c>
      <c r="M3467" s="25">
        <f t="shared" ref="M3467:M3474" ca="1" si="1555">SUBTOTAL(9,J3467:L3467)</f>
        <v>0</v>
      </c>
      <c r="N3467" s="25">
        <f ca="1">VLOOKUP(CONCATENATE($F3467," ",$G3467),AllocFactorMatrix,(N$4+1),FALSE)*$E3474</f>
        <v>0</v>
      </c>
      <c r="O3467" s="25">
        <f ca="1">VLOOKUP(CONCATENATE($F3467," ",$G3467),AllocFactorMatrix,(O$4+1),FALSE)*$E3474</f>
        <v>0</v>
      </c>
      <c r="P3467" s="25">
        <f ca="1">VLOOKUP(CONCATENATE($F3467," ",$G3467),AllocFactorMatrix,(P$4+1),FALSE)*$E3474</f>
        <v>0</v>
      </c>
      <c r="Q3467" s="25">
        <f ca="1">VLOOKUP(CONCATENATE($F3467," ",$G3467),AllocFactorMatrix,(Q$4+1),FALSE)*$E3474</f>
        <v>0</v>
      </c>
      <c r="R3467" s="25">
        <f t="shared" ref="R3467:R3474" ca="1" si="1556">SUBTOTAL(9,N3467:Q3467)</f>
        <v>0</v>
      </c>
      <c r="S3467" s="25">
        <f ca="1">VLOOKUP(CONCATENATE($F3467," ",$G3467),AllocFactorMatrix,(S$4+1),FALSE)*$E3474</f>
        <v>0</v>
      </c>
      <c r="T3467" s="25">
        <f ca="1">VLOOKUP(CONCATENATE($F3467," ",$G3467),AllocFactorMatrix,(T$4+1),FALSE)*$E3474</f>
        <v>0</v>
      </c>
      <c r="U3467" s="25">
        <f ca="1">VLOOKUP(CONCATENATE($F3467," ",$G3467),AllocFactorMatrix,(U$4+1),FALSE)*$E3474</f>
        <v>0</v>
      </c>
      <c r="V3467" s="25">
        <f ca="1">VLOOKUP(CONCATENATE($F3467," ",$G3467),AllocFactorMatrix,(V$4+1),FALSE)*$E3474</f>
        <v>0</v>
      </c>
      <c r="W3467" s="25">
        <f ca="1">SUBTOTAL(9,S3467:V3467)</f>
        <v>0</v>
      </c>
      <c r="X3467" s="25">
        <f ca="1">VLOOKUP(CONCATENATE($F3467," ",$G3467),AllocFactorMatrix,(X$4+1),FALSE)*$E3474</f>
        <v>0</v>
      </c>
      <c r="Y3467" s="25">
        <f ca="1">VLOOKUP(CONCATENATE($F3467," ",$G3467),AllocFactorMatrix,(Y$4+1),FALSE)*$E3474</f>
        <v>0</v>
      </c>
      <c r="Z3467" s="25">
        <f t="shared" ref="Z3467:Z3474" ca="1" si="1557">SUBTOTAL(9,X3467:Y3467)</f>
        <v>0</v>
      </c>
      <c r="AA3467" s="25">
        <f ca="1">VLOOKUP(CONCATENATE($F3467," ",$G3467),AllocFactorMatrix,(AA$4+1),FALSE)*$E3474</f>
        <v>0</v>
      </c>
      <c r="AB3467" s="25">
        <f ca="1">VLOOKUP(CONCATENATE($F3467," ",$G3467),AllocFactorMatrix,(AB$4+1),FALSE)*$E3474</f>
        <v>0</v>
      </c>
      <c r="AC3467" s="25">
        <f ca="1">VLOOKUP(CONCATENATE($F3467," ",$G3467),AllocFactorMatrix,(AC$4+1),FALSE)*$E3474</f>
        <v>0</v>
      </c>
    </row>
    <row r="3468" spans="4:29" hidden="1" outlineLevel="1">
      <c r="F3468" s="61" t="str">
        <f>F3474</f>
        <v>LABOR_M</v>
      </c>
      <c r="G3468" s="20" t="str">
        <f>$G$9</f>
        <v>BULKTRAN</v>
      </c>
      <c r="H3468" s="24">
        <f t="shared" ca="1" si="1554"/>
        <v>0</v>
      </c>
      <c r="I3468" s="25">
        <f ca="1">VLOOKUP(CONCATENATE($F3468," ",$G3468),AllocFactorMatrix,(I$4+1),FALSE)*$E3474</f>
        <v>0</v>
      </c>
      <c r="J3468" s="25">
        <f ca="1">VLOOKUP(CONCATENATE($F3468," ",$G3468),AllocFactorMatrix,(J$4+1),FALSE)*$E3474</f>
        <v>0</v>
      </c>
      <c r="K3468" s="25">
        <f ca="1">VLOOKUP(CONCATENATE($F3468," ",$G3468),AllocFactorMatrix,(K$4+1),FALSE)*$E3474</f>
        <v>0</v>
      </c>
      <c r="L3468" s="25">
        <f ca="1">VLOOKUP(CONCATENATE($F3468," ",$G3468),AllocFactorMatrix,(L$4+1),FALSE)*$E3474</f>
        <v>0</v>
      </c>
      <c r="M3468" s="25">
        <f t="shared" ca="1" si="1555"/>
        <v>0</v>
      </c>
      <c r="N3468" s="25">
        <f ca="1">VLOOKUP(CONCATENATE($F3468," ",$G3468),AllocFactorMatrix,(N$4+1),FALSE)*$E3474</f>
        <v>0</v>
      </c>
      <c r="O3468" s="25">
        <f ca="1">VLOOKUP(CONCATENATE($F3468," ",$G3468),AllocFactorMatrix,(O$4+1),FALSE)*$E3474</f>
        <v>0</v>
      </c>
      <c r="P3468" s="25">
        <f ca="1">VLOOKUP(CONCATENATE($F3468," ",$G3468),AllocFactorMatrix,(P$4+1),FALSE)*$E3474</f>
        <v>0</v>
      </c>
      <c r="Q3468" s="25">
        <f ca="1">VLOOKUP(CONCATENATE($F3468," ",$G3468),AllocFactorMatrix,(Q$4+1),FALSE)*$E3474</f>
        <v>0</v>
      </c>
      <c r="R3468" s="25">
        <f t="shared" ca="1" si="1556"/>
        <v>0</v>
      </c>
      <c r="S3468" s="25">
        <f ca="1">VLOOKUP(CONCATENATE($F3468," ",$G3468),AllocFactorMatrix,(S$4+1),FALSE)*$E3474</f>
        <v>0</v>
      </c>
      <c r="T3468" s="25">
        <f ca="1">VLOOKUP(CONCATENATE($F3468," ",$G3468),AllocFactorMatrix,(T$4+1),FALSE)*$E3474</f>
        <v>0</v>
      </c>
      <c r="U3468" s="25">
        <f ca="1">VLOOKUP(CONCATENATE($F3468," ",$G3468),AllocFactorMatrix,(U$4+1),FALSE)*$E3474</f>
        <v>0</v>
      </c>
      <c r="V3468" s="25">
        <f ca="1">VLOOKUP(CONCATENATE($F3468," ",$G3468),AllocFactorMatrix,(V$4+1),FALSE)*$E3474</f>
        <v>0</v>
      </c>
      <c r="W3468" s="25">
        <f t="shared" ref="W3468:W3474" ca="1" si="1558">SUBTOTAL(9,S3468:V3468)</f>
        <v>0</v>
      </c>
      <c r="X3468" s="25">
        <f ca="1">VLOOKUP(CONCATENATE($F3468," ",$G3468),AllocFactorMatrix,(X$4+1),FALSE)*$E3474</f>
        <v>0</v>
      </c>
      <c r="Y3468" s="25">
        <f ca="1">VLOOKUP(CONCATENATE($F3468," ",$G3468),AllocFactorMatrix,(Y$4+1),FALSE)*$E3474</f>
        <v>0</v>
      </c>
      <c r="Z3468" s="25">
        <f t="shared" ca="1" si="1557"/>
        <v>0</v>
      </c>
      <c r="AA3468" s="25">
        <f ca="1">VLOOKUP(CONCATENATE($F3468," ",$G3468),AllocFactorMatrix,(AA$4+1),FALSE)*$E3474</f>
        <v>0</v>
      </c>
      <c r="AB3468" s="25">
        <f ca="1">VLOOKUP(CONCATENATE($F3468," ",$G3468),AllocFactorMatrix,(AB$4+1),FALSE)*$E3474</f>
        <v>0</v>
      </c>
      <c r="AC3468" s="25">
        <f ca="1">VLOOKUP(CONCATENATE($F3468," ",$G3468),AllocFactorMatrix,(AC$4+1),FALSE)*$E3474</f>
        <v>0</v>
      </c>
    </row>
    <row r="3469" spans="4:29" hidden="1" outlineLevel="1">
      <c r="F3469" s="61" t="str">
        <f>F3474</f>
        <v>LABOR_M</v>
      </c>
      <c r="G3469" s="20" t="str">
        <f>$G$10</f>
        <v>SUBTRAN</v>
      </c>
      <c r="H3469" s="24">
        <f t="shared" ca="1" si="1554"/>
        <v>0</v>
      </c>
      <c r="I3469" s="25">
        <f ca="1">VLOOKUP(CONCATENATE($F3469," ",$G3469),AllocFactorMatrix,(I$4+1),FALSE)*$E3474</f>
        <v>0</v>
      </c>
      <c r="J3469" s="25">
        <f ca="1">VLOOKUP(CONCATENATE($F3469," ",$G3469),AllocFactorMatrix,(J$4+1),FALSE)*$E3474</f>
        <v>0</v>
      </c>
      <c r="K3469" s="25">
        <f ca="1">VLOOKUP(CONCATENATE($F3469," ",$G3469),AllocFactorMatrix,(K$4+1),FALSE)*$E3474</f>
        <v>0</v>
      </c>
      <c r="L3469" s="25">
        <f ca="1">VLOOKUP(CONCATENATE($F3469," ",$G3469),AllocFactorMatrix,(L$4+1),FALSE)*$E3474</f>
        <v>0</v>
      </c>
      <c r="M3469" s="25">
        <f t="shared" ca="1" si="1555"/>
        <v>0</v>
      </c>
      <c r="N3469" s="25">
        <f ca="1">VLOOKUP(CONCATENATE($F3469," ",$G3469),AllocFactorMatrix,(N$4+1),FALSE)*$E3474</f>
        <v>0</v>
      </c>
      <c r="O3469" s="25">
        <f ca="1">VLOOKUP(CONCATENATE($F3469," ",$G3469),AllocFactorMatrix,(O$4+1),FALSE)*$E3474</f>
        <v>0</v>
      </c>
      <c r="P3469" s="25">
        <f ca="1">VLOOKUP(CONCATENATE($F3469," ",$G3469),AllocFactorMatrix,(P$4+1),FALSE)*$E3474</f>
        <v>0</v>
      </c>
      <c r="Q3469" s="25">
        <f ca="1">VLOOKUP(CONCATENATE($F3469," ",$G3469),AllocFactorMatrix,(Q$4+1),FALSE)*$E3474</f>
        <v>0</v>
      </c>
      <c r="R3469" s="25">
        <f t="shared" ca="1" si="1556"/>
        <v>0</v>
      </c>
      <c r="S3469" s="25">
        <f ca="1">VLOOKUP(CONCATENATE($F3469," ",$G3469),AllocFactorMatrix,(S$4+1),FALSE)*$E3474</f>
        <v>0</v>
      </c>
      <c r="T3469" s="25">
        <f ca="1">VLOOKUP(CONCATENATE($F3469," ",$G3469),AllocFactorMatrix,(T$4+1),FALSE)*$E3474</f>
        <v>0</v>
      </c>
      <c r="U3469" s="25">
        <f ca="1">VLOOKUP(CONCATENATE($F3469," ",$G3469),AllocFactorMatrix,(U$4+1),FALSE)*$E3474</f>
        <v>0</v>
      </c>
      <c r="V3469" s="25">
        <f ca="1">VLOOKUP(CONCATENATE($F3469," ",$G3469),AllocFactorMatrix,(V$4+1),FALSE)*$E3474</f>
        <v>0</v>
      </c>
      <c r="W3469" s="25">
        <f t="shared" ca="1" si="1558"/>
        <v>0</v>
      </c>
      <c r="X3469" s="25">
        <f ca="1">VLOOKUP(CONCATENATE($F3469," ",$G3469),AllocFactorMatrix,(X$4+1),FALSE)*$E3474</f>
        <v>0</v>
      </c>
      <c r="Y3469" s="25">
        <f ca="1">VLOOKUP(CONCATENATE($F3469," ",$G3469),AllocFactorMatrix,(Y$4+1),FALSE)*$E3474</f>
        <v>0</v>
      </c>
      <c r="Z3469" s="25">
        <f t="shared" ca="1" si="1557"/>
        <v>0</v>
      </c>
      <c r="AA3469" s="25">
        <f ca="1">VLOOKUP(CONCATENATE($F3469," ",$G3469),AllocFactorMatrix,(AA$4+1),FALSE)*$E3474</f>
        <v>0</v>
      </c>
      <c r="AB3469" s="25">
        <f ca="1">VLOOKUP(CONCATENATE($F3469," ",$G3469),AllocFactorMatrix,(AB$4+1),FALSE)*$E3474</f>
        <v>0</v>
      </c>
      <c r="AC3469" s="25">
        <f ca="1">VLOOKUP(CONCATENATE($F3469," ",$G3469),AllocFactorMatrix,(AC$4+1),FALSE)*$E3474</f>
        <v>0</v>
      </c>
    </row>
    <row r="3470" spans="4:29" hidden="1" outlineLevel="1">
      <c r="F3470" s="61" t="str">
        <f>F3474</f>
        <v>LABOR_M</v>
      </c>
      <c r="G3470" s="20" t="str">
        <f>$G$11</f>
        <v>DISTPRI</v>
      </c>
      <c r="H3470" s="24">
        <f t="shared" ca="1" si="1554"/>
        <v>0</v>
      </c>
      <c r="I3470" s="25">
        <f ca="1">VLOOKUP(CONCATENATE($F3470," ",$G3470),AllocFactorMatrix,(I$4+1),FALSE)*$E3474</f>
        <v>0</v>
      </c>
      <c r="J3470" s="25">
        <f ca="1">VLOOKUP(CONCATENATE($F3470," ",$G3470),AllocFactorMatrix,(J$4+1),FALSE)*$E3474</f>
        <v>0</v>
      </c>
      <c r="K3470" s="25">
        <f ca="1">VLOOKUP(CONCATENATE($F3470," ",$G3470),AllocFactorMatrix,(K$4+1),FALSE)*$E3474</f>
        <v>0</v>
      </c>
      <c r="L3470" s="25">
        <f ca="1">VLOOKUP(CONCATENATE($F3470," ",$G3470),AllocFactorMatrix,(L$4+1),FALSE)*$E3474</f>
        <v>0</v>
      </c>
      <c r="M3470" s="25">
        <f t="shared" ca="1" si="1555"/>
        <v>0</v>
      </c>
      <c r="N3470" s="25">
        <f ca="1">VLOOKUP(CONCATENATE($F3470," ",$G3470),AllocFactorMatrix,(N$4+1),FALSE)*$E3474</f>
        <v>0</v>
      </c>
      <c r="O3470" s="25">
        <f ca="1">VLOOKUP(CONCATENATE($F3470," ",$G3470),AllocFactorMatrix,(O$4+1),FALSE)*$E3474</f>
        <v>0</v>
      </c>
      <c r="P3470" s="25">
        <f ca="1">VLOOKUP(CONCATENATE($F3470," ",$G3470),AllocFactorMatrix,(P$4+1),FALSE)*$E3474</f>
        <v>0</v>
      </c>
      <c r="Q3470" s="25">
        <f ca="1">VLOOKUP(CONCATENATE($F3470," ",$G3470),AllocFactorMatrix,(Q$4+1),FALSE)*$E3474</f>
        <v>0</v>
      </c>
      <c r="R3470" s="25">
        <f t="shared" ca="1" si="1556"/>
        <v>0</v>
      </c>
      <c r="S3470" s="25">
        <f ca="1">VLOOKUP(CONCATENATE($F3470," ",$G3470),AllocFactorMatrix,(S$4+1),FALSE)*$E3474</f>
        <v>0</v>
      </c>
      <c r="T3470" s="25">
        <f ca="1">VLOOKUP(CONCATENATE($F3470," ",$G3470),AllocFactorMatrix,(T$4+1),FALSE)*$E3474</f>
        <v>0</v>
      </c>
      <c r="U3470" s="25">
        <f ca="1">VLOOKUP(CONCATENATE($F3470," ",$G3470),AllocFactorMatrix,(U$4+1),FALSE)*$E3474</f>
        <v>0</v>
      </c>
      <c r="V3470" s="25">
        <f ca="1">VLOOKUP(CONCATENATE($F3470," ",$G3470),AllocFactorMatrix,(V$4+1),FALSE)*$E3474</f>
        <v>0</v>
      </c>
      <c r="W3470" s="25">
        <f t="shared" ca="1" si="1558"/>
        <v>0</v>
      </c>
      <c r="X3470" s="25">
        <f ca="1">VLOOKUP(CONCATENATE($F3470," ",$G3470),AllocFactorMatrix,(X$4+1),FALSE)*$E3474</f>
        <v>0</v>
      </c>
      <c r="Y3470" s="25">
        <f ca="1">VLOOKUP(CONCATENATE($F3470," ",$G3470),AllocFactorMatrix,(Y$4+1),FALSE)*$E3474</f>
        <v>0</v>
      </c>
      <c r="Z3470" s="25">
        <f t="shared" ca="1" si="1557"/>
        <v>0</v>
      </c>
      <c r="AA3470" s="25">
        <f ca="1">VLOOKUP(CONCATENATE($F3470," ",$G3470),AllocFactorMatrix,(AA$4+1),FALSE)*$E3474</f>
        <v>0</v>
      </c>
      <c r="AB3470" s="25">
        <f ca="1">VLOOKUP(CONCATENATE($F3470," ",$G3470),AllocFactorMatrix,(AB$4+1),FALSE)*$E3474</f>
        <v>0</v>
      </c>
      <c r="AC3470" s="25">
        <f ca="1">VLOOKUP(CONCATENATE($F3470," ",$G3470),AllocFactorMatrix,(AC$4+1),FALSE)*$E3474</f>
        <v>0</v>
      </c>
    </row>
    <row r="3471" spans="4:29" hidden="1" outlineLevel="1">
      <c r="F3471" s="61" t="str">
        <f>F3474</f>
        <v>LABOR_M</v>
      </c>
      <c r="G3471" s="20" t="str">
        <f>$G$12</f>
        <v>DISTSEC</v>
      </c>
      <c r="H3471" s="24">
        <f t="shared" ca="1" si="1554"/>
        <v>0</v>
      </c>
      <c r="I3471" s="25">
        <f ca="1">VLOOKUP(CONCATENATE($F3471," ",$G3471),AllocFactorMatrix,(I$4+1),FALSE)*$E3474</f>
        <v>0</v>
      </c>
      <c r="J3471" s="25">
        <f ca="1">VLOOKUP(CONCATENATE($F3471," ",$G3471),AllocFactorMatrix,(J$4+1),FALSE)*$E3474</f>
        <v>0</v>
      </c>
      <c r="K3471" s="25">
        <f ca="1">VLOOKUP(CONCATENATE($F3471," ",$G3471),AllocFactorMatrix,(K$4+1),FALSE)*$E3474</f>
        <v>0</v>
      </c>
      <c r="L3471" s="25">
        <f ca="1">VLOOKUP(CONCATENATE($F3471," ",$G3471),AllocFactorMatrix,(L$4+1),FALSE)*$E3474</f>
        <v>0</v>
      </c>
      <c r="M3471" s="25">
        <f t="shared" ca="1" si="1555"/>
        <v>0</v>
      </c>
      <c r="N3471" s="25">
        <f ca="1">VLOOKUP(CONCATENATE($F3471," ",$G3471),AllocFactorMatrix,(N$4+1),FALSE)*$E3474</f>
        <v>0</v>
      </c>
      <c r="O3471" s="25">
        <f ca="1">VLOOKUP(CONCATENATE($F3471," ",$G3471),AllocFactorMatrix,(O$4+1),FALSE)*$E3474</f>
        <v>0</v>
      </c>
      <c r="P3471" s="25">
        <f ca="1">VLOOKUP(CONCATENATE($F3471," ",$G3471),AllocFactorMatrix,(P$4+1),FALSE)*$E3474</f>
        <v>0</v>
      </c>
      <c r="Q3471" s="25">
        <f ca="1">VLOOKUP(CONCATENATE($F3471," ",$G3471),AllocFactorMatrix,(Q$4+1),FALSE)*$E3474</f>
        <v>0</v>
      </c>
      <c r="R3471" s="25">
        <f t="shared" ca="1" si="1556"/>
        <v>0</v>
      </c>
      <c r="S3471" s="25">
        <f ca="1">VLOOKUP(CONCATENATE($F3471," ",$G3471),AllocFactorMatrix,(S$4+1),FALSE)*$E3474</f>
        <v>0</v>
      </c>
      <c r="T3471" s="25">
        <f ca="1">VLOOKUP(CONCATENATE($F3471," ",$G3471),AllocFactorMatrix,(T$4+1),FALSE)*$E3474</f>
        <v>0</v>
      </c>
      <c r="U3471" s="25">
        <f ca="1">VLOOKUP(CONCATENATE($F3471," ",$G3471),AllocFactorMatrix,(U$4+1),FALSE)*$E3474</f>
        <v>0</v>
      </c>
      <c r="V3471" s="25">
        <f ca="1">VLOOKUP(CONCATENATE($F3471," ",$G3471),AllocFactorMatrix,(V$4+1),FALSE)*$E3474</f>
        <v>0</v>
      </c>
      <c r="W3471" s="25">
        <f t="shared" ca="1" si="1558"/>
        <v>0</v>
      </c>
      <c r="X3471" s="25">
        <f ca="1">VLOOKUP(CONCATENATE($F3471," ",$G3471),AllocFactorMatrix,(X$4+1),FALSE)*$E3474</f>
        <v>0</v>
      </c>
      <c r="Y3471" s="25">
        <f ca="1">VLOOKUP(CONCATENATE($F3471," ",$G3471),AllocFactorMatrix,(Y$4+1),FALSE)*$E3474</f>
        <v>0</v>
      </c>
      <c r="Z3471" s="25">
        <f t="shared" ca="1" si="1557"/>
        <v>0</v>
      </c>
      <c r="AA3471" s="25">
        <f ca="1">VLOOKUP(CONCATENATE($F3471," ",$G3471),AllocFactorMatrix,(AA$4+1),FALSE)*$E3474</f>
        <v>0</v>
      </c>
      <c r="AB3471" s="25">
        <f ca="1">VLOOKUP(CONCATENATE($F3471," ",$G3471),AllocFactorMatrix,(AB$4+1),FALSE)*$E3474</f>
        <v>0</v>
      </c>
      <c r="AC3471" s="25">
        <f ca="1">VLOOKUP(CONCATENATE($F3471," ",$G3471),AllocFactorMatrix,(AC$4+1),FALSE)*$E3474</f>
        <v>0</v>
      </c>
    </row>
    <row r="3472" spans="4:29" hidden="1" outlineLevel="1">
      <c r="F3472" s="61" t="str">
        <f>F3474</f>
        <v>LABOR_M</v>
      </c>
      <c r="G3472" s="20" t="str">
        <f>$G$13</f>
        <v>ENERGY</v>
      </c>
      <c r="H3472" s="24">
        <f t="shared" ca="1" si="1554"/>
        <v>0</v>
      </c>
      <c r="I3472" s="25">
        <f ca="1">VLOOKUP(CONCATENATE($F3472," ",$G3472),AllocFactorMatrix,(I$4+1),FALSE)*$E3474</f>
        <v>0</v>
      </c>
      <c r="J3472" s="25">
        <f ca="1">VLOOKUP(CONCATENATE($F3472," ",$G3472),AllocFactorMatrix,(J$4+1),FALSE)*$E3474</f>
        <v>0</v>
      </c>
      <c r="K3472" s="25">
        <f ca="1">VLOOKUP(CONCATENATE($F3472," ",$G3472),AllocFactorMatrix,(K$4+1),FALSE)*$E3474</f>
        <v>0</v>
      </c>
      <c r="L3472" s="25">
        <f ca="1">VLOOKUP(CONCATENATE($F3472," ",$G3472),AllocFactorMatrix,(L$4+1),FALSE)*$E3474</f>
        <v>0</v>
      </c>
      <c r="M3472" s="25">
        <f t="shared" ca="1" si="1555"/>
        <v>0</v>
      </c>
      <c r="N3472" s="25">
        <f ca="1">VLOOKUP(CONCATENATE($F3472," ",$G3472),AllocFactorMatrix,(N$4+1),FALSE)*$E3474</f>
        <v>0</v>
      </c>
      <c r="O3472" s="25">
        <f ca="1">VLOOKUP(CONCATENATE($F3472," ",$G3472),AllocFactorMatrix,(O$4+1),FALSE)*$E3474</f>
        <v>0</v>
      </c>
      <c r="P3472" s="25">
        <f ca="1">VLOOKUP(CONCATENATE($F3472," ",$G3472),AllocFactorMatrix,(P$4+1),FALSE)*$E3474</f>
        <v>0</v>
      </c>
      <c r="Q3472" s="25">
        <f ca="1">VLOOKUP(CONCATENATE($F3472," ",$G3472),AllocFactorMatrix,(Q$4+1),FALSE)*$E3474</f>
        <v>0</v>
      </c>
      <c r="R3472" s="25">
        <f t="shared" ca="1" si="1556"/>
        <v>0</v>
      </c>
      <c r="S3472" s="25">
        <f ca="1">VLOOKUP(CONCATENATE($F3472," ",$G3472),AllocFactorMatrix,(S$4+1),FALSE)*$E3474</f>
        <v>0</v>
      </c>
      <c r="T3472" s="25">
        <f ca="1">VLOOKUP(CONCATENATE($F3472," ",$G3472),AllocFactorMatrix,(T$4+1),FALSE)*$E3474</f>
        <v>0</v>
      </c>
      <c r="U3472" s="25">
        <f ca="1">VLOOKUP(CONCATENATE($F3472," ",$G3472),AllocFactorMatrix,(U$4+1),FALSE)*$E3474</f>
        <v>0</v>
      </c>
      <c r="V3472" s="25">
        <f ca="1">VLOOKUP(CONCATENATE($F3472," ",$G3472),AllocFactorMatrix,(V$4+1),FALSE)*$E3474</f>
        <v>0</v>
      </c>
      <c r="W3472" s="25">
        <f t="shared" ca="1" si="1558"/>
        <v>0</v>
      </c>
      <c r="X3472" s="25">
        <f ca="1">VLOOKUP(CONCATENATE($F3472," ",$G3472),AllocFactorMatrix,(X$4+1),FALSE)*$E3474</f>
        <v>0</v>
      </c>
      <c r="Y3472" s="25">
        <f ca="1">VLOOKUP(CONCATENATE($F3472," ",$G3472),AllocFactorMatrix,(Y$4+1),FALSE)*$E3474</f>
        <v>0</v>
      </c>
      <c r="Z3472" s="25">
        <f t="shared" ca="1" si="1557"/>
        <v>0</v>
      </c>
      <c r="AA3472" s="25">
        <f ca="1">VLOOKUP(CONCATENATE($F3472," ",$G3472),AllocFactorMatrix,(AA$4+1),FALSE)*$E3474</f>
        <v>0</v>
      </c>
      <c r="AB3472" s="25">
        <f ca="1">VLOOKUP(CONCATENATE($F3472," ",$G3472),AllocFactorMatrix,(AB$4+1),FALSE)*$E3474</f>
        <v>0</v>
      </c>
      <c r="AC3472" s="25">
        <f ca="1">VLOOKUP(CONCATENATE($F3472," ",$G3472),AllocFactorMatrix,(AC$4+1),FALSE)*$E3474</f>
        <v>0</v>
      </c>
    </row>
    <row r="3473" spans="4:29" hidden="1" outlineLevel="1">
      <c r="F3473" s="61" t="str">
        <f>F3474</f>
        <v>LABOR_M</v>
      </c>
      <c r="G3473" s="20" t="str">
        <f>$G$14</f>
        <v>CUSTOMER</v>
      </c>
      <c r="H3473" s="24">
        <f t="shared" ca="1" si="1554"/>
        <v>0</v>
      </c>
      <c r="I3473" s="25">
        <f ca="1">VLOOKUP(CONCATENATE($F3473," ",$G3473),AllocFactorMatrix,(I$4+1),FALSE)*$E3474</f>
        <v>0</v>
      </c>
      <c r="J3473" s="25">
        <f ca="1">VLOOKUP(CONCATENATE($F3473," ",$G3473),AllocFactorMatrix,(J$4+1),FALSE)*$E3474</f>
        <v>0</v>
      </c>
      <c r="K3473" s="25">
        <f ca="1">VLOOKUP(CONCATENATE($F3473," ",$G3473),AllocFactorMatrix,(K$4+1),FALSE)*$E3474</f>
        <v>0</v>
      </c>
      <c r="L3473" s="25">
        <f ca="1">VLOOKUP(CONCATENATE($F3473," ",$G3473),AllocFactorMatrix,(L$4+1),FALSE)*$E3474</f>
        <v>0</v>
      </c>
      <c r="M3473" s="25">
        <f t="shared" ca="1" si="1555"/>
        <v>0</v>
      </c>
      <c r="N3473" s="25">
        <f ca="1">VLOOKUP(CONCATENATE($F3473," ",$G3473),AllocFactorMatrix,(N$4+1),FALSE)*$E3474</f>
        <v>0</v>
      </c>
      <c r="O3473" s="25">
        <f ca="1">VLOOKUP(CONCATENATE($F3473," ",$G3473),AllocFactorMatrix,(O$4+1),FALSE)*$E3474</f>
        <v>0</v>
      </c>
      <c r="P3473" s="25">
        <f ca="1">VLOOKUP(CONCATENATE($F3473," ",$G3473),AllocFactorMatrix,(P$4+1),FALSE)*$E3474</f>
        <v>0</v>
      </c>
      <c r="Q3473" s="25">
        <f ca="1">VLOOKUP(CONCATENATE($F3473," ",$G3473),AllocFactorMatrix,(Q$4+1),FALSE)*$E3474</f>
        <v>0</v>
      </c>
      <c r="R3473" s="25">
        <f t="shared" ca="1" si="1556"/>
        <v>0</v>
      </c>
      <c r="S3473" s="25">
        <f ca="1">VLOOKUP(CONCATENATE($F3473," ",$G3473),AllocFactorMatrix,(S$4+1),FALSE)*$E3474</f>
        <v>0</v>
      </c>
      <c r="T3473" s="25">
        <f ca="1">VLOOKUP(CONCATENATE($F3473," ",$G3473),AllocFactorMatrix,(T$4+1),FALSE)*$E3474</f>
        <v>0</v>
      </c>
      <c r="U3473" s="25">
        <f ca="1">VLOOKUP(CONCATENATE($F3473," ",$G3473),AllocFactorMatrix,(U$4+1),FALSE)*$E3474</f>
        <v>0</v>
      </c>
      <c r="V3473" s="25">
        <f ca="1">VLOOKUP(CONCATENATE($F3473," ",$G3473),AllocFactorMatrix,(V$4+1),FALSE)*$E3474</f>
        <v>0</v>
      </c>
      <c r="W3473" s="25">
        <f t="shared" ca="1" si="1558"/>
        <v>0</v>
      </c>
      <c r="X3473" s="25">
        <f ca="1">VLOOKUP(CONCATENATE($F3473," ",$G3473),AllocFactorMatrix,(X$4+1),FALSE)*$E3474</f>
        <v>0</v>
      </c>
      <c r="Y3473" s="25">
        <f ca="1">VLOOKUP(CONCATENATE($F3473," ",$G3473),AllocFactorMatrix,(Y$4+1),FALSE)*$E3474</f>
        <v>0</v>
      </c>
      <c r="Z3473" s="25">
        <f t="shared" ca="1" si="1557"/>
        <v>0</v>
      </c>
      <c r="AA3473" s="25">
        <f ca="1">VLOOKUP(CONCATENATE($F3473," ",$G3473),AllocFactorMatrix,(AA$4+1),FALSE)*$E3474</f>
        <v>0</v>
      </c>
      <c r="AB3473" s="25">
        <f ca="1">VLOOKUP(CONCATENATE($F3473," ",$G3473),AllocFactorMatrix,(AB$4+1),FALSE)*$E3474</f>
        <v>0</v>
      </c>
      <c r="AC3473" s="25">
        <f ca="1">VLOOKUP(CONCATENATE($F3473," ",$G3473),AllocFactorMatrix,(AC$4+1),FALSE)*$E3474</f>
        <v>0</v>
      </c>
    </row>
    <row r="3474" spans="4:29" collapsed="1">
      <c r="D3474" s="58" t="s">
        <v>1254</v>
      </c>
      <c r="E3474" s="61">
        <f>'Sch 5'!AG512</f>
        <v>0</v>
      </c>
      <c r="F3474" s="61" t="s">
        <v>69</v>
      </c>
      <c r="G3474" s="20" t="str">
        <f>$G$15</f>
        <v>TOTAL</v>
      </c>
      <c r="H3474" s="24">
        <f t="shared" ca="1" si="1554"/>
        <v>0</v>
      </c>
      <c r="I3474" s="25">
        <f ca="1">VLOOKUP(CONCATENATE($F3474," ",$G3474),AllocFactorMatrix,(I$4+1),FALSE)*$E3474</f>
        <v>0</v>
      </c>
      <c r="J3474" s="25">
        <f ca="1">VLOOKUP(CONCATENATE($F3474," ",$G3474),AllocFactorMatrix,(J$4+1),FALSE)*$E3474</f>
        <v>0</v>
      </c>
      <c r="K3474" s="25">
        <f ca="1">VLOOKUP(CONCATENATE($F3474," ",$G3474),AllocFactorMatrix,(K$4+1),FALSE)*$E3474</f>
        <v>0</v>
      </c>
      <c r="L3474" s="25">
        <f ca="1">VLOOKUP(CONCATENATE($F3474," ",$G3474),AllocFactorMatrix,(L$4+1),FALSE)*$E3474</f>
        <v>0</v>
      </c>
      <c r="M3474" s="25">
        <f t="shared" ca="1" si="1555"/>
        <v>0</v>
      </c>
      <c r="N3474" s="25">
        <f ca="1">VLOOKUP(CONCATENATE($F3474," ",$G3474),AllocFactorMatrix,(N$4+1),FALSE)*$E3474</f>
        <v>0</v>
      </c>
      <c r="O3474" s="25">
        <f ca="1">VLOOKUP(CONCATENATE($F3474," ",$G3474),AllocFactorMatrix,(O$4+1),FALSE)*$E3474</f>
        <v>0</v>
      </c>
      <c r="P3474" s="25">
        <f ca="1">VLOOKUP(CONCATENATE($F3474," ",$G3474),AllocFactorMatrix,(P$4+1),FALSE)*$E3474</f>
        <v>0</v>
      </c>
      <c r="Q3474" s="25">
        <f ca="1">VLOOKUP(CONCATENATE($F3474," ",$G3474),AllocFactorMatrix,(Q$4+1),FALSE)*$E3474</f>
        <v>0</v>
      </c>
      <c r="R3474" s="25">
        <f t="shared" ca="1" si="1556"/>
        <v>0</v>
      </c>
      <c r="S3474" s="25">
        <f ca="1">VLOOKUP(CONCATENATE($F3474," ",$G3474),AllocFactorMatrix,(S$4+1),FALSE)*$E3474</f>
        <v>0</v>
      </c>
      <c r="T3474" s="25">
        <f ca="1">VLOOKUP(CONCATENATE($F3474," ",$G3474),AllocFactorMatrix,(T$4+1),FALSE)*$E3474</f>
        <v>0</v>
      </c>
      <c r="U3474" s="25">
        <f ca="1">VLOOKUP(CONCATENATE($F3474," ",$G3474),AllocFactorMatrix,(U$4+1),FALSE)*$E3474</f>
        <v>0</v>
      </c>
      <c r="V3474" s="25">
        <f ca="1">VLOOKUP(CONCATENATE($F3474," ",$G3474),AllocFactorMatrix,(V$4+1),FALSE)*$E3474</f>
        <v>0</v>
      </c>
      <c r="W3474" s="25">
        <f t="shared" ca="1" si="1558"/>
        <v>0</v>
      </c>
      <c r="X3474" s="25">
        <f ca="1">VLOOKUP(CONCATENATE($F3474," ",$G3474),AllocFactorMatrix,(X$4+1),FALSE)*$E3474</f>
        <v>0</v>
      </c>
      <c r="Y3474" s="25">
        <f ca="1">VLOOKUP(CONCATENATE($F3474," ",$G3474),AllocFactorMatrix,(Y$4+1),FALSE)*$E3474</f>
        <v>0</v>
      </c>
      <c r="Z3474" s="25">
        <f t="shared" ca="1" si="1557"/>
        <v>0</v>
      </c>
      <c r="AA3474" s="25">
        <f ca="1">VLOOKUP(CONCATENATE($F3474," ",$G3474),AllocFactorMatrix,(AA$4+1),FALSE)*$E3474</f>
        <v>0</v>
      </c>
      <c r="AB3474" s="25">
        <f ca="1">VLOOKUP(CONCATENATE($F3474," ",$G3474),AllocFactorMatrix,(AB$4+1),FALSE)*$E3474</f>
        <v>0</v>
      </c>
      <c r="AC3474" s="25">
        <f ca="1">VLOOKUP(CONCATENATE($F3474," ",$G3474),AllocFactorMatrix,(AC$4+1),FALSE)*$E3474</f>
        <v>0</v>
      </c>
    </row>
    <row r="3475" spans="4:29" hidden="1" outlineLevel="1">
      <c r="F3475" s="61" t="str">
        <f>F3482</f>
        <v>RB_GUP-Land_P</v>
      </c>
      <c r="G3475" s="20" t="str">
        <f>$G$8</f>
        <v>PRODUCTION</v>
      </c>
      <c r="H3475" s="24">
        <f t="shared" ca="1" si="1554"/>
        <v>107145.73158979608</v>
      </c>
      <c r="I3475" s="25">
        <f ca="1">VLOOKUP(CONCATENATE($F3475," ",$G3475),AllocFactorMatrix,(I$4+1),FALSE)*$E3482</f>
        <v>52538.150584068047</v>
      </c>
      <c r="J3475" s="25">
        <f ca="1">VLOOKUP(CONCATENATE($F3475," ",$G3475),AllocFactorMatrix,(J$4+1),FALSE)*$E3482</f>
        <v>13290.109213134821</v>
      </c>
      <c r="K3475" s="25">
        <f ca="1">VLOOKUP(CONCATENATE($F3475," ",$G3475),AllocFactorMatrix,(K$4+1),FALSE)*$E3482</f>
        <v>155.38159134038389</v>
      </c>
      <c r="L3475" s="25">
        <f ca="1">VLOOKUP(CONCATENATE($F3475," ",$G3475),AllocFactorMatrix,(L$4+1),FALSE)*$E3482</f>
        <v>3.8279042989366951</v>
      </c>
      <c r="M3475" s="25">
        <f t="shared" ref="M3475:M3482" ca="1" si="1559">SUBTOTAL(9,J3475:L3475)</f>
        <v>13449.318708774141</v>
      </c>
      <c r="N3475" s="25">
        <f ca="1">VLOOKUP(CONCATENATE($F3475," ",$G3475),AllocFactorMatrix,(N$4+1),FALSE)*$E3482</f>
        <v>5560.7484346376141</v>
      </c>
      <c r="O3475" s="25">
        <f ca="1">VLOOKUP(CONCATENATE($F3475," ",$G3475),AllocFactorMatrix,(O$4+1),FALSE)*$E3482</f>
        <v>1583.6738558161783</v>
      </c>
      <c r="P3475" s="25">
        <f ca="1">VLOOKUP(CONCATENATE($F3475," ",$G3475),AllocFactorMatrix,(P$4+1),FALSE)*$E3482</f>
        <v>125.32480211075737</v>
      </c>
      <c r="Q3475" s="25">
        <f ca="1">VLOOKUP(CONCATENATE($F3475," ",$G3475),AllocFactorMatrix,(Q$4+1),FALSE)*$E3482</f>
        <v>26.453855980641933</v>
      </c>
      <c r="R3475" s="25">
        <f t="shared" ref="R3475:R3482" ca="1" si="1560">SUBTOTAL(9,N3475:Q3475)</f>
        <v>7296.2009485451917</v>
      </c>
      <c r="S3475" s="25">
        <f ca="1">VLOOKUP(CONCATENATE($F3475," ",$G3475),AllocFactorMatrix,(S$4+1),FALSE)*$E3482</f>
        <v>334.03584614777566</v>
      </c>
      <c r="T3475" s="25">
        <f ca="1">VLOOKUP(CONCATENATE($F3475," ",$G3475),AllocFactorMatrix,(T$4+1),FALSE)*$E3482</f>
        <v>3641.576730759668</v>
      </c>
      <c r="U3475" s="25">
        <f ca="1">VLOOKUP(CONCATENATE($F3475," ",$G3475),AllocFactorMatrix,(U$4+1),FALSE)*$E3482</f>
        <v>24320.7731334378</v>
      </c>
      <c r="V3475" s="25">
        <f ca="1">VLOOKUP(CONCATENATE($F3475," ",$G3475),AllocFactorMatrix,(V$4+1),FALSE)*$E3482</f>
        <v>3815.469749012158</v>
      </c>
      <c r="W3475" s="25">
        <f ca="1">SUBTOTAL(9,S3475:V3475)</f>
        <v>32111.855459357401</v>
      </c>
      <c r="X3475" s="25">
        <f ca="1">VLOOKUP(CONCATENATE($F3475," ",$G3475),AllocFactorMatrix,(X$4+1),FALSE)*$E3482</f>
        <v>1509.3383543996561</v>
      </c>
      <c r="Y3475" s="25">
        <f ca="1">VLOOKUP(CONCATENATE($F3475," ",$G3475),AllocFactorMatrix,(Y$4+1),FALSE)*$E3482</f>
        <v>36.435979666521995</v>
      </c>
      <c r="Z3475" s="25">
        <f t="shared" ref="Z3475:Z3482" ca="1" si="1561">SUBTOTAL(9,X3475:Y3475)</f>
        <v>1545.774334066178</v>
      </c>
      <c r="AA3475" s="25">
        <f ca="1">VLOOKUP(CONCATENATE($F3475," ",$G3475),AllocFactorMatrix,(AA$4+1),FALSE)*$E3482</f>
        <v>26.315011701779248</v>
      </c>
      <c r="AB3475" s="25">
        <f ca="1">VLOOKUP(CONCATENATE($F3475," ",$G3475),AllocFactorMatrix,(AB$4+1),FALSE)*$E3482</f>
        <v>142.68524426359795</v>
      </c>
      <c r="AC3475" s="25">
        <f ca="1">VLOOKUP(CONCATENATE($F3475," ",$G3475),AllocFactorMatrix,(AC$4+1),FALSE)*$E3482</f>
        <v>35.431299019730368</v>
      </c>
    </row>
    <row r="3476" spans="4:29" hidden="1" outlineLevel="1">
      <c r="F3476" s="61" t="str">
        <f>F3482</f>
        <v>RB_GUP-Land_P</v>
      </c>
      <c r="G3476" s="20" t="str">
        <f>$G$9</f>
        <v>BULKTRAN</v>
      </c>
      <c r="H3476" s="24">
        <f t="shared" ca="1" si="1554"/>
        <v>1893.8263773356343</v>
      </c>
      <c r="I3476" s="25">
        <f ca="1">VLOOKUP(CONCATENATE($F3476," ",$G3476),AllocFactorMatrix,(I$4+1),FALSE)*$E3482</f>
        <v>928.62435037043724</v>
      </c>
      <c r="J3476" s="25">
        <f ca="1">VLOOKUP(CONCATENATE($F3476," ",$G3476),AllocFactorMatrix,(J$4+1),FALSE)*$E3482</f>
        <v>234.90585217025122</v>
      </c>
      <c r="K3476" s="25">
        <f ca="1">VLOOKUP(CONCATENATE($F3476," ",$G3476),AllocFactorMatrix,(K$4+1),FALSE)*$E3482</f>
        <v>2.7464067104361378</v>
      </c>
      <c r="L3476" s="25">
        <f ca="1">VLOOKUP(CONCATENATE($F3476," ",$G3476),AllocFactorMatrix,(L$4+1),FALSE)*$E3482</f>
        <v>6.765912205440737E-2</v>
      </c>
      <c r="M3476" s="25">
        <f t="shared" ca="1" si="1559"/>
        <v>237.71991800274176</v>
      </c>
      <c r="N3476" s="25">
        <f ca="1">VLOOKUP(CONCATENATE($F3476," ",$G3476),AllocFactorMatrix,(N$4+1),FALSE)*$E3482</f>
        <v>98.287555714888327</v>
      </c>
      <c r="O3476" s="25">
        <f ca="1">VLOOKUP(CONCATENATE($F3476," ",$G3476),AllocFactorMatrix,(O$4+1),FALSE)*$E3482</f>
        <v>27.991813362419887</v>
      </c>
      <c r="P3476" s="25">
        <f ca="1">VLOOKUP(CONCATENATE($F3476," ",$G3476),AllocFactorMatrix,(P$4+1),FALSE)*$E3482</f>
        <v>2.2151457874251346</v>
      </c>
      <c r="Q3476" s="25">
        <f ca="1">VLOOKUP(CONCATENATE($F3476," ",$G3476),AllocFactorMatrix,(Q$4+1),FALSE)*$E3482</f>
        <v>0.46757821795627025</v>
      </c>
      <c r="R3476" s="25">
        <f t="shared" ca="1" si="1560"/>
        <v>128.96209308268962</v>
      </c>
      <c r="S3476" s="25">
        <f ca="1">VLOOKUP(CONCATENATE($F3476," ",$G3476),AllocFactorMatrix,(S$4+1),FALSE)*$E3482</f>
        <v>5.9041633019241146</v>
      </c>
      <c r="T3476" s="25">
        <f ca="1">VLOOKUP(CONCATENATE($F3476," ",$G3476),AllocFactorMatrix,(T$4+1),FALSE)*$E3482</f>
        <v>64.365737817791953</v>
      </c>
      <c r="U3476" s="25">
        <f ca="1">VLOOKUP(CONCATENATE($F3476," ",$G3476),AllocFactorMatrix,(U$4+1),FALSE)*$E3482</f>
        <v>429.87546954867929</v>
      </c>
      <c r="V3476" s="25">
        <f ca="1">VLOOKUP(CONCATENATE($F3476," ",$G3476),AllocFactorMatrix,(V$4+1),FALSE)*$E3482</f>
        <v>67.439338416851541</v>
      </c>
      <c r="W3476" s="25">
        <f t="shared" ref="W3476:W3482" ca="1" si="1562">SUBTOTAL(9,S3476:V3476)</f>
        <v>567.58470908524691</v>
      </c>
      <c r="X3476" s="25">
        <f ca="1">VLOOKUP(CONCATENATE($F3476," ",$G3476),AllocFactorMatrix,(X$4+1),FALSE)*$E3482</f>
        <v>26.677915633912637</v>
      </c>
      <c r="Y3476" s="25">
        <f ca="1">VLOOKUP(CONCATENATE($F3476," ",$G3476),AllocFactorMatrix,(Y$4+1),FALSE)*$E3482</f>
        <v>0.64401463644582257</v>
      </c>
      <c r="Z3476" s="25">
        <f t="shared" ca="1" si="1561"/>
        <v>27.321930270358457</v>
      </c>
      <c r="AA3476" s="25">
        <f ca="1">VLOOKUP(CONCATENATE($F3476," ",$G3476),AllocFactorMatrix,(AA$4+1),FALSE)*$E3482</f>
        <v>0.46512411219068595</v>
      </c>
      <c r="AB3476" s="25">
        <f ca="1">VLOOKUP(CONCATENATE($F3476," ",$G3476),AllocFactorMatrix,(AB$4+1),FALSE)*$E3482</f>
        <v>2.5219957457335989</v>
      </c>
      <c r="AC3476" s="25">
        <f ca="1">VLOOKUP(CONCATENATE($F3476," ",$G3476),AllocFactorMatrix,(AC$4+1),FALSE)*$E3482</f>
        <v>0.62625666623589382</v>
      </c>
    </row>
    <row r="3477" spans="4:29" hidden="1" outlineLevel="1">
      <c r="F3477" s="61" t="str">
        <f>F3482</f>
        <v>RB_GUP-Land_P</v>
      </c>
      <c r="G3477" s="20" t="str">
        <f>$G$10</f>
        <v>SUBTRAN</v>
      </c>
      <c r="H3477" s="24">
        <f t="shared" ca="1" si="1554"/>
        <v>726.29866048345013</v>
      </c>
      <c r="I3477" s="25">
        <f ca="1">VLOOKUP(CONCATENATE($F3477," ",$G3477),AllocFactorMatrix,(I$4+1),FALSE)*$E3482</f>
        <v>344.92054664505838</v>
      </c>
      <c r="J3477" s="25">
        <f ca="1">VLOOKUP(CONCATENATE($F3477," ",$G3477),AllocFactorMatrix,(J$4+1),FALSE)*$E3482</f>
        <v>88.294570384048697</v>
      </c>
      <c r="K3477" s="25">
        <f ca="1">VLOOKUP(CONCATENATE($F3477," ",$G3477),AllocFactorMatrix,(K$4+1),FALSE)*$E3482</f>
        <v>1.0289162858693477</v>
      </c>
      <c r="L3477" s="25">
        <f ca="1">VLOOKUP(CONCATENATE($F3477," ",$G3477),AllocFactorMatrix,(L$4+1),FALSE)*$E3482</f>
        <v>3.3732218072823221E-2</v>
      </c>
      <c r="M3477" s="25">
        <f t="shared" ca="1" si="1559"/>
        <v>89.357218887990868</v>
      </c>
      <c r="N3477" s="25">
        <f ca="1">VLOOKUP(CONCATENATE($F3477," ",$G3477),AllocFactorMatrix,(N$4+1),FALSE)*$E3482</f>
        <v>38.483063560471024</v>
      </c>
      <c r="O3477" s="25">
        <f ca="1">VLOOKUP(CONCATENATE($F3477," ",$G3477),AllocFactorMatrix,(O$4+1),FALSE)*$E3482</f>
        <v>10.907937472953838</v>
      </c>
      <c r="P3477" s="25">
        <f ca="1">VLOOKUP(CONCATENATE($F3477," ",$G3477),AllocFactorMatrix,(P$4+1),FALSE)*$E3482</f>
        <v>1.1173319078055957</v>
      </c>
      <c r="Q3477" s="25">
        <f ca="1">VLOOKUP(CONCATENATE($F3477," ",$G3477),AllocFactorMatrix,(Q$4+1),FALSE)*$E3482</f>
        <v>0</v>
      </c>
      <c r="R3477" s="25">
        <f t="shared" ca="1" si="1560"/>
        <v>50.508332941230456</v>
      </c>
      <c r="S3477" s="25">
        <f ca="1">VLOOKUP(CONCATENATE($F3477," ",$G3477),AllocFactorMatrix,(S$4+1),FALSE)*$E3482</f>
        <v>2.1552243913269407</v>
      </c>
      <c r="T3477" s="25">
        <f ca="1">VLOOKUP(CONCATENATE($F3477," ",$G3477),AllocFactorMatrix,(T$4+1),FALSE)*$E3482</f>
        <v>24.909826074719135</v>
      </c>
      <c r="U3477" s="25">
        <f ca="1">VLOOKUP(CONCATENATE($F3477," ",$G3477),AllocFactorMatrix,(U$4+1),FALSE)*$E3482</f>
        <v>202.90909967577133</v>
      </c>
      <c r="V3477" s="25">
        <f ca="1">VLOOKUP(CONCATENATE($F3477," ",$G3477),AllocFactorMatrix,(V$4+1),FALSE)*$E3482</f>
        <v>0</v>
      </c>
      <c r="W3477" s="25">
        <f t="shared" ca="1" si="1562"/>
        <v>229.9741501418174</v>
      </c>
      <c r="X3477" s="25">
        <f ca="1">VLOOKUP(CONCATENATE($F3477," ",$G3477),AllocFactorMatrix,(X$4+1),FALSE)*$E3482</f>
        <v>10.444085257888551</v>
      </c>
      <c r="Y3477" s="25">
        <f ca="1">VLOOKUP(CONCATENATE($F3477," ",$G3477),AllocFactorMatrix,(Y$4+1),FALSE)*$E3482</f>
        <v>0.24988169657579554</v>
      </c>
      <c r="Z3477" s="25">
        <f t="shared" ca="1" si="1561"/>
        <v>10.693966954464347</v>
      </c>
      <c r="AA3477" s="25">
        <f ca="1">VLOOKUP(CONCATENATE($F3477," ",$G3477),AllocFactorMatrix,(AA$4+1),FALSE)*$E3482</f>
        <v>0.17150165593952835</v>
      </c>
      <c r="AB3477" s="25">
        <f ca="1">VLOOKUP(CONCATENATE($F3477," ",$G3477),AllocFactorMatrix,(AB$4+1),FALSE)*$E3482</f>
        <v>0.53873798758883573</v>
      </c>
      <c r="AC3477" s="25">
        <f ca="1">VLOOKUP(CONCATENATE($F3477," ",$G3477),AllocFactorMatrix,(AC$4+1),FALSE)*$E3482</f>
        <v>0.1342052693601897</v>
      </c>
    </row>
    <row r="3478" spans="4:29" hidden="1" outlineLevel="1">
      <c r="F3478" s="61" t="str">
        <f>F3482</f>
        <v>RB_GUP-Land_P</v>
      </c>
      <c r="G3478" s="20" t="str">
        <f>$G$11</f>
        <v>DISTPRI</v>
      </c>
      <c r="H3478" s="24">
        <f t="shared" ca="1" si="1554"/>
        <v>1369.7823719645655</v>
      </c>
      <c r="I3478" s="25">
        <f ca="1">VLOOKUP(CONCATENATE($F3478," ",$G3478),AllocFactorMatrix,(I$4+1),FALSE)*$E3482</f>
        <v>910.21854263602654</v>
      </c>
      <c r="J3478" s="25">
        <f ca="1">VLOOKUP(CONCATENATE($F3478," ",$G3478),AllocFactorMatrix,(J$4+1),FALSE)*$E3482</f>
        <v>229.15810081926054</v>
      </c>
      <c r="K3478" s="25">
        <f ca="1">VLOOKUP(CONCATENATE($F3478," ",$G3478),AllocFactorMatrix,(K$4+1),FALSE)*$E3482</f>
        <v>2.6741929119406884</v>
      </c>
      <c r="L3478" s="25">
        <f ca="1">VLOOKUP(CONCATENATE($F3478," ",$G3478),AllocFactorMatrix,(L$4+1),FALSE)*$E3482</f>
        <v>0</v>
      </c>
      <c r="M3478" s="25">
        <f t="shared" ca="1" si="1559"/>
        <v>231.83229373120122</v>
      </c>
      <c r="N3478" s="25">
        <f ca="1">VLOOKUP(CONCATENATE($F3478," ",$G3478),AllocFactorMatrix,(N$4+1),FALSE)*$E3482</f>
        <v>98.819320766720679</v>
      </c>
      <c r="O3478" s="25">
        <f ca="1">VLOOKUP(CONCATENATE($F3478," ",$G3478),AllocFactorMatrix,(O$4+1),FALSE)*$E3482</f>
        <v>28.052670154714768</v>
      </c>
      <c r="P3478" s="25">
        <f ca="1">VLOOKUP(CONCATENATE($F3478," ",$G3478),AllocFactorMatrix,(P$4+1),FALSE)*$E3482</f>
        <v>0</v>
      </c>
      <c r="Q3478" s="25">
        <f ca="1">VLOOKUP(CONCATENATE($F3478," ",$G3478),AllocFactorMatrix,(Q$4+1),FALSE)*$E3482</f>
        <v>0</v>
      </c>
      <c r="R3478" s="25">
        <f t="shared" ca="1" si="1560"/>
        <v>126.87199092143544</v>
      </c>
      <c r="S3478" s="25">
        <f ca="1">VLOOKUP(CONCATENATE($F3478," ",$G3478),AllocFactorMatrix,(S$4+1),FALSE)*$E3482</f>
        <v>5.6360289578892981</v>
      </c>
      <c r="T3478" s="25">
        <f ca="1">VLOOKUP(CONCATENATE($F3478," ",$G3478),AllocFactorMatrix,(T$4+1),FALSE)*$E3482</f>
        <v>65.188558520067104</v>
      </c>
      <c r="U3478" s="25">
        <f ca="1">VLOOKUP(CONCATENATE($F3478," ",$G3478),AllocFactorMatrix,(U$4+1),FALSE)*$E3482</f>
        <v>0</v>
      </c>
      <c r="V3478" s="25">
        <f ca="1">VLOOKUP(CONCATENATE($F3478," ",$G3478),AllocFactorMatrix,(V$4+1),FALSE)*$E3482</f>
        <v>0</v>
      </c>
      <c r="W3478" s="25">
        <f t="shared" ca="1" si="1562"/>
        <v>70.824587477956399</v>
      </c>
      <c r="X3478" s="25">
        <f ca="1">VLOOKUP(CONCATENATE($F3478," ",$G3478),AllocFactorMatrix,(X$4+1),FALSE)*$E3482</f>
        <v>26.817898677655215</v>
      </c>
      <c r="Y3478" s="25">
        <f ca="1">VLOOKUP(CONCATENATE($F3478," ",$G3478),AllocFactorMatrix,(Y$4+1),FALSE)*$E3482</f>
        <v>0.64253468275083403</v>
      </c>
      <c r="Z3478" s="25">
        <f t="shared" ca="1" si="1561"/>
        <v>27.46043336040605</v>
      </c>
      <c r="AA3478" s="25">
        <f ca="1">VLOOKUP(CONCATENATE($F3478," ",$G3478),AllocFactorMatrix,(AA$4+1),FALSE)*$E3482</f>
        <v>0.46139553351788937</v>
      </c>
      <c r="AB3478" s="25">
        <f ca="1">VLOOKUP(CONCATENATE($F3478," ",$G3478),AllocFactorMatrix,(AB$4+1),FALSE)*$E3482</f>
        <v>1.6913305812798729</v>
      </c>
      <c r="AC3478" s="25">
        <f ca="1">VLOOKUP(CONCATENATE($F3478," ",$G3478),AllocFactorMatrix,(AC$4+1),FALSE)*$E3482</f>
        <v>0.42179772274198452</v>
      </c>
    </row>
    <row r="3479" spans="4:29" hidden="1" outlineLevel="1">
      <c r="F3479" s="61" t="str">
        <f>F3482</f>
        <v>RB_GUP-Land_P</v>
      </c>
      <c r="G3479" s="20" t="str">
        <f>$G$12</f>
        <v>DISTSEC</v>
      </c>
      <c r="H3479" s="24">
        <f t="shared" ca="1" si="1554"/>
        <v>578.95859901064784</v>
      </c>
      <c r="I3479" s="25">
        <f ca="1">VLOOKUP(CONCATENATE($F3479," ",$G3479),AllocFactorMatrix,(I$4+1),FALSE)*$E3482</f>
        <v>432.2515101874406</v>
      </c>
      <c r="J3479" s="25">
        <f ca="1">VLOOKUP(CONCATENATE($F3479," ",$G3479),AllocFactorMatrix,(J$4+1),FALSE)*$E3482</f>
        <v>97.034736148697192</v>
      </c>
      <c r="K3479" s="25">
        <f ca="1">VLOOKUP(CONCATENATE($F3479," ",$G3479),AllocFactorMatrix,(K$4+1),FALSE)*$E3482</f>
        <v>0</v>
      </c>
      <c r="L3479" s="25">
        <f ca="1">VLOOKUP(CONCATENATE($F3479," ",$G3479),AllocFactorMatrix,(L$4+1),FALSE)*$E3482</f>
        <v>0</v>
      </c>
      <c r="M3479" s="25">
        <f t="shared" ca="1" si="1559"/>
        <v>97.034736148697192</v>
      </c>
      <c r="N3479" s="25">
        <f ca="1">VLOOKUP(CONCATENATE($F3479," ",$G3479),AllocFactorMatrix,(N$4+1),FALSE)*$E3482</f>
        <v>34.205767442618608</v>
      </c>
      <c r="O3479" s="25">
        <f ca="1">VLOOKUP(CONCATENATE($F3479," ",$G3479),AllocFactorMatrix,(O$4+1),FALSE)*$E3482</f>
        <v>0</v>
      </c>
      <c r="P3479" s="25">
        <f ca="1">VLOOKUP(CONCATENATE($F3479," ",$G3479),AllocFactorMatrix,(P$4+1),FALSE)*$E3482</f>
        <v>0</v>
      </c>
      <c r="Q3479" s="25">
        <f ca="1">VLOOKUP(CONCATENATE($F3479," ",$G3479),AllocFactorMatrix,(Q$4+1),FALSE)*$E3482</f>
        <v>0</v>
      </c>
      <c r="R3479" s="25">
        <f t="shared" ca="1" si="1560"/>
        <v>34.205767442618608</v>
      </c>
      <c r="S3479" s="25">
        <f ca="1">VLOOKUP(CONCATENATE($F3479," ",$G3479),AllocFactorMatrix,(S$4+1),FALSE)*$E3482</f>
        <v>1.5139663002115997</v>
      </c>
      <c r="T3479" s="25">
        <f ca="1">VLOOKUP(CONCATENATE($F3479," ",$G3479),AllocFactorMatrix,(T$4+1),FALSE)*$E3482</f>
        <v>0</v>
      </c>
      <c r="U3479" s="25">
        <f ca="1">VLOOKUP(CONCATENATE($F3479," ",$G3479),AllocFactorMatrix,(U$4+1),FALSE)*$E3482</f>
        <v>0</v>
      </c>
      <c r="V3479" s="25">
        <f ca="1">VLOOKUP(CONCATENATE($F3479," ",$G3479),AllocFactorMatrix,(V$4+1),FALSE)*$E3482</f>
        <v>0</v>
      </c>
      <c r="W3479" s="25">
        <f t="shared" ca="1" si="1562"/>
        <v>1.5139663002115997</v>
      </c>
      <c r="X3479" s="25">
        <f ca="1">VLOOKUP(CONCATENATE($F3479," ",$G3479),AllocFactorMatrix,(X$4+1),FALSE)*$E3482</f>
        <v>9.5199753310602908</v>
      </c>
      <c r="Y3479" s="25">
        <f ca="1">VLOOKUP(CONCATENATE($F3479," ",$G3479),AllocFactorMatrix,(Y$4+1),FALSE)*$E3482</f>
        <v>0</v>
      </c>
      <c r="Z3479" s="25">
        <f t="shared" ca="1" si="1561"/>
        <v>9.5199753310602908</v>
      </c>
      <c r="AA3479" s="25">
        <f ca="1">VLOOKUP(CONCATENATE($F3479," ",$G3479),AllocFactorMatrix,(AA$4+1),FALSE)*$E3482</f>
        <v>0.15523532975142623</v>
      </c>
      <c r="AB3479" s="25">
        <f ca="1">VLOOKUP(CONCATENATE($F3479," ",$G3479),AllocFactorMatrix,(AB$4+1),FALSE)*$E3482</f>
        <v>3.4278323085871993</v>
      </c>
      <c r="AC3479" s="25">
        <f ca="1">VLOOKUP(CONCATENATE($F3479," ",$G3479),AllocFactorMatrix,(AC$4+1),FALSE)*$E3482</f>
        <v>0.84957596228090304</v>
      </c>
    </row>
    <row r="3480" spans="4:29" hidden="1" outlineLevel="1">
      <c r="F3480" s="61" t="str">
        <f>F3482</f>
        <v>RB_GUP-Land_P</v>
      </c>
      <c r="G3480" s="20" t="str">
        <f>$G$13</f>
        <v>ENERGY</v>
      </c>
      <c r="H3480" s="24">
        <f t="shared" ca="1" si="1554"/>
        <v>108.07695232934741</v>
      </c>
      <c r="I3480" s="25">
        <f ca="1">VLOOKUP(CONCATENATE($F3480," ",$G3480),AllocFactorMatrix,(I$4+1),FALSE)*$E3482</f>
        <v>39.289482567149001</v>
      </c>
      <c r="J3480" s="25">
        <f ca="1">VLOOKUP(CONCATENATE($F3480," ",$G3480),AllocFactorMatrix,(J$4+1),FALSE)*$E3482</f>
        <v>12.6813152863525</v>
      </c>
      <c r="K3480" s="25">
        <f ca="1">VLOOKUP(CONCATENATE($F3480," ",$G3480),AllocFactorMatrix,(K$4+1),FALSE)*$E3482</f>
        <v>0.14517700058846189</v>
      </c>
      <c r="L3480" s="25">
        <f ca="1">VLOOKUP(CONCATENATE($F3480," ",$G3480),AllocFactorMatrix,(L$4+1),FALSE)*$E3482</f>
        <v>3.6795020893835217E-3</v>
      </c>
      <c r="M3480" s="25">
        <f t="shared" ca="1" si="1559"/>
        <v>12.830171789030345</v>
      </c>
      <c r="N3480" s="25">
        <f ca="1">VLOOKUP(CONCATENATE($F3480," ",$G3480),AllocFactorMatrix,(N$4+1),FALSE)*$E3482</f>
        <v>6.1367129163870402</v>
      </c>
      <c r="O3480" s="25">
        <f ca="1">VLOOKUP(CONCATENATE($F3480," ",$G3480),AllocFactorMatrix,(O$4+1),FALSE)*$E3482</f>
        <v>1.7129400170490179</v>
      </c>
      <c r="P3480" s="25">
        <f ca="1">VLOOKUP(CONCATENATE($F3480," ",$G3480),AllocFactorMatrix,(P$4+1),FALSE)*$E3482</f>
        <v>0.13561475982050381</v>
      </c>
      <c r="Q3480" s="25">
        <f ca="1">VLOOKUP(CONCATENATE($F3480," ",$G3480),AllocFactorMatrix,(Q$4+1),FALSE)*$E3482</f>
        <v>2.7800405316690553E-2</v>
      </c>
      <c r="R3480" s="25">
        <f t="shared" ca="1" si="1560"/>
        <v>8.0130680985732532</v>
      </c>
      <c r="S3480" s="25">
        <f ca="1">VLOOKUP(CONCATENATE($F3480," ",$G3480),AllocFactorMatrix,(S$4+1),FALSE)*$E3482</f>
        <v>0.40891719200132182</v>
      </c>
      <c r="T3480" s="25">
        <f ca="1">VLOOKUP(CONCATENATE($F3480," ",$G3480),AllocFactorMatrix,(T$4+1),FALSE)*$E3482</f>
        <v>4.8868913691231457</v>
      </c>
      <c r="U3480" s="25">
        <f ca="1">VLOOKUP(CONCATENATE($F3480," ",$G3480),AllocFactorMatrix,(U$4+1),FALSE)*$E3482</f>
        <v>34.548035377617012</v>
      </c>
      <c r="V3480" s="25">
        <f ca="1">VLOOKUP(CONCATENATE($F3480," ",$G3480),AllocFactorMatrix,(V$4+1),FALSE)*$E3482</f>
        <v>5.5366566309020371</v>
      </c>
      <c r="W3480" s="25">
        <f t="shared" ca="1" si="1562"/>
        <v>45.380500569643516</v>
      </c>
      <c r="X3480" s="25">
        <f ca="1">VLOOKUP(CONCATENATE($F3480," ",$G3480),AllocFactorMatrix,(X$4+1),FALSE)*$E3482</f>
        <v>1.664558001669449</v>
      </c>
      <c r="Y3480" s="25">
        <f ca="1">VLOOKUP(CONCATENATE($F3480," ",$G3480),AllocFactorMatrix,(Y$4+1),FALSE)*$E3482</f>
        <v>3.9122991962274978E-2</v>
      </c>
      <c r="Z3480" s="25">
        <f t="shared" ca="1" si="1561"/>
        <v>1.7036809936317239</v>
      </c>
      <c r="AA3480" s="25">
        <f ca="1">VLOOKUP(CONCATENATE($F3480," ",$G3480),AllocFactorMatrix,(AA$4+1),FALSE)*$E3482</f>
        <v>3.8219996440514672E-2</v>
      </c>
      <c r="AB3480" s="25">
        <f ca="1">VLOOKUP(CONCATENATE($F3480," ",$G3480),AllocFactorMatrix,(AB$4+1),FALSE)*$E3482</f>
        <v>0.65765587753755661</v>
      </c>
      <c r="AC3480" s="25">
        <f ca="1">VLOOKUP(CONCATENATE($F3480," ",$G3480),AllocFactorMatrix,(AC$4+1),FALSE)*$E3482</f>
        <v>0.16417243734152268</v>
      </c>
    </row>
    <row r="3481" spans="4:29" hidden="1" outlineLevel="1">
      <c r="F3481" s="61" t="str">
        <f>F3482</f>
        <v>RB_GUP-Land_P</v>
      </c>
      <c r="G3481" s="20" t="str">
        <f>$G$14</f>
        <v>CUSTOMER</v>
      </c>
      <c r="H3481" s="24">
        <f t="shared" ca="1" si="1554"/>
        <v>1546.1054490803392</v>
      </c>
      <c r="I3481" s="25">
        <f ca="1">VLOOKUP(CONCATENATE($F3481," ",$G3481),AllocFactorMatrix,(I$4+1),FALSE)*$E3482</f>
        <v>1241.6856503939939</v>
      </c>
      <c r="J3481" s="25">
        <f ca="1">VLOOKUP(CONCATENATE($F3481," ",$G3481),AllocFactorMatrix,(J$4+1),FALSE)*$E3482</f>
        <v>293.15025821540047</v>
      </c>
      <c r="K3481" s="25">
        <f ca="1">VLOOKUP(CONCATENATE($F3481," ",$G3481),AllocFactorMatrix,(K$4+1),FALSE)*$E3482</f>
        <v>0.86118013549068384</v>
      </c>
      <c r="L3481" s="25">
        <f ca="1">VLOOKUP(CONCATENATE($F3481," ",$G3481),AllocFactorMatrix,(L$4+1),FALSE)*$E3482</f>
        <v>3.6799227674770868E-2</v>
      </c>
      <c r="M3481" s="25">
        <f t="shared" ca="1" si="1559"/>
        <v>294.04823757856587</v>
      </c>
      <c r="N3481" s="25">
        <f ca="1">VLOOKUP(CONCATENATE($F3481," ",$G3481),AllocFactorMatrix,(N$4+1),FALSE)*$E3482</f>
        <v>3.6211582448197799</v>
      </c>
      <c r="O3481" s="25">
        <f ca="1">VLOOKUP(CONCATENATE($F3481," ",$G3481),AllocFactorMatrix,(O$4+1),FALSE)*$E3482</f>
        <v>0.73414397280120369</v>
      </c>
      <c r="P3481" s="25">
        <f ca="1">VLOOKUP(CONCATENATE($F3481," ",$G3481),AllocFactorMatrix,(P$4+1),FALSE)*$E3482</f>
        <v>0.1052402765297353</v>
      </c>
      <c r="Q3481" s="25">
        <f ca="1">VLOOKUP(CONCATENATE($F3481," ",$G3481),AllocFactorMatrix,(Q$4+1),FALSE)*$E3482</f>
        <v>4.4836045324306996E-2</v>
      </c>
      <c r="R3481" s="25">
        <f t="shared" ca="1" si="1560"/>
        <v>4.5053785394750259</v>
      </c>
      <c r="S3481" s="25">
        <f ca="1">VLOOKUP(CONCATENATE($F3481," ",$G3481),AllocFactorMatrix,(S$4+1),FALSE)*$E3482</f>
        <v>5.0147241073960395E-2</v>
      </c>
      <c r="T3481" s="25">
        <f ca="1">VLOOKUP(CONCATENATE($F3481," ",$G3481),AllocFactorMatrix,(T$4+1),FALSE)*$E3482</f>
        <v>0.42821619678510181</v>
      </c>
      <c r="U3481" s="25">
        <f ca="1">VLOOKUP(CONCATENATE($F3481," ",$G3481),AllocFactorMatrix,(U$4+1),FALSE)*$E3482</f>
        <v>0.27274822522603082</v>
      </c>
      <c r="V3481" s="25">
        <f ca="1">VLOOKUP(CONCATENATE($F3481," ",$G3481),AllocFactorMatrix,(V$4+1),FALSE)*$E3482</f>
        <v>6.7282971120668958E-2</v>
      </c>
      <c r="W3481" s="25">
        <f t="shared" ca="1" si="1562"/>
        <v>0.81839463420576197</v>
      </c>
      <c r="X3481" s="25">
        <f ca="1">VLOOKUP(CONCATENATE($F3481," ",$G3481),AllocFactorMatrix,(X$4+1),FALSE)*$E3482</f>
        <v>1.2568645667757663</v>
      </c>
      <c r="Y3481" s="25">
        <f ca="1">VLOOKUP(CONCATENATE($F3481," ",$G3481),AllocFactorMatrix,(Y$4+1),FALSE)*$E3482</f>
        <v>1.1390030360515752E-2</v>
      </c>
      <c r="Z3481" s="25">
        <f t="shared" ca="1" si="1561"/>
        <v>1.268254597136282</v>
      </c>
      <c r="AA3481" s="25">
        <f ca="1">VLOOKUP(CONCATENATE($F3481," ",$G3481),AllocFactorMatrix,(AA$4+1),FALSE)*$E3482</f>
        <v>7.8422681352938201E-2</v>
      </c>
      <c r="AB3481" s="25">
        <f ca="1">VLOOKUP(CONCATENATE($F3481," ",$G3481),AllocFactorMatrix,(AB$4+1),FALSE)*$E3482</f>
        <v>2.703302638652143</v>
      </c>
      <c r="AC3481" s="25">
        <f ca="1">VLOOKUP(CONCATENATE($F3481," ",$G3481),AllocFactorMatrix,(AC$4+1),FALSE)*$E3482</f>
        <v>0.99780801695763999</v>
      </c>
    </row>
    <row r="3482" spans="4:29" collapsed="1">
      <c r="D3482" s="20" t="s">
        <v>615</v>
      </c>
      <c r="E3482" s="22">
        <f>'Sch 5'!AJ512</f>
        <v>113368.78</v>
      </c>
      <c r="F3482" s="61" t="s">
        <v>546</v>
      </c>
      <c r="G3482" s="20" t="str">
        <f>$G$15</f>
        <v>TOTAL</v>
      </c>
      <c r="H3482" s="24">
        <f t="shared" ca="1" si="1554"/>
        <v>113368.78000000009</v>
      </c>
      <c r="I3482" s="25">
        <f ca="1">VLOOKUP(CONCATENATE($F3482," ",$G3482),AllocFactorMatrix,(I$4+1),FALSE)*$E3482</f>
        <v>56435.140666868159</v>
      </c>
      <c r="J3482" s="25">
        <f ca="1">VLOOKUP(CONCATENATE($F3482," ",$G3482),AllocFactorMatrix,(J$4+1),FALSE)*$E3482</f>
        <v>14245.334046158832</v>
      </c>
      <c r="K3482" s="25">
        <f ca="1">VLOOKUP(CONCATENATE($F3482," ",$G3482),AllocFactorMatrix,(K$4+1),FALSE)*$E3482</f>
        <v>162.83746438470922</v>
      </c>
      <c r="L3482" s="25">
        <f ca="1">VLOOKUP(CONCATENATE($F3482," ",$G3482),AllocFactorMatrix,(L$4+1),FALSE)*$E3482</f>
        <v>3.9697743688280793</v>
      </c>
      <c r="M3482" s="25">
        <f t="shared" ca="1" si="1559"/>
        <v>14412.14128491237</v>
      </c>
      <c r="N3482" s="25">
        <f ca="1">VLOOKUP(CONCATENATE($F3482," ",$G3482),AllocFactorMatrix,(N$4+1),FALSE)*$E3482</f>
        <v>5840.30201328352</v>
      </c>
      <c r="O3482" s="25">
        <f ca="1">VLOOKUP(CONCATENATE($F3482," ",$G3482),AllocFactorMatrix,(O$4+1),FALSE)*$E3482</f>
        <v>1653.073360796117</v>
      </c>
      <c r="P3482" s="25">
        <f ca="1">VLOOKUP(CONCATENATE($F3482," ",$G3482),AllocFactorMatrix,(P$4+1),FALSE)*$E3482</f>
        <v>128.89813484233835</v>
      </c>
      <c r="Q3482" s="25">
        <f ca="1">VLOOKUP(CONCATENATE($F3482," ",$G3482),AllocFactorMatrix,(Q$4+1),FALSE)*$E3482</f>
        <v>26.994070649239198</v>
      </c>
      <c r="R3482" s="25">
        <f t="shared" ca="1" si="1560"/>
        <v>7649.2675795712139</v>
      </c>
      <c r="S3482" s="25">
        <f ca="1">VLOOKUP(CONCATENATE($F3482," ",$G3482),AllocFactorMatrix,(S$4+1),FALSE)*$E3482</f>
        <v>349.70429353220294</v>
      </c>
      <c r="T3482" s="25">
        <f ca="1">VLOOKUP(CONCATENATE($F3482," ",$G3482),AllocFactorMatrix,(T$4+1),FALSE)*$E3482</f>
        <v>3801.3559607381544</v>
      </c>
      <c r="U3482" s="25">
        <f ca="1">VLOOKUP(CONCATENATE($F3482," ",$G3482),AllocFactorMatrix,(U$4+1),FALSE)*$E3482</f>
        <v>24988.378486265097</v>
      </c>
      <c r="V3482" s="25">
        <f ca="1">VLOOKUP(CONCATENATE($F3482," ",$G3482),AllocFactorMatrix,(V$4+1),FALSE)*$E3482</f>
        <v>3888.5130270310324</v>
      </c>
      <c r="W3482" s="25">
        <f t="shared" ca="1" si="1562"/>
        <v>33027.951767566483</v>
      </c>
      <c r="X3482" s="25">
        <f ca="1">VLOOKUP(CONCATENATE($F3482," ",$G3482),AllocFactorMatrix,(X$4+1),FALSE)*$E3482</f>
        <v>1585.7196518686178</v>
      </c>
      <c r="Y3482" s="25">
        <f ca="1">VLOOKUP(CONCATENATE($F3482," ",$G3482),AllocFactorMatrix,(Y$4+1),FALSE)*$E3482</f>
        <v>38.022923704617241</v>
      </c>
      <c r="Z3482" s="25">
        <f t="shared" ca="1" si="1561"/>
        <v>1623.7425755732349</v>
      </c>
      <c r="AA3482" s="25">
        <f ca="1">VLOOKUP(CONCATENATE($F3482," ",$G3482),AllocFactorMatrix,(AA$4+1),FALSE)*$E3482</f>
        <v>27.684911010972233</v>
      </c>
      <c r="AB3482" s="25">
        <f ca="1">VLOOKUP(CONCATENATE($F3482," ",$G3482),AllocFactorMatrix,(AB$4+1),FALSE)*$E3482</f>
        <v>154.22609940297716</v>
      </c>
      <c r="AC3482" s="25">
        <f ca="1">VLOOKUP(CONCATENATE($F3482," ",$G3482),AllocFactorMatrix,(AC$4+1),FALSE)*$E3482</f>
        <v>38.625115094648507</v>
      </c>
    </row>
    <row r="3483" spans="4:29" hidden="1" outlineLevel="1">
      <c r="F3483" s="61" t="str">
        <f>F3490</f>
        <v>PROD_DEMAND</v>
      </c>
      <c r="G3483" s="20" t="str">
        <f>$G$8</f>
        <v>PRODUCTION</v>
      </c>
      <c r="H3483" s="24">
        <f t="shared" si="1554"/>
        <v>0</v>
      </c>
      <c r="I3483" s="25">
        <f>VLOOKUP(CONCATENATE($F3483," ",$G3483),AllocFactorMatrix,(I$4+1),FALSE)*$E3490</f>
        <v>0</v>
      </c>
      <c r="J3483" s="25">
        <f>VLOOKUP(CONCATENATE($F3483," ",$G3483),AllocFactorMatrix,(J$4+1),FALSE)*$E3490</f>
        <v>0</v>
      </c>
      <c r="K3483" s="25">
        <f>VLOOKUP(CONCATENATE($F3483," ",$G3483),AllocFactorMatrix,(K$4+1),FALSE)*$E3490</f>
        <v>0</v>
      </c>
      <c r="L3483" s="25">
        <f>VLOOKUP(CONCATENATE($F3483," ",$G3483),AllocFactorMatrix,(L$4+1),FALSE)*$E3490</f>
        <v>0</v>
      </c>
      <c r="M3483" s="25">
        <f t="shared" si="1550"/>
        <v>0</v>
      </c>
      <c r="N3483" s="25">
        <f>VLOOKUP(CONCATENATE($F3483," ",$G3483),AllocFactorMatrix,(N$4+1),FALSE)*$E3490</f>
        <v>0</v>
      </c>
      <c r="O3483" s="25">
        <f>VLOOKUP(CONCATENATE($F3483," ",$G3483),AllocFactorMatrix,(O$4+1),FALSE)*$E3490</f>
        <v>0</v>
      </c>
      <c r="P3483" s="25">
        <f>VLOOKUP(CONCATENATE($F3483," ",$G3483),AllocFactorMatrix,(P$4+1),FALSE)*$E3490</f>
        <v>0</v>
      </c>
      <c r="Q3483" s="25">
        <f>VLOOKUP(CONCATENATE($F3483," ",$G3483),AllocFactorMatrix,(Q$4+1),FALSE)*$E3490</f>
        <v>0</v>
      </c>
      <c r="R3483" s="25">
        <f t="shared" si="1552"/>
        <v>0</v>
      </c>
      <c r="S3483" s="25">
        <f>VLOOKUP(CONCATENATE($F3483," ",$G3483),AllocFactorMatrix,(S$4+1),FALSE)*$E3490</f>
        <v>0</v>
      </c>
      <c r="T3483" s="25">
        <f>VLOOKUP(CONCATENATE($F3483," ",$G3483),AllocFactorMatrix,(T$4+1),FALSE)*$E3490</f>
        <v>0</v>
      </c>
      <c r="U3483" s="25">
        <f>VLOOKUP(CONCATENATE($F3483," ",$G3483),AllocFactorMatrix,(U$4+1),FALSE)*$E3490</f>
        <v>0</v>
      </c>
      <c r="V3483" s="25">
        <f>VLOOKUP(CONCATENATE($F3483," ",$G3483),AllocFactorMatrix,(V$4+1),FALSE)*$E3490</f>
        <v>0</v>
      </c>
      <c r="W3483" s="25">
        <f>SUBTOTAL(9,S3483:V3483)</f>
        <v>0</v>
      </c>
      <c r="X3483" s="25">
        <f>VLOOKUP(CONCATENATE($F3483," ",$G3483),AllocFactorMatrix,(X$4+1),FALSE)*$E3490</f>
        <v>0</v>
      </c>
      <c r="Y3483" s="25">
        <f>VLOOKUP(CONCATENATE($F3483," ",$G3483),AllocFactorMatrix,(Y$4+1),FALSE)*$E3490</f>
        <v>0</v>
      </c>
      <c r="Z3483" s="25">
        <f t="shared" si="1551"/>
        <v>0</v>
      </c>
      <c r="AA3483" s="25">
        <f>VLOOKUP(CONCATENATE($F3483," ",$G3483),AllocFactorMatrix,(AA$4+1),FALSE)*$E3490</f>
        <v>0</v>
      </c>
      <c r="AB3483" s="25">
        <f>VLOOKUP(CONCATENATE($F3483," ",$G3483),AllocFactorMatrix,(AB$4+1),FALSE)*$E3490</f>
        <v>0</v>
      </c>
      <c r="AC3483" s="25">
        <f>VLOOKUP(CONCATENATE($F3483," ",$G3483),AllocFactorMatrix,(AC$4+1),FALSE)*$E3490</f>
        <v>0</v>
      </c>
    </row>
    <row r="3484" spans="4:29" hidden="1" outlineLevel="1">
      <c r="F3484" s="61" t="str">
        <f>F3490</f>
        <v>PROD_DEMAND</v>
      </c>
      <c r="G3484" s="20" t="str">
        <f>$G$9</f>
        <v>BULKTRAN</v>
      </c>
      <c r="H3484" s="24">
        <f t="shared" si="1554"/>
        <v>0</v>
      </c>
      <c r="I3484" s="25">
        <f>VLOOKUP(CONCATENATE($F3484," ",$G3484),AllocFactorMatrix,(I$4+1),FALSE)*$E3490</f>
        <v>0</v>
      </c>
      <c r="J3484" s="25">
        <f>VLOOKUP(CONCATENATE($F3484," ",$G3484),AllocFactorMatrix,(J$4+1),FALSE)*$E3490</f>
        <v>0</v>
      </c>
      <c r="K3484" s="25">
        <f>VLOOKUP(CONCATENATE($F3484," ",$G3484),AllocFactorMatrix,(K$4+1),FALSE)*$E3490</f>
        <v>0</v>
      </c>
      <c r="L3484" s="25">
        <f>VLOOKUP(CONCATENATE($F3484," ",$G3484),AllocFactorMatrix,(L$4+1),FALSE)*$E3490</f>
        <v>0</v>
      </c>
      <c r="M3484" s="25">
        <f t="shared" si="1550"/>
        <v>0</v>
      </c>
      <c r="N3484" s="25">
        <f>VLOOKUP(CONCATENATE($F3484," ",$G3484),AllocFactorMatrix,(N$4+1),FALSE)*$E3490</f>
        <v>0</v>
      </c>
      <c r="O3484" s="25">
        <f>VLOOKUP(CONCATENATE($F3484," ",$G3484),AllocFactorMatrix,(O$4+1),FALSE)*$E3490</f>
        <v>0</v>
      </c>
      <c r="P3484" s="25">
        <f>VLOOKUP(CONCATENATE($F3484," ",$G3484),AllocFactorMatrix,(P$4+1),FALSE)*$E3490</f>
        <v>0</v>
      </c>
      <c r="Q3484" s="25">
        <f>VLOOKUP(CONCATENATE($F3484," ",$G3484),AllocFactorMatrix,(Q$4+1),FALSE)*$E3490</f>
        <v>0</v>
      </c>
      <c r="R3484" s="25">
        <f t="shared" si="1552"/>
        <v>0</v>
      </c>
      <c r="S3484" s="25">
        <f>VLOOKUP(CONCATENATE($F3484," ",$G3484),AllocFactorMatrix,(S$4+1),FALSE)*$E3490</f>
        <v>0</v>
      </c>
      <c r="T3484" s="25">
        <f>VLOOKUP(CONCATENATE($F3484," ",$G3484),AllocFactorMatrix,(T$4+1),FALSE)*$E3490</f>
        <v>0</v>
      </c>
      <c r="U3484" s="25">
        <f>VLOOKUP(CONCATENATE($F3484," ",$G3484),AllocFactorMatrix,(U$4+1),FALSE)*$E3490</f>
        <v>0</v>
      </c>
      <c r="V3484" s="25">
        <f>VLOOKUP(CONCATENATE($F3484," ",$G3484),AllocFactorMatrix,(V$4+1),FALSE)*$E3490</f>
        <v>0</v>
      </c>
      <c r="W3484" s="25">
        <f t="shared" ref="W3484:W3490" si="1563">SUBTOTAL(9,S3484:V3484)</f>
        <v>0</v>
      </c>
      <c r="X3484" s="25">
        <f>VLOOKUP(CONCATENATE($F3484," ",$G3484),AllocFactorMatrix,(X$4+1),FALSE)*$E3490</f>
        <v>0</v>
      </c>
      <c r="Y3484" s="25">
        <f>VLOOKUP(CONCATENATE($F3484," ",$G3484),AllocFactorMatrix,(Y$4+1),FALSE)*$E3490</f>
        <v>0</v>
      </c>
      <c r="Z3484" s="25">
        <f t="shared" si="1551"/>
        <v>0</v>
      </c>
      <c r="AA3484" s="25">
        <f>VLOOKUP(CONCATENATE($F3484," ",$G3484),AllocFactorMatrix,(AA$4+1),FALSE)*$E3490</f>
        <v>0</v>
      </c>
      <c r="AB3484" s="25">
        <f>VLOOKUP(CONCATENATE($F3484," ",$G3484),AllocFactorMatrix,(AB$4+1),FALSE)*$E3490</f>
        <v>0</v>
      </c>
      <c r="AC3484" s="25">
        <f>VLOOKUP(CONCATENATE($F3484," ",$G3484),AllocFactorMatrix,(AC$4+1),FALSE)*$E3490</f>
        <v>0</v>
      </c>
    </row>
    <row r="3485" spans="4:29" hidden="1" outlineLevel="1">
      <c r="F3485" s="61" t="str">
        <f>F3490</f>
        <v>PROD_DEMAND</v>
      </c>
      <c r="G3485" s="20" t="str">
        <f>$G$10</f>
        <v>SUBTRAN</v>
      </c>
      <c r="H3485" s="24">
        <f t="shared" si="1554"/>
        <v>0</v>
      </c>
      <c r="I3485" s="25">
        <f>VLOOKUP(CONCATENATE($F3485," ",$G3485),AllocFactorMatrix,(I$4+1),FALSE)*$E3490</f>
        <v>0</v>
      </c>
      <c r="J3485" s="25">
        <f>VLOOKUP(CONCATENATE($F3485," ",$G3485),AllocFactorMatrix,(J$4+1),FALSE)*$E3490</f>
        <v>0</v>
      </c>
      <c r="K3485" s="25">
        <f>VLOOKUP(CONCATENATE($F3485," ",$G3485),AllocFactorMatrix,(K$4+1),FALSE)*$E3490</f>
        <v>0</v>
      </c>
      <c r="L3485" s="25">
        <f>VLOOKUP(CONCATENATE($F3485," ",$G3485),AllocFactorMatrix,(L$4+1),FALSE)*$E3490</f>
        <v>0</v>
      </c>
      <c r="M3485" s="25">
        <f t="shared" si="1550"/>
        <v>0</v>
      </c>
      <c r="N3485" s="25">
        <f>VLOOKUP(CONCATENATE($F3485," ",$G3485),AllocFactorMatrix,(N$4+1),FALSE)*$E3490</f>
        <v>0</v>
      </c>
      <c r="O3485" s="25">
        <f>VLOOKUP(CONCATENATE($F3485," ",$G3485),AllocFactorMatrix,(O$4+1),FALSE)*$E3490</f>
        <v>0</v>
      </c>
      <c r="P3485" s="25">
        <f>VLOOKUP(CONCATENATE($F3485," ",$G3485),AllocFactorMatrix,(P$4+1),FALSE)*$E3490</f>
        <v>0</v>
      </c>
      <c r="Q3485" s="25">
        <f>VLOOKUP(CONCATENATE($F3485," ",$G3485),AllocFactorMatrix,(Q$4+1),FALSE)*$E3490</f>
        <v>0</v>
      </c>
      <c r="R3485" s="25">
        <f t="shared" si="1552"/>
        <v>0</v>
      </c>
      <c r="S3485" s="25">
        <f>VLOOKUP(CONCATENATE($F3485," ",$G3485),AllocFactorMatrix,(S$4+1),FALSE)*$E3490</f>
        <v>0</v>
      </c>
      <c r="T3485" s="25">
        <f>VLOOKUP(CONCATENATE($F3485," ",$G3485),AllocFactorMatrix,(T$4+1),FALSE)*$E3490</f>
        <v>0</v>
      </c>
      <c r="U3485" s="25">
        <f>VLOOKUP(CONCATENATE($F3485," ",$G3485),AllocFactorMatrix,(U$4+1),FALSE)*$E3490</f>
        <v>0</v>
      </c>
      <c r="V3485" s="25">
        <f>VLOOKUP(CONCATENATE($F3485," ",$G3485),AllocFactorMatrix,(V$4+1),FALSE)*$E3490</f>
        <v>0</v>
      </c>
      <c r="W3485" s="25">
        <f t="shared" si="1563"/>
        <v>0</v>
      </c>
      <c r="X3485" s="25">
        <f>VLOOKUP(CONCATENATE($F3485," ",$G3485),AllocFactorMatrix,(X$4+1),FALSE)*$E3490</f>
        <v>0</v>
      </c>
      <c r="Y3485" s="25">
        <f>VLOOKUP(CONCATENATE($F3485," ",$G3485),AllocFactorMatrix,(Y$4+1),FALSE)*$E3490</f>
        <v>0</v>
      </c>
      <c r="Z3485" s="25">
        <f t="shared" si="1551"/>
        <v>0</v>
      </c>
      <c r="AA3485" s="25">
        <f>VLOOKUP(CONCATENATE($F3485," ",$G3485),AllocFactorMatrix,(AA$4+1),FALSE)*$E3490</f>
        <v>0</v>
      </c>
      <c r="AB3485" s="25">
        <f>VLOOKUP(CONCATENATE($F3485," ",$G3485),AllocFactorMatrix,(AB$4+1),FALSE)*$E3490</f>
        <v>0</v>
      </c>
      <c r="AC3485" s="25">
        <f>VLOOKUP(CONCATENATE($F3485," ",$G3485),AllocFactorMatrix,(AC$4+1),FALSE)*$E3490</f>
        <v>0</v>
      </c>
    </row>
    <row r="3486" spans="4:29" hidden="1" outlineLevel="1">
      <c r="F3486" s="61" t="str">
        <f>F3490</f>
        <v>PROD_DEMAND</v>
      </c>
      <c r="G3486" s="20" t="str">
        <f>$G$11</f>
        <v>DISTPRI</v>
      </c>
      <c r="H3486" s="24">
        <f t="shared" si="1554"/>
        <v>0</v>
      </c>
      <c r="I3486" s="25">
        <f>VLOOKUP(CONCATENATE($F3486," ",$G3486),AllocFactorMatrix,(I$4+1),FALSE)*$E3490</f>
        <v>0</v>
      </c>
      <c r="J3486" s="25">
        <f>VLOOKUP(CONCATENATE($F3486," ",$G3486),AllocFactorMatrix,(J$4+1),FALSE)*$E3490</f>
        <v>0</v>
      </c>
      <c r="K3486" s="25">
        <f>VLOOKUP(CONCATENATE($F3486," ",$G3486),AllocFactorMatrix,(K$4+1),FALSE)*$E3490</f>
        <v>0</v>
      </c>
      <c r="L3486" s="25">
        <f>VLOOKUP(CONCATENATE($F3486," ",$G3486),AllocFactorMatrix,(L$4+1),FALSE)*$E3490</f>
        <v>0</v>
      </c>
      <c r="M3486" s="25">
        <f t="shared" si="1550"/>
        <v>0</v>
      </c>
      <c r="N3486" s="25">
        <f>VLOOKUP(CONCATENATE($F3486," ",$G3486),AllocFactorMatrix,(N$4+1),FALSE)*$E3490</f>
        <v>0</v>
      </c>
      <c r="O3486" s="25">
        <f>VLOOKUP(CONCATENATE($F3486," ",$G3486),AllocFactorMatrix,(O$4+1),FALSE)*$E3490</f>
        <v>0</v>
      </c>
      <c r="P3486" s="25">
        <f>VLOOKUP(CONCATENATE($F3486," ",$G3486),AllocFactorMatrix,(P$4+1),FALSE)*$E3490</f>
        <v>0</v>
      </c>
      <c r="Q3486" s="25">
        <f>VLOOKUP(CONCATENATE($F3486," ",$G3486),AllocFactorMatrix,(Q$4+1),FALSE)*$E3490</f>
        <v>0</v>
      </c>
      <c r="R3486" s="25">
        <f t="shared" si="1552"/>
        <v>0</v>
      </c>
      <c r="S3486" s="25">
        <f>VLOOKUP(CONCATENATE($F3486," ",$G3486),AllocFactorMatrix,(S$4+1),FALSE)*$E3490</f>
        <v>0</v>
      </c>
      <c r="T3486" s="25">
        <f>VLOOKUP(CONCATENATE($F3486," ",$G3486),AllocFactorMatrix,(T$4+1),FALSE)*$E3490</f>
        <v>0</v>
      </c>
      <c r="U3486" s="25">
        <f>VLOOKUP(CONCATENATE($F3486," ",$G3486),AllocFactorMatrix,(U$4+1),FALSE)*$E3490</f>
        <v>0</v>
      </c>
      <c r="V3486" s="25">
        <f>VLOOKUP(CONCATENATE($F3486," ",$G3486),AllocFactorMatrix,(V$4+1),FALSE)*$E3490</f>
        <v>0</v>
      </c>
      <c r="W3486" s="25">
        <f t="shared" si="1563"/>
        <v>0</v>
      </c>
      <c r="X3486" s="25">
        <f>VLOOKUP(CONCATENATE($F3486," ",$G3486),AllocFactorMatrix,(X$4+1),FALSE)*$E3490</f>
        <v>0</v>
      </c>
      <c r="Y3486" s="25">
        <f>VLOOKUP(CONCATENATE($F3486," ",$G3486),AllocFactorMatrix,(Y$4+1),FALSE)*$E3490</f>
        <v>0</v>
      </c>
      <c r="Z3486" s="25">
        <f t="shared" si="1551"/>
        <v>0</v>
      </c>
      <c r="AA3486" s="25">
        <f>VLOOKUP(CONCATENATE($F3486," ",$G3486),AllocFactorMatrix,(AA$4+1),FALSE)*$E3490</f>
        <v>0</v>
      </c>
      <c r="AB3486" s="25">
        <f>VLOOKUP(CONCATENATE($F3486," ",$G3486),AllocFactorMatrix,(AB$4+1),FALSE)*$E3490</f>
        <v>0</v>
      </c>
      <c r="AC3486" s="25">
        <f>VLOOKUP(CONCATENATE($F3486," ",$G3486),AllocFactorMatrix,(AC$4+1),FALSE)*$E3490</f>
        <v>0</v>
      </c>
    </row>
    <row r="3487" spans="4:29" hidden="1" outlineLevel="1">
      <c r="F3487" s="61" t="str">
        <f>F3490</f>
        <v>PROD_DEMAND</v>
      </c>
      <c r="G3487" s="20" t="str">
        <f>$G$12</f>
        <v>DISTSEC</v>
      </c>
      <c r="H3487" s="24">
        <f t="shared" si="1554"/>
        <v>0</v>
      </c>
      <c r="I3487" s="25">
        <f>VLOOKUP(CONCATENATE($F3487," ",$G3487),AllocFactorMatrix,(I$4+1),FALSE)*$E3490</f>
        <v>0</v>
      </c>
      <c r="J3487" s="25">
        <f>VLOOKUP(CONCATENATE($F3487," ",$G3487),AllocFactorMatrix,(J$4+1),FALSE)*$E3490</f>
        <v>0</v>
      </c>
      <c r="K3487" s="25">
        <f>VLOOKUP(CONCATENATE($F3487," ",$G3487),AllocFactorMatrix,(K$4+1),FALSE)*$E3490</f>
        <v>0</v>
      </c>
      <c r="L3487" s="25">
        <f>VLOOKUP(CONCATENATE($F3487," ",$G3487),AllocFactorMatrix,(L$4+1),FALSE)*$E3490</f>
        <v>0</v>
      </c>
      <c r="M3487" s="25">
        <f t="shared" si="1550"/>
        <v>0</v>
      </c>
      <c r="N3487" s="25">
        <f>VLOOKUP(CONCATENATE($F3487," ",$G3487),AllocFactorMatrix,(N$4+1),FALSE)*$E3490</f>
        <v>0</v>
      </c>
      <c r="O3487" s="25">
        <f>VLOOKUP(CONCATENATE($F3487," ",$G3487),AllocFactorMatrix,(O$4+1),FALSE)*$E3490</f>
        <v>0</v>
      </c>
      <c r="P3487" s="25">
        <f>VLOOKUP(CONCATENATE($F3487," ",$G3487),AllocFactorMatrix,(P$4+1),FALSE)*$E3490</f>
        <v>0</v>
      </c>
      <c r="Q3487" s="25">
        <f>VLOOKUP(CONCATENATE($F3487," ",$G3487),AllocFactorMatrix,(Q$4+1),FALSE)*$E3490</f>
        <v>0</v>
      </c>
      <c r="R3487" s="25">
        <f t="shared" si="1552"/>
        <v>0</v>
      </c>
      <c r="S3487" s="25">
        <f>VLOOKUP(CONCATENATE($F3487," ",$G3487),AllocFactorMatrix,(S$4+1),FALSE)*$E3490</f>
        <v>0</v>
      </c>
      <c r="T3487" s="25">
        <f>VLOOKUP(CONCATENATE($F3487," ",$G3487),AllocFactorMatrix,(T$4+1),FALSE)*$E3490</f>
        <v>0</v>
      </c>
      <c r="U3487" s="25">
        <f>VLOOKUP(CONCATENATE($F3487," ",$G3487),AllocFactorMatrix,(U$4+1),FALSE)*$E3490</f>
        <v>0</v>
      </c>
      <c r="V3487" s="25">
        <f>VLOOKUP(CONCATENATE($F3487," ",$G3487),AllocFactorMatrix,(V$4+1),FALSE)*$E3490</f>
        <v>0</v>
      </c>
      <c r="W3487" s="25">
        <f t="shared" si="1563"/>
        <v>0</v>
      </c>
      <c r="X3487" s="25">
        <f>VLOOKUP(CONCATENATE($F3487," ",$G3487),AllocFactorMatrix,(X$4+1),FALSE)*$E3490</f>
        <v>0</v>
      </c>
      <c r="Y3487" s="25">
        <f>VLOOKUP(CONCATENATE($F3487," ",$G3487),AllocFactorMatrix,(Y$4+1),FALSE)*$E3490</f>
        <v>0</v>
      </c>
      <c r="Z3487" s="25">
        <f t="shared" si="1551"/>
        <v>0</v>
      </c>
      <c r="AA3487" s="25">
        <f>VLOOKUP(CONCATENATE($F3487," ",$G3487),AllocFactorMatrix,(AA$4+1),FALSE)*$E3490</f>
        <v>0</v>
      </c>
      <c r="AB3487" s="25">
        <f>VLOOKUP(CONCATENATE($F3487," ",$G3487),AllocFactorMatrix,(AB$4+1),FALSE)*$E3490</f>
        <v>0</v>
      </c>
      <c r="AC3487" s="25">
        <f>VLOOKUP(CONCATENATE($F3487," ",$G3487),AllocFactorMatrix,(AC$4+1),FALSE)*$E3490</f>
        <v>0</v>
      </c>
    </row>
    <row r="3488" spans="4:29" hidden="1" outlineLevel="1">
      <c r="F3488" s="61" t="str">
        <f>F3490</f>
        <v>PROD_DEMAND</v>
      </c>
      <c r="G3488" s="20" t="str">
        <f>$G$13</f>
        <v>ENERGY</v>
      </c>
      <c r="H3488" s="24">
        <f t="shared" si="1554"/>
        <v>0</v>
      </c>
      <c r="I3488" s="25">
        <f>VLOOKUP(CONCATENATE($F3488," ",$G3488),AllocFactorMatrix,(I$4+1),FALSE)*$E3490</f>
        <v>0</v>
      </c>
      <c r="J3488" s="25">
        <f>VLOOKUP(CONCATENATE($F3488," ",$G3488),AllocFactorMatrix,(J$4+1),FALSE)*$E3490</f>
        <v>0</v>
      </c>
      <c r="K3488" s="25">
        <f>VLOOKUP(CONCATENATE($F3488," ",$G3488),AllocFactorMatrix,(K$4+1),FALSE)*$E3490</f>
        <v>0</v>
      </c>
      <c r="L3488" s="25">
        <f>VLOOKUP(CONCATENATE($F3488," ",$G3488),AllocFactorMatrix,(L$4+1),FALSE)*$E3490</f>
        <v>0</v>
      </c>
      <c r="M3488" s="25">
        <f t="shared" si="1550"/>
        <v>0</v>
      </c>
      <c r="N3488" s="25">
        <f>VLOOKUP(CONCATENATE($F3488," ",$G3488),AllocFactorMatrix,(N$4+1),FALSE)*$E3490</f>
        <v>0</v>
      </c>
      <c r="O3488" s="25">
        <f>VLOOKUP(CONCATENATE($F3488," ",$G3488),AllocFactorMatrix,(O$4+1),FALSE)*$E3490</f>
        <v>0</v>
      </c>
      <c r="P3488" s="25">
        <f>VLOOKUP(CONCATENATE($F3488," ",$G3488),AllocFactorMatrix,(P$4+1),FALSE)*$E3490</f>
        <v>0</v>
      </c>
      <c r="Q3488" s="25">
        <f>VLOOKUP(CONCATENATE($F3488," ",$G3488),AllocFactorMatrix,(Q$4+1),FALSE)*$E3490</f>
        <v>0</v>
      </c>
      <c r="R3488" s="25">
        <f t="shared" si="1552"/>
        <v>0</v>
      </c>
      <c r="S3488" s="25">
        <f>VLOOKUP(CONCATENATE($F3488," ",$G3488),AllocFactorMatrix,(S$4+1),FALSE)*$E3490</f>
        <v>0</v>
      </c>
      <c r="T3488" s="25">
        <f>VLOOKUP(CONCATENATE($F3488," ",$G3488),AllocFactorMatrix,(T$4+1),FALSE)*$E3490</f>
        <v>0</v>
      </c>
      <c r="U3488" s="25">
        <f>VLOOKUP(CONCATENATE($F3488," ",$G3488),AllocFactorMatrix,(U$4+1),FALSE)*$E3490</f>
        <v>0</v>
      </c>
      <c r="V3488" s="25">
        <f>VLOOKUP(CONCATENATE($F3488," ",$G3488),AllocFactorMatrix,(V$4+1),FALSE)*$E3490</f>
        <v>0</v>
      </c>
      <c r="W3488" s="25">
        <f t="shared" si="1563"/>
        <v>0</v>
      </c>
      <c r="X3488" s="25">
        <f>VLOOKUP(CONCATENATE($F3488," ",$G3488),AllocFactorMatrix,(X$4+1),FALSE)*$E3490</f>
        <v>0</v>
      </c>
      <c r="Y3488" s="25">
        <f>VLOOKUP(CONCATENATE($F3488," ",$G3488),AllocFactorMatrix,(Y$4+1),FALSE)*$E3490</f>
        <v>0</v>
      </c>
      <c r="Z3488" s="25">
        <f t="shared" si="1551"/>
        <v>0</v>
      </c>
      <c r="AA3488" s="25">
        <f>VLOOKUP(CONCATENATE($F3488," ",$G3488),AllocFactorMatrix,(AA$4+1),FALSE)*$E3490</f>
        <v>0</v>
      </c>
      <c r="AB3488" s="25">
        <f>VLOOKUP(CONCATENATE($F3488," ",$G3488),AllocFactorMatrix,(AB$4+1),FALSE)*$E3490</f>
        <v>0</v>
      </c>
      <c r="AC3488" s="25">
        <f>VLOOKUP(CONCATENATE($F3488," ",$G3488),AllocFactorMatrix,(AC$4+1),FALSE)*$E3490</f>
        <v>0</v>
      </c>
    </row>
    <row r="3489" spans="4:29" hidden="1" outlineLevel="1">
      <c r="F3489" s="61" t="str">
        <f>F3490</f>
        <v>PROD_DEMAND</v>
      </c>
      <c r="G3489" s="20" t="str">
        <f>$G$14</f>
        <v>CUSTOMER</v>
      </c>
      <c r="H3489" s="24">
        <f t="shared" si="1554"/>
        <v>0</v>
      </c>
      <c r="I3489" s="25">
        <f>VLOOKUP(CONCATENATE($F3489," ",$G3489),AllocFactorMatrix,(I$4+1),FALSE)*$E3490</f>
        <v>0</v>
      </c>
      <c r="J3489" s="25">
        <f>VLOOKUP(CONCATENATE($F3489," ",$G3489),AllocFactorMatrix,(J$4+1),FALSE)*$E3490</f>
        <v>0</v>
      </c>
      <c r="K3489" s="25">
        <f>VLOOKUP(CONCATENATE($F3489," ",$G3489),AllocFactorMatrix,(K$4+1),FALSE)*$E3490</f>
        <v>0</v>
      </c>
      <c r="L3489" s="25">
        <f>VLOOKUP(CONCATENATE($F3489," ",$G3489),AllocFactorMatrix,(L$4+1),FALSE)*$E3490</f>
        <v>0</v>
      </c>
      <c r="M3489" s="25">
        <f t="shared" si="1550"/>
        <v>0</v>
      </c>
      <c r="N3489" s="25">
        <f>VLOOKUP(CONCATENATE($F3489," ",$G3489),AllocFactorMatrix,(N$4+1),FALSE)*$E3490</f>
        <v>0</v>
      </c>
      <c r="O3489" s="25">
        <f>VLOOKUP(CONCATENATE($F3489," ",$G3489),AllocFactorMatrix,(O$4+1),FALSE)*$E3490</f>
        <v>0</v>
      </c>
      <c r="P3489" s="25">
        <f>VLOOKUP(CONCATENATE($F3489," ",$G3489),AllocFactorMatrix,(P$4+1),FALSE)*$E3490</f>
        <v>0</v>
      </c>
      <c r="Q3489" s="25">
        <f>VLOOKUP(CONCATENATE($F3489," ",$G3489),AllocFactorMatrix,(Q$4+1),FALSE)*$E3490</f>
        <v>0</v>
      </c>
      <c r="R3489" s="25">
        <f t="shared" si="1552"/>
        <v>0</v>
      </c>
      <c r="S3489" s="25">
        <f>VLOOKUP(CONCATENATE($F3489," ",$G3489),AllocFactorMatrix,(S$4+1),FALSE)*$E3490</f>
        <v>0</v>
      </c>
      <c r="T3489" s="25">
        <f>VLOOKUP(CONCATENATE($F3489," ",$G3489),AllocFactorMatrix,(T$4+1),FALSE)*$E3490</f>
        <v>0</v>
      </c>
      <c r="U3489" s="25">
        <f>VLOOKUP(CONCATENATE($F3489," ",$G3489),AllocFactorMatrix,(U$4+1),FALSE)*$E3490</f>
        <v>0</v>
      </c>
      <c r="V3489" s="25">
        <f>VLOOKUP(CONCATENATE($F3489," ",$G3489),AllocFactorMatrix,(V$4+1),FALSE)*$E3490</f>
        <v>0</v>
      </c>
      <c r="W3489" s="25">
        <f t="shared" si="1563"/>
        <v>0</v>
      </c>
      <c r="X3489" s="25">
        <f>VLOOKUP(CONCATENATE($F3489," ",$G3489),AllocFactorMatrix,(X$4+1),FALSE)*$E3490</f>
        <v>0</v>
      </c>
      <c r="Y3489" s="25">
        <f>VLOOKUP(CONCATENATE($F3489," ",$G3489),AllocFactorMatrix,(Y$4+1),FALSE)*$E3490</f>
        <v>0</v>
      </c>
      <c r="Z3489" s="25">
        <f t="shared" si="1551"/>
        <v>0</v>
      </c>
      <c r="AA3489" s="25">
        <f>VLOOKUP(CONCATENATE($F3489," ",$G3489),AllocFactorMatrix,(AA$4+1),FALSE)*$E3490</f>
        <v>0</v>
      </c>
      <c r="AB3489" s="25">
        <f>VLOOKUP(CONCATENATE($F3489," ",$G3489),AllocFactorMatrix,(AB$4+1),FALSE)*$E3490</f>
        <v>0</v>
      </c>
      <c r="AC3489" s="25">
        <f>VLOOKUP(CONCATENATE($F3489," ",$G3489),AllocFactorMatrix,(AC$4+1),FALSE)*$E3490</f>
        <v>0</v>
      </c>
    </row>
    <row r="3490" spans="4:29" collapsed="1">
      <c r="D3490" s="58" t="s">
        <v>626</v>
      </c>
      <c r="E3490" s="22">
        <f>'Sch 5'!AK512</f>
        <v>0</v>
      </c>
      <c r="F3490" s="61" t="s">
        <v>29</v>
      </c>
      <c r="G3490" s="20" t="str">
        <f>$G$15</f>
        <v>TOTAL</v>
      </c>
      <c r="H3490" s="24">
        <f t="shared" si="1554"/>
        <v>0</v>
      </c>
      <c r="I3490" s="25">
        <f>VLOOKUP(CONCATENATE($F3490," ",$G3490),AllocFactorMatrix,(I$4+1),FALSE)*$E3490</f>
        <v>0</v>
      </c>
      <c r="J3490" s="25">
        <f>VLOOKUP(CONCATENATE($F3490," ",$G3490),AllocFactorMatrix,(J$4+1),FALSE)*$E3490</f>
        <v>0</v>
      </c>
      <c r="K3490" s="25">
        <f>VLOOKUP(CONCATENATE($F3490," ",$G3490),AllocFactorMatrix,(K$4+1),FALSE)*$E3490</f>
        <v>0</v>
      </c>
      <c r="L3490" s="25">
        <f>VLOOKUP(CONCATENATE($F3490," ",$G3490),AllocFactorMatrix,(L$4+1),FALSE)*$E3490</f>
        <v>0</v>
      </c>
      <c r="M3490" s="25">
        <f t="shared" si="1550"/>
        <v>0</v>
      </c>
      <c r="N3490" s="25">
        <f>VLOOKUP(CONCATENATE($F3490," ",$G3490),AllocFactorMatrix,(N$4+1),FALSE)*$E3490</f>
        <v>0</v>
      </c>
      <c r="O3490" s="25">
        <f>VLOOKUP(CONCATENATE($F3490," ",$G3490),AllocFactorMatrix,(O$4+1),FALSE)*$E3490</f>
        <v>0</v>
      </c>
      <c r="P3490" s="25">
        <f>VLOOKUP(CONCATENATE($F3490," ",$G3490),AllocFactorMatrix,(P$4+1),FALSE)*$E3490</f>
        <v>0</v>
      </c>
      <c r="Q3490" s="25">
        <f>VLOOKUP(CONCATENATE($F3490," ",$G3490),AllocFactorMatrix,(Q$4+1),FALSE)*$E3490</f>
        <v>0</v>
      </c>
      <c r="R3490" s="25">
        <f t="shared" si="1552"/>
        <v>0</v>
      </c>
      <c r="S3490" s="25">
        <f>VLOOKUP(CONCATENATE($F3490," ",$G3490),AllocFactorMatrix,(S$4+1),FALSE)*$E3490</f>
        <v>0</v>
      </c>
      <c r="T3490" s="25">
        <f>VLOOKUP(CONCATENATE($F3490," ",$G3490),AllocFactorMatrix,(T$4+1),FALSE)*$E3490</f>
        <v>0</v>
      </c>
      <c r="U3490" s="25">
        <f>VLOOKUP(CONCATENATE($F3490," ",$G3490),AllocFactorMatrix,(U$4+1),FALSE)*$E3490</f>
        <v>0</v>
      </c>
      <c r="V3490" s="25">
        <f>VLOOKUP(CONCATENATE($F3490," ",$G3490),AllocFactorMatrix,(V$4+1),FALSE)*$E3490</f>
        <v>0</v>
      </c>
      <c r="W3490" s="25">
        <f t="shared" si="1563"/>
        <v>0</v>
      </c>
      <c r="X3490" s="25">
        <f>VLOOKUP(CONCATENATE($F3490," ",$G3490),AllocFactorMatrix,(X$4+1),FALSE)*$E3490</f>
        <v>0</v>
      </c>
      <c r="Y3490" s="25">
        <f>VLOOKUP(CONCATENATE($F3490," ",$G3490),AllocFactorMatrix,(Y$4+1),FALSE)*$E3490</f>
        <v>0</v>
      </c>
      <c r="Z3490" s="25">
        <f t="shared" si="1551"/>
        <v>0</v>
      </c>
      <c r="AA3490" s="25">
        <f>VLOOKUP(CONCATENATE($F3490," ",$G3490),AllocFactorMatrix,(AA$4+1),FALSE)*$E3490</f>
        <v>0</v>
      </c>
      <c r="AB3490" s="25">
        <f>VLOOKUP(CONCATENATE($F3490," ",$G3490),AllocFactorMatrix,(AB$4+1),FALSE)*$E3490</f>
        <v>0</v>
      </c>
      <c r="AC3490" s="25">
        <f>VLOOKUP(CONCATENATE($F3490," ",$G3490),AllocFactorMatrix,(AC$4+1),FALSE)*$E3490</f>
        <v>0</v>
      </c>
    </row>
    <row r="3491" spans="4:29" hidden="1" outlineLevel="1">
      <c r="F3491" s="61" t="str">
        <f>F3498</f>
        <v>TRANS_TOTAL</v>
      </c>
      <c r="G3491" s="20" t="str">
        <f>$G$8</f>
        <v>PRODUCTION</v>
      </c>
      <c r="H3491" s="24">
        <f t="shared" si="1554"/>
        <v>0</v>
      </c>
      <c r="I3491" s="25">
        <f>VLOOKUP(CONCATENATE($F3491," ",$G3491),AllocFactorMatrix,(I$4+1),FALSE)*$E3498</f>
        <v>0</v>
      </c>
      <c r="J3491" s="25">
        <f>VLOOKUP(CONCATENATE($F3491," ",$G3491),AllocFactorMatrix,(J$4+1),FALSE)*$E3498</f>
        <v>0</v>
      </c>
      <c r="K3491" s="25">
        <f>VLOOKUP(CONCATENATE($F3491," ",$G3491),AllocFactorMatrix,(K$4+1),FALSE)*$E3498</f>
        <v>0</v>
      </c>
      <c r="L3491" s="25">
        <f>VLOOKUP(CONCATENATE($F3491," ",$G3491),AllocFactorMatrix,(L$4+1),FALSE)*$E3498</f>
        <v>0</v>
      </c>
      <c r="M3491" s="25">
        <f t="shared" si="1550"/>
        <v>0</v>
      </c>
      <c r="N3491" s="25">
        <f>VLOOKUP(CONCATENATE($F3491," ",$G3491),AllocFactorMatrix,(N$4+1),FALSE)*$E3498</f>
        <v>0</v>
      </c>
      <c r="O3491" s="25">
        <f>VLOOKUP(CONCATENATE($F3491," ",$G3491),AllocFactorMatrix,(O$4+1),FALSE)*$E3498</f>
        <v>0</v>
      </c>
      <c r="P3491" s="25">
        <f>VLOOKUP(CONCATENATE($F3491," ",$G3491),AllocFactorMatrix,(P$4+1),FALSE)*$E3498</f>
        <v>0</v>
      </c>
      <c r="Q3491" s="25">
        <f>VLOOKUP(CONCATENATE($F3491," ",$G3491),AllocFactorMatrix,(Q$4+1),FALSE)*$E3498</f>
        <v>0</v>
      </c>
      <c r="R3491" s="25">
        <f t="shared" si="1552"/>
        <v>0</v>
      </c>
      <c r="S3491" s="25">
        <f>VLOOKUP(CONCATENATE($F3491," ",$G3491),AllocFactorMatrix,(S$4+1),FALSE)*$E3498</f>
        <v>0</v>
      </c>
      <c r="T3491" s="25">
        <f>VLOOKUP(CONCATENATE($F3491," ",$G3491),AllocFactorMatrix,(T$4+1),FALSE)*$E3498</f>
        <v>0</v>
      </c>
      <c r="U3491" s="25">
        <f>VLOOKUP(CONCATENATE($F3491," ",$G3491),AllocFactorMatrix,(U$4+1),FALSE)*$E3498</f>
        <v>0</v>
      </c>
      <c r="V3491" s="25">
        <f>VLOOKUP(CONCATENATE($F3491," ",$G3491),AllocFactorMatrix,(V$4+1),FALSE)*$E3498</f>
        <v>0</v>
      </c>
      <c r="W3491" s="25">
        <f>SUBTOTAL(9,S3491:V3491)</f>
        <v>0</v>
      </c>
      <c r="X3491" s="25">
        <f>VLOOKUP(CONCATENATE($F3491," ",$G3491),AllocFactorMatrix,(X$4+1),FALSE)*$E3498</f>
        <v>0</v>
      </c>
      <c r="Y3491" s="25">
        <f>VLOOKUP(CONCATENATE($F3491," ",$G3491),AllocFactorMatrix,(Y$4+1),FALSE)*$E3498</f>
        <v>0</v>
      </c>
      <c r="Z3491" s="25">
        <f t="shared" si="1551"/>
        <v>0</v>
      </c>
      <c r="AA3491" s="25">
        <f>VLOOKUP(CONCATENATE($F3491," ",$G3491),AllocFactorMatrix,(AA$4+1),FALSE)*$E3498</f>
        <v>0</v>
      </c>
      <c r="AB3491" s="25">
        <f>VLOOKUP(CONCATENATE($F3491," ",$G3491),AllocFactorMatrix,(AB$4+1),FALSE)*$E3498</f>
        <v>0</v>
      </c>
      <c r="AC3491" s="25">
        <f>VLOOKUP(CONCATENATE($F3491," ",$G3491),AllocFactorMatrix,(AC$4+1),FALSE)*$E3498</f>
        <v>0</v>
      </c>
    </row>
    <row r="3492" spans="4:29" hidden="1" outlineLevel="1">
      <c r="F3492" s="61" t="str">
        <f>F3498</f>
        <v>TRANS_TOTAL</v>
      </c>
      <c r="G3492" s="20" t="str">
        <f>$G$9</f>
        <v>BULKTRAN</v>
      </c>
      <c r="H3492" s="24">
        <f t="shared" si="1554"/>
        <v>-4254525.8302042065</v>
      </c>
      <c r="I3492" s="25">
        <f>VLOOKUP(CONCATENATE($F3492," ",$G3492),AllocFactorMatrix,(I$4+1),FALSE)*$E3498</f>
        <v>-2086176.606519741</v>
      </c>
      <c r="J3492" s="25">
        <f>VLOOKUP(CONCATENATE($F3492," ",$G3492),AllocFactorMatrix,(J$4+1),FALSE)*$E3498</f>
        <v>-527721.56290826842</v>
      </c>
      <c r="K3492" s="25">
        <f>VLOOKUP(CONCATENATE($F3492," ",$G3492),AllocFactorMatrix,(K$4+1),FALSE)*$E3498</f>
        <v>-6169.8677500920121</v>
      </c>
      <c r="L3492" s="25">
        <f>VLOOKUP(CONCATENATE($F3492," ",$G3492),AllocFactorMatrix,(L$4+1),FALSE)*$E3498</f>
        <v>-151.99782085324691</v>
      </c>
      <c r="M3492" s="25">
        <f t="shared" si="1550"/>
        <v>-534043.42847921373</v>
      </c>
      <c r="N3492" s="25">
        <f>VLOOKUP(CONCATENATE($F3492," ",$G3492),AllocFactorMatrix,(N$4+1),FALSE)*$E3498</f>
        <v>-220805.32280099174</v>
      </c>
      <c r="O3492" s="25">
        <f>VLOOKUP(CONCATENATE($F3492," ",$G3492),AllocFactorMatrix,(O$4+1),FALSE)*$E3498</f>
        <v>-62884.271974402116</v>
      </c>
      <c r="P3492" s="25">
        <f>VLOOKUP(CONCATENATE($F3492," ",$G3492),AllocFactorMatrix,(P$4+1),FALSE)*$E3498</f>
        <v>-4976.3774985155524</v>
      </c>
      <c r="Q3492" s="25">
        <f>VLOOKUP(CONCATENATE($F3492," ",$G3492),AllocFactorMatrix,(Q$4+1),FALSE)*$E3498</f>
        <v>-1050.4255457327206</v>
      </c>
      <c r="R3492" s="25">
        <f t="shared" si="1552"/>
        <v>-289716.39781964209</v>
      </c>
      <c r="S3492" s="25">
        <f>VLOOKUP(CONCATENATE($F3492," ",$G3492),AllocFactorMatrix,(S$4+1),FALSE)*$E3498</f>
        <v>-13263.842754751171</v>
      </c>
      <c r="T3492" s="25">
        <f>VLOOKUP(CONCATENATE($F3492," ",$G3492),AllocFactorMatrix,(T$4+1),FALSE)*$E3498</f>
        <v>-144599.15513016176</v>
      </c>
      <c r="U3492" s="25">
        <f>VLOOKUP(CONCATENATE($F3492," ",$G3492),AllocFactorMatrix,(U$4+1),FALSE)*$E3498</f>
        <v>-965725.42808230617</v>
      </c>
      <c r="V3492" s="25">
        <f>VLOOKUP(CONCATENATE($F3492," ",$G3492),AllocFactorMatrix,(V$4+1),FALSE)*$E3498</f>
        <v>-151504.07170378524</v>
      </c>
      <c r="W3492" s="25">
        <f t="shared" ref="W3492:W3498" si="1564">SUBTOTAL(9,S3492:V3492)</f>
        <v>-1275092.4976710044</v>
      </c>
      <c r="X3492" s="25">
        <f>VLOOKUP(CONCATENATE($F3492," ",$G3492),AllocFactorMatrix,(X$4+1),FALSE)*$E3498</f>
        <v>-59932.56959498697</v>
      </c>
      <c r="Y3492" s="25">
        <f>VLOOKUP(CONCATENATE($F3492," ",$G3492),AllocFactorMatrix,(Y$4+1),FALSE)*$E3498</f>
        <v>-1446.7941404655653</v>
      </c>
      <c r="Z3492" s="25">
        <f t="shared" si="1551"/>
        <v>-61379.363735452534</v>
      </c>
      <c r="AA3492" s="25">
        <f>VLOOKUP(CONCATENATE($F3492," ",$G3492),AllocFactorMatrix,(AA$4+1),FALSE)*$E3498</f>
        <v>-1044.9123389812014</v>
      </c>
      <c r="AB3492" s="25">
        <f>VLOOKUP(CONCATENATE($F3492," ",$G3492),AllocFactorMatrix,(AB$4+1),FALSE)*$E3498</f>
        <v>-5665.7232005524602</v>
      </c>
      <c r="AC3492" s="25">
        <f>VLOOKUP(CONCATENATE($F3492," ",$G3492),AllocFactorMatrix,(AC$4+1),FALSE)*$E3498</f>
        <v>-1406.9004396203852</v>
      </c>
    </row>
    <row r="3493" spans="4:29" hidden="1" outlineLevel="1">
      <c r="F3493" s="61" t="str">
        <f>F3498</f>
        <v>TRANS_TOTAL</v>
      </c>
      <c r="G3493" s="20" t="str">
        <f>$G$10</f>
        <v>SUBTRAN</v>
      </c>
      <c r="H3493" s="24">
        <f t="shared" si="1554"/>
        <v>-1631647.1501557918</v>
      </c>
      <c r="I3493" s="25">
        <f>VLOOKUP(CONCATENATE($F3493," ",$G3493),AllocFactorMatrix,(I$4+1),FALSE)*$E3498</f>
        <v>-774872.18080365902</v>
      </c>
      <c r="J3493" s="25">
        <f>VLOOKUP(CONCATENATE($F3493," ",$G3493),AllocFactorMatrix,(J$4+1),FALSE)*$E3498</f>
        <v>-198355.84447514729</v>
      </c>
      <c r="K3493" s="25">
        <f>VLOOKUP(CONCATENATE($F3493," ",$G3493),AllocFactorMatrix,(K$4+1),FALSE)*$E3498</f>
        <v>-2311.48481599858</v>
      </c>
      <c r="L3493" s="25">
        <f>VLOOKUP(CONCATENATE($F3493," ",$G3493),AllocFactorMatrix,(L$4+1),FALSE)*$E3498</f>
        <v>-75.780227173102233</v>
      </c>
      <c r="M3493" s="25">
        <f t="shared" si="1550"/>
        <v>-200743.10951831896</v>
      </c>
      <c r="N3493" s="25">
        <f>VLOOKUP(CONCATENATE($F3493," ",$G3493),AllocFactorMatrix,(N$4+1),FALSE)*$E3498</f>
        <v>-86453.114130640097</v>
      </c>
      <c r="O3493" s="25">
        <f>VLOOKUP(CONCATENATE($F3493," ",$G3493),AllocFactorMatrix,(O$4+1),FALSE)*$E3498</f>
        <v>-24504.93999255868</v>
      </c>
      <c r="P3493" s="25">
        <f>VLOOKUP(CONCATENATE($F3493," ",$G3493),AllocFactorMatrix,(P$4+1),FALSE)*$E3498</f>
        <v>-2510.1126056540152</v>
      </c>
      <c r="Q3493" s="25">
        <f>VLOOKUP(CONCATENATE($F3493," ",$G3493),AllocFactorMatrix,(Q$4+1),FALSE)*$E3498</f>
        <v>0</v>
      </c>
      <c r="R3493" s="25">
        <f t="shared" si="1552"/>
        <v>-113468.16672885278</v>
      </c>
      <c r="S3493" s="25">
        <f>VLOOKUP(CONCATENATE($F3493," ",$G3493),AllocFactorMatrix,(S$4+1),FALSE)*$E3498</f>
        <v>-4841.7626623655096</v>
      </c>
      <c r="T3493" s="25">
        <f>VLOOKUP(CONCATENATE($F3493," ",$G3493),AllocFactorMatrix,(T$4+1),FALSE)*$E3498</f>
        <v>-55960.514506026753</v>
      </c>
      <c r="U3493" s="25">
        <f>VLOOKUP(CONCATENATE($F3493," ",$G3493),AllocFactorMatrix,(U$4+1),FALSE)*$E3498</f>
        <v>-455840.10027813324</v>
      </c>
      <c r="V3493" s="25">
        <f>VLOOKUP(CONCATENATE($F3493," ",$G3493),AllocFactorMatrix,(V$4+1),FALSE)*$E3498</f>
        <v>0</v>
      </c>
      <c r="W3493" s="25">
        <f t="shared" si="1564"/>
        <v>-516642.3774465255</v>
      </c>
      <c r="X3493" s="25">
        <f>VLOOKUP(CONCATENATE($F3493," ",$G3493),AllocFactorMatrix,(X$4+1),FALSE)*$E3498</f>
        <v>-23462.885000606824</v>
      </c>
      <c r="Y3493" s="25">
        <f>VLOOKUP(CONCATENATE($F3493," ",$G3493),AllocFactorMatrix,(Y$4+1),FALSE)*$E3498</f>
        <v>-561.36515221245065</v>
      </c>
      <c r="Z3493" s="25">
        <f t="shared" si="1551"/>
        <v>-24024.250152819273</v>
      </c>
      <c r="AA3493" s="25">
        <f>VLOOKUP(CONCATENATE($F3493," ",$G3493),AllocFactorMatrix,(AA$4+1),FALSE)*$E3498</f>
        <v>-385.28253373683168</v>
      </c>
      <c r="AB3493" s="25">
        <f>VLOOKUP(CONCATENATE($F3493," ",$G3493),AllocFactorMatrix,(AB$4+1),FALSE)*$E3498</f>
        <v>-1210.287654316857</v>
      </c>
      <c r="AC3493" s="25">
        <f>VLOOKUP(CONCATENATE($F3493," ",$G3493),AllocFactorMatrix,(AC$4+1),FALSE)*$E3498</f>
        <v>-301.49531756218028</v>
      </c>
    </row>
    <row r="3494" spans="4:29" hidden="1" outlineLevel="1">
      <c r="F3494" s="61" t="str">
        <f>F3498</f>
        <v>TRANS_TOTAL</v>
      </c>
      <c r="G3494" s="20" t="str">
        <f>$G$11</f>
        <v>DISTPRI</v>
      </c>
      <c r="H3494" s="24">
        <f t="shared" si="1554"/>
        <v>0</v>
      </c>
      <c r="I3494" s="25">
        <f>VLOOKUP(CONCATENATE($F3494," ",$G3494),AllocFactorMatrix,(I$4+1),FALSE)*$E3498</f>
        <v>0</v>
      </c>
      <c r="J3494" s="25">
        <f>VLOOKUP(CONCATENATE($F3494," ",$G3494),AllocFactorMatrix,(J$4+1),FALSE)*$E3498</f>
        <v>0</v>
      </c>
      <c r="K3494" s="25">
        <f>VLOOKUP(CONCATENATE($F3494," ",$G3494),AllocFactorMatrix,(K$4+1),FALSE)*$E3498</f>
        <v>0</v>
      </c>
      <c r="L3494" s="25">
        <f>VLOOKUP(CONCATENATE($F3494," ",$G3494),AllocFactorMatrix,(L$4+1),FALSE)*$E3498</f>
        <v>0</v>
      </c>
      <c r="M3494" s="25">
        <f t="shared" si="1550"/>
        <v>0</v>
      </c>
      <c r="N3494" s="25">
        <f>VLOOKUP(CONCATENATE($F3494," ",$G3494),AllocFactorMatrix,(N$4+1),FALSE)*$E3498</f>
        <v>0</v>
      </c>
      <c r="O3494" s="25">
        <f>VLOOKUP(CONCATENATE($F3494," ",$G3494),AllocFactorMatrix,(O$4+1),FALSE)*$E3498</f>
        <v>0</v>
      </c>
      <c r="P3494" s="25">
        <f>VLOOKUP(CONCATENATE($F3494," ",$G3494),AllocFactorMatrix,(P$4+1),FALSE)*$E3498</f>
        <v>0</v>
      </c>
      <c r="Q3494" s="25">
        <f>VLOOKUP(CONCATENATE($F3494," ",$G3494),AllocFactorMatrix,(Q$4+1),FALSE)*$E3498</f>
        <v>0</v>
      </c>
      <c r="R3494" s="25">
        <f t="shared" si="1552"/>
        <v>0</v>
      </c>
      <c r="S3494" s="25">
        <f>VLOOKUP(CONCATENATE($F3494," ",$G3494),AllocFactorMatrix,(S$4+1),FALSE)*$E3498</f>
        <v>0</v>
      </c>
      <c r="T3494" s="25">
        <f>VLOOKUP(CONCATENATE($F3494," ",$G3494),AllocFactorMatrix,(T$4+1),FALSE)*$E3498</f>
        <v>0</v>
      </c>
      <c r="U3494" s="25">
        <f>VLOOKUP(CONCATENATE($F3494," ",$G3494),AllocFactorMatrix,(U$4+1),FALSE)*$E3498</f>
        <v>0</v>
      </c>
      <c r="V3494" s="25">
        <f>VLOOKUP(CONCATENATE($F3494," ",$G3494),AllocFactorMatrix,(V$4+1),FALSE)*$E3498</f>
        <v>0</v>
      </c>
      <c r="W3494" s="25">
        <f t="shared" si="1564"/>
        <v>0</v>
      </c>
      <c r="X3494" s="25">
        <f>VLOOKUP(CONCATENATE($F3494," ",$G3494),AllocFactorMatrix,(X$4+1),FALSE)*$E3498</f>
        <v>0</v>
      </c>
      <c r="Y3494" s="25">
        <f>VLOOKUP(CONCATENATE($F3494," ",$G3494),AllocFactorMatrix,(Y$4+1),FALSE)*$E3498</f>
        <v>0</v>
      </c>
      <c r="Z3494" s="25">
        <f t="shared" si="1551"/>
        <v>0</v>
      </c>
      <c r="AA3494" s="25">
        <f>VLOOKUP(CONCATENATE($F3494," ",$G3494),AllocFactorMatrix,(AA$4+1),FALSE)*$E3498</f>
        <v>0</v>
      </c>
      <c r="AB3494" s="25">
        <f>VLOOKUP(CONCATENATE($F3494," ",$G3494),AllocFactorMatrix,(AB$4+1),FALSE)*$E3498</f>
        <v>0</v>
      </c>
      <c r="AC3494" s="25">
        <f>VLOOKUP(CONCATENATE($F3494," ",$G3494),AllocFactorMatrix,(AC$4+1),FALSE)*$E3498</f>
        <v>0</v>
      </c>
    </row>
    <row r="3495" spans="4:29" hidden="1" outlineLevel="1">
      <c r="F3495" s="61" t="str">
        <f>F3498</f>
        <v>TRANS_TOTAL</v>
      </c>
      <c r="G3495" s="20" t="str">
        <f>$G$12</f>
        <v>DISTSEC</v>
      </c>
      <c r="H3495" s="24">
        <f t="shared" si="1554"/>
        <v>0</v>
      </c>
      <c r="I3495" s="25">
        <f>VLOOKUP(CONCATENATE($F3495," ",$G3495),AllocFactorMatrix,(I$4+1),FALSE)*$E3498</f>
        <v>0</v>
      </c>
      <c r="J3495" s="25">
        <f>VLOOKUP(CONCATENATE($F3495," ",$G3495),AllocFactorMatrix,(J$4+1),FALSE)*$E3498</f>
        <v>0</v>
      </c>
      <c r="K3495" s="25">
        <f>VLOOKUP(CONCATENATE($F3495," ",$G3495),AllocFactorMatrix,(K$4+1),FALSE)*$E3498</f>
        <v>0</v>
      </c>
      <c r="L3495" s="25">
        <f>VLOOKUP(CONCATENATE($F3495," ",$G3495),AllocFactorMatrix,(L$4+1),FALSE)*$E3498</f>
        <v>0</v>
      </c>
      <c r="M3495" s="25">
        <f t="shared" si="1550"/>
        <v>0</v>
      </c>
      <c r="N3495" s="25">
        <f>VLOOKUP(CONCATENATE($F3495," ",$G3495),AllocFactorMatrix,(N$4+1),FALSE)*$E3498</f>
        <v>0</v>
      </c>
      <c r="O3495" s="25">
        <f>VLOOKUP(CONCATENATE($F3495," ",$G3495),AllocFactorMatrix,(O$4+1),FALSE)*$E3498</f>
        <v>0</v>
      </c>
      <c r="P3495" s="25">
        <f>VLOOKUP(CONCATENATE($F3495," ",$G3495),AllocFactorMatrix,(P$4+1),FALSE)*$E3498</f>
        <v>0</v>
      </c>
      <c r="Q3495" s="25">
        <f>VLOOKUP(CONCATENATE($F3495," ",$G3495),AllocFactorMatrix,(Q$4+1),FALSE)*$E3498</f>
        <v>0</v>
      </c>
      <c r="R3495" s="25">
        <f t="shared" si="1552"/>
        <v>0</v>
      </c>
      <c r="S3495" s="25">
        <f>VLOOKUP(CONCATENATE($F3495," ",$G3495),AllocFactorMatrix,(S$4+1),FALSE)*$E3498</f>
        <v>0</v>
      </c>
      <c r="T3495" s="25">
        <f>VLOOKUP(CONCATENATE($F3495," ",$G3495),AllocFactorMatrix,(T$4+1),FALSE)*$E3498</f>
        <v>0</v>
      </c>
      <c r="U3495" s="25">
        <f>VLOOKUP(CONCATENATE($F3495," ",$G3495),AllocFactorMatrix,(U$4+1),FALSE)*$E3498</f>
        <v>0</v>
      </c>
      <c r="V3495" s="25">
        <f>VLOOKUP(CONCATENATE($F3495," ",$G3495),AllocFactorMatrix,(V$4+1),FALSE)*$E3498</f>
        <v>0</v>
      </c>
      <c r="W3495" s="25">
        <f t="shared" si="1564"/>
        <v>0</v>
      </c>
      <c r="X3495" s="25">
        <f>VLOOKUP(CONCATENATE($F3495," ",$G3495),AllocFactorMatrix,(X$4+1),FALSE)*$E3498</f>
        <v>0</v>
      </c>
      <c r="Y3495" s="25">
        <f>VLOOKUP(CONCATENATE($F3495," ",$G3495),AllocFactorMatrix,(Y$4+1),FALSE)*$E3498</f>
        <v>0</v>
      </c>
      <c r="Z3495" s="25">
        <f t="shared" si="1551"/>
        <v>0</v>
      </c>
      <c r="AA3495" s="25">
        <f>VLOOKUP(CONCATENATE($F3495," ",$G3495),AllocFactorMatrix,(AA$4+1),FALSE)*$E3498</f>
        <v>0</v>
      </c>
      <c r="AB3495" s="25">
        <f>VLOOKUP(CONCATENATE($F3495," ",$G3495),AllocFactorMatrix,(AB$4+1),FALSE)*$E3498</f>
        <v>0</v>
      </c>
      <c r="AC3495" s="25">
        <f>VLOOKUP(CONCATENATE($F3495," ",$G3495),AllocFactorMatrix,(AC$4+1),FALSE)*$E3498</f>
        <v>0</v>
      </c>
    </row>
    <row r="3496" spans="4:29" hidden="1" outlineLevel="1">
      <c r="F3496" s="61" t="str">
        <f>F3498</f>
        <v>TRANS_TOTAL</v>
      </c>
      <c r="G3496" s="20" t="str">
        <f>$G$13</f>
        <v>ENERGY</v>
      </c>
      <c r="H3496" s="24">
        <f t="shared" si="1554"/>
        <v>0</v>
      </c>
      <c r="I3496" s="25">
        <f>VLOOKUP(CONCATENATE($F3496," ",$G3496),AllocFactorMatrix,(I$4+1),FALSE)*$E3498</f>
        <v>0</v>
      </c>
      <c r="J3496" s="25">
        <f>VLOOKUP(CONCATENATE($F3496," ",$G3496),AllocFactorMatrix,(J$4+1),FALSE)*$E3498</f>
        <v>0</v>
      </c>
      <c r="K3496" s="25">
        <f>VLOOKUP(CONCATENATE($F3496," ",$G3496),AllocFactorMatrix,(K$4+1),FALSE)*$E3498</f>
        <v>0</v>
      </c>
      <c r="L3496" s="25">
        <f>VLOOKUP(CONCATENATE($F3496," ",$G3496),AllocFactorMatrix,(L$4+1),FALSE)*$E3498</f>
        <v>0</v>
      </c>
      <c r="M3496" s="25">
        <f t="shared" si="1550"/>
        <v>0</v>
      </c>
      <c r="N3496" s="25">
        <f>VLOOKUP(CONCATENATE($F3496," ",$G3496),AllocFactorMatrix,(N$4+1),FALSE)*$E3498</f>
        <v>0</v>
      </c>
      <c r="O3496" s="25">
        <f>VLOOKUP(CONCATENATE($F3496," ",$G3496),AllocFactorMatrix,(O$4+1),FALSE)*$E3498</f>
        <v>0</v>
      </c>
      <c r="P3496" s="25">
        <f>VLOOKUP(CONCATENATE($F3496," ",$G3496),AllocFactorMatrix,(P$4+1),FALSE)*$E3498</f>
        <v>0</v>
      </c>
      <c r="Q3496" s="25">
        <f>VLOOKUP(CONCATENATE($F3496," ",$G3496),AllocFactorMatrix,(Q$4+1),FALSE)*$E3498</f>
        <v>0</v>
      </c>
      <c r="R3496" s="25">
        <f t="shared" si="1552"/>
        <v>0</v>
      </c>
      <c r="S3496" s="25">
        <f>VLOOKUP(CONCATENATE($F3496," ",$G3496),AllocFactorMatrix,(S$4+1),FALSE)*$E3498</f>
        <v>0</v>
      </c>
      <c r="T3496" s="25">
        <f>VLOOKUP(CONCATENATE($F3496," ",$G3496),AllocFactorMatrix,(T$4+1),FALSE)*$E3498</f>
        <v>0</v>
      </c>
      <c r="U3496" s="25">
        <f>VLOOKUP(CONCATENATE($F3496," ",$G3496),AllocFactorMatrix,(U$4+1),FALSE)*$E3498</f>
        <v>0</v>
      </c>
      <c r="V3496" s="25">
        <f>VLOOKUP(CONCATENATE($F3496," ",$G3496),AllocFactorMatrix,(V$4+1),FALSE)*$E3498</f>
        <v>0</v>
      </c>
      <c r="W3496" s="25">
        <f t="shared" si="1564"/>
        <v>0</v>
      </c>
      <c r="X3496" s="25">
        <f>VLOOKUP(CONCATENATE($F3496," ",$G3496),AllocFactorMatrix,(X$4+1),FALSE)*$E3498</f>
        <v>0</v>
      </c>
      <c r="Y3496" s="25">
        <f>VLOOKUP(CONCATENATE($F3496," ",$G3496),AllocFactorMatrix,(Y$4+1),FALSE)*$E3498</f>
        <v>0</v>
      </c>
      <c r="Z3496" s="25">
        <f t="shared" si="1551"/>
        <v>0</v>
      </c>
      <c r="AA3496" s="25">
        <f>VLOOKUP(CONCATENATE($F3496," ",$G3496),AllocFactorMatrix,(AA$4+1),FALSE)*$E3498</f>
        <v>0</v>
      </c>
      <c r="AB3496" s="25">
        <f>VLOOKUP(CONCATENATE($F3496," ",$G3496),AllocFactorMatrix,(AB$4+1),FALSE)*$E3498</f>
        <v>0</v>
      </c>
      <c r="AC3496" s="25">
        <f>VLOOKUP(CONCATENATE($F3496," ",$G3496),AllocFactorMatrix,(AC$4+1),FALSE)*$E3498</f>
        <v>0</v>
      </c>
    </row>
    <row r="3497" spans="4:29" hidden="1" outlineLevel="1">
      <c r="F3497" s="61" t="str">
        <f>F3498</f>
        <v>TRANS_TOTAL</v>
      </c>
      <c r="G3497" s="20" t="str">
        <f>$G$14</f>
        <v>CUSTOMER</v>
      </c>
      <c r="H3497" s="24">
        <f t="shared" si="1554"/>
        <v>0</v>
      </c>
      <c r="I3497" s="25">
        <f>VLOOKUP(CONCATENATE($F3497," ",$G3497),AllocFactorMatrix,(I$4+1),FALSE)*$E3498</f>
        <v>0</v>
      </c>
      <c r="J3497" s="25">
        <f>VLOOKUP(CONCATENATE($F3497," ",$G3497),AllocFactorMatrix,(J$4+1),FALSE)*$E3498</f>
        <v>0</v>
      </c>
      <c r="K3497" s="25">
        <f>VLOOKUP(CONCATENATE($F3497," ",$G3497),AllocFactorMatrix,(K$4+1),FALSE)*$E3498</f>
        <v>0</v>
      </c>
      <c r="L3497" s="25">
        <f>VLOOKUP(CONCATENATE($F3497," ",$G3497),AllocFactorMatrix,(L$4+1),FALSE)*$E3498</f>
        <v>0</v>
      </c>
      <c r="M3497" s="25">
        <f t="shared" si="1550"/>
        <v>0</v>
      </c>
      <c r="N3497" s="25">
        <f>VLOOKUP(CONCATENATE($F3497," ",$G3497),AllocFactorMatrix,(N$4+1),FALSE)*$E3498</f>
        <v>0</v>
      </c>
      <c r="O3497" s="25">
        <f>VLOOKUP(CONCATENATE($F3497," ",$G3497),AllocFactorMatrix,(O$4+1),FALSE)*$E3498</f>
        <v>0</v>
      </c>
      <c r="P3497" s="25">
        <f>VLOOKUP(CONCATENATE($F3497," ",$G3497),AllocFactorMatrix,(P$4+1),FALSE)*$E3498</f>
        <v>0</v>
      </c>
      <c r="Q3497" s="25">
        <f>VLOOKUP(CONCATENATE($F3497," ",$G3497),AllocFactorMatrix,(Q$4+1),FALSE)*$E3498</f>
        <v>0</v>
      </c>
      <c r="R3497" s="25">
        <f t="shared" si="1552"/>
        <v>0</v>
      </c>
      <c r="S3497" s="25">
        <f>VLOOKUP(CONCATENATE($F3497," ",$G3497),AllocFactorMatrix,(S$4+1),FALSE)*$E3498</f>
        <v>0</v>
      </c>
      <c r="T3497" s="25">
        <f>VLOOKUP(CONCATENATE($F3497," ",$G3497),AllocFactorMatrix,(T$4+1),FALSE)*$E3498</f>
        <v>0</v>
      </c>
      <c r="U3497" s="25">
        <f>VLOOKUP(CONCATENATE($F3497," ",$G3497),AllocFactorMatrix,(U$4+1),FALSE)*$E3498</f>
        <v>0</v>
      </c>
      <c r="V3497" s="25">
        <f>VLOOKUP(CONCATENATE($F3497," ",$G3497),AllocFactorMatrix,(V$4+1),FALSE)*$E3498</f>
        <v>0</v>
      </c>
      <c r="W3497" s="25">
        <f t="shared" si="1564"/>
        <v>0</v>
      </c>
      <c r="X3497" s="25">
        <f>VLOOKUP(CONCATENATE($F3497," ",$G3497),AllocFactorMatrix,(X$4+1),FALSE)*$E3498</f>
        <v>0</v>
      </c>
      <c r="Y3497" s="25">
        <f>VLOOKUP(CONCATENATE($F3497," ",$G3497),AllocFactorMatrix,(Y$4+1),FALSE)*$E3498</f>
        <v>0</v>
      </c>
      <c r="Z3497" s="25">
        <f t="shared" si="1551"/>
        <v>0</v>
      </c>
      <c r="AA3497" s="25">
        <f>VLOOKUP(CONCATENATE($F3497," ",$G3497),AllocFactorMatrix,(AA$4+1),FALSE)*$E3498</f>
        <v>0</v>
      </c>
      <c r="AB3497" s="25">
        <f>VLOOKUP(CONCATENATE($F3497," ",$G3497),AllocFactorMatrix,(AB$4+1),FALSE)*$E3498</f>
        <v>0</v>
      </c>
      <c r="AC3497" s="25">
        <f>VLOOKUP(CONCATENATE($F3497," ",$G3497),AllocFactorMatrix,(AC$4+1),FALSE)*$E3498</f>
        <v>0</v>
      </c>
    </row>
    <row r="3498" spans="4:29" collapsed="1">
      <c r="D3498" s="91" t="s">
        <v>1255</v>
      </c>
      <c r="E3498" s="22">
        <f>'Sch 5'!AM512</f>
        <v>-5886172.9803599995</v>
      </c>
      <c r="F3498" s="61" t="s">
        <v>191</v>
      </c>
      <c r="G3498" s="20" t="str">
        <f>$G$15</f>
        <v>TOTAL</v>
      </c>
      <c r="H3498" s="24">
        <f t="shared" si="1554"/>
        <v>-5886172.9803599995</v>
      </c>
      <c r="I3498" s="25">
        <f>VLOOKUP(CONCATENATE($F3498," ",$G3498),AllocFactorMatrix,(I$4+1),FALSE)*$E3498</f>
        <v>-2861048.7873233999</v>
      </c>
      <c r="J3498" s="25">
        <f>VLOOKUP(CONCATENATE($F3498," ",$G3498),AllocFactorMatrix,(J$4+1),FALSE)*$E3498</f>
        <v>-726077.40738341573</v>
      </c>
      <c r="K3498" s="25">
        <f>VLOOKUP(CONCATENATE($F3498," ",$G3498),AllocFactorMatrix,(K$4+1),FALSE)*$E3498</f>
        <v>-8481.3525660905925</v>
      </c>
      <c r="L3498" s="25">
        <f>VLOOKUP(CONCATENATE($F3498," ",$G3498),AllocFactorMatrix,(L$4+1),FALSE)*$E3498</f>
        <v>-227.77804802634915</v>
      </c>
      <c r="M3498" s="25">
        <f t="shared" si="1550"/>
        <v>-734786.53799753275</v>
      </c>
      <c r="N3498" s="25">
        <f>VLOOKUP(CONCATENATE($F3498," ",$G3498),AllocFactorMatrix,(N$4+1),FALSE)*$E3498</f>
        <v>-307258.43693163188</v>
      </c>
      <c r="O3498" s="25">
        <f>VLOOKUP(CONCATENATE($F3498," ",$G3498),AllocFactorMatrix,(O$4+1),FALSE)*$E3498</f>
        <v>-87389.211966960793</v>
      </c>
      <c r="P3498" s="25">
        <f>VLOOKUP(CONCATENATE($F3498," ",$G3498),AllocFactorMatrix,(P$4+1),FALSE)*$E3498</f>
        <v>-7486.4901041695675</v>
      </c>
      <c r="Q3498" s="25">
        <f>VLOOKUP(CONCATENATE($F3498," ",$G3498),AllocFactorMatrix,(Q$4+1),FALSE)*$E3498</f>
        <v>-1050.4255457327206</v>
      </c>
      <c r="R3498" s="25">
        <f t="shared" si="1552"/>
        <v>-403184.56454849499</v>
      </c>
      <c r="S3498" s="25">
        <f>VLOOKUP(CONCATENATE($F3498," ",$G3498),AllocFactorMatrix,(S$4+1),FALSE)*$E3498</f>
        <v>-18105.605417116683</v>
      </c>
      <c r="T3498" s="25">
        <f>VLOOKUP(CONCATENATE($F3498," ",$G3498),AllocFactorMatrix,(T$4+1),FALSE)*$E3498</f>
        <v>-200559.66963618854</v>
      </c>
      <c r="U3498" s="25">
        <f>VLOOKUP(CONCATENATE($F3498," ",$G3498),AllocFactorMatrix,(U$4+1),FALSE)*$E3498</f>
        <v>-1421565.5283604395</v>
      </c>
      <c r="V3498" s="25">
        <f>VLOOKUP(CONCATENATE($F3498," ",$G3498),AllocFactorMatrix,(V$4+1),FALSE)*$E3498</f>
        <v>-151504.07170378524</v>
      </c>
      <c r="W3498" s="25">
        <f t="shared" si="1564"/>
        <v>-1791734.8751175301</v>
      </c>
      <c r="X3498" s="25">
        <f>VLOOKUP(CONCATENATE($F3498," ",$G3498),AllocFactorMatrix,(X$4+1),FALSE)*$E3498</f>
        <v>-83395.454595593808</v>
      </c>
      <c r="Y3498" s="25">
        <f>VLOOKUP(CONCATENATE($F3498," ",$G3498),AllocFactorMatrix,(Y$4+1),FALSE)*$E3498</f>
        <v>-2008.1592926780161</v>
      </c>
      <c r="Z3498" s="25">
        <f t="shared" si="1551"/>
        <v>-85403.613888271822</v>
      </c>
      <c r="AA3498" s="25">
        <f>VLOOKUP(CONCATENATE($F3498," ",$G3498),AllocFactorMatrix,(AA$4+1),FALSE)*$E3498</f>
        <v>-1430.1948727180331</v>
      </c>
      <c r="AB3498" s="25">
        <f>VLOOKUP(CONCATENATE($F3498," ",$G3498),AllocFactorMatrix,(AB$4+1),FALSE)*$E3498</f>
        <v>-6876.010854869317</v>
      </c>
      <c r="AC3498" s="25">
        <f>VLOOKUP(CONCATENATE($F3498," ",$G3498),AllocFactorMatrix,(AC$4+1),FALSE)*$E3498</f>
        <v>-1708.3957571825654</v>
      </c>
    </row>
    <row r="3499" spans="4:29" hidden="1" outlineLevel="1">
      <c r="F3499" s="61" t="str">
        <f>F3506</f>
        <v>RB_GUP</v>
      </c>
      <c r="G3499" s="20" t="str">
        <f>$G$8</f>
        <v>PRODUCTION</v>
      </c>
      <c r="H3499" s="24">
        <f t="shared" ref="H3499:H3522" ca="1" si="1565">SUBTOTAL(9,I3499:AC3499)</f>
        <v>-189385.01612672672</v>
      </c>
      <c r="I3499" s="25">
        <f ca="1">VLOOKUP(CONCATENATE($F3499," ",$G3499),AllocFactorMatrix,(I$4+1),FALSE)*$E3506</f>
        <v>-92863.60126528547</v>
      </c>
      <c r="J3499" s="25">
        <f ca="1">VLOOKUP(CONCATENATE($F3499," ",$G3499),AllocFactorMatrix,(J$4+1),FALSE)*$E3506</f>
        <v>-23490.880227422858</v>
      </c>
      <c r="K3499" s="25">
        <f ca="1">VLOOKUP(CONCATENATE($F3499," ",$G3499),AllocFactorMatrix,(K$4+1),FALSE)*$E3506</f>
        <v>-274.64412016388258</v>
      </c>
      <c r="L3499" s="25">
        <f ca="1">VLOOKUP(CONCATENATE($F3499," ",$G3499),AllocFactorMatrix,(L$4+1),FALSE)*$E3506</f>
        <v>-6.765997176267657</v>
      </c>
      <c r="M3499" s="25">
        <f t="shared" ref="M3499:M3506" ca="1" si="1566">SUBTOTAL(9,J3499:L3499)</f>
        <v>-23772.290344763005</v>
      </c>
      <c r="N3499" s="25">
        <f ca="1">VLOOKUP(CONCATENATE($F3499," ",$G3499),AllocFactorMatrix,(N$4+1),FALSE)*$E3506</f>
        <v>-9828.8790075404941</v>
      </c>
      <c r="O3499" s="25">
        <f ca="1">VLOOKUP(CONCATENATE($F3499," ",$G3499),AllocFactorMatrix,(O$4+1),FALSE)*$E3506</f>
        <v>-2799.2164902235399</v>
      </c>
      <c r="P3499" s="25">
        <f ca="1">VLOOKUP(CONCATENATE($F3499," ",$G3499),AllocFactorMatrix,(P$4+1),FALSE)*$E3506</f>
        <v>-221.51736066996969</v>
      </c>
      <c r="Q3499" s="25">
        <f ca="1">VLOOKUP(CONCATENATE($F3499," ",$G3499),AllocFactorMatrix,(Q$4+1),FALSE)*$E3506</f>
        <v>-46.758409011461715</v>
      </c>
      <c r="R3499" s="25">
        <f t="shared" ref="R3499:R3506" ca="1" si="1567">SUBTOTAL(9,N3499:Q3499)</f>
        <v>-12896.371267445465</v>
      </c>
      <c r="S3499" s="25">
        <f ca="1">VLOOKUP(CONCATENATE($F3499," ",$G3499),AllocFactorMatrix,(S$4+1),FALSE)*$E3506</f>
        <v>-590.42374503349743</v>
      </c>
      <c r="T3499" s="25">
        <f ca="1">VLOOKUP(CONCATENATE($F3499," ",$G3499),AllocFactorMatrix,(T$4+1),FALSE)*$E3506</f>
        <v>-6436.6546165550808</v>
      </c>
      <c r="U3499" s="25">
        <f ca="1">VLOOKUP(CONCATENATE($F3499," ",$G3499),AllocFactorMatrix,(U$4+1),FALSE)*$E3506</f>
        <v>-42988.086821082739</v>
      </c>
      <c r="V3499" s="25">
        <f ca="1">VLOOKUP(CONCATENATE($F3499," ",$G3499),AllocFactorMatrix,(V$4+1),FALSE)*$E3506</f>
        <v>-6744.0185364931604</v>
      </c>
      <c r="W3499" s="25">
        <f ca="1">SUBTOTAL(9,S3499:V3499)</f>
        <v>-56759.183719164481</v>
      </c>
      <c r="X3499" s="25">
        <f ca="1">VLOOKUP(CONCATENATE($F3499," ",$G3499),AllocFactorMatrix,(X$4+1),FALSE)*$E3506</f>
        <v>-2667.8250672926324</v>
      </c>
      <c r="Y3499" s="25">
        <f ca="1">VLOOKUP(CONCATENATE($F3499," ",$G3499),AllocFactorMatrix,(Y$4+1),FALSE)*$E3506</f>
        <v>-64.402272441009785</v>
      </c>
      <c r="Z3499" s="25">
        <f t="shared" ref="Z3499:Z3506" ca="1" si="1568">SUBTOTAL(9,X3499:Y3499)</f>
        <v>-2732.2273397336421</v>
      </c>
      <c r="AA3499" s="25">
        <f ca="1">VLOOKUP(CONCATENATE($F3499," ",$G3499),AllocFactorMatrix,(AA$4+1),FALSE)*$E3506</f>
        <v>-46.512995352873958</v>
      </c>
      <c r="AB3499" s="25">
        <f ca="1">VLOOKUP(CONCATENATE($F3499," ",$G3499),AllocFactorMatrix,(AB$4+1),FALSE)*$E3506</f>
        <v>-252.20274186340899</v>
      </c>
      <c r="AC3499" s="25">
        <f ca="1">VLOOKUP(CONCATENATE($F3499," ",$G3499),AllocFactorMatrix,(AC$4+1),FALSE)*$E3506</f>
        <v>-62.626453118376489</v>
      </c>
    </row>
    <row r="3500" spans="4:29" hidden="1" outlineLevel="1">
      <c r="F3500" s="61" t="str">
        <f>F3506</f>
        <v>RB_GUP</v>
      </c>
      <c r="G3500" s="20" t="str">
        <f>$G$9</f>
        <v>BULKTRAN</v>
      </c>
      <c r="H3500" s="24">
        <f t="shared" ca="1" si="1565"/>
        <v>-200569.2015149839</v>
      </c>
      <c r="I3500" s="25">
        <f ca="1">VLOOKUP(CONCATENATE($F3500," ",$G3500),AllocFactorMatrix,(I$4+1),FALSE)*$E3506</f>
        <v>-98347.687354108697</v>
      </c>
      <c r="J3500" s="25">
        <f ca="1">VLOOKUP(CONCATENATE($F3500," ",$G3500),AllocFactorMatrix,(J$4+1),FALSE)*$E3506</f>
        <v>-24878.140765611573</v>
      </c>
      <c r="K3500" s="25">
        <f ca="1">VLOOKUP(CONCATENATE($F3500," ",$G3500),AllocFactorMatrix,(K$4+1),FALSE)*$E3506</f>
        <v>-290.86330591853721</v>
      </c>
      <c r="L3500" s="25">
        <f ca="1">VLOOKUP(CONCATENATE($F3500," ",$G3500),AllocFactorMatrix,(L$4+1),FALSE)*$E3506</f>
        <v>-7.1655650423187183</v>
      </c>
      <c r="M3500" s="25">
        <f t="shared" ca="1" si="1566"/>
        <v>-25176.169636572431</v>
      </c>
      <c r="N3500" s="25">
        <f ca="1">VLOOKUP(CONCATENATE($F3500," ",$G3500),AllocFactorMatrix,(N$4+1),FALSE)*$E3506</f>
        <v>-10409.326221513977</v>
      </c>
      <c r="O3500" s="25">
        <f ca="1">VLOOKUP(CONCATENATE($F3500," ",$G3500),AllocFactorMatrix,(O$4+1),FALSE)*$E3506</f>
        <v>-2964.5250072794911</v>
      </c>
      <c r="P3500" s="25">
        <f ca="1">VLOOKUP(CONCATENATE($F3500," ",$G3500),AllocFactorMatrix,(P$4+1),FALSE)*$E3506</f>
        <v>-234.59913070183202</v>
      </c>
      <c r="Q3500" s="25">
        <f ca="1">VLOOKUP(CONCATENATE($F3500," ",$G3500),AllocFactorMatrix,(Q$4+1),FALSE)*$E3506</f>
        <v>-49.519740005536789</v>
      </c>
      <c r="R3500" s="25">
        <f t="shared" ca="1" si="1567"/>
        <v>-13657.970099500837</v>
      </c>
      <c r="S3500" s="25">
        <f ca="1">VLOOKUP(CONCATENATE($F3500," ",$G3500),AllocFactorMatrix,(S$4+1),FALSE)*$E3506</f>
        <v>-625.29138534177321</v>
      </c>
      <c r="T3500" s="25">
        <f ca="1">VLOOKUP(CONCATENATE($F3500," ",$G3500),AllocFactorMatrix,(T$4+1),FALSE)*$E3506</f>
        <v>-6816.7730651210522</v>
      </c>
      <c r="U3500" s="25">
        <f ca="1">VLOOKUP(CONCATENATE($F3500," ",$G3500),AllocFactorMatrix,(U$4+1),FALSE)*$E3506</f>
        <v>-45526.760377874409</v>
      </c>
      <c r="V3500" s="25">
        <f ca="1">VLOOKUP(CONCATENATE($F3500," ",$G3500),AllocFactorMatrix,(V$4+1),FALSE)*$E3506</f>
        <v>-7142.2884477912667</v>
      </c>
      <c r="W3500" s="25">
        <f t="shared" ref="W3500:W3506" ca="1" si="1569">SUBTOTAL(9,S3500:V3500)</f>
        <v>-60111.113276128504</v>
      </c>
      <c r="X3500" s="25">
        <f ca="1">VLOOKUP(CONCATENATE($F3500," ",$G3500),AllocFactorMatrix,(X$4+1),FALSE)*$E3506</f>
        <v>-2825.3742269160875</v>
      </c>
      <c r="Y3500" s="25">
        <f ca="1">VLOOKUP(CONCATENATE($F3500," ",$G3500),AllocFactorMatrix,(Y$4+1),FALSE)*$E3506</f>
        <v>-68.205566751914091</v>
      </c>
      <c r="Z3500" s="25">
        <f t="shared" ca="1" si="1568"/>
        <v>-2893.5797936680015</v>
      </c>
      <c r="AA3500" s="25">
        <f ca="1">VLOOKUP(CONCATENATE($F3500," ",$G3500),AllocFactorMatrix,(AA$4+1),FALSE)*$E3506</f>
        <v>-49.2598333743233</v>
      </c>
      <c r="AB3500" s="25">
        <f ca="1">VLOOKUP(CONCATENATE($F3500," ",$G3500),AllocFactorMatrix,(AB$4+1),FALSE)*$E3506</f>
        <v>-267.09664571132305</v>
      </c>
      <c r="AC3500" s="25">
        <f ca="1">VLOOKUP(CONCATENATE($F3500," ",$G3500),AllocFactorMatrix,(AC$4+1),FALSE)*$E3506</f>
        <v>-66.324875919767621</v>
      </c>
    </row>
    <row r="3501" spans="4:29" hidden="1" outlineLevel="1">
      <c r="F3501" s="61" t="str">
        <f>F3506</f>
        <v>RB_GUP</v>
      </c>
      <c r="G3501" s="20" t="str">
        <f>$G$10</f>
        <v>SUBTRAN</v>
      </c>
      <c r="H3501" s="24">
        <f t="shared" ca="1" si="1565"/>
        <v>-76888.564559233302</v>
      </c>
      <c r="I3501" s="25">
        <f ca="1">VLOOKUP(CONCATENATE($F3501," ",$G3501),AllocFactorMatrix,(I$4+1),FALSE)*$E3506</f>
        <v>-36514.518284904552</v>
      </c>
      <c r="J3501" s="25">
        <f ca="1">VLOOKUP(CONCATENATE($F3501," ",$G3501),AllocFactorMatrix,(J$4+1),FALSE)*$E3506</f>
        <v>-9347.1778822844099</v>
      </c>
      <c r="K3501" s="25">
        <f ca="1">VLOOKUP(CONCATENATE($F3501," ",$G3501),AllocFactorMatrix,(K$4+1),FALSE)*$E3506</f>
        <v>-108.9247448418151</v>
      </c>
      <c r="L3501" s="25">
        <f ca="1">VLOOKUP(CONCATENATE($F3501," ",$G3501),AllocFactorMatrix,(L$4+1),FALSE)*$E3506</f>
        <v>-3.5710128190130472</v>
      </c>
      <c r="M3501" s="25">
        <f t="shared" ca="1" si="1566"/>
        <v>-9459.6736399452384</v>
      </c>
      <c r="N3501" s="25">
        <f ca="1">VLOOKUP(CONCATENATE($F3501," ",$G3501),AllocFactorMatrix,(N$4+1),FALSE)*$E3506</f>
        <v>-4073.9542532500359</v>
      </c>
      <c r="O3501" s="25">
        <f ca="1">VLOOKUP(CONCATENATE($F3501," ",$G3501),AllocFactorMatrix,(O$4+1),FALSE)*$E3506</f>
        <v>-1154.7531342533744</v>
      </c>
      <c r="P3501" s="25">
        <f ca="1">VLOOKUP(CONCATENATE($F3501," ",$G3501),AllocFactorMatrix,(P$4+1),FALSE)*$E3506</f>
        <v>-118.28473767281507</v>
      </c>
      <c r="Q3501" s="25">
        <f ca="1">VLOOKUP(CONCATENATE($F3501," ",$G3501),AllocFactorMatrix,(Q$4+1),FALSE)*$E3506</f>
        <v>0</v>
      </c>
      <c r="R3501" s="25">
        <f t="shared" ca="1" si="1567"/>
        <v>-5346.9921251762253</v>
      </c>
      <c r="S3501" s="25">
        <f ca="1">VLOOKUP(CONCATENATE($F3501," ",$G3501),AllocFactorMatrix,(S$4+1),FALSE)*$E3506</f>
        <v>-228.1597347871631</v>
      </c>
      <c r="T3501" s="25">
        <f ca="1">VLOOKUP(CONCATENATE($F3501," ",$G3501),AllocFactorMatrix,(T$4+1),FALSE)*$E3506</f>
        <v>-2637.0429611290169</v>
      </c>
      <c r="U3501" s="25">
        <f ca="1">VLOOKUP(CONCATENATE($F3501," ",$G3501),AllocFactorMatrix,(U$4+1),FALSE)*$E3506</f>
        <v>-21480.68041278173</v>
      </c>
      <c r="V3501" s="25">
        <f ca="1">VLOOKUP(CONCATENATE($F3501," ",$G3501),AllocFactorMatrix,(V$4+1),FALSE)*$E3506</f>
        <v>0</v>
      </c>
      <c r="W3501" s="25">
        <f t="shared" ca="1" si="1569"/>
        <v>-24345.883108697912</v>
      </c>
      <c r="X3501" s="25">
        <f ca="1">VLOOKUP(CONCATENATE($F3501," ",$G3501),AllocFactorMatrix,(X$4+1),FALSE)*$E3506</f>
        <v>-1105.6480857045435</v>
      </c>
      <c r="Y3501" s="25">
        <f ca="1">VLOOKUP(CONCATENATE($F3501," ",$G3501),AllocFactorMatrix,(Y$4+1),FALSE)*$E3506</f>
        <v>-26.453366920090318</v>
      </c>
      <c r="Z3501" s="25">
        <f t="shared" ca="1" si="1568"/>
        <v>-1132.1014526246338</v>
      </c>
      <c r="AA3501" s="25">
        <f ca="1">VLOOKUP(CONCATENATE($F3501," ",$G3501),AllocFactorMatrix,(AA$4+1),FALSE)*$E3506</f>
        <v>-18.155776489997148</v>
      </c>
      <c r="AB3501" s="25">
        <f ca="1">VLOOKUP(CONCATENATE($F3501," ",$G3501),AllocFactorMatrix,(AB$4+1),FALSE)*$E3506</f>
        <v>-57.032723303748305</v>
      </c>
      <c r="AC3501" s="25">
        <f ca="1">VLOOKUP(CONCATENATE($F3501," ",$G3501),AllocFactorMatrix,(AC$4+1),FALSE)*$E3506</f>
        <v>-14.207448091012107</v>
      </c>
    </row>
    <row r="3502" spans="4:29" hidden="1" outlineLevel="1">
      <c r="F3502" s="61" t="str">
        <f>F3506</f>
        <v>RB_GUP</v>
      </c>
      <c r="G3502" s="20" t="str">
        <f>$G$11</f>
        <v>DISTPRI</v>
      </c>
      <c r="H3502" s="24">
        <f t="shared" ca="1" si="1565"/>
        <v>-160404.26309221695</v>
      </c>
      <c r="I3502" s="25">
        <f ca="1">VLOOKUP(CONCATENATE($F3502," ",$G3502),AllocFactorMatrix,(I$4+1),FALSE)*$E3506</f>
        <v>-106588.4169431992</v>
      </c>
      <c r="J3502" s="25">
        <f ca="1">VLOOKUP(CONCATENATE($F3502," ",$G3502),AllocFactorMatrix,(J$4+1),FALSE)*$E3506</f>
        <v>-26834.873222091897</v>
      </c>
      <c r="K3502" s="25">
        <f ca="1">VLOOKUP(CONCATENATE($F3502," ",$G3502),AllocFactorMatrix,(K$4+1),FALSE)*$E3506</f>
        <v>-313.15335354408575</v>
      </c>
      <c r="L3502" s="25">
        <f ca="1">VLOOKUP(CONCATENATE($F3502," ",$G3502),AllocFactorMatrix,(L$4+1),FALSE)*$E3506</f>
        <v>0</v>
      </c>
      <c r="M3502" s="25">
        <f t="shared" ca="1" si="1566"/>
        <v>-27148.026575635984</v>
      </c>
      <c r="N3502" s="25">
        <f ca="1">VLOOKUP(CONCATENATE($F3502," ",$G3502),AllocFactorMatrix,(N$4+1),FALSE)*$E3506</f>
        <v>-11571.940661001066</v>
      </c>
      <c r="O3502" s="25">
        <f ca="1">VLOOKUP(CONCATENATE($F3502," ",$G3502),AllocFactorMatrix,(O$4+1),FALSE)*$E3506</f>
        <v>-3285.0239395929789</v>
      </c>
      <c r="P3502" s="25">
        <f ca="1">VLOOKUP(CONCATENATE($F3502," ",$G3502),AllocFactorMatrix,(P$4+1),FALSE)*$E3506</f>
        <v>0</v>
      </c>
      <c r="Q3502" s="25">
        <f ca="1">VLOOKUP(CONCATENATE($F3502," ",$G3502),AllocFactorMatrix,(Q$4+1),FALSE)*$E3506</f>
        <v>0</v>
      </c>
      <c r="R3502" s="25">
        <f t="shared" ca="1" si="1567"/>
        <v>-14856.964600594045</v>
      </c>
      <c r="S3502" s="25">
        <f ca="1">VLOOKUP(CONCATENATE($F3502," ",$G3502),AllocFactorMatrix,(S$4+1),FALSE)*$E3506</f>
        <v>-659.99029499849246</v>
      </c>
      <c r="T3502" s="25">
        <f ca="1">VLOOKUP(CONCATENATE($F3502," ",$G3502),AllocFactorMatrix,(T$4+1),FALSE)*$E3506</f>
        <v>-7633.7109496147914</v>
      </c>
      <c r="U3502" s="25">
        <f ca="1">VLOOKUP(CONCATENATE($F3502," ",$G3502),AllocFactorMatrix,(U$4+1),FALSE)*$E3506</f>
        <v>0</v>
      </c>
      <c r="V3502" s="25">
        <f ca="1">VLOOKUP(CONCATENATE($F3502," ",$G3502),AllocFactorMatrix,(V$4+1),FALSE)*$E3506</f>
        <v>0</v>
      </c>
      <c r="W3502" s="25">
        <f t="shared" ca="1" si="1569"/>
        <v>-8293.7012446132831</v>
      </c>
      <c r="X3502" s="25">
        <f ca="1">VLOOKUP(CONCATENATE($F3502," ",$G3502),AllocFactorMatrix,(X$4+1),FALSE)*$E3506</f>
        <v>-3140.4297230818092</v>
      </c>
      <c r="Y3502" s="25">
        <f ca="1">VLOOKUP(CONCATENATE($F3502," ",$G3502),AllocFactorMatrix,(Y$4+1),FALSE)*$E3506</f>
        <v>-75.242100064421848</v>
      </c>
      <c r="Z3502" s="25">
        <f t="shared" ca="1" si="1568"/>
        <v>-3215.671823146231</v>
      </c>
      <c r="AA3502" s="25">
        <f ca="1">VLOOKUP(CONCATENATE($F3502," ",$G3502),AllocFactorMatrix,(AA$4+1),FALSE)*$E3506</f>
        <v>-54.030342383389836</v>
      </c>
      <c r="AB3502" s="25">
        <f ca="1">VLOOKUP(CONCATENATE($F3502," ",$G3502),AllocFactorMatrix,(AB$4+1),FALSE)*$E3506</f>
        <v>-198.0582033235182</v>
      </c>
      <c r="AC3502" s="25">
        <f ca="1">VLOOKUP(CONCATENATE($F3502," ",$G3502),AllocFactorMatrix,(AC$4+1),FALSE)*$E3506</f>
        <v>-49.393359321281658</v>
      </c>
    </row>
    <row r="3503" spans="4:29" hidden="1" outlineLevel="1">
      <c r="F3503" s="61" t="str">
        <f>F3506</f>
        <v>RB_GUP</v>
      </c>
      <c r="G3503" s="20" t="str">
        <f>$G$12</f>
        <v>DISTSEC</v>
      </c>
      <c r="H3503" s="24">
        <f t="shared" ca="1" si="1565"/>
        <v>-70944.441565608169</v>
      </c>
      <c r="I3503" s="25">
        <f ca="1">VLOOKUP(CONCATENATE($F3503," ",$G3503),AllocFactorMatrix,(I$4+1),FALSE)*$E3506</f>
        <v>-52967.245082017995</v>
      </c>
      <c r="J3503" s="25">
        <f ca="1">VLOOKUP(CONCATENATE($F3503," ",$G3503),AllocFactorMatrix,(J$4+1),FALSE)*$E3506</f>
        <v>-11890.444636800097</v>
      </c>
      <c r="K3503" s="25">
        <f ca="1">VLOOKUP(CONCATENATE($F3503," ",$G3503),AllocFactorMatrix,(K$4+1),FALSE)*$E3506</f>
        <v>0</v>
      </c>
      <c r="L3503" s="25">
        <f ca="1">VLOOKUP(CONCATENATE($F3503," ",$G3503),AllocFactorMatrix,(L$4+1),FALSE)*$E3506</f>
        <v>0</v>
      </c>
      <c r="M3503" s="25">
        <f t="shared" ca="1" si="1566"/>
        <v>-11890.444636800097</v>
      </c>
      <c r="N3503" s="25">
        <f ca="1">VLOOKUP(CONCATENATE($F3503," ",$G3503),AllocFactorMatrix,(N$4+1),FALSE)*$E3506</f>
        <v>-4191.5070847665365</v>
      </c>
      <c r="O3503" s="25">
        <f ca="1">VLOOKUP(CONCATENATE($F3503," ",$G3503),AllocFactorMatrix,(O$4+1),FALSE)*$E3506</f>
        <v>0</v>
      </c>
      <c r="P3503" s="25">
        <f ca="1">VLOOKUP(CONCATENATE($F3503," ",$G3503),AllocFactorMatrix,(P$4+1),FALSE)*$E3506</f>
        <v>0</v>
      </c>
      <c r="Q3503" s="25">
        <f ca="1">VLOOKUP(CONCATENATE($F3503," ",$G3503),AllocFactorMatrix,(Q$4+1),FALSE)*$E3506</f>
        <v>0</v>
      </c>
      <c r="R3503" s="25">
        <f t="shared" ca="1" si="1567"/>
        <v>-4191.5070847665365</v>
      </c>
      <c r="S3503" s="25">
        <f ca="1">VLOOKUP(CONCATENATE($F3503," ",$G3503),AllocFactorMatrix,(S$4+1),FALSE)*$E3506</f>
        <v>-185.51843586260728</v>
      </c>
      <c r="T3503" s="25">
        <f ca="1">VLOOKUP(CONCATENATE($F3503," ",$G3503),AllocFactorMatrix,(T$4+1),FALSE)*$E3506</f>
        <v>0</v>
      </c>
      <c r="U3503" s="25">
        <f ca="1">VLOOKUP(CONCATENATE($F3503," ",$G3503),AllocFactorMatrix,(U$4+1),FALSE)*$E3506</f>
        <v>0</v>
      </c>
      <c r="V3503" s="25">
        <f ca="1">VLOOKUP(CONCATENATE($F3503," ",$G3503),AllocFactorMatrix,(V$4+1),FALSE)*$E3506</f>
        <v>0</v>
      </c>
      <c r="W3503" s="25">
        <f t="shared" ca="1" si="1569"/>
        <v>-185.51843586260728</v>
      </c>
      <c r="X3503" s="25">
        <f ca="1">VLOOKUP(CONCATENATE($F3503," ",$G3503),AllocFactorMatrix,(X$4+1),FALSE)*$E3506</f>
        <v>-1166.5589469343329</v>
      </c>
      <c r="Y3503" s="25">
        <f ca="1">VLOOKUP(CONCATENATE($F3503," ",$G3503),AllocFactorMatrix,(Y$4+1),FALSE)*$E3506</f>
        <v>0</v>
      </c>
      <c r="Z3503" s="25">
        <f t="shared" ca="1" si="1568"/>
        <v>-1166.5589469343329</v>
      </c>
      <c r="AA3503" s="25">
        <f ca="1">VLOOKUP(CONCATENATE($F3503," ",$G3503),AllocFactorMatrix,(AA$4+1),FALSE)*$E3506</f>
        <v>-19.022230258411668</v>
      </c>
      <c r="AB3503" s="25">
        <f ca="1">VLOOKUP(CONCATENATE($F3503," ",$G3503),AllocFactorMatrix,(AB$4+1),FALSE)*$E3506</f>
        <v>-420.03979097786197</v>
      </c>
      <c r="AC3503" s="25">
        <f ca="1">VLOOKUP(CONCATENATE($F3503," ",$G3503),AllocFactorMatrix,(AC$4+1),FALSE)*$E3506</f>
        <v>-104.10535799032905</v>
      </c>
    </row>
    <row r="3504" spans="4:29" hidden="1" outlineLevel="1">
      <c r="F3504" s="61" t="str">
        <f>F3506</f>
        <v>RB_GUP</v>
      </c>
      <c r="G3504" s="20" t="str">
        <f>$G$13</f>
        <v>ENERGY</v>
      </c>
      <c r="H3504" s="24">
        <f t="shared" ca="1" si="1565"/>
        <v>-8549.5456300683036</v>
      </c>
      <c r="I3504" s="25">
        <f ca="1">VLOOKUP(CONCATENATE($F3504," ",$G3504),AllocFactorMatrix,(I$4+1),FALSE)*$E3506</f>
        <v>-3108.0375302033817</v>
      </c>
      <c r="J3504" s="25">
        <f ca="1">VLOOKUP(CONCATENATE($F3504," ",$G3504),AllocFactorMatrix,(J$4+1),FALSE)*$E3506</f>
        <v>-1003.1693284573955</v>
      </c>
      <c r="K3504" s="25">
        <f ca="1">VLOOKUP(CONCATENATE($F3504," ",$G3504),AllocFactorMatrix,(K$4+1),FALSE)*$E3506</f>
        <v>-11.484385562475481</v>
      </c>
      <c r="L3504" s="25">
        <f ca="1">VLOOKUP(CONCATENATE($F3504," ",$G3504),AllocFactorMatrix,(L$4+1),FALSE)*$E3506</f>
        <v>-0.29107104087514041</v>
      </c>
      <c r="M3504" s="25">
        <f t="shared" ca="1" si="1566"/>
        <v>-1014.9447850607462</v>
      </c>
      <c r="N3504" s="25">
        <f ca="1">VLOOKUP(CONCATENATE($F3504," ",$G3504),AllocFactorMatrix,(N$4+1),FALSE)*$E3506</f>
        <v>-485.45139334979001</v>
      </c>
      <c r="O3504" s="25">
        <f ca="1">VLOOKUP(CONCATENATE($F3504," ",$G3504),AllocFactorMatrix,(O$4+1),FALSE)*$E3506</f>
        <v>-135.50399527091278</v>
      </c>
      <c r="P3504" s="25">
        <f ca="1">VLOOKUP(CONCATENATE($F3504," ",$G3504),AllocFactorMatrix,(P$4+1),FALSE)*$E3506</f>
        <v>-10.727954038368207</v>
      </c>
      <c r="Q3504" s="25">
        <f ca="1">VLOOKUP(CONCATENATE($F3504," ",$G3504),AllocFactorMatrix,(Q$4+1),FALSE)*$E3506</f>
        <v>-2.199181496764866</v>
      </c>
      <c r="R3504" s="25">
        <f t="shared" ca="1" si="1567"/>
        <v>-633.88252415583588</v>
      </c>
      <c r="S3504" s="25">
        <f ca="1">VLOOKUP(CONCATENATE($F3504," ",$G3504),AllocFactorMatrix,(S$4+1),FALSE)*$E3506</f>
        <v>-32.347842130864535</v>
      </c>
      <c r="T3504" s="25">
        <f ca="1">VLOOKUP(CONCATENATE($F3504," ",$G3504),AllocFactorMatrix,(T$4+1),FALSE)*$E3506</f>
        <v>-386.58289162508231</v>
      </c>
      <c r="U3504" s="25">
        <f ca="1">VLOOKUP(CONCATENATE($F3504," ",$G3504),AllocFactorMatrix,(U$4+1),FALSE)*$E3506</f>
        <v>-2732.9601596282741</v>
      </c>
      <c r="V3504" s="25">
        <f ca="1">VLOOKUP(CONCATENATE($F3504," ",$G3504),AllocFactorMatrix,(V$4+1),FALSE)*$E3506</f>
        <v>-437.98328398147783</v>
      </c>
      <c r="W3504" s="25">
        <f t="shared" ca="1" si="1569"/>
        <v>-3589.8741773656984</v>
      </c>
      <c r="X3504" s="25">
        <f ca="1">VLOOKUP(CONCATENATE($F3504," ",$G3504),AllocFactorMatrix,(X$4+1),FALSE)*$E3506</f>
        <v>-131.67668297863258</v>
      </c>
      <c r="Y3504" s="25">
        <f ca="1">VLOOKUP(CONCATENATE($F3504," ",$G3504),AllocFactorMatrix,(Y$4+1),FALSE)*$E3506</f>
        <v>-3.0948671086410622</v>
      </c>
      <c r="Z3504" s="25">
        <f t="shared" ca="1" si="1568"/>
        <v>-134.77155008727365</v>
      </c>
      <c r="AA3504" s="25">
        <f ca="1">VLOOKUP(CONCATENATE($F3504," ",$G3504),AllocFactorMatrix,(AA$4+1),FALSE)*$E3506</f>
        <v>-3.0234346593477945</v>
      </c>
      <c r="AB3504" s="25">
        <f ca="1">VLOOKUP(CONCATENATE($F3504," ",$G3504),AllocFactorMatrix,(AB$4+1),FALSE)*$E3506</f>
        <v>-52.024588154149548</v>
      </c>
      <c r="AC3504" s="25">
        <f ca="1">VLOOKUP(CONCATENATE($F3504," ",$G3504),AllocFactorMatrix,(AC$4+1),FALSE)*$E3506</f>
        <v>-12.987040381871886</v>
      </c>
    </row>
    <row r="3505" spans="4:29" hidden="1" outlineLevel="1">
      <c r="F3505" s="61" t="str">
        <f>F3506</f>
        <v>RB_GUP</v>
      </c>
      <c r="G3505" s="20" t="str">
        <f>$G$14</f>
        <v>CUSTOMER</v>
      </c>
      <c r="H3505" s="24">
        <f t="shared" ca="1" si="1565"/>
        <v>-148644.70751116631</v>
      </c>
      <c r="I3505" s="25">
        <f ca="1">VLOOKUP(CONCATENATE($F3505," ",$G3505),AllocFactorMatrix,(I$4+1),FALSE)*$E3506</f>
        <v>-107777.673071529</v>
      </c>
      <c r="J3505" s="25">
        <f ca="1">VLOOKUP(CONCATENATE($F3505," ",$G3505),AllocFactorMatrix,(J$4+1),FALSE)*$E3506</f>
        <v>-26277.081078715113</v>
      </c>
      <c r="K3505" s="25">
        <f ca="1">VLOOKUP(CONCATENATE($F3505," ",$G3505),AllocFactorMatrix,(K$4+1),FALSE)*$E3506</f>
        <v>-213.22287275039946</v>
      </c>
      <c r="L3505" s="25">
        <f ca="1">VLOOKUP(CONCATENATE($F3505," ",$G3505),AllocFactorMatrix,(L$4+1),FALSE)*$E3506</f>
        <v>-30.247812662943034</v>
      </c>
      <c r="M3505" s="25">
        <f t="shared" ca="1" si="1566"/>
        <v>-26520.551764128457</v>
      </c>
      <c r="N3505" s="25">
        <f ca="1">VLOOKUP(CONCATENATE($F3505," ",$G3505),AllocFactorMatrix,(N$4+1),FALSE)*$E3506</f>
        <v>-438.484486181509</v>
      </c>
      <c r="O3505" s="25">
        <f ca="1">VLOOKUP(CONCATENATE($F3505," ",$G3505),AllocFactorMatrix,(O$4+1),FALSE)*$E3506</f>
        <v>-178.74109969559845</v>
      </c>
      <c r="P3505" s="25">
        <f ca="1">VLOOKUP(CONCATENATE($F3505," ",$G3505),AllocFactorMatrix,(P$4+1),FALSE)*$E3506</f>
        <v>-86.762818254419784</v>
      </c>
      <c r="Q3505" s="25">
        <f ca="1">VLOOKUP(CONCATENATE($F3505," ",$G3505),AllocFactorMatrix,(Q$4+1),FALSE)*$E3506</f>
        <v>-37.162243397472054</v>
      </c>
      <c r="R3505" s="25">
        <f t="shared" ca="1" si="1567"/>
        <v>-741.15064752899934</v>
      </c>
      <c r="S3505" s="25">
        <f ca="1">VLOOKUP(CONCATENATE($F3505," ",$G3505),AllocFactorMatrix,(S$4+1),FALSE)*$E3506</f>
        <v>-6.3158886475476042</v>
      </c>
      <c r="T3505" s="25">
        <f ca="1">VLOOKUP(CONCATENATE($F3505," ",$G3505),AllocFactorMatrix,(T$4+1),FALSE)*$E3506</f>
        <v>-111.26217527565079</v>
      </c>
      <c r="U3505" s="25">
        <f ca="1">VLOOKUP(CONCATENATE($F3505," ",$G3505),AllocFactorMatrix,(U$4+1),FALSE)*$E3506</f>
        <v>-224.96730959389538</v>
      </c>
      <c r="V3505" s="25">
        <f ca="1">VLOOKUP(CONCATENATE($F3505," ",$G3505),AllocFactorMatrix,(V$4+1),FALSE)*$E3506</f>
        <v>-55.745960277057442</v>
      </c>
      <c r="W3505" s="25">
        <f t="shared" ca="1" si="1569"/>
        <v>-398.29133379415123</v>
      </c>
      <c r="X3505" s="25">
        <f ca="1">VLOOKUP(CONCATENATE($F3505," ",$G3505),AllocFactorMatrix,(X$4+1),FALSE)*$E3506</f>
        <v>-148.40167476996544</v>
      </c>
      <c r="Y3505" s="25">
        <f ca="1">VLOOKUP(CONCATENATE($F3505," ",$G3505),AllocFactorMatrix,(Y$4+1),FALSE)*$E3506</f>
        <v>-2.2761168678290193</v>
      </c>
      <c r="Z3505" s="25">
        <f t="shared" ca="1" si="1568"/>
        <v>-150.67779163779446</v>
      </c>
      <c r="AA3505" s="25">
        <f ca="1">VLOOKUP(CONCATENATE($F3505," ",$G3505),AllocFactorMatrix,(AA$4+1),FALSE)*$E3506</f>
        <v>-8.808786726135116</v>
      </c>
      <c r="AB3505" s="25">
        <f ca="1">VLOOKUP(CONCATENATE($F3505," ",$G3505),AllocFactorMatrix,(AB$4+1),FALSE)*$E3506</f>
        <v>-11323.332057318459</v>
      </c>
      <c r="AC3505" s="25">
        <f ca="1">VLOOKUP(CONCATENATE($F3505," ",$G3505),AllocFactorMatrix,(AC$4+1),FALSE)*$E3506</f>
        <v>-1724.2220585033083</v>
      </c>
    </row>
    <row r="3506" spans="4:29" collapsed="1">
      <c r="D3506" s="58" t="s">
        <v>1193</v>
      </c>
      <c r="E3506" s="61">
        <v>-855385.74000000348</v>
      </c>
      <c r="F3506" s="61" t="s">
        <v>73</v>
      </c>
      <c r="G3506" s="20" t="str">
        <f>$G$15</f>
        <v>TOTAL</v>
      </c>
      <c r="H3506" s="24">
        <f t="shared" ca="1" si="1565"/>
        <v>-855385.74000000348</v>
      </c>
      <c r="I3506" s="25">
        <f ca="1">VLOOKUP(CONCATENATE($F3506," ",$G3506),AllocFactorMatrix,(I$4+1),FALSE)*$E3506</f>
        <v>-498167.17953124829</v>
      </c>
      <c r="J3506" s="25">
        <f ca="1">VLOOKUP(CONCATENATE($F3506," ",$G3506),AllocFactorMatrix,(J$4+1),FALSE)*$E3506</f>
        <v>-123721.76714138335</v>
      </c>
      <c r="K3506" s="25">
        <f ca="1">VLOOKUP(CONCATENATE($F3506," ",$G3506),AllocFactorMatrix,(K$4+1),FALSE)*$E3506</f>
        <v>-1212.2927827811957</v>
      </c>
      <c r="L3506" s="25">
        <f ca="1">VLOOKUP(CONCATENATE($F3506," ",$G3506),AllocFactorMatrix,(L$4+1),FALSE)*$E3506</f>
        <v>-48.041458741417593</v>
      </c>
      <c r="M3506" s="25">
        <f t="shared" ca="1" si="1566"/>
        <v>-124982.10138290595</v>
      </c>
      <c r="N3506" s="25">
        <f ca="1">VLOOKUP(CONCATENATE($F3506," ",$G3506),AllocFactorMatrix,(N$4+1),FALSE)*$E3506</f>
        <v>-40999.543107603407</v>
      </c>
      <c r="O3506" s="25">
        <f ca="1">VLOOKUP(CONCATENATE($F3506," ",$G3506),AllocFactorMatrix,(O$4+1),FALSE)*$E3506</f>
        <v>-10517.763666315896</v>
      </c>
      <c r="P3506" s="25">
        <f ca="1">VLOOKUP(CONCATENATE($F3506," ",$G3506),AllocFactorMatrix,(P$4+1),FALSE)*$E3506</f>
        <v>-671.89200133740474</v>
      </c>
      <c r="Q3506" s="25">
        <f ca="1">VLOOKUP(CONCATENATE($F3506," ",$G3506),AllocFactorMatrix,(Q$4+1),FALSE)*$E3506</f>
        <v>-135.63957391123543</v>
      </c>
      <c r="R3506" s="25">
        <f t="shared" ca="1" si="1567"/>
        <v>-52324.838349167949</v>
      </c>
      <c r="S3506" s="25">
        <f ca="1">VLOOKUP(CONCATENATE($F3506," ",$G3506),AllocFactorMatrix,(S$4+1),FALSE)*$E3506</f>
        <v>-2328.0473268019455</v>
      </c>
      <c r="T3506" s="25">
        <f ca="1">VLOOKUP(CONCATENATE($F3506," ",$G3506),AllocFactorMatrix,(T$4+1),FALSE)*$E3506</f>
        <v>-24022.026659320672</v>
      </c>
      <c r="U3506" s="25">
        <f ca="1">VLOOKUP(CONCATENATE($F3506," ",$G3506),AllocFactorMatrix,(U$4+1),FALSE)*$E3506</f>
        <v>-112953.45508096104</v>
      </c>
      <c r="V3506" s="25">
        <f ca="1">VLOOKUP(CONCATENATE($F3506," ",$G3506),AllocFactorMatrix,(V$4+1),FALSE)*$E3506</f>
        <v>-14380.036228542966</v>
      </c>
      <c r="W3506" s="25">
        <f t="shared" ca="1" si="1569"/>
        <v>-153683.56529562664</v>
      </c>
      <c r="X3506" s="25">
        <f ca="1">VLOOKUP(CONCATENATE($F3506," ",$G3506),AllocFactorMatrix,(X$4+1),FALSE)*$E3506</f>
        <v>-11185.914407678003</v>
      </c>
      <c r="Y3506" s="25">
        <f ca="1">VLOOKUP(CONCATENATE($F3506," ",$G3506),AllocFactorMatrix,(Y$4+1),FALSE)*$E3506</f>
        <v>-239.67429015390613</v>
      </c>
      <c r="Z3506" s="25">
        <f t="shared" ca="1" si="1568"/>
        <v>-11425.588697831909</v>
      </c>
      <c r="AA3506" s="25">
        <f ca="1">VLOOKUP(CONCATENATE($F3506," ",$G3506),AllocFactorMatrix,(AA$4+1),FALSE)*$E3506</f>
        <v>-198.81339924447883</v>
      </c>
      <c r="AB3506" s="25">
        <f ca="1">VLOOKUP(CONCATENATE($F3506," ",$G3506),AllocFactorMatrix,(AB$4+1),FALSE)*$E3506</f>
        <v>-12569.786750652469</v>
      </c>
      <c r="AC3506" s="25">
        <f ca="1">VLOOKUP(CONCATENATE($F3506," ",$G3506),AllocFactorMatrix,(AC$4+1),FALSE)*$E3506</f>
        <v>-2033.8665933259474</v>
      </c>
    </row>
    <row r="3507" spans="4:29" hidden="1" outlineLevel="1">
      <c r="F3507" s="61" t="str">
        <f>F3514</f>
        <v>RB_GUP-Land_P</v>
      </c>
      <c r="G3507" s="20" t="str">
        <f>$G$8</f>
        <v>PRODUCTION</v>
      </c>
      <c r="H3507" s="24">
        <f t="shared" ca="1" si="1565"/>
        <v>-5831558.7444979148</v>
      </c>
      <c r="I3507" s="25">
        <f ca="1">VLOOKUP(CONCATENATE($F3507," ",$G3507),AllocFactorMatrix,(I$4+1),FALSE)*$E3514</f>
        <v>-2859463.5260995133</v>
      </c>
      <c r="J3507" s="25">
        <f ca="1">VLOOKUP(CONCATENATE($F3507," ",$G3507),AllocFactorMatrix,(J$4+1),FALSE)*$E3514</f>
        <v>-723333.08520308346</v>
      </c>
      <c r="K3507" s="25">
        <f ca="1">VLOOKUP(CONCATENATE($F3507," ",$G3507),AllocFactorMatrix,(K$4+1),FALSE)*$E3514</f>
        <v>-8456.8639764769723</v>
      </c>
      <c r="L3507" s="25">
        <f ca="1">VLOOKUP(CONCATENATE($F3507," ",$G3507),AllocFactorMatrix,(L$4+1),FALSE)*$E3514</f>
        <v>-208.33913265931093</v>
      </c>
      <c r="M3507" s="25">
        <f t="shared" ref="M3507:M3530" ca="1" si="1570">SUBTOTAL(9,J3507:L3507)</f>
        <v>-731998.28831221967</v>
      </c>
      <c r="N3507" s="25">
        <f ca="1">VLOOKUP(CONCATENATE($F3507," ",$G3507),AllocFactorMatrix,(N$4+1),FALSE)*$E3514</f>
        <v>-302651.63790297275</v>
      </c>
      <c r="O3507" s="25">
        <f ca="1">VLOOKUP(CONCATENATE($F3507," ",$G3507),AllocFactorMatrix,(O$4+1),FALSE)*$E3514</f>
        <v>-86193.700722251437</v>
      </c>
      <c r="P3507" s="25">
        <f ca="1">VLOOKUP(CONCATENATE($F3507," ",$G3507),AllocFactorMatrix,(P$4+1),FALSE)*$E3514</f>
        <v>-6820.9804983128115</v>
      </c>
      <c r="Q3507" s="25">
        <f ca="1">VLOOKUP(CONCATENATE($F3507," ",$G3507),AllocFactorMatrix,(Q$4+1),FALSE)*$E3514</f>
        <v>-1439.7887146844814</v>
      </c>
      <c r="R3507" s="25">
        <f t="shared" ref="R3507:R3530" ca="1" si="1571">SUBTOTAL(9,N3507:Q3507)</f>
        <v>-397106.10783822148</v>
      </c>
      <c r="S3507" s="25">
        <f ca="1">VLOOKUP(CONCATENATE($F3507," ",$G3507),AllocFactorMatrix,(S$4+1),FALSE)*$E3514</f>
        <v>-18180.375743165234</v>
      </c>
      <c r="T3507" s="25">
        <f ca="1">VLOOKUP(CONCATENATE($F3507," ",$G3507),AllocFactorMatrix,(T$4+1),FALSE)*$E3514</f>
        <v>-198197.98990521868</v>
      </c>
      <c r="U3507" s="25">
        <f ca="1">VLOOKUP(CONCATENATE($F3507," ",$G3507),AllocFactorMatrix,(U$4+1),FALSE)*$E3514</f>
        <v>-1323692.6486463605</v>
      </c>
      <c r="V3507" s="25">
        <f ca="1">VLOOKUP(CONCATENATE($F3507," ",$G3507),AllocFactorMatrix,(V$4+1),FALSE)*$E3514</f>
        <v>-207662.36460452789</v>
      </c>
      <c r="W3507" s="25">
        <f ca="1">SUBTOTAL(9,S3507:V3507)</f>
        <v>-1747733.3788992723</v>
      </c>
      <c r="X3507" s="25">
        <f ca="1">VLOOKUP(CONCATENATE($F3507," ",$G3507),AllocFactorMatrix,(X$4+1),FALSE)*$E3514</f>
        <v>-82147.885393165197</v>
      </c>
      <c r="Y3507" s="25">
        <f ca="1">VLOOKUP(CONCATENATE($F3507," ",$G3507),AllocFactorMatrix,(Y$4+1),FALSE)*$E3514</f>
        <v>-1983.0799854176346</v>
      </c>
      <c r="Z3507" s="25">
        <f t="shared" ref="Z3507:Z3530" ca="1" si="1572">SUBTOTAL(9,X3507:Y3507)</f>
        <v>-84130.965378582827</v>
      </c>
      <c r="AA3507" s="25">
        <f ca="1">VLOOKUP(CONCATENATE($F3507," ",$G3507),AllocFactorMatrix,(AA$4+1),FALSE)*$E3514</f>
        <v>-1432.2319174466313</v>
      </c>
      <c r="AB3507" s="25">
        <f ca="1">VLOOKUP(CONCATENATE($F3507," ",$G3507),AllocFactorMatrix,(AB$4+1),FALSE)*$E3514</f>
        <v>-7765.8472395502104</v>
      </c>
      <c r="AC3507" s="25">
        <f ca="1">VLOOKUP(CONCATENATE($F3507," ",$G3507),AllocFactorMatrix,(AC$4+1),FALSE)*$E3514</f>
        <v>-1928.3988131087276</v>
      </c>
    </row>
    <row r="3508" spans="4:29" hidden="1" outlineLevel="1">
      <c r="F3508" s="61" t="str">
        <f>F3514</f>
        <v>RB_GUP-Land_P</v>
      </c>
      <c r="G3508" s="20" t="str">
        <f>$G$9</f>
        <v>BULKTRAN</v>
      </c>
      <c r="H3508" s="24">
        <f t="shared" ca="1" si="1565"/>
        <v>-103074.19257347427</v>
      </c>
      <c r="I3508" s="25">
        <f ca="1">VLOOKUP(CONCATENATE($F3508," ",$G3508),AllocFactorMatrix,(I$4+1),FALSE)*$E3514</f>
        <v>-50541.700265660824</v>
      </c>
      <c r="J3508" s="25">
        <f ca="1">VLOOKUP(CONCATENATE($F3508," ",$G3508),AllocFactorMatrix,(J$4+1),FALSE)*$E3514</f>
        <v>-12785.084912217082</v>
      </c>
      <c r="K3508" s="25">
        <f ca="1">VLOOKUP(CONCATENATE($F3508," ",$G3508),AllocFactorMatrix,(K$4+1),FALSE)*$E3514</f>
        <v>-149.47708910615032</v>
      </c>
      <c r="L3508" s="25">
        <f ca="1">VLOOKUP(CONCATENATE($F3508," ",$G3508),AllocFactorMatrix,(L$4+1),FALSE)*$E3514</f>
        <v>-3.6824438921373366</v>
      </c>
      <c r="M3508" s="25">
        <f t="shared" ca="1" si="1570"/>
        <v>-12938.24444521537</v>
      </c>
      <c r="N3508" s="25">
        <f ca="1">VLOOKUP(CONCATENATE($F3508," ",$G3508),AllocFactorMatrix,(N$4+1),FALSE)*$E3514</f>
        <v>-5349.4399310169847</v>
      </c>
      <c r="O3508" s="25">
        <f ca="1">VLOOKUP(CONCATENATE($F3508," ",$G3508),AllocFactorMatrix,(O$4+1),FALSE)*$E3514</f>
        <v>-1523.49423132334</v>
      </c>
      <c r="P3508" s="25">
        <f ca="1">VLOOKUP(CONCATENATE($F3508," ",$G3508),AllocFactorMatrix,(P$4+1),FALSE)*$E3514</f>
        <v>-120.56245820833963</v>
      </c>
      <c r="Q3508" s="25">
        <f ca="1">VLOOKUP(CONCATENATE($F3508," ",$G3508),AllocFactorMatrix,(Q$4+1),FALSE)*$E3514</f>
        <v>-25.448609153174289</v>
      </c>
      <c r="R3508" s="25">
        <f t="shared" ca="1" si="1571"/>
        <v>-7018.9452297018388</v>
      </c>
      <c r="S3508" s="25">
        <f ca="1">VLOOKUP(CONCATENATE($F3508," ",$G3508),AllocFactorMatrix,(S$4+1),FALSE)*$E3514</f>
        <v>-321.34248020345973</v>
      </c>
      <c r="T3508" s="25">
        <f ca="1">VLOOKUP(CONCATENATE($F3508," ",$G3508),AllocFactorMatrix,(T$4+1),FALSE)*$E3514</f>
        <v>-3503.1967736655147</v>
      </c>
      <c r="U3508" s="25">
        <f ca="1">VLOOKUP(CONCATENATE($F3508," ",$G3508),AllocFactorMatrix,(U$4+1),FALSE)*$E3514</f>
        <v>-23396.583478370547</v>
      </c>
      <c r="V3508" s="25">
        <f ca="1">VLOOKUP(CONCATENATE($F3508," ",$G3508),AllocFactorMatrix,(V$4+1),FALSE)*$E3514</f>
        <v>-3670.481855251041</v>
      </c>
      <c r="W3508" s="25">
        <f t="shared" ref="W3508:W3514" ca="1" si="1573">SUBTOTAL(9,S3508:V3508)</f>
        <v>-30891.604587490561</v>
      </c>
      <c r="X3508" s="25">
        <f ca="1">VLOOKUP(CONCATENATE($F3508," ",$G3508),AllocFactorMatrix,(X$4+1),FALSE)*$E3514</f>
        <v>-1451.9834798042184</v>
      </c>
      <c r="Y3508" s="25">
        <f ca="1">VLOOKUP(CONCATENATE($F3508," ",$G3508),AllocFactorMatrix,(Y$4+1),FALSE)*$E3514</f>
        <v>-35.051412025711947</v>
      </c>
      <c r="Z3508" s="25">
        <f t="shared" ca="1" si="1572"/>
        <v>-1487.0348918299303</v>
      </c>
      <c r="AA3508" s="25">
        <f ca="1">VLOOKUP(CONCATENATE($F3508," ",$G3508),AllocFactorMatrix,(AA$4+1),FALSE)*$E3514</f>
        <v>-25.315040958484033</v>
      </c>
      <c r="AB3508" s="25">
        <f ca="1">VLOOKUP(CONCATENATE($F3508," ",$G3508),AllocFactorMatrix,(AB$4+1),FALSE)*$E3514</f>
        <v>-137.26320336236273</v>
      </c>
      <c r="AC3508" s="25">
        <f ca="1">VLOOKUP(CONCATENATE($F3508," ",$G3508),AllocFactorMatrix,(AC$4+1),FALSE)*$E3514</f>
        <v>-34.084909254899692</v>
      </c>
    </row>
    <row r="3509" spans="4:29" hidden="1" outlineLevel="1">
      <c r="F3509" s="61" t="str">
        <f>F3514</f>
        <v>RB_GUP-Land_P</v>
      </c>
      <c r="G3509" s="20" t="str">
        <f>$G$10</f>
        <v>SUBTRAN</v>
      </c>
      <c r="H3509" s="24">
        <f t="shared" ca="1" si="1565"/>
        <v>-39529.836996910715</v>
      </c>
      <c r="I3509" s="25">
        <f ca="1">VLOOKUP(CONCATENATE($F3509," ",$G3509),AllocFactorMatrix,(I$4+1),FALSE)*$E3514</f>
        <v>-18772.791039830347</v>
      </c>
      <c r="J3509" s="25">
        <f ca="1">VLOOKUP(CONCATENATE($F3509," ",$G3509),AllocFactorMatrix,(J$4+1),FALSE)*$E3514</f>
        <v>-4805.5574998175789</v>
      </c>
      <c r="K3509" s="25">
        <f ca="1">VLOOKUP(CONCATENATE($F3509," ",$G3509),AllocFactorMatrix,(K$4+1),FALSE)*$E3514</f>
        <v>-56.000231415556762</v>
      </c>
      <c r="L3509" s="25">
        <f ca="1">VLOOKUP(CONCATENATE($F3509," ",$G3509),AllocFactorMatrix,(L$4+1),FALSE)*$E3514</f>
        <v>-1.8359239174079847</v>
      </c>
      <c r="M3509" s="25">
        <f t="shared" ca="1" si="1570"/>
        <v>-4863.393655150544</v>
      </c>
      <c r="N3509" s="25">
        <f ca="1">VLOOKUP(CONCATENATE($F3509," ",$G3509),AllocFactorMatrix,(N$4+1),FALSE)*$E3514</f>
        <v>-2094.4954361812947</v>
      </c>
      <c r="O3509" s="25">
        <f ca="1">VLOOKUP(CONCATENATE($F3509," ",$G3509),AllocFactorMatrix,(O$4+1),FALSE)*$E3514</f>
        <v>-593.68000209630668</v>
      </c>
      <c r="P3509" s="25">
        <f ca="1">VLOOKUP(CONCATENATE($F3509," ",$G3509),AllocFactorMatrix,(P$4+1),FALSE)*$E3514</f>
        <v>-60.812377318171997</v>
      </c>
      <c r="Q3509" s="25">
        <f ca="1">VLOOKUP(CONCATENATE($F3509," ",$G3509),AllocFactorMatrix,(Q$4+1),FALSE)*$E3514</f>
        <v>0</v>
      </c>
      <c r="R3509" s="25">
        <f t="shared" ca="1" si="1571"/>
        <v>-2748.9878155957736</v>
      </c>
      <c r="S3509" s="25">
        <f ca="1">VLOOKUP(CONCATENATE($F3509," ",$G3509),AllocFactorMatrix,(S$4+1),FALSE)*$E3514</f>
        <v>-117.30115105019031</v>
      </c>
      <c r="T3509" s="25">
        <f ca="1">VLOOKUP(CONCATENATE($F3509," ",$G3509),AllocFactorMatrix,(T$4+1),FALSE)*$E3514</f>
        <v>-1355.7526922872264</v>
      </c>
      <c r="U3509" s="25">
        <f ca="1">VLOOKUP(CONCATENATE($F3509," ",$G3509),AllocFactorMatrix,(U$4+1),FALSE)*$E3514</f>
        <v>-11043.616175794834</v>
      </c>
      <c r="V3509" s="25">
        <f ca="1">VLOOKUP(CONCATENATE($F3509," ",$G3509),AllocFactorMatrix,(V$4+1),FALSE)*$E3514</f>
        <v>0</v>
      </c>
      <c r="W3509" s="25">
        <f t="shared" ca="1" si="1573"/>
        <v>-12516.670019132251</v>
      </c>
      <c r="X3509" s="25">
        <f ca="1">VLOOKUP(CONCATENATE($F3509," ",$G3509),AllocFactorMatrix,(X$4+1),FALSE)*$E3514</f>
        <v>-568.43418594681566</v>
      </c>
      <c r="Y3509" s="25">
        <f ca="1">VLOOKUP(CONCATENATE($F3509," ",$G3509),AllocFactorMatrix,(Y$4+1),FALSE)*$E3514</f>
        <v>-13.600166531461999</v>
      </c>
      <c r="Z3509" s="25">
        <f t="shared" ca="1" si="1572"/>
        <v>-582.0343524782777</v>
      </c>
      <c r="AA3509" s="25">
        <f ca="1">VLOOKUP(CONCATENATE($F3509," ",$G3509),AllocFactorMatrix,(AA$4+1),FALSE)*$E3514</f>
        <v>-9.3342214062148887</v>
      </c>
      <c r="AB3509" s="25">
        <f ca="1">VLOOKUP(CONCATENATE($F3509," ",$G3509),AllocFactorMatrix,(AB$4+1),FALSE)*$E3514</f>
        <v>-29.321580765762207</v>
      </c>
      <c r="AC3509" s="25">
        <f ca="1">VLOOKUP(CONCATENATE($F3509," ",$G3509),AllocFactorMatrix,(AC$4+1),FALSE)*$E3514</f>
        <v>-7.3043125515384046</v>
      </c>
    </row>
    <row r="3510" spans="4:29" hidden="1" outlineLevel="1">
      <c r="F3510" s="61" t="str">
        <f>F3514</f>
        <v>RB_GUP-Land_P</v>
      </c>
      <c r="G3510" s="20" t="str">
        <f>$G$11</f>
        <v>DISTPRI</v>
      </c>
      <c r="H3510" s="24">
        <f t="shared" ca="1" si="1565"/>
        <v>-74552.352676733091</v>
      </c>
      <c r="I3510" s="25">
        <f ca="1">VLOOKUP(CONCATENATE($F3510," ",$G3510),AllocFactorMatrix,(I$4+1),FALSE)*$E3514</f>
        <v>-49539.938016707434</v>
      </c>
      <c r="J3510" s="25">
        <f ca="1">VLOOKUP(CONCATENATE($F3510," ",$G3510),AllocFactorMatrix,(J$4+1),FALSE)*$E3514</f>
        <v>-12472.255374775561</v>
      </c>
      <c r="K3510" s="25">
        <f ca="1">VLOOKUP(CONCATENATE($F3510," ",$G3510),AllocFactorMatrix,(K$4+1),FALSE)*$E3514</f>
        <v>-145.54675047444647</v>
      </c>
      <c r="L3510" s="25">
        <f ca="1">VLOOKUP(CONCATENATE($F3510," ",$G3510),AllocFactorMatrix,(L$4+1),FALSE)*$E3514</f>
        <v>0</v>
      </c>
      <c r="M3510" s="25">
        <f t="shared" ca="1" si="1570"/>
        <v>-12617.802125250008</v>
      </c>
      <c r="N3510" s="25">
        <f ca="1">VLOOKUP(CONCATENATE($F3510," ",$G3510),AllocFactorMatrix,(N$4+1),FALSE)*$E3514</f>
        <v>-5378.3819998424933</v>
      </c>
      <c r="O3510" s="25">
        <f ca="1">VLOOKUP(CONCATENATE($F3510," ",$G3510),AllocFactorMatrix,(O$4+1),FALSE)*$E3514</f>
        <v>-1526.8064487491167</v>
      </c>
      <c r="P3510" s="25">
        <f ca="1">VLOOKUP(CONCATENATE($F3510," ",$G3510),AllocFactorMatrix,(P$4+1),FALSE)*$E3514</f>
        <v>0</v>
      </c>
      <c r="Q3510" s="25">
        <f ca="1">VLOOKUP(CONCATENATE($F3510," ",$G3510),AllocFactorMatrix,(Q$4+1),FALSE)*$E3514</f>
        <v>0</v>
      </c>
      <c r="R3510" s="25">
        <f t="shared" ca="1" si="1571"/>
        <v>-6905.1884485916098</v>
      </c>
      <c r="S3510" s="25">
        <f ca="1">VLOOKUP(CONCATENATE($F3510," ",$G3510),AllocFactorMatrix,(S$4+1),FALSE)*$E3514</f>
        <v>-306.74888738874273</v>
      </c>
      <c r="T3510" s="25">
        <f ca="1">VLOOKUP(CONCATENATE($F3510," ",$G3510),AllocFactorMatrix,(T$4+1),FALSE)*$E3514</f>
        <v>-3547.979959988576</v>
      </c>
      <c r="U3510" s="25">
        <f ca="1">VLOOKUP(CONCATENATE($F3510," ",$G3510),AllocFactorMatrix,(U$4+1),FALSE)*$E3514</f>
        <v>0</v>
      </c>
      <c r="V3510" s="25">
        <f ca="1">VLOOKUP(CONCATENATE($F3510," ",$G3510),AllocFactorMatrix,(V$4+1),FALSE)*$E3514</f>
        <v>0</v>
      </c>
      <c r="W3510" s="25">
        <f t="shared" ca="1" si="1573"/>
        <v>-3854.7288473773187</v>
      </c>
      <c r="X3510" s="25">
        <f ca="1">VLOOKUP(CONCATENATE($F3510," ",$G3510),AllocFactorMatrix,(X$4+1),FALSE)*$E3514</f>
        <v>-1459.6022559393587</v>
      </c>
      <c r="Y3510" s="25">
        <f ca="1">VLOOKUP(CONCATENATE($F3510," ",$G3510),AllocFactorMatrix,(Y$4+1),FALSE)*$E3514</f>
        <v>-34.970863442176167</v>
      </c>
      <c r="Z3510" s="25">
        <f t="shared" ca="1" si="1572"/>
        <v>-1494.5731193815348</v>
      </c>
      <c r="AA3510" s="25">
        <f ca="1">VLOOKUP(CONCATENATE($F3510," ",$G3510),AllocFactorMatrix,(AA$4+1),FALSE)*$E3514</f>
        <v>-25.112107764214198</v>
      </c>
      <c r="AB3510" s="25">
        <f ca="1">VLOOKUP(CONCATENATE($F3510," ",$G3510),AllocFactorMatrix,(AB$4+1),FALSE)*$E3514</f>
        <v>-92.053071034690547</v>
      </c>
      <c r="AC3510" s="25">
        <f ca="1">VLOOKUP(CONCATENATE($F3510," ",$G3510),AllocFactorMatrix,(AC$4+1),FALSE)*$E3514</f>
        <v>-22.956940626271088</v>
      </c>
    </row>
    <row r="3511" spans="4:29" hidden="1" outlineLevel="1">
      <c r="F3511" s="61" t="str">
        <f>F3514</f>
        <v>RB_GUP-Land_P</v>
      </c>
      <c r="G3511" s="20" t="str">
        <f>$G$12</f>
        <v>DISTSEC</v>
      </c>
      <c r="H3511" s="24">
        <f t="shared" ca="1" si="1565"/>
        <v>-31510.644714141254</v>
      </c>
      <c r="I3511" s="25">
        <f ca="1">VLOOKUP(CONCATENATE($F3511," ",$G3511),AllocFactorMatrix,(I$4+1),FALSE)*$E3514</f>
        <v>-23525.902867567482</v>
      </c>
      <c r="J3511" s="25">
        <f ca="1">VLOOKUP(CONCATENATE($F3511," ",$G3511),AllocFactorMatrix,(J$4+1),FALSE)*$E3514</f>
        <v>-5281.2534453017133</v>
      </c>
      <c r="K3511" s="25">
        <f ca="1">VLOOKUP(CONCATENATE($F3511," ",$G3511),AllocFactorMatrix,(K$4+1),FALSE)*$E3514</f>
        <v>0</v>
      </c>
      <c r="L3511" s="25">
        <f ca="1">VLOOKUP(CONCATENATE($F3511," ",$G3511),AllocFactorMatrix,(L$4+1),FALSE)*$E3514</f>
        <v>0</v>
      </c>
      <c r="M3511" s="25">
        <f t="shared" ca="1" si="1570"/>
        <v>-5281.2534453017133</v>
      </c>
      <c r="N3511" s="25">
        <f ca="1">VLOOKUP(CONCATENATE($F3511," ",$G3511),AllocFactorMatrix,(N$4+1),FALSE)*$E3514</f>
        <v>-1861.6975149877203</v>
      </c>
      <c r="O3511" s="25">
        <f ca="1">VLOOKUP(CONCATENATE($F3511," ",$G3511),AllocFactorMatrix,(O$4+1),FALSE)*$E3514</f>
        <v>0</v>
      </c>
      <c r="P3511" s="25">
        <f ca="1">VLOOKUP(CONCATENATE($F3511," ",$G3511),AllocFactorMatrix,(P$4+1),FALSE)*$E3514</f>
        <v>0</v>
      </c>
      <c r="Q3511" s="25">
        <f ca="1">VLOOKUP(CONCATENATE($F3511," ",$G3511),AllocFactorMatrix,(Q$4+1),FALSE)*$E3514</f>
        <v>0</v>
      </c>
      <c r="R3511" s="25">
        <f t="shared" ca="1" si="1571"/>
        <v>-1861.6975149877203</v>
      </c>
      <c r="S3511" s="25">
        <f ca="1">VLOOKUP(CONCATENATE($F3511," ",$G3511),AllocFactorMatrix,(S$4+1),FALSE)*$E3514</f>
        <v>-82.399767922392073</v>
      </c>
      <c r="T3511" s="25">
        <f ca="1">VLOOKUP(CONCATENATE($F3511," ",$G3511),AllocFactorMatrix,(T$4+1),FALSE)*$E3514</f>
        <v>0</v>
      </c>
      <c r="U3511" s="25">
        <f ca="1">VLOOKUP(CONCATENATE($F3511," ",$G3511),AllocFactorMatrix,(U$4+1),FALSE)*$E3514</f>
        <v>0</v>
      </c>
      <c r="V3511" s="25">
        <f ca="1">VLOOKUP(CONCATENATE($F3511," ",$G3511),AllocFactorMatrix,(V$4+1),FALSE)*$E3514</f>
        <v>0</v>
      </c>
      <c r="W3511" s="25">
        <f t="shared" ca="1" si="1573"/>
        <v>-82.399767922392073</v>
      </c>
      <c r="X3511" s="25">
        <f ca="1">VLOOKUP(CONCATENATE($F3511," ",$G3511),AllocFactorMatrix,(X$4+1),FALSE)*$E3514</f>
        <v>-518.13818959948298</v>
      </c>
      <c r="Y3511" s="25">
        <f ca="1">VLOOKUP(CONCATENATE($F3511," ",$G3511),AllocFactorMatrix,(Y$4+1),FALSE)*$E3514</f>
        <v>0</v>
      </c>
      <c r="Z3511" s="25">
        <f t="shared" ca="1" si="1572"/>
        <v>-518.13818959948298</v>
      </c>
      <c r="AA3511" s="25">
        <f ca="1">VLOOKUP(CONCATENATE($F3511," ",$G3511),AllocFactorMatrix,(AA$4+1),FALSE)*$E3514</f>
        <v>-8.4489034815938382</v>
      </c>
      <c r="AB3511" s="25">
        <f ca="1">VLOOKUP(CONCATENATE($F3511," ",$G3511),AllocFactorMatrix,(AB$4+1),FALSE)*$E3514</f>
        <v>-186.56464590062913</v>
      </c>
      <c r="AC3511" s="25">
        <f ca="1">VLOOKUP(CONCATENATE($F3511," ",$G3511),AllocFactorMatrix,(AC$4+1),FALSE)*$E3514</f>
        <v>-46.239379380244529</v>
      </c>
    </row>
    <row r="3512" spans="4:29" hidden="1" outlineLevel="1">
      <c r="F3512" s="61" t="str">
        <f>F3514</f>
        <v>RB_GUP-Land_P</v>
      </c>
      <c r="G3512" s="20" t="str">
        <f>$G$13</f>
        <v>ENERGY</v>
      </c>
      <c r="H3512" s="24">
        <f t="shared" ca="1" si="1565"/>
        <v>-5882.2417569353947</v>
      </c>
      <c r="I3512" s="25">
        <f ca="1">VLOOKUP(CONCATENATE($F3512," ",$G3512),AllocFactorMatrix,(I$4+1),FALSE)*$E3514</f>
        <v>-2138.3859369072252</v>
      </c>
      <c r="J3512" s="25">
        <f ca="1">VLOOKUP(CONCATENATE($F3512," ",$G3512),AllocFactorMatrix,(J$4+1),FALSE)*$E3514</f>
        <v>-690.19861036542443</v>
      </c>
      <c r="K3512" s="25">
        <f ca="1">VLOOKUP(CONCATENATE($F3512," ",$G3512),AllocFactorMatrix,(K$4+1),FALSE)*$E3514</f>
        <v>-7.9014646194477978</v>
      </c>
      <c r="L3512" s="25">
        <f ca="1">VLOOKUP(CONCATENATE($F3512," ",$G3512),AllocFactorMatrix,(L$4+1),FALSE)*$E3514</f>
        <v>-0.20026213145747268</v>
      </c>
      <c r="M3512" s="25">
        <f t="shared" ca="1" si="1570"/>
        <v>-698.30033711632973</v>
      </c>
      <c r="N3512" s="25">
        <f ca="1">VLOOKUP(CONCATENATE($F3512," ",$G3512),AllocFactorMatrix,(N$4+1),FALSE)*$E3514</f>
        <v>-333.99932352917222</v>
      </c>
      <c r="O3512" s="25">
        <f ca="1">VLOOKUP(CONCATENATE($F3512," ",$G3512),AllocFactorMatrix,(O$4+1),FALSE)*$E3514</f>
        <v>-93.229195293244061</v>
      </c>
      <c r="P3512" s="25">
        <f ca="1">VLOOKUP(CONCATENATE($F3512," ",$G3512),AllocFactorMatrix,(P$4+1),FALSE)*$E3514</f>
        <v>-7.3810260733667796</v>
      </c>
      <c r="Q3512" s="25">
        <f ca="1">VLOOKUP(CONCATENATE($F3512," ",$G3512),AllocFactorMatrix,(Q$4+1),FALSE)*$E3514</f>
        <v>-1.5130765763567986</v>
      </c>
      <c r="R3512" s="25">
        <f t="shared" ca="1" si="1571"/>
        <v>-436.12262147213988</v>
      </c>
      <c r="S3512" s="25">
        <f ca="1">VLOOKUP(CONCATENATE($F3512," ",$G3512),AllocFactorMatrix,(S$4+1),FALSE)*$E3514</f>
        <v>-22.255899431629238</v>
      </c>
      <c r="T3512" s="25">
        <f ca="1">VLOOKUP(CONCATENATE($F3512," ",$G3512),AllocFactorMatrix,(T$4+1),FALSE)*$E3514</f>
        <v>-265.97600925556111</v>
      </c>
      <c r="U3512" s="25">
        <f ca="1">VLOOKUP(CONCATENATE($F3512," ",$G3512),AllocFactorMatrix,(U$4+1),FALSE)*$E3514</f>
        <v>-1880.325933868116</v>
      </c>
      <c r="V3512" s="25">
        <f ca="1">VLOOKUP(CONCATENATE($F3512," ",$G3512),AllocFactorMatrix,(V$4+1),FALSE)*$E3514</f>
        <v>-301.34040723927444</v>
      </c>
      <c r="W3512" s="25">
        <f t="shared" ca="1" si="1573"/>
        <v>-2469.8982497945808</v>
      </c>
      <c r="X3512" s="25">
        <f ca="1">VLOOKUP(CONCATENATE($F3512," ",$G3512),AllocFactorMatrix,(X$4+1),FALSE)*$E3514</f>
        <v>-90.595935333404228</v>
      </c>
      <c r="Y3512" s="25">
        <f ca="1">VLOOKUP(CONCATENATE($F3512," ",$G3512),AllocFactorMatrix,(Y$4+1),FALSE)*$E3514</f>
        <v>-2.1293244490782288</v>
      </c>
      <c r="Z3512" s="25">
        <f t="shared" ca="1" si="1572"/>
        <v>-92.725259782482453</v>
      </c>
      <c r="AA3512" s="25">
        <f ca="1">VLOOKUP(CONCATENATE($F3512," ",$G3512),AllocFactorMatrix,(AA$4+1),FALSE)*$E3514</f>
        <v>-2.0801776342398739</v>
      </c>
      <c r="AB3512" s="25">
        <f ca="1">VLOOKUP(CONCATENATE($F3512," ",$G3512),AllocFactorMatrix,(AB$4+1),FALSE)*$E3514</f>
        <v>-35.793855962525591</v>
      </c>
      <c r="AC3512" s="25">
        <f ca="1">VLOOKUP(CONCATENATE($F3512," ",$G3512),AllocFactorMatrix,(AC$4+1),FALSE)*$E3514</f>
        <v>-8.9353182658717127</v>
      </c>
    </row>
    <row r="3513" spans="4:29" hidden="1" outlineLevel="1">
      <c r="F3513" s="61" t="str">
        <f>F3514</f>
        <v>RB_GUP-Land_P</v>
      </c>
      <c r="G3513" s="20" t="str">
        <f>$G$14</f>
        <v>CUSTOMER</v>
      </c>
      <c r="H3513" s="24">
        <f t="shared" ca="1" si="1565"/>
        <v>-84148.986783893328</v>
      </c>
      <c r="I3513" s="25">
        <f ca="1">VLOOKUP(CONCATENATE($F3513," ",$G3513),AllocFactorMatrix,(I$4+1),FALSE)*$E3514</f>
        <v>-67580.506521664021</v>
      </c>
      <c r="J3513" s="25">
        <f ca="1">VLOOKUP(CONCATENATE($F3513," ",$G3513),AllocFactorMatrix,(J$4+1),FALSE)*$E3514</f>
        <v>-15955.119502965299</v>
      </c>
      <c r="K3513" s="25">
        <f ca="1">VLOOKUP(CONCATENATE($F3513," ",$G3513),AllocFactorMatrix,(K$4+1),FALSE)*$E3514</f>
        <v>-46.870953001984674</v>
      </c>
      <c r="L3513" s="25">
        <f ca="1">VLOOKUP(CONCATENATE($F3513," ",$G3513),AllocFactorMatrix,(L$4+1),FALSE)*$E3514</f>
        <v>-2.002850274606895</v>
      </c>
      <c r="M3513" s="25">
        <f t="shared" ca="1" si="1570"/>
        <v>-16003.99330624189</v>
      </c>
      <c r="N3513" s="25">
        <f ca="1">VLOOKUP(CONCATENATE($F3513," ",$G3513),AllocFactorMatrix,(N$4+1),FALSE)*$E3514</f>
        <v>-197.08668478400281</v>
      </c>
      <c r="O3513" s="25">
        <f ca="1">VLOOKUP(CONCATENATE($F3513," ",$G3513),AllocFactorMatrix,(O$4+1),FALSE)*$E3514</f>
        <v>-39.956829271554625</v>
      </c>
      <c r="P3513" s="25">
        <f ca="1">VLOOKUP(CONCATENATE($F3513," ",$G3513),AllocFactorMatrix,(P$4+1),FALSE)*$E3514</f>
        <v>-5.7278516443374885</v>
      </c>
      <c r="Q3513" s="25">
        <f ca="1">VLOOKUP(CONCATENATE($F3513," ",$G3513),AllocFactorMatrix,(Q$4+1),FALSE)*$E3514</f>
        <v>-2.4402654991490826</v>
      </c>
      <c r="R3513" s="25">
        <f t="shared" ca="1" si="1571"/>
        <v>-245.21163119904401</v>
      </c>
      <c r="S3513" s="25">
        <f ca="1">VLOOKUP(CONCATENATE($F3513," ",$G3513),AllocFactorMatrix,(S$4+1),FALSE)*$E3514</f>
        <v>-2.7293348774441397</v>
      </c>
      <c r="T3513" s="25">
        <f ca="1">VLOOKUP(CONCATENATE($F3513," ",$G3513),AllocFactorMatrix,(T$4+1),FALSE)*$E3514</f>
        <v>-23.306275199633021</v>
      </c>
      <c r="U3513" s="25">
        <f ca="1">VLOOKUP(CONCATENATE($F3513," ",$G3513),AllocFactorMatrix,(U$4+1),FALSE)*$E3514</f>
        <v>-14.844709856968498</v>
      </c>
      <c r="V3513" s="25">
        <f ca="1">VLOOKUP(CONCATENATE($F3513," ",$G3513),AllocFactorMatrix,(V$4+1),FALSE)*$E3514</f>
        <v>-3.6619713428873935</v>
      </c>
      <c r="W3513" s="25">
        <f t="shared" ca="1" si="1573"/>
        <v>-44.542291276933049</v>
      </c>
      <c r="X3513" s="25">
        <f ca="1">VLOOKUP(CONCATENATE($F3513," ",$G3513),AllocFactorMatrix,(X$4+1),FALSE)*$E3514</f>
        <v>-68.406640621872612</v>
      </c>
      <c r="Y3513" s="25">
        <f ca="1">VLOOKUP(CONCATENATE($F3513," ",$G3513),AllocFactorMatrix,(Y$4+1),FALSE)*$E3514</f>
        <v>-0.61991859277470251</v>
      </c>
      <c r="Z3513" s="25">
        <f t="shared" ca="1" si="1572"/>
        <v>-69.026559214647321</v>
      </c>
      <c r="AA3513" s="25">
        <f ca="1">VLOOKUP(CONCATENATE($F3513," ",$G3513),AllocFactorMatrix,(AA$4+1),FALSE)*$E3514</f>
        <v>-4.2682659068637454</v>
      </c>
      <c r="AB3513" s="25">
        <f ca="1">VLOOKUP(CONCATENATE($F3513," ",$G3513),AllocFactorMatrix,(AB$4+1),FALSE)*$E3514</f>
        <v>-147.13108872885337</v>
      </c>
      <c r="AC3513" s="25">
        <f ca="1">VLOOKUP(CONCATENATE($F3513," ",$G3513),AllocFactorMatrix,(AC$4+1),FALSE)*$E3514</f>
        <v>-54.307119661065386</v>
      </c>
    </row>
    <row r="3514" spans="4:29" collapsed="1">
      <c r="D3514" s="58" t="s">
        <v>1256</v>
      </c>
      <c r="E3514" s="61">
        <f>716286-6886543</f>
        <v>-6170257</v>
      </c>
      <c r="F3514" s="61" t="s">
        <v>546</v>
      </c>
      <c r="G3514" s="20" t="str">
        <f>$G$15</f>
        <v>TOTAL</v>
      </c>
      <c r="H3514" s="24">
        <f t="shared" ca="1" si="1565"/>
        <v>-6170257.0000000037</v>
      </c>
      <c r="I3514" s="25">
        <f ca="1">VLOOKUP(CONCATENATE($F3514," ",$G3514),AllocFactorMatrix,(I$4+1),FALSE)*$E3514</f>
        <v>-3071562.7507478506</v>
      </c>
      <c r="J3514" s="25">
        <f ca="1">VLOOKUP(CONCATENATE($F3514," ",$G3514),AllocFactorMatrix,(J$4+1),FALSE)*$E3514</f>
        <v>-775322.55454852607</v>
      </c>
      <c r="K3514" s="25">
        <f ca="1">VLOOKUP(CONCATENATE($F3514," ",$G3514),AllocFactorMatrix,(K$4+1),FALSE)*$E3514</f>
        <v>-8862.6604650945592</v>
      </c>
      <c r="L3514" s="25">
        <f ca="1">VLOOKUP(CONCATENATE($F3514," ",$G3514),AllocFactorMatrix,(L$4+1),FALSE)*$E3514</f>
        <v>-216.06061287492059</v>
      </c>
      <c r="M3514" s="25">
        <f t="shared" ca="1" si="1570"/>
        <v>-784401.2756264956</v>
      </c>
      <c r="N3514" s="25">
        <f ca="1">VLOOKUP(CONCATENATE($F3514," ",$G3514),AllocFactorMatrix,(N$4+1),FALSE)*$E3514</f>
        <v>-317866.73879331449</v>
      </c>
      <c r="O3514" s="25">
        <f ca="1">VLOOKUP(CONCATENATE($F3514," ",$G3514),AllocFactorMatrix,(O$4+1),FALSE)*$E3514</f>
        <v>-89970.867428985002</v>
      </c>
      <c r="P3514" s="25">
        <f ca="1">VLOOKUP(CONCATENATE($F3514," ",$G3514),AllocFactorMatrix,(P$4+1),FALSE)*$E3514</f>
        <v>-7015.4642115570268</v>
      </c>
      <c r="Q3514" s="25">
        <f ca="1">VLOOKUP(CONCATENATE($F3514," ",$G3514),AllocFactorMatrix,(Q$4+1),FALSE)*$E3514</f>
        <v>-1469.1906659131616</v>
      </c>
      <c r="R3514" s="25">
        <f t="shared" ca="1" si="1571"/>
        <v>-416322.26109976968</v>
      </c>
      <c r="S3514" s="25">
        <f ca="1">VLOOKUP(CONCATENATE($F3514," ",$G3514),AllocFactorMatrix,(S$4+1),FALSE)*$E3514</f>
        <v>-19033.153264039091</v>
      </c>
      <c r="T3514" s="25">
        <f ca="1">VLOOKUP(CONCATENATE($F3514," ",$G3514),AllocFactorMatrix,(T$4+1),FALSE)*$E3514</f>
        <v>-206894.20161561519</v>
      </c>
      <c r="U3514" s="25">
        <f ca="1">VLOOKUP(CONCATENATE($F3514," ",$G3514),AllocFactorMatrix,(U$4+1),FALSE)*$E3514</f>
        <v>-1360028.0189442509</v>
      </c>
      <c r="V3514" s="25">
        <f ca="1">VLOOKUP(CONCATENATE($F3514," ",$G3514),AllocFactorMatrix,(V$4+1),FALSE)*$E3514</f>
        <v>-211637.8488383611</v>
      </c>
      <c r="W3514" s="25">
        <f t="shared" ca="1" si="1573"/>
        <v>-1797593.2226622663</v>
      </c>
      <c r="X3514" s="25">
        <f ca="1">VLOOKUP(CONCATENATE($F3514," ",$G3514),AllocFactorMatrix,(X$4+1),FALSE)*$E3514</f>
        <v>-86305.04608041035</v>
      </c>
      <c r="Y3514" s="25">
        <f ca="1">VLOOKUP(CONCATENATE($F3514," ",$G3514),AllocFactorMatrix,(Y$4+1),FALSE)*$E3514</f>
        <v>-2069.4516704588377</v>
      </c>
      <c r="Z3514" s="25">
        <f t="shared" ca="1" si="1572"/>
        <v>-88374.497750869181</v>
      </c>
      <c r="AA3514" s="25">
        <f ca="1">VLOOKUP(CONCATENATE($F3514," ",$G3514),AllocFactorMatrix,(AA$4+1),FALSE)*$E3514</f>
        <v>-1506.7906345982421</v>
      </c>
      <c r="AB3514" s="25">
        <f ca="1">VLOOKUP(CONCATENATE($F3514," ",$G3514),AllocFactorMatrix,(AB$4+1),FALSE)*$E3514</f>
        <v>-8393.9746853050328</v>
      </c>
      <c r="AC3514" s="25">
        <f ca="1">VLOOKUP(CONCATENATE($F3514," ",$G3514),AllocFactorMatrix,(AC$4+1),FALSE)*$E3514</f>
        <v>-2102.2267928486185</v>
      </c>
    </row>
    <row r="3515" spans="4:29" hidden="1" outlineLevel="1">
      <c r="F3515" s="61" t="str">
        <f>F3522</f>
        <v>RB_GUP-Land_T</v>
      </c>
      <c r="G3515" s="20" t="str">
        <f>$G$8</f>
        <v>PRODUCTION</v>
      </c>
      <c r="H3515" s="24">
        <f t="shared" si="1565"/>
        <v>-22428.765202426544</v>
      </c>
      <c r="I3515" s="25">
        <f>VLOOKUP(CONCATENATE($F3515," ",$G3515),AllocFactorMatrix,(I$4+1),FALSE)*$E3522</f>
        <v>-10997.786156625689</v>
      </c>
      <c r="J3515" s="25">
        <f>VLOOKUP(CONCATENATE($F3515," ",$G3515),AllocFactorMatrix,(J$4+1),FALSE)*$E3522</f>
        <v>-2782.0122615541886</v>
      </c>
      <c r="K3515" s="25">
        <f>VLOOKUP(CONCATENATE($F3515," ",$G3515),AllocFactorMatrix,(K$4+1),FALSE)*$E3522</f>
        <v>-32.525954858333868</v>
      </c>
      <c r="L3515" s="25">
        <f>VLOOKUP(CONCATENATE($F3515," ",$G3515),AllocFactorMatrix,(L$4+1),FALSE)*$E3522</f>
        <v>-0.80129339232013497</v>
      </c>
      <c r="M3515" s="25">
        <f t="shared" si="1570"/>
        <v>-2815.3395098048427</v>
      </c>
      <c r="N3515" s="25">
        <f>VLOOKUP(CONCATENATE($F3515," ",$G3515),AllocFactorMatrix,(N$4+1),FALSE)*$E3522</f>
        <v>-1164.0288338105449</v>
      </c>
      <c r="O3515" s="25">
        <f>VLOOKUP(CONCATENATE($F3515," ",$G3515),AllocFactorMatrix,(O$4+1),FALSE)*$E3522</f>
        <v>-331.50969751468165</v>
      </c>
      <c r="P3515" s="25">
        <f>VLOOKUP(CONCATENATE($F3515," ",$G3515),AllocFactorMatrix,(P$4+1),FALSE)*$E3522</f>
        <v>-26.234181416989266</v>
      </c>
      <c r="Q3515" s="25">
        <f>VLOOKUP(CONCATENATE($F3515," ",$G3515),AllocFactorMatrix,(Q$4+1),FALSE)*$E3522</f>
        <v>-5.5375731322658677</v>
      </c>
      <c r="R3515" s="25">
        <f t="shared" si="1571"/>
        <v>-1527.3102858744817</v>
      </c>
      <c r="S3515" s="25">
        <f>VLOOKUP(CONCATENATE($F3515," ",$G3515),AllocFactorMatrix,(S$4+1),FALSE)*$E3522</f>
        <v>-69.9235653280642</v>
      </c>
      <c r="T3515" s="25">
        <f>VLOOKUP(CONCATENATE($F3515," ",$G3515),AllocFactorMatrix,(T$4+1),FALSE)*$E3522</f>
        <v>-762.28953080018891</v>
      </c>
      <c r="U3515" s="25">
        <f>VLOOKUP(CONCATENATE($F3515," ",$G3515),AllocFactorMatrix,(U$4+1),FALSE)*$E3522</f>
        <v>-5091.055911025288</v>
      </c>
      <c r="V3515" s="25">
        <f>VLOOKUP(CONCATENATE($F3515," ",$G3515),AllocFactorMatrix,(V$4+1),FALSE)*$E3522</f>
        <v>-798.69047387889418</v>
      </c>
      <c r="W3515" s="25">
        <f>SUBTOTAL(9,S3515:V3515)</f>
        <v>-6721.9594810324352</v>
      </c>
      <c r="X3515" s="25">
        <f>VLOOKUP(CONCATENATE($F3515," ",$G3515),AllocFactorMatrix,(X$4+1),FALSE)*$E3522</f>
        <v>-315.94908224109469</v>
      </c>
      <c r="Y3515" s="25">
        <f>VLOOKUP(CONCATENATE($F3515," ",$G3515),AllocFactorMatrix,(Y$4+1),FALSE)*$E3522</f>
        <v>-7.6271263515142804</v>
      </c>
      <c r="Z3515" s="25">
        <f t="shared" si="1572"/>
        <v>-323.57620859260896</v>
      </c>
      <c r="AA3515" s="25">
        <f>VLOOKUP(CONCATENATE($F3515," ",$G3515),AllocFactorMatrix,(AA$4+1),FALSE)*$E3522</f>
        <v>-5.5085089251891599</v>
      </c>
      <c r="AB3515" s="25">
        <f>VLOOKUP(CONCATENATE($F3515," ",$G3515),AllocFactorMatrix,(AB$4+1),FALSE)*$E3522</f>
        <v>-29.868234543315122</v>
      </c>
      <c r="AC3515" s="25">
        <f>VLOOKUP(CONCATENATE($F3515," ",$G3515),AllocFactorMatrix,(AC$4+1),FALSE)*$E3522</f>
        <v>-7.4168170279792918</v>
      </c>
    </row>
    <row r="3516" spans="4:29" hidden="1" outlineLevel="1">
      <c r="F3516" s="61" t="str">
        <f>F3522</f>
        <v>RB_GUP-Land_T</v>
      </c>
      <c r="G3516" s="20" t="str">
        <f>$G$9</f>
        <v>BULKTRAN</v>
      </c>
      <c r="H3516" s="24">
        <f t="shared" si="1565"/>
        <v>-1114990.3419664572</v>
      </c>
      <c r="I3516" s="25">
        <f>VLOOKUP(CONCATENATE($F3516," ",$G3516),AllocFactorMatrix,(I$4+1),FALSE)*$E3522</f>
        <v>-546727.61683391244</v>
      </c>
      <c r="J3516" s="25">
        <f>VLOOKUP(CONCATENATE($F3516," ",$G3516),AllocFactorMatrix,(J$4+1),FALSE)*$E3522</f>
        <v>-138300.8281940367</v>
      </c>
      <c r="K3516" s="25">
        <f>VLOOKUP(CONCATENATE($F3516," ",$G3516),AllocFactorMatrix,(K$4+1),FALSE)*$E3522</f>
        <v>-1616.9470411307188</v>
      </c>
      <c r="L3516" s="25">
        <f>VLOOKUP(CONCATENATE($F3516," ",$G3516),AllocFactorMatrix,(L$4+1),FALSE)*$E3522</f>
        <v>-39.83431033563231</v>
      </c>
      <c r="M3516" s="25">
        <f t="shared" si="1570"/>
        <v>-139957.60954550304</v>
      </c>
      <c r="N3516" s="25">
        <f>VLOOKUP(CONCATENATE($F3516," ",$G3516),AllocFactorMatrix,(N$4+1),FALSE)*$E3522</f>
        <v>-57866.801660967933</v>
      </c>
      <c r="O3516" s="25">
        <f>VLOOKUP(CONCATENATE($F3516," ",$G3516),AllocFactorMatrix,(O$4+1),FALSE)*$E3522</f>
        <v>-16480.181038102892</v>
      </c>
      <c r="P3516" s="25">
        <f>VLOOKUP(CONCATENATE($F3516," ",$G3516),AllocFactorMatrix,(P$4+1),FALSE)*$E3522</f>
        <v>-1304.1671552286048</v>
      </c>
      <c r="Q3516" s="25">
        <f>VLOOKUP(CONCATENATE($F3516," ",$G3516),AllocFactorMatrix,(Q$4+1),FALSE)*$E3522</f>
        <v>-275.28669120587125</v>
      </c>
      <c r="R3516" s="25">
        <f t="shared" si="1571"/>
        <v>-75926.43654550529</v>
      </c>
      <c r="S3516" s="25">
        <f>VLOOKUP(CONCATENATE($F3516," ",$G3516),AllocFactorMatrix,(S$4+1),FALSE)*$E3522</f>
        <v>-3476.0763382648183</v>
      </c>
      <c r="T3516" s="25">
        <f>VLOOKUP(CONCATENATE($F3516," ",$G3516),AllocFactorMatrix,(T$4+1),FALSE)*$E3522</f>
        <v>-37895.330257967049</v>
      </c>
      <c r="U3516" s="25">
        <f>VLOOKUP(CONCATENATE($F3516," ",$G3516),AllocFactorMatrix,(U$4+1),FALSE)*$E3522</f>
        <v>-253089.19684041763</v>
      </c>
      <c r="V3516" s="25">
        <f>VLOOKUP(CONCATENATE($F3516," ",$G3516),AllocFactorMatrix,(V$4+1),FALSE)*$E3522</f>
        <v>-39704.91271179005</v>
      </c>
      <c r="W3516" s="25">
        <f t="shared" ref="W3516:W3522" si="1574">SUBTOTAL(9,S3516:V3516)</f>
        <v>-334165.51614843955</v>
      </c>
      <c r="X3516" s="25">
        <f>VLOOKUP(CONCATENATE($F3516," ",$G3516),AllocFactorMatrix,(X$4+1),FALSE)*$E3522</f>
        <v>-15706.623707214774</v>
      </c>
      <c r="Y3516" s="25">
        <f>VLOOKUP(CONCATENATE($F3516," ",$G3516),AllocFactorMatrix,(Y$4+1),FALSE)*$E3522</f>
        <v>-379.1636383966528</v>
      </c>
      <c r="Z3516" s="25">
        <f t="shared" si="1572"/>
        <v>-16085.787345611427</v>
      </c>
      <c r="AA3516" s="25">
        <f>VLOOKUP(CONCATENATE($F3516," ",$G3516),AllocFactorMatrix,(AA$4+1),FALSE)*$E3522</f>
        <v>-273.84183635563926</v>
      </c>
      <c r="AB3516" s="25">
        <f>VLOOKUP(CONCATENATE($F3516," ",$G3516),AllocFactorMatrix,(AB$4+1),FALSE)*$E3522</f>
        <v>-1484.8250782785979</v>
      </c>
      <c r="AC3516" s="25">
        <f>VLOOKUP(CONCATENATE($F3516," ",$G3516),AllocFactorMatrix,(AC$4+1),FALSE)*$E3522</f>
        <v>-368.70863285128991</v>
      </c>
    </row>
    <row r="3517" spans="4:29" hidden="1" outlineLevel="1">
      <c r="F3517" s="61" t="str">
        <f>F3522</f>
        <v>RB_GUP-Land_T</v>
      </c>
      <c r="G3517" s="20" t="str">
        <f>$G$10</f>
        <v>SUBTRAN</v>
      </c>
      <c r="H3517" s="24">
        <f t="shared" si="1565"/>
        <v>-454924.89283111598</v>
      </c>
      <c r="I3517" s="25">
        <f>VLOOKUP(CONCATENATE($F3517," ",$G3517),AllocFactorMatrix,(I$4+1),FALSE)*$E3522</f>
        <v>-216044.65388013565</v>
      </c>
      <c r="J3517" s="25">
        <f>VLOOKUP(CONCATENATE($F3517," ",$G3517),AllocFactorMatrix,(J$4+1),FALSE)*$E3522</f>
        <v>-55304.24349508775</v>
      </c>
      <c r="K3517" s="25">
        <f>VLOOKUP(CONCATENATE($F3517," ",$G3517),AllocFactorMatrix,(K$4+1),FALSE)*$E3522</f>
        <v>-644.47266193459927</v>
      </c>
      <c r="L3517" s="25">
        <f>VLOOKUP(CONCATENATE($F3517," ",$G3517),AllocFactorMatrix,(L$4+1),FALSE)*$E3522</f>
        <v>-21.128533655177538</v>
      </c>
      <c r="M3517" s="25">
        <f t="shared" si="1570"/>
        <v>-55969.844690677528</v>
      </c>
      <c r="N3517" s="25">
        <f>VLOOKUP(CONCATENATE($F3517," ",$G3517),AllocFactorMatrix,(N$4+1),FALSE)*$E3522</f>
        <v>-24104.276268948495</v>
      </c>
      <c r="O3517" s="25">
        <f>VLOOKUP(CONCATENATE($F3517," ",$G3517),AllocFactorMatrix,(O$4+1),FALSE)*$E3522</f>
        <v>-6832.3026819145734</v>
      </c>
      <c r="P3517" s="25">
        <f>VLOOKUP(CONCATENATE($F3517," ",$G3517),AllocFactorMatrix,(P$4+1),FALSE)*$E3522</f>
        <v>-699.85272735723231</v>
      </c>
      <c r="Q3517" s="25">
        <f>VLOOKUP(CONCATENATE($F3517," ",$G3517),AllocFactorMatrix,(Q$4+1),FALSE)*$E3522</f>
        <v>0</v>
      </c>
      <c r="R3517" s="25">
        <f t="shared" si="1571"/>
        <v>-31636.431678220302</v>
      </c>
      <c r="S3517" s="25">
        <f>VLOOKUP(CONCATENATE($F3517," ",$G3517),AllocFactorMatrix,(S$4+1),FALSE)*$E3522</f>
        <v>-1349.947726185786</v>
      </c>
      <c r="T3517" s="25">
        <f>VLOOKUP(CONCATENATE($F3517," ",$G3517),AllocFactorMatrix,(T$4+1),FALSE)*$E3522</f>
        <v>-15602.534568823652</v>
      </c>
      <c r="U3517" s="25">
        <f>VLOOKUP(CONCATENATE($F3517," ",$G3517),AllocFactorMatrix,(U$4+1),FALSE)*$E3522</f>
        <v>-127094.27326083014</v>
      </c>
      <c r="V3517" s="25">
        <f>VLOOKUP(CONCATENATE($F3517," ",$G3517),AllocFactorMatrix,(V$4+1),FALSE)*$E3522</f>
        <v>0</v>
      </c>
      <c r="W3517" s="25">
        <f t="shared" si="1574"/>
        <v>-144046.75555583957</v>
      </c>
      <c r="X3517" s="25">
        <f>VLOOKUP(CONCATENATE($F3517," ",$G3517),AllocFactorMatrix,(X$4+1),FALSE)*$E3522</f>
        <v>-6541.7639122470246</v>
      </c>
      <c r="Y3517" s="25">
        <f>VLOOKUP(CONCATENATE($F3517," ",$G3517),AllocFactorMatrix,(Y$4+1),FALSE)*$E3522</f>
        <v>-156.51605905418236</v>
      </c>
      <c r="Z3517" s="25">
        <f t="shared" si="1572"/>
        <v>-6698.2799713012073</v>
      </c>
      <c r="AA3517" s="25">
        <f>VLOOKUP(CONCATENATE($F3517," ",$G3517),AllocFactorMatrix,(AA$4+1),FALSE)*$E3522</f>
        <v>-107.42188674383033</v>
      </c>
      <c r="AB3517" s="25">
        <f>VLOOKUP(CONCATENATE($F3517," ",$G3517),AllocFactorMatrix,(AB$4+1),FALSE)*$E3522</f>
        <v>-337.44426997120547</v>
      </c>
      <c r="AC3517" s="25">
        <f>VLOOKUP(CONCATENATE($F3517," ",$G3517),AllocFactorMatrix,(AC$4+1),FALSE)*$E3522</f>
        <v>-84.060898226655297</v>
      </c>
    </row>
    <row r="3518" spans="4:29" hidden="1" outlineLevel="1">
      <c r="F3518" s="61" t="str">
        <f>F3522</f>
        <v>RB_GUP-Land_T</v>
      </c>
      <c r="G3518" s="20" t="str">
        <f>$G$11</f>
        <v>DISTPRI</v>
      </c>
      <c r="H3518" s="24">
        <f t="shared" si="1565"/>
        <v>0</v>
      </c>
      <c r="I3518" s="25">
        <f>VLOOKUP(CONCATENATE($F3518," ",$G3518),AllocFactorMatrix,(I$4+1),FALSE)*$E3522</f>
        <v>0</v>
      </c>
      <c r="J3518" s="25">
        <f>VLOOKUP(CONCATENATE($F3518," ",$G3518),AllocFactorMatrix,(J$4+1),FALSE)*$E3522</f>
        <v>0</v>
      </c>
      <c r="K3518" s="25">
        <f>VLOOKUP(CONCATENATE($F3518," ",$G3518),AllocFactorMatrix,(K$4+1),FALSE)*$E3522</f>
        <v>0</v>
      </c>
      <c r="L3518" s="25">
        <f>VLOOKUP(CONCATENATE($F3518," ",$G3518),AllocFactorMatrix,(L$4+1),FALSE)*$E3522</f>
        <v>0</v>
      </c>
      <c r="M3518" s="25">
        <f t="shared" si="1570"/>
        <v>0</v>
      </c>
      <c r="N3518" s="25">
        <f>VLOOKUP(CONCATENATE($F3518," ",$G3518),AllocFactorMatrix,(N$4+1),FALSE)*$E3522</f>
        <v>0</v>
      </c>
      <c r="O3518" s="25">
        <f>VLOOKUP(CONCATENATE($F3518," ",$G3518),AllocFactorMatrix,(O$4+1),FALSE)*$E3522</f>
        <v>0</v>
      </c>
      <c r="P3518" s="25">
        <f>VLOOKUP(CONCATENATE($F3518," ",$G3518),AllocFactorMatrix,(P$4+1),FALSE)*$E3522</f>
        <v>0</v>
      </c>
      <c r="Q3518" s="25">
        <f>VLOOKUP(CONCATENATE($F3518," ",$G3518),AllocFactorMatrix,(Q$4+1),FALSE)*$E3522</f>
        <v>0</v>
      </c>
      <c r="R3518" s="25">
        <f t="shared" si="1571"/>
        <v>0</v>
      </c>
      <c r="S3518" s="25">
        <f>VLOOKUP(CONCATENATE($F3518," ",$G3518),AllocFactorMatrix,(S$4+1),FALSE)*$E3522</f>
        <v>0</v>
      </c>
      <c r="T3518" s="25">
        <f>VLOOKUP(CONCATENATE($F3518," ",$G3518),AllocFactorMatrix,(T$4+1),FALSE)*$E3522</f>
        <v>0</v>
      </c>
      <c r="U3518" s="25">
        <f>VLOOKUP(CONCATENATE($F3518," ",$G3518),AllocFactorMatrix,(U$4+1),FALSE)*$E3522</f>
        <v>0</v>
      </c>
      <c r="V3518" s="25">
        <f>VLOOKUP(CONCATENATE($F3518," ",$G3518),AllocFactorMatrix,(V$4+1),FALSE)*$E3522</f>
        <v>0</v>
      </c>
      <c r="W3518" s="25">
        <f t="shared" si="1574"/>
        <v>0</v>
      </c>
      <c r="X3518" s="25">
        <f>VLOOKUP(CONCATENATE($F3518," ",$G3518),AllocFactorMatrix,(X$4+1),FALSE)*$E3522</f>
        <v>0</v>
      </c>
      <c r="Y3518" s="25">
        <f>VLOOKUP(CONCATENATE($F3518," ",$G3518),AllocFactorMatrix,(Y$4+1),FALSE)*$E3522</f>
        <v>0</v>
      </c>
      <c r="Z3518" s="25">
        <f t="shared" si="1572"/>
        <v>0</v>
      </c>
      <c r="AA3518" s="25">
        <f>VLOOKUP(CONCATENATE($F3518," ",$G3518),AllocFactorMatrix,(AA$4+1),FALSE)*$E3522</f>
        <v>0</v>
      </c>
      <c r="AB3518" s="25">
        <f>VLOOKUP(CONCATENATE($F3518," ",$G3518),AllocFactorMatrix,(AB$4+1),FALSE)*$E3522</f>
        <v>0</v>
      </c>
      <c r="AC3518" s="25">
        <f>VLOOKUP(CONCATENATE($F3518," ",$G3518),AllocFactorMatrix,(AC$4+1),FALSE)*$E3522</f>
        <v>0</v>
      </c>
    </row>
    <row r="3519" spans="4:29" hidden="1" outlineLevel="1">
      <c r="F3519" s="61" t="str">
        <f>F3522</f>
        <v>RB_GUP-Land_T</v>
      </c>
      <c r="G3519" s="20" t="str">
        <f>$G$12</f>
        <v>DISTSEC</v>
      </c>
      <c r="H3519" s="24">
        <f t="shared" si="1565"/>
        <v>0</v>
      </c>
      <c r="I3519" s="25">
        <f>VLOOKUP(CONCATENATE($F3519," ",$G3519),AllocFactorMatrix,(I$4+1),FALSE)*$E3522</f>
        <v>0</v>
      </c>
      <c r="J3519" s="25">
        <f>VLOOKUP(CONCATENATE($F3519," ",$G3519),AllocFactorMatrix,(J$4+1),FALSE)*$E3522</f>
        <v>0</v>
      </c>
      <c r="K3519" s="25">
        <f>VLOOKUP(CONCATENATE($F3519," ",$G3519),AllocFactorMatrix,(K$4+1),FALSE)*$E3522</f>
        <v>0</v>
      </c>
      <c r="L3519" s="25">
        <f>VLOOKUP(CONCATENATE($F3519," ",$G3519),AllocFactorMatrix,(L$4+1),FALSE)*$E3522</f>
        <v>0</v>
      </c>
      <c r="M3519" s="25">
        <f t="shared" si="1570"/>
        <v>0</v>
      </c>
      <c r="N3519" s="25">
        <f>VLOOKUP(CONCATENATE($F3519," ",$G3519),AllocFactorMatrix,(N$4+1),FALSE)*$E3522</f>
        <v>0</v>
      </c>
      <c r="O3519" s="25">
        <f>VLOOKUP(CONCATENATE($F3519," ",$G3519),AllocFactorMatrix,(O$4+1),FALSE)*$E3522</f>
        <v>0</v>
      </c>
      <c r="P3519" s="25">
        <f>VLOOKUP(CONCATENATE($F3519," ",$G3519),AllocFactorMatrix,(P$4+1),FALSE)*$E3522</f>
        <v>0</v>
      </c>
      <c r="Q3519" s="25">
        <f>VLOOKUP(CONCATENATE($F3519," ",$G3519),AllocFactorMatrix,(Q$4+1),FALSE)*$E3522</f>
        <v>0</v>
      </c>
      <c r="R3519" s="25">
        <f t="shared" si="1571"/>
        <v>0</v>
      </c>
      <c r="S3519" s="25">
        <f>VLOOKUP(CONCATENATE($F3519," ",$G3519),AllocFactorMatrix,(S$4+1),FALSE)*$E3522</f>
        <v>0</v>
      </c>
      <c r="T3519" s="25">
        <f>VLOOKUP(CONCATENATE($F3519," ",$G3519),AllocFactorMatrix,(T$4+1),FALSE)*$E3522</f>
        <v>0</v>
      </c>
      <c r="U3519" s="25">
        <f>VLOOKUP(CONCATENATE($F3519," ",$G3519),AllocFactorMatrix,(U$4+1),FALSE)*$E3522</f>
        <v>0</v>
      </c>
      <c r="V3519" s="25">
        <f>VLOOKUP(CONCATENATE($F3519," ",$G3519),AllocFactorMatrix,(V$4+1),FALSE)*$E3522</f>
        <v>0</v>
      </c>
      <c r="W3519" s="25">
        <f t="shared" si="1574"/>
        <v>0</v>
      </c>
      <c r="X3519" s="25">
        <f>VLOOKUP(CONCATENATE($F3519," ",$G3519),AllocFactorMatrix,(X$4+1),FALSE)*$E3522</f>
        <v>0</v>
      </c>
      <c r="Y3519" s="25">
        <f>VLOOKUP(CONCATENATE($F3519," ",$G3519),AllocFactorMatrix,(Y$4+1),FALSE)*$E3522</f>
        <v>0</v>
      </c>
      <c r="Z3519" s="25">
        <f t="shared" si="1572"/>
        <v>0</v>
      </c>
      <c r="AA3519" s="25">
        <f>VLOOKUP(CONCATENATE($F3519," ",$G3519),AllocFactorMatrix,(AA$4+1),FALSE)*$E3522</f>
        <v>0</v>
      </c>
      <c r="AB3519" s="25">
        <f>VLOOKUP(CONCATENATE($F3519," ",$G3519),AllocFactorMatrix,(AB$4+1),FALSE)*$E3522</f>
        <v>0</v>
      </c>
      <c r="AC3519" s="25">
        <f>VLOOKUP(CONCATENATE($F3519," ",$G3519),AllocFactorMatrix,(AC$4+1),FALSE)*$E3522</f>
        <v>0</v>
      </c>
    </row>
    <row r="3520" spans="4:29" hidden="1" outlineLevel="1">
      <c r="F3520" s="61" t="str">
        <f>F3522</f>
        <v>RB_GUP-Land_T</v>
      </c>
      <c r="G3520" s="20" t="str">
        <f>$G$13</f>
        <v>ENERGY</v>
      </c>
      <c r="H3520" s="24">
        <f t="shared" si="1565"/>
        <v>0</v>
      </c>
      <c r="I3520" s="25">
        <f>VLOOKUP(CONCATENATE($F3520," ",$G3520),AllocFactorMatrix,(I$4+1),FALSE)*$E3522</f>
        <v>0</v>
      </c>
      <c r="J3520" s="25">
        <f>VLOOKUP(CONCATENATE($F3520," ",$G3520),AllocFactorMatrix,(J$4+1),FALSE)*$E3522</f>
        <v>0</v>
      </c>
      <c r="K3520" s="25">
        <f>VLOOKUP(CONCATENATE($F3520," ",$G3520),AllocFactorMatrix,(K$4+1),FALSE)*$E3522</f>
        <v>0</v>
      </c>
      <c r="L3520" s="25">
        <f>VLOOKUP(CONCATENATE($F3520," ",$G3520),AllocFactorMatrix,(L$4+1),FALSE)*$E3522</f>
        <v>0</v>
      </c>
      <c r="M3520" s="25">
        <f t="shared" si="1570"/>
        <v>0</v>
      </c>
      <c r="N3520" s="25">
        <f>VLOOKUP(CONCATENATE($F3520," ",$G3520),AllocFactorMatrix,(N$4+1),FALSE)*$E3522</f>
        <v>0</v>
      </c>
      <c r="O3520" s="25">
        <f>VLOOKUP(CONCATENATE($F3520," ",$G3520),AllocFactorMatrix,(O$4+1),FALSE)*$E3522</f>
        <v>0</v>
      </c>
      <c r="P3520" s="25">
        <f>VLOOKUP(CONCATENATE($F3520," ",$G3520),AllocFactorMatrix,(P$4+1),FALSE)*$E3522</f>
        <v>0</v>
      </c>
      <c r="Q3520" s="25">
        <f>VLOOKUP(CONCATENATE($F3520," ",$G3520),AllocFactorMatrix,(Q$4+1),FALSE)*$E3522</f>
        <v>0</v>
      </c>
      <c r="R3520" s="25">
        <f t="shared" si="1571"/>
        <v>0</v>
      </c>
      <c r="S3520" s="25">
        <f>VLOOKUP(CONCATENATE($F3520," ",$G3520),AllocFactorMatrix,(S$4+1),FALSE)*$E3522</f>
        <v>0</v>
      </c>
      <c r="T3520" s="25">
        <f>VLOOKUP(CONCATENATE($F3520," ",$G3520),AllocFactorMatrix,(T$4+1),FALSE)*$E3522</f>
        <v>0</v>
      </c>
      <c r="U3520" s="25">
        <f>VLOOKUP(CONCATENATE($F3520," ",$G3520),AllocFactorMatrix,(U$4+1),FALSE)*$E3522</f>
        <v>0</v>
      </c>
      <c r="V3520" s="25">
        <f>VLOOKUP(CONCATENATE($F3520," ",$G3520),AllocFactorMatrix,(V$4+1),FALSE)*$E3522</f>
        <v>0</v>
      </c>
      <c r="W3520" s="25">
        <f t="shared" si="1574"/>
        <v>0</v>
      </c>
      <c r="X3520" s="25">
        <f>VLOOKUP(CONCATENATE($F3520," ",$G3520),AllocFactorMatrix,(X$4+1),FALSE)*$E3522</f>
        <v>0</v>
      </c>
      <c r="Y3520" s="25">
        <f>VLOOKUP(CONCATENATE($F3520," ",$G3520),AllocFactorMatrix,(Y$4+1),FALSE)*$E3522</f>
        <v>0</v>
      </c>
      <c r="Z3520" s="25">
        <f t="shared" si="1572"/>
        <v>0</v>
      </c>
      <c r="AA3520" s="25">
        <f>VLOOKUP(CONCATENATE($F3520," ",$G3520),AllocFactorMatrix,(AA$4+1),FALSE)*$E3522</f>
        <v>0</v>
      </c>
      <c r="AB3520" s="25">
        <f>VLOOKUP(CONCATENATE($F3520," ",$G3520),AllocFactorMatrix,(AB$4+1),FALSE)*$E3522</f>
        <v>0</v>
      </c>
      <c r="AC3520" s="25">
        <f>VLOOKUP(CONCATENATE($F3520," ",$G3520),AllocFactorMatrix,(AC$4+1),FALSE)*$E3522</f>
        <v>0</v>
      </c>
    </row>
    <row r="3521" spans="4:29" hidden="1" outlineLevel="1">
      <c r="F3521" s="61" t="str">
        <f>F3522</f>
        <v>RB_GUP-Land_T</v>
      </c>
      <c r="G3521" s="20" t="str">
        <f>$G$14</f>
        <v>CUSTOMER</v>
      </c>
      <c r="H3521" s="24">
        <f t="shared" si="1565"/>
        <v>0</v>
      </c>
      <c r="I3521" s="25">
        <f>VLOOKUP(CONCATENATE($F3521," ",$G3521),AllocFactorMatrix,(I$4+1),FALSE)*$E3522</f>
        <v>0</v>
      </c>
      <c r="J3521" s="25">
        <f>VLOOKUP(CONCATENATE($F3521," ",$G3521),AllocFactorMatrix,(J$4+1),FALSE)*$E3522</f>
        <v>0</v>
      </c>
      <c r="K3521" s="25">
        <f>VLOOKUP(CONCATENATE($F3521," ",$G3521),AllocFactorMatrix,(K$4+1),FALSE)*$E3522</f>
        <v>0</v>
      </c>
      <c r="L3521" s="25">
        <f>VLOOKUP(CONCATENATE($F3521," ",$G3521),AllocFactorMatrix,(L$4+1),FALSE)*$E3522</f>
        <v>0</v>
      </c>
      <c r="M3521" s="25">
        <f t="shared" si="1570"/>
        <v>0</v>
      </c>
      <c r="N3521" s="25">
        <f>VLOOKUP(CONCATENATE($F3521," ",$G3521),AllocFactorMatrix,(N$4+1),FALSE)*$E3522</f>
        <v>0</v>
      </c>
      <c r="O3521" s="25">
        <f>VLOOKUP(CONCATENATE($F3521," ",$G3521),AllocFactorMatrix,(O$4+1),FALSE)*$E3522</f>
        <v>0</v>
      </c>
      <c r="P3521" s="25">
        <f>VLOOKUP(CONCATENATE($F3521," ",$G3521),AllocFactorMatrix,(P$4+1),FALSE)*$E3522</f>
        <v>0</v>
      </c>
      <c r="Q3521" s="25">
        <f>VLOOKUP(CONCATENATE($F3521," ",$G3521),AllocFactorMatrix,(Q$4+1),FALSE)*$E3522</f>
        <v>0</v>
      </c>
      <c r="R3521" s="25">
        <f t="shared" si="1571"/>
        <v>0</v>
      </c>
      <c r="S3521" s="25">
        <f>VLOOKUP(CONCATENATE($F3521," ",$G3521),AllocFactorMatrix,(S$4+1),FALSE)*$E3522</f>
        <v>0</v>
      </c>
      <c r="T3521" s="25">
        <f>VLOOKUP(CONCATENATE($F3521," ",$G3521),AllocFactorMatrix,(T$4+1),FALSE)*$E3522</f>
        <v>0</v>
      </c>
      <c r="U3521" s="25">
        <f>VLOOKUP(CONCATENATE($F3521," ",$G3521),AllocFactorMatrix,(U$4+1),FALSE)*$E3522</f>
        <v>0</v>
      </c>
      <c r="V3521" s="25">
        <f>VLOOKUP(CONCATENATE($F3521," ",$G3521),AllocFactorMatrix,(V$4+1),FALSE)*$E3522</f>
        <v>0</v>
      </c>
      <c r="W3521" s="25">
        <f t="shared" si="1574"/>
        <v>0</v>
      </c>
      <c r="X3521" s="25">
        <f>VLOOKUP(CONCATENATE($F3521," ",$G3521),AllocFactorMatrix,(X$4+1),FALSE)*$E3522</f>
        <v>0</v>
      </c>
      <c r="Y3521" s="25">
        <f>VLOOKUP(CONCATENATE($F3521," ",$G3521),AllocFactorMatrix,(Y$4+1),FALSE)*$E3522</f>
        <v>0</v>
      </c>
      <c r="Z3521" s="25">
        <f t="shared" si="1572"/>
        <v>0</v>
      </c>
      <c r="AA3521" s="25">
        <f>VLOOKUP(CONCATENATE($F3521," ",$G3521),AllocFactorMatrix,(AA$4+1),FALSE)*$E3522</f>
        <v>0</v>
      </c>
      <c r="AB3521" s="25">
        <f>VLOOKUP(CONCATENATE($F3521," ",$G3521),AllocFactorMatrix,(AB$4+1),FALSE)*$E3522</f>
        <v>0</v>
      </c>
      <c r="AC3521" s="25">
        <f>VLOOKUP(CONCATENATE($F3521," ",$G3521),AllocFactorMatrix,(AC$4+1),FALSE)*$E3522</f>
        <v>0</v>
      </c>
    </row>
    <row r="3522" spans="4:29" collapsed="1">
      <c r="D3522" s="58" t="s">
        <v>1257</v>
      </c>
      <c r="E3522" s="61">
        <f>1792005-3384349</f>
        <v>-1592344</v>
      </c>
      <c r="F3522" s="61" t="s">
        <v>547</v>
      </c>
      <c r="G3522" s="20" t="str">
        <f>$G$15</f>
        <v>TOTAL</v>
      </c>
      <c r="H3522" s="24">
        <f t="shared" si="1565"/>
        <v>-1592344</v>
      </c>
      <c r="I3522" s="25">
        <f>VLOOKUP(CONCATENATE($F3522," ",$G3522),AllocFactorMatrix,(I$4+1),FALSE)*$E3522</f>
        <v>-773770.05687067378</v>
      </c>
      <c r="J3522" s="25">
        <f>VLOOKUP(CONCATENATE($F3522," ",$G3522),AllocFactorMatrix,(J$4+1),FALSE)*$E3522</f>
        <v>-196387.08395067864</v>
      </c>
      <c r="K3522" s="25">
        <f>VLOOKUP(CONCATENATE($F3522," ",$G3522),AllocFactorMatrix,(K$4+1),FALSE)*$E3522</f>
        <v>-2293.9456579236521</v>
      </c>
      <c r="L3522" s="25">
        <f>VLOOKUP(CONCATENATE($F3522," ",$G3522),AllocFactorMatrix,(L$4+1),FALSE)*$E3522</f>
        <v>-61.764137383129977</v>
      </c>
      <c r="M3522" s="25">
        <f t="shared" si="1570"/>
        <v>-198742.79374598543</v>
      </c>
      <c r="N3522" s="25">
        <f>VLOOKUP(CONCATENATE($F3522," ",$G3522),AllocFactorMatrix,(N$4+1),FALSE)*$E3522</f>
        <v>-83135.106763726973</v>
      </c>
      <c r="O3522" s="25">
        <f>VLOOKUP(CONCATENATE($F3522," ",$G3522),AllocFactorMatrix,(O$4+1),FALSE)*$E3522</f>
        <v>-23643.993417532143</v>
      </c>
      <c r="P3522" s="25">
        <f>VLOOKUP(CONCATENATE($F3522," ",$G3522),AllocFactorMatrix,(P$4+1),FALSE)*$E3522</f>
        <v>-2030.2540640028265</v>
      </c>
      <c r="Q3522" s="25">
        <f>VLOOKUP(CONCATENATE($F3522," ",$G3522),AllocFactorMatrix,(Q$4+1),FALSE)*$E3522</f>
        <v>-280.82426433813714</v>
      </c>
      <c r="R3522" s="25">
        <f t="shared" si="1571"/>
        <v>-109090.17850960008</v>
      </c>
      <c r="S3522" s="25">
        <f>VLOOKUP(CONCATENATE($F3522," ",$G3522),AllocFactorMatrix,(S$4+1),FALSE)*$E3522</f>
        <v>-4895.9476297786687</v>
      </c>
      <c r="T3522" s="25">
        <f>VLOOKUP(CONCATENATE($F3522," ",$G3522),AllocFactorMatrix,(T$4+1),FALSE)*$E3522</f>
        <v>-54260.154357590887</v>
      </c>
      <c r="U3522" s="25">
        <f>VLOOKUP(CONCATENATE($F3522," ",$G3522),AllocFactorMatrix,(U$4+1),FALSE)*$E3522</f>
        <v>-385274.52601227304</v>
      </c>
      <c r="V3522" s="25">
        <f>VLOOKUP(CONCATENATE($F3522," ",$G3522),AllocFactorMatrix,(V$4+1),FALSE)*$E3522</f>
        <v>-40503.603185668944</v>
      </c>
      <c r="W3522" s="25">
        <f t="shared" si="1574"/>
        <v>-484934.23118531151</v>
      </c>
      <c r="X3522" s="25">
        <f>VLOOKUP(CONCATENATE($F3522," ",$G3522),AllocFactorMatrix,(X$4+1),FALSE)*$E3522</f>
        <v>-22564.336701702894</v>
      </c>
      <c r="Y3522" s="25">
        <f>VLOOKUP(CONCATENATE($F3522," ",$G3522),AllocFactorMatrix,(Y$4+1),FALSE)*$E3522</f>
        <v>-543.30682380234941</v>
      </c>
      <c r="Z3522" s="25">
        <f t="shared" si="1572"/>
        <v>-23107.643525505242</v>
      </c>
      <c r="AA3522" s="25">
        <f>VLOOKUP(CONCATENATE($F3522," ",$G3522),AllocFactorMatrix,(AA$4+1),FALSE)*$E3522</f>
        <v>-386.77223202465871</v>
      </c>
      <c r="AB3522" s="25">
        <f>VLOOKUP(CONCATENATE($F3522," ",$G3522),AllocFactorMatrix,(AB$4+1),FALSE)*$E3522</f>
        <v>-1852.1375827931186</v>
      </c>
      <c r="AC3522" s="25">
        <f>VLOOKUP(CONCATENATE($F3522," ",$G3522),AllocFactorMatrix,(AC$4+1),FALSE)*$E3522</f>
        <v>-460.18634810592454</v>
      </c>
    </row>
    <row r="3523" spans="4:29" hidden="1" outlineLevel="1">
      <c r="F3523" s="61" t="str">
        <f>F3530</f>
        <v>RB_GUP-Land_D</v>
      </c>
      <c r="G3523" s="20" t="str">
        <f>$G$8</f>
        <v>PRODUCTION</v>
      </c>
      <c r="H3523" s="24">
        <f t="shared" ref="H3523:H3554" si="1575">SUBTOTAL(9,I3523:AC3523)</f>
        <v>0</v>
      </c>
      <c r="I3523" s="25">
        <f>VLOOKUP(CONCATENATE($F3523," ",$G3523),AllocFactorMatrix,(I$4+1),FALSE)*$E3530</f>
        <v>0</v>
      </c>
      <c r="J3523" s="25">
        <f>VLOOKUP(CONCATENATE($F3523," ",$G3523),AllocFactorMatrix,(J$4+1),FALSE)*$E3530</f>
        <v>0</v>
      </c>
      <c r="K3523" s="25">
        <f>VLOOKUP(CONCATENATE($F3523," ",$G3523),AllocFactorMatrix,(K$4+1),FALSE)*$E3530</f>
        <v>0</v>
      </c>
      <c r="L3523" s="25">
        <f>VLOOKUP(CONCATENATE($F3523," ",$G3523),AllocFactorMatrix,(L$4+1),FALSE)*$E3530</f>
        <v>0</v>
      </c>
      <c r="M3523" s="25">
        <f t="shared" si="1570"/>
        <v>0</v>
      </c>
      <c r="N3523" s="25">
        <f>VLOOKUP(CONCATENATE($F3523," ",$G3523),AllocFactorMatrix,(N$4+1),FALSE)*$E3530</f>
        <v>0</v>
      </c>
      <c r="O3523" s="25">
        <f>VLOOKUP(CONCATENATE($F3523," ",$G3523),AllocFactorMatrix,(O$4+1),FALSE)*$E3530</f>
        <v>0</v>
      </c>
      <c r="P3523" s="25">
        <f>VLOOKUP(CONCATENATE($F3523," ",$G3523),AllocFactorMatrix,(P$4+1),FALSE)*$E3530</f>
        <v>0</v>
      </c>
      <c r="Q3523" s="25">
        <f>VLOOKUP(CONCATENATE($F3523," ",$G3523),AllocFactorMatrix,(Q$4+1),FALSE)*$E3530</f>
        <v>0</v>
      </c>
      <c r="R3523" s="25">
        <f t="shared" si="1571"/>
        <v>0</v>
      </c>
      <c r="S3523" s="25">
        <f>VLOOKUP(CONCATENATE($F3523," ",$G3523),AllocFactorMatrix,(S$4+1),FALSE)*$E3530</f>
        <v>0</v>
      </c>
      <c r="T3523" s="25">
        <f>VLOOKUP(CONCATENATE($F3523," ",$G3523),AllocFactorMatrix,(T$4+1),FALSE)*$E3530</f>
        <v>0</v>
      </c>
      <c r="U3523" s="25">
        <f>VLOOKUP(CONCATENATE($F3523," ",$G3523),AllocFactorMatrix,(U$4+1),FALSE)*$E3530</f>
        <v>0</v>
      </c>
      <c r="V3523" s="25">
        <f>VLOOKUP(CONCATENATE($F3523," ",$G3523),AllocFactorMatrix,(V$4+1),FALSE)*$E3530</f>
        <v>0</v>
      </c>
      <c r="W3523" s="25">
        <f>SUBTOTAL(9,S3523:V3523)</f>
        <v>0</v>
      </c>
      <c r="X3523" s="25">
        <f>VLOOKUP(CONCATENATE($F3523," ",$G3523),AllocFactorMatrix,(X$4+1),FALSE)*$E3530</f>
        <v>0</v>
      </c>
      <c r="Y3523" s="25">
        <f>VLOOKUP(CONCATENATE($F3523," ",$G3523),AllocFactorMatrix,(Y$4+1),FALSE)*$E3530</f>
        <v>0</v>
      </c>
      <c r="Z3523" s="25">
        <f t="shared" si="1572"/>
        <v>0</v>
      </c>
      <c r="AA3523" s="25">
        <f>VLOOKUP(CONCATENATE($F3523," ",$G3523),AllocFactorMatrix,(AA$4+1),FALSE)*$E3530</f>
        <v>0</v>
      </c>
      <c r="AB3523" s="25">
        <f>VLOOKUP(CONCATENATE($F3523," ",$G3523),AllocFactorMatrix,(AB$4+1),FALSE)*$E3530</f>
        <v>0</v>
      </c>
      <c r="AC3523" s="25">
        <f>VLOOKUP(CONCATENATE($F3523," ",$G3523),AllocFactorMatrix,(AC$4+1),FALSE)*$E3530</f>
        <v>0</v>
      </c>
    </row>
    <row r="3524" spans="4:29" hidden="1" outlineLevel="1">
      <c r="F3524" s="61" t="str">
        <f>F3530</f>
        <v>RB_GUP-Land_D</v>
      </c>
      <c r="G3524" s="20" t="str">
        <f>$G$9</f>
        <v>BULKTRAN</v>
      </c>
      <c r="H3524" s="24">
        <f t="shared" si="1575"/>
        <v>0</v>
      </c>
      <c r="I3524" s="25">
        <f>VLOOKUP(CONCATENATE($F3524," ",$G3524),AllocFactorMatrix,(I$4+1),FALSE)*$E3530</f>
        <v>0</v>
      </c>
      <c r="J3524" s="25">
        <f>VLOOKUP(CONCATENATE($F3524," ",$G3524),AllocFactorMatrix,(J$4+1),FALSE)*$E3530</f>
        <v>0</v>
      </c>
      <c r="K3524" s="25">
        <f>VLOOKUP(CONCATENATE($F3524," ",$G3524),AllocFactorMatrix,(K$4+1),FALSE)*$E3530</f>
        <v>0</v>
      </c>
      <c r="L3524" s="25">
        <f>VLOOKUP(CONCATENATE($F3524," ",$G3524),AllocFactorMatrix,(L$4+1),FALSE)*$E3530</f>
        <v>0</v>
      </c>
      <c r="M3524" s="25">
        <f t="shared" si="1570"/>
        <v>0</v>
      </c>
      <c r="N3524" s="25">
        <f>VLOOKUP(CONCATENATE($F3524," ",$G3524),AllocFactorMatrix,(N$4+1),FALSE)*$E3530</f>
        <v>0</v>
      </c>
      <c r="O3524" s="25">
        <f>VLOOKUP(CONCATENATE($F3524," ",$G3524),AllocFactorMatrix,(O$4+1),FALSE)*$E3530</f>
        <v>0</v>
      </c>
      <c r="P3524" s="25">
        <f>VLOOKUP(CONCATENATE($F3524," ",$G3524),AllocFactorMatrix,(P$4+1),FALSE)*$E3530</f>
        <v>0</v>
      </c>
      <c r="Q3524" s="25">
        <f>VLOOKUP(CONCATENATE($F3524," ",$G3524),AllocFactorMatrix,(Q$4+1),FALSE)*$E3530</f>
        <v>0</v>
      </c>
      <c r="R3524" s="25">
        <f t="shared" si="1571"/>
        <v>0</v>
      </c>
      <c r="S3524" s="25">
        <f>VLOOKUP(CONCATENATE($F3524," ",$G3524),AllocFactorMatrix,(S$4+1),FALSE)*$E3530</f>
        <v>0</v>
      </c>
      <c r="T3524" s="25">
        <f>VLOOKUP(CONCATENATE($F3524," ",$G3524),AllocFactorMatrix,(T$4+1),FALSE)*$E3530</f>
        <v>0</v>
      </c>
      <c r="U3524" s="25">
        <f>VLOOKUP(CONCATENATE($F3524," ",$G3524),AllocFactorMatrix,(U$4+1),FALSE)*$E3530</f>
        <v>0</v>
      </c>
      <c r="V3524" s="25">
        <f>VLOOKUP(CONCATENATE($F3524," ",$G3524),AllocFactorMatrix,(V$4+1),FALSE)*$E3530</f>
        <v>0</v>
      </c>
      <c r="W3524" s="25">
        <f t="shared" ref="W3524:W3530" si="1576">SUBTOTAL(9,S3524:V3524)</f>
        <v>0</v>
      </c>
      <c r="X3524" s="25">
        <f>VLOOKUP(CONCATENATE($F3524," ",$G3524),AllocFactorMatrix,(X$4+1),FALSE)*$E3530</f>
        <v>0</v>
      </c>
      <c r="Y3524" s="25">
        <f>VLOOKUP(CONCATENATE($F3524," ",$G3524),AllocFactorMatrix,(Y$4+1),FALSE)*$E3530</f>
        <v>0</v>
      </c>
      <c r="Z3524" s="25">
        <f t="shared" si="1572"/>
        <v>0</v>
      </c>
      <c r="AA3524" s="25">
        <f>VLOOKUP(CONCATENATE($F3524," ",$G3524),AllocFactorMatrix,(AA$4+1),FALSE)*$E3530</f>
        <v>0</v>
      </c>
      <c r="AB3524" s="25">
        <f>VLOOKUP(CONCATENATE($F3524," ",$G3524),AllocFactorMatrix,(AB$4+1),FALSE)*$E3530</f>
        <v>0</v>
      </c>
      <c r="AC3524" s="25">
        <f>VLOOKUP(CONCATENATE($F3524," ",$G3524),AllocFactorMatrix,(AC$4+1),FALSE)*$E3530</f>
        <v>0</v>
      </c>
    </row>
    <row r="3525" spans="4:29" hidden="1" outlineLevel="1">
      <c r="F3525" s="61" t="str">
        <f>F3530</f>
        <v>RB_GUP-Land_D</v>
      </c>
      <c r="G3525" s="20" t="str">
        <f>$G$10</f>
        <v>SUBTRAN</v>
      </c>
      <c r="H3525" s="24">
        <f t="shared" si="1575"/>
        <v>0</v>
      </c>
      <c r="I3525" s="25">
        <f>VLOOKUP(CONCATENATE($F3525," ",$G3525),AllocFactorMatrix,(I$4+1),FALSE)*$E3530</f>
        <v>0</v>
      </c>
      <c r="J3525" s="25">
        <f>VLOOKUP(CONCATENATE($F3525," ",$G3525),AllocFactorMatrix,(J$4+1),FALSE)*$E3530</f>
        <v>0</v>
      </c>
      <c r="K3525" s="25">
        <f>VLOOKUP(CONCATENATE($F3525," ",$G3525),AllocFactorMatrix,(K$4+1),FALSE)*$E3530</f>
        <v>0</v>
      </c>
      <c r="L3525" s="25">
        <f>VLOOKUP(CONCATENATE($F3525," ",$G3525),AllocFactorMatrix,(L$4+1),FALSE)*$E3530</f>
        <v>0</v>
      </c>
      <c r="M3525" s="25">
        <f t="shared" si="1570"/>
        <v>0</v>
      </c>
      <c r="N3525" s="25">
        <f>VLOOKUP(CONCATENATE($F3525," ",$G3525),AllocFactorMatrix,(N$4+1),FALSE)*$E3530</f>
        <v>0</v>
      </c>
      <c r="O3525" s="25">
        <f>VLOOKUP(CONCATENATE($F3525," ",$G3525),AllocFactorMatrix,(O$4+1),FALSE)*$E3530</f>
        <v>0</v>
      </c>
      <c r="P3525" s="25">
        <f>VLOOKUP(CONCATENATE($F3525," ",$G3525),AllocFactorMatrix,(P$4+1),FALSE)*$E3530</f>
        <v>0</v>
      </c>
      <c r="Q3525" s="25">
        <f>VLOOKUP(CONCATENATE($F3525," ",$G3525),AllocFactorMatrix,(Q$4+1),FALSE)*$E3530</f>
        <v>0</v>
      </c>
      <c r="R3525" s="25">
        <f t="shared" si="1571"/>
        <v>0</v>
      </c>
      <c r="S3525" s="25">
        <f>VLOOKUP(CONCATENATE($F3525," ",$G3525),AllocFactorMatrix,(S$4+1),FALSE)*$E3530</f>
        <v>0</v>
      </c>
      <c r="T3525" s="25">
        <f>VLOOKUP(CONCATENATE($F3525," ",$G3525),AllocFactorMatrix,(T$4+1),FALSE)*$E3530</f>
        <v>0</v>
      </c>
      <c r="U3525" s="25">
        <f>VLOOKUP(CONCATENATE($F3525," ",$G3525),AllocFactorMatrix,(U$4+1),FALSE)*$E3530</f>
        <v>0</v>
      </c>
      <c r="V3525" s="25">
        <f>VLOOKUP(CONCATENATE($F3525," ",$G3525),AllocFactorMatrix,(V$4+1),FALSE)*$E3530</f>
        <v>0</v>
      </c>
      <c r="W3525" s="25">
        <f t="shared" si="1576"/>
        <v>0</v>
      </c>
      <c r="X3525" s="25">
        <f>VLOOKUP(CONCATENATE($F3525," ",$G3525),AllocFactorMatrix,(X$4+1),FALSE)*$E3530</f>
        <v>0</v>
      </c>
      <c r="Y3525" s="25">
        <f>VLOOKUP(CONCATENATE($F3525," ",$G3525),AllocFactorMatrix,(Y$4+1),FALSE)*$E3530</f>
        <v>0</v>
      </c>
      <c r="Z3525" s="25">
        <f t="shared" si="1572"/>
        <v>0</v>
      </c>
      <c r="AA3525" s="25">
        <f>VLOOKUP(CONCATENATE($F3525," ",$G3525),AllocFactorMatrix,(AA$4+1),FALSE)*$E3530</f>
        <v>0</v>
      </c>
      <c r="AB3525" s="25">
        <f>VLOOKUP(CONCATENATE($F3525," ",$G3525),AllocFactorMatrix,(AB$4+1),FALSE)*$E3530</f>
        <v>0</v>
      </c>
      <c r="AC3525" s="25">
        <f>VLOOKUP(CONCATENATE($F3525," ",$G3525),AllocFactorMatrix,(AC$4+1),FALSE)*$E3530</f>
        <v>0</v>
      </c>
    </row>
    <row r="3526" spans="4:29" hidden="1" outlineLevel="1">
      <c r="F3526" s="61" t="str">
        <f>F3530</f>
        <v>RB_GUP-Land_D</v>
      </c>
      <c r="G3526" s="20" t="str">
        <f>$G$11</f>
        <v>DISTPRI</v>
      </c>
      <c r="H3526" s="24">
        <f t="shared" si="1575"/>
        <v>1916157.5106259161</v>
      </c>
      <c r="I3526" s="25">
        <f>VLOOKUP(CONCATENATE($F3526," ",$G3526),AllocFactorMatrix,(I$4+1),FALSE)*$E3530</f>
        <v>1273284.0869323993</v>
      </c>
      <c r="J3526" s="25">
        <f>VLOOKUP(CONCATENATE($F3526," ",$G3526),AllocFactorMatrix,(J$4+1),FALSE)*$E3530</f>
        <v>320564.07279926364</v>
      </c>
      <c r="K3526" s="25">
        <f>VLOOKUP(CONCATENATE($F3526," ",$G3526),AllocFactorMatrix,(K$4+1),FALSE)*$E3530</f>
        <v>3740.8678472979323</v>
      </c>
      <c r="L3526" s="25">
        <f>VLOOKUP(CONCATENATE($F3526," ",$G3526),AllocFactorMatrix,(L$4+1),FALSE)*$E3530</f>
        <v>0</v>
      </c>
      <c r="M3526" s="25">
        <f t="shared" si="1570"/>
        <v>324304.94064656156</v>
      </c>
      <c r="N3526" s="25">
        <f>VLOOKUP(CONCATENATE($F3526," ",$G3526),AllocFactorMatrix,(N$4+1),FALSE)*$E3530</f>
        <v>138236.10783553123</v>
      </c>
      <c r="O3526" s="25">
        <f>VLOOKUP(CONCATENATE($F3526," ",$G3526),AllocFactorMatrix,(O$4+1),FALSE)*$E3530</f>
        <v>39242.244396074573</v>
      </c>
      <c r="P3526" s="25">
        <f>VLOOKUP(CONCATENATE($F3526," ",$G3526),AllocFactorMatrix,(P$4+1),FALSE)*$E3530</f>
        <v>0</v>
      </c>
      <c r="Q3526" s="25">
        <f>VLOOKUP(CONCATENATE($F3526," ",$G3526),AllocFactorMatrix,(Q$4+1),FALSE)*$E3530</f>
        <v>0</v>
      </c>
      <c r="R3526" s="25">
        <f t="shared" si="1571"/>
        <v>177478.35223160579</v>
      </c>
      <c r="S3526" s="25">
        <f>VLOOKUP(CONCATENATE($F3526," ",$G3526),AllocFactorMatrix,(S$4+1),FALSE)*$E3530</f>
        <v>7884.1131546143924</v>
      </c>
      <c r="T3526" s="25">
        <f>VLOOKUP(CONCATENATE($F3526," ",$G3526),AllocFactorMatrix,(T$4+1),FALSE)*$E3530</f>
        <v>91190.796853337626</v>
      </c>
      <c r="U3526" s="25">
        <f>VLOOKUP(CONCATENATE($F3526," ",$G3526),AllocFactorMatrix,(U$4+1),FALSE)*$E3530</f>
        <v>0</v>
      </c>
      <c r="V3526" s="25">
        <f>VLOOKUP(CONCATENATE($F3526," ",$G3526),AllocFactorMatrix,(V$4+1),FALSE)*$E3530</f>
        <v>0</v>
      </c>
      <c r="W3526" s="25">
        <f t="shared" si="1576"/>
        <v>99074.910007952014</v>
      </c>
      <c r="X3526" s="25">
        <f>VLOOKUP(CONCATENATE($F3526," ",$G3526),AllocFactorMatrix,(X$4+1),FALSE)*$E3530</f>
        <v>37514.950565974417</v>
      </c>
      <c r="Y3526" s="25">
        <f>VLOOKUP(CONCATENATE($F3526," ",$G3526),AllocFactorMatrix,(Y$4+1),FALSE)*$E3530</f>
        <v>898.82720305769908</v>
      </c>
      <c r="Z3526" s="25">
        <f t="shared" si="1572"/>
        <v>38413.777769032116</v>
      </c>
      <c r="AA3526" s="25">
        <f>VLOOKUP(CONCATENATE($F3526," ",$G3526),AllocFactorMatrix,(AA$4+1),FALSE)*$E3530</f>
        <v>645.43575316388012</v>
      </c>
      <c r="AB3526" s="25">
        <f>VLOOKUP(CONCATENATE($F3526," ",$G3526),AllocFactorMatrix,(AB$4+1),FALSE)*$E3530</f>
        <v>2365.9640119493101</v>
      </c>
      <c r="AC3526" s="25">
        <f>VLOOKUP(CONCATENATE($F3526," ",$G3526),AllocFactorMatrix,(AC$4+1),FALSE)*$E3530</f>
        <v>590.0432732520735</v>
      </c>
    </row>
    <row r="3527" spans="4:29" hidden="1" outlineLevel="1">
      <c r="F3527" s="61" t="str">
        <f>F3530</f>
        <v>RB_GUP-Land_D</v>
      </c>
      <c r="G3527" s="20" t="str">
        <f>$G$12</f>
        <v>DISTSEC</v>
      </c>
      <c r="H3527" s="24">
        <f t="shared" si="1575"/>
        <v>872444.28466151585</v>
      </c>
      <c r="I3527" s="25">
        <f>VLOOKUP(CONCATENATE($F3527," ",$G3527),AllocFactorMatrix,(I$4+1),FALSE)*$E3530</f>
        <v>651368.44023696054</v>
      </c>
      <c r="J3527" s="25">
        <f>VLOOKUP(CONCATENATE($F3527," ",$G3527),AllocFactorMatrix,(J$4+1),FALSE)*$E3530</f>
        <v>146223.58336370802</v>
      </c>
      <c r="K3527" s="25">
        <f>VLOOKUP(CONCATENATE($F3527," ",$G3527),AllocFactorMatrix,(K$4+1),FALSE)*$E3530</f>
        <v>0</v>
      </c>
      <c r="L3527" s="25">
        <f>VLOOKUP(CONCATENATE($F3527," ",$G3527),AllocFactorMatrix,(L$4+1),FALSE)*$E3530</f>
        <v>0</v>
      </c>
      <c r="M3527" s="25">
        <f t="shared" si="1570"/>
        <v>146223.58336370802</v>
      </c>
      <c r="N3527" s="25">
        <f>VLOOKUP(CONCATENATE($F3527," ",$G3527),AllocFactorMatrix,(N$4+1),FALSE)*$E3530</f>
        <v>51545.354639813748</v>
      </c>
      <c r="O3527" s="25">
        <f>VLOOKUP(CONCATENATE($F3527," ",$G3527),AllocFactorMatrix,(O$4+1),FALSE)*$E3530</f>
        <v>0</v>
      </c>
      <c r="P3527" s="25">
        <f>VLOOKUP(CONCATENATE($F3527," ",$G3527),AllocFactorMatrix,(P$4+1),FALSE)*$E3530</f>
        <v>0</v>
      </c>
      <c r="Q3527" s="25">
        <f>VLOOKUP(CONCATENATE($F3527," ",$G3527),AllocFactorMatrix,(Q$4+1),FALSE)*$E3530</f>
        <v>0</v>
      </c>
      <c r="R3527" s="25">
        <f t="shared" si="1571"/>
        <v>51545.354639813748</v>
      </c>
      <c r="S3527" s="25">
        <f>VLOOKUP(CONCATENATE($F3527," ",$G3527),AllocFactorMatrix,(S$4+1),FALSE)*$E3530</f>
        <v>2281.4260778696171</v>
      </c>
      <c r="T3527" s="25">
        <f>VLOOKUP(CONCATENATE($F3527," ",$G3527),AllocFactorMatrix,(T$4+1),FALSE)*$E3530</f>
        <v>0</v>
      </c>
      <c r="U3527" s="25">
        <f>VLOOKUP(CONCATENATE($F3527," ",$G3527),AllocFactorMatrix,(U$4+1),FALSE)*$E3530</f>
        <v>0</v>
      </c>
      <c r="V3527" s="25">
        <f>VLOOKUP(CONCATENATE($F3527," ",$G3527),AllocFactorMatrix,(V$4+1),FALSE)*$E3530</f>
        <v>0</v>
      </c>
      <c r="W3527" s="25">
        <f t="shared" si="1576"/>
        <v>2281.4260778696171</v>
      </c>
      <c r="X3527" s="25">
        <f>VLOOKUP(CONCATENATE($F3527," ",$G3527),AllocFactorMatrix,(X$4+1),FALSE)*$E3530</f>
        <v>14345.841104865291</v>
      </c>
      <c r="Y3527" s="25">
        <f>VLOOKUP(CONCATENATE($F3527," ",$G3527),AllocFactorMatrix,(Y$4+1),FALSE)*$E3530</f>
        <v>0</v>
      </c>
      <c r="Z3527" s="25">
        <f t="shared" si="1572"/>
        <v>14345.841104865291</v>
      </c>
      <c r="AA3527" s="25">
        <f>VLOOKUP(CONCATENATE($F3527," ",$G3527),AllocFactorMatrix,(AA$4+1),FALSE)*$E3530</f>
        <v>233.92722113569778</v>
      </c>
      <c r="AB3527" s="25">
        <f>VLOOKUP(CONCATENATE($F3527," ",$G3527),AllocFactorMatrix,(AB$4+1),FALSE)*$E3530</f>
        <v>5165.4690188822824</v>
      </c>
      <c r="AC3527" s="25">
        <f>VLOOKUP(CONCATENATE($F3527," ",$G3527),AllocFactorMatrix,(AC$4+1),FALSE)*$E3530</f>
        <v>1280.2429982806937</v>
      </c>
    </row>
    <row r="3528" spans="4:29" hidden="1" outlineLevel="1">
      <c r="F3528" s="61" t="str">
        <f>F3530</f>
        <v>RB_GUP-Land_D</v>
      </c>
      <c r="G3528" s="20" t="str">
        <f>$G$13</f>
        <v>ENERGY</v>
      </c>
      <c r="H3528" s="24">
        <f t="shared" si="1575"/>
        <v>0</v>
      </c>
      <c r="I3528" s="25">
        <f>VLOOKUP(CONCATENATE($F3528," ",$G3528),AllocFactorMatrix,(I$4+1),FALSE)*$E3530</f>
        <v>0</v>
      </c>
      <c r="J3528" s="25">
        <f>VLOOKUP(CONCATENATE($F3528," ",$G3528),AllocFactorMatrix,(J$4+1),FALSE)*$E3530</f>
        <v>0</v>
      </c>
      <c r="K3528" s="25">
        <f>VLOOKUP(CONCATENATE($F3528," ",$G3528),AllocFactorMatrix,(K$4+1),FALSE)*$E3530</f>
        <v>0</v>
      </c>
      <c r="L3528" s="25">
        <f>VLOOKUP(CONCATENATE($F3528," ",$G3528),AllocFactorMatrix,(L$4+1),FALSE)*$E3530</f>
        <v>0</v>
      </c>
      <c r="M3528" s="25">
        <f t="shared" si="1570"/>
        <v>0</v>
      </c>
      <c r="N3528" s="25">
        <f>VLOOKUP(CONCATENATE($F3528," ",$G3528),AllocFactorMatrix,(N$4+1),FALSE)*$E3530</f>
        <v>0</v>
      </c>
      <c r="O3528" s="25">
        <f>VLOOKUP(CONCATENATE($F3528," ",$G3528),AllocFactorMatrix,(O$4+1),FALSE)*$E3530</f>
        <v>0</v>
      </c>
      <c r="P3528" s="25">
        <f>VLOOKUP(CONCATENATE($F3528," ",$G3528),AllocFactorMatrix,(P$4+1),FALSE)*$E3530</f>
        <v>0</v>
      </c>
      <c r="Q3528" s="25">
        <f>VLOOKUP(CONCATENATE($F3528," ",$G3528),AllocFactorMatrix,(Q$4+1),FALSE)*$E3530</f>
        <v>0</v>
      </c>
      <c r="R3528" s="25">
        <f t="shared" si="1571"/>
        <v>0</v>
      </c>
      <c r="S3528" s="25">
        <f>VLOOKUP(CONCATENATE($F3528," ",$G3528),AllocFactorMatrix,(S$4+1),FALSE)*$E3530</f>
        <v>0</v>
      </c>
      <c r="T3528" s="25">
        <f>VLOOKUP(CONCATENATE($F3528," ",$G3528),AllocFactorMatrix,(T$4+1),FALSE)*$E3530</f>
        <v>0</v>
      </c>
      <c r="U3528" s="25">
        <f>VLOOKUP(CONCATENATE($F3528," ",$G3528),AllocFactorMatrix,(U$4+1),FALSE)*$E3530</f>
        <v>0</v>
      </c>
      <c r="V3528" s="25">
        <f>VLOOKUP(CONCATENATE($F3528," ",$G3528),AllocFactorMatrix,(V$4+1),FALSE)*$E3530</f>
        <v>0</v>
      </c>
      <c r="W3528" s="25">
        <f t="shared" si="1576"/>
        <v>0</v>
      </c>
      <c r="X3528" s="25">
        <f>VLOOKUP(CONCATENATE($F3528," ",$G3528),AllocFactorMatrix,(X$4+1),FALSE)*$E3530</f>
        <v>0</v>
      </c>
      <c r="Y3528" s="25">
        <f>VLOOKUP(CONCATENATE($F3528," ",$G3528),AllocFactorMatrix,(Y$4+1),FALSE)*$E3530</f>
        <v>0</v>
      </c>
      <c r="Z3528" s="25">
        <f t="shared" si="1572"/>
        <v>0</v>
      </c>
      <c r="AA3528" s="25">
        <f>VLOOKUP(CONCATENATE($F3528," ",$G3528),AllocFactorMatrix,(AA$4+1),FALSE)*$E3530</f>
        <v>0</v>
      </c>
      <c r="AB3528" s="25">
        <f>VLOOKUP(CONCATENATE($F3528," ",$G3528),AllocFactorMatrix,(AB$4+1),FALSE)*$E3530</f>
        <v>0</v>
      </c>
      <c r="AC3528" s="25">
        <f>VLOOKUP(CONCATENATE($F3528," ",$G3528),AllocFactorMatrix,(AC$4+1),FALSE)*$E3530</f>
        <v>0</v>
      </c>
    </row>
    <row r="3529" spans="4:29" hidden="1" outlineLevel="1">
      <c r="F3529" s="61" t="str">
        <f>F3530</f>
        <v>RB_GUP-Land_D</v>
      </c>
      <c r="G3529" s="20" t="str">
        <f>$G$14</f>
        <v>CUSTOMER</v>
      </c>
      <c r="H3529" s="24">
        <f t="shared" si="1575"/>
        <v>1747685.2047125695</v>
      </c>
      <c r="I3529" s="25">
        <f>VLOOKUP(CONCATENATE($F3529," ",$G3529),AllocFactorMatrix,(I$4+1),FALSE)*$E3530</f>
        <v>1254946.1292888487</v>
      </c>
      <c r="J3529" s="25">
        <f>VLOOKUP(CONCATENATE($F3529," ",$G3529),AllocFactorMatrix,(J$4+1),FALSE)*$E3530</f>
        <v>307614.8751876048</v>
      </c>
      <c r="K3529" s="25">
        <f>VLOOKUP(CONCATENATE($F3529," ",$G3529),AllocFactorMatrix,(K$4+1),FALSE)*$E3530</f>
        <v>2501.9117092293586</v>
      </c>
      <c r="L3529" s="25">
        <f>VLOOKUP(CONCATENATE($F3529," ",$G3529),AllocFactorMatrix,(L$4+1),FALSE)*$E3530</f>
        <v>356.93358785772284</v>
      </c>
      <c r="M3529" s="25">
        <f t="shared" si="1570"/>
        <v>310473.72048469185</v>
      </c>
      <c r="N3529" s="25">
        <f>VLOOKUP(CONCATENATE($F3529," ",$G3529),AllocFactorMatrix,(N$4+1),FALSE)*$E3530</f>
        <v>5143.3879206841821</v>
      </c>
      <c r="O3529" s="25">
        <f>VLOOKUP(CONCATENATE($F3529," ",$G3529),AllocFactorMatrix,(O$4+1),FALSE)*$E3530</f>
        <v>2096.1314974569173</v>
      </c>
      <c r="P3529" s="25">
        <f>VLOOKUP(CONCATENATE($F3529," ",$G3529),AllocFactorMatrix,(P$4+1),FALSE)*$E3530</f>
        <v>1024.1531776687941</v>
      </c>
      <c r="Q3529" s="25">
        <f>VLOOKUP(CONCATENATE($F3529," ",$G3529),AllocFactorMatrix,(Q$4+1),FALSE)*$E3530</f>
        <v>438.91357548478146</v>
      </c>
      <c r="R3529" s="25">
        <f t="shared" si="1571"/>
        <v>8702.5861712946735</v>
      </c>
      <c r="S3529" s="25">
        <f>VLOOKUP(CONCATENATE($F3529," ",$G3529),AllocFactorMatrix,(S$4+1),FALSE)*$E3530</f>
        <v>74.053935263581408</v>
      </c>
      <c r="T3529" s="25">
        <f>VLOOKUP(CONCATENATE($F3529," ",$G3529),AllocFactorMatrix,(T$4+1),FALSE)*$E3530</f>
        <v>1305.4552139471052</v>
      </c>
      <c r="U3529" s="25">
        <f>VLOOKUP(CONCATENATE($F3529," ",$G3529),AllocFactorMatrix,(U$4+1),FALSE)*$E3530</f>
        <v>2655.6602889816827</v>
      </c>
      <c r="V3529" s="25">
        <f>VLOOKUP(CONCATENATE($F3529," ",$G3529),AllocFactorMatrix,(V$4+1),FALSE)*$E3530</f>
        <v>658.37439476547922</v>
      </c>
      <c r="W3529" s="25">
        <f t="shared" si="1576"/>
        <v>4693.5438329578483</v>
      </c>
      <c r="X3529" s="25">
        <f>VLOOKUP(CONCATENATE($F3529," ",$G3529),AllocFactorMatrix,(X$4+1),FALSE)*$E3530</f>
        <v>1741.4314268894286</v>
      </c>
      <c r="Y3529" s="25">
        <f>VLOOKUP(CONCATENATE($F3529," ",$G3529),AllocFactorMatrix,(Y$4+1),FALSE)*$E3530</f>
        <v>26.63131755795461</v>
      </c>
      <c r="Z3529" s="25">
        <f t="shared" si="1572"/>
        <v>1768.0627444473832</v>
      </c>
      <c r="AA3529" s="25">
        <f>VLOOKUP(CONCATENATE($F3529," ",$G3529),AllocFactorMatrix,(AA$4+1),FALSE)*$E3530</f>
        <v>103.42876961424774</v>
      </c>
      <c r="AB3529" s="25">
        <f>VLOOKUP(CONCATENATE($F3529," ",$G3529),AllocFactorMatrix,(AB$4+1),FALSE)*$E3530</f>
        <v>145055.47591189586</v>
      </c>
      <c r="AC3529" s="25">
        <f>VLOOKUP(CONCATENATE($F3529," ",$G3529),AllocFactorMatrix,(AC$4+1),FALSE)*$E3530</f>
        <v>21942.257508818253</v>
      </c>
    </row>
    <row r="3530" spans="4:29" collapsed="1">
      <c r="D3530" s="58" t="s">
        <v>1258</v>
      </c>
      <c r="E3530" s="61">
        <f>1659588+2876699</f>
        <v>4536287</v>
      </c>
      <c r="F3530" s="61" t="s">
        <v>548</v>
      </c>
      <c r="G3530" s="20" t="str">
        <f>$G$15</f>
        <v>TOTAL</v>
      </c>
      <c r="H3530" s="24">
        <f>SUBTOTAL(9,I3530:AC3530)</f>
        <v>4536287</v>
      </c>
      <c r="I3530" s="25">
        <f>VLOOKUP(CONCATENATE($F3530," ",$G3530),AllocFactorMatrix,(I$4+1),FALSE)*$E3530</f>
        <v>3179598.6564582088</v>
      </c>
      <c r="J3530" s="25">
        <f>VLOOKUP(CONCATENATE($F3530," ",$G3530),AllocFactorMatrix,(J$4+1),FALSE)*$E3530</f>
        <v>774402.53135057644</v>
      </c>
      <c r="K3530" s="25">
        <f>VLOOKUP(CONCATENATE($F3530," ",$G3530),AllocFactorMatrix,(K$4+1),FALSE)*$E3530</f>
        <v>6242.7795565272909</v>
      </c>
      <c r="L3530" s="25">
        <f>VLOOKUP(CONCATENATE($F3530," ",$G3530),AllocFactorMatrix,(L$4+1),FALSE)*$E3530</f>
        <v>356.93358785772284</v>
      </c>
      <c r="M3530" s="25">
        <f t="shared" si="1570"/>
        <v>781002.24449496146</v>
      </c>
      <c r="N3530" s="25">
        <f>VLOOKUP(CONCATENATE($F3530," ",$G3530),AllocFactorMatrix,(N$4+1),FALSE)*$E3530</f>
        <v>194924.85039602916</v>
      </c>
      <c r="O3530" s="25">
        <f>VLOOKUP(CONCATENATE($F3530," ",$G3530),AllocFactorMatrix,(O$4+1),FALSE)*$E3530</f>
        <v>41338.375893531491</v>
      </c>
      <c r="P3530" s="25">
        <f>VLOOKUP(CONCATENATE($F3530," ",$G3530),AllocFactorMatrix,(P$4+1),FALSE)*$E3530</f>
        <v>1024.1531776687941</v>
      </c>
      <c r="Q3530" s="25">
        <f>VLOOKUP(CONCATENATE($F3530," ",$G3530),AllocFactorMatrix,(Q$4+1),FALSE)*$E3530</f>
        <v>438.91357548478146</v>
      </c>
      <c r="R3530" s="25">
        <f t="shared" si="1571"/>
        <v>237726.29304271424</v>
      </c>
      <c r="S3530" s="25">
        <f>VLOOKUP(CONCATENATE($F3530," ",$G3530),AllocFactorMatrix,(S$4+1),FALSE)*$E3530</f>
        <v>10239.593167747593</v>
      </c>
      <c r="T3530" s="25">
        <f>VLOOKUP(CONCATENATE($F3530," ",$G3530),AllocFactorMatrix,(T$4+1),FALSE)*$E3530</f>
        <v>92496.252067284717</v>
      </c>
      <c r="U3530" s="25">
        <f>VLOOKUP(CONCATENATE($F3530," ",$G3530),AllocFactorMatrix,(U$4+1),FALSE)*$E3530</f>
        <v>2655.6602889816827</v>
      </c>
      <c r="V3530" s="25">
        <f>VLOOKUP(CONCATENATE($F3530," ",$G3530),AllocFactorMatrix,(V$4+1),FALSE)*$E3530</f>
        <v>658.37439476547922</v>
      </c>
      <c r="W3530" s="25">
        <f t="shared" si="1576"/>
        <v>106049.87991877946</v>
      </c>
      <c r="X3530" s="25">
        <f>VLOOKUP(CONCATENATE($F3530," ",$G3530),AllocFactorMatrix,(X$4+1),FALSE)*$E3530</f>
        <v>53602.223097729133</v>
      </c>
      <c r="Y3530" s="25">
        <f>VLOOKUP(CONCATENATE($F3530," ",$G3530),AllocFactorMatrix,(Y$4+1),FALSE)*$E3530</f>
        <v>925.4585206156537</v>
      </c>
      <c r="Z3530" s="25">
        <f t="shared" si="1572"/>
        <v>54527.681618344788</v>
      </c>
      <c r="AA3530" s="25">
        <f>VLOOKUP(CONCATENATE($F3530," ",$G3530),AllocFactorMatrix,(AA$4+1),FALSE)*$E3530</f>
        <v>982.7917439138256</v>
      </c>
      <c r="AB3530" s="25">
        <f>VLOOKUP(CONCATENATE($F3530," ",$G3530),AllocFactorMatrix,(AB$4+1),FALSE)*$E3530</f>
        <v>152586.90894272746</v>
      </c>
      <c r="AC3530" s="25">
        <f>VLOOKUP(CONCATENATE($F3530," ",$G3530),AllocFactorMatrix,(AC$4+1),FALSE)*$E3530</f>
        <v>23812.543780351021</v>
      </c>
    </row>
    <row r="3531" spans="4:29" hidden="1" outlineLevel="1">
      <c r="F3531" s="61" t="str">
        <f>F3538</f>
        <v>RB_GUP-Land_G</v>
      </c>
      <c r="G3531" s="20" t="str">
        <f>$G$8</f>
        <v>PRODUCTION</v>
      </c>
      <c r="H3531" s="24">
        <f t="shared" ca="1" si="1575"/>
        <v>-21680.83083664791</v>
      </c>
      <c r="I3531" s="25">
        <f ca="1">VLOOKUP(CONCATENATE($F3531," ",$G3531),AllocFactorMatrix,(I$4+1),FALSE)*$E3538</f>
        <v>-10631.041837899887</v>
      </c>
      <c r="J3531" s="25">
        <f ca="1">VLOOKUP(CONCATENATE($F3531," ",$G3531),AllocFactorMatrix,(J$4+1),FALSE)*$E3538</f>
        <v>-2689.240209341132</v>
      </c>
      <c r="K3531" s="25">
        <f ca="1">VLOOKUP(CONCATENATE($F3531," ",$G3531),AllocFactorMatrix,(K$4+1),FALSE)*$E3538</f>
        <v>-31.441308459000187</v>
      </c>
      <c r="L3531" s="25">
        <f ca="1">VLOOKUP(CONCATENATE($F3531," ",$G3531),AllocFactorMatrix,(L$4+1),FALSE)*$E3538</f>
        <v>-0.77457257823257497</v>
      </c>
      <c r="M3531" s="25">
        <f t="shared" ref="M3531:M3538" ca="1" si="1577">SUBTOTAL(9,J3531:L3531)</f>
        <v>-2721.4560903783645</v>
      </c>
      <c r="N3531" s="25">
        <f ca="1">VLOOKUP(CONCATENATE($F3531," ",$G3531),AllocFactorMatrix,(N$4+1),FALSE)*$E3538</f>
        <v>-1125.2118432314142</v>
      </c>
      <c r="O3531" s="25">
        <f ca="1">VLOOKUP(CONCATENATE($F3531," ",$G3531),AllocFactorMatrix,(O$4+1),FALSE)*$E3538</f>
        <v>-320.45480915492089</v>
      </c>
      <c r="P3531" s="25">
        <f ca="1">VLOOKUP(CONCATENATE($F3531," ",$G3531),AllocFactorMatrix,(P$4+1),FALSE)*$E3538</f>
        <v>-25.359347440943417</v>
      </c>
      <c r="Q3531" s="25">
        <f ca="1">VLOOKUP(CONCATENATE($F3531," ",$G3531),AllocFactorMatrix,(Q$4+1),FALSE)*$E3538</f>
        <v>-5.3529111051211</v>
      </c>
      <c r="R3531" s="25">
        <f t="shared" ref="R3531:R3538" ca="1" si="1578">SUBTOTAL(9,N3531:Q3531)</f>
        <v>-1476.3789109323995</v>
      </c>
      <c r="S3531" s="25">
        <f ca="1">VLOOKUP(CONCATENATE($F3531," ",$G3531),AllocFactorMatrix,(S$4+1),FALSE)*$E3538</f>
        <v>-67.591816923075385</v>
      </c>
      <c r="T3531" s="25">
        <f ca="1">VLOOKUP(CONCATENATE($F3531," ",$G3531),AllocFactorMatrix,(T$4+1),FALSE)*$E3538</f>
        <v>-736.86938253910444</v>
      </c>
      <c r="U3531" s="25">
        <f ca="1">VLOOKUP(CONCATENATE($F3531," ",$G3531),AllocFactorMatrix,(U$4+1),FALSE)*$E3538</f>
        <v>-4921.2839400946596</v>
      </c>
      <c r="V3531" s="25">
        <f ca="1">VLOOKUP(CONCATENATE($F3531," ",$G3531),AllocFactorMatrix,(V$4+1),FALSE)*$E3538</f>
        <v>-772.05645958329558</v>
      </c>
      <c r="W3531" s="25">
        <f ca="1">SUBTOTAL(9,S3531:V3531)</f>
        <v>-6497.8015991401353</v>
      </c>
      <c r="X3531" s="25">
        <f ca="1">VLOOKUP(CONCATENATE($F3531," ",$G3531),AllocFactorMatrix,(X$4+1),FALSE)*$E3538</f>
        <v>-305.41309533715361</v>
      </c>
      <c r="Y3531" s="25">
        <f ca="1">VLOOKUP(CONCATENATE($F3531," ",$G3531),AllocFactorMatrix,(Y$4+1),FALSE)*$E3538</f>
        <v>-7.3727837758554049</v>
      </c>
      <c r="Z3531" s="25">
        <f t="shared" ref="Z3531:Z3538" ca="1" si="1579">SUBTOTAL(9,X3531:Y3531)</f>
        <v>-312.785879113009</v>
      </c>
      <c r="AA3531" s="25">
        <f ca="1">VLOOKUP(CONCATENATE($F3531," ",$G3531),AllocFactorMatrix,(AA$4+1),FALSE)*$E3538</f>
        <v>-5.3248161051804352</v>
      </c>
      <c r="AB3531" s="25">
        <f ca="1">VLOOKUP(CONCATENATE($F3531," ",$G3531),AllocFactorMatrix,(AB$4+1),FALSE)*$E3538</f>
        <v>-28.872215419727123</v>
      </c>
      <c r="AC3531" s="25">
        <f ca="1">VLOOKUP(CONCATENATE($F3531," ",$G3531),AllocFactorMatrix,(AC$4+1),FALSE)*$E3538</f>
        <v>-7.1694876592043348</v>
      </c>
    </row>
    <row r="3532" spans="4:29" hidden="1" outlineLevel="1">
      <c r="F3532" s="61" t="str">
        <f>F3538</f>
        <v>RB_GUP-Land_G</v>
      </c>
      <c r="G3532" s="20" t="str">
        <f>$G$9</f>
        <v>BULKTRAN</v>
      </c>
      <c r="H3532" s="24">
        <f t="shared" ca="1" si="1575"/>
        <v>-5833.7311632371311</v>
      </c>
      <c r="I3532" s="25">
        <f ca="1">VLOOKUP(CONCATENATE($F3532," ",$G3532),AllocFactorMatrix,(I$4+1),FALSE)*$E3538</f>
        <v>-2860.5287562412941</v>
      </c>
      <c r="J3532" s="25">
        <f ca="1">VLOOKUP(CONCATENATE($F3532," ",$G3532),AllocFactorMatrix,(J$4+1),FALSE)*$E3538</f>
        <v>-723.6025470087236</v>
      </c>
      <c r="K3532" s="25">
        <f ca="1">VLOOKUP(CONCATENATE($F3532," ",$G3532),AllocFactorMatrix,(K$4+1),FALSE)*$E3538</f>
        <v>-8.4600143948440749</v>
      </c>
      <c r="L3532" s="25">
        <f ca="1">VLOOKUP(CONCATENATE($F3532," ",$G3532),AllocFactorMatrix,(L$4+1),FALSE)*$E3538</f>
        <v>-0.20841674481340752</v>
      </c>
      <c r="M3532" s="25">
        <f t="shared" ca="1" si="1577"/>
        <v>-732.27097814838112</v>
      </c>
      <c r="N3532" s="25">
        <f ca="1">VLOOKUP(CONCATENATE($F3532," ",$G3532),AllocFactorMatrix,(N$4+1),FALSE)*$E3538</f>
        <v>-302.76438410316416</v>
      </c>
      <c r="O3532" s="25">
        <f ca="1">VLOOKUP(CONCATENATE($F3532," ",$G3532),AllocFactorMatrix,(O$4+1),FALSE)*$E3538</f>
        <v>-86.225810286581549</v>
      </c>
      <c r="P3532" s="25">
        <f ca="1">VLOOKUP(CONCATENATE($F3532," ",$G3532),AllocFactorMatrix,(P$4+1),FALSE)*$E3538</f>
        <v>-6.8235215043291442</v>
      </c>
      <c r="Q3532" s="25">
        <f ca="1">VLOOKUP(CONCATENATE($F3532," ",$G3532),AllocFactorMatrix,(Q$4+1),FALSE)*$E3538</f>
        <v>-1.440325076251145</v>
      </c>
      <c r="R3532" s="25">
        <f t="shared" ca="1" si="1578"/>
        <v>-397.25404097032606</v>
      </c>
      <c r="S3532" s="25">
        <f ca="1">VLOOKUP(CONCATENATE($F3532," ",$G3532),AllocFactorMatrix,(S$4+1),FALSE)*$E3538</f>
        <v>-18.187148441629041</v>
      </c>
      <c r="T3532" s="25">
        <f ca="1">VLOOKUP(CONCATENATE($F3532," ",$G3532),AllocFactorMatrix,(T$4+1),FALSE)*$E3538</f>
        <v>-198.27182419999465</v>
      </c>
      <c r="U3532" s="25">
        <f ca="1">VLOOKUP(CONCATENATE($F3532," ",$G3532),AllocFactorMatrix,(U$4+1),FALSE)*$E3538</f>
        <v>-1324.1857611812545</v>
      </c>
      <c r="V3532" s="25">
        <f ca="1">VLOOKUP(CONCATENATE($F3532," ",$G3532),AllocFactorMatrix,(V$4+1),FALSE)*$E3538</f>
        <v>-207.73972464359505</v>
      </c>
      <c r="W3532" s="25">
        <f t="shared" ref="W3532:W3538" ca="1" si="1580">SUBTOTAL(9,S3532:V3532)</f>
        <v>-1748.3844584664732</v>
      </c>
      <c r="X3532" s="25">
        <f ca="1">VLOOKUP(CONCATENATE($F3532," ",$G3532),AllocFactorMatrix,(X$4+1),FALSE)*$E3538</f>
        <v>-82.178487778125032</v>
      </c>
      <c r="Y3532" s="25">
        <f ca="1">VLOOKUP(CONCATENATE($F3532," ",$G3532),AllocFactorMatrix,(Y$4+1),FALSE)*$E3538</f>
        <v>-1.9838187381783363</v>
      </c>
      <c r="Z3532" s="25">
        <f t="shared" ca="1" si="1579"/>
        <v>-84.162306516303374</v>
      </c>
      <c r="AA3532" s="25">
        <f ca="1">VLOOKUP(CONCATENATE($F3532," ",$G3532),AllocFactorMatrix,(AA$4+1),FALSE)*$E3538</f>
        <v>-1.4327654638949638</v>
      </c>
      <c r="AB3532" s="25">
        <f ca="1">VLOOKUP(CONCATENATE($F3532," ",$G3532),AllocFactorMatrix,(AB$4+1),FALSE)*$E3538</f>
        <v>-7.7687402348552839</v>
      </c>
      <c r="AC3532" s="25">
        <f ca="1">VLOOKUP(CONCATENATE($F3532," ",$G3532),AllocFactorMatrix,(AC$4+1),FALSE)*$E3538</f>
        <v>-1.9291171956033282</v>
      </c>
    </row>
    <row r="3533" spans="4:29" hidden="1" outlineLevel="1">
      <c r="F3533" s="61" t="str">
        <f>F3538</f>
        <v>RB_GUP-Land_G</v>
      </c>
      <c r="G3533" s="20" t="str">
        <f>$G$10</f>
        <v>SUBTRAN</v>
      </c>
      <c r="H3533" s="24">
        <f t="shared" ca="1" si="1575"/>
        <v>-2237.2859414074887</v>
      </c>
      <c r="I3533" s="25">
        <f ca="1">VLOOKUP(CONCATENATE($F3533," ",$G3533),AllocFactorMatrix,(I$4+1),FALSE)*$E3538</f>
        <v>-1062.4911374584028</v>
      </c>
      <c r="J3533" s="25">
        <f ca="1">VLOOKUP(CONCATENATE($F3533," ",$G3533),AllocFactorMatrix,(J$4+1),FALSE)*$E3538</f>
        <v>-271.98205334890241</v>
      </c>
      <c r="K3533" s="25">
        <f ca="1">VLOOKUP(CONCATENATE($F3533," ",$G3533),AllocFactorMatrix,(K$4+1),FALSE)*$E3538</f>
        <v>-3.1694674195439392</v>
      </c>
      <c r="L3533" s="25">
        <f ca="1">VLOOKUP(CONCATENATE($F3533," ",$G3533),AllocFactorMatrix,(L$4+1),FALSE)*$E3538</f>
        <v>-0.10390851776676061</v>
      </c>
      <c r="M3533" s="25">
        <f t="shared" ca="1" si="1577"/>
        <v>-275.25542928621309</v>
      </c>
      <c r="N3533" s="25">
        <f ca="1">VLOOKUP(CONCATENATE($F3533," ",$G3533),AllocFactorMatrix,(N$4+1),FALSE)*$E3538</f>
        <v>-118.54299308334538</v>
      </c>
      <c r="O3533" s="25">
        <f ca="1">VLOOKUP(CONCATENATE($F3533," ",$G3533),AllocFactorMatrix,(O$4+1),FALSE)*$E3538</f>
        <v>-33.600743724003657</v>
      </c>
      <c r="P3533" s="25">
        <f ca="1">VLOOKUP(CONCATENATE($F3533," ",$G3533),AllocFactorMatrix,(P$4+1),FALSE)*$E3538</f>
        <v>-3.4418223593521668</v>
      </c>
      <c r="Q3533" s="25">
        <f ca="1">VLOOKUP(CONCATENATE($F3533," ",$G3533),AllocFactorMatrix,(Q$4+1),FALSE)*$E3538</f>
        <v>0</v>
      </c>
      <c r="R3533" s="25">
        <f t="shared" ca="1" si="1578"/>
        <v>-155.58555916670119</v>
      </c>
      <c r="S3533" s="25">
        <f ca="1">VLOOKUP(CONCATENATE($F3533," ",$G3533),AllocFactorMatrix,(S$4+1),FALSE)*$E3538</f>
        <v>-6.6389400031175576</v>
      </c>
      <c r="T3533" s="25">
        <f ca="1">VLOOKUP(CONCATENATE($F3533," ",$G3533),AllocFactorMatrix,(T$4+1),FALSE)*$E3538</f>
        <v>-76.732075538702873</v>
      </c>
      <c r="U3533" s="25">
        <f ca="1">VLOOKUP(CONCATENATE($F3533," ",$G3533),AllocFactorMatrix,(U$4+1),FALSE)*$E3538</f>
        <v>-625.03994677076548</v>
      </c>
      <c r="V3533" s="25">
        <f ca="1">VLOOKUP(CONCATENATE($F3533," ",$G3533),AllocFactorMatrix,(V$4+1),FALSE)*$E3538</f>
        <v>0</v>
      </c>
      <c r="W3533" s="25">
        <f t="shared" ca="1" si="1580"/>
        <v>-708.41096231258587</v>
      </c>
      <c r="X3533" s="25">
        <f ca="1">VLOOKUP(CONCATENATE($F3533," ",$G3533),AllocFactorMatrix,(X$4+1),FALSE)*$E3538</f>
        <v>-32.171896204216814</v>
      </c>
      <c r="Y3533" s="25">
        <f ca="1">VLOOKUP(CONCATENATE($F3533," ",$G3533),AllocFactorMatrix,(Y$4+1),FALSE)*$E3538</f>
        <v>-0.76973404631085385</v>
      </c>
      <c r="Z3533" s="25">
        <f t="shared" ca="1" si="1579"/>
        <v>-32.941630250527666</v>
      </c>
      <c r="AA3533" s="25">
        <f ca="1">VLOOKUP(CONCATENATE($F3533," ",$G3533),AllocFactorMatrix,(AA$4+1),FALSE)*$E3538</f>
        <v>-0.52829264961910816</v>
      </c>
      <c r="AB3533" s="25">
        <f ca="1">VLOOKUP(CONCATENATE($F3533," ",$G3533),AllocFactorMatrix,(AB$4+1),FALSE)*$E3538</f>
        <v>-1.6595251944046909</v>
      </c>
      <c r="AC3533" s="25">
        <f ca="1">VLOOKUP(CONCATENATE($F3533," ",$G3533),AllocFactorMatrix,(AC$4+1),FALSE)*$E3538</f>
        <v>-0.41340508903389245</v>
      </c>
    </row>
    <row r="3534" spans="4:29" hidden="1" outlineLevel="1">
      <c r="F3534" s="61" t="str">
        <f>F3538</f>
        <v>RB_GUP-Land_G</v>
      </c>
      <c r="G3534" s="20" t="str">
        <f>$G$11</f>
        <v>DISTPRI</v>
      </c>
      <c r="H3534" s="24">
        <f t="shared" ca="1" si="1575"/>
        <v>-14896.768576800863</v>
      </c>
      <c r="I3534" s="25">
        <f ca="1">VLOOKUP(CONCATENATE($F3534," ",$G3534),AllocFactorMatrix,(I$4+1),FALSE)*$E3538</f>
        <v>-9898.8826703287432</v>
      </c>
      <c r="J3534" s="25">
        <f ca="1">VLOOKUP(CONCATENATE($F3534," ",$G3534),AllocFactorMatrix,(J$4+1),FALSE)*$E3538</f>
        <v>-2492.1588022101018</v>
      </c>
      <c r="K3534" s="25">
        <f ca="1">VLOOKUP(CONCATENATE($F3534," ",$G3534),AllocFactorMatrix,(K$4+1),FALSE)*$E3538</f>
        <v>-29.08260009344913</v>
      </c>
      <c r="L3534" s="25">
        <f ca="1">VLOOKUP(CONCATENATE($F3534," ",$G3534),AllocFactorMatrix,(L$4+1),FALSE)*$E3538</f>
        <v>0</v>
      </c>
      <c r="M3534" s="25">
        <f t="shared" ca="1" si="1577"/>
        <v>-2521.2414023035508</v>
      </c>
      <c r="N3534" s="25">
        <f ca="1">VLOOKUP(CONCATENATE($F3534," ",$G3534),AllocFactorMatrix,(N$4+1),FALSE)*$E3538</f>
        <v>-1074.6879084647546</v>
      </c>
      <c r="O3534" s="25">
        <f ca="1">VLOOKUP(CONCATENATE($F3534," ",$G3534),AllocFactorMatrix,(O$4+1),FALSE)*$E3538</f>
        <v>-305.08067836846476</v>
      </c>
      <c r="P3534" s="25">
        <f ca="1">VLOOKUP(CONCATENATE($F3534," ",$G3534),AllocFactorMatrix,(P$4+1),FALSE)*$E3538</f>
        <v>0</v>
      </c>
      <c r="Q3534" s="25">
        <f ca="1">VLOOKUP(CONCATENATE($F3534," ",$G3534),AllocFactorMatrix,(Q$4+1),FALSE)*$E3538</f>
        <v>0</v>
      </c>
      <c r="R3534" s="25">
        <f t="shared" ca="1" si="1578"/>
        <v>-1379.7685868332194</v>
      </c>
      <c r="S3534" s="25">
        <f ca="1">VLOOKUP(CONCATENATE($F3534," ",$G3534),AllocFactorMatrix,(S$4+1),FALSE)*$E3538</f>
        <v>-61.293400175248344</v>
      </c>
      <c r="T3534" s="25">
        <f ca="1">VLOOKUP(CONCATENATE($F3534," ",$G3534),AllocFactorMatrix,(T$4+1),FALSE)*$E3538</f>
        <v>-708.94390963428259</v>
      </c>
      <c r="U3534" s="25">
        <f ca="1">VLOOKUP(CONCATENATE($F3534," ",$G3534),AllocFactorMatrix,(U$4+1),FALSE)*$E3538</f>
        <v>0</v>
      </c>
      <c r="V3534" s="25">
        <f ca="1">VLOOKUP(CONCATENATE($F3534," ",$G3534),AllocFactorMatrix,(V$4+1),FALSE)*$E3538</f>
        <v>0</v>
      </c>
      <c r="W3534" s="25">
        <f t="shared" ca="1" si="1580"/>
        <v>-770.23730980953098</v>
      </c>
      <c r="X3534" s="25">
        <f ca="1">VLOOKUP(CONCATENATE($F3534," ",$G3534),AllocFactorMatrix,(X$4+1),FALSE)*$E3538</f>
        <v>-291.65219124856588</v>
      </c>
      <c r="Y3534" s="25">
        <f ca="1">VLOOKUP(CONCATENATE($F3534," ",$G3534),AllocFactorMatrix,(Y$4+1),FALSE)*$E3538</f>
        <v>-6.9877454020520444</v>
      </c>
      <c r="Z3534" s="25">
        <f t="shared" ca="1" si="1579"/>
        <v>-298.63993665061793</v>
      </c>
      <c r="AA3534" s="25">
        <f ca="1">VLOOKUP(CONCATENATE($F3534," ",$G3534),AllocFactorMatrix,(AA$4+1),FALSE)*$E3538</f>
        <v>-5.0178062047387524</v>
      </c>
      <c r="AB3534" s="25">
        <f ca="1">VLOOKUP(CONCATENATE($F3534," ",$G3534),AllocFactorMatrix,(AB$4+1),FALSE)*$E3538</f>
        <v>-18.393695795673533</v>
      </c>
      <c r="AC3534" s="25">
        <f ca="1">VLOOKUP(CONCATENATE($F3534," ",$G3534),AllocFactorMatrix,(AC$4+1),FALSE)*$E3538</f>
        <v>-4.5871688747878725</v>
      </c>
    </row>
    <row r="3535" spans="4:29" hidden="1" outlineLevel="1">
      <c r="F3535" s="61" t="str">
        <f>F3538</f>
        <v>RB_GUP-Land_G</v>
      </c>
      <c r="G3535" s="20" t="str">
        <f>$G$12</f>
        <v>DISTSEC</v>
      </c>
      <c r="H3535" s="24">
        <f t="shared" ca="1" si="1575"/>
        <v>-5953.8126677034234</v>
      </c>
      <c r="I3535" s="25">
        <f ca="1">VLOOKUP(CONCATENATE($F3535," ",$G3535),AllocFactorMatrix,(I$4+1),FALSE)*$E3538</f>
        <v>-4445.1270287473326</v>
      </c>
      <c r="J3535" s="25">
        <f ca="1">VLOOKUP(CONCATENATE($F3535," ",$G3535),AllocFactorMatrix,(J$4+1),FALSE)*$E3538</f>
        <v>-997.87211430423463</v>
      </c>
      <c r="K3535" s="25">
        <f ca="1">VLOOKUP(CONCATENATE($F3535," ",$G3535),AllocFactorMatrix,(K$4+1),FALSE)*$E3538</f>
        <v>0</v>
      </c>
      <c r="L3535" s="25">
        <f ca="1">VLOOKUP(CONCATENATE($F3535," ",$G3535),AllocFactorMatrix,(L$4+1),FALSE)*$E3538</f>
        <v>0</v>
      </c>
      <c r="M3535" s="25">
        <f t="shared" ca="1" si="1577"/>
        <v>-997.87211430423463</v>
      </c>
      <c r="N3535" s="25">
        <f ca="1">VLOOKUP(CONCATENATE($F3535," ",$G3535),AllocFactorMatrix,(N$4+1),FALSE)*$E3538</f>
        <v>-351.76043996305611</v>
      </c>
      <c r="O3535" s="25">
        <f ca="1">VLOOKUP(CONCATENATE($F3535," ",$G3535),AllocFactorMatrix,(O$4+1),FALSE)*$E3538</f>
        <v>0</v>
      </c>
      <c r="P3535" s="25">
        <f ca="1">VLOOKUP(CONCATENATE($F3535," ",$G3535),AllocFactorMatrix,(P$4+1),FALSE)*$E3538</f>
        <v>0</v>
      </c>
      <c r="Q3535" s="25">
        <f ca="1">VLOOKUP(CONCATENATE($F3535," ",$G3535),AllocFactorMatrix,(Q$4+1),FALSE)*$E3538</f>
        <v>0</v>
      </c>
      <c r="R3535" s="25">
        <f t="shared" ca="1" si="1578"/>
        <v>-351.76043996305611</v>
      </c>
      <c r="S3535" s="25">
        <f ca="1">VLOOKUP(CONCATENATE($F3535," ",$G3535),AllocFactorMatrix,(S$4+1),FALSE)*$E3538</f>
        <v>-15.569112803712116</v>
      </c>
      <c r="T3535" s="25">
        <f ca="1">VLOOKUP(CONCATENATE($F3535," ",$G3535),AllocFactorMatrix,(T$4+1),FALSE)*$E3538</f>
        <v>0</v>
      </c>
      <c r="U3535" s="25">
        <f ca="1">VLOOKUP(CONCATENATE($F3535," ",$G3535),AllocFactorMatrix,(U$4+1),FALSE)*$E3538</f>
        <v>0</v>
      </c>
      <c r="V3535" s="25">
        <f ca="1">VLOOKUP(CONCATENATE($F3535," ",$G3535),AllocFactorMatrix,(V$4+1),FALSE)*$E3538</f>
        <v>0</v>
      </c>
      <c r="W3535" s="25">
        <f t="shared" ca="1" si="1580"/>
        <v>-15.569112803712116</v>
      </c>
      <c r="X3535" s="25">
        <f ca="1">VLOOKUP(CONCATENATE($F3535," ",$G3535),AllocFactorMatrix,(X$4+1),FALSE)*$E3538</f>
        <v>-97.900177696900286</v>
      </c>
      <c r="Y3535" s="25">
        <f ca="1">VLOOKUP(CONCATENATE($F3535," ",$G3535),AllocFactorMatrix,(Y$4+1),FALSE)*$E3538</f>
        <v>0</v>
      </c>
      <c r="Z3535" s="25">
        <f t="shared" ca="1" si="1579"/>
        <v>-97.900177696900286</v>
      </c>
      <c r="AA3535" s="25">
        <f ca="1">VLOOKUP(CONCATENATE($F3535," ",$G3535),AllocFactorMatrix,(AA$4+1),FALSE)*$E3538</f>
        <v>-1.5963871584748008</v>
      </c>
      <c r="AB3535" s="25">
        <f ca="1">VLOOKUP(CONCATENATE($F3535," ",$G3535),AllocFactorMatrix,(AB$4+1),FALSE)*$E3538</f>
        <v>-35.25065774392997</v>
      </c>
      <c r="AC3535" s="25">
        <f ca="1">VLOOKUP(CONCATENATE($F3535," ",$G3535),AllocFactorMatrix,(AC$4+1),FALSE)*$E3538</f>
        <v>-8.7367492857832829</v>
      </c>
    </row>
    <row r="3536" spans="4:29" hidden="1" outlineLevel="1">
      <c r="F3536" s="61" t="str">
        <f>F3538</f>
        <v>RB_GUP-Land_G</v>
      </c>
      <c r="G3536" s="20" t="str">
        <f>$G$13</f>
        <v>ENERGY</v>
      </c>
      <c r="H3536" s="24">
        <f t="shared" ca="1" si="1575"/>
        <v>-15638.172003368563</v>
      </c>
      <c r="I3536" s="25">
        <f ca="1">VLOOKUP(CONCATENATE($F3536," ",$G3536),AllocFactorMatrix,(I$4+1),FALSE)*$E3538</f>
        <v>-5684.9834591568797</v>
      </c>
      <c r="J3536" s="25">
        <f ca="1">VLOOKUP(CONCATENATE($F3536," ",$G3536),AllocFactorMatrix,(J$4+1),FALSE)*$E3538</f>
        <v>-1834.9202619315276</v>
      </c>
      <c r="K3536" s="25">
        <f ca="1">VLOOKUP(CONCATENATE($F3536," ",$G3536),AllocFactorMatrix,(K$4+1),FALSE)*$E3538</f>
        <v>-21.00635572343969</v>
      </c>
      <c r="L3536" s="25">
        <f ca="1">VLOOKUP(CONCATENATE($F3536," ",$G3536),AllocFactorMatrix,(L$4+1),FALSE)*$E3538</f>
        <v>-0.5324047849275706</v>
      </c>
      <c r="M3536" s="25">
        <f t="shared" ca="1" si="1577"/>
        <v>-1856.4590224398949</v>
      </c>
      <c r="N3536" s="25">
        <f ca="1">VLOOKUP(CONCATENATE($F3536," ",$G3536),AllocFactorMatrix,(N$4+1),FALSE)*$E3538</f>
        <v>-887.95039139621429</v>
      </c>
      <c r="O3536" s="25">
        <f ca="1">VLOOKUP(CONCATENATE($F3536," ",$G3536),AllocFactorMatrix,(O$4+1),FALSE)*$E3538</f>
        <v>-247.85349735284638</v>
      </c>
      <c r="P3536" s="25">
        <f ca="1">VLOOKUP(CONCATENATE($F3536," ",$G3536),AllocFactorMatrix,(P$4+1),FALSE)*$E3538</f>
        <v>-19.622749296314833</v>
      </c>
      <c r="Q3536" s="25">
        <f ca="1">VLOOKUP(CONCATENATE($F3536," ",$G3536),AllocFactorMatrix,(Q$4+1),FALSE)*$E3538</f>
        <v>-4.0225738303662038</v>
      </c>
      <c r="R3536" s="25">
        <f t="shared" ca="1" si="1578"/>
        <v>-1159.4492118757416</v>
      </c>
      <c r="S3536" s="25">
        <f ca="1">VLOOKUP(CONCATENATE($F3536," ",$G3536),AllocFactorMatrix,(S$4+1),FALSE)*$E3538</f>
        <v>-59.168187535157976</v>
      </c>
      <c r="T3536" s="25">
        <f ca="1">VLOOKUP(CONCATENATE($F3536," ",$G3536),AllocFactorMatrix,(T$4+1),FALSE)*$E3538</f>
        <v>-707.1077241264253</v>
      </c>
      <c r="U3536" s="25">
        <f ca="1">VLOOKUP(CONCATENATE($F3536," ",$G3536),AllocFactorMatrix,(U$4+1),FALSE)*$E3538</f>
        <v>-4998.9207501637839</v>
      </c>
      <c r="V3536" s="25">
        <f ca="1">VLOOKUP(CONCATENATE($F3536," ",$G3536),AllocFactorMatrix,(V$4+1),FALSE)*$E3538</f>
        <v>-801.12537272321072</v>
      </c>
      <c r="W3536" s="25">
        <f t="shared" ca="1" si="1580"/>
        <v>-6566.3220345485779</v>
      </c>
      <c r="X3536" s="25">
        <f ca="1">VLOOKUP(CONCATENATE($F3536," ",$G3536),AllocFactorMatrix,(X$4+1),FALSE)*$E3538</f>
        <v>-240.85287176091001</v>
      </c>
      <c r="Y3536" s="25">
        <f ca="1">VLOOKUP(CONCATENATE($F3536," ",$G3536),AllocFactorMatrix,(Y$4+1),FALSE)*$E3538</f>
        <v>-5.6608931359209782</v>
      </c>
      <c r="Z3536" s="25">
        <f t="shared" ca="1" si="1579"/>
        <v>-246.51376489683099</v>
      </c>
      <c r="AA3536" s="25">
        <f ca="1">VLOOKUP(CONCATENATE($F3536," ",$G3536),AllocFactorMatrix,(AA$4+1),FALSE)*$E3538</f>
        <v>-5.5302343878418609</v>
      </c>
      <c r="AB3536" s="25">
        <f ca="1">VLOOKUP(CONCATENATE($F3536," ",$G3536),AllocFactorMatrix,(AB$4+1),FALSE)*$E3538</f>
        <v>-95.15937959295988</v>
      </c>
      <c r="AC3536" s="25">
        <f ca="1">VLOOKUP(CONCATENATE($F3536," ",$G3536),AllocFactorMatrix,(AC$4+1),FALSE)*$E3538</f>
        <v>-23.754896469835355</v>
      </c>
    </row>
    <row r="3537" spans="4:29" hidden="1" outlineLevel="1">
      <c r="F3537" s="61" t="str">
        <f>F3538</f>
        <v>RB_GUP-Land_G</v>
      </c>
      <c r="G3537" s="20" t="str">
        <f>$G$14</f>
        <v>CUSTOMER</v>
      </c>
      <c r="H3537" s="24">
        <f t="shared" ca="1" si="1575"/>
        <v>-22949.398810834631</v>
      </c>
      <c r="I3537" s="25">
        <f ca="1">VLOOKUP(CONCATENATE($F3537," ",$G3537),AllocFactorMatrix,(I$4+1),FALSE)*$E3538</f>
        <v>-18026.508245238354</v>
      </c>
      <c r="J3537" s="25">
        <f ca="1">VLOOKUP(CONCATENATE($F3537," ",$G3537),AllocFactorMatrix,(J$4+1),FALSE)*$E3538</f>
        <v>-4188.1933370154175</v>
      </c>
      <c r="K3537" s="25">
        <f ca="1">VLOOKUP(CONCATENATE($F3537," ",$G3537),AllocFactorMatrix,(K$4+1),FALSE)*$E3538</f>
        <v>-37.743653434177901</v>
      </c>
      <c r="L3537" s="25">
        <f ca="1">VLOOKUP(CONCATENATE($F3537," ",$G3537),AllocFactorMatrix,(L$4+1),FALSE)*$E3538</f>
        <v>-5.3246565485629676</v>
      </c>
      <c r="M3537" s="25">
        <f t="shared" ca="1" si="1577"/>
        <v>-4231.2616469981585</v>
      </c>
      <c r="N3537" s="25">
        <f ca="1">VLOOKUP(CONCATENATE($F3537," ",$G3537),AllocFactorMatrix,(N$4+1),FALSE)*$E3538</f>
        <v>-72.266678940254323</v>
      </c>
      <c r="O3537" s="25">
        <f ca="1">VLOOKUP(CONCATENATE($F3537," ",$G3537),AllocFactorMatrix,(O$4+1),FALSE)*$E3538</f>
        <v>-31.771414751626022</v>
      </c>
      <c r="P3537" s="25">
        <f ca="1">VLOOKUP(CONCATENATE($F3537," ",$G3537),AllocFactorMatrix,(P$4+1),FALSE)*$E3538</f>
        <v>-15.227719792087232</v>
      </c>
      <c r="Q3537" s="25">
        <f ca="1">VLOOKUP(CONCATENATE($F3537," ",$G3537),AllocFactorMatrix,(Q$4+1),FALSE)*$E3538</f>
        <v>-6.4875421967459452</v>
      </c>
      <c r="R3537" s="25">
        <f t="shared" ca="1" si="1578"/>
        <v>-125.75335568071353</v>
      </c>
      <c r="S3537" s="25">
        <f ca="1">VLOOKUP(CONCATENATE($F3537," ",$G3537),AllocFactorMatrix,(S$4+1),FALSE)*$E3538</f>
        <v>-1.0514284059983274</v>
      </c>
      <c r="T3537" s="25">
        <f ca="1">VLOOKUP(CONCATENATE($F3537," ",$G3537),AllocFactorMatrix,(T$4+1),FALSE)*$E3538</f>
        <v>-19.769263184890445</v>
      </c>
      <c r="U3537" s="25">
        <f ca="1">VLOOKUP(CONCATENATE($F3537," ",$G3537),AllocFactorMatrix,(U$4+1),FALSE)*$E3538</f>
        <v>-39.465247379481973</v>
      </c>
      <c r="V3537" s="25">
        <f ca="1">VLOOKUP(CONCATENATE($F3537," ",$G3537),AllocFactorMatrix,(V$4+1),FALSE)*$E3538</f>
        <v>-9.7354954280755468</v>
      </c>
      <c r="W3537" s="25">
        <f t="shared" ca="1" si="1580"/>
        <v>-70.021434398446289</v>
      </c>
      <c r="X3537" s="25">
        <f ca="1">VLOOKUP(CONCATENATE($F3537," ",$G3537),AllocFactorMatrix,(X$4+1),FALSE)*$E3538</f>
        <v>-24.26450533416558</v>
      </c>
      <c r="Y3537" s="25">
        <f ca="1">VLOOKUP(CONCATENATE($F3537," ",$G3537),AllocFactorMatrix,(Y$4+1),FALSE)*$E3538</f>
        <v>-0.40715483008814174</v>
      </c>
      <c r="Z3537" s="25">
        <f t="shared" ca="1" si="1579"/>
        <v>-24.671660164253723</v>
      </c>
      <c r="AA3537" s="25">
        <f ca="1">VLOOKUP(CONCATENATE($F3537," ",$G3537),AllocFactorMatrix,(AA$4+1),FALSE)*$E3538</f>
        <v>-1.4199676317765102</v>
      </c>
      <c r="AB3537" s="25">
        <f ca="1">VLOOKUP(CONCATENATE($F3537," ",$G3537),AllocFactorMatrix,(AB$4+1),FALSE)*$E3538</f>
        <v>-391.15380966310755</v>
      </c>
      <c r="AC3537" s="25">
        <f ca="1">VLOOKUP(CONCATENATE($F3537," ",$G3537),AllocFactorMatrix,(AC$4+1),FALSE)*$E3538</f>
        <v>-78.60869105981638</v>
      </c>
    </row>
    <row r="3538" spans="4:29" collapsed="1">
      <c r="D3538" s="58" t="s">
        <v>1259</v>
      </c>
      <c r="E3538" s="61">
        <f>-225429+136239</f>
        <v>-89190</v>
      </c>
      <c r="F3538" s="61" t="s">
        <v>549</v>
      </c>
      <c r="G3538" s="20" t="str">
        <f>$G$15</f>
        <v>TOTAL</v>
      </c>
      <c r="H3538" s="24">
        <f t="shared" ca="1" si="1575"/>
        <v>-89190</v>
      </c>
      <c r="I3538" s="25">
        <f ca="1">VLOOKUP(CONCATENATE($F3538," ",$G3538),AllocFactorMatrix,(I$4+1),FALSE)*$E3538</f>
        <v>-52609.563135070901</v>
      </c>
      <c r="J3538" s="25">
        <f ca="1">VLOOKUP(CONCATENATE($F3538," ",$G3538),AllocFactorMatrix,(J$4+1),FALSE)*$E3538</f>
        <v>-13197.969325160042</v>
      </c>
      <c r="K3538" s="25">
        <f ca="1">VLOOKUP(CONCATENATE($F3538," ",$G3538),AllocFactorMatrix,(K$4+1),FALSE)*$E3538</f>
        <v>-130.90339952445493</v>
      </c>
      <c r="L3538" s="25">
        <f ca="1">VLOOKUP(CONCATENATE($F3538," ",$G3538),AllocFactorMatrix,(L$4+1),FALSE)*$E3538</f>
        <v>-6.9439591743032816</v>
      </c>
      <c r="M3538" s="25">
        <f t="shared" ca="1" si="1577"/>
        <v>-13335.8166838588</v>
      </c>
      <c r="N3538" s="25">
        <f ca="1">VLOOKUP(CONCATENATE($F3538," ",$G3538),AllocFactorMatrix,(N$4+1),FALSE)*$E3538</f>
        <v>-3933.1846391822032</v>
      </c>
      <c r="O3538" s="25">
        <f ca="1">VLOOKUP(CONCATENATE($F3538," ",$G3538),AllocFactorMatrix,(O$4+1),FALSE)*$E3538</f>
        <v>-1024.9869536384433</v>
      </c>
      <c r="P3538" s="25">
        <f ca="1">VLOOKUP(CONCATENATE($F3538," ",$G3538),AllocFactorMatrix,(P$4+1),FALSE)*$E3538</f>
        <v>-70.475160393026798</v>
      </c>
      <c r="Q3538" s="25">
        <f ca="1">VLOOKUP(CONCATENATE($F3538," ",$G3538),AllocFactorMatrix,(Q$4+1),FALSE)*$E3538</f>
        <v>-17.303352208484394</v>
      </c>
      <c r="R3538" s="25">
        <f t="shared" ca="1" si="1578"/>
        <v>-5045.9501054221582</v>
      </c>
      <c r="S3538" s="25">
        <f ca="1">VLOOKUP(CONCATENATE($F3538," ",$G3538),AllocFactorMatrix,(S$4+1),FALSE)*$E3538</f>
        <v>-229.50003428793875</v>
      </c>
      <c r="T3538" s="25">
        <f ca="1">VLOOKUP(CONCATENATE($F3538," ",$G3538),AllocFactorMatrix,(T$4+1),FALSE)*$E3538</f>
        <v>-2447.6941792234011</v>
      </c>
      <c r="U3538" s="25">
        <f ca="1">VLOOKUP(CONCATENATE($F3538," ",$G3538),AllocFactorMatrix,(U$4+1),FALSE)*$E3538</f>
        <v>-11908.895645589946</v>
      </c>
      <c r="V3538" s="25">
        <f ca="1">VLOOKUP(CONCATENATE($F3538," ",$G3538),AllocFactorMatrix,(V$4+1),FALSE)*$E3538</f>
        <v>-1790.657052378177</v>
      </c>
      <c r="W3538" s="25">
        <f t="shared" ca="1" si="1580"/>
        <v>-16376.746911479464</v>
      </c>
      <c r="X3538" s="25">
        <f ca="1">VLOOKUP(CONCATENATE($F3538," ",$G3538),AllocFactorMatrix,(X$4+1),FALSE)*$E3538</f>
        <v>-1074.4332253600373</v>
      </c>
      <c r="Y3538" s="25">
        <f ca="1">VLOOKUP(CONCATENATE($F3538," ",$G3538),AllocFactorMatrix,(Y$4+1),FALSE)*$E3538</f>
        <v>-23.182129928405764</v>
      </c>
      <c r="Z3538" s="25">
        <f t="shared" ca="1" si="1579"/>
        <v>-1097.6153552884432</v>
      </c>
      <c r="AA3538" s="25">
        <f ca="1">VLOOKUP(CONCATENATE($F3538," ",$G3538),AllocFactorMatrix,(AA$4+1),FALSE)*$E3538</f>
        <v>-20.850269601526431</v>
      </c>
      <c r="AB3538" s="25">
        <f ca="1">VLOOKUP(CONCATENATE($F3538," ",$G3538),AllocFactorMatrix,(AB$4+1),FALSE)*$E3538</f>
        <v>-578.25802364465801</v>
      </c>
      <c r="AC3538" s="25">
        <f ca="1">VLOOKUP(CONCATENATE($F3538," ",$G3538),AllocFactorMatrix,(AC$4+1),FALSE)*$E3538</f>
        <v>-125.19951563406443</v>
      </c>
    </row>
    <row r="3539" spans="4:29" hidden="1" outlineLevel="1">
      <c r="F3539" s="61" t="str">
        <f>F3546</f>
        <v>RB_GUP-Land_P</v>
      </c>
      <c r="G3539" s="20" t="str">
        <f>$G$8</f>
        <v>PRODUCTION</v>
      </c>
      <c r="H3539" s="24">
        <f t="shared" ca="1" si="1575"/>
        <v>0</v>
      </c>
      <c r="I3539" s="25">
        <f ca="1">VLOOKUP(CONCATENATE($F3539," ",$G3539),AllocFactorMatrix,(I$4+1),FALSE)*$E3546</f>
        <v>0</v>
      </c>
      <c r="J3539" s="25">
        <f ca="1">VLOOKUP(CONCATENATE($F3539," ",$G3539),AllocFactorMatrix,(J$4+1),FALSE)*$E3546</f>
        <v>0</v>
      </c>
      <c r="K3539" s="25">
        <f ca="1">VLOOKUP(CONCATENATE($F3539," ",$G3539),AllocFactorMatrix,(K$4+1),FALSE)*$E3546</f>
        <v>0</v>
      </c>
      <c r="L3539" s="25">
        <f ca="1">VLOOKUP(CONCATENATE($F3539," ",$G3539),AllocFactorMatrix,(L$4+1),FALSE)*$E3546</f>
        <v>0</v>
      </c>
      <c r="M3539" s="25">
        <f t="shared" ref="M3539:M3546" ca="1" si="1581">SUBTOTAL(9,J3539:L3539)</f>
        <v>0</v>
      </c>
      <c r="N3539" s="25">
        <f ca="1">VLOOKUP(CONCATENATE($F3539," ",$G3539),AllocFactorMatrix,(N$4+1),FALSE)*$E3546</f>
        <v>0</v>
      </c>
      <c r="O3539" s="25">
        <f ca="1">VLOOKUP(CONCATENATE($F3539," ",$G3539),AllocFactorMatrix,(O$4+1),FALSE)*$E3546</f>
        <v>0</v>
      </c>
      <c r="P3539" s="25">
        <f ca="1">VLOOKUP(CONCATENATE($F3539," ",$G3539),AllocFactorMatrix,(P$4+1),FALSE)*$E3546</f>
        <v>0</v>
      </c>
      <c r="Q3539" s="25">
        <f ca="1">VLOOKUP(CONCATENATE($F3539," ",$G3539),AllocFactorMatrix,(Q$4+1),FALSE)*$E3546</f>
        <v>0</v>
      </c>
      <c r="R3539" s="25">
        <f t="shared" ref="R3539:R3546" ca="1" si="1582">SUBTOTAL(9,N3539:Q3539)</f>
        <v>0</v>
      </c>
      <c r="S3539" s="25">
        <f ca="1">VLOOKUP(CONCATENATE($F3539," ",$G3539),AllocFactorMatrix,(S$4+1),FALSE)*$E3546</f>
        <v>0</v>
      </c>
      <c r="T3539" s="25">
        <f ca="1">VLOOKUP(CONCATENATE($F3539," ",$G3539),AllocFactorMatrix,(T$4+1),FALSE)*$E3546</f>
        <v>0</v>
      </c>
      <c r="U3539" s="25">
        <f ca="1">VLOOKUP(CONCATENATE($F3539," ",$G3539),AllocFactorMatrix,(U$4+1),FALSE)*$E3546</f>
        <v>0</v>
      </c>
      <c r="V3539" s="25">
        <f ca="1">VLOOKUP(CONCATENATE($F3539," ",$G3539),AllocFactorMatrix,(V$4+1),FALSE)*$E3546</f>
        <v>0</v>
      </c>
      <c r="W3539" s="25">
        <f ca="1">SUBTOTAL(9,S3539:V3539)</f>
        <v>0</v>
      </c>
      <c r="X3539" s="25">
        <f ca="1">VLOOKUP(CONCATENATE($F3539," ",$G3539),AllocFactorMatrix,(X$4+1),FALSE)*$E3546</f>
        <v>0</v>
      </c>
      <c r="Y3539" s="25">
        <f ca="1">VLOOKUP(CONCATENATE($F3539," ",$G3539),AllocFactorMatrix,(Y$4+1),FALSE)*$E3546</f>
        <v>0</v>
      </c>
      <c r="Z3539" s="25">
        <f t="shared" ref="Z3539:Z3546" ca="1" si="1583">SUBTOTAL(9,X3539:Y3539)</f>
        <v>0</v>
      </c>
      <c r="AA3539" s="25">
        <f ca="1">VLOOKUP(CONCATENATE($F3539," ",$G3539),AllocFactorMatrix,(AA$4+1),FALSE)*$E3546</f>
        <v>0</v>
      </c>
      <c r="AB3539" s="25">
        <f ca="1">VLOOKUP(CONCATENATE($F3539," ",$G3539),AllocFactorMatrix,(AB$4+1),FALSE)*$E3546</f>
        <v>0</v>
      </c>
      <c r="AC3539" s="25">
        <f ca="1">VLOOKUP(CONCATENATE($F3539," ",$G3539),AllocFactorMatrix,(AC$4+1),FALSE)*$E3546</f>
        <v>0</v>
      </c>
    </row>
    <row r="3540" spans="4:29" hidden="1" outlineLevel="1">
      <c r="F3540" s="61" t="str">
        <f>F3546</f>
        <v>RB_GUP-Land_P</v>
      </c>
      <c r="G3540" s="20" t="str">
        <f>$G$9</f>
        <v>BULKTRAN</v>
      </c>
      <c r="H3540" s="24">
        <f t="shared" ca="1" si="1575"/>
        <v>0</v>
      </c>
      <c r="I3540" s="25">
        <f ca="1">VLOOKUP(CONCATENATE($F3540," ",$G3540),AllocFactorMatrix,(I$4+1),FALSE)*$E3546</f>
        <v>0</v>
      </c>
      <c r="J3540" s="25">
        <f ca="1">VLOOKUP(CONCATENATE($F3540," ",$G3540),AllocFactorMatrix,(J$4+1),FALSE)*$E3546</f>
        <v>0</v>
      </c>
      <c r="K3540" s="25">
        <f ca="1">VLOOKUP(CONCATENATE($F3540," ",$G3540),AllocFactorMatrix,(K$4+1),FALSE)*$E3546</f>
        <v>0</v>
      </c>
      <c r="L3540" s="25">
        <f ca="1">VLOOKUP(CONCATENATE($F3540," ",$G3540),AllocFactorMatrix,(L$4+1),FALSE)*$E3546</f>
        <v>0</v>
      </c>
      <c r="M3540" s="25">
        <f t="shared" ca="1" si="1581"/>
        <v>0</v>
      </c>
      <c r="N3540" s="25">
        <f ca="1">VLOOKUP(CONCATENATE($F3540," ",$G3540),AllocFactorMatrix,(N$4+1),FALSE)*$E3546</f>
        <v>0</v>
      </c>
      <c r="O3540" s="25">
        <f ca="1">VLOOKUP(CONCATENATE($F3540," ",$G3540),AllocFactorMatrix,(O$4+1),FALSE)*$E3546</f>
        <v>0</v>
      </c>
      <c r="P3540" s="25">
        <f ca="1">VLOOKUP(CONCATENATE($F3540," ",$G3540),AllocFactorMatrix,(P$4+1),FALSE)*$E3546</f>
        <v>0</v>
      </c>
      <c r="Q3540" s="25">
        <f ca="1">VLOOKUP(CONCATENATE($F3540," ",$G3540),AllocFactorMatrix,(Q$4+1),FALSE)*$E3546</f>
        <v>0</v>
      </c>
      <c r="R3540" s="25">
        <f t="shared" ca="1" si="1582"/>
        <v>0</v>
      </c>
      <c r="S3540" s="25">
        <f ca="1">VLOOKUP(CONCATENATE($F3540," ",$G3540),AllocFactorMatrix,(S$4+1),FALSE)*$E3546</f>
        <v>0</v>
      </c>
      <c r="T3540" s="25">
        <f ca="1">VLOOKUP(CONCATENATE($F3540," ",$G3540),AllocFactorMatrix,(T$4+1),FALSE)*$E3546</f>
        <v>0</v>
      </c>
      <c r="U3540" s="25">
        <f ca="1">VLOOKUP(CONCATENATE($F3540," ",$G3540),AllocFactorMatrix,(U$4+1),FALSE)*$E3546</f>
        <v>0</v>
      </c>
      <c r="V3540" s="25">
        <f ca="1">VLOOKUP(CONCATENATE($F3540," ",$G3540),AllocFactorMatrix,(V$4+1),FALSE)*$E3546</f>
        <v>0</v>
      </c>
      <c r="W3540" s="25">
        <f t="shared" ref="W3540:W3546" ca="1" si="1584">SUBTOTAL(9,S3540:V3540)</f>
        <v>0</v>
      </c>
      <c r="X3540" s="25">
        <f ca="1">VLOOKUP(CONCATENATE($F3540," ",$G3540),AllocFactorMatrix,(X$4+1),FALSE)*$E3546</f>
        <v>0</v>
      </c>
      <c r="Y3540" s="25">
        <f ca="1">VLOOKUP(CONCATENATE($F3540," ",$G3540),AllocFactorMatrix,(Y$4+1),FALSE)*$E3546</f>
        <v>0</v>
      </c>
      <c r="Z3540" s="25">
        <f t="shared" ca="1" si="1583"/>
        <v>0</v>
      </c>
      <c r="AA3540" s="25">
        <f ca="1">VLOOKUP(CONCATENATE($F3540," ",$G3540),AllocFactorMatrix,(AA$4+1),FALSE)*$E3546</f>
        <v>0</v>
      </c>
      <c r="AB3540" s="25">
        <f ca="1">VLOOKUP(CONCATENATE($F3540," ",$G3540),AllocFactorMatrix,(AB$4+1),FALSE)*$E3546</f>
        <v>0</v>
      </c>
      <c r="AC3540" s="25">
        <f ca="1">VLOOKUP(CONCATENATE($F3540," ",$G3540),AllocFactorMatrix,(AC$4+1),FALSE)*$E3546</f>
        <v>0</v>
      </c>
    </row>
    <row r="3541" spans="4:29" hidden="1" outlineLevel="1">
      <c r="F3541" s="61" t="str">
        <f>F3546</f>
        <v>RB_GUP-Land_P</v>
      </c>
      <c r="G3541" s="20" t="str">
        <f>$G$10</f>
        <v>SUBTRAN</v>
      </c>
      <c r="H3541" s="24">
        <f t="shared" ca="1" si="1575"/>
        <v>0</v>
      </c>
      <c r="I3541" s="25">
        <f ca="1">VLOOKUP(CONCATENATE($F3541," ",$G3541),AllocFactorMatrix,(I$4+1),FALSE)*$E3546</f>
        <v>0</v>
      </c>
      <c r="J3541" s="25">
        <f ca="1">VLOOKUP(CONCATENATE($F3541," ",$G3541),AllocFactorMatrix,(J$4+1),FALSE)*$E3546</f>
        <v>0</v>
      </c>
      <c r="K3541" s="25">
        <f ca="1">VLOOKUP(CONCATENATE($F3541," ",$G3541),AllocFactorMatrix,(K$4+1),FALSE)*$E3546</f>
        <v>0</v>
      </c>
      <c r="L3541" s="25">
        <f ca="1">VLOOKUP(CONCATENATE($F3541," ",$G3541),AllocFactorMatrix,(L$4+1),FALSE)*$E3546</f>
        <v>0</v>
      </c>
      <c r="M3541" s="25">
        <f t="shared" ca="1" si="1581"/>
        <v>0</v>
      </c>
      <c r="N3541" s="25">
        <f ca="1">VLOOKUP(CONCATENATE($F3541," ",$G3541),AllocFactorMatrix,(N$4+1),FALSE)*$E3546</f>
        <v>0</v>
      </c>
      <c r="O3541" s="25">
        <f ca="1">VLOOKUP(CONCATENATE($F3541," ",$G3541),AllocFactorMatrix,(O$4+1),FALSE)*$E3546</f>
        <v>0</v>
      </c>
      <c r="P3541" s="25">
        <f ca="1">VLOOKUP(CONCATENATE($F3541," ",$G3541),AllocFactorMatrix,(P$4+1),FALSE)*$E3546</f>
        <v>0</v>
      </c>
      <c r="Q3541" s="25">
        <f ca="1">VLOOKUP(CONCATENATE($F3541," ",$G3541),AllocFactorMatrix,(Q$4+1),FALSE)*$E3546</f>
        <v>0</v>
      </c>
      <c r="R3541" s="25">
        <f t="shared" ca="1" si="1582"/>
        <v>0</v>
      </c>
      <c r="S3541" s="25">
        <f ca="1">VLOOKUP(CONCATENATE($F3541," ",$G3541),AllocFactorMatrix,(S$4+1),FALSE)*$E3546</f>
        <v>0</v>
      </c>
      <c r="T3541" s="25">
        <f ca="1">VLOOKUP(CONCATENATE($F3541," ",$G3541),AllocFactorMatrix,(T$4+1),FALSE)*$E3546</f>
        <v>0</v>
      </c>
      <c r="U3541" s="25">
        <f ca="1">VLOOKUP(CONCATENATE($F3541," ",$G3541),AllocFactorMatrix,(U$4+1),FALSE)*$E3546</f>
        <v>0</v>
      </c>
      <c r="V3541" s="25">
        <f ca="1">VLOOKUP(CONCATENATE($F3541," ",$G3541),AllocFactorMatrix,(V$4+1),FALSE)*$E3546</f>
        <v>0</v>
      </c>
      <c r="W3541" s="25">
        <f t="shared" ca="1" si="1584"/>
        <v>0</v>
      </c>
      <c r="X3541" s="25">
        <f ca="1">VLOOKUP(CONCATENATE($F3541," ",$G3541),AllocFactorMatrix,(X$4+1),FALSE)*$E3546</f>
        <v>0</v>
      </c>
      <c r="Y3541" s="25">
        <f ca="1">VLOOKUP(CONCATENATE($F3541," ",$G3541),AllocFactorMatrix,(Y$4+1),FALSE)*$E3546</f>
        <v>0</v>
      </c>
      <c r="Z3541" s="25">
        <f t="shared" ca="1" si="1583"/>
        <v>0</v>
      </c>
      <c r="AA3541" s="25">
        <f ca="1">VLOOKUP(CONCATENATE($F3541," ",$G3541),AllocFactorMatrix,(AA$4+1),FALSE)*$E3546</f>
        <v>0</v>
      </c>
      <c r="AB3541" s="25">
        <f ca="1">VLOOKUP(CONCATENATE($F3541," ",$G3541),AllocFactorMatrix,(AB$4+1),FALSE)*$E3546</f>
        <v>0</v>
      </c>
      <c r="AC3541" s="25">
        <f ca="1">VLOOKUP(CONCATENATE($F3541," ",$G3541),AllocFactorMatrix,(AC$4+1),FALSE)*$E3546</f>
        <v>0</v>
      </c>
    </row>
    <row r="3542" spans="4:29" hidden="1" outlineLevel="1">
      <c r="F3542" s="61" t="str">
        <f>F3546</f>
        <v>RB_GUP-Land_P</v>
      </c>
      <c r="G3542" s="20" t="str">
        <f>$G$11</f>
        <v>DISTPRI</v>
      </c>
      <c r="H3542" s="24">
        <f t="shared" ca="1" si="1575"/>
        <v>0</v>
      </c>
      <c r="I3542" s="25">
        <f ca="1">VLOOKUP(CONCATENATE($F3542," ",$G3542),AllocFactorMatrix,(I$4+1),FALSE)*$E3546</f>
        <v>0</v>
      </c>
      <c r="J3542" s="25">
        <f ca="1">VLOOKUP(CONCATENATE($F3542," ",$G3542),AllocFactorMatrix,(J$4+1),FALSE)*$E3546</f>
        <v>0</v>
      </c>
      <c r="K3542" s="25">
        <f ca="1">VLOOKUP(CONCATENATE($F3542," ",$G3542),AllocFactorMatrix,(K$4+1),FALSE)*$E3546</f>
        <v>0</v>
      </c>
      <c r="L3542" s="25">
        <f ca="1">VLOOKUP(CONCATENATE($F3542," ",$G3542),AllocFactorMatrix,(L$4+1),FALSE)*$E3546</f>
        <v>0</v>
      </c>
      <c r="M3542" s="25">
        <f t="shared" ca="1" si="1581"/>
        <v>0</v>
      </c>
      <c r="N3542" s="25">
        <f ca="1">VLOOKUP(CONCATENATE($F3542," ",$G3542),AllocFactorMatrix,(N$4+1),FALSE)*$E3546</f>
        <v>0</v>
      </c>
      <c r="O3542" s="25">
        <f ca="1">VLOOKUP(CONCATENATE($F3542," ",$G3542),AllocFactorMatrix,(O$4+1),FALSE)*$E3546</f>
        <v>0</v>
      </c>
      <c r="P3542" s="25">
        <f ca="1">VLOOKUP(CONCATENATE($F3542," ",$G3542),AllocFactorMatrix,(P$4+1),FALSE)*$E3546</f>
        <v>0</v>
      </c>
      <c r="Q3542" s="25">
        <f ca="1">VLOOKUP(CONCATENATE($F3542," ",$G3542),AllocFactorMatrix,(Q$4+1),FALSE)*$E3546</f>
        <v>0</v>
      </c>
      <c r="R3542" s="25">
        <f t="shared" ca="1" si="1582"/>
        <v>0</v>
      </c>
      <c r="S3542" s="25">
        <f ca="1">VLOOKUP(CONCATENATE($F3542," ",$G3542),AllocFactorMatrix,(S$4+1),FALSE)*$E3546</f>
        <v>0</v>
      </c>
      <c r="T3542" s="25">
        <f ca="1">VLOOKUP(CONCATENATE($F3542," ",$G3542),AllocFactorMatrix,(T$4+1),FALSE)*$E3546</f>
        <v>0</v>
      </c>
      <c r="U3542" s="25">
        <f ca="1">VLOOKUP(CONCATENATE($F3542," ",$G3542),AllocFactorMatrix,(U$4+1),FALSE)*$E3546</f>
        <v>0</v>
      </c>
      <c r="V3542" s="25">
        <f ca="1">VLOOKUP(CONCATENATE($F3542," ",$G3542),AllocFactorMatrix,(V$4+1),FALSE)*$E3546</f>
        <v>0</v>
      </c>
      <c r="W3542" s="25">
        <f t="shared" ca="1" si="1584"/>
        <v>0</v>
      </c>
      <c r="X3542" s="25">
        <f ca="1">VLOOKUP(CONCATENATE($F3542," ",$G3542),AllocFactorMatrix,(X$4+1),FALSE)*$E3546</f>
        <v>0</v>
      </c>
      <c r="Y3542" s="25">
        <f ca="1">VLOOKUP(CONCATENATE($F3542," ",$G3542),AllocFactorMatrix,(Y$4+1),FALSE)*$E3546</f>
        <v>0</v>
      </c>
      <c r="Z3542" s="25">
        <f t="shared" ca="1" si="1583"/>
        <v>0</v>
      </c>
      <c r="AA3542" s="25">
        <f ca="1">VLOOKUP(CONCATENATE($F3542," ",$G3542),AllocFactorMatrix,(AA$4+1),FALSE)*$E3546</f>
        <v>0</v>
      </c>
      <c r="AB3542" s="25">
        <f ca="1">VLOOKUP(CONCATENATE($F3542," ",$G3542),AllocFactorMatrix,(AB$4+1),FALSE)*$E3546</f>
        <v>0</v>
      </c>
      <c r="AC3542" s="25">
        <f ca="1">VLOOKUP(CONCATENATE($F3542," ",$G3542),AllocFactorMatrix,(AC$4+1),FALSE)*$E3546</f>
        <v>0</v>
      </c>
    </row>
    <row r="3543" spans="4:29" hidden="1" outlineLevel="1">
      <c r="F3543" s="61" t="str">
        <f>F3546</f>
        <v>RB_GUP-Land_P</v>
      </c>
      <c r="G3543" s="20" t="str">
        <f>$G$12</f>
        <v>DISTSEC</v>
      </c>
      <c r="H3543" s="24">
        <f t="shared" ca="1" si="1575"/>
        <v>0</v>
      </c>
      <c r="I3543" s="25">
        <f ca="1">VLOOKUP(CONCATENATE($F3543," ",$G3543),AllocFactorMatrix,(I$4+1),FALSE)*$E3546</f>
        <v>0</v>
      </c>
      <c r="J3543" s="25">
        <f ca="1">VLOOKUP(CONCATENATE($F3543," ",$G3543),AllocFactorMatrix,(J$4+1),FALSE)*$E3546</f>
        <v>0</v>
      </c>
      <c r="K3543" s="25">
        <f ca="1">VLOOKUP(CONCATENATE($F3543," ",$G3543),AllocFactorMatrix,(K$4+1),FALSE)*$E3546</f>
        <v>0</v>
      </c>
      <c r="L3543" s="25">
        <f ca="1">VLOOKUP(CONCATENATE($F3543," ",$G3543),AllocFactorMatrix,(L$4+1),FALSE)*$E3546</f>
        <v>0</v>
      </c>
      <c r="M3543" s="25">
        <f t="shared" ca="1" si="1581"/>
        <v>0</v>
      </c>
      <c r="N3543" s="25">
        <f ca="1">VLOOKUP(CONCATENATE($F3543," ",$G3543),AllocFactorMatrix,(N$4+1),FALSE)*$E3546</f>
        <v>0</v>
      </c>
      <c r="O3543" s="25">
        <f ca="1">VLOOKUP(CONCATENATE($F3543," ",$G3543),AllocFactorMatrix,(O$4+1),FALSE)*$E3546</f>
        <v>0</v>
      </c>
      <c r="P3543" s="25">
        <f ca="1">VLOOKUP(CONCATENATE($F3543," ",$G3543),AllocFactorMatrix,(P$4+1),FALSE)*$E3546</f>
        <v>0</v>
      </c>
      <c r="Q3543" s="25">
        <f ca="1">VLOOKUP(CONCATENATE($F3543," ",$G3543),AllocFactorMatrix,(Q$4+1),FALSE)*$E3546</f>
        <v>0</v>
      </c>
      <c r="R3543" s="25">
        <f t="shared" ca="1" si="1582"/>
        <v>0</v>
      </c>
      <c r="S3543" s="25">
        <f ca="1">VLOOKUP(CONCATENATE($F3543," ",$G3543),AllocFactorMatrix,(S$4+1),FALSE)*$E3546</f>
        <v>0</v>
      </c>
      <c r="T3543" s="25">
        <f ca="1">VLOOKUP(CONCATENATE($F3543," ",$G3543),AllocFactorMatrix,(T$4+1),FALSE)*$E3546</f>
        <v>0</v>
      </c>
      <c r="U3543" s="25">
        <f ca="1">VLOOKUP(CONCATENATE($F3543," ",$G3543),AllocFactorMatrix,(U$4+1),FALSE)*$E3546</f>
        <v>0</v>
      </c>
      <c r="V3543" s="25">
        <f ca="1">VLOOKUP(CONCATENATE($F3543," ",$G3543),AllocFactorMatrix,(V$4+1),FALSE)*$E3546</f>
        <v>0</v>
      </c>
      <c r="W3543" s="25">
        <f t="shared" ca="1" si="1584"/>
        <v>0</v>
      </c>
      <c r="X3543" s="25">
        <f ca="1">VLOOKUP(CONCATENATE($F3543," ",$G3543),AllocFactorMatrix,(X$4+1),FALSE)*$E3546</f>
        <v>0</v>
      </c>
      <c r="Y3543" s="25">
        <f ca="1">VLOOKUP(CONCATENATE($F3543," ",$G3543),AllocFactorMatrix,(Y$4+1),FALSE)*$E3546</f>
        <v>0</v>
      </c>
      <c r="Z3543" s="25">
        <f t="shared" ca="1" si="1583"/>
        <v>0</v>
      </c>
      <c r="AA3543" s="25">
        <f ca="1">VLOOKUP(CONCATENATE($F3543," ",$G3543),AllocFactorMatrix,(AA$4+1),FALSE)*$E3546</f>
        <v>0</v>
      </c>
      <c r="AB3543" s="25">
        <f ca="1">VLOOKUP(CONCATENATE($F3543," ",$G3543),AllocFactorMatrix,(AB$4+1),FALSE)*$E3546</f>
        <v>0</v>
      </c>
      <c r="AC3543" s="25">
        <f ca="1">VLOOKUP(CONCATENATE($F3543," ",$G3543),AllocFactorMatrix,(AC$4+1),FALSE)*$E3546</f>
        <v>0</v>
      </c>
    </row>
    <row r="3544" spans="4:29" hidden="1" outlineLevel="1">
      <c r="F3544" s="61" t="str">
        <f>F3546</f>
        <v>RB_GUP-Land_P</v>
      </c>
      <c r="G3544" s="20" t="str">
        <f>$G$13</f>
        <v>ENERGY</v>
      </c>
      <c r="H3544" s="24">
        <f t="shared" ca="1" si="1575"/>
        <v>0</v>
      </c>
      <c r="I3544" s="25">
        <f ca="1">VLOOKUP(CONCATENATE($F3544," ",$G3544),AllocFactorMatrix,(I$4+1),FALSE)*$E3546</f>
        <v>0</v>
      </c>
      <c r="J3544" s="25">
        <f ca="1">VLOOKUP(CONCATENATE($F3544," ",$G3544),AllocFactorMatrix,(J$4+1),FALSE)*$E3546</f>
        <v>0</v>
      </c>
      <c r="K3544" s="25">
        <f ca="1">VLOOKUP(CONCATENATE($F3544," ",$G3544),AllocFactorMatrix,(K$4+1),FALSE)*$E3546</f>
        <v>0</v>
      </c>
      <c r="L3544" s="25">
        <f ca="1">VLOOKUP(CONCATENATE($F3544," ",$G3544),AllocFactorMatrix,(L$4+1),FALSE)*$E3546</f>
        <v>0</v>
      </c>
      <c r="M3544" s="25">
        <f t="shared" ca="1" si="1581"/>
        <v>0</v>
      </c>
      <c r="N3544" s="25">
        <f ca="1">VLOOKUP(CONCATENATE($F3544," ",$G3544),AllocFactorMatrix,(N$4+1),FALSE)*$E3546</f>
        <v>0</v>
      </c>
      <c r="O3544" s="25">
        <f ca="1">VLOOKUP(CONCATENATE($F3544," ",$G3544),AllocFactorMatrix,(O$4+1),FALSE)*$E3546</f>
        <v>0</v>
      </c>
      <c r="P3544" s="25">
        <f ca="1">VLOOKUP(CONCATENATE($F3544," ",$G3544),AllocFactorMatrix,(P$4+1),FALSE)*$E3546</f>
        <v>0</v>
      </c>
      <c r="Q3544" s="25">
        <f ca="1">VLOOKUP(CONCATENATE($F3544," ",$G3544),AllocFactorMatrix,(Q$4+1),FALSE)*$E3546</f>
        <v>0</v>
      </c>
      <c r="R3544" s="25">
        <f t="shared" ca="1" si="1582"/>
        <v>0</v>
      </c>
      <c r="S3544" s="25">
        <f ca="1">VLOOKUP(CONCATENATE($F3544," ",$G3544),AllocFactorMatrix,(S$4+1),FALSE)*$E3546</f>
        <v>0</v>
      </c>
      <c r="T3544" s="25">
        <f ca="1">VLOOKUP(CONCATENATE($F3544," ",$G3544),AllocFactorMatrix,(T$4+1),FALSE)*$E3546</f>
        <v>0</v>
      </c>
      <c r="U3544" s="25">
        <f ca="1">VLOOKUP(CONCATENATE($F3544," ",$G3544),AllocFactorMatrix,(U$4+1),FALSE)*$E3546</f>
        <v>0</v>
      </c>
      <c r="V3544" s="25">
        <f ca="1">VLOOKUP(CONCATENATE($F3544," ",$G3544),AllocFactorMatrix,(V$4+1),FALSE)*$E3546</f>
        <v>0</v>
      </c>
      <c r="W3544" s="25">
        <f t="shared" ca="1" si="1584"/>
        <v>0</v>
      </c>
      <c r="X3544" s="25">
        <f ca="1">VLOOKUP(CONCATENATE($F3544," ",$G3544),AllocFactorMatrix,(X$4+1),FALSE)*$E3546</f>
        <v>0</v>
      </c>
      <c r="Y3544" s="25">
        <f ca="1">VLOOKUP(CONCATENATE($F3544," ",$G3544),AllocFactorMatrix,(Y$4+1),FALSE)*$E3546</f>
        <v>0</v>
      </c>
      <c r="Z3544" s="25">
        <f t="shared" ca="1" si="1583"/>
        <v>0</v>
      </c>
      <c r="AA3544" s="25">
        <f ca="1">VLOOKUP(CONCATENATE($F3544," ",$G3544),AllocFactorMatrix,(AA$4+1),FALSE)*$E3546</f>
        <v>0</v>
      </c>
      <c r="AB3544" s="25">
        <f ca="1">VLOOKUP(CONCATENATE($F3544," ",$G3544),AllocFactorMatrix,(AB$4+1),FALSE)*$E3546</f>
        <v>0</v>
      </c>
      <c r="AC3544" s="25">
        <f ca="1">VLOOKUP(CONCATENATE($F3544," ",$G3544),AllocFactorMatrix,(AC$4+1),FALSE)*$E3546</f>
        <v>0</v>
      </c>
    </row>
    <row r="3545" spans="4:29" hidden="1" outlineLevel="1">
      <c r="F3545" s="61" t="str">
        <f>F3546</f>
        <v>RB_GUP-Land_P</v>
      </c>
      <c r="G3545" s="20" t="str">
        <f>$G$14</f>
        <v>CUSTOMER</v>
      </c>
      <c r="H3545" s="24">
        <f t="shared" ca="1" si="1575"/>
        <v>0</v>
      </c>
      <c r="I3545" s="25">
        <f ca="1">VLOOKUP(CONCATENATE($F3545," ",$G3545),AllocFactorMatrix,(I$4+1),FALSE)*$E3546</f>
        <v>0</v>
      </c>
      <c r="J3545" s="25">
        <f ca="1">VLOOKUP(CONCATENATE($F3545," ",$G3545),AllocFactorMatrix,(J$4+1),FALSE)*$E3546</f>
        <v>0</v>
      </c>
      <c r="K3545" s="25">
        <f ca="1">VLOOKUP(CONCATENATE($F3545," ",$G3545),AllocFactorMatrix,(K$4+1),FALSE)*$E3546</f>
        <v>0</v>
      </c>
      <c r="L3545" s="25">
        <f ca="1">VLOOKUP(CONCATENATE($F3545," ",$G3545),AllocFactorMatrix,(L$4+1),FALSE)*$E3546</f>
        <v>0</v>
      </c>
      <c r="M3545" s="25">
        <f t="shared" ca="1" si="1581"/>
        <v>0</v>
      </c>
      <c r="N3545" s="25">
        <f ca="1">VLOOKUP(CONCATENATE($F3545," ",$G3545),AllocFactorMatrix,(N$4+1),FALSE)*$E3546</f>
        <v>0</v>
      </c>
      <c r="O3545" s="25">
        <f ca="1">VLOOKUP(CONCATENATE($F3545," ",$G3545),AllocFactorMatrix,(O$4+1),FALSE)*$E3546</f>
        <v>0</v>
      </c>
      <c r="P3545" s="25">
        <f ca="1">VLOOKUP(CONCATENATE($F3545," ",$G3545),AllocFactorMatrix,(P$4+1),FALSE)*$E3546</f>
        <v>0</v>
      </c>
      <c r="Q3545" s="25">
        <f ca="1">VLOOKUP(CONCATENATE($F3545," ",$G3545),AllocFactorMatrix,(Q$4+1),FALSE)*$E3546</f>
        <v>0</v>
      </c>
      <c r="R3545" s="25">
        <f t="shared" ca="1" si="1582"/>
        <v>0</v>
      </c>
      <c r="S3545" s="25">
        <f ca="1">VLOOKUP(CONCATENATE($F3545," ",$G3545),AllocFactorMatrix,(S$4+1),FALSE)*$E3546</f>
        <v>0</v>
      </c>
      <c r="T3545" s="25">
        <f ca="1">VLOOKUP(CONCATENATE($F3545," ",$G3545),AllocFactorMatrix,(T$4+1),FALSE)*$E3546</f>
        <v>0</v>
      </c>
      <c r="U3545" s="25">
        <f ca="1">VLOOKUP(CONCATENATE($F3545," ",$G3545),AllocFactorMatrix,(U$4+1),FALSE)*$E3546</f>
        <v>0</v>
      </c>
      <c r="V3545" s="25">
        <f ca="1">VLOOKUP(CONCATENATE($F3545," ",$G3545),AllocFactorMatrix,(V$4+1),FALSE)*$E3546</f>
        <v>0</v>
      </c>
      <c r="W3545" s="25">
        <f t="shared" ca="1" si="1584"/>
        <v>0</v>
      </c>
      <c r="X3545" s="25">
        <f ca="1">VLOOKUP(CONCATENATE($F3545," ",$G3545),AllocFactorMatrix,(X$4+1),FALSE)*$E3546</f>
        <v>0</v>
      </c>
      <c r="Y3545" s="25">
        <f ca="1">VLOOKUP(CONCATENATE($F3545," ",$G3545),AllocFactorMatrix,(Y$4+1),FALSE)*$E3546</f>
        <v>0</v>
      </c>
      <c r="Z3545" s="25">
        <f t="shared" ca="1" si="1583"/>
        <v>0</v>
      </c>
      <c r="AA3545" s="25">
        <f ca="1">VLOOKUP(CONCATENATE($F3545," ",$G3545),AllocFactorMatrix,(AA$4+1),FALSE)*$E3546</f>
        <v>0</v>
      </c>
      <c r="AB3545" s="25">
        <f ca="1">VLOOKUP(CONCATENATE($F3545," ",$G3545),AllocFactorMatrix,(AB$4+1),FALSE)*$E3546</f>
        <v>0</v>
      </c>
      <c r="AC3545" s="25">
        <f ca="1">VLOOKUP(CONCATENATE($F3545," ",$G3545),AllocFactorMatrix,(AC$4+1),FALSE)*$E3546</f>
        <v>0</v>
      </c>
    </row>
    <row r="3546" spans="4:29" collapsed="1">
      <c r="D3546" s="58"/>
      <c r="E3546" s="61"/>
      <c r="F3546" s="61" t="s">
        <v>546</v>
      </c>
      <c r="G3546" s="20" t="str">
        <f>$G$15</f>
        <v>TOTAL</v>
      </c>
      <c r="H3546" s="24">
        <f t="shared" ca="1" si="1575"/>
        <v>0</v>
      </c>
      <c r="I3546" s="25">
        <f ca="1">VLOOKUP(CONCATENATE($F3546," ",$G3546),AllocFactorMatrix,(I$4+1),FALSE)*$E3546</f>
        <v>0</v>
      </c>
      <c r="J3546" s="25">
        <f ca="1">VLOOKUP(CONCATENATE($F3546," ",$G3546),AllocFactorMatrix,(J$4+1),FALSE)*$E3546</f>
        <v>0</v>
      </c>
      <c r="K3546" s="25">
        <f ca="1">VLOOKUP(CONCATENATE($F3546," ",$G3546),AllocFactorMatrix,(K$4+1),FALSE)*$E3546</f>
        <v>0</v>
      </c>
      <c r="L3546" s="25">
        <f ca="1">VLOOKUP(CONCATENATE($F3546," ",$G3546),AllocFactorMatrix,(L$4+1),FALSE)*$E3546</f>
        <v>0</v>
      </c>
      <c r="M3546" s="25">
        <f t="shared" ca="1" si="1581"/>
        <v>0</v>
      </c>
      <c r="N3546" s="25">
        <f ca="1">VLOOKUP(CONCATENATE($F3546," ",$G3546),AllocFactorMatrix,(N$4+1),FALSE)*$E3546</f>
        <v>0</v>
      </c>
      <c r="O3546" s="25">
        <f ca="1">VLOOKUP(CONCATENATE($F3546," ",$G3546),AllocFactorMatrix,(O$4+1),FALSE)*$E3546</f>
        <v>0</v>
      </c>
      <c r="P3546" s="25">
        <f ca="1">VLOOKUP(CONCATENATE($F3546," ",$G3546),AllocFactorMatrix,(P$4+1),FALSE)*$E3546</f>
        <v>0</v>
      </c>
      <c r="Q3546" s="25">
        <f ca="1">VLOOKUP(CONCATENATE($F3546," ",$G3546),AllocFactorMatrix,(Q$4+1),FALSE)*$E3546</f>
        <v>0</v>
      </c>
      <c r="R3546" s="25">
        <f t="shared" ca="1" si="1582"/>
        <v>0</v>
      </c>
      <c r="S3546" s="25">
        <f ca="1">VLOOKUP(CONCATENATE($F3546," ",$G3546),AllocFactorMatrix,(S$4+1),FALSE)*$E3546</f>
        <v>0</v>
      </c>
      <c r="T3546" s="25">
        <f ca="1">VLOOKUP(CONCATENATE($F3546," ",$G3546),AllocFactorMatrix,(T$4+1),FALSE)*$E3546</f>
        <v>0</v>
      </c>
      <c r="U3546" s="25">
        <f ca="1">VLOOKUP(CONCATENATE($F3546," ",$G3546),AllocFactorMatrix,(U$4+1),FALSE)*$E3546</f>
        <v>0</v>
      </c>
      <c r="V3546" s="25">
        <f ca="1">VLOOKUP(CONCATENATE($F3546," ",$G3546),AllocFactorMatrix,(V$4+1),FALSE)*$E3546</f>
        <v>0</v>
      </c>
      <c r="W3546" s="25">
        <f t="shared" ca="1" si="1584"/>
        <v>0</v>
      </c>
      <c r="X3546" s="25">
        <f ca="1">VLOOKUP(CONCATENATE($F3546," ",$G3546),AllocFactorMatrix,(X$4+1),FALSE)*$E3546</f>
        <v>0</v>
      </c>
      <c r="Y3546" s="25">
        <f ca="1">VLOOKUP(CONCATENATE($F3546," ",$G3546),AllocFactorMatrix,(Y$4+1),FALSE)*$E3546</f>
        <v>0</v>
      </c>
      <c r="Z3546" s="25">
        <f t="shared" ca="1" si="1583"/>
        <v>0</v>
      </c>
      <c r="AA3546" s="25">
        <f ca="1">VLOOKUP(CONCATENATE($F3546," ",$G3546),AllocFactorMatrix,(AA$4+1),FALSE)*$E3546</f>
        <v>0</v>
      </c>
      <c r="AB3546" s="25">
        <f ca="1">VLOOKUP(CONCATENATE($F3546," ",$G3546),AllocFactorMatrix,(AB$4+1),FALSE)*$E3546</f>
        <v>0</v>
      </c>
      <c r="AC3546" s="25">
        <f ca="1">VLOOKUP(CONCATENATE($F3546," ",$G3546),AllocFactorMatrix,(AC$4+1),FALSE)*$E3546</f>
        <v>0</v>
      </c>
    </row>
    <row r="3547" spans="4:29" hidden="1" outlineLevel="1">
      <c r="F3547" s="61" t="str">
        <f>F3554</f>
        <v>PROD_DEMAND</v>
      </c>
      <c r="G3547" s="20" t="str">
        <f>$G$8</f>
        <v>PRODUCTION</v>
      </c>
      <c r="H3547" s="24">
        <f t="shared" si="1575"/>
        <v>0</v>
      </c>
      <c r="I3547" s="25">
        <f>VLOOKUP(CONCATENATE($F3547," ",$G3547),AllocFactorMatrix,(I$4+1),FALSE)*$E3554</f>
        <v>0</v>
      </c>
      <c r="J3547" s="25">
        <f>VLOOKUP(CONCATENATE($F3547," ",$G3547),AllocFactorMatrix,(J$4+1),FALSE)*$E3554</f>
        <v>0</v>
      </c>
      <c r="K3547" s="25">
        <f>VLOOKUP(CONCATENATE($F3547," ",$G3547),AllocFactorMatrix,(K$4+1),FALSE)*$E3554</f>
        <v>0</v>
      </c>
      <c r="L3547" s="25">
        <f>VLOOKUP(CONCATENATE($F3547," ",$G3547),AllocFactorMatrix,(L$4+1),FALSE)*$E3554</f>
        <v>0</v>
      </c>
      <c r="M3547" s="25">
        <f t="shared" ref="M3547:M3554" si="1585">SUBTOTAL(9,J3547:L3547)</f>
        <v>0</v>
      </c>
      <c r="N3547" s="25">
        <f>VLOOKUP(CONCATENATE($F3547," ",$G3547),AllocFactorMatrix,(N$4+1),FALSE)*$E3554</f>
        <v>0</v>
      </c>
      <c r="O3547" s="25">
        <f>VLOOKUP(CONCATENATE($F3547," ",$G3547),AllocFactorMatrix,(O$4+1),FALSE)*$E3554</f>
        <v>0</v>
      </c>
      <c r="P3547" s="25">
        <f>VLOOKUP(CONCATENATE($F3547," ",$G3547),AllocFactorMatrix,(P$4+1),FALSE)*$E3554</f>
        <v>0</v>
      </c>
      <c r="Q3547" s="25">
        <f>VLOOKUP(CONCATENATE($F3547," ",$G3547),AllocFactorMatrix,(Q$4+1),FALSE)*$E3554</f>
        <v>0</v>
      </c>
      <c r="R3547" s="25">
        <f t="shared" ref="R3547:R3554" si="1586">SUBTOTAL(9,N3547:Q3547)</f>
        <v>0</v>
      </c>
      <c r="S3547" s="25">
        <f>VLOOKUP(CONCATENATE($F3547," ",$G3547),AllocFactorMatrix,(S$4+1),FALSE)*$E3554</f>
        <v>0</v>
      </c>
      <c r="T3547" s="25">
        <f>VLOOKUP(CONCATENATE($F3547," ",$G3547),AllocFactorMatrix,(T$4+1),FALSE)*$E3554</f>
        <v>0</v>
      </c>
      <c r="U3547" s="25">
        <f>VLOOKUP(CONCATENATE($F3547," ",$G3547),AllocFactorMatrix,(U$4+1),FALSE)*$E3554</f>
        <v>0</v>
      </c>
      <c r="V3547" s="25">
        <f>VLOOKUP(CONCATENATE($F3547," ",$G3547),AllocFactorMatrix,(V$4+1),FALSE)*$E3554</f>
        <v>0</v>
      </c>
      <c r="W3547" s="25">
        <f>SUBTOTAL(9,S3547:V3547)</f>
        <v>0</v>
      </c>
      <c r="X3547" s="25">
        <f>VLOOKUP(CONCATENATE($F3547," ",$G3547),AllocFactorMatrix,(X$4+1),FALSE)*$E3554</f>
        <v>0</v>
      </c>
      <c r="Y3547" s="25">
        <f>VLOOKUP(CONCATENATE($F3547," ",$G3547),AllocFactorMatrix,(Y$4+1),FALSE)*$E3554</f>
        <v>0</v>
      </c>
      <c r="Z3547" s="25">
        <f t="shared" ref="Z3547:Z3554" si="1587">SUBTOTAL(9,X3547:Y3547)</f>
        <v>0</v>
      </c>
      <c r="AA3547" s="25">
        <f>VLOOKUP(CONCATENATE($F3547," ",$G3547),AllocFactorMatrix,(AA$4+1),FALSE)*$E3554</f>
        <v>0</v>
      </c>
      <c r="AB3547" s="25">
        <f>VLOOKUP(CONCATENATE($F3547," ",$G3547),AllocFactorMatrix,(AB$4+1),FALSE)*$E3554</f>
        <v>0</v>
      </c>
      <c r="AC3547" s="25">
        <f>VLOOKUP(CONCATENATE($F3547," ",$G3547),AllocFactorMatrix,(AC$4+1),FALSE)*$E3554</f>
        <v>0</v>
      </c>
    </row>
    <row r="3548" spans="4:29" hidden="1" outlineLevel="1">
      <c r="F3548" s="61" t="str">
        <f>F3554</f>
        <v>PROD_DEMAND</v>
      </c>
      <c r="G3548" s="20" t="str">
        <f>$G$9</f>
        <v>BULKTRAN</v>
      </c>
      <c r="H3548" s="24">
        <f t="shared" si="1575"/>
        <v>0</v>
      </c>
      <c r="I3548" s="25">
        <f>VLOOKUP(CONCATENATE($F3548," ",$G3548),AllocFactorMatrix,(I$4+1),FALSE)*$E3554</f>
        <v>0</v>
      </c>
      <c r="J3548" s="25">
        <f>VLOOKUP(CONCATENATE($F3548," ",$G3548),AllocFactorMatrix,(J$4+1),FALSE)*$E3554</f>
        <v>0</v>
      </c>
      <c r="K3548" s="25">
        <f>VLOOKUP(CONCATENATE($F3548," ",$G3548),AllocFactorMatrix,(K$4+1),FALSE)*$E3554</f>
        <v>0</v>
      </c>
      <c r="L3548" s="25">
        <f>VLOOKUP(CONCATENATE($F3548," ",$G3548),AllocFactorMatrix,(L$4+1),FALSE)*$E3554</f>
        <v>0</v>
      </c>
      <c r="M3548" s="25">
        <f t="shared" si="1585"/>
        <v>0</v>
      </c>
      <c r="N3548" s="25">
        <f>VLOOKUP(CONCATENATE($F3548," ",$G3548),AllocFactorMatrix,(N$4+1),FALSE)*$E3554</f>
        <v>0</v>
      </c>
      <c r="O3548" s="25">
        <f>VLOOKUP(CONCATENATE($F3548," ",$G3548),AllocFactorMatrix,(O$4+1),FALSE)*$E3554</f>
        <v>0</v>
      </c>
      <c r="P3548" s="25">
        <f>VLOOKUP(CONCATENATE($F3548," ",$G3548),AllocFactorMatrix,(P$4+1),FALSE)*$E3554</f>
        <v>0</v>
      </c>
      <c r="Q3548" s="25">
        <f>VLOOKUP(CONCATENATE($F3548," ",$G3548),AllocFactorMatrix,(Q$4+1),FALSE)*$E3554</f>
        <v>0</v>
      </c>
      <c r="R3548" s="25">
        <f t="shared" si="1586"/>
        <v>0</v>
      </c>
      <c r="S3548" s="25">
        <f>VLOOKUP(CONCATENATE($F3548," ",$G3548),AllocFactorMatrix,(S$4+1),FALSE)*$E3554</f>
        <v>0</v>
      </c>
      <c r="T3548" s="25">
        <f>VLOOKUP(CONCATENATE($F3548," ",$G3548),AllocFactorMatrix,(T$4+1),FALSE)*$E3554</f>
        <v>0</v>
      </c>
      <c r="U3548" s="25">
        <f>VLOOKUP(CONCATENATE($F3548," ",$G3548),AllocFactorMatrix,(U$4+1),FALSE)*$E3554</f>
        <v>0</v>
      </c>
      <c r="V3548" s="25">
        <f>VLOOKUP(CONCATENATE($F3548," ",$G3548),AllocFactorMatrix,(V$4+1),FALSE)*$E3554</f>
        <v>0</v>
      </c>
      <c r="W3548" s="25">
        <f t="shared" ref="W3548:W3554" si="1588">SUBTOTAL(9,S3548:V3548)</f>
        <v>0</v>
      </c>
      <c r="X3548" s="25">
        <f>VLOOKUP(CONCATENATE($F3548," ",$G3548),AllocFactorMatrix,(X$4+1),FALSE)*$E3554</f>
        <v>0</v>
      </c>
      <c r="Y3548" s="25">
        <f>VLOOKUP(CONCATENATE($F3548," ",$G3548),AllocFactorMatrix,(Y$4+1),FALSE)*$E3554</f>
        <v>0</v>
      </c>
      <c r="Z3548" s="25">
        <f t="shared" si="1587"/>
        <v>0</v>
      </c>
      <c r="AA3548" s="25">
        <f>VLOOKUP(CONCATENATE($F3548," ",$G3548),AllocFactorMatrix,(AA$4+1),FALSE)*$E3554</f>
        <v>0</v>
      </c>
      <c r="AB3548" s="25">
        <f>VLOOKUP(CONCATENATE($F3548," ",$G3548),AllocFactorMatrix,(AB$4+1),FALSE)*$E3554</f>
        <v>0</v>
      </c>
      <c r="AC3548" s="25">
        <f>VLOOKUP(CONCATENATE($F3548," ",$G3548),AllocFactorMatrix,(AC$4+1),FALSE)*$E3554</f>
        <v>0</v>
      </c>
    </row>
    <row r="3549" spans="4:29" hidden="1" outlineLevel="1">
      <c r="F3549" s="61" t="str">
        <f>F3554</f>
        <v>PROD_DEMAND</v>
      </c>
      <c r="G3549" s="20" t="str">
        <f>$G$10</f>
        <v>SUBTRAN</v>
      </c>
      <c r="H3549" s="24">
        <f t="shared" si="1575"/>
        <v>0</v>
      </c>
      <c r="I3549" s="25">
        <f>VLOOKUP(CONCATENATE($F3549," ",$G3549),AllocFactorMatrix,(I$4+1),FALSE)*$E3554</f>
        <v>0</v>
      </c>
      <c r="J3549" s="25">
        <f>VLOOKUP(CONCATENATE($F3549," ",$G3549),AllocFactorMatrix,(J$4+1),FALSE)*$E3554</f>
        <v>0</v>
      </c>
      <c r="K3549" s="25">
        <f>VLOOKUP(CONCATENATE($F3549," ",$G3549),AllocFactorMatrix,(K$4+1),FALSE)*$E3554</f>
        <v>0</v>
      </c>
      <c r="L3549" s="25">
        <f>VLOOKUP(CONCATENATE($F3549," ",$G3549),AllocFactorMatrix,(L$4+1),FALSE)*$E3554</f>
        <v>0</v>
      </c>
      <c r="M3549" s="25">
        <f t="shared" si="1585"/>
        <v>0</v>
      </c>
      <c r="N3549" s="25">
        <f>VLOOKUP(CONCATENATE($F3549," ",$G3549),AllocFactorMatrix,(N$4+1),FALSE)*$E3554</f>
        <v>0</v>
      </c>
      <c r="O3549" s="25">
        <f>VLOOKUP(CONCATENATE($F3549," ",$G3549),AllocFactorMatrix,(O$4+1),FALSE)*$E3554</f>
        <v>0</v>
      </c>
      <c r="P3549" s="25">
        <f>VLOOKUP(CONCATENATE($F3549," ",$G3549),AllocFactorMatrix,(P$4+1),FALSE)*$E3554</f>
        <v>0</v>
      </c>
      <c r="Q3549" s="25">
        <f>VLOOKUP(CONCATENATE($F3549," ",$G3549),AllocFactorMatrix,(Q$4+1),FALSE)*$E3554</f>
        <v>0</v>
      </c>
      <c r="R3549" s="25">
        <f t="shared" si="1586"/>
        <v>0</v>
      </c>
      <c r="S3549" s="25">
        <f>VLOOKUP(CONCATENATE($F3549," ",$G3549),AllocFactorMatrix,(S$4+1),FALSE)*$E3554</f>
        <v>0</v>
      </c>
      <c r="T3549" s="25">
        <f>VLOOKUP(CONCATENATE($F3549," ",$G3549),AllocFactorMatrix,(T$4+1),FALSE)*$E3554</f>
        <v>0</v>
      </c>
      <c r="U3549" s="25">
        <f>VLOOKUP(CONCATENATE($F3549," ",$G3549),AllocFactorMatrix,(U$4+1),FALSE)*$E3554</f>
        <v>0</v>
      </c>
      <c r="V3549" s="25">
        <f>VLOOKUP(CONCATENATE($F3549," ",$G3549),AllocFactorMatrix,(V$4+1),FALSE)*$E3554</f>
        <v>0</v>
      </c>
      <c r="W3549" s="25">
        <f t="shared" si="1588"/>
        <v>0</v>
      </c>
      <c r="X3549" s="25">
        <f>VLOOKUP(CONCATENATE($F3549," ",$G3549),AllocFactorMatrix,(X$4+1),FALSE)*$E3554</f>
        <v>0</v>
      </c>
      <c r="Y3549" s="25">
        <f>VLOOKUP(CONCATENATE($F3549," ",$G3549),AllocFactorMatrix,(Y$4+1),FALSE)*$E3554</f>
        <v>0</v>
      </c>
      <c r="Z3549" s="25">
        <f t="shared" si="1587"/>
        <v>0</v>
      </c>
      <c r="AA3549" s="25">
        <f>VLOOKUP(CONCATENATE($F3549," ",$G3549),AllocFactorMatrix,(AA$4+1),FALSE)*$E3554</f>
        <v>0</v>
      </c>
      <c r="AB3549" s="25">
        <f>VLOOKUP(CONCATENATE($F3549," ",$G3549),AllocFactorMatrix,(AB$4+1),FALSE)*$E3554</f>
        <v>0</v>
      </c>
      <c r="AC3549" s="25">
        <f>VLOOKUP(CONCATENATE($F3549," ",$G3549),AllocFactorMatrix,(AC$4+1),FALSE)*$E3554</f>
        <v>0</v>
      </c>
    </row>
    <row r="3550" spans="4:29" hidden="1" outlineLevel="1">
      <c r="F3550" s="61" t="str">
        <f>F3554</f>
        <v>PROD_DEMAND</v>
      </c>
      <c r="G3550" s="20" t="str">
        <f>$G$11</f>
        <v>DISTPRI</v>
      </c>
      <c r="H3550" s="24">
        <f t="shared" si="1575"/>
        <v>0</v>
      </c>
      <c r="I3550" s="25">
        <f>VLOOKUP(CONCATENATE($F3550," ",$G3550),AllocFactorMatrix,(I$4+1),FALSE)*$E3554</f>
        <v>0</v>
      </c>
      <c r="J3550" s="25">
        <f>VLOOKUP(CONCATENATE($F3550," ",$G3550),AllocFactorMatrix,(J$4+1),FALSE)*$E3554</f>
        <v>0</v>
      </c>
      <c r="K3550" s="25">
        <f>VLOOKUP(CONCATENATE($F3550," ",$G3550),AllocFactorMatrix,(K$4+1),FALSE)*$E3554</f>
        <v>0</v>
      </c>
      <c r="L3550" s="25">
        <f>VLOOKUP(CONCATENATE($F3550," ",$G3550),AllocFactorMatrix,(L$4+1),FALSE)*$E3554</f>
        <v>0</v>
      </c>
      <c r="M3550" s="25">
        <f t="shared" si="1585"/>
        <v>0</v>
      </c>
      <c r="N3550" s="25">
        <f>VLOOKUP(CONCATENATE($F3550," ",$G3550),AllocFactorMatrix,(N$4+1),FALSE)*$E3554</f>
        <v>0</v>
      </c>
      <c r="O3550" s="25">
        <f>VLOOKUP(CONCATENATE($F3550," ",$G3550),AllocFactorMatrix,(O$4+1),FALSE)*$E3554</f>
        <v>0</v>
      </c>
      <c r="P3550" s="25">
        <f>VLOOKUP(CONCATENATE($F3550," ",$G3550),AllocFactorMatrix,(P$4+1),FALSE)*$E3554</f>
        <v>0</v>
      </c>
      <c r="Q3550" s="25">
        <f>VLOOKUP(CONCATENATE($F3550," ",$G3550),AllocFactorMatrix,(Q$4+1),FALSE)*$E3554</f>
        <v>0</v>
      </c>
      <c r="R3550" s="25">
        <f t="shared" si="1586"/>
        <v>0</v>
      </c>
      <c r="S3550" s="25">
        <f>VLOOKUP(CONCATENATE($F3550," ",$G3550),AllocFactorMatrix,(S$4+1),FALSE)*$E3554</f>
        <v>0</v>
      </c>
      <c r="T3550" s="25">
        <f>VLOOKUP(CONCATENATE($F3550," ",$G3550),AllocFactorMatrix,(T$4+1),FALSE)*$E3554</f>
        <v>0</v>
      </c>
      <c r="U3550" s="25">
        <f>VLOOKUP(CONCATENATE($F3550," ",$G3550),AllocFactorMatrix,(U$4+1),FALSE)*$E3554</f>
        <v>0</v>
      </c>
      <c r="V3550" s="25">
        <f>VLOOKUP(CONCATENATE($F3550," ",$G3550),AllocFactorMatrix,(V$4+1),FALSE)*$E3554</f>
        <v>0</v>
      </c>
      <c r="W3550" s="25">
        <f t="shared" si="1588"/>
        <v>0</v>
      </c>
      <c r="X3550" s="25">
        <f>VLOOKUP(CONCATENATE($F3550," ",$G3550),AllocFactorMatrix,(X$4+1),FALSE)*$E3554</f>
        <v>0</v>
      </c>
      <c r="Y3550" s="25">
        <f>VLOOKUP(CONCATENATE($F3550," ",$G3550),AllocFactorMatrix,(Y$4+1),FALSE)*$E3554</f>
        <v>0</v>
      </c>
      <c r="Z3550" s="25">
        <f t="shared" si="1587"/>
        <v>0</v>
      </c>
      <c r="AA3550" s="25">
        <f>VLOOKUP(CONCATENATE($F3550," ",$G3550),AllocFactorMatrix,(AA$4+1),FALSE)*$E3554</f>
        <v>0</v>
      </c>
      <c r="AB3550" s="25">
        <f>VLOOKUP(CONCATENATE($F3550," ",$G3550),AllocFactorMatrix,(AB$4+1),FALSE)*$E3554</f>
        <v>0</v>
      </c>
      <c r="AC3550" s="25">
        <f>VLOOKUP(CONCATENATE($F3550," ",$G3550),AllocFactorMatrix,(AC$4+1),FALSE)*$E3554</f>
        <v>0</v>
      </c>
    </row>
    <row r="3551" spans="4:29" hidden="1" outlineLevel="1">
      <c r="F3551" s="61" t="str">
        <f>F3554</f>
        <v>PROD_DEMAND</v>
      </c>
      <c r="G3551" s="20" t="str">
        <f>$G$12</f>
        <v>DISTSEC</v>
      </c>
      <c r="H3551" s="24">
        <f t="shared" si="1575"/>
        <v>0</v>
      </c>
      <c r="I3551" s="25">
        <f>VLOOKUP(CONCATENATE($F3551," ",$G3551),AllocFactorMatrix,(I$4+1),FALSE)*$E3554</f>
        <v>0</v>
      </c>
      <c r="J3551" s="25">
        <f>VLOOKUP(CONCATENATE($F3551," ",$G3551),AllocFactorMatrix,(J$4+1),FALSE)*$E3554</f>
        <v>0</v>
      </c>
      <c r="K3551" s="25">
        <f>VLOOKUP(CONCATENATE($F3551," ",$G3551),AllocFactorMatrix,(K$4+1),FALSE)*$E3554</f>
        <v>0</v>
      </c>
      <c r="L3551" s="25">
        <f>VLOOKUP(CONCATENATE($F3551," ",$G3551),AllocFactorMatrix,(L$4+1),FALSE)*$E3554</f>
        <v>0</v>
      </c>
      <c r="M3551" s="25">
        <f t="shared" si="1585"/>
        <v>0</v>
      </c>
      <c r="N3551" s="25">
        <f>VLOOKUP(CONCATENATE($F3551," ",$G3551),AllocFactorMatrix,(N$4+1),FALSE)*$E3554</f>
        <v>0</v>
      </c>
      <c r="O3551" s="25">
        <f>VLOOKUP(CONCATENATE($F3551," ",$G3551),AllocFactorMatrix,(O$4+1),FALSE)*$E3554</f>
        <v>0</v>
      </c>
      <c r="P3551" s="25">
        <f>VLOOKUP(CONCATENATE($F3551," ",$G3551),AllocFactorMatrix,(P$4+1),FALSE)*$E3554</f>
        <v>0</v>
      </c>
      <c r="Q3551" s="25">
        <f>VLOOKUP(CONCATENATE($F3551," ",$G3551),AllocFactorMatrix,(Q$4+1),FALSE)*$E3554</f>
        <v>0</v>
      </c>
      <c r="R3551" s="25">
        <f t="shared" si="1586"/>
        <v>0</v>
      </c>
      <c r="S3551" s="25">
        <f>VLOOKUP(CONCATENATE($F3551," ",$G3551),AllocFactorMatrix,(S$4+1),FALSE)*$E3554</f>
        <v>0</v>
      </c>
      <c r="T3551" s="25">
        <f>VLOOKUP(CONCATENATE($F3551," ",$G3551),AllocFactorMatrix,(T$4+1),FALSE)*$E3554</f>
        <v>0</v>
      </c>
      <c r="U3551" s="25">
        <f>VLOOKUP(CONCATENATE($F3551," ",$G3551),AllocFactorMatrix,(U$4+1),FALSE)*$E3554</f>
        <v>0</v>
      </c>
      <c r="V3551" s="25">
        <f>VLOOKUP(CONCATENATE($F3551," ",$G3551),AllocFactorMatrix,(V$4+1),FALSE)*$E3554</f>
        <v>0</v>
      </c>
      <c r="W3551" s="25">
        <f t="shared" si="1588"/>
        <v>0</v>
      </c>
      <c r="X3551" s="25">
        <f>VLOOKUP(CONCATENATE($F3551," ",$G3551),AllocFactorMatrix,(X$4+1),FALSE)*$E3554</f>
        <v>0</v>
      </c>
      <c r="Y3551" s="25">
        <f>VLOOKUP(CONCATENATE($F3551," ",$G3551),AllocFactorMatrix,(Y$4+1),FALSE)*$E3554</f>
        <v>0</v>
      </c>
      <c r="Z3551" s="25">
        <f t="shared" si="1587"/>
        <v>0</v>
      </c>
      <c r="AA3551" s="25">
        <f>VLOOKUP(CONCATENATE($F3551," ",$G3551),AllocFactorMatrix,(AA$4+1),FALSE)*$E3554</f>
        <v>0</v>
      </c>
      <c r="AB3551" s="25">
        <f>VLOOKUP(CONCATENATE($F3551," ",$G3551),AllocFactorMatrix,(AB$4+1),FALSE)*$E3554</f>
        <v>0</v>
      </c>
      <c r="AC3551" s="25">
        <f>VLOOKUP(CONCATENATE($F3551," ",$G3551),AllocFactorMatrix,(AC$4+1),FALSE)*$E3554</f>
        <v>0</v>
      </c>
    </row>
    <row r="3552" spans="4:29" hidden="1" outlineLevel="1">
      <c r="F3552" s="61" t="str">
        <f>F3554</f>
        <v>PROD_DEMAND</v>
      </c>
      <c r="G3552" s="20" t="str">
        <f>$G$13</f>
        <v>ENERGY</v>
      </c>
      <c r="H3552" s="24">
        <f t="shared" si="1575"/>
        <v>0</v>
      </c>
      <c r="I3552" s="25">
        <f>VLOOKUP(CONCATENATE($F3552," ",$G3552),AllocFactorMatrix,(I$4+1),FALSE)*$E3554</f>
        <v>0</v>
      </c>
      <c r="J3552" s="25">
        <f>VLOOKUP(CONCATENATE($F3552," ",$G3552),AllocFactorMatrix,(J$4+1),FALSE)*$E3554</f>
        <v>0</v>
      </c>
      <c r="K3552" s="25">
        <f>VLOOKUP(CONCATENATE($F3552," ",$G3552),AllocFactorMatrix,(K$4+1),FALSE)*$E3554</f>
        <v>0</v>
      </c>
      <c r="L3552" s="25">
        <f>VLOOKUP(CONCATENATE($F3552," ",$G3552),AllocFactorMatrix,(L$4+1),FALSE)*$E3554</f>
        <v>0</v>
      </c>
      <c r="M3552" s="25">
        <f t="shared" si="1585"/>
        <v>0</v>
      </c>
      <c r="N3552" s="25">
        <f>VLOOKUP(CONCATENATE($F3552," ",$G3552),AllocFactorMatrix,(N$4+1),FALSE)*$E3554</f>
        <v>0</v>
      </c>
      <c r="O3552" s="25">
        <f>VLOOKUP(CONCATENATE($F3552," ",$G3552),AllocFactorMatrix,(O$4+1),FALSE)*$E3554</f>
        <v>0</v>
      </c>
      <c r="P3552" s="25">
        <f>VLOOKUP(CONCATENATE($F3552," ",$G3552),AllocFactorMatrix,(P$4+1),FALSE)*$E3554</f>
        <v>0</v>
      </c>
      <c r="Q3552" s="25">
        <f>VLOOKUP(CONCATENATE($F3552," ",$G3552),AllocFactorMatrix,(Q$4+1),FALSE)*$E3554</f>
        <v>0</v>
      </c>
      <c r="R3552" s="25">
        <f t="shared" si="1586"/>
        <v>0</v>
      </c>
      <c r="S3552" s="25">
        <f>VLOOKUP(CONCATENATE($F3552," ",$G3552),AllocFactorMatrix,(S$4+1),FALSE)*$E3554</f>
        <v>0</v>
      </c>
      <c r="T3552" s="25">
        <f>VLOOKUP(CONCATENATE($F3552," ",$G3552),AllocFactorMatrix,(T$4+1),FALSE)*$E3554</f>
        <v>0</v>
      </c>
      <c r="U3552" s="25">
        <f>VLOOKUP(CONCATENATE($F3552," ",$G3552),AllocFactorMatrix,(U$4+1),FALSE)*$E3554</f>
        <v>0</v>
      </c>
      <c r="V3552" s="25">
        <f>VLOOKUP(CONCATENATE($F3552," ",$G3552),AllocFactorMatrix,(V$4+1),FALSE)*$E3554</f>
        <v>0</v>
      </c>
      <c r="W3552" s="25">
        <f t="shared" si="1588"/>
        <v>0</v>
      </c>
      <c r="X3552" s="25">
        <f>VLOOKUP(CONCATENATE($F3552," ",$G3552),AllocFactorMatrix,(X$4+1),FALSE)*$E3554</f>
        <v>0</v>
      </c>
      <c r="Y3552" s="25">
        <f>VLOOKUP(CONCATENATE($F3552," ",$G3552),AllocFactorMatrix,(Y$4+1),FALSE)*$E3554</f>
        <v>0</v>
      </c>
      <c r="Z3552" s="25">
        <f t="shared" si="1587"/>
        <v>0</v>
      </c>
      <c r="AA3552" s="25">
        <f>VLOOKUP(CONCATENATE($F3552," ",$G3552),AllocFactorMatrix,(AA$4+1),FALSE)*$E3554</f>
        <v>0</v>
      </c>
      <c r="AB3552" s="25">
        <f>VLOOKUP(CONCATENATE($F3552," ",$G3552),AllocFactorMatrix,(AB$4+1),FALSE)*$E3554</f>
        <v>0</v>
      </c>
      <c r="AC3552" s="25">
        <f>VLOOKUP(CONCATENATE($F3552," ",$G3552),AllocFactorMatrix,(AC$4+1),FALSE)*$E3554</f>
        <v>0</v>
      </c>
    </row>
    <row r="3553" spans="3:29" hidden="1" outlineLevel="1">
      <c r="F3553" s="61" t="str">
        <f>F3554</f>
        <v>PROD_DEMAND</v>
      </c>
      <c r="G3553" s="20" t="str">
        <f>$G$14</f>
        <v>CUSTOMER</v>
      </c>
      <c r="H3553" s="24">
        <f t="shared" si="1575"/>
        <v>0</v>
      </c>
      <c r="I3553" s="25">
        <f>VLOOKUP(CONCATENATE($F3553," ",$G3553),AllocFactorMatrix,(I$4+1),FALSE)*$E3554</f>
        <v>0</v>
      </c>
      <c r="J3553" s="25">
        <f>VLOOKUP(CONCATENATE($F3553," ",$G3553),AllocFactorMatrix,(J$4+1),FALSE)*$E3554</f>
        <v>0</v>
      </c>
      <c r="K3553" s="25">
        <f>VLOOKUP(CONCATENATE($F3553," ",$G3553),AllocFactorMatrix,(K$4+1),FALSE)*$E3554</f>
        <v>0</v>
      </c>
      <c r="L3553" s="25">
        <f>VLOOKUP(CONCATENATE($F3553," ",$G3553),AllocFactorMatrix,(L$4+1),FALSE)*$E3554</f>
        <v>0</v>
      </c>
      <c r="M3553" s="25">
        <f t="shared" si="1585"/>
        <v>0</v>
      </c>
      <c r="N3553" s="25">
        <f>VLOOKUP(CONCATENATE($F3553," ",$G3553),AllocFactorMatrix,(N$4+1),FALSE)*$E3554</f>
        <v>0</v>
      </c>
      <c r="O3553" s="25">
        <f>VLOOKUP(CONCATENATE($F3553," ",$G3553),AllocFactorMatrix,(O$4+1),FALSE)*$E3554</f>
        <v>0</v>
      </c>
      <c r="P3553" s="25">
        <f>VLOOKUP(CONCATENATE($F3553," ",$G3553),AllocFactorMatrix,(P$4+1),FALSE)*$E3554</f>
        <v>0</v>
      </c>
      <c r="Q3553" s="25">
        <f>VLOOKUP(CONCATENATE($F3553," ",$G3553),AllocFactorMatrix,(Q$4+1),FALSE)*$E3554</f>
        <v>0</v>
      </c>
      <c r="R3553" s="25">
        <f t="shared" si="1586"/>
        <v>0</v>
      </c>
      <c r="S3553" s="25">
        <f>VLOOKUP(CONCATENATE($F3553," ",$G3553),AllocFactorMatrix,(S$4+1),FALSE)*$E3554</f>
        <v>0</v>
      </c>
      <c r="T3553" s="25">
        <f>VLOOKUP(CONCATENATE($F3553," ",$G3553),AllocFactorMatrix,(T$4+1),FALSE)*$E3554</f>
        <v>0</v>
      </c>
      <c r="U3553" s="25">
        <f>VLOOKUP(CONCATENATE($F3553," ",$G3553),AllocFactorMatrix,(U$4+1),FALSE)*$E3554</f>
        <v>0</v>
      </c>
      <c r="V3553" s="25">
        <f>VLOOKUP(CONCATENATE($F3553," ",$G3553),AllocFactorMatrix,(V$4+1),FALSE)*$E3554</f>
        <v>0</v>
      </c>
      <c r="W3553" s="25">
        <f t="shared" si="1588"/>
        <v>0</v>
      </c>
      <c r="X3553" s="25">
        <f>VLOOKUP(CONCATENATE($F3553," ",$G3553),AllocFactorMatrix,(X$4+1),FALSE)*$E3554</f>
        <v>0</v>
      </c>
      <c r="Y3553" s="25">
        <f>VLOOKUP(CONCATENATE($F3553," ",$G3553),AllocFactorMatrix,(Y$4+1),FALSE)*$E3554</f>
        <v>0</v>
      </c>
      <c r="Z3553" s="25">
        <f t="shared" si="1587"/>
        <v>0</v>
      </c>
      <c r="AA3553" s="25">
        <f>VLOOKUP(CONCATENATE($F3553," ",$G3553),AllocFactorMatrix,(AA$4+1),FALSE)*$E3554</f>
        <v>0</v>
      </c>
      <c r="AB3553" s="25">
        <f>VLOOKUP(CONCATENATE($F3553," ",$G3553),AllocFactorMatrix,(AB$4+1),FALSE)*$E3554</f>
        <v>0</v>
      </c>
      <c r="AC3553" s="25">
        <f>VLOOKUP(CONCATENATE($F3553," ",$G3553),AllocFactorMatrix,(AC$4+1),FALSE)*$E3554</f>
        <v>0</v>
      </c>
    </row>
    <row r="3554" spans="3:29" collapsed="1">
      <c r="D3554" s="58"/>
      <c r="E3554" s="61"/>
      <c r="F3554" s="61" t="s">
        <v>29</v>
      </c>
      <c r="G3554" s="20" t="str">
        <f>$G$15</f>
        <v>TOTAL</v>
      </c>
      <c r="H3554" s="24">
        <f t="shared" si="1575"/>
        <v>0</v>
      </c>
      <c r="I3554" s="25">
        <f>VLOOKUP(CONCATENATE($F3554," ",$G3554),AllocFactorMatrix,(I$4+1),FALSE)*$E3554</f>
        <v>0</v>
      </c>
      <c r="J3554" s="25">
        <f>VLOOKUP(CONCATENATE($F3554," ",$G3554),AllocFactorMatrix,(J$4+1),FALSE)*$E3554</f>
        <v>0</v>
      </c>
      <c r="K3554" s="25">
        <f>VLOOKUP(CONCATENATE($F3554," ",$G3554),AllocFactorMatrix,(K$4+1),FALSE)*$E3554</f>
        <v>0</v>
      </c>
      <c r="L3554" s="25">
        <f>VLOOKUP(CONCATENATE($F3554," ",$G3554),AllocFactorMatrix,(L$4+1),FALSE)*$E3554</f>
        <v>0</v>
      </c>
      <c r="M3554" s="25">
        <f t="shared" si="1585"/>
        <v>0</v>
      </c>
      <c r="N3554" s="25">
        <f>VLOOKUP(CONCATENATE($F3554," ",$G3554),AllocFactorMatrix,(N$4+1),FALSE)*$E3554</f>
        <v>0</v>
      </c>
      <c r="O3554" s="25">
        <f>VLOOKUP(CONCATENATE($F3554," ",$G3554),AllocFactorMatrix,(O$4+1),FALSE)*$E3554</f>
        <v>0</v>
      </c>
      <c r="P3554" s="25">
        <f>VLOOKUP(CONCATENATE($F3554," ",$G3554),AllocFactorMatrix,(P$4+1),FALSE)*$E3554</f>
        <v>0</v>
      </c>
      <c r="Q3554" s="25">
        <f>VLOOKUP(CONCATENATE($F3554," ",$G3554),AllocFactorMatrix,(Q$4+1),FALSE)*$E3554</f>
        <v>0</v>
      </c>
      <c r="R3554" s="25">
        <f t="shared" si="1586"/>
        <v>0</v>
      </c>
      <c r="S3554" s="25">
        <f>VLOOKUP(CONCATENATE($F3554," ",$G3554),AllocFactorMatrix,(S$4+1),FALSE)*$E3554</f>
        <v>0</v>
      </c>
      <c r="T3554" s="25">
        <f>VLOOKUP(CONCATENATE($F3554," ",$G3554),AllocFactorMatrix,(T$4+1),FALSE)*$E3554</f>
        <v>0</v>
      </c>
      <c r="U3554" s="25">
        <f>VLOOKUP(CONCATENATE($F3554," ",$G3554),AllocFactorMatrix,(U$4+1),FALSE)*$E3554</f>
        <v>0</v>
      </c>
      <c r="V3554" s="25">
        <f>VLOOKUP(CONCATENATE($F3554," ",$G3554),AllocFactorMatrix,(V$4+1),FALSE)*$E3554</f>
        <v>0</v>
      </c>
      <c r="W3554" s="25">
        <f t="shared" si="1588"/>
        <v>0</v>
      </c>
      <c r="X3554" s="25">
        <f>VLOOKUP(CONCATENATE($F3554," ",$G3554),AllocFactorMatrix,(X$4+1),FALSE)*$E3554</f>
        <v>0</v>
      </c>
      <c r="Y3554" s="25">
        <f>VLOOKUP(CONCATENATE($F3554," ",$G3554),AllocFactorMatrix,(Y$4+1),FALSE)*$E3554</f>
        <v>0</v>
      </c>
      <c r="Z3554" s="25">
        <f t="shared" si="1587"/>
        <v>0</v>
      </c>
      <c r="AA3554" s="25">
        <f>VLOOKUP(CONCATENATE($F3554," ",$G3554),AllocFactorMatrix,(AA$4+1),FALSE)*$E3554</f>
        <v>0</v>
      </c>
      <c r="AB3554" s="25">
        <f>VLOOKUP(CONCATENATE($F3554," ",$G3554),AllocFactorMatrix,(AB$4+1),FALSE)*$E3554</f>
        <v>0</v>
      </c>
      <c r="AC3554" s="25">
        <f>VLOOKUP(CONCATENATE($F3554," ",$G3554),AllocFactorMatrix,(AC$4+1),FALSE)*$E3554</f>
        <v>0</v>
      </c>
    </row>
    <row r="3556" spans="3:29" hidden="1" outlineLevel="1">
      <c r="E3556" s="22"/>
      <c r="F3556" s="61"/>
      <c r="G3556" s="20" t="str">
        <f>$G$8</f>
        <v>PRODUCTION</v>
      </c>
      <c r="H3556" s="22">
        <f t="shared" ref="H3556:AC3556" ca="1" si="1589">+H3451+H3491+H3483+H3435+H3443+H3459+H3531+H3539+H3547+H3499+H3467+H3475+H3523+H3515+H3507</f>
        <v>-4746122.7783653773</v>
      </c>
      <c r="I3556" s="22">
        <f t="shared" ca="1" si="1589"/>
        <v>-2327227.6881254925</v>
      </c>
      <c r="J3556" s="22">
        <f t="shared" ca="1" si="1589"/>
        <v>-588698.11356470105</v>
      </c>
      <c r="K3556" s="22">
        <f t="shared" ca="1" si="1589"/>
        <v>-6882.7763743552414</v>
      </c>
      <c r="L3556" s="22">
        <f t="shared" ca="1" si="1589"/>
        <v>-169.56068633831035</v>
      </c>
      <c r="M3556" s="22">
        <f t="shared" ca="1" si="1589"/>
        <v>-595750.45062539459</v>
      </c>
      <c r="N3556" s="22">
        <f t="shared" ca="1" si="1589"/>
        <v>-246318.67661732045</v>
      </c>
      <c r="O3556" s="22">
        <f t="shared" ca="1" si="1589"/>
        <v>-70150.349893235514</v>
      </c>
      <c r="P3556" s="22">
        <f t="shared" ca="1" si="1589"/>
        <v>-5551.3821144942831</v>
      </c>
      <c r="Q3556" s="22">
        <f t="shared" ca="1" si="1589"/>
        <v>-1171.7988816017271</v>
      </c>
      <c r="R3556" s="22">
        <f t="shared" ca="1" si="1589"/>
        <v>-323192.20750665199</v>
      </c>
      <c r="S3556" s="22">
        <f t="shared" ca="1" si="1589"/>
        <v>-14796.437661763961</v>
      </c>
      <c r="T3556" s="22">
        <f t="shared" ca="1" si="1589"/>
        <v>-161307.12828759811</v>
      </c>
      <c r="U3556" s="22">
        <f t="shared" ca="1" si="1589"/>
        <v>-1077311.9343473564</v>
      </c>
      <c r="V3556" s="22">
        <f t="shared" ca="1" si="1589"/>
        <v>-169009.88604267646</v>
      </c>
      <c r="W3556" s="22">
        <f t="shared" ca="1" si="1589"/>
        <v>-1422425.3863393951</v>
      </c>
      <c r="X3556" s="22">
        <f t="shared" ca="1" si="1589"/>
        <v>-66857.587677892472</v>
      </c>
      <c r="Y3556" s="22">
        <f t="shared" ca="1" si="1589"/>
        <v>-1613.9666086689599</v>
      </c>
      <c r="Z3556" s="22">
        <f t="shared" ca="1" si="1589"/>
        <v>-68471.554286561426</v>
      </c>
      <c r="AA3556" s="22">
        <f t="shared" ca="1" si="1589"/>
        <v>-1165.6486413189057</v>
      </c>
      <c r="AB3556" s="22">
        <f t="shared" ca="1" si="1589"/>
        <v>-6320.3795231781569</v>
      </c>
      <c r="AC3556" s="22">
        <f t="shared" ca="1" si="1589"/>
        <v>-1569.4633173854954</v>
      </c>
    </row>
    <row r="3557" spans="3:29" hidden="1" outlineLevel="1">
      <c r="E3557" s="22"/>
      <c r="F3557" s="61"/>
      <c r="G3557" s="20" t="str">
        <f>$G$9</f>
        <v>BULKTRAN</v>
      </c>
      <c r="H3557" s="22">
        <f t="shared" ref="H3557:AC3557" ca="1" si="1590">+H3452+H3492+H3484+H3436+H3444+H3460+H3532+H3540+H3548+H3500+H3468+H3476+H3524+H3516+H3508</f>
        <v>-5351040.6093415897</v>
      </c>
      <c r="I3557" s="22">
        <f t="shared" ca="1" si="1590"/>
        <v>-2623844.8619807195</v>
      </c>
      <c r="J3557" s="22">
        <f t="shared" ca="1" si="1590"/>
        <v>-663730.72493764071</v>
      </c>
      <c r="K3557" s="22">
        <f t="shared" ca="1" si="1590"/>
        <v>-7760.0217280675715</v>
      </c>
      <c r="L3557" s="22">
        <f t="shared" ca="1" si="1590"/>
        <v>-191.17207049089964</v>
      </c>
      <c r="M3557" s="22">
        <f t="shared" ca="1" si="1590"/>
        <v>-671681.91873619927</v>
      </c>
      <c r="N3557" s="22">
        <f t="shared" ca="1" si="1590"/>
        <v>-277713.26258704934</v>
      </c>
      <c r="O3557" s="22">
        <f t="shared" ca="1" si="1590"/>
        <v>-79091.373857696337</v>
      </c>
      <c r="P3557" s="22">
        <f t="shared" ca="1" si="1590"/>
        <v>-6258.9344017902722</v>
      </c>
      <c r="Q3557" s="22">
        <f t="shared" ca="1" si="1590"/>
        <v>-1321.1506937861977</v>
      </c>
      <c r="R3557" s="22">
        <f t="shared" ca="1" si="1590"/>
        <v>-364384.72154032218</v>
      </c>
      <c r="S3557" s="22">
        <f t="shared" ca="1" si="1590"/>
        <v>-16682.319969176937</v>
      </c>
      <c r="T3557" s="22">
        <f t="shared" ca="1" si="1590"/>
        <v>-181866.5538906462</v>
      </c>
      <c r="U3557" s="22">
        <f t="shared" ca="1" si="1590"/>
        <v>-1214620.8976933572</v>
      </c>
      <c r="V3557" s="22">
        <f t="shared" ca="1" si="1590"/>
        <v>-190551.06785628395</v>
      </c>
      <c r="W3557" s="22">
        <f t="shared" ca="1" si="1590"/>
        <v>-1603720.8394094645</v>
      </c>
      <c r="X3557" s="22">
        <f t="shared" ca="1" si="1590"/>
        <v>-75378.932112294482</v>
      </c>
      <c r="Y3557" s="22">
        <f t="shared" ca="1" si="1590"/>
        <v>-1819.6749785902955</v>
      </c>
      <c r="Z3557" s="22">
        <f t="shared" ca="1" si="1590"/>
        <v>-77198.607090884776</v>
      </c>
      <c r="AA3557" s="22">
        <f t="shared" ca="1" si="1590"/>
        <v>-1314.2165736533186</v>
      </c>
      <c r="AB3557" s="22">
        <f t="shared" ca="1" si="1590"/>
        <v>-7125.9444970839077</v>
      </c>
      <c r="AC3557" s="22">
        <f t="shared" ca="1" si="1590"/>
        <v>-1769.4995132625324</v>
      </c>
    </row>
    <row r="3558" spans="3:29" hidden="1" outlineLevel="1">
      <c r="E3558" s="22"/>
      <c r="F3558" s="61"/>
      <c r="G3558" s="20" t="str">
        <f>$G$10</f>
        <v>SUBTRAN</v>
      </c>
      <c r="H3558" s="22">
        <f t="shared" ref="H3558:AC3558" ca="1" si="1591">+H3453+H3493+H3485+H3437+H3445+H3461+H3533+H3541+H3549+H3501+H3469+H3477+H3525+H3517+H3509</f>
        <v>-2079455.06150827</v>
      </c>
      <c r="I3558" s="22">
        <f t="shared" ca="1" si="1591"/>
        <v>-987536.96731567837</v>
      </c>
      <c r="J3558" s="22">
        <f t="shared" ca="1" si="1591"/>
        <v>-252794.89179643337</v>
      </c>
      <c r="K3558" s="22">
        <f t="shared" ca="1" si="1591"/>
        <v>-2945.8751542996392</v>
      </c>
      <c r="L3558" s="22">
        <f t="shared" ca="1" si="1591"/>
        <v>-96.578219710252839</v>
      </c>
      <c r="M3558" s="22">
        <f t="shared" ca="1" si="1591"/>
        <v>-255837.3451704433</v>
      </c>
      <c r="N3558" s="22">
        <f t="shared" ca="1" si="1591"/>
        <v>-110180.29587153479</v>
      </c>
      <c r="O3558" s="22">
        <f t="shared" ca="1" si="1591"/>
        <v>-31230.356081961188</v>
      </c>
      <c r="P3558" s="22">
        <f t="shared" ca="1" si="1591"/>
        <v>-3199.0166270229279</v>
      </c>
      <c r="Q3558" s="22">
        <f t="shared" ca="1" si="1591"/>
        <v>0</v>
      </c>
      <c r="R3558" s="22">
        <f t="shared" ca="1" si="1591"/>
        <v>-144609.66858051892</v>
      </c>
      <c r="S3558" s="22">
        <f t="shared" ca="1" si="1591"/>
        <v>-6170.5914014046421</v>
      </c>
      <c r="T3558" s="22">
        <f t="shared" ca="1" si="1591"/>
        <v>-71318.958344059487</v>
      </c>
      <c r="U3558" s="22">
        <f t="shared" ca="1" si="1591"/>
        <v>-580946.07260601351</v>
      </c>
      <c r="V3558" s="22">
        <f t="shared" ca="1" si="1591"/>
        <v>0</v>
      </c>
      <c r="W3558" s="22">
        <f t="shared" ca="1" si="1591"/>
        <v>-658435.6223514775</v>
      </c>
      <c r="X3558" s="22">
        <f t="shared" ca="1" si="1591"/>
        <v>-29902.307596001865</v>
      </c>
      <c r="Y3558" s="22">
        <f t="shared" ca="1" si="1591"/>
        <v>-715.43262709163707</v>
      </c>
      <c r="Z3558" s="22">
        <f t="shared" ca="1" si="1591"/>
        <v>-30617.7402230935</v>
      </c>
      <c r="AA3558" s="22">
        <f t="shared" ca="1" si="1591"/>
        <v>-491.0238802631365</v>
      </c>
      <c r="AB3558" s="22">
        <f t="shared" ca="1" si="1591"/>
        <v>-1542.4528449118786</v>
      </c>
      <c r="AC3558" s="22">
        <f t="shared" ca="1" si="1591"/>
        <v>-384.24114188282527</v>
      </c>
    </row>
    <row r="3559" spans="3:29" hidden="1" outlineLevel="1">
      <c r="E3559" s="22"/>
      <c r="F3559" s="61"/>
      <c r="G3559" s="20" t="str">
        <f>$G$11</f>
        <v>DISTPRI</v>
      </c>
      <c r="H3559" s="22">
        <f t="shared" ref="H3559:AC3559" ca="1" si="1592">+H3454+H3494+H3486+H3438+H3446+H3462+H3534+H3542+H3550+H3502+H3470+H3478+H3526+H3518+H3510</f>
        <v>2500283.9945985526</v>
      </c>
      <c r="I3559" s="22">
        <f t="shared" ca="1" si="1592"/>
        <v>1661435.3493801199</v>
      </c>
      <c r="J3559" s="22">
        <f t="shared" ca="1" si="1592"/>
        <v>418285.66598447965</v>
      </c>
      <c r="K3559" s="22">
        <f t="shared" ca="1" si="1592"/>
        <v>4881.2438187568987</v>
      </c>
      <c r="L3559" s="22">
        <f t="shared" ca="1" si="1592"/>
        <v>0</v>
      </c>
      <c r="M3559" s="22">
        <f t="shared" ca="1" si="1592"/>
        <v>423166.9098032366</v>
      </c>
      <c r="N3559" s="22">
        <f t="shared" ca="1" si="1592"/>
        <v>180376.36571112453</v>
      </c>
      <c r="O3559" s="22">
        <f t="shared" ca="1" si="1592"/>
        <v>51204.953158354911</v>
      </c>
      <c r="P3559" s="22">
        <f t="shared" ca="1" si="1592"/>
        <v>0</v>
      </c>
      <c r="Q3559" s="22">
        <f t="shared" ca="1" si="1592"/>
        <v>0</v>
      </c>
      <c r="R3559" s="22">
        <f t="shared" ca="1" si="1592"/>
        <v>231581.31886947941</v>
      </c>
      <c r="S3559" s="22">
        <f t="shared" ca="1" si="1592"/>
        <v>10287.526898374412</v>
      </c>
      <c r="T3559" s="22">
        <f t="shared" ca="1" si="1592"/>
        <v>118989.63867151536</v>
      </c>
      <c r="U3559" s="22">
        <f t="shared" ca="1" si="1592"/>
        <v>0</v>
      </c>
      <c r="V3559" s="22">
        <f t="shared" ca="1" si="1592"/>
        <v>0</v>
      </c>
      <c r="W3559" s="22">
        <f t="shared" ca="1" si="1592"/>
        <v>129277.16556988977</v>
      </c>
      <c r="X3559" s="22">
        <f t="shared" ca="1" si="1592"/>
        <v>48951.106544274873</v>
      </c>
      <c r="Y3559" s="22">
        <f t="shared" ca="1" si="1592"/>
        <v>1172.8280463649651</v>
      </c>
      <c r="Z3559" s="22">
        <f t="shared" ca="1" si="1592"/>
        <v>50123.934590639838</v>
      </c>
      <c r="AA3559" s="22">
        <f t="shared" ca="1" si="1592"/>
        <v>842.192081928677</v>
      </c>
      <c r="AB3559" s="22">
        <f t="shared" ca="1" si="1592"/>
        <v>3087.2106901800066</v>
      </c>
      <c r="AC3559" s="22">
        <f t="shared" ca="1" si="1592"/>
        <v>769.91361307808052</v>
      </c>
    </row>
    <row r="3560" spans="3:29" hidden="1" outlineLevel="1">
      <c r="E3560" s="22"/>
      <c r="F3560" s="61"/>
      <c r="G3560" s="20" t="str">
        <f>$G$12</f>
        <v>DISTSEC</v>
      </c>
      <c r="H3560" s="22">
        <f t="shared" ref="H3560:AC3560" ca="1" si="1593">+H3455+H3495+H3487+H3439+H3447+H3463+H3535+H3543+H3551+H3503+H3471+H3479+H3527+H3519+H3511</f>
        <v>1097384.8006310589</v>
      </c>
      <c r="I3560" s="22">
        <f t="shared" ca="1" si="1593"/>
        <v>819309.42582095542</v>
      </c>
      <c r="J3560" s="22">
        <f t="shared" ca="1" si="1593"/>
        <v>183924.10919328465</v>
      </c>
      <c r="K3560" s="22">
        <f t="shared" ca="1" si="1593"/>
        <v>0</v>
      </c>
      <c r="L3560" s="22">
        <f t="shared" ca="1" si="1593"/>
        <v>0</v>
      </c>
      <c r="M3560" s="22">
        <f t="shared" ca="1" si="1593"/>
        <v>183924.10919328465</v>
      </c>
      <c r="N3560" s="22">
        <f t="shared" ca="1" si="1593"/>
        <v>64835.187437573644</v>
      </c>
      <c r="O3560" s="22">
        <f t="shared" ca="1" si="1593"/>
        <v>0</v>
      </c>
      <c r="P3560" s="22">
        <f t="shared" ca="1" si="1593"/>
        <v>0</v>
      </c>
      <c r="Q3560" s="22">
        <f t="shared" ca="1" si="1593"/>
        <v>0</v>
      </c>
      <c r="R3560" s="22">
        <f t="shared" ca="1" si="1593"/>
        <v>64835.187437573644</v>
      </c>
      <c r="S3560" s="22">
        <f t="shared" ca="1" si="1593"/>
        <v>2869.6414723935941</v>
      </c>
      <c r="T3560" s="22">
        <f t="shared" ca="1" si="1593"/>
        <v>0</v>
      </c>
      <c r="U3560" s="22">
        <f t="shared" ca="1" si="1593"/>
        <v>0</v>
      </c>
      <c r="V3560" s="22">
        <f t="shared" ca="1" si="1593"/>
        <v>0</v>
      </c>
      <c r="W3560" s="22">
        <f t="shared" ca="1" si="1593"/>
        <v>2869.6414723935941</v>
      </c>
      <c r="X3560" s="22">
        <f t="shared" ca="1" si="1593"/>
        <v>18044.599818606479</v>
      </c>
      <c r="Y3560" s="22">
        <f t="shared" ca="1" si="1593"/>
        <v>0</v>
      </c>
      <c r="Z3560" s="22">
        <f t="shared" ca="1" si="1593"/>
        <v>18044.599818606479</v>
      </c>
      <c r="AA3560" s="22">
        <f t="shared" ca="1" si="1593"/>
        <v>294.2401955533137</v>
      </c>
      <c r="AB3560" s="22">
        <f t="shared" ca="1" si="1593"/>
        <v>6497.2712746364869</v>
      </c>
      <c r="AC3560" s="22">
        <f t="shared" ca="1" si="1593"/>
        <v>1610.3254180553633</v>
      </c>
    </row>
    <row r="3561" spans="3:29" hidden="1" outlineLevel="1">
      <c r="E3561" s="22"/>
      <c r="F3561" s="61"/>
      <c r="G3561" s="20" t="str">
        <f>$G$13</f>
        <v>ENERGY</v>
      </c>
      <c r="H3561" s="22">
        <f t="shared" ref="H3561:AC3561" ca="1" si="1594">+H3456+H3496+H3488+H3440+H3448+H3464+H3536+H3544+H3552+H3504+H3472+H3480+H3528+H3520+H3512</f>
        <v>844086.71868252556</v>
      </c>
      <c r="I3561" s="22">
        <f t="shared" ca="1" si="1594"/>
        <v>306852.93861523655</v>
      </c>
      <c r="J3561" s="22">
        <f t="shared" ca="1" si="1594"/>
        <v>99041.743664427981</v>
      </c>
      <c r="K3561" s="22">
        <f t="shared" ca="1" si="1594"/>
        <v>1133.8400594555869</v>
      </c>
      <c r="L3561" s="22">
        <f t="shared" ca="1" si="1594"/>
        <v>28.737106090378468</v>
      </c>
      <c r="M3561" s="22">
        <f t="shared" ca="1" si="1594"/>
        <v>100204.32082997395</v>
      </c>
      <c r="N3561" s="22">
        <f t="shared" ca="1" si="1594"/>
        <v>47928.052720295338</v>
      </c>
      <c r="O3561" s="22">
        <f t="shared" ca="1" si="1594"/>
        <v>13378.152206631759</v>
      </c>
      <c r="P3561" s="22">
        <f t="shared" ca="1" si="1594"/>
        <v>1059.1584528862061</v>
      </c>
      <c r="Q3561" s="22">
        <f t="shared" ca="1" si="1594"/>
        <v>217.12263712156482</v>
      </c>
      <c r="R3561" s="22">
        <f t="shared" ca="1" si="1594"/>
        <v>62582.486016934861</v>
      </c>
      <c r="S3561" s="22">
        <f t="shared" ca="1" si="1594"/>
        <v>3193.6649153229519</v>
      </c>
      <c r="T3561" s="22">
        <f t="shared" ca="1" si="1594"/>
        <v>38166.880277590979</v>
      </c>
      <c r="U3561" s="22">
        <f t="shared" ca="1" si="1594"/>
        <v>269821.98507925507</v>
      </c>
      <c r="V3561" s="22">
        <f t="shared" ca="1" si="1594"/>
        <v>43241.581367028601</v>
      </c>
      <c r="W3561" s="22">
        <f t="shared" ca="1" si="1594"/>
        <v>354424.11163919768</v>
      </c>
      <c r="X3561" s="22">
        <f t="shared" ca="1" si="1594"/>
        <v>13000.286105443616</v>
      </c>
      <c r="Y3561" s="22">
        <f t="shared" ca="1" si="1594"/>
        <v>305.55263817808753</v>
      </c>
      <c r="Z3561" s="22">
        <f t="shared" ca="1" si="1594"/>
        <v>13305.838743621704</v>
      </c>
      <c r="AA3561" s="22">
        <f t="shared" ca="1" si="1594"/>
        <v>298.50019535359917</v>
      </c>
      <c r="AB3561" s="22">
        <f t="shared" ca="1" si="1594"/>
        <v>5136.3272161979257</v>
      </c>
      <c r="AC3561" s="22">
        <f t="shared" ca="1" si="1594"/>
        <v>1282.1954260093369</v>
      </c>
    </row>
    <row r="3562" spans="3:29" hidden="1" outlineLevel="1">
      <c r="E3562" s="22"/>
      <c r="F3562" s="61"/>
      <c r="G3562" s="20" t="str">
        <f>$G$14</f>
        <v>CUSTOMER</v>
      </c>
      <c r="H3562" s="22">
        <f t="shared" ref="H3562:AC3562" ca="1" si="1595">+H3457+H3497+H3489+H3441+H3449+H3465+H3537+H3545+H3553+H3505+H3473+H3481+H3529+H3521+H3513</f>
        <v>2776175.8561766981</v>
      </c>
      <c r="I3562" s="22">
        <f t="shared" ca="1" si="1595"/>
        <v>2070340.6008825949</v>
      </c>
      <c r="J3562" s="22">
        <f t="shared" ca="1" si="1595"/>
        <v>495574.10446349293</v>
      </c>
      <c r="K3562" s="22">
        <f t="shared" ca="1" si="1595"/>
        <v>4314.5034260702032</v>
      </c>
      <c r="L3562" s="22">
        <f t="shared" ca="1" si="1595"/>
        <v>617.00073447111811</v>
      </c>
      <c r="M3562" s="22">
        <f t="shared" ca="1" si="1595"/>
        <v>500505.60862403421</v>
      </c>
      <c r="N3562" s="22">
        <f t="shared" ca="1" si="1595"/>
        <v>8478.2999469931165</v>
      </c>
      <c r="O3562" s="22">
        <f t="shared" ca="1" si="1595"/>
        <v>3622.1639905907932</v>
      </c>
      <c r="P3562" s="22">
        <f t="shared" ca="1" si="1595"/>
        <v>1767.6476372296734</v>
      </c>
      <c r="Q3562" s="22">
        <f t="shared" ca="1" si="1595"/>
        <v>755.47002388915553</v>
      </c>
      <c r="R3562" s="22">
        <f t="shared" ca="1" si="1595"/>
        <v>14623.581598702736</v>
      </c>
      <c r="S3562" s="22">
        <f t="shared" ca="1" si="1595"/>
        <v>122.77385974731224</v>
      </c>
      <c r="T3562" s="22">
        <f t="shared" ca="1" si="1595"/>
        <v>2256.4892372619615</v>
      </c>
      <c r="U3562" s="22">
        <f t="shared" ca="1" si="1595"/>
        <v>4582.447103115649</v>
      </c>
      <c r="V3562" s="22">
        <f t="shared" ca="1" si="1595"/>
        <v>1133.4344936134025</v>
      </c>
      <c r="W3562" s="22">
        <f t="shared" ca="1" si="1595"/>
        <v>8095.1446937383253</v>
      </c>
      <c r="X3562" s="22">
        <f t="shared" ca="1" si="1595"/>
        <v>2857.8070345294464</v>
      </c>
      <c r="Y3562" s="22">
        <f t="shared" ca="1" si="1595"/>
        <v>46.096212236223863</v>
      </c>
      <c r="Z3562" s="22">
        <f t="shared" ca="1" si="1595"/>
        <v>2903.9032467656702</v>
      </c>
      <c r="AA3562" s="22">
        <f t="shared" ca="1" si="1595"/>
        <v>168.37499305488103</v>
      </c>
      <c r="AB3562" s="22">
        <f t="shared" ca="1" si="1595"/>
        <v>155058.9282748377</v>
      </c>
      <c r="AC3562" s="22">
        <f t="shared" ca="1" si="1595"/>
        <v>24479.713862968991</v>
      </c>
    </row>
    <row r="3563" spans="3:29" collapsed="1">
      <c r="C3563" s="58" t="s">
        <v>592</v>
      </c>
      <c r="E3563" s="22">
        <f>+E3458+E3498+E3490+E3442+E3450+E3466+E3538+E3546+E3554+E3506+E3474+E3482+E3530+E3522+E3514</f>
        <v>-4958687.0791264027</v>
      </c>
      <c r="F3563" s="61"/>
      <c r="G3563" s="20" t="str">
        <f>$G$15</f>
        <v>TOTAL</v>
      </c>
      <c r="H3563" s="22">
        <f ca="1">+H3458+H3498+H3490+H3442+H3450+H3466+H3538+H3546+H3554+H3506+H3474+H3482+H3530+H3522+H3514</f>
        <v>-4958687.0791264037</v>
      </c>
      <c r="I3563" s="22">
        <f t="shared" ref="I3563:AC3563" ca="1" si="1596">+I3458+I3498+I3490+I3442+I3450+I3466+I3538+I3546+I3554+I3506+I3474+I3482+I3530+I3522+I3514</f>
        <v>-1080671.2027229825</v>
      </c>
      <c r="J3563" s="22">
        <f t="shared" ca="1" si="1596"/>
        <v>-308398.10699309007</v>
      </c>
      <c r="K3563" s="22">
        <f t="shared" ca="1" si="1596"/>
        <v>-7259.0859524397647</v>
      </c>
      <c r="L3563" s="22">
        <f t="shared" ca="1" si="1596"/>
        <v>188.42686402203378</v>
      </c>
      <c r="M3563" s="22">
        <f t="shared" ca="1" si="1596"/>
        <v>-315468.76608150784</v>
      </c>
      <c r="N3563" s="22">
        <f t="shared" ca="1" si="1596"/>
        <v>-332594.32925991807</v>
      </c>
      <c r="O3563" s="22">
        <f t="shared" ca="1" si="1596"/>
        <v>-112266.81047731559</v>
      </c>
      <c r="P3563" s="22">
        <f t="shared" ca="1" si="1596"/>
        <v>-12182.527053191603</v>
      </c>
      <c r="Q3563" s="22">
        <f t="shared" ca="1" si="1596"/>
        <v>-1520.3569143772047</v>
      </c>
      <c r="R3563" s="22">
        <f t="shared" ca="1" si="1596"/>
        <v>-458564.02370480244</v>
      </c>
      <c r="S3563" s="22">
        <f t="shared" ca="1" si="1596"/>
        <v>-21175.741886507269</v>
      </c>
      <c r="T3563" s="22">
        <f t="shared" ca="1" si="1596"/>
        <v>-255079.63233593554</v>
      </c>
      <c r="U3563" s="22">
        <f t="shared" ca="1" si="1596"/>
        <v>-2598474.4724643566</v>
      </c>
      <c r="V3563" s="22">
        <f t="shared" ca="1" si="1596"/>
        <v>-315185.93803831842</v>
      </c>
      <c r="W3563" s="22">
        <f t="shared" ca="1" si="1596"/>
        <v>-3189915.7847251184</v>
      </c>
      <c r="X3563" s="22">
        <f t="shared" ca="1" si="1596"/>
        <v>-89285.027883334435</v>
      </c>
      <c r="Y3563" s="22">
        <f t="shared" ca="1" si="1596"/>
        <v>-2624.5973175716158</v>
      </c>
      <c r="Z3563" s="22">
        <f t="shared" ca="1" si="1596"/>
        <v>-91909.625200906041</v>
      </c>
      <c r="AA3563" s="22">
        <f t="shared" ca="1" si="1596"/>
        <v>-1367.5816293448897</v>
      </c>
      <c r="AB3563" s="22">
        <f t="shared" ca="1" si="1596"/>
        <v>154790.96059067818</v>
      </c>
      <c r="AC3563" s="22">
        <f t="shared" ca="1" si="1596"/>
        <v>24418.944347580917</v>
      </c>
    </row>
    <row r="3564" spans="3:29">
      <c r="E3564" s="24"/>
      <c r="F3564" s="61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</row>
    <row r="3565" spans="3:29" hidden="1" outlineLevel="1">
      <c r="E3565" s="24"/>
      <c r="F3565" s="61"/>
      <c r="G3565" s="20" t="str">
        <f>$G$8</f>
        <v>PRODUCTION</v>
      </c>
      <c r="H3565" s="24">
        <f t="shared" ref="H3565:AC3565" ca="1" si="1597">+H3556+H3425</f>
        <v>-8538269.9651231579</v>
      </c>
      <c r="I3565" s="24">
        <f t="shared" ca="1" si="1597"/>
        <v>-4186680.2018064409</v>
      </c>
      <c r="J3565" s="24">
        <f t="shared" ca="1" si="1597"/>
        <v>-1059067.2968863493</v>
      </c>
      <c r="K3565" s="24">
        <f t="shared" ca="1" si="1597"/>
        <v>-12382.107572458692</v>
      </c>
      <c r="L3565" s="24">
        <f t="shared" ca="1" si="1597"/>
        <v>-305.03949919447473</v>
      </c>
      <c r="M3565" s="24">
        <f t="shared" ca="1" si="1597"/>
        <v>-1071754.4439580026</v>
      </c>
      <c r="N3565" s="24">
        <f t="shared" ca="1" si="1597"/>
        <v>-443127.04424702999</v>
      </c>
      <c r="O3565" s="24">
        <f t="shared" ca="1" si="1597"/>
        <v>-126200.40683873407</v>
      </c>
      <c r="P3565" s="24">
        <f t="shared" ca="1" si="1597"/>
        <v>-9986.9306772197087</v>
      </c>
      <c r="Q3565" s="24">
        <f t="shared" ca="1" si="1597"/>
        <v>-2108.0649749627482</v>
      </c>
      <c r="R3565" s="24">
        <f t="shared" ca="1" si="1597"/>
        <v>-581422.44673794648</v>
      </c>
      <c r="S3565" s="24">
        <f t="shared" ca="1" si="1597"/>
        <v>-26618.776036335075</v>
      </c>
      <c r="T3565" s="24">
        <f t="shared" ca="1" si="1597"/>
        <v>-290191.35680527438</v>
      </c>
      <c r="U3565" s="24">
        <f t="shared" ca="1" si="1597"/>
        <v>-1938083.0546644223</v>
      </c>
      <c r="V3565" s="24">
        <f t="shared" ca="1" si="1597"/>
        <v>-304048.61003281444</v>
      </c>
      <c r="W3565" s="24">
        <f t="shared" ca="1" si="1597"/>
        <v>-2558941.7975388458</v>
      </c>
      <c r="X3565" s="24">
        <f t="shared" ca="1" si="1597"/>
        <v>-120276.73102197843</v>
      </c>
      <c r="Y3565" s="24">
        <f t="shared" ca="1" si="1597"/>
        <v>-2903.5242582274759</v>
      </c>
      <c r="Z3565" s="24">
        <f t="shared" ca="1" si="1597"/>
        <v>-123180.25528020592</v>
      </c>
      <c r="AA3565" s="24">
        <f t="shared" ca="1" si="1597"/>
        <v>-2097.0006990606407</v>
      </c>
      <c r="AB3565" s="24">
        <f t="shared" ca="1" si="1597"/>
        <v>-11370.35621938077</v>
      </c>
      <c r="AC3565" s="24">
        <f t="shared" ca="1" si="1597"/>
        <v>-2823.462883278049</v>
      </c>
    </row>
    <row r="3566" spans="3:29" hidden="1" outlineLevel="1">
      <c r="E3566" s="24"/>
      <c r="F3566" s="61"/>
      <c r="G3566" s="20" t="str">
        <f>$G$9</f>
        <v>BULKTRAN</v>
      </c>
      <c r="H3566" s="24">
        <f t="shared" ref="H3566:AC3566" ca="1" si="1598">+H3557+H3426</f>
        <v>-17103759.050921481</v>
      </c>
      <c r="I3566" s="24">
        <f t="shared" ca="1" si="1598"/>
        <v>-8386707.1066460162</v>
      </c>
      <c r="J3566" s="24">
        <f t="shared" ca="1" si="1598"/>
        <v>-2121510.7906691204</v>
      </c>
      <c r="K3566" s="24">
        <f t="shared" ca="1" si="1598"/>
        <v>-24803.688021929269</v>
      </c>
      <c r="L3566" s="24">
        <f t="shared" ca="1" si="1598"/>
        <v>-611.05143273140766</v>
      </c>
      <c r="M3566" s="24">
        <f t="shared" ca="1" si="1598"/>
        <v>-2146925.5301237814</v>
      </c>
      <c r="N3566" s="24">
        <f t="shared" ca="1" si="1598"/>
        <v>-887666.73163383594</v>
      </c>
      <c r="O3566" s="24">
        <f t="shared" ca="1" si="1598"/>
        <v>-252803.1275088448</v>
      </c>
      <c r="P3566" s="24">
        <f t="shared" ca="1" si="1598"/>
        <v>-20005.698655483789</v>
      </c>
      <c r="Q3566" s="24">
        <f t="shared" ca="1" si="1598"/>
        <v>-4222.8502428160864</v>
      </c>
      <c r="R3566" s="24">
        <f t="shared" ca="1" si="1598"/>
        <v>-1164698.4080409808</v>
      </c>
      <c r="S3566" s="24">
        <f t="shared" ca="1" si="1598"/>
        <v>-53322.409974811657</v>
      </c>
      <c r="T3566" s="24">
        <f t="shared" ca="1" si="1598"/>
        <v>-581307.81361230928</v>
      </c>
      <c r="U3566" s="24">
        <f t="shared" ca="1" si="1598"/>
        <v>-3882344.5174558889</v>
      </c>
      <c r="V3566" s="24">
        <f t="shared" ca="1" si="1598"/>
        <v>-609066.49555602705</v>
      </c>
      <c r="W3566" s="24">
        <f t="shared" ca="1" si="1598"/>
        <v>-5126041.2365990356</v>
      </c>
      <c r="X3566" s="24">
        <f t="shared" ca="1" si="1598"/>
        <v>-240936.89181011237</v>
      </c>
      <c r="Y3566" s="24">
        <f t="shared" ca="1" si="1598"/>
        <v>-5816.3046511860839</v>
      </c>
      <c r="Z3566" s="24">
        <f t="shared" ca="1" si="1598"/>
        <v>-246753.19646129856</v>
      </c>
      <c r="AA3566" s="24">
        <f t="shared" ca="1" si="1598"/>
        <v>-4200.6864192457961</v>
      </c>
      <c r="AB3566" s="24">
        <f t="shared" ca="1" si="1598"/>
        <v>-22776.959957207204</v>
      </c>
      <c r="AC3566" s="24">
        <f t="shared" ca="1" si="1598"/>
        <v>-5655.9266739127042</v>
      </c>
    </row>
    <row r="3567" spans="3:29" hidden="1" outlineLevel="1">
      <c r="E3567" s="24"/>
      <c r="F3567" s="61"/>
      <c r="G3567" s="20" t="str">
        <f>$G$10</f>
        <v>SUBTRAN</v>
      </c>
      <c r="H3567" s="24">
        <f t="shared" ref="H3567:AC3567" ca="1" si="1599">+H3558+H3427</f>
        <v>-6599483.2613244494</v>
      </c>
      <c r="I3567" s="24">
        <f t="shared" ca="1" si="1599"/>
        <v>-3134106.5293384371</v>
      </c>
      <c r="J3567" s="24">
        <f t="shared" ca="1" si="1599"/>
        <v>-802285.02545701806</v>
      </c>
      <c r="K3567" s="24">
        <f t="shared" ca="1" si="1599"/>
        <v>-9349.2060158544245</v>
      </c>
      <c r="L3567" s="24">
        <f t="shared" ca="1" si="1599"/>
        <v>-306.5064286236771</v>
      </c>
      <c r="M3567" s="24">
        <f t="shared" ca="1" si="1599"/>
        <v>-811940.73790149635</v>
      </c>
      <c r="N3567" s="24">
        <f t="shared" ca="1" si="1599"/>
        <v>-349674.79307033704</v>
      </c>
      <c r="O3567" s="24">
        <f t="shared" ca="1" si="1599"/>
        <v>-99114.530543696223</v>
      </c>
      <c r="P3567" s="24">
        <f t="shared" ca="1" si="1599"/>
        <v>-10152.590971320902</v>
      </c>
      <c r="Q3567" s="24">
        <f t="shared" ca="1" si="1599"/>
        <v>0</v>
      </c>
      <c r="R3567" s="24">
        <f t="shared" ca="1" si="1599"/>
        <v>-458941.91458535421</v>
      </c>
      <c r="S3567" s="24">
        <f t="shared" ca="1" si="1599"/>
        <v>-19583.358842342819</v>
      </c>
      <c r="T3567" s="24">
        <f t="shared" ca="1" si="1599"/>
        <v>-226342.12227954145</v>
      </c>
      <c r="U3567" s="24">
        <f t="shared" ca="1" si="1599"/>
        <v>-1843725.287871683</v>
      </c>
      <c r="V3567" s="24">
        <f t="shared" ca="1" si="1599"/>
        <v>0</v>
      </c>
      <c r="W3567" s="24">
        <f t="shared" ca="1" si="1599"/>
        <v>-2089650.7689935677</v>
      </c>
      <c r="X3567" s="24">
        <f t="shared" ca="1" si="1599"/>
        <v>-94899.75624270273</v>
      </c>
      <c r="Y3567" s="24">
        <f t="shared" ca="1" si="1599"/>
        <v>-2270.5398806127837</v>
      </c>
      <c r="Z3567" s="24">
        <f t="shared" ca="1" si="1599"/>
        <v>-97170.296123315522</v>
      </c>
      <c r="AA3567" s="24">
        <f t="shared" ca="1" si="1599"/>
        <v>-1558.3428267772945</v>
      </c>
      <c r="AB3567" s="24">
        <f t="shared" ca="1" si="1599"/>
        <v>-4895.2208296316367</v>
      </c>
      <c r="AC3567" s="24">
        <f t="shared" ca="1" si="1599"/>
        <v>-1219.4507258688423</v>
      </c>
    </row>
    <row r="3568" spans="3:29" hidden="1" outlineLevel="1">
      <c r="E3568" s="24"/>
      <c r="F3568" s="61"/>
      <c r="G3568" s="20" t="str">
        <f>$G$11</f>
        <v>DISTPRI</v>
      </c>
      <c r="H3568" s="24">
        <f t="shared" ref="H3568:AC3568" ca="1" si="1600">+H3559+H3428</f>
        <v>-7170862.6515630055</v>
      </c>
      <c r="I3568" s="24">
        <f t="shared" ca="1" si="1600"/>
        <v>-4765028.5809909962</v>
      </c>
      <c r="J3568" s="24">
        <f t="shared" ca="1" si="1600"/>
        <v>-1199651.3461559243</v>
      </c>
      <c r="K3568" s="24">
        <f t="shared" ca="1" si="1600"/>
        <v>-13999.501284139809</v>
      </c>
      <c r="L3568" s="24">
        <f t="shared" ca="1" si="1600"/>
        <v>0</v>
      </c>
      <c r="M3568" s="24">
        <f t="shared" ca="1" si="1600"/>
        <v>-1213650.8474400637</v>
      </c>
      <c r="N3568" s="24">
        <f t="shared" ca="1" si="1600"/>
        <v>-517322.89087834232</v>
      </c>
      <c r="O3568" s="24">
        <f t="shared" ca="1" si="1600"/>
        <v>-146856.79185705294</v>
      </c>
      <c r="P3568" s="24">
        <f t="shared" ca="1" si="1600"/>
        <v>0</v>
      </c>
      <c r="Q3568" s="24">
        <f t="shared" ca="1" si="1600"/>
        <v>0</v>
      </c>
      <c r="R3568" s="24">
        <f t="shared" ca="1" si="1600"/>
        <v>-664179.68273539538</v>
      </c>
      <c r="S3568" s="24">
        <f t="shared" ca="1" si="1600"/>
        <v>-29504.8252805968</v>
      </c>
      <c r="T3568" s="24">
        <f t="shared" ca="1" si="1600"/>
        <v>-341264.57543057879</v>
      </c>
      <c r="U3568" s="24">
        <f t="shared" ca="1" si="1600"/>
        <v>0</v>
      </c>
      <c r="V3568" s="24">
        <f t="shared" ca="1" si="1600"/>
        <v>0</v>
      </c>
      <c r="W3568" s="24">
        <f t="shared" ca="1" si="1600"/>
        <v>-370769.40071117546</v>
      </c>
      <c r="X3568" s="24">
        <f t="shared" ca="1" si="1600"/>
        <v>-140392.71635916014</v>
      </c>
      <c r="Y3568" s="24">
        <f t="shared" ca="1" si="1600"/>
        <v>-3363.6934254480457</v>
      </c>
      <c r="Z3568" s="24">
        <f t="shared" ca="1" si="1600"/>
        <v>-143756.40978460823</v>
      </c>
      <c r="AA3568" s="24">
        <f t="shared" ca="1" si="1600"/>
        <v>-2415.4231114510271</v>
      </c>
      <c r="AB3568" s="24">
        <f t="shared" ca="1" si="1600"/>
        <v>-8854.1797186012645</v>
      </c>
      <c r="AC3568" s="24">
        <f t="shared" ca="1" si="1600"/>
        <v>-2208.1270707162157</v>
      </c>
    </row>
    <row r="3569" spans="2:29" hidden="1" outlineLevel="1">
      <c r="E3569" s="24"/>
      <c r="F3569" s="61"/>
      <c r="G3569" s="20" t="str">
        <f>$G$12</f>
        <v>DISTSEC</v>
      </c>
      <c r="H3569" s="24">
        <f t="shared" ref="H3569:AC3569" ca="1" si="1601">+H3560+H3429</f>
        <v>-3165256.1416000812</v>
      </c>
      <c r="I3569" s="24">
        <f t="shared" ca="1" si="1601"/>
        <v>-2363185.8127243104</v>
      </c>
      <c r="J3569" s="24">
        <f t="shared" ca="1" si="1601"/>
        <v>-530503.89970554435</v>
      </c>
      <c r="K3569" s="24">
        <f t="shared" ca="1" si="1601"/>
        <v>0</v>
      </c>
      <c r="L3569" s="24">
        <f t="shared" ca="1" si="1601"/>
        <v>0</v>
      </c>
      <c r="M3569" s="24">
        <f t="shared" ca="1" si="1601"/>
        <v>-530503.89970554435</v>
      </c>
      <c r="N3569" s="24">
        <f t="shared" ca="1" si="1601"/>
        <v>-187008.21727306509</v>
      </c>
      <c r="O3569" s="24">
        <f t="shared" ca="1" si="1601"/>
        <v>0</v>
      </c>
      <c r="P3569" s="24">
        <f t="shared" ca="1" si="1601"/>
        <v>0</v>
      </c>
      <c r="Q3569" s="24">
        <f t="shared" ca="1" si="1601"/>
        <v>0</v>
      </c>
      <c r="R3569" s="24">
        <f t="shared" ca="1" si="1601"/>
        <v>-187008.21727306509</v>
      </c>
      <c r="S3569" s="24">
        <f t="shared" ca="1" si="1601"/>
        <v>-8277.0877539590419</v>
      </c>
      <c r="T3569" s="24">
        <f t="shared" ca="1" si="1601"/>
        <v>0</v>
      </c>
      <c r="U3569" s="24">
        <f t="shared" ca="1" si="1601"/>
        <v>0</v>
      </c>
      <c r="V3569" s="24">
        <f t="shared" ca="1" si="1601"/>
        <v>0</v>
      </c>
      <c r="W3569" s="24">
        <f t="shared" ca="1" si="1601"/>
        <v>-8277.0877539590419</v>
      </c>
      <c r="X3569" s="24">
        <f t="shared" ca="1" si="1601"/>
        <v>-52047.176492434548</v>
      </c>
      <c r="Y3569" s="24">
        <f t="shared" ca="1" si="1601"/>
        <v>0</v>
      </c>
      <c r="Z3569" s="24">
        <f t="shared" ca="1" si="1601"/>
        <v>-52047.176492434548</v>
      </c>
      <c r="AA3569" s="24">
        <f t="shared" ca="1" si="1601"/>
        <v>-848.69554011059586</v>
      </c>
      <c r="AB3569" s="24">
        <f t="shared" ca="1" si="1601"/>
        <v>-18740.489018855158</v>
      </c>
      <c r="AC3569" s="24">
        <f t="shared" ca="1" si="1601"/>
        <v>-4644.7630918009208</v>
      </c>
    </row>
    <row r="3570" spans="2:29" hidden="1" outlineLevel="1">
      <c r="E3570" s="24"/>
      <c r="F3570" s="61"/>
      <c r="G3570" s="20" t="str">
        <f>$G$13</f>
        <v>ENERGY</v>
      </c>
      <c r="H3570" s="24">
        <f t="shared" ref="H3570:AC3570" ca="1" si="1602">+H3561+H3430</f>
        <v>234808.35941391636</v>
      </c>
      <c r="I3570" s="24">
        <f t="shared" ca="1" si="1602"/>
        <v>85360.465344182245</v>
      </c>
      <c r="J3570" s="24">
        <f t="shared" ca="1" si="1602"/>
        <v>27551.469332009656</v>
      </c>
      <c r="K3570" s="24">
        <f t="shared" ca="1" si="1602"/>
        <v>315.41205222858514</v>
      </c>
      <c r="L3570" s="24">
        <f t="shared" ca="1" si="1602"/>
        <v>7.9940989308746921</v>
      </c>
      <c r="M3570" s="24">
        <f t="shared" ca="1" si="1602"/>
        <v>27874.875483169002</v>
      </c>
      <c r="N3570" s="24">
        <f t="shared" ca="1" si="1602"/>
        <v>13332.643649128673</v>
      </c>
      <c r="O3570" s="24">
        <f t="shared" ca="1" si="1602"/>
        <v>3721.5393893792552</v>
      </c>
      <c r="P3570" s="24">
        <f t="shared" ca="1" si="1602"/>
        <v>294.63709495366857</v>
      </c>
      <c r="Q3570" s="24">
        <f t="shared" ca="1" si="1602"/>
        <v>60.39925648126902</v>
      </c>
      <c r="R3570" s="24">
        <f t="shared" ca="1" si="1602"/>
        <v>17409.219389942773</v>
      </c>
      <c r="S3570" s="24">
        <f t="shared" ca="1" si="1602"/>
        <v>888.41490179497669</v>
      </c>
      <c r="T3570" s="24">
        <f t="shared" ca="1" si="1602"/>
        <v>10617.277044610586</v>
      </c>
      <c r="U3570" s="24">
        <f t="shared" ca="1" si="1602"/>
        <v>75059.180825822521</v>
      </c>
      <c r="V3570" s="24">
        <f t="shared" ca="1" si="1602"/>
        <v>12028.959293546719</v>
      </c>
      <c r="W3570" s="24">
        <f t="shared" ca="1" si="1602"/>
        <v>98593.832065775263</v>
      </c>
      <c r="X3570" s="24">
        <f t="shared" ca="1" si="1602"/>
        <v>3616.424455884493</v>
      </c>
      <c r="Y3570" s="24">
        <f t="shared" ca="1" si="1602"/>
        <v>84.998747281766668</v>
      </c>
      <c r="Z3570" s="24">
        <f t="shared" ca="1" si="1602"/>
        <v>3701.4232031662741</v>
      </c>
      <c r="AA3570" s="24">
        <f t="shared" ca="1" si="1602"/>
        <v>83.036896096543217</v>
      </c>
      <c r="AB3570" s="24">
        <f t="shared" ca="1" si="1602"/>
        <v>1428.8254279500393</v>
      </c>
      <c r="AC3570" s="24">
        <f t="shared" ca="1" si="1602"/>
        <v>356.68160363807488</v>
      </c>
    </row>
    <row r="3571" spans="2:29" hidden="1" outlineLevel="1">
      <c r="E3571" s="24"/>
      <c r="F3571" s="61"/>
      <c r="G3571" s="20" t="str">
        <f>$G$14</f>
        <v>CUSTOMER</v>
      </c>
      <c r="H3571" s="24">
        <f t="shared" ref="H3571:AC3571" ca="1" si="1603">+H3562+H3431</f>
        <v>-6398545.3680081591</v>
      </c>
      <c r="I3571" s="24">
        <f t="shared" ca="1" si="1603"/>
        <v>-4614276.2343364656</v>
      </c>
      <c r="J3571" s="24">
        <f t="shared" ca="1" si="1603"/>
        <v>-1129379.2697290771</v>
      </c>
      <c r="K3571" s="24">
        <f t="shared" ca="1" si="1603"/>
        <v>-8956.8240126086512</v>
      </c>
      <c r="L3571" s="24">
        <f t="shared" ca="1" si="1603"/>
        <v>-1264.8991452245073</v>
      </c>
      <c r="M3571" s="24">
        <f t="shared" ca="1" si="1603"/>
        <v>-1139600.9928869107</v>
      </c>
      <c r="N3571" s="24">
        <f t="shared" ca="1" si="1603"/>
        <v>-18691.211957017113</v>
      </c>
      <c r="O3571" s="24">
        <f t="shared" ca="1" si="1603"/>
        <v>-7506.0297918475362</v>
      </c>
      <c r="P3571" s="24">
        <f t="shared" ca="1" si="1603"/>
        <v>-3629.3362601708436</v>
      </c>
      <c r="Q3571" s="24">
        <f t="shared" ca="1" si="1603"/>
        <v>-1555.3576417912805</v>
      </c>
      <c r="R3571" s="24">
        <f t="shared" ca="1" si="1603"/>
        <v>-31381.935650826788</v>
      </c>
      <c r="S3571" s="24">
        <f t="shared" ca="1" si="1603"/>
        <v>-268.81516178584337</v>
      </c>
      <c r="T3571" s="24">
        <f t="shared" ca="1" si="1603"/>
        <v>-4670.345628523035</v>
      </c>
      <c r="U3571" s="24">
        <f t="shared" ca="1" si="1603"/>
        <v>-9410.9578777420757</v>
      </c>
      <c r="V3571" s="24">
        <f t="shared" ca="1" si="1603"/>
        <v>-2333.0549832400411</v>
      </c>
      <c r="W3571" s="24">
        <f t="shared" ca="1" si="1603"/>
        <v>-16683.173651290985</v>
      </c>
      <c r="X3571" s="24">
        <f t="shared" ca="1" si="1603"/>
        <v>-6333.0393689746279</v>
      </c>
      <c r="Y3571" s="24">
        <f t="shared" ca="1" si="1603"/>
        <v>-95.673647802954491</v>
      </c>
      <c r="Z3571" s="24">
        <f t="shared" ca="1" si="1603"/>
        <v>-6428.7130167775813</v>
      </c>
      <c r="AA3571" s="24">
        <f t="shared" ca="1" si="1603"/>
        <v>-376.70477044453929</v>
      </c>
      <c r="AB3571" s="24">
        <f t="shared" ca="1" si="1603"/>
        <v>-512225.98429568985</v>
      </c>
      <c r="AC3571" s="24">
        <f t="shared" ca="1" si="1603"/>
        <v>-77571.629399749712</v>
      </c>
    </row>
    <row r="3572" spans="2:29" collapsed="1">
      <c r="B3572" s="59" t="s">
        <v>282</v>
      </c>
      <c r="E3572" s="24">
        <f>+E3563+E3432</f>
        <v>-48741368.079126403</v>
      </c>
      <c r="F3572" s="61"/>
      <c r="G3572" s="20" t="str">
        <f>$G$15</f>
        <v>TOTAL</v>
      </c>
      <c r="H3572" s="24">
        <f ca="1">+H3563+H3432</f>
        <v>-48741368.079126425</v>
      </c>
      <c r="I3572" s="24">
        <f t="shared" ref="I3572:AC3572" ca="1" si="1604">+I3563+I3432</f>
        <v>-27364624.000498485</v>
      </c>
      <c r="J3572" s="24">
        <f t="shared" ca="1" si="1604"/>
        <v>-6814846.1592710251</v>
      </c>
      <c r="K3572" s="24">
        <f t="shared" ca="1" si="1604"/>
        <v>-69175.914854762275</v>
      </c>
      <c r="L3572" s="24">
        <f t="shared" ca="1" si="1604"/>
        <v>-2479.5024068431917</v>
      </c>
      <c r="M3572" s="24">
        <f t="shared" ca="1" si="1604"/>
        <v>-6886501.5765326293</v>
      </c>
      <c r="N3572" s="24">
        <f t="shared" ca="1" si="1604"/>
        <v>-2390158.2454104987</v>
      </c>
      <c r="O3572" s="24">
        <f t="shared" ca="1" si="1604"/>
        <v>-628759.34715079633</v>
      </c>
      <c r="P3572" s="24">
        <f t="shared" ca="1" si="1604"/>
        <v>-43479.919469241569</v>
      </c>
      <c r="Q3572" s="24">
        <f t="shared" ca="1" si="1604"/>
        <v>-7825.8736030888458</v>
      </c>
      <c r="R3572" s="24">
        <f t="shared" ca="1" si="1604"/>
        <v>-3070223.3856336251</v>
      </c>
      <c r="S3572" s="24">
        <f t="shared" ca="1" si="1604"/>
        <v>-136686.85814803626</v>
      </c>
      <c r="T3572" s="24">
        <f t="shared" ca="1" si="1604"/>
        <v>-1433158.9367116161</v>
      </c>
      <c r="U3572" s="24">
        <f t="shared" ca="1" si="1604"/>
        <v>-7598504.637043911</v>
      </c>
      <c r="V3572" s="24">
        <f t="shared" ca="1" si="1604"/>
        <v>-903419.20127853472</v>
      </c>
      <c r="W3572" s="24">
        <f t="shared" ca="1" si="1604"/>
        <v>-10071769.633182101</v>
      </c>
      <c r="X3572" s="24">
        <f t="shared" ca="1" si="1604"/>
        <v>-651269.88683947851</v>
      </c>
      <c r="Y3572" s="24">
        <f t="shared" ca="1" si="1604"/>
        <v>-14364.737115995578</v>
      </c>
      <c r="Z3572" s="24">
        <f t="shared" ca="1" si="1604"/>
        <v>-665634.62395547412</v>
      </c>
      <c r="AA3572" s="24">
        <f t="shared" ca="1" si="1604"/>
        <v>-11413.816470993348</v>
      </c>
      <c r="AB3572" s="24">
        <f t="shared" ca="1" si="1604"/>
        <v>-577434.36461141566</v>
      </c>
      <c r="AC3572" s="24">
        <f t="shared" ca="1" si="1604"/>
        <v>-93766.678241688409</v>
      </c>
    </row>
    <row r="3573" spans="2:29">
      <c r="E3573" s="24"/>
      <c r="F3573" s="61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</row>
    <row r="3574" spans="2:29" hidden="1" outlineLevel="1">
      <c r="F3574" s="61"/>
      <c r="G3574" s="20" t="str">
        <f>$G$8</f>
        <v>PRODUCTION</v>
      </c>
      <c r="H3574" s="22">
        <f t="shared" ref="H3574:AC3574" ca="1" si="1605">+H3565+H2815</f>
        <v>-2456857.4923107587</v>
      </c>
      <c r="I3574" s="22">
        <f t="shared" ca="1" si="1605"/>
        <v>-6160382.3169861007</v>
      </c>
      <c r="J3574" s="22">
        <f t="shared" ca="1" si="1605"/>
        <v>2205022.3794257045</v>
      </c>
      <c r="K3574" s="22">
        <f t="shared" ca="1" si="1605"/>
        <v>13839.125450464318</v>
      </c>
      <c r="L3574" s="22">
        <f t="shared" ca="1" si="1605"/>
        <v>-991.5807428767032</v>
      </c>
      <c r="M3574" s="22">
        <f t="shared" ca="1" si="1605"/>
        <v>2217869.9241332966</v>
      </c>
      <c r="N3574" s="22">
        <f t="shared" ca="1" si="1605"/>
        <v>1448513.077796384</v>
      </c>
      <c r="O3574" s="22">
        <f t="shared" ca="1" si="1605"/>
        <v>678800.90022978291</v>
      </c>
      <c r="P3574" s="22">
        <f t="shared" ca="1" si="1605"/>
        <v>12930.083344657374</v>
      </c>
      <c r="Q3574" s="22">
        <f t="shared" ca="1" si="1605"/>
        <v>150015.60494395235</v>
      </c>
      <c r="R3574" s="22">
        <f t="shared" ca="1" si="1605"/>
        <v>2290259.6663147802</v>
      </c>
      <c r="S3574" s="22">
        <f t="shared" ca="1" si="1605"/>
        <v>36586.75813677226</v>
      </c>
      <c r="T3574" s="22">
        <f t="shared" ca="1" si="1605"/>
        <v>929542.30835160858</v>
      </c>
      <c r="U3574" s="22">
        <f t="shared" ca="1" si="1605"/>
        <v>-2025993.2530088173</v>
      </c>
      <c r="V3574" s="22">
        <f t="shared" ca="1" si="1605"/>
        <v>-460724.81166281161</v>
      </c>
      <c r="W3574" s="22">
        <f t="shared" ca="1" si="1605"/>
        <v>-1520588.9981832355</v>
      </c>
      <c r="X3574" s="22">
        <f t="shared" ca="1" si="1605"/>
        <v>615592.44393525692</v>
      </c>
      <c r="Y3574" s="22">
        <f t="shared" ca="1" si="1605"/>
        <v>12602.650246691141</v>
      </c>
      <c r="Z3574" s="22">
        <f t="shared" ca="1" si="1605"/>
        <v>628195.09418194857</v>
      </c>
      <c r="AA3574" s="22">
        <f t="shared" ca="1" si="1605"/>
        <v>11267.945122494486</v>
      </c>
      <c r="AB3574" s="22">
        <f t="shared" ca="1" si="1605"/>
        <v>56570.752189605235</v>
      </c>
      <c r="AC3574" s="22">
        <f t="shared" ca="1" si="1605"/>
        <v>19950.440916463915</v>
      </c>
    </row>
    <row r="3575" spans="2:29" hidden="1" outlineLevel="1">
      <c r="F3575" s="61"/>
      <c r="G3575" s="20" t="str">
        <f>$G$9</f>
        <v>BULKTRAN</v>
      </c>
      <c r="H3575" s="22">
        <f t="shared" ref="H3575:AC3575" ca="1" si="1606">+H3566+H2816</f>
        <v>-9139949.1166156493</v>
      </c>
      <c r="I3575" s="22">
        <f t="shared" ca="1" si="1606"/>
        <v>-10825552.95000245</v>
      </c>
      <c r="J3575" s="22">
        <f t="shared" ca="1" si="1606"/>
        <v>2112133.6487708199</v>
      </c>
      <c r="K3575" s="22">
        <f t="shared" ca="1" si="1606"/>
        <v>61341.549910544563</v>
      </c>
      <c r="L3575" s="22">
        <f t="shared" ca="1" si="1606"/>
        <v>3163.5582932900238</v>
      </c>
      <c r="M3575" s="22">
        <f t="shared" ca="1" si="1606"/>
        <v>2176638.7569746552</v>
      </c>
      <c r="N3575" s="22">
        <f t="shared" ca="1" si="1606"/>
        <v>1663435.2310407991</v>
      </c>
      <c r="O3575" s="22">
        <f t="shared" ca="1" si="1606"/>
        <v>763407.42811849236</v>
      </c>
      <c r="P3575" s="22">
        <f t="shared" ca="1" si="1606"/>
        <v>19941.550189249541</v>
      </c>
      <c r="Q3575" s="22">
        <f t="shared" ca="1" si="1606"/>
        <v>-363160.84319491585</v>
      </c>
      <c r="R3575" s="22">
        <f t="shared" ca="1" si="1606"/>
        <v>2083623.3661536239</v>
      </c>
      <c r="S3575" s="22">
        <f t="shared" ca="1" si="1606"/>
        <v>19338.514744058688</v>
      </c>
      <c r="T3575" s="22">
        <f t="shared" ca="1" si="1606"/>
        <v>905234.00558732287</v>
      </c>
      <c r="U3575" s="22">
        <f t="shared" ca="1" si="1606"/>
        <v>-3446472.870691611</v>
      </c>
      <c r="V3575" s="22">
        <f t="shared" ca="1" si="1606"/>
        <v>-901951.37706516124</v>
      </c>
      <c r="W3575" s="22">
        <f t="shared" ca="1" si="1606"/>
        <v>-3423851.7274253899</v>
      </c>
      <c r="X3575" s="22">
        <f t="shared" ca="1" si="1606"/>
        <v>738132.89464322431</v>
      </c>
      <c r="Y3575" s="22">
        <f t="shared" ca="1" si="1606"/>
        <v>13319.02956136972</v>
      </c>
      <c r="Z3575" s="22">
        <f t="shared" ca="1" si="1606"/>
        <v>751451.92420459399</v>
      </c>
      <c r="AA3575" s="22">
        <f t="shared" ca="1" si="1606"/>
        <v>12125.897291134501</v>
      </c>
      <c r="AB3575" s="22">
        <f t="shared" ca="1" si="1606"/>
        <v>63220.604340089092</v>
      </c>
      <c r="AC3575" s="22">
        <f t="shared" ca="1" si="1606"/>
        <v>22395.011848085611</v>
      </c>
    </row>
    <row r="3576" spans="2:29" hidden="1" outlineLevel="1">
      <c r="F3576" s="61"/>
      <c r="G3576" s="20" t="str">
        <f>$G$10</f>
        <v>SUBTRAN</v>
      </c>
      <c r="H3576" s="22">
        <f t="shared" ref="H3576:AC3576" ca="1" si="1607">+H3567+H2817</f>
        <v>-3343975.7399838222</v>
      </c>
      <c r="I3576" s="22">
        <f t="shared" ca="1" si="1607"/>
        <v>-4025224.6547721806</v>
      </c>
      <c r="J3576" s="22">
        <f t="shared" ca="1" si="1607"/>
        <v>744927.50525339786</v>
      </c>
      <c r="K3576" s="22">
        <f t="shared" ca="1" si="1607"/>
        <v>21967.030186091397</v>
      </c>
      <c r="L3576" s="22">
        <f t="shared" ca="1" si="1607"/>
        <v>1472.2889549131226</v>
      </c>
      <c r="M3576" s="22">
        <f t="shared" ca="1" si="1607"/>
        <v>768366.82439440151</v>
      </c>
      <c r="N3576" s="22">
        <f t="shared" ca="1" si="1607"/>
        <v>622060.10751401796</v>
      </c>
      <c r="O3576" s="22">
        <f t="shared" ca="1" si="1607"/>
        <v>285803.47550151229</v>
      </c>
      <c r="P3576" s="22">
        <f t="shared" ca="1" si="1607"/>
        <v>9345.0505862217924</v>
      </c>
      <c r="Q3576" s="22">
        <f t="shared" ca="1" si="1607"/>
        <v>0</v>
      </c>
      <c r="R3576" s="22">
        <f t="shared" ca="1" si="1607"/>
        <v>917208.63360175234</v>
      </c>
      <c r="S3576" s="22">
        <f t="shared" ca="1" si="1607"/>
        <v>6173.542121456474</v>
      </c>
      <c r="T3576" s="22">
        <f t="shared" ca="1" si="1607"/>
        <v>333066.1870453835</v>
      </c>
      <c r="U3576" s="22">
        <f t="shared" ca="1" si="1607"/>
        <v>-1648665.9380528426</v>
      </c>
      <c r="V3576" s="22">
        <f t="shared" ca="1" si="1607"/>
        <v>0</v>
      </c>
      <c r="W3576" s="22">
        <f t="shared" ca="1" si="1607"/>
        <v>-1309426.2088860003</v>
      </c>
      <c r="X3576" s="22">
        <f t="shared" ca="1" si="1607"/>
        <v>278223.03764439793</v>
      </c>
      <c r="Y3576" s="22">
        <f t="shared" ca="1" si="1607"/>
        <v>4956.1067652979327</v>
      </c>
      <c r="Z3576" s="22">
        <f t="shared" ca="1" si="1607"/>
        <v>283179.14440969581</v>
      </c>
      <c r="AA3576" s="22">
        <f t="shared" ca="1" si="1607"/>
        <v>4301.9278552396845</v>
      </c>
      <c r="AB3576" s="22">
        <f t="shared" ca="1" si="1607"/>
        <v>12985.31303036845</v>
      </c>
      <c r="AC3576" s="22">
        <f t="shared" ca="1" si="1607"/>
        <v>4633.2803829036129</v>
      </c>
    </row>
    <row r="3577" spans="2:29" hidden="1" outlineLevel="1">
      <c r="F3577" s="61"/>
      <c r="G3577" s="20" t="str">
        <f>$G$11</f>
        <v>DISTPRI</v>
      </c>
      <c r="H3577" s="22">
        <f t="shared" ref="H3577:AC3577" ca="1" si="1608">+H3568+H2818</f>
        <v>1746763.9004809745</v>
      </c>
      <c r="I3577" s="22">
        <f t="shared" ca="1" si="1608"/>
        <v>-6521293.1510845711</v>
      </c>
      <c r="J3577" s="22">
        <f t="shared" ca="1" si="1608"/>
        <v>3050442.5892869164</v>
      </c>
      <c r="K3577" s="22">
        <f t="shared" ca="1" si="1608"/>
        <v>55013.778752147016</v>
      </c>
      <c r="L3577" s="22">
        <f t="shared" ca="1" si="1608"/>
        <v>0</v>
      </c>
      <c r="M3577" s="22">
        <f t="shared" ca="1" si="1608"/>
        <v>3105456.3680390622</v>
      </c>
      <c r="N3577" s="22">
        <f t="shared" ca="1" si="1608"/>
        <v>2061759.994171405</v>
      </c>
      <c r="O3577" s="22">
        <f t="shared" ca="1" si="1608"/>
        <v>887654.41647007689</v>
      </c>
      <c r="P3577" s="22">
        <f t="shared" ca="1" si="1608"/>
        <v>0</v>
      </c>
      <c r="Q3577" s="22">
        <f t="shared" ca="1" si="1608"/>
        <v>0</v>
      </c>
      <c r="R3577" s="22">
        <f t="shared" ca="1" si="1608"/>
        <v>2949414.410641483</v>
      </c>
      <c r="S3577" s="22">
        <f t="shared" ca="1" si="1608"/>
        <v>45786.969073413456</v>
      </c>
      <c r="T3577" s="22">
        <f t="shared" ca="1" si="1608"/>
        <v>1223921.774659907</v>
      </c>
      <c r="U3577" s="22">
        <f t="shared" ca="1" si="1608"/>
        <v>0</v>
      </c>
      <c r="V3577" s="22">
        <f t="shared" ca="1" si="1608"/>
        <v>0</v>
      </c>
      <c r="W3577" s="22">
        <f t="shared" ca="1" si="1608"/>
        <v>1269708.7437333199</v>
      </c>
      <c r="X3577" s="22">
        <f t="shared" ca="1" si="1608"/>
        <v>845904.29704704334</v>
      </c>
      <c r="Y3577" s="22">
        <f t="shared" ca="1" si="1608"/>
        <v>16301.130606440895</v>
      </c>
      <c r="Z3577" s="22">
        <f t="shared" ca="1" si="1608"/>
        <v>862205.42765348381</v>
      </c>
      <c r="AA3577" s="22">
        <f t="shared" ca="1" si="1608"/>
        <v>14260.675088989914</v>
      </c>
      <c r="AB3577" s="22">
        <f t="shared" ca="1" si="1608"/>
        <v>49899.072148329018</v>
      </c>
      <c r="AC3577" s="22">
        <f t="shared" ca="1" si="1608"/>
        <v>17112.354260900145</v>
      </c>
    </row>
    <row r="3578" spans="2:29" hidden="1" outlineLevel="1">
      <c r="F3578" s="61"/>
      <c r="G3578" s="20" t="str">
        <f>$G$12</f>
        <v>DISTSEC</v>
      </c>
      <c r="H3578" s="22">
        <f t="shared" ref="H3578:AC3578" ca="1" si="1609">+H3569+H2819</f>
        <v>-667248.26737384824</v>
      </c>
      <c r="I3578" s="22">
        <f t="shared" ca="1" si="1609"/>
        <v>-3219066.4431900759</v>
      </c>
      <c r="J3578" s="22">
        <f t="shared" ca="1" si="1609"/>
        <v>1340474.9051117648</v>
      </c>
      <c r="K3578" s="22">
        <f t="shared" ca="1" si="1609"/>
        <v>0</v>
      </c>
      <c r="L3578" s="22">
        <f t="shared" ca="1" si="1609"/>
        <v>0</v>
      </c>
      <c r="M3578" s="22">
        <f t="shared" ca="1" si="1609"/>
        <v>1340474.9051117648</v>
      </c>
      <c r="N3578" s="22">
        <f t="shared" ca="1" si="1609"/>
        <v>741012.28256432444</v>
      </c>
      <c r="O3578" s="22">
        <f t="shared" ca="1" si="1609"/>
        <v>0</v>
      </c>
      <c r="P3578" s="22">
        <f t="shared" ca="1" si="1609"/>
        <v>0</v>
      </c>
      <c r="Q3578" s="22">
        <f t="shared" ca="1" si="1609"/>
        <v>0</v>
      </c>
      <c r="R3578" s="22">
        <f t="shared" ca="1" si="1609"/>
        <v>741012.28256432444</v>
      </c>
      <c r="S3578" s="22">
        <f t="shared" ca="1" si="1609"/>
        <v>12742.467097374245</v>
      </c>
      <c r="T3578" s="22">
        <f t="shared" ca="1" si="1609"/>
        <v>0</v>
      </c>
      <c r="U3578" s="22">
        <f t="shared" ca="1" si="1609"/>
        <v>0</v>
      </c>
      <c r="V3578" s="22">
        <f t="shared" ca="1" si="1609"/>
        <v>0</v>
      </c>
      <c r="W3578" s="22">
        <f t="shared" ca="1" si="1609"/>
        <v>12742.467097374245</v>
      </c>
      <c r="X3578" s="22">
        <f t="shared" ca="1" si="1609"/>
        <v>311842.00628020149</v>
      </c>
      <c r="Y3578" s="22">
        <f t="shared" ca="1" si="1609"/>
        <v>0</v>
      </c>
      <c r="Z3578" s="22">
        <f t="shared" ca="1" si="1609"/>
        <v>311842.00628020149</v>
      </c>
      <c r="AA3578" s="22">
        <f t="shared" ca="1" si="1609"/>
        <v>4980.1113330382723</v>
      </c>
      <c r="AB3578" s="22">
        <f t="shared" ca="1" si="1609"/>
        <v>104986.47076577332</v>
      </c>
      <c r="AC3578" s="22">
        <f t="shared" ca="1" si="1609"/>
        <v>35779.932663745283</v>
      </c>
    </row>
    <row r="3579" spans="2:29" hidden="1" outlineLevel="1">
      <c r="F3579" s="61"/>
      <c r="G3579" s="20" t="str">
        <f>$G$13</f>
        <v>ENERGY</v>
      </c>
      <c r="H3579" s="22">
        <f t="shared" ref="H3579:AC3579" ca="1" si="1610">+H3570+H2820</f>
        <v>463893.38598410424</v>
      </c>
      <c r="I3579" s="22">
        <f t="shared" ca="1" si="1610"/>
        <v>-867593.33239621425</v>
      </c>
      <c r="J3579" s="22">
        <f t="shared" ca="1" si="1610"/>
        <v>609856.49045002426</v>
      </c>
      <c r="K3579" s="22">
        <f t="shared" ca="1" si="1610"/>
        <v>-15911.607540027631</v>
      </c>
      <c r="L3579" s="22">
        <f t="shared" ca="1" si="1610"/>
        <v>-1126.9098160644994</v>
      </c>
      <c r="M3579" s="22">
        <f t="shared" ca="1" si="1610"/>
        <v>592817.97309393098</v>
      </c>
      <c r="N3579" s="22">
        <f t="shared" ca="1" si="1610"/>
        <v>383089.00976859988</v>
      </c>
      <c r="O3579" s="22">
        <f t="shared" ca="1" si="1610"/>
        <v>218644.32912548463</v>
      </c>
      <c r="P3579" s="22">
        <f t="shared" ca="1" si="1610"/>
        <v>1603.0910907669827</v>
      </c>
      <c r="Q3579" s="22">
        <f t="shared" ca="1" si="1610"/>
        <v>304673.15449168463</v>
      </c>
      <c r="R3579" s="22">
        <f t="shared" ca="1" si="1610"/>
        <v>908009.58447653323</v>
      </c>
      <c r="S3579" s="22">
        <f t="shared" ca="1" si="1610"/>
        <v>19837.67139823558</v>
      </c>
      <c r="T3579" s="22">
        <f t="shared" ca="1" si="1610"/>
        <v>405942.78688239749</v>
      </c>
      <c r="U3579" s="22">
        <f t="shared" ca="1" si="1610"/>
        <v>-802077.43937664921</v>
      </c>
      <c r="V3579" s="22">
        <f t="shared" ca="1" si="1610"/>
        <v>-60200.336782040642</v>
      </c>
      <c r="W3579" s="22">
        <f t="shared" ca="1" si="1610"/>
        <v>-436497.31787805539</v>
      </c>
      <c r="X3579" s="22">
        <f t="shared" ca="1" si="1610"/>
        <v>160492.34155039809</v>
      </c>
      <c r="Y3579" s="22">
        <f t="shared" ca="1" si="1610"/>
        <v>3974.5642357961506</v>
      </c>
      <c r="Z3579" s="22">
        <f t="shared" ca="1" si="1610"/>
        <v>164466.90578619399</v>
      </c>
      <c r="AA3579" s="22">
        <f t="shared" ca="1" si="1610"/>
        <v>4834.07788096276</v>
      </c>
      <c r="AB3579" s="22">
        <f t="shared" ca="1" si="1610"/>
        <v>71555.614590723359</v>
      </c>
      <c r="AC3579" s="22">
        <f t="shared" ca="1" si="1610"/>
        <v>26299.880429989618</v>
      </c>
    </row>
    <row r="3580" spans="2:29" hidden="1" outlineLevel="1">
      <c r="F3580" s="61"/>
      <c r="G3580" s="20" t="str">
        <f>$G$14</f>
        <v>CUSTOMER</v>
      </c>
      <c r="H3580" s="22">
        <f t="shared" ref="H3580:AC3580" ca="1" si="1611">+H3571+H2821</f>
        <v>125239.53436067887</v>
      </c>
      <c r="I3580" s="22">
        <f t="shared" ca="1" si="1611"/>
        <v>-6405247.2206514915</v>
      </c>
      <c r="J3580" s="22">
        <f t="shared" ca="1" si="1611"/>
        <v>2855179.7814118806</v>
      </c>
      <c r="K3580" s="22">
        <f t="shared" ca="1" si="1611"/>
        <v>33001.72487247728</v>
      </c>
      <c r="L3580" s="22">
        <f t="shared" ca="1" si="1611"/>
        <v>4937.0945103520999</v>
      </c>
      <c r="M3580" s="22">
        <f t="shared" ca="1" si="1611"/>
        <v>2893118.6007947084</v>
      </c>
      <c r="N3580" s="22">
        <f t="shared" ca="1" si="1611"/>
        <v>74989.652512422384</v>
      </c>
      <c r="O3580" s="22">
        <f t="shared" ca="1" si="1611"/>
        <v>46890.153868956455</v>
      </c>
      <c r="P3580" s="22">
        <f t="shared" ca="1" si="1611"/>
        <v>8192.9940384075635</v>
      </c>
      <c r="Q3580" s="22">
        <f t="shared" ca="1" si="1611"/>
        <v>-87887.001909698127</v>
      </c>
      <c r="R3580" s="22">
        <f t="shared" ca="1" si="1611"/>
        <v>42185.798510088374</v>
      </c>
      <c r="S3580" s="22">
        <f t="shared" ca="1" si="1611"/>
        <v>427.54171850323763</v>
      </c>
      <c r="T3580" s="22">
        <f t="shared" ca="1" si="1611"/>
        <v>17429.423743182808</v>
      </c>
      <c r="U3580" s="22">
        <f t="shared" ca="1" si="1611"/>
        <v>-7420.8791201484673</v>
      </c>
      <c r="V3580" s="22">
        <f t="shared" ca="1" si="1611"/>
        <v>-3812.4899155158187</v>
      </c>
      <c r="W3580" s="22">
        <f t="shared" ca="1" si="1611"/>
        <v>6623.5964260217334</v>
      </c>
      <c r="X3580" s="22">
        <f t="shared" ca="1" si="1611"/>
        <v>38458.179352590945</v>
      </c>
      <c r="Y3580" s="22">
        <f t="shared" ca="1" si="1611"/>
        <v>479.37028080331811</v>
      </c>
      <c r="Z3580" s="22">
        <f t="shared" ca="1" si="1611"/>
        <v>38937.54963339425</v>
      </c>
      <c r="AA3580" s="22">
        <f t="shared" ca="1" si="1611"/>
        <v>2252.9737740738697</v>
      </c>
      <c r="AB3580" s="22">
        <f t="shared" ca="1" si="1611"/>
        <v>2937114.960098851</v>
      </c>
      <c r="AC3580" s="22">
        <f t="shared" ca="1" si="1611"/>
        <v>610253.27577502967</v>
      </c>
    </row>
    <row r="3581" spans="2:29" collapsed="1">
      <c r="D3581" s="20" t="s">
        <v>341</v>
      </c>
      <c r="E3581" s="22">
        <f>+E3572+E2822</f>
        <v>-13272133.795458332</v>
      </c>
      <c r="F3581" s="61"/>
      <c r="G3581" s="20" t="str">
        <f>$G$15</f>
        <v>TOTAL</v>
      </c>
      <c r="H3581" s="22">
        <f ca="1">+H3572+H2822</f>
        <v>-13272133.795458347</v>
      </c>
      <c r="I3581" s="22">
        <f t="shared" ref="I3581:AC3581" ca="1" si="1612">+I3572+I2822</f>
        <v>-38024360.069083124</v>
      </c>
      <c r="J3581" s="22">
        <f t="shared" ca="1" si="1612"/>
        <v>12918037.299710505</v>
      </c>
      <c r="K3581" s="22">
        <f t="shared" ca="1" si="1612"/>
        <v>169251.60163169692</v>
      </c>
      <c r="L3581" s="22">
        <f t="shared" ca="1" si="1612"/>
        <v>7454.45119961405</v>
      </c>
      <c r="M3581" s="22">
        <f t="shared" ca="1" si="1612"/>
        <v>13094743.352541789</v>
      </c>
      <c r="N3581" s="22">
        <f t="shared" ca="1" si="1612"/>
        <v>6994859.3553679492</v>
      </c>
      <c r="O3581" s="22">
        <f t="shared" ca="1" si="1612"/>
        <v>2881200.7033143053</v>
      </c>
      <c r="P3581" s="22">
        <f t="shared" ca="1" si="1612"/>
        <v>52012.769249303012</v>
      </c>
      <c r="Q3581" s="22">
        <f t="shared" ca="1" si="1612"/>
        <v>3640.9143310229729</v>
      </c>
      <c r="R3581" s="22">
        <f t="shared" ca="1" si="1612"/>
        <v>9931713.7422625832</v>
      </c>
      <c r="S3581" s="22">
        <f t="shared" ca="1" si="1612"/>
        <v>140893.4642898142</v>
      </c>
      <c r="T3581" s="22">
        <f t="shared" ca="1" si="1612"/>
        <v>3815136.486269814</v>
      </c>
      <c r="U3581" s="22">
        <f t="shared" ca="1" si="1612"/>
        <v>-7930630.3802500851</v>
      </c>
      <c r="V3581" s="22">
        <f t="shared" ca="1" si="1612"/>
        <v>-1426689.0154255331</v>
      </c>
      <c r="W3581" s="22">
        <f t="shared" ca="1" si="1612"/>
        <v>-5401289.4451159816</v>
      </c>
      <c r="X3581" s="22">
        <f t="shared" ca="1" si="1612"/>
        <v>2988645.2004531147</v>
      </c>
      <c r="Y3581" s="22">
        <f t="shared" ca="1" si="1612"/>
        <v>51632.851696399157</v>
      </c>
      <c r="Z3581" s="22">
        <f t="shared" ca="1" si="1612"/>
        <v>3040278.0521495142</v>
      </c>
      <c r="AA3581" s="22">
        <f t="shared" ca="1" si="1612"/>
        <v>54023.608345933462</v>
      </c>
      <c r="AB3581" s="22">
        <f t="shared" ca="1" si="1612"/>
        <v>3296332.7871637405</v>
      </c>
      <c r="AC3581" s="22">
        <f t="shared" ca="1" si="1612"/>
        <v>736424.17627711734</v>
      </c>
    </row>
    <row r="3582" spans="2:29" hidden="1" outlineLevel="1">
      <c r="F3582" s="61" t="str">
        <f>F3589</f>
        <v>RB_GUP</v>
      </c>
      <c r="G3582" s="20" t="str">
        <f>$G$8</f>
        <v>PRODUCTION</v>
      </c>
      <c r="H3582" s="24">
        <f ca="1">SUBTOTAL(9,I3582:AC3582)</f>
        <v>-3182267.5133530376</v>
      </c>
      <c r="I3582" s="25">
        <f ca="1">VLOOKUP(CONCATENATE($F3582," ",$G3582),AllocFactorMatrix,(I$4+1),FALSE)*$E3589</f>
        <v>-1560402.3355350525</v>
      </c>
      <c r="J3582" s="25">
        <f ca="1">VLOOKUP(CONCATENATE($F3582," ",$G3582),AllocFactorMatrix,(J$4+1),FALSE)*$E3589</f>
        <v>-394721.11646770017</v>
      </c>
      <c r="K3582" s="25">
        <f ca="1">VLOOKUP(CONCATENATE($F3582," ",$G3582),AllocFactorMatrix,(K$4+1),FALSE)*$E3589</f>
        <v>-4614.8902336926249</v>
      </c>
      <c r="L3582" s="25">
        <f ca="1">VLOOKUP(CONCATENATE($F3582," ",$G3582),AllocFactorMatrix,(L$4+1),FALSE)*$E3589</f>
        <v>-113.69016118501882</v>
      </c>
      <c r="M3582" s="25">
        <f t="shared" ref="M3582:M3597" ca="1" si="1613">SUBTOTAL(9,J3582:L3582)</f>
        <v>-399449.69686257775</v>
      </c>
      <c r="N3582" s="25">
        <f ca="1">VLOOKUP(CONCATENATE($F3582," ",$G3582),AllocFactorMatrix,(N$4+1),FALSE)*$E3589</f>
        <v>-165156.26736512271</v>
      </c>
      <c r="O3582" s="25">
        <f ca="1">VLOOKUP(CONCATENATE($F3582," ",$G3582),AllocFactorMatrix,(O$4+1),FALSE)*$E3589</f>
        <v>-47035.694174030126</v>
      </c>
      <c r="P3582" s="25">
        <f ca="1">VLOOKUP(CONCATENATE($F3582," ",$G3582),AllocFactorMatrix,(P$4+1),FALSE)*$E3589</f>
        <v>-3722.1925732078566</v>
      </c>
      <c r="Q3582" s="25">
        <f ca="1">VLOOKUP(CONCATENATE($F3582," ",$G3582),AllocFactorMatrix,(Q$4+1),FALSE)*$E3589</f>
        <v>-785.68922196928565</v>
      </c>
      <c r="R3582" s="25">
        <f ca="1">SUBTOTAL(9,N3582:Q3582)</f>
        <v>-216699.84333432998</v>
      </c>
      <c r="S3582" s="25">
        <f ca="1">VLOOKUP(CONCATENATE($F3582," ",$G3582),AllocFactorMatrix,(S$4+1),FALSE)*$E3589</f>
        <v>-9920.9871053108091</v>
      </c>
      <c r="T3582" s="25">
        <f ca="1">VLOOKUP(CONCATENATE($F3582," ",$G3582),AllocFactorMatrix,(T$4+1),FALSE)*$E3589</f>
        <v>-108156.16409289111</v>
      </c>
      <c r="U3582" s="25">
        <f ca="1">VLOOKUP(CONCATENATE($F3582," ",$G3582),AllocFactorMatrix,(U$4+1),FALSE)*$E3589</f>
        <v>-722335.8793094391</v>
      </c>
      <c r="V3582" s="25">
        <f ca="1">VLOOKUP(CONCATENATE($F3582," ",$G3582),AllocFactorMatrix,(V$4+1),FALSE)*$E3589</f>
        <v>-113320.85049311451</v>
      </c>
      <c r="W3582" s="25">
        <f ca="1">SUBTOTAL(9,S3582:V3582)</f>
        <v>-953733.88100075559</v>
      </c>
      <c r="X3582" s="25">
        <f ca="1">VLOOKUP(CONCATENATE($F3582," ",$G3582),AllocFactorMatrix,(X$4+1),FALSE)*$E3589</f>
        <v>-44827.902526741243</v>
      </c>
      <c r="Y3582" s="25">
        <f ca="1">VLOOKUP(CONCATENATE($F3582," ",$G3582),AllocFactorMatrix,(Y$4+1),FALSE)*$E3589</f>
        <v>-1082.1619553998835</v>
      </c>
      <c r="Z3582" s="25">
        <f t="shared" ref="Z3582:Z3597" ca="1" si="1614">SUBTOTAL(9,X3582:Y3582)</f>
        <v>-45910.064482141126</v>
      </c>
      <c r="AA3582" s="25">
        <f ca="1">VLOOKUP(CONCATENATE($F3582," ",$G3582),AllocFactorMatrix,(AA$4+1),FALSE)*$E3589</f>
        <v>-781.56549597960986</v>
      </c>
      <c r="AB3582" s="25">
        <f ca="1">VLOOKUP(CONCATENATE($F3582," ",$G3582),AllocFactorMatrix,(AB$4+1),FALSE)*$E3589</f>
        <v>-4237.8040703782262</v>
      </c>
      <c r="AC3582" s="25">
        <f ca="1">VLOOKUP(CONCATENATE($F3582," ",$G3582),AllocFactorMatrix,(AC$4+1),FALSE)*$E3589</f>
        <v>-1052.3225718225731</v>
      </c>
    </row>
    <row r="3583" spans="2:29" hidden="1" outlineLevel="1">
      <c r="F3583" s="61" t="str">
        <f>F3589</f>
        <v>RB_GUP</v>
      </c>
      <c r="G3583" s="20" t="str">
        <f>$G$9</f>
        <v>BULKTRAN</v>
      </c>
      <c r="H3583" s="24">
        <f t="shared" ref="H3583:H3588" ca="1" si="1615">SUBTOTAL(9,I3583:AC3583)</f>
        <v>-3370197.2163056335</v>
      </c>
      <c r="I3583" s="25">
        <f ca="1">VLOOKUP(CONCATENATE($F3583," ",$G3583),AllocFactorMatrix,(I$4+1),FALSE)*$E3589</f>
        <v>-1652552.3342932204</v>
      </c>
      <c r="J3583" s="25">
        <f ca="1">VLOOKUP(CONCATENATE($F3583," ",$G3583),AllocFactorMatrix,(J$4+1),FALSE)*$E3589</f>
        <v>-418031.48300842242</v>
      </c>
      <c r="K3583" s="25">
        <f ca="1">VLOOKUP(CONCATENATE($F3583," ",$G3583),AllocFactorMatrix,(K$4+1),FALSE)*$E3589</f>
        <v>-4887.4238742924626</v>
      </c>
      <c r="L3583" s="25">
        <f ca="1">VLOOKUP(CONCATENATE($F3583," ",$G3583),AllocFactorMatrix,(L$4+1),FALSE)*$E3589</f>
        <v>-120.40416562697133</v>
      </c>
      <c r="M3583" s="25">
        <f t="shared" ca="1" si="1613"/>
        <v>-423039.31104834186</v>
      </c>
      <c r="N3583" s="25">
        <f ca="1">VLOOKUP(CONCATENATE($F3583," ",$G3583),AllocFactorMatrix,(N$4+1),FALSE)*$E3589</f>
        <v>-174909.61718139373</v>
      </c>
      <c r="O3583" s="25">
        <f ca="1">VLOOKUP(CONCATENATE($F3583," ",$G3583),AllocFactorMatrix,(O$4+1),FALSE)*$E3589</f>
        <v>-49813.40032136182</v>
      </c>
      <c r="P3583" s="25">
        <f ca="1">VLOOKUP(CONCATENATE($F3583," ",$G3583),AllocFactorMatrix,(P$4+1),FALSE)*$E3589</f>
        <v>-3942.007702413719</v>
      </c>
      <c r="Q3583" s="25">
        <f ca="1">VLOOKUP(CONCATENATE($F3583," ",$G3583),AllocFactorMatrix,(Q$4+1),FALSE)*$E3589</f>
        <v>-832.08831993266392</v>
      </c>
      <c r="R3583" s="25">
        <f t="shared" ref="R3583:R3597" ca="1" si="1616">SUBTOTAL(9,N3583:Q3583)</f>
        <v>-229497.11352510192</v>
      </c>
      <c r="S3583" s="25">
        <f ca="1">VLOOKUP(CONCATENATE($F3583," ",$G3583),AllocFactorMatrix,(S$4+1),FALSE)*$E3589</f>
        <v>-10506.873788901752</v>
      </c>
      <c r="T3583" s="25">
        <f ca="1">VLOOKUP(CONCATENATE($F3583," ",$G3583),AllocFactorMatrix,(T$4+1),FALSE)*$E3589</f>
        <v>-114543.35678023772</v>
      </c>
      <c r="U3583" s="25">
        <f ca="1">VLOOKUP(CONCATENATE($F3583," ",$G3583),AllocFactorMatrix,(U$4+1),FALSE)*$E3589</f>
        <v>-764993.62780513137</v>
      </c>
      <c r="V3583" s="25">
        <f ca="1">VLOOKUP(CONCATENATE($F3583," ",$G3583),AllocFactorMatrix,(V$4+1),FALSE)*$E3589</f>
        <v>-120013.04518829504</v>
      </c>
      <c r="W3583" s="25">
        <f t="shared" ref="W3583:W3597" ca="1" si="1617">SUBTOTAL(9,S3583:V3583)</f>
        <v>-1010056.9035625659</v>
      </c>
      <c r="X3583" s="25">
        <f ca="1">VLOOKUP(CONCATENATE($F3583," ",$G3583),AllocFactorMatrix,(X$4+1),FALSE)*$E3589</f>
        <v>-47475.226917443346</v>
      </c>
      <c r="Y3583" s="25">
        <f ca="1">VLOOKUP(CONCATENATE($F3583," ",$G3583),AllocFactorMatrix,(Y$4+1),FALSE)*$E3589</f>
        <v>-1146.0693340132605</v>
      </c>
      <c r="Z3583" s="25">
        <f t="shared" ca="1" si="1614"/>
        <v>-48621.29625145661</v>
      </c>
      <c r="AA3583" s="25">
        <f ca="1">VLOOKUP(CONCATENATE($F3583," ",$G3583),AllocFactorMatrix,(AA$4+1),FALSE)*$E3589</f>
        <v>-827.72106614494987</v>
      </c>
      <c r="AB3583" s="25">
        <f ca="1">VLOOKUP(CONCATENATE($F3583," ",$G3583),AllocFactorMatrix,(AB$4+1),FALSE)*$E3589</f>
        <v>-4488.0687815553001</v>
      </c>
      <c r="AC3583" s="25">
        <f ca="1">VLOOKUP(CONCATENATE($F3583," ",$G3583),AllocFactorMatrix,(AC$4+1),FALSE)*$E3589</f>
        <v>-1114.4677772470386</v>
      </c>
    </row>
    <row r="3584" spans="2:29" hidden="1" outlineLevel="1">
      <c r="F3584" s="61" t="str">
        <f>F3589</f>
        <v>RB_GUP</v>
      </c>
      <c r="G3584" s="20" t="str">
        <f>$G$10</f>
        <v>SUBTRAN</v>
      </c>
      <c r="H3584" s="24">
        <f t="shared" ca="1" si="1615"/>
        <v>-1291971.1714757234</v>
      </c>
      <c r="I3584" s="25">
        <f ca="1">VLOOKUP(CONCATENATE($F3584," ",$G3584),AllocFactorMatrix,(I$4+1),FALSE)*$E3589</f>
        <v>-613559.44456573506</v>
      </c>
      <c r="J3584" s="25">
        <f ca="1">VLOOKUP(CONCATENATE($F3584," ",$G3584),AllocFactorMatrix,(J$4+1),FALSE)*$E3589</f>
        <v>-157062.16428664952</v>
      </c>
      <c r="K3584" s="25">
        <f ca="1">VLOOKUP(CONCATENATE($F3584," ",$G3584),AllocFactorMatrix,(K$4+1),FALSE)*$E3589</f>
        <v>-1830.2803674733782</v>
      </c>
      <c r="L3584" s="25">
        <f ca="1">VLOOKUP(CONCATENATE($F3584," ",$G3584),AllocFactorMatrix,(L$4+1),FALSE)*$E3589</f>
        <v>-60.004314576335439</v>
      </c>
      <c r="M3584" s="25">
        <f t="shared" ca="1" si="1613"/>
        <v>-158952.44896869923</v>
      </c>
      <c r="N3584" s="25">
        <f ca="1">VLOOKUP(CONCATENATE($F3584," ",$G3584),AllocFactorMatrix,(N$4+1),FALSE)*$E3589</f>
        <v>-68455.322053191921</v>
      </c>
      <c r="O3584" s="25">
        <f ca="1">VLOOKUP(CONCATENATE($F3584," ",$G3584),AllocFactorMatrix,(O$4+1),FALSE)*$E3589</f>
        <v>-19403.506466520925</v>
      </c>
      <c r="P3584" s="25">
        <f ca="1">VLOOKUP(CONCATENATE($F3584," ",$G3584),AllocFactorMatrix,(P$4+1),FALSE)*$E3589</f>
        <v>-1987.557863446857</v>
      </c>
      <c r="Q3584" s="25">
        <f ca="1">VLOOKUP(CONCATENATE($F3584," ",$G3584),AllocFactorMatrix,(Q$4+1),FALSE)*$E3589</f>
        <v>0</v>
      </c>
      <c r="R3584" s="25">
        <f t="shared" ca="1" si="1616"/>
        <v>-89846.386383159697</v>
      </c>
      <c r="S3584" s="25">
        <f ca="1">VLOOKUP(CONCATENATE($F3584," ",$G3584),AllocFactorMatrix,(S$4+1),FALSE)*$E3589</f>
        <v>-3833.8054758386402</v>
      </c>
      <c r="T3584" s="25">
        <f ca="1">VLOOKUP(CONCATENATE($F3584," ",$G3584),AllocFactorMatrix,(T$4+1),FALSE)*$E3589</f>
        <v>-44310.665744019694</v>
      </c>
      <c r="U3584" s="25">
        <f ca="1">VLOOKUP(CONCATENATE($F3584," ",$G3584),AllocFactorMatrix,(U$4+1),FALSE)*$E3589</f>
        <v>-360943.39900984056</v>
      </c>
      <c r="V3584" s="25">
        <f ca="1">VLOOKUP(CONCATENATE($F3584," ",$G3584),AllocFactorMatrix,(V$4+1),FALSE)*$E3589</f>
        <v>0</v>
      </c>
      <c r="W3584" s="25">
        <f t="shared" ca="1" si="1617"/>
        <v>-409087.87022969889</v>
      </c>
      <c r="X3584" s="25">
        <f ca="1">VLOOKUP(CONCATENATE($F3584," ",$G3584),AllocFactorMatrix,(X$4+1),FALSE)*$E3589</f>
        <v>-18578.386275206511</v>
      </c>
      <c r="Y3584" s="25">
        <f ca="1">VLOOKUP(CONCATENATE($F3584," ",$G3584),AllocFactorMatrix,(Y$4+1),FALSE)*$E3589</f>
        <v>-444.50026665404857</v>
      </c>
      <c r="Z3584" s="25">
        <f t="shared" ca="1" si="1614"/>
        <v>-19022.88654186056</v>
      </c>
      <c r="AA3584" s="25">
        <f ca="1">VLOOKUP(CONCATENATE($F3584," ",$G3584),AllocFactorMatrix,(AA$4+1),FALSE)*$E3589</f>
        <v>-305.07449261538028</v>
      </c>
      <c r="AB3584" s="25">
        <f ca="1">VLOOKUP(CONCATENATE($F3584," ",$G3584),AllocFactorMatrix,(AB$4+1),FALSE)*$E3589</f>
        <v>-958.330211541788</v>
      </c>
      <c r="AC3584" s="25">
        <f ca="1">VLOOKUP(CONCATENATE($F3584," ",$G3584),AllocFactorMatrix,(AC$4+1),FALSE)*$E3589</f>
        <v>-238.73008241277114</v>
      </c>
    </row>
    <row r="3585" spans="2:29" hidden="1" outlineLevel="1">
      <c r="F3585" s="61" t="str">
        <f>F3589</f>
        <v>RB_GUP</v>
      </c>
      <c r="G3585" s="20" t="str">
        <f>$G$11</f>
        <v>DISTPRI</v>
      </c>
      <c r="H3585" s="24">
        <f t="shared" ca="1" si="1615"/>
        <v>-2695299.1629503006</v>
      </c>
      <c r="I3585" s="25">
        <f ca="1">VLOOKUP(CONCATENATE($F3585," ",$G3585),AllocFactorMatrix,(I$4+1),FALSE)*$E3589</f>
        <v>-1791022.6662868664</v>
      </c>
      <c r="J3585" s="25">
        <f ca="1">VLOOKUP(CONCATENATE($F3585," ",$G3585),AllocFactorMatrix,(J$4+1),FALSE)*$E3589</f>
        <v>-450910.77967048855</v>
      </c>
      <c r="K3585" s="25">
        <f ca="1">VLOOKUP(CONCATENATE($F3585," ",$G3585),AllocFactorMatrix,(K$4+1),FALSE)*$E3589</f>
        <v>-5261.9672034353043</v>
      </c>
      <c r="L3585" s="25">
        <f ca="1">VLOOKUP(CONCATENATE($F3585," ",$G3585),AllocFactorMatrix,(L$4+1),FALSE)*$E3589</f>
        <v>0</v>
      </c>
      <c r="M3585" s="25">
        <f t="shared" ca="1" si="1613"/>
        <v>-456172.74687392387</v>
      </c>
      <c r="N3585" s="25">
        <f ca="1">VLOOKUP(CONCATENATE($F3585," ",$G3585),AllocFactorMatrix,(N$4+1),FALSE)*$E3589</f>
        <v>-194445.21845018279</v>
      </c>
      <c r="O3585" s="25">
        <f ca="1">VLOOKUP(CONCATENATE($F3585," ",$G3585),AllocFactorMatrix,(O$4+1),FALSE)*$E3589</f>
        <v>-55198.796490629356</v>
      </c>
      <c r="P3585" s="25">
        <f ca="1">VLOOKUP(CONCATENATE($F3585," ",$G3585),AllocFactorMatrix,(P$4+1),FALSE)*$E3589</f>
        <v>0</v>
      </c>
      <c r="Q3585" s="25">
        <f ca="1">VLOOKUP(CONCATENATE($F3585," ",$G3585),AllocFactorMatrix,(Q$4+1),FALSE)*$E3589</f>
        <v>0</v>
      </c>
      <c r="R3585" s="25">
        <f t="shared" ca="1" si="1616"/>
        <v>-249644.01494081214</v>
      </c>
      <c r="S3585" s="25">
        <f ca="1">VLOOKUP(CONCATENATE($F3585," ",$G3585),AllocFactorMatrix,(S$4+1),FALSE)*$E3589</f>
        <v>-11089.925263657608</v>
      </c>
      <c r="T3585" s="25">
        <f ca="1">VLOOKUP(CONCATENATE($F3585," ",$G3585),AllocFactorMatrix,(T$4+1),FALSE)*$E3589</f>
        <v>-128270.49815298597</v>
      </c>
      <c r="U3585" s="25">
        <f ca="1">VLOOKUP(CONCATENATE($F3585," ",$G3585),AllocFactorMatrix,(U$4+1),FALSE)*$E3589</f>
        <v>0</v>
      </c>
      <c r="V3585" s="25">
        <f ca="1">VLOOKUP(CONCATENATE($F3585," ",$G3585),AllocFactorMatrix,(V$4+1),FALSE)*$E3589</f>
        <v>0</v>
      </c>
      <c r="W3585" s="25">
        <f t="shared" ca="1" si="1617"/>
        <v>-139360.42341664358</v>
      </c>
      <c r="X3585" s="25">
        <f ca="1">VLOOKUP(CONCATENATE($F3585," ",$G3585),AllocFactorMatrix,(X$4+1),FALSE)*$E3589</f>
        <v>-52769.156135584955</v>
      </c>
      <c r="Y3585" s="25">
        <f ca="1">VLOOKUP(CONCATENATE($F3585," ",$G3585),AllocFactorMatrix,(Y$4+1),FALSE)*$E3589</f>
        <v>-1264.3053583037786</v>
      </c>
      <c r="Z3585" s="25">
        <f t="shared" ca="1" si="1614"/>
        <v>-54033.461493888732</v>
      </c>
      <c r="AA3585" s="25">
        <f ca="1">VLOOKUP(CONCATENATE($F3585," ",$G3585),AllocFactorMatrix,(AA$4+1),FALSE)*$E3589</f>
        <v>-907.8807120989469</v>
      </c>
      <c r="AB3585" s="25">
        <f ca="1">VLOOKUP(CONCATENATE($F3585," ",$G3585),AllocFactorMatrix,(AB$4+1),FALSE)*$E3589</f>
        <v>-3328.0045015164001</v>
      </c>
      <c r="AC3585" s="25">
        <f ca="1">VLOOKUP(CONCATENATE($F3585," ",$G3585),AllocFactorMatrix,(AC$4+1),FALSE)*$E3589</f>
        <v>-829.96472454985212</v>
      </c>
    </row>
    <row r="3586" spans="2:29" hidden="1" outlineLevel="1">
      <c r="F3586" s="61" t="str">
        <f>F3589</f>
        <v>RB_GUP</v>
      </c>
      <c r="G3586" s="20" t="str">
        <f>$G$12</f>
        <v>DISTSEC</v>
      </c>
      <c r="H3586" s="24">
        <f t="shared" ca="1" si="1615"/>
        <v>-1192091.0970915353</v>
      </c>
      <c r="I3586" s="25">
        <f ca="1">VLOOKUP(CONCATENATE($F3586," ",$G3586),AllocFactorMatrix,(I$4+1),FALSE)*$E3589</f>
        <v>-890017.31363755476</v>
      </c>
      <c r="J3586" s="25">
        <f ca="1">VLOOKUP(CONCATENATE($F3586," ",$G3586),AllocFactorMatrix,(J$4+1),FALSE)*$E3589</f>
        <v>-199797.09303766766</v>
      </c>
      <c r="K3586" s="25">
        <f ca="1">VLOOKUP(CONCATENATE($F3586," ",$G3586),AllocFactorMatrix,(K$4+1),FALSE)*$E3589</f>
        <v>0</v>
      </c>
      <c r="L3586" s="25">
        <f ca="1">VLOOKUP(CONCATENATE($F3586," ",$G3586),AllocFactorMatrix,(L$4+1),FALSE)*$E3589</f>
        <v>0</v>
      </c>
      <c r="M3586" s="25">
        <f t="shared" ca="1" si="1613"/>
        <v>-199797.09303766766</v>
      </c>
      <c r="N3586" s="25">
        <f ca="1">VLOOKUP(CONCATENATE($F3586," ",$G3586),AllocFactorMatrix,(N$4+1),FALSE)*$E3589</f>
        <v>-70430.581577352496</v>
      </c>
      <c r="O3586" s="25">
        <f ca="1">VLOOKUP(CONCATENATE($F3586," ",$G3586),AllocFactorMatrix,(O$4+1),FALSE)*$E3589</f>
        <v>0</v>
      </c>
      <c r="P3586" s="25">
        <f ca="1">VLOOKUP(CONCATENATE($F3586," ",$G3586),AllocFactorMatrix,(P$4+1),FALSE)*$E3589</f>
        <v>0</v>
      </c>
      <c r="Q3586" s="25">
        <f ca="1">VLOOKUP(CONCATENATE($F3586," ",$G3586),AllocFactorMatrix,(Q$4+1),FALSE)*$E3589</f>
        <v>0</v>
      </c>
      <c r="R3586" s="25">
        <f t="shared" ca="1" si="1616"/>
        <v>-70430.581577352496</v>
      </c>
      <c r="S3586" s="25">
        <f ca="1">VLOOKUP(CONCATENATE($F3586," ",$G3586),AllocFactorMatrix,(S$4+1),FALSE)*$E3589</f>
        <v>-3117.2967304794561</v>
      </c>
      <c r="T3586" s="25">
        <f ca="1">VLOOKUP(CONCATENATE($F3586," ",$G3586),AllocFactorMatrix,(T$4+1),FALSE)*$E3589</f>
        <v>0</v>
      </c>
      <c r="U3586" s="25">
        <f ca="1">VLOOKUP(CONCATENATE($F3586," ",$G3586),AllocFactorMatrix,(U$4+1),FALSE)*$E3589</f>
        <v>0</v>
      </c>
      <c r="V3586" s="25">
        <f ca="1">VLOOKUP(CONCATENATE($F3586," ",$G3586),AllocFactorMatrix,(V$4+1),FALSE)*$E3589</f>
        <v>0</v>
      </c>
      <c r="W3586" s="25">
        <f t="shared" ca="1" si="1617"/>
        <v>-3117.2967304794561</v>
      </c>
      <c r="X3586" s="25">
        <f ca="1">VLOOKUP(CONCATENATE($F3586," ",$G3586),AllocFactorMatrix,(X$4+1),FALSE)*$E3589</f>
        <v>-19601.88147491233</v>
      </c>
      <c r="Y3586" s="25">
        <f ca="1">VLOOKUP(CONCATENATE($F3586," ",$G3586),AllocFactorMatrix,(Y$4+1),FALSE)*$E3589</f>
        <v>0</v>
      </c>
      <c r="Z3586" s="25">
        <f t="shared" ca="1" si="1614"/>
        <v>-19601.88147491233</v>
      </c>
      <c r="AA3586" s="25">
        <f ca="1">VLOOKUP(CONCATENATE($F3586," ",$G3586),AllocFactorMatrix,(AA$4+1),FALSE)*$E3589</f>
        <v>-319.63365751363602</v>
      </c>
      <c r="AB3586" s="25">
        <f ca="1">VLOOKUP(CONCATENATE($F3586," ",$G3586),AllocFactorMatrix,(AB$4+1),FALSE)*$E3589</f>
        <v>-7057.9975569451253</v>
      </c>
      <c r="AC3586" s="25">
        <f ca="1">VLOOKUP(CONCATENATE($F3586," ",$G3586),AllocFactorMatrix,(AC$4+1),FALSE)*$E3589</f>
        <v>-1749.2994191099535</v>
      </c>
    </row>
    <row r="3587" spans="2:29" hidden="1" outlineLevel="1">
      <c r="F3587" s="61" t="str">
        <f>F3589</f>
        <v>RB_GUP</v>
      </c>
      <c r="G3587" s="20" t="str">
        <f>$G$13</f>
        <v>ENERGY</v>
      </c>
      <c r="H3587" s="24">
        <f t="shared" ca="1" si="1615"/>
        <v>-143659.41862206408</v>
      </c>
      <c r="I3587" s="25">
        <f ca="1">VLOOKUP(CONCATENATE($F3587," ",$G3587),AllocFactorMatrix,(I$4+1),FALSE)*$E3589</f>
        <v>-52224.864801500167</v>
      </c>
      <c r="J3587" s="25">
        <f ca="1">VLOOKUP(CONCATENATE($F3587," ",$G3587),AllocFactorMatrix,(J$4+1),FALSE)*$E3589</f>
        <v>-16856.418895389241</v>
      </c>
      <c r="K3587" s="25">
        <f ca="1">VLOOKUP(CONCATENATE($F3587," ",$G3587),AllocFactorMatrix,(K$4+1),FALSE)*$E3589</f>
        <v>-192.97401575756874</v>
      </c>
      <c r="L3587" s="25">
        <f ca="1">VLOOKUP(CONCATENATE($F3587," ",$G3587),AllocFactorMatrix,(L$4+1),FALSE)*$E3589</f>
        <v>-4.8909144788677672</v>
      </c>
      <c r="M3587" s="25">
        <f t="shared" ca="1" si="1613"/>
        <v>-17054.283825625676</v>
      </c>
      <c r="N3587" s="25">
        <f ca="1">VLOOKUP(CONCATENATE($F3587," ",$G3587),AllocFactorMatrix,(N$4+1),FALSE)*$E3589</f>
        <v>-8157.1194488548053</v>
      </c>
      <c r="O3587" s="25">
        <f ca="1">VLOOKUP(CONCATENATE($F3587," ",$G3587),AllocFactorMatrix,(O$4+1),FALSE)*$E3589</f>
        <v>-2276.8958753929392</v>
      </c>
      <c r="P3587" s="25">
        <f ca="1">VLOOKUP(CONCATENATE($F3587," ",$G3587),AllocFactorMatrix,(P$4+1),FALSE)*$E3589</f>
        <v>-180.26357269045752</v>
      </c>
      <c r="Q3587" s="25">
        <f ca="1">VLOOKUP(CONCATENATE($F3587," ",$G3587),AllocFactorMatrix,(Q$4+1),FALSE)*$E3589</f>
        <v>-36.953207683753519</v>
      </c>
      <c r="R3587" s="25">
        <f t="shared" ca="1" si="1616"/>
        <v>-10651.232104621955</v>
      </c>
      <c r="S3587" s="25">
        <f ca="1">VLOOKUP(CONCATENATE($F3587," ",$G3587),AllocFactorMatrix,(S$4+1),FALSE)*$E3589</f>
        <v>-543.54610119335473</v>
      </c>
      <c r="T3587" s="25">
        <f ca="1">VLOOKUP(CONCATENATE($F3587," ",$G3587),AllocFactorMatrix,(T$4+1),FALSE)*$E3589</f>
        <v>-6495.8157852012118</v>
      </c>
      <c r="U3587" s="25">
        <f ca="1">VLOOKUP(CONCATENATE($F3587," ",$G3587),AllocFactorMatrix,(U$4+1),FALSE)*$E3589</f>
        <v>-45922.378175122343</v>
      </c>
      <c r="V3587" s="25">
        <f ca="1">VLOOKUP(CONCATENATE($F3587," ",$G3587),AllocFactorMatrix,(V$4+1),FALSE)*$E3589</f>
        <v>-7359.5050152927033</v>
      </c>
      <c r="W3587" s="25">
        <f t="shared" ca="1" si="1617"/>
        <v>-60321.245076809617</v>
      </c>
      <c r="X3587" s="25">
        <f ca="1">VLOOKUP(CONCATENATE($F3587," ",$G3587),AllocFactorMatrix,(X$4+1),FALSE)*$E3589</f>
        <v>-2212.584918695974</v>
      </c>
      <c r="Y3587" s="25">
        <f ca="1">VLOOKUP(CONCATENATE($F3587," ",$G3587),AllocFactorMatrix,(Y$4+1),FALSE)*$E3589</f>
        <v>-52.003560046075968</v>
      </c>
      <c r="Z3587" s="25">
        <f t="shared" ca="1" si="1614"/>
        <v>-2264.58847874205</v>
      </c>
      <c r="AA3587" s="25">
        <f ca="1">VLOOKUP(CONCATENATE($F3587," ",$G3587),AllocFactorMatrix,(AA$4+1),FALSE)*$E3589</f>
        <v>-50.803268875030547</v>
      </c>
      <c r="AB3587" s="25">
        <f ca="1">VLOOKUP(CONCATENATE($F3587," ",$G3587),AllocFactorMatrix,(AB$4+1),FALSE)*$E3589</f>
        <v>-874.17769454231632</v>
      </c>
      <c r="AC3587" s="25">
        <f ca="1">VLOOKUP(CONCATENATE($F3587," ",$G3587),AllocFactorMatrix,(AC$4+1),FALSE)*$E3589</f>
        <v>-218.22337134728861</v>
      </c>
    </row>
    <row r="3588" spans="2:29" hidden="1" outlineLevel="1">
      <c r="F3588" s="61" t="str">
        <f>F3589</f>
        <v>RB_GUP</v>
      </c>
      <c r="G3588" s="20" t="str">
        <f>$G$14</f>
        <v>CUSTOMER</v>
      </c>
      <c r="H3588" s="24">
        <f t="shared" ca="1" si="1615"/>
        <v>-2497701.4202017081</v>
      </c>
      <c r="I3588" s="25">
        <f ca="1">VLOOKUP(CONCATENATE($F3588," ",$G3588),AllocFactorMatrix,(I$4+1),FALSE)*$E3589</f>
        <v>-1811005.9322264881</v>
      </c>
      <c r="J3588" s="25">
        <f ca="1">VLOOKUP(CONCATENATE($F3588," ",$G3588),AllocFactorMatrix,(J$4+1),FALSE)*$E3589</f>
        <v>-441538.10672426282</v>
      </c>
      <c r="K3588" s="25">
        <f ca="1">VLOOKUP(CONCATENATE($F3588," ",$G3588),AllocFactorMatrix,(K$4+1),FALSE)*$E3589</f>
        <v>-3582.8189311627798</v>
      </c>
      <c r="L3588" s="25">
        <f ca="1">VLOOKUP(CONCATENATE($F3588," ",$G3588),AllocFactorMatrix,(L$4+1),FALSE)*$E3589</f>
        <v>-508.25896132597018</v>
      </c>
      <c r="M3588" s="25">
        <f t="shared" ca="1" si="1613"/>
        <v>-445629.18461675156</v>
      </c>
      <c r="N3588" s="25">
        <f ca="1">VLOOKUP(CONCATENATE($F3588," ",$G3588),AllocFactorMatrix,(N$4+1),FALSE)*$E3589</f>
        <v>-7367.9267981317043</v>
      </c>
      <c r="O3588" s="25">
        <f ca="1">VLOOKUP(CONCATENATE($F3588," ",$G3588),AllocFactorMatrix,(O$4+1),FALSE)*$E3589</f>
        <v>-3003.4160383717285</v>
      </c>
      <c r="P3588" s="25">
        <f ca="1">VLOOKUP(CONCATENATE($F3588," ",$G3588),AllocFactorMatrix,(P$4+1),FALSE)*$E3589</f>
        <v>-1457.8898771655745</v>
      </c>
      <c r="Q3588" s="25">
        <f ca="1">VLOOKUP(CONCATENATE($F3588," ",$G3588),AllocFactorMatrix,(Q$4+1),FALSE)*$E3589</f>
        <v>-624.44327595568643</v>
      </c>
      <c r="R3588" s="25">
        <f t="shared" ca="1" si="1616"/>
        <v>-12453.675989624693</v>
      </c>
      <c r="S3588" s="25">
        <f ca="1">VLOOKUP(CONCATENATE($F3588," ",$G3588),AllocFactorMatrix,(S$4+1),FALSE)*$E3589</f>
        <v>-106.1269136920361</v>
      </c>
      <c r="T3588" s="25">
        <f ca="1">VLOOKUP(CONCATENATE($F3588," ",$G3588),AllocFactorMatrix,(T$4+1),FALSE)*$E3589</f>
        <v>-1869.5565947401683</v>
      </c>
      <c r="U3588" s="25">
        <f ca="1">VLOOKUP(CONCATENATE($F3588," ",$G3588),AllocFactorMatrix,(U$4+1),FALSE)*$E3589</f>
        <v>-3780.1626312825124</v>
      </c>
      <c r="V3588" s="25">
        <f ca="1">VLOOKUP(CONCATENATE($F3588," ",$G3588),AllocFactorMatrix,(V$4+1),FALSE)*$E3589</f>
        <v>-936.70852118333789</v>
      </c>
      <c r="W3588" s="25">
        <f t="shared" ca="1" si="1617"/>
        <v>-6692.5546608980549</v>
      </c>
      <c r="X3588" s="25">
        <f ca="1">VLOOKUP(CONCATENATE($F3588," ",$G3588),AllocFactorMatrix,(X$4+1),FALSE)*$E3589</f>
        <v>-2493.6177011577097</v>
      </c>
      <c r="Y3588" s="25">
        <f ca="1">VLOOKUP(CONCATENATE($F3588," ",$G3588),AllocFactorMatrix,(Y$4+1),FALSE)*$E3589</f>
        <v>-38.245965352614654</v>
      </c>
      <c r="Z3588" s="25">
        <f t="shared" ca="1" si="1614"/>
        <v>-2531.8636665103245</v>
      </c>
      <c r="AA3588" s="25">
        <f ca="1">VLOOKUP(CONCATENATE($F3588," ",$G3588),AllocFactorMatrix,(AA$4+1),FALSE)*$E3589</f>
        <v>-148.01548931346142</v>
      </c>
      <c r="AB3588" s="25">
        <f ca="1">VLOOKUP(CONCATENATE($F3588," ",$G3588),AllocFactorMatrix,(AB$4+1),FALSE)*$E3589</f>
        <v>-190267.80727363104</v>
      </c>
      <c r="AC3588" s="25">
        <f ca="1">VLOOKUP(CONCATENATE($F3588," ",$G3588),AllocFactorMatrix,(AC$4+1),FALSE)*$E3589</f>
        <v>-28972.386278491023</v>
      </c>
    </row>
    <row r="3589" spans="2:29" collapsed="1">
      <c r="D3589" s="20" t="s">
        <v>627</v>
      </c>
      <c r="E3589" s="22">
        <v>-14373187</v>
      </c>
      <c r="F3589" s="61" t="s">
        <v>73</v>
      </c>
      <c r="G3589" s="20" t="str">
        <f>$G$15</f>
        <v>TOTAL</v>
      </c>
      <c r="H3589" s="24">
        <f ca="1">SUBTOTAL(9,I3589:AC3589)</f>
        <v>-14373187</v>
      </c>
      <c r="I3589" s="25">
        <f ca="1">VLOOKUP(CONCATENATE($F3589," ",$G3589),AllocFactorMatrix,(I$4+1),FALSE)*$E3589</f>
        <v>-8370784.8913464174</v>
      </c>
      <c r="J3589" s="25">
        <f ca="1">VLOOKUP(CONCATENATE($F3589," ",$G3589),AllocFactorMatrix,(J$4+1),FALSE)*$E3589</f>
        <v>-2078917.1620905804</v>
      </c>
      <c r="K3589" s="25">
        <f ca="1">VLOOKUP(CONCATENATE($F3589," ",$G3589),AllocFactorMatrix,(K$4+1),FALSE)*$E3589</f>
        <v>-20370.354625814121</v>
      </c>
      <c r="L3589" s="25">
        <f ca="1">VLOOKUP(CONCATENATE($F3589," ",$G3589),AllocFactorMatrix,(L$4+1),FALSE)*$E3589</f>
        <v>-807.24851719316348</v>
      </c>
      <c r="M3589" s="25">
        <f t="shared" ca="1" si="1613"/>
        <v>-2100094.7652335879</v>
      </c>
      <c r="N3589" s="25">
        <f ca="1">VLOOKUP(CONCATENATE($F3589," ",$G3589),AllocFactorMatrix,(N$4+1),FALSE)*$E3589</f>
        <v>-688922.0528742302</v>
      </c>
      <c r="O3589" s="25">
        <f ca="1">VLOOKUP(CONCATENATE($F3589," ",$G3589),AllocFactorMatrix,(O$4+1),FALSE)*$E3589</f>
        <v>-176731.70936630687</v>
      </c>
      <c r="P3589" s="25">
        <f ca="1">VLOOKUP(CONCATENATE($F3589," ",$G3589),AllocFactorMatrix,(P$4+1),FALSE)*$E3589</f>
        <v>-11289.911588924464</v>
      </c>
      <c r="Q3589" s="25">
        <f ca="1">VLOOKUP(CONCATENATE($F3589," ",$G3589),AllocFactorMatrix,(Q$4+1),FALSE)*$E3589</f>
        <v>-2279.1740255413893</v>
      </c>
      <c r="R3589" s="25">
        <f t="shared" ca="1" si="1616"/>
        <v>-879222.84785500297</v>
      </c>
      <c r="S3589" s="25">
        <f ca="1">VLOOKUP(CONCATENATE($F3589," ",$G3589),AllocFactorMatrix,(S$4+1),FALSE)*$E3589</f>
        <v>-39118.561379073661</v>
      </c>
      <c r="T3589" s="25">
        <f ca="1">VLOOKUP(CONCATENATE($F3589," ",$G3589),AllocFactorMatrix,(T$4+1),FALSE)*$E3589</f>
        <v>-403646.05715007585</v>
      </c>
      <c r="U3589" s="25">
        <f ca="1">VLOOKUP(CONCATENATE($F3589," ",$G3589),AllocFactorMatrix,(U$4+1),FALSE)*$E3589</f>
        <v>-1897975.4469308157</v>
      </c>
      <c r="V3589" s="25">
        <f ca="1">VLOOKUP(CONCATENATE($F3589," ",$G3589),AllocFactorMatrix,(V$4+1),FALSE)*$E3589</f>
        <v>-241630.10921788565</v>
      </c>
      <c r="W3589" s="25">
        <f t="shared" ca="1" si="1617"/>
        <v>-2582370.1746778507</v>
      </c>
      <c r="X3589" s="25">
        <f ca="1">VLOOKUP(CONCATENATE($F3589," ",$G3589),AllocFactorMatrix,(X$4+1),FALSE)*$E3589</f>
        <v>-187958.75594974207</v>
      </c>
      <c r="Y3589" s="25">
        <f ca="1">VLOOKUP(CONCATENATE($F3589," ",$G3589),AllocFactorMatrix,(Y$4+1),FALSE)*$E3589</f>
        <v>-4027.2864397696617</v>
      </c>
      <c r="Z3589" s="25">
        <f t="shared" ca="1" si="1614"/>
        <v>-191986.04238951174</v>
      </c>
      <c r="AA3589" s="25">
        <f ca="1">VLOOKUP(CONCATENATE($F3589," ",$G3589),AllocFactorMatrix,(AA$4+1),FALSE)*$E3589</f>
        <v>-3340.6941825410149</v>
      </c>
      <c r="AB3589" s="25">
        <f ca="1">VLOOKUP(CONCATENATE($F3589," ",$G3589),AllocFactorMatrix,(AB$4+1),FALSE)*$E3589</f>
        <v>-211212.19009011021</v>
      </c>
      <c r="AC3589" s="25">
        <f ca="1">VLOOKUP(CONCATENATE($F3589," ",$G3589),AllocFactorMatrix,(AC$4+1),FALSE)*$E3589</f>
        <v>-34175.394224980504</v>
      </c>
    </row>
    <row r="3590" spans="2:29" hidden="1" outlineLevel="1">
      <c r="E3590" s="22"/>
      <c r="F3590" s="61" t="s">
        <v>73</v>
      </c>
      <c r="G3590" s="20" t="str">
        <f>$G$8</f>
        <v>PRODUCTION</v>
      </c>
      <c r="H3590" s="24">
        <f t="shared" ref="H3590:H3596" ca="1" si="1618">SUBTOTAL(9,I3590:AC3590)</f>
        <v>-1059025.757028</v>
      </c>
      <c r="I3590" s="25">
        <f t="shared" ref="I3590:L3597" ca="1" si="1619">VLOOKUP(CONCATENATE($F3590," ",$G3590),AllocFactorMatrix,(I$4+1),FALSE)*$E$3597</f>
        <v>-519285.7790001079</v>
      </c>
      <c r="J3590" s="25">
        <f t="shared" ca="1" si="1619"/>
        <v>-131359.11026590329</v>
      </c>
      <c r="K3590" s="25">
        <f t="shared" ca="1" si="1619"/>
        <v>-1535.7877999979651</v>
      </c>
      <c r="L3590" s="25">
        <f t="shared" ca="1" si="1619"/>
        <v>-37.834911273294566</v>
      </c>
      <c r="M3590" s="25">
        <f t="shared" ca="1" si="1613"/>
        <v>-132932.73297717454</v>
      </c>
      <c r="N3590" s="25">
        <f t="shared" ref="N3590:Q3597" ca="1" si="1620">VLOOKUP(CONCATENATE($F3590," ",$G3590),AllocFactorMatrix,(N$4+1),FALSE)*$E$3597</f>
        <v>-54962.299787919845</v>
      </c>
      <c r="O3590" s="25">
        <f t="shared" ca="1" si="1620"/>
        <v>-15652.993163200372</v>
      </c>
      <c r="P3590" s="25">
        <f t="shared" ca="1" si="1620"/>
        <v>-1238.7072397606253</v>
      </c>
      <c r="Q3590" s="25">
        <f t="shared" ca="1" si="1620"/>
        <v>-261.46925724922693</v>
      </c>
      <c r="R3590" s="25">
        <f t="shared" ca="1" si="1616"/>
        <v>-72115.469448130054</v>
      </c>
      <c r="S3590" s="25">
        <f t="shared" ref="S3590:V3597" ca="1" si="1621">VLOOKUP(CONCATENATE($F3590," ",$G3590),AllocFactorMatrix,(S$4+1),FALSE)*$E$3597</f>
        <v>-3301.6020292387084</v>
      </c>
      <c r="T3590" s="25">
        <f t="shared" ca="1" si="1621"/>
        <v>-35993.254204776727</v>
      </c>
      <c r="U3590" s="25">
        <f t="shared" ca="1" si="1621"/>
        <v>-240385.91922403837</v>
      </c>
      <c r="V3590" s="25">
        <f t="shared" ca="1" si="1621"/>
        <v>-37712.008489844913</v>
      </c>
      <c r="W3590" s="25">
        <f t="shared" ca="1" si="1617"/>
        <v>-317392.78394789872</v>
      </c>
      <c r="X3590" s="25">
        <f t="shared" ref="X3590:Y3597" ca="1" si="1622">VLOOKUP(CONCATENATE($F3590," ",$G3590),AllocFactorMatrix,(X$4+1),FALSE)*$E$3597</f>
        <v>-14918.26290849384</v>
      </c>
      <c r="Y3590" s="25">
        <f t="shared" ca="1" si="1622"/>
        <v>-360.13232050272393</v>
      </c>
      <c r="Z3590" s="25">
        <f t="shared" ca="1" si="1614"/>
        <v>-15278.395228996564</v>
      </c>
      <c r="AA3590" s="25">
        <f t="shared" ref="AA3590:AC3597" ca="1" si="1623">VLOOKUP(CONCATENATE($F3590," ",$G3590),AllocFactorMatrix,(AA$4+1),FALSE)*$E$3597</f>
        <v>-260.09692383612838</v>
      </c>
      <c r="AB3590" s="25">
        <f t="shared" ca="1" si="1623"/>
        <v>-1410.2974199802143</v>
      </c>
      <c r="AC3590" s="25">
        <f t="shared" ca="1" si="1623"/>
        <v>-350.20208187582932</v>
      </c>
    </row>
    <row r="3591" spans="2:29" hidden="1" outlineLevel="1">
      <c r="E3591" s="22"/>
      <c r="F3591" s="61" t="s">
        <v>73</v>
      </c>
      <c r="G3591" s="20" t="str">
        <f>$G$9</f>
        <v>BULKTRAN</v>
      </c>
      <c r="H3591" s="24">
        <f t="shared" ca="1" si="1618"/>
        <v>-1121566.8209399146</v>
      </c>
      <c r="I3591" s="25">
        <f t="shared" ca="1" si="1619"/>
        <v>-549952.34671809711</v>
      </c>
      <c r="J3591" s="25">
        <f t="shared" ca="1" si="1619"/>
        <v>-139116.55946487951</v>
      </c>
      <c r="K3591" s="25">
        <f t="shared" ca="1" si="1619"/>
        <v>-1626.4841804376256</v>
      </c>
      <c r="L3591" s="25">
        <f t="shared" ca="1" si="1619"/>
        <v>-40.069262598880094</v>
      </c>
      <c r="M3591" s="25">
        <f t="shared" ca="1" si="1613"/>
        <v>-140783.11290791602</v>
      </c>
      <c r="N3591" s="25">
        <f t="shared" ca="1" si="1620"/>
        <v>-58208.113858985162</v>
      </c>
      <c r="O3591" s="25">
        <f t="shared" ca="1" si="1620"/>
        <v>-16577.385076556442</v>
      </c>
      <c r="P3591" s="25">
        <f t="shared" ca="1" si="1620"/>
        <v>-1311.8594441672763</v>
      </c>
      <c r="Q3591" s="25">
        <f t="shared" ca="1" si="1620"/>
        <v>-276.91039776927965</v>
      </c>
      <c r="R3591" s="25">
        <f t="shared" ca="1" si="1616"/>
        <v>-76374.268777478166</v>
      </c>
      <c r="S3591" s="25">
        <f t="shared" ca="1" si="1621"/>
        <v>-3496.5790655874712</v>
      </c>
      <c r="T3591" s="25">
        <f t="shared" ca="1" si="1621"/>
        <v>-38118.845954250282</v>
      </c>
      <c r="U3591" s="25">
        <f t="shared" ca="1" si="1621"/>
        <v>-254581.97728773043</v>
      </c>
      <c r="V3591" s="25">
        <f t="shared" ca="1" si="1621"/>
        <v>-39939.101756989759</v>
      </c>
      <c r="W3591" s="25">
        <f t="shared" ca="1" si="1617"/>
        <v>-336136.50406455796</v>
      </c>
      <c r="X3591" s="25">
        <f t="shared" ca="1" si="1622"/>
        <v>-15799.265120029457</v>
      </c>
      <c r="Y3591" s="25">
        <f t="shared" ca="1" si="1622"/>
        <v>-381.40003597030102</v>
      </c>
      <c r="Z3591" s="25">
        <f t="shared" ca="1" si="1614"/>
        <v>-16180.665155999757</v>
      </c>
      <c r="AA3591" s="25">
        <f t="shared" ca="1" si="1623"/>
        <v>-275.45702082052838</v>
      </c>
      <c r="AB3591" s="25">
        <f t="shared" ca="1" si="1623"/>
        <v>-1493.5829307361705</v>
      </c>
      <c r="AC3591" s="25">
        <f t="shared" ca="1" si="1623"/>
        <v>-370.88336430860636</v>
      </c>
    </row>
    <row r="3592" spans="2:29" hidden="1" outlineLevel="1">
      <c r="E3592" s="22"/>
      <c r="F3592" s="61" t="s">
        <v>73</v>
      </c>
      <c r="G3592" s="20" t="str">
        <f>$G$10</f>
        <v>SUBTRAN</v>
      </c>
      <c r="H3592" s="24">
        <f t="shared" ca="1" si="1618"/>
        <v>-429954.66037636035</v>
      </c>
      <c r="I3592" s="25">
        <f t="shared" ca="1" si="1619"/>
        <v>-204186.24535379259</v>
      </c>
      <c r="J3592" s="25">
        <f t="shared" ca="1" si="1619"/>
        <v>-52268.665891908728</v>
      </c>
      <c r="K3592" s="25">
        <f t="shared" ca="1" si="1619"/>
        <v>-609.09840030848022</v>
      </c>
      <c r="L3592" s="25">
        <f t="shared" ca="1" si="1619"/>
        <v>-19.968816072974867</v>
      </c>
      <c r="M3592" s="25">
        <f t="shared" ca="1" si="1613"/>
        <v>-52897.733108290187</v>
      </c>
      <c r="N3592" s="25">
        <f t="shared" ca="1" si="1620"/>
        <v>-22781.224066103361</v>
      </c>
      <c r="O3592" s="25">
        <f t="shared" ca="1" si="1620"/>
        <v>-6457.2865224185671</v>
      </c>
      <c r="P3592" s="25">
        <f t="shared" ca="1" si="1620"/>
        <v>-661.43872636148467</v>
      </c>
      <c r="Q3592" s="25">
        <f t="shared" ca="1" si="1620"/>
        <v>0</v>
      </c>
      <c r="R3592" s="25">
        <f t="shared" ca="1" si="1616"/>
        <v>-29899.949314883412</v>
      </c>
      <c r="S3592" s="25">
        <f t="shared" ca="1" si="1621"/>
        <v>-1275.8508608442323</v>
      </c>
      <c r="T3592" s="25">
        <f t="shared" ca="1" si="1621"/>
        <v>-14746.131850031297</v>
      </c>
      <c r="U3592" s="25">
        <f t="shared" ca="1" si="1621"/>
        <v>-120118.23480480901</v>
      </c>
      <c r="V3592" s="25">
        <f t="shared" ca="1" si="1621"/>
        <v>0</v>
      </c>
      <c r="W3592" s="25">
        <f t="shared" ca="1" si="1617"/>
        <v>-136140.21751568455</v>
      </c>
      <c r="X3592" s="25">
        <f t="shared" ca="1" si="1622"/>
        <v>-6182.6950458757547</v>
      </c>
      <c r="Y3592" s="25">
        <f t="shared" ca="1" si="1622"/>
        <v>-147.925097251316</v>
      </c>
      <c r="Z3592" s="25">
        <f t="shared" ca="1" si="1614"/>
        <v>-6330.6201431270711</v>
      </c>
      <c r="AA3592" s="25">
        <f t="shared" ca="1" si="1623"/>
        <v>-101.52563985782477</v>
      </c>
      <c r="AB3592" s="25">
        <f t="shared" ca="1" si="1623"/>
        <v>-318.92239527389285</v>
      </c>
      <c r="AC3592" s="25">
        <f t="shared" ca="1" si="1623"/>
        <v>-79.446905450809609</v>
      </c>
    </row>
    <row r="3593" spans="2:29" hidden="1" outlineLevel="1">
      <c r="E3593" s="22"/>
      <c r="F3593" s="61" t="s">
        <v>73</v>
      </c>
      <c r="G3593" s="20" t="str">
        <f>$G$11</f>
        <v>DISTPRI</v>
      </c>
      <c r="H3593" s="24">
        <f t="shared" ca="1" si="1618"/>
        <v>-896967.72018164187</v>
      </c>
      <c r="I3593" s="25">
        <f t="shared" ca="1" si="1619"/>
        <v>-596033.84286829864</v>
      </c>
      <c r="J3593" s="25">
        <f t="shared" ca="1" si="1619"/>
        <v>-150058.44976542317</v>
      </c>
      <c r="K3593" s="25">
        <f t="shared" ca="1" si="1619"/>
        <v>-1751.1283315094345</v>
      </c>
      <c r="L3593" s="25">
        <f t="shared" ca="1" si="1619"/>
        <v>0</v>
      </c>
      <c r="M3593" s="25">
        <f t="shared" ca="1" si="1613"/>
        <v>-151809.57809693262</v>
      </c>
      <c r="N3593" s="25">
        <f t="shared" ca="1" si="1620"/>
        <v>-64709.36016711768</v>
      </c>
      <c r="O3593" s="25">
        <f t="shared" ca="1" si="1620"/>
        <v>-18369.58929292822</v>
      </c>
      <c r="P3593" s="25">
        <f t="shared" ca="1" si="1620"/>
        <v>0</v>
      </c>
      <c r="Q3593" s="25">
        <f t="shared" ca="1" si="1620"/>
        <v>0</v>
      </c>
      <c r="R3593" s="25">
        <f t="shared" ca="1" si="1616"/>
        <v>-83078.9494600459</v>
      </c>
      <c r="S3593" s="25">
        <f t="shared" ca="1" si="1621"/>
        <v>-3690.6125737223701</v>
      </c>
      <c r="T3593" s="25">
        <f t="shared" ca="1" si="1621"/>
        <v>-42687.09680780206</v>
      </c>
      <c r="U3593" s="25">
        <f t="shared" ca="1" si="1621"/>
        <v>0</v>
      </c>
      <c r="V3593" s="25">
        <f t="shared" ca="1" si="1621"/>
        <v>0</v>
      </c>
      <c r="W3593" s="25">
        <f t="shared" ca="1" si="1617"/>
        <v>-46377.70938152443</v>
      </c>
      <c r="X3593" s="25">
        <f t="shared" ca="1" si="1622"/>
        <v>-17561.030079879674</v>
      </c>
      <c r="Y3593" s="25">
        <f t="shared" ca="1" si="1622"/>
        <v>-420.74776352835056</v>
      </c>
      <c r="Z3593" s="25">
        <f t="shared" ca="1" si="1614"/>
        <v>-17981.777843408025</v>
      </c>
      <c r="AA3593" s="25">
        <f t="shared" ca="1" si="1623"/>
        <v>-302.13332298033066</v>
      </c>
      <c r="AB3593" s="25">
        <f t="shared" ca="1" si="1623"/>
        <v>-1107.5255212901391</v>
      </c>
      <c r="AC3593" s="25">
        <f t="shared" ca="1" si="1623"/>
        <v>-276.20368716168093</v>
      </c>
    </row>
    <row r="3594" spans="2:29" hidden="1" outlineLevel="1">
      <c r="E3594" s="22"/>
      <c r="F3594" s="61" t="s">
        <v>73</v>
      </c>
      <c r="G3594" s="20" t="str">
        <f>$G$12</f>
        <v>DISTSEC</v>
      </c>
      <c r="H3594" s="24">
        <f t="shared" ca="1" si="1618"/>
        <v>-396715.60333829391</v>
      </c>
      <c r="I3594" s="25">
        <f t="shared" ca="1" si="1619"/>
        <v>-296188.56849338446</v>
      </c>
      <c r="J3594" s="25">
        <f t="shared" ca="1" si="1619"/>
        <v>-66490.408747335285</v>
      </c>
      <c r="K3594" s="25">
        <f t="shared" ca="1" si="1619"/>
        <v>0</v>
      </c>
      <c r="L3594" s="25">
        <f t="shared" ca="1" si="1619"/>
        <v>0</v>
      </c>
      <c r="M3594" s="25">
        <f t="shared" ca="1" si="1613"/>
        <v>-66490.408747335285</v>
      </c>
      <c r="N3594" s="25">
        <f t="shared" ca="1" si="1620"/>
        <v>-23438.570032186777</v>
      </c>
      <c r="O3594" s="25">
        <f t="shared" ca="1" si="1620"/>
        <v>0</v>
      </c>
      <c r="P3594" s="25">
        <f t="shared" ca="1" si="1620"/>
        <v>0</v>
      </c>
      <c r="Q3594" s="25">
        <f t="shared" ca="1" si="1620"/>
        <v>0</v>
      </c>
      <c r="R3594" s="25">
        <f t="shared" ca="1" si="1616"/>
        <v>-23438.570032186777</v>
      </c>
      <c r="S3594" s="25">
        <f t="shared" ca="1" si="1621"/>
        <v>-1037.4041516071225</v>
      </c>
      <c r="T3594" s="25">
        <f t="shared" ca="1" si="1621"/>
        <v>0</v>
      </c>
      <c r="U3594" s="25">
        <f t="shared" ca="1" si="1621"/>
        <v>0</v>
      </c>
      <c r="V3594" s="25">
        <f t="shared" ca="1" si="1621"/>
        <v>0</v>
      </c>
      <c r="W3594" s="25">
        <f t="shared" ca="1" si="1617"/>
        <v>-1037.4041516071225</v>
      </c>
      <c r="X3594" s="25">
        <f t="shared" ca="1" si="1622"/>
        <v>-6523.3036760851319</v>
      </c>
      <c r="Y3594" s="25">
        <f t="shared" ca="1" si="1622"/>
        <v>0</v>
      </c>
      <c r="Z3594" s="25">
        <f t="shared" ca="1" si="1614"/>
        <v>-6523.3036760851319</v>
      </c>
      <c r="AA3594" s="25">
        <f t="shared" ca="1" si="1623"/>
        <v>-106.37077954623044</v>
      </c>
      <c r="AB3594" s="25">
        <f t="shared" ca="1" si="1623"/>
        <v>-2348.8286809583383</v>
      </c>
      <c r="AC3594" s="25">
        <f t="shared" ca="1" si="1623"/>
        <v>-582.14877719051105</v>
      </c>
    </row>
    <row r="3595" spans="2:29" hidden="1" outlineLevel="1">
      <c r="E3595" s="22"/>
      <c r="F3595" s="61" t="s">
        <v>73</v>
      </c>
      <c r="G3595" s="20" t="str">
        <f>$G$13</f>
        <v>ENERGY</v>
      </c>
      <c r="H3595" s="24">
        <f t="shared" ca="1" si="1618"/>
        <v>-47808.370579169357</v>
      </c>
      <c r="I3595" s="25">
        <f t="shared" ca="1" si="1619"/>
        <v>-17379.895546184998</v>
      </c>
      <c r="J3595" s="25">
        <f t="shared" ca="1" si="1619"/>
        <v>-5609.6420890339714</v>
      </c>
      <c r="K3595" s="25">
        <f t="shared" ca="1" si="1619"/>
        <v>-64.219759107888819</v>
      </c>
      <c r="L3595" s="25">
        <f t="shared" ca="1" si="1619"/>
        <v>-1.6276458175838857</v>
      </c>
      <c r="M3595" s="25">
        <f t="shared" ca="1" si="1613"/>
        <v>-5675.4894939594433</v>
      </c>
      <c r="N3595" s="25">
        <f t="shared" ca="1" si="1620"/>
        <v>-2714.6050931428799</v>
      </c>
      <c r="O3595" s="25">
        <f t="shared" ca="1" si="1620"/>
        <v>-757.72742800345202</v>
      </c>
      <c r="P3595" s="25">
        <f t="shared" ca="1" si="1620"/>
        <v>-59.989854948409238</v>
      </c>
      <c r="Q3595" s="25">
        <f t="shared" ca="1" si="1620"/>
        <v>-12.297645806862262</v>
      </c>
      <c r="R3595" s="25">
        <f t="shared" ca="1" si="1616"/>
        <v>-3544.6200219016036</v>
      </c>
      <c r="S3595" s="25">
        <f t="shared" ca="1" si="1621"/>
        <v>-180.88652788633442</v>
      </c>
      <c r="T3595" s="25">
        <f t="shared" ca="1" si="1621"/>
        <v>-2161.7403944110119</v>
      </c>
      <c r="U3595" s="25">
        <f t="shared" ca="1" si="1621"/>
        <v>-15282.493098825709</v>
      </c>
      <c r="V3595" s="25">
        <f t="shared" ca="1" si="1621"/>
        <v>-2449.1672486577245</v>
      </c>
      <c r="W3595" s="25">
        <f t="shared" ca="1" si="1617"/>
        <v>-20074.287269780783</v>
      </c>
      <c r="X3595" s="25">
        <f t="shared" ca="1" si="1622"/>
        <v>-736.32540591843986</v>
      </c>
      <c r="Y3595" s="25">
        <f t="shared" ca="1" si="1622"/>
        <v>-17.306247609560064</v>
      </c>
      <c r="Z3595" s="25">
        <f t="shared" ca="1" si="1614"/>
        <v>-753.6316535279999</v>
      </c>
      <c r="AA3595" s="25">
        <f t="shared" ca="1" si="1623"/>
        <v>-16.906803106313056</v>
      </c>
      <c r="AB3595" s="25">
        <f t="shared" ca="1" si="1623"/>
        <v>-290.91730687474848</v>
      </c>
      <c r="AC3595" s="25">
        <f t="shared" ca="1" si="1623"/>
        <v>-72.622483833472174</v>
      </c>
    </row>
    <row r="3596" spans="2:29" hidden="1" outlineLevel="1">
      <c r="E3596" s="22"/>
      <c r="F3596" s="61" t="s">
        <v>73</v>
      </c>
      <c r="G3596" s="20" t="str">
        <f>$G$14</f>
        <v>CUSTOMER</v>
      </c>
      <c r="H3596" s="24">
        <f t="shared" ca="1" si="1618"/>
        <v>-831209.23249219533</v>
      </c>
      <c r="I3596" s="25">
        <f t="shared" ca="1" si="1619"/>
        <v>-602684.06735470623</v>
      </c>
      <c r="J3596" s="25">
        <f t="shared" ca="1" si="1619"/>
        <v>-146939.32102448522</v>
      </c>
      <c r="K3596" s="25">
        <f t="shared" ca="1" si="1619"/>
        <v>-1192.3251313561009</v>
      </c>
      <c r="L3596" s="25">
        <f t="shared" ca="1" si="1619"/>
        <v>-169.14333223901616</v>
      </c>
      <c r="M3596" s="25">
        <f t="shared" ca="1" si="1613"/>
        <v>-148300.78948808034</v>
      </c>
      <c r="N3596" s="25">
        <f t="shared" ca="1" si="1620"/>
        <v>-2451.9699309932525</v>
      </c>
      <c r="O3596" s="25">
        <f t="shared" ca="1" si="1620"/>
        <v>-999.50583361085057</v>
      </c>
      <c r="P3596" s="25">
        <f t="shared" ca="1" si="1620"/>
        <v>-485.17069176309911</v>
      </c>
      <c r="Q3596" s="25">
        <f t="shared" ca="1" si="1620"/>
        <v>-207.8082720152041</v>
      </c>
      <c r="R3596" s="25">
        <f t="shared" ca="1" si="1616"/>
        <v>-4144.4547283824058</v>
      </c>
      <c r="S3596" s="25">
        <f t="shared" ca="1" si="1621"/>
        <v>-35.317940632631284</v>
      </c>
      <c r="T3596" s="25">
        <f t="shared" ca="1" si="1621"/>
        <v>-622.16912303681227</v>
      </c>
      <c r="U3596" s="25">
        <f t="shared" ca="1" si="1621"/>
        <v>-1257.9990762828111</v>
      </c>
      <c r="V3596" s="25">
        <f t="shared" ca="1" si="1621"/>
        <v>-311.72692006509874</v>
      </c>
      <c r="W3596" s="25">
        <f t="shared" ca="1" si="1617"/>
        <v>-2227.2130600173532</v>
      </c>
      <c r="X3596" s="25">
        <f t="shared" ca="1" si="1622"/>
        <v>-829.85021297736398</v>
      </c>
      <c r="Y3596" s="25">
        <f t="shared" ca="1" si="1622"/>
        <v>-12.727862205444318</v>
      </c>
      <c r="Z3596" s="25">
        <f t="shared" ca="1" si="1614"/>
        <v>-842.57807518280833</v>
      </c>
      <c r="AA3596" s="25">
        <f t="shared" ca="1" si="1623"/>
        <v>-49.258025908982844</v>
      </c>
      <c r="AB3596" s="25">
        <f t="shared" ca="1" si="1623"/>
        <v>-63319.160878371033</v>
      </c>
      <c r="AC3596" s="25">
        <f t="shared" ca="1" si="1623"/>
        <v>-9641.7108815460888</v>
      </c>
    </row>
    <row r="3597" spans="2:29" collapsed="1">
      <c r="B3597" s="59" t="s">
        <v>156</v>
      </c>
      <c r="E3597" s="24">
        <f>((+E3581+E3589)*0.9918)+22635381</f>
        <v>-4783248.1649355739</v>
      </c>
      <c r="F3597" s="61" t="s">
        <v>73</v>
      </c>
      <c r="G3597" s="20" t="str">
        <f>$G$15</f>
        <v>TOTAL</v>
      </c>
      <c r="H3597" s="24">
        <f ca="1">SUM(H3590:H3596)</f>
        <v>-4783248.1649355749</v>
      </c>
      <c r="I3597" s="25">
        <f t="shared" ca="1" si="1619"/>
        <v>-2785710.7453345717</v>
      </c>
      <c r="J3597" s="25">
        <f t="shared" ca="1" si="1619"/>
        <v>-691842.15724896919</v>
      </c>
      <c r="K3597" s="25">
        <f t="shared" ca="1" si="1619"/>
        <v>-6779.0436027174956</v>
      </c>
      <c r="L3597" s="25">
        <f t="shared" ca="1" si="1619"/>
        <v>-268.64396800174956</v>
      </c>
      <c r="M3597" s="25">
        <f t="shared" ca="1" si="1613"/>
        <v>-698889.84481968835</v>
      </c>
      <c r="N3597" s="25">
        <f t="shared" ca="1" si="1620"/>
        <v>-229266.14293644897</v>
      </c>
      <c r="O3597" s="25">
        <f t="shared" ca="1" si="1620"/>
        <v>-58814.487316717896</v>
      </c>
      <c r="P3597" s="25">
        <f t="shared" ca="1" si="1620"/>
        <v>-3757.1659570008942</v>
      </c>
      <c r="Q3597" s="25">
        <f t="shared" ca="1" si="1620"/>
        <v>-758.4855728405729</v>
      </c>
      <c r="R3597" s="25">
        <f t="shared" ca="1" si="1616"/>
        <v>-292596.28178300837</v>
      </c>
      <c r="S3597" s="25">
        <f t="shared" ca="1" si="1621"/>
        <v>-13018.25314951887</v>
      </c>
      <c r="T3597" s="25">
        <f t="shared" ca="1" si="1621"/>
        <v>-134329.2383343082</v>
      </c>
      <c r="U3597" s="25">
        <f t="shared" ca="1" si="1621"/>
        <v>-631626.6234916863</v>
      </c>
      <c r="V3597" s="25">
        <f t="shared" ca="1" si="1621"/>
        <v>-80412.004415557516</v>
      </c>
      <c r="W3597" s="25">
        <f t="shared" ca="1" si="1617"/>
        <v>-859386.11939107091</v>
      </c>
      <c r="X3597" s="25">
        <f t="shared" ca="1" si="1622"/>
        <v>-62550.73244925966</v>
      </c>
      <c r="Y3597" s="25">
        <f t="shared" ca="1" si="1622"/>
        <v>-1340.239327067696</v>
      </c>
      <c r="Z3597" s="25">
        <f t="shared" ca="1" si="1614"/>
        <v>-63890.971776327358</v>
      </c>
      <c r="AA3597" s="25">
        <f t="shared" ca="1" si="1623"/>
        <v>-1111.7485160563385</v>
      </c>
      <c r="AB3597" s="25">
        <f t="shared" ca="1" si="1623"/>
        <v>-70289.235133484544</v>
      </c>
      <c r="AC3597" s="25">
        <f t="shared" ca="1" si="1623"/>
        <v>-11373.218181366999</v>
      </c>
    </row>
    <row r="3598" spans="2:29">
      <c r="D3598" s="58" t="s">
        <v>155</v>
      </c>
      <c r="E3598" s="307">
        <f>0.05</f>
        <v>0.05</v>
      </c>
    </row>
    <row r="3599" spans="2:29" hidden="1" outlineLevel="1">
      <c r="E3599" s="22"/>
      <c r="G3599" s="20" t="str">
        <f>$G$8</f>
        <v>PRODUCTION</v>
      </c>
      <c r="H3599" s="24">
        <f t="shared" ref="H3599:AC3599" ca="1" si="1624">H3590*$E$3598</f>
        <v>-52951.287851400004</v>
      </c>
      <c r="I3599" s="24">
        <f ca="1">I3590*$E$3598</f>
        <v>-25964.288950005397</v>
      </c>
      <c r="J3599" s="24">
        <f t="shared" ca="1" si="1624"/>
        <v>-6567.9555132951646</v>
      </c>
      <c r="K3599" s="24">
        <f t="shared" ca="1" si="1624"/>
        <v>-76.789389999898262</v>
      </c>
      <c r="L3599" s="24">
        <f t="shared" ca="1" si="1624"/>
        <v>-1.8917455636647285</v>
      </c>
      <c r="M3599" s="24">
        <f t="shared" ca="1" si="1624"/>
        <v>-6646.6366488587273</v>
      </c>
      <c r="N3599" s="24">
        <f t="shared" ca="1" si="1624"/>
        <v>-2748.1149893959923</v>
      </c>
      <c r="O3599" s="24">
        <f t="shared" ca="1" si="1624"/>
        <v>-782.64965816001859</v>
      </c>
      <c r="P3599" s="24">
        <f t="shared" ca="1" si="1624"/>
        <v>-61.935361988031268</v>
      </c>
      <c r="Q3599" s="24">
        <f t="shared" ca="1" si="1624"/>
        <v>-13.073462862461348</v>
      </c>
      <c r="R3599" s="24">
        <f t="shared" ca="1" si="1624"/>
        <v>-3605.7734724065031</v>
      </c>
      <c r="S3599" s="24">
        <f t="shared" ca="1" si="1624"/>
        <v>-165.08010146193544</v>
      </c>
      <c r="T3599" s="24">
        <f t="shared" ca="1" si="1624"/>
        <v>-1799.6627102388366</v>
      </c>
      <c r="U3599" s="24">
        <f t="shared" ca="1" si="1624"/>
        <v>-12019.295961201919</v>
      </c>
      <c r="V3599" s="24">
        <f t="shared" ca="1" si="1624"/>
        <v>-1885.6004244922458</v>
      </c>
      <c r="W3599" s="24">
        <f t="shared" ca="1" si="1624"/>
        <v>-15869.639197394936</v>
      </c>
      <c r="X3599" s="24">
        <f t="shared" ca="1" si="1624"/>
        <v>-745.91314542469206</v>
      </c>
      <c r="Y3599" s="24">
        <f t="shared" ca="1" si="1624"/>
        <v>-18.006616025136196</v>
      </c>
      <c r="Z3599" s="24">
        <f t="shared" ca="1" si="1624"/>
        <v>-763.91976144982823</v>
      </c>
      <c r="AA3599" s="24">
        <f t="shared" ca="1" si="1624"/>
        <v>-13.00484619180642</v>
      </c>
      <c r="AB3599" s="24">
        <f t="shared" ca="1" si="1624"/>
        <v>-70.514870999010711</v>
      </c>
      <c r="AC3599" s="24">
        <f t="shared" ca="1" si="1624"/>
        <v>-17.510104093791465</v>
      </c>
    </row>
    <row r="3600" spans="2:29" hidden="1" outlineLevel="1">
      <c r="E3600" s="22"/>
      <c r="G3600" s="20" t="str">
        <f>$G$9</f>
        <v>BULKTRAN</v>
      </c>
      <c r="H3600" s="24">
        <f t="shared" ref="H3600:AC3600" ca="1" si="1625">H3591*$E$3598</f>
        <v>-56078.341046995731</v>
      </c>
      <c r="I3600" s="24">
        <f t="shared" ca="1" si="1625"/>
        <v>-27497.617335904855</v>
      </c>
      <c r="J3600" s="24">
        <f t="shared" ca="1" si="1625"/>
        <v>-6955.827973243976</v>
      </c>
      <c r="K3600" s="24">
        <f t="shared" ca="1" si="1625"/>
        <v>-81.324209021881288</v>
      </c>
      <c r="L3600" s="24">
        <f t="shared" ca="1" si="1625"/>
        <v>-2.0034631299440049</v>
      </c>
      <c r="M3600" s="24">
        <f t="shared" ca="1" si="1625"/>
        <v>-7039.155645395801</v>
      </c>
      <c r="N3600" s="24">
        <f t="shared" ca="1" si="1625"/>
        <v>-2910.4056929492581</v>
      </c>
      <c r="O3600" s="24">
        <f t="shared" ca="1" si="1625"/>
        <v>-828.86925382782215</v>
      </c>
      <c r="P3600" s="24">
        <f t="shared" ca="1" si="1625"/>
        <v>-65.592972208363818</v>
      </c>
      <c r="Q3600" s="24">
        <f t="shared" ca="1" si="1625"/>
        <v>-13.845519888463983</v>
      </c>
      <c r="R3600" s="24">
        <f t="shared" ca="1" si="1625"/>
        <v>-3818.7134388739087</v>
      </c>
      <c r="S3600" s="24">
        <f t="shared" ca="1" si="1625"/>
        <v>-174.82895327937356</v>
      </c>
      <c r="T3600" s="24">
        <f t="shared" ca="1" si="1625"/>
        <v>-1905.9422977125141</v>
      </c>
      <c r="U3600" s="24">
        <f t="shared" ca="1" si="1625"/>
        <v>-12729.098864386522</v>
      </c>
      <c r="V3600" s="24">
        <f t="shared" ca="1" si="1625"/>
        <v>-1996.9550878494881</v>
      </c>
      <c r="W3600" s="24">
        <f t="shared" ca="1" si="1625"/>
        <v>-16806.825203227898</v>
      </c>
      <c r="X3600" s="24">
        <f t="shared" ca="1" si="1625"/>
        <v>-789.96325600147293</v>
      </c>
      <c r="Y3600" s="24">
        <f t="shared" ca="1" si="1625"/>
        <v>-19.070001798515051</v>
      </c>
      <c r="Z3600" s="24">
        <f t="shared" ca="1" si="1625"/>
        <v>-809.03325779998795</v>
      </c>
      <c r="AA3600" s="24">
        <f t="shared" ca="1" si="1625"/>
        <v>-13.772851041026421</v>
      </c>
      <c r="AB3600" s="24">
        <f t="shared" ca="1" si="1625"/>
        <v>-74.679146536808531</v>
      </c>
      <c r="AC3600" s="24">
        <f t="shared" ca="1" si="1625"/>
        <v>-18.544168215430318</v>
      </c>
    </row>
    <row r="3601" spans="2:29" hidden="1" outlineLevel="1">
      <c r="E3601" s="22"/>
      <c r="G3601" s="20" t="str">
        <f>$G$10</f>
        <v>SUBTRAN</v>
      </c>
      <c r="H3601" s="24">
        <f t="shared" ref="H3601:AC3601" ca="1" si="1626">H3592*$E$3598</f>
        <v>-21497.73301881802</v>
      </c>
      <c r="I3601" s="24">
        <f t="shared" ca="1" si="1626"/>
        <v>-10209.312267689631</v>
      </c>
      <c r="J3601" s="24">
        <f t="shared" ca="1" si="1626"/>
        <v>-2613.4332945954366</v>
      </c>
      <c r="K3601" s="24">
        <f t="shared" ca="1" si="1626"/>
        <v>-30.454920015424012</v>
      </c>
      <c r="L3601" s="24">
        <f t="shared" ca="1" si="1626"/>
        <v>-0.99844080364874344</v>
      </c>
      <c r="M3601" s="24">
        <f t="shared" ca="1" si="1626"/>
        <v>-2644.8866554145097</v>
      </c>
      <c r="N3601" s="24">
        <f t="shared" ca="1" si="1626"/>
        <v>-1139.0612033051682</v>
      </c>
      <c r="O3601" s="24">
        <f t="shared" ca="1" si="1626"/>
        <v>-322.86432612092835</v>
      </c>
      <c r="P3601" s="24">
        <f t="shared" ca="1" si="1626"/>
        <v>-33.071936318074236</v>
      </c>
      <c r="Q3601" s="24">
        <f t="shared" ca="1" si="1626"/>
        <v>0</v>
      </c>
      <c r="R3601" s="24">
        <f t="shared" ca="1" si="1626"/>
        <v>-1494.9974657441708</v>
      </c>
      <c r="S3601" s="24">
        <f t="shared" ca="1" si="1626"/>
        <v>-63.792543042211619</v>
      </c>
      <c r="T3601" s="24">
        <f t="shared" ca="1" si="1626"/>
        <v>-737.30659250156486</v>
      </c>
      <c r="U3601" s="24">
        <f t="shared" ca="1" si="1626"/>
        <v>-6005.9117402404509</v>
      </c>
      <c r="V3601" s="24">
        <f t="shared" ca="1" si="1626"/>
        <v>0</v>
      </c>
      <c r="W3601" s="24">
        <f t="shared" ca="1" si="1626"/>
        <v>-6807.0108757842281</v>
      </c>
      <c r="X3601" s="24">
        <f t="shared" ca="1" si="1626"/>
        <v>-309.13475229378776</v>
      </c>
      <c r="Y3601" s="24">
        <f t="shared" ca="1" si="1626"/>
        <v>-7.3962548625658009</v>
      </c>
      <c r="Z3601" s="24">
        <f t="shared" ca="1" si="1626"/>
        <v>-316.53100715635355</v>
      </c>
      <c r="AA3601" s="24">
        <f t="shared" ca="1" si="1626"/>
        <v>-5.0762819928912393</v>
      </c>
      <c r="AB3601" s="24">
        <f t="shared" ca="1" si="1626"/>
        <v>-15.946119763694643</v>
      </c>
      <c r="AC3601" s="24">
        <f t="shared" ca="1" si="1626"/>
        <v>-3.9723452725404806</v>
      </c>
    </row>
    <row r="3602" spans="2:29" hidden="1" outlineLevel="1">
      <c r="E3602" s="22"/>
      <c r="G3602" s="20" t="str">
        <f>$G$11</f>
        <v>DISTPRI</v>
      </c>
      <c r="H3602" s="24">
        <f t="shared" ref="H3602:AC3602" ca="1" si="1627">H3593*$E$3598</f>
        <v>-44848.386009082096</v>
      </c>
      <c r="I3602" s="24">
        <f t="shared" ca="1" si="1627"/>
        <v>-29801.692143414934</v>
      </c>
      <c r="J3602" s="24">
        <f t="shared" ca="1" si="1627"/>
        <v>-7502.9224882711587</v>
      </c>
      <c r="K3602" s="24">
        <f t="shared" ca="1" si="1627"/>
        <v>-87.556416575471729</v>
      </c>
      <c r="L3602" s="24">
        <f t="shared" ca="1" si="1627"/>
        <v>0</v>
      </c>
      <c r="M3602" s="24">
        <f t="shared" ca="1" si="1627"/>
        <v>-7590.4789048466309</v>
      </c>
      <c r="N3602" s="24">
        <f t="shared" ca="1" si="1627"/>
        <v>-3235.4680083558842</v>
      </c>
      <c r="O3602" s="24">
        <f t="shared" ca="1" si="1627"/>
        <v>-918.47946464641109</v>
      </c>
      <c r="P3602" s="24">
        <f t="shared" ca="1" si="1627"/>
        <v>0</v>
      </c>
      <c r="Q3602" s="24">
        <f t="shared" ca="1" si="1627"/>
        <v>0</v>
      </c>
      <c r="R3602" s="24">
        <f t="shared" ca="1" si="1627"/>
        <v>-4153.9474730022948</v>
      </c>
      <c r="S3602" s="24">
        <f t="shared" ca="1" si="1627"/>
        <v>-184.53062868611852</v>
      </c>
      <c r="T3602" s="24">
        <f t="shared" ca="1" si="1627"/>
        <v>-2134.3548403901032</v>
      </c>
      <c r="U3602" s="24">
        <f t="shared" ca="1" si="1627"/>
        <v>0</v>
      </c>
      <c r="V3602" s="24">
        <f t="shared" ca="1" si="1627"/>
        <v>0</v>
      </c>
      <c r="W3602" s="24">
        <f t="shared" ca="1" si="1627"/>
        <v>-2318.8854690762214</v>
      </c>
      <c r="X3602" s="24">
        <f t="shared" ca="1" si="1627"/>
        <v>-878.05150399398372</v>
      </c>
      <c r="Y3602" s="24">
        <f t="shared" ca="1" si="1627"/>
        <v>-21.037388176417529</v>
      </c>
      <c r="Z3602" s="24">
        <f t="shared" ca="1" si="1627"/>
        <v>-899.08889217040132</v>
      </c>
      <c r="AA3602" s="24">
        <f t="shared" ca="1" si="1627"/>
        <v>-15.106666149016533</v>
      </c>
      <c r="AB3602" s="24">
        <f t="shared" ca="1" si="1627"/>
        <v>-55.376276064506953</v>
      </c>
      <c r="AC3602" s="24">
        <f t="shared" ca="1" si="1627"/>
        <v>-13.810184358084047</v>
      </c>
    </row>
    <row r="3603" spans="2:29" hidden="1" outlineLevel="1">
      <c r="E3603" s="22"/>
      <c r="G3603" s="20" t="str">
        <f>$G$12</f>
        <v>DISTSEC</v>
      </c>
      <c r="H3603" s="24">
        <f t="shared" ref="H3603:AC3603" ca="1" si="1628">H3594*$E$3598</f>
        <v>-19835.780166914697</v>
      </c>
      <c r="I3603" s="24">
        <f t="shared" ca="1" si="1628"/>
        <v>-14809.428424669224</v>
      </c>
      <c r="J3603" s="24">
        <f t="shared" ca="1" si="1628"/>
        <v>-3324.5204373667643</v>
      </c>
      <c r="K3603" s="24">
        <f t="shared" ca="1" si="1628"/>
        <v>0</v>
      </c>
      <c r="L3603" s="24">
        <f t="shared" ca="1" si="1628"/>
        <v>0</v>
      </c>
      <c r="M3603" s="24">
        <f t="shared" ca="1" si="1628"/>
        <v>-3324.5204373667643</v>
      </c>
      <c r="N3603" s="24">
        <f t="shared" ca="1" si="1628"/>
        <v>-1171.9285016093388</v>
      </c>
      <c r="O3603" s="24">
        <f t="shared" ca="1" si="1628"/>
        <v>0</v>
      </c>
      <c r="P3603" s="24">
        <f t="shared" ca="1" si="1628"/>
        <v>0</v>
      </c>
      <c r="Q3603" s="24">
        <f t="shared" ca="1" si="1628"/>
        <v>0</v>
      </c>
      <c r="R3603" s="24">
        <f t="shared" ca="1" si="1628"/>
        <v>-1171.9285016093388</v>
      </c>
      <c r="S3603" s="24">
        <f t="shared" ca="1" si="1628"/>
        <v>-51.870207580356123</v>
      </c>
      <c r="T3603" s="24">
        <f t="shared" ca="1" si="1628"/>
        <v>0</v>
      </c>
      <c r="U3603" s="24">
        <f t="shared" ca="1" si="1628"/>
        <v>0</v>
      </c>
      <c r="V3603" s="24">
        <f t="shared" ca="1" si="1628"/>
        <v>0</v>
      </c>
      <c r="W3603" s="24">
        <f t="shared" ca="1" si="1628"/>
        <v>-51.870207580356123</v>
      </c>
      <c r="X3603" s="24">
        <f t="shared" ca="1" si="1628"/>
        <v>-326.16518380425663</v>
      </c>
      <c r="Y3603" s="24">
        <f t="shared" ca="1" si="1628"/>
        <v>0</v>
      </c>
      <c r="Z3603" s="24">
        <f t="shared" ca="1" si="1628"/>
        <v>-326.16518380425663</v>
      </c>
      <c r="AA3603" s="24">
        <f t="shared" ca="1" si="1628"/>
        <v>-5.3185389773115226</v>
      </c>
      <c r="AB3603" s="24">
        <f t="shared" ca="1" si="1628"/>
        <v>-117.44143404791691</v>
      </c>
      <c r="AC3603" s="24">
        <f t="shared" ca="1" si="1628"/>
        <v>-29.107438859525555</v>
      </c>
    </row>
    <row r="3604" spans="2:29" hidden="1" outlineLevel="1">
      <c r="E3604" s="22"/>
      <c r="G3604" s="20" t="str">
        <f>$G$13</f>
        <v>ENERGY</v>
      </c>
      <c r="H3604" s="24">
        <f t="shared" ref="H3604:AC3604" ca="1" si="1629">H3595*$E$3598</f>
        <v>-2390.418528958468</v>
      </c>
      <c r="I3604" s="24">
        <f t="shared" ca="1" si="1629"/>
        <v>-868.99477730924991</v>
      </c>
      <c r="J3604" s="24">
        <f t="shared" ca="1" si="1629"/>
        <v>-280.4821044516986</v>
      </c>
      <c r="K3604" s="24">
        <f t="shared" ca="1" si="1629"/>
        <v>-3.2109879553944412</v>
      </c>
      <c r="L3604" s="24">
        <f t="shared" ca="1" si="1629"/>
        <v>-8.1382290879194297E-2</v>
      </c>
      <c r="M3604" s="24">
        <f t="shared" ca="1" si="1629"/>
        <v>-283.77447469797215</v>
      </c>
      <c r="N3604" s="24">
        <f t="shared" ca="1" si="1629"/>
        <v>-135.730254657144</v>
      </c>
      <c r="O3604" s="24">
        <f t="shared" ca="1" si="1629"/>
        <v>-37.8863714001726</v>
      </c>
      <c r="P3604" s="24">
        <f t="shared" ca="1" si="1629"/>
        <v>-2.999492747420462</v>
      </c>
      <c r="Q3604" s="24">
        <f t="shared" ca="1" si="1629"/>
        <v>-0.61488229034311315</v>
      </c>
      <c r="R3604" s="24">
        <f t="shared" ca="1" si="1629"/>
        <v>-177.23100109508019</v>
      </c>
      <c r="S3604" s="24">
        <f t="shared" ca="1" si="1629"/>
        <v>-9.0443263943167214</v>
      </c>
      <c r="T3604" s="24">
        <f t="shared" ca="1" si="1629"/>
        <v>-108.0870197205506</v>
      </c>
      <c r="U3604" s="24">
        <f t="shared" ca="1" si="1629"/>
        <v>-764.12465494128548</v>
      </c>
      <c r="V3604" s="24">
        <f t="shared" ca="1" si="1629"/>
        <v>-122.45836243288623</v>
      </c>
      <c r="W3604" s="24">
        <f t="shared" ca="1" si="1629"/>
        <v>-1003.7143634890392</v>
      </c>
      <c r="X3604" s="24">
        <f t="shared" ca="1" si="1629"/>
        <v>-36.816270295921996</v>
      </c>
      <c r="Y3604" s="24">
        <f t="shared" ca="1" si="1629"/>
        <v>-0.86531238047800318</v>
      </c>
      <c r="Z3604" s="24">
        <f t="shared" ca="1" si="1629"/>
        <v>-37.681582676399998</v>
      </c>
      <c r="AA3604" s="24">
        <f t="shared" ca="1" si="1629"/>
        <v>-0.84534015531565287</v>
      </c>
      <c r="AB3604" s="24">
        <f t="shared" ca="1" si="1629"/>
        <v>-14.545865343737425</v>
      </c>
      <c r="AC3604" s="24">
        <f t="shared" ca="1" si="1629"/>
        <v>-3.6311241916736088</v>
      </c>
    </row>
    <row r="3605" spans="2:29" hidden="1" outlineLevel="1">
      <c r="E3605" s="22"/>
      <c r="G3605" s="20" t="str">
        <f>$G$14</f>
        <v>CUSTOMER</v>
      </c>
      <c r="H3605" s="24">
        <f t="shared" ref="H3605:AC3605" ca="1" si="1630">H3596*$E$3598</f>
        <v>-41560.461624609772</v>
      </c>
      <c r="I3605" s="24">
        <f t="shared" ca="1" si="1630"/>
        <v>-30134.203367735314</v>
      </c>
      <c r="J3605" s="24">
        <f t="shared" ca="1" si="1630"/>
        <v>-7346.9660512242617</v>
      </c>
      <c r="K3605" s="24">
        <f t="shared" ca="1" si="1630"/>
        <v>-59.616256567805046</v>
      </c>
      <c r="L3605" s="24">
        <f t="shared" ca="1" si="1630"/>
        <v>-8.4571666119508091</v>
      </c>
      <c r="M3605" s="24">
        <f t="shared" ca="1" si="1630"/>
        <v>-7415.0394744040168</v>
      </c>
      <c r="N3605" s="24">
        <f t="shared" ca="1" si="1630"/>
        <v>-122.59849654966263</v>
      </c>
      <c r="O3605" s="24">
        <f t="shared" ca="1" si="1630"/>
        <v>-49.975291680542533</v>
      </c>
      <c r="P3605" s="24">
        <f t="shared" ca="1" si="1630"/>
        <v>-24.258534588154959</v>
      </c>
      <c r="Q3605" s="24">
        <f t="shared" ca="1" si="1630"/>
        <v>-10.390413600760205</v>
      </c>
      <c r="R3605" s="24">
        <f t="shared" ca="1" si="1630"/>
        <v>-207.22273641912031</v>
      </c>
      <c r="S3605" s="24">
        <f t="shared" ca="1" si="1630"/>
        <v>-1.7658970316315643</v>
      </c>
      <c r="T3605" s="24">
        <f t="shared" ca="1" si="1630"/>
        <v>-31.108456151840613</v>
      </c>
      <c r="U3605" s="24">
        <f t="shared" ca="1" si="1630"/>
        <v>-62.899953814140559</v>
      </c>
      <c r="V3605" s="24">
        <f t="shared" ca="1" si="1630"/>
        <v>-15.586346003254938</v>
      </c>
      <c r="W3605" s="24">
        <f t="shared" ca="1" si="1630"/>
        <v>-111.36065300086767</v>
      </c>
      <c r="X3605" s="24">
        <f t="shared" ca="1" si="1630"/>
        <v>-41.492510648868205</v>
      </c>
      <c r="Y3605" s="24">
        <f t="shared" ca="1" si="1630"/>
        <v>-0.6363931102722159</v>
      </c>
      <c r="Z3605" s="24">
        <f t="shared" ca="1" si="1630"/>
        <v>-42.128903759140421</v>
      </c>
      <c r="AA3605" s="24">
        <f t="shared" ca="1" si="1630"/>
        <v>-2.4629012954491425</v>
      </c>
      <c r="AB3605" s="24">
        <f t="shared" ca="1" si="1630"/>
        <v>-3165.958043918552</v>
      </c>
      <c r="AC3605" s="24">
        <f t="shared" ca="1" si="1630"/>
        <v>-482.08554407730446</v>
      </c>
    </row>
    <row r="3606" spans="2:29" collapsed="1">
      <c r="B3606" s="59" t="s">
        <v>157</v>
      </c>
      <c r="E3606" s="24">
        <f>(E3597*$E$3598)</f>
        <v>-239162.40824677871</v>
      </c>
      <c r="G3606" s="20" t="str">
        <f>$G$15</f>
        <v>TOTAL</v>
      </c>
      <c r="H3606" s="24">
        <f ca="1">H3597*$E$3598</f>
        <v>-239162.40824677877</v>
      </c>
      <c r="I3606" s="24">
        <f t="shared" ref="I3606:AC3606" ca="1" si="1631">I3597*$E$3598</f>
        <v>-139285.53726672858</v>
      </c>
      <c r="J3606" s="24">
        <f t="shared" ca="1" si="1631"/>
        <v>-34592.107862448458</v>
      </c>
      <c r="K3606" s="24">
        <f t="shared" ca="1" si="1631"/>
        <v>-338.95218013587481</v>
      </c>
      <c r="L3606" s="24">
        <f t="shared" ca="1" si="1631"/>
        <v>-13.432198400087479</v>
      </c>
      <c r="M3606" s="24">
        <f t="shared" ca="1" si="1631"/>
        <v>-34944.492240984422</v>
      </c>
      <c r="N3606" s="24">
        <f t="shared" ca="1" si="1631"/>
        <v>-11463.30714682245</v>
      </c>
      <c r="O3606" s="24">
        <f t="shared" ca="1" si="1631"/>
        <v>-2940.7243658358948</v>
      </c>
      <c r="P3606" s="24">
        <f t="shared" ca="1" si="1631"/>
        <v>-187.85829785004472</v>
      </c>
      <c r="Q3606" s="24">
        <f t="shared" ca="1" si="1631"/>
        <v>-37.924278642028646</v>
      </c>
      <c r="R3606" s="24">
        <f t="shared" ca="1" si="1631"/>
        <v>-14629.814089150419</v>
      </c>
      <c r="S3606" s="24">
        <f t="shared" ca="1" si="1631"/>
        <v>-650.91265747594355</v>
      </c>
      <c r="T3606" s="24">
        <f t="shared" ca="1" si="1631"/>
        <v>-6716.4619167154106</v>
      </c>
      <c r="U3606" s="24">
        <f t="shared" ca="1" si="1631"/>
        <v>-31581.331174584317</v>
      </c>
      <c r="V3606" s="24">
        <f t="shared" ca="1" si="1631"/>
        <v>-4020.6002207778761</v>
      </c>
      <c r="W3606" s="24">
        <f t="shared" ca="1" si="1631"/>
        <v>-42969.305969553548</v>
      </c>
      <c r="X3606" s="24">
        <f t="shared" ca="1" si="1631"/>
        <v>-3127.5366224629834</v>
      </c>
      <c r="Y3606" s="24">
        <f t="shared" ca="1" si="1631"/>
        <v>-67.011966353384807</v>
      </c>
      <c r="Z3606" s="24">
        <f t="shared" ca="1" si="1631"/>
        <v>-3194.548588816368</v>
      </c>
      <c r="AA3606" s="24">
        <f t="shared" ca="1" si="1631"/>
        <v>-55.587425802816931</v>
      </c>
      <c r="AB3606" s="24">
        <f t="shared" ca="1" si="1631"/>
        <v>-3514.4617566742272</v>
      </c>
      <c r="AC3606" s="24">
        <f t="shared" ca="1" si="1631"/>
        <v>-568.66090906834995</v>
      </c>
    </row>
    <row r="3608" spans="2:29" hidden="1" outlineLevel="1">
      <c r="F3608" s="61"/>
      <c r="G3608" s="20" t="str">
        <f>$G$8</f>
        <v>PRODUCTION</v>
      </c>
      <c r="H3608" s="22">
        <f t="shared" ref="H3608:AC3608" ca="1" si="1632">+H3565+H2815</f>
        <v>-2456857.4923107587</v>
      </c>
      <c r="I3608" s="22">
        <f t="shared" ca="1" si="1632"/>
        <v>-6160382.3169861007</v>
      </c>
      <c r="J3608" s="22">
        <f t="shared" ca="1" si="1632"/>
        <v>2205022.3794257045</v>
      </c>
      <c r="K3608" s="22">
        <f t="shared" ca="1" si="1632"/>
        <v>13839.125450464318</v>
      </c>
      <c r="L3608" s="22">
        <f t="shared" ca="1" si="1632"/>
        <v>-991.5807428767032</v>
      </c>
      <c r="M3608" s="22">
        <f t="shared" ca="1" si="1632"/>
        <v>2217869.9241332966</v>
      </c>
      <c r="N3608" s="22">
        <f t="shared" ca="1" si="1632"/>
        <v>1448513.077796384</v>
      </c>
      <c r="O3608" s="22">
        <f t="shared" ca="1" si="1632"/>
        <v>678800.90022978291</v>
      </c>
      <c r="P3608" s="22">
        <f t="shared" ca="1" si="1632"/>
        <v>12930.083344657374</v>
      </c>
      <c r="Q3608" s="22">
        <f t="shared" ca="1" si="1632"/>
        <v>150015.60494395235</v>
      </c>
      <c r="R3608" s="22">
        <f t="shared" ca="1" si="1632"/>
        <v>2290259.6663147802</v>
      </c>
      <c r="S3608" s="22">
        <f t="shared" ca="1" si="1632"/>
        <v>36586.75813677226</v>
      </c>
      <c r="T3608" s="22">
        <f t="shared" ca="1" si="1632"/>
        <v>929542.30835160858</v>
      </c>
      <c r="U3608" s="22">
        <f t="shared" ca="1" si="1632"/>
        <v>-2025993.2530088173</v>
      </c>
      <c r="V3608" s="22">
        <f t="shared" ca="1" si="1632"/>
        <v>-460724.81166281161</v>
      </c>
      <c r="W3608" s="22">
        <f t="shared" ca="1" si="1632"/>
        <v>-1520588.9981832355</v>
      </c>
      <c r="X3608" s="22">
        <f t="shared" ca="1" si="1632"/>
        <v>615592.44393525692</v>
      </c>
      <c r="Y3608" s="22">
        <f t="shared" ca="1" si="1632"/>
        <v>12602.650246691141</v>
      </c>
      <c r="Z3608" s="22">
        <f t="shared" ca="1" si="1632"/>
        <v>628195.09418194857</v>
      </c>
      <c r="AA3608" s="22">
        <f t="shared" ca="1" si="1632"/>
        <v>11267.945122494486</v>
      </c>
      <c r="AB3608" s="22">
        <f t="shared" ca="1" si="1632"/>
        <v>56570.752189605235</v>
      </c>
      <c r="AC3608" s="22">
        <f t="shared" ca="1" si="1632"/>
        <v>19950.440916463915</v>
      </c>
    </row>
    <row r="3609" spans="2:29" hidden="1" outlineLevel="1">
      <c r="F3609" s="61"/>
      <c r="G3609" s="20" t="str">
        <f>$G$9</f>
        <v>BULKTRAN</v>
      </c>
      <c r="H3609" s="22">
        <f t="shared" ref="H3609:AC3609" ca="1" si="1633">+H3566+H2816</f>
        <v>-9139949.1166156493</v>
      </c>
      <c r="I3609" s="22">
        <f t="shared" ca="1" si="1633"/>
        <v>-10825552.95000245</v>
      </c>
      <c r="J3609" s="22">
        <f t="shared" ca="1" si="1633"/>
        <v>2112133.6487708199</v>
      </c>
      <c r="K3609" s="22">
        <f t="shared" ca="1" si="1633"/>
        <v>61341.549910544563</v>
      </c>
      <c r="L3609" s="22">
        <f t="shared" ca="1" si="1633"/>
        <v>3163.5582932900238</v>
      </c>
      <c r="M3609" s="22">
        <f t="shared" ca="1" si="1633"/>
        <v>2176638.7569746552</v>
      </c>
      <c r="N3609" s="22">
        <f t="shared" ca="1" si="1633"/>
        <v>1663435.2310407991</v>
      </c>
      <c r="O3609" s="22">
        <f t="shared" ca="1" si="1633"/>
        <v>763407.42811849236</v>
      </c>
      <c r="P3609" s="22">
        <f t="shared" ca="1" si="1633"/>
        <v>19941.550189249541</v>
      </c>
      <c r="Q3609" s="22">
        <f t="shared" ca="1" si="1633"/>
        <v>-363160.84319491585</v>
      </c>
      <c r="R3609" s="22">
        <f t="shared" ca="1" si="1633"/>
        <v>2083623.3661536239</v>
      </c>
      <c r="S3609" s="22">
        <f t="shared" ca="1" si="1633"/>
        <v>19338.514744058688</v>
      </c>
      <c r="T3609" s="22">
        <f t="shared" ca="1" si="1633"/>
        <v>905234.00558732287</v>
      </c>
      <c r="U3609" s="22">
        <f t="shared" ca="1" si="1633"/>
        <v>-3446472.870691611</v>
      </c>
      <c r="V3609" s="22">
        <f t="shared" ca="1" si="1633"/>
        <v>-901951.37706516124</v>
      </c>
      <c r="W3609" s="22">
        <f t="shared" ca="1" si="1633"/>
        <v>-3423851.7274253899</v>
      </c>
      <c r="X3609" s="22">
        <f t="shared" ca="1" si="1633"/>
        <v>738132.89464322431</v>
      </c>
      <c r="Y3609" s="22">
        <f t="shared" ca="1" si="1633"/>
        <v>13319.02956136972</v>
      </c>
      <c r="Z3609" s="22">
        <f t="shared" ca="1" si="1633"/>
        <v>751451.92420459399</v>
      </c>
      <c r="AA3609" s="22">
        <f t="shared" ca="1" si="1633"/>
        <v>12125.897291134501</v>
      </c>
      <c r="AB3609" s="22">
        <f t="shared" ca="1" si="1633"/>
        <v>63220.604340089092</v>
      </c>
      <c r="AC3609" s="22">
        <f t="shared" ca="1" si="1633"/>
        <v>22395.011848085611</v>
      </c>
    </row>
    <row r="3610" spans="2:29" hidden="1" outlineLevel="1">
      <c r="F3610" s="61"/>
      <c r="G3610" s="20" t="str">
        <f>$G$10</f>
        <v>SUBTRAN</v>
      </c>
      <c r="H3610" s="22">
        <f t="shared" ref="H3610:AC3610" ca="1" si="1634">+H3567+H2817</f>
        <v>-3343975.7399838222</v>
      </c>
      <c r="I3610" s="22">
        <f t="shared" ca="1" si="1634"/>
        <v>-4025224.6547721806</v>
      </c>
      <c r="J3610" s="22">
        <f t="shared" ca="1" si="1634"/>
        <v>744927.50525339786</v>
      </c>
      <c r="K3610" s="22">
        <f t="shared" ca="1" si="1634"/>
        <v>21967.030186091397</v>
      </c>
      <c r="L3610" s="22">
        <f t="shared" ca="1" si="1634"/>
        <v>1472.2889549131226</v>
      </c>
      <c r="M3610" s="22">
        <f t="shared" ca="1" si="1634"/>
        <v>768366.82439440151</v>
      </c>
      <c r="N3610" s="22">
        <f t="shared" ca="1" si="1634"/>
        <v>622060.10751401796</v>
      </c>
      <c r="O3610" s="22">
        <f t="shared" ca="1" si="1634"/>
        <v>285803.47550151229</v>
      </c>
      <c r="P3610" s="22">
        <f t="shared" ca="1" si="1634"/>
        <v>9345.0505862217924</v>
      </c>
      <c r="Q3610" s="22">
        <f t="shared" ca="1" si="1634"/>
        <v>0</v>
      </c>
      <c r="R3610" s="22">
        <f t="shared" ca="1" si="1634"/>
        <v>917208.63360175234</v>
      </c>
      <c r="S3610" s="22">
        <f t="shared" ca="1" si="1634"/>
        <v>6173.542121456474</v>
      </c>
      <c r="T3610" s="22">
        <f t="shared" ca="1" si="1634"/>
        <v>333066.1870453835</v>
      </c>
      <c r="U3610" s="22">
        <f t="shared" ca="1" si="1634"/>
        <v>-1648665.9380528426</v>
      </c>
      <c r="V3610" s="22">
        <f t="shared" ca="1" si="1634"/>
        <v>0</v>
      </c>
      <c r="W3610" s="22">
        <f t="shared" ca="1" si="1634"/>
        <v>-1309426.2088860003</v>
      </c>
      <c r="X3610" s="22">
        <f t="shared" ca="1" si="1634"/>
        <v>278223.03764439793</v>
      </c>
      <c r="Y3610" s="22">
        <f t="shared" ca="1" si="1634"/>
        <v>4956.1067652979327</v>
      </c>
      <c r="Z3610" s="22">
        <f t="shared" ca="1" si="1634"/>
        <v>283179.14440969581</v>
      </c>
      <c r="AA3610" s="22">
        <f t="shared" ca="1" si="1634"/>
        <v>4301.9278552396845</v>
      </c>
      <c r="AB3610" s="22">
        <f t="shared" ca="1" si="1634"/>
        <v>12985.31303036845</v>
      </c>
      <c r="AC3610" s="22">
        <f t="shared" ca="1" si="1634"/>
        <v>4633.2803829036129</v>
      </c>
    </row>
    <row r="3611" spans="2:29" hidden="1" outlineLevel="1">
      <c r="F3611" s="61"/>
      <c r="G3611" s="20" t="str">
        <f>$G$11</f>
        <v>DISTPRI</v>
      </c>
      <c r="H3611" s="22">
        <f t="shared" ref="H3611:AC3611" ca="1" si="1635">+H3568+H2818</f>
        <v>1746763.9004809745</v>
      </c>
      <c r="I3611" s="22">
        <f t="shared" ca="1" si="1635"/>
        <v>-6521293.1510845711</v>
      </c>
      <c r="J3611" s="22">
        <f t="shared" ca="1" si="1635"/>
        <v>3050442.5892869164</v>
      </c>
      <c r="K3611" s="22">
        <f t="shared" ca="1" si="1635"/>
        <v>55013.778752147016</v>
      </c>
      <c r="L3611" s="22">
        <f t="shared" ca="1" si="1635"/>
        <v>0</v>
      </c>
      <c r="M3611" s="22">
        <f t="shared" ca="1" si="1635"/>
        <v>3105456.3680390622</v>
      </c>
      <c r="N3611" s="22">
        <f t="shared" ca="1" si="1635"/>
        <v>2061759.994171405</v>
      </c>
      <c r="O3611" s="22">
        <f t="shared" ca="1" si="1635"/>
        <v>887654.41647007689</v>
      </c>
      <c r="P3611" s="22">
        <f t="shared" ca="1" si="1635"/>
        <v>0</v>
      </c>
      <c r="Q3611" s="22">
        <f t="shared" ca="1" si="1635"/>
        <v>0</v>
      </c>
      <c r="R3611" s="22">
        <f t="shared" ca="1" si="1635"/>
        <v>2949414.410641483</v>
      </c>
      <c r="S3611" s="22">
        <f t="shared" ca="1" si="1635"/>
        <v>45786.969073413456</v>
      </c>
      <c r="T3611" s="22">
        <f t="shared" ca="1" si="1635"/>
        <v>1223921.774659907</v>
      </c>
      <c r="U3611" s="22">
        <f t="shared" ca="1" si="1635"/>
        <v>0</v>
      </c>
      <c r="V3611" s="22">
        <f t="shared" ca="1" si="1635"/>
        <v>0</v>
      </c>
      <c r="W3611" s="22">
        <f t="shared" ca="1" si="1635"/>
        <v>1269708.7437333199</v>
      </c>
      <c r="X3611" s="22">
        <f t="shared" ca="1" si="1635"/>
        <v>845904.29704704334</v>
      </c>
      <c r="Y3611" s="22">
        <f t="shared" ca="1" si="1635"/>
        <v>16301.130606440895</v>
      </c>
      <c r="Z3611" s="22">
        <f t="shared" ca="1" si="1635"/>
        <v>862205.42765348381</v>
      </c>
      <c r="AA3611" s="22">
        <f t="shared" ca="1" si="1635"/>
        <v>14260.675088989914</v>
      </c>
      <c r="AB3611" s="22">
        <f t="shared" ca="1" si="1635"/>
        <v>49899.072148329018</v>
      </c>
      <c r="AC3611" s="22">
        <f t="shared" ca="1" si="1635"/>
        <v>17112.354260900145</v>
      </c>
    </row>
    <row r="3612" spans="2:29" hidden="1" outlineLevel="1">
      <c r="F3612" s="61"/>
      <c r="G3612" s="20" t="str">
        <f>$G$12</f>
        <v>DISTSEC</v>
      </c>
      <c r="H3612" s="22">
        <f t="shared" ref="H3612:AC3612" ca="1" si="1636">+H3569+H2819</f>
        <v>-667248.26737384824</v>
      </c>
      <c r="I3612" s="22">
        <f t="shared" ca="1" si="1636"/>
        <v>-3219066.4431900759</v>
      </c>
      <c r="J3612" s="22">
        <f t="shared" ca="1" si="1636"/>
        <v>1340474.9051117648</v>
      </c>
      <c r="K3612" s="22">
        <f t="shared" ca="1" si="1636"/>
        <v>0</v>
      </c>
      <c r="L3612" s="22">
        <f t="shared" ca="1" si="1636"/>
        <v>0</v>
      </c>
      <c r="M3612" s="22">
        <f t="shared" ca="1" si="1636"/>
        <v>1340474.9051117648</v>
      </c>
      <c r="N3612" s="22">
        <f t="shared" ca="1" si="1636"/>
        <v>741012.28256432444</v>
      </c>
      <c r="O3612" s="22">
        <f t="shared" ca="1" si="1636"/>
        <v>0</v>
      </c>
      <c r="P3612" s="22">
        <f t="shared" ca="1" si="1636"/>
        <v>0</v>
      </c>
      <c r="Q3612" s="22">
        <f t="shared" ca="1" si="1636"/>
        <v>0</v>
      </c>
      <c r="R3612" s="22">
        <f t="shared" ca="1" si="1636"/>
        <v>741012.28256432444</v>
      </c>
      <c r="S3612" s="22">
        <f t="shared" ca="1" si="1636"/>
        <v>12742.467097374245</v>
      </c>
      <c r="T3612" s="22">
        <f t="shared" ca="1" si="1636"/>
        <v>0</v>
      </c>
      <c r="U3612" s="22">
        <f t="shared" ca="1" si="1636"/>
        <v>0</v>
      </c>
      <c r="V3612" s="22">
        <f t="shared" ca="1" si="1636"/>
        <v>0</v>
      </c>
      <c r="W3612" s="22">
        <f t="shared" ca="1" si="1636"/>
        <v>12742.467097374245</v>
      </c>
      <c r="X3612" s="22">
        <f t="shared" ca="1" si="1636"/>
        <v>311842.00628020149</v>
      </c>
      <c r="Y3612" s="22">
        <f t="shared" ca="1" si="1636"/>
        <v>0</v>
      </c>
      <c r="Z3612" s="22">
        <f t="shared" ca="1" si="1636"/>
        <v>311842.00628020149</v>
      </c>
      <c r="AA3612" s="22">
        <f t="shared" ca="1" si="1636"/>
        <v>4980.1113330382723</v>
      </c>
      <c r="AB3612" s="22">
        <f t="shared" ca="1" si="1636"/>
        <v>104986.47076577332</v>
      </c>
      <c r="AC3612" s="22">
        <f t="shared" ca="1" si="1636"/>
        <v>35779.932663745283</v>
      </c>
    </row>
    <row r="3613" spans="2:29" hidden="1" outlineLevel="1">
      <c r="F3613" s="61"/>
      <c r="G3613" s="20" t="str">
        <f>$G$13</f>
        <v>ENERGY</v>
      </c>
      <c r="H3613" s="22">
        <f t="shared" ref="H3613:AC3613" ca="1" si="1637">+H3570+H2820</f>
        <v>463893.38598410424</v>
      </c>
      <c r="I3613" s="22">
        <f t="shared" ca="1" si="1637"/>
        <v>-867593.33239621425</v>
      </c>
      <c r="J3613" s="22">
        <f t="shared" ca="1" si="1637"/>
        <v>609856.49045002426</v>
      </c>
      <c r="K3613" s="22">
        <f t="shared" ca="1" si="1637"/>
        <v>-15911.607540027631</v>
      </c>
      <c r="L3613" s="22">
        <f t="shared" ca="1" si="1637"/>
        <v>-1126.9098160644994</v>
      </c>
      <c r="M3613" s="22">
        <f t="shared" ca="1" si="1637"/>
        <v>592817.97309393098</v>
      </c>
      <c r="N3613" s="22">
        <f t="shared" ca="1" si="1637"/>
        <v>383089.00976859988</v>
      </c>
      <c r="O3613" s="22">
        <f t="shared" ca="1" si="1637"/>
        <v>218644.32912548463</v>
      </c>
      <c r="P3613" s="22">
        <f t="shared" ca="1" si="1637"/>
        <v>1603.0910907669827</v>
      </c>
      <c r="Q3613" s="22">
        <f t="shared" ca="1" si="1637"/>
        <v>304673.15449168463</v>
      </c>
      <c r="R3613" s="22">
        <f t="shared" ca="1" si="1637"/>
        <v>908009.58447653323</v>
      </c>
      <c r="S3613" s="22">
        <f t="shared" ca="1" si="1637"/>
        <v>19837.67139823558</v>
      </c>
      <c r="T3613" s="22">
        <f t="shared" ca="1" si="1637"/>
        <v>405942.78688239749</v>
      </c>
      <c r="U3613" s="22">
        <f t="shared" ca="1" si="1637"/>
        <v>-802077.43937664921</v>
      </c>
      <c r="V3613" s="22">
        <f t="shared" ca="1" si="1637"/>
        <v>-60200.336782040642</v>
      </c>
      <c r="W3613" s="22">
        <f t="shared" ca="1" si="1637"/>
        <v>-436497.31787805539</v>
      </c>
      <c r="X3613" s="22">
        <f t="shared" ca="1" si="1637"/>
        <v>160492.34155039809</v>
      </c>
      <c r="Y3613" s="22">
        <f t="shared" ca="1" si="1637"/>
        <v>3974.5642357961506</v>
      </c>
      <c r="Z3613" s="22">
        <f t="shared" ca="1" si="1637"/>
        <v>164466.90578619399</v>
      </c>
      <c r="AA3613" s="22">
        <f t="shared" ca="1" si="1637"/>
        <v>4834.07788096276</v>
      </c>
      <c r="AB3613" s="22">
        <f t="shared" ca="1" si="1637"/>
        <v>71555.614590723359</v>
      </c>
      <c r="AC3613" s="22">
        <f t="shared" ca="1" si="1637"/>
        <v>26299.880429989618</v>
      </c>
    </row>
    <row r="3614" spans="2:29" hidden="1" outlineLevel="1">
      <c r="F3614" s="61"/>
      <c r="G3614" s="20" t="str">
        <f>$G$14</f>
        <v>CUSTOMER</v>
      </c>
      <c r="H3614" s="22">
        <f t="shared" ref="H3614:AC3614" ca="1" si="1638">+H3571+H2821</f>
        <v>125239.53436067887</v>
      </c>
      <c r="I3614" s="22">
        <f t="shared" ca="1" si="1638"/>
        <v>-6405247.2206514915</v>
      </c>
      <c r="J3614" s="22">
        <f t="shared" ca="1" si="1638"/>
        <v>2855179.7814118806</v>
      </c>
      <c r="K3614" s="22">
        <f t="shared" ca="1" si="1638"/>
        <v>33001.72487247728</v>
      </c>
      <c r="L3614" s="22">
        <f t="shared" ca="1" si="1638"/>
        <v>4937.0945103520999</v>
      </c>
      <c r="M3614" s="22">
        <f t="shared" ca="1" si="1638"/>
        <v>2893118.6007947084</v>
      </c>
      <c r="N3614" s="22">
        <f t="shared" ca="1" si="1638"/>
        <v>74989.652512422384</v>
      </c>
      <c r="O3614" s="22">
        <f t="shared" ca="1" si="1638"/>
        <v>46890.153868956455</v>
      </c>
      <c r="P3614" s="22">
        <f t="shared" ca="1" si="1638"/>
        <v>8192.9940384075635</v>
      </c>
      <c r="Q3614" s="22">
        <f t="shared" ca="1" si="1638"/>
        <v>-87887.001909698127</v>
      </c>
      <c r="R3614" s="22">
        <f t="shared" ca="1" si="1638"/>
        <v>42185.798510088374</v>
      </c>
      <c r="S3614" s="22">
        <f t="shared" ca="1" si="1638"/>
        <v>427.54171850323763</v>
      </c>
      <c r="T3614" s="22">
        <f t="shared" ca="1" si="1638"/>
        <v>17429.423743182808</v>
      </c>
      <c r="U3614" s="22">
        <f t="shared" ca="1" si="1638"/>
        <v>-7420.8791201484673</v>
      </c>
      <c r="V3614" s="22">
        <f t="shared" ca="1" si="1638"/>
        <v>-3812.4899155158187</v>
      </c>
      <c r="W3614" s="22">
        <f t="shared" ca="1" si="1638"/>
        <v>6623.5964260217334</v>
      </c>
      <c r="X3614" s="22">
        <f t="shared" ca="1" si="1638"/>
        <v>38458.179352590945</v>
      </c>
      <c r="Y3614" s="22">
        <f t="shared" ca="1" si="1638"/>
        <v>479.37028080331811</v>
      </c>
      <c r="Z3614" s="22">
        <f t="shared" ca="1" si="1638"/>
        <v>38937.54963339425</v>
      </c>
      <c r="AA3614" s="22">
        <f t="shared" ca="1" si="1638"/>
        <v>2252.9737740738697</v>
      </c>
      <c r="AB3614" s="22">
        <f t="shared" ca="1" si="1638"/>
        <v>2937114.960098851</v>
      </c>
      <c r="AC3614" s="22">
        <f t="shared" ca="1" si="1638"/>
        <v>610253.27577502967</v>
      </c>
    </row>
    <row r="3615" spans="2:29" collapsed="1">
      <c r="D3615" s="20" t="s">
        <v>345</v>
      </c>
      <c r="E3615" s="22">
        <f>+E3572+E2822</f>
        <v>-13272133.795458332</v>
      </c>
      <c r="F3615" s="61"/>
      <c r="G3615" s="20" t="str">
        <f>$G$15</f>
        <v>TOTAL</v>
      </c>
      <c r="H3615" s="22">
        <f t="shared" ref="H3615:AC3615" ca="1" si="1639">+H3572+H2822</f>
        <v>-13272133.795458347</v>
      </c>
      <c r="I3615" s="22">
        <f t="shared" ca="1" si="1639"/>
        <v>-38024360.069083124</v>
      </c>
      <c r="J3615" s="22">
        <f t="shared" ca="1" si="1639"/>
        <v>12918037.299710505</v>
      </c>
      <c r="K3615" s="22">
        <f t="shared" ca="1" si="1639"/>
        <v>169251.60163169692</v>
      </c>
      <c r="L3615" s="22">
        <f t="shared" ca="1" si="1639"/>
        <v>7454.45119961405</v>
      </c>
      <c r="M3615" s="22">
        <f t="shared" ca="1" si="1639"/>
        <v>13094743.352541789</v>
      </c>
      <c r="N3615" s="22">
        <f t="shared" ca="1" si="1639"/>
        <v>6994859.3553679492</v>
      </c>
      <c r="O3615" s="22">
        <f t="shared" ca="1" si="1639"/>
        <v>2881200.7033143053</v>
      </c>
      <c r="P3615" s="22">
        <f t="shared" ca="1" si="1639"/>
        <v>52012.769249303012</v>
      </c>
      <c r="Q3615" s="22">
        <f t="shared" ca="1" si="1639"/>
        <v>3640.9143310229729</v>
      </c>
      <c r="R3615" s="22">
        <f t="shared" ca="1" si="1639"/>
        <v>9931713.7422625832</v>
      </c>
      <c r="S3615" s="22">
        <f t="shared" ca="1" si="1639"/>
        <v>140893.4642898142</v>
      </c>
      <c r="T3615" s="22">
        <f t="shared" ca="1" si="1639"/>
        <v>3815136.486269814</v>
      </c>
      <c r="U3615" s="22">
        <f t="shared" ca="1" si="1639"/>
        <v>-7930630.3802500851</v>
      </c>
      <c r="V3615" s="22">
        <f t="shared" ca="1" si="1639"/>
        <v>-1426689.0154255331</v>
      </c>
      <c r="W3615" s="22">
        <f t="shared" ca="1" si="1639"/>
        <v>-5401289.4451159816</v>
      </c>
      <c r="X3615" s="22">
        <f t="shared" ca="1" si="1639"/>
        <v>2988645.2004531147</v>
      </c>
      <c r="Y3615" s="22">
        <f t="shared" ca="1" si="1639"/>
        <v>51632.851696399157</v>
      </c>
      <c r="Z3615" s="22">
        <f t="shared" ca="1" si="1639"/>
        <v>3040278.0521495142</v>
      </c>
      <c r="AA3615" s="22">
        <f t="shared" ca="1" si="1639"/>
        <v>54023.608345933462</v>
      </c>
      <c r="AB3615" s="22">
        <f t="shared" ca="1" si="1639"/>
        <v>3296332.7871637405</v>
      </c>
      <c r="AC3615" s="22">
        <f t="shared" ca="1" si="1639"/>
        <v>736424.17627711734</v>
      </c>
    </row>
    <row r="3616" spans="2:29" hidden="1" outlineLevel="1">
      <c r="F3616" s="61" t="str">
        <f>F3623</f>
        <v>RB_GUP</v>
      </c>
      <c r="G3616" s="20" t="str">
        <f>$G$8</f>
        <v>PRODUCTION</v>
      </c>
      <c r="H3616" s="24">
        <f t="shared" ref="H3616:H3623" ca="1" si="1640">SUBTOTAL(9,I3616:AC3616)</f>
        <v>0</v>
      </c>
      <c r="I3616" s="25">
        <f ca="1">VLOOKUP(CONCATENATE($F3616," ",$G3616),AllocFactorMatrix,(I$4+1),FALSE)*$E3623</f>
        <v>0</v>
      </c>
      <c r="J3616" s="25">
        <f ca="1">VLOOKUP(CONCATENATE($F3616," ",$G3616),AllocFactorMatrix,(J$4+1),FALSE)*$E3623</f>
        <v>0</v>
      </c>
      <c r="K3616" s="25">
        <f ca="1">VLOOKUP(CONCATENATE($F3616," ",$G3616),AllocFactorMatrix,(K$4+1),FALSE)*$E3623</f>
        <v>0</v>
      </c>
      <c r="L3616" s="25">
        <f ca="1">VLOOKUP(CONCATENATE($F3616," ",$G3616),AllocFactorMatrix,(L$4+1),FALSE)*$E3623</f>
        <v>0</v>
      </c>
      <c r="M3616" s="25">
        <f t="shared" ref="M3616:M3623" ca="1" si="1641">SUBTOTAL(9,J3616:L3616)</f>
        <v>0</v>
      </c>
      <c r="N3616" s="25">
        <f ca="1">VLOOKUP(CONCATENATE($F3616," ",$G3616),AllocFactorMatrix,(N$4+1),FALSE)*$E3623</f>
        <v>0</v>
      </c>
      <c r="O3616" s="25">
        <f ca="1">VLOOKUP(CONCATENATE($F3616," ",$G3616),AllocFactorMatrix,(O$4+1),FALSE)*$E3623</f>
        <v>0</v>
      </c>
      <c r="P3616" s="25">
        <f ca="1">VLOOKUP(CONCATENATE($F3616," ",$G3616),AllocFactorMatrix,(P$4+1),FALSE)*$E3623</f>
        <v>0</v>
      </c>
      <c r="Q3616" s="25">
        <f ca="1">VLOOKUP(CONCATENATE($F3616," ",$G3616),AllocFactorMatrix,(Q$4+1),FALSE)*$E3623</f>
        <v>0</v>
      </c>
      <c r="R3616" s="25">
        <f ca="1">SUBTOTAL(9,N3616:Q3616)</f>
        <v>0</v>
      </c>
      <c r="S3616" s="25">
        <f ca="1">VLOOKUP(CONCATENATE($F3616," ",$G3616),AllocFactorMatrix,(S$4+1),FALSE)*$E3623</f>
        <v>0</v>
      </c>
      <c r="T3616" s="25">
        <f ca="1">VLOOKUP(CONCATENATE($F3616," ",$G3616),AllocFactorMatrix,(T$4+1),FALSE)*$E3623</f>
        <v>0</v>
      </c>
      <c r="U3616" s="25">
        <f ca="1">VLOOKUP(CONCATENATE($F3616," ",$G3616),AllocFactorMatrix,(U$4+1),FALSE)*$E3623</f>
        <v>0</v>
      </c>
      <c r="V3616" s="25">
        <f ca="1">VLOOKUP(CONCATENATE($F3616," ",$G3616),AllocFactorMatrix,(V$4+1),FALSE)*$E3623</f>
        <v>0</v>
      </c>
      <c r="W3616" s="25">
        <f ca="1">SUBTOTAL(9,S3616:V3616)</f>
        <v>0</v>
      </c>
      <c r="X3616" s="25">
        <f ca="1">VLOOKUP(CONCATENATE($F3616," ",$G3616),AllocFactorMatrix,(X$4+1),FALSE)*$E3623</f>
        <v>0</v>
      </c>
      <c r="Y3616" s="25">
        <f ca="1">VLOOKUP(CONCATENATE($F3616," ",$G3616),AllocFactorMatrix,(Y$4+1),FALSE)*$E3623</f>
        <v>0</v>
      </c>
      <c r="Z3616" s="25">
        <f t="shared" ref="Z3616:Z3623" ca="1" si="1642">SUBTOTAL(9,X3616:Y3616)</f>
        <v>0</v>
      </c>
      <c r="AA3616" s="25">
        <f ca="1">VLOOKUP(CONCATENATE($F3616," ",$G3616),AllocFactorMatrix,(AA$4+1),FALSE)*$E3623</f>
        <v>0</v>
      </c>
      <c r="AB3616" s="25">
        <f ca="1">VLOOKUP(CONCATENATE($F3616," ",$G3616),AllocFactorMatrix,(AB$4+1),FALSE)*$E3623</f>
        <v>0</v>
      </c>
      <c r="AC3616" s="25">
        <f ca="1">VLOOKUP(CONCATENATE($F3616," ",$G3616),AllocFactorMatrix,(AC$4+1),FALSE)*$E3623</f>
        <v>0</v>
      </c>
    </row>
    <row r="3617" spans="2:29" hidden="1" outlineLevel="1">
      <c r="F3617" s="61" t="str">
        <f>F3623</f>
        <v>RB_GUP</v>
      </c>
      <c r="G3617" s="20" t="str">
        <f>$G$9</f>
        <v>BULKTRAN</v>
      </c>
      <c r="H3617" s="24">
        <f t="shared" ca="1" si="1640"/>
        <v>0</v>
      </c>
      <c r="I3617" s="25">
        <f ca="1">VLOOKUP(CONCATENATE($F3617," ",$G3617),AllocFactorMatrix,(I$4+1),FALSE)*$E3623</f>
        <v>0</v>
      </c>
      <c r="J3617" s="25">
        <f ca="1">VLOOKUP(CONCATENATE($F3617," ",$G3617),AllocFactorMatrix,(J$4+1),FALSE)*$E3623</f>
        <v>0</v>
      </c>
      <c r="K3617" s="25">
        <f ca="1">VLOOKUP(CONCATENATE($F3617," ",$G3617),AllocFactorMatrix,(K$4+1),FALSE)*$E3623</f>
        <v>0</v>
      </c>
      <c r="L3617" s="25">
        <f ca="1">VLOOKUP(CONCATENATE($F3617," ",$G3617),AllocFactorMatrix,(L$4+1),FALSE)*$E3623</f>
        <v>0</v>
      </c>
      <c r="M3617" s="25">
        <f t="shared" ca="1" si="1641"/>
        <v>0</v>
      </c>
      <c r="N3617" s="25">
        <f ca="1">VLOOKUP(CONCATENATE($F3617," ",$G3617),AllocFactorMatrix,(N$4+1),FALSE)*$E3623</f>
        <v>0</v>
      </c>
      <c r="O3617" s="25">
        <f ca="1">VLOOKUP(CONCATENATE($F3617," ",$G3617),AllocFactorMatrix,(O$4+1),FALSE)*$E3623</f>
        <v>0</v>
      </c>
      <c r="P3617" s="25">
        <f ca="1">VLOOKUP(CONCATENATE($F3617," ",$G3617),AllocFactorMatrix,(P$4+1),FALSE)*$E3623</f>
        <v>0</v>
      </c>
      <c r="Q3617" s="25">
        <f ca="1">VLOOKUP(CONCATENATE($F3617," ",$G3617),AllocFactorMatrix,(Q$4+1),FALSE)*$E3623</f>
        <v>0</v>
      </c>
      <c r="R3617" s="25">
        <f t="shared" ref="R3617:R3623" ca="1" si="1643">SUBTOTAL(9,N3617:Q3617)</f>
        <v>0</v>
      </c>
      <c r="S3617" s="25">
        <f ca="1">VLOOKUP(CONCATENATE($F3617," ",$G3617),AllocFactorMatrix,(S$4+1),FALSE)*$E3623</f>
        <v>0</v>
      </c>
      <c r="T3617" s="25">
        <f ca="1">VLOOKUP(CONCATENATE($F3617," ",$G3617),AllocFactorMatrix,(T$4+1),FALSE)*$E3623</f>
        <v>0</v>
      </c>
      <c r="U3617" s="25">
        <f ca="1">VLOOKUP(CONCATENATE($F3617," ",$G3617),AllocFactorMatrix,(U$4+1),FALSE)*$E3623</f>
        <v>0</v>
      </c>
      <c r="V3617" s="25">
        <f ca="1">VLOOKUP(CONCATENATE($F3617," ",$G3617),AllocFactorMatrix,(V$4+1),FALSE)*$E3623</f>
        <v>0</v>
      </c>
      <c r="W3617" s="25">
        <f t="shared" ref="W3617:W3623" ca="1" si="1644">SUBTOTAL(9,S3617:V3617)</f>
        <v>0</v>
      </c>
      <c r="X3617" s="25">
        <f ca="1">VLOOKUP(CONCATENATE($F3617," ",$G3617),AllocFactorMatrix,(X$4+1),FALSE)*$E3623</f>
        <v>0</v>
      </c>
      <c r="Y3617" s="25">
        <f ca="1">VLOOKUP(CONCATENATE($F3617," ",$G3617),AllocFactorMatrix,(Y$4+1),FALSE)*$E3623</f>
        <v>0</v>
      </c>
      <c r="Z3617" s="25">
        <f t="shared" ca="1" si="1642"/>
        <v>0</v>
      </c>
      <c r="AA3617" s="25">
        <f ca="1">VLOOKUP(CONCATENATE($F3617," ",$G3617),AllocFactorMatrix,(AA$4+1),FALSE)*$E3623</f>
        <v>0</v>
      </c>
      <c r="AB3617" s="25">
        <f ca="1">VLOOKUP(CONCATENATE($F3617," ",$G3617),AllocFactorMatrix,(AB$4+1),FALSE)*$E3623</f>
        <v>0</v>
      </c>
      <c r="AC3617" s="25">
        <f ca="1">VLOOKUP(CONCATENATE($F3617," ",$G3617),AllocFactorMatrix,(AC$4+1),FALSE)*$E3623</f>
        <v>0</v>
      </c>
    </row>
    <row r="3618" spans="2:29" hidden="1" outlineLevel="1">
      <c r="F3618" s="61" t="str">
        <f>F3623</f>
        <v>RB_GUP</v>
      </c>
      <c r="G3618" s="20" t="str">
        <f>$G$10</f>
        <v>SUBTRAN</v>
      </c>
      <c r="H3618" s="24">
        <f t="shared" ca="1" si="1640"/>
        <v>0</v>
      </c>
      <c r="I3618" s="25">
        <f ca="1">VLOOKUP(CONCATENATE($F3618," ",$G3618),AllocFactorMatrix,(I$4+1),FALSE)*$E3623</f>
        <v>0</v>
      </c>
      <c r="J3618" s="25">
        <f ca="1">VLOOKUP(CONCATENATE($F3618," ",$G3618),AllocFactorMatrix,(J$4+1),FALSE)*$E3623</f>
        <v>0</v>
      </c>
      <c r="K3618" s="25">
        <f ca="1">VLOOKUP(CONCATENATE($F3618," ",$G3618),AllocFactorMatrix,(K$4+1),FALSE)*$E3623</f>
        <v>0</v>
      </c>
      <c r="L3618" s="25">
        <f ca="1">VLOOKUP(CONCATENATE($F3618," ",$G3618),AllocFactorMatrix,(L$4+1),FALSE)*$E3623</f>
        <v>0</v>
      </c>
      <c r="M3618" s="25">
        <f t="shared" ca="1" si="1641"/>
        <v>0</v>
      </c>
      <c r="N3618" s="25">
        <f ca="1">VLOOKUP(CONCATENATE($F3618," ",$G3618),AllocFactorMatrix,(N$4+1),FALSE)*$E3623</f>
        <v>0</v>
      </c>
      <c r="O3618" s="25">
        <f ca="1">VLOOKUP(CONCATENATE($F3618," ",$G3618),AllocFactorMatrix,(O$4+1),FALSE)*$E3623</f>
        <v>0</v>
      </c>
      <c r="P3618" s="25">
        <f ca="1">VLOOKUP(CONCATENATE($F3618," ",$G3618),AllocFactorMatrix,(P$4+1),FALSE)*$E3623</f>
        <v>0</v>
      </c>
      <c r="Q3618" s="25">
        <f ca="1">VLOOKUP(CONCATENATE($F3618," ",$G3618),AllocFactorMatrix,(Q$4+1),FALSE)*$E3623</f>
        <v>0</v>
      </c>
      <c r="R3618" s="25">
        <f t="shared" ca="1" si="1643"/>
        <v>0</v>
      </c>
      <c r="S3618" s="25">
        <f ca="1">VLOOKUP(CONCATENATE($F3618," ",$G3618),AllocFactorMatrix,(S$4+1),FALSE)*$E3623</f>
        <v>0</v>
      </c>
      <c r="T3618" s="25">
        <f ca="1">VLOOKUP(CONCATENATE($F3618," ",$G3618),AllocFactorMatrix,(T$4+1),FALSE)*$E3623</f>
        <v>0</v>
      </c>
      <c r="U3618" s="25">
        <f ca="1">VLOOKUP(CONCATENATE($F3618," ",$G3618),AllocFactorMatrix,(U$4+1),FALSE)*$E3623</f>
        <v>0</v>
      </c>
      <c r="V3618" s="25">
        <f ca="1">VLOOKUP(CONCATENATE($F3618," ",$G3618),AllocFactorMatrix,(V$4+1),FALSE)*$E3623</f>
        <v>0</v>
      </c>
      <c r="W3618" s="25">
        <f t="shared" ca="1" si="1644"/>
        <v>0</v>
      </c>
      <c r="X3618" s="25">
        <f ca="1">VLOOKUP(CONCATENATE($F3618," ",$G3618),AllocFactorMatrix,(X$4+1),FALSE)*$E3623</f>
        <v>0</v>
      </c>
      <c r="Y3618" s="25">
        <f ca="1">VLOOKUP(CONCATENATE($F3618," ",$G3618),AllocFactorMatrix,(Y$4+1),FALSE)*$E3623</f>
        <v>0</v>
      </c>
      <c r="Z3618" s="25">
        <f t="shared" ca="1" si="1642"/>
        <v>0</v>
      </c>
      <c r="AA3618" s="25">
        <f ca="1">VLOOKUP(CONCATENATE($F3618," ",$G3618),AllocFactorMatrix,(AA$4+1),FALSE)*$E3623</f>
        <v>0</v>
      </c>
      <c r="AB3618" s="25">
        <f ca="1">VLOOKUP(CONCATENATE($F3618," ",$G3618),AllocFactorMatrix,(AB$4+1),FALSE)*$E3623</f>
        <v>0</v>
      </c>
      <c r="AC3618" s="25">
        <f ca="1">VLOOKUP(CONCATENATE($F3618," ",$G3618),AllocFactorMatrix,(AC$4+1),FALSE)*$E3623</f>
        <v>0</v>
      </c>
    </row>
    <row r="3619" spans="2:29" hidden="1" outlineLevel="1">
      <c r="F3619" s="61" t="str">
        <f>F3623</f>
        <v>RB_GUP</v>
      </c>
      <c r="G3619" s="20" t="str">
        <f>$G$11</f>
        <v>DISTPRI</v>
      </c>
      <c r="H3619" s="24">
        <f t="shared" ca="1" si="1640"/>
        <v>0</v>
      </c>
      <c r="I3619" s="25">
        <f ca="1">VLOOKUP(CONCATENATE($F3619," ",$G3619),AllocFactorMatrix,(I$4+1),FALSE)*$E3623</f>
        <v>0</v>
      </c>
      <c r="J3619" s="25">
        <f ca="1">VLOOKUP(CONCATENATE($F3619," ",$G3619),AllocFactorMatrix,(J$4+1),FALSE)*$E3623</f>
        <v>0</v>
      </c>
      <c r="K3619" s="25">
        <f ca="1">VLOOKUP(CONCATENATE($F3619," ",$G3619),AllocFactorMatrix,(K$4+1),FALSE)*$E3623</f>
        <v>0</v>
      </c>
      <c r="L3619" s="25">
        <f ca="1">VLOOKUP(CONCATENATE($F3619," ",$G3619),AllocFactorMatrix,(L$4+1),FALSE)*$E3623</f>
        <v>0</v>
      </c>
      <c r="M3619" s="25">
        <f t="shared" ca="1" si="1641"/>
        <v>0</v>
      </c>
      <c r="N3619" s="25">
        <f ca="1">VLOOKUP(CONCATENATE($F3619," ",$G3619),AllocFactorMatrix,(N$4+1),FALSE)*$E3623</f>
        <v>0</v>
      </c>
      <c r="O3619" s="25">
        <f ca="1">VLOOKUP(CONCATENATE($F3619," ",$G3619),AllocFactorMatrix,(O$4+1),FALSE)*$E3623</f>
        <v>0</v>
      </c>
      <c r="P3619" s="25">
        <f ca="1">VLOOKUP(CONCATENATE($F3619," ",$G3619),AllocFactorMatrix,(P$4+1),FALSE)*$E3623</f>
        <v>0</v>
      </c>
      <c r="Q3619" s="25">
        <f ca="1">VLOOKUP(CONCATENATE($F3619," ",$G3619),AllocFactorMatrix,(Q$4+1),FALSE)*$E3623</f>
        <v>0</v>
      </c>
      <c r="R3619" s="25">
        <f t="shared" ca="1" si="1643"/>
        <v>0</v>
      </c>
      <c r="S3619" s="25">
        <f ca="1">VLOOKUP(CONCATENATE($F3619," ",$G3619),AllocFactorMatrix,(S$4+1),FALSE)*$E3623</f>
        <v>0</v>
      </c>
      <c r="T3619" s="25">
        <f ca="1">VLOOKUP(CONCATENATE($F3619," ",$G3619),AllocFactorMatrix,(T$4+1),FALSE)*$E3623</f>
        <v>0</v>
      </c>
      <c r="U3619" s="25">
        <f ca="1">VLOOKUP(CONCATENATE($F3619," ",$G3619),AllocFactorMatrix,(U$4+1),FALSE)*$E3623</f>
        <v>0</v>
      </c>
      <c r="V3619" s="25">
        <f ca="1">VLOOKUP(CONCATENATE($F3619," ",$G3619),AllocFactorMatrix,(V$4+1),FALSE)*$E3623</f>
        <v>0</v>
      </c>
      <c r="W3619" s="25">
        <f t="shared" ca="1" si="1644"/>
        <v>0</v>
      </c>
      <c r="X3619" s="25">
        <f ca="1">VLOOKUP(CONCATENATE($F3619," ",$G3619),AllocFactorMatrix,(X$4+1),FALSE)*$E3623</f>
        <v>0</v>
      </c>
      <c r="Y3619" s="25">
        <f ca="1">VLOOKUP(CONCATENATE($F3619," ",$G3619),AllocFactorMatrix,(Y$4+1),FALSE)*$E3623</f>
        <v>0</v>
      </c>
      <c r="Z3619" s="25">
        <f t="shared" ca="1" si="1642"/>
        <v>0</v>
      </c>
      <c r="AA3619" s="25">
        <f ca="1">VLOOKUP(CONCATENATE($F3619," ",$G3619),AllocFactorMatrix,(AA$4+1),FALSE)*$E3623</f>
        <v>0</v>
      </c>
      <c r="AB3619" s="25">
        <f ca="1">VLOOKUP(CONCATENATE($F3619," ",$G3619),AllocFactorMatrix,(AB$4+1),FALSE)*$E3623</f>
        <v>0</v>
      </c>
      <c r="AC3619" s="25">
        <f ca="1">VLOOKUP(CONCATENATE($F3619," ",$G3619),AllocFactorMatrix,(AC$4+1),FALSE)*$E3623</f>
        <v>0</v>
      </c>
    </row>
    <row r="3620" spans="2:29" hidden="1" outlineLevel="1">
      <c r="F3620" s="61" t="str">
        <f>F3623</f>
        <v>RB_GUP</v>
      </c>
      <c r="G3620" s="20" t="str">
        <f>$G$12</f>
        <v>DISTSEC</v>
      </c>
      <c r="H3620" s="24">
        <f t="shared" ca="1" si="1640"/>
        <v>0</v>
      </c>
      <c r="I3620" s="25">
        <f ca="1">VLOOKUP(CONCATENATE($F3620," ",$G3620),AllocFactorMatrix,(I$4+1),FALSE)*$E3623</f>
        <v>0</v>
      </c>
      <c r="J3620" s="25">
        <f ca="1">VLOOKUP(CONCATENATE($F3620," ",$G3620),AllocFactorMatrix,(J$4+1),FALSE)*$E3623</f>
        <v>0</v>
      </c>
      <c r="K3620" s="25">
        <f ca="1">VLOOKUP(CONCATENATE($F3620," ",$G3620),AllocFactorMatrix,(K$4+1),FALSE)*$E3623</f>
        <v>0</v>
      </c>
      <c r="L3620" s="25">
        <f ca="1">VLOOKUP(CONCATENATE($F3620," ",$G3620),AllocFactorMatrix,(L$4+1),FALSE)*$E3623</f>
        <v>0</v>
      </c>
      <c r="M3620" s="25">
        <f t="shared" ca="1" si="1641"/>
        <v>0</v>
      </c>
      <c r="N3620" s="25">
        <f ca="1">VLOOKUP(CONCATENATE($F3620," ",$G3620),AllocFactorMatrix,(N$4+1),FALSE)*$E3623</f>
        <v>0</v>
      </c>
      <c r="O3620" s="25">
        <f ca="1">VLOOKUP(CONCATENATE($F3620," ",$G3620),AllocFactorMatrix,(O$4+1),FALSE)*$E3623</f>
        <v>0</v>
      </c>
      <c r="P3620" s="25">
        <f ca="1">VLOOKUP(CONCATENATE($F3620," ",$G3620),AllocFactorMatrix,(P$4+1),FALSE)*$E3623</f>
        <v>0</v>
      </c>
      <c r="Q3620" s="25">
        <f ca="1">VLOOKUP(CONCATENATE($F3620," ",$G3620),AllocFactorMatrix,(Q$4+1),FALSE)*$E3623</f>
        <v>0</v>
      </c>
      <c r="R3620" s="25">
        <f t="shared" ca="1" si="1643"/>
        <v>0</v>
      </c>
      <c r="S3620" s="25">
        <f ca="1">VLOOKUP(CONCATENATE($F3620," ",$G3620),AllocFactorMatrix,(S$4+1),FALSE)*$E3623</f>
        <v>0</v>
      </c>
      <c r="T3620" s="25">
        <f ca="1">VLOOKUP(CONCATENATE($F3620," ",$G3620),AllocFactorMatrix,(T$4+1),FALSE)*$E3623</f>
        <v>0</v>
      </c>
      <c r="U3620" s="25">
        <f ca="1">VLOOKUP(CONCATENATE($F3620," ",$G3620),AllocFactorMatrix,(U$4+1),FALSE)*$E3623</f>
        <v>0</v>
      </c>
      <c r="V3620" s="25">
        <f ca="1">VLOOKUP(CONCATENATE($F3620," ",$G3620),AllocFactorMatrix,(V$4+1),FALSE)*$E3623</f>
        <v>0</v>
      </c>
      <c r="W3620" s="25">
        <f t="shared" ca="1" si="1644"/>
        <v>0</v>
      </c>
      <c r="X3620" s="25">
        <f ca="1">VLOOKUP(CONCATENATE($F3620," ",$G3620),AllocFactorMatrix,(X$4+1),FALSE)*$E3623</f>
        <v>0</v>
      </c>
      <c r="Y3620" s="25">
        <f ca="1">VLOOKUP(CONCATENATE($F3620," ",$G3620),AllocFactorMatrix,(Y$4+1),FALSE)*$E3623</f>
        <v>0</v>
      </c>
      <c r="Z3620" s="25">
        <f t="shared" ca="1" si="1642"/>
        <v>0</v>
      </c>
      <c r="AA3620" s="25">
        <f ca="1">VLOOKUP(CONCATENATE($F3620," ",$G3620),AllocFactorMatrix,(AA$4+1),FALSE)*$E3623</f>
        <v>0</v>
      </c>
      <c r="AB3620" s="25">
        <f ca="1">VLOOKUP(CONCATENATE($F3620," ",$G3620),AllocFactorMatrix,(AB$4+1),FALSE)*$E3623</f>
        <v>0</v>
      </c>
      <c r="AC3620" s="25">
        <f ca="1">VLOOKUP(CONCATENATE($F3620," ",$G3620),AllocFactorMatrix,(AC$4+1),FALSE)*$E3623</f>
        <v>0</v>
      </c>
    </row>
    <row r="3621" spans="2:29" hidden="1" outlineLevel="1">
      <c r="F3621" s="61" t="str">
        <f>F3623</f>
        <v>RB_GUP</v>
      </c>
      <c r="G3621" s="20" t="str">
        <f>$G$13</f>
        <v>ENERGY</v>
      </c>
      <c r="H3621" s="24">
        <f t="shared" ca="1" si="1640"/>
        <v>0</v>
      </c>
      <c r="I3621" s="25">
        <f ca="1">VLOOKUP(CONCATENATE($F3621," ",$G3621),AllocFactorMatrix,(I$4+1),FALSE)*$E3623</f>
        <v>0</v>
      </c>
      <c r="J3621" s="25">
        <f ca="1">VLOOKUP(CONCATENATE($F3621," ",$G3621),AllocFactorMatrix,(J$4+1),FALSE)*$E3623</f>
        <v>0</v>
      </c>
      <c r="K3621" s="25">
        <f ca="1">VLOOKUP(CONCATENATE($F3621," ",$G3621),AllocFactorMatrix,(K$4+1),FALSE)*$E3623</f>
        <v>0</v>
      </c>
      <c r="L3621" s="25">
        <f ca="1">VLOOKUP(CONCATENATE($F3621," ",$G3621),AllocFactorMatrix,(L$4+1),FALSE)*$E3623</f>
        <v>0</v>
      </c>
      <c r="M3621" s="25">
        <f t="shared" ca="1" si="1641"/>
        <v>0</v>
      </c>
      <c r="N3621" s="25">
        <f ca="1">VLOOKUP(CONCATENATE($F3621," ",$G3621),AllocFactorMatrix,(N$4+1),FALSE)*$E3623</f>
        <v>0</v>
      </c>
      <c r="O3621" s="25">
        <f ca="1">VLOOKUP(CONCATENATE($F3621," ",$G3621),AllocFactorMatrix,(O$4+1),FALSE)*$E3623</f>
        <v>0</v>
      </c>
      <c r="P3621" s="25">
        <f ca="1">VLOOKUP(CONCATENATE($F3621," ",$G3621),AllocFactorMatrix,(P$4+1),FALSE)*$E3623</f>
        <v>0</v>
      </c>
      <c r="Q3621" s="25">
        <f ca="1">VLOOKUP(CONCATENATE($F3621," ",$G3621),AllocFactorMatrix,(Q$4+1),FALSE)*$E3623</f>
        <v>0</v>
      </c>
      <c r="R3621" s="25">
        <f t="shared" ca="1" si="1643"/>
        <v>0</v>
      </c>
      <c r="S3621" s="25">
        <f ca="1">VLOOKUP(CONCATENATE($F3621," ",$G3621),AllocFactorMatrix,(S$4+1),FALSE)*$E3623</f>
        <v>0</v>
      </c>
      <c r="T3621" s="25">
        <f ca="1">VLOOKUP(CONCATENATE($F3621," ",$G3621),AllocFactorMatrix,(T$4+1),FALSE)*$E3623</f>
        <v>0</v>
      </c>
      <c r="U3621" s="25">
        <f ca="1">VLOOKUP(CONCATENATE($F3621," ",$G3621),AllocFactorMatrix,(U$4+1),FALSE)*$E3623</f>
        <v>0</v>
      </c>
      <c r="V3621" s="25">
        <f ca="1">VLOOKUP(CONCATENATE($F3621," ",$G3621),AllocFactorMatrix,(V$4+1),FALSE)*$E3623</f>
        <v>0</v>
      </c>
      <c r="W3621" s="25">
        <f t="shared" ca="1" si="1644"/>
        <v>0</v>
      </c>
      <c r="X3621" s="25">
        <f ca="1">VLOOKUP(CONCATENATE($F3621," ",$G3621),AllocFactorMatrix,(X$4+1),FALSE)*$E3623</f>
        <v>0</v>
      </c>
      <c r="Y3621" s="25">
        <f ca="1">VLOOKUP(CONCATENATE($F3621," ",$G3621),AllocFactorMatrix,(Y$4+1),FALSE)*$E3623</f>
        <v>0</v>
      </c>
      <c r="Z3621" s="25">
        <f t="shared" ca="1" si="1642"/>
        <v>0</v>
      </c>
      <c r="AA3621" s="25">
        <f ca="1">VLOOKUP(CONCATENATE($F3621," ",$G3621),AllocFactorMatrix,(AA$4+1),FALSE)*$E3623</f>
        <v>0</v>
      </c>
      <c r="AB3621" s="25">
        <f ca="1">VLOOKUP(CONCATENATE($F3621," ",$G3621),AllocFactorMatrix,(AB$4+1),FALSE)*$E3623</f>
        <v>0</v>
      </c>
      <c r="AC3621" s="25">
        <f ca="1">VLOOKUP(CONCATENATE($F3621," ",$G3621),AllocFactorMatrix,(AC$4+1),FALSE)*$E3623</f>
        <v>0</v>
      </c>
    </row>
    <row r="3622" spans="2:29" hidden="1" outlineLevel="1">
      <c r="F3622" s="61" t="str">
        <f>F3623</f>
        <v>RB_GUP</v>
      </c>
      <c r="G3622" s="20" t="str">
        <f>$G$14</f>
        <v>CUSTOMER</v>
      </c>
      <c r="H3622" s="24">
        <f t="shared" ca="1" si="1640"/>
        <v>0</v>
      </c>
      <c r="I3622" s="25">
        <f ca="1">VLOOKUP(CONCATENATE($F3622," ",$G3622),AllocFactorMatrix,(I$4+1),FALSE)*$E3623</f>
        <v>0</v>
      </c>
      <c r="J3622" s="25">
        <f ca="1">VLOOKUP(CONCATENATE($F3622," ",$G3622),AllocFactorMatrix,(J$4+1),FALSE)*$E3623</f>
        <v>0</v>
      </c>
      <c r="K3622" s="25">
        <f ca="1">VLOOKUP(CONCATENATE($F3622," ",$G3622),AllocFactorMatrix,(K$4+1),FALSE)*$E3623</f>
        <v>0</v>
      </c>
      <c r="L3622" s="25">
        <f ca="1">VLOOKUP(CONCATENATE($F3622," ",$G3622),AllocFactorMatrix,(L$4+1),FALSE)*$E3623</f>
        <v>0</v>
      </c>
      <c r="M3622" s="25">
        <f t="shared" ca="1" si="1641"/>
        <v>0</v>
      </c>
      <c r="N3622" s="25">
        <f ca="1">VLOOKUP(CONCATENATE($F3622," ",$G3622),AllocFactorMatrix,(N$4+1),FALSE)*$E3623</f>
        <v>0</v>
      </c>
      <c r="O3622" s="25">
        <f ca="1">VLOOKUP(CONCATENATE($F3622," ",$G3622),AllocFactorMatrix,(O$4+1),FALSE)*$E3623</f>
        <v>0</v>
      </c>
      <c r="P3622" s="25">
        <f ca="1">VLOOKUP(CONCATENATE($F3622," ",$G3622),AllocFactorMatrix,(P$4+1),FALSE)*$E3623</f>
        <v>0</v>
      </c>
      <c r="Q3622" s="25">
        <f ca="1">VLOOKUP(CONCATENATE($F3622," ",$G3622),AllocFactorMatrix,(Q$4+1),FALSE)*$E3623</f>
        <v>0</v>
      </c>
      <c r="R3622" s="25">
        <f t="shared" ca="1" si="1643"/>
        <v>0</v>
      </c>
      <c r="S3622" s="25">
        <f ca="1">VLOOKUP(CONCATENATE($F3622," ",$G3622),AllocFactorMatrix,(S$4+1),FALSE)*$E3623</f>
        <v>0</v>
      </c>
      <c r="T3622" s="25">
        <f ca="1">VLOOKUP(CONCATENATE($F3622," ",$G3622),AllocFactorMatrix,(T$4+1),FALSE)*$E3623</f>
        <v>0</v>
      </c>
      <c r="U3622" s="25">
        <f ca="1">VLOOKUP(CONCATENATE($F3622," ",$G3622),AllocFactorMatrix,(U$4+1),FALSE)*$E3623</f>
        <v>0</v>
      </c>
      <c r="V3622" s="25">
        <f ca="1">VLOOKUP(CONCATENATE($F3622," ",$G3622),AllocFactorMatrix,(V$4+1),FALSE)*$E3623</f>
        <v>0</v>
      </c>
      <c r="W3622" s="25">
        <f t="shared" ca="1" si="1644"/>
        <v>0</v>
      </c>
      <c r="X3622" s="25">
        <f ca="1">VLOOKUP(CONCATENATE($F3622," ",$G3622),AllocFactorMatrix,(X$4+1),FALSE)*$E3623</f>
        <v>0</v>
      </c>
      <c r="Y3622" s="25">
        <f ca="1">VLOOKUP(CONCATENATE($F3622," ",$G3622),AllocFactorMatrix,(Y$4+1),FALSE)*$E3623</f>
        <v>0</v>
      </c>
      <c r="Z3622" s="25">
        <f t="shared" ca="1" si="1642"/>
        <v>0</v>
      </c>
      <c r="AA3622" s="25">
        <f ca="1">VLOOKUP(CONCATENATE($F3622," ",$G3622),AllocFactorMatrix,(AA$4+1),FALSE)*$E3623</f>
        <v>0</v>
      </c>
      <c r="AB3622" s="25">
        <f ca="1">VLOOKUP(CONCATENATE($F3622," ",$G3622),AllocFactorMatrix,(AB$4+1),FALSE)*$E3623</f>
        <v>0</v>
      </c>
      <c r="AC3622" s="25">
        <f ca="1">VLOOKUP(CONCATENATE($F3622," ",$G3622),AllocFactorMatrix,(AC$4+1),FALSE)*$E3623</f>
        <v>0</v>
      </c>
    </row>
    <row r="3623" spans="2:29" collapsed="1">
      <c r="D3623" s="20" t="s">
        <v>628</v>
      </c>
      <c r="E3623" s="22">
        <v>0</v>
      </c>
      <c r="F3623" s="61" t="s">
        <v>73</v>
      </c>
      <c r="G3623" s="20" t="str">
        <f>$G$15</f>
        <v>TOTAL</v>
      </c>
      <c r="H3623" s="24">
        <f t="shared" ca="1" si="1640"/>
        <v>0</v>
      </c>
      <c r="I3623" s="25">
        <f ca="1">VLOOKUP(CONCATENATE($F3623," ",$G3623),AllocFactorMatrix,(I$4+1),FALSE)*$E3623</f>
        <v>0</v>
      </c>
      <c r="J3623" s="25">
        <f ca="1">VLOOKUP(CONCATENATE($F3623," ",$G3623),AllocFactorMatrix,(J$4+1),FALSE)*$E3623</f>
        <v>0</v>
      </c>
      <c r="K3623" s="25">
        <f ca="1">VLOOKUP(CONCATENATE($F3623," ",$G3623),AllocFactorMatrix,(K$4+1),FALSE)*$E3623</f>
        <v>0</v>
      </c>
      <c r="L3623" s="25">
        <f ca="1">VLOOKUP(CONCATENATE($F3623," ",$G3623),AllocFactorMatrix,(L$4+1),FALSE)*$E3623</f>
        <v>0</v>
      </c>
      <c r="M3623" s="25">
        <f t="shared" ca="1" si="1641"/>
        <v>0</v>
      </c>
      <c r="N3623" s="25">
        <f ca="1">VLOOKUP(CONCATENATE($F3623," ",$G3623),AllocFactorMatrix,(N$4+1),FALSE)*$E3623</f>
        <v>0</v>
      </c>
      <c r="O3623" s="25">
        <f ca="1">VLOOKUP(CONCATENATE($F3623," ",$G3623),AllocFactorMatrix,(O$4+1),FALSE)*$E3623</f>
        <v>0</v>
      </c>
      <c r="P3623" s="25">
        <f ca="1">VLOOKUP(CONCATENATE($F3623," ",$G3623),AllocFactorMatrix,(P$4+1),FALSE)*$E3623</f>
        <v>0</v>
      </c>
      <c r="Q3623" s="25">
        <f ca="1">VLOOKUP(CONCATENATE($F3623," ",$G3623),AllocFactorMatrix,(Q$4+1),FALSE)*$E3623</f>
        <v>0</v>
      </c>
      <c r="R3623" s="25">
        <f t="shared" ca="1" si="1643"/>
        <v>0</v>
      </c>
      <c r="S3623" s="25">
        <f ca="1">VLOOKUP(CONCATENATE($F3623," ",$G3623),AllocFactorMatrix,(S$4+1),FALSE)*$E3623</f>
        <v>0</v>
      </c>
      <c r="T3623" s="25">
        <f ca="1">VLOOKUP(CONCATENATE($F3623," ",$G3623),AllocFactorMatrix,(T$4+1),FALSE)*$E3623</f>
        <v>0</v>
      </c>
      <c r="U3623" s="25">
        <f ca="1">VLOOKUP(CONCATENATE($F3623," ",$G3623),AllocFactorMatrix,(U$4+1),FALSE)*$E3623</f>
        <v>0</v>
      </c>
      <c r="V3623" s="25">
        <f ca="1">VLOOKUP(CONCATENATE($F3623," ",$G3623),AllocFactorMatrix,(V$4+1),FALSE)*$E3623</f>
        <v>0</v>
      </c>
      <c r="W3623" s="25">
        <f t="shared" ca="1" si="1644"/>
        <v>0</v>
      </c>
      <c r="X3623" s="25">
        <f ca="1">VLOOKUP(CONCATENATE($F3623," ",$G3623),AllocFactorMatrix,(X$4+1),FALSE)*$E3623</f>
        <v>0</v>
      </c>
      <c r="Y3623" s="25">
        <f ca="1">VLOOKUP(CONCATENATE($F3623," ",$G3623),AllocFactorMatrix,(Y$4+1),FALSE)*$E3623</f>
        <v>0</v>
      </c>
      <c r="Z3623" s="25">
        <f t="shared" ca="1" si="1642"/>
        <v>0</v>
      </c>
      <c r="AA3623" s="25">
        <f ca="1">VLOOKUP(CONCATENATE($F3623," ",$G3623),AllocFactorMatrix,(AA$4+1),FALSE)*$E3623</f>
        <v>0</v>
      </c>
      <c r="AB3623" s="25">
        <f ca="1">VLOOKUP(CONCATENATE($F3623," ",$G3623),AllocFactorMatrix,(AB$4+1),FALSE)*$E3623</f>
        <v>0</v>
      </c>
      <c r="AC3623" s="25">
        <f ca="1">VLOOKUP(CONCATENATE($F3623," ",$G3623),AllocFactorMatrix,(AC$4+1),FALSE)*$E3623</f>
        <v>0</v>
      </c>
    </row>
    <row r="3624" spans="2:29" hidden="1" outlineLevel="1">
      <c r="E3624" s="22"/>
      <c r="F3624" s="61"/>
      <c r="G3624" s="20" t="str">
        <f>$G$8</f>
        <v>PRODUCTION</v>
      </c>
      <c r="H3624" s="24">
        <f t="shared" ref="H3624:AC3624" ca="1" si="1645">+H3608+H3616</f>
        <v>-2456857.4923107587</v>
      </c>
      <c r="I3624" s="24">
        <f t="shared" ca="1" si="1645"/>
        <v>-6160382.3169861007</v>
      </c>
      <c r="J3624" s="24">
        <f t="shared" ca="1" si="1645"/>
        <v>2205022.3794257045</v>
      </c>
      <c r="K3624" s="24">
        <f t="shared" ca="1" si="1645"/>
        <v>13839.125450464318</v>
      </c>
      <c r="L3624" s="24">
        <f t="shared" ca="1" si="1645"/>
        <v>-991.5807428767032</v>
      </c>
      <c r="M3624" s="24">
        <f t="shared" ca="1" si="1645"/>
        <v>2217869.9241332966</v>
      </c>
      <c r="N3624" s="24">
        <f t="shared" ca="1" si="1645"/>
        <v>1448513.077796384</v>
      </c>
      <c r="O3624" s="24">
        <f t="shared" ca="1" si="1645"/>
        <v>678800.90022978291</v>
      </c>
      <c r="P3624" s="24">
        <f t="shared" ca="1" si="1645"/>
        <v>12930.083344657374</v>
      </c>
      <c r="Q3624" s="24">
        <f t="shared" ca="1" si="1645"/>
        <v>150015.60494395235</v>
      </c>
      <c r="R3624" s="24">
        <f t="shared" ca="1" si="1645"/>
        <v>2290259.6663147802</v>
      </c>
      <c r="S3624" s="24">
        <f t="shared" ca="1" si="1645"/>
        <v>36586.75813677226</v>
      </c>
      <c r="T3624" s="24">
        <f t="shared" ca="1" si="1645"/>
        <v>929542.30835160858</v>
      </c>
      <c r="U3624" s="24">
        <f t="shared" ca="1" si="1645"/>
        <v>-2025993.2530088173</v>
      </c>
      <c r="V3624" s="24">
        <f t="shared" ca="1" si="1645"/>
        <v>-460724.81166281161</v>
      </c>
      <c r="W3624" s="24">
        <f t="shared" ca="1" si="1645"/>
        <v>-1520588.9981832355</v>
      </c>
      <c r="X3624" s="24">
        <f t="shared" ca="1" si="1645"/>
        <v>615592.44393525692</v>
      </c>
      <c r="Y3624" s="24">
        <f t="shared" ca="1" si="1645"/>
        <v>12602.650246691141</v>
      </c>
      <c r="Z3624" s="24">
        <f t="shared" ca="1" si="1645"/>
        <v>628195.09418194857</v>
      </c>
      <c r="AA3624" s="24">
        <f t="shared" ca="1" si="1645"/>
        <v>11267.945122494486</v>
      </c>
      <c r="AB3624" s="24">
        <f t="shared" ca="1" si="1645"/>
        <v>56570.752189605235</v>
      </c>
      <c r="AC3624" s="24">
        <f t="shared" ca="1" si="1645"/>
        <v>19950.440916463915</v>
      </c>
    </row>
    <row r="3625" spans="2:29" hidden="1" outlineLevel="1">
      <c r="E3625" s="22"/>
      <c r="F3625" s="61"/>
      <c r="G3625" s="20" t="str">
        <f>$G$9</f>
        <v>BULKTRAN</v>
      </c>
      <c r="H3625" s="24">
        <f t="shared" ref="H3625:AC3625" ca="1" si="1646">+H3609+H3617</f>
        <v>-9139949.1166156493</v>
      </c>
      <c r="I3625" s="24">
        <f t="shared" ca="1" si="1646"/>
        <v>-10825552.95000245</v>
      </c>
      <c r="J3625" s="24">
        <f t="shared" ca="1" si="1646"/>
        <v>2112133.6487708199</v>
      </c>
      <c r="K3625" s="24">
        <f t="shared" ca="1" si="1646"/>
        <v>61341.549910544563</v>
      </c>
      <c r="L3625" s="24">
        <f t="shared" ca="1" si="1646"/>
        <v>3163.5582932900238</v>
      </c>
      <c r="M3625" s="24">
        <f t="shared" ca="1" si="1646"/>
        <v>2176638.7569746552</v>
      </c>
      <c r="N3625" s="24">
        <f t="shared" ca="1" si="1646"/>
        <v>1663435.2310407991</v>
      </c>
      <c r="O3625" s="24">
        <f t="shared" ca="1" si="1646"/>
        <v>763407.42811849236</v>
      </c>
      <c r="P3625" s="24">
        <f t="shared" ca="1" si="1646"/>
        <v>19941.550189249541</v>
      </c>
      <c r="Q3625" s="24">
        <f t="shared" ca="1" si="1646"/>
        <v>-363160.84319491585</v>
      </c>
      <c r="R3625" s="24">
        <f t="shared" ca="1" si="1646"/>
        <v>2083623.3661536239</v>
      </c>
      <c r="S3625" s="24">
        <f t="shared" ca="1" si="1646"/>
        <v>19338.514744058688</v>
      </c>
      <c r="T3625" s="24">
        <f t="shared" ca="1" si="1646"/>
        <v>905234.00558732287</v>
      </c>
      <c r="U3625" s="24">
        <f t="shared" ca="1" si="1646"/>
        <v>-3446472.870691611</v>
      </c>
      <c r="V3625" s="24">
        <f t="shared" ca="1" si="1646"/>
        <v>-901951.37706516124</v>
      </c>
      <c r="W3625" s="24">
        <f t="shared" ca="1" si="1646"/>
        <v>-3423851.7274253899</v>
      </c>
      <c r="X3625" s="24">
        <f t="shared" ca="1" si="1646"/>
        <v>738132.89464322431</v>
      </c>
      <c r="Y3625" s="24">
        <f t="shared" ca="1" si="1646"/>
        <v>13319.02956136972</v>
      </c>
      <c r="Z3625" s="24">
        <f t="shared" ca="1" si="1646"/>
        <v>751451.92420459399</v>
      </c>
      <c r="AA3625" s="24">
        <f t="shared" ca="1" si="1646"/>
        <v>12125.897291134501</v>
      </c>
      <c r="AB3625" s="24">
        <f t="shared" ca="1" si="1646"/>
        <v>63220.604340089092</v>
      </c>
      <c r="AC3625" s="24">
        <f t="shared" ca="1" si="1646"/>
        <v>22395.011848085611</v>
      </c>
    </row>
    <row r="3626" spans="2:29" hidden="1" outlineLevel="1">
      <c r="E3626" s="22"/>
      <c r="F3626" s="61"/>
      <c r="G3626" s="20" t="str">
        <f>$G$10</f>
        <v>SUBTRAN</v>
      </c>
      <c r="H3626" s="24">
        <f t="shared" ref="H3626:AC3626" ca="1" si="1647">+H3610+H3618</f>
        <v>-3343975.7399838222</v>
      </c>
      <c r="I3626" s="24">
        <f t="shared" ca="1" si="1647"/>
        <v>-4025224.6547721806</v>
      </c>
      <c r="J3626" s="24">
        <f t="shared" ca="1" si="1647"/>
        <v>744927.50525339786</v>
      </c>
      <c r="K3626" s="24">
        <f t="shared" ca="1" si="1647"/>
        <v>21967.030186091397</v>
      </c>
      <c r="L3626" s="24">
        <f t="shared" ca="1" si="1647"/>
        <v>1472.2889549131226</v>
      </c>
      <c r="M3626" s="24">
        <f t="shared" ca="1" si="1647"/>
        <v>768366.82439440151</v>
      </c>
      <c r="N3626" s="24">
        <f t="shared" ca="1" si="1647"/>
        <v>622060.10751401796</v>
      </c>
      <c r="O3626" s="24">
        <f t="shared" ca="1" si="1647"/>
        <v>285803.47550151229</v>
      </c>
      <c r="P3626" s="24">
        <f t="shared" ca="1" si="1647"/>
        <v>9345.0505862217924</v>
      </c>
      <c r="Q3626" s="24">
        <f t="shared" ca="1" si="1647"/>
        <v>0</v>
      </c>
      <c r="R3626" s="24">
        <f t="shared" ca="1" si="1647"/>
        <v>917208.63360175234</v>
      </c>
      <c r="S3626" s="24">
        <f t="shared" ca="1" si="1647"/>
        <v>6173.542121456474</v>
      </c>
      <c r="T3626" s="24">
        <f t="shared" ca="1" si="1647"/>
        <v>333066.1870453835</v>
      </c>
      <c r="U3626" s="24">
        <f t="shared" ca="1" si="1647"/>
        <v>-1648665.9380528426</v>
      </c>
      <c r="V3626" s="24">
        <f t="shared" ca="1" si="1647"/>
        <v>0</v>
      </c>
      <c r="W3626" s="24">
        <f t="shared" ca="1" si="1647"/>
        <v>-1309426.2088860003</v>
      </c>
      <c r="X3626" s="24">
        <f t="shared" ca="1" si="1647"/>
        <v>278223.03764439793</v>
      </c>
      <c r="Y3626" s="24">
        <f t="shared" ca="1" si="1647"/>
        <v>4956.1067652979327</v>
      </c>
      <c r="Z3626" s="24">
        <f t="shared" ca="1" si="1647"/>
        <v>283179.14440969581</v>
      </c>
      <c r="AA3626" s="24">
        <f t="shared" ca="1" si="1647"/>
        <v>4301.9278552396845</v>
      </c>
      <c r="AB3626" s="24">
        <f t="shared" ca="1" si="1647"/>
        <v>12985.31303036845</v>
      </c>
      <c r="AC3626" s="24">
        <f t="shared" ca="1" si="1647"/>
        <v>4633.2803829036129</v>
      </c>
    </row>
    <row r="3627" spans="2:29" hidden="1" outlineLevel="1">
      <c r="E3627" s="22"/>
      <c r="F3627" s="61"/>
      <c r="G3627" s="20" t="str">
        <f>$G$11</f>
        <v>DISTPRI</v>
      </c>
      <c r="H3627" s="24">
        <f t="shared" ref="H3627:AC3627" ca="1" si="1648">+H3611+H3619</f>
        <v>1746763.9004809745</v>
      </c>
      <c r="I3627" s="24">
        <f t="shared" ca="1" si="1648"/>
        <v>-6521293.1510845711</v>
      </c>
      <c r="J3627" s="24">
        <f t="shared" ca="1" si="1648"/>
        <v>3050442.5892869164</v>
      </c>
      <c r="K3627" s="24">
        <f t="shared" ca="1" si="1648"/>
        <v>55013.778752147016</v>
      </c>
      <c r="L3627" s="24">
        <f t="shared" ca="1" si="1648"/>
        <v>0</v>
      </c>
      <c r="M3627" s="24">
        <f t="shared" ca="1" si="1648"/>
        <v>3105456.3680390622</v>
      </c>
      <c r="N3627" s="24">
        <f t="shared" ca="1" si="1648"/>
        <v>2061759.994171405</v>
      </c>
      <c r="O3627" s="24">
        <f t="shared" ca="1" si="1648"/>
        <v>887654.41647007689</v>
      </c>
      <c r="P3627" s="24">
        <f t="shared" ca="1" si="1648"/>
        <v>0</v>
      </c>
      <c r="Q3627" s="24">
        <f t="shared" ca="1" si="1648"/>
        <v>0</v>
      </c>
      <c r="R3627" s="24">
        <f t="shared" ca="1" si="1648"/>
        <v>2949414.410641483</v>
      </c>
      <c r="S3627" s="24">
        <f t="shared" ca="1" si="1648"/>
        <v>45786.969073413456</v>
      </c>
      <c r="T3627" s="24">
        <f t="shared" ca="1" si="1648"/>
        <v>1223921.774659907</v>
      </c>
      <c r="U3627" s="24">
        <f t="shared" ca="1" si="1648"/>
        <v>0</v>
      </c>
      <c r="V3627" s="24">
        <f t="shared" ca="1" si="1648"/>
        <v>0</v>
      </c>
      <c r="W3627" s="24">
        <f t="shared" ca="1" si="1648"/>
        <v>1269708.7437333199</v>
      </c>
      <c r="X3627" s="24">
        <f t="shared" ca="1" si="1648"/>
        <v>845904.29704704334</v>
      </c>
      <c r="Y3627" s="24">
        <f t="shared" ca="1" si="1648"/>
        <v>16301.130606440895</v>
      </c>
      <c r="Z3627" s="24">
        <f t="shared" ca="1" si="1648"/>
        <v>862205.42765348381</v>
      </c>
      <c r="AA3627" s="24">
        <f t="shared" ca="1" si="1648"/>
        <v>14260.675088989914</v>
      </c>
      <c r="AB3627" s="24">
        <f t="shared" ca="1" si="1648"/>
        <v>49899.072148329018</v>
      </c>
      <c r="AC3627" s="24">
        <f t="shared" ca="1" si="1648"/>
        <v>17112.354260900145</v>
      </c>
    </row>
    <row r="3628" spans="2:29" hidden="1" outlineLevel="1">
      <c r="E3628" s="22"/>
      <c r="F3628" s="61"/>
      <c r="G3628" s="20" t="str">
        <f>$G$12</f>
        <v>DISTSEC</v>
      </c>
      <c r="H3628" s="24">
        <f t="shared" ref="H3628:AC3628" ca="1" si="1649">+H3612+H3620</f>
        <v>-667248.26737384824</v>
      </c>
      <c r="I3628" s="24">
        <f t="shared" ca="1" si="1649"/>
        <v>-3219066.4431900759</v>
      </c>
      <c r="J3628" s="24">
        <f t="shared" ca="1" si="1649"/>
        <v>1340474.9051117648</v>
      </c>
      <c r="K3628" s="24">
        <f t="shared" ca="1" si="1649"/>
        <v>0</v>
      </c>
      <c r="L3628" s="24">
        <f t="shared" ca="1" si="1649"/>
        <v>0</v>
      </c>
      <c r="M3628" s="24">
        <f t="shared" ca="1" si="1649"/>
        <v>1340474.9051117648</v>
      </c>
      <c r="N3628" s="24">
        <f t="shared" ca="1" si="1649"/>
        <v>741012.28256432444</v>
      </c>
      <c r="O3628" s="24">
        <f t="shared" ca="1" si="1649"/>
        <v>0</v>
      </c>
      <c r="P3628" s="24">
        <f t="shared" ca="1" si="1649"/>
        <v>0</v>
      </c>
      <c r="Q3628" s="24">
        <f t="shared" ca="1" si="1649"/>
        <v>0</v>
      </c>
      <c r="R3628" s="24">
        <f t="shared" ca="1" si="1649"/>
        <v>741012.28256432444</v>
      </c>
      <c r="S3628" s="24">
        <f t="shared" ca="1" si="1649"/>
        <v>12742.467097374245</v>
      </c>
      <c r="T3628" s="24">
        <f t="shared" ca="1" si="1649"/>
        <v>0</v>
      </c>
      <c r="U3628" s="24">
        <f t="shared" ca="1" si="1649"/>
        <v>0</v>
      </c>
      <c r="V3628" s="24">
        <f t="shared" ca="1" si="1649"/>
        <v>0</v>
      </c>
      <c r="W3628" s="24">
        <f t="shared" ca="1" si="1649"/>
        <v>12742.467097374245</v>
      </c>
      <c r="X3628" s="24">
        <f t="shared" ca="1" si="1649"/>
        <v>311842.00628020149</v>
      </c>
      <c r="Y3628" s="24">
        <f t="shared" ca="1" si="1649"/>
        <v>0</v>
      </c>
      <c r="Z3628" s="24">
        <f t="shared" ca="1" si="1649"/>
        <v>311842.00628020149</v>
      </c>
      <c r="AA3628" s="24">
        <f t="shared" ca="1" si="1649"/>
        <v>4980.1113330382723</v>
      </c>
      <c r="AB3628" s="24">
        <f t="shared" ca="1" si="1649"/>
        <v>104986.47076577332</v>
      </c>
      <c r="AC3628" s="24">
        <f t="shared" ca="1" si="1649"/>
        <v>35779.932663745283</v>
      </c>
    </row>
    <row r="3629" spans="2:29" hidden="1" outlineLevel="1">
      <c r="E3629" s="22"/>
      <c r="F3629" s="61"/>
      <c r="G3629" s="20" t="str">
        <f>$G$13</f>
        <v>ENERGY</v>
      </c>
      <c r="H3629" s="24">
        <f t="shared" ref="H3629:AC3629" ca="1" si="1650">+H3613+H3621</f>
        <v>463893.38598410424</v>
      </c>
      <c r="I3629" s="24">
        <f t="shared" ca="1" si="1650"/>
        <v>-867593.33239621425</v>
      </c>
      <c r="J3629" s="24">
        <f t="shared" ca="1" si="1650"/>
        <v>609856.49045002426</v>
      </c>
      <c r="K3629" s="24">
        <f t="shared" ca="1" si="1650"/>
        <v>-15911.607540027631</v>
      </c>
      <c r="L3629" s="24">
        <f t="shared" ca="1" si="1650"/>
        <v>-1126.9098160644994</v>
      </c>
      <c r="M3629" s="24">
        <f t="shared" ca="1" si="1650"/>
        <v>592817.97309393098</v>
      </c>
      <c r="N3629" s="24">
        <f t="shared" ca="1" si="1650"/>
        <v>383089.00976859988</v>
      </c>
      <c r="O3629" s="24">
        <f t="shared" ca="1" si="1650"/>
        <v>218644.32912548463</v>
      </c>
      <c r="P3629" s="24">
        <f t="shared" ca="1" si="1650"/>
        <v>1603.0910907669827</v>
      </c>
      <c r="Q3629" s="24">
        <f t="shared" ca="1" si="1650"/>
        <v>304673.15449168463</v>
      </c>
      <c r="R3629" s="24">
        <f t="shared" ca="1" si="1650"/>
        <v>908009.58447653323</v>
      </c>
      <c r="S3629" s="24">
        <f t="shared" ca="1" si="1650"/>
        <v>19837.67139823558</v>
      </c>
      <c r="T3629" s="24">
        <f t="shared" ca="1" si="1650"/>
        <v>405942.78688239749</v>
      </c>
      <c r="U3629" s="24">
        <f t="shared" ca="1" si="1650"/>
        <v>-802077.43937664921</v>
      </c>
      <c r="V3629" s="24">
        <f t="shared" ca="1" si="1650"/>
        <v>-60200.336782040642</v>
      </c>
      <c r="W3629" s="24">
        <f t="shared" ca="1" si="1650"/>
        <v>-436497.31787805539</v>
      </c>
      <c r="X3629" s="24">
        <f t="shared" ca="1" si="1650"/>
        <v>160492.34155039809</v>
      </c>
      <c r="Y3629" s="24">
        <f t="shared" ca="1" si="1650"/>
        <v>3974.5642357961506</v>
      </c>
      <c r="Z3629" s="24">
        <f t="shared" ca="1" si="1650"/>
        <v>164466.90578619399</v>
      </c>
      <c r="AA3629" s="24">
        <f t="shared" ca="1" si="1650"/>
        <v>4834.07788096276</v>
      </c>
      <c r="AB3629" s="24">
        <f t="shared" ca="1" si="1650"/>
        <v>71555.614590723359</v>
      </c>
      <c r="AC3629" s="24">
        <f t="shared" ca="1" si="1650"/>
        <v>26299.880429989618</v>
      </c>
    </row>
    <row r="3630" spans="2:29" hidden="1" outlineLevel="1">
      <c r="E3630" s="22"/>
      <c r="F3630" s="61"/>
      <c r="G3630" s="20" t="str">
        <f>$G$14</f>
        <v>CUSTOMER</v>
      </c>
      <c r="H3630" s="24">
        <f t="shared" ref="H3630:AC3630" ca="1" si="1651">+H3614+H3622</f>
        <v>125239.53436067887</v>
      </c>
      <c r="I3630" s="24">
        <f t="shared" ca="1" si="1651"/>
        <v>-6405247.2206514915</v>
      </c>
      <c r="J3630" s="24">
        <f t="shared" ca="1" si="1651"/>
        <v>2855179.7814118806</v>
      </c>
      <c r="K3630" s="24">
        <f t="shared" ca="1" si="1651"/>
        <v>33001.72487247728</v>
      </c>
      <c r="L3630" s="24">
        <f t="shared" ca="1" si="1651"/>
        <v>4937.0945103520999</v>
      </c>
      <c r="M3630" s="24">
        <f t="shared" ca="1" si="1651"/>
        <v>2893118.6007947084</v>
      </c>
      <c r="N3630" s="24">
        <f t="shared" ca="1" si="1651"/>
        <v>74989.652512422384</v>
      </c>
      <c r="O3630" s="24">
        <f t="shared" ca="1" si="1651"/>
        <v>46890.153868956455</v>
      </c>
      <c r="P3630" s="24">
        <f t="shared" ca="1" si="1651"/>
        <v>8192.9940384075635</v>
      </c>
      <c r="Q3630" s="24">
        <f t="shared" ca="1" si="1651"/>
        <v>-87887.001909698127</v>
      </c>
      <c r="R3630" s="24">
        <f t="shared" ca="1" si="1651"/>
        <v>42185.798510088374</v>
      </c>
      <c r="S3630" s="24">
        <f t="shared" ca="1" si="1651"/>
        <v>427.54171850323763</v>
      </c>
      <c r="T3630" s="24">
        <f t="shared" ca="1" si="1651"/>
        <v>17429.423743182808</v>
      </c>
      <c r="U3630" s="24">
        <f t="shared" ca="1" si="1651"/>
        <v>-7420.8791201484673</v>
      </c>
      <c r="V3630" s="24">
        <f t="shared" ca="1" si="1651"/>
        <v>-3812.4899155158187</v>
      </c>
      <c r="W3630" s="24">
        <f t="shared" ca="1" si="1651"/>
        <v>6623.5964260217334</v>
      </c>
      <c r="X3630" s="24">
        <f t="shared" ca="1" si="1651"/>
        <v>38458.179352590945</v>
      </c>
      <c r="Y3630" s="24">
        <f t="shared" ca="1" si="1651"/>
        <v>479.37028080331811</v>
      </c>
      <c r="Z3630" s="24">
        <f t="shared" ca="1" si="1651"/>
        <v>38937.54963339425</v>
      </c>
      <c r="AA3630" s="24">
        <f t="shared" ca="1" si="1651"/>
        <v>2252.9737740738697</v>
      </c>
      <c r="AB3630" s="24">
        <f t="shared" ca="1" si="1651"/>
        <v>2937114.960098851</v>
      </c>
      <c r="AC3630" s="24">
        <f t="shared" ca="1" si="1651"/>
        <v>610253.27577502967</v>
      </c>
    </row>
    <row r="3631" spans="2:29" collapsed="1">
      <c r="B3631" s="59" t="s">
        <v>158</v>
      </c>
      <c r="E3631" s="24">
        <f>+E3615+E3623</f>
        <v>-13272133.795458332</v>
      </c>
      <c r="F3631" s="61"/>
      <c r="G3631" s="20" t="str">
        <f>$G$15</f>
        <v>TOTAL</v>
      </c>
      <c r="H3631" s="24">
        <f t="shared" ref="H3631:AC3631" ca="1" si="1652">+H3615+H3623</f>
        <v>-13272133.795458347</v>
      </c>
      <c r="I3631" s="24">
        <f t="shared" ca="1" si="1652"/>
        <v>-38024360.069083124</v>
      </c>
      <c r="J3631" s="24">
        <f t="shared" ca="1" si="1652"/>
        <v>12918037.299710505</v>
      </c>
      <c r="K3631" s="24">
        <f t="shared" ca="1" si="1652"/>
        <v>169251.60163169692</v>
      </c>
      <c r="L3631" s="24">
        <f t="shared" ca="1" si="1652"/>
        <v>7454.45119961405</v>
      </c>
      <c r="M3631" s="24">
        <f t="shared" ca="1" si="1652"/>
        <v>13094743.352541789</v>
      </c>
      <c r="N3631" s="24">
        <f t="shared" ca="1" si="1652"/>
        <v>6994859.3553679492</v>
      </c>
      <c r="O3631" s="24">
        <f t="shared" ca="1" si="1652"/>
        <v>2881200.7033143053</v>
      </c>
      <c r="P3631" s="24">
        <f t="shared" ca="1" si="1652"/>
        <v>52012.769249303012</v>
      </c>
      <c r="Q3631" s="24">
        <f t="shared" ca="1" si="1652"/>
        <v>3640.9143310229729</v>
      </c>
      <c r="R3631" s="24">
        <f t="shared" ca="1" si="1652"/>
        <v>9931713.7422625832</v>
      </c>
      <c r="S3631" s="24">
        <f t="shared" ca="1" si="1652"/>
        <v>140893.4642898142</v>
      </c>
      <c r="T3631" s="24">
        <f t="shared" ca="1" si="1652"/>
        <v>3815136.486269814</v>
      </c>
      <c r="U3631" s="24">
        <f t="shared" ca="1" si="1652"/>
        <v>-7930630.3802500851</v>
      </c>
      <c r="V3631" s="24">
        <f t="shared" ca="1" si="1652"/>
        <v>-1426689.0154255331</v>
      </c>
      <c r="W3631" s="24">
        <f t="shared" ca="1" si="1652"/>
        <v>-5401289.4451159816</v>
      </c>
      <c r="X3631" s="24">
        <f t="shared" ca="1" si="1652"/>
        <v>2988645.2004531147</v>
      </c>
      <c r="Y3631" s="24">
        <f t="shared" ca="1" si="1652"/>
        <v>51632.851696399157</v>
      </c>
      <c r="Z3631" s="24">
        <f t="shared" ca="1" si="1652"/>
        <v>3040278.0521495142</v>
      </c>
      <c r="AA3631" s="24">
        <f t="shared" ca="1" si="1652"/>
        <v>54023.608345933462</v>
      </c>
      <c r="AB3631" s="24">
        <f t="shared" ca="1" si="1652"/>
        <v>3296332.7871637405</v>
      </c>
      <c r="AC3631" s="24">
        <f t="shared" ca="1" si="1652"/>
        <v>736424.17627711734</v>
      </c>
    </row>
    <row r="3632" spans="2:29">
      <c r="B3632" s="20"/>
      <c r="D3632" s="58" t="s">
        <v>348</v>
      </c>
      <c r="E3632" s="308">
        <v>7.7999999999999996E-3</v>
      </c>
    </row>
    <row r="3633" spans="2:29" hidden="1" outlineLevel="1">
      <c r="E3633" s="22"/>
      <c r="G3633" s="20" t="str">
        <f>$G$8</f>
        <v>PRODUCTION</v>
      </c>
      <c r="H3633" s="24">
        <f t="shared" ref="H3633:AC3633" ca="1" si="1653">H3624*$E$3632</f>
        <v>-19163.488440023917</v>
      </c>
      <c r="I3633" s="24">
        <f t="shared" ca="1" si="1653"/>
        <v>-48050.982072491584</v>
      </c>
      <c r="J3633" s="24">
        <f t="shared" ca="1" si="1653"/>
        <v>17199.174559520496</v>
      </c>
      <c r="K3633" s="24">
        <f t="shared" ca="1" si="1653"/>
        <v>107.94517851362168</v>
      </c>
      <c r="L3633" s="24">
        <f t="shared" ca="1" si="1653"/>
        <v>-7.7343297944382847</v>
      </c>
      <c r="M3633" s="24">
        <f t="shared" ca="1" si="1653"/>
        <v>17299.385408239712</v>
      </c>
      <c r="N3633" s="24">
        <f t="shared" ca="1" si="1653"/>
        <v>11298.402006811795</v>
      </c>
      <c r="O3633" s="24">
        <f t="shared" ca="1" si="1653"/>
        <v>5294.6470217923061</v>
      </c>
      <c r="P3633" s="24">
        <f t="shared" ca="1" si="1653"/>
        <v>100.85465008832752</v>
      </c>
      <c r="Q3633" s="24">
        <f t="shared" ca="1" si="1653"/>
        <v>1170.1217185628282</v>
      </c>
      <c r="R3633" s="24">
        <f t="shared" ca="1" si="1653"/>
        <v>17864.025397255285</v>
      </c>
      <c r="S3633" s="24">
        <f t="shared" ca="1" si="1653"/>
        <v>285.37671346682362</v>
      </c>
      <c r="T3633" s="24">
        <f t="shared" ca="1" si="1653"/>
        <v>7250.4300051425462</v>
      </c>
      <c r="U3633" s="24">
        <f t="shared" ca="1" si="1653"/>
        <v>-15802.747373468774</v>
      </c>
      <c r="V3633" s="24">
        <f t="shared" ca="1" si="1653"/>
        <v>-3593.6535309699302</v>
      </c>
      <c r="W3633" s="24">
        <f t="shared" ca="1" si="1653"/>
        <v>-11860.594185829237</v>
      </c>
      <c r="X3633" s="24">
        <f t="shared" ca="1" si="1653"/>
        <v>4801.6210626950042</v>
      </c>
      <c r="Y3633" s="24">
        <f t="shared" ca="1" si="1653"/>
        <v>98.300671924190894</v>
      </c>
      <c r="Z3633" s="24">
        <f t="shared" ca="1" si="1653"/>
        <v>4899.921734619199</v>
      </c>
      <c r="AA3633" s="24">
        <f t="shared" ca="1" si="1653"/>
        <v>87.889971955456986</v>
      </c>
      <c r="AB3633" s="24">
        <f t="shared" ca="1" si="1653"/>
        <v>441.25186707892084</v>
      </c>
      <c r="AC3633" s="24">
        <f t="shared" ca="1" si="1653"/>
        <v>155.61343914841854</v>
      </c>
    </row>
    <row r="3634" spans="2:29" hidden="1" outlineLevel="1">
      <c r="E3634" s="22"/>
      <c r="G3634" s="20" t="str">
        <f>$G$9</f>
        <v>BULKTRAN</v>
      </c>
      <c r="H3634" s="24">
        <f t="shared" ref="H3634:AC3634" ca="1" si="1654">H3625*$E$3632</f>
        <v>-71291.60310960206</v>
      </c>
      <c r="I3634" s="24">
        <f t="shared" ca="1" si="1654"/>
        <v>-84439.313010019105</v>
      </c>
      <c r="J3634" s="24">
        <f t="shared" ca="1" si="1654"/>
        <v>16474.642460412393</v>
      </c>
      <c r="K3634" s="24">
        <f t="shared" ca="1" si="1654"/>
        <v>478.46408930224754</v>
      </c>
      <c r="L3634" s="24">
        <f t="shared" ca="1" si="1654"/>
        <v>24.675754687662184</v>
      </c>
      <c r="M3634" s="24">
        <f t="shared" ca="1" si="1654"/>
        <v>16977.78230440231</v>
      </c>
      <c r="N3634" s="24">
        <f t="shared" ca="1" si="1654"/>
        <v>12974.794802118233</v>
      </c>
      <c r="O3634" s="24">
        <f t="shared" ca="1" si="1654"/>
        <v>5954.5779393242401</v>
      </c>
      <c r="P3634" s="24">
        <f t="shared" ca="1" si="1654"/>
        <v>155.54409147614641</v>
      </c>
      <c r="Q3634" s="24">
        <f t="shared" ca="1" si="1654"/>
        <v>-2832.6545769203435</v>
      </c>
      <c r="R3634" s="24">
        <f t="shared" ca="1" si="1654"/>
        <v>16252.262255998266</v>
      </c>
      <c r="S3634" s="24">
        <f t="shared" ca="1" si="1654"/>
        <v>150.84041500365777</v>
      </c>
      <c r="T3634" s="24">
        <f t="shared" ca="1" si="1654"/>
        <v>7060.8252435811182</v>
      </c>
      <c r="U3634" s="24">
        <f t="shared" ca="1" si="1654"/>
        <v>-26882.488391394563</v>
      </c>
      <c r="V3634" s="24">
        <f t="shared" ca="1" si="1654"/>
        <v>-7035.2207411082572</v>
      </c>
      <c r="W3634" s="24">
        <f t="shared" ca="1" si="1654"/>
        <v>-26706.043473918042</v>
      </c>
      <c r="X3634" s="24">
        <f t="shared" ca="1" si="1654"/>
        <v>5757.436578217149</v>
      </c>
      <c r="Y3634" s="24">
        <f t="shared" ca="1" si="1654"/>
        <v>103.88843057868381</v>
      </c>
      <c r="Z3634" s="24">
        <f t="shared" ca="1" si="1654"/>
        <v>5861.3250087958331</v>
      </c>
      <c r="AA3634" s="24">
        <f t="shared" ca="1" si="1654"/>
        <v>94.581998870849105</v>
      </c>
      <c r="AB3634" s="24">
        <f t="shared" ca="1" si="1654"/>
        <v>493.12071385269491</v>
      </c>
      <c r="AC3634" s="24">
        <f t="shared" ca="1" si="1654"/>
        <v>174.68109241506775</v>
      </c>
    </row>
    <row r="3635" spans="2:29" hidden="1" outlineLevel="1">
      <c r="E3635" s="22"/>
      <c r="G3635" s="20" t="str">
        <f>$G$10</f>
        <v>SUBTRAN</v>
      </c>
      <c r="H3635" s="24">
        <f t="shared" ref="H3635:AC3635" ca="1" si="1655">H3626*$E$3632</f>
        <v>-26083.010771873811</v>
      </c>
      <c r="I3635" s="24">
        <f t="shared" ca="1" si="1655"/>
        <v>-31396.752307223007</v>
      </c>
      <c r="J3635" s="24">
        <f t="shared" ca="1" si="1655"/>
        <v>5810.4345409765028</v>
      </c>
      <c r="K3635" s="24">
        <f t="shared" ca="1" si="1655"/>
        <v>171.34283545151288</v>
      </c>
      <c r="L3635" s="24">
        <f t="shared" ca="1" si="1655"/>
        <v>11.483853848322356</v>
      </c>
      <c r="M3635" s="24">
        <f t="shared" ca="1" si="1655"/>
        <v>5993.2612302763318</v>
      </c>
      <c r="N3635" s="24">
        <f t="shared" ca="1" si="1655"/>
        <v>4852.0688386093398</v>
      </c>
      <c r="O3635" s="24">
        <f t="shared" ca="1" si="1655"/>
        <v>2229.2671089117957</v>
      </c>
      <c r="P3635" s="24">
        <f t="shared" ca="1" si="1655"/>
        <v>72.891394572529975</v>
      </c>
      <c r="Q3635" s="24">
        <f t="shared" ca="1" si="1655"/>
        <v>0</v>
      </c>
      <c r="R3635" s="24">
        <f t="shared" ca="1" si="1655"/>
        <v>7154.2273420936681</v>
      </c>
      <c r="S3635" s="24">
        <f t="shared" ca="1" si="1655"/>
        <v>48.153628547360498</v>
      </c>
      <c r="T3635" s="24">
        <f t="shared" ca="1" si="1655"/>
        <v>2597.916258953991</v>
      </c>
      <c r="U3635" s="24">
        <f t="shared" ca="1" si="1655"/>
        <v>-12859.594316812172</v>
      </c>
      <c r="V3635" s="24">
        <f t="shared" ca="1" si="1655"/>
        <v>0</v>
      </c>
      <c r="W3635" s="24">
        <f t="shared" ca="1" si="1655"/>
        <v>-10213.524429310803</v>
      </c>
      <c r="X3635" s="24">
        <f t="shared" ca="1" si="1655"/>
        <v>2170.1396936263036</v>
      </c>
      <c r="Y3635" s="24">
        <f t="shared" ca="1" si="1655"/>
        <v>38.657632769323875</v>
      </c>
      <c r="Z3635" s="24">
        <f t="shared" ca="1" si="1655"/>
        <v>2208.7973263956274</v>
      </c>
      <c r="AA3635" s="24">
        <f t="shared" ca="1" si="1655"/>
        <v>33.555037270869541</v>
      </c>
      <c r="AB3635" s="24">
        <f t="shared" ca="1" si="1655"/>
        <v>101.28544163687391</v>
      </c>
      <c r="AC3635" s="24">
        <f t="shared" ca="1" si="1655"/>
        <v>36.139586986648176</v>
      </c>
    </row>
    <row r="3636" spans="2:29" hidden="1" outlineLevel="1">
      <c r="E3636" s="22"/>
      <c r="G3636" s="20" t="str">
        <f>$G$11</f>
        <v>DISTPRI</v>
      </c>
      <c r="H3636" s="24">
        <f t="shared" ref="H3636:AC3636" ca="1" si="1656">H3627*$E$3632</f>
        <v>13624.7584237516</v>
      </c>
      <c r="I3636" s="24">
        <f t="shared" ca="1" si="1656"/>
        <v>-50866.086578459654</v>
      </c>
      <c r="J3636" s="24">
        <f t="shared" ca="1" si="1656"/>
        <v>23793.452196437946</v>
      </c>
      <c r="K3636" s="24">
        <f t="shared" ca="1" si="1656"/>
        <v>429.10747426674669</v>
      </c>
      <c r="L3636" s="24">
        <f t="shared" ca="1" si="1656"/>
        <v>0</v>
      </c>
      <c r="M3636" s="24">
        <f t="shared" ca="1" si="1656"/>
        <v>24222.559670704686</v>
      </c>
      <c r="N3636" s="24">
        <f t="shared" ca="1" si="1656"/>
        <v>16081.727954536958</v>
      </c>
      <c r="O3636" s="24">
        <f t="shared" ca="1" si="1656"/>
        <v>6923.7044484665994</v>
      </c>
      <c r="P3636" s="24">
        <f t="shared" ca="1" si="1656"/>
        <v>0</v>
      </c>
      <c r="Q3636" s="24">
        <f t="shared" ca="1" si="1656"/>
        <v>0</v>
      </c>
      <c r="R3636" s="24">
        <f t="shared" ca="1" si="1656"/>
        <v>23005.432403003568</v>
      </c>
      <c r="S3636" s="24">
        <f t="shared" ca="1" si="1656"/>
        <v>357.13835877262494</v>
      </c>
      <c r="T3636" s="24">
        <f t="shared" ca="1" si="1656"/>
        <v>9546.5898423472736</v>
      </c>
      <c r="U3636" s="24">
        <f t="shared" ca="1" si="1656"/>
        <v>0</v>
      </c>
      <c r="V3636" s="24">
        <f t="shared" ca="1" si="1656"/>
        <v>0</v>
      </c>
      <c r="W3636" s="24">
        <f t="shared" ca="1" si="1656"/>
        <v>9903.7282011198949</v>
      </c>
      <c r="X3636" s="24">
        <f t="shared" ca="1" si="1656"/>
        <v>6598.0535169669374</v>
      </c>
      <c r="Y3636" s="24">
        <f t="shared" ca="1" si="1656"/>
        <v>127.14881873023897</v>
      </c>
      <c r="Z3636" s="24">
        <f t="shared" ca="1" si="1656"/>
        <v>6725.2023356971731</v>
      </c>
      <c r="AA3636" s="24">
        <f t="shared" ca="1" si="1656"/>
        <v>111.23326569412133</v>
      </c>
      <c r="AB3636" s="24">
        <f t="shared" ca="1" si="1656"/>
        <v>389.2127627569663</v>
      </c>
      <c r="AC3636" s="24">
        <f t="shared" ca="1" si="1656"/>
        <v>133.47636323502113</v>
      </c>
    </row>
    <row r="3637" spans="2:29" hidden="1" outlineLevel="1">
      <c r="E3637" s="22"/>
      <c r="G3637" s="20" t="str">
        <f>$G$12</f>
        <v>DISTSEC</v>
      </c>
      <c r="H3637" s="24">
        <f t="shared" ref="H3637:AC3637" ca="1" si="1657">H3628*$E$3632</f>
        <v>-5204.536485516016</v>
      </c>
      <c r="I3637" s="24">
        <f t="shared" ca="1" si="1657"/>
        <v>-25108.718256882592</v>
      </c>
      <c r="J3637" s="24">
        <f t="shared" ca="1" si="1657"/>
        <v>10455.704259871765</v>
      </c>
      <c r="K3637" s="24">
        <f t="shared" ca="1" si="1657"/>
        <v>0</v>
      </c>
      <c r="L3637" s="24">
        <f t="shared" ca="1" si="1657"/>
        <v>0</v>
      </c>
      <c r="M3637" s="24">
        <f t="shared" ca="1" si="1657"/>
        <v>10455.704259871765</v>
      </c>
      <c r="N3637" s="24">
        <f t="shared" ca="1" si="1657"/>
        <v>5779.8958040017305</v>
      </c>
      <c r="O3637" s="24">
        <f t="shared" ca="1" si="1657"/>
        <v>0</v>
      </c>
      <c r="P3637" s="24">
        <f t="shared" ca="1" si="1657"/>
        <v>0</v>
      </c>
      <c r="Q3637" s="24">
        <f t="shared" ca="1" si="1657"/>
        <v>0</v>
      </c>
      <c r="R3637" s="24">
        <f t="shared" ca="1" si="1657"/>
        <v>5779.8958040017305</v>
      </c>
      <c r="S3637" s="24">
        <f t="shared" ca="1" si="1657"/>
        <v>99.391243359519109</v>
      </c>
      <c r="T3637" s="24">
        <f t="shared" ca="1" si="1657"/>
        <v>0</v>
      </c>
      <c r="U3637" s="24">
        <f t="shared" ca="1" si="1657"/>
        <v>0</v>
      </c>
      <c r="V3637" s="24">
        <f t="shared" ca="1" si="1657"/>
        <v>0</v>
      </c>
      <c r="W3637" s="24">
        <f t="shared" ca="1" si="1657"/>
        <v>99.391243359519109</v>
      </c>
      <c r="X3637" s="24">
        <f t="shared" ca="1" si="1657"/>
        <v>2432.3676489855716</v>
      </c>
      <c r="Y3637" s="24">
        <f t="shared" ca="1" si="1657"/>
        <v>0</v>
      </c>
      <c r="Z3637" s="24">
        <f t="shared" ca="1" si="1657"/>
        <v>2432.3676489855716</v>
      </c>
      <c r="AA3637" s="24">
        <f t="shared" ca="1" si="1657"/>
        <v>38.844868397698519</v>
      </c>
      <c r="AB3637" s="24">
        <f t="shared" ca="1" si="1657"/>
        <v>818.89447197303184</v>
      </c>
      <c r="AC3637" s="24">
        <f t="shared" ca="1" si="1657"/>
        <v>279.08347477721321</v>
      </c>
    </row>
    <row r="3638" spans="2:29" hidden="1" outlineLevel="1">
      <c r="E3638" s="22"/>
      <c r="G3638" s="20" t="str">
        <f>$G$13</f>
        <v>ENERGY</v>
      </c>
      <c r="H3638" s="24">
        <f t="shared" ref="H3638:AC3638" ca="1" si="1658">H3629*$E$3632</f>
        <v>3618.3684106760129</v>
      </c>
      <c r="I3638" s="24">
        <f t="shared" ca="1" si="1658"/>
        <v>-6767.2279926904712</v>
      </c>
      <c r="J3638" s="24">
        <f t="shared" ca="1" si="1658"/>
        <v>4756.880625510189</v>
      </c>
      <c r="K3638" s="24">
        <f t="shared" ca="1" si="1658"/>
        <v>-124.11053881221552</v>
      </c>
      <c r="L3638" s="24">
        <f t="shared" ca="1" si="1658"/>
        <v>-8.7898965653030956</v>
      </c>
      <c r="M3638" s="24">
        <f t="shared" ca="1" si="1658"/>
        <v>4623.9801901326618</v>
      </c>
      <c r="N3638" s="24">
        <f t="shared" ca="1" si="1658"/>
        <v>2988.0942761950787</v>
      </c>
      <c r="O3638" s="24">
        <f t="shared" ca="1" si="1658"/>
        <v>1705.42576717878</v>
      </c>
      <c r="P3638" s="24">
        <f t="shared" ca="1" si="1658"/>
        <v>12.504110507982464</v>
      </c>
      <c r="Q3638" s="24">
        <f t="shared" ca="1" si="1658"/>
        <v>2376.4506050351401</v>
      </c>
      <c r="R3638" s="24">
        <f t="shared" ca="1" si="1658"/>
        <v>7082.4747589169592</v>
      </c>
      <c r="S3638" s="24">
        <f t="shared" ca="1" si="1658"/>
        <v>154.73383690623751</v>
      </c>
      <c r="T3638" s="24">
        <f t="shared" ca="1" si="1658"/>
        <v>3166.3537376827003</v>
      </c>
      <c r="U3638" s="24">
        <f t="shared" ca="1" si="1658"/>
        <v>-6256.2040271378637</v>
      </c>
      <c r="V3638" s="24">
        <f t="shared" ca="1" si="1658"/>
        <v>-469.56262689991701</v>
      </c>
      <c r="W3638" s="24">
        <f t="shared" ca="1" si="1658"/>
        <v>-3404.679079448832</v>
      </c>
      <c r="X3638" s="24">
        <f t="shared" ca="1" si="1658"/>
        <v>1251.8402640931051</v>
      </c>
      <c r="Y3638" s="24">
        <f t="shared" ca="1" si="1658"/>
        <v>31.001601039209973</v>
      </c>
      <c r="Z3638" s="24">
        <f t="shared" ca="1" si="1658"/>
        <v>1282.8418651323132</v>
      </c>
      <c r="AA3638" s="24">
        <f t="shared" ca="1" si="1658"/>
        <v>37.705807471509523</v>
      </c>
      <c r="AB3638" s="24">
        <f t="shared" ca="1" si="1658"/>
        <v>558.13379380764218</v>
      </c>
      <c r="AC3638" s="24">
        <f t="shared" ca="1" si="1658"/>
        <v>205.13906735391902</v>
      </c>
    </row>
    <row r="3639" spans="2:29" hidden="1" outlineLevel="1">
      <c r="E3639" s="22"/>
      <c r="G3639" s="20" t="str">
        <f>$G$14</f>
        <v>CUSTOMER</v>
      </c>
      <c r="H3639" s="24">
        <f t="shared" ref="H3639:AC3639" ca="1" si="1659">H3630*$E$3632</f>
        <v>976.86836801329514</v>
      </c>
      <c r="I3639" s="24">
        <f t="shared" ca="1" si="1659"/>
        <v>-49960.928321081628</v>
      </c>
      <c r="J3639" s="24">
        <f t="shared" ca="1" si="1659"/>
        <v>22270.402295012667</v>
      </c>
      <c r="K3639" s="24">
        <f t="shared" ca="1" si="1659"/>
        <v>257.41345400532276</v>
      </c>
      <c r="L3639" s="24">
        <f t="shared" ca="1" si="1659"/>
        <v>38.509337180746378</v>
      </c>
      <c r="M3639" s="24">
        <f t="shared" ca="1" si="1659"/>
        <v>22566.325086198725</v>
      </c>
      <c r="N3639" s="24">
        <f t="shared" ca="1" si="1659"/>
        <v>584.9192895968946</v>
      </c>
      <c r="O3639" s="24">
        <f t="shared" ca="1" si="1659"/>
        <v>365.74320017786033</v>
      </c>
      <c r="P3639" s="24">
        <f t="shared" ca="1" si="1659"/>
        <v>63.905353499578993</v>
      </c>
      <c r="Q3639" s="24">
        <f t="shared" ca="1" si="1659"/>
        <v>-685.51861489564533</v>
      </c>
      <c r="R3639" s="24">
        <f t="shared" ca="1" si="1659"/>
        <v>329.04922837868929</v>
      </c>
      <c r="S3639" s="24">
        <f t="shared" ca="1" si="1659"/>
        <v>3.3348254043252532</v>
      </c>
      <c r="T3639" s="24">
        <f t="shared" ca="1" si="1659"/>
        <v>135.9495051968259</v>
      </c>
      <c r="U3639" s="24">
        <f t="shared" ca="1" si="1659"/>
        <v>-57.882857137158041</v>
      </c>
      <c r="V3639" s="24">
        <f t="shared" ca="1" si="1659"/>
        <v>-29.737421341023385</v>
      </c>
      <c r="W3639" s="24">
        <f t="shared" ca="1" si="1659"/>
        <v>51.664052122969515</v>
      </c>
      <c r="X3639" s="24">
        <f t="shared" ca="1" si="1659"/>
        <v>299.97379895020936</v>
      </c>
      <c r="Y3639" s="24">
        <f t="shared" ca="1" si="1659"/>
        <v>3.739088190265881</v>
      </c>
      <c r="Z3639" s="24">
        <f t="shared" ca="1" si="1659"/>
        <v>303.71288714047512</v>
      </c>
      <c r="AA3639" s="24">
        <f t="shared" ca="1" si="1659"/>
        <v>17.573195437776182</v>
      </c>
      <c r="AB3639" s="24">
        <f t="shared" ca="1" si="1659"/>
        <v>22909.496688771036</v>
      </c>
      <c r="AC3639" s="24">
        <f t="shared" ca="1" si="1659"/>
        <v>4759.9755510452314</v>
      </c>
    </row>
    <row r="3640" spans="2:29" collapsed="1">
      <c r="B3640" s="59" t="s">
        <v>420</v>
      </c>
      <c r="E3640" s="24">
        <f>E3631*$E$3632</f>
        <v>-103522.64360457499</v>
      </c>
      <c r="G3640" s="20" t="str">
        <f>$G$15</f>
        <v>TOTAL</v>
      </c>
      <c r="H3640" s="24">
        <f ca="1">H3631*$E$3632</f>
        <v>-103522.6436045751</v>
      </c>
      <c r="I3640" s="24">
        <f t="shared" ref="I3640:AC3640" ca="1" si="1660">I3631*$E$3632</f>
        <v>-296590.00853884837</v>
      </c>
      <c r="J3640" s="24">
        <f t="shared" ca="1" si="1660"/>
        <v>100760.69093774194</v>
      </c>
      <c r="K3640" s="24">
        <f t="shared" ca="1" si="1660"/>
        <v>1320.162492727236</v>
      </c>
      <c r="L3640" s="24">
        <f t="shared" ca="1" si="1660"/>
        <v>58.14471935698959</v>
      </c>
      <c r="M3640" s="24">
        <f t="shared" ca="1" si="1660"/>
        <v>102138.99814982596</v>
      </c>
      <c r="N3640" s="24">
        <f t="shared" ca="1" si="1660"/>
        <v>54559.902971870004</v>
      </c>
      <c r="O3640" s="24">
        <f t="shared" ca="1" si="1660"/>
        <v>22473.36548585158</v>
      </c>
      <c r="P3640" s="24">
        <f t="shared" ca="1" si="1660"/>
        <v>405.69960014456348</v>
      </c>
      <c r="Q3640" s="24">
        <f t="shared" ca="1" si="1660"/>
        <v>28.399131781979186</v>
      </c>
      <c r="R3640" s="24">
        <f t="shared" ca="1" si="1660"/>
        <v>77467.367189648139</v>
      </c>
      <c r="S3640" s="24">
        <f t="shared" ca="1" si="1660"/>
        <v>1098.9690214605507</v>
      </c>
      <c r="T3640" s="24">
        <f t="shared" ca="1" si="1660"/>
        <v>29758.064592904546</v>
      </c>
      <c r="U3640" s="24">
        <f t="shared" ca="1" si="1660"/>
        <v>-61858.916965950659</v>
      </c>
      <c r="V3640" s="24">
        <f t="shared" ca="1" si="1660"/>
        <v>-11128.174320319158</v>
      </c>
      <c r="W3640" s="24">
        <f t="shared" ca="1" si="1660"/>
        <v>-42130.057671904651</v>
      </c>
      <c r="X3640" s="24">
        <f t="shared" ca="1" si="1660"/>
        <v>23311.432563534294</v>
      </c>
      <c r="Y3640" s="24">
        <f t="shared" ca="1" si="1660"/>
        <v>402.73624323191342</v>
      </c>
      <c r="Z3640" s="24">
        <f t="shared" ca="1" si="1660"/>
        <v>23714.168806766211</v>
      </c>
      <c r="AA3640" s="24">
        <f t="shared" ca="1" si="1660"/>
        <v>421.38414509828101</v>
      </c>
      <c r="AB3640" s="24">
        <f t="shared" ca="1" si="1660"/>
        <v>25711.395739877174</v>
      </c>
      <c r="AC3640" s="24">
        <f t="shared" ca="1" si="1660"/>
        <v>5744.1085749615149</v>
      </c>
    </row>
    <row r="3641" spans="2:29" hidden="1" outlineLevel="1">
      <c r="F3641" s="61" t="str">
        <f>F3648</f>
        <v>RB_GUP</v>
      </c>
      <c r="G3641" s="20" t="str">
        <f>$G$8</f>
        <v>PRODUCTION</v>
      </c>
      <c r="H3641" s="24">
        <f t="shared" ref="H3641:H3648" ca="1" si="1661">SUBTOTAL(9,I3641:AC3641)</f>
        <v>0</v>
      </c>
      <c r="I3641" s="25">
        <f ca="1">VLOOKUP(CONCATENATE($F3641," ",$G3641),AllocFactorMatrix,(I$4+1),FALSE)*$E3648</f>
        <v>0</v>
      </c>
      <c r="J3641" s="25">
        <f ca="1">VLOOKUP(CONCATENATE($F3641," ",$G3641),AllocFactorMatrix,(J$4+1),FALSE)*$E3648</f>
        <v>0</v>
      </c>
      <c r="K3641" s="25">
        <f ca="1">VLOOKUP(CONCATENATE($F3641," ",$G3641),AllocFactorMatrix,(K$4+1),FALSE)*$E3648</f>
        <v>0</v>
      </c>
      <c r="L3641" s="25">
        <f ca="1">VLOOKUP(CONCATENATE($F3641," ",$G3641),AllocFactorMatrix,(L$4+1),FALSE)*$E3648</f>
        <v>0</v>
      </c>
      <c r="M3641" s="25">
        <f t="shared" ref="M3641:M3648" ca="1" si="1662">SUBTOTAL(9,J3641:L3641)</f>
        <v>0</v>
      </c>
      <c r="N3641" s="25">
        <f ca="1">VLOOKUP(CONCATENATE($F3641," ",$G3641),AllocFactorMatrix,(N$4+1),FALSE)*$E3648</f>
        <v>0</v>
      </c>
      <c r="O3641" s="25">
        <f ca="1">VLOOKUP(CONCATENATE($F3641," ",$G3641),AllocFactorMatrix,(O$4+1),FALSE)*$E3648</f>
        <v>0</v>
      </c>
      <c r="P3641" s="25">
        <f ca="1">VLOOKUP(CONCATENATE($F3641," ",$G3641),AllocFactorMatrix,(P$4+1),FALSE)*$E3648</f>
        <v>0</v>
      </c>
      <c r="Q3641" s="25">
        <f ca="1">VLOOKUP(CONCATENATE($F3641," ",$G3641),AllocFactorMatrix,(Q$4+1),FALSE)*$E3648</f>
        <v>0</v>
      </c>
      <c r="R3641" s="25">
        <f ca="1">SUBTOTAL(9,N3641:Q3641)</f>
        <v>0</v>
      </c>
      <c r="S3641" s="25">
        <f ca="1">VLOOKUP(CONCATENATE($F3641," ",$G3641),AllocFactorMatrix,(S$4+1),FALSE)*$E3648</f>
        <v>0</v>
      </c>
      <c r="T3641" s="25">
        <f ca="1">VLOOKUP(CONCATENATE($F3641," ",$G3641),AllocFactorMatrix,(T$4+1),FALSE)*$E3648</f>
        <v>0</v>
      </c>
      <c r="U3641" s="25">
        <f ca="1">VLOOKUP(CONCATENATE($F3641," ",$G3641),AllocFactorMatrix,(U$4+1),FALSE)*$E3648</f>
        <v>0</v>
      </c>
      <c r="V3641" s="25">
        <f ca="1">VLOOKUP(CONCATENATE($F3641," ",$G3641),AllocFactorMatrix,(V$4+1),FALSE)*$E3648</f>
        <v>0</v>
      </c>
      <c r="W3641" s="25">
        <f ca="1">SUBTOTAL(9,S3641:V3641)</f>
        <v>0</v>
      </c>
      <c r="X3641" s="25">
        <f ca="1">VLOOKUP(CONCATENATE($F3641," ",$G3641),AllocFactorMatrix,(X$4+1),FALSE)*$E3648</f>
        <v>0</v>
      </c>
      <c r="Y3641" s="25">
        <f ca="1">VLOOKUP(CONCATENATE($F3641," ",$G3641),AllocFactorMatrix,(Y$4+1),FALSE)*$E3648</f>
        <v>0</v>
      </c>
      <c r="Z3641" s="25">
        <f t="shared" ref="Z3641:Z3648" ca="1" si="1663">SUBTOTAL(9,X3641:Y3641)</f>
        <v>0</v>
      </c>
      <c r="AA3641" s="25">
        <f ca="1">VLOOKUP(CONCATENATE($F3641," ",$G3641),AllocFactorMatrix,(AA$4+1),FALSE)*$E3648</f>
        <v>0</v>
      </c>
      <c r="AB3641" s="25">
        <f ca="1">VLOOKUP(CONCATENATE($F3641," ",$G3641),AllocFactorMatrix,(AB$4+1),FALSE)*$E3648</f>
        <v>0</v>
      </c>
      <c r="AC3641" s="25">
        <f ca="1">VLOOKUP(CONCATENATE($F3641," ",$G3641),AllocFactorMatrix,(AC$4+1),FALSE)*$E3648</f>
        <v>0</v>
      </c>
    </row>
    <row r="3642" spans="2:29" hidden="1" outlineLevel="1">
      <c r="F3642" s="61" t="str">
        <f>F3648</f>
        <v>RB_GUP</v>
      </c>
      <c r="G3642" s="20" t="str">
        <f>$G$9</f>
        <v>BULKTRAN</v>
      </c>
      <c r="H3642" s="24">
        <f t="shared" ca="1" si="1661"/>
        <v>0</v>
      </c>
      <c r="I3642" s="25">
        <f ca="1">VLOOKUP(CONCATENATE($F3642," ",$G3642),AllocFactorMatrix,(I$4+1),FALSE)*$E3648</f>
        <v>0</v>
      </c>
      <c r="J3642" s="25">
        <f ca="1">VLOOKUP(CONCATENATE($F3642," ",$G3642),AllocFactorMatrix,(J$4+1),FALSE)*$E3648</f>
        <v>0</v>
      </c>
      <c r="K3642" s="25">
        <f ca="1">VLOOKUP(CONCATENATE($F3642," ",$G3642),AllocFactorMatrix,(K$4+1),FALSE)*$E3648</f>
        <v>0</v>
      </c>
      <c r="L3642" s="25">
        <f ca="1">VLOOKUP(CONCATENATE($F3642," ",$G3642),AllocFactorMatrix,(L$4+1),FALSE)*$E3648</f>
        <v>0</v>
      </c>
      <c r="M3642" s="25">
        <f t="shared" ca="1" si="1662"/>
        <v>0</v>
      </c>
      <c r="N3642" s="25">
        <f ca="1">VLOOKUP(CONCATENATE($F3642," ",$G3642),AllocFactorMatrix,(N$4+1),FALSE)*$E3648</f>
        <v>0</v>
      </c>
      <c r="O3642" s="25">
        <f ca="1">VLOOKUP(CONCATENATE($F3642," ",$G3642),AllocFactorMatrix,(O$4+1),FALSE)*$E3648</f>
        <v>0</v>
      </c>
      <c r="P3642" s="25">
        <f ca="1">VLOOKUP(CONCATENATE($F3642," ",$G3642),AllocFactorMatrix,(P$4+1),FALSE)*$E3648</f>
        <v>0</v>
      </c>
      <c r="Q3642" s="25">
        <f ca="1">VLOOKUP(CONCATENATE($F3642," ",$G3642),AllocFactorMatrix,(Q$4+1),FALSE)*$E3648</f>
        <v>0</v>
      </c>
      <c r="R3642" s="25">
        <f t="shared" ref="R3642:R3648" ca="1" si="1664">SUBTOTAL(9,N3642:Q3642)</f>
        <v>0</v>
      </c>
      <c r="S3642" s="25">
        <f ca="1">VLOOKUP(CONCATENATE($F3642," ",$G3642),AllocFactorMatrix,(S$4+1),FALSE)*$E3648</f>
        <v>0</v>
      </c>
      <c r="T3642" s="25">
        <f ca="1">VLOOKUP(CONCATENATE($F3642," ",$G3642),AllocFactorMatrix,(T$4+1),FALSE)*$E3648</f>
        <v>0</v>
      </c>
      <c r="U3642" s="25">
        <f ca="1">VLOOKUP(CONCATENATE($F3642," ",$G3642),AllocFactorMatrix,(U$4+1),FALSE)*$E3648</f>
        <v>0</v>
      </c>
      <c r="V3642" s="25">
        <f ca="1">VLOOKUP(CONCATENATE($F3642," ",$G3642),AllocFactorMatrix,(V$4+1),FALSE)*$E3648</f>
        <v>0</v>
      </c>
      <c r="W3642" s="25">
        <f t="shared" ref="W3642:W3648" ca="1" si="1665">SUBTOTAL(9,S3642:V3642)</f>
        <v>0</v>
      </c>
      <c r="X3642" s="25">
        <f ca="1">VLOOKUP(CONCATENATE($F3642," ",$G3642),AllocFactorMatrix,(X$4+1),FALSE)*$E3648</f>
        <v>0</v>
      </c>
      <c r="Y3642" s="25">
        <f ca="1">VLOOKUP(CONCATENATE($F3642," ",$G3642),AllocFactorMatrix,(Y$4+1),FALSE)*$E3648</f>
        <v>0</v>
      </c>
      <c r="Z3642" s="25">
        <f t="shared" ca="1" si="1663"/>
        <v>0</v>
      </c>
      <c r="AA3642" s="25">
        <f ca="1">VLOOKUP(CONCATENATE($F3642," ",$G3642),AllocFactorMatrix,(AA$4+1),FALSE)*$E3648</f>
        <v>0</v>
      </c>
      <c r="AB3642" s="25">
        <f ca="1">VLOOKUP(CONCATENATE($F3642," ",$G3642),AllocFactorMatrix,(AB$4+1),FALSE)*$E3648</f>
        <v>0</v>
      </c>
      <c r="AC3642" s="25">
        <f ca="1">VLOOKUP(CONCATENATE($F3642," ",$G3642),AllocFactorMatrix,(AC$4+1),FALSE)*$E3648</f>
        <v>0</v>
      </c>
    </row>
    <row r="3643" spans="2:29" hidden="1" outlineLevel="1">
      <c r="F3643" s="61" t="str">
        <f>F3648</f>
        <v>RB_GUP</v>
      </c>
      <c r="G3643" s="20" t="str">
        <f>$G$10</f>
        <v>SUBTRAN</v>
      </c>
      <c r="H3643" s="24">
        <f t="shared" ca="1" si="1661"/>
        <v>0</v>
      </c>
      <c r="I3643" s="25">
        <f ca="1">VLOOKUP(CONCATENATE($F3643," ",$G3643),AllocFactorMatrix,(I$4+1),FALSE)*$E3648</f>
        <v>0</v>
      </c>
      <c r="J3643" s="25">
        <f ca="1">VLOOKUP(CONCATENATE($F3643," ",$G3643),AllocFactorMatrix,(J$4+1),FALSE)*$E3648</f>
        <v>0</v>
      </c>
      <c r="K3643" s="25">
        <f ca="1">VLOOKUP(CONCATENATE($F3643," ",$G3643),AllocFactorMatrix,(K$4+1),FALSE)*$E3648</f>
        <v>0</v>
      </c>
      <c r="L3643" s="25">
        <f ca="1">VLOOKUP(CONCATENATE($F3643," ",$G3643),AllocFactorMatrix,(L$4+1),FALSE)*$E3648</f>
        <v>0</v>
      </c>
      <c r="M3643" s="25">
        <f t="shared" ca="1" si="1662"/>
        <v>0</v>
      </c>
      <c r="N3643" s="25">
        <f ca="1">VLOOKUP(CONCATENATE($F3643," ",$G3643),AllocFactorMatrix,(N$4+1),FALSE)*$E3648</f>
        <v>0</v>
      </c>
      <c r="O3643" s="25">
        <f ca="1">VLOOKUP(CONCATENATE($F3643," ",$G3643),AllocFactorMatrix,(O$4+1),FALSE)*$E3648</f>
        <v>0</v>
      </c>
      <c r="P3643" s="25">
        <f ca="1">VLOOKUP(CONCATENATE($F3643," ",$G3643),AllocFactorMatrix,(P$4+1),FALSE)*$E3648</f>
        <v>0</v>
      </c>
      <c r="Q3643" s="25">
        <f ca="1">VLOOKUP(CONCATENATE($F3643," ",$G3643),AllocFactorMatrix,(Q$4+1),FALSE)*$E3648</f>
        <v>0</v>
      </c>
      <c r="R3643" s="25">
        <f t="shared" ca="1" si="1664"/>
        <v>0</v>
      </c>
      <c r="S3643" s="25">
        <f ca="1">VLOOKUP(CONCATENATE($F3643," ",$G3643),AllocFactorMatrix,(S$4+1),FALSE)*$E3648</f>
        <v>0</v>
      </c>
      <c r="T3643" s="25">
        <f ca="1">VLOOKUP(CONCATENATE($F3643," ",$G3643),AllocFactorMatrix,(T$4+1),FALSE)*$E3648</f>
        <v>0</v>
      </c>
      <c r="U3643" s="25">
        <f ca="1">VLOOKUP(CONCATENATE($F3643," ",$G3643),AllocFactorMatrix,(U$4+1),FALSE)*$E3648</f>
        <v>0</v>
      </c>
      <c r="V3643" s="25">
        <f ca="1">VLOOKUP(CONCATENATE($F3643," ",$G3643),AllocFactorMatrix,(V$4+1),FALSE)*$E3648</f>
        <v>0</v>
      </c>
      <c r="W3643" s="25">
        <f t="shared" ca="1" si="1665"/>
        <v>0</v>
      </c>
      <c r="X3643" s="25">
        <f ca="1">VLOOKUP(CONCATENATE($F3643," ",$G3643),AllocFactorMatrix,(X$4+1),FALSE)*$E3648</f>
        <v>0</v>
      </c>
      <c r="Y3643" s="25">
        <f ca="1">VLOOKUP(CONCATENATE($F3643," ",$G3643),AllocFactorMatrix,(Y$4+1),FALSE)*$E3648</f>
        <v>0</v>
      </c>
      <c r="Z3643" s="25">
        <f t="shared" ca="1" si="1663"/>
        <v>0</v>
      </c>
      <c r="AA3643" s="25">
        <f ca="1">VLOOKUP(CONCATENATE($F3643," ",$G3643),AllocFactorMatrix,(AA$4+1),FALSE)*$E3648</f>
        <v>0</v>
      </c>
      <c r="AB3643" s="25">
        <f ca="1">VLOOKUP(CONCATENATE($F3643," ",$G3643),AllocFactorMatrix,(AB$4+1),FALSE)*$E3648</f>
        <v>0</v>
      </c>
      <c r="AC3643" s="25">
        <f ca="1">VLOOKUP(CONCATENATE($F3643," ",$G3643),AllocFactorMatrix,(AC$4+1),FALSE)*$E3648</f>
        <v>0</v>
      </c>
    </row>
    <row r="3644" spans="2:29" hidden="1" outlineLevel="1">
      <c r="F3644" s="61" t="str">
        <f>F3648</f>
        <v>RB_GUP</v>
      </c>
      <c r="G3644" s="20" t="str">
        <f>$G$11</f>
        <v>DISTPRI</v>
      </c>
      <c r="H3644" s="24">
        <f t="shared" ca="1" si="1661"/>
        <v>0</v>
      </c>
      <c r="I3644" s="25">
        <f ca="1">VLOOKUP(CONCATENATE($F3644," ",$G3644),AllocFactorMatrix,(I$4+1),FALSE)*$E3648</f>
        <v>0</v>
      </c>
      <c r="J3644" s="25">
        <f ca="1">VLOOKUP(CONCATENATE($F3644," ",$G3644),AllocFactorMatrix,(J$4+1),FALSE)*$E3648</f>
        <v>0</v>
      </c>
      <c r="K3644" s="25">
        <f ca="1">VLOOKUP(CONCATENATE($F3644," ",$G3644),AllocFactorMatrix,(K$4+1),FALSE)*$E3648</f>
        <v>0</v>
      </c>
      <c r="L3644" s="25">
        <f ca="1">VLOOKUP(CONCATENATE($F3644," ",$G3644),AllocFactorMatrix,(L$4+1),FALSE)*$E3648</f>
        <v>0</v>
      </c>
      <c r="M3644" s="25">
        <f t="shared" ca="1" si="1662"/>
        <v>0</v>
      </c>
      <c r="N3644" s="25">
        <f ca="1">VLOOKUP(CONCATENATE($F3644," ",$G3644),AllocFactorMatrix,(N$4+1),FALSE)*$E3648</f>
        <v>0</v>
      </c>
      <c r="O3644" s="25">
        <f ca="1">VLOOKUP(CONCATENATE($F3644," ",$G3644),AllocFactorMatrix,(O$4+1),FALSE)*$E3648</f>
        <v>0</v>
      </c>
      <c r="P3644" s="25">
        <f ca="1">VLOOKUP(CONCATENATE($F3644," ",$G3644),AllocFactorMatrix,(P$4+1),FALSE)*$E3648</f>
        <v>0</v>
      </c>
      <c r="Q3644" s="25">
        <f ca="1">VLOOKUP(CONCATENATE($F3644," ",$G3644),AllocFactorMatrix,(Q$4+1),FALSE)*$E3648</f>
        <v>0</v>
      </c>
      <c r="R3644" s="25">
        <f t="shared" ca="1" si="1664"/>
        <v>0</v>
      </c>
      <c r="S3644" s="25">
        <f ca="1">VLOOKUP(CONCATENATE($F3644," ",$G3644),AllocFactorMatrix,(S$4+1),FALSE)*$E3648</f>
        <v>0</v>
      </c>
      <c r="T3644" s="25">
        <f ca="1">VLOOKUP(CONCATENATE($F3644," ",$G3644),AllocFactorMatrix,(T$4+1),FALSE)*$E3648</f>
        <v>0</v>
      </c>
      <c r="U3644" s="25">
        <f ca="1">VLOOKUP(CONCATENATE($F3644," ",$G3644),AllocFactorMatrix,(U$4+1),FALSE)*$E3648</f>
        <v>0</v>
      </c>
      <c r="V3644" s="25">
        <f ca="1">VLOOKUP(CONCATENATE($F3644," ",$G3644),AllocFactorMatrix,(V$4+1),FALSE)*$E3648</f>
        <v>0</v>
      </c>
      <c r="W3644" s="25">
        <f t="shared" ca="1" si="1665"/>
        <v>0</v>
      </c>
      <c r="X3644" s="25">
        <f ca="1">VLOOKUP(CONCATENATE($F3644," ",$G3644),AllocFactorMatrix,(X$4+1),FALSE)*$E3648</f>
        <v>0</v>
      </c>
      <c r="Y3644" s="25">
        <f ca="1">VLOOKUP(CONCATENATE($F3644," ",$G3644),AllocFactorMatrix,(Y$4+1),FALSE)*$E3648</f>
        <v>0</v>
      </c>
      <c r="Z3644" s="25">
        <f t="shared" ca="1" si="1663"/>
        <v>0</v>
      </c>
      <c r="AA3644" s="25">
        <f ca="1">VLOOKUP(CONCATENATE($F3644," ",$G3644),AllocFactorMatrix,(AA$4+1),FALSE)*$E3648</f>
        <v>0</v>
      </c>
      <c r="AB3644" s="25">
        <f ca="1">VLOOKUP(CONCATENATE($F3644," ",$G3644),AllocFactorMatrix,(AB$4+1),FALSE)*$E3648</f>
        <v>0</v>
      </c>
      <c r="AC3644" s="25">
        <f ca="1">VLOOKUP(CONCATENATE($F3644," ",$G3644),AllocFactorMatrix,(AC$4+1),FALSE)*$E3648</f>
        <v>0</v>
      </c>
    </row>
    <row r="3645" spans="2:29" hidden="1" outlineLevel="1">
      <c r="F3645" s="61" t="str">
        <f>F3648</f>
        <v>RB_GUP</v>
      </c>
      <c r="G3645" s="20" t="str">
        <f>$G$12</f>
        <v>DISTSEC</v>
      </c>
      <c r="H3645" s="24">
        <f t="shared" ca="1" si="1661"/>
        <v>0</v>
      </c>
      <c r="I3645" s="25">
        <f ca="1">VLOOKUP(CONCATENATE($F3645," ",$G3645),AllocFactorMatrix,(I$4+1),FALSE)*$E3648</f>
        <v>0</v>
      </c>
      <c r="J3645" s="25">
        <f ca="1">VLOOKUP(CONCATENATE($F3645," ",$G3645),AllocFactorMatrix,(J$4+1),FALSE)*$E3648</f>
        <v>0</v>
      </c>
      <c r="K3645" s="25">
        <f ca="1">VLOOKUP(CONCATENATE($F3645," ",$G3645),AllocFactorMatrix,(K$4+1),FALSE)*$E3648</f>
        <v>0</v>
      </c>
      <c r="L3645" s="25">
        <f ca="1">VLOOKUP(CONCATENATE($F3645," ",$G3645),AllocFactorMatrix,(L$4+1),FALSE)*$E3648</f>
        <v>0</v>
      </c>
      <c r="M3645" s="25">
        <f t="shared" ca="1" si="1662"/>
        <v>0</v>
      </c>
      <c r="N3645" s="25">
        <f ca="1">VLOOKUP(CONCATENATE($F3645," ",$G3645),AllocFactorMatrix,(N$4+1),FALSE)*$E3648</f>
        <v>0</v>
      </c>
      <c r="O3645" s="25">
        <f ca="1">VLOOKUP(CONCATENATE($F3645," ",$G3645),AllocFactorMatrix,(O$4+1),FALSE)*$E3648</f>
        <v>0</v>
      </c>
      <c r="P3645" s="25">
        <f ca="1">VLOOKUP(CONCATENATE($F3645," ",$G3645),AllocFactorMatrix,(P$4+1),FALSE)*$E3648</f>
        <v>0</v>
      </c>
      <c r="Q3645" s="25">
        <f ca="1">VLOOKUP(CONCATENATE($F3645," ",$G3645),AllocFactorMatrix,(Q$4+1),FALSE)*$E3648</f>
        <v>0</v>
      </c>
      <c r="R3645" s="25">
        <f t="shared" ca="1" si="1664"/>
        <v>0</v>
      </c>
      <c r="S3645" s="25">
        <f ca="1">VLOOKUP(CONCATENATE($F3645," ",$G3645),AllocFactorMatrix,(S$4+1),FALSE)*$E3648</f>
        <v>0</v>
      </c>
      <c r="T3645" s="25">
        <f ca="1">VLOOKUP(CONCATENATE($F3645," ",$G3645),AllocFactorMatrix,(T$4+1),FALSE)*$E3648</f>
        <v>0</v>
      </c>
      <c r="U3645" s="25">
        <f ca="1">VLOOKUP(CONCATENATE($F3645," ",$G3645),AllocFactorMatrix,(U$4+1),FALSE)*$E3648</f>
        <v>0</v>
      </c>
      <c r="V3645" s="25">
        <f ca="1">VLOOKUP(CONCATENATE($F3645," ",$G3645),AllocFactorMatrix,(V$4+1),FALSE)*$E3648</f>
        <v>0</v>
      </c>
      <c r="W3645" s="25">
        <f t="shared" ca="1" si="1665"/>
        <v>0</v>
      </c>
      <c r="X3645" s="25">
        <f ca="1">VLOOKUP(CONCATENATE($F3645," ",$G3645),AllocFactorMatrix,(X$4+1),FALSE)*$E3648</f>
        <v>0</v>
      </c>
      <c r="Y3645" s="25">
        <f ca="1">VLOOKUP(CONCATENATE($F3645," ",$G3645),AllocFactorMatrix,(Y$4+1),FALSE)*$E3648</f>
        <v>0</v>
      </c>
      <c r="Z3645" s="25">
        <f t="shared" ca="1" si="1663"/>
        <v>0</v>
      </c>
      <c r="AA3645" s="25">
        <f ca="1">VLOOKUP(CONCATENATE($F3645," ",$G3645),AllocFactorMatrix,(AA$4+1),FALSE)*$E3648</f>
        <v>0</v>
      </c>
      <c r="AB3645" s="25">
        <f ca="1">VLOOKUP(CONCATENATE($F3645," ",$G3645),AllocFactorMatrix,(AB$4+1),FALSE)*$E3648</f>
        <v>0</v>
      </c>
      <c r="AC3645" s="25">
        <f ca="1">VLOOKUP(CONCATENATE($F3645," ",$G3645),AllocFactorMatrix,(AC$4+1),FALSE)*$E3648</f>
        <v>0</v>
      </c>
    </row>
    <row r="3646" spans="2:29" hidden="1" outlineLevel="1">
      <c r="F3646" s="61" t="str">
        <f>F3648</f>
        <v>RB_GUP</v>
      </c>
      <c r="G3646" s="20" t="str">
        <f>$G$13</f>
        <v>ENERGY</v>
      </c>
      <c r="H3646" s="24">
        <f t="shared" ca="1" si="1661"/>
        <v>0</v>
      </c>
      <c r="I3646" s="25">
        <f ca="1">VLOOKUP(CONCATENATE($F3646," ",$G3646),AllocFactorMatrix,(I$4+1),FALSE)*$E3648</f>
        <v>0</v>
      </c>
      <c r="J3646" s="25">
        <f ca="1">VLOOKUP(CONCATENATE($F3646," ",$G3646),AllocFactorMatrix,(J$4+1),FALSE)*$E3648</f>
        <v>0</v>
      </c>
      <c r="K3646" s="25">
        <f ca="1">VLOOKUP(CONCATENATE($F3646," ",$G3646),AllocFactorMatrix,(K$4+1),FALSE)*$E3648</f>
        <v>0</v>
      </c>
      <c r="L3646" s="25">
        <f ca="1">VLOOKUP(CONCATENATE($F3646," ",$G3646),AllocFactorMatrix,(L$4+1),FALSE)*$E3648</f>
        <v>0</v>
      </c>
      <c r="M3646" s="25">
        <f t="shared" ca="1" si="1662"/>
        <v>0</v>
      </c>
      <c r="N3646" s="25">
        <f ca="1">VLOOKUP(CONCATENATE($F3646," ",$G3646),AllocFactorMatrix,(N$4+1),FALSE)*$E3648</f>
        <v>0</v>
      </c>
      <c r="O3646" s="25">
        <f ca="1">VLOOKUP(CONCATENATE($F3646," ",$G3646),AllocFactorMatrix,(O$4+1),FALSE)*$E3648</f>
        <v>0</v>
      </c>
      <c r="P3646" s="25">
        <f ca="1">VLOOKUP(CONCATENATE($F3646," ",$G3646),AllocFactorMatrix,(P$4+1),FALSE)*$E3648</f>
        <v>0</v>
      </c>
      <c r="Q3646" s="25">
        <f ca="1">VLOOKUP(CONCATENATE($F3646," ",$G3646),AllocFactorMatrix,(Q$4+1),FALSE)*$E3648</f>
        <v>0</v>
      </c>
      <c r="R3646" s="25">
        <f t="shared" ca="1" si="1664"/>
        <v>0</v>
      </c>
      <c r="S3646" s="25">
        <f ca="1">VLOOKUP(CONCATENATE($F3646," ",$G3646),AllocFactorMatrix,(S$4+1),FALSE)*$E3648</f>
        <v>0</v>
      </c>
      <c r="T3646" s="25">
        <f ca="1">VLOOKUP(CONCATENATE($F3646," ",$G3646),AllocFactorMatrix,(T$4+1),FALSE)*$E3648</f>
        <v>0</v>
      </c>
      <c r="U3646" s="25">
        <f ca="1">VLOOKUP(CONCATENATE($F3646," ",$G3646),AllocFactorMatrix,(U$4+1),FALSE)*$E3648</f>
        <v>0</v>
      </c>
      <c r="V3646" s="25">
        <f ca="1">VLOOKUP(CONCATENATE($F3646," ",$G3646),AllocFactorMatrix,(V$4+1),FALSE)*$E3648</f>
        <v>0</v>
      </c>
      <c r="W3646" s="25">
        <f t="shared" ca="1" si="1665"/>
        <v>0</v>
      </c>
      <c r="X3646" s="25">
        <f ca="1">VLOOKUP(CONCATENATE($F3646," ",$G3646),AllocFactorMatrix,(X$4+1),FALSE)*$E3648</f>
        <v>0</v>
      </c>
      <c r="Y3646" s="25">
        <f ca="1">VLOOKUP(CONCATENATE($F3646," ",$G3646),AllocFactorMatrix,(Y$4+1),FALSE)*$E3648</f>
        <v>0</v>
      </c>
      <c r="Z3646" s="25">
        <f t="shared" ca="1" si="1663"/>
        <v>0</v>
      </c>
      <c r="AA3646" s="25">
        <f ca="1">VLOOKUP(CONCATENATE($F3646," ",$G3646),AllocFactorMatrix,(AA$4+1),FALSE)*$E3648</f>
        <v>0</v>
      </c>
      <c r="AB3646" s="25">
        <f ca="1">VLOOKUP(CONCATENATE($F3646," ",$G3646),AllocFactorMatrix,(AB$4+1),FALSE)*$E3648</f>
        <v>0</v>
      </c>
      <c r="AC3646" s="25">
        <f ca="1">VLOOKUP(CONCATENATE($F3646," ",$G3646),AllocFactorMatrix,(AC$4+1),FALSE)*$E3648</f>
        <v>0</v>
      </c>
    </row>
    <row r="3647" spans="2:29" hidden="1" outlineLevel="1">
      <c r="F3647" s="61" t="str">
        <f>F3648</f>
        <v>RB_GUP</v>
      </c>
      <c r="G3647" s="20" t="str">
        <f>$G$14</f>
        <v>CUSTOMER</v>
      </c>
      <c r="H3647" s="24">
        <f t="shared" ca="1" si="1661"/>
        <v>0</v>
      </c>
      <c r="I3647" s="25">
        <f ca="1">VLOOKUP(CONCATENATE($F3647," ",$G3647),AllocFactorMatrix,(I$4+1),FALSE)*$E3648</f>
        <v>0</v>
      </c>
      <c r="J3647" s="25">
        <f ca="1">VLOOKUP(CONCATENATE($F3647," ",$G3647),AllocFactorMatrix,(J$4+1),FALSE)*$E3648</f>
        <v>0</v>
      </c>
      <c r="K3647" s="25">
        <f ca="1">VLOOKUP(CONCATENATE($F3647," ",$G3647),AllocFactorMatrix,(K$4+1),FALSE)*$E3648</f>
        <v>0</v>
      </c>
      <c r="L3647" s="25">
        <f ca="1">VLOOKUP(CONCATENATE($F3647," ",$G3647),AllocFactorMatrix,(L$4+1),FALSE)*$E3648</f>
        <v>0</v>
      </c>
      <c r="M3647" s="25">
        <f t="shared" ca="1" si="1662"/>
        <v>0</v>
      </c>
      <c r="N3647" s="25">
        <f ca="1">VLOOKUP(CONCATENATE($F3647," ",$G3647),AllocFactorMatrix,(N$4+1),FALSE)*$E3648</f>
        <v>0</v>
      </c>
      <c r="O3647" s="25">
        <f ca="1">VLOOKUP(CONCATENATE($F3647," ",$G3647),AllocFactorMatrix,(O$4+1),FALSE)*$E3648</f>
        <v>0</v>
      </c>
      <c r="P3647" s="25">
        <f ca="1">VLOOKUP(CONCATENATE($F3647," ",$G3647),AllocFactorMatrix,(P$4+1),FALSE)*$E3648</f>
        <v>0</v>
      </c>
      <c r="Q3647" s="25">
        <f ca="1">VLOOKUP(CONCATENATE($F3647," ",$G3647),AllocFactorMatrix,(Q$4+1),FALSE)*$E3648</f>
        <v>0</v>
      </c>
      <c r="R3647" s="25">
        <f t="shared" ca="1" si="1664"/>
        <v>0</v>
      </c>
      <c r="S3647" s="25">
        <f ca="1">VLOOKUP(CONCATENATE($F3647," ",$G3647),AllocFactorMatrix,(S$4+1),FALSE)*$E3648</f>
        <v>0</v>
      </c>
      <c r="T3647" s="25">
        <f ca="1">VLOOKUP(CONCATENATE($F3647," ",$G3647),AllocFactorMatrix,(T$4+1),FALSE)*$E3648</f>
        <v>0</v>
      </c>
      <c r="U3647" s="25">
        <f ca="1">VLOOKUP(CONCATENATE($F3647," ",$G3647),AllocFactorMatrix,(U$4+1),FALSE)*$E3648</f>
        <v>0</v>
      </c>
      <c r="V3647" s="25">
        <f ca="1">VLOOKUP(CONCATENATE($F3647," ",$G3647),AllocFactorMatrix,(V$4+1),FALSE)*$E3648</f>
        <v>0</v>
      </c>
      <c r="W3647" s="25">
        <f t="shared" ca="1" si="1665"/>
        <v>0</v>
      </c>
      <c r="X3647" s="25">
        <f ca="1">VLOOKUP(CONCATENATE($F3647," ",$G3647),AllocFactorMatrix,(X$4+1),FALSE)*$E3648</f>
        <v>0</v>
      </c>
      <c r="Y3647" s="25">
        <f ca="1">VLOOKUP(CONCATENATE($F3647," ",$G3647),AllocFactorMatrix,(Y$4+1),FALSE)*$E3648</f>
        <v>0</v>
      </c>
      <c r="Z3647" s="25">
        <f t="shared" ca="1" si="1663"/>
        <v>0</v>
      </c>
      <c r="AA3647" s="25">
        <f ca="1">VLOOKUP(CONCATENATE($F3647," ",$G3647),AllocFactorMatrix,(AA$4+1),FALSE)*$E3648</f>
        <v>0</v>
      </c>
      <c r="AB3647" s="25">
        <f ca="1">VLOOKUP(CONCATENATE($F3647," ",$G3647),AllocFactorMatrix,(AB$4+1),FALSE)*$E3648</f>
        <v>0</v>
      </c>
      <c r="AC3647" s="25">
        <f ca="1">VLOOKUP(CONCATENATE($F3647," ",$G3647),AllocFactorMatrix,(AC$4+1),FALSE)*$E3648</f>
        <v>0</v>
      </c>
    </row>
    <row r="3648" spans="2:29" collapsed="1">
      <c r="D3648" s="20" t="s">
        <v>349</v>
      </c>
      <c r="E3648" s="22">
        <v>0</v>
      </c>
      <c r="F3648" s="61" t="s">
        <v>73</v>
      </c>
      <c r="G3648" s="20" t="str">
        <f>$G$15</f>
        <v>TOTAL</v>
      </c>
      <c r="H3648" s="24">
        <f t="shared" ca="1" si="1661"/>
        <v>0</v>
      </c>
      <c r="I3648" s="25">
        <f ca="1">VLOOKUP(CONCATENATE($F3648," ",$G3648),AllocFactorMatrix,(I$4+1),FALSE)*$E3648</f>
        <v>0</v>
      </c>
      <c r="J3648" s="25">
        <f ca="1">VLOOKUP(CONCATENATE($F3648," ",$G3648),AllocFactorMatrix,(J$4+1),FALSE)*$E3648</f>
        <v>0</v>
      </c>
      <c r="K3648" s="25">
        <f ca="1">VLOOKUP(CONCATENATE($F3648," ",$G3648),AllocFactorMatrix,(K$4+1),FALSE)*$E3648</f>
        <v>0</v>
      </c>
      <c r="L3648" s="25">
        <f ca="1">VLOOKUP(CONCATENATE($F3648," ",$G3648),AllocFactorMatrix,(L$4+1),FALSE)*$E3648</f>
        <v>0</v>
      </c>
      <c r="M3648" s="25">
        <f t="shared" ca="1" si="1662"/>
        <v>0</v>
      </c>
      <c r="N3648" s="25">
        <f ca="1">VLOOKUP(CONCATENATE($F3648," ",$G3648),AllocFactorMatrix,(N$4+1),FALSE)*$E3648</f>
        <v>0</v>
      </c>
      <c r="O3648" s="25">
        <f ca="1">VLOOKUP(CONCATENATE($F3648," ",$G3648),AllocFactorMatrix,(O$4+1),FALSE)*$E3648</f>
        <v>0</v>
      </c>
      <c r="P3648" s="25">
        <f ca="1">VLOOKUP(CONCATENATE($F3648," ",$G3648),AllocFactorMatrix,(P$4+1),FALSE)*$E3648</f>
        <v>0</v>
      </c>
      <c r="Q3648" s="25">
        <f ca="1">VLOOKUP(CONCATENATE($F3648," ",$G3648),AllocFactorMatrix,(Q$4+1),FALSE)*$E3648</f>
        <v>0</v>
      </c>
      <c r="R3648" s="25">
        <f t="shared" ca="1" si="1664"/>
        <v>0</v>
      </c>
      <c r="S3648" s="25">
        <f ca="1">VLOOKUP(CONCATENATE($F3648," ",$G3648),AllocFactorMatrix,(S$4+1),FALSE)*$E3648</f>
        <v>0</v>
      </c>
      <c r="T3648" s="25">
        <f ca="1">VLOOKUP(CONCATENATE($F3648," ",$G3648),AllocFactorMatrix,(T$4+1),FALSE)*$E3648</f>
        <v>0</v>
      </c>
      <c r="U3648" s="25">
        <f ca="1">VLOOKUP(CONCATENATE($F3648," ",$G3648),AllocFactorMatrix,(U$4+1),FALSE)*$E3648</f>
        <v>0</v>
      </c>
      <c r="V3648" s="25">
        <f ca="1">VLOOKUP(CONCATENATE($F3648," ",$G3648),AllocFactorMatrix,(V$4+1),FALSE)*$E3648</f>
        <v>0</v>
      </c>
      <c r="W3648" s="25">
        <f t="shared" ca="1" si="1665"/>
        <v>0</v>
      </c>
      <c r="X3648" s="25">
        <f ca="1">VLOOKUP(CONCATENATE($F3648," ",$G3648),AllocFactorMatrix,(X$4+1),FALSE)*$E3648</f>
        <v>0</v>
      </c>
      <c r="Y3648" s="25">
        <f ca="1">VLOOKUP(CONCATENATE($F3648," ",$G3648),AllocFactorMatrix,(Y$4+1),FALSE)*$E3648</f>
        <v>0</v>
      </c>
      <c r="Z3648" s="25">
        <f t="shared" ca="1" si="1663"/>
        <v>0</v>
      </c>
      <c r="AA3648" s="25">
        <f ca="1">VLOOKUP(CONCATENATE($F3648," ",$G3648),AllocFactorMatrix,(AA$4+1),FALSE)*$E3648</f>
        <v>0</v>
      </c>
      <c r="AB3648" s="25">
        <f ca="1">VLOOKUP(CONCATENATE($F3648," ",$G3648),AllocFactorMatrix,(AB$4+1),FALSE)*$E3648</f>
        <v>0</v>
      </c>
      <c r="AC3648" s="25">
        <f ca="1">VLOOKUP(CONCATENATE($F3648," ",$G3648),AllocFactorMatrix,(AC$4+1),FALSE)*$E3648</f>
        <v>0</v>
      </c>
    </row>
    <row r="3649" spans="2:29" hidden="1" outlineLevel="1">
      <c r="F3649" s="61"/>
      <c r="G3649" s="20" t="str">
        <f>$G$8</f>
        <v>PRODUCTION</v>
      </c>
      <c r="H3649" s="22">
        <f t="shared" ref="H3649:AC3649" ca="1" si="1666">+H3633+H3641</f>
        <v>-19163.488440023917</v>
      </c>
      <c r="I3649" s="22">
        <f t="shared" ca="1" si="1666"/>
        <v>-48050.982072491584</v>
      </c>
      <c r="J3649" s="22">
        <f t="shared" ca="1" si="1666"/>
        <v>17199.174559520496</v>
      </c>
      <c r="K3649" s="22">
        <f t="shared" ca="1" si="1666"/>
        <v>107.94517851362168</v>
      </c>
      <c r="L3649" s="22">
        <f t="shared" ca="1" si="1666"/>
        <v>-7.7343297944382847</v>
      </c>
      <c r="M3649" s="22">
        <f t="shared" ca="1" si="1666"/>
        <v>17299.385408239712</v>
      </c>
      <c r="N3649" s="22">
        <f t="shared" ca="1" si="1666"/>
        <v>11298.402006811795</v>
      </c>
      <c r="O3649" s="22">
        <f t="shared" ca="1" si="1666"/>
        <v>5294.6470217923061</v>
      </c>
      <c r="P3649" s="22">
        <f t="shared" ca="1" si="1666"/>
        <v>100.85465008832752</v>
      </c>
      <c r="Q3649" s="22">
        <f t="shared" ca="1" si="1666"/>
        <v>1170.1217185628282</v>
      </c>
      <c r="R3649" s="22">
        <f t="shared" ca="1" si="1666"/>
        <v>17864.025397255285</v>
      </c>
      <c r="S3649" s="22">
        <f t="shared" ca="1" si="1666"/>
        <v>285.37671346682362</v>
      </c>
      <c r="T3649" s="22">
        <f t="shared" ca="1" si="1666"/>
        <v>7250.4300051425462</v>
      </c>
      <c r="U3649" s="22">
        <f t="shared" ca="1" si="1666"/>
        <v>-15802.747373468774</v>
      </c>
      <c r="V3649" s="22">
        <f t="shared" ca="1" si="1666"/>
        <v>-3593.6535309699302</v>
      </c>
      <c r="W3649" s="22">
        <f t="shared" ca="1" si="1666"/>
        <v>-11860.594185829237</v>
      </c>
      <c r="X3649" s="22">
        <f t="shared" ca="1" si="1666"/>
        <v>4801.6210626950042</v>
      </c>
      <c r="Y3649" s="22">
        <f t="shared" ca="1" si="1666"/>
        <v>98.300671924190894</v>
      </c>
      <c r="Z3649" s="22">
        <f t="shared" ca="1" si="1666"/>
        <v>4899.921734619199</v>
      </c>
      <c r="AA3649" s="22">
        <f t="shared" ca="1" si="1666"/>
        <v>87.889971955456986</v>
      </c>
      <c r="AB3649" s="22">
        <f t="shared" ca="1" si="1666"/>
        <v>441.25186707892084</v>
      </c>
      <c r="AC3649" s="22">
        <f t="shared" ca="1" si="1666"/>
        <v>155.61343914841854</v>
      </c>
    </row>
    <row r="3650" spans="2:29" hidden="1" outlineLevel="1">
      <c r="F3650" s="61"/>
      <c r="G3650" s="20" t="str">
        <f>$G$9</f>
        <v>BULKTRAN</v>
      </c>
      <c r="H3650" s="22">
        <f t="shared" ref="H3650:AC3650" ca="1" si="1667">+H3634+H3642</f>
        <v>-71291.60310960206</v>
      </c>
      <c r="I3650" s="22">
        <f t="shared" ca="1" si="1667"/>
        <v>-84439.313010019105</v>
      </c>
      <c r="J3650" s="22">
        <f t="shared" ca="1" si="1667"/>
        <v>16474.642460412393</v>
      </c>
      <c r="K3650" s="22">
        <f t="shared" ca="1" si="1667"/>
        <v>478.46408930224754</v>
      </c>
      <c r="L3650" s="22">
        <f t="shared" ca="1" si="1667"/>
        <v>24.675754687662184</v>
      </c>
      <c r="M3650" s="22">
        <f t="shared" ca="1" si="1667"/>
        <v>16977.78230440231</v>
      </c>
      <c r="N3650" s="22">
        <f t="shared" ca="1" si="1667"/>
        <v>12974.794802118233</v>
      </c>
      <c r="O3650" s="22">
        <f t="shared" ca="1" si="1667"/>
        <v>5954.5779393242401</v>
      </c>
      <c r="P3650" s="22">
        <f t="shared" ca="1" si="1667"/>
        <v>155.54409147614641</v>
      </c>
      <c r="Q3650" s="22">
        <f t="shared" ca="1" si="1667"/>
        <v>-2832.6545769203435</v>
      </c>
      <c r="R3650" s="22">
        <f t="shared" ca="1" si="1667"/>
        <v>16252.262255998266</v>
      </c>
      <c r="S3650" s="22">
        <f t="shared" ca="1" si="1667"/>
        <v>150.84041500365777</v>
      </c>
      <c r="T3650" s="22">
        <f t="shared" ca="1" si="1667"/>
        <v>7060.8252435811182</v>
      </c>
      <c r="U3650" s="22">
        <f t="shared" ca="1" si="1667"/>
        <v>-26882.488391394563</v>
      </c>
      <c r="V3650" s="22">
        <f t="shared" ca="1" si="1667"/>
        <v>-7035.2207411082572</v>
      </c>
      <c r="W3650" s="22">
        <f t="shared" ca="1" si="1667"/>
        <v>-26706.043473918042</v>
      </c>
      <c r="X3650" s="22">
        <f t="shared" ca="1" si="1667"/>
        <v>5757.436578217149</v>
      </c>
      <c r="Y3650" s="22">
        <f t="shared" ca="1" si="1667"/>
        <v>103.88843057868381</v>
      </c>
      <c r="Z3650" s="22">
        <f t="shared" ca="1" si="1667"/>
        <v>5861.3250087958331</v>
      </c>
      <c r="AA3650" s="22">
        <f t="shared" ca="1" si="1667"/>
        <v>94.581998870849105</v>
      </c>
      <c r="AB3650" s="22">
        <f t="shared" ca="1" si="1667"/>
        <v>493.12071385269491</v>
      </c>
      <c r="AC3650" s="22">
        <f t="shared" ca="1" si="1667"/>
        <v>174.68109241506775</v>
      </c>
    </row>
    <row r="3651" spans="2:29" hidden="1" outlineLevel="1">
      <c r="F3651" s="61"/>
      <c r="G3651" s="20" t="str">
        <f>$G$10</f>
        <v>SUBTRAN</v>
      </c>
      <c r="H3651" s="22">
        <f t="shared" ref="H3651:AC3651" ca="1" si="1668">+H3635+H3643</f>
        <v>-26083.010771873811</v>
      </c>
      <c r="I3651" s="22">
        <f t="shared" ca="1" si="1668"/>
        <v>-31396.752307223007</v>
      </c>
      <c r="J3651" s="22">
        <f t="shared" ca="1" si="1668"/>
        <v>5810.4345409765028</v>
      </c>
      <c r="K3651" s="22">
        <f t="shared" ca="1" si="1668"/>
        <v>171.34283545151288</v>
      </c>
      <c r="L3651" s="22">
        <f t="shared" ca="1" si="1668"/>
        <v>11.483853848322356</v>
      </c>
      <c r="M3651" s="22">
        <f t="shared" ca="1" si="1668"/>
        <v>5993.2612302763318</v>
      </c>
      <c r="N3651" s="22">
        <f t="shared" ca="1" si="1668"/>
        <v>4852.0688386093398</v>
      </c>
      <c r="O3651" s="22">
        <f t="shared" ca="1" si="1668"/>
        <v>2229.2671089117957</v>
      </c>
      <c r="P3651" s="22">
        <f t="shared" ca="1" si="1668"/>
        <v>72.891394572529975</v>
      </c>
      <c r="Q3651" s="22">
        <f t="shared" ca="1" si="1668"/>
        <v>0</v>
      </c>
      <c r="R3651" s="22">
        <f t="shared" ca="1" si="1668"/>
        <v>7154.2273420936681</v>
      </c>
      <c r="S3651" s="22">
        <f t="shared" ca="1" si="1668"/>
        <v>48.153628547360498</v>
      </c>
      <c r="T3651" s="22">
        <f t="shared" ca="1" si="1668"/>
        <v>2597.916258953991</v>
      </c>
      <c r="U3651" s="22">
        <f t="shared" ca="1" si="1668"/>
        <v>-12859.594316812172</v>
      </c>
      <c r="V3651" s="22">
        <f t="shared" ca="1" si="1668"/>
        <v>0</v>
      </c>
      <c r="W3651" s="22">
        <f t="shared" ca="1" si="1668"/>
        <v>-10213.524429310803</v>
      </c>
      <c r="X3651" s="22">
        <f t="shared" ca="1" si="1668"/>
        <v>2170.1396936263036</v>
      </c>
      <c r="Y3651" s="22">
        <f t="shared" ca="1" si="1668"/>
        <v>38.657632769323875</v>
      </c>
      <c r="Z3651" s="22">
        <f t="shared" ca="1" si="1668"/>
        <v>2208.7973263956274</v>
      </c>
      <c r="AA3651" s="22">
        <f t="shared" ca="1" si="1668"/>
        <v>33.555037270869541</v>
      </c>
      <c r="AB3651" s="22">
        <f t="shared" ca="1" si="1668"/>
        <v>101.28544163687391</v>
      </c>
      <c r="AC3651" s="22">
        <f t="shared" ca="1" si="1668"/>
        <v>36.139586986648176</v>
      </c>
    </row>
    <row r="3652" spans="2:29" hidden="1" outlineLevel="1">
      <c r="F3652" s="61"/>
      <c r="G3652" s="20" t="str">
        <f>$G$11</f>
        <v>DISTPRI</v>
      </c>
      <c r="H3652" s="22">
        <f t="shared" ref="H3652:AC3652" ca="1" si="1669">+H3636+H3644</f>
        <v>13624.7584237516</v>
      </c>
      <c r="I3652" s="22">
        <f t="shared" ca="1" si="1669"/>
        <v>-50866.086578459654</v>
      </c>
      <c r="J3652" s="22">
        <f t="shared" ca="1" si="1669"/>
        <v>23793.452196437946</v>
      </c>
      <c r="K3652" s="22">
        <f t="shared" ca="1" si="1669"/>
        <v>429.10747426674669</v>
      </c>
      <c r="L3652" s="22">
        <f t="shared" ca="1" si="1669"/>
        <v>0</v>
      </c>
      <c r="M3652" s="22">
        <f t="shared" ca="1" si="1669"/>
        <v>24222.559670704686</v>
      </c>
      <c r="N3652" s="22">
        <f t="shared" ca="1" si="1669"/>
        <v>16081.727954536958</v>
      </c>
      <c r="O3652" s="22">
        <f t="shared" ca="1" si="1669"/>
        <v>6923.7044484665994</v>
      </c>
      <c r="P3652" s="22">
        <f t="shared" ca="1" si="1669"/>
        <v>0</v>
      </c>
      <c r="Q3652" s="22">
        <f t="shared" ca="1" si="1669"/>
        <v>0</v>
      </c>
      <c r="R3652" s="22">
        <f t="shared" ca="1" si="1669"/>
        <v>23005.432403003568</v>
      </c>
      <c r="S3652" s="22">
        <f t="shared" ca="1" si="1669"/>
        <v>357.13835877262494</v>
      </c>
      <c r="T3652" s="22">
        <f t="shared" ca="1" si="1669"/>
        <v>9546.5898423472736</v>
      </c>
      <c r="U3652" s="22">
        <f t="shared" ca="1" si="1669"/>
        <v>0</v>
      </c>
      <c r="V3652" s="22">
        <f t="shared" ca="1" si="1669"/>
        <v>0</v>
      </c>
      <c r="W3652" s="22">
        <f t="shared" ca="1" si="1669"/>
        <v>9903.7282011198949</v>
      </c>
      <c r="X3652" s="22">
        <f t="shared" ca="1" si="1669"/>
        <v>6598.0535169669374</v>
      </c>
      <c r="Y3652" s="22">
        <f t="shared" ca="1" si="1669"/>
        <v>127.14881873023897</v>
      </c>
      <c r="Z3652" s="22">
        <f t="shared" ca="1" si="1669"/>
        <v>6725.2023356971731</v>
      </c>
      <c r="AA3652" s="22">
        <f t="shared" ca="1" si="1669"/>
        <v>111.23326569412133</v>
      </c>
      <c r="AB3652" s="22">
        <f t="shared" ca="1" si="1669"/>
        <v>389.2127627569663</v>
      </c>
      <c r="AC3652" s="22">
        <f t="shared" ca="1" si="1669"/>
        <v>133.47636323502113</v>
      </c>
    </row>
    <row r="3653" spans="2:29" hidden="1" outlineLevel="1">
      <c r="F3653" s="61"/>
      <c r="G3653" s="20" t="str">
        <f>$G$12</f>
        <v>DISTSEC</v>
      </c>
      <c r="H3653" s="22">
        <f t="shared" ref="H3653:AC3653" ca="1" si="1670">+H3637+H3645</f>
        <v>-5204.536485516016</v>
      </c>
      <c r="I3653" s="22">
        <f t="shared" ca="1" si="1670"/>
        <v>-25108.718256882592</v>
      </c>
      <c r="J3653" s="22">
        <f t="shared" ca="1" si="1670"/>
        <v>10455.704259871765</v>
      </c>
      <c r="K3653" s="22">
        <f t="shared" ca="1" si="1670"/>
        <v>0</v>
      </c>
      <c r="L3653" s="22">
        <f t="shared" ca="1" si="1670"/>
        <v>0</v>
      </c>
      <c r="M3653" s="22">
        <f t="shared" ca="1" si="1670"/>
        <v>10455.704259871765</v>
      </c>
      <c r="N3653" s="22">
        <f t="shared" ca="1" si="1670"/>
        <v>5779.8958040017305</v>
      </c>
      <c r="O3653" s="22">
        <f t="shared" ca="1" si="1670"/>
        <v>0</v>
      </c>
      <c r="P3653" s="22">
        <f t="shared" ca="1" si="1670"/>
        <v>0</v>
      </c>
      <c r="Q3653" s="22">
        <f t="shared" ca="1" si="1670"/>
        <v>0</v>
      </c>
      <c r="R3653" s="22">
        <f t="shared" ca="1" si="1670"/>
        <v>5779.8958040017305</v>
      </c>
      <c r="S3653" s="22">
        <f t="shared" ca="1" si="1670"/>
        <v>99.391243359519109</v>
      </c>
      <c r="T3653" s="22">
        <f t="shared" ca="1" si="1670"/>
        <v>0</v>
      </c>
      <c r="U3653" s="22">
        <f t="shared" ca="1" si="1670"/>
        <v>0</v>
      </c>
      <c r="V3653" s="22">
        <f t="shared" ca="1" si="1670"/>
        <v>0</v>
      </c>
      <c r="W3653" s="22">
        <f t="shared" ca="1" si="1670"/>
        <v>99.391243359519109</v>
      </c>
      <c r="X3653" s="22">
        <f t="shared" ca="1" si="1670"/>
        <v>2432.3676489855716</v>
      </c>
      <c r="Y3653" s="22">
        <f t="shared" ca="1" si="1670"/>
        <v>0</v>
      </c>
      <c r="Z3653" s="22">
        <f t="shared" ca="1" si="1670"/>
        <v>2432.3676489855716</v>
      </c>
      <c r="AA3653" s="22">
        <f t="shared" ca="1" si="1670"/>
        <v>38.844868397698519</v>
      </c>
      <c r="AB3653" s="22">
        <f t="shared" ca="1" si="1670"/>
        <v>818.89447197303184</v>
      </c>
      <c r="AC3653" s="22">
        <f t="shared" ca="1" si="1670"/>
        <v>279.08347477721321</v>
      </c>
    </row>
    <row r="3654" spans="2:29" hidden="1" outlineLevel="1">
      <c r="F3654" s="61"/>
      <c r="G3654" s="20" t="str">
        <f>$G$13</f>
        <v>ENERGY</v>
      </c>
      <c r="H3654" s="22">
        <f t="shared" ref="H3654:AC3654" ca="1" si="1671">+H3638+H3646</f>
        <v>3618.3684106760129</v>
      </c>
      <c r="I3654" s="22">
        <f t="shared" ca="1" si="1671"/>
        <v>-6767.2279926904712</v>
      </c>
      <c r="J3654" s="22">
        <f t="shared" ca="1" si="1671"/>
        <v>4756.880625510189</v>
      </c>
      <c r="K3654" s="22">
        <f t="shared" ca="1" si="1671"/>
        <v>-124.11053881221552</v>
      </c>
      <c r="L3654" s="22">
        <f t="shared" ca="1" si="1671"/>
        <v>-8.7898965653030956</v>
      </c>
      <c r="M3654" s="22">
        <f t="shared" ca="1" si="1671"/>
        <v>4623.9801901326618</v>
      </c>
      <c r="N3654" s="22">
        <f t="shared" ca="1" si="1671"/>
        <v>2988.0942761950787</v>
      </c>
      <c r="O3654" s="22">
        <f t="shared" ca="1" si="1671"/>
        <v>1705.42576717878</v>
      </c>
      <c r="P3654" s="22">
        <f t="shared" ca="1" si="1671"/>
        <v>12.504110507982464</v>
      </c>
      <c r="Q3654" s="22">
        <f t="shared" ca="1" si="1671"/>
        <v>2376.4506050351401</v>
      </c>
      <c r="R3654" s="22">
        <f t="shared" ca="1" si="1671"/>
        <v>7082.4747589169592</v>
      </c>
      <c r="S3654" s="22">
        <f t="shared" ca="1" si="1671"/>
        <v>154.73383690623751</v>
      </c>
      <c r="T3654" s="22">
        <f t="shared" ca="1" si="1671"/>
        <v>3166.3537376827003</v>
      </c>
      <c r="U3654" s="22">
        <f t="shared" ca="1" si="1671"/>
        <v>-6256.2040271378637</v>
      </c>
      <c r="V3654" s="22">
        <f t="shared" ca="1" si="1671"/>
        <v>-469.56262689991701</v>
      </c>
      <c r="W3654" s="22">
        <f t="shared" ca="1" si="1671"/>
        <v>-3404.679079448832</v>
      </c>
      <c r="X3654" s="22">
        <f t="shared" ca="1" si="1671"/>
        <v>1251.8402640931051</v>
      </c>
      <c r="Y3654" s="22">
        <f t="shared" ca="1" si="1671"/>
        <v>31.001601039209973</v>
      </c>
      <c r="Z3654" s="22">
        <f t="shared" ca="1" si="1671"/>
        <v>1282.8418651323132</v>
      </c>
      <c r="AA3654" s="22">
        <f t="shared" ca="1" si="1671"/>
        <v>37.705807471509523</v>
      </c>
      <c r="AB3654" s="22">
        <f t="shared" ca="1" si="1671"/>
        <v>558.13379380764218</v>
      </c>
      <c r="AC3654" s="22">
        <f t="shared" ca="1" si="1671"/>
        <v>205.13906735391902</v>
      </c>
    </row>
    <row r="3655" spans="2:29" hidden="1" outlineLevel="1">
      <c r="F3655" s="61"/>
      <c r="G3655" s="20" t="str">
        <f>$G$14</f>
        <v>CUSTOMER</v>
      </c>
      <c r="H3655" s="22">
        <f t="shared" ref="H3655:AC3655" ca="1" si="1672">+H3639+H3647</f>
        <v>976.86836801329514</v>
      </c>
      <c r="I3655" s="22">
        <f t="shared" ca="1" si="1672"/>
        <v>-49960.928321081628</v>
      </c>
      <c r="J3655" s="22">
        <f t="shared" ca="1" si="1672"/>
        <v>22270.402295012667</v>
      </c>
      <c r="K3655" s="22">
        <f t="shared" ca="1" si="1672"/>
        <v>257.41345400532276</v>
      </c>
      <c r="L3655" s="22">
        <f t="shared" ca="1" si="1672"/>
        <v>38.509337180746378</v>
      </c>
      <c r="M3655" s="22">
        <f t="shared" ca="1" si="1672"/>
        <v>22566.325086198725</v>
      </c>
      <c r="N3655" s="22">
        <f t="shared" ca="1" si="1672"/>
        <v>584.9192895968946</v>
      </c>
      <c r="O3655" s="22">
        <f t="shared" ca="1" si="1672"/>
        <v>365.74320017786033</v>
      </c>
      <c r="P3655" s="22">
        <f t="shared" ca="1" si="1672"/>
        <v>63.905353499578993</v>
      </c>
      <c r="Q3655" s="22">
        <f t="shared" ca="1" si="1672"/>
        <v>-685.51861489564533</v>
      </c>
      <c r="R3655" s="22">
        <f t="shared" ca="1" si="1672"/>
        <v>329.04922837868929</v>
      </c>
      <c r="S3655" s="22">
        <f t="shared" ca="1" si="1672"/>
        <v>3.3348254043252532</v>
      </c>
      <c r="T3655" s="22">
        <f t="shared" ca="1" si="1672"/>
        <v>135.9495051968259</v>
      </c>
      <c r="U3655" s="22">
        <f t="shared" ca="1" si="1672"/>
        <v>-57.882857137158041</v>
      </c>
      <c r="V3655" s="22">
        <f t="shared" ca="1" si="1672"/>
        <v>-29.737421341023385</v>
      </c>
      <c r="W3655" s="22">
        <f t="shared" ca="1" si="1672"/>
        <v>51.664052122969515</v>
      </c>
      <c r="X3655" s="22">
        <f t="shared" ca="1" si="1672"/>
        <v>299.97379895020936</v>
      </c>
      <c r="Y3655" s="22">
        <f t="shared" ca="1" si="1672"/>
        <v>3.739088190265881</v>
      </c>
      <c r="Z3655" s="22">
        <f t="shared" ca="1" si="1672"/>
        <v>303.71288714047512</v>
      </c>
      <c r="AA3655" s="22">
        <f t="shared" ca="1" si="1672"/>
        <v>17.573195437776182</v>
      </c>
      <c r="AB3655" s="22">
        <f t="shared" ca="1" si="1672"/>
        <v>22909.496688771036</v>
      </c>
      <c r="AC3655" s="22">
        <f t="shared" ca="1" si="1672"/>
        <v>4759.9755510452314</v>
      </c>
    </row>
    <row r="3656" spans="2:29" collapsed="1">
      <c r="B3656" s="59" t="s">
        <v>351</v>
      </c>
      <c r="E3656" s="22">
        <f>+E3640+E3648</f>
        <v>-103522.64360457499</v>
      </c>
      <c r="F3656" s="61"/>
      <c r="G3656" s="20" t="str">
        <f>$G$15</f>
        <v>TOTAL</v>
      </c>
      <c r="H3656" s="22">
        <f t="shared" ref="H3656:AC3656" ca="1" si="1673">+H3640+H3648</f>
        <v>-103522.6436045751</v>
      </c>
      <c r="I3656" s="22">
        <f t="shared" ca="1" si="1673"/>
        <v>-296590.00853884837</v>
      </c>
      <c r="J3656" s="22">
        <f t="shared" ca="1" si="1673"/>
        <v>100760.69093774194</v>
      </c>
      <c r="K3656" s="22">
        <f t="shared" ca="1" si="1673"/>
        <v>1320.162492727236</v>
      </c>
      <c r="L3656" s="22">
        <f t="shared" ca="1" si="1673"/>
        <v>58.14471935698959</v>
      </c>
      <c r="M3656" s="22">
        <f t="shared" ca="1" si="1673"/>
        <v>102138.99814982596</v>
      </c>
      <c r="N3656" s="22">
        <f t="shared" ca="1" si="1673"/>
        <v>54559.902971870004</v>
      </c>
      <c r="O3656" s="22">
        <f t="shared" ca="1" si="1673"/>
        <v>22473.36548585158</v>
      </c>
      <c r="P3656" s="22">
        <f t="shared" ca="1" si="1673"/>
        <v>405.69960014456348</v>
      </c>
      <c r="Q3656" s="22">
        <f t="shared" ca="1" si="1673"/>
        <v>28.399131781979186</v>
      </c>
      <c r="R3656" s="22">
        <f t="shared" ca="1" si="1673"/>
        <v>77467.367189648139</v>
      </c>
      <c r="S3656" s="22">
        <f t="shared" ca="1" si="1673"/>
        <v>1098.9690214605507</v>
      </c>
      <c r="T3656" s="22">
        <f t="shared" ca="1" si="1673"/>
        <v>29758.064592904546</v>
      </c>
      <c r="U3656" s="22">
        <f t="shared" ca="1" si="1673"/>
        <v>-61858.916965950659</v>
      </c>
      <c r="V3656" s="22">
        <f t="shared" ca="1" si="1673"/>
        <v>-11128.174320319158</v>
      </c>
      <c r="W3656" s="22">
        <f t="shared" ca="1" si="1673"/>
        <v>-42130.057671904651</v>
      </c>
      <c r="X3656" s="22">
        <f t="shared" ca="1" si="1673"/>
        <v>23311.432563534294</v>
      </c>
      <c r="Y3656" s="22">
        <f t="shared" ca="1" si="1673"/>
        <v>402.73624323191342</v>
      </c>
      <c r="Z3656" s="22">
        <f t="shared" ca="1" si="1673"/>
        <v>23714.168806766211</v>
      </c>
      <c r="AA3656" s="22">
        <f t="shared" ca="1" si="1673"/>
        <v>421.38414509828101</v>
      </c>
      <c r="AB3656" s="22">
        <f t="shared" ca="1" si="1673"/>
        <v>25711.395739877174</v>
      </c>
      <c r="AC3656" s="22">
        <f t="shared" ca="1" si="1673"/>
        <v>5744.1085749615149</v>
      </c>
    </row>
    <row r="3657" spans="2:29">
      <c r="B3657" s="20"/>
      <c r="D3657" s="58" t="s">
        <v>350</v>
      </c>
      <c r="E3657" s="103">
        <v>6.5000000000000002E-2</v>
      </c>
    </row>
    <row r="3658" spans="2:29" hidden="1" outlineLevel="1">
      <c r="E3658" s="22"/>
      <c r="G3658" s="20" t="str">
        <f>$G$8</f>
        <v>PRODUCTION</v>
      </c>
      <c r="H3658" s="24">
        <f t="shared" ref="H3658:AC3658" ca="1" si="1674">H3649*$E$3657</f>
        <v>-1245.6267486015547</v>
      </c>
      <c r="I3658" s="24">
        <f t="shared" ca="1" si="1674"/>
        <v>-3123.3138347119529</v>
      </c>
      <c r="J3658" s="24">
        <f t="shared" ca="1" si="1674"/>
        <v>1117.9463463688323</v>
      </c>
      <c r="K3658" s="24">
        <f t="shared" ca="1" si="1674"/>
        <v>7.0164366033854098</v>
      </c>
      <c r="L3658" s="24">
        <f t="shared" ca="1" si="1674"/>
        <v>-0.50273143663848852</v>
      </c>
      <c r="M3658" s="24">
        <f t="shared" ca="1" si="1674"/>
        <v>1124.4600515355812</v>
      </c>
      <c r="N3658" s="24">
        <f t="shared" ca="1" si="1674"/>
        <v>734.39613044276666</v>
      </c>
      <c r="O3658" s="24">
        <f t="shared" ca="1" si="1674"/>
        <v>344.15205641649993</v>
      </c>
      <c r="P3658" s="24">
        <f t="shared" ca="1" si="1674"/>
        <v>6.5555522557412891</v>
      </c>
      <c r="Q3658" s="24">
        <f t="shared" ca="1" si="1674"/>
        <v>76.057911706583837</v>
      </c>
      <c r="R3658" s="24">
        <f t="shared" ca="1" si="1674"/>
        <v>1161.1616508215936</v>
      </c>
      <c r="S3658" s="24">
        <f t="shared" ca="1" si="1674"/>
        <v>18.549486375343534</v>
      </c>
      <c r="T3658" s="24">
        <f t="shared" ca="1" si="1674"/>
        <v>471.27795033426554</v>
      </c>
      <c r="U3658" s="24">
        <f t="shared" ca="1" si="1674"/>
        <v>-1027.1785792754704</v>
      </c>
      <c r="V3658" s="24">
        <f t="shared" ca="1" si="1674"/>
        <v>-233.58747951304548</v>
      </c>
      <c r="W3658" s="24">
        <f t="shared" ca="1" si="1674"/>
        <v>-770.93862207890049</v>
      </c>
      <c r="X3658" s="24">
        <f t="shared" ca="1" si="1674"/>
        <v>312.1053690751753</v>
      </c>
      <c r="Y3658" s="24">
        <f t="shared" ca="1" si="1674"/>
        <v>6.3895436750724084</v>
      </c>
      <c r="Z3658" s="24">
        <f t="shared" ca="1" si="1674"/>
        <v>318.49491275024792</v>
      </c>
      <c r="AA3658" s="24">
        <f t="shared" ca="1" si="1674"/>
        <v>5.7128481771047044</v>
      </c>
      <c r="AB3658" s="24">
        <f t="shared" ca="1" si="1674"/>
        <v>28.681371360129855</v>
      </c>
      <c r="AC3658" s="24">
        <f t="shared" ca="1" si="1674"/>
        <v>10.114873544647205</v>
      </c>
    </row>
    <row r="3659" spans="2:29" hidden="1" outlineLevel="1">
      <c r="E3659" s="22"/>
      <c r="G3659" s="20" t="str">
        <f>$G$9</f>
        <v>BULKTRAN</v>
      </c>
      <c r="H3659" s="24">
        <f t="shared" ref="H3659:AC3659" ca="1" si="1675">H3650*$E$3657</f>
        <v>-4633.9542021241341</v>
      </c>
      <c r="I3659" s="24">
        <f t="shared" ca="1" si="1675"/>
        <v>-5488.5553456512416</v>
      </c>
      <c r="J3659" s="24">
        <f t="shared" ca="1" si="1675"/>
        <v>1070.8517599268057</v>
      </c>
      <c r="K3659" s="24">
        <f t="shared" ca="1" si="1675"/>
        <v>31.100165804646092</v>
      </c>
      <c r="L3659" s="24">
        <f t="shared" ca="1" si="1675"/>
        <v>1.603924054698042</v>
      </c>
      <c r="M3659" s="24">
        <f t="shared" ca="1" si="1675"/>
        <v>1103.5558497861502</v>
      </c>
      <c r="N3659" s="24">
        <f t="shared" ca="1" si="1675"/>
        <v>843.36166213768513</v>
      </c>
      <c r="O3659" s="24">
        <f t="shared" ca="1" si="1675"/>
        <v>387.0475660560756</v>
      </c>
      <c r="P3659" s="24">
        <f t="shared" ca="1" si="1675"/>
        <v>10.110365945949516</v>
      </c>
      <c r="Q3659" s="24">
        <f t="shared" ca="1" si="1675"/>
        <v>-184.12254749982233</v>
      </c>
      <c r="R3659" s="24">
        <f t="shared" ca="1" si="1675"/>
        <v>1056.3970466398873</v>
      </c>
      <c r="S3659" s="24">
        <f t="shared" ca="1" si="1675"/>
        <v>9.8046269752377544</v>
      </c>
      <c r="T3659" s="24">
        <f t="shared" ca="1" si="1675"/>
        <v>458.95364083277269</v>
      </c>
      <c r="U3659" s="24">
        <f t="shared" ca="1" si="1675"/>
        <v>-1747.3617454406467</v>
      </c>
      <c r="V3659" s="24">
        <f t="shared" ca="1" si="1675"/>
        <v>-457.28934817203674</v>
      </c>
      <c r="W3659" s="24">
        <f t="shared" ca="1" si="1675"/>
        <v>-1735.8928258046728</v>
      </c>
      <c r="X3659" s="24">
        <f t="shared" ca="1" si="1675"/>
        <v>374.23337758411469</v>
      </c>
      <c r="Y3659" s="24">
        <f t="shared" ca="1" si="1675"/>
        <v>6.7527479876144483</v>
      </c>
      <c r="Z3659" s="24">
        <f t="shared" ca="1" si="1675"/>
        <v>380.98612557172919</v>
      </c>
      <c r="AA3659" s="24">
        <f t="shared" ca="1" si="1675"/>
        <v>6.1478299266051923</v>
      </c>
      <c r="AB3659" s="24">
        <f t="shared" ca="1" si="1675"/>
        <v>32.052846400425167</v>
      </c>
      <c r="AC3659" s="24">
        <f t="shared" ca="1" si="1675"/>
        <v>11.354271006979404</v>
      </c>
    </row>
    <row r="3660" spans="2:29" hidden="1" outlineLevel="1">
      <c r="E3660" s="22"/>
      <c r="G3660" s="20" t="str">
        <f>$G$10</f>
        <v>SUBTRAN</v>
      </c>
      <c r="H3660" s="24">
        <f t="shared" ref="H3660:AC3660" ca="1" si="1676">H3651*$E$3657</f>
        <v>-1695.3957001717977</v>
      </c>
      <c r="I3660" s="24">
        <f t="shared" ca="1" si="1676"/>
        <v>-2040.7888999694956</v>
      </c>
      <c r="J3660" s="24">
        <f t="shared" ca="1" si="1676"/>
        <v>377.6782451634727</v>
      </c>
      <c r="K3660" s="24">
        <f t="shared" ca="1" si="1676"/>
        <v>11.137284304348338</v>
      </c>
      <c r="L3660" s="24">
        <f t="shared" ca="1" si="1676"/>
        <v>0.74645050014095315</v>
      </c>
      <c r="M3660" s="24">
        <f t="shared" ca="1" si="1676"/>
        <v>389.56197996796158</v>
      </c>
      <c r="N3660" s="24">
        <f t="shared" ca="1" si="1676"/>
        <v>315.38447450960712</v>
      </c>
      <c r="O3660" s="24">
        <f t="shared" ca="1" si="1676"/>
        <v>144.90236207926674</v>
      </c>
      <c r="P3660" s="24">
        <f t="shared" ca="1" si="1676"/>
        <v>4.7379406472144483</v>
      </c>
      <c r="Q3660" s="24">
        <f t="shared" ca="1" si="1676"/>
        <v>0</v>
      </c>
      <c r="R3660" s="24">
        <f t="shared" ca="1" si="1676"/>
        <v>465.02477723608843</v>
      </c>
      <c r="S3660" s="24">
        <f t="shared" ca="1" si="1676"/>
        <v>3.1299858555784326</v>
      </c>
      <c r="T3660" s="24">
        <f t="shared" ca="1" si="1676"/>
        <v>168.86455683200941</v>
      </c>
      <c r="U3660" s="24">
        <f t="shared" ca="1" si="1676"/>
        <v>-835.87363059279119</v>
      </c>
      <c r="V3660" s="24">
        <f t="shared" ca="1" si="1676"/>
        <v>0</v>
      </c>
      <c r="W3660" s="24">
        <f t="shared" ca="1" si="1676"/>
        <v>-663.87908790520214</v>
      </c>
      <c r="X3660" s="24">
        <f t="shared" ca="1" si="1676"/>
        <v>141.05908008570975</v>
      </c>
      <c r="Y3660" s="24">
        <f t="shared" ca="1" si="1676"/>
        <v>2.5127461300060521</v>
      </c>
      <c r="Z3660" s="24">
        <f t="shared" ca="1" si="1676"/>
        <v>143.57182621571579</v>
      </c>
      <c r="AA3660" s="24">
        <f t="shared" ca="1" si="1676"/>
        <v>2.1810774226065202</v>
      </c>
      <c r="AB3660" s="24">
        <f t="shared" ca="1" si="1676"/>
        <v>6.5835537063968044</v>
      </c>
      <c r="AC3660" s="24">
        <f t="shared" ca="1" si="1676"/>
        <v>2.3490731541321317</v>
      </c>
    </row>
    <row r="3661" spans="2:29" hidden="1" outlineLevel="1">
      <c r="E3661" s="22"/>
      <c r="G3661" s="20" t="str">
        <f>$G$11</f>
        <v>DISTPRI</v>
      </c>
      <c r="H3661" s="24">
        <f t="shared" ref="H3661:AC3661" ca="1" si="1677">H3652*$E$3657</f>
        <v>885.60929754385404</v>
      </c>
      <c r="I3661" s="24">
        <f t="shared" ca="1" si="1677"/>
        <v>-3306.2956275998777</v>
      </c>
      <c r="J3661" s="24">
        <f t="shared" ca="1" si="1677"/>
        <v>1546.5743927684666</v>
      </c>
      <c r="K3661" s="24">
        <f t="shared" ca="1" si="1677"/>
        <v>27.891985827338537</v>
      </c>
      <c r="L3661" s="24">
        <f t="shared" ca="1" si="1677"/>
        <v>0</v>
      </c>
      <c r="M3661" s="24">
        <f t="shared" ca="1" si="1677"/>
        <v>1574.4663785958046</v>
      </c>
      <c r="N3661" s="24">
        <f t="shared" ca="1" si="1677"/>
        <v>1045.3123170449023</v>
      </c>
      <c r="O3661" s="24">
        <f t="shared" ca="1" si="1677"/>
        <v>450.04078915032898</v>
      </c>
      <c r="P3661" s="24">
        <f t="shared" ca="1" si="1677"/>
        <v>0</v>
      </c>
      <c r="Q3661" s="24">
        <f t="shared" ca="1" si="1677"/>
        <v>0</v>
      </c>
      <c r="R3661" s="24">
        <f t="shared" ca="1" si="1677"/>
        <v>1495.3531061952319</v>
      </c>
      <c r="S3661" s="24">
        <f t="shared" ca="1" si="1677"/>
        <v>23.213993320220624</v>
      </c>
      <c r="T3661" s="24">
        <f t="shared" ca="1" si="1677"/>
        <v>620.52833975257283</v>
      </c>
      <c r="U3661" s="24">
        <f t="shared" ca="1" si="1677"/>
        <v>0</v>
      </c>
      <c r="V3661" s="24">
        <f t="shared" ca="1" si="1677"/>
        <v>0</v>
      </c>
      <c r="W3661" s="24">
        <f t="shared" ca="1" si="1677"/>
        <v>643.74233307279314</v>
      </c>
      <c r="X3661" s="24">
        <f t="shared" ca="1" si="1677"/>
        <v>428.87347860285092</v>
      </c>
      <c r="Y3661" s="24">
        <f t="shared" ca="1" si="1677"/>
        <v>8.2646732174655337</v>
      </c>
      <c r="Z3661" s="24">
        <f t="shared" ca="1" si="1677"/>
        <v>437.1381518203163</v>
      </c>
      <c r="AA3661" s="24">
        <f t="shared" ca="1" si="1677"/>
        <v>7.2301622701178863</v>
      </c>
      <c r="AB3661" s="24">
        <f t="shared" ca="1" si="1677"/>
        <v>25.29882957920281</v>
      </c>
      <c r="AC3661" s="24">
        <f t="shared" ca="1" si="1677"/>
        <v>8.6759636102763729</v>
      </c>
    </row>
    <row r="3662" spans="2:29" hidden="1" outlineLevel="1">
      <c r="E3662" s="22"/>
      <c r="G3662" s="20" t="str">
        <f>$G$12</f>
        <v>DISTSEC</v>
      </c>
      <c r="H3662" s="24">
        <f t="shared" ref="H3662:AC3662" ca="1" si="1678">H3653*$E$3657</f>
        <v>-338.29487155854105</v>
      </c>
      <c r="I3662" s="24">
        <f t="shared" ca="1" si="1678"/>
        <v>-1632.0666866973686</v>
      </c>
      <c r="J3662" s="24">
        <f t="shared" ca="1" si="1678"/>
        <v>679.62077689166472</v>
      </c>
      <c r="K3662" s="24">
        <f t="shared" ca="1" si="1678"/>
        <v>0</v>
      </c>
      <c r="L3662" s="24">
        <f t="shared" ca="1" si="1678"/>
        <v>0</v>
      </c>
      <c r="M3662" s="24">
        <f t="shared" ca="1" si="1678"/>
        <v>679.62077689166472</v>
      </c>
      <c r="N3662" s="24">
        <f t="shared" ca="1" si="1678"/>
        <v>375.69322726011251</v>
      </c>
      <c r="O3662" s="24">
        <f t="shared" ca="1" si="1678"/>
        <v>0</v>
      </c>
      <c r="P3662" s="24">
        <f t="shared" ca="1" si="1678"/>
        <v>0</v>
      </c>
      <c r="Q3662" s="24">
        <f t="shared" ca="1" si="1678"/>
        <v>0</v>
      </c>
      <c r="R3662" s="24">
        <f t="shared" ca="1" si="1678"/>
        <v>375.69322726011251</v>
      </c>
      <c r="S3662" s="24">
        <f t="shared" ca="1" si="1678"/>
        <v>6.4604308183687422</v>
      </c>
      <c r="T3662" s="24">
        <f t="shared" ca="1" si="1678"/>
        <v>0</v>
      </c>
      <c r="U3662" s="24">
        <f t="shared" ca="1" si="1678"/>
        <v>0</v>
      </c>
      <c r="V3662" s="24">
        <f t="shared" ca="1" si="1678"/>
        <v>0</v>
      </c>
      <c r="W3662" s="24">
        <f t="shared" ca="1" si="1678"/>
        <v>6.4604308183687422</v>
      </c>
      <c r="X3662" s="24">
        <f t="shared" ca="1" si="1678"/>
        <v>158.10389718406216</v>
      </c>
      <c r="Y3662" s="24">
        <f t="shared" ca="1" si="1678"/>
        <v>0</v>
      </c>
      <c r="Z3662" s="24">
        <f t="shared" ca="1" si="1678"/>
        <v>158.10389718406216</v>
      </c>
      <c r="AA3662" s="24">
        <f t="shared" ca="1" si="1678"/>
        <v>2.5249164458504039</v>
      </c>
      <c r="AB3662" s="24">
        <f t="shared" ca="1" si="1678"/>
        <v>53.228140678247073</v>
      </c>
      <c r="AC3662" s="24">
        <f t="shared" ca="1" si="1678"/>
        <v>18.14042586051886</v>
      </c>
    </row>
    <row r="3663" spans="2:29" hidden="1" outlineLevel="1">
      <c r="E3663" s="22"/>
      <c r="G3663" s="20" t="str">
        <f>$G$13</f>
        <v>ENERGY</v>
      </c>
      <c r="H3663" s="24">
        <f t="shared" ref="H3663:AC3663" ca="1" si="1679">H3654*$E$3657</f>
        <v>235.19394669394086</v>
      </c>
      <c r="I3663" s="24">
        <f t="shared" ca="1" si="1679"/>
        <v>-439.86981952488065</v>
      </c>
      <c r="J3663" s="24">
        <f t="shared" ca="1" si="1679"/>
        <v>309.19724065816229</v>
      </c>
      <c r="K3663" s="24">
        <f t="shared" ca="1" si="1679"/>
        <v>-8.0671850227940087</v>
      </c>
      <c r="L3663" s="24">
        <f t="shared" ca="1" si="1679"/>
        <v>-0.5713432767447012</v>
      </c>
      <c r="M3663" s="24">
        <f t="shared" ca="1" si="1679"/>
        <v>300.55871235862304</v>
      </c>
      <c r="N3663" s="24">
        <f t="shared" ca="1" si="1679"/>
        <v>194.22612795268012</v>
      </c>
      <c r="O3663" s="24">
        <f t="shared" ca="1" si="1679"/>
        <v>110.8526748666207</v>
      </c>
      <c r="P3663" s="24">
        <f t="shared" ca="1" si="1679"/>
        <v>0.8127671830188602</v>
      </c>
      <c r="Q3663" s="24">
        <f t="shared" ca="1" si="1679"/>
        <v>154.46928932728412</v>
      </c>
      <c r="R3663" s="24">
        <f t="shared" ca="1" si="1679"/>
        <v>460.36085932960236</v>
      </c>
      <c r="S3663" s="24">
        <f t="shared" ca="1" si="1679"/>
        <v>10.057699398905438</v>
      </c>
      <c r="T3663" s="24">
        <f t="shared" ca="1" si="1679"/>
        <v>205.81299294937551</v>
      </c>
      <c r="U3663" s="24">
        <f t="shared" ca="1" si="1679"/>
        <v>-406.65326176396115</v>
      </c>
      <c r="V3663" s="24">
        <f t="shared" ca="1" si="1679"/>
        <v>-30.521570748494607</v>
      </c>
      <c r="W3663" s="24">
        <f t="shared" ca="1" si="1679"/>
        <v>-221.3041401641741</v>
      </c>
      <c r="X3663" s="24">
        <f t="shared" ca="1" si="1679"/>
        <v>81.369617166051839</v>
      </c>
      <c r="Y3663" s="24">
        <f t="shared" ca="1" si="1679"/>
        <v>2.0151040675486485</v>
      </c>
      <c r="Z3663" s="24">
        <f t="shared" ca="1" si="1679"/>
        <v>83.384721233600359</v>
      </c>
      <c r="AA3663" s="24">
        <f t="shared" ca="1" si="1679"/>
        <v>2.4508774856481192</v>
      </c>
      <c r="AB3663" s="24">
        <f t="shared" ca="1" si="1679"/>
        <v>36.27869659749674</v>
      </c>
      <c r="AC3663" s="24">
        <f t="shared" ca="1" si="1679"/>
        <v>13.334039378004736</v>
      </c>
    </row>
    <row r="3664" spans="2:29" hidden="1" outlineLevel="1">
      <c r="E3664" s="22"/>
      <c r="G3664" s="20" t="str">
        <f>$G$14</f>
        <v>CUSTOMER</v>
      </c>
      <c r="H3664" s="24">
        <f t="shared" ref="H3664:AC3664" ca="1" si="1680">H3655*$E$3657</f>
        <v>63.496443920864188</v>
      </c>
      <c r="I3664" s="24">
        <f t="shared" ca="1" si="1680"/>
        <v>-3247.460340870306</v>
      </c>
      <c r="J3664" s="24">
        <f t="shared" ca="1" si="1680"/>
        <v>1447.5761491758235</v>
      </c>
      <c r="K3664" s="24">
        <f t="shared" ca="1" si="1680"/>
        <v>16.731874510345982</v>
      </c>
      <c r="L3664" s="24">
        <f t="shared" ca="1" si="1680"/>
        <v>2.5031069167485147</v>
      </c>
      <c r="M3664" s="24">
        <f t="shared" ca="1" si="1680"/>
        <v>1466.8111306029173</v>
      </c>
      <c r="N3664" s="24">
        <f t="shared" ca="1" si="1680"/>
        <v>38.019753823798148</v>
      </c>
      <c r="O3664" s="24">
        <f t="shared" ca="1" si="1680"/>
        <v>23.773308011560921</v>
      </c>
      <c r="P3664" s="24">
        <f t="shared" ca="1" si="1680"/>
        <v>4.1538479774726351</v>
      </c>
      <c r="Q3664" s="24">
        <f t="shared" ca="1" si="1680"/>
        <v>-44.558709968216945</v>
      </c>
      <c r="R3664" s="24">
        <f t="shared" ca="1" si="1680"/>
        <v>21.388199844614803</v>
      </c>
      <c r="S3664" s="24">
        <f t="shared" ca="1" si="1680"/>
        <v>0.21676365128114147</v>
      </c>
      <c r="T3664" s="24">
        <f t="shared" ca="1" si="1680"/>
        <v>8.8367178377936835</v>
      </c>
      <c r="U3664" s="24">
        <f t="shared" ca="1" si="1680"/>
        <v>-3.7623857139152728</v>
      </c>
      <c r="V3664" s="24">
        <f t="shared" ca="1" si="1680"/>
        <v>-1.93293238716652</v>
      </c>
      <c r="W3664" s="24">
        <f t="shared" ca="1" si="1680"/>
        <v>3.3581633879930184</v>
      </c>
      <c r="X3664" s="24">
        <f t="shared" ca="1" si="1680"/>
        <v>19.498296931763608</v>
      </c>
      <c r="Y3664" s="24">
        <f t="shared" ca="1" si="1680"/>
        <v>0.24304073236728227</v>
      </c>
      <c r="Z3664" s="24">
        <f t="shared" ca="1" si="1680"/>
        <v>19.741337664130885</v>
      </c>
      <c r="AA3664" s="24">
        <f t="shared" ca="1" si="1680"/>
        <v>1.1422577034554517</v>
      </c>
      <c r="AB3664" s="24">
        <f t="shared" ca="1" si="1680"/>
        <v>1489.1172847701173</v>
      </c>
      <c r="AC3664" s="24">
        <f t="shared" ca="1" si="1680"/>
        <v>309.39841081794003</v>
      </c>
    </row>
    <row r="3665" spans="2:29" collapsed="1">
      <c r="B3665" s="59" t="s">
        <v>159</v>
      </c>
      <c r="E3665" s="24">
        <f>(E3656*$E$3657)</f>
        <v>-6728.9718342973747</v>
      </c>
      <c r="G3665" s="20" t="str">
        <f>$G$15</f>
        <v>TOTAL</v>
      </c>
      <c r="H3665" s="24">
        <f t="shared" ref="H3665:AC3665" ca="1" si="1681">H3656*$E$3657</f>
        <v>-6728.971834297382</v>
      </c>
      <c r="I3665" s="24">
        <f t="shared" ca="1" si="1681"/>
        <v>-19278.350555025147</v>
      </c>
      <c r="J3665" s="24">
        <f t="shared" ca="1" si="1681"/>
        <v>6549.4449109532261</v>
      </c>
      <c r="K3665" s="24">
        <f t="shared" ca="1" si="1681"/>
        <v>85.810562027270336</v>
      </c>
      <c r="L3665" s="24">
        <f t="shared" ca="1" si="1681"/>
        <v>3.7794067582043236</v>
      </c>
      <c r="M3665" s="24">
        <f t="shared" ca="1" si="1681"/>
        <v>6639.0348797386878</v>
      </c>
      <c r="N3665" s="24">
        <f t="shared" ca="1" si="1681"/>
        <v>3546.3936931715502</v>
      </c>
      <c r="O3665" s="24">
        <f t="shared" ca="1" si="1681"/>
        <v>1460.7687565803528</v>
      </c>
      <c r="P3665" s="24">
        <f t="shared" ca="1" si="1681"/>
        <v>26.370474009396627</v>
      </c>
      <c r="Q3665" s="24">
        <f t="shared" ca="1" si="1681"/>
        <v>1.8459435658286472</v>
      </c>
      <c r="R3665" s="24">
        <f t="shared" ca="1" si="1681"/>
        <v>5035.3788673271292</v>
      </c>
      <c r="S3665" s="24">
        <f t="shared" ca="1" si="1681"/>
        <v>71.432986394935796</v>
      </c>
      <c r="T3665" s="24">
        <f t="shared" ca="1" si="1681"/>
        <v>1934.2741985387956</v>
      </c>
      <c r="U3665" s="24">
        <f t="shared" ca="1" si="1681"/>
        <v>-4020.8296027867927</v>
      </c>
      <c r="V3665" s="24">
        <f t="shared" ca="1" si="1681"/>
        <v>-723.33133082074528</v>
      </c>
      <c r="W3665" s="24">
        <f t="shared" ca="1" si="1681"/>
        <v>-2738.4537486738022</v>
      </c>
      <c r="X3665" s="24">
        <f t="shared" ca="1" si="1681"/>
        <v>1515.2431166297292</v>
      </c>
      <c r="Y3665" s="24">
        <f t="shared" ca="1" si="1681"/>
        <v>26.177855810074373</v>
      </c>
      <c r="Z3665" s="24">
        <f t="shared" ca="1" si="1681"/>
        <v>1541.4209724398038</v>
      </c>
      <c r="AA3665" s="24">
        <f t="shared" ca="1" si="1681"/>
        <v>27.389969431388266</v>
      </c>
      <c r="AB3665" s="24">
        <f t="shared" ca="1" si="1681"/>
        <v>1671.2407230920164</v>
      </c>
      <c r="AC3665" s="24">
        <f t="shared" ca="1" si="1681"/>
        <v>373.36705737249849</v>
      </c>
    </row>
    <row r="3667" spans="2:29" hidden="1" outlineLevel="1">
      <c r="F3667" s="61"/>
      <c r="G3667" s="20" t="str">
        <f>$G$8</f>
        <v>PRODUCTION</v>
      </c>
      <c r="H3667" s="22">
        <f t="shared" ref="H3667:AC3667" ca="1" si="1682">+H3565+H2815</f>
        <v>-2456857.4923107587</v>
      </c>
      <c r="I3667" s="22">
        <f t="shared" ca="1" si="1682"/>
        <v>-6160382.3169861007</v>
      </c>
      <c r="J3667" s="22">
        <f t="shared" ca="1" si="1682"/>
        <v>2205022.3794257045</v>
      </c>
      <c r="K3667" s="22">
        <f t="shared" ca="1" si="1682"/>
        <v>13839.125450464318</v>
      </c>
      <c r="L3667" s="22">
        <f t="shared" ca="1" si="1682"/>
        <v>-991.5807428767032</v>
      </c>
      <c r="M3667" s="22">
        <f t="shared" ca="1" si="1682"/>
        <v>2217869.9241332966</v>
      </c>
      <c r="N3667" s="22">
        <f t="shared" ca="1" si="1682"/>
        <v>1448513.077796384</v>
      </c>
      <c r="O3667" s="22">
        <f t="shared" ca="1" si="1682"/>
        <v>678800.90022978291</v>
      </c>
      <c r="P3667" s="22">
        <f t="shared" ca="1" si="1682"/>
        <v>12930.083344657374</v>
      </c>
      <c r="Q3667" s="22">
        <f t="shared" ca="1" si="1682"/>
        <v>150015.60494395235</v>
      </c>
      <c r="R3667" s="22">
        <f t="shared" ca="1" si="1682"/>
        <v>2290259.6663147802</v>
      </c>
      <c r="S3667" s="22">
        <f t="shared" ca="1" si="1682"/>
        <v>36586.75813677226</v>
      </c>
      <c r="T3667" s="22">
        <f t="shared" ca="1" si="1682"/>
        <v>929542.30835160858</v>
      </c>
      <c r="U3667" s="22">
        <f t="shared" ca="1" si="1682"/>
        <v>-2025993.2530088173</v>
      </c>
      <c r="V3667" s="22">
        <f t="shared" ca="1" si="1682"/>
        <v>-460724.81166281161</v>
      </c>
      <c r="W3667" s="22">
        <f t="shared" ca="1" si="1682"/>
        <v>-1520588.9981832355</v>
      </c>
      <c r="X3667" s="22">
        <f t="shared" ca="1" si="1682"/>
        <v>615592.44393525692</v>
      </c>
      <c r="Y3667" s="22">
        <f t="shared" ca="1" si="1682"/>
        <v>12602.650246691141</v>
      </c>
      <c r="Z3667" s="22">
        <f t="shared" ca="1" si="1682"/>
        <v>628195.09418194857</v>
      </c>
      <c r="AA3667" s="22">
        <f t="shared" ca="1" si="1682"/>
        <v>11267.945122494486</v>
      </c>
      <c r="AB3667" s="22">
        <f t="shared" ca="1" si="1682"/>
        <v>56570.752189605235</v>
      </c>
      <c r="AC3667" s="22">
        <f t="shared" ca="1" si="1682"/>
        <v>19950.440916463915</v>
      </c>
    </row>
    <row r="3668" spans="2:29" hidden="1" outlineLevel="1">
      <c r="F3668" s="61"/>
      <c r="G3668" s="20" t="str">
        <f>$G$9</f>
        <v>BULKTRAN</v>
      </c>
      <c r="H3668" s="22">
        <f t="shared" ref="H3668:AC3668" ca="1" si="1683">+H3566+H2816</f>
        <v>-9139949.1166156493</v>
      </c>
      <c r="I3668" s="22">
        <f t="shared" ca="1" si="1683"/>
        <v>-10825552.95000245</v>
      </c>
      <c r="J3668" s="22">
        <f t="shared" ca="1" si="1683"/>
        <v>2112133.6487708199</v>
      </c>
      <c r="K3668" s="22">
        <f t="shared" ca="1" si="1683"/>
        <v>61341.549910544563</v>
      </c>
      <c r="L3668" s="22">
        <f t="shared" ca="1" si="1683"/>
        <v>3163.5582932900238</v>
      </c>
      <c r="M3668" s="22">
        <f t="shared" ca="1" si="1683"/>
        <v>2176638.7569746552</v>
      </c>
      <c r="N3668" s="22">
        <f t="shared" ca="1" si="1683"/>
        <v>1663435.2310407991</v>
      </c>
      <c r="O3668" s="22">
        <f t="shared" ca="1" si="1683"/>
        <v>763407.42811849236</v>
      </c>
      <c r="P3668" s="22">
        <f t="shared" ca="1" si="1683"/>
        <v>19941.550189249541</v>
      </c>
      <c r="Q3668" s="22">
        <f t="shared" ca="1" si="1683"/>
        <v>-363160.84319491585</v>
      </c>
      <c r="R3668" s="22">
        <f t="shared" ca="1" si="1683"/>
        <v>2083623.3661536239</v>
      </c>
      <c r="S3668" s="22">
        <f t="shared" ca="1" si="1683"/>
        <v>19338.514744058688</v>
      </c>
      <c r="T3668" s="22">
        <f t="shared" ca="1" si="1683"/>
        <v>905234.00558732287</v>
      </c>
      <c r="U3668" s="22">
        <f t="shared" ca="1" si="1683"/>
        <v>-3446472.870691611</v>
      </c>
      <c r="V3668" s="22">
        <f t="shared" ca="1" si="1683"/>
        <v>-901951.37706516124</v>
      </c>
      <c r="W3668" s="22">
        <f t="shared" ca="1" si="1683"/>
        <v>-3423851.7274253899</v>
      </c>
      <c r="X3668" s="22">
        <f t="shared" ca="1" si="1683"/>
        <v>738132.89464322431</v>
      </c>
      <c r="Y3668" s="22">
        <f t="shared" ca="1" si="1683"/>
        <v>13319.02956136972</v>
      </c>
      <c r="Z3668" s="22">
        <f t="shared" ca="1" si="1683"/>
        <v>751451.92420459399</v>
      </c>
      <c r="AA3668" s="22">
        <f t="shared" ca="1" si="1683"/>
        <v>12125.897291134501</v>
      </c>
      <c r="AB3668" s="22">
        <f t="shared" ca="1" si="1683"/>
        <v>63220.604340089092</v>
      </c>
      <c r="AC3668" s="22">
        <f t="shared" ca="1" si="1683"/>
        <v>22395.011848085611</v>
      </c>
    </row>
    <row r="3669" spans="2:29" hidden="1" outlineLevel="1">
      <c r="F3669" s="61"/>
      <c r="G3669" s="20" t="str">
        <f>$G$10</f>
        <v>SUBTRAN</v>
      </c>
      <c r="H3669" s="22">
        <f t="shared" ref="H3669:AC3669" ca="1" si="1684">+H3567+H2817</f>
        <v>-3343975.7399838222</v>
      </c>
      <c r="I3669" s="22">
        <f t="shared" ca="1" si="1684"/>
        <v>-4025224.6547721806</v>
      </c>
      <c r="J3669" s="22">
        <f t="shared" ca="1" si="1684"/>
        <v>744927.50525339786</v>
      </c>
      <c r="K3669" s="22">
        <f t="shared" ca="1" si="1684"/>
        <v>21967.030186091397</v>
      </c>
      <c r="L3669" s="22">
        <f t="shared" ca="1" si="1684"/>
        <v>1472.2889549131226</v>
      </c>
      <c r="M3669" s="22">
        <f t="shared" ca="1" si="1684"/>
        <v>768366.82439440151</v>
      </c>
      <c r="N3669" s="22">
        <f t="shared" ca="1" si="1684"/>
        <v>622060.10751401796</v>
      </c>
      <c r="O3669" s="22">
        <f t="shared" ca="1" si="1684"/>
        <v>285803.47550151229</v>
      </c>
      <c r="P3669" s="22">
        <f t="shared" ca="1" si="1684"/>
        <v>9345.0505862217924</v>
      </c>
      <c r="Q3669" s="22">
        <f t="shared" ca="1" si="1684"/>
        <v>0</v>
      </c>
      <c r="R3669" s="22">
        <f t="shared" ca="1" si="1684"/>
        <v>917208.63360175234</v>
      </c>
      <c r="S3669" s="22">
        <f t="shared" ca="1" si="1684"/>
        <v>6173.542121456474</v>
      </c>
      <c r="T3669" s="22">
        <f t="shared" ca="1" si="1684"/>
        <v>333066.1870453835</v>
      </c>
      <c r="U3669" s="22">
        <f t="shared" ca="1" si="1684"/>
        <v>-1648665.9380528426</v>
      </c>
      <c r="V3669" s="22">
        <f t="shared" ca="1" si="1684"/>
        <v>0</v>
      </c>
      <c r="W3669" s="22">
        <f t="shared" ca="1" si="1684"/>
        <v>-1309426.2088860003</v>
      </c>
      <c r="X3669" s="22">
        <f t="shared" ca="1" si="1684"/>
        <v>278223.03764439793</v>
      </c>
      <c r="Y3669" s="22">
        <f t="shared" ca="1" si="1684"/>
        <v>4956.1067652979327</v>
      </c>
      <c r="Z3669" s="22">
        <f t="shared" ca="1" si="1684"/>
        <v>283179.14440969581</v>
      </c>
      <c r="AA3669" s="22">
        <f t="shared" ca="1" si="1684"/>
        <v>4301.9278552396845</v>
      </c>
      <c r="AB3669" s="22">
        <f t="shared" ca="1" si="1684"/>
        <v>12985.31303036845</v>
      </c>
      <c r="AC3669" s="22">
        <f t="shared" ca="1" si="1684"/>
        <v>4633.2803829036129</v>
      </c>
    </row>
    <row r="3670" spans="2:29" hidden="1" outlineLevel="1">
      <c r="F3670" s="61"/>
      <c r="G3670" s="20" t="str">
        <f>$G$11</f>
        <v>DISTPRI</v>
      </c>
      <c r="H3670" s="22">
        <f t="shared" ref="H3670:AC3670" ca="1" si="1685">+H3568+H2818</f>
        <v>1746763.9004809745</v>
      </c>
      <c r="I3670" s="22">
        <f t="shared" ca="1" si="1685"/>
        <v>-6521293.1510845711</v>
      </c>
      <c r="J3670" s="22">
        <f t="shared" ca="1" si="1685"/>
        <v>3050442.5892869164</v>
      </c>
      <c r="K3670" s="22">
        <f t="shared" ca="1" si="1685"/>
        <v>55013.778752147016</v>
      </c>
      <c r="L3670" s="22">
        <f t="shared" ca="1" si="1685"/>
        <v>0</v>
      </c>
      <c r="M3670" s="22">
        <f t="shared" ca="1" si="1685"/>
        <v>3105456.3680390622</v>
      </c>
      <c r="N3670" s="22">
        <f t="shared" ca="1" si="1685"/>
        <v>2061759.994171405</v>
      </c>
      <c r="O3670" s="22">
        <f t="shared" ca="1" si="1685"/>
        <v>887654.41647007689</v>
      </c>
      <c r="P3670" s="22">
        <f t="shared" ca="1" si="1685"/>
        <v>0</v>
      </c>
      <c r="Q3670" s="22">
        <f t="shared" ca="1" si="1685"/>
        <v>0</v>
      </c>
      <c r="R3670" s="22">
        <f t="shared" ca="1" si="1685"/>
        <v>2949414.410641483</v>
      </c>
      <c r="S3670" s="22">
        <f t="shared" ca="1" si="1685"/>
        <v>45786.969073413456</v>
      </c>
      <c r="T3670" s="22">
        <f t="shared" ca="1" si="1685"/>
        <v>1223921.774659907</v>
      </c>
      <c r="U3670" s="22">
        <f t="shared" ca="1" si="1685"/>
        <v>0</v>
      </c>
      <c r="V3670" s="22">
        <f t="shared" ca="1" si="1685"/>
        <v>0</v>
      </c>
      <c r="W3670" s="22">
        <f t="shared" ca="1" si="1685"/>
        <v>1269708.7437333199</v>
      </c>
      <c r="X3670" s="22">
        <f t="shared" ca="1" si="1685"/>
        <v>845904.29704704334</v>
      </c>
      <c r="Y3670" s="22">
        <f t="shared" ca="1" si="1685"/>
        <v>16301.130606440895</v>
      </c>
      <c r="Z3670" s="22">
        <f t="shared" ca="1" si="1685"/>
        <v>862205.42765348381</v>
      </c>
      <c r="AA3670" s="22">
        <f t="shared" ca="1" si="1685"/>
        <v>14260.675088989914</v>
      </c>
      <c r="AB3670" s="22">
        <f t="shared" ca="1" si="1685"/>
        <v>49899.072148329018</v>
      </c>
      <c r="AC3670" s="22">
        <f t="shared" ca="1" si="1685"/>
        <v>17112.354260900145</v>
      </c>
    </row>
    <row r="3671" spans="2:29" hidden="1" outlineLevel="1">
      <c r="F3671" s="61"/>
      <c r="G3671" s="20" t="str">
        <f>$G$12</f>
        <v>DISTSEC</v>
      </c>
      <c r="H3671" s="22">
        <f t="shared" ref="H3671:AC3671" ca="1" si="1686">+H3569+H2819</f>
        <v>-667248.26737384824</v>
      </c>
      <c r="I3671" s="22">
        <f t="shared" ca="1" si="1686"/>
        <v>-3219066.4431900759</v>
      </c>
      <c r="J3671" s="22">
        <f t="shared" ca="1" si="1686"/>
        <v>1340474.9051117648</v>
      </c>
      <c r="K3671" s="22">
        <f t="shared" ca="1" si="1686"/>
        <v>0</v>
      </c>
      <c r="L3671" s="22">
        <f t="shared" ca="1" si="1686"/>
        <v>0</v>
      </c>
      <c r="M3671" s="22">
        <f t="shared" ca="1" si="1686"/>
        <v>1340474.9051117648</v>
      </c>
      <c r="N3671" s="22">
        <f t="shared" ca="1" si="1686"/>
        <v>741012.28256432444</v>
      </c>
      <c r="O3671" s="22">
        <f t="shared" ca="1" si="1686"/>
        <v>0</v>
      </c>
      <c r="P3671" s="22">
        <f t="shared" ca="1" si="1686"/>
        <v>0</v>
      </c>
      <c r="Q3671" s="22">
        <f t="shared" ca="1" si="1686"/>
        <v>0</v>
      </c>
      <c r="R3671" s="22">
        <f t="shared" ca="1" si="1686"/>
        <v>741012.28256432444</v>
      </c>
      <c r="S3671" s="22">
        <f t="shared" ca="1" si="1686"/>
        <v>12742.467097374245</v>
      </c>
      <c r="T3671" s="22">
        <f t="shared" ca="1" si="1686"/>
        <v>0</v>
      </c>
      <c r="U3671" s="22">
        <f t="shared" ca="1" si="1686"/>
        <v>0</v>
      </c>
      <c r="V3671" s="22">
        <f t="shared" ca="1" si="1686"/>
        <v>0</v>
      </c>
      <c r="W3671" s="22">
        <f t="shared" ca="1" si="1686"/>
        <v>12742.467097374245</v>
      </c>
      <c r="X3671" s="22">
        <f t="shared" ca="1" si="1686"/>
        <v>311842.00628020149</v>
      </c>
      <c r="Y3671" s="22">
        <f t="shared" ca="1" si="1686"/>
        <v>0</v>
      </c>
      <c r="Z3671" s="22">
        <f t="shared" ca="1" si="1686"/>
        <v>311842.00628020149</v>
      </c>
      <c r="AA3671" s="22">
        <f t="shared" ca="1" si="1686"/>
        <v>4980.1113330382723</v>
      </c>
      <c r="AB3671" s="22">
        <f t="shared" ca="1" si="1686"/>
        <v>104986.47076577332</v>
      </c>
      <c r="AC3671" s="22">
        <f t="shared" ca="1" si="1686"/>
        <v>35779.932663745283</v>
      </c>
    </row>
    <row r="3672" spans="2:29" hidden="1" outlineLevel="1">
      <c r="F3672" s="61"/>
      <c r="G3672" s="20" t="str">
        <f>$G$13</f>
        <v>ENERGY</v>
      </c>
      <c r="H3672" s="22">
        <f t="shared" ref="H3672:AC3672" ca="1" si="1687">+H3570+H2820</f>
        <v>463893.38598410424</v>
      </c>
      <c r="I3672" s="22">
        <f t="shared" ca="1" si="1687"/>
        <v>-867593.33239621425</v>
      </c>
      <c r="J3672" s="22">
        <f t="shared" ca="1" si="1687"/>
        <v>609856.49045002426</v>
      </c>
      <c r="K3672" s="22">
        <f t="shared" ca="1" si="1687"/>
        <v>-15911.607540027631</v>
      </c>
      <c r="L3672" s="22">
        <f t="shared" ca="1" si="1687"/>
        <v>-1126.9098160644994</v>
      </c>
      <c r="M3672" s="22">
        <f t="shared" ca="1" si="1687"/>
        <v>592817.97309393098</v>
      </c>
      <c r="N3672" s="22">
        <f t="shared" ca="1" si="1687"/>
        <v>383089.00976859988</v>
      </c>
      <c r="O3672" s="22">
        <f t="shared" ca="1" si="1687"/>
        <v>218644.32912548463</v>
      </c>
      <c r="P3672" s="22">
        <f t="shared" ca="1" si="1687"/>
        <v>1603.0910907669827</v>
      </c>
      <c r="Q3672" s="22">
        <f t="shared" ca="1" si="1687"/>
        <v>304673.15449168463</v>
      </c>
      <c r="R3672" s="22">
        <f t="shared" ca="1" si="1687"/>
        <v>908009.58447653323</v>
      </c>
      <c r="S3672" s="22">
        <f t="shared" ca="1" si="1687"/>
        <v>19837.67139823558</v>
      </c>
      <c r="T3672" s="22">
        <f t="shared" ca="1" si="1687"/>
        <v>405942.78688239749</v>
      </c>
      <c r="U3672" s="22">
        <f t="shared" ca="1" si="1687"/>
        <v>-802077.43937664921</v>
      </c>
      <c r="V3672" s="22">
        <f t="shared" ca="1" si="1687"/>
        <v>-60200.336782040642</v>
      </c>
      <c r="W3672" s="22">
        <f t="shared" ca="1" si="1687"/>
        <v>-436497.31787805539</v>
      </c>
      <c r="X3672" s="22">
        <f t="shared" ca="1" si="1687"/>
        <v>160492.34155039809</v>
      </c>
      <c r="Y3672" s="22">
        <f t="shared" ca="1" si="1687"/>
        <v>3974.5642357961506</v>
      </c>
      <c r="Z3672" s="22">
        <f t="shared" ca="1" si="1687"/>
        <v>164466.90578619399</v>
      </c>
      <c r="AA3672" s="22">
        <f t="shared" ca="1" si="1687"/>
        <v>4834.07788096276</v>
      </c>
      <c r="AB3672" s="22">
        <f t="shared" ca="1" si="1687"/>
        <v>71555.614590723359</v>
      </c>
      <c r="AC3672" s="22">
        <f t="shared" ca="1" si="1687"/>
        <v>26299.880429989618</v>
      </c>
    </row>
    <row r="3673" spans="2:29" hidden="1" outlineLevel="1">
      <c r="F3673" s="61"/>
      <c r="G3673" s="20" t="str">
        <f>$G$14</f>
        <v>CUSTOMER</v>
      </c>
      <c r="H3673" s="22">
        <f t="shared" ref="H3673:AC3673" ca="1" si="1688">+H3571+H2821</f>
        <v>125239.53436067887</v>
      </c>
      <c r="I3673" s="22">
        <f t="shared" ca="1" si="1688"/>
        <v>-6405247.2206514915</v>
      </c>
      <c r="J3673" s="22">
        <f t="shared" ca="1" si="1688"/>
        <v>2855179.7814118806</v>
      </c>
      <c r="K3673" s="22">
        <f t="shared" ca="1" si="1688"/>
        <v>33001.72487247728</v>
      </c>
      <c r="L3673" s="22">
        <f t="shared" ca="1" si="1688"/>
        <v>4937.0945103520999</v>
      </c>
      <c r="M3673" s="22">
        <f t="shared" ca="1" si="1688"/>
        <v>2893118.6007947084</v>
      </c>
      <c r="N3673" s="22">
        <f t="shared" ca="1" si="1688"/>
        <v>74989.652512422384</v>
      </c>
      <c r="O3673" s="22">
        <f t="shared" ca="1" si="1688"/>
        <v>46890.153868956455</v>
      </c>
      <c r="P3673" s="22">
        <f t="shared" ca="1" si="1688"/>
        <v>8192.9940384075635</v>
      </c>
      <c r="Q3673" s="22">
        <f t="shared" ca="1" si="1688"/>
        <v>-87887.001909698127</v>
      </c>
      <c r="R3673" s="22">
        <f t="shared" ca="1" si="1688"/>
        <v>42185.798510088374</v>
      </c>
      <c r="S3673" s="22">
        <f t="shared" ca="1" si="1688"/>
        <v>427.54171850323763</v>
      </c>
      <c r="T3673" s="22">
        <f t="shared" ca="1" si="1688"/>
        <v>17429.423743182808</v>
      </c>
      <c r="U3673" s="22">
        <f t="shared" ca="1" si="1688"/>
        <v>-7420.8791201484673</v>
      </c>
      <c r="V3673" s="22">
        <f t="shared" ca="1" si="1688"/>
        <v>-3812.4899155158187</v>
      </c>
      <c r="W3673" s="22">
        <f t="shared" ca="1" si="1688"/>
        <v>6623.5964260217334</v>
      </c>
      <c r="X3673" s="22">
        <f t="shared" ca="1" si="1688"/>
        <v>38458.179352590945</v>
      </c>
      <c r="Y3673" s="22">
        <f t="shared" ca="1" si="1688"/>
        <v>479.37028080331811</v>
      </c>
      <c r="Z3673" s="22">
        <f t="shared" ca="1" si="1688"/>
        <v>38937.54963339425</v>
      </c>
      <c r="AA3673" s="22">
        <f t="shared" ca="1" si="1688"/>
        <v>2252.9737740738697</v>
      </c>
      <c r="AB3673" s="22">
        <f t="shared" ca="1" si="1688"/>
        <v>2937114.960098851</v>
      </c>
      <c r="AC3673" s="22">
        <f t="shared" ca="1" si="1688"/>
        <v>610253.27577502967</v>
      </c>
    </row>
    <row r="3674" spans="2:29" collapsed="1">
      <c r="D3674" s="20" t="s">
        <v>346</v>
      </c>
      <c r="E3674" s="22">
        <f>+E3572+E2822</f>
        <v>-13272133.795458332</v>
      </c>
      <c r="F3674" s="61"/>
      <c r="G3674" s="20" t="str">
        <f>$G$15</f>
        <v>TOTAL</v>
      </c>
      <c r="H3674" s="22">
        <f t="shared" ref="H3674:AC3674" ca="1" si="1689">+H3572+H2822</f>
        <v>-13272133.795458347</v>
      </c>
      <c r="I3674" s="22">
        <f t="shared" ca="1" si="1689"/>
        <v>-38024360.069083124</v>
      </c>
      <c r="J3674" s="22">
        <f t="shared" ca="1" si="1689"/>
        <v>12918037.299710505</v>
      </c>
      <c r="K3674" s="22">
        <f t="shared" ca="1" si="1689"/>
        <v>169251.60163169692</v>
      </c>
      <c r="L3674" s="22">
        <f t="shared" ca="1" si="1689"/>
        <v>7454.45119961405</v>
      </c>
      <c r="M3674" s="22">
        <f t="shared" ca="1" si="1689"/>
        <v>13094743.352541789</v>
      </c>
      <c r="N3674" s="22">
        <f t="shared" ca="1" si="1689"/>
        <v>6994859.3553679492</v>
      </c>
      <c r="O3674" s="22">
        <f t="shared" ca="1" si="1689"/>
        <v>2881200.7033143053</v>
      </c>
      <c r="P3674" s="22">
        <f t="shared" ca="1" si="1689"/>
        <v>52012.769249303012</v>
      </c>
      <c r="Q3674" s="22">
        <f t="shared" ca="1" si="1689"/>
        <v>3640.9143310229729</v>
      </c>
      <c r="R3674" s="22">
        <f t="shared" ca="1" si="1689"/>
        <v>9931713.7422625832</v>
      </c>
      <c r="S3674" s="22">
        <f t="shared" ca="1" si="1689"/>
        <v>140893.4642898142</v>
      </c>
      <c r="T3674" s="22">
        <f t="shared" ca="1" si="1689"/>
        <v>3815136.486269814</v>
      </c>
      <c r="U3674" s="22">
        <f t="shared" ca="1" si="1689"/>
        <v>-7930630.3802500851</v>
      </c>
      <c r="V3674" s="22">
        <f t="shared" ca="1" si="1689"/>
        <v>-1426689.0154255331</v>
      </c>
      <c r="W3674" s="22">
        <f t="shared" ca="1" si="1689"/>
        <v>-5401289.4451159816</v>
      </c>
      <c r="X3674" s="22">
        <f t="shared" ca="1" si="1689"/>
        <v>2988645.2004531147</v>
      </c>
      <c r="Y3674" s="22">
        <f t="shared" ca="1" si="1689"/>
        <v>51632.851696399157</v>
      </c>
      <c r="Z3674" s="22">
        <f t="shared" ca="1" si="1689"/>
        <v>3040278.0521495142</v>
      </c>
      <c r="AA3674" s="22">
        <f t="shared" ca="1" si="1689"/>
        <v>54023.608345933462</v>
      </c>
      <c r="AB3674" s="22">
        <f t="shared" ca="1" si="1689"/>
        <v>3296332.7871637405</v>
      </c>
      <c r="AC3674" s="22">
        <f t="shared" ca="1" si="1689"/>
        <v>736424.17627711734</v>
      </c>
    </row>
    <row r="3675" spans="2:29" hidden="1" outlineLevel="1">
      <c r="F3675" s="61" t="str">
        <f>F3682</f>
        <v>RB_GUP</v>
      </c>
      <c r="G3675" s="20" t="str">
        <f>$G$8</f>
        <v>PRODUCTION</v>
      </c>
      <c r="H3675" s="24">
        <f t="shared" ref="H3675:H3682" ca="1" si="1690">SUBTOTAL(9,I3675:AC3675)</f>
        <v>-2739591.3667422868</v>
      </c>
      <c r="I3675" s="25">
        <f ca="1">VLOOKUP(CONCATENATE($F3675," ",$G3675),AllocFactorMatrix,(I$4+1),FALSE)*$E3682</f>
        <v>-1343339.2224690954</v>
      </c>
      <c r="J3675" s="25">
        <f ca="1">VLOOKUP(CONCATENATE($F3675," ",$G3675),AllocFactorMatrix,(J$4+1),FALSE)*$E3682</f>
        <v>-339812.58910769061</v>
      </c>
      <c r="K3675" s="25">
        <f ca="1">VLOOKUP(CONCATENATE($F3675," ",$G3675),AllocFactorMatrix,(K$4+1),FALSE)*$E3682</f>
        <v>-3972.9260314027592</v>
      </c>
      <c r="L3675" s="25">
        <f ca="1">VLOOKUP(CONCATENATE($F3675," ",$G3675),AllocFactorMatrix,(L$4+1),FALSE)*$E3682</f>
        <v>-97.875047512218075</v>
      </c>
      <c r="M3675" s="25">
        <f t="shared" ref="M3675:M3682" ca="1" si="1691">SUBTOTAL(9,J3675:L3675)</f>
        <v>-343883.39018660563</v>
      </c>
      <c r="N3675" s="25">
        <f ca="1">VLOOKUP(CONCATENATE($F3675," ",$G3675),AllocFactorMatrix,(N$4+1),FALSE)*$E3682</f>
        <v>-142181.85062642014</v>
      </c>
      <c r="O3675" s="25">
        <f ca="1">VLOOKUP(CONCATENATE($F3675," ",$G3675),AllocFactorMatrix,(O$4+1),FALSE)*$E3682</f>
        <v>-40492.693070963694</v>
      </c>
      <c r="P3675" s="25">
        <f ca="1">VLOOKUP(CONCATENATE($F3675," ",$G3675),AllocFactorMatrix,(P$4+1),FALSE)*$E3682</f>
        <v>-3204.4089933118153</v>
      </c>
      <c r="Q3675" s="25">
        <f ca="1">VLOOKUP(CONCATENATE($F3675," ",$G3675),AllocFactorMatrix,(Q$4+1),FALSE)*$E3682</f>
        <v>-676.39423788779584</v>
      </c>
      <c r="R3675" s="25">
        <f ca="1">SUBTOTAL(9,N3675:Q3675)</f>
        <v>-186555.34692858343</v>
      </c>
      <c r="S3675" s="25">
        <f ca="1">VLOOKUP(CONCATENATE($F3675," ",$G3675),AllocFactorMatrix,(S$4+1),FALSE)*$E3682</f>
        <v>-8540.9069191147482</v>
      </c>
      <c r="T3675" s="25">
        <f ca="1">VLOOKUP(CONCATENATE($F3675," ",$G3675),AllocFactorMatrix,(T$4+1),FALSE)*$E3682</f>
        <v>-93110.868952887729</v>
      </c>
      <c r="U3675" s="25">
        <f ca="1">VLOOKUP(CONCATENATE($F3675," ",$G3675),AllocFactorMatrix,(U$4+1),FALSE)*$E3682</f>
        <v>-621853.79781577142</v>
      </c>
      <c r="V3675" s="25">
        <f ca="1">VLOOKUP(CONCATENATE($F3675," ",$G3675),AllocFactorMatrix,(V$4+1),FALSE)*$E3682</f>
        <v>-97557.110576073886</v>
      </c>
      <c r="W3675" s="25">
        <f ca="1">SUBTOTAL(9,S3675:V3675)</f>
        <v>-821062.68426384777</v>
      </c>
      <c r="X3675" s="25">
        <f ca="1">VLOOKUP(CONCATENATE($F3675," ",$G3675),AllocFactorMatrix,(X$4+1),FALSE)*$E3682</f>
        <v>-38592.021015236576</v>
      </c>
      <c r="Y3675" s="25">
        <f ca="1">VLOOKUP(CONCATENATE($F3675," ",$G3675),AllocFactorMatrix,(Y$4+1),FALSE)*$E3682</f>
        <v>-931.62549596802967</v>
      </c>
      <c r="Z3675" s="25">
        <f t="shared" ref="Z3675:Z3682" ca="1" si="1692">SUBTOTAL(9,X3675:Y3675)</f>
        <v>-39523.646511204606</v>
      </c>
      <c r="AA3675" s="25">
        <f ca="1">VLOOKUP(CONCATENATE($F3675," ",$G3675),AllocFactorMatrix,(AA$4+1),FALSE)*$E3682</f>
        <v>-672.84415164497625</v>
      </c>
      <c r="AB3675" s="25">
        <f ca="1">VLOOKUP(CONCATENATE($F3675," ",$G3675),AllocFactorMatrix,(AB$4+1),FALSE)*$E3682</f>
        <v>-3648.2952474729691</v>
      </c>
      <c r="AC3675" s="25">
        <f ca="1">VLOOKUP(CONCATENATE($F3675," ",$G3675),AllocFactorMatrix,(AC$4+1),FALSE)*$E3682</f>
        <v>-905.93698383185904</v>
      </c>
    </row>
    <row r="3676" spans="2:29" hidden="1" outlineLevel="1">
      <c r="F3676" s="61" t="str">
        <f>F3682</f>
        <v>RB_GUP</v>
      </c>
      <c r="G3676" s="20" t="str">
        <f>$G$9</f>
        <v>BULKTRAN</v>
      </c>
      <c r="H3676" s="24">
        <f t="shared" ca="1" si="1690"/>
        <v>-2901378.7053626338</v>
      </c>
      <c r="I3676" s="25">
        <f ca="1">VLOOKUP(CONCATENATE($F3676," ",$G3676),AllocFactorMatrix,(I$4+1),FALSE)*$E3682</f>
        <v>-1422670.4980403273</v>
      </c>
      <c r="J3676" s="25">
        <f ca="1">VLOOKUP(CONCATENATE($F3676," ",$G3676),AllocFactorMatrix,(J$4+1),FALSE)*$E3682</f>
        <v>-359880.31712320022</v>
      </c>
      <c r="K3676" s="25">
        <f ca="1">VLOOKUP(CONCATENATE($F3676," ",$G3676),AllocFactorMatrix,(K$4+1),FALSE)*$E3682</f>
        <v>-4207.5482954962836</v>
      </c>
      <c r="L3676" s="25">
        <f ca="1">VLOOKUP(CONCATENATE($F3676," ",$G3676),AllocFactorMatrix,(L$4+1),FALSE)*$E3682</f>
        <v>-103.65508596852678</v>
      </c>
      <c r="M3676" s="25">
        <f t="shared" ca="1" si="1691"/>
        <v>-364191.52050466504</v>
      </c>
      <c r="N3676" s="25">
        <f ca="1">VLOOKUP(CONCATENATE($F3676," ",$G3676),AllocFactorMatrix,(N$4+1),FALSE)*$E3682</f>
        <v>-150578.43980107424</v>
      </c>
      <c r="O3676" s="25">
        <f ca="1">VLOOKUP(CONCATENATE($F3676," ",$G3676),AllocFactorMatrix,(O$4+1),FALSE)*$E3682</f>
        <v>-42884.000448060578</v>
      </c>
      <c r="P3676" s="25">
        <f ca="1">VLOOKUP(CONCATENATE($F3676," ",$G3676),AllocFactorMatrix,(P$4+1),FALSE)*$E3682</f>
        <v>-3393.646267590244</v>
      </c>
      <c r="Q3676" s="25">
        <f ca="1">VLOOKUP(CONCATENATE($F3676," ",$G3676),AllocFactorMatrix,(Q$4+1),FALSE)*$E3682</f>
        <v>-716.33888982912958</v>
      </c>
      <c r="R3676" s="25">
        <f t="shared" ref="R3676:R3682" ca="1" si="1693">SUBTOTAL(9,N3676:Q3676)</f>
        <v>-197572.42540655419</v>
      </c>
      <c r="S3676" s="25">
        <f ca="1">VLOOKUP(CONCATENATE($F3676," ",$G3676),AllocFactorMatrix,(S$4+1),FALSE)*$E3682</f>
        <v>-9045.2925791888738</v>
      </c>
      <c r="T3676" s="25">
        <f ca="1">VLOOKUP(CONCATENATE($F3676," ",$G3676),AllocFactorMatrix,(T$4+1),FALSE)*$E3682</f>
        <v>-98609.557504541561</v>
      </c>
      <c r="U3676" s="25">
        <f ca="1">VLOOKUP(CONCATENATE($F3676," ",$G3676),AllocFactorMatrix,(U$4+1),FALSE)*$E3682</f>
        <v>-658577.54873020237</v>
      </c>
      <c r="V3676" s="25">
        <f ca="1">VLOOKUP(CONCATENATE($F3676," ",$G3676),AllocFactorMatrix,(V$4+1),FALSE)*$E3682</f>
        <v>-103318.37317720492</v>
      </c>
      <c r="W3676" s="25">
        <f t="shared" ref="W3676:W3682" ca="1" si="1694">SUBTOTAL(9,S3676:V3676)</f>
        <v>-869550.77199113765</v>
      </c>
      <c r="X3676" s="25">
        <f ca="1">VLOOKUP(CONCATENATE($F3676," ",$G3676),AllocFactorMatrix,(X$4+1),FALSE)*$E3682</f>
        <v>-40871.083669555024</v>
      </c>
      <c r="Y3676" s="25">
        <f ca="1">VLOOKUP(CONCATENATE($F3676," ",$G3676),AllocFactorMatrix,(Y$4+1),FALSE)*$E3682</f>
        <v>-986.64290163417456</v>
      </c>
      <c r="Z3676" s="25">
        <f t="shared" ca="1" si="1692"/>
        <v>-41857.726571189196</v>
      </c>
      <c r="AA3676" s="25">
        <f ca="1">VLOOKUP(CONCATENATE($F3676," ",$G3676),AllocFactorMatrix,(AA$4+1),FALSE)*$E3682</f>
        <v>-712.57915224484736</v>
      </c>
      <c r="AB3676" s="25">
        <f ca="1">VLOOKUP(CONCATENATE($F3676," ",$G3676),AllocFactorMatrix,(AB$4+1),FALSE)*$E3682</f>
        <v>-3863.7463493253549</v>
      </c>
      <c r="AC3676" s="25">
        <f ca="1">VLOOKUP(CONCATENATE($F3676," ",$G3676),AllocFactorMatrix,(AC$4+1),FALSE)*$E3682</f>
        <v>-959.43734718940186</v>
      </c>
    </row>
    <row r="3677" spans="2:29" hidden="1" outlineLevel="1">
      <c r="F3677" s="61" t="str">
        <f>F3682</f>
        <v>RB_GUP</v>
      </c>
      <c r="G3677" s="20" t="str">
        <f>$G$10</f>
        <v>SUBTRAN</v>
      </c>
      <c r="H3677" s="24">
        <f t="shared" ca="1" si="1690"/>
        <v>-1112248.7511194174</v>
      </c>
      <c r="I3677" s="25">
        <f ca="1">VLOOKUP(CONCATENATE($F3677," ",$G3677),AllocFactorMatrix,(I$4+1),FALSE)*$E3682</f>
        <v>-528208.94229108223</v>
      </c>
      <c r="J3677" s="25">
        <f ca="1">VLOOKUP(CONCATENATE($F3677," ",$G3677),AllocFactorMatrix,(J$4+1),FALSE)*$E3682</f>
        <v>-135213.69511395576</v>
      </c>
      <c r="K3677" s="25">
        <f ca="1">VLOOKUP(CONCATENATE($F3677," ",$G3677),AllocFactorMatrix,(K$4+1),FALSE)*$E3682</f>
        <v>-1575.6752920387478</v>
      </c>
      <c r="L3677" s="25">
        <f ca="1">VLOOKUP(CONCATENATE($F3677," ",$G3677),AllocFactorMatrix,(L$4+1),FALSE)*$E3682</f>
        <v>-51.657285721843074</v>
      </c>
      <c r="M3677" s="25">
        <f t="shared" ca="1" si="1691"/>
        <v>-136841.02769171636</v>
      </c>
      <c r="N3677" s="25">
        <f ca="1">VLOOKUP(CONCATENATE($F3677," ",$G3677),AllocFactorMatrix,(N$4+1),FALSE)*$E3682</f>
        <v>-58932.697680995363</v>
      </c>
      <c r="O3677" s="25">
        <f ca="1">VLOOKUP(CONCATENATE($F3677," ",$G3677),AllocFactorMatrix,(O$4+1),FALSE)*$E3682</f>
        <v>-16704.340089937497</v>
      </c>
      <c r="P3677" s="25">
        <f ca="1">VLOOKUP(CONCATENATE($F3677," ",$G3677),AllocFactorMatrix,(P$4+1),FALSE)*$E3682</f>
        <v>-1711.0743646634717</v>
      </c>
      <c r="Q3677" s="25">
        <f ca="1">VLOOKUP(CONCATENATE($F3677," ",$G3677),AllocFactorMatrix,(Q$4+1),FALSE)*$E3682</f>
        <v>0</v>
      </c>
      <c r="R3677" s="25">
        <f t="shared" ca="1" si="1693"/>
        <v>-77348.112135596326</v>
      </c>
      <c r="S3677" s="25">
        <f ca="1">VLOOKUP(CONCATENATE($F3677," ",$G3677),AllocFactorMatrix,(S$4+1),FALSE)*$E3682</f>
        <v>-3300.4957437755311</v>
      </c>
      <c r="T3677" s="25">
        <f ca="1">VLOOKUP(CONCATENATE($F3677," ",$G3677),AllocFactorMatrix,(T$4+1),FALSE)*$E3682</f>
        <v>-38146.735564356153</v>
      </c>
      <c r="U3677" s="25">
        <f ca="1">VLOOKUP(CONCATENATE($F3677," ",$G3677),AllocFactorMatrix,(U$4+1),FALSE)*$E3682</f>
        <v>-310733.59347092547</v>
      </c>
      <c r="V3677" s="25">
        <f ca="1">VLOOKUP(CONCATENATE($F3677," ",$G3677),AllocFactorMatrix,(V$4+1),FALSE)*$E3682</f>
        <v>0</v>
      </c>
      <c r="W3677" s="25">
        <f t="shared" ca="1" si="1694"/>
        <v>-352180.82477905718</v>
      </c>
      <c r="X3677" s="25">
        <f ca="1">VLOOKUP(CONCATENATE($F3677," ",$G3677),AllocFactorMatrix,(X$4+1),FALSE)*$E3682</f>
        <v>-15994.00001225248</v>
      </c>
      <c r="Y3677" s="25">
        <f ca="1">VLOOKUP(CONCATENATE($F3677," ",$G3677),AllocFactorMatrix,(Y$4+1),FALSE)*$E3682</f>
        <v>-382.66710385921596</v>
      </c>
      <c r="Z3677" s="25">
        <f t="shared" ca="1" si="1692"/>
        <v>-16376.667116111696</v>
      </c>
      <c r="AA3677" s="25">
        <f ca="1">VLOOKUP(CONCATENATE($F3677," ",$G3677),AllocFactorMatrix,(AA$4+1),FALSE)*$E3682</f>
        <v>-262.63645110770381</v>
      </c>
      <c r="AB3677" s="25">
        <f ca="1">VLOOKUP(CONCATENATE($F3677," ",$G3677),AllocFactorMatrix,(AB$4+1),FALSE)*$E3682</f>
        <v>-825.01963238843803</v>
      </c>
      <c r="AC3677" s="25">
        <f ca="1">VLOOKUP(CONCATENATE($F3677," ",$G3677),AllocFactorMatrix,(AC$4+1),FALSE)*$E3682</f>
        <v>-205.5210223576027</v>
      </c>
    </row>
    <row r="3678" spans="2:29" hidden="1" outlineLevel="1">
      <c r="F3678" s="61" t="str">
        <f>F3682</f>
        <v>RB_GUP</v>
      </c>
      <c r="G3678" s="20" t="str">
        <f>$G$11</f>
        <v>DISTPRI</v>
      </c>
      <c r="H3678" s="24">
        <f t="shared" ca="1" si="1690"/>
        <v>-2320363.7929942878</v>
      </c>
      <c r="I3678" s="25">
        <f ca="1">VLOOKUP(CONCATENATE($F3678," ",$G3678),AllocFactorMatrix,(I$4+1),FALSE)*$E3682</f>
        <v>-1541878.6175613736</v>
      </c>
      <c r="J3678" s="25">
        <f ca="1">VLOOKUP(CONCATENATE($F3678," ",$G3678),AllocFactorMatrix,(J$4+1),FALSE)*$E3682</f>
        <v>-388185.86871557572</v>
      </c>
      <c r="K3678" s="25">
        <f ca="1">VLOOKUP(CONCATENATE($F3678," ",$G3678),AllocFactorMatrix,(K$4+1),FALSE)*$E3682</f>
        <v>-4529.9899716548935</v>
      </c>
      <c r="L3678" s="25">
        <f ca="1">VLOOKUP(CONCATENATE($F3678," ",$G3678),AllocFactorMatrix,(L$4+1),FALSE)*$E3682</f>
        <v>0</v>
      </c>
      <c r="M3678" s="25">
        <f t="shared" ca="1" si="1691"/>
        <v>-392715.85868723062</v>
      </c>
      <c r="N3678" s="25">
        <f ca="1">VLOOKUP(CONCATENATE($F3678," ",$G3678),AllocFactorMatrix,(N$4+1),FALSE)*$E3682</f>
        <v>-167396.49936254165</v>
      </c>
      <c r="O3678" s="25">
        <f ca="1">VLOOKUP(CONCATENATE($F3678," ",$G3678),AllocFactorMatrix,(O$4+1),FALSE)*$E3682</f>
        <v>-47520.249534570226</v>
      </c>
      <c r="P3678" s="25">
        <f ca="1">VLOOKUP(CONCATENATE($F3678," ",$G3678),AllocFactorMatrix,(P$4+1),FALSE)*$E3682</f>
        <v>0</v>
      </c>
      <c r="Q3678" s="25">
        <f ca="1">VLOOKUP(CONCATENATE($F3678," ",$G3678),AllocFactorMatrix,(Q$4+1),FALSE)*$E3682</f>
        <v>0</v>
      </c>
      <c r="R3678" s="25">
        <f t="shared" ca="1" si="1693"/>
        <v>-214916.74889711189</v>
      </c>
      <c r="S3678" s="25">
        <f ca="1">VLOOKUP(CONCATENATE($F3678," ",$G3678),AllocFactorMatrix,(S$4+1),FALSE)*$E3682</f>
        <v>-9547.2374282328383</v>
      </c>
      <c r="T3678" s="25">
        <f ca="1">VLOOKUP(CONCATENATE($F3678," ",$G3678),AllocFactorMatrix,(T$4+1),FALSE)*$E3682</f>
        <v>-110427.15543967151</v>
      </c>
      <c r="U3678" s="25">
        <f ca="1">VLOOKUP(CONCATENATE($F3678," ",$G3678),AllocFactorMatrix,(U$4+1),FALSE)*$E3682</f>
        <v>0</v>
      </c>
      <c r="V3678" s="25">
        <f ca="1">VLOOKUP(CONCATENATE($F3678," ",$G3678),AllocFactorMatrix,(V$4+1),FALSE)*$E3682</f>
        <v>0</v>
      </c>
      <c r="W3678" s="25">
        <f t="shared" ca="1" si="1694"/>
        <v>-119974.39286790435</v>
      </c>
      <c r="X3678" s="25">
        <f ca="1">VLOOKUP(CONCATENATE($F3678," ",$G3678),AllocFactorMatrix,(X$4+1),FALSE)*$E3682</f>
        <v>-45428.589511320046</v>
      </c>
      <c r="Y3678" s="25">
        <f ca="1">VLOOKUP(CONCATENATE($F3678," ",$G3678),AllocFactorMatrix,(Y$4+1),FALSE)*$E3682</f>
        <v>-1088.4314502162938</v>
      </c>
      <c r="Z3678" s="25">
        <f t="shared" ca="1" si="1692"/>
        <v>-46517.020961536342</v>
      </c>
      <c r="AA3678" s="25">
        <f ca="1">VLOOKUP(CONCATENATE($F3678," ",$G3678),AllocFactorMatrix,(AA$4+1),FALSE)*$E3682</f>
        <v>-781.58801875126471</v>
      </c>
      <c r="AB3678" s="25">
        <f ca="1">VLOOKUP(CONCATENATE($F3678," ",$G3678),AllocFactorMatrix,(AB$4+1),FALSE)*$E3682</f>
        <v>-2865.0552986436892</v>
      </c>
      <c r="AC3678" s="25">
        <f ca="1">VLOOKUP(CONCATENATE($F3678," ",$G3678),AllocFactorMatrix,(AC$4+1),FALSE)*$E3682</f>
        <v>-714.5107017359561</v>
      </c>
    </row>
    <row r="3679" spans="2:29" hidden="1" outlineLevel="1">
      <c r="F3679" s="61" t="str">
        <f>F3682</f>
        <v>RB_GUP</v>
      </c>
      <c r="G3679" s="20" t="str">
        <f>$G$12</f>
        <v>DISTSEC</v>
      </c>
      <c r="H3679" s="24">
        <f t="shared" ca="1" si="1690"/>
        <v>-1026262.7086687675</v>
      </c>
      <c r="I3679" s="25">
        <f ca="1">VLOOKUP(CONCATENATE($F3679," ",$G3679),AllocFactorMatrix,(I$4+1),FALSE)*$E3682</f>
        <v>-766209.54663974105</v>
      </c>
      <c r="J3679" s="25">
        <f ca="1">VLOOKUP(CONCATENATE($F3679," ",$G3679),AllocFactorMatrix,(J$4+1),FALSE)*$E3682</f>
        <v>-172003.88995878736</v>
      </c>
      <c r="K3679" s="25">
        <f ca="1">VLOOKUP(CONCATENATE($F3679," ",$G3679),AllocFactorMatrix,(K$4+1),FALSE)*$E3682</f>
        <v>0</v>
      </c>
      <c r="L3679" s="25">
        <f ca="1">VLOOKUP(CONCATENATE($F3679," ",$G3679),AllocFactorMatrix,(L$4+1),FALSE)*$E3682</f>
        <v>0</v>
      </c>
      <c r="M3679" s="25">
        <f t="shared" ca="1" si="1691"/>
        <v>-172003.88995878736</v>
      </c>
      <c r="N3679" s="25">
        <f ca="1">VLOOKUP(CONCATENATE($F3679," ",$G3679),AllocFactorMatrix,(N$4+1),FALSE)*$E3682</f>
        <v>-60633.184493231965</v>
      </c>
      <c r="O3679" s="25">
        <f ca="1">VLOOKUP(CONCATENATE($F3679," ",$G3679),AllocFactorMatrix,(O$4+1),FALSE)*$E3682</f>
        <v>0</v>
      </c>
      <c r="P3679" s="25">
        <f ca="1">VLOOKUP(CONCATENATE($F3679," ",$G3679),AllocFactorMatrix,(P$4+1),FALSE)*$E3682</f>
        <v>0</v>
      </c>
      <c r="Q3679" s="25">
        <f ca="1">VLOOKUP(CONCATENATE($F3679," ",$G3679),AllocFactorMatrix,(Q$4+1),FALSE)*$E3682</f>
        <v>0</v>
      </c>
      <c r="R3679" s="25">
        <f t="shared" ca="1" si="1693"/>
        <v>-60633.184493231965</v>
      </c>
      <c r="S3679" s="25">
        <f ca="1">VLOOKUP(CONCATENATE($F3679," ",$G3679),AllocFactorMatrix,(S$4+1),FALSE)*$E3682</f>
        <v>-2683.6584839459542</v>
      </c>
      <c r="T3679" s="25">
        <f ca="1">VLOOKUP(CONCATENATE($F3679," ",$G3679),AllocFactorMatrix,(T$4+1),FALSE)*$E3682</f>
        <v>0</v>
      </c>
      <c r="U3679" s="25">
        <f ca="1">VLOOKUP(CONCATENATE($F3679," ",$G3679),AllocFactorMatrix,(U$4+1),FALSE)*$E3682</f>
        <v>0</v>
      </c>
      <c r="V3679" s="25">
        <f ca="1">VLOOKUP(CONCATENATE($F3679," ",$G3679),AllocFactorMatrix,(V$4+1),FALSE)*$E3682</f>
        <v>0</v>
      </c>
      <c r="W3679" s="25">
        <f t="shared" ca="1" si="1694"/>
        <v>-2683.6584839459542</v>
      </c>
      <c r="X3679" s="25">
        <f ca="1">VLOOKUP(CONCATENATE($F3679," ",$G3679),AllocFactorMatrix,(X$4+1),FALSE)*$E3682</f>
        <v>-16875.11971738431</v>
      </c>
      <c r="Y3679" s="25">
        <f ca="1">VLOOKUP(CONCATENATE($F3679," ",$G3679),AllocFactorMatrix,(Y$4+1),FALSE)*$E3682</f>
        <v>0</v>
      </c>
      <c r="Z3679" s="25">
        <f t="shared" ca="1" si="1692"/>
        <v>-16875.11971738431</v>
      </c>
      <c r="AA3679" s="25">
        <f ca="1">VLOOKUP(CONCATENATE($F3679," ",$G3679),AllocFactorMatrix,(AA$4+1),FALSE)*$E3682</f>
        <v>-275.17033215160518</v>
      </c>
      <c r="AB3679" s="25">
        <f ca="1">VLOOKUP(CONCATENATE($F3679," ",$G3679),AllocFactorMatrix,(AB$4+1),FALSE)*$E3682</f>
        <v>-6076.179671369413</v>
      </c>
      <c r="AC3679" s="25">
        <f ca="1">VLOOKUP(CONCATENATE($F3679," ",$G3679),AllocFactorMatrix,(AC$4+1),FALSE)*$E3682</f>
        <v>-1505.9593721557958</v>
      </c>
    </row>
    <row r="3680" spans="2:29" hidden="1" outlineLevel="1">
      <c r="F3680" s="61" t="str">
        <f>F3682</f>
        <v>RB_GUP</v>
      </c>
      <c r="G3680" s="20" t="str">
        <f>$G$13</f>
        <v>ENERGY</v>
      </c>
      <c r="H3680" s="24">
        <f t="shared" ca="1" si="1690"/>
        <v>-123675.36712635918</v>
      </c>
      <c r="I3680" s="25">
        <f ca="1">VLOOKUP(CONCATENATE($F3680," ",$G3680),AllocFactorMatrix,(I$4+1),FALSE)*$E3682</f>
        <v>-44960.012990460498</v>
      </c>
      <c r="J3680" s="25">
        <f ca="1">VLOOKUP(CONCATENATE($F3680," ",$G3680),AllocFactorMatrix,(J$4+1),FALSE)*$E3682</f>
        <v>-14511.570597451777</v>
      </c>
      <c r="K3680" s="25">
        <f ca="1">VLOOKUP(CONCATENATE($F3680," ",$G3680),AllocFactorMatrix,(K$4+1),FALSE)*$E3682</f>
        <v>-166.1299514753822</v>
      </c>
      <c r="L3680" s="25">
        <f ca="1">VLOOKUP(CONCATENATE($F3680," ",$G3680),AllocFactorMatrix,(L$4+1),FALSE)*$E3682</f>
        <v>-4.2105533320367661</v>
      </c>
      <c r="M3680" s="25">
        <f t="shared" ca="1" si="1691"/>
        <v>-14681.911102259197</v>
      </c>
      <c r="N3680" s="25">
        <f ca="1">VLOOKUP(CONCATENATE($F3680," ",$G3680),AllocFactorMatrix,(N$4+1),FALSE)*$E3682</f>
        <v>-7022.4058555095626</v>
      </c>
      <c r="O3680" s="25">
        <f ca="1">VLOOKUP(CONCATENATE($F3680," ",$G3680),AllocFactorMatrix,(O$4+1),FALSE)*$E3682</f>
        <v>-1960.1633919912397</v>
      </c>
      <c r="P3680" s="25">
        <f ca="1">VLOOKUP(CONCATENATE($F3680," ",$G3680),AllocFactorMatrix,(P$4+1),FALSE)*$E3682</f>
        <v>-155.18762184784023</v>
      </c>
      <c r="Q3680" s="25">
        <f ca="1">VLOOKUP(CONCATENATE($F3680," ",$G3680),AllocFactorMatrix,(Q$4+1),FALSE)*$E3682</f>
        <v>-31.812752485153744</v>
      </c>
      <c r="R3680" s="25">
        <f t="shared" ca="1" si="1693"/>
        <v>-9169.5696218337962</v>
      </c>
      <c r="S3680" s="25">
        <f ca="1">VLOOKUP(CONCATENATE($F3680," ",$G3680),AllocFactorMatrix,(S$4+1),FALSE)*$E3682</f>
        <v>-467.93495518757953</v>
      </c>
      <c r="T3680" s="25">
        <f ca="1">VLOOKUP(CONCATENATE($F3680," ",$G3680),AllocFactorMatrix,(T$4+1),FALSE)*$E3682</f>
        <v>-5592.2014005461933</v>
      </c>
      <c r="U3680" s="25">
        <f ca="1">VLOOKUP(CONCATENATE($F3680," ",$G3680),AllocFactorMatrix,(U$4+1),FALSE)*$E3682</f>
        <v>-39534.247281517753</v>
      </c>
      <c r="V3680" s="25">
        <f ca="1">VLOOKUP(CONCATENATE($F3680," ",$G3680),AllocFactorMatrix,(V$4+1),FALSE)*$E3682</f>
        <v>-6335.7452881604095</v>
      </c>
      <c r="W3680" s="25">
        <f t="shared" ca="1" si="1694"/>
        <v>-51930.12892541194</v>
      </c>
      <c r="X3680" s="25">
        <f ca="1">VLOOKUP(CONCATENATE($F3680," ",$G3680),AllocFactorMatrix,(X$4+1),FALSE)*$E3682</f>
        <v>-1904.798548836271</v>
      </c>
      <c r="Y3680" s="25">
        <f ca="1">VLOOKUP(CONCATENATE($F3680," ",$G3680),AllocFactorMatrix,(Y$4+1),FALSE)*$E3682</f>
        <v>-44.769493307613239</v>
      </c>
      <c r="Z3680" s="25">
        <f t="shared" ca="1" si="1692"/>
        <v>-1949.5680421438842</v>
      </c>
      <c r="AA3680" s="25">
        <f ca="1">VLOOKUP(CONCATENATE($F3680," ",$G3680),AllocFactorMatrix,(AA$4+1),FALSE)*$E3682</f>
        <v>-43.73617121386247</v>
      </c>
      <c r="AB3680" s="25">
        <f ca="1">VLOOKUP(CONCATENATE($F3680," ",$G3680),AllocFactorMatrix,(AB$4+1),FALSE)*$E3682</f>
        <v>-752.5733317257791</v>
      </c>
      <c r="AC3680" s="25">
        <f ca="1">VLOOKUP(CONCATENATE($F3680," ",$G3680),AllocFactorMatrix,(AC$4+1),FALSE)*$E3682</f>
        <v>-187.86694131019269</v>
      </c>
    </row>
    <row r="3681" spans="2:29" hidden="1" outlineLevel="1">
      <c r="F3681" s="61" t="str">
        <f>F3682</f>
        <v>RB_GUP</v>
      </c>
      <c r="G3681" s="20" t="str">
        <f>$G$14</f>
        <v>CUSTOMER</v>
      </c>
      <c r="H3681" s="24">
        <f t="shared" ca="1" si="1690"/>
        <v>-2150253.3079862511</v>
      </c>
      <c r="I3681" s="25">
        <f ca="1">VLOOKUP(CONCATENATE($F3681," ",$G3681),AllocFactorMatrix,(I$4+1),FALSE)*$E3682</f>
        <v>-1559082.0684396497</v>
      </c>
      <c r="J3681" s="25">
        <f ca="1">VLOOKUP(CONCATENATE($F3681," ",$G3681),AllocFactorMatrix,(J$4+1),FALSE)*$E3682</f>
        <v>-380117.00153862248</v>
      </c>
      <c r="K3681" s="25">
        <f ca="1">VLOOKUP(CONCATENATE($F3681," ",$G3681),AllocFactorMatrix,(K$4+1),FALSE)*$E3682</f>
        <v>-3084.4232206211327</v>
      </c>
      <c r="L3681" s="25">
        <f ca="1">VLOOKUP(CONCATENATE($F3681," ",$G3681),AllocFactorMatrix,(L$4+1),FALSE)*$E3682</f>
        <v>-437.55650858242473</v>
      </c>
      <c r="M3681" s="25">
        <f t="shared" ca="1" si="1691"/>
        <v>-383638.98126782605</v>
      </c>
      <c r="N3681" s="25">
        <f ca="1">VLOOKUP(CONCATENATE($F3681," ",$G3681),AllocFactorMatrix,(N$4+1),FALSE)*$E3682</f>
        <v>-6342.9955408376263</v>
      </c>
      <c r="O3681" s="25">
        <f ca="1">VLOOKUP(CONCATENATE($F3681," ",$G3681),AllocFactorMatrix,(O$4+1),FALSE)*$E3682</f>
        <v>-2585.6194097236121</v>
      </c>
      <c r="P3681" s="25">
        <f ca="1">VLOOKUP(CONCATENATE($F3681," ",$G3681),AllocFactorMatrix,(P$4+1),FALSE)*$E3682</f>
        <v>-1255.0869794524053</v>
      </c>
      <c r="Q3681" s="25">
        <f ca="1">VLOOKUP(CONCATENATE($F3681," ",$G3681),AllocFactorMatrix,(Q$4+1),FALSE)*$E3682</f>
        <v>-537.57875497586565</v>
      </c>
      <c r="R3681" s="25">
        <f t="shared" ca="1" si="1693"/>
        <v>-10721.28068498951</v>
      </c>
      <c r="S3681" s="25">
        <f ca="1">VLOOKUP(CONCATENATE($F3681," ",$G3681),AllocFactorMatrix,(S$4+1),FALSE)*$E3682</f>
        <v>-91.36390178063921</v>
      </c>
      <c r="T3681" s="25">
        <f ca="1">VLOOKUP(CONCATENATE($F3681," ",$G3681),AllocFactorMatrix,(T$4+1),FALSE)*$E3682</f>
        <v>-1609.4879154862751</v>
      </c>
      <c r="U3681" s="25">
        <f ca="1">VLOOKUP(CONCATENATE($F3681," ",$G3681),AllocFactorMatrix,(U$4+1),FALSE)*$E3682</f>
        <v>-3254.315002144976</v>
      </c>
      <c r="V3681" s="25">
        <f ca="1">VLOOKUP(CONCATENATE($F3681," ",$G3681),AllocFactorMatrix,(V$4+1),FALSE)*$E3682</f>
        <v>-806.40567363360924</v>
      </c>
      <c r="W3681" s="25">
        <f t="shared" ca="1" si="1694"/>
        <v>-5761.5724930454999</v>
      </c>
      <c r="X3681" s="25">
        <f ca="1">VLOOKUP(CONCATENATE($F3681," ",$G3681),AllocFactorMatrix,(X$4+1),FALSE)*$E3682</f>
        <v>-2146.7376634371371</v>
      </c>
      <c r="Y3681" s="25">
        <f ca="1">VLOOKUP(CONCATENATE($F3681," ",$G3681),AllocFactorMatrix,(Y$4+1),FALSE)*$E3682</f>
        <v>-32.925678326253184</v>
      </c>
      <c r="Z3681" s="25">
        <f t="shared" ca="1" si="1692"/>
        <v>-2179.6633417633902</v>
      </c>
      <c r="AA3681" s="25">
        <f ca="1">VLOOKUP(CONCATENATE($F3681," ",$G3681),AllocFactorMatrix,(AA$4+1),FALSE)*$E3682</f>
        <v>-127.42547726291927</v>
      </c>
      <c r="AB3681" s="25">
        <f ca="1">VLOOKUP(CONCATENATE($F3681," ",$G3681),AllocFactorMatrix,(AB$4+1),FALSE)*$E3682</f>
        <v>-163800.19592589082</v>
      </c>
      <c r="AC3681" s="25">
        <f ca="1">VLOOKUP(CONCATENATE($F3681," ",$G3681),AllocFactorMatrix,(AC$4+1),FALSE)*$E3682</f>
        <v>-24942.120355822895</v>
      </c>
    </row>
    <row r="3682" spans="2:29" collapsed="1">
      <c r="D3682" s="20" t="s">
        <v>627</v>
      </c>
      <c r="E3682" s="22">
        <v>-12373774</v>
      </c>
      <c r="F3682" s="61" t="s">
        <v>73</v>
      </c>
      <c r="G3682" s="20" t="str">
        <f>$G$15</f>
        <v>TOTAL</v>
      </c>
      <c r="H3682" s="24">
        <f t="shared" ca="1" si="1690"/>
        <v>-12373774.000000004</v>
      </c>
      <c r="I3682" s="25">
        <f ca="1">VLOOKUP(CONCATENATE($F3682," ",$G3682),AllocFactorMatrix,(I$4+1),FALSE)*$E3682</f>
        <v>-7206348.9084317293</v>
      </c>
      <c r="J3682" s="25">
        <f ca="1">VLOOKUP(CONCATENATE($F3682," ",$G3682),AllocFactorMatrix,(J$4+1),FALSE)*$E3682</f>
        <v>-1789724.9321552841</v>
      </c>
      <c r="K3682" s="25">
        <f ca="1">VLOOKUP(CONCATENATE($F3682," ",$G3682),AllocFactorMatrix,(K$4+1),FALSE)*$E3682</f>
        <v>-17536.692762689199</v>
      </c>
      <c r="L3682" s="25">
        <f ca="1">VLOOKUP(CONCATENATE($F3682," ",$G3682),AllocFactorMatrix,(L$4+1),FALSE)*$E3682</f>
        <v>-694.95448111704934</v>
      </c>
      <c r="M3682" s="25">
        <f t="shared" ca="1" si="1691"/>
        <v>-1807956.5793990903</v>
      </c>
      <c r="N3682" s="25">
        <f ca="1">VLOOKUP(CONCATENATE($F3682," ",$G3682),AllocFactorMatrix,(N$4+1),FALSE)*$E3682</f>
        <v>-593088.07336061064</v>
      </c>
      <c r="O3682" s="25">
        <f ca="1">VLOOKUP(CONCATENATE($F3682," ",$G3682),AllocFactorMatrix,(O$4+1),FALSE)*$E3682</f>
        <v>-152147.06594524684</v>
      </c>
      <c r="P3682" s="25">
        <f ca="1">VLOOKUP(CONCATENATE($F3682," ",$G3682),AllocFactorMatrix,(P$4+1),FALSE)*$E3682</f>
        <v>-9719.4042268657759</v>
      </c>
      <c r="Q3682" s="25">
        <f ca="1">VLOOKUP(CONCATENATE($F3682," ",$G3682),AllocFactorMatrix,(Q$4+1),FALSE)*$E3682</f>
        <v>-1962.124635177945</v>
      </c>
      <c r="R3682" s="25">
        <f t="shared" ca="1" si="1693"/>
        <v>-756916.66816790111</v>
      </c>
      <c r="S3682" s="25">
        <f ca="1">VLOOKUP(CONCATENATE($F3682," ",$G3682),AllocFactorMatrix,(S$4+1),FALSE)*$E3682</f>
        <v>-33676.890011226162</v>
      </c>
      <c r="T3682" s="25">
        <f ca="1">VLOOKUP(CONCATENATE($F3682," ",$G3682),AllocFactorMatrix,(T$4+1),FALSE)*$E3682</f>
        <v>-347496.00677748944</v>
      </c>
      <c r="U3682" s="25">
        <f ca="1">VLOOKUP(CONCATENATE($F3682," ",$G3682),AllocFactorMatrix,(U$4+1),FALSE)*$E3682</f>
        <v>-1633953.5023005621</v>
      </c>
      <c r="V3682" s="25">
        <f ca="1">VLOOKUP(CONCATENATE($F3682," ",$G3682),AllocFactorMatrix,(V$4+1),FALSE)*$E3682</f>
        <v>-208017.63471507284</v>
      </c>
      <c r="W3682" s="25">
        <f t="shared" ca="1" si="1694"/>
        <v>-2223144.0338043505</v>
      </c>
      <c r="X3682" s="25">
        <f ca="1">VLOOKUP(CONCATENATE($F3682," ",$G3682),AllocFactorMatrix,(X$4+1),FALSE)*$E3682</f>
        <v>-161812.35013802184</v>
      </c>
      <c r="Y3682" s="25">
        <f ca="1">VLOOKUP(CONCATENATE($F3682," ",$G3682),AllocFactorMatrix,(Y$4+1),FALSE)*$E3682</f>
        <v>-3467.0621233115803</v>
      </c>
      <c r="Z3682" s="25">
        <f t="shared" ca="1" si="1692"/>
        <v>-165279.4122613334</v>
      </c>
      <c r="AA3682" s="25">
        <f ca="1">VLOOKUP(CONCATENATE($F3682," ",$G3682),AllocFactorMatrix,(AA$4+1),FALSE)*$E3682</f>
        <v>-2875.9797543771792</v>
      </c>
      <c r="AB3682" s="25">
        <f ca="1">VLOOKUP(CONCATENATE($F3682," ",$G3682),AllocFactorMatrix,(AB$4+1),FALSE)*$E3682</f>
        <v>-181831.06545681646</v>
      </c>
      <c r="AC3682" s="25">
        <f ca="1">VLOOKUP(CONCATENATE($F3682," ",$G3682),AllocFactorMatrix,(AC$4+1),FALSE)*$E3682</f>
        <v>-29421.352724403703</v>
      </c>
    </row>
    <row r="3683" spans="2:29" hidden="1" outlineLevel="1">
      <c r="E3683" s="22"/>
      <c r="F3683" s="61"/>
      <c r="G3683" s="20" t="str">
        <f>$G$8</f>
        <v>PRODUCTION</v>
      </c>
      <c r="H3683" s="24">
        <f t="shared" ref="H3683:AC3683" ca="1" si="1695">+H3667+H3675</f>
        <v>-5196448.8590530455</v>
      </c>
      <c r="I3683" s="24">
        <f t="shared" ca="1" si="1695"/>
        <v>-7503721.5394551959</v>
      </c>
      <c r="J3683" s="24">
        <f t="shared" ca="1" si="1695"/>
        <v>1865209.7903180139</v>
      </c>
      <c r="K3683" s="24">
        <f t="shared" ca="1" si="1695"/>
        <v>9866.1994190615587</v>
      </c>
      <c r="L3683" s="24">
        <f t="shared" ca="1" si="1695"/>
        <v>-1089.4557903889213</v>
      </c>
      <c r="M3683" s="24">
        <f t="shared" ca="1" si="1695"/>
        <v>1873986.5339466911</v>
      </c>
      <c r="N3683" s="24">
        <f t="shared" ca="1" si="1695"/>
        <v>1306331.2271699638</v>
      </c>
      <c r="O3683" s="24">
        <f t="shared" ca="1" si="1695"/>
        <v>638308.20715881919</v>
      </c>
      <c r="P3683" s="24">
        <f t="shared" ca="1" si="1695"/>
        <v>9725.6743513455585</v>
      </c>
      <c r="Q3683" s="24">
        <f t="shared" ca="1" si="1695"/>
        <v>149339.21070606456</v>
      </c>
      <c r="R3683" s="24">
        <f t="shared" ca="1" si="1695"/>
        <v>2103704.3193861968</v>
      </c>
      <c r="S3683" s="24">
        <f t="shared" ca="1" si="1695"/>
        <v>28045.85121765751</v>
      </c>
      <c r="T3683" s="24">
        <f t="shared" ca="1" si="1695"/>
        <v>836431.43939872086</v>
      </c>
      <c r="U3683" s="24">
        <f t="shared" ca="1" si="1695"/>
        <v>-2647847.0508245886</v>
      </c>
      <c r="V3683" s="24">
        <f t="shared" ca="1" si="1695"/>
        <v>-558281.92223888554</v>
      </c>
      <c r="W3683" s="24">
        <f t="shared" ca="1" si="1695"/>
        <v>-2341651.6824470833</v>
      </c>
      <c r="X3683" s="24">
        <f t="shared" ca="1" si="1695"/>
        <v>577000.4229200203</v>
      </c>
      <c r="Y3683" s="24">
        <f t="shared" ca="1" si="1695"/>
        <v>11671.024750723111</v>
      </c>
      <c r="Z3683" s="24">
        <f t="shared" ca="1" si="1695"/>
        <v>588671.44767074392</v>
      </c>
      <c r="AA3683" s="24">
        <f t="shared" ca="1" si="1695"/>
        <v>10595.100970849509</v>
      </c>
      <c r="AB3683" s="24">
        <f t="shared" ca="1" si="1695"/>
        <v>52922.456942132267</v>
      </c>
      <c r="AC3683" s="24">
        <f t="shared" ca="1" si="1695"/>
        <v>19044.503932632055</v>
      </c>
    </row>
    <row r="3684" spans="2:29" hidden="1" outlineLevel="1">
      <c r="E3684" s="22"/>
      <c r="F3684" s="61"/>
      <c r="G3684" s="20" t="str">
        <f>$G$9</f>
        <v>BULKTRAN</v>
      </c>
      <c r="H3684" s="24">
        <f t="shared" ref="H3684:AC3684" ca="1" si="1696">+H3668+H3676</f>
        <v>-12041327.821978282</v>
      </c>
      <c r="I3684" s="24">
        <f t="shared" ca="1" si="1696"/>
        <v>-12248223.448042778</v>
      </c>
      <c r="J3684" s="24">
        <f t="shared" ca="1" si="1696"/>
        <v>1752253.3316476196</v>
      </c>
      <c r="K3684" s="24">
        <f t="shared" ca="1" si="1696"/>
        <v>57134.001615048277</v>
      </c>
      <c r="L3684" s="24">
        <f t="shared" ca="1" si="1696"/>
        <v>3059.9032073214971</v>
      </c>
      <c r="M3684" s="24">
        <f t="shared" ca="1" si="1696"/>
        <v>1812447.2364699901</v>
      </c>
      <c r="N3684" s="24">
        <f t="shared" ca="1" si="1696"/>
        <v>1512856.7912397247</v>
      </c>
      <c r="O3684" s="24">
        <f t="shared" ca="1" si="1696"/>
        <v>720523.42767043179</v>
      </c>
      <c r="P3684" s="24">
        <f t="shared" ca="1" si="1696"/>
        <v>16547.903921659297</v>
      </c>
      <c r="Q3684" s="24">
        <f t="shared" ca="1" si="1696"/>
        <v>-363877.18208474497</v>
      </c>
      <c r="R3684" s="24">
        <f t="shared" ca="1" si="1696"/>
        <v>1886050.9407470697</v>
      </c>
      <c r="S3684" s="24">
        <f t="shared" ca="1" si="1696"/>
        <v>10293.222164869814</v>
      </c>
      <c r="T3684" s="24">
        <f t="shared" ca="1" si="1696"/>
        <v>806624.44808278128</v>
      </c>
      <c r="U3684" s="24">
        <f t="shared" ca="1" si="1696"/>
        <v>-4105050.4194218135</v>
      </c>
      <c r="V3684" s="24">
        <f t="shared" ca="1" si="1696"/>
        <v>-1005269.7502423662</v>
      </c>
      <c r="W3684" s="24">
        <f t="shared" ca="1" si="1696"/>
        <v>-4293402.4994165273</v>
      </c>
      <c r="X3684" s="24">
        <f t="shared" ca="1" si="1696"/>
        <v>697261.81097366929</v>
      </c>
      <c r="Y3684" s="24">
        <f t="shared" ca="1" si="1696"/>
        <v>12332.386659735545</v>
      </c>
      <c r="Z3684" s="24">
        <f t="shared" ca="1" si="1696"/>
        <v>709594.19763340475</v>
      </c>
      <c r="AA3684" s="24">
        <f t="shared" ca="1" si="1696"/>
        <v>11413.318138889654</v>
      </c>
      <c r="AB3684" s="24">
        <f t="shared" ca="1" si="1696"/>
        <v>59356.85799076374</v>
      </c>
      <c r="AC3684" s="24">
        <f t="shared" ca="1" si="1696"/>
        <v>21435.574500896208</v>
      </c>
    </row>
    <row r="3685" spans="2:29" hidden="1" outlineLevel="1">
      <c r="E3685" s="22"/>
      <c r="F3685" s="61"/>
      <c r="G3685" s="20" t="str">
        <f>$G$10</f>
        <v>SUBTRAN</v>
      </c>
      <c r="H3685" s="24">
        <f t="shared" ref="H3685:AC3685" ca="1" si="1697">+H3669+H3677</f>
        <v>-4456224.4911032394</v>
      </c>
      <c r="I3685" s="24">
        <f t="shared" ca="1" si="1697"/>
        <v>-4553433.5970632629</v>
      </c>
      <c r="J3685" s="24">
        <f t="shared" ca="1" si="1697"/>
        <v>609713.8101394421</v>
      </c>
      <c r="K3685" s="24">
        <f t="shared" ca="1" si="1697"/>
        <v>20391.354894052649</v>
      </c>
      <c r="L3685" s="24">
        <f t="shared" ca="1" si="1697"/>
        <v>1420.6316691912796</v>
      </c>
      <c r="M3685" s="24">
        <f t="shared" ca="1" si="1697"/>
        <v>631525.79670268518</v>
      </c>
      <c r="N3685" s="24">
        <f t="shared" ca="1" si="1697"/>
        <v>563127.40983302263</v>
      </c>
      <c r="O3685" s="24">
        <f t="shared" ca="1" si="1697"/>
        <v>269099.1354115748</v>
      </c>
      <c r="P3685" s="24">
        <f t="shared" ca="1" si="1697"/>
        <v>7633.9762215583205</v>
      </c>
      <c r="Q3685" s="24">
        <f t="shared" ca="1" si="1697"/>
        <v>0</v>
      </c>
      <c r="R3685" s="24">
        <f t="shared" ca="1" si="1697"/>
        <v>839860.521466156</v>
      </c>
      <c r="S3685" s="24">
        <f t="shared" ca="1" si="1697"/>
        <v>2873.0463776809429</v>
      </c>
      <c r="T3685" s="24">
        <f t="shared" ca="1" si="1697"/>
        <v>294919.45148102735</v>
      </c>
      <c r="U3685" s="24">
        <f t="shared" ca="1" si="1697"/>
        <v>-1959399.5315237681</v>
      </c>
      <c r="V3685" s="24">
        <f t="shared" ca="1" si="1697"/>
        <v>0</v>
      </c>
      <c r="W3685" s="24">
        <f t="shared" ca="1" si="1697"/>
        <v>-1661607.0336650575</v>
      </c>
      <c r="X3685" s="24">
        <f t="shared" ca="1" si="1697"/>
        <v>262229.03763214545</v>
      </c>
      <c r="Y3685" s="24">
        <f t="shared" ca="1" si="1697"/>
        <v>4573.4396614387169</v>
      </c>
      <c r="Z3685" s="24">
        <f t="shared" ca="1" si="1697"/>
        <v>266802.47729358415</v>
      </c>
      <c r="AA3685" s="24">
        <f t="shared" ca="1" si="1697"/>
        <v>4039.2914041319809</v>
      </c>
      <c r="AB3685" s="24">
        <f t="shared" ca="1" si="1697"/>
        <v>12160.293397980013</v>
      </c>
      <c r="AC3685" s="24">
        <f t="shared" ca="1" si="1697"/>
        <v>4427.7593605460106</v>
      </c>
    </row>
    <row r="3686" spans="2:29" hidden="1" outlineLevel="1">
      <c r="E3686" s="22"/>
      <c r="F3686" s="61"/>
      <c r="G3686" s="20" t="str">
        <f>$G$11</f>
        <v>DISTPRI</v>
      </c>
      <c r="H3686" s="24">
        <f t="shared" ref="H3686:AC3686" ca="1" si="1698">+H3670+H3678</f>
        <v>-573599.89251331333</v>
      </c>
      <c r="I3686" s="24">
        <f t="shared" ca="1" si="1698"/>
        <v>-8063171.768645945</v>
      </c>
      <c r="J3686" s="24">
        <f t="shared" ca="1" si="1698"/>
        <v>2662256.7205713405</v>
      </c>
      <c r="K3686" s="24">
        <f t="shared" ca="1" si="1698"/>
        <v>50483.788780492119</v>
      </c>
      <c r="L3686" s="24">
        <f t="shared" ca="1" si="1698"/>
        <v>0</v>
      </c>
      <c r="M3686" s="24">
        <f t="shared" ca="1" si="1698"/>
        <v>2712740.5093518319</v>
      </c>
      <c r="N3686" s="24">
        <f t="shared" ca="1" si="1698"/>
        <v>1894363.4948088634</v>
      </c>
      <c r="O3686" s="24">
        <f t="shared" ca="1" si="1698"/>
        <v>840134.16693550663</v>
      </c>
      <c r="P3686" s="24">
        <f t="shared" ca="1" si="1698"/>
        <v>0</v>
      </c>
      <c r="Q3686" s="24">
        <f t="shared" ca="1" si="1698"/>
        <v>0</v>
      </c>
      <c r="R3686" s="24">
        <f t="shared" ca="1" si="1698"/>
        <v>2734497.6617443711</v>
      </c>
      <c r="S3686" s="24">
        <f t="shared" ca="1" si="1698"/>
        <v>36239.731645180618</v>
      </c>
      <c r="T3686" s="24">
        <f t="shared" ca="1" si="1698"/>
        <v>1113494.6192202354</v>
      </c>
      <c r="U3686" s="24">
        <f t="shared" ca="1" si="1698"/>
        <v>0</v>
      </c>
      <c r="V3686" s="24">
        <f t="shared" ca="1" si="1698"/>
        <v>0</v>
      </c>
      <c r="W3686" s="24">
        <f t="shared" ca="1" si="1698"/>
        <v>1149734.3508654155</v>
      </c>
      <c r="X3686" s="24">
        <f t="shared" ca="1" si="1698"/>
        <v>800475.70753572334</v>
      </c>
      <c r="Y3686" s="24">
        <f t="shared" ca="1" si="1698"/>
        <v>15212.6991562246</v>
      </c>
      <c r="Z3686" s="24">
        <f t="shared" ca="1" si="1698"/>
        <v>815688.40669194749</v>
      </c>
      <c r="AA3686" s="24">
        <f t="shared" ca="1" si="1698"/>
        <v>13479.087070238649</v>
      </c>
      <c r="AB3686" s="24">
        <f t="shared" ca="1" si="1698"/>
        <v>47034.016849685329</v>
      </c>
      <c r="AC3686" s="24">
        <f t="shared" ca="1" si="1698"/>
        <v>16397.84355916419</v>
      </c>
    </row>
    <row r="3687" spans="2:29" hidden="1" outlineLevel="1">
      <c r="E3687" s="22"/>
      <c r="F3687" s="61"/>
      <c r="G3687" s="20" t="str">
        <f>$G$12</f>
        <v>DISTSEC</v>
      </c>
      <c r="H3687" s="24">
        <f t="shared" ref="H3687:AC3687" ca="1" si="1699">+H3671+H3679</f>
        <v>-1693510.9760426157</v>
      </c>
      <c r="I3687" s="24">
        <f t="shared" ca="1" si="1699"/>
        <v>-3985275.9898298169</v>
      </c>
      <c r="J3687" s="24">
        <f t="shared" ca="1" si="1699"/>
        <v>1168471.0151529773</v>
      </c>
      <c r="K3687" s="24">
        <f t="shared" ca="1" si="1699"/>
        <v>0</v>
      </c>
      <c r="L3687" s="24">
        <f t="shared" ca="1" si="1699"/>
        <v>0</v>
      </c>
      <c r="M3687" s="24">
        <f t="shared" ca="1" si="1699"/>
        <v>1168471.0151529773</v>
      </c>
      <c r="N3687" s="24">
        <f t="shared" ca="1" si="1699"/>
        <v>680379.09807109251</v>
      </c>
      <c r="O3687" s="24">
        <f t="shared" ca="1" si="1699"/>
        <v>0</v>
      </c>
      <c r="P3687" s="24">
        <f t="shared" ca="1" si="1699"/>
        <v>0</v>
      </c>
      <c r="Q3687" s="24">
        <f t="shared" ca="1" si="1699"/>
        <v>0</v>
      </c>
      <c r="R3687" s="24">
        <f t="shared" ca="1" si="1699"/>
        <v>680379.09807109251</v>
      </c>
      <c r="S3687" s="24">
        <f t="shared" ca="1" si="1699"/>
        <v>10058.808613428291</v>
      </c>
      <c r="T3687" s="24">
        <f t="shared" ca="1" si="1699"/>
        <v>0</v>
      </c>
      <c r="U3687" s="24">
        <f t="shared" ca="1" si="1699"/>
        <v>0</v>
      </c>
      <c r="V3687" s="24">
        <f t="shared" ca="1" si="1699"/>
        <v>0</v>
      </c>
      <c r="W3687" s="24">
        <f t="shared" ca="1" si="1699"/>
        <v>10058.808613428291</v>
      </c>
      <c r="X3687" s="24">
        <f t="shared" ca="1" si="1699"/>
        <v>294966.88656281715</v>
      </c>
      <c r="Y3687" s="24">
        <f t="shared" ca="1" si="1699"/>
        <v>0</v>
      </c>
      <c r="Z3687" s="24">
        <f t="shared" ca="1" si="1699"/>
        <v>294966.88656281715</v>
      </c>
      <c r="AA3687" s="24">
        <f t="shared" ca="1" si="1699"/>
        <v>4704.9410008866671</v>
      </c>
      <c r="AB3687" s="24">
        <f t="shared" ca="1" si="1699"/>
        <v>98910.291094403918</v>
      </c>
      <c r="AC3687" s="24">
        <f t="shared" ca="1" si="1699"/>
        <v>34273.973291589486</v>
      </c>
    </row>
    <row r="3688" spans="2:29" hidden="1" outlineLevel="1">
      <c r="E3688" s="22"/>
      <c r="F3688" s="61"/>
      <c r="G3688" s="20" t="str">
        <f>$G$13</f>
        <v>ENERGY</v>
      </c>
      <c r="H3688" s="24">
        <f t="shared" ref="H3688:AC3688" ca="1" si="1700">+H3672+H3680</f>
        <v>340218.01885774505</v>
      </c>
      <c r="I3688" s="24">
        <f t="shared" ca="1" si="1700"/>
        <v>-912553.34538667474</v>
      </c>
      <c r="J3688" s="24">
        <f t="shared" ca="1" si="1700"/>
        <v>595344.91985257249</v>
      </c>
      <c r="K3688" s="24">
        <f t="shared" ca="1" si="1700"/>
        <v>-16077.737491503014</v>
      </c>
      <c r="L3688" s="24">
        <f t="shared" ca="1" si="1700"/>
        <v>-1131.1203693965363</v>
      </c>
      <c r="M3688" s="24">
        <f t="shared" ca="1" si="1700"/>
        <v>578136.0619916718</v>
      </c>
      <c r="N3688" s="24">
        <f t="shared" ca="1" si="1700"/>
        <v>376066.60391309031</v>
      </c>
      <c r="O3688" s="24">
        <f t="shared" ca="1" si="1700"/>
        <v>216684.1657334934</v>
      </c>
      <c r="P3688" s="24">
        <f t="shared" ca="1" si="1700"/>
        <v>1447.9034689191424</v>
      </c>
      <c r="Q3688" s="24">
        <f t="shared" ca="1" si="1700"/>
        <v>304641.34173919947</v>
      </c>
      <c r="R3688" s="24">
        <f t="shared" ca="1" si="1700"/>
        <v>898840.01485469949</v>
      </c>
      <c r="S3688" s="24">
        <f t="shared" ca="1" si="1700"/>
        <v>19369.736443048001</v>
      </c>
      <c r="T3688" s="24">
        <f t="shared" ca="1" si="1700"/>
        <v>400350.5854818513</v>
      </c>
      <c r="U3688" s="24">
        <f t="shared" ca="1" si="1700"/>
        <v>-841611.68665816693</v>
      </c>
      <c r="V3688" s="24">
        <f t="shared" ca="1" si="1700"/>
        <v>-66536.082070201053</v>
      </c>
      <c r="W3688" s="24">
        <f t="shared" ca="1" si="1700"/>
        <v>-488427.44680346735</v>
      </c>
      <c r="X3688" s="24">
        <f t="shared" ca="1" si="1700"/>
        <v>158587.54300156183</v>
      </c>
      <c r="Y3688" s="24">
        <f t="shared" ca="1" si="1700"/>
        <v>3929.7947424885374</v>
      </c>
      <c r="Z3688" s="24">
        <f t="shared" ca="1" si="1700"/>
        <v>162517.33774405011</v>
      </c>
      <c r="AA3688" s="24">
        <f t="shared" ca="1" si="1700"/>
        <v>4790.3417097488973</v>
      </c>
      <c r="AB3688" s="24">
        <f t="shared" ca="1" si="1700"/>
        <v>70803.041258997575</v>
      </c>
      <c r="AC3688" s="24">
        <f t="shared" ca="1" si="1700"/>
        <v>26112.013488679426</v>
      </c>
    </row>
    <row r="3689" spans="2:29" hidden="1" outlineLevel="1">
      <c r="E3689" s="22"/>
      <c r="F3689" s="61"/>
      <c r="G3689" s="20" t="str">
        <f>$G$14</f>
        <v>CUSTOMER</v>
      </c>
      <c r="H3689" s="24">
        <f t="shared" ref="H3689:AC3689" ca="1" si="1701">+H3673+H3681</f>
        <v>-2025013.7736255722</v>
      </c>
      <c r="I3689" s="24">
        <f t="shared" ca="1" si="1701"/>
        <v>-7964329.289091141</v>
      </c>
      <c r="J3689" s="24">
        <f t="shared" ca="1" si="1701"/>
        <v>2475062.779873258</v>
      </c>
      <c r="K3689" s="24">
        <f t="shared" ca="1" si="1701"/>
        <v>29917.301651856149</v>
      </c>
      <c r="L3689" s="24">
        <f t="shared" ca="1" si="1701"/>
        <v>4499.5380017696752</v>
      </c>
      <c r="M3689" s="24">
        <f t="shared" ca="1" si="1701"/>
        <v>2509479.6195268822</v>
      </c>
      <c r="N3689" s="24">
        <f t="shared" ca="1" si="1701"/>
        <v>68646.656971584758</v>
      </c>
      <c r="O3689" s="24">
        <f t="shared" ca="1" si="1701"/>
        <v>44304.53445923284</v>
      </c>
      <c r="P3689" s="24">
        <f t="shared" ca="1" si="1701"/>
        <v>6937.9070589551584</v>
      </c>
      <c r="Q3689" s="24">
        <f t="shared" ca="1" si="1701"/>
        <v>-88424.580664673995</v>
      </c>
      <c r="R3689" s="24">
        <f t="shared" ca="1" si="1701"/>
        <v>31464.517825098865</v>
      </c>
      <c r="S3689" s="24">
        <f t="shared" ca="1" si="1701"/>
        <v>336.17781672259844</v>
      </c>
      <c r="T3689" s="24">
        <f t="shared" ca="1" si="1701"/>
        <v>15819.935827696532</v>
      </c>
      <c r="U3689" s="24">
        <f t="shared" ca="1" si="1701"/>
        <v>-10675.194122293444</v>
      </c>
      <c r="V3689" s="24">
        <f t="shared" ca="1" si="1701"/>
        <v>-4618.8955891494279</v>
      </c>
      <c r="W3689" s="24">
        <f t="shared" ca="1" si="1701"/>
        <v>862.02393297623348</v>
      </c>
      <c r="X3689" s="24">
        <f t="shared" ca="1" si="1701"/>
        <v>36311.441689153806</v>
      </c>
      <c r="Y3689" s="24">
        <f t="shared" ca="1" si="1701"/>
        <v>446.4446024770649</v>
      </c>
      <c r="Z3689" s="24">
        <f t="shared" ca="1" si="1701"/>
        <v>36757.886291630857</v>
      </c>
      <c r="AA3689" s="24">
        <f t="shared" ca="1" si="1701"/>
        <v>2125.5482968109504</v>
      </c>
      <c r="AB3689" s="24">
        <f t="shared" ca="1" si="1701"/>
        <v>2773314.7641729601</v>
      </c>
      <c r="AC3689" s="24">
        <f t="shared" ca="1" si="1701"/>
        <v>585311.15541920683</v>
      </c>
    </row>
    <row r="3690" spans="2:29" collapsed="1">
      <c r="B3690" s="59" t="s">
        <v>347</v>
      </c>
      <c r="E3690" s="24">
        <f>+E3674+E3682</f>
        <v>-25645907.795458332</v>
      </c>
      <c r="F3690" s="61"/>
      <c r="G3690" s="20" t="str">
        <f>$G$15</f>
        <v>TOTAL</v>
      </c>
      <c r="H3690" s="24">
        <f t="shared" ref="H3690:AC3690" ca="1" si="1702">+H3674+H3682</f>
        <v>-25645907.79545835</v>
      </c>
      <c r="I3690" s="24">
        <f t="shared" ca="1" si="1702"/>
        <v>-45230708.977514856</v>
      </c>
      <c r="J3690" s="24">
        <f t="shared" ca="1" si="1702"/>
        <v>11128312.36755522</v>
      </c>
      <c r="K3690" s="24">
        <f t="shared" ca="1" si="1702"/>
        <v>151714.90886900772</v>
      </c>
      <c r="L3690" s="24">
        <f t="shared" ca="1" si="1702"/>
        <v>6759.496718497001</v>
      </c>
      <c r="M3690" s="24">
        <f t="shared" ca="1" si="1702"/>
        <v>11286786.773142699</v>
      </c>
      <c r="N3690" s="24">
        <f t="shared" ca="1" si="1702"/>
        <v>6401771.2820073385</v>
      </c>
      <c r="O3690" s="24">
        <f t="shared" ca="1" si="1702"/>
        <v>2729053.6373690586</v>
      </c>
      <c r="P3690" s="24">
        <f t="shared" ca="1" si="1702"/>
        <v>42293.36502243724</v>
      </c>
      <c r="Q3690" s="24">
        <f t="shared" ca="1" si="1702"/>
        <v>1678.7896958450278</v>
      </c>
      <c r="R3690" s="24">
        <f t="shared" ca="1" si="1702"/>
        <v>9174797.0740946829</v>
      </c>
      <c r="S3690" s="24">
        <f t="shared" ca="1" si="1702"/>
        <v>107216.57427858804</v>
      </c>
      <c r="T3690" s="24">
        <f t="shared" ca="1" si="1702"/>
        <v>3467640.4794923244</v>
      </c>
      <c r="U3690" s="24">
        <f t="shared" ca="1" si="1702"/>
        <v>-9564583.8825506475</v>
      </c>
      <c r="V3690" s="24">
        <f t="shared" ca="1" si="1702"/>
        <v>-1634706.6501406059</v>
      </c>
      <c r="W3690" s="24">
        <f t="shared" ca="1" si="1702"/>
        <v>-7624433.4789203322</v>
      </c>
      <c r="X3690" s="24">
        <f t="shared" ca="1" si="1702"/>
        <v>2826832.8503150931</v>
      </c>
      <c r="Y3690" s="24">
        <f t="shared" ca="1" si="1702"/>
        <v>48165.789573087575</v>
      </c>
      <c r="Z3690" s="24">
        <f t="shared" ca="1" si="1702"/>
        <v>2874998.6398881809</v>
      </c>
      <c r="AA3690" s="24">
        <f t="shared" ca="1" si="1702"/>
        <v>51147.628591556284</v>
      </c>
      <c r="AB3690" s="24">
        <f t="shared" ca="1" si="1702"/>
        <v>3114501.721706924</v>
      </c>
      <c r="AC3690" s="24">
        <f t="shared" ca="1" si="1702"/>
        <v>707002.82355271361</v>
      </c>
    </row>
    <row r="3691" spans="2:29">
      <c r="B3691" s="59" t="s">
        <v>348</v>
      </c>
      <c r="E3691" s="308">
        <v>0</v>
      </c>
    </row>
    <row r="3692" spans="2:29" hidden="1" outlineLevel="1">
      <c r="E3692" s="22"/>
      <c r="G3692" s="20" t="str">
        <f>$G$8</f>
        <v>PRODUCTION</v>
      </c>
      <c r="H3692" s="24">
        <f t="shared" ref="H3692:AC3692" ca="1" si="1703">H3683*$E$3691</f>
        <v>0</v>
      </c>
      <c r="I3692" s="24">
        <f t="shared" ca="1" si="1703"/>
        <v>0</v>
      </c>
      <c r="J3692" s="24">
        <f t="shared" ca="1" si="1703"/>
        <v>0</v>
      </c>
      <c r="K3692" s="24">
        <f t="shared" ca="1" si="1703"/>
        <v>0</v>
      </c>
      <c r="L3692" s="24">
        <f t="shared" ca="1" si="1703"/>
        <v>0</v>
      </c>
      <c r="M3692" s="24">
        <f t="shared" ca="1" si="1703"/>
        <v>0</v>
      </c>
      <c r="N3692" s="24">
        <f t="shared" ca="1" si="1703"/>
        <v>0</v>
      </c>
      <c r="O3692" s="24">
        <f t="shared" ca="1" si="1703"/>
        <v>0</v>
      </c>
      <c r="P3692" s="24">
        <f t="shared" ca="1" si="1703"/>
        <v>0</v>
      </c>
      <c r="Q3692" s="24">
        <f t="shared" ca="1" si="1703"/>
        <v>0</v>
      </c>
      <c r="R3692" s="24">
        <f t="shared" ca="1" si="1703"/>
        <v>0</v>
      </c>
      <c r="S3692" s="24">
        <f t="shared" ca="1" si="1703"/>
        <v>0</v>
      </c>
      <c r="T3692" s="24">
        <f t="shared" ca="1" si="1703"/>
        <v>0</v>
      </c>
      <c r="U3692" s="24">
        <f t="shared" ca="1" si="1703"/>
        <v>0</v>
      </c>
      <c r="V3692" s="24">
        <f t="shared" ca="1" si="1703"/>
        <v>0</v>
      </c>
      <c r="W3692" s="24">
        <f t="shared" ca="1" si="1703"/>
        <v>0</v>
      </c>
      <c r="X3692" s="24">
        <f t="shared" ca="1" si="1703"/>
        <v>0</v>
      </c>
      <c r="Y3692" s="24">
        <f t="shared" ca="1" si="1703"/>
        <v>0</v>
      </c>
      <c r="Z3692" s="24">
        <f t="shared" ca="1" si="1703"/>
        <v>0</v>
      </c>
      <c r="AA3692" s="24">
        <f t="shared" ca="1" si="1703"/>
        <v>0</v>
      </c>
      <c r="AB3692" s="24">
        <f t="shared" ca="1" si="1703"/>
        <v>0</v>
      </c>
      <c r="AC3692" s="24">
        <f t="shared" ca="1" si="1703"/>
        <v>0</v>
      </c>
    </row>
    <row r="3693" spans="2:29" hidden="1" outlineLevel="1">
      <c r="E3693" s="22"/>
      <c r="G3693" s="20" t="str">
        <f>$G$9</f>
        <v>BULKTRAN</v>
      </c>
      <c r="H3693" s="24">
        <f t="shared" ref="H3693:AC3693" ca="1" si="1704">H3684*$E$3691</f>
        <v>0</v>
      </c>
      <c r="I3693" s="24">
        <f t="shared" ca="1" si="1704"/>
        <v>0</v>
      </c>
      <c r="J3693" s="24">
        <f t="shared" ca="1" si="1704"/>
        <v>0</v>
      </c>
      <c r="K3693" s="24">
        <f t="shared" ca="1" si="1704"/>
        <v>0</v>
      </c>
      <c r="L3693" s="24">
        <f t="shared" ca="1" si="1704"/>
        <v>0</v>
      </c>
      <c r="M3693" s="24">
        <f t="shared" ca="1" si="1704"/>
        <v>0</v>
      </c>
      <c r="N3693" s="24">
        <f t="shared" ca="1" si="1704"/>
        <v>0</v>
      </c>
      <c r="O3693" s="24">
        <f t="shared" ca="1" si="1704"/>
        <v>0</v>
      </c>
      <c r="P3693" s="24">
        <f t="shared" ca="1" si="1704"/>
        <v>0</v>
      </c>
      <c r="Q3693" s="24">
        <f t="shared" ca="1" si="1704"/>
        <v>0</v>
      </c>
      <c r="R3693" s="24">
        <f t="shared" ca="1" si="1704"/>
        <v>0</v>
      </c>
      <c r="S3693" s="24">
        <f t="shared" ca="1" si="1704"/>
        <v>0</v>
      </c>
      <c r="T3693" s="24">
        <f t="shared" ca="1" si="1704"/>
        <v>0</v>
      </c>
      <c r="U3693" s="24">
        <f t="shared" ca="1" si="1704"/>
        <v>0</v>
      </c>
      <c r="V3693" s="24">
        <f t="shared" ca="1" si="1704"/>
        <v>0</v>
      </c>
      <c r="W3693" s="24">
        <f t="shared" ca="1" si="1704"/>
        <v>0</v>
      </c>
      <c r="X3693" s="24">
        <f t="shared" ca="1" si="1704"/>
        <v>0</v>
      </c>
      <c r="Y3693" s="24">
        <f t="shared" ca="1" si="1704"/>
        <v>0</v>
      </c>
      <c r="Z3693" s="24">
        <f t="shared" ca="1" si="1704"/>
        <v>0</v>
      </c>
      <c r="AA3693" s="24">
        <f t="shared" ca="1" si="1704"/>
        <v>0</v>
      </c>
      <c r="AB3693" s="24">
        <f t="shared" ca="1" si="1704"/>
        <v>0</v>
      </c>
      <c r="AC3693" s="24">
        <f t="shared" ca="1" si="1704"/>
        <v>0</v>
      </c>
    </row>
    <row r="3694" spans="2:29" hidden="1" outlineLevel="1">
      <c r="E3694" s="22"/>
      <c r="G3694" s="20" t="str">
        <f>$G$10</f>
        <v>SUBTRAN</v>
      </c>
      <c r="H3694" s="24">
        <f t="shared" ref="H3694:AC3694" ca="1" si="1705">H3685*$E$3691</f>
        <v>0</v>
      </c>
      <c r="I3694" s="24">
        <f t="shared" ca="1" si="1705"/>
        <v>0</v>
      </c>
      <c r="J3694" s="24">
        <f t="shared" ca="1" si="1705"/>
        <v>0</v>
      </c>
      <c r="K3694" s="24">
        <f t="shared" ca="1" si="1705"/>
        <v>0</v>
      </c>
      <c r="L3694" s="24">
        <f t="shared" ca="1" si="1705"/>
        <v>0</v>
      </c>
      <c r="M3694" s="24">
        <f t="shared" ca="1" si="1705"/>
        <v>0</v>
      </c>
      <c r="N3694" s="24">
        <f t="shared" ca="1" si="1705"/>
        <v>0</v>
      </c>
      <c r="O3694" s="24">
        <f t="shared" ca="1" si="1705"/>
        <v>0</v>
      </c>
      <c r="P3694" s="24">
        <f t="shared" ca="1" si="1705"/>
        <v>0</v>
      </c>
      <c r="Q3694" s="24">
        <f t="shared" ca="1" si="1705"/>
        <v>0</v>
      </c>
      <c r="R3694" s="24">
        <f t="shared" ca="1" si="1705"/>
        <v>0</v>
      </c>
      <c r="S3694" s="24">
        <f t="shared" ca="1" si="1705"/>
        <v>0</v>
      </c>
      <c r="T3694" s="24">
        <f t="shared" ca="1" si="1705"/>
        <v>0</v>
      </c>
      <c r="U3694" s="24">
        <f t="shared" ca="1" si="1705"/>
        <v>0</v>
      </c>
      <c r="V3694" s="24">
        <f t="shared" ca="1" si="1705"/>
        <v>0</v>
      </c>
      <c r="W3694" s="24">
        <f t="shared" ca="1" si="1705"/>
        <v>0</v>
      </c>
      <c r="X3694" s="24">
        <f t="shared" ca="1" si="1705"/>
        <v>0</v>
      </c>
      <c r="Y3694" s="24">
        <f t="shared" ca="1" si="1705"/>
        <v>0</v>
      </c>
      <c r="Z3694" s="24">
        <f t="shared" ca="1" si="1705"/>
        <v>0</v>
      </c>
      <c r="AA3694" s="24">
        <f t="shared" ca="1" si="1705"/>
        <v>0</v>
      </c>
      <c r="AB3694" s="24">
        <f t="shared" ca="1" si="1705"/>
        <v>0</v>
      </c>
      <c r="AC3694" s="24">
        <f t="shared" ca="1" si="1705"/>
        <v>0</v>
      </c>
    </row>
    <row r="3695" spans="2:29" hidden="1" outlineLevel="1">
      <c r="E3695" s="22"/>
      <c r="G3695" s="20" t="str">
        <f>$G$11</f>
        <v>DISTPRI</v>
      </c>
      <c r="H3695" s="24">
        <f t="shared" ref="H3695:AC3695" ca="1" si="1706">H3686*$E$3691</f>
        <v>0</v>
      </c>
      <c r="I3695" s="24">
        <f t="shared" ca="1" si="1706"/>
        <v>0</v>
      </c>
      <c r="J3695" s="24">
        <f t="shared" ca="1" si="1706"/>
        <v>0</v>
      </c>
      <c r="K3695" s="24">
        <f t="shared" ca="1" si="1706"/>
        <v>0</v>
      </c>
      <c r="L3695" s="24">
        <f t="shared" ca="1" si="1706"/>
        <v>0</v>
      </c>
      <c r="M3695" s="24">
        <f t="shared" ca="1" si="1706"/>
        <v>0</v>
      </c>
      <c r="N3695" s="24">
        <f t="shared" ca="1" si="1706"/>
        <v>0</v>
      </c>
      <c r="O3695" s="24">
        <f t="shared" ca="1" si="1706"/>
        <v>0</v>
      </c>
      <c r="P3695" s="24">
        <f t="shared" ca="1" si="1706"/>
        <v>0</v>
      </c>
      <c r="Q3695" s="24">
        <f t="shared" ca="1" si="1706"/>
        <v>0</v>
      </c>
      <c r="R3695" s="24">
        <f t="shared" ca="1" si="1706"/>
        <v>0</v>
      </c>
      <c r="S3695" s="24">
        <f t="shared" ca="1" si="1706"/>
        <v>0</v>
      </c>
      <c r="T3695" s="24">
        <f t="shared" ca="1" si="1706"/>
        <v>0</v>
      </c>
      <c r="U3695" s="24">
        <f t="shared" ca="1" si="1706"/>
        <v>0</v>
      </c>
      <c r="V3695" s="24">
        <f t="shared" ca="1" si="1706"/>
        <v>0</v>
      </c>
      <c r="W3695" s="24">
        <f t="shared" ca="1" si="1706"/>
        <v>0</v>
      </c>
      <c r="X3695" s="24">
        <f t="shared" ca="1" si="1706"/>
        <v>0</v>
      </c>
      <c r="Y3695" s="24">
        <f t="shared" ca="1" si="1706"/>
        <v>0</v>
      </c>
      <c r="Z3695" s="24">
        <f t="shared" ca="1" si="1706"/>
        <v>0</v>
      </c>
      <c r="AA3695" s="24">
        <f t="shared" ca="1" si="1706"/>
        <v>0</v>
      </c>
      <c r="AB3695" s="24">
        <f t="shared" ca="1" si="1706"/>
        <v>0</v>
      </c>
      <c r="AC3695" s="24">
        <f t="shared" ca="1" si="1706"/>
        <v>0</v>
      </c>
    </row>
    <row r="3696" spans="2:29" hidden="1" outlineLevel="1">
      <c r="E3696" s="22"/>
      <c r="G3696" s="20" t="str">
        <f>$G$12</f>
        <v>DISTSEC</v>
      </c>
      <c r="H3696" s="24">
        <f t="shared" ref="H3696:AC3696" ca="1" si="1707">H3687*$E$3691</f>
        <v>0</v>
      </c>
      <c r="I3696" s="24">
        <f t="shared" ca="1" si="1707"/>
        <v>0</v>
      </c>
      <c r="J3696" s="24">
        <f t="shared" ca="1" si="1707"/>
        <v>0</v>
      </c>
      <c r="K3696" s="24">
        <f t="shared" ca="1" si="1707"/>
        <v>0</v>
      </c>
      <c r="L3696" s="24">
        <f t="shared" ca="1" si="1707"/>
        <v>0</v>
      </c>
      <c r="M3696" s="24">
        <f t="shared" ca="1" si="1707"/>
        <v>0</v>
      </c>
      <c r="N3696" s="24">
        <f t="shared" ca="1" si="1707"/>
        <v>0</v>
      </c>
      <c r="O3696" s="24">
        <f t="shared" ca="1" si="1707"/>
        <v>0</v>
      </c>
      <c r="P3696" s="24">
        <f t="shared" ca="1" si="1707"/>
        <v>0</v>
      </c>
      <c r="Q3696" s="24">
        <f t="shared" ca="1" si="1707"/>
        <v>0</v>
      </c>
      <c r="R3696" s="24">
        <f t="shared" ca="1" si="1707"/>
        <v>0</v>
      </c>
      <c r="S3696" s="24">
        <f t="shared" ca="1" si="1707"/>
        <v>0</v>
      </c>
      <c r="T3696" s="24">
        <f t="shared" ca="1" si="1707"/>
        <v>0</v>
      </c>
      <c r="U3696" s="24">
        <f t="shared" ca="1" si="1707"/>
        <v>0</v>
      </c>
      <c r="V3696" s="24">
        <f t="shared" ca="1" si="1707"/>
        <v>0</v>
      </c>
      <c r="W3696" s="24">
        <f t="shared" ca="1" si="1707"/>
        <v>0</v>
      </c>
      <c r="X3696" s="24">
        <f t="shared" ca="1" si="1707"/>
        <v>0</v>
      </c>
      <c r="Y3696" s="24">
        <f t="shared" ca="1" si="1707"/>
        <v>0</v>
      </c>
      <c r="Z3696" s="24">
        <f t="shared" ca="1" si="1707"/>
        <v>0</v>
      </c>
      <c r="AA3696" s="24">
        <f t="shared" ca="1" si="1707"/>
        <v>0</v>
      </c>
      <c r="AB3696" s="24">
        <f t="shared" ca="1" si="1707"/>
        <v>0</v>
      </c>
      <c r="AC3696" s="24">
        <f t="shared" ca="1" si="1707"/>
        <v>0</v>
      </c>
    </row>
    <row r="3697" spans="2:29" hidden="1" outlineLevel="1">
      <c r="E3697" s="22"/>
      <c r="G3697" s="20" t="str">
        <f>$G$13</f>
        <v>ENERGY</v>
      </c>
      <c r="H3697" s="24">
        <f t="shared" ref="H3697:AC3697" ca="1" si="1708">H3688*$E$3691</f>
        <v>0</v>
      </c>
      <c r="I3697" s="24">
        <f t="shared" ca="1" si="1708"/>
        <v>0</v>
      </c>
      <c r="J3697" s="24">
        <f t="shared" ca="1" si="1708"/>
        <v>0</v>
      </c>
      <c r="K3697" s="24">
        <f t="shared" ca="1" si="1708"/>
        <v>0</v>
      </c>
      <c r="L3697" s="24">
        <f t="shared" ca="1" si="1708"/>
        <v>0</v>
      </c>
      <c r="M3697" s="24">
        <f t="shared" ca="1" si="1708"/>
        <v>0</v>
      </c>
      <c r="N3697" s="24">
        <f t="shared" ca="1" si="1708"/>
        <v>0</v>
      </c>
      <c r="O3697" s="24">
        <f t="shared" ca="1" si="1708"/>
        <v>0</v>
      </c>
      <c r="P3697" s="24">
        <f t="shared" ca="1" si="1708"/>
        <v>0</v>
      </c>
      <c r="Q3697" s="24">
        <f t="shared" ca="1" si="1708"/>
        <v>0</v>
      </c>
      <c r="R3697" s="24">
        <f t="shared" ca="1" si="1708"/>
        <v>0</v>
      </c>
      <c r="S3697" s="24">
        <f t="shared" ca="1" si="1708"/>
        <v>0</v>
      </c>
      <c r="T3697" s="24">
        <f t="shared" ca="1" si="1708"/>
        <v>0</v>
      </c>
      <c r="U3697" s="24">
        <f t="shared" ca="1" si="1708"/>
        <v>0</v>
      </c>
      <c r="V3697" s="24">
        <f t="shared" ca="1" si="1708"/>
        <v>0</v>
      </c>
      <c r="W3697" s="24">
        <f t="shared" ca="1" si="1708"/>
        <v>0</v>
      </c>
      <c r="X3697" s="24">
        <f t="shared" ca="1" si="1708"/>
        <v>0</v>
      </c>
      <c r="Y3697" s="24">
        <f t="shared" ca="1" si="1708"/>
        <v>0</v>
      </c>
      <c r="Z3697" s="24">
        <f t="shared" ca="1" si="1708"/>
        <v>0</v>
      </c>
      <c r="AA3697" s="24">
        <f t="shared" ca="1" si="1708"/>
        <v>0</v>
      </c>
      <c r="AB3697" s="24">
        <f t="shared" ca="1" si="1708"/>
        <v>0</v>
      </c>
      <c r="AC3697" s="24">
        <f t="shared" ca="1" si="1708"/>
        <v>0</v>
      </c>
    </row>
    <row r="3698" spans="2:29" hidden="1" outlineLevel="1">
      <c r="E3698" s="22"/>
      <c r="G3698" s="20" t="str">
        <f>$G$14</f>
        <v>CUSTOMER</v>
      </c>
      <c r="H3698" s="24">
        <f t="shared" ref="H3698:AC3698" ca="1" si="1709">H3689*$E$3691</f>
        <v>0</v>
      </c>
      <c r="I3698" s="24">
        <f t="shared" ca="1" si="1709"/>
        <v>0</v>
      </c>
      <c r="J3698" s="24">
        <f t="shared" ca="1" si="1709"/>
        <v>0</v>
      </c>
      <c r="K3698" s="24">
        <f t="shared" ca="1" si="1709"/>
        <v>0</v>
      </c>
      <c r="L3698" s="24">
        <f t="shared" ca="1" si="1709"/>
        <v>0</v>
      </c>
      <c r="M3698" s="24">
        <f t="shared" ca="1" si="1709"/>
        <v>0</v>
      </c>
      <c r="N3698" s="24">
        <f t="shared" ca="1" si="1709"/>
        <v>0</v>
      </c>
      <c r="O3698" s="24">
        <f t="shared" ca="1" si="1709"/>
        <v>0</v>
      </c>
      <c r="P3698" s="24">
        <f t="shared" ca="1" si="1709"/>
        <v>0</v>
      </c>
      <c r="Q3698" s="24">
        <f t="shared" ca="1" si="1709"/>
        <v>0</v>
      </c>
      <c r="R3698" s="24">
        <f t="shared" ca="1" si="1709"/>
        <v>0</v>
      </c>
      <c r="S3698" s="24">
        <f t="shared" ca="1" si="1709"/>
        <v>0</v>
      </c>
      <c r="T3698" s="24">
        <f t="shared" ca="1" si="1709"/>
        <v>0</v>
      </c>
      <c r="U3698" s="24">
        <f t="shared" ca="1" si="1709"/>
        <v>0</v>
      </c>
      <c r="V3698" s="24">
        <f t="shared" ca="1" si="1709"/>
        <v>0</v>
      </c>
      <c r="W3698" s="24">
        <f t="shared" ca="1" si="1709"/>
        <v>0</v>
      </c>
      <c r="X3698" s="24">
        <f t="shared" ca="1" si="1709"/>
        <v>0</v>
      </c>
      <c r="Y3698" s="24">
        <f t="shared" ca="1" si="1709"/>
        <v>0</v>
      </c>
      <c r="Z3698" s="24">
        <f t="shared" ca="1" si="1709"/>
        <v>0</v>
      </c>
      <c r="AA3698" s="24">
        <f t="shared" ca="1" si="1709"/>
        <v>0</v>
      </c>
      <c r="AB3698" s="24">
        <f t="shared" ca="1" si="1709"/>
        <v>0</v>
      </c>
      <c r="AC3698" s="24">
        <f t="shared" ca="1" si="1709"/>
        <v>0</v>
      </c>
    </row>
    <row r="3699" spans="2:29" collapsed="1">
      <c r="B3699" s="59" t="s">
        <v>352</v>
      </c>
      <c r="E3699" s="24">
        <f>E3690*$E$3691</f>
        <v>0</v>
      </c>
      <c r="G3699" s="20" t="str">
        <f>$G$15</f>
        <v>TOTAL</v>
      </c>
      <c r="H3699" s="24">
        <f t="shared" ref="H3699:AC3699" ca="1" si="1710">H3690*$E$3691</f>
        <v>0</v>
      </c>
      <c r="I3699" s="24">
        <f t="shared" ca="1" si="1710"/>
        <v>0</v>
      </c>
      <c r="J3699" s="24">
        <f t="shared" ca="1" si="1710"/>
        <v>0</v>
      </c>
      <c r="K3699" s="24">
        <f t="shared" ca="1" si="1710"/>
        <v>0</v>
      </c>
      <c r="L3699" s="24">
        <f t="shared" ca="1" si="1710"/>
        <v>0</v>
      </c>
      <c r="M3699" s="24">
        <f t="shared" ca="1" si="1710"/>
        <v>0</v>
      </c>
      <c r="N3699" s="24">
        <f t="shared" ca="1" si="1710"/>
        <v>0</v>
      </c>
      <c r="O3699" s="24">
        <f t="shared" ca="1" si="1710"/>
        <v>0</v>
      </c>
      <c r="P3699" s="24">
        <f t="shared" ca="1" si="1710"/>
        <v>0</v>
      </c>
      <c r="Q3699" s="24">
        <f t="shared" ca="1" si="1710"/>
        <v>0</v>
      </c>
      <c r="R3699" s="24">
        <f t="shared" ca="1" si="1710"/>
        <v>0</v>
      </c>
      <c r="S3699" s="24">
        <f t="shared" ca="1" si="1710"/>
        <v>0</v>
      </c>
      <c r="T3699" s="24">
        <f t="shared" ca="1" si="1710"/>
        <v>0</v>
      </c>
      <c r="U3699" s="24">
        <f t="shared" ca="1" si="1710"/>
        <v>0</v>
      </c>
      <c r="V3699" s="24">
        <f t="shared" ca="1" si="1710"/>
        <v>0</v>
      </c>
      <c r="W3699" s="24">
        <f t="shared" ca="1" si="1710"/>
        <v>0</v>
      </c>
      <c r="X3699" s="24">
        <f t="shared" ca="1" si="1710"/>
        <v>0</v>
      </c>
      <c r="Y3699" s="24">
        <f t="shared" ca="1" si="1710"/>
        <v>0</v>
      </c>
      <c r="Z3699" s="24">
        <f t="shared" ca="1" si="1710"/>
        <v>0</v>
      </c>
      <c r="AA3699" s="24">
        <f t="shared" ca="1" si="1710"/>
        <v>0</v>
      </c>
      <c r="AB3699" s="24">
        <f t="shared" ca="1" si="1710"/>
        <v>0</v>
      </c>
      <c r="AC3699" s="24">
        <f t="shared" ca="1" si="1710"/>
        <v>0</v>
      </c>
    </row>
    <row r="3700" spans="2:29" hidden="1" outlineLevel="1">
      <c r="F3700" s="61" t="str">
        <f>F3707</f>
        <v>RB_GUP</v>
      </c>
      <c r="G3700" s="20" t="str">
        <f>$G$8</f>
        <v>PRODUCTION</v>
      </c>
      <c r="H3700" s="24">
        <f t="shared" ref="H3700:H3707" ca="1" si="1711">SUBTOTAL(9,I3700:AC3700)</f>
        <v>0</v>
      </c>
      <c r="I3700" s="25">
        <f ca="1">VLOOKUP(CONCATENATE($F3700," ",$G3700),AllocFactorMatrix,(I$4+1),FALSE)*$E3707</f>
        <v>0</v>
      </c>
      <c r="J3700" s="25">
        <f ca="1">VLOOKUP(CONCATENATE($F3700," ",$G3700),AllocFactorMatrix,(J$4+1),FALSE)*$E3707</f>
        <v>0</v>
      </c>
      <c r="K3700" s="25">
        <f ca="1">VLOOKUP(CONCATENATE($F3700," ",$G3700),AllocFactorMatrix,(K$4+1),FALSE)*$E3707</f>
        <v>0</v>
      </c>
      <c r="L3700" s="25">
        <f ca="1">VLOOKUP(CONCATENATE($F3700," ",$G3700),AllocFactorMatrix,(L$4+1),FALSE)*$E3707</f>
        <v>0</v>
      </c>
      <c r="M3700" s="25">
        <f t="shared" ref="M3700:M3707" ca="1" si="1712">SUBTOTAL(9,J3700:L3700)</f>
        <v>0</v>
      </c>
      <c r="N3700" s="25">
        <f ca="1">VLOOKUP(CONCATENATE($F3700," ",$G3700),AllocFactorMatrix,(N$4+1),FALSE)*$E3707</f>
        <v>0</v>
      </c>
      <c r="O3700" s="25">
        <f ca="1">VLOOKUP(CONCATENATE($F3700," ",$G3700),AllocFactorMatrix,(O$4+1),FALSE)*$E3707</f>
        <v>0</v>
      </c>
      <c r="P3700" s="25">
        <f ca="1">VLOOKUP(CONCATENATE($F3700," ",$G3700),AllocFactorMatrix,(P$4+1),FALSE)*$E3707</f>
        <v>0</v>
      </c>
      <c r="Q3700" s="25">
        <f ca="1">VLOOKUP(CONCATENATE($F3700," ",$G3700),AllocFactorMatrix,(Q$4+1),FALSE)*$E3707</f>
        <v>0</v>
      </c>
      <c r="R3700" s="25">
        <f ca="1">SUBTOTAL(9,N3700:Q3700)</f>
        <v>0</v>
      </c>
      <c r="S3700" s="25">
        <f ca="1">VLOOKUP(CONCATENATE($F3700," ",$G3700),AllocFactorMatrix,(S$4+1),FALSE)*$E3707</f>
        <v>0</v>
      </c>
      <c r="T3700" s="25">
        <f ca="1">VLOOKUP(CONCATENATE($F3700," ",$G3700),AllocFactorMatrix,(T$4+1),FALSE)*$E3707</f>
        <v>0</v>
      </c>
      <c r="U3700" s="25">
        <f ca="1">VLOOKUP(CONCATENATE($F3700," ",$G3700),AllocFactorMatrix,(U$4+1),FALSE)*$E3707</f>
        <v>0</v>
      </c>
      <c r="V3700" s="25">
        <f ca="1">VLOOKUP(CONCATENATE($F3700," ",$G3700),AllocFactorMatrix,(V$4+1),FALSE)*$E3707</f>
        <v>0</v>
      </c>
      <c r="W3700" s="25">
        <f ca="1">SUBTOTAL(9,S3700:V3700)</f>
        <v>0</v>
      </c>
      <c r="X3700" s="25">
        <f ca="1">VLOOKUP(CONCATENATE($F3700," ",$G3700),AllocFactorMatrix,(X$4+1),FALSE)*$E3707</f>
        <v>0</v>
      </c>
      <c r="Y3700" s="25">
        <f ca="1">VLOOKUP(CONCATENATE($F3700," ",$G3700),AllocFactorMatrix,(Y$4+1),FALSE)*$E3707</f>
        <v>0</v>
      </c>
      <c r="Z3700" s="25">
        <f t="shared" ref="Z3700:Z3707" ca="1" si="1713">SUBTOTAL(9,X3700:Y3700)</f>
        <v>0</v>
      </c>
      <c r="AA3700" s="25">
        <f ca="1">VLOOKUP(CONCATENATE($F3700," ",$G3700),AllocFactorMatrix,(AA$4+1),FALSE)*$E3707</f>
        <v>0</v>
      </c>
      <c r="AB3700" s="25">
        <f ca="1">VLOOKUP(CONCATENATE($F3700," ",$G3700),AllocFactorMatrix,(AB$4+1),FALSE)*$E3707</f>
        <v>0</v>
      </c>
      <c r="AC3700" s="25">
        <f ca="1">VLOOKUP(CONCATENATE($F3700," ",$G3700),AllocFactorMatrix,(AC$4+1),FALSE)*$E3707</f>
        <v>0</v>
      </c>
    </row>
    <row r="3701" spans="2:29" hidden="1" outlineLevel="1">
      <c r="F3701" s="61" t="str">
        <f>F3707</f>
        <v>RB_GUP</v>
      </c>
      <c r="G3701" s="20" t="str">
        <f>$G$9</f>
        <v>BULKTRAN</v>
      </c>
      <c r="H3701" s="24">
        <f t="shared" ca="1" si="1711"/>
        <v>0</v>
      </c>
      <c r="I3701" s="25">
        <f ca="1">VLOOKUP(CONCATENATE($F3701," ",$G3701),AllocFactorMatrix,(I$4+1),FALSE)*$E3707</f>
        <v>0</v>
      </c>
      <c r="J3701" s="25">
        <f ca="1">VLOOKUP(CONCATENATE($F3701," ",$G3701),AllocFactorMatrix,(J$4+1),FALSE)*$E3707</f>
        <v>0</v>
      </c>
      <c r="K3701" s="25">
        <f ca="1">VLOOKUP(CONCATENATE($F3701," ",$G3701),AllocFactorMatrix,(K$4+1),FALSE)*$E3707</f>
        <v>0</v>
      </c>
      <c r="L3701" s="25">
        <f ca="1">VLOOKUP(CONCATENATE($F3701," ",$G3701),AllocFactorMatrix,(L$4+1),FALSE)*$E3707</f>
        <v>0</v>
      </c>
      <c r="M3701" s="25">
        <f t="shared" ca="1" si="1712"/>
        <v>0</v>
      </c>
      <c r="N3701" s="25">
        <f ca="1">VLOOKUP(CONCATENATE($F3701," ",$G3701),AllocFactorMatrix,(N$4+1),FALSE)*$E3707</f>
        <v>0</v>
      </c>
      <c r="O3701" s="25">
        <f ca="1">VLOOKUP(CONCATENATE($F3701," ",$G3701),AllocFactorMatrix,(O$4+1),FALSE)*$E3707</f>
        <v>0</v>
      </c>
      <c r="P3701" s="25">
        <f ca="1">VLOOKUP(CONCATENATE($F3701," ",$G3701),AllocFactorMatrix,(P$4+1),FALSE)*$E3707</f>
        <v>0</v>
      </c>
      <c r="Q3701" s="25">
        <f ca="1">VLOOKUP(CONCATENATE($F3701," ",$G3701),AllocFactorMatrix,(Q$4+1),FALSE)*$E3707</f>
        <v>0</v>
      </c>
      <c r="R3701" s="25">
        <f t="shared" ref="R3701:R3707" ca="1" si="1714">SUBTOTAL(9,N3701:Q3701)</f>
        <v>0</v>
      </c>
      <c r="S3701" s="25">
        <f ca="1">VLOOKUP(CONCATENATE($F3701," ",$G3701),AllocFactorMatrix,(S$4+1),FALSE)*$E3707</f>
        <v>0</v>
      </c>
      <c r="T3701" s="25">
        <f ca="1">VLOOKUP(CONCATENATE($F3701," ",$G3701),AllocFactorMatrix,(T$4+1),FALSE)*$E3707</f>
        <v>0</v>
      </c>
      <c r="U3701" s="25">
        <f ca="1">VLOOKUP(CONCATENATE($F3701," ",$G3701),AllocFactorMatrix,(U$4+1),FALSE)*$E3707</f>
        <v>0</v>
      </c>
      <c r="V3701" s="25">
        <f ca="1">VLOOKUP(CONCATENATE($F3701," ",$G3701),AllocFactorMatrix,(V$4+1),FALSE)*$E3707</f>
        <v>0</v>
      </c>
      <c r="W3701" s="25">
        <f t="shared" ref="W3701:W3707" ca="1" si="1715">SUBTOTAL(9,S3701:V3701)</f>
        <v>0</v>
      </c>
      <c r="X3701" s="25">
        <f ca="1">VLOOKUP(CONCATENATE($F3701," ",$G3701),AllocFactorMatrix,(X$4+1),FALSE)*$E3707</f>
        <v>0</v>
      </c>
      <c r="Y3701" s="25">
        <f ca="1">VLOOKUP(CONCATENATE($F3701," ",$G3701),AllocFactorMatrix,(Y$4+1),FALSE)*$E3707</f>
        <v>0</v>
      </c>
      <c r="Z3701" s="25">
        <f t="shared" ca="1" si="1713"/>
        <v>0</v>
      </c>
      <c r="AA3701" s="25">
        <f ca="1">VLOOKUP(CONCATENATE($F3701," ",$G3701),AllocFactorMatrix,(AA$4+1),FALSE)*$E3707</f>
        <v>0</v>
      </c>
      <c r="AB3701" s="25">
        <f ca="1">VLOOKUP(CONCATENATE($F3701," ",$G3701),AllocFactorMatrix,(AB$4+1),FALSE)*$E3707</f>
        <v>0</v>
      </c>
      <c r="AC3701" s="25">
        <f ca="1">VLOOKUP(CONCATENATE($F3701," ",$G3701),AllocFactorMatrix,(AC$4+1),FALSE)*$E3707</f>
        <v>0</v>
      </c>
    </row>
    <row r="3702" spans="2:29" hidden="1" outlineLevel="1">
      <c r="F3702" s="61" t="str">
        <f>F3707</f>
        <v>RB_GUP</v>
      </c>
      <c r="G3702" s="20" t="str">
        <f>$G$10</f>
        <v>SUBTRAN</v>
      </c>
      <c r="H3702" s="24">
        <f t="shared" ca="1" si="1711"/>
        <v>0</v>
      </c>
      <c r="I3702" s="25">
        <f ca="1">VLOOKUP(CONCATENATE($F3702," ",$G3702),AllocFactorMatrix,(I$4+1),FALSE)*$E3707</f>
        <v>0</v>
      </c>
      <c r="J3702" s="25">
        <f ca="1">VLOOKUP(CONCATENATE($F3702," ",$G3702),AllocFactorMatrix,(J$4+1),FALSE)*$E3707</f>
        <v>0</v>
      </c>
      <c r="K3702" s="25">
        <f ca="1">VLOOKUP(CONCATENATE($F3702," ",$G3702),AllocFactorMatrix,(K$4+1),FALSE)*$E3707</f>
        <v>0</v>
      </c>
      <c r="L3702" s="25">
        <f ca="1">VLOOKUP(CONCATENATE($F3702," ",$G3702),AllocFactorMatrix,(L$4+1),FALSE)*$E3707</f>
        <v>0</v>
      </c>
      <c r="M3702" s="25">
        <f t="shared" ca="1" si="1712"/>
        <v>0</v>
      </c>
      <c r="N3702" s="25">
        <f ca="1">VLOOKUP(CONCATENATE($F3702," ",$G3702),AllocFactorMatrix,(N$4+1),FALSE)*$E3707</f>
        <v>0</v>
      </c>
      <c r="O3702" s="25">
        <f ca="1">VLOOKUP(CONCATENATE($F3702," ",$G3702),AllocFactorMatrix,(O$4+1),FALSE)*$E3707</f>
        <v>0</v>
      </c>
      <c r="P3702" s="25">
        <f ca="1">VLOOKUP(CONCATENATE($F3702," ",$G3702),AllocFactorMatrix,(P$4+1),FALSE)*$E3707</f>
        <v>0</v>
      </c>
      <c r="Q3702" s="25">
        <f ca="1">VLOOKUP(CONCATENATE($F3702," ",$G3702),AllocFactorMatrix,(Q$4+1),FALSE)*$E3707</f>
        <v>0</v>
      </c>
      <c r="R3702" s="25">
        <f t="shared" ca="1" si="1714"/>
        <v>0</v>
      </c>
      <c r="S3702" s="25">
        <f ca="1">VLOOKUP(CONCATENATE($F3702," ",$G3702),AllocFactorMatrix,(S$4+1),FALSE)*$E3707</f>
        <v>0</v>
      </c>
      <c r="T3702" s="25">
        <f ca="1">VLOOKUP(CONCATENATE($F3702," ",$G3702),AllocFactorMatrix,(T$4+1),FALSE)*$E3707</f>
        <v>0</v>
      </c>
      <c r="U3702" s="25">
        <f ca="1">VLOOKUP(CONCATENATE($F3702," ",$G3702),AllocFactorMatrix,(U$4+1),FALSE)*$E3707</f>
        <v>0</v>
      </c>
      <c r="V3702" s="25">
        <f ca="1">VLOOKUP(CONCATENATE($F3702," ",$G3702),AllocFactorMatrix,(V$4+1),FALSE)*$E3707</f>
        <v>0</v>
      </c>
      <c r="W3702" s="25">
        <f t="shared" ca="1" si="1715"/>
        <v>0</v>
      </c>
      <c r="X3702" s="25">
        <f ca="1">VLOOKUP(CONCATENATE($F3702," ",$G3702),AllocFactorMatrix,(X$4+1),FALSE)*$E3707</f>
        <v>0</v>
      </c>
      <c r="Y3702" s="25">
        <f ca="1">VLOOKUP(CONCATENATE($F3702," ",$G3702),AllocFactorMatrix,(Y$4+1),FALSE)*$E3707</f>
        <v>0</v>
      </c>
      <c r="Z3702" s="25">
        <f t="shared" ca="1" si="1713"/>
        <v>0</v>
      </c>
      <c r="AA3702" s="25">
        <f ca="1">VLOOKUP(CONCATENATE($F3702," ",$G3702),AllocFactorMatrix,(AA$4+1),FALSE)*$E3707</f>
        <v>0</v>
      </c>
      <c r="AB3702" s="25">
        <f ca="1">VLOOKUP(CONCATENATE($F3702," ",$G3702),AllocFactorMatrix,(AB$4+1),FALSE)*$E3707</f>
        <v>0</v>
      </c>
      <c r="AC3702" s="25">
        <f ca="1">VLOOKUP(CONCATENATE($F3702," ",$G3702),AllocFactorMatrix,(AC$4+1),FALSE)*$E3707</f>
        <v>0</v>
      </c>
    </row>
    <row r="3703" spans="2:29" hidden="1" outlineLevel="1">
      <c r="F3703" s="61" t="str">
        <f>F3707</f>
        <v>RB_GUP</v>
      </c>
      <c r="G3703" s="20" t="str">
        <f>$G$11</f>
        <v>DISTPRI</v>
      </c>
      <c r="H3703" s="24">
        <f t="shared" ca="1" si="1711"/>
        <v>0</v>
      </c>
      <c r="I3703" s="25">
        <f ca="1">VLOOKUP(CONCATENATE($F3703," ",$G3703),AllocFactorMatrix,(I$4+1),FALSE)*$E3707</f>
        <v>0</v>
      </c>
      <c r="J3703" s="25">
        <f ca="1">VLOOKUP(CONCATENATE($F3703," ",$G3703),AllocFactorMatrix,(J$4+1),FALSE)*$E3707</f>
        <v>0</v>
      </c>
      <c r="K3703" s="25">
        <f ca="1">VLOOKUP(CONCATENATE($F3703," ",$G3703),AllocFactorMatrix,(K$4+1),FALSE)*$E3707</f>
        <v>0</v>
      </c>
      <c r="L3703" s="25">
        <f ca="1">VLOOKUP(CONCATENATE($F3703," ",$G3703),AllocFactorMatrix,(L$4+1),FALSE)*$E3707</f>
        <v>0</v>
      </c>
      <c r="M3703" s="25">
        <f t="shared" ca="1" si="1712"/>
        <v>0</v>
      </c>
      <c r="N3703" s="25">
        <f ca="1">VLOOKUP(CONCATENATE($F3703," ",$G3703),AllocFactorMatrix,(N$4+1),FALSE)*$E3707</f>
        <v>0</v>
      </c>
      <c r="O3703" s="25">
        <f ca="1">VLOOKUP(CONCATENATE($F3703," ",$G3703),AllocFactorMatrix,(O$4+1),FALSE)*$E3707</f>
        <v>0</v>
      </c>
      <c r="P3703" s="25">
        <f ca="1">VLOOKUP(CONCATENATE($F3703," ",$G3703),AllocFactorMatrix,(P$4+1),FALSE)*$E3707</f>
        <v>0</v>
      </c>
      <c r="Q3703" s="25">
        <f ca="1">VLOOKUP(CONCATENATE($F3703," ",$G3703),AllocFactorMatrix,(Q$4+1),FALSE)*$E3707</f>
        <v>0</v>
      </c>
      <c r="R3703" s="25">
        <f t="shared" ca="1" si="1714"/>
        <v>0</v>
      </c>
      <c r="S3703" s="25">
        <f ca="1">VLOOKUP(CONCATENATE($F3703," ",$G3703),AllocFactorMatrix,(S$4+1),FALSE)*$E3707</f>
        <v>0</v>
      </c>
      <c r="T3703" s="25">
        <f ca="1">VLOOKUP(CONCATENATE($F3703," ",$G3703),AllocFactorMatrix,(T$4+1),FALSE)*$E3707</f>
        <v>0</v>
      </c>
      <c r="U3703" s="25">
        <f ca="1">VLOOKUP(CONCATENATE($F3703," ",$G3703),AllocFactorMatrix,(U$4+1),FALSE)*$E3707</f>
        <v>0</v>
      </c>
      <c r="V3703" s="25">
        <f ca="1">VLOOKUP(CONCATENATE($F3703," ",$G3703),AllocFactorMatrix,(V$4+1),FALSE)*$E3707</f>
        <v>0</v>
      </c>
      <c r="W3703" s="25">
        <f t="shared" ca="1" si="1715"/>
        <v>0</v>
      </c>
      <c r="X3703" s="25">
        <f ca="1">VLOOKUP(CONCATENATE($F3703," ",$G3703),AllocFactorMatrix,(X$4+1),FALSE)*$E3707</f>
        <v>0</v>
      </c>
      <c r="Y3703" s="25">
        <f ca="1">VLOOKUP(CONCATENATE($F3703," ",$G3703),AllocFactorMatrix,(Y$4+1),FALSE)*$E3707</f>
        <v>0</v>
      </c>
      <c r="Z3703" s="25">
        <f t="shared" ca="1" si="1713"/>
        <v>0</v>
      </c>
      <c r="AA3703" s="25">
        <f ca="1">VLOOKUP(CONCATENATE($F3703," ",$G3703),AllocFactorMatrix,(AA$4+1),FALSE)*$E3707</f>
        <v>0</v>
      </c>
      <c r="AB3703" s="25">
        <f ca="1">VLOOKUP(CONCATENATE($F3703," ",$G3703),AllocFactorMatrix,(AB$4+1),FALSE)*$E3707</f>
        <v>0</v>
      </c>
      <c r="AC3703" s="25">
        <f ca="1">VLOOKUP(CONCATENATE($F3703," ",$G3703),AllocFactorMatrix,(AC$4+1),FALSE)*$E3707</f>
        <v>0</v>
      </c>
    </row>
    <row r="3704" spans="2:29" hidden="1" outlineLevel="1">
      <c r="F3704" s="61" t="str">
        <f>F3707</f>
        <v>RB_GUP</v>
      </c>
      <c r="G3704" s="20" t="str">
        <f>$G$12</f>
        <v>DISTSEC</v>
      </c>
      <c r="H3704" s="24">
        <f t="shared" ca="1" si="1711"/>
        <v>0</v>
      </c>
      <c r="I3704" s="25">
        <f ca="1">VLOOKUP(CONCATENATE($F3704," ",$G3704),AllocFactorMatrix,(I$4+1),FALSE)*$E3707</f>
        <v>0</v>
      </c>
      <c r="J3704" s="25">
        <f ca="1">VLOOKUP(CONCATENATE($F3704," ",$G3704),AllocFactorMatrix,(J$4+1),FALSE)*$E3707</f>
        <v>0</v>
      </c>
      <c r="K3704" s="25">
        <f ca="1">VLOOKUP(CONCATENATE($F3704," ",$G3704),AllocFactorMatrix,(K$4+1),FALSE)*$E3707</f>
        <v>0</v>
      </c>
      <c r="L3704" s="25">
        <f ca="1">VLOOKUP(CONCATENATE($F3704," ",$G3704),AllocFactorMatrix,(L$4+1),FALSE)*$E3707</f>
        <v>0</v>
      </c>
      <c r="M3704" s="25">
        <f t="shared" ca="1" si="1712"/>
        <v>0</v>
      </c>
      <c r="N3704" s="25">
        <f ca="1">VLOOKUP(CONCATENATE($F3704," ",$G3704),AllocFactorMatrix,(N$4+1),FALSE)*$E3707</f>
        <v>0</v>
      </c>
      <c r="O3704" s="25">
        <f ca="1">VLOOKUP(CONCATENATE($F3704," ",$G3704),AllocFactorMatrix,(O$4+1),FALSE)*$E3707</f>
        <v>0</v>
      </c>
      <c r="P3704" s="25">
        <f ca="1">VLOOKUP(CONCATENATE($F3704," ",$G3704),AllocFactorMatrix,(P$4+1),FALSE)*$E3707</f>
        <v>0</v>
      </c>
      <c r="Q3704" s="25">
        <f ca="1">VLOOKUP(CONCATENATE($F3704," ",$G3704),AllocFactorMatrix,(Q$4+1),FALSE)*$E3707</f>
        <v>0</v>
      </c>
      <c r="R3704" s="25">
        <f t="shared" ca="1" si="1714"/>
        <v>0</v>
      </c>
      <c r="S3704" s="25">
        <f ca="1">VLOOKUP(CONCATENATE($F3704," ",$G3704),AllocFactorMatrix,(S$4+1),FALSE)*$E3707</f>
        <v>0</v>
      </c>
      <c r="T3704" s="25">
        <f ca="1">VLOOKUP(CONCATENATE($F3704," ",$G3704),AllocFactorMatrix,(T$4+1),FALSE)*$E3707</f>
        <v>0</v>
      </c>
      <c r="U3704" s="25">
        <f ca="1">VLOOKUP(CONCATENATE($F3704," ",$G3704),AllocFactorMatrix,(U$4+1),FALSE)*$E3707</f>
        <v>0</v>
      </c>
      <c r="V3704" s="25">
        <f ca="1">VLOOKUP(CONCATENATE($F3704," ",$G3704),AllocFactorMatrix,(V$4+1),FALSE)*$E3707</f>
        <v>0</v>
      </c>
      <c r="W3704" s="25">
        <f t="shared" ca="1" si="1715"/>
        <v>0</v>
      </c>
      <c r="X3704" s="25">
        <f ca="1">VLOOKUP(CONCATENATE($F3704," ",$G3704),AllocFactorMatrix,(X$4+1),FALSE)*$E3707</f>
        <v>0</v>
      </c>
      <c r="Y3704" s="25">
        <f ca="1">VLOOKUP(CONCATENATE($F3704," ",$G3704),AllocFactorMatrix,(Y$4+1),FALSE)*$E3707</f>
        <v>0</v>
      </c>
      <c r="Z3704" s="25">
        <f t="shared" ca="1" si="1713"/>
        <v>0</v>
      </c>
      <c r="AA3704" s="25">
        <f ca="1">VLOOKUP(CONCATENATE($F3704," ",$G3704),AllocFactorMatrix,(AA$4+1),FALSE)*$E3707</f>
        <v>0</v>
      </c>
      <c r="AB3704" s="25">
        <f ca="1">VLOOKUP(CONCATENATE($F3704," ",$G3704),AllocFactorMatrix,(AB$4+1),FALSE)*$E3707</f>
        <v>0</v>
      </c>
      <c r="AC3704" s="25">
        <f ca="1">VLOOKUP(CONCATENATE($F3704," ",$G3704),AllocFactorMatrix,(AC$4+1),FALSE)*$E3707</f>
        <v>0</v>
      </c>
    </row>
    <row r="3705" spans="2:29" hidden="1" outlineLevel="1">
      <c r="F3705" s="61" t="str">
        <f>F3707</f>
        <v>RB_GUP</v>
      </c>
      <c r="G3705" s="20" t="str">
        <f>$G$13</f>
        <v>ENERGY</v>
      </c>
      <c r="H3705" s="24">
        <f t="shared" ca="1" si="1711"/>
        <v>0</v>
      </c>
      <c r="I3705" s="25">
        <f ca="1">VLOOKUP(CONCATENATE($F3705," ",$G3705),AllocFactorMatrix,(I$4+1),FALSE)*$E3707</f>
        <v>0</v>
      </c>
      <c r="J3705" s="25">
        <f ca="1">VLOOKUP(CONCATENATE($F3705," ",$G3705),AllocFactorMatrix,(J$4+1),FALSE)*$E3707</f>
        <v>0</v>
      </c>
      <c r="K3705" s="25">
        <f ca="1">VLOOKUP(CONCATENATE($F3705," ",$G3705),AllocFactorMatrix,(K$4+1),FALSE)*$E3707</f>
        <v>0</v>
      </c>
      <c r="L3705" s="25">
        <f ca="1">VLOOKUP(CONCATENATE($F3705," ",$G3705),AllocFactorMatrix,(L$4+1),FALSE)*$E3707</f>
        <v>0</v>
      </c>
      <c r="M3705" s="25">
        <f t="shared" ca="1" si="1712"/>
        <v>0</v>
      </c>
      <c r="N3705" s="25">
        <f ca="1">VLOOKUP(CONCATENATE($F3705," ",$G3705),AllocFactorMatrix,(N$4+1),FALSE)*$E3707</f>
        <v>0</v>
      </c>
      <c r="O3705" s="25">
        <f ca="1">VLOOKUP(CONCATENATE($F3705," ",$G3705),AllocFactorMatrix,(O$4+1),FALSE)*$E3707</f>
        <v>0</v>
      </c>
      <c r="P3705" s="25">
        <f ca="1">VLOOKUP(CONCATENATE($F3705," ",$G3705),AllocFactorMatrix,(P$4+1),FALSE)*$E3707</f>
        <v>0</v>
      </c>
      <c r="Q3705" s="25">
        <f ca="1">VLOOKUP(CONCATENATE($F3705," ",$G3705),AllocFactorMatrix,(Q$4+1),FALSE)*$E3707</f>
        <v>0</v>
      </c>
      <c r="R3705" s="25">
        <f t="shared" ca="1" si="1714"/>
        <v>0</v>
      </c>
      <c r="S3705" s="25">
        <f ca="1">VLOOKUP(CONCATENATE($F3705," ",$G3705),AllocFactorMatrix,(S$4+1),FALSE)*$E3707</f>
        <v>0</v>
      </c>
      <c r="T3705" s="25">
        <f ca="1">VLOOKUP(CONCATENATE($F3705," ",$G3705),AllocFactorMatrix,(T$4+1),FALSE)*$E3707</f>
        <v>0</v>
      </c>
      <c r="U3705" s="25">
        <f ca="1">VLOOKUP(CONCATENATE($F3705," ",$G3705),AllocFactorMatrix,(U$4+1),FALSE)*$E3707</f>
        <v>0</v>
      </c>
      <c r="V3705" s="25">
        <f ca="1">VLOOKUP(CONCATENATE($F3705," ",$G3705),AllocFactorMatrix,(V$4+1),FALSE)*$E3707</f>
        <v>0</v>
      </c>
      <c r="W3705" s="25">
        <f t="shared" ca="1" si="1715"/>
        <v>0</v>
      </c>
      <c r="X3705" s="25">
        <f ca="1">VLOOKUP(CONCATENATE($F3705," ",$G3705),AllocFactorMatrix,(X$4+1),FALSE)*$E3707</f>
        <v>0</v>
      </c>
      <c r="Y3705" s="25">
        <f ca="1">VLOOKUP(CONCATENATE($F3705," ",$G3705),AllocFactorMatrix,(Y$4+1),FALSE)*$E3707</f>
        <v>0</v>
      </c>
      <c r="Z3705" s="25">
        <f t="shared" ca="1" si="1713"/>
        <v>0</v>
      </c>
      <c r="AA3705" s="25">
        <f ca="1">VLOOKUP(CONCATENATE($F3705," ",$G3705),AllocFactorMatrix,(AA$4+1),FALSE)*$E3707</f>
        <v>0</v>
      </c>
      <c r="AB3705" s="25">
        <f ca="1">VLOOKUP(CONCATENATE($F3705," ",$G3705),AllocFactorMatrix,(AB$4+1),FALSE)*$E3707</f>
        <v>0</v>
      </c>
      <c r="AC3705" s="25">
        <f ca="1">VLOOKUP(CONCATENATE($F3705," ",$G3705),AllocFactorMatrix,(AC$4+1),FALSE)*$E3707</f>
        <v>0</v>
      </c>
    </row>
    <row r="3706" spans="2:29" hidden="1" outlineLevel="1">
      <c r="F3706" s="61" t="str">
        <f>F3707</f>
        <v>RB_GUP</v>
      </c>
      <c r="G3706" s="20" t="str">
        <f>$G$14</f>
        <v>CUSTOMER</v>
      </c>
      <c r="H3706" s="24">
        <f t="shared" ca="1" si="1711"/>
        <v>0</v>
      </c>
      <c r="I3706" s="25">
        <f ca="1">VLOOKUP(CONCATENATE($F3706," ",$G3706),AllocFactorMatrix,(I$4+1),FALSE)*$E3707</f>
        <v>0</v>
      </c>
      <c r="J3706" s="25">
        <f ca="1">VLOOKUP(CONCATENATE($F3706," ",$G3706),AllocFactorMatrix,(J$4+1),FALSE)*$E3707</f>
        <v>0</v>
      </c>
      <c r="K3706" s="25">
        <f ca="1">VLOOKUP(CONCATENATE($F3706," ",$G3706),AllocFactorMatrix,(K$4+1),FALSE)*$E3707</f>
        <v>0</v>
      </c>
      <c r="L3706" s="25">
        <f ca="1">VLOOKUP(CONCATENATE($F3706," ",$G3706),AllocFactorMatrix,(L$4+1),FALSE)*$E3707</f>
        <v>0</v>
      </c>
      <c r="M3706" s="25">
        <f t="shared" ca="1" si="1712"/>
        <v>0</v>
      </c>
      <c r="N3706" s="25">
        <f ca="1">VLOOKUP(CONCATENATE($F3706," ",$G3706),AllocFactorMatrix,(N$4+1),FALSE)*$E3707</f>
        <v>0</v>
      </c>
      <c r="O3706" s="25">
        <f ca="1">VLOOKUP(CONCATENATE($F3706," ",$G3706),AllocFactorMatrix,(O$4+1),FALSE)*$E3707</f>
        <v>0</v>
      </c>
      <c r="P3706" s="25">
        <f ca="1">VLOOKUP(CONCATENATE($F3706," ",$G3706),AllocFactorMatrix,(P$4+1),FALSE)*$E3707</f>
        <v>0</v>
      </c>
      <c r="Q3706" s="25">
        <f ca="1">VLOOKUP(CONCATENATE($F3706," ",$G3706),AllocFactorMatrix,(Q$4+1),FALSE)*$E3707</f>
        <v>0</v>
      </c>
      <c r="R3706" s="25">
        <f t="shared" ca="1" si="1714"/>
        <v>0</v>
      </c>
      <c r="S3706" s="25">
        <f ca="1">VLOOKUP(CONCATENATE($F3706," ",$G3706),AllocFactorMatrix,(S$4+1),FALSE)*$E3707</f>
        <v>0</v>
      </c>
      <c r="T3706" s="25">
        <f ca="1">VLOOKUP(CONCATENATE($F3706," ",$G3706),AllocFactorMatrix,(T$4+1),FALSE)*$E3707</f>
        <v>0</v>
      </c>
      <c r="U3706" s="25">
        <f ca="1">VLOOKUP(CONCATENATE($F3706," ",$G3706),AllocFactorMatrix,(U$4+1),FALSE)*$E3707</f>
        <v>0</v>
      </c>
      <c r="V3706" s="25">
        <f ca="1">VLOOKUP(CONCATENATE($F3706," ",$G3706),AllocFactorMatrix,(V$4+1),FALSE)*$E3707</f>
        <v>0</v>
      </c>
      <c r="W3706" s="25">
        <f t="shared" ca="1" si="1715"/>
        <v>0</v>
      </c>
      <c r="X3706" s="25">
        <f ca="1">VLOOKUP(CONCATENATE($F3706," ",$G3706),AllocFactorMatrix,(X$4+1),FALSE)*$E3707</f>
        <v>0</v>
      </c>
      <c r="Y3706" s="25">
        <f ca="1">VLOOKUP(CONCATENATE($F3706," ",$G3706),AllocFactorMatrix,(Y$4+1),FALSE)*$E3707</f>
        <v>0</v>
      </c>
      <c r="Z3706" s="25">
        <f t="shared" ca="1" si="1713"/>
        <v>0</v>
      </c>
      <c r="AA3706" s="25">
        <f ca="1">VLOOKUP(CONCATENATE($F3706," ",$G3706),AllocFactorMatrix,(AA$4+1),FALSE)*$E3707</f>
        <v>0</v>
      </c>
      <c r="AB3706" s="25">
        <f ca="1">VLOOKUP(CONCATENATE($F3706," ",$G3706),AllocFactorMatrix,(AB$4+1),FALSE)*$E3707</f>
        <v>0</v>
      </c>
      <c r="AC3706" s="25">
        <f ca="1">VLOOKUP(CONCATENATE($F3706," ",$G3706),AllocFactorMatrix,(AC$4+1),FALSE)*$E3707</f>
        <v>0</v>
      </c>
    </row>
    <row r="3707" spans="2:29" collapsed="1">
      <c r="D3707" s="20" t="s">
        <v>349</v>
      </c>
      <c r="E3707" s="22">
        <v>0</v>
      </c>
      <c r="F3707" s="61" t="s">
        <v>73</v>
      </c>
      <c r="G3707" s="20" t="str">
        <f>$G$15</f>
        <v>TOTAL</v>
      </c>
      <c r="H3707" s="24">
        <f t="shared" ca="1" si="1711"/>
        <v>0</v>
      </c>
      <c r="I3707" s="25">
        <f ca="1">VLOOKUP(CONCATENATE($F3707," ",$G3707),AllocFactorMatrix,(I$4+1),FALSE)*$E3707</f>
        <v>0</v>
      </c>
      <c r="J3707" s="25">
        <f ca="1">VLOOKUP(CONCATENATE($F3707," ",$G3707),AllocFactorMatrix,(J$4+1),FALSE)*$E3707</f>
        <v>0</v>
      </c>
      <c r="K3707" s="25">
        <f ca="1">VLOOKUP(CONCATENATE($F3707," ",$G3707),AllocFactorMatrix,(K$4+1),FALSE)*$E3707</f>
        <v>0</v>
      </c>
      <c r="L3707" s="25">
        <f ca="1">VLOOKUP(CONCATENATE($F3707," ",$G3707),AllocFactorMatrix,(L$4+1),FALSE)*$E3707</f>
        <v>0</v>
      </c>
      <c r="M3707" s="25">
        <f t="shared" ca="1" si="1712"/>
        <v>0</v>
      </c>
      <c r="N3707" s="25">
        <f ca="1">VLOOKUP(CONCATENATE($F3707," ",$G3707),AllocFactorMatrix,(N$4+1),FALSE)*$E3707</f>
        <v>0</v>
      </c>
      <c r="O3707" s="25">
        <f ca="1">VLOOKUP(CONCATENATE($F3707," ",$G3707),AllocFactorMatrix,(O$4+1),FALSE)*$E3707</f>
        <v>0</v>
      </c>
      <c r="P3707" s="25">
        <f ca="1">VLOOKUP(CONCATENATE($F3707," ",$G3707),AllocFactorMatrix,(P$4+1),FALSE)*$E3707</f>
        <v>0</v>
      </c>
      <c r="Q3707" s="25">
        <f ca="1">VLOOKUP(CONCATENATE($F3707," ",$G3707),AllocFactorMatrix,(Q$4+1),FALSE)*$E3707</f>
        <v>0</v>
      </c>
      <c r="R3707" s="25">
        <f t="shared" ca="1" si="1714"/>
        <v>0</v>
      </c>
      <c r="S3707" s="25">
        <f ca="1">VLOOKUP(CONCATENATE($F3707," ",$G3707),AllocFactorMatrix,(S$4+1),FALSE)*$E3707</f>
        <v>0</v>
      </c>
      <c r="T3707" s="25">
        <f ca="1">VLOOKUP(CONCATENATE($F3707," ",$G3707),AllocFactorMatrix,(T$4+1),FALSE)*$E3707</f>
        <v>0</v>
      </c>
      <c r="U3707" s="25">
        <f ca="1">VLOOKUP(CONCATENATE($F3707," ",$G3707),AllocFactorMatrix,(U$4+1),FALSE)*$E3707</f>
        <v>0</v>
      </c>
      <c r="V3707" s="25">
        <f ca="1">VLOOKUP(CONCATENATE($F3707," ",$G3707),AllocFactorMatrix,(V$4+1),FALSE)*$E3707</f>
        <v>0</v>
      </c>
      <c r="W3707" s="25">
        <f t="shared" ca="1" si="1715"/>
        <v>0</v>
      </c>
      <c r="X3707" s="25">
        <f ca="1">VLOOKUP(CONCATENATE($F3707," ",$G3707),AllocFactorMatrix,(X$4+1),FALSE)*$E3707</f>
        <v>0</v>
      </c>
      <c r="Y3707" s="25">
        <f ca="1">VLOOKUP(CONCATENATE($F3707," ",$G3707),AllocFactorMatrix,(Y$4+1),FALSE)*$E3707</f>
        <v>0</v>
      </c>
      <c r="Z3707" s="25">
        <f t="shared" ca="1" si="1713"/>
        <v>0</v>
      </c>
      <c r="AA3707" s="25">
        <f ca="1">VLOOKUP(CONCATENATE($F3707," ",$G3707),AllocFactorMatrix,(AA$4+1),FALSE)*$E3707</f>
        <v>0</v>
      </c>
      <c r="AB3707" s="25">
        <f ca="1">VLOOKUP(CONCATENATE($F3707," ",$G3707),AllocFactorMatrix,(AB$4+1),FALSE)*$E3707</f>
        <v>0</v>
      </c>
      <c r="AC3707" s="25">
        <f ca="1">VLOOKUP(CONCATENATE($F3707," ",$G3707),AllocFactorMatrix,(AC$4+1),FALSE)*$E3707</f>
        <v>0</v>
      </c>
    </row>
    <row r="3708" spans="2:29" hidden="1" outlineLevel="1">
      <c r="F3708" s="61"/>
      <c r="G3708" s="20" t="str">
        <f>$G$8</f>
        <v>PRODUCTION</v>
      </c>
      <c r="H3708" s="22">
        <f t="shared" ref="H3708:AC3708" ca="1" si="1716">+H3692+H3700</f>
        <v>0</v>
      </c>
      <c r="I3708" s="22">
        <f t="shared" ca="1" si="1716"/>
        <v>0</v>
      </c>
      <c r="J3708" s="22">
        <f t="shared" ca="1" si="1716"/>
        <v>0</v>
      </c>
      <c r="K3708" s="22">
        <f t="shared" ca="1" si="1716"/>
        <v>0</v>
      </c>
      <c r="L3708" s="22">
        <f t="shared" ca="1" si="1716"/>
        <v>0</v>
      </c>
      <c r="M3708" s="22">
        <f t="shared" ca="1" si="1716"/>
        <v>0</v>
      </c>
      <c r="N3708" s="22">
        <f t="shared" ca="1" si="1716"/>
        <v>0</v>
      </c>
      <c r="O3708" s="22">
        <f t="shared" ca="1" si="1716"/>
        <v>0</v>
      </c>
      <c r="P3708" s="22">
        <f t="shared" ca="1" si="1716"/>
        <v>0</v>
      </c>
      <c r="Q3708" s="22">
        <f t="shared" ca="1" si="1716"/>
        <v>0</v>
      </c>
      <c r="R3708" s="22">
        <f t="shared" ca="1" si="1716"/>
        <v>0</v>
      </c>
      <c r="S3708" s="22">
        <f t="shared" ca="1" si="1716"/>
        <v>0</v>
      </c>
      <c r="T3708" s="22">
        <f t="shared" ca="1" si="1716"/>
        <v>0</v>
      </c>
      <c r="U3708" s="22">
        <f t="shared" ca="1" si="1716"/>
        <v>0</v>
      </c>
      <c r="V3708" s="22">
        <f t="shared" ca="1" si="1716"/>
        <v>0</v>
      </c>
      <c r="W3708" s="22">
        <f t="shared" ca="1" si="1716"/>
        <v>0</v>
      </c>
      <c r="X3708" s="22">
        <f t="shared" ca="1" si="1716"/>
        <v>0</v>
      </c>
      <c r="Y3708" s="22">
        <f t="shared" ca="1" si="1716"/>
        <v>0</v>
      </c>
      <c r="Z3708" s="22">
        <f t="shared" ca="1" si="1716"/>
        <v>0</v>
      </c>
      <c r="AA3708" s="22">
        <f t="shared" ca="1" si="1716"/>
        <v>0</v>
      </c>
      <c r="AB3708" s="22">
        <f t="shared" ca="1" si="1716"/>
        <v>0</v>
      </c>
      <c r="AC3708" s="22">
        <f t="shared" ca="1" si="1716"/>
        <v>0</v>
      </c>
    </row>
    <row r="3709" spans="2:29" hidden="1" outlineLevel="1">
      <c r="F3709" s="61"/>
      <c r="G3709" s="20" t="str">
        <f>$G$9</f>
        <v>BULKTRAN</v>
      </c>
      <c r="H3709" s="22">
        <f t="shared" ref="H3709:AC3709" ca="1" si="1717">+H3693+H3701</f>
        <v>0</v>
      </c>
      <c r="I3709" s="22">
        <f t="shared" ca="1" si="1717"/>
        <v>0</v>
      </c>
      <c r="J3709" s="22">
        <f t="shared" ca="1" si="1717"/>
        <v>0</v>
      </c>
      <c r="K3709" s="22">
        <f t="shared" ca="1" si="1717"/>
        <v>0</v>
      </c>
      <c r="L3709" s="22">
        <f t="shared" ca="1" si="1717"/>
        <v>0</v>
      </c>
      <c r="M3709" s="22">
        <f t="shared" ca="1" si="1717"/>
        <v>0</v>
      </c>
      <c r="N3709" s="22">
        <f t="shared" ca="1" si="1717"/>
        <v>0</v>
      </c>
      <c r="O3709" s="22">
        <f t="shared" ca="1" si="1717"/>
        <v>0</v>
      </c>
      <c r="P3709" s="22">
        <f t="shared" ca="1" si="1717"/>
        <v>0</v>
      </c>
      <c r="Q3709" s="22">
        <f t="shared" ca="1" si="1717"/>
        <v>0</v>
      </c>
      <c r="R3709" s="22">
        <f t="shared" ca="1" si="1717"/>
        <v>0</v>
      </c>
      <c r="S3709" s="22">
        <f t="shared" ca="1" si="1717"/>
        <v>0</v>
      </c>
      <c r="T3709" s="22">
        <f t="shared" ca="1" si="1717"/>
        <v>0</v>
      </c>
      <c r="U3709" s="22">
        <f t="shared" ca="1" si="1717"/>
        <v>0</v>
      </c>
      <c r="V3709" s="22">
        <f t="shared" ca="1" si="1717"/>
        <v>0</v>
      </c>
      <c r="W3709" s="22">
        <f t="shared" ca="1" si="1717"/>
        <v>0</v>
      </c>
      <c r="X3709" s="22">
        <f t="shared" ca="1" si="1717"/>
        <v>0</v>
      </c>
      <c r="Y3709" s="22">
        <f t="shared" ca="1" si="1717"/>
        <v>0</v>
      </c>
      <c r="Z3709" s="22">
        <f t="shared" ca="1" si="1717"/>
        <v>0</v>
      </c>
      <c r="AA3709" s="22">
        <f t="shared" ca="1" si="1717"/>
        <v>0</v>
      </c>
      <c r="AB3709" s="22">
        <f t="shared" ca="1" si="1717"/>
        <v>0</v>
      </c>
      <c r="AC3709" s="22">
        <f t="shared" ca="1" si="1717"/>
        <v>0</v>
      </c>
    </row>
    <row r="3710" spans="2:29" hidden="1" outlineLevel="1">
      <c r="F3710" s="61"/>
      <c r="G3710" s="20" t="str">
        <f>$G$10</f>
        <v>SUBTRAN</v>
      </c>
      <c r="H3710" s="22">
        <f t="shared" ref="H3710:AC3710" ca="1" si="1718">+H3694+H3702</f>
        <v>0</v>
      </c>
      <c r="I3710" s="22">
        <f t="shared" ca="1" si="1718"/>
        <v>0</v>
      </c>
      <c r="J3710" s="22">
        <f t="shared" ca="1" si="1718"/>
        <v>0</v>
      </c>
      <c r="K3710" s="22">
        <f t="shared" ca="1" si="1718"/>
        <v>0</v>
      </c>
      <c r="L3710" s="22">
        <f t="shared" ca="1" si="1718"/>
        <v>0</v>
      </c>
      <c r="M3710" s="22">
        <f t="shared" ca="1" si="1718"/>
        <v>0</v>
      </c>
      <c r="N3710" s="22">
        <f t="shared" ca="1" si="1718"/>
        <v>0</v>
      </c>
      <c r="O3710" s="22">
        <f t="shared" ca="1" si="1718"/>
        <v>0</v>
      </c>
      <c r="P3710" s="22">
        <f t="shared" ca="1" si="1718"/>
        <v>0</v>
      </c>
      <c r="Q3710" s="22">
        <f t="shared" ca="1" si="1718"/>
        <v>0</v>
      </c>
      <c r="R3710" s="22">
        <f t="shared" ca="1" si="1718"/>
        <v>0</v>
      </c>
      <c r="S3710" s="22">
        <f t="shared" ca="1" si="1718"/>
        <v>0</v>
      </c>
      <c r="T3710" s="22">
        <f t="shared" ca="1" si="1718"/>
        <v>0</v>
      </c>
      <c r="U3710" s="22">
        <f t="shared" ca="1" si="1718"/>
        <v>0</v>
      </c>
      <c r="V3710" s="22">
        <f t="shared" ca="1" si="1718"/>
        <v>0</v>
      </c>
      <c r="W3710" s="22">
        <f t="shared" ca="1" si="1718"/>
        <v>0</v>
      </c>
      <c r="X3710" s="22">
        <f t="shared" ca="1" si="1718"/>
        <v>0</v>
      </c>
      <c r="Y3710" s="22">
        <f t="shared" ca="1" si="1718"/>
        <v>0</v>
      </c>
      <c r="Z3710" s="22">
        <f t="shared" ca="1" si="1718"/>
        <v>0</v>
      </c>
      <c r="AA3710" s="22">
        <f t="shared" ca="1" si="1718"/>
        <v>0</v>
      </c>
      <c r="AB3710" s="22">
        <f t="shared" ca="1" si="1718"/>
        <v>0</v>
      </c>
      <c r="AC3710" s="22">
        <f t="shared" ca="1" si="1718"/>
        <v>0</v>
      </c>
    </row>
    <row r="3711" spans="2:29" hidden="1" outlineLevel="1">
      <c r="F3711" s="61"/>
      <c r="G3711" s="20" t="str">
        <f>$G$11</f>
        <v>DISTPRI</v>
      </c>
      <c r="H3711" s="22">
        <f t="shared" ref="H3711:AC3711" ca="1" si="1719">+H3695+H3703</f>
        <v>0</v>
      </c>
      <c r="I3711" s="22">
        <f t="shared" ca="1" si="1719"/>
        <v>0</v>
      </c>
      <c r="J3711" s="22">
        <f t="shared" ca="1" si="1719"/>
        <v>0</v>
      </c>
      <c r="K3711" s="22">
        <f t="shared" ca="1" si="1719"/>
        <v>0</v>
      </c>
      <c r="L3711" s="22">
        <f t="shared" ca="1" si="1719"/>
        <v>0</v>
      </c>
      <c r="M3711" s="22">
        <f t="shared" ca="1" si="1719"/>
        <v>0</v>
      </c>
      <c r="N3711" s="22">
        <f t="shared" ca="1" si="1719"/>
        <v>0</v>
      </c>
      <c r="O3711" s="22">
        <f t="shared" ca="1" si="1719"/>
        <v>0</v>
      </c>
      <c r="P3711" s="22">
        <f t="shared" ca="1" si="1719"/>
        <v>0</v>
      </c>
      <c r="Q3711" s="22">
        <f t="shared" ca="1" si="1719"/>
        <v>0</v>
      </c>
      <c r="R3711" s="22">
        <f t="shared" ca="1" si="1719"/>
        <v>0</v>
      </c>
      <c r="S3711" s="22">
        <f t="shared" ca="1" si="1719"/>
        <v>0</v>
      </c>
      <c r="T3711" s="22">
        <f t="shared" ca="1" si="1719"/>
        <v>0</v>
      </c>
      <c r="U3711" s="22">
        <f t="shared" ca="1" si="1719"/>
        <v>0</v>
      </c>
      <c r="V3711" s="22">
        <f t="shared" ca="1" si="1719"/>
        <v>0</v>
      </c>
      <c r="W3711" s="22">
        <f t="shared" ca="1" si="1719"/>
        <v>0</v>
      </c>
      <c r="X3711" s="22">
        <f t="shared" ca="1" si="1719"/>
        <v>0</v>
      </c>
      <c r="Y3711" s="22">
        <f t="shared" ca="1" si="1719"/>
        <v>0</v>
      </c>
      <c r="Z3711" s="22">
        <f t="shared" ca="1" si="1719"/>
        <v>0</v>
      </c>
      <c r="AA3711" s="22">
        <f t="shared" ca="1" si="1719"/>
        <v>0</v>
      </c>
      <c r="AB3711" s="22">
        <f t="shared" ca="1" si="1719"/>
        <v>0</v>
      </c>
      <c r="AC3711" s="22">
        <f t="shared" ca="1" si="1719"/>
        <v>0</v>
      </c>
    </row>
    <row r="3712" spans="2:29" hidden="1" outlineLevel="1">
      <c r="F3712" s="61"/>
      <c r="G3712" s="20" t="str">
        <f>$G$12</f>
        <v>DISTSEC</v>
      </c>
      <c r="H3712" s="22">
        <f t="shared" ref="H3712:AC3712" ca="1" si="1720">+H3696+H3704</f>
        <v>0</v>
      </c>
      <c r="I3712" s="22">
        <f t="shared" ca="1" si="1720"/>
        <v>0</v>
      </c>
      <c r="J3712" s="22">
        <f t="shared" ca="1" si="1720"/>
        <v>0</v>
      </c>
      <c r="K3712" s="22">
        <f t="shared" ca="1" si="1720"/>
        <v>0</v>
      </c>
      <c r="L3712" s="22">
        <f t="shared" ca="1" si="1720"/>
        <v>0</v>
      </c>
      <c r="M3712" s="22">
        <f t="shared" ca="1" si="1720"/>
        <v>0</v>
      </c>
      <c r="N3712" s="22">
        <f t="shared" ca="1" si="1720"/>
        <v>0</v>
      </c>
      <c r="O3712" s="22">
        <f t="shared" ca="1" si="1720"/>
        <v>0</v>
      </c>
      <c r="P3712" s="22">
        <f t="shared" ca="1" si="1720"/>
        <v>0</v>
      </c>
      <c r="Q3712" s="22">
        <f t="shared" ca="1" si="1720"/>
        <v>0</v>
      </c>
      <c r="R3712" s="22">
        <f t="shared" ca="1" si="1720"/>
        <v>0</v>
      </c>
      <c r="S3712" s="22">
        <f t="shared" ca="1" si="1720"/>
        <v>0</v>
      </c>
      <c r="T3712" s="22">
        <f t="shared" ca="1" si="1720"/>
        <v>0</v>
      </c>
      <c r="U3712" s="22">
        <f t="shared" ca="1" si="1720"/>
        <v>0</v>
      </c>
      <c r="V3712" s="22">
        <f t="shared" ca="1" si="1720"/>
        <v>0</v>
      </c>
      <c r="W3712" s="22">
        <f t="shared" ca="1" si="1720"/>
        <v>0</v>
      </c>
      <c r="X3712" s="22">
        <f t="shared" ca="1" si="1720"/>
        <v>0</v>
      </c>
      <c r="Y3712" s="22">
        <f t="shared" ca="1" si="1720"/>
        <v>0</v>
      </c>
      <c r="Z3712" s="22">
        <f t="shared" ca="1" si="1720"/>
        <v>0</v>
      </c>
      <c r="AA3712" s="22">
        <f t="shared" ca="1" si="1720"/>
        <v>0</v>
      </c>
      <c r="AB3712" s="22">
        <f t="shared" ca="1" si="1720"/>
        <v>0</v>
      </c>
      <c r="AC3712" s="22">
        <f t="shared" ca="1" si="1720"/>
        <v>0</v>
      </c>
    </row>
    <row r="3713" spans="2:29" hidden="1" outlineLevel="1">
      <c r="F3713" s="61"/>
      <c r="G3713" s="20" t="str">
        <f>$G$13</f>
        <v>ENERGY</v>
      </c>
      <c r="H3713" s="22">
        <f t="shared" ref="H3713:AC3713" ca="1" si="1721">+H3697+H3705</f>
        <v>0</v>
      </c>
      <c r="I3713" s="22">
        <f t="shared" ca="1" si="1721"/>
        <v>0</v>
      </c>
      <c r="J3713" s="22">
        <f t="shared" ca="1" si="1721"/>
        <v>0</v>
      </c>
      <c r="K3713" s="22">
        <f t="shared" ca="1" si="1721"/>
        <v>0</v>
      </c>
      <c r="L3713" s="22">
        <f t="shared" ca="1" si="1721"/>
        <v>0</v>
      </c>
      <c r="M3713" s="22">
        <f t="shared" ca="1" si="1721"/>
        <v>0</v>
      </c>
      <c r="N3713" s="22">
        <f t="shared" ca="1" si="1721"/>
        <v>0</v>
      </c>
      <c r="O3713" s="22">
        <f t="shared" ca="1" si="1721"/>
        <v>0</v>
      </c>
      <c r="P3713" s="22">
        <f t="shared" ca="1" si="1721"/>
        <v>0</v>
      </c>
      <c r="Q3713" s="22">
        <f t="shared" ca="1" si="1721"/>
        <v>0</v>
      </c>
      <c r="R3713" s="22">
        <f t="shared" ca="1" si="1721"/>
        <v>0</v>
      </c>
      <c r="S3713" s="22">
        <f t="shared" ca="1" si="1721"/>
        <v>0</v>
      </c>
      <c r="T3713" s="22">
        <f t="shared" ca="1" si="1721"/>
        <v>0</v>
      </c>
      <c r="U3713" s="22">
        <f t="shared" ca="1" si="1721"/>
        <v>0</v>
      </c>
      <c r="V3713" s="22">
        <f t="shared" ca="1" si="1721"/>
        <v>0</v>
      </c>
      <c r="W3713" s="22">
        <f t="shared" ca="1" si="1721"/>
        <v>0</v>
      </c>
      <c r="X3713" s="22">
        <f t="shared" ca="1" si="1721"/>
        <v>0</v>
      </c>
      <c r="Y3713" s="22">
        <f t="shared" ca="1" si="1721"/>
        <v>0</v>
      </c>
      <c r="Z3713" s="22">
        <f t="shared" ca="1" si="1721"/>
        <v>0</v>
      </c>
      <c r="AA3713" s="22">
        <f t="shared" ca="1" si="1721"/>
        <v>0</v>
      </c>
      <c r="AB3713" s="22">
        <f t="shared" ca="1" si="1721"/>
        <v>0</v>
      </c>
      <c r="AC3713" s="22">
        <f t="shared" ca="1" si="1721"/>
        <v>0</v>
      </c>
    </row>
    <row r="3714" spans="2:29" hidden="1" outlineLevel="1">
      <c r="F3714" s="61"/>
      <c r="G3714" s="20" t="str">
        <f>$G$14</f>
        <v>CUSTOMER</v>
      </c>
      <c r="H3714" s="22">
        <f t="shared" ref="H3714:AC3714" ca="1" si="1722">+H3698+H3706</f>
        <v>0</v>
      </c>
      <c r="I3714" s="22">
        <f t="shared" ca="1" si="1722"/>
        <v>0</v>
      </c>
      <c r="J3714" s="22">
        <f t="shared" ca="1" si="1722"/>
        <v>0</v>
      </c>
      <c r="K3714" s="22">
        <f t="shared" ca="1" si="1722"/>
        <v>0</v>
      </c>
      <c r="L3714" s="22">
        <f t="shared" ca="1" si="1722"/>
        <v>0</v>
      </c>
      <c r="M3714" s="22">
        <f t="shared" ca="1" si="1722"/>
        <v>0</v>
      </c>
      <c r="N3714" s="22">
        <f t="shared" ca="1" si="1722"/>
        <v>0</v>
      </c>
      <c r="O3714" s="22">
        <f t="shared" ca="1" si="1722"/>
        <v>0</v>
      </c>
      <c r="P3714" s="22">
        <f t="shared" ca="1" si="1722"/>
        <v>0</v>
      </c>
      <c r="Q3714" s="22">
        <f t="shared" ca="1" si="1722"/>
        <v>0</v>
      </c>
      <c r="R3714" s="22">
        <f t="shared" ca="1" si="1722"/>
        <v>0</v>
      </c>
      <c r="S3714" s="22">
        <f t="shared" ca="1" si="1722"/>
        <v>0</v>
      </c>
      <c r="T3714" s="22">
        <f t="shared" ca="1" si="1722"/>
        <v>0</v>
      </c>
      <c r="U3714" s="22">
        <f t="shared" ca="1" si="1722"/>
        <v>0</v>
      </c>
      <c r="V3714" s="22">
        <f t="shared" ca="1" si="1722"/>
        <v>0</v>
      </c>
      <c r="W3714" s="22">
        <f t="shared" ca="1" si="1722"/>
        <v>0</v>
      </c>
      <c r="X3714" s="22">
        <f t="shared" ca="1" si="1722"/>
        <v>0</v>
      </c>
      <c r="Y3714" s="22">
        <f t="shared" ca="1" si="1722"/>
        <v>0</v>
      </c>
      <c r="Z3714" s="22">
        <f t="shared" ca="1" si="1722"/>
        <v>0</v>
      </c>
      <c r="AA3714" s="22">
        <f t="shared" ca="1" si="1722"/>
        <v>0</v>
      </c>
      <c r="AB3714" s="22">
        <f t="shared" ca="1" si="1722"/>
        <v>0</v>
      </c>
      <c r="AC3714" s="22">
        <f t="shared" ca="1" si="1722"/>
        <v>0</v>
      </c>
    </row>
    <row r="3715" spans="2:29" collapsed="1">
      <c r="B3715" s="59" t="s">
        <v>351</v>
      </c>
      <c r="E3715" s="22">
        <f>+E3699+E3707</f>
        <v>0</v>
      </c>
      <c r="F3715" s="61"/>
      <c r="G3715" s="20" t="str">
        <f>$G$15</f>
        <v>TOTAL</v>
      </c>
      <c r="H3715" s="22">
        <f t="shared" ref="H3715:AC3715" ca="1" si="1723">+H3699+H3707</f>
        <v>0</v>
      </c>
      <c r="I3715" s="22">
        <f t="shared" ca="1" si="1723"/>
        <v>0</v>
      </c>
      <c r="J3715" s="22">
        <f t="shared" ca="1" si="1723"/>
        <v>0</v>
      </c>
      <c r="K3715" s="22">
        <f t="shared" ca="1" si="1723"/>
        <v>0</v>
      </c>
      <c r="L3715" s="22">
        <f t="shared" ca="1" si="1723"/>
        <v>0</v>
      </c>
      <c r="M3715" s="22">
        <f t="shared" ca="1" si="1723"/>
        <v>0</v>
      </c>
      <c r="N3715" s="22">
        <f t="shared" ca="1" si="1723"/>
        <v>0</v>
      </c>
      <c r="O3715" s="22">
        <f t="shared" ca="1" si="1723"/>
        <v>0</v>
      </c>
      <c r="P3715" s="22">
        <f t="shared" ca="1" si="1723"/>
        <v>0</v>
      </c>
      <c r="Q3715" s="22">
        <f t="shared" ca="1" si="1723"/>
        <v>0</v>
      </c>
      <c r="R3715" s="22">
        <f t="shared" ca="1" si="1723"/>
        <v>0</v>
      </c>
      <c r="S3715" s="22">
        <f t="shared" ca="1" si="1723"/>
        <v>0</v>
      </c>
      <c r="T3715" s="22">
        <f t="shared" ca="1" si="1723"/>
        <v>0</v>
      </c>
      <c r="U3715" s="22">
        <f t="shared" ca="1" si="1723"/>
        <v>0</v>
      </c>
      <c r="V3715" s="22">
        <f t="shared" ca="1" si="1723"/>
        <v>0</v>
      </c>
      <c r="W3715" s="22">
        <f t="shared" ca="1" si="1723"/>
        <v>0</v>
      </c>
      <c r="X3715" s="22">
        <f t="shared" ca="1" si="1723"/>
        <v>0</v>
      </c>
      <c r="Y3715" s="22">
        <f t="shared" ca="1" si="1723"/>
        <v>0</v>
      </c>
      <c r="Z3715" s="22">
        <f t="shared" ca="1" si="1723"/>
        <v>0</v>
      </c>
      <c r="AA3715" s="22">
        <f t="shared" ca="1" si="1723"/>
        <v>0</v>
      </c>
      <c r="AB3715" s="22">
        <f t="shared" ca="1" si="1723"/>
        <v>0</v>
      </c>
      <c r="AC3715" s="22">
        <f t="shared" ca="1" si="1723"/>
        <v>0</v>
      </c>
    </row>
    <row r="3716" spans="2:29">
      <c r="B3716" s="20"/>
      <c r="D3716" s="58" t="s">
        <v>350</v>
      </c>
      <c r="E3716" s="103">
        <v>9.5000000000000001E-2</v>
      </c>
    </row>
    <row r="3717" spans="2:29" hidden="1" outlineLevel="1">
      <c r="E3717" s="22"/>
      <c r="G3717" s="20" t="str">
        <f>$G$8</f>
        <v>PRODUCTION</v>
      </c>
      <c r="H3717" s="24">
        <f t="shared" ref="H3717:AC3717" ca="1" si="1724">+H3708*$E$3716</f>
        <v>0</v>
      </c>
      <c r="I3717" s="24">
        <f t="shared" ca="1" si="1724"/>
        <v>0</v>
      </c>
      <c r="J3717" s="24">
        <f t="shared" ca="1" si="1724"/>
        <v>0</v>
      </c>
      <c r="K3717" s="24">
        <f t="shared" ca="1" si="1724"/>
        <v>0</v>
      </c>
      <c r="L3717" s="24">
        <f t="shared" ca="1" si="1724"/>
        <v>0</v>
      </c>
      <c r="M3717" s="24">
        <f t="shared" ca="1" si="1724"/>
        <v>0</v>
      </c>
      <c r="N3717" s="24">
        <f t="shared" ca="1" si="1724"/>
        <v>0</v>
      </c>
      <c r="O3717" s="24">
        <f t="shared" ca="1" si="1724"/>
        <v>0</v>
      </c>
      <c r="P3717" s="24">
        <f t="shared" ca="1" si="1724"/>
        <v>0</v>
      </c>
      <c r="Q3717" s="24">
        <f t="shared" ca="1" si="1724"/>
        <v>0</v>
      </c>
      <c r="R3717" s="24">
        <f t="shared" ca="1" si="1724"/>
        <v>0</v>
      </c>
      <c r="S3717" s="24">
        <f t="shared" ca="1" si="1724"/>
        <v>0</v>
      </c>
      <c r="T3717" s="24">
        <f t="shared" ca="1" si="1724"/>
        <v>0</v>
      </c>
      <c r="U3717" s="24">
        <f t="shared" ca="1" si="1724"/>
        <v>0</v>
      </c>
      <c r="V3717" s="24">
        <f t="shared" ca="1" si="1724"/>
        <v>0</v>
      </c>
      <c r="W3717" s="24">
        <f t="shared" ca="1" si="1724"/>
        <v>0</v>
      </c>
      <c r="X3717" s="24">
        <f t="shared" ca="1" si="1724"/>
        <v>0</v>
      </c>
      <c r="Y3717" s="24">
        <f t="shared" ca="1" si="1724"/>
        <v>0</v>
      </c>
      <c r="Z3717" s="24">
        <f t="shared" ca="1" si="1724"/>
        <v>0</v>
      </c>
      <c r="AA3717" s="24">
        <f t="shared" ca="1" si="1724"/>
        <v>0</v>
      </c>
      <c r="AB3717" s="24">
        <f t="shared" ca="1" si="1724"/>
        <v>0</v>
      </c>
      <c r="AC3717" s="24">
        <f t="shared" ca="1" si="1724"/>
        <v>0</v>
      </c>
    </row>
    <row r="3718" spans="2:29" hidden="1" outlineLevel="1">
      <c r="E3718" s="22"/>
      <c r="G3718" s="20" t="str">
        <f>$G$9</f>
        <v>BULKTRAN</v>
      </c>
      <c r="H3718" s="24">
        <f t="shared" ref="H3718:AC3718" ca="1" si="1725">+H3709*$E$3716</f>
        <v>0</v>
      </c>
      <c r="I3718" s="24">
        <f t="shared" ca="1" si="1725"/>
        <v>0</v>
      </c>
      <c r="J3718" s="24">
        <f t="shared" ca="1" si="1725"/>
        <v>0</v>
      </c>
      <c r="K3718" s="24">
        <f t="shared" ca="1" si="1725"/>
        <v>0</v>
      </c>
      <c r="L3718" s="24">
        <f t="shared" ca="1" si="1725"/>
        <v>0</v>
      </c>
      <c r="M3718" s="24">
        <f t="shared" ca="1" si="1725"/>
        <v>0</v>
      </c>
      <c r="N3718" s="24">
        <f t="shared" ca="1" si="1725"/>
        <v>0</v>
      </c>
      <c r="O3718" s="24">
        <f t="shared" ca="1" si="1725"/>
        <v>0</v>
      </c>
      <c r="P3718" s="24">
        <f t="shared" ca="1" si="1725"/>
        <v>0</v>
      </c>
      <c r="Q3718" s="24">
        <f t="shared" ca="1" si="1725"/>
        <v>0</v>
      </c>
      <c r="R3718" s="24">
        <f t="shared" ca="1" si="1725"/>
        <v>0</v>
      </c>
      <c r="S3718" s="24">
        <f t="shared" ca="1" si="1725"/>
        <v>0</v>
      </c>
      <c r="T3718" s="24">
        <f t="shared" ca="1" si="1725"/>
        <v>0</v>
      </c>
      <c r="U3718" s="24">
        <f t="shared" ca="1" si="1725"/>
        <v>0</v>
      </c>
      <c r="V3718" s="24">
        <f t="shared" ca="1" si="1725"/>
        <v>0</v>
      </c>
      <c r="W3718" s="24">
        <f t="shared" ca="1" si="1725"/>
        <v>0</v>
      </c>
      <c r="X3718" s="24">
        <f t="shared" ca="1" si="1725"/>
        <v>0</v>
      </c>
      <c r="Y3718" s="24">
        <f t="shared" ca="1" si="1725"/>
        <v>0</v>
      </c>
      <c r="Z3718" s="24">
        <f t="shared" ca="1" si="1725"/>
        <v>0</v>
      </c>
      <c r="AA3718" s="24">
        <f t="shared" ca="1" si="1725"/>
        <v>0</v>
      </c>
      <c r="AB3718" s="24">
        <f t="shared" ca="1" si="1725"/>
        <v>0</v>
      </c>
      <c r="AC3718" s="24">
        <f t="shared" ca="1" si="1725"/>
        <v>0</v>
      </c>
    </row>
    <row r="3719" spans="2:29" hidden="1" outlineLevel="1">
      <c r="E3719" s="22"/>
      <c r="G3719" s="20" t="str">
        <f>$G$10</f>
        <v>SUBTRAN</v>
      </c>
      <c r="H3719" s="24">
        <f t="shared" ref="H3719:AC3719" ca="1" si="1726">+H3710*$E$3716</f>
        <v>0</v>
      </c>
      <c r="I3719" s="24">
        <f t="shared" ca="1" si="1726"/>
        <v>0</v>
      </c>
      <c r="J3719" s="24">
        <f t="shared" ca="1" si="1726"/>
        <v>0</v>
      </c>
      <c r="K3719" s="24">
        <f t="shared" ca="1" si="1726"/>
        <v>0</v>
      </c>
      <c r="L3719" s="24">
        <f t="shared" ca="1" si="1726"/>
        <v>0</v>
      </c>
      <c r="M3719" s="24">
        <f t="shared" ca="1" si="1726"/>
        <v>0</v>
      </c>
      <c r="N3719" s="24">
        <f t="shared" ca="1" si="1726"/>
        <v>0</v>
      </c>
      <c r="O3719" s="24">
        <f t="shared" ca="1" si="1726"/>
        <v>0</v>
      </c>
      <c r="P3719" s="24">
        <f t="shared" ca="1" si="1726"/>
        <v>0</v>
      </c>
      <c r="Q3719" s="24">
        <f t="shared" ca="1" si="1726"/>
        <v>0</v>
      </c>
      <c r="R3719" s="24">
        <f t="shared" ca="1" si="1726"/>
        <v>0</v>
      </c>
      <c r="S3719" s="24">
        <f t="shared" ca="1" si="1726"/>
        <v>0</v>
      </c>
      <c r="T3719" s="24">
        <f t="shared" ca="1" si="1726"/>
        <v>0</v>
      </c>
      <c r="U3719" s="24">
        <f t="shared" ca="1" si="1726"/>
        <v>0</v>
      </c>
      <c r="V3719" s="24">
        <f t="shared" ca="1" si="1726"/>
        <v>0</v>
      </c>
      <c r="W3719" s="24">
        <f t="shared" ca="1" si="1726"/>
        <v>0</v>
      </c>
      <c r="X3719" s="24">
        <f t="shared" ca="1" si="1726"/>
        <v>0</v>
      </c>
      <c r="Y3719" s="24">
        <f t="shared" ca="1" si="1726"/>
        <v>0</v>
      </c>
      <c r="Z3719" s="24">
        <f t="shared" ca="1" si="1726"/>
        <v>0</v>
      </c>
      <c r="AA3719" s="24">
        <f t="shared" ca="1" si="1726"/>
        <v>0</v>
      </c>
      <c r="AB3719" s="24">
        <f t="shared" ca="1" si="1726"/>
        <v>0</v>
      </c>
      <c r="AC3719" s="24">
        <f t="shared" ca="1" si="1726"/>
        <v>0</v>
      </c>
    </row>
    <row r="3720" spans="2:29" hidden="1" outlineLevel="1">
      <c r="E3720" s="22"/>
      <c r="G3720" s="20" t="str">
        <f>$G$11</f>
        <v>DISTPRI</v>
      </c>
      <c r="H3720" s="24">
        <f t="shared" ref="H3720:AC3720" ca="1" si="1727">+H3711*$E$3716</f>
        <v>0</v>
      </c>
      <c r="I3720" s="24">
        <f t="shared" ca="1" si="1727"/>
        <v>0</v>
      </c>
      <c r="J3720" s="24">
        <f t="shared" ca="1" si="1727"/>
        <v>0</v>
      </c>
      <c r="K3720" s="24">
        <f t="shared" ca="1" si="1727"/>
        <v>0</v>
      </c>
      <c r="L3720" s="24">
        <f t="shared" ca="1" si="1727"/>
        <v>0</v>
      </c>
      <c r="M3720" s="24">
        <f t="shared" ca="1" si="1727"/>
        <v>0</v>
      </c>
      <c r="N3720" s="24">
        <f t="shared" ca="1" si="1727"/>
        <v>0</v>
      </c>
      <c r="O3720" s="24">
        <f t="shared" ca="1" si="1727"/>
        <v>0</v>
      </c>
      <c r="P3720" s="24">
        <f t="shared" ca="1" si="1727"/>
        <v>0</v>
      </c>
      <c r="Q3720" s="24">
        <f t="shared" ca="1" si="1727"/>
        <v>0</v>
      </c>
      <c r="R3720" s="24">
        <f t="shared" ca="1" si="1727"/>
        <v>0</v>
      </c>
      <c r="S3720" s="24">
        <f t="shared" ca="1" si="1727"/>
        <v>0</v>
      </c>
      <c r="T3720" s="24">
        <f t="shared" ca="1" si="1727"/>
        <v>0</v>
      </c>
      <c r="U3720" s="24">
        <f t="shared" ca="1" si="1727"/>
        <v>0</v>
      </c>
      <c r="V3720" s="24">
        <f t="shared" ca="1" si="1727"/>
        <v>0</v>
      </c>
      <c r="W3720" s="24">
        <f t="shared" ca="1" si="1727"/>
        <v>0</v>
      </c>
      <c r="X3720" s="24">
        <f t="shared" ca="1" si="1727"/>
        <v>0</v>
      </c>
      <c r="Y3720" s="24">
        <f t="shared" ca="1" si="1727"/>
        <v>0</v>
      </c>
      <c r="Z3720" s="24">
        <f t="shared" ca="1" si="1727"/>
        <v>0</v>
      </c>
      <c r="AA3720" s="24">
        <f t="shared" ca="1" si="1727"/>
        <v>0</v>
      </c>
      <c r="AB3720" s="24">
        <f t="shared" ca="1" si="1727"/>
        <v>0</v>
      </c>
      <c r="AC3720" s="24">
        <f t="shared" ca="1" si="1727"/>
        <v>0</v>
      </c>
    </row>
    <row r="3721" spans="2:29" hidden="1" outlineLevel="1">
      <c r="E3721" s="22"/>
      <c r="G3721" s="20" t="str">
        <f>$G$12</f>
        <v>DISTSEC</v>
      </c>
      <c r="H3721" s="24">
        <f t="shared" ref="H3721:AC3721" ca="1" si="1728">+H3712*$E$3716</f>
        <v>0</v>
      </c>
      <c r="I3721" s="24">
        <f t="shared" ca="1" si="1728"/>
        <v>0</v>
      </c>
      <c r="J3721" s="24">
        <f t="shared" ca="1" si="1728"/>
        <v>0</v>
      </c>
      <c r="K3721" s="24">
        <f t="shared" ca="1" si="1728"/>
        <v>0</v>
      </c>
      <c r="L3721" s="24">
        <f t="shared" ca="1" si="1728"/>
        <v>0</v>
      </c>
      <c r="M3721" s="24">
        <f t="shared" ca="1" si="1728"/>
        <v>0</v>
      </c>
      <c r="N3721" s="24">
        <f t="shared" ca="1" si="1728"/>
        <v>0</v>
      </c>
      <c r="O3721" s="24">
        <f t="shared" ca="1" si="1728"/>
        <v>0</v>
      </c>
      <c r="P3721" s="24">
        <f t="shared" ca="1" si="1728"/>
        <v>0</v>
      </c>
      <c r="Q3721" s="24">
        <f t="shared" ca="1" si="1728"/>
        <v>0</v>
      </c>
      <c r="R3721" s="24">
        <f t="shared" ca="1" si="1728"/>
        <v>0</v>
      </c>
      <c r="S3721" s="24">
        <f t="shared" ca="1" si="1728"/>
        <v>0</v>
      </c>
      <c r="T3721" s="24">
        <f t="shared" ca="1" si="1728"/>
        <v>0</v>
      </c>
      <c r="U3721" s="24">
        <f t="shared" ca="1" si="1728"/>
        <v>0</v>
      </c>
      <c r="V3721" s="24">
        <f t="shared" ca="1" si="1728"/>
        <v>0</v>
      </c>
      <c r="W3721" s="24">
        <f t="shared" ca="1" si="1728"/>
        <v>0</v>
      </c>
      <c r="X3721" s="24">
        <f t="shared" ca="1" si="1728"/>
        <v>0</v>
      </c>
      <c r="Y3721" s="24">
        <f t="shared" ca="1" si="1728"/>
        <v>0</v>
      </c>
      <c r="Z3721" s="24">
        <f t="shared" ca="1" si="1728"/>
        <v>0</v>
      </c>
      <c r="AA3721" s="24">
        <f t="shared" ca="1" si="1728"/>
        <v>0</v>
      </c>
      <c r="AB3721" s="24">
        <f t="shared" ca="1" si="1728"/>
        <v>0</v>
      </c>
      <c r="AC3721" s="24">
        <f t="shared" ca="1" si="1728"/>
        <v>0</v>
      </c>
    </row>
    <row r="3722" spans="2:29" hidden="1" outlineLevel="1">
      <c r="E3722" s="22"/>
      <c r="G3722" s="20" t="str">
        <f>$G$13</f>
        <v>ENERGY</v>
      </c>
      <c r="H3722" s="24">
        <f t="shared" ref="H3722:AC3722" ca="1" si="1729">+H3713*$E$3716</f>
        <v>0</v>
      </c>
      <c r="I3722" s="24">
        <f t="shared" ca="1" si="1729"/>
        <v>0</v>
      </c>
      <c r="J3722" s="24">
        <f t="shared" ca="1" si="1729"/>
        <v>0</v>
      </c>
      <c r="K3722" s="24">
        <f t="shared" ca="1" si="1729"/>
        <v>0</v>
      </c>
      <c r="L3722" s="24">
        <f t="shared" ca="1" si="1729"/>
        <v>0</v>
      </c>
      <c r="M3722" s="24">
        <f t="shared" ca="1" si="1729"/>
        <v>0</v>
      </c>
      <c r="N3722" s="24">
        <f t="shared" ca="1" si="1729"/>
        <v>0</v>
      </c>
      <c r="O3722" s="24">
        <f t="shared" ca="1" si="1729"/>
        <v>0</v>
      </c>
      <c r="P3722" s="24">
        <f t="shared" ca="1" si="1729"/>
        <v>0</v>
      </c>
      <c r="Q3722" s="24">
        <f t="shared" ca="1" si="1729"/>
        <v>0</v>
      </c>
      <c r="R3722" s="24">
        <f t="shared" ca="1" si="1729"/>
        <v>0</v>
      </c>
      <c r="S3722" s="24">
        <f t="shared" ca="1" si="1729"/>
        <v>0</v>
      </c>
      <c r="T3722" s="24">
        <f t="shared" ca="1" si="1729"/>
        <v>0</v>
      </c>
      <c r="U3722" s="24">
        <f t="shared" ca="1" si="1729"/>
        <v>0</v>
      </c>
      <c r="V3722" s="24">
        <f t="shared" ca="1" si="1729"/>
        <v>0</v>
      </c>
      <c r="W3722" s="24">
        <f t="shared" ca="1" si="1729"/>
        <v>0</v>
      </c>
      <c r="X3722" s="24">
        <f t="shared" ca="1" si="1729"/>
        <v>0</v>
      </c>
      <c r="Y3722" s="24">
        <f t="shared" ca="1" si="1729"/>
        <v>0</v>
      </c>
      <c r="Z3722" s="24">
        <f t="shared" ca="1" si="1729"/>
        <v>0</v>
      </c>
      <c r="AA3722" s="24">
        <f t="shared" ca="1" si="1729"/>
        <v>0</v>
      </c>
      <c r="AB3722" s="24">
        <f t="shared" ca="1" si="1729"/>
        <v>0</v>
      </c>
      <c r="AC3722" s="24">
        <f t="shared" ca="1" si="1729"/>
        <v>0</v>
      </c>
    </row>
    <row r="3723" spans="2:29" hidden="1" outlineLevel="1">
      <c r="E3723" s="22"/>
      <c r="G3723" s="20" t="str">
        <f>$G$14</f>
        <v>CUSTOMER</v>
      </c>
      <c r="H3723" s="24">
        <f t="shared" ref="H3723:AC3723" ca="1" si="1730">+H3714*$E$3716</f>
        <v>0</v>
      </c>
      <c r="I3723" s="24">
        <f t="shared" ca="1" si="1730"/>
        <v>0</v>
      </c>
      <c r="J3723" s="24">
        <f t="shared" ca="1" si="1730"/>
        <v>0</v>
      </c>
      <c r="K3723" s="24">
        <f t="shared" ca="1" si="1730"/>
        <v>0</v>
      </c>
      <c r="L3723" s="24">
        <f t="shared" ca="1" si="1730"/>
        <v>0</v>
      </c>
      <c r="M3723" s="24">
        <f t="shared" ca="1" si="1730"/>
        <v>0</v>
      </c>
      <c r="N3723" s="24">
        <f t="shared" ca="1" si="1730"/>
        <v>0</v>
      </c>
      <c r="O3723" s="24">
        <f t="shared" ca="1" si="1730"/>
        <v>0</v>
      </c>
      <c r="P3723" s="24">
        <f t="shared" ca="1" si="1730"/>
        <v>0</v>
      </c>
      <c r="Q3723" s="24">
        <f t="shared" ca="1" si="1730"/>
        <v>0</v>
      </c>
      <c r="R3723" s="24">
        <f t="shared" ca="1" si="1730"/>
        <v>0</v>
      </c>
      <c r="S3723" s="24">
        <f t="shared" ca="1" si="1730"/>
        <v>0</v>
      </c>
      <c r="T3723" s="24">
        <f t="shared" ca="1" si="1730"/>
        <v>0</v>
      </c>
      <c r="U3723" s="24">
        <f t="shared" ca="1" si="1730"/>
        <v>0</v>
      </c>
      <c r="V3723" s="24">
        <f t="shared" ca="1" si="1730"/>
        <v>0</v>
      </c>
      <c r="W3723" s="24">
        <f t="shared" ca="1" si="1730"/>
        <v>0</v>
      </c>
      <c r="X3723" s="24">
        <f t="shared" ca="1" si="1730"/>
        <v>0</v>
      </c>
      <c r="Y3723" s="24">
        <f t="shared" ca="1" si="1730"/>
        <v>0</v>
      </c>
      <c r="Z3723" s="24">
        <f t="shared" ca="1" si="1730"/>
        <v>0</v>
      </c>
      <c r="AA3723" s="24">
        <f t="shared" ca="1" si="1730"/>
        <v>0</v>
      </c>
      <c r="AB3723" s="24">
        <f t="shared" ca="1" si="1730"/>
        <v>0</v>
      </c>
      <c r="AC3723" s="24">
        <f t="shared" ca="1" si="1730"/>
        <v>0</v>
      </c>
    </row>
    <row r="3724" spans="2:29" collapsed="1">
      <c r="B3724" s="59" t="s">
        <v>353</v>
      </c>
      <c r="E3724" s="24">
        <f>+E3715*$E$3716</f>
        <v>0</v>
      </c>
      <c r="G3724" s="20" t="str">
        <f>$G$15</f>
        <v>TOTAL</v>
      </c>
      <c r="H3724" s="24">
        <f t="shared" ref="H3724:AC3724" ca="1" si="1731">+H3715*$E$3716</f>
        <v>0</v>
      </c>
      <c r="I3724" s="24">
        <f t="shared" ca="1" si="1731"/>
        <v>0</v>
      </c>
      <c r="J3724" s="24">
        <f t="shared" ca="1" si="1731"/>
        <v>0</v>
      </c>
      <c r="K3724" s="24">
        <f t="shared" ca="1" si="1731"/>
        <v>0</v>
      </c>
      <c r="L3724" s="24">
        <f t="shared" ca="1" si="1731"/>
        <v>0</v>
      </c>
      <c r="M3724" s="24">
        <f t="shared" ca="1" si="1731"/>
        <v>0</v>
      </c>
      <c r="N3724" s="24">
        <f t="shared" ca="1" si="1731"/>
        <v>0</v>
      </c>
      <c r="O3724" s="24">
        <f t="shared" ca="1" si="1731"/>
        <v>0</v>
      </c>
      <c r="P3724" s="24">
        <f t="shared" ca="1" si="1731"/>
        <v>0</v>
      </c>
      <c r="Q3724" s="24">
        <f t="shared" ca="1" si="1731"/>
        <v>0</v>
      </c>
      <c r="R3724" s="24">
        <f t="shared" ca="1" si="1731"/>
        <v>0</v>
      </c>
      <c r="S3724" s="24">
        <f t="shared" ca="1" si="1731"/>
        <v>0</v>
      </c>
      <c r="T3724" s="24">
        <f t="shared" ca="1" si="1731"/>
        <v>0</v>
      </c>
      <c r="U3724" s="24">
        <f t="shared" ca="1" si="1731"/>
        <v>0</v>
      </c>
      <c r="V3724" s="24">
        <f t="shared" ca="1" si="1731"/>
        <v>0</v>
      </c>
      <c r="W3724" s="24">
        <f t="shared" ca="1" si="1731"/>
        <v>0</v>
      </c>
      <c r="X3724" s="24">
        <f t="shared" ca="1" si="1731"/>
        <v>0</v>
      </c>
      <c r="Y3724" s="24">
        <f t="shared" ca="1" si="1731"/>
        <v>0</v>
      </c>
      <c r="Z3724" s="24">
        <f t="shared" ca="1" si="1731"/>
        <v>0</v>
      </c>
      <c r="AA3724" s="24">
        <f t="shared" ca="1" si="1731"/>
        <v>0</v>
      </c>
      <c r="AB3724" s="24">
        <f t="shared" ca="1" si="1731"/>
        <v>0</v>
      </c>
      <c r="AC3724" s="24">
        <f t="shared" ca="1" si="1731"/>
        <v>0</v>
      </c>
    </row>
    <row r="3726" spans="2:29" hidden="1" outlineLevel="1">
      <c r="F3726" s="61"/>
      <c r="G3726" s="20" t="str">
        <f>$G$8</f>
        <v>PRODUCTION</v>
      </c>
      <c r="H3726" s="22">
        <f t="shared" ref="H3726:AC3726" ca="1" si="1732">+H3565+H2815</f>
        <v>-2456857.4923107587</v>
      </c>
      <c r="I3726" s="22">
        <f t="shared" ca="1" si="1732"/>
        <v>-6160382.3169861007</v>
      </c>
      <c r="J3726" s="22">
        <f t="shared" ca="1" si="1732"/>
        <v>2205022.3794257045</v>
      </c>
      <c r="K3726" s="22">
        <f t="shared" ca="1" si="1732"/>
        <v>13839.125450464318</v>
      </c>
      <c r="L3726" s="22">
        <f t="shared" ca="1" si="1732"/>
        <v>-991.5807428767032</v>
      </c>
      <c r="M3726" s="22">
        <f t="shared" ca="1" si="1732"/>
        <v>2217869.9241332966</v>
      </c>
      <c r="N3726" s="22">
        <f t="shared" ca="1" si="1732"/>
        <v>1448513.077796384</v>
      </c>
      <c r="O3726" s="22">
        <f t="shared" ca="1" si="1732"/>
        <v>678800.90022978291</v>
      </c>
      <c r="P3726" s="22">
        <f t="shared" ca="1" si="1732"/>
        <v>12930.083344657374</v>
      </c>
      <c r="Q3726" s="22">
        <f t="shared" ca="1" si="1732"/>
        <v>150015.60494395235</v>
      </c>
      <c r="R3726" s="22">
        <f t="shared" ca="1" si="1732"/>
        <v>2290259.6663147802</v>
      </c>
      <c r="S3726" s="22">
        <f t="shared" ca="1" si="1732"/>
        <v>36586.75813677226</v>
      </c>
      <c r="T3726" s="22">
        <f t="shared" ca="1" si="1732"/>
        <v>929542.30835160858</v>
      </c>
      <c r="U3726" s="22">
        <f t="shared" ca="1" si="1732"/>
        <v>-2025993.2530088173</v>
      </c>
      <c r="V3726" s="22">
        <f t="shared" ca="1" si="1732"/>
        <v>-460724.81166281161</v>
      </c>
      <c r="W3726" s="22">
        <f t="shared" ca="1" si="1732"/>
        <v>-1520588.9981832355</v>
      </c>
      <c r="X3726" s="22">
        <f t="shared" ca="1" si="1732"/>
        <v>615592.44393525692</v>
      </c>
      <c r="Y3726" s="22">
        <f t="shared" ca="1" si="1732"/>
        <v>12602.650246691141</v>
      </c>
      <c r="Z3726" s="22">
        <f t="shared" ca="1" si="1732"/>
        <v>628195.09418194857</v>
      </c>
      <c r="AA3726" s="22">
        <f t="shared" ca="1" si="1732"/>
        <v>11267.945122494486</v>
      </c>
      <c r="AB3726" s="22">
        <f t="shared" ca="1" si="1732"/>
        <v>56570.752189605235</v>
      </c>
      <c r="AC3726" s="22">
        <f t="shared" ca="1" si="1732"/>
        <v>19950.440916463915</v>
      </c>
    </row>
    <row r="3727" spans="2:29" hidden="1" outlineLevel="1">
      <c r="F3727" s="61"/>
      <c r="G3727" s="20" t="str">
        <f>$G$9</f>
        <v>BULKTRAN</v>
      </c>
      <c r="H3727" s="22">
        <f t="shared" ref="H3727:AC3727" ca="1" si="1733">+H3566+H2816</f>
        <v>-9139949.1166156493</v>
      </c>
      <c r="I3727" s="22">
        <f t="shared" ca="1" si="1733"/>
        <v>-10825552.95000245</v>
      </c>
      <c r="J3727" s="22">
        <f t="shared" ca="1" si="1733"/>
        <v>2112133.6487708199</v>
      </c>
      <c r="K3727" s="22">
        <f t="shared" ca="1" si="1733"/>
        <v>61341.549910544563</v>
      </c>
      <c r="L3727" s="22">
        <f t="shared" ca="1" si="1733"/>
        <v>3163.5582932900238</v>
      </c>
      <c r="M3727" s="22">
        <f t="shared" ca="1" si="1733"/>
        <v>2176638.7569746552</v>
      </c>
      <c r="N3727" s="22">
        <f t="shared" ca="1" si="1733"/>
        <v>1663435.2310407991</v>
      </c>
      <c r="O3727" s="22">
        <f t="shared" ca="1" si="1733"/>
        <v>763407.42811849236</v>
      </c>
      <c r="P3727" s="22">
        <f t="shared" ca="1" si="1733"/>
        <v>19941.550189249541</v>
      </c>
      <c r="Q3727" s="22">
        <f t="shared" ca="1" si="1733"/>
        <v>-363160.84319491585</v>
      </c>
      <c r="R3727" s="22">
        <f t="shared" ca="1" si="1733"/>
        <v>2083623.3661536239</v>
      </c>
      <c r="S3727" s="22">
        <f t="shared" ca="1" si="1733"/>
        <v>19338.514744058688</v>
      </c>
      <c r="T3727" s="22">
        <f t="shared" ca="1" si="1733"/>
        <v>905234.00558732287</v>
      </c>
      <c r="U3727" s="22">
        <f t="shared" ca="1" si="1733"/>
        <v>-3446472.870691611</v>
      </c>
      <c r="V3727" s="22">
        <f t="shared" ca="1" si="1733"/>
        <v>-901951.37706516124</v>
      </c>
      <c r="W3727" s="22">
        <f t="shared" ca="1" si="1733"/>
        <v>-3423851.7274253899</v>
      </c>
      <c r="X3727" s="22">
        <f t="shared" ca="1" si="1733"/>
        <v>738132.89464322431</v>
      </c>
      <c r="Y3727" s="22">
        <f t="shared" ca="1" si="1733"/>
        <v>13319.02956136972</v>
      </c>
      <c r="Z3727" s="22">
        <f t="shared" ca="1" si="1733"/>
        <v>751451.92420459399</v>
      </c>
      <c r="AA3727" s="22">
        <f t="shared" ca="1" si="1733"/>
        <v>12125.897291134501</v>
      </c>
      <c r="AB3727" s="22">
        <f t="shared" ca="1" si="1733"/>
        <v>63220.604340089092</v>
      </c>
      <c r="AC3727" s="22">
        <f t="shared" ca="1" si="1733"/>
        <v>22395.011848085611</v>
      </c>
    </row>
    <row r="3728" spans="2:29" hidden="1" outlineLevel="1">
      <c r="F3728" s="61"/>
      <c r="G3728" s="20" t="str">
        <f>$G$10</f>
        <v>SUBTRAN</v>
      </c>
      <c r="H3728" s="22">
        <f t="shared" ref="H3728:AC3728" ca="1" si="1734">+H3567+H2817</f>
        <v>-3343975.7399838222</v>
      </c>
      <c r="I3728" s="22">
        <f t="shared" ca="1" si="1734"/>
        <v>-4025224.6547721806</v>
      </c>
      <c r="J3728" s="22">
        <f t="shared" ca="1" si="1734"/>
        <v>744927.50525339786</v>
      </c>
      <c r="K3728" s="22">
        <f t="shared" ca="1" si="1734"/>
        <v>21967.030186091397</v>
      </c>
      <c r="L3728" s="22">
        <f t="shared" ca="1" si="1734"/>
        <v>1472.2889549131226</v>
      </c>
      <c r="M3728" s="22">
        <f t="shared" ca="1" si="1734"/>
        <v>768366.82439440151</v>
      </c>
      <c r="N3728" s="22">
        <f t="shared" ca="1" si="1734"/>
        <v>622060.10751401796</v>
      </c>
      <c r="O3728" s="22">
        <f t="shared" ca="1" si="1734"/>
        <v>285803.47550151229</v>
      </c>
      <c r="P3728" s="22">
        <f t="shared" ca="1" si="1734"/>
        <v>9345.0505862217924</v>
      </c>
      <c r="Q3728" s="22">
        <f t="shared" ca="1" si="1734"/>
        <v>0</v>
      </c>
      <c r="R3728" s="22">
        <f t="shared" ca="1" si="1734"/>
        <v>917208.63360175234</v>
      </c>
      <c r="S3728" s="22">
        <f t="shared" ca="1" si="1734"/>
        <v>6173.542121456474</v>
      </c>
      <c r="T3728" s="22">
        <f t="shared" ca="1" si="1734"/>
        <v>333066.1870453835</v>
      </c>
      <c r="U3728" s="22">
        <f t="shared" ca="1" si="1734"/>
        <v>-1648665.9380528426</v>
      </c>
      <c r="V3728" s="22">
        <f t="shared" ca="1" si="1734"/>
        <v>0</v>
      </c>
      <c r="W3728" s="22">
        <f t="shared" ca="1" si="1734"/>
        <v>-1309426.2088860003</v>
      </c>
      <c r="X3728" s="22">
        <f t="shared" ca="1" si="1734"/>
        <v>278223.03764439793</v>
      </c>
      <c r="Y3728" s="22">
        <f t="shared" ca="1" si="1734"/>
        <v>4956.1067652979327</v>
      </c>
      <c r="Z3728" s="22">
        <f t="shared" ca="1" si="1734"/>
        <v>283179.14440969581</v>
      </c>
      <c r="AA3728" s="22">
        <f t="shared" ca="1" si="1734"/>
        <v>4301.9278552396845</v>
      </c>
      <c r="AB3728" s="22">
        <f t="shared" ca="1" si="1734"/>
        <v>12985.31303036845</v>
      </c>
      <c r="AC3728" s="22">
        <f t="shared" ca="1" si="1734"/>
        <v>4633.2803829036129</v>
      </c>
    </row>
    <row r="3729" spans="4:29" hidden="1" outlineLevel="1">
      <c r="F3729" s="61"/>
      <c r="G3729" s="20" t="str">
        <f>$G$11</f>
        <v>DISTPRI</v>
      </c>
      <c r="H3729" s="22">
        <f t="shared" ref="H3729:AC3729" ca="1" si="1735">+H3568+H2818</f>
        <v>1746763.9004809745</v>
      </c>
      <c r="I3729" s="22">
        <f t="shared" ca="1" si="1735"/>
        <v>-6521293.1510845711</v>
      </c>
      <c r="J3729" s="22">
        <f t="shared" ca="1" si="1735"/>
        <v>3050442.5892869164</v>
      </c>
      <c r="K3729" s="22">
        <f t="shared" ca="1" si="1735"/>
        <v>55013.778752147016</v>
      </c>
      <c r="L3729" s="22">
        <f t="shared" ca="1" si="1735"/>
        <v>0</v>
      </c>
      <c r="M3729" s="22">
        <f t="shared" ca="1" si="1735"/>
        <v>3105456.3680390622</v>
      </c>
      <c r="N3729" s="22">
        <f t="shared" ca="1" si="1735"/>
        <v>2061759.994171405</v>
      </c>
      <c r="O3729" s="22">
        <f t="shared" ca="1" si="1735"/>
        <v>887654.41647007689</v>
      </c>
      <c r="P3729" s="22">
        <f t="shared" ca="1" si="1735"/>
        <v>0</v>
      </c>
      <c r="Q3729" s="22">
        <f t="shared" ca="1" si="1735"/>
        <v>0</v>
      </c>
      <c r="R3729" s="22">
        <f t="shared" ca="1" si="1735"/>
        <v>2949414.410641483</v>
      </c>
      <c r="S3729" s="22">
        <f t="shared" ca="1" si="1735"/>
        <v>45786.969073413456</v>
      </c>
      <c r="T3729" s="22">
        <f t="shared" ca="1" si="1735"/>
        <v>1223921.774659907</v>
      </c>
      <c r="U3729" s="22">
        <f t="shared" ca="1" si="1735"/>
        <v>0</v>
      </c>
      <c r="V3729" s="22">
        <f t="shared" ca="1" si="1735"/>
        <v>0</v>
      </c>
      <c r="W3729" s="22">
        <f t="shared" ca="1" si="1735"/>
        <v>1269708.7437333199</v>
      </c>
      <c r="X3729" s="22">
        <f t="shared" ca="1" si="1735"/>
        <v>845904.29704704334</v>
      </c>
      <c r="Y3729" s="22">
        <f t="shared" ca="1" si="1735"/>
        <v>16301.130606440895</v>
      </c>
      <c r="Z3729" s="22">
        <f t="shared" ca="1" si="1735"/>
        <v>862205.42765348381</v>
      </c>
      <c r="AA3729" s="22">
        <f t="shared" ca="1" si="1735"/>
        <v>14260.675088989914</v>
      </c>
      <c r="AB3729" s="22">
        <f t="shared" ca="1" si="1735"/>
        <v>49899.072148329018</v>
      </c>
      <c r="AC3729" s="22">
        <f t="shared" ca="1" si="1735"/>
        <v>17112.354260900145</v>
      </c>
    </row>
    <row r="3730" spans="4:29" hidden="1" outlineLevel="1">
      <c r="F3730" s="61"/>
      <c r="G3730" s="20" t="str">
        <f>$G$12</f>
        <v>DISTSEC</v>
      </c>
      <c r="H3730" s="22">
        <f t="shared" ref="H3730:AC3730" ca="1" si="1736">+H3569+H2819</f>
        <v>-667248.26737384824</v>
      </c>
      <c r="I3730" s="22">
        <f t="shared" ca="1" si="1736"/>
        <v>-3219066.4431900759</v>
      </c>
      <c r="J3730" s="22">
        <f t="shared" ca="1" si="1736"/>
        <v>1340474.9051117648</v>
      </c>
      <c r="K3730" s="22">
        <f t="shared" ca="1" si="1736"/>
        <v>0</v>
      </c>
      <c r="L3730" s="22">
        <f t="shared" ca="1" si="1736"/>
        <v>0</v>
      </c>
      <c r="M3730" s="22">
        <f t="shared" ca="1" si="1736"/>
        <v>1340474.9051117648</v>
      </c>
      <c r="N3730" s="22">
        <f t="shared" ca="1" si="1736"/>
        <v>741012.28256432444</v>
      </c>
      <c r="O3730" s="22">
        <f t="shared" ca="1" si="1736"/>
        <v>0</v>
      </c>
      <c r="P3730" s="22">
        <f t="shared" ca="1" si="1736"/>
        <v>0</v>
      </c>
      <c r="Q3730" s="22">
        <f t="shared" ca="1" si="1736"/>
        <v>0</v>
      </c>
      <c r="R3730" s="22">
        <f t="shared" ca="1" si="1736"/>
        <v>741012.28256432444</v>
      </c>
      <c r="S3730" s="22">
        <f t="shared" ca="1" si="1736"/>
        <v>12742.467097374245</v>
      </c>
      <c r="T3730" s="22">
        <f t="shared" ca="1" si="1736"/>
        <v>0</v>
      </c>
      <c r="U3730" s="22">
        <f t="shared" ca="1" si="1736"/>
        <v>0</v>
      </c>
      <c r="V3730" s="22">
        <f t="shared" ca="1" si="1736"/>
        <v>0</v>
      </c>
      <c r="W3730" s="22">
        <f t="shared" ca="1" si="1736"/>
        <v>12742.467097374245</v>
      </c>
      <c r="X3730" s="22">
        <f t="shared" ca="1" si="1736"/>
        <v>311842.00628020149</v>
      </c>
      <c r="Y3730" s="22">
        <f t="shared" ca="1" si="1736"/>
        <v>0</v>
      </c>
      <c r="Z3730" s="22">
        <f t="shared" ca="1" si="1736"/>
        <v>311842.00628020149</v>
      </c>
      <c r="AA3730" s="22">
        <f t="shared" ca="1" si="1736"/>
        <v>4980.1113330382723</v>
      </c>
      <c r="AB3730" s="22">
        <f t="shared" ca="1" si="1736"/>
        <v>104986.47076577332</v>
      </c>
      <c r="AC3730" s="22">
        <f t="shared" ca="1" si="1736"/>
        <v>35779.932663745283</v>
      </c>
    </row>
    <row r="3731" spans="4:29" hidden="1" outlineLevel="1">
      <c r="F3731" s="61"/>
      <c r="G3731" s="20" t="str">
        <f>$G$13</f>
        <v>ENERGY</v>
      </c>
      <c r="H3731" s="22">
        <f t="shared" ref="H3731:AC3731" ca="1" si="1737">+H3570+H2820</f>
        <v>463893.38598410424</v>
      </c>
      <c r="I3731" s="22">
        <f t="shared" ca="1" si="1737"/>
        <v>-867593.33239621425</v>
      </c>
      <c r="J3731" s="22">
        <f t="shared" ca="1" si="1737"/>
        <v>609856.49045002426</v>
      </c>
      <c r="K3731" s="22">
        <f t="shared" ca="1" si="1737"/>
        <v>-15911.607540027631</v>
      </c>
      <c r="L3731" s="22">
        <f t="shared" ca="1" si="1737"/>
        <v>-1126.9098160644994</v>
      </c>
      <c r="M3731" s="22">
        <f t="shared" ca="1" si="1737"/>
        <v>592817.97309393098</v>
      </c>
      <c r="N3731" s="22">
        <f t="shared" ca="1" si="1737"/>
        <v>383089.00976859988</v>
      </c>
      <c r="O3731" s="22">
        <f t="shared" ca="1" si="1737"/>
        <v>218644.32912548463</v>
      </c>
      <c r="P3731" s="22">
        <f t="shared" ca="1" si="1737"/>
        <v>1603.0910907669827</v>
      </c>
      <c r="Q3731" s="22">
        <f t="shared" ca="1" si="1737"/>
        <v>304673.15449168463</v>
      </c>
      <c r="R3731" s="22">
        <f t="shared" ca="1" si="1737"/>
        <v>908009.58447653323</v>
      </c>
      <c r="S3731" s="22">
        <f t="shared" ca="1" si="1737"/>
        <v>19837.67139823558</v>
      </c>
      <c r="T3731" s="22">
        <f t="shared" ca="1" si="1737"/>
        <v>405942.78688239749</v>
      </c>
      <c r="U3731" s="22">
        <f t="shared" ca="1" si="1737"/>
        <v>-802077.43937664921</v>
      </c>
      <c r="V3731" s="22">
        <f t="shared" ca="1" si="1737"/>
        <v>-60200.336782040642</v>
      </c>
      <c r="W3731" s="22">
        <f t="shared" ca="1" si="1737"/>
        <v>-436497.31787805539</v>
      </c>
      <c r="X3731" s="22">
        <f t="shared" ca="1" si="1737"/>
        <v>160492.34155039809</v>
      </c>
      <c r="Y3731" s="22">
        <f t="shared" ca="1" si="1737"/>
        <v>3974.5642357961506</v>
      </c>
      <c r="Z3731" s="22">
        <f t="shared" ca="1" si="1737"/>
        <v>164466.90578619399</v>
      </c>
      <c r="AA3731" s="22">
        <f t="shared" ca="1" si="1737"/>
        <v>4834.07788096276</v>
      </c>
      <c r="AB3731" s="22">
        <f t="shared" ca="1" si="1737"/>
        <v>71555.614590723359</v>
      </c>
      <c r="AC3731" s="22">
        <f t="shared" ca="1" si="1737"/>
        <v>26299.880429989618</v>
      </c>
    </row>
    <row r="3732" spans="4:29" hidden="1" outlineLevel="1">
      <c r="F3732" s="61"/>
      <c r="G3732" s="20" t="str">
        <f>$G$14</f>
        <v>CUSTOMER</v>
      </c>
      <c r="H3732" s="22">
        <f t="shared" ref="H3732:AC3732" ca="1" si="1738">+H3571+H2821</f>
        <v>125239.53436067887</v>
      </c>
      <c r="I3732" s="22">
        <f t="shared" ca="1" si="1738"/>
        <v>-6405247.2206514915</v>
      </c>
      <c r="J3732" s="22">
        <f t="shared" ca="1" si="1738"/>
        <v>2855179.7814118806</v>
      </c>
      <c r="K3732" s="22">
        <f t="shared" ca="1" si="1738"/>
        <v>33001.72487247728</v>
      </c>
      <c r="L3732" s="22">
        <f t="shared" ca="1" si="1738"/>
        <v>4937.0945103520999</v>
      </c>
      <c r="M3732" s="22">
        <f t="shared" ca="1" si="1738"/>
        <v>2893118.6007947084</v>
      </c>
      <c r="N3732" s="22">
        <f t="shared" ca="1" si="1738"/>
        <v>74989.652512422384</v>
      </c>
      <c r="O3732" s="22">
        <f t="shared" ca="1" si="1738"/>
        <v>46890.153868956455</v>
      </c>
      <c r="P3732" s="22">
        <f t="shared" ca="1" si="1738"/>
        <v>8192.9940384075635</v>
      </c>
      <c r="Q3732" s="22">
        <f t="shared" ca="1" si="1738"/>
        <v>-87887.001909698127</v>
      </c>
      <c r="R3732" s="22">
        <f t="shared" ca="1" si="1738"/>
        <v>42185.798510088374</v>
      </c>
      <c r="S3732" s="22">
        <f t="shared" ca="1" si="1738"/>
        <v>427.54171850323763</v>
      </c>
      <c r="T3732" s="22">
        <f t="shared" ca="1" si="1738"/>
        <v>17429.423743182808</v>
      </c>
      <c r="U3732" s="22">
        <f t="shared" ca="1" si="1738"/>
        <v>-7420.8791201484673</v>
      </c>
      <c r="V3732" s="22">
        <f t="shared" ca="1" si="1738"/>
        <v>-3812.4899155158187</v>
      </c>
      <c r="W3732" s="22">
        <f t="shared" ca="1" si="1738"/>
        <v>6623.5964260217334</v>
      </c>
      <c r="X3732" s="22">
        <f t="shared" ca="1" si="1738"/>
        <v>38458.179352590945</v>
      </c>
      <c r="Y3732" s="22">
        <f t="shared" ca="1" si="1738"/>
        <v>479.37028080331811</v>
      </c>
      <c r="Z3732" s="22">
        <f t="shared" ca="1" si="1738"/>
        <v>38937.54963339425</v>
      </c>
      <c r="AA3732" s="22">
        <f t="shared" ca="1" si="1738"/>
        <v>2252.9737740738697</v>
      </c>
      <c r="AB3732" s="22">
        <f t="shared" ca="1" si="1738"/>
        <v>2937114.960098851</v>
      </c>
      <c r="AC3732" s="22">
        <f t="shared" ca="1" si="1738"/>
        <v>610253.27577502967</v>
      </c>
    </row>
    <row r="3733" spans="4:29" collapsed="1">
      <c r="D3733" s="20" t="s">
        <v>342</v>
      </c>
      <c r="E3733" s="22">
        <f>+E3572+E2822</f>
        <v>-13272133.795458332</v>
      </c>
      <c r="F3733" s="61"/>
      <c r="G3733" s="20" t="str">
        <f>$G$15</f>
        <v>TOTAL</v>
      </c>
      <c r="H3733" s="22">
        <f t="shared" ref="H3733:AC3733" ca="1" si="1739">+H3572+H2822</f>
        <v>-13272133.795458347</v>
      </c>
      <c r="I3733" s="22">
        <f t="shared" ca="1" si="1739"/>
        <v>-38024360.069083124</v>
      </c>
      <c r="J3733" s="22">
        <f t="shared" ca="1" si="1739"/>
        <v>12918037.299710505</v>
      </c>
      <c r="K3733" s="22">
        <f t="shared" ca="1" si="1739"/>
        <v>169251.60163169692</v>
      </c>
      <c r="L3733" s="22">
        <f t="shared" ca="1" si="1739"/>
        <v>7454.45119961405</v>
      </c>
      <c r="M3733" s="22">
        <f t="shared" ca="1" si="1739"/>
        <v>13094743.352541789</v>
      </c>
      <c r="N3733" s="22">
        <f t="shared" ca="1" si="1739"/>
        <v>6994859.3553679492</v>
      </c>
      <c r="O3733" s="22">
        <f t="shared" ca="1" si="1739"/>
        <v>2881200.7033143053</v>
      </c>
      <c r="P3733" s="22">
        <f t="shared" ca="1" si="1739"/>
        <v>52012.769249303012</v>
      </c>
      <c r="Q3733" s="22">
        <f t="shared" ca="1" si="1739"/>
        <v>3640.9143310229729</v>
      </c>
      <c r="R3733" s="22">
        <f t="shared" ca="1" si="1739"/>
        <v>9931713.7422625832</v>
      </c>
      <c r="S3733" s="22">
        <f t="shared" ca="1" si="1739"/>
        <v>140893.4642898142</v>
      </c>
      <c r="T3733" s="22">
        <f t="shared" ca="1" si="1739"/>
        <v>3815136.486269814</v>
      </c>
      <c r="U3733" s="22">
        <f t="shared" ca="1" si="1739"/>
        <v>-7930630.3802500851</v>
      </c>
      <c r="V3733" s="22">
        <f t="shared" ca="1" si="1739"/>
        <v>-1426689.0154255331</v>
      </c>
      <c r="W3733" s="22">
        <f t="shared" ca="1" si="1739"/>
        <v>-5401289.4451159816</v>
      </c>
      <c r="X3733" s="22">
        <f t="shared" ca="1" si="1739"/>
        <v>2988645.2004531147</v>
      </c>
      <c r="Y3733" s="22">
        <f t="shared" ca="1" si="1739"/>
        <v>51632.851696399157</v>
      </c>
      <c r="Z3733" s="22">
        <f t="shared" ca="1" si="1739"/>
        <v>3040278.0521495142</v>
      </c>
      <c r="AA3733" s="22">
        <f t="shared" ca="1" si="1739"/>
        <v>54023.608345933462</v>
      </c>
      <c r="AB3733" s="22">
        <f t="shared" ca="1" si="1739"/>
        <v>3296332.7871637405</v>
      </c>
      <c r="AC3733" s="22">
        <f t="shared" ca="1" si="1739"/>
        <v>736424.17627711734</v>
      </c>
    </row>
    <row r="3734" spans="4:29" hidden="1" outlineLevel="1">
      <c r="F3734" s="61" t="str">
        <f>F3741</f>
        <v>RB_GUP</v>
      </c>
      <c r="G3734" s="20" t="str">
        <f>$G$8</f>
        <v>PRODUCTION</v>
      </c>
      <c r="H3734" s="24">
        <f t="shared" ref="H3734:H3741" ca="1" si="1740">SUBTOTAL(9,I3734:AC3734)</f>
        <v>-3151019.1289620446</v>
      </c>
      <c r="I3734" s="25">
        <f ca="1">VLOOKUP(CONCATENATE($F3734," ",$G3734),AllocFactorMatrix,(I$4+1),FALSE)*$E3741</f>
        <v>-1545079.9115776694</v>
      </c>
      <c r="J3734" s="25">
        <f ca="1">VLOOKUP(CONCATENATE($F3734," ",$G3734),AllocFactorMatrix,(J$4+1),FALSE)*$E3741</f>
        <v>-390845.1390010452</v>
      </c>
      <c r="K3734" s="25">
        <f ca="1">VLOOKUP(CONCATENATE($F3734," ",$G3734),AllocFactorMatrix,(K$4+1),FALSE)*$E3741</f>
        <v>-4569.5741616340829</v>
      </c>
      <c r="L3734" s="25">
        <f ca="1">VLOOKUP(CONCATENATE($F3734," ",$G3734),AllocFactorMatrix,(L$4+1),FALSE)*$E3741</f>
        <v>-112.57377676941697</v>
      </c>
      <c r="M3734" s="25">
        <f t="shared" ref="M3734:M3741" ca="1" si="1741">SUBTOTAL(9,J3734:L3734)</f>
        <v>-395527.28693944868</v>
      </c>
      <c r="N3734" s="25">
        <f ca="1">VLOOKUP(CONCATENATE($F3734," ",$G3734),AllocFactorMatrix,(N$4+1),FALSE)*$E3741</f>
        <v>-163534.5097644334</v>
      </c>
      <c r="O3734" s="25">
        <f ca="1">VLOOKUP(CONCATENATE($F3734," ",$G3734),AllocFactorMatrix,(O$4+1),FALSE)*$E3741</f>
        <v>-46573.825570752764</v>
      </c>
      <c r="P3734" s="25">
        <f ca="1">VLOOKUP(CONCATENATE($F3734," ",$G3734),AllocFactorMatrix,(P$4+1),FALSE)*$E3741</f>
        <v>-3685.642376275373</v>
      </c>
      <c r="Q3734" s="25">
        <f ca="1">VLOOKUP(CONCATENATE($F3734," ",$G3734),AllocFactorMatrix,(Q$4+1),FALSE)*$E3741</f>
        <v>-777.97411985516851</v>
      </c>
      <c r="R3734" s="25">
        <f ca="1">SUBTOTAL(9,N3734:Q3734)</f>
        <v>-214571.95183131672</v>
      </c>
      <c r="S3734" s="25">
        <f ca="1">VLOOKUP(CONCATENATE($F3734," ",$G3734),AllocFactorMatrix,(S$4+1),FALSE)*$E3741</f>
        <v>-9823.5676340363207</v>
      </c>
      <c r="T3734" s="25">
        <f ca="1">VLOOKUP(CONCATENATE($F3734," ",$G3734),AllocFactorMatrix,(T$4+1),FALSE)*$E3741</f>
        <v>-107094.12095049392</v>
      </c>
      <c r="U3734" s="25">
        <f ca="1">VLOOKUP(CONCATENATE($F3734," ",$G3734),AllocFactorMatrix,(U$4+1),FALSE)*$E3741</f>
        <v>-715242.87750448263</v>
      </c>
      <c r="V3734" s="25">
        <f ca="1">VLOOKUP(CONCATENATE($F3734," ",$G3734),AllocFactorMatrix,(V$4+1),FALSE)*$E3741</f>
        <v>-112208.0925364486</v>
      </c>
      <c r="W3734" s="25">
        <f ca="1">SUBTOTAL(9,S3734:V3734)</f>
        <v>-944368.65862546151</v>
      </c>
      <c r="X3734" s="25">
        <f ca="1">VLOOKUP(CONCATENATE($F3734," ",$G3734),AllocFactorMatrix,(X$4+1),FALSE)*$E3741</f>
        <v>-44387.71340884977</v>
      </c>
      <c r="Y3734" s="25">
        <f ca="1">VLOOKUP(CONCATENATE($F3734," ",$G3734),AllocFactorMatrix,(Y$4+1),FALSE)*$E3741</f>
        <v>-1071.5356291674877</v>
      </c>
      <c r="Z3734" s="25">
        <f t="shared" ref="Z3734:Z3741" ca="1" si="1742">SUBTOTAL(9,X3734:Y3734)</f>
        <v>-45459.24903801726</v>
      </c>
      <c r="AA3734" s="25">
        <f ca="1">VLOOKUP(CONCATENATE($F3734," ",$G3734),AllocFactorMatrix,(AA$4+1),FALSE)*$E3741</f>
        <v>-773.89088693350413</v>
      </c>
      <c r="AB3734" s="25">
        <f ca="1">VLOOKUP(CONCATENATE($F3734," ",$G3734),AllocFactorMatrix,(AB$4+1),FALSE)*$E3741</f>
        <v>-4196.1908087623406</v>
      </c>
      <c r="AC3734" s="25">
        <f ca="1">VLOOKUP(CONCATENATE($F3734," ",$G3734),AllocFactorMatrix,(AC$4+1),FALSE)*$E3741</f>
        <v>-1041.989254435003</v>
      </c>
    </row>
    <row r="3735" spans="4:29" hidden="1" outlineLevel="1">
      <c r="F3735" s="61" t="str">
        <f>F3741</f>
        <v>RB_GUP</v>
      </c>
      <c r="G3735" s="20" t="str">
        <f>$G$9</f>
        <v>BULKTRAN</v>
      </c>
      <c r="H3735" s="24">
        <f t="shared" ca="1" si="1740"/>
        <v>-3337103.4497864242</v>
      </c>
      <c r="I3735" s="25">
        <f ca="1">VLOOKUP(CONCATENATE($F3735," ",$G3735),AllocFactorMatrix,(I$4+1),FALSE)*$E3741</f>
        <v>-1636325.0402798972</v>
      </c>
      <c r="J3735" s="25">
        <f ca="1">VLOOKUP(CONCATENATE($F3735," ",$G3735),AllocFactorMatrix,(J$4+1),FALSE)*$E3741</f>
        <v>-413926.60860243003</v>
      </c>
      <c r="K3735" s="25">
        <f ca="1">VLOOKUP(CONCATENATE($F3735," ",$G3735),AllocFactorMatrix,(K$4+1),FALSE)*$E3741</f>
        <v>-4839.431648854229</v>
      </c>
      <c r="L3735" s="25">
        <f ca="1">VLOOKUP(CONCATENATE($F3735," ",$G3735),AllocFactorMatrix,(L$4+1),FALSE)*$E3741</f>
        <v>-119.22185281574447</v>
      </c>
      <c r="M3735" s="25">
        <f t="shared" ca="1" si="1741"/>
        <v>-418885.26210410002</v>
      </c>
      <c r="N3735" s="25">
        <f ca="1">VLOOKUP(CONCATENATE($F3735," ",$G3735),AllocFactorMatrix,(N$4+1),FALSE)*$E3741</f>
        <v>-173192.08622950758</v>
      </c>
      <c r="O3735" s="25">
        <f ca="1">VLOOKUP(CONCATENATE($F3735," ",$G3735),AllocFactorMatrix,(O$4+1),FALSE)*$E3741</f>
        <v>-49324.255937826252</v>
      </c>
      <c r="P3735" s="25">
        <f ca="1">VLOOKUP(CONCATENATE($F3735," ",$G3735),AllocFactorMatrix,(P$4+1),FALSE)*$E3741</f>
        <v>-3903.2990233223481</v>
      </c>
      <c r="Q3735" s="25">
        <f ca="1">VLOOKUP(CONCATENATE($F3735," ",$G3735),AllocFactorMatrix,(Q$4+1),FALSE)*$E3741</f>
        <v>-823.91760029347347</v>
      </c>
      <c r="R3735" s="25">
        <f t="shared" ref="R3735:R3741" ca="1" si="1743">SUBTOTAL(9,N3735:Q3735)</f>
        <v>-227243.55879094964</v>
      </c>
      <c r="S3735" s="25">
        <f ca="1">VLOOKUP(CONCATENATE($F3735," ",$G3735),AllocFactorMatrix,(S$4+1),FALSE)*$E3741</f>
        <v>-10403.701183353796</v>
      </c>
      <c r="T3735" s="25">
        <f ca="1">VLOOKUP(CONCATENATE($F3735," ",$G3735),AllocFactorMatrix,(T$4+1),FALSE)*$E3741</f>
        <v>-113418.59438138705</v>
      </c>
      <c r="U3735" s="25">
        <f ca="1">VLOOKUP(CONCATENATE($F3735," ",$G3735),AllocFactorMatrix,(U$4+1),FALSE)*$E3741</f>
        <v>-757481.746783813</v>
      </c>
      <c r="V3735" s="25">
        <f ca="1">VLOOKUP(CONCATENATE($F3735," ",$G3735),AllocFactorMatrix,(V$4+1),FALSE)*$E3741</f>
        <v>-118834.57299755645</v>
      </c>
      <c r="W3735" s="25">
        <f t="shared" ref="W3735:W3741" ca="1" si="1744">SUBTOTAL(9,S3735:V3735)</f>
        <v>-1000138.6153461103</v>
      </c>
      <c r="X3735" s="25">
        <f ca="1">VLOOKUP(CONCATENATE($F3735," ",$G3735),AllocFactorMatrix,(X$4+1),FALSE)*$E3741</f>
        <v>-47009.042307400065</v>
      </c>
      <c r="Y3735" s="25">
        <f ca="1">VLOOKUP(CONCATENATE($F3735," ",$G3735),AllocFactorMatrix,(Y$4+1),FALSE)*$E3741</f>
        <v>-1134.8154670967608</v>
      </c>
      <c r="Z3735" s="25">
        <f t="shared" ca="1" si="1742"/>
        <v>-48143.857774496828</v>
      </c>
      <c r="AA3735" s="25">
        <f ca="1">VLOOKUP(CONCATENATE($F3735," ",$G3735),AllocFactorMatrix,(AA$4+1),FALSE)*$E3741</f>
        <v>-819.59323090329008</v>
      </c>
      <c r="AB3735" s="25">
        <f ca="1">VLOOKUP(CONCATENATE($F3735," ",$G3735),AllocFactorMatrix,(AB$4+1),FALSE)*$E3741</f>
        <v>-4443.9980370717594</v>
      </c>
      <c r="AC3735" s="25">
        <f ca="1">VLOOKUP(CONCATENATE($F3735," ",$G3735),AllocFactorMatrix,(AC$4+1),FALSE)*$E3741</f>
        <v>-1103.5242228950988</v>
      </c>
    </row>
    <row r="3736" spans="4:29" hidden="1" outlineLevel="1">
      <c r="F3736" s="61" t="str">
        <f>F3741</f>
        <v>RB_GUP</v>
      </c>
      <c r="G3736" s="20" t="str">
        <f>$G$10</f>
        <v>SUBTRAN</v>
      </c>
      <c r="H3736" s="24">
        <f t="shared" ca="1" si="1740"/>
        <v>-1279284.616489711</v>
      </c>
      <c r="I3736" s="25">
        <f ca="1">VLOOKUP(CONCATENATE($F3736," ",$G3736),AllocFactorMatrix,(I$4+1),FALSE)*$E3741</f>
        <v>-607534.57667198824</v>
      </c>
      <c r="J3736" s="25">
        <f ca="1">VLOOKUP(CONCATENATE($F3736," ",$G3736),AllocFactorMatrix,(J$4+1),FALSE)*$E3741</f>
        <v>-155519.88700722018</v>
      </c>
      <c r="K3736" s="25">
        <f ca="1">VLOOKUP(CONCATENATE($F3736," ",$G3736),AllocFactorMatrix,(K$4+1),FALSE)*$E3741</f>
        <v>-1812.3078669761358</v>
      </c>
      <c r="L3736" s="25">
        <f ca="1">VLOOKUP(CONCATENATE($F3736," ",$G3736),AllocFactorMatrix,(L$4+1),FALSE)*$E3741</f>
        <v>-59.41510016267236</v>
      </c>
      <c r="M3736" s="25">
        <f t="shared" ca="1" si="1741"/>
        <v>-157391.60997435899</v>
      </c>
      <c r="N3736" s="25">
        <f ca="1">VLOOKUP(CONCATENATE($F3736," ",$G3736),AllocFactorMatrix,(N$4+1),FALSE)*$E3741</f>
        <v>-67783.122683355323</v>
      </c>
      <c r="O3736" s="25">
        <f ca="1">VLOOKUP(CONCATENATE($F3736," ",$G3736),AllocFactorMatrix,(O$4+1),FALSE)*$E3741</f>
        <v>-19212.973072940793</v>
      </c>
      <c r="P3736" s="25">
        <f ca="1">VLOOKUP(CONCATENATE($F3736," ",$G3736),AllocFactorMatrix,(P$4+1),FALSE)*$E3741</f>
        <v>-1968.0409712133419</v>
      </c>
      <c r="Q3736" s="25">
        <f ca="1">VLOOKUP(CONCATENATE($F3736," ",$G3736),AllocFactorMatrix,(Q$4+1),FALSE)*$E3741</f>
        <v>0</v>
      </c>
      <c r="R3736" s="25">
        <f t="shared" ca="1" si="1743"/>
        <v>-88964.136727509453</v>
      </c>
      <c r="S3736" s="25">
        <f ca="1">VLOOKUP(CONCATENATE($F3736," ",$G3736),AllocFactorMatrix,(S$4+1),FALSE)*$E3741</f>
        <v>-3796.1592922017812</v>
      </c>
      <c r="T3736" s="25">
        <f ca="1">VLOOKUP(CONCATENATE($F3736," ",$G3736),AllocFactorMatrix,(T$4+1),FALSE)*$E3741</f>
        <v>-43875.555650358532</v>
      </c>
      <c r="U3736" s="25">
        <f ca="1">VLOOKUP(CONCATENATE($F3736," ",$G3736),AllocFactorMatrix,(U$4+1),FALSE)*$E3741</f>
        <v>-357399.10299188358</v>
      </c>
      <c r="V3736" s="25">
        <f ca="1">VLOOKUP(CONCATENATE($F3736," ",$G3736),AllocFactorMatrix,(V$4+1),FALSE)*$E3741</f>
        <v>0</v>
      </c>
      <c r="W3736" s="25">
        <f t="shared" ca="1" si="1744"/>
        <v>-405070.81793444388</v>
      </c>
      <c r="X3736" s="25">
        <f ca="1">VLOOKUP(CONCATENATE($F3736," ",$G3736),AllocFactorMatrix,(X$4+1),FALSE)*$E3741</f>
        <v>-18395.95517748893</v>
      </c>
      <c r="Y3736" s="25">
        <f ca="1">VLOOKUP(CONCATENATE($F3736," ",$G3736),AllocFactorMatrix,(Y$4+1),FALSE)*$E3741</f>
        <v>-440.135481124227</v>
      </c>
      <c r="Z3736" s="25">
        <f t="shared" ca="1" si="1742"/>
        <v>-18836.090658613157</v>
      </c>
      <c r="AA3736" s="25">
        <f ca="1">VLOOKUP(CONCATENATE($F3736," ",$G3736),AllocFactorMatrix,(AA$4+1),FALSE)*$E3741</f>
        <v>-302.07880322939025</v>
      </c>
      <c r="AB3736" s="25">
        <f ca="1">VLOOKUP(CONCATENATE($F3736," ",$G3736),AllocFactorMatrix,(AB$4+1),FALSE)*$E3741</f>
        <v>-948.91985534197056</v>
      </c>
      <c r="AC3736" s="25">
        <f ca="1">VLOOKUP(CONCATENATE($F3736," ",$G3736),AllocFactorMatrix,(AC$4+1),FALSE)*$E3741</f>
        <v>-236.38586422570003</v>
      </c>
    </row>
    <row r="3737" spans="4:29" hidden="1" outlineLevel="1">
      <c r="F3737" s="61" t="str">
        <f>F3741</f>
        <v>RB_GUP</v>
      </c>
      <c r="G3737" s="20" t="str">
        <f>$G$11</f>
        <v>DISTPRI</v>
      </c>
      <c r="H3737" s="24">
        <f t="shared" ca="1" si="1740"/>
        <v>-2668832.580886038</v>
      </c>
      <c r="I3737" s="25">
        <f ca="1">VLOOKUP(CONCATENATE($F3737," ",$G3737),AllocFactorMatrix,(I$4+1),FALSE)*$E3741</f>
        <v>-1773435.6581254618</v>
      </c>
      <c r="J3737" s="25">
        <f ca="1">VLOOKUP(CONCATENATE($F3737," ",$G3737),AllocFactorMatrix,(J$4+1),FALSE)*$E3741</f>
        <v>-446483.04588944657</v>
      </c>
      <c r="K3737" s="25">
        <f ca="1">VLOOKUP(CONCATENATE($F3737," ",$G3737),AllocFactorMatrix,(K$4+1),FALSE)*$E3741</f>
        <v>-5210.2971370012947</v>
      </c>
      <c r="L3737" s="25">
        <f ca="1">VLOOKUP(CONCATENATE($F3737," ",$G3737),AllocFactorMatrix,(L$4+1),FALSE)*$E3741</f>
        <v>0</v>
      </c>
      <c r="M3737" s="25">
        <f t="shared" ca="1" si="1741"/>
        <v>-451693.34302644787</v>
      </c>
      <c r="N3737" s="25">
        <f ca="1">VLOOKUP(CONCATENATE($F3737," ",$G3737),AllocFactorMatrix,(N$4+1),FALSE)*$E3741</f>
        <v>-192535.85699530004</v>
      </c>
      <c r="O3737" s="25">
        <f ca="1">VLOOKUP(CONCATENATE($F3737," ",$G3737),AllocFactorMatrix,(O$4+1),FALSE)*$E3741</f>
        <v>-54656.770025719772</v>
      </c>
      <c r="P3737" s="25">
        <f ca="1">VLOOKUP(CONCATENATE($F3737," ",$G3737),AllocFactorMatrix,(P$4+1),FALSE)*$E3741</f>
        <v>0</v>
      </c>
      <c r="Q3737" s="25">
        <f ca="1">VLOOKUP(CONCATENATE($F3737," ",$G3737),AllocFactorMatrix,(Q$4+1),FALSE)*$E3741</f>
        <v>0</v>
      </c>
      <c r="R3737" s="25">
        <f t="shared" ca="1" si="1743"/>
        <v>-247192.62702101981</v>
      </c>
      <c r="S3737" s="25">
        <f ca="1">VLOOKUP(CONCATENATE($F3737," ",$G3737),AllocFactorMatrix,(S$4+1),FALSE)*$E3741</f>
        <v>-10981.027364266045</v>
      </c>
      <c r="T3737" s="25">
        <f ca="1">VLOOKUP(CONCATENATE($F3737," ",$G3737),AllocFactorMatrix,(T$4+1),FALSE)*$E3741</f>
        <v>-127010.941621208</v>
      </c>
      <c r="U3737" s="25">
        <f ca="1">VLOOKUP(CONCATENATE($F3737," ",$G3737),AllocFactorMatrix,(U$4+1),FALSE)*$E3741</f>
        <v>0</v>
      </c>
      <c r="V3737" s="25">
        <f ca="1">VLOOKUP(CONCATENATE($F3737," ",$G3737),AllocFactorMatrix,(V$4+1),FALSE)*$E3741</f>
        <v>0</v>
      </c>
      <c r="W3737" s="25">
        <f t="shared" ca="1" si="1744"/>
        <v>-137991.96898547403</v>
      </c>
      <c r="X3737" s="25">
        <f ca="1">VLOOKUP(CONCATENATE($F3737," ",$G3737),AllocFactorMatrix,(X$4+1),FALSE)*$E3741</f>
        <v>-52250.987607014067</v>
      </c>
      <c r="Y3737" s="25">
        <f ca="1">VLOOKUP(CONCATENATE($F3737," ",$G3737),AllocFactorMatrix,(Y$4+1),FALSE)*$E3741</f>
        <v>-1251.8904687138584</v>
      </c>
      <c r="Z3737" s="25">
        <f t="shared" ca="1" si="1742"/>
        <v>-53502.878075727924</v>
      </c>
      <c r="AA3737" s="25">
        <f ca="1">VLOOKUP(CONCATENATE($F3737," ",$G3737),AllocFactorMatrix,(AA$4+1),FALSE)*$E3741</f>
        <v>-898.96574647968509</v>
      </c>
      <c r="AB3737" s="25">
        <f ca="1">VLOOKUP(CONCATENATE($F3737," ",$G3737),AllocFactorMatrix,(AB$4+1),FALSE)*$E3741</f>
        <v>-3295.3250477992096</v>
      </c>
      <c r="AC3737" s="25">
        <f ca="1">VLOOKUP(CONCATENATE($F3737," ",$G3737),AllocFactorMatrix,(AC$4+1),FALSE)*$E3741</f>
        <v>-821.81485762795671</v>
      </c>
    </row>
    <row r="3738" spans="4:29" hidden="1" outlineLevel="1">
      <c r="F3738" s="61" t="str">
        <f>F3741</f>
        <v>RB_GUP</v>
      </c>
      <c r="G3738" s="20" t="str">
        <f>$G$12</f>
        <v>DISTSEC</v>
      </c>
      <c r="H3738" s="24">
        <f t="shared" ca="1" si="1740"/>
        <v>-1180385.3179027373</v>
      </c>
      <c r="I3738" s="25">
        <f ca="1">VLOOKUP(CONCATENATE($F3738," ",$G3738),AllocFactorMatrix,(I$4+1),FALSE)*$E3741</f>
        <v>-881277.75826878531</v>
      </c>
      <c r="J3738" s="25">
        <f ca="1">VLOOKUP(CONCATENATE($F3738," ",$G3738),AllocFactorMatrix,(J$4+1),FALSE)*$E3741</f>
        <v>-197835.17866772658</v>
      </c>
      <c r="K3738" s="25">
        <f ca="1">VLOOKUP(CONCATENATE($F3738," ",$G3738),AllocFactorMatrix,(K$4+1),FALSE)*$E3741</f>
        <v>0</v>
      </c>
      <c r="L3738" s="25">
        <f ca="1">VLOOKUP(CONCATENATE($F3738," ",$G3738),AllocFactorMatrix,(L$4+1),FALSE)*$E3741</f>
        <v>0</v>
      </c>
      <c r="M3738" s="25">
        <f t="shared" ca="1" si="1741"/>
        <v>-197835.17866772658</v>
      </c>
      <c r="N3738" s="25">
        <f ca="1">VLOOKUP(CONCATENATE($F3738," ",$G3738),AllocFactorMatrix,(N$4+1),FALSE)*$E3741</f>
        <v>-69738.986079244496</v>
      </c>
      <c r="O3738" s="25">
        <f ca="1">VLOOKUP(CONCATENATE($F3738," ",$G3738),AllocFactorMatrix,(O$4+1),FALSE)*$E3741</f>
        <v>0</v>
      </c>
      <c r="P3738" s="25">
        <f ca="1">VLOOKUP(CONCATENATE($F3738," ",$G3738),AllocFactorMatrix,(P$4+1),FALSE)*$E3741</f>
        <v>0</v>
      </c>
      <c r="Q3738" s="25">
        <f ca="1">VLOOKUP(CONCATENATE($F3738," ",$G3738),AllocFactorMatrix,(Q$4+1),FALSE)*$E3741</f>
        <v>0</v>
      </c>
      <c r="R3738" s="25">
        <f t="shared" ca="1" si="1743"/>
        <v>-69738.986079244496</v>
      </c>
      <c r="S3738" s="25">
        <f ca="1">VLOOKUP(CONCATENATE($F3738," ",$G3738),AllocFactorMatrix,(S$4+1),FALSE)*$E3741</f>
        <v>-3086.6863289069715</v>
      </c>
      <c r="T3738" s="25">
        <f ca="1">VLOOKUP(CONCATENATE($F3738," ",$G3738),AllocFactorMatrix,(T$4+1),FALSE)*$E3741</f>
        <v>0</v>
      </c>
      <c r="U3738" s="25">
        <f ca="1">VLOOKUP(CONCATENATE($F3738," ",$G3738),AllocFactorMatrix,(U$4+1),FALSE)*$E3741</f>
        <v>0</v>
      </c>
      <c r="V3738" s="25">
        <f ca="1">VLOOKUP(CONCATENATE($F3738," ",$G3738),AllocFactorMatrix,(V$4+1),FALSE)*$E3741</f>
        <v>0</v>
      </c>
      <c r="W3738" s="25">
        <f t="shared" ca="1" si="1744"/>
        <v>-3086.6863289069715</v>
      </c>
      <c r="X3738" s="25">
        <f ca="1">VLOOKUP(CONCATENATE($F3738," ",$G3738),AllocFactorMatrix,(X$4+1),FALSE)*$E3741</f>
        <v>-19409.400131170947</v>
      </c>
      <c r="Y3738" s="25">
        <f ca="1">VLOOKUP(CONCATENATE($F3738," ",$G3738),AllocFactorMatrix,(Y$4+1),FALSE)*$E3741</f>
        <v>0</v>
      </c>
      <c r="Z3738" s="25">
        <f t="shared" ca="1" si="1742"/>
        <v>-19409.400131170947</v>
      </c>
      <c r="AA3738" s="25">
        <f ca="1">VLOOKUP(CONCATENATE($F3738," ",$G3738),AllocFactorMatrix,(AA$4+1),FALSE)*$E3741</f>
        <v>-316.49500391133057</v>
      </c>
      <c r="AB3738" s="25">
        <f ca="1">VLOOKUP(CONCATENATE($F3738," ",$G3738),AllocFactorMatrix,(AB$4+1),FALSE)*$E3741</f>
        <v>-6988.6913091942179</v>
      </c>
      <c r="AC3738" s="25">
        <f ca="1">VLOOKUP(CONCATENATE($F3738," ",$G3738),AllocFactorMatrix,(AC$4+1),FALSE)*$E3741</f>
        <v>-1732.1221137973362</v>
      </c>
    </row>
    <row r="3739" spans="4:29" hidden="1" outlineLevel="1">
      <c r="F3739" s="61" t="str">
        <f>F3741</f>
        <v>RB_GUP</v>
      </c>
      <c r="G3739" s="20" t="str">
        <f>$G$13</f>
        <v>ENERGY</v>
      </c>
      <c r="H3739" s="24">
        <f t="shared" ca="1" si="1740"/>
        <v>-142248.75006084095</v>
      </c>
      <c r="I3739" s="25">
        <f ca="1">VLOOKUP(CONCATENATE($F3739," ",$G3739),AllocFactorMatrix,(I$4+1),FALSE)*$E3741</f>
        <v>-51712.040960249498</v>
      </c>
      <c r="J3739" s="25">
        <f ca="1">VLOOKUP(CONCATENATE($F3739," ",$G3739),AllocFactorMatrix,(J$4+1),FALSE)*$E3741</f>
        <v>-16690.896715092174</v>
      </c>
      <c r="K3739" s="25">
        <f ca="1">VLOOKUP(CONCATENATE($F3739," ",$G3739),AllocFactorMatrix,(K$4+1),FALSE)*$E3741</f>
        <v>-191.07910082770721</v>
      </c>
      <c r="L3739" s="25">
        <f ca="1">VLOOKUP(CONCATENATE($F3739," ",$G3739),AllocFactorMatrix,(L$4+1),FALSE)*$E3741</f>
        <v>-4.8428879773188456</v>
      </c>
      <c r="M3739" s="25">
        <f t="shared" ca="1" si="1741"/>
        <v>-16886.818703897203</v>
      </c>
      <c r="N3739" s="25">
        <f ca="1">VLOOKUP(CONCATENATE($F3739," ",$G3739),AllocFactorMatrix,(N$4+1),FALSE)*$E3741</f>
        <v>-8077.0203361964595</v>
      </c>
      <c r="O3739" s="25">
        <f ca="1">VLOOKUP(CONCATENATE($F3739," ",$G3739),AllocFactorMatrix,(O$4+1),FALSE)*$E3741</f>
        <v>-2254.5378186821199</v>
      </c>
      <c r="P3739" s="25">
        <f ca="1">VLOOKUP(CONCATENATE($F3739," ",$G3739),AllocFactorMatrix,(P$4+1),FALSE)*$E3741</f>
        <v>-178.49346838983263</v>
      </c>
      <c r="Q3739" s="25">
        <f ca="1">VLOOKUP(CONCATENATE($F3739," ",$G3739),AllocFactorMatrix,(Q$4+1),FALSE)*$E3741</f>
        <v>-36.590344400469888</v>
      </c>
      <c r="R3739" s="25">
        <f t="shared" ca="1" si="1743"/>
        <v>-10546.641967668882</v>
      </c>
      <c r="S3739" s="25">
        <f ca="1">VLOOKUP(CONCATENATE($F3739," ",$G3739),AllocFactorMatrix,(S$4+1),FALSE)*$E3741</f>
        <v>-538.20873171293067</v>
      </c>
      <c r="T3739" s="25">
        <f ca="1">VLOOKUP(CONCATENATE($F3739," ",$G3739),AllocFactorMatrix,(T$4+1),FALSE)*$E3741</f>
        <v>-6432.0299005333418</v>
      </c>
      <c r="U3739" s="25">
        <f ca="1">VLOOKUP(CONCATENATE($F3739," ",$G3739),AllocFactorMatrix,(U$4+1),FALSE)*$E3741</f>
        <v>-45471.441816270235</v>
      </c>
      <c r="V3739" s="25">
        <f ca="1">VLOOKUP(CONCATENATE($F3739," ",$G3739),AllocFactorMatrix,(V$4+1),FALSE)*$E3741</f>
        <v>-7287.2381047704657</v>
      </c>
      <c r="W3739" s="25">
        <f t="shared" ca="1" si="1744"/>
        <v>-59728.918553286974</v>
      </c>
      <c r="X3739" s="25">
        <f ca="1">VLOOKUP(CONCATENATE($F3739," ",$G3739),AllocFactorMatrix,(X$4+1),FALSE)*$E3741</f>
        <v>-2190.8583656180163</v>
      </c>
      <c r="Y3739" s="25">
        <f ca="1">VLOOKUP(CONCATENATE($F3739," ",$G3739),AllocFactorMatrix,(Y$4+1),FALSE)*$E3741</f>
        <v>-51.492909314419649</v>
      </c>
      <c r="Z3739" s="25">
        <f t="shared" ca="1" si="1742"/>
        <v>-2242.3512749324359</v>
      </c>
      <c r="AA3739" s="25">
        <f ca="1">VLOOKUP(CONCATENATE($F3739," ",$G3739),AllocFactorMatrix,(AA$4+1),FALSE)*$E3741</f>
        <v>-50.304404443468918</v>
      </c>
      <c r="AB3739" s="25">
        <f ca="1">VLOOKUP(CONCATENATE($F3739," ",$G3739),AllocFactorMatrix,(AB$4+1),FALSE)*$E3741</f>
        <v>-865.59367685352447</v>
      </c>
      <c r="AC3739" s="25">
        <f ca="1">VLOOKUP(CONCATENATE($F3739," ",$G3739),AllocFactorMatrix,(AC$4+1),FALSE)*$E3741</f>
        <v>-216.08051950898624</v>
      </c>
    </row>
    <row r="3740" spans="4:29" hidden="1" outlineLevel="1">
      <c r="F3740" s="61" t="str">
        <f>F3741</f>
        <v>RB_GUP</v>
      </c>
      <c r="G3740" s="20" t="str">
        <f>$G$14</f>
        <v>CUSTOMER</v>
      </c>
      <c r="H3740" s="24">
        <f t="shared" ca="1" si="1740"/>
        <v>-2473175.155912207</v>
      </c>
      <c r="I3740" s="25">
        <f ca="1">VLOOKUP(CONCATENATE($F3740," ",$G3740),AllocFactorMatrix,(I$4+1),FALSE)*$E3741</f>
        <v>-1793222.6977035825</v>
      </c>
      <c r="J3740" s="25">
        <f ca="1">VLOOKUP(CONCATENATE($F3740," ",$G3740),AllocFactorMatrix,(J$4+1),FALSE)*$E3741</f>
        <v>-437202.40822490782</v>
      </c>
      <c r="K3740" s="25">
        <f ca="1">VLOOKUP(CONCATENATE($F3740," ",$G3740),AllocFactorMatrix,(K$4+1),FALSE)*$E3741</f>
        <v>-3547.6373184622385</v>
      </c>
      <c r="L3740" s="25">
        <f ca="1">VLOOKUP(CONCATENATE($F3740," ",$G3740),AllocFactorMatrix,(L$4+1),FALSE)*$E3741</f>
        <v>-503.26809511907919</v>
      </c>
      <c r="M3740" s="25">
        <f t="shared" ca="1" si="1741"/>
        <v>-441253.31363848917</v>
      </c>
      <c r="N3740" s="25">
        <f ca="1">VLOOKUP(CONCATENATE($F3740," ",$G3740),AllocFactorMatrix,(N$4+1),FALSE)*$E3741</f>
        <v>-7295.5771896256219</v>
      </c>
      <c r="O3740" s="25">
        <f ca="1">VLOOKUP(CONCATENATE($F3740," ",$G3740),AllocFactorMatrix,(O$4+1),FALSE)*$E3741</f>
        <v>-2973.9238921397405</v>
      </c>
      <c r="P3740" s="25">
        <f ca="1">VLOOKUP(CONCATENATE($F3740," ",$G3740),AllocFactorMatrix,(P$4+1),FALSE)*$E3741</f>
        <v>-1443.574077789737</v>
      </c>
      <c r="Q3740" s="25">
        <f ca="1">VLOOKUP(CONCATENATE($F3740," ",$G3740),AllocFactorMatrix,(Q$4+1),FALSE)*$E3741</f>
        <v>-618.31153390837051</v>
      </c>
      <c r="R3740" s="25">
        <f t="shared" ca="1" si="1743"/>
        <v>-12331.38669346347</v>
      </c>
      <c r="S3740" s="25">
        <f ca="1">VLOOKUP(CONCATENATE($F3740," ",$G3740),AllocFactorMatrix,(S$4+1),FALSE)*$E3741</f>
        <v>-105.08479684316559</v>
      </c>
      <c r="T3740" s="25">
        <f ca="1">VLOOKUP(CONCATENATE($F3740," ",$G3740),AllocFactorMatrix,(T$4+1),FALSE)*$E3741</f>
        <v>-1851.198419989611</v>
      </c>
      <c r="U3740" s="25">
        <f ca="1">VLOOKUP(CONCATENATE($F3740," ",$G3740),AllocFactorMatrix,(U$4+1),FALSE)*$E3741</f>
        <v>-3743.0431953874704</v>
      </c>
      <c r="V3740" s="25">
        <f ca="1">VLOOKUP(CONCATENATE($F3740," ",$G3740),AllocFactorMatrix,(V$4+1),FALSE)*$E3741</f>
        <v>-927.51047990948723</v>
      </c>
      <c r="W3740" s="25">
        <f t="shared" ca="1" si="1744"/>
        <v>-6626.8368921297342</v>
      </c>
      <c r="X3740" s="25">
        <f ca="1">VLOOKUP(CONCATENATE($F3740," ",$G3740),AllocFactorMatrix,(X$4+1),FALSE)*$E3741</f>
        <v>-2469.1315370866519</v>
      </c>
      <c r="Y3740" s="25">
        <f ca="1">VLOOKUP(CONCATENATE($F3740," ",$G3740),AllocFactorMatrix,(Y$4+1),FALSE)*$E3741</f>
        <v>-37.870407791307109</v>
      </c>
      <c r="Z3740" s="25">
        <f t="shared" ca="1" si="1742"/>
        <v>-2507.001944877959</v>
      </c>
      <c r="AA3740" s="25">
        <f ca="1">VLOOKUP(CONCATENATE($F3740," ",$G3740),AllocFactorMatrix,(AA$4+1),FALSE)*$E3741</f>
        <v>-146.56204616750338</v>
      </c>
      <c r="AB3740" s="25">
        <f ca="1">VLOOKUP(CONCATENATE($F3740," ",$G3740),AllocFactorMatrix,(AB$4+1),FALSE)*$E3741</f>
        <v>-188399.46605028331</v>
      </c>
      <c r="AC3740" s="25">
        <f ca="1">VLOOKUP(CONCATENATE($F3740," ",$G3740),AllocFactorMatrix,(AC$4+1),FALSE)*$E3741</f>
        <v>-28687.890943213351</v>
      </c>
    </row>
    <row r="3741" spans="4:29" collapsed="1">
      <c r="D3741" s="20" t="s">
        <v>627</v>
      </c>
      <c r="E3741" s="22">
        <v>-14232049</v>
      </c>
      <c r="F3741" s="61" t="s">
        <v>73</v>
      </c>
      <c r="G3741" s="20" t="str">
        <f>$G$15</f>
        <v>TOTAL</v>
      </c>
      <c r="H3741" s="24">
        <f t="shared" ca="1" si="1740"/>
        <v>-14232049.000000004</v>
      </c>
      <c r="I3741" s="25">
        <f ca="1">VLOOKUP(CONCATENATE($F3741," ",$G3741),AllocFactorMatrix,(I$4+1),FALSE)*$E3741</f>
        <v>-8288587.6835876331</v>
      </c>
      <c r="J3741" s="25">
        <f ca="1">VLOOKUP(CONCATENATE($F3741," ",$G3741),AllocFactorMatrix,(J$4+1),FALSE)*$E3741</f>
        <v>-2058503.1641078687</v>
      </c>
      <c r="K3741" s="25">
        <f ca="1">VLOOKUP(CONCATENATE($F3741," ",$G3741),AllocFactorMatrix,(K$4+1),FALSE)*$E3741</f>
        <v>-20170.327233755688</v>
      </c>
      <c r="L3741" s="25">
        <f ca="1">VLOOKUP(CONCATENATE($F3741," ",$G3741),AllocFactorMatrix,(L$4+1),FALSE)*$E3741</f>
        <v>-799.3217128442318</v>
      </c>
      <c r="M3741" s="25">
        <f t="shared" ca="1" si="1741"/>
        <v>-2079472.8130544687</v>
      </c>
      <c r="N3741" s="25">
        <f ca="1">VLOOKUP(CONCATENATE($F3741," ",$G3741),AllocFactorMatrix,(N$4+1),FALSE)*$E3741</f>
        <v>-682157.15927766298</v>
      </c>
      <c r="O3741" s="25">
        <f ca="1">VLOOKUP(CONCATENATE($F3741," ",$G3741),AllocFactorMatrix,(O$4+1),FALSE)*$E3741</f>
        <v>-174996.28631806144</v>
      </c>
      <c r="P3741" s="25">
        <f ca="1">VLOOKUP(CONCATENATE($F3741," ",$G3741),AllocFactorMatrix,(P$4+1),FALSE)*$E3741</f>
        <v>-11179.049916990632</v>
      </c>
      <c r="Q3741" s="25">
        <f ca="1">VLOOKUP(CONCATENATE($F3741," ",$G3741),AllocFactorMatrix,(Q$4+1),FALSE)*$E3741</f>
        <v>-2256.7935984574824</v>
      </c>
      <c r="R3741" s="25">
        <f t="shared" ca="1" si="1743"/>
        <v>-870589.28911117255</v>
      </c>
      <c r="S3741" s="25">
        <f ca="1">VLOOKUP(CONCATENATE($F3741," ",$G3741),AllocFactorMatrix,(S$4+1),FALSE)*$E3741</f>
        <v>-38734.435331321016</v>
      </c>
      <c r="T3741" s="25">
        <f ca="1">VLOOKUP(CONCATENATE($F3741," ",$G3741),AllocFactorMatrix,(T$4+1),FALSE)*$E3741</f>
        <v>-399682.44092397043</v>
      </c>
      <c r="U3741" s="25">
        <f ca="1">VLOOKUP(CONCATENATE($F3741," ",$G3741),AllocFactorMatrix,(U$4+1),FALSE)*$E3741</f>
        <v>-1879338.212291837</v>
      </c>
      <c r="V3741" s="25">
        <f ca="1">VLOOKUP(CONCATENATE($F3741," ",$G3741),AllocFactorMatrix,(V$4+1),FALSE)*$E3741</f>
        <v>-239257.41411868503</v>
      </c>
      <c r="W3741" s="25">
        <f t="shared" ca="1" si="1744"/>
        <v>-2557012.5026658131</v>
      </c>
      <c r="X3741" s="25">
        <f ca="1">VLOOKUP(CONCATENATE($F3741," ",$G3741),AllocFactorMatrix,(X$4+1),FALSE)*$E3741</f>
        <v>-186113.08853462845</v>
      </c>
      <c r="Y3741" s="25">
        <f ca="1">VLOOKUP(CONCATENATE($F3741," ",$G3741),AllocFactorMatrix,(Y$4+1),FALSE)*$E3741</f>
        <v>-3987.7403632080604</v>
      </c>
      <c r="Z3741" s="25">
        <f t="shared" ca="1" si="1742"/>
        <v>-190100.8288978365</v>
      </c>
      <c r="AA3741" s="25">
        <f ca="1">VLOOKUP(CONCATENATE($F3741," ",$G3741),AllocFactorMatrix,(AA$4+1),FALSE)*$E3741</f>
        <v>-3307.8901220681723</v>
      </c>
      <c r="AB3741" s="25">
        <f ca="1">VLOOKUP(CONCATENATE($F3741," ",$G3741),AllocFactorMatrix,(AB$4+1),FALSE)*$E3741</f>
        <v>-209138.18478530634</v>
      </c>
      <c r="AC3741" s="25">
        <f ca="1">VLOOKUP(CONCATENATE($F3741," ",$G3741),AllocFactorMatrix,(AC$4+1),FALSE)*$E3741</f>
        <v>-33839.807775703433</v>
      </c>
    </row>
    <row r="3742" spans="4:29" hidden="1" outlineLevel="1">
      <c r="E3742" s="22"/>
      <c r="F3742" s="61"/>
      <c r="G3742" s="20" t="str">
        <f>$G$8</f>
        <v>PRODUCTION</v>
      </c>
      <c r="H3742" s="24">
        <f t="shared" ref="H3742:AC3742" ca="1" si="1745">+H3726+H3734</f>
        <v>-5607876.6212728033</v>
      </c>
      <c r="I3742" s="24">
        <f t="shared" ca="1" si="1745"/>
        <v>-7705462.2285637707</v>
      </c>
      <c r="J3742" s="24">
        <f t="shared" ca="1" si="1745"/>
        <v>1814177.2404246593</v>
      </c>
      <c r="K3742" s="24">
        <f t="shared" ca="1" si="1745"/>
        <v>9269.5512888302364</v>
      </c>
      <c r="L3742" s="24">
        <f t="shared" ca="1" si="1745"/>
        <v>-1104.1545196461202</v>
      </c>
      <c r="M3742" s="24">
        <f t="shared" ca="1" si="1745"/>
        <v>1822342.6371938479</v>
      </c>
      <c r="N3742" s="24">
        <f t="shared" ca="1" si="1745"/>
        <v>1284978.5680319506</v>
      </c>
      <c r="O3742" s="24">
        <f t="shared" ca="1" si="1745"/>
        <v>632227.07465903019</v>
      </c>
      <c r="P3742" s="24">
        <f t="shared" ca="1" si="1745"/>
        <v>9244.4409683820013</v>
      </c>
      <c r="Q3742" s="24">
        <f t="shared" ca="1" si="1745"/>
        <v>149237.63082409717</v>
      </c>
      <c r="R3742" s="24">
        <f t="shared" ca="1" si="1745"/>
        <v>2075687.7144834634</v>
      </c>
      <c r="S3742" s="24">
        <f t="shared" ca="1" si="1745"/>
        <v>26763.190502735939</v>
      </c>
      <c r="T3742" s="24">
        <f t="shared" ca="1" si="1745"/>
        <v>822448.18740111461</v>
      </c>
      <c r="U3742" s="24">
        <f t="shared" ca="1" si="1745"/>
        <v>-2741236.1305133002</v>
      </c>
      <c r="V3742" s="24">
        <f t="shared" ca="1" si="1745"/>
        <v>-572932.90419926017</v>
      </c>
      <c r="W3742" s="24">
        <f t="shared" ca="1" si="1745"/>
        <v>-2464957.6568086972</v>
      </c>
      <c r="X3742" s="24">
        <f t="shared" ca="1" si="1745"/>
        <v>571204.73052640713</v>
      </c>
      <c r="Y3742" s="24">
        <f t="shared" ca="1" si="1745"/>
        <v>11531.114617523654</v>
      </c>
      <c r="Z3742" s="24">
        <f t="shared" ca="1" si="1745"/>
        <v>582735.84514393134</v>
      </c>
      <c r="AA3742" s="24">
        <f t="shared" ca="1" si="1745"/>
        <v>10494.054235560981</v>
      </c>
      <c r="AB3742" s="24">
        <f t="shared" ca="1" si="1745"/>
        <v>52374.561380842897</v>
      </c>
      <c r="AC3742" s="24">
        <f t="shared" ca="1" si="1745"/>
        <v>18908.451662028911</v>
      </c>
    </row>
    <row r="3743" spans="4:29" hidden="1" outlineLevel="1">
      <c r="E3743" s="22"/>
      <c r="F3743" s="61"/>
      <c r="G3743" s="20" t="str">
        <f>$G$9</f>
        <v>BULKTRAN</v>
      </c>
      <c r="H3743" s="24">
        <f t="shared" ref="H3743:AC3743" ca="1" si="1746">+H3727+H3735</f>
        <v>-12477052.566402074</v>
      </c>
      <c r="I3743" s="24">
        <f t="shared" ca="1" si="1746"/>
        <v>-12461877.990282347</v>
      </c>
      <c r="J3743" s="24">
        <f t="shared" ca="1" si="1746"/>
        <v>1698207.0401683899</v>
      </c>
      <c r="K3743" s="24">
        <f t="shared" ca="1" si="1746"/>
        <v>56502.118261690332</v>
      </c>
      <c r="L3743" s="24">
        <f t="shared" ca="1" si="1746"/>
        <v>3044.3364404742792</v>
      </c>
      <c r="M3743" s="24">
        <f t="shared" ca="1" si="1746"/>
        <v>1757753.4948705551</v>
      </c>
      <c r="N3743" s="24">
        <f t="shared" ca="1" si="1746"/>
        <v>1490243.1448112915</v>
      </c>
      <c r="O3743" s="24">
        <f t="shared" ca="1" si="1746"/>
        <v>714083.17218066612</v>
      </c>
      <c r="P3743" s="24">
        <f t="shared" ca="1" si="1746"/>
        <v>16038.251165927193</v>
      </c>
      <c r="Q3743" s="24">
        <f t="shared" ca="1" si="1746"/>
        <v>-363984.76079520932</v>
      </c>
      <c r="R3743" s="24">
        <f t="shared" ca="1" si="1746"/>
        <v>1856379.8073626743</v>
      </c>
      <c r="S3743" s="24">
        <f t="shared" ca="1" si="1746"/>
        <v>8934.8135607048916</v>
      </c>
      <c r="T3743" s="24">
        <f t="shared" ca="1" si="1746"/>
        <v>791815.41120593576</v>
      </c>
      <c r="U3743" s="24">
        <f t="shared" ca="1" si="1746"/>
        <v>-4203954.617475424</v>
      </c>
      <c r="V3743" s="24">
        <f t="shared" ca="1" si="1746"/>
        <v>-1020785.9500627177</v>
      </c>
      <c r="W3743" s="24">
        <f t="shared" ca="1" si="1746"/>
        <v>-4423990.3427715003</v>
      </c>
      <c r="X3743" s="24">
        <f t="shared" ca="1" si="1746"/>
        <v>691123.85233582428</v>
      </c>
      <c r="Y3743" s="24">
        <f t="shared" ca="1" si="1746"/>
        <v>12184.214094272958</v>
      </c>
      <c r="Z3743" s="24">
        <f t="shared" ca="1" si="1746"/>
        <v>703308.06643009721</v>
      </c>
      <c r="AA3743" s="24">
        <f t="shared" ca="1" si="1746"/>
        <v>11306.30406023121</v>
      </c>
      <c r="AB3743" s="24">
        <f t="shared" ca="1" si="1746"/>
        <v>58776.606303017332</v>
      </c>
      <c r="AC3743" s="24">
        <f t="shared" ca="1" si="1746"/>
        <v>21291.487625190512</v>
      </c>
    </row>
    <row r="3744" spans="4:29" hidden="1" outlineLevel="1">
      <c r="E3744" s="22"/>
      <c r="F3744" s="61"/>
      <c r="G3744" s="20" t="str">
        <f>$G$10</f>
        <v>SUBTRAN</v>
      </c>
      <c r="H3744" s="24">
        <f t="shared" ref="H3744:AC3744" ca="1" si="1747">+H3728+H3736</f>
        <v>-4623260.3564735334</v>
      </c>
      <c r="I3744" s="24">
        <f t="shared" ca="1" si="1747"/>
        <v>-4632759.2314441688</v>
      </c>
      <c r="J3744" s="24">
        <f t="shared" ca="1" si="1747"/>
        <v>589407.61824617768</v>
      </c>
      <c r="K3744" s="24">
        <f t="shared" ca="1" si="1747"/>
        <v>20154.722319115263</v>
      </c>
      <c r="L3744" s="24">
        <f t="shared" ca="1" si="1747"/>
        <v>1412.8738547504502</v>
      </c>
      <c r="M3744" s="24">
        <f t="shared" ca="1" si="1747"/>
        <v>610975.21442004247</v>
      </c>
      <c r="N3744" s="24">
        <f t="shared" ca="1" si="1747"/>
        <v>554276.98483066261</v>
      </c>
      <c r="O3744" s="24">
        <f t="shared" ca="1" si="1747"/>
        <v>266590.50242857152</v>
      </c>
      <c r="P3744" s="24">
        <f t="shared" ca="1" si="1747"/>
        <v>7377.0096150084501</v>
      </c>
      <c r="Q3744" s="24">
        <f t="shared" ca="1" si="1747"/>
        <v>0</v>
      </c>
      <c r="R3744" s="24">
        <f t="shared" ca="1" si="1747"/>
        <v>828244.4968742429</v>
      </c>
      <c r="S3744" s="24">
        <f t="shared" ca="1" si="1747"/>
        <v>2377.3828292546928</v>
      </c>
      <c r="T3744" s="24">
        <f t="shared" ca="1" si="1747"/>
        <v>289190.63139502495</v>
      </c>
      <c r="U3744" s="24">
        <f t="shared" ca="1" si="1747"/>
        <v>-2006065.0410447263</v>
      </c>
      <c r="V3744" s="24">
        <f t="shared" ca="1" si="1747"/>
        <v>0</v>
      </c>
      <c r="W3744" s="24">
        <f t="shared" ca="1" si="1747"/>
        <v>-1714497.0268204443</v>
      </c>
      <c r="X3744" s="24">
        <f t="shared" ca="1" si="1747"/>
        <v>259827.08246690899</v>
      </c>
      <c r="Y3744" s="24">
        <f t="shared" ca="1" si="1747"/>
        <v>4515.9712841737055</v>
      </c>
      <c r="Z3744" s="24">
        <f t="shared" ca="1" si="1747"/>
        <v>264343.05375108268</v>
      </c>
      <c r="AA3744" s="24">
        <f t="shared" ca="1" si="1747"/>
        <v>3999.8490520102941</v>
      </c>
      <c r="AB3744" s="24">
        <f t="shared" ca="1" si="1747"/>
        <v>12036.39317502648</v>
      </c>
      <c r="AC3744" s="24">
        <f t="shared" ca="1" si="1747"/>
        <v>4396.8945186779129</v>
      </c>
    </row>
    <row r="3745" spans="2:29" hidden="1" outlineLevel="1">
      <c r="E3745" s="22"/>
      <c r="F3745" s="61"/>
      <c r="G3745" s="20" t="str">
        <f>$G$11</f>
        <v>DISTPRI</v>
      </c>
      <c r="H3745" s="24">
        <f t="shared" ref="H3745:AC3745" ca="1" si="1748">+H3729+H3737</f>
        <v>-922068.68040506355</v>
      </c>
      <c r="I3745" s="24">
        <f t="shared" ca="1" si="1748"/>
        <v>-8294728.8092100332</v>
      </c>
      <c r="J3745" s="24">
        <f t="shared" ca="1" si="1748"/>
        <v>2603959.5433974699</v>
      </c>
      <c r="K3745" s="24">
        <f t="shared" ca="1" si="1748"/>
        <v>49803.48161514572</v>
      </c>
      <c r="L3745" s="24">
        <f t="shared" ca="1" si="1748"/>
        <v>0</v>
      </c>
      <c r="M3745" s="24">
        <f t="shared" ca="1" si="1748"/>
        <v>2653763.0250126142</v>
      </c>
      <c r="N3745" s="24">
        <f t="shared" ca="1" si="1748"/>
        <v>1869224.1371761048</v>
      </c>
      <c r="O3745" s="24">
        <f t="shared" ca="1" si="1748"/>
        <v>832997.64644435712</v>
      </c>
      <c r="P3745" s="24">
        <f t="shared" ca="1" si="1748"/>
        <v>0</v>
      </c>
      <c r="Q3745" s="24">
        <f t="shared" ca="1" si="1748"/>
        <v>0</v>
      </c>
      <c r="R3745" s="24">
        <f t="shared" ca="1" si="1748"/>
        <v>2702221.7836204632</v>
      </c>
      <c r="S3745" s="24">
        <f t="shared" ca="1" si="1748"/>
        <v>34805.94170914741</v>
      </c>
      <c r="T3745" s="24">
        <f t="shared" ca="1" si="1748"/>
        <v>1096910.8330386989</v>
      </c>
      <c r="U3745" s="24">
        <f t="shared" ca="1" si="1748"/>
        <v>0</v>
      </c>
      <c r="V3745" s="24">
        <f t="shared" ca="1" si="1748"/>
        <v>0</v>
      </c>
      <c r="W3745" s="24">
        <f t="shared" ca="1" si="1748"/>
        <v>1131716.7747478459</v>
      </c>
      <c r="X3745" s="24">
        <f t="shared" ca="1" si="1748"/>
        <v>793653.30944002932</v>
      </c>
      <c r="Y3745" s="24">
        <f t="shared" ca="1" si="1748"/>
        <v>15049.240137727036</v>
      </c>
      <c r="Z3745" s="24">
        <f t="shared" ca="1" si="1748"/>
        <v>808702.54957775585</v>
      </c>
      <c r="AA3745" s="24">
        <f t="shared" ca="1" si="1748"/>
        <v>13361.709342510228</v>
      </c>
      <c r="AB3745" s="24">
        <f t="shared" ca="1" si="1748"/>
        <v>46603.747100529807</v>
      </c>
      <c r="AC3745" s="24">
        <f t="shared" ca="1" si="1748"/>
        <v>16290.539403272189</v>
      </c>
    </row>
    <row r="3746" spans="2:29" hidden="1" outlineLevel="1">
      <c r="E3746" s="22"/>
      <c r="F3746" s="61"/>
      <c r="G3746" s="20" t="str">
        <f>$G$12</f>
        <v>DISTSEC</v>
      </c>
      <c r="H3746" s="24">
        <f t="shared" ref="H3746:AC3746" ca="1" si="1749">+H3730+H3738</f>
        <v>-1847633.5852765855</v>
      </c>
      <c r="I3746" s="24">
        <f t="shared" ca="1" si="1749"/>
        <v>-4100344.2014588611</v>
      </c>
      <c r="J3746" s="24">
        <f t="shared" ca="1" si="1749"/>
        <v>1142639.7264440381</v>
      </c>
      <c r="K3746" s="24">
        <f t="shared" ca="1" si="1749"/>
        <v>0</v>
      </c>
      <c r="L3746" s="24">
        <f t="shared" ca="1" si="1749"/>
        <v>0</v>
      </c>
      <c r="M3746" s="24">
        <f t="shared" ca="1" si="1749"/>
        <v>1142639.7264440381</v>
      </c>
      <c r="N3746" s="24">
        <f t="shared" ca="1" si="1749"/>
        <v>671273.29648507992</v>
      </c>
      <c r="O3746" s="24">
        <f t="shared" ca="1" si="1749"/>
        <v>0</v>
      </c>
      <c r="P3746" s="24">
        <f t="shared" ca="1" si="1749"/>
        <v>0</v>
      </c>
      <c r="Q3746" s="24">
        <f t="shared" ca="1" si="1749"/>
        <v>0</v>
      </c>
      <c r="R3746" s="24">
        <f t="shared" ca="1" si="1749"/>
        <v>671273.29648507992</v>
      </c>
      <c r="S3746" s="24">
        <f t="shared" ca="1" si="1749"/>
        <v>9655.7807684672734</v>
      </c>
      <c r="T3746" s="24">
        <f t="shared" ca="1" si="1749"/>
        <v>0</v>
      </c>
      <c r="U3746" s="24">
        <f t="shared" ca="1" si="1749"/>
        <v>0</v>
      </c>
      <c r="V3746" s="24">
        <f t="shared" ca="1" si="1749"/>
        <v>0</v>
      </c>
      <c r="W3746" s="24">
        <f t="shared" ca="1" si="1749"/>
        <v>9655.7807684672734</v>
      </c>
      <c r="X3746" s="24">
        <f t="shared" ca="1" si="1749"/>
        <v>292432.60614903056</v>
      </c>
      <c r="Y3746" s="24">
        <f t="shared" ca="1" si="1749"/>
        <v>0</v>
      </c>
      <c r="Z3746" s="24">
        <f t="shared" ca="1" si="1749"/>
        <v>292432.60614903056</v>
      </c>
      <c r="AA3746" s="24">
        <f t="shared" ca="1" si="1749"/>
        <v>4663.6163291269413</v>
      </c>
      <c r="AB3746" s="24">
        <f t="shared" ca="1" si="1749"/>
        <v>97997.779456579112</v>
      </c>
      <c r="AC3746" s="24">
        <f t="shared" ca="1" si="1749"/>
        <v>34047.81054994795</v>
      </c>
    </row>
    <row r="3747" spans="2:29" hidden="1" outlineLevel="1">
      <c r="E3747" s="22"/>
      <c r="F3747" s="61"/>
      <c r="G3747" s="20" t="str">
        <f>$G$13</f>
        <v>ENERGY</v>
      </c>
      <c r="H3747" s="24">
        <f t="shared" ref="H3747:AC3747" ca="1" si="1750">+H3731+H3739</f>
        <v>321644.63592326327</v>
      </c>
      <c r="I3747" s="24">
        <f t="shared" ca="1" si="1750"/>
        <v>-919305.37335646374</v>
      </c>
      <c r="J3747" s="24">
        <f t="shared" ca="1" si="1750"/>
        <v>593165.59373493213</v>
      </c>
      <c r="K3747" s="24">
        <f t="shared" ca="1" si="1750"/>
        <v>-16102.686640855338</v>
      </c>
      <c r="L3747" s="24">
        <f t="shared" ca="1" si="1750"/>
        <v>-1131.7527040418183</v>
      </c>
      <c r="M3747" s="24">
        <f t="shared" ca="1" si="1750"/>
        <v>575931.1543900338</v>
      </c>
      <c r="N3747" s="24">
        <f t="shared" ca="1" si="1750"/>
        <v>375011.98943240341</v>
      </c>
      <c r="O3747" s="24">
        <f t="shared" ca="1" si="1750"/>
        <v>216389.79130680251</v>
      </c>
      <c r="P3747" s="24">
        <f t="shared" ca="1" si="1750"/>
        <v>1424.5976223771499</v>
      </c>
      <c r="Q3747" s="24">
        <f t="shared" ca="1" si="1750"/>
        <v>304636.56414728414</v>
      </c>
      <c r="R3747" s="24">
        <f t="shared" ca="1" si="1750"/>
        <v>897462.94250886433</v>
      </c>
      <c r="S3747" s="24">
        <f t="shared" ca="1" si="1750"/>
        <v>19299.46266652265</v>
      </c>
      <c r="T3747" s="24">
        <f t="shared" ca="1" si="1750"/>
        <v>399510.75698186416</v>
      </c>
      <c r="U3747" s="24">
        <f t="shared" ca="1" si="1750"/>
        <v>-847548.88119291945</v>
      </c>
      <c r="V3747" s="24">
        <f t="shared" ca="1" si="1750"/>
        <v>-67487.574886811111</v>
      </c>
      <c r="W3747" s="24">
        <f t="shared" ca="1" si="1750"/>
        <v>-496226.23643134237</v>
      </c>
      <c r="X3747" s="24">
        <f t="shared" ca="1" si="1750"/>
        <v>158301.48318478008</v>
      </c>
      <c r="Y3747" s="24">
        <f t="shared" ca="1" si="1750"/>
        <v>3923.0713264817309</v>
      </c>
      <c r="Z3747" s="24">
        <f t="shared" ca="1" si="1750"/>
        <v>162224.55451126155</v>
      </c>
      <c r="AA3747" s="24">
        <f t="shared" ca="1" si="1750"/>
        <v>4783.7734765192909</v>
      </c>
      <c r="AB3747" s="24">
        <f t="shared" ca="1" si="1750"/>
        <v>70690.020913869841</v>
      </c>
      <c r="AC3747" s="24">
        <f t="shared" ca="1" si="1750"/>
        <v>26083.799910480633</v>
      </c>
    </row>
    <row r="3748" spans="2:29" hidden="1" outlineLevel="1">
      <c r="E3748" s="22"/>
      <c r="F3748" s="61"/>
      <c r="G3748" s="20" t="str">
        <f>$G$14</f>
        <v>CUSTOMER</v>
      </c>
      <c r="H3748" s="24">
        <f t="shared" ref="H3748:AC3748" ca="1" si="1751">+H3732+H3740</f>
        <v>-2347935.6215515281</v>
      </c>
      <c r="I3748" s="24">
        <f t="shared" ca="1" si="1751"/>
        <v>-8198469.9183550738</v>
      </c>
      <c r="J3748" s="24">
        <f t="shared" ca="1" si="1751"/>
        <v>2417977.3731869729</v>
      </c>
      <c r="K3748" s="24">
        <f t="shared" ca="1" si="1751"/>
        <v>29454.087554015041</v>
      </c>
      <c r="L3748" s="24">
        <f t="shared" ca="1" si="1751"/>
        <v>4433.8264152330203</v>
      </c>
      <c r="M3748" s="24">
        <f t="shared" ca="1" si="1751"/>
        <v>2451865.2871562191</v>
      </c>
      <c r="N3748" s="24">
        <f t="shared" ca="1" si="1751"/>
        <v>67694.075322796765</v>
      </c>
      <c r="O3748" s="24">
        <f t="shared" ca="1" si="1751"/>
        <v>43916.229976816714</v>
      </c>
      <c r="P3748" s="24">
        <f t="shared" ca="1" si="1751"/>
        <v>6749.4199606178263</v>
      </c>
      <c r="Q3748" s="24">
        <f t="shared" ca="1" si="1751"/>
        <v>-88505.313443606501</v>
      </c>
      <c r="R3748" s="24">
        <f t="shared" ca="1" si="1751"/>
        <v>29854.411816624903</v>
      </c>
      <c r="S3748" s="24">
        <f t="shared" ca="1" si="1751"/>
        <v>322.45692166007206</v>
      </c>
      <c r="T3748" s="24">
        <f t="shared" ca="1" si="1751"/>
        <v>15578.225323193197</v>
      </c>
      <c r="U3748" s="24">
        <f t="shared" ca="1" si="1751"/>
        <v>-11163.922315535938</v>
      </c>
      <c r="V3748" s="24">
        <f t="shared" ca="1" si="1751"/>
        <v>-4740.0003954253061</v>
      </c>
      <c r="W3748" s="24">
        <f t="shared" ca="1" si="1751"/>
        <v>-3.2404661080008736</v>
      </c>
      <c r="X3748" s="24">
        <f t="shared" ca="1" si="1751"/>
        <v>35989.047815504295</v>
      </c>
      <c r="Y3748" s="24">
        <f t="shared" ca="1" si="1751"/>
        <v>441.49987301201099</v>
      </c>
      <c r="Z3748" s="24">
        <f t="shared" ca="1" si="1751"/>
        <v>36430.547688516293</v>
      </c>
      <c r="AA3748" s="24">
        <f t="shared" ca="1" si="1751"/>
        <v>2106.4117279063662</v>
      </c>
      <c r="AB3748" s="24">
        <f t="shared" ca="1" si="1751"/>
        <v>2748715.4940485675</v>
      </c>
      <c r="AC3748" s="24">
        <f t="shared" ca="1" si="1751"/>
        <v>581565.38483181631</v>
      </c>
    </row>
    <row r="3749" spans="2:29" collapsed="1">
      <c r="B3749" s="59" t="s">
        <v>343</v>
      </c>
      <c r="E3749" s="24">
        <f>+E3733+E3741</f>
        <v>-27504182.795458332</v>
      </c>
      <c r="F3749" s="61"/>
      <c r="G3749" s="20" t="str">
        <f>$G$15</f>
        <v>TOTAL</v>
      </c>
      <c r="H3749" s="24">
        <f t="shared" ref="H3749:AC3749" ca="1" si="1752">+H3733+H3741</f>
        <v>-27504182.79545835</v>
      </c>
      <c r="I3749" s="24">
        <f t="shared" ca="1" si="1752"/>
        <v>-46312947.752670757</v>
      </c>
      <c r="J3749" s="24">
        <f t="shared" ca="1" si="1752"/>
        <v>10859534.135602636</v>
      </c>
      <c r="K3749" s="24">
        <f t="shared" ca="1" si="1752"/>
        <v>149081.27439794122</v>
      </c>
      <c r="L3749" s="24">
        <f t="shared" ca="1" si="1752"/>
        <v>6655.129486769818</v>
      </c>
      <c r="M3749" s="24">
        <f t="shared" ca="1" si="1752"/>
        <v>11015270.539487321</v>
      </c>
      <c r="N3749" s="24">
        <f t="shared" ca="1" si="1752"/>
        <v>6312702.1960902866</v>
      </c>
      <c r="O3749" s="24">
        <f t="shared" ca="1" si="1752"/>
        <v>2706204.4169962439</v>
      </c>
      <c r="P3749" s="24">
        <f t="shared" ca="1" si="1752"/>
        <v>40833.719332312379</v>
      </c>
      <c r="Q3749" s="24">
        <f t="shared" ca="1" si="1752"/>
        <v>1384.1207325654905</v>
      </c>
      <c r="R3749" s="24">
        <f t="shared" ca="1" si="1752"/>
        <v>9061124.4531514104</v>
      </c>
      <c r="S3749" s="24">
        <f t="shared" ca="1" si="1752"/>
        <v>102159.02895849319</v>
      </c>
      <c r="T3749" s="24">
        <f t="shared" ca="1" si="1752"/>
        <v>3415454.0453458438</v>
      </c>
      <c r="U3749" s="24">
        <f t="shared" ca="1" si="1752"/>
        <v>-9809968.5925419219</v>
      </c>
      <c r="V3749" s="24">
        <f t="shared" ca="1" si="1752"/>
        <v>-1665946.4295442181</v>
      </c>
      <c r="W3749" s="24">
        <f t="shared" ca="1" si="1752"/>
        <v>-7958301.9477817947</v>
      </c>
      <c r="X3749" s="24">
        <f t="shared" ca="1" si="1752"/>
        <v>2802532.1119184862</v>
      </c>
      <c r="Y3749" s="24">
        <f t="shared" ca="1" si="1752"/>
        <v>47645.111333191096</v>
      </c>
      <c r="Z3749" s="24">
        <f t="shared" ca="1" si="1752"/>
        <v>2850177.2232516776</v>
      </c>
      <c r="AA3749" s="24">
        <f t="shared" ca="1" si="1752"/>
        <v>50715.718223865289</v>
      </c>
      <c r="AB3749" s="24">
        <f t="shared" ca="1" si="1752"/>
        <v>3087194.602378434</v>
      </c>
      <c r="AC3749" s="24">
        <f t="shared" ca="1" si="1752"/>
        <v>702584.36850141385</v>
      </c>
    </row>
    <row r="3750" spans="2:29">
      <c r="D3750" s="58" t="s">
        <v>155</v>
      </c>
      <c r="E3750" s="309">
        <f>0*0.06</f>
        <v>0</v>
      </c>
    </row>
    <row r="3751" spans="2:29" hidden="1" outlineLevel="1">
      <c r="E3751" s="22"/>
      <c r="G3751" s="20" t="str">
        <f>$G$8</f>
        <v>PRODUCTION</v>
      </c>
      <c r="H3751" s="24">
        <f t="shared" ref="H3751:AC3751" ca="1" si="1753">H3742*$E$3750</f>
        <v>0</v>
      </c>
      <c r="I3751" s="24">
        <f t="shared" ca="1" si="1753"/>
        <v>0</v>
      </c>
      <c r="J3751" s="24">
        <f t="shared" ca="1" si="1753"/>
        <v>0</v>
      </c>
      <c r="K3751" s="24">
        <f t="shared" ca="1" si="1753"/>
        <v>0</v>
      </c>
      <c r="L3751" s="24">
        <f t="shared" ca="1" si="1753"/>
        <v>0</v>
      </c>
      <c r="M3751" s="24">
        <f t="shared" ca="1" si="1753"/>
        <v>0</v>
      </c>
      <c r="N3751" s="24">
        <f t="shared" ca="1" si="1753"/>
        <v>0</v>
      </c>
      <c r="O3751" s="24">
        <f t="shared" ca="1" si="1753"/>
        <v>0</v>
      </c>
      <c r="P3751" s="24">
        <f t="shared" ca="1" si="1753"/>
        <v>0</v>
      </c>
      <c r="Q3751" s="24">
        <f t="shared" ca="1" si="1753"/>
        <v>0</v>
      </c>
      <c r="R3751" s="24">
        <f t="shared" ca="1" si="1753"/>
        <v>0</v>
      </c>
      <c r="S3751" s="24">
        <f t="shared" ca="1" si="1753"/>
        <v>0</v>
      </c>
      <c r="T3751" s="24">
        <f t="shared" ca="1" si="1753"/>
        <v>0</v>
      </c>
      <c r="U3751" s="24">
        <f t="shared" ca="1" si="1753"/>
        <v>0</v>
      </c>
      <c r="V3751" s="24">
        <f t="shared" ca="1" si="1753"/>
        <v>0</v>
      </c>
      <c r="W3751" s="24">
        <f t="shared" ca="1" si="1753"/>
        <v>0</v>
      </c>
      <c r="X3751" s="24">
        <f t="shared" ca="1" si="1753"/>
        <v>0</v>
      </c>
      <c r="Y3751" s="24">
        <f t="shared" ca="1" si="1753"/>
        <v>0</v>
      </c>
      <c r="Z3751" s="24">
        <f t="shared" ca="1" si="1753"/>
        <v>0</v>
      </c>
      <c r="AA3751" s="24">
        <f t="shared" ca="1" si="1753"/>
        <v>0</v>
      </c>
      <c r="AB3751" s="24">
        <f t="shared" ca="1" si="1753"/>
        <v>0</v>
      </c>
      <c r="AC3751" s="24">
        <f t="shared" ca="1" si="1753"/>
        <v>0</v>
      </c>
    </row>
    <row r="3752" spans="2:29" hidden="1" outlineLevel="1">
      <c r="E3752" s="22"/>
      <c r="G3752" s="20" t="str">
        <f>$G$9</f>
        <v>BULKTRAN</v>
      </c>
      <c r="H3752" s="24">
        <f t="shared" ref="H3752:AC3752" ca="1" si="1754">H3743*$E$3750</f>
        <v>0</v>
      </c>
      <c r="I3752" s="24">
        <f t="shared" ca="1" si="1754"/>
        <v>0</v>
      </c>
      <c r="J3752" s="24">
        <f t="shared" ca="1" si="1754"/>
        <v>0</v>
      </c>
      <c r="K3752" s="24">
        <f t="shared" ca="1" si="1754"/>
        <v>0</v>
      </c>
      <c r="L3752" s="24">
        <f t="shared" ca="1" si="1754"/>
        <v>0</v>
      </c>
      <c r="M3752" s="24">
        <f t="shared" ca="1" si="1754"/>
        <v>0</v>
      </c>
      <c r="N3752" s="24">
        <f t="shared" ca="1" si="1754"/>
        <v>0</v>
      </c>
      <c r="O3752" s="24">
        <f t="shared" ca="1" si="1754"/>
        <v>0</v>
      </c>
      <c r="P3752" s="24">
        <f t="shared" ca="1" si="1754"/>
        <v>0</v>
      </c>
      <c r="Q3752" s="24">
        <f t="shared" ca="1" si="1754"/>
        <v>0</v>
      </c>
      <c r="R3752" s="24">
        <f t="shared" ca="1" si="1754"/>
        <v>0</v>
      </c>
      <c r="S3752" s="24">
        <f t="shared" ca="1" si="1754"/>
        <v>0</v>
      </c>
      <c r="T3752" s="24">
        <f t="shared" ca="1" si="1754"/>
        <v>0</v>
      </c>
      <c r="U3752" s="24">
        <f t="shared" ca="1" si="1754"/>
        <v>0</v>
      </c>
      <c r="V3752" s="24">
        <f t="shared" ca="1" si="1754"/>
        <v>0</v>
      </c>
      <c r="W3752" s="24">
        <f t="shared" ca="1" si="1754"/>
        <v>0</v>
      </c>
      <c r="X3752" s="24">
        <f t="shared" ca="1" si="1754"/>
        <v>0</v>
      </c>
      <c r="Y3752" s="24">
        <f t="shared" ca="1" si="1754"/>
        <v>0</v>
      </c>
      <c r="Z3752" s="24">
        <f t="shared" ca="1" si="1754"/>
        <v>0</v>
      </c>
      <c r="AA3752" s="24">
        <f t="shared" ca="1" si="1754"/>
        <v>0</v>
      </c>
      <c r="AB3752" s="24">
        <f t="shared" ca="1" si="1754"/>
        <v>0</v>
      </c>
      <c r="AC3752" s="24">
        <f t="shared" ca="1" si="1754"/>
        <v>0</v>
      </c>
    </row>
    <row r="3753" spans="2:29" hidden="1" outlineLevel="1">
      <c r="E3753" s="22"/>
      <c r="G3753" s="20" t="str">
        <f>$G$10</f>
        <v>SUBTRAN</v>
      </c>
      <c r="H3753" s="24">
        <f t="shared" ref="H3753:AC3753" ca="1" si="1755">H3744*$E$3750</f>
        <v>0</v>
      </c>
      <c r="I3753" s="24">
        <f t="shared" ca="1" si="1755"/>
        <v>0</v>
      </c>
      <c r="J3753" s="24">
        <f t="shared" ca="1" si="1755"/>
        <v>0</v>
      </c>
      <c r="K3753" s="24">
        <f t="shared" ca="1" si="1755"/>
        <v>0</v>
      </c>
      <c r="L3753" s="24">
        <f t="shared" ca="1" si="1755"/>
        <v>0</v>
      </c>
      <c r="M3753" s="24">
        <f t="shared" ca="1" si="1755"/>
        <v>0</v>
      </c>
      <c r="N3753" s="24">
        <f t="shared" ca="1" si="1755"/>
        <v>0</v>
      </c>
      <c r="O3753" s="24">
        <f t="shared" ca="1" si="1755"/>
        <v>0</v>
      </c>
      <c r="P3753" s="24">
        <f t="shared" ca="1" si="1755"/>
        <v>0</v>
      </c>
      <c r="Q3753" s="24">
        <f t="shared" ca="1" si="1755"/>
        <v>0</v>
      </c>
      <c r="R3753" s="24">
        <f t="shared" ca="1" si="1755"/>
        <v>0</v>
      </c>
      <c r="S3753" s="24">
        <f t="shared" ca="1" si="1755"/>
        <v>0</v>
      </c>
      <c r="T3753" s="24">
        <f t="shared" ca="1" si="1755"/>
        <v>0</v>
      </c>
      <c r="U3753" s="24">
        <f t="shared" ca="1" si="1755"/>
        <v>0</v>
      </c>
      <c r="V3753" s="24">
        <f t="shared" ca="1" si="1755"/>
        <v>0</v>
      </c>
      <c r="W3753" s="24">
        <f t="shared" ca="1" si="1755"/>
        <v>0</v>
      </c>
      <c r="X3753" s="24">
        <f t="shared" ca="1" si="1755"/>
        <v>0</v>
      </c>
      <c r="Y3753" s="24">
        <f t="shared" ca="1" si="1755"/>
        <v>0</v>
      </c>
      <c r="Z3753" s="24">
        <f t="shared" ca="1" si="1755"/>
        <v>0</v>
      </c>
      <c r="AA3753" s="24">
        <f t="shared" ca="1" si="1755"/>
        <v>0</v>
      </c>
      <c r="AB3753" s="24">
        <f t="shared" ca="1" si="1755"/>
        <v>0</v>
      </c>
      <c r="AC3753" s="24">
        <f t="shared" ca="1" si="1755"/>
        <v>0</v>
      </c>
    </row>
    <row r="3754" spans="2:29" hidden="1" outlineLevel="1">
      <c r="E3754" s="22"/>
      <c r="G3754" s="20" t="str">
        <f>$G$11</f>
        <v>DISTPRI</v>
      </c>
      <c r="H3754" s="24">
        <f t="shared" ref="H3754:AC3754" ca="1" si="1756">H3745*$E$3750</f>
        <v>0</v>
      </c>
      <c r="I3754" s="24">
        <f t="shared" ca="1" si="1756"/>
        <v>0</v>
      </c>
      <c r="J3754" s="24">
        <f t="shared" ca="1" si="1756"/>
        <v>0</v>
      </c>
      <c r="K3754" s="24">
        <f t="shared" ca="1" si="1756"/>
        <v>0</v>
      </c>
      <c r="L3754" s="24">
        <f t="shared" ca="1" si="1756"/>
        <v>0</v>
      </c>
      <c r="M3754" s="24">
        <f t="shared" ca="1" si="1756"/>
        <v>0</v>
      </c>
      <c r="N3754" s="24">
        <f t="shared" ca="1" si="1756"/>
        <v>0</v>
      </c>
      <c r="O3754" s="24">
        <f t="shared" ca="1" si="1756"/>
        <v>0</v>
      </c>
      <c r="P3754" s="24">
        <f t="shared" ca="1" si="1756"/>
        <v>0</v>
      </c>
      <c r="Q3754" s="24">
        <f t="shared" ca="1" si="1756"/>
        <v>0</v>
      </c>
      <c r="R3754" s="24">
        <f t="shared" ca="1" si="1756"/>
        <v>0</v>
      </c>
      <c r="S3754" s="24">
        <f t="shared" ca="1" si="1756"/>
        <v>0</v>
      </c>
      <c r="T3754" s="24">
        <f t="shared" ca="1" si="1756"/>
        <v>0</v>
      </c>
      <c r="U3754" s="24">
        <f t="shared" ca="1" si="1756"/>
        <v>0</v>
      </c>
      <c r="V3754" s="24">
        <f t="shared" ca="1" si="1756"/>
        <v>0</v>
      </c>
      <c r="W3754" s="24">
        <f t="shared" ca="1" si="1756"/>
        <v>0</v>
      </c>
      <c r="X3754" s="24">
        <f t="shared" ca="1" si="1756"/>
        <v>0</v>
      </c>
      <c r="Y3754" s="24">
        <f t="shared" ca="1" si="1756"/>
        <v>0</v>
      </c>
      <c r="Z3754" s="24">
        <f t="shared" ca="1" si="1756"/>
        <v>0</v>
      </c>
      <c r="AA3754" s="24">
        <f t="shared" ca="1" si="1756"/>
        <v>0</v>
      </c>
      <c r="AB3754" s="24">
        <f t="shared" ca="1" si="1756"/>
        <v>0</v>
      </c>
      <c r="AC3754" s="24">
        <f t="shared" ca="1" si="1756"/>
        <v>0</v>
      </c>
    </row>
    <row r="3755" spans="2:29" hidden="1" outlineLevel="1">
      <c r="E3755" s="22"/>
      <c r="G3755" s="20" t="str">
        <f>$G$12</f>
        <v>DISTSEC</v>
      </c>
      <c r="H3755" s="24">
        <f t="shared" ref="H3755:AC3755" ca="1" si="1757">H3746*$E$3750</f>
        <v>0</v>
      </c>
      <c r="I3755" s="24">
        <f t="shared" ca="1" si="1757"/>
        <v>0</v>
      </c>
      <c r="J3755" s="24">
        <f t="shared" ca="1" si="1757"/>
        <v>0</v>
      </c>
      <c r="K3755" s="24">
        <f t="shared" ca="1" si="1757"/>
        <v>0</v>
      </c>
      <c r="L3755" s="24">
        <f t="shared" ca="1" si="1757"/>
        <v>0</v>
      </c>
      <c r="M3755" s="24">
        <f t="shared" ca="1" si="1757"/>
        <v>0</v>
      </c>
      <c r="N3755" s="24">
        <f t="shared" ca="1" si="1757"/>
        <v>0</v>
      </c>
      <c r="O3755" s="24">
        <f t="shared" ca="1" si="1757"/>
        <v>0</v>
      </c>
      <c r="P3755" s="24">
        <f t="shared" ca="1" si="1757"/>
        <v>0</v>
      </c>
      <c r="Q3755" s="24">
        <f t="shared" ca="1" si="1757"/>
        <v>0</v>
      </c>
      <c r="R3755" s="24">
        <f t="shared" ca="1" si="1757"/>
        <v>0</v>
      </c>
      <c r="S3755" s="24">
        <f t="shared" ca="1" si="1757"/>
        <v>0</v>
      </c>
      <c r="T3755" s="24">
        <f t="shared" ca="1" si="1757"/>
        <v>0</v>
      </c>
      <c r="U3755" s="24">
        <f t="shared" ca="1" si="1757"/>
        <v>0</v>
      </c>
      <c r="V3755" s="24">
        <f t="shared" ca="1" si="1757"/>
        <v>0</v>
      </c>
      <c r="W3755" s="24">
        <f t="shared" ca="1" si="1757"/>
        <v>0</v>
      </c>
      <c r="X3755" s="24">
        <f t="shared" ca="1" si="1757"/>
        <v>0</v>
      </c>
      <c r="Y3755" s="24">
        <f t="shared" ca="1" si="1757"/>
        <v>0</v>
      </c>
      <c r="Z3755" s="24">
        <f t="shared" ca="1" si="1757"/>
        <v>0</v>
      </c>
      <c r="AA3755" s="24">
        <f t="shared" ca="1" si="1757"/>
        <v>0</v>
      </c>
      <c r="AB3755" s="24">
        <f t="shared" ca="1" si="1757"/>
        <v>0</v>
      </c>
      <c r="AC3755" s="24">
        <f t="shared" ca="1" si="1757"/>
        <v>0</v>
      </c>
    </row>
    <row r="3756" spans="2:29" hidden="1" outlineLevel="1">
      <c r="E3756" s="22"/>
      <c r="G3756" s="20" t="str">
        <f>$G$13</f>
        <v>ENERGY</v>
      </c>
      <c r="H3756" s="24">
        <f t="shared" ref="H3756:AC3756" ca="1" si="1758">H3747*$E$3750</f>
        <v>0</v>
      </c>
      <c r="I3756" s="24">
        <f t="shared" ca="1" si="1758"/>
        <v>0</v>
      </c>
      <c r="J3756" s="24">
        <f t="shared" ca="1" si="1758"/>
        <v>0</v>
      </c>
      <c r="K3756" s="24">
        <f t="shared" ca="1" si="1758"/>
        <v>0</v>
      </c>
      <c r="L3756" s="24">
        <f t="shared" ca="1" si="1758"/>
        <v>0</v>
      </c>
      <c r="M3756" s="24">
        <f t="shared" ca="1" si="1758"/>
        <v>0</v>
      </c>
      <c r="N3756" s="24">
        <f t="shared" ca="1" si="1758"/>
        <v>0</v>
      </c>
      <c r="O3756" s="24">
        <f t="shared" ca="1" si="1758"/>
        <v>0</v>
      </c>
      <c r="P3756" s="24">
        <f t="shared" ca="1" si="1758"/>
        <v>0</v>
      </c>
      <c r="Q3756" s="24">
        <f t="shared" ca="1" si="1758"/>
        <v>0</v>
      </c>
      <c r="R3756" s="24">
        <f t="shared" ca="1" si="1758"/>
        <v>0</v>
      </c>
      <c r="S3756" s="24">
        <f t="shared" ca="1" si="1758"/>
        <v>0</v>
      </c>
      <c r="T3756" s="24">
        <f t="shared" ca="1" si="1758"/>
        <v>0</v>
      </c>
      <c r="U3756" s="24">
        <f t="shared" ca="1" si="1758"/>
        <v>0</v>
      </c>
      <c r="V3756" s="24">
        <f t="shared" ca="1" si="1758"/>
        <v>0</v>
      </c>
      <c r="W3756" s="24">
        <f t="shared" ca="1" si="1758"/>
        <v>0</v>
      </c>
      <c r="X3756" s="24">
        <f t="shared" ca="1" si="1758"/>
        <v>0</v>
      </c>
      <c r="Y3756" s="24">
        <f t="shared" ca="1" si="1758"/>
        <v>0</v>
      </c>
      <c r="Z3756" s="24">
        <f t="shared" ca="1" si="1758"/>
        <v>0</v>
      </c>
      <c r="AA3756" s="24">
        <f t="shared" ca="1" si="1758"/>
        <v>0</v>
      </c>
      <c r="AB3756" s="24">
        <f t="shared" ca="1" si="1758"/>
        <v>0</v>
      </c>
      <c r="AC3756" s="24">
        <f t="shared" ca="1" si="1758"/>
        <v>0</v>
      </c>
    </row>
    <row r="3757" spans="2:29" hidden="1" outlineLevel="1">
      <c r="E3757" s="22"/>
      <c r="G3757" s="20" t="str">
        <f>$G$14</f>
        <v>CUSTOMER</v>
      </c>
      <c r="H3757" s="24">
        <f t="shared" ref="H3757:AC3757" ca="1" si="1759">H3748*$E$3750</f>
        <v>0</v>
      </c>
      <c r="I3757" s="24">
        <f t="shared" ca="1" si="1759"/>
        <v>0</v>
      </c>
      <c r="J3757" s="24">
        <f t="shared" ca="1" si="1759"/>
        <v>0</v>
      </c>
      <c r="K3757" s="24">
        <f t="shared" ca="1" si="1759"/>
        <v>0</v>
      </c>
      <c r="L3757" s="24">
        <f t="shared" ca="1" si="1759"/>
        <v>0</v>
      </c>
      <c r="M3757" s="24">
        <f t="shared" ca="1" si="1759"/>
        <v>0</v>
      </c>
      <c r="N3757" s="24">
        <f t="shared" ca="1" si="1759"/>
        <v>0</v>
      </c>
      <c r="O3757" s="24">
        <f t="shared" ca="1" si="1759"/>
        <v>0</v>
      </c>
      <c r="P3757" s="24">
        <f t="shared" ca="1" si="1759"/>
        <v>0</v>
      </c>
      <c r="Q3757" s="24">
        <f t="shared" ca="1" si="1759"/>
        <v>0</v>
      </c>
      <c r="R3757" s="24">
        <f t="shared" ca="1" si="1759"/>
        <v>0</v>
      </c>
      <c r="S3757" s="24">
        <f t="shared" ca="1" si="1759"/>
        <v>0</v>
      </c>
      <c r="T3757" s="24">
        <f t="shared" ca="1" si="1759"/>
        <v>0</v>
      </c>
      <c r="U3757" s="24">
        <f t="shared" ca="1" si="1759"/>
        <v>0</v>
      </c>
      <c r="V3757" s="24">
        <f t="shared" ca="1" si="1759"/>
        <v>0</v>
      </c>
      <c r="W3757" s="24">
        <f t="shared" ca="1" si="1759"/>
        <v>0</v>
      </c>
      <c r="X3757" s="24">
        <f t="shared" ca="1" si="1759"/>
        <v>0</v>
      </c>
      <c r="Y3757" s="24">
        <f t="shared" ca="1" si="1759"/>
        <v>0</v>
      </c>
      <c r="Z3757" s="24">
        <f t="shared" ca="1" si="1759"/>
        <v>0</v>
      </c>
      <c r="AA3757" s="24">
        <f t="shared" ca="1" si="1759"/>
        <v>0</v>
      </c>
      <c r="AB3757" s="24">
        <f t="shared" ca="1" si="1759"/>
        <v>0</v>
      </c>
      <c r="AC3757" s="24">
        <f t="shared" ca="1" si="1759"/>
        <v>0</v>
      </c>
    </row>
    <row r="3758" spans="2:29" collapsed="1">
      <c r="B3758" s="59" t="s">
        <v>344</v>
      </c>
      <c r="E3758" s="24">
        <f>E3749*$E$3750</f>
        <v>0</v>
      </c>
      <c r="G3758" s="20" t="str">
        <f>$G$15</f>
        <v>TOTAL</v>
      </c>
      <c r="H3758" s="24">
        <f t="shared" ref="H3758:AC3758" ca="1" si="1760">H3749*$E$3750</f>
        <v>0</v>
      </c>
      <c r="I3758" s="24">
        <f t="shared" ca="1" si="1760"/>
        <v>0</v>
      </c>
      <c r="J3758" s="24">
        <f t="shared" ca="1" si="1760"/>
        <v>0</v>
      </c>
      <c r="K3758" s="24">
        <f t="shared" ca="1" si="1760"/>
        <v>0</v>
      </c>
      <c r="L3758" s="24">
        <f t="shared" ca="1" si="1760"/>
        <v>0</v>
      </c>
      <c r="M3758" s="24">
        <f t="shared" ca="1" si="1760"/>
        <v>0</v>
      </c>
      <c r="N3758" s="24">
        <f t="shared" ca="1" si="1760"/>
        <v>0</v>
      </c>
      <c r="O3758" s="24">
        <f t="shared" ca="1" si="1760"/>
        <v>0</v>
      </c>
      <c r="P3758" s="24">
        <f t="shared" ca="1" si="1760"/>
        <v>0</v>
      </c>
      <c r="Q3758" s="24">
        <f t="shared" ca="1" si="1760"/>
        <v>0</v>
      </c>
      <c r="R3758" s="24">
        <f t="shared" ca="1" si="1760"/>
        <v>0</v>
      </c>
      <c r="S3758" s="24">
        <f t="shared" ca="1" si="1760"/>
        <v>0</v>
      </c>
      <c r="T3758" s="24">
        <f t="shared" ca="1" si="1760"/>
        <v>0</v>
      </c>
      <c r="U3758" s="24">
        <f t="shared" ca="1" si="1760"/>
        <v>0</v>
      </c>
      <c r="V3758" s="24">
        <f t="shared" ca="1" si="1760"/>
        <v>0</v>
      </c>
      <c r="W3758" s="24">
        <f t="shared" ca="1" si="1760"/>
        <v>0</v>
      </c>
      <c r="X3758" s="24">
        <f t="shared" ca="1" si="1760"/>
        <v>0</v>
      </c>
      <c r="Y3758" s="24">
        <f t="shared" ca="1" si="1760"/>
        <v>0</v>
      </c>
      <c r="Z3758" s="24">
        <f t="shared" ca="1" si="1760"/>
        <v>0</v>
      </c>
      <c r="AA3758" s="24">
        <f t="shared" ca="1" si="1760"/>
        <v>0</v>
      </c>
      <c r="AB3758" s="24">
        <f t="shared" ca="1" si="1760"/>
        <v>0</v>
      </c>
      <c r="AC3758" s="24">
        <f t="shared" ca="1" si="1760"/>
        <v>0</v>
      </c>
    </row>
    <row r="3760" spans="2:29" hidden="1" outlineLevel="1">
      <c r="E3760" s="22"/>
      <c r="G3760" s="20" t="str">
        <f>$G$8</f>
        <v>PRODUCTION</v>
      </c>
      <c r="H3760" s="24">
        <f t="shared" ref="H3760:AC3760" ca="1" si="1761">+H3599+H3658+H3717+H3751</f>
        <v>-54196.914600001561</v>
      </c>
      <c r="I3760" s="24">
        <f t="shared" ca="1" si="1761"/>
        <v>-29087.60278471735</v>
      </c>
      <c r="J3760" s="24">
        <f t="shared" ca="1" si="1761"/>
        <v>-5450.009166926332</v>
      </c>
      <c r="K3760" s="24">
        <f t="shared" ca="1" si="1761"/>
        <v>-69.772953396512847</v>
      </c>
      <c r="L3760" s="24">
        <f t="shared" ca="1" si="1761"/>
        <v>-2.3944770003032172</v>
      </c>
      <c r="M3760" s="24">
        <f t="shared" ca="1" si="1761"/>
        <v>-5522.1765973231459</v>
      </c>
      <c r="N3760" s="24">
        <f t="shared" ca="1" si="1761"/>
        <v>-2013.7188589532257</v>
      </c>
      <c r="O3760" s="24">
        <f t="shared" ca="1" si="1761"/>
        <v>-438.49760174351866</v>
      </c>
      <c r="P3760" s="24">
        <f t="shared" ca="1" si="1761"/>
        <v>-55.379809732289978</v>
      </c>
      <c r="Q3760" s="24">
        <f t="shared" ca="1" si="1761"/>
        <v>62.98444884412249</v>
      </c>
      <c r="R3760" s="24">
        <f t="shared" ca="1" si="1761"/>
        <v>-2444.6118215849092</v>
      </c>
      <c r="S3760" s="24">
        <f t="shared" ca="1" si="1761"/>
        <v>-146.53061508659192</v>
      </c>
      <c r="T3760" s="24">
        <f t="shared" ca="1" si="1761"/>
        <v>-1328.384759904571</v>
      </c>
      <c r="U3760" s="24">
        <f t="shared" ca="1" si="1761"/>
        <v>-13046.474540477389</v>
      </c>
      <c r="V3760" s="24">
        <f t="shared" ca="1" si="1761"/>
        <v>-2119.1879040052913</v>
      </c>
      <c r="W3760" s="24">
        <f t="shared" ca="1" si="1761"/>
        <v>-16640.577819473838</v>
      </c>
      <c r="X3760" s="24">
        <f t="shared" ca="1" si="1761"/>
        <v>-433.80777634951676</v>
      </c>
      <c r="Y3760" s="24">
        <f t="shared" ca="1" si="1761"/>
        <v>-11.617072350063788</v>
      </c>
      <c r="Z3760" s="24">
        <f t="shared" ca="1" si="1761"/>
        <v>-445.42484869958031</v>
      </c>
      <c r="AA3760" s="24">
        <f t="shared" ca="1" si="1761"/>
        <v>-7.2919980147017158</v>
      </c>
      <c r="AB3760" s="24">
        <f t="shared" ca="1" si="1761"/>
        <v>-41.833499638880852</v>
      </c>
      <c r="AC3760" s="24">
        <f t="shared" ca="1" si="1761"/>
        <v>-7.3952305491442605</v>
      </c>
    </row>
    <row r="3761" spans="2:29" hidden="1" outlineLevel="1">
      <c r="E3761" s="22"/>
      <c r="G3761" s="20" t="str">
        <f>$G$9</f>
        <v>BULKTRAN</v>
      </c>
      <c r="H3761" s="24">
        <f t="shared" ref="H3761:AC3761" ca="1" si="1762">+H3600+H3659+H3718+H3752</f>
        <v>-60712.295249119867</v>
      </c>
      <c r="I3761" s="24">
        <f t="shared" ca="1" si="1762"/>
        <v>-32986.172681556098</v>
      </c>
      <c r="J3761" s="24">
        <f t="shared" ca="1" si="1762"/>
        <v>-5884.9762133171698</v>
      </c>
      <c r="K3761" s="24">
        <f t="shared" ca="1" si="1762"/>
        <v>-50.224043217235192</v>
      </c>
      <c r="L3761" s="24">
        <f t="shared" ca="1" si="1762"/>
        <v>-0.39953907524596288</v>
      </c>
      <c r="M3761" s="24">
        <f t="shared" ca="1" si="1762"/>
        <v>-5935.5997956096508</v>
      </c>
      <c r="N3761" s="24">
        <f t="shared" ca="1" si="1762"/>
        <v>-2067.0440308115731</v>
      </c>
      <c r="O3761" s="24">
        <f t="shared" ca="1" si="1762"/>
        <v>-441.82168777174655</v>
      </c>
      <c r="P3761" s="24">
        <f t="shared" ca="1" si="1762"/>
        <v>-55.482606262414301</v>
      </c>
      <c r="Q3761" s="24">
        <f t="shared" ca="1" si="1762"/>
        <v>-197.96806738828633</v>
      </c>
      <c r="R3761" s="24">
        <f t="shared" ca="1" si="1762"/>
        <v>-2762.3163922340214</v>
      </c>
      <c r="S3761" s="24">
        <f t="shared" ca="1" si="1762"/>
        <v>-165.0243263041358</v>
      </c>
      <c r="T3761" s="24">
        <f t="shared" ca="1" si="1762"/>
        <v>-1446.9886568797415</v>
      </c>
      <c r="U3761" s="24">
        <f t="shared" ca="1" si="1762"/>
        <v>-14476.460609827169</v>
      </c>
      <c r="V3761" s="24">
        <f t="shared" ca="1" si="1762"/>
        <v>-2454.244436021525</v>
      </c>
      <c r="W3761" s="24">
        <f t="shared" ca="1" si="1762"/>
        <v>-18542.71802903257</v>
      </c>
      <c r="X3761" s="24">
        <f t="shared" ca="1" si="1762"/>
        <v>-415.72987841735824</v>
      </c>
      <c r="Y3761" s="24">
        <f t="shared" ca="1" si="1762"/>
        <v>-12.317253810900603</v>
      </c>
      <c r="Z3761" s="24">
        <f t="shared" ca="1" si="1762"/>
        <v>-428.04713222825876</v>
      </c>
      <c r="AA3761" s="24">
        <f t="shared" ca="1" si="1762"/>
        <v>-7.6250211144212283</v>
      </c>
      <c r="AB3761" s="24">
        <f t="shared" ca="1" si="1762"/>
        <v>-42.626300136383364</v>
      </c>
      <c r="AC3761" s="24">
        <f t="shared" ca="1" si="1762"/>
        <v>-7.1898972084509136</v>
      </c>
    </row>
    <row r="3762" spans="2:29" hidden="1" outlineLevel="1">
      <c r="E3762" s="22"/>
      <c r="G3762" s="20" t="str">
        <f>$G$10</f>
        <v>SUBTRAN</v>
      </c>
      <c r="H3762" s="24">
        <f t="shared" ref="H3762:AC3762" ca="1" si="1763">+H3601+H3660+H3719+H3753</f>
        <v>-23193.128718989818</v>
      </c>
      <c r="I3762" s="24">
        <f t="shared" ca="1" si="1763"/>
        <v>-12250.101167659126</v>
      </c>
      <c r="J3762" s="24">
        <f t="shared" ca="1" si="1763"/>
        <v>-2235.7550494319639</v>
      </c>
      <c r="K3762" s="24">
        <f t="shared" ca="1" si="1763"/>
        <v>-19.317635711075674</v>
      </c>
      <c r="L3762" s="24">
        <f t="shared" ca="1" si="1763"/>
        <v>-0.25199030350779028</v>
      </c>
      <c r="M3762" s="24">
        <f t="shared" ca="1" si="1763"/>
        <v>-2255.3246754465481</v>
      </c>
      <c r="N3762" s="24">
        <f t="shared" ca="1" si="1763"/>
        <v>-823.67672879556108</v>
      </c>
      <c r="O3762" s="24">
        <f t="shared" ca="1" si="1763"/>
        <v>-177.96196404166162</v>
      </c>
      <c r="P3762" s="24">
        <f t="shared" ca="1" si="1763"/>
        <v>-28.333995670859789</v>
      </c>
      <c r="Q3762" s="24">
        <f t="shared" ca="1" si="1763"/>
        <v>0</v>
      </c>
      <c r="R3762" s="24">
        <f t="shared" ca="1" si="1763"/>
        <v>-1029.9726885080822</v>
      </c>
      <c r="S3762" s="24">
        <f t="shared" ca="1" si="1763"/>
        <v>-60.662557186633187</v>
      </c>
      <c r="T3762" s="24">
        <f t="shared" ca="1" si="1763"/>
        <v>-568.44203566955548</v>
      </c>
      <c r="U3762" s="24">
        <f t="shared" ca="1" si="1763"/>
        <v>-6841.7853708332423</v>
      </c>
      <c r="V3762" s="24">
        <f t="shared" ca="1" si="1763"/>
        <v>0</v>
      </c>
      <c r="W3762" s="24">
        <f t="shared" ca="1" si="1763"/>
        <v>-7470.8899636894303</v>
      </c>
      <c r="X3762" s="24">
        <f t="shared" ca="1" si="1763"/>
        <v>-168.075672208078</v>
      </c>
      <c r="Y3762" s="24">
        <f t="shared" ca="1" si="1763"/>
        <v>-4.8835087325597488</v>
      </c>
      <c r="Z3762" s="24">
        <f t="shared" ca="1" si="1763"/>
        <v>-172.95918094063776</v>
      </c>
      <c r="AA3762" s="24">
        <f t="shared" ca="1" si="1763"/>
        <v>-2.8952045702847191</v>
      </c>
      <c r="AB3762" s="24">
        <f t="shared" ca="1" si="1763"/>
        <v>-9.3625660572978386</v>
      </c>
      <c r="AC3762" s="24">
        <f t="shared" ca="1" si="1763"/>
        <v>-1.623272118408349</v>
      </c>
    </row>
    <row r="3763" spans="2:29" hidden="1" outlineLevel="1">
      <c r="E3763" s="22"/>
      <c r="G3763" s="20" t="str">
        <f>$G$11</f>
        <v>DISTPRI</v>
      </c>
      <c r="H3763" s="24">
        <f t="shared" ref="H3763:AC3763" ca="1" si="1764">+H3602+H3661+H3720+H3754</f>
        <v>-43962.776711538245</v>
      </c>
      <c r="I3763" s="24">
        <f t="shared" ca="1" si="1764"/>
        <v>-33107.987771014814</v>
      </c>
      <c r="J3763" s="24">
        <f t="shared" ca="1" si="1764"/>
        <v>-5956.3480955026916</v>
      </c>
      <c r="K3763" s="24">
        <f t="shared" ca="1" si="1764"/>
        <v>-59.664430748133192</v>
      </c>
      <c r="L3763" s="24">
        <f t="shared" ca="1" si="1764"/>
        <v>0</v>
      </c>
      <c r="M3763" s="24">
        <f t="shared" ca="1" si="1764"/>
        <v>-6016.0125262508263</v>
      </c>
      <c r="N3763" s="24">
        <f t="shared" ca="1" si="1764"/>
        <v>-2190.1556913109816</v>
      </c>
      <c r="O3763" s="24">
        <f t="shared" ca="1" si="1764"/>
        <v>-468.43867549608211</v>
      </c>
      <c r="P3763" s="24">
        <f t="shared" ca="1" si="1764"/>
        <v>0</v>
      </c>
      <c r="Q3763" s="24">
        <f t="shared" ca="1" si="1764"/>
        <v>0</v>
      </c>
      <c r="R3763" s="24">
        <f t="shared" ca="1" si="1764"/>
        <v>-2658.5943668070631</v>
      </c>
      <c r="S3763" s="24">
        <f t="shared" ca="1" si="1764"/>
        <v>-161.31663536589789</v>
      </c>
      <c r="T3763" s="24">
        <f t="shared" ca="1" si="1764"/>
        <v>-1513.8265006375304</v>
      </c>
      <c r="U3763" s="24">
        <f t="shared" ca="1" si="1764"/>
        <v>0</v>
      </c>
      <c r="V3763" s="24">
        <f t="shared" ca="1" si="1764"/>
        <v>0</v>
      </c>
      <c r="W3763" s="24">
        <f t="shared" ca="1" si="1764"/>
        <v>-1675.1431360034283</v>
      </c>
      <c r="X3763" s="24">
        <f t="shared" ca="1" si="1764"/>
        <v>-449.17802539113279</v>
      </c>
      <c r="Y3763" s="24">
        <f t="shared" ca="1" si="1764"/>
        <v>-12.772714958951996</v>
      </c>
      <c r="Z3763" s="24">
        <f t="shared" ca="1" si="1764"/>
        <v>-461.95074035008503</v>
      </c>
      <c r="AA3763" s="24">
        <f t="shared" ca="1" si="1764"/>
        <v>-7.8765038788986468</v>
      </c>
      <c r="AB3763" s="24">
        <f t="shared" ca="1" si="1764"/>
        <v>-30.077446485304144</v>
      </c>
      <c r="AC3763" s="24">
        <f t="shared" ca="1" si="1764"/>
        <v>-5.1342207478076745</v>
      </c>
    </row>
    <row r="3764" spans="2:29" hidden="1" outlineLevel="1">
      <c r="E3764" s="22"/>
      <c r="G3764" s="20" t="str">
        <f>$G$12</f>
        <v>DISTSEC</v>
      </c>
      <c r="H3764" s="24">
        <f t="shared" ref="H3764:AC3764" ca="1" si="1765">+H3603+H3662+H3721+H3755</f>
        <v>-20174.075038473238</v>
      </c>
      <c r="I3764" s="24">
        <f t="shared" ca="1" si="1765"/>
        <v>-16441.495111366592</v>
      </c>
      <c r="J3764" s="24">
        <f t="shared" ca="1" si="1765"/>
        <v>-2644.8996604750996</v>
      </c>
      <c r="K3764" s="24">
        <f t="shared" ca="1" si="1765"/>
        <v>0</v>
      </c>
      <c r="L3764" s="24">
        <f t="shared" ca="1" si="1765"/>
        <v>0</v>
      </c>
      <c r="M3764" s="24">
        <f t="shared" ca="1" si="1765"/>
        <v>-2644.8996604750996</v>
      </c>
      <c r="N3764" s="24">
        <f t="shared" ca="1" si="1765"/>
        <v>-796.2352743492263</v>
      </c>
      <c r="O3764" s="24">
        <f t="shared" ca="1" si="1765"/>
        <v>0</v>
      </c>
      <c r="P3764" s="24">
        <f t="shared" ca="1" si="1765"/>
        <v>0</v>
      </c>
      <c r="Q3764" s="24">
        <f t="shared" ca="1" si="1765"/>
        <v>0</v>
      </c>
      <c r="R3764" s="24">
        <f t="shared" ca="1" si="1765"/>
        <v>-796.2352743492263</v>
      </c>
      <c r="S3764" s="24">
        <f t="shared" ca="1" si="1765"/>
        <v>-45.409776761987381</v>
      </c>
      <c r="T3764" s="24">
        <f t="shared" ca="1" si="1765"/>
        <v>0</v>
      </c>
      <c r="U3764" s="24">
        <f t="shared" ca="1" si="1765"/>
        <v>0</v>
      </c>
      <c r="V3764" s="24">
        <f t="shared" ca="1" si="1765"/>
        <v>0</v>
      </c>
      <c r="W3764" s="24">
        <f t="shared" ca="1" si="1765"/>
        <v>-45.409776761987381</v>
      </c>
      <c r="X3764" s="24">
        <f t="shared" ca="1" si="1765"/>
        <v>-168.06128662019447</v>
      </c>
      <c r="Y3764" s="24">
        <f t="shared" ca="1" si="1765"/>
        <v>0</v>
      </c>
      <c r="Z3764" s="24">
        <f t="shared" ca="1" si="1765"/>
        <v>-168.06128662019447</v>
      </c>
      <c r="AA3764" s="24">
        <f t="shared" ca="1" si="1765"/>
        <v>-2.7936225314611187</v>
      </c>
      <c r="AB3764" s="24">
        <f t="shared" ca="1" si="1765"/>
        <v>-64.213293369669842</v>
      </c>
      <c r="AC3764" s="24">
        <f t="shared" ca="1" si="1765"/>
        <v>-10.967012999006695</v>
      </c>
    </row>
    <row r="3765" spans="2:29" hidden="1" outlineLevel="1">
      <c r="E3765" s="22"/>
      <c r="G3765" s="20" t="str">
        <f>$G$13</f>
        <v>ENERGY</v>
      </c>
      <c r="H3765" s="24">
        <f t="shared" ref="H3765:AC3765" ca="1" si="1766">+H3604+H3663+H3722+H3756</f>
        <v>-2155.2245822645273</v>
      </c>
      <c r="I3765" s="24">
        <f t="shared" ca="1" si="1766"/>
        <v>-1308.8645968341307</v>
      </c>
      <c r="J3765" s="24">
        <f t="shared" ca="1" si="1766"/>
        <v>28.715136206463683</v>
      </c>
      <c r="K3765" s="24">
        <f t="shared" ca="1" si="1766"/>
        <v>-11.278172978188451</v>
      </c>
      <c r="L3765" s="24">
        <f t="shared" ca="1" si="1766"/>
        <v>-0.65272556762389544</v>
      </c>
      <c r="M3765" s="24">
        <f t="shared" ca="1" si="1766"/>
        <v>16.784237660650888</v>
      </c>
      <c r="N3765" s="24">
        <f t="shared" ca="1" si="1766"/>
        <v>58.495873295536114</v>
      </c>
      <c r="O3765" s="24">
        <f t="shared" ca="1" si="1766"/>
        <v>72.966303466448096</v>
      </c>
      <c r="P3765" s="24">
        <f t="shared" ca="1" si="1766"/>
        <v>-2.1867255644016019</v>
      </c>
      <c r="Q3765" s="24">
        <f t="shared" ca="1" si="1766"/>
        <v>153.85440703694101</v>
      </c>
      <c r="R3765" s="24">
        <f t="shared" ca="1" si="1766"/>
        <v>283.1298582345222</v>
      </c>
      <c r="S3765" s="24">
        <f t="shared" ca="1" si="1766"/>
        <v>1.0133730045887166</v>
      </c>
      <c r="T3765" s="24">
        <f t="shared" ca="1" si="1766"/>
        <v>97.725973228824913</v>
      </c>
      <c r="U3765" s="24">
        <f t="shared" ca="1" si="1766"/>
        <v>-1170.7779167052468</v>
      </c>
      <c r="V3765" s="24">
        <f t="shared" ca="1" si="1766"/>
        <v>-152.97993318138083</v>
      </c>
      <c r="W3765" s="24">
        <f t="shared" ca="1" si="1766"/>
        <v>-1225.0185036532134</v>
      </c>
      <c r="X3765" s="24">
        <f t="shared" ca="1" si="1766"/>
        <v>44.553346870129843</v>
      </c>
      <c r="Y3765" s="24">
        <f t="shared" ca="1" si="1766"/>
        <v>1.1497916870706453</v>
      </c>
      <c r="Z3765" s="24">
        <f t="shared" ca="1" si="1766"/>
        <v>45.703138557200361</v>
      </c>
      <c r="AA3765" s="24">
        <f t="shared" ca="1" si="1766"/>
        <v>1.6055373303324663</v>
      </c>
      <c r="AB3765" s="24">
        <f t="shared" ca="1" si="1766"/>
        <v>21.732831253759315</v>
      </c>
      <c r="AC3765" s="24">
        <f t="shared" ca="1" si="1766"/>
        <v>9.7029151863311274</v>
      </c>
    </row>
    <row r="3766" spans="2:29" hidden="1" outlineLevel="1">
      <c r="E3766" s="22"/>
      <c r="G3766" s="20" t="str">
        <f>$G$14</f>
        <v>CUSTOMER</v>
      </c>
      <c r="H3766" s="24">
        <f t="shared" ref="H3766:AC3766" ca="1" si="1767">+H3605+H3664+H3723+H3757</f>
        <v>-41496.965180688909</v>
      </c>
      <c r="I3766" s="24">
        <f t="shared" ca="1" si="1767"/>
        <v>-33381.663708605622</v>
      </c>
      <c r="J3766" s="24">
        <f t="shared" ca="1" si="1767"/>
        <v>-5899.3899020484387</v>
      </c>
      <c r="K3766" s="24">
        <f t="shared" ca="1" si="1767"/>
        <v>-42.884382057459064</v>
      </c>
      <c r="L3766" s="24">
        <f t="shared" ca="1" si="1767"/>
        <v>-5.9540596952022948</v>
      </c>
      <c r="M3766" s="24">
        <f t="shared" ca="1" si="1767"/>
        <v>-5948.2283438011</v>
      </c>
      <c r="N3766" s="24">
        <f t="shared" ca="1" si="1767"/>
        <v>-84.578742725864487</v>
      </c>
      <c r="O3766" s="24">
        <f t="shared" ca="1" si="1767"/>
        <v>-26.201983668981612</v>
      </c>
      <c r="P3766" s="24">
        <f t="shared" ca="1" si="1767"/>
        <v>-20.104686610682322</v>
      </c>
      <c r="Q3766" s="24">
        <f t="shared" ca="1" si="1767"/>
        <v>-54.94912356897715</v>
      </c>
      <c r="R3766" s="24">
        <f t="shared" ca="1" si="1767"/>
        <v>-185.83453657450551</v>
      </c>
      <c r="S3766" s="24">
        <f t="shared" ca="1" si="1767"/>
        <v>-1.5491333803504228</v>
      </c>
      <c r="T3766" s="24">
        <f t="shared" ca="1" si="1767"/>
        <v>-22.271738314046928</v>
      </c>
      <c r="U3766" s="24">
        <f t="shared" ca="1" si="1767"/>
        <v>-66.662339528055838</v>
      </c>
      <c r="V3766" s="24">
        <f t="shared" ca="1" si="1767"/>
        <v>-17.519278390421459</v>
      </c>
      <c r="W3766" s="24">
        <f t="shared" ca="1" si="1767"/>
        <v>-108.00248961287465</v>
      </c>
      <c r="X3766" s="24">
        <f t="shared" ca="1" si="1767"/>
        <v>-21.994213717104596</v>
      </c>
      <c r="Y3766" s="24">
        <f t="shared" ca="1" si="1767"/>
        <v>-0.3933523779049336</v>
      </c>
      <c r="Z3766" s="24">
        <f t="shared" ca="1" si="1767"/>
        <v>-22.387566095009536</v>
      </c>
      <c r="AA3766" s="24">
        <f t="shared" ca="1" si="1767"/>
        <v>-1.3206435919936907</v>
      </c>
      <c r="AB3766" s="24">
        <f t="shared" ca="1" si="1767"/>
        <v>-1676.8407591484347</v>
      </c>
      <c r="AC3766" s="24">
        <f t="shared" ca="1" si="1767"/>
        <v>-172.68713325936443</v>
      </c>
    </row>
    <row r="3767" spans="2:29" collapsed="1">
      <c r="B3767" s="59" t="s">
        <v>421</v>
      </c>
      <c r="E3767" s="24">
        <f>+E3606+E3665+E3724+E3758</f>
        <v>-245891.38008107609</v>
      </c>
      <c r="G3767" s="20" t="str">
        <f>$G$15</f>
        <v>TOTAL</v>
      </c>
      <c r="H3767" s="24">
        <f t="shared" ref="H3767:AC3767" ca="1" si="1768">+H3606+H3665+H3724+H3758</f>
        <v>-245891.38008107615</v>
      </c>
      <c r="I3767" s="24">
        <f t="shared" ca="1" si="1768"/>
        <v>-158563.88782175374</v>
      </c>
      <c r="J3767" s="24">
        <f t="shared" ca="1" si="1768"/>
        <v>-28042.662951495233</v>
      </c>
      <c r="K3767" s="24">
        <f t="shared" ca="1" si="1768"/>
        <v>-253.14161810860446</v>
      </c>
      <c r="L3767" s="24">
        <f t="shared" ca="1" si="1768"/>
        <v>-9.6527916418831552</v>
      </c>
      <c r="M3767" s="24">
        <f t="shared" ca="1" si="1768"/>
        <v>-28305.457361245735</v>
      </c>
      <c r="N3767" s="24">
        <f t="shared" ca="1" si="1768"/>
        <v>-7916.9134536508991</v>
      </c>
      <c r="O3767" s="24">
        <f t="shared" ca="1" si="1768"/>
        <v>-1479.955609255542</v>
      </c>
      <c r="P3767" s="24">
        <f t="shared" ca="1" si="1768"/>
        <v>-161.4878238406481</v>
      </c>
      <c r="Q3767" s="24">
        <f t="shared" ca="1" si="1768"/>
        <v>-36.078335076199998</v>
      </c>
      <c r="R3767" s="24">
        <f t="shared" ca="1" si="1768"/>
        <v>-9594.4352218232889</v>
      </c>
      <c r="S3767" s="24">
        <f t="shared" ca="1" si="1768"/>
        <v>-579.47967108100772</v>
      </c>
      <c r="T3767" s="24">
        <f t="shared" ca="1" si="1768"/>
        <v>-4782.1877181766149</v>
      </c>
      <c r="U3767" s="24">
        <f t="shared" ca="1" si="1768"/>
        <v>-35602.160777371108</v>
      </c>
      <c r="V3767" s="24">
        <f t="shared" ca="1" si="1768"/>
        <v>-4743.9315515986218</v>
      </c>
      <c r="W3767" s="24">
        <f t="shared" ca="1" si="1768"/>
        <v>-45707.759718227353</v>
      </c>
      <c r="X3767" s="24">
        <f t="shared" ca="1" si="1768"/>
        <v>-1612.2935058332541</v>
      </c>
      <c r="Y3767" s="24">
        <f t="shared" ca="1" si="1768"/>
        <v>-40.83411054331043</v>
      </c>
      <c r="Z3767" s="24">
        <f t="shared" ca="1" si="1768"/>
        <v>-1653.1276163765642</v>
      </c>
      <c r="AA3767" s="24">
        <f t="shared" ca="1" si="1768"/>
        <v>-28.197456371428665</v>
      </c>
      <c r="AB3767" s="24">
        <f t="shared" ca="1" si="1768"/>
        <v>-1843.2210335822108</v>
      </c>
      <c r="AC3767" s="24">
        <f t="shared" ca="1" si="1768"/>
        <v>-195.29385169585146</v>
      </c>
    </row>
    <row r="3768" spans="2:29">
      <c r="E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</row>
    <row r="3769" spans="2:29">
      <c r="B3769" s="59" t="s">
        <v>422</v>
      </c>
    </row>
    <row r="3770" spans="2:29" hidden="1" outlineLevel="1">
      <c r="G3770" s="20" t="str">
        <f>$G$8</f>
        <v>PRODUCTION</v>
      </c>
      <c r="H3770" s="22">
        <f t="shared" ref="H3770:AC3770" ca="1" si="1769">-H3641*$E$3657</f>
        <v>0</v>
      </c>
      <c r="I3770" s="22">
        <f t="shared" ca="1" si="1769"/>
        <v>0</v>
      </c>
      <c r="J3770" s="22">
        <f t="shared" ca="1" si="1769"/>
        <v>0</v>
      </c>
      <c r="K3770" s="22">
        <f t="shared" ca="1" si="1769"/>
        <v>0</v>
      </c>
      <c r="L3770" s="22">
        <f t="shared" ca="1" si="1769"/>
        <v>0</v>
      </c>
      <c r="M3770" s="22">
        <f t="shared" ca="1" si="1769"/>
        <v>0</v>
      </c>
      <c r="N3770" s="22">
        <f t="shared" ca="1" si="1769"/>
        <v>0</v>
      </c>
      <c r="O3770" s="22">
        <f t="shared" ca="1" si="1769"/>
        <v>0</v>
      </c>
      <c r="P3770" s="22">
        <f t="shared" ca="1" si="1769"/>
        <v>0</v>
      </c>
      <c r="Q3770" s="22">
        <f t="shared" ca="1" si="1769"/>
        <v>0</v>
      </c>
      <c r="R3770" s="22">
        <f t="shared" ca="1" si="1769"/>
        <v>0</v>
      </c>
      <c r="S3770" s="22">
        <f t="shared" ca="1" si="1769"/>
        <v>0</v>
      </c>
      <c r="T3770" s="22">
        <f t="shared" ca="1" si="1769"/>
        <v>0</v>
      </c>
      <c r="U3770" s="22">
        <f t="shared" ca="1" si="1769"/>
        <v>0</v>
      </c>
      <c r="V3770" s="22">
        <f t="shared" ca="1" si="1769"/>
        <v>0</v>
      </c>
      <c r="W3770" s="22">
        <f t="shared" ca="1" si="1769"/>
        <v>0</v>
      </c>
      <c r="X3770" s="22">
        <f t="shared" ca="1" si="1769"/>
        <v>0</v>
      </c>
      <c r="Y3770" s="22">
        <f t="shared" ca="1" si="1769"/>
        <v>0</v>
      </c>
      <c r="Z3770" s="22">
        <f t="shared" ca="1" si="1769"/>
        <v>0</v>
      </c>
      <c r="AA3770" s="22">
        <f t="shared" ca="1" si="1769"/>
        <v>0</v>
      </c>
      <c r="AB3770" s="22">
        <f t="shared" ca="1" si="1769"/>
        <v>0</v>
      </c>
      <c r="AC3770" s="22">
        <f t="shared" ca="1" si="1769"/>
        <v>0</v>
      </c>
    </row>
    <row r="3771" spans="2:29" hidden="1" outlineLevel="1">
      <c r="G3771" s="20" t="str">
        <f>$G$9</f>
        <v>BULKTRAN</v>
      </c>
      <c r="H3771" s="22">
        <f t="shared" ref="H3771:AC3771" ca="1" si="1770">-H3642*$E$3657</f>
        <v>0</v>
      </c>
      <c r="I3771" s="22">
        <f t="shared" ca="1" si="1770"/>
        <v>0</v>
      </c>
      <c r="J3771" s="22">
        <f t="shared" ca="1" si="1770"/>
        <v>0</v>
      </c>
      <c r="K3771" s="22">
        <f t="shared" ca="1" si="1770"/>
        <v>0</v>
      </c>
      <c r="L3771" s="22">
        <f t="shared" ca="1" si="1770"/>
        <v>0</v>
      </c>
      <c r="M3771" s="22">
        <f t="shared" ca="1" si="1770"/>
        <v>0</v>
      </c>
      <c r="N3771" s="22">
        <f t="shared" ca="1" si="1770"/>
        <v>0</v>
      </c>
      <c r="O3771" s="22">
        <f t="shared" ca="1" si="1770"/>
        <v>0</v>
      </c>
      <c r="P3771" s="22">
        <f t="shared" ca="1" si="1770"/>
        <v>0</v>
      </c>
      <c r="Q3771" s="22">
        <f t="shared" ca="1" si="1770"/>
        <v>0</v>
      </c>
      <c r="R3771" s="22">
        <f t="shared" ca="1" si="1770"/>
        <v>0</v>
      </c>
      <c r="S3771" s="22">
        <f t="shared" ca="1" si="1770"/>
        <v>0</v>
      </c>
      <c r="T3771" s="22">
        <f t="shared" ca="1" si="1770"/>
        <v>0</v>
      </c>
      <c r="U3771" s="22">
        <f t="shared" ca="1" si="1770"/>
        <v>0</v>
      </c>
      <c r="V3771" s="22">
        <f t="shared" ca="1" si="1770"/>
        <v>0</v>
      </c>
      <c r="W3771" s="22">
        <f t="shared" ca="1" si="1770"/>
        <v>0</v>
      </c>
      <c r="X3771" s="22">
        <f t="shared" ca="1" si="1770"/>
        <v>0</v>
      </c>
      <c r="Y3771" s="22">
        <f t="shared" ca="1" si="1770"/>
        <v>0</v>
      </c>
      <c r="Z3771" s="22">
        <f t="shared" ca="1" si="1770"/>
        <v>0</v>
      </c>
      <c r="AA3771" s="22">
        <f t="shared" ca="1" si="1770"/>
        <v>0</v>
      </c>
      <c r="AB3771" s="22">
        <f t="shared" ca="1" si="1770"/>
        <v>0</v>
      </c>
      <c r="AC3771" s="22">
        <f t="shared" ca="1" si="1770"/>
        <v>0</v>
      </c>
    </row>
    <row r="3772" spans="2:29" hidden="1" outlineLevel="1">
      <c r="G3772" s="20" t="str">
        <f>$G$10</f>
        <v>SUBTRAN</v>
      </c>
      <c r="H3772" s="22">
        <f t="shared" ref="H3772:AC3772" ca="1" si="1771">-H3643*$E$3657</f>
        <v>0</v>
      </c>
      <c r="I3772" s="22">
        <f t="shared" ca="1" si="1771"/>
        <v>0</v>
      </c>
      <c r="J3772" s="22">
        <f t="shared" ca="1" si="1771"/>
        <v>0</v>
      </c>
      <c r="K3772" s="22">
        <f t="shared" ca="1" si="1771"/>
        <v>0</v>
      </c>
      <c r="L3772" s="22">
        <f t="shared" ca="1" si="1771"/>
        <v>0</v>
      </c>
      <c r="M3772" s="22">
        <f t="shared" ca="1" si="1771"/>
        <v>0</v>
      </c>
      <c r="N3772" s="22">
        <f t="shared" ca="1" si="1771"/>
        <v>0</v>
      </c>
      <c r="O3772" s="22">
        <f t="shared" ca="1" si="1771"/>
        <v>0</v>
      </c>
      <c r="P3772" s="22">
        <f t="shared" ca="1" si="1771"/>
        <v>0</v>
      </c>
      <c r="Q3772" s="22">
        <f t="shared" ca="1" si="1771"/>
        <v>0</v>
      </c>
      <c r="R3772" s="22">
        <f t="shared" ca="1" si="1771"/>
        <v>0</v>
      </c>
      <c r="S3772" s="22">
        <f t="shared" ca="1" si="1771"/>
        <v>0</v>
      </c>
      <c r="T3772" s="22">
        <f t="shared" ca="1" si="1771"/>
        <v>0</v>
      </c>
      <c r="U3772" s="22">
        <f t="shared" ca="1" si="1771"/>
        <v>0</v>
      </c>
      <c r="V3772" s="22">
        <f t="shared" ca="1" si="1771"/>
        <v>0</v>
      </c>
      <c r="W3772" s="22">
        <f t="shared" ca="1" si="1771"/>
        <v>0</v>
      </c>
      <c r="X3772" s="22">
        <f t="shared" ca="1" si="1771"/>
        <v>0</v>
      </c>
      <c r="Y3772" s="22">
        <f t="shared" ca="1" si="1771"/>
        <v>0</v>
      </c>
      <c r="Z3772" s="22">
        <f t="shared" ca="1" si="1771"/>
        <v>0</v>
      </c>
      <c r="AA3772" s="22">
        <f t="shared" ca="1" si="1771"/>
        <v>0</v>
      </c>
      <c r="AB3772" s="22">
        <f t="shared" ca="1" si="1771"/>
        <v>0</v>
      </c>
      <c r="AC3772" s="22">
        <f t="shared" ca="1" si="1771"/>
        <v>0</v>
      </c>
    </row>
    <row r="3773" spans="2:29" hidden="1" outlineLevel="1">
      <c r="G3773" s="20" t="str">
        <f>$G$11</f>
        <v>DISTPRI</v>
      </c>
      <c r="H3773" s="22">
        <f t="shared" ref="H3773:AC3773" ca="1" si="1772">-H3644*$E$3657</f>
        <v>0</v>
      </c>
      <c r="I3773" s="22">
        <f t="shared" ca="1" si="1772"/>
        <v>0</v>
      </c>
      <c r="J3773" s="22">
        <f t="shared" ca="1" si="1772"/>
        <v>0</v>
      </c>
      <c r="K3773" s="22">
        <f t="shared" ca="1" si="1772"/>
        <v>0</v>
      </c>
      <c r="L3773" s="22">
        <f t="shared" ca="1" si="1772"/>
        <v>0</v>
      </c>
      <c r="M3773" s="22">
        <f t="shared" ca="1" si="1772"/>
        <v>0</v>
      </c>
      <c r="N3773" s="22">
        <f t="shared" ca="1" si="1772"/>
        <v>0</v>
      </c>
      <c r="O3773" s="22">
        <f t="shared" ca="1" si="1772"/>
        <v>0</v>
      </c>
      <c r="P3773" s="22">
        <f t="shared" ca="1" si="1772"/>
        <v>0</v>
      </c>
      <c r="Q3773" s="22">
        <f t="shared" ca="1" si="1772"/>
        <v>0</v>
      </c>
      <c r="R3773" s="22">
        <f t="shared" ca="1" si="1772"/>
        <v>0</v>
      </c>
      <c r="S3773" s="22">
        <f t="shared" ca="1" si="1772"/>
        <v>0</v>
      </c>
      <c r="T3773" s="22">
        <f t="shared" ca="1" si="1772"/>
        <v>0</v>
      </c>
      <c r="U3773" s="22">
        <f t="shared" ca="1" si="1772"/>
        <v>0</v>
      </c>
      <c r="V3773" s="22">
        <f t="shared" ca="1" si="1772"/>
        <v>0</v>
      </c>
      <c r="W3773" s="22">
        <f t="shared" ca="1" si="1772"/>
        <v>0</v>
      </c>
      <c r="X3773" s="22">
        <f t="shared" ca="1" si="1772"/>
        <v>0</v>
      </c>
      <c r="Y3773" s="22">
        <f t="shared" ca="1" si="1772"/>
        <v>0</v>
      </c>
      <c r="Z3773" s="22">
        <f t="shared" ca="1" si="1772"/>
        <v>0</v>
      </c>
      <c r="AA3773" s="22">
        <f t="shared" ca="1" si="1772"/>
        <v>0</v>
      </c>
      <c r="AB3773" s="22">
        <f t="shared" ca="1" si="1772"/>
        <v>0</v>
      </c>
      <c r="AC3773" s="22">
        <f t="shared" ca="1" si="1772"/>
        <v>0</v>
      </c>
    </row>
    <row r="3774" spans="2:29" hidden="1" outlineLevel="1">
      <c r="G3774" s="20" t="str">
        <f>$G$12</f>
        <v>DISTSEC</v>
      </c>
      <c r="H3774" s="22">
        <f t="shared" ref="H3774:AC3774" ca="1" si="1773">-H3645*$E$3657</f>
        <v>0</v>
      </c>
      <c r="I3774" s="22">
        <f t="shared" ca="1" si="1773"/>
        <v>0</v>
      </c>
      <c r="J3774" s="22">
        <f t="shared" ca="1" si="1773"/>
        <v>0</v>
      </c>
      <c r="K3774" s="22">
        <f t="shared" ca="1" si="1773"/>
        <v>0</v>
      </c>
      <c r="L3774" s="22">
        <f t="shared" ca="1" si="1773"/>
        <v>0</v>
      </c>
      <c r="M3774" s="22">
        <f t="shared" ca="1" si="1773"/>
        <v>0</v>
      </c>
      <c r="N3774" s="22">
        <f t="shared" ca="1" si="1773"/>
        <v>0</v>
      </c>
      <c r="O3774" s="22">
        <f t="shared" ca="1" si="1773"/>
        <v>0</v>
      </c>
      <c r="P3774" s="22">
        <f t="shared" ca="1" si="1773"/>
        <v>0</v>
      </c>
      <c r="Q3774" s="22">
        <f t="shared" ca="1" si="1773"/>
        <v>0</v>
      </c>
      <c r="R3774" s="22">
        <f t="shared" ca="1" si="1773"/>
        <v>0</v>
      </c>
      <c r="S3774" s="22">
        <f t="shared" ca="1" si="1773"/>
        <v>0</v>
      </c>
      <c r="T3774" s="22">
        <f t="shared" ca="1" si="1773"/>
        <v>0</v>
      </c>
      <c r="U3774" s="22">
        <f t="shared" ca="1" si="1773"/>
        <v>0</v>
      </c>
      <c r="V3774" s="22">
        <f t="shared" ca="1" si="1773"/>
        <v>0</v>
      </c>
      <c r="W3774" s="22">
        <f t="shared" ca="1" si="1773"/>
        <v>0</v>
      </c>
      <c r="X3774" s="22">
        <f t="shared" ca="1" si="1773"/>
        <v>0</v>
      </c>
      <c r="Y3774" s="22">
        <f t="shared" ca="1" si="1773"/>
        <v>0</v>
      </c>
      <c r="Z3774" s="22">
        <f t="shared" ca="1" si="1773"/>
        <v>0</v>
      </c>
      <c r="AA3774" s="22">
        <f t="shared" ca="1" si="1773"/>
        <v>0</v>
      </c>
      <c r="AB3774" s="22">
        <f t="shared" ca="1" si="1773"/>
        <v>0</v>
      </c>
      <c r="AC3774" s="22">
        <f t="shared" ca="1" si="1773"/>
        <v>0</v>
      </c>
    </row>
    <row r="3775" spans="2:29" hidden="1" outlineLevel="1">
      <c r="G3775" s="20" t="str">
        <f>$G$13</f>
        <v>ENERGY</v>
      </c>
      <c r="H3775" s="22">
        <f t="shared" ref="H3775:AC3775" ca="1" si="1774">-H3646*$E$3657</f>
        <v>0</v>
      </c>
      <c r="I3775" s="22">
        <f t="shared" ca="1" si="1774"/>
        <v>0</v>
      </c>
      <c r="J3775" s="22">
        <f t="shared" ca="1" si="1774"/>
        <v>0</v>
      </c>
      <c r="K3775" s="22">
        <f t="shared" ca="1" si="1774"/>
        <v>0</v>
      </c>
      <c r="L3775" s="22">
        <f t="shared" ca="1" si="1774"/>
        <v>0</v>
      </c>
      <c r="M3775" s="22">
        <f t="shared" ca="1" si="1774"/>
        <v>0</v>
      </c>
      <c r="N3775" s="22">
        <f t="shared" ca="1" si="1774"/>
        <v>0</v>
      </c>
      <c r="O3775" s="22">
        <f t="shared" ca="1" si="1774"/>
        <v>0</v>
      </c>
      <c r="P3775" s="22">
        <f t="shared" ca="1" si="1774"/>
        <v>0</v>
      </c>
      <c r="Q3775" s="22">
        <f t="shared" ca="1" si="1774"/>
        <v>0</v>
      </c>
      <c r="R3775" s="22">
        <f t="shared" ca="1" si="1774"/>
        <v>0</v>
      </c>
      <c r="S3775" s="22">
        <f t="shared" ca="1" si="1774"/>
        <v>0</v>
      </c>
      <c r="T3775" s="22">
        <f t="shared" ca="1" si="1774"/>
        <v>0</v>
      </c>
      <c r="U3775" s="22">
        <f t="shared" ca="1" si="1774"/>
        <v>0</v>
      </c>
      <c r="V3775" s="22">
        <f t="shared" ca="1" si="1774"/>
        <v>0</v>
      </c>
      <c r="W3775" s="22">
        <f t="shared" ca="1" si="1774"/>
        <v>0</v>
      </c>
      <c r="X3775" s="22">
        <f t="shared" ca="1" si="1774"/>
        <v>0</v>
      </c>
      <c r="Y3775" s="22">
        <f t="shared" ca="1" si="1774"/>
        <v>0</v>
      </c>
      <c r="Z3775" s="22">
        <f t="shared" ca="1" si="1774"/>
        <v>0</v>
      </c>
      <c r="AA3775" s="22">
        <f t="shared" ca="1" si="1774"/>
        <v>0</v>
      </c>
      <c r="AB3775" s="22">
        <f t="shared" ca="1" si="1774"/>
        <v>0</v>
      </c>
      <c r="AC3775" s="22">
        <f t="shared" ca="1" si="1774"/>
        <v>0</v>
      </c>
    </row>
    <row r="3776" spans="2:29" hidden="1" outlineLevel="1">
      <c r="G3776" s="20" t="str">
        <f>$G$14</f>
        <v>CUSTOMER</v>
      </c>
      <c r="H3776" s="22">
        <f t="shared" ref="H3776:AC3776" ca="1" si="1775">-H3647*$E$3657</f>
        <v>0</v>
      </c>
      <c r="I3776" s="22">
        <f t="shared" ca="1" si="1775"/>
        <v>0</v>
      </c>
      <c r="J3776" s="22">
        <f t="shared" ca="1" si="1775"/>
        <v>0</v>
      </c>
      <c r="K3776" s="22">
        <f t="shared" ca="1" si="1775"/>
        <v>0</v>
      </c>
      <c r="L3776" s="22">
        <f t="shared" ca="1" si="1775"/>
        <v>0</v>
      </c>
      <c r="M3776" s="22">
        <f t="shared" ca="1" si="1775"/>
        <v>0</v>
      </c>
      <c r="N3776" s="22">
        <f t="shared" ca="1" si="1775"/>
        <v>0</v>
      </c>
      <c r="O3776" s="22">
        <f t="shared" ca="1" si="1775"/>
        <v>0</v>
      </c>
      <c r="P3776" s="22">
        <f t="shared" ca="1" si="1775"/>
        <v>0</v>
      </c>
      <c r="Q3776" s="22">
        <f t="shared" ca="1" si="1775"/>
        <v>0</v>
      </c>
      <c r="R3776" s="22">
        <f t="shared" ca="1" si="1775"/>
        <v>0</v>
      </c>
      <c r="S3776" s="22">
        <f t="shared" ca="1" si="1775"/>
        <v>0</v>
      </c>
      <c r="T3776" s="22">
        <f t="shared" ca="1" si="1775"/>
        <v>0</v>
      </c>
      <c r="U3776" s="22">
        <f t="shared" ca="1" si="1775"/>
        <v>0</v>
      </c>
      <c r="V3776" s="22">
        <f t="shared" ca="1" si="1775"/>
        <v>0</v>
      </c>
      <c r="W3776" s="22">
        <f t="shared" ca="1" si="1775"/>
        <v>0</v>
      </c>
      <c r="X3776" s="22">
        <f t="shared" ca="1" si="1775"/>
        <v>0</v>
      </c>
      <c r="Y3776" s="22">
        <f t="shared" ca="1" si="1775"/>
        <v>0</v>
      </c>
      <c r="Z3776" s="22">
        <f t="shared" ca="1" si="1775"/>
        <v>0</v>
      </c>
      <c r="AA3776" s="22">
        <f t="shared" ca="1" si="1775"/>
        <v>0</v>
      </c>
      <c r="AB3776" s="22">
        <f t="shared" ca="1" si="1775"/>
        <v>0</v>
      </c>
      <c r="AC3776" s="22">
        <f t="shared" ca="1" si="1775"/>
        <v>0</v>
      </c>
    </row>
    <row r="3777" spans="2:29" collapsed="1">
      <c r="B3777" s="20"/>
      <c r="C3777" s="58"/>
      <c r="E3777" s="22"/>
      <c r="G3777" s="20" t="str">
        <f>$G$15</f>
        <v>TOTAL</v>
      </c>
      <c r="H3777" s="22">
        <f t="shared" ref="H3777:AC3777" ca="1" si="1776">-H3648*$E$3657</f>
        <v>0</v>
      </c>
      <c r="I3777" s="22">
        <f t="shared" ca="1" si="1776"/>
        <v>0</v>
      </c>
      <c r="J3777" s="22">
        <f t="shared" ca="1" si="1776"/>
        <v>0</v>
      </c>
      <c r="K3777" s="22">
        <f t="shared" ca="1" si="1776"/>
        <v>0</v>
      </c>
      <c r="L3777" s="22">
        <f t="shared" ca="1" si="1776"/>
        <v>0</v>
      </c>
      <c r="M3777" s="22">
        <f t="shared" ca="1" si="1776"/>
        <v>0</v>
      </c>
      <c r="N3777" s="22">
        <f t="shared" ca="1" si="1776"/>
        <v>0</v>
      </c>
      <c r="O3777" s="22">
        <f t="shared" ca="1" si="1776"/>
        <v>0</v>
      </c>
      <c r="P3777" s="22">
        <f t="shared" ca="1" si="1776"/>
        <v>0</v>
      </c>
      <c r="Q3777" s="22">
        <f t="shared" ca="1" si="1776"/>
        <v>0</v>
      </c>
      <c r="R3777" s="22">
        <f t="shared" ca="1" si="1776"/>
        <v>0</v>
      </c>
      <c r="S3777" s="22">
        <f t="shared" ca="1" si="1776"/>
        <v>0</v>
      </c>
      <c r="T3777" s="22">
        <f t="shared" ca="1" si="1776"/>
        <v>0</v>
      </c>
      <c r="U3777" s="22">
        <f t="shared" ca="1" si="1776"/>
        <v>0</v>
      </c>
      <c r="V3777" s="22">
        <f t="shared" ca="1" si="1776"/>
        <v>0</v>
      </c>
      <c r="W3777" s="22">
        <f t="shared" ca="1" si="1776"/>
        <v>0</v>
      </c>
      <c r="X3777" s="22">
        <f t="shared" ca="1" si="1776"/>
        <v>0</v>
      </c>
      <c r="Y3777" s="22">
        <f t="shared" ca="1" si="1776"/>
        <v>0</v>
      </c>
      <c r="Z3777" s="22">
        <f t="shared" ca="1" si="1776"/>
        <v>0</v>
      </c>
      <c r="AA3777" s="22">
        <f t="shared" ca="1" si="1776"/>
        <v>0</v>
      </c>
      <c r="AB3777" s="22">
        <f t="shared" ca="1" si="1776"/>
        <v>0</v>
      </c>
      <c r="AC3777" s="22">
        <f t="shared" ca="1" si="1776"/>
        <v>0</v>
      </c>
    </row>
    <row r="3778" spans="2:29" hidden="1" outlineLevel="1">
      <c r="B3778" s="20"/>
      <c r="C3778" s="59"/>
      <c r="F3778" s="61" t="str">
        <f>F3785</f>
        <v>RB_GUP</v>
      </c>
      <c r="G3778" s="20" t="str">
        <f>$G$8</f>
        <v>PRODUCTION</v>
      </c>
      <c r="H3778" s="24">
        <f t="shared" ref="H3778:H3793" ca="1" si="1777">SUBTOTAL(9,I3778:AC3778)</f>
        <v>-255084.12105918827</v>
      </c>
      <c r="I3778" s="25">
        <f ca="1">VLOOKUP(CONCATENATE($F3778," ",$G3778),AllocFactorMatrix,(I$4+1),FALSE)*$E3785</f>
        <v>-125078.6920296559</v>
      </c>
      <c r="J3778" s="25">
        <f ca="1">VLOOKUP(CONCATENATE($F3778," ",$G3778),AllocFactorMatrix,(J$4+1),FALSE)*$E3785</f>
        <v>-31640.045544623157</v>
      </c>
      <c r="K3778" s="25">
        <f ca="1">VLOOKUP(CONCATENATE($F3778," ",$G3778),AllocFactorMatrix,(K$4+1),FALSE)*$E3785</f>
        <v>-369.92025783707879</v>
      </c>
      <c r="L3778" s="25">
        <f ca="1">VLOOKUP(CONCATENATE($F3778," ",$G3778),AllocFactorMatrix,(L$4+1),FALSE)*$E3785</f>
        <v>-9.1131731437628751</v>
      </c>
      <c r="M3778" s="25">
        <f t="shared" ref="M3778:M3785" ca="1" si="1778">SUBTOTAL(9,J3778:L3778)</f>
        <v>-32019.078975603999</v>
      </c>
      <c r="N3778" s="25">
        <f ca="1">VLOOKUP(CONCATENATE($F3778," ",$G3778),AllocFactorMatrix,(N$4+1),FALSE)*$E3785</f>
        <v>-13238.592017004608</v>
      </c>
      <c r="O3778" s="25">
        <f ca="1">VLOOKUP(CONCATENATE($F3778," ",$G3778),AllocFactorMatrix,(O$4+1),FALSE)*$E3785</f>
        <v>-3770.2860166364035</v>
      </c>
      <c r="P3778" s="25">
        <f ca="1">VLOOKUP(CONCATENATE($F3778," ",$G3778),AllocFactorMatrix,(P$4+1),FALSE)*$E3785</f>
        <v>-298.36342072616662</v>
      </c>
      <c r="Q3778" s="25">
        <f ca="1">VLOOKUP(CONCATENATE($F3778," ",$G3778),AllocFactorMatrix,(Q$4+1),FALSE)*$E3785</f>
        <v>-62.979257328539575</v>
      </c>
      <c r="R3778" s="25">
        <f ca="1">SUBTOTAL(9,N3778:Q3778)</f>
        <v>-17370.220711695722</v>
      </c>
      <c r="S3778" s="25">
        <f ca="1">VLOOKUP(CONCATENATE($F3778," ",$G3778),AllocFactorMatrix,(S$4+1),FALSE)*$E3785</f>
        <v>-795.24624035496561</v>
      </c>
      <c r="T3778" s="25">
        <f ca="1">VLOOKUP(CONCATENATE($F3778," ",$G3778),AllocFactorMatrix,(T$4+1),FALSE)*$E3785</f>
        <v>-8669.5791409751855</v>
      </c>
      <c r="U3778" s="25">
        <f ca="1">VLOOKUP(CONCATENATE($F3778," ",$G3778),AllocFactorMatrix,(U$4+1),FALSE)*$E3785</f>
        <v>-57900.981645952197</v>
      </c>
      <c r="V3778" s="25">
        <f ca="1">VLOOKUP(CONCATENATE($F3778," ",$G3778),AllocFactorMatrix,(V$4+1),FALSE)*$E3785</f>
        <v>-9083.5699464053687</v>
      </c>
      <c r="W3778" s="25">
        <f ca="1">SUBTOTAL(9,S3778:V3778)</f>
        <v>-76449.376973687729</v>
      </c>
      <c r="X3778" s="25">
        <f ca="1">VLOOKUP(CONCATENATE($F3778," ",$G3778),AllocFactorMatrix,(X$4+1),FALSE)*$E3785</f>
        <v>-3593.3139080794122</v>
      </c>
      <c r="Y3778" s="25">
        <f ca="1">VLOOKUP(CONCATENATE($F3778," ",$G3778),AllocFactorMatrix,(Y$4+1),FALSE)*$E3785</f>
        <v>-86.743911402349767</v>
      </c>
      <c r="Z3778" s="25">
        <f t="shared" ref="Z3778:Z3785" ca="1" si="1779">SUBTOTAL(9,X3778:Y3778)</f>
        <v>-3680.0578194817617</v>
      </c>
      <c r="AA3778" s="25">
        <f ca="1">VLOOKUP(CONCATENATE($F3778," ",$G3778),AllocFactorMatrix,(AA$4+1),FALSE)*$E3785</f>
        <v>-62.648707802092936</v>
      </c>
      <c r="AB3778" s="25">
        <f ca="1">VLOOKUP(CONCATENATE($F3778," ",$G3778),AllocFactorMatrix,(AB$4+1),FALSE)*$E3785</f>
        <v>-339.69379443354035</v>
      </c>
      <c r="AC3778" s="25">
        <f ca="1">VLOOKUP(CONCATENATE($F3778," ",$G3778),AllocFactorMatrix,(AC$4+1),FALSE)*$E3785</f>
        <v>-84.352046827537123</v>
      </c>
    </row>
    <row r="3779" spans="2:29" hidden="1" outlineLevel="1">
      <c r="B3779" s="20"/>
      <c r="C3779" s="59"/>
      <c r="F3779" s="61" t="str">
        <f>F3785</f>
        <v>RB_GUP</v>
      </c>
      <c r="G3779" s="20" t="str">
        <f>$G$9</f>
        <v>BULKTRAN</v>
      </c>
      <c r="H3779" s="24">
        <f t="shared" ca="1" si="1777"/>
        <v>-270148.18556584156</v>
      </c>
      <c r="I3779" s="25">
        <f ca="1">VLOOKUP(CONCATENATE($F3779," ",$G3779),AllocFactorMatrix,(I$4+1),FALSE)*$E3785</f>
        <v>-132465.2493634437</v>
      </c>
      <c r="J3779" s="25">
        <f ca="1">VLOOKUP(CONCATENATE($F3779," ",$G3779),AllocFactorMatrix,(J$4+1),FALSE)*$E3785</f>
        <v>-33508.557332415141</v>
      </c>
      <c r="K3779" s="25">
        <f ca="1">VLOOKUP(CONCATENATE($F3779," ",$G3779),AllocFactorMatrix,(K$4+1),FALSE)*$E3785</f>
        <v>-391.76600269660531</v>
      </c>
      <c r="L3779" s="25">
        <f ca="1">VLOOKUP(CONCATENATE($F3779," ",$G3779),AllocFactorMatrix,(L$4+1),FALSE)*$E3785</f>
        <v>-9.6513541466724639</v>
      </c>
      <c r="M3779" s="25">
        <f t="shared" ca="1" si="1778"/>
        <v>-33909.974689258415</v>
      </c>
      <c r="N3779" s="25">
        <f ca="1">VLOOKUP(CONCATENATE($F3779," ",$G3779),AllocFactorMatrix,(N$4+1),FALSE)*$E3785</f>
        <v>-14020.400791668199</v>
      </c>
      <c r="O3779" s="25">
        <f ca="1">VLOOKUP(CONCATENATE($F3779," ",$G3779),AllocFactorMatrix,(O$4+1),FALSE)*$E3785</f>
        <v>-3992.9413176692942</v>
      </c>
      <c r="P3779" s="25">
        <f ca="1">VLOOKUP(CONCATENATE($F3779," ",$G3779),AllocFactorMatrix,(P$4+1),FALSE)*$E3785</f>
        <v>-315.98335644612411</v>
      </c>
      <c r="Q3779" s="25">
        <f ca="1">VLOOKUP(CONCATENATE($F3779," ",$G3779),AllocFactorMatrix,(Q$4+1),FALSE)*$E3785</f>
        <v>-66.698515081781295</v>
      </c>
      <c r="R3779" s="25">
        <f t="shared" ref="R3779:R3785" ca="1" si="1780">SUBTOTAL(9,N3779:Q3779)</f>
        <v>-18396.023980865397</v>
      </c>
      <c r="S3779" s="25">
        <f ca="1">VLOOKUP(CONCATENATE($F3779," ",$G3779),AllocFactorMatrix,(S$4+1),FALSE)*$E3785</f>
        <v>-842.20973072683819</v>
      </c>
      <c r="T3779" s="25">
        <f ca="1">VLOOKUP(CONCATENATE($F3779," ",$G3779),AllocFactorMatrix,(T$4+1),FALSE)*$E3785</f>
        <v>-9181.5635752978615</v>
      </c>
      <c r="U3779" s="25">
        <f ca="1">VLOOKUP(CONCATENATE($F3779," ",$G3779),AllocFactorMatrix,(U$4+1),FALSE)*$E3785</f>
        <v>-61320.340400591384</v>
      </c>
      <c r="V3779" s="25">
        <f ca="1">VLOOKUP(CONCATENATE($F3779," ",$G3779),AllocFactorMatrix,(V$4+1),FALSE)*$E3785</f>
        <v>-9620.0027241696771</v>
      </c>
      <c r="W3779" s="25">
        <f t="shared" ref="W3779:W3785" ca="1" si="1781">SUBTOTAL(9,S3779:V3779)</f>
        <v>-80964.116430785769</v>
      </c>
      <c r="X3779" s="25">
        <f ca="1">VLOOKUP(CONCATENATE($F3779," ",$G3779),AllocFactorMatrix,(X$4+1),FALSE)*$E3785</f>
        <v>-3805.518071471467</v>
      </c>
      <c r="Y3779" s="25">
        <f ca="1">VLOOKUP(CONCATENATE($F3779," ",$G3779),AllocFactorMatrix,(Y$4+1),FALSE)*$E3785</f>
        <v>-91.866597485272266</v>
      </c>
      <c r="Z3779" s="25">
        <f t="shared" ca="1" si="1779"/>
        <v>-3897.3846689567395</v>
      </c>
      <c r="AA3779" s="25">
        <f ca="1">VLOOKUP(CONCATENATE($F3779," ",$G3779),AllocFactorMatrix,(AA$4+1),FALSE)*$E3785</f>
        <v>-66.3484448600897</v>
      </c>
      <c r="AB3779" s="25">
        <f ca="1">VLOOKUP(CONCATENATE($F3779," ",$G3779),AllocFactorMatrix,(AB$4+1),FALSE)*$E3785</f>
        <v>-359.75450699615931</v>
      </c>
      <c r="AC3779" s="25">
        <f ca="1">VLOOKUP(CONCATENATE($F3779," ",$G3779),AllocFactorMatrix,(AC$4+1),FALSE)*$E3785</f>
        <v>-89.333480675328119</v>
      </c>
    </row>
    <row r="3780" spans="2:29" hidden="1" outlineLevel="1">
      <c r="B3780" s="20"/>
      <c r="C3780" s="59"/>
      <c r="F3780" s="61" t="str">
        <f>F3785</f>
        <v>RB_GUP</v>
      </c>
      <c r="G3780" s="20" t="str">
        <f>$G$10</f>
        <v>SUBTRAN</v>
      </c>
      <c r="H3780" s="24">
        <f t="shared" ca="1" si="1777"/>
        <v>-103561.79338375237</v>
      </c>
      <c r="I3780" s="25">
        <f ca="1">VLOOKUP(CONCATENATE($F3780," ",$G3780),AllocFactorMatrix,(I$4+1),FALSE)*$E3785</f>
        <v>-49181.682865406321</v>
      </c>
      <c r="J3780" s="25">
        <f ca="1">VLOOKUP(CONCATENATE($F3780," ",$G3780),AllocFactorMatrix,(J$4+1),FALSE)*$E3785</f>
        <v>-12589.785101535917</v>
      </c>
      <c r="K3780" s="25">
        <f ca="1">VLOOKUP(CONCATENATE($F3780," ",$G3780),AllocFactorMatrix,(K$4+1),FALSE)*$E3785</f>
        <v>-146.71156867541453</v>
      </c>
      <c r="L3780" s="25">
        <f ca="1">VLOOKUP(CONCATENATE($F3780," ",$G3780),AllocFactorMatrix,(L$4+1),FALSE)*$E3785</f>
        <v>-4.8098243718473697</v>
      </c>
      <c r="M3780" s="25">
        <f t="shared" ca="1" si="1778"/>
        <v>-12741.306494583179</v>
      </c>
      <c r="N3780" s="25">
        <f ca="1">VLOOKUP(CONCATENATE($F3780," ",$G3780),AllocFactorMatrix,(N$4+1),FALSE)*$E3785</f>
        <v>-5487.2400213026731</v>
      </c>
      <c r="O3780" s="25">
        <f ca="1">VLOOKUP(CONCATENATE($F3780," ",$G3780),AllocFactorMatrix,(O$4+1),FALSE)*$E3785</f>
        <v>-1555.3457940635649</v>
      </c>
      <c r="P3780" s="25">
        <f ca="1">VLOOKUP(CONCATENATE($F3780," ",$G3780),AllocFactorMatrix,(P$4+1),FALSE)*$E3785</f>
        <v>-159.31861432900669</v>
      </c>
      <c r="Q3780" s="25">
        <f ca="1">VLOOKUP(CONCATENATE($F3780," ",$G3780),AllocFactorMatrix,(Q$4+1),FALSE)*$E3785</f>
        <v>0</v>
      </c>
      <c r="R3780" s="25">
        <f t="shared" ca="1" si="1780"/>
        <v>-7201.9044296952443</v>
      </c>
      <c r="S3780" s="25">
        <f ca="1">VLOOKUP(CONCATENATE($F3780," ",$G3780),AllocFactorMatrix,(S$4+1),FALSE)*$E3785</f>
        <v>-307.31008502983468</v>
      </c>
      <c r="T3780" s="25">
        <f ca="1">VLOOKUP(CONCATENATE($F3780," ",$G3780),AllocFactorMatrix,(T$4+1),FALSE)*$E3785</f>
        <v>-3551.853254772805</v>
      </c>
      <c r="U3780" s="25">
        <f ca="1">VLOOKUP(CONCATENATE($F3780," ",$G3780),AllocFactorMatrix,(U$4+1),FALSE)*$E3785</f>
        <v>-28932.492099487052</v>
      </c>
      <c r="V3780" s="25">
        <f ca="1">VLOOKUP(CONCATENATE($F3780," ",$G3780),AllocFactorMatrix,(V$4+1),FALSE)*$E3785</f>
        <v>0</v>
      </c>
      <c r="W3780" s="25">
        <f t="shared" ca="1" si="1781"/>
        <v>-32791.655439289694</v>
      </c>
      <c r="X3780" s="25">
        <f ca="1">VLOOKUP(CONCATENATE($F3780," ",$G3780),AllocFactorMatrix,(X$4+1),FALSE)*$E3785</f>
        <v>-1489.2058300641661</v>
      </c>
      <c r="Y3780" s="25">
        <f ca="1">VLOOKUP(CONCATENATE($F3780," ",$G3780),AllocFactorMatrix,(Y$4+1),FALSE)*$E3785</f>
        <v>-35.630241440812512</v>
      </c>
      <c r="Z3780" s="25">
        <f t="shared" ca="1" si="1779"/>
        <v>-1524.8360715049787</v>
      </c>
      <c r="AA3780" s="25">
        <f ca="1">VLOOKUP(CONCATENATE($F3780," ",$G3780),AllocFactorMatrix,(AA$4+1),FALSE)*$E3785</f>
        <v>-24.454153674961287</v>
      </c>
      <c r="AB3780" s="25">
        <f ca="1">VLOOKUP(CONCATENATE($F3780," ",$G3780),AllocFactorMatrix,(AB$4+1),FALSE)*$E3785</f>
        <v>-76.817809524137076</v>
      </c>
      <c r="AC3780" s="25">
        <f ca="1">VLOOKUP(CONCATENATE($F3780," ",$G3780),AllocFactorMatrix,(AC$4+1),FALSE)*$E3785</f>
        <v>-19.136120073854251</v>
      </c>
    </row>
    <row r="3781" spans="2:29" hidden="1" outlineLevel="1">
      <c r="B3781" s="20"/>
      <c r="C3781" s="59"/>
      <c r="F3781" s="61" t="str">
        <f>F3785</f>
        <v>RB_GUP</v>
      </c>
      <c r="G3781" s="20" t="str">
        <f>$G$11</f>
        <v>DISTPRI</v>
      </c>
      <c r="H3781" s="24">
        <f t="shared" ca="1" si="1777"/>
        <v>-216049.72400586159</v>
      </c>
      <c r="I3781" s="25">
        <f ca="1">VLOOKUP(CONCATENATE($F3781," ",$G3781),AllocFactorMatrix,(I$4+1),FALSE)*$E3785</f>
        <v>-143564.75082935163</v>
      </c>
      <c r="J3781" s="25">
        <f ca="1">VLOOKUP(CONCATENATE($F3781," ",$G3781),AllocFactorMatrix,(J$4+1),FALSE)*$E3785</f>
        <v>-36144.095185501035</v>
      </c>
      <c r="K3781" s="25">
        <f ca="1">VLOOKUP(CONCATENATE($F3781," ",$G3781),AllocFactorMatrix,(K$4+1),FALSE)*$E3785</f>
        <v>-421.78863766116774</v>
      </c>
      <c r="L3781" s="25">
        <f ca="1">VLOOKUP(CONCATENATE($F3781," ",$G3781),AllocFactorMatrix,(L$4+1),FALSE)*$E3785</f>
        <v>0</v>
      </c>
      <c r="M3781" s="25">
        <f t="shared" ca="1" si="1778"/>
        <v>-36565.883823162207</v>
      </c>
      <c r="N3781" s="25">
        <f ca="1">VLOOKUP(CONCATENATE($F3781," ",$G3781),AllocFactorMatrix,(N$4+1),FALSE)*$E3785</f>
        <v>-15586.335037642757</v>
      </c>
      <c r="O3781" s="25">
        <f ca="1">VLOOKUP(CONCATENATE($F3781," ",$G3781),AllocFactorMatrix,(O$4+1),FALSE)*$E3785</f>
        <v>-4424.6237713375849</v>
      </c>
      <c r="P3781" s="25">
        <f ca="1">VLOOKUP(CONCATENATE($F3781," ",$G3781),AllocFactorMatrix,(P$4+1),FALSE)*$E3785</f>
        <v>0</v>
      </c>
      <c r="Q3781" s="25">
        <f ca="1">VLOOKUP(CONCATENATE($F3781," ",$G3781),AllocFactorMatrix,(Q$4+1),FALSE)*$E3785</f>
        <v>0</v>
      </c>
      <c r="R3781" s="25">
        <f t="shared" ca="1" si="1780"/>
        <v>-20010.958808980344</v>
      </c>
      <c r="S3781" s="25">
        <f ca="1">VLOOKUP(CONCATENATE($F3781," ",$G3781),AllocFactorMatrix,(S$4+1),FALSE)*$E3785</f>
        <v>-888.94595649864732</v>
      </c>
      <c r="T3781" s="25">
        <f ca="1">VLOOKUP(CONCATENATE($F3781," ",$G3781),AllocFactorMatrix,(T$4+1),FALSE)*$E3785</f>
        <v>-10281.903435799792</v>
      </c>
      <c r="U3781" s="25">
        <f ca="1">VLOOKUP(CONCATENATE($F3781," ",$G3781),AllocFactorMatrix,(U$4+1),FALSE)*$E3785</f>
        <v>0</v>
      </c>
      <c r="V3781" s="25">
        <f ca="1">VLOOKUP(CONCATENATE($F3781," ",$G3781),AllocFactorMatrix,(V$4+1),FALSE)*$E3785</f>
        <v>0</v>
      </c>
      <c r="W3781" s="25">
        <f t="shared" ca="1" si="1781"/>
        <v>-11170.849392298438</v>
      </c>
      <c r="X3781" s="25">
        <f ca="1">VLOOKUP(CONCATENATE($F3781," ",$G3781),AllocFactorMatrix,(X$4+1),FALSE)*$E3785</f>
        <v>-4229.8687195212733</v>
      </c>
      <c r="Y3781" s="25">
        <f ca="1">VLOOKUP(CONCATENATE($F3781," ",$G3781),AllocFactorMatrix,(Y$4+1),FALSE)*$E3785</f>
        <v>-101.34415781202841</v>
      </c>
      <c r="Z3781" s="25">
        <f t="shared" ca="1" si="1779"/>
        <v>-4331.2128773333015</v>
      </c>
      <c r="AA3781" s="25">
        <f ca="1">VLOOKUP(CONCATENATE($F3781," ",$G3781),AllocFactorMatrix,(AA$4+1),FALSE)*$E3785</f>
        <v>-72.77387978873476</v>
      </c>
      <c r="AB3781" s="25">
        <f ca="1">VLOOKUP(CONCATENATE($F3781," ",$G3781),AllocFactorMatrix,(AB$4+1),FALSE)*$E3785</f>
        <v>-266.76610297160596</v>
      </c>
      <c r="AC3781" s="25">
        <f ca="1">VLOOKUP(CONCATENATE($F3781," ",$G3781),AllocFactorMatrix,(AC$4+1),FALSE)*$E3785</f>
        <v>-66.528291975321238</v>
      </c>
    </row>
    <row r="3782" spans="2:29" hidden="1" outlineLevel="1">
      <c r="B3782" s="20"/>
      <c r="C3782" s="59"/>
      <c r="F3782" s="61" t="str">
        <f>F3785</f>
        <v>RB_GUP</v>
      </c>
      <c r="G3782" s="20" t="str">
        <f>$G$12</f>
        <v>DISTSEC</v>
      </c>
      <c r="H3782" s="24">
        <f t="shared" ca="1" si="1777"/>
        <v>-95555.608838075394</v>
      </c>
      <c r="I3782" s="25">
        <f ca="1">VLOOKUP(CONCATENATE($F3782," ",$G3782),AllocFactorMatrix,(I$4+1),FALSE)*$E3785</f>
        <v>-71341.985934263328</v>
      </c>
      <c r="J3782" s="25">
        <f ca="1">VLOOKUP(CONCATENATE($F3782," ",$G3782),AllocFactorMatrix,(J$4+1),FALSE)*$E3785</f>
        <v>-16015.330469183062</v>
      </c>
      <c r="K3782" s="25">
        <f ca="1">VLOOKUP(CONCATENATE($F3782," ",$G3782),AllocFactorMatrix,(K$4+1),FALSE)*$E3785</f>
        <v>0</v>
      </c>
      <c r="L3782" s="25">
        <f ca="1">VLOOKUP(CONCATENATE($F3782," ",$G3782),AllocFactorMatrix,(L$4+1),FALSE)*$E3785</f>
        <v>0</v>
      </c>
      <c r="M3782" s="25">
        <f t="shared" ca="1" si="1778"/>
        <v>-16015.330469183062</v>
      </c>
      <c r="N3782" s="25">
        <f ca="1">VLOOKUP(CONCATENATE($F3782," ",$G3782),AllocFactorMatrix,(N$4+1),FALSE)*$E3785</f>
        <v>-5645.5728256536804</v>
      </c>
      <c r="O3782" s="25">
        <f ca="1">VLOOKUP(CONCATENATE($F3782," ",$G3782),AllocFactorMatrix,(O$4+1),FALSE)*$E3785</f>
        <v>0</v>
      </c>
      <c r="P3782" s="25">
        <f ca="1">VLOOKUP(CONCATENATE($F3782," ",$G3782),AllocFactorMatrix,(P$4+1),FALSE)*$E3785</f>
        <v>0</v>
      </c>
      <c r="Q3782" s="25">
        <f ca="1">VLOOKUP(CONCATENATE($F3782," ",$G3782),AllocFactorMatrix,(Q$4+1),FALSE)*$E3785</f>
        <v>0</v>
      </c>
      <c r="R3782" s="25">
        <f t="shared" ca="1" si="1780"/>
        <v>-5645.5728256536804</v>
      </c>
      <c r="S3782" s="25">
        <f ca="1">VLOOKUP(CONCATENATE($F3782," ",$G3782),AllocFactorMatrix,(S$4+1),FALSE)*$E3785</f>
        <v>-249.87619464373347</v>
      </c>
      <c r="T3782" s="25">
        <f ca="1">VLOOKUP(CONCATENATE($F3782," ",$G3782),AllocFactorMatrix,(T$4+1),FALSE)*$E3785</f>
        <v>0</v>
      </c>
      <c r="U3782" s="25">
        <f ca="1">VLOOKUP(CONCATENATE($F3782," ",$G3782),AllocFactorMatrix,(U$4+1),FALSE)*$E3785</f>
        <v>0</v>
      </c>
      <c r="V3782" s="25">
        <f ca="1">VLOOKUP(CONCATENATE($F3782," ",$G3782),AllocFactorMatrix,(V$4+1),FALSE)*$E3785</f>
        <v>0</v>
      </c>
      <c r="W3782" s="25">
        <f t="shared" ca="1" si="1781"/>
        <v>-249.87619464373347</v>
      </c>
      <c r="X3782" s="25">
        <f ca="1">VLOOKUP(CONCATENATE($F3782," ",$G3782),AllocFactorMatrix,(X$4+1),FALSE)*$E3785</f>
        <v>-1571.2471331066527</v>
      </c>
      <c r="Y3782" s="25">
        <f ca="1">VLOOKUP(CONCATENATE($F3782," ",$G3782),AllocFactorMatrix,(Y$4+1),FALSE)*$E3785</f>
        <v>0</v>
      </c>
      <c r="Z3782" s="25">
        <f t="shared" ca="1" si="1779"/>
        <v>-1571.2471331066527</v>
      </c>
      <c r="AA3782" s="25">
        <f ca="1">VLOOKUP(CONCATENATE($F3782," ",$G3782),AllocFactorMatrix,(AA$4+1),FALSE)*$E3785</f>
        <v>-25.62118685675506</v>
      </c>
      <c r="AB3782" s="25">
        <f ca="1">VLOOKUP(CONCATENATE($F3782," ",$G3782),AllocFactorMatrix,(AB$4+1),FALSE)*$E3785</f>
        <v>-565.75479455975983</v>
      </c>
      <c r="AC3782" s="25">
        <f ca="1">VLOOKUP(CONCATENATE($F3782," ",$G3782),AllocFactorMatrix,(AC$4+1),FALSE)*$E3785</f>
        <v>-140.22029980843664</v>
      </c>
    </row>
    <row r="3783" spans="2:29" hidden="1" outlineLevel="1">
      <c r="B3783" s="20"/>
      <c r="C3783" s="59"/>
      <c r="F3783" s="61" t="str">
        <f>F3785</f>
        <v>RB_GUP</v>
      </c>
      <c r="G3783" s="20" t="str">
        <f>$G$13</f>
        <v>ENERGY</v>
      </c>
      <c r="H3783" s="24">
        <f t="shared" ca="1" si="1777"/>
        <v>-11515.448144229544</v>
      </c>
      <c r="I3783" s="25">
        <f ca="1">VLOOKUP(CONCATENATE($F3783," ",$G3783),AllocFactorMatrix,(I$4+1),FALSE)*$E3785</f>
        <v>-4186.2394281519692</v>
      </c>
      <c r="J3783" s="25">
        <f ca="1">VLOOKUP(CONCATENATE($F3783," ",$G3783),AllocFactorMatrix,(J$4+1),FALSE)*$E3785</f>
        <v>-1351.1764111890495</v>
      </c>
      <c r="K3783" s="25">
        <f ca="1">VLOOKUP(CONCATENATE($F3783," ",$G3783),AllocFactorMatrix,(K$4+1),FALSE)*$E3785</f>
        <v>-15.468406408396264</v>
      </c>
      <c r="L3783" s="25">
        <f ca="1">VLOOKUP(CONCATENATE($F3783," ",$G3783),AllocFactorMatrix,(L$4+1),FALSE)*$E3785</f>
        <v>-0.39204580249229204</v>
      </c>
      <c r="M3783" s="25">
        <f t="shared" ca="1" si="1778"/>
        <v>-1367.0368633999381</v>
      </c>
      <c r="N3783" s="25">
        <f ca="1">VLOOKUP(CONCATENATE($F3783," ",$G3783),AllocFactorMatrix,(N$4+1),FALSE)*$E3785</f>
        <v>-653.85818013568803</v>
      </c>
      <c r="O3783" s="25">
        <f ca="1">VLOOKUP(CONCATENATE($F3783," ",$G3783),AllocFactorMatrix,(O$4+1),FALSE)*$E3785</f>
        <v>-182.51136357355813</v>
      </c>
      <c r="P3783" s="25">
        <f ca="1">VLOOKUP(CONCATENATE($F3783," ",$G3783),AllocFactorMatrix,(P$4+1),FALSE)*$E3785</f>
        <v>-14.449563025669242</v>
      </c>
      <c r="Q3783" s="25">
        <f ca="1">VLOOKUP(CONCATENATE($F3783," ",$G3783),AllocFactorMatrix,(Q$4+1),FALSE)*$E3785</f>
        <v>-2.9620943125538477</v>
      </c>
      <c r="R3783" s="25">
        <f t="shared" ca="1" si="1780"/>
        <v>-853.78120104746927</v>
      </c>
      <c r="S3783" s="25">
        <f ca="1">VLOOKUP(CONCATENATE($F3783," ",$G3783),AllocFactorMatrix,(S$4+1),FALSE)*$E3785</f>
        <v>-43.569555009523739</v>
      </c>
      <c r="T3783" s="25">
        <f ca="1">VLOOKUP(CONCATENATE($F3783," ",$G3783),AllocFactorMatrix,(T$4+1),FALSE)*$E3785</f>
        <v>-520.69144192863723</v>
      </c>
      <c r="U3783" s="25">
        <f ca="1">VLOOKUP(CONCATENATE($F3783," ",$G3783),AllocFactorMatrix,(U$4+1),FALSE)*$E3785</f>
        <v>-3681.0448601808625</v>
      </c>
      <c r="V3783" s="25">
        <f ca="1">VLOOKUP(CONCATENATE($F3783," ",$G3783),AllocFactorMatrix,(V$4+1),FALSE)*$E3785</f>
        <v>-589.92302198962307</v>
      </c>
      <c r="W3783" s="25">
        <f t="shared" ca="1" si="1781"/>
        <v>-4835.2288791086467</v>
      </c>
      <c r="X3783" s="25">
        <f ca="1">VLOOKUP(CONCATENATE($F3783," ",$G3783),AllocFactorMatrix,(X$4+1),FALSE)*$E3785</f>
        <v>-177.3563274885384</v>
      </c>
      <c r="Y3783" s="25">
        <f ca="1">VLOOKUP(CONCATENATE($F3783," ",$G3783),AllocFactorMatrix,(Y$4+1),FALSE)*$E3785</f>
        <v>-4.1685000870102433</v>
      </c>
      <c r="Z3783" s="25">
        <f t="shared" ca="1" si="1779"/>
        <v>-181.52482757554864</v>
      </c>
      <c r="AA3783" s="25">
        <f ca="1">VLOOKUP(CONCATENATE($F3783," ",$G3783),AllocFactorMatrix,(AA$4+1),FALSE)*$E3785</f>
        <v>-4.072287176845875</v>
      </c>
      <c r="AB3783" s="25">
        <f ca="1">VLOOKUP(CONCATENATE($F3783," ",$G3783),AllocFactorMatrix,(AB$4+1),FALSE)*$E3785</f>
        <v>-70.072314136443936</v>
      </c>
      <c r="AC3783" s="25">
        <f ca="1">VLOOKUP(CONCATENATE($F3783," ",$G3783),AllocFactorMatrix,(AC$4+1),FALSE)*$E3785</f>
        <v>-17.492343632683312</v>
      </c>
    </row>
    <row r="3784" spans="2:29" hidden="1" outlineLevel="1">
      <c r="B3784" s="20"/>
      <c r="C3784" s="59"/>
      <c r="F3784" s="61" t="str">
        <f>F3785</f>
        <v>RB_GUP</v>
      </c>
      <c r="G3784" s="20" t="str">
        <f>$G$14</f>
        <v>CUSTOMER</v>
      </c>
      <c r="H3784" s="24">
        <f t="shared" ca="1" si="1777"/>
        <v>-200210.68900305155</v>
      </c>
      <c r="I3784" s="25">
        <f ca="1">VLOOKUP(CONCATENATE($F3784," ",$G3784),AllocFactorMatrix,(I$4+1),FALSE)*$E3785</f>
        <v>-145166.56896899932</v>
      </c>
      <c r="J3784" s="25">
        <f ca="1">VLOOKUP(CONCATENATE($F3784," ",$G3784),AllocFactorMatrix,(J$4+1),FALSE)*$E3785</f>
        <v>-35392.800698022795</v>
      </c>
      <c r="K3784" s="25">
        <f ca="1">VLOOKUP(CONCATENATE($F3784," ",$G3784),AllocFactorMatrix,(K$4+1),FALSE)*$E3785</f>
        <v>-287.19151175537536</v>
      </c>
      <c r="L3784" s="25">
        <f ca="1">VLOOKUP(CONCATENATE($F3784," ",$G3784),AllocFactorMatrix,(L$4+1),FALSE)*$E3785</f>
        <v>-40.74100932001312</v>
      </c>
      <c r="M3784" s="25">
        <f t="shared" ca="1" si="1778"/>
        <v>-35720.733219098183</v>
      </c>
      <c r="N3784" s="25">
        <f ca="1">VLOOKUP(CONCATENATE($F3784," ",$G3784),AllocFactorMatrix,(N$4+1),FALSE)*$E3785</f>
        <v>-590.59809505127612</v>
      </c>
      <c r="O3784" s="25">
        <f ca="1">VLOOKUP(CONCATENATE($F3784," ",$G3784),AllocFactorMatrix,(O$4+1),FALSE)*$E3785</f>
        <v>-240.74774892695473</v>
      </c>
      <c r="P3784" s="25">
        <f ca="1">VLOOKUP(CONCATENATE($F3784," ",$G3784),AllocFactorMatrix,(P$4+1),FALSE)*$E3785</f>
        <v>-116.8615009132364</v>
      </c>
      <c r="Q3784" s="25">
        <f ca="1">VLOOKUP(CONCATENATE($F3784," ",$G3784),AllocFactorMatrix,(Q$4+1),FALSE)*$E3785</f>
        <v>-50.054108754245846</v>
      </c>
      <c r="R3784" s="25">
        <f t="shared" ca="1" si="1780"/>
        <v>-998.26145364571312</v>
      </c>
      <c r="S3784" s="25">
        <f ca="1">VLOOKUP(CONCATENATE($F3784," ",$G3784),AllocFactorMatrix,(S$4+1),FALSE)*$E3785</f>
        <v>-8.5069185372581533</v>
      </c>
      <c r="T3784" s="25">
        <f ca="1">VLOOKUP(CONCATENATE($F3784," ",$G3784),AllocFactorMatrix,(T$4+1),FALSE)*$E3785</f>
        <v>-149.85987153456469</v>
      </c>
      <c r="U3784" s="25">
        <f ca="1">VLOOKUP(CONCATENATE($F3784," ",$G3784),AllocFactorMatrix,(U$4+1),FALSE)*$E3785</f>
        <v>-303.01018321539021</v>
      </c>
      <c r="V3784" s="25">
        <f ca="1">VLOOKUP(CONCATENATE($F3784," ",$G3784),AllocFactorMatrix,(V$4+1),FALSE)*$E3785</f>
        <v>-75.084658600226263</v>
      </c>
      <c r="W3784" s="25">
        <f t="shared" ca="1" si="1781"/>
        <v>-536.46163188743935</v>
      </c>
      <c r="X3784" s="25">
        <f ca="1">VLOOKUP(CONCATENATE($F3784," ",$G3784),AllocFactorMatrix,(X$4+1),FALSE)*$E3785</f>
        <v>-199.88334635237237</v>
      </c>
      <c r="Y3784" s="25">
        <f ca="1">VLOOKUP(CONCATENATE($F3784," ",$G3784),AllocFactorMatrix,(Y$4+1),FALSE)*$E3785</f>
        <v>-3.0657191499756742</v>
      </c>
      <c r="Z3784" s="25">
        <f t="shared" ca="1" si="1779"/>
        <v>-202.94906550234805</v>
      </c>
      <c r="AA3784" s="25">
        <f ca="1">VLOOKUP(CONCATENATE($F3784," ",$G3784),AllocFactorMatrix,(AA$4+1),FALSE)*$E3785</f>
        <v>-11.864621951561659</v>
      </c>
      <c r="AB3784" s="25">
        <f ca="1">VLOOKUP(CONCATENATE($F3784," ",$G3784),AllocFactorMatrix,(AB$4+1),FALSE)*$E3785</f>
        <v>-15251.482215307038</v>
      </c>
      <c r="AC3784" s="25">
        <f ca="1">VLOOKUP(CONCATENATE($F3784," ",$G3784),AllocFactorMatrix,(AC$4+1),FALSE)*$E3785</f>
        <v>-2322.3678266599227</v>
      </c>
    </row>
    <row r="3785" spans="2:29" collapsed="1">
      <c r="B3785" s="20"/>
      <c r="C3785" s="58" t="s">
        <v>593</v>
      </c>
      <c r="D3785" s="58"/>
      <c r="E3785" s="22">
        <v>-1152125.57</v>
      </c>
      <c r="F3785" s="61" t="s">
        <v>73</v>
      </c>
      <c r="G3785" s="20" t="str">
        <f>$G$15</f>
        <v>TOTAL</v>
      </c>
      <c r="H3785" s="24">
        <f t="shared" ca="1" si="1777"/>
        <v>-1152125.5699999998</v>
      </c>
      <c r="I3785" s="25">
        <f ca="1">VLOOKUP(CONCATENATE($F3785," ",$G3785),AllocFactorMatrix,(I$4+1),FALSE)*$E3785</f>
        <v>-670985.1694192721</v>
      </c>
      <c r="J3785" s="25">
        <f ca="1">VLOOKUP(CONCATENATE($F3785," ",$G3785),AllocFactorMatrix,(J$4+1),FALSE)*$E3785</f>
        <v>-166641.79074247016</v>
      </c>
      <c r="K3785" s="25">
        <f ca="1">VLOOKUP(CONCATENATE($F3785," ",$G3785),AllocFactorMatrix,(K$4+1),FALSE)*$E3785</f>
        <v>-1632.8463850340381</v>
      </c>
      <c r="L3785" s="25">
        <f ca="1">VLOOKUP(CONCATENATE($F3785," ",$G3785),AllocFactorMatrix,(L$4+1),FALSE)*$E3785</f>
        <v>-64.70740678478812</v>
      </c>
      <c r="M3785" s="25">
        <f t="shared" ca="1" si="1778"/>
        <v>-168339.34453428898</v>
      </c>
      <c r="N3785" s="25">
        <f ca="1">VLOOKUP(CONCATENATE($F3785," ",$G3785),AllocFactorMatrix,(N$4+1),FALSE)*$E3785</f>
        <v>-55222.596968458885</v>
      </c>
      <c r="O3785" s="25">
        <f ca="1">VLOOKUP(CONCATENATE($F3785," ",$G3785),AllocFactorMatrix,(O$4+1),FALSE)*$E3785</f>
        <v>-14166.45601220736</v>
      </c>
      <c r="P3785" s="25">
        <f ca="1">VLOOKUP(CONCATENATE($F3785," ",$G3785),AllocFactorMatrix,(P$4+1),FALSE)*$E3785</f>
        <v>-904.97645544020304</v>
      </c>
      <c r="Q3785" s="25">
        <f ca="1">VLOOKUP(CONCATENATE($F3785," ",$G3785),AllocFactorMatrix,(Q$4+1),FALSE)*$E3785</f>
        <v>-182.69397547712057</v>
      </c>
      <c r="R3785" s="25">
        <f t="shared" ca="1" si="1780"/>
        <v>-70476.723411583574</v>
      </c>
      <c r="S3785" s="25">
        <f ca="1">VLOOKUP(CONCATENATE($F3785," ",$G3785),AllocFactorMatrix,(S$4+1),FALSE)*$E3785</f>
        <v>-3135.6646808008013</v>
      </c>
      <c r="T3785" s="25">
        <f ca="1">VLOOKUP(CONCATENATE($F3785," ",$G3785),AllocFactorMatrix,(T$4+1),FALSE)*$E3785</f>
        <v>-32355.450720308847</v>
      </c>
      <c r="U3785" s="25">
        <f ca="1">VLOOKUP(CONCATENATE($F3785," ",$G3785),AllocFactorMatrix,(U$4+1),FALSE)*$E3785</f>
        <v>-152137.86918942688</v>
      </c>
      <c r="V3785" s="25">
        <f ca="1">VLOOKUP(CONCATENATE($F3785," ",$G3785),AllocFactorMatrix,(V$4+1),FALSE)*$E3785</f>
        <v>-19368.580351164899</v>
      </c>
      <c r="W3785" s="25">
        <f t="shared" ca="1" si="1781"/>
        <v>-206997.56494170142</v>
      </c>
      <c r="X3785" s="25">
        <f ca="1">VLOOKUP(CONCATENATE($F3785," ",$G3785),AllocFactorMatrix,(X$4+1),FALSE)*$E3785</f>
        <v>-15066.393336083882</v>
      </c>
      <c r="Y3785" s="25">
        <f ca="1">VLOOKUP(CONCATENATE($F3785," ",$G3785),AllocFactorMatrix,(Y$4+1),FALSE)*$E3785</f>
        <v>-322.81912737744886</v>
      </c>
      <c r="Z3785" s="25">
        <f t="shared" ca="1" si="1779"/>
        <v>-15389.21246346133</v>
      </c>
      <c r="AA3785" s="25">
        <f ca="1">VLOOKUP(CONCATENATE($F3785," ",$G3785),AllocFactorMatrix,(AA$4+1),FALSE)*$E3785</f>
        <v>-267.78328211104127</v>
      </c>
      <c r="AB3785" s="25">
        <f ca="1">VLOOKUP(CONCATENATE($F3785," ",$G3785),AllocFactorMatrix,(AB$4+1),FALSE)*$E3785</f>
        <v>-16930.341537928685</v>
      </c>
      <c r="AC3785" s="25">
        <f ca="1">VLOOKUP(CONCATENATE($F3785," ",$G3785),AllocFactorMatrix,(AC$4+1),FALSE)*$E3785</f>
        <v>-2739.4304096530832</v>
      </c>
    </row>
    <row r="3786" spans="2:29" hidden="1" outlineLevel="1">
      <c r="F3786" s="61" t="str">
        <f>F3793</f>
        <v>RB_GUP_EPIS_P</v>
      </c>
      <c r="G3786" s="20" t="str">
        <f>$G$8</f>
        <v>PRODUCTION</v>
      </c>
      <c r="H3786" s="24">
        <f t="shared" ca="1" si="1777"/>
        <v>0</v>
      </c>
      <c r="I3786" s="25">
        <f ca="1">VLOOKUP(CONCATENATE($F3786," ",$G3786),AllocFactorMatrix,(I$4+1),FALSE)*$E3793</f>
        <v>0</v>
      </c>
      <c r="J3786" s="25">
        <f ca="1">VLOOKUP(CONCATENATE($F3786," ",$G3786),AllocFactorMatrix,(J$4+1),FALSE)*$E3793</f>
        <v>0</v>
      </c>
      <c r="K3786" s="25">
        <f ca="1">VLOOKUP(CONCATENATE($F3786," ",$G3786),AllocFactorMatrix,(K$4+1),FALSE)*$E3793</f>
        <v>0</v>
      </c>
      <c r="L3786" s="25">
        <f ca="1">VLOOKUP(CONCATENATE($F3786," ",$G3786),AllocFactorMatrix,(L$4+1),FALSE)*$E3793</f>
        <v>0</v>
      </c>
      <c r="M3786" s="25">
        <f t="shared" ref="M3786:M3793" ca="1" si="1782">SUBTOTAL(9,J3786:L3786)</f>
        <v>0</v>
      </c>
      <c r="N3786" s="25">
        <f ca="1">VLOOKUP(CONCATENATE($F3786," ",$G3786),AllocFactorMatrix,(N$4+1),FALSE)*$E3793</f>
        <v>0</v>
      </c>
      <c r="O3786" s="25">
        <f ca="1">VLOOKUP(CONCATENATE($F3786," ",$G3786),AllocFactorMatrix,(O$4+1),FALSE)*$E3793</f>
        <v>0</v>
      </c>
      <c r="P3786" s="25">
        <f ca="1">VLOOKUP(CONCATENATE($F3786," ",$G3786),AllocFactorMatrix,(P$4+1),FALSE)*$E3793</f>
        <v>0</v>
      </c>
      <c r="Q3786" s="25">
        <f ca="1">VLOOKUP(CONCATENATE($F3786," ",$G3786),AllocFactorMatrix,(Q$4+1),FALSE)*$E3793</f>
        <v>0</v>
      </c>
      <c r="R3786" s="25">
        <f ca="1">SUBTOTAL(9,N3786:Q3786)</f>
        <v>0</v>
      </c>
      <c r="S3786" s="25">
        <f ca="1">VLOOKUP(CONCATENATE($F3786," ",$G3786),AllocFactorMatrix,(S$4+1),FALSE)*$E3793</f>
        <v>0</v>
      </c>
      <c r="T3786" s="25">
        <f ca="1">VLOOKUP(CONCATENATE($F3786," ",$G3786),AllocFactorMatrix,(T$4+1),FALSE)*$E3793</f>
        <v>0</v>
      </c>
      <c r="U3786" s="25">
        <f ca="1">VLOOKUP(CONCATENATE($F3786," ",$G3786),AllocFactorMatrix,(U$4+1),FALSE)*$E3793</f>
        <v>0</v>
      </c>
      <c r="V3786" s="25">
        <f ca="1">VLOOKUP(CONCATENATE($F3786," ",$G3786),AllocFactorMatrix,(V$4+1),FALSE)*$E3793</f>
        <v>0</v>
      </c>
      <c r="W3786" s="25">
        <f ca="1">SUBTOTAL(9,S3786:V3786)</f>
        <v>0</v>
      </c>
      <c r="X3786" s="25">
        <f ca="1">VLOOKUP(CONCATENATE($F3786," ",$G3786),AllocFactorMatrix,(X$4+1),FALSE)*$E3793</f>
        <v>0</v>
      </c>
      <c r="Y3786" s="25">
        <f ca="1">VLOOKUP(CONCATENATE($F3786," ",$G3786),AllocFactorMatrix,(Y$4+1),FALSE)*$E3793</f>
        <v>0</v>
      </c>
      <c r="Z3786" s="25">
        <f t="shared" ref="Z3786:Z3793" ca="1" si="1783">SUBTOTAL(9,X3786:Y3786)</f>
        <v>0</v>
      </c>
      <c r="AA3786" s="25">
        <f ca="1">VLOOKUP(CONCATENATE($F3786," ",$G3786),AllocFactorMatrix,(AA$4+1),FALSE)*$E3793</f>
        <v>0</v>
      </c>
      <c r="AB3786" s="25">
        <f ca="1">VLOOKUP(CONCATENATE($F3786," ",$G3786),AllocFactorMatrix,(AB$4+1),FALSE)*$E3793</f>
        <v>0</v>
      </c>
      <c r="AC3786" s="25">
        <f ca="1">VLOOKUP(CONCATENATE($F3786," ",$G3786),AllocFactorMatrix,(AC$4+1),FALSE)*$E3793</f>
        <v>0</v>
      </c>
    </row>
    <row r="3787" spans="2:29" hidden="1" outlineLevel="1">
      <c r="F3787" s="61" t="str">
        <f>F3793</f>
        <v>RB_GUP_EPIS_P</v>
      </c>
      <c r="G3787" s="20" t="str">
        <f>$G$9</f>
        <v>BULKTRAN</v>
      </c>
      <c r="H3787" s="24">
        <f t="shared" ca="1" si="1777"/>
        <v>0</v>
      </c>
      <c r="I3787" s="25">
        <f ca="1">VLOOKUP(CONCATENATE($F3787," ",$G3787),AllocFactorMatrix,(I$4+1),FALSE)*$E3793</f>
        <v>0</v>
      </c>
      <c r="J3787" s="25">
        <f ca="1">VLOOKUP(CONCATENATE($F3787," ",$G3787),AllocFactorMatrix,(J$4+1),FALSE)*$E3793</f>
        <v>0</v>
      </c>
      <c r="K3787" s="25">
        <f ca="1">VLOOKUP(CONCATENATE($F3787," ",$G3787),AllocFactorMatrix,(K$4+1),FALSE)*$E3793</f>
        <v>0</v>
      </c>
      <c r="L3787" s="25">
        <f ca="1">VLOOKUP(CONCATENATE($F3787," ",$G3787),AllocFactorMatrix,(L$4+1),FALSE)*$E3793</f>
        <v>0</v>
      </c>
      <c r="M3787" s="25">
        <f t="shared" ca="1" si="1782"/>
        <v>0</v>
      </c>
      <c r="N3787" s="25">
        <f ca="1">VLOOKUP(CONCATENATE($F3787," ",$G3787),AllocFactorMatrix,(N$4+1),FALSE)*$E3793</f>
        <v>0</v>
      </c>
      <c r="O3787" s="25">
        <f ca="1">VLOOKUP(CONCATENATE($F3787," ",$G3787),AllocFactorMatrix,(O$4+1),FALSE)*$E3793</f>
        <v>0</v>
      </c>
      <c r="P3787" s="25">
        <f ca="1">VLOOKUP(CONCATENATE($F3787," ",$G3787),AllocFactorMatrix,(P$4+1),FALSE)*$E3793</f>
        <v>0</v>
      </c>
      <c r="Q3787" s="25">
        <f ca="1">VLOOKUP(CONCATENATE($F3787," ",$G3787),AllocFactorMatrix,(Q$4+1),FALSE)*$E3793</f>
        <v>0</v>
      </c>
      <c r="R3787" s="25">
        <f t="shared" ref="R3787:R3793" ca="1" si="1784">SUBTOTAL(9,N3787:Q3787)</f>
        <v>0</v>
      </c>
      <c r="S3787" s="25">
        <f ca="1">VLOOKUP(CONCATENATE($F3787," ",$G3787),AllocFactorMatrix,(S$4+1),FALSE)*$E3793</f>
        <v>0</v>
      </c>
      <c r="T3787" s="25">
        <f ca="1">VLOOKUP(CONCATENATE($F3787," ",$G3787),AllocFactorMatrix,(T$4+1),FALSE)*$E3793</f>
        <v>0</v>
      </c>
      <c r="U3787" s="25">
        <f ca="1">VLOOKUP(CONCATENATE($F3787," ",$G3787),AllocFactorMatrix,(U$4+1),FALSE)*$E3793</f>
        <v>0</v>
      </c>
      <c r="V3787" s="25">
        <f ca="1">VLOOKUP(CONCATENATE($F3787," ",$G3787),AllocFactorMatrix,(V$4+1),FALSE)*$E3793</f>
        <v>0</v>
      </c>
      <c r="W3787" s="25">
        <f t="shared" ref="W3787:W3793" ca="1" si="1785">SUBTOTAL(9,S3787:V3787)</f>
        <v>0</v>
      </c>
      <c r="X3787" s="25">
        <f ca="1">VLOOKUP(CONCATENATE($F3787," ",$G3787),AllocFactorMatrix,(X$4+1),FALSE)*$E3793</f>
        <v>0</v>
      </c>
      <c r="Y3787" s="25">
        <f ca="1">VLOOKUP(CONCATENATE($F3787," ",$G3787),AllocFactorMatrix,(Y$4+1),FALSE)*$E3793</f>
        <v>0</v>
      </c>
      <c r="Z3787" s="25">
        <f t="shared" ca="1" si="1783"/>
        <v>0</v>
      </c>
      <c r="AA3787" s="25">
        <f ca="1">VLOOKUP(CONCATENATE($F3787," ",$G3787),AllocFactorMatrix,(AA$4+1),FALSE)*$E3793</f>
        <v>0</v>
      </c>
      <c r="AB3787" s="25">
        <f ca="1">VLOOKUP(CONCATENATE($F3787," ",$G3787),AllocFactorMatrix,(AB$4+1),FALSE)*$E3793</f>
        <v>0</v>
      </c>
      <c r="AC3787" s="25">
        <f ca="1">VLOOKUP(CONCATENATE($F3787," ",$G3787),AllocFactorMatrix,(AC$4+1),FALSE)*$E3793</f>
        <v>0</v>
      </c>
    </row>
    <row r="3788" spans="2:29" hidden="1" outlineLevel="1">
      <c r="F3788" s="61" t="str">
        <f>F3793</f>
        <v>RB_GUP_EPIS_P</v>
      </c>
      <c r="G3788" s="20" t="str">
        <f>$G$10</f>
        <v>SUBTRAN</v>
      </c>
      <c r="H3788" s="24">
        <f t="shared" ca="1" si="1777"/>
        <v>0</v>
      </c>
      <c r="I3788" s="25">
        <f ca="1">VLOOKUP(CONCATENATE($F3788," ",$G3788),AllocFactorMatrix,(I$4+1),FALSE)*$E3793</f>
        <v>0</v>
      </c>
      <c r="J3788" s="25">
        <f ca="1">VLOOKUP(CONCATENATE($F3788," ",$G3788),AllocFactorMatrix,(J$4+1),FALSE)*$E3793</f>
        <v>0</v>
      </c>
      <c r="K3788" s="25">
        <f ca="1">VLOOKUP(CONCATENATE($F3788," ",$G3788),AllocFactorMatrix,(K$4+1),FALSE)*$E3793</f>
        <v>0</v>
      </c>
      <c r="L3788" s="25">
        <f ca="1">VLOOKUP(CONCATENATE($F3788," ",$G3788),AllocFactorMatrix,(L$4+1),FALSE)*$E3793</f>
        <v>0</v>
      </c>
      <c r="M3788" s="25">
        <f t="shared" ca="1" si="1782"/>
        <v>0</v>
      </c>
      <c r="N3788" s="25">
        <f ca="1">VLOOKUP(CONCATENATE($F3788," ",$G3788),AllocFactorMatrix,(N$4+1),FALSE)*$E3793</f>
        <v>0</v>
      </c>
      <c r="O3788" s="25">
        <f ca="1">VLOOKUP(CONCATENATE($F3788," ",$G3788),AllocFactorMatrix,(O$4+1),FALSE)*$E3793</f>
        <v>0</v>
      </c>
      <c r="P3788" s="25">
        <f ca="1">VLOOKUP(CONCATENATE($F3788," ",$G3788),AllocFactorMatrix,(P$4+1),FALSE)*$E3793</f>
        <v>0</v>
      </c>
      <c r="Q3788" s="25">
        <f ca="1">VLOOKUP(CONCATENATE($F3788," ",$G3788),AllocFactorMatrix,(Q$4+1),FALSE)*$E3793</f>
        <v>0</v>
      </c>
      <c r="R3788" s="25">
        <f t="shared" ca="1" si="1784"/>
        <v>0</v>
      </c>
      <c r="S3788" s="25">
        <f ca="1">VLOOKUP(CONCATENATE($F3788," ",$G3788),AllocFactorMatrix,(S$4+1),FALSE)*$E3793</f>
        <v>0</v>
      </c>
      <c r="T3788" s="25">
        <f ca="1">VLOOKUP(CONCATENATE($F3788," ",$G3788),AllocFactorMatrix,(T$4+1),FALSE)*$E3793</f>
        <v>0</v>
      </c>
      <c r="U3788" s="25">
        <f ca="1">VLOOKUP(CONCATENATE($F3788," ",$G3788),AllocFactorMatrix,(U$4+1),FALSE)*$E3793</f>
        <v>0</v>
      </c>
      <c r="V3788" s="25">
        <f ca="1">VLOOKUP(CONCATENATE($F3788," ",$G3788),AllocFactorMatrix,(V$4+1),FALSE)*$E3793</f>
        <v>0</v>
      </c>
      <c r="W3788" s="25">
        <f t="shared" ca="1" si="1785"/>
        <v>0</v>
      </c>
      <c r="X3788" s="25">
        <f ca="1">VLOOKUP(CONCATENATE($F3788," ",$G3788),AllocFactorMatrix,(X$4+1),FALSE)*$E3793</f>
        <v>0</v>
      </c>
      <c r="Y3788" s="25">
        <f ca="1">VLOOKUP(CONCATENATE($F3788," ",$G3788),AllocFactorMatrix,(Y$4+1),FALSE)*$E3793</f>
        <v>0</v>
      </c>
      <c r="Z3788" s="25">
        <f t="shared" ca="1" si="1783"/>
        <v>0</v>
      </c>
      <c r="AA3788" s="25">
        <f ca="1">VLOOKUP(CONCATENATE($F3788," ",$G3788),AllocFactorMatrix,(AA$4+1),FALSE)*$E3793</f>
        <v>0</v>
      </c>
      <c r="AB3788" s="25">
        <f ca="1">VLOOKUP(CONCATENATE($F3788," ",$G3788),AllocFactorMatrix,(AB$4+1),FALSE)*$E3793</f>
        <v>0</v>
      </c>
      <c r="AC3788" s="25">
        <f ca="1">VLOOKUP(CONCATENATE($F3788," ",$G3788),AllocFactorMatrix,(AC$4+1),FALSE)*$E3793</f>
        <v>0</v>
      </c>
    </row>
    <row r="3789" spans="2:29" hidden="1" outlineLevel="1">
      <c r="F3789" s="61" t="str">
        <f>F3793</f>
        <v>RB_GUP_EPIS_P</v>
      </c>
      <c r="G3789" s="20" t="str">
        <f>$G$11</f>
        <v>DISTPRI</v>
      </c>
      <c r="H3789" s="24">
        <f t="shared" ca="1" si="1777"/>
        <v>0</v>
      </c>
      <c r="I3789" s="25">
        <f ca="1">VLOOKUP(CONCATENATE($F3789," ",$G3789),AllocFactorMatrix,(I$4+1),FALSE)*$E3793</f>
        <v>0</v>
      </c>
      <c r="J3789" s="25">
        <f ca="1">VLOOKUP(CONCATENATE($F3789," ",$G3789),AllocFactorMatrix,(J$4+1),FALSE)*$E3793</f>
        <v>0</v>
      </c>
      <c r="K3789" s="25">
        <f ca="1">VLOOKUP(CONCATENATE($F3789," ",$G3789),AllocFactorMatrix,(K$4+1),FALSE)*$E3793</f>
        <v>0</v>
      </c>
      <c r="L3789" s="25">
        <f ca="1">VLOOKUP(CONCATENATE($F3789," ",$G3789),AllocFactorMatrix,(L$4+1),FALSE)*$E3793</f>
        <v>0</v>
      </c>
      <c r="M3789" s="25">
        <f t="shared" ca="1" si="1782"/>
        <v>0</v>
      </c>
      <c r="N3789" s="25">
        <f ca="1">VLOOKUP(CONCATENATE($F3789," ",$G3789),AllocFactorMatrix,(N$4+1),FALSE)*$E3793</f>
        <v>0</v>
      </c>
      <c r="O3789" s="25">
        <f ca="1">VLOOKUP(CONCATENATE($F3789," ",$G3789),AllocFactorMatrix,(O$4+1),FALSE)*$E3793</f>
        <v>0</v>
      </c>
      <c r="P3789" s="25">
        <f ca="1">VLOOKUP(CONCATENATE($F3789," ",$G3789),AllocFactorMatrix,(P$4+1),FALSE)*$E3793</f>
        <v>0</v>
      </c>
      <c r="Q3789" s="25">
        <f ca="1">VLOOKUP(CONCATENATE($F3789," ",$G3789),AllocFactorMatrix,(Q$4+1),FALSE)*$E3793</f>
        <v>0</v>
      </c>
      <c r="R3789" s="25">
        <f t="shared" ca="1" si="1784"/>
        <v>0</v>
      </c>
      <c r="S3789" s="25">
        <f ca="1">VLOOKUP(CONCATENATE($F3789," ",$G3789),AllocFactorMatrix,(S$4+1),FALSE)*$E3793</f>
        <v>0</v>
      </c>
      <c r="T3789" s="25">
        <f ca="1">VLOOKUP(CONCATENATE($F3789," ",$G3789),AllocFactorMatrix,(T$4+1),FALSE)*$E3793</f>
        <v>0</v>
      </c>
      <c r="U3789" s="25">
        <f ca="1">VLOOKUP(CONCATENATE($F3789," ",$G3789),AllocFactorMatrix,(U$4+1),FALSE)*$E3793</f>
        <v>0</v>
      </c>
      <c r="V3789" s="25">
        <f ca="1">VLOOKUP(CONCATENATE($F3789," ",$G3789),AllocFactorMatrix,(V$4+1),FALSE)*$E3793</f>
        <v>0</v>
      </c>
      <c r="W3789" s="25">
        <f t="shared" ca="1" si="1785"/>
        <v>0</v>
      </c>
      <c r="X3789" s="25">
        <f ca="1">VLOOKUP(CONCATENATE($F3789," ",$G3789),AllocFactorMatrix,(X$4+1),FALSE)*$E3793</f>
        <v>0</v>
      </c>
      <c r="Y3789" s="25">
        <f ca="1">VLOOKUP(CONCATENATE($F3789," ",$G3789),AllocFactorMatrix,(Y$4+1),FALSE)*$E3793</f>
        <v>0</v>
      </c>
      <c r="Z3789" s="25">
        <f t="shared" ca="1" si="1783"/>
        <v>0</v>
      </c>
      <c r="AA3789" s="25">
        <f ca="1">VLOOKUP(CONCATENATE($F3789," ",$G3789),AllocFactorMatrix,(AA$4+1),FALSE)*$E3793</f>
        <v>0</v>
      </c>
      <c r="AB3789" s="25">
        <f ca="1">VLOOKUP(CONCATENATE($F3789," ",$G3789),AllocFactorMatrix,(AB$4+1),FALSE)*$E3793</f>
        <v>0</v>
      </c>
      <c r="AC3789" s="25">
        <f ca="1">VLOOKUP(CONCATENATE($F3789," ",$G3789),AllocFactorMatrix,(AC$4+1),FALSE)*$E3793</f>
        <v>0</v>
      </c>
    </row>
    <row r="3790" spans="2:29" hidden="1" outlineLevel="1">
      <c r="F3790" s="61" t="str">
        <f>F3793</f>
        <v>RB_GUP_EPIS_P</v>
      </c>
      <c r="G3790" s="20" t="str">
        <f>$G$12</f>
        <v>DISTSEC</v>
      </c>
      <c r="H3790" s="24">
        <f t="shared" ca="1" si="1777"/>
        <v>0</v>
      </c>
      <c r="I3790" s="25">
        <f ca="1">VLOOKUP(CONCATENATE($F3790," ",$G3790),AllocFactorMatrix,(I$4+1),FALSE)*$E3793</f>
        <v>0</v>
      </c>
      <c r="J3790" s="25">
        <f ca="1">VLOOKUP(CONCATENATE($F3790," ",$G3790),AllocFactorMatrix,(J$4+1),FALSE)*$E3793</f>
        <v>0</v>
      </c>
      <c r="K3790" s="25">
        <f ca="1">VLOOKUP(CONCATENATE($F3790," ",$G3790),AllocFactorMatrix,(K$4+1),FALSE)*$E3793</f>
        <v>0</v>
      </c>
      <c r="L3790" s="25">
        <f ca="1">VLOOKUP(CONCATENATE($F3790," ",$G3790),AllocFactorMatrix,(L$4+1),FALSE)*$E3793</f>
        <v>0</v>
      </c>
      <c r="M3790" s="25">
        <f t="shared" ca="1" si="1782"/>
        <v>0</v>
      </c>
      <c r="N3790" s="25">
        <f ca="1">VLOOKUP(CONCATENATE($F3790," ",$G3790),AllocFactorMatrix,(N$4+1),FALSE)*$E3793</f>
        <v>0</v>
      </c>
      <c r="O3790" s="25">
        <f ca="1">VLOOKUP(CONCATENATE($F3790," ",$G3790),AllocFactorMatrix,(O$4+1),FALSE)*$E3793</f>
        <v>0</v>
      </c>
      <c r="P3790" s="25">
        <f ca="1">VLOOKUP(CONCATENATE($F3790," ",$G3790),AllocFactorMatrix,(P$4+1),FALSE)*$E3793</f>
        <v>0</v>
      </c>
      <c r="Q3790" s="25">
        <f ca="1">VLOOKUP(CONCATENATE($F3790," ",$G3790),AllocFactorMatrix,(Q$4+1),FALSE)*$E3793</f>
        <v>0</v>
      </c>
      <c r="R3790" s="25">
        <f t="shared" ca="1" si="1784"/>
        <v>0</v>
      </c>
      <c r="S3790" s="25">
        <f ca="1">VLOOKUP(CONCATENATE($F3790," ",$G3790),AllocFactorMatrix,(S$4+1),FALSE)*$E3793</f>
        <v>0</v>
      </c>
      <c r="T3790" s="25">
        <f ca="1">VLOOKUP(CONCATENATE($F3790," ",$G3790),AllocFactorMatrix,(T$4+1),FALSE)*$E3793</f>
        <v>0</v>
      </c>
      <c r="U3790" s="25">
        <f ca="1">VLOOKUP(CONCATENATE($F3790," ",$G3790),AllocFactorMatrix,(U$4+1),FALSE)*$E3793</f>
        <v>0</v>
      </c>
      <c r="V3790" s="25">
        <f ca="1">VLOOKUP(CONCATENATE($F3790," ",$G3790),AllocFactorMatrix,(V$4+1),FALSE)*$E3793</f>
        <v>0</v>
      </c>
      <c r="W3790" s="25">
        <f t="shared" ca="1" si="1785"/>
        <v>0</v>
      </c>
      <c r="X3790" s="25">
        <f ca="1">VLOOKUP(CONCATENATE($F3790," ",$G3790),AllocFactorMatrix,(X$4+1),FALSE)*$E3793</f>
        <v>0</v>
      </c>
      <c r="Y3790" s="25">
        <f ca="1">VLOOKUP(CONCATENATE($F3790," ",$G3790),AllocFactorMatrix,(Y$4+1),FALSE)*$E3793</f>
        <v>0</v>
      </c>
      <c r="Z3790" s="25">
        <f t="shared" ca="1" si="1783"/>
        <v>0</v>
      </c>
      <c r="AA3790" s="25">
        <f ca="1">VLOOKUP(CONCATENATE($F3790," ",$G3790),AllocFactorMatrix,(AA$4+1),FALSE)*$E3793</f>
        <v>0</v>
      </c>
      <c r="AB3790" s="25">
        <f ca="1">VLOOKUP(CONCATENATE($F3790," ",$G3790),AllocFactorMatrix,(AB$4+1),FALSE)*$E3793</f>
        <v>0</v>
      </c>
      <c r="AC3790" s="25">
        <f ca="1">VLOOKUP(CONCATENATE($F3790," ",$G3790),AllocFactorMatrix,(AC$4+1),FALSE)*$E3793</f>
        <v>0</v>
      </c>
    </row>
    <row r="3791" spans="2:29" hidden="1" outlineLevel="1">
      <c r="F3791" s="61" t="str">
        <f>F3793</f>
        <v>RB_GUP_EPIS_P</v>
      </c>
      <c r="G3791" s="20" t="str">
        <f>$G$13</f>
        <v>ENERGY</v>
      </c>
      <c r="H3791" s="24">
        <f t="shared" ca="1" si="1777"/>
        <v>0</v>
      </c>
      <c r="I3791" s="25">
        <f ca="1">VLOOKUP(CONCATENATE($F3791," ",$G3791),AllocFactorMatrix,(I$4+1),FALSE)*$E3793</f>
        <v>0</v>
      </c>
      <c r="J3791" s="25">
        <f ca="1">VLOOKUP(CONCATENATE($F3791," ",$G3791),AllocFactorMatrix,(J$4+1),FALSE)*$E3793</f>
        <v>0</v>
      </c>
      <c r="K3791" s="25">
        <f ca="1">VLOOKUP(CONCATENATE($F3791," ",$G3791),AllocFactorMatrix,(K$4+1),FALSE)*$E3793</f>
        <v>0</v>
      </c>
      <c r="L3791" s="25">
        <f ca="1">VLOOKUP(CONCATENATE($F3791," ",$G3791),AllocFactorMatrix,(L$4+1),FALSE)*$E3793</f>
        <v>0</v>
      </c>
      <c r="M3791" s="25">
        <f t="shared" ca="1" si="1782"/>
        <v>0</v>
      </c>
      <c r="N3791" s="25">
        <f ca="1">VLOOKUP(CONCATENATE($F3791," ",$G3791),AllocFactorMatrix,(N$4+1),FALSE)*$E3793</f>
        <v>0</v>
      </c>
      <c r="O3791" s="25">
        <f ca="1">VLOOKUP(CONCATENATE($F3791," ",$G3791),AllocFactorMatrix,(O$4+1),FALSE)*$E3793</f>
        <v>0</v>
      </c>
      <c r="P3791" s="25">
        <f ca="1">VLOOKUP(CONCATENATE($F3791," ",$G3791),AllocFactorMatrix,(P$4+1),FALSE)*$E3793</f>
        <v>0</v>
      </c>
      <c r="Q3791" s="25">
        <f ca="1">VLOOKUP(CONCATENATE($F3791," ",$G3791),AllocFactorMatrix,(Q$4+1),FALSE)*$E3793</f>
        <v>0</v>
      </c>
      <c r="R3791" s="25">
        <f t="shared" ca="1" si="1784"/>
        <v>0</v>
      </c>
      <c r="S3791" s="25">
        <f ca="1">VLOOKUP(CONCATENATE($F3791," ",$G3791),AllocFactorMatrix,(S$4+1),FALSE)*$E3793</f>
        <v>0</v>
      </c>
      <c r="T3791" s="25">
        <f ca="1">VLOOKUP(CONCATENATE($F3791," ",$G3791),AllocFactorMatrix,(T$4+1),FALSE)*$E3793</f>
        <v>0</v>
      </c>
      <c r="U3791" s="25">
        <f ca="1">VLOOKUP(CONCATENATE($F3791," ",$G3791),AllocFactorMatrix,(U$4+1),FALSE)*$E3793</f>
        <v>0</v>
      </c>
      <c r="V3791" s="25">
        <f ca="1">VLOOKUP(CONCATENATE($F3791," ",$G3791),AllocFactorMatrix,(V$4+1),FALSE)*$E3793</f>
        <v>0</v>
      </c>
      <c r="W3791" s="25">
        <f t="shared" ca="1" si="1785"/>
        <v>0</v>
      </c>
      <c r="X3791" s="25">
        <f ca="1">VLOOKUP(CONCATENATE($F3791," ",$G3791),AllocFactorMatrix,(X$4+1),FALSE)*$E3793</f>
        <v>0</v>
      </c>
      <c r="Y3791" s="25">
        <f ca="1">VLOOKUP(CONCATENATE($F3791," ",$G3791),AllocFactorMatrix,(Y$4+1),FALSE)*$E3793</f>
        <v>0</v>
      </c>
      <c r="Z3791" s="25">
        <f t="shared" ca="1" si="1783"/>
        <v>0</v>
      </c>
      <c r="AA3791" s="25">
        <f ca="1">VLOOKUP(CONCATENATE($F3791," ",$G3791),AllocFactorMatrix,(AA$4+1),FALSE)*$E3793</f>
        <v>0</v>
      </c>
      <c r="AB3791" s="25">
        <f ca="1">VLOOKUP(CONCATENATE($F3791," ",$G3791),AllocFactorMatrix,(AB$4+1),FALSE)*$E3793</f>
        <v>0</v>
      </c>
      <c r="AC3791" s="25">
        <f ca="1">VLOOKUP(CONCATENATE($F3791," ",$G3791),AllocFactorMatrix,(AC$4+1),FALSE)*$E3793</f>
        <v>0</v>
      </c>
    </row>
    <row r="3792" spans="2:29" hidden="1" outlineLevel="1">
      <c r="F3792" s="61" t="str">
        <f>F3793</f>
        <v>RB_GUP_EPIS_P</v>
      </c>
      <c r="G3792" s="20" t="str">
        <f>$G$14</f>
        <v>CUSTOMER</v>
      </c>
      <c r="H3792" s="24">
        <f t="shared" ca="1" si="1777"/>
        <v>0</v>
      </c>
      <c r="I3792" s="25">
        <f ca="1">VLOOKUP(CONCATENATE($F3792," ",$G3792),AllocFactorMatrix,(I$4+1),FALSE)*$E3793</f>
        <v>0</v>
      </c>
      <c r="J3792" s="25">
        <f ca="1">VLOOKUP(CONCATENATE($F3792," ",$G3792),AllocFactorMatrix,(J$4+1),FALSE)*$E3793</f>
        <v>0</v>
      </c>
      <c r="K3792" s="25">
        <f ca="1">VLOOKUP(CONCATENATE($F3792," ",$G3792),AllocFactorMatrix,(K$4+1),FALSE)*$E3793</f>
        <v>0</v>
      </c>
      <c r="L3792" s="25">
        <f ca="1">VLOOKUP(CONCATENATE($F3792," ",$G3792),AllocFactorMatrix,(L$4+1),FALSE)*$E3793</f>
        <v>0</v>
      </c>
      <c r="M3792" s="25">
        <f t="shared" ca="1" si="1782"/>
        <v>0</v>
      </c>
      <c r="N3792" s="25">
        <f ca="1">VLOOKUP(CONCATENATE($F3792," ",$G3792),AllocFactorMatrix,(N$4+1),FALSE)*$E3793</f>
        <v>0</v>
      </c>
      <c r="O3792" s="25">
        <f ca="1">VLOOKUP(CONCATENATE($F3792," ",$G3792),AllocFactorMatrix,(O$4+1),FALSE)*$E3793</f>
        <v>0</v>
      </c>
      <c r="P3792" s="25">
        <f ca="1">VLOOKUP(CONCATENATE($F3792," ",$G3792),AllocFactorMatrix,(P$4+1),FALSE)*$E3793</f>
        <v>0</v>
      </c>
      <c r="Q3792" s="25">
        <f ca="1">VLOOKUP(CONCATENATE($F3792," ",$G3792),AllocFactorMatrix,(Q$4+1),FALSE)*$E3793</f>
        <v>0</v>
      </c>
      <c r="R3792" s="25">
        <f t="shared" ca="1" si="1784"/>
        <v>0</v>
      </c>
      <c r="S3792" s="25">
        <f ca="1">VLOOKUP(CONCATENATE($F3792," ",$G3792),AllocFactorMatrix,(S$4+1),FALSE)*$E3793</f>
        <v>0</v>
      </c>
      <c r="T3792" s="25">
        <f ca="1">VLOOKUP(CONCATENATE($F3792," ",$G3792),AllocFactorMatrix,(T$4+1),FALSE)*$E3793</f>
        <v>0</v>
      </c>
      <c r="U3792" s="25">
        <f ca="1">VLOOKUP(CONCATENATE($F3792," ",$G3792),AllocFactorMatrix,(U$4+1),FALSE)*$E3793</f>
        <v>0</v>
      </c>
      <c r="V3792" s="25">
        <f ca="1">VLOOKUP(CONCATENATE($F3792," ",$G3792),AllocFactorMatrix,(V$4+1),FALSE)*$E3793</f>
        <v>0</v>
      </c>
      <c r="W3792" s="25">
        <f t="shared" ca="1" si="1785"/>
        <v>0</v>
      </c>
      <c r="X3792" s="25">
        <f ca="1">VLOOKUP(CONCATENATE($F3792," ",$G3792),AllocFactorMatrix,(X$4+1),FALSE)*$E3793</f>
        <v>0</v>
      </c>
      <c r="Y3792" s="25">
        <f ca="1">VLOOKUP(CONCATENATE($F3792," ",$G3792),AllocFactorMatrix,(Y$4+1),FALSE)*$E3793</f>
        <v>0</v>
      </c>
      <c r="Z3792" s="25">
        <f t="shared" ca="1" si="1783"/>
        <v>0</v>
      </c>
      <c r="AA3792" s="25">
        <f ca="1">VLOOKUP(CONCATENATE($F3792," ",$G3792),AllocFactorMatrix,(AA$4+1),FALSE)*$E3793</f>
        <v>0</v>
      </c>
      <c r="AB3792" s="25">
        <f ca="1">VLOOKUP(CONCATENATE($F3792," ",$G3792),AllocFactorMatrix,(AB$4+1),FALSE)*$E3793</f>
        <v>0</v>
      </c>
      <c r="AC3792" s="25">
        <f ca="1">VLOOKUP(CONCATENATE($F3792," ",$G3792),AllocFactorMatrix,(AC$4+1),FALSE)*$E3793</f>
        <v>0</v>
      </c>
    </row>
    <row r="3793" spans="2:29" collapsed="1">
      <c r="D3793" s="58" t="s">
        <v>1260</v>
      </c>
      <c r="E3793" s="22">
        <v>0</v>
      </c>
      <c r="F3793" s="61" t="s">
        <v>63</v>
      </c>
      <c r="G3793" s="20" t="str">
        <f>$G$15</f>
        <v>TOTAL</v>
      </c>
      <c r="H3793" s="24">
        <f t="shared" ca="1" si="1777"/>
        <v>0</v>
      </c>
      <c r="I3793" s="25">
        <f ca="1">VLOOKUP(CONCATENATE($F3793," ",$G3793),AllocFactorMatrix,(I$4+1),FALSE)*$E3793</f>
        <v>0</v>
      </c>
      <c r="J3793" s="25">
        <f ca="1">VLOOKUP(CONCATENATE($F3793," ",$G3793),AllocFactorMatrix,(J$4+1),FALSE)*$E3793</f>
        <v>0</v>
      </c>
      <c r="K3793" s="25">
        <f ca="1">VLOOKUP(CONCATENATE($F3793," ",$G3793),AllocFactorMatrix,(K$4+1),FALSE)*$E3793</f>
        <v>0</v>
      </c>
      <c r="L3793" s="25">
        <f ca="1">VLOOKUP(CONCATENATE($F3793," ",$G3793),AllocFactorMatrix,(L$4+1),FALSE)*$E3793</f>
        <v>0</v>
      </c>
      <c r="M3793" s="25">
        <f t="shared" ca="1" si="1782"/>
        <v>0</v>
      </c>
      <c r="N3793" s="25">
        <f ca="1">VLOOKUP(CONCATENATE($F3793," ",$G3793),AllocFactorMatrix,(N$4+1),FALSE)*$E3793</f>
        <v>0</v>
      </c>
      <c r="O3793" s="25">
        <f ca="1">VLOOKUP(CONCATENATE($F3793," ",$G3793),AllocFactorMatrix,(O$4+1),FALSE)*$E3793</f>
        <v>0</v>
      </c>
      <c r="P3793" s="25">
        <f ca="1">VLOOKUP(CONCATENATE($F3793," ",$G3793),AllocFactorMatrix,(P$4+1),FALSE)*$E3793</f>
        <v>0</v>
      </c>
      <c r="Q3793" s="25">
        <f ca="1">VLOOKUP(CONCATENATE($F3793," ",$G3793),AllocFactorMatrix,(Q$4+1),FALSE)*$E3793</f>
        <v>0</v>
      </c>
      <c r="R3793" s="25">
        <f t="shared" ca="1" si="1784"/>
        <v>0</v>
      </c>
      <c r="S3793" s="25">
        <f ca="1">VLOOKUP(CONCATENATE($F3793," ",$G3793),AllocFactorMatrix,(S$4+1),FALSE)*$E3793</f>
        <v>0</v>
      </c>
      <c r="T3793" s="25">
        <f ca="1">VLOOKUP(CONCATENATE($F3793," ",$G3793),AllocFactorMatrix,(T$4+1),FALSE)*$E3793</f>
        <v>0</v>
      </c>
      <c r="U3793" s="25">
        <f ca="1">VLOOKUP(CONCATENATE($F3793," ",$G3793),AllocFactorMatrix,(U$4+1),FALSE)*$E3793</f>
        <v>0</v>
      </c>
      <c r="V3793" s="25">
        <f ca="1">VLOOKUP(CONCATENATE($F3793," ",$G3793),AllocFactorMatrix,(V$4+1),FALSE)*$E3793</f>
        <v>0</v>
      </c>
      <c r="W3793" s="25">
        <f t="shared" ca="1" si="1785"/>
        <v>0</v>
      </c>
      <c r="X3793" s="25">
        <f ca="1">VLOOKUP(CONCATENATE($F3793," ",$G3793),AllocFactorMatrix,(X$4+1),FALSE)*$E3793</f>
        <v>0</v>
      </c>
      <c r="Y3793" s="25">
        <f ca="1">VLOOKUP(CONCATENATE($F3793," ",$G3793),AllocFactorMatrix,(Y$4+1),FALSE)*$E3793</f>
        <v>0</v>
      </c>
      <c r="Z3793" s="25">
        <f t="shared" ca="1" si="1783"/>
        <v>0</v>
      </c>
      <c r="AA3793" s="25">
        <f ca="1">VLOOKUP(CONCATENATE($F3793," ",$G3793),AllocFactorMatrix,(AA$4+1),FALSE)*$E3793</f>
        <v>0</v>
      </c>
      <c r="AB3793" s="25">
        <f ca="1">VLOOKUP(CONCATENATE($F3793," ",$G3793),AllocFactorMatrix,(AB$4+1),FALSE)*$E3793</f>
        <v>0</v>
      </c>
      <c r="AC3793" s="25">
        <f ca="1">VLOOKUP(CONCATENATE($F3793," ",$G3793),AllocFactorMatrix,(AC$4+1),FALSE)*$E3793</f>
        <v>0</v>
      </c>
    </row>
    <row r="3794" spans="2:29">
      <c r="E3794" s="22"/>
      <c r="F3794" s="61"/>
      <c r="H3794" s="24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</row>
    <row r="3795" spans="2:29" hidden="1" outlineLevel="1">
      <c r="E3795" s="22"/>
      <c r="F3795" s="61"/>
      <c r="G3795" s="20" t="str">
        <f>$G$8</f>
        <v>PRODUCTION</v>
      </c>
      <c r="H3795" s="24">
        <f t="shared" ref="H3795:AC3795" ca="1" si="1786">+H3778+H3786</f>
        <v>-255084.12105918827</v>
      </c>
      <c r="I3795" s="24">
        <f t="shared" ca="1" si="1786"/>
        <v>-125078.6920296559</v>
      </c>
      <c r="J3795" s="24">
        <f t="shared" ca="1" si="1786"/>
        <v>-31640.045544623157</v>
      </c>
      <c r="K3795" s="24">
        <f t="shared" ca="1" si="1786"/>
        <v>-369.92025783707879</v>
      </c>
      <c r="L3795" s="24">
        <f t="shared" ca="1" si="1786"/>
        <v>-9.1131731437628751</v>
      </c>
      <c r="M3795" s="24">
        <f t="shared" ca="1" si="1786"/>
        <v>-32019.078975603999</v>
      </c>
      <c r="N3795" s="24">
        <f t="shared" ca="1" si="1786"/>
        <v>-13238.592017004608</v>
      </c>
      <c r="O3795" s="24">
        <f t="shared" ca="1" si="1786"/>
        <v>-3770.2860166364035</v>
      </c>
      <c r="P3795" s="24">
        <f t="shared" ca="1" si="1786"/>
        <v>-298.36342072616662</v>
      </c>
      <c r="Q3795" s="24">
        <f t="shared" ca="1" si="1786"/>
        <v>-62.979257328539575</v>
      </c>
      <c r="R3795" s="24">
        <f t="shared" ca="1" si="1786"/>
        <v>-17370.220711695722</v>
      </c>
      <c r="S3795" s="24">
        <f t="shared" ca="1" si="1786"/>
        <v>-795.24624035496561</v>
      </c>
      <c r="T3795" s="24">
        <f t="shared" ca="1" si="1786"/>
        <v>-8669.5791409751855</v>
      </c>
      <c r="U3795" s="24">
        <f t="shared" ca="1" si="1786"/>
        <v>-57900.981645952197</v>
      </c>
      <c r="V3795" s="24">
        <f t="shared" ca="1" si="1786"/>
        <v>-9083.5699464053687</v>
      </c>
      <c r="W3795" s="24">
        <f t="shared" ca="1" si="1786"/>
        <v>-76449.376973687729</v>
      </c>
      <c r="X3795" s="24">
        <f t="shared" ca="1" si="1786"/>
        <v>-3593.3139080794122</v>
      </c>
      <c r="Y3795" s="24">
        <f t="shared" ca="1" si="1786"/>
        <v>-86.743911402349767</v>
      </c>
      <c r="Z3795" s="24">
        <f t="shared" ca="1" si="1786"/>
        <v>-3680.0578194817617</v>
      </c>
      <c r="AA3795" s="24">
        <f t="shared" ca="1" si="1786"/>
        <v>-62.648707802092936</v>
      </c>
      <c r="AB3795" s="24">
        <f t="shared" ca="1" si="1786"/>
        <v>-339.69379443354035</v>
      </c>
      <c r="AC3795" s="24">
        <f t="shared" ca="1" si="1786"/>
        <v>-84.352046827537123</v>
      </c>
    </row>
    <row r="3796" spans="2:29" hidden="1" outlineLevel="1">
      <c r="E3796" s="22"/>
      <c r="F3796" s="61"/>
      <c r="G3796" s="20" t="str">
        <f>$G$9</f>
        <v>BULKTRAN</v>
      </c>
      <c r="H3796" s="24">
        <f t="shared" ref="H3796:AC3796" ca="1" si="1787">+H3779+H3787</f>
        <v>-270148.18556584156</v>
      </c>
      <c r="I3796" s="24">
        <f t="shared" ca="1" si="1787"/>
        <v>-132465.2493634437</v>
      </c>
      <c r="J3796" s="24">
        <f t="shared" ca="1" si="1787"/>
        <v>-33508.557332415141</v>
      </c>
      <c r="K3796" s="24">
        <f t="shared" ca="1" si="1787"/>
        <v>-391.76600269660531</v>
      </c>
      <c r="L3796" s="24">
        <f t="shared" ca="1" si="1787"/>
        <v>-9.6513541466724639</v>
      </c>
      <c r="M3796" s="24">
        <f t="shared" ca="1" si="1787"/>
        <v>-33909.974689258415</v>
      </c>
      <c r="N3796" s="24">
        <f t="shared" ca="1" si="1787"/>
        <v>-14020.400791668199</v>
      </c>
      <c r="O3796" s="24">
        <f t="shared" ca="1" si="1787"/>
        <v>-3992.9413176692942</v>
      </c>
      <c r="P3796" s="24">
        <f t="shared" ca="1" si="1787"/>
        <v>-315.98335644612411</v>
      </c>
      <c r="Q3796" s="24">
        <f t="shared" ca="1" si="1787"/>
        <v>-66.698515081781295</v>
      </c>
      <c r="R3796" s="24">
        <f t="shared" ca="1" si="1787"/>
        <v>-18396.023980865397</v>
      </c>
      <c r="S3796" s="24">
        <f t="shared" ca="1" si="1787"/>
        <v>-842.20973072683819</v>
      </c>
      <c r="T3796" s="24">
        <f t="shared" ca="1" si="1787"/>
        <v>-9181.5635752978615</v>
      </c>
      <c r="U3796" s="24">
        <f t="shared" ca="1" si="1787"/>
        <v>-61320.340400591384</v>
      </c>
      <c r="V3796" s="24">
        <f t="shared" ca="1" si="1787"/>
        <v>-9620.0027241696771</v>
      </c>
      <c r="W3796" s="24">
        <f t="shared" ca="1" si="1787"/>
        <v>-80964.116430785769</v>
      </c>
      <c r="X3796" s="24">
        <f t="shared" ca="1" si="1787"/>
        <v>-3805.518071471467</v>
      </c>
      <c r="Y3796" s="24">
        <f t="shared" ca="1" si="1787"/>
        <v>-91.866597485272266</v>
      </c>
      <c r="Z3796" s="24">
        <f t="shared" ca="1" si="1787"/>
        <v>-3897.3846689567395</v>
      </c>
      <c r="AA3796" s="24">
        <f t="shared" ca="1" si="1787"/>
        <v>-66.3484448600897</v>
      </c>
      <c r="AB3796" s="24">
        <f t="shared" ca="1" si="1787"/>
        <v>-359.75450699615931</v>
      </c>
      <c r="AC3796" s="24">
        <f t="shared" ca="1" si="1787"/>
        <v>-89.333480675328119</v>
      </c>
    </row>
    <row r="3797" spans="2:29" hidden="1" outlineLevel="1">
      <c r="E3797" s="22"/>
      <c r="F3797" s="61"/>
      <c r="G3797" s="20" t="str">
        <f>$G$10</f>
        <v>SUBTRAN</v>
      </c>
      <c r="H3797" s="24">
        <f t="shared" ref="H3797:AC3797" ca="1" si="1788">+H3780+H3788</f>
        <v>-103561.79338375237</v>
      </c>
      <c r="I3797" s="24">
        <f t="shared" ca="1" si="1788"/>
        <v>-49181.682865406321</v>
      </c>
      <c r="J3797" s="24">
        <f t="shared" ca="1" si="1788"/>
        <v>-12589.785101535917</v>
      </c>
      <c r="K3797" s="24">
        <f t="shared" ca="1" si="1788"/>
        <v>-146.71156867541453</v>
      </c>
      <c r="L3797" s="24">
        <f t="shared" ca="1" si="1788"/>
        <v>-4.8098243718473697</v>
      </c>
      <c r="M3797" s="24">
        <f t="shared" ca="1" si="1788"/>
        <v>-12741.306494583179</v>
      </c>
      <c r="N3797" s="24">
        <f t="shared" ca="1" si="1788"/>
        <v>-5487.2400213026731</v>
      </c>
      <c r="O3797" s="24">
        <f t="shared" ca="1" si="1788"/>
        <v>-1555.3457940635649</v>
      </c>
      <c r="P3797" s="24">
        <f t="shared" ca="1" si="1788"/>
        <v>-159.31861432900669</v>
      </c>
      <c r="Q3797" s="24">
        <f t="shared" ca="1" si="1788"/>
        <v>0</v>
      </c>
      <c r="R3797" s="24">
        <f t="shared" ca="1" si="1788"/>
        <v>-7201.9044296952443</v>
      </c>
      <c r="S3797" s="24">
        <f t="shared" ca="1" si="1788"/>
        <v>-307.31008502983468</v>
      </c>
      <c r="T3797" s="24">
        <f t="shared" ca="1" si="1788"/>
        <v>-3551.853254772805</v>
      </c>
      <c r="U3797" s="24">
        <f t="shared" ca="1" si="1788"/>
        <v>-28932.492099487052</v>
      </c>
      <c r="V3797" s="24">
        <f t="shared" ca="1" si="1788"/>
        <v>0</v>
      </c>
      <c r="W3797" s="24">
        <f t="shared" ca="1" si="1788"/>
        <v>-32791.655439289694</v>
      </c>
      <c r="X3797" s="24">
        <f t="shared" ca="1" si="1788"/>
        <v>-1489.2058300641661</v>
      </c>
      <c r="Y3797" s="24">
        <f t="shared" ca="1" si="1788"/>
        <v>-35.630241440812512</v>
      </c>
      <c r="Z3797" s="24">
        <f t="shared" ca="1" si="1788"/>
        <v>-1524.8360715049787</v>
      </c>
      <c r="AA3797" s="24">
        <f t="shared" ca="1" si="1788"/>
        <v>-24.454153674961287</v>
      </c>
      <c r="AB3797" s="24">
        <f t="shared" ca="1" si="1788"/>
        <v>-76.817809524137076</v>
      </c>
      <c r="AC3797" s="24">
        <f t="shared" ca="1" si="1788"/>
        <v>-19.136120073854251</v>
      </c>
    </row>
    <row r="3798" spans="2:29" hidden="1" outlineLevel="1">
      <c r="E3798" s="22"/>
      <c r="F3798" s="61"/>
      <c r="G3798" s="20" t="str">
        <f>$G$11</f>
        <v>DISTPRI</v>
      </c>
      <c r="H3798" s="24">
        <f t="shared" ref="H3798:AC3798" ca="1" si="1789">+H3781+H3789</f>
        <v>-216049.72400586159</v>
      </c>
      <c r="I3798" s="24">
        <f t="shared" ca="1" si="1789"/>
        <v>-143564.75082935163</v>
      </c>
      <c r="J3798" s="24">
        <f t="shared" ca="1" si="1789"/>
        <v>-36144.095185501035</v>
      </c>
      <c r="K3798" s="24">
        <f t="shared" ca="1" si="1789"/>
        <v>-421.78863766116774</v>
      </c>
      <c r="L3798" s="24">
        <f t="shared" ca="1" si="1789"/>
        <v>0</v>
      </c>
      <c r="M3798" s="24">
        <f t="shared" ca="1" si="1789"/>
        <v>-36565.883823162207</v>
      </c>
      <c r="N3798" s="24">
        <f t="shared" ca="1" si="1789"/>
        <v>-15586.335037642757</v>
      </c>
      <c r="O3798" s="24">
        <f t="shared" ca="1" si="1789"/>
        <v>-4424.6237713375849</v>
      </c>
      <c r="P3798" s="24">
        <f t="shared" ca="1" si="1789"/>
        <v>0</v>
      </c>
      <c r="Q3798" s="24">
        <f t="shared" ca="1" si="1789"/>
        <v>0</v>
      </c>
      <c r="R3798" s="24">
        <f t="shared" ca="1" si="1789"/>
        <v>-20010.958808980344</v>
      </c>
      <c r="S3798" s="24">
        <f t="shared" ca="1" si="1789"/>
        <v>-888.94595649864732</v>
      </c>
      <c r="T3798" s="24">
        <f t="shared" ca="1" si="1789"/>
        <v>-10281.903435799792</v>
      </c>
      <c r="U3798" s="24">
        <f t="shared" ca="1" si="1789"/>
        <v>0</v>
      </c>
      <c r="V3798" s="24">
        <f t="shared" ca="1" si="1789"/>
        <v>0</v>
      </c>
      <c r="W3798" s="24">
        <f t="shared" ca="1" si="1789"/>
        <v>-11170.849392298438</v>
      </c>
      <c r="X3798" s="24">
        <f t="shared" ca="1" si="1789"/>
        <v>-4229.8687195212733</v>
      </c>
      <c r="Y3798" s="24">
        <f t="shared" ca="1" si="1789"/>
        <v>-101.34415781202841</v>
      </c>
      <c r="Z3798" s="24">
        <f t="shared" ca="1" si="1789"/>
        <v>-4331.2128773333015</v>
      </c>
      <c r="AA3798" s="24">
        <f t="shared" ca="1" si="1789"/>
        <v>-72.77387978873476</v>
      </c>
      <c r="AB3798" s="24">
        <f t="shared" ca="1" si="1789"/>
        <v>-266.76610297160596</v>
      </c>
      <c r="AC3798" s="24">
        <f t="shared" ca="1" si="1789"/>
        <v>-66.528291975321238</v>
      </c>
    </row>
    <row r="3799" spans="2:29" hidden="1" outlineLevel="1">
      <c r="E3799" s="22"/>
      <c r="F3799" s="61"/>
      <c r="G3799" s="20" t="str">
        <f>$G$12</f>
        <v>DISTSEC</v>
      </c>
      <c r="H3799" s="24">
        <f t="shared" ref="H3799:AC3799" ca="1" si="1790">+H3782+H3790</f>
        <v>-95555.608838075394</v>
      </c>
      <c r="I3799" s="24">
        <f t="shared" ca="1" si="1790"/>
        <v>-71341.985934263328</v>
      </c>
      <c r="J3799" s="24">
        <f t="shared" ca="1" si="1790"/>
        <v>-16015.330469183062</v>
      </c>
      <c r="K3799" s="24">
        <f t="shared" ca="1" si="1790"/>
        <v>0</v>
      </c>
      <c r="L3799" s="24">
        <f t="shared" ca="1" si="1790"/>
        <v>0</v>
      </c>
      <c r="M3799" s="24">
        <f t="shared" ca="1" si="1790"/>
        <v>-16015.330469183062</v>
      </c>
      <c r="N3799" s="24">
        <f t="shared" ca="1" si="1790"/>
        <v>-5645.5728256536804</v>
      </c>
      <c r="O3799" s="24">
        <f t="shared" ca="1" si="1790"/>
        <v>0</v>
      </c>
      <c r="P3799" s="24">
        <f t="shared" ca="1" si="1790"/>
        <v>0</v>
      </c>
      <c r="Q3799" s="24">
        <f t="shared" ca="1" si="1790"/>
        <v>0</v>
      </c>
      <c r="R3799" s="24">
        <f t="shared" ca="1" si="1790"/>
        <v>-5645.5728256536804</v>
      </c>
      <c r="S3799" s="24">
        <f t="shared" ca="1" si="1790"/>
        <v>-249.87619464373347</v>
      </c>
      <c r="T3799" s="24">
        <f t="shared" ca="1" si="1790"/>
        <v>0</v>
      </c>
      <c r="U3799" s="24">
        <f t="shared" ca="1" si="1790"/>
        <v>0</v>
      </c>
      <c r="V3799" s="24">
        <f t="shared" ca="1" si="1790"/>
        <v>0</v>
      </c>
      <c r="W3799" s="24">
        <f t="shared" ca="1" si="1790"/>
        <v>-249.87619464373347</v>
      </c>
      <c r="X3799" s="24">
        <f t="shared" ca="1" si="1790"/>
        <v>-1571.2471331066527</v>
      </c>
      <c r="Y3799" s="24">
        <f t="shared" ca="1" si="1790"/>
        <v>0</v>
      </c>
      <c r="Z3799" s="24">
        <f t="shared" ca="1" si="1790"/>
        <v>-1571.2471331066527</v>
      </c>
      <c r="AA3799" s="24">
        <f t="shared" ca="1" si="1790"/>
        <v>-25.62118685675506</v>
      </c>
      <c r="AB3799" s="24">
        <f t="shared" ca="1" si="1790"/>
        <v>-565.75479455975983</v>
      </c>
      <c r="AC3799" s="24">
        <f t="shared" ca="1" si="1790"/>
        <v>-140.22029980843664</v>
      </c>
    </row>
    <row r="3800" spans="2:29" hidden="1" outlineLevel="1">
      <c r="E3800" s="22"/>
      <c r="F3800" s="61"/>
      <c r="G3800" s="20" t="str">
        <f>$G$13</f>
        <v>ENERGY</v>
      </c>
      <c r="H3800" s="24">
        <f t="shared" ref="H3800:AC3800" ca="1" si="1791">+H3783+H3791</f>
        <v>-11515.448144229544</v>
      </c>
      <c r="I3800" s="24">
        <f t="shared" ca="1" si="1791"/>
        <v>-4186.2394281519692</v>
      </c>
      <c r="J3800" s="24">
        <f t="shared" ca="1" si="1791"/>
        <v>-1351.1764111890495</v>
      </c>
      <c r="K3800" s="24">
        <f t="shared" ca="1" si="1791"/>
        <v>-15.468406408396264</v>
      </c>
      <c r="L3800" s="24">
        <f t="shared" ca="1" si="1791"/>
        <v>-0.39204580249229204</v>
      </c>
      <c r="M3800" s="24">
        <f t="shared" ca="1" si="1791"/>
        <v>-1367.0368633999381</v>
      </c>
      <c r="N3800" s="24">
        <f t="shared" ca="1" si="1791"/>
        <v>-653.85818013568803</v>
      </c>
      <c r="O3800" s="24">
        <f t="shared" ca="1" si="1791"/>
        <v>-182.51136357355813</v>
      </c>
      <c r="P3800" s="24">
        <f t="shared" ca="1" si="1791"/>
        <v>-14.449563025669242</v>
      </c>
      <c r="Q3800" s="24">
        <f t="shared" ca="1" si="1791"/>
        <v>-2.9620943125538477</v>
      </c>
      <c r="R3800" s="24">
        <f t="shared" ca="1" si="1791"/>
        <v>-853.78120104746927</v>
      </c>
      <c r="S3800" s="24">
        <f t="shared" ca="1" si="1791"/>
        <v>-43.569555009523739</v>
      </c>
      <c r="T3800" s="24">
        <f t="shared" ca="1" si="1791"/>
        <v>-520.69144192863723</v>
      </c>
      <c r="U3800" s="24">
        <f t="shared" ca="1" si="1791"/>
        <v>-3681.0448601808625</v>
      </c>
      <c r="V3800" s="24">
        <f t="shared" ca="1" si="1791"/>
        <v>-589.92302198962307</v>
      </c>
      <c r="W3800" s="24">
        <f t="shared" ca="1" si="1791"/>
        <v>-4835.2288791086467</v>
      </c>
      <c r="X3800" s="24">
        <f t="shared" ca="1" si="1791"/>
        <v>-177.3563274885384</v>
      </c>
      <c r="Y3800" s="24">
        <f t="shared" ca="1" si="1791"/>
        <v>-4.1685000870102433</v>
      </c>
      <c r="Z3800" s="24">
        <f t="shared" ca="1" si="1791"/>
        <v>-181.52482757554864</v>
      </c>
      <c r="AA3800" s="24">
        <f t="shared" ca="1" si="1791"/>
        <v>-4.072287176845875</v>
      </c>
      <c r="AB3800" s="24">
        <f t="shared" ca="1" si="1791"/>
        <v>-70.072314136443936</v>
      </c>
      <c r="AC3800" s="24">
        <f t="shared" ca="1" si="1791"/>
        <v>-17.492343632683312</v>
      </c>
    </row>
    <row r="3801" spans="2:29" hidden="1" outlineLevel="1">
      <c r="E3801" s="22"/>
      <c r="F3801" s="61"/>
      <c r="G3801" s="20" t="str">
        <f>$G$14</f>
        <v>CUSTOMER</v>
      </c>
      <c r="H3801" s="24">
        <f t="shared" ref="H3801:AC3801" ca="1" si="1792">+H3784+H3792</f>
        <v>-200210.68900305155</v>
      </c>
      <c r="I3801" s="24">
        <f t="shared" ca="1" si="1792"/>
        <v>-145166.56896899932</v>
      </c>
      <c r="J3801" s="24">
        <f t="shared" ca="1" si="1792"/>
        <v>-35392.800698022795</v>
      </c>
      <c r="K3801" s="24">
        <f t="shared" ca="1" si="1792"/>
        <v>-287.19151175537536</v>
      </c>
      <c r="L3801" s="24">
        <f t="shared" ca="1" si="1792"/>
        <v>-40.74100932001312</v>
      </c>
      <c r="M3801" s="24">
        <f t="shared" ca="1" si="1792"/>
        <v>-35720.733219098183</v>
      </c>
      <c r="N3801" s="24">
        <f t="shared" ca="1" si="1792"/>
        <v>-590.59809505127612</v>
      </c>
      <c r="O3801" s="24">
        <f t="shared" ca="1" si="1792"/>
        <v>-240.74774892695473</v>
      </c>
      <c r="P3801" s="24">
        <f t="shared" ca="1" si="1792"/>
        <v>-116.8615009132364</v>
      </c>
      <c r="Q3801" s="24">
        <f t="shared" ca="1" si="1792"/>
        <v>-50.054108754245846</v>
      </c>
      <c r="R3801" s="24">
        <f t="shared" ca="1" si="1792"/>
        <v>-998.26145364571312</v>
      </c>
      <c r="S3801" s="24">
        <f t="shared" ca="1" si="1792"/>
        <v>-8.5069185372581533</v>
      </c>
      <c r="T3801" s="24">
        <f t="shared" ca="1" si="1792"/>
        <v>-149.85987153456469</v>
      </c>
      <c r="U3801" s="24">
        <f t="shared" ca="1" si="1792"/>
        <v>-303.01018321539021</v>
      </c>
      <c r="V3801" s="24">
        <f t="shared" ca="1" si="1792"/>
        <v>-75.084658600226263</v>
      </c>
      <c r="W3801" s="24">
        <f t="shared" ca="1" si="1792"/>
        <v>-536.46163188743935</v>
      </c>
      <c r="X3801" s="24">
        <f t="shared" ca="1" si="1792"/>
        <v>-199.88334635237237</v>
      </c>
      <c r="Y3801" s="24">
        <f t="shared" ca="1" si="1792"/>
        <v>-3.0657191499756742</v>
      </c>
      <c r="Z3801" s="24">
        <f t="shared" ca="1" si="1792"/>
        <v>-202.94906550234805</v>
      </c>
      <c r="AA3801" s="24">
        <f t="shared" ca="1" si="1792"/>
        <v>-11.864621951561659</v>
      </c>
      <c r="AB3801" s="24">
        <f t="shared" ca="1" si="1792"/>
        <v>-15251.482215307038</v>
      </c>
      <c r="AC3801" s="24">
        <f t="shared" ca="1" si="1792"/>
        <v>-2322.3678266599227</v>
      </c>
    </row>
    <row r="3802" spans="2:29" collapsed="1">
      <c r="B3802" s="59" t="s">
        <v>423</v>
      </c>
      <c r="C3802" s="58"/>
      <c r="E3802" s="24">
        <f>+E3785+E3793</f>
        <v>-1152125.57</v>
      </c>
      <c r="F3802" s="61"/>
      <c r="G3802" s="20" t="str">
        <f>$G$15</f>
        <v>TOTAL</v>
      </c>
      <c r="H3802" s="24">
        <f t="shared" ref="H3802:AC3802" ca="1" si="1793">+H3785+H3793</f>
        <v>-1152125.5699999998</v>
      </c>
      <c r="I3802" s="24">
        <f t="shared" ca="1" si="1793"/>
        <v>-670985.1694192721</v>
      </c>
      <c r="J3802" s="24">
        <f t="shared" ca="1" si="1793"/>
        <v>-166641.79074247016</v>
      </c>
      <c r="K3802" s="24">
        <f t="shared" ca="1" si="1793"/>
        <v>-1632.8463850340381</v>
      </c>
      <c r="L3802" s="24">
        <f t="shared" ca="1" si="1793"/>
        <v>-64.70740678478812</v>
      </c>
      <c r="M3802" s="24">
        <f t="shared" ca="1" si="1793"/>
        <v>-168339.34453428898</v>
      </c>
      <c r="N3802" s="24">
        <f t="shared" ca="1" si="1793"/>
        <v>-55222.596968458885</v>
      </c>
      <c r="O3802" s="24">
        <f t="shared" ca="1" si="1793"/>
        <v>-14166.45601220736</v>
      </c>
      <c r="P3802" s="24">
        <f t="shared" ca="1" si="1793"/>
        <v>-904.97645544020304</v>
      </c>
      <c r="Q3802" s="24">
        <f t="shared" ca="1" si="1793"/>
        <v>-182.69397547712057</v>
      </c>
      <c r="R3802" s="24">
        <f t="shared" ca="1" si="1793"/>
        <v>-70476.723411583574</v>
      </c>
      <c r="S3802" s="24">
        <f t="shared" ca="1" si="1793"/>
        <v>-3135.6646808008013</v>
      </c>
      <c r="T3802" s="24">
        <f t="shared" ca="1" si="1793"/>
        <v>-32355.450720308847</v>
      </c>
      <c r="U3802" s="24">
        <f t="shared" ca="1" si="1793"/>
        <v>-152137.86918942688</v>
      </c>
      <c r="V3802" s="24">
        <f t="shared" ca="1" si="1793"/>
        <v>-19368.580351164899</v>
      </c>
      <c r="W3802" s="24">
        <f t="shared" ca="1" si="1793"/>
        <v>-206997.56494170142</v>
      </c>
      <c r="X3802" s="24">
        <f t="shared" ca="1" si="1793"/>
        <v>-15066.393336083882</v>
      </c>
      <c r="Y3802" s="24">
        <f t="shared" ca="1" si="1793"/>
        <v>-322.81912737744886</v>
      </c>
      <c r="Z3802" s="24">
        <f t="shared" ca="1" si="1793"/>
        <v>-15389.21246346133</v>
      </c>
      <c r="AA3802" s="24">
        <f t="shared" ca="1" si="1793"/>
        <v>-267.78328211104127</v>
      </c>
      <c r="AB3802" s="24">
        <f t="shared" ca="1" si="1793"/>
        <v>-16930.341537928685</v>
      </c>
      <c r="AC3802" s="24">
        <f t="shared" ca="1" si="1793"/>
        <v>-2739.4304096530832</v>
      </c>
    </row>
    <row r="3803" spans="2:29">
      <c r="E3803" s="22"/>
      <c r="F3803" s="61"/>
      <c r="H3803" s="24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</row>
    <row r="3804" spans="2:29" hidden="1" outlineLevel="1">
      <c r="E3804" s="22"/>
      <c r="F3804" s="61"/>
      <c r="G3804" s="20" t="str">
        <f>$G$8</f>
        <v>PRODUCTION</v>
      </c>
      <c r="H3804" s="24">
        <f t="shared" ref="H3804:AC3804" ca="1" si="1794">+H3760+H3795</f>
        <v>-309281.0356591898</v>
      </c>
      <c r="I3804" s="24">
        <f t="shared" ca="1" si="1794"/>
        <v>-154166.29481437325</v>
      </c>
      <c r="J3804" s="24">
        <f t="shared" ca="1" si="1794"/>
        <v>-37090.054711549492</v>
      </c>
      <c r="K3804" s="24">
        <f t="shared" ca="1" si="1794"/>
        <v>-439.69321123359163</v>
      </c>
      <c r="L3804" s="24">
        <f t="shared" ca="1" si="1794"/>
        <v>-11.507650144066092</v>
      </c>
      <c r="M3804" s="24">
        <f t="shared" ca="1" si="1794"/>
        <v>-37541.255572927148</v>
      </c>
      <c r="N3804" s="24">
        <f t="shared" ca="1" si="1794"/>
        <v>-15252.310875957834</v>
      </c>
      <c r="O3804" s="24">
        <f t="shared" ca="1" si="1794"/>
        <v>-4208.7836183799218</v>
      </c>
      <c r="P3804" s="24">
        <f t="shared" ca="1" si="1794"/>
        <v>-353.74323045845659</v>
      </c>
      <c r="Q3804" s="24">
        <f t="shared" ca="1" si="1794"/>
        <v>5.1915155829149739E-3</v>
      </c>
      <c r="R3804" s="24">
        <f t="shared" ca="1" si="1794"/>
        <v>-19814.832533280631</v>
      </c>
      <c r="S3804" s="24">
        <f t="shared" ca="1" si="1794"/>
        <v>-941.77685544155747</v>
      </c>
      <c r="T3804" s="24">
        <f t="shared" ca="1" si="1794"/>
        <v>-9997.9639008797567</v>
      </c>
      <c r="U3804" s="24">
        <f t="shared" ca="1" si="1794"/>
        <v>-70947.456186429583</v>
      </c>
      <c r="V3804" s="24">
        <f t="shared" ca="1" si="1794"/>
        <v>-11202.75785041066</v>
      </c>
      <c r="W3804" s="24">
        <f t="shared" ca="1" si="1794"/>
        <v>-93089.954793161567</v>
      </c>
      <c r="X3804" s="24">
        <f t="shared" ca="1" si="1794"/>
        <v>-4027.1216844289288</v>
      </c>
      <c r="Y3804" s="24">
        <f t="shared" ca="1" si="1794"/>
        <v>-98.36098375241356</v>
      </c>
      <c r="Z3804" s="24">
        <f t="shared" ca="1" si="1794"/>
        <v>-4125.482668181342</v>
      </c>
      <c r="AA3804" s="24">
        <f t="shared" ca="1" si="1794"/>
        <v>-69.940705816794647</v>
      </c>
      <c r="AB3804" s="24">
        <f t="shared" ca="1" si="1794"/>
        <v>-381.52729407242123</v>
      </c>
      <c r="AC3804" s="24">
        <f t="shared" ca="1" si="1794"/>
        <v>-91.747277376681382</v>
      </c>
    </row>
    <row r="3805" spans="2:29" hidden="1" outlineLevel="1">
      <c r="E3805" s="22"/>
      <c r="F3805" s="61"/>
      <c r="G3805" s="20" t="str">
        <f>$G$9</f>
        <v>BULKTRAN</v>
      </c>
      <c r="H3805" s="24">
        <f t="shared" ref="H3805:AC3805" ca="1" si="1795">+H3761+H3796</f>
        <v>-330860.48081496143</v>
      </c>
      <c r="I3805" s="24">
        <f t="shared" ca="1" si="1795"/>
        <v>-165451.42204499978</v>
      </c>
      <c r="J3805" s="24">
        <f t="shared" ca="1" si="1795"/>
        <v>-39393.533545732309</v>
      </c>
      <c r="K3805" s="24">
        <f t="shared" ca="1" si="1795"/>
        <v>-441.9900459138405</v>
      </c>
      <c r="L3805" s="24">
        <f t="shared" ca="1" si="1795"/>
        <v>-10.050893221918427</v>
      </c>
      <c r="M3805" s="24">
        <f t="shared" ca="1" si="1795"/>
        <v>-39845.574484868062</v>
      </c>
      <c r="N3805" s="24">
        <f t="shared" ca="1" si="1795"/>
        <v>-16087.444822479771</v>
      </c>
      <c r="O3805" s="24">
        <f t="shared" ca="1" si="1795"/>
        <v>-4434.7630054410411</v>
      </c>
      <c r="P3805" s="24">
        <f t="shared" ca="1" si="1795"/>
        <v>-371.46596270853843</v>
      </c>
      <c r="Q3805" s="24">
        <f t="shared" ca="1" si="1795"/>
        <v>-264.66658247006762</v>
      </c>
      <c r="R3805" s="24">
        <f t="shared" ca="1" si="1795"/>
        <v>-21158.340373099418</v>
      </c>
      <c r="S3805" s="24">
        <f t="shared" ca="1" si="1795"/>
        <v>-1007.234057030974</v>
      </c>
      <c r="T3805" s="24">
        <f t="shared" ca="1" si="1795"/>
        <v>-10628.552232177602</v>
      </c>
      <c r="U3805" s="24">
        <f t="shared" ca="1" si="1795"/>
        <v>-75796.801010418552</v>
      </c>
      <c r="V3805" s="24">
        <f t="shared" ca="1" si="1795"/>
        <v>-12074.247160191202</v>
      </c>
      <c r="W3805" s="24">
        <f t="shared" ca="1" si="1795"/>
        <v>-99506.834459818347</v>
      </c>
      <c r="X3805" s="24">
        <f t="shared" ca="1" si="1795"/>
        <v>-4221.2479498888251</v>
      </c>
      <c r="Y3805" s="24">
        <f t="shared" ca="1" si="1795"/>
        <v>-104.18385129617286</v>
      </c>
      <c r="Z3805" s="24">
        <f t="shared" ca="1" si="1795"/>
        <v>-4325.4318011849982</v>
      </c>
      <c r="AA3805" s="24">
        <f t="shared" ca="1" si="1795"/>
        <v>-73.97346597451093</v>
      </c>
      <c r="AB3805" s="24">
        <f t="shared" ca="1" si="1795"/>
        <v>-402.38080713254266</v>
      </c>
      <c r="AC3805" s="24">
        <f t="shared" ca="1" si="1795"/>
        <v>-96.523377883779034</v>
      </c>
    </row>
    <row r="3806" spans="2:29" hidden="1" outlineLevel="1">
      <c r="E3806" s="22"/>
      <c r="F3806" s="61"/>
      <c r="G3806" s="20" t="str">
        <f>$G$10</f>
        <v>SUBTRAN</v>
      </c>
      <c r="H3806" s="24">
        <f t="shared" ref="H3806:AC3806" ca="1" si="1796">+H3762+H3797</f>
        <v>-126754.92210274219</v>
      </c>
      <c r="I3806" s="24">
        <f t="shared" ca="1" si="1796"/>
        <v>-61431.784033065444</v>
      </c>
      <c r="J3806" s="24">
        <f t="shared" ca="1" si="1796"/>
        <v>-14825.540150967881</v>
      </c>
      <c r="K3806" s="24">
        <f t="shared" ca="1" si="1796"/>
        <v>-166.02920438649019</v>
      </c>
      <c r="L3806" s="24">
        <f t="shared" ca="1" si="1796"/>
        <v>-5.0618146753551603</v>
      </c>
      <c r="M3806" s="24">
        <f t="shared" ca="1" si="1796"/>
        <v>-14996.631170029726</v>
      </c>
      <c r="N3806" s="24">
        <f t="shared" ca="1" si="1796"/>
        <v>-6310.9167500982339</v>
      </c>
      <c r="O3806" s="24">
        <f t="shared" ca="1" si="1796"/>
        <v>-1733.3077581052264</v>
      </c>
      <c r="P3806" s="24">
        <f t="shared" ca="1" si="1796"/>
        <v>-187.65260999986648</v>
      </c>
      <c r="Q3806" s="24">
        <f t="shared" ca="1" si="1796"/>
        <v>0</v>
      </c>
      <c r="R3806" s="24">
        <f t="shared" ca="1" si="1796"/>
        <v>-8231.877118203327</v>
      </c>
      <c r="S3806" s="24">
        <f t="shared" ca="1" si="1796"/>
        <v>-367.97264221646788</v>
      </c>
      <c r="T3806" s="24">
        <f t="shared" ca="1" si="1796"/>
        <v>-4120.2952904423601</v>
      </c>
      <c r="U3806" s="24">
        <f t="shared" ca="1" si="1796"/>
        <v>-35774.277470320296</v>
      </c>
      <c r="V3806" s="24">
        <f t="shared" ca="1" si="1796"/>
        <v>0</v>
      </c>
      <c r="W3806" s="24">
        <f t="shared" ca="1" si="1796"/>
        <v>-40262.545402979122</v>
      </c>
      <c r="X3806" s="24">
        <f t="shared" ca="1" si="1796"/>
        <v>-1657.2815022722441</v>
      </c>
      <c r="Y3806" s="24">
        <f t="shared" ca="1" si="1796"/>
        <v>-40.513750173372259</v>
      </c>
      <c r="Z3806" s="24">
        <f t="shared" ca="1" si="1796"/>
        <v>-1697.7952524456164</v>
      </c>
      <c r="AA3806" s="24">
        <f t="shared" ca="1" si="1796"/>
        <v>-27.349358245246005</v>
      </c>
      <c r="AB3806" s="24">
        <f t="shared" ca="1" si="1796"/>
        <v>-86.180375581434916</v>
      </c>
      <c r="AC3806" s="24">
        <f t="shared" ca="1" si="1796"/>
        <v>-20.759392192262599</v>
      </c>
    </row>
    <row r="3807" spans="2:29" hidden="1" outlineLevel="1">
      <c r="E3807" s="22"/>
      <c r="F3807" s="61"/>
      <c r="G3807" s="20" t="str">
        <f>$G$11</f>
        <v>DISTPRI</v>
      </c>
      <c r="H3807" s="24">
        <f t="shared" ref="H3807:AC3807" ca="1" si="1797">+H3763+H3798</f>
        <v>-260012.50071739982</v>
      </c>
      <c r="I3807" s="24">
        <f t="shared" ca="1" si="1797"/>
        <v>-176672.73860036646</v>
      </c>
      <c r="J3807" s="24">
        <f t="shared" ca="1" si="1797"/>
        <v>-42100.443281003725</v>
      </c>
      <c r="K3807" s="24">
        <f t="shared" ca="1" si="1797"/>
        <v>-481.45306840930095</v>
      </c>
      <c r="L3807" s="24">
        <f t="shared" ca="1" si="1797"/>
        <v>0</v>
      </c>
      <c r="M3807" s="24">
        <f t="shared" ca="1" si="1797"/>
        <v>-42581.896349413029</v>
      </c>
      <c r="N3807" s="24">
        <f t="shared" ca="1" si="1797"/>
        <v>-17776.490728953737</v>
      </c>
      <c r="O3807" s="24">
        <f t="shared" ca="1" si="1797"/>
        <v>-4893.0624468336673</v>
      </c>
      <c r="P3807" s="24">
        <f t="shared" ca="1" si="1797"/>
        <v>0</v>
      </c>
      <c r="Q3807" s="24">
        <f t="shared" ca="1" si="1797"/>
        <v>0</v>
      </c>
      <c r="R3807" s="24">
        <f t="shared" ca="1" si="1797"/>
        <v>-22669.553175787405</v>
      </c>
      <c r="S3807" s="24">
        <f t="shared" ca="1" si="1797"/>
        <v>-1050.2625918645451</v>
      </c>
      <c r="T3807" s="24">
        <f t="shared" ca="1" si="1797"/>
        <v>-11795.729936437321</v>
      </c>
      <c r="U3807" s="24">
        <f t="shared" ca="1" si="1797"/>
        <v>0</v>
      </c>
      <c r="V3807" s="24">
        <f t="shared" ca="1" si="1797"/>
        <v>0</v>
      </c>
      <c r="W3807" s="24">
        <f t="shared" ca="1" si="1797"/>
        <v>-12845.992528301866</v>
      </c>
      <c r="X3807" s="24">
        <f t="shared" ca="1" si="1797"/>
        <v>-4679.0467449124062</v>
      </c>
      <c r="Y3807" s="24">
        <f t="shared" ca="1" si="1797"/>
        <v>-114.11687277098041</v>
      </c>
      <c r="Z3807" s="24">
        <f t="shared" ca="1" si="1797"/>
        <v>-4793.1636176833863</v>
      </c>
      <c r="AA3807" s="24">
        <f t="shared" ca="1" si="1797"/>
        <v>-80.650383667633406</v>
      </c>
      <c r="AB3807" s="24">
        <f t="shared" ca="1" si="1797"/>
        <v>-296.84354945691013</v>
      </c>
      <c r="AC3807" s="24">
        <f t="shared" ca="1" si="1797"/>
        <v>-71.662512723128913</v>
      </c>
    </row>
    <row r="3808" spans="2:29" hidden="1" outlineLevel="1">
      <c r="E3808" s="22"/>
      <c r="F3808" s="61"/>
      <c r="G3808" s="20" t="str">
        <f>$G$12</f>
        <v>DISTSEC</v>
      </c>
      <c r="H3808" s="24">
        <f t="shared" ref="H3808:AC3808" ca="1" si="1798">+H3764+H3799</f>
        <v>-115729.68387654863</v>
      </c>
      <c r="I3808" s="24">
        <f t="shared" ca="1" si="1798"/>
        <v>-87783.481045629916</v>
      </c>
      <c r="J3808" s="24">
        <f t="shared" ca="1" si="1798"/>
        <v>-18660.230129658161</v>
      </c>
      <c r="K3808" s="24">
        <f t="shared" ca="1" si="1798"/>
        <v>0</v>
      </c>
      <c r="L3808" s="24">
        <f t="shared" ca="1" si="1798"/>
        <v>0</v>
      </c>
      <c r="M3808" s="24">
        <f t="shared" ca="1" si="1798"/>
        <v>-18660.230129658161</v>
      </c>
      <c r="N3808" s="24">
        <f t="shared" ca="1" si="1798"/>
        <v>-6441.8081000029069</v>
      </c>
      <c r="O3808" s="24">
        <f t="shared" ca="1" si="1798"/>
        <v>0</v>
      </c>
      <c r="P3808" s="24">
        <f t="shared" ca="1" si="1798"/>
        <v>0</v>
      </c>
      <c r="Q3808" s="24">
        <f t="shared" ca="1" si="1798"/>
        <v>0</v>
      </c>
      <c r="R3808" s="24">
        <f t="shared" ca="1" si="1798"/>
        <v>-6441.8081000029069</v>
      </c>
      <c r="S3808" s="24">
        <f t="shared" ca="1" si="1798"/>
        <v>-295.28597140572083</v>
      </c>
      <c r="T3808" s="24">
        <f t="shared" ca="1" si="1798"/>
        <v>0</v>
      </c>
      <c r="U3808" s="24">
        <f t="shared" ca="1" si="1798"/>
        <v>0</v>
      </c>
      <c r="V3808" s="24">
        <f t="shared" ca="1" si="1798"/>
        <v>0</v>
      </c>
      <c r="W3808" s="24">
        <f t="shared" ca="1" si="1798"/>
        <v>-295.28597140572083</v>
      </c>
      <c r="X3808" s="24">
        <f t="shared" ca="1" si="1798"/>
        <v>-1739.3084197268472</v>
      </c>
      <c r="Y3808" s="24">
        <f t="shared" ca="1" si="1798"/>
        <v>0</v>
      </c>
      <c r="Z3808" s="24">
        <f t="shared" ca="1" si="1798"/>
        <v>-1739.3084197268472</v>
      </c>
      <c r="AA3808" s="24">
        <f t="shared" ca="1" si="1798"/>
        <v>-28.414809388216177</v>
      </c>
      <c r="AB3808" s="24">
        <f t="shared" ca="1" si="1798"/>
        <v>-629.96808792942966</v>
      </c>
      <c r="AC3808" s="24">
        <f t="shared" ca="1" si="1798"/>
        <v>-151.18731280744333</v>
      </c>
    </row>
    <row r="3809" spans="2:29" hidden="1" outlineLevel="1">
      <c r="E3809" s="22"/>
      <c r="F3809" s="61"/>
      <c r="G3809" s="20" t="str">
        <f>$G$13</f>
        <v>ENERGY</v>
      </c>
      <c r="H3809" s="24">
        <f t="shared" ref="H3809:AC3809" ca="1" si="1799">+H3765+H3800</f>
        <v>-13670.672726494071</v>
      </c>
      <c r="I3809" s="24">
        <f t="shared" ca="1" si="1799"/>
        <v>-5495.1040249860998</v>
      </c>
      <c r="J3809" s="24">
        <f t="shared" ca="1" si="1799"/>
        <v>-1322.4612749825858</v>
      </c>
      <c r="K3809" s="24">
        <f t="shared" ca="1" si="1799"/>
        <v>-26.746579386584713</v>
      </c>
      <c r="L3809" s="24">
        <f t="shared" ca="1" si="1799"/>
        <v>-1.0447713701161874</v>
      </c>
      <c r="M3809" s="24">
        <f t="shared" ca="1" si="1799"/>
        <v>-1350.2526257392872</v>
      </c>
      <c r="N3809" s="24">
        <f t="shared" ca="1" si="1799"/>
        <v>-595.36230684015186</v>
      </c>
      <c r="O3809" s="24">
        <f t="shared" ca="1" si="1799"/>
        <v>-109.54506010711003</v>
      </c>
      <c r="P3809" s="24">
        <f t="shared" ca="1" si="1799"/>
        <v>-16.636288590070844</v>
      </c>
      <c r="Q3809" s="24">
        <f t="shared" ca="1" si="1799"/>
        <v>150.89231272438715</v>
      </c>
      <c r="R3809" s="24">
        <f t="shared" ca="1" si="1799"/>
        <v>-570.65134281294706</v>
      </c>
      <c r="S3809" s="24">
        <f t="shared" ca="1" si="1799"/>
        <v>-42.556182004935025</v>
      </c>
      <c r="T3809" s="24">
        <f t="shared" ca="1" si="1799"/>
        <v>-422.96546869981233</v>
      </c>
      <c r="U3809" s="24">
        <f t="shared" ca="1" si="1799"/>
        <v>-4851.8227768861088</v>
      </c>
      <c r="V3809" s="24">
        <f t="shared" ca="1" si="1799"/>
        <v>-742.9029551710039</v>
      </c>
      <c r="W3809" s="24">
        <f t="shared" ca="1" si="1799"/>
        <v>-6060.2473827618596</v>
      </c>
      <c r="X3809" s="24">
        <f t="shared" ca="1" si="1799"/>
        <v>-132.80298061840855</v>
      </c>
      <c r="Y3809" s="24">
        <f t="shared" ca="1" si="1799"/>
        <v>-3.0187083999395981</v>
      </c>
      <c r="Z3809" s="24">
        <f t="shared" ca="1" si="1799"/>
        <v>-135.82168901834828</v>
      </c>
      <c r="AA3809" s="24">
        <f t="shared" ca="1" si="1799"/>
        <v>-2.4667498465134088</v>
      </c>
      <c r="AB3809" s="24">
        <f t="shared" ca="1" si="1799"/>
        <v>-48.339482882684621</v>
      </c>
      <c r="AC3809" s="24">
        <f t="shared" ca="1" si="1799"/>
        <v>-7.7894284463521846</v>
      </c>
    </row>
    <row r="3810" spans="2:29" hidden="1" outlineLevel="1">
      <c r="E3810" s="22"/>
      <c r="F3810" s="61"/>
      <c r="G3810" s="20" t="str">
        <f>$G$14</f>
        <v>CUSTOMER</v>
      </c>
      <c r="H3810" s="24">
        <f t="shared" ref="H3810:AC3810" ca="1" si="1800">+H3766+H3801</f>
        <v>-241707.65418374047</v>
      </c>
      <c r="I3810" s="24">
        <f t="shared" ca="1" si="1800"/>
        <v>-178548.23267760494</v>
      </c>
      <c r="J3810" s="24">
        <f t="shared" ca="1" si="1800"/>
        <v>-41292.190600071233</v>
      </c>
      <c r="K3810" s="24">
        <f t="shared" ca="1" si="1800"/>
        <v>-330.07589381283441</v>
      </c>
      <c r="L3810" s="24">
        <f t="shared" ca="1" si="1800"/>
        <v>-46.695069015215417</v>
      </c>
      <c r="M3810" s="24">
        <f t="shared" ca="1" si="1800"/>
        <v>-41668.961562899283</v>
      </c>
      <c r="N3810" s="24">
        <f t="shared" ca="1" si="1800"/>
        <v>-675.17683777714058</v>
      </c>
      <c r="O3810" s="24">
        <f t="shared" ca="1" si="1800"/>
        <v>-266.94973259593633</v>
      </c>
      <c r="P3810" s="24">
        <f t="shared" ca="1" si="1800"/>
        <v>-136.96618752391873</v>
      </c>
      <c r="Q3810" s="24">
        <f t="shared" ca="1" si="1800"/>
        <v>-105.00323232322299</v>
      </c>
      <c r="R3810" s="24">
        <f t="shared" ca="1" si="1800"/>
        <v>-1184.0959902202187</v>
      </c>
      <c r="S3810" s="24">
        <f t="shared" ca="1" si="1800"/>
        <v>-10.056051917608576</v>
      </c>
      <c r="T3810" s="24">
        <f t="shared" ca="1" si="1800"/>
        <v>-172.13160984861162</v>
      </c>
      <c r="U3810" s="24">
        <f t="shared" ca="1" si="1800"/>
        <v>-369.67252274344605</v>
      </c>
      <c r="V3810" s="24">
        <f t="shared" ca="1" si="1800"/>
        <v>-92.603936990647725</v>
      </c>
      <c r="W3810" s="24">
        <f t="shared" ca="1" si="1800"/>
        <v>-644.46412150031404</v>
      </c>
      <c r="X3810" s="24">
        <f t="shared" ca="1" si="1800"/>
        <v>-221.87756006947697</v>
      </c>
      <c r="Y3810" s="24">
        <f t="shared" ca="1" si="1800"/>
        <v>-3.4590715278806079</v>
      </c>
      <c r="Z3810" s="24">
        <f t="shared" ca="1" si="1800"/>
        <v>-225.33663159735758</v>
      </c>
      <c r="AA3810" s="24">
        <f t="shared" ca="1" si="1800"/>
        <v>-13.185265543555349</v>
      </c>
      <c r="AB3810" s="24">
        <f t="shared" ca="1" si="1800"/>
        <v>-16928.322974455474</v>
      </c>
      <c r="AC3810" s="24">
        <f t="shared" ca="1" si="1800"/>
        <v>-2495.0549599192873</v>
      </c>
    </row>
    <row r="3811" spans="2:29" collapsed="1">
      <c r="B3811" s="59" t="s">
        <v>520</v>
      </c>
      <c r="E3811" s="24">
        <f>+E3767+E3802</f>
        <v>-1398016.9500810762</v>
      </c>
      <c r="F3811" s="61"/>
      <c r="G3811" s="20" t="str">
        <f>$G$15</f>
        <v>TOTAL</v>
      </c>
      <c r="H3811" s="24">
        <f t="shared" ref="H3811:AC3811" ca="1" si="1801">+H3767+H3802</f>
        <v>-1398016.950081076</v>
      </c>
      <c r="I3811" s="24">
        <f t="shared" ca="1" si="1801"/>
        <v>-829549.05724102585</v>
      </c>
      <c r="J3811" s="24">
        <f t="shared" ca="1" si="1801"/>
        <v>-194684.45369396539</v>
      </c>
      <c r="K3811" s="24">
        <f t="shared" ca="1" si="1801"/>
        <v>-1885.9880031426426</v>
      </c>
      <c r="L3811" s="24">
        <f t="shared" ca="1" si="1801"/>
        <v>-74.360198426671275</v>
      </c>
      <c r="M3811" s="24">
        <f t="shared" ca="1" si="1801"/>
        <v>-196644.80189553471</v>
      </c>
      <c r="N3811" s="24">
        <f t="shared" ca="1" si="1801"/>
        <v>-63139.510422109786</v>
      </c>
      <c r="O3811" s="24">
        <f t="shared" ca="1" si="1801"/>
        <v>-15646.411621462901</v>
      </c>
      <c r="P3811" s="24">
        <f t="shared" ca="1" si="1801"/>
        <v>-1066.4642792808511</v>
      </c>
      <c r="Q3811" s="24">
        <f t="shared" ca="1" si="1801"/>
        <v>-218.77231055332058</v>
      </c>
      <c r="R3811" s="24">
        <f t="shared" ca="1" si="1801"/>
        <v>-80071.158633406856</v>
      </c>
      <c r="S3811" s="24">
        <f t="shared" ca="1" si="1801"/>
        <v>-3715.1443518818091</v>
      </c>
      <c r="T3811" s="24">
        <f t="shared" ca="1" si="1801"/>
        <v>-37137.638438485461</v>
      </c>
      <c r="U3811" s="24">
        <f t="shared" ca="1" si="1801"/>
        <v>-187740.029966798</v>
      </c>
      <c r="V3811" s="24">
        <f t="shared" ca="1" si="1801"/>
        <v>-24112.511902763523</v>
      </c>
      <c r="W3811" s="24">
        <f t="shared" ca="1" si="1801"/>
        <v>-252705.32465992877</v>
      </c>
      <c r="X3811" s="24">
        <f t="shared" ca="1" si="1801"/>
        <v>-16678.686841917137</v>
      </c>
      <c r="Y3811" s="24">
        <f t="shared" ca="1" si="1801"/>
        <v>-363.6532379207593</v>
      </c>
      <c r="Z3811" s="24">
        <f t="shared" ca="1" si="1801"/>
        <v>-17042.340079837893</v>
      </c>
      <c r="AA3811" s="24">
        <f t="shared" ca="1" si="1801"/>
        <v>-295.98073848246992</v>
      </c>
      <c r="AB3811" s="24">
        <f t="shared" ca="1" si="1801"/>
        <v>-18773.562571510894</v>
      </c>
      <c r="AC3811" s="24">
        <f t="shared" ca="1" si="1801"/>
        <v>-2934.7242613489348</v>
      </c>
    </row>
    <row r="3813" spans="2:29" hidden="1" outlineLevel="1">
      <c r="E3813" s="22"/>
      <c r="F3813" s="61"/>
      <c r="G3813" s="20" t="str">
        <f>$G$8</f>
        <v>PRODUCTION</v>
      </c>
      <c r="H3813" s="24">
        <f t="shared" ref="H3813:AC3813" ca="1" si="1802">+H2815+H3565-H3760</f>
        <v>-2402660.577710757</v>
      </c>
      <c r="I3813" s="24">
        <f t="shared" ca="1" si="1802"/>
        <v>-6131294.7142013833</v>
      </c>
      <c r="J3813" s="24">
        <f t="shared" ca="1" si="1802"/>
        <v>2210472.3885926306</v>
      </c>
      <c r="K3813" s="24">
        <f t="shared" ca="1" si="1802"/>
        <v>13908.898403860831</v>
      </c>
      <c r="L3813" s="24">
        <f t="shared" ca="1" si="1802"/>
        <v>-989.18626587639994</v>
      </c>
      <c r="M3813" s="24">
        <f t="shared" ca="1" si="1802"/>
        <v>2223392.1007306199</v>
      </c>
      <c r="N3813" s="24">
        <f t="shared" ca="1" si="1802"/>
        <v>1450526.7966553373</v>
      </c>
      <c r="O3813" s="24">
        <f t="shared" ca="1" si="1802"/>
        <v>679239.39783152647</v>
      </c>
      <c r="P3813" s="24">
        <f t="shared" ca="1" si="1802"/>
        <v>12985.463154389665</v>
      </c>
      <c r="Q3813" s="24">
        <f t="shared" ca="1" si="1802"/>
        <v>149952.62049510822</v>
      </c>
      <c r="R3813" s="24">
        <f t="shared" ca="1" si="1802"/>
        <v>2292704.2781363651</v>
      </c>
      <c r="S3813" s="24">
        <f t="shared" ca="1" si="1802"/>
        <v>36733.288751858854</v>
      </c>
      <c r="T3813" s="24">
        <f t="shared" ca="1" si="1802"/>
        <v>930870.69311151316</v>
      </c>
      <c r="U3813" s="24">
        <f t="shared" ca="1" si="1802"/>
        <v>-2012946.7784683399</v>
      </c>
      <c r="V3813" s="24">
        <f t="shared" ca="1" si="1802"/>
        <v>-458605.62375880632</v>
      </c>
      <c r="W3813" s="24">
        <f t="shared" ca="1" si="1802"/>
        <v>-1503948.4203637617</v>
      </c>
      <c r="X3813" s="24">
        <f t="shared" ca="1" si="1802"/>
        <v>616026.2517116064</v>
      </c>
      <c r="Y3813" s="24">
        <f t="shared" ca="1" si="1802"/>
        <v>12614.267319041204</v>
      </c>
      <c r="Z3813" s="24">
        <f t="shared" ca="1" si="1802"/>
        <v>628640.51903064817</v>
      </c>
      <c r="AA3813" s="24">
        <f t="shared" ca="1" si="1802"/>
        <v>11275.237120509188</v>
      </c>
      <c r="AB3813" s="24">
        <f t="shared" ca="1" si="1802"/>
        <v>56612.585689244115</v>
      </c>
      <c r="AC3813" s="24">
        <f t="shared" ca="1" si="1802"/>
        <v>19957.836147013059</v>
      </c>
    </row>
    <row r="3814" spans="2:29" hidden="1" outlineLevel="1">
      <c r="E3814" s="22"/>
      <c r="F3814" s="61"/>
      <c r="G3814" s="20" t="str">
        <f>$G$9</f>
        <v>BULKTRAN</v>
      </c>
      <c r="H3814" s="24">
        <f t="shared" ref="H3814:AC3814" ca="1" si="1803">+H2816+H3566-H3761</f>
        <v>-9079236.8213665299</v>
      </c>
      <c r="I3814" s="24">
        <f t="shared" ca="1" si="1803"/>
        <v>-10792566.777320893</v>
      </c>
      <c r="J3814" s="24">
        <f t="shared" ca="1" si="1803"/>
        <v>2118018.6249841372</v>
      </c>
      <c r="K3814" s="24">
        <f t="shared" ca="1" si="1803"/>
        <v>61391.773953761796</v>
      </c>
      <c r="L3814" s="24">
        <f t="shared" ca="1" si="1803"/>
        <v>3163.95783236527</v>
      </c>
      <c r="M3814" s="24">
        <f t="shared" ca="1" si="1803"/>
        <v>2182574.3567702649</v>
      </c>
      <c r="N3814" s="24">
        <f t="shared" ca="1" si="1803"/>
        <v>1665502.2750716107</v>
      </c>
      <c r="O3814" s="24">
        <f t="shared" ca="1" si="1803"/>
        <v>763849.24980626407</v>
      </c>
      <c r="P3814" s="24">
        <f t="shared" ca="1" si="1803"/>
        <v>19997.032795511957</v>
      </c>
      <c r="Q3814" s="24">
        <f t="shared" ca="1" si="1803"/>
        <v>-362962.87512752757</v>
      </c>
      <c r="R3814" s="24">
        <f t="shared" ca="1" si="1803"/>
        <v>2086385.682545858</v>
      </c>
      <c r="S3814" s="24">
        <f t="shared" ca="1" si="1803"/>
        <v>19503.539070362825</v>
      </c>
      <c r="T3814" s="24">
        <f t="shared" ca="1" si="1803"/>
        <v>906680.99424420262</v>
      </c>
      <c r="U3814" s="24">
        <f t="shared" ca="1" si="1803"/>
        <v>-3431996.4100817838</v>
      </c>
      <c r="V3814" s="24">
        <f t="shared" ca="1" si="1803"/>
        <v>-899497.1326291397</v>
      </c>
      <c r="W3814" s="24">
        <f t="shared" ca="1" si="1803"/>
        <v>-3405309.0093963575</v>
      </c>
      <c r="X3814" s="24">
        <f t="shared" ca="1" si="1803"/>
        <v>738548.62452164164</v>
      </c>
      <c r="Y3814" s="24">
        <f t="shared" ca="1" si="1803"/>
        <v>13331.346815180621</v>
      </c>
      <c r="Z3814" s="24">
        <f t="shared" ca="1" si="1803"/>
        <v>751879.97133682226</v>
      </c>
      <c r="AA3814" s="24">
        <f t="shared" ca="1" si="1803"/>
        <v>12133.522312248922</v>
      </c>
      <c r="AB3814" s="24">
        <f t="shared" ca="1" si="1803"/>
        <v>63263.230640225476</v>
      </c>
      <c r="AC3814" s="24">
        <f t="shared" ca="1" si="1803"/>
        <v>22402.20174529406</v>
      </c>
    </row>
    <row r="3815" spans="2:29" hidden="1" outlineLevel="1">
      <c r="E3815" s="22"/>
      <c r="F3815" s="61"/>
      <c r="G3815" s="20" t="str">
        <f>$G$10</f>
        <v>SUBTRAN</v>
      </c>
      <c r="H3815" s="24">
        <f t="shared" ref="H3815:AC3815" ca="1" si="1804">+H2817+H3567-H3762</f>
        <v>-3320782.6112648323</v>
      </c>
      <c r="I3815" s="24">
        <f t="shared" ca="1" si="1804"/>
        <v>-4012974.5536045213</v>
      </c>
      <c r="J3815" s="24">
        <f t="shared" ca="1" si="1804"/>
        <v>747163.26030282979</v>
      </c>
      <c r="K3815" s="24">
        <f t="shared" ca="1" si="1804"/>
        <v>21986.347821802472</v>
      </c>
      <c r="L3815" s="24">
        <f t="shared" ca="1" si="1804"/>
        <v>1472.5409452166302</v>
      </c>
      <c r="M3815" s="24">
        <f t="shared" ca="1" si="1804"/>
        <v>770622.149069848</v>
      </c>
      <c r="N3815" s="24">
        <f t="shared" ca="1" si="1804"/>
        <v>622883.78424281348</v>
      </c>
      <c r="O3815" s="24">
        <f t="shared" ca="1" si="1804"/>
        <v>285981.43746555393</v>
      </c>
      <c r="P3815" s="24">
        <f t="shared" ca="1" si="1804"/>
        <v>9373.3845818926529</v>
      </c>
      <c r="Q3815" s="24">
        <f t="shared" ca="1" si="1804"/>
        <v>0</v>
      </c>
      <c r="R3815" s="24">
        <f t="shared" ca="1" si="1804"/>
        <v>918238.60629026045</v>
      </c>
      <c r="S3815" s="24">
        <f t="shared" ca="1" si="1804"/>
        <v>6234.2046786431074</v>
      </c>
      <c r="T3815" s="24">
        <f t="shared" ca="1" si="1804"/>
        <v>333634.62908105308</v>
      </c>
      <c r="U3815" s="24">
        <f t="shared" ca="1" si="1804"/>
        <v>-1641824.1526820094</v>
      </c>
      <c r="V3815" s="24">
        <f t="shared" ca="1" si="1804"/>
        <v>0</v>
      </c>
      <c r="W3815" s="24">
        <f t="shared" ca="1" si="1804"/>
        <v>-1301955.3189223108</v>
      </c>
      <c r="X3815" s="24">
        <f t="shared" ca="1" si="1804"/>
        <v>278391.11331660603</v>
      </c>
      <c r="Y3815" s="24">
        <f t="shared" ca="1" si="1804"/>
        <v>4960.9902740304924</v>
      </c>
      <c r="Z3815" s="24">
        <f t="shared" ca="1" si="1804"/>
        <v>283352.10359063646</v>
      </c>
      <c r="AA3815" s="24">
        <f t="shared" ca="1" si="1804"/>
        <v>4304.823059809969</v>
      </c>
      <c r="AB3815" s="24">
        <f t="shared" ca="1" si="1804"/>
        <v>12994.675596425748</v>
      </c>
      <c r="AC3815" s="24">
        <f t="shared" ca="1" si="1804"/>
        <v>4634.9036550220217</v>
      </c>
    </row>
    <row r="3816" spans="2:29" hidden="1" outlineLevel="1">
      <c r="E3816" s="22"/>
      <c r="F3816" s="61"/>
      <c r="G3816" s="20" t="str">
        <f>$G$11</f>
        <v>DISTPRI</v>
      </c>
      <c r="H3816" s="24">
        <f t="shared" ref="H3816:AC3816" ca="1" si="1805">+H2818+H3568-H3763</f>
        <v>1790726.6771925127</v>
      </c>
      <c r="I3816" s="24">
        <f t="shared" ca="1" si="1805"/>
        <v>-6488185.1633135565</v>
      </c>
      <c r="J3816" s="24">
        <f t="shared" ca="1" si="1805"/>
        <v>3056398.9373824191</v>
      </c>
      <c r="K3816" s="24">
        <f t="shared" ca="1" si="1805"/>
        <v>55073.443182895149</v>
      </c>
      <c r="L3816" s="24">
        <f t="shared" ca="1" si="1805"/>
        <v>0</v>
      </c>
      <c r="M3816" s="24">
        <f t="shared" ca="1" si="1805"/>
        <v>3111472.3805653132</v>
      </c>
      <c r="N3816" s="24">
        <f t="shared" ca="1" si="1805"/>
        <v>2063950.149862716</v>
      </c>
      <c r="O3816" s="24">
        <f t="shared" ca="1" si="1805"/>
        <v>888122.85514557292</v>
      </c>
      <c r="P3816" s="24">
        <f t="shared" ca="1" si="1805"/>
        <v>0</v>
      </c>
      <c r="Q3816" s="24">
        <f t="shared" ca="1" si="1805"/>
        <v>0</v>
      </c>
      <c r="R3816" s="24">
        <f t="shared" ca="1" si="1805"/>
        <v>2952073.0050082901</v>
      </c>
      <c r="S3816" s="24">
        <f t="shared" ca="1" si="1805"/>
        <v>45948.285708779353</v>
      </c>
      <c r="T3816" s="24">
        <f t="shared" ca="1" si="1805"/>
        <v>1225435.6011605444</v>
      </c>
      <c r="U3816" s="24">
        <f t="shared" ca="1" si="1805"/>
        <v>0</v>
      </c>
      <c r="V3816" s="24">
        <f t="shared" ca="1" si="1805"/>
        <v>0</v>
      </c>
      <c r="W3816" s="24">
        <f t="shared" ca="1" si="1805"/>
        <v>1271383.8868693234</v>
      </c>
      <c r="X3816" s="24">
        <f t="shared" ca="1" si="1805"/>
        <v>846353.47507243452</v>
      </c>
      <c r="Y3816" s="24">
        <f t="shared" ca="1" si="1805"/>
        <v>16313.903321399846</v>
      </c>
      <c r="Z3816" s="24">
        <f t="shared" ca="1" si="1805"/>
        <v>862667.37839383387</v>
      </c>
      <c r="AA3816" s="24">
        <f t="shared" ca="1" si="1805"/>
        <v>14268.551592868813</v>
      </c>
      <c r="AB3816" s="24">
        <f t="shared" ca="1" si="1805"/>
        <v>49929.14959481432</v>
      </c>
      <c r="AC3816" s="24">
        <f t="shared" ca="1" si="1805"/>
        <v>17117.488481647953</v>
      </c>
    </row>
    <row r="3817" spans="2:29" hidden="1" outlineLevel="1">
      <c r="E3817" s="22"/>
      <c r="F3817" s="61"/>
      <c r="G3817" s="20" t="str">
        <f>$G$12</f>
        <v>DISTSEC</v>
      </c>
      <c r="H3817" s="24">
        <f t="shared" ref="H3817:AC3817" ca="1" si="1806">+H2819+H3569-H3764</f>
        <v>-647074.192335375</v>
      </c>
      <c r="I3817" s="24">
        <f t="shared" ca="1" si="1806"/>
        <v>-3202624.9480787092</v>
      </c>
      <c r="J3817" s="24">
        <f t="shared" ca="1" si="1806"/>
        <v>1343119.8047722399</v>
      </c>
      <c r="K3817" s="24">
        <f t="shared" ca="1" si="1806"/>
        <v>0</v>
      </c>
      <c r="L3817" s="24">
        <f t="shared" ca="1" si="1806"/>
        <v>0</v>
      </c>
      <c r="M3817" s="24">
        <f t="shared" ca="1" si="1806"/>
        <v>1343119.8047722399</v>
      </c>
      <c r="N3817" s="24">
        <f t="shared" ca="1" si="1806"/>
        <v>741808.51783867367</v>
      </c>
      <c r="O3817" s="24">
        <f t="shared" ca="1" si="1806"/>
        <v>0</v>
      </c>
      <c r="P3817" s="24">
        <f t="shared" ca="1" si="1806"/>
        <v>0</v>
      </c>
      <c r="Q3817" s="24">
        <f t="shared" ca="1" si="1806"/>
        <v>0</v>
      </c>
      <c r="R3817" s="24">
        <f t="shared" ca="1" si="1806"/>
        <v>741808.51783867367</v>
      </c>
      <c r="S3817" s="24">
        <f t="shared" ca="1" si="1806"/>
        <v>12787.876874136233</v>
      </c>
      <c r="T3817" s="24">
        <f t="shared" ca="1" si="1806"/>
        <v>0</v>
      </c>
      <c r="U3817" s="24">
        <f t="shared" ca="1" si="1806"/>
        <v>0</v>
      </c>
      <c r="V3817" s="24">
        <f t="shared" ca="1" si="1806"/>
        <v>0</v>
      </c>
      <c r="W3817" s="24">
        <f t="shared" ca="1" si="1806"/>
        <v>12787.876874136233</v>
      </c>
      <c r="X3817" s="24">
        <f t="shared" ca="1" si="1806"/>
        <v>312010.0675668217</v>
      </c>
      <c r="Y3817" s="24">
        <f t="shared" ca="1" si="1806"/>
        <v>0</v>
      </c>
      <c r="Z3817" s="24">
        <f t="shared" ca="1" si="1806"/>
        <v>312010.0675668217</v>
      </c>
      <c r="AA3817" s="24">
        <f t="shared" ca="1" si="1806"/>
        <v>4982.9049555697338</v>
      </c>
      <c r="AB3817" s="24">
        <f t="shared" ca="1" si="1806"/>
        <v>105050.68405914299</v>
      </c>
      <c r="AC3817" s="24">
        <f t="shared" ca="1" si="1806"/>
        <v>35790.899676744288</v>
      </c>
    </row>
    <row r="3818" spans="2:29" hidden="1" outlineLevel="1">
      <c r="E3818" s="22"/>
      <c r="F3818" s="61"/>
      <c r="G3818" s="20" t="str">
        <f>$G$13</f>
        <v>ENERGY</v>
      </c>
      <c r="H3818" s="24">
        <f t="shared" ref="H3818:AC3818" ca="1" si="1807">+H2820+H3570-H3765</f>
        <v>466048.61056636879</v>
      </c>
      <c r="I3818" s="24">
        <f t="shared" ca="1" si="1807"/>
        <v>-866284.46779938007</v>
      </c>
      <c r="J3818" s="24">
        <f t="shared" ca="1" si="1807"/>
        <v>609827.77531381778</v>
      </c>
      <c r="K3818" s="24">
        <f t="shared" ca="1" si="1807"/>
        <v>-15900.329367049442</v>
      </c>
      <c r="L3818" s="24">
        <f t="shared" ca="1" si="1807"/>
        <v>-1126.2570904968754</v>
      </c>
      <c r="M3818" s="24">
        <f t="shared" ca="1" si="1807"/>
        <v>592801.18885627028</v>
      </c>
      <c r="N3818" s="24">
        <f t="shared" ca="1" si="1807"/>
        <v>383030.51389530435</v>
      </c>
      <c r="O3818" s="24">
        <f t="shared" ca="1" si="1807"/>
        <v>218571.36282201819</v>
      </c>
      <c r="P3818" s="24">
        <f t="shared" ca="1" si="1807"/>
        <v>1605.2778163313842</v>
      </c>
      <c r="Q3818" s="24">
        <f t="shared" ca="1" si="1807"/>
        <v>304519.30008464766</v>
      </c>
      <c r="R3818" s="24">
        <f t="shared" ca="1" si="1807"/>
        <v>907726.45461829868</v>
      </c>
      <c r="S3818" s="24">
        <f t="shared" ca="1" si="1807"/>
        <v>19836.65802523099</v>
      </c>
      <c r="T3818" s="24">
        <f t="shared" ca="1" si="1807"/>
        <v>405845.06090916868</v>
      </c>
      <c r="U3818" s="24">
        <f t="shared" ca="1" si="1807"/>
        <v>-800906.66145994398</v>
      </c>
      <c r="V3818" s="24">
        <f t="shared" ca="1" si="1807"/>
        <v>-60047.356848859265</v>
      </c>
      <c r="W3818" s="24">
        <f t="shared" ca="1" si="1807"/>
        <v>-435272.29937440215</v>
      </c>
      <c r="X3818" s="24">
        <f t="shared" ca="1" si="1807"/>
        <v>160447.78820352798</v>
      </c>
      <c r="Y3818" s="24">
        <f t="shared" ca="1" si="1807"/>
        <v>3973.4144441090798</v>
      </c>
      <c r="Z3818" s="24">
        <f t="shared" ca="1" si="1807"/>
        <v>164421.20264763679</v>
      </c>
      <c r="AA3818" s="24">
        <f t="shared" ca="1" si="1807"/>
        <v>4832.4723436324275</v>
      </c>
      <c r="AB3818" s="24">
        <f t="shared" ca="1" si="1807"/>
        <v>71533.881759469601</v>
      </c>
      <c r="AC3818" s="24">
        <f t="shared" ca="1" si="1807"/>
        <v>26290.177514803287</v>
      </c>
    </row>
    <row r="3819" spans="2:29" hidden="1" outlineLevel="1">
      <c r="E3819" s="22"/>
      <c r="F3819" s="61"/>
      <c r="G3819" s="20" t="str">
        <f>$G$14</f>
        <v>CUSTOMER</v>
      </c>
      <c r="H3819" s="24">
        <f t="shared" ref="H3819:AC3819" ca="1" si="1808">+H2821+H3571-H3766</f>
        <v>166736.49954136778</v>
      </c>
      <c r="I3819" s="24">
        <f t="shared" ca="1" si="1808"/>
        <v>-6371865.5569428857</v>
      </c>
      <c r="J3819" s="24">
        <f t="shared" ca="1" si="1808"/>
        <v>2861079.1713139289</v>
      </c>
      <c r="K3819" s="24">
        <f t="shared" ca="1" si="1808"/>
        <v>33044.609254534742</v>
      </c>
      <c r="L3819" s="24">
        <f t="shared" ca="1" si="1808"/>
        <v>4943.0485700473018</v>
      </c>
      <c r="M3819" s="24">
        <f t="shared" ca="1" si="1808"/>
        <v>2899066.8291385095</v>
      </c>
      <c r="N3819" s="24">
        <f t="shared" ca="1" si="1808"/>
        <v>75074.231255148246</v>
      </c>
      <c r="O3819" s="24">
        <f t="shared" ca="1" si="1808"/>
        <v>46916.355852625435</v>
      </c>
      <c r="P3819" s="24">
        <f t="shared" ca="1" si="1808"/>
        <v>8213.0987250182461</v>
      </c>
      <c r="Q3819" s="24">
        <f t="shared" ca="1" si="1808"/>
        <v>-87832.052786129148</v>
      </c>
      <c r="R3819" s="24">
        <f t="shared" ca="1" si="1808"/>
        <v>42371.633046662879</v>
      </c>
      <c r="S3819" s="24">
        <f t="shared" ca="1" si="1808"/>
        <v>429.09085188358807</v>
      </c>
      <c r="T3819" s="24">
        <f t="shared" ca="1" si="1808"/>
        <v>17451.695481496856</v>
      </c>
      <c r="U3819" s="24">
        <f t="shared" ca="1" si="1808"/>
        <v>-7354.2167806204116</v>
      </c>
      <c r="V3819" s="24">
        <f t="shared" ca="1" si="1808"/>
        <v>-3794.9706371253974</v>
      </c>
      <c r="W3819" s="24">
        <f t="shared" ca="1" si="1808"/>
        <v>6731.5989156346077</v>
      </c>
      <c r="X3819" s="24">
        <f t="shared" ca="1" si="1808"/>
        <v>38480.173566308047</v>
      </c>
      <c r="Y3819" s="24">
        <f t="shared" ca="1" si="1808"/>
        <v>479.76363318122304</v>
      </c>
      <c r="Z3819" s="24">
        <f t="shared" ca="1" si="1808"/>
        <v>38959.937199489257</v>
      </c>
      <c r="AA3819" s="24">
        <f t="shared" ca="1" si="1808"/>
        <v>2254.2944176658634</v>
      </c>
      <c r="AB3819" s="24">
        <f t="shared" ca="1" si="1808"/>
        <v>2938791.8008579994</v>
      </c>
      <c r="AC3819" s="24">
        <f t="shared" ca="1" si="1808"/>
        <v>610425.96290828905</v>
      </c>
    </row>
    <row r="3820" spans="2:29" collapsed="1">
      <c r="B3820" s="59" t="s">
        <v>160</v>
      </c>
      <c r="E3820" s="24">
        <f>+E2822+E3572-E3767</f>
        <v>-13026242.415377256</v>
      </c>
      <c r="F3820" s="61"/>
      <c r="G3820" s="20" t="str">
        <f>$G$15</f>
        <v>TOTAL</v>
      </c>
      <c r="H3820" s="24">
        <f t="shared" ref="H3820:AC3820" ca="1" si="1809">+H2822+H3572-H3767</f>
        <v>-13026242.41537727</v>
      </c>
      <c r="I3820" s="24">
        <f t="shared" ca="1" si="1809"/>
        <v>-37865796.181261368</v>
      </c>
      <c r="J3820" s="24">
        <f t="shared" ca="1" si="1809"/>
        <v>12946079.962662</v>
      </c>
      <c r="K3820" s="24">
        <f t="shared" ca="1" si="1809"/>
        <v>169504.74324980553</v>
      </c>
      <c r="L3820" s="24">
        <f t="shared" ca="1" si="1809"/>
        <v>7464.1039912559336</v>
      </c>
      <c r="M3820" s="24">
        <f t="shared" ca="1" si="1809"/>
        <v>13123048.809903035</v>
      </c>
      <c r="N3820" s="24">
        <f t="shared" ca="1" si="1809"/>
        <v>7002776.2688215999</v>
      </c>
      <c r="O3820" s="24">
        <f t="shared" ca="1" si="1809"/>
        <v>2882680.6589235608</v>
      </c>
      <c r="P3820" s="24">
        <f t="shared" ca="1" si="1809"/>
        <v>52174.257073143657</v>
      </c>
      <c r="Q3820" s="24">
        <f t="shared" ca="1" si="1809"/>
        <v>3676.9926660991728</v>
      </c>
      <c r="R3820" s="24">
        <f t="shared" ca="1" si="1809"/>
        <v>9941308.1774844062</v>
      </c>
      <c r="S3820" s="24">
        <f t="shared" ca="1" si="1809"/>
        <v>141472.94396089521</v>
      </c>
      <c r="T3820" s="24">
        <f t="shared" ca="1" si="1809"/>
        <v>3819918.6739879907</v>
      </c>
      <c r="U3820" s="24">
        <f t="shared" ca="1" si="1809"/>
        <v>-7895028.2194727138</v>
      </c>
      <c r="V3820" s="24">
        <f t="shared" ca="1" si="1809"/>
        <v>-1421945.0838739343</v>
      </c>
      <c r="W3820" s="24">
        <f t="shared" ca="1" si="1809"/>
        <v>-5355581.6853977544</v>
      </c>
      <c r="X3820" s="24">
        <f t="shared" ca="1" si="1809"/>
        <v>2990257.4939589482</v>
      </c>
      <c r="Y3820" s="24">
        <f t="shared" ca="1" si="1809"/>
        <v>51673.685806942471</v>
      </c>
      <c r="Z3820" s="24">
        <f t="shared" ca="1" si="1809"/>
        <v>3041931.1797658908</v>
      </c>
      <c r="AA3820" s="24">
        <f t="shared" ca="1" si="1809"/>
        <v>54051.805802304894</v>
      </c>
      <c r="AB3820" s="24">
        <f t="shared" ca="1" si="1809"/>
        <v>3298176.0081973225</v>
      </c>
      <c r="AC3820" s="24">
        <f t="shared" ca="1" si="1809"/>
        <v>736619.47012881318</v>
      </c>
    </row>
    <row r="3821" spans="2:29">
      <c r="D3821" s="58" t="s">
        <v>155</v>
      </c>
      <c r="E3821" s="103">
        <v>0.21</v>
      </c>
      <c r="F3821" s="302"/>
    </row>
    <row r="3822" spans="2:29" hidden="1" outlineLevel="1">
      <c r="E3822" s="22"/>
      <c r="G3822" s="20" t="str">
        <f>$G$8</f>
        <v>PRODUCTION</v>
      </c>
      <c r="H3822" s="24">
        <f t="shared" ref="H3822:AC3822" ca="1" si="1810">H3813*$E$3821</f>
        <v>-504558.72131925897</v>
      </c>
      <c r="I3822" s="24">
        <f t="shared" ca="1" si="1810"/>
        <v>-1287571.8899822903</v>
      </c>
      <c r="J3822" s="24">
        <f t="shared" ca="1" si="1810"/>
        <v>464199.20160445239</v>
      </c>
      <c r="K3822" s="24">
        <f t="shared" ca="1" si="1810"/>
        <v>2920.8686648107741</v>
      </c>
      <c r="L3822" s="24">
        <f t="shared" ca="1" si="1810"/>
        <v>-207.72911583404397</v>
      </c>
      <c r="M3822" s="24">
        <f t="shared" ca="1" si="1810"/>
        <v>466912.34115343017</v>
      </c>
      <c r="N3822" s="24">
        <f t="shared" ca="1" si="1810"/>
        <v>304610.62729762081</v>
      </c>
      <c r="O3822" s="24">
        <f t="shared" ca="1" si="1810"/>
        <v>142640.27354462055</v>
      </c>
      <c r="P3822" s="24">
        <f t="shared" ca="1" si="1810"/>
        <v>2726.9472624218297</v>
      </c>
      <c r="Q3822" s="24">
        <f t="shared" ca="1" si="1810"/>
        <v>31490.050303972726</v>
      </c>
      <c r="R3822" s="24">
        <f t="shared" ca="1" si="1810"/>
        <v>481467.89840863668</v>
      </c>
      <c r="S3822" s="24">
        <f t="shared" ca="1" si="1810"/>
        <v>7713.9906378903588</v>
      </c>
      <c r="T3822" s="24">
        <f t="shared" ca="1" si="1810"/>
        <v>195482.84555341775</v>
      </c>
      <c r="U3822" s="24">
        <f t="shared" ca="1" si="1810"/>
        <v>-422718.82347835135</v>
      </c>
      <c r="V3822" s="24">
        <f t="shared" ca="1" si="1810"/>
        <v>-96307.180989349319</v>
      </c>
      <c r="W3822" s="24">
        <f t="shared" ca="1" si="1810"/>
        <v>-315829.16827638994</v>
      </c>
      <c r="X3822" s="24">
        <f t="shared" ca="1" si="1810"/>
        <v>129365.51285943734</v>
      </c>
      <c r="Y3822" s="24">
        <f t="shared" ca="1" si="1810"/>
        <v>2648.9961369986527</v>
      </c>
      <c r="Z3822" s="24">
        <f t="shared" ca="1" si="1810"/>
        <v>132014.50899643611</v>
      </c>
      <c r="AA3822" s="24">
        <f t="shared" ca="1" si="1810"/>
        <v>2367.7997953069294</v>
      </c>
      <c r="AB3822" s="24">
        <f t="shared" ca="1" si="1810"/>
        <v>11888.642994741263</v>
      </c>
      <c r="AC3822" s="24">
        <f t="shared" ca="1" si="1810"/>
        <v>4191.1455908727421</v>
      </c>
    </row>
    <row r="3823" spans="2:29" hidden="1" outlineLevel="1">
      <c r="E3823" s="22"/>
      <c r="G3823" s="20" t="str">
        <f>$G$9</f>
        <v>BULKTRAN</v>
      </c>
      <c r="H3823" s="24">
        <f t="shared" ref="H3823:AC3823" ca="1" si="1811">H3814*$E$3821</f>
        <v>-1906639.7324869712</v>
      </c>
      <c r="I3823" s="24">
        <f t="shared" ca="1" si="1811"/>
        <v>-2266439.0232373876</v>
      </c>
      <c r="J3823" s="24">
        <f t="shared" ca="1" si="1811"/>
        <v>444783.91124666878</v>
      </c>
      <c r="K3823" s="24">
        <f t="shared" ca="1" si="1811"/>
        <v>12892.272530289976</v>
      </c>
      <c r="L3823" s="24">
        <f t="shared" ca="1" si="1811"/>
        <v>664.43114479670669</v>
      </c>
      <c r="M3823" s="24">
        <f t="shared" ca="1" si="1811"/>
        <v>458340.61492175562</v>
      </c>
      <c r="N3823" s="24">
        <f t="shared" ca="1" si="1811"/>
        <v>349755.47776503826</v>
      </c>
      <c r="O3823" s="24">
        <f t="shared" ca="1" si="1811"/>
        <v>160408.34245931543</v>
      </c>
      <c r="P3823" s="24">
        <f t="shared" ca="1" si="1811"/>
        <v>4199.3768870575113</v>
      </c>
      <c r="Q3823" s="24">
        <f t="shared" ca="1" si="1811"/>
        <v>-76222.203776780792</v>
      </c>
      <c r="R3823" s="24">
        <f t="shared" ca="1" si="1811"/>
        <v>438140.99333463016</v>
      </c>
      <c r="S3823" s="24">
        <f t="shared" ca="1" si="1811"/>
        <v>4095.7432047761931</v>
      </c>
      <c r="T3823" s="24">
        <f t="shared" ca="1" si="1811"/>
        <v>190403.00879128254</v>
      </c>
      <c r="U3823" s="24">
        <f t="shared" ca="1" si="1811"/>
        <v>-720719.24611717451</v>
      </c>
      <c r="V3823" s="24">
        <f t="shared" ca="1" si="1811"/>
        <v>-188894.39785211932</v>
      </c>
      <c r="W3823" s="24">
        <f t="shared" ca="1" si="1811"/>
        <v>-715114.89197323506</v>
      </c>
      <c r="X3823" s="24">
        <f t="shared" ca="1" si="1811"/>
        <v>155095.21114954475</v>
      </c>
      <c r="Y3823" s="24">
        <f t="shared" ca="1" si="1811"/>
        <v>2799.5828311879304</v>
      </c>
      <c r="Z3823" s="24">
        <f t="shared" ca="1" si="1811"/>
        <v>157894.79398073268</v>
      </c>
      <c r="AA3823" s="24">
        <f t="shared" ca="1" si="1811"/>
        <v>2548.0396855722738</v>
      </c>
      <c r="AB3823" s="24">
        <f t="shared" ca="1" si="1811"/>
        <v>13285.278434447349</v>
      </c>
      <c r="AC3823" s="24">
        <f t="shared" ca="1" si="1811"/>
        <v>4704.4623665117524</v>
      </c>
    </row>
    <row r="3824" spans="2:29" hidden="1" outlineLevel="1">
      <c r="E3824" s="22"/>
      <c r="G3824" s="20" t="str">
        <f>$G$10</f>
        <v>SUBTRAN</v>
      </c>
      <c r="H3824" s="24">
        <f t="shared" ref="H3824:AC3824" ca="1" si="1812">H3815*$E$3821</f>
        <v>-697364.34836561477</v>
      </c>
      <c r="I3824" s="24">
        <f t="shared" ca="1" si="1812"/>
        <v>-842724.65625694941</v>
      </c>
      <c r="J3824" s="24">
        <f t="shared" ca="1" si="1812"/>
        <v>156904.28466359424</v>
      </c>
      <c r="K3824" s="24">
        <f t="shared" ca="1" si="1812"/>
        <v>4617.1330425785191</v>
      </c>
      <c r="L3824" s="24">
        <f t="shared" ca="1" si="1812"/>
        <v>309.23359849549234</v>
      </c>
      <c r="M3824" s="24">
        <f t="shared" ca="1" si="1812"/>
        <v>161830.65130466808</v>
      </c>
      <c r="N3824" s="24">
        <f t="shared" ca="1" si="1812"/>
        <v>130805.59469099082</v>
      </c>
      <c r="O3824" s="24">
        <f t="shared" ca="1" si="1812"/>
        <v>60056.101867766323</v>
      </c>
      <c r="P3824" s="24">
        <f t="shared" ca="1" si="1812"/>
        <v>1968.410762197457</v>
      </c>
      <c r="Q3824" s="24">
        <f t="shared" ca="1" si="1812"/>
        <v>0</v>
      </c>
      <c r="R3824" s="24">
        <f t="shared" ca="1" si="1812"/>
        <v>192830.10732095467</v>
      </c>
      <c r="S3824" s="24">
        <f t="shared" ca="1" si="1812"/>
        <v>1309.1829825150526</v>
      </c>
      <c r="T3824" s="24">
        <f t="shared" ca="1" si="1812"/>
        <v>70063.272107021141</v>
      </c>
      <c r="U3824" s="24">
        <f t="shared" ca="1" si="1812"/>
        <v>-344783.07206322195</v>
      </c>
      <c r="V3824" s="24">
        <f t="shared" ca="1" si="1812"/>
        <v>0</v>
      </c>
      <c r="W3824" s="24">
        <f t="shared" ca="1" si="1812"/>
        <v>-273410.61697368528</v>
      </c>
      <c r="X3824" s="24">
        <f t="shared" ca="1" si="1812"/>
        <v>58462.133796487265</v>
      </c>
      <c r="Y3824" s="24">
        <f t="shared" ca="1" si="1812"/>
        <v>1041.8079575464033</v>
      </c>
      <c r="Z3824" s="24">
        <f t="shared" ca="1" si="1812"/>
        <v>59503.941754033651</v>
      </c>
      <c r="AA3824" s="24">
        <f t="shared" ca="1" si="1812"/>
        <v>904.01284256009342</v>
      </c>
      <c r="AB3824" s="24">
        <f t="shared" ca="1" si="1812"/>
        <v>2728.8818752494071</v>
      </c>
      <c r="AC3824" s="24">
        <f t="shared" ca="1" si="1812"/>
        <v>973.32976755462448</v>
      </c>
    </row>
    <row r="3825" spans="2:29" hidden="1" outlineLevel="1">
      <c r="E3825" s="22"/>
      <c r="G3825" s="20" t="str">
        <f>$G$11</f>
        <v>DISTPRI</v>
      </c>
      <c r="H3825" s="24">
        <f t="shared" ref="H3825:AC3825" ca="1" si="1813">H3816*$E$3821</f>
        <v>376052.60221042763</v>
      </c>
      <c r="I3825" s="24">
        <f t="shared" ca="1" si="1813"/>
        <v>-1362518.8842958468</v>
      </c>
      <c r="J3825" s="24">
        <f t="shared" ca="1" si="1813"/>
        <v>641843.77685030794</v>
      </c>
      <c r="K3825" s="24">
        <f t="shared" ca="1" si="1813"/>
        <v>11565.423068407981</v>
      </c>
      <c r="L3825" s="24">
        <f t="shared" ca="1" si="1813"/>
        <v>0</v>
      </c>
      <c r="M3825" s="24">
        <f t="shared" ca="1" si="1813"/>
        <v>653409.19991871575</v>
      </c>
      <c r="N3825" s="24">
        <f t="shared" ca="1" si="1813"/>
        <v>433429.53147117031</v>
      </c>
      <c r="O3825" s="24">
        <f t="shared" ca="1" si="1813"/>
        <v>186505.79958057031</v>
      </c>
      <c r="P3825" s="24">
        <f t="shared" ca="1" si="1813"/>
        <v>0</v>
      </c>
      <c r="Q3825" s="24">
        <f t="shared" ca="1" si="1813"/>
        <v>0</v>
      </c>
      <c r="R3825" s="24">
        <f t="shared" ca="1" si="1813"/>
        <v>619935.33105174091</v>
      </c>
      <c r="S3825" s="24">
        <f t="shared" ca="1" si="1813"/>
        <v>9649.1399988436642</v>
      </c>
      <c r="T3825" s="24">
        <f t="shared" ca="1" si="1813"/>
        <v>257341.47624371434</v>
      </c>
      <c r="U3825" s="24">
        <f t="shared" ca="1" si="1813"/>
        <v>0</v>
      </c>
      <c r="V3825" s="24">
        <f t="shared" ca="1" si="1813"/>
        <v>0</v>
      </c>
      <c r="W3825" s="24">
        <f t="shared" ca="1" si="1813"/>
        <v>266990.61624255794</v>
      </c>
      <c r="X3825" s="24">
        <f t="shared" ca="1" si="1813"/>
        <v>177734.22976521123</v>
      </c>
      <c r="Y3825" s="24">
        <f t="shared" ca="1" si="1813"/>
        <v>3425.9196974939678</v>
      </c>
      <c r="Z3825" s="24">
        <f t="shared" ca="1" si="1813"/>
        <v>181160.1494627051</v>
      </c>
      <c r="AA3825" s="24">
        <f t="shared" ca="1" si="1813"/>
        <v>2996.3958345024507</v>
      </c>
      <c r="AB3825" s="24">
        <f t="shared" ca="1" si="1813"/>
        <v>10485.121414911007</v>
      </c>
      <c r="AC3825" s="24">
        <f t="shared" ca="1" si="1813"/>
        <v>3594.6725811460701</v>
      </c>
    </row>
    <row r="3826" spans="2:29" hidden="1" outlineLevel="1">
      <c r="E3826" s="22"/>
      <c r="G3826" s="20" t="str">
        <f>$G$12</f>
        <v>DISTSEC</v>
      </c>
      <c r="H3826" s="24">
        <f t="shared" ref="H3826:AC3826" ca="1" si="1814">H3817*$E$3821</f>
        <v>-135885.58039042875</v>
      </c>
      <c r="I3826" s="24">
        <f t="shared" ca="1" si="1814"/>
        <v>-672551.23909652885</v>
      </c>
      <c r="J3826" s="24">
        <f t="shared" ca="1" si="1814"/>
        <v>282055.15900217037</v>
      </c>
      <c r="K3826" s="24">
        <f t="shared" ca="1" si="1814"/>
        <v>0</v>
      </c>
      <c r="L3826" s="24">
        <f t="shared" ca="1" si="1814"/>
        <v>0</v>
      </c>
      <c r="M3826" s="24">
        <f t="shared" ca="1" si="1814"/>
        <v>282055.15900217037</v>
      </c>
      <c r="N3826" s="24">
        <f t="shared" ca="1" si="1814"/>
        <v>155779.78874612146</v>
      </c>
      <c r="O3826" s="24">
        <f t="shared" ca="1" si="1814"/>
        <v>0</v>
      </c>
      <c r="P3826" s="24">
        <f t="shared" ca="1" si="1814"/>
        <v>0</v>
      </c>
      <c r="Q3826" s="24">
        <f t="shared" ca="1" si="1814"/>
        <v>0</v>
      </c>
      <c r="R3826" s="24">
        <f t="shared" ca="1" si="1814"/>
        <v>155779.78874612146</v>
      </c>
      <c r="S3826" s="24">
        <f t="shared" ca="1" si="1814"/>
        <v>2685.4541435686087</v>
      </c>
      <c r="T3826" s="24">
        <f t="shared" ca="1" si="1814"/>
        <v>0</v>
      </c>
      <c r="U3826" s="24">
        <f t="shared" ca="1" si="1814"/>
        <v>0</v>
      </c>
      <c r="V3826" s="24">
        <f t="shared" ca="1" si="1814"/>
        <v>0</v>
      </c>
      <c r="W3826" s="24">
        <f t="shared" ca="1" si="1814"/>
        <v>2685.4541435686087</v>
      </c>
      <c r="X3826" s="24">
        <f t="shared" ca="1" si="1814"/>
        <v>65522.114189032553</v>
      </c>
      <c r="Y3826" s="24">
        <f t="shared" ca="1" si="1814"/>
        <v>0</v>
      </c>
      <c r="Z3826" s="24">
        <f t="shared" ca="1" si="1814"/>
        <v>65522.114189032553</v>
      </c>
      <c r="AA3826" s="24">
        <f t="shared" ca="1" si="1814"/>
        <v>1046.4100406696441</v>
      </c>
      <c r="AB3826" s="24">
        <f t="shared" ca="1" si="1814"/>
        <v>22060.643652420029</v>
      </c>
      <c r="AC3826" s="24">
        <f t="shared" ca="1" si="1814"/>
        <v>7516.0889321163004</v>
      </c>
    </row>
    <row r="3827" spans="2:29" hidden="1" outlineLevel="1">
      <c r="E3827" s="22"/>
      <c r="G3827" s="20" t="str">
        <f>$G$13</f>
        <v>ENERGY</v>
      </c>
      <c r="H3827" s="24">
        <f t="shared" ref="H3827:AC3827" ca="1" si="1815">H3818*$E$3821</f>
        <v>97870.208218937449</v>
      </c>
      <c r="I3827" s="24">
        <f t="shared" ca="1" si="1815"/>
        <v>-181919.73823786981</v>
      </c>
      <c r="J3827" s="24">
        <f t="shared" ca="1" si="1815"/>
        <v>128063.83281590173</v>
      </c>
      <c r="K3827" s="24">
        <f t="shared" ca="1" si="1815"/>
        <v>-3339.0691670803826</v>
      </c>
      <c r="L3827" s="24">
        <f t="shared" ca="1" si="1815"/>
        <v>-236.51398900434384</v>
      </c>
      <c r="M3827" s="24">
        <f t="shared" ca="1" si="1815"/>
        <v>124488.24965981675</v>
      </c>
      <c r="N3827" s="24">
        <f t="shared" ca="1" si="1815"/>
        <v>80436.407918013909</v>
      </c>
      <c r="O3827" s="24">
        <f t="shared" ca="1" si="1815"/>
        <v>45899.986192623815</v>
      </c>
      <c r="P3827" s="24">
        <f t="shared" ca="1" si="1815"/>
        <v>337.10834142959067</v>
      </c>
      <c r="Q3827" s="24">
        <f t="shared" ca="1" si="1815"/>
        <v>63949.053017776008</v>
      </c>
      <c r="R3827" s="24">
        <f t="shared" ca="1" si="1815"/>
        <v>190622.55546984271</v>
      </c>
      <c r="S3827" s="24">
        <f t="shared" ca="1" si="1815"/>
        <v>4165.6981852985082</v>
      </c>
      <c r="T3827" s="24">
        <f t="shared" ca="1" si="1815"/>
        <v>85227.46279092542</v>
      </c>
      <c r="U3827" s="24">
        <f t="shared" ca="1" si="1815"/>
        <v>-168190.39890658823</v>
      </c>
      <c r="V3827" s="24">
        <f t="shared" ca="1" si="1815"/>
        <v>-12609.944938260445</v>
      </c>
      <c r="W3827" s="24">
        <f t="shared" ca="1" si="1815"/>
        <v>-91407.182868624455</v>
      </c>
      <c r="X3827" s="24">
        <f t="shared" ca="1" si="1815"/>
        <v>33694.035522740873</v>
      </c>
      <c r="Y3827" s="24">
        <f t="shared" ca="1" si="1815"/>
        <v>834.41703326290667</v>
      </c>
      <c r="Z3827" s="24">
        <f t="shared" ca="1" si="1815"/>
        <v>34528.452556003722</v>
      </c>
      <c r="AA3827" s="24">
        <f t="shared" ca="1" si="1815"/>
        <v>1014.8191921628097</v>
      </c>
      <c r="AB3827" s="24">
        <f t="shared" ca="1" si="1815"/>
        <v>15022.115169488616</v>
      </c>
      <c r="AC3827" s="24">
        <f t="shared" ca="1" si="1815"/>
        <v>5520.9372781086904</v>
      </c>
    </row>
    <row r="3828" spans="2:29" hidden="1" outlineLevel="1">
      <c r="E3828" s="22"/>
      <c r="G3828" s="20" t="str">
        <f>$G$14</f>
        <v>CUSTOMER</v>
      </c>
      <c r="H3828" s="24">
        <f t="shared" ref="H3828:AC3828" ca="1" si="1816">H3819*$E$3821</f>
        <v>35014.664903687233</v>
      </c>
      <c r="I3828" s="24">
        <f t="shared" ca="1" si="1816"/>
        <v>-1338091.766958006</v>
      </c>
      <c r="J3828" s="24">
        <f t="shared" ca="1" si="1816"/>
        <v>600826.62597592501</v>
      </c>
      <c r="K3828" s="24">
        <f t="shared" ca="1" si="1816"/>
        <v>6939.3679434522955</v>
      </c>
      <c r="L3828" s="24">
        <f t="shared" ca="1" si="1816"/>
        <v>1038.0401997099334</v>
      </c>
      <c r="M3828" s="24">
        <f t="shared" ca="1" si="1816"/>
        <v>608804.03411908692</v>
      </c>
      <c r="N3828" s="24">
        <f t="shared" ca="1" si="1816"/>
        <v>15765.588563581132</v>
      </c>
      <c r="O3828" s="24">
        <f t="shared" ca="1" si="1816"/>
        <v>9852.4347290513415</v>
      </c>
      <c r="P3828" s="24">
        <f t="shared" ca="1" si="1816"/>
        <v>1724.7507322538315</v>
      </c>
      <c r="Q3828" s="24">
        <f t="shared" ca="1" si="1816"/>
        <v>-18444.731085087122</v>
      </c>
      <c r="R3828" s="24">
        <f t="shared" ca="1" si="1816"/>
        <v>8898.0429397992048</v>
      </c>
      <c r="S3828" s="24">
        <f t="shared" ca="1" si="1816"/>
        <v>90.109078895553495</v>
      </c>
      <c r="T3828" s="24">
        <f t="shared" ca="1" si="1816"/>
        <v>3664.8560511143396</v>
      </c>
      <c r="U3828" s="24">
        <f t="shared" ca="1" si="1816"/>
        <v>-1544.3855239302864</v>
      </c>
      <c r="V3828" s="24">
        <f t="shared" ca="1" si="1816"/>
        <v>-796.94383379633348</v>
      </c>
      <c r="W3828" s="24">
        <f t="shared" ca="1" si="1816"/>
        <v>1413.6357722832677</v>
      </c>
      <c r="X3828" s="24">
        <f t="shared" ca="1" si="1816"/>
        <v>8080.8364489246896</v>
      </c>
      <c r="Y3828" s="24">
        <f t="shared" ca="1" si="1816"/>
        <v>100.75036296805683</v>
      </c>
      <c r="Z3828" s="24">
        <f t="shared" ca="1" si="1816"/>
        <v>8181.5868118927438</v>
      </c>
      <c r="AA3828" s="24">
        <f t="shared" ca="1" si="1816"/>
        <v>473.40182770983131</v>
      </c>
      <c r="AB3828" s="24">
        <f t="shared" ca="1" si="1816"/>
        <v>617146.27818017988</v>
      </c>
      <c r="AC3828" s="24">
        <f t="shared" ca="1" si="1816"/>
        <v>128189.4522107407</v>
      </c>
    </row>
    <row r="3829" spans="2:29" collapsed="1">
      <c r="B3829" s="59" t="s">
        <v>161</v>
      </c>
      <c r="E3829" s="24">
        <f>E3820*$E$3821</f>
        <v>-2735510.9072292238</v>
      </c>
      <c r="F3829" s="89"/>
      <c r="G3829" s="20" t="str">
        <f>$G$15</f>
        <v>TOTAL</v>
      </c>
      <c r="H3829" s="24">
        <f t="shared" ref="H3829:AC3829" ca="1" si="1817">H3820*$E$3821</f>
        <v>-2735510.9072292265</v>
      </c>
      <c r="I3829" s="24">
        <f t="shared" ca="1" si="1817"/>
        <v>-7951817.198064887</v>
      </c>
      <c r="J3829" s="24">
        <f t="shared" ca="1" si="1817"/>
        <v>2718676.79215902</v>
      </c>
      <c r="K3829" s="24">
        <f t="shared" ca="1" si="1817"/>
        <v>35595.996082459162</v>
      </c>
      <c r="L3829" s="24">
        <f t="shared" ca="1" si="1817"/>
        <v>1567.4618381637461</v>
      </c>
      <c r="M3829" s="24">
        <f t="shared" ca="1" si="1817"/>
        <v>2755840.2500796374</v>
      </c>
      <c r="N3829" s="24">
        <f t="shared" ca="1" si="1817"/>
        <v>1470583.016452536</v>
      </c>
      <c r="O3829" s="24">
        <f t="shared" ca="1" si="1817"/>
        <v>605362.93837394775</v>
      </c>
      <c r="P3829" s="24">
        <f t="shared" ca="1" si="1817"/>
        <v>10956.593985360167</v>
      </c>
      <c r="Q3829" s="24">
        <f t="shared" ca="1" si="1817"/>
        <v>772.16845988082628</v>
      </c>
      <c r="R3829" s="24">
        <f t="shared" ca="1" si="1817"/>
        <v>2087674.7172717252</v>
      </c>
      <c r="S3829" s="24">
        <f t="shared" ca="1" si="1817"/>
        <v>29709.318231787991</v>
      </c>
      <c r="T3829" s="24">
        <f t="shared" ca="1" si="1817"/>
        <v>802182.92153747799</v>
      </c>
      <c r="U3829" s="24">
        <f t="shared" ca="1" si="1817"/>
        <v>-1657955.9260892698</v>
      </c>
      <c r="V3829" s="24">
        <f t="shared" ca="1" si="1817"/>
        <v>-298608.46761352621</v>
      </c>
      <c r="W3829" s="24">
        <f t="shared" ca="1" si="1817"/>
        <v>-1124672.1539335283</v>
      </c>
      <c r="X3829" s="24">
        <f t="shared" ca="1" si="1817"/>
        <v>627954.07373137912</v>
      </c>
      <c r="Y3829" s="24">
        <f t="shared" ca="1" si="1817"/>
        <v>10851.474019457919</v>
      </c>
      <c r="Z3829" s="24">
        <f t="shared" ca="1" si="1817"/>
        <v>638805.54775083705</v>
      </c>
      <c r="AA3829" s="24">
        <f t="shared" ca="1" si="1817"/>
        <v>11350.879218484028</v>
      </c>
      <c r="AB3829" s="24">
        <f t="shared" ca="1" si="1817"/>
        <v>692616.96172143775</v>
      </c>
      <c r="AC3829" s="24">
        <f t="shared" ca="1" si="1817"/>
        <v>154690.08872705075</v>
      </c>
    </row>
    <row r="3831" spans="2:29">
      <c r="B3831" s="59" t="s">
        <v>162</v>
      </c>
      <c r="E3831" s="22"/>
      <c r="F3831" s="61"/>
      <c r="G3831" s="22"/>
      <c r="I3831" s="11"/>
      <c r="J3831" s="11"/>
      <c r="K3831" s="11"/>
      <c r="L3831" s="11"/>
      <c r="M3831" s="11"/>
      <c r="N3831" s="11"/>
      <c r="O3831" s="11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  <c r="AA3831" s="11"/>
      <c r="AB3831" s="11"/>
      <c r="AC3831" s="11"/>
    </row>
    <row r="3832" spans="2:29" hidden="1" outlineLevel="1">
      <c r="F3832" s="61" t="str">
        <f>F3839</f>
        <v>RB_GUP</v>
      </c>
      <c r="G3832" s="20" t="str">
        <f>$G$8</f>
        <v>PRODUCTION</v>
      </c>
      <c r="H3832" s="24">
        <f t="shared" ref="H3832:H3895" ca="1" si="1818">SUBTOTAL(9,I3832:AC3832)</f>
        <v>185117.52980442831</v>
      </c>
      <c r="I3832" s="25">
        <f ca="1">VLOOKUP(CONCATENATE($F3832," ",$G3832),AllocFactorMatrix,(I$4+1),FALSE)*$E3839</f>
        <v>90771.06957326502</v>
      </c>
      <c r="J3832" s="25">
        <f ca="1">VLOOKUP(CONCATENATE($F3832," ",$G3832),AllocFactorMatrix,(J$4+1),FALSE)*$E3839</f>
        <v>22961.551074992989</v>
      </c>
      <c r="K3832" s="25">
        <f ca="1">VLOOKUP(CONCATENATE($F3832," ",$G3832),AllocFactorMatrix,(K$4+1),FALSE)*$E3839</f>
        <v>268.45545724709314</v>
      </c>
      <c r="L3832" s="25">
        <f ca="1">VLOOKUP(CONCATENATE($F3832," ",$G3832),AllocFactorMatrix,(L$4+1),FALSE)*$E3839</f>
        <v>6.6135363269515155</v>
      </c>
      <c r="M3832" s="25">
        <f t="shared" ref="M3832:M3839" ca="1" si="1819">SUBTOTAL(9,J3832:L3832)</f>
        <v>23236.620068567034</v>
      </c>
      <c r="N3832" s="25">
        <f ca="1">VLOOKUP(CONCATENATE($F3832," ",$G3832),AllocFactorMatrix,(N$4+1),FALSE)*$E3839</f>
        <v>9607.4010491145855</v>
      </c>
      <c r="O3832" s="25">
        <f ca="1">VLOOKUP(CONCATENATE($F3832," ",$G3832),AllocFactorMatrix,(O$4+1),FALSE)*$E3839</f>
        <v>2736.1406549252092</v>
      </c>
      <c r="P3832" s="25">
        <f ca="1">VLOOKUP(CONCATENATE($F3832," ",$G3832),AllocFactorMatrix,(P$4+1),FALSE)*$E3839</f>
        <v>216.52582371448963</v>
      </c>
      <c r="Q3832" s="25">
        <f ca="1">VLOOKUP(CONCATENATE($F3832," ",$G3832),AllocFactorMatrix,(Q$4+1),FALSE)*$E3839</f>
        <v>45.704783571657515</v>
      </c>
      <c r="R3832" s="25">
        <f ca="1">SUBTOTAL(9,N3832:Q3832)</f>
        <v>12605.772311325942</v>
      </c>
      <c r="S3832" s="25">
        <f ca="1">VLOOKUP(CONCATENATE($F3832," ",$G3832),AllocFactorMatrix,(S$4+1),FALSE)*$E3839</f>
        <v>577.11949685261357</v>
      </c>
      <c r="T3832" s="25">
        <f ca="1">VLOOKUP(CONCATENATE($F3832," ",$G3832),AllocFactorMatrix,(T$4+1),FALSE)*$E3839</f>
        <v>6291.6149713957857</v>
      </c>
      <c r="U3832" s="25">
        <f ca="1">VLOOKUP(CONCATENATE($F3832," ",$G3832),AllocFactorMatrix,(U$4+1),FALSE)*$E3839</f>
        <v>42019.419519504925</v>
      </c>
      <c r="V3832" s="25">
        <f ca="1">VLOOKUP(CONCATENATE($F3832," ",$G3832),AllocFactorMatrix,(V$4+1),FALSE)*$E3839</f>
        <v>6592.052940426398</v>
      </c>
      <c r="W3832" s="25">
        <f ca="1">SUBTOTAL(9,S3832:V3832)</f>
        <v>55480.206928179716</v>
      </c>
      <c r="X3832" s="25">
        <f ca="1">VLOOKUP(CONCATENATE($F3832," ",$G3832),AllocFactorMatrix,(X$4+1),FALSE)*$E3839</f>
        <v>2607.7099260961504</v>
      </c>
      <c r="Y3832" s="25">
        <f ca="1">VLOOKUP(CONCATENATE($F3832," ",$G3832),AllocFactorMatrix,(Y$4+1),FALSE)*$E3839</f>
        <v>62.951070955338707</v>
      </c>
      <c r="Z3832" s="25">
        <f t="shared" ref="Z3832:Z3839" ca="1" si="1820">SUBTOTAL(9,X3832:Y3832)</f>
        <v>2670.6609970514892</v>
      </c>
      <c r="AA3832" s="25">
        <f ca="1">VLOOKUP(CONCATENATE($F3832," ",$G3832),AllocFactorMatrix,(AA$4+1),FALSE)*$E3839</f>
        <v>45.464899914612367</v>
      </c>
      <c r="AB3832" s="25">
        <f ca="1">VLOOKUP(CONCATENATE($F3832," ",$G3832),AllocFactorMatrix,(AB$4+1),FALSE)*$E3839</f>
        <v>246.51975926341242</v>
      </c>
      <c r="AC3832" s="25">
        <f ca="1">VLOOKUP(CONCATENATE($F3832," ",$G3832),AllocFactorMatrix,(AC$4+1),FALSE)*$E3839</f>
        <v>61.215266861075648</v>
      </c>
    </row>
    <row r="3833" spans="2:29" hidden="1" outlineLevel="1">
      <c r="F3833" s="61" t="str">
        <f>F3839</f>
        <v>RB_GUP</v>
      </c>
      <c r="G3833" s="20" t="str">
        <f>$G$9</f>
        <v>BULKTRAN</v>
      </c>
      <c r="H3833" s="24">
        <f t="shared" ca="1" si="1818"/>
        <v>196049.69758777367</v>
      </c>
      <c r="I3833" s="25">
        <f ca="1">VLOOKUP(CONCATENATE($F3833," ",$G3833),AllocFactorMatrix,(I$4+1),FALSE)*$E3839</f>
        <v>96131.580614531689</v>
      </c>
      <c r="J3833" s="25">
        <f ca="1">VLOOKUP(CONCATENATE($F3833," ",$G3833),AllocFactorMatrix,(J$4+1),FALSE)*$E3839</f>
        <v>24317.551931221315</v>
      </c>
      <c r="K3833" s="25">
        <f ca="1">VLOOKUP(CONCATENATE($F3833," ",$G3833),AllocFactorMatrix,(K$4+1),FALSE)*$E3839</f>
        <v>284.30916977275433</v>
      </c>
      <c r="L3833" s="25">
        <f ca="1">VLOOKUP(CONCATENATE($F3833," ",$G3833),AllocFactorMatrix,(L$4+1),FALSE)*$E3839</f>
        <v>7.0041005746695308</v>
      </c>
      <c r="M3833" s="25">
        <f t="shared" ca="1" si="1819"/>
        <v>24608.865201568737</v>
      </c>
      <c r="N3833" s="25">
        <f ca="1">VLOOKUP(CONCATENATE($F3833," ",$G3833),AllocFactorMatrix,(N$4+1),FALSE)*$E3839</f>
        <v>10174.76881996681</v>
      </c>
      <c r="O3833" s="25">
        <f ca="1">VLOOKUP(CONCATENATE($F3833," ",$G3833),AllocFactorMatrix,(O$4+1),FALSE)*$E3839</f>
        <v>2897.7242107887519</v>
      </c>
      <c r="P3833" s="25">
        <f ca="1">VLOOKUP(CONCATENATE($F3833," ",$G3833),AllocFactorMatrix,(P$4+1),FALSE)*$E3839</f>
        <v>229.31281712767233</v>
      </c>
      <c r="Q3833" s="25">
        <f ca="1">VLOOKUP(CONCATENATE($F3833," ",$G3833),AllocFactorMatrix,(Q$4+1),FALSE)*$E3839</f>
        <v>48.403892419073067</v>
      </c>
      <c r="R3833" s="25">
        <f t="shared" ref="R3833:R3839" ca="1" si="1821">SUBTOTAL(9,N3833:Q3833)</f>
        <v>13350.209740302309</v>
      </c>
      <c r="S3833" s="25">
        <f ca="1">VLOOKUP(CONCATENATE($F3833," ",$G3833),AllocFactorMatrix,(S$4+1),FALSE)*$E3839</f>
        <v>611.20145104300343</v>
      </c>
      <c r="T3833" s="25">
        <f ca="1">VLOOKUP(CONCATENATE($F3833," ",$G3833),AllocFactorMatrix,(T$4+1),FALSE)*$E3839</f>
        <v>6663.1680629272641</v>
      </c>
      <c r="U3833" s="25">
        <f ca="1">VLOOKUP(CONCATENATE($F3833," ",$G3833),AllocFactorMatrix,(U$4+1),FALSE)*$E3839</f>
        <v>44500.888156382869</v>
      </c>
      <c r="V3833" s="25">
        <f ca="1">VLOOKUP(CONCATENATE($F3833," ",$G3833),AllocFactorMatrix,(V$4+1),FALSE)*$E3839</f>
        <v>6981.34848071138</v>
      </c>
      <c r="W3833" s="25">
        <f t="shared" ref="W3833:W3839" ca="1" si="1822">SUBTOTAL(9,S3833:V3833)</f>
        <v>58756.606151064516</v>
      </c>
      <c r="X3833" s="25">
        <f ca="1">VLOOKUP(CONCATENATE($F3833," ",$G3833),AllocFactorMatrix,(X$4+1),FALSE)*$E3839</f>
        <v>2761.70896915002</v>
      </c>
      <c r="Y3833" s="25">
        <f ca="1">VLOOKUP(CONCATENATE($F3833," ",$G3833),AllocFactorMatrix,(Y$4+1),FALSE)*$E3839</f>
        <v>66.668664154384217</v>
      </c>
      <c r="Z3833" s="25">
        <f t="shared" ca="1" si="1820"/>
        <v>2828.3776333044043</v>
      </c>
      <c r="AA3833" s="25">
        <f ca="1">VLOOKUP(CONCATENATE($F3833," ",$G3833),AllocFactorMatrix,(AA$4+1),FALSE)*$E3839</f>
        <v>48.149842365198488</v>
      </c>
      <c r="AB3833" s="25">
        <f ca="1">VLOOKUP(CONCATENATE($F3833," ",$G3833),AllocFactorMatrix,(AB$4+1),FALSE)*$E3839</f>
        <v>261.07805297565415</v>
      </c>
      <c r="AC3833" s="25">
        <f ca="1">VLOOKUP(CONCATENATE($F3833," ",$G3833),AllocFactorMatrix,(AC$4+1),FALSE)*$E3839</f>
        <v>64.830351661172898</v>
      </c>
    </row>
    <row r="3834" spans="2:29" hidden="1" outlineLevel="1">
      <c r="F3834" s="61" t="str">
        <f>F3839</f>
        <v>RB_GUP</v>
      </c>
      <c r="G3834" s="20" t="str">
        <f>$G$10</f>
        <v>SUBTRAN</v>
      </c>
      <c r="H3834" s="24">
        <f t="shared" ca="1" si="1818"/>
        <v>75156.004590612982</v>
      </c>
      <c r="I3834" s="25">
        <f ca="1">VLOOKUP(CONCATENATE($F3834," ",$G3834),AllocFactorMatrix,(I$4+1),FALSE)*$E3839</f>
        <v>35691.722424212618</v>
      </c>
      <c r="J3834" s="25">
        <f ca="1">VLOOKUP(CONCATENATE($F3834," ",$G3834),AllocFactorMatrix,(J$4+1),FALSE)*$E3839</f>
        <v>9136.554282907111</v>
      </c>
      <c r="K3834" s="25">
        <f ca="1">VLOOKUP(CONCATENATE($F3834," ",$G3834),AllocFactorMatrix,(K$4+1),FALSE)*$E3839</f>
        <v>106.47030114674871</v>
      </c>
      <c r="L3834" s="25">
        <f ca="1">VLOOKUP(CONCATENATE($F3834," ",$G3834),AllocFactorMatrix,(L$4+1),FALSE)*$E3839</f>
        <v>3.4905457964704976</v>
      </c>
      <c r="M3834" s="25">
        <f t="shared" ca="1" si="1819"/>
        <v>9246.5151298503297</v>
      </c>
      <c r="N3834" s="25">
        <f ca="1">VLOOKUP(CONCATENATE($F3834," ",$G3834),AllocFactorMatrix,(N$4+1),FALSE)*$E3839</f>
        <v>3982.1542555048054</v>
      </c>
      <c r="O3834" s="25">
        <f ca="1">VLOOKUP(CONCATENATE($F3834," ",$G3834),AllocFactorMatrix,(O$4+1),FALSE)*$E3839</f>
        <v>1128.7326321733153</v>
      </c>
      <c r="P3834" s="25">
        <f ca="1">VLOOKUP(CONCATENATE($F3834," ",$G3834),AllocFactorMatrix,(P$4+1),FALSE)*$E3839</f>
        <v>115.61938161414133</v>
      </c>
      <c r="Q3834" s="25">
        <f ca="1">VLOOKUP(CONCATENATE($F3834," ",$G3834),AllocFactorMatrix,(Q$4+1),FALSE)*$E3839</f>
        <v>0</v>
      </c>
      <c r="R3834" s="25">
        <f t="shared" ca="1" si="1821"/>
        <v>5226.506269292262</v>
      </c>
      <c r="S3834" s="25">
        <f ca="1">VLOOKUP(CONCATENATE($F3834," ",$G3834),AllocFactorMatrix,(S$4+1),FALSE)*$E3839</f>
        <v>223.01852262890068</v>
      </c>
      <c r="T3834" s="25">
        <f ca="1">VLOOKUP(CONCATENATE($F3834," ",$G3834),AllocFactorMatrix,(T$4+1),FALSE)*$E3839</f>
        <v>2577.6214451184733</v>
      </c>
      <c r="U3834" s="25">
        <f ca="1">VLOOKUP(CONCATENATE($F3834," ",$G3834),AllocFactorMatrix,(U$4+1),FALSE)*$E3839</f>
        <v>20996.647875625411</v>
      </c>
      <c r="V3834" s="25">
        <f ca="1">VLOOKUP(CONCATENATE($F3834," ",$G3834),AllocFactorMatrix,(V$4+1),FALSE)*$E3839</f>
        <v>0</v>
      </c>
      <c r="W3834" s="25">
        <f t="shared" ca="1" si="1822"/>
        <v>23797.287843372786</v>
      </c>
      <c r="X3834" s="25">
        <f ca="1">VLOOKUP(CONCATENATE($F3834," ",$G3834),AllocFactorMatrix,(X$4+1),FALSE)*$E3839</f>
        <v>1080.7340868068572</v>
      </c>
      <c r="Y3834" s="25">
        <f ca="1">VLOOKUP(CONCATENATE($F3834," ",$G3834),AllocFactorMatrix,(Y$4+1),FALSE)*$E3839</f>
        <v>25.857282901306661</v>
      </c>
      <c r="Z3834" s="25">
        <f t="shared" ca="1" si="1820"/>
        <v>1106.5913697081639</v>
      </c>
      <c r="AA3834" s="25">
        <f ca="1">VLOOKUP(CONCATENATE($F3834," ",$G3834),AllocFactorMatrix,(AA$4+1),FALSE)*$E3839</f>
        <v>17.746665307780258</v>
      </c>
      <c r="AB3834" s="25">
        <f ca="1">VLOOKUP(CONCATENATE($F3834," ",$G3834),AllocFactorMatrix,(AB$4+1),FALSE)*$E3839</f>
        <v>55.747582738777133</v>
      </c>
      <c r="AC3834" s="25">
        <f ca="1">VLOOKUP(CONCATENATE($F3834," ",$G3834),AllocFactorMatrix,(AC$4+1),FALSE)*$E3839</f>
        <v>13.887306130242687</v>
      </c>
    </row>
    <row r="3835" spans="2:29" hidden="1" outlineLevel="1">
      <c r="F3835" s="61" t="str">
        <f>F3839</f>
        <v>RB_GUP</v>
      </c>
      <c r="G3835" s="20" t="str">
        <f>$G$11</f>
        <v>DISTPRI</v>
      </c>
      <c r="H3835" s="24">
        <f t="shared" ca="1" si="1818"/>
        <v>156789.81136428114</v>
      </c>
      <c r="I3835" s="25">
        <f ca="1">VLOOKUP(CONCATENATE($F3835," ",$G3835),AllocFactorMatrix,(I$4+1),FALSE)*$E3839</f>
        <v>104186.61863452957</v>
      </c>
      <c r="J3835" s="25">
        <f ca="1">VLOOKUP(CONCATENATE($F3835," ",$G3835),AllocFactorMatrix,(J$4+1),FALSE)*$E3839</f>
        <v>26230.192573231801</v>
      </c>
      <c r="K3835" s="25">
        <f ca="1">VLOOKUP(CONCATENATE($F3835," ",$G3835),AllocFactorMatrix,(K$4+1),FALSE)*$E3839</f>
        <v>306.09694707454207</v>
      </c>
      <c r="L3835" s="25">
        <f ca="1">VLOOKUP(CONCATENATE($F3835," ",$G3835),AllocFactorMatrix,(L$4+1),FALSE)*$E3839</f>
        <v>0</v>
      </c>
      <c r="M3835" s="25">
        <f t="shared" ca="1" si="1819"/>
        <v>26536.289520306342</v>
      </c>
      <c r="N3835" s="25">
        <f ca="1">VLOOKUP(CONCATENATE($F3835," ",$G3835),AllocFactorMatrix,(N$4+1),FALSE)*$E3839</f>
        <v>11311.185615521512</v>
      </c>
      <c r="O3835" s="25">
        <f ca="1">VLOOKUP(CONCATENATE($F3835," ",$G3835),AllocFactorMatrix,(O$4+1),FALSE)*$E3839</f>
        <v>3211.0012158456302</v>
      </c>
      <c r="P3835" s="25">
        <f ca="1">VLOOKUP(CONCATENATE($F3835," ",$G3835),AllocFactorMatrix,(P$4+1),FALSE)*$E3839</f>
        <v>0</v>
      </c>
      <c r="Q3835" s="25">
        <f ca="1">VLOOKUP(CONCATENATE($F3835," ",$G3835),AllocFactorMatrix,(Q$4+1),FALSE)*$E3839</f>
        <v>0</v>
      </c>
      <c r="R3835" s="25">
        <f t="shared" ca="1" si="1821"/>
        <v>14522.186831367142</v>
      </c>
      <c r="S3835" s="25">
        <f ca="1">VLOOKUP(CONCATENATE($F3835," ",$G3835),AllocFactorMatrix,(S$4+1),FALSE)*$E3839</f>
        <v>645.11847665531843</v>
      </c>
      <c r="T3835" s="25">
        <f ca="1">VLOOKUP(CONCATENATE($F3835," ",$G3835),AllocFactorMatrix,(T$4+1),FALSE)*$E3839</f>
        <v>7461.6975679222187</v>
      </c>
      <c r="U3835" s="25">
        <f ca="1">VLOOKUP(CONCATENATE($F3835," ",$G3835),AllocFactorMatrix,(U$4+1),FALSE)*$E3839</f>
        <v>0</v>
      </c>
      <c r="V3835" s="25">
        <f ca="1">VLOOKUP(CONCATENATE($F3835," ",$G3835),AllocFactorMatrix,(V$4+1),FALSE)*$E3839</f>
        <v>0</v>
      </c>
      <c r="W3835" s="25">
        <f t="shared" ca="1" si="1822"/>
        <v>8106.8160445775375</v>
      </c>
      <c r="X3835" s="25">
        <f ca="1">VLOOKUP(CONCATENATE($F3835," ",$G3835),AllocFactorMatrix,(X$4+1),FALSE)*$E3839</f>
        <v>3069.6651971257365</v>
      </c>
      <c r="Y3835" s="25">
        <f ca="1">VLOOKUP(CONCATENATE($F3835," ",$G3835),AllocFactorMatrix,(Y$4+1),FALSE)*$E3839</f>
        <v>73.546640521460589</v>
      </c>
      <c r="Z3835" s="25">
        <f t="shared" ca="1" si="1820"/>
        <v>3143.2118376471972</v>
      </c>
      <c r="AA3835" s="25">
        <f ca="1">VLOOKUP(CONCATENATE($F3835," ",$G3835),AllocFactorMatrix,(AA$4+1),FALSE)*$E3839</f>
        <v>52.812855636941379</v>
      </c>
      <c r="AB3835" s="25">
        <f ca="1">VLOOKUP(CONCATENATE($F3835," ",$G3835),AllocFactorMatrix,(AB$4+1),FALSE)*$E3839</f>
        <v>193.59528069643696</v>
      </c>
      <c r="AC3835" s="25">
        <f ca="1">VLOOKUP(CONCATENATE($F3835," ",$G3835),AllocFactorMatrix,(AC$4+1),FALSE)*$E3839</f>
        <v>48.280359519993823</v>
      </c>
    </row>
    <row r="3836" spans="2:29" hidden="1" outlineLevel="1">
      <c r="F3836" s="61" t="str">
        <f>F3839</f>
        <v>RB_GUP</v>
      </c>
      <c r="G3836" s="20" t="str">
        <f>$G$12</f>
        <v>DISTSEC</v>
      </c>
      <c r="H3836" s="24">
        <f t="shared" ca="1" si="1818"/>
        <v>69345.822835276587</v>
      </c>
      <c r="I3836" s="25">
        <f ca="1">VLOOKUP(CONCATENATE($F3836," ",$G3836),AllocFactorMatrix,(I$4+1),FALSE)*$E3839</f>
        <v>51773.713521072925</v>
      </c>
      <c r="J3836" s="25">
        <f ca="1">VLOOKUP(CONCATENATE($F3836," ",$G3836),AllocFactorMatrix,(J$4+1),FALSE)*$E3839</f>
        <v>11622.512617195987</v>
      </c>
      <c r="K3836" s="25">
        <f ca="1">VLOOKUP(CONCATENATE($F3836," ",$G3836),AllocFactorMatrix,(K$4+1),FALSE)*$E3839</f>
        <v>0</v>
      </c>
      <c r="L3836" s="25">
        <f ca="1">VLOOKUP(CONCATENATE($F3836," ",$G3836),AllocFactorMatrix,(L$4+1),FALSE)*$E3839</f>
        <v>0</v>
      </c>
      <c r="M3836" s="25">
        <f t="shared" ca="1" si="1819"/>
        <v>11622.512617195987</v>
      </c>
      <c r="N3836" s="25">
        <f ca="1">VLOOKUP(CONCATENATE($F3836," ",$G3836),AllocFactorMatrix,(N$4+1),FALSE)*$E3839</f>
        <v>4097.0582232890847</v>
      </c>
      <c r="O3836" s="25">
        <f ca="1">VLOOKUP(CONCATENATE($F3836," ",$G3836),AllocFactorMatrix,(O$4+1),FALSE)*$E3839</f>
        <v>0</v>
      </c>
      <c r="P3836" s="25">
        <f ca="1">VLOOKUP(CONCATENATE($F3836," ",$G3836),AllocFactorMatrix,(P$4+1),FALSE)*$E3839</f>
        <v>0</v>
      </c>
      <c r="Q3836" s="25">
        <f ca="1">VLOOKUP(CONCATENATE($F3836," ",$G3836),AllocFactorMatrix,(Q$4+1),FALSE)*$E3839</f>
        <v>0</v>
      </c>
      <c r="R3836" s="25">
        <f t="shared" ca="1" si="1821"/>
        <v>4097.0582232890847</v>
      </c>
      <c r="S3836" s="25">
        <f ca="1">VLOOKUP(CONCATENATE($F3836," ",$G3836),AllocFactorMatrix,(S$4+1),FALSE)*$E3839</f>
        <v>181.3380766991975</v>
      </c>
      <c r="T3836" s="25">
        <f ca="1">VLOOKUP(CONCATENATE($F3836," ",$G3836),AllocFactorMatrix,(T$4+1),FALSE)*$E3839</f>
        <v>0</v>
      </c>
      <c r="U3836" s="25">
        <f ca="1">VLOOKUP(CONCATENATE($F3836," ",$G3836),AllocFactorMatrix,(U$4+1),FALSE)*$E3839</f>
        <v>0</v>
      </c>
      <c r="V3836" s="25">
        <f ca="1">VLOOKUP(CONCATENATE($F3836," ",$G3836),AllocFactorMatrix,(V$4+1),FALSE)*$E3839</f>
        <v>0</v>
      </c>
      <c r="W3836" s="25">
        <f t="shared" ca="1" si="1822"/>
        <v>181.3380766991975</v>
      </c>
      <c r="X3836" s="25">
        <f ca="1">VLOOKUP(CONCATENATE($F3836," ",$G3836),AllocFactorMatrix,(X$4+1),FALSE)*$E3839</f>
        <v>1140.2724198794897</v>
      </c>
      <c r="Y3836" s="25">
        <f ca="1">VLOOKUP(CONCATENATE($F3836," ",$G3836),AllocFactorMatrix,(Y$4+1),FALSE)*$E3839</f>
        <v>0</v>
      </c>
      <c r="Z3836" s="25">
        <f t="shared" ca="1" si="1820"/>
        <v>1140.2724198794897</v>
      </c>
      <c r="AA3836" s="25">
        <f ca="1">VLOOKUP(CONCATENATE($F3836," ",$G3836),AllocFactorMatrix,(AA$4+1),FALSE)*$E3839</f>
        <v>18.593594936000187</v>
      </c>
      <c r="AB3836" s="25">
        <f ca="1">VLOOKUP(CONCATENATE($F3836," ",$G3836),AllocFactorMatrix,(AB$4+1),FALSE)*$E3839</f>
        <v>410.57487078787369</v>
      </c>
      <c r="AC3836" s="25">
        <f ca="1">VLOOKUP(CONCATENATE($F3836," ",$G3836),AllocFactorMatrix,(AC$4+1),FALSE)*$E3839</f>
        <v>101.75951141604449</v>
      </c>
    </row>
    <row r="3837" spans="2:29" hidden="1" outlineLevel="1">
      <c r="F3837" s="61" t="str">
        <f>F3839</f>
        <v>RB_GUP</v>
      </c>
      <c r="G3837" s="20" t="str">
        <f>$G$13</f>
        <v>ENERGY</v>
      </c>
      <c r="H3837" s="24">
        <f t="shared" ca="1" si="1818"/>
        <v>8356.8953888593132</v>
      </c>
      <c r="I3837" s="25">
        <f ca="1">VLOOKUP(CONCATENATE($F3837," ",$G3837),AllocFactorMatrix,(I$4+1),FALSE)*$E3839</f>
        <v>3038.0029101442224</v>
      </c>
      <c r="J3837" s="25">
        <f ca="1">VLOOKUP(CONCATENATE($F3837," ",$G3837),AllocFactorMatrix,(J$4+1),FALSE)*$E3839</f>
        <v>980.56452330598597</v>
      </c>
      <c r="K3837" s="25">
        <f ca="1">VLOOKUP(CONCATENATE($F3837," ",$G3837),AllocFactorMatrix,(K$4+1),FALSE)*$E3839</f>
        <v>11.225603430128373</v>
      </c>
      <c r="L3837" s="25">
        <f ca="1">VLOOKUP(CONCATENATE($F3837," ",$G3837),AllocFactorMatrix,(L$4+1),FALSE)*$E3839</f>
        <v>0.28451222375668023</v>
      </c>
      <c r="M3837" s="25">
        <f t="shared" ca="1" si="1819"/>
        <v>992.07463895987098</v>
      </c>
      <c r="N3837" s="25">
        <f ca="1">VLOOKUP(CONCATENATE($F3837," ",$G3837),AllocFactorMatrix,(N$4+1),FALSE)*$E3839</f>
        <v>474.51252804972484</v>
      </c>
      <c r="O3837" s="25">
        <f ca="1">VLOOKUP(CONCATENATE($F3837," ",$G3837),AllocFactorMatrix,(O$4+1),FALSE)*$E3839</f>
        <v>132.45063097493031</v>
      </c>
      <c r="P3837" s="25">
        <f ca="1">VLOOKUP(CONCATENATE($F3837," ",$G3837),AllocFactorMatrix,(P$4+1),FALSE)*$E3839</f>
        <v>10.48621687213776</v>
      </c>
      <c r="Q3837" s="25">
        <f ca="1">VLOOKUP(CONCATENATE($F3837," ",$G3837),AllocFactorMatrix,(Q$4+1),FALSE)*$E3839</f>
        <v>2.1496264836511787</v>
      </c>
      <c r="R3837" s="25">
        <f t="shared" ca="1" si="1821"/>
        <v>619.59900238044418</v>
      </c>
      <c r="S3837" s="25">
        <f ca="1">VLOOKUP(CONCATENATE($F3837," ",$G3837),AllocFactorMatrix,(S$4+1),FALSE)*$E3839</f>
        <v>31.61893560661786</v>
      </c>
      <c r="T3837" s="25">
        <f ca="1">VLOOKUP(CONCATENATE($F3837," ",$G3837),AllocFactorMatrix,(T$4+1),FALSE)*$E3839</f>
        <v>377.8718687776323</v>
      </c>
      <c r="U3837" s="25">
        <f ca="1">VLOOKUP(CONCATENATE($F3837," ",$G3837),AllocFactorMatrix,(U$4+1),FALSE)*$E3839</f>
        <v>2671.3773040300466</v>
      </c>
      <c r="V3837" s="25">
        <f ca="1">VLOOKUP(CONCATENATE($F3837," ",$G3837),AllocFactorMatrix,(V$4+1),FALSE)*$E3839</f>
        <v>428.11403607574277</v>
      </c>
      <c r="W3837" s="25">
        <f t="shared" ca="1" si="1822"/>
        <v>3508.9821444900394</v>
      </c>
      <c r="X3837" s="25">
        <f ca="1">VLOOKUP(CONCATENATE($F3837," ",$G3837),AllocFactorMatrix,(X$4+1),FALSE)*$E3839</f>
        <v>128.70956100103683</v>
      </c>
      <c r="Y3837" s="25">
        <f ca="1">VLOOKUP(CONCATENATE($F3837," ",$G3837),AllocFactorMatrix,(Y$4+1),FALSE)*$E3839</f>
        <v>3.0251292628200428</v>
      </c>
      <c r="Z3837" s="25">
        <f t="shared" ca="1" si="1820"/>
        <v>131.73469026385686</v>
      </c>
      <c r="AA3837" s="25">
        <f ca="1">VLOOKUP(CONCATENATE($F3837," ",$G3837),AllocFactorMatrix,(AA$4+1),FALSE)*$E3839</f>
        <v>2.955306428725283</v>
      </c>
      <c r="AB3837" s="25">
        <f ca="1">VLOOKUP(CONCATENATE($F3837," ",$G3837),AllocFactorMatrix,(AB$4+1),FALSE)*$E3839</f>
        <v>50.852297848867522</v>
      </c>
      <c r="AC3837" s="25">
        <f ca="1">VLOOKUP(CONCATENATE($F3837," ",$G3837),AllocFactorMatrix,(AC$4+1),FALSE)*$E3839</f>
        <v>12.694398343286901</v>
      </c>
    </row>
    <row r="3838" spans="2:29" hidden="1" outlineLevel="1">
      <c r="F3838" s="61" t="str">
        <f>F3839</f>
        <v>RB_GUP</v>
      </c>
      <c r="G3838" s="20" t="str">
        <f>$G$14</f>
        <v>CUSTOMER</v>
      </c>
      <c r="H3838" s="24">
        <f t="shared" ca="1" si="1818"/>
        <v>145295.23842876812</v>
      </c>
      <c r="I3838" s="25">
        <f ca="1">VLOOKUP(CONCATENATE($F3838," ",$G3838),AllocFactorMatrix,(I$4+1),FALSE)*$E3839</f>
        <v>105349.07679137698</v>
      </c>
      <c r="J3838" s="25">
        <f ca="1">VLOOKUP(CONCATENATE($F3838," ",$G3838),AllocFactorMatrix,(J$4+1),FALSE)*$E3839</f>
        <v>25684.969377447749</v>
      </c>
      <c r="K3838" s="25">
        <f ca="1">VLOOKUP(CONCATENATE($F3838," ",$G3838),AllocFactorMatrix,(K$4+1),FALSE)*$E3839</f>
        <v>208.41823872140833</v>
      </c>
      <c r="L3838" s="25">
        <f ca="1">VLOOKUP(CONCATENATE($F3838," ",$G3838),AllocFactorMatrix,(L$4+1),FALSE)*$E3839</f>
        <v>29.566226920530447</v>
      </c>
      <c r="M3838" s="25">
        <f t="shared" ca="1" si="1819"/>
        <v>25922.95384308969</v>
      </c>
      <c r="N3838" s="25">
        <f ca="1">VLOOKUP(CONCATENATE($F3838," ",$G3838),AllocFactorMatrix,(N$4+1),FALSE)*$E3839</f>
        <v>428.6039444914129</v>
      </c>
      <c r="O3838" s="25">
        <f ca="1">VLOOKUP(CONCATENATE($F3838," ",$G3838),AllocFactorMatrix,(O$4+1),FALSE)*$E3839</f>
        <v>174.71345688739902</v>
      </c>
      <c r="P3838" s="25">
        <f ca="1">VLOOKUP(CONCATENATE($F3838," ",$G3838),AllocFactorMatrix,(P$4+1),FALSE)*$E3839</f>
        <v>84.807757881866124</v>
      </c>
      <c r="Q3838" s="25">
        <f ca="1">VLOOKUP(CONCATENATE($F3838," ",$G3838),AllocFactorMatrix,(Q$4+1),FALSE)*$E3839</f>
        <v>36.324852094569209</v>
      </c>
      <c r="R3838" s="25">
        <f t="shared" ca="1" si="1821"/>
        <v>724.45001135524728</v>
      </c>
      <c r="S3838" s="25">
        <f ca="1">VLOOKUP(CONCATENATE($F3838," ",$G3838),AllocFactorMatrix,(S$4+1),FALSE)*$E3839</f>
        <v>6.1735702689989349</v>
      </c>
      <c r="T3838" s="25">
        <f ca="1">VLOOKUP(CONCATENATE($F3838," ",$G3838),AllocFactorMatrix,(T$4+1),FALSE)*$E3839</f>
        <v>108.75506135033217</v>
      </c>
      <c r="U3838" s="25">
        <f ca="1">VLOOKUP(CONCATENATE($F3838," ",$G3838),AllocFactorMatrix,(U$4+1),FALSE)*$E3839</f>
        <v>219.89803359576777</v>
      </c>
      <c r="V3838" s="25">
        <f ca="1">VLOOKUP(CONCATENATE($F3838," ",$G3838),AllocFactorMatrix,(V$4+1),FALSE)*$E3839</f>
        <v>54.489814844482424</v>
      </c>
      <c r="W3838" s="25">
        <f t="shared" ca="1" si="1822"/>
        <v>389.31648005958129</v>
      </c>
      <c r="X3838" s="25">
        <f ca="1">VLOOKUP(CONCATENATE($F3838," ",$G3838),AllocFactorMatrix,(X$4+1),FALSE)*$E3839</f>
        <v>145.05768203897117</v>
      </c>
      <c r="Y3838" s="25">
        <f ca="1">VLOOKUP(CONCATENATE($F3838," ",$G3838),AllocFactorMatrix,(Y$4+1),FALSE)*$E3839</f>
        <v>2.2248282400375081</v>
      </c>
      <c r="Z3838" s="25">
        <f t="shared" ca="1" si="1820"/>
        <v>147.28251027900868</v>
      </c>
      <c r="AA3838" s="25">
        <f ca="1">VLOOKUP(CONCATENATE($F3838," ",$G3838),AllocFactorMatrix,(AA$4+1),FALSE)*$E3839</f>
        <v>8.6102949043498533</v>
      </c>
      <c r="AB3838" s="25">
        <f ca="1">VLOOKUP(CONCATENATE($F3838," ",$G3838),AllocFactorMatrix,(AB$4+1),FALSE)*$E3839</f>
        <v>11068.179006323575</v>
      </c>
      <c r="AC3838" s="25">
        <f ca="1">VLOOKUP(CONCATENATE($F3838," ",$G3838),AllocFactorMatrix,(AC$4+1),FALSE)*$E3839</f>
        <v>1685.3694913797065</v>
      </c>
    </row>
    <row r="3839" spans="2:29" collapsed="1">
      <c r="D3839" s="20" t="s">
        <v>284</v>
      </c>
      <c r="E3839" s="22">
        <f>814319+4307730-280657-1102251-940307-1962723</f>
        <v>836111</v>
      </c>
      <c r="F3839" s="61" t="s">
        <v>73</v>
      </c>
      <c r="G3839" s="20" t="str">
        <f>$G$15</f>
        <v>TOTAL</v>
      </c>
      <c r="H3839" s="24">
        <f t="shared" ca="1" si="1818"/>
        <v>836111</v>
      </c>
      <c r="I3839" s="25">
        <f ca="1">VLOOKUP(CONCATENATE($F3839," ",$G3839),AllocFactorMatrix,(I$4+1),FALSE)*$E3839</f>
        <v>486941.78446913301</v>
      </c>
      <c r="J3839" s="25">
        <f ca="1">VLOOKUP(CONCATENATE($F3839," ",$G3839),AllocFactorMatrix,(J$4+1),FALSE)*$E3839</f>
        <v>120933.89638030295</v>
      </c>
      <c r="K3839" s="25">
        <f ca="1">VLOOKUP(CONCATENATE($F3839," ",$G3839),AllocFactorMatrix,(K$4+1),FALSE)*$E3839</f>
        <v>1184.9757173926751</v>
      </c>
      <c r="L3839" s="25">
        <f ca="1">VLOOKUP(CONCATENATE($F3839," ",$G3839),AllocFactorMatrix,(L$4+1),FALSE)*$E3839</f>
        <v>46.958921842378672</v>
      </c>
      <c r="M3839" s="25">
        <f t="shared" ca="1" si="1819"/>
        <v>122165.831019538</v>
      </c>
      <c r="N3839" s="25">
        <f ca="1">VLOOKUP(CONCATENATE($F3839," ",$G3839),AllocFactorMatrix,(N$4+1),FALSE)*$E3839</f>
        <v>40075.684435937939</v>
      </c>
      <c r="O3839" s="25">
        <f ca="1">VLOOKUP(CONCATENATE($F3839," ",$G3839),AllocFactorMatrix,(O$4+1),FALSE)*$E3839</f>
        <v>10280.762801595234</v>
      </c>
      <c r="P3839" s="25">
        <f ca="1">VLOOKUP(CONCATENATE($F3839," ",$G3839),AllocFactorMatrix,(P$4+1),FALSE)*$E3839</f>
        <v>656.7519972103072</v>
      </c>
      <c r="Q3839" s="25">
        <f ca="1">VLOOKUP(CONCATENATE($F3839," ",$G3839),AllocFactorMatrix,(Q$4+1),FALSE)*$E3839</f>
        <v>132.58315456895096</v>
      </c>
      <c r="R3839" s="25">
        <f t="shared" ca="1" si="1821"/>
        <v>51145.78238931243</v>
      </c>
      <c r="S3839" s="25">
        <f ca="1">VLOOKUP(CONCATENATE($F3839," ",$G3839),AllocFactorMatrix,(S$4+1),FALSE)*$E3839</f>
        <v>2275.5885297546506</v>
      </c>
      <c r="T3839" s="25">
        <f ca="1">VLOOKUP(CONCATENATE($F3839," ",$G3839),AllocFactorMatrix,(T$4+1),FALSE)*$E3839</f>
        <v>23480.728977491704</v>
      </c>
      <c r="U3839" s="25">
        <f ca="1">VLOOKUP(CONCATENATE($F3839," ",$G3839),AllocFactorMatrix,(U$4+1),FALSE)*$E3839</f>
        <v>110408.23088913901</v>
      </c>
      <c r="V3839" s="25">
        <f ca="1">VLOOKUP(CONCATENATE($F3839," ",$G3839),AllocFactorMatrix,(V$4+1),FALSE)*$E3839</f>
        <v>14056.005272058006</v>
      </c>
      <c r="W3839" s="25">
        <f t="shared" ca="1" si="1822"/>
        <v>150220.55366844338</v>
      </c>
      <c r="X3839" s="25">
        <f ca="1">VLOOKUP(CONCATENATE($F3839," ",$G3839),AllocFactorMatrix,(X$4+1),FALSE)*$E3839</f>
        <v>10933.857842098261</v>
      </c>
      <c r="Y3839" s="25">
        <f ca="1">VLOOKUP(CONCATENATE($F3839," ",$G3839),AllocFactorMatrix,(Y$4+1),FALSE)*$E3839</f>
        <v>234.27361603534774</v>
      </c>
      <c r="Z3839" s="25">
        <f t="shared" ca="1" si="1820"/>
        <v>11168.131458133608</v>
      </c>
      <c r="AA3839" s="25">
        <f ca="1">VLOOKUP(CONCATENATE($F3839," ",$G3839),AllocFactorMatrix,(AA$4+1),FALSE)*$E3839</f>
        <v>194.33345949360782</v>
      </c>
      <c r="AB3839" s="25">
        <f ca="1">VLOOKUP(CONCATENATE($F3839," ",$G3839),AllocFactorMatrix,(AB$4+1),FALSE)*$E3839</f>
        <v>12286.546850634597</v>
      </c>
      <c r="AC3839" s="25">
        <f ca="1">VLOOKUP(CONCATENATE($F3839," ",$G3839),AllocFactorMatrix,(AC$4+1),FALSE)*$E3839</f>
        <v>1988.0366853115231</v>
      </c>
    </row>
    <row r="3840" spans="2:29" hidden="1" outlineLevel="1">
      <c r="F3840" s="61" t="str">
        <f>F3847</f>
        <v>BULK_TRANS</v>
      </c>
      <c r="G3840" s="20" t="str">
        <f>$G$8</f>
        <v>PRODUCTION</v>
      </c>
      <c r="H3840" s="24">
        <f t="shared" si="1818"/>
        <v>0</v>
      </c>
      <c r="I3840" s="25">
        <f>VLOOKUP(CONCATENATE($F3840," ",$G3840),AllocFactorMatrix,(I$4+1),FALSE)*$E3847</f>
        <v>0</v>
      </c>
      <c r="J3840" s="25">
        <f>VLOOKUP(CONCATENATE($F3840," ",$G3840),AllocFactorMatrix,(J$4+1),FALSE)*$E3847</f>
        <v>0</v>
      </c>
      <c r="K3840" s="25">
        <f>VLOOKUP(CONCATENATE($F3840," ",$G3840),AllocFactorMatrix,(K$4+1),FALSE)*$E3847</f>
        <v>0</v>
      </c>
      <c r="L3840" s="25">
        <f>VLOOKUP(CONCATENATE($F3840," ",$G3840),AllocFactorMatrix,(L$4+1),FALSE)*$E3847</f>
        <v>0</v>
      </c>
      <c r="M3840" s="25">
        <f t="shared" ref="M3840:M3847" si="1823">SUBTOTAL(9,J3840:L3840)</f>
        <v>0</v>
      </c>
      <c r="N3840" s="25">
        <f>VLOOKUP(CONCATENATE($F3840," ",$G3840),AllocFactorMatrix,(N$4+1),FALSE)*$E3847</f>
        <v>0</v>
      </c>
      <c r="O3840" s="25">
        <f>VLOOKUP(CONCATENATE($F3840," ",$G3840),AllocFactorMatrix,(O$4+1),FALSE)*$E3847</f>
        <v>0</v>
      </c>
      <c r="P3840" s="25">
        <f>VLOOKUP(CONCATENATE($F3840," ",$G3840),AllocFactorMatrix,(P$4+1),FALSE)*$E3847</f>
        <v>0</v>
      </c>
      <c r="Q3840" s="25">
        <f>VLOOKUP(CONCATENATE($F3840," ",$G3840),AllocFactorMatrix,(Q$4+1),FALSE)*$E3847</f>
        <v>0</v>
      </c>
      <c r="R3840" s="25">
        <f>SUBTOTAL(9,N3840:Q3840)</f>
        <v>0</v>
      </c>
      <c r="S3840" s="25">
        <f>VLOOKUP(CONCATENATE($F3840," ",$G3840),AllocFactorMatrix,(S$4+1),FALSE)*$E3847</f>
        <v>0</v>
      </c>
      <c r="T3840" s="25">
        <f>VLOOKUP(CONCATENATE($F3840," ",$G3840),AllocFactorMatrix,(T$4+1),FALSE)*$E3847</f>
        <v>0</v>
      </c>
      <c r="U3840" s="25">
        <f>VLOOKUP(CONCATENATE($F3840," ",$G3840),AllocFactorMatrix,(U$4+1),FALSE)*$E3847</f>
        <v>0</v>
      </c>
      <c r="V3840" s="25">
        <f>VLOOKUP(CONCATENATE($F3840," ",$G3840),AllocFactorMatrix,(V$4+1),FALSE)*$E3847</f>
        <v>0</v>
      </c>
      <c r="W3840" s="25">
        <f>SUBTOTAL(9,S3840:V3840)</f>
        <v>0</v>
      </c>
      <c r="X3840" s="25">
        <f>VLOOKUP(CONCATENATE($F3840," ",$G3840),AllocFactorMatrix,(X$4+1),FALSE)*$E3847</f>
        <v>0</v>
      </c>
      <c r="Y3840" s="25">
        <f>VLOOKUP(CONCATENATE($F3840," ",$G3840),AllocFactorMatrix,(Y$4+1),FALSE)*$E3847</f>
        <v>0</v>
      </c>
      <c r="Z3840" s="25">
        <f t="shared" ref="Z3840:Z3847" si="1824">SUBTOTAL(9,X3840:Y3840)</f>
        <v>0</v>
      </c>
      <c r="AA3840" s="25">
        <f>VLOOKUP(CONCATENATE($F3840," ",$G3840),AllocFactorMatrix,(AA$4+1),FALSE)*$E3847</f>
        <v>0</v>
      </c>
      <c r="AB3840" s="25">
        <f>VLOOKUP(CONCATENATE($F3840," ",$G3840),AllocFactorMatrix,(AB$4+1),FALSE)*$E3847</f>
        <v>0</v>
      </c>
      <c r="AC3840" s="25">
        <f>VLOOKUP(CONCATENATE($F3840," ",$G3840),AllocFactorMatrix,(AC$4+1),FALSE)*$E3847</f>
        <v>0</v>
      </c>
    </row>
    <row r="3841" spans="4:29" hidden="1" outlineLevel="1">
      <c r="F3841" s="61" t="str">
        <f>F3847</f>
        <v>BULK_TRANS</v>
      </c>
      <c r="G3841" s="20" t="str">
        <f>$G$9</f>
        <v>BULKTRAN</v>
      </c>
      <c r="H3841" s="24">
        <f t="shared" si="1818"/>
        <v>-7989</v>
      </c>
      <c r="I3841" s="25">
        <f>VLOOKUP(CONCATENATE($F3841," ",$G3841),AllocFactorMatrix,(I$4+1),FALSE)*$E3847</f>
        <v>-3917.3495648247731</v>
      </c>
      <c r="J3841" s="25">
        <f>VLOOKUP(CONCATENATE($F3841," ",$G3841),AllocFactorMatrix,(J$4+1),FALSE)*$E3847</f>
        <v>-990.93711833729753</v>
      </c>
      <c r="K3841" s="25">
        <f>VLOOKUP(CONCATENATE($F3841," ",$G3841),AllocFactorMatrix,(K$4+1),FALSE)*$E3847</f>
        <v>-11.585562157256717</v>
      </c>
      <c r="L3841" s="25">
        <f>VLOOKUP(CONCATENATE($F3841," ",$G3841),AllocFactorMatrix,(L$4+1),FALSE)*$E3847</f>
        <v>-0.28541619895120141</v>
      </c>
      <c r="M3841" s="25">
        <f t="shared" si="1823"/>
        <v>-1002.8080966935055</v>
      </c>
      <c r="N3841" s="25">
        <f>VLOOKUP(CONCATENATE($F3841," ",$G3841),AllocFactorMatrix,(N$4+1),FALSE)*$E3847</f>
        <v>-414.62052276985577</v>
      </c>
      <c r="O3841" s="25">
        <f>VLOOKUP(CONCATENATE($F3841," ",$G3841),AllocFactorMatrix,(O$4+1),FALSE)*$E3847</f>
        <v>-118.08188946390419</v>
      </c>
      <c r="P3841" s="25">
        <f>VLOOKUP(CONCATENATE($F3841," ",$G3841),AllocFactorMatrix,(P$4+1),FALSE)*$E3847</f>
        <v>-9.3444678496011235</v>
      </c>
      <c r="Q3841" s="25">
        <f>VLOOKUP(CONCATENATE($F3841," ",$G3841),AllocFactorMatrix,(Q$4+1),FALSE)*$E3847</f>
        <v>-1.9724524000494585</v>
      </c>
      <c r="R3841" s="25">
        <f t="shared" ref="R3841:R3847" si="1825">SUBTOTAL(9,N3841:Q3841)</f>
        <v>-544.01933248341049</v>
      </c>
      <c r="S3841" s="25">
        <f>VLOOKUP(CONCATENATE($F3841," ",$G3841),AllocFactorMatrix,(S$4+1),FALSE)*$E3847</f>
        <v>-24.906380639513248</v>
      </c>
      <c r="T3841" s="25">
        <f>VLOOKUP(CONCATENATE($F3841," ",$G3841),AllocFactorMatrix,(T$4+1),FALSE)*$E3847</f>
        <v>-271.52324288025659</v>
      </c>
      <c r="U3841" s="25">
        <f>VLOOKUP(CONCATENATE($F3841," ",$G3841),AllocFactorMatrix,(U$4+1),FALSE)*$E3847</f>
        <v>-1813.4054775686325</v>
      </c>
      <c r="V3841" s="25">
        <f>VLOOKUP(CONCATENATE($F3841," ",$G3841),AllocFactorMatrix,(V$4+1),FALSE)*$E3847</f>
        <v>-284.48905404423067</v>
      </c>
      <c r="W3841" s="25">
        <f t="shared" ref="W3841:W3847" si="1826">SUBTOTAL(9,S3841:V3841)</f>
        <v>-2394.3241551326332</v>
      </c>
      <c r="X3841" s="25">
        <f>VLOOKUP(CONCATENATE($F3841," ",$G3841),AllocFactorMatrix,(X$4+1),FALSE)*$E3847</f>
        <v>-112.53928583420294</v>
      </c>
      <c r="Y3841" s="25">
        <f>VLOOKUP(CONCATENATE($F3841," ",$G3841),AllocFactorMatrix,(Y$4+1),FALSE)*$E3847</f>
        <v>-2.7167395027014374</v>
      </c>
      <c r="Z3841" s="25">
        <f t="shared" si="1824"/>
        <v>-115.25602533690439</v>
      </c>
      <c r="AA3841" s="25">
        <f>VLOOKUP(CONCATENATE($F3841," ",$G3841),AllocFactorMatrix,(AA$4+1),FALSE)*$E3847</f>
        <v>-1.9620998929791764</v>
      </c>
      <c r="AB3841" s="25">
        <f>VLOOKUP(CONCATENATE($F3841," ",$G3841),AllocFactorMatrix,(AB$4+1),FALSE)*$E3847</f>
        <v>-10.638897131114858</v>
      </c>
      <c r="AC3841" s="25">
        <f>VLOOKUP(CONCATENATE($F3841," ",$G3841),AllocFactorMatrix,(AC$4+1),FALSE)*$E3847</f>
        <v>-2.6418285046791632</v>
      </c>
    </row>
    <row r="3842" spans="4:29" hidden="1" outlineLevel="1">
      <c r="F3842" s="61" t="str">
        <f>F3847</f>
        <v>BULK_TRANS</v>
      </c>
      <c r="G3842" s="20" t="str">
        <f>$G$10</f>
        <v>SUBTRAN</v>
      </c>
      <c r="H3842" s="24">
        <f t="shared" si="1818"/>
        <v>0</v>
      </c>
      <c r="I3842" s="25">
        <f>VLOOKUP(CONCATENATE($F3842," ",$G3842),AllocFactorMatrix,(I$4+1),FALSE)*$E3847</f>
        <v>0</v>
      </c>
      <c r="J3842" s="25">
        <f>VLOOKUP(CONCATENATE($F3842," ",$G3842),AllocFactorMatrix,(J$4+1),FALSE)*$E3847</f>
        <v>0</v>
      </c>
      <c r="K3842" s="25">
        <f>VLOOKUP(CONCATENATE($F3842," ",$G3842),AllocFactorMatrix,(K$4+1),FALSE)*$E3847</f>
        <v>0</v>
      </c>
      <c r="L3842" s="25">
        <f>VLOOKUP(CONCATENATE($F3842," ",$G3842),AllocFactorMatrix,(L$4+1),FALSE)*$E3847</f>
        <v>0</v>
      </c>
      <c r="M3842" s="25">
        <f t="shared" si="1823"/>
        <v>0</v>
      </c>
      <c r="N3842" s="25">
        <f>VLOOKUP(CONCATENATE($F3842," ",$G3842),AllocFactorMatrix,(N$4+1),FALSE)*$E3847</f>
        <v>0</v>
      </c>
      <c r="O3842" s="25">
        <f>VLOOKUP(CONCATENATE($F3842," ",$G3842),AllocFactorMatrix,(O$4+1),FALSE)*$E3847</f>
        <v>0</v>
      </c>
      <c r="P3842" s="25">
        <f>VLOOKUP(CONCATENATE($F3842," ",$G3842),AllocFactorMatrix,(P$4+1),FALSE)*$E3847</f>
        <v>0</v>
      </c>
      <c r="Q3842" s="25">
        <f>VLOOKUP(CONCATENATE($F3842," ",$G3842),AllocFactorMatrix,(Q$4+1),FALSE)*$E3847</f>
        <v>0</v>
      </c>
      <c r="R3842" s="25">
        <f t="shared" si="1825"/>
        <v>0</v>
      </c>
      <c r="S3842" s="25">
        <f>VLOOKUP(CONCATENATE($F3842," ",$G3842),AllocFactorMatrix,(S$4+1),FALSE)*$E3847</f>
        <v>0</v>
      </c>
      <c r="T3842" s="25">
        <f>VLOOKUP(CONCATENATE($F3842," ",$G3842),AllocFactorMatrix,(T$4+1),FALSE)*$E3847</f>
        <v>0</v>
      </c>
      <c r="U3842" s="25">
        <f>VLOOKUP(CONCATENATE($F3842," ",$G3842),AllocFactorMatrix,(U$4+1),FALSE)*$E3847</f>
        <v>0</v>
      </c>
      <c r="V3842" s="25">
        <f>VLOOKUP(CONCATENATE($F3842," ",$G3842),AllocFactorMatrix,(V$4+1),FALSE)*$E3847</f>
        <v>0</v>
      </c>
      <c r="W3842" s="25">
        <f t="shared" si="1826"/>
        <v>0</v>
      </c>
      <c r="X3842" s="25">
        <f>VLOOKUP(CONCATENATE($F3842," ",$G3842),AllocFactorMatrix,(X$4+1),FALSE)*$E3847</f>
        <v>0</v>
      </c>
      <c r="Y3842" s="25">
        <f>VLOOKUP(CONCATENATE($F3842," ",$G3842),AllocFactorMatrix,(Y$4+1),FALSE)*$E3847</f>
        <v>0</v>
      </c>
      <c r="Z3842" s="25">
        <f t="shared" si="1824"/>
        <v>0</v>
      </c>
      <c r="AA3842" s="25">
        <f>VLOOKUP(CONCATENATE($F3842," ",$G3842),AllocFactorMatrix,(AA$4+1),FALSE)*$E3847</f>
        <v>0</v>
      </c>
      <c r="AB3842" s="25">
        <f>VLOOKUP(CONCATENATE($F3842," ",$G3842),AllocFactorMatrix,(AB$4+1),FALSE)*$E3847</f>
        <v>0</v>
      </c>
      <c r="AC3842" s="25">
        <f>VLOOKUP(CONCATENATE($F3842," ",$G3842),AllocFactorMatrix,(AC$4+1),FALSE)*$E3847</f>
        <v>0</v>
      </c>
    </row>
    <row r="3843" spans="4:29" hidden="1" outlineLevel="1">
      <c r="F3843" s="61" t="str">
        <f>F3847</f>
        <v>BULK_TRANS</v>
      </c>
      <c r="G3843" s="20" t="str">
        <f>$G$11</f>
        <v>DISTPRI</v>
      </c>
      <c r="H3843" s="24">
        <f t="shared" si="1818"/>
        <v>0</v>
      </c>
      <c r="I3843" s="25">
        <f>VLOOKUP(CONCATENATE($F3843," ",$G3843),AllocFactorMatrix,(I$4+1),FALSE)*$E3847</f>
        <v>0</v>
      </c>
      <c r="J3843" s="25">
        <f>VLOOKUP(CONCATENATE($F3843," ",$G3843),AllocFactorMatrix,(J$4+1),FALSE)*$E3847</f>
        <v>0</v>
      </c>
      <c r="K3843" s="25">
        <f>VLOOKUP(CONCATENATE($F3843," ",$G3843),AllocFactorMatrix,(K$4+1),FALSE)*$E3847</f>
        <v>0</v>
      </c>
      <c r="L3843" s="25">
        <f>VLOOKUP(CONCATENATE($F3843," ",$G3843),AllocFactorMatrix,(L$4+1),FALSE)*$E3847</f>
        <v>0</v>
      </c>
      <c r="M3843" s="25">
        <f t="shared" si="1823"/>
        <v>0</v>
      </c>
      <c r="N3843" s="25">
        <f>VLOOKUP(CONCATENATE($F3843," ",$G3843),AllocFactorMatrix,(N$4+1),FALSE)*$E3847</f>
        <v>0</v>
      </c>
      <c r="O3843" s="25">
        <f>VLOOKUP(CONCATENATE($F3843," ",$G3843),AllocFactorMatrix,(O$4+1),FALSE)*$E3847</f>
        <v>0</v>
      </c>
      <c r="P3843" s="25">
        <f>VLOOKUP(CONCATENATE($F3843," ",$G3843),AllocFactorMatrix,(P$4+1),FALSE)*$E3847</f>
        <v>0</v>
      </c>
      <c r="Q3843" s="25">
        <f>VLOOKUP(CONCATENATE($F3843," ",$G3843),AllocFactorMatrix,(Q$4+1),FALSE)*$E3847</f>
        <v>0</v>
      </c>
      <c r="R3843" s="25">
        <f t="shared" si="1825"/>
        <v>0</v>
      </c>
      <c r="S3843" s="25">
        <f>VLOOKUP(CONCATENATE($F3843," ",$G3843),AllocFactorMatrix,(S$4+1),FALSE)*$E3847</f>
        <v>0</v>
      </c>
      <c r="T3843" s="25">
        <f>VLOOKUP(CONCATENATE($F3843," ",$G3843),AllocFactorMatrix,(T$4+1),FALSE)*$E3847</f>
        <v>0</v>
      </c>
      <c r="U3843" s="25">
        <f>VLOOKUP(CONCATENATE($F3843," ",$G3843),AllocFactorMatrix,(U$4+1),FALSE)*$E3847</f>
        <v>0</v>
      </c>
      <c r="V3843" s="25">
        <f>VLOOKUP(CONCATENATE($F3843," ",$G3843),AllocFactorMatrix,(V$4+1),FALSE)*$E3847</f>
        <v>0</v>
      </c>
      <c r="W3843" s="25">
        <f t="shared" si="1826"/>
        <v>0</v>
      </c>
      <c r="X3843" s="25">
        <f>VLOOKUP(CONCATENATE($F3843," ",$G3843),AllocFactorMatrix,(X$4+1),FALSE)*$E3847</f>
        <v>0</v>
      </c>
      <c r="Y3843" s="25">
        <f>VLOOKUP(CONCATENATE($F3843," ",$G3843),AllocFactorMatrix,(Y$4+1),FALSE)*$E3847</f>
        <v>0</v>
      </c>
      <c r="Z3843" s="25">
        <f t="shared" si="1824"/>
        <v>0</v>
      </c>
      <c r="AA3843" s="25">
        <f>VLOOKUP(CONCATENATE($F3843," ",$G3843),AllocFactorMatrix,(AA$4+1),FALSE)*$E3847</f>
        <v>0</v>
      </c>
      <c r="AB3843" s="25">
        <f>VLOOKUP(CONCATENATE($F3843," ",$G3843),AllocFactorMatrix,(AB$4+1),FALSE)*$E3847</f>
        <v>0</v>
      </c>
      <c r="AC3843" s="25">
        <f>VLOOKUP(CONCATENATE($F3843," ",$G3843),AllocFactorMatrix,(AC$4+1),FALSE)*$E3847</f>
        <v>0</v>
      </c>
    </row>
    <row r="3844" spans="4:29" hidden="1" outlineLevel="1">
      <c r="F3844" s="61" t="str">
        <f>F3847</f>
        <v>BULK_TRANS</v>
      </c>
      <c r="G3844" s="20" t="str">
        <f>$G$12</f>
        <v>DISTSEC</v>
      </c>
      <c r="H3844" s="24">
        <f t="shared" si="1818"/>
        <v>0</v>
      </c>
      <c r="I3844" s="25">
        <f>VLOOKUP(CONCATENATE($F3844," ",$G3844),AllocFactorMatrix,(I$4+1),FALSE)*$E3847</f>
        <v>0</v>
      </c>
      <c r="J3844" s="25">
        <f>VLOOKUP(CONCATENATE($F3844," ",$G3844),AllocFactorMatrix,(J$4+1),FALSE)*$E3847</f>
        <v>0</v>
      </c>
      <c r="K3844" s="25">
        <f>VLOOKUP(CONCATENATE($F3844," ",$G3844),AllocFactorMatrix,(K$4+1),FALSE)*$E3847</f>
        <v>0</v>
      </c>
      <c r="L3844" s="25">
        <f>VLOOKUP(CONCATENATE($F3844," ",$G3844),AllocFactorMatrix,(L$4+1),FALSE)*$E3847</f>
        <v>0</v>
      </c>
      <c r="M3844" s="25">
        <f t="shared" si="1823"/>
        <v>0</v>
      </c>
      <c r="N3844" s="25">
        <f>VLOOKUP(CONCATENATE($F3844," ",$G3844),AllocFactorMatrix,(N$4+1),FALSE)*$E3847</f>
        <v>0</v>
      </c>
      <c r="O3844" s="25">
        <f>VLOOKUP(CONCATENATE($F3844," ",$G3844),AllocFactorMatrix,(O$4+1),FALSE)*$E3847</f>
        <v>0</v>
      </c>
      <c r="P3844" s="25">
        <f>VLOOKUP(CONCATENATE($F3844," ",$G3844),AllocFactorMatrix,(P$4+1),FALSE)*$E3847</f>
        <v>0</v>
      </c>
      <c r="Q3844" s="25">
        <f>VLOOKUP(CONCATENATE($F3844," ",$G3844),AllocFactorMatrix,(Q$4+1),FALSE)*$E3847</f>
        <v>0</v>
      </c>
      <c r="R3844" s="25">
        <f t="shared" si="1825"/>
        <v>0</v>
      </c>
      <c r="S3844" s="25">
        <f>VLOOKUP(CONCATENATE($F3844," ",$G3844),AllocFactorMatrix,(S$4+1),FALSE)*$E3847</f>
        <v>0</v>
      </c>
      <c r="T3844" s="25">
        <f>VLOOKUP(CONCATENATE($F3844," ",$G3844),AllocFactorMatrix,(T$4+1),FALSE)*$E3847</f>
        <v>0</v>
      </c>
      <c r="U3844" s="25">
        <f>VLOOKUP(CONCATENATE($F3844," ",$G3844),AllocFactorMatrix,(U$4+1),FALSE)*$E3847</f>
        <v>0</v>
      </c>
      <c r="V3844" s="25">
        <f>VLOOKUP(CONCATENATE($F3844," ",$G3844),AllocFactorMatrix,(V$4+1),FALSE)*$E3847</f>
        <v>0</v>
      </c>
      <c r="W3844" s="25">
        <f t="shared" si="1826"/>
        <v>0</v>
      </c>
      <c r="X3844" s="25">
        <f>VLOOKUP(CONCATENATE($F3844," ",$G3844),AllocFactorMatrix,(X$4+1),FALSE)*$E3847</f>
        <v>0</v>
      </c>
      <c r="Y3844" s="25">
        <f>VLOOKUP(CONCATENATE($F3844," ",$G3844),AllocFactorMatrix,(Y$4+1),FALSE)*$E3847</f>
        <v>0</v>
      </c>
      <c r="Z3844" s="25">
        <f t="shared" si="1824"/>
        <v>0</v>
      </c>
      <c r="AA3844" s="25">
        <f>VLOOKUP(CONCATENATE($F3844," ",$G3844),AllocFactorMatrix,(AA$4+1),FALSE)*$E3847</f>
        <v>0</v>
      </c>
      <c r="AB3844" s="25">
        <f>VLOOKUP(CONCATENATE($F3844," ",$G3844),AllocFactorMatrix,(AB$4+1),FALSE)*$E3847</f>
        <v>0</v>
      </c>
      <c r="AC3844" s="25">
        <f>VLOOKUP(CONCATENATE($F3844," ",$G3844),AllocFactorMatrix,(AC$4+1),FALSE)*$E3847</f>
        <v>0</v>
      </c>
    </row>
    <row r="3845" spans="4:29" hidden="1" outlineLevel="1">
      <c r="F3845" s="61" t="str">
        <f>F3847</f>
        <v>BULK_TRANS</v>
      </c>
      <c r="G3845" s="20" t="str">
        <f>$G$13</f>
        <v>ENERGY</v>
      </c>
      <c r="H3845" s="24">
        <f t="shared" si="1818"/>
        <v>0</v>
      </c>
      <c r="I3845" s="25">
        <f>VLOOKUP(CONCATENATE($F3845," ",$G3845),AllocFactorMatrix,(I$4+1),FALSE)*$E3847</f>
        <v>0</v>
      </c>
      <c r="J3845" s="25">
        <f>VLOOKUP(CONCATENATE($F3845," ",$G3845),AllocFactorMatrix,(J$4+1),FALSE)*$E3847</f>
        <v>0</v>
      </c>
      <c r="K3845" s="25">
        <f>VLOOKUP(CONCATENATE($F3845," ",$G3845),AllocFactorMatrix,(K$4+1),FALSE)*$E3847</f>
        <v>0</v>
      </c>
      <c r="L3845" s="25">
        <f>VLOOKUP(CONCATENATE($F3845," ",$G3845),AllocFactorMatrix,(L$4+1),FALSE)*$E3847</f>
        <v>0</v>
      </c>
      <c r="M3845" s="25">
        <f t="shared" si="1823"/>
        <v>0</v>
      </c>
      <c r="N3845" s="25">
        <f>VLOOKUP(CONCATENATE($F3845," ",$G3845),AllocFactorMatrix,(N$4+1),FALSE)*$E3847</f>
        <v>0</v>
      </c>
      <c r="O3845" s="25">
        <f>VLOOKUP(CONCATENATE($F3845," ",$G3845),AllocFactorMatrix,(O$4+1),FALSE)*$E3847</f>
        <v>0</v>
      </c>
      <c r="P3845" s="25">
        <f>VLOOKUP(CONCATENATE($F3845," ",$G3845),AllocFactorMatrix,(P$4+1),FALSE)*$E3847</f>
        <v>0</v>
      </c>
      <c r="Q3845" s="25">
        <f>VLOOKUP(CONCATENATE($F3845," ",$G3845),AllocFactorMatrix,(Q$4+1),FALSE)*$E3847</f>
        <v>0</v>
      </c>
      <c r="R3845" s="25">
        <f t="shared" si="1825"/>
        <v>0</v>
      </c>
      <c r="S3845" s="25">
        <f>VLOOKUP(CONCATENATE($F3845," ",$G3845),AllocFactorMatrix,(S$4+1),FALSE)*$E3847</f>
        <v>0</v>
      </c>
      <c r="T3845" s="25">
        <f>VLOOKUP(CONCATENATE($F3845," ",$G3845),AllocFactorMatrix,(T$4+1),FALSE)*$E3847</f>
        <v>0</v>
      </c>
      <c r="U3845" s="25">
        <f>VLOOKUP(CONCATENATE($F3845," ",$G3845),AllocFactorMatrix,(U$4+1),FALSE)*$E3847</f>
        <v>0</v>
      </c>
      <c r="V3845" s="25">
        <f>VLOOKUP(CONCATENATE($F3845," ",$G3845),AllocFactorMatrix,(V$4+1),FALSE)*$E3847</f>
        <v>0</v>
      </c>
      <c r="W3845" s="25">
        <f t="shared" si="1826"/>
        <v>0</v>
      </c>
      <c r="X3845" s="25">
        <f>VLOOKUP(CONCATENATE($F3845," ",$G3845),AllocFactorMatrix,(X$4+1),FALSE)*$E3847</f>
        <v>0</v>
      </c>
      <c r="Y3845" s="25">
        <f>VLOOKUP(CONCATENATE($F3845," ",$G3845),AllocFactorMatrix,(Y$4+1),FALSE)*$E3847</f>
        <v>0</v>
      </c>
      <c r="Z3845" s="25">
        <f t="shared" si="1824"/>
        <v>0</v>
      </c>
      <c r="AA3845" s="25">
        <f>VLOOKUP(CONCATENATE($F3845," ",$G3845),AllocFactorMatrix,(AA$4+1),FALSE)*$E3847</f>
        <v>0</v>
      </c>
      <c r="AB3845" s="25">
        <f>VLOOKUP(CONCATENATE($F3845," ",$G3845),AllocFactorMatrix,(AB$4+1),FALSE)*$E3847</f>
        <v>0</v>
      </c>
      <c r="AC3845" s="25">
        <f>VLOOKUP(CONCATENATE($F3845," ",$G3845),AllocFactorMatrix,(AC$4+1),FALSE)*$E3847</f>
        <v>0</v>
      </c>
    </row>
    <row r="3846" spans="4:29" hidden="1" outlineLevel="1">
      <c r="F3846" s="61" t="str">
        <f>F3847</f>
        <v>BULK_TRANS</v>
      </c>
      <c r="G3846" s="20" t="str">
        <f>$G$14</f>
        <v>CUSTOMER</v>
      </c>
      <c r="H3846" s="24">
        <f t="shared" si="1818"/>
        <v>0</v>
      </c>
      <c r="I3846" s="25">
        <f>VLOOKUP(CONCATENATE($F3846," ",$G3846),AllocFactorMatrix,(I$4+1),FALSE)*$E3847</f>
        <v>0</v>
      </c>
      <c r="J3846" s="25">
        <f>VLOOKUP(CONCATENATE($F3846," ",$G3846),AllocFactorMatrix,(J$4+1),FALSE)*$E3847</f>
        <v>0</v>
      </c>
      <c r="K3846" s="25">
        <f>VLOOKUP(CONCATENATE($F3846," ",$G3846),AllocFactorMatrix,(K$4+1),FALSE)*$E3847</f>
        <v>0</v>
      </c>
      <c r="L3846" s="25">
        <f>VLOOKUP(CONCATENATE($F3846," ",$G3846),AllocFactorMatrix,(L$4+1),FALSE)*$E3847</f>
        <v>0</v>
      </c>
      <c r="M3846" s="25">
        <f t="shared" si="1823"/>
        <v>0</v>
      </c>
      <c r="N3846" s="25">
        <f>VLOOKUP(CONCATENATE($F3846," ",$G3846),AllocFactorMatrix,(N$4+1),FALSE)*$E3847</f>
        <v>0</v>
      </c>
      <c r="O3846" s="25">
        <f>VLOOKUP(CONCATENATE($F3846," ",$G3846),AllocFactorMatrix,(O$4+1),FALSE)*$E3847</f>
        <v>0</v>
      </c>
      <c r="P3846" s="25">
        <f>VLOOKUP(CONCATENATE($F3846," ",$G3846),AllocFactorMatrix,(P$4+1),FALSE)*$E3847</f>
        <v>0</v>
      </c>
      <c r="Q3846" s="25">
        <f>VLOOKUP(CONCATENATE($F3846," ",$G3846),AllocFactorMatrix,(Q$4+1),FALSE)*$E3847</f>
        <v>0</v>
      </c>
      <c r="R3846" s="25">
        <f t="shared" si="1825"/>
        <v>0</v>
      </c>
      <c r="S3846" s="25">
        <f>VLOOKUP(CONCATENATE($F3846," ",$G3846),AllocFactorMatrix,(S$4+1),FALSE)*$E3847</f>
        <v>0</v>
      </c>
      <c r="T3846" s="25">
        <f>VLOOKUP(CONCATENATE($F3846," ",$G3846),AllocFactorMatrix,(T$4+1),FALSE)*$E3847</f>
        <v>0</v>
      </c>
      <c r="U3846" s="25">
        <f>VLOOKUP(CONCATENATE($F3846," ",$G3846),AllocFactorMatrix,(U$4+1),FALSE)*$E3847</f>
        <v>0</v>
      </c>
      <c r="V3846" s="25">
        <f>VLOOKUP(CONCATENATE($F3846," ",$G3846),AllocFactorMatrix,(V$4+1),FALSE)*$E3847</f>
        <v>0</v>
      </c>
      <c r="W3846" s="25">
        <f t="shared" si="1826"/>
        <v>0</v>
      </c>
      <c r="X3846" s="25">
        <f>VLOOKUP(CONCATENATE($F3846," ",$G3846),AllocFactorMatrix,(X$4+1),FALSE)*$E3847</f>
        <v>0</v>
      </c>
      <c r="Y3846" s="25">
        <f>VLOOKUP(CONCATENATE($F3846," ",$G3846),AllocFactorMatrix,(Y$4+1),FALSE)*$E3847</f>
        <v>0</v>
      </c>
      <c r="Z3846" s="25">
        <f t="shared" si="1824"/>
        <v>0</v>
      </c>
      <c r="AA3846" s="25">
        <f>VLOOKUP(CONCATENATE($F3846," ",$G3846),AllocFactorMatrix,(AA$4+1),FALSE)*$E3847</f>
        <v>0</v>
      </c>
      <c r="AB3846" s="25">
        <f>VLOOKUP(CONCATENATE($F3846," ",$G3846),AllocFactorMatrix,(AB$4+1),FALSE)*$E3847</f>
        <v>0</v>
      </c>
      <c r="AC3846" s="25">
        <f>VLOOKUP(CONCATENATE($F3846," ",$G3846),AllocFactorMatrix,(AC$4+1),FALSE)*$E3847</f>
        <v>0</v>
      </c>
    </row>
    <row r="3847" spans="4:29" collapsed="1">
      <c r="D3847" s="20" t="s">
        <v>243</v>
      </c>
      <c r="E3847" s="22">
        <f>-6911-1078</f>
        <v>-7989</v>
      </c>
      <c r="F3847" s="61" t="s">
        <v>33</v>
      </c>
      <c r="G3847" s="20" t="str">
        <f>$G$15</f>
        <v>TOTAL</v>
      </c>
      <c r="H3847" s="24">
        <f t="shared" si="1818"/>
        <v>-7989</v>
      </c>
      <c r="I3847" s="25">
        <f>VLOOKUP(CONCATENATE($F3847," ",$G3847),AllocFactorMatrix,(I$4+1),FALSE)*$E3847</f>
        <v>-3917.3495648247731</v>
      </c>
      <c r="J3847" s="25">
        <f>VLOOKUP(CONCATENATE($F3847," ",$G3847),AllocFactorMatrix,(J$4+1),FALSE)*$E3847</f>
        <v>-990.93711833729753</v>
      </c>
      <c r="K3847" s="25">
        <f>VLOOKUP(CONCATENATE($F3847," ",$G3847),AllocFactorMatrix,(K$4+1),FALSE)*$E3847</f>
        <v>-11.585562157256717</v>
      </c>
      <c r="L3847" s="25">
        <f>VLOOKUP(CONCATENATE($F3847," ",$G3847),AllocFactorMatrix,(L$4+1),FALSE)*$E3847</f>
        <v>-0.28541619895120141</v>
      </c>
      <c r="M3847" s="25">
        <f t="shared" si="1823"/>
        <v>-1002.8080966935055</v>
      </c>
      <c r="N3847" s="25">
        <f>VLOOKUP(CONCATENATE($F3847," ",$G3847),AllocFactorMatrix,(N$4+1),FALSE)*$E3847</f>
        <v>-414.62052276985577</v>
      </c>
      <c r="O3847" s="25">
        <f>VLOOKUP(CONCATENATE($F3847," ",$G3847),AllocFactorMatrix,(O$4+1),FALSE)*$E3847</f>
        <v>-118.08188946390419</v>
      </c>
      <c r="P3847" s="25">
        <f>VLOOKUP(CONCATENATE($F3847," ",$G3847),AllocFactorMatrix,(P$4+1),FALSE)*$E3847</f>
        <v>-9.3444678496011235</v>
      </c>
      <c r="Q3847" s="25">
        <f>VLOOKUP(CONCATENATE($F3847," ",$G3847),AllocFactorMatrix,(Q$4+1),FALSE)*$E3847</f>
        <v>-1.9724524000494585</v>
      </c>
      <c r="R3847" s="25">
        <f t="shared" si="1825"/>
        <v>-544.01933248341049</v>
      </c>
      <c r="S3847" s="25">
        <f>VLOOKUP(CONCATENATE($F3847," ",$G3847),AllocFactorMatrix,(S$4+1),FALSE)*$E3847</f>
        <v>-24.906380639513248</v>
      </c>
      <c r="T3847" s="25">
        <f>VLOOKUP(CONCATENATE($F3847," ",$G3847),AllocFactorMatrix,(T$4+1),FALSE)*$E3847</f>
        <v>-271.52324288025659</v>
      </c>
      <c r="U3847" s="25">
        <f>VLOOKUP(CONCATENATE($F3847," ",$G3847),AllocFactorMatrix,(U$4+1),FALSE)*$E3847</f>
        <v>-1813.4054775686325</v>
      </c>
      <c r="V3847" s="25">
        <f>VLOOKUP(CONCATENATE($F3847," ",$G3847),AllocFactorMatrix,(V$4+1),FALSE)*$E3847</f>
        <v>-284.48905404423067</v>
      </c>
      <c r="W3847" s="25">
        <f t="shared" si="1826"/>
        <v>-2394.3241551326332</v>
      </c>
      <c r="X3847" s="25">
        <f>VLOOKUP(CONCATENATE($F3847," ",$G3847),AllocFactorMatrix,(X$4+1),FALSE)*$E3847</f>
        <v>-112.53928583420294</v>
      </c>
      <c r="Y3847" s="25">
        <f>VLOOKUP(CONCATENATE($F3847," ",$G3847),AllocFactorMatrix,(Y$4+1),FALSE)*$E3847</f>
        <v>-2.7167395027014374</v>
      </c>
      <c r="Z3847" s="25">
        <f t="shared" si="1824"/>
        <v>-115.25602533690439</v>
      </c>
      <c r="AA3847" s="25">
        <f>VLOOKUP(CONCATENATE($F3847," ",$G3847),AllocFactorMatrix,(AA$4+1),FALSE)*$E3847</f>
        <v>-1.9620998929791764</v>
      </c>
      <c r="AB3847" s="25">
        <f>VLOOKUP(CONCATENATE($F3847," ",$G3847),AllocFactorMatrix,(AB$4+1),FALSE)*$E3847</f>
        <v>-10.638897131114858</v>
      </c>
      <c r="AC3847" s="25">
        <f>VLOOKUP(CONCATENATE($F3847," ",$G3847),AllocFactorMatrix,(AC$4+1),FALSE)*$E3847</f>
        <v>-2.6418285046791632</v>
      </c>
    </row>
    <row r="3848" spans="4:29" hidden="1" outlineLevel="1">
      <c r="F3848" s="61" t="str">
        <f>F3855</f>
        <v>RB_GUP</v>
      </c>
      <c r="G3848" s="20" t="str">
        <f>$G$8</f>
        <v>PRODUCTION</v>
      </c>
      <c r="H3848" s="24">
        <f t="shared" ca="1" si="1818"/>
        <v>0</v>
      </c>
      <c r="I3848" s="25">
        <f ca="1">VLOOKUP(CONCATENATE($F3848," ",$G3848),AllocFactorMatrix,(I$4+1),FALSE)*$E3855</f>
        <v>0</v>
      </c>
      <c r="J3848" s="25">
        <f ca="1">VLOOKUP(CONCATENATE($F3848," ",$G3848),AllocFactorMatrix,(J$4+1),FALSE)*$E3855</f>
        <v>0</v>
      </c>
      <c r="K3848" s="25">
        <f ca="1">VLOOKUP(CONCATENATE($F3848," ",$G3848),AllocFactorMatrix,(K$4+1),FALSE)*$E3855</f>
        <v>0</v>
      </c>
      <c r="L3848" s="25">
        <f ca="1">VLOOKUP(CONCATENATE($F3848," ",$G3848),AllocFactorMatrix,(L$4+1),FALSE)*$E3855</f>
        <v>0</v>
      </c>
      <c r="M3848" s="25">
        <f t="shared" ref="M3848:M3855" ca="1" si="1827">SUBTOTAL(9,J3848:L3848)</f>
        <v>0</v>
      </c>
      <c r="N3848" s="25">
        <f ca="1">VLOOKUP(CONCATENATE($F3848," ",$G3848),AllocFactorMatrix,(N$4+1),FALSE)*$E3855</f>
        <v>0</v>
      </c>
      <c r="O3848" s="25">
        <f ca="1">VLOOKUP(CONCATENATE($F3848," ",$G3848),AllocFactorMatrix,(O$4+1),FALSE)*$E3855</f>
        <v>0</v>
      </c>
      <c r="P3848" s="25">
        <f ca="1">VLOOKUP(CONCATENATE($F3848," ",$G3848),AllocFactorMatrix,(P$4+1),FALSE)*$E3855</f>
        <v>0</v>
      </c>
      <c r="Q3848" s="25">
        <f ca="1">VLOOKUP(CONCATENATE($F3848," ",$G3848),AllocFactorMatrix,(Q$4+1),FALSE)*$E3855</f>
        <v>0</v>
      </c>
      <c r="R3848" s="25">
        <f ca="1">SUBTOTAL(9,N3848:Q3848)</f>
        <v>0</v>
      </c>
      <c r="S3848" s="25">
        <f ca="1">VLOOKUP(CONCATENATE($F3848," ",$G3848),AllocFactorMatrix,(S$4+1),FALSE)*$E3855</f>
        <v>0</v>
      </c>
      <c r="T3848" s="25">
        <f ca="1">VLOOKUP(CONCATENATE($F3848," ",$G3848),AllocFactorMatrix,(T$4+1),FALSE)*$E3855</f>
        <v>0</v>
      </c>
      <c r="U3848" s="25">
        <f ca="1">VLOOKUP(CONCATENATE($F3848," ",$G3848),AllocFactorMatrix,(U$4+1),FALSE)*$E3855</f>
        <v>0</v>
      </c>
      <c r="V3848" s="25">
        <f ca="1">VLOOKUP(CONCATENATE($F3848," ",$G3848),AllocFactorMatrix,(V$4+1),FALSE)*$E3855</f>
        <v>0</v>
      </c>
      <c r="W3848" s="25">
        <f ca="1">SUBTOTAL(9,S3848:V3848)</f>
        <v>0</v>
      </c>
      <c r="X3848" s="25">
        <f ca="1">VLOOKUP(CONCATENATE($F3848," ",$G3848),AllocFactorMatrix,(X$4+1),FALSE)*$E3855</f>
        <v>0</v>
      </c>
      <c r="Y3848" s="25">
        <f ca="1">VLOOKUP(CONCATENATE($F3848," ",$G3848),AllocFactorMatrix,(Y$4+1),FALSE)*$E3855</f>
        <v>0</v>
      </c>
      <c r="Z3848" s="25">
        <f t="shared" ref="Z3848:Z3855" ca="1" si="1828">SUBTOTAL(9,X3848:Y3848)</f>
        <v>0</v>
      </c>
      <c r="AA3848" s="25">
        <f ca="1">VLOOKUP(CONCATENATE($F3848," ",$G3848),AllocFactorMatrix,(AA$4+1),FALSE)*$E3855</f>
        <v>0</v>
      </c>
      <c r="AB3848" s="25">
        <f ca="1">VLOOKUP(CONCATENATE($F3848," ",$G3848),AllocFactorMatrix,(AB$4+1),FALSE)*$E3855</f>
        <v>0</v>
      </c>
      <c r="AC3848" s="25">
        <f ca="1">VLOOKUP(CONCATENATE($F3848," ",$G3848),AllocFactorMatrix,(AC$4+1),FALSE)*$E3855</f>
        <v>0</v>
      </c>
    </row>
    <row r="3849" spans="4:29" hidden="1" outlineLevel="1">
      <c r="F3849" s="61" t="str">
        <f>F3855</f>
        <v>RB_GUP</v>
      </c>
      <c r="G3849" s="20" t="str">
        <f>$G$9</f>
        <v>BULKTRAN</v>
      </c>
      <c r="H3849" s="24">
        <f t="shared" ca="1" si="1818"/>
        <v>0</v>
      </c>
      <c r="I3849" s="25">
        <f ca="1">VLOOKUP(CONCATENATE($F3849," ",$G3849),AllocFactorMatrix,(I$4+1),FALSE)*$E3855</f>
        <v>0</v>
      </c>
      <c r="J3849" s="25">
        <f ca="1">VLOOKUP(CONCATENATE($F3849," ",$G3849),AllocFactorMatrix,(J$4+1),FALSE)*$E3855</f>
        <v>0</v>
      </c>
      <c r="K3849" s="25">
        <f ca="1">VLOOKUP(CONCATENATE($F3849," ",$G3849),AllocFactorMatrix,(K$4+1),FALSE)*$E3855</f>
        <v>0</v>
      </c>
      <c r="L3849" s="25">
        <f ca="1">VLOOKUP(CONCATENATE($F3849," ",$G3849),AllocFactorMatrix,(L$4+1),FALSE)*$E3855</f>
        <v>0</v>
      </c>
      <c r="M3849" s="25">
        <f t="shared" ca="1" si="1827"/>
        <v>0</v>
      </c>
      <c r="N3849" s="25">
        <f ca="1">VLOOKUP(CONCATENATE($F3849," ",$G3849),AllocFactorMatrix,(N$4+1),FALSE)*$E3855</f>
        <v>0</v>
      </c>
      <c r="O3849" s="25">
        <f ca="1">VLOOKUP(CONCATENATE($F3849," ",$G3849),AllocFactorMatrix,(O$4+1),FALSE)*$E3855</f>
        <v>0</v>
      </c>
      <c r="P3849" s="25">
        <f ca="1">VLOOKUP(CONCATENATE($F3849," ",$G3849),AllocFactorMatrix,(P$4+1),FALSE)*$E3855</f>
        <v>0</v>
      </c>
      <c r="Q3849" s="25">
        <f ca="1">VLOOKUP(CONCATENATE($F3849," ",$G3849),AllocFactorMatrix,(Q$4+1),FALSE)*$E3855</f>
        <v>0</v>
      </c>
      <c r="R3849" s="25">
        <f t="shared" ref="R3849:R3855" ca="1" si="1829">SUBTOTAL(9,N3849:Q3849)</f>
        <v>0</v>
      </c>
      <c r="S3849" s="25">
        <f ca="1">VLOOKUP(CONCATENATE($F3849," ",$G3849),AllocFactorMatrix,(S$4+1),FALSE)*$E3855</f>
        <v>0</v>
      </c>
      <c r="T3849" s="25">
        <f ca="1">VLOOKUP(CONCATENATE($F3849," ",$G3849),AllocFactorMatrix,(T$4+1),FALSE)*$E3855</f>
        <v>0</v>
      </c>
      <c r="U3849" s="25">
        <f ca="1">VLOOKUP(CONCATENATE($F3849," ",$G3849),AllocFactorMatrix,(U$4+1),FALSE)*$E3855</f>
        <v>0</v>
      </c>
      <c r="V3849" s="25">
        <f ca="1">VLOOKUP(CONCATENATE($F3849," ",$G3849),AllocFactorMatrix,(V$4+1),FALSE)*$E3855</f>
        <v>0</v>
      </c>
      <c r="W3849" s="25">
        <f t="shared" ref="W3849:W3855" ca="1" si="1830">SUBTOTAL(9,S3849:V3849)</f>
        <v>0</v>
      </c>
      <c r="X3849" s="25">
        <f ca="1">VLOOKUP(CONCATENATE($F3849," ",$G3849),AllocFactorMatrix,(X$4+1),FALSE)*$E3855</f>
        <v>0</v>
      </c>
      <c r="Y3849" s="25">
        <f ca="1">VLOOKUP(CONCATENATE($F3849," ",$G3849),AllocFactorMatrix,(Y$4+1),FALSE)*$E3855</f>
        <v>0</v>
      </c>
      <c r="Z3849" s="25">
        <f t="shared" ca="1" si="1828"/>
        <v>0</v>
      </c>
      <c r="AA3849" s="25">
        <f ca="1">VLOOKUP(CONCATENATE($F3849," ",$G3849),AllocFactorMatrix,(AA$4+1),FALSE)*$E3855</f>
        <v>0</v>
      </c>
      <c r="AB3849" s="25">
        <f ca="1">VLOOKUP(CONCATENATE($F3849," ",$G3849),AllocFactorMatrix,(AB$4+1),FALSE)*$E3855</f>
        <v>0</v>
      </c>
      <c r="AC3849" s="25">
        <f ca="1">VLOOKUP(CONCATENATE($F3849," ",$G3849),AllocFactorMatrix,(AC$4+1),FALSE)*$E3855</f>
        <v>0</v>
      </c>
    </row>
    <row r="3850" spans="4:29" hidden="1" outlineLevel="1">
      <c r="F3850" s="61" t="str">
        <f>F3855</f>
        <v>RB_GUP</v>
      </c>
      <c r="G3850" s="20" t="str">
        <f>$G$10</f>
        <v>SUBTRAN</v>
      </c>
      <c r="H3850" s="24">
        <f t="shared" ca="1" si="1818"/>
        <v>0</v>
      </c>
      <c r="I3850" s="25">
        <f ca="1">VLOOKUP(CONCATENATE($F3850," ",$G3850),AllocFactorMatrix,(I$4+1),FALSE)*$E3855</f>
        <v>0</v>
      </c>
      <c r="J3850" s="25">
        <f ca="1">VLOOKUP(CONCATENATE($F3850," ",$G3850),AllocFactorMatrix,(J$4+1),FALSE)*$E3855</f>
        <v>0</v>
      </c>
      <c r="K3850" s="25">
        <f ca="1">VLOOKUP(CONCATENATE($F3850," ",$G3850),AllocFactorMatrix,(K$4+1),FALSE)*$E3855</f>
        <v>0</v>
      </c>
      <c r="L3850" s="25">
        <f ca="1">VLOOKUP(CONCATENATE($F3850," ",$G3850),AllocFactorMatrix,(L$4+1),FALSE)*$E3855</f>
        <v>0</v>
      </c>
      <c r="M3850" s="25">
        <f t="shared" ca="1" si="1827"/>
        <v>0</v>
      </c>
      <c r="N3850" s="25">
        <f ca="1">VLOOKUP(CONCATENATE($F3850," ",$G3850),AllocFactorMatrix,(N$4+1),FALSE)*$E3855</f>
        <v>0</v>
      </c>
      <c r="O3850" s="25">
        <f ca="1">VLOOKUP(CONCATENATE($F3850," ",$G3850),AllocFactorMatrix,(O$4+1),FALSE)*$E3855</f>
        <v>0</v>
      </c>
      <c r="P3850" s="25">
        <f ca="1">VLOOKUP(CONCATENATE($F3850," ",$G3850),AllocFactorMatrix,(P$4+1),FALSE)*$E3855</f>
        <v>0</v>
      </c>
      <c r="Q3850" s="25">
        <f ca="1">VLOOKUP(CONCATENATE($F3850," ",$G3850),AllocFactorMatrix,(Q$4+1),FALSE)*$E3855</f>
        <v>0</v>
      </c>
      <c r="R3850" s="25">
        <f t="shared" ca="1" si="1829"/>
        <v>0</v>
      </c>
      <c r="S3850" s="25">
        <f ca="1">VLOOKUP(CONCATENATE($F3850," ",$G3850),AllocFactorMatrix,(S$4+1),FALSE)*$E3855</f>
        <v>0</v>
      </c>
      <c r="T3850" s="25">
        <f ca="1">VLOOKUP(CONCATENATE($F3850," ",$G3850),AllocFactorMatrix,(T$4+1),FALSE)*$E3855</f>
        <v>0</v>
      </c>
      <c r="U3850" s="25">
        <f ca="1">VLOOKUP(CONCATENATE($F3850," ",$G3850),AllocFactorMatrix,(U$4+1),FALSE)*$E3855</f>
        <v>0</v>
      </c>
      <c r="V3850" s="25">
        <f ca="1">VLOOKUP(CONCATENATE($F3850," ",$G3850),AllocFactorMatrix,(V$4+1),FALSE)*$E3855</f>
        <v>0</v>
      </c>
      <c r="W3850" s="25">
        <f t="shared" ca="1" si="1830"/>
        <v>0</v>
      </c>
      <c r="X3850" s="25">
        <f ca="1">VLOOKUP(CONCATENATE($F3850," ",$G3850),AllocFactorMatrix,(X$4+1),FALSE)*$E3855</f>
        <v>0</v>
      </c>
      <c r="Y3850" s="25">
        <f ca="1">VLOOKUP(CONCATENATE($F3850," ",$G3850),AllocFactorMatrix,(Y$4+1),FALSE)*$E3855</f>
        <v>0</v>
      </c>
      <c r="Z3850" s="25">
        <f t="shared" ca="1" si="1828"/>
        <v>0</v>
      </c>
      <c r="AA3850" s="25">
        <f ca="1">VLOOKUP(CONCATENATE($F3850," ",$G3850),AllocFactorMatrix,(AA$4+1),FALSE)*$E3855</f>
        <v>0</v>
      </c>
      <c r="AB3850" s="25">
        <f ca="1">VLOOKUP(CONCATENATE($F3850," ",$G3850),AllocFactorMatrix,(AB$4+1),FALSE)*$E3855</f>
        <v>0</v>
      </c>
      <c r="AC3850" s="25">
        <f ca="1">VLOOKUP(CONCATENATE($F3850," ",$G3850),AllocFactorMatrix,(AC$4+1),FALSE)*$E3855</f>
        <v>0</v>
      </c>
    </row>
    <row r="3851" spans="4:29" hidden="1" outlineLevel="1">
      <c r="F3851" s="61" t="str">
        <f>F3855</f>
        <v>RB_GUP</v>
      </c>
      <c r="G3851" s="20" t="str">
        <f>$G$11</f>
        <v>DISTPRI</v>
      </c>
      <c r="H3851" s="24">
        <f t="shared" ca="1" si="1818"/>
        <v>0</v>
      </c>
      <c r="I3851" s="25">
        <f ca="1">VLOOKUP(CONCATENATE($F3851," ",$G3851),AllocFactorMatrix,(I$4+1),FALSE)*$E3855</f>
        <v>0</v>
      </c>
      <c r="J3851" s="25">
        <f ca="1">VLOOKUP(CONCATENATE($F3851," ",$G3851),AllocFactorMatrix,(J$4+1),FALSE)*$E3855</f>
        <v>0</v>
      </c>
      <c r="K3851" s="25">
        <f ca="1">VLOOKUP(CONCATENATE($F3851," ",$G3851),AllocFactorMatrix,(K$4+1),FALSE)*$E3855</f>
        <v>0</v>
      </c>
      <c r="L3851" s="25">
        <f ca="1">VLOOKUP(CONCATENATE($F3851," ",$G3851),AllocFactorMatrix,(L$4+1),FALSE)*$E3855</f>
        <v>0</v>
      </c>
      <c r="M3851" s="25">
        <f t="shared" ca="1" si="1827"/>
        <v>0</v>
      </c>
      <c r="N3851" s="25">
        <f ca="1">VLOOKUP(CONCATENATE($F3851," ",$G3851),AllocFactorMatrix,(N$4+1),FALSE)*$E3855</f>
        <v>0</v>
      </c>
      <c r="O3851" s="25">
        <f ca="1">VLOOKUP(CONCATENATE($F3851," ",$G3851),AllocFactorMatrix,(O$4+1),FALSE)*$E3855</f>
        <v>0</v>
      </c>
      <c r="P3851" s="25">
        <f ca="1">VLOOKUP(CONCATENATE($F3851," ",$G3851),AllocFactorMatrix,(P$4+1),FALSE)*$E3855</f>
        <v>0</v>
      </c>
      <c r="Q3851" s="25">
        <f ca="1">VLOOKUP(CONCATENATE($F3851," ",$G3851),AllocFactorMatrix,(Q$4+1),FALSE)*$E3855</f>
        <v>0</v>
      </c>
      <c r="R3851" s="25">
        <f t="shared" ca="1" si="1829"/>
        <v>0</v>
      </c>
      <c r="S3851" s="25">
        <f ca="1">VLOOKUP(CONCATENATE($F3851," ",$G3851),AllocFactorMatrix,(S$4+1),FALSE)*$E3855</f>
        <v>0</v>
      </c>
      <c r="T3851" s="25">
        <f ca="1">VLOOKUP(CONCATENATE($F3851," ",$G3851),AllocFactorMatrix,(T$4+1),FALSE)*$E3855</f>
        <v>0</v>
      </c>
      <c r="U3851" s="25">
        <f ca="1">VLOOKUP(CONCATENATE($F3851," ",$G3851),AllocFactorMatrix,(U$4+1),FALSE)*$E3855</f>
        <v>0</v>
      </c>
      <c r="V3851" s="25">
        <f ca="1">VLOOKUP(CONCATENATE($F3851," ",$G3851),AllocFactorMatrix,(V$4+1),FALSE)*$E3855</f>
        <v>0</v>
      </c>
      <c r="W3851" s="25">
        <f t="shared" ca="1" si="1830"/>
        <v>0</v>
      </c>
      <c r="X3851" s="25">
        <f ca="1">VLOOKUP(CONCATENATE($F3851," ",$G3851),AllocFactorMatrix,(X$4+1),FALSE)*$E3855</f>
        <v>0</v>
      </c>
      <c r="Y3851" s="25">
        <f ca="1">VLOOKUP(CONCATENATE($F3851," ",$G3851),AllocFactorMatrix,(Y$4+1),FALSE)*$E3855</f>
        <v>0</v>
      </c>
      <c r="Z3851" s="25">
        <f t="shared" ca="1" si="1828"/>
        <v>0</v>
      </c>
      <c r="AA3851" s="25">
        <f ca="1">VLOOKUP(CONCATENATE($F3851," ",$G3851),AllocFactorMatrix,(AA$4+1),FALSE)*$E3855</f>
        <v>0</v>
      </c>
      <c r="AB3851" s="25">
        <f ca="1">VLOOKUP(CONCATENATE($F3851," ",$G3851),AllocFactorMatrix,(AB$4+1),FALSE)*$E3855</f>
        <v>0</v>
      </c>
      <c r="AC3851" s="25">
        <f ca="1">VLOOKUP(CONCATENATE($F3851," ",$G3851),AllocFactorMatrix,(AC$4+1),FALSE)*$E3855</f>
        <v>0</v>
      </c>
    </row>
    <row r="3852" spans="4:29" hidden="1" outlineLevel="1">
      <c r="F3852" s="61" t="str">
        <f>F3855</f>
        <v>RB_GUP</v>
      </c>
      <c r="G3852" s="20" t="str">
        <f>$G$12</f>
        <v>DISTSEC</v>
      </c>
      <c r="H3852" s="24">
        <f t="shared" ca="1" si="1818"/>
        <v>0</v>
      </c>
      <c r="I3852" s="25">
        <f ca="1">VLOOKUP(CONCATENATE($F3852," ",$G3852),AllocFactorMatrix,(I$4+1),FALSE)*$E3855</f>
        <v>0</v>
      </c>
      <c r="J3852" s="25">
        <f ca="1">VLOOKUP(CONCATENATE($F3852," ",$G3852),AllocFactorMatrix,(J$4+1),FALSE)*$E3855</f>
        <v>0</v>
      </c>
      <c r="K3852" s="25">
        <f ca="1">VLOOKUP(CONCATENATE($F3852," ",$G3852),AllocFactorMatrix,(K$4+1),FALSE)*$E3855</f>
        <v>0</v>
      </c>
      <c r="L3852" s="25">
        <f ca="1">VLOOKUP(CONCATENATE($F3852," ",$G3852),AllocFactorMatrix,(L$4+1),FALSE)*$E3855</f>
        <v>0</v>
      </c>
      <c r="M3852" s="25">
        <f t="shared" ca="1" si="1827"/>
        <v>0</v>
      </c>
      <c r="N3852" s="25">
        <f ca="1">VLOOKUP(CONCATENATE($F3852," ",$G3852),AllocFactorMatrix,(N$4+1),FALSE)*$E3855</f>
        <v>0</v>
      </c>
      <c r="O3852" s="25">
        <f ca="1">VLOOKUP(CONCATENATE($F3852," ",$G3852),AllocFactorMatrix,(O$4+1),FALSE)*$E3855</f>
        <v>0</v>
      </c>
      <c r="P3852" s="25">
        <f ca="1">VLOOKUP(CONCATENATE($F3852," ",$G3852),AllocFactorMatrix,(P$4+1),FALSE)*$E3855</f>
        <v>0</v>
      </c>
      <c r="Q3852" s="25">
        <f ca="1">VLOOKUP(CONCATENATE($F3852," ",$G3852),AllocFactorMatrix,(Q$4+1),FALSE)*$E3855</f>
        <v>0</v>
      </c>
      <c r="R3852" s="25">
        <f t="shared" ca="1" si="1829"/>
        <v>0</v>
      </c>
      <c r="S3852" s="25">
        <f ca="1">VLOOKUP(CONCATENATE($F3852," ",$G3852),AllocFactorMatrix,(S$4+1),FALSE)*$E3855</f>
        <v>0</v>
      </c>
      <c r="T3852" s="25">
        <f ca="1">VLOOKUP(CONCATENATE($F3852," ",$G3852),AllocFactorMatrix,(T$4+1),FALSE)*$E3855</f>
        <v>0</v>
      </c>
      <c r="U3852" s="25">
        <f ca="1">VLOOKUP(CONCATENATE($F3852," ",$G3852),AllocFactorMatrix,(U$4+1),FALSE)*$E3855</f>
        <v>0</v>
      </c>
      <c r="V3852" s="25">
        <f ca="1">VLOOKUP(CONCATENATE($F3852," ",$G3852),AllocFactorMatrix,(V$4+1),FALSE)*$E3855</f>
        <v>0</v>
      </c>
      <c r="W3852" s="25">
        <f t="shared" ca="1" si="1830"/>
        <v>0</v>
      </c>
      <c r="X3852" s="25">
        <f ca="1">VLOOKUP(CONCATENATE($F3852," ",$G3852),AllocFactorMatrix,(X$4+1),FALSE)*$E3855</f>
        <v>0</v>
      </c>
      <c r="Y3852" s="25">
        <f ca="1">VLOOKUP(CONCATENATE($F3852," ",$G3852),AllocFactorMatrix,(Y$4+1),FALSE)*$E3855</f>
        <v>0</v>
      </c>
      <c r="Z3852" s="25">
        <f t="shared" ca="1" si="1828"/>
        <v>0</v>
      </c>
      <c r="AA3852" s="25">
        <f ca="1">VLOOKUP(CONCATENATE($F3852," ",$G3852),AllocFactorMatrix,(AA$4+1),FALSE)*$E3855</f>
        <v>0</v>
      </c>
      <c r="AB3852" s="25">
        <f ca="1">VLOOKUP(CONCATENATE($F3852," ",$G3852),AllocFactorMatrix,(AB$4+1),FALSE)*$E3855</f>
        <v>0</v>
      </c>
      <c r="AC3852" s="25">
        <f ca="1">VLOOKUP(CONCATENATE($F3852," ",$G3852),AllocFactorMatrix,(AC$4+1),FALSE)*$E3855</f>
        <v>0</v>
      </c>
    </row>
    <row r="3853" spans="4:29" hidden="1" outlineLevel="1">
      <c r="F3853" s="61" t="str">
        <f>F3855</f>
        <v>RB_GUP</v>
      </c>
      <c r="G3853" s="20" t="str">
        <f>$G$13</f>
        <v>ENERGY</v>
      </c>
      <c r="H3853" s="24">
        <f t="shared" ca="1" si="1818"/>
        <v>0</v>
      </c>
      <c r="I3853" s="25">
        <f ca="1">VLOOKUP(CONCATENATE($F3853," ",$G3853),AllocFactorMatrix,(I$4+1),FALSE)*$E3855</f>
        <v>0</v>
      </c>
      <c r="J3853" s="25">
        <f ca="1">VLOOKUP(CONCATENATE($F3853," ",$G3853),AllocFactorMatrix,(J$4+1),FALSE)*$E3855</f>
        <v>0</v>
      </c>
      <c r="K3853" s="25">
        <f ca="1">VLOOKUP(CONCATENATE($F3853," ",$G3853),AllocFactorMatrix,(K$4+1),FALSE)*$E3855</f>
        <v>0</v>
      </c>
      <c r="L3853" s="25">
        <f ca="1">VLOOKUP(CONCATENATE($F3853," ",$G3853),AllocFactorMatrix,(L$4+1),FALSE)*$E3855</f>
        <v>0</v>
      </c>
      <c r="M3853" s="25">
        <f t="shared" ca="1" si="1827"/>
        <v>0</v>
      </c>
      <c r="N3853" s="25">
        <f ca="1">VLOOKUP(CONCATENATE($F3853," ",$G3853),AllocFactorMatrix,(N$4+1),FALSE)*$E3855</f>
        <v>0</v>
      </c>
      <c r="O3853" s="25">
        <f ca="1">VLOOKUP(CONCATENATE($F3853," ",$G3853),AllocFactorMatrix,(O$4+1),FALSE)*$E3855</f>
        <v>0</v>
      </c>
      <c r="P3853" s="25">
        <f ca="1">VLOOKUP(CONCATENATE($F3853," ",$G3853),AllocFactorMatrix,(P$4+1),FALSE)*$E3855</f>
        <v>0</v>
      </c>
      <c r="Q3853" s="25">
        <f ca="1">VLOOKUP(CONCATENATE($F3853," ",$G3853),AllocFactorMatrix,(Q$4+1),FALSE)*$E3855</f>
        <v>0</v>
      </c>
      <c r="R3853" s="25">
        <f t="shared" ca="1" si="1829"/>
        <v>0</v>
      </c>
      <c r="S3853" s="25">
        <f ca="1">VLOOKUP(CONCATENATE($F3853," ",$G3853),AllocFactorMatrix,(S$4+1),FALSE)*$E3855</f>
        <v>0</v>
      </c>
      <c r="T3853" s="25">
        <f ca="1">VLOOKUP(CONCATENATE($F3853," ",$G3853),AllocFactorMatrix,(T$4+1),FALSE)*$E3855</f>
        <v>0</v>
      </c>
      <c r="U3853" s="25">
        <f ca="1">VLOOKUP(CONCATENATE($F3853," ",$G3853),AllocFactorMatrix,(U$4+1),FALSE)*$E3855</f>
        <v>0</v>
      </c>
      <c r="V3853" s="25">
        <f ca="1">VLOOKUP(CONCATENATE($F3853," ",$G3853),AllocFactorMatrix,(V$4+1),FALSE)*$E3855</f>
        <v>0</v>
      </c>
      <c r="W3853" s="25">
        <f t="shared" ca="1" si="1830"/>
        <v>0</v>
      </c>
      <c r="X3853" s="25">
        <f ca="1">VLOOKUP(CONCATENATE($F3853," ",$G3853),AllocFactorMatrix,(X$4+1),FALSE)*$E3855</f>
        <v>0</v>
      </c>
      <c r="Y3853" s="25">
        <f ca="1">VLOOKUP(CONCATENATE($F3853," ",$G3853),AllocFactorMatrix,(Y$4+1),FALSE)*$E3855</f>
        <v>0</v>
      </c>
      <c r="Z3853" s="25">
        <f t="shared" ca="1" si="1828"/>
        <v>0</v>
      </c>
      <c r="AA3853" s="25">
        <f ca="1">VLOOKUP(CONCATENATE($F3853," ",$G3853),AllocFactorMatrix,(AA$4+1),FALSE)*$E3855</f>
        <v>0</v>
      </c>
      <c r="AB3853" s="25">
        <f ca="1">VLOOKUP(CONCATENATE($F3853," ",$G3853),AllocFactorMatrix,(AB$4+1),FALSE)*$E3855</f>
        <v>0</v>
      </c>
      <c r="AC3853" s="25">
        <f ca="1">VLOOKUP(CONCATENATE($F3853," ",$G3853),AllocFactorMatrix,(AC$4+1),FALSE)*$E3855</f>
        <v>0</v>
      </c>
    </row>
    <row r="3854" spans="4:29" hidden="1" outlineLevel="1">
      <c r="F3854" s="61" t="str">
        <f>F3855</f>
        <v>RB_GUP</v>
      </c>
      <c r="G3854" s="20" t="str">
        <f>$G$14</f>
        <v>CUSTOMER</v>
      </c>
      <c r="H3854" s="24">
        <f t="shared" ca="1" si="1818"/>
        <v>0</v>
      </c>
      <c r="I3854" s="25">
        <f ca="1">VLOOKUP(CONCATENATE($F3854," ",$G3854),AllocFactorMatrix,(I$4+1),FALSE)*$E3855</f>
        <v>0</v>
      </c>
      <c r="J3854" s="25">
        <f ca="1">VLOOKUP(CONCATENATE($F3854," ",$G3854),AllocFactorMatrix,(J$4+1),FALSE)*$E3855</f>
        <v>0</v>
      </c>
      <c r="K3854" s="25">
        <f ca="1">VLOOKUP(CONCATENATE($F3854," ",$G3854),AllocFactorMatrix,(K$4+1),FALSE)*$E3855</f>
        <v>0</v>
      </c>
      <c r="L3854" s="25">
        <f ca="1">VLOOKUP(CONCATENATE($F3854," ",$G3854),AllocFactorMatrix,(L$4+1),FALSE)*$E3855</f>
        <v>0</v>
      </c>
      <c r="M3854" s="25">
        <f t="shared" ca="1" si="1827"/>
        <v>0</v>
      </c>
      <c r="N3854" s="25">
        <f ca="1">VLOOKUP(CONCATENATE($F3854," ",$G3854),AllocFactorMatrix,(N$4+1),FALSE)*$E3855</f>
        <v>0</v>
      </c>
      <c r="O3854" s="25">
        <f ca="1">VLOOKUP(CONCATENATE($F3854," ",$G3854),AllocFactorMatrix,(O$4+1),FALSE)*$E3855</f>
        <v>0</v>
      </c>
      <c r="P3854" s="25">
        <f ca="1">VLOOKUP(CONCATENATE($F3854," ",$G3854),AllocFactorMatrix,(P$4+1),FALSE)*$E3855</f>
        <v>0</v>
      </c>
      <c r="Q3854" s="25">
        <f ca="1">VLOOKUP(CONCATENATE($F3854," ",$G3854),AllocFactorMatrix,(Q$4+1),FALSE)*$E3855</f>
        <v>0</v>
      </c>
      <c r="R3854" s="25">
        <f t="shared" ca="1" si="1829"/>
        <v>0</v>
      </c>
      <c r="S3854" s="25">
        <f ca="1">VLOOKUP(CONCATENATE($F3854," ",$G3854),AllocFactorMatrix,(S$4+1),FALSE)*$E3855</f>
        <v>0</v>
      </c>
      <c r="T3854" s="25">
        <f ca="1">VLOOKUP(CONCATENATE($F3854," ",$G3854),AllocFactorMatrix,(T$4+1),FALSE)*$E3855</f>
        <v>0</v>
      </c>
      <c r="U3854" s="25">
        <f ca="1">VLOOKUP(CONCATENATE($F3854," ",$G3854),AllocFactorMatrix,(U$4+1),FALSE)*$E3855</f>
        <v>0</v>
      </c>
      <c r="V3854" s="25">
        <f ca="1">VLOOKUP(CONCATENATE($F3854," ",$G3854),AllocFactorMatrix,(V$4+1),FALSE)*$E3855</f>
        <v>0</v>
      </c>
      <c r="W3854" s="25">
        <f t="shared" ca="1" si="1830"/>
        <v>0</v>
      </c>
      <c r="X3854" s="25">
        <f ca="1">VLOOKUP(CONCATENATE($F3854," ",$G3854),AllocFactorMatrix,(X$4+1),FALSE)*$E3855</f>
        <v>0</v>
      </c>
      <c r="Y3854" s="25">
        <f ca="1">VLOOKUP(CONCATENATE($F3854," ",$G3854),AllocFactorMatrix,(Y$4+1),FALSE)*$E3855</f>
        <v>0</v>
      </c>
      <c r="Z3854" s="25">
        <f t="shared" ca="1" si="1828"/>
        <v>0</v>
      </c>
      <c r="AA3854" s="25">
        <f ca="1">VLOOKUP(CONCATENATE($F3854," ",$G3854),AllocFactorMatrix,(AA$4+1),FALSE)*$E3855</f>
        <v>0</v>
      </c>
      <c r="AB3854" s="25">
        <f ca="1">VLOOKUP(CONCATENATE($F3854," ",$G3854),AllocFactorMatrix,(AB$4+1),FALSE)*$E3855</f>
        <v>0</v>
      </c>
      <c r="AC3854" s="25">
        <f ca="1">VLOOKUP(CONCATENATE($F3854," ",$G3854),AllocFactorMatrix,(AC$4+1),FALSE)*$E3855</f>
        <v>0</v>
      </c>
    </row>
    <row r="3855" spans="4:29" collapsed="1">
      <c r="D3855" s="20" t="s">
        <v>244</v>
      </c>
      <c r="E3855" s="22"/>
      <c r="F3855" s="61" t="s">
        <v>73</v>
      </c>
      <c r="G3855" s="20" t="str">
        <f>$G$15</f>
        <v>TOTAL</v>
      </c>
      <c r="H3855" s="24">
        <f t="shared" ca="1" si="1818"/>
        <v>0</v>
      </c>
      <c r="I3855" s="25">
        <f ca="1">VLOOKUP(CONCATENATE($F3855," ",$G3855),AllocFactorMatrix,(I$4+1),FALSE)*$E3855</f>
        <v>0</v>
      </c>
      <c r="J3855" s="25">
        <f ca="1">VLOOKUP(CONCATENATE($F3855," ",$G3855),AllocFactorMatrix,(J$4+1),FALSE)*$E3855</f>
        <v>0</v>
      </c>
      <c r="K3855" s="25">
        <f ca="1">VLOOKUP(CONCATENATE($F3855," ",$G3855),AllocFactorMatrix,(K$4+1),FALSE)*$E3855</f>
        <v>0</v>
      </c>
      <c r="L3855" s="25">
        <f ca="1">VLOOKUP(CONCATENATE($F3855," ",$G3855),AllocFactorMatrix,(L$4+1),FALSE)*$E3855</f>
        <v>0</v>
      </c>
      <c r="M3855" s="25">
        <f t="shared" ca="1" si="1827"/>
        <v>0</v>
      </c>
      <c r="N3855" s="25">
        <f ca="1">VLOOKUP(CONCATENATE($F3855," ",$G3855),AllocFactorMatrix,(N$4+1),FALSE)*$E3855</f>
        <v>0</v>
      </c>
      <c r="O3855" s="25">
        <f ca="1">VLOOKUP(CONCATENATE($F3855," ",$G3855),AllocFactorMatrix,(O$4+1),FALSE)*$E3855</f>
        <v>0</v>
      </c>
      <c r="P3855" s="25">
        <f ca="1">VLOOKUP(CONCATENATE($F3855," ",$G3855),AllocFactorMatrix,(P$4+1),FALSE)*$E3855</f>
        <v>0</v>
      </c>
      <c r="Q3855" s="25">
        <f ca="1">VLOOKUP(CONCATENATE($F3855," ",$G3855),AllocFactorMatrix,(Q$4+1),FALSE)*$E3855</f>
        <v>0</v>
      </c>
      <c r="R3855" s="25">
        <f t="shared" ca="1" si="1829"/>
        <v>0</v>
      </c>
      <c r="S3855" s="25">
        <f ca="1">VLOOKUP(CONCATENATE($F3855," ",$G3855),AllocFactorMatrix,(S$4+1),FALSE)*$E3855</f>
        <v>0</v>
      </c>
      <c r="T3855" s="25">
        <f ca="1">VLOOKUP(CONCATENATE($F3855," ",$G3855),AllocFactorMatrix,(T$4+1),FALSE)*$E3855</f>
        <v>0</v>
      </c>
      <c r="U3855" s="25">
        <f ca="1">VLOOKUP(CONCATENATE($F3855," ",$G3855),AllocFactorMatrix,(U$4+1),FALSE)*$E3855</f>
        <v>0</v>
      </c>
      <c r="V3855" s="25">
        <f ca="1">VLOOKUP(CONCATENATE($F3855," ",$G3855),AllocFactorMatrix,(V$4+1),FALSE)*$E3855</f>
        <v>0</v>
      </c>
      <c r="W3855" s="25">
        <f t="shared" ca="1" si="1830"/>
        <v>0</v>
      </c>
      <c r="X3855" s="25">
        <f ca="1">VLOOKUP(CONCATENATE($F3855," ",$G3855),AllocFactorMatrix,(X$4+1),FALSE)*$E3855</f>
        <v>0</v>
      </c>
      <c r="Y3855" s="25">
        <f ca="1">VLOOKUP(CONCATENATE($F3855," ",$G3855),AllocFactorMatrix,(Y$4+1),FALSE)*$E3855</f>
        <v>0</v>
      </c>
      <c r="Z3855" s="25">
        <f t="shared" ca="1" si="1828"/>
        <v>0</v>
      </c>
      <c r="AA3855" s="25">
        <f ca="1">VLOOKUP(CONCATENATE($F3855," ",$G3855),AllocFactorMatrix,(AA$4+1),FALSE)*$E3855</f>
        <v>0</v>
      </c>
      <c r="AB3855" s="25">
        <f ca="1">VLOOKUP(CONCATENATE($F3855," ",$G3855),AllocFactorMatrix,(AB$4+1),FALSE)*$E3855</f>
        <v>0</v>
      </c>
      <c r="AC3855" s="25">
        <f ca="1">VLOOKUP(CONCATENATE($F3855," ",$G3855),AllocFactorMatrix,(AC$4+1),FALSE)*$E3855</f>
        <v>0</v>
      </c>
    </row>
    <row r="3856" spans="4:29" hidden="1" outlineLevel="1">
      <c r="F3856" s="61" t="str">
        <f>F3863</f>
        <v>RB_GUP</v>
      </c>
      <c r="G3856" s="20" t="str">
        <f>$G$8</f>
        <v>PRODUCTION</v>
      </c>
      <c r="H3856" s="24">
        <f t="shared" ca="1" si="1818"/>
        <v>0</v>
      </c>
      <c r="I3856" s="25">
        <f ca="1">VLOOKUP(CONCATENATE($F3856," ",$G3856),AllocFactorMatrix,(I$4+1),FALSE)*$E3863</f>
        <v>0</v>
      </c>
      <c r="J3856" s="25">
        <f ca="1">VLOOKUP(CONCATENATE($F3856," ",$G3856),AllocFactorMatrix,(J$4+1),FALSE)*$E3863</f>
        <v>0</v>
      </c>
      <c r="K3856" s="25">
        <f ca="1">VLOOKUP(CONCATENATE($F3856," ",$G3856),AllocFactorMatrix,(K$4+1),FALSE)*$E3863</f>
        <v>0</v>
      </c>
      <c r="L3856" s="25">
        <f ca="1">VLOOKUP(CONCATENATE($F3856," ",$G3856),AllocFactorMatrix,(L$4+1),FALSE)*$E3863</f>
        <v>0</v>
      </c>
      <c r="M3856" s="25">
        <f t="shared" ref="M3856:M3863" ca="1" si="1831">SUBTOTAL(9,J3856:L3856)</f>
        <v>0</v>
      </c>
      <c r="N3856" s="25">
        <f ca="1">VLOOKUP(CONCATENATE($F3856," ",$G3856),AllocFactorMatrix,(N$4+1),FALSE)*$E3863</f>
        <v>0</v>
      </c>
      <c r="O3856" s="25">
        <f ca="1">VLOOKUP(CONCATENATE($F3856," ",$G3856),AllocFactorMatrix,(O$4+1),FALSE)*$E3863</f>
        <v>0</v>
      </c>
      <c r="P3856" s="25">
        <f ca="1">VLOOKUP(CONCATENATE($F3856," ",$G3856),AllocFactorMatrix,(P$4+1),FALSE)*$E3863</f>
        <v>0</v>
      </c>
      <c r="Q3856" s="25">
        <f ca="1">VLOOKUP(CONCATENATE($F3856," ",$G3856),AllocFactorMatrix,(Q$4+1),FALSE)*$E3863</f>
        <v>0</v>
      </c>
      <c r="R3856" s="25">
        <f ca="1">SUBTOTAL(9,N3856:Q3856)</f>
        <v>0</v>
      </c>
      <c r="S3856" s="25">
        <f ca="1">VLOOKUP(CONCATENATE($F3856," ",$G3856),AllocFactorMatrix,(S$4+1),FALSE)*$E3863</f>
        <v>0</v>
      </c>
      <c r="T3856" s="25">
        <f ca="1">VLOOKUP(CONCATENATE($F3856," ",$G3856),AllocFactorMatrix,(T$4+1),FALSE)*$E3863</f>
        <v>0</v>
      </c>
      <c r="U3856" s="25">
        <f ca="1">VLOOKUP(CONCATENATE($F3856," ",$G3856),AllocFactorMatrix,(U$4+1),FALSE)*$E3863</f>
        <v>0</v>
      </c>
      <c r="V3856" s="25">
        <f ca="1">VLOOKUP(CONCATENATE($F3856," ",$G3856),AllocFactorMatrix,(V$4+1),FALSE)*$E3863</f>
        <v>0</v>
      </c>
      <c r="W3856" s="25">
        <f ca="1">SUBTOTAL(9,S3856:V3856)</f>
        <v>0</v>
      </c>
      <c r="X3856" s="25">
        <f ca="1">VLOOKUP(CONCATENATE($F3856," ",$G3856),AllocFactorMatrix,(X$4+1),FALSE)*$E3863</f>
        <v>0</v>
      </c>
      <c r="Y3856" s="25">
        <f ca="1">VLOOKUP(CONCATENATE($F3856," ",$G3856),AllocFactorMatrix,(Y$4+1),FALSE)*$E3863</f>
        <v>0</v>
      </c>
      <c r="Z3856" s="25">
        <f t="shared" ref="Z3856:Z3863" ca="1" si="1832">SUBTOTAL(9,X3856:Y3856)</f>
        <v>0</v>
      </c>
      <c r="AA3856" s="25">
        <f ca="1">VLOOKUP(CONCATENATE($F3856," ",$G3856),AllocFactorMatrix,(AA$4+1),FALSE)*$E3863</f>
        <v>0</v>
      </c>
      <c r="AB3856" s="25">
        <f ca="1">VLOOKUP(CONCATENATE($F3856," ",$G3856),AllocFactorMatrix,(AB$4+1),FALSE)*$E3863</f>
        <v>0</v>
      </c>
      <c r="AC3856" s="25">
        <f ca="1">VLOOKUP(CONCATENATE($F3856," ",$G3856),AllocFactorMatrix,(AC$4+1),FALSE)*$E3863</f>
        <v>0</v>
      </c>
    </row>
    <row r="3857" spans="4:29" hidden="1" outlineLevel="1">
      <c r="F3857" s="61" t="str">
        <f>F3863</f>
        <v>RB_GUP</v>
      </c>
      <c r="G3857" s="20" t="str">
        <f>$G$9</f>
        <v>BULKTRAN</v>
      </c>
      <c r="H3857" s="24">
        <f t="shared" ca="1" si="1818"/>
        <v>0</v>
      </c>
      <c r="I3857" s="25">
        <f ca="1">VLOOKUP(CONCATENATE($F3857," ",$G3857),AllocFactorMatrix,(I$4+1),FALSE)*$E3863</f>
        <v>0</v>
      </c>
      <c r="J3857" s="25">
        <f ca="1">VLOOKUP(CONCATENATE($F3857," ",$G3857),AllocFactorMatrix,(J$4+1),FALSE)*$E3863</f>
        <v>0</v>
      </c>
      <c r="K3857" s="25">
        <f ca="1">VLOOKUP(CONCATENATE($F3857," ",$G3857),AllocFactorMatrix,(K$4+1),FALSE)*$E3863</f>
        <v>0</v>
      </c>
      <c r="L3857" s="25">
        <f ca="1">VLOOKUP(CONCATENATE($F3857," ",$G3857),AllocFactorMatrix,(L$4+1),FALSE)*$E3863</f>
        <v>0</v>
      </c>
      <c r="M3857" s="25">
        <f t="shared" ca="1" si="1831"/>
        <v>0</v>
      </c>
      <c r="N3857" s="25">
        <f ca="1">VLOOKUP(CONCATENATE($F3857," ",$G3857),AllocFactorMatrix,(N$4+1),FALSE)*$E3863</f>
        <v>0</v>
      </c>
      <c r="O3857" s="25">
        <f ca="1">VLOOKUP(CONCATENATE($F3857," ",$G3857),AllocFactorMatrix,(O$4+1),FALSE)*$E3863</f>
        <v>0</v>
      </c>
      <c r="P3857" s="25">
        <f ca="1">VLOOKUP(CONCATENATE($F3857," ",$G3857),AllocFactorMatrix,(P$4+1),FALSE)*$E3863</f>
        <v>0</v>
      </c>
      <c r="Q3857" s="25">
        <f ca="1">VLOOKUP(CONCATENATE($F3857," ",$G3857),AllocFactorMatrix,(Q$4+1),FALSE)*$E3863</f>
        <v>0</v>
      </c>
      <c r="R3857" s="25">
        <f t="shared" ref="R3857:R3863" ca="1" si="1833">SUBTOTAL(9,N3857:Q3857)</f>
        <v>0</v>
      </c>
      <c r="S3857" s="25">
        <f ca="1">VLOOKUP(CONCATENATE($F3857," ",$G3857),AllocFactorMatrix,(S$4+1),FALSE)*$E3863</f>
        <v>0</v>
      </c>
      <c r="T3857" s="25">
        <f ca="1">VLOOKUP(CONCATENATE($F3857," ",$G3857),AllocFactorMatrix,(T$4+1),FALSE)*$E3863</f>
        <v>0</v>
      </c>
      <c r="U3857" s="25">
        <f ca="1">VLOOKUP(CONCATENATE($F3857," ",$G3857),AllocFactorMatrix,(U$4+1),FALSE)*$E3863</f>
        <v>0</v>
      </c>
      <c r="V3857" s="25">
        <f ca="1">VLOOKUP(CONCATENATE($F3857," ",$G3857),AllocFactorMatrix,(V$4+1),FALSE)*$E3863</f>
        <v>0</v>
      </c>
      <c r="W3857" s="25">
        <f t="shared" ref="W3857:W3863" ca="1" si="1834">SUBTOTAL(9,S3857:V3857)</f>
        <v>0</v>
      </c>
      <c r="X3857" s="25">
        <f ca="1">VLOOKUP(CONCATENATE($F3857," ",$G3857),AllocFactorMatrix,(X$4+1),FALSE)*$E3863</f>
        <v>0</v>
      </c>
      <c r="Y3857" s="25">
        <f ca="1">VLOOKUP(CONCATENATE($F3857," ",$G3857),AllocFactorMatrix,(Y$4+1),FALSE)*$E3863</f>
        <v>0</v>
      </c>
      <c r="Z3857" s="25">
        <f t="shared" ca="1" si="1832"/>
        <v>0</v>
      </c>
      <c r="AA3857" s="25">
        <f ca="1">VLOOKUP(CONCATENATE($F3857," ",$G3857),AllocFactorMatrix,(AA$4+1),FALSE)*$E3863</f>
        <v>0</v>
      </c>
      <c r="AB3857" s="25">
        <f ca="1">VLOOKUP(CONCATENATE($F3857," ",$G3857),AllocFactorMatrix,(AB$4+1),FALSE)*$E3863</f>
        <v>0</v>
      </c>
      <c r="AC3857" s="25">
        <f ca="1">VLOOKUP(CONCATENATE($F3857," ",$G3857),AllocFactorMatrix,(AC$4+1),FALSE)*$E3863</f>
        <v>0</v>
      </c>
    </row>
    <row r="3858" spans="4:29" hidden="1" outlineLevel="1">
      <c r="F3858" s="61" t="str">
        <f>F3863</f>
        <v>RB_GUP</v>
      </c>
      <c r="G3858" s="20" t="str">
        <f>$G$10</f>
        <v>SUBTRAN</v>
      </c>
      <c r="H3858" s="24">
        <f t="shared" ca="1" si="1818"/>
        <v>0</v>
      </c>
      <c r="I3858" s="25">
        <f ca="1">VLOOKUP(CONCATENATE($F3858," ",$G3858),AllocFactorMatrix,(I$4+1),FALSE)*$E3863</f>
        <v>0</v>
      </c>
      <c r="J3858" s="25">
        <f ca="1">VLOOKUP(CONCATENATE($F3858," ",$G3858),AllocFactorMatrix,(J$4+1),FALSE)*$E3863</f>
        <v>0</v>
      </c>
      <c r="K3858" s="25">
        <f ca="1">VLOOKUP(CONCATENATE($F3858," ",$G3858),AllocFactorMatrix,(K$4+1),FALSE)*$E3863</f>
        <v>0</v>
      </c>
      <c r="L3858" s="25">
        <f ca="1">VLOOKUP(CONCATENATE($F3858," ",$G3858),AllocFactorMatrix,(L$4+1),FALSE)*$E3863</f>
        <v>0</v>
      </c>
      <c r="M3858" s="25">
        <f t="shared" ca="1" si="1831"/>
        <v>0</v>
      </c>
      <c r="N3858" s="25">
        <f ca="1">VLOOKUP(CONCATENATE($F3858," ",$G3858),AllocFactorMatrix,(N$4+1),FALSE)*$E3863</f>
        <v>0</v>
      </c>
      <c r="O3858" s="25">
        <f ca="1">VLOOKUP(CONCATENATE($F3858," ",$G3858),AllocFactorMatrix,(O$4+1),FALSE)*$E3863</f>
        <v>0</v>
      </c>
      <c r="P3858" s="25">
        <f ca="1">VLOOKUP(CONCATENATE($F3858," ",$G3858),AllocFactorMatrix,(P$4+1),FALSE)*$E3863</f>
        <v>0</v>
      </c>
      <c r="Q3858" s="25">
        <f ca="1">VLOOKUP(CONCATENATE($F3858," ",$G3858),AllocFactorMatrix,(Q$4+1),FALSE)*$E3863</f>
        <v>0</v>
      </c>
      <c r="R3858" s="25">
        <f t="shared" ca="1" si="1833"/>
        <v>0</v>
      </c>
      <c r="S3858" s="25">
        <f ca="1">VLOOKUP(CONCATENATE($F3858," ",$G3858),AllocFactorMatrix,(S$4+1),FALSE)*$E3863</f>
        <v>0</v>
      </c>
      <c r="T3858" s="25">
        <f ca="1">VLOOKUP(CONCATENATE($F3858," ",$G3858),AllocFactorMatrix,(T$4+1),FALSE)*$E3863</f>
        <v>0</v>
      </c>
      <c r="U3858" s="25">
        <f ca="1">VLOOKUP(CONCATENATE($F3858," ",$G3858),AllocFactorMatrix,(U$4+1),FALSE)*$E3863</f>
        <v>0</v>
      </c>
      <c r="V3858" s="25">
        <f ca="1">VLOOKUP(CONCATENATE($F3858," ",$G3858),AllocFactorMatrix,(V$4+1),FALSE)*$E3863</f>
        <v>0</v>
      </c>
      <c r="W3858" s="25">
        <f t="shared" ca="1" si="1834"/>
        <v>0</v>
      </c>
      <c r="X3858" s="25">
        <f ca="1">VLOOKUP(CONCATENATE($F3858," ",$G3858),AllocFactorMatrix,(X$4+1),FALSE)*$E3863</f>
        <v>0</v>
      </c>
      <c r="Y3858" s="25">
        <f ca="1">VLOOKUP(CONCATENATE($F3858," ",$G3858),AllocFactorMatrix,(Y$4+1),FALSE)*$E3863</f>
        <v>0</v>
      </c>
      <c r="Z3858" s="25">
        <f t="shared" ca="1" si="1832"/>
        <v>0</v>
      </c>
      <c r="AA3858" s="25">
        <f ca="1">VLOOKUP(CONCATENATE($F3858," ",$G3858),AllocFactorMatrix,(AA$4+1),FALSE)*$E3863</f>
        <v>0</v>
      </c>
      <c r="AB3858" s="25">
        <f ca="1">VLOOKUP(CONCATENATE($F3858," ",$G3858),AllocFactorMatrix,(AB$4+1),FALSE)*$E3863</f>
        <v>0</v>
      </c>
      <c r="AC3858" s="25">
        <f ca="1">VLOOKUP(CONCATENATE($F3858," ",$G3858),AllocFactorMatrix,(AC$4+1),FALSE)*$E3863</f>
        <v>0</v>
      </c>
    </row>
    <row r="3859" spans="4:29" hidden="1" outlineLevel="1">
      <c r="F3859" s="61" t="str">
        <f>F3863</f>
        <v>RB_GUP</v>
      </c>
      <c r="G3859" s="20" t="str">
        <f>$G$11</f>
        <v>DISTPRI</v>
      </c>
      <c r="H3859" s="24">
        <f t="shared" ca="1" si="1818"/>
        <v>0</v>
      </c>
      <c r="I3859" s="25">
        <f ca="1">VLOOKUP(CONCATENATE($F3859," ",$G3859),AllocFactorMatrix,(I$4+1),FALSE)*$E3863</f>
        <v>0</v>
      </c>
      <c r="J3859" s="25">
        <f ca="1">VLOOKUP(CONCATENATE($F3859," ",$G3859),AllocFactorMatrix,(J$4+1),FALSE)*$E3863</f>
        <v>0</v>
      </c>
      <c r="K3859" s="25">
        <f ca="1">VLOOKUP(CONCATENATE($F3859," ",$G3859),AllocFactorMatrix,(K$4+1),FALSE)*$E3863</f>
        <v>0</v>
      </c>
      <c r="L3859" s="25">
        <f ca="1">VLOOKUP(CONCATENATE($F3859," ",$G3859),AllocFactorMatrix,(L$4+1),FALSE)*$E3863</f>
        <v>0</v>
      </c>
      <c r="M3859" s="25">
        <f t="shared" ca="1" si="1831"/>
        <v>0</v>
      </c>
      <c r="N3859" s="25">
        <f ca="1">VLOOKUP(CONCATENATE($F3859," ",$G3859),AllocFactorMatrix,(N$4+1),FALSE)*$E3863</f>
        <v>0</v>
      </c>
      <c r="O3859" s="25">
        <f ca="1">VLOOKUP(CONCATENATE($F3859," ",$G3859),AllocFactorMatrix,(O$4+1),FALSE)*$E3863</f>
        <v>0</v>
      </c>
      <c r="P3859" s="25">
        <f ca="1">VLOOKUP(CONCATENATE($F3859," ",$G3859),AllocFactorMatrix,(P$4+1),FALSE)*$E3863</f>
        <v>0</v>
      </c>
      <c r="Q3859" s="25">
        <f ca="1">VLOOKUP(CONCATENATE($F3859," ",$G3859),AllocFactorMatrix,(Q$4+1),FALSE)*$E3863</f>
        <v>0</v>
      </c>
      <c r="R3859" s="25">
        <f t="shared" ca="1" si="1833"/>
        <v>0</v>
      </c>
      <c r="S3859" s="25">
        <f ca="1">VLOOKUP(CONCATENATE($F3859," ",$G3859),AllocFactorMatrix,(S$4+1),FALSE)*$E3863</f>
        <v>0</v>
      </c>
      <c r="T3859" s="25">
        <f ca="1">VLOOKUP(CONCATENATE($F3859," ",$G3859),AllocFactorMatrix,(T$4+1),FALSE)*$E3863</f>
        <v>0</v>
      </c>
      <c r="U3859" s="25">
        <f ca="1">VLOOKUP(CONCATENATE($F3859," ",$G3859),AllocFactorMatrix,(U$4+1),FALSE)*$E3863</f>
        <v>0</v>
      </c>
      <c r="V3859" s="25">
        <f ca="1">VLOOKUP(CONCATENATE($F3859," ",$G3859),AllocFactorMatrix,(V$4+1),FALSE)*$E3863</f>
        <v>0</v>
      </c>
      <c r="W3859" s="25">
        <f t="shared" ca="1" si="1834"/>
        <v>0</v>
      </c>
      <c r="X3859" s="25">
        <f ca="1">VLOOKUP(CONCATENATE($F3859," ",$G3859),AllocFactorMatrix,(X$4+1),FALSE)*$E3863</f>
        <v>0</v>
      </c>
      <c r="Y3859" s="25">
        <f ca="1">VLOOKUP(CONCATENATE($F3859," ",$G3859),AllocFactorMatrix,(Y$4+1),FALSE)*$E3863</f>
        <v>0</v>
      </c>
      <c r="Z3859" s="25">
        <f t="shared" ca="1" si="1832"/>
        <v>0</v>
      </c>
      <c r="AA3859" s="25">
        <f ca="1">VLOOKUP(CONCATENATE($F3859," ",$G3859),AllocFactorMatrix,(AA$4+1),FALSE)*$E3863</f>
        <v>0</v>
      </c>
      <c r="AB3859" s="25">
        <f ca="1">VLOOKUP(CONCATENATE($F3859," ",$G3859),AllocFactorMatrix,(AB$4+1),FALSE)*$E3863</f>
        <v>0</v>
      </c>
      <c r="AC3859" s="25">
        <f ca="1">VLOOKUP(CONCATENATE($F3859," ",$G3859),AllocFactorMatrix,(AC$4+1),FALSE)*$E3863</f>
        <v>0</v>
      </c>
    </row>
    <row r="3860" spans="4:29" hidden="1" outlineLevel="1">
      <c r="F3860" s="61" t="str">
        <f>F3863</f>
        <v>RB_GUP</v>
      </c>
      <c r="G3860" s="20" t="str">
        <f>$G$12</f>
        <v>DISTSEC</v>
      </c>
      <c r="H3860" s="24">
        <f t="shared" ca="1" si="1818"/>
        <v>0</v>
      </c>
      <c r="I3860" s="25">
        <f ca="1">VLOOKUP(CONCATENATE($F3860," ",$G3860),AllocFactorMatrix,(I$4+1),FALSE)*$E3863</f>
        <v>0</v>
      </c>
      <c r="J3860" s="25">
        <f ca="1">VLOOKUP(CONCATENATE($F3860," ",$G3860),AllocFactorMatrix,(J$4+1),FALSE)*$E3863</f>
        <v>0</v>
      </c>
      <c r="K3860" s="25">
        <f ca="1">VLOOKUP(CONCATENATE($F3860," ",$G3860),AllocFactorMatrix,(K$4+1),FALSE)*$E3863</f>
        <v>0</v>
      </c>
      <c r="L3860" s="25">
        <f ca="1">VLOOKUP(CONCATENATE($F3860," ",$G3860),AllocFactorMatrix,(L$4+1),FALSE)*$E3863</f>
        <v>0</v>
      </c>
      <c r="M3860" s="25">
        <f t="shared" ca="1" si="1831"/>
        <v>0</v>
      </c>
      <c r="N3860" s="25">
        <f ca="1">VLOOKUP(CONCATENATE($F3860," ",$G3860),AllocFactorMatrix,(N$4+1),FALSE)*$E3863</f>
        <v>0</v>
      </c>
      <c r="O3860" s="25">
        <f ca="1">VLOOKUP(CONCATENATE($F3860," ",$G3860),AllocFactorMatrix,(O$4+1),FALSE)*$E3863</f>
        <v>0</v>
      </c>
      <c r="P3860" s="25">
        <f ca="1">VLOOKUP(CONCATENATE($F3860," ",$G3860),AllocFactorMatrix,(P$4+1),FALSE)*$E3863</f>
        <v>0</v>
      </c>
      <c r="Q3860" s="25">
        <f ca="1">VLOOKUP(CONCATENATE($F3860," ",$G3860),AllocFactorMatrix,(Q$4+1),FALSE)*$E3863</f>
        <v>0</v>
      </c>
      <c r="R3860" s="25">
        <f t="shared" ca="1" si="1833"/>
        <v>0</v>
      </c>
      <c r="S3860" s="25">
        <f ca="1">VLOOKUP(CONCATENATE($F3860," ",$G3860),AllocFactorMatrix,(S$4+1),FALSE)*$E3863</f>
        <v>0</v>
      </c>
      <c r="T3860" s="25">
        <f ca="1">VLOOKUP(CONCATENATE($F3860," ",$G3860),AllocFactorMatrix,(T$4+1),FALSE)*$E3863</f>
        <v>0</v>
      </c>
      <c r="U3860" s="25">
        <f ca="1">VLOOKUP(CONCATENATE($F3860," ",$G3860),AllocFactorMatrix,(U$4+1),FALSE)*$E3863</f>
        <v>0</v>
      </c>
      <c r="V3860" s="25">
        <f ca="1">VLOOKUP(CONCATENATE($F3860," ",$G3860),AllocFactorMatrix,(V$4+1),FALSE)*$E3863</f>
        <v>0</v>
      </c>
      <c r="W3860" s="25">
        <f t="shared" ca="1" si="1834"/>
        <v>0</v>
      </c>
      <c r="X3860" s="25">
        <f ca="1">VLOOKUP(CONCATENATE($F3860," ",$G3860),AllocFactorMatrix,(X$4+1),FALSE)*$E3863</f>
        <v>0</v>
      </c>
      <c r="Y3860" s="25">
        <f ca="1">VLOOKUP(CONCATENATE($F3860," ",$G3860),AllocFactorMatrix,(Y$4+1),FALSE)*$E3863</f>
        <v>0</v>
      </c>
      <c r="Z3860" s="25">
        <f t="shared" ca="1" si="1832"/>
        <v>0</v>
      </c>
      <c r="AA3860" s="25">
        <f ca="1">VLOOKUP(CONCATENATE($F3860," ",$G3860),AllocFactorMatrix,(AA$4+1),FALSE)*$E3863</f>
        <v>0</v>
      </c>
      <c r="AB3860" s="25">
        <f ca="1">VLOOKUP(CONCATENATE($F3860," ",$G3860),AllocFactorMatrix,(AB$4+1),FALSE)*$E3863</f>
        <v>0</v>
      </c>
      <c r="AC3860" s="25">
        <f ca="1">VLOOKUP(CONCATENATE($F3860," ",$G3860),AllocFactorMatrix,(AC$4+1),FALSE)*$E3863</f>
        <v>0</v>
      </c>
    </row>
    <row r="3861" spans="4:29" hidden="1" outlineLevel="1">
      <c r="F3861" s="61" t="str">
        <f>F3863</f>
        <v>RB_GUP</v>
      </c>
      <c r="G3861" s="20" t="str">
        <f>$G$13</f>
        <v>ENERGY</v>
      </c>
      <c r="H3861" s="24">
        <f t="shared" ca="1" si="1818"/>
        <v>0</v>
      </c>
      <c r="I3861" s="25">
        <f ca="1">VLOOKUP(CONCATENATE($F3861," ",$G3861),AllocFactorMatrix,(I$4+1),FALSE)*$E3863</f>
        <v>0</v>
      </c>
      <c r="J3861" s="25">
        <f ca="1">VLOOKUP(CONCATENATE($F3861," ",$G3861),AllocFactorMatrix,(J$4+1),FALSE)*$E3863</f>
        <v>0</v>
      </c>
      <c r="K3861" s="25">
        <f ca="1">VLOOKUP(CONCATENATE($F3861," ",$G3861),AllocFactorMatrix,(K$4+1),FALSE)*$E3863</f>
        <v>0</v>
      </c>
      <c r="L3861" s="25">
        <f ca="1">VLOOKUP(CONCATENATE($F3861," ",$G3861),AllocFactorMatrix,(L$4+1),FALSE)*$E3863</f>
        <v>0</v>
      </c>
      <c r="M3861" s="25">
        <f t="shared" ca="1" si="1831"/>
        <v>0</v>
      </c>
      <c r="N3861" s="25">
        <f ca="1">VLOOKUP(CONCATENATE($F3861," ",$G3861),AllocFactorMatrix,(N$4+1),FALSE)*$E3863</f>
        <v>0</v>
      </c>
      <c r="O3861" s="25">
        <f ca="1">VLOOKUP(CONCATENATE($F3861," ",$G3861),AllocFactorMatrix,(O$4+1),FALSE)*$E3863</f>
        <v>0</v>
      </c>
      <c r="P3861" s="25">
        <f ca="1">VLOOKUP(CONCATENATE($F3861," ",$G3861),AllocFactorMatrix,(P$4+1),FALSE)*$E3863</f>
        <v>0</v>
      </c>
      <c r="Q3861" s="25">
        <f ca="1">VLOOKUP(CONCATENATE($F3861," ",$G3861),AllocFactorMatrix,(Q$4+1),FALSE)*$E3863</f>
        <v>0</v>
      </c>
      <c r="R3861" s="25">
        <f t="shared" ca="1" si="1833"/>
        <v>0</v>
      </c>
      <c r="S3861" s="25">
        <f ca="1">VLOOKUP(CONCATENATE($F3861," ",$G3861),AllocFactorMatrix,(S$4+1),FALSE)*$E3863</f>
        <v>0</v>
      </c>
      <c r="T3861" s="25">
        <f ca="1">VLOOKUP(CONCATENATE($F3861," ",$G3861),AllocFactorMatrix,(T$4+1),FALSE)*$E3863</f>
        <v>0</v>
      </c>
      <c r="U3861" s="25">
        <f ca="1">VLOOKUP(CONCATENATE($F3861," ",$G3861),AllocFactorMatrix,(U$4+1),FALSE)*$E3863</f>
        <v>0</v>
      </c>
      <c r="V3861" s="25">
        <f ca="1">VLOOKUP(CONCATENATE($F3861," ",$G3861),AllocFactorMatrix,(V$4+1),FALSE)*$E3863</f>
        <v>0</v>
      </c>
      <c r="W3861" s="25">
        <f t="shared" ca="1" si="1834"/>
        <v>0</v>
      </c>
      <c r="X3861" s="25">
        <f ca="1">VLOOKUP(CONCATENATE($F3861," ",$G3861),AllocFactorMatrix,(X$4+1),FALSE)*$E3863</f>
        <v>0</v>
      </c>
      <c r="Y3861" s="25">
        <f ca="1">VLOOKUP(CONCATENATE($F3861," ",$G3861),AllocFactorMatrix,(Y$4+1),FALSE)*$E3863</f>
        <v>0</v>
      </c>
      <c r="Z3861" s="25">
        <f t="shared" ca="1" si="1832"/>
        <v>0</v>
      </c>
      <c r="AA3861" s="25">
        <f ca="1">VLOOKUP(CONCATENATE($F3861," ",$G3861),AllocFactorMatrix,(AA$4+1),FALSE)*$E3863</f>
        <v>0</v>
      </c>
      <c r="AB3861" s="25">
        <f ca="1">VLOOKUP(CONCATENATE($F3861," ",$G3861),AllocFactorMatrix,(AB$4+1),FALSE)*$E3863</f>
        <v>0</v>
      </c>
      <c r="AC3861" s="25">
        <f ca="1">VLOOKUP(CONCATENATE($F3861," ",$G3861),AllocFactorMatrix,(AC$4+1),FALSE)*$E3863</f>
        <v>0</v>
      </c>
    </row>
    <row r="3862" spans="4:29" hidden="1" outlineLevel="1">
      <c r="F3862" s="61" t="str">
        <f>F3863</f>
        <v>RB_GUP</v>
      </c>
      <c r="G3862" s="20" t="str">
        <f>$G$14</f>
        <v>CUSTOMER</v>
      </c>
      <c r="H3862" s="24">
        <f t="shared" ca="1" si="1818"/>
        <v>0</v>
      </c>
      <c r="I3862" s="25">
        <f ca="1">VLOOKUP(CONCATENATE($F3862," ",$G3862),AllocFactorMatrix,(I$4+1),FALSE)*$E3863</f>
        <v>0</v>
      </c>
      <c r="J3862" s="25">
        <f ca="1">VLOOKUP(CONCATENATE($F3862," ",$G3862),AllocFactorMatrix,(J$4+1),FALSE)*$E3863</f>
        <v>0</v>
      </c>
      <c r="K3862" s="25">
        <f ca="1">VLOOKUP(CONCATENATE($F3862," ",$G3862),AllocFactorMatrix,(K$4+1),FALSE)*$E3863</f>
        <v>0</v>
      </c>
      <c r="L3862" s="25">
        <f ca="1">VLOOKUP(CONCATENATE($F3862," ",$G3862),AllocFactorMatrix,(L$4+1),FALSE)*$E3863</f>
        <v>0</v>
      </c>
      <c r="M3862" s="25">
        <f t="shared" ca="1" si="1831"/>
        <v>0</v>
      </c>
      <c r="N3862" s="25">
        <f ca="1">VLOOKUP(CONCATENATE($F3862," ",$G3862),AllocFactorMatrix,(N$4+1),FALSE)*$E3863</f>
        <v>0</v>
      </c>
      <c r="O3862" s="25">
        <f ca="1">VLOOKUP(CONCATENATE($F3862," ",$G3862),AllocFactorMatrix,(O$4+1),FALSE)*$E3863</f>
        <v>0</v>
      </c>
      <c r="P3862" s="25">
        <f ca="1">VLOOKUP(CONCATENATE($F3862," ",$G3862),AllocFactorMatrix,(P$4+1),FALSE)*$E3863</f>
        <v>0</v>
      </c>
      <c r="Q3862" s="25">
        <f ca="1">VLOOKUP(CONCATENATE($F3862," ",$G3862),AllocFactorMatrix,(Q$4+1),FALSE)*$E3863</f>
        <v>0</v>
      </c>
      <c r="R3862" s="25">
        <f t="shared" ca="1" si="1833"/>
        <v>0</v>
      </c>
      <c r="S3862" s="25">
        <f ca="1">VLOOKUP(CONCATENATE($F3862," ",$G3862),AllocFactorMatrix,(S$4+1),FALSE)*$E3863</f>
        <v>0</v>
      </c>
      <c r="T3862" s="25">
        <f ca="1">VLOOKUP(CONCATENATE($F3862," ",$G3862),AllocFactorMatrix,(T$4+1),FALSE)*$E3863</f>
        <v>0</v>
      </c>
      <c r="U3862" s="25">
        <f ca="1">VLOOKUP(CONCATENATE($F3862," ",$G3862),AllocFactorMatrix,(U$4+1),FALSE)*$E3863</f>
        <v>0</v>
      </c>
      <c r="V3862" s="25">
        <f ca="1">VLOOKUP(CONCATENATE($F3862," ",$G3862),AllocFactorMatrix,(V$4+1),FALSE)*$E3863</f>
        <v>0</v>
      </c>
      <c r="W3862" s="25">
        <f t="shared" ca="1" si="1834"/>
        <v>0</v>
      </c>
      <c r="X3862" s="25">
        <f ca="1">VLOOKUP(CONCATENATE($F3862," ",$G3862),AllocFactorMatrix,(X$4+1),FALSE)*$E3863</f>
        <v>0</v>
      </c>
      <c r="Y3862" s="25">
        <f ca="1">VLOOKUP(CONCATENATE($F3862," ",$G3862),AllocFactorMatrix,(Y$4+1),FALSE)*$E3863</f>
        <v>0</v>
      </c>
      <c r="Z3862" s="25">
        <f t="shared" ca="1" si="1832"/>
        <v>0</v>
      </c>
      <c r="AA3862" s="25">
        <f ca="1">VLOOKUP(CONCATENATE($F3862," ",$G3862),AllocFactorMatrix,(AA$4+1),FALSE)*$E3863</f>
        <v>0</v>
      </c>
      <c r="AB3862" s="25">
        <f ca="1">VLOOKUP(CONCATENATE($F3862," ",$G3862),AllocFactorMatrix,(AB$4+1),FALSE)*$E3863</f>
        <v>0</v>
      </c>
      <c r="AC3862" s="25">
        <f ca="1">VLOOKUP(CONCATENATE($F3862," ",$G3862),AllocFactorMatrix,(AC$4+1),FALSE)*$E3863</f>
        <v>0</v>
      </c>
    </row>
    <row r="3863" spans="4:29" collapsed="1">
      <c r="D3863" s="20" t="s">
        <v>652</v>
      </c>
      <c r="E3863" s="22"/>
      <c r="F3863" s="61" t="s">
        <v>73</v>
      </c>
      <c r="G3863" s="20" t="str">
        <f>$G$15</f>
        <v>TOTAL</v>
      </c>
      <c r="H3863" s="24">
        <f t="shared" ca="1" si="1818"/>
        <v>0</v>
      </c>
      <c r="I3863" s="25">
        <f ca="1">VLOOKUP(CONCATENATE($F3863," ",$G3863),AllocFactorMatrix,(I$4+1),FALSE)*$E3863</f>
        <v>0</v>
      </c>
      <c r="J3863" s="25">
        <f ca="1">VLOOKUP(CONCATENATE($F3863," ",$G3863),AllocFactorMatrix,(J$4+1),FALSE)*$E3863</f>
        <v>0</v>
      </c>
      <c r="K3863" s="25">
        <f ca="1">VLOOKUP(CONCATENATE($F3863," ",$G3863),AllocFactorMatrix,(K$4+1),FALSE)*$E3863</f>
        <v>0</v>
      </c>
      <c r="L3863" s="25">
        <f ca="1">VLOOKUP(CONCATENATE($F3863," ",$G3863),AllocFactorMatrix,(L$4+1),FALSE)*$E3863</f>
        <v>0</v>
      </c>
      <c r="M3863" s="25">
        <f t="shared" ca="1" si="1831"/>
        <v>0</v>
      </c>
      <c r="N3863" s="25">
        <f ca="1">VLOOKUP(CONCATENATE($F3863," ",$G3863),AllocFactorMatrix,(N$4+1),FALSE)*$E3863</f>
        <v>0</v>
      </c>
      <c r="O3863" s="25">
        <f ca="1">VLOOKUP(CONCATENATE($F3863," ",$G3863),AllocFactorMatrix,(O$4+1),FALSE)*$E3863</f>
        <v>0</v>
      </c>
      <c r="P3863" s="25">
        <f ca="1">VLOOKUP(CONCATENATE($F3863," ",$G3863),AllocFactorMatrix,(P$4+1),FALSE)*$E3863</f>
        <v>0</v>
      </c>
      <c r="Q3863" s="25">
        <f ca="1">VLOOKUP(CONCATENATE($F3863," ",$G3863),AllocFactorMatrix,(Q$4+1),FALSE)*$E3863</f>
        <v>0</v>
      </c>
      <c r="R3863" s="25">
        <f t="shared" ca="1" si="1833"/>
        <v>0</v>
      </c>
      <c r="S3863" s="25">
        <f ca="1">VLOOKUP(CONCATENATE($F3863," ",$G3863),AllocFactorMatrix,(S$4+1),FALSE)*$E3863</f>
        <v>0</v>
      </c>
      <c r="T3863" s="25">
        <f ca="1">VLOOKUP(CONCATENATE($F3863," ",$G3863),AllocFactorMatrix,(T$4+1),FALSE)*$E3863</f>
        <v>0</v>
      </c>
      <c r="U3863" s="25">
        <f ca="1">VLOOKUP(CONCATENATE($F3863," ",$G3863),AllocFactorMatrix,(U$4+1),FALSE)*$E3863</f>
        <v>0</v>
      </c>
      <c r="V3863" s="25">
        <f ca="1">VLOOKUP(CONCATENATE($F3863," ",$G3863),AllocFactorMatrix,(V$4+1),FALSE)*$E3863</f>
        <v>0</v>
      </c>
      <c r="W3863" s="25">
        <f t="shared" ca="1" si="1834"/>
        <v>0</v>
      </c>
      <c r="X3863" s="25">
        <f ca="1">VLOOKUP(CONCATENATE($F3863," ",$G3863),AllocFactorMatrix,(X$4+1),FALSE)*$E3863</f>
        <v>0</v>
      </c>
      <c r="Y3863" s="25">
        <f ca="1">VLOOKUP(CONCATENATE($F3863," ",$G3863),AllocFactorMatrix,(Y$4+1),FALSE)*$E3863</f>
        <v>0</v>
      </c>
      <c r="Z3863" s="25">
        <f t="shared" ca="1" si="1832"/>
        <v>0</v>
      </c>
      <c r="AA3863" s="25">
        <f ca="1">VLOOKUP(CONCATENATE($F3863," ",$G3863),AllocFactorMatrix,(AA$4+1),FALSE)*$E3863</f>
        <v>0</v>
      </c>
      <c r="AB3863" s="25">
        <f ca="1">VLOOKUP(CONCATENATE($F3863," ",$G3863),AllocFactorMatrix,(AB$4+1),FALSE)*$E3863</f>
        <v>0</v>
      </c>
      <c r="AC3863" s="25">
        <f ca="1">VLOOKUP(CONCATENATE($F3863," ",$G3863),AllocFactorMatrix,(AC$4+1),FALSE)*$E3863</f>
        <v>0</v>
      </c>
    </row>
    <row r="3864" spans="4:29" hidden="1" outlineLevel="1">
      <c r="F3864" s="61" t="str">
        <f>F3871</f>
        <v>RB_GUP</v>
      </c>
      <c r="G3864" s="20" t="str">
        <f>$G$8</f>
        <v>PRODUCTION</v>
      </c>
      <c r="H3864" s="24">
        <f t="shared" ca="1" si="1818"/>
        <v>981242.39919230842</v>
      </c>
      <c r="I3864" s="25">
        <f ca="1">VLOOKUP(CONCATENATE($F3864," ",$G3864),AllocFactorMatrix,(I$4+1),FALSE)*$E3871</f>
        <v>481145.26041602285</v>
      </c>
      <c r="J3864" s="25">
        <f ca="1">VLOOKUP(CONCATENATE($F3864," ",$G3864),AllocFactorMatrix,(J$4+1),FALSE)*$E3871</f>
        <v>121711.0421136566</v>
      </c>
      <c r="K3864" s="25">
        <f ca="1">VLOOKUP(CONCATENATE($F3864," ",$G3864),AllocFactorMatrix,(K$4+1),FALSE)*$E3871</f>
        <v>1422.9872083086993</v>
      </c>
      <c r="L3864" s="25">
        <f ca="1">VLOOKUP(CONCATENATE($F3864," ",$G3864),AllocFactorMatrix,(L$4+1),FALSE)*$E3871</f>
        <v>35.056011494207802</v>
      </c>
      <c r="M3864" s="25">
        <f t="shared" ref="M3864:M3871" ca="1" si="1835">SUBTOTAL(9,J3864:L3864)</f>
        <v>123169.0853334595</v>
      </c>
      <c r="N3864" s="25">
        <f ca="1">VLOOKUP(CONCATENATE($F3864," ",$G3864),AllocFactorMatrix,(N$4+1),FALSE)*$E3871</f>
        <v>50925.427026794656</v>
      </c>
      <c r="O3864" s="25">
        <f ca="1">VLOOKUP(CONCATENATE($F3864," ",$G3864),AllocFactorMatrix,(O$4+1),FALSE)*$E3871</f>
        <v>14503.311618315476</v>
      </c>
      <c r="P3864" s="25">
        <f ca="1">VLOOKUP(CONCATENATE($F3864," ",$G3864),AllocFactorMatrix,(P$4+1),FALSE)*$E3871</f>
        <v>1147.7266306068341</v>
      </c>
      <c r="Q3864" s="25">
        <f ca="1">VLOOKUP(CONCATENATE($F3864," ",$G3864),AllocFactorMatrix,(Q$4+1),FALSE)*$E3871</f>
        <v>242.26485484004988</v>
      </c>
      <c r="R3864" s="25">
        <f ca="1">SUBTOTAL(9,N3864:Q3864)</f>
        <v>66818.730130557014</v>
      </c>
      <c r="S3864" s="25">
        <f ca="1">VLOOKUP(CONCATENATE($F3864," ",$G3864),AllocFactorMatrix,(S$4+1),FALSE)*$E3871</f>
        <v>3059.1058572928832</v>
      </c>
      <c r="T3864" s="25">
        <f ca="1">VLOOKUP(CONCATENATE($F3864," ",$G3864),AllocFactorMatrix,(T$4+1),FALSE)*$E3871</f>
        <v>33349.620513243077</v>
      </c>
      <c r="U3864" s="25">
        <f ca="1">VLOOKUP(CONCATENATE($F3864," ",$G3864),AllocFactorMatrix,(U$4+1),FALSE)*$E3871</f>
        <v>222730.04650368242</v>
      </c>
      <c r="V3864" s="25">
        <f ca="1">VLOOKUP(CONCATENATE($F3864," ",$G3864),AllocFactorMatrix,(V$4+1),FALSE)*$E3871</f>
        <v>34942.135678346633</v>
      </c>
      <c r="W3864" s="25">
        <f ca="1">SUBTOTAL(9,S3864:V3864)</f>
        <v>294080.90855256503</v>
      </c>
      <c r="X3864" s="25">
        <f ca="1">VLOOKUP(CONCATENATE($F3864," ",$G3864),AllocFactorMatrix,(X$4+1),FALSE)*$E3871</f>
        <v>13822.545854968372</v>
      </c>
      <c r="Y3864" s="25">
        <f ca="1">VLOOKUP(CONCATENATE($F3864," ",$G3864),AllocFactorMatrix,(Y$4+1),FALSE)*$E3871</f>
        <v>333.68131025300755</v>
      </c>
      <c r="Z3864" s="25">
        <f t="shared" ref="Z3864:Z3871" ca="1" si="1836">SUBTOTAL(9,X3864:Y3864)</f>
        <v>14156.227165221379</v>
      </c>
      <c r="AA3864" s="25">
        <f ca="1">VLOOKUP(CONCATENATE($F3864," ",$G3864),AllocFactorMatrix,(AA$4+1),FALSE)*$E3871</f>
        <v>240.99331661557875</v>
      </c>
      <c r="AB3864" s="25">
        <f ca="1">VLOOKUP(CONCATENATE($F3864," ",$G3864),AllocFactorMatrix,(AB$4+1),FALSE)*$E3871</f>
        <v>1306.7138497553278</v>
      </c>
      <c r="AC3864" s="25">
        <f ca="1">VLOOKUP(CONCATENATE($F3864," ",$G3864),AllocFactorMatrix,(AC$4+1),FALSE)*$E3871</f>
        <v>324.48042811190533</v>
      </c>
    </row>
    <row r="3865" spans="4:29" hidden="1" outlineLevel="1">
      <c r="F3865" s="61" t="str">
        <f>F3871</f>
        <v>RB_GUP</v>
      </c>
      <c r="G3865" s="20" t="str">
        <f>$G$9</f>
        <v>BULKTRAN</v>
      </c>
      <c r="H3865" s="24">
        <f t="shared" ca="1" si="1818"/>
        <v>1039189.9450321626</v>
      </c>
      <c r="I3865" s="25">
        <f ca="1">VLOOKUP(CONCATENATE($F3865," ",$G3865),AllocFactorMatrix,(I$4+1),FALSE)*$E3871</f>
        <v>509559.42908274161</v>
      </c>
      <c r="J3865" s="25">
        <f ca="1">VLOOKUP(CONCATENATE($F3865," ",$G3865),AllocFactorMatrix,(J$4+1),FALSE)*$E3871</f>
        <v>128898.72193456827</v>
      </c>
      <c r="K3865" s="25">
        <f ca="1">VLOOKUP(CONCATENATE($F3865," ",$G3865),AllocFactorMatrix,(K$4+1),FALSE)*$E3871</f>
        <v>1507.0221180831534</v>
      </c>
      <c r="L3865" s="25">
        <f ca="1">VLOOKUP(CONCATENATE($F3865," ",$G3865),AllocFactorMatrix,(L$4+1),FALSE)*$E3871</f>
        <v>37.126254111827237</v>
      </c>
      <c r="M3865" s="25">
        <f t="shared" ca="1" si="1835"/>
        <v>130442.87030676326</v>
      </c>
      <c r="N3865" s="25">
        <f ca="1">VLOOKUP(CONCATENATE($F3865," ",$G3865),AllocFactorMatrix,(N$4+1),FALSE)*$E3871</f>
        <v>53932.842441658897</v>
      </c>
      <c r="O3865" s="25">
        <f ca="1">VLOOKUP(CONCATENATE($F3865," ",$G3865),AllocFactorMatrix,(O$4+1),FALSE)*$E3871</f>
        <v>15359.808764712547</v>
      </c>
      <c r="P3865" s="25">
        <f ca="1">VLOOKUP(CONCATENATE($F3865," ",$G3865),AllocFactorMatrix,(P$4+1),FALSE)*$E3871</f>
        <v>1215.5059495533615</v>
      </c>
      <c r="Q3865" s="25">
        <f ca="1">VLOOKUP(CONCATENATE($F3865," ",$G3865),AllocFactorMatrix,(Q$4+1),FALSE)*$E3871</f>
        <v>256.57187397495983</v>
      </c>
      <c r="R3865" s="25">
        <f t="shared" ref="R3865:R3871" ca="1" si="1837">SUBTOTAL(9,N3865:Q3865)</f>
        <v>70764.729029899769</v>
      </c>
      <c r="S3865" s="25">
        <f ca="1">VLOOKUP(CONCATENATE($F3865," ",$G3865),AllocFactorMatrix,(S$4+1),FALSE)*$E3871</f>
        <v>3239.7622140100011</v>
      </c>
      <c r="T3865" s="25">
        <f ca="1">VLOOKUP(CONCATENATE($F3865," ",$G3865),AllocFactorMatrix,(T$4+1),FALSE)*$E3871</f>
        <v>35319.09173159198</v>
      </c>
      <c r="U3865" s="25">
        <f ca="1">VLOOKUP(CONCATENATE($F3865," ",$G3865),AllocFactorMatrix,(U$4+1),FALSE)*$E3871</f>
        <v>235883.43203849922</v>
      </c>
      <c r="V3865" s="25">
        <f ca="1">VLOOKUP(CONCATENATE($F3865," ",$G3865),AllocFactorMatrix,(V$4+1),FALSE)*$E3871</f>
        <v>37005.653327635002</v>
      </c>
      <c r="W3865" s="25">
        <f t="shared" ref="W3865:W3871" ca="1" si="1838">SUBTOTAL(9,S3865:V3865)</f>
        <v>311447.93931173621</v>
      </c>
      <c r="X3865" s="25">
        <f ca="1">VLOOKUP(CONCATENATE($F3865," ",$G3865),AllocFactorMatrix,(X$4+1),FALSE)*$E3871</f>
        <v>14638.840187758695</v>
      </c>
      <c r="Y3865" s="25">
        <f ca="1">VLOOKUP(CONCATENATE($F3865," ",$G3865),AllocFactorMatrix,(Y$4+1),FALSE)*$E3871</f>
        <v>353.38695387144975</v>
      </c>
      <c r="Z3865" s="25">
        <f t="shared" ca="1" si="1836"/>
        <v>14992.227141630145</v>
      </c>
      <c r="AA3865" s="25">
        <f ca="1">VLOOKUP(CONCATENATE($F3865," ",$G3865),AllocFactorMatrix,(AA$4+1),FALSE)*$E3871</f>
        <v>255.22524470304708</v>
      </c>
      <c r="AB3865" s="25">
        <f ca="1">VLOOKUP(CONCATENATE($F3865," ",$G3865),AllocFactorMatrix,(AB$4+1),FALSE)*$E3871</f>
        <v>1383.8822036407666</v>
      </c>
      <c r="AC3865" s="25">
        <f ca="1">VLOOKUP(CONCATENATE($F3865," ",$G3865),AllocFactorMatrix,(AC$4+1),FALSE)*$E3871</f>
        <v>343.6427110479334</v>
      </c>
    </row>
    <row r="3866" spans="4:29" hidden="1" outlineLevel="1">
      <c r="F3866" s="61" t="str">
        <f>F3871</f>
        <v>RB_GUP</v>
      </c>
      <c r="G3866" s="20" t="str">
        <f>$G$10</f>
        <v>SUBTRAN</v>
      </c>
      <c r="H3866" s="24">
        <f t="shared" ca="1" si="1818"/>
        <v>398375.33666375175</v>
      </c>
      <c r="I3866" s="25">
        <f ca="1">VLOOKUP(CONCATENATE($F3866," ",$G3866),AllocFactorMatrix,(I$4+1),FALSE)*$E3871</f>
        <v>189189.16744319329</v>
      </c>
      <c r="J3866" s="25">
        <f ca="1">VLOOKUP(CONCATENATE($F3866," ",$G3866),AllocFactorMatrix,(J$4+1),FALSE)*$E3871</f>
        <v>48429.635239742034</v>
      </c>
      <c r="K3866" s="25">
        <f ca="1">VLOOKUP(CONCATENATE($F3866," ",$G3866),AllocFactorMatrix,(K$4+1),FALSE)*$E3871</f>
        <v>564.36132142826455</v>
      </c>
      <c r="L3866" s="25">
        <f ca="1">VLOOKUP(CONCATENATE($F3866," ",$G3866),AllocFactorMatrix,(L$4+1),FALSE)*$E3871</f>
        <v>18.502145828316934</v>
      </c>
      <c r="M3866" s="25">
        <f t="shared" ca="1" si="1835"/>
        <v>49012.498706998616</v>
      </c>
      <c r="N3866" s="25">
        <f ca="1">VLOOKUP(CONCATENATE($F3866," ",$G3866),AllocFactorMatrix,(N$4+1),FALSE)*$E3871</f>
        <v>21107.987988784862</v>
      </c>
      <c r="O3866" s="25">
        <f ca="1">VLOOKUP(CONCATENATE($F3866," ",$G3866),AllocFactorMatrix,(O$4+1),FALSE)*$E3871</f>
        <v>5983.0115344046626</v>
      </c>
      <c r="P3866" s="25">
        <f ca="1">VLOOKUP(CONCATENATE($F3866," ",$G3866),AllocFactorMatrix,(P$4+1),FALSE)*$E3871</f>
        <v>612.85735353128734</v>
      </c>
      <c r="Q3866" s="25">
        <f ca="1">VLOOKUP(CONCATENATE($F3866," ",$G3866),AllocFactorMatrix,(Q$4+1),FALSE)*$E3871</f>
        <v>0</v>
      </c>
      <c r="R3866" s="25">
        <f t="shared" ca="1" si="1837"/>
        <v>27703.856876720809</v>
      </c>
      <c r="S3866" s="25">
        <f ca="1">VLOOKUP(CONCATENATE($F3866," ",$G3866),AllocFactorMatrix,(S$4+1),FALSE)*$E3871</f>
        <v>1182.1421258154223</v>
      </c>
      <c r="T3866" s="25">
        <f ca="1">VLOOKUP(CONCATENATE($F3866," ",$G3866),AllocFactorMatrix,(T$4+1),FALSE)*$E3871</f>
        <v>13663.057484019495</v>
      </c>
      <c r="U3866" s="25">
        <f ca="1">VLOOKUP(CONCATENATE($F3866," ",$G3866),AllocFactorMatrix,(U$4+1),FALSE)*$E3871</f>
        <v>111295.7868346724</v>
      </c>
      <c r="V3866" s="25">
        <f ca="1">VLOOKUP(CONCATENATE($F3866," ",$G3866),AllocFactorMatrix,(V$4+1),FALSE)*$E3871</f>
        <v>0</v>
      </c>
      <c r="W3866" s="25">
        <f t="shared" ca="1" si="1838"/>
        <v>126140.98644450732</v>
      </c>
      <c r="X3866" s="25">
        <f ca="1">VLOOKUP(CONCATENATE($F3866," ",$G3866),AllocFactorMatrix,(X$4+1),FALSE)*$E3871</f>
        <v>5728.5882614554057</v>
      </c>
      <c r="Y3866" s="25">
        <f ca="1">VLOOKUP(CONCATENATE($F3866," ",$G3866),AllocFactorMatrix,(Y$4+1),FALSE)*$E3871</f>
        <v>137.06028995459005</v>
      </c>
      <c r="Z3866" s="25">
        <f t="shared" ca="1" si="1836"/>
        <v>5865.6485514099959</v>
      </c>
      <c r="AA3866" s="25">
        <f ca="1">VLOOKUP(CONCATENATE($F3866," ",$G3866),AllocFactorMatrix,(AA$4+1),FALSE)*$E3871</f>
        <v>94.068781398857254</v>
      </c>
      <c r="AB3866" s="25">
        <f ca="1">VLOOKUP(CONCATENATE($F3866," ",$G3866),AllocFactorMatrix,(AB$4+1),FALSE)*$E3871</f>
        <v>295.49817293673095</v>
      </c>
      <c r="AC3866" s="25">
        <f ca="1">VLOOKUP(CONCATENATE($F3866," ",$G3866),AllocFactorMatrix,(AC$4+1),FALSE)*$E3871</f>
        <v>73.611686586104241</v>
      </c>
    </row>
    <row r="3867" spans="4:29" hidden="1" outlineLevel="1">
      <c r="F3867" s="61" t="str">
        <f>F3871</f>
        <v>RB_GUP</v>
      </c>
      <c r="G3867" s="20" t="str">
        <f>$G$11</f>
        <v>DISTPRI</v>
      </c>
      <c r="H3867" s="24">
        <f t="shared" ca="1" si="1818"/>
        <v>831087.20624423795</v>
      </c>
      <c r="I3867" s="25">
        <f ca="1">VLOOKUP(CONCATENATE($F3867," ",$G3867),AllocFactorMatrix,(I$4+1),FALSE)*$E3871</f>
        <v>552256.33002280013</v>
      </c>
      <c r="J3867" s="25">
        <f ca="1">VLOOKUP(CONCATENATE($F3867," ",$G3867),AllocFactorMatrix,(J$4+1),FALSE)*$E3871</f>
        <v>139036.95192468233</v>
      </c>
      <c r="K3867" s="25">
        <f ca="1">VLOOKUP(CONCATENATE($F3867," ",$G3867),AllocFactorMatrix,(K$4+1),FALSE)*$E3871</f>
        <v>1622.5114015413994</v>
      </c>
      <c r="L3867" s="25">
        <f ca="1">VLOOKUP(CONCATENATE($F3867," ",$G3867),AllocFactorMatrix,(L$4+1),FALSE)*$E3871</f>
        <v>0</v>
      </c>
      <c r="M3867" s="25">
        <f t="shared" ca="1" si="1835"/>
        <v>140659.46332622372</v>
      </c>
      <c r="N3867" s="25">
        <f ca="1">VLOOKUP(CONCATENATE($F3867," ",$G3867),AllocFactorMatrix,(N$4+1),FALSE)*$E3871</f>
        <v>59956.585002023683</v>
      </c>
      <c r="O3867" s="25">
        <f ca="1">VLOOKUP(CONCATENATE($F3867," ",$G3867),AllocFactorMatrix,(O$4+1),FALSE)*$E3871</f>
        <v>17020.379108204881</v>
      </c>
      <c r="P3867" s="25">
        <f ca="1">VLOOKUP(CONCATENATE($F3867," ",$G3867),AllocFactorMatrix,(P$4+1),FALSE)*$E3871</f>
        <v>0</v>
      </c>
      <c r="Q3867" s="25">
        <f ca="1">VLOOKUP(CONCATENATE($F3867," ",$G3867),AllocFactorMatrix,(Q$4+1),FALSE)*$E3871</f>
        <v>0</v>
      </c>
      <c r="R3867" s="25">
        <f t="shared" ca="1" si="1837"/>
        <v>76976.964110228568</v>
      </c>
      <c r="S3867" s="25">
        <f ca="1">VLOOKUP(CONCATENATE($F3867," ",$G3867),AllocFactorMatrix,(S$4+1),FALSE)*$E3871</f>
        <v>3419.5443428038288</v>
      </c>
      <c r="T3867" s="25">
        <f ca="1">VLOOKUP(CONCATENATE($F3867," ",$G3867),AllocFactorMatrix,(T$4+1),FALSE)*$E3871</f>
        <v>39551.813549643986</v>
      </c>
      <c r="U3867" s="25">
        <f ca="1">VLOOKUP(CONCATENATE($F3867," ",$G3867),AllocFactorMatrix,(U$4+1),FALSE)*$E3871</f>
        <v>0</v>
      </c>
      <c r="V3867" s="25">
        <f ca="1">VLOOKUP(CONCATENATE($F3867," ",$G3867),AllocFactorMatrix,(V$4+1),FALSE)*$E3871</f>
        <v>0</v>
      </c>
      <c r="W3867" s="25">
        <f t="shared" ca="1" si="1838"/>
        <v>42971.357892447813</v>
      </c>
      <c r="X3867" s="25">
        <f ca="1">VLOOKUP(CONCATENATE($F3867," ",$G3867),AllocFactorMatrix,(X$4+1),FALSE)*$E3871</f>
        <v>16271.20697822068</v>
      </c>
      <c r="Y3867" s="25">
        <f ca="1">VLOOKUP(CONCATENATE($F3867," ",$G3867),AllocFactorMatrix,(Y$4+1),FALSE)*$E3871</f>
        <v>389.84466827131303</v>
      </c>
      <c r="Z3867" s="25">
        <f t="shared" ca="1" si="1836"/>
        <v>16661.051646491993</v>
      </c>
      <c r="AA3867" s="25">
        <f ca="1">VLOOKUP(CONCATENATE($F3867," ",$G3867),AllocFactorMatrix,(AA$4+1),FALSE)*$E3871</f>
        <v>279.94222496453023</v>
      </c>
      <c r="AB3867" s="25">
        <f ca="1">VLOOKUP(CONCATENATE($F3867," ",$G3867),AllocFactorMatrix,(AB$4+1),FALSE)*$E3871</f>
        <v>1026.1799512103039</v>
      </c>
      <c r="AC3867" s="25">
        <f ca="1">VLOOKUP(CONCATENATE($F3867," ",$G3867),AllocFactorMatrix,(AC$4+1),FALSE)*$E3871</f>
        <v>255.91706987077933</v>
      </c>
    </row>
    <row r="3868" spans="4:29" hidden="1" outlineLevel="1">
      <c r="F3868" s="61" t="str">
        <f>F3871</f>
        <v>RB_GUP</v>
      </c>
      <c r="G3868" s="20" t="str">
        <f>$G$12</f>
        <v>DISTSEC</v>
      </c>
      <c r="H3868" s="24">
        <f t="shared" ca="1" si="1818"/>
        <v>367577.62295520777</v>
      </c>
      <c r="I3868" s="25">
        <f ca="1">VLOOKUP(CONCATENATE($F3868," ",$G3868),AllocFactorMatrix,(I$4+1),FALSE)*$E3871</f>
        <v>274434.1009961855</v>
      </c>
      <c r="J3868" s="25">
        <f ca="1">VLOOKUP(CONCATENATE($F3868," ",$G3868),AllocFactorMatrix,(J$4+1),FALSE)*$E3871</f>
        <v>61606.819068884601</v>
      </c>
      <c r="K3868" s="25">
        <f ca="1">VLOOKUP(CONCATENATE($F3868," ",$G3868),AllocFactorMatrix,(K$4+1),FALSE)*$E3871</f>
        <v>0</v>
      </c>
      <c r="L3868" s="25">
        <f ca="1">VLOOKUP(CONCATENATE($F3868," ",$G3868),AllocFactorMatrix,(L$4+1),FALSE)*$E3871</f>
        <v>0</v>
      </c>
      <c r="M3868" s="25">
        <f t="shared" ca="1" si="1835"/>
        <v>61606.819068884601</v>
      </c>
      <c r="N3868" s="25">
        <f ca="1">VLOOKUP(CONCATENATE($F3868," ",$G3868),AllocFactorMatrix,(N$4+1),FALSE)*$E3871</f>
        <v>21717.053187226513</v>
      </c>
      <c r="O3868" s="25">
        <f ca="1">VLOOKUP(CONCATENATE($F3868," ",$G3868),AllocFactorMatrix,(O$4+1),FALSE)*$E3871</f>
        <v>0</v>
      </c>
      <c r="P3868" s="25">
        <f ca="1">VLOOKUP(CONCATENATE($F3868," ",$G3868),AllocFactorMatrix,(P$4+1),FALSE)*$E3871</f>
        <v>0</v>
      </c>
      <c r="Q3868" s="25">
        <f ca="1">VLOOKUP(CONCATENATE($F3868," ",$G3868),AllocFactorMatrix,(Q$4+1),FALSE)*$E3871</f>
        <v>0</v>
      </c>
      <c r="R3868" s="25">
        <f t="shared" ca="1" si="1837"/>
        <v>21717.053187226513</v>
      </c>
      <c r="S3868" s="25">
        <f ca="1">VLOOKUP(CONCATENATE($F3868," ",$G3868),AllocFactorMatrix,(S$4+1),FALSE)*$E3871</f>
        <v>961.2088581412288</v>
      </c>
      <c r="T3868" s="25">
        <f ca="1">VLOOKUP(CONCATENATE($F3868," ",$G3868),AllocFactorMatrix,(T$4+1),FALSE)*$E3871</f>
        <v>0</v>
      </c>
      <c r="U3868" s="25">
        <f ca="1">VLOOKUP(CONCATENATE($F3868," ",$G3868),AllocFactorMatrix,(U$4+1),FALSE)*$E3871</f>
        <v>0</v>
      </c>
      <c r="V3868" s="25">
        <f ca="1">VLOOKUP(CONCATENATE($F3868," ",$G3868),AllocFactorMatrix,(V$4+1),FALSE)*$E3871</f>
        <v>0</v>
      </c>
      <c r="W3868" s="25">
        <f t="shared" ca="1" si="1838"/>
        <v>961.2088581412288</v>
      </c>
      <c r="X3868" s="25">
        <f ca="1">VLOOKUP(CONCATENATE($F3868," ",$G3868),AllocFactorMatrix,(X$4+1),FALSE)*$E3871</f>
        <v>6044.1798580471577</v>
      </c>
      <c r="Y3868" s="25">
        <f ca="1">VLOOKUP(CONCATENATE($F3868," ",$G3868),AllocFactorMatrix,(Y$4+1),FALSE)*$E3871</f>
        <v>0</v>
      </c>
      <c r="Z3868" s="25">
        <f t="shared" ca="1" si="1836"/>
        <v>6044.1798580471577</v>
      </c>
      <c r="AA3868" s="25">
        <f ca="1">VLOOKUP(CONCATENATE($F3868," ",$G3868),AllocFactorMatrix,(AA$4+1),FALSE)*$E3871</f>
        <v>98.558055111722538</v>
      </c>
      <c r="AB3868" s="25">
        <f ca="1">VLOOKUP(CONCATENATE($F3868," ",$G3868),AllocFactorMatrix,(AB$4+1),FALSE)*$E3871</f>
        <v>2176.3118365159166</v>
      </c>
      <c r="AC3868" s="25">
        <f ca="1">VLOOKUP(CONCATENATE($F3868," ",$G3868),AllocFactorMatrix,(AC$4+1),FALSE)*$E3871</f>
        <v>539.39109509513355</v>
      </c>
    </row>
    <row r="3869" spans="4:29" hidden="1" outlineLevel="1">
      <c r="F3869" s="61" t="str">
        <f>F3871</f>
        <v>RB_GUP</v>
      </c>
      <c r="G3869" s="20" t="str">
        <f>$G$13</f>
        <v>ENERGY</v>
      </c>
      <c r="H3869" s="24">
        <f t="shared" ca="1" si="1818"/>
        <v>44296.939840471518</v>
      </c>
      <c r="I3869" s="25">
        <f ca="1">VLOOKUP(CONCATENATE($F3869," ",$G3869),AllocFactorMatrix,(I$4+1),FALSE)*$E3871</f>
        <v>16103.376419577859</v>
      </c>
      <c r="J3869" s="25">
        <f ca="1">VLOOKUP(CONCATENATE($F3869," ",$G3869),AllocFactorMatrix,(J$4+1),FALSE)*$E3871</f>
        <v>5197.6249166037187</v>
      </c>
      <c r="K3869" s="25">
        <f ca="1">VLOOKUP(CONCATENATE($F3869," ",$G3869),AllocFactorMatrix,(K$4+1),FALSE)*$E3871</f>
        <v>59.502944177127176</v>
      </c>
      <c r="L3869" s="25">
        <f ca="1">VLOOKUP(CONCATENATE($F3869," ",$G3869),AllocFactorMatrix,(L$4+1),FALSE)*$E3871</f>
        <v>1.5080984352669637</v>
      </c>
      <c r="M3869" s="25">
        <f t="shared" ca="1" si="1835"/>
        <v>5258.6359592161134</v>
      </c>
      <c r="N3869" s="25">
        <f ca="1">VLOOKUP(CONCATENATE($F3869," ",$G3869),AllocFactorMatrix,(N$4+1),FALSE)*$E3871</f>
        <v>2515.2226910235136</v>
      </c>
      <c r="O3869" s="25">
        <f ca="1">VLOOKUP(CONCATENATE($F3869," ",$G3869),AllocFactorMatrix,(O$4+1),FALSE)*$E3871</f>
        <v>702.07383952066289</v>
      </c>
      <c r="P3869" s="25">
        <f ca="1">VLOOKUP(CONCATENATE($F3869," ",$G3869),AllocFactorMatrix,(P$4+1),FALSE)*$E3871</f>
        <v>55.583718154287844</v>
      </c>
      <c r="Q3869" s="25">
        <f ca="1">VLOOKUP(CONCATENATE($F3869," ",$G3869),AllocFactorMatrix,(Q$4+1),FALSE)*$E3871</f>
        <v>11.394407922435182</v>
      </c>
      <c r="R3869" s="25">
        <f t="shared" ca="1" si="1837"/>
        <v>3284.2746566208998</v>
      </c>
      <c r="S3869" s="25">
        <f ca="1">VLOOKUP(CONCATENATE($F3869," ",$G3869),AllocFactorMatrix,(S$4+1),FALSE)*$E3871</f>
        <v>167.60076837305894</v>
      </c>
      <c r="T3869" s="25">
        <f ca="1">VLOOKUP(CONCATENATE($F3869," ",$G3869),AllocFactorMatrix,(T$4+1),FALSE)*$E3871</f>
        <v>2002.9648164513017</v>
      </c>
      <c r="U3869" s="25">
        <f ca="1">VLOOKUP(CONCATENATE($F3869," ",$G3869),AllocFactorMatrix,(U$4+1),FALSE)*$E3871</f>
        <v>14160.024054575621</v>
      </c>
      <c r="V3869" s="25">
        <f ca="1">VLOOKUP(CONCATENATE($F3869," ",$G3869),AllocFactorMatrix,(V$4+1),FALSE)*$E3871</f>
        <v>2269.2807338703765</v>
      </c>
      <c r="W3869" s="25">
        <f t="shared" ca="1" si="1838"/>
        <v>18599.870373270358</v>
      </c>
      <c r="X3869" s="25">
        <f ca="1">VLOOKUP(CONCATENATE($F3869," ",$G3869),AllocFactorMatrix,(X$4+1),FALSE)*$E3871</f>
        <v>682.24375384153916</v>
      </c>
      <c r="Y3869" s="25">
        <f ca="1">VLOOKUP(CONCATENATE($F3869," ",$G3869),AllocFactorMatrix,(Y$4+1),FALSE)*$E3871</f>
        <v>16.035137778968949</v>
      </c>
      <c r="Z3869" s="25">
        <f t="shared" ca="1" si="1836"/>
        <v>698.27889162050815</v>
      </c>
      <c r="AA3869" s="25">
        <f ca="1">VLOOKUP(CONCATENATE($F3869," ",$G3869),AllocFactorMatrix,(AA$4+1),FALSE)*$E3871</f>
        <v>15.665031688433219</v>
      </c>
      <c r="AB3869" s="25">
        <f ca="1">VLOOKUP(CONCATENATE($F3869," ",$G3869),AllocFactorMatrix,(AB$4+1),FALSE)*$E3871</f>
        <v>269.55000317031562</v>
      </c>
      <c r="AC3869" s="25">
        <f ca="1">VLOOKUP(CONCATENATE($F3869," ",$G3869),AllocFactorMatrix,(AC$4+1),FALSE)*$E3871</f>
        <v>67.288505307030789</v>
      </c>
    </row>
    <row r="3870" spans="4:29" hidden="1" outlineLevel="1">
      <c r="F3870" s="61" t="str">
        <f>F3871</f>
        <v>RB_GUP</v>
      </c>
      <c r="G3870" s="20" t="str">
        <f>$G$14</f>
        <v>CUSTOMER</v>
      </c>
      <c r="H3870" s="24">
        <f t="shared" ca="1" si="1818"/>
        <v>770158.55007186078</v>
      </c>
      <c r="I3870" s="25">
        <f ca="1">VLOOKUP(CONCATENATE($F3870," ",$G3870),AllocFactorMatrix,(I$4+1),FALSE)*$E3871</f>
        <v>558418.10860741429</v>
      </c>
      <c r="J3870" s="25">
        <f ca="1">VLOOKUP(CONCATENATE($F3870," ",$G3870),AllocFactorMatrix,(J$4+1),FALSE)*$E3871</f>
        <v>136146.91705174703</v>
      </c>
      <c r="K3870" s="25">
        <f ca="1">VLOOKUP(CONCATENATE($F3870," ",$G3870),AllocFactorMatrix,(K$4+1),FALSE)*$E3871</f>
        <v>1104.7511967909688</v>
      </c>
      <c r="L3870" s="25">
        <f ca="1">VLOOKUP(CONCATENATE($F3870," ",$G3870),AllocFactorMatrix,(L$4+1),FALSE)*$E3871</f>
        <v>156.7200873370314</v>
      </c>
      <c r="M3870" s="25">
        <f t="shared" ca="1" si="1835"/>
        <v>137408.38833587506</v>
      </c>
      <c r="N3870" s="25">
        <f ca="1">VLOOKUP(CONCATENATE($F3870," ",$G3870),AllocFactorMatrix,(N$4+1),FALSE)*$E3871</f>
        <v>2271.8775647036559</v>
      </c>
      <c r="O3870" s="25">
        <f ca="1">VLOOKUP(CONCATENATE($F3870," ",$G3870),AllocFactorMatrix,(O$4+1),FALSE)*$E3871</f>
        <v>926.09409702307062</v>
      </c>
      <c r="P3870" s="25">
        <f ca="1">VLOOKUP(CONCATENATE($F3870," ",$G3870),AllocFactorMatrix,(P$4+1),FALSE)*$E3871</f>
        <v>449.53585920274122</v>
      </c>
      <c r="Q3870" s="25">
        <f ca="1">VLOOKUP(CONCATENATE($F3870," ",$G3870),AllocFactorMatrix,(Q$4+1),FALSE)*$E3871</f>
        <v>192.54516337397777</v>
      </c>
      <c r="R3870" s="25">
        <f t="shared" ca="1" si="1837"/>
        <v>3840.0526843034459</v>
      </c>
      <c r="S3870" s="25">
        <f ca="1">VLOOKUP(CONCATENATE($F3870," ",$G3870),AllocFactorMatrix,(S$4+1),FALSE)*$E3871</f>
        <v>32.723907394046861</v>
      </c>
      <c r="T3870" s="25">
        <f ca="1">VLOOKUP(CONCATENATE($F3870," ",$G3870),AllocFactorMatrix,(T$4+1),FALSE)*$E3871</f>
        <v>576.47202529359731</v>
      </c>
      <c r="U3870" s="25">
        <f ca="1">VLOOKUP(CONCATENATE($F3870," ",$G3870),AllocFactorMatrix,(U$4+1),FALSE)*$E3871</f>
        <v>1165.6015197001641</v>
      </c>
      <c r="V3870" s="25">
        <f ca="1">VLOOKUP(CONCATENATE($F3870," ",$G3870),AllocFactorMatrix,(V$4+1),FALSE)*$E3871</f>
        <v>288.83119122231057</v>
      </c>
      <c r="W3870" s="25">
        <f t="shared" ca="1" si="1838"/>
        <v>2063.6286436101191</v>
      </c>
      <c r="X3870" s="25">
        <f ca="1">VLOOKUP(CONCATENATE($F3870," ",$G3870),AllocFactorMatrix,(X$4+1),FALSE)*$E3871</f>
        <v>768.89934786602896</v>
      </c>
      <c r="Y3870" s="25">
        <f ca="1">VLOOKUP(CONCATENATE($F3870," ",$G3870),AllocFactorMatrix,(Y$4+1),FALSE)*$E3871</f>
        <v>11.793025773148486</v>
      </c>
      <c r="Z3870" s="25">
        <f t="shared" ca="1" si="1836"/>
        <v>780.6923736391775</v>
      </c>
      <c r="AA3870" s="25">
        <f ca="1">VLOOKUP(CONCATENATE($F3870," ",$G3870),AllocFactorMatrix,(AA$4+1),FALSE)*$E3871</f>
        <v>45.640120839033855</v>
      </c>
      <c r="AB3870" s="25">
        <f ca="1">VLOOKUP(CONCATENATE($F3870," ",$G3870),AllocFactorMatrix,(AB$4+1),FALSE)*$E3871</f>
        <v>58668.493115313191</v>
      </c>
      <c r="AC3870" s="25">
        <f ca="1">VLOOKUP(CONCATENATE($F3870," ",$G3870),AllocFactorMatrix,(AC$4+1),FALSE)*$E3871</f>
        <v>8933.5461908663801</v>
      </c>
    </row>
    <row r="3871" spans="4:29" collapsed="1">
      <c r="D3871" s="20" t="s">
        <v>253</v>
      </c>
      <c r="E3871" s="22">
        <v>4431928</v>
      </c>
      <c r="F3871" s="61" t="s">
        <v>73</v>
      </c>
      <c r="G3871" s="20" t="str">
        <f>$G$15</f>
        <v>TOTAL</v>
      </c>
      <c r="H3871" s="24">
        <f t="shared" ca="1" si="1818"/>
        <v>4431928.0000000009</v>
      </c>
      <c r="I3871" s="25">
        <f ca="1">VLOOKUP(CONCATENATE($F3871," ",$G3871),AllocFactorMatrix,(I$4+1),FALSE)*$E3871</f>
        <v>2581105.7729879352</v>
      </c>
      <c r="J3871" s="25">
        <f ca="1">VLOOKUP(CONCATENATE($F3871," ",$G3871),AllocFactorMatrix,(J$4+1),FALSE)*$E3871</f>
        <v>641027.71224988461</v>
      </c>
      <c r="K3871" s="25">
        <f ca="1">VLOOKUP(CONCATENATE($F3871," ",$G3871),AllocFactorMatrix,(K$4+1),FALSE)*$E3871</f>
        <v>6281.1361903296129</v>
      </c>
      <c r="L3871" s="25">
        <f ca="1">VLOOKUP(CONCATENATE($F3871," ",$G3871),AllocFactorMatrix,(L$4+1),FALSE)*$E3871</f>
        <v>248.91259720665033</v>
      </c>
      <c r="M3871" s="25">
        <f t="shared" ca="1" si="1835"/>
        <v>647557.76103742083</v>
      </c>
      <c r="N3871" s="25">
        <f ca="1">VLOOKUP(CONCATENATE($F3871," ",$G3871),AllocFactorMatrix,(N$4+1),FALSE)*$E3871</f>
        <v>212426.9959022158</v>
      </c>
      <c r="O3871" s="25">
        <f ca="1">VLOOKUP(CONCATENATE($F3871," ",$G3871),AllocFactorMatrix,(O$4+1),FALSE)*$E3871</f>
        <v>54494.678962181293</v>
      </c>
      <c r="P3871" s="25">
        <f ca="1">VLOOKUP(CONCATENATE($F3871," ",$G3871),AllocFactorMatrix,(P$4+1),FALSE)*$E3871</f>
        <v>3481.2095110485116</v>
      </c>
      <c r="Q3871" s="25">
        <f ca="1">VLOOKUP(CONCATENATE($F3871," ",$G3871),AllocFactorMatrix,(Q$4+1),FALSE)*$E3871</f>
        <v>702.77630011142264</v>
      </c>
      <c r="R3871" s="25">
        <f t="shared" ca="1" si="1837"/>
        <v>271105.66067555704</v>
      </c>
      <c r="S3871" s="25">
        <f ca="1">VLOOKUP(CONCATENATE($F3871," ",$G3871),AllocFactorMatrix,(S$4+1),FALSE)*$E3871</f>
        <v>12062.08807383047</v>
      </c>
      <c r="T3871" s="25">
        <f ca="1">VLOOKUP(CONCATENATE($F3871," ",$G3871),AllocFactorMatrix,(T$4+1),FALSE)*$E3871</f>
        <v>124463.02012024344</v>
      </c>
      <c r="U3871" s="25">
        <f ca="1">VLOOKUP(CONCATENATE($F3871," ",$G3871),AllocFactorMatrix,(U$4+1),FALSE)*$E3871</f>
        <v>585234.89095112984</v>
      </c>
      <c r="V3871" s="25">
        <f ca="1">VLOOKUP(CONCATENATE($F3871," ",$G3871),AllocFactorMatrix,(V$4+1),FALSE)*$E3871</f>
        <v>74505.900931074328</v>
      </c>
      <c r="W3871" s="25">
        <f t="shared" ca="1" si="1838"/>
        <v>796265.90007627802</v>
      </c>
      <c r="X3871" s="25">
        <f ca="1">VLOOKUP(CONCATENATE($F3871," ",$G3871),AllocFactorMatrix,(X$4+1),FALSE)*$E3871</f>
        <v>57956.504242157876</v>
      </c>
      <c r="Y3871" s="25">
        <f ca="1">VLOOKUP(CONCATENATE($F3871," ",$G3871),AllocFactorMatrix,(Y$4+1),FALSE)*$E3871</f>
        <v>1241.8013859024777</v>
      </c>
      <c r="Z3871" s="25">
        <f t="shared" ca="1" si="1836"/>
        <v>59198.305628060356</v>
      </c>
      <c r="AA3871" s="25">
        <f ca="1">VLOOKUP(CONCATENATE($F3871," ",$G3871),AllocFactorMatrix,(AA$4+1),FALSE)*$E3871</f>
        <v>1030.0927753212029</v>
      </c>
      <c r="AB3871" s="25">
        <f ca="1">VLOOKUP(CONCATENATE($F3871," ",$G3871),AllocFactorMatrix,(AB$4+1),FALSE)*$E3871</f>
        <v>65126.629132542555</v>
      </c>
      <c r="AC3871" s="25">
        <f ca="1">VLOOKUP(CONCATENATE($F3871," ",$G3871),AllocFactorMatrix,(AC$4+1),FALSE)*$E3871</f>
        <v>10537.877686885267</v>
      </c>
    </row>
    <row r="3872" spans="4:29" hidden="1" outlineLevel="1">
      <c r="F3872" s="61" t="str">
        <f>F3879</f>
        <v>RB_GUP</v>
      </c>
      <c r="G3872" s="20" t="str">
        <f>$G$8</f>
        <v>PRODUCTION</v>
      </c>
      <c r="H3872" s="24">
        <f t="shared" ca="1" si="1818"/>
        <v>1737509.1835854426</v>
      </c>
      <c r="I3872" s="25">
        <f ca="1">VLOOKUP(CONCATENATE($F3872," ",$G3872),AllocFactorMatrix,(I$4+1),FALSE)*$E3879</f>
        <v>851975.321591874</v>
      </c>
      <c r="J3872" s="25">
        <f ca="1">VLOOKUP(CONCATENATE($F3872," ",$G3872),AllocFactorMatrix,(J$4+1),FALSE)*$E3879</f>
        <v>215516.62829725238</v>
      </c>
      <c r="K3872" s="25">
        <f ca="1">VLOOKUP(CONCATENATE($F3872," ",$G3872),AllocFactorMatrix,(K$4+1),FALSE)*$E3879</f>
        <v>2519.7171917929049</v>
      </c>
      <c r="L3872" s="25">
        <f ca="1">VLOOKUP(CONCATENATE($F3872," ",$G3872),AllocFactorMatrix,(L$4+1),FALSE)*$E3879</f>
        <v>62.074510805077253</v>
      </c>
      <c r="M3872" s="25">
        <f t="shared" ref="M3872:M3879" ca="1" si="1839">SUBTOTAL(9,J3872:L3872)</f>
        <v>218098.41999985036</v>
      </c>
      <c r="N3872" s="25">
        <f ca="1">VLOOKUP(CONCATENATE($F3872," ",$G3872),AllocFactorMatrix,(N$4+1),FALSE)*$E3879</f>
        <v>90174.861186083566</v>
      </c>
      <c r="O3872" s="25">
        <f ca="1">VLOOKUP(CONCATENATE($F3872," ",$G3872),AllocFactorMatrix,(O$4+1),FALSE)*$E3879</f>
        <v>25681.357786788671</v>
      </c>
      <c r="P3872" s="25">
        <f ca="1">VLOOKUP(CONCATENATE($F3872," ",$G3872),AllocFactorMatrix,(P$4+1),FALSE)*$E3879</f>
        <v>2032.3067598448945</v>
      </c>
      <c r="Q3872" s="25">
        <f ca="1">VLOOKUP(CONCATENATE($F3872," ",$G3872),AllocFactorMatrix,(Q$4+1),FALSE)*$E3879</f>
        <v>428.98412307811776</v>
      </c>
      <c r="R3872" s="25">
        <f ca="1">SUBTOTAL(9,N3872:Q3872)</f>
        <v>118317.50985579526</v>
      </c>
      <c r="S3872" s="25">
        <f ca="1">VLOOKUP(CONCATENATE($F3872," ",$G3872),AllocFactorMatrix,(S$4+1),FALSE)*$E3879</f>
        <v>5416.8312793877758</v>
      </c>
      <c r="T3872" s="25">
        <f ca="1">VLOOKUP(CONCATENATE($F3872," ",$G3872),AllocFactorMatrix,(T$4+1),FALSE)*$E3879</f>
        <v>59052.963832938607</v>
      </c>
      <c r="U3872" s="25">
        <f ca="1">VLOOKUP(CONCATENATE($F3872," ",$G3872),AllocFactorMatrix,(U$4+1),FALSE)*$E3879</f>
        <v>394393.37474523019</v>
      </c>
      <c r="V3872" s="25">
        <f ca="1">VLOOKUP(CONCATENATE($F3872," ",$G3872),AllocFactorMatrix,(V$4+1),FALSE)*$E3879</f>
        <v>61872.868197695105</v>
      </c>
      <c r="W3872" s="25">
        <f ca="1">SUBTOTAL(9,S3872:V3872)</f>
        <v>520736.0380552517</v>
      </c>
      <c r="X3872" s="25">
        <f ca="1">VLOOKUP(CONCATENATE($F3872," ",$G3872),AllocFactorMatrix,(X$4+1),FALSE)*$E3879</f>
        <v>24475.909707231793</v>
      </c>
      <c r="Y3872" s="25">
        <f ca="1">VLOOKUP(CONCATENATE($F3872," ",$G3872),AllocFactorMatrix,(Y$4+1),FALSE)*$E3879</f>
        <v>590.85740835562592</v>
      </c>
      <c r="Z3872" s="25">
        <f t="shared" ref="Z3872:Z3879" ca="1" si="1840">SUBTOTAL(9,X3872:Y3872)</f>
        <v>25066.76711558742</v>
      </c>
      <c r="AA3872" s="25">
        <f ca="1">VLOOKUP(CONCATENATE($F3872," ",$G3872),AllocFactorMatrix,(AA$4+1),FALSE)*$E3879</f>
        <v>426.73258019318223</v>
      </c>
      <c r="AB3872" s="25">
        <f ca="1">VLOOKUP(CONCATENATE($F3872," ",$G3872),AllocFactorMatrix,(AB$4+1),FALSE)*$E3879</f>
        <v>2313.8291987148441</v>
      </c>
      <c r="AC3872" s="25">
        <f ca="1">VLOOKUP(CONCATENATE($F3872," ",$G3872),AllocFactorMatrix,(AC$4+1),FALSE)*$E3879</f>
        <v>574.56518817597259</v>
      </c>
    </row>
    <row r="3873" spans="4:29" hidden="1" outlineLevel="1">
      <c r="F3873" s="61" t="str">
        <f>F3879</f>
        <v>RB_GUP</v>
      </c>
      <c r="G3873" s="20" t="str">
        <f>$G$9</f>
        <v>BULKTRAN</v>
      </c>
      <c r="H3873" s="24">
        <f t="shared" ca="1" si="1818"/>
        <v>1840118.2770631213</v>
      </c>
      <c r="I3873" s="25">
        <f ca="1">VLOOKUP(CONCATENATE($F3873," ",$G3873),AllocFactorMatrix,(I$4+1),FALSE)*$E3879</f>
        <v>902288.96381015517</v>
      </c>
      <c r="J3873" s="25">
        <f ca="1">VLOOKUP(CONCATENATE($F3873," ",$G3873),AllocFactorMatrix,(J$4+1),FALSE)*$E3879</f>
        <v>228244.02339125323</v>
      </c>
      <c r="K3873" s="25">
        <f ca="1">VLOOKUP(CONCATENATE($F3873," ",$G3873),AllocFactorMatrix,(K$4+1),FALSE)*$E3879</f>
        <v>2668.5197991762329</v>
      </c>
      <c r="L3873" s="25">
        <f ca="1">VLOOKUP(CONCATENATE($F3873," ",$G3873),AllocFactorMatrix,(L$4+1),FALSE)*$E3879</f>
        <v>65.740338497933365</v>
      </c>
      <c r="M3873" s="25">
        <f t="shared" ca="1" si="1839"/>
        <v>230978.28352892739</v>
      </c>
      <c r="N3873" s="25">
        <f ca="1">VLOOKUP(CONCATENATE($F3873," ",$G3873),AllocFactorMatrix,(N$4+1),FALSE)*$E3879</f>
        <v>95500.162973373081</v>
      </c>
      <c r="O3873" s="25">
        <f ca="1">VLOOKUP(CONCATENATE($F3873," ",$G3873),AllocFactorMatrix,(O$4+1),FALSE)*$E3879</f>
        <v>27197.97759327542</v>
      </c>
      <c r="P3873" s="25">
        <f ca="1">VLOOKUP(CONCATENATE($F3873," ",$G3873),AllocFactorMatrix,(P$4+1),FALSE)*$E3879</f>
        <v>2152.3252070947237</v>
      </c>
      <c r="Q3873" s="25">
        <f ca="1">VLOOKUP(CONCATENATE($F3873," ",$G3873),AllocFactorMatrix,(Q$4+1),FALSE)*$E3879</f>
        <v>454.31790111002971</v>
      </c>
      <c r="R3873" s="25">
        <f t="shared" ref="R3873:R3879" ca="1" si="1841">SUBTOTAL(9,N3873:Q3873)</f>
        <v>125304.78367485326</v>
      </c>
      <c r="S3873" s="25">
        <f ca="1">VLOOKUP(CONCATENATE($F3873," ",$G3873),AllocFactorMatrix,(S$4+1),FALSE)*$E3879</f>
        <v>5736.7237739716365</v>
      </c>
      <c r="T3873" s="25">
        <f ca="1">VLOOKUP(CONCATENATE($F3873," ",$G3873),AllocFactorMatrix,(T$4+1),FALSE)*$E3879</f>
        <v>62540.353219603079</v>
      </c>
      <c r="U3873" s="25">
        <f ca="1">VLOOKUP(CONCATENATE($F3873," ",$G3873),AllocFactorMatrix,(U$4+1),FALSE)*$E3879</f>
        <v>417684.38640636107</v>
      </c>
      <c r="V3873" s="25">
        <f ca="1">VLOOKUP(CONCATENATE($F3873," ",$G3873),AllocFactorMatrix,(V$4+1),FALSE)*$E3879</f>
        <v>65526.787829664143</v>
      </c>
      <c r="W3873" s="25">
        <f t="shared" ref="W3873:W3879" ca="1" si="1842">SUBTOTAL(9,S3873:V3873)</f>
        <v>551488.25122959993</v>
      </c>
      <c r="X3873" s="25">
        <f ca="1">VLOOKUP(CONCATENATE($F3873," ",$G3873),AllocFactorMatrix,(X$4+1),FALSE)*$E3879</f>
        <v>25921.341438371219</v>
      </c>
      <c r="Y3873" s="25">
        <f ca="1">VLOOKUP(CONCATENATE($F3873," ",$G3873),AllocFactorMatrix,(Y$4+1),FALSE)*$E3879</f>
        <v>625.75065877334953</v>
      </c>
      <c r="Z3873" s="25">
        <f t="shared" ca="1" si="1840"/>
        <v>26547.092097144567</v>
      </c>
      <c r="AA3873" s="25">
        <f ca="1">VLOOKUP(CONCATENATE($F3873," ",$G3873),AllocFactorMatrix,(AA$4+1),FALSE)*$E3879</f>
        <v>451.93339272682152</v>
      </c>
      <c r="AB3873" s="25">
        <f ca="1">VLOOKUP(CONCATENATE($F3873," ",$G3873),AllocFactorMatrix,(AB$4+1),FALSE)*$E3879</f>
        <v>2450.4730327649086</v>
      </c>
      <c r="AC3873" s="25">
        <f ca="1">VLOOKUP(CONCATENATE($F3873," ",$G3873),AllocFactorMatrix,(AC$4+1),FALSE)*$E3879</f>
        <v>608.49629694911289</v>
      </c>
    </row>
    <row r="3874" spans="4:29" hidden="1" outlineLevel="1">
      <c r="F3874" s="61" t="str">
        <f>F3879</f>
        <v>RB_GUP</v>
      </c>
      <c r="G3874" s="20" t="str">
        <f>$G$10</f>
        <v>SUBTRAN</v>
      </c>
      <c r="H3874" s="24">
        <f t="shared" ca="1" si="1818"/>
        <v>705412.65495352307</v>
      </c>
      <c r="I3874" s="25">
        <f ca="1">VLOOKUP(CONCATENATE($F3874," ",$G3874),AllocFactorMatrix,(I$4+1),FALSE)*$E3879</f>
        <v>335001.74486753775</v>
      </c>
      <c r="J3874" s="25">
        <f ca="1">VLOOKUP(CONCATENATE($F3874," ",$G3874),AllocFactorMatrix,(J$4+1),FALSE)*$E3879</f>
        <v>85755.503488239963</v>
      </c>
      <c r="K3874" s="25">
        <f ca="1">VLOOKUP(CONCATENATE($F3874," ",$G3874),AllocFactorMatrix,(K$4+1),FALSE)*$E3879</f>
        <v>999.32797405531426</v>
      </c>
      <c r="L3874" s="25">
        <f ca="1">VLOOKUP(CONCATENATE($F3874," ",$G3874),AllocFactorMatrix,(L$4+1),FALSE)*$E3879</f>
        <v>32.762188343267162</v>
      </c>
      <c r="M3874" s="25">
        <f t="shared" ca="1" si="1839"/>
        <v>86787.593650638548</v>
      </c>
      <c r="N3874" s="25">
        <f ca="1">VLOOKUP(CONCATENATE($F3874," ",$G3874),AllocFactorMatrix,(N$4+1),FALSE)*$E3879</f>
        <v>37376.414846844702</v>
      </c>
      <c r="O3874" s="25">
        <f ca="1">VLOOKUP(CONCATENATE($F3874," ",$G3874),AllocFactorMatrix,(O$4+1),FALSE)*$E3879</f>
        <v>10594.260393846236</v>
      </c>
      <c r="P3874" s="25">
        <f ca="1">VLOOKUP(CONCATENATE($F3874," ",$G3874),AllocFactorMatrix,(P$4+1),FALSE)*$E3879</f>
        <v>1085.2010480437755</v>
      </c>
      <c r="Q3874" s="25">
        <f ca="1">VLOOKUP(CONCATENATE($F3874," ",$G3874),AllocFactorMatrix,(Q$4+1),FALSE)*$E3879</f>
        <v>0</v>
      </c>
      <c r="R3874" s="25">
        <f t="shared" ca="1" si="1841"/>
        <v>49055.876288734711</v>
      </c>
      <c r="S3874" s="25">
        <f ca="1">VLOOKUP(CONCATENATE($F3874," ",$G3874),AllocFactorMatrix,(S$4+1),FALSE)*$E3879</f>
        <v>2093.2470932750275</v>
      </c>
      <c r="T3874" s="25">
        <f ca="1">VLOOKUP(CONCATENATE($F3874," ",$G3874),AllocFactorMatrix,(T$4+1),FALSE)*$E3879</f>
        <v>24193.499866985538</v>
      </c>
      <c r="U3874" s="25">
        <f ca="1">VLOOKUP(CONCATENATE($F3874," ",$G3874),AllocFactorMatrix,(U$4+1),FALSE)*$E3879</f>
        <v>197074.08880699219</v>
      </c>
      <c r="V3874" s="25">
        <f ca="1">VLOOKUP(CONCATENATE($F3874," ",$G3874),AllocFactorMatrix,(V$4+1),FALSE)*$E3879</f>
        <v>0</v>
      </c>
      <c r="W3874" s="25">
        <f t="shared" ca="1" si="1842"/>
        <v>223360.83576725275</v>
      </c>
      <c r="X3874" s="25">
        <f ca="1">VLOOKUP(CONCATENATE($F3874," ",$G3874),AllocFactorMatrix,(X$4+1),FALSE)*$E3879</f>
        <v>10143.7470715203</v>
      </c>
      <c r="Y3874" s="25">
        <f ca="1">VLOOKUP(CONCATENATE($F3874," ",$G3874),AllocFactorMatrix,(Y$4+1),FALSE)*$E3879</f>
        <v>242.69590541237025</v>
      </c>
      <c r="Z3874" s="25">
        <f t="shared" ca="1" si="1840"/>
        <v>10386.442976932671</v>
      </c>
      <c r="AA3874" s="25">
        <f ca="1">VLOOKUP(CONCATENATE($F3874," ",$G3874),AllocFactorMatrix,(AA$4+1),FALSE)*$E3879</f>
        <v>166.56982179300749</v>
      </c>
      <c r="AB3874" s="25">
        <f ca="1">VLOOKUP(CONCATENATE($F3874," ",$G3874),AllocFactorMatrix,(AB$4+1),FALSE)*$E3879</f>
        <v>523.24562170663478</v>
      </c>
      <c r="AC3874" s="25">
        <f ca="1">VLOOKUP(CONCATENATE($F3874," ",$G3874),AllocFactorMatrix,(AC$4+1),FALSE)*$E3879</f>
        <v>130.34595892701822</v>
      </c>
    </row>
    <row r="3875" spans="4:29" hidden="1" outlineLevel="1">
      <c r="F3875" s="61" t="str">
        <f>F3879</f>
        <v>RB_GUP</v>
      </c>
      <c r="G3875" s="20" t="str">
        <f>$G$11</f>
        <v>DISTPRI</v>
      </c>
      <c r="H3875" s="24">
        <f t="shared" ca="1" si="1818"/>
        <v>1471625.8229346301</v>
      </c>
      <c r="I3875" s="25">
        <f ca="1">VLOOKUP(CONCATENATE($F3875," ",$G3875),AllocFactorMatrix,(I$4+1),FALSE)*$E3879</f>
        <v>977893.37873867282</v>
      </c>
      <c r="J3875" s="25">
        <f ca="1">VLOOKUP(CONCATENATE($F3875," ",$G3875),AllocFactorMatrix,(J$4+1),FALSE)*$E3879</f>
        <v>246196.02763365471</v>
      </c>
      <c r="K3875" s="25">
        <f ca="1">VLOOKUP(CONCATENATE($F3875," ",$G3875),AllocFactorMatrix,(K$4+1),FALSE)*$E3879</f>
        <v>2873.0194118912741</v>
      </c>
      <c r="L3875" s="25">
        <f ca="1">VLOOKUP(CONCATENATE($F3875," ",$G3875),AllocFactorMatrix,(L$4+1),FALSE)*$E3879</f>
        <v>0</v>
      </c>
      <c r="M3875" s="25">
        <f t="shared" ca="1" si="1839"/>
        <v>249069.04704554597</v>
      </c>
      <c r="N3875" s="25">
        <f ca="1">VLOOKUP(CONCATENATE($F3875," ",$G3875),AllocFactorMatrix,(N$4+1),FALSE)*$E3879</f>
        <v>106166.54676070578</v>
      </c>
      <c r="O3875" s="25">
        <f ca="1">VLOOKUP(CONCATENATE($F3875," ",$G3875),AllocFactorMatrix,(O$4+1),FALSE)*$E3879</f>
        <v>30138.388876137342</v>
      </c>
      <c r="P3875" s="25">
        <f ca="1">VLOOKUP(CONCATENATE($F3875," ",$G3875),AllocFactorMatrix,(P$4+1),FALSE)*$E3879</f>
        <v>0</v>
      </c>
      <c r="Q3875" s="25">
        <f ca="1">VLOOKUP(CONCATENATE($F3875," ",$G3875),AllocFactorMatrix,(Q$4+1),FALSE)*$E3879</f>
        <v>0</v>
      </c>
      <c r="R3875" s="25">
        <f t="shared" ca="1" si="1841"/>
        <v>136304.93563684312</v>
      </c>
      <c r="S3875" s="25">
        <f ca="1">VLOOKUP(CONCATENATE($F3875," ",$G3875),AllocFactorMatrix,(S$4+1),FALSE)*$E3879</f>
        <v>6055.0682524419308</v>
      </c>
      <c r="T3875" s="25">
        <f ca="1">VLOOKUP(CONCATENATE($F3875," ",$G3875),AllocFactorMatrix,(T$4+1),FALSE)*$E3879</f>
        <v>70035.334109627249</v>
      </c>
      <c r="U3875" s="25">
        <f ca="1">VLOOKUP(CONCATENATE($F3875," ",$G3875),AllocFactorMatrix,(U$4+1),FALSE)*$E3879</f>
        <v>0</v>
      </c>
      <c r="V3875" s="25">
        <f ca="1">VLOOKUP(CONCATENATE($F3875," ",$G3875),AllocFactorMatrix,(V$4+1),FALSE)*$E3879</f>
        <v>0</v>
      </c>
      <c r="W3875" s="25">
        <f t="shared" ca="1" si="1842"/>
        <v>76090.402362069173</v>
      </c>
      <c r="X3875" s="25">
        <f ca="1">VLOOKUP(CONCATENATE($F3875," ",$G3875),AllocFactorMatrix,(X$4+1),FALSE)*$E3879</f>
        <v>28811.812021116315</v>
      </c>
      <c r="Y3875" s="25">
        <f ca="1">VLOOKUP(CONCATENATE($F3875," ",$G3875),AllocFactorMatrix,(Y$4+1),FALSE)*$E3879</f>
        <v>690.30719815081579</v>
      </c>
      <c r="Z3875" s="25">
        <f t="shared" ca="1" si="1840"/>
        <v>29502.11921926713</v>
      </c>
      <c r="AA3875" s="25">
        <f ca="1">VLOOKUP(CONCATENATE($F3875," ",$G3875),AllocFactorMatrix,(AA$4+1),FALSE)*$E3879</f>
        <v>495.70033576778394</v>
      </c>
      <c r="AB3875" s="25">
        <f ca="1">VLOOKUP(CONCATENATE($F3875," ",$G3875),AllocFactorMatrix,(AB$4+1),FALSE)*$E3879</f>
        <v>1817.0811725082463</v>
      </c>
      <c r="AC3875" s="25">
        <f ca="1">VLOOKUP(CONCATENATE($F3875," ",$G3875),AllocFactorMatrix,(AC$4+1),FALSE)*$E3879</f>
        <v>453.15842395596508</v>
      </c>
    </row>
    <row r="3876" spans="4:29" hidden="1" outlineLevel="1">
      <c r="F3876" s="61" t="str">
        <f>F3879</f>
        <v>RB_GUP</v>
      </c>
      <c r="G3876" s="20" t="str">
        <f>$G$12</f>
        <v>DISTSEC</v>
      </c>
      <c r="H3876" s="24">
        <f t="shared" ca="1" si="1818"/>
        <v>650878.4130107807</v>
      </c>
      <c r="I3876" s="25">
        <f ca="1">VLOOKUP(CONCATENATE($F3876," ",$G3876),AllocFactorMatrix,(I$4+1),FALSE)*$E3879</f>
        <v>485946.9700477501</v>
      </c>
      <c r="J3876" s="25">
        <f ca="1">VLOOKUP(CONCATENATE($F3876," ",$G3876),AllocFactorMatrix,(J$4+1),FALSE)*$E3879</f>
        <v>109088.65535344146</v>
      </c>
      <c r="K3876" s="25">
        <f ca="1">VLOOKUP(CONCATENATE($F3876," ",$G3876),AllocFactorMatrix,(K$4+1),FALSE)*$E3879</f>
        <v>0</v>
      </c>
      <c r="L3876" s="25">
        <f ca="1">VLOOKUP(CONCATENATE($F3876," ",$G3876),AllocFactorMatrix,(L$4+1),FALSE)*$E3879</f>
        <v>0</v>
      </c>
      <c r="M3876" s="25">
        <f t="shared" ca="1" si="1839"/>
        <v>109088.65535344146</v>
      </c>
      <c r="N3876" s="25">
        <f ca="1">VLOOKUP(CONCATENATE($F3876," ",$G3876),AllocFactorMatrix,(N$4+1),FALSE)*$E3879</f>
        <v>38454.901035951225</v>
      </c>
      <c r="O3876" s="25">
        <f ca="1">VLOOKUP(CONCATENATE($F3876," ",$G3876),AllocFactorMatrix,(O$4+1),FALSE)*$E3879</f>
        <v>0</v>
      </c>
      <c r="P3876" s="25">
        <f ca="1">VLOOKUP(CONCATENATE($F3876," ",$G3876),AllocFactorMatrix,(P$4+1),FALSE)*$E3879</f>
        <v>0</v>
      </c>
      <c r="Q3876" s="25">
        <f ca="1">VLOOKUP(CONCATENATE($F3876," ",$G3876),AllocFactorMatrix,(Q$4+1),FALSE)*$E3879</f>
        <v>0</v>
      </c>
      <c r="R3876" s="25">
        <f t="shared" ca="1" si="1841"/>
        <v>38454.901035951225</v>
      </c>
      <c r="S3876" s="25">
        <f ca="1">VLOOKUP(CONCATENATE($F3876," ",$G3876),AllocFactorMatrix,(S$4+1),FALSE)*$E3879</f>
        <v>1702.0353174086051</v>
      </c>
      <c r="T3876" s="25">
        <f ca="1">VLOOKUP(CONCATENATE($F3876," ",$G3876),AllocFactorMatrix,(T$4+1),FALSE)*$E3879</f>
        <v>0</v>
      </c>
      <c r="U3876" s="25">
        <f ca="1">VLOOKUP(CONCATENATE($F3876," ",$G3876),AllocFactorMatrix,(U$4+1),FALSE)*$E3879</f>
        <v>0</v>
      </c>
      <c r="V3876" s="25">
        <f ca="1">VLOOKUP(CONCATENATE($F3876," ",$G3876),AllocFactorMatrix,(V$4+1),FALSE)*$E3879</f>
        <v>0</v>
      </c>
      <c r="W3876" s="25">
        <f t="shared" ca="1" si="1842"/>
        <v>1702.0353174086051</v>
      </c>
      <c r="X3876" s="25">
        <f ca="1">VLOOKUP(CONCATENATE($F3876," ",$G3876),AllocFactorMatrix,(X$4+1),FALSE)*$E3879</f>
        <v>10702.572594950514</v>
      </c>
      <c r="Y3876" s="25">
        <f ca="1">VLOOKUP(CONCATENATE($F3876," ",$G3876),AllocFactorMatrix,(Y$4+1),FALSE)*$E3879</f>
        <v>0</v>
      </c>
      <c r="Z3876" s="25">
        <f t="shared" ca="1" si="1840"/>
        <v>10702.572594950514</v>
      </c>
      <c r="AA3876" s="25">
        <f ca="1">VLOOKUP(CONCATENATE($F3876," ",$G3876),AllocFactorMatrix,(AA$4+1),FALSE)*$E3879</f>
        <v>174.51908520656633</v>
      </c>
      <c r="AB3876" s="25">
        <f ca="1">VLOOKUP(CONCATENATE($F3876," ",$G3876),AllocFactorMatrix,(AB$4+1),FALSE)*$E3879</f>
        <v>3853.646973881951</v>
      </c>
      <c r="AC3876" s="25">
        <f ca="1">VLOOKUP(CONCATENATE($F3876," ",$G3876),AllocFactorMatrix,(AC$4+1),FALSE)*$E3879</f>
        <v>955.11260219028418</v>
      </c>
    </row>
    <row r="3877" spans="4:29" hidden="1" outlineLevel="1">
      <c r="F3877" s="61" t="str">
        <f>F3879</f>
        <v>RB_GUP</v>
      </c>
      <c r="G3877" s="20" t="str">
        <f>$G$13</f>
        <v>ENERGY</v>
      </c>
      <c r="H3877" s="24">
        <f t="shared" ca="1" si="1818"/>
        <v>78437.641749790419</v>
      </c>
      <c r="I3877" s="25">
        <f ca="1">VLOOKUP(CONCATENATE($F3877," ",$G3877),AllocFactorMatrix,(I$4+1),FALSE)*$E3879</f>
        <v>28514.630471309451</v>
      </c>
      <c r="J3877" s="25">
        <f ca="1">VLOOKUP(CONCATENATE($F3877," ",$G3877),AllocFactorMatrix,(J$4+1),FALSE)*$E3879</f>
        <v>9203.5576865258936</v>
      </c>
      <c r="K3877" s="25">
        <f ca="1">VLOOKUP(CONCATENATE($F3877," ",$G3877),AllocFactorMatrix,(K$4+1),FALSE)*$E3879</f>
        <v>105.36327419527676</v>
      </c>
      <c r="L3877" s="25">
        <f ca="1">VLOOKUP(CONCATENATE($F3877," ",$G3877),AllocFactorMatrix,(L$4+1),FALSE)*$E3879</f>
        <v>2.6704256595353666</v>
      </c>
      <c r="M3877" s="25">
        <f t="shared" ca="1" si="1839"/>
        <v>9311.5913863807054</v>
      </c>
      <c r="N3877" s="25">
        <f ca="1">VLOOKUP(CONCATENATE($F3877," ",$G3877),AllocFactorMatrix,(N$4+1),FALSE)*$E3879</f>
        <v>4453.7644602527489</v>
      </c>
      <c r="O3877" s="25">
        <f ca="1">VLOOKUP(CONCATENATE($F3877," ",$G3877),AllocFactorMatrix,(O$4+1),FALSE)*$E3879</f>
        <v>1243.1787952970121</v>
      </c>
      <c r="P3877" s="25">
        <f ca="1">VLOOKUP(CONCATENATE($F3877," ",$G3877),AllocFactorMatrix,(P$4+1),FALSE)*$E3879</f>
        <v>98.423407743484958</v>
      </c>
      <c r="Q3877" s="25">
        <f ca="1">VLOOKUP(CONCATENATE($F3877," ",$G3877),AllocFactorMatrix,(Q$4+1),FALSE)*$E3879</f>
        <v>20.176348293801933</v>
      </c>
      <c r="R3877" s="25">
        <f t="shared" ca="1" si="1841"/>
        <v>5815.5430115870477</v>
      </c>
      <c r="S3877" s="25">
        <f ca="1">VLOOKUP(CONCATENATE($F3877," ",$G3877),AllocFactorMatrix,(S$4+1),FALSE)*$E3879</f>
        <v>296.77465472738322</v>
      </c>
      <c r="T3877" s="25">
        <f ca="1">VLOOKUP(CONCATENATE($F3877," ",$G3877),AllocFactorMatrix,(T$4+1),FALSE)*$E3879</f>
        <v>3546.6972950285312</v>
      </c>
      <c r="U3877" s="25">
        <f ca="1">VLOOKUP(CONCATENATE($F3877," ",$G3877),AllocFactorMatrix,(U$4+1),FALSE)*$E3879</f>
        <v>25073.490357599265</v>
      </c>
      <c r="V3877" s="25">
        <f ca="1">VLOOKUP(CONCATENATE($F3877," ",$G3877),AllocFactorMatrix,(V$4+1),FALSE)*$E3879</f>
        <v>4018.2692049169646</v>
      </c>
      <c r="W3877" s="25">
        <f t="shared" ca="1" si="1842"/>
        <v>32935.231512272141</v>
      </c>
      <c r="X3877" s="25">
        <f ca="1">VLOOKUP(CONCATENATE($F3877," ",$G3877),AllocFactorMatrix,(X$4+1),FALSE)*$E3879</f>
        <v>1208.0651923716548</v>
      </c>
      <c r="Y3877" s="25">
        <f ca="1">VLOOKUP(CONCATENATE($F3877," ",$G3877),AllocFactorMatrix,(Y$4+1),FALSE)*$E3879</f>
        <v>28.39379869230055</v>
      </c>
      <c r="Z3877" s="25">
        <f t="shared" ca="1" si="1840"/>
        <v>1236.4589910639554</v>
      </c>
      <c r="AA3877" s="25">
        <f ca="1">VLOOKUP(CONCATENATE($F3877," ",$G3877),AllocFactorMatrix,(AA$4+1),FALSE)*$E3879</f>
        <v>27.738443061789617</v>
      </c>
      <c r="AB3877" s="25">
        <f ca="1">VLOOKUP(CONCATENATE($F3877," ",$G3877),AllocFactorMatrix,(AB$4+1),FALSE)*$E3879</f>
        <v>477.29858221517793</v>
      </c>
      <c r="AC3877" s="25">
        <f ca="1">VLOOKUP(CONCATENATE($F3877," ",$G3877),AllocFactorMatrix,(AC$4+1),FALSE)*$E3879</f>
        <v>119.14935190014181</v>
      </c>
    </row>
    <row r="3878" spans="4:29" hidden="1" outlineLevel="1">
      <c r="F3878" s="61" t="str">
        <f>F3879</f>
        <v>RB_GUP</v>
      </c>
      <c r="G3878" s="20" t="str">
        <f>$G$14</f>
        <v>CUSTOMER</v>
      </c>
      <c r="H3878" s="24">
        <f t="shared" ca="1" si="1818"/>
        <v>1363738.0067027137</v>
      </c>
      <c r="I3878" s="25">
        <f ca="1">VLOOKUP(CONCATENATE($F3878," ",$G3878),AllocFactorMatrix,(I$4+1),FALSE)*$E3879</f>
        <v>988804.18618727056</v>
      </c>
      <c r="J3878" s="25">
        <f ca="1">VLOOKUP(CONCATENATE($F3878," ",$G3878),AllocFactorMatrix,(J$4+1),FALSE)*$E3879</f>
        <v>241078.57435530002</v>
      </c>
      <c r="K3878" s="25">
        <f ca="1">VLOOKUP(CONCATENATE($F3878," ",$G3878),AllocFactorMatrix,(K$4+1),FALSE)*$E3879</f>
        <v>1956.2091401485816</v>
      </c>
      <c r="L3878" s="25">
        <f ca="1">VLOOKUP(CONCATENATE($F3878," ",$G3878),AllocFactorMatrix,(L$4+1),FALSE)*$E3879</f>
        <v>277.5079748128959</v>
      </c>
      <c r="M3878" s="25">
        <f t="shared" ca="1" si="1839"/>
        <v>243312.29147026152</v>
      </c>
      <c r="N3878" s="25">
        <f ca="1">VLOOKUP(CONCATENATE($F3878," ",$G3878),AllocFactorMatrix,(N$4+1),FALSE)*$E3879</f>
        <v>4022.8674748498115</v>
      </c>
      <c r="O3878" s="25">
        <f ca="1">VLOOKUP(CONCATENATE($F3878," ",$G3878),AllocFactorMatrix,(O$4+1),FALSE)*$E3879</f>
        <v>1639.8567772513209</v>
      </c>
      <c r="P3878" s="25">
        <f ca="1">VLOOKUP(CONCATENATE($F3878," ",$G3878),AllocFactorMatrix,(P$4+1),FALSE)*$E3879</f>
        <v>796.00380533766258</v>
      </c>
      <c r="Q3878" s="25">
        <f ca="1">VLOOKUP(CONCATENATE($F3878," ",$G3878),AllocFactorMatrix,(Q$4+1),FALSE)*$E3879</f>
        <v>340.94428643994956</v>
      </c>
      <c r="R3878" s="25">
        <f t="shared" ca="1" si="1841"/>
        <v>6799.6723438787449</v>
      </c>
      <c r="S3878" s="25">
        <f ca="1">VLOOKUP(CONCATENATE($F3878," ",$G3878),AllocFactorMatrix,(S$4+1),FALSE)*$E3879</f>
        <v>57.94499877579451</v>
      </c>
      <c r="T3878" s="25">
        <f ca="1">VLOOKUP(CONCATENATE($F3878," ",$G3878),AllocFactorMatrix,(T$4+1),FALSE)*$E3879</f>
        <v>1020.7726845600988</v>
      </c>
      <c r="U3878" s="25">
        <f ca="1">VLOOKUP(CONCATENATE($F3878," ",$G3878),AllocFactorMatrix,(U$4+1),FALSE)*$E3879</f>
        <v>2063.9582498139348</v>
      </c>
      <c r="V3878" s="25">
        <f ca="1">VLOOKUP(CONCATENATE($F3878," ",$G3878),AllocFactorMatrix,(V$4+1),FALSE)*$E3879</f>
        <v>511.44023909665299</v>
      </c>
      <c r="W3878" s="25">
        <f t="shared" ca="1" si="1842"/>
        <v>3654.1161722464808</v>
      </c>
      <c r="X3878" s="25">
        <f ca="1">VLOOKUP(CONCATENATE($F3878," ",$G3878),AllocFactorMatrix,(X$4+1),FALSE)*$E3879</f>
        <v>1361.5083074984957</v>
      </c>
      <c r="Y3878" s="25">
        <f ca="1">VLOOKUP(CONCATENATE($F3878," ",$G3878),AllocFactorMatrix,(Y$4+1),FALSE)*$E3879</f>
        <v>20.882190374133522</v>
      </c>
      <c r="Z3878" s="25">
        <f t="shared" ca="1" si="1840"/>
        <v>1382.3904978726291</v>
      </c>
      <c r="AA3878" s="25">
        <f ca="1">VLOOKUP(CONCATENATE($F3878," ",$G3878),AllocFactorMatrix,(AA$4+1),FALSE)*$E3879</f>
        <v>80.816044193611162</v>
      </c>
      <c r="AB3878" s="25">
        <f ca="1">VLOOKUP(CONCATENATE($F3878," ",$G3878),AllocFactorMatrix,(AB$4+1),FALSE)*$E3879</f>
        <v>103885.69191352063</v>
      </c>
      <c r="AC3878" s="25">
        <f ca="1">VLOOKUP(CONCATENATE($F3878," ",$G3878),AllocFactorMatrix,(AC$4+1),FALSE)*$E3879</f>
        <v>15818.842073469132</v>
      </c>
    </row>
    <row r="3879" spans="4:29" collapsed="1">
      <c r="D3879" s="20" t="s">
        <v>247</v>
      </c>
      <c r="E3879" s="22">
        <v>7847720</v>
      </c>
      <c r="F3879" s="61" t="s">
        <v>73</v>
      </c>
      <c r="G3879" s="20" t="str">
        <f>$G$15</f>
        <v>TOTAL</v>
      </c>
      <c r="H3879" s="24">
        <f t="shared" ca="1" si="1818"/>
        <v>7847720.0000000037</v>
      </c>
      <c r="I3879" s="25">
        <f ca="1">VLOOKUP(CONCATENATE($F3879," ",$G3879),AllocFactorMatrix,(I$4+1),FALSE)*$E3879</f>
        <v>4570425.1957145697</v>
      </c>
      <c r="J3879" s="25">
        <f ca="1">VLOOKUP(CONCATENATE($F3879," ",$G3879),AllocFactorMatrix,(J$4+1),FALSE)*$E3879</f>
        <v>1135082.9702056677</v>
      </c>
      <c r="K3879" s="25">
        <f ca="1">VLOOKUP(CONCATENATE($F3879," ",$G3879),AllocFactorMatrix,(K$4+1),FALSE)*$E3879</f>
        <v>11122.156791259586</v>
      </c>
      <c r="L3879" s="25">
        <f ca="1">VLOOKUP(CONCATENATE($F3879," ",$G3879),AllocFactorMatrix,(L$4+1),FALSE)*$E3879</f>
        <v>440.75543811870904</v>
      </c>
      <c r="M3879" s="25">
        <f t="shared" ca="1" si="1839"/>
        <v>1146645.8824350459</v>
      </c>
      <c r="N3879" s="25">
        <f ca="1">VLOOKUP(CONCATENATE($F3879," ",$G3879),AllocFactorMatrix,(N$4+1),FALSE)*$E3879</f>
        <v>376149.51873806096</v>
      </c>
      <c r="O3879" s="25">
        <f ca="1">VLOOKUP(CONCATENATE($F3879," ",$G3879),AllocFactorMatrix,(O$4+1),FALSE)*$E3879</f>
        <v>96495.020222595995</v>
      </c>
      <c r="P3879" s="25">
        <f ca="1">VLOOKUP(CONCATENATE($F3879," ",$G3879),AllocFactorMatrix,(P$4+1),FALSE)*$E3879</f>
        <v>6164.2602280645415</v>
      </c>
      <c r="Q3879" s="25">
        <f ca="1">VLOOKUP(CONCATENATE($F3879," ",$G3879),AllocFactorMatrix,(Q$4+1),FALSE)*$E3879</f>
        <v>1244.422658921899</v>
      </c>
      <c r="R3879" s="25">
        <f t="shared" ca="1" si="1841"/>
        <v>480053.22184764344</v>
      </c>
      <c r="S3879" s="25">
        <f ca="1">VLOOKUP(CONCATENATE($F3879," ",$G3879),AllocFactorMatrix,(S$4+1),FALSE)*$E3879</f>
        <v>21358.625369988153</v>
      </c>
      <c r="T3879" s="25">
        <f ca="1">VLOOKUP(CONCATENATE($F3879," ",$G3879),AllocFactorMatrix,(T$4+1),FALSE)*$E3879</f>
        <v>220389.62100874312</v>
      </c>
      <c r="U3879" s="25">
        <f ca="1">VLOOKUP(CONCATENATE($F3879," ",$G3879),AllocFactorMatrix,(U$4+1),FALSE)*$E3879</f>
        <v>1036289.2985659967</v>
      </c>
      <c r="V3879" s="25">
        <f ca="1">VLOOKUP(CONCATENATE($F3879," ",$G3879),AllocFactorMatrix,(V$4+1),FALSE)*$E3879</f>
        <v>131929.36547137288</v>
      </c>
      <c r="W3879" s="25">
        <f t="shared" ca="1" si="1842"/>
        <v>1409966.9104161009</v>
      </c>
      <c r="X3879" s="25">
        <f ca="1">VLOOKUP(CONCATENATE($F3879," ",$G3879),AllocFactorMatrix,(X$4+1),FALSE)*$E3879</f>
        <v>102624.95633306028</v>
      </c>
      <c r="Y3879" s="25">
        <f ca="1">VLOOKUP(CONCATENATE($F3879," ",$G3879),AllocFactorMatrix,(Y$4+1),FALSE)*$E3879</f>
        <v>2198.8871597585958</v>
      </c>
      <c r="Z3879" s="25">
        <f t="shared" ca="1" si="1840"/>
        <v>104823.84349281888</v>
      </c>
      <c r="AA3879" s="25">
        <f ca="1">VLOOKUP(CONCATENATE($F3879," ",$G3879),AllocFactorMatrix,(AA$4+1),FALSE)*$E3879</f>
        <v>1824.0097029427625</v>
      </c>
      <c r="AB3879" s="25">
        <f ca="1">VLOOKUP(CONCATENATE($F3879," ",$G3879),AllocFactorMatrix,(AB$4+1),FALSE)*$E3879</f>
        <v>115321.26649531239</v>
      </c>
      <c r="AC3879" s="25">
        <f ca="1">VLOOKUP(CONCATENATE($F3879," ",$G3879),AllocFactorMatrix,(AC$4+1),FALSE)*$E3879</f>
        <v>18659.669895567629</v>
      </c>
    </row>
    <row r="3880" spans="4:29" hidden="1" outlineLevel="1">
      <c r="F3880" s="61" t="str">
        <f>F3887</f>
        <v>PROD_DEMAND</v>
      </c>
      <c r="G3880" s="20" t="str">
        <f>$G$8</f>
        <v>PRODUCTION</v>
      </c>
      <c r="H3880" s="24">
        <f t="shared" si="1818"/>
        <v>-1584339.0000000005</v>
      </c>
      <c r="I3880" s="25">
        <f>VLOOKUP(CONCATENATE($F3880," ",$G3880),AllocFactorMatrix,(I$4+1),FALSE)*$E3887</f>
        <v>-776869.40695768141</v>
      </c>
      <c r="J3880" s="25">
        <f>VLOOKUP(CONCATENATE($F3880," ",$G3880),AllocFactorMatrix,(J$4+1),FALSE)*$E3887</f>
        <v>-196517.75230058777</v>
      </c>
      <c r="K3880" s="25">
        <f>VLOOKUP(CONCATENATE($F3880," ",$G3880),AllocFactorMatrix,(K$4+1),FALSE)*$E3887</f>
        <v>-2297.5914335543807</v>
      </c>
      <c r="L3880" s="25">
        <f>VLOOKUP(CONCATENATE($F3880," ",$G3880),AllocFactorMatrix,(L$4+1),FALSE)*$E3887</f>
        <v>-56.602330107666482</v>
      </c>
      <c r="M3880" s="25">
        <f t="shared" ref="M3880:M3887" si="1843">SUBTOTAL(9,J3880:L3880)</f>
        <v>-198871.94606424985</v>
      </c>
      <c r="N3880" s="25">
        <f>VLOOKUP(CONCATENATE($F3880," ",$G3880),AllocFactorMatrix,(N$4+1),FALSE)*$E3887</f>
        <v>-82225.49310610471</v>
      </c>
      <c r="O3880" s="25">
        <f>VLOOKUP(CONCATENATE($F3880," ",$G3880),AllocFactorMatrix,(O$4+1),FALSE)*$E3887</f>
        <v>-23417.416781994307</v>
      </c>
      <c r="P3880" s="25">
        <f>VLOOKUP(CONCATENATE($F3880," ",$G3880),AllocFactorMatrix,(P$4+1),FALSE)*$E3887</f>
        <v>-1853.1486854886962</v>
      </c>
      <c r="Q3880" s="25">
        <f>VLOOKUP(CONCATENATE($F3880," ",$G3880),AllocFactorMatrix,(Q$4+1),FALSE)*$E3887</f>
        <v>-391.16701252246327</v>
      </c>
      <c r="R3880" s="25">
        <f>SUBTOTAL(9,N3880:Q3880)</f>
        <v>-107887.22558611017</v>
      </c>
      <c r="S3880" s="25">
        <f>VLOOKUP(CONCATENATE($F3880," ",$G3880),AllocFactorMatrix,(S$4+1),FALSE)*$E3887</f>
        <v>-4939.3103262017494</v>
      </c>
      <c r="T3880" s="25">
        <f>VLOOKUP(CONCATENATE($F3880," ",$G3880),AllocFactorMatrix,(T$4+1),FALSE)*$E3887</f>
        <v>-53847.147715817104</v>
      </c>
      <c r="U3880" s="25">
        <f>VLOOKUP(CONCATENATE($F3880," ",$G3880),AllocFactorMatrix,(U$4+1),FALSE)*$E3887</f>
        <v>-359625.61283334706</v>
      </c>
      <c r="V3880" s="25">
        <f>VLOOKUP(CONCATENATE($F3880," ",$G3880),AllocFactorMatrix,(V$4+1),FALSE)*$E3887</f>
        <v>-56418.46331147608</v>
      </c>
      <c r="W3880" s="25">
        <f>SUBTOTAL(9,S3880:V3880)</f>
        <v>-474830.53418684204</v>
      </c>
      <c r="X3880" s="25">
        <f>VLOOKUP(CONCATENATE($F3880," ",$G3880),AllocFactorMatrix,(X$4+1),FALSE)*$E3887</f>
        <v>-22318.235020562683</v>
      </c>
      <c r="Y3880" s="25">
        <f>VLOOKUP(CONCATENATE($F3880," ",$G3880),AllocFactorMatrix,(Y$4+1),FALSE)*$E3887</f>
        <v>-538.77035260614502</v>
      </c>
      <c r="Z3880" s="25">
        <f t="shared" ref="Z3880:Z3887" si="1844">SUBTOTAL(9,X3880:Y3880)</f>
        <v>-22857.005373168828</v>
      </c>
      <c r="AA3880" s="25">
        <f>VLOOKUP(CONCATENATE($F3880," ",$G3880),AllocFactorMatrix,(AA$4+1),FALSE)*$E3887</f>
        <v>-389.11395448025229</v>
      </c>
      <c r="AB3880" s="25">
        <f>VLOOKUP(CONCATENATE($F3880," ",$G3880),AllocFactorMatrix,(AB$4+1),FALSE)*$E3887</f>
        <v>-2109.8535037943902</v>
      </c>
      <c r="AC3880" s="25">
        <f>VLOOKUP(CONCATENATE($F3880," ",$G3880),AllocFactorMatrix,(AC$4+1),FALSE)*$E3887</f>
        <v>-523.91437367316075</v>
      </c>
    </row>
    <row r="3881" spans="4:29" hidden="1" outlineLevel="1">
      <c r="F3881" s="61" t="str">
        <f>F3887</f>
        <v>PROD_DEMAND</v>
      </c>
      <c r="G3881" s="20" t="str">
        <f>$G$9</f>
        <v>BULKTRAN</v>
      </c>
      <c r="H3881" s="24">
        <f t="shared" si="1818"/>
        <v>0</v>
      </c>
      <c r="I3881" s="25">
        <f>VLOOKUP(CONCATENATE($F3881," ",$G3881),AllocFactorMatrix,(I$4+1),FALSE)*$E3887</f>
        <v>0</v>
      </c>
      <c r="J3881" s="25">
        <f>VLOOKUP(CONCATENATE($F3881," ",$G3881),AllocFactorMatrix,(J$4+1),FALSE)*$E3887</f>
        <v>0</v>
      </c>
      <c r="K3881" s="25">
        <f>VLOOKUP(CONCATENATE($F3881," ",$G3881),AllocFactorMatrix,(K$4+1),FALSE)*$E3887</f>
        <v>0</v>
      </c>
      <c r="L3881" s="25">
        <f>VLOOKUP(CONCATENATE($F3881," ",$G3881),AllocFactorMatrix,(L$4+1),FALSE)*$E3887</f>
        <v>0</v>
      </c>
      <c r="M3881" s="25">
        <f t="shared" si="1843"/>
        <v>0</v>
      </c>
      <c r="N3881" s="25">
        <f>VLOOKUP(CONCATENATE($F3881," ",$G3881),AllocFactorMatrix,(N$4+1),FALSE)*$E3887</f>
        <v>0</v>
      </c>
      <c r="O3881" s="25">
        <f>VLOOKUP(CONCATENATE($F3881," ",$G3881),AllocFactorMatrix,(O$4+1),FALSE)*$E3887</f>
        <v>0</v>
      </c>
      <c r="P3881" s="25">
        <f>VLOOKUP(CONCATENATE($F3881," ",$G3881),AllocFactorMatrix,(P$4+1),FALSE)*$E3887</f>
        <v>0</v>
      </c>
      <c r="Q3881" s="25">
        <f>VLOOKUP(CONCATENATE($F3881," ",$G3881),AllocFactorMatrix,(Q$4+1),FALSE)*$E3887</f>
        <v>0</v>
      </c>
      <c r="R3881" s="25">
        <f t="shared" ref="R3881:R3887" si="1845">SUBTOTAL(9,N3881:Q3881)</f>
        <v>0</v>
      </c>
      <c r="S3881" s="25">
        <f>VLOOKUP(CONCATENATE($F3881," ",$G3881),AllocFactorMatrix,(S$4+1),FALSE)*$E3887</f>
        <v>0</v>
      </c>
      <c r="T3881" s="25">
        <f>VLOOKUP(CONCATENATE($F3881," ",$G3881),AllocFactorMatrix,(T$4+1),FALSE)*$E3887</f>
        <v>0</v>
      </c>
      <c r="U3881" s="25">
        <f>VLOOKUP(CONCATENATE($F3881," ",$G3881),AllocFactorMatrix,(U$4+1),FALSE)*$E3887</f>
        <v>0</v>
      </c>
      <c r="V3881" s="25">
        <f>VLOOKUP(CONCATENATE($F3881," ",$G3881),AllocFactorMatrix,(V$4+1),FALSE)*$E3887</f>
        <v>0</v>
      </c>
      <c r="W3881" s="25">
        <f t="shared" ref="W3881:W3887" si="1846">SUBTOTAL(9,S3881:V3881)</f>
        <v>0</v>
      </c>
      <c r="X3881" s="25">
        <f>VLOOKUP(CONCATENATE($F3881," ",$G3881),AllocFactorMatrix,(X$4+1),FALSE)*$E3887</f>
        <v>0</v>
      </c>
      <c r="Y3881" s="25">
        <f>VLOOKUP(CONCATENATE($F3881," ",$G3881),AllocFactorMatrix,(Y$4+1),FALSE)*$E3887</f>
        <v>0</v>
      </c>
      <c r="Z3881" s="25">
        <f t="shared" si="1844"/>
        <v>0</v>
      </c>
      <c r="AA3881" s="25">
        <f>VLOOKUP(CONCATENATE($F3881," ",$G3881),AllocFactorMatrix,(AA$4+1),FALSE)*$E3887</f>
        <v>0</v>
      </c>
      <c r="AB3881" s="25">
        <f>VLOOKUP(CONCATENATE($F3881," ",$G3881),AllocFactorMatrix,(AB$4+1),FALSE)*$E3887</f>
        <v>0</v>
      </c>
      <c r="AC3881" s="25">
        <f>VLOOKUP(CONCATENATE($F3881," ",$G3881),AllocFactorMatrix,(AC$4+1),FALSE)*$E3887</f>
        <v>0</v>
      </c>
    </row>
    <row r="3882" spans="4:29" hidden="1" outlineLevel="1">
      <c r="F3882" s="61" t="str">
        <f>F3887</f>
        <v>PROD_DEMAND</v>
      </c>
      <c r="G3882" s="20" t="str">
        <f>$G$10</f>
        <v>SUBTRAN</v>
      </c>
      <c r="H3882" s="24">
        <f t="shared" si="1818"/>
        <v>0</v>
      </c>
      <c r="I3882" s="25">
        <f>VLOOKUP(CONCATENATE($F3882," ",$G3882),AllocFactorMatrix,(I$4+1),FALSE)*$E3887</f>
        <v>0</v>
      </c>
      <c r="J3882" s="25">
        <f>VLOOKUP(CONCATENATE($F3882," ",$G3882),AllocFactorMatrix,(J$4+1),FALSE)*$E3887</f>
        <v>0</v>
      </c>
      <c r="K3882" s="25">
        <f>VLOOKUP(CONCATENATE($F3882," ",$G3882),AllocFactorMatrix,(K$4+1),FALSE)*$E3887</f>
        <v>0</v>
      </c>
      <c r="L3882" s="25">
        <f>VLOOKUP(CONCATENATE($F3882," ",$G3882),AllocFactorMatrix,(L$4+1),FALSE)*$E3887</f>
        <v>0</v>
      </c>
      <c r="M3882" s="25">
        <f t="shared" si="1843"/>
        <v>0</v>
      </c>
      <c r="N3882" s="25">
        <f>VLOOKUP(CONCATENATE($F3882," ",$G3882),AllocFactorMatrix,(N$4+1),FALSE)*$E3887</f>
        <v>0</v>
      </c>
      <c r="O3882" s="25">
        <f>VLOOKUP(CONCATENATE($F3882," ",$G3882),AllocFactorMatrix,(O$4+1),FALSE)*$E3887</f>
        <v>0</v>
      </c>
      <c r="P3882" s="25">
        <f>VLOOKUP(CONCATENATE($F3882," ",$G3882),AllocFactorMatrix,(P$4+1),FALSE)*$E3887</f>
        <v>0</v>
      </c>
      <c r="Q3882" s="25">
        <f>VLOOKUP(CONCATENATE($F3882," ",$G3882),AllocFactorMatrix,(Q$4+1),FALSE)*$E3887</f>
        <v>0</v>
      </c>
      <c r="R3882" s="25">
        <f t="shared" si="1845"/>
        <v>0</v>
      </c>
      <c r="S3882" s="25">
        <f>VLOOKUP(CONCATENATE($F3882," ",$G3882),AllocFactorMatrix,(S$4+1),FALSE)*$E3887</f>
        <v>0</v>
      </c>
      <c r="T3882" s="25">
        <f>VLOOKUP(CONCATENATE($F3882," ",$G3882),AllocFactorMatrix,(T$4+1),FALSE)*$E3887</f>
        <v>0</v>
      </c>
      <c r="U3882" s="25">
        <f>VLOOKUP(CONCATENATE($F3882," ",$G3882),AllocFactorMatrix,(U$4+1),FALSE)*$E3887</f>
        <v>0</v>
      </c>
      <c r="V3882" s="25">
        <f>VLOOKUP(CONCATENATE($F3882," ",$G3882),AllocFactorMatrix,(V$4+1),FALSE)*$E3887</f>
        <v>0</v>
      </c>
      <c r="W3882" s="25">
        <f t="shared" si="1846"/>
        <v>0</v>
      </c>
      <c r="X3882" s="25">
        <f>VLOOKUP(CONCATENATE($F3882," ",$G3882),AllocFactorMatrix,(X$4+1),FALSE)*$E3887</f>
        <v>0</v>
      </c>
      <c r="Y3882" s="25">
        <f>VLOOKUP(CONCATENATE($F3882," ",$G3882),AllocFactorMatrix,(Y$4+1),FALSE)*$E3887</f>
        <v>0</v>
      </c>
      <c r="Z3882" s="25">
        <f t="shared" si="1844"/>
        <v>0</v>
      </c>
      <c r="AA3882" s="25">
        <f>VLOOKUP(CONCATENATE($F3882," ",$G3882),AllocFactorMatrix,(AA$4+1),FALSE)*$E3887</f>
        <v>0</v>
      </c>
      <c r="AB3882" s="25">
        <f>VLOOKUP(CONCATENATE($F3882," ",$G3882),AllocFactorMatrix,(AB$4+1),FALSE)*$E3887</f>
        <v>0</v>
      </c>
      <c r="AC3882" s="25">
        <f>VLOOKUP(CONCATENATE($F3882," ",$G3882),AllocFactorMatrix,(AC$4+1),FALSE)*$E3887</f>
        <v>0</v>
      </c>
    </row>
    <row r="3883" spans="4:29" hidden="1" outlineLevel="1">
      <c r="F3883" s="61" t="str">
        <f>F3887</f>
        <v>PROD_DEMAND</v>
      </c>
      <c r="G3883" s="20" t="str">
        <f>$G$11</f>
        <v>DISTPRI</v>
      </c>
      <c r="H3883" s="24">
        <f t="shared" si="1818"/>
        <v>0</v>
      </c>
      <c r="I3883" s="25">
        <f>VLOOKUP(CONCATENATE($F3883," ",$G3883),AllocFactorMatrix,(I$4+1),FALSE)*$E3887</f>
        <v>0</v>
      </c>
      <c r="J3883" s="25">
        <f>VLOOKUP(CONCATENATE($F3883," ",$G3883),AllocFactorMatrix,(J$4+1),FALSE)*$E3887</f>
        <v>0</v>
      </c>
      <c r="K3883" s="25">
        <f>VLOOKUP(CONCATENATE($F3883," ",$G3883),AllocFactorMatrix,(K$4+1),FALSE)*$E3887</f>
        <v>0</v>
      </c>
      <c r="L3883" s="25">
        <f>VLOOKUP(CONCATENATE($F3883," ",$G3883),AllocFactorMatrix,(L$4+1),FALSE)*$E3887</f>
        <v>0</v>
      </c>
      <c r="M3883" s="25">
        <f t="shared" si="1843"/>
        <v>0</v>
      </c>
      <c r="N3883" s="25">
        <f>VLOOKUP(CONCATENATE($F3883," ",$G3883),AllocFactorMatrix,(N$4+1),FALSE)*$E3887</f>
        <v>0</v>
      </c>
      <c r="O3883" s="25">
        <f>VLOOKUP(CONCATENATE($F3883," ",$G3883),AllocFactorMatrix,(O$4+1),FALSE)*$E3887</f>
        <v>0</v>
      </c>
      <c r="P3883" s="25">
        <f>VLOOKUP(CONCATENATE($F3883," ",$G3883),AllocFactorMatrix,(P$4+1),FALSE)*$E3887</f>
        <v>0</v>
      </c>
      <c r="Q3883" s="25">
        <f>VLOOKUP(CONCATENATE($F3883," ",$G3883),AllocFactorMatrix,(Q$4+1),FALSE)*$E3887</f>
        <v>0</v>
      </c>
      <c r="R3883" s="25">
        <f t="shared" si="1845"/>
        <v>0</v>
      </c>
      <c r="S3883" s="25">
        <f>VLOOKUP(CONCATENATE($F3883," ",$G3883),AllocFactorMatrix,(S$4+1),FALSE)*$E3887</f>
        <v>0</v>
      </c>
      <c r="T3883" s="25">
        <f>VLOOKUP(CONCATENATE($F3883," ",$G3883),AllocFactorMatrix,(T$4+1),FALSE)*$E3887</f>
        <v>0</v>
      </c>
      <c r="U3883" s="25">
        <f>VLOOKUP(CONCATENATE($F3883," ",$G3883),AllocFactorMatrix,(U$4+1),FALSE)*$E3887</f>
        <v>0</v>
      </c>
      <c r="V3883" s="25">
        <f>VLOOKUP(CONCATENATE($F3883," ",$G3883),AllocFactorMatrix,(V$4+1),FALSE)*$E3887</f>
        <v>0</v>
      </c>
      <c r="W3883" s="25">
        <f t="shared" si="1846"/>
        <v>0</v>
      </c>
      <c r="X3883" s="25">
        <f>VLOOKUP(CONCATENATE($F3883," ",$G3883),AllocFactorMatrix,(X$4+1),FALSE)*$E3887</f>
        <v>0</v>
      </c>
      <c r="Y3883" s="25">
        <f>VLOOKUP(CONCATENATE($F3883," ",$G3883),AllocFactorMatrix,(Y$4+1),FALSE)*$E3887</f>
        <v>0</v>
      </c>
      <c r="Z3883" s="25">
        <f t="shared" si="1844"/>
        <v>0</v>
      </c>
      <c r="AA3883" s="25">
        <f>VLOOKUP(CONCATENATE($F3883," ",$G3883),AllocFactorMatrix,(AA$4+1),FALSE)*$E3887</f>
        <v>0</v>
      </c>
      <c r="AB3883" s="25">
        <f>VLOOKUP(CONCATENATE($F3883," ",$G3883),AllocFactorMatrix,(AB$4+1),FALSE)*$E3887</f>
        <v>0</v>
      </c>
      <c r="AC3883" s="25">
        <f>VLOOKUP(CONCATENATE($F3883," ",$G3883),AllocFactorMatrix,(AC$4+1),FALSE)*$E3887</f>
        <v>0</v>
      </c>
    </row>
    <row r="3884" spans="4:29" hidden="1" outlineLevel="1">
      <c r="F3884" s="61" t="str">
        <f>F3887</f>
        <v>PROD_DEMAND</v>
      </c>
      <c r="G3884" s="20" t="str">
        <f>$G$12</f>
        <v>DISTSEC</v>
      </c>
      <c r="H3884" s="24">
        <f t="shared" si="1818"/>
        <v>0</v>
      </c>
      <c r="I3884" s="25">
        <f>VLOOKUP(CONCATENATE($F3884," ",$G3884),AllocFactorMatrix,(I$4+1),FALSE)*$E3887</f>
        <v>0</v>
      </c>
      <c r="J3884" s="25">
        <f>VLOOKUP(CONCATENATE($F3884," ",$G3884),AllocFactorMatrix,(J$4+1),FALSE)*$E3887</f>
        <v>0</v>
      </c>
      <c r="K3884" s="25">
        <f>VLOOKUP(CONCATENATE($F3884," ",$G3884),AllocFactorMatrix,(K$4+1),FALSE)*$E3887</f>
        <v>0</v>
      </c>
      <c r="L3884" s="25">
        <f>VLOOKUP(CONCATENATE($F3884," ",$G3884),AllocFactorMatrix,(L$4+1),FALSE)*$E3887</f>
        <v>0</v>
      </c>
      <c r="M3884" s="25">
        <f t="shared" si="1843"/>
        <v>0</v>
      </c>
      <c r="N3884" s="25">
        <f>VLOOKUP(CONCATENATE($F3884," ",$G3884),AllocFactorMatrix,(N$4+1),FALSE)*$E3887</f>
        <v>0</v>
      </c>
      <c r="O3884" s="25">
        <f>VLOOKUP(CONCATENATE($F3884," ",$G3884),AllocFactorMatrix,(O$4+1),FALSE)*$E3887</f>
        <v>0</v>
      </c>
      <c r="P3884" s="25">
        <f>VLOOKUP(CONCATENATE($F3884," ",$G3884),AllocFactorMatrix,(P$4+1),FALSE)*$E3887</f>
        <v>0</v>
      </c>
      <c r="Q3884" s="25">
        <f>VLOOKUP(CONCATENATE($F3884," ",$G3884),AllocFactorMatrix,(Q$4+1),FALSE)*$E3887</f>
        <v>0</v>
      </c>
      <c r="R3884" s="25">
        <f t="shared" si="1845"/>
        <v>0</v>
      </c>
      <c r="S3884" s="25">
        <f>VLOOKUP(CONCATENATE($F3884," ",$G3884),AllocFactorMatrix,(S$4+1),FALSE)*$E3887</f>
        <v>0</v>
      </c>
      <c r="T3884" s="25">
        <f>VLOOKUP(CONCATENATE($F3884," ",$G3884),AllocFactorMatrix,(T$4+1),FALSE)*$E3887</f>
        <v>0</v>
      </c>
      <c r="U3884" s="25">
        <f>VLOOKUP(CONCATENATE($F3884," ",$G3884),AllocFactorMatrix,(U$4+1),FALSE)*$E3887</f>
        <v>0</v>
      </c>
      <c r="V3884" s="25">
        <f>VLOOKUP(CONCATENATE($F3884," ",$G3884),AllocFactorMatrix,(V$4+1),FALSE)*$E3887</f>
        <v>0</v>
      </c>
      <c r="W3884" s="25">
        <f t="shared" si="1846"/>
        <v>0</v>
      </c>
      <c r="X3884" s="25">
        <f>VLOOKUP(CONCATENATE($F3884," ",$G3884),AllocFactorMatrix,(X$4+1),FALSE)*$E3887</f>
        <v>0</v>
      </c>
      <c r="Y3884" s="25">
        <f>VLOOKUP(CONCATENATE($F3884," ",$G3884),AllocFactorMatrix,(Y$4+1),FALSE)*$E3887</f>
        <v>0</v>
      </c>
      <c r="Z3884" s="25">
        <f t="shared" si="1844"/>
        <v>0</v>
      </c>
      <c r="AA3884" s="25">
        <f>VLOOKUP(CONCATENATE($F3884," ",$G3884),AllocFactorMatrix,(AA$4+1),FALSE)*$E3887</f>
        <v>0</v>
      </c>
      <c r="AB3884" s="25">
        <f>VLOOKUP(CONCATENATE($F3884," ",$G3884),AllocFactorMatrix,(AB$4+1),FALSE)*$E3887</f>
        <v>0</v>
      </c>
      <c r="AC3884" s="25">
        <f>VLOOKUP(CONCATENATE($F3884," ",$G3884),AllocFactorMatrix,(AC$4+1),FALSE)*$E3887</f>
        <v>0</v>
      </c>
    </row>
    <row r="3885" spans="4:29" hidden="1" outlineLevel="1">
      <c r="F3885" s="61" t="str">
        <f>F3887</f>
        <v>PROD_DEMAND</v>
      </c>
      <c r="G3885" s="20" t="str">
        <f>$G$13</f>
        <v>ENERGY</v>
      </c>
      <c r="H3885" s="24">
        <f t="shared" si="1818"/>
        <v>0</v>
      </c>
      <c r="I3885" s="25">
        <f>VLOOKUP(CONCATENATE($F3885," ",$G3885),AllocFactorMatrix,(I$4+1),FALSE)*$E3887</f>
        <v>0</v>
      </c>
      <c r="J3885" s="25">
        <f>VLOOKUP(CONCATENATE($F3885," ",$G3885),AllocFactorMatrix,(J$4+1),FALSE)*$E3887</f>
        <v>0</v>
      </c>
      <c r="K3885" s="25">
        <f>VLOOKUP(CONCATENATE($F3885," ",$G3885),AllocFactorMatrix,(K$4+1),FALSE)*$E3887</f>
        <v>0</v>
      </c>
      <c r="L3885" s="25">
        <f>VLOOKUP(CONCATENATE($F3885," ",$G3885),AllocFactorMatrix,(L$4+1),FALSE)*$E3887</f>
        <v>0</v>
      </c>
      <c r="M3885" s="25">
        <f t="shared" si="1843"/>
        <v>0</v>
      </c>
      <c r="N3885" s="25">
        <f>VLOOKUP(CONCATENATE($F3885," ",$G3885),AllocFactorMatrix,(N$4+1),FALSE)*$E3887</f>
        <v>0</v>
      </c>
      <c r="O3885" s="25">
        <f>VLOOKUP(CONCATENATE($F3885," ",$G3885),AllocFactorMatrix,(O$4+1),FALSE)*$E3887</f>
        <v>0</v>
      </c>
      <c r="P3885" s="25">
        <f>VLOOKUP(CONCATENATE($F3885," ",$G3885),AllocFactorMatrix,(P$4+1),FALSE)*$E3887</f>
        <v>0</v>
      </c>
      <c r="Q3885" s="25">
        <f>VLOOKUP(CONCATENATE($F3885," ",$G3885),AllocFactorMatrix,(Q$4+1),FALSE)*$E3887</f>
        <v>0</v>
      </c>
      <c r="R3885" s="25">
        <f t="shared" si="1845"/>
        <v>0</v>
      </c>
      <c r="S3885" s="25">
        <f>VLOOKUP(CONCATENATE($F3885," ",$G3885),AllocFactorMatrix,(S$4+1),FALSE)*$E3887</f>
        <v>0</v>
      </c>
      <c r="T3885" s="25">
        <f>VLOOKUP(CONCATENATE($F3885," ",$G3885),AllocFactorMatrix,(T$4+1),FALSE)*$E3887</f>
        <v>0</v>
      </c>
      <c r="U3885" s="25">
        <f>VLOOKUP(CONCATENATE($F3885," ",$G3885),AllocFactorMatrix,(U$4+1),FALSE)*$E3887</f>
        <v>0</v>
      </c>
      <c r="V3885" s="25">
        <f>VLOOKUP(CONCATENATE($F3885," ",$G3885),AllocFactorMatrix,(V$4+1),FALSE)*$E3887</f>
        <v>0</v>
      </c>
      <c r="W3885" s="25">
        <f t="shared" si="1846"/>
        <v>0</v>
      </c>
      <c r="X3885" s="25">
        <f>VLOOKUP(CONCATENATE($F3885," ",$G3885),AllocFactorMatrix,(X$4+1),FALSE)*$E3887</f>
        <v>0</v>
      </c>
      <c r="Y3885" s="25">
        <f>VLOOKUP(CONCATENATE($F3885," ",$G3885),AllocFactorMatrix,(Y$4+1),FALSE)*$E3887</f>
        <v>0</v>
      </c>
      <c r="Z3885" s="25">
        <f t="shared" si="1844"/>
        <v>0</v>
      </c>
      <c r="AA3885" s="25">
        <f>VLOOKUP(CONCATENATE($F3885," ",$G3885),AllocFactorMatrix,(AA$4+1),FALSE)*$E3887</f>
        <v>0</v>
      </c>
      <c r="AB3885" s="25">
        <f>VLOOKUP(CONCATENATE($F3885," ",$G3885),AllocFactorMatrix,(AB$4+1),FALSE)*$E3887</f>
        <v>0</v>
      </c>
      <c r="AC3885" s="25">
        <f>VLOOKUP(CONCATENATE($F3885," ",$G3885),AllocFactorMatrix,(AC$4+1),FALSE)*$E3887</f>
        <v>0</v>
      </c>
    </row>
    <row r="3886" spans="4:29" hidden="1" outlineLevel="1">
      <c r="F3886" s="61" t="str">
        <f>F3887</f>
        <v>PROD_DEMAND</v>
      </c>
      <c r="G3886" s="20" t="str">
        <f>$G$14</f>
        <v>CUSTOMER</v>
      </c>
      <c r="H3886" s="24">
        <f t="shared" si="1818"/>
        <v>0</v>
      </c>
      <c r="I3886" s="25">
        <f>VLOOKUP(CONCATENATE($F3886," ",$G3886),AllocFactorMatrix,(I$4+1),FALSE)*$E3887</f>
        <v>0</v>
      </c>
      <c r="J3886" s="25">
        <f>VLOOKUP(CONCATENATE($F3886," ",$G3886),AllocFactorMatrix,(J$4+1),FALSE)*$E3887</f>
        <v>0</v>
      </c>
      <c r="K3886" s="25">
        <f>VLOOKUP(CONCATENATE($F3886," ",$G3886),AllocFactorMatrix,(K$4+1),FALSE)*$E3887</f>
        <v>0</v>
      </c>
      <c r="L3886" s="25">
        <f>VLOOKUP(CONCATENATE($F3886," ",$G3886),AllocFactorMatrix,(L$4+1),FALSE)*$E3887</f>
        <v>0</v>
      </c>
      <c r="M3886" s="25">
        <f t="shared" si="1843"/>
        <v>0</v>
      </c>
      <c r="N3886" s="25">
        <f>VLOOKUP(CONCATENATE($F3886," ",$G3886),AllocFactorMatrix,(N$4+1),FALSE)*$E3887</f>
        <v>0</v>
      </c>
      <c r="O3886" s="25">
        <f>VLOOKUP(CONCATENATE($F3886," ",$G3886),AllocFactorMatrix,(O$4+1),FALSE)*$E3887</f>
        <v>0</v>
      </c>
      <c r="P3886" s="25">
        <f>VLOOKUP(CONCATENATE($F3886," ",$G3886),AllocFactorMatrix,(P$4+1),FALSE)*$E3887</f>
        <v>0</v>
      </c>
      <c r="Q3886" s="25">
        <f>VLOOKUP(CONCATENATE($F3886," ",$G3886),AllocFactorMatrix,(Q$4+1),FALSE)*$E3887</f>
        <v>0</v>
      </c>
      <c r="R3886" s="25">
        <f t="shared" si="1845"/>
        <v>0</v>
      </c>
      <c r="S3886" s="25">
        <f>VLOOKUP(CONCATENATE($F3886," ",$G3886),AllocFactorMatrix,(S$4+1),FALSE)*$E3887</f>
        <v>0</v>
      </c>
      <c r="T3886" s="25">
        <f>VLOOKUP(CONCATENATE($F3886," ",$G3886),AllocFactorMatrix,(T$4+1),FALSE)*$E3887</f>
        <v>0</v>
      </c>
      <c r="U3886" s="25">
        <f>VLOOKUP(CONCATENATE($F3886," ",$G3886),AllocFactorMatrix,(U$4+1),FALSE)*$E3887</f>
        <v>0</v>
      </c>
      <c r="V3886" s="25">
        <f>VLOOKUP(CONCATENATE($F3886," ",$G3886),AllocFactorMatrix,(V$4+1),FALSE)*$E3887</f>
        <v>0</v>
      </c>
      <c r="W3886" s="25">
        <f t="shared" si="1846"/>
        <v>0</v>
      </c>
      <c r="X3886" s="25">
        <f>VLOOKUP(CONCATENATE($F3886," ",$G3886),AllocFactorMatrix,(X$4+1),FALSE)*$E3887</f>
        <v>0</v>
      </c>
      <c r="Y3886" s="25">
        <f>VLOOKUP(CONCATENATE($F3886," ",$G3886),AllocFactorMatrix,(Y$4+1),FALSE)*$E3887</f>
        <v>0</v>
      </c>
      <c r="Z3886" s="25">
        <f t="shared" si="1844"/>
        <v>0</v>
      </c>
      <c r="AA3886" s="25">
        <f>VLOOKUP(CONCATENATE($F3886," ",$G3886),AllocFactorMatrix,(AA$4+1),FALSE)*$E3887</f>
        <v>0</v>
      </c>
      <c r="AB3886" s="25">
        <f>VLOOKUP(CONCATENATE($F3886," ",$G3886),AllocFactorMatrix,(AB$4+1),FALSE)*$E3887</f>
        <v>0</v>
      </c>
      <c r="AC3886" s="25">
        <f>VLOOKUP(CONCATENATE($F3886," ",$G3886),AllocFactorMatrix,(AC$4+1),FALSE)*$E3887</f>
        <v>0</v>
      </c>
    </row>
    <row r="3887" spans="4:29" collapsed="1">
      <c r="D3887" s="20" t="s">
        <v>285</v>
      </c>
      <c r="E3887" s="22">
        <v>-1584339</v>
      </c>
      <c r="F3887" s="61" t="s">
        <v>29</v>
      </c>
      <c r="G3887" s="20" t="str">
        <f>$G$15</f>
        <v>TOTAL</v>
      </c>
      <c r="H3887" s="24">
        <f t="shared" si="1818"/>
        <v>-1584339.0000000005</v>
      </c>
      <c r="I3887" s="25">
        <f>VLOOKUP(CONCATENATE($F3887," ",$G3887),AllocFactorMatrix,(I$4+1),FALSE)*$E3887</f>
        <v>-776869.40695768141</v>
      </c>
      <c r="J3887" s="25">
        <f>VLOOKUP(CONCATENATE($F3887," ",$G3887),AllocFactorMatrix,(J$4+1),FALSE)*$E3887</f>
        <v>-196517.75230058777</v>
      </c>
      <c r="K3887" s="25">
        <f>VLOOKUP(CONCATENATE($F3887," ",$G3887),AllocFactorMatrix,(K$4+1),FALSE)*$E3887</f>
        <v>-2297.5914335543807</v>
      </c>
      <c r="L3887" s="25">
        <f>VLOOKUP(CONCATENATE($F3887," ",$G3887),AllocFactorMatrix,(L$4+1),FALSE)*$E3887</f>
        <v>-56.602330107666482</v>
      </c>
      <c r="M3887" s="25">
        <f t="shared" si="1843"/>
        <v>-198871.94606424985</v>
      </c>
      <c r="N3887" s="25">
        <f>VLOOKUP(CONCATENATE($F3887," ",$G3887),AllocFactorMatrix,(N$4+1),FALSE)*$E3887</f>
        <v>-82225.49310610471</v>
      </c>
      <c r="O3887" s="25">
        <f>VLOOKUP(CONCATENATE($F3887," ",$G3887),AllocFactorMatrix,(O$4+1),FALSE)*$E3887</f>
        <v>-23417.416781994307</v>
      </c>
      <c r="P3887" s="25">
        <f>VLOOKUP(CONCATENATE($F3887," ",$G3887),AllocFactorMatrix,(P$4+1),FALSE)*$E3887</f>
        <v>-1853.1486854886962</v>
      </c>
      <c r="Q3887" s="25">
        <f>VLOOKUP(CONCATENATE($F3887," ",$G3887),AllocFactorMatrix,(Q$4+1),FALSE)*$E3887</f>
        <v>-391.16701252246327</v>
      </c>
      <c r="R3887" s="25">
        <f t="shared" si="1845"/>
        <v>-107887.22558611017</v>
      </c>
      <c r="S3887" s="25">
        <f>VLOOKUP(CONCATENATE($F3887," ",$G3887),AllocFactorMatrix,(S$4+1),FALSE)*$E3887</f>
        <v>-4939.3103262017494</v>
      </c>
      <c r="T3887" s="25">
        <f>VLOOKUP(CONCATENATE($F3887," ",$G3887),AllocFactorMatrix,(T$4+1),FALSE)*$E3887</f>
        <v>-53847.147715817104</v>
      </c>
      <c r="U3887" s="25">
        <f>VLOOKUP(CONCATENATE($F3887," ",$G3887),AllocFactorMatrix,(U$4+1),FALSE)*$E3887</f>
        <v>-359625.61283334706</v>
      </c>
      <c r="V3887" s="25">
        <f>VLOOKUP(CONCATENATE($F3887," ",$G3887),AllocFactorMatrix,(V$4+1),FALSE)*$E3887</f>
        <v>-56418.46331147608</v>
      </c>
      <c r="W3887" s="25">
        <f t="shared" si="1846"/>
        <v>-474830.53418684204</v>
      </c>
      <c r="X3887" s="25">
        <f>VLOOKUP(CONCATENATE($F3887," ",$G3887),AllocFactorMatrix,(X$4+1),FALSE)*$E3887</f>
        <v>-22318.235020562683</v>
      </c>
      <c r="Y3887" s="25">
        <f>VLOOKUP(CONCATENATE($F3887," ",$G3887),AllocFactorMatrix,(Y$4+1),FALSE)*$E3887</f>
        <v>-538.77035260614502</v>
      </c>
      <c r="Z3887" s="25">
        <f t="shared" si="1844"/>
        <v>-22857.005373168828</v>
      </c>
      <c r="AA3887" s="25">
        <f>VLOOKUP(CONCATENATE($F3887," ",$G3887),AllocFactorMatrix,(AA$4+1),FALSE)*$E3887</f>
        <v>-389.11395448025229</v>
      </c>
      <c r="AB3887" s="25">
        <f>VLOOKUP(CONCATENATE($F3887," ",$G3887),AllocFactorMatrix,(AB$4+1),FALSE)*$E3887</f>
        <v>-2109.8535037943902</v>
      </c>
      <c r="AC3887" s="25">
        <f>VLOOKUP(CONCATENATE($F3887," ",$G3887),AllocFactorMatrix,(AC$4+1),FALSE)*$E3887</f>
        <v>-523.91437367316075</v>
      </c>
    </row>
    <row r="3888" spans="4:29" hidden="1" outlineLevel="1">
      <c r="F3888" s="61" t="str">
        <f>F3895</f>
        <v>RB_GUP</v>
      </c>
      <c r="G3888" s="20" t="str">
        <f>$G$8</f>
        <v>PRODUCTION</v>
      </c>
      <c r="H3888" s="24">
        <f t="shared" ca="1" si="1818"/>
        <v>78941.03789358004</v>
      </c>
      <c r="I3888" s="25">
        <f ca="1">VLOOKUP(CONCATENATE($F3888," ",$G3888),AllocFactorMatrix,(I$4+1),FALSE)*$E3895</f>
        <v>38708.178800755006</v>
      </c>
      <c r="J3888" s="25">
        <f ca="1">VLOOKUP(CONCATENATE($F3888," ",$G3888),AllocFactorMatrix,(J$4+1),FALSE)*$E3895</f>
        <v>9791.6641142595599</v>
      </c>
      <c r="K3888" s="25">
        <f ca="1">VLOOKUP(CONCATENATE($F3888," ",$G3888),AllocFactorMatrix,(K$4+1),FALSE)*$E3895</f>
        <v>114.47944689878952</v>
      </c>
      <c r="L3888" s="25">
        <f ca="1">VLOOKUP(CONCATENATE($F3888," ",$G3888),AllocFactorMatrix,(L$4+1),FALSE)*$E3895</f>
        <v>2.8202592285452961</v>
      </c>
      <c r="M3888" s="25">
        <f t="shared" ref="M3888:M3967" ca="1" si="1847">SUBTOTAL(9,J3888:L3888)</f>
        <v>9908.9638203868944</v>
      </c>
      <c r="N3888" s="25">
        <f ca="1">VLOOKUP(CONCATENATE($F3888," ",$G3888),AllocFactorMatrix,(N$4+1),FALSE)*$E3895</f>
        <v>4096.9551132095576</v>
      </c>
      <c r="O3888" s="25">
        <f ca="1">VLOOKUP(CONCATENATE($F3888," ",$G3888),AllocFactorMatrix,(O$4+1),FALSE)*$E3895</f>
        <v>1166.7927038071839</v>
      </c>
      <c r="P3888" s="25">
        <f ca="1">VLOOKUP(CONCATENATE($F3888," ",$G3888),AllocFactorMatrix,(P$4+1),FALSE)*$E3895</f>
        <v>92.33470905128334</v>
      </c>
      <c r="Q3888" s="25">
        <f ca="1">VLOOKUP(CONCATENATE($F3888," ",$G3888),AllocFactorMatrix,(Q$4+1),FALSE)*$E3895</f>
        <v>19.490229021853455</v>
      </c>
      <c r="R3888" s="25">
        <f ca="1">SUBTOTAL(9,N3888:Q3888)</f>
        <v>5375.5727550898782</v>
      </c>
      <c r="S3888" s="25">
        <f ca="1">VLOOKUP(CONCATENATE($F3888," ",$G3888),AllocFactorMatrix,(S$4+1),FALSE)*$E3895</f>
        <v>246.10533707043982</v>
      </c>
      <c r="T3888" s="25">
        <f ca="1">VLOOKUP(CONCATENATE($F3888," ",$G3888),AllocFactorMatrix,(T$4+1),FALSE)*$E3895</f>
        <v>2682.9799230439453</v>
      </c>
      <c r="U3888" s="25">
        <f ca="1">VLOOKUP(CONCATENATE($F3888," ",$G3888),AllocFactorMatrix,(U$4+1),FALSE)*$E3895</f>
        <v>17918.651961593569</v>
      </c>
      <c r="V3888" s="25">
        <f ca="1">VLOOKUP(CONCATENATE($F3888," ",$G3888),AllocFactorMatrix,(V$4+1),FALSE)*$E3895</f>
        <v>2811.0979090767755</v>
      </c>
      <c r="W3888" s="25">
        <f ca="1">SUBTOTAL(9,S3888:V3888)</f>
        <v>23658.83513078473</v>
      </c>
      <c r="X3888" s="25">
        <f ca="1">VLOOKUP(CONCATENATE($F3888," ",$G3888),AllocFactorMatrix,(X$4+1),FALSE)*$E3895</f>
        <v>1112.0250378713547</v>
      </c>
      <c r="Y3888" s="25">
        <f ca="1">VLOOKUP(CONCATENATE($F3888," ",$G3888),AllocFactorMatrix,(Y$4+1),FALSE)*$E3895</f>
        <v>26.844690953778937</v>
      </c>
      <c r="Z3888" s="25">
        <f t="shared" ref="Z3888:Z3967" ca="1" si="1848">SUBTOTAL(9,X3888:Y3888)</f>
        <v>1138.8697288251337</v>
      </c>
      <c r="AA3888" s="25">
        <f ca="1">VLOOKUP(CONCATENATE($F3888," ",$G3888),AllocFactorMatrix,(AA$4+1),FALSE)*$E3895</f>
        <v>19.387933659113592</v>
      </c>
      <c r="AB3888" s="25">
        <f ca="1">VLOOKUP(CONCATENATE($F3888," ",$G3888),AllocFactorMatrix,(AB$4+1),FALSE)*$E3895</f>
        <v>105.12524490840383</v>
      </c>
      <c r="AC3888" s="25">
        <f ca="1">VLOOKUP(CONCATENATE($F3888," ",$G3888),AllocFactorMatrix,(AC$4+1),FALSE)*$E3895</f>
        <v>26.104479170887192</v>
      </c>
    </row>
    <row r="3889" spans="4:29" hidden="1" outlineLevel="1">
      <c r="F3889" s="61" t="str">
        <f>F3895</f>
        <v>RB_GUP</v>
      </c>
      <c r="G3889" s="20" t="str">
        <f>$G$9</f>
        <v>BULKTRAN</v>
      </c>
      <c r="H3889" s="24">
        <f t="shared" ca="1" si="1818"/>
        <v>83602.923087034054</v>
      </c>
      <c r="I3889" s="25">
        <f ca="1">VLOOKUP(CONCATENATE($F3889," ",$G3889),AllocFactorMatrix,(I$4+1),FALSE)*$E3895</f>
        <v>40994.101185764397</v>
      </c>
      <c r="J3889" s="25">
        <f ca="1">VLOOKUP(CONCATENATE($F3889," ",$G3889),AllocFactorMatrix,(J$4+1),FALSE)*$E3895</f>
        <v>10369.913592244366</v>
      </c>
      <c r="K3889" s="25">
        <f ca="1">VLOOKUP(CONCATENATE($F3889," ",$G3889),AllocFactorMatrix,(K$4+1),FALSE)*$E3895</f>
        <v>121.24006283054017</v>
      </c>
      <c r="L3889" s="25">
        <f ca="1">VLOOKUP(CONCATENATE($F3889," ",$G3889),AllocFactorMatrix,(L$4+1),FALSE)*$E3895</f>
        <v>2.9868104304307042</v>
      </c>
      <c r="M3889" s="25">
        <f t="shared" ca="1" si="1847"/>
        <v>10494.140465505337</v>
      </c>
      <c r="N3889" s="25">
        <f ca="1">VLOOKUP(CONCATENATE($F3889," ",$G3889),AllocFactorMatrix,(N$4+1),FALSE)*$E3895</f>
        <v>4338.9019496099754</v>
      </c>
      <c r="O3889" s="25">
        <f ca="1">VLOOKUP(CONCATENATE($F3889," ",$G3889),AllocFactorMatrix,(O$4+1),FALSE)*$E3895</f>
        <v>1235.6979750685241</v>
      </c>
      <c r="P3889" s="25">
        <f ca="1">VLOOKUP(CONCATENATE($F3889," ",$G3889),AllocFactorMatrix,(P$4+1),FALSE)*$E3895</f>
        <v>97.787561261667932</v>
      </c>
      <c r="Q3889" s="25">
        <f ca="1">VLOOKUP(CONCATENATE($F3889," ",$G3889),AllocFactorMatrix,(Q$4+1),FALSE)*$E3895</f>
        <v>20.64122997799106</v>
      </c>
      <c r="R3889" s="25">
        <f t="shared" ref="R3889:R3895" ca="1" si="1849">SUBTOTAL(9,N3889:Q3889)</f>
        <v>5693.0287159181589</v>
      </c>
      <c r="S3889" s="25">
        <f ca="1">VLOOKUP(CONCATENATE($F3889," ",$G3889),AllocFactorMatrix,(S$4+1),FALSE)*$E3895</f>
        <v>260.63915696352734</v>
      </c>
      <c r="T3889" s="25">
        <f ca="1">VLOOKUP(CONCATENATE($F3889," ",$G3889),AllocFactorMatrix,(T$4+1),FALSE)*$E3895</f>
        <v>2841.4240569358053</v>
      </c>
      <c r="U3889" s="25">
        <f ca="1">VLOOKUP(CONCATENATE($F3889," ",$G3889),AllocFactorMatrix,(U$4+1),FALSE)*$E3895</f>
        <v>18976.842992461712</v>
      </c>
      <c r="V3889" s="25">
        <f ca="1">VLOOKUP(CONCATENATE($F3889," ",$G3889),AllocFactorMatrix,(V$4+1),FALSE)*$E3895</f>
        <v>2977.1080866645243</v>
      </c>
      <c r="W3889" s="25">
        <f t="shared" ref="W3889:W3895" ca="1" si="1850">SUBTOTAL(9,S3889:V3889)</f>
        <v>25056.014293025568</v>
      </c>
      <c r="X3889" s="25">
        <f ca="1">VLOOKUP(CONCATENATE($F3889," ",$G3889),AllocFactorMatrix,(X$4+1),FALSE)*$E3895</f>
        <v>1177.6959892185016</v>
      </c>
      <c r="Y3889" s="25">
        <f ca="1">VLOOKUP(CONCATENATE($F3889," ",$G3889),AllocFactorMatrix,(Y$4+1),FALSE)*$E3895</f>
        <v>28.430011727607383</v>
      </c>
      <c r="Z3889" s="25">
        <f t="shared" ca="1" si="1848"/>
        <v>1206.1260009461089</v>
      </c>
      <c r="AA3889" s="25">
        <f ca="1">VLOOKUP(CONCATENATE($F3889," ",$G3889),AllocFactorMatrix,(AA$4+1),FALSE)*$E3895</f>
        <v>20.532893533836006</v>
      </c>
      <c r="AB3889" s="25">
        <f ca="1">VLOOKUP(CONCATENATE($F3889," ",$G3889),AllocFactorMatrix,(AB$4+1),FALSE)*$E3895</f>
        <v>111.33344581092285</v>
      </c>
      <c r="AC3889" s="25">
        <f ca="1">VLOOKUP(CONCATENATE($F3889," ",$G3889),AllocFactorMatrix,(AC$4+1),FALSE)*$E3895</f>
        <v>27.646086529706622</v>
      </c>
    </row>
    <row r="3890" spans="4:29" hidden="1" outlineLevel="1">
      <c r="F3890" s="61" t="str">
        <f>F3895</f>
        <v>RB_GUP</v>
      </c>
      <c r="G3890" s="20" t="str">
        <f>$G$10</f>
        <v>SUBTRAN</v>
      </c>
      <c r="H3890" s="24">
        <f t="shared" ca="1" si="1818"/>
        <v>32049.331106490008</v>
      </c>
      <c r="I3890" s="25">
        <f ca="1">VLOOKUP(CONCATENATE($F3890," ",$G3890),AllocFactorMatrix,(I$4+1),FALSE)*$E3895</f>
        <v>15220.285271489771</v>
      </c>
      <c r="J3890" s="25">
        <f ca="1">VLOOKUP(CONCATENATE($F3890," ",$G3890),AllocFactorMatrix,(J$4+1),FALSE)*$E3895</f>
        <v>3896.1684429654051</v>
      </c>
      <c r="K3890" s="25">
        <f ca="1">VLOOKUP(CONCATENATE($F3890," ",$G3890),AllocFactorMatrix,(K$4+1),FALSE)*$E3895</f>
        <v>45.402918277085348</v>
      </c>
      <c r="L3890" s="25">
        <f ca="1">VLOOKUP(CONCATENATE($F3890," ",$G3890),AllocFactorMatrix,(L$4+1),FALSE)*$E3895</f>
        <v>1.4884992700559607</v>
      </c>
      <c r="M3890" s="25">
        <f t="shared" ca="1" si="1847"/>
        <v>3943.0598605125465</v>
      </c>
      <c r="N3890" s="25">
        <f ca="1">VLOOKUP(CONCATENATE($F3890," ",$G3890),AllocFactorMatrix,(N$4+1),FALSE)*$E3895</f>
        <v>1698.1395025851625</v>
      </c>
      <c r="O3890" s="25">
        <f ca="1">VLOOKUP(CONCATENATE($F3890," ",$G3890),AllocFactorMatrix,(O$4+1),FALSE)*$E3895</f>
        <v>481.3338076747745</v>
      </c>
      <c r="P3890" s="25">
        <f ca="1">VLOOKUP(CONCATENATE($F3890," ",$G3890),AllocFactorMatrix,(P$4+1),FALSE)*$E3895</f>
        <v>49.30442835358042</v>
      </c>
      <c r="Q3890" s="25">
        <f ca="1">VLOOKUP(CONCATENATE($F3890," ",$G3890),AllocFactorMatrix,(Q$4+1),FALSE)*$E3895</f>
        <v>0</v>
      </c>
      <c r="R3890" s="25">
        <f t="shared" ca="1" si="1849"/>
        <v>2228.7777386135176</v>
      </c>
      <c r="S3890" s="25">
        <f ca="1">VLOOKUP(CONCATENATE($F3890," ",$G3890),AllocFactorMatrix,(S$4+1),FALSE)*$E3895</f>
        <v>95.103438687939658</v>
      </c>
      <c r="T3890" s="25">
        <f ca="1">VLOOKUP(CONCATENATE($F3890," ",$G3890),AllocFactorMatrix,(T$4+1),FALSE)*$E3895</f>
        <v>1099.1941843075219</v>
      </c>
      <c r="U3890" s="25">
        <f ca="1">VLOOKUP(CONCATENATE($F3890," ",$G3890),AllocFactorMatrix,(U$4+1),FALSE)*$E3895</f>
        <v>8953.7559049054071</v>
      </c>
      <c r="V3890" s="25">
        <f ca="1">VLOOKUP(CONCATENATE($F3890," ",$G3890),AllocFactorMatrix,(V$4+1),FALSE)*$E3895</f>
        <v>0</v>
      </c>
      <c r="W3890" s="25">
        <f t="shared" ca="1" si="1850"/>
        <v>10148.053527900869</v>
      </c>
      <c r="X3890" s="25">
        <f ca="1">VLOOKUP(CONCATENATE($F3890," ",$G3890),AllocFactorMatrix,(X$4+1),FALSE)*$E3895</f>
        <v>460.86543283953699</v>
      </c>
      <c r="Y3890" s="25">
        <f ca="1">VLOOKUP(CONCATENATE($F3890," ",$G3890),AllocFactorMatrix,(Y$4+1),FALSE)*$E3895</f>
        <v>11.026512462074999</v>
      </c>
      <c r="Z3890" s="25">
        <f t="shared" ca="1" si="1848"/>
        <v>471.891945301612</v>
      </c>
      <c r="AA3890" s="25">
        <f ca="1">VLOOKUP(CONCATENATE($F3890," ",$G3890),AllocFactorMatrix,(AA$4+1),FALSE)*$E3895</f>
        <v>7.5678417923263099</v>
      </c>
      <c r="AB3890" s="25">
        <f ca="1">VLOOKUP(CONCATENATE($F3890," ",$G3890),AllocFactorMatrix,(AB$4+1),FALSE)*$E3895</f>
        <v>23.77285417597454</v>
      </c>
      <c r="AC3890" s="25">
        <f ca="1">VLOOKUP(CONCATENATE($F3890," ",$G3890),AllocFactorMatrix,(AC$4+1),FALSE)*$E3895</f>
        <v>5.9220667033825647</v>
      </c>
    </row>
    <row r="3891" spans="4:29" hidden="1" outlineLevel="1">
      <c r="F3891" s="61" t="str">
        <f>F3895</f>
        <v>RB_GUP</v>
      </c>
      <c r="G3891" s="20" t="str">
        <f>$G$11</f>
        <v>DISTPRI</v>
      </c>
      <c r="H3891" s="24">
        <f t="shared" ca="1" si="1818"/>
        <v>66861.039326265382</v>
      </c>
      <c r="I3891" s="25">
        <f ca="1">VLOOKUP(CONCATENATE($F3891," ",$G3891),AllocFactorMatrix,(I$4+1),FALSE)*$E3895</f>
        <v>44429.070646747721</v>
      </c>
      <c r="J3891" s="25">
        <f ca="1">VLOOKUP(CONCATENATE($F3891," ",$G3891),AllocFactorMatrix,(J$4+1),FALSE)*$E3895</f>
        <v>11185.535092581278</v>
      </c>
      <c r="K3891" s="25">
        <f ca="1">VLOOKUP(CONCATENATE($F3891," ",$G3891),AllocFactorMatrix,(K$4+1),FALSE)*$E3895</f>
        <v>130.53118591010153</v>
      </c>
      <c r="L3891" s="25">
        <f ca="1">VLOOKUP(CONCATENATE($F3891," ",$G3891),AllocFactorMatrix,(L$4+1),FALSE)*$E3895</f>
        <v>0</v>
      </c>
      <c r="M3891" s="25">
        <f t="shared" ca="1" si="1847"/>
        <v>11316.06627849138</v>
      </c>
      <c r="N3891" s="25">
        <f ca="1">VLOOKUP(CONCATENATE($F3891," ",$G3891),AllocFactorMatrix,(N$4+1),FALSE)*$E3895</f>
        <v>4823.5125719295393</v>
      </c>
      <c r="O3891" s="25">
        <f ca="1">VLOOKUP(CONCATENATE($F3891," ",$G3891),AllocFactorMatrix,(O$4+1),FALSE)*$E3895</f>
        <v>1369.2910062282922</v>
      </c>
      <c r="P3891" s="25">
        <f ca="1">VLOOKUP(CONCATENATE($F3891," ",$G3891),AllocFactorMatrix,(P$4+1),FALSE)*$E3895</f>
        <v>0</v>
      </c>
      <c r="Q3891" s="25">
        <f ca="1">VLOOKUP(CONCATENATE($F3891," ",$G3891),AllocFactorMatrix,(Q$4+1),FALSE)*$E3895</f>
        <v>0</v>
      </c>
      <c r="R3891" s="25">
        <f t="shared" ca="1" si="1849"/>
        <v>6192.803578157831</v>
      </c>
      <c r="S3891" s="25">
        <f ca="1">VLOOKUP(CONCATENATE($F3891," ",$G3891),AllocFactorMatrix,(S$4+1),FALSE)*$E3895</f>
        <v>275.10264514278265</v>
      </c>
      <c r="T3891" s="25">
        <f ca="1">VLOOKUP(CONCATENATE($F3891," ",$G3891),AllocFactorMatrix,(T$4+1),FALSE)*$E3895</f>
        <v>3181.946901960504</v>
      </c>
      <c r="U3891" s="25">
        <f ca="1">VLOOKUP(CONCATENATE($F3891," ",$G3891),AllocFactorMatrix,(U$4+1),FALSE)*$E3895</f>
        <v>0</v>
      </c>
      <c r="V3891" s="25">
        <f ca="1">VLOOKUP(CONCATENATE($F3891," ",$G3891),AllocFactorMatrix,(V$4+1),FALSE)*$E3895</f>
        <v>0</v>
      </c>
      <c r="W3891" s="25">
        <f t="shared" ca="1" si="1850"/>
        <v>3457.0495471032864</v>
      </c>
      <c r="X3891" s="25">
        <f ca="1">VLOOKUP(CONCATENATE($F3891," ",$G3891),AllocFactorMatrix,(X$4+1),FALSE)*$E3895</f>
        <v>1309.0200420398537</v>
      </c>
      <c r="Y3891" s="25">
        <f ca="1">VLOOKUP(CONCATENATE($F3891," ",$G3891),AllocFactorMatrix,(Y$4+1),FALSE)*$E3895</f>
        <v>31.363038079018519</v>
      </c>
      <c r="Z3891" s="25">
        <f t="shared" ca="1" si="1848"/>
        <v>1340.3830801188722</v>
      </c>
      <c r="AA3891" s="25">
        <f ca="1">VLOOKUP(CONCATENATE($F3891," ",$G3891),AllocFactorMatrix,(AA$4+1),FALSE)*$E3895</f>
        <v>22.521376784297555</v>
      </c>
      <c r="AB3891" s="25">
        <f ca="1">VLOOKUP(CONCATENATE($F3891," ",$G3891),AllocFactorMatrix,(AB$4+1),FALSE)*$E3895</f>
        <v>82.556267932169177</v>
      </c>
      <c r="AC3891" s="25">
        <f ca="1">VLOOKUP(CONCATENATE($F3891," ",$G3891),AllocFactorMatrix,(AC$4+1),FALSE)*$E3895</f>
        <v>20.588550929833811</v>
      </c>
    </row>
    <row r="3892" spans="4:29" hidden="1" outlineLevel="1">
      <c r="F3892" s="61" t="str">
        <f>F3895</f>
        <v>RB_GUP</v>
      </c>
      <c r="G3892" s="20" t="str">
        <f>$G$12</f>
        <v>DISTSEC</v>
      </c>
      <c r="H3892" s="24">
        <f t="shared" ca="1" si="1818"/>
        <v>29571.65231182826</v>
      </c>
      <c r="I3892" s="25">
        <f ca="1">VLOOKUP(CONCATENATE($F3892," ",$G3892),AllocFactorMatrix,(I$4+1),FALSE)*$E3895</f>
        <v>22078.247723358538</v>
      </c>
      <c r="J3892" s="25">
        <f ca="1">VLOOKUP(CONCATENATE($F3892," ",$G3892),AllocFactorMatrix,(J$4+1),FALSE)*$E3895</f>
        <v>4956.2740487191431</v>
      </c>
      <c r="K3892" s="25">
        <f ca="1">VLOOKUP(CONCATENATE($F3892," ",$G3892),AllocFactorMatrix,(K$4+1),FALSE)*$E3895</f>
        <v>0</v>
      </c>
      <c r="L3892" s="25">
        <f ca="1">VLOOKUP(CONCATENATE($F3892," ",$G3892),AllocFactorMatrix,(L$4+1),FALSE)*$E3895</f>
        <v>0</v>
      </c>
      <c r="M3892" s="25">
        <f t="shared" ca="1" si="1847"/>
        <v>4956.2740487191431</v>
      </c>
      <c r="N3892" s="25">
        <f ca="1">VLOOKUP(CONCATENATE($F3892," ",$G3892),AllocFactorMatrix,(N$4+1),FALSE)*$E3895</f>
        <v>1747.1388517260266</v>
      </c>
      <c r="O3892" s="25">
        <f ca="1">VLOOKUP(CONCATENATE($F3892," ",$G3892),AllocFactorMatrix,(O$4+1),FALSE)*$E3895</f>
        <v>0</v>
      </c>
      <c r="P3892" s="25">
        <f ca="1">VLOOKUP(CONCATENATE($F3892," ",$G3892),AllocFactorMatrix,(P$4+1),FALSE)*$E3895</f>
        <v>0</v>
      </c>
      <c r="Q3892" s="25">
        <f ca="1">VLOOKUP(CONCATENATE($F3892," ",$G3892),AllocFactorMatrix,(Q$4+1),FALSE)*$E3895</f>
        <v>0</v>
      </c>
      <c r="R3892" s="25">
        <f t="shared" ca="1" si="1849"/>
        <v>1747.1388517260266</v>
      </c>
      <c r="S3892" s="25">
        <f ca="1">VLOOKUP(CONCATENATE($F3892," ",$G3892),AllocFactorMatrix,(S$4+1),FALSE)*$E3895</f>
        <v>77.329337742264087</v>
      </c>
      <c r="T3892" s="25">
        <f ca="1">VLOOKUP(CONCATENATE($F3892," ",$G3892),AllocFactorMatrix,(T$4+1),FALSE)*$E3895</f>
        <v>0</v>
      </c>
      <c r="U3892" s="25">
        <f ca="1">VLOOKUP(CONCATENATE($F3892," ",$G3892),AllocFactorMatrix,(U$4+1),FALSE)*$E3895</f>
        <v>0</v>
      </c>
      <c r="V3892" s="25">
        <f ca="1">VLOOKUP(CONCATENATE($F3892," ",$G3892),AllocFactorMatrix,(V$4+1),FALSE)*$E3895</f>
        <v>0</v>
      </c>
      <c r="W3892" s="25">
        <f t="shared" ca="1" si="1850"/>
        <v>77.329337742264087</v>
      </c>
      <c r="X3892" s="25">
        <f ca="1">VLOOKUP(CONCATENATE($F3892," ",$G3892),AllocFactorMatrix,(X$4+1),FALSE)*$E3895</f>
        <v>486.25480472761649</v>
      </c>
      <c r="Y3892" s="25">
        <f ca="1">VLOOKUP(CONCATENATE($F3892," ",$G3892),AllocFactorMatrix,(Y$4+1),FALSE)*$E3895</f>
        <v>0</v>
      </c>
      <c r="Z3892" s="25">
        <f t="shared" ca="1" si="1848"/>
        <v>486.25480472761649</v>
      </c>
      <c r="AA3892" s="25">
        <f ca="1">VLOOKUP(CONCATENATE($F3892," ",$G3892),AllocFactorMatrix,(AA$4+1),FALSE)*$E3895</f>
        <v>7.9290042600036728</v>
      </c>
      <c r="AB3892" s="25">
        <f ca="1">VLOOKUP(CONCATENATE($F3892," ",$G3892),AllocFactorMatrix,(AB$4+1),FALSE)*$E3895</f>
        <v>175.08447993692891</v>
      </c>
      <c r="AC3892" s="25">
        <f ca="1">VLOOKUP(CONCATENATE($F3892," ",$G3892),AllocFactorMatrix,(AC$4+1),FALSE)*$E3895</f>
        <v>43.394061357737485</v>
      </c>
    </row>
    <row r="3893" spans="4:29" hidden="1" outlineLevel="1">
      <c r="F3893" s="61" t="str">
        <f>F3895</f>
        <v>RB_GUP</v>
      </c>
      <c r="G3893" s="20" t="str">
        <f>$G$13</f>
        <v>ENERGY</v>
      </c>
      <c r="H3893" s="24">
        <f t="shared" ca="1" si="1818"/>
        <v>3563.6927321879507</v>
      </c>
      <c r="I3893" s="25">
        <f ca="1">VLOOKUP(CONCATENATE($F3893," ",$G3893),AllocFactorMatrix,(I$4+1),FALSE)*$E3895</f>
        <v>1295.5180587374311</v>
      </c>
      <c r="J3893" s="25">
        <f ca="1">VLOOKUP(CONCATENATE($F3893," ",$G3893),AllocFactorMatrix,(J$4+1),FALSE)*$E3895</f>
        <v>418.1493847350722</v>
      </c>
      <c r="K3893" s="25">
        <f ca="1">VLOOKUP(CONCATENATE($F3893," ",$G3893),AllocFactorMatrix,(K$4+1),FALSE)*$E3895</f>
        <v>4.7870171274015547</v>
      </c>
      <c r="L3893" s="25">
        <f ca="1">VLOOKUP(CONCATENATE($F3893," ",$G3893),AllocFactorMatrix,(L$4+1),FALSE)*$E3895</f>
        <v>0.12132665264327415</v>
      </c>
      <c r="M3893" s="25">
        <f t="shared" ca="1" si="1847"/>
        <v>423.05772851511705</v>
      </c>
      <c r="N3893" s="25">
        <f ca="1">VLOOKUP(CONCATENATE($F3893," ",$G3893),AllocFactorMatrix,(N$4+1),FALSE)*$E3895</f>
        <v>202.34988818900999</v>
      </c>
      <c r="O3893" s="25">
        <f ca="1">VLOOKUP(CONCATENATE($F3893," ",$G3893),AllocFactorMatrix,(O$4+1),FALSE)*$E3895</f>
        <v>56.481902550594874</v>
      </c>
      <c r="P3893" s="25">
        <f ca="1">VLOOKUP(CONCATENATE($F3893," ",$G3893),AllocFactorMatrix,(P$4+1),FALSE)*$E3895</f>
        <v>4.471715046858427</v>
      </c>
      <c r="Q3893" s="25">
        <f ca="1">VLOOKUP(CONCATENATE($F3893," ",$G3893),AllocFactorMatrix,(Q$4+1),FALSE)*$E3895</f>
        <v>0.91668112621331876</v>
      </c>
      <c r="R3893" s="25">
        <f t="shared" ca="1" si="1849"/>
        <v>264.22018691267658</v>
      </c>
      <c r="S3893" s="25">
        <f ca="1">VLOOKUP(CONCATENATE($F3893," ",$G3893),AllocFactorMatrix,(S$4+1),FALSE)*$E3895</f>
        <v>13.483496654874761</v>
      </c>
      <c r="T3893" s="25">
        <f ca="1">VLOOKUP(CONCATENATE($F3893," ",$G3893),AllocFactorMatrix,(T$4+1),FALSE)*$E3895</f>
        <v>161.13869682469914</v>
      </c>
      <c r="U3893" s="25">
        <f ca="1">VLOOKUP(CONCATENATE($F3893," ",$G3893),AllocFactorMatrix,(U$4+1),FALSE)*$E3895</f>
        <v>1139.1751889098566</v>
      </c>
      <c r="V3893" s="25">
        <f ca="1">VLOOKUP(CONCATENATE($F3893," ",$G3893),AllocFactorMatrix,(V$4+1),FALSE)*$E3895</f>
        <v>182.56383596050048</v>
      </c>
      <c r="W3893" s="25">
        <f t="shared" ca="1" si="1850"/>
        <v>1496.3612183499311</v>
      </c>
      <c r="X3893" s="25">
        <f ca="1">VLOOKUP(CONCATENATE($F3893," ",$G3893),AllocFactorMatrix,(X$4+1),FALSE)*$E3895</f>
        <v>54.88657040196658</v>
      </c>
      <c r="Y3893" s="25">
        <f ca="1">VLOOKUP(CONCATENATE($F3893," ",$G3893),AllocFactorMatrix,(Y$4+1),FALSE)*$E3895</f>
        <v>1.2900282540586399</v>
      </c>
      <c r="Z3893" s="25">
        <f t="shared" ca="1" si="1848"/>
        <v>56.17659865602522</v>
      </c>
      <c r="AA3893" s="25">
        <f ca="1">VLOOKUP(CONCATENATE($F3893," ",$G3893),AllocFactorMatrix,(AA$4+1),FALSE)*$E3895</f>
        <v>1.2602531863060897</v>
      </c>
      <c r="AB3893" s="25">
        <f ca="1">VLOOKUP(CONCATENATE($F3893," ",$G3893),AllocFactorMatrix,(AB$4+1),FALSE)*$E3895</f>
        <v>21.685321620832482</v>
      </c>
      <c r="AC3893" s="25">
        <f ca="1">VLOOKUP(CONCATENATE($F3893," ",$G3893),AllocFactorMatrix,(AC$4+1),FALSE)*$E3895</f>
        <v>5.4133662096307802</v>
      </c>
    </row>
    <row r="3894" spans="4:29" hidden="1" outlineLevel="1">
      <c r="F3894" s="61" t="str">
        <f>F3895</f>
        <v>RB_GUP</v>
      </c>
      <c r="G3894" s="20" t="str">
        <f>$G$14</f>
        <v>CUSTOMER</v>
      </c>
      <c r="H3894" s="24">
        <f t="shared" ca="1" si="1818"/>
        <v>61959.323542614373</v>
      </c>
      <c r="I3894" s="25">
        <f ca="1">VLOOKUP(CONCATENATE($F3894," ",$G3894),AllocFactorMatrix,(I$4+1),FALSE)*$E3895</f>
        <v>44924.786279439773</v>
      </c>
      <c r="J3894" s="25">
        <f ca="1">VLOOKUP(CONCATENATE($F3894," ",$G3894),AllocFactorMatrix,(J$4+1),FALSE)*$E3895</f>
        <v>10953.03153117184</v>
      </c>
      <c r="K3894" s="25">
        <f ca="1">VLOOKUP(CONCATENATE($F3894," ",$G3894),AllocFactorMatrix,(K$4+1),FALSE)*$E3895</f>
        <v>88.877331595780248</v>
      </c>
      <c r="L3894" s="25">
        <f ca="1">VLOOKUP(CONCATENATE($F3894," ",$G3894),AllocFactorMatrix,(L$4+1),FALSE)*$E3895</f>
        <v>12.60814490215798</v>
      </c>
      <c r="M3894" s="25">
        <f t="shared" ca="1" si="1847"/>
        <v>11054.51700766978</v>
      </c>
      <c r="N3894" s="25">
        <f ca="1">VLOOKUP(CONCATENATE($F3894," ",$G3894),AllocFactorMatrix,(N$4+1),FALSE)*$E3895</f>
        <v>182.7727512309595</v>
      </c>
      <c r="O3894" s="25">
        <f ca="1">VLOOKUP(CONCATENATE($F3894," ",$G3894),AllocFactorMatrix,(O$4+1),FALSE)*$E3895</f>
        <v>74.504352101270328</v>
      </c>
      <c r="P3894" s="25">
        <f ca="1">VLOOKUP(CONCATENATE($F3894," ",$G3894),AllocFactorMatrix,(P$4+1),FALSE)*$E3895</f>
        <v>36.165199674470834</v>
      </c>
      <c r="Q3894" s="25">
        <f ca="1">VLOOKUP(CONCATENATE($F3894," ",$G3894),AllocFactorMatrix,(Q$4+1),FALSE)*$E3895</f>
        <v>15.490275441259064</v>
      </c>
      <c r="R3894" s="25">
        <f t="shared" ca="1" si="1849"/>
        <v>308.93257844795977</v>
      </c>
      <c r="S3894" s="25">
        <f ca="1">VLOOKUP(CONCATENATE($F3894," ",$G3894),AllocFactorMatrix,(S$4+1),FALSE)*$E3895</f>
        <v>2.6326412472043801</v>
      </c>
      <c r="T3894" s="25">
        <f ca="1">VLOOKUP(CONCATENATE($F3894," ",$G3894),AllocFactorMatrix,(T$4+1),FALSE)*$E3895</f>
        <v>46.377225475325147</v>
      </c>
      <c r="U3894" s="25">
        <f ca="1">VLOOKUP(CONCATENATE($F3894," ",$G3894),AllocFactorMatrix,(U$4+1),FALSE)*$E3895</f>
        <v>93.772745461472709</v>
      </c>
      <c r="V3894" s="25">
        <f ca="1">VLOOKUP(CONCATENATE($F3894," ",$G3894),AllocFactorMatrix,(V$4+1),FALSE)*$E3895</f>
        <v>23.236494906759226</v>
      </c>
      <c r="W3894" s="25">
        <f t="shared" ca="1" si="1850"/>
        <v>166.01910709076145</v>
      </c>
      <c r="X3894" s="25">
        <f ca="1">VLOOKUP(CONCATENATE($F3894," ",$G3894),AllocFactorMatrix,(X$4+1),FALSE)*$E3895</f>
        <v>61.858020613666284</v>
      </c>
      <c r="Y3894" s="25">
        <f ca="1">VLOOKUP(CONCATENATE($F3894," ",$G3894),AllocFactorMatrix,(Y$4+1),FALSE)*$E3895</f>
        <v>0.94874996759656727</v>
      </c>
      <c r="Z3894" s="25">
        <f t="shared" ca="1" si="1848"/>
        <v>62.806770581262853</v>
      </c>
      <c r="AA3894" s="25">
        <f ca="1">VLOOKUP(CONCATENATE($F3894," ",$G3894),AllocFactorMatrix,(AA$4+1),FALSE)*$E3895</f>
        <v>3.6717517624466556</v>
      </c>
      <c r="AB3894" s="25">
        <f ca="1">VLOOKUP(CONCATENATE($F3894," ",$G3894),AllocFactorMatrix,(AB$4+1),FALSE)*$E3895</f>
        <v>4719.8854655968698</v>
      </c>
      <c r="AC3894" s="25">
        <f ca="1">VLOOKUP(CONCATENATE($F3894," ",$G3894),AllocFactorMatrix,(AC$4+1),FALSE)*$E3895</f>
        <v>718.70458202552402</v>
      </c>
    </row>
    <row r="3895" spans="4:29" collapsed="1">
      <c r="D3895" s="20" t="s">
        <v>653</v>
      </c>
      <c r="E3895" s="22">
        <v>356549</v>
      </c>
      <c r="F3895" s="22" t="s">
        <v>73</v>
      </c>
      <c r="G3895" s="20" t="str">
        <f>$G$15</f>
        <v>TOTAL</v>
      </c>
      <c r="H3895" s="24">
        <f t="shared" ca="1" si="1818"/>
        <v>356549.00000000012</v>
      </c>
      <c r="I3895" s="25">
        <f ca="1">VLOOKUP(CONCATENATE($F3895," ",$G3895),AllocFactorMatrix,(I$4+1),FALSE)*$E3895</f>
        <v>207650.18796629264</v>
      </c>
      <c r="J3895" s="25">
        <f ca="1">VLOOKUP(CONCATENATE($F3895," ",$G3895),AllocFactorMatrix,(J$4+1),FALSE)*$E3895</f>
        <v>51570.736206676665</v>
      </c>
      <c r="K3895" s="25">
        <f ca="1">VLOOKUP(CONCATENATE($F3895," ",$G3895),AllocFactorMatrix,(K$4+1),FALSE)*$E3895</f>
        <v>505.31796263969841</v>
      </c>
      <c r="L3895" s="25">
        <f ca="1">VLOOKUP(CONCATENATE($F3895," ",$G3895),AllocFactorMatrix,(L$4+1),FALSE)*$E3895</f>
        <v>20.025040483833212</v>
      </c>
      <c r="M3895" s="25">
        <f t="shared" ca="1" si="1847"/>
        <v>52096.079209800191</v>
      </c>
      <c r="N3895" s="25">
        <f ca="1">VLOOKUP(CONCATENATE($F3895," ",$G3895),AllocFactorMatrix,(N$4+1),FALSE)*$E3895</f>
        <v>17089.770628480233</v>
      </c>
      <c r="O3895" s="25">
        <f ca="1">VLOOKUP(CONCATENATE($F3895," ",$G3895),AllocFactorMatrix,(O$4+1),FALSE)*$E3895</f>
        <v>4384.1017474306391</v>
      </c>
      <c r="P3895" s="25">
        <f ca="1">VLOOKUP(CONCATENATE($F3895," ",$G3895),AllocFactorMatrix,(P$4+1),FALSE)*$E3895</f>
        <v>280.06361338786093</v>
      </c>
      <c r="Q3895" s="25">
        <f ca="1">VLOOKUP(CONCATENATE($F3895," ",$G3895),AllocFactorMatrix,(Q$4+1),FALSE)*$E3895</f>
        <v>56.538415567316896</v>
      </c>
      <c r="R3895" s="25">
        <f t="shared" ca="1" si="1849"/>
        <v>21810.47440486605</v>
      </c>
      <c r="S3895" s="25">
        <f ca="1">VLOOKUP(CONCATENATE($F3895," ",$G3895),AllocFactorMatrix,(S$4+1),FALSE)*$E3895</f>
        <v>970.39605350903275</v>
      </c>
      <c r="T3895" s="25">
        <f ca="1">VLOOKUP(CONCATENATE($F3895," ",$G3895),AllocFactorMatrix,(T$4+1),FALSE)*$E3895</f>
        <v>10013.060988547801</v>
      </c>
      <c r="U3895" s="25">
        <f ca="1">VLOOKUP(CONCATENATE($F3895," ",$G3895),AllocFactorMatrix,(U$4+1),FALSE)*$E3895</f>
        <v>47082.19879333202</v>
      </c>
      <c r="V3895" s="25">
        <f ca="1">VLOOKUP(CONCATENATE($F3895," ",$G3895),AllocFactorMatrix,(V$4+1),FALSE)*$E3895</f>
        <v>5994.0063266085599</v>
      </c>
      <c r="W3895" s="25">
        <f t="shared" ca="1" si="1850"/>
        <v>64059.662161997418</v>
      </c>
      <c r="X3895" s="25">
        <f ca="1">VLOOKUP(CONCATENATE($F3895," ",$G3895),AllocFactorMatrix,(X$4+1),FALSE)*$E3895</f>
        <v>4662.6058977124967</v>
      </c>
      <c r="Y3895" s="25">
        <f ca="1">VLOOKUP(CONCATENATE($F3895," ",$G3895),AllocFactorMatrix,(Y$4+1),FALSE)*$E3895</f>
        <v>99.903031444135053</v>
      </c>
      <c r="Z3895" s="25">
        <f t="shared" ca="1" si="1848"/>
        <v>4762.5089291566319</v>
      </c>
      <c r="AA3895" s="25">
        <f ca="1">VLOOKUP(CONCATENATE($F3895," ",$G3895),AllocFactorMatrix,(AA$4+1),FALSE)*$E3895</f>
        <v>82.87105497832988</v>
      </c>
      <c r="AB3895" s="25">
        <f ca="1">VLOOKUP(CONCATENATE($F3895," ",$G3895),AllocFactorMatrix,(AB$4+1),FALSE)*$E3895</f>
        <v>5239.4430799821012</v>
      </c>
      <c r="AC3895" s="25">
        <f ca="1">VLOOKUP(CONCATENATE($F3895," ",$G3895),AllocFactorMatrix,(AC$4+1),FALSE)*$E3895</f>
        <v>847.77319292670256</v>
      </c>
    </row>
    <row r="3896" spans="4:29" hidden="1" outlineLevel="1">
      <c r="F3896" s="61" t="str">
        <f>F3903</f>
        <v>FUELREV</v>
      </c>
      <c r="G3896" s="20" t="str">
        <f>$G$8</f>
        <v>PRODUCTION</v>
      </c>
      <c r="H3896" s="24">
        <f t="shared" ref="H3896:H3959" si="1851">SUBTOTAL(9,I3896:AC3896)</f>
        <v>0</v>
      </c>
      <c r="I3896" s="25">
        <f>VLOOKUP(CONCATENATE($F3896," ",$G3896),AllocFactorMatrix,(I$4+1),FALSE)*$E3903</f>
        <v>0</v>
      </c>
      <c r="J3896" s="25">
        <f>VLOOKUP(CONCATENATE($F3896," ",$G3896),AllocFactorMatrix,(J$4+1),FALSE)*$E3903</f>
        <v>0</v>
      </c>
      <c r="K3896" s="25">
        <f>VLOOKUP(CONCATENATE($F3896," ",$G3896),AllocFactorMatrix,(K$4+1),FALSE)*$E3903</f>
        <v>0</v>
      </c>
      <c r="L3896" s="25">
        <f>VLOOKUP(CONCATENATE($F3896," ",$G3896),AllocFactorMatrix,(L$4+1),FALSE)*$E3903</f>
        <v>0</v>
      </c>
      <c r="M3896" s="25">
        <f t="shared" si="1847"/>
        <v>0</v>
      </c>
      <c r="N3896" s="25">
        <f>VLOOKUP(CONCATENATE($F3896," ",$G3896),AllocFactorMatrix,(N$4+1),FALSE)*$E3903</f>
        <v>0</v>
      </c>
      <c r="O3896" s="25">
        <f>VLOOKUP(CONCATENATE($F3896," ",$G3896),AllocFactorMatrix,(O$4+1),FALSE)*$E3903</f>
        <v>0</v>
      </c>
      <c r="P3896" s="25">
        <f>VLOOKUP(CONCATENATE($F3896," ",$G3896),AllocFactorMatrix,(P$4+1),FALSE)*$E3903</f>
        <v>0</v>
      </c>
      <c r="Q3896" s="25">
        <f>VLOOKUP(CONCATENATE($F3896," ",$G3896),AllocFactorMatrix,(Q$4+1),FALSE)*$E3903</f>
        <v>0</v>
      </c>
      <c r="R3896" s="25">
        <f>SUBTOTAL(9,N3896:Q3896)</f>
        <v>0</v>
      </c>
      <c r="S3896" s="25">
        <f>VLOOKUP(CONCATENATE($F3896," ",$G3896),AllocFactorMatrix,(S$4+1),FALSE)*$E3903</f>
        <v>0</v>
      </c>
      <c r="T3896" s="25">
        <f>VLOOKUP(CONCATENATE($F3896," ",$G3896),AllocFactorMatrix,(T$4+1),FALSE)*$E3903</f>
        <v>0</v>
      </c>
      <c r="U3896" s="25">
        <f>VLOOKUP(CONCATENATE($F3896," ",$G3896),AllocFactorMatrix,(U$4+1),FALSE)*$E3903</f>
        <v>0</v>
      </c>
      <c r="V3896" s="25">
        <f>VLOOKUP(CONCATENATE($F3896," ",$G3896),AllocFactorMatrix,(V$4+1),FALSE)*$E3903</f>
        <v>0</v>
      </c>
      <c r="W3896" s="25">
        <f>SUBTOTAL(9,S3896:V3896)</f>
        <v>0</v>
      </c>
      <c r="X3896" s="25">
        <f>VLOOKUP(CONCATENATE($F3896," ",$G3896),AllocFactorMatrix,(X$4+1),FALSE)*$E3903</f>
        <v>0</v>
      </c>
      <c r="Y3896" s="25">
        <f>VLOOKUP(CONCATENATE($F3896," ",$G3896),AllocFactorMatrix,(Y$4+1),FALSE)*$E3903</f>
        <v>0</v>
      </c>
      <c r="Z3896" s="25">
        <f t="shared" si="1848"/>
        <v>0</v>
      </c>
      <c r="AA3896" s="25">
        <f>VLOOKUP(CONCATENATE($F3896," ",$G3896),AllocFactorMatrix,(AA$4+1),FALSE)*$E3903</f>
        <v>0</v>
      </c>
      <c r="AB3896" s="25">
        <f>VLOOKUP(CONCATENATE($F3896," ",$G3896),AllocFactorMatrix,(AB$4+1),FALSE)*$E3903</f>
        <v>0</v>
      </c>
      <c r="AC3896" s="25">
        <f>VLOOKUP(CONCATENATE($F3896," ",$G3896),AllocFactorMatrix,(AC$4+1),FALSE)*$E3903</f>
        <v>0</v>
      </c>
    </row>
    <row r="3897" spans="4:29" hidden="1" outlineLevel="1">
      <c r="F3897" s="61" t="str">
        <f>F3903</f>
        <v>FUELREV</v>
      </c>
      <c r="G3897" s="20" t="str">
        <f>$G$9</f>
        <v>BULKTRAN</v>
      </c>
      <c r="H3897" s="24">
        <f t="shared" si="1851"/>
        <v>0</v>
      </c>
      <c r="I3897" s="25">
        <f>VLOOKUP(CONCATENATE($F3897," ",$G3897),AllocFactorMatrix,(I$4+1),FALSE)*$E3903</f>
        <v>0</v>
      </c>
      <c r="J3897" s="25">
        <f>VLOOKUP(CONCATENATE($F3897," ",$G3897),AllocFactorMatrix,(J$4+1),FALSE)*$E3903</f>
        <v>0</v>
      </c>
      <c r="K3897" s="25">
        <f>VLOOKUP(CONCATENATE($F3897," ",$G3897),AllocFactorMatrix,(K$4+1),FALSE)*$E3903</f>
        <v>0</v>
      </c>
      <c r="L3897" s="25">
        <f>VLOOKUP(CONCATENATE($F3897," ",$G3897),AllocFactorMatrix,(L$4+1),FALSE)*$E3903</f>
        <v>0</v>
      </c>
      <c r="M3897" s="25">
        <f t="shared" si="1847"/>
        <v>0</v>
      </c>
      <c r="N3897" s="25">
        <f>VLOOKUP(CONCATENATE($F3897," ",$G3897),AllocFactorMatrix,(N$4+1),FALSE)*$E3903</f>
        <v>0</v>
      </c>
      <c r="O3897" s="25">
        <f>VLOOKUP(CONCATENATE($F3897," ",$G3897),AllocFactorMatrix,(O$4+1),FALSE)*$E3903</f>
        <v>0</v>
      </c>
      <c r="P3897" s="25">
        <f>VLOOKUP(CONCATENATE($F3897," ",$G3897),AllocFactorMatrix,(P$4+1),FALSE)*$E3903</f>
        <v>0</v>
      </c>
      <c r="Q3897" s="25">
        <f>VLOOKUP(CONCATENATE($F3897," ",$G3897),AllocFactorMatrix,(Q$4+1),FALSE)*$E3903</f>
        <v>0</v>
      </c>
      <c r="R3897" s="25">
        <f t="shared" ref="R3897:R3903" si="1852">SUBTOTAL(9,N3897:Q3897)</f>
        <v>0</v>
      </c>
      <c r="S3897" s="25">
        <f>VLOOKUP(CONCATENATE($F3897," ",$G3897),AllocFactorMatrix,(S$4+1),FALSE)*$E3903</f>
        <v>0</v>
      </c>
      <c r="T3897" s="25">
        <f>VLOOKUP(CONCATENATE($F3897," ",$G3897),AllocFactorMatrix,(T$4+1),FALSE)*$E3903</f>
        <v>0</v>
      </c>
      <c r="U3897" s="25">
        <f>VLOOKUP(CONCATENATE($F3897," ",$G3897),AllocFactorMatrix,(U$4+1),FALSE)*$E3903</f>
        <v>0</v>
      </c>
      <c r="V3897" s="25">
        <f>VLOOKUP(CONCATENATE($F3897," ",$G3897),AllocFactorMatrix,(V$4+1),FALSE)*$E3903</f>
        <v>0</v>
      </c>
      <c r="W3897" s="25">
        <f t="shared" ref="W3897:W3903" si="1853">SUBTOTAL(9,S3897:V3897)</f>
        <v>0</v>
      </c>
      <c r="X3897" s="25">
        <f>VLOOKUP(CONCATENATE($F3897," ",$G3897),AllocFactorMatrix,(X$4+1),FALSE)*$E3903</f>
        <v>0</v>
      </c>
      <c r="Y3897" s="25">
        <f>VLOOKUP(CONCATENATE($F3897," ",$G3897),AllocFactorMatrix,(Y$4+1),FALSE)*$E3903</f>
        <v>0</v>
      </c>
      <c r="Z3897" s="25">
        <f t="shared" si="1848"/>
        <v>0</v>
      </c>
      <c r="AA3897" s="25">
        <f>VLOOKUP(CONCATENATE($F3897," ",$G3897),AllocFactorMatrix,(AA$4+1),FALSE)*$E3903</f>
        <v>0</v>
      </c>
      <c r="AB3897" s="25">
        <f>VLOOKUP(CONCATENATE($F3897," ",$G3897),AllocFactorMatrix,(AB$4+1),FALSE)*$E3903</f>
        <v>0</v>
      </c>
      <c r="AC3897" s="25">
        <f>VLOOKUP(CONCATENATE($F3897," ",$G3897),AllocFactorMatrix,(AC$4+1),FALSE)*$E3903</f>
        <v>0</v>
      </c>
    </row>
    <row r="3898" spans="4:29" hidden="1" outlineLevel="1">
      <c r="F3898" s="61" t="str">
        <f>F3903</f>
        <v>FUELREV</v>
      </c>
      <c r="G3898" s="20" t="str">
        <f>$G$10</f>
        <v>SUBTRAN</v>
      </c>
      <c r="H3898" s="24">
        <f t="shared" si="1851"/>
        <v>0</v>
      </c>
      <c r="I3898" s="25">
        <f>VLOOKUP(CONCATENATE($F3898," ",$G3898),AllocFactorMatrix,(I$4+1),FALSE)*$E3903</f>
        <v>0</v>
      </c>
      <c r="J3898" s="25">
        <f>VLOOKUP(CONCATENATE($F3898," ",$G3898),AllocFactorMatrix,(J$4+1),FALSE)*$E3903</f>
        <v>0</v>
      </c>
      <c r="K3898" s="25">
        <f>VLOOKUP(CONCATENATE($F3898," ",$G3898),AllocFactorMatrix,(K$4+1),FALSE)*$E3903</f>
        <v>0</v>
      </c>
      <c r="L3898" s="25">
        <f>VLOOKUP(CONCATENATE($F3898," ",$G3898),AllocFactorMatrix,(L$4+1),FALSE)*$E3903</f>
        <v>0</v>
      </c>
      <c r="M3898" s="25">
        <f t="shared" si="1847"/>
        <v>0</v>
      </c>
      <c r="N3898" s="25">
        <f>VLOOKUP(CONCATENATE($F3898," ",$G3898),AllocFactorMatrix,(N$4+1),FALSE)*$E3903</f>
        <v>0</v>
      </c>
      <c r="O3898" s="25">
        <f>VLOOKUP(CONCATENATE($F3898," ",$G3898),AllocFactorMatrix,(O$4+1),FALSE)*$E3903</f>
        <v>0</v>
      </c>
      <c r="P3898" s="25">
        <f>VLOOKUP(CONCATENATE($F3898," ",$G3898),AllocFactorMatrix,(P$4+1),FALSE)*$E3903</f>
        <v>0</v>
      </c>
      <c r="Q3898" s="25">
        <f>VLOOKUP(CONCATENATE($F3898," ",$G3898),AllocFactorMatrix,(Q$4+1),FALSE)*$E3903</f>
        <v>0</v>
      </c>
      <c r="R3898" s="25">
        <f t="shared" si="1852"/>
        <v>0</v>
      </c>
      <c r="S3898" s="25">
        <f>VLOOKUP(CONCATENATE($F3898," ",$G3898),AllocFactorMatrix,(S$4+1),FALSE)*$E3903</f>
        <v>0</v>
      </c>
      <c r="T3898" s="25">
        <f>VLOOKUP(CONCATENATE($F3898," ",$G3898),AllocFactorMatrix,(T$4+1),FALSE)*$E3903</f>
        <v>0</v>
      </c>
      <c r="U3898" s="25">
        <f>VLOOKUP(CONCATENATE($F3898," ",$G3898),AllocFactorMatrix,(U$4+1),FALSE)*$E3903</f>
        <v>0</v>
      </c>
      <c r="V3898" s="25">
        <f>VLOOKUP(CONCATENATE($F3898," ",$G3898),AllocFactorMatrix,(V$4+1),FALSE)*$E3903</f>
        <v>0</v>
      </c>
      <c r="W3898" s="25">
        <f t="shared" si="1853"/>
        <v>0</v>
      </c>
      <c r="X3898" s="25">
        <f>VLOOKUP(CONCATENATE($F3898," ",$G3898),AllocFactorMatrix,(X$4+1),FALSE)*$E3903</f>
        <v>0</v>
      </c>
      <c r="Y3898" s="25">
        <f>VLOOKUP(CONCATENATE($F3898," ",$G3898),AllocFactorMatrix,(Y$4+1),FALSE)*$E3903</f>
        <v>0</v>
      </c>
      <c r="Z3898" s="25">
        <f t="shared" si="1848"/>
        <v>0</v>
      </c>
      <c r="AA3898" s="25">
        <f>VLOOKUP(CONCATENATE($F3898," ",$G3898),AllocFactorMatrix,(AA$4+1),FALSE)*$E3903</f>
        <v>0</v>
      </c>
      <c r="AB3898" s="25">
        <f>VLOOKUP(CONCATENATE($F3898," ",$G3898),AllocFactorMatrix,(AB$4+1),FALSE)*$E3903</f>
        <v>0</v>
      </c>
      <c r="AC3898" s="25">
        <f>VLOOKUP(CONCATENATE($F3898," ",$G3898),AllocFactorMatrix,(AC$4+1),FALSE)*$E3903</f>
        <v>0</v>
      </c>
    </row>
    <row r="3899" spans="4:29" hidden="1" outlineLevel="1">
      <c r="F3899" s="61" t="str">
        <f>F3903</f>
        <v>FUELREV</v>
      </c>
      <c r="G3899" s="20" t="str">
        <f>$G$11</f>
        <v>DISTPRI</v>
      </c>
      <c r="H3899" s="24">
        <f t="shared" si="1851"/>
        <v>0</v>
      </c>
      <c r="I3899" s="25">
        <f>VLOOKUP(CONCATENATE($F3899," ",$G3899),AllocFactorMatrix,(I$4+1),FALSE)*$E3903</f>
        <v>0</v>
      </c>
      <c r="J3899" s="25">
        <f>VLOOKUP(CONCATENATE($F3899," ",$G3899),AllocFactorMatrix,(J$4+1),FALSE)*$E3903</f>
        <v>0</v>
      </c>
      <c r="K3899" s="25">
        <f>VLOOKUP(CONCATENATE($F3899," ",$G3899),AllocFactorMatrix,(K$4+1),FALSE)*$E3903</f>
        <v>0</v>
      </c>
      <c r="L3899" s="25">
        <f>VLOOKUP(CONCATENATE($F3899," ",$G3899),AllocFactorMatrix,(L$4+1),FALSE)*$E3903</f>
        <v>0</v>
      </c>
      <c r="M3899" s="25">
        <f t="shared" si="1847"/>
        <v>0</v>
      </c>
      <c r="N3899" s="25">
        <f>VLOOKUP(CONCATENATE($F3899," ",$G3899),AllocFactorMatrix,(N$4+1),FALSE)*$E3903</f>
        <v>0</v>
      </c>
      <c r="O3899" s="25">
        <f>VLOOKUP(CONCATENATE($F3899," ",$G3899),AllocFactorMatrix,(O$4+1),FALSE)*$E3903</f>
        <v>0</v>
      </c>
      <c r="P3899" s="25">
        <f>VLOOKUP(CONCATENATE($F3899," ",$G3899),AllocFactorMatrix,(P$4+1),FALSE)*$E3903</f>
        <v>0</v>
      </c>
      <c r="Q3899" s="25">
        <f>VLOOKUP(CONCATENATE($F3899," ",$G3899),AllocFactorMatrix,(Q$4+1),FALSE)*$E3903</f>
        <v>0</v>
      </c>
      <c r="R3899" s="25">
        <f t="shared" si="1852"/>
        <v>0</v>
      </c>
      <c r="S3899" s="25">
        <f>VLOOKUP(CONCATENATE($F3899," ",$G3899),AllocFactorMatrix,(S$4+1),FALSE)*$E3903</f>
        <v>0</v>
      </c>
      <c r="T3899" s="25">
        <f>VLOOKUP(CONCATENATE($F3899," ",$G3899),AllocFactorMatrix,(T$4+1),FALSE)*$E3903</f>
        <v>0</v>
      </c>
      <c r="U3899" s="25">
        <f>VLOOKUP(CONCATENATE($F3899," ",$G3899),AllocFactorMatrix,(U$4+1),FALSE)*$E3903</f>
        <v>0</v>
      </c>
      <c r="V3899" s="25">
        <f>VLOOKUP(CONCATENATE($F3899," ",$G3899),AllocFactorMatrix,(V$4+1),FALSE)*$E3903</f>
        <v>0</v>
      </c>
      <c r="W3899" s="25">
        <f t="shared" si="1853"/>
        <v>0</v>
      </c>
      <c r="X3899" s="25">
        <f>VLOOKUP(CONCATENATE($F3899," ",$G3899),AllocFactorMatrix,(X$4+1),FALSE)*$E3903</f>
        <v>0</v>
      </c>
      <c r="Y3899" s="25">
        <f>VLOOKUP(CONCATENATE($F3899," ",$G3899),AllocFactorMatrix,(Y$4+1),FALSE)*$E3903</f>
        <v>0</v>
      </c>
      <c r="Z3899" s="25">
        <f t="shared" si="1848"/>
        <v>0</v>
      </c>
      <c r="AA3899" s="25">
        <f>VLOOKUP(CONCATENATE($F3899," ",$G3899),AllocFactorMatrix,(AA$4+1),FALSE)*$E3903</f>
        <v>0</v>
      </c>
      <c r="AB3899" s="25">
        <f>VLOOKUP(CONCATENATE($F3899," ",$G3899),AllocFactorMatrix,(AB$4+1),FALSE)*$E3903</f>
        <v>0</v>
      </c>
      <c r="AC3899" s="25">
        <f>VLOOKUP(CONCATENATE($F3899," ",$G3899),AllocFactorMatrix,(AC$4+1),FALSE)*$E3903</f>
        <v>0</v>
      </c>
    </row>
    <row r="3900" spans="4:29" hidden="1" outlineLevel="1">
      <c r="F3900" s="61" t="str">
        <f>F3903</f>
        <v>FUELREV</v>
      </c>
      <c r="G3900" s="20" t="str">
        <f>$G$12</f>
        <v>DISTSEC</v>
      </c>
      <c r="H3900" s="24">
        <f t="shared" si="1851"/>
        <v>0</v>
      </c>
      <c r="I3900" s="25">
        <f>VLOOKUP(CONCATENATE($F3900," ",$G3900),AllocFactorMatrix,(I$4+1),FALSE)*$E3903</f>
        <v>0</v>
      </c>
      <c r="J3900" s="25">
        <f>VLOOKUP(CONCATENATE($F3900," ",$G3900),AllocFactorMatrix,(J$4+1),FALSE)*$E3903</f>
        <v>0</v>
      </c>
      <c r="K3900" s="25">
        <f>VLOOKUP(CONCATENATE($F3900," ",$G3900),AllocFactorMatrix,(K$4+1),FALSE)*$E3903</f>
        <v>0</v>
      </c>
      <c r="L3900" s="25">
        <f>VLOOKUP(CONCATENATE($F3900," ",$G3900),AllocFactorMatrix,(L$4+1),FALSE)*$E3903</f>
        <v>0</v>
      </c>
      <c r="M3900" s="25">
        <f t="shared" si="1847"/>
        <v>0</v>
      </c>
      <c r="N3900" s="25">
        <f>VLOOKUP(CONCATENATE($F3900," ",$G3900),AllocFactorMatrix,(N$4+1),FALSE)*$E3903</f>
        <v>0</v>
      </c>
      <c r="O3900" s="25">
        <f>VLOOKUP(CONCATENATE($F3900," ",$G3900),AllocFactorMatrix,(O$4+1),FALSE)*$E3903</f>
        <v>0</v>
      </c>
      <c r="P3900" s="25">
        <f>VLOOKUP(CONCATENATE($F3900," ",$G3900),AllocFactorMatrix,(P$4+1),FALSE)*$E3903</f>
        <v>0</v>
      </c>
      <c r="Q3900" s="25">
        <f>VLOOKUP(CONCATENATE($F3900," ",$G3900),AllocFactorMatrix,(Q$4+1),FALSE)*$E3903</f>
        <v>0</v>
      </c>
      <c r="R3900" s="25">
        <f t="shared" si="1852"/>
        <v>0</v>
      </c>
      <c r="S3900" s="25">
        <f>VLOOKUP(CONCATENATE($F3900," ",$G3900),AllocFactorMatrix,(S$4+1),FALSE)*$E3903</f>
        <v>0</v>
      </c>
      <c r="T3900" s="25">
        <f>VLOOKUP(CONCATENATE($F3900," ",$G3900),AllocFactorMatrix,(T$4+1),FALSE)*$E3903</f>
        <v>0</v>
      </c>
      <c r="U3900" s="25">
        <f>VLOOKUP(CONCATENATE($F3900," ",$G3900),AllocFactorMatrix,(U$4+1),FALSE)*$E3903</f>
        <v>0</v>
      </c>
      <c r="V3900" s="25">
        <f>VLOOKUP(CONCATENATE($F3900," ",$G3900),AllocFactorMatrix,(V$4+1),FALSE)*$E3903</f>
        <v>0</v>
      </c>
      <c r="W3900" s="25">
        <f t="shared" si="1853"/>
        <v>0</v>
      </c>
      <c r="X3900" s="25">
        <f>VLOOKUP(CONCATENATE($F3900," ",$G3900),AllocFactorMatrix,(X$4+1),FALSE)*$E3903</f>
        <v>0</v>
      </c>
      <c r="Y3900" s="25">
        <f>VLOOKUP(CONCATENATE($F3900," ",$G3900),AllocFactorMatrix,(Y$4+1),FALSE)*$E3903</f>
        <v>0</v>
      </c>
      <c r="Z3900" s="25">
        <f t="shared" si="1848"/>
        <v>0</v>
      </c>
      <c r="AA3900" s="25">
        <f>VLOOKUP(CONCATENATE($F3900," ",$G3900),AllocFactorMatrix,(AA$4+1),FALSE)*$E3903</f>
        <v>0</v>
      </c>
      <c r="AB3900" s="25">
        <f>VLOOKUP(CONCATENATE($F3900," ",$G3900),AllocFactorMatrix,(AB$4+1),FALSE)*$E3903</f>
        <v>0</v>
      </c>
      <c r="AC3900" s="25">
        <f>VLOOKUP(CONCATENATE($F3900," ",$G3900),AllocFactorMatrix,(AC$4+1),FALSE)*$E3903</f>
        <v>0</v>
      </c>
    </row>
    <row r="3901" spans="4:29" hidden="1" outlineLevel="1">
      <c r="F3901" s="61" t="str">
        <f>F3903</f>
        <v>FUELREV</v>
      </c>
      <c r="G3901" s="20" t="str">
        <f>$G$13</f>
        <v>ENERGY</v>
      </c>
      <c r="H3901" s="24">
        <f t="shared" si="1851"/>
        <v>-1007583.9999999998</v>
      </c>
      <c r="I3901" s="25">
        <f>VLOOKUP(CONCATENATE($F3901," ",$G3901),AllocFactorMatrix,(I$4+1),FALSE)*$E3903</f>
        <v>-366289.51085058122</v>
      </c>
      <c r="J3901" s="25">
        <f>VLOOKUP(CONCATENATE($F3901," ",$G3901),AllocFactorMatrix,(J$4+1),FALSE)*$E3903</f>
        <v>-118225.85765137798</v>
      </c>
      <c r="K3901" s="25">
        <f>VLOOKUP(CONCATENATE($F3901," ",$G3901),AllocFactorMatrix,(K$4+1),FALSE)*$E3903</f>
        <v>-1353.461767825999</v>
      </c>
      <c r="L3901" s="25">
        <f>VLOOKUP(CONCATENATE($F3901," ",$G3901),AllocFactorMatrix,(L$4+1),FALSE)*$E3903</f>
        <v>-34.303404688278654</v>
      </c>
      <c r="M3901" s="25">
        <f t="shared" si="1847"/>
        <v>-119613.62282389226</v>
      </c>
      <c r="N3901" s="25">
        <f>VLOOKUP(CONCATENATE($F3901," ",$G3901),AllocFactorMatrix,(N$4+1),FALSE)*$E3903</f>
        <v>-57211.585022331412</v>
      </c>
      <c r="O3901" s="25">
        <f>VLOOKUP(CONCATENATE($F3901," ",$G3901),AllocFactorMatrix,(O$4+1),FALSE)*$E3903</f>
        <v>-15969.463580716223</v>
      </c>
      <c r="P3901" s="25">
        <f>VLOOKUP(CONCATENATE($F3901," ",$G3901),AllocFactorMatrix,(P$4+1),FALSE)*$E3903</f>
        <v>-1264.3145389831473</v>
      </c>
      <c r="Q3901" s="25">
        <f>VLOOKUP(CONCATENATE($F3901," ",$G3901),AllocFactorMatrix,(Q$4+1),FALSE)*$E3903</f>
        <v>-259.17869616874918</v>
      </c>
      <c r="R3901" s="25">
        <f t="shared" si="1852"/>
        <v>-74704.541838199526</v>
      </c>
      <c r="S3901" s="25">
        <f>VLOOKUP(CONCATENATE($F3901," ",$G3901),AllocFactorMatrix,(S$4+1),FALSE)*$E3903</f>
        <v>-3812.2690463170979</v>
      </c>
      <c r="T3901" s="25">
        <f>VLOOKUP(CONCATENATE($F3901," ",$G3901),AllocFactorMatrix,(T$4+1),FALSE)*$E3903</f>
        <v>-45559.700261176906</v>
      </c>
      <c r="U3901" s="25">
        <f>VLOOKUP(CONCATENATE($F3901," ",$G3901),AllocFactorMatrix,(U$4+1),FALSE)*$E3903</f>
        <v>-322085.76322399185</v>
      </c>
      <c r="V3901" s="25">
        <f>VLOOKUP(CONCATENATE($F3901," ",$G3901),AllocFactorMatrix,(V$4+1),FALSE)*$E3903</f>
        <v>-51617.357027155558</v>
      </c>
      <c r="W3901" s="25">
        <f t="shared" si="1853"/>
        <v>-423075.08955864143</v>
      </c>
      <c r="X3901" s="25">
        <f>VLOOKUP(CONCATENATE($F3901," ",$G3901),AllocFactorMatrix,(X$4+1),FALSE)*$E3903</f>
        <v>-15518.40585255553</v>
      </c>
      <c r="Y3901" s="25">
        <f>VLOOKUP(CONCATENATE($F3901," ",$G3901),AllocFactorMatrix,(Y$4+1),FALSE)*$E3903</f>
        <v>-364.73734578665358</v>
      </c>
      <c r="Z3901" s="25">
        <f t="shared" si="1848"/>
        <v>-15883.143198342184</v>
      </c>
      <c r="AA3901" s="25">
        <f>VLOOKUP(CONCATENATE($F3901," ",$G3901),AllocFactorMatrix,(AA$4+1),FALSE)*$E3903</f>
        <v>-356.31886413827459</v>
      </c>
      <c r="AB3901" s="25">
        <f>VLOOKUP(CONCATENATE($F3901," ",$G3901),AllocFactorMatrix,(AB$4+1),FALSE)*$E3903</f>
        <v>-6131.2197043963633</v>
      </c>
      <c r="AC3901" s="25">
        <f>VLOOKUP(CONCATENATE($F3901," ",$G3901),AllocFactorMatrix,(AC$4+1),FALSE)*$E3903</f>
        <v>-1530.5531618086068</v>
      </c>
    </row>
    <row r="3902" spans="4:29" hidden="1" outlineLevel="1">
      <c r="F3902" s="61" t="str">
        <f>F3903</f>
        <v>FUELREV</v>
      </c>
      <c r="G3902" s="20" t="str">
        <f>$G$14</f>
        <v>CUSTOMER</v>
      </c>
      <c r="H3902" s="24">
        <f t="shared" si="1851"/>
        <v>0</v>
      </c>
      <c r="I3902" s="25">
        <f>VLOOKUP(CONCATENATE($F3902," ",$G3902),AllocFactorMatrix,(I$4+1),FALSE)*$E3903</f>
        <v>0</v>
      </c>
      <c r="J3902" s="25">
        <f>VLOOKUP(CONCATENATE($F3902," ",$G3902),AllocFactorMatrix,(J$4+1),FALSE)*$E3903</f>
        <v>0</v>
      </c>
      <c r="K3902" s="25">
        <f>VLOOKUP(CONCATENATE($F3902," ",$G3902),AllocFactorMatrix,(K$4+1),FALSE)*$E3903</f>
        <v>0</v>
      </c>
      <c r="L3902" s="25">
        <f>VLOOKUP(CONCATENATE($F3902," ",$G3902),AllocFactorMatrix,(L$4+1),FALSE)*$E3903</f>
        <v>0</v>
      </c>
      <c r="M3902" s="25">
        <f t="shared" si="1847"/>
        <v>0</v>
      </c>
      <c r="N3902" s="25">
        <f>VLOOKUP(CONCATENATE($F3902," ",$G3902),AllocFactorMatrix,(N$4+1),FALSE)*$E3903</f>
        <v>0</v>
      </c>
      <c r="O3902" s="25">
        <f>VLOOKUP(CONCATENATE($F3902," ",$G3902),AllocFactorMatrix,(O$4+1),FALSE)*$E3903</f>
        <v>0</v>
      </c>
      <c r="P3902" s="25">
        <f>VLOOKUP(CONCATENATE($F3902," ",$G3902),AllocFactorMatrix,(P$4+1),FALSE)*$E3903</f>
        <v>0</v>
      </c>
      <c r="Q3902" s="25">
        <f>VLOOKUP(CONCATENATE($F3902," ",$G3902),AllocFactorMatrix,(Q$4+1),FALSE)*$E3903</f>
        <v>0</v>
      </c>
      <c r="R3902" s="25">
        <f t="shared" si="1852"/>
        <v>0</v>
      </c>
      <c r="S3902" s="25">
        <f>VLOOKUP(CONCATENATE($F3902," ",$G3902),AllocFactorMatrix,(S$4+1),FALSE)*$E3903</f>
        <v>0</v>
      </c>
      <c r="T3902" s="25">
        <f>VLOOKUP(CONCATENATE($F3902," ",$G3902),AllocFactorMatrix,(T$4+1),FALSE)*$E3903</f>
        <v>0</v>
      </c>
      <c r="U3902" s="25">
        <f>VLOOKUP(CONCATENATE($F3902," ",$G3902),AllocFactorMatrix,(U$4+1),FALSE)*$E3903</f>
        <v>0</v>
      </c>
      <c r="V3902" s="25">
        <f>VLOOKUP(CONCATENATE($F3902," ",$G3902),AllocFactorMatrix,(V$4+1),FALSE)*$E3903</f>
        <v>0</v>
      </c>
      <c r="W3902" s="25">
        <f t="shared" si="1853"/>
        <v>0</v>
      </c>
      <c r="X3902" s="25">
        <f>VLOOKUP(CONCATENATE($F3902," ",$G3902),AllocFactorMatrix,(X$4+1),FALSE)*$E3903</f>
        <v>0</v>
      </c>
      <c r="Y3902" s="25">
        <f>VLOOKUP(CONCATENATE($F3902," ",$G3902),AllocFactorMatrix,(Y$4+1),FALSE)*$E3903</f>
        <v>0</v>
      </c>
      <c r="Z3902" s="25">
        <f t="shared" si="1848"/>
        <v>0</v>
      </c>
      <c r="AA3902" s="25">
        <f>VLOOKUP(CONCATENATE($F3902," ",$G3902),AllocFactorMatrix,(AA$4+1),FALSE)*$E3903</f>
        <v>0</v>
      </c>
      <c r="AB3902" s="25">
        <f>VLOOKUP(CONCATENATE($F3902," ",$G3902),AllocFactorMatrix,(AB$4+1),FALSE)*$E3903</f>
        <v>0</v>
      </c>
      <c r="AC3902" s="25">
        <f>VLOOKUP(CONCATENATE($F3902," ",$G3902),AllocFactorMatrix,(AC$4+1),FALSE)*$E3903</f>
        <v>0</v>
      </c>
    </row>
    <row r="3903" spans="4:29" collapsed="1">
      <c r="D3903" s="20" t="s">
        <v>336</v>
      </c>
      <c r="E3903" s="22">
        <v>-1007584</v>
      </c>
      <c r="F3903" s="61" t="s">
        <v>238</v>
      </c>
      <c r="G3903" s="20" t="str">
        <f>$G$15</f>
        <v>TOTAL</v>
      </c>
      <c r="H3903" s="24">
        <f t="shared" si="1851"/>
        <v>-1007583.9999999998</v>
      </c>
      <c r="I3903" s="25">
        <f>VLOOKUP(CONCATENATE($F3903," ",$G3903),AllocFactorMatrix,(I$4+1),FALSE)*$E3903</f>
        <v>-366289.51085058122</v>
      </c>
      <c r="J3903" s="25">
        <f>VLOOKUP(CONCATENATE($F3903," ",$G3903),AllocFactorMatrix,(J$4+1),FALSE)*$E3903</f>
        <v>-118225.85765137798</v>
      </c>
      <c r="K3903" s="25">
        <f>VLOOKUP(CONCATENATE($F3903," ",$G3903),AllocFactorMatrix,(K$4+1),FALSE)*$E3903</f>
        <v>-1353.461767825999</v>
      </c>
      <c r="L3903" s="25">
        <f>VLOOKUP(CONCATENATE($F3903," ",$G3903),AllocFactorMatrix,(L$4+1),FALSE)*$E3903</f>
        <v>-34.303404688278654</v>
      </c>
      <c r="M3903" s="25">
        <f t="shared" si="1847"/>
        <v>-119613.62282389226</v>
      </c>
      <c r="N3903" s="25">
        <f>VLOOKUP(CONCATENATE($F3903," ",$G3903),AllocFactorMatrix,(N$4+1),FALSE)*$E3903</f>
        <v>-57211.585022331412</v>
      </c>
      <c r="O3903" s="25">
        <f>VLOOKUP(CONCATENATE($F3903," ",$G3903),AllocFactorMatrix,(O$4+1),FALSE)*$E3903</f>
        <v>-15969.463580716223</v>
      </c>
      <c r="P3903" s="25">
        <f>VLOOKUP(CONCATENATE($F3903," ",$G3903),AllocFactorMatrix,(P$4+1),FALSE)*$E3903</f>
        <v>-1264.3145389831473</v>
      </c>
      <c r="Q3903" s="25">
        <f>VLOOKUP(CONCATENATE($F3903," ",$G3903),AllocFactorMatrix,(Q$4+1),FALSE)*$E3903</f>
        <v>-259.17869616874918</v>
      </c>
      <c r="R3903" s="25">
        <f t="shared" si="1852"/>
        <v>-74704.541838199526</v>
      </c>
      <c r="S3903" s="25">
        <f>VLOOKUP(CONCATENATE($F3903," ",$G3903),AllocFactorMatrix,(S$4+1),FALSE)*$E3903</f>
        <v>-3812.2690463170979</v>
      </c>
      <c r="T3903" s="25">
        <f>VLOOKUP(CONCATENATE($F3903," ",$G3903),AllocFactorMatrix,(T$4+1),FALSE)*$E3903</f>
        <v>-45559.700261176906</v>
      </c>
      <c r="U3903" s="25">
        <f>VLOOKUP(CONCATENATE($F3903," ",$G3903),AllocFactorMatrix,(U$4+1),FALSE)*$E3903</f>
        <v>-322085.76322399185</v>
      </c>
      <c r="V3903" s="25">
        <f>VLOOKUP(CONCATENATE($F3903," ",$G3903),AllocFactorMatrix,(V$4+1),FALSE)*$E3903</f>
        <v>-51617.357027155558</v>
      </c>
      <c r="W3903" s="25">
        <f t="shared" si="1853"/>
        <v>-423075.08955864143</v>
      </c>
      <c r="X3903" s="25">
        <f>VLOOKUP(CONCATENATE($F3903," ",$G3903),AllocFactorMatrix,(X$4+1),FALSE)*$E3903</f>
        <v>-15518.40585255553</v>
      </c>
      <c r="Y3903" s="25">
        <f>VLOOKUP(CONCATENATE($F3903," ",$G3903),AllocFactorMatrix,(Y$4+1),FALSE)*$E3903</f>
        <v>-364.73734578665358</v>
      </c>
      <c r="Z3903" s="25">
        <f t="shared" si="1848"/>
        <v>-15883.143198342184</v>
      </c>
      <c r="AA3903" s="25">
        <f>VLOOKUP(CONCATENATE($F3903," ",$G3903),AllocFactorMatrix,(AA$4+1),FALSE)*$E3903</f>
        <v>-356.31886413827459</v>
      </c>
      <c r="AB3903" s="25">
        <f>VLOOKUP(CONCATENATE($F3903," ",$G3903),AllocFactorMatrix,(AB$4+1),FALSE)*$E3903</f>
        <v>-6131.2197043963633</v>
      </c>
      <c r="AC3903" s="25">
        <f>VLOOKUP(CONCATENATE($F3903," ",$G3903),AllocFactorMatrix,(AC$4+1),FALSE)*$E3903</f>
        <v>-1530.5531618086068</v>
      </c>
    </row>
    <row r="3904" spans="4:29" hidden="1" outlineLevel="1">
      <c r="F3904" s="61" t="str">
        <f>F3911</f>
        <v>LABOR_M</v>
      </c>
      <c r="G3904" s="20" t="str">
        <f>$G$8</f>
        <v>PRODUCTION</v>
      </c>
      <c r="H3904" s="24">
        <f t="shared" ca="1" si="1851"/>
        <v>962.86322394845149</v>
      </c>
      <c r="I3904" s="25">
        <f ca="1">VLOOKUP(CONCATENATE($F3904," ",$G3904),AllocFactorMatrix,(I$4+1),FALSE)*$E3911</f>
        <v>472.13316201279821</v>
      </c>
      <c r="J3904" s="25">
        <f ca="1">VLOOKUP(CONCATENATE($F3904," ",$G3904),AllocFactorMatrix,(J$4+1),FALSE)*$E3911</f>
        <v>119.43133164256335</v>
      </c>
      <c r="K3904" s="25">
        <f ca="1">VLOOKUP(CONCATENATE($F3904," ",$G3904),AllocFactorMatrix,(K$4+1),FALSE)*$E3911</f>
        <v>1.3963339253963423</v>
      </c>
      <c r="L3904" s="25">
        <f ca="1">VLOOKUP(CONCATENATE($F3904," ",$G3904),AllocFactorMatrix,(L$4+1),FALSE)*$E3911</f>
        <v>3.4399394353394216E-2</v>
      </c>
      <c r="M3904" s="25">
        <f t="shared" ref="M3904:M3911" ca="1" si="1854">SUBTOTAL(9,J3904:L3904)</f>
        <v>120.8620649623131</v>
      </c>
      <c r="N3904" s="25">
        <f ca="1">VLOOKUP(CONCATENATE($F3904," ",$G3904),AllocFactorMatrix,(N$4+1),FALSE)*$E3911</f>
        <v>49.971567564072572</v>
      </c>
      <c r="O3904" s="25">
        <f ca="1">VLOOKUP(CONCATENATE($F3904," ",$G3904),AllocFactorMatrix,(O$4+1),FALSE)*$E3911</f>
        <v>14.231657125940599</v>
      </c>
      <c r="P3904" s="25">
        <f ca="1">VLOOKUP(CONCATENATE($F3904," ",$G3904),AllocFactorMatrix,(P$4+1),FALSE)*$E3911</f>
        <v>1.1262291200087107</v>
      </c>
      <c r="Q3904" s="25">
        <f ca="1">VLOOKUP(CONCATENATE($F3904," ",$G3904),AllocFactorMatrix,(Q$4+1),FALSE)*$E3911</f>
        <v>0.23772710939998523</v>
      </c>
      <c r="R3904" s="25">
        <f ca="1">SUBTOTAL(9,N3904:Q3904)</f>
        <v>65.567180919421872</v>
      </c>
      <c r="S3904" s="25">
        <f ca="1">VLOOKUP(CONCATENATE($F3904," ",$G3904),AllocFactorMatrix,(S$4+1),FALSE)*$E3911</f>
        <v>3.0018072298722016</v>
      </c>
      <c r="T3904" s="25">
        <f ca="1">VLOOKUP(CONCATENATE($F3904," ",$G3904),AllocFactorMatrix,(T$4+1),FALSE)*$E3911</f>
        <v>32.724964953889383</v>
      </c>
      <c r="U3904" s="25">
        <f ca="1">VLOOKUP(CONCATENATE($F3904," ",$G3904),AllocFactorMatrix,(U$4+1),FALSE)*$E3911</f>
        <v>218.55819807954873</v>
      </c>
      <c r="V3904" s="25">
        <f ca="1">VLOOKUP(CONCATENATE($F3904," ",$G3904),AllocFactorMatrix,(V$4+1),FALSE)*$E3911</f>
        <v>34.287651490183151</v>
      </c>
      <c r="W3904" s="25">
        <f ca="1">SUBTOTAL(9,S3904:V3904)</f>
        <v>288.57262175349342</v>
      </c>
      <c r="X3904" s="25">
        <f ca="1">VLOOKUP(CONCATENATE($F3904," ",$G3904),AllocFactorMatrix,(X$4+1),FALSE)*$E3911</f>
        <v>13.563642455773806</v>
      </c>
      <c r="Y3904" s="25">
        <f ca="1">VLOOKUP(CONCATENATE($F3904," ",$G3904),AllocFactorMatrix,(Y$4+1),FALSE)*$E3911</f>
        <v>0.32743128754527712</v>
      </c>
      <c r="Z3904" s="25">
        <f t="shared" ref="Z3904:Z3911" ca="1" si="1855">SUBTOTAL(9,X3904:Y3904)</f>
        <v>13.891073743319083</v>
      </c>
      <c r="AA3904" s="25">
        <f ca="1">VLOOKUP(CONCATENATE($F3904," ",$G3904),AllocFactorMatrix,(AA$4+1),FALSE)*$E3911</f>
        <v>0.23647938774099911</v>
      </c>
      <c r="AB3904" s="25">
        <f ca="1">VLOOKUP(CONCATENATE($F3904," ",$G3904),AllocFactorMatrix,(AB$4+1),FALSE)*$E3911</f>
        <v>1.2822384267018632</v>
      </c>
      <c r="AC3904" s="25">
        <f ca="1">VLOOKUP(CONCATENATE($F3904," ",$G3904),AllocFactorMatrix,(AC$4+1),FALSE)*$E3911</f>
        <v>0.31840274266294849</v>
      </c>
    </row>
    <row r="3905" spans="4:29" hidden="1" outlineLevel="1">
      <c r="F3905" s="61" t="str">
        <f>F3911</f>
        <v>LABOR_M</v>
      </c>
      <c r="G3905" s="20" t="str">
        <f>$G$9</f>
        <v>BULKTRAN</v>
      </c>
      <c r="H3905" s="24">
        <f t="shared" ca="1" si="1851"/>
        <v>259.08071686940559</v>
      </c>
      <c r="I3905" s="25">
        <f ca="1">VLOOKUP(CONCATENATE($F3905," ",$G3905),AllocFactorMatrix,(I$4+1),FALSE)*$E3911</f>
        <v>127.03839447776396</v>
      </c>
      <c r="J3905" s="25">
        <f ca="1">VLOOKUP(CONCATENATE($F3905," ",$G3905),AllocFactorMatrix,(J$4+1),FALSE)*$E3911</f>
        <v>32.135774063253223</v>
      </c>
      <c r="K3905" s="25">
        <f ca="1">VLOOKUP(CONCATENATE($F3905," ",$G3905),AllocFactorMatrix,(K$4+1),FALSE)*$E3911</f>
        <v>0.37571607823721709</v>
      </c>
      <c r="L3905" s="25">
        <f ca="1">VLOOKUP(CONCATENATE($F3905," ",$G3905),AllocFactorMatrix,(L$4+1),FALSE)*$E3911</f>
        <v>9.2559561184651588E-3</v>
      </c>
      <c r="M3905" s="25">
        <f t="shared" ca="1" si="1854"/>
        <v>32.520746097608907</v>
      </c>
      <c r="N3905" s="25">
        <f ca="1">VLOOKUP(CONCATENATE($F3905," ",$G3905),AllocFactorMatrix,(N$4+1),FALSE)*$E3911</f>
        <v>13.446011048689694</v>
      </c>
      <c r="O3905" s="25">
        <f ca="1">VLOOKUP(CONCATENATE($F3905," ",$G3905),AllocFactorMatrix,(O$4+1),FALSE)*$E3911</f>
        <v>3.8293579386158725</v>
      </c>
      <c r="P3905" s="25">
        <f ca="1">VLOOKUP(CONCATENATE($F3905," ",$G3905),AllocFactorMatrix,(P$4+1),FALSE)*$E3911</f>
        <v>0.30303810605054099</v>
      </c>
      <c r="Q3905" s="25">
        <f ca="1">VLOOKUP(CONCATENATE($F3905," ",$G3905),AllocFactorMatrix,(Q$4+1),FALSE)*$E3911</f>
        <v>6.3966000975790874E-2</v>
      </c>
      <c r="R3905" s="25">
        <f t="shared" ref="R3905:R3911" ca="1" si="1856">SUBTOTAL(9,N3905:Q3905)</f>
        <v>17.642373094331898</v>
      </c>
      <c r="S3905" s="25">
        <f ca="1">VLOOKUP(CONCATENATE($F3905," ",$G3905),AllocFactorMatrix,(S$4+1),FALSE)*$E3911</f>
        <v>0.80770596453966426</v>
      </c>
      <c r="T3905" s="25">
        <f ca="1">VLOOKUP(CONCATENATE($F3905," ",$G3905),AllocFactorMatrix,(T$4+1),FALSE)*$E3911</f>
        <v>8.8054119930057073</v>
      </c>
      <c r="U3905" s="25">
        <f ca="1">VLOOKUP(CONCATENATE($F3905," ",$G3905),AllocFactorMatrix,(U$4+1),FALSE)*$E3911</f>
        <v>58.808160108072109</v>
      </c>
      <c r="V3905" s="25">
        <f ca="1">VLOOKUP(CONCATENATE($F3905," ",$G3905),AllocFactorMatrix,(V$4+1),FALSE)*$E3911</f>
        <v>9.2258891054297596</v>
      </c>
      <c r="W3905" s="25">
        <f t="shared" ref="W3905:W3911" ca="1" si="1857">SUBTOTAL(9,S3905:V3905)</f>
        <v>77.647167171047244</v>
      </c>
      <c r="X3905" s="25">
        <f ca="1">VLOOKUP(CONCATENATE($F3905," ",$G3905),AllocFactorMatrix,(X$4+1),FALSE)*$E3911</f>
        <v>3.6496130742140744</v>
      </c>
      <c r="Y3905" s="25">
        <f ca="1">VLOOKUP(CONCATENATE($F3905," ",$G3905),AllocFactorMatrix,(Y$4+1),FALSE)*$E3911</f>
        <v>8.8102993854965714E-2</v>
      </c>
      <c r="Z3905" s="25">
        <f t="shared" ca="1" si="1855"/>
        <v>3.73771606806904</v>
      </c>
      <c r="AA3905" s="25">
        <f ca="1">VLOOKUP(CONCATENATE($F3905," ",$G3905),AllocFactorMatrix,(AA$4+1),FALSE)*$E3911</f>
        <v>6.3630272479963598E-2</v>
      </c>
      <c r="AB3905" s="25">
        <f ca="1">VLOOKUP(CONCATENATE($F3905," ",$G3905),AllocFactorMatrix,(AB$4+1),FALSE)*$E3911</f>
        <v>0.34501603397535358</v>
      </c>
      <c r="AC3905" s="25">
        <f ca="1">VLOOKUP(CONCATENATE($F3905," ",$G3905),AllocFactorMatrix,(AC$4+1),FALSE)*$E3911</f>
        <v>8.5673654129216098E-2</v>
      </c>
    </row>
    <row r="3906" spans="4:29" hidden="1" outlineLevel="1">
      <c r="F3906" s="61" t="str">
        <f>F3911</f>
        <v>LABOR_M</v>
      </c>
      <c r="G3906" s="20" t="str">
        <f>$G$10</f>
        <v>SUBTRAN</v>
      </c>
      <c r="H3906" s="24">
        <f t="shared" ca="1" si="1851"/>
        <v>99.359677249860567</v>
      </c>
      <c r="I3906" s="25">
        <f ca="1">VLOOKUP(CONCATENATE($F3906," ",$G3906),AllocFactorMatrix,(I$4+1),FALSE)*$E3911</f>
        <v>47.186090318115646</v>
      </c>
      <c r="J3906" s="25">
        <f ca="1">VLOOKUP(CONCATENATE($F3906," ",$G3906),AllocFactorMatrix,(J$4+1),FALSE)*$E3911</f>
        <v>12.078942855869526</v>
      </c>
      <c r="K3906" s="25">
        <f ca="1">VLOOKUP(CONCATENATE($F3906," ",$G3906),AllocFactorMatrix,(K$4+1),FALSE)*$E3911</f>
        <v>0.14075861025690711</v>
      </c>
      <c r="L3906" s="25">
        <f ca="1">VLOOKUP(CONCATENATE($F3906," ",$G3906),AllocFactorMatrix,(L$4+1),FALSE)*$E3911</f>
        <v>4.6146612722742326E-3</v>
      </c>
      <c r="M3906" s="25">
        <f t="shared" ca="1" si="1854"/>
        <v>12.224316127398707</v>
      </c>
      <c r="N3906" s="25">
        <f ca="1">VLOOKUP(CONCATENATE($F3906," ",$G3906),AllocFactorMatrix,(N$4+1),FALSE)*$E3911</f>
        <v>5.2645901513973685</v>
      </c>
      <c r="O3906" s="25">
        <f ca="1">VLOOKUP(CONCATENATE($F3906," ",$G3906),AllocFactorMatrix,(O$4+1),FALSE)*$E3911</f>
        <v>1.4922361911736577</v>
      </c>
      <c r="P3906" s="25">
        <f ca="1">VLOOKUP(CONCATENATE($F3906," ",$G3906),AllocFactorMatrix,(P$4+1),FALSE)*$E3911</f>
        <v>0.15285411330187171</v>
      </c>
      <c r="Q3906" s="25">
        <f ca="1">VLOOKUP(CONCATENATE($F3906," ",$G3906),AllocFactorMatrix,(Q$4+1),FALSE)*$E3911</f>
        <v>0</v>
      </c>
      <c r="R3906" s="25">
        <f t="shared" ca="1" si="1856"/>
        <v>6.9096804558728975</v>
      </c>
      <c r="S3906" s="25">
        <f ca="1">VLOOKUP(CONCATENATE($F3906," ",$G3906),AllocFactorMatrix,(S$4+1),FALSE)*$E3911</f>
        <v>0.294840692368524</v>
      </c>
      <c r="T3906" s="25">
        <f ca="1">VLOOKUP(CONCATENATE($F3906," ",$G3906),AllocFactorMatrix,(T$4+1),FALSE)*$E3911</f>
        <v>3.4077335038547165</v>
      </c>
      <c r="U3906" s="25">
        <f ca="1">VLOOKUP(CONCATENATE($F3906," ",$G3906),AllocFactorMatrix,(U$4+1),FALSE)*$E3911</f>
        <v>27.758529310001151</v>
      </c>
      <c r="V3906" s="25">
        <f ca="1">VLOOKUP(CONCATENATE($F3906," ",$G3906),AllocFactorMatrix,(V$4+1),FALSE)*$E3911</f>
        <v>0</v>
      </c>
      <c r="W3906" s="25">
        <f t="shared" ca="1" si="1857"/>
        <v>31.46110350622439</v>
      </c>
      <c r="X3906" s="25">
        <f ca="1">VLOOKUP(CONCATENATE($F3906," ",$G3906),AllocFactorMatrix,(X$4+1),FALSE)*$E3911</f>
        <v>1.4287799177587486</v>
      </c>
      <c r="Y3906" s="25">
        <f ca="1">VLOOKUP(CONCATENATE($F3906," ",$G3906),AllocFactorMatrix,(Y$4+1),FALSE)*$E3911</f>
        <v>3.4184511239346252E-2</v>
      </c>
      <c r="Z3906" s="25">
        <f t="shared" ca="1" si="1855"/>
        <v>1.4629644289980948</v>
      </c>
      <c r="AA3906" s="25">
        <f ca="1">VLOOKUP(CONCATENATE($F3906," ",$G3906),AllocFactorMatrix,(AA$4+1),FALSE)*$E3911</f>
        <v>2.3461903634278376E-2</v>
      </c>
      <c r="AB3906" s="25">
        <f ca="1">VLOOKUP(CONCATENATE($F3906," ",$G3906),AllocFactorMatrix,(AB$4+1),FALSE)*$E3911</f>
        <v>7.3700855421425987E-2</v>
      </c>
      <c r="AC3906" s="25">
        <f ca="1">VLOOKUP(CONCATENATE($F3906," ",$G3906),AllocFactorMatrix,(AC$4+1),FALSE)*$E3911</f>
        <v>1.8359654195125558E-2</v>
      </c>
    </row>
    <row r="3907" spans="4:29" hidden="1" outlineLevel="1">
      <c r="F3907" s="61" t="str">
        <f>F3911</f>
        <v>LABOR_M</v>
      </c>
      <c r="G3907" s="20" t="str">
        <f>$G$11</f>
        <v>DISTPRI</v>
      </c>
      <c r="H3907" s="24">
        <f t="shared" ca="1" si="1851"/>
        <v>661.5775348436847</v>
      </c>
      <c r="I3907" s="25">
        <f ca="1">VLOOKUP(CONCATENATE($F3907," ",$G3907),AllocFactorMatrix,(I$4+1),FALSE)*$E3911</f>
        <v>439.61738151331059</v>
      </c>
      <c r="J3907" s="25">
        <f ca="1">VLOOKUP(CONCATENATE($F3907," ",$G3907),AllocFactorMatrix,(J$4+1),FALSE)*$E3911</f>
        <v>110.67878703390758</v>
      </c>
      <c r="K3907" s="25">
        <f ca="1">VLOOKUP(CONCATENATE($F3907," ",$G3907),AllocFactorMatrix,(K$4+1),FALSE)*$E3911</f>
        <v>1.2915817801340064</v>
      </c>
      <c r="L3907" s="25">
        <f ca="1">VLOOKUP(CONCATENATE($F3907," ",$G3907),AllocFactorMatrix,(L$4+1),FALSE)*$E3911</f>
        <v>0</v>
      </c>
      <c r="M3907" s="25">
        <f t="shared" ca="1" si="1854"/>
        <v>111.97036881404159</v>
      </c>
      <c r="N3907" s="25">
        <f ca="1">VLOOKUP(CONCATENATE($F3907," ",$G3907),AllocFactorMatrix,(N$4+1),FALSE)*$E3911</f>
        <v>47.727758778213868</v>
      </c>
      <c r="O3907" s="25">
        <f ca="1">VLOOKUP(CONCATENATE($F3907," ",$G3907),AllocFactorMatrix,(O$4+1),FALSE)*$E3911</f>
        <v>13.548879549472916</v>
      </c>
      <c r="P3907" s="25">
        <f ca="1">VLOOKUP(CONCATENATE($F3907," ",$G3907),AllocFactorMatrix,(P$4+1),FALSE)*$E3911</f>
        <v>0</v>
      </c>
      <c r="Q3907" s="25">
        <f ca="1">VLOOKUP(CONCATENATE($F3907," ",$G3907),AllocFactorMatrix,(Q$4+1),FALSE)*$E3911</f>
        <v>0</v>
      </c>
      <c r="R3907" s="25">
        <f t="shared" ca="1" si="1856"/>
        <v>61.276638327686783</v>
      </c>
      <c r="S3907" s="25">
        <f ca="1">VLOOKUP(CONCATENATE($F3907," ",$G3907),AllocFactorMatrix,(S$4+1),FALSE)*$E3911</f>
        <v>2.7220894505455631</v>
      </c>
      <c r="T3907" s="25">
        <f ca="1">VLOOKUP(CONCATENATE($F3907," ",$G3907),AllocFactorMatrix,(T$4+1),FALSE)*$E3911</f>
        <v>31.484772127608409</v>
      </c>
      <c r="U3907" s="25">
        <f ca="1">VLOOKUP(CONCATENATE($F3907," ",$G3907),AllocFactorMatrix,(U$4+1),FALSE)*$E3911</f>
        <v>0</v>
      </c>
      <c r="V3907" s="25">
        <f ca="1">VLOOKUP(CONCATENATE($F3907," ",$G3907),AllocFactorMatrix,(V$4+1),FALSE)*$E3911</f>
        <v>0</v>
      </c>
      <c r="W3907" s="25">
        <f t="shared" ca="1" si="1857"/>
        <v>34.206861578153969</v>
      </c>
      <c r="X3907" s="25">
        <f ca="1">VLOOKUP(CONCATENATE($F3907," ",$G3907),AllocFactorMatrix,(X$4+1),FALSE)*$E3911</f>
        <v>12.952509581069288</v>
      </c>
      <c r="Y3907" s="25">
        <f ca="1">VLOOKUP(CONCATENATE($F3907," ",$G3907),AllocFactorMatrix,(Y$4+1),FALSE)*$E3911</f>
        <v>0.31033142210481174</v>
      </c>
      <c r="Z3907" s="25">
        <f t="shared" ca="1" si="1855"/>
        <v>13.262841003174099</v>
      </c>
      <c r="AA3907" s="25">
        <f ca="1">VLOOKUP(CONCATENATE($F3907," ",$G3907),AllocFactorMatrix,(AA$4+1),FALSE)*$E3911</f>
        <v>0.22284482987969736</v>
      </c>
      <c r="AB3907" s="25">
        <f ca="1">VLOOKUP(CONCATENATE($F3907," ",$G3907),AllocFactorMatrix,(AB$4+1),FALSE)*$E3911</f>
        <v>0.8168788995028915</v>
      </c>
      <c r="AC3907" s="25">
        <f ca="1">VLOOKUP(CONCATENATE($F3907," ",$G3907),AllocFactorMatrix,(AC$4+1),FALSE)*$E3911</f>
        <v>0.20371987793513582</v>
      </c>
    </row>
    <row r="3908" spans="4:29" hidden="1" outlineLevel="1">
      <c r="F3908" s="61" t="str">
        <f>F3911</f>
        <v>LABOR_M</v>
      </c>
      <c r="G3908" s="20" t="str">
        <f>$G$12</f>
        <v>DISTSEC</v>
      </c>
      <c r="H3908" s="24">
        <f t="shared" ca="1" si="1851"/>
        <v>264.41363355503159</v>
      </c>
      <c r="I3908" s="25">
        <f ca="1">VLOOKUP(CONCATENATE($F3908," ",$G3908),AllocFactorMatrix,(I$4+1),FALSE)*$E3911</f>
        <v>197.41168472775189</v>
      </c>
      <c r="J3908" s="25">
        <f ca="1">VLOOKUP(CONCATENATE($F3908," ",$G3908),AllocFactorMatrix,(J$4+1),FALSE)*$E3911</f>
        <v>44.316307262687225</v>
      </c>
      <c r="K3908" s="25">
        <f ca="1">VLOOKUP(CONCATENATE($F3908," ",$G3908),AllocFactorMatrix,(K$4+1),FALSE)*$E3911</f>
        <v>0</v>
      </c>
      <c r="L3908" s="25">
        <f ca="1">VLOOKUP(CONCATENATE($F3908," ",$G3908),AllocFactorMatrix,(L$4+1),FALSE)*$E3911</f>
        <v>0</v>
      </c>
      <c r="M3908" s="25">
        <f t="shared" ca="1" si="1854"/>
        <v>44.316307262687225</v>
      </c>
      <c r="N3908" s="25">
        <f ca="1">VLOOKUP(CONCATENATE($F3908," ",$G3908),AllocFactorMatrix,(N$4+1),FALSE)*$E3911</f>
        <v>15.621965497182034</v>
      </c>
      <c r="O3908" s="25">
        <f ca="1">VLOOKUP(CONCATENATE($F3908," ",$G3908),AllocFactorMatrix,(O$4+1),FALSE)*$E3911</f>
        <v>0</v>
      </c>
      <c r="P3908" s="25">
        <f ca="1">VLOOKUP(CONCATENATE($F3908," ",$G3908),AllocFactorMatrix,(P$4+1),FALSE)*$E3911</f>
        <v>0</v>
      </c>
      <c r="Q3908" s="25">
        <f ca="1">VLOOKUP(CONCATENATE($F3908," ",$G3908),AllocFactorMatrix,(Q$4+1),FALSE)*$E3911</f>
        <v>0</v>
      </c>
      <c r="R3908" s="25">
        <f t="shared" ca="1" si="1856"/>
        <v>15.621965497182034</v>
      </c>
      <c r="S3908" s="25">
        <f ca="1">VLOOKUP(CONCATENATE($F3908," ",$G3908),AllocFactorMatrix,(S$4+1),FALSE)*$E3911</f>
        <v>0.69143688547487059</v>
      </c>
      <c r="T3908" s="25">
        <f ca="1">VLOOKUP(CONCATENATE($F3908," ",$G3908),AllocFactorMatrix,(T$4+1),FALSE)*$E3911</f>
        <v>0</v>
      </c>
      <c r="U3908" s="25">
        <f ca="1">VLOOKUP(CONCATENATE($F3908," ",$G3908),AllocFactorMatrix,(U$4+1),FALSE)*$E3911</f>
        <v>0</v>
      </c>
      <c r="V3908" s="25">
        <f ca="1">VLOOKUP(CONCATENATE($F3908," ",$G3908),AllocFactorMatrix,(V$4+1),FALSE)*$E3911</f>
        <v>0</v>
      </c>
      <c r="W3908" s="25">
        <f t="shared" ca="1" si="1857"/>
        <v>0.69143688547487059</v>
      </c>
      <c r="X3908" s="25">
        <f ca="1">VLOOKUP(CONCATENATE($F3908," ",$G3908),AllocFactorMatrix,(X$4+1),FALSE)*$E3911</f>
        <v>4.3478260327101932</v>
      </c>
      <c r="Y3908" s="25">
        <f ca="1">VLOOKUP(CONCATENATE($F3908," ",$G3908),AllocFactorMatrix,(Y$4+1),FALSE)*$E3911</f>
        <v>0</v>
      </c>
      <c r="Z3908" s="25">
        <f t="shared" ca="1" si="1855"/>
        <v>4.3478260327101932</v>
      </c>
      <c r="AA3908" s="25">
        <f ca="1">VLOOKUP(CONCATENATE($F3908," ",$G3908),AllocFactorMatrix,(AA$4+1),FALSE)*$E3911</f>
        <v>7.0896844205837958E-2</v>
      </c>
      <c r="AB3908" s="25">
        <f ca="1">VLOOKUP(CONCATENATE($F3908," ",$G3908),AllocFactorMatrix,(AB$4+1),FALSE)*$E3911</f>
        <v>1.5655102065669544</v>
      </c>
      <c r="AC3908" s="25">
        <f ca="1">VLOOKUP(CONCATENATE($F3908," ",$G3908),AllocFactorMatrix,(AC$4+1),FALSE)*$E3911</f>
        <v>0.3880060984526022</v>
      </c>
    </row>
    <row r="3909" spans="4:29" hidden="1" outlineLevel="1">
      <c r="F3909" s="61" t="str">
        <f>F3911</f>
        <v>LABOR_M</v>
      </c>
      <c r="G3909" s="20" t="str">
        <f>$G$13</f>
        <v>ENERGY</v>
      </c>
      <c r="H3909" s="24">
        <f t="shared" ca="1" si="1851"/>
        <v>694.50386035814438</v>
      </c>
      <c r="I3909" s="25">
        <f ca="1">VLOOKUP(CONCATENATE($F3909," ",$G3909),AllocFactorMatrix,(I$4+1),FALSE)*$E3911</f>
        <v>252.47471108555226</v>
      </c>
      <c r="J3909" s="25">
        <f ca="1">VLOOKUP(CONCATENATE($F3909," ",$G3909),AllocFactorMatrix,(J$4+1),FALSE)*$E3911</f>
        <v>81.490292157313405</v>
      </c>
      <c r="K3909" s="25">
        <f ca="1">VLOOKUP(CONCATENATE($F3909," ",$G3909),AllocFactorMatrix,(K$4+1),FALSE)*$E3911</f>
        <v>0.93290923893423749</v>
      </c>
      <c r="L3909" s="25">
        <f ca="1">VLOOKUP(CONCATENATE($F3909," ",$G3909),AllocFactorMatrix,(L$4+1),FALSE)*$E3911</f>
        <v>2.3644526887522228E-2</v>
      </c>
      <c r="M3909" s="25">
        <f t="shared" ca="1" si="1854"/>
        <v>82.446845923135172</v>
      </c>
      <c r="N3909" s="25">
        <f ca="1">VLOOKUP(CONCATENATE($F3909," ",$G3909),AllocFactorMatrix,(N$4+1),FALSE)*$E3911</f>
        <v>39.434594689095256</v>
      </c>
      <c r="O3909" s="25">
        <f ca="1">VLOOKUP(CONCATENATE($F3909," ",$G3909),AllocFactorMatrix,(O$4+1),FALSE)*$E3911</f>
        <v>11.007374178883561</v>
      </c>
      <c r="P3909" s="25">
        <f ca="1">VLOOKUP(CONCATENATE($F3909," ",$G3909),AllocFactorMatrix,(P$4+1),FALSE)*$E3911</f>
        <v>0.8714621590167404</v>
      </c>
      <c r="Q3909" s="25">
        <f ca="1">VLOOKUP(CONCATENATE($F3909," ",$G3909),AllocFactorMatrix,(Q$4+1),FALSE)*$E3911</f>
        <v>0.17864575560130663</v>
      </c>
      <c r="R3909" s="25">
        <f t="shared" ca="1" si="1856"/>
        <v>51.492076782596868</v>
      </c>
      <c r="S3909" s="25">
        <f ca="1">VLOOKUP(CONCATENATE($F3909," ",$G3909),AllocFactorMatrix,(S$4+1),FALSE)*$E3911</f>
        <v>2.6277070392057498</v>
      </c>
      <c r="T3909" s="25">
        <f ca="1">VLOOKUP(CONCATENATE($F3909," ",$G3909),AllocFactorMatrix,(T$4+1),FALSE)*$E3911</f>
        <v>31.403225644856732</v>
      </c>
      <c r="U3909" s="25">
        <f ca="1">VLOOKUP(CONCATENATE($F3909," ",$G3909),AllocFactorMatrix,(U$4+1),FALSE)*$E3911</f>
        <v>222.0061115752747</v>
      </c>
      <c r="V3909" s="25">
        <f ca="1">VLOOKUP(CONCATENATE($F3909," ",$G3909),AllocFactorMatrix,(V$4+1),FALSE)*$E3911</f>
        <v>35.578625421646358</v>
      </c>
      <c r="W3909" s="25">
        <f t="shared" ca="1" si="1857"/>
        <v>291.6156696809835</v>
      </c>
      <c r="X3909" s="25">
        <f ca="1">VLOOKUP(CONCATENATE($F3909," ",$G3909),AllocFactorMatrix,(X$4+1),FALSE)*$E3911</f>
        <v>10.696470737133813</v>
      </c>
      <c r="Y3909" s="25">
        <f ca="1">VLOOKUP(CONCATENATE($F3909," ",$G3909),AllocFactorMatrix,(Y$4+1),FALSE)*$E3911</f>
        <v>0.25140484035635169</v>
      </c>
      <c r="Z3909" s="25">
        <f t="shared" ca="1" si="1855"/>
        <v>10.947875577490166</v>
      </c>
      <c r="AA3909" s="25">
        <f ca="1">VLOOKUP(CONCATENATE($F3909," ",$G3909),AllocFactorMatrix,(AA$4+1),FALSE)*$E3911</f>
        <v>0.24560217973137813</v>
      </c>
      <c r="AB3909" s="25">
        <f ca="1">VLOOKUP(CONCATENATE($F3909," ",$G3909),AllocFactorMatrix,(AB$4+1),FALSE)*$E3911</f>
        <v>4.2261049732897655</v>
      </c>
      <c r="AC3909" s="25">
        <f ca="1">VLOOKUP(CONCATENATE($F3909," ",$G3909),AllocFactorMatrix,(AC$4+1),FALSE)*$E3911</f>
        <v>1.0549741553651517</v>
      </c>
    </row>
    <row r="3910" spans="4:29" hidden="1" outlineLevel="1">
      <c r="F3910" s="61" t="str">
        <f>F3911</f>
        <v>LABOR_M</v>
      </c>
      <c r="G3910" s="20" t="str">
        <f>$G$14</f>
        <v>CUSTOMER</v>
      </c>
      <c r="H3910" s="24">
        <f t="shared" ca="1" si="1851"/>
        <v>1019.2013531754232</v>
      </c>
      <c r="I3910" s="25">
        <f ca="1">VLOOKUP(CONCATENATE($F3910," ",$G3910),AllocFactorMatrix,(I$4+1),FALSE)*$E3911</f>
        <v>800.57180355857327</v>
      </c>
      <c r="J3910" s="25">
        <f ca="1">VLOOKUP(CONCATENATE($F3910," ",$G3910),AllocFactorMatrix,(J$4+1),FALSE)*$E3911</f>
        <v>186.0010517761865</v>
      </c>
      <c r="K3910" s="25">
        <f ca="1">VLOOKUP(CONCATENATE($F3910," ",$G3910),AllocFactorMatrix,(K$4+1),FALSE)*$E3911</f>
        <v>1.6762261604751507</v>
      </c>
      <c r="L3910" s="25">
        <f ca="1">VLOOKUP(CONCATENATE($F3910," ",$G3910),AllocFactorMatrix,(L$4+1),FALSE)*$E3911</f>
        <v>0.23647230170263392</v>
      </c>
      <c r="M3910" s="25">
        <f t="shared" ca="1" si="1854"/>
        <v>187.91375023836429</v>
      </c>
      <c r="N3910" s="25">
        <f ca="1">VLOOKUP(CONCATENATE($F3910," ",$G3910),AllocFactorMatrix,(N$4+1),FALSE)*$E3911</f>
        <v>3.2094216311508852</v>
      </c>
      <c r="O3910" s="25">
        <f ca="1">VLOOKUP(CONCATENATE($F3910," ",$G3910),AllocFactorMatrix,(O$4+1),FALSE)*$E3911</f>
        <v>1.4109942127053561</v>
      </c>
      <c r="P3910" s="25">
        <f ca="1">VLOOKUP(CONCATENATE($F3910," ",$G3910),AllocFactorMatrix,(P$4+1),FALSE)*$E3911</f>
        <v>0.67627534585107685</v>
      </c>
      <c r="Q3910" s="25">
        <f ca="1">VLOOKUP(CONCATENATE($F3910," ",$G3910),AllocFactorMatrix,(Q$4+1),FALSE)*$E3911</f>
        <v>0.28811699339960423</v>
      </c>
      <c r="R3910" s="25">
        <f t="shared" ca="1" si="1856"/>
        <v>5.5848081831069223</v>
      </c>
      <c r="S3910" s="25">
        <f ca="1">VLOOKUP(CONCATENATE($F3910," ",$G3910),AllocFactorMatrix,(S$4+1),FALSE)*$E3911</f>
        <v>4.6694785471009935E-2</v>
      </c>
      <c r="T3910" s="25">
        <f ca="1">VLOOKUP(CONCATENATE($F3910," ",$G3910),AllocFactorMatrix,(T$4+1),FALSE)*$E3911</f>
        <v>0.87796895924824603</v>
      </c>
      <c r="U3910" s="25">
        <f ca="1">VLOOKUP(CONCATENATE($F3910," ",$G3910),AllocFactorMatrix,(U$4+1),FALSE)*$E3911</f>
        <v>1.7526835392995646</v>
      </c>
      <c r="V3910" s="25">
        <f ca="1">VLOOKUP(CONCATENATE($F3910," ",$G3910),AllocFactorMatrix,(V$4+1),FALSE)*$E3911</f>
        <v>0.43236122200479038</v>
      </c>
      <c r="W3910" s="25">
        <f t="shared" ca="1" si="1857"/>
        <v>3.1097085060236109</v>
      </c>
      <c r="X3910" s="25">
        <f ca="1">VLOOKUP(CONCATENATE($F3910," ",$G3910),AllocFactorMatrix,(X$4+1),FALSE)*$E3911</f>
        <v>1.0776062969910292</v>
      </c>
      <c r="Y3910" s="25">
        <f ca="1">VLOOKUP(CONCATENATE($F3910," ",$G3910),AllocFactorMatrix,(Y$4+1),FALSE)*$E3911</f>
        <v>1.8082075142719246E-2</v>
      </c>
      <c r="Z3910" s="25">
        <f t="shared" ca="1" si="1855"/>
        <v>1.0956883721337485</v>
      </c>
      <c r="AA3910" s="25">
        <f ca="1">VLOOKUP(CONCATENATE($F3910," ",$G3910),AllocFactorMatrix,(AA$4+1),FALSE)*$E3911</f>
        <v>6.3061910409987196E-2</v>
      </c>
      <c r="AB3910" s="25">
        <f ca="1">VLOOKUP(CONCATENATE($F3910," ",$G3910),AllocFactorMatrix,(AB$4+1),FALSE)*$E3911</f>
        <v>17.371456890633134</v>
      </c>
      <c r="AC3910" s="25">
        <f ca="1">VLOOKUP(CONCATENATE($F3910," ",$G3910),AllocFactorMatrix,(AC$4+1),FALSE)*$E3911</f>
        <v>3.4910755161781908</v>
      </c>
    </row>
    <row r="3911" spans="4:29" collapsed="1">
      <c r="D3911" s="20" t="s">
        <v>654</v>
      </c>
      <c r="E3911" s="61">
        <v>3961</v>
      </c>
      <c r="F3911" s="61" t="s">
        <v>69</v>
      </c>
      <c r="G3911" s="20" t="str">
        <f>$G$15</f>
        <v>TOTAL</v>
      </c>
      <c r="H3911" s="24">
        <f t="shared" ca="1" si="1851"/>
        <v>3961.0000000000018</v>
      </c>
      <c r="I3911" s="25">
        <f ca="1">VLOOKUP(CONCATENATE($F3911," ",$G3911),AllocFactorMatrix,(I$4+1),FALSE)*$E3911</f>
        <v>2336.4332276938662</v>
      </c>
      <c r="J3911" s="25">
        <f ca="1">VLOOKUP(CONCATENATE($F3911," ",$G3911),AllocFactorMatrix,(J$4+1),FALSE)*$E3911</f>
        <v>586.13248679178082</v>
      </c>
      <c r="K3911" s="25">
        <f ca="1">VLOOKUP(CONCATENATE($F3911," ",$G3911),AllocFactorMatrix,(K$4+1),FALSE)*$E3911</f>
        <v>5.813525793433862</v>
      </c>
      <c r="L3911" s="25">
        <f ca="1">VLOOKUP(CONCATENATE($F3911," ",$G3911),AllocFactorMatrix,(L$4+1),FALSE)*$E3911</f>
        <v>0.30838684033428976</v>
      </c>
      <c r="M3911" s="25">
        <f t="shared" ca="1" si="1854"/>
        <v>592.25439942554897</v>
      </c>
      <c r="N3911" s="25">
        <f ca="1">VLOOKUP(CONCATENATE($F3911," ",$G3911),AllocFactorMatrix,(N$4+1),FALSE)*$E3911</f>
        <v>174.67590935980169</v>
      </c>
      <c r="O3911" s="25">
        <f ca="1">VLOOKUP(CONCATENATE($F3911," ",$G3911),AllocFactorMatrix,(O$4+1),FALSE)*$E3911</f>
        <v>45.520499196791967</v>
      </c>
      <c r="P3911" s="25">
        <f ca="1">VLOOKUP(CONCATENATE($F3911," ",$G3911),AllocFactorMatrix,(P$4+1),FALSE)*$E3911</f>
        <v>3.1298588442289406</v>
      </c>
      <c r="Q3911" s="25">
        <f ca="1">VLOOKUP(CONCATENATE($F3911," ",$G3911),AllocFactorMatrix,(Q$4+1),FALSE)*$E3911</f>
        <v>0.76845585937668703</v>
      </c>
      <c r="R3911" s="25">
        <f t="shared" ca="1" si="1856"/>
        <v>224.09472326019932</v>
      </c>
      <c r="S3911" s="25">
        <f ca="1">VLOOKUP(CONCATENATE($F3911," ",$G3911),AllocFactorMatrix,(S$4+1),FALSE)*$E3911</f>
        <v>10.192282047477583</v>
      </c>
      <c r="T3911" s="25">
        <f ca="1">VLOOKUP(CONCATENATE($F3911," ",$G3911),AllocFactorMatrix,(T$4+1),FALSE)*$E3911</f>
        <v>108.70407718246321</v>
      </c>
      <c r="U3911" s="25">
        <f ca="1">VLOOKUP(CONCATENATE($F3911," ",$G3911),AllocFactorMatrix,(U$4+1),FALSE)*$E3911</f>
        <v>528.88368261219614</v>
      </c>
      <c r="V3911" s="25">
        <f ca="1">VLOOKUP(CONCATENATE($F3911," ",$G3911),AllocFactorMatrix,(V$4+1),FALSE)*$E3911</f>
        <v>79.52452723926406</v>
      </c>
      <c r="W3911" s="25">
        <f t="shared" ca="1" si="1857"/>
        <v>727.30456908140104</v>
      </c>
      <c r="X3911" s="25">
        <f ca="1">VLOOKUP(CONCATENATE($F3911," ",$G3911),AllocFactorMatrix,(X$4+1),FALSE)*$E3911</f>
        <v>47.716448095650954</v>
      </c>
      <c r="Y3911" s="25">
        <f ca="1">VLOOKUP(CONCATENATE($F3911," ",$G3911),AllocFactorMatrix,(Y$4+1),FALSE)*$E3911</f>
        <v>1.0295371302434717</v>
      </c>
      <c r="Z3911" s="25">
        <f t="shared" ca="1" si="1855"/>
        <v>48.745985225894422</v>
      </c>
      <c r="AA3911" s="25">
        <f ca="1">VLOOKUP(CONCATENATE($F3911," ",$G3911),AllocFactorMatrix,(AA$4+1),FALSE)*$E3911</f>
        <v>0.92597732808214173</v>
      </c>
      <c r="AB3911" s="25">
        <f ca="1">VLOOKUP(CONCATENATE($F3911," ",$G3911),AllocFactorMatrix,(AB$4+1),FALSE)*$E3911</f>
        <v>25.680906286091385</v>
      </c>
      <c r="AC3911" s="25">
        <f ca="1">VLOOKUP(CONCATENATE($F3911," ",$G3911),AllocFactorMatrix,(AC$4+1),FALSE)*$E3911</f>
        <v>5.560211698918371</v>
      </c>
    </row>
    <row r="3912" spans="4:29" hidden="1" outlineLevel="1">
      <c r="F3912" s="61" t="str">
        <f>F3919</f>
        <v>LABOR_M</v>
      </c>
      <c r="G3912" s="20" t="str">
        <f>$G$8</f>
        <v>PRODUCTION</v>
      </c>
      <c r="H3912" s="24">
        <f t="shared" ca="1" si="1851"/>
        <v>4724.6174250598597</v>
      </c>
      <c r="I3912" s="25">
        <f ca="1">VLOOKUP(CONCATENATE($F3912," ",$G3912),AllocFactorMatrix,(I$4+1),FALSE)*$E3919</f>
        <v>2316.6826904520944</v>
      </c>
      <c r="J3912" s="25">
        <f ca="1">VLOOKUP(CONCATENATE($F3912," ",$G3912),AllocFactorMatrix,(J$4+1),FALSE)*$E3919</f>
        <v>586.03063918325199</v>
      </c>
      <c r="K3912" s="25">
        <f ca="1">VLOOKUP(CONCATENATE($F3912," ",$G3912),AllocFactorMatrix,(K$4+1),FALSE)*$E3919</f>
        <v>6.8515895415307524</v>
      </c>
      <c r="L3912" s="25">
        <f ca="1">VLOOKUP(CONCATENATE($F3912," ",$G3912),AllocFactorMatrix,(L$4+1),FALSE)*$E3919</f>
        <v>0.16879238289638221</v>
      </c>
      <c r="M3912" s="25">
        <f t="shared" ca="1" si="1847"/>
        <v>593.05102110767916</v>
      </c>
      <c r="N3912" s="25">
        <f ca="1">VLOOKUP(CONCATENATE($F3912," ",$G3912),AllocFactorMatrix,(N$4+1),FALSE)*$E3919</f>
        <v>245.20257186955681</v>
      </c>
      <c r="O3912" s="25">
        <f ca="1">VLOOKUP(CONCATENATE($F3912," ",$G3912),AllocFactorMatrix,(O$4+1),FALSE)*$E3919</f>
        <v>69.832488740161949</v>
      </c>
      <c r="P3912" s="25">
        <f ca="1">VLOOKUP(CONCATENATE($F3912," ",$G3912),AllocFactorMatrix,(P$4+1),FALSE)*$E3919</f>
        <v>5.5262280172909124</v>
      </c>
      <c r="Q3912" s="25">
        <f ca="1">VLOOKUP(CONCATENATE($F3912," ",$G3912),AllocFactorMatrix,(Q$4+1),FALSE)*$E3919</f>
        <v>1.166489295202755</v>
      </c>
      <c r="R3912" s="25">
        <f ca="1">SUBTOTAL(9,N3912:Q3912)</f>
        <v>321.72777792221245</v>
      </c>
      <c r="S3912" s="25">
        <f ca="1">VLOOKUP(CONCATENATE($F3912," ",$G3912),AllocFactorMatrix,(S$4+1),FALSE)*$E3919</f>
        <v>14.729392910829615</v>
      </c>
      <c r="T3912" s="25">
        <f ca="1">VLOOKUP(CONCATENATE($F3912," ",$G3912),AllocFactorMatrix,(T$4+1),FALSE)*$E3919</f>
        <v>160.57622288406816</v>
      </c>
      <c r="U3912" s="25">
        <f ca="1">VLOOKUP(CONCATENATE($F3912," ",$G3912),AllocFactorMatrix,(U$4+1),FALSE)*$E3919</f>
        <v>1072.4304816647586</v>
      </c>
      <c r="V3912" s="25">
        <f ca="1">VLOOKUP(CONCATENATE($F3912," ",$G3912),AllocFactorMatrix,(V$4+1),FALSE)*$E3919</f>
        <v>168.24407835475881</v>
      </c>
      <c r="W3912" s="25">
        <f ca="1">SUBTOTAL(9,S3912:V3912)</f>
        <v>1415.9801758144151</v>
      </c>
      <c r="X3912" s="25">
        <f ca="1">VLOOKUP(CONCATENATE($F3912," ",$G3912),AllocFactorMatrix,(X$4+1),FALSE)*$E3919</f>
        <v>66.554646495940347</v>
      </c>
      <c r="Y3912" s="25">
        <f ca="1">VLOOKUP(CONCATENATE($F3912," ",$G3912),AllocFactorMatrix,(Y$4+1),FALSE)*$E3919</f>
        <v>1.6066534977859142</v>
      </c>
      <c r="Z3912" s="25">
        <f t="shared" ca="1" si="1848"/>
        <v>68.16129999372626</v>
      </c>
      <c r="AA3912" s="25">
        <f ca="1">VLOOKUP(CONCATENATE($F3912," ",$G3912),AllocFactorMatrix,(AA$4+1),FALSE)*$E3919</f>
        <v>1.1603669225281643</v>
      </c>
      <c r="AB3912" s="25">
        <f ca="1">VLOOKUP(CONCATENATE($F3912," ",$G3912),AllocFactorMatrix,(AB$4+1),FALSE)*$E3919</f>
        <v>6.2917409899968222</v>
      </c>
      <c r="AC3912" s="25">
        <f ca="1">VLOOKUP(CONCATENATE($F3912," ",$G3912),AllocFactorMatrix,(AC$4+1),FALSE)*$E3919</f>
        <v>1.5623518572070352</v>
      </c>
    </row>
    <row r="3913" spans="4:29" hidden="1" outlineLevel="1">
      <c r="F3913" s="61" t="str">
        <f>F3919</f>
        <v>LABOR_M</v>
      </c>
      <c r="G3913" s="20" t="str">
        <f>$G$9</f>
        <v>BULKTRAN</v>
      </c>
      <c r="H3913" s="24">
        <f t="shared" ca="1" si="1851"/>
        <v>1271.2680669209205</v>
      </c>
      <c r="I3913" s="25">
        <f ca="1">VLOOKUP(CONCATENATE($F3913," ",$G3913),AllocFactorMatrix,(I$4+1),FALSE)*$E3919</f>
        <v>623.35729236804355</v>
      </c>
      <c r="J3913" s="25">
        <f ca="1">VLOOKUP(CONCATENATE($F3913," ",$G3913),AllocFactorMatrix,(J$4+1),FALSE)*$E3919</f>
        <v>157.68515644872244</v>
      </c>
      <c r="K3913" s="25">
        <f ca="1">VLOOKUP(CONCATENATE($F3913," ",$G3913),AllocFactorMatrix,(K$4+1),FALSE)*$E3919</f>
        <v>1.8435793225494954</v>
      </c>
      <c r="L3913" s="25">
        <f ca="1">VLOOKUP(CONCATENATE($F3913," ",$G3913),AllocFactorMatrix,(L$4+1),FALSE)*$E3919</f>
        <v>4.5417511516912097E-2</v>
      </c>
      <c r="M3913" s="25">
        <f t="shared" ca="1" si="1847"/>
        <v>159.57415328278884</v>
      </c>
      <c r="N3913" s="25">
        <f ca="1">VLOOKUP(CONCATENATE($F3913," ",$G3913),AllocFactorMatrix,(N$4+1),FALSE)*$E3919</f>
        <v>65.977447801649305</v>
      </c>
      <c r="O3913" s="25">
        <f ca="1">VLOOKUP(CONCATENATE($F3913," ",$G3913),AllocFactorMatrix,(O$4+1),FALSE)*$E3919</f>
        <v>18.790053242852334</v>
      </c>
      <c r="P3913" s="25">
        <f ca="1">VLOOKUP(CONCATENATE($F3913," ",$G3913),AllocFactorMatrix,(P$4+1),FALSE)*$E3919</f>
        <v>1.4869600174699102</v>
      </c>
      <c r="Q3913" s="25">
        <f ca="1">VLOOKUP(CONCATENATE($F3913," ",$G3913),AllocFactorMatrix,(Q$4+1),FALSE)*$E3919</f>
        <v>0.3138710413949688</v>
      </c>
      <c r="R3913" s="25">
        <f t="shared" ref="R3913:R3919" ca="1" si="1858">SUBTOTAL(9,N3913:Q3913)</f>
        <v>86.568332103366529</v>
      </c>
      <c r="S3913" s="25">
        <f ca="1">VLOOKUP(CONCATENATE($F3913," ",$G3913),AllocFactorMatrix,(S$4+1),FALSE)*$E3919</f>
        <v>3.9632853135049015</v>
      </c>
      <c r="T3913" s="25">
        <f ca="1">VLOOKUP(CONCATENATE($F3913," ",$G3913),AllocFactorMatrix,(T$4+1),FALSE)*$E3919</f>
        <v>43.206762811426138</v>
      </c>
      <c r="U3913" s="25">
        <f ca="1">VLOOKUP(CONCATENATE($F3913," ",$G3913),AllocFactorMatrix,(U$4+1),FALSE)*$E3919</f>
        <v>288.56233270903545</v>
      </c>
      <c r="V3913" s="25">
        <f ca="1">VLOOKUP(CONCATENATE($F3913," ",$G3913),AllocFactorMatrix,(V$4+1),FALSE)*$E3919</f>
        <v>45.26997744335592</v>
      </c>
      <c r="W3913" s="25">
        <f t="shared" ref="W3913:W3919" ca="1" si="1859">SUBTOTAL(9,S3913:V3913)</f>
        <v>381.0023582773224</v>
      </c>
      <c r="X3913" s="25">
        <f ca="1">VLOOKUP(CONCATENATE($F3913," ",$G3913),AllocFactorMatrix,(X$4+1),FALSE)*$E3919</f>
        <v>17.908073645651289</v>
      </c>
      <c r="Y3913" s="25">
        <f ca="1">VLOOKUP(CONCATENATE($F3913," ",$G3913),AllocFactorMatrix,(Y$4+1),FALSE)*$E3919</f>
        <v>0.43230744472737026</v>
      </c>
      <c r="Z3913" s="25">
        <f t="shared" ca="1" si="1848"/>
        <v>18.34038109037866</v>
      </c>
      <c r="AA3913" s="25">
        <f ca="1">VLOOKUP(CONCATENATE($F3913," ",$G3913),AllocFactorMatrix,(AA$4+1),FALSE)*$E3919</f>
        <v>0.31222367480953606</v>
      </c>
      <c r="AB3913" s="25">
        <f ca="1">VLOOKUP(CONCATENATE($F3913," ",$G3913),AllocFactorMatrix,(AB$4+1),FALSE)*$E3919</f>
        <v>1.6929390649696976</v>
      </c>
      <c r="AC3913" s="25">
        <f ca="1">VLOOKUP(CONCATENATE($F3913," ",$G3913),AllocFactorMatrix,(AC$4+1),FALSE)*$E3919</f>
        <v>0.4203870592414653</v>
      </c>
    </row>
    <row r="3914" spans="4:29" hidden="1" outlineLevel="1">
      <c r="F3914" s="61" t="str">
        <f>F3919</f>
        <v>LABOR_M</v>
      </c>
      <c r="G3914" s="20" t="str">
        <f>$G$10</f>
        <v>SUBTRAN</v>
      </c>
      <c r="H3914" s="24">
        <f t="shared" ca="1" si="1851"/>
        <v>487.54220828787925</v>
      </c>
      <c r="I3914" s="25">
        <f ca="1">VLOOKUP(CONCATENATE($F3914," ",$G3914),AllocFactorMatrix,(I$4+1),FALSE)*$E3919</f>
        <v>231.53467594619937</v>
      </c>
      <c r="J3914" s="25">
        <f ca="1">VLOOKUP(CONCATENATE($F3914," ",$G3914),AllocFactorMatrix,(J$4+1),FALSE)*$E3919</f>
        <v>59.269460577298688</v>
      </c>
      <c r="K3914" s="25">
        <f ca="1">VLOOKUP(CONCATENATE($F3914," ",$G3914),AllocFactorMatrix,(K$4+1),FALSE)*$E3919</f>
        <v>0.69068021937723978</v>
      </c>
      <c r="L3914" s="25">
        <f ca="1">VLOOKUP(CONCATENATE($F3914," ",$G3914),AllocFactorMatrix,(L$4+1),FALSE)*$E3919</f>
        <v>2.26434123928104E-2</v>
      </c>
      <c r="M3914" s="25">
        <f t="shared" ca="1" si="1847"/>
        <v>59.98278420906874</v>
      </c>
      <c r="N3914" s="25">
        <f ca="1">VLOOKUP(CONCATENATE($F3914," ",$G3914),AllocFactorMatrix,(N$4+1),FALSE)*$E3919</f>
        <v>25.832510523241417</v>
      </c>
      <c r="O3914" s="25">
        <f ca="1">VLOOKUP(CONCATENATE($F3914," ",$G3914),AllocFactorMatrix,(O$4+1),FALSE)*$E3919</f>
        <v>7.322166779008132</v>
      </c>
      <c r="P3914" s="25">
        <f ca="1">VLOOKUP(CONCATENATE($F3914," ",$G3914),AllocFactorMatrix,(P$4+1),FALSE)*$E3919</f>
        <v>0.75003093818105993</v>
      </c>
      <c r="Q3914" s="25">
        <f ca="1">VLOOKUP(CONCATENATE($F3914," ",$G3914),AllocFactorMatrix,(Q$4+1),FALSE)*$E3919</f>
        <v>0</v>
      </c>
      <c r="R3914" s="25">
        <f t="shared" ca="1" si="1858"/>
        <v>33.904708240430615</v>
      </c>
      <c r="S3914" s="25">
        <f ca="1">VLOOKUP(CONCATENATE($F3914," ",$G3914),AllocFactorMatrix,(S$4+1),FALSE)*$E3919</f>
        <v>1.4467366061284099</v>
      </c>
      <c r="T3914" s="25">
        <f ca="1">VLOOKUP(CONCATENATE($F3914," ",$G3914),AllocFactorMatrix,(T$4+1),FALSE)*$E3919</f>
        <v>16.721208881827888</v>
      </c>
      <c r="U3914" s="25">
        <f ca="1">VLOOKUP(CONCATENATE($F3914," ",$G3914),AllocFactorMatrix,(U$4+1),FALSE)*$E3919</f>
        <v>136.20670933329521</v>
      </c>
      <c r="V3914" s="25">
        <f ca="1">VLOOKUP(CONCATENATE($F3914," ",$G3914),AllocFactorMatrix,(V$4+1),FALSE)*$E3919</f>
        <v>0</v>
      </c>
      <c r="W3914" s="25">
        <f t="shared" ca="1" si="1859"/>
        <v>154.37465482125151</v>
      </c>
      <c r="X3914" s="25">
        <f ca="1">VLOOKUP(CONCATENATE($F3914," ",$G3914),AllocFactorMatrix,(X$4+1),FALSE)*$E3919</f>
        <v>7.0107968900679216</v>
      </c>
      <c r="Y3914" s="25">
        <f ca="1">VLOOKUP(CONCATENATE($F3914," ",$G3914),AllocFactorMatrix,(Y$4+1),FALSE)*$E3919</f>
        <v>0.16773798547031907</v>
      </c>
      <c r="Z3914" s="25">
        <f t="shared" ca="1" si="1848"/>
        <v>7.178534875538241</v>
      </c>
      <c r="AA3914" s="25">
        <f ca="1">VLOOKUP(CONCATENATE($F3914," ",$G3914),AllocFactorMatrix,(AA$4+1),FALSE)*$E3919</f>
        <v>0.11512384726983955</v>
      </c>
      <c r="AB3914" s="25">
        <f ca="1">VLOOKUP(CONCATENATE($F3914," ",$G3914),AllocFactorMatrix,(AB$4+1),FALSE)*$E3919</f>
        <v>0.36163843119687844</v>
      </c>
      <c r="AC3914" s="25">
        <f ca="1">VLOOKUP(CONCATENATE($F3914," ",$G3914),AllocFactorMatrix,(AC$4+1),FALSE)*$E3919</f>
        <v>9.0087916924125308E-2</v>
      </c>
    </row>
    <row r="3915" spans="4:29" hidden="1" outlineLevel="1">
      <c r="F3915" s="61" t="str">
        <f>F3919</f>
        <v>LABOR_M</v>
      </c>
      <c r="G3915" s="20" t="str">
        <f>$G$11</f>
        <v>DISTPRI</v>
      </c>
      <c r="H3915" s="24">
        <f t="shared" ca="1" si="1851"/>
        <v>3246.2562401468958</v>
      </c>
      <c r="I3915" s="25">
        <f ca="1">VLOOKUP(CONCATENATE($F3915," ",$G3915),AllocFactorMatrix,(I$4+1),FALSE)*$E3919</f>
        <v>2157.1329025732657</v>
      </c>
      <c r="J3915" s="25">
        <f ca="1">VLOOKUP(CONCATENATE($F3915," ",$G3915),AllocFactorMatrix,(J$4+1),FALSE)*$E3919</f>
        <v>543.08328825827516</v>
      </c>
      <c r="K3915" s="25">
        <f ca="1">VLOOKUP(CONCATENATE($F3915," ",$G3915),AllocFactorMatrix,(K$4+1),FALSE)*$E3919</f>
        <v>6.3375873462975383</v>
      </c>
      <c r="L3915" s="25">
        <f ca="1">VLOOKUP(CONCATENATE($F3915," ",$G3915),AllocFactorMatrix,(L$4+1),FALSE)*$E3919</f>
        <v>0</v>
      </c>
      <c r="M3915" s="25">
        <f t="shared" ca="1" si="1847"/>
        <v>549.42087560457264</v>
      </c>
      <c r="N3915" s="25">
        <f ca="1">VLOOKUP(CONCATENATE($F3915," ",$G3915),AllocFactorMatrix,(N$4+1),FALSE)*$E3919</f>
        <v>234.19255733738063</v>
      </c>
      <c r="O3915" s="25">
        <f ca="1">VLOOKUP(CONCATENATE($F3915," ",$G3915),AllocFactorMatrix,(O$4+1),FALSE)*$E3919</f>
        <v>66.482207251591916</v>
      </c>
      <c r="P3915" s="25">
        <f ca="1">VLOOKUP(CONCATENATE($F3915," ",$G3915),AllocFactorMatrix,(P$4+1),FALSE)*$E3919</f>
        <v>0</v>
      </c>
      <c r="Q3915" s="25">
        <f ca="1">VLOOKUP(CONCATENATE($F3915," ",$G3915),AllocFactorMatrix,(Q$4+1),FALSE)*$E3919</f>
        <v>0</v>
      </c>
      <c r="R3915" s="25">
        <f t="shared" ca="1" si="1858"/>
        <v>300.67476458897255</v>
      </c>
      <c r="S3915" s="25">
        <f ca="1">VLOOKUP(CONCATENATE($F3915," ",$G3915),AllocFactorMatrix,(S$4+1),FALSE)*$E3919</f>
        <v>13.356862045141016</v>
      </c>
      <c r="T3915" s="25">
        <f ca="1">VLOOKUP(CONCATENATE($F3915," ",$G3915),AllocFactorMatrix,(T$4+1),FALSE)*$E3919</f>
        <v>154.49079299979729</v>
      </c>
      <c r="U3915" s="25">
        <f ca="1">VLOOKUP(CONCATENATE($F3915," ",$G3915),AllocFactorMatrix,(U$4+1),FALSE)*$E3919</f>
        <v>0</v>
      </c>
      <c r="V3915" s="25">
        <f ca="1">VLOOKUP(CONCATENATE($F3915," ",$G3915),AllocFactorMatrix,(V$4+1),FALSE)*$E3919</f>
        <v>0</v>
      </c>
      <c r="W3915" s="25">
        <f t="shared" ca="1" si="1859"/>
        <v>167.84765504493831</v>
      </c>
      <c r="X3915" s="25">
        <f ca="1">VLOOKUP(CONCATENATE($F3915," ",$G3915),AllocFactorMatrix,(X$4+1),FALSE)*$E3919</f>
        <v>63.555914218041572</v>
      </c>
      <c r="Y3915" s="25">
        <f ca="1">VLOOKUP(CONCATENATE($F3915," ",$G3915),AllocFactorMatrix,(Y$4+1),FALSE)*$E3919</f>
        <v>1.5227471648647111</v>
      </c>
      <c r="Z3915" s="25">
        <f t="shared" ca="1" si="1848"/>
        <v>65.07866138290629</v>
      </c>
      <c r="AA3915" s="25">
        <f ca="1">VLOOKUP(CONCATENATE($F3915," ",$G3915),AllocFactorMatrix,(AA$4+1),FALSE)*$E3919</f>
        <v>1.0934643053627362</v>
      </c>
      <c r="AB3915" s="25">
        <f ca="1">VLOOKUP(CONCATENATE($F3915," ",$G3915),AllocFactorMatrix,(AB$4+1),FALSE)*$E3919</f>
        <v>4.0082954533547586</v>
      </c>
      <c r="AC3915" s="25">
        <f ca="1">VLOOKUP(CONCATENATE($F3915," ",$G3915),AllocFactorMatrix,(AC$4+1),FALSE)*$E3919</f>
        <v>0.99962119352368084</v>
      </c>
    </row>
    <row r="3916" spans="4:29" hidden="1" outlineLevel="1">
      <c r="F3916" s="61" t="str">
        <f>F3919</f>
        <v>LABOR_M</v>
      </c>
      <c r="G3916" s="20" t="str">
        <f>$G$12</f>
        <v>DISTSEC</v>
      </c>
      <c r="H3916" s="24">
        <f t="shared" ca="1" si="1851"/>
        <v>1297.4358449319855</v>
      </c>
      <c r="I3916" s="25">
        <f ca="1">VLOOKUP(CONCATENATE($F3916," ",$G3916),AllocFactorMatrix,(I$4+1),FALSE)*$E3919</f>
        <v>968.66788800014785</v>
      </c>
      <c r="J3916" s="25">
        <f ca="1">VLOOKUP(CONCATENATE($F3916," ",$G3916),AllocFactorMatrix,(J$4+1),FALSE)*$E3919</f>
        <v>217.45310476081519</v>
      </c>
      <c r="K3916" s="25">
        <f ca="1">VLOOKUP(CONCATENATE($F3916," ",$G3916),AllocFactorMatrix,(K$4+1),FALSE)*$E3919</f>
        <v>0</v>
      </c>
      <c r="L3916" s="25">
        <f ca="1">VLOOKUP(CONCATENATE($F3916," ",$G3916),AllocFactorMatrix,(L$4+1),FALSE)*$E3919</f>
        <v>0</v>
      </c>
      <c r="M3916" s="25">
        <f t="shared" ca="1" si="1847"/>
        <v>217.45310476081519</v>
      </c>
      <c r="N3916" s="25">
        <f ca="1">VLOOKUP(CONCATENATE($F3916," ",$G3916),AllocFactorMatrix,(N$4+1),FALSE)*$E3919</f>
        <v>76.654511841259776</v>
      </c>
      <c r="O3916" s="25">
        <f ca="1">VLOOKUP(CONCATENATE($F3916," ",$G3916),AllocFactorMatrix,(O$4+1),FALSE)*$E3919</f>
        <v>0</v>
      </c>
      <c r="P3916" s="25">
        <f ca="1">VLOOKUP(CONCATENATE($F3916," ",$G3916),AllocFactorMatrix,(P$4+1),FALSE)*$E3919</f>
        <v>0</v>
      </c>
      <c r="Q3916" s="25">
        <f ca="1">VLOOKUP(CONCATENATE($F3916," ",$G3916),AllocFactorMatrix,(Q$4+1),FALSE)*$E3919</f>
        <v>0</v>
      </c>
      <c r="R3916" s="25">
        <f t="shared" ca="1" si="1858"/>
        <v>76.654511841259776</v>
      </c>
      <c r="S3916" s="25">
        <f ca="1">VLOOKUP(CONCATENATE($F3916," ",$G3916),AllocFactorMatrix,(S$4+1),FALSE)*$E3919</f>
        <v>3.3927713471571788</v>
      </c>
      <c r="T3916" s="25">
        <f ca="1">VLOOKUP(CONCATENATE($F3916," ",$G3916),AllocFactorMatrix,(T$4+1),FALSE)*$E3919</f>
        <v>0</v>
      </c>
      <c r="U3916" s="25">
        <f ca="1">VLOOKUP(CONCATENATE($F3916," ",$G3916),AllocFactorMatrix,(U$4+1),FALSE)*$E3919</f>
        <v>0</v>
      </c>
      <c r="V3916" s="25">
        <f ca="1">VLOOKUP(CONCATENATE($F3916," ",$G3916),AllocFactorMatrix,(V$4+1),FALSE)*$E3919</f>
        <v>0</v>
      </c>
      <c r="W3916" s="25">
        <f t="shared" ca="1" si="1859"/>
        <v>3.3927713471571788</v>
      </c>
      <c r="X3916" s="25">
        <f ca="1">VLOOKUP(CONCATENATE($F3916," ",$G3916),AllocFactorMatrix,(X$4+1),FALSE)*$E3919</f>
        <v>21.334094110516361</v>
      </c>
      <c r="Y3916" s="25">
        <f ca="1">VLOOKUP(CONCATENATE($F3916," ",$G3916),AllocFactorMatrix,(Y$4+1),FALSE)*$E3919</f>
        <v>0</v>
      </c>
      <c r="Z3916" s="25">
        <f t="shared" ca="1" si="1848"/>
        <v>21.334094110516361</v>
      </c>
      <c r="AA3916" s="25">
        <f ca="1">VLOOKUP(CONCATENATE($F3916," ",$G3916),AllocFactorMatrix,(AA$4+1),FALSE)*$E3919</f>
        <v>0.34787959201834551</v>
      </c>
      <c r="AB3916" s="25">
        <f ca="1">VLOOKUP(CONCATENATE($F3916," ",$G3916),AllocFactorMatrix,(AB$4+1),FALSE)*$E3919</f>
        <v>7.681710773752922</v>
      </c>
      <c r="AC3916" s="25">
        <f ca="1">VLOOKUP(CONCATENATE($F3916," ",$G3916),AllocFactorMatrix,(AC$4+1),FALSE)*$E3919</f>
        <v>1.9038845063177927</v>
      </c>
    </row>
    <row r="3917" spans="4:29" hidden="1" outlineLevel="1">
      <c r="F3917" s="61" t="str">
        <f>F3919</f>
        <v>LABOR_M</v>
      </c>
      <c r="G3917" s="20" t="str">
        <f>$G$13</f>
        <v>ENERGY</v>
      </c>
      <c r="H3917" s="24">
        <f t="shared" ca="1" si="1851"/>
        <v>3407.8205074276425</v>
      </c>
      <c r="I3917" s="25">
        <f ca="1">VLOOKUP(CONCATENATE($F3917," ",$G3917),AllocFactorMatrix,(I$4+1),FALSE)*$E3919</f>
        <v>1238.8534422264058</v>
      </c>
      <c r="J3917" s="25">
        <f ca="1">VLOOKUP(CONCATENATE($F3917," ",$G3917),AllocFactorMatrix,(J$4+1),FALSE)*$E3919</f>
        <v>399.85996424376253</v>
      </c>
      <c r="K3917" s="25">
        <f ca="1">VLOOKUP(CONCATENATE($F3917," ",$G3917),AllocFactorMatrix,(K$4+1),FALSE)*$E3919</f>
        <v>4.5776379621120524</v>
      </c>
      <c r="L3917" s="25">
        <f ca="1">VLOOKUP(CONCATENATE($F3917," ",$G3917),AllocFactorMatrix,(L$4+1),FALSE)*$E3919</f>
        <v>0.11601995066545873</v>
      </c>
      <c r="M3917" s="25">
        <f t="shared" ca="1" si="1847"/>
        <v>404.55362215654009</v>
      </c>
      <c r="N3917" s="25">
        <f ca="1">VLOOKUP(CONCATENATE($F3917," ",$G3917),AllocFactorMatrix,(N$4+1),FALSE)*$E3919</f>
        <v>193.49931390488652</v>
      </c>
      <c r="O3917" s="25">
        <f ca="1">VLOOKUP(CONCATENATE($F3917," ",$G3917),AllocFactorMatrix,(O$4+1),FALSE)*$E3919</f>
        <v>54.011442701535188</v>
      </c>
      <c r="P3917" s="25">
        <f ca="1">VLOOKUP(CONCATENATE($F3917," ",$G3917),AllocFactorMatrix,(P$4+1),FALSE)*$E3919</f>
        <v>4.2761268676216524</v>
      </c>
      <c r="Q3917" s="25">
        <f ca="1">VLOOKUP(CONCATENATE($F3917," ",$G3917),AllocFactorMatrix,(Q$4+1),FALSE)*$E3919</f>
        <v>0.87658644429866084</v>
      </c>
      <c r="R3917" s="25">
        <f t="shared" ca="1" si="1858"/>
        <v>252.663469918342</v>
      </c>
      <c r="S3917" s="25">
        <f ca="1">VLOOKUP(CONCATENATE($F3917," ",$G3917),AllocFactorMatrix,(S$4+1),FALSE)*$E3919</f>
        <v>12.893742492805593</v>
      </c>
      <c r="T3917" s="25">
        <f ca="1">VLOOKUP(CONCATENATE($F3917," ",$G3917),AllocFactorMatrix,(T$4+1),FALSE)*$E3919</f>
        <v>154.09065731720159</v>
      </c>
      <c r="U3917" s="25">
        <f ca="1">VLOOKUP(CONCATENATE($F3917," ",$G3917),AllocFactorMatrix,(U$4+1),FALSE)*$E3919</f>
        <v>1089.3488474064729</v>
      </c>
      <c r="V3917" s="25">
        <f ca="1">VLOOKUP(CONCATENATE($F3917," ",$G3917),AllocFactorMatrix,(V$4+1),FALSE)*$E3919</f>
        <v>174.57868308384718</v>
      </c>
      <c r="W3917" s="25">
        <f t="shared" ca="1" si="1859"/>
        <v>1430.9119303003274</v>
      </c>
      <c r="X3917" s="25">
        <f ca="1">VLOOKUP(CONCATENATE($F3917," ",$G3917),AllocFactorMatrix,(X$4+1),FALSE)*$E3919</f>
        <v>52.485888726819688</v>
      </c>
      <c r="Y3917" s="25">
        <f ca="1">VLOOKUP(CONCATENATE($F3917," ",$G3917),AllocFactorMatrix,(Y$4+1),FALSE)*$E3919</f>
        <v>1.2336037559116513</v>
      </c>
      <c r="Z3917" s="25">
        <f t="shared" ca="1" si="1848"/>
        <v>53.71949248273134</v>
      </c>
      <c r="AA3917" s="25">
        <f ca="1">VLOOKUP(CONCATENATE($F3917," ",$G3917),AllocFactorMatrix,(AA$4+1),FALSE)*$E3919</f>
        <v>1.205131018747555</v>
      </c>
      <c r="AB3917" s="25">
        <f ca="1">VLOOKUP(CONCATENATE($F3917," ",$G3917),AllocFactorMatrix,(AB$4+1),FALSE)*$E3919</f>
        <v>20.736828139575834</v>
      </c>
      <c r="AC3917" s="25">
        <f ca="1">VLOOKUP(CONCATENATE($F3917," ",$G3917),AllocFactorMatrix,(AC$4+1),FALSE)*$E3919</f>
        <v>5.1765911849727564</v>
      </c>
    </row>
    <row r="3918" spans="4:29" hidden="1" outlineLevel="1">
      <c r="F3918" s="61" t="str">
        <f>F3919</f>
        <v>LABOR_M</v>
      </c>
      <c r="G3918" s="20" t="str">
        <f>$G$14</f>
        <v>CUSTOMER</v>
      </c>
      <c r="H3918" s="24">
        <f t="shared" ca="1" si="1851"/>
        <v>5001.0597072248256</v>
      </c>
      <c r="I3918" s="25">
        <f ca="1">VLOOKUP(CONCATENATE($F3918," ",$G3918),AllocFactorMatrix,(I$4+1),FALSE)*$E3919</f>
        <v>3928.2791148610022</v>
      </c>
      <c r="J3918" s="25">
        <f ca="1">VLOOKUP(CONCATENATE($F3918," ",$G3918),AllocFactorMatrix,(J$4+1),FALSE)*$E3919</f>
        <v>912.67771833424911</v>
      </c>
      <c r="K3918" s="25">
        <f ca="1">VLOOKUP(CONCATENATE($F3918," ",$G3918),AllocFactorMatrix,(K$4+1),FALSE)*$E3919</f>
        <v>8.2249764339800624</v>
      </c>
      <c r="L3918" s="25">
        <f ca="1">VLOOKUP(CONCATENATE($F3918," ",$G3918),AllocFactorMatrix,(L$4+1),FALSE)*$E3919</f>
        <v>1.1603321524595791</v>
      </c>
      <c r="M3918" s="25">
        <f t="shared" ca="1" si="1847"/>
        <v>922.06302692068869</v>
      </c>
      <c r="N3918" s="25">
        <f ca="1">VLOOKUP(CONCATENATE($F3918," ",$G3918),AllocFactorMatrix,(N$4+1),FALSE)*$E3919</f>
        <v>15.7481239139229</v>
      </c>
      <c r="O3918" s="25">
        <f ca="1">VLOOKUP(CONCATENATE($F3918," ",$G3918),AllocFactorMatrix,(O$4+1),FALSE)*$E3919</f>
        <v>6.9235252507299423</v>
      </c>
      <c r="P3918" s="25">
        <f ca="1">VLOOKUP(CONCATENATE($F3918," ",$G3918),AllocFactorMatrix,(P$4+1),FALSE)*$E3919</f>
        <v>3.3183760721942765</v>
      </c>
      <c r="Q3918" s="25">
        <f ca="1">VLOOKUP(CONCATENATE($F3918," ",$G3918),AllocFactorMatrix,(Q$4+1),FALSE)*$E3919</f>
        <v>1.413744479604824</v>
      </c>
      <c r="R3918" s="25">
        <f t="shared" ca="1" si="1858"/>
        <v>27.40376971645194</v>
      </c>
      <c r="S3918" s="25">
        <f ca="1">VLOOKUP(CONCATENATE($F3918," ",$G3918),AllocFactorMatrix,(S$4+1),FALSE)*$E3919</f>
        <v>0.22912392083174679</v>
      </c>
      <c r="T3918" s="25">
        <f ca="1">VLOOKUP(CONCATENATE($F3918," ",$G3918),AllocFactorMatrix,(T$4+1),FALSE)*$E3919</f>
        <v>4.308054706374377</v>
      </c>
      <c r="U3918" s="25">
        <f ca="1">VLOOKUP(CONCATENATE($F3918," ",$G3918),AllocFactorMatrix,(U$4+1),FALSE)*$E3919</f>
        <v>8.600140689176051</v>
      </c>
      <c r="V3918" s="25">
        <f ca="1">VLOOKUP(CONCATENATE($F3918," ",$G3918),AllocFactorMatrix,(V$4+1),FALSE)*$E3919</f>
        <v>2.1215280764668281</v>
      </c>
      <c r="W3918" s="25">
        <f t="shared" ca="1" si="1859"/>
        <v>15.258847392849002</v>
      </c>
      <c r="X3918" s="25">
        <f ca="1">VLOOKUP(CONCATENATE($F3918," ",$G3918),AllocFactorMatrix,(X$4+1),FALSE)*$E3919</f>
        <v>5.2876435214131892</v>
      </c>
      <c r="Y3918" s="25">
        <f ca="1">VLOOKUP(CONCATENATE($F3918," ",$G3918),AllocFactorMatrix,(Y$4+1),FALSE)*$E3919</f>
        <v>8.8725880452888484E-2</v>
      </c>
      <c r="Z3918" s="25">
        <f t="shared" ca="1" si="1848"/>
        <v>5.3763694018660777</v>
      </c>
      <c r="AA3918" s="25">
        <f ca="1">VLOOKUP(CONCATENATE($F3918," ",$G3918),AllocFactorMatrix,(AA$4+1),FALSE)*$E3919</f>
        <v>0.30943481210010382</v>
      </c>
      <c r="AB3918" s="25">
        <f ca="1">VLOOKUP(CONCATENATE($F3918," ",$G3918),AllocFactorMatrix,(AB$4+1),FALSE)*$E3919</f>
        <v>85.238989176052911</v>
      </c>
      <c r="AC3918" s="25">
        <f ca="1">VLOOKUP(CONCATENATE($F3918," ",$G3918),AllocFactorMatrix,(AC$4+1),FALSE)*$E3919</f>
        <v>17.130154943811995</v>
      </c>
    </row>
    <row r="3919" spans="4:29" collapsed="1">
      <c r="D3919" s="20" t="s">
        <v>286</v>
      </c>
      <c r="E3919" s="61">
        <v>19436</v>
      </c>
      <c r="F3919" s="61" t="s">
        <v>69</v>
      </c>
      <c r="G3919" s="20" t="str">
        <f>$G$15</f>
        <v>TOTAL</v>
      </c>
      <c r="H3919" s="24">
        <f t="shared" ca="1" si="1851"/>
        <v>19436.000000000011</v>
      </c>
      <c r="I3919" s="25">
        <f ca="1">VLOOKUP(CONCATENATE($F3919," ",$G3919),AllocFactorMatrix,(I$4+1),FALSE)*$E3919</f>
        <v>11464.508006427161</v>
      </c>
      <c r="J3919" s="25">
        <f ca="1">VLOOKUP(CONCATENATE($F3919," ",$G3919),AllocFactorMatrix,(J$4+1),FALSE)*$E3919</f>
        <v>2876.0593318063748</v>
      </c>
      <c r="K3919" s="25">
        <f ca="1">VLOOKUP(CONCATENATE($F3919," ",$G3919),AllocFactorMatrix,(K$4+1),FALSE)*$E3919</f>
        <v>28.526050825847147</v>
      </c>
      <c r="L3919" s="25">
        <f ca="1">VLOOKUP(CONCATENATE($F3919," ",$G3919),AllocFactorMatrix,(L$4+1),FALSE)*$E3919</f>
        <v>1.5132054099311425</v>
      </c>
      <c r="M3919" s="25">
        <f t="shared" ca="1" si="1847"/>
        <v>2906.0985880421531</v>
      </c>
      <c r="N3919" s="25">
        <f ca="1">VLOOKUP(CONCATENATE($F3919," ",$G3919),AllocFactorMatrix,(N$4+1),FALSE)*$E3919</f>
        <v>857.10703719189735</v>
      </c>
      <c r="O3919" s="25">
        <f ca="1">VLOOKUP(CONCATENATE($F3919," ",$G3919),AllocFactorMatrix,(O$4+1),FALSE)*$E3919</f>
        <v>223.36188396587949</v>
      </c>
      <c r="P3919" s="25">
        <f ca="1">VLOOKUP(CONCATENATE($F3919," ",$G3919),AllocFactorMatrix,(P$4+1),FALSE)*$E3919</f>
        <v>15.35772191275781</v>
      </c>
      <c r="Q3919" s="25">
        <f ca="1">VLOOKUP(CONCATENATE($F3919," ",$G3919),AllocFactorMatrix,(Q$4+1),FALSE)*$E3919</f>
        <v>3.7706912605012088</v>
      </c>
      <c r="R3919" s="25">
        <f t="shared" ca="1" si="1858"/>
        <v>1099.5973343310359</v>
      </c>
      <c r="S3919" s="25">
        <f ca="1">VLOOKUP(CONCATENATE($F3919," ",$G3919),AllocFactorMatrix,(S$4+1),FALSE)*$E3919</f>
        <v>50.011914636398458</v>
      </c>
      <c r="T3919" s="25">
        <f ca="1">VLOOKUP(CONCATENATE($F3919," ",$G3919),AllocFactorMatrix,(T$4+1),FALSE)*$E3919</f>
        <v>533.39369960069553</v>
      </c>
      <c r="U3919" s="25">
        <f ca="1">VLOOKUP(CONCATENATE($F3919," ",$G3919),AllocFactorMatrix,(U$4+1),FALSE)*$E3919</f>
        <v>2595.1485118027376</v>
      </c>
      <c r="V3919" s="25">
        <f ca="1">VLOOKUP(CONCATENATE($F3919," ",$G3919),AllocFactorMatrix,(V$4+1),FALSE)*$E3919</f>
        <v>390.21426695842871</v>
      </c>
      <c r="W3919" s="25">
        <f t="shared" ca="1" si="1859"/>
        <v>3568.7683929982604</v>
      </c>
      <c r="X3919" s="25">
        <f ca="1">VLOOKUP(CONCATENATE($F3919," ",$G3919),AllocFactorMatrix,(X$4+1),FALSE)*$E3919</f>
        <v>234.13705760845039</v>
      </c>
      <c r="Y3919" s="25">
        <f ca="1">VLOOKUP(CONCATENATE($F3919," ",$G3919),AllocFactorMatrix,(Y$4+1),FALSE)*$E3919</f>
        <v>5.0517757292128547</v>
      </c>
      <c r="Z3919" s="25">
        <f t="shared" ca="1" si="1848"/>
        <v>239.18883333766325</v>
      </c>
      <c r="AA3919" s="25">
        <f ca="1">VLOOKUP(CONCATENATE($F3919," ",$G3919),AllocFactorMatrix,(AA$4+1),FALSE)*$E3919</f>
        <v>4.5436241728362807</v>
      </c>
      <c r="AB3919" s="25">
        <f ca="1">VLOOKUP(CONCATENATE($F3919," ",$G3919),AllocFactorMatrix,(AB$4+1),FALSE)*$E3919</f>
        <v>126.01214202889982</v>
      </c>
      <c r="AC3919" s="25">
        <f ca="1">VLOOKUP(CONCATENATE($F3919," ",$G3919),AllocFactorMatrix,(AC$4+1),FALSE)*$E3919</f>
        <v>27.283078661998854</v>
      </c>
    </row>
    <row r="3920" spans="4:29" hidden="1" outlineLevel="1">
      <c r="F3920" s="61" t="str">
        <f>F3927</f>
        <v>LABOR_M</v>
      </c>
      <c r="G3920" s="20" t="str">
        <f>$G$8</f>
        <v>PRODUCTION</v>
      </c>
      <c r="H3920" s="24">
        <f t="shared" ca="1" si="1851"/>
        <v>0</v>
      </c>
      <c r="I3920" s="25">
        <f ca="1">VLOOKUP(CONCATENATE($F3920," ",$G3920),AllocFactorMatrix,(I$4+1),FALSE)*$E3927</f>
        <v>0</v>
      </c>
      <c r="J3920" s="25">
        <f ca="1">VLOOKUP(CONCATENATE($F3920," ",$G3920),AllocFactorMatrix,(J$4+1),FALSE)*$E3927</f>
        <v>0</v>
      </c>
      <c r="K3920" s="25">
        <f ca="1">VLOOKUP(CONCATENATE($F3920," ",$G3920),AllocFactorMatrix,(K$4+1),FALSE)*$E3927</f>
        <v>0</v>
      </c>
      <c r="L3920" s="25">
        <f ca="1">VLOOKUP(CONCATENATE($F3920," ",$G3920),AllocFactorMatrix,(L$4+1),FALSE)*$E3927</f>
        <v>0</v>
      </c>
      <c r="M3920" s="25">
        <f t="shared" ref="M3920:M3927" ca="1" si="1860">SUBTOTAL(9,J3920:L3920)</f>
        <v>0</v>
      </c>
      <c r="N3920" s="25">
        <f ca="1">VLOOKUP(CONCATENATE($F3920," ",$G3920),AllocFactorMatrix,(N$4+1),FALSE)*$E3927</f>
        <v>0</v>
      </c>
      <c r="O3920" s="25">
        <f ca="1">VLOOKUP(CONCATENATE($F3920," ",$G3920),AllocFactorMatrix,(O$4+1),FALSE)*$E3927</f>
        <v>0</v>
      </c>
      <c r="P3920" s="25">
        <f ca="1">VLOOKUP(CONCATENATE($F3920," ",$G3920),AllocFactorMatrix,(P$4+1),FALSE)*$E3927</f>
        <v>0</v>
      </c>
      <c r="Q3920" s="25">
        <f ca="1">VLOOKUP(CONCATENATE($F3920," ",$G3920),AllocFactorMatrix,(Q$4+1),FALSE)*$E3927</f>
        <v>0</v>
      </c>
      <c r="R3920" s="25">
        <f ca="1">SUBTOTAL(9,N3920:Q3920)</f>
        <v>0</v>
      </c>
      <c r="S3920" s="25">
        <f ca="1">VLOOKUP(CONCATENATE($F3920," ",$G3920),AllocFactorMatrix,(S$4+1),FALSE)*$E3927</f>
        <v>0</v>
      </c>
      <c r="T3920" s="25">
        <f ca="1">VLOOKUP(CONCATENATE($F3920," ",$G3920),AllocFactorMatrix,(T$4+1),FALSE)*$E3927</f>
        <v>0</v>
      </c>
      <c r="U3920" s="25">
        <f ca="1">VLOOKUP(CONCATENATE($F3920," ",$G3920),AllocFactorMatrix,(U$4+1),FALSE)*$E3927</f>
        <v>0</v>
      </c>
      <c r="V3920" s="25">
        <f ca="1">VLOOKUP(CONCATENATE($F3920," ",$G3920),AllocFactorMatrix,(V$4+1),FALSE)*$E3927</f>
        <v>0</v>
      </c>
      <c r="W3920" s="25">
        <f ca="1">SUBTOTAL(9,S3920:V3920)</f>
        <v>0</v>
      </c>
      <c r="X3920" s="25">
        <f ca="1">VLOOKUP(CONCATENATE($F3920," ",$G3920),AllocFactorMatrix,(X$4+1),FALSE)*$E3927</f>
        <v>0</v>
      </c>
      <c r="Y3920" s="25">
        <f ca="1">VLOOKUP(CONCATENATE($F3920," ",$G3920),AllocFactorMatrix,(Y$4+1),FALSE)*$E3927</f>
        <v>0</v>
      </c>
      <c r="Z3920" s="25">
        <f t="shared" ref="Z3920:Z3927" ca="1" si="1861">SUBTOTAL(9,X3920:Y3920)</f>
        <v>0</v>
      </c>
      <c r="AA3920" s="25">
        <f ca="1">VLOOKUP(CONCATENATE($F3920," ",$G3920),AllocFactorMatrix,(AA$4+1),FALSE)*$E3927</f>
        <v>0</v>
      </c>
      <c r="AB3920" s="25">
        <f ca="1">VLOOKUP(CONCATENATE($F3920," ",$G3920),AllocFactorMatrix,(AB$4+1),FALSE)*$E3927</f>
        <v>0</v>
      </c>
      <c r="AC3920" s="25">
        <f ca="1">VLOOKUP(CONCATENATE($F3920," ",$G3920),AllocFactorMatrix,(AC$4+1),FALSE)*$E3927</f>
        <v>0</v>
      </c>
    </row>
    <row r="3921" spans="4:29" hidden="1" outlineLevel="1">
      <c r="F3921" s="61" t="str">
        <f>F3927</f>
        <v>LABOR_M</v>
      </c>
      <c r="G3921" s="20" t="str">
        <f>$G$9</f>
        <v>BULKTRAN</v>
      </c>
      <c r="H3921" s="24">
        <f t="shared" ca="1" si="1851"/>
        <v>0</v>
      </c>
      <c r="I3921" s="25">
        <f ca="1">VLOOKUP(CONCATENATE($F3921," ",$G3921),AllocFactorMatrix,(I$4+1),FALSE)*$E3927</f>
        <v>0</v>
      </c>
      <c r="J3921" s="25">
        <f ca="1">VLOOKUP(CONCATENATE($F3921," ",$G3921),AllocFactorMatrix,(J$4+1),FALSE)*$E3927</f>
        <v>0</v>
      </c>
      <c r="K3921" s="25">
        <f ca="1">VLOOKUP(CONCATENATE($F3921," ",$G3921),AllocFactorMatrix,(K$4+1),FALSE)*$E3927</f>
        <v>0</v>
      </c>
      <c r="L3921" s="25">
        <f ca="1">VLOOKUP(CONCATENATE($F3921," ",$G3921),AllocFactorMatrix,(L$4+1),FALSE)*$E3927</f>
        <v>0</v>
      </c>
      <c r="M3921" s="25">
        <f t="shared" ca="1" si="1860"/>
        <v>0</v>
      </c>
      <c r="N3921" s="25">
        <f ca="1">VLOOKUP(CONCATENATE($F3921," ",$G3921),AllocFactorMatrix,(N$4+1),FALSE)*$E3927</f>
        <v>0</v>
      </c>
      <c r="O3921" s="25">
        <f ca="1">VLOOKUP(CONCATENATE($F3921," ",$G3921),AllocFactorMatrix,(O$4+1),FALSE)*$E3927</f>
        <v>0</v>
      </c>
      <c r="P3921" s="25">
        <f ca="1">VLOOKUP(CONCATENATE($F3921," ",$G3921),AllocFactorMatrix,(P$4+1),FALSE)*$E3927</f>
        <v>0</v>
      </c>
      <c r="Q3921" s="25">
        <f ca="1">VLOOKUP(CONCATENATE($F3921," ",$G3921),AllocFactorMatrix,(Q$4+1),FALSE)*$E3927</f>
        <v>0</v>
      </c>
      <c r="R3921" s="25">
        <f t="shared" ref="R3921:R3927" ca="1" si="1862">SUBTOTAL(9,N3921:Q3921)</f>
        <v>0</v>
      </c>
      <c r="S3921" s="25">
        <f ca="1">VLOOKUP(CONCATENATE($F3921," ",$G3921),AllocFactorMatrix,(S$4+1),FALSE)*$E3927</f>
        <v>0</v>
      </c>
      <c r="T3921" s="25">
        <f ca="1">VLOOKUP(CONCATENATE($F3921," ",$G3921),AllocFactorMatrix,(T$4+1),FALSE)*$E3927</f>
        <v>0</v>
      </c>
      <c r="U3921" s="25">
        <f ca="1">VLOOKUP(CONCATENATE($F3921," ",$G3921),AllocFactorMatrix,(U$4+1),FALSE)*$E3927</f>
        <v>0</v>
      </c>
      <c r="V3921" s="25">
        <f ca="1">VLOOKUP(CONCATENATE($F3921," ",$G3921),AllocFactorMatrix,(V$4+1),FALSE)*$E3927</f>
        <v>0</v>
      </c>
      <c r="W3921" s="25">
        <f t="shared" ref="W3921:W3927" ca="1" si="1863">SUBTOTAL(9,S3921:V3921)</f>
        <v>0</v>
      </c>
      <c r="X3921" s="25">
        <f ca="1">VLOOKUP(CONCATENATE($F3921," ",$G3921),AllocFactorMatrix,(X$4+1),FALSE)*$E3927</f>
        <v>0</v>
      </c>
      <c r="Y3921" s="25">
        <f ca="1">VLOOKUP(CONCATENATE($F3921," ",$G3921),AllocFactorMatrix,(Y$4+1),FALSE)*$E3927</f>
        <v>0</v>
      </c>
      <c r="Z3921" s="25">
        <f t="shared" ca="1" si="1861"/>
        <v>0</v>
      </c>
      <c r="AA3921" s="25">
        <f ca="1">VLOOKUP(CONCATENATE($F3921," ",$G3921),AllocFactorMatrix,(AA$4+1),FALSE)*$E3927</f>
        <v>0</v>
      </c>
      <c r="AB3921" s="25">
        <f ca="1">VLOOKUP(CONCATENATE($F3921," ",$G3921),AllocFactorMatrix,(AB$4+1),FALSE)*$E3927</f>
        <v>0</v>
      </c>
      <c r="AC3921" s="25">
        <f ca="1">VLOOKUP(CONCATENATE($F3921," ",$G3921),AllocFactorMatrix,(AC$4+1),FALSE)*$E3927</f>
        <v>0</v>
      </c>
    </row>
    <row r="3922" spans="4:29" hidden="1" outlineLevel="1">
      <c r="F3922" s="61" t="str">
        <f>F3927</f>
        <v>LABOR_M</v>
      </c>
      <c r="G3922" s="20" t="str">
        <f>$G$10</f>
        <v>SUBTRAN</v>
      </c>
      <c r="H3922" s="24">
        <f t="shared" ca="1" si="1851"/>
        <v>0</v>
      </c>
      <c r="I3922" s="25">
        <f ca="1">VLOOKUP(CONCATENATE($F3922," ",$G3922),AllocFactorMatrix,(I$4+1),FALSE)*$E3927</f>
        <v>0</v>
      </c>
      <c r="J3922" s="25">
        <f ca="1">VLOOKUP(CONCATENATE($F3922," ",$G3922),AllocFactorMatrix,(J$4+1),FALSE)*$E3927</f>
        <v>0</v>
      </c>
      <c r="K3922" s="25">
        <f ca="1">VLOOKUP(CONCATENATE($F3922," ",$G3922),AllocFactorMatrix,(K$4+1),FALSE)*$E3927</f>
        <v>0</v>
      </c>
      <c r="L3922" s="25">
        <f ca="1">VLOOKUP(CONCATENATE($F3922," ",$G3922),AllocFactorMatrix,(L$4+1),FALSE)*$E3927</f>
        <v>0</v>
      </c>
      <c r="M3922" s="25">
        <f t="shared" ca="1" si="1860"/>
        <v>0</v>
      </c>
      <c r="N3922" s="25">
        <f ca="1">VLOOKUP(CONCATENATE($F3922," ",$G3922),AllocFactorMatrix,(N$4+1),FALSE)*$E3927</f>
        <v>0</v>
      </c>
      <c r="O3922" s="25">
        <f ca="1">VLOOKUP(CONCATENATE($F3922," ",$G3922),AllocFactorMatrix,(O$4+1),FALSE)*$E3927</f>
        <v>0</v>
      </c>
      <c r="P3922" s="25">
        <f ca="1">VLOOKUP(CONCATENATE($F3922," ",$G3922),AllocFactorMatrix,(P$4+1),FALSE)*$E3927</f>
        <v>0</v>
      </c>
      <c r="Q3922" s="25">
        <f ca="1">VLOOKUP(CONCATENATE($F3922," ",$G3922),AllocFactorMatrix,(Q$4+1),FALSE)*$E3927</f>
        <v>0</v>
      </c>
      <c r="R3922" s="25">
        <f t="shared" ca="1" si="1862"/>
        <v>0</v>
      </c>
      <c r="S3922" s="25">
        <f ca="1">VLOOKUP(CONCATENATE($F3922," ",$G3922),AllocFactorMatrix,(S$4+1),FALSE)*$E3927</f>
        <v>0</v>
      </c>
      <c r="T3922" s="25">
        <f ca="1">VLOOKUP(CONCATENATE($F3922," ",$G3922),AllocFactorMatrix,(T$4+1),FALSE)*$E3927</f>
        <v>0</v>
      </c>
      <c r="U3922" s="25">
        <f ca="1">VLOOKUP(CONCATENATE($F3922," ",$G3922),AllocFactorMatrix,(U$4+1),FALSE)*$E3927</f>
        <v>0</v>
      </c>
      <c r="V3922" s="25">
        <f ca="1">VLOOKUP(CONCATENATE($F3922," ",$G3922),AllocFactorMatrix,(V$4+1),FALSE)*$E3927</f>
        <v>0</v>
      </c>
      <c r="W3922" s="25">
        <f t="shared" ca="1" si="1863"/>
        <v>0</v>
      </c>
      <c r="X3922" s="25">
        <f ca="1">VLOOKUP(CONCATENATE($F3922," ",$G3922),AllocFactorMatrix,(X$4+1),FALSE)*$E3927</f>
        <v>0</v>
      </c>
      <c r="Y3922" s="25">
        <f ca="1">VLOOKUP(CONCATENATE($F3922," ",$G3922),AllocFactorMatrix,(Y$4+1),FALSE)*$E3927</f>
        <v>0</v>
      </c>
      <c r="Z3922" s="25">
        <f t="shared" ca="1" si="1861"/>
        <v>0</v>
      </c>
      <c r="AA3922" s="25">
        <f ca="1">VLOOKUP(CONCATENATE($F3922," ",$G3922),AllocFactorMatrix,(AA$4+1),FALSE)*$E3927</f>
        <v>0</v>
      </c>
      <c r="AB3922" s="25">
        <f ca="1">VLOOKUP(CONCATENATE($F3922," ",$G3922),AllocFactorMatrix,(AB$4+1),FALSE)*$E3927</f>
        <v>0</v>
      </c>
      <c r="AC3922" s="25">
        <f ca="1">VLOOKUP(CONCATENATE($F3922," ",$G3922),AllocFactorMatrix,(AC$4+1),FALSE)*$E3927</f>
        <v>0</v>
      </c>
    </row>
    <row r="3923" spans="4:29" hidden="1" outlineLevel="1">
      <c r="F3923" s="61" t="str">
        <f>F3927</f>
        <v>LABOR_M</v>
      </c>
      <c r="G3923" s="20" t="str">
        <f>$G$11</f>
        <v>DISTPRI</v>
      </c>
      <c r="H3923" s="24">
        <f t="shared" ca="1" si="1851"/>
        <v>0</v>
      </c>
      <c r="I3923" s="25">
        <f ca="1">VLOOKUP(CONCATENATE($F3923," ",$G3923),AllocFactorMatrix,(I$4+1),FALSE)*$E3927</f>
        <v>0</v>
      </c>
      <c r="J3923" s="25">
        <f ca="1">VLOOKUP(CONCATENATE($F3923," ",$G3923),AllocFactorMatrix,(J$4+1),FALSE)*$E3927</f>
        <v>0</v>
      </c>
      <c r="K3923" s="25">
        <f ca="1">VLOOKUP(CONCATENATE($F3923," ",$G3923),AllocFactorMatrix,(K$4+1),FALSE)*$E3927</f>
        <v>0</v>
      </c>
      <c r="L3923" s="25">
        <f ca="1">VLOOKUP(CONCATENATE($F3923," ",$G3923),AllocFactorMatrix,(L$4+1),FALSE)*$E3927</f>
        <v>0</v>
      </c>
      <c r="M3923" s="25">
        <f t="shared" ca="1" si="1860"/>
        <v>0</v>
      </c>
      <c r="N3923" s="25">
        <f ca="1">VLOOKUP(CONCATENATE($F3923," ",$G3923),AllocFactorMatrix,(N$4+1),FALSE)*$E3927</f>
        <v>0</v>
      </c>
      <c r="O3923" s="25">
        <f ca="1">VLOOKUP(CONCATENATE($F3923," ",$G3923),AllocFactorMatrix,(O$4+1),FALSE)*$E3927</f>
        <v>0</v>
      </c>
      <c r="P3923" s="25">
        <f ca="1">VLOOKUP(CONCATENATE($F3923," ",$G3923),AllocFactorMatrix,(P$4+1),FALSE)*$E3927</f>
        <v>0</v>
      </c>
      <c r="Q3923" s="25">
        <f ca="1">VLOOKUP(CONCATENATE($F3923," ",$G3923),AllocFactorMatrix,(Q$4+1),FALSE)*$E3927</f>
        <v>0</v>
      </c>
      <c r="R3923" s="25">
        <f t="shared" ca="1" si="1862"/>
        <v>0</v>
      </c>
      <c r="S3923" s="25">
        <f ca="1">VLOOKUP(CONCATENATE($F3923," ",$G3923),AllocFactorMatrix,(S$4+1),FALSE)*$E3927</f>
        <v>0</v>
      </c>
      <c r="T3923" s="25">
        <f ca="1">VLOOKUP(CONCATENATE($F3923," ",$G3923),AllocFactorMatrix,(T$4+1),FALSE)*$E3927</f>
        <v>0</v>
      </c>
      <c r="U3923" s="25">
        <f ca="1">VLOOKUP(CONCATENATE($F3923," ",$G3923),AllocFactorMatrix,(U$4+1),FALSE)*$E3927</f>
        <v>0</v>
      </c>
      <c r="V3923" s="25">
        <f ca="1">VLOOKUP(CONCATENATE($F3923," ",$G3923),AllocFactorMatrix,(V$4+1),FALSE)*$E3927</f>
        <v>0</v>
      </c>
      <c r="W3923" s="25">
        <f t="shared" ca="1" si="1863"/>
        <v>0</v>
      </c>
      <c r="X3923" s="25">
        <f ca="1">VLOOKUP(CONCATENATE($F3923," ",$G3923),AllocFactorMatrix,(X$4+1),FALSE)*$E3927</f>
        <v>0</v>
      </c>
      <c r="Y3923" s="25">
        <f ca="1">VLOOKUP(CONCATENATE($F3923," ",$G3923),AllocFactorMatrix,(Y$4+1),FALSE)*$E3927</f>
        <v>0</v>
      </c>
      <c r="Z3923" s="25">
        <f t="shared" ca="1" si="1861"/>
        <v>0</v>
      </c>
      <c r="AA3923" s="25">
        <f ca="1">VLOOKUP(CONCATENATE($F3923," ",$G3923),AllocFactorMatrix,(AA$4+1),FALSE)*$E3927</f>
        <v>0</v>
      </c>
      <c r="AB3923" s="25">
        <f ca="1">VLOOKUP(CONCATENATE($F3923," ",$G3923),AllocFactorMatrix,(AB$4+1),FALSE)*$E3927</f>
        <v>0</v>
      </c>
      <c r="AC3923" s="25">
        <f ca="1">VLOOKUP(CONCATENATE($F3923," ",$G3923),AllocFactorMatrix,(AC$4+1),FALSE)*$E3927</f>
        <v>0</v>
      </c>
    </row>
    <row r="3924" spans="4:29" hidden="1" outlineLevel="1">
      <c r="F3924" s="61" t="str">
        <f>F3927</f>
        <v>LABOR_M</v>
      </c>
      <c r="G3924" s="20" t="str">
        <f>$G$12</f>
        <v>DISTSEC</v>
      </c>
      <c r="H3924" s="24">
        <f t="shared" ca="1" si="1851"/>
        <v>0</v>
      </c>
      <c r="I3924" s="25">
        <f ca="1">VLOOKUP(CONCATENATE($F3924," ",$G3924),AllocFactorMatrix,(I$4+1),FALSE)*$E3927</f>
        <v>0</v>
      </c>
      <c r="J3924" s="25">
        <f ca="1">VLOOKUP(CONCATENATE($F3924," ",$G3924),AllocFactorMatrix,(J$4+1),FALSE)*$E3927</f>
        <v>0</v>
      </c>
      <c r="K3924" s="25">
        <f ca="1">VLOOKUP(CONCATENATE($F3924," ",$G3924),AllocFactorMatrix,(K$4+1),FALSE)*$E3927</f>
        <v>0</v>
      </c>
      <c r="L3924" s="25">
        <f ca="1">VLOOKUP(CONCATENATE($F3924," ",$G3924),AllocFactorMatrix,(L$4+1),FALSE)*$E3927</f>
        <v>0</v>
      </c>
      <c r="M3924" s="25">
        <f t="shared" ca="1" si="1860"/>
        <v>0</v>
      </c>
      <c r="N3924" s="25">
        <f ca="1">VLOOKUP(CONCATENATE($F3924," ",$G3924),AllocFactorMatrix,(N$4+1),FALSE)*$E3927</f>
        <v>0</v>
      </c>
      <c r="O3924" s="25">
        <f ca="1">VLOOKUP(CONCATENATE($F3924," ",$G3924),AllocFactorMatrix,(O$4+1),FALSE)*$E3927</f>
        <v>0</v>
      </c>
      <c r="P3924" s="25">
        <f ca="1">VLOOKUP(CONCATENATE($F3924," ",$G3924),AllocFactorMatrix,(P$4+1),FALSE)*$E3927</f>
        <v>0</v>
      </c>
      <c r="Q3924" s="25">
        <f ca="1">VLOOKUP(CONCATENATE($F3924," ",$G3924),AllocFactorMatrix,(Q$4+1),FALSE)*$E3927</f>
        <v>0</v>
      </c>
      <c r="R3924" s="25">
        <f t="shared" ca="1" si="1862"/>
        <v>0</v>
      </c>
      <c r="S3924" s="25">
        <f ca="1">VLOOKUP(CONCATENATE($F3924," ",$G3924),AllocFactorMatrix,(S$4+1),FALSE)*$E3927</f>
        <v>0</v>
      </c>
      <c r="T3924" s="25">
        <f ca="1">VLOOKUP(CONCATENATE($F3924," ",$G3924),AllocFactorMatrix,(T$4+1),FALSE)*$E3927</f>
        <v>0</v>
      </c>
      <c r="U3924" s="25">
        <f ca="1">VLOOKUP(CONCATENATE($F3924," ",$G3924),AllocFactorMatrix,(U$4+1),FALSE)*$E3927</f>
        <v>0</v>
      </c>
      <c r="V3924" s="25">
        <f ca="1">VLOOKUP(CONCATENATE($F3924," ",$G3924),AllocFactorMatrix,(V$4+1),FALSE)*$E3927</f>
        <v>0</v>
      </c>
      <c r="W3924" s="25">
        <f t="shared" ca="1" si="1863"/>
        <v>0</v>
      </c>
      <c r="X3924" s="25">
        <f ca="1">VLOOKUP(CONCATENATE($F3924," ",$G3924),AllocFactorMatrix,(X$4+1),FALSE)*$E3927</f>
        <v>0</v>
      </c>
      <c r="Y3924" s="25">
        <f ca="1">VLOOKUP(CONCATENATE($F3924," ",$G3924),AllocFactorMatrix,(Y$4+1),FALSE)*$E3927</f>
        <v>0</v>
      </c>
      <c r="Z3924" s="25">
        <f t="shared" ca="1" si="1861"/>
        <v>0</v>
      </c>
      <c r="AA3924" s="25">
        <f ca="1">VLOOKUP(CONCATENATE($F3924," ",$G3924),AllocFactorMatrix,(AA$4+1),FALSE)*$E3927</f>
        <v>0</v>
      </c>
      <c r="AB3924" s="25">
        <f ca="1">VLOOKUP(CONCATENATE($F3924," ",$G3924),AllocFactorMatrix,(AB$4+1),FALSE)*$E3927</f>
        <v>0</v>
      </c>
      <c r="AC3924" s="25">
        <f ca="1">VLOOKUP(CONCATENATE($F3924," ",$G3924),AllocFactorMatrix,(AC$4+1),FALSE)*$E3927</f>
        <v>0</v>
      </c>
    </row>
    <row r="3925" spans="4:29" hidden="1" outlineLevel="1">
      <c r="F3925" s="61" t="str">
        <f>F3927</f>
        <v>LABOR_M</v>
      </c>
      <c r="G3925" s="20" t="str">
        <f>$G$13</f>
        <v>ENERGY</v>
      </c>
      <c r="H3925" s="24">
        <f t="shared" ca="1" si="1851"/>
        <v>0</v>
      </c>
      <c r="I3925" s="25">
        <f ca="1">VLOOKUP(CONCATENATE($F3925," ",$G3925),AllocFactorMatrix,(I$4+1),FALSE)*$E3927</f>
        <v>0</v>
      </c>
      <c r="J3925" s="25">
        <f ca="1">VLOOKUP(CONCATENATE($F3925," ",$G3925),AllocFactorMatrix,(J$4+1),FALSE)*$E3927</f>
        <v>0</v>
      </c>
      <c r="K3925" s="25">
        <f ca="1">VLOOKUP(CONCATENATE($F3925," ",$G3925),AllocFactorMatrix,(K$4+1),FALSE)*$E3927</f>
        <v>0</v>
      </c>
      <c r="L3925" s="25">
        <f ca="1">VLOOKUP(CONCATENATE($F3925," ",$G3925),AllocFactorMatrix,(L$4+1),FALSE)*$E3927</f>
        <v>0</v>
      </c>
      <c r="M3925" s="25">
        <f t="shared" ca="1" si="1860"/>
        <v>0</v>
      </c>
      <c r="N3925" s="25">
        <f ca="1">VLOOKUP(CONCATENATE($F3925," ",$G3925),AllocFactorMatrix,(N$4+1),FALSE)*$E3927</f>
        <v>0</v>
      </c>
      <c r="O3925" s="25">
        <f ca="1">VLOOKUP(CONCATENATE($F3925," ",$G3925),AllocFactorMatrix,(O$4+1),FALSE)*$E3927</f>
        <v>0</v>
      </c>
      <c r="P3925" s="25">
        <f ca="1">VLOOKUP(CONCATENATE($F3925," ",$G3925),AllocFactorMatrix,(P$4+1),FALSE)*$E3927</f>
        <v>0</v>
      </c>
      <c r="Q3925" s="25">
        <f ca="1">VLOOKUP(CONCATENATE($F3925," ",$G3925),AllocFactorMatrix,(Q$4+1),FALSE)*$E3927</f>
        <v>0</v>
      </c>
      <c r="R3925" s="25">
        <f t="shared" ca="1" si="1862"/>
        <v>0</v>
      </c>
      <c r="S3925" s="25">
        <f ca="1">VLOOKUP(CONCATENATE($F3925," ",$G3925),AllocFactorMatrix,(S$4+1),FALSE)*$E3927</f>
        <v>0</v>
      </c>
      <c r="T3925" s="25">
        <f ca="1">VLOOKUP(CONCATENATE($F3925," ",$G3925),AllocFactorMatrix,(T$4+1),FALSE)*$E3927</f>
        <v>0</v>
      </c>
      <c r="U3925" s="25">
        <f ca="1">VLOOKUP(CONCATENATE($F3925," ",$G3925),AllocFactorMatrix,(U$4+1),FALSE)*$E3927</f>
        <v>0</v>
      </c>
      <c r="V3925" s="25">
        <f ca="1">VLOOKUP(CONCATENATE($F3925," ",$G3925),AllocFactorMatrix,(V$4+1),FALSE)*$E3927</f>
        <v>0</v>
      </c>
      <c r="W3925" s="25">
        <f t="shared" ca="1" si="1863"/>
        <v>0</v>
      </c>
      <c r="X3925" s="25">
        <f ca="1">VLOOKUP(CONCATENATE($F3925," ",$G3925),AllocFactorMatrix,(X$4+1),FALSE)*$E3927</f>
        <v>0</v>
      </c>
      <c r="Y3925" s="25">
        <f ca="1">VLOOKUP(CONCATENATE($F3925," ",$G3925),AllocFactorMatrix,(Y$4+1),FALSE)*$E3927</f>
        <v>0</v>
      </c>
      <c r="Z3925" s="25">
        <f t="shared" ca="1" si="1861"/>
        <v>0</v>
      </c>
      <c r="AA3925" s="25">
        <f ca="1">VLOOKUP(CONCATENATE($F3925," ",$G3925),AllocFactorMatrix,(AA$4+1),FALSE)*$E3927</f>
        <v>0</v>
      </c>
      <c r="AB3925" s="25">
        <f ca="1">VLOOKUP(CONCATENATE($F3925," ",$G3925),AllocFactorMatrix,(AB$4+1),FALSE)*$E3927</f>
        <v>0</v>
      </c>
      <c r="AC3925" s="25">
        <f ca="1">VLOOKUP(CONCATENATE($F3925," ",$G3925),AllocFactorMatrix,(AC$4+1),FALSE)*$E3927</f>
        <v>0</v>
      </c>
    </row>
    <row r="3926" spans="4:29" hidden="1" outlineLevel="1">
      <c r="F3926" s="61" t="str">
        <f>F3927</f>
        <v>LABOR_M</v>
      </c>
      <c r="G3926" s="20" t="str">
        <f>$G$14</f>
        <v>CUSTOMER</v>
      </c>
      <c r="H3926" s="24">
        <f t="shared" ca="1" si="1851"/>
        <v>0</v>
      </c>
      <c r="I3926" s="25">
        <f ca="1">VLOOKUP(CONCATENATE($F3926," ",$G3926),AllocFactorMatrix,(I$4+1),FALSE)*$E3927</f>
        <v>0</v>
      </c>
      <c r="J3926" s="25">
        <f ca="1">VLOOKUP(CONCATENATE($F3926," ",$G3926),AllocFactorMatrix,(J$4+1),FALSE)*$E3927</f>
        <v>0</v>
      </c>
      <c r="K3926" s="25">
        <f ca="1">VLOOKUP(CONCATENATE($F3926," ",$G3926),AllocFactorMatrix,(K$4+1),FALSE)*$E3927</f>
        <v>0</v>
      </c>
      <c r="L3926" s="25">
        <f ca="1">VLOOKUP(CONCATENATE($F3926," ",$G3926),AllocFactorMatrix,(L$4+1),FALSE)*$E3927</f>
        <v>0</v>
      </c>
      <c r="M3926" s="25">
        <f t="shared" ca="1" si="1860"/>
        <v>0</v>
      </c>
      <c r="N3926" s="25">
        <f ca="1">VLOOKUP(CONCATENATE($F3926," ",$G3926),AllocFactorMatrix,(N$4+1),FALSE)*$E3927</f>
        <v>0</v>
      </c>
      <c r="O3926" s="25">
        <f ca="1">VLOOKUP(CONCATENATE($F3926," ",$G3926),AllocFactorMatrix,(O$4+1),FALSE)*$E3927</f>
        <v>0</v>
      </c>
      <c r="P3926" s="25">
        <f ca="1">VLOOKUP(CONCATENATE($F3926," ",$G3926),AllocFactorMatrix,(P$4+1),FALSE)*$E3927</f>
        <v>0</v>
      </c>
      <c r="Q3926" s="25">
        <f ca="1">VLOOKUP(CONCATENATE($F3926," ",$G3926),AllocFactorMatrix,(Q$4+1),FALSE)*$E3927</f>
        <v>0</v>
      </c>
      <c r="R3926" s="25">
        <f t="shared" ca="1" si="1862"/>
        <v>0</v>
      </c>
      <c r="S3926" s="25">
        <f ca="1">VLOOKUP(CONCATENATE($F3926," ",$G3926),AllocFactorMatrix,(S$4+1),FALSE)*$E3927</f>
        <v>0</v>
      </c>
      <c r="T3926" s="25">
        <f ca="1">VLOOKUP(CONCATENATE($F3926," ",$G3926),AllocFactorMatrix,(T$4+1),FALSE)*$E3927</f>
        <v>0</v>
      </c>
      <c r="U3926" s="25">
        <f ca="1">VLOOKUP(CONCATENATE($F3926," ",$G3926),AllocFactorMatrix,(U$4+1),FALSE)*$E3927</f>
        <v>0</v>
      </c>
      <c r="V3926" s="25">
        <f ca="1">VLOOKUP(CONCATENATE($F3926," ",$G3926),AllocFactorMatrix,(V$4+1),FALSE)*$E3927</f>
        <v>0</v>
      </c>
      <c r="W3926" s="25">
        <f t="shared" ca="1" si="1863"/>
        <v>0</v>
      </c>
      <c r="X3926" s="25">
        <f ca="1">VLOOKUP(CONCATENATE($F3926," ",$G3926),AllocFactorMatrix,(X$4+1),FALSE)*$E3927</f>
        <v>0</v>
      </c>
      <c r="Y3926" s="25">
        <f ca="1">VLOOKUP(CONCATENATE($F3926," ",$G3926),AllocFactorMatrix,(Y$4+1),FALSE)*$E3927</f>
        <v>0</v>
      </c>
      <c r="Z3926" s="25">
        <f t="shared" ca="1" si="1861"/>
        <v>0</v>
      </c>
      <c r="AA3926" s="25">
        <f ca="1">VLOOKUP(CONCATENATE($F3926," ",$G3926),AllocFactorMatrix,(AA$4+1),FALSE)*$E3927</f>
        <v>0</v>
      </c>
      <c r="AB3926" s="25">
        <f ca="1">VLOOKUP(CONCATENATE($F3926," ",$G3926),AllocFactorMatrix,(AB$4+1),FALSE)*$E3927</f>
        <v>0</v>
      </c>
      <c r="AC3926" s="25">
        <f ca="1">VLOOKUP(CONCATENATE($F3926," ",$G3926),AllocFactorMatrix,(AC$4+1),FALSE)*$E3927</f>
        <v>0</v>
      </c>
    </row>
    <row r="3927" spans="4:29" collapsed="1">
      <c r="D3927" s="20" t="s">
        <v>259</v>
      </c>
      <c r="E3927" s="61">
        <v>0</v>
      </c>
      <c r="F3927" s="61" t="s">
        <v>69</v>
      </c>
      <c r="G3927" s="20" t="str">
        <f>$G$15</f>
        <v>TOTAL</v>
      </c>
      <c r="H3927" s="24">
        <f t="shared" ca="1" si="1851"/>
        <v>0</v>
      </c>
      <c r="I3927" s="25">
        <f ca="1">VLOOKUP(CONCATENATE($F3927," ",$G3927),AllocFactorMatrix,(I$4+1),FALSE)*$E3927</f>
        <v>0</v>
      </c>
      <c r="J3927" s="25">
        <f ca="1">VLOOKUP(CONCATENATE($F3927," ",$G3927),AllocFactorMatrix,(J$4+1),FALSE)*$E3927</f>
        <v>0</v>
      </c>
      <c r="K3927" s="25">
        <f ca="1">VLOOKUP(CONCATENATE($F3927," ",$G3927),AllocFactorMatrix,(K$4+1),FALSE)*$E3927</f>
        <v>0</v>
      </c>
      <c r="L3927" s="25">
        <f ca="1">VLOOKUP(CONCATENATE($F3927," ",$G3927),AllocFactorMatrix,(L$4+1),FALSE)*$E3927</f>
        <v>0</v>
      </c>
      <c r="M3927" s="25">
        <f t="shared" ca="1" si="1860"/>
        <v>0</v>
      </c>
      <c r="N3927" s="25">
        <f ca="1">VLOOKUP(CONCATENATE($F3927," ",$G3927),AllocFactorMatrix,(N$4+1),FALSE)*$E3927</f>
        <v>0</v>
      </c>
      <c r="O3927" s="25">
        <f ca="1">VLOOKUP(CONCATENATE($F3927," ",$G3927),AllocFactorMatrix,(O$4+1),FALSE)*$E3927</f>
        <v>0</v>
      </c>
      <c r="P3927" s="25">
        <f ca="1">VLOOKUP(CONCATENATE($F3927," ",$G3927),AllocFactorMatrix,(P$4+1),FALSE)*$E3927</f>
        <v>0</v>
      </c>
      <c r="Q3927" s="25">
        <f ca="1">VLOOKUP(CONCATENATE($F3927," ",$G3927),AllocFactorMatrix,(Q$4+1),FALSE)*$E3927</f>
        <v>0</v>
      </c>
      <c r="R3927" s="25">
        <f t="shared" ca="1" si="1862"/>
        <v>0</v>
      </c>
      <c r="S3927" s="25">
        <f ca="1">VLOOKUP(CONCATENATE($F3927," ",$G3927),AllocFactorMatrix,(S$4+1),FALSE)*$E3927</f>
        <v>0</v>
      </c>
      <c r="T3927" s="25">
        <f ca="1">VLOOKUP(CONCATENATE($F3927," ",$G3927),AllocFactorMatrix,(T$4+1),FALSE)*$E3927</f>
        <v>0</v>
      </c>
      <c r="U3927" s="25">
        <f ca="1">VLOOKUP(CONCATENATE($F3927," ",$G3927),AllocFactorMatrix,(U$4+1),FALSE)*$E3927</f>
        <v>0</v>
      </c>
      <c r="V3927" s="25">
        <f ca="1">VLOOKUP(CONCATENATE($F3927," ",$G3927),AllocFactorMatrix,(V$4+1),FALSE)*$E3927</f>
        <v>0</v>
      </c>
      <c r="W3927" s="25">
        <f t="shared" ca="1" si="1863"/>
        <v>0</v>
      </c>
      <c r="X3927" s="25">
        <f ca="1">VLOOKUP(CONCATENATE($F3927," ",$G3927),AllocFactorMatrix,(X$4+1),FALSE)*$E3927</f>
        <v>0</v>
      </c>
      <c r="Y3927" s="25">
        <f ca="1">VLOOKUP(CONCATENATE($F3927," ",$G3927),AllocFactorMatrix,(Y$4+1),FALSE)*$E3927</f>
        <v>0</v>
      </c>
      <c r="Z3927" s="25">
        <f t="shared" ca="1" si="1861"/>
        <v>0</v>
      </c>
      <c r="AA3927" s="25">
        <f ca="1">VLOOKUP(CONCATENATE($F3927," ",$G3927),AllocFactorMatrix,(AA$4+1),FALSE)*$E3927</f>
        <v>0</v>
      </c>
      <c r="AB3927" s="25">
        <f ca="1">VLOOKUP(CONCATENATE($F3927," ",$G3927),AllocFactorMatrix,(AB$4+1),FALSE)*$E3927</f>
        <v>0</v>
      </c>
      <c r="AC3927" s="25">
        <f ca="1">VLOOKUP(CONCATENATE($F3927," ",$G3927),AllocFactorMatrix,(AC$4+1),FALSE)*$E3927</f>
        <v>0</v>
      </c>
    </row>
    <row r="3928" spans="4:29" hidden="1" outlineLevel="1">
      <c r="E3928" s="61">
        <v>0</v>
      </c>
      <c r="F3928" s="61" t="str">
        <f>F3935</f>
        <v>LABOR_M</v>
      </c>
      <c r="G3928" s="20" t="str">
        <f>$G$8</f>
        <v>PRODUCTION</v>
      </c>
      <c r="H3928" s="24">
        <f t="shared" ca="1" si="1851"/>
        <v>0</v>
      </c>
      <c r="I3928" s="25">
        <f ca="1">VLOOKUP(CONCATENATE($F3928," ",$G3928),AllocFactorMatrix,(I$4+1),FALSE)*$E3935</f>
        <v>0</v>
      </c>
      <c r="J3928" s="25">
        <f ca="1">VLOOKUP(CONCATENATE($F3928," ",$G3928),AllocFactorMatrix,(J$4+1),FALSE)*$E3935</f>
        <v>0</v>
      </c>
      <c r="K3928" s="25">
        <f ca="1">VLOOKUP(CONCATENATE($F3928," ",$G3928),AllocFactorMatrix,(K$4+1),FALSE)*$E3935</f>
        <v>0</v>
      </c>
      <c r="L3928" s="25">
        <f ca="1">VLOOKUP(CONCATENATE($F3928," ",$G3928),AllocFactorMatrix,(L$4+1),FALSE)*$E3935</f>
        <v>0</v>
      </c>
      <c r="M3928" s="25">
        <f t="shared" ca="1" si="1847"/>
        <v>0</v>
      </c>
      <c r="N3928" s="25">
        <f ca="1">VLOOKUP(CONCATENATE($F3928," ",$G3928),AllocFactorMatrix,(N$4+1),FALSE)*$E3935</f>
        <v>0</v>
      </c>
      <c r="O3928" s="25">
        <f ca="1">VLOOKUP(CONCATENATE($F3928," ",$G3928),AllocFactorMatrix,(O$4+1),FALSE)*$E3935</f>
        <v>0</v>
      </c>
      <c r="P3928" s="25">
        <f ca="1">VLOOKUP(CONCATENATE($F3928," ",$G3928),AllocFactorMatrix,(P$4+1),FALSE)*$E3935</f>
        <v>0</v>
      </c>
      <c r="Q3928" s="25">
        <f ca="1">VLOOKUP(CONCATENATE($F3928," ",$G3928),AllocFactorMatrix,(Q$4+1),FALSE)*$E3935</f>
        <v>0</v>
      </c>
      <c r="R3928" s="25">
        <f ca="1">SUBTOTAL(9,N3928:Q3928)</f>
        <v>0</v>
      </c>
      <c r="S3928" s="25">
        <f ca="1">VLOOKUP(CONCATENATE($F3928," ",$G3928),AllocFactorMatrix,(S$4+1),FALSE)*$E3935</f>
        <v>0</v>
      </c>
      <c r="T3928" s="25">
        <f ca="1">VLOOKUP(CONCATENATE($F3928," ",$G3928),AllocFactorMatrix,(T$4+1),FALSE)*$E3935</f>
        <v>0</v>
      </c>
      <c r="U3928" s="25">
        <f ca="1">VLOOKUP(CONCATENATE($F3928," ",$G3928),AllocFactorMatrix,(U$4+1),FALSE)*$E3935</f>
        <v>0</v>
      </c>
      <c r="V3928" s="25">
        <f ca="1">VLOOKUP(CONCATENATE($F3928," ",$G3928),AllocFactorMatrix,(V$4+1),FALSE)*$E3935</f>
        <v>0</v>
      </c>
      <c r="W3928" s="25">
        <f ca="1">SUBTOTAL(9,S3928:V3928)</f>
        <v>0</v>
      </c>
      <c r="X3928" s="25">
        <f ca="1">VLOOKUP(CONCATENATE($F3928," ",$G3928),AllocFactorMatrix,(X$4+1),FALSE)*$E3935</f>
        <v>0</v>
      </c>
      <c r="Y3928" s="25">
        <f ca="1">VLOOKUP(CONCATENATE($F3928," ",$G3928),AllocFactorMatrix,(Y$4+1),FALSE)*$E3935</f>
        <v>0</v>
      </c>
      <c r="Z3928" s="25">
        <f t="shared" ca="1" si="1848"/>
        <v>0</v>
      </c>
      <c r="AA3928" s="25">
        <f ca="1">VLOOKUP(CONCATENATE($F3928," ",$G3928),AllocFactorMatrix,(AA$4+1),FALSE)*$E3935</f>
        <v>0</v>
      </c>
      <c r="AB3928" s="25">
        <f ca="1">VLOOKUP(CONCATENATE($F3928," ",$G3928),AllocFactorMatrix,(AB$4+1),FALSE)*$E3935</f>
        <v>0</v>
      </c>
      <c r="AC3928" s="25">
        <f ca="1">VLOOKUP(CONCATENATE($F3928," ",$G3928),AllocFactorMatrix,(AC$4+1),FALSE)*$E3935</f>
        <v>0</v>
      </c>
    </row>
    <row r="3929" spans="4:29" hidden="1" outlineLevel="1">
      <c r="E3929" s="61">
        <v>0</v>
      </c>
      <c r="F3929" s="61" t="str">
        <f>F3935</f>
        <v>LABOR_M</v>
      </c>
      <c r="G3929" s="20" t="str">
        <f>$G$9</f>
        <v>BULKTRAN</v>
      </c>
      <c r="H3929" s="24">
        <f t="shared" ca="1" si="1851"/>
        <v>0</v>
      </c>
      <c r="I3929" s="25">
        <f ca="1">VLOOKUP(CONCATENATE($F3929," ",$G3929),AllocFactorMatrix,(I$4+1),FALSE)*$E3935</f>
        <v>0</v>
      </c>
      <c r="J3929" s="25">
        <f ca="1">VLOOKUP(CONCATENATE($F3929," ",$G3929),AllocFactorMatrix,(J$4+1),FALSE)*$E3935</f>
        <v>0</v>
      </c>
      <c r="K3929" s="25">
        <f ca="1">VLOOKUP(CONCATENATE($F3929," ",$G3929),AllocFactorMatrix,(K$4+1),FALSE)*$E3935</f>
        <v>0</v>
      </c>
      <c r="L3929" s="25">
        <f ca="1">VLOOKUP(CONCATENATE($F3929," ",$G3929),AllocFactorMatrix,(L$4+1),FALSE)*$E3935</f>
        <v>0</v>
      </c>
      <c r="M3929" s="25">
        <f t="shared" ca="1" si="1847"/>
        <v>0</v>
      </c>
      <c r="N3929" s="25">
        <f ca="1">VLOOKUP(CONCATENATE($F3929," ",$G3929),AllocFactorMatrix,(N$4+1),FALSE)*$E3935</f>
        <v>0</v>
      </c>
      <c r="O3929" s="25">
        <f ca="1">VLOOKUP(CONCATENATE($F3929," ",$G3929),AllocFactorMatrix,(O$4+1),FALSE)*$E3935</f>
        <v>0</v>
      </c>
      <c r="P3929" s="25">
        <f ca="1">VLOOKUP(CONCATENATE($F3929," ",$G3929),AllocFactorMatrix,(P$4+1),FALSE)*$E3935</f>
        <v>0</v>
      </c>
      <c r="Q3929" s="25">
        <f ca="1">VLOOKUP(CONCATENATE($F3929," ",$G3929),AllocFactorMatrix,(Q$4+1),FALSE)*$E3935</f>
        <v>0</v>
      </c>
      <c r="R3929" s="25">
        <f t="shared" ref="R3929:R3935" ca="1" si="1864">SUBTOTAL(9,N3929:Q3929)</f>
        <v>0</v>
      </c>
      <c r="S3929" s="25">
        <f ca="1">VLOOKUP(CONCATENATE($F3929," ",$G3929),AllocFactorMatrix,(S$4+1),FALSE)*$E3935</f>
        <v>0</v>
      </c>
      <c r="T3929" s="25">
        <f ca="1">VLOOKUP(CONCATENATE($F3929," ",$G3929),AllocFactorMatrix,(T$4+1),FALSE)*$E3935</f>
        <v>0</v>
      </c>
      <c r="U3929" s="25">
        <f ca="1">VLOOKUP(CONCATENATE($F3929," ",$G3929),AllocFactorMatrix,(U$4+1),FALSE)*$E3935</f>
        <v>0</v>
      </c>
      <c r="V3929" s="25">
        <f ca="1">VLOOKUP(CONCATENATE($F3929," ",$G3929),AllocFactorMatrix,(V$4+1),FALSE)*$E3935</f>
        <v>0</v>
      </c>
      <c r="W3929" s="25">
        <f t="shared" ref="W3929:W3935" ca="1" si="1865">SUBTOTAL(9,S3929:V3929)</f>
        <v>0</v>
      </c>
      <c r="X3929" s="25">
        <f ca="1">VLOOKUP(CONCATENATE($F3929," ",$G3929),AllocFactorMatrix,(X$4+1),FALSE)*$E3935</f>
        <v>0</v>
      </c>
      <c r="Y3929" s="25">
        <f ca="1">VLOOKUP(CONCATENATE($F3929," ",$G3929),AllocFactorMatrix,(Y$4+1),FALSE)*$E3935</f>
        <v>0</v>
      </c>
      <c r="Z3929" s="25">
        <f t="shared" ca="1" si="1848"/>
        <v>0</v>
      </c>
      <c r="AA3929" s="25">
        <f ca="1">VLOOKUP(CONCATENATE($F3929," ",$G3929),AllocFactorMatrix,(AA$4+1),FALSE)*$E3935</f>
        <v>0</v>
      </c>
      <c r="AB3929" s="25">
        <f ca="1">VLOOKUP(CONCATENATE($F3929," ",$G3929),AllocFactorMatrix,(AB$4+1),FALSE)*$E3935</f>
        <v>0</v>
      </c>
      <c r="AC3929" s="25">
        <f ca="1">VLOOKUP(CONCATENATE($F3929," ",$G3929),AllocFactorMatrix,(AC$4+1),FALSE)*$E3935</f>
        <v>0</v>
      </c>
    </row>
    <row r="3930" spans="4:29" hidden="1" outlineLevel="1">
      <c r="E3930" s="61">
        <v>0</v>
      </c>
      <c r="F3930" s="61" t="str">
        <f>F3935</f>
        <v>LABOR_M</v>
      </c>
      <c r="G3930" s="20" t="str">
        <f>$G$10</f>
        <v>SUBTRAN</v>
      </c>
      <c r="H3930" s="24">
        <f t="shared" ca="1" si="1851"/>
        <v>0</v>
      </c>
      <c r="I3930" s="25">
        <f ca="1">VLOOKUP(CONCATENATE($F3930," ",$G3930),AllocFactorMatrix,(I$4+1),FALSE)*$E3935</f>
        <v>0</v>
      </c>
      <c r="J3930" s="25">
        <f ca="1">VLOOKUP(CONCATENATE($F3930," ",$G3930),AllocFactorMatrix,(J$4+1),FALSE)*$E3935</f>
        <v>0</v>
      </c>
      <c r="K3930" s="25">
        <f ca="1">VLOOKUP(CONCATENATE($F3930," ",$G3930),AllocFactorMatrix,(K$4+1),FALSE)*$E3935</f>
        <v>0</v>
      </c>
      <c r="L3930" s="25">
        <f ca="1">VLOOKUP(CONCATENATE($F3930," ",$G3930),AllocFactorMatrix,(L$4+1),FALSE)*$E3935</f>
        <v>0</v>
      </c>
      <c r="M3930" s="25">
        <f t="shared" ca="1" si="1847"/>
        <v>0</v>
      </c>
      <c r="N3930" s="25">
        <f ca="1">VLOOKUP(CONCATENATE($F3930," ",$G3930),AllocFactorMatrix,(N$4+1),FALSE)*$E3935</f>
        <v>0</v>
      </c>
      <c r="O3930" s="25">
        <f ca="1">VLOOKUP(CONCATENATE($F3930," ",$G3930),AllocFactorMatrix,(O$4+1),FALSE)*$E3935</f>
        <v>0</v>
      </c>
      <c r="P3930" s="25">
        <f ca="1">VLOOKUP(CONCATENATE($F3930," ",$G3930),AllocFactorMatrix,(P$4+1),FALSE)*$E3935</f>
        <v>0</v>
      </c>
      <c r="Q3930" s="25">
        <f ca="1">VLOOKUP(CONCATENATE($F3930," ",$G3930),AllocFactorMatrix,(Q$4+1),FALSE)*$E3935</f>
        <v>0</v>
      </c>
      <c r="R3930" s="25">
        <f t="shared" ca="1" si="1864"/>
        <v>0</v>
      </c>
      <c r="S3930" s="25">
        <f ca="1">VLOOKUP(CONCATENATE($F3930," ",$G3930),AllocFactorMatrix,(S$4+1),FALSE)*$E3935</f>
        <v>0</v>
      </c>
      <c r="T3930" s="25">
        <f ca="1">VLOOKUP(CONCATENATE($F3930," ",$G3930),AllocFactorMatrix,(T$4+1),FALSE)*$E3935</f>
        <v>0</v>
      </c>
      <c r="U3930" s="25">
        <f ca="1">VLOOKUP(CONCATENATE($F3930," ",$G3930),AllocFactorMatrix,(U$4+1),FALSE)*$E3935</f>
        <v>0</v>
      </c>
      <c r="V3930" s="25">
        <f ca="1">VLOOKUP(CONCATENATE($F3930," ",$G3930),AllocFactorMatrix,(V$4+1),FALSE)*$E3935</f>
        <v>0</v>
      </c>
      <c r="W3930" s="25">
        <f t="shared" ca="1" si="1865"/>
        <v>0</v>
      </c>
      <c r="X3930" s="25">
        <f ca="1">VLOOKUP(CONCATENATE($F3930," ",$G3930),AllocFactorMatrix,(X$4+1),FALSE)*$E3935</f>
        <v>0</v>
      </c>
      <c r="Y3930" s="25">
        <f ca="1">VLOOKUP(CONCATENATE($F3930," ",$G3930),AllocFactorMatrix,(Y$4+1),FALSE)*$E3935</f>
        <v>0</v>
      </c>
      <c r="Z3930" s="25">
        <f t="shared" ca="1" si="1848"/>
        <v>0</v>
      </c>
      <c r="AA3930" s="25">
        <f ca="1">VLOOKUP(CONCATENATE($F3930," ",$G3930),AllocFactorMatrix,(AA$4+1),FALSE)*$E3935</f>
        <v>0</v>
      </c>
      <c r="AB3930" s="25">
        <f ca="1">VLOOKUP(CONCATENATE($F3930," ",$G3930),AllocFactorMatrix,(AB$4+1),FALSE)*$E3935</f>
        <v>0</v>
      </c>
      <c r="AC3930" s="25">
        <f ca="1">VLOOKUP(CONCATENATE($F3930," ",$G3930),AllocFactorMatrix,(AC$4+1),FALSE)*$E3935</f>
        <v>0</v>
      </c>
    </row>
    <row r="3931" spans="4:29" hidden="1" outlineLevel="1">
      <c r="E3931" s="61">
        <v>0</v>
      </c>
      <c r="F3931" s="61" t="str">
        <f>F3935</f>
        <v>LABOR_M</v>
      </c>
      <c r="G3931" s="20" t="str">
        <f>$G$11</f>
        <v>DISTPRI</v>
      </c>
      <c r="H3931" s="24">
        <f t="shared" ca="1" si="1851"/>
        <v>0</v>
      </c>
      <c r="I3931" s="25">
        <f ca="1">VLOOKUP(CONCATENATE($F3931," ",$G3931),AllocFactorMatrix,(I$4+1),FALSE)*$E3935</f>
        <v>0</v>
      </c>
      <c r="J3931" s="25">
        <f ca="1">VLOOKUP(CONCATENATE($F3931," ",$G3931),AllocFactorMatrix,(J$4+1),FALSE)*$E3935</f>
        <v>0</v>
      </c>
      <c r="K3931" s="25">
        <f ca="1">VLOOKUP(CONCATENATE($F3931," ",$G3931),AllocFactorMatrix,(K$4+1),FALSE)*$E3935</f>
        <v>0</v>
      </c>
      <c r="L3931" s="25">
        <f ca="1">VLOOKUP(CONCATENATE($F3931," ",$G3931),AllocFactorMatrix,(L$4+1),FALSE)*$E3935</f>
        <v>0</v>
      </c>
      <c r="M3931" s="25">
        <f t="shared" ca="1" si="1847"/>
        <v>0</v>
      </c>
      <c r="N3931" s="25">
        <f ca="1">VLOOKUP(CONCATENATE($F3931," ",$G3931),AllocFactorMatrix,(N$4+1),FALSE)*$E3935</f>
        <v>0</v>
      </c>
      <c r="O3931" s="25">
        <f ca="1">VLOOKUP(CONCATENATE($F3931," ",$G3931),AllocFactorMatrix,(O$4+1),FALSE)*$E3935</f>
        <v>0</v>
      </c>
      <c r="P3931" s="25">
        <f ca="1">VLOOKUP(CONCATENATE($F3931," ",$G3931),AllocFactorMatrix,(P$4+1),FALSE)*$E3935</f>
        <v>0</v>
      </c>
      <c r="Q3931" s="25">
        <f ca="1">VLOOKUP(CONCATENATE($F3931," ",$G3931),AllocFactorMatrix,(Q$4+1),FALSE)*$E3935</f>
        <v>0</v>
      </c>
      <c r="R3931" s="25">
        <f t="shared" ca="1" si="1864"/>
        <v>0</v>
      </c>
      <c r="S3931" s="25">
        <f ca="1">VLOOKUP(CONCATENATE($F3931," ",$G3931),AllocFactorMatrix,(S$4+1),FALSE)*$E3935</f>
        <v>0</v>
      </c>
      <c r="T3931" s="25">
        <f ca="1">VLOOKUP(CONCATENATE($F3931," ",$G3931),AllocFactorMatrix,(T$4+1),FALSE)*$E3935</f>
        <v>0</v>
      </c>
      <c r="U3931" s="25">
        <f ca="1">VLOOKUP(CONCATENATE($F3931," ",$G3931),AllocFactorMatrix,(U$4+1),FALSE)*$E3935</f>
        <v>0</v>
      </c>
      <c r="V3931" s="25">
        <f ca="1">VLOOKUP(CONCATENATE($F3931," ",$G3931),AllocFactorMatrix,(V$4+1),FALSE)*$E3935</f>
        <v>0</v>
      </c>
      <c r="W3931" s="25">
        <f t="shared" ca="1" si="1865"/>
        <v>0</v>
      </c>
      <c r="X3931" s="25">
        <f ca="1">VLOOKUP(CONCATENATE($F3931," ",$G3931),AllocFactorMatrix,(X$4+1),FALSE)*$E3935</f>
        <v>0</v>
      </c>
      <c r="Y3931" s="25">
        <f ca="1">VLOOKUP(CONCATENATE($F3931," ",$G3931),AllocFactorMatrix,(Y$4+1),FALSE)*$E3935</f>
        <v>0</v>
      </c>
      <c r="Z3931" s="25">
        <f t="shared" ca="1" si="1848"/>
        <v>0</v>
      </c>
      <c r="AA3931" s="25">
        <f ca="1">VLOOKUP(CONCATENATE($F3931," ",$G3931),AllocFactorMatrix,(AA$4+1),FALSE)*$E3935</f>
        <v>0</v>
      </c>
      <c r="AB3931" s="25">
        <f ca="1">VLOOKUP(CONCATENATE($F3931," ",$G3931),AllocFactorMatrix,(AB$4+1),FALSE)*$E3935</f>
        <v>0</v>
      </c>
      <c r="AC3931" s="25">
        <f ca="1">VLOOKUP(CONCATENATE($F3931," ",$G3931),AllocFactorMatrix,(AC$4+1),FALSE)*$E3935</f>
        <v>0</v>
      </c>
    </row>
    <row r="3932" spans="4:29" hidden="1" outlineLevel="1">
      <c r="E3932" s="61">
        <v>0</v>
      </c>
      <c r="F3932" s="61" t="str">
        <f>F3935</f>
        <v>LABOR_M</v>
      </c>
      <c r="G3932" s="20" t="str">
        <f>$G$12</f>
        <v>DISTSEC</v>
      </c>
      <c r="H3932" s="24">
        <f t="shared" ca="1" si="1851"/>
        <v>0</v>
      </c>
      <c r="I3932" s="25">
        <f ca="1">VLOOKUP(CONCATENATE($F3932," ",$G3932),AllocFactorMatrix,(I$4+1),FALSE)*$E3935</f>
        <v>0</v>
      </c>
      <c r="J3932" s="25">
        <f ca="1">VLOOKUP(CONCATENATE($F3932," ",$G3932),AllocFactorMatrix,(J$4+1),FALSE)*$E3935</f>
        <v>0</v>
      </c>
      <c r="K3932" s="25">
        <f ca="1">VLOOKUP(CONCATENATE($F3932," ",$G3932),AllocFactorMatrix,(K$4+1),FALSE)*$E3935</f>
        <v>0</v>
      </c>
      <c r="L3932" s="25">
        <f ca="1">VLOOKUP(CONCATENATE($F3932," ",$G3932),AllocFactorMatrix,(L$4+1),FALSE)*$E3935</f>
        <v>0</v>
      </c>
      <c r="M3932" s="25">
        <f t="shared" ca="1" si="1847"/>
        <v>0</v>
      </c>
      <c r="N3932" s="25">
        <f ca="1">VLOOKUP(CONCATENATE($F3932," ",$G3932),AllocFactorMatrix,(N$4+1),FALSE)*$E3935</f>
        <v>0</v>
      </c>
      <c r="O3932" s="25">
        <f ca="1">VLOOKUP(CONCATENATE($F3932," ",$G3932),AllocFactorMatrix,(O$4+1),FALSE)*$E3935</f>
        <v>0</v>
      </c>
      <c r="P3932" s="25">
        <f ca="1">VLOOKUP(CONCATENATE($F3932," ",$G3932),AllocFactorMatrix,(P$4+1),FALSE)*$E3935</f>
        <v>0</v>
      </c>
      <c r="Q3932" s="25">
        <f ca="1">VLOOKUP(CONCATENATE($F3932," ",$G3932),AllocFactorMatrix,(Q$4+1),FALSE)*$E3935</f>
        <v>0</v>
      </c>
      <c r="R3932" s="25">
        <f t="shared" ca="1" si="1864"/>
        <v>0</v>
      </c>
      <c r="S3932" s="25">
        <f ca="1">VLOOKUP(CONCATENATE($F3932," ",$G3932),AllocFactorMatrix,(S$4+1),FALSE)*$E3935</f>
        <v>0</v>
      </c>
      <c r="T3932" s="25">
        <f ca="1">VLOOKUP(CONCATENATE($F3932," ",$G3932),AllocFactorMatrix,(T$4+1),FALSE)*$E3935</f>
        <v>0</v>
      </c>
      <c r="U3932" s="25">
        <f ca="1">VLOOKUP(CONCATENATE($F3932," ",$G3932),AllocFactorMatrix,(U$4+1),FALSE)*$E3935</f>
        <v>0</v>
      </c>
      <c r="V3932" s="25">
        <f ca="1">VLOOKUP(CONCATENATE($F3932," ",$G3932),AllocFactorMatrix,(V$4+1),FALSE)*$E3935</f>
        <v>0</v>
      </c>
      <c r="W3932" s="25">
        <f t="shared" ca="1" si="1865"/>
        <v>0</v>
      </c>
      <c r="X3932" s="25">
        <f ca="1">VLOOKUP(CONCATENATE($F3932," ",$G3932),AllocFactorMatrix,(X$4+1),FALSE)*$E3935</f>
        <v>0</v>
      </c>
      <c r="Y3932" s="25">
        <f ca="1">VLOOKUP(CONCATENATE($F3932," ",$G3932),AllocFactorMatrix,(Y$4+1),FALSE)*$E3935</f>
        <v>0</v>
      </c>
      <c r="Z3932" s="25">
        <f t="shared" ca="1" si="1848"/>
        <v>0</v>
      </c>
      <c r="AA3932" s="25">
        <f ca="1">VLOOKUP(CONCATENATE($F3932," ",$G3932),AllocFactorMatrix,(AA$4+1),FALSE)*$E3935</f>
        <v>0</v>
      </c>
      <c r="AB3932" s="25">
        <f ca="1">VLOOKUP(CONCATENATE($F3932," ",$G3932),AllocFactorMatrix,(AB$4+1),FALSE)*$E3935</f>
        <v>0</v>
      </c>
      <c r="AC3932" s="25">
        <f ca="1">VLOOKUP(CONCATENATE($F3932," ",$G3932),AllocFactorMatrix,(AC$4+1),FALSE)*$E3935</f>
        <v>0</v>
      </c>
    </row>
    <row r="3933" spans="4:29" hidden="1" outlineLevel="1">
      <c r="E3933" s="61">
        <v>0</v>
      </c>
      <c r="F3933" s="61" t="str">
        <f>F3935</f>
        <v>LABOR_M</v>
      </c>
      <c r="G3933" s="20" t="str">
        <f>$G$13</f>
        <v>ENERGY</v>
      </c>
      <c r="H3933" s="24">
        <f t="shared" ca="1" si="1851"/>
        <v>0</v>
      </c>
      <c r="I3933" s="25">
        <f ca="1">VLOOKUP(CONCATENATE($F3933," ",$G3933),AllocFactorMatrix,(I$4+1),FALSE)*$E3935</f>
        <v>0</v>
      </c>
      <c r="J3933" s="25">
        <f ca="1">VLOOKUP(CONCATENATE($F3933," ",$G3933),AllocFactorMatrix,(J$4+1),FALSE)*$E3935</f>
        <v>0</v>
      </c>
      <c r="K3933" s="25">
        <f ca="1">VLOOKUP(CONCATENATE($F3933," ",$G3933),AllocFactorMatrix,(K$4+1),FALSE)*$E3935</f>
        <v>0</v>
      </c>
      <c r="L3933" s="25">
        <f ca="1">VLOOKUP(CONCATENATE($F3933," ",$G3933),AllocFactorMatrix,(L$4+1),FALSE)*$E3935</f>
        <v>0</v>
      </c>
      <c r="M3933" s="25">
        <f t="shared" ca="1" si="1847"/>
        <v>0</v>
      </c>
      <c r="N3933" s="25">
        <f ca="1">VLOOKUP(CONCATENATE($F3933," ",$G3933),AllocFactorMatrix,(N$4+1),FALSE)*$E3935</f>
        <v>0</v>
      </c>
      <c r="O3933" s="25">
        <f ca="1">VLOOKUP(CONCATENATE($F3933," ",$G3933),AllocFactorMatrix,(O$4+1),FALSE)*$E3935</f>
        <v>0</v>
      </c>
      <c r="P3933" s="25">
        <f ca="1">VLOOKUP(CONCATENATE($F3933," ",$G3933),AllocFactorMatrix,(P$4+1),FALSE)*$E3935</f>
        <v>0</v>
      </c>
      <c r="Q3933" s="25">
        <f ca="1">VLOOKUP(CONCATENATE($F3933," ",$G3933),AllocFactorMatrix,(Q$4+1),FALSE)*$E3935</f>
        <v>0</v>
      </c>
      <c r="R3933" s="25">
        <f t="shared" ca="1" si="1864"/>
        <v>0</v>
      </c>
      <c r="S3933" s="25">
        <f ca="1">VLOOKUP(CONCATENATE($F3933," ",$G3933),AllocFactorMatrix,(S$4+1),FALSE)*$E3935</f>
        <v>0</v>
      </c>
      <c r="T3933" s="25">
        <f ca="1">VLOOKUP(CONCATENATE($F3933," ",$G3933),AllocFactorMatrix,(T$4+1),FALSE)*$E3935</f>
        <v>0</v>
      </c>
      <c r="U3933" s="25">
        <f ca="1">VLOOKUP(CONCATENATE($F3933," ",$G3933),AllocFactorMatrix,(U$4+1),FALSE)*$E3935</f>
        <v>0</v>
      </c>
      <c r="V3933" s="25">
        <f ca="1">VLOOKUP(CONCATENATE($F3933," ",$G3933),AllocFactorMatrix,(V$4+1),FALSE)*$E3935</f>
        <v>0</v>
      </c>
      <c r="W3933" s="25">
        <f t="shared" ca="1" si="1865"/>
        <v>0</v>
      </c>
      <c r="X3933" s="25">
        <f ca="1">VLOOKUP(CONCATENATE($F3933," ",$G3933),AllocFactorMatrix,(X$4+1),FALSE)*$E3935</f>
        <v>0</v>
      </c>
      <c r="Y3933" s="25">
        <f ca="1">VLOOKUP(CONCATENATE($F3933," ",$G3933),AllocFactorMatrix,(Y$4+1),FALSE)*$E3935</f>
        <v>0</v>
      </c>
      <c r="Z3933" s="25">
        <f t="shared" ca="1" si="1848"/>
        <v>0</v>
      </c>
      <c r="AA3933" s="25">
        <f ca="1">VLOOKUP(CONCATENATE($F3933," ",$G3933),AllocFactorMatrix,(AA$4+1),FALSE)*$E3935</f>
        <v>0</v>
      </c>
      <c r="AB3933" s="25">
        <f ca="1">VLOOKUP(CONCATENATE($F3933," ",$G3933),AllocFactorMatrix,(AB$4+1),FALSE)*$E3935</f>
        <v>0</v>
      </c>
      <c r="AC3933" s="25">
        <f ca="1">VLOOKUP(CONCATENATE($F3933," ",$G3933),AllocFactorMatrix,(AC$4+1),FALSE)*$E3935</f>
        <v>0</v>
      </c>
    </row>
    <row r="3934" spans="4:29" hidden="1" outlineLevel="1">
      <c r="E3934" s="61">
        <v>0</v>
      </c>
      <c r="F3934" s="61" t="str">
        <f>F3935</f>
        <v>LABOR_M</v>
      </c>
      <c r="G3934" s="20" t="str">
        <f>$G$14</f>
        <v>CUSTOMER</v>
      </c>
      <c r="H3934" s="24">
        <f t="shared" ca="1" si="1851"/>
        <v>0</v>
      </c>
      <c r="I3934" s="25">
        <f ca="1">VLOOKUP(CONCATENATE($F3934," ",$G3934),AllocFactorMatrix,(I$4+1),FALSE)*$E3935</f>
        <v>0</v>
      </c>
      <c r="J3934" s="25">
        <f ca="1">VLOOKUP(CONCATENATE($F3934," ",$G3934),AllocFactorMatrix,(J$4+1),FALSE)*$E3935</f>
        <v>0</v>
      </c>
      <c r="K3934" s="25">
        <f ca="1">VLOOKUP(CONCATENATE($F3934," ",$G3934),AllocFactorMatrix,(K$4+1),FALSE)*$E3935</f>
        <v>0</v>
      </c>
      <c r="L3934" s="25">
        <f ca="1">VLOOKUP(CONCATENATE($F3934," ",$G3934),AllocFactorMatrix,(L$4+1),FALSE)*$E3935</f>
        <v>0</v>
      </c>
      <c r="M3934" s="25">
        <f t="shared" ca="1" si="1847"/>
        <v>0</v>
      </c>
      <c r="N3934" s="25">
        <f ca="1">VLOOKUP(CONCATENATE($F3934," ",$G3934),AllocFactorMatrix,(N$4+1),FALSE)*$E3935</f>
        <v>0</v>
      </c>
      <c r="O3934" s="25">
        <f ca="1">VLOOKUP(CONCATENATE($F3934," ",$G3934),AllocFactorMatrix,(O$4+1),FALSE)*$E3935</f>
        <v>0</v>
      </c>
      <c r="P3934" s="25">
        <f ca="1">VLOOKUP(CONCATENATE($F3934," ",$G3934),AllocFactorMatrix,(P$4+1),FALSE)*$E3935</f>
        <v>0</v>
      </c>
      <c r="Q3934" s="25">
        <f ca="1">VLOOKUP(CONCATENATE($F3934," ",$G3934),AllocFactorMatrix,(Q$4+1),FALSE)*$E3935</f>
        <v>0</v>
      </c>
      <c r="R3934" s="25">
        <f t="shared" ca="1" si="1864"/>
        <v>0</v>
      </c>
      <c r="S3934" s="25">
        <f ca="1">VLOOKUP(CONCATENATE($F3934," ",$G3934),AllocFactorMatrix,(S$4+1),FALSE)*$E3935</f>
        <v>0</v>
      </c>
      <c r="T3934" s="25">
        <f ca="1">VLOOKUP(CONCATENATE($F3934," ",$G3934),AllocFactorMatrix,(T$4+1),FALSE)*$E3935</f>
        <v>0</v>
      </c>
      <c r="U3934" s="25">
        <f ca="1">VLOOKUP(CONCATENATE($F3934," ",$G3934),AllocFactorMatrix,(U$4+1),FALSE)*$E3935</f>
        <v>0</v>
      </c>
      <c r="V3934" s="25">
        <f ca="1">VLOOKUP(CONCATENATE($F3934," ",$G3934),AllocFactorMatrix,(V$4+1),FALSE)*$E3935</f>
        <v>0</v>
      </c>
      <c r="W3934" s="25">
        <f t="shared" ca="1" si="1865"/>
        <v>0</v>
      </c>
      <c r="X3934" s="25">
        <f ca="1">VLOOKUP(CONCATENATE($F3934," ",$G3934),AllocFactorMatrix,(X$4+1),FALSE)*$E3935</f>
        <v>0</v>
      </c>
      <c r="Y3934" s="25">
        <f ca="1">VLOOKUP(CONCATENATE($F3934," ",$G3934),AllocFactorMatrix,(Y$4+1),FALSE)*$E3935</f>
        <v>0</v>
      </c>
      <c r="Z3934" s="25">
        <f t="shared" ca="1" si="1848"/>
        <v>0</v>
      </c>
      <c r="AA3934" s="25">
        <f ca="1">VLOOKUP(CONCATENATE($F3934," ",$G3934),AllocFactorMatrix,(AA$4+1),FALSE)*$E3935</f>
        <v>0</v>
      </c>
      <c r="AB3934" s="25">
        <f ca="1">VLOOKUP(CONCATENATE($F3934," ",$G3934),AllocFactorMatrix,(AB$4+1),FALSE)*$E3935</f>
        <v>0</v>
      </c>
      <c r="AC3934" s="25">
        <f ca="1">VLOOKUP(CONCATENATE($F3934," ",$G3934),AllocFactorMatrix,(AC$4+1),FALSE)*$E3935</f>
        <v>0</v>
      </c>
    </row>
    <row r="3935" spans="4:29" collapsed="1">
      <c r="D3935" s="20" t="s">
        <v>260</v>
      </c>
      <c r="E3935" s="61">
        <v>0</v>
      </c>
      <c r="F3935" s="61" t="s">
        <v>69</v>
      </c>
      <c r="G3935" s="20" t="str">
        <f>$G$15</f>
        <v>TOTAL</v>
      </c>
      <c r="H3935" s="24">
        <f t="shared" ca="1" si="1851"/>
        <v>0</v>
      </c>
      <c r="I3935" s="25">
        <f ca="1">VLOOKUP(CONCATENATE($F3935," ",$G3935),AllocFactorMatrix,(I$4+1),FALSE)*$E3935</f>
        <v>0</v>
      </c>
      <c r="J3935" s="25">
        <f ca="1">VLOOKUP(CONCATENATE($F3935," ",$G3935),AllocFactorMatrix,(J$4+1),FALSE)*$E3935</f>
        <v>0</v>
      </c>
      <c r="K3935" s="25">
        <f ca="1">VLOOKUP(CONCATENATE($F3935," ",$G3935),AllocFactorMatrix,(K$4+1),FALSE)*$E3935</f>
        <v>0</v>
      </c>
      <c r="L3935" s="25">
        <f ca="1">VLOOKUP(CONCATENATE($F3935," ",$G3935),AllocFactorMatrix,(L$4+1),FALSE)*$E3935</f>
        <v>0</v>
      </c>
      <c r="M3935" s="25">
        <f t="shared" ca="1" si="1847"/>
        <v>0</v>
      </c>
      <c r="N3935" s="25">
        <f ca="1">VLOOKUP(CONCATENATE($F3935," ",$G3935),AllocFactorMatrix,(N$4+1),FALSE)*$E3935</f>
        <v>0</v>
      </c>
      <c r="O3935" s="25">
        <f ca="1">VLOOKUP(CONCATENATE($F3935," ",$G3935),AllocFactorMatrix,(O$4+1),FALSE)*$E3935</f>
        <v>0</v>
      </c>
      <c r="P3935" s="25">
        <f ca="1">VLOOKUP(CONCATENATE($F3935," ",$G3935),AllocFactorMatrix,(P$4+1),FALSE)*$E3935</f>
        <v>0</v>
      </c>
      <c r="Q3935" s="25">
        <f ca="1">VLOOKUP(CONCATENATE($F3935," ",$G3935),AllocFactorMatrix,(Q$4+1),FALSE)*$E3935</f>
        <v>0</v>
      </c>
      <c r="R3935" s="25">
        <f t="shared" ca="1" si="1864"/>
        <v>0</v>
      </c>
      <c r="S3935" s="25">
        <f ca="1">VLOOKUP(CONCATENATE($F3935," ",$G3935),AllocFactorMatrix,(S$4+1),FALSE)*$E3935</f>
        <v>0</v>
      </c>
      <c r="T3935" s="25">
        <f ca="1">VLOOKUP(CONCATENATE($F3935," ",$G3935),AllocFactorMatrix,(T$4+1),FALSE)*$E3935</f>
        <v>0</v>
      </c>
      <c r="U3935" s="25">
        <f ca="1">VLOOKUP(CONCATENATE($F3935," ",$G3935),AllocFactorMatrix,(U$4+1),FALSE)*$E3935</f>
        <v>0</v>
      </c>
      <c r="V3935" s="25">
        <f ca="1">VLOOKUP(CONCATENATE($F3935," ",$G3935),AllocFactorMatrix,(V$4+1),FALSE)*$E3935</f>
        <v>0</v>
      </c>
      <c r="W3935" s="25">
        <f t="shared" ca="1" si="1865"/>
        <v>0</v>
      </c>
      <c r="X3935" s="25">
        <f ca="1">VLOOKUP(CONCATENATE($F3935," ",$G3935),AllocFactorMatrix,(X$4+1),FALSE)*$E3935</f>
        <v>0</v>
      </c>
      <c r="Y3935" s="25">
        <f ca="1">VLOOKUP(CONCATENATE($F3935," ",$G3935),AllocFactorMatrix,(Y$4+1),FALSE)*$E3935</f>
        <v>0</v>
      </c>
      <c r="Z3935" s="25">
        <f t="shared" ca="1" si="1848"/>
        <v>0</v>
      </c>
      <c r="AA3935" s="25">
        <f ca="1">VLOOKUP(CONCATENATE($F3935," ",$G3935),AllocFactorMatrix,(AA$4+1),FALSE)*$E3935</f>
        <v>0</v>
      </c>
      <c r="AB3935" s="25">
        <f ca="1">VLOOKUP(CONCATENATE($F3935," ",$G3935),AllocFactorMatrix,(AB$4+1),FALSE)*$E3935</f>
        <v>0</v>
      </c>
      <c r="AC3935" s="25">
        <f ca="1">VLOOKUP(CONCATENATE($F3935," ",$G3935),AllocFactorMatrix,(AC$4+1),FALSE)*$E3935</f>
        <v>0</v>
      </c>
    </row>
    <row r="3936" spans="4:29" hidden="1" outlineLevel="1">
      <c r="E3936" s="61">
        <v>0</v>
      </c>
      <c r="F3936" s="61" t="str">
        <f>F3943</f>
        <v>LABOR_M</v>
      </c>
      <c r="G3936" s="20" t="str">
        <f>$G$8</f>
        <v>PRODUCTION</v>
      </c>
      <c r="H3936" s="24">
        <f t="shared" ca="1" si="1851"/>
        <v>0</v>
      </c>
      <c r="I3936" s="25">
        <f ca="1">VLOOKUP(CONCATENATE($F3936," ",$G3936),AllocFactorMatrix,(I$4+1),FALSE)*$E3943</f>
        <v>0</v>
      </c>
      <c r="J3936" s="25">
        <f ca="1">VLOOKUP(CONCATENATE($F3936," ",$G3936),AllocFactorMatrix,(J$4+1),FALSE)*$E3943</f>
        <v>0</v>
      </c>
      <c r="K3936" s="25">
        <f ca="1">VLOOKUP(CONCATENATE($F3936," ",$G3936),AllocFactorMatrix,(K$4+1),FALSE)*$E3943</f>
        <v>0</v>
      </c>
      <c r="L3936" s="25">
        <f ca="1">VLOOKUP(CONCATENATE($F3936," ",$G3936),AllocFactorMatrix,(L$4+1),FALSE)*$E3943</f>
        <v>0</v>
      </c>
      <c r="M3936" s="25">
        <f t="shared" ref="M3936:M3943" ca="1" si="1866">SUBTOTAL(9,J3936:L3936)</f>
        <v>0</v>
      </c>
      <c r="N3936" s="25">
        <f ca="1">VLOOKUP(CONCATENATE($F3936," ",$G3936),AllocFactorMatrix,(N$4+1),FALSE)*$E3943</f>
        <v>0</v>
      </c>
      <c r="O3936" s="25">
        <f ca="1">VLOOKUP(CONCATENATE($F3936," ",$G3936),AllocFactorMatrix,(O$4+1),FALSE)*$E3943</f>
        <v>0</v>
      </c>
      <c r="P3936" s="25">
        <f ca="1">VLOOKUP(CONCATENATE($F3936," ",$G3936),AllocFactorMatrix,(P$4+1),FALSE)*$E3943</f>
        <v>0</v>
      </c>
      <c r="Q3936" s="25">
        <f ca="1">VLOOKUP(CONCATENATE($F3936," ",$G3936),AllocFactorMatrix,(Q$4+1),FALSE)*$E3943</f>
        <v>0</v>
      </c>
      <c r="R3936" s="25">
        <f ca="1">SUBTOTAL(9,N3936:Q3936)</f>
        <v>0</v>
      </c>
      <c r="S3936" s="25">
        <f ca="1">VLOOKUP(CONCATENATE($F3936," ",$G3936),AllocFactorMatrix,(S$4+1),FALSE)*$E3943</f>
        <v>0</v>
      </c>
      <c r="T3936" s="25">
        <f ca="1">VLOOKUP(CONCATENATE($F3936," ",$G3936),AllocFactorMatrix,(T$4+1),FALSE)*$E3943</f>
        <v>0</v>
      </c>
      <c r="U3936" s="25">
        <f ca="1">VLOOKUP(CONCATENATE($F3936," ",$G3936),AllocFactorMatrix,(U$4+1),FALSE)*$E3943</f>
        <v>0</v>
      </c>
      <c r="V3936" s="25">
        <f ca="1">VLOOKUP(CONCATENATE($F3936," ",$G3936),AllocFactorMatrix,(V$4+1),FALSE)*$E3943</f>
        <v>0</v>
      </c>
      <c r="W3936" s="25">
        <f ca="1">SUBTOTAL(9,S3936:V3936)</f>
        <v>0</v>
      </c>
      <c r="X3936" s="25">
        <f ca="1">VLOOKUP(CONCATENATE($F3936," ",$G3936),AllocFactorMatrix,(X$4+1),FALSE)*$E3943</f>
        <v>0</v>
      </c>
      <c r="Y3936" s="25">
        <f ca="1">VLOOKUP(CONCATENATE($F3936," ",$G3936),AllocFactorMatrix,(Y$4+1),FALSE)*$E3943</f>
        <v>0</v>
      </c>
      <c r="Z3936" s="25">
        <f t="shared" ref="Z3936:Z3943" ca="1" si="1867">SUBTOTAL(9,X3936:Y3936)</f>
        <v>0</v>
      </c>
      <c r="AA3936" s="25">
        <f ca="1">VLOOKUP(CONCATENATE($F3936," ",$G3936),AllocFactorMatrix,(AA$4+1),FALSE)*$E3943</f>
        <v>0</v>
      </c>
      <c r="AB3936" s="25">
        <f ca="1">VLOOKUP(CONCATENATE($F3936," ",$G3936),AllocFactorMatrix,(AB$4+1),FALSE)*$E3943</f>
        <v>0</v>
      </c>
      <c r="AC3936" s="25">
        <f ca="1">VLOOKUP(CONCATENATE($F3936," ",$G3936),AllocFactorMatrix,(AC$4+1),FALSE)*$E3943</f>
        <v>0</v>
      </c>
    </row>
    <row r="3937" spans="4:29" hidden="1" outlineLevel="1">
      <c r="E3937" s="61">
        <v>0</v>
      </c>
      <c r="F3937" s="61" t="str">
        <f>F3943</f>
        <v>LABOR_M</v>
      </c>
      <c r="G3937" s="20" t="str">
        <f>$G$9</f>
        <v>BULKTRAN</v>
      </c>
      <c r="H3937" s="24">
        <f t="shared" ca="1" si="1851"/>
        <v>0</v>
      </c>
      <c r="I3937" s="25">
        <f ca="1">VLOOKUP(CONCATENATE($F3937," ",$G3937),AllocFactorMatrix,(I$4+1),FALSE)*$E3943</f>
        <v>0</v>
      </c>
      <c r="J3937" s="25">
        <f ca="1">VLOOKUP(CONCATENATE($F3937," ",$G3937),AllocFactorMatrix,(J$4+1),FALSE)*$E3943</f>
        <v>0</v>
      </c>
      <c r="K3937" s="25">
        <f ca="1">VLOOKUP(CONCATENATE($F3937," ",$G3937),AllocFactorMatrix,(K$4+1),FALSE)*$E3943</f>
        <v>0</v>
      </c>
      <c r="L3937" s="25">
        <f ca="1">VLOOKUP(CONCATENATE($F3937," ",$G3937),AllocFactorMatrix,(L$4+1),FALSE)*$E3943</f>
        <v>0</v>
      </c>
      <c r="M3937" s="25">
        <f t="shared" ca="1" si="1866"/>
        <v>0</v>
      </c>
      <c r="N3937" s="25">
        <f ca="1">VLOOKUP(CONCATENATE($F3937," ",$G3937),AllocFactorMatrix,(N$4+1),FALSE)*$E3943</f>
        <v>0</v>
      </c>
      <c r="O3937" s="25">
        <f ca="1">VLOOKUP(CONCATENATE($F3937," ",$G3937),AllocFactorMatrix,(O$4+1),FALSE)*$E3943</f>
        <v>0</v>
      </c>
      <c r="P3937" s="25">
        <f ca="1">VLOOKUP(CONCATENATE($F3937," ",$G3937),AllocFactorMatrix,(P$4+1),FALSE)*$E3943</f>
        <v>0</v>
      </c>
      <c r="Q3937" s="25">
        <f ca="1">VLOOKUP(CONCATENATE($F3937," ",$G3937),AllocFactorMatrix,(Q$4+1),FALSE)*$E3943</f>
        <v>0</v>
      </c>
      <c r="R3937" s="25">
        <f t="shared" ref="R3937:R3943" ca="1" si="1868">SUBTOTAL(9,N3937:Q3937)</f>
        <v>0</v>
      </c>
      <c r="S3937" s="25">
        <f ca="1">VLOOKUP(CONCATENATE($F3937," ",$G3937),AllocFactorMatrix,(S$4+1),FALSE)*$E3943</f>
        <v>0</v>
      </c>
      <c r="T3937" s="25">
        <f ca="1">VLOOKUP(CONCATENATE($F3937," ",$G3937),AllocFactorMatrix,(T$4+1),FALSE)*$E3943</f>
        <v>0</v>
      </c>
      <c r="U3937" s="25">
        <f ca="1">VLOOKUP(CONCATENATE($F3937," ",$G3937),AllocFactorMatrix,(U$4+1),FALSE)*$E3943</f>
        <v>0</v>
      </c>
      <c r="V3937" s="25">
        <f ca="1">VLOOKUP(CONCATENATE($F3937," ",$G3937),AllocFactorMatrix,(V$4+1),FALSE)*$E3943</f>
        <v>0</v>
      </c>
      <c r="W3937" s="25">
        <f t="shared" ref="W3937:W3943" ca="1" si="1869">SUBTOTAL(9,S3937:V3937)</f>
        <v>0</v>
      </c>
      <c r="X3937" s="25">
        <f ca="1">VLOOKUP(CONCATENATE($F3937," ",$G3937),AllocFactorMatrix,(X$4+1),FALSE)*$E3943</f>
        <v>0</v>
      </c>
      <c r="Y3937" s="25">
        <f ca="1">VLOOKUP(CONCATENATE($F3937," ",$G3937),AllocFactorMatrix,(Y$4+1),FALSE)*$E3943</f>
        <v>0</v>
      </c>
      <c r="Z3937" s="25">
        <f t="shared" ca="1" si="1867"/>
        <v>0</v>
      </c>
      <c r="AA3937" s="25">
        <f ca="1">VLOOKUP(CONCATENATE($F3937," ",$G3937),AllocFactorMatrix,(AA$4+1),FALSE)*$E3943</f>
        <v>0</v>
      </c>
      <c r="AB3937" s="25">
        <f ca="1">VLOOKUP(CONCATENATE($F3937," ",$G3937),AllocFactorMatrix,(AB$4+1),FALSE)*$E3943</f>
        <v>0</v>
      </c>
      <c r="AC3937" s="25">
        <f ca="1">VLOOKUP(CONCATENATE($F3937," ",$G3937),AllocFactorMatrix,(AC$4+1),FALSE)*$E3943</f>
        <v>0</v>
      </c>
    </row>
    <row r="3938" spans="4:29" hidden="1" outlineLevel="1">
      <c r="E3938" s="61">
        <v>0</v>
      </c>
      <c r="F3938" s="61" t="str">
        <f>F3943</f>
        <v>LABOR_M</v>
      </c>
      <c r="G3938" s="20" t="str">
        <f>$G$10</f>
        <v>SUBTRAN</v>
      </c>
      <c r="H3938" s="24">
        <f t="shared" ca="1" si="1851"/>
        <v>0</v>
      </c>
      <c r="I3938" s="25">
        <f ca="1">VLOOKUP(CONCATENATE($F3938," ",$G3938),AllocFactorMatrix,(I$4+1),FALSE)*$E3943</f>
        <v>0</v>
      </c>
      <c r="J3938" s="25">
        <f ca="1">VLOOKUP(CONCATENATE($F3938," ",$G3938),AllocFactorMatrix,(J$4+1),FALSE)*$E3943</f>
        <v>0</v>
      </c>
      <c r="K3938" s="25">
        <f ca="1">VLOOKUP(CONCATENATE($F3938," ",$G3938),AllocFactorMatrix,(K$4+1),FALSE)*$E3943</f>
        <v>0</v>
      </c>
      <c r="L3938" s="25">
        <f ca="1">VLOOKUP(CONCATENATE($F3938," ",$G3938),AllocFactorMatrix,(L$4+1),FALSE)*$E3943</f>
        <v>0</v>
      </c>
      <c r="M3938" s="25">
        <f t="shared" ca="1" si="1866"/>
        <v>0</v>
      </c>
      <c r="N3938" s="25">
        <f ca="1">VLOOKUP(CONCATENATE($F3938," ",$G3938),AllocFactorMatrix,(N$4+1),FALSE)*$E3943</f>
        <v>0</v>
      </c>
      <c r="O3938" s="25">
        <f ca="1">VLOOKUP(CONCATENATE($F3938," ",$G3938),AllocFactorMatrix,(O$4+1),FALSE)*$E3943</f>
        <v>0</v>
      </c>
      <c r="P3938" s="25">
        <f ca="1">VLOOKUP(CONCATENATE($F3938," ",$G3938),AllocFactorMatrix,(P$4+1),FALSE)*$E3943</f>
        <v>0</v>
      </c>
      <c r="Q3938" s="25">
        <f ca="1">VLOOKUP(CONCATENATE($F3938," ",$G3938),AllocFactorMatrix,(Q$4+1),FALSE)*$E3943</f>
        <v>0</v>
      </c>
      <c r="R3938" s="25">
        <f t="shared" ca="1" si="1868"/>
        <v>0</v>
      </c>
      <c r="S3938" s="25">
        <f ca="1">VLOOKUP(CONCATENATE($F3938," ",$G3938),AllocFactorMatrix,(S$4+1),FALSE)*$E3943</f>
        <v>0</v>
      </c>
      <c r="T3938" s="25">
        <f ca="1">VLOOKUP(CONCATENATE($F3938," ",$G3938),AllocFactorMatrix,(T$4+1),FALSE)*$E3943</f>
        <v>0</v>
      </c>
      <c r="U3938" s="25">
        <f ca="1">VLOOKUP(CONCATENATE($F3938," ",$G3938),AllocFactorMatrix,(U$4+1),FALSE)*$E3943</f>
        <v>0</v>
      </c>
      <c r="V3938" s="25">
        <f ca="1">VLOOKUP(CONCATENATE($F3938," ",$G3938),AllocFactorMatrix,(V$4+1),FALSE)*$E3943</f>
        <v>0</v>
      </c>
      <c r="W3938" s="25">
        <f t="shared" ca="1" si="1869"/>
        <v>0</v>
      </c>
      <c r="X3938" s="25">
        <f ca="1">VLOOKUP(CONCATENATE($F3938," ",$G3938),AllocFactorMatrix,(X$4+1),FALSE)*$E3943</f>
        <v>0</v>
      </c>
      <c r="Y3938" s="25">
        <f ca="1">VLOOKUP(CONCATENATE($F3938," ",$G3938),AllocFactorMatrix,(Y$4+1),FALSE)*$E3943</f>
        <v>0</v>
      </c>
      <c r="Z3938" s="25">
        <f t="shared" ca="1" si="1867"/>
        <v>0</v>
      </c>
      <c r="AA3938" s="25">
        <f ca="1">VLOOKUP(CONCATENATE($F3938," ",$G3938),AllocFactorMatrix,(AA$4+1),FALSE)*$E3943</f>
        <v>0</v>
      </c>
      <c r="AB3938" s="25">
        <f ca="1">VLOOKUP(CONCATENATE($F3938," ",$G3938),AllocFactorMatrix,(AB$4+1),FALSE)*$E3943</f>
        <v>0</v>
      </c>
      <c r="AC3938" s="25">
        <f ca="1">VLOOKUP(CONCATENATE($F3938," ",$G3938),AllocFactorMatrix,(AC$4+1),FALSE)*$E3943</f>
        <v>0</v>
      </c>
    </row>
    <row r="3939" spans="4:29" hidden="1" outlineLevel="1">
      <c r="E3939" s="61">
        <v>0</v>
      </c>
      <c r="F3939" s="61" t="str">
        <f>F3943</f>
        <v>LABOR_M</v>
      </c>
      <c r="G3939" s="20" t="str">
        <f>$G$11</f>
        <v>DISTPRI</v>
      </c>
      <c r="H3939" s="24">
        <f t="shared" ca="1" si="1851"/>
        <v>0</v>
      </c>
      <c r="I3939" s="25">
        <f ca="1">VLOOKUP(CONCATENATE($F3939," ",$G3939),AllocFactorMatrix,(I$4+1),FALSE)*$E3943</f>
        <v>0</v>
      </c>
      <c r="J3939" s="25">
        <f ca="1">VLOOKUP(CONCATENATE($F3939," ",$G3939),AllocFactorMatrix,(J$4+1),FALSE)*$E3943</f>
        <v>0</v>
      </c>
      <c r="K3939" s="25">
        <f ca="1">VLOOKUP(CONCATENATE($F3939," ",$G3939),AllocFactorMatrix,(K$4+1),FALSE)*$E3943</f>
        <v>0</v>
      </c>
      <c r="L3939" s="25">
        <f ca="1">VLOOKUP(CONCATENATE($F3939," ",$G3939),AllocFactorMatrix,(L$4+1),FALSE)*$E3943</f>
        <v>0</v>
      </c>
      <c r="M3939" s="25">
        <f t="shared" ca="1" si="1866"/>
        <v>0</v>
      </c>
      <c r="N3939" s="25">
        <f ca="1">VLOOKUP(CONCATENATE($F3939," ",$G3939),AllocFactorMatrix,(N$4+1),FALSE)*$E3943</f>
        <v>0</v>
      </c>
      <c r="O3939" s="25">
        <f ca="1">VLOOKUP(CONCATENATE($F3939," ",$G3939),AllocFactorMatrix,(O$4+1),FALSE)*$E3943</f>
        <v>0</v>
      </c>
      <c r="P3939" s="25">
        <f ca="1">VLOOKUP(CONCATENATE($F3939," ",$G3939),AllocFactorMatrix,(P$4+1),FALSE)*$E3943</f>
        <v>0</v>
      </c>
      <c r="Q3939" s="25">
        <f ca="1">VLOOKUP(CONCATENATE($F3939," ",$G3939),AllocFactorMatrix,(Q$4+1),FALSE)*$E3943</f>
        <v>0</v>
      </c>
      <c r="R3939" s="25">
        <f t="shared" ca="1" si="1868"/>
        <v>0</v>
      </c>
      <c r="S3939" s="25">
        <f ca="1">VLOOKUP(CONCATENATE($F3939," ",$G3939),AllocFactorMatrix,(S$4+1),FALSE)*$E3943</f>
        <v>0</v>
      </c>
      <c r="T3939" s="25">
        <f ca="1">VLOOKUP(CONCATENATE($F3939," ",$G3939),AllocFactorMatrix,(T$4+1),FALSE)*$E3943</f>
        <v>0</v>
      </c>
      <c r="U3939" s="25">
        <f ca="1">VLOOKUP(CONCATENATE($F3939," ",$G3939),AllocFactorMatrix,(U$4+1),FALSE)*$E3943</f>
        <v>0</v>
      </c>
      <c r="V3939" s="25">
        <f ca="1">VLOOKUP(CONCATENATE($F3939," ",$G3939),AllocFactorMatrix,(V$4+1),FALSE)*$E3943</f>
        <v>0</v>
      </c>
      <c r="W3939" s="25">
        <f t="shared" ca="1" si="1869"/>
        <v>0</v>
      </c>
      <c r="X3939" s="25">
        <f ca="1">VLOOKUP(CONCATENATE($F3939," ",$G3939),AllocFactorMatrix,(X$4+1),FALSE)*$E3943</f>
        <v>0</v>
      </c>
      <c r="Y3939" s="25">
        <f ca="1">VLOOKUP(CONCATENATE($F3939," ",$G3939),AllocFactorMatrix,(Y$4+1),FALSE)*$E3943</f>
        <v>0</v>
      </c>
      <c r="Z3939" s="25">
        <f t="shared" ca="1" si="1867"/>
        <v>0</v>
      </c>
      <c r="AA3939" s="25">
        <f ca="1">VLOOKUP(CONCATENATE($F3939," ",$G3939),AllocFactorMatrix,(AA$4+1),FALSE)*$E3943</f>
        <v>0</v>
      </c>
      <c r="AB3939" s="25">
        <f ca="1">VLOOKUP(CONCATENATE($F3939," ",$G3939),AllocFactorMatrix,(AB$4+1),FALSE)*$E3943</f>
        <v>0</v>
      </c>
      <c r="AC3939" s="25">
        <f ca="1">VLOOKUP(CONCATENATE($F3939," ",$G3939),AllocFactorMatrix,(AC$4+1),FALSE)*$E3943</f>
        <v>0</v>
      </c>
    </row>
    <row r="3940" spans="4:29" hidden="1" outlineLevel="1">
      <c r="E3940" s="61">
        <v>0</v>
      </c>
      <c r="F3940" s="61" t="str">
        <f>F3943</f>
        <v>LABOR_M</v>
      </c>
      <c r="G3940" s="20" t="str">
        <f>$G$12</f>
        <v>DISTSEC</v>
      </c>
      <c r="H3940" s="24">
        <f t="shared" ca="1" si="1851"/>
        <v>0</v>
      </c>
      <c r="I3940" s="25">
        <f ca="1">VLOOKUP(CONCATENATE($F3940," ",$G3940),AllocFactorMatrix,(I$4+1),FALSE)*$E3943</f>
        <v>0</v>
      </c>
      <c r="J3940" s="25">
        <f ca="1">VLOOKUP(CONCATENATE($F3940," ",$G3940),AllocFactorMatrix,(J$4+1),FALSE)*$E3943</f>
        <v>0</v>
      </c>
      <c r="K3940" s="25">
        <f ca="1">VLOOKUP(CONCATENATE($F3940," ",$G3940),AllocFactorMatrix,(K$4+1),FALSE)*$E3943</f>
        <v>0</v>
      </c>
      <c r="L3940" s="25">
        <f ca="1">VLOOKUP(CONCATENATE($F3940," ",$G3940),AllocFactorMatrix,(L$4+1),FALSE)*$E3943</f>
        <v>0</v>
      </c>
      <c r="M3940" s="25">
        <f t="shared" ca="1" si="1866"/>
        <v>0</v>
      </c>
      <c r="N3940" s="25">
        <f ca="1">VLOOKUP(CONCATENATE($F3940," ",$G3940),AllocFactorMatrix,(N$4+1),FALSE)*$E3943</f>
        <v>0</v>
      </c>
      <c r="O3940" s="25">
        <f ca="1">VLOOKUP(CONCATENATE($F3940," ",$G3940),AllocFactorMatrix,(O$4+1),FALSE)*$E3943</f>
        <v>0</v>
      </c>
      <c r="P3940" s="25">
        <f ca="1">VLOOKUP(CONCATENATE($F3940," ",$G3940),AllocFactorMatrix,(P$4+1),FALSE)*$E3943</f>
        <v>0</v>
      </c>
      <c r="Q3940" s="25">
        <f ca="1">VLOOKUP(CONCATENATE($F3940," ",$G3940),AllocFactorMatrix,(Q$4+1),FALSE)*$E3943</f>
        <v>0</v>
      </c>
      <c r="R3940" s="25">
        <f t="shared" ca="1" si="1868"/>
        <v>0</v>
      </c>
      <c r="S3940" s="25">
        <f ca="1">VLOOKUP(CONCATENATE($F3940," ",$G3940),AllocFactorMatrix,(S$4+1),FALSE)*$E3943</f>
        <v>0</v>
      </c>
      <c r="T3940" s="25">
        <f ca="1">VLOOKUP(CONCATENATE($F3940," ",$G3940),AllocFactorMatrix,(T$4+1),FALSE)*$E3943</f>
        <v>0</v>
      </c>
      <c r="U3940" s="25">
        <f ca="1">VLOOKUP(CONCATENATE($F3940," ",$G3940),AllocFactorMatrix,(U$4+1),FALSE)*$E3943</f>
        <v>0</v>
      </c>
      <c r="V3940" s="25">
        <f ca="1">VLOOKUP(CONCATENATE($F3940," ",$G3940),AllocFactorMatrix,(V$4+1),FALSE)*$E3943</f>
        <v>0</v>
      </c>
      <c r="W3940" s="25">
        <f t="shared" ca="1" si="1869"/>
        <v>0</v>
      </c>
      <c r="X3940" s="25">
        <f ca="1">VLOOKUP(CONCATENATE($F3940," ",$G3940),AllocFactorMatrix,(X$4+1),FALSE)*$E3943</f>
        <v>0</v>
      </c>
      <c r="Y3940" s="25">
        <f ca="1">VLOOKUP(CONCATENATE($F3940," ",$G3940),AllocFactorMatrix,(Y$4+1),FALSE)*$E3943</f>
        <v>0</v>
      </c>
      <c r="Z3940" s="25">
        <f t="shared" ca="1" si="1867"/>
        <v>0</v>
      </c>
      <c r="AA3940" s="25">
        <f ca="1">VLOOKUP(CONCATENATE($F3940," ",$G3940),AllocFactorMatrix,(AA$4+1),FALSE)*$E3943</f>
        <v>0</v>
      </c>
      <c r="AB3940" s="25">
        <f ca="1">VLOOKUP(CONCATENATE($F3940," ",$G3940),AllocFactorMatrix,(AB$4+1),FALSE)*$E3943</f>
        <v>0</v>
      </c>
      <c r="AC3940" s="25">
        <f ca="1">VLOOKUP(CONCATENATE($F3940," ",$G3940),AllocFactorMatrix,(AC$4+1),FALSE)*$E3943</f>
        <v>0</v>
      </c>
    </row>
    <row r="3941" spans="4:29" hidden="1" outlineLevel="1">
      <c r="E3941" s="61">
        <v>0</v>
      </c>
      <c r="F3941" s="61" t="str">
        <f>F3943</f>
        <v>LABOR_M</v>
      </c>
      <c r="G3941" s="20" t="str">
        <f>$G$13</f>
        <v>ENERGY</v>
      </c>
      <c r="H3941" s="24">
        <f t="shared" ca="1" si="1851"/>
        <v>0</v>
      </c>
      <c r="I3941" s="25">
        <f ca="1">VLOOKUP(CONCATENATE($F3941," ",$G3941),AllocFactorMatrix,(I$4+1),FALSE)*$E3943</f>
        <v>0</v>
      </c>
      <c r="J3941" s="25">
        <f ca="1">VLOOKUP(CONCATENATE($F3941," ",$G3941),AllocFactorMatrix,(J$4+1),FALSE)*$E3943</f>
        <v>0</v>
      </c>
      <c r="K3941" s="25">
        <f ca="1">VLOOKUP(CONCATENATE($F3941," ",$G3941),AllocFactorMatrix,(K$4+1),FALSE)*$E3943</f>
        <v>0</v>
      </c>
      <c r="L3941" s="25">
        <f ca="1">VLOOKUP(CONCATENATE($F3941," ",$G3941),AllocFactorMatrix,(L$4+1),FALSE)*$E3943</f>
        <v>0</v>
      </c>
      <c r="M3941" s="25">
        <f t="shared" ca="1" si="1866"/>
        <v>0</v>
      </c>
      <c r="N3941" s="25">
        <f ca="1">VLOOKUP(CONCATENATE($F3941," ",$G3941),AllocFactorMatrix,(N$4+1),FALSE)*$E3943</f>
        <v>0</v>
      </c>
      <c r="O3941" s="25">
        <f ca="1">VLOOKUP(CONCATENATE($F3941," ",$G3941),AllocFactorMatrix,(O$4+1),FALSE)*$E3943</f>
        <v>0</v>
      </c>
      <c r="P3941" s="25">
        <f ca="1">VLOOKUP(CONCATENATE($F3941," ",$G3941),AllocFactorMatrix,(P$4+1),FALSE)*$E3943</f>
        <v>0</v>
      </c>
      <c r="Q3941" s="25">
        <f ca="1">VLOOKUP(CONCATENATE($F3941," ",$G3941),AllocFactorMatrix,(Q$4+1),FALSE)*$E3943</f>
        <v>0</v>
      </c>
      <c r="R3941" s="25">
        <f t="shared" ca="1" si="1868"/>
        <v>0</v>
      </c>
      <c r="S3941" s="25">
        <f ca="1">VLOOKUP(CONCATENATE($F3941," ",$G3941),AllocFactorMatrix,(S$4+1),FALSE)*$E3943</f>
        <v>0</v>
      </c>
      <c r="T3941" s="25">
        <f ca="1">VLOOKUP(CONCATENATE($F3941," ",$G3941),AllocFactorMatrix,(T$4+1),FALSE)*$E3943</f>
        <v>0</v>
      </c>
      <c r="U3941" s="25">
        <f ca="1">VLOOKUP(CONCATENATE($F3941," ",$G3941),AllocFactorMatrix,(U$4+1),FALSE)*$E3943</f>
        <v>0</v>
      </c>
      <c r="V3941" s="25">
        <f ca="1">VLOOKUP(CONCATENATE($F3941," ",$G3941),AllocFactorMatrix,(V$4+1),FALSE)*$E3943</f>
        <v>0</v>
      </c>
      <c r="W3941" s="25">
        <f t="shared" ca="1" si="1869"/>
        <v>0</v>
      </c>
      <c r="X3941" s="25">
        <f ca="1">VLOOKUP(CONCATENATE($F3941," ",$G3941),AllocFactorMatrix,(X$4+1),FALSE)*$E3943</f>
        <v>0</v>
      </c>
      <c r="Y3941" s="25">
        <f ca="1">VLOOKUP(CONCATENATE($F3941," ",$G3941),AllocFactorMatrix,(Y$4+1),FALSE)*$E3943</f>
        <v>0</v>
      </c>
      <c r="Z3941" s="25">
        <f t="shared" ca="1" si="1867"/>
        <v>0</v>
      </c>
      <c r="AA3941" s="25">
        <f ca="1">VLOOKUP(CONCATENATE($F3941," ",$G3941),AllocFactorMatrix,(AA$4+1),FALSE)*$E3943</f>
        <v>0</v>
      </c>
      <c r="AB3941" s="25">
        <f ca="1">VLOOKUP(CONCATENATE($F3941," ",$G3941),AllocFactorMatrix,(AB$4+1),FALSE)*$E3943</f>
        <v>0</v>
      </c>
      <c r="AC3941" s="25">
        <f ca="1">VLOOKUP(CONCATENATE($F3941," ",$G3941),AllocFactorMatrix,(AC$4+1),FALSE)*$E3943</f>
        <v>0</v>
      </c>
    </row>
    <row r="3942" spans="4:29" hidden="1" outlineLevel="1">
      <c r="E3942" s="61">
        <v>0</v>
      </c>
      <c r="F3942" s="61" t="str">
        <f>F3943</f>
        <v>LABOR_M</v>
      </c>
      <c r="G3942" s="20" t="str">
        <f>$G$14</f>
        <v>CUSTOMER</v>
      </c>
      <c r="H3942" s="24">
        <f t="shared" ca="1" si="1851"/>
        <v>0</v>
      </c>
      <c r="I3942" s="25">
        <f ca="1">VLOOKUP(CONCATENATE($F3942," ",$G3942),AllocFactorMatrix,(I$4+1),FALSE)*$E3943</f>
        <v>0</v>
      </c>
      <c r="J3942" s="25">
        <f ca="1">VLOOKUP(CONCATENATE($F3942," ",$G3942),AllocFactorMatrix,(J$4+1),FALSE)*$E3943</f>
        <v>0</v>
      </c>
      <c r="K3942" s="25">
        <f ca="1">VLOOKUP(CONCATENATE($F3942," ",$G3942),AllocFactorMatrix,(K$4+1),FALSE)*$E3943</f>
        <v>0</v>
      </c>
      <c r="L3942" s="25">
        <f ca="1">VLOOKUP(CONCATENATE($F3942," ",$G3942),AllocFactorMatrix,(L$4+1),FALSE)*$E3943</f>
        <v>0</v>
      </c>
      <c r="M3942" s="25">
        <f t="shared" ca="1" si="1866"/>
        <v>0</v>
      </c>
      <c r="N3942" s="25">
        <f ca="1">VLOOKUP(CONCATENATE($F3942," ",$G3942),AllocFactorMatrix,(N$4+1),FALSE)*$E3943</f>
        <v>0</v>
      </c>
      <c r="O3942" s="25">
        <f ca="1">VLOOKUP(CONCATENATE($F3942," ",$G3942),AllocFactorMatrix,(O$4+1),FALSE)*$E3943</f>
        <v>0</v>
      </c>
      <c r="P3942" s="25">
        <f ca="1">VLOOKUP(CONCATENATE($F3942," ",$G3942),AllocFactorMatrix,(P$4+1),FALSE)*$E3943</f>
        <v>0</v>
      </c>
      <c r="Q3942" s="25">
        <f ca="1">VLOOKUP(CONCATENATE($F3942," ",$G3942),AllocFactorMatrix,(Q$4+1),FALSE)*$E3943</f>
        <v>0</v>
      </c>
      <c r="R3942" s="25">
        <f t="shared" ca="1" si="1868"/>
        <v>0</v>
      </c>
      <c r="S3942" s="25">
        <f ca="1">VLOOKUP(CONCATENATE($F3942," ",$G3942),AllocFactorMatrix,(S$4+1),FALSE)*$E3943</f>
        <v>0</v>
      </c>
      <c r="T3942" s="25">
        <f ca="1">VLOOKUP(CONCATENATE($F3942," ",$G3942),AllocFactorMatrix,(T$4+1),FALSE)*$E3943</f>
        <v>0</v>
      </c>
      <c r="U3942" s="25">
        <f ca="1">VLOOKUP(CONCATENATE($F3942," ",$G3942),AllocFactorMatrix,(U$4+1),FALSE)*$E3943</f>
        <v>0</v>
      </c>
      <c r="V3942" s="25">
        <f ca="1">VLOOKUP(CONCATENATE($F3942," ",$G3942),AllocFactorMatrix,(V$4+1),FALSE)*$E3943</f>
        <v>0</v>
      </c>
      <c r="W3942" s="25">
        <f t="shared" ca="1" si="1869"/>
        <v>0</v>
      </c>
      <c r="X3942" s="25">
        <f ca="1">VLOOKUP(CONCATENATE($F3942," ",$G3942),AllocFactorMatrix,(X$4+1),FALSE)*$E3943</f>
        <v>0</v>
      </c>
      <c r="Y3942" s="25">
        <f ca="1">VLOOKUP(CONCATENATE($F3942," ",$G3942),AllocFactorMatrix,(Y$4+1),FALSE)*$E3943</f>
        <v>0</v>
      </c>
      <c r="Z3942" s="25">
        <f t="shared" ca="1" si="1867"/>
        <v>0</v>
      </c>
      <c r="AA3942" s="25">
        <f ca="1">VLOOKUP(CONCATENATE($F3942," ",$G3942),AllocFactorMatrix,(AA$4+1),FALSE)*$E3943</f>
        <v>0</v>
      </c>
      <c r="AB3942" s="25">
        <f ca="1">VLOOKUP(CONCATENATE($F3942," ",$G3942),AllocFactorMatrix,(AB$4+1),FALSE)*$E3943</f>
        <v>0</v>
      </c>
      <c r="AC3942" s="25">
        <f ca="1">VLOOKUP(CONCATENATE($F3942," ",$G3942),AllocFactorMatrix,(AC$4+1),FALSE)*$E3943</f>
        <v>0</v>
      </c>
    </row>
    <row r="3943" spans="4:29" collapsed="1">
      <c r="D3943" s="20" t="s">
        <v>287</v>
      </c>
      <c r="E3943" s="61">
        <v>0</v>
      </c>
      <c r="F3943" s="61" t="s">
        <v>69</v>
      </c>
      <c r="G3943" s="20" t="str">
        <f>$G$15</f>
        <v>TOTAL</v>
      </c>
      <c r="H3943" s="24">
        <f t="shared" ca="1" si="1851"/>
        <v>0</v>
      </c>
      <c r="I3943" s="25">
        <f ca="1">VLOOKUP(CONCATENATE($F3943," ",$G3943),AllocFactorMatrix,(I$4+1),FALSE)*$E3943</f>
        <v>0</v>
      </c>
      <c r="J3943" s="25">
        <f ca="1">VLOOKUP(CONCATENATE($F3943," ",$G3943),AllocFactorMatrix,(J$4+1),FALSE)*$E3943</f>
        <v>0</v>
      </c>
      <c r="K3943" s="25">
        <f ca="1">VLOOKUP(CONCATENATE($F3943," ",$G3943),AllocFactorMatrix,(K$4+1),FALSE)*$E3943</f>
        <v>0</v>
      </c>
      <c r="L3943" s="25">
        <f ca="1">VLOOKUP(CONCATENATE($F3943," ",$G3943),AllocFactorMatrix,(L$4+1),FALSE)*$E3943</f>
        <v>0</v>
      </c>
      <c r="M3943" s="25">
        <f t="shared" ca="1" si="1866"/>
        <v>0</v>
      </c>
      <c r="N3943" s="25">
        <f ca="1">VLOOKUP(CONCATENATE($F3943," ",$G3943),AllocFactorMatrix,(N$4+1),FALSE)*$E3943</f>
        <v>0</v>
      </c>
      <c r="O3943" s="25">
        <f ca="1">VLOOKUP(CONCATENATE($F3943," ",$G3943),AllocFactorMatrix,(O$4+1),FALSE)*$E3943</f>
        <v>0</v>
      </c>
      <c r="P3943" s="25">
        <f ca="1">VLOOKUP(CONCATENATE($F3943," ",$G3943),AllocFactorMatrix,(P$4+1),FALSE)*$E3943</f>
        <v>0</v>
      </c>
      <c r="Q3943" s="25">
        <f ca="1">VLOOKUP(CONCATENATE($F3943," ",$G3943),AllocFactorMatrix,(Q$4+1),FALSE)*$E3943</f>
        <v>0</v>
      </c>
      <c r="R3943" s="25">
        <f t="shared" ca="1" si="1868"/>
        <v>0</v>
      </c>
      <c r="S3943" s="25">
        <f ca="1">VLOOKUP(CONCATENATE($F3943," ",$G3943),AllocFactorMatrix,(S$4+1),FALSE)*$E3943</f>
        <v>0</v>
      </c>
      <c r="T3943" s="25">
        <f ca="1">VLOOKUP(CONCATENATE($F3943," ",$G3943),AllocFactorMatrix,(T$4+1),FALSE)*$E3943</f>
        <v>0</v>
      </c>
      <c r="U3943" s="25">
        <f ca="1">VLOOKUP(CONCATENATE($F3943," ",$G3943),AllocFactorMatrix,(U$4+1),FALSE)*$E3943</f>
        <v>0</v>
      </c>
      <c r="V3943" s="25">
        <f ca="1">VLOOKUP(CONCATENATE($F3943," ",$G3943),AllocFactorMatrix,(V$4+1),FALSE)*$E3943</f>
        <v>0</v>
      </c>
      <c r="W3943" s="25">
        <f t="shared" ca="1" si="1869"/>
        <v>0</v>
      </c>
      <c r="X3943" s="25">
        <f ca="1">VLOOKUP(CONCATENATE($F3943," ",$G3943),AllocFactorMatrix,(X$4+1),FALSE)*$E3943</f>
        <v>0</v>
      </c>
      <c r="Y3943" s="25">
        <f ca="1">VLOOKUP(CONCATENATE($F3943," ",$G3943),AllocFactorMatrix,(Y$4+1),FALSE)*$E3943</f>
        <v>0</v>
      </c>
      <c r="Z3943" s="25">
        <f t="shared" ca="1" si="1867"/>
        <v>0</v>
      </c>
      <c r="AA3943" s="25">
        <f ca="1">VLOOKUP(CONCATENATE($F3943," ",$G3943),AllocFactorMatrix,(AA$4+1),FALSE)*$E3943</f>
        <v>0</v>
      </c>
      <c r="AB3943" s="25">
        <f ca="1">VLOOKUP(CONCATENATE($F3943," ",$G3943),AllocFactorMatrix,(AB$4+1),FALSE)*$E3943</f>
        <v>0</v>
      </c>
      <c r="AC3943" s="25">
        <f ca="1">VLOOKUP(CONCATENATE($F3943," ",$G3943),AllocFactorMatrix,(AC$4+1),FALSE)*$E3943</f>
        <v>0</v>
      </c>
    </row>
    <row r="3944" spans="4:29" hidden="1" outlineLevel="1">
      <c r="E3944" s="61">
        <v>0</v>
      </c>
      <c r="F3944" s="61" t="str">
        <f>F3951</f>
        <v>LABOR_M</v>
      </c>
      <c r="G3944" s="20" t="str">
        <f>$G$8</f>
        <v>PRODUCTION</v>
      </c>
      <c r="H3944" s="24">
        <f t="shared" ca="1" si="1851"/>
        <v>0</v>
      </c>
      <c r="I3944" s="25">
        <f ca="1">VLOOKUP(CONCATENATE($F3944," ",$G3944),AllocFactorMatrix,(I$4+1),FALSE)*$E3951</f>
        <v>0</v>
      </c>
      <c r="J3944" s="25">
        <f ca="1">VLOOKUP(CONCATENATE($F3944," ",$G3944),AllocFactorMatrix,(J$4+1),FALSE)*$E3951</f>
        <v>0</v>
      </c>
      <c r="K3944" s="25">
        <f ca="1">VLOOKUP(CONCATENATE($F3944," ",$G3944),AllocFactorMatrix,(K$4+1),FALSE)*$E3951</f>
        <v>0</v>
      </c>
      <c r="L3944" s="25">
        <f ca="1">VLOOKUP(CONCATENATE($F3944," ",$G3944),AllocFactorMatrix,(L$4+1),FALSE)*$E3951</f>
        <v>0</v>
      </c>
      <c r="M3944" s="25">
        <f t="shared" ca="1" si="1847"/>
        <v>0</v>
      </c>
      <c r="N3944" s="25">
        <f ca="1">VLOOKUP(CONCATENATE($F3944," ",$G3944),AllocFactorMatrix,(N$4+1),FALSE)*$E3951</f>
        <v>0</v>
      </c>
      <c r="O3944" s="25">
        <f ca="1">VLOOKUP(CONCATENATE($F3944," ",$G3944),AllocFactorMatrix,(O$4+1),FALSE)*$E3951</f>
        <v>0</v>
      </c>
      <c r="P3944" s="25">
        <f ca="1">VLOOKUP(CONCATENATE($F3944," ",$G3944),AllocFactorMatrix,(P$4+1),FALSE)*$E3951</f>
        <v>0</v>
      </c>
      <c r="Q3944" s="25">
        <f ca="1">VLOOKUP(CONCATENATE($F3944," ",$G3944),AllocFactorMatrix,(Q$4+1),FALSE)*$E3951</f>
        <v>0</v>
      </c>
      <c r="R3944" s="25">
        <f ca="1">SUBTOTAL(9,N3944:Q3944)</f>
        <v>0</v>
      </c>
      <c r="S3944" s="25">
        <f ca="1">VLOOKUP(CONCATENATE($F3944," ",$G3944),AllocFactorMatrix,(S$4+1),FALSE)*$E3951</f>
        <v>0</v>
      </c>
      <c r="T3944" s="25">
        <f ca="1">VLOOKUP(CONCATENATE($F3944," ",$G3944),AllocFactorMatrix,(T$4+1),FALSE)*$E3951</f>
        <v>0</v>
      </c>
      <c r="U3944" s="25">
        <f ca="1">VLOOKUP(CONCATENATE($F3944," ",$G3944),AllocFactorMatrix,(U$4+1),FALSE)*$E3951</f>
        <v>0</v>
      </c>
      <c r="V3944" s="25">
        <f ca="1">VLOOKUP(CONCATENATE($F3944," ",$G3944),AllocFactorMatrix,(V$4+1),FALSE)*$E3951</f>
        <v>0</v>
      </c>
      <c r="W3944" s="25">
        <f ca="1">SUBTOTAL(9,S3944:V3944)</f>
        <v>0</v>
      </c>
      <c r="X3944" s="25">
        <f ca="1">VLOOKUP(CONCATENATE($F3944," ",$G3944),AllocFactorMatrix,(X$4+1),FALSE)*$E3951</f>
        <v>0</v>
      </c>
      <c r="Y3944" s="25">
        <f ca="1">VLOOKUP(CONCATENATE($F3944," ",$G3944),AllocFactorMatrix,(Y$4+1),FALSE)*$E3951</f>
        <v>0</v>
      </c>
      <c r="Z3944" s="25">
        <f t="shared" ca="1" si="1848"/>
        <v>0</v>
      </c>
      <c r="AA3944" s="25">
        <f ca="1">VLOOKUP(CONCATENATE($F3944," ",$G3944),AllocFactorMatrix,(AA$4+1),FALSE)*$E3951</f>
        <v>0</v>
      </c>
      <c r="AB3944" s="25">
        <f ca="1">VLOOKUP(CONCATENATE($F3944," ",$G3944),AllocFactorMatrix,(AB$4+1),FALSE)*$E3951</f>
        <v>0</v>
      </c>
      <c r="AC3944" s="25">
        <f ca="1">VLOOKUP(CONCATENATE($F3944," ",$G3944),AllocFactorMatrix,(AC$4+1),FALSE)*$E3951</f>
        <v>0</v>
      </c>
    </row>
    <row r="3945" spans="4:29" hidden="1" outlineLevel="1">
      <c r="E3945" s="61">
        <v>0</v>
      </c>
      <c r="F3945" s="61" t="str">
        <f>F3951</f>
        <v>LABOR_M</v>
      </c>
      <c r="G3945" s="20" t="str">
        <f>$G$9</f>
        <v>BULKTRAN</v>
      </c>
      <c r="H3945" s="24">
        <f t="shared" ca="1" si="1851"/>
        <v>0</v>
      </c>
      <c r="I3945" s="25">
        <f ca="1">VLOOKUP(CONCATENATE($F3945," ",$G3945),AllocFactorMatrix,(I$4+1),FALSE)*$E3951</f>
        <v>0</v>
      </c>
      <c r="J3945" s="25">
        <f ca="1">VLOOKUP(CONCATENATE($F3945," ",$G3945),AllocFactorMatrix,(J$4+1),FALSE)*$E3951</f>
        <v>0</v>
      </c>
      <c r="K3945" s="25">
        <f ca="1">VLOOKUP(CONCATENATE($F3945," ",$G3945),AllocFactorMatrix,(K$4+1),FALSE)*$E3951</f>
        <v>0</v>
      </c>
      <c r="L3945" s="25">
        <f ca="1">VLOOKUP(CONCATENATE($F3945," ",$G3945),AllocFactorMatrix,(L$4+1),FALSE)*$E3951</f>
        <v>0</v>
      </c>
      <c r="M3945" s="25">
        <f t="shared" ca="1" si="1847"/>
        <v>0</v>
      </c>
      <c r="N3945" s="25">
        <f ca="1">VLOOKUP(CONCATENATE($F3945," ",$G3945),AllocFactorMatrix,(N$4+1),FALSE)*$E3951</f>
        <v>0</v>
      </c>
      <c r="O3945" s="25">
        <f ca="1">VLOOKUP(CONCATENATE($F3945," ",$G3945),AllocFactorMatrix,(O$4+1),FALSE)*$E3951</f>
        <v>0</v>
      </c>
      <c r="P3945" s="25">
        <f ca="1">VLOOKUP(CONCATENATE($F3945," ",$G3945),AllocFactorMatrix,(P$4+1),FALSE)*$E3951</f>
        <v>0</v>
      </c>
      <c r="Q3945" s="25">
        <f ca="1">VLOOKUP(CONCATENATE($F3945," ",$G3945),AllocFactorMatrix,(Q$4+1),FALSE)*$E3951</f>
        <v>0</v>
      </c>
      <c r="R3945" s="25">
        <f t="shared" ref="R3945:R3951" ca="1" si="1870">SUBTOTAL(9,N3945:Q3945)</f>
        <v>0</v>
      </c>
      <c r="S3945" s="25">
        <f ca="1">VLOOKUP(CONCATENATE($F3945," ",$G3945),AllocFactorMatrix,(S$4+1),FALSE)*$E3951</f>
        <v>0</v>
      </c>
      <c r="T3945" s="25">
        <f ca="1">VLOOKUP(CONCATENATE($F3945," ",$G3945),AllocFactorMatrix,(T$4+1),FALSE)*$E3951</f>
        <v>0</v>
      </c>
      <c r="U3945" s="25">
        <f ca="1">VLOOKUP(CONCATENATE($F3945," ",$G3945),AllocFactorMatrix,(U$4+1),FALSE)*$E3951</f>
        <v>0</v>
      </c>
      <c r="V3945" s="25">
        <f ca="1">VLOOKUP(CONCATENATE($F3945," ",$G3945),AllocFactorMatrix,(V$4+1),FALSE)*$E3951</f>
        <v>0</v>
      </c>
      <c r="W3945" s="25">
        <f t="shared" ref="W3945:W3951" ca="1" si="1871">SUBTOTAL(9,S3945:V3945)</f>
        <v>0</v>
      </c>
      <c r="X3945" s="25">
        <f ca="1">VLOOKUP(CONCATENATE($F3945," ",$G3945),AllocFactorMatrix,(X$4+1),FALSE)*$E3951</f>
        <v>0</v>
      </c>
      <c r="Y3945" s="25">
        <f ca="1">VLOOKUP(CONCATENATE($F3945," ",$G3945),AllocFactorMatrix,(Y$4+1),FALSE)*$E3951</f>
        <v>0</v>
      </c>
      <c r="Z3945" s="25">
        <f t="shared" ca="1" si="1848"/>
        <v>0</v>
      </c>
      <c r="AA3945" s="25">
        <f ca="1">VLOOKUP(CONCATENATE($F3945," ",$G3945),AllocFactorMatrix,(AA$4+1),FALSE)*$E3951</f>
        <v>0</v>
      </c>
      <c r="AB3945" s="25">
        <f ca="1">VLOOKUP(CONCATENATE($F3945," ",$G3945),AllocFactorMatrix,(AB$4+1),FALSE)*$E3951</f>
        <v>0</v>
      </c>
      <c r="AC3945" s="25">
        <f ca="1">VLOOKUP(CONCATENATE($F3945," ",$G3945),AllocFactorMatrix,(AC$4+1),FALSE)*$E3951</f>
        <v>0</v>
      </c>
    </row>
    <row r="3946" spans="4:29" hidden="1" outlineLevel="1">
      <c r="E3946" s="61">
        <v>0</v>
      </c>
      <c r="F3946" s="61" t="str">
        <f>F3951</f>
        <v>LABOR_M</v>
      </c>
      <c r="G3946" s="20" t="str">
        <f>$G$10</f>
        <v>SUBTRAN</v>
      </c>
      <c r="H3946" s="24">
        <f t="shared" ca="1" si="1851"/>
        <v>0</v>
      </c>
      <c r="I3946" s="25">
        <f ca="1">VLOOKUP(CONCATENATE($F3946," ",$G3946),AllocFactorMatrix,(I$4+1),FALSE)*$E3951</f>
        <v>0</v>
      </c>
      <c r="J3946" s="25">
        <f ca="1">VLOOKUP(CONCATENATE($F3946," ",$G3946),AllocFactorMatrix,(J$4+1),FALSE)*$E3951</f>
        <v>0</v>
      </c>
      <c r="K3946" s="25">
        <f ca="1">VLOOKUP(CONCATENATE($F3946," ",$G3946),AllocFactorMatrix,(K$4+1),FALSE)*$E3951</f>
        <v>0</v>
      </c>
      <c r="L3946" s="25">
        <f ca="1">VLOOKUP(CONCATENATE($F3946," ",$G3946),AllocFactorMatrix,(L$4+1),FALSE)*$E3951</f>
        <v>0</v>
      </c>
      <c r="M3946" s="25">
        <f t="shared" ca="1" si="1847"/>
        <v>0</v>
      </c>
      <c r="N3946" s="25">
        <f ca="1">VLOOKUP(CONCATENATE($F3946," ",$G3946),AllocFactorMatrix,(N$4+1),FALSE)*$E3951</f>
        <v>0</v>
      </c>
      <c r="O3946" s="25">
        <f ca="1">VLOOKUP(CONCATENATE($F3946," ",$G3946),AllocFactorMatrix,(O$4+1),FALSE)*$E3951</f>
        <v>0</v>
      </c>
      <c r="P3946" s="25">
        <f ca="1">VLOOKUP(CONCATENATE($F3946," ",$G3946),AllocFactorMatrix,(P$4+1),FALSE)*$E3951</f>
        <v>0</v>
      </c>
      <c r="Q3946" s="25">
        <f ca="1">VLOOKUP(CONCATENATE($F3946," ",$G3946),AllocFactorMatrix,(Q$4+1),FALSE)*$E3951</f>
        <v>0</v>
      </c>
      <c r="R3946" s="25">
        <f t="shared" ca="1" si="1870"/>
        <v>0</v>
      </c>
      <c r="S3946" s="25">
        <f ca="1">VLOOKUP(CONCATENATE($F3946," ",$G3946),AllocFactorMatrix,(S$4+1),FALSE)*$E3951</f>
        <v>0</v>
      </c>
      <c r="T3946" s="25">
        <f ca="1">VLOOKUP(CONCATENATE($F3946," ",$G3946),AllocFactorMatrix,(T$4+1),FALSE)*$E3951</f>
        <v>0</v>
      </c>
      <c r="U3946" s="25">
        <f ca="1">VLOOKUP(CONCATENATE($F3946," ",$G3946),AllocFactorMatrix,(U$4+1),FALSE)*$E3951</f>
        <v>0</v>
      </c>
      <c r="V3946" s="25">
        <f ca="1">VLOOKUP(CONCATENATE($F3946," ",$G3946),AllocFactorMatrix,(V$4+1),FALSE)*$E3951</f>
        <v>0</v>
      </c>
      <c r="W3946" s="25">
        <f t="shared" ca="1" si="1871"/>
        <v>0</v>
      </c>
      <c r="X3946" s="25">
        <f ca="1">VLOOKUP(CONCATENATE($F3946," ",$G3946),AllocFactorMatrix,(X$4+1),FALSE)*$E3951</f>
        <v>0</v>
      </c>
      <c r="Y3946" s="25">
        <f ca="1">VLOOKUP(CONCATENATE($F3946," ",$G3946),AllocFactorMatrix,(Y$4+1),FALSE)*$E3951</f>
        <v>0</v>
      </c>
      <c r="Z3946" s="25">
        <f t="shared" ca="1" si="1848"/>
        <v>0</v>
      </c>
      <c r="AA3946" s="25">
        <f ca="1">VLOOKUP(CONCATENATE($F3946," ",$G3946),AllocFactorMatrix,(AA$4+1),FALSE)*$E3951</f>
        <v>0</v>
      </c>
      <c r="AB3946" s="25">
        <f ca="1">VLOOKUP(CONCATENATE($F3946," ",$G3946),AllocFactorMatrix,(AB$4+1),FALSE)*$E3951</f>
        <v>0</v>
      </c>
      <c r="AC3946" s="25">
        <f ca="1">VLOOKUP(CONCATENATE($F3946," ",$G3946),AllocFactorMatrix,(AC$4+1),FALSE)*$E3951</f>
        <v>0</v>
      </c>
    </row>
    <row r="3947" spans="4:29" hidden="1" outlineLevel="1">
      <c r="E3947" s="61">
        <v>0</v>
      </c>
      <c r="F3947" s="61" t="str">
        <f>F3951</f>
        <v>LABOR_M</v>
      </c>
      <c r="G3947" s="20" t="str">
        <f>$G$11</f>
        <v>DISTPRI</v>
      </c>
      <c r="H3947" s="24">
        <f t="shared" ca="1" si="1851"/>
        <v>0</v>
      </c>
      <c r="I3947" s="25">
        <f ca="1">VLOOKUP(CONCATENATE($F3947," ",$G3947),AllocFactorMatrix,(I$4+1),FALSE)*$E3951</f>
        <v>0</v>
      </c>
      <c r="J3947" s="25">
        <f ca="1">VLOOKUP(CONCATENATE($F3947," ",$G3947),AllocFactorMatrix,(J$4+1),FALSE)*$E3951</f>
        <v>0</v>
      </c>
      <c r="K3947" s="25">
        <f ca="1">VLOOKUP(CONCATENATE($F3947," ",$G3947),AllocFactorMatrix,(K$4+1),FALSE)*$E3951</f>
        <v>0</v>
      </c>
      <c r="L3947" s="25">
        <f ca="1">VLOOKUP(CONCATENATE($F3947," ",$G3947),AllocFactorMatrix,(L$4+1),FALSE)*$E3951</f>
        <v>0</v>
      </c>
      <c r="M3947" s="25">
        <f t="shared" ca="1" si="1847"/>
        <v>0</v>
      </c>
      <c r="N3947" s="25">
        <f ca="1">VLOOKUP(CONCATENATE($F3947," ",$G3947),AllocFactorMatrix,(N$4+1),FALSE)*$E3951</f>
        <v>0</v>
      </c>
      <c r="O3947" s="25">
        <f ca="1">VLOOKUP(CONCATENATE($F3947," ",$G3947),AllocFactorMatrix,(O$4+1),FALSE)*$E3951</f>
        <v>0</v>
      </c>
      <c r="P3947" s="25">
        <f ca="1">VLOOKUP(CONCATENATE($F3947," ",$G3947),AllocFactorMatrix,(P$4+1),FALSE)*$E3951</f>
        <v>0</v>
      </c>
      <c r="Q3947" s="25">
        <f ca="1">VLOOKUP(CONCATENATE($F3947," ",$G3947),AllocFactorMatrix,(Q$4+1),FALSE)*$E3951</f>
        <v>0</v>
      </c>
      <c r="R3947" s="25">
        <f t="shared" ca="1" si="1870"/>
        <v>0</v>
      </c>
      <c r="S3947" s="25">
        <f ca="1">VLOOKUP(CONCATENATE($F3947," ",$G3947),AllocFactorMatrix,(S$4+1),FALSE)*$E3951</f>
        <v>0</v>
      </c>
      <c r="T3947" s="25">
        <f ca="1">VLOOKUP(CONCATENATE($F3947," ",$G3947),AllocFactorMatrix,(T$4+1),FALSE)*$E3951</f>
        <v>0</v>
      </c>
      <c r="U3947" s="25">
        <f ca="1">VLOOKUP(CONCATENATE($F3947," ",$G3947),AllocFactorMatrix,(U$4+1),FALSE)*$E3951</f>
        <v>0</v>
      </c>
      <c r="V3947" s="25">
        <f ca="1">VLOOKUP(CONCATENATE($F3947," ",$G3947),AllocFactorMatrix,(V$4+1),FALSE)*$E3951</f>
        <v>0</v>
      </c>
      <c r="W3947" s="25">
        <f t="shared" ca="1" si="1871"/>
        <v>0</v>
      </c>
      <c r="X3947" s="25">
        <f ca="1">VLOOKUP(CONCATENATE($F3947," ",$G3947),AllocFactorMatrix,(X$4+1),FALSE)*$E3951</f>
        <v>0</v>
      </c>
      <c r="Y3947" s="25">
        <f ca="1">VLOOKUP(CONCATENATE($F3947," ",$G3947),AllocFactorMatrix,(Y$4+1),FALSE)*$E3951</f>
        <v>0</v>
      </c>
      <c r="Z3947" s="25">
        <f t="shared" ca="1" si="1848"/>
        <v>0</v>
      </c>
      <c r="AA3947" s="25">
        <f ca="1">VLOOKUP(CONCATENATE($F3947," ",$G3947),AllocFactorMatrix,(AA$4+1),FALSE)*$E3951</f>
        <v>0</v>
      </c>
      <c r="AB3947" s="25">
        <f ca="1">VLOOKUP(CONCATENATE($F3947," ",$G3947),AllocFactorMatrix,(AB$4+1),FALSE)*$E3951</f>
        <v>0</v>
      </c>
      <c r="AC3947" s="25">
        <f ca="1">VLOOKUP(CONCATENATE($F3947," ",$G3947),AllocFactorMatrix,(AC$4+1),FALSE)*$E3951</f>
        <v>0</v>
      </c>
    </row>
    <row r="3948" spans="4:29" hidden="1" outlineLevel="1">
      <c r="E3948" s="61">
        <v>0</v>
      </c>
      <c r="F3948" s="61" t="str">
        <f>F3951</f>
        <v>LABOR_M</v>
      </c>
      <c r="G3948" s="20" t="str">
        <f>$G$12</f>
        <v>DISTSEC</v>
      </c>
      <c r="H3948" s="24">
        <f t="shared" ca="1" si="1851"/>
        <v>0</v>
      </c>
      <c r="I3948" s="25">
        <f ca="1">VLOOKUP(CONCATENATE($F3948," ",$G3948),AllocFactorMatrix,(I$4+1),FALSE)*$E3951</f>
        <v>0</v>
      </c>
      <c r="J3948" s="25">
        <f ca="1">VLOOKUP(CONCATENATE($F3948," ",$G3948),AllocFactorMatrix,(J$4+1),FALSE)*$E3951</f>
        <v>0</v>
      </c>
      <c r="K3948" s="25">
        <f ca="1">VLOOKUP(CONCATENATE($F3948," ",$G3948),AllocFactorMatrix,(K$4+1),FALSE)*$E3951</f>
        <v>0</v>
      </c>
      <c r="L3948" s="25">
        <f ca="1">VLOOKUP(CONCATENATE($F3948," ",$G3948),AllocFactorMatrix,(L$4+1),FALSE)*$E3951</f>
        <v>0</v>
      </c>
      <c r="M3948" s="25">
        <f t="shared" ca="1" si="1847"/>
        <v>0</v>
      </c>
      <c r="N3948" s="25">
        <f ca="1">VLOOKUP(CONCATENATE($F3948," ",$G3948),AllocFactorMatrix,(N$4+1),FALSE)*$E3951</f>
        <v>0</v>
      </c>
      <c r="O3948" s="25">
        <f ca="1">VLOOKUP(CONCATENATE($F3948," ",$G3948),AllocFactorMatrix,(O$4+1),FALSE)*$E3951</f>
        <v>0</v>
      </c>
      <c r="P3948" s="25">
        <f ca="1">VLOOKUP(CONCATENATE($F3948," ",$G3948),AllocFactorMatrix,(P$4+1),FALSE)*$E3951</f>
        <v>0</v>
      </c>
      <c r="Q3948" s="25">
        <f ca="1">VLOOKUP(CONCATENATE($F3948," ",$G3948),AllocFactorMatrix,(Q$4+1),FALSE)*$E3951</f>
        <v>0</v>
      </c>
      <c r="R3948" s="25">
        <f t="shared" ca="1" si="1870"/>
        <v>0</v>
      </c>
      <c r="S3948" s="25">
        <f ca="1">VLOOKUP(CONCATENATE($F3948," ",$G3948),AllocFactorMatrix,(S$4+1),FALSE)*$E3951</f>
        <v>0</v>
      </c>
      <c r="T3948" s="25">
        <f ca="1">VLOOKUP(CONCATENATE($F3948," ",$G3948),AllocFactorMatrix,(T$4+1),FALSE)*$E3951</f>
        <v>0</v>
      </c>
      <c r="U3948" s="25">
        <f ca="1">VLOOKUP(CONCATENATE($F3948," ",$G3948),AllocFactorMatrix,(U$4+1),FALSE)*$E3951</f>
        <v>0</v>
      </c>
      <c r="V3948" s="25">
        <f ca="1">VLOOKUP(CONCATENATE($F3948," ",$G3948),AllocFactorMatrix,(V$4+1),FALSE)*$E3951</f>
        <v>0</v>
      </c>
      <c r="W3948" s="25">
        <f t="shared" ca="1" si="1871"/>
        <v>0</v>
      </c>
      <c r="X3948" s="25">
        <f ca="1">VLOOKUP(CONCATENATE($F3948," ",$G3948),AllocFactorMatrix,(X$4+1),FALSE)*$E3951</f>
        <v>0</v>
      </c>
      <c r="Y3948" s="25">
        <f ca="1">VLOOKUP(CONCATENATE($F3948," ",$G3948),AllocFactorMatrix,(Y$4+1),FALSE)*$E3951</f>
        <v>0</v>
      </c>
      <c r="Z3948" s="25">
        <f t="shared" ca="1" si="1848"/>
        <v>0</v>
      </c>
      <c r="AA3948" s="25">
        <f ca="1">VLOOKUP(CONCATENATE($F3948," ",$G3948),AllocFactorMatrix,(AA$4+1),FALSE)*$E3951</f>
        <v>0</v>
      </c>
      <c r="AB3948" s="25">
        <f ca="1">VLOOKUP(CONCATENATE($F3948," ",$G3948),AllocFactorMatrix,(AB$4+1),FALSE)*$E3951</f>
        <v>0</v>
      </c>
      <c r="AC3948" s="25">
        <f ca="1">VLOOKUP(CONCATENATE($F3948," ",$G3948),AllocFactorMatrix,(AC$4+1),FALSE)*$E3951</f>
        <v>0</v>
      </c>
    </row>
    <row r="3949" spans="4:29" hidden="1" outlineLevel="1">
      <c r="E3949" s="61">
        <v>0</v>
      </c>
      <c r="F3949" s="61" t="str">
        <f>F3951</f>
        <v>LABOR_M</v>
      </c>
      <c r="G3949" s="20" t="str">
        <f>$G$13</f>
        <v>ENERGY</v>
      </c>
      <c r="H3949" s="24">
        <f t="shared" ca="1" si="1851"/>
        <v>0</v>
      </c>
      <c r="I3949" s="25">
        <f ca="1">VLOOKUP(CONCATENATE($F3949," ",$G3949),AllocFactorMatrix,(I$4+1),FALSE)*$E3951</f>
        <v>0</v>
      </c>
      <c r="J3949" s="25">
        <f ca="1">VLOOKUP(CONCATENATE($F3949," ",$G3949),AllocFactorMatrix,(J$4+1),FALSE)*$E3951</f>
        <v>0</v>
      </c>
      <c r="K3949" s="25">
        <f ca="1">VLOOKUP(CONCATENATE($F3949," ",$G3949),AllocFactorMatrix,(K$4+1),FALSE)*$E3951</f>
        <v>0</v>
      </c>
      <c r="L3949" s="25">
        <f ca="1">VLOOKUP(CONCATENATE($F3949," ",$G3949),AllocFactorMatrix,(L$4+1),FALSE)*$E3951</f>
        <v>0</v>
      </c>
      <c r="M3949" s="25">
        <f t="shared" ca="1" si="1847"/>
        <v>0</v>
      </c>
      <c r="N3949" s="25">
        <f ca="1">VLOOKUP(CONCATENATE($F3949," ",$G3949),AllocFactorMatrix,(N$4+1),FALSE)*$E3951</f>
        <v>0</v>
      </c>
      <c r="O3949" s="25">
        <f ca="1">VLOOKUP(CONCATENATE($F3949," ",$G3949),AllocFactorMatrix,(O$4+1),FALSE)*$E3951</f>
        <v>0</v>
      </c>
      <c r="P3949" s="25">
        <f ca="1">VLOOKUP(CONCATENATE($F3949," ",$G3949),AllocFactorMatrix,(P$4+1),FALSE)*$E3951</f>
        <v>0</v>
      </c>
      <c r="Q3949" s="25">
        <f ca="1">VLOOKUP(CONCATENATE($F3949," ",$G3949),AllocFactorMatrix,(Q$4+1),FALSE)*$E3951</f>
        <v>0</v>
      </c>
      <c r="R3949" s="25">
        <f t="shared" ca="1" si="1870"/>
        <v>0</v>
      </c>
      <c r="S3949" s="25">
        <f ca="1">VLOOKUP(CONCATENATE($F3949," ",$G3949),AllocFactorMatrix,(S$4+1),FALSE)*$E3951</f>
        <v>0</v>
      </c>
      <c r="T3949" s="25">
        <f ca="1">VLOOKUP(CONCATENATE($F3949," ",$G3949),AllocFactorMatrix,(T$4+1),FALSE)*$E3951</f>
        <v>0</v>
      </c>
      <c r="U3949" s="25">
        <f ca="1">VLOOKUP(CONCATENATE($F3949," ",$G3949),AllocFactorMatrix,(U$4+1),FALSE)*$E3951</f>
        <v>0</v>
      </c>
      <c r="V3949" s="25">
        <f ca="1">VLOOKUP(CONCATENATE($F3949," ",$G3949),AllocFactorMatrix,(V$4+1),FALSE)*$E3951</f>
        <v>0</v>
      </c>
      <c r="W3949" s="25">
        <f t="shared" ca="1" si="1871"/>
        <v>0</v>
      </c>
      <c r="X3949" s="25">
        <f ca="1">VLOOKUP(CONCATENATE($F3949," ",$G3949),AllocFactorMatrix,(X$4+1),FALSE)*$E3951</f>
        <v>0</v>
      </c>
      <c r="Y3949" s="25">
        <f ca="1">VLOOKUP(CONCATENATE($F3949," ",$G3949),AllocFactorMatrix,(Y$4+1),FALSE)*$E3951</f>
        <v>0</v>
      </c>
      <c r="Z3949" s="25">
        <f t="shared" ca="1" si="1848"/>
        <v>0</v>
      </c>
      <c r="AA3949" s="25">
        <f ca="1">VLOOKUP(CONCATENATE($F3949," ",$G3949),AllocFactorMatrix,(AA$4+1),FALSE)*$E3951</f>
        <v>0</v>
      </c>
      <c r="AB3949" s="25">
        <f ca="1">VLOOKUP(CONCATENATE($F3949," ",$G3949),AllocFactorMatrix,(AB$4+1),FALSE)*$E3951</f>
        <v>0</v>
      </c>
      <c r="AC3949" s="25">
        <f ca="1">VLOOKUP(CONCATENATE($F3949," ",$G3949),AllocFactorMatrix,(AC$4+1),FALSE)*$E3951</f>
        <v>0</v>
      </c>
    </row>
    <row r="3950" spans="4:29" hidden="1" outlineLevel="1">
      <c r="E3950" s="61">
        <v>0</v>
      </c>
      <c r="F3950" s="61" t="str">
        <f>F3951</f>
        <v>LABOR_M</v>
      </c>
      <c r="G3950" s="20" t="str">
        <f>$G$14</f>
        <v>CUSTOMER</v>
      </c>
      <c r="H3950" s="24">
        <f t="shared" ca="1" si="1851"/>
        <v>0</v>
      </c>
      <c r="I3950" s="25">
        <f ca="1">VLOOKUP(CONCATENATE($F3950," ",$G3950),AllocFactorMatrix,(I$4+1),FALSE)*$E3951</f>
        <v>0</v>
      </c>
      <c r="J3950" s="25">
        <f ca="1">VLOOKUP(CONCATENATE($F3950," ",$G3950),AllocFactorMatrix,(J$4+1),FALSE)*$E3951</f>
        <v>0</v>
      </c>
      <c r="K3950" s="25">
        <f ca="1">VLOOKUP(CONCATENATE($F3950," ",$G3950),AllocFactorMatrix,(K$4+1),FALSE)*$E3951</f>
        <v>0</v>
      </c>
      <c r="L3950" s="25">
        <f ca="1">VLOOKUP(CONCATENATE($F3950," ",$G3950),AllocFactorMatrix,(L$4+1),FALSE)*$E3951</f>
        <v>0</v>
      </c>
      <c r="M3950" s="25">
        <f t="shared" ca="1" si="1847"/>
        <v>0</v>
      </c>
      <c r="N3950" s="25">
        <f ca="1">VLOOKUP(CONCATENATE($F3950," ",$G3950),AllocFactorMatrix,(N$4+1),FALSE)*$E3951</f>
        <v>0</v>
      </c>
      <c r="O3950" s="25">
        <f ca="1">VLOOKUP(CONCATENATE($F3950," ",$G3950),AllocFactorMatrix,(O$4+1),FALSE)*$E3951</f>
        <v>0</v>
      </c>
      <c r="P3950" s="25">
        <f ca="1">VLOOKUP(CONCATENATE($F3950," ",$G3950),AllocFactorMatrix,(P$4+1),FALSE)*$E3951</f>
        <v>0</v>
      </c>
      <c r="Q3950" s="25">
        <f ca="1">VLOOKUP(CONCATENATE($F3950," ",$G3950),AllocFactorMatrix,(Q$4+1),FALSE)*$E3951</f>
        <v>0</v>
      </c>
      <c r="R3950" s="25">
        <f t="shared" ca="1" si="1870"/>
        <v>0</v>
      </c>
      <c r="S3950" s="25">
        <f ca="1">VLOOKUP(CONCATENATE($F3950," ",$G3950),AllocFactorMatrix,(S$4+1),FALSE)*$E3951</f>
        <v>0</v>
      </c>
      <c r="T3950" s="25">
        <f ca="1">VLOOKUP(CONCATENATE($F3950," ",$G3950),AllocFactorMatrix,(T$4+1),FALSE)*$E3951</f>
        <v>0</v>
      </c>
      <c r="U3950" s="25">
        <f ca="1">VLOOKUP(CONCATENATE($F3950," ",$G3950),AllocFactorMatrix,(U$4+1),FALSE)*$E3951</f>
        <v>0</v>
      </c>
      <c r="V3950" s="25">
        <f ca="1">VLOOKUP(CONCATENATE($F3950," ",$G3950),AllocFactorMatrix,(V$4+1),FALSE)*$E3951</f>
        <v>0</v>
      </c>
      <c r="W3950" s="25">
        <f t="shared" ca="1" si="1871"/>
        <v>0</v>
      </c>
      <c r="X3950" s="25">
        <f ca="1">VLOOKUP(CONCATENATE($F3950," ",$G3950),AllocFactorMatrix,(X$4+1),FALSE)*$E3951</f>
        <v>0</v>
      </c>
      <c r="Y3950" s="25">
        <f ca="1">VLOOKUP(CONCATENATE($F3950," ",$G3950),AllocFactorMatrix,(Y$4+1),FALSE)*$E3951</f>
        <v>0</v>
      </c>
      <c r="Z3950" s="25">
        <f t="shared" ca="1" si="1848"/>
        <v>0</v>
      </c>
      <c r="AA3950" s="25">
        <f ca="1">VLOOKUP(CONCATENATE($F3950," ",$G3950),AllocFactorMatrix,(AA$4+1),FALSE)*$E3951</f>
        <v>0</v>
      </c>
      <c r="AB3950" s="25">
        <f ca="1">VLOOKUP(CONCATENATE($F3950," ",$G3950),AllocFactorMatrix,(AB$4+1),FALSE)*$E3951</f>
        <v>0</v>
      </c>
      <c r="AC3950" s="25">
        <f ca="1">VLOOKUP(CONCATENATE($F3950," ",$G3950),AllocFactorMatrix,(AC$4+1),FALSE)*$E3951</f>
        <v>0</v>
      </c>
    </row>
    <row r="3951" spans="4:29" collapsed="1">
      <c r="D3951" s="20" t="s">
        <v>288</v>
      </c>
      <c r="E3951" s="61">
        <v>0</v>
      </c>
      <c r="F3951" s="61" t="s">
        <v>69</v>
      </c>
      <c r="G3951" s="20" t="str">
        <f>$G$15</f>
        <v>TOTAL</v>
      </c>
      <c r="H3951" s="24">
        <f t="shared" ca="1" si="1851"/>
        <v>0</v>
      </c>
      <c r="I3951" s="25">
        <f ca="1">VLOOKUP(CONCATENATE($F3951," ",$G3951),AllocFactorMatrix,(I$4+1),FALSE)*$E3951</f>
        <v>0</v>
      </c>
      <c r="J3951" s="25">
        <f ca="1">VLOOKUP(CONCATENATE($F3951," ",$G3951),AllocFactorMatrix,(J$4+1),FALSE)*$E3951</f>
        <v>0</v>
      </c>
      <c r="K3951" s="25">
        <f ca="1">VLOOKUP(CONCATENATE($F3951," ",$G3951),AllocFactorMatrix,(K$4+1),FALSE)*$E3951</f>
        <v>0</v>
      </c>
      <c r="L3951" s="25">
        <f ca="1">VLOOKUP(CONCATENATE($F3951," ",$G3951),AllocFactorMatrix,(L$4+1),FALSE)*$E3951</f>
        <v>0</v>
      </c>
      <c r="M3951" s="25">
        <f t="shared" ca="1" si="1847"/>
        <v>0</v>
      </c>
      <c r="N3951" s="25">
        <f ca="1">VLOOKUP(CONCATENATE($F3951," ",$G3951),AllocFactorMatrix,(N$4+1),FALSE)*$E3951</f>
        <v>0</v>
      </c>
      <c r="O3951" s="25">
        <f ca="1">VLOOKUP(CONCATENATE($F3951," ",$G3951),AllocFactorMatrix,(O$4+1),FALSE)*$E3951</f>
        <v>0</v>
      </c>
      <c r="P3951" s="25">
        <f ca="1">VLOOKUP(CONCATENATE($F3951," ",$G3951),AllocFactorMatrix,(P$4+1),FALSE)*$E3951</f>
        <v>0</v>
      </c>
      <c r="Q3951" s="25">
        <f ca="1">VLOOKUP(CONCATENATE($F3951," ",$G3951),AllocFactorMatrix,(Q$4+1),FALSE)*$E3951</f>
        <v>0</v>
      </c>
      <c r="R3951" s="25">
        <f t="shared" ca="1" si="1870"/>
        <v>0</v>
      </c>
      <c r="S3951" s="25">
        <f ca="1">VLOOKUP(CONCATENATE($F3951," ",$G3951),AllocFactorMatrix,(S$4+1),FALSE)*$E3951</f>
        <v>0</v>
      </c>
      <c r="T3951" s="25">
        <f ca="1">VLOOKUP(CONCATENATE($F3951," ",$G3951),AllocFactorMatrix,(T$4+1),FALSE)*$E3951</f>
        <v>0</v>
      </c>
      <c r="U3951" s="25">
        <f ca="1">VLOOKUP(CONCATENATE($F3951," ",$G3951),AllocFactorMatrix,(U$4+1),FALSE)*$E3951</f>
        <v>0</v>
      </c>
      <c r="V3951" s="25">
        <f ca="1">VLOOKUP(CONCATENATE($F3951," ",$G3951),AllocFactorMatrix,(V$4+1),FALSE)*$E3951</f>
        <v>0</v>
      </c>
      <c r="W3951" s="25">
        <f t="shared" ca="1" si="1871"/>
        <v>0</v>
      </c>
      <c r="X3951" s="25">
        <f ca="1">VLOOKUP(CONCATENATE($F3951," ",$G3951),AllocFactorMatrix,(X$4+1),FALSE)*$E3951</f>
        <v>0</v>
      </c>
      <c r="Y3951" s="25">
        <f ca="1">VLOOKUP(CONCATENATE($F3951," ",$G3951),AllocFactorMatrix,(Y$4+1),FALSE)*$E3951</f>
        <v>0</v>
      </c>
      <c r="Z3951" s="25">
        <f t="shared" ca="1" si="1848"/>
        <v>0</v>
      </c>
      <c r="AA3951" s="25">
        <f ca="1">VLOOKUP(CONCATENATE($F3951," ",$G3951),AllocFactorMatrix,(AA$4+1),FALSE)*$E3951</f>
        <v>0</v>
      </c>
      <c r="AB3951" s="25">
        <f ca="1">VLOOKUP(CONCATENATE($F3951," ",$G3951),AllocFactorMatrix,(AB$4+1),FALSE)*$E3951</f>
        <v>0</v>
      </c>
      <c r="AC3951" s="25">
        <f ca="1">VLOOKUP(CONCATENATE($F3951," ",$G3951),AllocFactorMatrix,(AC$4+1),FALSE)*$E3951</f>
        <v>0</v>
      </c>
    </row>
    <row r="3952" spans="4:29" hidden="1" outlineLevel="1">
      <c r="F3952" s="61" t="str">
        <f>F3959</f>
        <v>LABOR_M</v>
      </c>
      <c r="G3952" s="20" t="str">
        <f>$G$8</f>
        <v>PRODUCTION</v>
      </c>
      <c r="H3952" s="24">
        <f t="shared" ca="1" si="1851"/>
        <v>0</v>
      </c>
      <c r="I3952" s="25">
        <f ca="1">VLOOKUP(CONCATENATE($F3952," ",$G3952),AllocFactorMatrix,(I$4+1),FALSE)*$E3959</f>
        <v>0</v>
      </c>
      <c r="J3952" s="25">
        <f ca="1">VLOOKUP(CONCATENATE($F3952," ",$G3952),AllocFactorMatrix,(J$4+1),FALSE)*$E3959</f>
        <v>0</v>
      </c>
      <c r="K3952" s="25">
        <f ca="1">VLOOKUP(CONCATENATE($F3952," ",$G3952),AllocFactorMatrix,(K$4+1),FALSE)*$E3959</f>
        <v>0</v>
      </c>
      <c r="L3952" s="25">
        <f ca="1">VLOOKUP(CONCATENATE($F3952," ",$G3952),AllocFactorMatrix,(L$4+1),FALSE)*$E3959</f>
        <v>0</v>
      </c>
      <c r="M3952" s="25">
        <f t="shared" ref="M3952:M3959" ca="1" si="1872">SUBTOTAL(9,J3952:L3952)</f>
        <v>0</v>
      </c>
      <c r="N3952" s="25">
        <f ca="1">VLOOKUP(CONCATENATE($F3952," ",$G3952),AllocFactorMatrix,(N$4+1),FALSE)*$E3959</f>
        <v>0</v>
      </c>
      <c r="O3952" s="25">
        <f ca="1">VLOOKUP(CONCATENATE($F3952," ",$G3952),AllocFactorMatrix,(O$4+1),FALSE)*$E3959</f>
        <v>0</v>
      </c>
      <c r="P3952" s="25">
        <f ca="1">VLOOKUP(CONCATENATE($F3952," ",$G3952),AllocFactorMatrix,(P$4+1),FALSE)*$E3959</f>
        <v>0</v>
      </c>
      <c r="Q3952" s="25">
        <f ca="1">VLOOKUP(CONCATENATE($F3952," ",$G3952),AllocFactorMatrix,(Q$4+1),FALSE)*$E3959</f>
        <v>0</v>
      </c>
      <c r="R3952" s="25">
        <f ca="1">SUBTOTAL(9,N3952:Q3952)</f>
        <v>0</v>
      </c>
      <c r="S3952" s="25">
        <f ca="1">VLOOKUP(CONCATENATE($F3952," ",$G3952),AllocFactorMatrix,(S$4+1),FALSE)*$E3959</f>
        <v>0</v>
      </c>
      <c r="T3952" s="25">
        <f ca="1">VLOOKUP(CONCATENATE($F3952," ",$G3952),AllocFactorMatrix,(T$4+1),FALSE)*$E3959</f>
        <v>0</v>
      </c>
      <c r="U3952" s="25">
        <f ca="1">VLOOKUP(CONCATENATE($F3952," ",$G3952),AllocFactorMatrix,(U$4+1),FALSE)*$E3959</f>
        <v>0</v>
      </c>
      <c r="V3952" s="25">
        <f ca="1">VLOOKUP(CONCATENATE($F3952," ",$G3952),AllocFactorMatrix,(V$4+1),FALSE)*$E3959</f>
        <v>0</v>
      </c>
      <c r="W3952" s="25">
        <f ca="1">SUBTOTAL(9,S3952:V3952)</f>
        <v>0</v>
      </c>
      <c r="X3952" s="25">
        <f ca="1">VLOOKUP(CONCATENATE($F3952," ",$G3952),AllocFactorMatrix,(X$4+1),FALSE)*$E3959</f>
        <v>0</v>
      </c>
      <c r="Y3952" s="25">
        <f ca="1">VLOOKUP(CONCATENATE($F3952," ",$G3952),AllocFactorMatrix,(Y$4+1),FALSE)*$E3959</f>
        <v>0</v>
      </c>
      <c r="Z3952" s="25">
        <f t="shared" ref="Z3952:Z3959" ca="1" si="1873">SUBTOTAL(9,X3952:Y3952)</f>
        <v>0</v>
      </c>
      <c r="AA3952" s="25">
        <f ca="1">VLOOKUP(CONCATENATE($F3952," ",$G3952),AllocFactorMatrix,(AA$4+1),FALSE)*$E3959</f>
        <v>0</v>
      </c>
      <c r="AB3952" s="25">
        <f ca="1">VLOOKUP(CONCATENATE($F3952," ",$G3952),AllocFactorMatrix,(AB$4+1),FALSE)*$E3959</f>
        <v>0</v>
      </c>
      <c r="AC3952" s="25">
        <f ca="1">VLOOKUP(CONCATENATE($F3952," ",$G3952),AllocFactorMatrix,(AC$4+1),FALSE)*$E3959</f>
        <v>0</v>
      </c>
    </row>
    <row r="3953" spans="4:29" hidden="1" outlineLevel="1">
      <c r="F3953" s="61" t="str">
        <f>F3959</f>
        <v>LABOR_M</v>
      </c>
      <c r="G3953" s="20" t="str">
        <f>$G$9</f>
        <v>BULKTRAN</v>
      </c>
      <c r="H3953" s="24">
        <f t="shared" ca="1" si="1851"/>
        <v>0</v>
      </c>
      <c r="I3953" s="25">
        <f ca="1">VLOOKUP(CONCATENATE($F3953," ",$G3953),AllocFactorMatrix,(I$4+1),FALSE)*$E3959</f>
        <v>0</v>
      </c>
      <c r="J3953" s="25">
        <f ca="1">VLOOKUP(CONCATENATE($F3953," ",$G3953),AllocFactorMatrix,(J$4+1),FALSE)*$E3959</f>
        <v>0</v>
      </c>
      <c r="K3953" s="25">
        <f ca="1">VLOOKUP(CONCATENATE($F3953," ",$G3953),AllocFactorMatrix,(K$4+1),FALSE)*$E3959</f>
        <v>0</v>
      </c>
      <c r="L3953" s="25">
        <f ca="1">VLOOKUP(CONCATENATE($F3953," ",$G3953),AllocFactorMatrix,(L$4+1),FALSE)*$E3959</f>
        <v>0</v>
      </c>
      <c r="M3953" s="25">
        <f t="shared" ca="1" si="1872"/>
        <v>0</v>
      </c>
      <c r="N3953" s="25">
        <f ca="1">VLOOKUP(CONCATENATE($F3953," ",$G3953),AllocFactorMatrix,(N$4+1),FALSE)*$E3959</f>
        <v>0</v>
      </c>
      <c r="O3953" s="25">
        <f ca="1">VLOOKUP(CONCATENATE($F3953," ",$G3953),AllocFactorMatrix,(O$4+1),FALSE)*$E3959</f>
        <v>0</v>
      </c>
      <c r="P3953" s="25">
        <f ca="1">VLOOKUP(CONCATENATE($F3953," ",$G3953),AllocFactorMatrix,(P$4+1),FALSE)*$E3959</f>
        <v>0</v>
      </c>
      <c r="Q3953" s="25">
        <f ca="1">VLOOKUP(CONCATENATE($F3953," ",$G3953),AllocFactorMatrix,(Q$4+1),FALSE)*$E3959</f>
        <v>0</v>
      </c>
      <c r="R3953" s="25">
        <f t="shared" ref="R3953:R3959" ca="1" si="1874">SUBTOTAL(9,N3953:Q3953)</f>
        <v>0</v>
      </c>
      <c r="S3953" s="25">
        <f ca="1">VLOOKUP(CONCATENATE($F3953," ",$G3953),AllocFactorMatrix,(S$4+1),FALSE)*$E3959</f>
        <v>0</v>
      </c>
      <c r="T3953" s="25">
        <f ca="1">VLOOKUP(CONCATENATE($F3953," ",$G3953),AllocFactorMatrix,(T$4+1),FALSE)*$E3959</f>
        <v>0</v>
      </c>
      <c r="U3953" s="25">
        <f ca="1">VLOOKUP(CONCATENATE($F3953," ",$G3953),AllocFactorMatrix,(U$4+1),FALSE)*$E3959</f>
        <v>0</v>
      </c>
      <c r="V3953" s="25">
        <f ca="1">VLOOKUP(CONCATENATE($F3953," ",$G3953),AllocFactorMatrix,(V$4+1),FALSE)*$E3959</f>
        <v>0</v>
      </c>
      <c r="W3953" s="25">
        <f t="shared" ref="W3953:W3959" ca="1" si="1875">SUBTOTAL(9,S3953:V3953)</f>
        <v>0</v>
      </c>
      <c r="X3953" s="25">
        <f ca="1">VLOOKUP(CONCATENATE($F3953," ",$G3953),AllocFactorMatrix,(X$4+1),FALSE)*$E3959</f>
        <v>0</v>
      </c>
      <c r="Y3953" s="25">
        <f ca="1">VLOOKUP(CONCATENATE($F3953," ",$G3953),AllocFactorMatrix,(Y$4+1),FALSE)*$E3959</f>
        <v>0</v>
      </c>
      <c r="Z3953" s="25">
        <f t="shared" ca="1" si="1873"/>
        <v>0</v>
      </c>
      <c r="AA3953" s="25">
        <f ca="1">VLOOKUP(CONCATENATE($F3953," ",$G3953),AllocFactorMatrix,(AA$4+1),FALSE)*$E3959</f>
        <v>0</v>
      </c>
      <c r="AB3953" s="25">
        <f ca="1">VLOOKUP(CONCATENATE($F3953," ",$G3953),AllocFactorMatrix,(AB$4+1),FALSE)*$E3959</f>
        <v>0</v>
      </c>
      <c r="AC3953" s="25">
        <f ca="1">VLOOKUP(CONCATENATE($F3953," ",$G3953),AllocFactorMatrix,(AC$4+1),FALSE)*$E3959</f>
        <v>0</v>
      </c>
    </row>
    <row r="3954" spans="4:29" hidden="1" outlineLevel="1">
      <c r="F3954" s="61" t="str">
        <f>F3959</f>
        <v>LABOR_M</v>
      </c>
      <c r="G3954" s="20" t="str">
        <f>$G$10</f>
        <v>SUBTRAN</v>
      </c>
      <c r="H3954" s="24">
        <f t="shared" ca="1" si="1851"/>
        <v>0</v>
      </c>
      <c r="I3954" s="25">
        <f ca="1">VLOOKUP(CONCATENATE($F3954," ",$G3954),AllocFactorMatrix,(I$4+1),FALSE)*$E3959</f>
        <v>0</v>
      </c>
      <c r="J3954" s="25">
        <f ca="1">VLOOKUP(CONCATENATE($F3954," ",$G3954),AllocFactorMatrix,(J$4+1),FALSE)*$E3959</f>
        <v>0</v>
      </c>
      <c r="K3954" s="25">
        <f ca="1">VLOOKUP(CONCATENATE($F3954," ",$G3954),AllocFactorMatrix,(K$4+1),FALSE)*$E3959</f>
        <v>0</v>
      </c>
      <c r="L3954" s="25">
        <f ca="1">VLOOKUP(CONCATENATE($F3954," ",$G3954),AllocFactorMatrix,(L$4+1),FALSE)*$E3959</f>
        <v>0</v>
      </c>
      <c r="M3954" s="25">
        <f t="shared" ca="1" si="1872"/>
        <v>0</v>
      </c>
      <c r="N3954" s="25">
        <f ca="1">VLOOKUP(CONCATENATE($F3954," ",$G3954),AllocFactorMatrix,(N$4+1),FALSE)*$E3959</f>
        <v>0</v>
      </c>
      <c r="O3954" s="25">
        <f ca="1">VLOOKUP(CONCATENATE($F3954," ",$G3954),AllocFactorMatrix,(O$4+1),FALSE)*$E3959</f>
        <v>0</v>
      </c>
      <c r="P3954" s="25">
        <f ca="1">VLOOKUP(CONCATENATE($F3954," ",$G3954),AllocFactorMatrix,(P$4+1),FALSE)*$E3959</f>
        <v>0</v>
      </c>
      <c r="Q3954" s="25">
        <f ca="1">VLOOKUP(CONCATENATE($F3954," ",$G3954),AllocFactorMatrix,(Q$4+1),FALSE)*$E3959</f>
        <v>0</v>
      </c>
      <c r="R3954" s="25">
        <f t="shared" ca="1" si="1874"/>
        <v>0</v>
      </c>
      <c r="S3954" s="25">
        <f ca="1">VLOOKUP(CONCATENATE($F3954," ",$G3954),AllocFactorMatrix,(S$4+1),FALSE)*$E3959</f>
        <v>0</v>
      </c>
      <c r="T3954" s="25">
        <f ca="1">VLOOKUP(CONCATENATE($F3954," ",$G3954),AllocFactorMatrix,(T$4+1),FALSE)*$E3959</f>
        <v>0</v>
      </c>
      <c r="U3954" s="25">
        <f ca="1">VLOOKUP(CONCATENATE($F3954," ",$G3954),AllocFactorMatrix,(U$4+1),FALSE)*$E3959</f>
        <v>0</v>
      </c>
      <c r="V3954" s="25">
        <f ca="1">VLOOKUP(CONCATENATE($F3954," ",$G3954),AllocFactorMatrix,(V$4+1),FALSE)*$E3959</f>
        <v>0</v>
      </c>
      <c r="W3954" s="25">
        <f t="shared" ca="1" si="1875"/>
        <v>0</v>
      </c>
      <c r="X3954" s="25">
        <f ca="1">VLOOKUP(CONCATENATE($F3954," ",$G3954),AllocFactorMatrix,(X$4+1),FALSE)*$E3959</f>
        <v>0</v>
      </c>
      <c r="Y3954" s="25">
        <f ca="1">VLOOKUP(CONCATENATE($F3954," ",$G3954),AllocFactorMatrix,(Y$4+1),FALSE)*$E3959</f>
        <v>0</v>
      </c>
      <c r="Z3954" s="25">
        <f t="shared" ca="1" si="1873"/>
        <v>0</v>
      </c>
      <c r="AA3954" s="25">
        <f ca="1">VLOOKUP(CONCATENATE($F3954," ",$G3954),AllocFactorMatrix,(AA$4+1),FALSE)*$E3959</f>
        <v>0</v>
      </c>
      <c r="AB3954" s="25">
        <f ca="1">VLOOKUP(CONCATENATE($F3954," ",$G3954),AllocFactorMatrix,(AB$4+1),FALSE)*$E3959</f>
        <v>0</v>
      </c>
      <c r="AC3954" s="25">
        <f ca="1">VLOOKUP(CONCATENATE($F3954," ",$G3954),AllocFactorMatrix,(AC$4+1),FALSE)*$E3959</f>
        <v>0</v>
      </c>
    </row>
    <row r="3955" spans="4:29" hidden="1" outlineLevel="1">
      <c r="F3955" s="61" t="str">
        <f>F3959</f>
        <v>LABOR_M</v>
      </c>
      <c r="G3955" s="20" t="str">
        <f>$G$11</f>
        <v>DISTPRI</v>
      </c>
      <c r="H3955" s="24">
        <f t="shared" ca="1" si="1851"/>
        <v>0</v>
      </c>
      <c r="I3955" s="25">
        <f ca="1">VLOOKUP(CONCATENATE($F3955," ",$G3955),AllocFactorMatrix,(I$4+1),FALSE)*$E3959</f>
        <v>0</v>
      </c>
      <c r="J3955" s="25">
        <f ca="1">VLOOKUP(CONCATENATE($F3955," ",$G3955),AllocFactorMatrix,(J$4+1),FALSE)*$E3959</f>
        <v>0</v>
      </c>
      <c r="K3955" s="25">
        <f ca="1">VLOOKUP(CONCATENATE($F3955," ",$G3955),AllocFactorMatrix,(K$4+1),FALSE)*$E3959</f>
        <v>0</v>
      </c>
      <c r="L3955" s="25">
        <f ca="1">VLOOKUP(CONCATENATE($F3955," ",$G3955),AllocFactorMatrix,(L$4+1),FALSE)*$E3959</f>
        <v>0</v>
      </c>
      <c r="M3955" s="25">
        <f t="shared" ca="1" si="1872"/>
        <v>0</v>
      </c>
      <c r="N3955" s="25">
        <f ca="1">VLOOKUP(CONCATENATE($F3955," ",$G3955),AllocFactorMatrix,(N$4+1),FALSE)*$E3959</f>
        <v>0</v>
      </c>
      <c r="O3955" s="25">
        <f ca="1">VLOOKUP(CONCATENATE($F3955," ",$G3955),AllocFactorMatrix,(O$4+1),FALSE)*$E3959</f>
        <v>0</v>
      </c>
      <c r="P3955" s="25">
        <f ca="1">VLOOKUP(CONCATENATE($F3955," ",$G3955),AllocFactorMatrix,(P$4+1),FALSE)*$E3959</f>
        <v>0</v>
      </c>
      <c r="Q3955" s="25">
        <f ca="1">VLOOKUP(CONCATENATE($F3955," ",$G3955),AllocFactorMatrix,(Q$4+1),FALSE)*$E3959</f>
        <v>0</v>
      </c>
      <c r="R3955" s="25">
        <f t="shared" ca="1" si="1874"/>
        <v>0</v>
      </c>
      <c r="S3955" s="25">
        <f ca="1">VLOOKUP(CONCATENATE($F3955," ",$G3955),AllocFactorMatrix,(S$4+1),FALSE)*$E3959</f>
        <v>0</v>
      </c>
      <c r="T3955" s="25">
        <f ca="1">VLOOKUP(CONCATENATE($F3955," ",$G3955),AllocFactorMatrix,(T$4+1),FALSE)*$E3959</f>
        <v>0</v>
      </c>
      <c r="U3955" s="25">
        <f ca="1">VLOOKUP(CONCATENATE($F3955," ",$G3955),AllocFactorMatrix,(U$4+1),FALSE)*$E3959</f>
        <v>0</v>
      </c>
      <c r="V3955" s="25">
        <f ca="1">VLOOKUP(CONCATENATE($F3955," ",$G3955),AllocFactorMatrix,(V$4+1),FALSE)*$E3959</f>
        <v>0</v>
      </c>
      <c r="W3955" s="25">
        <f t="shared" ca="1" si="1875"/>
        <v>0</v>
      </c>
      <c r="X3955" s="25">
        <f ca="1">VLOOKUP(CONCATENATE($F3955," ",$G3955),AllocFactorMatrix,(X$4+1),FALSE)*$E3959</f>
        <v>0</v>
      </c>
      <c r="Y3955" s="25">
        <f ca="1">VLOOKUP(CONCATENATE($F3955," ",$G3955),AllocFactorMatrix,(Y$4+1),FALSE)*$E3959</f>
        <v>0</v>
      </c>
      <c r="Z3955" s="25">
        <f t="shared" ca="1" si="1873"/>
        <v>0</v>
      </c>
      <c r="AA3955" s="25">
        <f ca="1">VLOOKUP(CONCATENATE($F3955," ",$G3955),AllocFactorMatrix,(AA$4+1),FALSE)*$E3959</f>
        <v>0</v>
      </c>
      <c r="AB3955" s="25">
        <f ca="1">VLOOKUP(CONCATENATE($F3955," ",$G3955),AllocFactorMatrix,(AB$4+1),FALSE)*$E3959</f>
        <v>0</v>
      </c>
      <c r="AC3955" s="25">
        <f ca="1">VLOOKUP(CONCATENATE($F3955," ",$G3955),AllocFactorMatrix,(AC$4+1),FALSE)*$E3959</f>
        <v>0</v>
      </c>
    </row>
    <row r="3956" spans="4:29" hidden="1" outlineLevel="1">
      <c r="F3956" s="61" t="str">
        <f>F3959</f>
        <v>LABOR_M</v>
      </c>
      <c r="G3956" s="20" t="str">
        <f>$G$12</f>
        <v>DISTSEC</v>
      </c>
      <c r="H3956" s="24">
        <f t="shared" ca="1" si="1851"/>
        <v>0</v>
      </c>
      <c r="I3956" s="25">
        <f ca="1">VLOOKUP(CONCATENATE($F3956," ",$G3956),AllocFactorMatrix,(I$4+1),FALSE)*$E3959</f>
        <v>0</v>
      </c>
      <c r="J3956" s="25">
        <f ca="1">VLOOKUP(CONCATENATE($F3956," ",$G3956),AllocFactorMatrix,(J$4+1),FALSE)*$E3959</f>
        <v>0</v>
      </c>
      <c r="K3956" s="25">
        <f ca="1">VLOOKUP(CONCATENATE($F3956," ",$G3956),AllocFactorMatrix,(K$4+1),FALSE)*$E3959</f>
        <v>0</v>
      </c>
      <c r="L3956" s="25">
        <f ca="1">VLOOKUP(CONCATENATE($F3956," ",$G3956),AllocFactorMatrix,(L$4+1),FALSE)*$E3959</f>
        <v>0</v>
      </c>
      <c r="M3956" s="25">
        <f t="shared" ca="1" si="1872"/>
        <v>0</v>
      </c>
      <c r="N3956" s="25">
        <f ca="1">VLOOKUP(CONCATENATE($F3956," ",$G3956),AllocFactorMatrix,(N$4+1),FALSE)*$E3959</f>
        <v>0</v>
      </c>
      <c r="O3956" s="25">
        <f ca="1">VLOOKUP(CONCATENATE($F3956," ",$G3956),AllocFactorMatrix,(O$4+1),FALSE)*$E3959</f>
        <v>0</v>
      </c>
      <c r="P3956" s="25">
        <f ca="1">VLOOKUP(CONCATENATE($F3956," ",$G3956),AllocFactorMatrix,(P$4+1),FALSE)*$E3959</f>
        <v>0</v>
      </c>
      <c r="Q3956" s="25">
        <f ca="1">VLOOKUP(CONCATENATE($F3956," ",$G3956),AllocFactorMatrix,(Q$4+1),FALSE)*$E3959</f>
        <v>0</v>
      </c>
      <c r="R3956" s="25">
        <f t="shared" ca="1" si="1874"/>
        <v>0</v>
      </c>
      <c r="S3956" s="25">
        <f ca="1">VLOOKUP(CONCATENATE($F3956," ",$G3956),AllocFactorMatrix,(S$4+1),FALSE)*$E3959</f>
        <v>0</v>
      </c>
      <c r="T3956" s="25">
        <f ca="1">VLOOKUP(CONCATENATE($F3956," ",$G3956),AllocFactorMatrix,(T$4+1),FALSE)*$E3959</f>
        <v>0</v>
      </c>
      <c r="U3956" s="25">
        <f ca="1">VLOOKUP(CONCATENATE($F3956," ",$G3956),AllocFactorMatrix,(U$4+1),FALSE)*$E3959</f>
        <v>0</v>
      </c>
      <c r="V3956" s="25">
        <f ca="1">VLOOKUP(CONCATENATE($F3956," ",$G3956),AllocFactorMatrix,(V$4+1),FALSE)*$E3959</f>
        <v>0</v>
      </c>
      <c r="W3956" s="25">
        <f t="shared" ca="1" si="1875"/>
        <v>0</v>
      </c>
      <c r="X3956" s="25">
        <f ca="1">VLOOKUP(CONCATENATE($F3956," ",$G3956),AllocFactorMatrix,(X$4+1),FALSE)*$E3959</f>
        <v>0</v>
      </c>
      <c r="Y3956" s="25">
        <f ca="1">VLOOKUP(CONCATENATE($F3956," ",$G3956),AllocFactorMatrix,(Y$4+1),FALSE)*$E3959</f>
        <v>0</v>
      </c>
      <c r="Z3956" s="25">
        <f t="shared" ca="1" si="1873"/>
        <v>0</v>
      </c>
      <c r="AA3956" s="25">
        <f ca="1">VLOOKUP(CONCATENATE($F3956," ",$G3956),AllocFactorMatrix,(AA$4+1),FALSE)*$E3959</f>
        <v>0</v>
      </c>
      <c r="AB3956" s="25">
        <f ca="1">VLOOKUP(CONCATENATE($F3956," ",$G3956),AllocFactorMatrix,(AB$4+1),FALSE)*$E3959</f>
        <v>0</v>
      </c>
      <c r="AC3956" s="25">
        <f ca="1">VLOOKUP(CONCATENATE($F3956," ",$G3956),AllocFactorMatrix,(AC$4+1),FALSE)*$E3959</f>
        <v>0</v>
      </c>
    </row>
    <row r="3957" spans="4:29" hidden="1" outlineLevel="1">
      <c r="F3957" s="61" t="str">
        <f>F3959</f>
        <v>LABOR_M</v>
      </c>
      <c r="G3957" s="20" t="str">
        <f>$G$13</f>
        <v>ENERGY</v>
      </c>
      <c r="H3957" s="24">
        <f t="shared" ca="1" si="1851"/>
        <v>0</v>
      </c>
      <c r="I3957" s="25">
        <f ca="1">VLOOKUP(CONCATENATE($F3957," ",$G3957),AllocFactorMatrix,(I$4+1),FALSE)*$E3959</f>
        <v>0</v>
      </c>
      <c r="J3957" s="25">
        <f ca="1">VLOOKUP(CONCATENATE($F3957," ",$G3957),AllocFactorMatrix,(J$4+1),FALSE)*$E3959</f>
        <v>0</v>
      </c>
      <c r="K3957" s="25">
        <f ca="1">VLOOKUP(CONCATENATE($F3957," ",$G3957),AllocFactorMatrix,(K$4+1),FALSE)*$E3959</f>
        <v>0</v>
      </c>
      <c r="L3957" s="25">
        <f ca="1">VLOOKUP(CONCATENATE($F3957," ",$G3957),AllocFactorMatrix,(L$4+1),FALSE)*$E3959</f>
        <v>0</v>
      </c>
      <c r="M3957" s="25">
        <f t="shared" ca="1" si="1872"/>
        <v>0</v>
      </c>
      <c r="N3957" s="25">
        <f ca="1">VLOOKUP(CONCATENATE($F3957," ",$G3957),AllocFactorMatrix,(N$4+1),FALSE)*$E3959</f>
        <v>0</v>
      </c>
      <c r="O3957" s="25">
        <f ca="1">VLOOKUP(CONCATENATE($F3957," ",$G3957),AllocFactorMatrix,(O$4+1),FALSE)*$E3959</f>
        <v>0</v>
      </c>
      <c r="P3957" s="25">
        <f ca="1">VLOOKUP(CONCATENATE($F3957," ",$G3957),AllocFactorMatrix,(P$4+1),FALSE)*$E3959</f>
        <v>0</v>
      </c>
      <c r="Q3957" s="25">
        <f ca="1">VLOOKUP(CONCATENATE($F3957," ",$G3957),AllocFactorMatrix,(Q$4+1),FALSE)*$E3959</f>
        <v>0</v>
      </c>
      <c r="R3957" s="25">
        <f t="shared" ca="1" si="1874"/>
        <v>0</v>
      </c>
      <c r="S3957" s="25">
        <f ca="1">VLOOKUP(CONCATENATE($F3957," ",$G3957),AllocFactorMatrix,(S$4+1),FALSE)*$E3959</f>
        <v>0</v>
      </c>
      <c r="T3957" s="25">
        <f ca="1">VLOOKUP(CONCATENATE($F3957," ",$G3957),AllocFactorMatrix,(T$4+1),FALSE)*$E3959</f>
        <v>0</v>
      </c>
      <c r="U3957" s="25">
        <f ca="1">VLOOKUP(CONCATENATE($F3957," ",$G3957),AllocFactorMatrix,(U$4+1),FALSE)*$E3959</f>
        <v>0</v>
      </c>
      <c r="V3957" s="25">
        <f ca="1">VLOOKUP(CONCATENATE($F3957," ",$G3957),AllocFactorMatrix,(V$4+1),FALSE)*$E3959</f>
        <v>0</v>
      </c>
      <c r="W3957" s="25">
        <f t="shared" ca="1" si="1875"/>
        <v>0</v>
      </c>
      <c r="X3957" s="25">
        <f ca="1">VLOOKUP(CONCATENATE($F3957," ",$G3957),AllocFactorMatrix,(X$4+1),FALSE)*$E3959</f>
        <v>0</v>
      </c>
      <c r="Y3957" s="25">
        <f ca="1">VLOOKUP(CONCATENATE($F3957," ",$G3957),AllocFactorMatrix,(Y$4+1),FALSE)*$E3959</f>
        <v>0</v>
      </c>
      <c r="Z3957" s="25">
        <f t="shared" ca="1" si="1873"/>
        <v>0</v>
      </c>
      <c r="AA3957" s="25">
        <f ca="1">VLOOKUP(CONCATENATE($F3957," ",$G3957),AllocFactorMatrix,(AA$4+1),FALSE)*$E3959</f>
        <v>0</v>
      </c>
      <c r="AB3957" s="25">
        <f ca="1">VLOOKUP(CONCATENATE($F3957," ",$G3957),AllocFactorMatrix,(AB$4+1),FALSE)*$E3959</f>
        <v>0</v>
      </c>
      <c r="AC3957" s="25">
        <f ca="1">VLOOKUP(CONCATENATE($F3957," ",$G3957),AllocFactorMatrix,(AC$4+1),FALSE)*$E3959</f>
        <v>0</v>
      </c>
    </row>
    <row r="3958" spans="4:29" hidden="1" outlineLevel="1">
      <c r="F3958" s="61" t="str">
        <f>F3959</f>
        <v>LABOR_M</v>
      </c>
      <c r="G3958" s="20" t="str">
        <f>$G$14</f>
        <v>CUSTOMER</v>
      </c>
      <c r="H3958" s="24">
        <f t="shared" ca="1" si="1851"/>
        <v>0</v>
      </c>
      <c r="I3958" s="25">
        <f ca="1">VLOOKUP(CONCATENATE($F3958," ",$G3958),AllocFactorMatrix,(I$4+1),FALSE)*$E3959</f>
        <v>0</v>
      </c>
      <c r="J3958" s="25">
        <f ca="1">VLOOKUP(CONCATENATE($F3958," ",$G3958),AllocFactorMatrix,(J$4+1),FALSE)*$E3959</f>
        <v>0</v>
      </c>
      <c r="K3958" s="25">
        <f ca="1">VLOOKUP(CONCATENATE($F3958," ",$G3958),AllocFactorMatrix,(K$4+1),FALSE)*$E3959</f>
        <v>0</v>
      </c>
      <c r="L3958" s="25">
        <f ca="1">VLOOKUP(CONCATENATE($F3958," ",$G3958),AllocFactorMatrix,(L$4+1),FALSE)*$E3959</f>
        <v>0</v>
      </c>
      <c r="M3958" s="25">
        <f t="shared" ca="1" si="1872"/>
        <v>0</v>
      </c>
      <c r="N3958" s="25">
        <f ca="1">VLOOKUP(CONCATENATE($F3958," ",$G3958),AllocFactorMatrix,(N$4+1),FALSE)*$E3959</f>
        <v>0</v>
      </c>
      <c r="O3958" s="25">
        <f ca="1">VLOOKUP(CONCATENATE($F3958," ",$G3958),AllocFactorMatrix,(O$4+1),FALSE)*$E3959</f>
        <v>0</v>
      </c>
      <c r="P3958" s="25">
        <f ca="1">VLOOKUP(CONCATENATE($F3958," ",$G3958),AllocFactorMatrix,(P$4+1),FALSE)*$E3959</f>
        <v>0</v>
      </c>
      <c r="Q3958" s="25">
        <f ca="1">VLOOKUP(CONCATENATE($F3958," ",$G3958),AllocFactorMatrix,(Q$4+1),FALSE)*$E3959</f>
        <v>0</v>
      </c>
      <c r="R3958" s="25">
        <f t="shared" ca="1" si="1874"/>
        <v>0</v>
      </c>
      <c r="S3958" s="25">
        <f ca="1">VLOOKUP(CONCATENATE($F3958," ",$G3958),AllocFactorMatrix,(S$4+1),FALSE)*$E3959</f>
        <v>0</v>
      </c>
      <c r="T3958" s="25">
        <f ca="1">VLOOKUP(CONCATENATE($F3958," ",$G3958),AllocFactorMatrix,(T$4+1),FALSE)*$E3959</f>
        <v>0</v>
      </c>
      <c r="U3958" s="25">
        <f ca="1">VLOOKUP(CONCATENATE($F3958," ",$G3958),AllocFactorMatrix,(U$4+1),FALSE)*$E3959</f>
        <v>0</v>
      </c>
      <c r="V3958" s="25">
        <f ca="1">VLOOKUP(CONCATENATE($F3958," ",$G3958),AllocFactorMatrix,(V$4+1),FALSE)*$E3959</f>
        <v>0</v>
      </c>
      <c r="W3958" s="25">
        <f t="shared" ca="1" si="1875"/>
        <v>0</v>
      </c>
      <c r="X3958" s="25">
        <f ca="1">VLOOKUP(CONCATENATE($F3958," ",$G3958),AllocFactorMatrix,(X$4+1),FALSE)*$E3959</f>
        <v>0</v>
      </c>
      <c r="Y3958" s="25">
        <f ca="1">VLOOKUP(CONCATENATE($F3958," ",$G3958),AllocFactorMatrix,(Y$4+1),FALSE)*$E3959</f>
        <v>0</v>
      </c>
      <c r="Z3958" s="25">
        <f t="shared" ca="1" si="1873"/>
        <v>0</v>
      </c>
      <c r="AA3958" s="25">
        <f ca="1">VLOOKUP(CONCATENATE($F3958," ",$G3958),AllocFactorMatrix,(AA$4+1),FALSE)*$E3959</f>
        <v>0</v>
      </c>
      <c r="AB3958" s="25">
        <f ca="1">VLOOKUP(CONCATENATE($F3958," ",$G3958),AllocFactorMatrix,(AB$4+1),FALSE)*$E3959</f>
        <v>0</v>
      </c>
      <c r="AC3958" s="25">
        <f ca="1">VLOOKUP(CONCATENATE($F3958," ",$G3958),AllocFactorMatrix,(AC$4+1),FALSE)*$E3959</f>
        <v>0</v>
      </c>
    </row>
    <row r="3959" spans="4:29" collapsed="1">
      <c r="D3959" s="20" t="s">
        <v>616</v>
      </c>
      <c r="E3959" s="61"/>
      <c r="F3959" s="61" t="s">
        <v>69</v>
      </c>
      <c r="G3959" s="20" t="str">
        <f>$G$15</f>
        <v>TOTAL</v>
      </c>
      <c r="H3959" s="24">
        <f t="shared" ca="1" si="1851"/>
        <v>0</v>
      </c>
      <c r="I3959" s="25">
        <f ca="1">VLOOKUP(CONCATENATE($F3959," ",$G3959),AllocFactorMatrix,(I$4+1),FALSE)*$E3959</f>
        <v>0</v>
      </c>
      <c r="J3959" s="25">
        <f ca="1">VLOOKUP(CONCATENATE($F3959," ",$G3959),AllocFactorMatrix,(J$4+1),FALSE)*$E3959</f>
        <v>0</v>
      </c>
      <c r="K3959" s="25">
        <f ca="1">VLOOKUP(CONCATENATE($F3959," ",$G3959),AllocFactorMatrix,(K$4+1),FALSE)*$E3959</f>
        <v>0</v>
      </c>
      <c r="L3959" s="25">
        <f ca="1">VLOOKUP(CONCATENATE($F3959," ",$G3959),AllocFactorMatrix,(L$4+1),FALSE)*$E3959</f>
        <v>0</v>
      </c>
      <c r="M3959" s="25">
        <f t="shared" ca="1" si="1872"/>
        <v>0</v>
      </c>
      <c r="N3959" s="25">
        <f ca="1">VLOOKUP(CONCATENATE($F3959," ",$G3959),AllocFactorMatrix,(N$4+1),FALSE)*$E3959</f>
        <v>0</v>
      </c>
      <c r="O3959" s="25">
        <f ca="1">VLOOKUP(CONCATENATE($F3959," ",$G3959),AllocFactorMatrix,(O$4+1),FALSE)*$E3959</f>
        <v>0</v>
      </c>
      <c r="P3959" s="25">
        <f ca="1">VLOOKUP(CONCATENATE($F3959," ",$G3959),AllocFactorMatrix,(P$4+1),FALSE)*$E3959</f>
        <v>0</v>
      </c>
      <c r="Q3959" s="25">
        <f ca="1">VLOOKUP(CONCATENATE($F3959," ",$G3959),AllocFactorMatrix,(Q$4+1),FALSE)*$E3959</f>
        <v>0</v>
      </c>
      <c r="R3959" s="25">
        <f t="shared" ca="1" si="1874"/>
        <v>0</v>
      </c>
      <c r="S3959" s="25">
        <f ca="1">VLOOKUP(CONCATENATE($F3959," ",$G3959),AllocFactorMatrix,(S$4+1),FALSE)*$E3959</f>
        <v>0</v>
      </c>
      <c r="T3959" s="25">
        <f ca="1">VLOOKUP(CONCATENATE($F3959," ",$G3959),AllocFactorMatrix,(T$4+1),FALSE)*$E3959</f>
        <v>0</v>
      </c>
      <c r="U3959" s="25">
        <f ca="1">VLOOKUP(CONCATENATE($F3959," ",$G3959),AllocFactorMatrix,(U$4+1),FALSE)*$E3959</f>
        <v>0</v>
      </c>
      <c r="V3959" s="25">
        <f ca="1">VLOOKUP(CONCATENATE($F3959," ",$G3959),AllocFactorMatrix,(V$4+1),FALSE)*$E3959</f>
        <v>0</v>
      </c>
      <c r="W3959" s="25">
        <f t="shared" ca="1" si="1875"/>
        <v>0</v>
      </c>
      <c r="X3959" s="25">
        <f ca="1">VLOOKUP(CONCATENATE($F3959," ",$G3959),AllocFactorMatrix,(X$4+1),FALSE)*$E3959</f>
        <v>0</v>
      </c>
      <c r="Y3959" s="25">
        <f ca="1">VLOOKUP(CONCATENATE($F3959," ",$G3959),AllocFactorMatrix,(Y$4+1),FALSE)*$E3959</f>
        <v>0</v>
      </c>
      <c r="Z3959" s="25">
        <f t="shared" ca="1" si="1873"/>
        <v>0</v>
      </c>
      <c r="AA3959" s="25">
        <f ca="1">VLOOKUP(CONCATENATE($F3959," ",$G3959),AllocFactorMatrix,(AA$4+1),FALSE)*$E3959</f>
        <v>0</v>
      </c>
      <c r="AB3959" s="25">
        <f ca="1">VLOOKUP(CONCATENATE($F3959," ",$G3959),AllocFactorMatrix,(AB$4+1),FALSE)*$E3959</f>
        <v>0</v>
      </c>
      <c r="AC3959" s="25">
        <f ca="1">VLOOKUP(CONCATENATE($F3959," ",$G3959),AllocFactorMatrix,(AC$4+1),FALSE)*$E3959</f>
        <v>0</v>
      </c>
    </row>
    <row r="3960" spans="4:29" hidden="1" outlineLevel="1">
      <c r="F3960" s="61" t="str">
        <f>F3967</f>
        <v>CUST_TOTAL</v>
      </c>
      <c r="G3960" s="20" t="str">
        <f>$G$8</f>
        <v>PRODUCTION</v>
      </c>
      <c r="H3960" s="24">
        <f t="shared" ref="H3960:H4023" si="1876">SUBTOTAL(9,I3960:AC3960)</f>
        <v>0</v>
      </c>
      <c r="I3960" s="25">
        <f>VLOOKUP(CONCATENATE($F3960," ",$G3960),AllocFactorMatrix,(I$4+1),FALSE)*$E3967</f>
        <v>0</v>
      </c>
      <c r="J3960" s="25">
        <f>VLOOKUP(CONCATENATE($F3960," ",$G3960),AllocFactorMatrix,(J$4+1),FALSE)*$E3967</f>
        <v>0</v>
      </c>
      <c r="K3960" s="25">
        <f>VLOOKUP(CONCATENATE($F3960," ",$G3960),AllocFactorMatrix,(K$4+1),FALSE)*$E3967</f>
        <v>0</v>
      </c>
      <c r="L3960" s="25">
        <f>VLOOKUP(CONCATENATE($F3960," ",$G3960),AllocFactorMatrix,(L$4+1),FALSE)*$E3967</f>
        <v>0</v>
      </c>
      <c r="M3960" s="25">
        <f t="shared" si="1847"/>
        <v>0</v>
      </c>
      <c r="N3960" s="25">
        <f>VLOOKUP(CONCATENATE($F3960," ",$G3960),AllocFactorMatrix,(N$4+1),FALSE)*$E3967</f>
        <v>0</v>
      </c>
      <c r="O3960" s="25">
        <f>VLOOKUP(CONCATENATE($F3960," ",$G3960),AllocFactorMatrix,(O$4+1),FALSE)*$E3967</f>
        <v>0</v>
      </c>
      <c r="P3960" s="25">
        <f>VLOOKUP(CONCATENATE($F3960," ",$G3960),AllocFactorMatrix,(P$4+1),FALSE)*$E3967</f>
        <v>0</v>
      </c>
      <c r="Q3960" s="25">
        <f>VLOOKUP(CONCATENATE($F3960," ",$G3960),AllocFactorMatrix,(Q$4+1),FALSE)*$E3967</f>
        <v>0</v>
      </c>
      <c r="R3960" s="25">
        <f>SUBTOTAL(9,N3960:Q3960)</f>
        <v>0</v>
      </c>
      <c r="S3960" s="25">
        <f>VLOOKUP(CONCATENATE($F3960," ",$G3960),AllocFactorMatrix,(S$4+1),FALSE)*$E3967</f>
        <v>0</v>
      </c>
      <c r="T3960" s="25">
        <f>VLOOKUP(CONCATENATE($F3960," ",$G3960),AllocFactorMatrix,(T$4+1),FALSE)*$E3967</f>
        <v>0</v>
      </c>
      <c r="U3960" s="25">
        <f>VLOOKUP(CONCATENATE($F3960," ",$G3960),AllocFactorMatrix,(U$4+1),FALSE)*$E3967</f>
        <v>0</v>
      </c>
      <c r="V3960" s="25">
        <f>VLOOKUP(CONCATENATE($F3960," ",$G3960),AllocFactorMatrix,(V$4+1),FALSE)*$E3967</f>
        <v>0</v>
      </c>
      <c r="W3960" s="25">
        <f>SUBTOTAL(9,S3960:V3960)</f>
        <v>0</v>
      </c>
      <c r="X3960" s="25">
        <f>VLOOKUP(CONCATENATE($F3960," ",$G3960),AllocFactorMatrix,(X$4+1),FALSE)*$E3967</f>
        <v>0</v>
      </c>
      <c r="Y3960" s="25">
        <f>VLOOKUP(CONCATENATE($F3960," ",$G3960),AllocFactorMatrix,(Y$4+1),FALSE)*$E3967</f>
        <v>0</v>
      </c>
      <c r="Z3960" s="25">
        <f t="shared" si="1848"/>
        <v>0</v>
      </c>
      <c r="AA3960" s="25">
        <f>VLOOKUP(CONCATENATE($F3960," ",$G3960),AllocFactorMatrix,(AA$4+1),FALSE)*$E3967</f>
        <v>0</v>
      </c>
      <c r="AB3960" s="25">
        <f>VLOOKUP(CONCATENATE($F3960," ",$G3960),AllocFactorMatrix,(AB$4+1),FALSE)*$E3967</f>
        <v>0</v>
      </c>
      <c r="AC3960" s="25">
        <f>VLOOKUP(CONCATENATE($F3960," ",$G3960),AllocFactorMatrix,(AC$4+1),FALSE)*$E3967</f>
        <v>0</v>
      </c>
    </row>
    <row r="3961" spans="4:29" hidden="1" outlineLevel="1">
      <c r="F3961" s="61" t="str">
        <f>F3967</f>
        <v>CUST_TOTAL</v>
      </c>
      <c r="G3961" s="20" t="str">
        <f>$G$9</f>
        <v>BULKTRAN</v>
      </c>
      <c r="H3961" s="24">
        <f t="shared" si="1876"/>
        <v>0</v>
      </c>
      <c r="I3961" s="25">
        <f>VLOOKUP(CONCATENATE($F3961," ",$G3961),AllocFactorMatrix,(I$4+1),FALSE)*$E3967</f>
        <v>0</v>
      </c>
      <c r="J3961" s="25">
        <f>VLOOKUP(CONCATENATE($F3961," ",$G3961),AllocFactorMatrix,(J$4+1),FALSE)*$E3967</f>
        <v>0</v>
      </c>
      <c r="K3961" s="25">
        <f>VLOOKUP(CONCATENATE($F3961," ",$G3961),AllocFactorMatrix,(K$4+1),FALSE)*$E3967</f>
        <v>0</v>
      </c>
      <c r="L3961" s="25">
        <f>VLOOKUP(CONCATENATE($F3961," ",$G3961),AllocFactorMatrix,(L$4+1),FALSE)*$E3967</f>
        <v>0</v>
      </c>
      <c r="M3961" s="25">
        <f t="shared" si="1847"/>
        <v>0</v>
      </c>
      <c r="N3961" s="25">
        <f>VLOOKUP(CONCATENATE($F3961," ",$G3961),AllocFactorMatrix,(N$4+1),FALSE)*$E3967</f>
        <v>0</v>
      </c>
      <c r="O3961" s="25">
        <f>VLOOKUP(CONCATENATE($F3961," ",$G3961),AllocFactorMatrix,(O$4+1),FALSE)*$E3967</f>
        <v>0</v>
      </c>
      <c r="P3961" s="25">
        <f>VLOOKUP(CONCATENATE($F3961," ",$G3961),AllocFactorMatrix,(P$4+1),FALSE)*$E3967</f>
        <v>0</v>
      </c>
      <c r="Q3961" s="25">
        <f>VLOOKUP(CONCATENATE($F3961," ",$G3961),AllocFactorMatrix,(Q$4+1),FALSE)*$E3967</f>
        <v>0</v>
      </c>
      <c r="R3961" s="25">
        <f t="shared" ref="R3961:R3967" si="1877">SUBTOTAL(9,N3961:Q3961)</f>
        <v>0</v>
      </c>
      <c r="S3961" s="25">
        <f>VLOOKUP(CONCATENATE($F3961," ",$G3961),AllocFactorMatrix,(S$4+1),FALSE)*$E3967</f>
        <v>0</v>
      </c>
      <c r="T3961" s="25">
        <f>VLOOKUP(CONCATENATE($F3961," ",$G3961),AllocFactorMatrix,(T$4+1),FALSE)*$E3967</f>
        <v>0</v>
      </c>
      <c r="U3961" s="25">
        <f>VLOOKUP(CONCATENATE($F3961," ",$G3961),AllocFactorMatrix,(U$4+1),FALSE)*$E3967</f>
        <v>0</v>
      </c>
      <c r="V3961" s="25">
        <f>VLOOKUP(CONCATENATE($F3961," ",$G3961),AllocFactorMatrix,(V$4+1),FALSE)*$E3967</f>
        <v>0</v>
      </c>
      <c r="W3961" s="25">
        <f t="shared" ref="W3961:W3967" si="1878">SUBTOTAL(9,S3961:V3961)</f>
        <v>0</v>
      </c>
      <c r="X3961" s="25">
        <f>VLOOKUP(CONCATENATE($F3961," ",$G3961),AllocFactorMatrix,(X$4+1),FALSE)*$E3967</f>
        <v>0</v>
      </c>
      <c r="Y3961" s="25">
        <f>VLOOKUP(CONCATENATE($F3961," ",$G3961),AllocFactorMatrix,(Y$4+1),FALSE)*$E3967</f>
        <v>0</v>
      </c>
      <c r="Z3961" s="25">
        <f t="shared" si="1848"/>
        <v>0</v>
      </c>
      <c r="AA3961" s="25">
        <f>VLOOKUP(CONCATENATE($F3961," ",$G3961),AllocFactorMatrix,(AA$4+1),FALSE)*$E3967</f>
        <v>0</v>
      </c>
      <c r="AB3961" s="25">
        <f>VLOOKUP(CONCATENATE($F3961," ",$G3961),AllocFactorMatrix,(AB$4+1),FALSE)*$E3967</f>
        <v>0</v>
      </c>
      <c r="AC3961" s="25">
        <f>VLOOKUP(CONCATENATE($F3961," ",$G3961),AllocFactorMatrix,(AC$4+1),FALSE)*$E3967</f>
        <v>0</v>
      </c>
    </row>
    <row r="3962" spans="4:29" hidden="1" outlineLevel="1">
      <c r="F3962" s="61" t="str">
        <f>F3967</f>
        <v>CUST_TOTAL</v>
      </c>
      <c r="G3962" s="20" t="str">
        <f>$G$10</f>
        <v>SUBTRAN</v>
      </c>
      <c r="H3962" s="24">
        <f t="shared" si="1876"/>
        <v>0</v>
      </c>
      <c r="I3962" s="25">
        <f>VLOOKUP(CONCATENATE($F3962," ",$G3962),AllocFactorMatrix,(I$4+1),FALSE)*$E3967</f>
        <v>0</v>
      </c>
      <c r="J3962" s="25">
        <f>VLOOKUP(CONCATENATE($F3962," ",$G3962),AllocFactorMatrix,(J$4+1),FALSE)*$E3967</f>
        <v>0</v>
      </c>
      <c r="K3962" s="25">
        <f>VLOOKUP(CONCATENATE($F3962," ",$G3962),AllocFactorMatrix,(K$4+1),FALSE)*$E3967</f>
        <v>0</v>
      </c>
      <c r="L3962" s="25">
        <f>VLOOKUP(CONCATENATE($F3962," ",$G3962),AllocFactorMatrix,(L$4+1),FALSE)*$E3967</f>
        <v>0</v>
      </c>
      <c r="M3962" s="25">
        <f t="shared" si="1847"/>
        <v>0</v>
      </c>
      <c r="N3962" s="25">
        <f>VLOOKUP(CONCATENATE($F3962," ",$G3962),AllocFactorMatrix,(N$4+1),FALSE)*$E3967</f>
        <v>0</v>
      </c>
      <c r="O3962" s="25">
        <f>VLOOKUP(CONCATENATE($F3962," ",$G3962),AllocFactorMatrix,(O$4+1),FALSE)*$E3967</f>
        <v>0</v>
      </c>
      <c r="P3962" s="25">
        <f>VLOOKUP(CONCATENATE($F3962," ",$G3962),AllocFactorMatrix,(P$4+1),FALSE)*$E3967</f>
        <v>0</v>
      </c>
      <c r="Q3962" s="25">
        <f>VLOOKUP(CONCATENATE($F3962," ",$G3962),AllocFactorMatrix,(Q$4+1),FALSE)*$E3967</f>
        <v>0</v>
      </c>
      <c r="R3962" s="25">
        <f t="shared" si="1877"/>
        <v>0</v>
      </c>
      <c r="S3962" s="25">
        <f>VLOOKUP(CONCATENATE($F3962," ",$G3962),AllocFactorMatrix,(S$4+1),FALSE)*$E3967</f>
        <v>0</v>
      </c>
      <c r="T3962" s="25">
        <f>VLOOKUP(CONCATENATE($F3962," ",$G3962),AllocFactorMatrix,(T$4+1),FALSE)*$E3967</f>
        <v>0</v>
      </c>
      <c r="U3962" s="25">
        <f>VLOOKUP(CONCATENATE($F3962," ",$G3962),AllocFactorMatrix,(U$4+1),FALSE)*$E3967</f>
        <v>0</v>
      </c>
      <c r="V3962" s="25">
        <f>VLOOKUP(CONCATENATE($F3962," ",$G3962),AllocFactorMatrix,(V$4+1),FALSE)*$E3967</f>
        <v>0</v>
      </c>
      <c r="W3962" s="25">
        <f t="shared" si="1878"/>
        <v>0</v>
      </c>
      <c r="X3962" s="25">
        <f>VLOOKUP(CONCATENATE($F3962," ",$G3962),AllocFactorMatrix,(X$4+1),FALSE)*$E3967</f>
        <v>0</v>
      </c>
      <c r="Y3962" s="25">
        <f>VLOOKUP(CONCATENATE($F3962," ",$G3962),AllocFactorMatrix,(Y$4+1),FALSE)*$E3967</f>
        <v>0</v>
      </c>
      <c r="Z3962" s="25">
        <f t="shared" si="1848"/>
        <v>0</v>
      </c>
      <c r="AA3962" s="25">
        <f>VLOOKUP(CONCATENATE($F3962," ",$G3962),AllocFactorMatrix,(AA$4+1),FALSE)*$E3967</f>
        <v>0</v>
      </c>
      <c r="AB3962" s="25">
        <f>VLOOKUP(CONCATENATE($F3962," ",$G3962),AllocFactorMatrix,(AB$4+1),FALSE)*$E3967</f>
        <v>0</v>
      </c>
      <c r="AC3962" s="25">
        <f>VLOOKUP(CONCATENATE($F3962," ",$G3962),AllocFactorMatrix,(AC$4+1),FALSE)*$E3967</f>
        <v>0</v>
      </c>
    </row>
    <row r="3963" spans="4:29" hidden="1" outlineLevel="1">
      <c r="F3963" s="61" t="str">
        <f>F3967</f>
        <v>CUST_TOTAL</v>
      </c>
      <c r="G3963" s="20" t="str">
        <f>$G$11</f>
        <v>DISTPRI</v>
      </c>
      <c r="H3963" s="24">
        <f t="shared" si="1876"/>
        <v>0</v>
      </c>
      <c r="I3963" s="25">
        <f>VLOOKUP(CONCATENATE($F3963," ",$G3963),AllocFactorMatrix,(I$4+1),FALSE)*$E3967</f>
        <v>0</v>
      </c>
      <c r="J3963" s="25">
        <f>VLOOKUP(CONCATENATE($F3963," ",$G3963),AllocFactorMatrix,(J$4+1),FALSE)*$E3967</f>
        <v>0</v>
      </c>
      <c r="K3963" s="25">
        <f>VLOOKUP(CONCATENATE($F3963," ",$G3963),AllocFactorMatrix,(K$4+1),FALSE)*$E3967</f>
        <v>0</v>
      </c>
      <c r="L3963" s="25">
        <f>VLOOKUP(CONCATENATE($F3963," ",$G3963),AllocFactorMatrix,(L$4+1),FALSE)*$E3967</f>
        <v>0</v>
      </c>
      <c r="M3963" s="25">
        <f t="shared" si="1847"/>
        <v>0</v>
      </c>
      <c r="N3963" s="25">
        <f>VLOOKUP(CONCATENATE($F3963," ",$G3963),AllocFactorMatrix,(N$4+1),FALSE)*$E3967</f>
        <v>0</v>
      </c>
      <c r="O3963" s="25">
        <f>VLOOKUP(CONCATENATE($F3963," ",$G3963),AllocFactorMatrix,(O$4+1),FALSE)*$E3967</f>
        <v>0</v>
      </c>
      <c r="P3963" s="25">
        <f>VLOOKUP(CONCATENATE($F3963," ",$G3963),AllocFactorMatrix,(P$4+1),FALSE)*$E3967</f>
        <v>0</v>
      </c>
      <c r="Q3963" s="25">
        <f>VLOOKUP(CONCATENATE($F3963," ",$G3963),AllocFactorMatrix,(Q$4+1),FALSE)*$E3967</f>
        <v>0</v>
      </c>
      <c r="R3963" s="25">
        <f t="shared" si="1877"/>
        <v>0</v>
      </c>
      <c r="S3963" s="25">
        <f>VLOOKUP(CONCATENATE($F3963," ",$G3963),AllocFactorMatrix,(S$4+1),FALSE)*$E3967</f>
        <v>0</v>
      </c>
      <c r="T3963" s="25">
        <f>VLOOKUP(CONCATENATE($F3963," ",$G3963),AllocFactorMatrix,(T$4+1),FALSE)*$E3967</f>
        <v>0</v>
      </c>
      <c r="U3963" s="25">
        <f>VLOOKUP(CONCATENATE($F3963," ",$G3963),AllocFactorMatrix,(U$4+1),FALSE)*$E3967</f>
        <v>0</v>
      </c>
      <c r="V3963" s="25">
        <f>VLOOKUP(CONCATENATE($F3963," ",$G3963),AllocFactorMatrix,(V$4+1),FALSE)*$E3967</f>
        <v>0</v>
      </c>
      <c r="W3963" s="25">
        <f t="shared" si="1878"/>
        <v>0</v>
      </c>
      <c r="X3963" s="25">
        <f>VLOOKUP(CONCATENATE($F3963," ",$G3963),AllocFactorMatrix,(X$4+1),FALSE)*$E3967</f>
        <v>0</v>
      </c>
      <c r="Y3963" s="25">
        <f>VLOOKUP(CONCATENATE($F3963," ",$G3963),AllocFactorMatrix,(Y$4+1),FALSE)*$E3967</f>
        <v>0</v>
      </c>
      <c r="Z3963" s="25">
        <f t="shared" si="1848"/>
        <v>0</v>
      </c>
      <c r="AA3963" s="25">
        <f>VLOOKUP(CONCATENATE($F3963," ",$G3963),AllocFactorMatrix,(AA$4+1),FALSE)*$E3967</f>
        <v>0</v>
      </c>
      <c r="AB3963" s="25">
        <f>VLOOKUP(CONCATENATE($F3963," ",$G3963),AllocFactorMatrix,(AB$4+1),FALSE)*$E3967</f>
        <v>0</v>
      </c>
      <c r="AC3963" s="25">
        <f>VLOOKUP(CONCATENATE($F3963," ",$G3963),AllocFactorMatrix,(AC$4+1),FALSE)*$E3967</f>
        <v>0</v>
      </c>
    </row>
    <row r="3964" spans="4:29" hidden="1" outlineLevel="1">
      <c r="F3964" s="61" t="str">
        <f>F3967</f>
        <v>CUST_TOTAL</v>
      </c>
      <c r="G3964" s="20" t="str">
        <f>$G$12</f>
        <v>DISTSEC</v>
      </c>
      <c r="H3964" s="24">
        <f t="shared" si="1876"/>
        <v>0</v>
      </c>
      <c r="I3964" s="25">
        <f>VLOOKUP(CONCATENATE($F3964," ",$G3964),AllocFactorMatrix,(I$4+1),FALSE)*$E3967</f>
        <v>0</v>
      </c>
      <c r="J3964" s="25">
        <f>VLOOKUP(CONCATENATE($F3964," ",$G3964),AllocFactorMatrix,(J$4+1),FALSE)*$E3967</f>
        <v>0</v>
      </c>
      <c r="K3964" s="25">
        <f>VLOOKUP(CONCATENATE($F3964," ",$G3964),AllocFactorMatrix,(K$4+1),FALSE)*$E3967</f>
        <v>0</v>
      </c>
      <c r="L3964" s="25">
        <f>VLOOKUP(CONCATENATE($F3964," ",$G3964),AllocFactorMatrix,(L$4+1),FALSE)*$E3967</f>
        <v>0</v>
      </c>
      <c r="M3964" s="25">
        <f t="shared" si="1847"/>
        <v>0</v>
      </c>
      <c r="N3964" s="25">
        <f>VLOOKUP(CONCATENATE($F3964," ",$G3964),AllocFactorMatrix,(N$4+1),FALSE)*$E3967</f>
        <v>0</v>
      </c>
      <c r="O3964" s="25">
        <f>VLOOKUP(CONCATENATE($F3964," ",$G3964),AllocFactorMatrix,(O$4+1),FALSE)*$E3967</f>
        <v>0</v>
      </c>
      <c r="P3964" s="25">
        <f>VLOOKUP(CONCATENATE($F3964," ",$G3964),AllocFactorMatrix,(P$4+1),FALSE)*$E3967</f>
        <v>0</v>
      </c>
      <c r="Q3964" s="25">
        <f>VLOOKUP(CONCATENATE($F3964," ",$G3964),AllocFactorMatrix,(Q$4+1),FALSE)*$E3967</f>
        <v>0</v>
      </c>
      <c r="R3964" s="25">
        <f t="shared" si="1877"/>
        <v>0</v>
      </c>
      <c r="S3964" s="25">
        <f>VLOOKUP(CONCATENATE($F3964," ",$G3964),AllocFactorMatrix,(S$4+1),FALSE)*$E3967</f>
        <v>0</v>
      </c>
      <c r="T3964" s="25">
        <f>VLOOKUP(CONCATENATE($F3964," ",$G3964),AllocFactorMatrix,(T$4+1),FALSE)*$E3967</f>
        <v>0</v>
      </c>
      <c r="U3964" s="25">
        <f>VLOOKUP(CONCATENATE($F3964," ",$G3964),AllocFactorMatrix,(U$4+1),FALSE)*$E3967</f>
        <v>0</v>
      </c>
      <c r="V3964" s="25">
        <f>VLOOKUP(CONCATENATE($F3964," ",$G3964),AllocFactorMatrix,(V$4+1),FALSE)*$E3967</f>
        <v>0</v>
      </c>
      <c r="W3964" s="25">
        <f t="shared" si="1878"/>
        <v>0</v>
      </c>
      <c r="X3964" s="25">
        <f>VLOOKUP(CONCATENATE($F3964," ",$G3964),AllocFactorMatrix,(X$4+1),FALSE)*$E3967</f>
        <v>0</v>
      </c>
      <c r="Y3964" s="25">
        <f>VLOOKUP(CONCATENATE($F3964," ",$G3964),AllocFactorMatrix,(Y$4+1),FALSE)*$E3967</f>
        <v>0</v>
      </c>
      <c r="Z3964" s="25">
        <f t="shared" si="1848"/>
        <v>0</v>
      </c>
      <c r="AA3964" s="25">
        <f>VLOOKUP(CONCATENATE($F3964," ",$G3964),AllocFactorMatrix,(AA$4+1),FALSE)*$E3967</f>
        <v>0</v>
      </c>
      <c r="AB3964" s="25">
        <f>VLOOKUP(CONCATENATE($F3964," ",$G3964),AllocFactorMatrix,(AB$4+1),FALSE)*$E3967</f>
        <v>0</v>
      </c>
      <c r="AC3964" s="25">
        <f>VLOOKUP(CONCATENATE($F3964," ",$G3964),AllocFactorMatrix,(AC$4+1),FALSE)*$E3967</f>
        <v>0</v>
      </c>
    </row>
    <row r="3965" spans="4:29" hidden="1" outlineLevel="1">
      <c r="F3965" s="61" t="str">
        <f>F3967</f>
        <v>CUST_TOTAL</v>
      </c>
      <c r="G3965" s="20" t="str">
        <f>$G$13</f>
        <v>ENERGY</v>
      </c>
      <c r="H3965" s="24">
        <f t="shared" si="1876"/>
        <v>0</v>
      </c>
      <c r="I3965" s="25">
        <f>VLOOKUP(CONCATENATE($F3965," ",$G3965),AllocFactorMatrix,(I$4+1),FALSE)*$E3967</f>
        <v>0</v>
      </c>
      <c r="J3965" s="25">
        <f>VLOOKUP(CONCATENATE($F3965," ",$G3965),AllocFactorMatrix,(J$4+1),FALSE)*$E3967</f>
        <v>0</v>
      </c>
      <c r="K3965" s="25">
        <f>VLOOKUP(CONCATENATE($F3965," ",$G3965),AllocFactorMatrix,(K$4+1),FALSE)*$E3967</f>
        <v>0</v>
      </c>
      <c r="L3965" s="25">
        <f>VLOOKUP(CONCATENATE($F3965," ",$G3965),AllocFactorMatrix,(L$4+1),FALSE)*$E3967</f>
        <v>0</v>
      </c>
      <c r="M3965" s="25">
        <f t="shared" si="1847"/>
        <v>0</v>
      </c>
      <c r="N3965" s="25">
        <f>VLOOKUP(CONCATENATE($F3965," ",$G3965),AllocFactorMatrix,(N$4+1),FALSE)*$E3967</f>
        <v>0</v>
      </c>
      <c r="O3965" s="25">
        <f>VLOOKUP(CONCATENATE($F3965," ",$G3965),AllocFactorMatrix,(O$4+1),FALSE)*$E3967</f>
        <v>0</v>
      </c>
      <c r="P3965" s="25">
        <f>VLOOKUP(CONCATENATE($F3965," ",$G3965),AllocFactorMatrix,(P$4+1),FALSE)*$E3967</f>
        <v>0</v>
      </c>
      <c r="Q3965" s="25">
        <f>VLOOKUP(CONCATENATE($F3965," ",$G3965),AllocFactorMatrix,(Q$4+1),FALSE)*$E3967</f>
        <v>0</v>
      </c>
      <c r="R3965" s="25">
        <f t="shared" si="1877"/>
        <v>0</v>
      </c>
      <c r="S3965" s="25">
        <f>VLOOKUP(CONCATENATE($F3965," ",$G3965),AllocFactorMatrix,(S$4+1),FALSE)*$E3967</f>
        <v>0</v>
      </c>
      <c r="T3965" s="25">
        <f>VLOOKUP(CONCATENATE($F3965," ",$G3965),AllocFactorMatrix,(T$4+1),FALSE)*$E3967</f>
        <v>0</v>
      </c>
      <c r="U3965" s="25">
        <f>VLOOKUP(CONCATENATE($F3965," ",$G3965),AllocFactorMatrix,(U$4+1),FALSE)*$E3967</f>
        <v>0</v>
      </c>
      <c r="V3965" s="25">
        <f>VLOOKUP(CONCATENATE($F3965," ",$G3965),AllocFactorMatrix,(V$4+1),FALSE)*$E3967</f>
        <v>0</v>
      </c>
      <c r="W3965" s="25">
        <f t="shared" si="1878"/>
        <v>0</v>
      </c>
      <c r="X3965" s="25">
        <f>VLOOKUP(CONCATENATE($F3965," ",$G3965),AllocFactorMatrix,(X$4+1),FALSE)*$E3967</f>
        <v>0</v>
      </c>
      <c r="Y3965" s="25">
        <f>VLOOKUP(CONCATENATE($F3965," ",$G3965),AllocFactorMatrix,(Y$4+1),FALSE)*$E3967</f>
        <v>0</v>
      </c>
      <c r="Z3965" s="25">
        <f t="shared" si="1848"/>
        <v>0</v>
      </c>
      <c r="AA3965" s="25">
        <f>VLOOKUP(CONCATENATE($F3965," ",$G3965),AllocFactorMatrix,(AA$4+1),FALSE)*$E3967</f>
        <v>0</v>
      </c>
      <c r="AB3965" s="25">
        <f>VLOOKUP(CONCATENATE($F3965," ",$G3965),AllocFactorMatrix,(AB$4+1),FALSE)*$E3967</f>
        <v>0</v>
      </c>
      <c r="AC3965" s="25">
        <f>VLOOKUP(CONCATENATE($F3965," ",$G3965),AllocFactorMatrix,(AC$4+1),FALSE)*$E3967</f>
        <v>0</v>
      </c>
    </row>
    <row r="3966" spans="4:29" hidden="1" outlineLevel="1">
      <c r="F3966" s="61" t="str">
        <f>F3967</f>
        <v>CUST_TOTAL</v>
      </c>
      <c r="G3966" s="20" t="str">
        <f>$G$14</f>
        <v>CUSTOMER</v>
      </c>
      <c r="H3966" s="24">
        <f t="shared" si="1876"/>
        <v>0</v>
      </c>
      <c r="I3966" s="25">
        <f>VLOOKUP(CONCATENATE($F3966," ",$G3966),AllocFactorMatrix,(I$4+1),FALSE)*$E3967</f>
        <v>0</v>
      </c>
      <c r="J3966" s="25">
        <f>VLOOKUP(CONCATENATE($F3966," ",$G3966),AllocFactorMatrix,(J$4+1),FALSE)*$E3967</f>
        <v>0</v>
      </c>
      <c r="K3966" s="25">
        <f>VLOOKUP(CONCATENATE($F3966," ",$G3966),AllocFactorMatrix,(K$4+1),FALSE)*$E3967</f>
        <v>0</v>
      </c>
      <c r="L3966" s="25">
        <f>VLOOKUP(CONCATENATE($F3966," ",$G3966),AllocFactorMatrix,(L$4+1),FALSE)*$E3967</f>
        <v>0</v>
      </c>
      <c r="M3966" s="25">
        <f t="shared" si="1847"/>
        <v>0</v>
      </c>
      <c r="N3966" s="25">
        <f>VLOOKUP(CONCATENATE($F3966," ",$G3966),AllocFactorMatrix,(N$4+1),FALSE)*$E3967</f>
        <v>0</v>
      </c>
      <c r="O3966" s="25">
        <f>VLOOKUP(CONCATENATE($F3966," ",$G3966),AllocFactorMatrix,(O$4+1),FALSE)*$E3967</f>
        <v>0</v>
      </c>
      <c r="P3966" s="25">
        <f>VLOOKUP(CONCATENATE($F3966," ",$G3966),AllocFactorMatrix,(P$4+1),FALSE)*$E3967</f>
        <v>0</v>
      </c>
      <c r="Q3966" s="25">
        <f>VLOOKUP(CONCATENATE($F3966," ",$G3966),AllocFactorMatrix,(Q$4+1),FALSE)*$E3967</f>
        <v>0</v>
      </c>
      <c r="R3966" s="25">
        <f t="shared" si="1877"/>
        <v>0</v>
      </c>
      <c r="S3966" s="25">
        <f>VLOOKUP(CONCATENATE($F3966," ",$G3966),AllocFactorMatrix,(S$4+1),FALSE)*$E3967</f>
        <v>0</v>
      </c>
      <c r="T3966" s="25">
        <f>VLOOKUP(CONCATENATE($F3966," ",$G3966),AllocFactorMatrix,(T$4+1),FALSE)*$E3967</f>
        <v>0</v>
      </c>
      <c r="U3966" s="25">
        <f>VLOOKUP(CONCATENATE($F3966," ",$G3966),AllocFactorMatrix,(U$4+1),FALSE)*$E3967</f>
        <v>0</v>
      </c>
      <c r="V3966" s="25">
        <f>VLOOKUP(CONCATENATE($F3966," ",$G3966),AllocFactorMatrix,(V$4+1),FALSE)*$E3967</f>
        <v>0</v>
      </c>
      <c r="W3966" s="25">
        <f t="shared" si="1878"/>
        <v>0</v>
      </c>
      <c r="X3966" s="25">
        <f>VLOOKUP(CONCATENATE($F3966," ",$G3966),AllocFactorMatrix,(X$4+1),FALSE)*$E3967</f>
        <v>0</v>
      </c>
      <c r="Y3966" s="25">
        <f>VLOOKUP(CONCATENATE($F3966," ",$G3966),AllocFactorMatrix,(Y$4+1),FALSE)*$E3967</f>
        <v>0</v>
      </c>
      <c r="Z3966" s="25">
        <f t="shared" si="1848"/>
        <v>0</v>
      </c>
      <c r="AA3966" s="25">
        <f>VLOOKUP(CONCATENATE($F3966," ",$G3966),AllocFactorMatrix,(AA$4+1),FALSE)*$E3967</f>
        <v>0</v>
      </c>
      <c r="AB3966" s="25">
        <f>VLOOKUP(CONCATENATE($F3966," ",$G3966),AllocFactorMatrix,(AB$4+1),FALSE)*$E3967</f>
        <v>0</v>
      </c>
      <c r="AC3966" s="25">
        <f>VLOOKUP(CONCATENATE($F3966," ",$G3966),AllocFactorMatrix,(AC$4+1),FALSE)*$E3967</f>
        <v>0</v>
      </c>
    </row>
    <row r="3967" spans="4:29" collapsed="1">
      <c r="D3967" s="20" t="s">
        <v>289</v>
      </c>
      <c r="E3967" s="61">
        <v>0</v>
      </c>
      <c r="F3967" s="61" t="s">
        <v>41</v>
      </c>
      <c r="G3967" s="20" t="str">
        <f>$G$15</f>
        <v>TOTAL</v>
      </c>
      <c r="H3967" s="24">
        <f t="shared" si="1876"/>
        <v>0</v>
      </c>
      <c r="I3967" s="25">
        <f>VLOOKUP(CONCATENATE($F3967," ",$G3967),AllocFactorMatrix,(I$4+1),FALSE)*$E3967</f>
        <v>0</v>
      </c>
      <c r="J3967" s="25">
        <f>VLOOKUP(CONCATENATE($F3967," ",$G3967),AllocFactorMatrix,(J$4+1),FALSE)*$E3967</f>
        <v>0</v>
      </c>
      <c r="K3967" s="25">
        <f>VLOOKUP(CONCATENATE($F3967," ",$G3967),AllocFactorMatrix,(K$4+1),FALSE)*$E3967</f>
        <v>0</v>
      </c>
      <c r="L3967" s="25">
        <f>VLOOKUP(CONCATENATE($F3967," ",$G3967),AllocFactorMatrix,(L$4+1),FALSE)*$E3967</f>
        <v>0</v>
      </c>
      <c r="M3967" s="25">
        <f t="shared" si="1847"/>
        <v>0</v>
      </c>
      <c r="N3967" s="25">
        <f>VLOOKUP(CONCATENATE($F3967," ",$G3967),AllocFactorMatrix,(N$4+1),FALSE)*$E3967</f>
        <v>0</v>
      </c>
      <c r="O3967" s="25">
        <f>VLOOKUP(CONCATENATE($F3967," ",$G3967),AllocFactorMatrix,(O$4+1),FALSE)*$E3967</f>
        <v>0</v>
      </c>
      <c r="P3967" s="25">
        <f>VLOOKUP(CONCATENATE($F3967," ",$G3967),AllocFactorMatrix,(P$4+1),FALSE)*$E3967</f>
        <v>0</v>
      </c>
      <c r="Q3967" s="25">
        <f>VLOOKUP(CONCATENATE($F3967," ",$G3967),AllocFactorMatrix,(Q$4+1),FALSE)*$E3967</f>
        <v>0</v>
      </c>
      <c r="R3967" s="25">
        <f t="shared" si="1877"/>
        <v>0</v>
      </c>
      <c r="S3967" s="25">
        <f>VLOOKUP(CONCATENATE($F3967," ",$G3967),AllocFactorMatrix,(S$4+1),FALSE)*$E3967</f>
        <v>0</v>
      </c>
      <c r="T3967" s="25">
        <f>VLOOKUP(CONCATENATE($F3967," ",$G3967),AllocFactorMatrix,(T$4+1),FALSE)*$E3967</f>
        <v>0</v>
      </c>
      <c r="U3967" s="25">
        <f>VLOOKUP(CONCATENATE($F3967," ",$G3967),AllocFactorMatrix,(U$4+1),FALSE)*$E3967</f>
        <v>0</v>
      </c>
      <c r="V3967" s="25">
        <f>VLOOKUP(CONCATENATE($F3967," ",$G3967),AllocFactorMatrix,(V$4+1),FALSE)*$E3967</f>
        <v>0</v>
      </c>
      <c r="W3967" s="25">
        <f t="shared" si="1878"/>
        <v>0</v>
      </c>
      <c r="X3967" s="25">
        <f>VLOOKUP(CONCATENATE($F3967," ",$G3967),AllocFactorMatrix,(X$4+1),FALSE)*$E3967</f>
        <v>0</v>
      </c>
      <c r="Y3967" s="25">
        <f>VLOOKUP(CONCATENATE($F3967," ",$G3967),AllocFactorMatrix,(Y$4+1),FALSE)*$E3967</f>
        <v>0</v>
      </c>
      <c r="Z3967" s="25">
        <f t="shared" si="1848"/>
        <v>0</v>
      </c>
      <c r="AA3967" s="25">
        <f>VLOOKUP(CONCATENATE($F3967," ",$G3967),AllocFactorMatrix,(AA$4+1),FALSE)*$E3967</f>
        <v>0</v>
      </c>
      <c r="AB3967" s="25">
        <f>VLOOKUP(CONCATENATE($F3967," ",$G3967),AllocFactorMatrix,(AB$4+1),FALSE)*$E3967</f>
        <v>0</v>
      </c>
      <c r="AC3967" s="25">
        <f>VLOOKUP(CONCATENATE($F3967," ",$G3967),AllocFactorMatrix,(AC$4+1),FALSE)*$E3967</f>
        <v>0</v>
      </c>
    </row>
    <row r="3968" spans="4:29" hidden="1" outlineLevel="1">
      <c r="E3968" s="61">
        <v>0</v>
      </c>
      <c r="F3968" s="61" t="str">
        <f>F3975</f>
        <v>LABOR_M</v>
      </c>
      <c r="G3968" s="20" t="str">
        <f>$G$8</f>
        <v>PRODUCTION</v>
      </c>
      <c r="H3968" s="24">
        <f t="shared" ca="1" si="1876"/>
        <v>0</v>
      </c>
      <c r="I3968" s="25">
        <f ca="1">VLOOKUP(CONCATENATE($F3968," ",$G3968),AllocFactorMatrix,(I$4+1),FALSE)*$E3975</f>
        <v>0</v>
      </c>
      <c r="J3968" s="25">
        <f ca="1">VLOOKUP(CONCATENATE($F3968," ",$G3968),AllocFactorMatrix,(J$4+1),FALSE)*$E3975</f>
        <v>0</v>
      </c>
      <c r="K3968" s="25">
        <f ca="1">VLOOKUP(CONCATENATE($F3968," ",$G3968),AllocFactorMatrix,(K$4+1),FALSE)*$E3975</f>
        <v>0</v>
      </c>
      <c r="L3968" s="25">
        <f ca="1">VLOOKUP(CONCATENATE($F3968," ",$G3968),AllocFactorMatrix,(L$4+1),FALSE)*$E3975</f>
        <v>0</v>
      </c>
      <c r="M3968" s="25">
        <f t="shared" ref="M3968:M3975" ca="1" si="1879">SUBTOTAL(9,J3968:L3968)</f>
        <v>0</v>
      </c>
      <c r="N3968" s="25">
        <f ca="1">VLOOKUP(CONCATENATE($F3968," ",$G3968),AllocFactorMatrix,(N$4+1),FALSE)*$E3975</f>
        <v>0</v>
      </c>
      <c r="O3968" s="25">
        <f ca="1">VLOOKUP(CONCATENATE($F3968," ",$G3968),AllocFactorMatrix,(O$4+1),FALSE)*$E3975</f>
        <v>0</v>
      </c>
      <c r="P3968" s="25">
        <f ca="1">VLOOKUP(CONCATENATE($F3968," ",$G3968),AllocFactorMatrix,(P$4+1),FALSE)*$E3975</f>
        <v>0</v>
      </c>
      <c r="Q3968" s="25">
        <f ca="1">VLOOKUP(CONCATENATE($F3968," ",$G3968),AllocFactorMatrix,(Q$4+1),FALSE)*$E3975</f>
        <v>0</v>
      </c>
      <c r="R3968" s="25">
        <f ca="1">SUBTOTAL(9,N3968:Q3968)</f>
        <v>0</v>
      </c>
      <c r="S3968" s="25">
        <f ca="1">VLOOKUP(CONCATENATE($F3968," ",$G3968),AllocFactorMatrix,(S$4+1),FALSE)*$E3975</f>
        <v>0</v>
      </c>
      <c r="T3968" s="25">
        <f ca="1">VLOOKUP(CONCATENATE($F3968," ",$G3968),AllocFactorMatrix,(T$4+1),FALSE)*$E3975</f>
        <v>0</v>
      </c>
      <c r="U3968" s="25">
        <f ca="1">VLOOKUP(CONCATENATE($F3968," ",$G3968),AllocFactorMatrix,(U$4+1),FALSE)*$E3975</f>
        <v>0</v>
      </c>
      <c r="V3968" s="25">
        <f ca="1">VLOOKUP(CONCATENATE($F3968," ",$G3968),AllocFactorMatrix,(V$4+1),FALSE)*$E3975</f>
        <v>0</v>
      </c>
      <c r="W3968" s="25">
        <f ca="1">SUBTOTAL(9,S3968:V3968)</f>
        <v>0</v>
      </c>
      <c r="X3968" s="25">
        <f ca="1">VLOOKUP(CONCATENATE($F3968," ",$G3968),AllocFactorMatrix,(X$4+1),FALSE)*$E3975</f>
        <v>0</v>
      </c>
      <c r="Y3968" s="25">
        <f ca="1">VLOOKUP(CONCATENATE($F3968," ",$G3968),AllocFactorMatrix,(Y$4+1),FALSE)*$E3975</f>
        <v>0</v>
      </c>
      <c r="Z3968" s="25">
        <f t="shared" ref="Z3968:Z3975" ca="1" si="1880">SUBTOTAL(9,X3968:Y3968)</f>
        <v>0</v>
      </c>
      <c r="AA3968" s="25">
        <f ca="1">VLOOKUP(CONCATENATE($F3968," ",$G3968),AllocFactorMatrix,(AA$4+1),FALSE)*$E3975</f>
        <v>0</v>
      </c>
      <c r="AB3968" s="25">
        <f ca="1">VLOOKUP(CONCATENATE($F3968," ",$G3968),AllocFactorMatrix,(AB$4+1),FALSE)*$E3975</f>
        <v>0</v>
      </c>
      <c r="AC3968" s="25">
        <f ca="1">VLOOKUP(CONCATENATE($F3968," ",$G3968),AllocFactorMatrix,(AC$4+1),FALSE)*$E3975</f>
        <v>0</v>
      </c>
    </row>
    <row r="3969" spans="4:29" hidden="1" outlineLevel="1">
      <c r="E3969" s="61">
        <v>0</v>
      </c>
      <c r="F3969" s="61" t="str">
        <f>F3975</f>
        <v>LABOR_M</v>
      </c>
      <c r="G3969" s="20" t="str">
        <f>$G$9</f>
        <v>BULKTRAN</v>
      </c>
      <c r="H3969" s="24">
        <f t="shared" ca="1" si="1876"/>
        <v>0</v>
      </c>
      <c r="I3969" s="25">
        <f ca="1">VLOOKUP(CONCATENATE($F3969," ",$G3969),AllocFactorMatrix,(I$4+1),FALSE)*$E3975</f>
        <v>0</v>
      </c>
      <c r="J3969" s="25">
        <f ca="1">VLOOKUP(CONCATENATE($F3969," ",$G3969),AllocFactorMatrix,(J$4+1),FALSE)*$E3975</f>
        <v>0</v>
      </c>
      <c r="K3969" s="25">
        <f ca="1">VLOOKUP(CONCATENATE($F3969," ",$G3969),AllocFactorMatrix,(K$4+1),FALSE)*$E3975</f>
        <v>0</v>
      </c>
      <c r="L3969" s="25">
        <f ca="1">VLOOKUP(CONCATENATE($F3969," ",$G3969),AllocFactorMatrix,(L$4+1),FALSE)*$E3975</f>
        <v>0</v>
      </c>
      <c r="M3969" s="25">
        <f t="shared" ca="1" si="1879"/>
        <v>0</v>
      </c>
      <c r="N3969" s="25">
        <f ca="1">VLOOKUP(CONCATENATE($F3969," ",$G3969),AllocFactorMatrix,(N$4+1),FALSE)*$E3975</f>
        <v>0</v>
      </c>
      <c r="O3969" s="25">
        <f ca="1">VLOOKUP(CONCATENATE($F3969," ",$G3969),AllocFactorMatrix,(O$4+1),FALSE)*$E3975</f>
        <v>0</v>
      </c>
      <c r="P3969" s="25">
        <f ca="1">VLOOKUP(CONCATENATE($F3969," ",$G3969),AllocFactorMatrix,(P$4+1),FALSE)*$E3975</f>
        <v>0</v>
      </c>
      <c r="Q3969" s="25">
        <f ca="1">VLOOKUP(CONCATENATE($F3969," ",$G3969),AllocFactorMatrix,(Q$4+1),FALSE)*$E3975</f>
        <v>0</v>
      </c>
      <c r="R3969" s="25">
        <f t="shared" ref="R3969:R3975" ca="1" si="1881">SUBTOTAL(9,N3969:Q3969)</f>
        <v>0</v>
      </c>
      <c r="S3969" s="25">
        <f ca="1">VLOOKUP(CONCATENATE($F3969," ",$G3969),AllocFactorMatrix,(S$4+1),FALSE)*$E3975</f>
        <v>0</v>
      </c>
      <c r="T3969" s="25">
        <f ca="1">VLOOKUP(CONCATENATE($F3969," ",$G3969),AllocFactorMatrix,(T$4+1),FALSE)*$E3975</f>
        <v>0</v>
      </c>
      <c r="U3969" s="25">
        <f ca="1">VLOOKUP(CONCATENATE($F3969," ",$G3969),AllocFactorMatrix,(U$4+1),FALSE)*$E3975</f>
        <v>0</v>
      </c>
      <c r="V3969" s="25">
        <f ca="1">VLOOKUP(CONCATENATE($F3969," ",$G3969),AllocFactorMatrix,(V$4+1),FALSE)*$E3975</f>
        <v>0</v>
      </c>
      <c r="W3969" s="25">
        <f t="shared" ref="W3969:W3975" ca="1" si="1882">SUBTOTAL(9,S3969:V3969)</f>
        <v>0</v>
      </c>
      <c r="X3969" s="25">
        <f ca="1">VLOOKUP(CONCATENATE($F3969," ",$G3969),AllocFactorMatrix,(X$4+1),FALSE)*$E3975</f>
        <v>0</v>
      </c>
      <c r="Y3969" s="25">
        <f ca="1">VLOOKUP(CONCATENATE($F3969," ",$G3969),AllocFactorMatrix,(Y$4+1),FALSE)*$E3975</f>
        <v>0</v>
      </c>
      <c r="Z3969" s="25">
        <f t="shared" ca="1" si="1880"/>
        <v>0</v>
      </c>
      <c r="AA3969" s="25">
        <f ca="1">VLOOKUP(CONCATENATE($F3969," ",$G3969),AllocFactorMatrix,(AA$4+1),FALSE)*$E3975</f>
        <v>0</v>
      </c>
      <c r="AB3969" s="25">
        <f ca="1">VLOOKUP(CONCATENATE($F3969," ",$G3969),AllocFactorMatrix,(AB$4+1),FALSE)*$E3975</f>
        <v>0</v>
      </c>
      <c r="AC3969" s="25">
        <f ca="1">VLOOKUP(CONCATENATE($F3969," ",$G3969),AllocFactorMatrix,(AC$4+1),FALSE)*$E3975</f>
        <v>0</v>
      </c>
    </row>
    <row r="3970" spans="4:29" hidden="1" outlineLevel="1">
      <c r="E3970" s="61">
        <v>0</v>
      </c>
      <c r="F3970" s="61" t="str">
        <f>F3975</f>
        <v>LABOR_M</v>
      </c>
      <c r="G3970" s="20" t="str">
        <f>$G$10</f>
        <v>SUBTRAN</v>
      </c>
      <c r="H3970" s="24">
        <f t="shared" ca="1" si="1876"/>
        <v>0</v>
      </c>
      <c r="I3970" s="25">
        <f ca="1">VLOOKUP(CONCATENATE($F3970," ",$G3970),AllocFactorMatrix,(I$4+1),FALSE)*$E3975</f>
        <v>0</v>
      </c>
      <c r="J3970" s="25">
        <f ca="1">VLOOKUP(CONCATENATE($F3970," ",$G3970),AllocFactorMatrix,(J$4+1),FALSE)*$E3975</f>
        <v>0</v>
      </c>
      <c r="K3970" s="25">
        <f ca="1">VLOOKUP(CONCATENATE($F3970," ",$G3970),AllocFactorMatrix,(K$4+1),FALSE)*$E3975</f>
        <v>0</v>
      </c>
      <c r="L3970" s="25">
        <f ca="1">VLOOKUP(CONCATENATE($F3970," ",$G3970),AllocFactorMatrix,(L$4+1),FALSE)*$E3975</f>
        <v>0</v>
      </c>
      <c r="M3970" s="25">
        <f t="shared" ca="1" si="1879"/>
        <v>0</v>
      </c>
      <c r="N3970" s="25">
        <f ca="1">VLOOKUP(CONCATENATE($F3970," ",$G3970),AllocFactorMatrix,(N$4+1),FALSE)*$E3975</f>
        <v>0</v>
      </c>
      <c r="O3970" s="25">
        <f ca="1">VLOOKUP(CONCATENATE($F3970," ",$G3970),AllocFactorMatrix,(O$4+1),FALSE)*$E3975</f>
        <v>0</v>
      </c>
      <c r="P3970" s="25">
        <f ca="1">VLOOKUP(CONCATENATE($F3970," ",$G3970),AllocFactorMatrix,(P$4+1),FALSE)*$E3975</f>
        <v>0</v>
      </c>
      <c r="Q3970" s="25">
        <f ca="1">VLOOKUP(CONCATENATE($F3970," ",$G3970),AllocFactorMatrix,(Q$4+1),FALSE)*$E3975</f>
        <v>0</v>
      </c>
      <c r="R3970" s="25">
        <f t="shared" ca="1" si="1881"/>
        <v>0</v>
      </c>
      <c r="S3970" s="25">
        <f ca="1">VLOOKUP(CONCATENATE($F3970," ",$G3970),AllocFactorMatrix,(S$4+1),FALSE)*$E3975</f>
        <v>0</v>
      </c>
      <c r="T3970" s="25">
        <f ca="1">VLOOKUP(CONCATENATE($F3970," ",$G3970),AllocFactorMatrix,(T$4+1),FALSE)*$E3975</f>
        <v>0</v>
      </c>
      <c r="U3970" s="25">
        <f ca="1">VLOOKUP(CONCATENATE($F3970," ",$G3970),AllocFactorMatrix,(U$4+1),FALSE)*$E3975</f>
        <v>0</v>
      </c>
      <c r="V3970" s="25">
        <f ca="1">VLOOKUP(CONCATENATE($F3970," ",$G3970),AllocFactorMatrix,(V$4+1),FALSE)*$E3975</f>
        <v>0</v>
      </c>
      <c r="W3970" s="25">
        <f t="shared" ca="1" si="1882"/>
        <v>0</v>
      </c>
      <c r="X3970" s="25">
        <f ca="1">VLOOKUP(CONCATENATE($F3970," ",$G3970),AllocFactorMatrix,(X$4+1),FALSE)*$E3975</f>
        <v>0</v>
      </c>
      <c r="Y3970" s="25">
        <f ca="1">VLOOKUP(CONCATENATE($F3970," ",$G3970),AllocFactorMatrix,(Y$4+1),FALSE)*$E3975</f>
        <v>0</v>
      </c>
      <c r="Z3970" s="25">
        <f t="shared" ca="1" si="1880"/>
        <v>0</v>
      </c>
      <c r="AA3970" s="25">
        <f ca="1">VLOOKUP(CONCATENATE($F3970," ",$G3970),AllocFactorMatrix,(AA$4+1),FALSE)*$E3975</f>
        <v>0</v>
      </c>
      <c r="AB3970" s="25">
        <f ca="1">VLOOKUP(CONCATENATE($F3970," ",$G3970),AllocFactorMatrix,(AB$4+1),FALSE)*$E3975</f>
        <v>0</v>
      </c>
      <c r="AC3970" s="25">
        <f ca="1">VLOOKUP(CONCATENATE($F3970," ",$G3970),AllocFactorMatrix,(AC$4+1),FALSE)*$E3975</f>
        <v>0</v>
      </c>
    </row>
    <row r="3971" spans="4:29" hidden="1" outlineLevel="1">
      <c r="E3971" s="61">
        <v>0</v>
      </c>
      <c r="F3971" s="61" t="str">
        <f>F3975</f>
        <v>LABOR_M</v>
      </c>
      <c r="G3971" s="20" t="str">
        <f>$G$11</f>
        <v>DISTPRI</v>
      </c>
      <c r="H3971" s="24">
        <f t="shared" ca="1" si="1876"/>
        <v>0</v>
      </c>
      <c r="I3971" s="25">
        <f ca="1">VLOOKUP(CONCATENATE($F3971," ",$G3971),AllocFactorMatrix,(I$4+1),FALSE)*$E3975</f>
        <v>0</v>
      </c>
      <c r="J3971" s="25">
        <f ca="1">VLOOKUP(CONCATENATE($F3971," ",$G3971),AllocFactorMatrix,(J$4+1),FALSE)*$E3975</f>
        <v>0</v>
      </c>
      <c r="K3971" s="25">
        <f ca="1">VLOOKUP(CONCATENATE($F3971," ",$G3971),AllocFactorMatrix,(K$4+1),FALSE)*$E3975</f>
        <v>0</v>
      </c>
      <c r="L3971" s="25">
        <f ca="1">VLOOKUP(CONCATENATE($F3971," ",$G3971),AllocFactorMatrix,(L$4+1),FALSE)*$E3975</f>
        <v>0</v>
      </c>
      <c r="M3971" s="25">
        <f t="shared" ca="1" si="1879"/>
        <v>0</v>
      </c>
      <c r="N3971" s="25">
        <f ca="1">VLOOKUP(CONCATENATE($F3971," ",$G3971),AllocFactorMatrix,(N$4+1),FALSE)*$E3975</f>
        <v>0</v>
      </c>
      <c r="O3971" s="25">
        <f ca="1">VLOOKUP(CONCATENATE($F3971," ",$G3971),AllocFactorMatrix,(O$4+1),FALSE)*$E3975</f>
        <v>0</v>
      </c>
      <c r="P3971" s="25">
        <f ca="1">VLOOKUP(CONCATENATE($F3971," ",$G3971),AllocFactorMatrix,(P$4+1),FALSE)*$E3975</f>
        <v>0</v>
      </c>
      <c r="Q3971" s="25">
        <f ca="1">VLOOKUP(CONCATENATE($F3971," ",$G3971),AllocFactorMatrix,(Q$4+1),FALSE)*$E3975</f>
        <v>0</v>
      </c>
      <c r="R3971" s="25">
        <f t="shared" ca="1" si="1881"/>
        <v>0</v>
      </c>
      <c r="S3971" s="25">
        <f ca="1">VLOOKUP(CONCATENATE($F3971," ",$G3971),AllocFactorMatrix,(S$4+1),FALSE)*$E3975</f>
        <v>0</v>
      </c>
      <c r="T3971" s="25">
        <f ca="1">VLOOKUP(CONCATENATE($F3971," ",$G3971),AllocFactorMatrix,(T$4+1),FALSE)*$E3975</f>
        <v>0</v>
      </c>
      <c r="U3971" s="25">
        <f ca="1">VLOOKUP(CONCATENATE($F3971," ",$G3971),AllocFactorMatrix,(U$4+1),FALSE)*$E3975</f>
        <v>0</v>
      </c>
      <c r="V3971" s="25">
        <f ca="1">VLOOKUP(CONCATENATE($F3971," ",$G3971),AllocFactorMatrix,(V$4+1),FALSE)*$E3975</f>
        <v>0</v>
      </c>
      <c r="W3971" s="25">
        <f t="shared" ca="1" si="1882"/>
        <v>0</v>
      </c>
      <c r="X3971" s="25">
        <f ca="1">VLOOKUP(CONCATENATE($F3971," ",$G3971),AllocFactorMatrix,(X$4+1),FALSE)*$E3975</f>
        <v>0</v>
      </c>
      <c r="Y3971" s="25">
        <f ca="1">VLOOKUP(CONCATENATE($F3971," ",$G3971),AllocFactorMatrix,(Y$4+1),FALSE)*$E3975</f>
        <v>0</v>
      </c>
      <c r="Z3971" s="25">
        <f t="shared" ca="1" si="1880"/>
        <v>0</v>
      </c>
      <c r="AA3971" s="25">
        <f ca="1">VLOOKUP(CONCATENATE($F3971," ",$G3971),AllocFactorMatrix,(AA$4+1),FALSE)*$E3975</f>
        <v>0</v>
      </c>
      <c r="AB3971" s="25">
        <f ca="1">VLOOKUP(CONCATENATE($F3971," ",$G3971),AllocFactorMatrix,(AB$4+1),FALSE)*$E3975</f>
        <v>0</v>
      </c>
      <c r="AC3971" s="25">
        <f ca="1">VLOOKUP(CONCATENATE($F3971," ",$G3971),AllocFactorMatrix,(AC$4+1),FALSE)*$E3975</f>
        <v>0</v>
      </c>
    </row>
    <row r="3972" spans="4:29" hidden="1" outlineLevel="1">
      <c r="E3972" s="61">
        <v>0</v>
      </c>
      <c r="F3972" s="61" t="str">
        <f>F3975</f>
        <v>LABOR_M</v>
      </c>
      <c r="G3972" s="20" t="str">
        <f>$G$12</f>
        <v>DISTSEC</v>
      </c>
      <c r="H3972" s="24">
        <f t="shared" ca="1" si="1876"/>
        <v>0</v>
      </c>
      <c r="I3972" s="25">
        <f ca="1">VLOOKUP(CONCATENATE($F3972," ",$G3972),AllocFactorMatrix,(I$4+1),FALSE)*$E3975</f>
        <v>0</v>
      </c>
      <c r="J3972" s="25">
        <f ca="1">VLOOKUP(CONCATENATE($F3972," ",$G3972),AllocFactorMatrix,(J$4+1),FALSE)*$E3975</f>
        <v>0</v>
      </c>
      <c r="K3972" s="25">
        <f ca="1">VLOOKUP(CONCATENATE($F3972," ",$G3972),AllocFactorMatrix,(K$4+1),FALSE)*$E3975</f>
        <v>0</v>
      </c>
      <c r="L3972" s="25">
        <f ca="1">VLOOKUP(CONCATENATE($F3972," ",$G3972),AllocFactorMatrix,(L$4+1),FALSE)*$E3975</f>
        <v>0</v>
      </c>
      <c r="M3972" s="25">
        <f t="shared" ca="1" si="1879"/>
        <v>0</v>
      </c>
      <c r="N3972" s="25">
        <f ca="1">VLOOKUP(CONCATENATE($F3972," ",$G3972),AllocFactorMatrix,(N$4+1),FALSE)*$E3975</f>
        <v>0</v>
      </c>
      <c r="O3972" s="25">
        <f ca="1">VLOOKUP(CONCATENATE($F3972," ",$G3972),AllocFactorMatrix,(O$4+1),FALSE)*$E3975</f>
        <v>0</v>
      </c>
      <c r="P3972" s="25">
        <f ca="1">VLOOKUP(CONCATENATE($F3972," ",$G3972),AllocFactorMatrix,(P$4+1),FALSE)*$E3975</f>
        <v>0</v>
      </c>
      <c r="Q3972" s="25">
        <f ca="1">VLOOKUP(CONCATENATE($F3972," ",$G3972),AllocFactorMatrix,(Q$4+1),FALSE)*$E3975</f>
        <v>0</v>
      </c>
      <c r="R3972" s="25">
        <f t="shared" ca="1" si="1881"/>
        <v>0</v>
      </c>
      <c r="S3972" s="25">
        <f ca="1">VLOOKUP(CONCATENATE($F3972," ",$G3972),AllocFactorMatrix,(S$4+1),FALSE)*$E3975</f>
        <v>0</v>
      </c>
      <c r="T3972" s="25">
        <f ca="1">VLOOKUP(CONCATENATE($F3972," ",$G3972),AllocFactorMatrix,(T$4+1),FALSE)*$E3975</f>
        <v>0</v>
      </c>
      <c r="U3972" s="25">
        <f ca="1">VLOOKUP(CONCATENATE($F3972," ",$G3972),AllocFactorMatrix,(U$4+1),FALSE)*$E3975</f>
        <v>0</v>
      </c>
      <c r="V3972" s="25">
        <f ca="1">VLOOKUP(CONCATENATE($F3972," ",$G3972),AllocFactorMatrix,(V$4+1),FALSE)*$E3975</f>
        <v>0</v>
      </c>
      <c r="W3972" s="25">
        <f t="shared" ca="1" si="1882"/>
        <v>0</v>
      </c>
      <c r="X3972" s="25">
        <f ca="1">VLOOKUP(CONCATENATE($F3972," ",$G3972),AllocFactorMatrix,(X$4+1),FALSE)*$E3975</f>
        <v>0</v>
      </c>
      <c r="Y3972" s="25">
        <f ca="1">VLOOKUP(CONCATENATE($F3972," ",$G3972),AllocFactorMatrix,(Y$4+1),FALSE)*$E3975</f>
        <v>0</v>
      </c>
      <c r="Z3972" s="25">
        <f t="shared" ca="1" si="1880"/>
        <v>0</v>
      </c>
      <c r="AA3972" s="25">
        <f ca="1">VLOOKUP(CONCATENATE($F3972," ",$G3972),AllocFactorMatrix,(AA$4+1),FALSE)*$E3975</f>
        <v>0</v>
      </c>
      <c r="AB3972" s="25">
        <f ca="1">VLOOKUP(CONCATENATE($F3972," ",$G3972),AllocFactorMatrix,(AB$4+1),FALSE)*$E3975</f>
        <v>0</v>
      </c>
      <c r="AC3972" s="25">
        <f ca="1">VLOOKUP(CONCATENATE($F3972," ",$G3972),AllocFactorMatrix,(AC$4+1),FALSE)*$E3975</f>
        <v>0</v>
      </c>
    </row>
    <row r="3973" spans="4:29" hidden="1" outlineLevel="1">
      <c r="E3973" s="61">
        <v>0</v>
      </c>
      <c r="F3973" s="61" t="str">
        <f>F3975</f>
        <v>LABOR_M</v>
      </c>
      <c r="G3973" s="20" t="str">
        <f>$G$13</f>
        <v>ENERGY</v>
      </c>
      <c r="H3973" s="24">
        <f t="shared" ca="1" si="1876"/>
        <v>0</v>
      </c>
      <c r="I3973" s="25">
        <f ca="1">VLOOKUP(CONCATENATE($F3973," ",$G3973),AllocFactorMatrix,(I$4+1),FALSE)*$E3975</f>
        <v>0</v>
      </c>
      <c r="J3973" s="25">
        <f ca="1">VLOOKUP(CONCATENATE($F3973," ",$G3973),AllocFactorMatrix,(J$4+1),FALSE)*$E3975</f>
        <v>0</v>
      </c>
      <c r="K3973" s="25">
        <f ca="1">VLOOKUP(CONCATENATE($F3973," ",$G3973),AllocFactorMatrix,(K$4+1),FALSE)*$E3975</f>
        <v>0</v>
      </c>
      <c r="L3973" s="25">
        <f ca="1">VLOOKUP(CONCATENATE($F3973," ",$G3973),AllocFactorMatrix,(L$4+1),FALSE)*$E3975</f>
        <v>0</v>
      </c>
      <c r="M3973" s="25">
        <f t="shared" ca="1" si="1879"/>
        <v>0</v>
      </c>
      <c r="N3973" s="25">
        <f ca="1">VLOOKUP(CONCATENATE($F3973," ",$G3973),AllocFactorMatrix,(N$4+1),FALSE)*$E3975</f>
        <v>0</v>
      </c>
      <c r="O3973" s="25">
        <f ca="1">VLOOKUP(CONCATENATE($F3973," ",$G3973),AllocFactorMatrix,(O$4+1),FALSE)*$E3975</f>
        <v>0</v>
      </c>
      <c r="P3973" s="25">
        <f ca="1">VLOOKUP(CONCATENATE($F3973," ",$G3973),AllocFactorMatrix,(P$4+1),FALSE)*$E3975</f>
        <v>0</v>
      </c>
      <c r="Q3973" s="25">
        <f ca="1">VLOOKUP(CONCATENATE($F3973," ",$G3973),AllocFactorMatrix,(Q$4+1),FALSE)*$E3975</f>
        <v>0</v>
      </c>
      <c r="R3973" s="25">
        <f t="shared" ca="1" si="1881"/>
        <v>0</v>
      </c>
      <c r="S3973" s="25">
        <f ca="1">VLOOKUP(CONCATENATE($F3973," ",$G3973),AllocFactorMatrix,(S$4+1),FALSE)*$E3975</f>
        <v>0</v>
      </c>
      <c r="T3973" s="25">
        <f ca="1">VLOOKUP(CONCATENATE($F3973," ",$G3973),AllocFactorMatrix,(T$4+1),FALSE)*$E3975</f>
        <v>0</v>
      </c>
      <c r="U3973" s="25">
        <f ca="1">VLOOKUP(CONCATENATE($F3973," ",$G3973),AllocFactorMatrix,(U$4+1),FALSE)*$E3975</f>
        <v>0</v>
      </c>
      <c r="V3973" s="25">
        <f ca="1">VLOOKUP(CONCATENATE($F3973," ",$G3973),AllocFactorMatrix,(V$4+1),FALSE)*$E3975</f>
        <v>0</v>
      </c>
      <c r="W3973" s="25">
        <f t="shared" ca="1" si="1882"/>
        <v>0</v>
      </c>
      <c r="X3973" s="25">
        <f ca="1">VLOOKUP(CONCATENATE($F3973," ",$G3973),AllocFactorMatrix,(X$4+1),FALSE)*$E3975</f>
        <v>0</v>
      </c>
      <c r="Y3973" s="25">
        <f ca="1">VLOOKUP(CONCATENATE($F3973," ",$G3973),AllocFactorMatrix,(Y$4+1),FALSE)*$E3975</f>
        <v>0</v>
      </c>
      <c r="Z3973" s="25">
        <f t="shared" ca="1" si="1880"/>
        <v>0</v>
      </c>
      <c r="AA3973" s="25">
        <f ca="1">VLOOKUP(CONCATENATE($F3973," ",$G3973),AllocFactorMatrix,(AA$4+1),FALSE)*$E3975</f>
        <v>0</v>
      </c>
      <c r="AB3973" s="25">
        <f ca="1">VLOOKUP(CONCATENATE($F3973," ",$G3973),AllocFactorMatrix,(AB$4+1),FALSE)*$E3975</f>
        <v>0</v>
      </c>
      <c r="AC3973" s="25">
        <f ca="1">VLOOKUP(CONCATENATE($F3973," ",$G3973),AllocFactorMatrix,(AC$4+1),FALSE)*$E3975</f>
        <v>0</v>
      </c>
    </row>
    <row r="3974" spans="4:29" hidden="1" outlineLevel="1">
      <c r="E3974" s="61">
        <v>0</v>
      </c>
      <c r="F3974" s="61" t="str">
        <f>F3975</f>
        <v>LABOR_M</v>
      </c>
      <c r="G3974" s="20" t="str">
        <f>$G$14</f>
        <v>CUSTOMER</v>
      </c>
      <c r="H3974" s="24">
        <f t="shared" ca="1" si="1876"/>
        <v>0</v>
      </c>
      <c r="I3974" s="25">
        <f ca="1">VLOOKUP(CONCATENATE($F3974," ",$G3974),AllocFactorMatrix,(I$4+1),FALSE)*$E3975</f>
        <v>0</v>
      </c>
      <c r="J3974" s="25">
        <f ca="1">VLOOKUP(CONCATENATE($F3974," ",$G3974),AllocFactorMatrix,(J$4+1),FALSE)*$E3975</f>
        <v>0</v>
      </c>
      <c r="K3974" s="25">
        <f ca="1">VLOOKUP(CONCATENATE($F3974," ",$G3974),AllocFactorMatrix,(K$4+1),FALSE)*$E3975</f>
        <v>0</v>
      </c>
      <c r="L3974" s="25">
        <f ca="1">VLOOKUP(CONCATENATE($F3974," ",$G3974),AllocFactorMatrix,(L$4+1),FALSE)*$E3975</f>
        <v>0</v>
      </c>
      <c r="M3974" s="25">
        <f t="shared" ca="1" si="1879"/>
        <v>0</v>
      </c>
      <c r="N3974" s="25">
        <f ca="1">VLOOKUP(CONCATENATE($F3974," ",$G3974),AllocFactorMatrix,(N$4+1),FALSE)*$E3975</f>
        <v>0</v>
      </c>
      <c r="O3974" s="25">
        <f ca="1">VLOOKUP(CONCATENATE($F3974," ",$G3974),AllocFactorMatrix,(O$4+1),FALSE)*$E3975</f>
        <v>0</v>
      </c>
      <c r="P3974" s="25">
        <f ca="1">VLOOKUP(CONCATENATE($F3974," ",$G3974),AllocFactorMatrix,(P$4+1),FALSE)*$E3975</f>
        <v>0</v>
      </c>
      <c r="Q3974" s="25">
        <f ca="1">VLOOKUP(CONCATENATE($F3974," ",$G3974),AllocFactorMatrix,(Q$4+1),FALSE)*$E3975</f>
        <v>0</v>
      </c>
      <c r="R3974" s="25">
        <f t="shared" ca="1" si="1881"/>
        <v>0</v>
      </c>
      <c r="S3974" s="25">
        <f ca="1">VLOOKUP(CONCATENATE($F3974," ",$G3974),AllocFactorMatrix,(S$4+1),FALSE)*$E3975</f>
        <v>0</v>
      </c>
      <c r="T3974" s="25">
        <f ca="1">VLOOKUP(CONCATENATE($F3974," ",$G3974),AllocFactorMatrix,(T$4+1),FALSE)*$E3975</f>
        <v>0</v>
      </c>
      <c r="U3974" s="25">
        <f ca="1">VLOOKUP(CONCATENATE($F3974," ",$G3974),AllocFactorMatrix,(U$4+1),FALSE)*$E3975</f>
        <v>0</v>
      </c>
      <c r="V3974" s="25">
        <f ca="1">VLOOKUP(CONCATENATE($F3974," ",$G3974),AllocFactorMatrix,(V$4+1),FALSE)*$E3975</f>
        <v>0</v>
      </c>
      <c r="W3974" s="25">
        <f t="shared" ca="1" si="1882"/>
        <v>0</v>
      </c>
      <c r="X3974" s="25">
        <f ca="1">VLOOKUP(CONCATENATE($F3974," ",$G3974),AllocFactorMatrix,(X$4+1),FALSE)*$E3975</f>
        <v>0</v>
      </c>
      <c r="Y3974" s="25">
        <f ca="1">VLOOKUP(CONCATENATE($F3974," ",$G3974),AllocFactorMatrix,(Y$4+1),FALSE)*$E3975</f>
        <v>0</v>
      </c>
      <c r="Z3974" s="25">
        <f t="shared" ca="1" si="1880"/>
        <v>0</v>
      </c>
      <c r="AA3974" s="25">
        <f ca="1">VLOOKUP(CONCATENATE($F3974," ",$G3974),AllocFactorMatrix,(AA$4+1),FALSE)*$E3975</f>
        <v>0</v>
      </c>
      <c r="AB3974" s="25">
        <f ca="1">VLOOKUP(CONCATENATE($F3974," ",$G3974),AllocFactorMatrix,(AB$4+1),FALSE)*$E3975</f>
        <v>0</v>
      </c>
      <c r="AC3974" s="25">
        <f ca="1">VLOOKUP(CONCATENATE($F3974," ",$G3974),AllocFactorMatrix,(AC$4+1),FALSE)*$E3975</f>
        <v>0</v>
      </c>
    </row>
    <row r="3975" spans="4:29" collapsed="1">
      <c r="D3975" s="20" t="s">
        <v>290</v>
      </c>
      <c r="E3975" s="61">
        <v>0</v>
      </c>
      <c r="F3975" s="61" t="s">
        <v>69</v>
      </c>
      <c r="G3975" s="20" t="str">
        <f>$G$15</f>
        <v>TOTAL</v>
      </c>
      <c r="H3975" s="24">
        <f t="shared" ca="1" si="1876"/>
        <v>0</v>
      </c>
      <c r="I3975" s="25">
        <f ca="1">VLOOKUP(CONCATENATE($F3975," ",$G3975),AllocFactorMatrix,(I$4+1),FALSE)*$E3975</f>
        <v>0</v>
      </c>
      <c r="J3975" s="25">
        <f ca="1">VLOOKUP(CONCATENATE($F3975," ",$G3975),AllocFactorMatrix,(J$4+1),FALSE)*$E3975</f>
        <v>0</v>
      </c>
      <c r="K3975" s="25">
        <f ca="1">VLOOKUP(CONCATENATE($F3975," ",$G3975),AllocFactorMatrix,(K$4+1),FALSE)*$E3975</f>
        <v>0</v>
      </c>
      <c r="L3975" s="25">
        <f ca="1">VLOOKUP(CONCATENATE($F3975," ",$G3975),AllocFactorMatrix,(L$4+1),FALSE)*$E3975</f>
        <v>0</v>
      </c>
      <c r="M3975" s="25">
        <f t="shared" ca="1" si="1879"/>
        <v>0</v>
      </c>
      <c r="N3975" s="25">
        <f ca="1">VLOOKUP(CONCATENATE($F3975," ",$G3975),AllocFactorMatrix,(N$4+1),FALSE)*$E3975</f>
        <v>0</v>
      </c>
      <c r="O3975" s="25">
        <f ca="1">VLOOKUP(CONCATENATE($F3975," ",$G3975),AllocFactorMatrix,(O$4+1),FALSE)*$E3975</f>
        <v>0</v>
      </c>
      <c r="P3975" s="25">
        <f ca="1">VLOOKUP(CONCATENATE($F3975," ",$G3975),AllocFactorMatrix,(P$4+1),FALSE)*$E3975</f>
        <v>0</v>
      </c>
      <c r="Q3975" s="25">
        <f ca="1">VLOOKUP(CONCATENATE($F3975," ",$G3975),AllocFactorMatrix,(Q$4+1),FALSE)*$E3975</f>
        <v>0</v>
      </c>
      <c r="R3975" s="25">
        <f t="shared" ca="1" si="1881"/>
        <v>0</v>
      </c>
      <c r="S3975" s="25">
        <f ca="1">VLOOKUP(CONCATENATE($F3975," ",$G3975),AllocFactorMatrix,(S$4+1),FALSE)*$E3975</f>
        <v>0</v>
      </c>
      <c r="T3975" s="25">
        <f ca="1">VLOOKUP(CONCATENATE($F3975," ",$G3975),AllocFactorMatrix,(T$4+1),FALSE)*$E3975</f>
        <v>0</v>
      </c>
      <c r="U3975" s="25">
        <f ca="1">VLOOKUP(CONCATENATE($F3975," ",$G3975),AllocFactorMatrix,(U$4+1),FALSE)*$E3975</f>
        <v>0</v>
      </c>
      <c r="V3975" s="25">
        <f ca="1">VLOOKUP(CONCATENATE($F3975," ",$G3975),AllocFactorMatrix,(V$4+1),FALSE)*$E3975</f>
        <v>0</v>
      </c>
      <c r="W3975" s="25">
        <f t="shared" ca="1" si="1882"/>
        <v>0</v>
      </c>
      <c r="X3975" s="25">
        <f ca="1">VLOOKUP(CONCATENATE($F3975," ",$G3975),AllocFactorMatrix,(X$4+1),FALSE)*$E3975</f>
        <v>0</v>
      </c>
      <c r="Y3975" s="25">
        <f ca="1">VLOOKUP(CONCATENATE($F3975," ",$G3975),AllocFactorMatrix,(Y$4+1),FALSE)*$E3975</f>
        <v>0</v>
      </c>
      <c r="Z3975" s="25">
        <f t="shared" ca="1" si="1880"/>
        <v>0</v>
      </c>
      <c r="AA3975" s="25">
        <f ca="1">VLOOKUP(CONCATENATE($F3975," ",$G3975),AllocFactorMatrix,(AA$4+1),FALSE)*$E3975</f>
        <v>0</v>
      </c>
      <c r="AB3975" s="25">
        <f ca="1">VLOOKUP(CONCATENATE($F3975," ",$G3975),AllocFactorMatrix,(AB$4+1),FALSE)*$E3975</f>
        <v>0</v>
      </c>
      <c r="AC3975" s="25">
        <f ca="1">VLOOKUP(CONCATENATE($F3975," ",$G3975),AllocFactorMatrix,(AC$4+1),FALSE)*$E3975</f>
        <v>0</v>
      </c>
    </row>
    <row r="3976" spans="4:29" hidden="1" outlineLevel="1">
      <c r="E3976" s="61">
        <v>0</v>
      </c>
      <c r="F3976" s="61" t="str">
        <f>F3983</f>
        <v>LABOR_M</v>
      </c>
      <c r="G3976" s="20" t="str">
        <f>$G$8</f>
        <v>PRODUCTION</v>
      </c>
      <c r="H3976" s="24">
        <f t="shared" ca="1" si="1876"/>
        <v>0</v>
      </c>
      <c r="I3976" s="25">
        <f ca="1">VLOOKUP(CONCATENATE($F3976," ",$G3976),AllocFactorMatrix,(I$4+1),FALSE)*$E3983</f>
        <v>0</v>
      </c>
      <c r="J3976" s="25">
        <f ca="1">VLOOKUP(CONCATENATE($F3976," ",$G3976),AllocFactorMatrix,(J$4+1),FALSE)*$E3983</f>
        <v>0</v>
      </c>
      <c r="K3976" s="25">
        <f ca="1">VLOOKUP(CONCATENATE($F3976," ",$G3976),AllocFactorMatrix,(K$4+1),FALSE)*$E3983</f>
        <v>0</v>
      </c>
      <c r="L3976" s="25">
        <f ca="1">VLOOKUP(CONCATENATE($F3976," ",$G3976),AllocFactorMatrix,(L$4+1),FALSE)*$E3983</f>
        <v>0</v>
      </c>
      <c r="M3976" s="25">
        <f t="shared" ref="M3976:M3983" ca="1" si="1883">SUBTOTAL(9,J3976:L3976)</f>
        <v>0</v>
      </c>
      <c r="N3976" s="25">
        <f ca="1">VLOOKUP(CONCATENATE($F3976," ",$G3976),AllocFactorMatrix,(N$4+1),FALSE)*$E3983</f>
        <v>0</v>
      </c>
      <c r="O3976" s="25">
        <f ca="1">VLOOKUP(CONCATENATE($F3976," ",$G3976),AllocFactorMatrix,(O$4+1),FALSE)*$E3983</f>
        <v>0</v>
      </c>
      <c r="P3976" s="25">
        <f ca="1">VLOOKUP(CONCATENATE($F3976," ",$G3976),AllocFactorMatrix,(P$4+1),FALSE)*$E3983</f>
        <v>0</v>
      </c>
      <c r="Q3976" s="25">
        <f ca="1">VLOOKUP(CONCATENATE($F3976," ",$G3976),AllocFactorMatrix,(Q$4+1),FALSE)*$E3983</f>
        <v>0</v>
      </c>
      <c r="R3976" s="25">
        <f ca="1">SUBTOTAL(9,N3976:Q3976)</f>
        <v>0</v>
      </c>
      <c r="S3976" s="25">
        <f ca="1">VLOOKUP(CONCATENATE($F3976," ",$G3976),AllocFactorMatrix,(S$4+1),FALSE)*$E3983</f>
        <v>0</v>
      </c>
      <c r="T3976" s="25">
        <f ca="1">VLOOKUP(CONCATENATE($F3976," ",$G3976),AllocFactorMatrix,(T$4+1),FALSE)*$E3983</f>
        <v>0</v>
      </c>
      <c r="U3976" s="25">
        <f ca="1">VLOOKUP(CONCATENATE($F3976," ",$G3976),AllocFactorMatrix,(U$4+1),FALSE)*$E3983</f>
        <v>0</v>
      </c>
      <c r="V3976" s="25">
        <f ca="1">VLOOKUP(CONCATENATE($F3976," ",$G3976),AllocFactorMatrix,(V$4+1),FALSE)*$E3983</f>
        <v>0</v>
      </c>
      <c r="W3976" s="25">
        <f ca="1">SUBTOTAL(9,S3976:V3976)</f>
        <v>0</v>
      </c>
      <c r="X3976" s="25">
        <f ca="1">VLOOKUP(CONCATENATE($F3976," ",$G3976),AllocFactorMatrix,(X$4+1),FALSE)*$E3983</f>
        <v>0</v>
      </c>
      <c r="Y3976" s="25">
        <f ca="1">VLOOKUP(CONCATENATE($F3976," ",$G3976),AllocFactorMatrix,(Y$4+1),FALSE)*$E3983</f>
        <v>0</v>
      </c>
      <c r="Z3976" s="25">
        <f t="shared" ref="Z3976:Z3983" ca="1" si="1884">SUBTOTAL(9,X3976:Y3976)</f>
        <v>0</v>
      </c>
      <c r="AA3976" s="25">
        <f ca="1">VLOOKUP(CONCATENATE($F3976," ",$G3976),AllocFactorMatrix,(AA$4+1),FALSE)*$E3983</f>
        <v>0</v>
      </c>
      <c r="AB3976" s="25">
        <f ca="1">VLOOKUP(CONCATENATE($F3976," ",$G3976),AllocFactorMatrix,(AB$4+1),FALSE)*$E3983</f>
        <v>0</v>
      </c>
      <c r="AC3976" s="25">
        <f ca="1">VLOOKUP(CONCATENATE($F3976," ",$G3976),AllocFactorMatrix,(AC$4+1),FALSE)*$E3983</f>
        <v>0</v>
      </c>
    </row>
    <row r="3977" spans="4:29" hidden="1" outlineLevel="1">
      <c r="E3977" s="61">
        <v>0</v>
      </c>
      <c r="F3977" s="61" t="str">
        <f>F3983</f>
        <v>LABOR_M</v>
      </c>
      <c r="G3977" s="20" t="str">
        <f>$G$9</f>
        <v>BULKTRAN</v>
      </c>
      <c r="H3977" s="24">
        <f t="shared" ca="1" si="1876"/>
        <v>0</v>
      </c>
      <c r="I3977" s="25">
        <f ca="1">VLOOKUP(CONCATENATE($F3977," ",$G3977),AllocFactorMatrix,(I$4+1),FALSE)*$E3983</f>
        <v>0</v>
      </c>
      <c r="J3977" s="25">
        <f ca="1">VLOOKUP(CONCATENATE($F3977," ",$G3977),AllocFactorMatrix,(J$4+1),FALSE)*$E3983</f>
        <v>0</v>
      </c>
      <c r="K3977" s="25">
        <f ca="1">VLOOKUP(CONCATENATE($F3977," ",$G3977),AllocFactorMatrix,(K$4+1),FALSE)*$E3983</f>
        <v>0</v>
      </c>
      <c r="L3977" s="25">
        <f ca="1">VLOOKUP(CONCATENATE($F3977," ",$G3977),AllocFactorMatrix,(L$4+1),FALSE)*$E3983</f>
        <v>0</v>
      </c>
      <c r="M3977" s="25">
        <f t="shared" ca="1" si="1883"/>
        <v>0</v>
      </c>
      <c r="N3977" s="25">
        <f ca="1">VLOOKUP(CONCATENATE($F3977," ",$G3977),AllocFactorMatrix,(N$4+1),FALSE)*$E3983</f>
        <v>0</v>
      </c>
      <c r="O3977" s="25">
        <f ca="1">VLOOKUP(CONCATENATE($F3977," ",$G3977),AllocFactorMatrix,(O$4+1),FALSE)*$E3983</f>
        <v>0</v>
      </c>
      <c r="P3977" s="25">
        <f ca="1">VLOOKUP(CONCATENATE($F3977," ",$G3977),AllocFactorMatrix,(P$4+1),FALSE)*$E3983</f>
        <v>0</v>
      </c>
      <c r="Q3977" s="25">
        <f ca="1">VLOOKUP(CONCATENATE($F3977," ",$G3977),AllocFactorMatrix,(Q$4+1),FALSE)*$E3983</f>
        <v>0</v>
      </c>
      <c r="R3977" s="25">
        <f t="shared" ref="R3977:R3983" ca="1" si="1885">SUBTOTAL(9,N3977:Q3977)</f>
        <v>0</v>
      </c>
      <c r="S3977" s="25">
        <f ca="1">VLOOKUP(CONCATENATE($F3977," ",$G3977),AllocFactorMatrix,(S$4+1),FALSE)*$E3983</f>
        <v>0</v>
      </c>
      <c r="T3977" s="25">
        <f ca="1">VLOOKUP(CONCATENATE($F3977," ",$G3977),AllocFactorMatrix,(T$4+1),FALSE)*$E3983</f>
        <v>0</v>
      </c>
      <c r="U3977" s="25">
        <f ca="1">VLOOKUP(CONCATENATE($F3977," ",$G3977),AllocFactorMatrix,(U$4+1),FALSE)*$E3983</f>
        <v>0</v>
      </c>
      <c r="V3977" s="25">
        <f ca="1">VLOOKUP(CONCATENATE($F3977," ",$G3977),AllocFactorMatrix,(V$4+1),FALSE)*$E3983</f>
        <v>0</v>
      </c>
      <c r="W3977" s="25">
        <f t="shared" ref="W3977:W3983" ca="1" si="1886">SUBTOTAL(9,S3977:V3977)</f>
        <v>0</v>
      </c>
      <c r="X3977" s="25">
        <f ca="1">VLOOKUP(CONCATENATE($F3977," ",$G3977),AllocFactorMatrix,(X$4+1),FALSE)*$E3983</f>
        <v>0</v>
      </c>
      <c r="Y3977" s="25">
        <f ca="1">VLOOKUP(CONCATENATE($F3977," ",$G3977),AllocFactorMatrix,(Y$4+1),FALSE)*$E3983</f>
        <v>0</v>
      </c>
      <c r="Z3977" s="25">
        <f t="shared" ca="1" si="1884"/>
        <v>0</v>
      </c>
      <c r="AA3977" s="25">
        <f ca="1">VLOOKUP(CONCATENATE($F3977," ",$G3977),AllocFactorMatrix,(AA$4+1),FALSE)*$E3983</f>
        <v>0</v>
      </c>
      <c r="AB3977" s="25">
        <f ca="1">VLOOKUP(CONCATENATE($F3977," ",$G3977),AllocFactorMatrix,(AB$4+1),FALSE)*$E3983</f>
        <v>0</v>
      </c>
      <c r="AC3977" s="25">
        <f ca="1">VLOOKUP(CONCATENATE($F3977," ",$G3977),AllocFactorMatrix,(AC$4+1),FALSE)*$E3983</f>
        <v>0</v>
      </c>
    </row>
    <row r="3978" spans="4:29" hidden="1" outlineLevel="1">
      <c r="E3978" s="61">
        <v>0</v>
      </c>
      <c r="F3978" s="61" t="str">
        <f>F3983</f>
        <v>LABOR_M</v>
      </c>
      <c r="G3978" s="20" t="str">
        <f>$G$10</f>
        <v>SUBTRAN</v>
      </c>
      <c r="H3978" s="24">
        <f t="shared" ca="1" si="1876"/>
        <v>0</v>
      </c>
      <c r="I3978" s="25">
        <f ca="1">VLOOKUP(CONCATENATE($F3978," ",$G3978),AllocFactorMatrix,(I$4+1),FALSE)*$E3983</f>
        <v>0</v>
      </c>
      <c r="J3978" s="25">
        <f ca="1">VLOOKUP(CONCATENATE($F3978," ",$G3978),AllocFactorMatrix,(J$4+1),FALSE)*$E3983</f>
        <v>0</v>
      </c>
      <c r="K3978" s="25">
        <f ca="1">VLOOKUP(CONCATENATE($F3978," ",$G3978),AllocFactorMatrix,(K$4+1),FALSE)*$E3983</f>
        <v>0</v>
      </c>
      <c r="L3978" s="25">
        <f ca="1">VLOOKUP(CONCATENATE($F3978," ",$G3978),AllocFactorMatrix,(L$4+1),FALSE)*$E3983</f>
        <v>0</v>
      </c>
      <c r="M3978" s="25">
        <f t="shared" ca="1" si="1883"/>
        <v>0</v>
      </c>
      <c r="N3978" s="25">
        <f ca="1">VLOOKUP(CONCATENATE($F3978," ",$G3978),AllocFactorMatrix,(N$4+1),FALSE)*$E3983</f>
        <v>0</v>
      </c>
      <c r="O3978" s="25">
        <f ca="1">VLOOKUP(CONCATENATE($F3978," ",$G3978),AllocFactorMatrix,(O$4+1),FALSE)*$E3983</f>
        <v>0</v>
      </c>
      <c r="P3978" s="25">
        <f ca="1">VLOOKUP(CONCATENATE($F3978," ",$G3978),AllocFactorMatrix,(P$4+1),FALSE)*$E3983</f>
        <v>0</v>
      </c>
      <c r="Q3978" s="25">
        <f ca="1">VLOOKUP(CONCATENATE($F3978," ",$G3978),AllocFactorMatrix,(Q$4+1),FALSE)*$E3983</f>
        <v>0</v>
      </c>
      <c r="R3978" s="25">
        <f t="shared" ca="1" si="1885"/>
        <v>0</v>
      </c>
      <c r="S3978" s="25">
        <f ca="1">VLOOKUP(CONCATENATE($F3978," ",$G3978),AllocFactorMatrix,(S$4+1),FALSE)*$E3983</f>
        <v>0</v>
      </c>
      <c r="T3978" s="25">
        <f ca="1">VLOOKUP(CONCATENATE($F3978," ",$G3978),AllocFactorMatrix,(T$4+1),FALSE)*$E3983</f>
        <v>0</v>
      </c>
      <c r="U3978" s="25">
        <f ca="1">VLOOKUP(CONCATENATE($F3978," ",$G3978),AllocFactorMatrix,(U$4+1),FALSE)*$E3983</f>
        <v>0</v>
      </c>
      <c r="V3978" s="25">
        <f ca="1">VLOOKUP(CONCATENATE($F3978," ",$G3978),AllocFactorMatrix,(V$4+1),FALSE)*$E3983</f>
        <v>0</v>
      </c>
      <c r="W3978" s="25">
        <f t="shared" ca="1" si="1886"/>
        <v>0</v>
      </c>
      <c r="X3978" s="25">
        <f ca="1">VLOOKUP(CONCATENATE($F3978," ",$G3978),AllocFactorMatrix,(X$4+1),FALSE)*$E3983</f>
        <v>0</v>
      </c>
      <c r="Y3978" s="25">
        <f ca="1">VLOOKUP(CONCATENATE($F3978," ",$G3978),AllocFactorMatrix,(Y$4+1),FALSE)*$E3983</f>
        <v>0</v>
      </c>
      <c r="Z3978" s="25">
        <f t="shared" ca="1" si="1884"/>
        <v>0</v>
      </c>
      <c r="AA3978" s="25">
        <f ca="1">VLOOKUP(CONCATENATE($F3978," ",$G3978),AllocFactorMatrix,(AA$4+1),FALSE)*$E3983</f>
        <v>0</v>
      </c>
      <c r="AB3978" s="25">
        <f ca="1">VLOOKUP(CONCATENATE($F3978," ",$G3978),AllocFactorMatrix,(AB$4+1),FALSE)*$E3983</f>
        <v>0</v>
      </c>
      <c r="AC3978" s="25">
        <f ca="1">VLOOKUP(CONCATENATE($F3978," ",$G3978),AllocFactorMatrix,(AC$4+1),FALSE)*$E3983</f>
        <v>0</v>
      </c>
    </row>
    <row r="3979" spans="4:29" hidden="1" outlineLevel="1">
      <c r="E3979" s="61">
        <v>0</v>
      </c>
      <c r="F3979" s="61" t="str">
        <f>F3983</f>
        <v>LABOR_M</v>
      </c>
      <c r="G3979" s="20" t="str">
        <f>$G$11</f>
        <v>DISTPRI</v>
      </c>
      <c r="H3979" s="24">
        <f t="shared" ca="1" si="1876"/>
        <v>0</v>
      </c>
      <c r="I3979" s="25">
        <f ca="1">VLOOKUP(CONCATENATE($F3979," ",$G3979),AllocFactorMatrix,(I$4+1),FALSE)*$E3983</f>
        <v>0</v>
      </c>
      <c r="J3979" s="25">
        <f ca="1">VLOOKUP(CONCATENATE($F3979," ",$G3979),AllocFactorMatrix,(J$4+1),FALSE)*$E3983</f>
        <v>0</v>
      </c>
      <c r="K3979" s="25">
        <f ca="1">VLOOKUP(CONCATENATE($F3979," ",$G3979),AllocFactorMatrix,(K$4+1),FALSE)*$E3983</f>
        <v>0</v>
      </c>
      <c r="L3979" s="25">
        <f ca="1">VLOOKUP(CONCATENATE($F3979," ",$G3979),AllocFactorMatrix,(L$4+1),FALSE)*$E3983</f>
        <v>0</v>
      </c>
      <c r="M3979" s="25">
        <f t="shared" ca="1" si="1883"/>
        <v>0</v>
      </c>
      <c r="N3979" s="25">
        <f ca="1">VLOOKUP(CONCATENATE($F3979," ",$G3979),AllocFactorMatrix,(N$4+1),FALSE)*$E3983</f>
        <v>0</v>
      </c>
      <c r="O3979" s="25">
        <f ca="1">VLOOKUP(CONCATENATE($F3979," ",$G3979),AllocFactorMatrix,(O$4+1),FALSE)*$E3983</f>
        <v>0</v>
      </c>
      <c r="P3979" s="25">
        <f ca="1">VLOOKUP(CONCATENATE($F3979," ",$G3979),AllocFactorMatrix,(P$4+1),FALSE)*$E3983</f>
        <v>0</v>
      </c>
      <c r="Q3979" s="25">
        <f ca="1">VLOOKUP(CONCATENATE($F3979," ",$G3979),AllocFactorMatrix,(Q$4+1),FALSE)*$E3983</f>
        <v>0</v>
      </c>
      <c r="R3979" s="25">
        <f t="shared" ca="1" si="1885"/>
        <v>0</v>
      </c>
      <c r="S3979" s="25">
        <f ca="1">VLOOKUP(CONCATENATE($F3979," ",$G3979),AllocFactorMatrix,(S$4+1),FALSE)*$E3983</f>
        <v>0</v>
      </c>
      <c r="T3979" s="25">
        <f ca="1">VLOOKUP(CONCATENATE($F3979," ",$G3979),AllocFactorMatrix,(T$4+1),FALSE)*$E3983</f>
        <v>0</v>
      </c>
      <c r="U3979" s="25">
        <f ca="1">VLOOKUP(CONCATENATE($F3979," ",$G3979),AllocFactorMatrix,(U$4+1),FALSE)*$E3983</f>
        <v>0</v>
      </c>
      <c r="V3979" s="25">
        <f ca="1">VLOOKUP(CONCATENATE($F3979," ",$G3979),AllocFactorMatrix,(V$4+1),FALSE)*$E3983</f>
        <v>0</v>
      </c>
      <c r="W3979" s="25">
        <f t="shared" ca="1" si="1886"/>
        <v>0</v>
      </c>
      <c r="X3979" s="25">
        <f ca="1">VLOOKUP(CONCATENATE($F3979," ",$G3979),AllocFactorMatrix,(X$4+1),FALSE)*$E3983</f>
        <v>0</v>
      </c>
      <c r="Y3979" s="25">
        <f ca="1">VLOOKUP(CONCATENATE($F3979," ",$G3979),AllocFactorMatrix,(Y$4+1),FALSE)*$E3983</f>
        <v>0</v>
      </c>
      <c r="Z3979" s="25">
        <f t="shared" ca="1" si="1884"/>
        <v>0</v>
      </c>
      <c r="AA3979" s="25">
        <f ca="1">VLOOKUP(CONCATENATE($F3979," ",$G3979),AllocFactorMatrix,(AA$4+1),FALSE)*$E3983</f>
        <v>0</v>
      </c>
      <c r="AB3979" s="25">
        <f ca="1">VLOOKUP(CONCATENATE($F3979," ",$G3979),AllocFactorMatrix,(AB$4+1),FALSE)*$E3983</f>
        <v>0</v>
      </c>
      <c r="AC3979" s="25">
        <f ca="1">VLOOKUP(CONCATENATE($F3979," ",$G3979),AllocFactorMatrix,(AC$4+1),FALSE)*$E3983</f>
        <v>0</v>
      </c>
    </row>
    <row r="3980" spans="4:29" hidden="1" outlineLevel="1">
      <c r="E3980" s="61">
        <v>0</v>
      </c>
      <c r="F3980" s="61" t="str">
        <f>F3983</f>
        <v>LABOR_M</v>
      </c>
      <c r="G3980" s="20" t="str">
        <f>$G$12</f>
        <v>DISTSEC</v>
      </c>
      <c r="H3980" s="24">
        <f t="shared" ca="1" si="1876"/>
        <v>0</v>
      </c>
      <c r="I3980" s="25">
        <f ca="1">VLOOKUP(CONCATENATE($F3980," ",$G3980),AllocFactorMatrix,(I$4+1),FALSE)*$E3983</f>
        <v>0</v>
      </c>
      <c r="J3980" s="25">
        <f ca="1">VLOOKUP(CONCATENATE($F3980," ",$G3980),AllocFactorMatrix,(J$4+1),FALSE)*$E3983</f>
        <v>0</v>
      </c>
      <c r="K3980" s="25">
        <f ca="1">VLOOKUP(CONCATENATE($F3980," ",$G3980),AllocFactorMatrix,(K$4+1),FALSE)*$E3983</f>
        <v>0</v>
      </c>
      <c r="L3980" s="25">
        <f ca="1">VLOOKUP(CONCATENATE($F3980," ",$G3980),AllocFactorMatrix,(L$4+1),FALSE)*$E3983</f>
        <v>0</v>
      </c>
      <c r="M3980" s="25">
        <f t="shared" ca="1" si="1883"/>
        <v>0</v>
      </c>
      <c r="N3980" s="25">
        <f ca="1">VLOOKUP(CONCATENATE($F3980," ",$G3980),AllocFactorMatrix,(N$4+1),FALSE)*$E3983</f>
        <v>0</v>
      </c>
      <c r="O3980" s="25">
        <f ca="1">VLOOKUP(CONCATENATE($F3980," ",$G3980),AllocFactorMatrix,(O$4+1),FALSE)*$E3983</f>
        <v>0</v>
      </c>
      <c r="P3980" s="25">
        <f ca="1">VLOOKUP(CONCATENATE($F3980," ",$G3980),AllocFactorMatrix,(P$4+1),FALSE)*$E3983</f>
        <v>0</v>
      </c>
      <c r="Q3980" s="25">
        <f ca="1">VLOOKUP(CONCATENATE($F3980," ",$G3980),AllocFactorMatrix,(Q$4+1),FALSE)*$E3983</f>
        <v>0</v>
      </c>
      <c r="R3980" s="25">
        <f t="shared" ca="1" si="1885"/>
        <v>0</v>
      </c>
      <c r="S3980" s="25">
        <f ca="1">VLOOKUP(CONCATENATE($F3980," ",$G3980),AllocFactorMatrix,(S$4+1),FALSE)*$E3983</f>
        <v>0</v>
      </c>
      <c r="T3980" s="25">
        <f ca="1">VLOOKUP(CONCATENATE($F3980," ",$G3980),AllocFactorMatrix,(T$4+1),FALSE)*$E3983</f>
        <v>0</v>
      </c>
      <c r="U3980" s="25">
        <f ca="1">VLOOKUP(CONCATENATE($F3980," ",$G3980),AllocFactorMatrix,(U$4+1),FALSE)*$E3983</f>
        <v>0</v>
      </c>
      <c r="V3980" s="25">
        <f ca="1">VLOOKUP(CONCATENATE($F3980," ",$G3980),AllocFactorMatrix,(V$4+1),FALSE)*$E3983</f>
        <v>0</v>
      </c>
      <c r="W3980" s="25">
        <f t="shared" ca="1" si="1886"/>
        <v>0</v>
      </c>
      <c r="X3980" s="25">
        <f ca="1">VLOOKUP(CONCATENATE($F3980," ",$G3980),AllocFactorMatrix,(X$4+1),FALSE)*$E3983</f>
        <v>0</v>
      </c>
      <c r="Y3980" s="25">
        <f ca="1">VLOOKUP(CONCATENATE($F3980," ",$G3980),AllocFactorMatrix,(Y$4+1),FALSE)*$E3983</f>
        <v>0</v>
      </c>
      <c r="Z3980" s="25">
        <f t="shared" ca="1" si="1884"/>
        <v>0</v>
      </c>
      <c r="AA3980" s="25">
        <f ca="1">VLOOKUP(CONCATENATE($F3980," ",$G3980),AllocFactorMatrix,(AA$4+1),FALSE)*$E3983</f>
        <v>0</v>
      </c>
      <c r="AB3980" s="25">
        <f ca="1">VLOOKUP(CONCATENATE($F3980," ",$G3980),AllocFactorMatrix,(AB$4+1),FALSE)*$E3983</f>
        <v>0</v>
      </c>
      <c r="AC3980" s="25">
        <f ca="1">VLOOKUP(CONCATENATE($F3980," ",$G3980),AllocFactorMatrix,(AC$4+1),FALSE)*$E3983</f>
        <v>0</v>
      </c>
    </row>
    <row r="3981" spans="4:29" hidden="1" outlineLevel="1">
      <c r="E3981" s="61">
        <v>0</v>
      </c>
      <c r="F3981" s="61" t="str">
        <f>F3983</f>
        <v>LABOR_M</v>
      </c>
      <c r="G3981" s="20" t="str">
        <f>$G$13</f>
        <v>ENERGY</v>
      </c>
      <c r="H3981" s="24">
        <f t="shared" ca="1" si="1876"/>
        <v>0</v>
      </c>
      <c r="I3981" s="25">
        <f ca="1">VLOOKUP(CONCATENATE($F3981," ",$G3981),AllocFactorMatrix,(I$4+1),FALSE)*$E3983</f>
        <v>0</v>
      </c>
      <c r="J3981" s="25">
        <f ca="1">VLOOKUP(CONCATENATE($F3981," ",$G3981),AllocFactorMatrix,(J$4+1),FALSE)*$E3983</f>
        <v>0</v>
      </c>
      <c r="K3981" s="25">
        <f ca="1">VLOOKUP(CONCATENATE($F3981," ",$G3981),AllocFactorMatrix,(K$4+1),FALSE)*$E3983</f>
        <v>0</v>
      </c>
      <c r="L3981" s="25">
        <f ca="1">VLOOKUP(CONCATENATE($F3981," ",$G3981),AllocFactorMatrix,(L$4+1),FALSE)*$E3983</f>
        <v>0</v>
      </c>
      <c r="M3981" s="25">
        <f t="shared" ca="1" si="1883"/>
        <v>0</v>
      </c>
      <c r="N3981" s="25">
        <f ca="1">VLOOKUP(CONCATENATE($F3981," ",$G3981),AllocFactorMatrix,(N$4+1),FALSE)*$E3983</f>
        <v>0</v>
      </c>
      <c r="O3981" s="25">
        <f ca="1">VLOOKUP(CONCATENATE($F3981," ",$G3981),AllocFactorMatrix,(O$4+1),FALSE)*$E3983</f>
        <v>0</v>
      </c>
      <c r="P3981" s="25">
        <f ca="1">VLOOKUP(CONCATENATE($F3981," ",$G3981),AllocFactorMatrix,(P$4+1),FALSE)*$E3983</f>
        <v>0</v>
      </c>
      <c r="Q3981" s="25">
        <f ca="1">VLOOKUP(CONCATENATE($F3981," ",$G3981),AllocFactorMatrix,(Q$4+1),FALSE)*$E3983</f>
        <v>0</v>
      </c>
      <c r="R3981" s="25">
        <f t="shared" ca="1" si="1885"/>
        <v>0</v>
      </c>
      <c r="S3981" s="25">
        <f ca="1">VLOOKUP(CONCATENATE($F3981," ",$G3981),AllocFactorMatrix,(S$4+1),FALSE)*$E3983</f>
        <v>0</v>
      </c>
      <c r="T3981" s="25">
        <f ca="1">VLOOKUP(CONCATENATE($F3981," ",$G3981),AllocFactorMatrix,(T$4+1),FALSE)*$E3983</f>
        <v>0</v>
      </c>
      <c r="U3981" s="25">
        <f ca="1">VLOOKUP(CONCATENATE($F3981," ",$G3981),AllocFactorMatrix,(U$4+1),FALSE)*$E3983</f>
        <v>0</v>
      </c>
      <c r="V3981" s="25">
        <f ca="1">VLOOKUP(CONCATENATE($F3981," ",$G3981),AllocFactorMatrix,(V$4+1),FALSE)*$E3983</f>
        <v>0</v>
      </c>
      <c r="W3981" s="25">
        <f t="shared" ca="1" si="1886"/>
        <v>0</v>
      </c>
      <c r="X3981" s="25">
        <f ca="1">VLOOKUP(CONCATENATE($F3981," ",$G3981),AllocFactorMatrix,(X$4+1),FALSE)*$E3983</f>
        <v>0</v>
      </c>
      <c r="Y3981" s="25">
        <f ca="1">VLOOKUP(CONCATENATE($F3981," ",$G3981),AllocFactorMatrix,(Y$4+1),FALSE)*$E3983</f>
        <v>0</v>
      </c>
      <c r="Z3981" s="25">
        <f t="shared" ca="1" si="1884"/>
        <v>0</v>
      </c>
      <c r="AA3981" s="25">
        <f ca="1">VLOOKUP(CONCATENATE($F3981," ",$G3981),AllocFactorMatrix,(AA$4+1),FALSE)*$E3983</f>
        <v>0</v>
      </c>
      <c r="AB3981" s="25">
        <f ca="1">VLOOKUP(CONCATENATE($F3981," ",$G3981),AllocFactorMatrix,(AB$4+1),FALSE)*$E3983</f>
        <v>0</v>
      </c>
      <c r="AC3981" s="25">
        <f ca="1">VLOOKUP(CONCATENATE($F3981," ",$G3981),AllocFactorMatrix,(AC$4+1),FALSE)*$E3983</f>
        <v>0</v>
      </c>
    </row>
    <row r="3982" spans="4:29" hidden="1" outlineLevel="1">
      <c r="E3982" s="61">
        <v>0</v>
      </c>
      <c r="F3982" s="61" t="str">
        <f>F3983</f>
        <v>LABOR_M</v>
      </c>
      <c r="G3982" s="20" t="str">
        <f>$G$14</f>
        <v>CUSTOMER</v>
      </c>
      <c r="H3982" s="24">
        <f t="shared" ca="1" si="1876"/>
        <v>0</v>
      </c>
      <c r="I3982" s="25">
        <f ca="1">VLOOKUP(CONCATENATE($F3982," ",$G3982),AllocFactorMatrix,(I$4+1),FALSE)*$E3983</f>
        <v>0</v>
      </c>
      <c r="J3982" s="25">
        <f ca="1">VLOOKUP(CONCATENATE($F3982," ",$G3982),AllocFactorMatrix,(J$4+1),FALSE)*$E3983</f>
        <v>0</v>
      </c>
      <c r="K3982" s="25">
        <f ca="1">VLOOKUP(CONCATENATE($F3982," ",$G3982),AllocFactorMatrix,(K$4+1),FALSE)*$E3983</f>
        <v>0</v>
      </c>
      <c r="L3982" s="25">
        <f ca="1">VLOOKUP(CONCATENATE($F3982," ",$G3982),AllocFactorMatrix,(L$4+1),FALSE)*$E3983</f>
        <v>0</v>
      </c>
      <c r="M3982" s="25">
        <f t="shared" ca="1" si="1883"/>
        <v>0</v>
      </c>
      <c r="N3982" s="25">
        <f ca="1">VLOOKUP(CONCATENATE($F3982," ",$G3982),AllocFactorMatrix,(N$4+1),FALSE)*$E3983</f>
        <v>0</v>
      </c>
      <c r="O3982" s="25">
        <f ca="1">VLOOKUP(CONCATENATE($F3982," ",$G3982),AllocFactorMatrix,(O$4+1),FALSE)*$E3983</f>
        <v>0</v>
      </c>
      <c r="P3982" s="25">
        <f ca="1">VLOOKUP(CONCATENATE($F3982," ",$G3982),AllocFactorMatrix,(P$4+1),FALSE)*$E3983</f>
        <v>0</v>
      </c>
      <c r="Q3982" s="25">
        <f ca="1">VLOOKUP(CONCATENATE($F3982," ",$G3982),AllocFactorMatrix,(Q$4+1),FALSE)*$E3983</f>
        <v>0</v>
      </c>
      <c r="R3982" s="25">
        <f t="shared" ca="1" si="1885"/>
        <v>0</v>
      </c>
      <c r="S3982" s="25">
        <f ca="1">VLOOKUP(CONCATENATE($F3982," ",$G3982),AllocFactorMatrix,(S$4+1),FALSE)*$E3983</f>
        <v>0</v>
      </c>
      <c r="T3982" s="25">
        <f ca="1">VLOOKUP(CONCATENATE($F3982," ",$G3982),AllocFactorMatrix,(T$4+1),FALSE)*$E3983</f>
        <v>0</v>
      </c>
      <c r="U3982" s="25">
        <f ca="1">VLOOKUP(CONCATENATE($F3982," ",$G3982),AllocFactorMatrix,(U$4+1),FALSE)*$E3983</f>
        <v>0</v>
      </c>
      <c r="V3982" s="25">
        <f ca="1">VLOOKUP(CONCATENATE($F3982," ",$G3982),AllocFactorMatrix,(V$4+1),FALSE)*$E3983</f>
        <v>0</v>
      </c>
      <c r="W3982" s="25">
        <f t="shared" ca="1" si="1886"/>
        <v>0</v>
      </c>
      <c r="X3982" s="25">
        <f ca="1">VLOOKUP(CONCATENATE($F3982," ",$G3982),AllocFactorMatrix,(X$4+1),FALSE)*$E3983</f>
        <v>0</v>
      </c>
      <c r="Y3982" s="25">
        <f ca="1">VLOOKUP(CONCATENATE($F3982," ",$G3982),AllocFactorMatrix,(Y$4+1),FALSE)*$E3983</f>
        <v>0</v>
      </c>
      <c r="Z3982" s="25">
        <f t="shared" ca="1" si="1884"/>
        <v>0</v>
      </c>
      <c r="AA3982" s="25">
        <f ca="1">VLOOKUP(CONCATENATE($F3982," ",$G3982),AllocFactorMatrix,(AA$4+1),FALSE)*$E3983</f>
        <v>0</v>
      </c>
      <c r="AB3982" s="25">
        <f ca="1">VLOOKUP(CONCATENATE($F3982," ",$G3982),AllocFactorMatrix,(AB$4+1),FALSE)*$E3983</f>
        <v>0</v>
      </c>
      <c r="AC3982" s="25">
        <f ca="1">VLOOKUP(CONCATENATE($F3982," ",$G3982),AllocFactorMatrix,(AC$4+1),FALSE)*$E3983</f>
        <v>0</v>
      </c>
    </row>
    <row r="3983" spans="4:29" collapsed="1">
      <c r="D3983" s="20" t="s">
        <v>292</v>
      </c>
      <c r="E3983" s="61">
        <v>0</v>
      </c>
      <c r="F3983" s="61" t="s">
        <v>69</v>
      </c>
      <c r="G3983" s="20" t="str">
        <f>$G$15</f>
        <v>TOTAL</v>
      </c>
      <c r="H3983" s="24">
        <f t="shared" ca="1" si="1876"/>
        <v>0</v>
      </c>
      <c r="I3983" s="25">
        <f ca="1">VLOOKUP(CONCATENATE($F3983," ",$G3983),AllocFactorMatrix,(I$4+1),FALSE)*$E3983</f>
        <v>0</v>
      </c>
      <c r="J3983" s="25">
        <f ca="1">VLOOKUP(CONCATENATE($F3983," ",$G3983),AllocFactorMatrix,(J$4+1),FALSE)*$E3983</f>
        <v>0</v>
      </c>
      <c r="K3983" s="25">
        <f ca="1">VLOOKUP(CONCATENATE($F3983," ",$G3983),AllocFactorMatrix,(K$4+1),FALSE)*$E3983</f>
        <v>0</v>
      </c>
      <c r="L3983" s="25">
        <f ca="1">VLOOKUP(CONCATENATE($F3983," ",$G3983),AllocFactorMatrix,(L$4+1),FALSE)*$E3983</f>
        <v>0</v>
      </c>
      <c r="M3983" s="25">
        <f t="shared" ca="1" si="1883"/>
        <v>0</v>
      </c>
      <c r="N3983" s="25">
        <f ca="1">VLOOKUP(CONCATENATE($F3983," ",$G3983),AllocFactorMatrix,(N$4+1),FALSE)*$E3983</f>
        <v>0</v>
      </c>
      <c r="O3983" s="25">
        <f ca="1">VLOOKUP(CONCATENATE($F3983," ",$G3983),AllocFactorMatrix,(O$4+1),FALSE)*$E3983</f>
        <v>0</v>
      </c>
      <c r="P3983" s="25">
        <f ca="1">VLOOKUP(CONCATENATE($F3983," ",$G3983),AllocFactorMatrix,(P$4+1),FALSE)*$E3983</f>
        <v>0</v>
      </c>
      <c r="Q3983" s="25">
        <f ca="1">VLOOKUP(CONCATENATE($F3983," ",$G3983),AllocFactorMatrix,(Q$4+1),FALSE)*$E3983</f>
        <v>0</v>
      </c>
      <c r="R3983" s="25">
        <f t="shared" ca="1" si="1885"/>
        <v>0</v>
      </c>
      <c r="S3983" s="25">
        <f ca="1">VLOOKUP(CONCATENATE($F3983," ",$G3983),AllocFactorMatrix,(S$4+1),FALSE)*$E3983</f>
        <v>0</v>
      </c>
      <c r="T3983" s="25">
        <f ca="1">VLOOKUP(CONCATENATE($F3983," ",$G3983),AllocFactorMatrix,(T$4+1),FALSE)*$E3983</f>
        <v>0</v>
      </c>
      <c r="U3983" s="25">
        <f ca="1">VLOOKUP(CONCATENATE($F3983," ",$G3983),AllocFactorMatrix,(U$4+1),FALSE)*$E3983</f>
        <v>0</v>
      </c>
      <c r="V3983" s="25">
        <f ca="1">VLOOKUP(CONCATENATE($F3983," ",$G3983),AllocFactorMatrix,(V$4+1),FALSE)*$E3983</f>
        <v>0</v>
      </c>
      <c r="W3983" s="25">
        <f t="shared" ca="1" si="1886"/>
        <v>0</v>
      </c>
      <c r="X3983" s="25">
        <f ca="1">VLOOKUP(CONCATENATE($F3983," ",$G3983),AllocFactorMatrix,(X$4+1),FALSE)*$E3983</f>
        <v>0</v>
      </c>
      <c r="Y3983" s="25">
        <f ca="1">VLOOKUP(CONCATENATE($F3983," ",$G3983),AllocFactorMatrix,(Y$4+1),FALSE)*$E3983</f>
        <v>0</v>
      </c>
      <c r="Z3983" s="25">
        <f t="shared" ca="1" si="1884"/>
        <v>0</v>
      </c>
      <c r="AA3983" s="25">
        <f ca="1">VLOOKUP(CONCATENATE($F3983," ",$G3983),AllocFactorMatrix,(AA$4+1),FALSE)*$E3983</f>
        <v>0</v>
      </c>
      <c r="AB3983" s="25">
        <f ca="1">VLOOKUP(CONCATENATE($F3983," ",$G3983),AllocFactorMatrix,(AB$4+1),FALSE)*$E3983</f>
        <v>0</v>
      </c>
      <c r="AC3983" s="25">
        <f ca="1">VLOOKUP(CONCATENATE($F3983," ",$G3983),AllocFactorMatrix,(AC$4+1),FALSE)*$E3983</f>
        <v>0</v>
      </c>
    </row>
    <row r="3984" spans="4:29" hidden="1" outlineLevel="1">
      <c r="E3984" s="61">
        <v>0</v>
      </c>
      <c r="F3984" s="61" t="str">
        <f>F3991</f>
        <v>LABOR_M</v>
      </c>
      <c r="G3984" s="20" t="str">
        <f>$G$8</f>
        <v>PRODUCTION</v>
      </c>
      <c r="H3984" s="24">
        <f t="shared" ca="1" si="1876"/>
        <v>0</v>
      </c>
      <c r="I3984" s="25">
        <f ca="1">VLOOKUP(CONCATENATE($F3984," ",$G3984),AllocFactorMatrix,(I$4+1),FALSE)*$E3991</f>
        <v>0</v>
      </c>
      <c r="J3984" s="25">
        <f ca="1">VLOOKUP(CONCATENATE($F3984," ",$G3984),AllocFactorMatrix,(J$4+1),FALSE)*$E3991</f>
        <v>0</v>
      </c>
      <c r="K3984" s="25">
        <f ca="1">VLOOKUP(CONCATENATE($F3984," ",$G3984),AllocFactorMatrix,(K$4+1),FALSE)*$E3991</f>
        <v>0</v>
      </c>
      <c r="L3984" s="25">
        <f ca="1">VLOOKUP(CONCATENATE($F3984," ",$G3984),AllocFactorMatrix,(L$4+1),FALSE)*$E3991</f>
        <v>0</v>
      </c>
      <c r="M3984" s="25">
        <f t="shared" ref="M3984:M3991" ca="1" si="1887">SUBTOTAL(9,J3984:L3984)</f>
        <v>0</v>
      </c>
      <c r="N3984" s="25">
        <f ca="1">VLOOKUP(CONCATENATE($F3984," ",$G3984),AllocFactorMatrix,(N$4+1),FALSE)*$E3991</f>
        <v>0</v>
      </c>
      <c r="O3984" s="25">
        <f ca="1">VLOOKUP(CONCATENATE($F3984," ",$G3984),AllocFactorMatrix,(O$4+1),FALSE)*$E3991</f>
        <v>0</v>
      </c>
      <c r="P3984" s="25">
        <f ca="1">VLOOKUP(CONCATENATE($F3984," ",$G3984),AllocFactorMatrix,(P$4+1),FALSE)*$E3991</f>
        <v>0</v>
      </c>
      <c r="Q3984" s="25">
        <f ca="1">VLOOKUP(CONCATENATE($F3984," ",$G3984),AllocFactorMatrix,(Q$4+1),FALSE)*$E3991</f>
        <v>0</v>
      </c>
      <c r="R3984" s="25">
        <f ca="1">SUBTOTAL(9,N3984:Q3984)</f>
        <v>0</v>
      </c>
      <c r="S3984" s="25">
        <f ca="1">VLOOKUP(CONCATENATE($F3984," ",$G3984),AllocFactorMatrix,(S$4+1),FALSE)*$E3991</f>
        <v>0</v>
      </c>
      <c r="T3984" s="25">
        <f ca="1">VLOOKUP(CONCATENATE($F3984," ",$G3984),AllocFactorMatrix,(T$4+1),FALSE)*$E3991</f>
        <v>0</v>
      </c>
      <c r="U3984" s="25">
        <f ca="1">VLOOKUP(CONCATENATE($F3984," ",$G3984),AllocFactorMatrix,(U$4+1),FALSE)*$E3991</f>
        <v>0</v>
      </c>
      <c r="V3984" s="25">
        <f ca="1">VLOOKUP(CONCATENATE($F3984," ",$G3984),AllocFactorMatrix,(V$4+1),FALSE)*$E3991</f>
        <v>0</v>
      </c>
      <c r="W3984" s="25">
        <f ca="1">SUBTOTAL(9,S3984:V3984)</f>
        <v>0</v>
      </c>
      <c r="X3984" s="25">
        <f ca="1">VLOOKUP(CONCATENATE($F3984," ",$G3984),AllocFactorMatrix,(X$4+1),FALSE)*$E3991</f>
        <v>0</v>
      </c>
      <c r="Y3984" s="25">
        <f ca="1">VLOOKUP(CONCATENATE($F3984," ",$G3984),AllocFactorMatrix,(Y$4+1),FALSE)*$E3991</f>
        <v>0</v>
      </c>
      <c r="Z3984" s="25">
        <f t="shared" ref="Z3984:Z3991" ca="1" si="1888">SUBTOTAL(9,X3984:Y3984)</f>
        <v>0</v>
      </c>
      <c r="AA3984" s="25">
        <f ca="1">VLOOKUP(CONCATENATE($F3984," ",$G3984),AllocFactorMatrix,(AA$4+1),FALSE)*$E3991</f>
        <v>0</v>
      </c>
      <c r="AB3984" s="25">
        <f ca="1">VLOOKUP(CONCATENATE($F3984," ",$G3984),AllocFactorMatrix,(AB$4+1),FALSE)*$E3991</f>
        <v>0</v>
      </c>
      <c r="AC3984" s="25">
        <f ca="1">VLOOKUP(CONCATENATE($F3984," ",$G3984),AllocFactorMatrix,(AC$4+1),FALSE)*$E3991</f>
        <v>0</v>
      </c>
    </row>
    <row r="3985" spans="4:29" hidden="1" outlineLevel="1">
      <c r="E3985" s="61">
        <v>0</v>
      </c>
      <c r="F3985" s="61" t="str">
        <f>F3991</f>
        <v>LABOR_M</v>
      </c>
      <c r="G3985" s="20" t="str">
        <f>$G$9</f>
        <v>BULKTRAN</v>
      </c>
      <c r="H3985" s="24">
        <f t="shared" ca="1" si="1876"/>
        <v>0</v>
      </c>
      <c r="I3985" s="25">
        <f ca="1">VLOOKUP(CONCATENATE($F3985," ",$G3985),AllocFactorMatrix,(I$4+1),FALSE)*$E3991</f>
        <v>0</v>
      </c>
      <c r="J3985" s="25">
        <f ca="1">VLOOKUP(CONCATENATE($F3985," ",$G3985),AllocFactorMatrix,(J$4+1),FALSE)*$E3991</f>
        <v>0</v>
      </c>
      <c r="K3985" s="25">
        <f ca="1">VLOOKUP(CONCATENATE($F3985," ",$G3985),AllocFactorMatrix,(K$4+1),FALSE)*$E3991</f>
        <v>0</v>
      </c>
      <c r="L3985" s="25">
        <f ca="1">VLOOKUP(CONCATENATE($F3985," ",$G3985),AllocFactorMatrix,(L$4+1),FALSE)*$E3991</f>
        <v>0</v>
      </c>
      <c r="M3985" s="25">
        <f t="shared" ca="1" si="1887"/>
        <v>0</v>
      </c>
      <c r="N3985" s="25">
        <f ca="1">VLOOKUP(CONCATENATE($F3985," ",$G3985),AllocFactorMatrix,(N$4+1),FALSE)*$E3991</f>
        <v>0</v>
      </c>
      <c r="O3985" s="25">
        <f ca="1">VLOOKUP(CONCATENATE($F3985," ",$G3985),AllocFactorMatrix,(O$4+1),FALSE)*$E3991</f>
        <v>0</v>
      </c>
      <c r="P3985" s="25">
        <f ca="1">VLOOKUP(CONCATENATE($F3985," ",$G3985),AllocFactorMatrix,(P$4+1),FALSE)*$E3991</f>
        <v>0</v>
      </c>
      <c r="Q3985" s="25">
        <f ca="1">VLOOKUP(CONCATENATE($F3985," ",$G3985),AllocFactorMatrix,(Q$4+1),FALSE)*$E3991</f>
        <v>0</v>
      </c>
      <c r="R3985" s="25">
        <f t="shared" ref="R3985:R3991" ca="1" si="1889">SUBTOTAL(9,N3985:Q3985)</f>
        <v>0</v>
      </c>
      <c r="S3985" s="25">
        <f ca="1">VLOOKUP(CONCATENATE($F3985," ",$G3985),AllocFactorMatrix,(S$4+1),FALSE)*$E3991</f>
        <v>0</v>
      </c>
      <c r="T3985" s="25">
        <f ca="1">VLOOKUP(CONCATENATE($F3985," ",$G3985),AllocFactorMatrix,(T$4+1),FALSE)*$E3991</f>
        <v>0</v>
      </c>
      <c r="U3985" s="25">
        <f ca="1">VLOOKUP(CONCATENATE($F3985," ",$G3985),AllocFactorMatrix,(U$4+1),FALSE)*$E3991</f>
        <v>0</v>
      </c>
      <c r="V3985" s="25">
        <f ca="1">VLOOKUP(CONCATENATE($F3985," ",$G3985),AllocFactorMatrix,(V$4+1),FALSE)*$E3991</f>
        <v>0</v>
      </c>
      <c r="W3985" s="25">
        <f t="shared" ref="W3985:W3991" ca="1" si="1890">SUBTOTAL(9,S3985:V3985)</f>
        <v>0</v>
      </c>
      <c r="X3985" s="25">
        <f ca="1">VLOOKUP(CONCATENATE($F3985," ",$G3985),AllocFactorMatrix,(X$4+1),FALSE)*$E3991</f>
        <v>0</v>
      </c>
      <c r="Y3985" s="25">
        <f ca="1">VLOOKUP(CONCATENATE($F3985," ",$G3985),AllocFactorMatrix,(Y$4+1),FALSE)*$E3991</f>
        <v>0</v>
      </c>
      <c r="Z3985" s="25">
        <f t="shared" ca="1" si="1888"/>
        <v>0</v>
      </c>
      <c r="AA3985" s="25">
        <f ca="1">VLOOKUP(CONCATENATE($F3985," ",$G3985),AllocFactorMatrix,(AA$4+1),FALSE)*$E3991</f>
        <v>0</v>
      </c>
      <c r="AB3985" s="25">
        <f ca="1">VLOOKUP(CONCATENATE($F3985," ",$G3985),AllocFactorMatrix,(AB$4+1),FALSE)*$E3991</f>
        <v>0</v>
      </c>
      <c r="AC3985" s="25">
        <f ca="1">VLOOKUP(CONCATENATE($F3985," ",$G3985),AllocFactorMatrix,(AC$4+1),FALSE)*$E3991</f>
        <v>0</v>
      </c>
    </row>
    <row r="3986" spans="4:29" hidden="1" outlineLevel="1">
      <c r="E3986" s="61">
        <v>0</v>
      </c>
      <c r="F3986" s="61" t="str">
        <f>F3991</f>
        <v>LABOR_M</v>
      </c>
      <c r="G3986" s="20" t="str">
        <f>$G$10</f>
        <v>SUBTRAN</v>
      </c>
      <c r="H3986" s="24">
        <f t="shared" ca="1" si="1876"/>
        <v>0</v>
      </c>
      <c r="I3986" s="25">
        <f ca="1">VLOOKUP(CONCATENATE($F3986," ",$G3986),AllocFactorMatrix,(I$4+1),FALSE)*$E3991</f>
        <v>0</v>
      </c>
      <c r="J3986" s="25">
        <f ca="1">VLOOKUP(CONCATENATE($F3986," ",$G3986),AllocFactorMatrix,(J$4+1),FALSE)*$E3991</f>
        <v>0</v>
      </c>
      <c r="K3986" s="25">
        <f ca="1">VLOOKUP(CONCATENATE($F3986," ",$G3986),AllocFactorMatrix,(K$4+1),FALSE)*$E3991</f>
        <v>0</v>
      </c>
      <c r="L3986" s="25">
        <f ca="1">VLOOKUP(CONCATENATE($F3986," ",$G3986),AllocFactorMatrix,(L$4+1),FALSE)*$E3991</f>
        <v>0</v>
      </c>
      <c r="M3986" s="25">
        <f t="shared" ca="1" si="1887"/>
        <v>0</v>
      </c>
      <c r="N3986" s="25">
        <f ca="1">VLOOKUP(CONCATENATE($F3986," ",$G3986),AllocFactorMatrix,(N$4+1),FALSE)*$E3991</f>
        <v>0</v>
      </c>
      <c r="O3986" s="25">
        <f ca="1">VLOOKUP(CONCATENATE($F3986," ",$G3986),AllocFactorMatrix,(O$4+1),FALSE)*$E3991</f>
        <v>0</v>
      </c>
      <c r="P3986" s="25">
        <f ca="1">VLOOKUP(CONCATENATE($F3986," ",$G3986),AllocFactorMatrix,(P$4+1),FALSE)*$E3991</f>
        <v>0</v>
      </c>
      <c r="Q3986" s="25">
        <f ca="1">VLOOKUP(CONCATENATE($F3986," ",$G3986),AllocFactorMatrix,(Q$4+1),FALSE)*$E3991</f>
        <v>0</v>
      </c>
      <c r="R3986" s="25">
        <f t="shared" ca="1" si="1889"/>
        <v>0</v>
      </c>
      <c r="S3986" s="25">
        <f ca="1">VLOOKUP(CONCATENATE($F3986," ",$G3986),AllocFactorMatrix,(S$4+1),FALSE)*$E3991</f>
        <v>0</v>
      </c>
      <c r="T3986" s="25">
        <f ca="1">VLOOKUP(CONCATENATE($F3986," ",$G3986),AllocFactorMatrix,(T$4+1),FALSE)*$E3991</f>
        <v>0</v>
      </c>
      <c r="U3986" s="25">
        <f ca="1">VLOOKUP(CONCATENATE($F3986," ",$G3986),AllocFactorMatrix,(U$4+1),FALSE)*$E3991</f>
        <v>0</v>
      </c>
      <c r="V3986" s="25">
        <f ca="1">VLOOKUP(CONCATENATE($F3986," ",$G3986),AllocFactorMatrix,(V$4+1),FALSE)*$E3991</f>
        <v>0</v>
      </c>
      <c r="W3986" s="25">
        <f t="shared" ca="1" si="1890"/>
        <v>0</v>
      </c>
      <c r="X3986" s="25">
        <f ca="1">VLOOKUP(CONCATENATE($F3986," ",$G3986),AllocFactorMatrix,(X$4+1),FALSE)*$E3991</f>
        <v>0</v>
      </c>
      <c r="Y3986" s="25">
        <f ca="1">VLOOKUP(CONCATENATE($F3986," ",$G3986),AllocFactorMatrix,(Y$4+1),FALSE)*$E3991</f>
        <v>0</v>
      </c>
      <c r="Z3986" s="25">
        <f t="shared" ca="1" si="1888"/>
        <v>0</v>
      </c>
      <c r="AA3986" s="25">
        <f ca="1">VLOOKUP(CONCATENATE($F3986," ",$G3986),AllocFactorMatrix,(AA$4+1),FALSE)*$E3991</f>
        <v>0</v>
      </c>
      <c r="AB3986" s="25">
        <f ca="1">VLOOKUP(CONCATENATE($F3986," ",$G3986),AllocFactorMatrix,(AB$4+1),FALSE)*$E3991</f>
        <v>0</v>
      </c>
      <c r="AC3986" s="25">
        <f ca="1">VLOOKUP(CONCATENATE($F3986," ",$G3986),AllocFactorMatrix,(AC$4+1),FALSE)*$E3991</f>
        <v>0</v>
      </c>
    </row>
    <row r="3987" spans="4:29" hidden="1" outlineLevel="1">
      <c r="E3987" s="61">
        <v>0</v>
      </c>
      <c r="F3987" s="61" t="str">
        <f>F3991</f>
        <v>LABOR_M</v>
      </c>
      <c r="G3987" s="20" t="str">
        <f>$G$11</f>
        <v>DISTPRI</v>
      </c>
      <c r="H3987" s="24">
        <f t="shared" ca="1" si="1876"/>
        <v>0</v>
      </c>
      <c r="I3987" s="25">
        <f ca="1">VLOOKUP(CONCATENATE($F3987," ",$G3987),AllocFactorMatrix,(I$4+1),FALSE)*$E3991</f>
        <v>0</v>
      </c>
      <c r="J3987" s="25">
        <f ca="1">VLOOKUP(CONCATENATE($F3987," ",$G3987),AllocFactorMatrix,(J$4+1),FALSE)*$E3991</f>
        <v>0</v>
      </c>
      <c r="K3987" s="25">
        <f ca="1">VLOOKUP(CONCATENATE($F3987," ",$G3987),AllocFactorMatrix,(K$4+1),FALSE)*$E3991</f>
        <v>0</v>
      </c>
      <c r="L3987" s="25">
        <f ca="1">VLOOKUP(CONCATENATE($F3987," ",$G3987),AllocFactorMatrix,(L$4+1),FALSE)*$E3991</f>
        <v>0</v>
      </c>
      <c r="M3987" s="25">
        <f t="shared" ca="1" si="1887"/>
        <v>0</v>
      </c>
      <c r="N3987" s="25">
        <f ca="1">VLOOKUP(CONCATENATE($F3987," ",$G3987),AllocFactorMatrix,(N$4+1),FALSE)*$E3991</f>
        <v>0</v>
      </c>
      <c r="O3987" s="25">
        <f ca="1">VLOOKUP(CONCATENATE($F3987," ",$G3987),AllocFactorMatrix,(O$4+1),FALSE)*$E3991</f>
        <v>0</v>
      </c>
      <c r="P3987" s="25">
        <f ca="1">VLOOKUP(CONCATENATE($F3987," ",$G3987),AllocFactorMatrix,(P$4+1),FALSE)*$E3991</f>
        <v>0</v>
      </c>
      <c r="Q3987" s="25">
        <f ca="1">VLOOKUP(CONCATENATE($F3987," ",$G3987),AllocFactorMatrix,(Q$4+1),FALSE)*$E3991</f>
        <v>0</v>
      </c>
      <c r="R3987" s="25">
        <f t="shared" ca="1" si="1889"/>
        <v>0</v>
      </c>
      <c r="S3987" s="25">
        <f ca="1">VLOOKUP(CONCATENATE($F3987," ",$G3987),AllocFactorMatrix,(S$4+1),FALSE)*$E3991</f>
        <v>0</v>
      </c>
      <c r="T3987" s="25">
        <f ca="1">VLOOKUP(CONCATENATE($F3987," ",$G3987),AllocFactorMatrix,(T$4+1),FALSE)*$E3991</f>
        <v>0</v>
      </c>
      <c r="U3987" s="25">
        <f ca="1">VLOOKUP(CONCATENATE($F3987," ",$G3987),AllocFactorMatrix,(U$4+1),FALSE)*$E3991</f>
        <v>0</v>
      </c>
      <c r="V3987" s="25">
        <f ca="1">VLOOKUP(CONCATENATE($F3987," ",$G3987),AllocFactorMatrix,(V$4+1),FALSE)*$E3991</f>
        <v>0</v>
      </c>
      <c r="W3987" s="25">
        <f t="shared" ca="1" si="1890"/>
        <v>0</v>
      </c>
      <c r="X3987" s="25">
        <f ca="1">VLOOKUP(CONCATENATE($F3987," ",$G3987),AllocFactorMatrix,(X$4+1),FALSE)*$E3991</f>
        <v>0</v>
      </c>
      <c r="Y3987" s="25">
        <f ca="1">VLOOKUP(CONCATENATE($F3987," ",$G3987),AllocFactorMatrix,(Y$4+1),FALSE)*$E3991</f>
        <v>0</v>
      </c>
      <c r="Z3987" s="25">
        <f t="shared" ca="1" si="1888"/>
        <v>0</v>
      </c>
      <c r="AA3987" s="25">
        <f ca="1">VLOOKUP(CONCATENATE($F3987," ",$G3987),AllocFactorMatrix,(AA$4+1),FALSE)*$E3991</f>
        <v>0</v>
      </c>
      <c r="AB3987" s="25">
        <f ca="1">VLOOKUP(CONCATENATE($F3987," ",$G3987),AllocFactorMatrix,(AB$4+1),FALSE)*$E3991</f>
        <v>0</v>
      </c>
      <c r="AC3987" s="25">
        <f ca="1">VLOOKUP(CONCATENATE($F3987," ",$G3987),AllocFactorMatrix,(AC$4+1),FALSE)*$E3991</f>
        <v>0</v>
      </c>
    </row>
    <row r="3988" spans="4:29" hidden="1" outlineLevel="1">
      <c r="E3988" s="61">
        <v>0</v>
      </c>
      <c r="F3988" s="61" t="str">
        <f>F3991</f>
        <v>LABOR_M</v>
      </c>
      <c r="G3988" s="20" t="str">
        <f>$G$12</f>
        <v>DISTSEC</v>
      </c>
      <c r="H3988" s="24">
        <f t="shared" ca="1" si="1876"/>
        <v>0</v>
      </c>
      <c r="I3988" s="25">
        <f ca="1">VLOOKUP(CONCATENATE($F3988," ",$G3988),AllocFactorMatrix,(I$4+1),FALSE)*$E3991</f>
        <v>0</v>
      </c>
      <c r="J3988" s="25">
        <f ca="1">VLOOKUP(CONCATENATE($F3988," ",$G3988),AllocFactorMatrix,(J$4+1),FALSE)*$E3991</f>
        <v>0</v>
      </c>
      <c r="K3988" s="25">
        <f ca="1">VLOOKUP(CONCATENATE($F3988," ",$G3988),AllocFactorMatrix,(K$4+1),FALSE)*$E3991</f>
        <v>0</v>
      </c>
      <c r="L3988" s="25">
        <f ca="1">VLOOKUP(CONCATENATE($F3988," ",$G3988),AllocFactorMatrix,(L$4+1),FALSE)*$E3991</f>
        <v>0</v>
      </c>
      <c r="M3988" s="25">
        <f t="shared" ca="1" si="1887"/>
        <v>0</v>
      </c>
      <c r="N3988" s="25">
        <f ca="1">VLOOKUP(CONCATENATE($F3988," ",$G3988),AllocFactorMatrix,(N$4+1),FALSE)*$E3991</f>
        <v>0</v>
      </c>
      <c r="O3988" s="25">
        <f ca="1">VLOOKUP(CONCATENATE($F3988," ",$G3988),AllocFactorMatrix,(O$4+1),FALSE)*$E3991</f>
        <v>0</v>
      </c>
      <c r="P3988" s="25">
        <f ca="1">VLOOKUP(CONCATENATE($F3988," ",$G3988),AllocFactorMatrix,(P$4+1),FALSE)*$E3991</f>
        <v>0</v>
      </c>
      <c r="Q3988" s="25">
        <f ca="1">VLOOKUP(CONCATENATE($F3988," ",$G3988),AllocFactorMatrix,(Q$4+1),FALSE)*$E3991</f>
        <v>0</v>
      </c>
      <c r="R3988" s="25">
        <f t="shared" ca="1" si="1889"/>
        <v>0</v>
      </c>
      <c r="S3988" s="25">
        <f ca="1">VLOOKUP(CONCATENATE($F3988," ",$G3988),AllocFactorMatrix,(S$4+1),FALSE)*$E3991</f>
        <v>0</v>
      </c>
      <c r="T3988" s="25">
        <f ca="1">VLOOKUP(CONCATENATE($F3988," ",$G3988),AllocFactorMatrix,(T$4+1),FALSE)*$E3991</f>
        <v>0</v>
      </c>
      <c r="U3988" s="25">
        <f ca="1">VLOOKUP(CONCATENATE($F3988," ",$G3988),AllocFactorMatrix,(U$4+1),FALSE)*$E3991</f>
        <v>0</v>
      </c>
      <c r="V3988" s="25">
        <f ca="1">VLOOKUP(CONCATENATE($F3988," ",$G3988),AllocFactorMatrix,(V$4+1),FALSE)*$E3991</f>
        <v>0</v>
      </c>
      <c r="W3988" s="25">
        <f t="shared" ca="1" si="1890"/>
        <v>0</v>
      </c>
      <c r="X3988" s="25">
        <f ca="1">VLOOKUP(CONCATENATE($F3988," ",$G3988),AllocFactorMatrix,(X$4+1),FALSE)*$E3991</f>
        <v>0</v>
      </c>
      <c r="Y3988" s="25">
        <f ca="1">VLOOKUP(CONCATENATE($F3988," ",$G3988),AllocFactorMatrix,(Y$4+1),FALSE)*$E3991</f>
        <v>0</v>
      </c>
      <c r="Z3988" s="25">
        <f t="shared" ca="1" si="1888"/>
        <v>0</v>
      </c>
      <c r="AA3988" s="25">
        <f ca="1">VLOOKUP(CONCATENATE($F3988," ",$G3988),AllocFactorMatrix,(AA$4+1),FALSE)*$E3991</f>
        <v>0</v>
      </c>
      <c r="AB3988" s="25">
        <f ca="1">VLOOKUP(CONCATENATE($F3988," ",$G3988),AllocFactorMatrix,(AB$4+1),FALSE)*$E3991</f>
        <v>0</v>
      </c>
      <c r="AC3988" s="25">
        <f ca="1">VLOOKUP(CONCATENATE($F3988," ",$G3988),AllocFactorMatrix,(AC$4+1),FALSE)*$E3991</f>
        <v>0</v>
      </c>
    </row>
    <row r="3989" spans="4:29" hidden="1" outlineLevel="1">
      <c r="E3989" s="61">
        <v>0</v>
      </c>
      <c r="F3989" s="61" t="str">
        <f>F3991</f>
        <v>LABOR_M</v>
      </c>
      <c r="G3989" s="20" t="str">
        <f>$G$13</f>
        <v>ENERGY</v>
      </c>
      <c r="H3989" s="24">
        <f t="shared" ca="1" si="1876"/>
        <v>0</v>
      </c>
      <c r="I3989" s="25">
        <f ca="1">VLOOKUP(CONCATENATE($F3989," ",$G3989),AllocFactorMatrix,(I$4+1),FALSE)*$E3991</f>
        <v>0</v>
      </c>
      <c r="J3989" s="25">
        <f ca="1">VLOOKUP(CONCATENATE($F3989," ",$G3989),AllocFactorMatrix,(J$4+1),FALSE)*$E3991</f>
        <v>0</v>
      </c>
      <c r="K3989" s="25">
        <f ca="1">VLOOKUP(CONCATENATE($F3989," ",$G3989),AllocFactorMatrix,(K$4+1),FALSE)*$E3991</f>
        <v>0</v>
      </c>
      <c r="L3989" s="25">
        <f ca="1">VLOOKUP(CONCATENATE($F3989," ",$G3989),AllocFactorMatrix,(L$4+1),FALSE)*$E3991</f>
        <v>0</v>
      </c>
      <c r="M3989" s="25">
        <f t="shared" ca="1" si="1887"/>
        <v>0</v>
      </c>
      <c r="N3989" s="25">
        <f ca="1">VLOOKUP(CONCATENATE($F3989," ",$G3989),AllocFactorMatrix,(N$4+1),FALSE)*$E3991</f>
        <v>0</v>
      </c>
      <c r="O3989" s="25">
        <f ca="1">VLOOKUP(CONCATENATE($F3989," ",$G3989),AllocFactorMatrix,(O$4+1),FALSE)*$E3991</f>
        <v>0</v>
      </c>
      <c r="P3989" s="25">
        <f ca="1">VLOOKUP(CONCATENATE($F3989," ",$G3989),AllocFactorMatrix,(P$4+1),FALSE)*$E3991</f>
        <v>0</v>
      </c>
      <c r="Q3989" s="25">
        <f ca="1">VLOOKUP(CONCATENATE($F3989," ",$G3989),AllocFactorMatrix,(Q$4+1),FALSE)*$E3991</f>
        <v>0</v>
      </c>
      <c r="R3989" s="25">
        <f t="shared" ca="1" si="1889"/>
        <v>0</v>
      </c>
      <c r="S3989" s="25">
        <f ca="1">VLOOKUP(CONCATENATE($F3989," ",$G3989),AllocFactorMatrix,(S$4+1),FALSE)*$E3991</f>
        <v>0</v>
      </c>
      <c r="T3989" s="25">
        <f ca="1">VLOOKUP(CONCATENATE($F3989," ",$G3989),AllocFactorMatrix,(T$4+1),FALSE)*$E3991</f>
        <v>0</v>
      </c>
      <c r="U3989" s="25">
        <f ca="1">VLOOKUP(CONCATENATE($F3989," ",$G3989),AllocFactorMatrix,(U$4+1),FALSE)*$E3991</f>
        <v>0</v>
      </c>
      <c r="V3989" s="25">
        <f ca="1">VLOOKUP(CONCATENATE($F3989," ",$G3989),AllocFactorMatrix,(V$4+1),FALSE)*$E3991</f>
        <v>0</v>
      </c>
      <c r="W3989" s="25">
        <f t="shared" ca="1" si="1890"/>
        <v>0</v>
      </c>
      <c r="X3989" s="25">
        <f ca="1">VLOOKUP(CONCATENATE($F3989," ",$G3989),AllocFactorMatrix,(X$4+1),FALSE)*$E3991</f>
        <v>0</v>
      </c>
      <c r="Y3989" s="25">
        <f ca="1">VLOOKUP(CONCATENATE($F3989," ",$G3989),AllocFactorMatrix,(Y$4+1),FALSE)*$E3991</f>
        <v>0</v>
      </c>
      <c r="Z3989" s="25">
        <f t="shared" ca="1" si="1888"/>
        <v>0</v>
      </c>
      <c r="AA3989" s="25">
        <f ca="1">VLOOKUP(CONCATENATE($F3989," ",$G3989),AllocFactorMatrix,(AA$4+1),FALSE)*$E3991</f>
        <v>0</v>
      </c>
      <c r="AB3989" s="25">
        <f ca="1">VLOOKUP(CONCATENATE($F3989," ",$G3989),AllocFactorMatrix,(AB$4+1),FALSE)*$E3991</f>
        <v>0</v>
      </c>
      <c r="AC3989" s="25">
        <f ca="1">VLOOKUP(CONCATENATE($F3989," ",$G3989),AllocFactorMatrix,(AC$4+1),FALSE)*$E3991</f>
        <v>0</v>
      </c>
    </row>
    <row r="3990" spans="4:29" hidden="1" outlineLevel="1">
      <c r="E3990" s="61">
        <v>0</v>
      </c>
      <c r="F3990" s="61" t="str">
        <f>F3991</f>
        <v>LABOR_M</v>
      </c>
      <c r="G3990" s="20" t="str">
        <f>$G$14</f>
        <v>CUSTOMER</v>
      </c>
      <c r="H3990" s="24">
        <f t="shared" ca="1" si="1876"/>
        <v>0</v>
      </c>
      <c r="I3990" s="25">
        <f ca="1">VLOOKUP(CONCATENATE($F3990," ",$G3990),AllocFactorMatrix,(I$4+1),FALSE)*$E3991</f>
        <v>0</v>
      </c>
      <c r="J3990" s="25">
        <f ca="1">VLOOKUP(CONCATENATE($F3990," ",$G3990),AllocFactorMatrix,(J$4+1),FALSE)*$E3991</f>
        <v>0</v>
      </c>
      <c r="K3990" s="25">
        <f ca="1">VLOOKUP(CONCATENATE($F3990," ",$G3990),AllocFactorMatrix,(K$4+1),FALSE)*$E3991</f>
        <v>0</v>
      </c>
      <c r="L3990" s="25">
        <f ca="1">VLOOKUP(CONCATENATE($F3990," ",$G3990),AllocFactorMatrix,(L$4+1),FALSE)*$E3991</f>
        <v>0</v>
      </c>
      <c r="M3990" s="25">
        <f t="shared" ca="1" si="1887"/>
        <v>0</v>
      </c>
      <c r="N3990" s="25">
        <f ca="1">VLOOKUP(CONCATENATE($F3990," ",$G3990),AllocFactorMatrix,(N$4+1),FALSE)*$E3991</f>
        <v>0</v>
      </c>
      <c r="O3990" s="25">
        <f ca="1">VLOOKUP(CONCATENATE($F3990," ",$G3990),AllocFactorMatrix,(O$4+1),FALSE)*$E3991</f>
        <v>0</v>
      </c>
      <c r="P3990" s="25">
        <f ca="1">VLOOKUP(CONCATENATE($F3990," ",$G3990),AllocFactorMatrix,(P$4+1),FALSE)*$E3991</f>
        <v>0</v>
      </c>
      <c r="Q3990" s="25">
        <f ca="1">VLOOKUP(CONCATENATE($F3990," ",$G3990),AllocFactorMatrix,(Q$4+1),FALSE)*$E3991</f>
        <v>0</v>
      </c>
      <c r="R3990" s="25">
        <f t="shared" ca="1" si="1889"/>
        <v>0</v>
      </c>
      <c r="S3990" s="25">
        <f ca="1">VLOOKUP(CONCATENATE($F3990," ",$G3990),AllocFactorMatrix,(S$4+1),FALSE)*$E3991</f>
        <v>0</v>
      </c>
      <c r="T3990" s="25">
        <f ca="1">VLOOKUP(CONCATENATE($F3990," ",$G3990),AllocFactorMatrix,(T$4+1),FALSE)*$E3991</f>
        <v>0</v>
      </c>
      <c r="U3990" s="25">
        <f ca="1">VLOOKUP(CONCATENATE($F3990," ",$G3990),AllocFactorMatrix,(U$4+1),FALSE)*$E3991</f>
        <v>0</v>
      </c>
      <c r="V3990" s="25">
        <f ca="1">VLOOKUP(CONCATENATE($F3990," ",$G3990),AllocFactorMatrix,(V$4+1),FALSE)*$E3991</f>
        <v>0</v>
      </c>
      <c r="W3990" s="25">
        <f t="shared" ca="1" si="1890"/>
        <v>0</v>
      </c>
      <c r="X3990" s="25">
        <f ca="1">VLOOKUP(CONCATENATE($F3990," ",$G3990),AllocFactorMatrix,(X$4+1),FALSE)*$E3991</f>
        <v>0</v>
      </c>
      <c r="Y3990" s="25">
        <f ca="1">VLOOKUP(CONCATENATE($F3990," ",$G3990),AllocFactorMatrix,(Y$4+1),FALSE)*$E3991</f>
        <v>0</v>
      </c>
      <c r="Z3990" s="25">
        <f t="shared" ca="1" si="1888"/>
        <v>0</v>
      </c>
      <c r="AA3990" s="25">
        <f ca="1">VLOOKUP(CONCATENATE($F3990," ",$G3990),AllocFactorMatrix,(AA$4+1),FALSE)*$E3991</f>
        <v>0</v>
      </c>
      <c r="AB3990" s="25">
        <f ca="1">VLOOKUP(CONCATENATE($F3990," ",$G3990),AllocFactorMatrix,(AB$4+1),FALSE)*$E3991</f>
        <v>0</v>
      </c>
      <c r="AC3990" s="25">
        <f ca="1">VLOOKUP(CONCATENATE($F3990," ",$G3990),AllocFactorMatrix,(AC$4+1),FALSE)*$E3991</f>
        <v>0</v>
      </c>
    </row>
    <row r="3991" spans="4:29" collapsed="1">
      <c r="D3991" s="20" t="s">
        <v>337</v>
      </c>
      <c r="E3991" s="61">
        <v>0</v>
      </c>
      <c r="F3991" s="61" t="s">
        <v>69</v>
      </c>
      <c r="G3991" s="20" t="str">
        <f>$G$15</f>
        <v>TOTAL</v>
      </c>
      <c r="H3991" s="24">
        <f t="shared" ca="1" si="1876"/>
        <v>0</v>
      </c>
      <c r="I3991" s="25">
        <f ca="1">VLOOKUP(CONCATENATE($F3991," ",$G3991),AllocFactorMatrix,(I$4+1),FALSE)*$E3991</f>
        <v>0</v>
      </c>
      <c r="J3991" s="25">
        <f ca="1">VLOOKUP(CONCATENATE($F3991," ",$G3991),AllocFactorMatrix,(J$4+1),FALSE)*$E3991</f>
        <v>0</v>
      </c>
      <c r="K3991" s="25">
        <f ca="1">VLOOKUP(CONCATENATE($F3991," ",$G3991),AllocFactorMatrix,(K$4+1),FALSE)*$E3991</f>
        <v>0</v>
      </c>
      <c r="L3991" s="25">
        <f ca="1">VLOOKUP(CONCATENATE($F3991," ",$G3991),AllocFactorMatrix,(L$4+1),FALSE)*$E3991</f>
        <v>0</v>
      </c>
      <c r="M3991" s="25">
        <f t="shared" ca="1" si="1887"/>
        <v>0</v>
      </c>
      <c r="N3991" s="25">
        <f ca="1">VLOOKUP(CONCATENATE($F3991," ",$G3991),AllocFactorMatrix,(N$4+1),FALSE)*$E3991</f>
        <v>0</v>
      </c>
      <c r="O3991" s="25">
        <f ca="1">VLOOKUP(CONCATENATE($F3991," ",$G3991),AllocFactorMatrix,(O$4+1),FALSE)*$E3991</f>
        <v>0</v>
      </c>
      <c r="P3991" s="25">
        <f ca="1">VLOOKUP(CONCATENATE($F3991," ",$G3991),AllocFactorMatrix,(P$4+1),FALSE)*$E3991</f>
        <v>0</v>
      </c>
      <c r="Q3991" s="25">
        <f ca="1">VLOOKUP(CONCATENATE($F3991," ",$G3991),AllocFactorMatrix,(Q$4+1),FALSE)*$E3991</f>
        <v>0</v>
      </c>
      <c r="R3991" s="25">
        <f t="shared" ca="1" si="1889"/>
        <v>0</v>
      </c>
      <c r="S3991" s="25">
        <f ca="1">VLOOKUP(CONCATENATE($F3991," ",$G3991),AllocFactorMatrix,(S$4+1),FALSE)*$E3991</f>
        <v>0</v>
      </c>
      <c r="T3991" s="25">
        <f ca="1">VLOOKUP(CONCATENATE($F3991," ",$G3991),AllocFactorMatrix,(T$4+1),FALSE)*$E3991</f>
        <v>0</v>
      </c>
      <c r="U3991" s="25">
        <f ca="1">VLOOKUP(CONCATENATE($F3991," ",$G3991),AllocFactorMatrix,(U$4+1),FALSE)*$E3991</f>
        <v>0</v>
      </c>
      <c r="V3991" s="25">
        <f ca="1">VLOOKUP(CONCATENATE($F3991," ",$G3991),AllocFactorMatrix,(V$4+1),FALSE)*$E3991</f>
        <v>0</v>
      </c>
      <c r="W3991" s="25">
        <f t="shared" ca="1" si="1890"/>
        <v>0</v>
      </c>
      <c r="X3991" s="25">
        <f ca="1">VLOOKUP(CONCATENATE($F3991," ",$G3991),AllocFactorMatrix,(X$4+1),FALSE)*$E3991</f>
        <v>0</v>
      </c>
      <c r="Y3991" s="25">
        <f ca="1">VLOOKUP(CONCATENATE($F3991," ",$G3991),AllocFactorMatrix,(Y$4+1),FALSE)*$E3991</f>
        <v>0</v>
      </c>
      <c r="Z3991" s="25">
        <f t="shared" ca="1" si="1888"/>
        <v>0</v>
      </c>
      <c r="AA3991" s="25">
        <f ca="1">VLOOKUP(CONCATENATE($F3991," ",$G3991),AllocFactorMatrix,(AA$4+1),FALSE)*$E3991</f>
        <v>0</v>
      </c>
      <c r="AB3991" s="25">
        <f ca="1">VLOOKUP(CONCATENATE($F3991," ",$G3991),AllocFactorMatrix,(AB$4+1),FALSE)*$E3991</f>
        <v>0</v>
      </c>
      <c r="AC3991" s="25">
        <f ca="1">VLOOKUP(CONCATENATE($F3991," ",$G3991),AllocFactorMatrix,(AC$4+1),FALSE)*$E3991</f>
        <v>0</v>
      </c>
    </row>
    <row r="3992" spans="4:29" hidden="1" outlineLevel="1">
      <c r="E3992" s="61">
        <v>0</v>
      </c>
      <c r="F3992" s="61" t="str">
        <f>F3999</f>
        <v>LABOR_M</v>
      </c>
      <c r="G3992" s="20" t="str">
        <f>$G$8</f>
        <v>PRODUCTION</v>
      </c>
      <c r="H3992" s="24">
        <f t="shared" ca="1" si="1876"/>
        <v>0</v>
      </c>
      <c r="I3992" s="25">
        <f ca="1">VLOOKUP(CONCATENATE($F3992," ",$G3992),AllocFactorMatrix,(I$4+1),FALSE)*$E3999</f>
        <v>0</v>
      </c>
      <c r="J3992" s="25">
        <f ca="1">VLOOKUP(CONCATENATE($F3992," ",$G3992),AllocFactorMatrix,(J$4+1),FALSE)*$E3999</f>
        <v>0</v>
      </c>
      <c r="K3992" s="25">
        <f ca="1">VLOOKUP(CONCATENATE($F3992," ",$G3992),AllocFactorMatrix,(K$4+1),FALSE)*$E3999</f>
        <v>0</v>
      </c>
      <c r="L3992" s="25">
        <f ca="1">VLOOKUP(CONCATENATE($F3992," ",$G3992),AllocFactorMatrix,(L$4+1),FALSE)*$E3999</f>
        <v>0</v>
      </c>
      <c r="M3992" s="25">
        <f t="shared" ref="M3992:M3999" ca="1" si="1891">SUBTOTAL(9,J3992:L3992)</f>
        <v>0</v>
      </c>
      <c r="N3992" s="25">
        <f ca="1">VLOOKUP(CONCATENATE($F3992," ",$G3992),AllocFactorMatrix,(N$4+1),FALSE)*$E3999</f>
        <v>0</v>
      </c>
      <c r="O3992" s="25">
        <f ca="1">VLOOKUP(CONCATENATE($F3992," ",$G3992),AllocFactorMatrix,(O$4+1),FALSE)*$E3999</f>
        <v>0</v>
      </c>
      <c r="P3992" s="25">
        <f ca="1">VLOOKUP(CONCATENATE($F3992," ",$G3992),AllocFactorMatrix,(P$4+1),FALSE)*$E3999</f>
        <v>0</v>
      </c>
      <c r="Q3992" s="25">
        <f ca="1">VLOOKUP(CONCATENATE($F3992," ",$G3992),AllocFactorMatrix,(Q$4+1),FALSE)*$E3999</f>
        <v>0</v>
      </c>
      <c r="R3992" s="25">
        <f ca="1">SUBTOTAL(9,N3992:Q3992)</f>
        <v>0</v>
      </c>
      <c r="S3992" s="25">
        <f ca="1">VLOOKUP(CONCATENATE($F3992," ",$G3992),AllocFactorMatrix,(S$4+1),FALSE)*$E3999</f>
        <v>0</v>
      </c>
      <c r="T3992" s="25">
        <f ca="1">VLOOKUP(CONCATENATE($F3992," ",$G3992),AllocFactorMatrix,(T$4+1),FALSE)*$E3999</f>
        <v>0</v>
      </c>
      <c r="U3992" s="25">
        <f ca="1">VLOOKUP(CONCATENATE($F3992," ",$G3992),AllocFactorMatrix,(U$4+1),FALSE)*$E3999</f>
        <v>0</v>
      </c>
      <c r="V3992" s="25">
        <f ca="1">VLOOKUP(CONCATENATE($F3992," ",$G3992),AllocFactorMatrix,(V$4+1),FALSE)*$E3999</f>
        <v>0</v>
      </c>
      <c r="W3992" s="25">
        <f ca="1">SUBTOTAL(9,S3992:V3992)</f>
        <v>0</v>
      </c>
      <c r="X3992" s="25">
        <f ca="1">VLOOKUP(CONCATENATE($F3992," ",$G3992),AllocFactorMatrix,(X$4+1),FALSE)*$E3999</f>
        <v>0</v>
      </c>
      <c r="Y3992" s="25">
        <f ca="1">VLOOKUP(CONCATENATE($F3992," ",$G3992),AllocFactorMatrix,(Y$4+1),FALSE)*$E3999</f>
        <v>0</v>
      </c>
      <c r="Z3992" s="25">
        <f t="shared" ref="Z3992:Z3999" ca="1" si="1892">SUBTOTAL(9,X3992:Y3992)</f>
        <v>0</v>
      </c>
      <c r="AA3992" s="25">
        <f ca="1">VLOOKUP(CONCATENATE($F3992," ",$G3992),AllocFactorMatrix,(AA$4+1),FALSE)*$E3999</f>
        <v>0</v>
      </c>
      <c r="AB3992" s="25">
        <f ca="1">VLOOKUP(CONCATENATE($F3992," ",$G3992),AllocFactorMatrix,(AB$4+1),FALSE)*$E3999</f>
        <v>0</v>
      </c>
      <c r="AC3992" s="25">
        <f ca="1">VLOOKUP(CONCATENATE($F3992," ",$G3992),AllocFactorMatrix,(AC$4+1),FALSE)*$E3999</f>
        <v>0</v>
      </c>
    </row>
    <row r="3993" spans="4:29" hidden="1" outlineLevel="1">
      <c r="E3993" s="61">
        <v>0</v>
      </c>
      <c r="F3993" s="61" t="str">
        <f>F3999</f>
        <v>LABOR_M</v>
      </c>
      <c r="G3993" s="20" t="str">
        <f>$G$9</f>
        <v>BULKTRAN</v>
      </c>
      <c r="H3993" s="24">
        <f t="shared" ca="1" si="1876"/>
        <v>0</v>
      </c>
      <c r="I3993" s="25">
        <f ca="1">VLOOKUP(CONCATENATE($F3993," ",$G3993),AllocFactorMatrix,(I$4+1),FALSE)*$E3999</f>
        <v>0</v>
      </c>
      <c r="J3993" s="25">
        <f ca="1">VLOOKUP(CONCATENATE($F3993," ",$G3993),AllocFactorMatrix,(J$4+1),FALSE)*$E3999</f>
        <v>0</v>
      </c>
      <c r="K3993" s="25">
        <f ca="1">VLOOKUP(CONCATENATE($F3993," ",$G3993),AllocFactorMatrix,(K$4+1),FALSE)*$E3999</f>
        <v>0</v>
      </c>
      <c r="L3993" s="25">
        <f ca="1">VLOOKUP(CONCATENATE($F3993," ",$G3993),AllocFactorMatrix,(L$4+1),FALSE)*$E3999</f>
        <v>0</v>
      </c>
      <c r="M3993" s="25">
        <f t="shared" ca="1" si="1891"/>
        <v>0</v>
      </c>
      <c r="N3993" s="25">
        <f ca="1">VLOOKUP(CONCATENATE($F3993," ",$G3993),AllocFactorMatrix,(N$4+1),FALSE)*$E3999</f>
        <v>0</v>
      </c>
      <c r="O3993" s="25">
        <f ca="1">VLOOKUP(CONCATENATE($F3993," ",$G3993),AllocFactorMatrix,(O$4+1),FALSE)*$E3999</f>
        <v>0</v>
      </c>
      <c r="P3993" s="25">
        <f ca="1">VLOOKUP(CONCATENATE($F3993," ",$G3993),AllocFactorMatrix,(P$4+1),FALSE)*$E3999</f>
        <v>0</v>
      </c>
      <c r="Q3993" s="25">
        <f ca="1">VLOOKUP(CONCATENATE($F3993," ",$G3993),AllocFactorMatrix,(Q$4+1),FALSE)*$E3999</f>
        <v>0</v>
      </c>
      <c r="R3993" s="25">
        <f t="shared" ref="R3993:R3999" ca="1" si="1893">SUBTOTAL(9,N3993:Q3993)</f>
        <v>0</v>
      </c>
      <c r="S3993" s="25">
        <f ca="1">VLOOKUP(CONCATENATE($F3993," ",$G3993),AllocFactorMatrix,(S$4+1),FALSE)*$E3999</f>
        <v>0</v>
      </c>
      <c r="T3993" s="25">
        <f ca="1">VLOOKUP(CONCATENATE($F3993," ",$G3993),AllocFactorMatrix,(T$4+1),FALSE)*$E3999</f>
        <v>0</v>
      </c>
      <c r="U3993" s="25">
        <f ca="1">VLOOKUP(CONCATENATE($F3993," ",$G3993),AllocFactorMatrix,(U$4+1),FALSE)*$E3999</f>
        <v>0</v>
      </c>
      <c r="V3993" s="25">
        <f ca="1">VLOOKUP(CONCATENATE($F3993," ",$G3993),AllocFactorMatrix,(V$4+1),FALSE)*$E3999</f>
        <v>0</v>
      </c>
      <c r="W3993" s="25">
        <f t="shared" ref="W3993:W3999" ca="1" si="1894">SUBTOTAL(9,S3993:V3993)</f>
        <v>0</v>
      </c>
      <c r="X3993" s="25">
        <f ca="1">VLOOKUP(CONCATENATE($F3993," ",$G3993),AllocFactorMatrix,(X$4+1),FALSE)*$E3999</f>
        <v>0</v>
      </c>
      <c r="Y3993" s="25">
        <f ca="1">VLOOKUP(CONCATENATE($F3993," ",$G3993),AllocFactorMatrix,(Y$4+1),FALSE)*$E3999</f>
        <v>0</v>
      </c>
      <c r="Z3993" s="25">
        <f t="shared" ca="1" si="1892"/>
        <v>0</v>
      </c>
      <c r="AA3993" s="25">
        <f ca="1">VLOOKUP(CONCATENATE($F3993," ",$G3993),AllocFactorMatrix,(AA$4+1),FALSE)*$E3999</f>
        <v>0</v>
      </c>
      <c r="AB3993" s="25">
        <f ca="1">VLOOKUP(CONCATENATE($F3993," ",$G3993),AllocFactorMatrix,(AB$4+1),FALSE)*$E3999</f>
        <v>0</v>
      </c>
      <c r="AC3993" s="25">
        <f ca="1">VLOOKUP(CONCATENATE($F3993," ",$G3993),AllocFactorMatrix,(AC$4+1),FALSE)*$E3999</f>
        <v>0</v>
      </c>
    </row>
    <row r="3994" spans="4:29" hidden="1" outlineLevel="1">
      <c r="E3994" s="61">
        <v>0</v>
      </c>
      <c r="F3994" s="61" t="str">
        <f>F3999</f>
        <v>LABOR_M</v>
      </c>
      <c r="G3994" s="20" t="str">
        <f>$G$10</f>
        <v>SUBTRAN</v>
      </c>
      <c r="H3994" s="24">
        <f t="shared" ca="1" si="1876"/>
        <v>0</v>
      </c>
      <c r="I3994" s="25">
        <f ca="1">VLOOKUP(CONCATENATE($F3994," ",$G3994),AllocFactorMatrix,(I$4+1),FALSE)*$E3999</f>
        <v>0</v>
      </c>
      <c r="J3994" s="25">
        <f ca="1">VLOOKUP(CONCATENATE($F3994," ",$G3994),AllocFactorMatrix,(J$4+1),FALSE)*$E3999</f>
        <v>0</v>
      </c>
      <c r="K3994" s="25">
        <f ca="1">VLOOKUP(CONCATENATE($F3994," ",$G3994),AllocFactorMatrix,(K$4+1),FALSE)*$E3999</f>
        <v>0</v>
      </c>
      <c r="L3994" s="25">
        <f ca="1">VLOOKUP(CONCATENATE($F3994," ",$G3994),AllocFactorMatrix,(L$4+1),FALSE)*$E3999</f>
        <v>0</v>
      </c>
      <c r="M3994" s="25">
        <f t="shared" ca="1" si="1891"/>
        <v>0</v>
      </c>
      <c r="N3994" s="25">
        <f ca="1">VLOOKUP(CONCATENATE($F3994," ",$G3994),AllocFactorMatrix,(N$4+1),FALSE)*$E3999</f>
        <v>0</v>
      </c>
      <c r="O3994" s="25">
        <f ca="1">VLOOKUP(CONCATENATE($F3994," ",$G3994),AllocFactorMatrix,(O$4+1),FALSE)*$E3999</f>
        <v>0</v>
      </c>
      <c r="P3994" s="25">
        <f ca="1">VLOOKUP(CONCATENATE($F3994," ",$G3994),AllocFactorMatrix,(P$4+1),FALSE)*$E3999</f>
        <v>0</v>
      </c>
      <c r="Q3994" s="25">
        <f ca="1">VLOOKUP(CONCATENATE($F3994," ",$G3994),AllocFactorMatrix,(Q$4+1),FALSE)*$E3999</f>
        <v>0</v>
      </c>
      <c r="R3994" s="25">
        <f t="shared" ca="1" si="1893"/>
        <v>0</v>
      </c>
      <c r="S3994" s="25">
        <f ca="1">VLOOKUP(CONCATENATE($F3994," ",$G3994),AllocFactorMatrix,(S$4+1),FALSE)*$E3999</f>
        <v>0</v>
      </c>
      <c r="T3994" s="25">
        <f ca="1">VLOOKUP(CONCATENATE($F3994," ",$G3994),AllocFactorMatrix,(T$4+1),FALSE)*$E3999</f>
        <v>0</v>
      </c>
      <c r="U3994" s="25">
        <f ca="1">VLOOKUP(CONCATENATE($F3994," ",$G3994),AllocFactorMatrix,(U$4+1),FALSE)*$E3999</f>
        <v>0</v>
      </c>
      <c r="V3994" s="25">
        <f ca="1">VLOOKUP(CONCATENATE($F3994," ",$G3994),AllocFactorMatrix,(V$4+1),FALSE)*$E3999</f>
        <v>0</v>
      </c>
      <c r="W3994" s="25">
        <f t="shared" ca="1" si="1894"/>
        <v>0</v>
      </c>
      <c r="X3994" s="25">
        <f ca="1">VLOOKUP(CONCATENATE($F3994," ",$G3994),AllocFactorMatrix,(X$4+1),FALSE)*$E3999</f>
        <v>0</v>
      </c>
      <c r="Y3994" s="25">
        <f ca="1">VLOOKUP(CONCATENATE($F3994," ",$G3994),AllocFactorMatrix,(Y$4+1),FALSE)*$E3999</f>
        <v>0</v>
      </c>
      <c r="Z3994" s="25">
        <f t="shared" ca="1" si="1892"/>
        <v>0</v>
      </c>
      <c r="AA3994" s="25">
        <f ca="1">VLOOKUP(CONCATENATE($F3994," ",$G3994),AllocFactorMatrix,(AA$4+1),FALSE)*$E3999</f>
        <v>0</v>
      </c>
      <c r="AB3994" s="25">
        <f ca="1">VLOOKUP(CONCATENATE($F3994," ",$G3994),AllocFactorMatrix,(AB$4+1),FALSE)*$E3999</f>
        <v>0</v>
      </c>
      <c r="AC3994" s="25">
        <f ca="1">VLOOKUP(CONCATENATE($F3994," ",$G3994),AllocFactorMatrix,(AC$4+1),FALSE)*$E3999</f>
        <v>0</v>
      </c>
    </row>
    <row r="3995" spans="4:29" hidden="1" outlineLevel="1">
      <c r="E3995" s="61">
        <v>0</v>
      </c>
      <c r="F3995" s="61" t="str">
        <f>F3999</f>
        <v>LABOR_M</v>
      </c>
      <c r="G3995" s="20" t="str">
        <f>$G$11</f>
        <v>DISTPRI</v>
      </c>
      <c r="H3995" s="24">
        <f t="shared" ca="1" si="1876"/>
        <v>0</v>
      </c>
      <c r="I3995" s="25">
        <f ca="1">VLOOKUP(CONCATENATE($F3995," ",$G3995),AllocFactorMatrix,(I$4+1),FALSE)*$E3999</f>
        <v>0</v>
      </c>
      <c r="J3995" s="25">
        <f ca="1">VLOOKUP(CONCATENATE($F3995," ",$G3995),AllocFactorMatrix,(J$4+1),FALSE)*$E3999</f>
        <v>0</v>
      </c>
      <c r="K3995" s="25">
        <f ca="1">VLOOKUP(CONCATENATE($F3995," ",$G3995),AllocFactorMatrix,(K$4+1),FALSE)*$E3999</f>
        <v>0</v>
      </c>
      <c r="L3995" s="25">
        <f ca="1">VLOOKUP(CONCATENATE($F3995," ",$G3995),AllocFactorMatrix,(L$4+1),FALSE)*$E3999</f>
        <v>0</v>
      </c>
      <c r="M3995" s="25">
        <f t="shared" ca="1" si="1891"/>
        <v>0</v>
      </c>
      <c r="N3995" s="25">
        <f ca="1">VLOOKUP(CONCATENATE($F3995," ",$G3995),AllocFactorMatrix,(N$4+1),FALSE)*$E3999</f>
        <v>0</v>
      </c>
      <c r="O3995" s="25">
        <f ca="1">VLOOKUP(CONCATENATE($F3995," ",$G3995),AllocFactorMatrix,(O$4+1),FALSE)*$E3999</f>
        <v>0</v>
      </c>
      <c r="P3995" s="25">
        <f ca="1">VLOOKUP(CONCATENATE($F3995," ",$G3995),AllocFactorMatrix,(P$4+1),FALSE)*$E3999</f>
        <v>0</v>
      </c>
      <c r="Q3995" s="25">
        <f ca="1">VLOOKUP(CONCATENATE($F3995," ",$G3995),AllocFactorMatrix,(Q$4+1),FALSE)*$E3999</f>
        <v>0</v>
      </c>
      <c r="R3995" s="25">
        <f t="shared" ca="1" si="1893"/>
        <v>0</v>
      </c>
      <c r="S3995" s="25">
        <f ca="1">VLOOKUP(CONCATENATE($F3995," ",$G3995),AllocFactorMatrix,(S$4+1),FALSE)*$E3999</f>
        <v>0</v>
      </c>
      <c r="T3995" s="25">
        <f ca="1">VLOOKUP(CONCATENATE($F3995," ",$G3995),AllocFactorMatrix,(T$4+1),FALSE)*$E3999</f>
        <v>0</v>
      </c>
      <c r="U3995" s="25">
        <f ca="1">VLOOKUP(CONCATENATE($F3995," ",$G3995),AllocFactorMatrix,(U$4+1),FALSE)*$E3999</f>
        <v>0</v>
      </c>
      <c r="V3995" s="25">
        <f ca="1">VLOOKUP(CONCATENATE($F3995," ",$G3995),AllocFactorMatrix,(V$4+1),FALSE)*$E3999</f>
        <v>0</v>
      </c>
      <c r="W3995" s="25">
        <f t="shared" ca="1" si="1894"/>
        <v>0</v>
      </c>
      <c r="X3995" s="25">
        <f ca="1">VLOOKUP(CONCATENATE($F3995," ",$G3995),AllocFactorMatrix,(X$4+1),FALSE)*$E3999</f>
        <v>0</v>
      </c>
      <c r="Y3995" s="25">
        <f ca="1">VLOOKUP(CONCATENATE($F3995," ",$G3995),AllocFactorMatrix,(Y$4+1),FALSE)*$E3999</f>
        <v>0</v>
      </c>
      <c r="Z3995" s="25">
        <f t="shared" ca="1" si="1892"/>
        <v>0</v>
      </c>
      <c r="AA3995" s="25">
        <f ca="1">VLOOKUP(CONCATENATE($F3995," ",$G3995),AllocFactorMatrix,(AA$4+1),FALSE)*$E3999</f>
        <v>0</v>
      </c>
      <c r="AB3995" s="25">
        <f ca="1">VLOOKUP(CONCATENATE($F3995," ",$G3995),AllocFactorMatrix,(AB$4+1),FALSE)*$E3999</f>
        <v>0</v>
      </c>
      <c r="AC3995" s="25">
        <f ca="1">VLOOKUP(CONCATENATE($F3995," ",$G3995),AllocFactorMatrix,(AC$4+1),FALSE)*$E3999</f>
        <v>0</v>
      </c>
    </row>
    <row r="3996" spans="4:29" hidden="1" outlineLevel="1">
      <c r="E3996" s="61">
        <v>0</v>
      </c>
      <c r="F3996" s="61" t="str">
        <f>F3999</f>
        <v>LABOR_M</v>
      </c>
      <c r="G3996" s="20" t="str">
        <f>$G$12</f>
        <v>DISTSEC</v>
      </c>
      <c r="H3996" s="24">
        <f t="shared" ca="1" si="1876"/>
        <v>0</v>
      </c>
      <c r="I3996" s="25">
        <f ca="1">VLOOKUP(CONCATENATE($F3996," ",$G3996),AllocFactorMatrix,(I$4+1),FALSE)*$E3999</f>
        <v>0</v>
      </c>
      <c r="J3996" s="25">
        <f ca="1">VLOOKUP(CONCATENATE($F3996," ",$G3996),AllocFactorMatrix,(J$4+1),FALSE)*$E3999</f>
        <v>0</v>
      </c>
      <c r="K3996" s="25">
        <f ca="1">VLOOKUP(CONCATENATE($F3996," ",$G3996),AllocFactorMatrix,(K$4+1),FALSE)*$E3999</f>
        <v>0</v>
      </c>
      <c r="L3996" s="25">
        <f ca="1">VLOOKUP(CONCATENATE($F3996," ",$G3996),AllocFactorMatrix,(L$4+1),FALSE)*$E3999</f>
        <v>0</v>
      </c>
      <c r="M3996" s="25">
        <f t="shared" ca="1" si="1891"/>
        <v>0</v>
      </c>
      <c r="N3996" s="25">
        <f ca="1">VLOOKUP(CONCATENATE($F3996," ",$G3996),AllocFactorMatrix,(N$4+1),FALSE)*$E3999</f>
        <v>0</v>
      </c>
      <c r="O3996" s="25">
        <f ca="1">VLOOKUP(CONCATENATE($F3996," ",$G3996),AllocFactorMatrix,(O$4+1),FALSE)*$E3999</f>
        <v>0</v>
      </c>
      <c r="P3996" s="25">
        <f ca="1">VLOOKUP(CONCATENATE($F3996," ",$G3996),AllocFactorMatrix,(P$4+1),FALSE)*$E3999</f>
        <v>0</v>
      </c>
      <c r="Q3996" s="25">
        <f ca="1">VLOOKUP(CONCATENATE($F3996," ",$G3996),AllocFactorMatrix,(Q$4+1),FALSE)*$E3999</f>
        <v>0</v>
      </c>
      <c r="R3996" s="25">
        <f t="shared" ca="1" si="1893"/>
        <v>0</v>
      </c>
      <c r="S3996" s="25">
        <f ca="1">VLOOKUP(CONCATENATE($F3996," ",$G3996),AllocFactorMatrix,(S$4+1),FALSE)*$E3999</f>
        <v>0</v>
      </c>
      <c r="T3996" s="25">
        <f ca="1">VLOOKUP(CONCATENATE($F3996," ",$G3996),AllocFactorMatrix,(T$4+1),FALSE)*$E3999</f>
        <v>0</v>
      </c>
      <c r="U3996" s="25">
        <f ca="1">VLOOKUP(CONCATENATE($F3996," ",$G3996),AllocFactorMatrix,(U$4+1),FALSE)*$E3999</f>
        <v>0</v>
      </c>
      <c r="V3996" s="25">
        <f ca="1">VLOOKUP(CONCATENATE($F3996," ",$G3996),AllocFactorMatrix,(V$4+1),FALSE)*$E3999</f>
        <v>0</v>
      </c>
      <c r="W3996" s="25">
        <f t="shared" ca="1" si="1894"/>
        <v>0</v>
      </c>
      <c r="X3996" s="25">
        <f ca="1">VLOOKUP(CONCATENATE($F3996," ",$G3996),AllocFactorMatrix,(X$4+1),FALSE)*$E3999</f>
        <v>0</v>
      </c>
      <c r="Y3996" s="25">
        <f ca="1">VLOOKUP(CONCATENATE($F3996," ",$G3996),AllocFactorMatrix,(Y$4+1),FALSE)*$E3999</f>
        <v>0</v>
      </c>
      <c r="Z3996" s="25">
        <f t="shared" ca="1" si="1892"/>
        <v>0</v>
      </c>
      <c r="AA3996" s="25">
        <f ca="1">VLOOKUP(CONCATENATE($F3996," ",$G3996),AllocFactorMatrix,(AA$4+1),FALSE)*$E3999</f>
        <v>0</v>
      </c>
      <c r="AB3996" s="25">
        <f ca="1">VLOOKUP(CONCATENATE($F3996," ",$G3996),AllocFactorMatrix,(AB$4+1),FALSE)*$E3999</f>
        <v>0</v>
      </c>
      <c r="AC3996" s="25">
        <f ca="1">VLOOKUP(CONCATENATE($F3996," ",$G3996),AllocFactorMatrix,(AC$4+1),FALSE)*$E3999</f>
        <v>0</v>
      </c>
    </row>
    <row r="3997" spans="4:29" hidden="1" outlineLevel="1">
      <c r="E3997" s="61">
        <v>0</v>
      </c>
      <c r="F3997" s="61" t="str">
        <f>F3999</f>
        <v>LABOR_M</v>
      </c>
      <c r="G3997" s="20" t="str">
        <f>$G$13</f>
        <v>ENERGY</v>
      </c>
      <c r="H3997" s="24">
        <f t="shared" ca="1" si="1876"/>
        <v>0</v>
      </c>
      <c r="I3997" s="25">
        <f ca="1">VLOOKUP(CONCATENATE($F3997," ",$G3997),AllocFactorMatrix,(I$4+1),FALSE)*$E3999</f>
        <v>0</v>
      </c>
      <c r="J3997" s="25">
        <f ca="1">VLOOKUP(CONCATENATE($F3997," ",$G3997),AllocFactorMatrix,(J$4+1),FALSE)*$E3999</f>
        <v>0</v>
      </c>
      <c r="K3997" s="25">
        <f ca="1">VLOOKUP(CONCATENATE($F3997," ",$G3997),AllocFactorMatrix,(K$4+1),FALSE)*$E3999</f>
        <v>0</v>
      </c>
      <c r="L3997" s="25">
        <f ca="1">VLOOKUP(CONCATENATE($F3997," ",$G3997),AllocFactorMatrix,(L$4+1),FALSE)*$E3999</f>
        <v>0</v>
      </c>
      <c r="M3997" s="25">
        <f t="shared" ca="1" si="1891"/>
        <v>0</v>
      </c>
      <c r="N3997" s="25">
        <f ca="1">VLOOKUP(CONCATENATE($F3997," ",$G3997),AllocFactorMatrix,(N$4+1),FALSE)*$E3999</f>
        <v>0</v>
      </c>
      <c r="O3997" s="25">
        <f ca="1">VLOOKUP(CONCATENATE($F3997," ",$G3997),AllocFactorMatrix,(O$4+1),FALSE)*$E3999</f>
        <v>0</v>
      </c>
      <c r="P3997" s="25">
        <f ca="1">VLOOKUP(CONCATENATE($F3997," ",$G3997),AllocFactorMatrix,(P$4+1),FALSE)*$E3999</f>
        <v>0</v>
      </c>
      <c r="Q3997" s="25">
        <f ca="1">VLOOKUP(CONCATENATE($F3997," ",$G3997),AllocFactorMatrix,(Q$4+1),FALSE)*$E3999</f>
        <v>0</v>
      </c>
      <c r="R3997" s="25">
        <f t="shared" ca="1" si="1893"/>
        <v>0</v>
      </c>
      <c r="S3997" s="25">
        <f ca="1">VLOOKUP(CONCATENATE($F3997," ",$G3997),AllocFactorMatrix,(S$4+1),FALSE)*$E3999</f>
        <v>0</v>
      </c>
      <c r="T3997" s="25">
        <f ca="1">VLOOKUP(CONCATENATE($F3997," ",$G3997),AllocFactorMatrix,(T$4+1),FALSE)*$E3999</f>
        <v>0</v>
      </c>
      <c r="U3997" s="25">
        <f ca="1">VLOOKUP(CONCATENATE($F3997," ",$G3997),AllocFactorMatrix,(U$4+1),FALSE)*$E3999</f>
        <v>0</v>
      </c>
      <c r="V3997" s="25">
        <f ca="1">VLOOKUP(CONCATENATE($F3997," ",$G3997),AllocFactorMatrix,(V$4+1),FALSE)*$E3999</f>
        <v>0</v>
      </c>
      <c r="W3997" s="25">
        <f t="shared" ca="1" si="1894"/>
        <v>0</v>
      </c>
      <c r="X3997" s="25">
        <f ca="1">VLOOKUP(CONCATENATE($F3997," ",$G3997),AllocFactorMatrix,(X$4+1),FALSE)*$E3999</f>
        <v>0</v>
      </c>
      <c r="Y3997" s="25">
        <f ca="1">VLOOKUP(CONCATENATE($F3997," ",$G3997),AllocFactorMatrix,(Y$4+1),FALSE)*$E3999</f>
        <v>0</v>
      </c>
      <c r="Z3997" s="25">
        <f t="shared" ca="1" si="1892"/>
        <v>0</v>
      </c>
      <c r="AA3997" s="25">
        <f ca="1">VLOOKUP(CONCATENATE($F3997," ",$G3997),AllocFactorMatrix,(AA$4+1),FALSE)*$E3999</f>
        <v>0</v>
      </c>
      <c r="AB3997" s="25">
        <f ca="1">VLOOKUP(CONCATENATE($F3997," ",$G3997),AllocFactorMatrix,(AB$4+1),FALSE)*$E3999</f>
        <v>0</v>
      </c>
      <c r="AC3997" s="25">
        <f ca="1">VLOOKUP(CONCATENATE($F3997," ",$G3997),AllocFactorMatrix,(AC$4+1),FALSE)*$E3999</f>
        <v>0</v>
      </c>
    </row>
    <row r="3998" spans="4:29" hidden="1" outlineLevel="1">
      <c r="E3998" s="61">
        <v>0</v>
      </c>
      <c r="F3998" s="61" t="str">
        <f>F3999</f>
        <v>LABOR_M</v>
      </c>
      <c r="G3998" s="20" t="str">
        <f>$G$14</f>
        <v>CUSTOMER</v>
      </c>
      <c r="H3998" s="24">
        <f t="shared" ca="1" si="1876"/>
        <v>0</v>
      </c>
      <c r="I3998" s="25">
        <f ca="1">VLOOKUP(CONCATENATE($F3998," ",$G3998),AllocFactorMatrix,(I$4+1),FALSE)*$E3999</f>
        <v>0</v>
      </c>
      <c r="J3998" s="25">
        <f ca="1">VLOOKUP(CONCATENATE($F3998," ",$G3998),AllocFactorMatrix,(J$4+1),FALSE)*$E3999</f>
        <v>0</v>
      </c>
      <c r="K3998" s="25">
        <f ca="1">VLOOKUP(CONCATENATE($F3998," ",$G3998),AllocFactorMatrix,(K$4+1),FALSE)*$E3999</f>
        <v>0</v>
      </c>
      <c r="L3998" s="25">
        <f ca="1">VLOOKUP(CONCATENATE($F3998," ",$G3998),AllocFactorMatrix,(L$4+1),FALSE)*$E3999</f>
        <v>0</v>
      </c>
      <c r="M3998" s="25">
        <f t="shared" ca="1" si="1891"/>
        <v>0</v>
      </c>
      <c r="N3998" s="25">
        <f ca="1">VLOOKUP(CONCATENATE($F3998," ",$G3998),AllocFactorMatrix,(N$4+1),FALSE)*$E3999</f>
        <v>0</v>
      </c>
      <c r="O3998" s="25">
        <f ca="1">VLOOKUP(CONCATENATE($F3998," ",$G3998),AllocFactorMatrix,(O$4+1),FALSE)*$E3999</f>
        <v>0</v>
      </c>
      <c r="P3998" s="25">
        <f ca="1">VLOOKUP(CONCATENATE($F3998," ",$G3998),AllocFactorMatrix,(P$4+1),FALSE)*$E3999</f>
        <v>0</v>
      </c>
      <c r="Q3998" s="25">
        <f ca="1">VLOOKUP(CONCATENATE($F3998," ",$G3998),AllocFactorMatrix,(Q$4+1),FALSE)*$E3999</f>
        <v>0</v>
      </c>
      <c r="R3998" s="25">
        <f t="shared" ca="1" si="1893"/>
        <v>0</v>
      </c>
      <c r="S3998" s="25">
        <f ca="1">VLOOKUP(CONCATENATE($F3998," ",$G3998),AllocFactorMatrix,(S$4+1),FALSE)*$E3999</f>
        <v>0</v>
      </c>
      <c r="T3998" s="25">
        <f ca="1">VLOOKUP(CONCATENATE($F3998," ",$G3998),AllocFactorMatrix,(T$4+1),FALSE)*$E3999</f>
        <v>0</v>
      </c>
      <c r="U3998" s="25">
        <f ca="1">VLOOKUP(CONCATENATE($F3998," ",$G3998),AllocFactorMatrix,(U$4+1),FALSE)*$E3999</f>
        <v>0</v>
      </c>
      <c r="V3998" s="25">
        <f ca="1">VLOOKUP(CONCATENATE($F3998," ",$G3998),AllocFactorMatrix,(V$4+1),FALSE)*$E3999</f>
        <v>0</v>
      </c>
      <c r="W3998" s="25">
        <f t="shared" ca="1" si="1894"/>
        <v>0</v>
      </c>
      <c r="X3998" s="25">
        <f ca="1">VLOOKUP(CONCATENATE($F3998," ",$G3998),AllocFactorMatrix,(X$4+1),FALSE)*$E3999</f>
        <v>0</v>
      </c>
      <c r="Y3998" s="25">
        <f ca="1">VLOOKUP(CONCATENATE($F3998," ",$G3998),AllocFactorMatrix,(Y$4+1),FALSE)*$E3999</f>
        <v>0</v>
      </c>
      <c r="Z3998" s="25">
        <f t="shared" ca="1" si="1892"/>
        <v>0</v>
      </c>
      <c r="AA3998" s="25">
        <f ca="1">VLOOKUP(CONCATENATE($F3998," ",$G3998),AllocFactorMatrix,(AA$4+1),FALSE)*$E3999</f>
        <v>0</v>
      </c>
      <c r="AB3998" s="25">
        <f ca="1">VLOOKUP(CONCATENATE($F3998," ",$G3998),AllocFactorMatrix,(AB$4+1),FALSE)*$E3999</f>
        <v>0</v>
      </c>
      <c r="AC3998" s="25">
        <f ca="1">VLOOKUP(CONCATENATE($F3998," ",$G3998),AllocFactorMatrix,(AC$4+1),FALSE)*$E3999</f>
        <v>0</v>
      </c>
    </row>
    <row r="3999" spans="4:29" collapsed="1">
      <c r="D3999" s="20" t="s">
        <v>338</v>
      </c>
      <c r="E3999" s="61">
        <v>0</v>
      </c>
      <c r="F3999" s="61" t="s">
        <v>69</v>
      </c>
      <c r="G3999" s="20" t="str">
        <f>$G$15</f>
        <v>TOTAL</v>
      </c>
      <c r="H3999" s="24">
        <f t="shared" ca="1" si="1876"/>
        <v>0</v>
      </c>
      <c r="I3999" s="25">
        <f ca="1">VLOOKUP(CONCATENATE($F3999," ",$G3999),AllocFactorMatrix,(I$4+1),FALSE)*$E3999</f>
        <v>0</v>
      </c>
      <c r="J3999" s="25">
        <f ca="1">VLOOKUP(CONCATENATE($F3999," ",$G3999),AllocFactorMatrix,(J$4+1),FALSE)*$E3999</f>
        <v>0</v>
      </c>
      <c r="K3999" s="25">
        <f ca="1">VLOOKUP(CONCATENATE($F3999," ",$G3999),AllocFactorMatrix,(K$4+1),FALSE)*$E3999</f>
        <v>0</v>
      </c>
      <c r="L3999" s="25">
        <f ca="1">VLOOKUP(CONCATENATE($F3999," ",$G3999),AllocFactorMatrix,(L$4+1),FALSE)*$E3999</f>
        <v>0</v>
      </c>
      <c r="M3999" s="25">
        <f t="shared" ca="1" si="1891"/>
        <v>0</v>
      </c>
      <c r="N3999" s="25">
        <f ca="1">VLOOKUP(CONCATENATE($F3999," ",$G3999),AllocFactorMatrix,(N$4+1),FALSE)*$E3999</f>
        <v>0</v>
      </c>
      <c r="O3999" s="25">
        <f ca="1">VLOOKUP(CONCATENATE($F3999," ",$G3999),AllocFactorMatrix,(O$4+1),FALSE)*$E3999</f>
        <v>0</v>
      </c>
      <c r="P3999" s="25">
        <f ca="1">VLOOKUP(CONCATENATE($F3999," ",$G3999),AllocFactorMatrix,(P$4+1),FALSE)*$E3999</f>
        <v>0</v>
      </c>
      <c r="Q3999" s="25">
        <f ca="1">VLOOKUP(CONCATENATE($F3999," ",$G3999),AllocFactorMatrix,(Q$4+1),FALSE)*$E3999</f>
        <v>0</v>
      </c>
      <c r="R3999" s="25">
        <f t="shared" ca="1" si="1893"/>
        <v>0</v>
      </c>
      <c r="S3999" s="25">
        <f ca="1">VLOOKUP(CONCATENATE($F3999," ",$G3999),AllocFactorMatrix,(S$4+1),FALSE)*$E3999</f>
        <v>0</v>
      </c>
      <c r="T3999" s="25">
        <f ca="1">VLOOKUP(CONCATENATE($F3999," ",$G3999),AllocFactorMatrix,(T$4+1),FALSE)*$E3999</f>
        <v>0</v>
      </c>
      <c r="U3999" s="25">
        <f ca="1">VLOOKUP(CONCATENATE($F3999," ",$G3999),AllocFactorMatrix,(U$4+1),FALSE)*$E3999</f>
        <v>0</v>
      </c>
      <c r="V3999" s="25">
        <f ca="1">VLOOKUP(CONCATENATE($F3999," ",$G3999),AllocFactorMatrix,(V$4+1),FALSE)*$E3999</f>
        <v>0</v>
      </c>
      <c r="W3999" s="25">
        <f t="shared" ca="1" si="1894"/>
        <v>0</v>
      </c>
      <c r="X3999" s="25">
        <f ca="1">VLOOKUP(CONCATENATE($F3999," ",$G3999),AllocFactorMatrix,(X$4+1),FALSE)*$E3999</f>
        <v>0</v>
      </c>
      <c r="Y3999" s="25">
        <f ca="1">VLOOKUP(CONCATENATE($F3999," ",$G3999),AllocFactorMatrix,(Y$4+1),FALSE)*$E3999</f>
        <v>0</v>
      </c>
      <c r="Z3999" s="25">
        <f t="shared" ca="1" si="1892"/>
        <v>0</v>
      </c>
      <c r="AA3999" s="25">
        <f ca="1">VLOOKUP(CONCATENATE($F3999," ",$G3999),AllocFactorMatrix,(AA$4+1),FALSE)*$E3999</f>
        <v>0</v>
      </c>
      <c r="AB3999" s="25">
        <f ca="1">VLOOKUP(CONCATENATE($F3999," ",$G3999),AllocFactorMatrix,(AB$4+1),FALSE)*$E3999</f>
        <v>0</v>
      </c>
      <c r="AC3999" s="25">
        <f ca="1">VLOOKUP(CONCATENATE($F3999," ",$G3999),AllocFactorMatrix,(AC$4+1),FALSE)*$E3999</f>
        <v>0</v>
      </c>
    </row>
    <row r="4000" spans="4:29" hidden="1" outlineLevel="1">
      <c r="E4000" s="61">
        <v>0</v>
      </c>
      <c r="F4000" s="61" t="str">
        <f>F4007</f>
        <v>TRANS_TOTAL</v>
      </c>
      <c r="G4000" s="20" t="str">
        <f>$G$8</f>
        <v>PRODUCTION</v>
      </c>
      <c r="H4000" s="24">
        <f t="shared" si="1876"/>
        <v>0</v>
      </c>
      <c r="I4000" s="25">
        <f>VLOOKUP(CONCATENATE($F4000," ",$G4000),AllocFactorMatrix,(I$4+1),FALSE)*$E4007</f>
        <v>0</v>
      </c>
      <c r="J4000" s="25">
        <f>VLOOKUP(CONCATENATE($F4000," ",$G4000),AllocFactorMatrix,(J$4+1),FALSE)*$E4007</f>
        <v>0</v>
      </c>
      <c r="K4000" s="25">
        <f>VLOOKUP(CONCATENATE($F4000," ",$G4000),AllocFactorMatrix,(K$4+1),FALSE)*$E4007</f>
        <v>0</v>
      </c>
      <c r="L4000" s="25">
        <f>VLOOKUP(CONCATENATE($F4000," ",$G4000),AllocFactorMatrix,(L$4+1),FALSE)*$E4007</f>
        <v>0</v>
      </c>
      <c r="M4000" s="25">
        <f t="shared" ref="M4000:M4007" si="1895">SUBTOTAL(9,J4000:L4000)</f>
        <v>0</v>
      </c>
      <c r="N4000" s="25">
        <f>VLOOKUP(CONCATENATE($F4000," ",$G4000),AllocFactorMatrix,(N$4+1),FALSE)*$E4007</f>
        <v>0</v>
      </c>
      <c r="O4000" s="25">
        <f>VLOOKUP(CONCATENATE($F4000," ",$G4000),AllocFactorMatrix,(O$4+1),FALSE)*$E4007</f>
        <v>0</v>
      </c>
      <c r="P4000" s="25">
        <f>VLOOKUP(CONCATENATE($F4000," ",$G4000),AllocFactorMatrix,(P$4+1),FALSE)*$E4007</f>
        <v>0</v>
      </c>
      <c r="Q4000" s="25">
        <f>VLOOKUP(CONCATENATE($F4000," ",$G4000),AllocFactorMatrix,(Q$4+1),FALSE)*$E4007</f>
        <v>0</v>
      </c>
      <c r="R4000" s="25">
        <f>SUBTOTAL(9,N4000:Q4000)</f>
        <v>0</v>
      </c>
      <c r="S4000" s="25">
        <f>VLOOKUP(CONCATENATE($F4000," ",$G4000),AllocFactorMatrix,(S$4+1),FALSE)*$E4007</f>
        <v>0</v>
      </c>
      <c r="T4000" s="25">
        <f>VLOOKUP(CONCATENATE($F4000," ",$G4000),AllocFactorMatrix,(T$4+1),FALSE)*$E4007</f>
        <v>0</v>
      </c>
      <c r="U4000" s="25">
        <f>VLOOKUP(CONCATENATE($F4000," ",$G4000),AllocFactorMatrix,(U$4+1),FALSE)*$E4007</f>
        <v>0</v>
      </c>
      <c r="V4000" s="25">
        <f>VLOOKUP(CONCATENATE($F4000," ",$G4000),AllocFactorMatrix,(V$4+1),FALSE)*$E4007</f>
        <v>0</v>
      </c>
      <c r="W4000" s="25">
        <f>SUBTOTAL(9,S4000:V4000)</f>
        <v>0</v>
      </c>
      <c r="X4000" s="25">
        <f>VLOOKUP(CONCATENATE($F4000," ",$G4000),AllocFactorMatrix,(X$4+1),FALSE)*$E4007</f>
        <v>0</v>
      </c>
      <c r="Y4000" s="25">
        <f>VLOOKUP(CONCATENATE($F4000," ",$G4000),AllocFactorMatrix,(Y$4+1),FALSE)*$E4007</f>
        <v>0</v>
      </c>
      <c r="Z4000" s="25">
        <f t="shared" ref="Z4000:Z4007" si="1896">SUBTOTAL(9,X4000:Y4000)</f>
        <v>0</v>
      </c>
      <c r="AA4000" s="25">
        <f>VLOOKUP(CONCATENATE($F4000," ",$G4000),AllocFactorMatrix,(AA$4+1),FALSE)*$E4007</f>
        <v>0</v>
      </c>
      <c r="AB4000" s="25">
        <f>VLOOKUP(CONCATENATE($F4000," ",$G4000),AllocFactorMatrix,(AB$4+1),FALSE)*$E4007</f>
        <v>0</v>
      </c>
      <c r="AC4000" s="25">
        <f>VLOOKUP(CONCATENATE($F4000," ",$G4000),AllocFactorMatrix,(AC$4+1),FALSE)*$E4007</f>
        <v>0</v>
      </c>
    </row>
    <row r="4001" spans="4:29" hidden="1" outlineLevel="1">
      <c r="E4001" s="61">
        <v>0</v>
      </c>
      <c r="F4001" s="61" t="str">
        <f>F4007</f>
        <v>TRANS_TOTAL</v>
      </c>
      <c r="G4001" s="20" t="str">
        <f>$G$9</f>
        <v>BULKTRAN</v>
      </c>
      <c r="H4001" s="24">
        <f t="shared" si="1876"/>
        <v>0</v>
      </c>
      <c r="I4001" s="25">
        <f>VLOOKUP(CONCATENATE($F4001," ",$G4001),AllocFactorMatrix,(I$4+1),FALSE)*$E4007</f>
        <v>0</v>
      </c>
      <c r="J4001" s="25">
        <f>VLOOKUP(CONCATENATE($F4001," ",$G4001),AllocFactorMatrix,(J$4+1),FALSE)*$E4007</f>
        <v>0</v>
      </c>
      <c r="K4001" s="25">
        <f>VLOOKUP(CONCATENATE($F4001," ",$G4001),AllocFactorMatrix,(K$4+1),FALSE)*$E4007</f>
        <v>0</v>
      </c>
      <c r="L4001" s="25">
        <f>VLOOKUP(CONCATENATE($F4001," ",$G4001),AllocFactorMatrix,(L$4+1),FALSE)*$E4007</f>
        <v>0</v>
      </c>
      <c r="M4001" s="25">
        <f t="shared" si="1895"/>
        <v>0</v>
      </c>
      <c r="N4001" s="25">
        <f>VLOOKUP(CONCATENATE($F4001," ",$G4001),AllocFactorMatrix,(N$4+1),FALSE)*$E4007</f>
        <v>0</v>
      </c>
      <c r="O4001" s="25">
        <f>VLOOKUP(CONCATENATE($F4001," ",$G4001),AllocFactorMatrix,(O$4+1),FALSE)*$E4007</f>
        <v>0</v>
      </c>
      <c r="P4001" s="25">
        <f>VLOOKUP(CONCATENATE($F4001," ",$G4001),AllocFactorMatrix,(P$4+1),FALSE)*$E4007</f>
        <v>0</v>
      </c>
      <c r="Q4001" s="25">
        <f>VLOOKUP(CONCATENATE($F4001," ",$G4001),AllocFactorMatrix,(Q$4+1),FALSE)*$E4007</f>
        <v>0</v>
      </c>
      <c r="R4001" s="25">
        <f t="shared" ref="R4001:R4007" si="1897">SUBTOTAL(9,N4001:Q4001)</f>
        <v>0</v>
      </c>
      <c r="S4001" s="25">
        <f>VLOOKUP(CONCATENATE($F4001," ",$G4001),AllocFactorMatrix,(S$4+1),FALSE)*$E4007</f>
        <v>0</v>
      </c>
      <c r="T4001" s="25">
        <f>VLOOKUP(CONCATENATE($F4001," ",$G4001),AllocFactorMatrix,(T$4+1),FALSE)*$E4007</f>
        <v>0</v>
      </c>
      <c r="U4001" s="25">
        <f>VLOOKUP(CONCATENATE($F4001," ",$G4001),AllocFactorMatrix,(U$4+1),FALSE)*$E4007</f>
        <v>0</v>
      </c>
      <c r="V4001" s="25">
        <f>VLOOKUP(CONCATENATE($F4001," ",$G4001),AllocFactorMatrix,(V$4+1),FALSE)*$E4007</f>
        <v>0</v>
      </c>
      <c r="W4001" s="25">
        <f t="shared" ref="W4001:W4007" si="1898">SUBTOTAL(9,S4001:V4001)</f>
        <v>0</v>
      </c>
      <c r="X4001" s="25">
        <f>VLOOKUP(CONCATENATE($F4001," ",$G4001),AllocFactorMatrix,(X$4+1),FALSE)*$E4007</f>
        <v>0</v>
      </c>
      <c r="Y4001" s="25">
        <f>VLOOKUP(CONCATENATE($F4001," ",$G4001),AllocFactorMatrix,(Y$4+1),FALSE)*$E4007</f>
        <v>0</v>
      </c>
      <c r="Z4001" s="25">
        <f t="shared" si="1896"/>
        <v>0</v>
      </c>
      <c r="AA4001" s="25">
        <f>VLOOKUP(CONCATENATE($F4001," ",$G4001),AllocFactorMatrix,(AA$4+1),FALSE)*$E4007</f>
        <v>0</v>
      </c>
      <c r="AB4001" s="25">
        <f>VLOOKUP(CONCATENATE($F4001," ",$G4001),AllocFactorMatrix,(AB$4+1),FALSE)*$E4007</f>
        <v>0</v>
      </c>
      <c r="AC4001" s="25">
        <f>VLOOKUP(CONCATENATE($F4001," ",$G4001),AllocFactorMatrix,(AC$4+1),FALSE)*$E4007</f>
        <v>0</v>
      </c>
    </row>
    <row r="4002" spans="4:29" hidden="1" outlineLevel="1">
      <c r="E4002" s="61">
        <v>0</v>
      </c>
      <c r="F4002" s="61" t="str">
        <f>F4007</f>
        <v>TRANS_TOTAL</v>
      </c>
      <c r="G4002" s="20" t="str">
        <f>$G$10</f>
        <v>SUBTRAN</v>
      </c>
      <c r="H4002" s="24">
        <f t="shared" si="1876"/>
        <v>0</v>
      </c>
      <c r="I4002" s="25">
        <f>VLOOKUP(CONCATENATE($F4002," ",$G4002),AllocFactorMatrix,(I$4+1),FALSE)*$E4007</f>
        <v>0</v>
      </c>
      <c r="J4002" s="25">
        <f>VLOOKUP(CONCATENATE($F4002," ",$G4002),AllocFactorMatrix,(J$4+1),FALSE)*$E4007</f>
        <v>0</v>
      </c>
      <c r="K4002" s="25">
        <f>VLOOKUP(CONCATENATE($F4002," ",$G4002),AllocFactorMatrix,(K$4+1),FALSE)*$E4007</f>
        <v>0</v>
      </c>
      <c r="L4002" s="25">
        <f>VLOOKUP(CONCATENATE($F4002," ",$G4002),AllocFactorMatrix,(L$4+1),FALSE)*$E4007</f>
        <v>0</v>
      </c>
      <c r="M4002" s="25">
        <f t="shared" si="1895"/>
        <v>0</v>
      </c>
      <c r="N4002" s="25">
        <f>VLOOKUP(CONCATENATE($F4002," ",$G4002),AllocFactorMatrix,(N$4+1),FALSE)*$E4007</f>
        <v>0</v>
      </c>
      <c r="O4002" s="25">
        <f>VLOOKUP(CONCATENATE($F4002," ",$G4002),AllocFactorMatrix,(O$4+1),FALSE)*$E4007</f>
        <v>0</v>
      </c>
      <c r="P4002" s="25">
        <f>VLOOKUP(CONCATENATE($F4002," ",$G4002),AllocFactorMatrix,(P$4+1),FALSE)*$E4007</f>
        <v>0</v>
      </c>
      <c r="Q4002" s="25">
        <f>VLOOKUP(CONCATENATE($F4002," ",$G4002),AllocFactorMatrix,(Q$4+1),FALSE)*$E4007</f>
        <v>0</v>
      </c>
      <c r="R4002" s="25">
        <f t="shared" si="1897"/>
        <v>0</v>
      </c>
      <c r="S4002" s="25">
        <f>VLOOKUP(CONCATENATE($F4002," ",$G4002),AllocFactorMatrix,(S$4+1),FALSE)*$E4007</f>
        <v>0</v>
      </c>
      <c r="T4002" s="25">
        <f>VLOOKUP(CONCATENATE($F4002," ",$G4002),AllocFactorMatrix,(T$4+1),FALSE)*$E4007</f>
        <v>0</v>
      </c>
      <c r="U4002" s="25">
        <f>VLOOKUP(CONCATENATE($F4002," ",$G4002),AllocFactorMatrix,(U$4+1),FALSE)*$E4007</f>
        <v>0</v>
      </c>
      <c r="V4002" s="25">
        <f>VLOOKUP(CONCATENATE($F4002," ",$G4002),AllocFactorMatrix,(V$4+1),FALSE)*$E4007</f>
        <v>0</v>
      </c>
      <c r="W4002" s="25">
        <f t="shared" si="1898"/>
        <v>0</v>
      </c>
      <c r="X4002" s="25">
        <f>VLOOKUP(CONCATENATE($F4002," ",$G4002),AllocFactorMatrix,(X$4+1),FALSE)*$E4007</f>
        <v>0</v>
      </c>
      <c r="Y4002" s="25">
        <f>VLOOKUP(CONCATENATE($F4002," ",$G4002),AllocFactorMatrix,(Y$4+1),FALSE)*$E4007</f>
        <v>0</v>
      </c>
      <c r="Z4002" s="25">
        <f t="shared" si="1896"/>
        <v>0</v>
      </c>
      <c r="AA4002" s="25">
        <f>VLOOKUP(CONCATENATE($F4002," ",$G4002),AllocFactorMatrix,(AA$4+1),FALSE)*$E4007</f>
        <v>0</v>
      </c>
      <c r="AB4002" s="25">
        <f>VLOOKUP(CONCATENATE($F4002," ",$G4002),AllocFactorMatrix,(AB$4+1),FALSE)*$E4007</f>
        <v>0</v>
      </c>
      <c r="AC4002" s="25">
        <f>VLOOKUP(CONCATENATE($F4002," ",$G4002),AllocFactorMatrix,(AC$4+1),FALSE)*$E4007</f>
        <v>0</v>
      </c>
    </row>
    <row r="4003" spans="4:29" hidden="1" outlineLevel="1">
      <c r="E4003" s="61">
        <v>0</v>
      </c>
      <c r="F4003" s="61" t="str">
        <f>F4007</f>
        <v>TRANS_TOTAL</v>
      </c>
      <c r="G4003" s="20" t="str">
        <f>$G$11</f>
        <v>DISTPRI</v>
      </c>
      <c r="H4003" s="24">
        <f t="shared" si="1876"/>
        <v>0</v>
      </c>
      <c r="I4003" s="25">
        <f>VLOOKUP(CONCATENATE($F4003," ",$G4003),AllocFactorMatrix,(I$4+1),FALSE)*$E4007</f>
        <v>0</v>
      </c>
      <c r="J4003" s="25">
        <f>VLOOKUP(CONCATENATE($F4003," ",$G4003),AllocFactorMatrix,(J$4+1),FALSE)*$E4007</f>
        <v>0</v>
      </c>
      <c r="K4003" s="25">
        <f>VLOOKUP(CONCATENATE($F4003," ",$G4003),AllocFactorMatrix,(K$4+1),FALSE)*$E4007</f>
        <v>0</v>
      </c>
      <c r="L4003" s="25">
        <f>VLOOKUP(CONCATENATE($F4003," ",$G4003),AllocFactorMatrix,(L$4+1),FALSE)*$E4007</f>
        <v>0</v>
      </c>
      <c r="M4003" s="25">
        <f t="shared" si="1895"/>
        <v>0</v>
      </c>
      <c r="N4003" s="25">
        <f>VLOOKUP(CONCATENATE($F4003," ",$G4003),AllocFactorMatrix,(N$4+1),FALSE)*$E4007</f>
        <v>0</v>
      </c>
      <c r="O4003" s="25">
        <f>VLOOKUP(CONCATENATE($F4003," ",$G4003),AllocFactorMatrix,(O$4+1),FALSE)*$E4007</f>
        <v>0</v>
      </c>
      <c r="P4003" s="25">
        <f>VLOOKUP(CONCATENATE($F4003," ",$G4003),AllocFactorMatrix,(P$4+1),FALSE)*$E4007</f>
        <v>0</v>
      </c>
      <c r="Q4003" s="25">
        <f>VLOOKUP(CONCATENATE($F4003," ",$G4003),AllocFactorMatrix,(Q$4+1),FALSE)*$E4007</f>
        <v>0</v>
      </c>
      <c r="R4003" s="25">
        <f t="shared" si="1897"/>
        <v>0</v>
      </c>
      <c r="S4003" s="25">
        <f>VLOOKUP(CONCATENATE($F4003," ",$G4003),AllocFactorMatrix,(S$4+1),FALSE)*$E4007</f>
        <v>0</v>
      </c>
      <c r="T4003" s="25">
        <f>VLOOKUP(CONCATENATE($F4003," ",$G4003),AllocFactorMatrix,(T$4+1),FALSE)*$E4007</f>
        <v>0</v>
      </c>
      <c r="U4003" s="25">
        <f>VLOOKUP(CONCATENATE($F4003," ",$G4003),AllocFactorMatrix,(U$4+1),FALSE)*$E4007</f>
        <v>0</v>
      </c>
      <c r="V4003" s="25">
        <f>VLOOKUP(CONCATENATE($F4003," ",$G4003),AllocFactorMatrix,(V$4+1),FALSE)*$E4007</f>
        <v>0</v>
      </c>
      <c r="W4003" s="25">
        <f t="shared" si="1898"/>
        <v>0</v>
      </c>
      <c r="X4003" s="25">
        <f>VLOOKUP(CONCATENATE($F4003," ",$G4003),AllocFactorMatrix,(X$4+1),FALSE)*$E4007</f>
        <v>0</v>
      </c>
      <c r="Y4003" s="25">
        <f>VLOOKUP(CONCATENATE($F4003," ",$G4003),AllocFactorMatrix,(Y$4+1),FALSE)*$E4007</f>
        <v>0</v>
      </c>
      <c r="Z4003" s="25">
        <f t="shared" si="1896"/>
        <v>0</v>
      </c>
      <c r="AA4003" s="25">
        <f>VLOOKUP(CONCATENATE($F4003," ",$G4003),AllocFactorMatrix,(AA$4+1),FALSE)*$E4007</f>
        <v>0</v>
      </c>
      <c r="AB4003" s="25">
        <f>VLOOKUP(CONCATENATE($F4003," ",$G4003),AllocFactorMatrix,(AB$4+1),FALSE)*$E4007</f>
        <v>0</v>
      </c>
      <c r="AC4003" s="25">
        <f>VLOOKUP(CONCATENATE($F4003," ",$G4003),AllocFactorMatrix,(AC$4+1),FALSE)*$E4007</f>
        <v>0</v>
      </c>
    </row>
    <row r="4004" spans="4:29" hidden="1" outlineLevel="1">
      <c r="E4004" s="61">
        <v>0</v>
      </c>
      <c r="F4004" s="61" t="str">
        <f>F4007</f>
        <v>TRANS_TOTAL</v>
      </c>
      <c r="G4004" s="20" t="str">
        <f>$G$12</f>
        <v>DISTSEC</v>
      </c>
      <c r="H4004" s="24">
        <f t="shared" si="1876"/>
        <v>0</v>
      </c>
      <c r="I4004" s="25">
        <f>VLOOKUP(CONCATENATE($F4004," ",$G4004),AllocFactorMatrix,(I$4+1),FALSE)*$E4007</f>
        <v>0</v>
      </c>
      <c r="J4004" s="25">
        <f>VLOOKUP(CONCATENATE($F4004," ",$G4004),AllocFactorMatrix,(J$4+1),FALSE)*$E4007</f>
        <v>0</v>
      </c>
      <c r="K4004" s="25">
        <f>VLOOKUP(CONCATENATE($F4004," ",$G4004),AllocFactorMatrix,(K$4+1),FALSE)*$E4007</f>
        <v>0</v>
      </c>
      <c r="L4004" s="25">
        <f>VLOOKUP(CONCATENATE($F4004," ",$G4004),AllocFactorMatrix,(L$4+1),FALSE)*$E4007</f>
        <v>0</v>
      </c>
      <c r="M4004" s="25">
        <f t="shared" si="1895"/>
        <v>0</v>
      </c>
      <c r="N4004" s="25">
        <f>VLOOKUP(CONCATENATE($F4004," ",$G4004),AllocFactorMatrix,(N$4+1),FALSE)*$E4007</f>
        <v>0</v>
      </c>
      <c r="O4004" s="25">
        <f>VLOOKUP(CONCATENATE($F4004," ",$G4004),AllocFactorMatrix,(O$4+1),FALSE)*$E4007</f>
        <v>0</v>
      </c>
      <c r="P4004" s="25">
        <f>VLOOKUP(CONCATENATE($F4004," ",$G4004),AllocFactorMatrix,(P$4+1),FALSE)*$E4007</f>
        <v>0</v>
      </c>
      <c r="Q4004" s="25">
        <f>VLOOKUP(CONCATENATE($F4004," ",$G4004),AllocFactorMatrix,(Q$4+1),FALSE)*$E4007</f>
        <v>0</v>
      </c>
      <c r="R4004" s="25">
        <f t="shared" si="1897"/>
        <v>0</v>
      </c>
      <c r="S4004" s="25">
        <f>VLOOKUP(CONCATENATE($F4004," ",$G4004),AllocFactorMatrix,(S$4+1),FALSE)*$E4007</f>
        <v>0</v>
      </c>
      <c r="T4004" s="25">
        <f>VLOOKUP(CONCATENATE($F4004," ",$G4004),AllocFactorMatrix,(T$4+1),FALSE)*$E4007</f>
        <v>0</v>
      </c>
      <c r="U4004" s="25">
        <f>VLOOKUP(CONCATENATE($F4004," ",$G4004),AllocFactorMatrix,(U$4+1),FALSE)*$E4007</f>
        <v>0</v>
      </c>
      <c r="V4004" s="25">
        <f>VLOOKUP(CONCATENATE($F4004," ",$G4004),AllocFactorMatrix,(V$4+1),FALSE)*$E4007</f>
        <v>0</v>
      </c>
      <c r="W4004" s="25">
        <f t="shared" si="1898"/>
        <v>0</v>
      </c>
      <c r="X4004" s="25">
        <f>VLOOKUP(CONCATENATE($F4004," ",$G4004),AllocFactorMatrix,(X$4+1),FALSE)*$E4007</f>
        <v>0</v>
      </c>
      <c r="Y4004" s="25">
        <f>VLOOKUP(CONCATENATE($F4004," ",$G4004),AllocFactorMatrix,(Y$4+1),FALSE)*$E4007</f>
        <v>0</v>
      </c>
      <c r="Z4004" s="25">
        <f t="shared" si="1896"/>
        <v>0</v>
      </c>
      <c r="AA4004" s="25">
        <f>VLOOKUP(CONCATENATE($F4004," ",$G4004),AllocFactorMatrix,(AA$4+1),FALSE)*$E4007</f>
        <v>0</v>
      </c>
      <c r="AB4004" s="25">
        <f>VLOOKUP(CONCATENATE($F4004," ",$G4004),AllocFactorMatrix,(AB$4+1),FALSE)*$E4007</f>
        <v>0</v>
      </c>
      <c r="AC4004" s="25">
        <f>VLOOKUP(CONCATENATE($F4004," ",$G4004),AllocFactorMatrix,(AC$4+1),FALSE)*$E4007</f>
        <v>0</v>
      </c>
    </row>
    <row r="4005" spans="4:29" hidden="1" outlineLevel="1">
      <c r="E4005" s="61">
        <v>0</v>
      </c>
      <c r="F4005" s="61" t="str">
        <f>F4007</f>
        <v>TRANS_TOTAL</v>
      </c>
      <c r="G4005" s="20" t="str">
        <f>$G$13</f>
        <v>ENERGY</v>
      </c>
      <c r="H4005" s="24">
        <f t="shared" si="1876"/>
        <v>0</v>
      </c>
      <c r="I4005" s="25">
        <f>VLOOKUP(CONCATENATE($F4005," ",$G4005),AllocFactorMatrix,(I$4+1),FALSE)*$E4007</f>
        <v>0</v>
      </c>
      <c r="J4005" s="25">
        <f>VLOOKUP(CONCATENATE($F4005," ",$G4005),AllocFactorMatrix,(J$4+1),FALSE)*$E4007</f>
        <v>0</v>
      </c>
      <c r="K4005" s="25">
        <f>VLOOKUP(CONCATENATE($F4005," ",$G4005),AllocFactorMatrix,(K$4+1),FALSE)*$E4007</f>
        <v>0</v>
      </c>
      <c r="L4005" s="25">
        <f>VLOOKUP(CONCATENATE($F4005," ",$G4005),AllocFactorMatrix,(L$4+1),FALSE)*$E4007</f>
        <v>0</v>
      </c>
      <c r="M4005" s="25">
        <f t="shared" si="1895"/>
        <v>0</v>
      </c>
      <c r="N4005" s="25">
        <f>VLOOKUP(CONCATENATE($F4005," ",$G4005),AllocFactorMatrix,(N$4+1),FALSE)*$E4007</f>
        <v>0</v>
      </c>
      <c r="O4005" s="25">
        <f>VLOOKUP(CONCATENATE($F4005," ",$G4005),AllocFactorMatrix,(O$4+1),FALSE)*$E4007</f>
        <v>0</v>
      </c>
      <c r="P4005" s="25">
        <f>VLOOKUP(CONCATENATE($F4005," ",$G4005),AllocFactorMatrix,(P$4+1),FALSE)*$E4007</f>
        <v>0</v>
      </c>
      <c r="Q4005" s="25">
        <f>VLOOKUP(CONCATENATE($F4005," ",$G4005),AllocFactorMatrix,(Q$4+1),FALSE)*$E4007</f>
        <v>0</v>
      </c>
      <c r="R4005" s="25">
        <f t="shared" si="1897"/>
        <v>0</v>
      </c>
      <c r="S4005" s="25">
        <f>VLOOKUP(CONCATENATE($F4005," ",$G4005),AllocFactorMatrix,(S$4+1),FALSE)*$E4007</f>
        <v>0</v>
      </c>
      <c r="T4005" s="25">
        <f>VLOOKUP(CONCATENATE($F4005," ",$G4005),AllocFactorMatrix,(T$4+1),FALSE)*$E4007</f>
        <v>0</v>
      </c>
      <c r="U4005" s="25">
        <f>VLOOKUP(CONCATENATE($F4005," ",$G4005),AllocFactorMatrix,(U$4+1),FALSE)*$E4007</f>
        <v>0</v>
      </c>
      <c r="V4005" s="25">
        <f>VLOOKUP(CONCATENATE($F4005," ",$G4005),AllocFactorMatrix,(V$4+1),FALSE)*$E4007</f>
        <v>0</v>
      </c>
      <c r="W4005" s="25">
        <f t="shared" si="1898"/>
        <v>0</v>
      </c>
      <c r="X4005" s="25">
        <f>VLOOKUP(CONCATENATE($F4005," ",$G4005),AllocFactorMatrix,(X$4+1),FALSE)*$E4007</f>
        <v>0</v>
      </c>
      <c r="Y4005" s="25">
        <f>VLOOKUP(CONCATENATE($F4005," ",$G4005),AllocFactorMatrix,(Y$4+1),FALSE)*$E4007</f>
        <v>0</v>
      </c>
      <c r="Z4005" s="25">
        <f t="shared" si="1896"/>
        <v>0</v>
      </c>
      <c r="AA4005" s="25">
        <f>VLOOKUP(CONCATENATE($F4005," ",$G4005),AllocFactorMatrix,(AA$4+1),FALSE)*$E4007</f>
        <v>0</v>
      </c>
      <c r="AB4005" s="25">
        <f>VLOOKUP(CONCATENATE($F4005," ",$G4005),AllocFactorMatrix,(AB$4+1),FALSE)*$E4007</f>
        <v>0</v>
      </c>
      <c r="AC4005" s="25">
        <f>VLOOKUP(CONCATENATE($F4005," ",$G4005),AllocFactorMatrix,(AC$4+1),FALSE)*$E4007</f>
        <v>0</v>
      </c>
    </row>
    <row r="4006" spans="4:29" hidden="1" outlineLevel="1">
      <c r="E4006" s="61">
        <v>0</v>
      </c>
      <c r="F4006" s="61" t="str">
        <f>F4007</f>
        <v>TRANS_TOTAL</v>
      </c>
      <c r="G4006" s="20" t="str">
        <f>$G$14</f>
        <v>CUSTOMER</v>
      </c>
      <c r="H4006" s="24">
        <f t="shared" si="1876"/>
        <v>0</v>
      </c>
      <c r="I4006" s="25">
        <f>VLOOKUP(CONCATENATE($F4006," ",$G4006),AllocFactorMatrix,(I$4+1),FALSE)*$E4007</f>
        <v>0</v>
      </c>
      <c r="J4006" s="25">
        <f>VLOOKUP(CONCATENATE($F4006," ",$G4006),AllocFactorMatrix,(J$4+1),FALSE)*$E4007</f>
        <v>0</v>
      </c>
      <c r="K4006" s="25">
        <f>VLOOKUP(CONCATENATE($F4006," ",$G4006),AllocFactorMatrix,(K$4+1),FALSE)*$E4007</f>
        <v>0</v>
      </c>
      <c r="L4006" s="25">
        <f>VLOOKUP(CONCATENATE($F4006," ",$G4006),AllocFactorMatrix,(L$4+1),FALSE)*$E4007</f>
        <v>0</v>
      </c>
      <c r="M4006" s="25">
        <f t="shared" si="1895"/>
        <v>0</v>
      </c>
      <c r="N4006" s="25">
        <f>VLOOKUP(CONCATENATE($F4006," ",$G4006),AllocFactorMatrix,(N$4+1),FALSE)*$E4007</f>
        <v>0</v>
      </c>
      <c r="O4006" s="25">
        <f>VLOOKUP(CONCATENATE($F4006," ",$G4006),AllocFactorMatrix,(O$4+1),FALSE)*$E4007</f>
        <v>0</v>
      </c>
      <c r="P4006" s="25">
        <f>VLOOKUP(CONCATENATE($F4006," ",$G4006),AllocFactorMatrix,(P$4+1),FALSE)*$E4007</f>
        <v>0</v>
      </c>
      <c r="Q4006" s="25">
        <f>VLOOKUP(CONCATENATE($F4006," ",$G4006),AllocFactorMatrix,(Q$4+1),FALSE)*$E4007</f>
        <v>0</v>
      </c>
      <c r="R4006" s="25">
        <f t="shared" si="1897"/>
        <v>0</v>
      </c>
      <c r="S4006" s="25">
        <f>VLOOKUP(CONCATENATE($F4006," ",$G4006),AllocFactorMatrix,(S$4+1),FALSE)*$E4007</f>
        <v>0</v>
      </c>
      <c r="T4006" s="25">
        <f>VLOOKUP(CONCATENATE($F4006," ",$G4006),AllocFactorMatrix,(T$4+1),FALSE)*$E4007</f>
        <v>0</v>
      </c>
      <c r="U4006" s="25">
        <f>VLOOKUP(CONCATENATE($F4006," ",$G4006),AllocFactorMatrix,(U$4+1),FALSE)*$E4007</f>
        <v>0</v>
      </c>
      <c r="V4006" s="25">
        <f>VLOOKUP(CONCATENATE($F4006," ",$G4006),AllocFactorMatrix,(V$4+1),FALSE)*$E4007</f>
        <v>0</v>
      </c>
      <c r="W4006" s="25">
        <f t="shared" si="1898"/>
        <v>0</v>
      </c>
      <c r="X4006" s="25">
        <f>VLOOKUP(CONCATENATE($F4006," ",$G4006),AllocFactorMatrix,(X$4+1),FALSE)*$E4007</f>
        <v>0</v>
      </c>
      <c r="Y4006" s="25">
        <f>VLOOKUP(CONCATENATE($F4006," ",$G4006),AllocFactorMatrix,(Y$4+1),FALSE)*$E4007</f>
        <v>0</v>
      </c>
      <c r="Z4006" s="25">
        <f t="shared" si="1896"/>
        <v>0</v>
      </c>
      <c r="AA4006" s="25">
        <f>VLOOKUP(CONCATENATE($F4006," ",$G4006),AllocFactorMatrix,(AA$4+1),FALSE)*$E4007</f>
        <v>0</v>
      </c>
      <c r="AB4006" s="25">
        <f>VLOOKUP(CONCATENATE($F4006," ",$G4006),AllocFactorMatrix,(AB$4+1),FALSE)*$E4007</f>
        <v>0</v>
      </c>
      <c r="AC4006" s="25">
        <f>VLOOKUP(CONCATENATE($F4006," ",$G4006),AllocFactorMatrix,(AC$4+1),FALSE)*$E4007</f>
        <v>0</v>
      </c>
    </row>
    <row r="4007" spans="4:29" collapsed="1">
      <c r="D4007" s="20" t="s">
        <v>266</v>
      </c>
      <c r="E4007" s="61">
        <v>0</v>
      </c>
      <c r="F4007" s="61" t="s">
        <v>191</v>
      </c>
      <c r="G4007" s="20" t="str">
        <f>$G$15</f>
        <v>TOTAL</v>
      </c>
      <c r="H4007" s="24">
        <f t="shared" si="1876"/>
        <v>0</v>
      </c>
      <c r="I4007" s="25">
        <f>VLOOKUP(CONCATENATE($F4007," ",$G4007),AllocFactorMatrix,(I$4+1),FALSE)*$E4007</f>
        <v>0</v>
      </c>
      <c r="J4007" s="25">
        <f>VLOOKUP(CONCATENATE($F4007," ",$G4007),AllocFactorMatrix,(J$4+1),FALSE)*$E4007</f>
        <v>0</v>
      </c>
      <c r="K4007" s="25">
        <f>VLOOKUP(CONCATENATE($F4007," ",$G4007),AllocFactorMatrix,(K$4+1),FALSE)*$E4007</f>
        <v>0</v>
      </c>
      <c r="L4007" s="25">
        <f>VLOOKUP(CONCATENATE($F4007," ",$G4007),AllocFactorMatrix,(L$4+1),FALSE)*$E4007</f>
        <v>0</v>
      </c>
      <c r="M4007" s="25">
        <f t="shared" si="1895"/>
        <v>0</v>
      </c>
      <c r="N4007" s="25">
        <f>VLOOKUP(CONCATENATE($F4007," ",$G4007),AllocFactorMatrix,(N$4+1),FALSE)*$E4007</f>
        <v>0</v>
      </c>
      <c r="O4007" s="25">
        <f>VLOOKUP(CONCATENATE($F4007," ",$G4007),AllocFactorMatrix,(O$4+1),FALSE)*$E4007</f>
        <v>0</v>
      </c>
      <c r="P4007" s="25">
        <f>VLOOKUP(CONCATENATE($F4007," ",$G4007),AllocFactorMatrix,(P$4+1),FALSE)*$E4007</f>
        <v>0</v>
      </c>
      <c r="Q4007" s="25">
        <f>VLOOKUP(CONCATENATE($F4007," ",$G4007),AllocFactorMatrix,(Q$4+1),FALSE)*$E4007</f>
        <v>0</v>
      </c>
      <c r="R4007" s="25">
        <f t="shared" si="1897"/>
        <v>0</v>
      </c>
      <c r="S4007" s="25">
        <f>VLOOKUP(CONCATENATE($F4007," ",$G4007),AllocFactorMatrix,(S$4+1),FALSE)*$E4007</f>
        <v>0</v>
      </c>
      <c r="T4007" s="25">
        <f>VLOOKUP(CONCATENATE($F4007," ",$G4007),AllocFactorMatrix,(T$4+1),FALSE)*$E4007</f>
        <v>0</v>
      </c>
      <c r="U4007" s="25">
        <f>VLOOKUP(CONCATENATE($F4007," ",$G4007),AllocFactorMatrix,(U$4+1),FALSE)*$E4007</f>
        <v>0</v>
      </c>
      <c r="V4007" s="25">
        <f>VLOOKUP(CONCATENATE($F4007," ",$G4007),AllocFactorMatrix,(V$4+1),FALSE)*$E4007</f>
        <v>0</v>
      </c>
      <c r="W4007" s="25">
        <f t="shared" si="1898"/>
        <v>0</v>
      </c>
      <c r="X4007" s="25">
        <f>VLOOKUP(CONCATENATE($F4007," ",$G4007),AllocFactorMatrix,(X$4+1),FALSE)*$E4007</f>
        <v>0</v>
      </c>
      <c r="Y4007" s="25">
        <f>VLOOKUP(CONCATENATE($F4007," ",$G4007),AllocFactorMatrix,(Y$4+1),FALSE)*$E4007</f>
        <v>0</v>
      </c>
      <c r="Z4007" s="25">
        <f t="shared" si="1896"/>
        <v>0</v>
      </c>
      <c r="AA4007" s="25">
        <f>VLOOKUP(CONCATENATE($F4007," ",$G4007),AllocFactorMatrix,(AA$4+1),FALSE)*$E4007</f>
        <v>0</v>
      </c>
      <c r="AB4007" s="25">
        <f>VLOOKUP(CONCATENATE($F4007," ",$G4007),AllocFactorMatrix,(AB$4+1),FALSE)*$E4007</f>
        <v>0</v>
      </c>
      <c r="AC4007" s="25">
        <f>VLOOKUP(CONCATENATE($F4007," ",$G4007),AllocFactorMatrix,(AC$4+1),FALSE)*$E4007</f>
        <v>0</v>
      </c>
    </row>
    <row r="4008" spans="4:29" hidden="1" outlineLevel="1">
      <c r="F4008" s="61" t="str">
        <f>F4015</f>
        <v>TDPLANT</v>
      </c>
      <c r="G4008" s="20" t="str">
        <f>$G$8</f>
        <v>PRODUCTION</v>
      </c>
      <c r="H4008" s="24">
        <f t="shared" si="1876"/>
        <v>792.04300901372005</v>
      </c>
      <c r="I4008" s="25">
        <f>VLOOKUP(CONCATENATE($F4008," ",$G4008),AllocFactorMatrix,(I$4+1),FALSE)*$E4015</f>
        <v>388.37267951963941</v>
      </c>
      <c r="J4008" s="25">
        <f>VLOOKUP(CONCATENATE($F4008," ",$G4008),AllocFactorMatrix,(J$4+1),FALSE)*$E4015</f>
        <v>98.243186500345203</v>
      </c>
      <c r="K4008" s="25">
        <f>VLOOKUP(CONCATENATE($F4008," ",$G4008),AllocFactorMatrix,(K$4+1),FALSE)*$E4015</f>
        <v>1.1486122809048811</v>
      </c>
      <c r="L4008" s="25">
        <f>VLOOKUP(CONCATENATE($F4008," ",$G4008),AllocFactorMatrix,(L$4+1),FALSE)*$E4015</f>
        <v>2.8296646018095898E-2</v>
      </c>
      <c r="M4008" s="25">
        <f t="shared" ref="M4008:M4015" si="1899">SUBTOTAL(9,J4008:L4008)</f>
        <v>99.42009542726818</v>
      </c>
      <c r="N4008" s="25">
        <f>VLOOKUP(CONCATENATE($F4008," ",$G4008),AllocFactorMatrix,(N$4+1),FALSE)*$E4015</f>
        <v>41.106181806668936</v>
      </c>
      <c r="O4008" s="25">
        <f>VLOOKUP(CONCATENATE($F4008," ",$G4008),AllocFactorMatrix,(O$4+1),FALSE)*$E4015</f>
        <v>11.706838783454268</v>
      </c>
      <c r="P4008" s="25">
        <f>VLOOKUP(CONCATENATE($F4008," ",$G4008),AllocFactorMatrix,(P$4+1),FALSE)*$E4015</f>
        <v>0.9264263904406107</v>
      </c>
      <c r="Q4008" s="25">
        <f>VLOOKUP(CONCATENATE($F4008," ",$G4008),AllocFactorMatrix,(Q$4+1),FALSE)*$E4015</f>
        <v>0.19555227613862897</v>
      </c>
      <c r="R4008" s="25">
        <f>SUBTOTAL(9,N4008:Q4008)</f>
        <v>53.93499925670244</v>
      </c>
      <c r="S4008" s="25">
        <f>VLOOKUP(CONCATENATE($F4008," ",$G4008),AllocFactorMatrix,(S$4+1),FALSE)*$E4015</f>
        <v>2.4692608167932324</v>
      </c>
      <c r="T4008" s="25">
        <f>VLOOKUP(CONCATENATE($F4008," ",$G4008),AllocFactorMatrix,(T$4+1),FALSE)*$E4015</f>
        <v>26.919274791343287</v>
      </c>
      <c r="U4008" s="25">
        <f>VLOOKUP(CONCATENATE($F4008," ",$G4008),AllocFactorMatrix,(U$4+1),FALSE)*$E4015</f>
        <v>179.78409450687462</v>
      </c>
      <c r="V4008" s="25">
        <f>VLOOKUP(CONCATENATE($F4008," ",$G4008),AllocFactorMatrix,(V$4+1),FALSE)*$E4015</f>
        <v>28.204727299619382</v>
      </c>
      <c r="W4008" s="25">
        <f>SUBTOTAL(9,S4008:V4008)</f>
        <v>237.37735741463052</v>
      </c>
      <c r="X4008" s="25">
        <f>VLOOKUP(CONCATENATE($F4008," ",$G4008),AllocFactorMatrix,(X$4+1),FALSE)*$E4015</f>
        <v>11.15733565957907</v>
      </c>
      <c r="Y4008" s="25">
        <f>VLOOKUP(CONCATENATE($F4008," ",$G4008),AllocFactorMatrix,(Y$4+1),FALSE)*$E4015</f>
        <v>0.26934216177570197</v>
      </c>
      <c r="Z4008" s="25">
        <f t="shared" ref="Z4008:Z4015" si="1900">SUBTOTAL(9,X4008:Y4008)</f>
        <v>11.426677821354772</v>
      </c>
      <c r="AA4008" s="25">
        <f>VLOOKUP(CONCATENATE($F4008," ",$G4008),AllocFactorMatrix,(AA$4+1),FALSE)*$E4015</f>
        <v>0.19452591103025721</v>
      </c>
      <c r="AB4008" s="25">
        <f>VLOOKUP(CONCATENATE($F4008," ",$G4008),AllocFactorMatrix,(AB$4+1),FALSE)*$E4015</f>
        <v>1.0547583047084295</v>
      </c>
      <c r="AC4008" s="25">
        <f>VLOOKUP(CONCATENATE($F4008," ",$G4008),AllocFactorMatrix,(AC$4+1),FALSE)*$E4015</f>
        <v>0.26191535838581814</v>
      </c>
    </row>
    <row r="4009" spans="4:29" hidden="1" outlineLevel="1">
      <c r="F4009" s="61" t="str">
        <f>F4015</f>
        <v>TDPLANT</v>
      </c>
      <c r="G4009" s="20" t="str">
        <f>$G$9</f>
        <v>BULKTRAN</v>
      </c>
      <c r="H4009" s="24">
        <f t="shared" si="1876"/>
        <v>41907.451488243139</v>
      </c>
      <c r="I4009" s="25">
        <f>VLOOKUP(CONCATENATE($F4009," ",$G4009),AllocFactorMatrix,(I$4+1),FALSE)*$E4015</f>
        <v>20549.022011563964</v>
      </c>
      <c r="J4009" s="25">
        <f>VLOOKUP(CONCATENATE($F4009," ",$G4009),AllocFactorMatrix,(J$4+1),FALSE)*$E4015</f>
        <v>5198.1035442007433</v>
      </c>
      <c r="K4009" s="25">
        <f>VLOOKUP(CONCATENATE($F4009," ",$G4009),AllocFactorMatrix,(K$4+1),FALSE)*$E4015</f>
        <v>60.773736896890881</v>
      </c>
      <c r="L4009" s="25">
        <f>VLOOKUP(CONCATENATE($F4009," ",$G4009),AllocFactorMatrix,(L$4+1),FALSE)*$E4015</f>
        <v>1.4971918277013672</v>
      </c>
      <c r="M4009" s="25">
        <f t="shared" si="1899"/>
        <v>5260.3744729253358</v>
      </c>
      <c r="N4009" s="25">
        <f>VLOOKUP(CONCATENATE($F4009," ",$G4009),AllocFactorMatrix,(N$4+1),FALSE)*$E4015</f>
        <v>2174.9517391422874</v>
      </c>
      <c r="O4009" s="25">
        <f>VLOOKUP(CONCATENATE($F4009," ",$G4009),AllocFactorMatrix,(O$4+1),FALSE)*$E4015</f>
        <v>619.41557821362528</v>
      </c>
      <c r="P4009" s="25">
        <f>VLOOKUP(CONCATENATE($F4009," ",$G4009),AllocFactorMatrix,(P$4+1),FALSE)*$E4015</f>
        <v>49.01775354745358</v>
      </c>
      <c r="Q4009" s="25">
        <f>VLOOKUP(CONCATENATE($F4009," ",$G4009),AllocFactorMatrix,(Q$4+1),FALSE)*$E4015</f>
        <v>10.346783485785632</v>
      </c>
      <c r="R4009" s="25">
        <f t="shared" ref="R4009:R4015" si="1901">SUBTOTAL(9,N4009:Q4009)</f>
        <v>2853.731854389152</v>
      </c>
      <c r="S4009" s="25">
        <f>VLOOKUP(CONCATENATE($F4009," ",$G4009),AllocFactorMatrix,(S$4+1),FALSE)*$E4015</f>
        <v>130.65001106497925</v>
      </c>
      <c r="T4009" s="25">
        <f>VLOOKUP(CONCATENATE($F4009," ",$G4009),AllocFactorMatrix,(T$4+1),FALSE)*$E4015</f>
        <v>1424.3143233114042</v>
      </c>
      <c r="U4009" s="25">
        <f>VLOOKUP(CONCATENATE($F4009," ",$G4009),AllocFactorMatrix,(U$4+1),FALSE)*$E4015</f>
        <v>9512.4799198550299</v>
      </c>
      <c r="V4009" s="25">
        <f>VLOOKUP(CONCATENATE($F4009," ",$G4009),AllocFactorMatrix,(V$4+1),FALSE)*$E4015</f>
        <v>1492.3283554005225</v>
      </c>
      <c r="W4009" s="25">
        <f t="shared" ref="W4009:W4015" si="1902">SUBTOTAL(9,S4009:V4009)</f>
        <v>12559.772609631937</v>
      </c>
      <c r="X4009" s="25">
        <f>VLOOKUP(CONCATENATE($F4009," ",$G4009),AllocFactorMatrix,(X$4+1),FALSE)*$E4015</f>
        <v>590.34105164831476</v>
      </c>
      <c r="Y4009" s="25">
        <f>VLOOKUP(CONCATENATE($F4009," ",$G4009),AllocFactorMatrix,(Y$4+1),FALSE)*$E4015</f>
        <v>14.251048806565809</v>
      </c>
      <c r="Z4009" s="25">
        <f t="shared" si="1900"/>
        <v>604.59210045488055</v>
      </c>
      <c r="AA4009" s="25">
        <f>VLOOKUP(CONCATENATE($F4009," ",$G4009),AllocFactorMatrix,(AA$4+1),FALSE)*$E4015</f>
        <v>10.292477917150068</v>
      </c>
      <c r="AB4009" s="25">
        <f>VLOOKUP(CONCATENATE($F4009," ",$G4009),AllocFactorMatrix,(AB$4+1),FALSE)*$E4015</f>
        <v>55.807868996195388</v>
      </c>
      <c r="AC4009" s="25">
        <f>VLOOKUP(CONCATENATE($F4009," ",$G4009),AllocFactorMatrix,(AC$4+1),FALSE)*$E4015</f>
        <v>13.858092364513697</v>
      </c>
    </row>
    <row r="4010" spans="4:29" hidden="1" outlineLevel="1">
      <c r="F4010" s="61" t="str">
        <f>F4015</f>
        <v>TDPLANT</v>
      </c>
      <c r="G4010" s="20" t="str">
        <f>$G$10</f>
        <v>SUBTRAN</v>
      </c>
      <c r="H4010" s="24">
        <f t="shared" si="1876"/>
        <v>16065.087745187971</v>
      </c>
      <c r="I4010" s="25">
        <f>VLOOKUP(CONCATENATE($F4010," ",$G4010),AllocFactorMatrix,(I$4+1),FALSE)*$E4015</f>
        <v>7629.3392077615299</v>
      </c>
      <c r="J4010" s="25">
        <f>VLOOKUP(CONCATENATE($F4010," ",$G4010),AllocFactorMatrix,(J$4+1),FALSE)*$E4015</f>
        <v>1952.9982606593837</v>
      </c>
      <c r="K4010" s="25">
        <f>VLOOKUP(CONCATENATE($F4010," ",$G4010),AllocFactorMatrix,(K$4+1),FALSE)*$E4015</f>
        <v>22.758723531090194</v>
      </c>
      <c r="L4010" s="25">
        <f>VLOOKUP(CONCATENATE($F4010," ",$G4010),AllocFactorMatrix,(L$4+1),FALSE)*$E4015</f>
        <v>0.7461270034822941</v>
      </c>
      <c r="M4010" s="25">
        <f t="shared" si="1899"/>
        <v>1976.5031111939563</v>
      </c>
      <c r="N4010" s="25">
        <f>VLOOKUP(CONCATENATE($F4010," ",$G4010),AllocFactorMatrix,(N$4+1),FALSE)*$E4015</f>
        <v>851.21152831411632</v>
      </c>
      <c r="O4010" s="25">
        <f>VLOOKUP(CONCATENATE($F4010," ",$G4010),AllocFactorMatrix,(O$4+1),FALSE)*$E4015</f>
        <v>241.2739856980921</v>
      </c>
      <c r="P4010" s="25">
        <f>VLOOKUP(CONCATENATE($F4010," ",$G4010),AllocFactorMatrix,(P$4+1),FALSE)*$E4015</f>
        <v>24.714399345645216</v>
      </c>
      <c r="Q4010" s="25">
        <f>VLOOKUP(CONCATENATE($F4010," ",$G4010),AllocFactorMatrix,(Q$4+1),FALSE)*$E4015</f>
        <v>0</v>
      </c>
      <c r="R4010" s="25">
        <f t="shared" si="1901"/>
        <v>1117.1999133578536</v>
      </c>
      <c r="S4010" s="25">
        <f>VLOOKUP(CONCATENATE($F4010," ",$G4010),AllocFactorMatrix,(S$4+1),FALSE)*$E4015</f>
        <v>47.671668476146955</v>
      </c>
      <c r="T4010" s="25">
        <f>VLOOKUP(CONCATENATE($F4010," ",$G4010),AllocFactorMatrix,(T$4+1),FALSE)*$E4015</f>
        <v>550.9834498956136</v>
      </c>
      <c r="U4010" s="25">
        <f>VLOOKUP(CONCATENATE($F4010," ",$G4010),AllocFactorMatrix,(U$4+1),FALSE)*$E4015</f>
        <v>4488.1708695683856</v>
      </c>
      <c r="V4010" s="25">
        <f>VLOOKUP(CONCATENATE($F4010," ",$G4010),AllocFactorMatrix,(V$4+1),FALSE)*$E4015</f>
        <v>0</v>
      </c>
      <c r="W4010" s="25">
        <f t="shared" si="1902"/>
        <v>5086.8259879401458</v>
      </c>
      <c r="X4010" s="25">
        <f>VLOOKUP(CONCATENATE($F4010," ",$G4010),AllocFactorMatrix,(X$4+1),FALSE)*$E4015</f>
        <v>231.01398255990179</v>
      </c>
      <c r="Y4010" s="25">
        <f>VLOOKUP(CONCATENATE($F4010," ",$G4010),AllocFactorMatrix,(Y$4+1),FALSE)*$E4015</f>
        <v>5.5271634106202061</v>
      </c>
      <c r="Z4010" s="25">
        <f t="shared" si="1900"/>
        <v>236.541145970522</v>
      </c>
      <c r="AA4010" s="25">
        <f>VLOOKUP(CONCATENATE($F4010," ",$G4010),AllocFactorMatrix,(AA$4+1),FALSE)*$E4015</f>
        <v>3.7934658302682402</v>
      </c>
      <c r="AB4010" s="25">
        <f>VLOOKUP(CONCATENATE($F4010," ",$G4010),AllocFactorMatrix,(AB$4+1),FALSE)*$E4015</f>
        <v>11.916410580352231</v>
      </c>
      <c r="AC4010" s="25">
        <f>VLOOKUP(CONCATENATE($F4010," ",$G4010),AllocFactorMatrix,(AC$4+1),FALSE)*$E4015</f>
        <v>2.968502553347562</v>
      </c>
    </row>
    <row r="4011" spans="4:29" hidden="1" outlineLevel="1">
      <c r="F4011" s="61" t="str">
        <f>F4015</f>
        <v>TDPLANT</v>
      </c>
      <c r="G4011" s="20" t="str">
        <f>$G$11</f>
        <v>DISTPRI</v>
      </c>
      <c r="H4011" s="24">
        <f t="shared" si="1876"/>
        <v>32384.56597610344</v>
      </c>
      <c r="I4011" s="25">
        <f>VLOOKUP(CONCATENATE($F4011," ",$G4011),AllocFactorMatrix,(I$4+1),FALSE)*$E4015</f>
        <v>21519.500506049477</v>
      </c>
      <c r="J4011" s="25">
        <f>VLOOKUP(CONCATENATE($F4011," ",$G4011),AllocFactorMatrix,(J$4+1),FALSE)*$E4015</f>
        <v>5417.7844501651116</v>
      </c>
      <c r="K4011" s="25">
        <f>VLOOKUP(CONCATENATE($F4011," ",$G4011),AllocFactorMatrix,(K$4+1),FALSE)*$E4015</f>
        <v>63.223602932898373</v>
      </c>
      <c r="L4011" s="25">
        <f>VLOOKUP(CONCATENATE($F4011," ",$G4011),AllocFactorMatrix,(L$4+1),FALSE)*$E4015</f>
        <v>0</v>
      </c>
      <c r="M4011" s="25">
        <f t="shared" si="1899"/>
        <v>5481.0080530980104</v>
      </c>
      <c r="N4011" s="25">
        <f>VLOOKUP(CONCATENATE($F4011," ",$G4011),AllocFactorMatrix,(N$4+1),FALSE)*$E4015</f>
        <v>2336.2987278729415</v>
      </c>
      <c r="O4011" s="25">
        <f>VLOOKUP(CONCATENATE($F4011," ",$G4011),AllocFactorMatrix,(O$4+1),FALSE)*$E4015</f>
        <v>663.22473264733298</v>
      </c>
      <c r="P4011" s="25">
        <f>VLOOKUP(CONCATENATE($F4011," ",$G4011),AllocFactorMatrix,(P$4+1),FALSE)*$E4015</f>
        <v>0</v>
      </c>
      <c r="Q4011" s="25">
        <f>VLOOKUP(CONCATENATE($F4011," ",$G4011),AllocFactorMatrix,(Q$4+1),FALSE)*$E4015</f>
        <v>0</v>
      </c>
      <c r="R4011" s="25">
        <f t="shared" si="1901"/>
        <v>2999.5234605202745</v>
      </c>
      <c r="S4011" s="25">
        <f>VLOOKUP(CONCATENATE($F4011," ",$G4011),AllocFactorMatrix,(S$4+1),FALSE)*$E4015</f>
        <v>133.24770077762182</v>
      </c>
      <c r="T4011" s="25">
        <f>VLOOKUP(CONCATENATE($F4011," ",$G4011),AllocFactorMatrix,(T$4+1),FALSE)*$E4015</f>
        <v>1541.1960450713145</v>
      </c>
      <c r="U4011" s="25">
        <f>VLOOKUP(CONCATENATE($F4011," ",$G4011),AllocFactorMatrix,(U$4+1),FALSE)*$E4015</f>
        <v>0</v>
      </c>
      <c r="V4011" s="25">
        <f>VLOOKUP(CONCATENATE($F4011," ",$G4011),AllocFactorMatrix,(V$4+1),FALSE)*$E4015</f>
        <v>0</v>
      </c>
      <c r="W4011" s="25">
        <f t="shared" si="1902"/>
        <v>1674.4437458489363</v>
      </c>
      <c r="X4011" s="25">
        <f>VLOOKUP(CONCATENATE($F4011," ",$G4011),AllocFactorMatrix,(X$4+1),FALSE)*$E4015</f>
        <v>634.03211111658902</v>
      </c>
      <c r="Y4011" s="25">
        <f>VLOOKUP(CONCATENATE($F4011," ",$G4011),AllocFactorMatrix,(Y$4+1),FALSE)*$E4015</f>
        <v>15.190885246709364</v>
      </c>
      <c r="Z4011" s="25">
        <f t="shared" si="1900"/>
        <v>649.22299636329842</v>
      </c>
      <c r="AA4011" s="25">
        <f>VLOOKUP(CONCATENATE($F4011," ",$G4011),AllocFactorMatrix,(AA$4+1),FALSE)*$E4015</f>
        <v>10.908370849348371</v>
      </c>
      <c r="AB4011" s="25">
        <f>VLOOKUP(CONCATENATE($F4011," ",$G4011),AllocFactorMatrix,(AB$4+1),FALSE)*$E4015</f>
        <v>39.986648914384133</v>
      </c>
      <c r="AC4011" s="25">
        <f>VLOOKUP(CONCATENATE($F4011," ",$G4011),AllocFactorMatrix,(AC$4+1),FALSE)*$E4015</f>
        <v>9.9721944597059977</v>
      </c>
    </row>
    <row r="4012" spans="4:29" hidden="1" outlineLevel="1">
      <c r="F4012" s="61" t="str">
        <f>F4015</f>
        <v>TDPLANT</v>
      </c>
      <c r="G4012" s="20" t="str">
        <f>$G$12</f>
        <v>DISTSEC</v>
      </c>
      <c r="H4012" s="24">
        <f t="shared" si="1876"/>
        <v>14405.891148604034</v>
      </c>
      <c r="I4012" s="25">
        <f>VLOOKUP(CONCATENATE($F4012," ",$G4012),AllocFactorMatrix,(I$4+1),FALSE)*$E4015</f>
        <v>10755.463715749138</v>
      </c>
      <c r="J4012" s="25">
        <f>VLOOKUP(CONCATENATE($F4012," ",$G4012),AllocFactorMatrix,(J$4+1),FALSE)*$E4015</f>
        <v>2414.4590804599761</v>
      </c>
      <c r="K4012" s="25">
        <f>VLOOKUP(CONCATENATE($F4012," ",$G4012),AllocFactorMatrix,(K$4+1),FALSE)*$E4015</f>
        <v>0</v>
      </c>
      <c r="L4012" s="25">
        <f>VLOOKUP(CONCATENATE($F4012," ",$G4012),AllocFactorMatrix,(L$4+1),FALSE)*$E4015</f>
        <v>0</v>
      </c>
      <c r="M4012" s="25">
        <f t="shared" si="1899"/>
        <v>2414.4590804599761</v>
      </c>
      <c r="N4012" s="25">
        <f>VLOOKUP(CONCATENATE($F4012," ",$G4012),AllocFactorMatrix,(N$4+1),FALSE)*$E4015</f>
        <v>851.12227933894951</v>
      </c>
      <c r="O4012" s="25">
        <f>VLOOKUP(CONCATENATE($F4012," ",$G4012),AllocFactorMatrix,(O$4+1),FALSE)*$E4015</f>
        <v>0</v>
      </c>
      <c r="P4012" s="25">
        <f>VLOOKUP(CONCATENATE($F4012," ",$G4012),AllocFactorMatrix,(P$4+1),FALSE)*$E4015</f>
        <v>0</v>
      </c>
      <c r="Q4012" s="25">
        <f>VLOOKUP(CONCATENATE($F4012," ",$G4012),AllocFactorMatrix,(Q$4+1),FALSE)*$E4015</f>
        <v>0</v>
      </c>
      <c r="R4012" s="25">
        <f t="shared" si="1901"/>
        <v>851.12227933894951</v>
      </c>
      <c r="S4012" s="25">
        <f>VLOOKUP(CONCATENATE($F4012," ",$G4012),AllocFactorMatrix,(S$4+1),FALSE)*$E4015</f>
        <v>37.671145675654714</v>
      </c>
      <c r="T4012" s="25">
        <f>VLOOKUP(CONCATENATE($F4012," ",$G4012),AllocFactorMatrix,(T$4+1),FALSE)*$E4015</f>
        <v>0</v>
      </c>
      <c r="U4012" s="25">
        <f>VLOOKUP(CONCATENATE($F4012," ",$G4012),AllocFactorMatrix,(U$4+1),FALSE)*$E4015</f>
        <v>0</v>
      </c>
      <c r="V4012" s="25">
        <f>VLOOKUP(CONCATENATE($F4012," ",$G4012),AllocFactorMatrix,(V$4+1),FALSE)*$E4015</f>
        <v>0</v>
      </c>
      <c r="W4012" s="25">
        <f t="shared" si="1902"/>
        <v>37.671145675654714</v>
      </c>
      <c r="X4012" s="25">
        <f>VLOOKUP(CONCATENATE($F4012," ",$G4012),AllocFactorMatrix,(X$4+1),FALSE)*$E4015</f>
        <v>236.88002663922421</v>
      </c>
      <c r="Y4012" s="25">
        <f>VLOOKUP(CONCATENATE($F4012," ",$G4012),AllocFactorMatrix,(Y$4+1),FALSE)*$E4015</f>
        <v>0</v>
      </c>
      <c r="Z4012" s="25">
        <f t="shared" si="1900"/>
        <v>236.88002663922421</v>
      </c>
      <c r="AA4012" s="25">
        <f>VLOOKUP(CONCATENATE($F4012," ",$G4012),AllocFactorMatrix,(AA$4+1),FALSE)*$E4015</f>
        <v>3.8626307073393531</v>
      </c>
      <c r="AB4012" s="25">
        <f>VLOOKUP(CONCATENATE($F4012," ",$G4012),AllocFactorMatrix,(AB$4+1),FALSE)*$E4015</f>
        <v>85.292763934346681</v>
      </c>
      <c r="AC4012" s="25">
        <f>VLOOKUP(CONCATENATE($F4012," ",$G4012),AllocFactorMatrix,(AC$4+1),FALSE)*$E4015</f>
        <v>21.13950609940613</v>
      </c>
    </row>
    <row r="4013" spans="4:29" hidden="1" outlineLevel="1">
      <c r="F4013" s="61" t="str">
        <f>F4015</f>
        <v>TDPLANT</v>
      </c>
      <c r="G4013" s="20" t="str">
        <f>$G$13</f>
        <v>ENERGY</v>
      </c>
      <c r="H4013" s="24">
        <f t="shared" si="1876"/>
        <v>0</v>
      </c>
      <c r="I4013" s="25">
        <f>VLOOKUP(CONCATENATE($F4013," ",$G4013),AllocFactorMatrix,(I$4+1),FALSE)*$E4015</f>
        <v>0</v>
      </c>
      <c r="J4013" s="25">
        <f>VLOOKUP(CONCATENATE($F4013," ",$G4013),AllocFactorMatrix,(J$4+1),FALSE)*$E4015</f>
        <v>0</v>
      </c>
      <c r="K4013" s="25">
        <f>VLOOKUP(CONCATENATE($F4013," ",$G4013),AllocFactorMatrix,(K$4+1),FALSE)*$E4015</f>
        <v>0</v>
      </c>
      <c r="L4013" s="25">
        <f>VLOOKUP(CONCATENATE($F4013," ",$G4013),AllocFactorMatrix,(L$4+1),FALSE)*$E4015</f>
        <v>0</v>
      </c>
      <c r="M4013" s="25">
        <f t="shared" si="1899"/>
        <v>0</v>
      </c>
      <c r="N4013" s="25">
        <f>VLOOKUP(CONCATENATE($F4013," ",$G4013),AllocFactorMatrix,(N$4+1),FALSE)*$E4015</f>
        <v>0</v>
      </c>
      <c r="O4013" s="25">
        <f>VLOOKUP(CONCATENATE($F4013," ",$G4013),AllocFactorMatrix,(O$4+1),FALSE)*$E4015</f>
        <v>0</v>
      </c>
      <c r="P4013" s="25">
        <f>VLOOKUP(CONCATENATE($F4013," ",$G4013),AllocFactorMatrix,(P$4+1),FALSE)*$E4015</f>
        <v>0</v>
      </c>
      <c r="Q4013" s="25">
        <f>VLOOKUP(CONCATENATE($F4013," ",$G4013),AllocFactorMatrix,(Q$4+1),FALSE)*$E4015</f>
        <v>0</v>
      </c>
      <c r="R4013" s="25">
        <f t="shared" si="1901"/>
        <v>0</v>
      </c>
      <c r="S4013" s="25">
        <f>VLOOKUP(CONCATENATE($F4013," ",$G4013),AllocFactorMatrix,(S$4+1),FALSE)*$E4015</f>
        <v>0</v>
      </c>
      <c r="T4013" s="25">
        <f>VLOOKUP(CONCATENATE($F4013," ",$G4013),AllocFactorMatrix,(T$4+1),FALSE)*$E4015</f>
        <v>0</v>
      </c>
      <c r="U4013" s="25">
        <f>VLOOKUP(CONCATENATE($F4013," ",$G4013),AllocFactorMatrix,(U$4+1),FALSE)*$E4015</f>
        <v>0</v>
      </c>
      <c r="V4013" s="25">
        <f>VLOOKUP(CONCATENATE($F4013," ",$G4013),AllocFactorMatrix,(V$4+1),FALSE)*$E4015</f>
        <v>0</v>
      </c>
      <c r="W4013" s="25">
        <f t="shared" si="1902"/>
        <v>0</v>
      </c>
      <c r="X4013" s="25">
        <f>VLOOKUP(CONCATENATE($F4013," ",$G4013),AllocFactorMatrix,(X$4+1),FALSE)*$E4015</f>
        <v>0</v>
      </c>
      <c r="Y4013" s="25">
        <f>VLOOKUP(CONCATENATE($F4013," ",$G4013),AllocFactorMatrix,(Y$4+1),FALSE)*$E4015</f>
        <v>0</v>
      </c>
      <c r="Z4013" s="25">
        <f t="shared" si="1900"/>
        <v>0</v>
      </c>
      <c r="AA4013" s="25">
        <f>VLOOKUP(CONCATENATE($F4013," ",$G4013),AllocFactorMatrix,(AA$4+1),FALSE)*$E4015</f>
        <v>0</v>
      </c>
      <c r="AB4013" s="25">
        <f>VLOOKUP(CONCATENATE($F4013," ",$G4013),AllocFactorMatrix,(AB$4+1),FALSE)*$E4015</f>
        <v>0</v>
      </c>
      <c r="AC4013" s="25">
        <f>VLOOKUP(CONCATENATE($F4013," ",$G4013),AllocFactorMatrix,(AC$4+1),FALSE)*$E4015</f>
        <v>0</v>
      </c>
    </row>
    <row r="4014" spans="4:29" hidden="1" outlineLevel="1">
      <c r="F4014" s="61" t="str">
        <f>F4015</f>
        <v>TDPLANT</v>
      </c>
      <c r="G4014" s="20" t="str">
        <f>$G$14</f>
        <v>CUSTOMER</v>
      </c>
      <c r="H4014" s="24">
        <f t="shared" si="1876"/>
        <v>28857.960632847724</v>
      </c>
      <c r="I4014" s="25">
        <f>VLOOKUP(CONCATENATE($F4014," ",$G4014),AllocFactorMatrix,(I$4+1),FALSE)*$E4015</f>
        <v>20721.801556544233</v>
      </c>
      <c r="J4014" s="25">
        <f>VLOOKUP(CONCATENATE($F4014," ",$G4014),AllocFactorMatrix,(J$4+1),FALSE)*$E4015</f>
        <v>5079.3689471681691</v>
      </c>
      <c r="K4014" s="25">
        <f>VLOOKUP(CONCATENATE($F4014," ",$G4014),AllocFactorMatrix,(K$4+1),FALSE)*$E4015</f>
        <v>41.311827448740075</v>
      </c>
      <c r="L4014" s="25">
        <f>VLOOKUP(CONCATENATE($F4014," ",$G4014),AllocFactorMatrix,(L$4+1),FALSE)*$E4015</f>
        <v>5.8937246817474218</v>
      </c>
      <c r="M4014" s="25">
        <f t="shared" si="1899"/>
        <v>5126.5744992986565</v>
      </c>
      <c r="N4014" s="25">
        <f>VLOOKUP(CONCATENATE($F4014," ",$G4014),AllocFactorMatrix,(N$4+1),FALSE)*$E4015</f>
        <v>84.92815853469429</v>
      </c>
      <c r="O4014" s="25">
        <f>VLOOKUP(CONCATENATE($F4014," ",$G4014),AllocFactorMatrix,(O$4+1),FALSE)*$E4015</f>
        <v>34.611542211248683</v>
      </c>
      <c r="P4014" s="25">
        <f>VLOOKUP(CONCATENATE($F4014," ",$G4014),AllocFactorMatrix,(P$4+1),FALSE)*$E4015</f>
        <v>16.910924234798163</v>
      </c>
      <c r="Q4014" s="25">
        <f>VLOOKUP(CONCATENATE($F4014," ",$G4014),AllocFactorMatrix,(Q$4+1),FALSE)*$E4015</f>
        <v>7.2473867996412942</v>
      </c>
      <c r="R4014" s="25">
        <f t="shared" si="1901"/>
        <v>143.69801178038244</v>
      </c>
      <c r="S4014" s="25">
        <f>VLOOKUP(CONCATENATE($F4014," ",$G4014),AllocFactorMatrix,(S$4+1),FALSE)*$E4015</f>
        <v>1.2227863134513137</v>
      </c>
      <c r="T4014" s="25">
        <f>VLOOKUP(CONCATENATE($F4014," ",$G4014),AllocFactorMatrix,(T$4+1),FALSE)*$E4015</f>
        <v>21.55581283771707</v>
      </c>
      <c r="U4014" s="25">
        <f>VLOOKUP(CONCATENATE($F4014," ",$G4014),AllocFactorMatrix,(U$4+1),FALSE)*$E4015</f>
        <v>43.850540055498406</v>
      </c>
      <c r="V4014" s="25">
        <f>VLOOKUP(CONCATENATE($F4014," ",$G4014),AllocFactorMatrix,(V$4+1),FALSE)*$E4015</f>
        <v>10.871146768643529</v>
      </c>
      <c r="W4014" s="25">
        <f t="shared" si="1902"/>
        <v>77.500285975310319</v>
      </c>
      <c r="X4014" s="25">
        <f>VLOOKUP(CONCATENATE($F4014," ",$G4014),AllocFactorMatrix,(X$4+1),FALSE)*$E4015</f>
        <v>28.754697600271772</v>
      </c>
      <c r="Y4014" s="25">
        <f>VLOOKUP(CONCATENATE($F4014," ",$G4014),AllocFactorMatrix,(Y$4+1),FALSE)*$E4015</f>
        <v>0.4397390969586627</v>
      </c>
      <c r="Z4014" s="25">
        <f t="shared" si="1900"/>
        <v>29.194436697230433</v>
      </c>
      <c r="AA4014" s="25">
        <f>VLOOKUP(CONCATENATE($F4014," ",$G4014),AllocFactorMatrix,(AA$4+1),FALSE)*$E4015</f>
        <v>1.7078266462310192</v>
      </c>
      <c r="AB4014" s="25">
        <f>VLOOKUP(CONCATENATE($F4014," ",$G4014),AllocFactorMatrix,(AB$4+1),FALSE)*$E4015</f>
        <v>2395.1711682155769</v>
      </c>
      <c r="AC4014" s="25">
        <f>VLOOKUP(CONCATENATE($F4014," ",$G4014),AllocFactorMatrix,(AC$4+1),FALSE)*$E4015</f>
        <v>362.31284769011052</v>
      </c>
    </row>
    <row r="4015" spans="4:29" collapsed="1">
      <c r="D4015" s="20" t="s">
        <v>330</v>
      </c>
      <c r="E4015" s="22">
        <v>134413</v>
      </c>
      <c r="F4015" s="61" t="s">
        <v>204</v>
      </c>
      <c r="G4015" s="20" t="str">
        <f>$G$15</f>
        <v>TOTAL</v>
      </c>
      <c r="H4015" s="24">
        <f t="shared" si="1876"/>
        <v>134413.00000000003</v>
      </c>
      <c r="I4015" s="25">
        <f>VLOOKUP(CONCATENATE($F4015," ",$G4015),AllocFactorMatrix,(I$4+1),FALSE)*$E4015</f>
        <v>81563.499677187996</v>
      </c>
      <c r="J4015" s="25">
        <f>VLOOKUP(CONCATENATE($F4015," ",$G4015),AllocFactorMatrix,(J$4+1),FALSE)*$E4015</f>
        <v>20160.957469153727</v>
      </c>
      <c r="K4015" s="25">
        <f>VLOOKUP(CONCATENATE($F4015," ",$G4015),AllocFactorMatrix,(K$4+1),FALSE)*$E4015</f>
        <v>189.21650309052438</v>
      </c>
      <c r="L4015" s="25">
        <f>VLOOKUP(CONCATENATE($F4015," ",$G4015),AllocFactorMatrix,(L$4+1),FALSE)*$E4015</f>
        <v>8.1653401589491779</v>
      </c>
      <c r="M4015" s="25">
        <f t="shared" si="1899"/>
        <v>20358.339312403201</v>
      </c>
      <c r="N4015" s="25">
        <f>VLOOKUP(CONCATENATE($F4015," ",$G4015),AllocFactorMatrix,(N$4+1),FALSE)*$E4015</f>
        <v>6339.6186150096573</v>
      </c>
      <c r="O4015" s="25">
        <f>VLOOKUP(CONCATENATE($F4015," ",$G4015),AllocFactorMatrix,(O$4+1),FALSE)*$E4015</f>
        <v>1570.2326775537531</v>
      </c>
      <c r="P4015" s="25">
        <f>VLOOKUP(CONCATENATE($F4015," ",$G4015),AllocFactorMatrix,(P$4+1),FALSE)*$E4015</f>
        <v>91.569503518337569</v>
      </c>
      <c r="Q4015" s="25">
        <f>VLOOKUP(CONCATENATE($F4015," ",$G4015),AllocFactorMatrix,(Q$4+1),FALSE)*$E4015</f>
        <v>17.789722561565558</v>
      </c>
      <c r="R4015" s="25">
        <f t="shared" si="1901"/>
        <v>8019.2105186433128</v>
      </c>
      <c r="S4015" s="25">
        <f>VLOOKUP(CONCATENATE($F4015," ",$G4015),AllocFactorMatrix,(S$4+1),FALSE)*$E4015</f>
        <v>352.93257312464732</v>
      </c>
      <c r="T4015" s="25">
        <f>VLOOKUP(CONCATENATE($F4015," ",$G4015),AllocFactorMatrix,(T$4+1),FALSE)*$E4015</f>
        <v>3564.9689059073926</v>
      </c>
      <c r="U4015" s="25">
        <f>VLOOKUP(CONCATENATE($F4015," ",$G4015),AllocFactorMatrix,(U$4+1),FALSE)*$E4015</f>
        <v>14224.285423985788</v>
      </c>
      <c r="V4015" s="25">
        <f>VLOOKUP(CONCATENATE($F4015," ",$G4015),AllocFactorMatrix,(V$4+1),FALSE)*$E4015</f>
        <v>1531.4042294687854</v>
      </c>
      <c r="W4015" s="25">
        <f t="shared" si="1902"/>
        <v>19673.591132486614</v>
      </c>
      <c r="X4015" s="25">
        <f>VLOOKUP(CONCATENATE($F4015," ",$G4015),AllocFactorMatrix,(X$4+1),FALSE)*$E4015</f>
        <v>1732.1792052238807</v>
      </c>
      <c r="Y4015" s="25">
        <f>VLOOKUP(CONCATENATE($F4015," ",$G4015),AllocFactorMatrix,(Y$4+1),FALSE)*$E4015</f>
        <v>35.678178722629745</v>
      </c>
      <c r="Z4015" s="25">
        <f t="shared" si="1900"/>
        <v>1767.8573839465105</v>
      </c>
      <c r="AA4015" s="25">
        <f>VLOOKUP(CONCATENATE($F4015," ",$G4015),AllocFactorMatrix,(AA$4+1),FALSE)*$E4015</f>
        <v>30.759297861367312</v>
      </c>
      <c r="AB4015" s="25">
        <f>VLOOKUP(CONCATENATE($F4015," ",$G4015),AllocFactorMatrix,(AB$4+1),FALSE)*$E4015</f>
        <v>2589.2296189455637</v>
      </c>
      <c r="AC4015" s="25">
        <f>VLOOKUP(CONCATENATE($F4015," ",$G4015),AllocFactorMatrix,(AC$4+1),FALSE)*$E4015</f>
        <v>410.51305852546977</v>
      </c>
    </row>
    <row r="4016" spans="4:29" hidden="1" outlineLevel="1">
      <c r="F4016" s="61" t="str">
        <f>F4023</f>
        <v>RB_GUP</v>
      </c>
      <c r="G4016" s="20" t="str">
        <f>$G$8</f>
        <v>PRODUCTION</v>
      </c>
      <c r="H4016" s="24">
        <f t="shared" ca="1" si="1876"/>
        <v>0</v>
      </c>
      <c r="I4016" s="25">
        <f ca="1">VLOOKUP(CONCATENATE($F4016," ",$G4016),AllocFactorMatrix,(I$4+1),FALSE)*$E4023</f>
        <v>0</v>
      </c>
      <c r="J4016" s="25">
        <f ca="1">VLOOKUP(CONCATENATE($F4016," ",$G4016),AllocFactorMatrix,(J$4+1),FALSE)*$E4023</f>
        <v>0</v>
      </c>
      <c r="K4016" s="25">
        <f ca="1">VLOOKUP(CONCATENATE($F4016," ",$G4016),AllocFactorMatrix,(K$4+1),FALSE)*$E4023</f>
        <v>0</v>
      </c>
      <c r="L4016" s="25">
        <f ca="1">VLOOKUP(CONCATENATE($F4016," ",$G4016),AllocFactorMatrix,(L$4+1),FALSE)*$E4023</f>
        <v>0</v>
      </c>
      <c r="M4016" s="25">
        <f t="shared" ref="M4016:M4023" ca="1" si="1903">SUBTOTAL(9,J4016:L4016)</f>
        <v>0</v>
      </c>
      <c r="N4016" s="25">
        <f ca="1">VLOOKUP(CONCATENATE($F4016," ",$G4016),AllocFactorMatrix,(N$4+1),FALSE)*$E4023</f>
        <v>0</v>
      </c>
      <c r="O4016" s="25">
        <f ca="1">VLOOKUP(CONCATENATE($F4016," ",$G4016),AllocFactorMatrix,(O$4+1),FALSE)*$E4023</f>
        <v>0</v>
      </c>
      <c r="P4016" s="25">
        <f ca="1">VLOOKUP(CONCATENATE($F4016," ",$G4016),AllocFactorMatrix,(P$4+1),FALSE)*$E4023</f>
        <v>0</v>
      </c>
      <c r="Q4016" s="25">
        <f ca="1">VLOOKUP(CONCATENATE($F4016," ",$G4016),AllocFactorMatrix,(Q$4+1),FALSE)*$E4023</f>
        <v>0</v>
      </c>
      <c r="R4016" s="25">
        <f ca="1">SUBTOTAL(9,N4016:Q4016)</f>
        <v>0</v>
      </c>
      <c r="S4016" s="25">
        <f ca="1">VLOOKUP(CONCATENATE($F4016," ",$G4016),AllocFactorMatrix,(S$4+1),FALSE)*$E4023</f>
        <v>0</v>
      </c>
      <c r="T4016" s="25">
        <f ca="1">VLOOKUP(CONCATENATE($F4016," ",$G4016),AllocFactorMatrix,(T$4+1),FALSE)*$E4023</f>
        <v>0</v>
      </c>
      <c r="U4016" s="25">
        <f ca="1">VLOOKUP(CONCATENATE($F4016," ",$G4016),AllocFactorMatrix,(U$4+1),FALSE)*$E4023</f>
        <v>0</v>
      </c>
      <c r="V4016" s="25">
        <f ca="1">VLOOKUP(CONCATENATE($F4016," ",$G4016),AllocFactorMatrix,(V$4+1),FALSE)*$E4023</f>
        <v>0</v>
      </c>
      <c r="W4016" s="25">
        <f ca="1">SUBTOTAL(9,S4016:V4016)</f>
        <v>0</v>
      </c>
      <c r="X4016" s="25">
        <f ca="1">VLOOKUP(CONCATENATE($F4016," ",$G4016),AllocFactorMatrix,(X$4+1),FALSE)*$E4023</f>
        <v>0</v>
      </c>
      <c r="Y4016" s="25">
        <f ca="1">VLOOKUP(CONCATENATE($F4016," ",$G4016),AllocFactorMatrix,(Y$4+1),FALSE)*$E4023</f>
        <v>0</v>
      </c>
      <c r="Z4016" s="25">
        <f t="shared" ref="Z4016:Z4023" ca="1" si="1904">SUBTOTAL(9,X4016:Y4016)</f>
        <v>0</v>
      </c>
      <c r="AA4016" s="25">
        <f ca="1">VLOOKUP(CONCATENATE($F4016," ",$G4016),AllocFactorMatrix,(AA$4+1),FALSE)*$E4023</f>
        <v>0</v>
      </c>
      <c r="AB4016" s="25">
        <f ca="1">VLOOKUP(CONCATENATE($F4016," ",$G4016),AllocFactorMatrix,(AB$4+1),FALSE)*$E4023</f>
        <v>0</v>
      </c>
      <c r="AC4016" s="25">
        <f ca="1">VLOOKUP(CONCATENATE($F4016," ",$G4016),AllocFactorMatrix,(AC$4+1),FALSE)*$E4023</f>
        <v>0</v>
      </c>
    </row>
    <row r="4017" spans="4:29" hidden="1" outlineLevel="1">
      <c r="F4017" s="61" t="str">
        <f>F4023</f>
        <v>RB_GUP</v>
      </c>
      <c r="G4017" s="20" t="str">
        <f>$G$9</f>
        <v>BULKTRAN</v>
      </c>
      <c r="H4017" s="24">
        <f t="shared" ca="1" si="1876"/>
        <v>0</v>
      </c>
      <c r="I4017" s="25">
        <f ca="1">VLOOKUP(CONCATENATE($F4017," ",$G4017),AllocFactorMatrix,(I$4+1),FALSE)*$E4023</f>
        <v>0</v>
      </c>
      <c r="J4017" s="25">
        <f ca="1">VLOOKUP(CONCATENATE($F4017," ",$G4017),AllocFactorMatrix,(J$4+1),FALSE)*$E4023</f>
        <v>0</v>
      </c>
      <c r="K4017" s="25">
        <f ca="1">VLOOKUP(CONCATENATE($F4017," ",$G4017),AllocFactorMatrix,(K$4+1),FALSE)*$E4023</f>
        <v>0</v>
      </c>
      <c r="L4017" s="25">
        <f ca="1">VLOOKUP(CONCATENATE($F4017," ",$G4017),AllocFactorMatrix,(L$4+1),FALSE)*$E4023</f>
        <v>0</v>
      </c>
      <c r="M4017" s="25">
        <f t="shared" ca="1" si="1903"/>
        <v>0</v>
      </c>
      <c r="N4017" s="25">
        <f ca="1">VLOOKUP(CONCATENATE($F4017," ",$G4017),AllocFactorMatrix,(N$4+1),FALSE)*$E4023</f>
        <v>0</v>
      </c>
      <c r="O4017" s="25">
        <f ca="1">VLOOKUP(CONCATENATE($F4017," ",$G4017),AllocFactorMatrix,(O$4+1),FALSE)*$E4023</f>
        <v>0</v>
      </c>
      <c r="P4017" s="25">
        <f ca="1">VLOOKUP(CONCATENATE($F4017," ",$G4017),AllocFactorMatrix,(P$4+1),FALSE)*$E4023</f>
        <v>0</v>
      </c>
      <c r="Q4017" s="25">
        <f ca="1">VLOOKUP(CONCATENATE($F4017," ",$G4017),AllocFactorMatrix,(Q$4+1),FALSE)*$E4023</f>
        <v>0</v>
      </c>
      <c r="R4017" s="25">
        <f t="shared" ref="R4017:R4023" ca="1" si="1905">SUBTOTAL(9,N4017:Q4017)</f>
        <v>0</v>
      </c>
      <c r="S4017" s="25">
        <f ca="1">VLOOKUP(CONCATENATE($F4017," ",$G4017),AllocFactorMatrix,(S$4+1),FALSE)*$E4023</f>
        <v>0</v>
      </c>
      <c r="T4017" s="25">
        <f ca="1">VLOOKUP(CONCATENATE($F4017," ",$G4017),AllocFactorMatrix,(T$4+1),FALSE)*$E4023</f>
        <v>0</v>
      </c>
      <c r="U4017" s="25">
        <f ca="1">VLOOKUP(CONCATENATE($F4017," ",$G4017),AllocFactorMatrix,(U$4+1),FALSE)*$E4023</f>
        <v>0</v>
      </c>
      <c r="V4017" s="25">
        <f ca="1">VLOOKUP(CONCATENATE($F4017," ",$G4017),AllocFactorMatrix,(V$4+1),FALSE)*$E4023</f>
        <v>0</v>
      </c>
      <c r="W4017" s="25">
        <f t="shared" ref="W4017:W4023" ca="1" si="1906">SUBTOTAL(9,S4017:V4017)</f>
        <v>0</v>
      </c>
      <c r="X4017" s="25">
        <f ca="1">VLOOKUP(CONCATENATE($F4017," ",$G4017),AllocFactorMatrix,(X$4+1),FALSE)*$E4023</f>
        <v>0</v>
      </c>
      <c r="Y4017" s="25">
        <f ca="1">VLOOKUP(CONCATENATE($F4017," ",$G4017),AllocFactorMatrix,(Y$4+1),FALSE)*$E4023</f>
        <v>0</v>
      </c>
      <c r="Z4017" s="25">
        <f t="shared" ca="1" si="1904"/>
        <v>0</v>
      </c>
      <c r="AA4017" s="25">
        <f ca="1">VLOOKUP(CONCATENATE($F4017," ",$G4017),AllocFactorMatrix,(AA$4+1),FALSE)*$E4023</f>
        <v>0</v>
      </c>
      <c r="AB4017" s="25">
        <f ca="1">VLOOKUP(CONCATENATE($F4017," ",$G4017),AllocFactorMatrix,(AB$4+1),FALSE)*$E4023</f>
        <v>0</v>
      </c>
      <c r="AC4017" s="25">
        <f ca="1">VLOOKUP(CONCATENATE($F4017," ",$G4017),AllocFactorMatrix,(AC$4+1),FALSE)*$E4023</f>
        <v>0</v>
      </c>
    </row>
    <row r="4018" spans="4:29" hidden="1" outlineLevel="1">
      <c r="F4018" s="61" t="str">
        <f>F4023</f>
        <v>RB_GUP</v>
      </c>
      <c r="G4018" s="20" t="str">
        <f>$G$10</f>
        <v>SUBTRAN</v>
      </c>
      <c r="H4018" s="24">
        <f t="shared" ca="1" si="1876"/>
        <v>0</v>
      </c>
      <c r="I4018" s="25">
        <f ca="1">VLOOKUP(CONCATENATE($F4018," ",$G4018),AllocFactorMatrix,(I$4+1),FALSE)*$E4023</f>
        <v>0</v>
      </c>
      <c r="J4018" s="25">
        <f ca="1">VLOOKUP(CONCATENATE($F4018," ",$G4018),AllocFactorMatrix,(J$4+1),FALSE)*$E4023</f>
        <v>0</v>
      </c>
      <c r="K4018" s="25">
        <f ca="1">VLOOKUP(CONCATENATE($F4018," ",$G4018),AllocFactorMatrix,(K$4+1),FALSE)*$E4023</f>
        <v>0</v>
      </c>
      <c r="L4018" s="25">
        <f ca="1">VLOOKUP(CONCATENATE($F4018," ",$G4018),AllocFactorMatrix,(L$4+1),FALSE)*$E4023</f>
        <v>0</v>
      </c>
      <c r="M4018" s="25">
        <f t="shared" ca="1" si="1903"/>
        <v>0</v>
      </c>
      <c r="N4018" s="25">
        <f ca="1">VLOOKUP(CONCATENATE($F4018," ",$G4018),AllocFactorMatrix,(N$4+1),FALSE)*$E4023</f>
        <v>0</v>
      </c>
      <c r="O4018" s="25">
        <f ca="1">VLOOKUP(CONCATENATE($F4018," ",$G4018),AllocFactorMatrix,(O$4+1),FALSE)*$E4023</f>
        <v>0</v>
      </c>
      <c r="P4018" s="25">
        <f ca="1">VLOOKUP(CONCATENATE($F4018," ",$G4018),AllocFactorMatrix,(P$4+1),FALSE)*$E4023</f>
        <v>0</v>
      </c>
      <c r="Q4018" s="25">
        <f ca="1">VLOOKUP(CONCATENATE($F4018," ",$G4018),AllocFactorMatrix,(Q$4+1),FALSE)*$E4023</f>
        <v>0</v>
      </c>
      <c r="R4018" s="25">
        <f t="shared" ca="1" si="1905"/>
        <v>0</v>
      </c>
      <c r="S4018" s="25">
        <f ca="1">VLOOKUP(CONCATENATE($F4018," ",$G4018),AllocFactorMatrix,(S$4+1),FALSE)*$E4023</f>
        <v>0</v>
      </c>
      <c r="T4018" s="25">
        <f ca="1">VLOOKUP(CONCATENATE($F4018," ",$G4018),AllocFactorMatrix,(T$4+1),FALSE)*$E4023</f>
        <v>0</v>
      </c>
      <c r="U4018" s="25">
        <f ca="1">VLOOKUP(CONCATENATE($F4018," ",$G4018),AllocFactorMatrix,(U$4+1),FALSE)*$E4023</f>
        <v>0</v>
      </c>
      <c r="V4018" s="25">
        <f ca="1">VLOOKUP(CONCATENATE($F4018," ",$G4018),AllocFactorMatrix,(V$4+1),FALSE)*$E4023</f>
        <v>0</v>
      </c>
      <c r="W4018" s="25">
        <f t="shared" ca="1" si="1906"/>
        <v>0</v>
      </c>
      <c r="X4018" s="25">
        <f ca="1">VLOOKUP(CONCATENATE($F4018," ",$G4018),AllocFactorMatrix,(X$4+1),FALSE)*$E4023</f>
        <v>0</v>
      </c>
      <c r="Y4018" s="25">
        <f ca="1">VLOOKUP(CONCATENATE($F4018," ",$G4018),AllocFactorMatrix,(Y$4+1),FALSE)*$E4023</f>
        <v>0</v>
      </c>
      <c r="Z4018" s="25">
        <f t="shared" ca="1" si="1904"/>
        <v>0</v>
      </c>
      <c r="AA4018" s="25">
        <f ca="1">VLOOKUP(CONCATENATE($F4018," ",$G4018),AllocFactorMatrix,(AA$4+1),FALSE)*$E4023</f>
        <v>0</v>
      </c>
      <c r="AB4018" s="25">
        <f ca="1">VLOOKUP(CONCATENATE($F4018," ",$G4018),AllocFactorMatrix,(AB$4+1),FALSE)*$E4023</f>
        <v>0</v>
      </c>
      <c r="AC4018" s="25">
        <f ca="1">VLOOKUP(CONCATENATE($F4018," ",$G4018),AllocFactorMatrix,(AC$4+1),FALSE)*$E4023</f>
        <v>0</v>
      </c>
    </row>
    <row r="4019" spans="4:29" hidden="1" outlineLevel="1">
      <c r="F4019" s="61" t="str">
        <f>F4023</f>
        <v>RB_GUP</v>
      </c>
      <c r="G4019" s="20" t="str">
        <f>$G$11</f>
        <v>DISTPRI</v>
      </c>
      <c r="H4019" s="24">
        <f t="shared" ca="1" si="1876"/>
        <v>0</v>
      </c>
      <c r="I4019" s="25">
        <f ca="1">VLOOKUP(CONCATENATE($F4019," ",$G4019),AllocFactorMatrix,(I$4+1),FALSE)*$E4023</f>
        <v>0</v>
      </c>
      <c r="J4019" s="25">
        <f ca="1">VLOOKUP(CONCATENATE($F4019," ",$G4019),AllocFactorMatrix,(J$4+1),FALSE)*$E4023</f>
        <v>0</v>
      </c>
      <c r="K4019" s="25">
        <f ca="1">VLOOKUP(CONCATENATE($F4019," ",$G4019),AllocFactorMatrix,(K$4+1),FALSE)*$E4023</f>
        <v>0</v>
      </c>
      <c r="L4019" s="25">
        <f ca="1">VLOOKUP(CONCATENATE($F4019," ",$G4019),AllocFactorMatrix,(L$4+1),FALSE)*$E4023</f>
        <v>0</v>
      </c>
      <c r="M4019" s="25">
        <f t="shared" ca="1" si="1903"/>
        <v>0</v>
      </c>
      <c r="N4019" s="25">
        <f ca="1">VLOOKUP(CONCATENATE($F4019," ",$G4019),AllocFactorMatrix,(N$4+1),FALSE)*$E4023</f>
        <v>0</v>
      </c>
      <c r="O4019" s="25">
        <f ca="1">VLOOKUP(CONCATENATE($F4019," ",$G4019),AllocFactorMatrix,(O$4+1),FALSE)*$E4023</f>
        <v>0</v>
      </c>
      <c r="P4019" s="25">
        <f ca="1">VLOOKUP(CONCATENATE($F4019," ",$G4019),AllocFactorMatrix,(P$4+1),FALSE)*$E4023</f>
        <v>0</v>
      </c>
      <c r="Q4019" s="25">
        <f ca="1">VLOOKUP(CONCATENATE($F4019," ",$G4019),AllocFactorMatrix,(Q$4+1),FALSE)*$E4023</f>
        <v>0</v>
      </c>
      <c r="R4019" s="25">
        <f t="shared" ca="1" si="1905"/>
        <v>0</v>
      </c>
      <c r="S4019" s="25">
        <f ca="1">VLOOKUP(CONCATENATE($F4019," ",$G4019),AllocFactorMatrix,(S$4+1),FALSE)*$E4023</f>
        <v>0</v>
      </c>
      <c r="T4019" s="25">
        <f ca="1">VLOOKUP(CONCATENATE($F4019," ",$G4019),AllocFactorMatrix,(T$4+1),FALSE)*$E4023</f>
        <v>0</v>
      </c>
      <c r="U4019" s="25">
        <f ca="1">VLOOKUP(CONCATENATE($F4019," ",$G4019),AllocFactorMatrix,(U$4+1),FALSE)*$E4023</f>
        <v>0</v>
      </c>
      <c r="V4019" s="25">
        <f ca="1">VLOOKUP(CONCATENATE($F4019," ",$G4019),AllocFactorMatrix,(V$4+1),FALSE)*$E4023</f>
        <v>0</v>
      </c>
      <c r="W4019" s="25">
        <f t="shared" ca="1" si="1906"/>
        <v>0</v>
      </c>
      <c r="X4019" s="25">
        <f ca="1">VLOOKUP(CONCATENATE($F4019," ",$G4019),AllocFactorMatrix,(X$4+1),FALSE)*$E4023</f>
        <v>0</v>
      </c>
      <c r="Y4019" s="25">
        <f ca="1">VLOOKUP(CONCATENATE($F4019," ",$G4019),AllocFactorMatrix,(Y$4+1),FALSE)*$E4023</f>
        <v>0</v>
      </c>
      <c r="Z4019" s="25">
        <f t="shared" ca="1" si="1904"/>
        <v>0</v>
      </c>
      <c r="AA4019" s="25">
        <f ca="1">VLOOKUP(CONCATENATE($F4019," ",$G4019),AllocFactorMatrix,(AA$4+1),FALSE)*$E4023</f>
        <v>0</v>
      </c>
      <c r="AB4019" s="25">
        <f ca="1">VLOOKUP(CONCATENATE($F4019," ",$G4019),AllocFactorMatrix,(AB$4+1),FALSE)*$E4023</f>
        <v>0</v>
      </c>
      <c r="AC4019" s="25">
        <f ca="1">VLOOKUP(CONCATENATE($F4019," ",$G4019),AllocFactorMatrix,(AC$4+1),FALSE)*$E4023</f>
        <v>0</v>
      </c>
    </row>
    <row r="4020" spans="4:29" hidden="1" outlineLevel="1">
      <c r="F4020" s="61" t="str">
        <f>F4023</f>
        <v>RB_GUP</v>
      </c>
      <c r="G4020" s="20" t="str">
        <f>$G$12</f>
        <v>DISTSEC</v>
      </c>
      <c r="H4020" s="24">
        <f t="shared" ca="1" si="1876"/>
        <v>0</v>
      </c>
      <c r="I4020" s="25">
        <f ca="1">VLOOKUP(CONCATENATE($F4020," ",$G4020),AllocFactorMatrix,(I$4+1),FALSE)*$E4023</f>
        <v>0</v>
      </c>
      <c r="J4020" s="25">
        <f ca="1">VLOOKUP(CONCATENATE($F4020," ",$G4020),AllocFactorMatrix,(J$4+1),FALSE)*$E4023</f>
        <v>0</v>
      </c>
      <c r="K4020" s="25">
        <f ca="1">VLOOKUP(CONCATENATE($F4020," ",$G4020),AllocFactorMatrix,(K$4+1),FALSE)*$E4023</f>
        <v>0</v>
      </c>
      <c r="L4020" s="25">
        <f ca="1">VLOOKUP(CONCATENATE($F4020," ",$G4020),AllocFactorMatrix,(L$4+1),FALSE)*$E4023</f>
        <v>0</v>
      </c>
      <c r="M4020" s="25">
        <f t="shared" ca="1" si="1903"/>
        <v>0</v>
      </c>
      <c r="N4020" s="25">
        <f ca="1">VLOOKUP(CONCATENATE($F4020," ",$G4020),AllocFactorMatrix,(N$4+1),FALSE)*$E4023</f>
        <v>0</v>
      </c>
      <c r="O4020" s="25">
        <f ca="1">VLOOKUP(CONCATENATE($F4020," ",$G4020),AllocFactorMatrix,(O$4+1),FALSE)*$E4023</f>
        <v>0</v>
      </c>
      <c r="P4020" s="25">
        <f ca="1">VLOOKUP(CONCATENATE($F4020," ",$G4020),AllocFactorMatrix,(P$4+1),FALSE)*$E4023</f>
        <v>0</v>
      </c>
      <c r="Q4020" s="25">
        <f ca="1">VLOOKUP(CONCATENATE($F4020," ",$G4020),AllocFactorMatrix,(Q$4+1),FALSE)*$E4023</f>
        <v>0</v>
      </c>
      <c r="R4020" s="25">
        <f t="shared" ca="1" si="1905"/>
        <v>0</v>
      </c>
      <c r="S4020" s="25">
        <f ca="1">VLOOKUP(CONCATENATE($F4020," ",$G4020),AllocFactorMatrix,(S$4+1),FALSE)*$E4023</f>
        <v>0</v>
      </c>
      <c r="T4020" s="25">
        <f ca="1">VLOOKUP(CONCATENATE($F4020," ",$G4020),AllocFactorMatrix,(T$4+1),FALSE)*$E4023</f>
        <v>0</v>
      </c>
      <c r="U4020" s="25">
        <f ca="1">VLOOKUP(CONCATENATE($F4020," ",$G4020),AllocFactorMatrix,(U$4+1),FALSE)*$E4023</f>
        <v>0</v>
      </c>
      <c r="V4020" s="25">
        <f ca="1">VLOOKUP(CONCATENATE($F4020," ",$G4020),AllocFactorMatrix,(V$4+1),FALSE)*$E4023</f>
        <v>0</v>
      </c>
      <c r="W4020" s="25">
        <f t="shared" ca="1" si="1906"/>
        <v>0</v>
      </c>
      <c r="X4020" s="25">
        <f ca="1">VLOOKUP(CONCATENATE($F4020," ",$G4020),AllocFactorMatrix,(X$4+1),FALSE)*$E4023</f>
        <v>0</v>
      </c>
      <c r="Y4020" s="25">
        <f ca="1">VLOOKUP(CONCATENATE($F4020," ",$G4020),AllocFactorMatrix,(Y$4+1),FALSE)*$E4023</f>
        <v>0</v>
      </c>
      <c r="Z4020" s="25">
        <f t="shared" ca="1" si="1904"/>
        <v>0</v>
      </c>
      <c r="AA4020" s="25">
        <f ca="1">VLOOKUP(CONCATENATE($F4020," ",$G4020),AllocFactorMatrix,(AA$4+1),FALSE)*$E4023</f>
        <v>0</v>
      </c>
      <c r="AB4020" s="25">
        <f ca="1">VLOOKUP(CONCATENATE($F4020," ",$G4020),AllocFactorMatrix,(AB$4+1),FALSE)*$E4023</f>
        <v>0</v>
      </c>
      <c r="AC4020" s="25">
        <f ca="1">VLOOKUP(CONCATENATE($F4020," ",$G4020),AllocFactorMatrix,(AC$4+1),FALSE)*$E4023</f>
        <v>0</v>
      </c>
    </row>
    <row r="4021" spans="4:29" hidden="1" outlineLevel="1">
      <c r="F4021" s="61" t="str">
        <f>F4023</f>
        <v>RB_GUP</v>
      </c>
      <c r="G4021" s="20" t="str">
        <f>$G$13</f>
        <v>ENERGY</v>
      </c>
      <c r="H4021" s="24">
        <f t="shared" ca="1" si="1876"/>
        <v>0</v>
      </c>
      <c r="I4021" s="25">
        <f ca="1">VLOOKUP(CONCATENATE($F4021," ",$G4021),AllocFactorMatrix,(I$4+1),FALSE)*$E4023</f>
        <v>0</v>
      </c>
      <c r="J4021" s="25">
        <f ca="1">VLOOKUP(CONCATENATE($F4021," ",$G4021),AllocFactorMatrix,(J$4+1),FALSE)*$E4023</f>
        <v>0</v>
      </c>
      <c r="K4021" s="25">
        <f ca="1">VLOOKUP(CONCATENATE($F4021," ",$G4021),AllocFactorMatrix,(K$4+1),FALSE)*$E4023</f>
        <v>0</v>
      </c>
      <c r="L4021" s="25">
        <f ca="1">VLOOKUP(CONCATENATE($F4021," ",$G4021),AllocFactorMatrix,(L$4+1),FALSE)*$E4023</f>
        <v>0</v>
      </c>
      <c r="M4021" s="25">
        <f t="shared" ca="1" si="1903"/>
        <v>0</v>
      </c>
      <c r="N4021" s="25">
        <f ca="1">VLOOKUP(CONCATENATE($F4021," ",$G4021),AllocFactorMatrix,(N$4+1),FALSE)*$E4023</f>
        <v>0</v>
      </c>
      <c r="O4021" s="25">
        <f ca="1">VLOOKUP(CONCATENATE($F4021," ",$G4021),AllocFactorMatrix,(O$4+1),FALSE)*$E4023</f>
        <v>0</v>
      </c>
      <c r="P4021" s="25">
        <f ca="1">VLOOKUP(CONCATENATE($F4021," ",$G4021),AllocFactorMatrix,(P$4+1),FALSE)*$E4023</f>
        <v>0</v>
      </c>
      <c r="Q4021" s="25">
        <f ca="1">VLOOKUP(CONCATENATE($F4021," ",$G4021),AllocFactorMatrix,(Q$4+1),FALSE)*$E4023</f>
        <v>0</v>
      </c>
      <c r="R4021" s="25">
        <f t="shared" ca="1" si="1905"/>
        <v>0</v>
      </c>
      <c r="S4021" s="25">
        <f ca="1">VLOOKUP(CONCATENATE($F4021," ",$G4021),AllocFactorMatrix,(S$4+1),FALSE)*$E4023</f>
        <v>0</v>
      </c>
      <c r="T4021" s="25">
        <f ca="1">VLOOKUP(CONCATENATE($F4021," ",$G4021),AllocFactorMatrix,(T$4+1),FALSE)*$E4023</f>
        <v>0</v>
      </c>
      <c r="U4021" s="25">
        <f ca="1">VLOOKUP(CONCATENATE($F4021," ",$G4021),AllocFactorMatrix,(U$4+1),FALSE)*$E4023</f>
        <v>0</v>
      </c>
      <c r="V4021" s="25">
        <f ca="1">VLOOKUP(CONCATENATE($F4021," ",$G4021),AllocFactorMatrix,(V$4+1),FALSE)*$E4023</f>
        <v>0</v>
      </c>
      <c r="W4021" s="25">
        <f t="shared" ca="1" si="1906"/>
        <v>0</v>
      </c>
      <c r="X4021" s="25">
        <f ca="1">VLOOKUP(CONCATENATE($F4021," ",$G4021),AllocFactorMatrix,(X$4+1),FALSE)*$E4023</f>
        <v>0</v>
      </c>
      <c r="Y4021" s="25">
        <f ca="1">VLOOKUP(CONCATENATE($F4021," ",$G4021),AllocFactorMatrix,(Y$4+1),FALSE)*$E4023</f>
        <v>0</v>
      </c>
      <c r="Z4021" s="25">
        <f t="shared" ca="1" si="1904"/>
        <v>0</v>
      </c>
      <c r="AA4021" s="25">
        <f ca="1">VLOOKUP(CONCATENATE($F4021," ",$G4021),AllocFactorMatrix,(AA$4+1),FALSE)*$E4023</f>
        <v>0</v>
      </c>
      <c r="AB4021" s="25">
        <f ca="1">VLOOKUP(CONCATENATE($F4021," ",$G4021),AllocFactorMatrix,(AB$4+1),FALSE)*$E4023</f>
        <v>0</v>
      </c>
      <c r="AC4021" s="25">
        <f ca="1">VLOOKUP(CONCATENATE($F4021," ",$G4021),AllocFactorMatrix,(AC$4+1),FALSE)*$E4023</f>
        <v>0</v>
      </c>
    </row>
    <row r="4022" spans="4:29" hidden="1" outlineLevel="1">
      <c r="F4022" s="61" t="str">
        <f>F4023</f>
        <v>RB_GUP</v>
      </c>
      <c r="G4022" s="20" t="str">
        <f>$G$14</f>
        <v>CUSTOMER</v>
      </c>
      <c r="H4022" s="24">
        <f t="shared" ca="1" si="1876"/>
        <v>0</v>
      </c>
      <c r="I4022" s="25">
        <f ca="1">VLOOKUP(CONCATENATE($F4022," ",$G4022),AllocFactorMatrix,(I$4+1),FALSE)*$E4023</f>
        <v>0</v>
      </c>
      <c r="J4022" s="25">
        <f ca="1">VLOOKUP(CONCATENATE($F4022," ",$G4022),AllocFactorMatrix,(J$4+1),FALSE)*$E4023</f>
        <v>0</v>
      </c>
      <c r="K4022" s="25">
        <f ca="1">VLOOKUP(CONCATENATE($F4022," ",$G4022),AllocFactorMatrix,(K$4+1),FALSE)*$E4023</f>
        <v>0</v>
      </c>
      <c r="L4022" s="25">
        <f ca="1">VLOOKUP(CONCATENATE($F4022," ",$G4022),AllocFactorMatrix,(L$4+1),FALSE)*$E4023</f>
        <v>0</v>
      </c>
      <c r="M4022" s="25">
        <f t="shared" ca="1" si="1903"/>
        <v>0</v>
      </c>
      <c r="N4022" s="25">
        <f ca="1">VLOOKUP(CONCATENATE($F4022," ",$G4022),AllocFactorMatrix,(N$4+1),FALSE)*$E4023</f>
        <v>0</v>
      </c>
      <c r="O4022" s="25">
        <f ca="1">VLOOKUP(CONCATENATE($F4022," ",$G4022),AllocFactorMatrix,(O$4+1),FALSE)*$E4023</f>
        <v>0</v>
      </c>
      <c r="P4022" s="25">
        <f ca="1">VLOOKUP(CONCATENATE($F4022," ",$G4022),AllocFactorMatrix,(P$4+1),FALSE)*$E4023</f>
        <v>0</v>
      </c>
      <c r="Q4022" s="25">
        <f ca="1">VLOOKUP(CONCATENATE($F4022," ",$G4022),AllocFactorMatrix,(Q$4+1),FALSE)*$E4023</f>
        <v>0</v>
      </c>
      <c r="R4022" s="25">
        <f t="shared" ca="1" si="1905"/>
        <v>0</v>
      </c>
      <c r="S4022" s="25">
        <f ca="1">VLOOKUP(CONCATENATE($F4022," ",$G4022),AllocFactorMatrix,(S$4+1),FALSE)*$E4023</f>
        <v>0</v>
      </c>
      <c r="T4022" s="25">
        <f ca="1">VLOOKUP(CONCATENATE($F4022," ",$G4022),AllocFactorMatrix,(T$4+1),FALSE)*$E4023</f>
        <v>0</v>
      </c>
      <c r="U4022" s="25">
        <f ca="1">VLOOKUP(CONCATENATE($F4022," ",$G4022),AllocFactorMatrix,(U$4+1),FALSE)*$E4023</f>
        <v>0</v>
      </c>
      <c r="V4022" s="25">
        <f ca="1">VLOOKUP(CONCATENATE($F4022," ",$G4022),AllocFactorMatrix,(V$4+1),FALSE)*$E4023</f>
        <v>0</v>
      </c>
      <c r="W4022" s="25">
        <f t="shared" ca="1" si="1906"/>
        <v>0</v>
      </c>
      <c r="X4022" s="25">
        <f ca="1">VLOOKUP(CONCATENATE($F4022," ",$G4022),AllocFactorMatrix,(X$4+1),FALSE)*$E4023</f>
        <v>0</v>
      </c>
      <c r="Y4022" s="25">
        <f ca="1">VLOOKUP(CONCATENATE($F4022," ",$G4022),AllocFactorMatrix,(Y$4+1),FALSE)*$E4023</f>
        <v>0</v>
      </c>
      <c r="Z4022" s="25">
        <f t="shared" ca="1" si="1904"/>
        <v>0</v>
      </c>
      <c r="AA4022" s="25">
        <f ca="1">VLOOKUP(CONCATENATE($F4022," ",$G4022),AllocFactorMatrix,(AA$4+1),FALSE)*$E4023</f>
        <v>0</v>
      </c>
      <c r="AB4022" s="25">
        <f ca="1">VLOOKUP(CONCATENATE($F4022," ",$G4022),AllocFactorMatrix,(AB$4+1),FALSE)*$E4023</f>
        <v>0</v>
      </c>
      <c r="AC4022" s="25">
        <f ca="1">VLOOKUP(CONCATENATE($F4022," ",$G4022),AllocFactorMatrix,(AC$4+1),FALSE)*$E4023</f>
        <v>0</v>
      </c>
    </row>
    <row r="4023" spans="4:29" collapsed="1">
      <c r="D4023" s="20" t="s">
        <v>267</v>
      </c>
      <c r="E4023" s="22">
        <v>0</v>
      </c>
      <c r="F4023" s="22" t="s">
        <v>73</v>
      </c>
      <c r="G4023" s="20" t="str">
        <f>$G$15</f>
        <v>TOTAL</v>
      </c>
      <c r="H4023" s="24">
        <f t="shared" ca="1" si="1876"/>
        <v>0</v>
      </c>
      <c r="I4023" s="25">
        <f ca="1">VLOOKUP(CONCATENATE($F4023," ",$G4023),AllocFactorMatrix,(I$4+1),FALSE)*$E4023</f>
        <v>0</v>
      </c>
      <c r="J4023" s="25">
        <f ca="1">VLOOKUP(CONCATENATE($F4023," ",$G4023),AllocFactorMatrix,(J$4+1),FALSE)*$E4023</f>
        <v>0</v>
      </c>
      <c r="K4023" s="25">
        <f ca="1">VLOOKUP(CONCATENATE($F4023," ",$G4023),AllocFactorMatrix,(K$4+1),FALSE)*$E4023</f>
        <v>0</v>
      </c>
      <c r="L4023" s="25">
        <f ca="1">VLOOKUP(CONCATENATE($F4023," ",$G4023),AllocFactorMatrix,(L$4+1),FALSE)*$E4023</f>
        <v>0</v>
      </c>
      <c r="M4023" s="25">
        <f t="shared" ca="1" si="1903"/>
        <v>0</v>
      </c>
      <c r="N4023" s="25">
        <f ca="1">VLOOKUP(CONCATENATE($F4023," ",$G4023),AllocFactorMatrix,(N$4+1),FALSE)*$E4023</f>
        <v>0</v>
      </c>
      <c r="O4023" s="25">
        <f ca="1">VLOOKUP(CONCATENATE($F4023," ",$G4023),AllocFactorMatrix,(O$4+1),FALSE)*$E4023</f>
        <v>0</v>
      </c>
      <c r="P4023" s="25">
        <f ca="1">VLOOKUP(CONCATENATE($F4023," ",$G4023),AllocFactorMatrix,(P$4+1),FALSE)*$E4023</f>
        <v>0</v>
      </c>
      <c r="Q4023" s="25">
        <f ca="1">VLOOKUP(CONCATENATE($F4023," ",$G4023),AllocFactorMatrix,(Q$4+1),FALSE)*$E4023</f>
        <v>0</v>
      </c>
      <c r="R4023" s="25">
        <f t="shared" ca="1" si="1905"/>
        <v>0</v>
      </c>
      <c r="S4023" s="25">
        <f ca="1">VLOOKUP(CONCATENATE($F4023," ",$G4023),AllocFactorMatrix,(S$4+1),FALSE)*$E4023</f>
        <v>0</v>
      </c>
      <c r="T4023" s="25">
        <f ca="1">VLOOKUP(CONCATENATE($F4023," ",$G4023),AllocFactorMatrix,(T$4+1),FALSE)*$E4023</f>
        <v>0</v>
      </c>
      <c r="U4023" s="25">
        <f ca="1">VLOOKUP(CONCATENATE($F4023," ",$G4023),AllocFactorMatrix,(U$4+1),FALSE)*$E4023</f>
        <v>0</v>
      </c>
      <c r="V4023" s="25">
        <f ca="1">VLOOKUP(CONCATENATE($F4023," ",$G4023),AllocFactorMatrix,(V$4+1),FALSE)*$E4023</f>
        <v>0</v>
      </c>
      <c r="W4023" s="25">
        <f t="shared" ca="1" si="1906"/>
        <v>0</v>
      </c>
      <c r="X4023" s="25">
        <f ca="1">VLOOKUP(CONCATENATE($F4023," ",$G4023),AllocFactorMatrix,(X$4+1),FALSE)*$E4023</f>
        <v>0</v>
      </c>
      <c r="Y4023" s="25">
        <f ca="1">VLOOKUP(CONCATENATE($F4023," ",$G4023),AllocFactorMatrix,(Y$4+1),FALSE)*$E4023</f>
        <v>0</v>
      </c>
      <c r="Z4023" s="25">
        <f t="shared" ca="1" si="1904"/>
        <v>0</v>
      </c>
      <c r="AA4023" s="25">
        <f ca="1">VLOOKUP(CONCATENATE($F4023," ",$G4023),AllocFactorMatrix,(AA$4+1),FALSE)*$E4023</f>
        <v>0</v>
      </c>
      <c r="AB4023" s="25">
        <f ca="1">VLOOKUP(CONCATENATE($F4023," ",$G4023),AllocFactorMatrix,(AB$4+1),FALSE)*$E4023</f>
        <v>0</v>
      </c>
      <c r="AC4023" s="25">
        <f ca="1">VLOOKUP(CONCATENATE($F4023," ",$G4023),AllocFactorMatrix,(AC$4+1),FALSE)*$E4023</f>
        <v>0</v>
      </c>
    </row>
    <row r="4024" spans="4:29" hidden="1" outlineLevel="1">
      <c r="F4024" s="61" t="str">
        <f>F4031</f>
        <v>EXP_OM_DIST</v>
      </c>
      <c r="G4024" s="20" t="str">
        <f>$G$8</f>
        <v>PRODUCTION</v>
      </c>
      <c r="H4024" s="24">
        <f t="shared" ref="H4024:H4087" si="1907">SUBTOTAL(9,I4024:AC4024)</f>
        <v>0</v>
      </c>
      <c r="I4024" s="25">
        <f>VLOOKUP(CONCATENATE($F4024," ",$G4024),AllocFactorMatrix,(I$4+1),FALSE)*$E4031</f>
        <v>0</v>
      </c>
      <c r="J4024" s="25">
        <f>VLOOKUP(CONCATENATE($F4024," ",$G4024),AllocFactorMatrix,(J$4+1),FALSE)*$E4031</f>
        <v>0</v>
      </c>
      <c r="K4024" s="25">
        <f>VLOOKUP(CONCATENATE($F4024," ",$G4024),AllocFactorMatrix,(K$4+1),FALSE)*$E4031</f>
        <v>0</v>
      </c>
      <c r="L4024" s="25">
        <f>VLOOKUP(CONCATENATE($F4024," ",$G4024),AllocFactorMatrix,(L$4+1),FALSE)*$E4031</f>
        <v>0</v>
      </c>
      <c r="M4024" s="25">
        <f t="shared" ref="M4024:M4031" si="1908">SUBTOTAL(9,J4024:L4024)</f>
        <v>0</v>
      </c>
      <c r="N4024" s="25">
        <f>VLOOKUP(CONCATENATE($F4024," ",$G4024),AllocFactorMatrix,(N$4+1),FALSE)*$E4031</f>
        <v>0</v>
      </c>
      <c r="O4024" s="25">
        <f>VLOOKUP(CONCATENATE($F4024," ",$G4024),AllocFactorMatrix,(O$4+1),FALSE)*$E4031</f>
        <v>0</v>
      </c>
      <c r="P4024" s="25">
        <f>VLOOKUP(CONCATENATE($F4024," ",$G4024),AllocFactorMatrix,(P$4+1),FALSE)*$E4031</f>
        <v>0</v>
      </c>
      <c r="Q4024" s="25">
        <f>VLOOKUP(CONCATENATE($F4024," ",$G4024),AllocFactorMatrix,(Q$4+1),FALSE)*$E4031</f>
        <v>0</v>
      </c>
      <c r="R4024" s="25">
        <f>SUBTOTAL(9,N4024:Q4024)</f>
        <v>0</v>
      </c>
      <c r="S4024" s="25">
        <f>VLOOKUP(CONCATENATE($F4024," ",$G4024),AllocFactorMatrix,(S$4+1),FALSE)*$E4031</f>
        <v>0</v>
      </c>
      <c r="T4024" s="25">
        <f>VLOOKUP(CONCATENATE($F4024," ",$G4024),AllocFactorMatrix,(T$4+1),FALSE)*$E4031</f>
        <v>0</v>
      </c>
      <c r="U4024" s="25">
        <f>VLOOKUP(CONCATENATE($F4024," ",$G4024),AllocFactorMatrix,(U$4+1),FALSE)*$E4031</f>
        <v>0</v>
      </c>
      <c r="V4024" s="25">
        <f>VLOOKUP(CONCATENATE($F4024," ",$G4024),AllocFactorMatrix,(V$4+1),FALSE)*$E4031</f>
        <v>0</v>
      </c>
      <c r="W4024" s="25">
        <f>SUBTOTAL(9,S4024:V4024)</f>
        <v>0</v>
      </c>
      <c r="X4024" s="25">
        <f>VLOOKUP(CONCATENATE($F4024," ",$G4024),AllocFactorMatrix,(X$4+1),FALSE)*$E4031</f>
        <v>0</v>
      </c>
      <c r="Y4024" s="25">
        <f>VLOOKUP(CONCATENATE($F4024," ",$G4024),AllocFactorMatrix,(Y$4+1),FALSE)*$E4031</f>
        <v>0</v>
      </c>
      <c r="Z4024" s="25">
        <f t="shared" ref="Z4024:Z4031" si="1909">SUBTOTAL(9,X4024:Y4024)</f>
        <v>0</v>
      </c>
      <c r="AA4024" s="25">
        <f>VLOOKUP(CONCATENATE($F4024," ",$G4024),AllocFactorMatrix,(AA$4+1),FALSE)*$E4031</f>
        <v>0</v>
      </c>
      <c r="AB4024" s="25">
        <f>VLOOKUP(CONCATENATE($F4024," ",$G4024),AllocFactorMatrix,(AB$4+1),FALSE)*$E4031</f>
        <v>0</v>
      </c>
      <c r="AC4024" s="25">
        <f>VLOOKUP(CONCATENATE($F4024," ",$G4024),AllocFactorMatrix,(AC$4+1),FALSE)*$E4031</f>
        <v>0</v>
      </c>
    </row>
    <row r="4025" spans="4:29" hidden="1" outlineLevel="1">
      <c r="F4025" s="61" t="str">
        <f>F4031</f>
        <v>EXP_OM_DIST</v>
      </c>
      <c r="G4025" s="20" t="str">
        <f>$G$9</f>
        <v>BULKTRAN</v>
      </c>
      <c r="H4025" s="24">
        <f t="shared" si="1907"/>
        <v>0</v>
      </c>
      <c r="I4025" s="25">
        <f>VLOOKUP(CONCATENATE($F4025," ",$G4025),AllocFactorMatrix,(I$4+1),FALSE)*$E4031</f>
        <v>0</v>
      </c>
      <c r="J4025" s="25">
        <f>VLOOKUP(CONCATENATE($F4025," ",$G4025),AllocFactorMatrix,(J$4+1),FALSE)*$E4031</f>
        <v>0</v>
      </c>
      <c r="K4025" s="25">
        <f>VLOOKUP(CONCATENATE($F4025," ",$G4025),AllocFactorMatrix,(K$4+1),FALSE)*$E4031</f>
        <v>0</v>
      </c>
      <c r="L4025" s="25">
        <f>VLOOKUP(CONCATENATE($F4025," ",$G4025),AllocFactorMatrix,(L$4+1),FALSE)*$E4031</f>
        <v>0</v>
      </c>
      <c r="M4025" s="25">
        <f t="shared" si="1908"/>
        <v>0</v>
      </c>
      <c r="N4025" s="25">
        <f>VLOOKUP(CONCATENATE($F4025," ",$G4025),AllocFactorMatrix,(N$4+1),FALSE)*$E4031</f>
        <v>0</v>
      </c>
      <c r="O4025" s="25">
        <f>VLOOKUP(CONCATENATE($F4025," ",$G4025),AllocFactorMatrix,(O$4+1),FALSE)*$E4031</f>
        <v>0</v>
      </c>
      <c r="P4025" s="25">
        <f>VLOOKUP(CONCATENATE($F4025," ",$G4025),AllocFactorMatrix,(P$4+1),FALSE)*$E4031</f>
        <v>0</v>
      </c>
      <c r="Q4025" s="25">
        <f>VLOOKUP(CONCATENATE($F4025," ",$G4025),AllocFactorMatrix,(Q$4+1),FALSE)*$E4031</f>
        <v>0</v>
      </c>
      <c r="R4025" s="25">
        <f t="shared" ref="R4025:R4031" si="1910">SUBTOTAL(9,N4025:Q4025)</f>
        <v>0</v>
      </c>
      <c r="S4025" s="25">
        <f>VLOOKUP(CONCATENATE($F4025," ",$G4025),AllocFactorMatrix,(S$4+1),FALSE)*$E4031</f>
        <v>0</v>
      </c>
      <c r="T4025" s="25">
        <f>VLOOKUP(CONCATENATE($F4025," ",$G4025),AllocFactorMatrix,(T$4+1),FALSE)*$E4031</f>
        <v>0</v>
      </c>
      <c r="U4025" s="25">
        <f>VLOOKUP(CONCATENATE($F4025," ",$G4025),AllocFactorMatrix,(U$4+1),FALSE)*$E4031</f>
        <v>0</v>
      </c>
      <c r="V4025" s="25">
        <f>VLOOKUP(CONCATENATE($F4025," ",$G4025),AllocFactorMatrix,(V$4+1),FALSE)*$E4031</f>
        <v>0</v>
      </c>
      <c r="W4025" s="25">
        <f t="shared" ref="W4025:W4031" si="1911">SUBTOTAL(9,S4025:V4025)</f>
        <v>0</v>
      </c>
      <c r="X4025" s="25">
        <f>VLOOKUP(CONCATENATE($F4025," ",$G4025),AllocFactorMatrix,(X$4+1),FALSE)*$E4031</f>
        <v>0</v>
      </c>
      <c r="Y4025" s="25">
        <f>VLOOKUP(CONCATENATE($F4025," ",$G4025),AllocFactorMatrix,(Y$4+1),FALSE)*$E4031</f>
        <v>0</v>
      </c>
      <c r="Z4025" s="25">
        <f t="shared" si="1909"/>
        <v>0</v>
      </c>
      <c r="AA4025" s="25">
        <f>VLOOKUP(CONCATENATE($F4025," ",$G4025),AllocFactorMatrix,(AA$4+1),FALSE)*$E4031</f>
        <v>0</v>
      </c>
      <c r="AB4025" s="25">
        <f>VLOOKUP(CONCATENATE($F4025," ",$G4025),AllocFactorMatrix,(AB$4+1),FALSE)*$E4031</f>
        <v>0</v>
      </c>
      <c r="AC4025" s="25">
        <f>VLOOKUP(CONCATENATE($F4025," ",$G4025),AllocFactorMatrix,(AC$4+1),FALSE)*$E4031</f>
        <v>0</v>
      </c>
    </row>
    <row r="4026" spans="4:29" hidden="1" outlineLevel="1">
      <c r="F4026" s="61" t="str">
        <f>F4031</f>
        <v>EXP_OM_DIST</v>
      </c>
      <c r="G4026" s="20" t="str">
        <f>$G$10</f>
        <v>SUBTRAN</v>
      </c>
      <c r="H4026" s="24">
        <f t="shared" si="1907"/>
        <v>0</v>
      </c>
      <c r="I4026" s="25">
        <f>VLOOKUP(CONCATENATE($F4026," ",$G4026),AllocFactorMatrix,(I$4+1),FALSE)*$E4031</f>
        <v>0</v>
      </c>
      <c r="J4026" s="25">
        <f>VLOOKUP(CONCATENATE($F4026," ",$G4026),AllocFactorMatrix,(J$4+1),FALSE)*$E4031</f>
        <v>0</v>
      </c>
      <c r="K4026" s="25">
        <f>VLOOKUP(CONCATENATE($F4026," ",$G4026),AllocFactorMatrix,(K$4+1),FALSE)*$E4031</f>
        <v>0</v>
      </c>
      <c r="L4026" s="25">
        <f>VLOOKUP(CONCATENATE($F4026," ",$G4026),AllocFactorMatrix,(L$4+1),FALSE)*$E4031</f>
        <v>0</v>
      </c>
      <c r="M4026" s="25">
        <f t="shared" si="1908"/>
        <v>0</v>
      </c>
      <c r="N4026" s="25">
        <f>VLOOKUP(CONCATENATE($F4026," ",$G4026),AllocFactorMatrix,(N$4+1),FALSE)*$E4031</f>
        <v>0</v>
      </c>
      <c r="O4026" s="25">
        <f>VLOOKUP(CONCATENATE($F4026," ",$G4026),AllocFactorMatrix,(O$4+1),FALSE)*$E4031</f>
        <v>0</v>
      </c>
      <c r="P4026" s="25">
        <f>VLOOKUP(CONCATENATE($F4026," ",$G4026),AllocFactorMatrix,(P$4+1),FALSE)*$E4031</f>
        <v>0</v>
      </c>
      <c r="Q4026" s="25">
        <f>VLOOKUP(CONCATENATE($F4026," ",$G4026),AllocFactorMatrix,(Q$4+1),FALSE)*$E4031</f>
        <v>0</v>
      </c>
      <c r="R4026" s="25">
        <f t="shared" si="1910"/>
        <v>0</v>
      </c>
      <c r="S4026" s="25">
        <f>VLOOKUP(CONCATENATE($F4026," ",$G4026),AllocFactorMatrix,(S$4+1),FALSE)*$E4031</f>
        <v>0</v>
      </c>
      <c r="T4026" s="25">
        <f>VLOOKUP(CONCATENATE($F4026," ",$G4026),AllocFactorMatrix,(T$4+1),FALSE)*$E4031</f>
        <v>0</v>
      </c>
      <c r="U4026" s="25">
        <f>VLOOKUP(CONCATENATE($F4026," ",$G4026),AllocFactorMatrix,(U$4+1),FALSE)*$E4031</f>
        <v>0</v>
      </c>
      <c r="V4026" s="25">
        <f>VLOOKUP(CONCATENATE($F4026," ",$G4026),AllocFactorMatrix,(V$4+1),FALSE)*$E4031</f>
        <v>0</v>
      </c>
      <c r="W4026" s="25">
        <f t="shared" si="1911"/>
        <v>0</v>
      </c>
      <c r="X4026" s="25">
        <f>VLOOKUP(CONCATENATE($F4026," ",$G4026),AllocFactorMatrix,(X$4+1),FALSE)*$E4031</f>
        <v>0</v>
      </c>
      <c r="Y4026" s="25">
        <f>VLOOKUP(CONCATENATE($F4026," ",$G4026),AllocFactorMatrix,(Y$4+1),FALSE)*$E4031</f>
        <v>0</v>
      </c>
      <c r="Z4026" s="25">
        <f t="shared" si="1909"/>
        <v>0</v>
      </c>
      <c r="AA4026" s="25">
        <f>VLOOKUP(CONCATENATE($F4026," ",$G4026),AllocFactorMatrix,(AA$4+1),FALSE)*$E4031</f>
        <v>0</v>
      </c>
      <c r="AB4026" s="25">
        <f>VLOOKUP(CONCATENATE($F4026," ",$G4026),AllocFactorMatrix,(AB$4+1),FALSE)*$E4031</f>
        <v>0</v>
      </c>
      <c r="AC4026" s="25">
        <f>VLOOKUP(CONCATENATE($F4026," ",$G4026),AllocFactorMatrix,(AC$4+1),FALSE)*$E4031</f>
        <v>0</v>
      </c>
    </row>
    <row r="4027" spans="4:29" hidden="1" outlineLevel="1">
      <c r="F4027" s="61" t="str">
        <f>F4031</f>
        <v>EXP_OM_DIST</v>
      </c>
      <c r="G4027" s="20" t="str">
        <f>$G$11</f>
        <v>DISTPRI</v>
      </c>
      <c r="H4027" s="24">
        <f t="shared" si="1907"/>
        <v>0</v>
      </c>
      <c r="I4027" s="25">
        <f>VLOOKUP(CONCATENATE($F4027," ",$G4027),AllocFactorMatrix,(I$4+1),FALSE)*$E4031</f>
        <v>0</v>
      </c>
      <c r="J4027" s="25">
        <f>VLOOKUP(CONCATENATE($F4027," ",$G4027),AllocFactorMatrix,(J$4+1),FALSE)*$E4031</f>
        <v>0</v>
      </c>
      <c r="K4027" s="25">
        <f>VLOOKUP(CONCATENATE($F4027," ",$G4027),AllocFactorMatrix,(K$4+1),FALSE)*$E4031</f>
        <v>0</v>
      </c>
      <c r="L4027" s="25">
        <f>VLOOKUP(CONCATENATE($F4027," ",$G4027),AllocFactorMatrix,(L$4+1),FALSE)*$E4031</f>
        <v>0</v>
      </c>
      <c r="M4027" s="25">
        <f t="shared" si="1908"/>
        <v>0</v>
      </c>
      <c r="N4027" s="25">
        <f>VLOOKUP(CONCATENATE($F4027," ",$G4027),AllocFactorMatrix,(N$4+1),FALSE)*$E4031</f>
        <v>0</v>
      </c>
      <c r="O4027" s="25">
        <f>VLOOKUP(CONCATENATE($F4027," ",$G4027),AllocFactorMatrix,(O$4+1),FALSE)*$E4031</f>
        <v>0</v>
      </c>
      <c r="P4027" s="25">
        <f>VLOOKUP(CONCATENATE($F4027," ",$G4027),AllocFactorMatrix,(P$4+1),FALSE)*$E4031</f>
        <v>0</v>
      </c>
      <c r="Q4027" s="25">
        <f>VLOOKUP(CONCATENATE($F4027," ",$G4027),AllocFactorMatrix,(Q$4+1),FALSE)*$E4031</f>
        <v>0</v>
      </c>
      <c r="R4027" s="25">
        <f t="shared" si="1910"/>
        <v>0</v>
      </c>
      <c r="S4027" s="25">
        <f>VLOOKUP(CONCATENATE($F4027," ",$G4027),AllocFactorMatrix,(S$4+1),FALSE)*$E4031</f>
        <v>0</v>
      </c>
      <c r="T4027" s="25">
        <f>VLOOKUP(CONCATENATE($F4027," ",$G4027),AllocFactorMatrix,(T$4+1),FALSE)*$E4031</f>
        <v>0</v>
      </c>
      <c r="U4027" s="25">
        <f>VLOOKUP(CONCATENATE($F4027," ",$G4027),AllocFactorMatrix,(U$4+1),FALSE)*$E4031</f>
        <v>0</v>
      </c>
      <c r="V4027" s="25">
        <f>VLOOKUP(CONCATENATE($F4027," ",$G4027),AllocFactorMatrix,(V$4+1),FALSE)*$E4031</f>
        <v>0</v>
      </c>
      <c r="W4027" s="25">
        <f t="shared" si="1911"/>
        <v>0</v>
      </c>
      <c r="X4027" s="25">
        <f>VLOOKUP(CONCATENATE($F4027," ",$G4027),AllocFactorMatrix,(X$4+1),FALSE)*$E4031</f>
        <v>0</v>
      </c>
      <c r="Y4027" s="25">
        <f>VLOOKUP(CONCATENATE($F4027," ",$G4027),AllocFactorMatrix,(Y$4+1),FALSE)*$E4031</f>
        <v>0</v>
      </c>
      <c r="Z4027" s="25">
        <f t="shared" si="1909"/>
        <v>0</v>
      </c>
      <c r="AA4027" s="25">
        <f>VLOOKUP(CONCATENATE($F4027," ",$G4027),AllocFactorMatrix,(AA$4+1),FALSE)*$E4031</f>
        <v>0</v>
      </c>
      <c r="AB4027" s="25">
        <f>VLOOKUP(CONCATENATE($F4027," ",$G4027),AllocFactorMatrix,(AB$4+1),FALSE)*$E4031</f>
        <v>0</v>
      </c>
      <c r="AC4027" s="25">
        <f>VLOOKUP(CONCATENATE($F4027," ",$G4027),AllocFactorMatrix,(AC$4+1),FALSE)*$E4031</f>
        <v>0</v>
      </c>
    </row>
    <row r="4028" spans="4:29" hidden="1" outlineLevel="1">
      <c r="F4028" s="61" t="str">
        <f>F4031</f>
        <v>EXP_OM_DIST</v>
      </c>
      <c r="G4028" s="20" t="str">
        <f>$G$12</f>
        <v>DISTSEC</v>
      </c>
      <c r="H4028" s="24">
        <f t="shared" si="1907"/>
        <v>0</v>
      </c>
      <c r="I4028" s="25">
        <f>VLOOKUP(CONCATENATE($F4028," ",$G4028),AllocFactorMatrix,(I$4+1),FALSE)*$E4031</f>
        <v>0</v>
      </c>
      <c r="J4028" s="25">
        <f>VLOOKUP(CONCATENATE($F4028," ",$G4028),AllocFactorMatrix,(J$4+1),FALSE)*$E4031</f>
        <v>0</v>
      </c>
      <c r="K4028" s="25">
        <f>VLOOKUP(CONCATENATE($F4028," ",$G4028),AllocFactorMatrix,(K$4+1),FALSE)*$E4031</f>
        <v>0</v>
      </c>
      <c r="L4028" s="25">
        <f>VLOOKUP(CONCATENATE($F4028," ",$G4028),AllocFactorMatrix,(L$4+1),FALSE)*$E4031</f>
        <v>0</v>
      </c>
      <c r="M4028" s="25">
        <f t="shared" si="1908"/>
        <v>0</v>
      </c>
      <c r="N4028" s="25">
        <f>VLOOKUP(CONCATENATE($F4028," ",$G4028),AllocFactorMatrix,(N$4+1),FALSE)*$E4031</f>
        <v>0</v>
      </c>
      <c r="O4028" s="25">
        <f>VLOOKUP(CONCATENATE($F4028," ",$G4028),AllocFactorMatrix,(O$4+1),FALSE)*$E4031</f>
        <v>0</v>
      </c>
      <c r="P4028" s="25">
        <f>VLOOKUP(CONCATENATE($F4028," ",$G4028),AllocFactorMatrix,(P$4+1),FALSE)*$E4031</f>
        <v>0</v>
      </c>
      <c r="Q4028" s="25">
        <f>VLOOKUP(CONCATENATE($F4028," ",$G4028),AllocFactorMatrix,(Q$4+1),FALSE)*$E4031</f>
        <v>0</v>
      </c>
      <c r="R4028" s="25">
        <f t="shared" si="1910"/>
        <v>0</v>
      </c>
      <c r="S4028" s="25">
        <f>VLOOKUP(CONCATENATE($F4028," ",$G4028),AllocFactorMatrix,(S$4+1),FALSE)*$E4031</f>
        <v>0</v>
      </c>
      <c r="T4028" s="25">
        <f>VLOOKUP(CONCATENATE($F4028," ",$G4028),AllocFactorMatrix,(T$4+1),FALSE)*$E4031</f>
        <v>0</v>
      </c>
      <c r="U4028" s="25">
        <f>VLOOKUP(CONCATENATE($F4028," ",$G4028),AllocFactorMatrix,(U$4+1),FALSE)*$E4031</f>
        <v>0</v>
      </c>
      <c r="V4028" s="25">
        <f>VLOOKUP(CONCATENATE($F4028," ",$G4028),AllocFactorMatrix,(V$4+1),FALSE)*$E4031</f>
        <v>0</v>
      </c>
      <c r="W4028" s="25">
        <f t="shared" si="1911"/>
        <v>0</v>
      </c>
      <c r="X4028" s="25">
        <f>VLOOKUP(CONCATENATE($F4028," ",$G4028),AllocFactorMatrix,(X$4+1),FALSE)*$E4031</f>
        <v>0</v>
      </c>
      <c r="Y4028" s="25">
        <f>VLOOKUP(CONCATENATE($F4028," ",$G4028),AllocFactorMatrix,(Y$4+1),FALSE)*$E4031</f>
        <v>0</v>
      </c>
      <c r="Z4028" s="25">
        <f t="shared" si="1909"/>
        <v>0</v>
      </c>
      <c r="AA4028" s="25">
        <f>VLOOKUP(CONCATENATE($F4028," ",$G4028),AllocFactorMatrix,(AA$4+1),FALSE)*$E4031</f>
        <v>0</v>
      </c>
      <c r="AB4028" s="25">
        <f>VLOOKUP(CONCATENATE($F4028," ",$G4028),AllocFactorMatrix,(AB$4+1),FALSE)*$E4031</f>
        <v>0</v>
      </c>
      <c r="AC4028" s="25">
        <f>VLOOKUP(CONCATENATE($F4028," ",$G4028),AllocFactorMatrix,(AC$4+1),FALSE)*$E4031</f>
        <v>0</v>
      </c>
    </row>
    <row r="4029" spans="4:29" hidden="1" outlineLevel="1">
      <c r="F4029" s="61" t="str">
        <f>F4031</f>
        <v>EXP_OM_DIST</v>
      </c>
      <c r="G4029" s="20" t="str">
        <f>$G$13</f>
        <v>ENERGY</v>
      </c>
      <c r="H4029" s="24">
        <f t="shared" si="1907"/>
        <v>0</v>
      </c>
      <c r="I4029" s="25">
        <f>VLOOKUP(CONCATENATE($F4029," ",$G4029),AllocFactorMatrix,(I$4+1),FALSE)*$E4031</f>
        <v>0</v>
      </c>
      <c r="J4029" s="25">
        <f>VLOOKUP(CONCATENATE($F4029," ",$G4029),AllocFactorMatrix,(J$4+1),FALSE)*$E4031</f>
        <v>0</v>
      </c>
      <c r="K4029" s="25">
        <f>VLOOKUP(CONCATENATE($F4029," ",$G4029),AllocFactorMatrix,(K$4+1),FALSE)*$E4031</f>
        <v>0</v>
      </c>
      <c r="L4029" s="25">
        <f>VLOOKUP(CONCATENATE($F4029," ",$G4029),AllocFactorMatrix,(L$4+1),FALSE)*$E4031</f>
        <v>0</v>
      </c>
      <c r="M4029" s="25">
        <f t="shared" si="1908"/>
        <v>0</v>
      </c>
      <c r="N4029" s="25">
        <f>VLOOKUP(CONCATENATE($F4029," ",$G4029),AllocFactorMatrix,(N$4+1),FALSE)*$E4031</f>
        <v>0</v>
      </c>
      <c r="O4029" s="25">
        <f>VLOOKUP(CONCATENATE($F4029," ",$G4029),AllocFactorMatrix,(O$4+1),FALSE)*$E4031</f>
        <v>0</v>
      </c>
      <c r="P4029" s="25">
        <f>VLOOKUP(CONCATENATE($F4029," ",$G4029),AllocFactorMatrix,(P$4+1),FALSE)*$E4031</f>
        <v>0</v>
      </c>
      <c r="Q4029" s="25">
        <f>VLOOKUP(CONCATENATE($F4029," ",$G4029),AllocFactorMatrix,(Q$4+1),FALSE)*$E4031</f>
        <v>0</v>
      </c>
      <c r="R4029" s="25">
        <f t="shared" si="1910"/>
        <v>0</v>
      </c>
      <c r="S4029" s="25">
        <f>VLOOKUP(CONCATENATE($F4029," ",$G4029),AllocFactorMatrix,(S$4+1),FALSE)*$E4031</f>
        <v>0</v>
      </c>
      <c r="T4029" s="25">
        <f>VLOOKUP(CONCATENATE($F4029," ",$G4029),AllocFactorMatrix,(T$4+1),FALSE)*$E4031</f>
        <v>0</v>
      </c>
      <c r="U4029" s="25">
        <f>VLOOKUP(CONCATENATE($F4029," ",$G4029),AllocFactorMatrix,(U$4+1),FALSE)*$E4031</f>
        <v>0</v>
      </c>
      <c r="V4029" s="25">
        <f>VLOOKUP(CONCATENATE($F4029," ",$G4029),AllocFactorMatrix,(V$4+1),FALSE)*$E4031</f>
        <v>0</v>
      </c>
      <c r="W4029" s="25">
        <f t="shared" si="1911"/>
        <v>0</v>
      </c>
      <c r="X4029" s="25">
        <f>VLOOKUP(CONCATENATE($F4029," ",$G4029),AllocFactorMatrix,(X$4+1),FALSE)*$E4031</f>
        <v>0</v>
      </c>
      <c r="Y4029" s="25">
        <f>VLOOKUP(CONCATENATE($F4029," ",$G4029),AllocFactorMatrix,(Y$4+1),FALSE)*$E4031</f>
        <v>0</v>
      </c>
      <c r="Z4029" s="25">
        <f t="shared" si="1909"/>
        <v>0</v>
      </c>
      <c r="AA4029" s="25">
        <f>VLOOKUP(CONCATENATE($F4029," ",$G4029),AllocFactorMatrix,(AA$4+1),FALSE)*$E4031</f>
        <v>0</v>
      </c>
      <c r="AB4029" s="25">
        <f>VLOOKUP(CONCATENATE($F4029," ",$G4029),AllocFactorMatrix,(AB$4+1),FALSE)*$E4031</f>
        <v>0</v>
      </c>
      <c r="AC4029" s="25">
        <f>VLOOKUP(CONCATENATE($F4029," ",$G4029),AllocFactorMatrix,(AC$4+1),FALSE)*$E4031</f>
        <v>0</v>
      </c>
    </row>
    <row r="4030" spans="4:29" hidden="1" outlineLevel="1">
      <c r="F4030" s="61" t="str">
        <f>F4031</f>
        <v>EXP_OM_DIST</v>
      </c>
      <c r="G4030" s="20" t="str">
        <f>$G$14</f>
        <v>CUSTOMER</v>
      </c>
      <c r="H4030" s="24">
        <f t="shared" si="1907"/>
        <v>0</v>
      </c>
      <c r="I4030" s="25">
        <f>VLOOKUP(CONCATENATE($F4030," ",$G4030),AllocFactorMatrix,(I$4+1),FALSE)*$E4031</f>
        <v>0</v>
      </c>
      <c r="J4030" s="25">
        <f>VLOOKUP(CONCATENATE($F4030," ",$G4030),AllocFactorMatrix,(J$4+1),FALSE)*$E4031</f>
        <v>0</v>
      </c>
      <c r="K4030" s="25">
        <f>VLOOKUP(CONCATENATE($F4030," ",$G4030),AllocFactorMatrix,(K$4+1),FALSE)*$E4031</f>
        <v>0</v>
      </c>
      <c r="L4030" s="25">
        <f>VLOOKUP(CONCATENATE($F4030," ",$G4030),AllocFactorMatrix,(L$4+1),FALSE)*$E4031</f>
        <v>0</v>
      </c>
      <c r="M4030" s="25">
        <f t="shared" si="1908"/>
        <v>0</v>
      </c>
      <c r="N4030" s="25">
        <f>VLOOKUP(CONCATENATE($F4030," ",$G4030),AllocFactorMatrix,(N$4+1),FALSE)*$E4031</f>
        <v>0</v>
      </c>
      <c r="O4030" s="25">
        <f>VLOOKUP(CONCATENATE($F4030," ",$G4030),AllocFactorMatrix,(O$4+1),FALSE)*$E4031</f>
        <v>0</v>
      </c>
      <c r="P4030" s="25">
        <f>VLOOKUP(CONCATENATE($F4030," ",$G4030),AllocFactorMatrix,(P$4+1),FALSE)*$E4031</f>
        <v>0</v>
      </c>
      <c r="Q4030" s="25">
        <f>VLOOKUP(CONCATENATE($F4030," ",$G4030),AllocFactorMatrix,(Q$4+1),FALSE)*$E4031</f>
        <v>0</v>
      </c>
      <c r="R4030" s="25">
        <f t="shared" si="1910"/>
        <v>0</v>
      </c>
      <c r="S4030" s="25">
        <f>VLOOKUP(CONCATENATE($F4030," ",$G4030),AllocFactorMatrix,(S$4+1),FALSE)*$E4031</f>
        <v>0</v>
      </c>
      <c r="T4030" s="25">
        <f>VLOOKUP(CONCATENATE($F4030," ",$G4030),AllocFactorMatrix,(T$4+1),FALSE)*$E4031</f>
        <v>0</v>
      </c>
      <c r="U4030" s="25">
        <f>VLOOKUP(CONCATENATE($F4030," ",$G4030),AllocFactorMatrix,(U$4+1),FALSE)*$E4031</f>
        <v>0</v>
      </c>
      <c r="V4030" s="25">
        <f>VLOOKUP(CONCATENATE($F4030," ",$G4030),AllocFactorMatrix,(V$4+1),FALSE)*$E4031</f>
        <v>0</v>
      </c>
      <c r="W4030" s="25">
        <f t="shared" si="1911"/>
        <v>0</v>
      </c>
      <c r="X4030" s="25">
        <f>VLOOKUP(CONCATENATE($F4030," ",$G4030),AllocFactorMatrix,(X$4+1),FALSE)*$E4031</f>
        <v>0</v>
      </c>
      <c r="Y4030" s="25">
        <f>VLOOKUP(CONCATENATE($F4030," ",$G4030),AllocFactorMatrix,(Y$4+1),FALSE)*$E4031</f>
        <v>0</v>
      </c>
      <c r="Z4030" s="25">
        <f t="shared" si="1909"/>
        <v>0</v>
      </c>
      <c r="AA4030" s="25">
        <f>VLOOKUP(CONCATENATE($F4030," ",$G4030),AllocFactorMatrix,(AA$4+1),FALSE)*$E4031</f>
        <v>0</v>
      </c>
      <c r="AB4030" s="25">
        <f>VLOOKUP(CONCATENATE($F4030," ",$G4030),AllocFactorMatrix,(AB$4+1),FALSE)*$E4031</f>
        <v>0</v>
      </c>
      <c r="AC4030" s="25">
        <f>VLOOKUP(CONCATENATE($F4030," ",$G4030),AllocFactorMatrix,(AC$4+1),FALSE)*$E4031</f>
        <v>0</v>
      </c>
    </row>
    <row r="4031" spans="4:29" collapsed="1">
      <c r="D4031" s="20" t="s">
        <v>331</v>
      </c>
      <c r="E4031" s="22">
        <v>0</v>
      </c>
      <c r="F4031" s="61" t="s">
        <v>77</v>
      </c>
      <c r="G4031" s="20" t="str">
        <f>$G$15</f>
        <v>TOTAL</v>
      </c>
      <c r="H4031" s="24">
        <f t="shared" si="1907"/>
        <v>0</v>
      </c>
      <c r="I4031" s="25">
        <f>VLOOKUP(CONCATENATE($F4031," ",$G4031),AllocFactorMatrix,(I$4+1),FALSE)*$E4031</f>
        <v>0</v>
      </c>
      <c r="J4031" s="25">
        <f>VLOOKUP(CONCATENATE($F4031," ",$G4031),AllocFactorMatrix,(J$4+1),FALSE)*$E4031</f>
        <v>0</v>
      </c>
      <c r="K4031" s="25">
        <f>VLOOKUP(CONCATENATE($F4031," ",$G4031),AllocFactorMatrix,(K$4+1),FALSE)*$E4031</f>
        <v>0</v>
      </c>
      <c r="L4031" s="25">
        <f>VLOOKUP(CONCATENATE($F4031," ",$G4031),AllocFactorMatrix,(L$4+1),FALSE)*$E4031</f>
        <v>0</v>
      </c>
      <c r="M4031" s="25">
        <f t="shared" si="1908"/>
        <v>0</v>
      </c>
      <c r="N4031" s="25">
        <f>VLOOKUP(CONCATENATE($F4031," ",$G4031),AllocFactorMatrix,(N$4+1),FALSE)*$E4031</f>
        <v>0</v>
      </c>
      <c r="O4031" s="25">
        <f>VLOOKUP(CONCATENATE($F4031," ",$G4031),AllocFactorMatrix,(O$4+1),FALSE)*$E4031</f>
        <v>0</v>
      </c>
      <c r="P4031" s="25">
        <f>VLOOKUP(CONCATENATE($F4031," ",$G4031),AllocFactorMatrix,(P$4+1),FALSE)*$E4031</f>
        <v>0</v>
      </c>
      <c r="Q4031" s="25">
        <f>VLOOKUP(CONCATENATE($F4031," ",$G4031),AllocFactorMatrix,(Q$4+1),FALSE)*$E4031</f>
        <v>0</v>
      </c>
      <c r="R4031" s="25">
        <f t="shared" si="1910"/>
        <v>0</v>
      </c>
      <c r="S4031" s="25">
        <f>VLOOKUP(CONCATENATE($F4031," ",$G4031),AllocFactorMatrix,(S$4+1),FALSE)*$E4031</f>
        <v>0</v>
      </c>
      <c r="T4031" s="25">
        <f>VLOOKUP(CONCATENATE($F4031," ",$G4031),AllocFactorMatrix,(T$4+1),FALSE)*$E4031</f>
        <v>0</v>
      </c>
      <c r="U4031" s="25">
        <f>VLOOKUP(CONCATENATE($F4031," ",$G4031),AllocFactorMatrix,(U$4+1),FALSE)*$E4031</f>
        <v>0</v>
      </c>
      <c r="V4031" s="25">
        <f>VLOOKUP(CONCATENATE($F4031," ",$G4031),AllocFactorMatrix,(V$4+1),FALSE)*$E4031</f>
        <v>0</v>
      </c>
      <c r="W4031" s="25">
        <f t="shared" si="1911"/>
        <v>0</v>
      </c>
      <c r="X4031" s="25">
        <f>VLOOKUP(CONCATENATE($F4031," ",$G4031),AllocFactorMatrix,(X$4+1),FALSE)*$E4031</f>
        <v>0</v>
      </c>
      <c r="Y4031" s="25">
        <f>VLOOKUP(CONCATENATE($F4031," ",$G4031),AllocFactorMatrix,(Y$4+1),FALSE)*$E4031</f>
        <v>0</v>
      </c>
      <c r="Z4031" s="25">
        <f t="shared" si="1909"/>
        <v>0</v>
      </c>
      <c r="AA4031" s="25">
        <f>VLOOKUP(CONCATENATE($F4031," ",$G4031),AllocFactorMatrix,(AA$4+1),FALSE)*$E4031</f>
        <v>0</v>
      </c>
      <c r="AB4031" s="25">
        <f>VLOOKUP(CONCATENATE($F4031," ",$G4031),AllocFactorMatrix,(AB$4+1),FALSE)*$E4031</f>
        <v>0</v>
      </c>
      <c r="AC4031" s="25">
        <f>VLOOKUP(CONCATENATE($F4031," ",$G4031),AllocFactorMatrix,(AC$4+1),FALSE)*$E4031</f>
        <v>0</v>
      </c>
    </row>
    <row r="4032" spans="4:29" hidden="1" outlineLevel="1">
      <c r="F4032" s="61" t="str">
        <f>F4039</f>
        <v>CUST_TOTAL</v>
      </c>
      <c r="G4032" s="20" t="str">
        <f>$G$8</f>
        <v>PRODUCTION</v>
      </c>
      <c r="H4032" s="24">
        <f t="shared" si="1907"/>
        <v>0</v>
      </c>
      <c r="I4032" s="25">
        <f>VLOOKUP(CONCATENATE($F4032," ",$G4032),AllocFactorMatrix,(I$4+1),FALSE)*$E4039</f>
        <v>0</v>
      </c>
      <c r="J4032" s="25">
        <f>VLOOKUP(CONCATENATE($F4032," ",$G4032),AllocFactorMatrix,(J$4+1),FALSE)*$E4039</f>
        <v>0</v>
      </c>
      <c r="K4032" s="25">
        <f>VLOOKUP(CONCATENATE($F4032," ",$G4032),AllocFactorMatrix,(K$4+1),FALSE)*$E4039</f>
        <v>0</v>
      </c>
      <c r="L4032" s="25">
        <f>VLOOKUP(CONCATENATE($F4032," ",$G4032),AllocFactorMatrix,(L$4+1),FALSE)*$E4039</f>
        <v>0</v>
      </c>
      <c r="M4032" s="25">
        <f t="shared" ref="M4032:M4039" si="1912">SUBTOTAL(9,J4032:L4032)</f>
        <v>0</v>
      </c>
      <c r="N4032" s="25">
        <f>VLOOKUP(CONCATENATE($F4032," ",$G4032),AllocFactorMatrix,(N$4+1),FALSE)*$E4039</f>
        <v>0</v>
      </c>
      <c r="O4032" s="25">
        <f>VLOOKUP(CONCATENATE($F4032," ",$G4032),AllocFactorMatrix,(O$4+1),FALSE)*$E4039</f>
        <v>0</v>
      </c>
      <c r="P4032" s="25">
        <f>VLOOKUP(CONCATENATE($F4032," ",$G4032),AllocFactorMatrix,(P$4+1),FALSE)*$E4039</f>
        <v>0</v>
      </c>
      <c r="Q4032" s="25">
        <f>VLOOKUP(CONCATENATE($F4032," ",$G4032),AllocFactorMatrix,(Q$4+1),FALSE)*$E4039</f>
        <v>0</v>
      </c>
      <c r="R4032" s="25">
        <f>SUBTOTAL(9,N4032:Q4032)</f>
        <v>0</v>
      </c>
      <c r="S4032" s="25">
        <f>VLOOKUP(CONCATENATE($F4032," ",$G4032),AllocFactorMatrix,(S$4+1),FALSE)*$E4039</f>
        <v>0</v>
      </c>
      <c r="T4032" s="25">
        <f>VLOOKUP(CONCATENATE($F4032," ",$G4032),AllocFactorMatrix,(T$4+1),FALSE)*$E4039</f>
        <v>0</v>
      </c>
      <c r="U4032" s="25">
        <f>VLOOKUP(CONCATENATE($F4032," ",$G4032),AllocFactorMatrix,(U$4+1),FALSE)*$E4039</f>
        <v>0</v>
      </c>
      <c r="V4032" s="25">
        <f>VLOOKUP(CONCATENATE($F4032," ",$G4032),AllocFactorMatrix,(V$4+1),FALSE)*$E4039</f>
        <v>0</v>
      </c>
      <c r="W4032" s="25">
        <f>SUBTOTAL(9,S4032:V4032)</f>
        <v>0</v>
      </c>
      <c r="X4032" s="25">
        <f>VLOOKUP(CONCATENATE($F4032," ",$G4032),AllocFactorMatrix,(X$4+1),FALSE)*$E4039</f>
        <v>0</v>
      </c>
      <c r="Y4032" s="25">
        <f>VLOOKUP(CONCATENATE($F4032," ",$G4032),AllocFactorMatrix,(Y$4+1),FALSE)*$E4039</f>
        <v>0</v>
      </c>
      <c r="Z4032" s="25">
        <f t="shared" ref="Z4032:Z4039" si="1913">SUBTOTAL(9,X4032:Y4032)</f>
        <v>0</v>
      </c>
      <c r="AA4032" s="25">
        <f>VLOOKUP(CONCATENATE($F4032," ",$G4032),AllocFactorMatrix,(AA$4+1),FALSE)*$E4039</f>
        <v>0</v>
      </c>
      <c r="AB4032" s="25">
        <f>VLOOKUP(CONCATENATE($F4032," ",$G4032),AllocFactorMatrix,(AB$4+1),FALSE)*$E4039</f>
        <v>0</v>
      </c>
      <c r="AC4032" s="25">
        <f>VLOOKUP(CONCATENATE($F4032," ",$G4032),AllocFactorMatrix,(AC$4+1),FALSE)*$E4039</f>
        <v>0</v>
      </c>
    </row>
    <row r="4033" spans="4:29" hidden="1" outlineLevel="1">
      <c r="F4033" s="61" t="str">
        <f>F4039</f>
        <v>CUST_TOTAL</v>
      </c>
      <c r="G4033" s="20" t="str">
        <f>$G$9</f>
        <v>BULKTRAN</v>
      </c>
      <c r="H4033" s="24">
        <f t="shared" si="1907"/>
        <v>0</v>
      </c>
      <c r="I4033" s="25">
        <f>VLOOKUP(CONCATENATE($F4033," ",$G4033),AllocFactorMatrix,(I$4+1),FALSE)*$E4039</f>
        <v>0</v>
      </c>
      <c r="J4033" s="25">
        <f>VLOOKUP(CONCATENATE($F4033," ",$G4033),AllocFactorMatrix,(J$4+1),FALSE)*$E4039</f>
        <v>0</v>
      </c>
      <c r="K4033" s="25">
        <f>VLOOKUP(CONCATENATE($F4033," ",$G4033),AllocFactorMatrix,(K$4+1),FALSE)*$E4039</f>
        <v>0</v>
      </c>
      <c r="L4033" s="25">
        <f>VLOOKUP(CONCATENATE($F4033," ",$G4033),AllocFactorMatrix,(L$4+1),FALSE)*$E4039</f>
        <v>0</v>
      </c>
      <c r="M4033" s="25">
        <f t="shared" si="1912"/>
        <v>0</v>
      </c>
      <c r="N4033" s="25">
        <f>VLOOKUP(CONCATENATE($F4033," ",$G4033),AllocFactorMatrix,(N$4+1),FALSE)*$E4039</f>
        <v>0</v>
      </c>
      <c r="O4033" s="25">
        <f>VLOOKUP(CONCATENATE($F4033," ",$G4033),AllocFactorMatrix,(O$4+1),FALSE)*$E4039</f>
        <v>0</v>
      </c>
      <c r="P4033" s="25">
        <f>VLOOKUP(CONCATENATE($F4033," ",$G4033),AllocFactorMatrix,(P$4+1),FALSE)*$E4039</f>
        <v>0</v>
      </c>
      <c r="Q4033" s="25">
        <f>VLOOKUP(CONCATENATE($F4033," ",$G4033),AllocFactorMatrix,(Q$4+1),FALSE)*$E4039</f>
        <v>0</v>
      </c>
      <c r="R4033" s="25">
        <f t="shared" ref="R4033:R4039" si="1914">SUBTOTAL(9,N4033:Q4033)</f>
        <v>0</v>
      </c>
      <c r="S4033" s="25">
        <f>VLOOKUP(CONCATENATE($F4033," ",$G4033),AllocFactorMatrix,(S$4+1),FALSE)*$E4039</f>
        <v>0</v>
      </c>
      <c r="T4033" s="25">
        <f>VLOOKUP(CONCATENATE($F4033," ",$G4033),AllocFactorMatrix,(T$4+1),FALSE)*$E4039</f>
        <v>0</v>
      </c>
      <c r="U4033" s="25">
        <f>VLOOKUP(CONCATENATE($F4033," ",$G4033),AllocFactorMatrix,(U$4+1),FALSE)*$E4039</f>
        <v>0</v>
      </c>
      <c r="V4033" s="25">
        <f>VLOOKUP(CONCATENATE($F4033," ",$G4033),AllocFactorMatrix,(V$4+1),FALSE)*$E4039</f>
        <v>0</v>
      </c>
      <c r="W4033" s="25">
        <f t="shared" ref="W4033:W4039" si="1915">SUBTOTAL(9,S4033:V4033)</f>
        <v>0</v>
      </c>
      <c r="X4033" s="25">
        <f>VLOOKUP(CONCATENATE($F4033," ",$G4033),AllocFactorMatrix,(X$4+1),FALSE)*$E4039</f>
        <v>0</v>
      </c>
      <c r="Y4033" s="25">
        <f>VLOOKUP(CONCATENATE($F4033," ",$G4033),AllocFactorMatrix,(Y$4+1),FALSE)*$E4039</f>
        <v>0</v>
      </c>
      <c r="Z4033" s="25">
        <f t="shared" si="1913"/>
        <v>0</v>
      </c>
      <c r="AA4033" s="25">
        <f>VLOOKUP(CONCATENATE($F4033," ",$G4033),AllocFactorMatrix,(AA$4+1),FALSE)*$E4039</f>
        <v>0</v>
      </c>
      <c r="AB4033" s="25">
        <f>VLOOKUP(CONCATENATE($F4033," ",$G4033),AllocFactorMatrix,(AB$4+1),FALSE)*$E4039</f>
        <v>0</v>
      </c>
      <c r="AC4033" s="25">
        <f>VLOOKUP(CONCATENATE($F4033," ",$G4033),AllocFactorMatrix,(AC$4+1),FALSE)*$E4039</f>
        <v>0</v>
      </c>
    </row>
    <row r="4034" spans="4:29" hidden="1" outlineLevel="1">
      <c r="F4034" s="61" t="str">
        <f>F4039</f>
        <v>CUST_TOTAL</v>
      </c>
      <c r="G4034" s="20" t="str">
        <f>$G$10</f>
        <v>SUBTRAN</v>
      </c>
      <c r="H4034" s="24">
        <f t="shared" si="1907"/>
        <v>0</v>
      </c>
      <c r="I4034" s="25">
        <f>VLOOKUP(CONCATENATE($F4034," ",$G4034),AllocFactorMatrix,(I$4+1),FALSE)*$E4039</f>
        <v>0</v>
      </c>
      <c r="J4034" s="25">
        <f>VLOOKUP(CONCATENATE($F4034," ",$G4034),AllocFactorMatrix,(J$4+1),FALSE)*$E4039</f>
        <v>0</v>
      </c>
      <c r="K4034" s="25">
        <f>VLOOKUP(CONCATENATE($F4034," ",$G4034),AllocFactorMatrix,(K$4+1),FALSE)*$E4039</f>
        <v>0</v>
      </c>
      <c r="L4034" s="25">
        <f>VLOOKUP(CONCATENATE($F4034," ",$G4034),AllocFactorMatrix,(L$4+1),FALSE)*$E4039</f>
        <v>0</v>
      </c>
      <c r="M4034" s="25">
        <f t="shared" si="1912"/>
        <v>0</v>
      </c>
      <c r="N4034" s="25">
        <f>VLOOKUP(CONCATENATE($F4034," ",$G4034),AllocFactorMatrix,(N$4+1),FALSE)*$E4039</f>
        <v>0</v>
      </c>
      <c r="O4034" s="25">
        <f>VLOOKUP(CONCATENATE($F4034," ",$G4034),AllocFactorMatrix,(O$4+1),FALSE)*$E4039</f>
        <v>0</v>
      </c>
      <c r="P4034" s="25">
        <f>VLOOKUP(CONCATENATE($F4034," ",$G4034),AllocFactorMatrix,(P$4+1),FALSE)*$E4039</f>
        <v>0</v>
      </c>
      <c r="Q4034" s="25">
        <f>VLOOKUP(CONCATENATE($F4034," ",$G4034),AllocFactorMatrix,(Q$4+1),FALSE)*$E4039</f>
        <v>0</v>
      </c>
      <c r="R4034" s="25">
        <f t="shared" si="1914"/>
        <v>0</v>
      </c>
      <c r="S4034" s="25">
        <f>VLOOKUP(CONCATENATE($F4034," ",$G4034),AllocFactorMatrix,(S$4+1),FALSE)*$E4039</f>
        <v>0</v>
      </c>
      <c r="T4034" s="25">
        <f>VLOOKUP(CONCATENATE($F4034," ",$G4034),AllocFactorMatrix,(T$4+1),FALSE)*$E4039</f>
        <v>0</v>
      </c>
      <c r="U4034" s="25">
        <f>VLOOKUP(CONCATENATE($F4034," ",$G4034),AllocFactorMatrix,(U$4+1),FALSE)*$E4039</f>
        <v>0</v>
      </c>
      <c r="V4034" s="25">
        <f>VLOOKUP(CONCATENATE($F4034," ",$G4034),AllocFactorMatrix,(V$4+1),FALSE)*$E4039</f>
        <v>0</v>
      </c>
      <c r="W4034" s="25">
        <f t="shared" si="1915"/>
        <v>0</v>
      </c>
      <c r="X4034" s="25">
        <f>VLOOKUP(CONCATENATE($F4034," ",$G4034),AllocFactorMatrix,(X$4+1),FALSE)*$E4039</f>
        <v>0</v>
      </c>
      <c r="Y4034" s="25">
        <f>VLOOKUP(CONCATENATE($F4034," ",$G4034),AllocFactorMatrix,(Y$4+1),FALSE)*$E4039</f>
        <v>0</v>
      </c>
      <c r="Z4034" s="25">
        <f t="shared" si="1913"/>
        <v>0</v>
      </c>
      <c r="AA4034" s="25">
        <f>VLOOKUP(CONCATENATE($F4034," ",$G4034),AllocFactorMatrix,(AA$4+1),FALSE)*$E4039</f>
        <v>0</v>
      </c>
      <c r="AB4034" s="25">
        <f>VLOOKUP(CONCATENATE($F4034," ",$G4034),AllocFactorMatrix,(AB$4+1),FALSE)*$E4039</f>
        <v>0</v>
      </c>
      <c r="AC4034" s="25">
        <f>VLOOKUP(CONCATENATE($F4034," ",$G4034),AllocFactorMatrix,(AC$4+1),FALSE)*$E4039</f>
        <v>0</v>
      </c>
    </row>
    <row r="4035" spans="4:29" hidden="1" outlineLevel="1">
      <c r="F4035" s="61" t="str">
        <f>F4039</f>
        <v>CUST_TOTAL</v>
      </c>
      <c r="G4035" s="20" t="str">
        <f>$G$11</f>
        <v>DISTPRI</v>
      </c>
      <c r="H4035" s="24">
        <f t="shared" si="1907"/>
        <v>0</v>
      </c>
      <c r="I4035" s="25">
        <f>VLOOKUP(CONCATENATE($F4035," ",$G4035),AllocFactorMatrix,(I$4+1),FALSE)*$E4039</f>
        <v>0</v>
      </c>
      <c r="J4035" s="25">
        <f>VLOOKUP(CONCATENATE($F4035," ",$G4035),AllocFactorMatrix,(J$4+1),FALSE)*$E4039</f>
        <v>0</v>
      </c>
      <c r="K4035" s="25">
        <f>VLOOKUP(CONCATENATE($F4035," ",$G4035),AllocFactorMatrix,(K$4+1),FALSE)*$E4039</f>
        <v>0</v>
      </c>
      <c r="L4035" s="25">
        <f>VLOOKUP(CONCATENATE($F4035," ",$G4035),AllocFactorMatrix,(L$4+1),FALSE)*$E4039</f>
        <v>0</v>
      </c>
      <c r="M4035" s="25">
        <f t="shared" si="1912"/>
        <v>0</v>
      </c>
      <c r="N4035" s="25">
        <f>VLOOKUP(CONCATENATE($F4035," ",$G4035),AllocFactorMatrix,(N$4+1),FALSE)*$E4039</f>
        <v>0</v>
      </c>
      <c r="O4035" s="25">
        <f>VLOOKUP(CONCATENATE($F4035," ",$G4035),AllocFactorMatrix,(O$4+1),FALSE)*$E4039</f>
        <v>0</v>
      </c>
      <c r="P4035" s="25">
        <f>VLOOKUP(CONCATENATE($F4035," ",$G4035),AllocFactorMatrix,(P$4+1),FALSE)*$E4039</f>
        <v>0</v>
      </c>
      <c r="Q4035" s="25">
        <f>VLOOKUP(CONCATENATE($F4035," ",$G4035),AllocFactorMatrix,(Q$4+1),FALSE)*$E4039</f>
        <v>0</v>
      </c>
      <c r="R4035" s="25">
        <f t="shared" si="1914"/>
        <v>0</v>
      </c>
      <c r="S4035" s="25">
        <f>VLOOKUP(CONCATENATE($F4035," ",$G4035),AllocFactorMatrix,(S$4+1),FALSE)*$E4039</f>
        <v>0</v>
      </c>
      <c r="T4035" s="25">
        <f>VLOOKUP(CONCATENATE($F4035," ",$G4035),AllocFactorMatrix,(T$4+1),FALSE)*$E4039</f>
        <v>0</v>
      </c>
      <c r="U4035" s="25">
        <f>VLOOKUP(CONCATENATE($F4035," ",$G4035),AllocFactorMatrix,(U$4+1),FALSE)*$E4039</f>
        <v>0</v>
      </c>
      <c r="V4035" s="25">
        <f>VLOOKUP(CONCATENATE($F4035," ",$G4035),AllocFactorMatrix,(V$4+1),FALSE)*$E4039</f>
        <v>0</v>
      </c>
      <c r="W4035" s="25">
        <f t="shared" si="1915"/>
        <v>0</v>
      </c>
      <c r="X4035" s="25">
        <f>VLOOKUP(CONCATENATE($F4035," ",$G4035),AllocFactorMatrix,(X$4+1),FALSE)*$E4039</f>
        <v>0</v>
      </c>
      <c r="Y4035" s="25">
        <f>VLOOKUP(CONCATENATE($F4035," ",$G4035),AllocFactorMatrix,(Y$4+1),FALSE)*$E4039</f>
        <v>0</v>
      </c>
      <c r="Z4035" s="25">
        <f t="shared" si="1913"/>
        <v>0</v>
      </c>
      <c r="AA4035" s="25">
        <f>VLOOKUP(CONCATENATE($F4035," ",$G4035),AllocFactorMatrix,(AA$4+1),FALSE)*$E4039</f>
        <v>0</v>
      </c>
      <c r="AB4035" s="25">
        <f>VLOOKUP(CONCATENATE($F4035," ",$G4035),AllocFactorMatrix,(AB$4+1),FALSE)*$E4039</f>
        <v>0</v>
      </c>
      <c r="AC4035" s="25">
        <f>VLOOKUP(CONCATENATE($F4035," ",$G4035),AllocFactorMatrix,(AC$4+1),FALSE)*$E4039</f>
        <v>0</v>
      </c>
    </row>
    <row r="4036" spans="4:29" hidden="1" outlineLevel="1">
      <c r="F4036" s="61" t="str">
        <f>F4039</f>
        <v>CUST_TOTAL</v>
      </c>
      <c r="G4036" s="20" t="str">
        <f>$G$12</f>
        <v>DISTSEC</v>
      </c>
      <c r="H4036" s="24">
        <f t="shared" si="1907"/>
        <v>0</v>
      </c>
      <c r="I4036" s="25">
        <f>VLOOKUP(CONCATENATE($F4036," ",$G4036),AllocFactorMatrix,(I$4+1),FALSE)*$E4039</f>
        <v>0</v>
      </c>
      <c r="J4036" s="25">
        <f>VLOOKUP(CONCATENATE($F4036," ",$G4036),AllocFactorMatrix,(J$4+1),FALSE)*$E4039</f>
        <v>0</v>
      </c>
      <c r="K4036" s="25">
        <f>VLOOKUP(CONCATENATE($F4036," ",$G4036),AllocFactorMatrix,(K$4+1),FALSE)*$E4039</f>
        <v>0</v>
      </c>
      <c r="L4036" s="25">
        <f>VLOOKUP(CONCATENATE($F4036," ",$G4036),AllocFactorMatrix,(L$4+1),FALSE)*$E4039</f>
        <v>0</v>
      </c>
      <c r="M4036" s="25">
        <f t="shared" si="1912"/>
        <v>0</v>
      </c>
      <c r="N4036" s="25">
        <f>VLOOKUP(CONCATENATE($F4036," ",$G4036),AllocFactorMatrix,(N$4+1),FALSE)*$E4039</f>
        <v>0</v>
      </c>
      <c r="O4036" s="25">
        <f>VLOOKUP(CONCATENATE($F4036," ",$G4036),AllocFactorMatrix,(O$4+1),FALSE)*$E4039</f>
        <v>0</v>
      </c>
      <c r="P4036" s="25">
        <f>VLOOKUP(CONCATENATE($F4036," ",$G4036),AllocFactorMatrix,(P$4+1),FALSE)*$E4039</f>
        <v>0</v>
      </c>
      <c r="Q4036" s="25">
        <f>VLOOKUP(CONCATENATE($F4036," ",$G4036),AllocFactorMatrix,(Q$4+1),FALSE)*$E4039</f>
        <v>0</v>
      </c>
      <c r="R4036" s="25">
        <f t="shared" si="1914"/>
        <v>0</v>
      </c>
      <c r="S4036" s="25">
        <f>VLOOKUP(CONCATENATE($F4036," ",$G4036),AllocFactorMatrix,(S$4+1),FALSE)*$E4039</f>
        <v>0</v>
      </c>
      <c r="T4036" s="25">
        <f>VLOOKUP(CONCATENATE($F4036," ",$G4036),AllocFactorMatrix,(T$4+1),FALSE)*$E4039</f>
        <v>0</v>
      </c>
      <c r="U4036" s="25">
        <f>VLOOKUP(CONCATENATE($F4036," ",$G4036),AllocFactorMatrix,(U$4+1),FALSE)*$E4039</f>
        <v>0</v>
      </c>
      <c r="V4036" s="25">
        <f>VLOOKUP(CONCATENATE($F4036," ",$G4036),AllocFactorMatrix,(V$4+1),FALSE)*$E4039</f>
        <v>0</v>
      </c>
      <c r="W4036" s="25">
        <f t="shared" si="1915"/>
        <v>0</v>
      </c>
      <c r="X4036" s="25">
        <f>VLOOKUP(CONCATENATE($F4036," ",$G4036),AllocFactorMatrix,(X$4+1),FALSE)*$E4039</f>
        <v>0</v>
      </c>
      <c r="Y4036" s="25">
        <f>VLOOKUP(CONCATENATE($F4036," ",$G4036),AllocFactorMatrix,(Y$4+1),FALSE)*$E4039</f>
        <v>0</v>
      </c>
      <c r="Z4036" s="25">
        <f t="shared" si="1913"/>
        <v>0</v>
      </c>
      <c r="AA4036" s="25">
        <f>VLOOKUP(CONCATENATE($F4036," ",$G4036),AllocFactorMatrix,(AA$4+1),FALSE)*$E4039</f>
        <v>0</v>
      </c>
      <c r="AB4036" s="25">
        <f>VLOOKUP(CONCATENATE($F4036," ",$G4036),AllocFactorMatrix,(AB$4+1),FALSE)*$E4039</f>
        <v>0</v>
      </c>
      <c r="AC4036" s="25">
        <f>VLOOKUP(CONCATENATE($F4036," ",$G4036),AllocFactorMatrix,(AC$4+1),FALSE)*$E4039</f>
        <v>0</v>
      </c>
    </row>
    <row r="4037" spans="4:29" hidden="1" outlineLevel="1">
      <c r="F4037" s="61" t="str">
        <f>F4039</f>
        <v>CUST_TOTAL</v>
      </c>
      <c r="G4037" s="20" t="str">
        <f>$G$13</f>
        <v>ENERGY</v>
      </c>
      <c r="H4037" s="24">
        <f t="shared" si="1907"/>
        <v>0</v>
      </c>
      <c r="I4037" s="25">
        <f>VLOOKUP(CONCATENATE($F4037," ",$G4037),AllocFactorMatrix,(I$4+1),FALSE)*$E4039</f>
        <v>0</v>
      </c>
      <c r="J4037" s="25">
        <f>VLOOKUP(CONCATENATE($F4037," ",$G4037),AllocFactorMatrix,(J$4+1),FALSE)*$E4039</f>
        <v>0</v>
      </c>
      <c r="K4037" s="25">
        <f>VLOOKUP(CONCATENATE($F4037," ",$G4037),AllocFactorMatrix,(K$4+1),FALSE)*$E4039</f>
        <v>0</v>
      </c>
      <c r="L4037" s="25">
        <f>VLOOKUP(CONCATENATE($F4037," ",$G4037),AllocFactorMatrix,(L$4+1),FALSE)*$E4039</f>
        <v>0</v>
      </c>
      <c r="M4037" s="25">
        <f t="shared" si="1912"/>
        <v>0</v>
      </c>
      <c r="N4037" s="25">
        <f>VLOOKUP(CONCATENATE($F4037," ",$G4037),AllocFactorMatrix,(N$4+1),FALSE)*$E4039</f>
        <v>0</v>
      </c>
      <c r="O4037" s="25">
        <f>VLOOKUP(CONCATENATE($F4037," ",$G4037),AllocFactorMatrix,(O$4+1),FALSE)*$E4039</f>
        <v>0</v>
      </c>
      <c r="P4037" s="25">
        <f>VLOOKUP(CONCATENATE($F4037," ",$G4037),AllocFactorMatrix,(P$4+1),FALSE)*$E4039</f>
        <v>0</v>
      </c>
      <c r="Q4037" s="25">
        <f>VLOOKUP(CONCATENATE($F4037," ",$G4037),AllocFactorMatrix,(Q$4+1),FALSE)*$E4039</f>
        <v>0</v>
      </c>
      <c r="R4037" s="25">
        <f t="shared" si="1914"/>
        <v>0</v>
      </c>
      <c r="S4037" s="25">
        <f>VLOOKUP(CONCATENATE($F4037," ",$G4037),AllocFactorMatrix,(S$4+1),FALSE)*$E4039</f>
        <v>0</v>
      </c>
      <c r="T4037" s="25">
        <f>VLOOKUP(CONCATENATE($F4037," ",$G4037),AllocFactorMatrix,(T$4+1),FALSE)*$E4039</f>
        <v>0</v>
      </c>
      <c r="U4037" s="25">
        <f>VLOOKUP(CONCATENATE($F4037," ",$G4037),AllocFactorMatrix,(U$4+1),FALSE)*$E4039</f>
        <v>0</v>
      </c>
      <c r="V4037" s="25">
        <f>VLOOKUP(CONCATENATE($F4037," ",$G4037),AllocFactorMatrix,(V$4+1),FALSE)*$E4039</f>
        <v>0</v>
      </c>
      <c r="W4037" s="25">
        <f t="shared" si="1915"/>
        <v>0</v>
      </c>
      <c r="X4037" s="25">
        <f>VLOOKUP(CONCATENATE($F4037," ",$G4037),AllocFactorMatrix,(X$4+1),FALSE)*$E4039</f>
        <v>0</v>
      </c>
      <c r="Y4037" s="25">
        <f>VLOOKUP(CONCATENATE($F4037," ",$G4037),AllocFactorMatrix,(Y$4+1),FALSE)*$E4039</f>
        <v>0</v>
      </c>
      <c r="Z4037" s="25">
        <f t="shared" si="1913"/>
        <v>0</v>
      </c>
      <c r="AA4037" s="25">
        <f>VLOOKUP(CONCATENATE($F4037," ",$G4037),AllocFactorMatrix,(AA$4+1),FALSE)*$E4039</f>
        <v>0</v>
      </c>
      <c r="AB4037" s="25">
        <f>VLOOKUP(CONCATENATE($F4037," ",$G4037),AllocFactorMatrix,(AB$4+1),FALSE)*$E4039</f>
        <v>0</v>
      </c>
      <c r="AC4037" s="25">
        <f>VLOOKUP(CONCATENATE($F4037," ",$G4037),AllocFactorMatrix,(AC$4+1),FALSE)*$E4039</f>
        <v>0</v>
      </c>
    </row>
    <row r="4038" spans="4:29" hidden="1" outlineLevel="1">
      <c r="F4038" s="61" t="str">
        <f>F4039</f>
        <v>CUST_TOTAL</v>
      </c>
      <c r="G4038" s="20" t="str">
        <f>$G$14</f>
        <v>CUSTOMER</v>
      </c>
      <c r="H4038" s="24">
        <f t="shared" si="1907"/>
        <v>0</v>
      </c>
      <c r="I4038" s="25">
        <f>VLOOKUP(CONCATENATE($F4038," ",$G4038),AllocFactorMatrix,(I$4+1),FALSE)*$E4039</f>
        <v>0</v>
      </c>
      <c r="J4038" s="25">
        <f>VLOOKUP(CONCATENATE($F4038," ",$G4038),AllocFactorMatrix,(J$4+1),FALSE)*$E4039</f>
        <v>0</v>
      </c>
      <c r="K4038" s="25">
        <f>VLOOKUP(CONCATENATE($F4038," ",$G4038),AllocFactorMatrix,(K$4+1),FALSE)*$E4039</f>
        <v>0</v>
      </c>
      <c r="L4038" s="25">
        <f>VLOOKUP(CONCATENATE($F4038," ",$G4038),AllocFactorMatrix,(L$4+1),FALSE)*$E4039</f>
        <v>0</v>
      </c>
      <c r="M4038" s="25">
        <f t="shared" si="1912"/>
        <v>0</v>
      </c>
      <c r="N4038" s="25">
        <f>VLOOKUP(CONCATENATE($F4038," ",$G4038),AllocFactorMatrix,(N$4+1),FALSE)*$E4039</f>
        <v>0</v>
      </c>
      <c r="O4038" s="25">
        <f>VLOOKUP(CONCATENATE($F4038," ",$G4038),AllocFactorMatrix,(O$4+1),FALSE)*$E4039</f>
        <v>0</v>
      </c>
      <c r="P4038" s="25">
        <f>VLOOKUP(CONCATENATE($F4038," ",$G4038),AllocFactorMatrix,(P$4+1),FALSE)*$E4039</f>
        <v>0</v>
      </c>
      <c r="Q4038" s="25">
        <f>VLOOKUP(CONCATENATE($F4038," ",$G4038),AllocFactorMatrix,(Q$4+1),FALSE)*$E4039</f>
        <v>0</v>
      </c>
      <c r="R4038" s="25">
        <f t="shared" si="1914"/>
        <v>0</v>
      </c>
      <c r="S4038" s="25">
        <f>VLOOKUP(CONCATENATE($F4038," ",$G4038),AllocFactorMatrix,(S$4+1),FALSE)*$E4039</f>
        <v>0</v>
      </c>
      <c r="T4038" s="25">
        <f>VLOOKUP(CONCATENATE($F4038," ",$G4038),AllocFactorMatrix,(T$4+1),FALSE)*$E4039</f>
        <v>0</v>
      </c>
      <c r="U4038" s="25">
        <f>VLOOKUP(CONCATENATE($F4038," ",$G4038),AllocFactorMatrix,(U$4+1),FALSE)*$E4039</f>
        <v>0</v>
      </c>
      <c r="V4038" s="25">
        <f>VLOOKUP(CONCATENATE($F4038," ",$G4038),AllocFactorMatrix,(V$4+1),FALSE)*$E4039</f>
        <v>0</v>
      </c>
      <c r="W4038" s="25">
        <f t="shared" si="1915"/>
        <v>0</v>
      </c>
      <c r="X4038" s="25">
        <f>VLOOKUP(CONCATENATE($F4038," ",$G4038),AllocFactorMatrix,(X$4+1),FALSE)*$E4039</f>
        <v>0</v>
      </c>
      <c r="Y4038" s="25">
        <f>VLOOKUP(CONCATENATE($F4038," ",$G4038),AllocFactorMatrix,(Y$4+1),FALSE)*$E4039</f>
        <v>0</v>
      </c>
      <c r="Z4038" s="25">
        <f t="shared" si="1913"/>
        <v>0</v>
      </c>
      <c r="AA4038" s="25">
        <f>VLOOKUP(CONCATENATE($F4038," ",$G4038),AllocFactorMatrix,(AA$4+1),FALSE)*$E4039</f>
        <v>0</v>
      </c>
      <c r="AB4038" s="25">
        <f>VLOOKUP(CONCATENATE($F4038," ",$G4038),AllocFactorMatrix,(AB$4+1),FALSE)*$E4039</f>
        <v>0</v>
      </c>
      <c r="AC4038" s="25">
        <f>VLOOKUP(CONCATENATE($F4038," ",$G4038),AllocFactorMatrix,(AC$4+1),FALSE)*$E4039</f>
        <v>0</v>
      </c>
    </row>
    <row r="4039" spans="4:29" collapsed="1">
      <c r="D4039" s="20" t="s">
        <v>268</v>
      </c>
      <c r="E4039" s="22">
        <v>0</v>
      </c>
      <c r="F4039" s="61" t="s">
        <v>41</v>
      </c>
      <c r="G4039" s="20" t="str">
        <f>$G$15</f>
        <v>TOTAL</v>
      </c>
      <c r="H4039" s="24">
        <f t="shared" si="1907"/>
        <v>0</v>
      </c>
      <c r="I4039" s="25">
        <f>VLOOKUP(CONCATENATE($F4039," ",$G4039),AllocFactorMatrix,(I$4+1),FALSE)*$E4039</f>
        <v>0</v>
      </c>
      <c r="J4039" s="25">
        <f>VLOOKUP(CONCATENATE($F4039," ",$G4039),AllocFactorMatrix,(J$4+1),FALSE)*$E4039</f>
        <v>0</v>
      </c>
      <c r="K4039" s="25">
        <f>VLOOKUP(CONCATENATE($F4039," ",$G4039),AllocFactorMatrix,(K$4+1),FALSE)*$E4039</f>
        <v>0</v>
      </c>
      <c r="L4039" s="25">
        <f>VLOOKUP(CONCATENATE($F4039," ",$G4039),AllocFactorMatrix,(L$4+1),FALSE)*$E4039</f>
        <v>0</v>
      </c>
      <c r="M4039" s="25">
        <f t="shared" si="1912"/>
        <v>0</v>
      </c>
      <c r="N4039" s="25">
        <f>VLOOKUP(CONCATENATE($F4039," ",$G4039),AllocFactorMatrix,(N$4+1),FALSE)*$E4039</f>
        <v>0</v>
      </c>
      <c r="O4039" s="25">
        <f>VLOOKUP(CONCATENATE($F4039," ",$G4039),AllocFactorMatrix,(O$4+1),FALSE)*$E4039</f>
        <v>0</v>
      </c>
      <c r="P4039" s="25">
        <f>VLOOKUP(CONCATENATE($F4039," ",$G4039),AllocFactorMatrix,(P$4+1),FALSE)*$E4039</f>
        <v>0</v>
      </c>
      <c r="Q4039" s="25">
        <f>VLOOKUP(CONCATENATE($F4039," ",$G4039),AllocFactorMatrix,(Q$4+1),FALSE)*$E4039</f>
        <v>0</v>
      </c>
      <c r="R4039" s="25">
        <f t="shared" si="1914"/>
        <v>0</v>
      </c>
      <c r="S4039" s="25">
        <f>VLOOKUP(CONCATENATE($F4039," ",$G4039),AllocFactorMatrix,(S$4+1),FALSE)*$E4039</f>
        <v>0</v>
      </c>
      <c r="T4039" s="25">
        <f>VLOOKUP(CONCATENATE($F4039," ",$G4039),AllocFactorMatrix,(T$4+1),FALSE)*$E4039</f>
        <v>0</v>
      </c>
      <c r="U4039" s="25">
        <f>VLOOKUP(CONCATENATE($F4039," ",$G4039),AllocFactorMatrix,(U$4+1),FALSE)*$E4039</f>
        <v>0</v>
      </c>
      <c r="V4039" s="25">
        <f>VLOOKUP(CONCATENATE($F4039," ",$G4039),AllocFactorMatrix,(V$4+1),FALSE)*$E4039</f>
        <v>0</v>
      </c>
      <c r="W4039" s="25">
        <f t="shared" si="1915"/>
        <v>0</v>
      </c>
      <c r="X4039" s="25">
        <f>VLOOKUP(CONCATENATE($F4039," ",$G4039),AllocFactorMatrix,(X$4+1),FALSE)*$E4039</f>
        <v>0</v>
      </c>
      <c r="Y4039" s="25">
        <f>VLOOKUP(CONCATENATE($F4039," ",$G4039),AllocFactorMatrix,(Y$4+1),FALSE)*$E4039</f>
        <v>0</v>
      </c>
      <c r="Z4039" s="25">
        <f t="shared" si="1913"/>
        <v>0</v>
      </c>
      <c r="AA4039" s="25">
        <f>VLOOKUP(CONCATENATE($F4039," ",$G4039),AllocFactorMatrix,(AA$4+1),FALSE)*$E4039</f>
        <v>0</v>
      </c>
      <c r="AB4039" s="25">
        <f>VLOOKUP(CONCATENATE($F4039," ",$G4039),AllocFactorMatrix,(AB$4+1),FALSE)*$E4039</f>
        <v>0</v>
      </c>
      <c r="AC4039" s="25">
        <f>VLOOKUP(CONCATENATE($F4039," ",$G4039),AllocFactorMatrix,(AC$4+1),FALSE)*$E4039</f>
        <v>0</v>
      </c>
    </row>
    <row r="4040" spans="4:29" hidden="1" outlineLevel="1">
      <c r="F4040" s="61" t="str">
        <f>F4047</f>
        <v>REV_RENT</v>
      </c>
      <c r="G4040" s="20" t="str">
        <f>$G$8</f>
        <v>PRODUCTION</v>
      </c>
      <c r="H4040" s="24">
        <f t="shared" ca="1" si="1907"/>
        <v>831.45791824651189</v>
      </c>
      <c r="I4040" s="25">
        <f ca="1">VLOOKUP(CONCATENATE($F4040," ",$G4040),AllocFactorMatrix,(I$4+1),FALSE)*$E4047</f>
        <v>407.69950109063535</v>
      </c>
      <c r="J4040" s="25">
        <f ca="1">VLOOKUP(CONCATENATE($F4040," ",$G4040),AllocFactorMatrix,(J$4+1),FALSE)*$E4047</f>
        <v>103.13212085691914</v>
      </c>
      <c r="K4040" s="25">
        <f ca="1">VLOOKUP(CONCATENATE($F4040," ",$G4040),AllocFactorMatrix,(K$4+1),FALSE)*$E4047</f>
        <v>1.2057713597431767</v>
      </c>
      <c r="L4040" s="25">
        <f ca="1">VLOOKUP(CONCATENATE($F4040," ",$G4040),AllocFactorMatrix,(L$4+1),FALSE)*$E4047</f>
        <v>2.9704788911478056E-2</v>
      </c>
      <c r="M4040" s="25">
        <f t="shared" ref="M4040:M4047" ca="1" si="1916">SUBTOTAL(9,J4040:L4040)</f>
        <v>104.3675970055738</v>
      </c>
      <c r="N4040" s="25">
        <f ca="1">VLOOKUP(CONCATENATE($F4040," ",$G4040),AllocFactorMatrix,(N$4+1),FALSE)*$E4047</f>
        <v>43.151773278821487</v>
      </c>
      <c r="O4040" s="25">
        <f ca="1">VLOOKUP(CONCATENATE($F4040," ",$G4040),AllocFactorMatrix,(O$4+1),FALSE)*$E4047</f>
        <v>12.28941319267399</v>
      </c>
      <c r="P4040" s="25">
        <f ca="1">VLOOKUP(CONCATENATE($F4040," ",$G4040),AllocFactorMatrix,(P$4+1),FALSE)*$E4047</f>
        <v>0.97252870013153192</v>
      </c>
      <c r="Q4040" s="25">
        <f ca="1">VLOOKUP(CONCATENATE($F4040," ",$G4040),AllocFactorMatrix,(Q$4+1),FALSE)*$E4047</f>
        <v>0.20528366083182617</v>
      </c>
      <c r="R4040" s="25">
        <f ca="1">SUBTOTAL(9,N4040:Q4040)</f>
        <v>56.618998832458836</v>
      </c>
      <c r="S4040" s="25">
        <f ca="1">VLOOKUP(CONCATENATE($F4040," ",$G4040),AllocFactorMatrix,(S$4+1),FALSE)*$E4047</f>
        <v>2.5921401173594836</v>
      </c>
      <c r="T4040" s="25">
        <f ca="1">VLOOKUP(CONCATENATE($F4040," ",$G4040),AllocFactorMatrix,(T$4+1),FALSE)*$E4047</f>
        <v>28.258874737859589</v>
      </c>
      <c r="U4040" s="25">
        <f ca="1">VLOOKUP(CONCATENATE($F4040," ",$G4040),AllocFactorMatrix,(U$4+1),FALSE)*$E4047</f>
        <v>188.73079776142654</v>
      </c>
      <c r="V4040" s="25">
        <f ca="1">VLOOKUP(CONCATENATE($F4040," ",$G4040),AllocFactorMatrix,(V$4+1),FALSE)*$E4047</f>
        <v>29.608295986923959</v>
      </c>
      <c r="W4040" s="25">
        <f ca="1">SUBTOTAL(9,S4040:V4040)</f>
        <v>249.19010860356957</v>
      </c>
      <c r="X4040" s="25">
        <f ca="1">VLOOKUP(CONCATENATE($F4040," ",$G4040),AllocFactorMatrix,(X$4+1),FALSE)*$E4047</f>
        <v>11.712564816704916</v>
      </c>
      <c r="Y4040" s="25">
        <f ca="1">VLOOKUP(CONCATENATE($F4040," ",$G4040),AllocFactorMatrix,(Y$4+1),FALSE)*$E4047</f>
        <v>0.28274559661211685</v>
      </c>
      <c r="Z4040" s="25">
        <f t="shared" ref="Z4040:Z4047" ca="1" si="1917">SUBTOTAL(9,X4040:Y4040)</f>
        <v>11.995310413317032</v>
      </c>
      <c r="AA4040" s="25">
        <f ca="1">VLOOKUP(CONCATENATE($F4040," ",$G4040),AllocFactorMatrix,(AA$4+1),FALSE)*$E4047</f>
        <v>0.20420622010366377</v>
      </c>
      <c r="AB4040" s="25">
        <f ca="1">VLOOKUP(CONCATENATE($F4040," ",$G4040),AllocFactorMatrix,(AB$4+1),FALSE)*$E4047</f>
        <v>1.1072468720835584</v>
      </c>
      <c r="AC4040" s="25">
        <f ca="1">VLOOKUP(CONCATENATE($F4040," ",$G4040),AllocFactorMatrix,(AC$4+1),FALSE)*$E4047</f>
        <v>0.2749492087701631</v>
      </c>
    </row>
    <row r="4041" spans="4:29" hidden="1" outlineLevel="1">
      <c r="F4041" s="61" t="str">
        <f>F4047</f>
        <v>REV_RENT</v>
      </c>
      <c r="G4041" s="20" t="str">
        <f>$G$9</f>
        <v>BULKTRAN</v>
      </c>
      <c r="H4041" s="24">
        <f t="shared" ca="1" si="1907"/>
        <v>147.62301006393952</v>
      </c>
      <c r="I4041" s="25">
        <f ca="1">VLOOKUP(CONCATENATE($F4041," ",$G4041),AllocFactorMatrix,(I$4+1),FALSE)*$E4047</f>
        <v>72.385897387920465</v>
      </c>
      <c r="J4041" s="25">
        <f ca="1">VLOOKUP(CONCATENATE($F4041," ",$G4041),AllocFactorMatrix,(J$4+1),FALSE)*$E4047</f>
        <v>18.310817398052087</v>
      </c>
      <c r="K4041" s="25">
        <f ca="1">VLOOKUP(CONCATENATE($F4041," ",$G4041),AllocFactorMatrix,(K$4+1),FALSE)*$E4047</f>
        <v>0.21408130666380087</v>
      </c>
      <c r="L4041" s="25">
        <f ca="1">VLOOKUP(CONCATENATE($F4041," ",$G4041),AllocFactorMatrix,(L$4+1),FALSE)*$E4047</f>
        <v>5.2740015534090091E-3</v>
      </c>
      <c r="M4041" s="25">
        <f t="shared" ca="1" si="1916"/>
        <v>18.530172706269298</v>
      </c>
      <c r="N4041" s="25">
        <f ca="1">VLOOKUP(CONCATENATE($F4041," ",$G4041),AllocFactorMatrix,(N$4+1),FALSE)*$E4047</f>
        <v>7.6614757298247946</v>
      </c>
      <c r="O4041" s="25">
        <f ca="1">VLOOKUP(CONCATENATE($F4041," ",$G4041),AllocFactorMatrix,(O$4+1),FALSE)*$E4047</f>
        <v>2.1819506767679218</v>
      </c>
      <c r="P4041" s="25">
        <f ca="1">VLOOKUP(CONCATENATE($F4041," ",$G4041),AllocFactorMatrix,(P$4+1),FALSE)*$E4047</f>
        <v>0.17266972980395867</v>
      </c>
      <c r="Q4041" s="25">
        <f ca="1">VLOOKUP(CONCATENATE($F4041," ",$G4041),AllocFactorMatrix,(Q$4+1),FALSE)*$E4047</f>
        <v>3.6447535424101001E-2</v>
      </c>
      <c r="R4041" s="25">
        <f t="shared" ref="R4041:R4047" ca="1" si="1918">SUBTOTAL(9,N4041:Q4041)</f>
        <v>10.052543671820775</v>
      </c>
      <c r="S4041" s="25">
        <f ca="1">VLOOKUP(CONCATENATE($F4041," ",$G4041),AllocFactorMatrix,(S$4+1),FALSE)*$E4047</f>
        <v>0.46022717233736055</v>
      </c>
      <c r="T4041" s="25">
        <f ca="1">VLOOKUP(CONCATENATE($F4041," ",$G4041),AllocFactorMatrix,(T$4+1),FALSE)*$E4047</f>
        <v>5.0172835669427478</v>
      </c>
      <c r="U4041" s="25">
        <f ca="1">VLOOKUP(CONCATENATE($F4041," ",$G4041),AllocFactorMatrix,(U$4+1),FALSE)*$E4047</f>
        <v>33.508621237341004</v>
      </c>
      <c r="V4041" s="25">
        <f ca="1">VLOOKUP(CONCATENATE($F4041," ",$G4041),AllocFactorMatrix,(V$4+1),FALSE)*$E4047</f>
        <v>5.2568695066030928</v>
      </c>
      <c r="W4041" s="25">
        <f t="shared" ref="W4041:W4047" ca="1" si="1919">SUBTOTAL(9,S4041:V4041)</f>
        <v>44.243001483224205</v>
      </c>
      <c r="X4041" s="25">
        <f ca="1">VLOOKUP(CONCATENATE($F4041," ",$G4041),AllocFactorMatrix,(X$4+1),FALSE)*$E4047</f>
        <v>2.079532873362262</v>
      </c>
      <c r="Y4041" s="25">
        <f ca="1">VLOOKUP(CONCATENATE($F4041," ",$G4041),AllocFactorMatrix,(Y$4+1),FALSE)*$E4047</f>
        <v>5.0200683808786638E-2</v>
      </c>
      <c r="Z4041" s="25">
        <f t="shared" ca="1" si="1917"/>
        <v>2.1297335571710487</v>
      </c>
      <c r="AA4041" s="25">
        <f ca="1">VLOOKUP(CONCATENATE($F4041," ",$G4041),AllocFactorMatrix,(AA$4+1),FALSE)*$E4047</f>
        <v>3.6256238859396626E-2</v>
      </c>
      <c r="AB4041" s="25">
        <f ca="1">VLOOKUP(CONCATENATE($F4041," ",$G4041),AllocFactorMatrix,(AB$4+1),FALSE)*$E4047</f>
        <v>0.19658856155411014</v>
      </c>
      <c r="AC4041" s="25">
        <f ca="1">VLOOKUP(CONCATENATE($F4041," ",$G4041),AllocFactorMatrix,(AC$4+1),FALSE)*$E4047</f>
        <v>4.8816457120222104E-2</v>
      </c>
    </row>
    <row r="4042" spans="4:29" hidden="1" outlineLevel="1">
      <c r="F4042" s="61" t="str">
        <f>F4047</f>
        <v>REV_RENT</v>
      </c>
      <c r="G4042" s="20" t="str">
        <f>$G$10</f>
        <v>SUBTRAN</v>
      </c>
      <c r="H4042" s="24">
        <f t="shared" ca="1" si="1907"/>
        <v>56.614690633265113</v>
      </c>
      <c r="I4042" s="25">
        <f ca="1">VLOOKUP(CONCATENATE($F4042," ",$G4042),AllocFactorMatrix,(I$4+1),FALSE)*$E4047</f>
        <v>26.886418912528949</v>
      </c>
      <c r="J4042" s="25">
        <f ca="1">VLOOKUP(CONCATENATE($F4042," ",$G4042),AllocFactorMatrix,(J$4+1),FALSE)*$E4047</f>
        <v>6.8825265126643798</v>
      </c>
      <c r="K4042" s="25">
        <f ca="1">VLOOKUP(CONCATENATE($F4042," ",$G4042),AllocFactorMatrix,(K$4+1),FALSE)*$E4047</f>
        <v>8.0203613721725506E-2</v>
      </c>
      <c r="L4042" s="25">
        <f ca="1">VLOOKUP(CONCATENATE($F4042," ",$G4042),AllocFactorMatrix,(L$4+1),FALSE)*$E4047</f>
        <v>2.6294129322715965E-3</v>
      </c>
      <c r="M4042" s="25">
        <f t="shared" ca="1" si="1916"/>
        <v>6.9653595393183769</v>
      </c>
      <c r="N4042" s="25">
        <f ca="1">VLOOKUP(CONCATENATE($F4042," ",$G4042),AllocFactorMatrix,(N$4+1),FALSE)*$E4047</f>
        <v>2.9997394414112248</v>
      </c>
      <c r="O4042" s="25">
        <f ca="1">VLOOKUP(CONCATENATE($F4042," ",$G4042),AllocFactorMatrix,(O$4+1),FALSE)*$E4047</f>
        <v>0.85026937137295355</v>
      </c>
      <c r="P4042" s="25">
        <f ca="1">VLOOKUP(CONCATENATE($F4042," ",$G4042),AllocFactorMatrix,(P$4+1),FALSE)*$E4047</f>
        <v>8.7095576154557874E-2</v>
      </c>
      <c r="Q4042" s="25">
        <f ca="1">VLOOKUP(CONCATENATE($F4042," ",$G4042),AllocFactorMatrix,(Q$4+1),FALSE)*$E4047</f>
        <v>0</v>
      </c>
      <c r="R4042" s="25">
        <f t="shared" ca="1" si="1918"/>
        <v>3.9371043889387365</v>
      </c>
      <c r="S4042" s="25">
        <f ca="1">VLOOKUP(CONCATENATE($F4042," ",$G4042),AllocFactorMatrix,(S$4+1),FALSE)*$E4047</f>
        <v>0.16799888089979786</v>
      </c>
      <c r="T4042" s="25">
        <f ca="1">VLOOKUP(CONCATENATE($F4042," ",$G4042),AllocFactorMatrix,(T$4+1),FALSE)*$E4047</f>
        <v>1.9417109980761145</v>
      </c>
      <c r="U4042" s="25">
        <f ca="1">VLOOKUP(CONCATENATE($F4042," ",$G4042),AllocFactorMatrix,(U$4+1),FALSE)*$E4047</f>
        <v>15.816683314783443</v>
      </c>
      <c r="V4042" s="25">
        <f ca="1">VLOOKUP(CONCATENATE($F4042," ",$G4042),AllocFactorMatrix,(V$4+1),FALSE)*$E4047</f>
        <v>0</v>
      </c>
      <c r="W4042" s="25">
        <f t="shared" ca="1" si="1919"/>
        <v>17.926393193759356</v>
      </c>
      <c r="X4042" s="25">
        <f ca="1">VLOOKUP(CONCATENATE($F4042," ",$G4042),AllocFactorMatrix,(X$4+1),FALSE)*$E4047</f>
        <v>0.81411227638671757</v>
      </c>
      <c r="Y4042" s="25">
        <f ca="1">VLOOKUP(CONCATENATE($F4042," ",$G4042),AllocFactorMatrix,(Y$4+1),FALSE)*$E4047</f>
        <v>1.9478178490839236E-2</v>
      </c>
      <c r="Z4042" s="25">
        <f t="shared" ca="1" si="1917"/>
        <v>0.83359045487755679</v>
      </c>
      <c r="AA4042" s="25">
        <f ca="1">VLOOKUP(CONCATENATE($F4042," ",$G4042),AllocFactorMatrix,(AA$4+1),FALSE)*$E4047</f>
        <v>1.3368485613956769E-2</v>
      </c>
      <c r="AB4042" s="25">
        <f ca="1">VLOOKUP(CONCATENATE($F4042," ",$G4042),AllocFactorMatrix,(AB$4+1),FALSE)*$E4047</f>
        <v>4.1994411058706292E-2</v>
      </c>
      <c r="AC4042" s="25">
        <f ca="1">VLOOKUP(CONCATENATE($F4042," ",$G4042),AllocFactorMatrix,(AC$4+1),FALSE)*$E4047</f>
        <v>1.0461247169482131E-2</v>
      </c>
    </row>
    <row r="4043" spans="4:29" hidden="1" outlineLevel="1">
      <c r="F4043" s="61" t="str">
        <f>F4047</f>
        <v>REV_RENT</v>
      </c>
      <c r="G4043" s="20" t="str">
        <f>$G$11</f>
        <v>DISTPRI</v>
      </c>
      <c r="H4043" s="24">
        <f t="shared" ca="1" si="1907"/>
        <v>863.77509698673089</v>
      </c>
      <c r="I4043" s="25">
        <f ca="1">VLOOKUP(CONCATENATE($F4043," ",$G4043),AllocFactorMatrix,(I$4+1),FALSE)*$E4047</f>
        <v>573.97738942788294</v>
      </c>
      <c r="J4043" s="25">
        <f ca="1">VLOOKUP(CONCATENATE($F4043," ",$G4043),AllocFactorMatrix,(J$4+1),FALSE)*$E4047</f>
        <v>144.50548117111575</v>
      </c>
      <c r="K4043" s="25">
        <f ca="1">VLOOKUP(CONCATENATE($F4043," ",$G4043),AllocFactorMatrix,(K$4+1),FALSE)*$E4047</f>
        <v>1.6863271780610638</v>
      </c>
      <c r="L4043" s="25">
        <f ca="1">VLOOKUP(CONCATENATE($F4043," ",$G4043),AllocFactorMatrix,(L$4+1),FALSE)*$E4047</f>
        <v>0</v>
      </c>
      <c r="M4043" s="25">
        <f t="shared" ca="1" si="1916"/>
        <v>146.19180834917682</v>
      </c>
      <c r="N4043" s="25">
        <f ca="1">VLOOKUP(CONCATENATE($F4043," ",$G4043),AllocFactorMatrix,(N$4+1),FALSE)*$E4047</f>
        <v>62.314766291681494</v>
      </c>
      <c r="O4043" s="25">
        <f ca="1">VLOOKUP(CONCATENATE($F4043," ",$G4043),AllocFactorMatrix,(O$4+1),FALSE)*$E4047</f>
        <v>17.689815827365866</v>
      </c>
      <c r="P4043" s="25">
        <f ca="1">VLOOKUP(CONCATENATE($F4043," ",$G4043),AllocFactorMatrix,(P$4+1),FALSE)*$E4047</f>
        <v>0</v>
      </c>
      <c r="Q4043" s="25">
        <f ca="1">VLOOKUP(CONCATENATE($F4043," ",$G4043),AllocFactorMatrix,(Q$4+1),FALSE)*$E4047</f>
        <v>0</v>
      </c>
      <c r="R4043" s="25">
        <f t="shared" ca="1" si="1918"/>
        <v>80.004582119047356</v>
      </c>
      <c r="S4043" s="25">
        <f ca="1">VLOOKUP(CONCATENATE($F4043," ",$G4043),AllocFactorMatrix,(S$4+1),FALSE)*$E4047</f>
        <v>3.5540400864837434</v>
      </c>
      <c r="T4043" s="25">
        <f ca="1">VLOOKUP(CONCATENATE($F4043," ",$G4043),AllocFactorMatrix,(T$4+1),FALSE)*$E4047</f>
        <v>41.107444956630502</v>
      </c>
      <c r="U4043" s="25">
        <f ca="1">VLOOKUP(CONCATENATE($F4043," ",$G4043),AllocFactorMatrix,(U$4+1),FALSE)*$E4047</f>
        <v>0</v>
      </c>
      <c r="V4043" s="25">
        <f ca="1">VLOOKUP(CONCATENATE($F4043," ",$G4043),AllocFactorMatrix,(V$4+1),FALSE)*$E4047</f>
        <v>0</v>
      </c>
      <c r="W4043" s="25">
        <f t="shared" ca="1" si="1919"/>
        <v>44.661485043114247</v>
      </c>
      <c r="X4043" s="25">
        <f ca="1">VLOOKUP(CONCATENATE($F4043," ",$G4043),AllocFactorMatrix,(X$4+1),FALSE)*$E4047</f>
        <v>16.91117764791267</v>
      </c>
      <c r="Y4043" s="25">
        <f ca="1">VLOOKUP(CONCATENATE($F4043," ",$G4043),AllocFactorMatrix,(Y$4+1),FALSE)*$E4047</f>
        <v>0.4051778364722578</v>
      </c>
      <c r="Z4043" s="25">
        <f t="shared" ca="1" si="1917"/>
        <v>17.316355484384928</v>
      </c>
      <c r="AA4043" s="25">
        <f ca="1">VLOOKUP(CONCATENATE($F4043," ",$G4043),AllocFactorMatrix,(AA$4+1),FALSE)*$E4047</f>
        <v>0.29095276729402164</v>
      </c>
      <c r="AB4043" s="25">
        <f ca="1">VLOOKUP(CONCATENATE($F4043," ",$G4043),AllocFactorMatrix,(AB$4+1),FALSE)*$E4047</f>
        <v>1.0665411285636244</v>
      </c>
      <c r="AC4043" s="25">
        <f ca="1">VLOOKUP(CONCATENATE($F4043," ",$G4043),AllocFactorMatrix,(AC$4+1),FALSE)*$E4047</f>
        <v>0.26598266726684433</v>
      </c>
    </row>
    <row r="4044" spans="4:29" hidden="1" outlineLevel="1">
      <c r="F4044" s="61" t="str">
        <f>F4047</f>
        <v>REV_RENT</v>
      </c>
      <c r="G4044" s="20" t="str">
        <f>$G$12</f>
        <v>DISTSEC</v>
      </c>
      <c r="H4044" s="24">
        <f t="shared" ca="1" si="1907"/>
        <v>369.92806534036481</v>
      </c>
      <c r="I4044" s="25">
        <f ca="1">VLOOKUP(CONCATENATE($F4044," ",$G4044),AllocFactorMatrix,(I$4+1),FALSE)*$E4047</f>
        <v>276.18894542258988</v>
      </c>
      <c r="J4044" s="25">
        <f ca="1">VLOOKUP(CONCATENATE($F4044," ",$G4044),AllocFactorMatrix,(J$4+1),FALSE)*$E4047</f>
        <v>62.000758388666995</v>
      </c>
      <c r="K4044" s="25">
        <f ca="1">VLOOKUP(CONCATENATE($F4044," ",$G4044),AllocFactorMatrix,(K$4+1),FALSE)*$E4047</f>
        <v>0</v>
      </c>
      <c r="L4044" s="25">
        <f ca="1">VLOOKUP(CONCATENATE($F4044," ",$G4044),AllocFactorMatrix,(L$4+1),FALSE)*$E4047</f>
        <v>0</v>
      </c>
      <c r="M4044" s="25">
        <f t="shared" ca="1" si="1916"/>
        <v>62.000758388666995</v>
      </c>
      <c r="N4044" s="25">
        <f ca="1">VLOOKUP(CONCATENATE($F4044," ",$G4044),AllocFactorMatrix,(N$4+1),FALSE)*$E4047</f>
        <v>21.855920950398769</v>
      </c>
      <c r="O4044" s="25">
        <f ca="1">VLOOKUP(CONCATENATE($F4044," ",$G4044),AllocFactorMatrix,(O$4+1),FALSE)*$E4047</f>
        <v>0</v>
      </c>
      <c r="P4044" s="25">
        <f ca="1">VLOOKUP(CONCATENATE($F4044," ",$G4044),AllocFactorMatrix,(P$4+1),FALSE)*$E4047</f>
        <v>0</v>
      </c>
      <c r="Q4044" s="25">
        <f ca="1">VLOOKUP(CONCATENATE($F4044," ",$G4044),AllocFactorMatrix,(Q$4+1),FALSE)*$E4047</f>
        <v>0</v>
      </c>
      <c r="R4044" s="25">
        <f t="shared" ca="1" si="1918"/>
        <v>21.855920950398769</v>
      </c>
      <c r="S4044" s="25">
        <f ca="1">VLOOKUP(CONCATENATE($F4044," ",$G4044),AllocFactorMatrix,(S$4+1),FALSE)*$E4047</f>
        <v>0.96735522260977225</v>
      </c>
      <c r="T4044" s="25">
        <f ca="1">VLOOKUP(CONCATENATE($F4044," ",$G4044),AllocFactorMatrix,(T$4+1),FALSE)*$E4047</f>
        <v>0</v>
      </c>
      <c r="U4044" s="25">
        <f ca="1">VLOOKUP(CONCATENATE($F4044," ",$G4044),AllocFactorMatrix,(U$4+1),FALSE)*$E4047</f>
        <v>0</v>
      </c>
      <c r="V4044" s="25">
        <f ca="1">VLOOKUP(CONCATENATE($F4044," ",$G4044),AllocFactorMatrix,(V$4+1),FALSE)*$E4047</f>
        <v>0</v>
      </c>
      <c r="W4044" s="25">
        <f t="shared" ca="1" si="1919"/>
        <v>0.96735522260977225</v>
      </c>
      <c r="X4044" s="25">
        <f ca="1">VLOOKUP(CONCATENATE($F4044," ",$G4044),AllocFactorMatrix,(X$4+1),FALSE)*$E4047</f>
        <v>6.0828288280460656</v>
      </c>
      <c r="Y4044" s="25">
        <f ca="1">VLOOKUP(CONCATENATE($F4044," ",$G4044),AllocFactorMatrix,(Y$4+1),FALSE)*$E4047</f>
        <v>0</v>
      </c>
      <c r="Z4044" s="25">
        <f t="shared" ca="1" si="1917"/>
        <v>6.0828288280460656</v>
      </c>
      <c r="AA4044" s="25">
        <f ca="1">VLOOKUP(CONCATENATE($F4044," ",$G4044),AllocFactorMatrix,(AA$4+1),FALSE)*$E4047</f>
        <v>9.9188275820673188E-2</v>
      </c>
      <c r="AB4044" s="25">
        <f ca="1">VLOOKUP(CONCATENATE($F4044," ",$G4044),AllocFactorMatrix,(AB$4+1),FALSE)*$E4047</f>
        <v>2.1902280688010602</v>
      </c>
      <c r="AC4044" s="25">
        <f ca="1">VLOOKUP(CONCATENATE($F4044," ",$G4044),AllocFactorMatrix,(AC$4+1),FALSE)*$E4047</f>
        <v>0.54284018343161888</v>
      </c>
    </row>
    <row r="4045" spans="4:29" hidden="1" outlineLevel="1">
      <c r="F4045" s="61" t="str">
        <f>F4047</f>
        <v>REV_RENT</v>
      </c>
      <c r="G4045" s="20" t="str">
        <f>$G$13</f>
        <v>ENERGY</v>
      </c>
      <c r="H4045" s="24">
        <f t="shared" ca="1" si="1907"/>
        <v>0.83573669029918707</v>
      </c>
      <c r="I4045" s="25">
        <f ca="1">VLOOKUP(CONCATENATE($F4045," ",$G4045),AllocFactorMatrix,(I$4+1),FALSE)*$E4047</f>
        <v>0.30381743208464296</v>
      </c>
      <c r="J4045" s="25">
        <f ca="1">VLOOKUP(CONCATENATE($F4045," ",$G4045),AllocFactorMatrix,(J$4+1),FALSE)*$E4047</f>
        <v>9.8061984887955214E-2</v>
      </c>
      <c r="K4045" s="25">
        <f ca="1">VLOOKUP(CONCATENATE($F4045," ",$G4045),AllocFactorMatrix,(K$4+1),FALSE)*$E4047</f>
        <v>1.1226236802980066E-3</v>
      </c>
      <c r="L4045" s="25">
        <f ca="1">VLOOKUP(CONCATENATE($F4045," ",$G4045),AllocFactorMatrix,(L$4+1),FALSE)*$E4047</f>
        <v>2.8452827655238301E-5</v>
      </c>
      <c r="M4045" s="25">
        <f t="shared" ca="1" si="1916"/>
        <v>9.921306139590845E-2</v>
      </c>
      <c r="N4045" s="25">
        <f ca="1">VLOOKUP(CONCATENATE($F4045," ",$G4045),AllocFactorMatrix,(N$4+1),FALSE)*$E4047</f>
        <v>4.7453930107399268E-2</v>
      </c>
      <c r="O4045" s="25">
        <f ca="1">VLOOKUP(CONCATENATE($F4045," ",$G4045),AllocFactorMatrix,(O$4+1),FALSE)*$E4047</f>
        <v>1.3245810412631783E-2</v>
      </c>
      <c r="P4045" s="25">
        <f ca="1">VLOOKUP(CONCATENATE($F4045," ",$G4045),AllocFactorMatrix,(P$4+1),FALSE)*$E4047</f>
        <v>1.0486808527198901E-3</v>
      </c>
      <c r="Q4045" s="25">
        <f ca="1">VLOOKUP(CONCATENATE($F4045," ",$G4045),AllocFactorMatrix,(Q$4+1),FALSE)*$E4047</f>
        <v>2.1497477702318521E-4</v>
      </c>
      <c r="R4045" s="25">
        <f t="shared" ca="1" si="1918"/>
        <v>6.1963396149774128E-2</v>
      </c>
      <c r="S4045" s="25">
        <f ca="1">VLOOKUP(CONCATENATE($F4045," ",$G4045),AllocFactorMatrix,(S$4+1),FALSE)*$E4047</f>
        <v>3.1620719615427497E-3</v>
      </c>
      <c r="T4045" s="25">
        <f ca="1">VLOOKUP(CONCATENATE($F4045," ",$G4045),AllocFactorMatrix,(T$4+1),FALSE)*$E4047</f>
        <v>3.7789318912665348E-2</v>
      </c>
      <c r="U4045" s="25">
        <f ca="1">VLOOKUP(CONCATENATE($F4045," ",$G4045),AllocFactorMatrix,(U$4+1),FALSE)*$E4047</f>
        <v>0.26715280289217236</v>
      </c>
      <c r="V4045" s="25">
        <f ca="1">VLOOKUP(CONCATENATE($F4045," ",$G4045),AllocFactorMatrix,(V$4+1),FALSE)*$E4047</f>
        <v>4.2813819119662956E-2</v>
      </c>
      <c r="W4045" s="25">
        <f t="shared" ca="1" si="1919"/>
        <v>0.35091801288604341</v>
      </c>
      <c r="X4045" s="25">
        <f ca="1">VLOOKUP(CONCATENATE($F4045," ",$G4045),AllocFactorMatrix,(X$4+1),FALSE)*$E4047</f>
        <v>1.2871682307315611E-2</v>
      </c>
      <c r="Y4045" s="25">
        <f ca="1">VLOOKUP(CONCATENATE($F4045," ",$G4045),AllocFactorMatrix,(Y$4+1),FALSE)*$E4047</f>
        <v>3.0252999471631941E-4</v>
      </c>
      <c r="Z4045" s="25">
        <f t="shared" ca="1" si="1917"/>
        <v>1.317421230203193E-2</v>
      </c>
      <c r="AA4045" s="25">
        <f ca="1">VLOOKUP(CONCATENATE($F4045," ",$G4045),AllocFactorMatrix,(AA$4+1),FALSE)*$E4047</f>
        <v>2.955473173512951E-4</v>
      </c>
      <c r="AB4045" s="25">
        <f ca="1">VLOOKUP(CONCATENATE($F4045," ",$G4045),AllocFactorMatrix,(AB$4+1),FALSE)*$E4047</f>
        <v>5.0855167045619791E-3</v>
      </c>
      <c r="AC4045" s="25">
        <f ca="1">VLOOKUP(CONCATENATE($F4045," ",$G4045),AllocFactorMatrix,(AC$4+1),FALSE)*$E4047</f>
        <v>1.2695114588727897E-3</v>
      </c>
    </row>
    <row r="4046" spans="4:29" hidden="1" outlineLevel="1">
      <c r="F4046" s="61" t="str">
        <f>F4047</f>
        <v>REV_RENT</v>
      </c>
      <c r="G4046" s="20" t="str">
        <f>$G$14</f>
        <v>CUSTOMER</v>
      </c>
      <c r="H4046" s="24">
        <f t="shared" ca="1" si="1907"/>
        <v>913.76548203888785</v>
      </c>
      <c r="I4046" s="25">
        <f ca="1">VLOOKUP(CONCATENATE($F4046," ",$G4046),AllocFactorMatrix,(I$4+1),FALSE)*$E4047</f>
        <v>723.26207543188525</v>
      </c>
      <c r="J4046" s="25">
        <f ca="1">VLOOKUP(CONCATENATE($F4046," ",$G4046),AllocFactorMatrix,(J$4+1),FALSE)*$E4047</f>
        <v>171.93538181827307</v>
      </c>
      <c r="K4046" s="25">
        <f ca="1">VLOOKUP(CONCATENATE($F4046," ",$G4046),AllocFactorMatrix,(K$4+1),FALSE)*$E4047</f>
        <v>0.53916691663519867</v>
      </c>
      <c r="L4046" s="25">
        <f ca="1">VLOOKUP(CONCATENATE($F4046," ",$G4046),AllocFactorMatrix,(L$4+1),FALSE)*$E4047</f>
        <v>2.9383530746518154E-2</v>
      </c>
      <c r="M4046" s="25">
        <f t="shared" ca="1" si="1916"/>
        <v>172.50393226565478</v>
      </c>
      <c r="N4046" s="25">
        <f ca="1">VLOOKUP(CONCATENATE($F4046," ",$G4046),AllocFactorMatrix,(N$4+1),FALSE)*$E4047</f>
        <v>2.1557212983179297</v>
      </c>
      <c r="O4046" s="25">
        <f ca="1">VLOOKUP(CONCATENATE($F4046," ",$G4046),AllocFactorMatrix,(O$4+1),FALSE)*$E4047</f>
        <v>0.45816916936288554</v>
      </c>
      <c r="P4046" s="25">
        <f ca="1">VLOOKUP(CONCATENATE($F4046," ",$G4046),AllocFactorMatrix,(P$4+1),FALSE)*$E4047</f>
        <v>8.4307771975835361E-2</v>
      </c>
      <c r="Q4046" s="25">
        <f ca="1">VLOOKUP(CONCATENATE($F4046," ",$G4046),AllocFactorMatrix,(Q$4+1),FALSE)*$E4047</f>
        <v>3.6129086911072514E-2</v>
      </c>
      <c r="R4046" s="25">
        <f t="shared" ca="1" si="1918"/>
        <v>2.734327326567723</v>
      </c>
      <c r="S4046" s="25">
        <f ca="1">VLOOKUP(CONCATENATE($F4046," ",$G4046),AllocFactorMatrix,(S$4+1),FALSE)*$E4047</f>
        <v>2.9892125617941211E-2</v>
      </c>
      <c r="T4046" s="25">
        <f ca="1">VLOOKUP(CONCATENATE($F4046," ",$G4046),AllocFactorMatrix,(T$4+1),FALSE)*$E4047</f>
        <v>0.26931473394691319</v>
      </c>
      <c r="U4046" s="25">
        <f ca="1">VLOOKUP(CONCATENATE($F4046," ",$G4046),AllocFactorMatrix,(U$4+1),FALSE)*$E4047</f>
        <v>0.21861150696330159</v>
      </c>
      <c r="V4046" s="25">
        <f ca="1">VLOOKUP(CONCATENATE($F4046," ",$G4046),AllocFactorMatrix,(V$4+1),FALSE)*$E4047</f>
        <v>5.4194182539259471E-2</v>
      </c>
      <c r="W4046" s="25">
        <f t="shared" ca="1" si="1919"/>
        <v>0.57201254906741539</v>
      </c>
      <c r="X4046" s="25">
        <f ca="1">VLOOKUP(CONCATENATE($F4046," ",$G4046),AllocFactorMatrix,(X$4+1),FALSE)*$E4047</f>
        <v>0.74775363445203447</v>
      </c>
      <c r="Y4046" s="25">
        <f ca="1">VLOOKUP(CONCATENATE($F4046," ",$G4046),AllocFactorMatrix,(Y$4+1),FALSE)*$E4047</f>
        <v>6.9526136214823299E-3</v>
      </c>
      <c r="Z4046" s="25">
        <f t="shared" ca="1" si="1917"/>
        <v>0.75470624807351683</v>
      </c>
      <c r="AA4046" s="25">
        <f ca="1">VLOOKUP(CONCATENATE($F4046," ",$G4046),AllocFactorMatrix,(AA$4+1),FALSE)*$E4047</f>
        <v>4.6585819023324454E-2</v>
      </c>
      <c r="AB4046" s="25">
        <f ca="1">VLOOKUP(CONCATENATE($F4046," ",$G4046),AllocFactorMatrix,(AB$4+1),FALSE)*$E4047</f>
        <v>11.846535168145483</v>
      </c>
      <c r="AC4046" s="25">
        <f ca="1">VLOOKUP(CONCATENATE($F4046," ",$G4046),AllocFactorMatrix,(AC$4+1),FALSE)*$E4047</f>
        <v>2.0453072304703777</v>
      </c>
    </row>
    <row r="4047" spans="4:29" collapsed="1">
      <c r="D4047" s="20" t="s">
        <v>270</v>
      </c>
      <c r="E4047" s="22">
        <v>3184</v>
      </c>
      <c r="F4047" s="61" t="s">
        <v>570</v>
      </c>
      <c r="G4047" s="20" t="str">
        <f>$G$15</f>
        <v>TOTAL</v>
      </c>
      <c r="H4047" s="24">
        <f t="shared" ca="1" si="1907"/>
        <v>3183.9999999999991</v>
      </c>
      <c r="I4047" s="25">
        <f ca="1">VLOOKUP(CONCATENATE($F4047," ",$G4047),AllocFactorMatrix,(I$4+1),FALSE)*$E4047</f>
        <v>2080.7040451055273</v>
      </c>
      <c r="J4047" s="25">
        <f ca="1">VLOOKUP(CONCATENATE($F4047," ",$G4047),AllocFactorMatrix,(J$4+1),FALSE)*$E4047</f>
        <v>506.86514813057948</v>
      </c>
      <c r="K4047" s="25">
        <f ca="1">VLOOKUP(CONCATENATE($F4047," ",$G4047),AllocFactorMatrix,(K$4+1),FALSE)*$E4047</f>
        <v>3.7266729985052631</v>
      </c>
      <c r="L4047" s="25">
        <f ca="1">VLOOKUP(CONCATENATE($F4047," ",$G4047),AllocFactorMatrix,(L$4+1),FALSE)*$E4047</f>
        <v>6.7020186971332052E-2</v>
      </c>
      <c r="M4047" s="25">
        <f t="shared" ca="1" si="1916"/>
        <v>510.65884131605605</v>
      </c>
      <c r="N4047" s="25">
        <f ca="1">VLOOKUP(CONCATENATE($F4047," ",$G4047),AllocFactorMatrix,(N$4+1),FALSE)*$E4047</f>
        <v>140.18685092056307</v>
      </c>
      <c r="O4047" s="25">
        <f ca="1">VLOOKUP(CONCATENATE($F4047," ",$G4047),AllocFactorMatrix,(O$4+1),FALSE)*$E4047</f>
        <v>33.482864047956255</v>
      </c>
      <c r="P4047" s="25">
        <f ca="1">VLOOKUP(CONCATENATE($F4047," ",$G4047),AllocFactorMatrix,(P$4+1),FALSE)*$E4047</f>
        <v>1.3176504589186038</v>
      </c>
      <c r="Q4047" s="25">
        <f ca="1">VLOOKUP(CONCATENATE($F4047," ",$G4047),AllocFactorMatrix,(Q$4+1),FALSE)*$E4047</f>
        <v>0.27807525794402282</v>
      </c>
      <c r="R4047" s="25">
        <f t="shared" ca="1" si="1918"/>
        <v>175.26544068538192</v>
      </c>
      <c r="S4047" s="25">
        <f ca="1">VLOOKUP(CONCATENATE($F4047," ",$G4047),AllocFactorMatrix,(S$4+1),FALSE)*$E4047</f>
        <v>7.7748156772696415</v>
      </c>
      <c r="T4047" s="25">
        <f ca="1">VLOOKUP(CONCATENATE($F4047," ",$G4047),AllocFactorMatrix,(T$4+1),FALSE)*$E4047</f>
        <v>76.632418312368529</v>
      </c>
      <c r="U4047" s="25">
        <f ca="1">VLOOKUP(CONCATENATE($F4047," ",$G4047),AllocFactorMatrix,(U$4+1),FALSE)*$E4047</f>
        <v>238.54186662340649</v>
      </c>
      <c r="V4047" s="25">
        <f ca="1">VLOOKUP(CONCATENATE($F4047," ",$G4047),AllocFactorMatrix,(V$4+1),FALSE)*$E4047</f>
        <v>34.962173495185972</v>
      </c>
      <c r="W4047" s="25">
        <f t="shared" ca="1" si="1919"/>
        <v>357.91127410823066</v>
      </c>
      <c r="X4047" s="25">
        <f ca="1">VLOOKUP(CONCATENATE($F4047," ",$G4047),AllocFactorMatrix,(X$4+1),FALSE)*$E4047</f>
        <v>38.360841759171976</v>
      </c>
      <c r="Y4047" s="25">
        <f ca="1">VLOOKUP(CONCATENATE($F4047," ",$G4047),AllocFactorMatrix,(Y$4+1),FALSE)*$E4047</f>
        <v>0.76485743900019887</v>
      </c>
      <c r="Z4047" s="25">
        <f t="shared" ca="1" si="1917"/>
        <v>39.125699198172171</v>
      </c>
      <c r="AA4047" s="25">
        <f ca="1">VLOOKUP(CONCATENATE($F4047," ",$G4047),AllocFactorMatrix,(AA$4+1),FALSE)*$E4047</f>
        <v>0.69085335403238779</v>
      </c>
      <c r="AB4047" s="25">
        <f ca="1">VLOOKUP(CONCATENATE($F4047," ",$G4047),AllocFactorMatrix,(AB$4+1),FALSE)*$E4047</f>
        <v>16.454219726911102</v>
      </c>
      <c r="AC4047" s="25">
        <f ca="1">VLOOKUP(CONCATENATE($F4047," ",$G4047),AllocFactorMatrix,(AC$4+1),FALSE)*$E4047</f>
        <v>3.1896265056875808</v>
      </c>
    </row>
    <row r="4048" spans="4:29" hidden="1" outlineLevel="1">
      <c r="F4048" s="61" t="str">
        <f>F4055</f>
        <v>RB_GUP</v>
      </c>
      <c r="G4048" s="20" t="str">
        <f>$G$8</f>
        <v>PRODUCTION</v>
      </c>
      <c r="H4048" s="24">
        <f t="shared" ca="1" si="1907"/>
        <v>0</v>
      </c>
      <c r="I4048" s="25">
        <f ca="1">VLOOKUP(CONCATENATE($F4048," ",$G4048),AllocFactorMatrix,(I$4+1),FALSE)*$E4055</f>
        <v>0</v>
      </c>
      <c r="J4048" s="25">
        <f ca="1">VLOOKUP(CONCATENATE($F4048," ",$G4048),AllocFactorMatrix,(J$4+1),FALSE)*$E4055</f>
        <v>0</v>
      </c>
      <c r="K4048" s="25">
        <f ca="1">VLOOKUP(CONCATENATE($F4048," ",$G4048),AllocFactorMatrix,(K$4+1),FALSE)*$E4055</f>
        <v>0</v>
      </c>
      <c r="L4048" s="25">
        <f ca="1">VLOOKUP(CONCATENATE($F4048," ",$G4048),AllocFactorMatrix,(L$4+1),FALSE)*$E4055</f>
        <v>0</v>
      </c>
      <c r="M4048" s="25">
        <f t="shared" ref="M4048:M4055" ca="1" si="1920">SUBTOTAL(9,J4048:L4048)</f>
        <v>0</v>
      </c>
      <c r="N4048" s="25">
        <f ca="1">VLOOKUP(CONCATENATE($F4048," ",$G4048),AllocFactorMatrix,(N$4+1),FALSE)*$E4055</f>
        <v>0</v>
      </c>
      <c r="O4048" s="25">
        <f ca="1">VLOOKUP(CONCATENATE($F4048," ",$G4048),AllocFactorMatrix,(O$4+1),FALSE)*$E4055</f>
        <v>0</v>
      </c>
      <c r="P4048" s="25">
        <f ca="1">VLOOKUP(CONCATENATE($F4048," ",$G4048),AllocFactorMatrix,(P$4+1),FALSE)*$E4055</f>
        <v>0</v>
      </c>
      <c r="Q4048" s="25">
        <f ca="1">VLOOKUP(CONCATENATE($F4048," ",$G4048),AllocFactorMatrix,(Q$4+1),FALSE)*$E4055</f>
        <v>0</v>
      </c>
      <c r="R4048" s="25">
        <f ca="1">SUBTOTAL(9,N4048:Q4048)</f>
        <v>0</v>
      </c>
      <c r="S4048" s="25">
        <f ca="1">VLOOKUP(CONCATENATE($F4048," ",$G4048),AllocFactorMatrix,(S$4+1),FALSE)*$E4055</f>
        <v>0</v>
      </c>
      <c r="T4048" s="25">
        <f ca="1">VLOOKUP(CONCATENATE($F4048," ",$G4048),AllocFactorMatrix,(T$4+1),FALSE)*$E4055</f>
        <v>0</v>
      </c>
      <c r="U4048" s="25">
        <f ca="1">VLOOKUP(CONCATENATE($F4048," ",$G4048),AllocFactorMatrix,(U$4+1),FALSE)*$E4055</f>
        <v>0</v>
      </c>
      <c r="V4048" s="25">
        <f ca="1">VLOOKUP(CONCATENATE($F4048," ",$G4048),AllocFactorMatrix,(V$4+1),FALSE)*$E4055</f>
        <v>0</v>
      </c>
      <c r="W4048" s="25">
        <f ca="1">SUBTOTAL(9,S4048:V4048)</f>
        <v>0</v>
      </c>
      <c r="X4048" s="25">
        <f ca="1">VLOOKUP(CONCATENATE($F4048," ",$G4048),AllocFactorMatrix,(X$4+1),FALSE)*$E4055</f>
        <v>0</v>
      </c>
      <c r="Y4048" s="25">
        <f ca="1">VLOOKUP(CONCATENATE($F4048," ",$G4048),AllocFactorMatrix,(Y$4+1),FALSE)*$E4055</f>
        <v>0</v>
      </c>
      <c r="Z4048" s="25">
        <f t="shared" ref="Z4048:Z4055" ca="1" si="1921">SUBTOTAL(9,X4048:Y4048)</f>
        <v>0</v>
      </c>
      <c r="AA4048" s="25">
        <f ca="1">VLOOKUP(CONCATENATE($F4048," ",$G4048),AllocFactorMatrix,(AA$4+1),FALSE)*$E4055</f>
        <v>0</v>
      </c>
      <c r="AB4048" s="25">
        <f ca="1">VLOOKUP(CONCATENATE($F4048," ",$G4048),AllocFactorMatrix,(AB$4+1),FALSE)*$E4055</f>
        <v>0</v>
      </c>
      <c r="AC4048" s="25">
        <f ca="1">VLOOKUP(CONCATENATE($F4048," ",$G4048),AllocFactorMatrix,(AC$4+1),FALSE)*$E4055</f>
        <v>0</v>
      </c>
    </row>
    <row r="4049" spans="4:29" hidden="1" outlineLevel="1">
      <c r="F4049" s="61" t="str">
        <f>F4055</f>
        <v>RB_GUP</v>
      </c>
      <c r="G4049" s="20" t="str">
        <f>$G$9</f>
        <v>BULKTRAN</v>
      </c>
      <c r="H4049" s="24">
        <f t="shared" ca="1" si="1907"/>
        <v>0</v>
      </c>
      <c r="I4049" s="25">
        <f ca="1">VLOOKUP(CONCATENATE($F4049," ",$G4049),AllocFactorMatrix,(I$4+1),FALSE)*$E4055</f>
        <v>0</v>
      </c>
      <c r="J4049" s="25">
        <f ca="1">VLOOKUP(CONCATENATE($F4049," ",$G4049),AllocFactorMatrix,(J$4+1),FALSE)*$E4055</f>
        <v>0</v>
      </c>
      <c r="K4049" s="25">
        <f ca="1">VLOOKUP(CONCATENATE($F4049," ",$G4049),AllocFactorMatrix,(K$4+1),FALSE)*$E4055</f>
        <v>0</v>
      </c>
      <c r="L4049" s="25">
        <f ca="1">VLOOKUP(CONCATENATE($F4049," ",$G4049),AllocFactorMatrix,(L$4+1),FALSE)*$E4055</f>
        <v>0</v>
      </c>
      <c r="M4049" s="25">
        <f t="shared" ca="1" si="1920"/>
        <v>0</v>
      </c>
      <c r="N4049" s="25">
        <f ca="1">VLOOKUP(CONCATENATE($F4049," ",$G4049),AllocFactorMatrix,(N$4+1),FALSE)*$E4055</f>
        <v>0</v>
      </c>
      <c r="O4049" s="25">
        <f ca="1">VLOOKUP(CONCATENATE($F4049," ",$G4049),AllocFactorMatrix,(O$4+1),FALSE)*$E4055</f>
        <v>0</v>
      </c>
      <c r="P4049" s="25">
        <f ca="1">VLOOKUP(CONCATENATE($F4049," ",$G4049),AllocFactorMatrix,(P$4+1),FALSE)*$E4055</f>
        <v>0</v>
      </c>
      <c r="Q4049" s="25">
        <f ca="1">VLOOKUP(CONCATENATE($F4049," ",$G4049),AllocFactorMatrix,(Q$4+1),FALSE)*$E4055</f>
        <v>0</v>
      </c>
      <c r="R4049" s="25">
        <f t="shared" ref="R4049:R4055" ca="1" si="1922">SUBTOTAL(9,N4049:Q4049)</f>
        <v>0</v>
      </c>
      <c r="S4049" s="25">
        <f ca="1">VLOOKUP(CONCATENATE($F4049," ",$G4049),AllocFactorMatrix,(S$4+1),FALSE)*$E4055</f>
        <v>0</v>
      </c>
      <c r="T4049" s="25">
        <f ca="1">VLOOKUP(CONCATENATE($F4049," ",$G4049),AllocFactorMatrix,(T$4+1),FALSE)*$E4055</f>
        <v>0</v>
      </c>
      <c r="U4049" s="25">
        <f ca="1">VLOOKUP(CONCATENATE($F4049," ",$G4049),AllocFactorMatrix,(U$4+1),FALSE)*$E4055</f>
        <v>0</v>
      </c>
      <c r="V4049" s="25">
        <f ca="1">VLOOKUP(CONCATENATE($F4049," ",$G4049),AllocFactorMatrix,(V$4+1),FALSE)*$E4055</f>
        <v>0</v>
      </c>
      <c r="W4049" s="25">
        <f t="shared" ref="W4049:W4055" ca="1" si="1923">SUBTOTAL(9,S4049:V4049)</f>
        <v>0</v>
      </c>
      <c r="X4049" s="25">
        <f ca="1">VLOOKUP(CONCATENATE($F4049," ",$G4049),AllocFactorMatrix,(X$4+1),FALSE)*$E4055</f>
        <v>0</v>
      </c>
      <c r="Y4049" s="25">
        <f ca="1">VLOOKUP(CONCATENATE($F4049," ",$G4049),AllocFactorMatrix,(Y$4+1),FALSE)*$E4055</f>
        <v>0</v>
      </c>
      <c r="Z4049" s="25">
        <f t="shared" ca="1" si="1921"/>
        <v>0</v>
      </c>
      <c r="AA4049" s="25">
        <f ca="1">VLOOKUP(CONCATENATE($F4049," ",$G4049),AllocFactorMatrix,(AA$4+1),FALSE)*$E4055</f>
        <v>0</v>
      </c>
      <c r="AB4049" s="25">
        <f ca="1">VLOOKUP(CONCATENATE($F4049," ",$G4049),AllocFactorMatrix,(AB$4+1),FALSE)*$E4055</f>
        <v>0</v>
      </c>
      <c r="AC4049" s="25">
        <f ca="1">VLOOKUP(CONCATENATE($F4049," ",$G4049),AllocFactorMatrix,(AC$4+1),FALSE)*$E4055</f>
        <v>0</v>
      </c>
    </row>
    <row r="4050" spans="4:29" hidden="1" outlineLevel="1">
      <c r="F4050" s="61" t="str">
        <f>F4055</f>
        <v>RB_GUP</v>
      </c>
      <c r="G4050" s="20" t="str">
        <f>$G$10</f>
        <v>SUBTRAN</v>
      </c>
      <c r="H4050" s="24">
        <f t="shared" ca="1" si="1907"/>
        <v>0</v>
      </c>
      <c r="I4050" s="25">
        <f ca="1">VLOOKUP(CONCATENATE($F4050," ",$G4050),AllocFactorMatrix,(I$4+1),FALSE)*$E4055</f>
        <v>0</v>
      </c>
      <c r="J4050" s="25">
        <f ca="1">VLOOKUP(CONCATENATE($F4050," ",$G4050),AllocFactorMatrix,(J$4+1),FALSE)*$E4055</f>
        <v>0</v>
      </c>
      <c r="K4050" s="25">
        <f ca="1">VLOOKUP(CONCATENATE($F4050," ",$G4050),AllocFactorMatrix,(K$4+1),FALSE)*$E4055</f>
        <v>0</v>
      </c>
      <c r="L4050" s="25">
        <f ca="1">VLOOKUP(CONCATENATE($F4050," ",$G4050),AllocFactorMatrix,(L$4+1),FALSE)*$E4055</f>
        <v>0</v>
      </c>
      <c r="M4050" s="25">
        <f t="shared" ca="1" si="1920"/>
        <v>0</v>
      </c>
      <c r="N4050" s="25">
        <f ca="1">VLOOKUP(CONCATENATE($F4050," ",$G4050),AllocFactorMatrix,(N$4+1),FALSE)*$E4055</f>
        <v>0</v>
      </c>
      <c r="O4050" s="25">
        <f ca="1">VLOOKUP(CONCATENATE($F4050," ",$G4050),AllocFactorMatrix,(O$4+1),FALSE)*$E4055</f>
        <v>0</v>
      </c>
      <c r="P4050" s="25">
        <f ca="1">VLOOKUP(CONCATENATE($F4050," ",$G4050),AllocFactorMatrix,(P$4+1),FALSE)*$E4055</f>
        <v>0</v>
      </c>
      <c r="Q4050" s="25">
        <f ca="1">VLOOKUP(CONCATENATE($F4050," ",$G4050),AllocFactorMatrix,(Q$4+1),FALSE)*$E4055</f>
        <v>0</v>
      </c>
      <c r="R4050" s="25">
        <f t="shared" ca="1" si="1922"/>
        <v>0</v>
      </c>
      <c r="S4050" s="25">
        <f ca="1">VLOOKUP(CONCATENATE($F4050," ",$G4050),AllocFactorMatrix,(S$4+1),FALSE)*$E4055</f>
        <v>0</v>
      </c>
      <c r="T4050" s="25">
        <f ca="1">VLOOKUP(CONCATENATE($F4050," ",$G4050),AllocFactorMatrix,(T$4+1),FALSE)*$E4055</f>
        <v>0</v>
      </c>
      <c r="U4050" s="25">
        <f ca="1">VLOOKUP(CONCATENATE($F4050," ",$G4050),AllocFactorMatrix,(U$4+1),FALSE)*$E4055</f>
        <v>0</v>
      </c>
      <c r="V4050" s="25">
        <f ca="1">VLOOKUP(CONCATENATE($F4050," ",$G4050),AllocFactorMatrix,(V$4+1),FALSE)*$E4055</f>
        <v>0</v>
      </c>
      <c r="W4050" s="25">
        <f t="shared" ca="1" si="1923"/>
        <v>0</v>
      </c>
      <c r="X4050" s="25">
        <f ca="1">VLOOKUP(CONCATENATE($F4050," ",$G4050),AllocFactorMatrix,(X$4+1),FALSE)*$E4055</f>
        <v>0</v>
      </c>
      <c r="Y4050" s="25">
        <f ca="1">VLOOKUP(CONCATENATE($F4050," ",$G4050),AllocFactorMatrix,(Y$4+1),FALSE)*$E4055</f>
        <v>0</v>
      </c>
      <c r="Z4050" s="25">
        <f t="shared" ca="1" si="1921"/>
        <v>0</v>
      </c>
      <c r="AA4050" s="25">
        <f ca="1">VLOOKUP(CONCATENATE($F4050," ",$G4050),AllocFactorMatrix,(AA$4+1),FALSE)*$E4055</f>
        <v>0</v>
      </c>
      <c r="AB4050" s="25">
        <f ca="1">VLOOKUP(CONCATENATE($F4050," ",$G4050),AllocFactorMatrix,(AB$4+1),FALSE)*$E4055</f>
        <v>0</v>
      </c>
      <c r="AC4050" s="25">
        <f ca="1">VLOOKUP(CONCATENATE($F4050," ",$G4050),AllocFactorMatrix,(AC$4+1),FALSE)*$E4055</f>
        <v>0</v>
      </c>
    </row>
    <row r="4051" spans="4:29" hidden="1" outlineLevel="1">
      <c r="F4051" s="61" t="str">
        <f>F4055</f>
        <v>RB_GUP</v>
      </c>
      <c r="G4051" s="20" t="str">
        <f>$G$11</f>
        <v>DISTPRI</v>
      </c>
      <c r="H4051" s="24">
        <f t="shared" ca="1" si="1907"/>
        <v>0</v>
      </c>
      <c r="I4051" s="25">
        <f ca="1">VLOOKUP(CONCATENATE($F4051," ",$G4051),AllocFactorMatrix,(I$4+1),FALSE)*$E4055</f>
        <v>0</v>
      </c>
      <c r="J4051" s="25">
        <f ca="1">VLOOKUP(CONCATENATE($F4051," ",$G4051),AllocFactorMatrix,(J$4+1),FALSE)*$E4055</f>
        <v>0</v>
      </c>
      <c r="K4051" s="25">
        <f ca="1">VLOOKUP(CONCATENATE($F4051," ",$G4051),AllocFactorMatrix,(K$4+1),FALSE)*$E4055</f>
        <v>0</v>
      </c>
      <c r="L4051" s="25">
        <f ca="1">VLOOKUP(CONCATENATE($F4051," ",$G4051),AllocFactorMatrix,(L$4+1),FALSE)*$E4055</f>
        <v>0</v>
      </c>
      <c r="M4051" s="25">
        <f t="shared" ca="1" si="1920"/>
        <v>0</v>
      </c>
      <c r="N4051" s="25">
        <f ca="1">VLOOKUP(CONCATENATE($F4051," ",$G4051),AllocFactorMatrix,(N$4+1),FALSE)*$E4055</f>
        <v>0</v>
      </c>
      <c r="O4051" s="25">
        <f ca="1">VLOOKUP(CONCATENATE($F4051," ",$G4051),AllocFactorMatrix,(O$4+1),FALSE)*$E4055</f>
        <v>0</v>
      </c>
      <c r="P4051" s="25">
        <f ca="1">VLOOKUP(CONCATENATE($F4051," ",$G4051),AllocFactorMatrix,(P$4+1),FALSE)*$E4055</f>
        <v>0</v>
      </c>
      <c r="Q4051" s="25">
        <f ca="1">VLOOKUP(CONCATENATE($F4051," ",$G4051),AllocFactorMatrix,(Q$4+1),FALSE)*$E4055</f>
        <v>0</v>
      </c>
      <c r="R4051" s="25">
        <f t="shared" ca="1" si="1922"/>
        <v>0</v>
      </c>
      <c r="S4051" s="25">
        <f ca="1">VLOOKUP(CONCATENATE($F4051," ",$G4051),AllocFactorMatrix,(S$4+1),FALSE)*$E4055</f>
        <v>0</v>
      </c>
      <c r="T4051" s="25">
        <f ca="1">VLOOKUP(CONCATENATE($F4051," ",$G4051),AllocFactorMatrix,(T$4+1),FALSE)*$E4055</f>
        <v>0</v>
      </c>
      <c r="U4051" s="25">
        <f ca="1">VLOOKUP(CONCATENATE($F4051," ",$G4051),AllocFactorMatrix,(U$4+1),FALSE)*$E4055</f>
        <v>0</v>
      </c>
      <c r="V4051" s="25">
        <f ca="1">VLOOKUP(CONCATENATE($F4051," ",$G4051),AllocFactorMatrix,(V$4+1),FALSE)*$E4055</f>
        <v>0</v>
      </c>
      <c r="W4051" s="25">
        <f t="shared" ca="1" si="1923"/>
        <v>0</v>
      </c>
      <c r="X4051" s="25">
        <f ca="1">VLOOKUP(CONCATENATE($F4051," ",$G4051),AllocFactorMatrix,(X$4+1),FALSE)*$E4055</f>
        <v>0</v>
      </c>
      <c r="Y4051" s="25">
        <f ca="1">VLOOKUP(CONCATENATE($F4051," ",$G4051),AllocFactorMatrix,(Y$4+1),FALSE)*$E4055</f>
        <v>0</v>
      </c>
      <c r="Z4051" s="25">
        <f t="shared" ca="1" si="1921"/>
        <v>0</v>
      </c>
      <c r="AA4051" s="25">
        <f ca="1">VLOOKUP(CONCATENATE($F4051," ",$G4051),AllocFactorMatrix,(AA$4+1),FALSE)*$E4055</f>
        <v>0</v>
      </c>
      <c r="AB4051" s="25">
        <f ca="1">VLOOKUP(CONCATENATE($F4051," ",$G4051),AllocFactorMatrix,(AB$4+1),FALSE)*$E4055</f>
        <v>0</v>
      </c>
      <c r="AC4051" s="25">
        <f ca="1">VLOOKUP(CONCATENATE($F4051," ",$G4051),AllocFactorMatrix,(AC$4+1),FALSE)*$E4055</f>
        <v>0</v>
      </c>
    </row>
    <row r="4052" spans="4:29" hidden="1" outlineLevel="1">
      <c r="F4052" s="61" t="str">
        <f>F4055</f>
        <v>RB_GUP</v>
      </c>
      <c r="G4052" s="20" t="str">
        <f>$G$12</f>
        <v>DISTSEC</v>
      </c>
      <c r="H4052" s="24">
        <f t="shared" ca="1" si="1907"/>
        <v>0</v>
      </c>
      <c r="I4052" s="25">
        <f ca="1">VLOOKUP(CONCATENATE($F4052," ",$G4052),AllocFactorMatrix,(I$4+1),FALSE)*$E4055</f>
        <v>0</v>
      </c>
      <c r="J4052" s="25">
        <f ca="1">VLOOKUP(CONCATENATE($F4052," ",$G4052),AllocFactorMatrix,(J$4+1),FALSE)*$E4055</f>
        <v>0</v>
      </c>
      <c r="K4052" s="25">
        <f ca="1">VLOOKUP(CONCATENATE($F4052," ",$G4052),AllocFactorMatrix,(K$4+1),FALSE)*$E4055</f>
        <v>0</v>
      </c>
      <c r="L4052" s="25">
        <f ca="1">VLOOKUP(CONCATENATE($F4052," ",$G4052),AllocFactorMatrix,(L$4+1),FALSE)*$E4055</f>
        <v>0</v>
      </c>
      <c r="M4052" s="25">
        <f t="shared" ca="1" si="1920"/>
        <v>0</v>
      </c>
      <c r="N4052" s="25">
        <f ca="1">VLOOKUP(CONCATENATE($F4052," ",$G4052),AllocFactorMatrix,(N$4+1),FALSE)*$E4055</f>
        <v>0</v>
      </c>
      <c r="O4052" s="25">
        <f ca="1">VLOOKUP(CONCATENATE($F4052," ",$G4052),AllocFactorMatrix,(O$4+1),FALSE)*$E4055</f>
        <v>0</v>
      </c>
      <c r="P4052" s="25">
        <f ca="1">VLOOKUP(CONCATENATE($F4052," ",$G4052),AllocFactorMatrix,(P$4+1),FALSE)*$E4055</f>
        <v>0</v>
      </c>
      <c r="Q4052" s="25">
        <f ca="1">VLOOKUP(CONCATENATE($F4052," ",$G4052),AllocFactorMatrix,(Q$4+1),FALSE)*$E4055</f>
        <v>0</v>
      </c>
      <c r="R4052" s="25">
        <f t="shared" ca="1" si="1922"/>
        <v>0</v>
      </c>
      <c r="S4052" s="25">
        <f ca="1">VLOOKUP(CONCATENATE($F4052," ",$G4052),AllocFactorMatrix,(S$4+1),FALSE)*$E4055</f>
        <v>0</v>
      </c>
      <c r="T4052" s="25">
        <f ca="1">VLOOKUP(CONCATENATE($F4052," ",$G4052),AllocFactorMatrix,(T$4+1),FALSE)*$E4055</f>
        <v>0</v>
      </c>
      <c r="U4052" s="25">
        <f ca="1">VLOOKUP(CONCATENATE($F4052," ",$G4052),AllocFactorMatrix,(U$4+1),FALSE)*$E4055</f>
        <v>0</v>
      </c>
      <c r="V4052" s="25">
        <f ca="1">VLOOKUP(CONCATENATE($F4052," ",$G4052),AllocFactorMatrix,(V$4+1),FALSE)*$E4055</f>
        <v>0</v>
      </c>
      <c r="W4052" s="25">
        <f t="shared" ca="1" si="1923"/>
        <v>0</v>
      </c>
      <c r="X4052" s="25">
        <f ca="1">VLOOKUP(CONCATENATE($F4052," ",$G4052),AllocFactorMatrix,(X$4+1),FALSE)*$E4055</f>
        <v>0</v>
      </c>
      <c r="Y4052" s="25">
        <f ca="1">VLOOKUP(CONCATENATE($F4052," ",$G4052),AllocFactorMatrix,(Y$4+1),FALSE)*$E4055</f>
        <v>0</v>
      </c>
      <c r="Z4052" s="25">
        <f t="shared" ca="1" si="1921"/>
        <v>0</v>
      </c>
      <c r="AA4052" s="25">
        <f ca="1">VLOOKUP(CONCATENATE($F4052," ",$G4052),AllocFactorMatrix,(AA$4+1),FALSE)*$E4055</f>
        <v>0</v>
      </c>
      <c r="AB4052" s="25">
        <f ca="1">VLOOKUP(CONCATENATE($F4052," ",$G4052),AllocFactorMatrix,(AB$4+1),FALSE)*$E4055</f>
        <v>0</v>
      </c>
      <c r="AC4052" s="25">
        <f ca="1">VLOOKUP(CONCATENATE($F4052," ",$G4052),AllocFactorMatrix,(AC$4+1),FALSE)*$E4055</f>
        <v>0</v>
      </c>
    </row>
    <row r="4053" spans="4:29" hidden="1" outlineLevel="1">
      <c r="F4053" s="61" t="str">
        <f>F4055</f>
        <v>RB_GUP</v>
      </c>
      <c r="G4053" s="20" t="str">
        <f>$G$13</f>
        <v>ENERGY</v>
      </c>
      <c r="H4053" s="24">
        <f t="shared" ca="1" si="1907"/>
        <v>0</v>
      </c>
      <c r="I4053" s="25">
        <f ca="1">VLOOKUP(CONCATENATE($F4053," ",$G4053),AllocFactorMatrix,(I$4+1),FALSE)*$E4055</f>
        <v>0</v>
      </c>
      <c r="J4053" s="25">
        <f ca="1">VLOOKUP(CONCATENATE($F4053," ",$G4053),AllocFactorMatrix,(J$4+1),FALSE)*$E4055</f>
        <v>0</v>
      </c>
      <c r="K4053" s="25">
        <f ca="1">VLOOKUP(CONCATENATE($F4053," ",$G4053),AllocFactorMatrix,(K$4+1),FALSE)*$E4055</f>
        <v>0</v>
      </c>
      <c r="L4053" s="25">
        <f ca="1">VLOOKUP(CONCATENATE($F4053," ",$G4053),AllocFactorMatrix,(L$4+1),FALSE)*$E4055</f>
        <v>0</v>
      </c>
      <c r="M4053" s="25">
        <f t="shared" ca="1" si="1920"/>
        <v>0</v>
      </c>
      <c r="N4053" s="25">
        <f ca="1">VLOOKUP(CONCATENATE($F4053," ",$G4053),AllocFactorMatrix,(N$4+1),FALSE)*$E4055</f>
        <v>0</v>
      </c>
      <c r="O4053" s="25">
        <f ca="1">VLOOKUP(CONCATENATE($F4053," ",$G4053),AllocFactorMatrix,(O$4+1),FALSE)*$E4055</f>
        <v>0</v>
      </c>
      <c r="P4053" s="25">
        <f ca="1">VLOOKUP(CONCATENATE($F4053," ",$G4053),AllocFactorMatrix,(P$4+1),FALSE)*$E4055</f>
        <v>0</v>
      </c>
      <c r="Q4053" s="25">
        <f ca="1">VLOOKUP(CONCATENATE($F4053," ",$G4053),AllocFactorMatrix,(Q$4+1),FALSE)*$E4055</f>
        <v>0</v>
      </c>
      <c r="R4053" s="25">
        <f t="shared" ca="1" si="1922"/>
        <v>0</v>
      </c>
      <c r="S4053" s="25">
        <f ca="1">VLOOKUP(CONCATENATE($F4053," ",$G4053),AllocFactorMatrix,(S$4+1),FALSE)*$E4055</f>
        <v>0</v>
      </c>
      <c r="T4053" s="25">
        <f ca="1">VLOOKUP(CONCATENATE($F4053," ",$G4053),AllocFactorMatrix,(T$4+1),FALSE)*$E4055</f>
        <v>0</v>
      </c>
      <c r="U4053" s="25">
        <f ca="1">VLOOKUP(CONCATENATE($F4053," ",$G4053),AllocFactorMatrix,(U$4+1),FALSE)*$E4055</f>
        <v>0</v>
      </c>
      <c r="V4053" s="25">
        <f ca="1">VLOOKUP(CONCATENATE($F4053," ",$G4053),AllocFactorMatrix,(V$4+1),FALSE)*$E4055</f>
        <v>0</v>
      </c>
      <c r="W4053" s="25">
        <f t="shared" ca="1" si="1923"/>
        <v>0</v>
      </c>
      <c r="X4053" s="25">
        <f ca="1">VLOOKUP(CONCATENATE($F4053," ",$G4053),AllocFactorMatrix,(X$4+1),FALSE)*$E4055</f>
        <v>0</v>
      </c>
      <c r="Y4053" s="25">
        <f ca="1">VLOOKUP(CONCATENATE($F4053," ",$G4053),AllocFactorMatrix,(Y$4+1),FALSE)*$E4055</f>
        <v>0</v>
      </c>
      <c r="Z4053" s="25">
        <f t="shared" ca="1" si="1921"/>
        <v>0</v>
      </c>
      <c r="AA4053" s="25">
        <f ca="1">VLOOKUP(CONCATENATE($F4053," ",$G4053),AllocFactorMatrix,(AA$4+1),FALSE)*$E4055</f>
        <v>0</v>
      </c>
      <c r="AB4053" s="25">
        <f ca="1">VLOOKUP(CONCATENATE($F4053," ",$G4053),AllocFactorMatrix,(AB$4+1),FALSE)*$E4055</f>
        <v>0</v>
      </c>
      <c r="AC4053" s="25">
        <f ca="1">VLOOKUP(CONCATENATE($F4053," ",$G4053),AllocFactorMatrix,(AC$4+1),FALSE)*$E4055</f>
        <v>0</v>
      </c>
    </row>
    <row r="4054" spans="4:29" hidden="1" outlineLevel="1">
      <c r="F4054" s="61" t="str">
        <f>F4055</f>
        <v>RB_GUP</v>
      </c>
      <c r="G4054" s="20" t="str">
        <f>$G$14</f>
        <v>CUSTOMER</v>
      </c>
      <c r="H4054" s="24">
        <f t="shared" ca="1" si="1907"/>
        <v>0</v>
      </c>
      <c r="I4054" s="25">
        <f ca="1">VLOOKUP(CONCATENATE($F4054," ",$G4054),AllocFactorMatrix,(I$4+1),FALSE)*$E4055</f>
        <v>0</v>
      </c>
      <c r="J4054" s="25">
        <f ca="1">VLOOKUP(CONCATENATE($F4054," ",$G4054),AllocFactorMatrix,(J$4+1),FALSE)*$E4055</f>
        <v>0</v>
      </c>
      <c r="K4054" s="25">
        <f ca="1">VLOOKUP(CONCATENATE($F4054," ",$G4054),AllocFactorMatrix,(K$4+1),FALSE)*$E4055</f>
        <v>0</v>
      </c>
      <c r="L4054" s="25">
        <f ca="1">VLOOKUP(CONCATENATE($F4054," ",$G4054),AllocFactorMatrix,(L$4+1),FALSE)*$E4055</f>
        <v>0</v>
      </c>
      <c r="M4054" s="25">
        <f t="shared" ca="1" si="1920"/>
        <v>0</v>
      </c>
      <c r="N4054" s="25">
        <f ca="1">VLOOKUP(CONCATENATE($F4054," ",$G4054),AllocFactorMatrix,(N$4+1),FALSE)*$E4055</f>
        <v>0</v>
      </c>
      <c r="O4054" s="25">
        <f ca="1">VLOOKUP(CONCATENATE($F4054," ",$G4054),AllocFactorMatrix,(O$4+1),FALSE)*$E4055</f>
        <v>0</v>
      </c>
      <c r="P4054" s="25">
        <f ca="1">VLOOKUP(CONCATENATE($F4054," ",$G4054),AllocFactorMatrix,(P$4+1),FALSE)*$E4055</f>
        <v>0</v>
      </c>
      <c r="Q4054" s="25">
        <f ca="1">VLOOKUP(CONCATENATE($F4054," ",$G4054),AllocFactorMatrix,(Q$4+1),FALSE)*$E4055</f>
        <v>0</v>
      </c>
      <c r="R4054" s="25">
        <f t="shared" ca="1" si="1922"/>
        <v>0</v>
      </c>
      <c r="S4054" s="25">
        <f ca="1">VLOOKUP(CONCATENATE($F4054," ",$G4054),AllocFactorMatrix,(S$4+1),FALSE)*$E4055</f>
        <v>0</v>
      </c>
      <c r="T4054" s="25">
        <f ca="1">VLOOKUP(CONCATENATE($F4054," ",$G4054),AllocFactorMatrix,(T$4+1),FALSE)*$E4055</f>
        <v>0</v>
      </c>
      <c r="U4054" s="25">
        <f ca="1">VLOOKUP(CONCATENATE($F4054," ",$G4054),AllocFactorMatrix,(U$4+1),FALSE)*$E4055</f>
        <v>0</v>
      </c>
      <c r="V4054" s="25">
        <f ca="1">VLOOKUP(CONCATENATE($F4054," ",$G4054),AllocFactorMatrix,(V$4+1),FALSE)*$E4055</f>
        <v>0</v>
      </c>
      <c r="W4054" s="25">
        <f t="shared" ca="1" si="1923"/>
        <v>0</v>
      </c>
      <c r="X4054" s="25">
        <f ca="1">VLOOKUP(CONCATENATE($F4054," ",$G4054),AllocFactorMatrix,(X$4+1),FALSE)*$E4055</f>
        <v>0</v>
      </c>
      <c r="Y4054" s="25">
        <f ca="1">VLOOKUP(CONCATENATE($F4054," ",$G4054),AllocFactorMatrix,(Y$4+1),FALSE)*$E4055</f>
        <v>0</v>
      </c>
      <c r="Z4054" s="25">
        <f t="shared" ca="1" si="1921"/>
        <v>0</v>
      </c>
      <c r="AA4054" s="25">
        <f ca="1">VLOOKUP(CONCATENATE($F4054," ",$G4054),AllocFactorMatrix,(AA$4+1),FALSE)*$E4055</f>
        <v>0</v>
      </c>
      <c r="AB4054" s="25">
        <f ca="1">VLOOKUP(CONCATENATE($F4054," ",$G4054),AllocFactorMatrix,(AB$4+1),FALSE)*$E4055</f>
        <v>0</v>
      </c>
      <c r="AC4054" s="25">
        <f ca="1">VLOOKUP(CONCATENATE($F4054," ",$G4054),AllocFactorMatrix,(AC$4+1),FALSE)*$E4055</f>
        <v>0</v>
      </c>
    </row>
    <row r="4055" spans="4:29" collapsed="1">
      <c r="D4055" s="58" t="s">
        <v>629</v>
      </c>
      <c r="E4055" s="22">
        <v>0</v>
      </c>
      <c r="F4055" s="22" t="s">
        <v>73</v>
      </c>
      <c r="G4055" s="20" t="str">
        <f>$G$15</f>
        <v>TOTAL</v>
      </c>
      <c r="H4055" s="24">
        <f t="shared" ca="1" si="1907"/>
        <v>0</v>
      </c>
      <c r="I4055" s="25">
        <f ca="1">VLOOKUP(CONCATENATE($F4055," ",$G4055),AllocFactorMatrix,(I$4+1),FALSE)*$E4055</f>
        <v>0</v>
      </c>
      <c r="J4055" s="25">
        <f ca="1">VLOOKUP(CONCATENATE($F4055," ",$G4055),AllocFactorMatrix,(J$4+1),FALSE)*$E4055</f>
        <v>0</v>
      </c>
      <c r="K4055" s="25">
        <f ca="1">VLOOKUP(CONCATENATE($F4055," ",$G4055),AllocFactorMatrix,(K$4+1),FALSE)*$E4055</f>
        <v>0</v>
      </c>
      <c r="L4055" s="25">
        <f ca="1">VLOOKUP(CONCATENATE($F4055," ",$G4055),AllocFactorMatrix,(L$4+1),FALSE)*$E4055</f>
        <v>0</v>
      </c>
      <c r="M4055" s="25">
        <f t="shared" ca="1" si="1920"/>
        <v>0</v>
      </c>
      <c r="N4055" s="25">
        <f ca="1">VLOOKUP(CONCATENATE($F4055," ",$G4055),AllocFactorMatrix,(N$4+1),FALSE)*$E4055</f>
        <v>0</v>
      </c>
      <c r="O4055" s="25">
        <f ca="1">VLOOKUP(CONCATENATE($F4055," ",$G4055),AllocFactorMatrix,(O$4+1),FALSE)*$E4055</f>
        <v>0</v>
      </c>
      <c r="P4055" s="25">
        <f ca="1">VLOOKUP(CONCATENATE($F4055," ",$G4055),AllocFactorMatrix,(P$4+1),FALSE)*$E4055</f>
        <v>0</v>
      </c>
      <c r="Q4055" s="25">
        <f ca="1">VLOOKUP(CONCATENATE($F4055," ",$G4055),AllocFactorMatrix,(Q$4+1),FALSE)*$E4055</f>
        <v>0</v>
      </c>
      <c r="R4055" s="25">
        <f t="shared" ca="1" si="1922"/>
        <v>0</v>
      </c>
      <c r="S4055" s="25">
        <f ca="1">VLOOKUP(CONCATENATE($F4055," ",$G4055),AllocFactorMatrix,(S$4+1),FALSE)*$E4055</f>
        <v>0</v>
      </c>
      <c r="T4055" s="25">
        <f ca="1">VLOOKUP(CONCATENATE($F4055," ",$G4055),AllocFactorMatrix,(T$4+1),FALSE)*$E4055</f>
        <v>0</v>
      </c>
      <c r="U4055" s="25">
        <f ca="1">VLOOKUP(CONCATENATE($F4055," ",$G4055),AllocFactorMatrix,(U$4+1),FALSE)*$E4055</f>
        <v>0</v>
      </c>
      <c r="V4055" s="25">
        <f ca="1">VLOOKUP(CONCATENATE($F4055," ",$G4055),AllocFactorMatrix,(V$4+1),FALSE)*$E4055</f>
        <v>0</v>
      </c>
      <c r="W4055" s="25">
        <f t="shared" ca="1" si="1923"/>
        <v>0</v>
      </c>
      <c r="X4055" s="25">
        <f ca="1">VLOOKUP(CONCATENATE($F4055," ",$G4055),AllocFactorMatrix,(X$4+1),FALSE)*$E4055</f>
        <v>0</v>
      </c>
      <c r="Y4055" s="25">
        <f ca="1">VLOOKUP(CONCATENATE($F4055," ",$G4055),AllocFactorMatrix,(Y$4+1),FALSE)*$E4055</f>
        <v>0</v>
      </c>
      <c r="Z4055" s="25">
        <f t="shared" ca="1" si="1921"/>
        <v>0</v>
      </c>
      <c r="AA4055" s="25">
        <f ca="1">VLOOKUP(CONCATENATE($F4055," ",$G4055),AllocFactorMatrix,(AA$4+1),FALSE)*$E4055</f>
        <v>0</v>
      </c>
      <c r="AB4055" s="25">
        <f ca="1">VLOOKUP(CONCATENATE($F4055," ",$G4055),AllocFactorMatrix,(AB$4+1),FALSE)*$E4055</f>
        <v>0</v>
      </c>
      <c r="AC4055" s="25">
        <f ca="1">VLOOKUP(CONCATENATE($F4055," ",$G4055),AllocFactorMatrix,(AC$4+1),FALSE)*$E4055</f>
        <v>0</v>
      </c>
    </row>
    <row r="4056" spans="4:29" hidden="1" outlineLevel="1">
      <c r="F4056" s="61" t="str">
        <f>F4063</f>
        <v>LABOR_M</v>
      </c>
      <c r="G4056" s="20" t="str">
        <f>$G$8</f>
        <v>PRODUCTION</v>
      </c>
      <c r="H4056" s="24">
        <f t="shared" ca="1" si="1907"/>
        <v>0</v>
      </c>
      <c r="I4056" s="25">
        <f ca="1">VLOOKUP(CONCATENATE($F4056," ",$G4056),AllocFactorMatrix,(I$4+1),FALSE)*$E4063</f>
        <v>0</v>
      </c>
      <c r="J4056" s="25">
        <f ca="1">VLOOKUP(CONCATENATE($F4056," ",$G4056),AllocFactorMatrix,(J$4+1),FALSE)*$E4063</f>
        <v>0</v>
      </c>
      <c r="K4056" s="25">
        <f ca="1">VLOOKUP(CONCATENATE($F4056," ",$G4056),AllocFactorMatrix,(K$4+1),FALSE)*$E4063</f>
        <v>0</v>
      </c>
      <c r="L4056" s="25">
        <f ca="1">VLOOKUP(CONCATENATE($F4056," ",$G4056),AllocFactorMatrix,(L$4+1),FALSE)*$E4063</f>
        <v>0</v>
      </c>
      <c r="M4056" s="25">
        <f t="shared" ref="M4056:M4063" ca="1" si="1924">SUBTOTAL(9,J4056:L4056)</f>
        <v>0</v>
      </c>
      <c r="N4056" s="25">
        <f ca="1">VLOOKUP(CONCATENATE($F4056," ",$G4056),AllocFactorMatrix,(N$4+1),FALSE)*$E4063</f>
        <v>0</v>
      </c>
      <c r="O4056" s="25">
        <f ca="1">VLOOKUP(CONCATENATE($F4056," ",$G4056),AllocFactorMatrix,(O$4+1),FALSE)*$E4063</f>
        <v>0</v>
      </c>
      <c r="P4056" s="25">
        <f ca="1">VLOOKUP(CONCATENATE($F4056," ",$G4056),AllocFactorMatrix,(P$4+1),FALSE)*$E4063</f>
        <v>0</v>
      </c>
      <c r="Q4056" s="25">
        <f ca="1">VLOOKUP(CONCATENATE($F4056," ",$G4056),AllocFactorMatrix,(Q$4+1),FALSE)*$E4063</f>
        <v>0</v>
      </c>
      <c r="R4056" s="25">
        <f ca="1">SUBTOTAL(9,N4056:Q4056)</f>
        <v>0</v>
      </c>
      <c r="S4056" s="25">
        <f ca="1">VLOOKUP(CONCATENATE($F4056," ",$G4056),AllocFactorMatrix,(S$4+1),FALSE)*$E4063</f>
        <v>0</v>
      </c>
      <c r="T4056" s="25">
        <f ca="1">VLOOKUP(CONCATENATE($F4056," ",$G4056),AllocFactorMatrix,(T$4+1),FALSE)*$E4063</f>
        <v>0</v>
      </c>
      <c r="U4056" s="25">
        <f ca="1">VLOOKUP(CONCATENATE($F4056," ",$G4056),AllocFactorMatrix,(U$4+1),FALSE)*$E4063</f>
        <v>0</v>
      </c>
      <c r="V4056" s="25">
        <f ca="1">VLOOKUP(CONCATENATE($F4056," ",$G4056),AllocFactorMatrix,(V$4+1),FALSE)*$E4063</f>
        <v>0</v>
      </c>
      <c r="W4056" s="25">
        <f ca="1">SUBTOTAL(9,S4056:V4056)</f>
        <v>0</v>
      </c>
      <c r="X4056" s="25">
        <f ca="1">VLOOKUP(CONCATENATE($F4056," ",$G4056),AllocFactorMatrix,(X$4+1),FALSE)*$E4063</f>
        <v>0</v>
      </c>
      <c r="Y4056" s="25">
        <f ca="1">VLOOKUP(CONCATENATE($F4056," ",$G4056),AllocFactorMatrix,(Y$4+1),FALSE)*$E4063</f>
        <v>0</v>
      </c>
      <c r="Z4056" s="25">
        <f t="shared" ref="Z4056:Z4063" ca="1" si="1925">SUBTOTAL(9,X4056:Y4056)</f>
        <v>0</v>
      </c>
      <c r="AA4056" s="25">
        <f ca="1">VLOOKUP(CONCATENATE($F4056," ",$G4056),AllocFactorMatrix,(AA$4+1),FALSE)*$E4063</f>
        <v>0</v>
      </c>
      <c r="AB4056" s="25">
        <f ca="1">VLOOKUP(CONCATENATE($F4056," ",$G4056),AllocFactorMatrix,(AB$4+1),FALSE)*$E4063</f>
        <v>0</v>
      </c>
      <c r="AC4056" s="25">
        <f ca="1">VLOOKUP(CONCATENATE($F4056," ",$G4056),AllocFactorMatrix,(AC$4+1),FALSE)*$E4063</f>
        <v>0</v>
      </c>
    </row>
    <row r="4057" spans="4:29" hidden="1" outlineLevel="1">
      <c r="F4057" s="61" t="str">
        <f>F4063</f>
        <v>LABOR_M</v>
      </c>
      <c r="G4057" s="20" t="str">
        <f>$G$9</f>
        <v>BULKTRAN</v>
      </c>
      <c r="H4057" s="24">
        <f t="shared" ca="1" si="1907"/>
        <v>0</v>
      </c>
      <c r="I4057" s="25">
        <f ca="1">VLOOKUP(CONCATENATE($F4057," ",$G4057),AllocFactorMatrix,(I$4+1),FALSE)*$E4063</f>
        <v>0</v>
      </c>
      <c r="J4057" s="25">
        <f ca="1">VLOOKUP(CONCATENATE($F4057," ",$G4057),AllocFactorMatrix,(J$4+1),FALSE)*$E4063</f>
        <v>0</v>
      </c>
      <c r="K4057" s="25">
        <f ca="1">VLOOKUP(CONCATENATE($F4057," ",$G4057),AllocFactorMatrix,(K$4+1),FALSE)*$E4063</f>
        <v>0</v>
      </c>
      <c r="L4057" s="25">
        <f ca="1">VLOOKUP(CONCATENATE($F4057," ",$G4057),AllocFactorMatrix,(L$4+1),FALSE)*$E4063</f>
        <v>0</v>
      </c>
      <c r="M4057" s="25">
        <f t="shared" ca="1" si="1924"/>
        <v>0</v>
      </c>
      <c r="N4057" s="25">
        <f ca="1">VLOOKUP(CONCATENATE($F4057," ",$G4057),AllocFactorMatrix,(N$4+1),FALSE)*$E4063</f>
        <v>0</v>
      </c>
      <c r="O4057" s="25">
        <f ca="1">VLOOKUP(CONCATENATE($F4057," ",$G4057),AllocFactorMatrix,(O$4+1),FALSE)*$E4063</f>
        <v>0</v>
      </c>
      <c r="P4057" s="25">
        <f ca="1">VLOOKUP(CONCATENATE($F4057," ",$G4057),AllocFactorMatrix,(P$4+1),FALSE)*$E4063</f>
        <v>0</v>
      </c>
      <c r="Q4057" s="25">
        <f ca="1">VLOOKUP(CONCATENATE($F4057," ",$G4057),AllocFactorMatrix,(Q$4+1),FALSE)*$E4063</f>
        <v>0</v>
      </c>
      <c r="R4057" s="25">
        <f t="shared" ref="R4057:R4063" ca="1" si="1926">SUBTOTAL(9,N4057:Q4057)</f>
        <v>0</v>
      </c>
      <c r="S4057" s="25">
        <f ca="1">VLOOKUP(CONCATENATE($F4057," ",$G4057),AllocFactorMatrix,(S$4+1),FALSE)*$E4063</f>
        <v>0</v>
      </c>
      <c r="T4057" s="25">
        <f ca="1">VLOOKUP(CONCATENATE($F4057," ",$G4057),AllocFactorMatrix,(T$4+1),FALSE)*$E4063</f>
        <v>0</v>
      </c>
      <c r="U4057" s="25">
        <f ca="1">VLOOKUP(CONCATENATE($F4057," ",$G4057),AllocFactorMatrix,(U$4+1),FALSE)*$E4063</f>
        <v>0</v>
      </c>
      <c r="V4057" s="25">
        <f ca="1">VLOOKUP(CONCATENATE($F4057," ",$G4057),AllocFactorMatrix,(V$4+1),FALSE)*$E4063</f>
        <v>0</v>
      </c>
      <c r="W4057" s="25">
        <f t="shared" ref="W4057:W4063" ca="1" si="1927">SUBTOTAL(9,S4057:V4057)</f>
        <v>0</v>
      </c>
      <c r="X4057" s="25">
        <f ca="1">VLOOKUP(CONCATENATE($F4057," ",$G4057),AllocFactorMatrix,(X$4+1),FALSE)*$E4063</f>
        <v>0</v>
      </c>
      <c r="Y4057" s="25">
        <f ca="1">VLOOKUP(CONCATENATE($F4057," ",$G4057),AllocFactorMatrix,(Y$4+1),FALSE)*$E4063</f>
        <v>0</v>
      </c>
      <c r="Z4057" s="25">
        <f t="shared" ca="1" si="1925"/>
        <v>0</v>
      </c>
      <c r="AA4057" s="25">
        <f ca="1">VLOOKUP(CONCATENATE($F4057," ",$G4057),AllocFactorMatrix,(AA$4+1),FALSE)*$E4063</f>
        <v>0</v>
      </c>
      <c r="AB4057" s="25">
        <f ca="1">VLOOKUP(CONCATENATE($F4057," ",$G4057),AllocFactorMatrix,(AB$4+1),FALSE)*$E4063</f>
        <v>0</v>
      </c>
      <c r="AC4057" s="25">
        <f ca="1">VLOOKUP(CONCATENATE($F4057," ",$G4057),AllocFactorMatrix,(AC$4+1),FALSE)*$E4063</f>
        <v>0</v>
      </c>
    </row>
    <row r="4058" spans="4:29" hidden="1" outlineLevel="1">
      <c r="F4058" s="61" t="str">
        <f>F4063</f>
        <v>LABOR_M</v>
      </c>
      <c r="G4058" s="20" t="str">
        <f>$G$10</f>
        <v>SUBTRAN</v>
      </c>
      <c r="H4058" s="24">
        <f t="shared" ca="1" si="1907"/>
        <v>0</v>
      </c>
      <c r="I4058" s="25">
        <f ca="1">VLOOKUP(CONCATENATE($F4058," ",$G4058),AllocFactorMatrix,(I$4+1),FALSE)*$E4063</f>
        <v>0</v>
      </c>
      <c r="J4058" s="25">
        <f ca="1">VLOOKUP(CONCATENATE($F4058," ",$G4058),AllocFactorMatrix,(J$4+1),FALSE)*$E4063</f>
        <v>0</v>
      </c>
      <c r="K4058" s="25">
        <f ca="1">VLOOKUP(CONCATENATE($F4058," ",$G4058),AllocFactorMatrix,(K$4+1),FALSE)*$E4063</f>
        <v>0</v>
      </c>
      <c r="L4058" s="25">
        <f ca="1">VLOOKUP(CONCATENATE($F4058," ",$G4058),AllocFactorMatrix,(L$4+1),FALSE)*$E4063</f>
        <v>0</v>
      </c>
      <c r="M4058" s="25">
        <f t="shared" ca="1" si="1924"/>
        <v>0</v>
      </c>
      <c r="N4058" s="25">
        <f ca="1">VLOOKUP(CONCATENATE($F4058," ",$G4058),AllocFactorMatrix,(N$4+1),FALSE)*$E4063</f>
        <v>0</v>
      </c>
      <c r="O4058" s="25">
        <f ca="1">VLOOKUP(CONCATENATE($F4058," ",$G4058),AllocFactorMatrix,(O$4+1),FALSE)*$E4063</f>
        <v>0</v>
      </c>
      <c r="P4058" s="25">
        <f ca="1">VLOOKUP(CONCATENATE($F4058," ",$G4058),AllocFactorMatrix,(P$4+1),FALSE)*$E4063</f>
        <v>0</v>
      </c>
      <c r="Q4058" s="25">
        <f ca="1">VLOOKUP(CONCATENATE($F4058," ",$G4058),AllocFactorMatrix,(Q$4+1),FALSE)*$E4063</f>
        <v>0</v>
      </c>
      <c r="R4058" s="25">
        <f t="shared" ca="1" si="1926"/>
        <v>0</v>
      </c>
      <c r="S4058" s="25">
        <f ca="1">VLOOKUP(CONCATENATE($F4058," ",$G4058),AllocFactorMatrix,(S$4+1),FALSE)*$E4063</f>
        <v>0</v>
      </c>
      <c r="T4058" s="25">
        <f ca="1">VLOOKUP(CONCATENATE($F4058," ",$G4058),AllocFactorMatrix,(T$4+1),FALSE)*$E4063</f>
        <v>0</v>
      </c>
      <c r="U4058" s="25">
        <f ca="1">VLOOKUP(CONCATENATE($F4058," ",$G4058),AllocFactorMatrix,(U$4+1),FALSE)*$E4063</f>
        <v>0</v>
      </c>
      <c r="V4058" s="25">
        <f ca="1">VLOOKUP(CONCATENATE($F4058," ",$G4058),AllocFactorMatrix,(V$4+1),FALSE)*$E4063</f>
        <v>0</v>
      </c>
      <c r="W4058" s="25">
        <f t="shared" ca="1" si="1927"/>
        <v>0</v>
      </c>
      <c r="X4058" s="25">
        <f ca="1">VLOOKUP(CONCATENATE($F4058," ",$G4058),AllocFactorMatrix,(X$4+1),FALSE)*$E4063</f>
        <v>0</v>
      </c>
      <c r="Y4058" s="25">
        <f ca="1">VLOOKUP(CONCATENATE($F4058," ",$G4058),AllocFactorMatrix,(Y$4+1),FALSE)*$E4063</f>
        <v>0</v>
      </c>
      <c r="Z4058" s="25">
        <f t="shared" ca="1" si="1925"/>
        <v>0</v>
      </c>
      <c r="AA4058" s="25">
        <f ca="1">VLOOKUP(CONCATENATE($F4058," ",$G4058),AllocFactorMatrix,(AA$4+1),FALSE)*$E4063</f>
        <v>0</v>
      </c>
      <c r="AB4058" s="25">
        <f ca="1">VLOOKUP(CONCATENATE($F4058," ",$G4058),AllocFactorMatrix,(AB$4+1),FALSE)*$E4063</f>
        <v>0</v>
      </c>
      <c r="AC4058" s="25">
        <f ca="1">VLOOKUP(CONCATENATE($F4058," ",$G4058),AllocFactorMatrix,(AC$4+1),FALSE)*$E4063</f>
        <v>0</v>
      </c>
    </row>
    <row r="4059" spans="4:29" hidden="1" outlineLevel="1">
      <c r="F4059" s="61" t="str">
        <f>F4063</f>
        <v>LABOR_M</v>
      </c>
      <c r="G4059" s="20" t="str">
        <f>$G$11</f>
        <v>DISTPRI</v>
      </c>
      <c r="H4059" s="24">
        <f t="shared" ca="1" si="1907"/>
        <v>0</v>
      </c>
      <c r="I4059" s="25">
        <f ca="1">VLOOKUP(CONCATENATE($F4059," ",$G4059),AllocFactorMatrix,(I$4+1),FALSE)*$E4063</f>
        <v>0</v>
      </c>
      <c r="J4059" s="25">
        <f ca="1">VLOOKUP(CONCATENATE($F4059," ",$G4059),AllocFactorMatrix,(J$4+1),FALSE)*$E4063</f>
        <v>0</v>
      </c>
      <c r="K4059" s="25">
        <f ca="1">VLOOKUP(CONCATENATE($F4059," ",$G4059),AllocFactorMatrix,(K$4+1),FALSE)*$E4063</f>
        <v>0</v>
      </c>
      <c r="L4059" s="25">
        <f ca="1">VLOOKUP(CONCATENATE($F4059," ",$G4059),AllocFactorMatrix,(L$4+1),FALSE)*$E4063</f>
        <v>0</v>
      </c>
      <c r="M4059" s="25">
        <f t="shared" ca="1" si="1924"/>
        <v>0</v>
      </c>
      <c r="N4059" s="25">
        <f ca="1">VLOOKUP(CONCATENATE($F4059," ",$G4059),AllocFactorMatrix,(N$4+1),FALSE)*$E4063</f>
        <v>0</v>
      </c>
      <c r="O4059" s="25">
        <f ca="1">VLOOKUP(CONCATENATE($F4059," ",$G4059),AllocFactorMatrix,(O$4+1),FALSE)*$E4063</f>
        <v>0</v>
      </c>
      <c r="P4059" s="25">
        <f ca="1">VLOOKUP(CONCATENATE($F4059," ",$G4059),AllocFactorMatrix,(P$4+1),FALSE)*$E4063</f>
        <v>0</v>
      </c>
      <c r="Q4059" s="25">
        <f ca="1">VLOOKUP(CONCATENATE($F4059," ",$G4059),AllocFactorMatrix,(Q$4+1),FALSE)*$E4063</f>
        <v>0</v>
      </c>
      <c r="R4059" s="25">
        <f t="shared" ca="1" si="1926"/>
        <v>0</v>
      </c>
      <c r="S4059" s="25">
        <f ca="1">VLOOKUP(CONCATENATE($F4059," ",$G4059),AllocFactorMatrix,(S$4+1),FALSE)*$E4063</f>
        <v>0</v>
      </c>
      <c r="T4059" s="25">
        <f ca="1">VLOOKUP(CONCATENATE($F4059," ",$G4059),AllocFactorMatrix,(T$4+1),FALSE)*$E4063</f>
        <v>0</v>
      </c>
      <c r="U4059" s="25">
        <f ca="1">VLOOKUP(CONCATENATE($F4059," ",$G4059),AllocFactorMatrix,(U$4+1),FALSE)*$E4063</f>
        <v>0</v>
      </c>
      <c r="V4059" s="25">
        <f ca="1">VLOOKUP(CONCATENATE($F4059," ",$G4059),AllocFactorMatrix,(V$4+1),FALSE)*$E4063</f>
        <v>0</v>
      </c>
      <c r="W4059" s="25">
        <f t="shared" ca="1" si="1927"/>
        <v>0</v>
      </c>
      <c r="X4059" s="25">
        <f ca="1">VLOOKUP(CONCATENATE($F4059," ",$G4059),AllocFactorMatrix,(X$4+1),FALSE)*$E4063</f>
        <v>0</v>
      </c>
      <c r="Y4059" s="25">
        <f ca="1">VLOOKUP(CONCATENATE($F4059," ",$G4059),AllocFactorMatrix,(Y$4+1),FALSE)*$E4063</f>
        <v>0</v>
      </c>
      <c r="Z4059" s="25">
        <f t="shared" ca="1" si="1925"/>
        <v>0</v>
      </c>
      <c r="AA4059" s="25">
        <f ca="1">VLOOKUP(CONCATENATE($F4059," ",$G4059),AllocFactorMatrix,(AA$4+1),FALSE)*$E4063</f>
        <v>0</v>
      </c>
      <c r="AB4059" s="25">
        <f ca="1">VLOOKUP(CONCATENATE($F4059," ",$G4059),AllocFactorMatrix,(AB$4+1),FALSE)*$E4063</f>
        <v>0</v>
      </c>
      <c r="AC4059" s="25">
        <f ca="1">VLOOKUP(CONCATENATE($F4059," ",$G4059),AllocFactorMatrix,(AC$4+1),FALSE)*$E4063</f>
        <v>0</v>
      </c>
    </row>
    <row r="4060" spans="4:29" hidden="1" outlineLevel="1">
      <c r="F4060" s="61" t="str">
        <f>F4063</f>
        <v>LABOR_M</v>
      </c>
      <c r="G4060" s="20" t="str">
        <f>$G$12</f>
        <v>DISTSEC</v>
      </c>
      <c r="H4060" s="24">
        <f t="shared" ca="1" si="1907"/>
        <v>0</v>
      </c>
      <c r="I4060" s="25">
        <f ca="1">VLOOKUP(CONCATENATE($F4060," ",$G4060),AllocFactorMatrix,(I$4+1),FALSE)*$E4063</f>
        <v>0</v>
      </c>
      <c r="J4060" s="25">
        <f ca="1">VLOOKUP(CONCATENATE($F4060," ",$G4060),AllocFactorMatrix,(J$4+1),FALSE)*$E4063</f>
        <v>0</v>
      </c>
      <c r="K4060" s="25">
        <f ca="1">VLOOKUP(CONCATENATE($F4060," ",$G4060),AllocFactorMatrix,(K$4+1),FALSE)*$E4063</f>
        <v>0</v>
      </c>
      <c r="L4060" s="25">
        <f ca="1">VLOOKUP(CONCATENATE($F4060," ",$G4060),AllocFactorMatrix,(L$4+1),FALSE)*$E4063</f>
        <v>0</v>
      </c>
      <c r="M4060" s="25">
        <f t="shared" ca="1" si="1924"/>
        <v>0</v>
      </c>
      <c r="N4060" s="25">
        <f ca="1">VLOOKUP(CONCATENATE($F4060," ",$G4060),AllocFactorMatrix,(N$4+1),FALSE)*$E4063</f>
        <v>0</v>
      </c>
      <c r="O4060" s="25">
        <f ca="1">VLOOKUP(CONCATENATE($F4060," ",$G4060),AllocFactorMatrix,(O$4+1),FALSE)*$E4063</f>
        <v>0</v>
      </c>
      <c r="P4060" s="25">
        <f ca="1">VLOOKUP(CONCATENATE($F4060," ",$G4060),AllocFactorMatrix,(P$4+1),FALSE)*$E4063</f>
        <v>0</v>
      </c>
      <c r="Q4060" s="25">
        <f ca="1">VLOOKUP(CONCATENATE($F4060," ",$G4060),AllocFactorMatrix,(Q$4+1),FALSE)*$E4063</f>
        <v>0</v>
      </c>
      <c r="R4060" s="25">
        <f t="shared" ca="1" si="1926"/>
        <v>0</v>
      </c>
      <c r="S4060" s="25">
        <f ca="1">VLOOKUP(CONCATENATE($F4060," ",$G4060),AllocFactorMatrix,(S$4+1),FALSE)*$E4063</f>
        <v>0</v>
      </c>
      <c r="T4060" s="25">
        <f ca="1">VLOOKUP(CONCATENATE($F4060," ",$G4060),AllocFactorMatrix,(T$4+1),FALSE)*$E4063</f>
        <v>0</v>
      </c>
      <c r="U4060" s="25">
        <f ca="1">VLOOKUP(CONCATENATE($F4060," ",$G4060),AllocFactorMatrix,(U$4+1),FALSE)*$E4063</f>
        <v>0</v>
      </c>
      <c r="V4060" s="25">
        <f ca="1">VLOOKUP(CONCATENATE($F4060," ",$G4060),AllocFactorMatrix,(V$4+1),FALSE)*$E4063</f>
        <v>0</v>
      </c>
      <c r="W4060" s="25">
        <f t="shared" ca="1" si="1927"/>
        <v>0</v>
      </c>
      <c r="X4060" s="25">
        <f ca="1">VLOOKUP(CONCATENATE($F4060," ",$G4060),AllocFactorMatrix,(X$4+1),FALSE)*$E4063</f>
        <v>0</v>
      </c>
      <c r="Y4060" s="25">
        <f ca="1">VLOOKUP(CONCATENATE($F4060," ",$G4060),AllocFactorMatrix,(Y$4+1),FALSE)*$E4063</f>
        <v>0</v>
      </c>
      <c r="Z4060" s="25">
        <f t="shared" ca="1" si="1925"/>
        <v>0</v>
      </c>
      <c r="AA4060" s="25">
        <f ca="1">VLOOKUP(CONCATENATE($F4060," ",$G4060),AllocFactorMatrix,(AA$4+1),FALSE)*$E4063</f>
        <v>0</v>
      </c>
      <c r="AB4060" s="25">
        <f ca="1">VLOOKUP(CONCATENATE($F4060," ",$G4060),AllocFactorMatrix,(AB$4+1),FALSE)*$E4063</f>
        <v>0</v>
      </c>
      <c r="AC4060" s="25">
        <f ca="1">VLOOKUP(CONCATENATE($F4060," ",$G4060),AllocFactorMatrix,(AC$4+1),FALSE)*$E4063</f>
        <v>0</v>
      </c>
    </row>
    <row r="4061" spans="4:29" hidden="1" outlineLevel="1">
      <c r="F4061" s="61" t="str">
        <f>F4063</f>
        <v>LABOR_M</v>
      </c>
      <c r="G4061" s="20" t="str">
        <f>$G$13</f>
        <v>ENERGY</v>
      </c>
      <c r="H4061" s="24">
        <f t="shared" ca="1" si="1907"/>
        <v>0</v>
      </c>
      <c r="I4061" s="25">
        <f ca="1">VLOOKUP(CONCATENATE($F4061," ",$G4061),AllocFactorMatrix,(I$4+1),FALSE)*$E4063</f>
        <v>0</v>
      </c>
      <c r="J4061" s="25">
        <f ca="1">VLOOKUP(CONCATENATE($F4061," ",$G4061),AllocFactorMatrix,(J$4+1),FALSE)*$E4063</f>
        <v>0</v>
      </c>
      <c r="K4061" s="25">
        <f ca="1">VLOOKUP(CONCATENATE($F4061," ",$G4061),AllocFactorMatrix,(K$4+1),FALSE)*$E4063</f>
        <v>0</v>
      </c>
      <c r="L4061" s="25">
        <f ca="1">VLOOKUP(CONCATENATE($F4061," ",$G4061),AllocFactorMatrix,(L$4+1),FALSE)*$E4063</f>
        <v>0</v>
      </c>
      <c r="M4061" s="25">
        <f t="shared" ca="1" si="1924"/>
        <v>0</v>
      </c>
      <c r="N4061" s="25">
        <f ca="1">VLOOKUP(CONCATENATE($F4061," ",$G4061),AllocFactorMatrix,(N$4+1),FALSE)*$E4063</f>
        <v>0</v>
      </c>
      <c r="O4061" s="25">
        <f ca="1">VLOOKUP(CONCATENATE($F4061," ",$G4061),AllocFactorMatrix,(O$4+1),FALSE)*$E4063</f>
        <v>0</v>
      </c>
      <c r="P4061" s="25">
        <f ca="1">VLOOKUP(CONCATENATE($F4061," ",$G4061),AllocFactorMatrix,(P$4+1),FALSE)*$E4063</f>
        <v>0</v>
      </c>
      <c r="Q4061" s="25">
        <f ca="1">VLOOKUP(CONCATENATE($F4061," ",$G4061),AllocFactorMatrix,(Q$4+1),FALSE)*$E4063</f>
        <v>0</v>
      </c>
      <c r="R4061" s="25">
        <f t="shared" ca="1" si="1926"/>
        <v>0</v>
      </c>
      <c r="S4061" s="25">
        <f ca="1">VLOOKUP(CONCATENATE($F4061," ",$G4061),AllocFactorMatrix,(S$4+1),FALSE)*$E4063</f>
        <v>0</v>
      </c>
      <c r="T4061" s="25">
        <f ca="1">VLOOKUP(CONCATENATE($F4061," ",$G4061),AllocFactorMatrix,(T$4+1),FALSE)*$E4063</f>
        <v>0</v>
      </c>
      <c r="U4061" s="25">
        <f ca="1">VLOOKUP(CONCATENATE($F4061," ",$G4061),AllocFactorMatrix,(U$4+1),FALSE)*$E4063</f>
        <v>0</v>
      </c>
      <c r="V4061" s="25">
        <f ca="1">VLOOKUP(CONCATENATE($F4061," ",$G4061),AllocFactorMatrix,(V$4+1),FALSE)*$E4063</f>
        <v>0</v>
      </c>
      <c r="W4061" s="25">
        <f t="shared" ca="1" si="1927"/>
        <v>0</v>
      </c>
      <c r="X4061" s="25">
        <f ca="1">VLOOKUP(CONCATENATE($F4061," ",$G4061),AllocFactorMatrix,(X$4+1),FALSE)*$E4063</f>
        <v>0</v>
      </c>
      <c r="Y4061" s="25">
        <f ca="1">VLOOKUP(CONCATENATE($F4061," ",$G4061),AllocFactorMatrix,(Y$4+1),FALSE)*$E4063</f>
        <v>0</v>
      </c>
      <c r="Z4061" s="25">
        <f t="shared" ca="1" si="1925"/>
        <v>0</v>
      </c>
      <c r="AA4061" s="25">
        <f ca="1">VLOOKUP(CONCATENATE($F4061," ",$G4061),AllocFactorMatrix,(AA$4+1),FALSE)*$E4063</f>
        <v>0</v>
      </c>
      <c r="AB4061" s="25">
        <f ca="1">VLOOKUP(CONCATENATE($F4061," ",$G4061),AllocFactorMatrix,(AB$4+1),FALSE)*$E4063</f>
        <v>0</v>
      </c>
      <c r="AC4061" s="25">
        <f ca="1">VLOOKUP(CONCATENATE($F4061," ",$G4061),AllocFactorMatrix,(AC$4+1),FALSE)*$E4063</f>
        <v>0</v>
      </c>
    </row>
    <row r="4062" spans="4:29" hidden="1" outlineLevel="1">
      <c r="F4062" s="61" t="str">
        <f>F4063</f>
        <v>LABOR_M</v>
      </c>
      <c r="G4062" s="20" t="str">
        <f>$G$14</f>
        <v>CUSTOMER</v>
      </c>
      <c r="H4062" s="24">
        <f t="shared" ca="1" si="1907"/>
        <v>0</v>
      </c>
      <c r="I4062" s="25">
        <f ca="1">VLOOKUP(CONCATENATE($F4062," ",$G4062),AllocFactorMatrix,(I$4+1),FALSE)*$E4063</f>
        <v>0</v>
      </c>
      <c r="J4062" s="25">
        <f ca="1">VLOOKUP(CONCATENATE($F4062," ",$G4062),AllocFactorMatrix,(J$4+1),FALSE)*$E4063</f>
        <v>0</v>
      </c>
      <c r="K4062" s="25">
        <f ca="1">VLOOKUP(CONCATENATE($F4062," ",$G4062),AllocFactorMatrix,(K$4+1),FALSE)*$E4063</f>
        <v>0</v>
      </c>
      <c r="L4062" s="25">
        <f ca="1">VLOOKUP(CONCATENATE($F4062," ",$G4062),AllocFactorMatrix,(L$4+1),FALSE)*$E4063</f>
        <v>0</v>
      </c>
      <c r="M4062" s="25">
        <f t="shared" ca="1" si="1924"/>
        <v>0</v>
      </c>
      <c r="N4062" s="25">
        <f ca="1">VLOOKUP(CONCATENATE($F4062," ",$G4062),AllocFactorMatrix,(N$4+1),FALSE)*$E4063</f>
        <v>0</v>
      </c>
      <c r="O4062" s="25">
        <f ca="1">VLOOKUP(CONCATENATE($F4062," ",$G4062),AllocFactorMatrix,(O$4+1),FALSE)*$E4063</f>
        <v>0</v>
      </c>
      <c r="P4062" s="25">
        <f ca="1">VLOOKUP(CONCATENATE($F4062," ",$G4062),AllocFactorMatrix,(P$4+1),FALSE)*$E4063</f>
        <v>0</v>
      </c>
      <c r="Q4062" s="25">
        <f ca="1">VLOOKUP(CONCATENATE($F4062," ",$G4062),AllocFactorMatrix,(Q$4+1),FALSE)*$E4063</f>
        <v>0</v>
      </c>
      <c r="R4062" s="25">
        <f t="shared" ca="1" si="1926"/>
        <v>0</v>
      </c>
      <c r="S4062" s="25">
        <f ca="1">VLOOKUP(CONCATENATE($F4062," ",$G4062),AllocFactorMatrix,(S$4+1),FALSE)*$E4063</f>
        <v>0</v>
      </c>
      <c r="T4062" s="25">
        <f ca="1">VLOOKUP(CONCATENATE($F4062," ",$G4062),AllocFactorMatrix,(T$4+1),FALSE)*$E4063</f>
        <v>0</v>
      </c>
      <c r="U4062" s="25">
        <f ca="1">VLOOKUP(CONCATENATE($F4062," ",$G4062),AllocFactorMatrix,(U$4+1),FALSE)*$E4063</f>
        <v>0</v>
      </c>
      <c r="V4062" s="25">
        <f ca="1">VLOOKUP(CONCATENATE($F4062," ",$G4062),AllocFactorMatrix,(V$4+1),FALSE)*$E4063</f>
        <v>0</v>
      </c>
      <c r="W4062" s="25">
        <f t="shared" ca="1" si="1927"/>
        <v>0</v>
      </c>
      <c r="X4062" s="25">
        <f ca="1">VLOOKUP(CONCATENATE($F4062," ",$G4062),AllocFactorMatrix,(X$4+1),FALSE)*$E4063</f>
        <v>0</v>
      </c>
      <c r="Y4062" s="25">
        <f ca="1">VLOOKUP(CONCATENATE($F4062," ",$G4062),AllocFactorMatrix,(Y$4+1),FALSE)*$E4063</f>
        <v>0</v>
      </c>
      <c r="Z4062" s="25">
        <f t="shared" ca="1" si="1925"/>
        <v>0</v>
      </c>
      <c r="AA4062" s="25">
        <f ca="1">VLOOKUP(CONCATENATE($F4062," ",$G4062),AllocFactorMatrix,(AA$4+1),FALSE)*$E4063</f>
        <v>0</v>
      </c>
      <c r="AB4062" s="25">
        <f ca="1">VLOOKUP(CONCATENATE($F4062," ",$G4062),AllocFactorMatrix,(AB$4+1),FALSE)*$E4063</f>
        <v>0</v>
      </c>
      <c r="AC4062" s="25">
        <f ca="1">VLOOKUP(CONCATENATE($F4062," ",$G4062),AllocFactorMatrix,(AC$4+1),FALSE)*$E4063</f>
        <v>0</v>
      </c>
    </row>
    <row r="4063" spans="4:29" collapsed="1">
      <c r="D4063" s="20" t="s">
        <v>293</v>
      </c>
      <c r="E4063" s="22">
        <v>0</v>
      </c>
      <c r="F4063" s="61" t="s">
        <v>69</v>
      </c>
      <c r="G4063" s="20" t="str">
        <f>$G$15</f>
        <v>TOTAL</v>
      </c>
      <c r="H4063" s="24">
        <f t="shared" ca="1" si="1907"/>
        <v>0</v>
      </c>
      <c r="I4063" s="25">
        <f ca="1">VLOOKUP(CONCATENATE($F4063," ",$G4063),AllocFactorMatrix,(I$4+1),FALSE)*$E4063</f>
        <v>0</v>
      </c>
      <c r="J4063" s="25">
        <f ca="1">VLOOKUP(CONCATENATE($F4063," ",$G4063),AllocFactorMatrix,(J$4+1),FALSE)*$E4063</f>
        <v>0</v>
      </c>
      <c r="K4063" s="25">
        <f ca="1">VLOOKUP(CONCATENATE($F4063," ",$G4063),AllocFactorMatrix,(K$4+1),FALSE)*$E4063</f>
        <v>0</v>
      </c>
      <c r="L4063" s="25">
        <f ca="1">VLOOKUP(CONCATENATE($F4063," ",$G4063),AllocFactorMatrix,(L$4+1),FALSE)*$E4063</f>
        <v>0</v>
      </c>
      <c r="M4063" s="25">
        <f t="shared" ca="1" si="1924"/>
        <v>0</v>
      </c>
      <c r="N4063" s="25">
        <f ca="1">VLOOKUP(CONCATENATE($F4063," ",$G4063),AllocFactorMatrix,(N$4+1),FALSE)*$E4063</f>
        <v>0</v>
      </c>
      <c r="O4063" s="25">
        <f ca="1">VLOOKUP(CONCATENATE($F4063," ",$G4063),AllocFactorMatrix,(O$4+1),FALSE)*$E4063</f>
        <v>0</v>
      </c>
      <c r="P4063" s="25">
        <f ca="1">VLOOKUP(CONCATENATE($F4063," ",$G4063),AllocFactorMatrix,(P$4+1),FALSE)*$E4063</f>
        <v>0</v>
      </c>
      <c r="Q4063" s="25">
        <f ca="1">VLOOKUP(CONCATENATE($F4063," ",$G4063),AllocFactorMatrix,(Q$4+1),FALSE)*$E4063</f>
        <v>0</v>
      </c>
      <c r="R4063" s="25">
        <f t="shared" ca="1" si="1926"/>
        <v>0</v>
      </c>
      <c r="S4063" s="25">
        <f ca="1">VLOOKUP(CONCATENATE($F4063," ",$G4063),AllocFactorMatrix,(S$4+1),FALSE)*$E4063</f>
        <v>0</v>
      </c>
      <c r="T4063" s="25">
        <f ca="1">VLOOKUP(CONCATENATE($F4063," ",$G4063),AllocFactorMatrix,(T$4+1),FALSE)*$E4063</f>
        <v>0</v>
      </c>
      <c r="U4063" s="25">
        <f ca="1">VLOOKUP(CONCATENATE($F4063," ",$G4063),AllocFactorMatrix,(U$4+1),FALSE)*$E4063</f>
        <v>0</v>
      </c>
      <c r="V4063" s="25">
        <f ca="1">VLOOKUP(CONCATENATE($F4063," ",$G4063),AllocFactorMatrix,(V$4+1),FALSE)*$E4063</f>
        <v>0</v>
      </c>
      <c r="W4063" s="25">
        <f t="shared" ca="1" si="1927"/>
        <v>0</v>
      </c>
      <c r="X4063" s="25">
        <f ca="1">VLOOKUP(CONCATENATE($F4063," ",$G4063),AllocFactorMatrix,(X$4+1),FALSE)*$E4063</f>
        <v>0</v>
      </c>
      <c r="Y4063" s="25">
        <f ca="1">VLOOKUP(CONCATENATE($F4063," ",$G4063),AllocFactorMatrix,(Y$4+1),FALSE)*$E4063</f>
        <v>0</v>
      </c>
      <c r="Z4063" s="25">
        <f t="shared" ca="1" si="1925"/>
        <v>0</v>
      </c>
      <c r="AA4063" s="25">
        <f ca="1">VLOOKUP(CONCATENATE($F4063," ",$G4063),AllocFactorMatrix,(AA$4+1),FALSE)*$E4063</f>
        <v>0</v>
      </c>
      <c r="AB4063" s="25">
        <f ca="1">VLOOKUP(CONCATENATE($F4063," ",$G4063),AllocFactorMatrix,(AB$4+1),FALSE)*$E4063</f>
        <v>0</v>
      </c>
      <c r="AC4063" s="25">
        <f ca="1">VLOOKUP(CONCATENATE($F4063," ",$G4063),AllocFactorMatrix,(AC$4+1),FALSE)*$E4063</f>
        <v>0</v>
      </c>
    </row>
    <row r="4064" spans="4:29" hidden="1" outlineLevel="1">
      <c r="F4064" s="61" t="str">
        <f>F4071</f>
        <v>LABOR_M</v>
      </c>
      <c r="G4064" s="20" t="str">
        <f>$G$8</f>
        <v>PRODUCTION</v>
      </c>
      <c r="H4064" s="24">
        <f t="shared" ca="1" si="1907"/>
        <v>0</v>
      </c>
      <c r="I4064" s="25">
        <f ca="1">VLOOKUP(CONCATENATE($F4064," ",$G4064),AllocFactorMatrix,(I$4+1),FALSE)*$E4071</f>
        <v>0</v>
      </c>
      <c r="J4064" s="25">
        <f ca="1">VLOOKUP(CONCATENATE($F4064," ",$G4064),AllocFactorMatrix,(J$4+1),FALSE)*$E4071</f>
        <v>0</v>
      </c>
      <c r="K4064" s="25">
        <f ca="1">VLOOKUP(CONCATENATE($F4064," ",$G4064),AllocFactorMatrix,(K$4+1),FALSE)*$E4071</f>
        <v>0</v>
      </c>
      <c r="L4064" s="25">
        <f ca="1">VLOOKUP(CONCATENATE($F4064," ",$G4064),AllocFactorMatrix,(L$4+1),FALSE)*$E4071</f>
        <v>0</v>
      </c>
      <c r="M4064" s="25">
        <f t="shared" ref="M4064:M4079" ca="1" si="1928">SUBTOTAL(9,J4064:L4064)</f>
        <v>0</v>
      </c>
      <c r="N4064" s="25">
        <f ca="1">VLOOKUP(CONCATENATE($F4064," ",$G4064),AllocFactorMatrix,(N$4+1),FALSE)*$E4071</f>
        <v>0</v>
      </c>
      <c r="O4064" s="25">
        <f ca="1">VLOOKUP(CONCATENATE($F4064," ",$G4064),AllocFactorMatrix,(O$4+1),FALSE)*$E4071</f>
        <v>0</v>
      </c>
      <c r="P4064" s="25">
        <f ca="1">VLOOKUP(CONCATENATE($F4064," ",$G4064),AllocFactorMatrix,(P$4+1),FALSE)*$E4071</f>
        <v>0</v>
      </c>
      <c r="Q4064" s="25">
        <f ca="1">VLOOKUP(CONCATENATE($F4064," ",$G4064),AllocFactorMatrix,(Q$4+1),FALSE)*$E4071</f>
        <v>0</v>
      </c>
      <c r="R4064" s="25">
        <f ca="1">SUBTOTAL(9,N4064:Q4064)</f>
        <v>0</v>
      </c>
      <c r="S4064" s="25">
        <f ca="1">VLOOKUP(CONCATENATE($F4064," ",$G4064),AllocFactorMatrix,(S$4+1),FALSE)*$E4071</f>
        <v>0</v>
      </c>
      <c r="T4064" s="25">
        <f ca="1">VLOOKUP(CONCATENATE($F4064," ",$G4064),AllocFactorMatrix,(T$4+1),FALSE)*$E4071</f>
        <v>0</v>
      </c>
      <c r="U4064" s="25">
        <f ca="1">VLOOKUP(CONCATENATE($F4064," ",$G4064),AllocFactorMatrix,(U$4+1),FALSE)*$E4071</f>
        <v>0</v>
      </c>
      <c r="V4064" s="25">
        <f ca="1">VLOOKUP(CONCATENATE($F4064," ",$G4064),AllocFactorMatrix,(V$4+1),FALSE)*$E4071</f>
        <v>0</v>
      </c>
      <c r="W4064" s="25">
        <f ca="1">SUBTOTAL(9,S4064:V4064)</f>
        <v>0</v>
      </c>
      <c r="X4064" s="25">
        <f ca="1">VLOOKUP(CONCATENATE($F4064," ",$G4064),AllocFactorMatrix,(X$4+1),FALSE)*$E4071</f>
        <v>0</v>
      </c>
      <c r="Y4064" s="25">
        <f ca="1">VLOOKUP(CONCATENATE($F4064," ",$G4064),AllocFactorMatrix,(Y$4+1),FALSE)*$E4071</f>
        <v>0</v>
      </c>
      <c r="Z4064" s="25">
        <f t="shared" ref="Z4064:Z4079" ca="1" si="1929">SUBTOTAL(9,X4064:Y4064)</f>
        <v>0</v>
      </c>
      <c r="AA4064" s="25">
        <f ca="1">VLOOKUP(CONCATENATE($F4064," ",$G4064),AllocFactorMatrix,(AA$4+1),FALSE)*$E4071</f>
        <v>0</v>
      </c>
      <c r="AB4064" s="25">
        <f ca="1">VLOOKUP(CONCATENATE($F4064," ",$G4064),AllocFactorMatrix,(AB$4+1),FALSE)*$E4071</f>
        <v>0</v>
      </c>
      <c r="AC4064" s="25">
        <f ca="1">VLOOKUP(CONCATENATE($F4064," ",$G4064),AllocFactorMatrix,(AC$4+1),FALSE)*$E4071</f>
        <v>0</v>
      </c>
    </row>
    <row r="4065" spans="4:29" hidden="1" outlineLevel="1">
      <c r="F4065" s="61" t="str">
        <f>F4071</f>
        <v>LABOR_M</v>
      </c>
      <c r="G4065" s="20" t="str">
        <f>$G$9</f>
        <v>BULKTRAN</v>
      </c>
      <c r="H4065" s="24">
        <f t="shared" ca="1" si="1907"/>
        <v>0</v>
      </c>
      <c r="I4065" s="25">
        <f ca="1">VLOOKUP(CONCATENATE($F4065," ",$G4065),AllocFactorMatrix,(I$4+1),FALSE)*$E4071</f>
        <v>0</v>
      </c>
      <c r="J4065" s="25">
        <f ca="1">VLOOKUP(CONCATENATE($F4065," ",$G4065),AllocFactorMatrix,(J$4+1),FALSE)*$E4071</f>
        <v>0</v>
      </c>
      <c r="K4065" s="25">
        <f ca="1">VLOOKUP(CONCATENATE($F4065," ",$G4065),AllocFactorMatrix,(K$4+1),FALSE)*$E4071</f>
        <v>0</v>
      </c>
      <c r="L4065" s="25">
        <f ca="1">VLOOKUP(CONCATENATE($F4065," ",$G4065),AllocFactorMatrix,(L$4+1),FALSE)*$E4071</f>
        <v>0</v>
      </c>
      <c r="M4065" s="25">
        <f t="shared" ca="1" si="1928"/>
        <v>0</v>
      </c>
      <c r="N4065" s="25">
        <f ca="1">VLOOKUP(CONCATENATE($F4065," ",$G4065),AllocFactorMatrix,(N$4+1),FALSE)*$E4071</f>
        <v>0</v>
      </c>
      <c r="O4065" s="25">
        <f ca="1">VLOOKUP(CONCATENATE($F4065," ",$G4065),AllocFactorMatrix,(O$4+1),FALSE)*$E4071</f>
        <v>0</v>
      </c>
      <c r="P4065" s="25">
        <f ca="1">VLOOKUP(CONCATENATE($F4065," ",$G4065),AllocFactorMatrix,(P$4+1),FALSE)*$E4071</f>
        <v>0</v>
      </c>
      <c r="Q4065" s="25">
        <f ca="1">VLOOKUP(CONCATENATE($F4065," ",$G4065),AllocFactorMatrix,(Q$4+1),FALSE)*$E4071</f>
        <v>0</v>
      </c>
      <c r="R4065" s="25">
        <f t="shared" ref="R4065:R4071" ca="1" si="1930">SUBTOTAL(9,N4065:Q4065)</f>
        <v>0</v>
      </c>
      <c r="S4065" s="25">
        <f ca="1">VLOOKUP(CONCATENATE($F4065," ",$G4065),AllocFactorMatrix,(S$4+1),FALSE)*$E4071</f>
        <v>0</v>
      </c>
      <c r="T4065" s="25">
        <f ca="1">VLOOKUP(CONCATENATE($F4065," ",$G4065),AllocFactorMatrix,(T$4+1),FALSE)*$E4071</f>
        <v>0</v>
      </c>
      <c r="U4065" s="25">
        <f ca="1">VLOOKUP(CONCATENATE($F4065," ",$G4065),AllocFactorMatrix,(U$4+1),FALSE)*$E4071</f>
        <v>0</v>
      </c>
      <c r="V4065" s="25">
        <f ca="1">VLOOKUP(CONCATENATE($F4065," ",$G4065),AllocFactorMatrix,(V$4+1),FALSE)*$E4071</f>
        <v>0</v>
      </c>
      <c r="W4065" s="25">
        <f t="shared" ref="W4065:W4071" ca="1" si="1931">SUBTOTAL(9,S4065:V4065)</f>
        <v>0</v>
      </c>
      <c r="X4065" s="25">
        <f ca="1">VLOOKUP(CONCATENATE($F4065," ",$G4065),AllocFactorMatrix,(X$4+1),FALSE)*$E4071</f>
        <v>0</v>
      </c>
      <c r="Y4065" s="25">
        <f ca="1">VLOOKUP(CONCATENATE($F4065," ",$G4065),AllocFactorMatrix,(Y$4+1),FALSE)*$E4071</f>
        <v>0</v>
      </c>
      <c r="Z4065" s="25">
        <f t="shared" ca="1" si="1929"/>
        <v>0</v>
      </c>
      <c r="AA4065" s="25">
        <f ca="1">VLOOKUP(CONCATENATE($F4065," ",$G4065),AllocFactorMatrix,(AA$4+1),FALSE)*$E4071</f>
        <v>0</v>
      </c>
      <c r="AB4065" s="25">
        <f ca="1">VLOOKUP(CONCATENATE($F4065," ",$G4065),AllocFactorMatrix,(AB$4+1),FALSE)*$E4071</f>
        <v>0</v>
      </c>
      <c r="AC4065" s="25">
        <f ca="1">VLOOKUP(CONCATENATE($F4065," ",$G4065),AllocFactorMatrix,(AC$4+1),FALSE)*$E4071</f>
        <v>0</v>
      </c>
    </row>
    <row r="4066" spans="4:29" hidden="1" outlineLevel="1">
      <c r="F4066" s="61" t="str">
        <f>F4071</f>
        <v>LABOR_M</v>
      </c>
      <c r="G4066" s="20" t="str">
        <f>$G$10</f>
        <v>SUBTRAN</v>
      </c>
      <c r="H4066" s="24">
        <f t="shared" ca="1" si="1907"/>
        <v>0</v>
      </c>
      <c r="I4066" s="25">
        <f ca="1">VLOOKUP(CONCATENATE($F4066," ",$G4066),AllocFactorMatrix,(I$4+1),FALSE)*$E4071</f>
        <v>0</v>
      </c>
      <c r="J4066" s="25">
        <f ca="1">VLOOKUP(CONCATENATE($F4066," ",$G4066),AllocFactorMatrix,(J$4+1),FALSE)*$E4071</f>
        <v>0</v>
      </c>
      <c r="K4066" s="25">
        <f ca="1">VLOOKUP(CONCATENATE($F4066," ",$G4066),AllocFactorMatrix,(K$4+1),FALSE)*$E4071</f>
        <v>0</v>
      </c>
      <c r="L4066" s="25">
        <f ca="1">VLOOKUP(CONCATENATE($F4066," ",$G4066),AllocFactorMatrix,(L$4+1),FALSE)*$E4071</f>
        <v>0</v>
      </c>
      <c r="M4066" s="25">
        <f t="shared" ca="1" si="1928"/>
        <v>0</v>
      </c>
      <c r="N4066" s="25">
        <f ca="1">VLOOKUP(CONCATENATE($F4066," ",$G4066),AllocFactorMatrix,(N$4+1),FALSE)*$E4071</f>
        <v>0</v>
      </c>
      <c r="O4066" s="25">
        <f ca="1">VLOOKUP(CONCATENATE($F4066," ",$G4066),AllocFactorMatrix,(O$4+1),FALSE)*$E4071</f>
        <v>0</v>
      </c>
      <c r="P4066" s="25">
        <f ca="1">VLOOKUP(CONCATENATE($F4066," ",$G4066),AllocFactorMatrix,(P$4+1),FALSE)*$E4071</f>
        <v>0</v>
      </c>
      <c r="Q4066" s="25">
        <f ca="1">VLOOKUP(CONCATENATE($F4066," ",$G4066),AllocFactorMatrix,(Q$4+1),FALSE)*$E4071</f>
        <v>0</v>
      </c>
      <c r="R4066" s="25">
        <f t="shared" ca="1" si="1930"/>
        <v>0</v>
      </c>
      <c r="S4066" s="25">
        <f ca="1">VLOOKUP(CONCATENATE($F4066," ",$G4066),AllocFactorMatrix,(S$4+1),FALSE)*$E4071</f>
        <v>0</v>
      </c>
      <c r="T4066" s="25">
        <f ca="1">VLOOKUP(CONCATENATE($F4066," ",$G4066),AllocFactorMatrix,(T$4+1),FALSE)*$E4071</f>
        <v>0</v>
      </c>
      <c r="U4066" s="25">
        <f ca="1">VLOOKUP(CONCATENATE($F4066," ",$G4066),AllocFactorMatrix,(U$4+1),FALSE)*$E4071</f>
        <v>0</v>
      </c>
      <c r="V4066" s="25">
        <f ca="1">VLOOKUP(CONCATENATE($F4066," ",$G4066),AllocFactorMatrix,(V$4+1),FALSE)*$E4071</f>
        <v>0</v>
      </c>
      <c r="W4066" s="25">
        <f t="shared" ca="1" si="1931"/>
        <v>0</v>
      </c>
      <c r="X4066" s="25">
        <f ca="1">VLOOKUP(CONCATENATE($F4066," ",$G4066),AllocFactorMatrix,(X$4+1),FALSE)*$E4071</f>
        <v>0</v>
      </c>
      <c r="Y4066" s="25">
        <f ca="1">VLOOKUP(CONCATENATE($F4066," ",$G4066),AllocFactorMatrix,(Y$4+1),FALSE)*$E4071</f>
        <v>0</v>
      </c>
      <c r="Z4066" s="25">
        <f t="shared" ca="1" si="1929"/>
        <v>0</v>
      </c>
      <c r="AA4066" s="25">
        <f ca="1">VLOOKUP(CONCATENATE($F4066," ",$G4066),AllocFactorMatrix,(AA$4+1),FALSE)*$E4071</f>
        <v>0</v>
      </c>
      <c r="AB4066" s="25">
        <f ca="1">VLOOKUP(CONCATENATE($F4066," ",$G4066),AllocFactorMatrix,(AB$4+1),FALSE)*$E4071</f>
        <v>0</v>
      </c>
      <c r="AC4066" s="25">
        <f ca="1">VLOOKUP(CONCATENATE($F4066," ",$G4066),AllocFactorMatrix,(AC$4+1),FALSE)*$E4071</f>
        <v>0</v>
      </c>
    </row>
    <row r="4067" spans="4:29" hidden="1" outlineLevel="1">
      <c r="F4067" s="61" t="str">
        <f>F4071</f>
        <v>LABOR_M</v>
      </c>
      <c r="G4067" s="20" t="str">
        <f>$G$11</f>
        <v>DISTPRI</v>
      </c>
      <c r="H4067" s="24">
        <f t="shared" ca="1" si="1907"/>
        <v>0</v>
      </c>
      <c r="I4067" s="25">
        <f ca="1">VLOOKUP(CONCATENATE($F4067," ",$G4067),AllocFactorMatrix,(I$4+1),FALSE)*$E4071</f>
        <v>0</v>
      </c>
      <c r="J4067" s="25">
        <f ca="1">VLOOKUP(CONCATENATE($F4067," ",$G4067),AllocFactorMatrix,(J$4+1),FALSE)*$E4071</f>
        <v>0</v>
      </c>
      <c r="K4067" s="25">
        <f ca="1">VLOOKUP(CONCATENATE($F4067," ",$G4067),AllocFactorMatrix,(K$4+1),FALSE)*$E4071</f>
        <v>0</v>
      </c>
      <c r="L4067" s="25">
        <f ca="1">VLOOKUP(CONCATENATE($F4067," ",$G4067),AllocFactorMatrix,(L$4+1),FALSE)*$E4071</f>
        <v>0</v>
      </c>
      <c r="M4067" s="25">
        <f t="shared" ca="1" si="1928"/>
        <v>0</v>
      </c>
      <c r="N4067" s="25">
        <f ca="1">VLOOKUP(CONCATENATE($F4067," ",$G4067),AllocFactorMatrix,(N$4+1),FALSE)*$E4071</f>
        <v>0</v>
      </c>
      <c r="O4067" s="25">
        <f ca="1">VLOOKUP(CONCATENATE($F4067," ",$G4067),AllocFactorMatrix,(O$4+1),FALSE)*$E4071</f>
        <v>0</v>
      </c>
      <c r="P4067" s="25">
        <f ca="1">VLOOKUP(CONCATENATE($F4067," ",$G4067),AllocFactorMatrix,(P$4+1),FALSE)*$E4071</f>
        <v>0</v>
      </c>
      <c r="Q4067" s="25">
        <f ca="1">VLOOKUP(CONCATENATE($F4067," ",$G4067),AllocFactorMatrix,(Q$4+1),FALSE)*$E4071</f>
        <v>0</v>
      </c>
      <c r="R4067" s="25">
        <f t="shared" ca="1" si="1930"/>
        <v>0</v>
      </c>
      <c r="S4067" s="25">
        <f ca="1">VLOOKUP(CONCATENATE($F4067," ",$G4067),AllocFactorMatrix,(S$4+1),FALSE)*$E4071</f>
        <v>0</v>
      </c>
      <c r="T4067" s="25">
        <f ca="1">VLOOKUP(CONCATENATE($F4067," ",$G4067),AllocFactorMatrix,(T$4+1),FALSE)*$E4071</f>
        <v>0</v>
      </c>
      <c r="U4067" s="25">
        <f ca="1">VLOOKUP(CONCATENATE($F4067," ",$G4067),AllocFactorMatrix,(U$4+1),FALSE)*$E4071</f>
        <v>0</v>
      </c>
      <c r="V4067" s="25">
        <f ca="1">VLOOKUP(CONCATENATE($F4067," ",$G4067),AllocFactorMatrix,(V$4+1),FALSE)*$E4071</f>
        <v>0</v>
      </c>
      <c r="W4067" s="25">
        <f t="shared" ca="1" si="1931"/>
        <v>0</v>
      </c>
      <c r="X4067" s="25">
        <f ca="1">VLOOKUP(CONCATENATE($F4067," ",$G4067),AllocFactorMatrix,(X$4+1),FALSE)*$E4071</f>
        <v>0</v>
      </c>
      <c r="Y4067" s="25">
        <f ca="1">VLOOKUP(CONCATENATE($F4067," ",$G4067),AllocFactorMatrix,(Y$4+1),FALSE)*$E4071</f>
        <v>0</v>
      </c>
      <c r="Z4067" s="25">
        <f t="shared" ca="1" si="1929"/>
        <v>0</v>
      </c>
      <c r="AA4067" s="25">
        <f ca="1">VLOOKUP(CONCATENATE($F4067," ",$G4067),AllocFactorMatrix,(AA$4+1),FALSE)*$E4071</f>
        <v>0</v>
      </c>
      <c r="AB4067" s="25">
        <f ca="1">VLOOKUP(CONCATENATE($F4067," ",$G4067),AllocFactorMatrix,(AB$4+1),FALSE)*$E4071</f>
        <v>0</v>
      </c>
      <c r="AC4067" s="25">
        <f ca="1">VLOOKUP(CONCATENATE($F4067," ",$G4067),AllocFactorMatrix,(AC$4+1),FALSE)*$E4071</f>
        <v>0</v>
      </c>
    </row>
    <row r="4068" spans="4:29" hidden="1" outlineLevel="1">
      <c r="F4068" s="61" t="str">
        <f>F4071</f>
        <v>LABOR_M</v>
      </c>
      <c r="G4068" s="20" t="str">
        <f>$G$12</f>
        <v>DISTSEC</v>
      </c>
      <c r="H4068" s="24">
        <f t="shared" ca="1" si="1907"/>
        <v>0</v>
      </c>
      <c r="I4068" s="25">
        <f ca="1">VLOOKUP(CONCATENATE($F4068," ",$G4068),AllocFactorMatrix,(I$4+1),FALSE)*$E4071</f>
        <v>0</v>
      </c>
      <c r="J4068" s="25">
        <f ca="1">VLOOKUP(CONCATENATE($F4068," ",$G4068),AllocFactorMatrix,(J$4+1),FALSE)*$E4071</f>
        <v>0</v>
      </c>
      <c r="K4068" s="25">
        <f ca="1">VLOOKUP(CONCATENATE($F4068," ",$G4068),AllocFactorMatrix,(K$4+1),FALSE)*$E4071</f>
        <v>0</v>
      </c>
      <c r="L4068" s="25">
        <f ca="1">VLOOKUP(CONCATENATE($F4068," ",$G4068),AllocFactorMatrix,(L$4+1),FALSE)*$E4071</f>
        <v>0</v>
      </c>
      <c r="M4068" s="25">
        <f t="shared" ca="1" si="1928"/>
        <v>0</v>
      </c>
      <c r="N4068" s="25">
        <f ca="1">VLOOKUP(CONCATENATE($F4068," ",$G4068),AllocFactorMatrix,(N$4+1),FALSE)*$E4071</f>
        <v>0</v>
      </c>
      <c r="O4068" s="25">
        <f ca="1">VLOOKUP(CONCATENATE($F4068," ",$G4068),AllocFactorMatrix,(O$4+1),FALSE)*$E4071</f>
        <v>0</v>
      </c>
      <c r="P4068" s="25">
        <f ca="1">VLOOKUP(CONCATENATE($F4068," ",$G4068),AllocFactorMatrix,(P$4+1),FALSE)*$E4071</f>
        <v>0</v>
      </c>
      <c r="Q4068" s="25">
        <f ca="1">VLOOKUP(CONCATENATE($F4068," ",$G4068),AllocFactorMatrix,(Q$4+1),FALSE)*$E4071</f>
        <v>0</v>
      </c>
      <c r="R4068" s="25">
        <f t="shared" ca="1" si="1930"/>
        <v>0</v>
      </c>
      <c r="S4068" s="25">
        <f ca="1">VLOOKUP(CONCATENATE($F4068," ",$G4068),AllocFactorMatrix,(S$4+1),FALSE)*$E4071</f>
        <v>0</v>
      </c>
      <c r="T4068" s="25">
        <f ca="1">VLOOKUP(CONCATENATE($F4068," ",$G4068),AllocFactorMatrix,(T$4+1),FALSE)*$E4071</f>
        <v>0</v>
      </c>
      <c r="U4068" s="25">
        <f ca="1">VLOOKUP(CONCATENATE($F4068," ",$G4068),AllocFactorMatrix,(U$4+1),FALSE)*$E4071</f>
        <v>0</v>
      </c>
      <c r="V4068" s="25">
        <f ca="1">VLOOKUP(CONCATENATE($F4068," ",$G4068),AllocFactorMatrix,(V$4+1),FALSE)*$E4071</f>
        <v>0</v>
      </c>
      <c r="W4068" s="25">
        <f t="shared" ca="1" si="1931"/>
        <v>0</v>
      </c>
      <c r="X4068" s="25">
        <f ca="1">VLOOKUP(CONCATENATE($F4068," ",$G4068),AllocFactorMatrix,(X$4+1),FALSE)*$E4071</f>
        <v>0</v>
      </c>
      <c r="Y4068" s="25">
        <f ca="1">VLOOKUP(CONCATENATE($F4068," ",$G4068),AllocFactorMatrix,(Y$4+1),FALSE)*$E4071</f>
        <v>0</v>
      </c>
      <c r="Z4068" s="25">
        <f t="shared" ca="1" si="1929"/>
        <v>0</v>
      </c>
      <c r="AA4068" s="25">
        <f ca="1">VLOOKUP(CONCATENATE($F4068," ",$G4068),AllocFactorMatrix,(AA$4+1),FALSE)*$E4071</f>
        <v>0</v>
      </c>
      <c r="AB4068" s="25">
        <f ca="1">VLOOKUP(CONCATENATE($F4068," ",$G4068),AllocFactorMatrix,(AB$4+1),FALSE)*$E4071</f>
        <v>0</v>
      </c>
      <c r="AC4068" s="25">
        <f ca="1">VLOOKUP(CONCATENATE($F4068," ",$G4068),AllocFactorMatrix,(AC$4+1),FALSE)*$E4071</f>
        <v>0</v>
      </c>
    </row>
    <row r="4069" spans="4:29" hidden="1" outlineLevel="1">
      <c r="F4069" s="61" t="str">
        <f>F4071</f>
        <v>LABOR_M</v>
      </c>
      <c r="G4069" s="20" t="str">
        <f>$G$13</f>
        <v>ENERGY</v>
      </c>
      <c r="H4069" s="24">
        <f t="shared" ca="1" si="1907"/>
        <v>0</v>
      </c>
      <c r="I4069" s="25">
        <f ca="1">VLOOKUP(CONCATENATE($F4069," ",$G4069),AllocFactorMatrix,(I$4+1),FALSE)*$E4071</f>
        <v>0</v>
      </c>
      <c r="J4069" s="25">
        <f ca="1">VLOOKUP(CONCATENATE($F4069," ",$G4069),AllocFactorMatrix,(J$4+1),FALSE)*$E4071</f>
        <v>0</v>
      </c>
      <c r="K4069" s="25">
        <f ca="1">VLOOKUP(CONCATENATE($F4069," ",$G4069),AllocFactorMatrix,(K$4+1),FALSE)*$E4071</f>
        <v>0</v>
      </c>
      <c r="L4069" s="25">
        <f ca="1">VLOOKUP(CONCATENATE($F4069," ",$G4069),AllocFactorMatrix,(L$4+1),FALSE)*$E4071</f>
        <v>0</v>
      </c>
      <c r="M4069" s="25">
        <f t="shared" ca="1" si="1928"/>
        <v>0</v>
      </c>
      <c r="N4069" s="25">
        <f ca="1">VLOOKUP(CONCATENATE($F4069," ",$G4069),AllocFactorMatrix,(N$4+1),FALSE)*$E4071</f>
        <v>0</v>
      </c>
      <c r="O4069" s="25">
        <f ca="1">VLOOKUP(CONCATENATE($F4069," ",$G4069),AllocFactorMatrix,(O$4+1),FALSE)*$E4071</f>
        <v>0</v>
      </c>
      <c r="P4069" s="25">
        <f ca="1">VLOOKUP(CONCATENATE($F4069," ",$G4069),AllocFactorMatrix,(P$4+1),FALSE)*$E4071</f>
        <v>0</v>
      </c>
      <c r="Q4069" s="25">
        <f ca="1">VLOOKUP(CONCATENATE($F4069," ",$G4069),AllocFactorMatrix,(Q$4+1),FALSE)*$E4071</f>
        <v>0</v>
      </c>
      <c r="R4069" s="25">
        <f t="shared" ca="1" si="1930"/>
        <v>0</v>
      </c>
      <c r="S4069" s="25">
        <f ca="1">VLOOKUP(CONCATENATE($F4069," ",$G4069),AllocFactorMatrix,(S$4+1),FALSE)*$E4071</f>
        <v>0</v>
      </c>
      <c r="T4069" s="25">
        <f ca="1">VLOOKUP(CONCATENATE($F4069," ",$G4069),AllocFactorMatrix,(T$4+1),FALSE)*$E4071</f>
        <v>0</v>
      </c>
      <c r="U4069" s="25">
        <f ca="1">VLOOKUP(CONCATENATE($F4069," ",$G4069),AllocFactorMatrix,(U$4+1),FALSE)*$E4071</f>
        <v>0</v>
      </c>
      <c r="V4069" s="25">
        <f ca="1">VLOOKUP(CONCATENATE($F4069," ",$G4069),AllocFactorMatrix,(V$4+1),FALSE)*$E4071</f>
        <v>0</v>
      </c>
      <c r="W4069" s="25">
        <f t="shared" ca="1" si="1931"/>
        <v>0</v>
      </c>
      <c r="X4069" s="25">
        <f ca="1">VLOOKUP(CONCATENATE($F4069," ",$G4069),AllocFactorMatrix,(X$4+1),FALSE)*$E4071</f>
        <v>0</v>
      </c>
      <c r="Y4069" s="25">
        <f ca="1">VLOOKUP(CONCATENATE($F4069," ",$G4069),AllocFactorMatrix,(Y$4+1),FALSE)*$E4071</f>
        <v>0</v>
      </c>
      <c r="Z4069" s="25">
        <f t="shared" ca="1" si="1929"/>
        <v>0</v>
      </c>
      <c r="AA4069" s="25">
        <f ca="1">VLOOKUP(CONCATENATE($F4069," ",$G4069),AllocFactorMatrix,(AA$4+1),FALSE)*$E4071</f>
        <v>0</v>
      </c>
      <c r="AB4069" s="25">
        <f ca="1">VLOOKUP(CONCATENATE($F4069," ",$G4069),AllocFactorMatrix,(AB$4+1),FALSE)*$E4071</f>
        <v>0</v>
      </c>
      <c r="AC4069" s="25">
        <f ca="1">VLOOKUP(CONCATENATE($F4069," ",$G4069),AllocFactorMatrix,(AC$4+1),FALSE)*$E4071</f>
        <v>0</v>
      </c>
    </row>
    <row r="4070" spans="4:29" hidden="1" outlineLevel="1">
      <c r="F4070" s="61" t="str">
        <f>F4071</f>
        <v>LABOR_M</v>
      </c>
      <c r="G4070" s="20" t="str">
        <f>$G$14</f>
        <v>CUSTOMER</v>
      </c>
      <c r="H4070" s="24">
        <f t="shared" ca="1" si="1907"/>
        <v>0</v>
      </c>
      <c r="I4070" s="25">
        <f ca="1">VLOOKUP(CONCATENATE($F4070," ",$G4070),AllocFactorMatrix,(I$4+1),FALSE)*$E4071</f>
        <v>0</v>
      </c>
      <c r="J4070" s="25">
        <f ca="1">VLOOKUP(CONCATENATE($F4070," ",$G4070),AllocFactorMatrix,(J$4+1),FALSE)*$E4071</f>
        <v>0</v>
      </c>
      <c r="K4070" s="25">
        <f ca="1">VLOOKUP(CONCATENATE($F4070," ",$G4070),AllocFactorMatrix,(K$4+1),FALSE)*$E4071</f>
        <v>0</v>
      </c>
      <c r="L4070" s="25">
        <f ca="1">VLOOKUP(CONCATENATE($F4070," ",$G4070),AllocFactorMatrix,(L$4+1),FALSE)*$E4071</f>
        <v>0</v>
      </c>
      <c r="M4070" s="25">
        <f t="shared" ca="1" si="1928"/>
        <v>0</v>
      </c>
      <c r="N4070" s="25">
        <f ca="1">VLOOKUP(CONCATENATE($F4070," ",$G4070),AllocFactorMatrix,(N$4+1),FALSE)*$E4071</f>
        <v>0</v>
      </c>
      <c r="O4070" s="25">
        <f ca="1">VLOOKUP(CONCATENATE($F4070," ",$G4070),AllocFactorMatrix,(O$4+1),FALSE)*$E4071</f>
        <v>0</v>
      </c>
      <c r="P4070" s="25">
        <f ca="1">VLOOKUP(CONCATENATE($F4070," ",$G4070),AllocFactorMatrix,(P$4+1),FALSE)*$E4071</f>
        <v>0</v>
      </c>
      <c r="Q4070" s="25">
        <f ca="1">VLOOKUP(CONCATENATE($F4070," ",$G4070),AllocFactorMatrix,(Q$4+1),FALSE)*$E4071</f>
        <v>0</v>
      </c>
      <c r="R4070" s="25">
        <f t="shared" ca="1" si="1930"/>
        <v>0</v>
      </c>
      <c r="S4070" s="25">
        <f ca="1">VLOOKUP(CONCATENATE($F4070," ",$G4070),AllocFactorMatrix,(S$4+1),FALSE)*$E4071</f>
        <v>0</v>
      </c>
      <c r="T4070" s="25">
        <f ca="1">VLOOKUP(CONCATENATE($F4070," ",$G4070),AllocFactorMatrix,(T$4+1),FALSE)*$E4071</f>
        <v>0</v>
      </c>
      <c r="U4070" s="25">
        <f ca="1">VLOOKUP(CONCATENATE($F4070," ",$G4070),AllocFactorMatrix,(U$4+1),FALSE)*$E4071</f>
        <v>0</v>
      </c>
      <c r="V4070" s="25">
        <f ca="1">VLOOKUP(CONCATENATE($F4070," ",$G4070),AllocFactorMatrix,(V$4+1),FALSE)*$E4071</f>
        <v>0</v>
      </c>
      <c r="W4070" s="25">
        <f t="shared" ca="1" si="1931"/>
        <v>0</v>
      </c>
      <c r="X4070" s="25">
        <f ca="1">VLOOKUP(CONCATENATE($F4070," ",$G4070),AllocFactorMatrix,(X$4+1),FALSE)*$E4071</f>
        <v>0</v>
      </c>
      <c r="Y4070" s="25">
        <f ca="1">VLOOKUP(CONCATENATE($F4070," ",$G4070),AllocFactorMatrix,(Y$4+1),FALSE)*$E4071</f>
        <v>0</v>
      </c>
      <c r="Z4070" s="25">
        <f t="shared" ca="1" si="1929"/>
        <v>0</v>
      </c>
      <c r="AA4070" s="25">
        <f ca="1">VLOOKUP(CONCATENATE($F4070," ",$G4070),AllocFactorMatrix,(AA$4+1),FALSE)*$E4071</f>
        <v>0</v>
      </c>
      <c r="AB4070" s="25">
        <f ca="1">VLOOKUP(CONCATENATE($F4070," ",$G4070),AllocFactorMatrix,(AB$4+1),FALSE)*$E4071</f>
        <v>0</v>
      </c>
      <c r="AC4070" s="25">
        <f ca="1">VLOOKUP(CONCATENATE($F4070," ",$G4070),AllocFactorMatrix,(AC$4+1),FALSE)*$E4071</f>
        <v>0</v>
      </c>
    </row>
    <row r="4071" spans="4:29" collapsed="1">
      <c r="D4071" s="20" t="s">
        <v>294</v>
      </c>
      <c r="E4071" s="22">
        <v>0</v>
      </c>
      <c r="F4071" s="61" t="s">
        <v>69</v>
      </c>
      <c r="G4071" s="20" t="str">
        <f>$G$15</f>
        <v>TOTAL</v>
      </c>
      <c r="H4071" s="24">
        <f t="shared" ca="1" si="1907"/>
        <v>0</v>
      </c>
      <c r="I4071" s="25">
        <f ca="1">VLOOKUP(CONCATENATE($F4071," ",$G4071),AllocFactorMatrix,(I$4+1),FALSE)*$E4071</f>
        <v>0</v>
      </c>
      <c r="J4071" s="25">
        <f ca="1">VLOOKUP(CONCATENATE($F4071," ",$G4071),AllocFactorMatrix,(J$4+1),FALSE)*$E4071</f>
        <v>0</v>
      </c>
      <c r="K4071" s="25">
        <f ca="1">VLOOKUP(CONCATENATE($F4071," ",$G4071),AllocFactorMatrix,(K$4+1),FALSE)*$E4071</f>
        <v>0</v>
      </c>
      <c r="L4071" s="25">
        <f ca="1">VLOOKUP(CONCATENATE($F4071," ",$G4071),AllocFactorMatrix,(L$4+1),FALSE)*$E4071</f>
        <v>0</v>
      </c>
      <c r="M4071" s="25">
        <f t="shared" ca="1" si="1928"/>
        <v>0</v>
      </c>
      <c r="N4071" s="25">
        <f ca="1">VLOOKUP(CONCATENATE($F4071," ",$G4071),AllocFactorMatrix,(N$4+1),FALSE)*$E4071</f>
        <v>0</v>
      </c>
      <c r="O4071" s="25">
        <f ca="1">VLOOKUP(CONCATENATE($F4071," ",$G4071),AllocFactorMatrix,(O$4+1),FALSE)*$E4071</f>
        <v>0</v>
      </c>
      <c r="P4071" s="25">
        <f ca="1">VLOOKUP(CONCATENATE($F4071," ",$G4071),AllocFactorMatrix,(P$4+1),FALSE)*$E4071</f>
        <v>0</v>
      </c>
      <c r="Q4071" s="25">
        <f ca="1">VLOOKUP(CONCATENATE($F4071," ",$G4071),AllocFactorMatrix,(Q$4+1),FALSE)*$E4071</f>
        <v>0</v>
      </c>
      <c r="R4071" s="25">
        <f t="shared" ca="1" si="1930"/>
        <v>0</v>
      </c>
      <c r="S4071" s="25">
        <f ca="1">VLOOKUP(CONCATENATE($F4071," ",$G4071),AllocFactorMatrix,(S$4+1),FALSE)*$E4071</f>
        <v>0</v>
      </c>
      <c r="T4071" s="25">
        <f ca="1">VLOOKUP(CONCATENATE($F4071," ",$G4071),AllocFactorMatrix,(T$4+1),FALSE)*$E4071</f>
        <v>0</v>
      </c>
      <c r="U4071" s="25">
        <f ca="1">VLOOKUP(CONCATENATE($F4071," ",$G4071),AllocFactorMatrix,(U$4+1),FALSE)*$E4071</f>
        <v>0</v>
      </c>
      <c r="V4071" s="25">
        <f ca="1">VLOOKUP(CONCATENATE($F4071," ",$G4071),AllocFactorMatrix,(V$4+1),FALSE)*$E4071</f>
        <v>0</v>
      </c>
      <c r="W4071" s="25">
        <f t="shared" ca="1" si="1931"/>
        <v>0</v>
      </c>
      <c r="X4071" s="25">
        <f ca="1">VLOOKUP(CONCATENATE($F4071," ",$G4071),AllocFactorMatrix,(X$4+1),FALSE)*$E4071</f>
        <v>0</v>
      </c>
      <c r="Y4071" s="25">
        <f ca="1">VLOOKUP(CONCATENATE($F4071," ",$G4071),AllocFactorMatrix,(Y$4+1),FALSE)*$E4071</f>
        <v>0</v>
      </c>
      <c r="Z4071" s="25">
        <f t="shared" ca="1" si="1929"/>
        <v>0</v>
      </c>
      <c r="AA4071" s="25">
        <f ca="1">VLOOKUP(CONCATENATE($F4071," ",$G4071),AllocFactorMatrix,(AA$4+1),FALSE)*$E4071</f>
        <v>0</v>
      </c>
      <c r="AB4071" s="25">
        <f ca="1">VLOOKUP(CONCATENATE($F4071," ",$G4071),AllocFactorMatrix,(AB$4+1),FALSE)*$E4071</f>
        <v>0</v>
      </c>
      <c r="AC4071" s="25">
        <f ca="1">VLOOKUP(CONCATENATE($F4071," ",$G4071),AllocFactorMatrix,(AC$4+1),FALSE)*$E4071</f>
        <v>0</v>
      </c>
    </row>
    <row r="4072" spans="4:29" hidden="1" outlineLevel="1">
      <c r="F4072" s="61" t="str">
        <f>F4079</f>
        <v>LABOR_M</v>
      </c>
      <c r="G4072" s="20" t="str">
        <f>$G$8</f>
        <v>PRODUCTION</v>
      </c>
      <c r="H4072" s="24">
        <f t="shared" ca="1" si="1907"/>
        <v>0</v>
      </c>
      <c r="I4072" s="25">
        <f ca="1">VLOOKUP(CONCATENATE($F4072," ",$G4072),AllocFactorMatrix,(I$4+1),FALSE)*$E4079</f>
        <v>0</v>
      </c>
      <c r="J4072" s="25">
        <f ca="1">VLOOKUP(CONCATENATE($F4072," ",$G4072),AllocFactorMatrix,(J$4+1),FALSE)*$E4079</f>
        <v>0</v>
      </c>
      <c r="K4072" s="25">
        <f ca="1">VLOOKUP(CONCATENATE($F4072," ",$G4072),AllocFactorMatrix,(K$4+1),FALSE)*$E4079</f>
        <v>0</v>
      </c>
      <c r="L4072" s="25">
        <f ca="1">VLOOKUP(CONCATENATE($F4072," ",$G4072),AllocFactorMatrix,(L$4+1),FALSE)*$E4079</f>
        <v>0</v>
      </c>
      <c r="M4072" s="25">
        <f t="shared" ca="1" si="1928"/>
        <v>0</v>
      </c>
      <c r="N4072" s="25">
        <f ca="1">VLOOKUP(CONCATENATE($F4072," ",$G4072),AllocFactorMatrix,(N$4+1),FALSE)*$E4079</f>
        <v>0</v>
      </c>
      <c r="O4072" s="25">
        <f ca="1">VLOOKUP(CONCATENATE($F4072," ",$G4072),AllocFactorMatrix,(O$4+1),FALSE)*$E4079</f>
        <v>0</v>
      </c>
      <c r="P4072" s="25">
        <f ca="1">VLOOKUP(CONCATENATE($F4072," ",$G4072),AllocFactorMatrix,(P$4+1),FALSE)*$E4079</f>
        <v>0</v>
      </c>
      <c r="Q4072" s="25">
        <f ca="1">VLOOKUP(CONCATENATE($F4072," ",$G4072),AllocFactorMatrix,(Q$4+1),FALSE)*$E4079</f>
        <v>0</v>
      </c>
      <c r="R4072" s="25">
        <f ca="1">SUBTOTAL(9,N4072:Q4072)</f>
        <v>0</v>
      </c>
      <c r="S4072" s="25">
        <f ca="1">VLOOKUP(CONCATENATE($F4072," ",$G4072),AllocFactorMatrix,(S$4+1),FALSE)*$E4079</f>
        <v>0</v>
      </c>
      <c r="T4072" s="25">
        <f ca="1">VLOOKUP(CONCATENATE($F4072," ",$G4072),AllocFactorMatrix,(T$4+1),FALSE)*$E4079</f>
        <v>0</v>
      </c>
      <c r="U4072" s="25">
        <f ca="1">VLOOKUP(CONCATENATE($F4072," ",$G4072),AllocFactorMatrix,(U$4+1),FALSE)*$E4079</f>
        <v>0</v>
      </c>
      <c r="V4072" s="25">
        <f ca="1">VLOOKUP(CONCATENATE($F4072," ",$G4072),AllocFactorMatrix,(V$4+1),FALSE)*$E4079</f>
        <v>0</v>
      </c>
      <c r="W4072" s="25">
        <f ca="1">SUBTOTAL(9,S4072:V4072)</f>
        <v>0</v>
      </c>
      <c r="X4072" s="25">
        <f ca="1">VLOOKUP(CONCATENATE($F4072," ",$G4072),AllocFactorMatrix,(X$4+1),FALSE)*$E4079</f>
        <v>0</v>
      </c>
      <c r="Y4072" s="25">
        <f ca="1">VLOOKUP(CONCATENATE($F4072," ",$G4072),AllocFactorMatrix,(Y$4+1),FALSE)*$E4079</f>
        <v>0</v>
      </c>
      <c r="Z4072" s="25">
        <f t="shared" ca="1" si="1929"/>
        <v>0</v>
      </c>
      <c r="AA4072" s="25">
        <f ca="1">VLOOKUP(CONCATENATE($F4072," ",$G4072),AllocFactorMatrix,(AA$4+1),FALSE)*$E4079</f>
        <v>0</v>
      </c>
      <c r="AB4072" s="25">
        <f ca="1">VLOOKUP(CONCATENATE($F4072," ",$G4072),AllocFactorMatrix,(AB$4+1),FALSE)*$E4079</f>
        <v>0</v>
      </c>
      <c r="AC4072" s="25">
        <f ca="1">VLOOKUP(CONCATENATE($F4072," ",$G4072),AllocFactorMatrix,(AC$4+1),FALSE)*$E4079</f>
        <v>0</v>
      </c>
    </row>
    <row r="4073" spans="4:29" hidden="1" outlineLevel="1">
      <c r="F4073" s="61" t="str">
        <f>F4079</f>
        <v>LABOR_M</v>
      </c>
      <c r="G4073" s="20" t="str">
        <f>$G$9</f>
        <v>BULKTRAN</v>
      </c>
      <c r="H4073" s="24">
        <f t="shared" ca="1" si="1907"/>
        <v>0</v>
      </c>
      <c r="I4073" s="25">
        <f ca="1">VLOOKUP(CONCATENATE($F4073," ",$G4073),AllocFactorMatrix,(I$4+1),FALSE)*$E4079</f>
        <v>0</v>
      </c>
      <c r="J4073" s="25">
        <f ca="1">VLOOKUP(CONCATENATE($F4073," ",$G4073),AllocFactorMatrix,(J$4+1),FALSE)*$E4079</f>
        <v>0</v>
      </c>
      <c r="K4073" s="25">
        <f ca="1">VLOOKUP(CONCATENATE($F4073," ",$G4073),AllocFactorMatrix,(K$4+1),FALSE)*$E4079</f>
        <v>0</v>
      </c>
      <c r="L4073" s="25">
        <f ca="1">VLOOKUP(CONCATENATE($F4073," ",$G4073),AllocFactorMatrix,(L$4+1),FALSE)*$E4079</f>
        <v>0</v>
      </c>
      <c r="M4073" s="25">
        <f t="shared" ca="1" si="1928"/>
        <v>0</v>
      </c>
      <c r="N4073" s="25">
        <f ca="1">VLOOKUP(CONCATENATE($F4073," ",$G4073),AllocFactorMatrix,(N$4+1),FALSE)*$E4079</f>
        <v>0</v>
      </c>
      <c r="O4073" s="25">
        <f ca="1">VLOOKUP(CONCATENATE($F4073," ",$G4073),AllocFactorMatrix,(O$4+1),FALSE)*$E4079</f>
        <v>0</v>
      </c>
      <c r="P4073" s="25">
        <f ca="1">VLOOKUP(CONCATENATE($F4073," ",$G4073),AllocFactorMatrix,(P$4+1),FALSE)*$E4079</f>
        <v>0</v>
      </c>
      <c r="Q4073" s="25">
        <f ca="1">VLOOKUP(CONCATENATE($F4073," ",$G4073),AllocFactorMatrix,(Q$4+1),FALSE)*$E4079</f>
        <v>0</v>
      </c>
      <c r="R4073" s="25">
        <f t="shared" ref="R4073:R4079" ca="1" si="1932">SUBTOTAL(9,N4073:Q4073)</f>
        <v>0</v>
      </c>
      <c r="S4073" s="25">
        <f ca="1">VLOOKUP(CONCATENATE($F4073," ",$G4073),AllocFactorMatrix,(S$4+1),FALSE)*$E4079</f>
        <v>0</v>
      </c>
      <c r="T4073" s="25">
        <f ca="1">VLOOKUP(CONCATENATE($F4073," ",$G4073),AllocFactorMatrix,(T$4+1),FALSE)*$E4079</f>
        <v>0</v>
      </c>
      <c r="U4073" s="25">
        <f ca="1">VLOOKUP(CONCATENATE($F4073," ",$G4073),AllocFactorMatrix,(U$4+1),FALSE)*$E4079</f>
        <v>0</v>
      </c>
      <c r="V4073" s="25">
        <f ca="1">VLOOKUP(CONCATENATE($F4073," ",$G4073),AllocFactorMatrix,(V$4+1),FALSE)*$E4079</f>
        <v>0</v>
      </c>
      <c r="W4073" s="25">
        <f t="shared" ref="W4073:W4079" ca="1" si="1933">SUBTOTAL(9,S4073:V4073)</f>
        <v>0</v>
      </c>
      <c r="X4073" s="25">
        <f ca="1">VLOOKUP(CONCATENATE($F4073," ",$G4073),AllocFactorMatrix,(X$4+1),FALSE)*$E4079</f>
        <v>0</v>
      </c>
      <c r="Y4073" s="25">
        <f ca="1">VLOOKUP(CONCATENATE($F4073," ",$G4073),AllocFactorMatrix,(Y$4+1),FALSE)*$E4079</f>
        <v>0</v>
      </c>
      <c r="Z4073" s="25">
        <f t="shared" ca="1" si="1929"/>
        <v>0</v>
      </c>
      <c r="AA4073" s="25">
        <f ca="1">VLOOKUP(CONCATENATE($F4073," ",$G4073),AllocFactorMatrix,(AA$4+1),FALSE)*$E4079</f>
        <v>0</v>
      </c>
      <c r="AB4073" s="25">
        <f ca="1">VLOOKUP(CONCATENATE($F4073," ",$G4073),AllocFactorMatrix,(AB$4+1),FALSE)*$E4079</f>
        <v>0</v>
      </c>
      <c r="AC4073" s="25">
        <f ca="1">VLOOKUP(CONCATENATE($F4073," ",$G4073),AllocFactorMatrix,(AC$4+1),FALSE)*$E4079</f>
        <v>0</v>
      </c>
    </row>
    <row r="4074" spans="4:29" hidden="1" outlineLevel="1">
      <c r="F4074" s="61" t="str">
        <f>F4079</f>
        <v>LABOR_M</v>
      </c>
      <c r="G4074" s="20" t="str">
        <f>$G$10</f>
        <v>SUBTRAN</v>
      </c>
      <c r="H4074" s="24">
        <f t="shared" ca="1" si="1907"/>
        <v>0</v>
      </c>
      <c r="I4074" s="25">
        <f ca="1">VLOOKUP(CONCATENATE($F4074," ",$G4074),AllocFactorMatrix,(I$4+1),FALSE)*$E4079</f>
        <v>0</v>
      </c>
      <c r="J4074" s="25">
        <f ca="1">VLOOKUP(CONCATENATE($F4074," ",$G4074),AllocFactorMatrix,(J$4+1),FALSE)*$E4079</f>
        <v>0</v>
      </c>
      <c r="K4074" s="25">
        <f ca="1">VLOOKUP(CONCATENATE($F4074," ",$G4074),AllocFactorMatrix,(K$4+1),FALSE)*$E4079</f>
        <v>0</v>
      </c>
      <c r="L4074" s="25">
        <f ca="1">VLOOKUP(CONCATENATE($F4074," ",$G4074),AllocFactorMatrix,(L$4+1),FALSE)*$E4079</f>
        <v>0</v>
      </c>
      <c r="M4074" s="25">
        <f t="shared" ca="1" si="1928"/>
        <v>0</v>
      </c>
      <c r="N4074" s="25">
        <f ca="1">VLOOKUP(CONCATENATE($F4074," ",$G4074),AllocFactorMatrix,(N$4+1),FALSE)*$E4079</f>
        <v>0</v>
      </c>
      <c r="O4074" s="25">
        <f ca="1">VLOOKUP(CONCATENATE($F4074," ",$G4074),AllocFactorMatrix,(O$4+1),FALSE)*$E4079</f>
        <v>0</v>
      </c>
      <c r="P4074" s="25">
        <f ca="1">VLOOKUP(CONCATENATE($F4074," ",$G4074),AllocFactorMatrix,(P$4+1),FALSE)*$E4079</f>
        <v>0</v>
      </c>
      <c r="Q4074" s="25">
        <f ca="1">VLOOKUP(CONCATENATE($F4074," ",$G4074),AllocFactorMatrix,(Q$4+1),FALSE)*$E4079</f>
        <v>0</v>
      </c>
      <c r="R4074" s="25">
        <f t="shared" ca="1" si="1932"/>
        <v>0</v>
      </c>
      <c r="S4074" s="25">
        <f ca="1">VLOOKUP(CONCATENATE($F4074," ",$G4074),AllocFactorMatrix,(S$4+1),FALSE)*$E4079</f>
        <v>0</v>
      </c>
      <c r="T4074" s="25">
        <f ca="1">VLOOKUP(CONCATENATE($F4074," ",$G4074),AllocFactorMatrix,(T$4+1),FALSE)*$E4079</f>
        <v>0</v>
      </c>
      <c r="U4074" s="25">
        <f ca="1">VLOOKUP(CONCATENATE($F4074," ",$G4074),AllocFactorMatrix,(U$4+1),FALSE)*$E4079</f>
        <v>0</v>
      </c>
      <c r="V4074" s="25">
        <f ca="1">VLOOKUP(CONCATENATE($F4074," ",$G4074),AllocFactorMatrix,(V$4+1),FALSE)*$E4079</f>
        <v>0</v>
      </c>
      <c r="W4074" s="25">
        <f t="shared" ca="1" si="1933"/>
        <v>0</v>
      </c>
      <c r="X4074" s="25">
        <f ca="1">VLOOKUP(CONCATENATE($F4074," ",$G4074),AllocFactorMatrix,(X$4+1),FALSE)*$E4079</f>
        <v>0</v>
      </c>
      <c r="Y4074" s="25">
        <f ca="1">VLOOKUP(CONCATENATE($F4074," ",$G4074),AllocFactorMatrix,(Y$4+1),FALSE)*$E4079</f>
        <v>0</v>
      </c>
      <c r="Z4074" s="25">
        <f t="shared" ca="1" si="1929"/>
        <v>0</v>
      </c>
      <c r="AA4074" s="25">
        <f ca="1">VLOOKUP(CONCATENATE($F4074," ",$G4074),AllocFactorMatrix,(AA$4+1),FALSE)*$E4079</f>
        <v>0</v>
      </c>
      <c r="AB4074" s="25">
        <f ca="1">VLOOKUP(CONCATENATE($F4074," ",$G4074),AllocFactorMatrix,(AB$4+1),FALSE)*$E4079</f>
        <v>0</v>
      </c>
      <c r="AC4074" s="25">
        <f ca="1">VLOOKUP(CONCATENATE($F4074," ",$G4074),AllocFactorMatrix,(AC$4+1),FALSE)*$E4079</f>
        <v>0</v>
      </c>
    </row>
    <row r="4075" spans="4:29" hidden="1" outlineLevel="1">
      <c r="F4075" s="61" t="str">
        <f>F4079</f>
        <v>LABOR_M</v>
      </c>
      <c r="G4075" s="20" t="str">
        <f>$G$11</f>
        <v>DISTPRI</v>
      </c>
      <c r="H4075" s="24">
        <f t="shared" ca="1" si="1907"/>
        <v>0</v>
      </c>
      <c r="I4075" s="25">
        <f ca="1">VLOOKUP(CONCATENATE($F4075," ",$G4075),AllocFactorMatrix,(I$4+1),FALSE)*$E4079</f>
        <v>0</v>
      </c>
      <c r="J4075" s="25">
        <f ca="1">VLOOKUP(CONCATENATE($F4075," ",$G4075),AllocFactorMatrix,(J$4+1),FALSE)*$E4079</f>
        <v>0</v>
      </c>
      <c r="K4075" s="25">
        <f ca="1">VLOOKUP(CONCATENATE($F4075," ",$G4075),AllocFactorMatrix,(K$4+1),FALSE)*$E4079</f>
        <v>0</v>
      </c>
      <c r="L4075" s="25">
        <f ca="1">VLOOKUP(CONCATENATE($F4075," ",$G4075),AllocFactorMatrix,(L$4+1),FALSE)*$E4079</f>
        <v>0</v>
      </c>
      <c r="M4075" s="25">
        <f t="shared" ca="1" si="1928"/>
        <v>0</v>
      </c>
      <c r="N4075" s="25">
        <f ca="1">VLOOKUP(CONCATENATE($F4075," ",$G4075),AllocFactorMatrix,(N$4+1),FALSE)*$E4079</f>
        <v>0</v>
      </c>
      <c r="O4075" s="25">
        <f ca="1">VLOOKUP(CONCATENATE($F4075," ",$G4075),AllocFactorMatrix,(O$4+1),FALSE)*$E4079</f>
        <v>0</v>
      </c>
      <c r="P4075" s="25">
        <f ca="1">VLOOKUP(CONCATENATE($F4075," ",$G4075),AllocFactorMatrix,(P$4+1),FALSE)*$E4079</f>
        <v>0</v>
      </c>
      <c r="Q4075" s="25">
        <f ca="1">VLOOKUP(CONCATENATE($F4075," ",$G4075),AllocFactorMatrix,(Q$4+1),FALSE)*$E4079</f>
        <v>0</v>
      </c>
      <c r="R4075" s="25">
        <f t="shared" ca="1" si="1932"/>
        <v>0</v>
      </c>
      <c r="S4075" s="25">
        <f ca="1">VLOOKUP(CONCATENATE($F4075," ",$G4075),AllocFactorMatrix,(S$4+1),FALSE)*$E4079</f>
        <v>0</v>
      </c>
      <c r="T4075" s="25">
        <f ca="1">VLOOKUP(CONCATENATE($F4075," ",$G4075),AllocFactorMatrix,(T$4+1),FALSE)*$E4079</f>
        <v>0</v>
      </c>
      <c r="U4075" s="25">
        <f ca="1">VLOOKUP(CONCATENATE($F4075," ",$G4075),AllocFactorMatrix,(U$4+1),FALSE)*$E4079</f>
        <v>0</v>
      </c>
      <c r="V4075" s="25">
        <f ca="1">VLOOKUP(CONCATENATE($F4075," ",$G4075),AllocFactorMatrix,(V$4+1),FALSE)*$E4079</f>
        <v>0</v>
      </c>
      <c r="W4075" s="25">
        <f t="shared" ca="1" si="1933"/>
        <v>0</v>
      </c>
      <c r="X4075" s="25">
        <f ca="1">VLOOKUP(CONCATENATE($F4075," ",$G4075),AllocFactorMatrix,(X$4+1),FALSE)*$E4079</f>
        <v>0</v>
      </c>
      <c r="Y4075" s="25">
        <f ca="1">VLOOKUP(CONCATENATE($F4075," ",$G4075),AllocFactorMatrix,(Y$4+1),FALSE)*$E4079</f>
        <v>0</v>
      </c>
      <c r="Z4075" s="25">
        <f t="shared" ca="1" si="1929"/>
        <v>0</v>
      </c>
      <c r="AA4075" s="25">
        <f ca="1">VLOOKUP(CONCATENATE($F4075," ",$G4075),AllocFactorMatrix,(AA$4+1),FALSE)*$E4079</f>
        <v>0</v>
      </c>
      <c r="AB4075" s="25">
        <f ca="1">VLOOKUP(CONCATENATE($F4075," ",$G4075),AllocFactorMatrix,(AB$4+1),FALSE)*$E4079</f>
        <v>0</v>
      </c>
      <c r="AC4075" s="25">
        <f ca="1">VLOOKUP(CONCATENATE($F4075," ",$G4075),AllocFactorMatrix,(AC$4+1),FALSE)*$E4079</f>
        <v>0</v>
      </c>
    </row>
    <row r="4076" spans="4:29" hidden="1" outlineLevel="1">
      <c r="F4076" s="61" t="str">
        <f>F4079</f>
        <v>LABOR_M</v>
      </c>
      <c r="G4076" s="20" t="str">
        <f>$G$12</f>
        <v>DISTSEC</v>
      </c>
      <c r="H4076" s="24">
        <f t="shared" ca="1" si="1907"/>
        <v>0</v>
      </c>
      <c r="I4076" s="25">
        <f ca="1">VLOOKUP(CONCATENATE($F4076," ",$G4076),AllocFactorMatrix,(I$4+1),FALSE)*$E4079</f>
        <v>0</v>
      </c>
      <c r="J4076" s="25">
        <f ca="1">VLOOKUP(CONCATENATE($F4076," ",$G4076),AllocFactorMatrix,(J$4+1),FALSE)*$E4079</f>
        <v>0</v>
      </c>
      <c r="K4076" s="25">
        <f ca="1">VLOOKUP(CONCATENATE($F4076," ",$G4076),AllocFactorMatrix,(K$4+1),FALSE)*$E4079</f>
        <v>0</v>
      </c>
      <c r="L4076" s="25">
        <f ca="1">VLOOKUP(CONCATENATE($F4076," ",$G4076),AllocFactorMatrix,(L$4+1),FALSE)*$E4079</f>
        <v>0</v>
      </c>
      <c r="M4076" s="25">
        <f t="shared" ca="1" si="1928"/>
        <v>0</v>
      </c>
      <c r="N4076" s="25">
        <f ca="1">VLOOKUP(CONCATENATE($F4076," ",$G4076),AllocFactorMatrix,(N$4+1),FALSE)*$E4079</f>
        <v>0</v>
      </c>
      <c r="O4076" s="25">
        <f ca="1">VLOOKUP(CONCATENATE($F4076," ",$G4076),AllocFactorMatrix,(O$4+1),FALSE)*$E4079</f>
        <v>0</v>
      </c>
      <c r="P4076" s="25">
        <f ca="1">VLOOKUP(CONCATENATE($F4076," ",$G4076),AllocFactorMatrix,(P$4+1),FALSE)*$E4079</f>
        <v>0</v>
      </c>
      <c r="Q4076" s="25">
        <f ca="1">VLOOKUP(CONCATENATE($F4076," ",$G4076),AllocFactorMatrix,(Q$4+1),FALSE)*$E4079</f>
        <v>0</v>
      </c>
      <c r="R4076" s="25">
        <f t="shared" ca="1" si="1932"/>
        <v>0</v>
      </c>
      <c r="S4076" s="25">
        <f ca="1">VLOOKUP(CONCATENATE($F4076," ",$G4076),AllocFactorMatrix,(S$4+1),FALSE)*$E4079</f>
        <v>0</v>
      </c>
      <c r="T4076" s="25">
        <f ca="1">VLOOKUP(CONCATENATE($F4076," ",$G4076),AllocFactorMatrix,(T$4+1),FALSE)*$E4079</f>
        <v>0</v>
      </c>
      <c r="U4076" s="25">
        <f ca="1">VLOOKUP(CONCATENATE($F4076," ",$G4076),AllocFactorMatrix,(U$4+1),FALSE)*$E4079</f>
        <v>0</v>
      </c>
      <c r="V4076" s="25">
        <f ca="1">VLOOKUP(CONCATENATE($F4076," ",$G4076),AllocFactorMatrix,(V$4+1),FALSE)*$E4079</f>
        <v>0</v>
      </c>
      <c r="W4076" s="25">
        <f t="shared" ca="1" si="1933"/>
        <v>0</v>
      </c>
      <c r="X4076" s="25">
        <f ca="1">VLOOKUP(CONCATENATE($F4076," ",$G4076),AllocFactorMatrix,(X$4+1),FALSE)*$E4079</f>
        <v>0</v>
      </c>
      <c r="Y4076" s="25">
        <f ca="1">VLOOKUP(CONCATENATE($F4076," ",$G4076),AllocFactorMatrix,(Y$4+1),FALSE)*$E4079</f>
        <v>0</v>
      </c>
      <c r="Z4076" s="25">
        <f t="shared" ca="1" si="1929"/>
        <v>0</v>
      </c>
      <c r="AA4076" s="25">
        <f ca="1">VLOOKUP(CONCATENATE($F4076," ",$G4076),AllocFactorMatrix,(AA$4+1),FALSE)*$E4079</f>
        <v>0</v>
      </c>
      <c r="AB4076" s="25">
        <f ca="1">VLOOKUP(CONCATENATE($F4076," ",$G4076),AllocFactorMatrix,(AB$4+1),FALSE)*$E4079</f>
        <v>0</v>
      </c>
      <c r="AC4076" s="25">
        <f ca="1">VLOOKUP(CONCATENATE($F4076," ",$G4076),AllocFactorMatrix,(AC$4+1),FALSE)*$E4079</f>
        <v>0</v>
      </c>
    </row>
    <row r="4077" spans="4:29" hidden="1" outlineLevel="1">
      <c r="F4077" s="61" t="str">
        <f>F4079</f>
        <v>LABOR_M</v>
      </c>
      <c r="G4077" s="20" t="str">
        <f>$G$13</f>
        <v>ENERGY</v>
      </c>
      <c r="H4077" s="24">
        <f t="shared" ca="1" si="1907"/>
        <v>0</v>
      </c>
      <c r="I4077" s="25">
        <f ca="1">VLOOKUP(CONCATENATE($F4077," ",$G4077),AllocFactorMatrix,(I$4+1),FALSE)*$E4079</f>
        <v>0</v>
      </c>
      <c r="J4077" s="25">
        <f ca="1">VLOOKUP(CONCATENATE($F4077," ",$G4077),AllocFactorMatrix,(J$4+1),FALSE)*$E4079</f>
        <v>0</v>
      </c>
      <c r="K4077" s="25">
        <f ca="1">VLOOKUP(CONCATENATE($F4077," ",$G4077),AllocFactorMatrix,(K$4+1),FALSE)*$E4079</f>
        <v>0</v>
      </c>
      <c r="L4077" s="25">
        <f ca="1">VLOOKUP(CONCATENATE($F4077," ",$G4077),AllocFactorMatrix,(L$4+1),FALSE)*$E4079</f>
        <v>0</v>
      </c>
      <c r="M4077" s="25">
        <f t="shared" ca="1" si="1928"/>
        <v>0</v>
      </c>
      <c r="N4077" s="25">
        <f ca="1">VLOOKUP(CONCATENATE($F4077," ",$G4077),AllocFactorMatrix,(N$4+1),FALSE)*$E4079</f>
        <v>0</v>
      </c>
      <c r="O4077" s="25">
        <f ca="1">VLOOKUP(CONCATENATE($F4077," ",$G4077),AllocFactorMatrix,(O$4+1),FALSE)*$E4079</f>
        <v>0</v>
      </c>
      <c r="P4077" s="25">
        <f ca="1">VLOOKUP(CONCATENATE($F4077," ",$G4077),AllocFactorMatrix,(P$4+1),FALSE)*$E4079</f>
        <v>0</v>
      </c>
      <c r="Q4077" s="25">
        <f ca="1">VLOOKUP(CONCATENATE($F4077," ",$G4077),AllocFactorMatrix,(Q$4+1),FALSE)*$E4079</f>
        <v>0</v>
      </c>
      <c r="R4077" s="25">
        <f t="shared" ca="1" si="1932"/>
        <v>0</v>
      </c>
      <c r="S4077" s="25">
        <f ca="1">VLOOKUP(CONCATENATE($F4077," ",$G4077),AllocFactorMatrix,(S$4+1),FALSE)*$E4079</f>
        <v>0</v>
      </c>
      <c r="T4077" s="25">
        <f ca="1">VLOOKUP(CONCATENATE($F4077," ",$G4077),AllocFactorMatrix,(T$4+1),FALSE)*$E4079</f>
        <v>0</v>
      </c>
      <c r="U4077" s="25">
        <f ca="1">VLOOKUP(CONCATENATE($F4077," ",$G4077),AllocFactorMatrix,(U$4+1),FALSE)*$E4079</f>
        <v>0</v>
      </c>
      <c r="V4077" s="25">
        <f ca="1">VLOOKUP(CONCATENATE($F4077," ",$G4077),AllocFactorMatrix,(V$4+1),FALSE)*$E4079</f>
        <v>0</v>
      </c>
      <c r="W4077" s="25">
        <f t="shared" ca="1" si="1933"/>
        <v>0</v>
      </c>
      <c r="X4077" s="25">
        <f ca="1">VLOOKUP(CONCATENATE($F4077," ",$G4077),AllocFactorMatrix,(X$4+1),FALSE)*$E4079</f>
        <v>0</v>
      </c>
      <c r="Y4077" s="25">
        <f ca="1">VLOOKUP(CONCATENATE($F4077," ",$G4077),AllocFactorMatrix,(Y$4+1),FALSE)*$E4079</f>
        <v>0</v>
      </c>
      <c r="Z4077" s="25">
        <f t="shared" ca="1" si="1929"/>
        <v>0</v>
      </c>
      <c r="AA4077" s="25">
        <f ca="1">VLOOKUP(CONCATENATE($F4077," ",$G4077),AllocFactorMatrix,(AA$4+1),FALSE)*$E4079</f>
        <v>0</v>
      </c>
      <c r="AB4077" s="25">
        <f ca="1">VLOOKUP(CONCATENATE($F4077," ",$G4077),AllocFactorMatrix,(AB$4+1),FALSE)*$E4079</f>
        <v>0</v>
      </c>
      <c r="AC4077" s="25">
        <f ca="1">VLOOKUP(CONCATENATE($F4077," ",$G4077),AllocFactorMatrix,(AC$4+1),FALSE)*$E4079</f>
        <v>0</v>
      </c>
    </row>
    <row r="4078" spans="4:29" hidden="1" outlineLevel="1">
      <c r="F4078" s="61" t="str">
        <f>F4079</f>
        <v>LABOR_M</v>
      </c>
      <c r="G4078" s="20" t="str">
        <f>$G$14</f>
        <v>CUSTOMER</v>
      </c>
      <c r="H4078" s="24">
        <f t="shared" ca="1" si="1907"/>
        <v>0</v>
      </c>
      <c r="I4078" s="25">
        <f ca="1">VLOOKUP(CONCATENATE($F4078," ",$G4078),AllocFactorMatrix,(I$4+1),FALSE)*$E4079</f>
        <v>0</v>
      </c>
      <c r="J4078" s="25">
        <f ca="1">VLOOKUP(CONCATENATE($F4078," ",$G4078),AllocFactorMatrix,(J$4+1),FALSE)*$E4079</f>
        <v>0</v>
      </c>
      <c r="K4078" s="25">
        <f ca="1">VLOOKUP(CONCATENATE($F4078," ",$G4078),AllocFactorMatrix,(K$4+1),FALSE)*$E4079</f>
        <v>0</v>
      </c>
      <c r="L4078" s="25">
        <f ca="1">VLOOKUP(CONCATENATE($F4078," ",$G4078),AllocFactorMatrix,(L$4+1),FALSE)*$E4079</f>
        <v>0</v>
      </c>
      <c r="M4078" s="25">
        <f t="shared" ca="1" si="1928"/>
        <v>0</v>
      </c>
      <c r="N4078" s="25">
        <f ca="1">VLOOKUP(CONCATENATE($F4078," ",$G4078),AllocFactorMatrix,(N$4+1),FALSE)*$E4079</f>
        <v>0</v>
      </c>
      <c r="O4078" s="25">
        <f ca="1">VLOOKUP(CONCATENATE($F4078," ",$G4078),AllocFactorMatrix,(O$4+1),FALSE)*$E4079</f>
        <v>0</v>
      </c>
      <c r="P4078" s="25">
        <f ca="1">VLOOKUP(CONCATENATE($F4078," ",$G4078),AllocFactorMatrix,(P$4+1),FALSE)*$E4079</f>
        <v>0</v>
      </c>
      <c r="Q4078" s="25">
        <f ca="1">VLOOKUP(CONCATENATE($F4078," ",$G4078),AllocFactorMatrix,(Q$4+1),FALSE)*$E4079</f>
        <v>0</v>
      </c>
      <c r="R4078" s="25">
        <f t="shared" ca="1" si="1932"/>
        <v>0</v>
      </c>
      <c r="S4078" s="25">
        <f ca="1">VLOOKUP(CONCATENATE($F4078," ",$G4078),AllocFactorMatrix,(S$4+1),FALSE)*$E4079</f>
        <v>0</v>
      </c>
      <c r="T4078" s="25">
        <f ca="1">VLOOKUP(CONCATENATE($F4078," ",$G4078),AllocFactorMatrix,(T$4+1),FALSE)*$E4079</f>
        <v>0</v>
      </c>
      <c r="U4078" s="25">
        <f ca="1">VLOOKUP(CONCATENATE($F4078," ",$G4078),AllocFactorMatrix,(U$4+1),FALSE)*$E4079</f>
        <v>0</v>
      </c>
      <c r="V4078" s="25">
        <f ca="1">VLOOKUP(CONCATENATE($F4078," ",$G4078),AllocFactorMatrix,(V$4+1),FALSE)*$E4079</f>
        <v>0</v>
      </c>
      <c r="W4078" s="25">
        <f t="shared" ca="1" si="1933"/>
        <v>0</v>
      </c>
      <c r="X4078" s="25">
        <f ca="1">VLOOKUP(CONCATENATE($F4078," ",$G4078),AllocFactorMatrix,(X$4+1),FALSE)*$E4079</f>
        <v>0</v>
      </c>
      <c r="Y4078" s="25">
        <f ca="1">VLOOKUP(CONCATENATE($F4078," ",$G4078),AllocFactorMatrix,(Y$4+1),FALSE)*$E4079</f>
        <v>0</v>
      </c>
      <c r="Z4078" s="25">
        <f t="shared" ca="1" si="1929"/>
        <v>0</v>
      </c>
      <c r="AA4078" s="25">
        <f ca="1">VLOOKUP(CONCATENATE($F4078," ",$G4078),AllocFactorMatrix,(AA$4+1),FALSE)*$E4079</f>
        <v>0</v>
      </c>
      <c r="AB4078" s="25">
        <f ca="1">VLOOKUP(CONCATENATE($F4078," ",$G4078),AllocFactorMatrix,(AB$4+1),FALSE)*$E4079</f>
        <v>0</v>
      </c>
      <c r="AC4078" s="25">
        <f ca="1">VLOOKUP(CONCATENATE($F4078," ",$G4078),AllocFactorMatrix,(AC$4+1),FALSE)*$E4079</f>
        <v>0</v>
      </c>
    </row>
    <row r="4079" spans="4:29" collapsed="1">
      <c r="D4079" s="20" t="s">
        <v>295</v>
      </c>
      <c r="E4079" s="22">
        <v>0</v>
      </c>
      <c r="F4079" s="61" t="s">
        <v>69</v>
      </c>
      <c r="G4079" s="20" t="str">
        <f>$G$15</f>
        <v>TOTAL</v>
      </c>
      <c r="H4079" s="24">
        <f t="shared" ca="1" si="1907"/>
        <v>0</v>
      </c>
      <c r="I4079" s="25">
        <f ca="1">VLOOKUP(CONCATENATE($F4079," ",$G4079),AllocFactorMatrix,(I$4+1),FALSE)*$E4079</f>
        <v>0</v>
      </c>
      <c r="J4079" s="25">
        <f ca="1">VLOOKUP(CONCATENATE($F4079," ",$G4079),AllocFactorMatrix,(J$4+1),FALSE)*$E4079</f>
        <v>0</v>
      </c>
      <c r="K4079" s="25">
        <f ca="1">VLOOKUP(CONCATENATE($F4079," ",$G4079),AllocFactorMatrix,(K$4+1),FALSE)*$E4079</f>
        <v>0</v>
      </c>
      <c r="L4079" s="25">
        <f ca="1">VLOOKUP(CONCATENATE($F4079," ",$G4079),AllocFactorMatrix,(L$4+1),FALSE)*$E4079</f>
        <v>0</v>
      </c>
      <c r="M4079" s="25">
        <f t="shared" ca="1" si="1928"/>
        <v>0</v>
      </c>
      <c r="N4079" s="25">
        <f ca="1">VLOOKUP(CONCATENATE($F4079," ",$G4079),AllocFactorMatrix,(N$4+1),FALSE)*$E4079</f>
        <v>0</v>
      </c>
      <c r="O4079" s="25">
        <f ca="1">VLOOKUP(CONCATENATE($F4079," ",$G4079),AllocFactorMatrix,(O$4+1),FALSE)*$E4079</f>
        <v>0</v>
      </c>
      <c r="P4079" s="25">
        <f ca="1">VLOOKUP(CONCATENATE($F4079," ",$G4079),AllocFactorMatrix,(P$4+1),FALSE)*$E4079</f>
        <v>0</v>
      </c>
      <c r="Q4079" s="25">
        <f ca="1">VLOOKUP(CONCATENATE($F4079," ",$G4079),AllocFactorMatrix,(Q$4+1),FALSE)*$E4079</f>
        <v>0</v>
      </c>
      <c r="R4079" s="25">
        <f t="shared" ca="1" si="1932"/>
        <v>0</v>
      </c>
      <c r="S4079" s="25">
        <f ca="1">VLOOKUP(CONCATENATE($F4079," ",$G4079),AllocFactorMatrix,(S$4+1),FALSE)*$E4079</f>
        <v>0</v>
      </c>
      <c r="T4079" s="25">
        <f ca="1">VLOOKUP(CONCATENATE($F4079," ",$G4079),AllocFactorMatrix,(T$4+1),FALSE)*$E4079</f>
        <v>0</v>
      </c>
      <c r="U4079" s="25">
        <f ca="1">VLOOKUP(CONCATENATE($F4079," ",$G4079),AllocFactorMatrix,(U$4+1),FALSE)*$E4079</f>
        <v>0</v>
      </c>
      <c r="V4079" s="25">
        <f ca="1">VLOOKUP(CONCATENATE($F4079," ",$G4079),AllocFactorMatrix,(V$4+1),FALSE)*$E4079</f>
        <v>0</v>
      </c>
      <c r="W4079" s="25">
        <f t="shared" ca="1" si="1933"/>
        <v>0</v>
      </c>
      <c r="X4079" s="25">
        <f ca="1">VLOOKUP(CONCATENATE($F4079," ",$G4079),AllocFactorMatrix,(X$4+1),FALSE)*$E4079</f>
        <v>0</v>
      </c>
      <c r="Y4079" s="25">
        <f ca="1">VLOOKUP(CONCATENATE($F4079," ",$G4079),AllocFactorMatrix,(Y$4+1),FALSE)*$E4079</f>
        <v>0</v>
      </c>
      <c r="Z4079" s="25">
        <f t="shared" ca="1" si="1929"/>
        <v>0</v>
      </c>
      <c r="AA4079" s="25">
        <f ca="1">VLOOKUP(CONCATENATE($F4079," ",$G4079),AllocFactorMatrix,(AA$4+1),FALSE)*$E4079</f>
        <v>0</v>
      </c>
      <c r="AB4079" s="25">
        <f ca="1">VLOOKUP(CONCATENATE($F4079," ",$G4079),AllocFactorMatrix,(AB$4+1),FALSE)*$E4079</f>
        <v>0</v>
      </c>
      <c r="AC4079" s="25">
        <f ca="1">VLOOKUP(CONCATENATE($F4079," ",$G4079),AllocFactorMatrix,(AC$4+1),FALSE)*$E4079</f>
        <v>0</v>
      </c>
    </row>
    <row r="4080" spans="4:29" hidden="1" outlineLevel="1">
      <c r="F4080" s="61" t="str">
        <f>F4087</f>
        <v>RB_GUP</v>
      </c>
      <c r="G4080" s="20" t="str">
        <f>$G$8</f>
        <v>PRODUCTION</v>
      </c>
      <c r="H4080" s="24">
        <f t="shared" ca="1" si="1907"/>
        <v>-176915.21082206277</v>
      </c>
      <c r="I4080" s="25">
        <f ca="1">VLOOKUP(CONCATENATE($F4080," ",$G4080),AllocFactorMatrix,(I$4+1),FALSE)*$E4087</f>
        <v>-86749.120556351292</v>
      </c>
      <c r="J4080" s="25">
        <f ca="1">VLOOKUP(CONCATENATE($F4080," ",$G4080),AllocFactorMatrix,(J$4+1),FALSE)*$E4087</f>
        <v>-21944.154362504738</v>
      </c>
      <c r="K4080" s="25">
        <f ca="1">VLOOKUP(CONCATENATE($F4080," ",$G4080),AllocFactorMatrix,(K$4+1),FALSE)*$E4087</f>
        <v>-256.56054218840706</v>
      </c>
      <c r="L4080" s="25">
        <f ca="1">VLOOKUP(CONCATENATE($F4080," ",$G4080),AllocFactorMatrix,(L$4+1),FALSE)*$E4087</f>
        <v>-6.3204990623962436</v>
      </c>
      <c r="M4080" s="25">
        <f t="shared" ref="M4080:M4143" ca="1" si="1934">SUBTOTAL(9,J4080:L4080)</f>
        <v>-22207.035403755541</v>
      </c>
      <c r="N4080" s="25">
        <f ca="1">VLOOKUP(CONCATENATE($F4080," ",$G4080),AllocFactorMatrix,(N$4+1),FALSE)*$E4087</f>
        <v>-9181.7095001856178</v>
      </c>
      <c r="O4080" s="25">
        <f ca="1">VLOOKUP(CONCATENATE($F4080," ",$G4080),AllocFactorMatrix,(O$4+1),FALSE)*$E4087</f>
        <v>-2614.9057915601602</v>
      </c>
      <c r="P4080" s="25">
        <f ca="1">VLOOKUP(CONCATENATE($F4080," ",$G4080),AllocFactorMatrix,(P$4+1),FALSE)*$E4087</f>
        <v>-206.93184373916256</v>
      </c>
      <c r="Q4080" s="25">
        <f ca="1">VLOOKUP(CONCATENATE($F4080," ",$G4080),AllocFactorMatrix,(Q$4+1),FALSE)*$E4087</f>
        <v>-43.679663561300998</v>
      </c>
      <c r="R4080" s="25">
        <f ca="1">SUBTOTAL(9,N4080:Q4080)</f>
        <v>-12047.226799046242</v>
      </c>
      <c r="S4080" s="25">
        <f ca="1">VLOOKUP(CONCATENATE($F4080," ",$G4080),AllocFactorMatrix,(S$4+1),FALSE)*$E4087</f>
        <v>-551.54807631168205</v>
      </c>
      <c r="T4080" s="25">
        <f ca="1">VLOOKUP(CONCATENATE($F4080," ",$G4080),AllocFactorMatrix,(T$4+1),FALSE)*$E4087</f>
        <v>-6012.8416268933215</v>
      </c>
      <c r="U4080" s="25">
        <f ca="1">VLOOKUP(CONCATENATE($F4080," ",$G4080),AllocFactorMatrix,(U$4+1),FALSE)*$E4087</f>
        <v>-40157.593236943037</v>
      </c>
      <c r="V4080" s="25">
        <f ca="1">VLOOKUP(CONCATENATE($F4080," ",$G4080),AllocFactorMatrix,(V$4+1),FALSE)*$E4087</f>
        <v>-6299.9675770189351</v>
      </c>
      <c r="W4080" s="25">
        <f ca="1">SUBTOTAL(9,S4080:V4080)</f>
        <v>-53021.950517166973</v>
      </c>
      <c r="X4080" s="25">
        <f ca="1">VLOOKUP(CONCATENATE($F4080," ",$G4080),AllocFactorMatrix,(X$4+1),FALSE)*$E4087</f>
        <v>-2492.1656626764798</v>
      </c>
      <c r="Y4080" s="25">
        <f ca="1">VLOOKUP(CONCATENATE($F4080," ",$G4080),AllocFactorMatrix,(Y$4+1),FALSE)*$E4087</f>
        <v>-60.161790195149649</v>
      </c>
      <c r="Z4080" s="25">
        <f t="shared" ref="Z4080:Z4143" ca="1" si="1935">SUBTOTAL(9,X4080:Y4080)</f>
        <v>-2552.3274528716292</v>
      </c>
      <c r="AA4080" s="25">
        <f ca="1">VLOOKUP(CONCATENATE($F4080," ",$G4080),AllocFactorMatrix,(AA$4+1),FALSE)*$E4087</f>
        <v>-43.450408839699293</v>
      </c>
      <c r="AB4080" s="25">
        <f ca="1">VLOOKUP(CONCATENATE($F4080," ",$G4080),AllocFactorMatrix,(AB$4+1),FALSE)*$E4087</f>
        <v>-235.59678668987655</v>
      </c>
      <c r="AC4080" s="25">
        <f ca="1">VLOOKUP(CONCATENATE($F4080," ",$G4080),AllocFactorMatrix,(AC$4+1),FALSE)*$E4087</f>
        <v>-58.502897341475659</v>
      </c>
    </row>
    <row r="4081" spans="4:29" hidden="1" outlineLevel="1">
      <c r="F4081" s="61" t="str">
        <f>F4087</f>
        <v>RB_GUP</v>
      </c>
      <c r="G4081" s="20" t="str">
        <f>$G$9</f>
        <v>BULKTRAN</v>
      </c>
      <c r="H4081" s="24">
        <f t="shared" ca="1" si="1907"/>
        <v>-187362.98835116008</v>
      </c>
      <c r="I4081" s="25">
        <f ca="1">VLOOKUP(CONCATENATE($F4081," ",$G4081),AllocFactorMatrix,(I$4+1),FALSE)*$E4087</f>
        <v>-91872.114267328318</v>
      </c>
      <c r="J4081" s="25">
        <f ca="1">VLOOKUP(CONCATENATE($F4081," ",$G4081),AllocFactorMatrix,(J$4+1),FALSE)*$E4087</f>
        <v>-23240.072569753811</v>
      </c>
      <c r="K4081" s="25">
        <f ca="1">VLOOKUP(CONCATENATE($F4081," ",$G4081),AllocFactorMatrix,(K$4+1),FALSE)*$E4087</f>
        <v>-271.71179716006145</v>
      </c>
      <c r="L4081" s="25">
        <f ca="1">VLOOKUP(CONCATENATE($F4081," ",$G4081),AllocFactorMatrix,(L$4+1),FALSE)*$E4087</f>
        <v>-6.6937579120448527</v>
      </c>
      <c r="M4081" s="25">
        <f t="shared" ca="1" si="1934"/>
        <v>-23518.478124825917</v>
      </c>
      <c r="N4081" s="25">
        <f ca="1">VLOOKUP(CONCATENATE($F4081," ",$G4081),AllocFactorMatrix,(N$4+1),FALSE)*$E4087</f>
        <v>-9723.9379368982809</v>
      </c>
      <c r="O4081" s="25">
        <f ca="1">VLOOKUP(CONCATENATE($F4081," ",$G4081),AllocFactorMatrix,(O$4+1),FALSE)*$E4087</f>
        <v>-2769.3297884727067</v>
      </c>
      <c r="P4081" s="25">
        <f ca="1">VLOOKUP(CONCATENATE($F4081," ",$G4081),AllocFactorMatrix,(P$4+1),FALSE)*$E4087</f>
        <v>-219.15226196677995</v>
      </c>
      <c r="Q4081" s="25">
        <f ca="1">VLOOKUP(CONCATENATE($F4081," ",$G4081),AllocFactorMatrix,(Q$4+1),FALSE)*$E4087</f>
        <v>-46.259178376978895</v>
      </c>
      <c r="R4081" s="25">
        <f t="shared" ref="R4081:R4087" ca="1" si="1936">SUBTOTAL(9,N4081:Q4081)</f>
        <v>-12758.679165714746</v>
      </c>
      <c r="S4081" s="25">
        <f ca="1">VLOOKUP(CONCATENATE($F4081," ",$G4081),AllocFactorMatrix,(S$4+1),FALSE)*$E4087</f>
        <v>-584.11990307055703</v>
      </c>
      <c r="T4081" s="25">
        <f ca="1">VLOOKUP(CONCATENATE($F4081," ",$G4081),AllocFactorMatrix,(T$4+1),FALSE)*$E4087</f>
        <v>-6367.9316801655659</v>
      </c>
      <c r="U4081" s="25">
        <f ca="1">VLOOKUP(CONCATENATE($F4081," ",$G4081),AllocFactorMatrix,(U$4+1),FALSE)*$E4087</f>
        <v>-42529.111199101462</v>
      </c>
      <c r="V4081" s="25">
        <f ca="1">VLOOKUP(CONCATENATE($F4081," ",$G4081),AllocFactorMatrix,(V$4+1),FALSE)*$E4087</f>
        <v>-6672.0139340244996</v>
      </c>
      <c r="W4081" s="25">
        <f t="shared" ref="W4081:W4087" ca="1" si="1937">SUBTOTAL(9,S4081:V4081)</f>
        <v>-56153.17671636209</v>
      </c>
      <c r="X4081" s="25">
        <f ca="1">VLOOKUP(CONCATENATE($F4081," ",$G4081),AllocFactorMatrix,(X$4+1),FALSE)*$E4087</f>
        <v>-2639.3412067594995</v>
      </c>
      <c r="Y4081" s="25">
        <f ca="1">VLOOKUP(CONCATENATE($F4081," ",$G4081),AllocFactorMatrix,(Y$4+1),FALSE)*$E4087</f>
        <v>-63.714661634470623</v>
      </c>
      <c r="Z4081" s="25">
        <f t="shared" ca="1" si="1935"/>
        <v>-2703.0558683939703</v>
      </c>
      <c r="AA4081" s="25">
        <f ca="1">VLOOKUP(CONCATENATE($F4081," ",$G4081),AllocFactorMatrix,(AA$4+1),FALSE)*$E4087</f>
        <v>-46.016384953319552</v>
      </c>
      <c r="AB4081" s="25">
        <f ca="1">VLOOKUP(CONCATENATE($F4081," ",$G4081),AllocFactorMatrix,(AB$4+1),FALSE)*$E4087</f>
        <v>-249.51002118491218</v>
      </c>
      <c r="AC4081" s="25">
        <f ca="1">VLOOKUP(CONCATENATE($F4081," ",$G4081),AllocFactorMatrix,(AC$4+1),FALSE)*$E4087</f>
        <v>-61.957802396791166</v>
      </c>
    </row>
    <row r="4082" spans="4:29" hidden="1" outlineLevel="1">
      <c r="F4082" s="61" t="str">
        <f>F4087</f>
        <v>RB_GUP</v>
      </c>
      <c r="G4082" s="20" t="str">
        <f>$G$10</f>
        <v>SUBTRAN</v>
      </c>
      <c r="H4082" s="24">
        <f t="shared" ca="1" si="1907"/>
        <v>-71825.938962881177</v>
      </c>
      <c r="I4082" s="25">
        <f ca="1">VLOOKUP(CONCATENATE($F4082," ",$G4082),AllocFactorMatrix,(I$4+1),FALSE)*$E4087</f>
        <v>-34110.268238524586</v>
      </c>
      <c r="J4082" s="25">
        <f ca="1">VLOOKUP(CONCATENATE($F4082," ",$G4082),AllocFactorMatrix,(J$4+1),FALSE)*$E4087</f>
        <v>-8731.7253468939998</v>
      </c>
      <c r="K4082" s="25">
        <f ca="1">VLOOKUP(CONCATENATE($F4082," ",$G4082),AllocFactorMatrix,(K$4+1),FALSE)*$E4087</f>
        <v>-101.75273942757076</v>
      </c>
      <c r="L4082" s="25">
        <f ca="1">VLOOKUP(CONCATENATE($F4082," ",$G4082),AllocFactorMatrix,(L$4+1),FALSE)*$E4087</f>
        <v>-3.3358842143099441</v>
      </c>
      <c r="M4082" s="25">
        <f t="shared" ca="1" si="1934"/>
        <v>-8836.8139705358808</v>
      </c>
      <c r="N4082" s="25">
        <f ca="1">VLOOKUP(CONCATENATE($F4082," ",$G4082),AllocFactorMatrix,(N$4+1),FALSE)*$E4087</f>
        <v>-3805.7101365975232</v>
      </c>
      <c r="O4082" s="25">
        <f ca="1">VLOOKUP(CONCATENATE($F4082," ",$G4082),AllocFactorMatrix,(O$4+1),FALSE)*$E4087</f>
        <v>-1078.7199450730081</v>
      </c>
      <c r="P4082" s="25">
        <f ca="1">VLOOKUP(CONCATENATE($F4082," ",$G4082),AllocFactorMatrix,(P$4+1),FALSE)*$E4087</f>
        <v>-110.49643593987189</v>
      </c>
      <c r="Q4082" s="25">
        <f ca="1">VLOOKUP(CONCATENATE($F4082," ",$G4082),AllocFactorMatrix,(Q$4+1),FALSE)*$E4087</f>
        <v>0</v>
      </c>
      <c r="R4082" s="25">
        <f t="shared" ca="1" si="1936"/>
        <v>-4994.9265176104027</v>
      </c>
      <c r="S4082" s="25">
        <f ca="1">VLOOKUP(CONCATENATE($F4082," ",$G4082),AllocFactorMatrix,(S$4+1),FALSE)*$E4087</f>
        <v>-213.13685953891277</v>
      </c>
      <c r="T4082" s="25">
        <f ca="1">VLOOKUP(CONCATENATE($F4082," ",$G4082),AllocFactorMatrix,(T$4+1),FALSE)*$E4087</f>
        <v>-2463.4103634830153</v>
      </c>
      <c r="U4082" s="25">
        <f ca="1">VLOOKUP(CONCATENATE($F4082," ",$G4082),AllocFactorMatrix,(U$4+1),FALSE)*$E4087</f>
        <v>-20066.313489583015</v>
      </c>
      <c r="V4082" s="25">
        <f ca="1">VLOOKUP(CONCATENATE($F4082," ",$G4082),AllocFactorMatrix,(V$4+1),FALSE)*$E4087</f>
        <v>0</v>
      </c>
      <c r="W4082" s="25">
        <f t="shared" ca="1" si="1937"/>
        <v>-22742.860712604943</v>
      </c>
      <c r="X4082" s="25">
        <f ca="1">VLOOKUP(CONCATENATE($F4082," ",$G4082),AllocFactorMatrix,(X$4+1),FALSE)*$E4087</f>
        <v>-1032.8481533435568</v>
      </c>
      <c r="Y4082" s="25">
        <f ca="1">VLOOKUP(CONCATENATE($F4082," ",$G4082),AllocFactorMatrix,(Y$4+1),FALSE)*$E4087</f>
        <v>-24.711580046488692</v>
      </c>
      <c r="Z4082" s="25">
        <f t="shared" ca="1" si="1935"/>
        <v>-1057.5597333900455</v>
      </c>
      <c r="AA4082" s="25">
        <f ca="1">VLOOKUP(CONCATENATE($F4082," ",$G4082),AllocFactorMatrix,(AA$4+1),FALSE)*$E4087</f>
        <v>-16.960333457514761</v>
      </c>
      <c r="AB4082" s="25">
        <f ca="1">VLOOKUP(CONCATENATE($F4082," ",$G4082),AllocFactorMatrix,(AB$4+1),FALSE)*$E4087</f>
        <v>-53.277479250456231</v>
      </c>
      <c r="AC4082" s="25">
        <f ca="1">VLOOKUP(CONCATENATE($F4082," ",$G4082),AllocFactorMatrix,(AC$4+1),FALSE)*$E4087</f>
        <v>-13.271977507359958</v>
      </c>
    </row>
    <row r="4083" spans="4:29" hidden="1" outlineLevel="1">
      <c r="F4083" s="61" t="str">
        <f>F4087</f>
        <v>RB_GUP</v>
      </c>
      <c r="G4083" s="20" t="str">
        <f>$G$11</f>
        <v>DISTPRI</v>
      </c>
      <c r="H4083" s="24">
        <f t="shared" ca="1" si="1907"/>
        <v>-149842.65704910946</v>
      </c>
      <c r="I4083" s="25">
        <f ca="1">VLOOKUP(CONCATENATE($F4083," ",$G4083),AllocFactorMatrix,(I$4+1),FALSE)*$E4087</f>
        <v>-99570.243941990644</v>
      </c>
      <c r="J4083" s="25">
        <f ca="1">VLOOKUP(CONCATENATE($F4083," ",$G4083),AllocFactorMatrix,(J$4+1),FALSE)*$E4087</f>
        <v>-25067.966571827059</v>
      </c>
      <c r="K4083" s="25">
        <f ca="1">VLOOKUP(CONCATENATE($F4083," ",$G4083),AllocFactorMatrix,(K$4+1),FALSE)*$E4087</f>
        <v>-292.53418615132665</v>
      </c>
      <c r="L4083" s="25">
        <f ca="1">VLOOKUP(CONCATENATE($F4083," ",$G4083),AllocFactorMatrix,(L$4+1),FALSE)*$E4087</f>
        <v>0</v>
      </c>
      <c r="M4083" s="25">
        <f t="shared" ca="1" si="1934"/>
        <v>-25360.500757978385</v>
      </c>
      <c r="N4083" s="25">
        <f ca="1">VLOOKUP(CONCATENATE($F4083," ",$G4083),AllocFactorMatrix,(N$4+1),FALSE)*$E4087</f>
        <v>-10810.001569984226</v>
      </c>
      <c r="O4083" s="25">
        <f ca="1">VLOOKUP(CONCATENATE($F4083," ",$G4083),AllocFactorMatrix,(O$4+1),FALSE)*$E4087</f>
        <v>-3068.7258934979595</v>
      </c>
      <c r="P4083" s="25">
        <f ca="1">VLOOKUP(CONCATENATE($F4083," ",$G4083),AllocFactorMatrix,(P$4+1),FALSE)*$E4087</f>
        <v>0</v>
      </c>
      <c r="Q4083" s="25">
        <f ca="1">VLOOKUP(CONCATENATE($F4083," ",$G4083),AllocFactorMatrix,(Q$4+1),FALSE)*$E4087</f>
        <v>0</v>
      </c>
      <c r="R4083" s="25">
        <f t="shared" ca="1" si="1936"/>
        <v>-13878.727463482186</v>
      </c>
      <c r="S4083" s="25">
        <f ca="1">VLOOKUP(CONCATENATE($F4083," ",$G4083),AllocFactorMatrix,(S$4+1),FALSE)*$E4087</f>
        <v>-616.53410902392784</v>
      </c>
      <c r="T4083" s="25">
        <f ca="1">VLOOKUP(CONCATENATE($F4083," ",$G4083),AllocFactorMatrix,(T$4+1),FALSE)*$E4087</f>
        <v>-7131.0793727318496</v>
      </c>
      <c r="U4083" s="25">
        <f ca="1">VLOOKUP(CONCATENATE($F4083," ",$G4083),AllocFactorMatrix,(U$4+1),FALSE)*$E4087</f>
        <v>0</v>
      </c>
      <c r="V4083" s="25">
        <f ca="1">VLOOKUP(CONCATENATE($F4083," ",$G4083),AllocFactorMatrix,(V$4+1),FALSE)*$E4087</f>
        <v>0</v>
      </c>
      <c r="W4083" s="25">
        <f t="shared" ca="1" si="1937"/>
        <v>-7747.6134817557777</v>
      </c>
      <c r="X4083" s="25">
        <f ca="1">VLOOKUP(CONCATENATE($F4083," ",$G4083),AllocFactorMatrix,(X$4+1),FALSE)*$E4087</f>
        <v>-2933.6522914733564</v>
      </c>
      <c r="Y4083" s="25">
        <f ca="1">VLOOKUP(CONCATENATE($F4083," ",$G4083),AllocFactorMatrix,(Y$4+1),FALSE)*$E4087</f>
        <v>-70.287883739886681</v>
      </c>
      <c r="Z4083" s="25">
        <f t="shared" ca="1" si="1935"/>
        <v>-3003.940175213243</v>
      </c>
      <c r="AA4083" s="25">
        <f ca="1">VLOOKUP(CONCATENATE($F4083," ",$G4083),AllocFactorMatrix,(AA$4+1),FALSE)*$E4087</f>
        <v>-50.472786121312751</v>
      </c>
      <c r="AB4083" s="25">
        <f ca="1">VLOOKUP(CONCATENATE($F4083," ",$G4083),AllocFactorMatrix,(AB$4+1),FALSE)*$E4087</f>
        <v>-185.01732350658907</v>
      </c>
      <c r="AC4083" s="25">
        <f ca="1">VLOOKUP(CONCATENATE($F4083," ",$G4083),AllocFactorMatrix,(AC$4+1),FALSE)*$E4087</f>
        <v>-46.141119061326002</v>
      </c>
    </row>
    <row r="4084" spans="4:29" hidden="1" outlineLevel="1">
      <c r="F4084" s="61" t="str">
        <f>F4087</f>
        <v>RB_GUP</v>
      </c>
      <c r="G4084" s="20" t="str">
        <f>$G$12</f>
        <v>DISTSEC</v>
      </c>
      <c r="H4084" s="24">
        <f t="shared" ca="1" si="1907"/>
        <v>-66273.198867192827</v>
      </c>
      <c r="I4084" s="25">
        <f ca="1">VLOOKUP(CONCATENATE($F4084," ",$G4084),AllocFactorMatrix,(I$4+1),FALSE)*$E4087</f>
        <v>-49479.68705232034</v>
      </c>
      <c r="J4084" s="25">
        <f ca="1">VLOOKUP(CONCATENATE($F4084," ",$G4084),AllocFactorMatrix,(J$4+1),FALSE)*$E4087</f>
        <v>-11107.53407376185</v>
      </c>
      <c r="K4084" s="25">
        <f ca="1">VLOOKUP(CONCATENATE($F4084," ",$G4084),AllocFactorMatrix,(K$4+1),FALSE)*$E4087</f>
        <v>0</v>
      </c>
      <c r="L4084" s="25">
        <f ca="1">VLOOKUP(CONCATENATE($F4084," ",$G4084),AllocFactorMatrix,(L$4+1),FALSE)*$E4087</f>
        <v>0</v>
      </c>
      <c r="M4084" s="25">
        <f t="shared" ca="1" si="1934"/>
        <v>-11107.53407376185</v>
      </c>
      <c r="N4084" s="25">
        <f ca="1">VLOOKUP(CONCATENATE($F4084," ",$G4084),AllocFactorMatrix,(N$4+1),FALSE)*$E4087</f>
        <v>-3915.5228577715989</v>
      </c>
      <c r="O4084" s="25">
        <f ca="1">VLOOKUP(CONCATENATE($F4084," ",$G4084),AllocFactorMatrix,(O$4+1),FALSE)*$E4087</f>
        <v>0</v>
      </c>
      <c r="P4084" s="25">
        <f ca="1">VLOOKUP(CONCATENATE($F4084," ",$G4084),AllocFactorMatrix,(P$4+1),FALSE)*$E4087</f>
        <v>0</v>
      </c>
      <c r="Q4084" s="25">
        <f ca="1">VLOOKUP(CONCATENATE($F4084," ",$G4084),AllocFactorMatrix,(Q$4+1),FALSE)*$E4087</f>
        <v>0</v>
      </c>
      <c r="R4084" s="25">
        <f t="shared" ca="1" si="1936"/>
        <v>-3915.5228577715989</v>
      </c>
      <c r="S4084" s="25">
        <f ca="1">VLOOKUP(CONCATENATE($F4084," ",$G4084),AllocFactorMatrix,(S$4+1),FALSE)*$E4087</f>
        <v>-173.30322040921305</v>
      </c>
      <c r="T4084" s="25">
        <f ca="1">VLOOKUP(CONCATENATE($F4084," ",$G4084),AllocFactorMatrix,(T$4+1),FALSE)*$E4087</f>
        <v>0</v>
      </c>
      <c r="U4084" s="25">
        <f ca="1">VLOOKUP(CONCATENATE($F4084," ",$G4084),AllocFactorMatrix,(U$4+1),FALSE)*$E4087</f>
        <v>0</v>
      </c>
      <c r="V4084" s="25">
        <f ca="1">VLOOKUP(CONCATENATE($F4084," ",$G4084),AllocFactorMatrix,(V$4+1),FALSE)*$E4087</f>
        <v>0</v>
      </c>
      <c r="W4084" s="25">
        <f t="shared" ca="1" si="1937"/>
        <v>-173.30322040921305</v>
      </c>
      <c r="X4084" s="25">
        <f ca="1">VLOOKUP(CONCATENATE($F4084," ",$G4084),AllocFactorMatrix,(X$4+1),FALSE)*$E4087</f>
        <v>-1089.7484196698579</v>
      </c>
      <c r="Y4084" s="25">
        <f ca="1">VLOOKUP(CONCATENATE($F4084," ",$G4084),AllocFactorMatrix,(Y$4+1),FALSE)*$E4087</f>
        <v>0</v>
      </c>
      <c r="Z4084" s="25">
        <f t="shared" ca="1" si="1935"/>
        <v>-1089.7484196698579</v>
      </c>
      <c r="AA4084" s="25">
        <f ca="1">VLOOKUP(CONCATENATE($F4084," ",$G4084),AllocFactorMatrix,(AA$4+1),FALSE)*$E4087</f>
        <v>-17.769736726272054</v>
      </c>
      <c r="AB4084" s="25">
        <f ca="1">VLOOKUP(CONCATENATE($F4084," ",$G4084),AllocFactorMatrix,(AB$4+1),FALSE)*$E4087</f>
        <v>-392.38282781980081</v>
      </c>
      <c r="AC4084" s="25">
        <f ca="1">VLOOKUP(CONCATENATE($F4084," ",$G4084),AllocFactorMatrix,(AC$4+1),FALSE)*$E4087</f>
        <v>-97.250678713891062</v>
      </c>
    </row>
    <row r="4085" spans="4:29" hidden="1" outlineLevel="1">
      <c r="F4085" s="61" t="str">
        <f>F4087</f>
        <v>RB_GUP</v>
      </c>
      <c r="G4085" s="20" t="str">
        <f>$G$13</f>
        <v>ENERGY</v>
      </c>
      <c r="H4085" s="24">
        <f t="shared" ca="1" si="1907"/>
        <v>-7986.6121328429817</v>
      </c>
      <c r="I4085" s="25">
        <f ca="1">VLOOKUP(CONCATENATE($F4085," ",$G4085),AllocFactorMatrix,(I$4+1),FALSE)*$E4087</f>
        <v>-2903.3929195902015</v>
      </c>
      <c r="J4085" s="25">
        <f ca="1">VLOOKUP(CONCATENATE($F4085," ",$G4085),AllocFactorMatrix,(J$4+1),FALSE)*$E4087</f>
        <v>-937.11697400342098</v>
      </c>
      <c r="K4085" s="25">
        <f ca="1">VLOOKUP(CONCATENATE($F4085," ",$G4085),AllocFactorMatrix,(K$4+1),FALSE)*$E4087</f>
        <v>-10.728211420842566</v>
      </c>
      <c r="L4085" s="25">
        <f ca="1">VLOOKUP(CONCATENATE($F4085," ",$G4085),AllocFactorMatrix,(L$4+1),FALSE)*$E4087</f>
        <v>-0.2719058540838572</v>
      </c>
      <c r="M4085" s="25">
        <f t="shared" ca="1" si="1934"/>
        <v>-948.1170912783474</v>
      </c>
      <c r="N4085" s="25">
        <f ca="1">VLOOKUP(CONCATENATE($F4085," ",$G4085),AllocFactorMatrix,(N$4+1),FALSE)*$E4087</f>
        <v>-453.48748995471334</v>
      </c>
      <c r="O4085" s="25">
        <f ca="1">VLOOKUP(CONCATENATE($F4085," ",$G4085),AllocFactorMatrix,(O$4+1),FALSE)*$E4087</f>
        <v>-126.5819143503096</v>
      </c>
      <c r="P4085" s="25">
        <f ca="1">VLOOKUP(CONCATENATE($F4085," ",$G4085),AllocFactorMatrix,(P$4+1),FALSE)*$E4087</f>
        <v>-10.021586127581012</v>
      </c>
      <c r="Q4085" s="25">
        <f ca="1">VLOOKUP(CONCATENATE($F4085," ",$G4085),AllocFactorMatrix,(Q$4+1),FALSE)*$E4087</f>
        <v>-2.0543793067334906</v>
      </c>
      <c r="R4085" s="25">
        <f t="shared" ca="1" si="1936"/>
        <v>-592.14536973933753</v>
      </c>
      <c r="S4085" s="25">
        <f ca="1">VLOOKUP(CONCATENATE($F4085," ",$G4085),AllocFactorMatrix,(S$4+1),FALSE)*$E4087</f>
        <v>-30.217941351766086</v>
      </c>
      <c r="T4085" s="25">
        <f ca="1">VLOOKUP(CONCATENATE($F4085," ",$G4085),AllocFactorMatrix,(T$4+1),FALSE)*$E4087</f>
        <v>-361.12885364853469</v>
      </c>
      <c r="U4085" s="25">
        <f ca="1">VLOOKUP(CONCATENATE($F4085," ",$G4085),AllocFactorMatrix,(U$4+1),FALSE)*$E4087</f>
        <v>-2553.012021211855</v>
      </c>
      <c r="V4085" s="25">
        <f ca="1">VLOOKUP(CONCATENATE($F4085," ",$G4085),AllocFactorMatrix,(V$4+1),FALSE)*$E4087</f>
        <v>-409.14485531565464</v>
      </c>
      <c r="W4085" s="25">
        <f t="shared" ca="1" si="1937"/>
        <v>-3353.5036715278106</v>
      </c>
      <c r="X4085" s="25">
        <f ca="1">VLOOKUP(CONCATENATE($F4085," ",$G4085),AllocFactorMatrix,(X$4+1),FALSE)*$E4087</f>
        <v>-123.00660636175398</v>
      </c>
      <c r="Y4085" s="25">
        <f ca="1">VLOOKUP(CONCATENATE($F4085," ",$G4085),AllocFactorMatrix,(Y$4+1),FALSE)*$E4087</f>
        <v>-2.8910896869746177</v>
      </c>
      <c r="Z4085" s="25">
        <f t="shared" ca="1" si="1935"/>
        <v>-125.8976960487286</v>
      </c>
      <c r="AA4085" s="25">
        <f ca="1">VLOOKUP(CONCATENATE($F4085," ",$G4085),AllocFactorMatrix,(AA$4+1),FALSE)*$E4087</f>
        <v>-2.8243606126016041</v>
      </c>
      <c r="AB4085" s="25">
        <f ca="1">VLOOKUP(CONCATENATE($F4085," ",$G4085),AllocFactorMatrix,(AB$4+1),FALSE)*$E4087</f>
        <v>-48.599098120115009</v>
      </c>
      <c r="AC4085" s="25">
        <f ca="1">VLOOKUP(CONCATENATE($F4085," ",$G4085),AllocFactorMatrix,(AC$4+1),FALSE)*$E4087</f>
        <v>-12.131925925840234</v>
      </c>
    </row>
    <row r="4086" spans="4:29" hidden="1" outlineLevel="1">
      <c r="F4086" s="61" t="str">
        <f>F4087</f>
        <v>RB_GUP</v>
      </c>
      <c r="G4086" s="20" t="str">
        <f>$G$14</f>
        <v>CUSTOMER</v>
      </c>
      <c r="H4086" s="24">
        <f t="shared" ca="1" si="1907"/>
        <v>-138857.39381475089</v>
      </c>
      <c r="I4086" s="25">
        <f ca="1">VLOOKUP(CONCATENATE($F4086," ",$G4086),AllocFactorMatrix,(I$4+1),FALSE)*$E4087</f>
        <v>-100681.19507723837</v>
      </c>
      <c r="J4086" s="25">
        <f ca="1">VLOOKUP(CONCATENATE($F4086," ",$G4086),AllocFactorMatrix,(J$4+1),FALSE)*$E4087</f>
        <v>-24546.901512623215</v>
      </c>
      <c r="K4086" s="25">
        <f ca="1">VLOOKUP(CONCATENATE($F4086," ",$G4086),AllocFactorMatrix,(K$4+1),FALSE)*$E4087</f>
        <v>-199.18349538001945</v>
      </c>
      <c r="L4086" s="25">
        <f ca="1">VLOOKUP(CONCATENATE($F4086," ",$G4086),AllocFactorMatrix,(L$4+1),FALSE)*$E4087</f>
        <v>-28.256185539990195</v>
      </c>
      <c r="M4086" s="25">
        <f t="shared" ca="1" si="1934"/>
        <v>-24774.341193543227</v>
      </c>
      <c r="N4086" s="25">
        <f ca="1">VLOOKUP(CONCATENATE($F4086," ",$G4086),AllocFactorMatrix,(N$4+1),FALSE)*$E4087</f>
        <v>-409.61305652130682</v>
      </c>
      <c r="O4086" s="25">
        <f ca="1">VLOOKUP(CONCATENATE($F4086," ",$G4086),AllocFactorMatrix,(O$4+1),FALSE)*$E4087</f>
        <v>-166.97212895688804</v>
      </c>
      <c r="P4086" s="25">
        <f ca="1">VLOOKUP(CONCATENATE($F4086," ",$G4086),AllocFactorMatrix,(P$4+1),FALSE)*$E4087</f>
        <v>-81.050035514561429</v>
      </c>
      <c r="Q4086" s="25">
        <f ca="1">VLOOKUP(CONCATENATE($F4086," ",$G4086),AllocFactorMatrix,(Q$4+1),FALSE)*$E4087</f>
        <v>-34.715344749793807</v>
      </c>
      <c r="R4086" s="25">
        <f t="shared" ca="1" si="1936"/>
        <v>-692.35056574254997</v>
      </c>
      <c r="S4086" s="25">
        <f ca="1">VLOOKUP(CONCATENATE($F4086," ",$G4086),AllocFactorMatrix,(S$4+1),FALSE)*$E4087</f>
        <v>-5.9000273330064612</v>
      </c>
      <c r="T4086" s="25">
        <f ca="1">VLOOKUP(CONCATENATE($F4086," ",$G4086),AllocFactorMatrix,(T$4+1),FALSE)*$E4087</f>
        <v>-103.93626485340083</v>
      </c>
      <c r="U4086" s="25">
        <f ca="1">VLOOKUP(CONCATENATE($F4086," ",$G4086),AllocFactorMatrix,(U$4+1),FALSE)*$E4087</f>
        <v>-210.1546353500535</v>
      </c>
      <c r="V4086" s="25">
        <f ca="1">VLOOKUP(CONCATENATE($F4086," ",$G4086),AllocFactorMatrix,(V$4+1),FALSE)*$E4087</f>
        <v>-52.075441429297669</v>
      </c>
      <c r="W4086" s="25">
        <f t="shared" ca="1" si="1937"/>
        <v>-372.06636896575844</v>
      </c>
      <c r="X4086" s="25">
        <f ca="1">VLOOKUP(CONCATENATE($F4086," ",$G4086),AllocFactorMatrix,(X$4+1),FALSE)*$E4087</f>
        <v>-138.63036324218729</v>
      </c>
      <c r="Y4086" s="25">
        <f ca="1">VLOOKUP(CONCATENATE($F4086," ",$G4086),AllocFactorMatrix,(Y$4+1),FALSE)*$E4087</f>
        <v>-2.1262489702890304</v>
      </c>
      <c r="Z4086" s="25">
        <f t="shared" ca="1" si="1935"/>
        <v>-140.75661221247631</v>
      </c>
      <c r="AA4086" s="25">
        <f ca="1">VLOOKUP(CONCATENATE($F4086," ",$G4086),AllocFactorMatrix,(AA$4+1),FALSE)*$E4087</f>
        <v>-8.2287838426350213</v>
      </c>
      <c r="AB4086" s="25">
        <f ca="1">VLOOKUP(CONCATENATE($F4086," ",$G4086),AllocFactorMatrix,(AB$4+1),FALSE)*$E4087</f>
        <v>-10577.762270211661</v>
      </c>
      <c r="AC4086" s="25">
        <f ca="1">VLOOKUP(CONCATENATE($F4086," ",$G4086),AllocFactorMatrix,(AC$4+1),FALSE)*$E4087</f>
        <v>-1610.6929429942122</v>
      </c>
    </row>
    <row r="4087" spans="4:29" collapsed="1">
      <c r="D4087" s="58" t="s">
        <v>655</v>
      </c>
      <c r="E4087" s="22">
        <v>-799064</v>
      </c>
      <c r="F4087" s="61" t="s">
        <v>73</v>
      </c>
      <c r="G4087" s="20" t="str">
        <f>$G$15</f>
        <v>TOTAL</v>
      </c>
      <c r="H4087" s="24">
        <f t="shared" ca="1" si="1907"/>
        <v>-799064.00000000035</v>
      </c>
      <c r="I4087" s="25">
        <f ca="1">VLOOKUP(CONCATENATE($F4087," ",$G4087),AllocFactorMatrix,(I$4+1),FALSE)*$E4087</f>
        <v>-465366.02205334377</v>
      </c>
      <c r="J4087" s="25">
        <f ca="1">VLOOKUP(CONCATENATE($F4087," ",$G4087),AllocFactorMatrix,(J$4+1),FALSE)*$E4087</f>
        <v>-115575.4714113681</v>
      </c>
      <c r="K4087" s="25">
        <f ca="1">VLOOKUP(CONCATENATE($F4087," ",$G4087),AllocFactorMatrix,(K$4+1),FALSE)*$E4087</f>
        <v>-1132.4709717282281</v>
      </c>
      <c r="L4087" s="25">
        <f ca="1">VLOOKUP(CONCATENATE($F4087," ",$G4087),AllocFactorMatrix,(L$4+1),FALSE)*$E4087</f>
        <v>-44.878232582825092</v>
      </c>
      <c r="M4087" s="25">
        <f t="shared" ca="1" si="1934"/>
        <v>-116752.82061567914</v>
      </c>
      <c r="N4087" s="25">
        <f ca="1">VLOOKUP(CONCATENATE($F4087," ",$G4087),AllocFactorMatrix,(N$4+1),FALSE)*$E4087</f>
        <v>-38299.982547913271</v>
      </c>
      <c r="O4087" s="25">
        <f ca="1">VLOOKUP(CONCATENATE($F4087," ",$G4087),AllocFactorMatrix,(O$4+1),FALSE)*$E4087</f>
        <v>-9825.235461911032</v>
      </c>
      <c r="P4087" s="25">
        <f ca="1">VLOOKUP(CONCATENATE($F4087," ",$G4087),AllocFactorMatrix,(P$4+1),FALSE)*$E4087</f>
        <v>-627.6521632879568</v>
      </c>
      <c r="Q4087" s="25">
        <f ca="1">VLOOKUP(CONCATENATE($F4087," ",$G4087),AllocFactorMatrix,(Q$4+1),FALSE)*$E4087</f>
        <v>-126.70856599480719</v>
      </c>
      <c r="R4087" s="25">
        <f t="shared" ca="1" si="1936"/>
        <v>-48879.57873910707</v>
      </c>
      <c r="S4087" s="25">
        <f ca="1">VLOOKUP(CONCATENATE($F4087," ",$G4087),AllocFactorMatrix,(S$4+1),FALSE)*$E4087</f>
        <v>-2174.7601370390653</v>
      </c>
      <c r="T4087" s="25">
        <f ca="1">VLOOKUP(CONCATENATE($F4087," ",$G4087),AllocFactorMatrix,(T$4+1),FALSE)*$E4087</f>
        <v>-22440.328161775687</v>
      </c>
      <c r="U4087" s="25">
        <f ca="1">VLOOKUP(CONCATENATE($F4087," ",$G4087),AllocFactorMatrix,(U$4+1),FALSE)*$E4087</f>
        <v>-105516.18458218942</v>
      </c>
      <c r="V4087" s="25">
        <f ca="1">VLOOKUP(CONCATENATE($F4087," ",$G4087),AllocFactorMatrix,(V$4+1),FALSE)*$E4087</f>
        <v>-13433.201807788389</v>
      </c>
      <c r="W4087" s="25">
        <f t="shared" ca="1" si="1937"/>
        <v>-143564.47468879257</v>
      </c>
      <c r="X4087" s="25">
        <f ca="1">VLOOKUP(CONCATENATE($F4087," ",$G4087),AllocFactorMatrix,(X$4+1),FALSE)*$E4087</f>
        <v>-10449.392703526692</v>
      </c>
      <c r="Y4087" s="25">
        <f ca="1">VLOOKUP(CONCATENATE($F4087," ",$G4087),AllocFactorMatrix,(Y$4+1),FALSE)*$E4087</f>
        <v>-223.89325427325929</v>
      </c>
      <c r="Z4087" s="25">
        <f t="shared" ca="1" si="1935"/>
        <v>-10673.285957799952</v>
      </c>
      <c r="AA4087" s="25">
        <f ca="1">VLOOKUP(CONCATENATE($F4087," ",$G4087),AllocFactorMatrix,(AA$4+1),FALSE)*$E4087</f>
        <v>-185.72279455335504</v>
      </c>
      <c r="AB4087" s="25">
        <f ca="1">VLOOKUP(CONCATENATE($F4087," ",$G4087),AllocFactorMatrix,(AB$4+1),FALSE)*$E4087</f>
        <v>-11742.14580678341</v>
      </c>
      <c r="AC4087" s="25">
        <f ca="1">VLOOKUP(CONCATENATE($F4087," ",$G4087),AllocFactorMatrix,(AC$4+1),FALSE)*$E4087</f>
        <v>-1899.9493439408964</v>
      </c>
    </row>
    <row r="4088" spans="4:29" hidden="1" outlineLevel="1">
      <c r="F4088" s="61" t="str">
        <f>F4095</f>
        <v>PROD_DEMAND</v>
      </c>
      <c r="G4088" s="20" t="str">
        <f>$G$8</f>
        <v>PRODUCTION</v>
      </c>
      <c r="H4088" s="24">
        <f t="shared" ref="H4088:H4151" si="1938">SUBTOTAL(9,I4088:AC4088)</f>
        <v>0</v>
      </c>
      <c r="I4088" s="25">
        <f>VLOOKUP(CONCATENATE($F4088," ",$G4088),AllocFactorMatrix,(I$4+1),FALSE)*$E4095</f>
        <v>0</v>
      </c>
      <c r="J4088" s="25">
        <f>VLOOKUP(CONCATENATE($F4088," ",$G4088),AllocFactorMatrix,(J$4+1),FALSE)*$E4095</f>
        <v>0</v>
      </c>
      <c r="K4088" s="25">
        <f>VLOOKUP(CONCATENATE($F4088," ",$G4088),AllocFactorMatrix,(K$4+1),FALSE)*$E4095</f>
        <v>0</v>
      </c>
      <c r="L4088" s="25">
        <f>VLOOKUP(CONCATENATE($F4088," ",$G4088),AllocFactorMatrix,(L$4+1),FALSE)*$E4095</f>
        <v>0</v>
      </c>
      <c r="M4088" s="25">
        <f t="shared" si="1934"/>
        <v>0</v>
      </c>
      <c r="N4088" s="25">
        <f>VLOOKUP(CONCATENATE($F4088," ",$G4088),AllocFactorMatrix,(N$4+1),FALSE)*$E4095</f>
        <v>0</v>
      </c>
      <c r="O4088" s="25">
        <f>VLOOKUP(CONCATENATE($F4088," ",$G4088),AllocFactorMatrix,(O$4+1),FALSE)*$E4095</f>
        <v>0</v>
      </c>
      <c r="P4088" s="25">
        <f>VLOOKUP(CONCATENATE($F4088," ",$G4088),AllocFactorMatrix,(P$4+1),FALSE)*$E4095</f>
        <v>0</v>
      </c>
      <c r="Q4088" s="25">
        <f>VLOOKUP(CONCATENATE($F4088," ",$G4088),AllocFactorMatrix,(Q$4+1),FALSE)*$E4095</f>
        <v>0</v>
      </c>
      <c r="R4088" s="25">
        <f>SUBTOTAL(9,N4088:Q4088)</f>
        <v>0</v>
      </c>
      <c r="S4088" s="25">
        <f>VLOOKUP(CONCATENATE($F4088," ",$G4088),AllocFactorMatrix,(S$4+1),FALSE)*$E4095</f>
        <v>0</v>
      </c>
      <c r="T4088" s="25">
        <f>VLOOKUP(CONCATENATE($F4088," ",$G4088),AllocFactorMatrix,(T$4+1),FALSE)*$E4095</f>
        <v>0</v>
      </c>
      <c r="U4088" s="25">
        <f>VLOOKUP(CONCATENATE($F4088," ",$G4088),AllocFactorMatrix,(U$4+1),FALSE)*$E4095</f>
        <v>0</v>
      </c>
      <c r="V4088" s="25">
        <f>VLOOKUP(CONCATENATE($F4088," ",$G4088),AllocFactorMatrix,(V$4+1),FALSE)*$E4095</f>
        <v>0</v>
      </c>
      <c r="W4088" s="25">
        <f>SUBTOTAL(9,S4088:V4088)</f>
        <v>0</v>
      </c>
      <c r="X4088" s="25">
        <f>VLOOKUP(CONCATENATE($F4088," ",$G4088),AllocFactorMatrix,(X$4+1),FALSE)*$E4095</f>
        <v>0</v>
      </c>
      <c r="Y4088" s="25">
        <f>VLOOKUP(CONCATENATE($F4088," ",$G4088),AllocFactorMatrix,(Y$4+1),FALSE)*$E4095</f>
        <v>0</v>
      </c>
      <c r="Z4088" s="25">
        <f t="shared" si="1935"/>
        <v>0</v>
      </c>
      <c r="AA4088" s="25">
        <f>VLOOKUP(CONCATENATE($F4088," ",$G4088),AllocFactorMatrix,(AA$4+1),FALSE)*$E4095</f>
        <v>0</v>
      </c>
      <c r="AB4088" s="25">
        <f>VLOOKUP(CONCATENATE($F4088," ",$G4088),AllocFactorMatrix,(AB$4+1),FALSE)*$E4095</f>
        <v>0</v>
      </c>
      <c r="AC4088" s="25">
        <f>VLOOKUP(CONCATENATE($F4088," ",$G4088),AllocFactorMatrix,(AC$4+1),FALSE)*$E4095</f>
        <v>0</v>
      </c>
    </row>
    <row r="4089" spans="4:29" hidden="1" outlineLevel="1">
      <c r="F4089" s="61" t="str">
        <f>F4095</f>
        <v>PROD_DEMAND</v>
      </c>
      <c r="G4089" s="20" t="str">
        <f>$G$9</f>
        <v>BULKTRAN</v>
      </c>
      <c r="H4089" s="24">
        <f t="shared" si="1938"/>
        <v>0</v>
      </c>
      <c r="I4089" s="25">
        <f>VLOOKUP(CONCATENATE($F4089," ",$G4089),AllocFactorMatrix,(I$4+1),FALSE)*$E4095</f>
        <v>0</v>
      </c>
      <c r="J4089" s="25">
        <f>VLOOKUP(CONCATENATE($F4089," ",$G4089),AllocFactorMatrix,(J$4+1),FALSE)*$E4095</f>
        <v>0</v>
      </c>
      <c r="K4089" s="25">
        <f>VLOOKUP(CONCATENATE($F4089," ",$G4089),AllocFactorMatrix,(K$4+1),FALSE)*$E4095</f>
        <v>0</v>
      </c>
      <c r="L4089" s="25">
        <f>VLOOKUP(CONCATENATE($F4089," ",$G4089),AllocFactorMatrix,(L$4+1),FALSE)*$E4095</f>
        <v>0</v>
      </c>
      <c r="M4089" s="25">
        <f t="shared" si="1934"/>
        <v>0</v>
      </c>
      <c r="N4089" s="25">
        <f>VLOOKUP(CONCATENATE($F4089," ",$G4089),AllocFactorMatrix,(N$4+1),FALSE)*$E4095</f>
        <v>0</v>
      </c>
      <c r="O4089" s="25">
        <f>VLOOKUP(CONCATENATE($F4089," ",$G4089),AllocFactorMatrix,(O$4+1),FALSE)*$E4095</f>
        <v>0</v>
      </c>
      <c r="P4089" s="25">
        <f>VLOOKUP(CONCATENATE($F4089," ",$G4089),AllocFactorMatrix,(P$4+1),FALSE)*$E4095</f>
        <v>0</v>
      </c>
      <c r="Q4089" s="25">
        <f>VLOOKUP(CONCATENATE($F4089," ",$G4089),AllocFactorMatrix,(Q$4+1),FALSE)*$E4095</f>
        <v>0</v>
      </c>
      <c r="R4089" s="25">
        <f t="shared" ref="R4089:R4095" si="1939">SUBTOTAL(9,N4089:Q4089)</f>
        <v>0</v>
      </c>
      <c r="S4089" s="25">
        <f>VLOOKUP(CONCATENATE($F4089," ",$G4089),AllocFactorMatrix,(S$4+1),FALSE)*$E4095</f>
        <v>0</v>
      </c>
      <c r="T4089" s="25">
        <f>VLOOKUP(CONCATENATE($F4089," ",$G4089),AllocFactorMatrix,(T$4+1),FALSE)*$E4095</f>
        <v>0</v>
      </c>
      <c r="U4089" s="25">
        <f>VLOOKUP(CONCATENATE($F4089," ",$G4089),AllocFactorMatrix,(U$4+1),FALSE)*$E4095</f>
        <v>0</v>
      </c>
      <c r="V4089" s="25">
        <f>VLOOKUP(CONCATENATE($F4089," ",$G4089),AllocFactorMatrix,(V$4+1),FALSE)*$E4095</f>
        <v>0</v>
      </c>
      <c r="W4089" s="25">
        <f t="shared" ref="W4089:W4095" si="1940">SUBTOTAL(9,S4089:V4089)</f>
        <v>0</v>
      </c>
      <c r="X4089" s="25">
        <f>VLOOKUP(CONCATENATE($F4089," ",$G4089),AllocFactorMatrix,(X$4+1),FALSE)*$E4095</f>
        <v>0</v>
      </c>
      <c r="Y4089" s="25">
        <f>VLOOKUP(CONCATENATE($F4089," ",$G4089),AllocFactorMatrix,(Y$4+1),FALSE)*$E4095</f>
        <v>0</v>
      </c>
      <c r="Z4089" s="25">
        <f t="shared" si="1935"/>
        <v>0</v>
      </c>
      <c r="AA4089" s="25">
        <f>VLOOKUP(CONCATENATE($F4089," ",$G4089),AllocFactorMatrix,(AA$4+1),FALSE)*$E4095</f>
        <v>0</v>
      </c>
      <c r="AB4089" s="25">
        <f>VLOOKUP(CONCATENATE($F4089," ",$G4089),AllocFactorMatrix,(AB$4+1),FALSE)*$E4095</f>
        <v>0</v>
      </c>
      <c r="AC4089" s="25">
        <f>VLOOKUP(CONCATENATE($F4089," ",$G4089),AllocFactorMatrix,(AC$4+1),FALSE)*$E4095</f>
        <v>0</v>
      </c>
    </row>
    <row r="4090" spans="4:29" hidden="1" outlineLevel="1">
      <c r="F4090" s="61" t="str">
        <f>F4095</f>
        <v>PROD_DEMAND</v>
      </c>
      <c r="G4090" s="20" t="str">
        <f>$G$10</f>
        <v>SUBTRAN</v>
      </c>
      <c r="H4090" s="24">
        <f t="shared" si="1938"/>
        <v>0</v>
      </c>
      <c r="I4090" s="25">
        <f>VLOOKUP(CONCATENATE($F4090," ",$G4090),AllocFactorMatrix,(I$4+1),FALSE)*$E4095</f>
        <v>0</v>
      </c>
      <c r="J4090" s="25">
        <f>VLOOKUP(CONCATENATE($F4090," ",$G4090),AllocFactorMatrix,(J$4+1),FALSE)*$E4095</f>
        <v>0</v>
      </c>
      <c r="K4090" s="25">
        <f>VLOOKUP(CONCATENATE($F4090," ",$G4090),AllocFactorMatrix,(K$4+1),FALSE)*$E4095</f>
        <v>0</v>
      </c>
      <c r="L4090" s="25">
        <f>VLOOKUP(CONCATENATE($F4090," ",$G4090),AllocFactorMatrix,(L$4+1),FALSE)*$E4095</f>
        <v>0</v>
      </c>
      <c r="M4090" s="25">
        <f t="shared" si="1934"/>
        <v>0</v>
      </c>
      <c r="N4090" s="25">
        <f>VLOOKUP(CONCATENATE($F4090," ",$G4090),AllocFactorMatrix,(N$4+1),FALSE)*$E4095</f>
        <v>0</v>
      </c>
      <c r="O4090" s="25">
        <f>VLOOKUP(CONCATENATE($F4090," ",$G4090),AllocFactorMatrix,(O$4+1),FALSE)*$E4095</f>
        <v>0</v>
      </c>
      <c r="P4090" s="25">
        <f>VLOOKUP(CONCATENATE($F4090," ",$G4090),AllocFactorMatrix,(P$4+1),FALSE)*$E4095</f>
        <v>0</v>
      </c>
      <c r="Q4090" s="25">
        <f>VLOOKUP(CONCATENATE($F4090," ",$G4090),AllocFactorMatrix,(Q$4+1),FALSE)*$E4095</f>
        <v>0</v>
      </c>
      <c r="R4090" s="25">
        <f t="shared" si="1939"/>
        <v>0</v>
      </c>
      <c r="S4090" s="25">
        <f>VLOOKUP(CONCATENATE($F4090," ",$G4090),AllocFactorMatrix,(S$4+1),FALSE)*$E4095</f>
        <v>0</v>
      </c>
      <c r="T4090" s="25">
        <f>VLOOKUP(CONCATENATE($F4090," ",$G4090),AllocFactorMatrix,(T$4+1),FALSE)*$E4095</f>
        <v>0</v>
      </c>
      <c r="U4090" s="25">
        <f>VLOOKUP(CONCATENATE($F4090," ",$G4090),AllocFactorMatrix,(U$4+1),FALSE)*$E4095</f>
        <v>0</v>
      </c>
      <c r="V4090" s="25">
        <f>VLOOKUP(CONCATENATE($F4090," ",$G4090),AllocFactorMatrix,(V$4+1),FALSE)*$E4095</f>
        <v>0</v>
      </c>
      <c r="W4090" s="25">
        <f t="shared" si="1940"/>
        <v>0</v>
      </c>
      <c r="X4090" s="25">
        <f>VLOOKUP(CONCATENATE($F4090," ",$G4090),AllocFactorMatrix,(X$4+1),FALSE)*$E4095</f>
        <v>0</v>
      </c>
      <c r="Y4090" s="25">
        <f>VLOOKUP(CONCATENATE($F4090," ",$G4090),AllocFactorMatrix,(Y$4+1),FALSE)*$E4095</f>
        <v>0</v>
      </c>
      <c r="Z4090" s="25">
        <f t="shared" si="1935"/>
        <v>0</v>
      </c>
      <c r="AA4090" s="25">
        <f>VLOOKUP(CONCATENATE($F4090," ",$G4090),AllocFactorMatrix,(AA$4+1),FALSE)*$E4095</f>
        <v>0</v>
      </c>
      <c r="AB4090" s="25">
        <f>VLOOKUP(CONCATENATE($F4090," ",$G4090),AllocFactorMatrix,(AB$4+1),FALSE)*$E4095</f>
        <v>0</v>
      </c>
      <c r="AC4090" s="25">
        <f>VLOOKUP(CONCATENATE($F4090," ",$G4090),AllocFactorMatrix,(AC$4+1),FALSE)*$E4095</f>
        <v>0</v>
      </c>
    </row>
    <row r="4091" spans="4:29" hidden="1" outlineLevel="1">
      <c r="F4091" s="61" t="str">
        <f>F4095</f>
        <v>PROD_DEMAND</v>
      </c>
      <c r="G4091" s="20" t="str">
        <f>$G$11</f>
        <v>DISTPRI</v>
      </c>
      <c r="H4091" s="24">
        <f t="shared" si="1938"/>
        <v>0</v>
      </c>
      <c r="I4091" s="25">
        <f>VLOOKUP(CONCATENATE($F4091," ",$G4091),AllocFactorMatrix,(I$4+1),FALSE)*$E4095</f>
        <v>0</v>
      </c>
      <c r="J4091" s="25">
        <f>VLOOKUP(CONCATENATE($F4091," ",$G4091),AllocFactorMatrix,(J$4+1),FALSE)*$E4095</f>
        <v>0</v>
      </c>
      <c r="K4091" s="25">
        <f>VLOOKUP(CONCATENATE($F4091," ",$G4091),AllocFactorMatrix,(K$4+1),FALSE)*$E4095</f>
        <v>0</v>
      </c>
      <c r="L4091" s="25">
        <f>VLOOKUP(CONCATENATE($F4091," ",$G4091),AllocFactorMatrix,(L$4+1),FALSE)*$E4095</f>
        <v>0</v>
      </c>
      <c r="M4091" s="25">
        <f t="shared" si="1934"/>
        <v>0</v>
      </c>
      <c r="N4091" s="25">
        <f>VLOOKUP(CONCATENATE($F4091," ",$G4091),AllocFactorMatrix,(N$4+1),FALSE)*$E4095</f>
        <v>0</v>
      </c>
      <c r="O4091" s="25">
        <f>VLOOKUP(CONCATENATE($F4091," ",$G4091),AllocFactorMatrix,(O$4+1),FALSE)*$E4095</f>
        <v>0</v>
      </c>
      <c r="P4091" s="25">
        <f>VLOOKUP(CONCATENATE($F4091," ",$G4091),AllocFactorMatrix,(P$4+1),FALSE)*$E4095</f>
        <v>0</v>
      </c>
      <c r="Q4091" s="25">
        <f>VLOOKUP(CONCATENATE($F4091," ",$G4091),AllocFactorMatrix,(Q$4+1),FALSE)*$E4095</f>
        <v>0</v>
      </c>
      <c r="R4091" s="25">
        <f t="shared" si="1939"/>
        <v>0</v>
      </c>
      <c r="S4091" s="25">
        <f>VLOOKUP(CONCATENATE($F4091," ",$G4091),AllocFactorMatrix,(S$4+1),FALSE)*$E4095</f>
        <v>0</v>
      </c>
      <c r="T4091" s="25">
        <f>VLOOKUP(CONCATENATE($F4091," ",$G4091),AllocFactorMatrix,(T$4+1),FALSE)*$E4095</f>
        <v>0</v>
      </c>
      <c r="U4091" s="25">
        <f>VLOOKUP(CONCATENATE($F4091," ",$G4091),AllocFactorMatrix,(U$4+1),FALSE)*$E4095</f>
        <v>0</v>
      </c>
      <c r="V4091" s="25">
        <f>VLOOKUP(CONCATENATE($F4091," ",$G4091),AllocFactorMatrix,(V$4+1),FALSE)*$E4095</f>
        <v>0</v>
      </c>
      <c r="W4091" s="25">
        <f t="shared" si="1940"/>
        <v>0</v>
      </c>
      <c r="X4091" s="25">
        <f>VLOOKUP(CONCATENATE($F4091," ",$G4091),AllocFactorMatrix,(X$4+1),FALSE)*$E4095</f>
        <v>0</v>
      </c>
      <c r="Y4091" s="25">
        <f>VLOOKUP(CONCATENATE($F4091," ",$G4091),AllocFactorMatrix,(Y$4+1),FALSE)*$E4095</f>
        <v>0</v>
      </c>
      <c r="Z4091" s="25">
        <f t="shared" si="1935"/>
        <v>0</v>
      </c>
      <c r="AA4091" s="25">
        <f>VLOOKUP(CONCATENATE($F4091," ",$G4091),AllocFactorMatrix,(AA$4+1),FALSE)*$E4095</f>
        <v>0</v>
      </c>
      <c r="AB4091" s="25">
        <f>VLOOKUP(CONCATENATE($F4091," ",$G4091),AllocFactorMatrix,(AB$4+1),FALSE)*$E4095</f>
        <v>0</v>
      </c>
      <c r="AC4091" s="25">
        <f>VLOOKUP(CONCATENATE($F4091," ",$G4091),AllocFactorMatrix,(AC$4+1),FALSE)*$E4095</f>
        <v>0</v>
      </c>
    </row>
    <row r="4092" spans="4:29" hidden="1" outlineLevel="1">
      <c r="F4092" s="61" t="str">
        <f>F4095</f>
        <v>PROD_DEMAND</v>
      </c>
      <c r="G4092" s="20" t="str">
        <f>$G$12</f>
        <v>DISTSEC</v>
      </c>
      <c r="H4092" s="24">
        <f t="shared" si="1938"/>
        <v>0</v>
      </c>
      <c r="I4092" s="25">
        <f>VLOOKUP(CONCATENATE($F4092," ",$G4092),AllocFactorMatrix,(I$4+1),FALSE)*$E4095</f>
        <v>0</v>
      </c>
      <c r="J4092" s="25">
        <f>VLOOKUP(CONCATENATE($F4092," ",$G4092),AllocFactorMatrix,(J$4+1),FALSE)*$E4095</f>
        <v>0</v>
      </c>
      <c r="K4092" s="25">
        <f>VLOOKUP(CONCATENATE($F4092," ",$G4092),AllocFactorMatrix,(K$4+1),FALSE)*$E4095</f>
        <v>0</v>
      </c>
      <c r="L4092" s="25">
        <f>VLOOKUP(CONCATENATE($F4092," ",$G4092),AllocFactorMatrix,(L$4+1),FALSE)*$E4095</f>
        <v>0</v>
      </c>
      <c r="M4092" s="25">
        <f t="shared" si="1934"/>
        <v>0</v>
      </c>
      <c r="N4092" s="25">
        <f>VLOOKUP(CONCATENATE($F4092," ",$G4092),AllocFactorMatrix,(N$4+1),FALSE)*$E4095</f>
        <v>0</v>
      </c>
      <c r="O4092" s="25">
        <f>VLOOKUP(CONCATENATE($F4092," ",$G4092),AllocFactorMatrix,(O$4+1),FALSE)*$E4095</f>
        <v>0</v>
      </c>
      <c r="P4092" s="25">
        <f>VLOOKUP(CONCATENATE($F4092," ",$G4092),AllocFactorMatrix,(P$4+1),FALSE)*$E4095</f>
        <v>0</v>
      </c>
      <c r="Q4092" s="25">
        <f>VLOOKUP(CONCATENATE($F4092," ",$G4092),AllocFactorMatrix,(Q$4+1),FALSE)*$E4095</f>
        <v>0</v>
      </c>
      <c r="R4092" s="25">
        <f t="shared" si="1939"/>
        <v>0</v>
      </c>
      <c r="S4092" s="25">
        <f>VLOOKUP(CONCATENATE($F4092," ",$G4092),AllocFactorMatrix,(S$4+1),FALSE)*$E4095</f>
        <v>0</v>
      </c>
      <c r="T4092" s="25">
        <f>VLOOKUP(CONCATENATE($F4092," ",$G4092),AllocFactorMatrix,(T$4+1),FALSE)*$E4095</f>
        <v>0</v>
      </c>
      <c r="U4092" s="25">
        <f>VLOOKUP(CONCATENATE($F4092," ",$G4092),AllocFactorMatrix,(U$4+1),FALSE)*$E4095</f>
        <v>0</v>
      </c>
      <c r="V4092" s="25">
        <f>VLOOKUP(CONCATENATE($F4092," ",$G4092),AllocFactorMatrix,(V$4+1),FALSE)*$E4095</f>
        <v>0</v>
      </c>
      <c r="W4092" s="25">
        <f t="shared" si="1940"/>
        <v>0</v>
      </c>
      <c r="X4092" s="25">
        <f>VLOOKUP(CONCATENATE($F4092," ",$G4092),AllocFactorMatrix,(X$4+1),FALSE)*$E4095</f>
        <v>0</v>
      </c>
      <c r="Y4092" s="25">
        <f>VLOOKUP(CONCATENATE($F4092," ",$G4092),AllocFactorMatrix,(Y$4+1),FALSE)*$E4095</f>
        <v>0</v>
      </c>
      <c r="Z4092" s="25">
        <f t="shared" si="1935"/>
        <v>0</v>
      </c>
      <c r="AA4092" s="25">
        <f>VLOOKUP(CONCATENATE($F4092," ",$G4092),AllocFactorMatrix,(AA$4+1),FALSE)*$E4095</f>
        <v>0</v>
      </c>
      <c r="AB4092" s="25">
        <f>VLOOKUP(CONCATENATE($F4092," ",$G4092),AllocFactorMatrix,(AB$4+1),FALSE)*$E4095</f>
        <v>0</v>
      </c>
      <c r="AC4092" s="25">
        <f>VLOOKUP(CONCATENATE($F4092," ",$G4092),AllocFactorMatrix,(AC$4+1),FALSE)*$E4095</f>
        <v>0</v>
      </c>
    </row>
    <row r="4093" spans="4:29" hidden="1" outlineLevel="1">
      <c r="F4093" s="61" t="str">
        <f>F4095</f>
        <v>PROD_DEMAND</v>
      </c>
      <c r="G4093" s="20" t="str">
        <f>$G$13</f>
        <v>ENERGY</v>
      </c>
      <c r="H4093" s="24">
        <f t="shared" si="1938"/>
        <v>0</v>
      </c>
      <c r="I4093" s="25">
        <f>VLOOKUP(CONCATENATE($F4093," ",$G4093),AllocFactorMatrix,(I$4+1),FALSE)*$E4095</f>
        <v>0</v>
      </c>
      <c r="J4093" s="25">
        <f>VLOOKUP(CONCATENATE($F4093," ",$G4093),AllocFactorMatrix,(J$4+1),FALSE)*$E4095</f>
        <v>0</v>
      </c>
      <c r="K4093" s="25">
        <f>VLOOKUP(CONCATENATE($F4093," ",$G4093),AllocFactorMatrix,(K$4+1),FALSE)*$E4095</f>
        <v>0</v>
      </c>
      <c r="L4093" s="25">
        <f>VLOOKUP(CONCATENATE($F4093," ",$G4093),AllocFactorMatrix,(L$4+1),FALSE)*$E4095</f>
        <v>0</v>
      </c>
      <c r="M4093" s="25">
        <f t="shared" si="1934"/>
        <v>0</v>
      </c>
      <c r="N4093" s="25">
        <f>VLOOKUP(CONCATENATE($F4093," ",$G4093),AllocFactorMatrix,(N$4+1),FALSE)*$E4095</f>
        <v>0</v>
      </c>
      <c r="O4093" s="25">
        <f>VLOOKUP(CONCATENATE($F4093," ",$G4093),AllocFactorMatrix,(O$4+1),FALSE)*$E4095</f>
        <v>0</v>
      </c>
      <c r="P4093" s="25">
        <f>VLOOKUP(CONCATENATE($F4093," ",$G4093),AllocFactorMatrix,(P$4+1),FALSE)*$E4095</f>
        <v>0</v>
      </c>
      <c r="Q4093" s="25">
        <f>VLOOKUP(CONCATENATE($F4093," ",$G4093),AllocFactorMatrix,(Q$4+1),FALSE)*$E4095</f>
        <v>0</v>
      </c>
      <c r="R4093" s="25">
        <f t="shared" si="1939"/>
        <v>0</v>
      </c>
      <c r="S4093" s="25">
        <f>VLOOKUP(CONCATENATE($F4093," ",$G4093),AllocFactorMatrix,(S$4+1),FALSE)*$E4095</f>
        <v>0</v>
      </c>
      <c r="T4093" s="25">
        <f>VLOOKUP(CONCATENATE($F4093," ",$G4093),AllocFactorMatrix,(T$4+1),FALSE)*$E4095</f>
        <v>0</v>
      </c>
      <c r="U4093" s="25">
        <f>VLOOKUP(CONCATENATE($F4093," ",$G4093),AllocFactorMatrix,(U$4+1),FALSE)*$E4095</f>
        <v>0</v>
      </c>
      <c r="V4093" s="25">
        <f>VLOOKUP(CONCATENATE($F4093," ",$G4093),AllocFactorMatrix,(V$4+1),FALSE)*$E4095</f>
        <v>0</v>
      </c>
      <c r="W4093" s="25">
        <f t="shared" si="1940"/>
        <v>0</v>
      </c>
      <c r="X4093" s="25">
        <f>VLOOKUP(CONCATENATE($F4093," ",$G4093),AllocFactorMatrix,(X$4+1),FALSE)*$E4095</f>
        <v>0</v>
      </c>
      <c r="Y4093" s="25">
        <f>VLOOKUP(CONCATENATE($F4093," ",$G4093),AllocFactorMatrix,(Y$4+1),FALSE)*$E4095</f>
        <v>0</v>
      </c>
      <c r="Z4093" s="25">
        <f t="shared" si="1935"/>
        <v>0</v>
      </c>
      <c r="AA4093" s="25">
        <f>VLOOKUP(CONCATENATE($F4093," ",$G4093),AllocFactorMatrix,(AA$4+1),FALSE)*$E4095</f>
        <v>0</v>
      </c>
      <c r="AB4093" s="25">
        <f>VLOOKUP(CONCATENATE($F4093," ",$G4093),AllocFactorMatrix,(AB$4+1),FALSE)*$E4095</f>
        <v>0</v>
      </c>
      <c r="AC4093" s="25">
        <f>VLOOKUP(CONCATENATE($F4093," ",$G4093),AllocFactorMatrix,(AC$4+1),FALSE)*$E4095</f>
        <v>0</v>
      </c>
    </row>
    <row r="4094" spans="4:29" hidden="1" outlineLevel="1">
      <c r="F4094" s="61" t="str">
        <f>F4095</f>
        <v>PROD_DEMAND</v>
      </c>
      <c r="G4094" s="20" t="str">
        <f>$G$14</f>
        <v>CUSTOMER</v>
      </c>
      <c r="H4094" s="24">
        <f t="shared" si="1938"/>
        <v>0</v>
      </c>
      <c r="I4094" s="25">
        <f>VLOOKUP(CONCATENATE($F4094," ",$G4094),AllocFactorMatrix,(I$4+1),FALSE)*$E4095</f>
        <v>0</v>
      </c>
      <c r="J4094" s="25">
        <f>VLOOKUP(CONCATENATE($F4094," ",$G4094),AllocFactorMatrix,(J$4+1),FALSE)*$E4095</f>
        <v>0</v>
      </c>
      <c r="K4094" s="25">
        <f>VLOOKUP(CONCATENATE($F4094," ",$G4094),AllocFactorMatrix,(K$4+1),FALSE)*$E4095</f>
        <v>0</v>
      </c>
      <c r="L4094" s="25">
        <f>VLOOKUP(CONCATENATE($F4094," ",$G4094),AllocFactorMatrix,(L$4+1),FALSE)*$E4095</f>
        <v>0</v>
      </c>
      <c r="M4094" s="25">
        <f t="shared" si="1934"/>
        <v>0</v>
      </c>
      <c r="N4094" s="25">
        <f>VLOOKUP(CONCATENATE($F4094," ",$G4094),AllocFactorMatrix,(N$4+1),FALSE)*$E4095</f>
        <v>0</v>
      </c>
      <c r="O4094" s="25">
        <f>VLOOKUP(CONCATENATE($F4094," ",$G4094),AllocFactorMatrix,(O$4+1),FALSE)*$E4095</f>
        <v>0</v>
      </c>
      <c r="P4094" s="25">
        <f>VLOOKUP(CONCATENATE($F4094," ",$G4094),AllocFactorMatrix,(P$4+1),FALSE)*$E4095</f>
        <v>0</v>
      </c>
      <c r="Q4094" s="25">
        <f>VLOOKUP(CONCATENATE($F4094," ",$G4094),AllocFactorMatrix,(Q$4+1),FALSE)*$E4095</f>
        <v>0</v>
      </c>
      <c r="R4094" s="25">
        <f t="shared" si="1939"/>
        <v>0</v>
      </c>
      <c r="S4094" s="25">
        <f>VLOOKUP(CONCATENATE($F4094," ",$G4094),AllocFactorMatrix,(S$4+1),FALSE)*$E4095</f>
        <v>0</v>
      </c>
      <c r="T4094" s="25">
        <f>VLOOKUP(CONCATENATE($F4094," ",$G4094),AllocFactorMatrix,(T$4+1),FALSE)*$E4095</f>
        <v>0</v>
      </c>
      <c r="U4094" s="25">
        <f>VLOOKUP(CONCATENATE($F4094," ",$G4094),AllocFactorMatrix,(U$4+1),FALSE)*$E4095</f>
        <v>0</v>
      </c>
      <c r="V4094" s="25">
        <f>VLOOKUP(CONCATENATE($F4094," ",$G4094),AllocFactorMatrix,(V$4+1),FALSE)*$E4095</f>
        <v>0</v>
      </c>
      <c r="W4094" s="25">
        <f t="shared" si="1940"/>
        <v>0</v>
      </c>
      <c r="X4094" s="25">
        <f>VLOOKUP(CONCATENATE($F4094," ",$G4094),AllocFactorMatrix,(X$4+1),FALSE)*$E4095</f>
        <v>0</v>
      </c>
      <c r="Y4094" s="25">
        <f>VLOOKUP(CONCATENATE($F4094," ",$G4094),AllocFactorMatrix,(Y$4+1),FALSE)*$E4095</f>
        <v>0</v>
      </c>
      <c r="Z4094" s="25">
        <f t="shared" si="1935"/>
        <v>0</v>
      </c>
      <c r="AA4094" s="25">
        <f>VLOOKUP(CONCATENATE($F4094," ",$G4094),AllocFactorMatrix,(AA$4+1),FALSE)*$E4095</f>
        <v>0</v>
      </c>
      <c r="AB4094" s="25">
        <f>VLOOKUP(CONCATENATE($F4094," ",$G4094),AllocFactorMatrix,(AB$4+1),FALSE)*$E4095</f>
        <v>0</v>
      </c>
      <c r="AC4094" s="25">
        <f>VLOOKUP(CONCATENATE($F4094," ",$G4094),AllocFactorMatrix,(AC$4+1),FALSE)*$E4095</f>
        <v>0</v>
      </c>
    </row>
    <row r="4095" spans="4:29" collapsed="1">
      <c r="D4095" s="58" t="s">
        <v>441</v>
      </c>
      <c r="E4095" s="22">
        <v>0</v>
      </c>
      <c r="F4095" s="61" t="s">
        <v>29</v>
      </c>
      <c r="G4095" s="20" t="str">
        <f>$G$15</f>
        <v>TOTAL</v>
      </c>
      <c r="H4095" s="24">
        <f t="shared" si="1938"/>
        <v>0</v>
      </c>
      <c r="I4095" s="25">
        <f>VLOOKUP(CONCATENATE($F4095," ",$G4095),AllocFactorMatrix,(I$4+1),FALSE)*$E4095</f>
        <v>0</v>
      </c>
      <c r="J4095" s="25">
        <f>VLOOKUP(CONCATENATE($F4095," ",$G4095),AllocFactorMatrix,(J$4+1),FALSE)*$E4095</f>
        <v>0</v>
      </c>
      <c r="K4095" s="25">
        <f>VLOOKUP(CONCATENATE($F4095," ",$G4095),AllocFactorMatrix,(K$4+1),FALSE)*$E4095</f>
        <v>0</v>
      </c>
      <c r="L4095" s="25">
        <f>VLOOKUP(CONCATENATE($F4095," ",$G4095),AllocFactorMatrix,(L$4+1),FALSE)*$E4095</f>
        <v>0</v>
      </c>
      <c r="M4095" s="25">
        <f t="shared" si="1934"/>
        <v>0</v>
      </c>
      <c r="N4095" s="25">
        <f>VLOOKUP(CONCATENATE($F4095," ",$G4095),AllocFactorMatrix,(N$4+1),FALSE)*$E4095</f>
        <v>0</v>
      </c>
      <c r="O4095" s="25">
        <f>VLOOKUP(CONCATENATE($F4095," ",$G4095),AllocFactorMatrix,(O$4+1),FALSE)*$E4095</f>
        <v>0</v>
      </c>
      <c r="P4095" s="25">
        <f>VLOOKUP(CONCATENATE($F4095," ",$G4095),AllocFactorMatrix,(P$4+1),FALSE)*$E4095</f>
        <v>0</v>
      </c>
      <c r="Q4095" s="25">
        <f>VLOOKUP(CONCATENATE($F4095," ",$G4095),AllocFactorMatrix,(Q$4+1),FALSE)*$E4095</f>
        <v>0</v>
      </c>
      <c r="R4095" s="25">
        <f t="shared" si="1939"/>
        <v>0</v>
      </c>
      <c r="S4095" s="25">
        <f>VLOOKUP(CONCATENATE($F4095," ",$G4095),AllocFactorMatrix,(S$4+1),FALSE)*$E4095</f>
        <v>0</v>
      </c>
      <c r="T4095" s="25">
        <f>VLOOKUP(CONCATENATE($F4095," ",$G4095),AllocFactorMatrix,(T$4+1),FALSE)*$E4095</f>
        <v>0</v>
      </c>
      <c r="U4095" s="25">
        <f>VLOOKUP(CONCATENATE($F4095," ",$G4095),AllocFactorMatrix,(U$4+1),FALSE)*$E4095</f>
        <v>0</v>
      </c>
      <c r="V4095" s="25">
        <f>VLOOKUP(CONCATENATE($F4095," ",$G4095),AllocFactorMatrix,(V$4+1),FALSE)*$E4095</f>
        <v>0</v>
      </c>
      <c r="W4095" s="25">
        <f t="shared" si="1940"/>
        <v>0</v>
      </c>
      <c r="X4095" s="25">
        <f>VLOOKUP(CONCATENATE($F4095," ",$G4095),AllocFactorMatrix,(X$4+1),FALSE)*$E4095</f>
        <v>0</v>
      </c>
      <c r="Y4095" s="25">
        <f>VLOOKUP(CONCATENATE($F4095," ",$G4095),AllocFactorMatrix,(Y$4+1),FALSE)*$E4095</f>
        <v>0</v>
      </c>
      <c r="Z4095" s="25">
        <f t="shared" si="1935"/>
        <v>0</v>
      </c>
      <c r="AA4095" s="25">
        <f>VLOOKUP(CONCATENATE($F4095," ",$G4095),AllocFactorMatrix,(AA$4+1),FALSE)*$E4095</f>
        <v>0</v>
      </c>
      <c r="AB4095" s="25">
        <f>VLOOKUP(CONCATENATE($F4095," ",$G4095),AllocFactorMatrix,(AB$4+1),FALSE)*$E4095</f>
        <v>0</v>
      </c>
      <c r="AC4095" s="25">
        <f>VLOOKUP(CONCATENATE($F4095," ",$G4095),AllocFactorMatrix,(AC$4+1),FALSE)*$E4095</f>
        <v>0</v>
      </c>
    </row>
    <row r="4096" spans="4:29" hidden="1" outlineLevel="1">
      <c r="E4096" s="22">
        <v>0</v>
      </c>
      <c r="F4096" s="61" t="str">
        <f>F4103</f>
        <v>PROD_DEMAND</v>
      </c>
      <c r="G4096" s="20" t="str">
        <f>$G$8</f>
        <v>PRODUCTION</v>
      </c>
      <c r="H4096" s="24">
        <f t="shared" si="1938"/>
        <v>0</v>
      </c>
      <c r="I4096" s="25">
        <f>VLOOKUP(CONCATENATE($F4096," ",$G4096),AllocFactorMatrix,(I$4+1),FALSE)*$E4103</f>
        <v>0</v>
      </c>
      <c r="J4096" s="25">
        <f>VLOOKUP(CONCATENATE($F4096," ",$G4096),AllocFactorMatrix,(J$4+1),FALSE)*$E4103</f>
        <v>0</v>
      </c>
      <c r="K4096" s="25">
        <f>VLOOKUP(CONCATENATE($F4096," ",$G4096),AllocFactorMatrix,(K$4+1),FALSE)*$E4103</f>
        <v>0</v>
      </c>
      <c r="L4096" s="25">
        <f>VLOOKUP(CONCATENATE($F4096," ",$G4096),AllocFactorMatrix,(L$4+1),FALSE)*$E4103</f>
        <v>0</v>
      </c>
      <c r="M4096" s="25">
        <f t="shared" si="1934"/>
        <v>0</v>
      </c>
      <c r="N4096" s="25">
        <f>VLOOKUP(CONCATENATE($F4096," ",$G4096),AllocFactorMatrix,(N$4+1),FALSE)*$E4103</f>
        <v>0</v>
      </c>
      <c r="O4096" s="25">
        <f>VLOOKUP(CONCATENATE($F4096," ",$G4096),AllocFactorMatrix,(O$4+1),FALSE)*$E4103</f>
        <v>0</v>
      </c>
      <c r="P4096" s="25">
        <f>VLOOKUP(CONCATENATE($F4096," ",$G4096),AllocFactorMatrix,(P$4+1),FALSE)*$E4103</f>
        <v>0</v>
      </c>
      <c r="Q4096" s="25">
        <f>VLOOKUP(CONCATENATE($F4096," ",$G4096),AllocFactorMatrix,(Q$4+1),FALSE)*$E4103</f>
        <v>0</v>
      </c>
      <c r="R4096" s="25">
        <f>SUBTOTAL(9,N4096:Q4096)</f>
        <v>0</v>
      </c>
      <c r="S4096" s="25">
        <f>VLOOKUP(CONCATENATE($F4096," ",$G4096),AllocFactorMatrix,(S$4+1),FALSE)*$E4103</f>
        <v>0</v>
      </c>
      <c r="T4096" s="25">
        <f>VLOOKUP(CONCATENATE($F4096," ",$G4096),AllocFactorMatrix,(T$4+1),FALSE)*$E4103</f>
        <v>0</v>
      </c>
      <c r="U4096" s="25">
        <f>VLOOKUP(CONCATENATE($F4096," ",$G4096),AllocFactorMatrix,(U$4+1),FALSE)*$E4103</f>
        <v>0</v>
      </c>
      <c r="V4096" s="25">
        <f>VLOOKUP(CONCATENATE($F4096," ",$G4096),AllocFactorMatrix,(V$4+1),FALSE)*$E4103</f>
        <v>0</v>
      </c>
      <c r="W4096" s="25">
        <f>SUBTOTAL(9,S4096:V4096)</f>
        <v>0</v>
      </c>
      <c r="X4096" s="25">
        <f>VLOOKUP(CONCATENATE($F4096," ",$G4096),AllocFactorMatrix,(X$4+1),FALSE)*$E4103</f>
        <v>0</v>
      </c>
      <c r="Y4096" s="25">
        <f>VLOOKUP(CONCATENATE($F4096," ",$G4096),AllocFactorMatrix,(Y$4+1),FALSE)*$E4103</f>
        <v>0</v>
      </c>
      <c r="Z4096" s="25">
        <f t="shared" si="1935"/>
        <v>0</v>
      </c>
      <c r="AA4096" s="25">
        <f>VLOOKUP(CONCATENATE($F4096," ",$G4096),AllocFactorMatrix,(AA$4+1),FALSE)*$E4103</f>
        <v>0</v>
      </c>
      <c r="AB4096" s="25">
        <f>VLOOKUP(CONCATENATE($F4096," ",$G4096),AllocFactorMatrix,(AB$4+1),FALSE)*$E4103</f>
        <v>0</v>
      </c>
      <c r="AC4096" s="25">
        <f>VLOOKUP(CONCATENATE($F4096," ",$G4096),AllocFactorMatrix,(AC$4+1),FALSE)*$E4103</f>
        <v>0</v>
      </c>
    </row>
    <row r="4097" spans="4:29" hidden="1" outlineLevel="1">
      <c r="E4097" s="22">
        <v>0</v>
      </c>
      <c r="F4097" s="61" t="str">
        <f>F4103</f>
        <v>PROD_DEMAND</v>
      </c>
      <c r="G4097" s="20" t="str">
        <f>$G$9</f>
        <v>BULKTRAN</v>
      </c>
      <c r="H4097" s="24">
        <f t="shared" si="1938"/>
        <v>0</v>
      </c>
      <c r="I4097" s="25">
        <f>VLOOKUP(CONCATENATE($F4097," ",$G4097),AllocFactorMatrix,(I$4+1),FALSE)*$E4103</f>
        <v>0</v>
      </c>
      <c r="J4097" s="25">
        <f>VLOOKUP(CONCATENATE($F4097," ",$G4097),AllocFactorMatrix,(J$4+1),FALSE)*$E4103</f>
        <v>0</v>
      </c>
      <c r="K4097" s="25">
        <f>VLOOKUP(CONCATENATE($F4097," ",$G4097),AllocFactorMatrix,(K$4+1),FALSE)*$E4103</f>
        <v>0</v>
      </c>
      <c r="L4097" s="25">
        <f>VLOOKUP(CONCATENATE($F4097," ",$G4097),AllocFactorMatrix,(L$4+1),FALSE)*$E4103</f>
        <v>0</v>
      </c>
      <c r="M4097" s="25">
        <f t="shared" si="1934"/>
        <v>0</v>
      </c>
      <c r="N4097" s="25">
        <f>VLOOKUP(CONCATENATE($F4097," ",$G4097),AllocFactorMatrix,(N$4+1),FALSE)*$E4103</f>
        <v>0</v>
      </c>
      <c r="O4097" s="25">
        <f>VLOOKUP(CONCATENATE($F4097," ",$G4097),AllocFactorMatrix,(O$4+1),FALSE)*$E4103</f>
        <v>0</v>
      </c>
      <c r="P4097" s="25">
        <f>VLOOKUP(CONCATENATE($F4097," ",$G4097),AllocFactorMatrix,(P$4+1),FALSE)*$E4103</f>
        <v>0</v>
      </c>
      <c r="Q4097" s="25">
        <f>VLOOKUP(CONCATENATE($F4097," ",$G4097),AllocFactorMatrix,(Q$4+1),FALSE)*$E4103</f>
        <v>0</v>
      </c>
      <c r="R4097" s="25">
        <f t="shared" ref="R4097:R4103" si="1941">SUBTOTAL(9,N4097:Q4097)</f>
        <v>0</v>
      </c>
      <c r="S4097" s="25">
        <f>VLOOKUP(CONCATENATE($F4097," ",$G4097),AllocFactorMatrix,(S$4+1),FALSE)*$E4103</f>
        <v>0</v>
      </c>
      <c r="T4097" s="25">
        <f>VLOOKUP(CONCATENATE($F4097," ",$G4097),AllocFactorMatrix,(T$4+1),FALSE)*$E4103</f>
        <v>0</v>
      </c>
      <c r="U4097" s="25">
        <f>VLOOKUP(CONCATENATE($F4097," ",$G4097),AllocFactorMatrix,(U$4+1),FALSE)*$E4103</f>
        <v>0</v>
      </c>
      <c r="V4097" s="25">
        <f>VLOOKUP(CONCATENATE($F4097," ",$G4097),AllocFactorMatrix,(V$4+1),FALSE)*$E4103</f>
        <v>0</v>
      </c>
      <c r="W4097" s="25">
        <f t="shared" ref="W4097:W4103" si="1942">SUBTOTAL(9,S4097:V4097)</f>
        <v>0</v>
      </c>
      <c r="X4097" s="25">
        <f>VLOOKUP(CONCATENATE($F4097," ",$G4097),AllocFactorMatrix,(X$4+1),FALSE)*$E4103</f>
        <v>0</v>
      </c>
      <c r="Y4097" s="25">
        <f>VLOOKUP(CONCATENATE($F4097," ",$G4097),AllocFactorMatrix,(Y$4+1),FALSE)*$E4103</f>
        <v>0</v>
      </c>
      <c r="Z4097" s="25">
        <f t="shared" si="1935"/>
        <v>0</v>
      </c>
      <c r="AA4097" s="25">
        <f>VLOOKUP(CONCATENATE($F4097," ",$G4097),AllocFactorMatrix,(AA$4+1),FALSE)*$E4103</f>
        <v>0</v>
      </c>
      <c r="AB4097" s="25">
        <f>VLOOKUP(CONCATENATE($F4097," ",$G4097),AllocFactorMatrix,(AB$4+1),FALSE)*$E4103</f>
        <v>0</v>
      </c>
      <c r="AC4097" s="25">
        <f>VLOOKUP(CONCATENATE($F4097," ",$G4097),AllocFactorMatrix,(AC$4+1),FALSE)*$E4103</f>
        <v>0</v>
      </c>
    </row>
    <row r="4098" spans="4:29" hidden="1" outlineLevel="1">
      <c r="E4098" s="22">
        <v>0</v>
      </c>
      <c r="F4098" s="61" t="str">
        <f>F4103</f>
        <v>PROD_DEMAND</v>
      </c>
      <c r="G4098" s="20" t="str">
        <f>$G$10</f>
        <v>SUBTRAN</v>
      </c>
      <c r="H4098" s="24">
        <f t="shared" si="1938"/>
        <v>0</v>
      </c>
      <c r="I4098" s="25">
        <f>VLOOKUP(CONCATENATE($F4098," ",$G4098),AllocFactorMatrix,(I$4+1),FALSE)*$E4103</f>
        <v>0</v>
      </c>
      <c r="J4098" s="25">
        <f>VLOOKUP(CONCATENATE($F4098," ",$G4098),AllocFactorMatrix,(J$4+1),FALSE)*$E4103</f>
        <v>0</v>
      </c>
      <c r="K4098" s="25">
        <f>VLOOKUP(CONCATENATE($F4098," ",$G4098),AllocFactorMatrix,(K$4+1),FALSE)*$E4103</f>
        <v>0</v>
      </c>
      <c r="L4098" s="25">
        <f>VLOOKUP(CONCATENATE($F4098," ",$G4098),AllocFactorMatrix,(L$4+1),FALSE)*$E4103</f>
        <v>0</v>
      </c>
      <c r="M4098" s="25">
        <f t="shared" si="1934"/>
        <v>0</v>
      </c>
      <c r="N4098" s="25">
        <f>VLOOKUP(CONCATENATE($F4098," ",$G4098),AllocFactorMatrix,(N$4+1),FALSE)*$E4103</f>
        <v>0</v>
      </c>
      <c r="O4098" s="25">
        <f>VLOOKUP(CONCATENATE($F4098," ",$G4098),AllocFactorMatrix,(O$4+1),FALSE)*$E4103</f>
        <v>0</v>
      </c>
      <c r="P4098" s="25">
        <f>VLOOKUP(CONCATENATE($F4098," ",$G4098),AllocFactorMatrix,(P$4+1),FALSE)*$E4103</f>
        <v>0</v>
      </c>
      <c r="Q4098" s="25">
        <f>VLOOKUP(CONCATENATE($F4098," ",$G4098),AllocFactorMatrix,(Q$4+1),FALSE)*$E4103</f>
        <v>0</v>
      </c>
      <c r="R4098" s="25">
        <f t="shared" si="1941"/>
        <v>0</v>
      </c>
      <c r="S4098" s="25">
        <f>VLOOKUP(CONCATENATE($F4098," ",$G4098),AllocFactorMatrix,(S$4+1),FALSE)*$E4103</f>
        <v>0</v>
      </c>
      <c r="T4098" s="25">
        <f>VLOOKUP(CONCATENATE($F4098," ",$G4098),AllocFactorMatrix,(T$4+1),FALSE)*$E4103</f>
        <v>0</v>
      </c>
      <c r="U4098" s="25">
        <f>VLOOKUP(CONCATENATE($F4098," ",$G4098),AllocFactorMatrix,(U$4+1),FALSE)*$E4103</f>
        <v>0</v>
      </c>
      <c r="V4098" s="25">
        <f>VLOOKUP(CONCATENATE($F4098," ",$G4098),AllocFactorMatrix,(V$4+1),FALSE)*$E4103</f>
        <v>0</v>
      </c>
      <c r="W4098" s="25">
        <f t="shared" si="1942"/>
        <v>0</v>
      </c>
      <c r="X4098" s="25">
        <f>VLOOKUP(CONCATENATE($F4098," ",$G4098),AllocFactorMatrix,(X$4+1),FALSE)*$E4103</f>
        <v>0</v>
      </c>
      <c r="Y4098" s="25">
        <f>VLOOKUP(CONCATENATE($F4098," ",$G4098),AllocFactorMatrix,(Y$4+1),FALSE)*$E4103</f>
        <v>0</v>
      </c>
      <c r="Z4098" s="25">
        <f t="shared" si="1935"/>
        <v>0</v>
      </c>
      <c r="AA4098" s="25">
        <f>VLOOKUP(CONCATENATE($F4098," ",$G4098),AllocFactorMatrix,(AA$4+1),FALSE)*$E4103</f>
        <v>0</v>
      </c>
      <c r="AB4098" s="25">
        <f>VLOOKUP(CONCATENATE($F4098," ",$G4098),AllocFactorMatrix,(AB$4+1),FALSE)*$E4103</f>
        <v>0</v>
      </c>
      <c r="AC4098" s="25">
        <f>VLOOKUP(CONCATENATE($F4098," ",$G4098),AllocFactorMatrix,(AC$4+1),FALSE)*$E4103</f>
        <v>0</v>
      </c>
    </row>
    <row r="4099" spans="4:29" hidden="1" outlineLevel="1">
      <c r="E4099" s="22">
        <v>0</v>
      </c>
      <c r="F4099" s="61" t="str">
        <f>F4103</f>
        <v>PROD_DEMAND</v>
      </c>
      <c r="G4099" s="20" t="str">
        <f>$G$11</f>
        <v>DISTPRI</v>
      </c>
      <c r="H4099" s="24">
        <f t="shared" si="1938"/>
        <v>0</v>
      </c>
      <c r="I4099" s="25">
        <f>VLOOKUP(CONCATENATE($F4099," ",$G4099),AllocFactorMatrix,(I$4+1),FALSE)*$E4103</f>
        <v>0</v>
      </c>
      <c r="J4099" s="25">
        <f>VLOOKUP(CONCATENATE($F4099," ",$G4099),AllocFactorMatrix,(J$4+1),FALSE)*$E4103</f>
        <v>0</v>
      </c>
      <c r="K4099" s="25">
        <f>VLOOKUP(CONCATENATE($F4099," ",$G4099),AllocFactorMatrix,(K$4+1),FALSE)*$E4103</f>
        <v>0</v>
      </c>
      <c r="L4099" s="25">
        <f>VLOOKUP(CONCATENATE($F4099," ",$G4099),AllocFactorMatrix,(L$4+1),FALSE)*$E4103</f>
        <v>0</v>
      </c>
      <c r="M4099" s="25">
        <f t="shared" si="1934"/>
        <v>0</v>
      </c>
      <c r="N4099" s="25">
        <f>VLOOKUP(CONCATENATE($F4099," ",$G4099),AllocFactorMatrix,(N$4+1),FALSE)*$E4103</f>
        <v>0</v>
      </c>
      <c r="O4099" s="25">
        <f>VLOOKUP(CONCATENATE($F4099," ",$G4099),AllocFactorMatrix,(O$4+1),FALSE)*$E4103</f>
        <v>0</v>
      </c>
      <c r="P4099" s="25">
        <f>VLOOKUP(CONCATENATE($F4099," ",$G4099),AllocFactorMatrix,(P$4+1),FALSE)*$E4103</f>
        <v>0</v>
      </c>
      <c r="Q4099" s="25">
        <f>VLOOKUP(CONCATENATE($F4099," ",$G4099),AllocFactorMatrix,(Q$4+1),FALSE)*$E4103</f>
        <v>0</v>
      </c>
      <c r="R4099" s="25">
        <f t="shared" si="1941"/>
        <v>0</v>
      </c>
      <c r="S4099" s="25">
        <f>VLOOKUP(CONCATENATE($F4099," ",$G4099),AllocFactorMatrix,(S$4+1),FALSE)*$E4103</f>
        <v>0</v>
      </c>
      <c r="T4099" s="25">
        <f>VLOOKUP(CONCATENATE($F4099," ",$G4099),AllocFactorMatrix,(T$4+1),FALSE)*$E4103</f>
        <v>0</v>
      </c>
      <c r="U4099" s="25">
        <f>VLOOKUP(CONCATENATE($F4099," ",$G4099),AllocFactorMatrix,(U$4+1),FALSE)*$E4103</f>
        <v>0</v>
      </c>
      <c r="V4099" s="25">
        <f>VLOOKUP(CONCATENATE($F4099," ",$G4099),AllocFactorMatrix,(V$4+1),FALSE)*$E4103</f>
        <v>0</v>
      </c>
      <c r="W4099" s="25">
        <f t="shared" si="1942"/>
        <v>0</v>
      </c>
      <c r="X4099" s="25">
        <f>VLOOKUP(CONCATENATE($F4099," ",$G4099),AllocFactorMatrix,(X$4+1),FALSE)*$E4103</f>
        <v>0</v>
      </c>
      <c r="Y4099" s="25">
        <f>VLOOKUP(CONCATENATE($F4099," ",$G4099),AllocFactorMatrix,(Y$4+1),FALSE)*$E4103</f>
        <v>0</v>
      </c>
      <c r="Z4099" s="25">
        <f t="shared" si="1935"/>
        <v>0</v>
      </c>
      <c r="AA4099" s="25">
        <f>VLOOKUP(CONCATENATE($F4099," ",$G4099),AllocFactorMatrix,(AA$4+1),FALSE)*$E4103</f>
        <v>0</v>
      </c>
      <c r="AB4099" s="25">
        <f>VLOOKUP(CONCATENATE($F4099," ",$G4099),AllocFactorMatrix,(AB$4+1),FALSE)*$E4103</f>
        <v>0</v>
      </c>
      <c r="AC4099" s="25">
        <f>VLOOKUP(CONCATENATE($F4099," ",$G4099),AllocFactorMatrix,(AC$4+1),FALSE)*$E4103</f>
        <v>0</v>
      </c>
    </row>
    <row r="4100" spans="4:29" hidden="1" outlineLevel="1">
      <c r="E4100" s="22">
        <v>0</v>
      </c>
      <c r="F4100" s="61" t="str">
        <f>F4103</f>
        <v>PROD_DEMAND</v>
      </c>
      <c r="G4100" s="20" t="str">
        <f>$G$12</f>
        <v>DISTSEC</v>
      </c>
      <c r="H4100" s="24">
        <f t="shared" si="1938"/>
        <v>0</v>
      </c>
      <c r="I4100" s="25">
        <f>VLOOKUP(CONCATENATE($F4100," ",$G4100),AllocFactorMatrix,(I$4+1),FALSE)*$E4103</f>
        <v>0</v>
      </c>
      <c r="J4100" s="25">
        <f>VLOOKUP(CONCATENATE($F4100," ",$G4100),AllocFactorMatrix,(J$4+1),FALSE)*$E4103</f>
        <v>0</v>
      </c>
      <c r="K4100" s="25">
        <f>VLOOKUP(CONCATENATE($F4100," ",$G4100),AllocFactorMatrix,(K$4+1),FALSE)*$E4103</f>
        <v>0</v>
      </c>
      <c r="L4100" s="25">
        <f>VLOOKUP(CONCATENATE($F4100," ",$G4100),AllocFactorMatrix,(L$4+1),FALSE)*$E4103</f>
        <v>0</v>
      </c>
      <c r="M4100" s="25">
        <f t="shared" si="1934"/>
        <v>0</v>
      </c>
      <c r="N4100" s="25">
        <f>VLOOKUP(CONCATENATE($F4100," ",$G4100),AllocFactorMatrix,(N$4+1),FALSE)*$E4103</f>
        <v>0</v>
      </c>
      <c r="O4100" s="25">
        <f>VLOOKUP(CONCATENATE($F4100," ",$G4100),AllocFactorMatrix,(O$4+1),FALSE)*$E4103</f>
        <v>0</v>
      </c>
      <c r="P4100" s="25">
        <f>VLOOKUP(CONCATENATE($F4100," ",$G4100),AllocFactorMatrix,(P$4+1),FALSE)*$E4103</f>
        <v>0</v>
      </c>
      <c r="Q4100" s="25">
        <f>VLOOKUP(CONCATENATE($F4100," ",$G4100),AllocFactorMatrix,(Q$4+1),FALSE)*$E4103</f>
        <v>0</v>
      </c>
      <c r="R4100" s="25">
        <f t="shared" si="1941"/>
        <v>0</v>
      </c>
      <c r="S4100" s="25">
        <f>VLOOKUP(CONCATENATE($F4100," ",$G4100),AllocFactorMatrix,(S$4+1),FALSE)*$E4103</f>
        <v>0</v>
      </c>
      <c r="T4100" s="25">
        <f>VLOOKUP(CONCATENATE($F4100," ",$G4100),AllocFactorMatrix,(T$4+1),FALSE)*$E4103</f>
        <v>0</v>
      </c>
      <c r="U4100" s="25">
        <f>VLOOKUP(CONCATENATE($F4100," ",$G4100),AllocFactorMatrix,(U$4+1),FALSE)*$E4103</f>
        <v>0</v>
      </c>
      <c r="V4100" s="25">
        <f>VLOOKUP(CONCATENATE($F4100," ",$G4100),AllocFactorMatrix,(V$4+1),FALSE)*$E4103</f>
        <v>0</v>
      </c>
      <c r="W4100" s="25">
        <f t="shared" si="1942"/>
        <v>0</v>
      </c>
      <c r="X4100" s="25">
        <f>VLOOKUP(CONCATENATE($F4100," ",$G4100),AllocFactorMatrix,(X$4+1),FALSE)*$E4103</f>
        <v>0</v>
      </c>
      <c r="Y4100" s="25">
        <f>VLOOKUP(CONCATENATE($F4100," ",$G4100),AllocFactorMatrix,(Y$4+1),FALSE)*$E4103</f>
        <v>0</v>
      </c>
      <c r="Z4100" s="25">
        <f t="shared" si="1935"/>
        <v>0</v>
      </c>
      <c r="AA4100" s="25">
        <f>VLOOKUP(CONCATENATE($F4100," ",$G4100),AllocFactorMatrix,(AA$4+1),FALSE)*$E4103</f>
        <v>0</v>
      </c>
      <c r="AB4100" s="25">
        <f>VLOOKUP(CONCATENATE($F4100," ",$G4100),AllocFactorMatrix,(AB$4+1),FALSE)*$E4103</f>
        <v>0</v>
      </c>
      <c r="AC4100" s="25">
        <f>VLOOKUP(CONCATENATE($F4100," ",$G4100),AllocFactorMatrix,(AC$4+1),FALSE)*$E4103</f>
        <v>0</v>
      </c>
    </row>
    <row r="4101" spans="4:29" hidden="1" outlineLevel="1">
      <c r="E4101" s="22">
        <v>0</v>
      </c>
      <c r="F4101" s="61" t="str">
        <f>F4103</f>
        <v>PROD_DEMAND</v>
      </c>
      <c r="G4101" s="20" t="str">
        <f>$G$13</f>
        <v>ENERGY</v>
      </c>
      <c r="H4101" s="24">
        <f t="shared" si="1938"/>
        <v>0</v>
      </c>
      <c r="I4101" s="25">
        <f>VLOOKUP(CONCATENATE($F4101," ",$G4101),AllocFactorMatrix,(I$4+1),FALSE)*$E4103</f>
        <v>0</v>
      </c>
      <c r="J4101" s="25">
        <f>VLOOKUP(CONCATENATE($F4101," ",$G4101),AllocFactorMatrix,(J$4+1),FALSE)*$E4103</f>
        <v>0</v>
      </c>
      <c r="K4101" s="25">
        <f>VLOOKUP(CONCATENATE($F4101," ",$G4101),AllocFactorMatrix,(K$4+1),FALSE)*$E4103</f>
        <v>0</v>
      </c>
      <c r="L4101" s="25">
        <f>VLOOKUP(CONCATENATE($F4101," ",$G4101),AllocFactorMatrix,(L$4+1),FALSE)*$E4103</f>
        <v>0</v>
      </c>
      <c r="M4101" s="25">
        <f t="shared" si="1934"/>
        <v>0</v>
      </c>
      <c r="N4101" s="25">
        <f>VLOOKUP(CONCATENATE($F4101," ",$G4101),AllocFactorMatrix,(N$4+1),FALSE)*$E4103</f>
        <v>0</v>
      </c>
      <c r="O4101" s="25">
        <f>VLOOKUP(CONCATENATE($F4101," ",$G4101),AllocFactorMatrix,(O$4+1),FALSE)*$E4103</f>
        <v>0</v>
      </c>
      <c r="P4101" s="25">
        <f>VLOOKUP(CONCATENATE($F4101," ",$G4101),AllocFactorMatrix,(P$4+1),FALSE)*$E4103</f>
        <v>0</v>
      </c>
      <c r="Q4101" s="25">
        <f>VLOOKUP(CONCATENATE($F4101," ",$G4101),AllocFactorMatrix,(Q$4+1),FALSE)*$E4103</f>
        <v>0</v>
      </c>
      <c r="R4101" s="25">
        <f t="shared" si="1941"/>
        <v>0</v>
      </c>
      <c r="S4101" s="25">
        <f>VLOOKUP(CONCATENATE($F4101," ",$G4101),AllocFactorMatrix,(S$4+1),FALSE)*$E4103</f>
        <v>0</v>
      </c>
      <c r="T4101" s="25">
        <f>VLOOKUP(CONCATENATE($F4101," ",$G4101),AllocFactorMatrix,(T$4+1),FALSE)*$E4103</f>
        <v>0</v>
      </c>
      <c r="U4101" s="25">
        <f>VLOOKUP(CONCATENATE($F4101," ",$G4101),AllocFactorMatrix,(U$4+1),FALSE)*$E4103</f>
        <v>0</v>
      </c>
      <c r="V4101" s="25">
        <f>VLOOKUP(CONCATENATE($F4101," ",$G4101),AllocFactorMatrix,(V$4+1),FALSE)*$E4103</f>
        <v>0</v>
      </c>
      <c r="W4101" s="25">
        <f t="shared" si="1942"/>
        <v>0</v>
      </c>
      <c r="X4101" s="25">
        <f>VLOOKUP(CONCATENATE($F4101," ",$G4101),AllocFactorMatrix,(X$4+1),FALSE)*$E4103</f>
        <v>0</v>
      </c>
      <c r="Y4101" s="25">
        <f>VLOOKUP(CONCATENATE($F4101," ",$G4101),AllocFactorMatrix,(Y$4+1),FALSE)*$E4103</f>
        <v>0</v>
      </c>
      <c r="Z4101" s="25">
        <f t="shared" si="1935"/>
        <v>0</v>
      </c>
      <c r="AA4101" s="25">
        <f>VLOOKUP(CONCATENATE($F4101," ",$G4101),AllocFactorMatrix,(AA$4+1),FALSE)*$E4103</f>
        <v>0</v>
      </c>
      <c r="AB4101" s="25">
        <f>VLOOKUP(CONCATENATE($F4101," ",$G4101),AllocFactorMatrix,(AB$4+1),FALSE)*$E4103</f>
        <v>0</v>
      </c>
      <c r="AC4101" s="25">
        <f>VLOOKUP(CONCATENATE($F4101," ",$G4101),AllocFactorMatrix,(AC$4+1),FALSE)*$E4103</f>
        <v>0</v>
      </c>
    </row>
    <row r="4102" spans="4:29" hidden="1" outlineLevel="1">
      <c r="E4102" s="22">
        <v>0</v>
      </c>
      <c r="F4102" s="61" t="str">
        <f>F4103</f>
        <v>PROD_DEMAND</v>
      </c>
      <c r="G4102" s="20" t="str">
        <f>$G$14</f>
        <v>CUSTOMER</v>
      </c>
      <c r="H4102" s="24">
        <f t="shared" si="1938"/>
        <v>0</v>
      </c>
      <c r="I4102" s="25">
        <f>VLOOKUP(CONCATENATE($F4102," ",$G4102),AllocFactorMatrix,(I$4+1),FALSE)*$E4103</f>
        <v>0</v>
      </c>
      <c r="J4102" s="25">
        <f>VLOOKUP(CONCATENATE($F4102," ",$G4102),AllocFactorMatrix,(J$4+1),FALSE)*$E4103</f>
        <v>0</v>
      </c>
      <c r="K4102" s="25">
        <f>VLOOKUP(CONCATENATE($F4102," ",$G4102),AllocFactorMatrix,(K$4+1),FALSE)*$E4103</f>
        <v>0</v>
      </c>
      <c r="L4102" s="25">
        <f>VLOOKUP(CONCATENATE($F4102," ",$G4102),AllocFactorMatrix,(L$4+1),FALSE)*$E4103</f>
        <v>0</v>
      </c>
      <c r="M4102" s="25">
        <f t="shared" si="1934"/>
        <v>0</v>
      </c>
      <c r="N4102" s="25">
        <f>VLOOKUP(CONCATENATE($F4102," ",$G4102),AllocFactorMatrix,(N$4+1),FALSE)*$E4103</f>
        <v>0</v>
      </c>
      <c r="O4102" s="25">
        <f>VLOOKUP(CONCATENATE($F4102," ",$G4102),AllocFactorMatrix,(O$4+1),FALSE)*$E4103</f>
        <v>0</v>
      </c>
      <c r="P4102" s="25">
        <f>VLOOKUP(CONCATENATE($F4102," ",$G4102),AllocFactorMatrix,(P$4+1),FALSE)*$E4103</f>
        <v>0</v>
      </c>
      <c r="Q4102" s="25">
        <f>VLOOKUP(CONCATENATE($F4102," ",$G4102),AllocFactorMatrix,(Q$4+1),FALSE)*$E4103</f>
        <v>0</v>
      </c>
      <c r="R4102" s="25">
        <f t="shared" si="1941"/>
        <v>0</v>
      </c>
      <c r="S4102" s="25">
        <f>VLOOKUP(CONCATENATE($F4102," ",$G4102),AllocFactorMatrix,(S$4+1),FALSE)*$E4103</f>
        <v>0</v>
      </c>
      <c r="T4102" s="25">
        <f>VLOOKUP(CONCATENATE($F4102," ",$G4102),AllocFactorMatrix,(T$4+1),FALSE)*$E4103</f>
        <v>0</v>
      </c>
      <c r="U4102" s="25">
        <f>VLOOKUP(CONCATENATE($F4102," ",$G4102),AllocFactorMatrix,(U$4+1),FALSE)*$E4103</f>
        <v>0</v>
      </c>
      <c r="V4102" s="25">
        <f>VLOOKUP(CONCATENATE($F4102," ",$G4102),AllocFactorMatrix,(V$4+1),FALSE)*$E4103</f>
        <v>0</v>
      </c>
      <c r="W4102" s="25">
        <f t="shared" si="1942"/>
        <v>0</v>
      </c>
      <c r="X4102" s="25">
        <f>VLOOKUP(CONCATENATE($F4102," ",$G4102),AllocFactorMatrix,(X$4+1),FALSE)*$E4103</f>
        <v>0</v>
      </c>
      <c r="Y4102" s="25">
        <f>VLOOKUP(CONCATENATE($F4102," ",$G4102),AllocFactorMatrix,(Y$4+1),FALSE)*$E4103</f>
        <v>0</v>
      </c>
      <c r="Z4102" s="25">
        <f t="shared" si="1935"/>
        <v>0</v>
      </c>
      <c r="AA4102" s="25">
        <f>VLOOKUP(CONCATENATE($F4102," ",$G4102),AllocFactorMatrix,(AA$4+1),FALSE)*$E4103</f>
        <v>0</v>
      </c>
      <c r="AB4102" s="25">
        <f>VLOOKUP(CONCATENATE($F4102," ",$G4102),AllocFactorMatrix,(AB$4+1),FALSE)*$E4103</f>
        <v>0</v>
      </c>
      <c r="AC4102" s="25">
        <f>VLOOKUP(CONCATENATE($F4102," ",$G4102),AllocFactorMatrix,(AC$4+1),FALSE)*$E4103</f>
        <v>0</v>
      </c>
    </row>
    <row r="4103" spans="4:29" collapsed="1">
      <c r="D4103" s="58" t="s">
        <v>442</v>
      </c>
      <c r="E4103" s="22">
        <v>0</v>
      </c>
      <c r="F4103" s="61" t="s">
        <v>29</v>
      </c>
      <c r="G4103" s="20" t="str">
        <f>$G$15</f>
        <v>TOTAL</v>
      </c>
      <c r="H4103" s="24">
        <f t="shared" si="1938"/>
        <v>0</v>
      </c>
      <c r="I4103" s="25">
        <f>VLOOKUP(CONCATENATE($F4103," ",$G4103),AllocFactorMatrix,(I$4+1),FALSE)*$E4103</f>
        <v>0</v>
      </c>
      <c r="J4103" s="25">
        <f>VLOOKUP(CONCATENATE($F4103," ",$G4103),AllocFactorMatrix,(J$4+1),FALSE)*$E4103</f>
        <v>0</v>
      </c>
      <c r="K4103" s="25">
        <f>VLOOKUP(CONCATENATE($F4103," ",$G4103),AllocFactorMatrix,(K$4+1),FALSE)*$E4103</f>
        <v>0</v>
      </c>
      <c r="L4103" s="25">
        <f>VLOOKUP(CONCATENATE($F4103," ",$G4103),AllocFactorMatrix,(L$4+1),FALSE)*$E4103</f>
        <v>0</v>
      </c>
      <c r="M4103" s="25">
        <f t="shared" si="1934"/>
        <v>0</v>
      </c>
      <c r="N4103" s="25">
        <f>VLOOKUP(CONCATENATE($F4103," ",$G4103),AllocFactorMatrix,(N$4+1),FALSE)*$E4103</f>
        <v>0</v>
      </c>
      <c r="O4103" s="25">
        <f>VLOOKUP(CONCATENATE($F4103," ",$G4103),AllocFactorMatrix,(O$4+1),FALSE)*$E4103</f>
        <v>0</v>
      </c>
      <c r="P4103" s="25">
        <f>VLOOKUP(CONCATENATE($F4103," ",$G4103),AllocFactorMatrix,(P$4+1),FALSE)*$E4103</f>
        <v>0</v>
      </c>
      <c r="Q4103" s="25">
        <f>VLOOKUP(CONCATENATE($F4103," ",$G4103),AllocFactorMatrix,(Q$4+1),FALSE)*$E4103</f>
        <v>0</v>
      </c>
      <c r="R4103" s="25">
        <f t="shared" si="1941"/>
        <v>0</v>
      </c>
      <c r="S4103" s="25">
        <f>VLOOKUP(CONCATENATE($F4103," ",$G4103),AllocFactorMatrix,(S$4+1),FALSE)*$E4103</f>
        <v>0</v>
      </c>
      <c r="T4103" s="25">
        <f>VLOOKUP(CONCATENATE($F4103," ",$G4103),AllocFactorMatrix,(T$4+1),FALSE)*$E4103</f>
        <v>0</v>
      </c>
      <c r="U4103" s="25">
        <f>VLOOKUP(CONCATENATE($F4103," ",$G4103),AllocFactorMatrix,(U$4+1),FALSE)*$E4103</f>
        <v>0</v>
      </c>
      <c r="V4103" s="25">
        <f>VLOOKUP(CONCATENATE($F4103," ",$G4103),AllocFactorMatrix,(V$4+1),FALSE)*$E4103</f>
        <v>0</v>
      </c>
      <c r="W4103" s="25">
        <f t="shared" si="1942"/>
        <v>0</v>
      </c>
      <c r="X4103" s="25">
        <f>VLOOKUP(CONCATENATE($F4103," ",$G4103),AllocFactorMatrix,(X$4+1),FALSE)*$E4103</f>
        <v>0</v>
      </c>
      <c r="Y4103" s="25">
        <f>VLOOKUP(CONCATENATE($F4103," ",$G4103),AllocFactorMatrix,(Y$4+1),FALSE)*$E4103</f>
        <v>0</v>
      </c>
      <c r="Z4103" s="25">
        <f t="shared" si="1935"/>
        <v>0</v>
      </c>
      <c r="AA4103" s="25">
        <f>VLOOKUP(CONCATENATE($F4103," ",$G4103),AllocFactorMatrix,(AA$4+1),FALSE)*$E4103</f>
        <v>0</v>
      </c>
      <c r="AB4103" s="25">
        <f>VLOOKUP(CONCATENATE($F4103," ",$G4103),AllocFactorMatrix,(AB$4+1),FALSE)*$E4103</f>
        <v>0</v>
      </c>
      <c r="AC4103" s="25">
        <f>VLOOKUP(CONCATENATE($F4103," ",$G4103),AllocFactorMatrix,(AC$4+1),FALSE)*$E4103</f>
        <v>0</v>
      </c>
    </row>
    <row r="4104" spans="4:29" hidden="1" outlineLevel="1">
      <c r="E4104" s="22">
        <v>0</v>
      </c>
      <c r="F4104" s="61" t="str">
        <f>F4111</f>
        <v>PROD_DEMAND</v>
      </c>
      <c r="G4104" s="20" t="str">
        <f>$G$8</f>
        <v>PRODUCTION</v>
      </c>
      <c r="H4104" s="24">
        <f t="shared" si="1938"/>
        <v>0</v>
      </c>
      <c r="I4104" s="25">
        <f>VLOOKUP(CONCATENATE($F4104," ",$G4104),AllocFactorMatrix,(I$4+1),FALSE)*$E4111</f>
        <v>0</v>
      </c>
      <c r="J4104" s="25">
        <f>VLOOKUP(CONCATENATE($F4104," ",$G4104),AllocFactorMatrix,(J$4+1),FALSE)*$E4111</f>
        <v>0</v>
      </c>
      <c r="K4104" s="25">
        <f>VLOOKUP(CONCATENATE($F4104," ",$G4104),AllocFactorMatrix,(K$4+1),FALSE)*$E4111</f>
        <v>0</v>
      </c>
      <c r="L4104" s="25">
        <f>VLOOKUP(CONCATENATE($F4104," ",$G4104),AllocFactorMatrix,(L$4+1),FALSE)*$E4111</f>
        <v>0</v>
      </c>
      <c r="M4104" s="25">
        <f t="shared" si="1934"/>
        <v>0</v>
      </c>
      <c r="N4104" s="25">
        <f>VLOOKUP(CONCATENATE($F4104," ",$G4104),AllocFactorMatrix,(N$4+1),FALSE)*$E4111</f>
        <v>0</v>
      </c>
      <c r="O4104" s="25">
        <f>VLOOKUP(CONCATENATE($F4104," ",$G4104),AllocFactorMatrix,(O$4+1),FALSE)*$E4111</f>
        <v>0</v>
      </c>
      <c r="P4104" s="25">
        <f>VLOOKUP(CONCATENATE($F4104," ",$G4104),AllocFactorMatrix,(P$4+1),FALSE)*$E4111</f>
        <v>0</v>
      </c>
      <c r="Q4104" s="25">
        <f>VLOOKUP(CONCATENATE($F4104," ",$G4104),AllocFactorMatrix,(Q$4+1),FALSE)*$E4111</f>
        <v>0</v>
      </c>
      <c r="R4104" s="25">
        <f>SUBTOTAL(9,N4104:Q4104)</f>
        <v>0</v>
      </c>
      <c r="S4104" s="25">
        <f>VLOOKUP(CONCATENATE($F4104," ",$G4104),AllocFactorMatrix,(S$4+1),FALSE)*$E4111</f>
        <v>0</v>
      </c>
      <c r="T4104" s="25">
        <f>VLOOKUP(CONCATENATE($F4104," ",$G4104),AllocFactorMatrix,(T$4+1),FALSE)*$E4111</f>
        <v>0</v>
      </c>
      <c r="U4104" s="25">
        <f>VLOOKUP(CONCATENATE($F4104," ",$G4104),AllocFactorMatrix,(U$4+1),FALSE)*$E4111</f>
        <v>0</v>
      </c>
      <c r="V4104" s="25">
        <f>VLOOKUP(CONCATENATE($F4104," ",$G4104),AllocFactorMatrix,(V$4+1),FALSE)*$E4111</f>
        <v>0</v>
      </c>
      <c r="W4104" s="25">
        <f>SUBTOTAL(9,S4104:V4104)</f>
        <v>0</v>
      </c>
      <c r="X4104" s="25">
        <f>VLOOKUP(CONCATENATE($F4104," ",$G4104),AllocFactorMatrix,(X$4+1),FALSE)*$E4111</f>
        <v>0</v>
      </c>
      <c r="Y4104" s="25">
        <f>VLOOKUP(CONCATENATE($F4104," ",$G4104),AllocFactorMatrix,(Y$4+1),FALSE)*$E4111</f>
        <v>0</v>
      </c>
      <c r="Z4104" s="25">
        <f t="shared" si="1935"/>
        <v>0</v>
      </c>
      <c r="AA4104" s="25">
        <f>VLOOKUP(CONCATENATE($F4104," ",$G4104),AllocFactorMatrix,(AA$4+1),FALSE)*$E4111</f>
        <v>0</v>
      </c>
      <c r="AB4104" s="25">
        <f>VLOOKUP(CONCATENATE($F4104," ",$G4104),AllocFactorMatrix,(AB$4+1),FALSE)*$E4111</f>
        <v>0</v>
      </c>
      <c r="AC4104" s="25">
        <f>VLOOKUP(CONCATENATE($F4104," ",$G4104),AllocFactorMatrix,(AC$4+1),FALSE)*$E4111</f>
        <v>0</v>
      </c>
    </row>
    <row r="4105" spans="4:29" hidden="1" outlineLevel="1">
      <c r="E4105" s="22">
        <v>0</v>
      </c>
      <c r="F4105" s="61" t="str">
        <f>F4111</f>
        <v>PROD_DEMAND</v>
      </c>
      <c r="G4105" s="20" t="str">
        <f>$G$9</f>
        <v>BULKTRAN</v>
      </c>
      <c r="H4105" s="24">
        <f t="shared" si="1938"/>
        <v>0</v>
      </c>
      <c r="I4105" s="25">
        <f>VLOOKUP(CONCATENATE($F4105," ",$G4105),AllocFactorMatrix,(I$4+1),FALSE)*$E4111</f>
        <v>0</v>
      </c>
      <c r="J4105" s="25">
        <f>VLOOKUP(CONCATENATE($F4105," ",$G4105),AllocFactorMatrix,(J$4+1),FALSE)*$E4111</f>
        <v>0</v>
      </c>
      <c r="K4105" s="25">
        <f>VLOOKUP(CONCATENATE($F4105," ",$G4105),AllocFactorMatrix,(K$4+1),FALSE)*$E4111</f>
        <v>0</v>
      </c>
      <c r="L4105" s="25">
        <f>VLOOKUP(CONCATENATE($F4105," ",$G4105),AllocFactorMatrix,(L$4+1),FALSE)*$E4111</f>
        <v>0</v>
      </c>
      <c r="M4105" s="25">
        <f t="shared" si="1934"/>
        <v>0</v>
      </c>
      <c r="N4105" s="25">
        <f>VLOOKUP(CONCATENATE($F4105," ",$G4105),AllocFactorMatrix,(N$4+1),FALSE)*$E4111</f>
        <v>0</v>
      </c>
      <c r="O4105" s="25">
        <f>VLOOKUP(CONCATENATE($F4105," ",$G4105),AllocFactorMatrix,(O$4+1),FALSE)*$E4111</f>
        <v>0</v>
      </c>
      <c r="P4105" s="25">
        <f>VLOOKUP(CONCATENATE($F4105," ",$G4105),AllocFactorMatrix,(P$4+1),FALSE)*$E4111</f>
        <v>0</v>
      </c>
      <c r="Q4105" s="25">
        <f>VLOOKUP(CONCATENATE($F4105," ",$G4105),AllocFactorMatrix,(Q$4+1),FALSE)*$E4111</f>
        <v>0</v>
      </c>
      <c r="R4105" s="25">
        <f t="shared" ref="R4105:R4111" si="1943">SUBTOTAL(9,N4105:Q4105)</f>
        <v>0</v>
      </c>
      <c r="S4105" s="25">
        <f>VLOOKUP(CONCATENATE($F4105," ",$G4105),AllocFactorMatrix,(S$4+1),FALSE)*$E4111</f>
        <v>0</v>
      </c>
      <c r="T4105" s="25">
        <f>VLOOKUP(CONCATENATE($F4105," ",$G4105),AllocFactorMatrix,(T$4+1),FALSE)*$E4111</f>
        <v>0</v>
      </c>
      <c r="U4105" s="25">
        <f>VLOOKUP(CONCATENATE($F4105," ",$G4105),AllocFactorMatrix,(U$4+1),FALSE)*$E4111</f>
        <v>0</v>
      </c>
      <c r="V4105" s="25">
        <f>VLOOKUP(CONCATENATE($F4105," ",$G4105),AllocFactorMatrix,(V$4+1),FALSE)*$E4111</f>
        <v>0</v>
      </c>
      <c r="W4105" s="25">
        <f t="shared" ref="W4105:W4111" si="1944">SUBTOTAL(9,S4105:V4105)</f>
        <v>0</v>
      </c>
      <c r="X4105" s="25">
        <f>VLOOKUP(CONCATENATE($F4105," ",$G4105),AllocFactorMatrix,(X$4+1),FALSE)*$E4111</f>
        <v>0</v>
      </c>
      <c r="Y4105" s="25">
        <f>VLOOKUP(CONCATENATE($F4105," ",$G4105),AllocFactorMatrix,(Y$4+1),FALSE)*$E4111</f>
        <v>0</v>
      </c>
      <c r="Z4105" s="25">
        <f t="shared" si="1935"/>
        <v>0</v>
      </c>
      <c r="AA4105" s="25">
        <f>VLOOKUP(CONCATENATE($F4105," ",$G4105),AllocFactorMatrix,(AA$4+1),FALSE)*$E4111</f>
        <v>0</v>
      </c>
      <c r="AB4105" s="25">
        <f>VLOOKUP(CONCATENATE($F4105," ",$G4105),AllocFactorMatrix,(AB$4+1),FALSE)*$E4111</f>
        <v>0</v>
      </c>
      <c r="AC4105" s="25">
        <f>VLOOKUP(CONCATENATE($F4105," ",$G4105),AllocFactorMatrix,(AC$4+1),FALSE)*$E4111</f>
        <v>0</v>
      </c>
    </row>
    <row r="4106" spans="4:29" hidden="1" outlineLevel="1">
      <c r="E4106" s="22">
        <v>0</v>
      </c>
      <c r="F4106" s="61" t="str">
        <f>F4111</f>
        <v>PROD_DEMAND</v>
      </c>
      <c r="G4106" s="20" t="str">
        <f>$G$10</f>
        <v>SUBTRAN</v>
      </c>
      <c r="H4106" s="24">
        <f t="shared" si="1938"/>
        <v>0</v>
      </c>
      <c r="I4106" s="25">
        <f>VLOOKUP(CONCATENATE($F4106," ",$G4106),AllocFactorMatrix,(I$4+1),FALSE)*$E4111</f>
        <v>0</v>
      </c>
      <c r="J4106" s="25">
        <f>VLOOKUP(CONCATENATE($F4106," ",$G4106),AllocFactorMatrix,(J$4+1),FALSE)*$E4111</f>
        <v>0</v>
      </c>
      <c r="K4106" s="25">
        <f>VLOOKUP(CONCATENATE($F4106," ",$G4106),AllocFactorMatrix,(K$4+1),FALSE)*$E4111</f>
        <v>0</v>
      </c>
      <c r="L4106" s="25">
        <f>VLOOKUP(CONCATENATE($F4106," ",$G4106),AllocFactorMatrix,(L$4+1),FALSE)*$E4111</f>
        <v>0</v>
      </c>
      <c r="M4106" s="25">
        <f t="shared" si="1934"/>
        <v>0</v>
      </c>
      <c r="N4106" s="25">
        <f>VLOOKUP(CONCATENATE($F4106," ",$G4106),AllocFactorMatrix,(N$4+1),FALSE)*$E4111</f>
        <v>0</v>
      </c>
      <c r="O4106" s="25">
        <f>VLOOKUP(CONCATENATE($F4106," ",$G4106),AllocFactorMatrix,(O$4+1),FALSE)*$E4111</f>
        <v>0</v>
      </c>
      <c r="P4106" s="25">
        <f>VLOOKUP(CONCATENATE($F4106," ",$G4106),AllocFactorMatrix,(P$4+1),FALSE)*$E4111</f>
        <v>0</v>
      </c>
      <c r="Q4106" s="25">
        <f>VLOOKUP(CONCATENATE($F4106," ",$G4106),AllocFactorMatrix,(Q$4+1),FALSE)*$E4111</f>
        <v>0</v>
      </c>
      <c r="R4106" s="25">
        <f t="shared" si="1943"/>
        <v>0</v>
      </c>
      <c r="S4106" s="25">
        <f>VLOOKUP(CONCATENATE($F4106," ",$G4106),AllocFactorMatrix,(S$4+1),FALSE)*$E4111</f>
        <v>0</v>
      </c>
      <c r="T4106" s="25">
        <f>VLOOKUP(CONCATENATE($F4106," ",$G4106),AllocFactorMatrix,(T$4+1),FALSE)*$E4111</f>
        <v>0</v>
      </c>
      <c r="U4106" s="25">
        <f>VLOOKUP(CONCATENATE($F4106," ",$G4106),AllocFactorMatrix,(U$4+1),FALSE)*$E4111</f>
        <v>0</v>
      </c>
      <c r="V4106" s="25">
        <f>VLOOKUP(CONCATENATE($F4106," ",$G4106),AllocFactorMatrix,(V$4+1),FALSE)*$E4111</f>
        <v>0</v>
      </c>
      <c r="W4106" s="25">
        <f t="shared" si="1944"/>
        <v>0</v>
      </c>
      <c r="X4106" s="25">
        <f>VLOOKUP(CONCATENATE($F4106," ",$G4106),AllocFactorMatrix,(X$4+1),FALSE)*$E4111</f>
        <v>0</v>
      </c>
      <c r="Y4106" s="25">
        <f>VLOOKUP(CONCATENATE($F4106," ",$G4106),AllocFactorMatrix,(Y$4+1),FALSE)*$E4111</f>
        <v>0</v>
      </c>
      <c r="Z4106" s="25">
        <f t="shared" si="1935"/>
        <v>0</v>
      </c>
      <c r="AA4106" s="25">
        <f>VLOOKUP(CONCATENATE($F4106," ",$G4106),AllocFactorMatrix,(AA$4+1),FALSE)*$E4111</f>
        <v>0</v>
      </c>
      <c r="AB4106" s="25">
        <f>VLOOKUP(CONCATENATE($F4106," ",$G4106),AllocFactorMatrix,(AB$4+1),FALSE)*$E4111</f>
        <v>0</v>
      </c>
      <c r="AC4106" s="25">
        <f>VLOOKUP(CONCATENATE($F4106," ",$G4106),AllocFactorMatrix,(AC$4+1),FALSE)*$E4111</f>
        <v>0</v>
      </c>
    </row>
    <row r="4107" spans="4:29" hidden="1" outlineLevel="1">
      <c r="E4107" s="22">
        <v>0</v>
      </c>
      <c r="F4107" s="61" t="str">
        <f>F4111</f>
        <v>PROD_DEMAND</v>
      </c>
      <c r="G4107" s="20" t="str">
        <f>$G$11</f>
        <v>DISTPRI</v>
      </c>
      <c r="H4107" s="24">
        <f t="shared" si="1938"/>
        <v>0</v>
      </c>
      <c r="I4107" s="25">
        <f>VLOOKUP(CONCATENATE($F4107," ",$G4107),AllocFactorMatrix,(I$4+1),FALSE)*$E4111</f>
        <v>0</v>
      </c>
      <c r="J4107" s="25">
        <f>VLOOKUP(CONCATENATE($F4107," ",$G4107),AllocFactorMatrix,(J$4+1),FALSE)*$E4111</f>
        <v>0</v>
      </c>
      <c r="K4107" s="25">
        <f>VLOOKUP(CONCATENATE($F4107," ",$G4107),AllocFactorMatrix,(K$4+1),FALSE)*$E4111</f>
        <v>0</v>
      </c>
      <c r="L4107" s="25">
        <f>VLOOKUP(CONCATENATE($F4107," ",$G4107),AllocFactorMatrix,(L$4+1),FALSE)*$E4111</f>
        <v>0</v>
      </c>
      <c r="M4107" s="25">
        <f t="shared" si="1934"/>
        <v>0</v>
      </c>
      <c r="N4107" s="25">
        <f>VLOOKUP(CONCATENATE($F4107," ",$G4107),AllocFactorMatrix,(N$4+1),FALSE)*$E4111</f>
        <v>0</v>
      </c>
      <c r="O4107" s="25">
        <f>VLOOKUP(CONCATENATE($F4107," ",$G4107),AllocFactorMatrix,(O$4+1),FALSE)*$E4111</f>
        <v>0</v>
      </c>
      <c r="P4107" s="25">
        <f>VLOOKUP(CONCATENATE($F4107," ",$G4107),AllocFactorMatrix,(P$4+1),FALSE)*$E4111</f>
        <v>0</v>
      </c>
      <c r="Q4107" s="25">
        <f>VLOOKUP(CONCATENATE($F4107," ",$G4107),AllocFactorMatrix,(Q$4+1),FALSE)*$E4111</f>
        <v>0</v>
      </c>
      <c r="R4107" s="25">
        <f t="shared" si="1943"/>
        <v>0</v>
      </c>
      <c r="S4107" s="25">
        <f>VLOOKUP(CONCATENATE($F4107," ",$G4107),AllocFactorMatrix,(S$4+1),FALSE)*$E4111</f>
        <v>0</v>
      </c>
      <c r="T4107" s="25">
        <f>VLOOKUP(CONCATENATE($F4107," ",$G4107),AllocFactorMatrix,(T$4+1),FALSE)*$E4111</f>
        <v>0</v>
      </c>
      <c r="U4107" s="25">
        <f>VLOOKUP(CONCATENATE($F4107," ",$G4107),AllocFactorMatrix,(U$4+1),FALSE)*$E4111</f>
        <v>0</v>
      </c>
      <c r="V4107" s="25">
        <f>VLOOKUP(CONCATENATE($F4107," ",$G4107),AllocFactorMatrix,(V$4+1),FALSE)*$E4111</f>
        <v>0</v>
      </c>
      <c r="W4107" s="25">
        <f t="shared" si="1944"/>
        <v>0</v>
      </c>
      <c r="X4107" s="25">
        <f>VLOOKUP(CONCATENATE($F4107," ",$G4107),AllocFactorMatrix,(X$4+1),FALSE)*$E4111</f>
        <v>0</v>
      </c>
      <c r="Y4107" s="25">
        <f>VLOOKUP(CONCATENATE($F4107," ",$G4107),AllocFactorMatrix,(Y$4+1),FALSE)*$E4111</f>
        <v>0</v>
      </c>
      <c r="Z4107" s="25">
        <f t="shared" si="1935"/>
        <v>0</v>
      </c>
      <c r="AA4107" s="25">
        <f>VLOOKUP(CONCATENATE($F4107," ",$G4107),AllocFactorMatrix,(AA$4+1),FALSE)*$E4111</f>
        <v>0</v>
      </c>
      <c r="AB4107" s="25">
        <f>VLOOKUP(CONCATENATE($F4107," ",$G4107),AllocFactorMatrix,(AB$4+1),FALSE)*$E4111</f>
        <v>0</v>
      </c>
      <c r="AC4107" s="25">
        <f>VLOOKUP(CONCATENATE($F4107," ",$G4107),AllocFactorMatrix,(AC$4+1),FALSE)*$E4111</f>
        <v>0</v>
      </c>
    </row>
    <row r="4108" spans="4:29" hidden="1" outlineLevel="1">
      <c r="E4108" s="22">
        <v>0</v>
      </c>
      <c r="F4108" s="61" t="str">
        <f>F4111</f>
        <v>PROD_DEMAND</v>
      </c>
      <c r="G4108" s="20" t="str">
        <f>$G$12</f>
        <v>DISTSEC</v>
      </c>
      <c r="H4108" s="24">
        <f t="shared" si="1938"/>
        <v>0</v>
      </c>
      <c r="I4108" s="25">
        <f>VLOOKUP(CONCATENATE($F4108," ",$G4108),AllocFactorMatrix,(I$4+1),FALSE)*$E4111</f>
        <v>0</v>
      </c>
      <c r="J4108" s="25">
        <f>VLOOKUP(CONCATENATE($F4108," ",$G4108),AllocFactorMatrix,(J$4+1),FALSE)*$E4111</f>
        <v>0</v>
      </c>
      <c r="K4108" s="25">
        <f>VLOOKUP(CONCATENATE($F4108," ",$G4108),AllocFactorMatrix,(K$4+1),FALSE)*$E4111</f>
        <v>0</v>
      </c>
      <c r="L4108" s="25">
        <f>VLOOKUP(CONCATENATE($F4108," ",$G4108),AllocFactorMatrix,(L$4+1),FALSE)*$E4111</f>
        <v>0</v>
      </c>
      <c r="M4108" s="25">
        <f t="shared" si="1934"/>
        <v>0</v>
      </c>
      <c r="N4108" s="25">
        <f>VLOOKUP(CONCATENATE($F4108," ",$G4108),AllocFactorMatrix,(N$4+1),FALSE)*$E4111</f>
        <v>0</v>
      </c>
      <c r="O4108" s="25">
        <f>VLOOKUP(CONCATENATE($F4108," ",$G4108),AllocFactorMatrix,(O$4+1),FALSE)*$E4111</f>
        <v>0</v>
      </c>
      <c r="P4108" s="25">
        <f>VLOOKUP(CONCATENATE($F4108," ",$G4108),AllocFactorMatrix,(P$4+1),FALSE)*$E4111</f>
        <v>0</v>
      </c>
      <c r="Q4108" s="25">
        <f>VLOOKUP(CONCATENATE($F4108," ",$G4108),AllocFactorMatrix,(Q$4+1),FALSE)*$E4111</f>
        <v>0</v>
      </c>
      <c r="R4108" s="25">
        <f t="shared" si="1943"/>
        <v>0</v>
      </c>
      <c r="S4108" s="25">
        <f>VLOOKUP(CONCATENATE($F4108," ",$G4108),AllocFactorMatrix,(S$4+1),FALSE)*$E4111</f>
        <v>0</v>
      </c>
      <c r="T4108" s="25">
        <f>VLOOKUP(CONCATENATE($F4108," ",$G4108),AllocFactorMatrix,(T$4+1),FALSE)*$E4111</f>
        <v>0</v>
      </c>
      <c r="U4108" s="25">
        <f>VLOOKUP(CONCATENATE($F4108," ",$G4108),AllocFactorMatrix,(U$4+1),FALSE)*$E4111</f>
        <v>0</v>
      </c>
      <c r="V4108" s="25">
        <f>VLOOKUP(CONCATENATE($F4108," ",$G4108),AllocFactorMatrix,(V$4+1),FALSE)*$E4111</f>
        <v>0</v>
      </c>
      <c r="W4108" s="25">
        <f t="shared" si="1944"/>
        <v>0</v>
      </c>
      <c r="X4108" s="25">
        <f>VLOOKUP(CONCATENATE($F4108," ",$G4108),AllocFactorMatrix,(X$4+1),FALSE)*$E4111</f>
        <v>0</v>
      </c>
      <c r="Y4108" s="25">
        <f>VLOOKUP(CONCATENATE($F4108," ",$G4108),AllocFactorMatrix,(Y$4+1),FALSE)*$E4111</f>
        <v>0</v>
      </c>
      <c r="Z4108" s="25">
        <f t="shared" si="1935"/>
        <v>0</v>
      </c>
      <c r="AA4108" s="25">
        <f>VLOOKUP(CONCATENATE($F4108," ",$G4108),AllocFactorMatrix,(AA$4+1),FALSE)*$E4111</f>
        <v>0</v>
      </c>
      <c r="AB4108" s="25">
        <f>VLOOKUP(CONCATENATE($F4108," ",$G4108),AllocFactorMatrix,(AB$4+1),FALSE)*$E4111</f>
        <v>0</v>
      </c>
      <c r="AC4108" s="25">
        <f>VLOOKUP(CONCATENATE($F4108," ",$G4108),AllocFactorMatrix,(AC$4+1),FALSE)*$E4111</f>
        <v>0</v>
      </c>
    </row>
    <row r="4109" spans="4:29" hidden="1" outlineLevel="1">
      <c r="E4109" s="22">
        <v>0</v>
      </c>
      <c r="F4109" s="61" t="str">
        <f>F4111</f>
        <v>PROD_DEMAND</v>
      </c>
      <c r="G4109" s="20" t="str">
        <f>$G$13</f>
        <v>ENERGY</v>
      </c>
      <c r="H4109" s="24">
        <f t="shared" si="1938"/>
        <v>0</v>
      </c>
      <c r="I4109" s="25">
        <f>VLOOKUP(CONCATENATE($F4109," ",$G4109),AllocFactorMatrix,(I$4+1),FALSE)*$E4111</f>
        <v>0</v>
      </c>
      <c r="J4109" s="25">
        <f>VLOOKUP(CONCATENATE($F4109," ",$G4109),AllocFactorMatrix,(J$4+1),FALSE)*$E4111</f>
        <v>0</v>
      </c>
      <c r="K4109" s="25">
        <f>VLOOKUP(CONCATENATE($F4109," ",$G4109),AllocFactorMatrix,(K$4+1),FALSE)*$E4111</f>
        <v>0</v>
      </c>
      <c r="L4109" s="25">
        <f>VLOOKUP(CONCATENATE($F4109," ",$G4109),AllocFactorMatrix,(L$4+1),FALSE)*$E4111</f>
        <v>0</v>
      </c>
      <c r="M4109" s="25">
        <f t="shared" si="1934"/>
        <v>0</v>
      </c>
      <c r="N4109" s="25">
        <f>VLOOKUP(CONCATENATE($F4109," ",$G4109),AllocFactorMatrix,(N$4+1),FALSE)*$E4111</f>
        <v>0</v>
      </c>
      <c r="O4109" s="25">
        <f>VLOOKUP(CONCATENATE($F4109," ",$G4109),AllocFactorMatrix,(O$4+1),FALSE)*$E4111</f>
        <v>0</v>
      </c>
      <c r="P4109" s="25">
        <f>VLOOKUP(CONCATENATE($F4109," ",$G4109),AllocFactorMatrix,(P$4+1),FALSE)*$E4111</f>
        <v>0</v>
      </c>
      <c r="Q4109" s="25">
        <f>VLOOKUP(CONCATENATE($F4109," ",$G4109),AllocFactorMatrix,(Q$4+1),FALSE)*$E4111</f>
        <v>0</v>
      </c>
      <c r="R4109" s="25">
        <f t="shared" si="1943"/>
        <v>0</v>
      </c>
      <c r="S4109" s="25">
        <f>VLOOKUP(CONCATENATE($F4109," ",$G4109),AllocFactorMatrix,(S$4+1),FALSE)*$E4111</f>
        <v>0</v>
      </c>
      <c r="T4109" s="25">
        <f>VLOOKUP(CONCATENATE($F4109," ",$G4109),AllocFactorMatrix,(T$4+1),FALSE)*$E4111</f>
        <v>0</v>
      </c>
      <c r="U4109" s="25">
        <f>VLOOKUP(CONCATENATE($F4109," ",$G4109),AllocFactorMatrix,(U$4+1),FALSE)*$E4111</f>
        <v>0</v>
      </c>
      <c r="V4109" s="25">
        <f>VLOOKUP(CONCATENATE($F4109," ",$G4109),AllocFactorMatrix,(V$4+1),FALSE)*$E4111</f>
        <v>0</v>
      </c>
      <c r="W4109" s="25">
        <f t="shared" si="1944"/>
        <v>0</v>
      </c>
      <c r="X4109" s="25">
        <f>VLOOKUP(CONCATENATE($F4109," ",$G4109),AllocFactorMatrix,(X$4+1),FALSE)*$E4111</f>
        <v>0</v>
      </c>
      <c r="Y4109" s="25">
        <f>VLOOKUP(CONCATENATE($F4109," ",$G4109),AllocFactorMatrix,(Y$4+1),FALSE)*$E4111</f>
        <v>0</v>
      </c>
      <c r="Z4109" s="25">
        <f t="shared" si="1935"/>
        <v>0</v>
      </c>
      <c r="AA4109" s="25">
        <f>VLOOKUP(CONCATENATE($F4109," ",$G4109),AllocFactorMatrix,(AA$4+1),FALSE)*$E4111</f>
        <v>0</v>
      </c>
      <c r="AB4109" s="25">
        <f>VLOOKUP(CONCATENATE($F4109," ",$G4109),AllocFactorMatrix,(AB$4+1),FALSE)*$E4111</f>
        <v>0</v>
      </c>
      <c r="AC4109" s="25">
        <f>VLOOKUP(CONCATENATE($F4109," ",$G4109),AllocFactorMatrix,(AC$4+1),FALSE)*$E4111</f>
        <v>0</v>
      </c>
    </row>
    <row r="4110" spans="4:29" hidden="1" outlineLevel="1">
      <c r="E4110" s="22">
        <v>0</v>
      </c>
      <c r="F4110" s="61" t="str">
        <f>F4111</f>
        <v>PROD_DEMAND</v>
      </c>
      <c r="G4110" s="20" t="str">
        <f>$G$14</f>
        <v>CUSTOMER</v>
      </c>
      <c r="H4110" s="24">
        <f t="shared" si="1938"/>
        <v>0</v>
      </c>
      <c r="I4110" s="25">
        <f>VLOOKUP(CONCATENATE($F4110," ",$G4110),AllocFactorMatrix,(I$4+1),FALSE)*$E4111</f>
        <v>0</v>
      </c>
      <c r="J4110" s="25">
        <f>VLOOKUP(CONCATENATE($F4110," ",$G4110),AllocFactorMatrix,(J$4+1),FALSE)*$E4111</f>
        <v>0</v>
      </c>
      <c r="K4110" s="25">
        <f>VLOOKUP(CONCATENATE($F4110," ",$G4110),AllocFactorMatrix,(K$4+1),FALSE)*$E4111</f>
        <v>0</v>
      </c>
      <c r="L4110" s="25">
        <f>VLOOKUP(CONCATENATE($F4110," ",$G4110),AllocFactorMatrix,(L$4+1),FALSE)*$E4111</f>
        <v>0</v>
      </c>
      <c r="M4110" s="25">
        <f t="shared" si="1934"/>
        <v>0</v>
      </c>
      <c r="N4110" s="25">
        <f>VLOOKUP(CONCATENATE($F4110," ",$G4110),AllocFactorMatrix,(N$4+1),FALSE)*$E4111</f>
        <v>0</v>
      </c>
      <c r="O4110" s="25">
        <f>VLOOKUP(CONCATENATE($F4110," ",$G4110),AllocFactorMatrix,(O$4+1),FALSE)*$E4111</f>
        <v>0</v>
      </c>
      <c r="P4110" s="25">
        <f>VLOOKUP(CONCATENATE($F4110," ",$G4110),AllocFactorMatrix,(P$4+1),FALSE)*$E4111</f>
        <v>0</v>
      </c>
      <c r="Q4110" s="25">
        <f>VLOOKUP(CONCATENATE($F4110," ",$G4110),AllocFactorMatrix,(Q$4+1),FALSE)*$E4111</f>
        <v>0</v>
      </c>
      <c r="R4110" s="25">
        <f t="shared" si="1943"/>
        <v>0</v>
      </c>
      <c r="S4110" s="25">
        <f>VLOOKUP(CONCATENATE($F4110," ",$G4110),AllocFactorMatrix,(S$4+1),FALSE)*$E4111</f>
        <v>0</v>
      </c>
      <c r="T4110" s="25">
        <f>VLOOKUP(CONCATENATE($F4110," ",$G4110),AllocFactorMatrix,(T$4+1),FALSE)*$E4111</f>
        <v>0</v>
      </c>
      <c r="U4110" s="25">
        <f>VLOOKUP(CONCATENATE($F4110," ",$G4110),AllocFactorMatrix,(U$4+1),FALSE)*$E4111</f>
        <v>0</v>
      </c>
      <c r="V4110" s="25">
        <f>VLOOKUP(CONCATENATE($F4110," ",$G4110),AllocFactorMatrix,(V$4+1),FALSE)*$E4111</f>
        <v>0</v>
      </c>
      <c r="W4110" s="25">
        <f t="shared" si="1944"/>
        <v>0</v>
      </c>
      <c r="X4110" s="25">
        <f>VLOOKUP(CONCATENATE($F4110," ",$G4110),AllocFactorMatrix,(X$4+1),FALSE)*$E4111</f>
        <v>0</v>
      </c>
      <c r="Y4110" s="25">
        <f>VLOOKUP(CONCATENATE($F4110," ",$G4110),AllocFactorMatrix,(Y$4+1),FALSE)*$E4111</f>
        <v>0</v>
      </c>
      <c r="Z4110" s="25">
        <f t="shared" si="1935"/>
        <v>0</v>
      </c>
      <c r="AA4110" s="25">
        <f>VLOOKUP(CONCATENATE($F4110," ",$G4110),AllocFactorMatrix,(AA$4+1),FALSE)*$E4111</f>
        <v>0</v>
      </c>
      <c r="AB4110" s="25">
        <f>VLOOKUP(CONCATENATE($F4110," ",$G4110),AllocFactorMatrix,(AB$4+1),FALSE)*$E4111</f>
        <v>0</v>
      </c>
      <c r="AC4110" s="25">
        <f>VLOOKUP(CONCATENATE($F4110," ",$G4110),AllocFactorMatrix,(AC$4+1),FALSE)*$E4111</f>
        <v>0</v>
      </c>
    </row>
    <row r="4111" spans="4:29" collapsed="1">
      <c r="D4111" s="58" t="s">
        <v>443</v>
      </c>
      <c r="E4111" s="22">
        <v>0</v>
      </c>
      <c r="F4111" s="61" t="s">
        <v>29</v>
      </c>
      <c r="G4111" s="20" t="str">
        <f>$G$15</f>
        <v>TOTAL</v>
      </c>
      <c r="H4111" s="24">
        <f t="shared" si="1938"/>
        <v>0</v>
      </c>
      <c r="I4111" s="25">
        <f>VLOOKUP(CONCATENATE($F4111," ",$G4111),AllocFactorMatrix,(I$4+1),FALSE)*$E4111</f>
        <v>0</v>
      </c>
      <c r="J4111" s="25">
        <f>VLOOKUP(CONCATENATE($F4111," ",$G4111),AllocFactorMatrix,(J$4+1),FALSE)*$E4111</f>
        <v>0</v>
      </c>
      <c r="K4111" s="25">
        <f>VLOOKUP(CONCATENATE($F4111," ",$G4111),AllocFactorMatrix,(K$4+1),FALSE)*$E4111</f>
        <v>0</v>
      </c>
      <c r="L4111" s="25">
        <f>VLOOKUP(CONCATENATE($F4111," ",$G4111),AllocFactorMatrix,(L$4+1),FALSE)*$E4111</f>
        <v>0</v>
      </c>
      <c r="M4111" s="25">
        <f t="shared" si="1934"/>
        <v>0</v>
      </c>
      <c r="N4111" s="25">
        <f>VLOOKUP(CONCATENATE($F4111," ",$G4111),AllocFactorMatrix,(N$4+1),FALSE)*$E4111</f>
        <v>0</v>
      </c>
      <c r="O4111" s="25">
        <f>VLOOKUP(CONCATENATE($F4111," ",$G4111),AllocFactorMatrix,(O$4+1),FALSE)*$E4111</f>
        <v>0</v>
      </c>
      <c r="P4111" s="25">
        <f>VLOOKUP(CONCATENATE($F4111," ",$G4111),AllocFactorMatrix,(P$4+1),FALSE)*$E4111</f>
        <v>0</v>
      </c>
      <c r="Q4111" s="25">
        <f>VLOOKUP(CONCATENATE($F4111," ",$G4111),AllocFactorMatrix,(Q$4+1),FALSE)*$E4111</f>
        <v>0</v>
      </c>
      <c r="R4111" s="25">
        <f t="shared" si="1943"/>
        <v>0</v>
      </c>
      <c r="S4111" s="25">
        <f>VLOOKUP(CONCATENATE($F4111," ",$G4111),AllocFactorMatrix,(S$4+1),FALSE)*$E4111</f>
        <v>0</v>
      </c>
      <c r="T4111" s="25">
        <f>VLOOKUP(CONCATENATE($F4111," ",$G4111),AllocFactorMatrix,(T$4+1),FALSE)*$E4111</f>
        <v>0</v>
      </c>
      <c r="U4111" s="25">
        <f>VLOOKUP(CONCATENATE($F4111," ",$G4111),AllocFactorMatrix,(U$4+1),FALSE)*$E4111</f>
        <v>0</v>
      </c>
      <c r="V4111" s="25">
        <f>VLOOKUP(CONCATENATE($F4111," ",$G4111),AllocFactorMatrix,(V$4+1),FALSE)*$E4111</f>
        <v>0</v>
      </c>
      <c r="W4111" s="25">
        <f t="shared" si="1944"/>
        <v>0</v>
      </c>
      <c r="X4111" s="25">
        <f>VLOOKUP(CONCATENATE($F4111," ",$G4111),AllocFactorMatrix,(X$4+1),FALSE)*$E4111</f>
        <v>0</v>
      </c>
      <c r="Y4111" s="25">
        <f>VLOOKUP(CONCATENATE($F4111," ",$G4111),AllocFactorMatrix,(Y$4+1),FALSE)*$E4111</f>
        <v>0</v>
      </c>
      <c r="Z4111" s="25">
        <f t="shared" si="1935"/>
        <v>0</v>
      </c>
      <c r="AA4111" s="25">
        <f>VLOOKUP(CONCATENATE($F4111," ",$G4111),AllocFactorMatrix,(AA$4+1),FALSE)*$E4111</f>
        <v>0</v>
      </c>
      <c r="AB4111" s="25">
        <f>VLOOKUP(CONCATENATE($F4111," ",$G4111),AllocFactorMatrix,(AB$4+1),FALSE)*$E4111</f>
        <v>0</v>
      </c>
      <c r="AC4111" s="25">
        <f>VLOOKUP(CONCATENATE($F4111," ",$G4111),AllocFactorMatrix,(AC$4+1),FALSE)*$E4111</f>
        <v>0</v>
      </c>
    </row>
    <row r="4112" spans="4:29" hidden="1" outlineLevel="1">
      <c r="E4112" s="22">
        <v>0</v>
      </c>
      <c r="F4112" s="61" t="str">
        <f>F4119</f>
        <v>PROD_DEMAND</v>
      </c>
      <c r="G4112" s="20" t="str">
        <f>$G$8</f>
        <v>PRODUCTION</v>
      </c>
      <c r="H4112" s="24">
        <f t="shared" si="1938"/>
        <v>0</v>
      </c>
      <c r="I4112" s="25">
        <f>VLOOKUP(CONCATENATE($F4112," ",$G4112),AllocFactorMatrix,(I$4+1),FALSE)*$E4119</f>
        <v>0</v>
      </c>
      <c r="J4112" s="25">
        <f>VLOOKUP(CONCATENATE($F4112," ",$G4112),AllocFactorMatrix,(J$4+1),FALSE)*$E4119</f>
        <v>0</v>
      </c>
      <c r="K4112" s="25">
        <f>VLOOKUP(CONCATENATE($F4112," ",$G4112),AllocFactorMatrix,(K$4+1),FALSE)*$E4119</f>
        <v>0</v>
      </c>
      <c r="L4112" s="25">
        <f>VLOOKUP(CONCATENATE($F4112," ",$G4112),AllocFactorMatrix,(L$4+1),FALSE)*$E4119</f>
        <v>0</v>
      </c>
      <c r="M4112" s="25">
        <f t="shared" si="1934"/>
        <v>0</v>
      </c>
      <c r="N4112" s="25">
        <f>VLOOKUP(CONCATENATE($F4112," ",$G4112),AllocFactorMatrix,(N$4+1),FALSE)*$E4119</f>
        <v>0</v>
      </c>
      <c r="O4112" s="25">
        <f>VLOOKUP(CONCATENATE($F4112," ",$G4112),AllocFactorMatrix,(O$4+1),FALSE)*$E4119</f>
        <v>0</v>
      </c>
      <c r="P4112" s="25">
        <f>VLOOKUP(CONCATENATE($F4112," ",$G4112),AllocFactorMatrix,(P$4+1),FALSE)*$E4119</f>
        <v>0</v>
      </c>
      <c r="Q4112" s="25">
        <f>VLOOKUP(CONCATENATE($F4112," ",$G4112),AllocFactorMatrix,(Q$4+1),FALSE)*$E4119</f>
        <v>0</v>
      </c>
      <c r="R4112" s="25">
        <f>SUBTOTAL(9,N4112:Q4112)</f>
        <v>0</v>
      </c>
      <c r="S4112" s="25">
        <f>VLOOKUP(CONCATENATE($F4112," ",$G4112),AllocFactorMatrix,(S$4+1),FALSE)*$E4119</f>
        <v>0</v>
      </c>
      <c r="T4112" s="25">
        <f>VLOOKUP(CONCATENATE($F4112," ",$G4112),AllocFactorMatrix,(T$4+1),FALSE)*$E4119</f>
        <v>0</v>
      </c>
      <c r="U4112" s="25">
        <f>VLOOKUP(CONCATENATE($F4112," ",$G4112),AllocFactorMatrix,(U$4+1),FALSE)*$E4119</f>
        <v>0</v>
      </c>
      <c r="V4112" s="25">
        <f>VLOOKUP(CONCATENATE($F4112," ",$G4112),AllocFactorMatrix,(V$4+1),FALSE)*$E4119</f>
        <v>0</v>
      </c>
      <c r="W4112" s="25">
        <f>SUBTOTAL(9,S4112:V4112)</f>
        <v>0</v>
      </c>
      <c r="X4112" s="25">
        <f>VLOOKUP(CONCATENATE($F4112," ",$G4112),AllocFactorMatrix,(X$4+1),FALSE)*$E4119</f>
        <v>0</v>
      </c>
      <c r="Y4112" s="25">
        <f>VLOOKUP(CONCATENATE($F4112," ",$G4112),AllocFactorMatrix,(Y$4+1),FALSE)*$E4119</f>
        <v>0</v>
      </c>
      <c r="Z4112" s="25">
        <f t="shared" si="1935"/>
        <v>0</v>
      </c>
      <c r="AA4112" s="25">
        <f>VLOOKUP(CONCATENATE($F4112," ",$G4112),AllocFactorMatrix,(AA$4+1),FALSE)*$E4119</f>
        <v>0</v>
      </c>
      <c r="AB4112" s="25">
        <f>VLOOKUP(CONCATENATE($F4112," ",$G4112),AllocFactorMatrix,(AB$4+1),FALSE)*$E4119</f>
        <v>0</v>
      </c>
      <c r="AC4112" s="25">
        <f>VLOOKUP(CONCATENATE($F4112," ",$G4112),AllocFactorMatrix,(AC$4+1),FALSE)*$E4119</f>
        <v>0</v>
      </c>
    </row>
    <row r="4113" spans="4:29" hidden="1" outlineLevel="1">
      <c r="E4113" s="22">
        <v>0</v>
      </c>
      <c r="F4113" s="61" t="str">
        <f>F4119</f>
        <v>PROD_DEMAND</v>
      </c>
      <c r="G4113" s="20" t="str">
        <f>$G$9</f>
        <v>BULKTRAN</v>
      </c>
      <c r="H4113" s="24">
        <f t="shared" si="1938"/>
        <v>0</v>
      </c>
      <c r="I4113" s="25">
        <f>VLOOKUP(CONCATENATE($F4113," ",$G4113),AllocFactorMatrix,(I$4+1),FALSE)*$E4119</f>
        <v>0</v>
      </c>
      <c r="J4113" s="25">
        <f>VLOOKUP(CONCATENATE($F4113," ",$G4113),AllocFactorMatrix,(J$4+1),FALSE)*$E4119</f>
        <v>0</v>
      </c>
      <c r="K4113" s="25">
        <f>VLOOKUP(CONCATENATE($F4113," ",$G4113),AllocFactorMatrix,(K$4+1),FALSE)*$E4119</f>
        <v>0</v>
      </c>
      <c r="L4113" s="25">
        <f>VLOOKUP(CONCATENATE($F4113," ",$G4113),AllocFactorMatrix,(L$4+1),FALSE)*$E4119</f>
        <v>0</v>
      </c>
      <c r="M4113" s="25">
        <f t="shared" si="1934"/>
        <v>0</v>
      </c>
      <c r="N4113" s="25">
        <f>VLOOKUP(CONCATENATE($F4113," ",$G4113),AllocFactorMatrix,(N$4+1),FALSE)*$E4119</f>
        <v>0</v>
      </c>
      <c r="O4113" s="25">
        <f>VLOOKUP(CONCATENATE($F4113," ",$G4113),AllocFactorMatrix,(O$4+1),FALSE)*$E4119</f>
        <v>0</v>
      </c>
      <c r="P4113" s="25">
        <f>VLOOKUP(CONCATENATE($F4113," ",$G4113),AllocFactorMatrix,(P$4+1),FALSE)*$E4119</f>
        <v>0</v>
      </c>
      <c r="Q4113" s="25">
        <f>VLOOKUP(CONCATENATE($F4113," ",$G4113),AllocFactorMatrix,(Q$4+1),FALSE)*$E4119</f>
        <v>0</v>
      </c>
      <c r="R4113" s="25">
        <f t="shared" ref="R4113:R4119" si="1945">SUBTOTAL(9,N4113:Q4113)</f>
        <v>0</v>
      </c>
      <c r="S4113" s="25">
        <f>VLOOKUP(CONCATENATE($F4113," ",$G4113),AllocFactorMatrix,(S$4+1),FALSE)*$E4119</f>
        <v>0</v>
      </c>
      <c r="T4113" s="25">
        <f>VLOOKUP(CONCATENATE($F4113," ",$G4113),AllocFactorMatrix,(T$4+1),FALSE)*$E4119</f>
        <v>0</v>
      </c>
      <c r="U4113" s="25">
        <f>VLOOKUP(CONCATENATE($F4113," ",$G4113),AllocFactorMatrix,(U$4+1),FALSE)*$E4119</f>
        <v>0</v>
      </c>
      <c r="V4113" s="25">
        <f>VLOOKUP(CONCATENATE($F4113," ",$G4113),AllocFactorMatrix,(V$4+1),FALSE)*$E4119</f>
        <v>0</v>
      </c>
      <c r="W4113" s="25">
        <f t="shared" ref="W4113:W4119" si="1946">SUBTOTAL(9,S4113:V4113)</f>
        <v>0</v>
      </c>
      <c r="X4113" s="25">
        <f>VLOOKUP(CONCATENATE($F4113," ",$G4113),AllocFactorMatrix,(X$4+1),FALSE)*$E4119</f>
        <v>0</v>
      </c>
      <c r="Y4113" s="25">
        <f>VLOOKUP(CONCATENATE($F4113," ",$G4113),AllocFactorMatrix,(Y$4+1),FALSE)*$E4119</f>
        <v>0</v>
      </c>
      <c r="Z4113" s="25">
        <f t="shared" si="1935"/>
        <v>0</v>
      </c>
      <c r="AA4113" s="25">
        <f>VLOOKUP(CONCATENATE($F4113," ",$G4113),AllocFactorMatrix,(AA$4+1),FALSE)*$E4119</f>
        <v>0</v>
      </c>
      <c r="AB4113" s="25">
        <f>VLOOKUP(CONCATENATE($F4113," ",$G4113),AllocFactorMatrix,(AB$4+1),FALSE)*$E4119</f>
        <v>0</v>
      </c>
      <c r="AC4113" s="25">
        <f>VLOOKUP(CONCATENATE($F4113," ",$G4113),AllocFactorMatrix,(AC$4+1),FALSE)*$E4119</f>
        <v>0</v>
      </c>
    </row>
    <row r="4114" spans="4:29" hidden="1" outlineLevel="1">
      <c r="E4114" s="22">
        <v>0</v>
      </c>
      <c r="F4114" s="61" t="str">
        <f>F4119</f>
        <v>PROD_DEMAND</v>
      </c>
      <c r="G4114" s="20" t="str">
        <f>$G$10</f>
        <v>SUBTRAN</v>
      </c>
      <c r="H4114" s="24">
        <f t="shared" si="1938"/>
        <v>0</v>
      </c>
      <c r="I4114" s="25">
        <f>VLOOKUP(CONCATENATE($F4114," ",$G4114),AllocFactorMatrix,(I$4+1),FALSE)*$E4119</f>
        <v>0</v>
      </c>
      <c r="J4114" s="25">
        <f>VLOOKUP(CONCATENATE($F4114," ",$G4114),AllocFactorMatrix,(J$4+1),FALSE)*$E4119</f>
        <v>0</v>
      </c>
      <c r="K4114" s="25">
        <f>VLOOKUP(CONCATENATE($F4114," ",$G4114),AllocFactorMatrix,(K$4+1),FALSE)*$E4119</f>
        <v>0</v>
      </c>
      <c r="L4114" s="25">
        <f>VLOOKUP(CONCATENATE($F4114," ",$G4114),AllocFactorMatrix,(L$4+1),FALSE)*$E4119</f>
        <v>0</v>
      </c>
      <c r="M4114" s="25">
        <f t="shared" si="1934"/>
        <v>0</v>
      </c>
      <c r="N4114" s="25">
        <f>VLOOKUP(CONCATENATE($F4114," ",$G4114),AllocFactorMatrix,(N$4+1),FALSE)*$E4119</f>
        <v>0</v>
      </c>
      <c r="O4114" s="25">
        <f>VLOOKUP(CONCATENATE($F4114," ",$G4114),AllocFactorMatrix,(O$4+1),FALSE)*$E4119</f>
        <v>0</v>
      </c>
      <c r="P4114" s="25">
        <f>VLOOKUP(CONCATENATE($F4114," ",$G4114),AllocFactorMatrix,(P$4+1),FALSE)*$E4119</f>
        <v>0</v>
      </c>
      <c r="Q4114" s="25">
        <f>VLOOKUP(CONCATENATE($F4114," ",$G4114),AllocFactorMatrix,(Q$4+1),FALSE)*$E4119</f>
        <v>0</v>
      </c>
      <c r="R4114" s="25">
        <f t="shared" si="1945"/>
        <v>0</v>
      </c>
      <c r="S4114" s="25">
        <f>VLOOKUP(CONCATENATE($F4114," ",$G4114),AllocFactorMatrix,(S$4+1),FALSE)*$E4119</f>
        <v>0</v>
      </c>
      <c r="T4114" s="25">
        <f>VLOOKUP(CONCATENATE($F4114," ",$G4114),AllocFactorMatrix,(T$4+1),FALSE)*$E4119</f>
        <v>0</v>
      </c>
      <c r="U4114" s="25">
        <f>VLOOKUP(CONCATENATE($F4114," ",$G4114),AllocFactorMatrix,(U$4+1),FALSE)*$E4119</f>
        <v>0</v>
      </c>
      <c r="V4114" s="25">
        <f>VLOOKUP(CONCATENATE($F4114," ",$G4114),AllocFactorMatrix,(V$4+1),FALSE)*$E4119</f>
        <v>0</v>
      </c>
      <c r="W4114" s="25">
        <f t="shared" si="1946"/>
        <v>0</v>
      </c>
      <c r="X4114" s="25">
        <f>VLOOKUP(CONCATENATE($F4114," ",$G4114),AllocFactorMatrix,(X$4+1),FALSE)*$E4119</f>
        <v>0</v>
      </c>
      <c r="Y4114" s="25">
        <f>VLOOKUP(CONCATENATE($F4114," ",$G4114),AllocFactorMatrix,(Y$4+1),FALSE)*$E4119</f>
        <v>0</v>
      </c>
      <c r="Z4114" s="25">
        <f t="shared" si="1935"/>
        <v>0</v>
      </c>
      <c r="AA4114" s="25">
        <f>VLOOKUP(CONCATENATE($F4114," ",$G4114),AllocFactorMatrix,(AA$4+1),FALSE)*$E4119</f>
        <v>0</v>
      </c>
      <c r="AB4114" s="25">
        <f>VLOOKUP(CONCATENATE($F4114," ",$G4114),AllocFactorMatrix,(AB$4+1),FALSE)*$E4119</f>
        <v>0</v>
      </c>
      <c r="AC4114" s="25">
        <f>VLOOKUP(CONCATENATE($F4114," ",$G4114),AllocFactorMatrix,(AC$4+1),FALSE)*$E4119</f>
        <v>0</v>
      </c>
    </row>
    <row r="4115" spans="4:29" hidden="1" outlineLevel="1">
      <c r="E4115" s="22">
        <v>0</v>
      </c>
      <c r="F4115" s="61" t="str">
        <f>F4119</f>
        <v>PROD_DEMAND</v>
      </c>
      <c r="G4115" s="20" t="str">
        <f>$G$11</f>
        <v>DISTPRI</v>
      </c>
      <c r="H4115" s="24">
        <f t="shared" si="1938"/>
        <v>0</v>
      </c>
      <c r="I4115" s="25">
        <f>VLOOKUP(CONCATENATE($F4115," ",$G4115),AllocFactorMatrix,(I$4+1),FALSE)*$E4119</f>
        <v>0</v>
      </c>
      <c r="J4115" s="25">
        <f>VLOOKUP(CONCATENATE($F4115," ",$G4115),AllocFactorMatrix,(J$4+1),FALSE)*$E4119</f>
        <v>0</v>
      </c>
      <c r="K4115" s="25">
        <f>VLOOKUP(CONCATENATE($F4115," ",$G4115),AllocFactorMatrix,(K$4+1),FALSE)*$E4119</f>
        <v>0</v>
      </c>
      <c r="L4115" s="25">
        <f>VLOOKUP(CONCATENATE($F4115," ",$G4115),AllocFactorMatrix,(L$4+1),FALSE)*$E4119</f>
        <v>0</v>
      </c>
      <c r="M4115" s="25">
        <f t="shared" si="1934"/>
        <v>0</v>
      </c>
      <c r="N4115" s="25">
        <f>VLOOKUP(CONCATENATE($F4115," ",$G4115),AllocFactorMatrix,(N$4+1),FALSE)*$E4119</f>
        <v>0</v>
      </c>
      <c r="O4115" s="25">
        <f>VLOOKUP(CONCATENATE($F4115," ",$G4115),AllocFactorMatrix,(O$4+1),FALSE)*$E4119</f>
        <v>0</v>
      </c>
      <c r="P4115" s="25">
        <f>VLOOKUP(CONCATENATE($F4115," ",$G4115),AllocFactorMatrix,(P$4+1),FALSE)*$E4119</f>
        <v>0</v>
      </c>
      <c r="Q4115" s="25">
        <f>VLOOKUP(CONCATENATE($F4115," ",$G4115),AllocFactorMatrix,(Q$4+1),FALSE)*$E4119</f>
        <v>0</v>
      </c>
      <c r="R4115" s="25">
        <f t="shared" si="1945"/>
        <v>0</v>
      </c>
      <c r="S4115" s="25">
        <f>VLOOKUP(CONCATENATE($F4115," ",$G4115),AllocFactorMatrix,(S$4+1),FALSE)*$E4119</f>
        <v>0</v>
      </c>
      <c r="T4115" s="25">
        <f>VLOOKUP(CONCATENATE($F4115," ",$G4115),AllocFactorMatrix,(T$4+1),FALSE)*$E4119</f>
        <v>0</v>
      </c>
      <c r="U4115" s="25">
        <f>VLOOKUP(CONCATENATE($F4115," ",$G4115),AllocFactorMatrix,(U$4+1),FALSE)*$E4119</f>
        <v>0</v>
      </c>
      <c r="V4115" s="25">
        <f>VLOOKUP(CONCATENATE($F4115," ",$G4115),AllocFactorMatrix,(V$4+1),FALSE)*$E4119</f>
        <v>0</v>
      </c>
      <c r="W4115" s="25">
        <f t="shared" si="1946"/>
        <v>0</v>
      </c>
      <c r="X4115" s="25">
        <f>VLOOKUP(CONCATENATE($F4115," ",$G4115),AllocFactorMatrix,(X$4+1),FALSE)*$E4119</f>
        <v>0</v>
      </c>
      <c r="Y4115" s="25">
        <f>VLOOKUP(CONCATENATE($F4115," ",$G4115),AllocFactorMatrix,(Y$4+1),FALSE)*$E4119</f>
        <v>0</v>
      </c>
      <c r="Z4115" s="25">
        <f t="shared" si="1935"/>
        <v>0</v>
      </c>
      <c r="AA4115" s="25">
        <f>VLOOKUP(CONCATENATE($F4115," ",$G4115),AllocFactorMatrix,(AA$4+1),FALSE)*$E4119</f>
        <v>0</v>
      </c>
      <c r="AB4115" s="25">
        <f>VLOOKUP(CONCATENATE($F4115," ",$G4115),AllocFactorMatrix,(AB$4+1),FALSE)*$E4119</f>
        <v>0</v>
      </c>
      <c r="AC4115" s="25">
        <f>VLOOKUP(CONCATENATE($F4115," ",$G4115),AllocFactorMatrix,(AC$4+1),FALSE)*$E4119</f>
        <v>0</v>
      </c>
    </row>
    <row r="4116" spans="4:29" hidden="1" outlineLevel="1">
      <c r="E4116" s="22">
        <v>0</v>
      </c>
      <c r="F4116" s="61" t="str">
        <f>F4119</f>
        <v>PROD_DEMAND</v>
      </c>
      <c r="G4116" s="20" t="str">
        <f>$G$12</f>
        <v>DISTSEC</v>
      </c>
      <c r="H4116" s="24">
        <f t="shared" si="1938"/>
        <v>0</v>
      </c>
      <c r="I4116" s="25">
        <f>VLOOKUP(CONCATENATE($F4116," ",$G4116),AllocFactorMatrix,(I$4+1),FALSE)*$E4119</f>
        <v>0</v>
      </c>
      <c r="J4116" s="25">
        <f>VLOOKUP(CONCATENATE($F4116," ",$G4116),AllocFactorMatrix,(J$4+1),FALSE)*$E4119</f>
        <v>0</v>
      </c>
      <c r="K4116" s="25">
        <f>VLOOKUP(CONCATENATE($F4116," ",$G4116),AllocFactorMatrix,(K$4+1),FALSE)*$E4119</f>
        <v>0</v>
      </c>
      <c r="L4116" s="25">
        <f>VLOOKUP(CONCATENATE($F4116," ",$G4116),AllocFactorMatrix,(L$4+1),FALSE)*$E4119</f>
        <v>0</v>
      </c>
      <c r="M4116" s="25">
        <f t="shared" si="1934"/>
        <v>0</v>
      </c>
      <c r="N4116" s="25">
        <f>VLOOKUP(CONCATENATE($F4116," ",$G4116),AllocFactorMatrix,(N$4+1),FALSE)*$E4119</f>
        <v>0</v>
      </c>
      <c r="O4116" s="25">
        <f>VLOOKUP(CONCATENATE($F4116," ",$G4116),AllocFactorMatrix,(O$4+1),FALSE)*$E4119</f>
        <v>0</v>
      </c>
      <c r="P4116" s="25">
        <f>VLOOKUP(CONCATENATE($F4116," ",$G4116),AllocFactorMatrix,(P$4+1),FALSE)*$E4119</f>
        <v>0</v>
      </c>
      <c r="Q4116" s="25">
        <f>VLOOKUP(CONCATENATE($F4116," ",$G4116),AllocFactorMatrix,(Q$4+1),FALSE)*$E4119</f>
        <v>0</v>
      </c>
      <c r="R4116" s="25">
        <f t="shared" si="1945"/>
        <v>0</v>
      </c>
      <c r="S4116" s="25">
        <f>VLOOKUP(CONCATENATE($F4116," ",$G4116),AllocFactorMatrix,(S$4+1),FALSE)*$E4119</f>
        <v>0</v>
      </c>
      <c r="T4116" s="25">
        <f>VLOOKUP(CONCATENATE($F4116," ",$G4116),AllocFactorMatrix,(T$4+1),FALSE)*$E4119</f>
        <v>0</v>
      </c>
      <c r="U4116" s="25">
        <f>VLOOKUP(CONCATENATE($F4116," ",$G4116),AllocFactorMatrix,(U$4+1),FALSE)*$E4119</f>
        <v>0</v>
      </c>
      <c r="V4116" s="25">
        <f>VLOOKUP(CONCATENATE($F4116," ",$G4116),AllocFactorMatrix,(V$4+1),FALSE)*$E4119</f>
        <v>0</v>
      </c>
      <c r="W4116" s="25">
        <f t="shared" si="1946"/>
        <v>0</v>
      </c>
      <c r="X4116" s="25">
        <f>VLOOKUP(CONCATENATE($F4116," ",$G4116),AllocFactorMatrix,(X$4+1),FALSE)*$E4119</f>
        <v>0</v>
      </c>
      <c r="Y4116" s="25">
        <f>VLOOKUP(CONCATENATE($F4116," ",$G4116),AllocFactorMatrix,(Y$4+1),FALSE)*$E4119</f>
        <v>0</v>
      </c>
      <c r="Z4116" s="25">
        <f t="shared" si="1935"/>
        <v>0</v>
      </c>
      <c r="AA4116" s="25">
        <f>VLOOKUP(CONCATENATE($F4116," ",$G4116),AllocFactorMatrix,(AA$4+1),FALSE)*$E4119</f>
        <v>0</v>
      </c>
      <c r="AB4116" s="25">
        <f>VLOOKUP(CONCATENATE($F4116," ",$G4116),AllocFactorMatrix,(AB$4+1),FALSE)*$E4119</f>
        <v>0</v>
      </c>
      <c r="AC4116" s="25">
        <f>VLOOKUP(CONCATENATE($F4116," ",$G4116),AllocFactorMatrix,(AC$4+1),FALSE)*$E4119</f>
        <v>0</v>
      </c>
    </row>
    <row r="4117" spans="4:29" hidden="1" outlineLevel="1">
      <c r="E4117" s="22">
        <v>0</v>
      </c>
      <c r="F4117" s="61" t="str">
        <f>F4119</f>
        <v>PROD_DEMAND</v>
      </c>
      <c r="G4117" s="20" t="str">
        <f>$G$13</f>
        <v>ENERGY</v>
      </c>
      <c r="H4117" s="24">
        <f t="shared" si="1938"/>
        <v>0</v>
      </c>
      <c r="I4117" s="25">
        <f>VLOOKUP(CONCATENATE($F4117," ",$G4117),AllocFactorMatrix,(I$4+1),FALSE)*$E4119</f>
        <v>0</v>
      </c>
      <c r="J4117" s="25">
        <f>VLOOKUP(CONCATENATE($F4117," ",$G4117),AllocFactorMatrix,(J$4+1),FALSE)*$E4119</f>
        <v>0</v>
      </c>
      <c r="K4117" s="25">
        <f>VLOOKUP(CONCATENATE($F4117," ",$G4117),AllocFactorMatrix,(K$4+1),FALSE)*$E4119</f>
        <v>0</v>
      </c>
      <c r="L4117" s="25">
        <f>VLOOKUP(CONCATENATE($F4117," ",$G4117),AllocFactorMatrix,(L$4+1),FALSE)*$E4119</f>
        <v>0</v>
      </c>
      <c r="M4117" s="25">
        <f t="shared" si="1934"/>
        <v>0</v>
      </c>
      <c r="N4117" s="25">
        <f>VLOOKUP(CONCATENATE($F4117," ",$G4117),AllocFactorMatrix,(N$4+1),FALSE)*$E4119</f>
        <v>0</v>
      </c>
      <c r="O4117" s="25">
        <f>VLOOKUP(CONCATENATE($F4117," ",$G4117),AllocFactorMatrix,(O$4+1),FALSE)*$E4119</f>
        <v>0</v>
      </c>
      <c r="P4117" s="25">
        <f>VLOOKUP(CONCATENATE($F4117," ",$G4117),AllocFactorMatrix,(P$4+1),FALSE)*$E4119</f>
        <v>0</v>
      </c>
      <c r="Q4117" s="25">
        <f>VLOOKUP(CONCATENATE($F4117," ",$G4117),AllocFactorMatrix,(Q$4+1),FALSE)*$E4119</f>
        <v>0</v>
      </c>
      <c r="R4117" s="25">
        <f t="shared" si="1945"/>
        <v>0</v>
      </c>
      <c r="S4117" s="25">
        <f>VLOOKUP(CONCATENATE($F4117," ",$G4117),AllocFactorMatrix,(S$4+1),FALSE)*$E4119</f>
        <v>0</v>
      </c>
      <c r="T4117" s="25">
        <f>VLOOKUP(CONCATENATE($F4117," ",$G4117),AllocFactorMatrix,(T$4+1),FALSE)*$E4119</f>
        <v>0</v>
      </c>
      <c r="U4117" s="25">
        <f>VLOOKUP(CONCATENATE($F4117," ",$G4117),AllocFactorMatrix,(U$4+1),FALSE)*$E4119</f>
        <v>0</v>
      </c>
      <c r="V4117" s="25">
        <f>VLOOKUP(CONCATENATE($F4117," ",$G4117),AllocFactorMatrix,(V$4+1),FALSE)*$E4119</f>
        <v>0</v>
      </c>
      <c r="W4117" s="25">
        <f t="shared" si="1946"/>
        <v>0</v>
      </c>
      <c r="X4117" s="25">
        <f>VLOOKUP(CONCATENATE($F4117," ",$G4117),AllocFactorMatrix,(X$4+1),FALSE)*$E4119</f>
        <v>0</v>
      </c>
      <c r="Y4117" s="25">
        <f>VLOOKUP(CONCATENATE($F4117," ",$G4117),AllocFactorMatrix,(Y$4+1),FALSE)*$E4119</f>
        <v>0</v>
      </c>
      <c r="Z4117" s="25">
        <f t="shared" si="1935"/>
        <v>0</v>
      </c>
      <c r="AA4117" s="25">
        <f>VLOOKUP(CONCATENATE($F4117," ",$G4117),AllocFactorMatrix,(AA$4+1),FALSE)*$E4119</f>
        <v>0</v>
      </c>
      <c r="AB4117" s="25">
        <f>VLOOKUP(CONCATENATE($F4117," ",$G4117),AllocFactorMatrix,(AB$4+1),FALSE)*$E4119</f>
        <v>0</v>
      </c>
      <c r="AC4117" s="25">
        <f>VLOOKUP(CONCATENATE($F4117," ",$G4117),AllocFactorMatrix,(AC$4+1),FALSE)*$E4119</f>
        <v>0</v>
      </c>
    </row>
    <row r="4118" spans="4:29" hidden="1" outlineLevel="1">
      <c r="E4118" s="22">
        <v>0</v>
      </c>
      <c r="F4118" s="61" t="str">
        <f>F4119</f>
        <v>PROD_DEMAND</v>
      </c>
      <c r="G4118" s="20" t="str">
        <f>$G$14</f>
        <v>CUSTOMER</v>
      </c>
      <c r="H4118" s="24">
        <f t="shared" si="1938"/>
        <v>0</v>
      </c>
      <c r="I4118" s="25">
        <f>VLOOKUP(CONCATENATE($F4118," ",$G4118),AllocFactorMatrix,(I$4+1),FALSE)*$E4119</f>
        <v>0</v>
      </c>
      <c r="J4118" s="25">
        <f>VLOOKUP(CONCATENATE($F4118," ",$G4118),AllocFactorMatrix,(J$4+1),FALSE)*$E4119</f>
        <v>0</v>
      </c>
      <c r="K4118" s="25">
        <f>VLOOKUP(CONCATENATE($F4118," ",$G4118),AllocFactorMatrix,(K$4+1),FALSE)*$E4119</f>
        <v>0</v>
      </c>
      <c r="L4118" s="25">
        <f>VLOOKUP(CONCATENATE($F4118," ",$G4118),AllocFactorMatrix,(L$4+1),FALSE)*$E4119</f>
        <v>0</v>
      </c>
      <c r="M4118" s="25">
        <f t="shared" si="1934"/>
        <v>0</v>
      </c>
      <c r="N4118" s="25">
        <f>VLOOKUP(CONCATENATE($F4118," ",$G4118),AllocFactorMatrix,(N$4+1),FALSE)*$E4119</f>
        <v>0</v>
      </c>
      <c r="O4118" s="25">
        <f>VLOOKUP(CONCATENATE($F4118," ",$G4118),AllocFactorMatrix,(O$4+1),FALSE)*$E4119</f>
        <v>0</v>
      </c>
      <c r="P4118" s="25">
        <f>VLOOKUP(CONCATENATE($F4118," ",$G4118),AllocFactorMatrix,(P$4+1),FALSE)*$E4119</f>
        <v>0</v>
      </c>
      <c r="Q4118" s="25">
        <f>VLOOKUP(CONCATENATE($F4118," ",$G4118),AllocFactorMatrix,(Q$4+1),FALSE)*$E4119</f>
        <v>0</v>
      </c>
      <c r="R4118" s="25">
        <f t="shared" si="1945"/>
        <v>0</v>
      </c>
      <c r="S4118" s="25">
        <f>VLOOKUP(CONCATENATE($F4118," ",$G4118),AllocFactorMatrix,(S$4+1),FALSE)*$E4119</f>
        <v>0</v>
      </c>
      <c r="T4118" s="25">
        <f>VLOOKUP(CONCATENATE($F4118," ",$G4118),AllocFactorMatrix,(T$4+1),FALSE)*$E4119</f>
        <v>0</v>
      </c>
      <c r="U4118" s="25">
        <f>VLOOKUP(CONCATENATE($F4118," ",$G4118),AllocFactorMatrix,(U$4+1),FALSE)*$E4119</f>
        <v>0</v>
      </c>
      <c r="V4118" s="25">
        <f>VLOOKUP(CONCATENATE($F4118," ",$G4118),AllocFactorMatrix,(V$4+1),FALSE)*$E4119</f>
        <v>0</v>
      </c>
      <c r="W4118" s="25">
        <f t="shared" si="1946"/>
        <v>0</v>
      </c>
      <c r="X4118" s="25">
        <f>VLOOKUP(CONCATENATE($F4118," ",$G4118),AllocFactorMatrix,(X$4+1),FALSE)*$E4119</f>
        <v>0</v>
      </c>
      <c r="Y4118" s="25">
        <f>VLOOKUP(CONCATENATE($F4118," ",$G4118),AllocFactorMatrix,(Y$4+1),FALSE)*$E4119</f>
        <v>0</v>
      </c>
      <c r="Z4118" s="25">
        <f t="shared" si="1935"/>
        <v>0</v>
      </c>
      <c r="AA4118" s="25">
        <f>VLOOKUP(CONCATENATE($F4118," ",$G4118),AllocFactorMatrix,(AA$4+1),FALSE)*$E4119</f>
        <v>0</v>
      </c>
      <c r="AB4118" s="25">
        <f>VLOOKUP(CONCATENATE($F4118," ",$G4118),AllocFactorMatrix,(AB$4+1),FALSE)*$E4119</f>
        <v>0</v>
      </c>
      <c r="AC4118" s="25">
        <f>VLOOKUP(CONCATENATE($F4118," ",$G4118),AllocFactorMatrix,(AC$4+1),FALSE)*$E4119</f>
        <v>0</v>
      </c>
    </row>
    <row r="4119" spans="4:29" collapsed="1">
      <c r="D4119" s="58" t="s">
        <v>639</v>
      </c>
      <c r="E4119" s="22">
        <v>0</v>
      </c>
      <c r="F4119" s="61" t="s">
        <v>29</v>
      </c>
      <c r="G4119" s="20" t="str">
        <f>$G$15</f>
        <v>TOTAL</v>
      </c>
      <c r="H4119" s="24">
        <f t="shared" si="1938"/>
        <v>0</v>
      </c>
      <c r="I4119" s="25">
        <f>VLOOKUP(CONCATENATE($F4119," ",$G4119),AllocFactorMatrix,(I$4+1),FALSE)*$E4119</f>
        <v>0</v>
      </c>
      <c r="J4119" s="25">
        <f>VLOOKUP(CONCATENATE($F4119," ",$G4119),AllocFactorMatrix,(J$4+1),FALSE)*$E4119</f>
        <v>0</v>
      </c>
      <c r="K4119" s="25">
        <f>VLOOKUP(CONCATENATE($F4119," ",$G4119),AllocFactorMatrix,(K$4+1),FALSE)*$E4119</f>
        <v>0</v>
      </c>
      <c r="L4119" s="25">
        <f>VLOOKUP(CONCATENATE($F4119," ",$G4119),AllocFactorMatrix,(L$4+1),FALSE)*$E4119</f>
        <v>0</v>
      </c>
      <c r="M4119" s="25">
        <f t="shared" si="1934"/>
        <v>0</v>
      </c>
      <c r="N4119" s="25">
        <f>VLOOKUP(CONCATENATE($F4119," ",$G4119),AllocFactorMatrix,(N$4+1),FALSE)*$E4119</f>
        <v>0</v>
      </c>
      <c r="O4119" s="25">
        <f>VLOOKUP(CONCATENATE($F4119," ",$G4119),AllocFactorMatrix,(O$4+1),FALSE)*$E4119</f>
        <v>0</v>
      </c>
      <c r="P4119" s="25">
        <f>VLOOKUP(CONCATENATE($F4119," ",$G4119),AllocFactorMatrix,(P$4+1),FALSE)*$E4119</f>
        <v>0</v>
      </c>
      <c r="Q4119" s="25">
        <f>VLOOKUP(CONCATENATE($F4119," ",$G4119),AllocFactorMatrix,(Q$4+1),FALSE)*$E4119</f>
        <v>0</v>
      </c>
      <c r="R4119" s="25">
        <f t="shared" si="1945"/>
        <v>0</v>
      </c>
      <c r="S4119" s="25">
        <f>VLOOKUP(CONCATENATE($F4119," ",$G4119),AllocFactorMatrix,(S$4+1),FALSE)*$E4119</f>
        <v>0</v>
      </c>
      <c r="T4119" s="25">
        <f>VLOOKUP(CONCATENATE($F4119," ",$G4119),AllocFactorMatrix,(T$4+1),FALSE)*$E4119</f>
        <v>0</v>
      </c>
      <c r="U4119" s="25">
        <f>VLOOKUP(CONCATENATE($F4119," ",$G4119),AllocFactorMatrix,(U$4+1),FALSE)*$E4119</f>
        <v>0</v>
      </c>
      <c r="V4119" s="25">
        <f>VLOOKUP(CONCATENATE($F4119," ",$G4119),AllocFactorMatrix,(V$4+1),FALSE)*$E4119</f>
        <v>0</v>
      </c>
      <c r="W4119" s="25">
        <f t="shared" si="1946"/>
        <v>0</v>
      </c>
      <c r="X4119" s="25">
        <f>VLOOKUP(CONCATENATE($F4119," ",$G4119),AllocFactorMatrix,(X$4+1),FALSE)*$E4119</f>
        <v>0</v>
      </c>
      <c r="Y4119" s="25">
        <f>VLOOKUP(CONCATENATE($F4119," ",$G4119),AllocFactorMatrix,(Y$4+1),FALSE)*$E4119</f>
        <v>0</v>
      </c>
      <c r="Z4119" s="25">
        <f t="shared" si="1935"/>
        <v>0</v>
      </c>
      <c r="AA4119" s="25">
        <f>VLOOKUP(CONCATENATE($F4119," ",$G4119),AllocFactorMatrix,(AA$4+1),FALSE)*$E4119</f>
        <v>0</v>
      </c>
      <c r="AB4119" s="25">
        <f>VLOOKUP(CONCATENATE($F4119," ",$G4119),AllocFactorMatrix,(AB$4+1),FALSE)*$E4119</f>
        <v>0</v>
      </c>
      <c r="AC4119" s="25">
        <f>VLOOKUP(CONCATENATE($F4119," ",$G4119),AllocFactorMatrix,(AC$4+1),FALSE)*$E4119</f>
        <v>0</v>
      </c>
    </row>
    <row r="4120" spans="4:29" hidden="1" outlineLevel="1">
      <c r="E4120" s="22">
        <v>0</v>
      </c>
      <c r="F4120" s="61" t="str">
        <f>F4127</f>
        <v>PROD_DEMAND</v>
      </c>
      <c r="G4120" s="20" t="str">
        <f>$G$8</f>
        <v>PRODUCTION</v>
      </c>
      <c r="H4120" s="24">
        <f t="shared" si="1938"/>
        <v>0</v>
      </c>
      <c r="I4120" s="25">
        <f>VLOOKUP(CONCATENATE($F4120," ",$G4120),AllocFactorMatrix,(I$4+1),FALSE)*$E4127</f>
        <v>0</v>
      </c>
      <c r="J4120" s="25">
        <f>VLOOKUP(CONCATENATE($F4120," ",$G4120),AllocFactorMatrix,(J$4+1),FALSE)*$E4127</f>
        <v>0</v>
      </c>
      <c r="K4120" s="25">
        <f>VLOOKUP(CONCATENATE($F4120," ",$G4120),AllocFactorMatrix,(K$4+1),FALSE)*$E4127</f>
        <v>0</v>
      </c>
      <c r="L4120" s="25">
        <f>VLOOKUP(CONCATENATE($F4120," ",$G4120),AllocFactorMatrix,(L$4+1),FALSE)*$E4127</f>
        <v>0</v>
      </c>
      <c r="M4120" s="25">
        <f t="shared" si="1934"/>
        <v>0</v>
      </c>
      <c r="N4120" s="25">
        <f>VLOOKUP(CONCATENATE($F4120," ",$G4120),AllocFactorMatrix,(N$4+1),FALSE)*$E4127</f>
        <v>0</v>
      </c>
      <c r="O4120" s="25">
        <f>VLOOKUP(CONCATENATE($F4120," ",$G4120),AllocFactorMatrix,(O$4+1),FALSE)*$E4127</f>
        <v>0</v>
      </c>
      <c r="P4120" s="25">
        <f>VLOOKUP(CONCATENATE($F4120," ",$G4120),AllocFactorMatrix,(P$4+1),FALSE)*$E4127</f>
        <v>0</v>
      </c>
      <c r="Q4120" s="25">
        <f>VLOOKUP(CONCATENATE($F4120," ",$G4120),AllocFactorMatrix,(Q$4+1),FALSE)*$E4127</f>
        <v>0</v>
      </c>
      <c r="R4120" s="25">
        <f>SUBTOTAL(9,N4120:Q4120)</f>
        <v>0</v>
      </c>
      <c r="S4120" s="25">
        <f>VLOOKUP(CONCATENATE($F4120," ",$G4120),AllocFactorMatrix,(S$4+1),FALSE)*$E4127</f>
        <v>0</v>
      </c>
      <c r="T4120" s="25">
        <f>VLOOKUP(CONCATENATE($F4120," ",$G4120),AllocFactorMatrix,(T$4+1),FALSE)*$E4127</f>
        <v>0</v>
      </c>
      <c r="U4120" s="25">
        <f>VLOOKUP(CONCATENATE($F4120," ",$G4120),AllocFactorMatrix,(U$4+1),FALSE)*$E4127</f>
        <v>0</v>
      </c>
      <c r="V4120" s="25">
        <f>VLOOKUP(CONCATENATE($F4120," ",$G4120),AllocFactorMatrix,(V$4+1),FALSE)*$E4127</f>
        <v>0</v>
      </c>
      <c r="W4120" s="25">
        <f>SUBTOTAL(9,S4120:V4120)</f>
        <v>0</v>
      </c>
      <c r="X4120" s="25">
        <f>VLOOKUP(CONCATENATE($F4120," ",$G4120),AllocFactorMatrix,(X$4+1),FALSE)*$E4127</f>
        <v>0</v>
      </c>
      <c r="Y4120" s="25">
        <f>VLOOKUP(CONCATENATE($F4120," ",$G4120),AllocFactorMatrix,(Y$4+1),FALSE)*$E4127</f>
        <v>0</v>
      </c>
      <c r="Z4120" s="25">
        <f t="shared" si="1935"/>
        <v>0</v>
      </c>
      <c r="AA4120" s="25">
        <f>VLOOKUP(CONCATENATE($F4120," ",$G4120),AllocFactorMatrix,(AA$4+1),FALSE)*$E4127</f>
        <v>0</v>
      </c>
      <c r="AB4120" s="25">
        <f>VLOOKUP(CONCATENATE($F4120," ",$G4120),AllocFactorMatrix,(AB$4+1),FALSE)*$E4127</f>
        <v>0</v>
      </c>
      <c r="AC4120" s="25">
        <f>VLOOKUP(CONCATENATE($F4120," ",$G4120),AllocFactorMatrix,(AC$4+1),FALSE)*$E4127</f>
        <v>0</v>
      </c>
    </row>
    <row r="4121" spans="4:29" hidden="1" outlineLevel="1">
      <c r="E4121" s="22">
        <v>0</v>
      </c>
      <c r="F4121" s="61" t="str">
        <f>F4127</f>
        <v>PROD_DEMAND</v>
      </c>
      <c r="G4121" s="20" t="str">
        <f>$G$9</f>
        <v>BULKTRAN</v>
      </c>
      <c r="H4121" s="24">
        <f t="shared" si="1938"/>
        <v>0</v>
      </c>
      <c r="I4121" s="25">
        <f>VLOOKUP(CONCATENATE($F4121," ",$G4121),AllocFactorMatrix,(I$4+1),FALSE)*$E4127</f>
        <v>0</v>
      </c>
      <c r="J4121" s="25">
        <f>VLOOKUP(CONCATENATE($F4121," ",$G4121),AllocFactorMatrix,(J$4+1),FALSE)*$E4127</f>
        <v>0</v>
      </c>
      <c r="K4121" s="25">
        <f>VLOOKUP(CONCATENATE($F4121," ",$G4121),AllocFactorMatrix,(K$4+1),FALSE)*$E4127</f>
        <v>0</v>
      </c>
      <c r="L4121" s="25">
        <f>VLOOKUP(CONCATENATE($F4121," ",$G4121),AllocFactorMatrix,(L$4+1),FALSE)*$E4127</f>
        <v>0</v>
      </c>
      <c r="M4121" s="25">
        <f t="shared" si="1934"/>
        <v>0</v>
      </c>
      <c r="N4121" s="25">
        <f>VLOOKUP(CONCATENATE($F4121," ",$G4121),AllocFactorMatrix,(N$4+1),FALSE)*$E4127</f>
        <v>0</v>
      </c>
      <c r="O4121" s="25">
        <f>VLOOKUP(CONCATENATE($F4121," ",$G4121),AllocFactorMatrix,(O$4+1),FALSE)*$E4127</f>
        <v>0</v>
      </c>
      <c r="P4121" s="25">
        <f>VLOOKUP(CONCATENATE($F4121," ",$G4121),AllocFactorMatrix,(P$4+1),FALSE)*$E4127</f>
        <v>0</v>
      </c>
      <c r="Q4121" s="25">
        <f>VLOOKUP(CONCATENATE($F4121," ",$G4121),AllocFactorMatrix,(Q$4+1),FALSE)*$E4127</f>
        <v>0</v>
      </c>
      <c r="R4121" s="25">
        <f t="shared" ref="R4121:R4127" si="1947">SUBTOTAL(9,N4121:Q4121)</f>
        <v>0</v>
      </c>
      <c r="S4121" s="25">
        <f>VLOOKUP(CONCATENATE($F4121," ",$G4121),AllocFactorMatrix,(S$4+1),FALSE)*$E4127</f>
        <v>0</v>
      </c>
      <c r="T4121" s="25">
        <f>VLOOKUP(CONCATENATE($F4121," ",$G4121),AllocFactorMatrix,(T$4+1),FALSE)*$E4127</f>
        <v>0</v>
      </c>
      <c r="U4121" s="25">
        <f>VLOOKUP(CONCATENATE($F4121," ",$G4121),AllocFactorMatrix,(U$4+1),FALSE)*$E4127</f>
        <v>0</v>
      </c>
      <c r="V4121" s="25">
        <f>VLOOKUP(CONCATENATE($F4121," ",$G4121),AllocFactorMatrix,(V$4+1),FALSE)*$E4127</f>
        <v>0</v>
      </c>
      <c r="W4121" s="25">
        <f t="shared" ref="W4121:W4127" si="1948">SUBTOTAL(9,S4121:V4121)</f>
        <v>0</v>
      </c>
      <c r="X4121" s="25">
        <f>VLOOKUP(CONCATENATE($F4121," ",$G4121),AllocFactorMatrix,(X$4+1),FALSE)*$E4127</f>
        <v>0</v>
      </c>
      <c r="Y4121" s="25">
        <f>VLOOKUP(CONCATENATE($F4121," ",$G4121),AllocFactorMatrix,(Y$4+1),FALSE)*$E4127</f>
        <v>0</v>
      </c>
      <c r="Z4121" s="25">
        <f t="shared" si="1935"/>
        <v>0</v>
      </c>
      <c r="AA4121" s="25">
        <f>VLOOKUP(CONCATENATE($F4121," ",$G4121),AllocFactorMatrix,(AA$4+1),FALSE)*$E4127</f>
        <v>0</v>
      </c>
      <c r="AB4121" s="25">
        <f>VLOOKUP(CONCATENATE($F4121," ",$G4121),AllocFactorMatrix,(AB$4+1),FALSE)*$E4127</f>
        <v>0</v>
      </c>
      <c r="AC4121" s="25">
        <f>VLOOKUP(CONCATENATE($F4121," ",$G4121),AllocFactorMatrix,(AC$4+1),FALSE)*$E4127</f>
        <v>0</v>
      </c>
    </row>
    <row r="4122" spans="4:29" hidden="1" outlineLevel="1">
      <c r="E4122" s="22">
        <v>0</v>
      </c>
      <c r="F4122" s="61" t="str">
        <f>F4127</f>
        <v>PROD_DEMAND</v>
      </c>
      <c r="G4122" s="20" t="str">
        <f>$G$10</f>
        <v>SUBTRAN</v>
      </c>
      <c r="H4122" s="24">
        <f t="shared" si="1938"/>
        <v>0</v>
      </c>
      <c r="I4122" s="25">
        <f>VLOOKUP(CONCATENATE($F4122," ",$G4122),AllocFactorMatrix,(I$4+1),FALSE)*$E4127</f>
        <v>0</v>
      </c>
      <c r="J4122" s="25">
        <f>VLOOKUP(CONCATENATE($F4122," ",$G4122),AllocFactorMatrix,(J$4+1),FALSE)*$E4127</f>
        <v>0</v>
      </c>
      <c r="K4122" s="25">
        <f>VLOOKUP(CONCATENATE($F4122," ",$G4122),AllocFactorMatrix,(K$4+1),FALSE)*$E4127</f>
        <v>0</v>
      </c>
      <c r="L4122" s="25">
        <f>VLOOKUP(CONCATENATE($F4122," ",$G4122),AllocFactorMatrix,(L$4+1),FALSE)*$E4127</f>
        <v>0</v>
      </c>
      <c r="M4122" s="25">
        <f t="shared" si="1934"/>
        <v>0</v>
      </c>
      <c r="N4122" s="25">
        <f>VLOOKUP(CONCATENATE($F4122," ",$G4122),AllocFactorMatrix,(N$4+1),FALSE)*$E4127</f>
        <v>0</v>
      </c>
      <c r="O4122" s="25">
        <f>VLOOKUP(CONCATENATE($F4122," ",$G4122),AllocFactorMatrix,(O$4+1),FALSE)*$E4127</f>
        <v>0</v>
      </c>
      <c r="P4122" s="25">
        <f>VLOOKUP(CONCATENATE($F4122," ",$G4122),AllocFactorMatrix,(P$4+1),FALSE)*$E4127</f>
        <v>0</v>
      </c>
      <c r="Q4122" s="25">
        <f>VLOOKUP(CONCATENATE($F4122," ",$G4122),AllocFactorMatrix,(Q$4+1),FALSE)*$E4127</f>
        <v>0</v>
      </c>
      <c r="R4122" s="25">
        <f t="shared" si="1947"/>
        <v>0</v>
      </c>
      <c r="S4122" s="25">
        <f>VLOOKUP(CONCATENATE($F4122," ",$G4122),AllocFactorMatrix,(S$4+1),FALSE)*$E4127</f>
        <v>0</v>
      </c>
      <c r="T4122" s="25">
        <f>VLOOKUP(CONCATENATE($F4122," ",$G4122),AllocFactorMatrix,(T$4+1),FALSE)*$E4127</f>
        <v>0</v>
      </c>
      <c r="U4122" s="25">
        <f>VLOOKUP(CONCATENATE($F4122," ",$G4122),AllocFactorMatrix,(U$4+1),FALSE)*$E4127</f>
        <v>0</v>
      </c>
      <c r="V4122" s="25">
        <f>VLOOKUP(CONCATENATE($F4122," ",$G4122),AllocFactorMatrix,(V$4+1),FALSE)*$E4127</f>
        <v>0</v>
      </c>
      <c r="W4122" s="25">
        <f t="shared" si="1948"/>
        <v>0</v>
      </c>
      <c r="X4122" s="25">
        <f>VLOOKUP(CONCATENATE($F4122," ",$G4122),AllocFactorMatrix,(X$4+1),FALSE)*$E4127</f>
        <v>0</v>
      </c>
      <c r="Y4122" s="25">
        <f>VLOOKUP(CONCATENATE($F4122," ",$G4122),AllocFactorMatrix,(Y$4+1),FALSE)*$E4127</f>
        <v>0</v>
      </c>
      <c r="Z4122" s="25">
        <f t="shared" si="1935"/>
        <v>0</v>
      </c>
      <c r="AA4122" s="25">
        <f>VLOOKUP(CONCATENATE($F4122," ",$G4122),AllocFactorMatrix,(AA$4+1),FALSE)*$E4127</f>
        <v>0</v>
      </c>
      <c r="AB4122" s="25">
        <f>VLOOKUP(CONCATENATE($F4122," ",$G4122),AllocFactorMatrix,(AB$4+1),FALSE)*$E4127</f>
        <v>0</v>
      </c>
      <c r="AC4122" s="25">
        <f>VLOOKUP(CONCATENATE($F4122," ",$G4122),AllocFactorMatrix,(AC$4+1),FALSE)*$E4127</f>
        <v>0</v>
      </c>
    </row>
    <row r="4123" spans="4:29" hidden="1" outlineLevel="1">
      <c r="E4123" s="22">
        <v>0</v>
      </c>
      <c r="F4123" s="61" t="str">
        <f>F4127</f>
        <v>PROD_DEMAND</v>
      </c>
      <c r="G4123" s="20" t="str">
        <f>$G$11</f>
        <v>DISTPRI</v>
      </c>
      <c r="H4123" s="24">
        <f t="shared" si="1938"/>
        <v>0</v>
      </c>
      <c r="I4123" s="25">
        <f>VLOOKUP(CONCATENATE($F4123," ",$G4123),AllocFactorMatrix,(I$4+1),FALSE)*$E4127</f>
        <v>0</v>
      </c>
      <c r="J4123" s="25">
        <f>VLOOKUP(CONCATENATE($F4123," ",$G4123),AllocFactorMatrix,(J$4+1),FALSE)*$E4127</f>
        <v>0</v>
      </c>
      <c r="K4123" s="25">
        <f>VLOOKUP(CONCATENATE($F4123," ",$G4123),AllocFactorMatrix,(K$4+1),FALSE)*$E4127</f>
        <v>0</v>
      </c>
      <c r="L4123" s="25">
        <f>VLOOKUP(CONCATENATE($F4123," ",$G4123),AllocFactorMatrix,(L$4+1),FALSE)*$E4127</f>
        <v>0</v>
      </c>
      <c r="M4123" s="25">
        <f t="shared" si="1934"/>
        <v>0</v>
      </c>
      <c r="N4123" s="25">
        <f>VLOOKUP(CONCATENATE($F4123," ",$G4123),AllocFactorMatrix,(N$4+1),FALSE)*$E4127</f>
        <v>0</v>
      </c>
      <c r="O4123" s="25">
        <f>VLOOKUP(CONCATENATE($F4123," ",$G4123),AllocFactorMatrix,(O$4+1),FALSE)*$E4127</f>
        <v>0</v>
      </c>
      <c r="P4123" s="25">
        <f>VLOOKUP(CONCATENATE($F4123," ",$G4123),AllocFactorMatrix,(P$4+1),FALSE)*$E4127</f>
        <v>0</v>
      </c>
      <c r="Q4123" s="25">
        <f>VLOOKUP(CONCATENATE($F4123," ",$G4123),AllocFactorMatrix,(Q$4+1),FALSE)*$E4127</f>
        <v>0</v>
      </c>
      <c r="R4123" s="25">
        <f t="shared" si="1947"/>
        <v>0</v>
      </c>
      <c r="S4123" s="25">
        <f>VLOOKUP(CONCATENATE($F4123," ",$G4123),AllocFactorMatrix,(S$4+1),FALSE)*$E4127</f>
        <v>0</v>
      </c>
      <c r="T4123" s="25">
        <f>VLOOKUP(CONCATENATE($F4123," ",$G4123),AllocFactorMatrix,(T$4+1),FALSE)*$E4127</f>
        <v>0</v>
      </c>
      <c r="U4123" s="25">
        <f>VLOOKUP(CONCATENATE($F4123," ",$G4123),AllocFactorMatrix,(U$4+1),FALSE)*$E4127</f>
        <v>0</v>
      </c>
      <c r="V4123" s="25">
        <f>VLOOKUP(CONCATENATE($F4123," ",$G4123),AllocFactorMatrix,(V$4+1),FALSE)*$E4127</f>
        <v>0</v>
      </c>
      <c r="W4123" s="25">
        <f t="shared" si="1948"/>
        <v>0</v>
      </c>
      <c r="X4123" s="25">
        <f>VLOOKUP(CONCATENATE($F4123," ",$G4123),AllocFactorMatrix,(X$4+1),FALSE)*$E4127</f>
        <v>0</v>
      </c>
      <c r="Y4123" s="25">
        <f>VLOOKUP(CONCATENATE($F4123," ",$G4123),AllocFactorMatrix,(Y$4+1),FALSE)*$E4127</f>
        <v>0</v>
      </c>
      <c r="Z4123" s="25">
        <f t="shared" si="1935"/>
        <v>0</v>
      </c>
      <c r="AA4123" s="25">
        <f>VLOOKUP(CONCATENATE($F4123," ",$G4123),AllocFactorMatrix,(AA$4+1),FALSE)*$E4127</f>
        <v>0</v>
      </c>
      <c r="AB4123" s="25">
        <f>VLOOKUP(CONCATENATE($F4123," ",$G4123),AllocFactorMatrix,(AB$4+1),FALSE)*$E4127</f>
        <v>0</v>
      </c>
      <c r="AC4123" s="25">
        <f>VLOOKUP(CONCATENATE($F4123," ",$G4123),AllocFactorMatrix,(AC$4+1),FALSE)*$E4127</f>
        <v>0</v>
      </c>
    </row>
    <row r="4124" spans="4:29" hidden="1" outlineLevel="1">
      <c r="E4124" s="22">
        <v>0</v>
      </c>
      <c r="F4124" s="61" t="str">
        <f>F4127</f>
        <v>PROD_DEMAND</v>
      </c>
      <c r="G4124" s="20" t="str">
        <f>$G$12</f>
        <v>DISTSEC</v>
      </c>
      <c r="H4124" s="24">
        <f t="shared" si="1938"/>
        <v>0</v>
      </c>
      <c r="I4124" s="25">
        <f>VLOOKUP(CONCATENATE($F4124," ",$G4124),AllocFactorMatrix,(I$4+1),FALSE)*$E4127</f>
        <v>0</v>
      </c>
      <c r="J4124" s="25">
        <f>VLOOKUP(CONCATENATE($F4124," ",$G4124),AllocFactorMatrix,(J$4+1),FALSE)*$E4127</f>
        <v>0</v>
      </c>
      <c r="K4124" s="25">
        <f>VLOOKUP(CONCATENATE($F4124," ",$G4124),AllocFactorMatrix,(K$4+1),FALSE)*$E4127</f>
        <v>0</v>
      </c>
      <c r="L4124" s="25">
        <f>VLOOKUP(CONCATENATE($F4124," ",$G4124),AllocFactorMatrix,(L$4+1),FALSE)*$E4127</f>
        <v>0</v>
      </c>
      <c r="M4124" s="25">
        <f t="shared" si="1934"/>
        <v>0</v>
      </c>
      <c r="N4124" s="25">
        <f>VLOOKUP(CONCATENATE($F4124," ",$G4124),AllocFactorMatrix,(N$4+1),FALSE)*$E4127</f>
        <v>0</v>
      </c>
      <c r="O4124" s="25">
        <f>VLOOKUP(CONCATENATE($F4124," ",$G4124),AllocFactorMatrix,(O$4+1),FALSE)*$E4127</f>
        <v>0</v>
      </c>
      <c r="P4124" s="25">
        <f>VLOOKUP(CONCATENATE($F4124," ",$G4124),AllocFactorMatrix,(P$4+1),FALSE)*$E4127</f>
        <v>0</v>
      </c>
      <c r="Q4124" s="25">
        <f>VLOOKUP(CONCATENATE($F4124," ",$G4124),AllocFactorMatrix,(Q$4+1),FALSE)*$E4127</f>
        <v>0</v>
      </c>
      <c r="R4124" s="25">
        <f t="shared" si="1947"/>
        <v>0</v>
      </c>
      <c r="S4124" s="25">
        <f>VLOOKUP(CONCATENATE($F4124," ",$G4124),AllocFactorMatrix,(S$4+1),FALSE)*$E4127</f>
        <v>0</v>
      </c>
      <c r="T4124" s="25">
        <f>VLOOKUP(CONCATENATE($F4124," ",$G4124),AllocFactorMatrix,(T$4+1),FALSE)*$E4127</f>
        <v>0</v>
      </c>
      <c r="U4124" s="25">
        <f>VLOOKUP(CONCATENATE($F4124," ",$G4124),AllocFactorMatrix,(U$4+1),FALSE)*$E4127</f>
        <v>0</v>
      </c>
      <c r="V4124" s="25">
        <f>VLOOKUP(CONCATENATE($F4124," ",$G4124),AllocFactorMatrix,(V$4+1),FALSE)*$E4127</f>
        <v>0</v>
      </c>
      <c r="W4124" s="25">
        <f t="shared" si="1948"/>
        <v>0</v>
      </c>
      <c r="X4124" s="25">
        <f>VLOOKUP(CONCATENATE($F4124," ",$G4124),AllocFactorMatrix,(X$4+1),FALSE)*$E4127</f>
        <v>0</v>
      </c>
      <c r="Y4124" s="25">
        <f>VLOOKUP(CONCATENATE($F4124," ",$G4124),AllocFactorMatrix,(Y$4+1),FALSE)*$E4127</f>
        <v>0</v>
      </c>
      <c r="Z4124" s="25">
        <f t="shared" si="1935"/>
        <v>0</v>
      </c>
      <c r="AA4124" s="25">
        <f>VLOOKUP(CONCATENATE($F4124," ",$G4124),AllocFactorMatrix,(AA$4+1),FALSE)*$E4127</f>
        <v>0</v>
      </c>
      <c r="AB4124" s="25">
        <f>VLOOKUP(CONCATENATE($F4124," ",$G4124),AllocFactorMatrix,(AB$4+1),FALSE)*$E4127</f>
        <v>0</v>
      </c>
      <c r="AC4124" s="25">
        <f>VLOOKUP(CONCATENATE($F4124," ",$G4124),AllocFactorMatrix,(AC$4+1),FALSE)*$E4127</f>
        <v>0</v>
      </c>
    </row>
    <row r="4125" spans="4:29" hidden="1" outlineLevel="1">
      <c r="E4125" s="22">
        <v>0</v>
      </c>
      <c r="F4125" s="61" t="str">
        <f>F4127</f>
        <v>PROD_DEMAND</v>
      </c>
      <c r="G4125" s="20" t="str">
        <f>$G$13</f>
        <v>ENERGY</v>
      </c>
      <c r="H4125" s="24">
        <f t="shared" si="1938"/>
        <v>0</v>
      </c>
      <c r="I4125" s="25">
        <f>VLOOKUP(CONCATENATE($F4125," ",$G4125),AllocFactorMatrix,(I$4+1),FALSE)*$E4127</f>
        <v>0</v>
      </c>
      <c r="J4125" s="25">
        <f>VLOOKUP(CONCATENATE($F4125," ",$G4125),AllocFactorMatrix,(J$4+1),FALSE)*$E4127</f>
        <v>0</v>
      </c>
      <c r="K4125" s="25">
        <f>VLOOKUP(CONCATENATE($F4125," ",$G4125),AllocFactorMatrix,(K$4+1),FALSE)*$E4127</f>
        <v>0</v>
      </c>
      <c r="L4125" s="25">
        <f>VLOOKUP(CONCATENATE($F4125," ",$G4125),AllocFactorMatrix,(L$4+1),FALSE)*$E4127</f>
        <v>0</v>
      </c>
      <c r="M4125" s="25">
        <f t="shared" si="1934"/>
        <v>0</v>
      </c>
      <c r="N4125" s="25">
        <f>VLOOKUP(CONCATENATE($F4125," ",$G4125),AllocFactorMatrix,(N$4+1),FALSE)*$E4127</f>
        <v>0</v>
      </c>
      <c r="O4125" s="25">
        <f>VLOOKUP(CONCATENATE($F4125," ",$G4125),AllocFactorMatrix,(O$4+1),FALSE)*$E4127</f>
        <v>0</v>
      </c>
      <c r="P4125" s="25">
        <f>VLOOKUP(CONCATENATE($F4125," ",$G4125),AllocFactorMatrix,(P$4+1),FALSE)*$E4127</f>
        <v>0</v>
      </c>
      <c r="Q4125" s="25">
        <f>VLOOKUP(CONCATENATE($F4125," ",$G4125),AllocFactorMatrix,(Q$4+1),FALSE)*$E4127</f>
        <v>0</v>
      </c>
      <c r="R4125" s="25">
        <f t="shared" si="1947"/>
        <v>0</v>
      </c>
      <c r="S4125" s="25">
        <f>VLOOKUP(CONCATENATE($F4125," ",$G4125),AllocFactorMatrix,(S$4+1),FALSE)*$E4127</f>
        <v>0</v>
      </c>
      <c r="T4125" s="25">
        <f>VLOOKUP(CONCATENATE($F4125," ",$G4125),AllocFactorMatrix,(T$4+1),FALSE)*$E4127</f>
        <v>0</v>
      </c>
      <c r="U4125" s="25">
        <f>VLOOKUP(CONCATENATE($F4125," ",$G4125),AllocFactorMatrix,(U$4+1),FALSE)*$E4127</f>
        <v>0</v>
      </c>
      <c r="V4125" s="25">
        <f>VLOOKUP(CONCATENATE($F4125," ",$G4125),AllocFactorMatrix,(V$4+1),FALSE)*$E4127</f>
        <v>0</v>
      </c>
      <c r="W4125" s="25">
        <f t="shared" si="1948"/>
        <v>0</v>
      </c>
      <c r="X4125" s="25">
        <f>VLOOKUP(CONCATENATE($F4125," ",$G4125),AllocFactorMatrix,(X$4+1),FALSE)*$E4127</f>
        <v>0</v>
      </c>
      <c r="Y4125" s="25">
        <f>VLOOKUP(CONCATENATE($F4125," ",$G4125),AllocFactorMatrix,(Y$4+1),FALSE)*$E4127</f>
        <v>0</v>
      </c>
      <c r="Z4125" s="25">
        <f t="shared" si="1935"/>
        <v>0</v>
      </c>
      <c r="AA4125" s="25">
        <f>VLOOKUP(CONCATENATE($F4125," ",$G4125),AllocFactorMatrix,(AA$4+1),FALSE)*$E4127</f>
        <v>0</v>
      </c>
      <c r="AB4125" s="25">
        <f>VLOOKUP(CONCATENATE($F4125," ",$G4125),AllocFactorMatrix,(AB$4+1),FALSE)*$E4127</f>
        <v>0</v>
      </c>
      <c r="AC4125" s="25">
        <f>VLOOKUP(CONCATENATE($F4125," ",$G4125),AllocFactorMatrix,(AC$4+1),FALSE)*$E4127</f>
        <v>0</v>
      </c>
    </row>
    <row r="4126" spans="4:29" hidden="1" outlineLevel="1">
      <c r="E4126" s="22">
        <v>0</v>
      </c>
      <c r="F4126" s="61" t="str">
        <f>F4127</f>
        <v>PROD_DEMAND</v>
      </c>
      <c r="G4126" s="20" t="str">
        <f>$G$14</f>
        <v>CUSTOMER</v>
      </c>
      <c r="H4126" s="24">
        <f t="shared" si="1938"/>
        <v>0</v>
      </c>
      <c r="I4126" s="25">
        <f>VLOOKUP(CONCATENATE($F4126," ",$G4126),AllocFactorMatrix,(I$4+1),FALSE)*$E4127</f>
        <v>0</v>
      </c>
      <c r="J4126" s="25">
        <f>VLOOKUP(CONCATENATE($F4126," ",$G4126),AllocFactorMatrix,(J$4+1),FALSE)*$E4127</f>
        <v>0</v>
      </c>
      <c r="K4126" s="25">
        <f>VLOOKUP(CONCATENATE($F4126," ",$G4126),AllocFactorMatrix,(K$4+1),FALSE)*$E4127</f>
        <v>0</v>
      </c>
      <c r="L4126" s="25">
        <f>VLOOKUP(CONCATENATE($F4126," ",$G4126),AllocFactorMatrix,(L$4+1),FALSE)*$E4127</f>
        <v>0</v>
      </c>
      <c r="M4126" s="25">
        <f t="shared" si="1934"/>
        <v>0</v>
      </c>
      <c r="N4126" s="25">
        <f>VLOOKUP(CONCATENATE($F4126," ",$G4126),AllocFactorMatrix,(N$4+1),FALSE)*$E4127</f>
        <v>0</v>
      </c>
      <c r="O4126" s="25">
        <f>VLOOKUP(CONCATENATE($F4126," ",$G4126),AllocFactorMatrix,(O$4+1),FALSE)*$E4127</f>
        <v>0</v>
      </c>
      <c r="P4126" s="25">
        <f>VLOOKUP(CONCATENATE($F4126," ",$G4126),AllocFactorMatrix,(P$4+1),FALSE)*$E4127</f>
        <v>0</v>
      </c>
      <c r="Q4126" s="25">
        <f>VLOOKUP(CONCATENATE($F4126," ",$G4126),AllocFactorMatrix,(Q$4+1),FALSE)*$E4127</f>
        <v>0</v>
      </c>
      <c r="R4126" s="25">
        <f t="shared" si="1947"/>
        <v>0</v>
      </c>
      <c r="S4126" s="25">
        <f>VLOOKUP(CONCATENATE($F4126," ",$G4126),AllocFactorMatrix,(S$4+1),FALSE)*$E4127</f>
        <v>0</v>
      </c>
      <c r="T4126" s="25">
        <f>VLOOKUP(CONCATENATE($F4126," ",$G4126),AllocFactorMatrix,(T$4+1),FALSE)*$E4127</f>
        <v>0</v>
      </c>
      <c r="U4126" s="25">
        <f>VLOOKUP(CONCATENATE($F4126," ",$G4126),AllocFactorMatrix,(U$4+1),FALSE)*$E4127</f>
        <v>0</v>
      </c>
      <c r="V4126" s="25">
        <f>VLOOKUP(CONCATENATE($F4126," ",$G4126),AllocFactorMatrix,(V$4+1),FALSE)*$E4127</f>
        <v>0</v>
      </c>
      <c r="W4126" s="25">
        <f t="shared" si="1948"/>
        <v>0</v>
      </c>
      <c r="X4126" s="25">
        <f>VLOOKUP(CONCATENATE($F4126," ",$G4126),AllocFactorMatrix,(X$4+1),FALSE)*$E4127</f>
        <v>0</v>
      </c>
      <c r="Y4126" s="25">
        <f>VLOOKUP(CONCATENATE($F4126," ",$G4126),AllocFactorMatrix,(Y$4+1),FALSE)*$E4127</f>
        <v>0</v>
      </c>
      <c r="Z4126" s="25">
        <f t="shared" si="1935"/>
        <v>0</v>
      </c>
      <c r="AA4126" s="25">
        <f>VLOOKUP(CONCATENATE($F4126," ",$G4126),AllocFactorMatrix,(AA$4+1),FALSE)*$E4127</f>
        <v>0</v>
      </c>
      <c r="AB4126" s="25">
        <f>VLOOKUP(CONCATENATE($F4126," ",$G4126),AllocFactorMatrix,(AB$4+1),FALSE)*$E4127</f>
        <v>0</v>
      </c>
      <c r="AC4126" s="25">
        <f>VLOOKUP(CONCATENATE($F4126," ",$G4126),AllocFactorMatrix,(AC$4+1),FALSE)*$E4127</f>
        <v>0</v>
      </c>
    </row>
    <row r="4127" spans="4:29" collapsed="1">
      <c r="D4127" s="58" t="s">
        <v>445</v>
      </c>
      <c r="E4127" s="22">
        <v>0</v>
      </c>
      <c r="F4127" s="61" t="s">
        <v>29</v>
      </c>
      <c r="G4127" s="20" t="str">
        <f>$G$15</f>
        <v>TOTAL</v>
      </c>
      <c r="H4127" s="24">
        <f t="shared" si="1938"/>
        <v>0</v>
      </c>
      <c r="I4127" s="25">
        <f>VLOOKUP(CONCATENATE($F4127," ",$G4127),AllocFactorMatrix,(I$4+1),FALSE)*$E4127</f>
        <v>0</v>
      </c>
      <c r="J4127" s="25">
        <f>VLOOKUP(CONCATENATE($F4127," ",$G4127),AllocFactorMatrix,(J$4+1),FALSE)*$E4127</f>
        <v>0</v>
      </c>
      <c r="K4127" s="25">
        <f>VLOOKUP(CONCATENATE($F4127," ",$G4127),AllocFactorMatrix,(K$4+1),FALSE)*$E4127</f>
        <v>0</v>
      </c>
      <c r="L4127" s="25">
        <f>VLOOKUP(CONCATENATE($F4127," ",$G4127),AllocFactorMatrix,(L$4+1),FALSE)*$E4127</f>
        <v>0</v>
      </c>
      <c r="M4127" s="25">
        <f t="shared" si="1934"/>
        <v>0</v>
      </c>
      <c r="N4127" s="25">
        <f>VLOOKUP(CONCATENATE($F4127," ",$G4127),AllocFactorMatrix,(N$4+1),FALSE)*$E4127</f>
        <v>0</v>
      </c>
      <c r="O4127" s="25">
        <f>VLOOKUP(CONCATENATE($F4127," ",$G4127),AllocFactorMatrix,(O$4+1),FALSE)*$E4127</f>
        <v>0</v>
      </c>
      <c r="P4127" s="25">
        <f>VLOOKUP(CONCATENATE($F4127," ",$G4127),AllocFactorMatrix,(P$4+1),FALSE)*$E4127</f>
        <v>0</v>
      </c>
      <c r="Q4127" s="25">
        <f>VLOOKUP(CONCATENATE($F4127," ",$G4127),AllocFactorMatrix,(Q$4+1),FALSE)*$E4127</f>
        <v>0</v>
      </c>
      <c r="R4127" s="25">
        <f t="shared" si="1947"/>
        <v>0</v>
      </c>
      <c r="S4127" s="25">
        <f>VLOOKUP(CONCATENATE($F4127," ",$G4127),AllocFactorMatrix,(S$4+1),FALSE)*$E4127</f>
        <v>0</v>
      </c>
      <c r="T4127" s="25">
        <f>VLOOKUP(CONCATENATE($F4127," ",$G4127),AllocFactorMatrix,(T$4+1),FALSE)*$E4127</f>
        <v>0</v>
      </c>
      <c r="U4127" s="25">
        <f>VLOOKUP(CONCATENATE($F4127," ",$G4127),AllocFactorMatrix,(U$4+1),FALSE)*$E4127</f>
        <v>0</v>
      </c>
      <c r="V4127" s="25">
        <f>VLOOKUP(CONCATENATE($F4127," ",$G4127),AllocFactorMatrix,(V$4+1),FALSE)*$E4127</f>
        <v>0</v>
      </c>
      <c r="W4127" s="25">
        <f t="shared" si="1948"/>
        <v>0</v>
      </c>
      <c r="X4127" s="25">
        <f>VLOOKUP(CONCATENATE($F4127," ",$G4127),AllocFactorMatrix,(X$4+1),FALSE)*$E4127</f>
        <v>0</v>
      </c>
      <c r="Y4127" s="25">
        <f>VLOOKUP(CONCATENATE($F4127," ",$G4127),AllocFactorMatrix,(Y$4+1),FALSE)*$E4127</f>
        <v>0</v>
      </c>
      <c r="Z4127" s="25">
        <f t="shared" si="1935"/>
        <v>0</v>
      </c>
      <c r="AA4127" s="25">
        <f>VLOOKUP(CONCATENATE($F4127," ",$G4127),AllocFactorMatrix,(AA$4+1),FALSE)*$E4127</f>
        <v>0</v>
      </c>
      <c r="AB4127" s="25">
        <f>VLOOKUP(CONCATENATE($F4127," ",$G4127),AllocFactorMatrix,(AB$4+1),FALSE)*$E4127</f>
        <v>0</v>
      </c>
      <c r="AC4127" s="25">
        <f>VLOOKUP(CONCATENATE($F4127," ",$G4127),AllocFactorMatrix,(AC$4+1),FALSE)*$E4127</f>
        <v>0</v>
      </c>
    </row>
    <row r="4128" spans="4:29" hidden="1" outlineLevel="1">
      <c r="E4128" s="22">
        <v>0</v>
      </c>
      <c r="F4128" s="61" t="str">
        <f>F4135</f>
        <v>PROD_ENERGY</v>
      </c>
      <c r="G4128" s="20" t="str">
        <f>$G$8</f>
        <v>PRODUCTION</v>
      </c>
      <c r="H4128" s="24">
        <f t="shared" si="1938"/>
        <v>0</v>
      </c>
      <c r="I4128" s="25">
        <f>VLOOKUP(CONCATENATE($F4128," ",$G4128),AllocFactorMatrix,(I$4+1),FALSE)*$E4135</f>
        <v>0</v>
      </c>
      <c r="J4128" s="25">
        <f>VLOOKUP(CONCATENATE($F4128," ",$G4128),AllocFactorMatrix,(J$4+1),FALSE)*$E4135</f>
        <v>0</v>
      </c>
      <c r="K4128" s="25">
        <f>VLOOKUP(CONCATENATE($F4128," ",$G4128),AllocFactorMatrix,(K$4+1),FALSE)*$E4135</f>
        <v>0</v>
      </c>
      <c r="L4128" s="25">
        <f>VLOOKUP(CONCATENATE($F4128," ",$G4128),AllocFactorMatrix,(L$4+1),FALSE)*$E4135</f>
        <v>0</v>
      </c>
      <c r="M4128" s="25">
        <f t="shared" si="1934"/>
        <v>0</v>
      </c>
      <c r="N4128" s="25">
        <f>VLOOKUP(CONCATENATE($F4128," ",$G4128),AllocFactorMatrix,(N$4+1),FALSE)*$E4135</f>
        <v>0</v>
      </c>
      <c r="O4128" s="25">
        <f>VLOOKUP(CONCATENATE($F4128," ",$G4128),AllocFactorMatrix,(O$4+1),FALSE)*$E4135</f>
        <v>0</v>
      </c>
      <c r="P4128" s="25">
        <f>VLOOKUP(CONCATENATE($F4128," ",$G4128),AllocFactorMatrix,(P$4+1),FALSE)*$E4135</f>
        <v>0</v>
      </c>
      <c r="Q4128" s="25">
        <f>VLOOKUP(CONCATENATE($F4128," ",$G4128),AllocFactorMatrix,(Q$4+1),FALSE)*$E4135</f>
        <v>0</v>
      </c>
      <c r="R4128" s="25">
        <f>SUBTOTAL(9,N4128:Q4128)</f>
        <v>0</v>
      </c>
      <c r="S4128" s="25">
        <f>VLOOKUP(CONCATENATE($F4128," ",$G4128),AllocFactorMatrix,(S$4+1),FALSE)*$E4135</f>
        <v>0</v>
      </c>
      <c r="T4128" s="25">
        <f>VLOOKUP(CONCATENATE($F4128," ",$G4128),AllocFactorMatrix,(T$4+1),FALSE)*$E4135</f>
        <v>0</v>
      </c>
      <c r="U4128" s="25">
        <f>VLOOKUP(CONCATENATE($F4128," ",$G4128),AllocFactorMatrix,(U$4+1),FALSE)*$E4135</f>
        <v>0</v>
      </c>
      <c r="V4128" s="25">
        <f>VLOOKUP(CONCATENATE($F4128," ",$G4128),AllocFactorMatrix,(V$4+1),FALSE)*$E4135</f>
        <v>0</v>
      </c>
      <c r="W4128" s="25">
        <f>SUBTOTAL(9,S4128:V4128)</f>
        <v>0</v>
      </c>
      <c r="X4128" s="25">
        <f>VLOOKUP(CONCATENATE($F4128," ",$G4128),AllocFactorMatrix,(X$4+1),FALSE)*$E4135</f>
        <v>0</v>
      </c>
      <c r="Y4128" s="25">
        <f>VLOOKUP(CONCATENATE($F4128," ",$G4128),AllocFactorMatrix,(Y$4+1),FALSE)*$E4135</f>
        <v>0</v>
      </c>
      <c r="Z4128" s="25">
        <f t="shared" si="1935"/>
        <v>0</v>
      </c>
      <c r="AA4128" s="25">
        <f>VLOOKUP(CONCATENATE($F4128," ",$G4128),AllocFactorMatrix,(AA$4+1),FALSE)*$E4135</f>
        <v>0</v>
      </c>
      <c r="AB4128" s="25">
        <f>VLOOKUP(CONCATENATE($F4128," ",$G4128),AllocFactorMatrix,(AB$4+1),FALSE)*$E4135</f>
        <v>0</v>
      </c>
      <c r="AC4128" s="25">
        <f>VLOOKUP(CONCATENATE($F4128," ",$G4128),AllocFactorMatrix,(AC$4+1),FALSE)*$E4135</f>
        <v>0</v>
      </c>
    </row>
    <row r="4129" spans="4:29" hidden="1" outlineLevel="1">
      <c r="E4129" s="22">
        <v>0</v>
      </c>
      <c r="F4129" s="61" t="str">
        <f>F4135</f>
        <v>PROD_ENERGY</v>
      </c>
      <c r="G4129" s="20" t="str">
        <f>$G$9</f>
        <v>BULKTRAN</v>
      </c>
      <c r="H4129" s="24">
        <f t="shared" si="1938"/>
        <v>0</v>
      </c>
      <c r="I4129" s="25">
        <f>VLOOKUP(CONCATENATE($F4129," ",$G4129),AllocFactorMatrix,(I$4+1),FALSE)*$E4135</f>
        <v>0</v>
      </c>
      <c r="J4129" s="25">
        <f>VLOOKUP(CONCATENATE($F4129," ",$G4129),AllocFactorMatrix,(J$4+1),FALSE)*$E4135</f>
        <v>0</v>
      </c>
      <c r="K4129" s="25">
        <f>VLOOKUP(CONCATENATE($F4129," ",$G4129),AllocFactorMatrix,(K$4+1),FALSE)*$E4135</f>
        <v>0</v>
      </c>
      <c r="L4129" s="25">
        <f>VLOOKUP(CONCATENATE($F4129," ",$G4129),AllocFactorMatrix,(L$4+1),FALSE)*$E4135</f>
        <v>0</v>
      </c>
      <c r="M4129" s="25">
        <f t="shared" si="1934"/>
        <v>0</v>
      </c>
      <c r="N4129" s="25">
        <f>VLOOKUP(CONCATENATE($F4129," ",$G4129),AllocFactorMatrix,(N$4+1),FALSE)*$E4135</f>
        <v>0</v>
      </c>
      <c r="O4129" s="25">
        <f>VLOOKUP(CONCATENATE($F4129," ",$G4129),AllocFactorMatrix,(O$4+1),FALSE)*$E4135</f>
        <v>0</v>
      </c>
      <c r="P4129" s="25">
        <f>VLOOKUP(CONCATENATE($F4129," ",$G4129),AllocFactorMatrix,(P$4+1),FALSE)*$E4135</f>
        <v>0</v>
      </c>
      <c r="Q4129" s="25">
        <f>VLOOKUP(CONCATENATE($F4129," ",$G4129),AllocFactorMatrix,(Q$4+1),FALSE)*$E4135</f>
        <v>0</v>
      </c>
      <c r="R4129" s="25">
        <f t="shared" ref="R4129:R4135" si="1949">SUBTOTAL(9,N4129:Q4129)</f>
        <v>0</v>
      </c>
      <c r="S4129" s="25">
        <f>VLOOKUP(CONCATENATE($F4129," ",$G4129),AllocFactorMatrix,(S$4+1),FALSE)*$E4135</f>
        <v>0</v>
      </c>
      <c r="T4129" s="25">
        <f>VLOOKUP(CONCATENATE($F4129," ",$G4129),AllocFactorMatrix,(T$4+1),FALSE)*$E4135</f>
        <v>0</v>
      </c>
      <c r="U4129" s="25">
        <f>VLOOKUP(CONCATENATE($F4129," ",$G4129),AllocFactorMatrix,(U$4+1),FALSE)*$E4135</f>
        <v>0</v>
      </c>
      <c r="V4129" s="25">
        <f>VLOOKUP(CONCATENATE($F4129," ",$G4129),AllocFactorMatrix,(V$4+1),FALSE)*$E4135</f>
        <v>0</v>
      </c>
      <c r="W4129" s="25">
        <f t="shared" ref="W4129:W4135" si="1950">SUBTOTAL(9,S4129:V4129)</f>
        <v>0</v>
      </c>
      <c r="X4129" s="25">
        <f>VLOOKUP(CONCATENATE($F4129," ",$G4129),AllocFactorMatrix,(X$4+1),FALSE)*$E4135</f>
        <v>0</v>
      </c>
      <c r="Y4129" s="25">
        <f>VLOOKUP(CONCATENATE($F4129," ",$G4129),AllocFactorMatrix,(Y$4+1),FALSE)*$E4135</f>
        <v>0</v>
      </c>
      <c r="Z4129" s="25">
        <f t="shared" si="1935"/>
        <v>0</v>
      </c>
      <c r="AA4129" s="25">
        <f>VLOOKUP(CONCATENATE($F4129," ",$G4129),AllocFactorMatrix,(AA$4+1),FALSE)*$E4135</f>
        <v>0</v>
      </c>
      <c r="AB4129" s="25">
        <f>VLOOKUP(CONCATENATE($F4129," ",$G4129),AllocFactorMatrix,(AB$4+1),FALSE)*$E4135</f>
        <v>0</v>
      </c>
      <c r="AC4129" s="25">
        <f>VLOOKUP(CONCATENATE($F4129," ",$G4129),AllocFactorMatrix,(AC$4+1),FALSE)*$E4135</f>
        <v>0</v>
      </c>
    </row>
    <row r="4130" spans="4:29" hidden="1" outlineLevel="1">
      <c r="E4130" s="22">
        <v>0</v>
      </c>
      <c r="F4130" s="61" t="str">
        <f>F4135</f>
        <v>PROD_ENERGY</v>
      </c>
      <c r="G4130" s="20" t="str">
        <f>$G$10</f>
        <v>SUBTRAN</v>
      </c>
      <c r="H4130" s="24">
        <f t="shared" si="1938"/>
        <v>0</v>
      </c>
      <c r="I4130" s="25">
        <f>VLOOKUP(CONCATENATE($F4130," ",$G4130),AllocFactorMatrix,(I$4+1),FALSE)*$E4135</f>
        <v>0</v>
      </c>
      <c r="J4130" s="25">
        <f>VLOOKUP(CONCATENATE($F4130," ",$G4130),AllocFactorMatrix,(J$4+1),FALSE)*$E4135</f>
        <v>0</v>
      </c>
      <c r="K4130" s="25">
        <f>VLOOKUP(CONCATENATE($F4130," ",$G4130),AllocFactorMatrix,(K$4+1),FALSE)*$E4135</f>
        <v>0</v>
      </c>
      <c r="L4130" s="25">
        <f>VLOOKUP(CONCATENATE($F4130," ",$G4130),AllocFactorMatrix,(L$4+1),FALSE)*$E4135</f>
        <v>0</v>
      </c>
      <c r="M4130" s="25">
        <f t="shared" si="1934"/>
        <v>0</v>
      </c>
      <c r="N4130" s="25">
        <f>VLOOKUP(CONCATENATE($F4130," ",$G4130),AllocFactorMatrix,(N$4+1),FALSE)*$E4135</f>
        <v>0</v>
      </c>
      <c r="O4130" s="25">
        <f>VLOOKUP(CONCATENATE($F4130," ",$G4130),AllocFactorMatrix,(O$4+1),FALSE)*$E4135</f>
        <v>0</v>
      </c>
      <c r="P4130" s="25">
        <f>VLOOKUP(CONCATENATE($F4130," ",$G4130),AllocFactorMatrix,(P$4+1),FALSE)*$E4135</f>
        <v>0</v>
      </c>
      <c r="Q4130" s="25">
        <f>VLOOKUP(CONCATENATE($F4130," ",$G4130),AllocFactorMatrix,(Q$4+1),FALSE)*$E4135</f>
        <v>0</v>
      </c>
      <c r="R4130" s="25">
        <f t="shared" si="1949"/>
        <v>0</v>
      </c>
      <c r="S4130" s="25">
        <f>VLOOKUP(CONCATENATE($F4130," ",$G4130),AllocFactorMatrix,(S$4+1),FALSE)*$E4135</f>
        <v>0</v>
      </c>
      <c r="T4130" s="25">
        <f>VLOOKUP(CONCATENATE($F4130," ",$G4130),AllocFactorMatrix,(T$4+1),FALSE)*$E4135</f>
        <v>0</v>
      </c>
      <c r="U4130" s="25">
        <f>VLOOKUP(CONCATENATE($F4130," ",$G4130),AllocFactorMatrix,(U$4+1),FALSE)*$E4135</f>
        <v>0</v>
      </c>
      <c r="V4130" s="25">
        <f>VLOOKUP(CONCATENATE($F4130," ",$G4130),AllocFactorMatrix,(V$4+1),FALSE)*$E4135</f>
        <v>0</v>
      </c>
      <c r="W4130" s="25">
        <f t="shared" si="1950"/>
        <v>0</v>
      </c>
      <c r="X4130" s="25">
        <f>VLOOKUP(CONCATENATE($F4130," ",$G4130),AllocFactorMatrix,(X$4+1),FALSE)*$E4135</f>
        <v>0</v>
      </c>
      <c r="Y4130" s="25">
        <f>VLOOKUP(CONCATENATE($F4130," ",$G4130),AllocFactorMatrix,(Y$4+1),FALSE)*$E4135</f>
        <v>0</v>
      </c>
      <c r="Z4130" s="25">
        <f t="shared" si="1935"/>
        <v>0</v>
      </c>
      <c r="AA4130" s="25">
        <f>VLOOKUP(CONCATENATE($F4130," ",$G4130),AllocFactorMatrix,(AA$4+1),FALSE)*$E4135</f>
        <v>0</v>
      </c>
      <c r="AB4130" s="25">
        <f>VLOOKUP(CONCATENATE($F4130," ",$G4130),AllocFactorMatrix,(AB$4+1),FALSE)*$E4135</f>
        <v>0</v>
      </c>
      <c r="AC4130" s="25">
        <f>VLOOKUP(CONCATENATE($F4130," ",$G4130),AllocFactorMatrix,(AC$4+1),FALSE)*$E4135</f>
        <v>0</v>
      </c>
    </row>
    <row r="4131" spans="4:29" hidden="1" outlineLevel="1">
      <c r="E4131" s="22">
        <v>0</v>
      </c>
      <c r="F4131" s="61" t="str">
        <f>F4135</f>
        <v>PROD_ENERGY</v>
      </c>
      <c r="G4131" s="20" t="str">
        <f>$G$11</f>
        <v>DISTPRI</v>
      </c>
      <c r="H4131" s="24">
        <f t="shared" si="1938"/>
        <v>0</v>
      </c>
      <c r="I4131" s="25">
        <f>VLOOKUP(CONCATENATE($F4131," ",$G4131),AllocFactorMatrix,(I$4+1),FALSE)*$E4135</f>
        <v>0</v>
      </c>
      <c r="J4131" s="25">
        <f>VLOOKUP(CONCATENATE($F4131," ",$G4131),AllocFactorMatrix,(J$4+1),FALSE)*$E4135</f>
        <v>0</v>
      </c>
      <c r="K4131" s="25">
        <f>VLOOKUP(CONCATENATE($F4131," ",$G4131),AllocFactorMatrix,(K$4+1),FALSE)*$E4135</f>
        <v>0</v>
      </c>
      <c r="L4131" s="25">
        <f>VLOOKUP(CONCATENATE($F4131," ",$G4131),AllocFactorMatrix,(L$4+1),FALSE)*$E4135</f>
        <v>0</v>
      </c>
      <c r="M4131" s="25">
        <f t="shared" si="1934"/>
        <v>0</v>
      </c>
      <c r="N4131" s="25">
        <f>VLOOKUP(CONCATENATE($F4131," ",$G4131),AllocFactorMatrix,(N$4+1),FALSE)*$E4135</f>
        <v>0</v>
      </c>
      <c r="O4131" s="25">
        <f>VLOOKUP(CONCATENATE($F4131," ",$G4131),AllocFactorMatrix,(O$4+1),FALSE)*$E4135</f>
        <v>0</v>
      </c>
      <c r="P4131" s="25">
        <f>VLOOKUP(CONCATENATE($F4131," ",$G4131),AllocFactorMatrix,(P$4+1),FALSE)*$E4135</f>
        <v>0</v>
      </c>
      <c r="Q4131" s="25">
        <f>VLOOKUP(CONCATENATE($F4131," ",$G4131),AllocFactorMatrix,(Q$4+1),FALSE)*$E4135</f>
        <v>0</v>
      </c>
      <c r="R4131" s="25">
        <f t="shared" si="1949"/>
        <v>0</v>
      </c>
      <c r="S4131" s="25">
        <f>VLOOKUP(CONCATENATE($F4131," ",$G4131),AllocFactorMatrix,(S$4+1),FALSE)*$E4135</f>
        <v>0</v>
      </c>
      <c r="T4131" s="25">
        <f>VLOOKUP(CONCATENATE($F4131," ",$G4131),AllocFactorMatrix,(T$4+1),FALSE)*$E4135</f>
        <v>0</v>
      </c>
      <c r="U4131" s="25">
        <f>VLOOKUP(CONCATENATE($F4131," ",$G4131),AllocFactorMatrix,(U$4+1),FALSE)*$E4135</f>
        <v>0</v>
      </c>
      <c r="V4131" s="25">
        <f>VLOOKUP(CONCATENATE($F4131," ",$G4131),AllocFactorMatrix,(V$4+1),FALSE)*$E4135</f>
        <v>0</v>
      </c>
      <c r="W4131" s="25">
        <f t="shared" si="1950"/>
        <v>0</v>
      </c>
      <c r="X4131" s="25">
        <f>VLOOKUP(CONCATENATE($F4131," ",$G4131),AllocFactorMatrix,(X$4+1),FALSE)*$E4135</f>
        <v>0</v>
      </c>
      <c r="Y4131" s="25">
        <f>VLOOKUP(CONCATENATE($F4131," ",$G4131),AllocFactorMatrix,(Y$4+1),FALSE)*$E4135</f>
        <v>0</v>
      </c>
      <c r="Z4131" s="25">
        <f t="shared" si="1935"/>
        <v>0</v>
      </c>
      <c r="AA4131" s="25">
        <f>VLOOKUP(CONCATENATE($F4131," ",$G4131),AllocFactorMatrix,(AA$4+1),FALSE)*$E4135</f>
        <v>0</v>
      </c>
      <c r="AB4131" s="25">
        <f>VLOOKUP(CONCATENATE($F4131," ",$G4131),AllocFactorMatrix,(AB$4+1),FALSE)*$E4135</f>
        <v>0</v>
      </c>
      <c r="AC4131" s="25">
        <f>VLOOKUP(CONCATENATE($F4131," ",$G4131),AllocFactorMatrix,(AC$4+1),FALSE)*$E4135</f>
        <v>0</v>
      </c>
    </row>
    <row r="4132" spans="4:29" hidden="1" outlineLevel="1">
      <c r="E4132" s="22">
        <v>0</v>
      </c>
      <c r="F4132" s="61" t="str">
        <f>F4135</f>
        <v>PROD_ENERGY</v>
      </c>
      <c r="G4132" s="20" t="str">
        <f>$G$12</f>
        <v>DISTSEC</v>
      </c>
      <c r="H4132" s="24">
        <f t="shared" si="1938"/>
        <v>0</v>
      </c>
      <c r="I4132" s="25">
        <f>VLOOKUP(CONCATENATE($F4132," ",$G4132),AllocFactorMatrix,(I$4+1),FALSE)*$E4135</f>
        <v>0</v>
      </c>
      <c r="J4132" s="25">
        <f>VLOOKUP(CONCATENATE($F4132," ",$G4132),AllocFactorMatrix,(J$4+1),FALSE)*$E4135</f>
        <v>0</v>
      </c>
      <c r="K4132" s="25">
        <f>VLOOKUP(CONCATENATE($F4132," ",$G4132),AllocFactorMatrix,(K$4+1),FALSE)*$E4135</f>
        <v>0</v>
      </c>
      <c r="L4132" s="25">
        <f>VLOOKUP(CONCATENATE($F4132," ",$G4132),AllocFactorMatrix,(L$4+1),FALSE)*$E4135</f>
        <v>0</v>
      </c>
      <c r="M4132" s="25">
        <f t="shared" si="1934"/>
        <v>0</v>
      </c>
      <c r="N4132" s="25">
        <f>VLOOKUP(CONCATENATE($F4132," ",$G4132),AllocFactorMatrix,(N$4+1),FALSE)*$E4135</f>
        <v>0</v>
      </c>
      <c r="O4132" s="25">
        <f>VLOOKUP(CONCATENATE($F4132," ",$G4132),AllocFactorMatrix,(O$4+1),FALSE)*$E4135</f>
        <v>0</v>
      </c>
      <c r="P4132" s="25">
        <f>VLOOKUP(CONCATENATE($F4132," ",$G4132),AllocFactorMatrix,(P$4+1),FALSE)*$E4135</f>
        <v>0</v>
      </c>
      <c r="Q4132" s="25">
        <f>VLOOKUP(CONCATENATE($F4132," ",$G4132),AllocFactorMatrix,(Q$4+1),FALSE)*$E4135</f>
        <v>0</v>
      </c>
      <c r="R4132" s="25">
        <f t="shared" si="1949"/>
        <v>0</v>
      </c>
      <c r="S4132" s="25">
        <f>VLOOKUP(CONCATENATE($F4132," ",$G4132),AllocFactorMatrix,(S$4+1),FALSE)*$E4135</f>
        <v>0</v>
      </c>
      <c r="T4132" s="25">
        <f>VLOOKUP(CONCATENATE($F4132," ",$G4132),AllocFactorMatrix,(T$4+1),FALSE)*$E4135</f>
        <v>0</v>
      </c>
      <c r="U4132" s="25">
        <f>VLOOKUP(CONCATENATE($F4132," ",$G4132),AllocFactorMatrix,(U$4+1),FALSE)*$E4135</f>
        <v>0</v>
      </c>
      <c r="V4132" s="25">
        <f>VLOOKUP(CONCATENATE($F4132," ",$G4132),AllocFactorMatrix,(V$4+1),FALSE)*$E4135</f>
        <v>0</v>
      </c>
      <c r="W4132" s="25">
        <f t="shared" si="1950"/>
        <v>0</v>
      </c>
      <c r="X4132" s="25">
        <f>VLOOKUP(CONCATENATE($F4132," ",$G4132),AllocFactorMatrix,(X$4+1),FALSE)*$E4135</f>
        <v>0</v>
      </c>
      <c r="Y4132" s="25">
        <f>VLOOKUP(CONCATENATE($F4132," ",$G4132),AllocFactorMatrix,(Y$4+1),FALSE)*$E4135</f>
        <v>0</v>
      </c>
      <c r="Z4132" s="25">
        <f t="shared" si="1935"/>
        <v>0</v>
      </c>
      <c r="AA4132" s="25">
        <f>VLOOKUP(CONCATENATE($F4132," ",$G4132),AllocFactorMatrix,(AA$4+1),FALSE)*$E4135</f>
        <v>0</v>
      </c>
      <c r="AB4132" s="25">
        <f>VLOOKUP(CONCATENATE($F4132," ",$G4132),AllocFactorMatrix,(AB$4+1),FALSE)*$E4135</f>
        <v>0</v>
      </c>
      <c r="AC4132" s="25">
        <f>VLOOKUP(CONCATENATE($F4132," ",$G4132),AllocFactorMatrix,(AC$4+1),FALSE)*$E4135</f>
        <v>0</v>
      </c>
    </row>
    <row r="4133" spans="4:29" hidden="1" outlineLevel="1">
      <c r="E4133" s="22">
        <v>0</v>
      </c>
      <c r="F4133" s="61" t="str">
        <f>F4135</f>
        <v>PROD_ENERGY</v>
      </c>
      <c r="G4133" s="20" t="str">
        <f>$G$13</f>
        <v>ENERGY</v>
      </c>
      <c r="H4133" s="24">
        <f t="shared" si="1938"/>
        <v>0</v>
      </c>
      <c r="I4133" s="25">
        <f>VLOOKUP(CONCATENATE($F4133," ",$G4133),AllocFactorMatrix,(I$4+1),FALSE)*$E4135</f>
        <v>0</v>
      </c>
      <c r="J4133" s="25">
        <f>VLOOKUP(CONCATENATE($F4133," ",$G4133),AllocFactorMatrix,(J$4+1),FALSE)*$E4135</f>
        <v>0</v>
      </c>
      <c r="K4133" s="25">
        <f>VLOOKUP(CONCATENATE($F4133," ",$G4133),AllocFactorMatrix,(K$4+1),FALSE)*$E4135</f>
        <v>0</v>
      </c>
      <c r="L4133" s="25">
        <f>VLOOKUP(CONCATENATE($F4133," ",$G4133),AllocFactorMatrix,(L$4+1),FALSE)*$E4135</f>
        <v>0</v>
      </c>
      <c r="M4133" s="25">
        <f t="shared" si="1934"/>
        <v>0</v>
      </c>
      <c r="N4133" s="25">
        <f>VLOOKUP(CONCATENATE($F4133," ",$G4133),AllocFactorMatrix,(N$4+1),FALSE)*$E4135</f>
        <v>0</v>
      </c>
      <c r="O4133" s="25">
        <f>VLOOKUP(CONCATENATE($F4133," ",$G4133),AllocFactorMatrix,(O$4+1),FALSE)*$E4135</f>
        <v>0</v>
      </c>
      <c r="P4133" s="25">
        <f>VLOOKUP(CONCATENATE($F4133," ",$G4133),AllocFactorMatrix,(P$4+1),FALSE)*$E4135</f>
        <v>0</v>
      </c>
      <c r="Q4133" s="25">
        <f>VLOOKUP(CONCATENATE($F4133," ",$G4133),AllocFactorMatrix,(Q$4+1),FALSE)*$E4135</f>
        <v>0</v>
      </c>
      <c r="R4133" s="25">
        <f t="shared" si="1949"/>
        <v>0</v>
      </c>
      <c r="S4133" s="25">
        <f>VLOOKUP(CONCATENATE($F4133," ",$G4133),AllocFactorMatrix,(S$4+1),FALSE)*$E4135</f>
        <v>0</v>
      </c>
      <c r="T4133" s="25">
        <f>VLOOKUP(CONCATENATE($F4133," ",$G4133),AllocFactorMatrix,(T$4+1),FALSE)*$E4135</f>
        <v>0</v>
      </c>
      <c r="U4133" s="25">
        <f>VLOOKUP(CONCATENATE($F4133," ",$G4133),AllocFactorMatrix,(U$4+1),FALSE)*$E4135</f>
        <v>0</v>
      </c>
      <c r="V4133" s="25">
        <f>VLOOKUP(CONCATENATE($F4133," ",$G4133),AllocFactorMatrix,(V$4+1),FALSE)*$E4135</f>
        <v>0</v>
      </c>
      <c r="W4133" s="25">
        <f t="shared" si="1950"/>
        <v>0</v>
      </c>
      <c r="X4133" s="25">
        <f>VLOOKUP(CONCATENATE($F4133," ",$G4133),AllocFactorMatrix,(X$4+1),FALSE)*$E4135</f>
        <v>0</v>
      </c>
      <c r="Y4133" s="25">
        <f>VLOOKUP(CONCATENATE($F4133," ",$G4133),AllocFactorMatrix,(Y$4+1),FALSE)*$E4135</f>
        <v>0</v>
      </c>
      <c r="Z4133" s="25">
        <f t="shared" si="1935"/>
        <v>0</v>
      </c>
      <c r="AA4133" s="25">
        <f>VLOOKUP(CONCATENATE($F4133," ",$G4133),AllocFactorMatrix,(AA$4+1),FALSE)*$E4135</f>
        <v>0</v>
      </c>
      <c r="AB4133" s="25">
        <f>VLOOKUP(CONCATENATE($F4133," ",$G4133),AllocFactorMatrix,(AB$4+1),FALSE)*$E4135</f>
        <v>0</v>
      </c>
      <c r="AC4133" s="25">
        <f>VLOOKUP(CONCATENATE($F4133," ",$G4133),AllocFactorMatrix,(AC$4+1),FALSE)*$E4135</f>
        <v>0</v>
      </c>
    </row>
    <row r="4134" spans="4:29" hidden="1" outlineLevel="1">
      <c r="E4134" s="22">
        <v>0</v>
      </c>
      <c r="F4134" s="61" t="str">
        <f>F4135</f>
        <v>PROD_ENERGY</v>
      </c>
      <c r="G4134" s="20" t="str">
        <f>$G$14</f>
        <v>CUSTOMER</v>
      </c>
      <c r="H4134" s="24">
        <f t="shared" si="1938"/>
        <v>0</v>
      </c>
      <c r="I4134" s="25">
        <f>VLOOKUP(CONCATENATE($F4134," ",$G4134),AllocFactorMatrix,(I$4+1),FALSE)*$E4135</f>
        <v>0</v>
      </c>
      <c r="J4134" s="25">
        <f>VLOOKUP(CONCATENATE($F4134," ",$G4134),AllocFactorMatrix,(J$4+1),FALSE)*$E4135</f>
        <v>0</v>
      </c>
      <c r="K4134" s="25">
        <f>VLOOKUP(CONCATENATE($F4134," ",$G4134),AllocFactorMatrix,(K$4+1),FALSE)*$E4135</f>
        <v>0</v>
      </c>
      <c r="L4134" s="25">
        <f>VLOOKUP(CONCATENATE($F4134," ",$G4134),AllocFactorMatrix,(L$4+1),FALSE)*$E4135</f>
        <v>0</v>
      </c>
      <c r="M4134" s="25">
        <f t="shared" si="1934"/>
        <v>0</v>
      </c>
      <c r="N4134" s="25">
        <f>VLOOKUP(CONCATENATE($F4134," ",$G4134),AllocFactorMatrix,(N$4+1),FALSE)*$E4135</f>
        <v>0</v>
      </c>
      <c r="O4134" s="25">
        <f>VLOOKUP(CONCATENATE($F4134," ",$G4134),AllocFactorMatrix,(O$4+1),FALSE)*$E4135</f>
        <v>0</v>
      </c>
      <c r="P4134" s="25">
        <f>VLOOKUP(CONCATENATE($F4134," ",$G4134),AllocFactorMatrix,(P$4+1),FALSE)*$E4135</f>
        <v>0</v>
      </c>
      <c r="Q4134" s="25">
        <f>VLOOKUP(CONCATENATE($F4134," ",$G4134),AllocFactorMatrix,(Q$4+1),FALSE)*$E4135</f>
        <v>0</v>
      </c>
      <c r="R4134" s="25">
        <f t="shared" si="1949"/>
        <v>0</v>
      </c>
      <c r="S4134" s="25">
        <f>VLOOKUP(CONCATENATE($F4134," ",$G4134),AllocFactorMatrix,(S$4+1),FALSE)*$E4135</f>
        <v>0</v>
      </c>
      <c r="T4134" s="25">
        <f>VLOOKUP(CONCATENATE($F4134," ",$G4134),AllocFactorMatrix,(T$4+1),FALSE)*$E4135</f>
        <v>0</v>
      </c>
      <c r="U4134" s="25">
        <f>VLOOKUP(CONCATENATE($F4134," ",$G4134),AllocFactorMatrix,(U$4+1),FALSE)*$E4135</f>
        <v>0</v>
      </c>
      <c r="V4134" s="25">
        <f>VLOOKUP(CONCATENATE($F4134," ",$G4134),AllocFactorMatrix,(V$4+1),FALSE)*$E4135</f>
        <v>0</v>
      </c>
      <c r="W4134" s="25">
        <f t="shared" si="1950"/>
        <v>0</v>
      </c>
      <c r="X4134" s="25">
        <f>VLOOKUP(CONCATENATE($F4134," ",$G4134),AllocFactorMatrix,(X$4+1),FALSE)*$E4135</f>
        <v>0</v>
      </c>
      <c r="Y4134" s="25">
        <f>VLOOKUP(CONCATENATE($F4134," ",$G4134),AllocFactorMatrix,(Y$4+1),FALSE)*$E4135</f>
        <v>0</v>
      </c>
      <c r="Z4134" s="25">
        <f t="shared" si="1935"/>
        <v>0</v>
      </c>
      <c r="AA4134" s="25">
        <f>VLOOKUP(CONCATENATE($F4134," ",$G4134),AllocFactorMatrix,(AA$4+1),FALSE)*$E4135</f>
        <v>0</v>
      </c>
      <c r="AB4134" s="25">
        <f>VLOOKUP(CONCATENATE($F4134," ",$G4134),AllocFactorMatrix,(AB$4+1),FALSE)*$E4135</f>
        <v>0</v>
      </c>
      <c r="AC4134" s="25">
        <f>VLOOKUP(CONCATENATE($F4134," ",$G4134),AllocFactorMatrix,(AC$4+1),FALSE)*$E4135</f>
        <v>0</v>
      </c>
    </row>
    <row r="4135" spans="4:29" collapsed="1">
      <c r="D4135" s="58" t="s">
        <v>446</v>
      </c>
      <c r="E4135" s="22">
        <v>0</v>
      </c>
      <c r="F4135" s="61" t="s">
        <v>31</v>
      </c>
      <c r="G4135" s="20" t="str">
        <f>$G$15</f>
        <v>TOTAL</v>
      </c>
      <c r="H4135" s="24">
        <f t="shared" si="1938"/>
        <v>0</v>
      </c>
      <c r="I4135" s="25">
        <f>VLOOKUP(CONCATENATE($F4135," ",$G4135),AllocFactorMatrix,(I$4+1),FALSE)*$E4135</f>
        <v>0</v>
      </c>
      <c r="J4135" s="25">
        <f>VLOOKUP(CONCATENATE($F4135," ",$G4135),AllocFactorMatrix,(J$4+1),FALSE)*$E4135</f>
        <v>0</v>
      </c>
      <c r="K4135" s="25">
        <f>VLOOKUP(CONCATENATE($F4135," ",$G4135),AllocFactorMatrix,(K$4+1),FALSE)*$E4135</f>
        <v>0</v>
      </c>
      <c r="L4135" s="25">
        <f>VLOOKUP(CONCATENATE($F4135," ",$G4135),AllocFactorMatrix,(L$4+1),FALSE)*$E4135</f>
        <v>0</v>
      </c>
      <c r="M4135" s="25">
        <f t="shared" si="1934"/>
        <v>0</v>
      </c>
      <c r="N4135" s="25">
        <f>VLOOKUP(CONCATENATE($F4135," ",$G4135),AllocFactorMatrix,(N$4+1),FALSE)*$E4135</f>
        <v>0</v>
      </c>
      <c r="O4135" s="25">
        <f>VLOOKUP(CONCATENATE($F4135," ",$G4135),AllocFactorMatrix,(O$4+1),FALSE)*$E4135</f>
        <v>0</v>
      </c>
      <c r="P4135" s="25">
        <f>VLOOKUP(CONCATENATE($F4135," ",$G4135),AllocFactorMatrix,(P$4+1),FALSE)*$E4135</f>
        <v>0</v>
      </c>
      <c r="Q4135" s="25">
        <f>VLOOKUP(CONCATENATE($F4135," ",$G4135),AllocFactorMatrix,(Q$4+1),FALSE)*$E4135</f>
        <v>0</v>
      </c>
      <c r="R4135" s="25">
        <f t="shared" si="1949"/>
        <v>0</v>
      </c>
      <c r="S4135" s="25">
        <f>VLOOKUP(CONCATENATE($F4135," ",$G4135),AllocFactorMatrix,(S$4+1),FALSE)*$E4135</f>
        <v>0</v>
      </c>
      <c r="T4135" s="25">
        <f>VLOOKUP(CONCATENATE($F4135," ",$G4135),AllocFactorMatrix,(T$4+1),FALSE)*$E4135</f>
        <v>0</v>
      </c>
      <c r="U4135" s="25">
        <f>VLOOKUP(CONCATENATE($F4135," ",$G4135),AllocFactorMatrix,(U$4+1),FALSE)*$E4135</f>
        <v>0</v>
      </c>
      <c r="V4135" s="25">
        <f>VLOOKUP(CONCATENATE($F4135," ",$G4135),AllocFactorMatrix,(V$4+1),FALSE)*$E4135</f>
        <v>0</v>
      </c>
      <c r="W4135" s="25">
        <f t="shared" si="1950"/>
        <v>0</v>
      </c>
      <c r="X4135" s="25">
        <f>VLOOKUP(CONCATENATE($F4135," ",$G4135),AllocFactorMatrix,(X$4+1),FALSE)*$E4135</f>
        <v>0</v>
      </c>
      <c r="Y4135" s="25">
        <f>VLOOKUP(CONCATENATE($F4135," ",$G4135),AllocFactorMatrix,(Y$4+1),FALSE)*$E4135</f>
        <v>0</v>
      </c>
      <c r="Z4135" s="25">
        <f t="shared" si="1935"/>
        <v>0</v>
      </c>
      <c r="AA4135" s="25">
        <f>VLOOKUP(CONCATENATE($F4135," ",$G4135),AllocFactorMatrix,(AA$4+1),FALSE)*$E4135</f>
        <v>0</v>
      </c>
      <c r="AB4135" s="25">
        <f>VLOOKUP(CONCATENATE($F4135," ",$G4135),AllocFactorMatrix,(AB$4+1),FALSE)*$E4135</f>
        <v>0</v>
      </c>
      <c r="AC4135" s="25">
        <f>VLOOKUP(CONCATENATE($F4135," ",$G4135),AllocFactorMatrix,(AC$4+1),FALSE)*$E4135</f>
        <v>0</v>
      </c>
    </row>
    <row r="4136" spans="4:29" hidden="1" outlineLevel="1">
      <c r="E4136" s="22">
        <v>0</v>
      </c>
      <c r="F4136" s="61" t="str">
        <f>F4143</f>
        <v>PROD_ENERGY</v>
      </c>
      <c r="G4136" s="20" t="str">
        <f>$G$8</f>
        <v>PRODUCTION</v>
      </c>
      <c r="H4136" s="24">
        <f t="shared" si="1938"/>
        <v>0</v>
      </c>
      <c r="I4136" s="25">
        <f>VLOOKUP(CONCATENATE($F4136," ",$G4136),AllocFactorMatrix,(I$4+1),FALSE)*$E4143</f>
        <v>0</v>
      </c>
      <c r="J4136" s="25">
        <f>VLOOKUP(CONCATENATE($F4136," ",$G4136),AllocFactorMatrix,(J$4+1),FALSE)*$E4143</f>
        <v>0</v>
      </c>
      <c r="K4136" s="25">
        <f>VLOOKUP(CONCATENATE($F4136," ",$G4136),AllocFactorMatrix,(K$4+1),FALSE)*$E4143</f>
        <v>0</v>
      </c>
      <c r="L4136" s="25">
        <f>VLOOKUP(CONCATENATE($F4136," ",$G4136),AllocFactorMatrix,(L$4+1),FALSE)*$E4143</f>
        <v>0</v>
      </c>
      <c r="M4136" s="25">
        <f t="shared" si="1934"/>
        <v>0</v>
      </c>
      <c r="N4136" s="25">
        <f>VLOOKUP(CONCATENATE($F4136," ",$G4136),AllocFactorMatrix,(N$4+1),FALSE)*$E4143</f>
        <v>0</v>
      </c>
      <c r="O4136" s="25">
        <f>VLOOKUP(CONCATENATE($F4136," ",$G4136),AllocFactorMatrix,(O$4+1),FALSE)*$E4143</f>
        <v>0</v>
      </c>
      <c r="P4136" s="25">
        <f>VLOOKUP(CONCATENATE($F4136," ",$G4136),AllocFactorMatrix,(P$4+1),FALSE)*$E4143</f>
        <v>0</v>
      </c>
      <c r="Q4136" s="25">
        <f>VLOOKUP(CONCATENATE($F4136," ",$G4136),AllocFactorMatrix,(Q$4+1),FALSE)*$E4143</f>
        <v>0</v>
      </c>
      <c r="R4136" s="25">
        <f>SUBTOTAL(9,N4136:Q4136)</f>
        <v>0</v>
      </c>
      <c r="S4136" s="25">
        <f>VLOOKUP(CONCATENATE($F4136," ",$G4136),AllocFactorMatrix,(S$4+1),FALSE)*$E4143</f>
        <v>0</v>
      </c>
      <c r="T4136" s="25">
        <f>VLOOKUP(CONCATENATE($F4136," ",$G4136),AllocFactorMatrix,(T$4+1),FALSE)*$E4143</f>
        <v>0</v>
      </c>
      <c r="U4136" s="25">
        <f>VLOOKUP(CONCATENATE($F4136," ",$G4136),AllocFactorMatrix,(U$4+1),FALSE)*$E4143</f>
        <v>0</v>
      </c>
      <c r="V4136" s="25">
        <f>VLOOKUP(CONCATENATE($F4136," ",$G4136),AllocFactorMatrix,(V$4+1),FALSE)*$E4143</f>
        <v>0</v>
      </c>
      <c r="W4136" s="25">
        <f>SUBTOTAL(9,S4136:V4136)</f>
        <v>0</v>
      </c>
      <c r="X4136" s="25">
        <f>VLOOKUP(CONCATENATE($F4136," ",$G4136),AllocFactorMatrix,(X$4+1),FALSE)*$E4143</f>
        <v>0</v>
      </c>
      <c r="Y4136" s="25">
        <f>VLOOKUP(CONCATENATE($F4136," ",$G4136),AllocFactorMatrix,(Y$4+1),FALSE)*$E4143</f>
        <v>0</v>
      </c>
      <c r="Z4136" s="25">
        <f t="shared" si="1935"/>
        <v>0</v>
      </c>
      <c r="AA4136" s="25">
        <f>VLOOKUP(CONCATENATE($F4136," ",$G4136),AllocFactorMatrix,(AA$4+1),FALSE)*$E4143</f>
        <v>0</v>
      </c>
      <c r="AB4136" s="25">
        <f>VLOOKUP(CONCATENATE($F4136," ",$G4136),AllocFactorMatrix,(AB$4+1),FALSE)*$E4143</f>
        <v>0</v>
      </c>
      <c r="AC4136" s="25">
        <f>VLOOKUP(CONCATENATE($F4136," ",$G4136),AllocFactorMatrix,(AC$4+1),FALSE)*$E4143</f>
        <v>0</v>
      </c>
    </row>
    <row r="4137" spans="4:29" hidden="1" outlineLevel="1">
      <c r="E4137" s="22">
        <v>0</v>
      </c>
      <c r="F4137" s="61" t="str">
        <f>F4143</f>
        <v>PROD_ENERGY</v>
      </c>
      <c r="G4137" s="20" t="str">
        <f>$G$9</f>
        <v>BULKTRAN</v>
      </c>
      <c r="H4137" s="24">
        <f t="shared" si="1938"/>
        <v>0</v>
      </c>
      <c r="I4137" s="25">
        <f>VLOOKUP(CONCATENATE($F4137," ",$G4137),AllocFactorMatrix,(I$4+1),FALSE)*$E4143</f>
        <v>0</v>
      </c>
      <c r="J4137" s="25">
        <f>VLOOKUP(CONCATENATE($F4137," ",$G4137),AllocFactorMatrix,(J$4+1),FALSE)*$E4143</f>
        <v>0</v>
      </c>
      <c r="K4137" s="25">
        <f>VLOOKUP(CONCATENATE($F4137," ",$G4137),AllocFactorMatrix,(K$4+1),FALSE)*$E4143</f>
        <v>0</v>
      </c>
      <c r="L4137" s="25">
        <f>VLOOKUP(CONCATENATE($F4137," ",$G4137),AllocFactorMatrix,(L$4+1),FALSE)*$E4143</f>
        <v>0</v>
      </c>
      <c r="M4137" s="25">
        <f t="shared" si="1934"/>
        <v>0</v>
      </c>
      <c r="N4137" s="25">
        <f>VLOOKUP(CONCATENATE($F4137," ",$G4137),AllocFactorMatrix,(N$4+1),FALSE)*$E4143</f>
        <v>0</v>
      </c>
      <c r="O4137" s="25">
        <f>VLOOKUP(CONCATENATE($F4137," ",$G4137),AllocFactorMatrix,(O$4+1),FALSE)*$E4143</f>
        <v>0</v>
      </c>
      <c r="P4137" s="25">
        <f>VLOOKUP(CONCATENATE($F4137," ",$G4137),AllocFactorMatrix,(P$4+1),FALSE)*$E4143</f>
        <v>0</v>
      </c>
      <c r="Q4137" s="25">
        <f>VLOOKUP(CONCATENATE($F4137," ",$G4137),AllocFactorMatrix,(Q$4+1),FALSE)*$E4143</f>
        <v>0</v>
      </c>
      <c r="R4137" s="25">
        <f t="shared" ref="R4137:R4143" si="1951">SUBTOTAL(9,N4137:Q4137)</f>
        <v>0</v>
      </c>
      <c r="S4137" s="25">
        <f>VLOOKUP(CONCATENATE($F4137," ",$G4137),AllocFactorMatrix,(S$4+1),FALSE)*$E4143</f>
        <v>0</v>
      </c>
      <c r="T4137" s="25">
        <f>VLOOKUP(CONCATENATE($F4137," ",$G4137),AllocFactorMatrix,(T$4+1),FALSE)*$E4143</f>
        <v>0</v>
      </c>
      <c r="U4137" s="25">
        <f>VLOOKUP(CONCATENATE($F4137," ",$G4137),AllocFactorMatrix,(U$4+1),FALSE)*$E4143</f>
        <v>0</v>
      </c>
      <c r="V4137" s="25">
        <f>VLOOKUP(CONCATENATE($F4137," ",$G4137),AllocFactorMatrix,(V$4+1),FALSE)*$E4143</f>
        <v>0</v>
      </c>
      <c r="W4137" s="25">
        <f t="shared" ref="W4137:W4143" si="1952">SUBTOTAL(9,S4137:V4137)</f>
        <v>0</v>
      </c>
      <c r="X4137" s="25">
        <f>VLOOKUP(CONCATENATE($F4137," ",$G4137),AllocFactorMatrix,(X$4+1),FALSE)*$E4143</f>
        <v>0</v>
      </c>
      <c r="Y4137" s="25">
        <f>VLOOKUP(CONCATENATE($F4137," ",$G4137),AllocFactorMatrix,(Y$4+1),FALSE)*$E4143</f>
        <v>0</v>
      </c>
      <c r="Z4137" s="25">
        <f t="shared" si="1935"/>
        <v>0</v>
      </c>
      <c r="AA4137" s="25">
        <f>VLOOKUP(CONCATENATE($F4137," ",$G4137),AllocFactorMatrix,(AA$4+1),FALSE)*$E4143</f>
        <v>0</v>
      </c>
      <c r="AB4137" s="25">
        <f>VLOOKUP(CONCATENATE($F4137," ",$G4137),AllocFactorMatrix,(AB$4+1),FALSE)*$E4143</f>
        <v>0</v>
      </c>
      <c r="AC4137" s="25">
        <f>VLOOKUP(CONCATENATE($F4137," ",$G4137),AllocFactorMatrix,(AC$4+1),FALSE)*$E4143</f>
        <v>0</v>
      </c>
    </row>
    <row r="4138" spans="4:29" hidden="1" outlineLevel="1">
      <c r="E4138" s="22">
        <v>0</v>
      </c>
      <c r="F4138" s="61" t="str">
        <f>F4143</f>
        <v>PROD_ENERGY</v>
      </c>
      <c r="G4138" s="20" t="str">
        <f>$G$10</f>
        <v>SUBTRAN</v>
      </c>
      <c r="H4138" s="24">
        <f t="shared" si="1938"/>
        <v>0</v>
      </c>
      <c r="I4138" s="25">
        <f>VLOOKUP(CONCATENATE($F4138," ",$G4138),AllocFactorMatrix,(I$4+1),FALSE)*$E4143</f>
        <v>0</v>
      </c>
      <c r="J4138" s="25">
        <f>VLOOKUP(CONCATENATE($F4138," ",$G4138),AllocFactorMatrix,(J$4+1),FALSE)*$E4143</f>
        <v>0</v>
      </c>
      <c r="K4138" s="25">
        <f>VLOOKUP(CONCATENATE($F4138," ",$G4138),AllocFactorMatrix,(K$4+1),FALSE)*$E4143</f>
        <v>0</v>
      </c>
      <c r="L4138" s="25">
        <f>VLOOKUP(CONCATENATE($F4138," ",$G4138),AllocFactorMatrix,(L$4+1),FALSE)*$E4143</f>
        <v>0</v>
      </c>
      <c r="M4138" s="25">
        <f t="shared" si="1934"/>
        <v>0</v>
      </c>
      <c r="N4138" s="25">
        <f>VLOOKUP(CONCATENATE($F4138," ",$G4138),AllocFactorMatrix,(N$4+1),FALSE)*$E4143</f>
        <v>0</v>
      </c>
      <c r="O4138" s="25">
        <f>VLOOKUP(CONCATENATE($F4138," ",$G4138),AllocFactorMatrix,(O$4+1),FALSE)*$E4143</f>
        <v>0</v>
      </c>
      <c r="P4138" s="25">
        <f>VLOOKUP(CONCATENATE($F4138," ",$G4138),AllocFactorMatrix,(P$4+1),FALSE)*$E4143</f>
        <v>0</v>
      </c>
      <c r="Q4138" s="25">
        <f>VLOOKUP(CONCATENATE($F4138," ",$G4138),AllocFactorMatrix,(Q$4+1),FALSE)*$E4143</f>
        <v>0</v>
      </c>
      <c r="R4138" s="25">
        <f t="shared" si="1951"/>
        <v>0</v>
      </c>
      <c r="S4138" s="25">
        <f>VLOOKUP(CONCATENATE($F4138," ",$G4138),AllocFactorMatrix,(S$4+1),FALSE)*$E4143</f>
        <v>0</v>
      </c>
      <c r="T4138" s="25">
        <f>VLOOKUP(CONCATENATE($F4138," ",$G4138),AllocFactorMatrix,(T$4+1),FALSE)*$E4143</f>
        <v>0</v>
      </c>
      <c r="U4138" s="25">
        <f>VLOOKUP(CONCATENATE($F4138," ",$G4138),AllocFactorMatrix,(U$4+1),FALSE)*$E4143</f>
        <v>0</v>
      </c>
      <c r="V4138" s="25">
        <f>VLOOKUP(CONCATENATE($F4138," ",$G4138),AllocFactorMatrix,(V$4+1),FALSE)*$E4143</f>
        <v>0</v>
      </c>
      <c r="W4138" s="25">
        <f t="shared" si="1952"/>
        <v>0</v>
      </c>
      <c r="X4138" s="25">
        <f>VLOOKUP(CONCATENATE($F4138," ",$G4138),AllocFactorMatrix,(X$4+1),FALSE)*$E4143</f>
        <v>0</v>
      </c>
      <c r="Y4138" s="25">
        <f>VLOOKUP(CONCATENATE($F4138," ",$G4138),AllocFactorMatrix,(Y$4+1),FALSE)*$E4143</f>
        <v>0</v>
      </c>
      <c r="Z4138" s="25">
        <f t="shared" si="1935"/>
        <v>0</v>
      </c>
      <c r="AA4138" s="25">
        <f>VLOOKUP(CONCATENATE($F4138," ",$G4138),AllocFactorMatrix,(AA$4+1),FALSE)*$E4143</f>
        <v>0</v>
      </c>
      <c r="AB4138" s="25">
        <f>VLOOKUP(CONCATENATE($F4138," ",$G4138),AllocFactorMatrix,(AB$4+1),FALSE)*$E4143</f>
        <v>0</v>
      </c>
      <c r="AC4138" s="25">
        <f>VLOOKUP(CONCATENATE($F4138," ",$G4138),AllocFactorMatrix,(AC$4+1),FALSE)*$E4143</f>
        <v>0</v>
      </c>
    </row>
    <row r="4139" spans="4:29" hidden="1" outlineLevel="1">
      <c r="E4139" s="22">
        <v>0</v>
      </c>
      <c r="F4139" s="61" t="str">
        <f>F4143</f>
        <v>PROD_ENERGY</v>
      </c>
      <c r="G4139" s="20" t="str">
        <f>$G$11</f>
        <v>DISTPRI</v>
      </c>
      <c r="H4139" s="24">
        <f t="shared" si="1938"/>
        <v>0</v>
      </c>
      <c r="I4139" s="25">
        <f>VLOOKUP(CONCATENATE($F4139," ",$G4139),AllocFactorMatrix,(I$4+1),FALSE)*$E4143</f>
        <v>0</v>
      </c>
      <c r="J4139" s="25">
        <f>VLOOKUP(CONCATENATE($F4139," ",$G4139),AllocFactorMatrix,(J$4+1),FALSE)*$E4143</f>
        <v>0</v>
      </c>
      <c r="K4139" s="25">
        <f>VLOOKUP(CONCATENATE($F4139," ",$G4139),AllocFactorMatrix,(K$4+1),FALSE)*$E4143</f>
        <v>0</v>
      </c>
      <c r="L4139" s="25">
        <f>VLOOKUP(CONCATENATE($F4139," ",$G4139),AllocFactorMatrix,(L$4+1),FALSE)*$E4143</f>
        <v>0</v>
      </c>
      <c r="M4139" s="25">
        <f t="shared" si="1934"/>
        <v>0</v>
      </c>
      <c r="N4139" s="25">
        <f>VLOOKUP(CONCATENATE($F4139," ",$G4139),AllocFactorMatrix,(N$4+1),FALSE)*$E4143</f>
        <v>0</v>
      </c>
      <c r="O4139" s="25">
        <f>VLOOKUP(CONCATENATE($F4139," ",$G4139),AllocFactorMatrix,(O$4+1),FALSE)*$E4143</f>
        <v>0</v>
      </c>
      <c r="P4139" s="25">
        <f>VLOOKUP(CONCATENATE($F4139," ",$G4139),AllocFactorMatrix,(P$4+1),FALSE)*$E4143</f>
        <v>0</v>
      </c>
      <c r="Q4139" s="25">
        <f>VLOOKUP(CONCATENATE($F4139," ",$G4139),AllocFactorMatrix,(Q$4+1),FALSE)*$E4143</f>
        <v>0</v>
      </c>
      <c r="R4139" s="25">
        <f t="shared" si="1951"/>
        <v>0</v>
      </c>
      <c r="S4139" s="25">
        <f>VLOOKUP(CONCATENATE($F4139," ",$G4139),AllocFactorMatrix,(S$4+1),FALSE)*$E4143</f>
        <v>0</v>
      </c>
      <c r="T4139" s="25">
        <f>VLOOKUP(CONCATENATE($F4139," ",$G4139),AllocFactorMatrix,(T$4+1),FALSE)*$E4143</f>
        <v>0</v>
      </c>
      <c r="U4139" s="25">
        <f>VLOOKUP(CONCATENATE($F4139," ",$G4139),AllocFactorMatrix,(U$4+1),FALSE)*$E4143</f>
        <v>0</v>
      </c>
      <c r="V4139" s="25">
        <f>VLOOKUP(CONCATENATE($F4139," ",$G4139),AllocFactorMatrix,(V$4+1),FALSE)*$E4143</f>
        <v>0</v>
      </c>
      <c r="W4139" s="25">
        <f t="shared" si="1952"/>
        <v>0</v>
      </c>
      <c r="X4139" s="25">
        <f>VLOOKUP(CONCATENATE($F4139," ",$G4139),AllocFactorMatrix,(X$4+1),FALSE)*$E4143</f>
        <v>0</v>
      </c>
      <c r="Y4139" s="25">
        <f>VLOOKUP(CONCATENATE($F4139," ",$G4139),AllocFactorMatrix,(Y$4+1),FALSE)*$E4143</f>
        <v>0</v>
      </c>
      <c r="Z4139" s="25">
        <f t="shared" si="1935"/>
        <v>0</v>
      </c>
      <c r="AA4139" s="25">
        <f>VLOOKUP(CONCATENATE($F4139," ",$G4139),AllocFactorMatrix,(AA$4+1),FALSE)*$E4143</f>
        <v>0</v>
      </c>
      <c r="AB4139" s="25">
        <f>VLOOKUP(CONCATENATE($F4139," ",$G4139),AllocFactorMatrix,(AB$4+1),FALSE)*$E4143</f>
        <v>0</v>
      </c>
      <c r="AC4139" s="25">
        <f>VLOOKUP(CONCATENATE($F4139," ",$G4139),AllocFactorMatrix,(AC$4+1),FALSE)*$E4143</f>
        <v>0</v>
      </c>
    </row>
    <row r="4140" spans="4:29" hidden="1" outlineLevel="1">
      <c r="E4140" s="22">
        <v>0</v>
      </c>
      <c r="F4140" s="61" t="str">
        <f>F4143</f>
        <v>PROD_ENERGY</v>
      </c>
      <c r="G4140" s="20" t="str">
        <f>$G$12</f>
        <v>DISTSEC</v>
      </c>
      <c r="H4140" s="24">
        <f t="shared" si="1938"/>
        <v>0</v>
      </c>
      <c r="I4140" s="25">
        <f>VLOOKUP(CONCATENATE($F4140," ",$G4140),AllocFactorMatrix,(I$4+1),FALSE)*$E4143</f>
        <v>0</v>
      </c>
      <c r="J4140" s="25">
        <f>VLOOKUP(CONCATENATE($F4140," ",$G4140),AllocFactorMatrix,(J$4+1),FALSE)*$E4143</f>
        <v>0</v>
      </c>
      <c r="K4140" s="25">
        <f>VLOOKUP(CONCATENATE($F4140," ",$G4140),AllocFactorMatrix,(K$4+1),FALSE)*$E4143</f>
        <v>0</v>
      </c>
      <c r="L4140" s="25">
        <f>VLOOKUP(CONCATENATE($F4140," ",$G4140),AllocFactorMatrix,(L$4+1),FALSE)*$E4143</f>
        <v>0</v>
      </c>
      <c r="M4140" s="25">
        <f t="shared" si="1934"/>
        <v>0</v>
      </c>
      <c r="N4140" s="25">
        <f>VLOOKUP(CONCATENATE($F4140," ",$G4140),AllocFactorMatrix,(N$4+1),FALSE)*$E4143</f>
        <v>0</v>
      </c>
      <c r="O4140" s="25">
        <f>VLOOKUP(CONCATENATE($F4140," ",$G4140),AllocFactorMatrix,(O$4+1),FALSE)*$E4143</f>
        <v>0</v>
      </c>
      <c r="P4140" s="25">
        <f>VLOOKUP(CONCATENATE($F4140," ",$G4140),AllocFactorMatrix,(P$4+1),FALSE)*$E4143</f>
        <v>0</v>
      </c>
      <c r="Q4140" s="25">
        <f>VLOOKUP(CONCATENATE($F4140," ",$G4140),AllocFactorMatrix,(Q$4+1),FALSE)*$E4143</f>
        <v>0</v>
      </c>
      <c r="R4140" s="25">
        <f t="shared" si="1951"/>
        <v>0</v>
      </c>
      <c r="S4140" s="25">
        <f>VLOOKUP(CONCATENATE($F4140," ",$G4140),AllocFactorMatrix,(S$4+1),FALSE)*$E4143</f>
        <v>0</v>
      </c>
      <c r="T4140" s="25">
        <f>VLOOKUP(CONCATENATE($F4140," ",$G4140),AllocFactorMatrix,(T$4+1),FALSE)*$E4143</f>
        <v>0</v>
      </c>
      <c r="U4140" s="25">
        <f>VLOOKUP(CONCATENATE($F4140," ",$G4140),AllocFactorMatrix,(U$4+1),FALSE)*$E4143</f>
        <v>0</v>
      </c>
      <c r="V4140" s="25">
        <f>VLOOKUP(CONCATENATE($F4140," ",$G4140),AllocFactorMatrix,(V$4+1),FALSE)*$E4143</f>
        <v>0</v>
      </c>
      <c r="W4140" s="25">
        <f t="shared" si="1952"/>
        <v>0</v>
      </c>
      <c r="X4140" s="25">
        <f>VLOOKUP(CONCATENATE($F4140," ",$G4140),AllocFactorMatrix,(X$4+1),FALSE)*$E4143</f>
        <v>0</v>
      </c>
      <c r="Y4140" s="25">
        <f>VLOOKUP(CONCATENATE($F4140," ",$G4140),AllocFactorMatrix,(Y$4+1),FALSE)*$E4143</f>
        <v>0</v>
      </c>
      <c r="Z4140" s="25">
        <f t="shared" si="1935"/>
        <v>0</v>
      </c>
      <c r="AA4140" s="25">
        <f>VLOOKUP(CONCATENATE($F4140," ",$G4140),AllocFactorMatrix,(AA$4+1),FALSE)*$E4143</f>
        <v>0</v>
      </c>
      <c r="AB4140" s="25">
        <f>VLOOKUP(CONCATENATE($F4140," ",$G4140),AllocFactorMatrix,(AB$4+1),FALSE)*$E4143</f>
        <v>0</v>
      </c>
      <c r="AC4140" s="25">
        <f>VLOOKUP(CONCATENATE($F4140," ",$G4140),AllocFactorMatrix,(AC$4+1),FALSE)*$E4143</f>
        <v>0</v>
      </c>
    </row>
    <row r="4141" spans="4:29" hidden="1" outlineLevel="1">
      <c r="E4141" s="22">
        <v>0</v>
      </c>
      <c r="F4141" s="61" t="str">
        <f>F4143</f>
        <v>PROD_ENERGY</v>
      </c>
      <c r="G4141" s="20" t="str">
        <f>$G$13</f>
        <v>ENERGY</v>
      </c>
      <c r="H4141" s="24">
        <f t="shared" si="1938"/>
        <v>0</v>
      </c>
      <c r="I4141" s="25">
        <f>VLOOKUP(CONCATENATE($F4141," ",$G4141),AllocFactorMatrix,(I$4+1),FALSE)*$E4143</f>
        <v>0</v>
      </c>
      <c r="J4141" s="25">
        <f>VLOOKUP(CONCATENATE($F4141," ",$G4141),AllocFactorMatrix,(J$4+1),FALSE)*$E4143</f>
        <v>0</v>
      </c>
      <c r="K4141" s="25">
        <f>VLOOKUP(CONCATENATE($F4141," ",$G4141),AllocFactorMatrix,(K$4+1),FALSE)*$E4143</f>
        <v>0</v>
      </c>
      <c r="L4141" s="25">
        <f>VLOOKUP(CONCATENATE($F4141," ",$G4141),AllocFactorMatrix,(L$4+1),FALSE)*$E4143</f>
        <v>0</v>
      </c>
      <c r="M4141" s="25">
        <f t="shared" si="1934"/>
        <v>0</v>
      </c>
      <c r="N4141" s="25">
        <f>VLOOKUP(CONCATENATE($F4141," ",$G4141),AllocFactorMatrix,(N$4+1),FALSE)*$E4143</f>
        <v>0</v>
      </c>
      <c r="O4141" s="25">
        <f>VLOOKUP(CONCATENATE($F4141," ",$G4141),AllocFactorMatrix,(O$4+1),FALSE)*$E4143</f>
        <v>0</v>
      </c>
      <c r="P4141" s="25">
        <f>VLOOKUP(CONCATENATE($F4141," ",$G4141),AllocFactorMatrix,(P$4+1),FALSE)*$E4143</f>
        <v>0</v>
      </c>
      <c r="Q4141" s="25">
        <f>VLOOKUP(CONCATENATE($F4141," ",$G4141),AllocFactorMatrix,(Q$4+1),FALSE)*$E4143</f>
        <v>0</v>
      </c>
      <c r="R4141" s="25">
        <f t="shared" si="1951"/>
        <v>0</v>
      </c>
      <c r="S4141" s="25">
        <f>VLOOKUP(CONCATENATE($F4141," ",$G4141),AllocFactorMatrix,(S$4+1),FALSE)*$E4143</f>
        <v>0</v>
      </c>
      <c r="T4141" s="25">
        <f>VLOOKUP(CONCATENATE($F4141," ",$G4141),AllocFactorMatrix,(T$4+1),FALSE)*$E4143</f>
        <v>0</v>
      </c>
      <c r="U4141" s="25">
        <f>VLOOKUP(CONCATENATE($F4141," ",$G4141),AllocFactorMatrix,(U$4+1),FALSE)*$E4143</f>
        <v>0</v>
      </c>
      <c r="V4141" s="25">
        <f>VLOOKUP(CONCATENATE($F4141," ",$G4141),AllocFactorMatrix,(V$4+1),FALSE)*$E4143</f>
        <v>0</v>
      </c>
      <c r="W4141" s="25">
        <f t="shared" si="1952"/>
        <v>0</v>
      </c>
      <c r="X4141" s="25">
        <f>VLOOKUP(CONCATENATE($F4141," ",$G4141),AllocFactorMatrix,(X$4+1),FALSE)*$E4143</f>
        <v>0</v>
      </c>
      <c r="Y4141" s="25">
        <f>VLOOKUP(CONCATENATE($F4141," ",$G4141),AllocFactorMatrix,(Y$4+1),FALSE)*$E4143</f>
        <v>0</v>
      </c>
      <c r="Z4141" s="25">
        <f t="shared" si="1935"/>
        <v>0</v>
      </c>
      <c r="AA4141" s="25">
        <f>VLOOKUP(CONCATENATE($F4141," ",$G4141),AllocFactorMatrix,(AA$4+1),FALSE)*$E4143</f>
        <v>0</v>
      </c>
      <c r="AB4141" s="25">
        <f>VLOOKUP(CONCATENATE($F4141," ",$G4141),AllocFactorMatrix,(AB$4+1),FALSE)*$E4143</f>
        <v>0</v>
      </c>
      <c r="AC4141" s="25">
        <f>VLOOKUP(CONCATENATE($F4141," ",$G4141),AllocFactorMatrix,(AC$4+1),FALSE)*$E4143</f>
        <v>0</v>
      </c>
    </row>
    <row r="4142" spans="4:29" hidden="1" outlineLevel="1">
      <c r="E4142" s="22">
        <v>0</v>
      </c>
      <c r="F4142" s="61" t="str">
        <f>F4143</f>
        <v>PROD_ENERGY</v>
      </c>
      <c r="G4142" s="20" t="str">
        <f>$G$14</f>
        <v>CUSTOMER</v>
      </c>
      <c r="H4142" s="24">
        <f t="shared" si="1938"/>
        <v>0</v>
      </c>
      <c r="I4142" s="25">
        <f>VLOOKUP(CONCATENATE($F4142," ",$G4142),AllocFactorMatrix,(I$4+1),FALSE)*$E4143</f>
        <v>0</v>
      </c>
      <c r="J4142" s="25">
        <f>VLOOKUP(CONCATENATE($F4142," ",$G4142),AllocFactorMatrix,(J$4+1),FALSE)*$E4143</f>
        <v>0</v>
      </c>
      <c r="K4142" s="25">
        <f>VLOOKUP(CONCATENATE($F4142," ",$G4142),AllocFactorMatrix,(K$4+1),FALSE)*$E4143</f>
        <v>0</v>
      </c>
      <c r="L4142" s="25">
        <f>VLOOKUP(CONCATENATE($F4142," ",$G4142),AllocFactorMatrix,(L$4+1),FALSE)*$E4143</f>
        <v>0</v>
      </c>
      <c r="M4142" s="25">
        <f t="shared" si="1934"/>
        <v>0</v>
      </c>
      <c r="N4142" s="25">
        <f>VLOOKUP(CONCATENATE($F4142," ",$G4142),AllocFactorMatrix,(N$4+1),FALSE)*$E4143</f>
        <v>0</v>
      </c>
      <c r="O4142" s="25">
        <f>VLOOKUP(CONCATENATE($F4142," ",$G4142),AllocFactorMatrix,(O$4+1),FALSE)*$E4143</f>
        <v>0</v>
      </c>
      <c r="P4142" s="25">
        <f>VLOOKUP(CONCATENATE($F4142," ",$G4142),AllocFactorMatrix,(P$4+1),FALSE)*$E4143</f>
        <v>0</v>
      </c>
      <c r="Q4142" s="25">
        <f>VLOOKUP(CONCATENATE($F4142," ",$G4142),AllocFactorMatrix,(Q$4+1),FALSE)*$E4143</f>
        <v>0</v>
      </c>
      <c r="R4142" s="25">
        <f t="shared" si="1951"/>
        <v>0</v>
      </c>
      <c r="S4142" s="25">
        <f>VLOOKUP(CONCATENATE($F4142," ",$G4142),AllocFactorMatrix,(S$4+1),FALSE)*$E4143</f>
        <v>0</v>
      </c>
      <c r="T4142" s="25">
        <f>VLOOKUP(CONCATENATE($F4142," ",$G4142),AllocFactorMatrix,(T$4+1),FALSE)*$E4143</f>
        <v>0</v>
      </c>
      <c r="U4142" s="25">
        <f>VLOOKUP(CONCATENATE($F4142," ",$G4142),AllocFactorMatrix,(U$4+1),FALSE)*$E4143</f>
        <v>0</v>
      </c>
      <c r="V4142" s="25">
        <f>VLOOKUP(CONCATENATE($F4142," ",$G4142),AllocFactorMatrix,(V$4+1),FALSE)*$E4143</f>
        <v>0</v>
      </c>
      <c r="W4142" s="25">
        <f t="shared" si="1952"/>
        <v>0</v>
      </c>
      <c r="X4142" s="25">
        <f>VLOOKUP(CONCATENATE($F4142," ",$G4142),AllocFactorMatrix,(X$4+1),FALSE)*$E4143</f>
        <v>0</v>
      </c>
      <c r="Y4142" s="25">
        <f>VLOOKUP(CONCATENATE($F4142," ",$G4142),AllocFactorMatrix,(Y$4+1),FALSE)*$E4143</f>
        <v>0</v>
      </c>
      <c r="Z4142" s="25">
        <f t="shared" si="1935"/>
        <v>0</v>
      </c>
      <c r="AA4142" s="25">
        <f>VLOOKUP(CONCATENATE($F4142," ",$G4142),AllocFactorMatrix,(AA$4+1),FALSE)*$E4143</f>
        <v>0</v>
      </c>
      <c r="AB4142" s="25">
        <f>VLOOKUP(CONCATENATE($F4142," ",$G4142),AllocFactorMatrix,(AB$4+1),FALSE)*$E4143</f>
        <v>0</v>
      </c>
      <c r="AC4142" s="25">
        <f>VLOOKUP(CONCATENATE($F4142," ",$G4142),AllocFactorMatrix,(AC$4+1),FALSE)*$E4143</f>
        <v>0</v>
      </c>
    </row>
    <row r="4143" spans="4:29" collapsed="1">
      <c r="D4143" s="58" t="s">
        <v>447</v>
      </c>
      <c r="E4143" s="22">
        <v>0</v>
      </c>
      <c r="F4143" s="61" t="s">
        <v>31</v>
      </c>
      <c r="G4143" s="20" t="str">
        <f>$G$15</f>
        <v>TOTAL</v>
      </c>
      <c r="H4143" s="24">
        <f t="shared" si="1938"/>
        <v>0</v>
      </c>
      <c r="I4143" s="25">
        <f>VLOOKUP(CONCATENATE($F4143," ",$G4143),AllocFactorMatrix,(I$4+1),FALSE)*$E4143</f>
        <v>0</v>
      </c>
      <c r="J4143" s="25">
        <f>VLOOKUP(CONCATENATE($F4143," ",$G4143),AllocFactorMatrix,(J$4+1),FALSE)*$E4143</f>
        <v>0</v>
      </c>
      <c r="K4143" s="25">
        <f>VLOOKUP(CONCATENATE($F4143," ",$G4143),AllocFactorMatrix,(K$4+1),FALSE)*$E4143</f>
        <v>0</v>
      </c>
      <c r="L4143" s="25">
        <f>VLOOKUP(CONCATENATE($F4143," ",$G4143),AllocFactorMatrix,(L$4+1),FALSE)*$E4143</f>
        <v>0</v>
      </c>
      <c r="M4143" s="25">
        <f t="shared" si="1934"/>
        <v>0</v>
      </c>
      <c r="N4143" s="25">
        <f>VLOOKUP(CONCATENATE($F4143," ",$G4143),AllocFactorMatrix,(N$4+1),FALSE)*$E4143</f>
        <v>0</v>
      </c>
      <c r="O4143" s="25">
        <f>VLOOKUP(CONCATENATE($F4143," ",$G4143),AllocFactorMatrix,(O$4+1),FALSE)*$E4143</f>
        <v>0</v>
      </c>
      <c r="P4143" s="25">
        <f>VLOOKUP(CONCATENATE($F4143," ",$G4143),AllocFactorMatrix,(P$4+1),FALSE)*$E4143</f>
        <v>0</v>
      </c>
      <c r="Q4143" s="25">
        <f>VLOOKUP(CONCATENATE($F4143," ",$G4143),AllocFactorMatrix,(Q$4+1),FALSE)*$E4143</f>
        <v>0</v>
      </c>
      <c r="R4143" s="25">
        <f t="shared" si="1951"/>
        <v>0</v>
      </c>
      <c r="S4143" s="25">
        <f>VLOOKUP(CONCATENATE($F4143," ",$G4143),AllocFactorMatrix,(S$4+1),FALSE)*$E4143</f>
        <v>0</v>
      </c>
      <c r="T4143" s="25">
        <f>VLOOKUP(CONCATENATE($F4143," ",$G4143),AllocFactorMatrix,(T$4+1),FALSE)*$E4143</f>
        <v>0</v>
      </c>
      <c r="U4143" s="25">
        <f>VLOOKUP(CONCATENATE($F4143," ",$G4143),AllocFactorMatrix,(U$4+1),FALSE)*$E4143</f>
        <v>0</v>
      </c>
      <c r="V4143" s="25">
        <f>VLOOKUP(CONCATENATE($F4143," ",$G4143),AllocFactorMatrix,(V$4+1),FALSE)*$E4143</f>
        <v>0</v>
      </c>
      <c r="W4143" s="25">
        <f t="shared" si="1952"/>
        <v>0</v>
      </c>
      <c r="X4143" s="25">
        <f>VLOOKUP(CONCATENATE($F4143," ",$G4143),AllocFactorMatrix,(X$4+1),FALSE)*$E4143</f>
        <v>0</v>
      </c>
      <c r="Y4143" s="25">
        <f>VLOOKUP(CONCATENATE($F4143," ",$G4143),AllocFactorMatrix,(Y$4+1),FALSE)*$E4143</f>
        <v>0</v>
      </c>
      <c r="Z4143" s="25">
        <f t="shared" si="1935"/>
        <v>0</v>
      </c>
      <c r="AA4143" s="25">
        <f>VLOOKUP(CONCATENATE($F4143," ",$G4143),AllocFactorMatrix,(AA$4+1),FALSE)*$E4143</f>
        <v>0</v>
      </c>
      <c r="AB4143" s="25">
        <f>VLOOKUP(CONCATENATE($F4143," ",$G4143),AllocFactorMatrix,(AB$4+1),FALSE)*$E4143</f>
        <v>0</v>
      </c>
      <c r="AC4143" s="25">
        <f>VLOOKUP(CONCATENATE($F4143," ",$G4143),AllocFactorMatrix,(AC$4+1),FALSE)*$E4143</f>
        <v>0</v>
      </c>
    </row>
    <row r="4144" spans="4:29" hidden="1" outlineLevel="1">
      <c r="E4144" s="22">
        <v>0</v>
      </c>
      <c r="F4144" s="61" t="str">
        <f>F4151</f>
        <v>RB_GUP</v>
      </c>
      <c r="G4144" s="20" t="str">
        <f>$G$8</f>
        <v>PRODUCTION</v>
      </c>
      <c r="H4144" s="24">
        <f t="shared" ca="1" si="1938"/>
        <v>-13.726989416326964</v>
      </c>
      <c r="I4144" s="25">
        <f ca="1">VLOOKUP(CONCATENATE($F4144," ",$G4144),AllocFactorMatrix,(I$4+1),FALSE)*$E4151</f>
        <v>-6.7309320335965328</v>
      </c>
      <c r="J4144" s="25">
        <f ca="1">VLOOKUP(CONCATENATE($F4144," ",$G4144),AllocFactorMatrix,(J$4+1),FALSE)*$E4151</f>
        <v>-1.7026640800677963</v>
      </c>
      <c r="K4144" s="25">
        <f ca="1">VLOOKUP(CONCATENATE($F4144," ",$G4144),AllocFactorMatrix,(K$4+1),FALSE)*$E4151</f>
        <v>-1.9906732897091144E-2</v>
      </c>
      <c r="L4144" s="25">
        <f ca="1">VLOOKUP(CONCATENATE($F4144," ",$G4144),AllocFactorMatrix,(L$4+1),FALSE)*$E4151</f>
        <v>-4.9041245991380807E-4</v>
      </c>
      <c r="M4144" s="25">
        <f t="shared" ref="M4144:M4159" ca="1" si="1953">SUBTOTAL(9,J4144:L4144)</f>
        <v>-1.7230612254248014</v>
      </c>
      <c r="N4144" s="25">
        <f ca="1">VLOOKUP(CONCATENATE($F4144," ",$G4144),AllocFactorMatrix,(N$4+1),FALSE)*$E4151</f>
        <v>-0.71241601299959489</v>
      </c>
      <c r="O4144" s="25">
        <f ca="1">VLOOKUP(CONCATENATE($F4144," ",$G4144),AllocFactorMatrix,(O$4+1),FALSE)*$E4151</f>
        <v>-0.20289258316821923</v>
      </c>
      <c r="P4144" s="25">
        <f ca="1">VLOOKUP(CONCATENATE($F4144," ",$G4144),AllocFactorMatrix,(P$4+1),FALSE)*$E4151</f>
        <v>-1.6056003413779218E-2</v>
      </c>
      <c r="Q4144" s="25">
        <f ca="1">VLOOKUP(CONCATENATE($F4144," ",$G4144),AllocFactorMatrix,(Q$4+1),FALSE)*$E4151</f>
        <v>-3.3891392188869253E-3</v>
      </c>
      <c r="R4144" s="25">
        <f ca="1">SUBTOTAL(9,N4144:Q4144)</f>
        <v>-0.93475373880048029</v>
      </c>
      <c r="S4144" s="25">
        <f ca="1">VLOOKUP(CONCATENATE($F4144," ",$G4144),AllocFactorMatrix,(S$4+1),FALSE)*$E4151</f>
        <v>-4.279504611811355E-2</v>
      </c>
      <c r="T4144" s="25">
        <f ca="1">VLOOKUP(CONCATENATE($F4144," ",$G4144),AllocFactorMatrix,(T$4+1),FALSE)*$E4151</f>
        <v>-0.46654107914683424</v>
      </c>
      <c r="U4144" s="25">
        <f ca="1">VLOOKUP(CONCATENATE($F4144," ",$G4144),AllocFactorMatrix,(U$4+1),FALSE)*$E4151</f>
        <v>-3.1158590309292729</v>
      </c>
      <c r="V4144" s="25">
        <f ca="1">VLOOKUP(CONCATENATE($F4144," ",$G4144),AllocFactorMatrix,(V$4+1),FALSE)*$E4151</f>
        <v>-0.48881940592389844</v>
      </c>
      <c r="W4144" s="25">
        <f ca="1">SUBTOTAL(9,S4144:V4144)</f>
        <v>-4.1140145621181192</v>
      </c>
      <c r="X4144" s="25">
        <f ca="1">VLOOKUP(CONCATENATE($F4144," ",$G4144),AllocFactorMatrix,(X$4+1),FALSE)*$E4151</f>
        <v>-0.19336908068182493</v>
      </c>
      <c r="Y4144" s="25">
        <f ca="1">VLOOKUP(CONCATENATE($F4144," ",$G4144),AllocFactorMatrix,(Y$4+1),FALSE)*$E4151</f>
        <v>-4.6680003004756542E-3</v>
      </c>
      <c r="Z4144" s="25">
        <f t="shared" ref="Z4144:Z4159" ca="1" si="1954">SUBTOTAL(9,X4144:Y4144)</f>
        <v>-0.19803708098230058</v>
      </c>
      <c r="AA4144" s="25">
        <f ca="1">VLOOKUP(CONCATENATE($F4144," ",$G4144),AllocFactorMatrix,(AA$4+1),FALSE)*$E4151</f>
        <v>-3.371351165940846E-3</v>
      </c>
      <c r="AB4144" s="25">
        <f ca="1">VLOOKUP(CONCATENATE($F4144," ",$G4144),AllocFactorMatrix,(AB$4+1),FALSE)*$E4151</f>
        <v>-1.8280138730780448E-2</v>
      </c>
      <c r="AC4144" s="25">
        <f ca="1">VLOOKUP(CONCATENATE($F4144," ",$G4144),AllocFactorMatrix,(AC$4+1),FALSE)*$E4151</f>
        <v>-4.5392855080087337E-3</v>
      </c>
    </row>
    <row r="4145" spans="4:29" hidden="1" outlineLevel="1">
      <c r="E4145" s="22">
        <v>0</v>
      </c>
      <c r="F4145" s="61" t="str">
        <f>F4151</f>
        <v>RB_GUP</v>
      </c>
      <c r="G4145" s="20" t="str">
        <f>$G$9</f>
        <v>BULKTRAN</v>
      </c>
      <c r="H4145" s="24">
        <f t="shared" ca="1" si="1938"/>
        <v>-14.537640636759917</v>
      </c>
      <c r="I4145" s="25">
        <f ca="1">VLOOKUP(CONCATENATE($F4145," ",$G4145),AllocFactorMatrix,(I$4+1),FALSE)*$E4151</f>
        <v>-7.1284291177857542</v>
      </c>
      <c r="J4145" s="25">
        <f ca="1">VLOOKUP(CONCATENATE($F4145," ",$G4145),AllocFactorMatrix,(J$4+1),FALSE)*$E4151</f>
        <v>-1.8032153861577249</v>
      </c>
      <c r="K4145" s="25">
        <f ca="1">VLOOKUP(CONCATENATE($F4145," ",$G4145),AllocFactorMatrix,(K$4+1),FALSE)*$E4151</f>
        <v>-2.1082330606714619E-2</v>
      </c>
      <c r="L4145" s="25">
        <f ca="1">VLOOKUP(CONCATENATE($F4145," ",$G4145),AllocFactorMatrix,(L$4+1),FALSE)*$E4151</f>
        <v>-5.1937390565309023E-4</v>
      </c>
      <c r="M4145" s="25">
        <f t="shared" ca="1" si="1953"/>
        <v>-1.8248170906700927</v>
      </c>
      <c r="N4145" s="25">
        <f ca="1">VLOOKUP(CONCATENATE($F4145," ",$G4145),AllocFactorMatrix,(N$4+1),FALSE)*$E4151</f>
        <v>-0.75448794100058747</v>
      </c>
      <c r="O4145" s="25">
        <f ca="1">VLOOKUP(CONCATENATE($F4145," ",$G4145),AllocFactorMatrix,(O$4+1),FALSE)*$E4151</f>
        <v>-0.2148744617268552</v>
      </c>
      <c r="P4145" s="25">
        <f ca="1">VLOOKUP(CONCATENATE($F4145," ",$G4145),AllocFactorMatrix,(P$4+1),FALSE)*$E4151</f>
        <v>-1.7004195210822109E-2</v>
      </c>
      <c r="Q4145" s="25">
        <f ca="1">VLOOKUP(CONCATENATE($F4145," ",$G4145),AllocFactorMatrix,(Q$4+1),FALSE)*$E4151</f>
        <v>-3.5892857885885129E-3</v>
      </c>
      <c r="R4145" s="25">
        <f t="shared" ref="R4145:R4151" ca="1" si="1955">SUBTOTAL(9,N4145:Q4145)</f>
        <v>-0.98995588372685328</v>
      </c>
      <c r="S4145" s="25">
        <f ca="1">VLOOKUP(CONCATENATE($F4145," ",$G4145),AllocFactorMatrix,(S$4+1),FALSE)*$E4151</f>
        <v>-4.5322319601902389E-2</v>
      </c>
      <c r="T4145" s="25">
        <f ca="1">VLOOKUP(CONCATENATE($F4145," ",$G4145),AllocFactorMatrix,(T$4+1),FALSE)*$E4151</f>
        <v>-0.49409279378155579</v>
      </c>
      <c r="U4145" s="25">
        <f ca="1">VLOOKUP(CONCATENATE($F4145," ",$G4145),AllocFactorMatrix,(U$4+1),FALSE)*$E4151</f>
        <v>-3.2998669622762264</v>
      </c>
      <c r="V4145" s="25">
        <f ca="1">VLOOKUP(CONCATENATE($F4145," ",$G4145),AllocFactorMatrix,(V$4+1),FALSE)*$E4151</f>
        <v>-0.51768677341179048</v>
      </c>
      <c r="W4145" s="25">
        <f t="shared" ref="W4145:W4151" ca="1" si="1956">SUBTOTAL(9,S4145:V4145)</f>
        <v>-4.3569688490714746</v>
      </c>
      <c r="X4145" s="25">
        <f ca="1">VLOOKUP(CONCATENATE($F4145," ",$G4145),AllocFactorMatrix,(X$4+1),FALSE)*$E4151</f>
        <v>-0.2047885461228249</v>
      </c>
      <c r="Y4145" s="25">
        <f ca="1">VLOOKUP(CONCATENATE($F4145," ",$G4145),AllocFactorMatrix,(Y$4+1),FALSE)*$E4151</f>
        <v>-4.9436703710055499E-3</v>
      </c>
      <c r="Z4145" s="25">
        <f t="shared" ca="1" si="1954"/>
        <v>-0.20973221649383045</v>
      </c>
      <c r="AA4145" s="25">
        <f ca="1">VLOOKUP(CONCATENATE($F4145," ",$G4145),AllocFactorMatrix,(AA$4+1),FALSE)*$E4151</f>
        <v>-3.5704472571731578E-3</v>
      </c>
      <c r="AB4145" s="25">
        <f ca="1">VLOOKUP(CONCATENATE($F4145," ",$G4145),AllocFactorMatrix,(AB$4+1),FALSE)*$E4151</f>
        <v>-1.9359677464464119E-2</v>
      </c>
      <c r="AC4145" s="25">
        <f ca="1">VLOOKUP(CONCATENATE($F4145," ",$G4145),AllocFactorMatrix,(AC$4+1),FALSE)*$E4151</f>
        <v>-4.8073542902709321E-3</v>
      </c>
    </row>
    <row r="4146" spans="4:29" hidden="1" outlineLevel="1">
      <c r="E4146" s="22">
        <v>0</v>
      </c>
      <c r="F4146" s="61" t="str">
        <f>F4151</f>
        <v>RB_GUP</v>
      </c>
      <c r="G4146" s="20" t="str">
        <f>$G$10</f>
        <v>SUBTRAN</v>
      </c>
      <c r="H4146" s="24">
        <f t="shared" ca="1" si="1938"/>
        <v>-5.5730307155604972</v>
      </c>
      <c r="I4146" s="25">
        <f ca="1">VLOOKUP(CONCATENATE($F4146," ",$G4146),AllocFactorMatrix,(I$4+1),FALSE)*$E4151</f>
        <v>-2.6466423600469104</v>
      </c>
      <c r="J4146" s="25">
        <f ca="1">VLOOKUP(CONCATENATE($F4146," ",$G4146),AllocFactorMatrix,(J$4+1),FALSE)*$E4151</f>
        <v>-0.67750139101176865</v>
      </c>
      <c r="K4146" s="25">
        <f ca="1">VLOOKUP(CONCATENATE($F4146," ",$G4146),AllocFactorMatrix,(K$4+1),FALSE)*$E4151</f>
        <v>-7.8950745428518713E-3</v>
      </c>
      <c r="L4146" s="25">
        <f ca="1">VLOOKUP(CONCATENATE($F4146," ",$G4146),AllocFactorMatrix,(L$4+1),FALSE)*$E4151</f>
        <v>-2.588338622278272E-4</v>
      </c>
      <c r="M4146" s="25">
        <f t="shared" ca="1" si="1953"/>
        <v>-0.68565529941684833</v>
      </c>
      <c r="N4146" s="25">
        <f ca="1">VLOOKUP(CONCATENATE($F4146," ",$G4146),AllocFactorMatrix,(N$4+1),FALSE)*$E4151</f>
        <v>-0.29528802257271813</v>
      </c>
      <c r="O4146" s="25">
        <f ca="1">VLOOKUP(CONCATENATE($F4146," ",$G4146),AllocFactorMatrix,(O$4+1),FALSE)*$E4151</f>
        <v>-8.3698723249359896E-2</v>
      </c>
      <c r="P4146" s="25">
        <f ca="1">VLOOKUP(CONCATENATE($F4146," ",$G4146),AllocFactorMatrix,(P$4+1),FALSE)*$E4151</f>
        <v>-8.5735047859396216E-3</v>
      </c>
      <c r="Q4146" s="25">
        <f ca="1">VLOOKUP(CONCATENATE($F4146," ",$G4146),AllocFactorMatrix,(Q$4+1),FALSE)*$E4151</f>
        <v>0</v>
      </c>
      <c r="R4146" s="25">
        <f t="shared" ca="1" si="1955"/>
        <v>-0.38756025060801763</v>
      </c>
      <c r="S4146" s="25">
        <f ca="1">VLOOKUP(CONCATENATE($F4146," ",$G4146),AllocFactorMatrix,(S$4+1),FALSE)*$E4151</f>
        <v>-1.6537455437127178E-2</v>
      </c>
      <c r="T4146" s="25">
        <f ca="1">VLOOKUP(CONCATENATE($F4146," ",$G4146),AllocFactorMatrix,(T$4+1),FALSE)*$E4151</f>
        <v>-0.19113793455336114</v>
      </c>
      <c r="U4146" s="25">
        <f ca="1">VLOOKUP(CONCATENATE($F4146," ",$G4146),AllocFactorMatrix,(U$4+1),FALSE)*$E4151</f>
        <v>-1.556960939742182</v>
      </c>
      <c r="V4146" s="25">
        <f ca="1">VLOOKUP(CONCATENATE($F4146," ",$G4146),AllocFactorMatrix,(V$4+1),FALSE)*$E4151</f>
        <v>0</v>
      </c>
      <c r="W4146" s="25">
        <f t="shared" ca="1" si="1956"/>
        <v>-1.7646363297326704</v>
      </c>
      <c r="X4146" s="25">
        <f ca="1">VLOOKUP(CONCATENATE($F4146," ",$G4146),AllocFactorMatrix,(X$4+1),FALSE)*$E4151</f>
        <v>-8.0139495093384902E-2</v>
      </c>
      <c r="Y4146" s="25">
        <f ca="1">VLOOKUP(CONCATENATE($F4146," ",$G4146),AllocFactorMatrix,(Y$4+1),FALSE)*$E4151</f>
        <v>-1.9173908008398562E-3</v>
      </c>
      <c r="Z4146" s="25">
        <f t="shared" ca="1" si="1954"/>
        <v>-8.205688589422476E-2</v>
      </c>
      <c r="AA4146" s="25">
        <f ca="1">VLOOKUP(CONCATENATE($F4146," ",$G4146),AllocFactorMatrix,(AA$4+1),FALSE)*$E4151</f>
        <v>-1.315965522618858E-3</v>
      </c>
      <c r="AB4146" s="25">
        <f ca="1">VLOOKUP(CONCATENATE($F4146," ",$G4146),AllocFactorMatrix,(AB$4+1),FALSE)*$E4151</f>
        <v>-4.1338412361566611E-3</v>
      </c>
      <c r="AC4146" s="25">
        <f ca="1">VLOOKUP(CONCATENATE($F4146," ",$G4146),AllocFactorMatrix,(AC$4+1),FALSE)*$E4151</f>
        <v>-1.0297831030509665E-3</v>
      </c>
    </row>
    <row r="4147" spans="4:29" hidden="1" outlineLevel="1">
      <c r="E4147" s="22">
        <v>0</v>
      </c>
      <c r="F4147" s="61" t="str">
        <f>F4151</f>
        <v>RB_GUP</v>
      </c>
      <c r="G4147" s="20" t="str">
        <f>$G$11</f>
        <v>DISTPRI</v>
      </c>
      <c r="H4147" s="24">
        <f t="shared" ca="1" si="1938"/>
        <v>-11.626408819624945</v>
      </c>
      <c r="I4147" s="25">
        <f ca="1">VLOOKUP(CONCATENATE($F4147," ",$G4147),AllocFactorMatrix,(I$4+1),FALSE)*$E4151</f>
        <v>-7.7257330131296369</v>
      </c>
      <c r="J4147" s="25">
        <f ca="1">VLOOKUP(CONCATENATE($F4147," ",$G4147),AllocFactorMatrix,(J$4+1),FALSE)*$E4151</f>
        <v>-1.9450431097550105</v>
      </c>
      <c r="K4147" s="25">
        <f ca="1">VLOOKUP(CONCATENATE($F4147," ",$G4147),AllocFactorMatrix,(K$4+1),FALSE)*$E4151</f>
        <v>-2.2697956035289103E-2</v>
      </c>
      <c r="L4147" s="25">
        <f ca="1">VLOOKUP(CONCATENATE($F4147," ",$G4147),AllocFactorMatrix,(L$4+1),FALSE)*$E4151</f>
        <v>0</v>
      </c>
      <c r="M4147" s="25">
        <f t="shared" ca="1" si="1953"/>
        <v>-1.9677410657902996</v>
      </c>
      <c r="N4147" s="25">
        <f ca="1">VLOOKUP(CONCATENATE($F4147," ",$G4147),AllocFactorMatrix,(N$4+1),FALSE)*$E4151</f>
        <v>-0.83875646673986315</v>
      </c>
      <c r="O4147" s="25">
        <f ca="1">VLOOKUP(CONCATENATE($F4147," ",$G4147),AllocFactorMatrix,(O$4+1),FALSE)*$E4151</f>
        <v>-0.23810483940819946</v>
      </c>
      <c r="P4147" s="25">
        <f ca="1">VLOOKUP(CONCATENATE($F4147," ",$G4147),AllocFactorMatrix,(P$4+1),FALSE)*$E4151</f>
        <v>0</v>
      </c>
      <c r="Q4147" s="25">
        <f ca="1">VLOOKUP(CONCATENATE($F4147," ",$G4147),AllocFactorMatrix,(Q$4+1),FALSE)*$E4151</f>
        <v>0</v>
      </c>
      <c r="R4147" s="25">
        <f t="shared" ca="1" si="1955"/>
        <v>-1.0768613061480625</v>
      </c>
      <c r="S4147" s="25">
        <f ca="1">VLOOKUP(CONCATENATE($F4147," ",$G4147),AllocFactorMatrix,(S$4+1),FALSE)*$E4151</f>
        <v>-4.7837363164256588E-2</v>
      </c>
      <c r="T4147" s="25">
        <f ca="1">VLOOKUP(CONCATENATE($F4147," ",$G4147),AllocFactorMatrix,(T$4+1),FALSE)*$E4151</f>
        <v>-0.55330601942945079</v>
      </c>
      <c r="U4147" s="25">
        <f ca="1">VLOOKUP(CONCATENATE($F4147," ",$G4147),AllocFactorMatrix,(U$4+1),FALSE)*$E4151</f>
        <v>0</v>
      </c>
      <c r="V4147" s="25">
        <f ca="1">VLOOKUP(CONCATENATE($F4147," ",$G4147),AllocFactorMatrix,(V$4+1),FALSE)*$E4151</f>
        <v>0</v>
      </c>
      <c r="W4147" s="25">
        <f t="shared" ca="1" si="1956"/>
        <v>-0.60114338259370736</v>
      </c>
      <c r="X4147" s="25">
        <f ca="1">VLOOKUP(CONCATENATE($F4147," ",$G4147),AllocFactorMatrix,(X$4+1),FALSE)*$E4151</f>
        <v>-0.22762437310571881</v>
      </c>
      <c r="Y4147" s="25">
        <f ca="1">VLOOKUP(CONCATENATE($F4147," ",$G4147),AllocFactorMatrix,(Y$4+1),FALSE)*$E4151</f>
        <v>-5.4536918092580496E-3</v>
      </c>
      <c r="Z4147" s="25">
        <f t="shared" ca="1" si="1954"/>
        <v>-0.23307806491497687</v>
      </c>
      <c r="AA4147" s="25">
        <f ca="1">VLOOKUP(CONCATENATE($F4147," ",$G4147),AllocFactorMatrix,(AA$4+1),FALSE)*$E4151</f>
        <v>-3.9162229052008236E-3</v>
      </c>
      <c r="AB4147" s="25">
        <f ca="1">VLOOKUP(CONCATENATE($F4147," ",$G4147),AllocFactorMatrix,(AB$4+1),FALSE)*$E4151</f>
        <v>-1.4355638669003388E-2</v>
      </c>
      <c r="AC4147" s="25">
        <f ca="1">VLOOKUP(CONCATENATE($F4147," ",$G4147),AllocFactorMatrix,(AC$4+1),FALSE)*$E4151</f>
        <v>-3.5801254740574122E-3</v>
      </c>
    </row>
    <row r="4148" spans="4:29" hidden="1" outlineLevel="1">
      <c r="E4148" s="22">
        <v>0</v>
      </c>
      <c r="F4148" s="61" t="str">
        <f>F4151</f>
        <v>RB_GUP</v>
      </c>
      <c r="G4148" s="20" t="str">
        <f>$G$12</f>
        <v>DISTSEC</v>
      </c>
      <c r="H4148" s="24">
        <f t="shared" ca="1" si="1938"/>
        <v>-5.1421892736576247</v>
      </c>
      <c r="I4148" s="25">
        <f ca="1">VLOOKUP(CONCATENATE($F4148," ",$G4148),AllocFactorMatrix,(I$4+1),FALSE)*$E4151</f>
        <v>-3.8391675726147856</v>
      </c>
      <c r="J4148" s="25">
        <f ca="1">VLOOKUP(CONCATENATE($F4148," ",$G4148),AllocFactorMatrix,(J$4+1),FALSE)*$E4151</f>
        <v>-0.86184224614453242</v>
      </c>
      <c r="K4148" s="25">
        <f ca="1">VLOOKUP(CONCATENATE($F4148," ",$G4148),AllocFactorMatrix,(K$4+1),FALSE)*$E4151</f>
        <v>0</v>
      </c>
      <c r="L4148" s="25">
        <f ca="1">VLOOKUP(CONCATENATE($F4148," ",$G4148),AllocFactorMatrix,(L$4+1),FALSE)*$E4151</f>
        <v>0</v>
      </c>
      <c r="M4148" s="25">
        <f t="shared" ca="1" si="1953"/>
        <v>-0.86184224614453242</v>
      </c>
      <c r="N4148" s="25">
        <f ca="1">VLOOKUP(CONCATENATE($F4148," ",$G4148),AllocFactorMatrix,(N$4+1),FALSE)*$E4151</f>
        <v>-0.30380847739585204</v>
      </c>
      <c r="O4148" s="25">
        <f ca="1">VLOOKUP(CONCATENATE($F4148," ",$G4148),AllocFactorMatrix,(O$4+1),FALSE)*$E4151</f>
        <v>0</v>
      </c>
      <c r="P4148" s="25">
        <f ca="1">VLOOKUP(CONCATENATE($F4148," ",$G4148),AllocFactorMatrix,(P$4+1),FALSE)*$E4151</f>
        <v>0</v>
      </c>
      <c r="Q4148" s="25">
        <f ca="1">VLOOKUP(CONCATENATE($F4148," ",$G4148),AllocFactorMatrix,(Q$4+1),FALSE)*$E4151</f>
        <v>0</v>
      </c>
      <c r="R4148" s="25">
        <f t="shared" ca="1" si="1955"/>
        <v>-0.30380847739585204</v>
      </c>
      <c r="S4148" s="25">
        <f ca="1">VLOOKUP(CONCATENATE($F4148," ",$G4148),AllocFactorMatrix,(S$4+1),FALSE)*$E4151</f>
        <v>-1.3446732258456407E-2</v>
      </c>
      <c r="T4148" s="25">
        <f ca="1">VLOOKUP(CONCATENATE($F4148," ",$G4148),AllocFactorMatrix,(T$4+1),FALSE)*$E4151</f>
        <v>0</v>
      </c>
      <c r="U4148" s="25">
        <f ca="1">VLOOKUP(CONCATENATE($F4148," ",$G4148),AllocFactorMatrix,(U$4+1),FALSE)*$E4151</f>
        <v>0</v>
      </c>
      <c r="V4148" s="25">
        <f ca="1">VLOOKUP(CONCATENATE($F4148," ",$G4148),AllocFactorMatrix,(V$4+1),FALSE)*$E4151</f>
        <v>0</v>
      </c>
      <c r="W4148" s="25">
        <f t="shared" ca="1" si="1956"/>
        <v>-1.3446732258456407E-2</v>
      </c>
      <c r="X4148" s="25">
        <f ca="1">VLOOKUP(CONCATENATE($F4148," ",$G4148),AllocFactorMatrix,(X$4+1),FALSE)*$E4151</f>
        <v>-8.4554431208928429E-2</v>
      </c>
      <c r="Y4148" s="25">
        <f ca="1">VLOOKUP(CONCATENATE($F4148," ",$G4148),AllocFactorMatrix,(Y$4+1),FALSE)*$E4151</f>
        <v>0</v>
      </c>
      <c r="Z4148" s="25">
        <f t="shared" ca="1" si="1954"/>
        <v>-8.4554431208928429E-2</v>
      </c>
      <c r="AA4148" s="25">
        <f ca="1">VLOOKUP(CONCATENATE($F4148," ",$G4148),AllocFactorMatrix,(AA$4+1),FALSE)*$E4151</f>
        <v>-1.3787677545589181E-3</v>
      </c>
      <c r="AB4148" s="25">
        <f ca="1">VLOOKUP(CONCATENATE($F4148," ",$G4148),AllocFactorMatrix,(AB$4+1),FALSE)*$E4151</f>
        <v>-3.0445290145504806E-2</v>
      </c>
      <c r="AC4148" s="25">
        <f ca="1">VLOOKUP(CONCATENATE($F4148," ",$G4148),AllocFactorMatrix,(AC$4+1),FALSE)*$E4151</f>
        <v>-7.5457561350045135E-3</v>
      </c>
    </row>
    <row r="4149" spans="4:29" hidden="1" outlineLevel="1">
      <c r="E4149" s="22">
        <v>0</v>
      </c>
      <c r="F4149" s="61" t="str">
        <f>F4151</f>
        <v>RB_GUP</v>
      </c>
      <c r="G4149" s="20" t="str">
        <f>$G$13</f>
        <v>ENERGY</v>
      </c>
      <c r="H4149" s="24">
        <f t="shared" ca="1" si="1938"/>
        <v>-0.61968747464066065</v>
      </c>
      <c r="I4149" s="25">
        <f ca="1">VLOOKUP(CONCATENATE($F4149," ",$G4149),AllocFactorMatrix,(I$4+1),FALSE)*$E4151</f>
        <v>-0.22527652480225926</v>
      </c>
      <c r="J4149" s="25">
        <f ca="1">VLOOKUP(CONCATENATE($F4149," ",$G4149),AllocFactorMatrix,(J$4+1),FALSE)*$E4151</f>
        <v>-7.2711638101844278E-2</v>
      </c>
      <c r="K4149" s="25">
        <f ca="1">VLOOKUP(CONCATENATE($F4149," ",$G4149),AllocFactorMatrix,(K$4+1),FALSE)*$E4151</f>
        <v>-8.3241030517235051E-4</v>
      </c>
      <c r="L4149" s="25">
        <f ca="1">VLOOKUP(CONCATENATE($F4149," ",$G4149),AllocFactorMatrix,(L$4+1),FALSE)*$E4151</f>
        <v>-2.1097387635031924E-5</v>
      </c>
      <c r="M4149" s="25">
        <f t="shared" ca="1" si="1953"/>
        <v>-7.3565145794651662E-2</v>
      </c>
      <c r="N4149" s="25">
        <f ca="1">VLOOKUP(CONCATENATE($F4149," ",$G4149),AllocFactorMatrix,(N$4+1),FALSE)*$E4151</f>
        <v>-3.5186448616371435E-2</v>
      </c>
      <c r="O4149" s="25">
        <f ca="1">VLOOKUP(CONCATENATE($F4149," ",$G4149),AllocFactorMatrix,(O$4+1),FALSE)*$E4151</f>
        <v>-9.8215896220067416E-3</v>
      </c>
      <c r="P4149" s="25">
        <f ca="1">VLOOKUP(CONCATENATE($F4149," ",$G4149),AllocFactorMatrix,(P$4+1),FALSE)*$E4151</f>
        <v>-7.7758269664260024E-4</v>
      </c>
      <c r="Q4149" s="25">
        <f ca="1">VLOOKUP(CONCATENATE($F4149," ",$G4149),AllocFactorMatrix,(Q$4+1),FALSE)*$E4151</f>
        <v>-1.5940089531936918E-4</v>
      </c>
      <c r="R4149" s="25">
        <f t="shared" ca="1" si="1955"/>
        <v>-4.5945021830340153E-2</v>
      </c>
      <c r="S4149" s="25">
        <f ca="1">VLOOKUP(CONCATENATE($F4149," ",$G4149),AllocFactorMatrix,(S$4+1),FALSE)*$E4151</f>
        <v>-2.3446336761629824E-3</v>
      </c>
      <c r="T4149" s="25">
        <f ca="1">VLOOKUP(CONCATENATE($F4149," ",$G4149),AllocFactorMatrix,(T$4+1),FALSE)*$E4151</f>
        <v>-2.8020269873513446E-2</v>
      </c>
      <c r="U4149" s="25">
        <f ca="1">VLOOKUP(CONCATENATE($F4149," ",$G4149),AllocFactorMatrix,(U$4+1),FALSE)*$E4151</f>
        <v>-0.19809019717461307</v>
      </c>
      <c r="V4149" s="25">
        <f ca="1">VLOOKUP(CONCATENATE($F4149," ",$G4149),AllocFactorMatrix,(V$4+1),FALSE)*$E4151</f>
        <v>-3.1745868953638991E-2</v>
      </c>
      <c r="W4149" s="25">
        <f t="shared" ca="1" si="1956"/>
        <v>-0.2602009696779285</v>
      </c>
      <c r="X4149" s="25">
        <f ca="1">VLOOKUP(CONCATENATE($F4149," ",$G4149),AllocFactorMatrix,(X$4+1),FALSE)*$E4151</f>
        <v>-9.5441786820939841E-3</v>
      </c>
      <c r="Y4149" s="25">
        <f ca="1">VLOOKUP(CONCATENATE($F4149," ",$G4149),AllocFactorMatrix,(Y$4+1),FALSE)*$E4151</f>
        <v>-2.2432190737215829E-4</v>
      </c>
      <c r="Z4149" s="25">
        <f t="shared" ca="1" si="1954"/>
        <v>-9.768500589466142E-3</v>
      </c>
      <c r="AA4149" s="25">
        <f ca="1">VLOOKUP(CONCATENATE($F4149," ",$G4149),AllocFactorMatrix,(AA$4+1),FALSE)*$E4151</f>
        <v>-2.1914434636186768E-4</v>
      </c>
      <c r="AB4149" s="25">
        <f ca="1">VLOOKUP(CONCATENATE($F4149," ",$G4149),AllocFactorMatrix,(AB$4+1),FALSE)*$E4151</f>
        <v>-3.770841989436554E-3</v>
      </c>
      <c r="AC4149" s="25">
        <f ca="1">VLOOKUP(CONCATENATE($F4149," ",$G4149),AllocFactorMatrix,(AC$4+1),FALSE)*$E4151</f>
        <v>-9.4132561021657152E-4</v>
      </c>
    </row>
    <row r="4150" spans="4:29" hidden="1" outlineLevel="1">
      <c r="E4150" s="22">
        <v>0</v>
      </c>
      <c r="F4150" s="61" t="str">
        <f>F4151</f>
        <v>RB_GUP</v>
      </c>
      <c r="G4150" s="20" t="str">
        <f>$G$14</f>
        <v>CUSTOMER</v>
      </c>
      <c r="H4150" s="24">
        <f t="shared" ca="1" si="1938"/>
        <v>-10.774053663429406</v>
      </c>
      <c r="I4150" s="25">
        <f ca="1">VLOOKUP(CONCATENATE($F4150," ",$G4150),AllocFactorMatrix,(I$4+1),FALSE)*$E4151</f>
        <v>-7.811932579604111</v>
      </c>
      <c r="J4150" s="25">
        <f ca="1">VLOOKUP(CONCATENATE($F4150," ",$G4150),AllocFactorMatrix,(J$4+1),FALSE)*$E4151</f>
        <v>-1.9046132647480545</v>
      </c>
      <c r="K4150" s="25">
        <f ca="1">VLOOKUP(CONCATENATE($F4150," ",$G4150),AllocFactorMatrix,(K$4+1),FALSE)*$E4151</f>
        <v>-1.5454803011474932E-2</v>
      </c>
      <c r="L4150" s="25">
        <f ca="1">VLOOKUP(CONCATENATE($F4150," ",$G4150),AllocFactorMatrix,(L$4+1),FALSE)*$E4151</f>
        <v>-2.1924195101761463E-3</v>
      </c>
      <c r="M4150" s="25">
        <f t="shared" ca="1" si="1953"/>
        <v>-1.9222604872697056</v>
      </c>
      <c r="N4150" s="25">
        <f ca="1">VLOOKUP(CONCATENATE($F4150," ",$G4150),AllocFactorMatrix,(N$4+1),FALSE)*$E4151</f>
        <v>-3.1782197050950894E-2</v>
      </c>
      <c r="O4150" s="25">
        <f ca="1">VLOOKUP(CONCATENATE($F4150," ",$G4150),AllocFactorMatrix,(O$4+1),FALSE)*$E4151</f>
        <v>-1.2955497926733102E-2</v>
      </c>
      <c r="P4150" s="25">
        <f ca="1">VLOOKUP(CONCATENATE($F4150," ",$G4150),AllocFactorMatrix,(P$4+1),FALSE)*$E4151</f>
        <v>-6.2887355729989193E-3</v>
      </c>
      <c r="Q4150" s="25">
        <f ca="1">VLOOKUP(CONCATENATE($F4150," ",$G4150),AllocFactorMatrix,(Q$4+1),FALSE)*$E4151</f>
        <v>-2.6935907192505433E-3</v>
      </c>
      <c r="R4150" s="25">
        <f t="shared" ca="1" si="1955"/>
        <v>-5.3720021269933457E-2</v>
      </c>
      <c r="S4150" s="25">
        <f ca="1">VLOOKUP(CONCATENATE($F4150," ",$G4150),AllocFactorMatrix,(S$4+1),FALSE)*$E4151</f>
        <v>-4.5778772995204464E-4</v>
      </c>
      <c r="T4150" s="25">
        <f ca="1">VLOOKUP(CONCATENATE($F4150," ",$G4150),AllocFactorMatrix,(T$4+1),FALSE)*$E4151</f>
        <v>-8.0644959864427032E-3</v>
      </c>
      <c r="U4150" s="25">
        <f ca="1">VLOOKUP(CONCATENATE($F4150," ",$G4150),AllocFactorMatrix,(U$4+1),FALSE)*$E4151</f>
        <v>-1.6306062332558241E-2</v>
      </c>
      <c r="V4150" s="25">
        <f ca="1">VLOOKUP(CONCATENATE($F4150," ",$G4150),AllocFactorMatrix,(V$4+1),FALSE)*$E4151</f>
        <v>-4.0405741825641694E-3</v>
      </c>
      <c r="W4150" s="25">
        <f t="shared" ca="1" si="1956"/>
        <v>-2.8868920231517159E-2</v>
      </c>
      <c r="X4150" s="25">
        <f ca="1">VLOOKUP(CONCATENATE($F4150," ",$G4150),AllocFactorMatrix,(X$4+1),FALSE)*$E4151</f>
        <v>-1.0756438183944729E-2</v>
      </c>
      <c r="Y4150" s="25">
        <f ca="1">VLOOKUP(CONCATENATE($F4150," ",$G4150),AllocFactorMatrix,(Y$4+1),FALSE)*$E4151</f>
        <v>-1.6497731866023233E-4</v>
      </c>
      <c r="Z4150" s="25">
        <f t="shared" ca="1" si="1954"/>
        <v>-1.0921415502604961E-2</v>
      </c>
      <c r="AA4150" s="25">
        <f ca="1">VLOOKUP(CONCATENATE($F4150," ",$G4150),AllocFactorMatrix,(AA$4+1),FALSE)*$E4151</f>
        <v>-6.3847776679136004E-4</v>
      </c>
      <c r="AB4150" s="25">
        <f ca="1">VLOOKUP(CONCATENATE($F4150," ",$G4150),AllocFactorMatrix,(AB$4+1),FALSE)*$E4151</f>
        <v>-0.82073683804191266</v>
      </c>
      <c r="AC4150" s="25">
        <f ca="1">VLOOKUP(CONCATENATE($F4150," ",$G4150),AllocFactorMatrix,(AC$4+1),FALSE)*$E4151</f>
        <v>-0.12497492374283055</v>
      </c>
    </row>
    <row r="4151" spans="4:29" collapsed="1">
      <c r="D4151" s="58" t="s">
        <v>1120</v>
      </c>
      <c r="E4151" s="22">
        <f>-141+79</f>
        <v>-62</v>
      </c>
      <c r="F4151" s="61" t="s">
        <v>73</v>
      </c>
      <c r="G4151" s="20" t="str">
        <f>$G$15</f>
        <v>TOTAL</v>
      </c>
      <c r="H4151" s="24">
        <f t="shared" ca="1" si="1938"/>
        <v>-62.000000000000007</v>
      </c>
      <c r="I4151" s="25">
        <f ca="1">VLOOKUP(CONCATENATE($F4151," ",$G4151),AllocFactorMatrix,(I$4+1),FALSE)*$E4151</f>
        <v>-36.108113201579989</v>
      </c>
      <c r="J4151" s="25">
        <f ca="1">VLOOKUP(CONCATENATE($F4151," ",$G4151),AllocFactorMatrix,(J$4+1),FALSE)*$E4151</f>
        <v>-8.9675911159867319</v>
      </c>
      <c r="K4151" s="25">
        <f ca="1">VLOOKUP(CONCATENATE($F4151," ",$G4151),AllocFactorMatrix,(K$4+1),FALSE)*$E4151</f>
        <v>-8.7869307398594027E-2</v>
      </c>
      <c r="L4151" s="25">
        <f ca="1">VLOOKUP(CONCATENATE($F4151," ",$G4151),AllocFactorMatrix,(L$4+1),FALSE)*$E4151</f>
        <v>-3.4821371256059034E-3</v>
      </c>
      <c r="M4151" s="25">
        <f t="shared" ca="1" si="1953"/>
        <v>-9.0589425605109302</v>
      </c>
      <c r="N4151" s="25">
        <f ca="1">VLOOKUP(CONCATENATE($F4151," ",$G4151),AllocFactorMatrix,(N$4+1),FALSE)*$E4151</f>
        <v>-2.9717255663759383</v>
      </c>
      <c r="O4151" s="25">
        <f ca="1">VLOOKUP(CONCATENATE($F4151," ",$G4151),AllocFactorMatrix,(O$4+1),FALSE)*$E4151</f>
        <v>-0.76234769510137357</v>
      </c>
      <c r="P4151" s="25">
        <f ca="1">VLOOKUP(CONCATENATE($F4151," ",$G4151),AllocFactorMatrix,(P$4+1),FALSE)*$E4151</f>
        <v>-4.8700021680182469E-2</v>
      </c>
      <c r="Q4151" s="25">
        <f ca="1">VLOOKUP(CONCATENATE($F4151," ",$G4151),AllocFactorMatrix,(Q$4+1),FALSE)*$E4151</f>
        <v>-9.8314166220453501E-3</v>
      </c>
      <c r="R4151" s="25">
        <f t="shared" ca="1" si="1955"/>
        <v>-3.7926046997795395</v>
      </c>
      <c r="S4151" s="25">
        <f ca="1">VLOOKUP(CONCATENATE($F4151," ",$G4151),AllocFactorMatrix,(S$4+1),FALSE)*$E4151</f>
        <v>-0.16874133798597116</v>
      </c>
      <c r="T4151" s="25">
        <f ca="1">VLOOKUP(CONCATENATE($F4151," ",$G4151),AllocFactorMatrix,(T$4+1),FALSE)*$E4151</f>
        <v>-1.741162592771158</v>
      </c>
      <c r="U4151" s="25">
        <f ca="1">VLOOKUP(CONCATENATE($F4151," ",$G4151),AllocFactorMatrix,(U$4+1),FALSE)*$E4151</f>
        <v>-8.1870831924548515</v>
      </c>
      <c r="V4151" s="25">
        <f ca="1">VLOOKUP(CONCATENATE($F4151," ",$G4151),AllocFactorMatrix,(V$4+1),FALSE)*$E4151</f>
        <v>-1.0422926224718922</v>
      </c>
      <c r="W4151" s="25">
        <f t="shared" ca="1" si="1956"/>
        <v>-11.139279745683874</v>
      </c>
      <c r="X4151" s="25">
        <f ca="1">VLOOKUP(CONCATENATE($F4151," ",$G4151),AllocFactorMatrix,(X$4+1),FALSE)*$E4151</f>
        <v>-0.81077654307872071</v>
      </c>
      <c r="Y4151" s="25">
        <f ca="1">VLOOKUP(CONCATENATE($F4151," ",$G4151),AllocFactorMatrix,(Y$4+1),FALSE)*$E4151</f>
        <v>-1.73720525076115E-2</v>
      </c>
      <c r="Z4151" s="25">
        <f t="shared" ca="1" si="1954"/>
        <v>-0.82814859558633225</v>
      </c>
      <c r="AA4151" s="25">
        <f ca="1">VLOOKUP(CONCATENATE($F4151," ",$G4151),AllocFactorMatrix,(AA$4+1),FALSE)*$E4151</f>
        <v>-1.4410376718645833E-2</v>
      </c>
      <c r="AB4151" s="25">
        <f ca="1">VLOOKUP(CONCATENATE($F4151," ",$G4151),AllocFactorMatrix,(AB$4+1),FALSE)*$E4151</f>
        <v>-0.91108226627725863</v>
      </c>
      <c r="AC4151" s="25">
        <f ca="1">VLOOKUP(CONCATENATE($F4151," ",$G4151),AllocFactorMatrix,(AC$4+1),FALSE)*$E4151</f>
        <v>-0.14741855386343969</v>
      </c>
    </row>
    <row r="4152" spans="4:29" hidden="1" outlineLevel="1">
      <c r="E4152" s="22">
        <v>0</v>
      </c>
      <c r="F4152" s="61" t="str">
        <f>F4159</f>
        <v>PROD_DEMAND</v>
      </c>
      <c r="G4152" s="20" t="str">
        <f>$G$8</f>
        <v>PRODUCTION</v>
      </c>
      <c r="H4152" s="24">
        <f t="shared" ref="H4152:H4215" si="1957">SUBTOTAL(9,I4152:AC4152)</f>
        <v>0</v>
      </c>
      <c r="I4152" s="25">
        <f>VLOOKUP(CONCATENATE($F4152," ",$G4152),AllocFactorMatrix,(I$4+1),FALSE)*$E4159</f>
        <v>0</v>
      </c>
      <c r="J4152" s="25">
        <f>VLOOKUP(CONCATENATE($F4152," ",$G4152),AllocFactorMatrix,(J$4+1),FALSE)*$E4159</f>
        <v>0</v>
      </c>
      <c r="K4152" s="25">
        <f>VLOOKUP(CONCATENATE($F4152," ",$G4152),AllocFactorMatrix,(K$4+1),FALSE)*$E4159</f>
        <v>0</v>
      </c>
      <c r="L4152" s="25">
        <f>VLOOKUP(CONCATENATE($F4152," ",$G4152),AllocFactorMatrix,(L$4+1),FALSE)*$E4159</f>
        <v>0</v>
      </c>
      <c r="M4152" s="25">
        <f t="shared" si="1953"/>
        <v>0</v>
      </c>
      <c r="N4152" s="25">
        <f>VLOOKUP(CONCATENATE($F4152," ",$G4152),AllocFactorMatrix,(N$4+1),FALSE)*$E4159</f>
        <v>0</v>
      </c>
      <c r="O4152" s="25">
        <f>VLOOKUP(CONCATENATE($F4152," ",$G4152),AllocFactorMatrix,(O$4+1),FALSE)*$E4159</f>
        <v>0</v>
      </c>
      <c r="P4152" s="25">
        <f>VLOOKUP(CONCATENATE($F4152," ",$G4152),AllocFactorMatrix,(P$4+1),FALSE)*$E4159</f>
        <v>0</v>
      </c>
      <c r="Q4152" s="25">
        <f>VLOOKUP(CONCATENATE($F4152," ",$G4152),AllocFactorMatrix,(Q$4+1),FALSE)*$E4159</f>
        <v>0</v>
      </c>
      <c r="R4152" s="25">
        <f>SUBTOTAL(9,N4152:Q4152)</f>
        <v>0</v>
      </c>
      <c r="S4152" s="25">
        <f>VLOOKUP(CONCATENATE($F4152," ",$G4152),AllocFactorMatrix,(S$4+1),FALSE)*$E4159</f>
        <v>0</v>
      </c>
      <c r="T4152" s="25">
        <f>VLOOKUP(CONCATENATE($F4152," ",$G4152),AllocFactorMatrix,(T$4+1),FALSE)*$E4159</f>
        <v>0</v>
      </c>
      <c r="U4152" s="25">
        <f>VLOOKUP(CONCATENATE($F4152," ",$G4152),AllocFactorMatrix,(U$4+1),FALSE)*$E4159</f>
        <v>0</v>
      </c>
      <c r="V4152" s="25">
        <f>VLOOKUP(CONCATENATE($F4152," ",$G4152),AllocFactorMatrix,(V$4+1),FALSE)*$E4159</f>
        <v>0</v>
      </c>
      <c r="W4152" s="25">
        <f>SUBTOTAL(9,S4152:V4152)</f>
        <v>0</v>
      </c>
      <c r="X4152" s="25">
        <f>VLOOKUP(CONCATENATE($F4152," ",$G4152),AllocFactorMatrix,(X$4+1),FALSE)*$E4159</f>
        <v>0</v>
      </c>
      <c r="Y4152" s="25">
        <f>VLOOKUP(CONCATENATE($F4152," ",$G4152),AllocFactorMatrix,(Y$4+1),FALSE)*$E4159</f>
        <v>0</v>
      </c>
      <c r="Z4152" s="25">
        <f t="shared" si="1954"/>
        <v>0</v>
      </c>
      <c r="AA4152" s="25">
        <f>VLOOKUP(CONCATENATE($F4152," ",$G4152),AllocFactorMatrix,(AA$4+1),FALSE)*$E4159</f>
        <v>0</v>
      </c>
      <c r="AB4152" s="25">
        <f>VLOOKUP(CONCATENATE($F4152," ",$G4152),AllocFactorMatrix,(AB$4+1),FALSE)*$E4159</f>
        <v>0</v>
      </c>
      <c r="AC4152" s="25">
        <f>VLOOKUP(CONCATENATE($F4152," ",$G4152),AllocFactorMatrix,(AC$4+1),FALSE)*$E4159</f>
        <v>0</v>
      </c>
    </row>
    <row r="4153" spans="4:29" hidden="1" outlineLevel="1">
      <c r="E4153" s="22">
        <v>0</v>
      </c>
      <c r="F4153" s="61" t="str">
        <f>F4159</f>
        <v>PROD_DEMAND</v>
      </c>
      <c r="G4153" s="20" t="str">
        <f>$G$9</f>
        <v>BULKTRAN</v>
      </c>
      <c r="H4153" s="24">
        <f t="shared" si="1957"/>
        <v>0</v>
      </c>
      <c r="I4153" s="25">
        <f>VLOOKUP(CONCATENATE($F4153," ",$G4153),AllocFactorMatrix,(I$4+1),FALSE)*$E4159</f>
        <v>0</v>
      </c>
      <c r="J4153" s="25">
        <f>VLOOKUP(CONCATENATE($F4153," ",$G4153),AllocFactorMatrix,(J$4+1),FALSE)*$E4159</f>
        <v>0</v>
      </c>
      <c r="K4153" s="25">
        <f>VLOOKUP(CONCATENATE($F4153," ",$G4153),AllocFactorMatrix,(K$4+1),FALSE)*$E4159</f>
        <v>0</v>
      </c>
      <c r="L4153" s="25">
        <f>VLOOKUP(CONCATENATE($F4153," ",$G4153),AllocFactorMatrix,(L$4+1),FALSE)*$E4159</f>
        <v>0</v>
      </c>
      <c r="M4153" s="25">
        <f t="shared" si="1953"/>
        <v>0</v>
      </c>
      <c r="N4153" s="25">
        <f>VLOOKUP(CONCATENATE($F4153," ",$G4153),AllocFactorMatrix,(N$4+1),FALSE)*$E4159</f>
        <v>0</v>
      </c>
      <c r="O4153" s="25">
        <f>VLOOKUP(CONCATENATE($F4153," ",$G4153),AllocFactorMatrix,(O$4+1),FALSE)*$E4159</f>
        <v>0</v>
      </c>
      <c r="P4153" s="25">
        <f>VLOOKUP(CONCATENATE($F4153," ",$G4153),AllocFactorMatrix,(P$4+1),FALSE)*$E4159</f>
        <v>0</v>
      </c>
      <c r="Q4153" s="25">
        <f>VLOOKUP(CONCATENATE($F4153," ",$G4153),AllocFactorMatrix,(Q$4+1),FALSE)*$E4159</f>
        <v>0</v>
      </c>
      <c r="R4153" s="25">
        <f t="shared" ref="R4153:R4159" si="1958">SUBTOTAL(9,N4153:Q4153)</f>
        <v>0</v>
      </c>
      <c r="S4153" s="25">
        <f>VLOOKUP(CONCATENATE($F4153," ",$G4153),AllocFactorMatrix,(S$4+1),FALSE)*$E4159</f>
        <v>0</v>
      </c>
      <c r="T4153" s="25">
        <f>VLOOKUP(CONCATENATE($F4153," ",$G4153),AllocFactorMatrix,(T$4+1),FALSE)*$E4159</f>
        <v>0</v>
      </c>
      <c r="U4153" s="25">
        <f>VLOOKUP(CONCATENATE($F4153," ",$G4153),AllocFactorMatrix,(U$4+1),FALSE)*$E4159</f>
        <v>0</v>
      </c>
      <c r="V4153" s="25">
        <f>VLOOKUP(CONCATENATE($F4153," ",$G4153),AllocFactorMatrix,(V$4+1),FALSE)*$E4159</f>
        <v>0</v>
      </c>
      <c r="W4153" s="25">
        <f t="shared" ref="W4153:W4159" si="1959">SUBTOTAL(9,S4153:V4153)</f>
        <v>0</v>
      </c>
      <c r="X4153" s="25">
        <f>VLOOKUP(CONCATENATE($F4153," ",$G4153),AllocFactorMatrix,(X$4+1),FALSE)*$E4159</f>
        <v>0</v>
      </c>
      <c r="Y4153" s="25">
        <f>VLOOKUP(CONCATENATE($F4153," ",$G4153),AllocFactorMatrix,(Y$4+1),FALSE)*$E4159</f>
        <v>0</v>
      </c>
      <c r="Z4153" s="25">
        <f t="shared" si="1954"/>
        <v>0</v>
      </c>
      <c r="AA4153" s="25">
        <f>VLOOKUP(CONCATENATE($F4153," ",$G4153),AllocFactorMatrix,(AA$4+1),FALSE)*$E4159</f>
        <v>0</v>
      </c>
      <c r="AB4153" s="25">
        <f>VLOOKUP(CONCATENATE($F4153," ",$G4153),AllocFactorMatrix,(AB$4+1),FALSE)*$E4159</f>
        <v>0</v>
      </c>
      <c r="AC4153" s="25">
        <f>VLOOKUP(CONCATENATE($F4153," ",$G4153),AllocFactorMatrix,(AC$4+1),FALSE)*$E4159</f>
        <v>0</v>
      </c>
    </row>
    <row r="4154" spans="4:29" hidden="1" outlineLevel="1">
      <c r="E4154" s="22">
        <v>0</v>
      </c>
      <c r="F4154" s="61" t="str">
        <f>F4159</f>
        <v>PROD_DEMAND</v>
      </c>
      <c r="G4154" s="20" t="str">
        <f>$G$10</f>
        <v>SUBTRAN</v>
      </c>
      <c r="H4154" s="24">
        <f t="shared" si="1957"/>
        <v>0</v>
      </c>
      <c r="I4154" s="25">
        <f>VLOOKUP(CONCATENATE($F4154," ",$G4154),AllocFactorMatrix,(I$4+1),FALSE)*$E4159</f>
        <v>0</v>
      </c>
      <c r="J4154" s="25">
        <f>VLOOKUP(CONCATENATE($F4154," ",$G4154),AllocFactorMatrix,(J$4+1),FALSE)*$E4159</f>
        <v>0</v>
      </c>
      <c r="K4154" s="25">
        <f>VLOOKUP(CONCATENATE($F4154," ",$G4154),AllocFactorMatrix,(K$4+1),FALSE)*$E4159</f>
        <v>0</v>
      </c>
      <c r="L4154" s="25">
        <f>VLOOKUP(CONCATENATE($F4154," ",$G4154),AllocFactorMatrix,(L$4+1),FALSE)*$E4159</f>
        <v>0</v>
      </c>
      <c r="M4154" s="25">
        <f t="shared" si="1953"/>
        <v>0</v>
      </c>
      <c r="N4154" s="25">
        <f>VLOOKUP(CONCATENATE($F4154," ",$G4154),AllocFactorMatrix,(N$4+1),FALSE)*$E4159</f>
        <v>0</v>
      </c>
      <c r="O4154" s="25">
        <f>VLOOKUP(CONCATENATE($F4154," ",$G4154),AllocFactorMatrix,(O$4+1),FALSE)*$E4159</f>
        <v>0</v>
      </c>
      <c r="P4154" s="25">
        <f>VLOOKUP(CONCATENATE($F4154," ",$G4154),AllocFactorMatrix,(P$4+1),FALSE)*$E4159</f>
        <v>0</v>
      </c>
      <c r="Q4154" s="25">
        <f>VLOOKUP(CONCATENATE($F4154," ",$G4154),AllocFactorMatrix,(Q$4+1),FALSE)*$E4159</f>
        <v>0</v>
      </c>
      <c r="R4154" s="25">
        <f t="shared" si="1958"/>
        <v>0</v>
      </c>
      <c r="S4154" s="25">
        <f>VLOOKUP(CONCATENATE($F4154," ",$G4154),AllocFactorMatrix,(S$4+1),FALSE)*$E4159</f>
        <v>0</v>
      </c>
      <c r="T4154" s="25">
        <f>VLOOKUP(CONCATENATE($F4154," ",$G4154),AllocFactorMatrix,(T$4+1),FALSE)*$E4159</f>
        <v>0</v>
      </c>
      <c r="U4154" s="25">
        <f>VLOOKUP(CONCATENATE($F4154," ",$G4154),AllocFactorMatrix,(U$4+1),FALSE)*$E4159</f>
        <v>0</v>
      </c>
      <c r="V4154" s="25">
        <f>VLOOKUP(CONCATENATE($F4154," ",$G4154),AllocFactorMatrix,(V$4+1),FALSE)*$E4159</f>
        <v>0</v>
      </c>
      <c r="W4154" s="25">
        <f t="shared" si="1959"/>
        <v>0</v>
      </c>
      <c r="X4154" s="25">
        <f>VLOOKUP(CONCATENATE($F4154," ",$G4154),AllocFactorMatrix,(X$4+1),FALSE)*$E4159</f>
        <v>0</v>
      </c>
      <c r="Y4154" s="25">
        <f>VLOOKUP(CONCATENATE($F4154," ",$G4154),AllocFactorMatrix,(Y$4+1),FALSE)*$E4159</f>
        <v>0</v>
      </c>
      <c r="Z4154" s="25">
        <f t="shared" si="1954"/>
        <v>0</v>
      </c>
      <c r="AA4154" s="25">
        <f>VLOOKUP(CONCATENATE($F4154," ",$G4154),AllocFactorMatrix,(AA$4+1),FALSE)*$E4159</f>
        <v>0</v>
      </c>
      <c r="AB4154" s="25">
        <f>VLOOKUP(CONCATENATE($F4154," ",$G4154),AllocFactorMatrix,(AB$4+1),FALSE)*$E4159</f>
        <v>0</v>
      </c>
      <c r="AC4154" s="25">
        <f>VLOOKUP(CONCATENATE($F4154," ",$G4154),AllocFactorMatrix,(AC$4+1),FALSE)*$E4159</f>
        <v>0</v>
      </c>
    </row>
    <row r="4155" spans="4:29" hidden="1" outlineLevel="1">
      <c r="E4155" s="22">
        <v>0</v>
      </c>
      <c r="F4155" s="61" t="str">
        <f>F4159</f>
        <v>PROD_DEMAND</v>
      </c>
      <c r="G4155" s="20" t="str">
        <f>$G$11</f>
        <v>DISTPRI</v>
      </c>
      <c r="H4155" s="24">
        <f t="shared" si="1957"/>
        <v>0</v>
      </c>
      <c r="I4155" s="25">
        <f>VLOOKUP(CONCATENATE($F4155," ",$G4155),AllocFactorMatrix,(I$4+1),FALSE)*$E4159</f>
        <v>0</v>
      </c>
      <c r="J4155" s="25">
        <f>VLOOKUP(CONCATENATE($F4155," ",$G4155),AllocFactorMatrix,(J$4+1),FALSE)*$E4159</f>
        <v>0</v>
      </c>
      <c r="K4155" s="25">
        <f>VLOOKUP(CONCATENATE($F4155," ",$G4155),AllocFactorMatrix,(K$4+1),FALSE)*$E4159</f>
        <v>0</v>
      </c>
      <c r="L4155" s="25">
        <f>VLOOKUP(CONCATENATE($F4155," ",$G4155),AllocFactorMatrix,(L$4+1),FALSE)*$E4159</f>
        <v>0</v>
      </c>
      <c r="M4155" s="25">
        <f t="shared" si="1953"/>
        <v>0</v>
      </c>
      <c r="N4155" s="25">
        <f>VLOOKUP(CONCATENATE($F4155," ",$G4155),AllocFactorMatrix,(N$4+1),FALSE)*$E4159</f>
        <v>0</v>
      </c>
      <c r="O4155" s="25">
        <f>VLOOKUP(CONCATENATE($F4155," ",$G4155),AllocFactorMatrix,(O$4+1),FALSE)*$E4159</f>
        <v>0</v>
      </c>
      <c r="P4155" s="25">
        <f>VLOOKUP(CONCATENATE($F4155," ",$G4155),AllocFactorMatrix,(P$4+1),FALSE)*$E4159</f>
        <v>0</v>
      </c>
      <c r="Q4155" s="25">
        <f>VLOOKUP(CONCATENATE($F4155," ",$G4155),AllocFactorMatrix,(Q$4+1),FALSE)*$E4159</f>
        <v>0</v>
      </c>
      <c r="R4155" s="25">
        <f t="shared" si="1958"/>
        <v>0</v>
      </c>
      <c r="S4155" s="25">
        <f>VLOOKUP(CONCATENATE($F4155," ",$G4155),AllocFactorMatrix,(S$4+1),FALSE)*$E4159</f>
        <v>0</v>
      </c>
      <c r="T4155" s="25">
        <f>VLOOKUP(CONCATENATE($F4155," ",$G4155),AllocFactorMatrix,(T$4+1),FALSE)*$E4159</f>
        <v>0</v>
      </c>
      <c r="U4155" s="25">
        <f>VLOOKUP(CONCATENATE($F4155," ",$G4155),AllocFactorMatrix,(U$4+1),FALSE)*$E4159</f>
        <v>0</v>
      </c>
      <c r="V4155" s="25">
        <f>VLOOKUP(CONCATENATE($F4155," ",$G4155),AllocFactorMatrix,(V$4+1),FALSE)*$E4159</f>
        <v>0</v>
      </c>
      <c r="W4155" s="25">
        <f t="shared" si="1959"/>
        <v>0</v>
      </c>
      <c r="X4155" s="25">
        <f>VLOOKUP(CONCATENATE($F4155," ",$G4155),AllocFactorMatrix,(X$4+1),FALSE)*$E4159</f>
        <v>0</v>
      </c>
      <c r="Y4155" s="25">
        <f>VLOOKUP(CONCATENATE($F4155," ",$G4155),AllocFactorMatrix,(Y$4+1),FALSE)*$E4159</f>
        <v>0</v>
      </c>
      <c r="Z4155" s="25">
        <f t="shared" si="1954"/>
        <v>0</v>
      </c>
      <c r="AA4155" s="25">
        <f>VLOOKUP(CONCATENATE($F4155," ",$G4155),AllocFactorMatrix,(AA$4+1),FALSE)*$E4159</f>
        <v>0</v>
      </c>
      <c r="AB4155" s="25">
        <f>VLOOKUP(CONCATENATE($F4155," ",$G4155),AllocFactorMatrix,(AB$4+1),FALSE)*$E4159</f>
        <v>0</v>
      </c>
      <c r="AC4155" s="25">
        <f>VLOOKUP(CONCATENATE($F4155," ",$G4155),AllocFactorMatrix,(AC$4+1),FALSE)*$E4159</f>
        <v>0</v>
      </c>
    </row>
    <row r="4156" spans="4:29" hidden="1" outlineLevel="1">
      <c r="E4156" s="22">
        <v>0</v>
      </c>
      <c r="F4156" s="61" t="str">
        <f>F4159</f>
        <v>PROD_DEMAND</v>
      </c>
      <c r="G4156" s="20" t="str">
        <f>$G$12</f>
        <v>DISTSEC</v>
      </c>
      <c r="H4156" s="24">
        <f t="shared" si="1957"/>
        <v>0</v>
      </c>
      <c r="I4156" s="25">
        <f>VLOOKUP(CONCATENATE($F4156," ",$G4156),AllocFactorMatrix,(I$4+1),FALSE)*$E4159</f>
        <v>0</v>
      </c>
      <c r="J4156" s="25">
        <f>VLOOKUP(CONCATENATE($F4156," ",$G4156),AllocFactorMatrix,(J$4+1),FALSE)*$E4159</f>
        <v>0</v>
      </c>
      <c r="K4156" s="25">
        <f>VLOOKUP(CONCATENATE($F4156," ",$G4156),AllocFactorMatrix,(K$4+1),FALSE)*$E4159</f>
        <v>0</v>
      </c>
      <c r="L4156" s="25">
        <f>VLOOKUP(CONCATENATE($F4156," ",$G4156),AllocFactorMatrix,(L$4+1),FALSE)*$E4159</f>
        <v>0</v>
      </c>
      <c r="M4156" s="25">
        <f t="shared" si="1953"/>
        <v>0</v>
      </c>
      <c r="N4156" s="25">
        <f>VLOOKUP(CONCATENATE($F4156," ",$G4156),AllocFactorMatrix,(N$4+1),FALSE)*$E4159</f>
        <v>0</v>
      </c>
      <c r="O4156" s="25">
        <f>VLOOKUP(CONCATENATE($F4156," ",$G4156),AllocFactorMatrix,(O$4+1),FALSE)*$E4159</f>
        <v>0</v>
      </c>
      <c r="P4156" s="25">
        <f>VLOOKUP(CONCATENATE($F4156," ",$G4156),AllocFactorMatrix,(P$4+1),FALSE)*$E4159</f>
        <v>0</v>
      </c>
      <c r="Q4156" s="25">
        <f>VLOOKUP(CONCATENATE($F4156," ",$G4156),AllocFactorMatrix,(Q$4+1),FALSE)*$E4159</f>
        <v>0</v>
      </c>
      <c r="R4156" s="25">
        <f t="shared" si="1958"/>
        <v>0</v>
      </c>
      <c r="S4156" s="25">
        <f>VLOOKUP(CONCATENATE($F4156," ",$G4156),AllocFactorMatrix,(S$4+1),FALSE)*$E4159</f>
        <v>0</v>
      </c>
      <c r="T4156" s="25">
        <f>VLOOKUP(CONCATENATE($F4156," ",$G4156),AllocFactorMatrix,(T$4+1),FALSE)*$E4159</f>
        <v>0</v>
      </c>
      <c r="U4156" s="25">
        <f>VLOOKUP(CONCATENATE($F4156," ",$G4156),AllocFactorMatrix,(U$4+1),FALSE)*$E4159</f>
        <v>0</v>
      </c>
      <c r="V4156" s="25">
        <f>VLOOKUP(CONCATENATE($F4156," ",$G4156),AllocFactorMatrix,(V$4+1),FALSE)*$E4159</f>
        <v>0</v>
      </c>
      <c r="W4156" s="25">
        <f t="shared" si="1959"/>
        <v>0</v>
      </c>
      <c r="X4156" s="25">
        <f>VLOOKUP(CONCATENATE($F4156," ",$G4156),AllocFactorMatrix,(X$4+1),FALSE)*$E4159</f>
        <v>0</v>
      </c>
      <c r="Y4156" s="25">
        <f>VLOOKUP(CONCATENATE($F4156," ",$G4156),AllocFactorMatrix,(Y$4+1),FALSE)*$E4159</f>
        <v>0</v>
      </c>
      <c r="Z4156" s="25">
        <f t="shared" si="1954"/>
        <v>0</v>
      </c>
      <c r="AA4156" s="25">
        <f>VLOOKUP(CONCATENATE($F4156," ",$G4156),AllocFactorMatrix,(AA$4+1),FALSE)*$E4159</f>
        <v>0</v>
      </c>
      <c r="AB4156" s="25">
        <f>VLOOKUP(CONCATENATE($F4156," ",$G4156),AllocFactorMatrix,(AB$4+1),FALSE)*$E4159</f>
        <v>0</v>
      </c>
      <c r="AC4156" s="25">
        <f>VLOOKUP(CONCATENATE($F4156," ",$G4156),AllocFactorMatrix,(AC$4+1),FALSE)*$E4159</f>
        <v>0</v>
      </c>
    </row>
    <row r="4157" spans="4:29" hidden="1" outlineLevel="1">
      <c r="E4157" s="22">
        <v>0</v>
      </c>
      <c r="F4157" s="61" t="str">
        <f>F4159</f>
        <v>PROD_DEMAND</v>
      </c>
      <c r="G4157" s="20" t="str">
        <f>$G$13</f>
        <v>ENERGY</v>
      </c>
      <c r="H4157" s="24">
        <f t="shared" si="1957"/>
        <v>0</v>
      </c>
      <c r="I4157" s="25">
        <f>VLOOKUP(CONCATENATE($F4157," ",$G4157),AllocFactorMatrix,(I$4+1),FALSE)*$E4159</f>
        <v>0</v>
      </c>
      <c r="J4157" s="25">
        <f>VLOOKUP(CONCATENATE($F4157," ",$G4157),AllocFactorMatrix,(J$4+1),FALSE)*$E4159</f>
        <v>0</v>
      </c>
      <c r="K4157" s="25">
        <f>VLOOKUP(CONCATENATE($F4157," ",$G4157),AllocFactorMatrix,(K$4+1),FALSE)*$E4159</f>
        <v>0</v>
      </c>
      <c r="L4157" s="25">
        <f>VLOOKUP(CONCATENATE($F4157," ",$G4157),AllocFactorMatrix,(L$4+1),FALSE)*$E4159</f>
        <v>0</v>
      </c>
      <c r="M4157" s="25">
        <f t="shared" si="1953"/>
        <v>0</v>
      </c>
      <c r="N4157" s="25">
        <f>VLOOKUP(CONCATENATE($F4157," ",$G4157),AllocFactorMatrix,(N$4+1),FALSE)*$E4159</f>
        <v>0</v>
      </c>
      <c r="O4157" s="25">
        <f>VLOOKUP(CONCATENATE($F4157," ",$G4157),AllocFactorMatrix,(O$4+1),FALSE)*$E4159</f>
        <v>0</v>
      </c>
      <c r="P4157" s="25">
        <f>VLOOKUP(CONCATENATE($F4157," ",$G4157),AllocFactorMatrix,(P$4+1),FALSE)*$E4159</f>
        <v>0</v>
      </c>
      <c r="Q4157" s="25">
        <f>VLOOKUP(CONCATENATE($F4157," ",$G4157),AllocFactorMatrix,(Q$4+1),FALSE)*$E4159</f>
        <v>0</v>
      </c>
      <c r="R4157" s="25">
        <f t="shared" si="1958"/>
        <v>0</v>
      </c>
      <c r="S4157" s="25">
        <f>VLOOKUP(CONCATENATE($F4157," ",$G4157),AllocFactorMatrix,(S$4+1),FALSE)*$E4159</f>
        <v>0</v>
      </c>
      <c r="T4157" s="25">
        <f>VLOOKUP(CONCATENATE($F4157," ",$G4157),AllocFactorMatrix,(T$4+1),FALSE)*$E4159</f>
        <v>0</v>
      </c>
      <c r="U4157" s="25">
        <f>VLOOKUP(CONCATENATE($F4157," ",$G4157),AllocFactorMatrix,(U$4+1),FALSE)*$E4159</f>
        <v>0</v>
      </c>
      <c r="V4157" s="25">
        <f>VLOOKUP(CONCATENATE($F4157," ",$G4157),AllocFactorMatrix,(V$4+1),FALSE)*$E4159</f>
        <v>0</v>
      </c>
      <c r="W4157" s="25">
        <f t="shared" si="1959"/>
        <v>0</v>
      </c>
      <c r="X4157" s="25">
        <f>VLOOKUP(CONCATENATE($F4157," ",$G4157),AllocFactorMatrix,(X$4+1),FALSE)*$E4159</f>
        <v>0</v>
      </c>
      <c r="Y4157" s="25">
        <f>VLOOKUP(CONCATENATE($F4157," ",$G4157),AllocFactorMatrix,(Y$4+1),FALSE)*$E4159</f>
        <v>0</v>
      </c>
      <c r="Z4157" s="25">
        <f t="shared" si="1954"/>
        <v>0</v>
      </c>
      <c r="AA4157" s="25">
        <f>VLOOKUP(CONCATENATE($F4157," ",$G4157),AllocFactorMatrix,(AA$4+1),FALSE)*$E4159</f>
        <v>0</v>
      </c>
      <c r="AB4157" s="25">
        <f>VLOOKUP(CONCATENATE($F4157," ",$G4157),AllocFactorMatrix,(AB$4+1),FALSE)*$E4159</f>
        <v>0</v>
      </c>
      <c r="AC4157" s="25">
        <f>VLOOKUP(CONCATENATE($F4157," ",$G4157),AllocFactorMatrix,(AC$4+1),FALSE)*$E4159</f>
        <v>0</v>
      </c>
    </row>
    <row r="4158" spans="4:29" hidden="1" outlineLevel="1">
      <c r="E4158" s="22">
        <v>0</v>
      </c>
      <c r="F4158" s="61" t="str">
        <f>F4159</f>
        <v>PROD_DEMAND</v>
      </c>
      <c r="G4158" s="20" t="str">
        <f>$G$14</f>
        <v>CUSTOMER</v>
      </c>
      <c r="H4158" s="24">
        <f t="shared" si="1957"/>
        <v>0</v>
      </c>
      <c r="I4158" s="25">
        <f>VLOOKUP(CONCATENATE($F4158," ",$G4158),AllocFactorMatrix,(I$4+1),FALSE)*$E4159</f>
        <v>0</v>
      </c>
      <c r="J4158" s="25">
        <f>VLOOKUP(CONCATENATE($F4158," ",$G4158),AllocFactorMatrix,(J$4+1),FALSE)*$E4159</f>
        <v>0</v>
      </c>
      <c r="K4158" s="25">
        <f>VLOOKUP(CONCATENATE($F4158," ",$G4158),AllocFactorMatrix,(K$4+1),FALSE)*$E4159</f>
        <v>0</v>
      </c>
      <c r="L4158" s="25">
        <f>VLOOKUP(CONCATENATE($F4158," ",$G4158),AllocFactorMatrix,(L$4+1),FALSE)*$E4159</f>
        <v>0</v>
      </c>
      <c r="M4158" s="25">
        <f t="shared" si="1953"/>
        <v>0</v>
      </c>
      <c r="N4158" s="25">
        <f>VLOOKUP(CONCATENATE($F4158," ",$G4158),AllocFactorMatrix,(N$4+1),FALSE)*$E4159</f>
        <v>0</v>
      </c>
      <c r="O4158" s="25">
        <f>VLOOKUP(CONCATENATE($F4158," ",$G4158),AllocFactorMatrix,(O$4+1),FALSE)*$E4159</f>
        <v>0</v>
      </c>
      <c r="P4158" s="25">
        <f>VLOOKUP(CONCATENATE($F4158," ",$G4158),AllocFactorMatrix,(P$4+1),FALSE)*$E4159</f>
        <v>0</v>
      </c>
      <c r="Q4158" s="25">
        <f>VLOOKUP(CONCATENATE($F4158," ",$G4158),AllocFactorMatrix,(Q$4+1),FALSE)*$E4159</f>
        <v>0</v>
      </c>
      <c r="R4158" s="25">
        <f t="shared" si="1958"/>
        <v>0</v>
      </c>
      <c r="S4158" s="25">
        <f>VLOOKUP(CONCATENATE($F4158," ",$G4158),AllocFactorMatrix,(S$4+1),FALSE)*$E4159</f>
        <v>0</v>
      </c>
      <c r="T4158" s="25">
        <f>VLOOKUP(CONCATENATE($F4158," ",$G4158),AllocFactorMatrix,(T$4+1),FALSE)*$E4159</f>
        <v>0</v>
      </c>
      <c r="U4158" s="25">
        <f>VLOOKUP(CONCATENATE($F4158," ",$G4158),AllocFactorMatrix,(U$4+1),FALSE)*$E4159</f>
        <v>0</v>
      </c>
      <c r="V4158" s="25">
        <f>VLOOKUP(CONCATENATE($F4158," ",$G4158),AllocFactorMatrix,(V$4+1),FALSE)*$E4159</f>
        <v>0</v>
      </c>
      <c r="W4158" s="25">
        <f t="shared" si="1959"/>
        <v>0</v>
      </c>
      <c r="X4158" s="25">
        <f>VLOOKUP(CONCATENATE($F4158," ",$G4158),AllocFactorMatrix,(X$4+1),FALSE)*$E4159</f>
        <v>0</v>
      </c>
      <c r="Y4158" s="25">
        <f>VLOOKUP(CONCATENATE($F4158," ",$G4158),AllocFactorMatrix,(Y$4+1),FALSE)*$E4159</f>
        <v>0</v>
      </c>
      <c r="Z4158" s="25">
        <f t="shared" si="1954"/>
        <v>0</v>
      </c>
      <c r="AA4158" s="25">
        <f>VLOOKUP(CONCATENATE($F4158," ",$G4158),AllocFactorMatrix,(AA$4+1),FALSE)*$E4159</f>
        <v>0</v>
      </c>
      <c r="AB4158" s="25">
        <f>VLOOKUP(CONCATENATE($F4158," ",$G4158),AllocFactorMatrix,(AB$4+1),FALSE)*$E4159</f>
        <v>0</v>
      </c>
      <c r="AC4158" s="25">
        <f>VLOOKUP(CONCATENATE($F4158," ",$G4158),AllocFactorMatrix,(AC$4+1),FALSE)*$E4159</f>
        <v>0</v>
      </c>
    </row>
    <row r="4159" spans="4:29" collapsed="1">
      <c r="D4159" s="58" t="s">
        <v>448</v>
      </c>
      <c r="E4159" s="22">
        <v>0</v>
      </c>
      <c r="F4159" s="61" t="s">
        <v>29</v>
      </c>
      <c r="G4159" s="20" t="str">
        <f>$G$15</f>
        <v>TOTAL</v>
      </c>
      <c r="H4159" s="24">
        <f t="shared" si="1957"/>
        <v>0</v>
      </c>
      <c r="I4159" s="25">
        <f>VLOOKUP(CONCATENATE($F4159," ",$G4159),AllocFactorMatrix,(I$4+1),FALSE)*$E4159</f>
        <v>0</v>
      </c>
      <c r="J4159" s="25">
        <f>VLOOKUP(CONCATENATE($F4159," ",$G4159),AllocFactorMatrix,(J$4+1),FALSE)*$E4159</f>
        <v>0</v>
      </c>
      <c r="K4159" s="25">
        <f>VLOOKUP(CONCATENATE($F4159," ",$G4159),AllocFactorMatrix,(K$4+1),FALSE)*$E4159</f>
        <v>0</v>
      </c>
      <c r="L4159" s="25">
        <f>VLOOKUP(CONCATENATE($F4159," ",$G4159),AllocFactorMatrix,(L$4+1),FALSE)*$E4159</f>
        <v>0</v>
      </c>
      <c r="M4159" s="25">
        <f t="shared" si="1953"/>
        <v>0</v>
      </c>
      <c r="N4159" s="25">
        <f>VLOOKUP(CONCATENATE($F4159," ",$G4159),AllocFactorMatrix,(N$4+1),FALSE)*$E4159</f>
        <v>0</v>
      </c>
      <c r="O4159" s="25">
        <f>VLOOKUP(CONCATENATE($F4159," ",$G4159),AllocFactorMatrix,(O$4+1),FALSE)*$E4159</f>
        <v>0</v>
      </c>
      <c r="P4159" s="25">
        <f>VLOOKUP(CONCATENATE($F4159," ",$G4159),AllocFactorMatrix,(P$4+1),FALSE)*$E4159</f>
        <v>0</v>
      </c>
      <c r="Q4159" s="25">
        <f>VLOOKUP(CONCATENATE($F4159," ",$G4159),AllocFactorMatrix,(Q$4+1),FALSE)*$E4159</f>
        <v>0</v>
      </c>
      <c r="R4159" s="25">
        <f t="shared" si="1958"/>
        <v>0</v>
      </c>
      <c r="S4159" s="25">
        <f>VLOOKUP(CONCATENATE($F4159," ",$G4159),AllocFactorMatrix,(S$4+1),FALSE)*$E4159</f>
        <v>0</v>
      </c>
      <c r="T4159" s="25">
        <f>VLOOKUP(CONCATENATE($F4159," ",$G4159),AllocFactorMatrix,(T$4+1),FALSE)*$E4159</f>
        <v>0</v>
      </c>
      <c r="U4159" s="25">
        <f>VLOOKUP(CONCATENATE($F4159," ",$G4159),AllocFactorMatrix,(U$4+1),FALSE)*$E4159</f>
        <v>0</v>
      </c>
      <c r="V4159" s="25">
        <f>VLOOKUP(CONCATENATE($F4159," ",$G4159),AllocFactorMatrix,(V$4+1),FALSE)*$E4159</f>
        <v>0</v>
      </c>
      <c r="W4159" s="25">
        <f t="shared" si="1959"/>
        <v>0</v>
      </c>
      <c r="X4159" s="25">
        <f>VLOOKUP(CONCATENATE($F4159," ",$G4159),AllocFactorMatrix,(X$4+1),FALSE)*$E4159</f>
        <v>0</v>
      </c>
      <c r="Y4159" s="25">
        <f>VLOOKUP(CONCATENATE($F4159," ",$G4159),AllocFactorMatrix,(Y$4+1),FALSE)*$E4159</f>
        <v>0</v>
      </c>
      <c r="Z4159" s="25">
        <f t="shared" si="1954"/>
        <v>0</v>
      </c>
      <c r="AA4159" s="25">
        <f>VLOOKUP(CONCATENATE($F4159," ",$G4159),AllocFactorMatrix,(AA$4+1),FALSE)*$E4159</f>
        <v>0</v>
      </c>
      <c r="AB4159" s="25">
        <f>VLOOKUP(CONCATENATE($F4159," ",$G4159),AllocFactorMatrix,(AB$4+1),FALSE)*$E4159</f>
        <v>0</v>
      </c>
      <c r="AC4159" s="25">
        <f>VLOOKUP(CONCATENATE($F4159," ",$G4159),AllocFactorMatrix,(AC$4+1),FALSE)*$E4159</f>
        <v>0</v>
      </c>
    </row>
    <row r="4160" spans="4:29" hidden="1" outlineLevel="1">
      <c r="E4160" s="22">
        <v>0</v>
      </c>
      <c r="F4160" s="61" t="str">
        <f>F4167</f>
        <v>PROD_DEMAND</v>
      </c>
      <c r="G4160" s="20" t="str">
        <f>$G$8</f>
        <v>PRODUCTION</v>
      </c>
      <c r="H4160" s="24">
        <f t="shared" si="1957"/>
        <v>0</v>
      </c>
      <c r="I4160" s="25">
        <f>VLOOKUP(CONCATENATE($F4160," ",$G4160),AllocFactorMatrix,(I$4+1),FALSE)*$E4167</f>
        <v>0</v>
      </c>
      <c r="J4160" s="25">
        <f>VLOOKUP(CONCATENATE($F4160," ",$G4160),AllocFactorMatrix,(J$4+1),FALSE)*$E4167</f>
        <v>0</v>
      </c>
      <c r="K4160" s="25">
        <f>VLOOKUP(CONCATENATE($F4160," ",$G4160),AllocFactorMatrix,(K$4+1),FALSE)*$E4167</f>
        <v>0</v>
      </c>
      <c r="L4160" s="25">
        <f>VLOOKUP(CONCATENATE($F4160," ",$G4160),AllocFactorMatrix,(L$4+1),FALSE)*$E4167</f>
        <v>0</v>
      </c>
      <c r="M4160" s="25">
        <f t="shared" ref="M4160:M4175" si="1960">SUBTOTAL(9,J4160:L4160)</f>
        <v>0</v>
      </c>
      <c r="N4160" s="25">
        <f>VLOOKUP(CONCATENATE($F4160," ",$G4160),AllocFactorMatrix,(N$4+1),FALSE)*$E4167</f>
        <v>0</v>
      </c>
      <c r="O4160" s="25">
        <f>VLOOKUP(CONCATENATE($F4160," ",$G4160),AllocFactorMatrix,(O$4+1),FALSE)*$E4167</f>
        <v>0</v>
      </c>
      <c r="P4160" s="25">
        <f>VLOOKUP(CONCATENATE($F4160," ",$G4160),AllocFactorMatrix,(P$4+1),FALSE)*$E4167</f>
        <v>0</v>
      </c>
      <c r="Q4160" s="25">
        <f>VLOOKUP(CONCATENATE($F4160," ",$G4160),AllocFactorMatrix,(Q$4+1),FALSE)*$E4167</f>
        <v>0</v>
      </c>
      <c r="R4160" s="25">
        <f>SUBTOTAL(9,N4160:Q4160)</f>
        <v>0</v>
      </c>
      <c r="S4160" s="25">
        <f>VLOOKUP(CONCATENATE($F4160," ",$G4160),AllocFactorMatrix,(S$4+1),FALSE)*$E4167</f>
        <v>0</v>
      </c>
      <c r="T4160" s="25">
        <f>VLOOKUP(CONCATENATE($F4160," ",$G4160),AllocFactorMatrix,(T$4+1),FALSE)*$E4167</f>
        <v>0</v>
      </c>
      <c r="U4160" s="25">
        <f>VLOOKUP(CONCATENATE($F4160," ",$G4160),AllocFactorMatrix,(U$4+1),FALSE)*$E4167</f>
        <v>0</v>
      </c>
      <c r="V4160" s="25">
        <f>VLOOKUP(CONCATENATE($F4160," ",$G4160),AllocFactorMatrix,(V$4+1),FALSE)*$E4167</f>
        <v>0</v>
      </c>
      <c r="W4160" s="25">
        <f>SUBTOTAL(9,S4160:V4160)</f>
        <v>0</v>
      </c>
      <c r="X4160" s="25">
        <f>VLOOKUP(CONCATENATE($F4160," ",$G4160),AllocFactorMatrix,(X$4+1),FALSE)*$E4167</f>
        <v>0</v>
      </c>
      <c r="Y4160" s="25">
        <f>VLOOKUP(CONCATENATE($F4160," ",$G4160),AllocFactorMatrix,(Y$4+1),FALSE)*$E4167</f>
        <v>0</v>
      </c>
      <c r="Z4160" s="25">
        <f t="shared" ref="Z4160:Z4175" si="1961">SUBTOTAL(9,X4160:Y4160)</f>
        <v>0</v>
      </c>
      <c r="AA4160" s="25">
        <f>VLOOKUP(CONCATENATE($F4160," ",$G4160),AllocFactorMatrix,(AA$4+1),FALSE)*$E4167</f>
        <v>0</v>
      </c>
      <c r="AB4160" s="25">
        <f>VLOOKUP(CONCATENATE($F4160," ",$G4160),AllocFactorMatrix,(AB$4+1),FALSE)*$E4167</f>
        <v>0</v>
      </c>
      <c r="AC4160" s="25">
        <f>VLOOKUP(CONCATENATE($F4160," ",$G4160),AllocFactorMatrix,(AC$4+1),FALSE)*$E4167</f>
        <v>0</v>
      </c>
    </row>
    <row r="4161" spans="4:29" hidden="1" outlineLevel="1">
      <c r="E4161" s="22">
        <v>0</v>
      </c>
      <c r="F4161" s="61" t="str">
        <f>F4167</f>
        <v>PROD_DEMAND</v>
      </c>
      <c r="G4161" s="20" t="str">
        <f>$G$9</f>
        <v>BULKTRAN</v>
      </c>
      <c r="H4161" s="24">
        <f t="shared" si="1957"/>
        <v>0</v>
      </c>
      <c r="I4161" s="25">
        <f>VLOOKUP(CONCATENATE($F4161," ",$G4161),AllocFactorMatrix,(I$4+1),FALSE)*$E4167</f>
        <v>0</v>
      </c>
      <c r="J4161" s="25">
        <f>VLOOKUP(CONCATENATE($F4161," ",$G4161),AllocFactorMatrix,(J$4+1),FALSE)*$E4167</f>
        <v>0</v>
      </c>
      <c r="K4161" s="25">
        <f>VLOOKUP(CONCATENATE($F4161," ",$G4161),AllocFactorMatrix,(K$4+1),FALSE)*$E4167</f>
        <v>0</v>
      </c>
      <c r="L4161" s="25">
        <f>VLOOKUP(CONCATENATE($F4161," ",$G4161),AllocFactorMatrix,(L$4+1),FALSE)*$E4167</f>
        <v>0</v>
      </c>
      <c r="M4161" s="25">
        <f t="shared" si="1960"/>
        <v>0</v>
      </c>
      <c r="N4161" s="25">
        <f>VLOOKUP(CONCATENATE($F4161," ",$G4161),AllocFactorMatrix,(N$4+1),FALSE)*$E4167</f>
        <v>0</v>
      </c>
      <c r="O4161" s="25">
        <f>VLOOKUP(CONCATENATE($F4161," ",$G4161),AllocFactorMatrix,(O$4+1),FALSE)*$E4167</f>
        <v>0</v>
      </c>
      <c r="P4161" s="25">
        <f>VLOOKUP(CONCATENATE($F4161," ",$G4161),AllocFactorMatrix,(P$4+1),FALSE)*$E4167</f>
        <v>0</v>
      </c>
      <c r="Q4161" s="25">
        <f>VLOOKUP(CONCATENATE($F4161," ",$G4161),AllocFactorMatrix,(Q$4+1),FALSE)*$E4167</f>
        <v>0</v>
      </c>
      <c r="R4161" s="25">
        <f t="shared" ref="R4161:R4167" si="1962">SUBTOTAL(9,N4161:Q4161)</f>
        <v>0</v>
      </c>
      <c r="S4161" s="25">
        <f>VLOOKUP(CONCATENATE($F4161," ",$G4161),AllocFactorMatrix,(S$4+1),FALSE)*$E4167</f>
        <v>0</v>
      </c>
      <c r="T4161" s="25">
        <f>VLOOKUP(CONCATENATE($F4161," ",$G4161),AllocFactorMatrix,(T$4+1),FALSE)*$E4167</f>
        <v>0</v>
      </c>
      <c r="U4161" s="25">
        <f>VLOOKUP(CONCATENATE($F4161," ",$G4161),AllocFactorMatrix,(U$4+1),FALSE)*$E4167</f>
        <v>0</v>
      </c>
      <c r="V4161" s="25">
        <f>VLOOKUP(CONCATENATE($F4161," ",$G4161),AllocFactorMatrix,(V$4+1),FALSE)*$E4167</f>
        <v>0</v>
      </c>
      <c r="W4161" s="25">
        <f t="shared" ref="W4161:W4167" si="1963">SUBTOTAL(9,S4161:V4161)</f>
        <v>0</v>
      </c>
      <c r="X4161" s="25">
        <f>VLOOKUP(CONCATENATE($F4161," ",$G4161),AllocFactorMatrix,(X$4+1),FALSE)*$E4167</f>
        <v>0</v>
      </c>
      <c r="Y4161" s="25">
        <f>VLOOKUP(CONCATENATE($F4161," ",$G4161),AllocFactorMatrix,(Y$4+1),FALSE)*$E4167</f>
        <v>0</v>
      </c>
      <c r="Z4161" s="25">
        <f t="shared" si="1961"/>
        <v>0</v>
      </c>
      <c r="AA4161" s="25">
        <f>VLOOKUP(CONCATENATE($F4161," ",$G4161),AllocFactorMatrix,(AA$4+1),FALSE)*$E4167</f>
        <v>0</v>
      </c>
      <c r="AB4161" s="25">
        <f>VLOOKUP(CONCATENATE($F4161," ",$G4161),AllocFactorMatrix,(AB$4+1),FALSE)*$E4167</f>
        <v>0</v>
      </c>
      <c r="AC4161" s="25">
        <f>VLOOKUP(CONCATENATE($F4161," ",$G4161),AllocFactorMatrix,(AC$4+1),FALSE)*$E4167</f>
        <v>0</v>
      </c>
    </row>
    <row r="4162" spans="4:29" hidden="1" outlineLevel="1">
      <c r="E4162" s="22">
        <v>0</v>
      </c>
      <c r="F4162" s="61" t="str">
        <f>F4167</f>
        <v>PROD_DEMAND</v>
      </c>
      <c r="G4162" s="20" t="str">
        <f>$G$10</f>
        <v>SUBTRAN</v>
      </c>
      <c r="H4162" s="24">
        <f t="shared" si="1957"/>
        <v>0</v>
      </c>
      <c r="I4162" s="25">
        <f>VLOOKUP(CONCATENATE($F4162," ",$G4162),AllocFactorMatrix,(I$4+1),FALSE)*$E4167</f>
        <v>0</v>
      </c>
      <c r="J4162" s="25">
        <f>VLOOKUP(CONCATENATE($F4162," ",$G4162),AllocFactorMatrix,(J$4+1),FALSE)*$E4167</f>
        <v>0</v>
      </c>
      <c r="K4162" s="25">
        <f>VLOOKUP(CONCATENATE($F4162," ",$G4162),AllocFactorMatrix,(K$4+1),FALSE)*$E4167</f>
        <v>0</v>
      </c>
      <c r="L4162" s="25">
        <f>VLOOKUP(CONCATENATE($F4162," ",$G4162),AllocFactorMatrix,(L$4+1),FALSE)*$E4167</f>
        <v>0</v>
      </c>
      <c r="M4162" s="25">
        <f t="shared" si="1960"/>
        <v>0</v>
      </c>
      <c r="N4162" s="25">
        <f>VLOOKUP(CONCATENATE($F4162," ",$G4162),AllocFactorMatrix,(N$4+1),FALSE)*$E4167</f>
        <v>0</v>
      </c>
      <c r="O4162" s="25">
        <f>VLOOKUP(CONCATENATE($F4162," ",$G4162),AllocFactorMatrix,(O$4+1),FALSE)*$E4167</f>
        <v>0</v>
      </c>
      <c r="P4162" s="25">
        <f>VLOOKUP(CONCATENATE($F4162," ",$G4162),AllocFactorMatrix,(P$4+1),FALSE)*$E4167</f>
        <v>0</v>
      </c>
      <c r="Q4162" s="25">
        <f>VLOOKUP(CONCATENATE($F4162," ",$G4162),AllocFactorMatrix,(Q$4+1),FALSE)*$E4167</f>
        <v>0</v>
      </c>
      <c r="R4162" s="25">
        <f t="shared" si="1962"/>
        <v>0</v>
      </c>
      <c r="S4162" s="25">
        <f>VLOOKUP(CONCATENATE($F4162," ",$G4162),AllocFactorMatrix,(S$4+1),FALSE)*$E4167</f>
        <v>0</v>
      </c>
      <c r="T4162" s="25">
        <f>VLOOKUP(CONCATENATE($F4162," ",$G4162),AllocFactorMatrix,(T$4+1),FALSE)*$E4167</f>
        <v>0</v>
      </c>
      <c r="U4162" s="25">
        <f>VLOOKUP(CONCATENATE($F4162," ",$G4162),AllocFactorMatrix,(U$4+1),FALSE)*$E4167</f>
        <v>0</v>
      </c>
      <c r="V4162" s="25">
        <f>VLOOKUP(CONCATENATE($F4162," ",$G4162),AllocFactorMatrix,(V$4+1),FALSE)*$E4167</f>
        <v>0</v>
      </c>
      <c r="W4162" s="25">
        <f t="shared" si="1963"/>
        <v>0</v>
      </c>
      <c r="X4162" s="25">
        <f>VLOOKUP(CONCATENATE($F4162," ",$G4162),AllocFactorMatrix,(X$4+1),FALSE)*$E4167</f>
        <v>0</v>
      </c>
      <c r="Y4162" s="25">
        <f>VLOOKUP(CONCATENATE($F4162," ",$G4162),AllocFactorMatrix,(Y$4+1),FALSE)*$E4167</f>
        <v>0</v>
      </c>
      <c r="Z4162" s="25">
        <f t="shared" si="1961"/>
        <v>0</v>
      </c>
      <c r="AA4162" s="25">
        <f>VLOOKUP(CONCATENATE($F4162," ",$G4162),AllocFactorMatrix,(AA$4+1),FALSE)*$E4167</f>
        <v>0</v>
      </c>
      <c r="AB4162" s="25">
        <f>VLOOKUP(CONCATENATE($F4162," ",$G4162),AllocFactorMatrix,(AB$4+1),FALSE)*$E4167</f>
        <v>0</v>
      </c>
      <c r="AC4162" s="25">
        <f>VLOOKUP(CONCATENATE($F4162," ",$G4162),AllocFactorMatrix,(AC$4+1),FALSE)*$E4167</f>
        <v>0</v>
      </c>
    </row>
    <row r="4163" spans="4:29" hidden="1" outlineLevel="1">
      <c r="E4163" s="22">
        <v>0</v>
      </c>
      <c r="F4163" s="61" t="str">
        <f>F4167</f>
        <v>PROD_DEMAND</v>
      </c>
      <c r="G4163" s="20" t="str">
        <f>$G$11</f>
        <v>DISTPRI</v>
      </c>
      <c r="H4163" s="24">
        <f t="shared" si="1957"/>
        <v>0</v>
      </c>
      <c r="I4163" s="25">
        <f>VLOOKUP(CONCATENATE($F4163," ",$G4163),AllocFactorMatrix,(I$4+1),FALSE)*$E4167</f>
        <v>0</v>
      </c>
      <c r="J4163" s="25">
        <f>VLOOKUP(CONCATENATE($F4163," ",$G4163),AllocFactorMatrix,(J$4+1),FALSE)*$E4167</f>
        <v>0</v>
      </c>
      <c r="K4163" s="25">
        <f>VLOOKUP(CONCATENATE($F4163," ",$G4163),AllocFactorMatrix,(K$4+1),FALSE)*$E4167</f>
        <v>0</v>
      </c>
      <c r="L4163" s="25">
        <f>VLOOKUP(CONCATENATE($F4163," ",$G4163),AllocFactorMatrix,(L$4+1),FALSE)*$E4167</f>
        <v>0</v>
      </c>
      <c r="M4163" s="25">
        <f t="shared" si="1960"/>
        <v>0</v>
      </c>
      <c r="N4163" s="25">
        <f>VLOOKUP(CONCATENATE($F4163," ",$G4163),AllocFactorMatrix,(N$4+1),FALSE)*$E4167</f>
        <v>0</v>
      </c>
      <c r="O4163" s="25">
        <f>VLOOKUP(CONCATENATE($F4163," ",$G4163),AllocFactorMatrix,(O$4+1),FALSE)*$E4167</f>
        <v>0</v>
      </c>
      <c r="P4163" s="25">
        <f>VLOOKUP(CONCATENATE($F4163," ",$G4163),AllocFactorMatrix,(P$4+1),FALSE)*$E4167</f>
        <v>0</v>
      </c>
      <c r="Q4163" s="25">
        <f>VLOOKUP(CONCATENATE($F4163," ",$G4163),AllocFactorMatrix,(Q$4+1),FALSE)*$E4167</f>
        <v>0</v>
      </c>
      <c r="R4163" s="25">
        <f t="shared" si="1962"/>
        <v>0</v>
      </c>
      <c r="S4163" s="25">
        <f>VLOOKUP(CONCATENATE($F4163," ",$G4163),AllocFactorMatrix,(S$4+1),FALSE)*$E4167</f>
        <v>0</v>
      </c>
      <c r="T4163" s="25">
        <f>VLOOKUP(CONCATENATE($F4163," ",$G4163),AllocFactorMatrix,(T$4+1),FALSE)*$E4167</f>
        <v>0</v>
      </c>
      <c r="U4163" s="25">
        <f>VLOOKUP(CONCATENATE($F4163," ",$G4163),AllocFactorMatrix,(U$4+1),FALSE)*$E4167</f>
        <v>0</v>
      </c>
      <c r="V4163" s="25">
        <f>VLOOKUP(CONCATENATE($F4163," ",$G4163),AllocFactorMatrix,(V$4+1),FALSE)*$E4167</f>
        <v>0</v>
      </c>
      <c r="W4163" s="25">
        <f t="shared" si="1963"/>
        <v>0</v>
      </c>
      <c r="X4163" s="25">
        <f>VLOOKUP(CONCATENATE($F4163," ",$G4163),AllocFactorMatrix,(X$4+1),FALSE)*$E4167</f>
        <v>0</v>
      </c>
      <c r="Y4163" s="25">
        <f>VLOOKUP(CONCATENATE($F4163," ",$G4163),AllocFactorMatrix,(Y$4+1),FALSE)*$E4167</f>
        <v>0</v>
      </c>
      <c r="Z4163" s="25">
        <f t="shared" si="1961"/>
        <v>0</v>
      </c>
      <c r="AA4163" s="25">
        <f>VLOOKUP(CONCATENATE($F4163," ",$G4163),AllocFactorMatrix,(AA$4+1),FALSE)*$E4167</f>
        <v>0</v>
      </c>
      <c r="AB4163" s="25">
        <f>VLOOKUP(CONCATENATE($F4163," ",$G4163),AllocFactorMatrix,(AB$4+1),FALSE)*$E4167</f>
        <v>0</v>
      </c>
      <c r="AC4163" s="25">
        <f>VLOOKUP(CONCATENATE($F4163," ",$G4163),AllocFactorMatrix,(AC$4+1),FALSE)*$E4167</f>
        <v>0</v>
      </c>
    </row>
    <row r="4164" spans="4:29" hidden="1" outlineLevel="1">
      <c r="E4164" s="22">
        <v>0</v>
      </c>
      <c r="F4164" s="61" t="str">
        <f>F4167</f>
        <v>PROD_DEMAND</v>
      </c>
      <c r="G4164" s="20" t="str">
        <f>$G$12</f>
        <v>DISTSEC</v>
      </c>
      <c r="H4164" s="24">
        <f t="shared" si="1957"/>
        <v>0</v>
      </c>
      <c r="I4164" s="25">
        <f>VLOOKUP(CONCATENATE($F4164," ",$G4164),AllocFactorMatrix,(I$4+1),FALSE)*$E4167</f>
        <v>0</v>
      </c>
      <c r="J4164" s="25">
        <f>VLOOKUP(CONCATENATE($F4164," ",$G4164),AllocFactorMatrix,(J$4+1),FALSE)*$E4167</f>
        <v>0</v>
      </c>
      <c r="K4164" s="25">
        <f>VLOOKUP(CONCATENATE($F4164," ",$G4164),AllocFactorMatrix,(K$4+1),FALSE)*$E4167</f>
        <v>0</v>
      </c>
      <c r="L4164" s="25">
        <f>VLOOKUP(CONCATENATE($F4164," ",$G4164),AllocFactorMatrix,(L$4+1),FALSE)*$E4167</f>
        <v>0</v>
      </c>
      <c r="M4164" s="25">
        <f t="shared" si="1960"/>
        <v>0</v>
      </c>
      <c r="N4164" s="25">
        <f>VLOOKUP(CONCATENATE($F4164," ",$G4164),AllocFactorMatrix,(N$4+1),FALSE)*$E4167</f>
        <v>0</v>
      </c>
      <c r="O4164" s="25">
        <f>VLOOKUP(CONCATENATE($F4164," ",$G4164),AllocFactorMatrix,(O$4+1),FALSE)*$E4167</f>
        <v>0</v>
      </c>
      <c r="P4164" s="25">
        <f>VLOOKUP(CONCATENATE($F4164," ",$G4164),AllocFactorMatrix,(P$4+1),FALSE)*$E4167</f>
        <v>0</v>
      </c>
      <c r="Q4164" s="25">
        <f>VLOOKUP(CONCATENATE($F4164," ",$G4164),AllocFactorMatrix,(Q$4+1),FALSE)*$E4167</f>
        <v>0</v>
      </c>
      <c r="R4164" s="25">
        <f t="shared" si="1962"/>
        <v>0</v>
      </c>
      <c r="S4164" s="25">
        <f>VLOOKUP(CONCATENATE($F4164," ",$G4164),AllocFactorMatrix,(S$4+1),FALSE)*$E4167</f>
        <v>0</v>
      </c>
      <c r="T4164" s="25">
        <f>VLOOKUP(CONCATENATE($F4164," ",$G4164),AllocFactorMatrix,(T$4+1),FALSE)*$E4167</f>
        <v>0</v>
      </c>
      <c r="U4164" s="25">
        <f>VLOOKUP(CONCATENATE($F4164," ",$G4164),AllocFactorMatrix,(U$4+1),FALSE)*$E4167</f>
        <v>0</v>
      </c>
      <c r="V4164" s="25">
        <f>VLOOKUP(CONCATENATE($F4164," ",$G4164),AllocFactorMatrix,(V$4+1),FALSE)*$E4167</f>
        <v>0</v>
      </c>
      <c r="W4164" s="25">
        <f t="shared" si="1963"/>
        <v>0</v>
      </c>
      <c r="X4164" s="25">
        <f>VLOOKUP(CONCATENATE($F4164," ",$G4164),AllocFactorMatrix,(X$4+1),FALSE)*$E4167</f>
        <v>0</v>
      </c>
      <c r="Y4164" s="25">
        <f>VLOOKUP(CONCATENATE($F4164," ",$G4164),AllocFactorMatrix,(Y$4+1),FALSE)*$E4167</f>
        <v>0</v>
      </c>
      <c r="Z4164" s="25">
        <f t="shared" si="1961"/>
        <v>0</v>
      </c>
      <c r="AA4164" s="25">
        <f>VLOOKUP(CONCATENATE($F4164," ",$G4164),AllocFactorMatrix,(AA$4+1),FALSE)*$E4167</f>
        <v>0</v>
      </c>
      <c r="AB4164" s="25">
        <f>VLOOKUP(CONCATENATE($F4164," ",$G4164),AllocFactorMatrix,(AB$4+1),FALSE)*$E4167</f>
        <v>0</v>
      </c>
      <c r="AC4164" s="25">
        <f>VLOOKUP(CONCATENATE($F4164," ",$G4164),AllocFactorMatrix,(AC$4+1),FALSE)*$E4167</f>
        <v>0</v>
      </c>
    </row>
    <row r="4165" spans="4:29" hidden="1" outlineLevel="1">
      <c r="E4165" s="22">
        <v>0</v>
      </c>
      <c r="F4165" s="61" t="str">
        <f>F4167</f>
        <v>PROD_DEMAND</v>
      </c>
      <c r="G4165" s="20" t="str">
        <f>$G$13</f>
        <v>ENERGY</v>
      </c>
      <c r="H4165" s="24">
        <f t="shared" si="1957"/>
        <v>0</v>
      </c>
      <c r="I4165" s="25">
        <f>VLOOKUP(CONCATENATE($F4165," ",$G4165),AllocFactorMatrix,(I$4+1),FALSE)*$E4167</f>
        <v>0</v>
      </c>
      <c r="J4165" s="25">
        <f>VLOOKUP(CONCATENATE($F4165," ",$G4165),AllocFactorMatrix,(J$4+1),FALSE)*$E4167</f>
        <v>0</v>
      </c>
      <c r="K4165" s="25">
        <f>VLOOKUP(CONCATENATE($F4165," ",$G4165),AllocFactorMatrix,(K$4+1),FALSE)*$E4167</f>
        <v>0</v>
      </c>
      <c r="L4165" s="25">
        <f>VLOOKUP(CONCATENATE($F4165," ",$G4165),AllocFactorMatrix,(L$4+1),FALSE)*$E4167</f>
        <v>0</v>
      </c>
      <c r="M4165" s="25">
        <f t="shared" si="1960"/>
        <v>0</v>
      </c>
      <c r="N4165" s="25">
        <f>VLOOKUP(CONCATENATE($F4165," ",$G4165),AllocFactorMatrix,(N$4+1),FALSE)*$E4167</f>
        <v>0</v>
      </c>
      <c r="O4165" s="25">
        <f>VLOOKUP(CONCATENATE($F4165," ",$G4165),AllocFactorMatrix,(O$4+1),FALSE)*$E4167</f>
        <v>0</v>
      </c>
      <c r="P4165" s="25">
        <f>VLOOKUP(CONCATENATE($F4165," ",$G4165),AllocFactorMatrix,(P$4+1),FALSE)*$E4167</f>
        <v>0</v>
      </c>
      <c r="Q4165" s="25">
        <f>VLOOKUP(CONCATENATE($F4165," ",$G4165),AllocFactorMatrix,(Q$4+1),FALSE)*$E4167</f>
        <v>0</v>
      </c>
      <c r="R4165" s="25">
        <f t="shared" si="1962"/>
        <v>0</v>
      </c>
      <c r="S4165" s="25">
        <f>VLOOKUP(CONCATENATE($F4165," ",$G4165),AllocFactorMatrix,(S$4+1),FALSE)*$E4167</f>
        <v>0</v>
      </c>
      <c r="T4165" s="25">
        <f>VLOOKUP(CONCATENATE($F4165," ",$G4165),AllocFactorMatrix,(T$4+1),FALSE)*$E4167</f>
        <v>0</v>
      </c>
      <c r="U4165" s="25">
        <f>VLOOKUP(CONCATENATE($F4165," ",$G4165),AllocFactorMatrix,(U$4+1),FALSE)*$E4167</f>
        <v>0</v>
      </c>
      <c r="V4165" s="25">
        <f>VLOOKUP(CONCATENATE($F4165," ",$G4165),AllocFactorMatrix,(V$4+1),FALSE)*$E4167</f>
        <v>0</v>
      </c>
      <c r="W4165" s="25">
        <f t="shared" si="1963"/>
        <v>0</v>
      </c>
      <c r="X4165" s="25">
        <f>VLOOKUP(CONCATENATE($F4165," ",$G4165),AllocFactorMatrix,(X$4+1),FALSE)*$E4167</f>
        <v>0</v>
      </c>
      <c r="Y4165" s="25">
        <f>VLOOKUP(CONCATENATE($F4165," ",$G4165),AllocFactorMatrix,(Y$4+1),FALSE)*$E4167</f>
        <v>0</v>
      </c>
      <c r="Z4165" s="25">
        <f t="shared" si="1961"/>
        <v>0</v>
      </c>
      <c r="AA4165" s="25">
        <f>VLOOKUP(CONCATENATE($F4165," ",$G4165),AllocFactorMatrix,(AA$4+1),FALSE)*$E4167</f>
        <v>0</v>
      </c>
      <c r="AB4165" s="25">
        <f>VLOOKUP(CONCATENATE($F4165," ",$G4165),AllocFactorMatrix,(AB$4+1),FALSE)*$E4167</f>
        <v>0</v>
      </c>
      <c r="AC4165" s="25">
        <f>VLOOKUP(CONCATENATE($F4165," ",$G4165),AllocFactorMatrix,(AC$4+1),FALSE)*$E4167</f>
        <v>0</v>
      </c>
    </row>
    <row r="4166" spans="4:29" hidden="1" outlineLevel="1">
      <c r="E4166" s="22">
        <v>0</v>
      </c>
      <c r="F4166" s="61" t="str">
        <f>F4167</f>
        <v>PROD_DEMAND</v>
      </c>
      <c r="G4166" s="20" t="str">
        <f>$G$14</f>
        <v>CUSTOMER</v>
      </c>
      <c r="H4166" s="24">
        <f t="shared" si="1957"/>
        <v>0</v>
      </c>
      <c r="I4166" s="25">
        <f>VLOOKUP(CONCATENATE($F4166," ",$G4166),AllocFactorMatrix,(I$4+1),FALSE)*$E4167</f>
        <v>0</v>
      </c>
      <c r="J4166" s="25">
        <f>VLOOKUP(CONCATENATE($F4166," ",$G4166),AllocFactorMatrix,(J$4+1),FALSE)*$E4167</f>
        <v>0</v>
      </c>
      <c r="K4166" s="25">
        <f>VLOOKUP(CONCATENATE($F4166," ",$G4166),AllocFactorMatrix,(K$4+1),FALSE)*$E4167</f>
        <v>0</v>
      </c>
      <c r="L4166" s="25">
        <f>VLOOKUP(CONCATENATE($F4166," ",$G4166),AllocFactorMatrix,(L$4+1),FALSE)*$E4167</f>
        <v>0</v>
      </c>
      <c r="M4166" s="25">
        <f t="shared" si="1960"/>
        <v>0</v>
      </c>
      <c r="N4166" s="25">
        <f>VLOOKUP(CONCATENATE($F4166," ",$G4166),AllocFactorMatrix,(N$4+1),FALSE)*$E4167</f>
        <v>0</v>
      </c>
      <c r="O4166" s="25">
        <f>VLOOKUP(CONCATENATE($F4166," ",$G4166),AllocFactorMatrix,(O$4+1),FALSE)*$E4167</f>
        <v>0</v>
      </c>
      <c r="P4166" s="25">
        <f>VLOOKUP(CONCATENATE($F4166," ",$G4166),AllocFactorMatrix,(P$4+1),FALSE)*$E4167</f>
        <v>0</v>
      </c>
      <c r="Q4166" s="25">
        <f>VLOOKUP(CONCATENATE($F4166," ",$G4166),AllocFactorMatrix,(Q$4+1),FALSE)*$E4167</f>
        <v>0</v>
      </c>
      <c r="R4166" s="25">
        <f t="shared" si="1962"/>
        <v>0</v>
      </c>
      <c r="S4166" s="25">
        <f>VLOOKUP(CONCATENATE($F4166," ",$G4166),AllocFactorMatrix,(S$4+1),FALSE)*$E4167</f>
        <v>0</v>
      </c>
      <c r="T4166" s="25">
        <f>VLOOKUP(CONCATENATE($F4166," ",$G4166),AllocFactorMatrix,(T$4+1),FALSE)*$E4167</f>
        <v>0</v>
      </c>
      <c r="U4166" s="25">
        <f>VLOOKUP(CONCATENATE($F4166," ",$G4166),AllocFactorMatrix,(U$4+1),FALSE)*$E4167</f>
        <v>0</v>
      </c>
      <c r="V4166" s="25">
        <f>VLOOKUP(CONCATENATE($F4166," ",$G4166),AllocFactorMatrix,(V$4+1),FALSE)*$E4167</f>
        <v>0</v>
      </c>
      <c r="W4166" s="25">
        <f t="shared" si="1963"/>
        <v>0</v>
      </c>
      <c r="X4166" s="25">
        <f>VLOOKUP(CONCATENATE($F4166," ",$G4166),AllocFactorMatrix,(X$4+1),FALSE)*$E4167</f>
        <v>0</v>
      </c>
      <c r="Y4166" s="25">
        <f>VLOOKUP(CONCATENATE($F4166," ",$G4166),AllocFactorMatrix,(Y$4+1),FALSE)*$E4167</f>
        <v>0</v>
      </c>
      <c r="Z4166" s="25">
        <f t="shared" si="1961"/>
        <v>0</v>
      </c>
      <c r="AA4166" s="25">
        <f>VLOOKUP(CONCATENATE($F4166," ",$G4166),AllocFactorMatrix,(AA$4+1),FALSE)*$E4167</f>
        <v>0</v>
      </c>
      <c r="AB4166" s="25">
        <f>VLOOKUP(CONCATENATE($F4166," ",$G4166),AllocFactorMatrix,(AB$4+1),FALSE)*$E4167</f>
        <v>0</v>
      </c>
      <c r="AC4166" s="25">
        <f>VLOOKUP(CONCATENATE($F4166," ",$G4166),AllocFactorMatrix,(AC$4+1),FALSE)*$E4167</f>
        <v>0</v>
      </c>
    </row>
    <row r="4167" spans="4:29" collapsed="1">
      <c r="D4167" s="58" t="s">
        <v>449</v>
      </c>
      <c r="E4167" s="22">
        <v>0</v>
      </c>
      <c r="F4167" s="61" t="s">
        <v>29</v>
      </c>
      <c r="G4167" s="20" t="str">
        <f>$G$15</f>
        <v>TOTAL</v>
      </c>
      <c r="H4167" s="24">
        <f t="shared" si="1957"/>
        <v>0</v>
      </c>
      <c r="I4167" s="25">
        <f>VLOOKUP(CONCATENATE($F4167," ",$G4167),AllocFactorMatrix,(I$4+1),FALSE)*$E4167</f>
        <v>0</v>
      </c>
      <c r="J4167" s="25">
        <f>VLOOKUP(CONCATENATE($F4167," ",$G4167),AllocFactorMatrix,(J$4+1),FALSE)*$E4167</f>
        <v>0</v>
      </c>
      <c r="K4167" s="25">
        <f>VLOOKUP(CONCATENATE($F4167," ",$G4167),AllocFactorMatrix,(K$4+1),FALSE)*$E4167</f>
        <v>0</v>
      </c>
      <c r="L4167" s="25">
        <f>VLOOKUP(CONCATENATE($F4167," ",$G4167),AllocFactorMatrix,(L$4+1),FALSE)*$E4167</f>
        <v>0</v>
      </c>
      <c r="M4167" s="25">
        <f t="shared" si="1960"/>
        <v>0</v>
      </c>
      <c r="N4167" s="25">
        <f>VLOOKUP(CONCATENATE($F4167," ",$G4167),AllocFactorMatrix,(N$4+1),FALSE)*$E4167</f>
        <v>0</v>
      </c>
      <c r="O4167" s="25">
        <f>VLOOKUP(CONCATENATE($F4167," ",$G4167),AllocFactorMatrix,(O$4+1),FALSE)*$E4167</f>
        <v>0</v>
      </c>
      <c r="P4167" s="25">
        <f>VLOOKUP(CONCATENATE($F4167," ",$G4167),AllocFactorMatrix,(P$4+1),FALSE)*$E4167</f>
        <v>0</v>
      </c>
      <c r="Q4167" s="25">
        <f>VLOOKUP(CONCATENATE($F4167," ",$G4167),AllocFactorMatrix,(Q$4+1),FALSE)*$E4167</f>
        <v>0</v>
      </c>
      <c r="R4167" s="25">
        <f t="shared" si="1962"/>
        <v>0</v>
      </c>
      <c r="S4167" s="25">
        <f>VLOOKUP(CONCATENATE($F4167," ",$G4167),AllocFactorMatrix,(S$4+1),FALSE)*$E4167</f>
        <v>0</v>
      </c>
      <c r="T4167" s="25">
        <f>VLOOKUP(CONCATENATE($F4167," ",$G4167),AllocFactorMatrix,(T$4+1),FALSE)*$E4167</f>
        <v>0</v>
      </c>
      <c r="U4167" s="25">
        <f>VLOOKUP(CONCATENATE($F4167," ",$G4167),AllocFactorMatrix,(U$4+1),FALSE)*$E4167</f>
        <v>0</v>
      </c>
      <c r="V4167" s="25">
        <f>VLOOKUP(CONCATENATE($F4167," ",$G4167),AllocFactorMatrix,(V$4+1),FALSE)*$E4167</f>
        <v>0</v>
      </c>
      <c r="W4167" s="25">
        <f t="shared" si="1963"/>
        <v>0</v>
      </c>
      <c r="X4167" s="25">
        <f>VLOOKUP(CONCATENATE($F4167," ",$G4167),AllocFactorMatrix,(X$4+1),FALSE)*$E4167</f>
        <v>0</v>
      </c>
      <c r="Y4167" s="25">
        <f>VLOOKUP(CONCATENATE($F4167," ",$G4167),AllocFactorMatrix,(Y$4+1),FALSE)*$E4167</f>
        <v>0</v>
      </c>
      <c r="Z4167" s="25">
        <f t="shared" si="1961"/>
        <v>0</v>
      </c>
      <c r="AA4167" s="25">
        <f>VLOOKUP(CONCATENATE($F4167," ",$G4167),AllocFactorMatrix,(AA$4+1),FALSE)*$E4167</f>
        <v>0</v>
      </c>
      <c r="AB4167" s="25">
        <f>VLOOKUP(CONCATENATE($F4167," ",$G4167),AllocFactorMatrix,(AB$4+1),FALSE)*$E4167</f>
        <v>0</v>
      </c>
      <c r="AC4167" s="25">
        <f>VLOOKUP(CONCATENATE($F4167," ",$G4167),AllocFactorMatrix,(AC$4+1),FALSE)*$E4167</f>
        <v>0</v>
      </c>
    </row>
    <row r="4168" spans="4:29" hidden="1" outlineLevel="1">
      <c r="E4168" s="22">
        <v>0</v>
      </c>
      <c r="F4168" s="61" t="str">
        <f>F4175</f>
        <v>PROD_DEMAND</v>
      </c>
      <c r="G4168" s="20" t="str">
        <f>$G$8</f>
        <v>PRODUCTION</v>
      </c>
      <c r="H4168" s="24">
        <f t="shared" si="1957"/>
        <v>0</v>
      </c>
      <c r="I4168" s="25">
        <f>VLOOKUP(CONCATENATE($F4168," ",$G4168),AllocFactorMatrix,(I$4+1),FALSE)*$E4175</f>
        <v>0</v>
      </c>
      <c r="J4168" s="25">
        <f>VLOOKUP(CONCATENATE($F4168," ",$G4168),AllocFactorMatrix,(J$4+1),FALSE)*$E4175</f>
        <v>0</v>
      </c>
      <c r="K4168" s="25">
        <f>VLOOKUP(CONCATENATE($F4168," ",$G4168),AllocFactorMatrix,(K$4+1),FALSE)*$E4175</f>
        <v>0</v>
      </c>
      <c r="L4168" s="25">
        <f>VLOOKUP(CONCATENATE($F4168," ",$G4168),AllocFactorMatrix,(L$4+1),FALSE)*$E4175</f>
        <v>0</v>
      </c>
      <c r="M4168" s="25">
        <f t="shared" si="1960"/>
        <v>0</v>
      </c>
      <c r="N4168" s="25">
        <f>VLOOKUP(CONCATENATE($F4168," ",$G4168),AllocFactorMatrix,(N$4+1),FALSE)*$E4175</f>
        <v>0</v>
      </c>
      <c r="O4168" s="25">
        <f>VLOOKUP(CONCATENATE($F4168," ",$G4168),AllocFactorMatrix,(O$4+1),FALSE)*$E4175</f>
        <v>0</v>
      </c>
      <c r="P4168" s="25">
        <f>VLOOKUP(CONCATENATE($F4168," ",$G4168),AllocFactorMatrix,(P$4+1),FALSE)*$E4175</f>
        <v>0</v>
      </c>
      <c r="Q4168" s="25">
        <f>VLOOKUP(CONCATENATE($F4168," ",$G4168),AllocFactorMatrix,(Q$4+1),FALSE)*$E4175</f>
        <v>0</v>
      </c>
      <c r="R4168" s="25">
        <f>SUBTOTAL(9,N4168:Q4168)</f>
        <v>0</v>
      </c>
      <c r="S4168" s="25">
        <f>VLOOKUP(CONCATENATE($F4168," ",$G4168),AllocFactorMatrix,(S$4+1),FALSE)*$E4175</f>
        <v>0</v>
      </c>
      <c r="T4168" s="25">
        <f>VLOOKUP(CONCATENATE($F4168," ",$G4168),AllocFactorMatrix,(T$4+1),FALSE)*$E4175</f>
        <v>0</v>
      </c>
      <c r="U4168" s="25">
        <f>VLOOKUP(CONCATENATE($F4168," ",$G4168),AllocFactorMatrix,(U$4+1),FALSE)*$E4175</f>
        <v>0</v>
      </c>
      <c r="V4168" s="25">
        <f>VLOOKUP(CONCATENATE($F4168," ",$G4168),AllocFactorMatrix,(V$4+1),FALSE)*$E4175</f>
        <v>0</v>
      </c>
      <c r="W4168" s="25">
        <f>SUBTOTAL(9,S4168:V4168)</f>
        <v>0</v>
      </c>
      <c r="X4168" s="25">
        <f>VLOOKUP(CONCATENATE($F4168," ",$G4168),AllocFactorMatrix,(X$4+1),FALSE)*$E4175</f>
        <v>0</v>
      </c>
      <c r="Y4168" s="25">
        <f>VLOOKUP(CONCATENATE($F4168," ",$G4168),AllocFactorMatrix,(Y$4+1),FALSE)*$E4175</f>
        <v>0</v>
      </c>
      <c r="Z4168" s="25">
        <f t="shared" si="1961"/>
        <v>0</v>
      </c>
      <c r="AA4168" s="25">
        <f>VLOOKUP(CONCATENATE($F4168," ",$G4168),AllocFactorMatrix,(AA$4+1),FALSE)*$E4175</f>
        <v>0</v>
      </c>
      <c r="AB4168" s="25">
        <f>VLOOKUP(CONCATENATE($F4168," ",$G4168),AllocFactorMatrix,(AB$4+1),FALSE)*$E4175</f>
        <v>0</v>
      </c>
      <c r="AC4168" s="25">
        <f>VLOOKUP(CONCATENATE($F4168," ",$G4168),AllocFactorMatrix,(AC$4+1),FALSE)*$E4175</f>
        <v>0</v>
      </c>
    </row>
    <row r="4169" spans="4:29" hidden="1" outlineLevel="1">
      <c r="E4169" s="22">
        <v>0</v>
      </c>
      <c r="F4169" s="61" t="str">
        <f>F4175</f>
        <v>PROD_DEMAND</v>
      </c>
      <c r="G4169" s="20" t="str">
        <f>$G$9</f>
        <v>BULKTRAN</v>
      </c>
      <c r="H4169" s="24">
        <f t="shared" si="1957"/>
        <v>0</v>
      </c>
      <c r="I4169" s="25">
        <f>VLOOKUP(CONCATENATE($F4169," ",$G4169),AllocFactorMatrix,(I$4+1),FALSE)*$E4175</f>
        <v>0</v>
      </c>
      <c r="J4169" s="25">
        <f>VLOOKUP(CONCATENATE($F4169," ",$G4169),AllocFactorMatrix,(J$4+1),FALSE)*$E4175</f>
        <v>0</v>
      </c>
      <c r="K4169" s="25">
        <f>VLOOKUP(CONCATENATE($F4169," ",$G4169),AllocFactorMatrix,(K$4+1),FALSE)*$E4175</f>
        <v>0</v>
      </c>
      <c r="L4169" s="25">
        <f>VLOOKUP(CONCATENATE($F4169," ",$G4169),AllocFactorMatrix,(L$4+1),FALSE)*$E4175</f>
        <v>0</v>
      </c>
      <c r="M4169" s="25">
        <f t="shared" si="1960"/>
        <v>0</v>
      </c>
      <c r="N4169" s="25">
        <f>VLOOKUP(CONCATENATE($F4169," ",$G4169),AllocFactorMatrix,(N$4+1),FALSE)*$E4175</f>
        <v>0</v>
      </c>
      <c r="O4169" s="25">
        <f>VLOOKUP(CONCATENATE($F4169," ",$G4169),AllocFactorMatrix,(O$4+1),FALSE)*$E4175</f>
        <v>0</v>
      </c>
      <c r="P4169" s="25">
        <f>VLOOKUP(CONCATENATE($F4169," ",$G4169),AllocFactorMatrix,(P$4+1),FALSE)*$E4175</f>
        <v>0</v>
      </c>
      <c r="Q4169" s="25">
        <f>VLOOKUP(CONCATENATE($F4169," ",$G4169),AllocFactorMatrix,(Q$4+1),FALSE)*$E4175</f>
        <v>0</v>
      </c>
      <c r="R4169" s="25">
        <f t="shared" ref="R4169:R4175" si="1964">SUBTOTAL(9,N4169:Q4169)</f>
        <v>0</v>
      </c>
      <c r="S4169" s="25">
        <f>VLOOKUP(CONCATENATE($F4169," ",$G4169),AllocFactorMatrix,(S$4+1),FALSE)*$E4175</f>
        <v>0</v>
      </c>
      <c r="T4169" s="25">
        <f>VLOOKUP(CONCATENATE($F4169," ",$G4169),AllocFactorMatrix,(T$4+1),FALSE)*$E4175</f>
        <v>0</v>
      </c>
      <c r="U4169" s="25">
        <f>VLOOKUP(CONCATENATE($F4169," ",$G4169),AllocFactorMatrix,(U$4+1),FALSE)*$E4175</f>
        <v>0</v>
      </c>
      <c r="V4169" s="25">
        <f>VLOOKUP(CONCATENATE($F4169," ",$G4169),AllocFactorMatrix,(V$4+1),FALSE)*$E4175</f>
        <v>0</v>
      </c>
      <c r="W4169" s="25">
        <f t="shared" ref="W4169:W4175" si="1965">SUBTOTAL(9,S4169:V4169)</f>
        <v>0</v>
      </c>
      <c r="X4169" s="25">
        <f>VLOOKUP(CONCATENATE($F4169," ",$G4169),AllocFactorMatrix,(X$4+1),FALSE)*$E4175</f>
        <v>0</v>
      </c>
      <c r="Y4169" s="25">
        <f>VLOOKUP(CONCATENATE($F4169," ",$G4169),AllocFactorMatrix,(Y$4+1),FALSE)*$E4175</f>
        <v>0</v>
      </c>
      <c r="Z4169" s="25">
        <f t="shared" si="1961"/>
        <v>0</v>
      </c>
      <c r="AA4169" s="25">
        <f>VLOOKUP(CONCATENATE($F4169," ",$G4169),AllocFactorMatrix,(AA$4+1),FALSE)*$E4175</f>
        <v>0</v>
      </c>
      <c r="AB4169" s="25">
        <f>VLOOKUP(CONCATENATE($F4169," ",$G4169),AllocFactorMatrix,(AB$4+1),FALSE)*$E4175</f>
        <v>0</v>
      </c>
      <c r="AC4169" s="25">
        <f>VLOOKUP(CONCATENATE($F4169," ",$G4169),AllocFactorMatrix,(AC$4+1),FALSE)*$E4175</f>
        <v>0</v>
      </c>
    </row>
    <row r="4170" spans="4:29" hidden="1" outlineLevel="1">
      <c r="E4170" s="22">
        <v>0</v>
      </c>
      <c r="F4170" s="61" t="str">
        <f>F4175</f>
        <v>PROD_DEMAND</v>
      </c>
      <c r="G4170" s="20" t="str">
        <f>$G$10</f>
        <v>SUBTRAN</v>
      </c>
      <c r="H4170" s="24">
        <f t="shared" si="1957"/>
        <v>0</v>
      </c>
      <c r="I4170" s="25">
        <f>VLOOKUP(CONCATENATE($F4170," ",$G4170),AllocFactorMatrix,(I$4+1),FALSE)*$E4175</f>
        <v>0</v>
      </c>
      <c r="J4170" s="25">
        <f>VLOOKUP(CONCATENATE($F4170," ",$G4170),AllocFactorMatrix,(J$4+1),FALSE)*$E4175</f>
        <v>0</v>
      </c>
      <c r="K4170" s="25">
        <f>VLOOKUP(CONCATENATE($F4170," ",$G4170),AllocFactorMatrix,(K$4+1),FALSE)*$E4175</f>
        <v>0</v>
      </c>
      <c r="L4170" s="25">
        <f>VLOOKUP(CONCATENATE($F4170," ",$G4170),AllocFactorMatrix,(L$4+1),FALSE)*$E4175</f>
        <v>0</v>
      </c>
      <c r="M4170" s="25">
        <f t="shared" si="1960"/>
        <v>0</v>
      </c>
      <c r="N4170" s="25">
        <f>VLOOKUP(CONCATENATE($F4170," ",$G4170),AllocFactorMatrix,(N$4+1),FALSE)*$E4175</f>
        <v>0</v>
      </c>
      <c r="O4170" s="25">
        <f>VLOOKUP(CONCATENATE($F4170," ",$G4170),AllocFactorMatrix,(O$4+1),FALSE)*$E4175</f>
        <v>0</v>
      </c>
      <c r="P4170" s="25">
        <f>VLOOKUP(CONCATENATE($F4170," ",$G4170),AllocFactorMatrix,(P$4+1),FALSE)*$E4175</f>
        <v>0</v>
      </c>
      <c r="Q4170" s="25">
        <f>VLOOKUP(CONCATENATE($F4170," ",$G4170),AllocFactorMatrix,(Q$4+1),FALSE)*$E4175</f>
        <v>0</v>
      </c>
      <c r="R4170" s="25">
        <f t="shared" si="1964"/>
        <v>0</v>
      </c>
      <c r="S4170" s="25">
        <f>VLOOKUP(CONCATENATE($F4170," ",$G4170),AllocFactorMatrix,(S$4+1),FALSE)*$E4175</f>
        <v>0</v>
      </c>
      <c r="T4170" s="25">
        <f>VLOOKUP(CONCATENATE($F4170," ",$G4170),AllocFactorMatrix,(T$4+1),FALSE)*$E4175</f>
        <v>0</v>
      </c>
      <c r="U4170" s="25">
        <f>VLOOKUP(CONCATENATE($F4170," ",$G4170),AllocFactorMatrix,(U$4+1),FALSE)*$E4175</f>
        <v>0</v>
      </c>
      <c r="V4170" s="25">
        <f>VLOOKUP(CONCATENATE($F4170," ",$G4170),AllocFactorMatrix,(V$4+1),FALSE)*$E4175</f>
        <v>0</v>
      </c>
      <c r="W4170" s="25">
        <f t="shared" si="1965"/>
        <v>0</v>
      </c>
      <c r="X4170" s="25">
        <f>VLOOKUP(CONCATENATE($F4170," ",$G4170),AllocFactorMatrix,(X$4+1),FALSE)*$E4175</f>
        <v>0</v>
      </c>
      <c r="Y4170" s="25">
        <f>VLOOKUP(CONCATENATE($F4170," ",$G4170),AllocFactorMatrix,(Y$4+1),FALSE)*$E4175</f>
        <v>0</v>
      </c>
      <c r="Z4170" s="25">
        <f t="shared" si="1961"/>
        <v>0</v>
      </c>
      <c r="AA4170" s="25">
        <f>VLOOKUP(CONCATENATE($F4170," ",$G4170),AllocFactorMatrix,(AA$4+1),FALSE)*$E4175</f>
        <v>0</v>
      </c>
      <c r="AB4170" s="25">
        <f>VLOOKUP(CONCATENATE($F4170," ",$G4170),AllocFactorMatrix,(AB$4+1),FALSE)*$E4175</f>
        <v>0</v>
      </c>
      <c r="AC4170" s="25">
        <f>VLOOKUP(CONCATENATE($F4170," ",$G4170),AllocFactorMatrix,(AC$4+1),FALSE)*$E4175</f>
        <v>0</v>
      </c>
    </row>
    <row r="4171" spans="4:29" hidden="1" outlineLevel="1">
      <c r="E4171" s="22">
        <v>0</v>
      </c>
      <c r="F4171" s="61" t="str">
        <f>F4175</f>
        <v>PROD_DEMAND</v>
      </c>
      <c r="G4171" s="20" t="str">
        <f>$G$11</f>
        <v>DISTPRI</v>
      </c>
      <c r="H4171" s="24">
        <f t="shared" si="1957"/>
        <v>0</v>
      </c>
      <c r="I4171" s="25">
        <f>VLOOKUP(CONCATENATE($F4171," ",$G4171),AllocFactorMatrix,(I$4+1),FALSE)*$E4175</f>
        <v>0</v>
      </c>
      <c r="J4171" s="25">
        <f>VLOOKUP(CONCATENATE($F4171," ",$G4171),AllocFactorMatrix,(J$4+1),FALSE)*$E4175</f>
        <v>0</v>
      </c>
      <c r="K4171" s="25">
        <f>VLOOKUP(CONCATENATE($F4171," ",$G4171),AllocFactorMatrix,(K$4+1),FALSE)*$E4175</f>
        <v>0</v>
      </c>
      <c r="L4171" s="25">
        <f>VLOOKUP(CONCATENATE($F4171," ",$G4171),AllocFactorMatrix,(L$4+1),FALSE)*$E4175</f>
        <v>0</v>
      </c>
      <c r="M4171" s="25">
        <f t="shared" si="1960"/>
        <v>0</v>
      </c>
      <c r="N4171" s="25">
        <f>VLOOKUP(CONCATENATE($F4171," ",$G4171),AllocFactorMatrix,(N$4+1),FALSE)*$E4175</f>
        <v>0</v>
      </c>
      <c r="O4171" s="25">
        <f>VLOOKUP(CONCATENATE($F4171," ",$G4171),AllocFactorMatrix,(O$4+1),FALSE)*$E4175</f>
        <v>0</v>
      </c>
      <c r="P4171" s="25">
        <f>VLOOKUP(CONCATENATE($F4171," ",$G4171),AllocFactorMatrix,(P$4+1),FALSE)*$E4175</f>
        <v>0</v>
      </c>
      <c r="Q4171" s="25">
        <f>VLOOKUP(CONCATENATE($F4171," ",$G4171),AllocFactorMatrix,(Q$4+1),FALSE)*$E4175</f>
        <v>0</v>
      </c>
      <c r="R4171" s="25">
        <f t="shared" si="1964"/>
        <v>0</v>
      </c>
      <c r="S4171" s="25">
        <f>VLOOKUP(CONCATENATE($F4171," ",$G4171),AllocFactorMatrix,(S$4+1),FALSE)*$E4175</f>
        <v>0</v>
      </c>
      <c r="T4171" s="25">
        <f>VLOOKUP(CONCATENATE($F4171," ",$G4171),AllocFactorMatrix,(T$4+1),FALSE)*$E4175</f>
        <v>0</v>
      </c>
      <c r="U4171" s="25">
        <f>VLOOKUP(CONCATENATE($F4171," ",$G4171),AllocFactorMatrix,(U$4+1),FALSE)*$E4175</f>
        <v>0</v>
      </c>
      <c r="V4171" s="25">
        <f>VLOOKUP(CONCATENATE($F4171," ",$G4171),AllocFactorMatrix,(V$4+1),FALSE)*$E4175</f>
        <v>0</v>
      </c>
      <c r="W4171" s="25">
        <f t="shared" si="1965"/>
        <v>0</v>
      </c>
      <c r="X4171" s="25">
        <f>VLOOKUP(CONCATENATE($F4171," ",$G4171),AllocFactorMatrix,(X$4+1),FALSE)*$E4175</f>
        <v>0</v>
      </c>
      <c r="Y4171" s="25">
        <f>VLOOKUP(CONCATENATE($F4171," ",$G4171),AllocFactorMatrix,(Y$4+1),FALSE)*$E4175</f>
        <v>0</v>
      </c>
      <c r="Z4171" s="25">
        <f t="shared" si="1961"/>
        <v>0</v>
      </c>
      <c r="AA4171" s="25">
        <f>VLOOKUP(CONCATENATE($F4171," ",$G4171),AllocFactorMatrix,(AA$4+1),FALSE)*$E4175</f>
        <v>0</v>
      </c>
      <c r="AB4171" s="25">
        <f>VLOOKUP(CONCATENATE($F4171," ",$G4171),AllocFactorMatrix,(AB$4+1),FALSE)*$E4175</f>
        <v>0</v>
      </c>
      <c r="AC4171" s="25">
        <f>VLOOKUP(CONCATENATE($F4171," ",$G4171),AllocFactorMatrix,(AC$4+1),FALSE)*$E4175</f>
        <v>0</v>
      </c>
    </row>
    <row r="4172" spans="4:29" hidden="1" outlineLevel="1">
      <c r="E4172" s="22">
        <v>0</v>
      </c>
      <c r="F4172" s="61" t="str">
        <f>F4175</f>
        <v>PROD_DEMAND</v>
      </c>
      <c r="G4172" s="20" t="str">
        <f>$G$12</f>
        <v>DISTSEC</v>
      </c>
      <c r="H4172" s="24">
        <f t="shared" si="1957"/>
        <v>0</v>
      </c>
      <c r="I4172" s="25">
        <f>VLOOKUP(CONCATENATE($F4172," ",$G4172),AllocFactorMatrix,(I$4+1),FALSE)*$E4175</f>
        <v>0</v>
      </c>
      <c r="J4172" s="25">
        <f>VLOOKUP(CONCATENATE($F4172," ",$G4172),AllocFactorMatrix,(J$4+1),FALSE)*$E4175</f>
        <v>0</v>
      </c>
      <c r="K4172" s="25">
        <f>VLOOKUP(CONCATENATE($F4172," ",$G4172),AllocFactorMatrix,(K$4+1),FALSE)*$E4175</f>
        <v>0</v>
      </c>
      <c r="L4172" s="25">
        <f>VLOOKUP(CONCATENATE($F4172," ",$G4172),AllocFactorMatrix,(L$4+1),FALSE)*$E4175</f>
        <v>0</v>
      </c>
      <c r="M4172" s="25">
        <f t="shared" si="1960"/>
        <v>0</v>
      </c>
      <c r="N4172" s="25">
        <f>VLOOKUP(CONCATENATE($F4172," ",$G4172),AllocFactorMatrix,(N$4+1),FALSE)*$E4175</f>
        <v>0</v>
      </c>
      <c r="O4172" s="25">
        <f>VLOOKUP(CONCATENATE($F4172," ",$G4172),AllocFactorMatrix,(O$4+1),FALSE)*$E4175</f>
        <v>0</v>
      </c>
      <c r="P4172" s="25">
        <f>VLOOKUP(CONCATENATE($F4172," ",$G4172),AllocFactorMatrix,(P$4+1),FALSE)*$E4175</f>
        <v>0</v>
      </c>
      <c r="Q4172" s="25">
        <f>VLOOKUP(CONCATENATE($F4172," ",$G4172),AllocFactorMatrix,(Q$4+1),FALSE)*$E4175</f>
        <v>0</v>
      </c>
      <c r="R4172" s="25">
        <f t="shared" si="1964"/>
        <v>0</v>
      </c>
      <c r="S4172" s="25">
        <f>VLOOKUP(CONCATENATE($F4172," ",$G4172),AllocFactorMatrix,(S$4+1),FALSE)*$E4175</f>
        <v>0</v>
      </c>
      <c r="T4172" s="25">
        <f>VLOOKUP(CONCATENATE($F4172," ",$G4172),AllocFactorMatrix,(T$4+1),FALSE)*$E4175</f>
        <v>0</v>
      </c>
      <c r="U4172" s="25">
        <f>VLOOKUP(CONCATENATE($F4172," ",$G4172),AllocFactorMatrix,(U$4+1),FALSE)*$E4175</f>
        <v>0</v>
      </c>
      <c r="V4172" s="25">
        <f>VLOOKUP(CONCATENATE($F4172," ",$G4172),AllocFactorMatrix,(V$4+1),FALSE)*$E4175</f>
        <v>0</v>
      </c>
      <c r="W4172" s="25">
        <f t="shared" si="1965"/>
        <v>0</v>
      </c>
      <c r="X4172" s="25">
        <f>VLOOKUP(CONCATENATE($F4172," ",$G4172),AllocFactorMatrix,(X$4+1),FALSE)*$E4175</f>
        <v>0</v>
      </c>
      <c r="Y4172" s="25">
        <f>VLOOKUP(CONCATENATE($F4172," ",$G4172),AllocFactorMatrix,(Y$4+1),FALSE)*$E4175</f>
        <v>0</v>
      </c>
      <c r="Z4172" s="25">
        <f t="shared" si="1961"/>
        <v>0</v>
      </c>
      <c r="AA4172" s="25">
        <f>VLOOKUP(CONCATENATE($F4172," ",$G4172),AllocFactorMatrix,(AA$4+1),FALSE)*$E4175</f>
        <v>0</v>
      </c>
      <c r="AB4172" s="25">
        <f>VLOOKUP(CONCATENATE($F4172," ",$G4172),AllocFactorMatrix,(AB$4+1),FALSE)*$E4175</f>
        <v>0</v>
      </c>
      <c r="AC4172" s="25">
        <f>VLOOKUP(CONCATENATE($F4172," ",$G4172),AllocFactorMatrix,(AC$4+1),FALSE)*$E4175</f>
        <v>0</v>
      </c>
    </row>
    <row r="4173" spans="4:29" hidden="1" outlineLevel="1">
      <c r="E4173" s="22">
        <v>0</v>
      </c>
      <c r="F4173" s="61" t="str">
        <f>F4175</f>
        <v>PROD_DEMAND</v>
      </c>
      <c r="G4173" s="20" t="str">
        <f>$G$13</f>
        <v>ENERGY</v>
      </c>
      <c r="H4173" s="24">
        <f t="shared" si="1957"/>
        <v>0</v>
      </c>
      <c r="I4173" s="25">
        <f>VLOOKUP(CONCATENATE($F4173," ",$G4173),AllocFactorMatrix,(I$4+1),FALSE)*$E4175</f>
        <v>0</v>
      </c>
      <c r="J4173" s="25">
        <f>VLOOKUP(CONCATENATE($F4173," ",$G4173),AllocFactorMatrix,(J$4+1),FALSE)*$E4175</f>
        <v>0</v>
      </c>
      <c r="K4173" s="25">
        <f>VLOOKUP(CONCATENATE($F4173," ",$G4173),AllocFactorMatrix,(K$4+1),FALSE)*$E4175</f>
        <v>0</v>
      </c>
      <c r="L4173" s="25">
        <f>VLOOKUP(CONCATENATE($F4173," ",$G4173),AllocFactorMatrix,(L$4+1),FALSE)*$E4175</f>
        <v>0</v>
      </c>
      <c r="M4173" s="25">
        <f t="shared" si="1960"/>
        <v>0</v>
      </c>
      <c r="N4173" s="25">
        <f>VLOOKUP(CONCATENATE($F4173," ",$G4173),AllocFactorMatrix,(N$4+1),FALSE)*$E4175</f>
        <v>0</v>
      </c>
      <c r="O4173" s="25">
        <f>VLOOKUP(CONCATENATE($F4173," ",$G4173),AllocFactorMatrix,(O$4+1),FALSE)*$E4175</f>
        <v>0</v>
      </c>
      <c r="P4173" s="25">
        <f>VLOOKUP(CONCATENATE($F4173," ",$G4173),AllocFactorMatrix,(P$4+1),FALSE)*$E4175</f>
        <v>0</v>
      </c>
      <c r="Q4173" s="25">
        <f>VLOOKUP(CONCATENATE($F4173," ",$G4173),AllocFactorMatrix,(Q$4+1),FALSE)*$E4175</f>
        <v>0</v>
      </c>
      <c r="R4173" s="25">
        <f t="shared" si="1964"/>
        <v>0</v>
      </c>
      <c r="S4173" s="25">
        <f>VLOOKUP(CONCATENATE($F4173," ",$G4173),AllocFactorMatrix,(S$4+1),FALSE)*$E4175</f>
        <v>0</v>
      </c>
      <c r="T4173" s="25">
        <f>VLOOKUP(CONCATENATE($F4173," ",$G4173),AllocFactorMatrix,(T$4+1),FALSE)*$E4175</f>
        <v>0</v>
      </c>
      <c r="U4173" s="25">
        <f>VLOOKUP(CONCATENATE($F4173," ",$G4173),AllocFactorMatrix,(U$4+1),FALSE)*$E4175</f>
        <v>0</v>
      </c>
      <c r="V4173" s="25">
        <f>VLOOKUP(CONCATENATE($F4173," ",$G4173),AllocFactorMatrix,(V$4+1),FALSE)*$E4175</f>
        <v>0</v>
      </c>
      <c r="W4173" s="25">
        <f t="shared" si="1965"/>
        <v>0</v>
      </c>
      <c r="X4173" s="25">
        <f>VLOOKUP(CONCATENATE($F4173," ",$G4173),AllocFactorMatrix,(X$4+1),FALSE)*$E4175</f>
        <v>0</v>
      </c>
      <c r="Y4173" s="25">
        <f>VLOOKUP(CONCATENATE($F4173," ",$G4173),AllocFactorMatrix,(Y$4+1),FALSE)*$E4175</f>
        <v>0</v>
      </c>
      <c r="Z4173" s="25">
        <f t="shared" si="1961"/>
        <v>0</v>
      </c>
      <c r="AA4173" s="25">
        <f>VLOOKUP(CONCATENATE($F4173," ",$G4173),AllocFactorMatrix,(AA$4+1),FALSE)*$E4175</f>
        <v>0</v>
      </c>
      <c r="AB4173" s="25">
        <f>VLOOKUP(CONCATENATE($F4173," ",$G4173),AllocFactorMatrix,(AB$4+1),FALSE)*$E4175</f>
        <v>0</v>
      </c>
      <c r="AC4173" s="25">
        <f>VLOOKUP(CONCATENATE($F4173," ",$G4173),AllocFactorMatrix,(AC$4+1),FALSE)*$E4175</f>
        <v>0</v>
      </c>
    </row>
    <row r="4174" spans="4:29" hidden="1" outlineLevel="1">
      <c r="E4174" s="22">
        <v>0</v>
      </c>
      <c r="F4174" s="61" t="str">
        <f>F4175</f>
        <v>PROD_DEMAND</v>
      </c>
      <c r="G4174" s="20" t="str">
        <f>$G$14</f>
        <v>CUSTOMER</v>
      </c>
      <c r="H4174" s="24">
        <f t="shared" si="1957"/>
        <v>0</v>
      </c>
      <c r="I4174" s="25">
        <f>VLOOKUP(CONCATENATE($F4174," ",$G4174),AllocFactorMatrix,(I$4+1),FALSE)*$E4175</f>
        <v>0</v>
      </c>
      <c r="J4174" s="25">
        <f>VLOOKUP(CONCATENATE($F4174," ",$G4174),AllocFactorMatrix,(J$4+1),FALSE)*$E4175</f>
        <v>0</v>
      </c>
      <c r="K4174" s="25">
        <f>VLOOKUP(CONCATENATE($F4174," ",$G4174),AllocFactorMatrix,(K$4+1),FALSE)*$E4175</f>
        <v>0</v>
      </c>
      <c r="L4174" s="25">
        <f>VLOOKUP(CONCATENATE($F4174," ",$G4174),AllocFactorMatrix,(L$4+1),FALSE)*$E4175</f>
        <v>0</v>
      </c>
      <c r="M4174" s="25">
        <f t="shared" si="1960"/>
        <v>0</v>
      </c>
      <c r="N4174" s="25">
        <f>VLOOKUP(CONCATENATE($F4174," ",$G4174),AllocFactorMatrix,(N$4+1),FALSE)*$E4175</f>
        <v>0</v>
      </c>
      <c r="O4174" s="25">
        <f>VLOOKUP(CONCATENATE($F4174," ",$G4174),AllocFactorMatrix,(O$4+1),FALSE)*$E4175</f>
        <v>0</v>
      </c>
      <c r="P4174" s="25">
        <f>VLOOKUP(CONCATENATE($F4174," ",$G4174),AllocFactorMatrix,(P$4+1),FALSE)*$E4175</f>
        <v>0</v>
      </c>
      <c r="Q4174" s="25">
        <f>VLOOKUP(CONCATENATE($F4174," ",$G4174),AllocFactorMatrix,(Q$4+1),FALSE)*$E4175</f>
        <v>0</v>
      </c>
      <c r="R4174" s="25">
        <f t="shared" si="1964"/>
        <v>0</v>
      </c>
      <c r="S4174" s="25">
        <f>VLOOKUP(CONCATENATE($F4174," ",$G4174),AllocFactorMatrix,(S$4+1),FALSE)*$E4175</f>
        <v>0</v>
      </c>
      <c r="T4174" s="25">
        <f>VLOOKUP(CONCATENATE($F4174," ",$G4174),AllocFactorMatrix,(T$4+1),FALSE)*$E4175</f>
        <v>0</v>
      </c>
      <c r="U4174" s="25">
        <f>VLOOKUP(CONCATENATE($F4174," ",$G4174),AllocFactorMatrix,(U$4+1),FALSE)*$E4175</f>
        <v>0</v>
      </c>
      <c r="V4174" s="25">
        <f>VLOOKUP(CONCATENATE($F4174," ",$G4174),AllocFactorMatrix,(V$4+1),FALSE)*$E4175</f>
        <v>0</v>
      </c>
      <c r="W4174" s="25">
        <f t="shared" si="1965"/>
        <v>0</v>
      </c>
      <c r="X4174" s="25">
        <f>VLOOKUP(CONCATENATE($F4174," ",$G4174),AllocFactorMatrix,(X$4+1),FALSE)*$E4175</f>
        <v>0</v>
      </c>
      <c r="Y4174" s="25">
        <f>VLOOKUP(CONCATENATE($F4174," ",$G4174),AllocFactorMatrix,(Y$4+1),FALSE)*$E4175</f>
        <v>0</v>
      </c>
      <c r="Z4174" s="25">
        <f t="shared" si="1961"/>
        <v>0</v>
      </c>
      <c r="AA4174" s="25">
        <f>VLOOKUP(CONCATENATE($F4174," ",$G4174),AllocFactorMatrix,(AA$4+1),FALSE)*$E4175</f>
        <v>0</v>
      </c>
      <c r="AB4174" s="25">
        <f>VLOOKUP(CONCATENATE($F4174," ",$G4174),AllocFactorMatrix,(AB$4+1),FALSE)*$E4175</f>
        <v>0</v>
      </c>
      <c r="AC4174" s="25">
        <f>VLOOKUP(CONCATENATE($F4174," ",$G4174),AllocFactorMatrix,(AC$4+1),FALSE)*$E4175</f>
        <v>0</v>
      </c>
    </row>
    <row r="4175" spans="4:29" collapsed="1">
      <c r="D4175" s="58" t="s">
        <v>630</v>
      </c>
      <c r="E4175" s="22">
        <v>0</v>
      </c>
      <c r="F4175" s="61" t="s">
        <v>29</v>
      </c>
      <c r="G4175" s="20" t="str">
        <f>$G$15</f>
        <v>TOTAL</v>
      </c>
      <c r="H4175" s="24">
        <f t="shared" si="1957"/>
        <v>0</v>
      </c>
      <c r="I4175" s="25">
        <f>VLOOKUP(CONCATENATE($F4175," ",$G4175),AllocFactorMatrix,(I$4+1),FALSE)*$E4175</f>
        <v>0</v>
      </c>
      <c r="J4175" s="25">
        <f>VLOOKUP(CONCATENATE($F4175," ",$G4175),AllocFactorMatrix,(J$4+1),FALSE)*$E4175</f>
        <v>0</v>
      </c>
      <c r="K4175" s="25">
        <f>VLOOKUP(CONCATENATE($F4175," ",$G4175),AllocFactorMatrix,(K$4+1),FALSE)*$E4175</f>
        <v>0</v>
      </c>
      <c r="L4175" s="25">
        <f>VLOOKUP(CONCATENATE($F4175," ",$G4175),AllocFactorMatrix,(L$4+1),FALSE)*$E4175</f>
        <v>0</v>
      </c>
      <c r="M4175" s="25">
        <f t="shared" si="1960"/>
        <v>0</v>
      </c>
      <c r="N4175" s="25">
        <f>VLOOKUP(CONCATENATE($F4175," ",$G4175),AllocFactorMatrix,(N$4+1),FALSE)*$E4175</f>
        <v>0</v>
      </c>
      <c r="O4175" s="25">
        <f>VLOOKUP(CONCATENATE($F4175," ",$G4175),AllocFactorMatrix,(O$4+1),FALSE)*$E4175</f>
        <v>0</v>
      </c>
      <c r="P4175" s="25">
        <f>VLOOKUP(CONCATENATE($F4175," ",$G4175),AllocFactorMatrix,(P$4+1),FALSE)*$E4175</f>
        <v>0</v>
      </c>
      <c r="Q4175" s="25">
        <f>VLOOKUP(CONCATENATE($F4175," ",$G4175),AllocFactorMatrix,(Q$4+1),FALSE)*$E4175</f>
        <v>0</v>
      </c>
      <c r="R4175" s="25">
        <f t="shared" si="1964"/>
        <v>0</v>
      </c>
      <c r="S4175" s="25">
        <f>VLOOKUP(CONCATENATE($F4175," ",$G4175),AllocFactorMatrix,(S$4+1),FALSE)*$E4175</f>
        <v>0</v>
      </c>
      <c r="T4175" s="25">
        <f>VLOOKUP(CONCATENATE($F4175," ",$G4175),AllocFactorMatrix,(T$4+1),FALSE)*$E4175</f>
        <v>0</v>
      </c>
      <c r="U4175" s="25">
        <f>VLOOKUP(CONCATENATE($F4175," ",$G4175),AllocFactorMatrix,(U$4+1),FALSE)*$E4175</f>
        <v>0</v>
      </c>
      <c r="V4175" s="25">
        <f>VLOOKUP(CONCATENATE($F4175," ",$G4175),AllocFactorMatrix,(V$4+1),FALSE)*$E4175</f>
        <v>0</v>
      </c>
      <c r="W4175" s="25">
        <f t="shared" si="1965"/>
        <v>0</v>
      </c>
      <c r="X4175" s="25">
        <f>VLOOKUP(CONCATENATE($F4175," ",$G4175),AllocFactorMatrix,(X$4+1),FALSE)*$E4175</f>
        <v>0</v>
      </c>
      <c r="Y4175" s="25">
        <f>VLOOKUP(CONCATENATE($F4175," ",$G4175),AllocFactorMatrix,(Y$4+1),FALSE)*$E4175</f>
        <v>0</v>
      </c>
      <c r="Z4175" s="25">
        <f t="shared" si="1961"/>
        <v>0</v>
      </c>
      <c r="AA4175" s="25">
        <f>VLOOKUP(CONCATENATE($F4175," ",$G4175),AllocFactorMatrix,(AA$4+1),FALSE)*$E4175</f>
        <v>0</v>
      </c>
      <c r="AB4175" s="25">
        <f>VLOOKUP(CONCATENATE($F4175," ",$G4175),AllocFactorMatrix,(AB$4+1),FALSE)*$E4175</f>
        <v>0</v>
      </c>
      <c r="AC4175" s="25">
        <f>VLOOKUP(CONCATENATE($F4175," ",$G4175),AllocFactorMatrix,(AC$4+1),FALSE)*$E4175</f>
        <v>0</v>
      </c>
    </row>
    <row r="4176" spans="4:29" hidden="1" outlineLevel="1">
      <c r="E4176" s="22">
        <v>0</v>
      </c>
      <c r="F4176" s="61" t="str">
        <f>F4183</f>
        <v>PROD_DEMAND</v>
      </c>
      <c r="G4176" s="20" t="str">
        <f>$G$8</f>
        <v>PRODUCTION</v>
      </c>
      <c r="H4176" s="24">
        <f t="shared" si="1957"/>
        <v>0</v>
      </c>
      <c r="I4176" s="25">
        <f>VLOOKUP(CONCATENATE($F4176," ",$G4176),AllocFactorMatrix,(I$4+1),FALSE)*$E4183</f>
        <v>0</v>
      </c>
      <c r="J4176" s="25">
        <f>VLOOKUP(CONCATENATE($F4176," ",$G4176),AllocFactorMatrix,(J$4+1),FALSE)*$E4183</f>
        <v>0</v>
      </c>
      <c r="K4176" s="25">
        <f>VLOOKUP(CONCATENATE($F4176," ",$G4176),AllocFactorMatrix,(K$4+1),FALSE)*$E4183</f>
        <v>0</v>
      </c>
      <c r="L4176" s="25">
        <f>VLOOKUP(CONCATENATE($F4176," ",$G4176),AllocFactorMatrix,(L$4+1),FALSE)*$E4183</f>
        <v>0</v>
      </c>
      <c r="M4176" s="25">
        <f t="shared" ref="M4176:M4191" si="1966">SUBTOTAL(9,J4176:L4176)</f>
        <v>0</v>
      </c>
      <c r="N4176" s="25">
        <f>VLOOKUP(CONCATENATE($F4176," ",$G4176),AllocFactorMatrix,(N$4+1),FALSE)*$E4183</f>
        <v>0</v>
      </c>
      <c r="O4176" s="25">
        <f>VLOOKUP(CONCATENATE($F4176," ",$G4176),AllocFactorMatrix,(O$4+1),FALSE)*$E4183</f>
        <v>0</v>
      </c>
      <c r="P4176" s="25">
        <f>VLOOKUP(CONCATENATE($F4176," ",$G4176),AllocFactorMatrix,(P$4+1),FALSE)*$E4183</f>
        <v>0</v>
      </c>
      <c r="Q4176" s="25">
        <f>VLOOKUP(CONCATENATE($F4176," ",$G4176),AllocFactorMatrix,(Q$4+1),FALSE)*$E4183</f>
        <v>0</v>
      </c>
      <c r="R4176" s="25">
        <f>SUBTOTAL(9,N4176:Q4176)</f>
        <v>0</v>
      </c>
      <c r="S4176" s="25">
        <f>VLOOKUP(CONCATENATE($F4176," ",$G4176),AllocFactorMatrix,(S$4+1),FALSE)*$E4183</f>
        <v>0</v>
      </c>
      <c r="T4176" s="25">
        <f>VLOOKUP(CONCATENATE($F4176," ",$G4176),AllocFactorMatrix,(T$4+1),FALSE)*$E4183</f>
        <v>0</v>
      </c>
      <c r="U4176" s="25">
        <f>VLOOKUP(CONCATENATE($F4176," ",$G4176),AllocFactorMatrix,(U$4+1),FALSE)*$E4183</f>
        <v>0</v>
      </c>
      <c r="V4176" s="25">
        <f>VLOOKUP(CONCATENATE($F4176," ",$G4176),AllocFactorMatrix,(V$4+1),FALSE)*$E4183</f>
        <v>0</v>
      </c>
      <c r="W4176" s="25">
        <f>SUBTOTAL(9,S4176:V4176)</f>
        <v>0</v>
      </c>
      <c r="X4176" s="25">
        <f>VLOOKUP(CONCATENATE($F4176," ",$G4176),AllocFactorMatrix,(X$4+1),FALSE)*$E4183</f>
        <v>0</v>
      </c>
      <c r="Y4176" s="25">
        <f>VLOOKUP(CONCATENATE($F4176," ",$G4176),AllocFactorMatrix,(Y$4+1),FALSE)*$E4183</f>
        <v>0</v>
      </c>
      <c r="Z4176" s="25">
        <f t="shared" ref="Z4176:Z4191" si="1967">SUBTOTAL(9,X4176:Y4176)</f>
        <v>0</v>
      </c>
      <c r="AA4176" s="25">
        <f>VLOOKUP(CONCATENATE($F4176," ",$G4176),AllocFactorMatrix,(AA$4+1),FALSE)*$E4183</f>
        <v>0</v>
      </c>
      <c r="AB4176" s="25">
        <f>VLOOKUP(CONCATENATE($F4176," ",$G4176),AllocFactorMatrix,(AB$4+1),FALSE)*$E4183</f>
        <v>0</v>
      </c>
      <c r="AC4176" s="25">
        <f>VLOOKUP(CONCATENATE($F4176," ",$G4176),AllocFactorMatrix,(AC$4+1),FALSE)*$E4183</f>
        <v>0</v>
      </c>
    </row>
    <row r="4177" spans="4:29" hidden="1" outlineLevel="1">
      <c r="E4177" s="22">
        <v>0</v>
      </c>
      <c r="F4177" s="61" t="str">
        <f>F4183</f>
        <v>PROD_DEMAND</v>
      </c>
      <c r="G4177" s="20" t="str">
        <f>$G$9</f>
        <v>BULKTRAN</v>
      </c>
      <c r="H4177" s="24">
        <f t="shared" si="1957"/>
        <v>0</v>
      </c>
      <c r="I4177" s="25">
        <f>VLOOKUP(CONCATENATE($F4177," ",$G4177),AllocFactorMatrix,(I$4+1),FALSE)*$E4183</f>
        <v>0</v>
      </c>
      <c r="J4177" s="25">
        <f>VLOOKUP(CONCATENATE($F4177," ",$G4177),AllocFactorMatrix,(J$4+1),FALSE)*$E4183</f>
        <v>0</v>
      </c>
      <c r="K4177" s="25">
        <f>VLOOKUP(CONCATENATE($F4177," ",$G4177),AllocFactorMatrix,(K$4+1),FALSE)*$E4183</f>
        <v>0</v>
      </c>
      <c r="L4177" s="25">
        <f>VLOOKUP(CONCATENATE($F4177," ",$G4177),AllocFactorMatrix,(L$4+1),FALSE)*$E4183</f>
        <v>0</v>
      </c>
      <c r="M4177" s="25">
        <f t="shared" si="1966"/>
        <v>0</v>
      </c>
      <c r="N4177" s="25">
        <f>VLOOKUP(CONCATENATE($F4177," ",$G4177),AllocFactorMatrix,(N$4+1),FALSE)*$E4183</f>
        <v>0</v>
      </c>
      <c r="O4177" s="25">
        <f>VLOOKUP(CONCATENATE($F4177," ",$G4177),AllocFactorMatrix,(O$4+1),FALSE)*$E4183</f>
        <v>0</v>
      </c>
      <c r="P4177" s="25">
        <f>VLOOKUP(CONCATENATE($F4177," ",$G4177),AllocFactorMatrix,(P$4+1),FALSE)*$E4183</f>
        <v>0</v>
      </c>
      <c r="Q4177" s="25">
        <f>VLOOKUP(CONCATENATE($F4177," ",$G4177),AllocFactorMatrix,(Q$4+1),FALSE)*$E4183</f>
        <v>0</v>
      </c>
      <c r="R4177" s="25">
        <f t="shared" ref="R4177:R4183" si="1968">SUBTOTAL(9,N4177:Q4177)</f>
        <v>0</v>
      </c>
      <c r="S4177" s="25">
        <f>VLOOKUP(CONCATENATE($F4177," ",$G4177),AllocFactorMatrix,(S$4+1),FALSE)*$E4183</f>
        <v>0</v>
      </c>
      <c r="T4177" s="25">
        <f>VLOOKUP(CONCATENATE($F4177," ",$G4177),AllocFactorMatrix,(T$4+1),FALSE)*$E4183</f>
        <v>0</v>
      </c>
      <c r="U4177" s="25">
        <f>VLOOKUP(CONCATENATE($F4177," ",$G4177),AllocFactorMatrix,(U$4+1),FALSE)*$E4183</f>
        <v>0</v>
      </c>
      <c r="V4177" s="25">
        <f>VLOOKUP(CONCATENATE($F4177," ",$G4177),AllocFactorMatrix,(V$4+1),FALSE)*$E4183</f>
        <v>0</v>
      </c>
      <c r="W4177" s="25">
        <f t="shared" ref="W4177:W4183" si="1969">SUBTOTAL(9,S4177:V4177)</f>
        <v>0</v>
      </c>
      <c r="X4177" s="25">
        <f>VLOOKUP(CONCATENATE($F4177," ",$G4177),AllocFactorMatrix,(X$4+1),FALSE)*$E4183</f>
        <v>0</v>
      </c>
      <c r="Y4177" s="25">
        <f>VLOOKUP(CONCATENATE($F4177," ",$G4177),AllocFactorMatrix,(Y$4+1),FALSE)*$E4183</f>
        <v>0</v>
      </c>
      <c r="Z4177" s="25">
        <f t="shared" si="1967"/>
        <v>0</v>
      </c>
      <c r="AA4177" s="25">
        <f>VLOOKUP(CONCATENATE($F4177," ",$G4177),AllocFactorMatrix,(AA$4+1),FALSE)*$E4183</f>
        <v>0</v>
      </c>
      <c r="AB4177" s="25">
        <f>VLOOKUP(CONCATENATE($F4177," ",$G4177),AllocFactorMatrix,(AB$4+1),FALSE)*$E4183</f>
        <v>0</v>
      </c>
      <c r="AC4177" s="25">
        <f>VLOOKUP(CONCATENATE($F4177," ",$G4177),AllocFactorMatrix,(AC$4+1),FALSE)*$E4183</f>
        <v>0</v>
      </c>
    </row>
    <row r="4178" spans="4:29" hidden="1" outlineLevel="1">
      <c r="E4178" s="22">
        <v>0</v>
      </c>
      <c r="F4178" s="61" t="str">
        <f>F4183</f>
        <v>PROD_DEMAND</v>
      </c>
      <c r="G4178" s="20" t="str">
        <f>$G$10</f>
        <v>SUBTRAN</v>
      </c>
      <c r="H4178" s="24">
        <f t="shared" si="1957"/>
        <v>0</v>
      </c>
      <c r="I4178" s="25">
        <f>VLOOKUP(CONCATENATE($F4178," ",$G4178),AllocFactorMatrix,(I$4+1),FALSE)*$E4183</f>
        <v>0</v>
      </c>
      <c r="J4178" s="25">
        <f>VLOOKUP(CONCATENATE($F4178," ",$G4178),AllocFactorMatrix,(J$4+1),FALSE)*$E4183</f>
        <v>0</v>
      </c>
      <c r="K4178" s="25">
        <f>VLOOKUP(CONCATENATE($F4178," ",$G4178),AllocFactorMatrix,(K$4+1),FALSE)*$E4183</f>
        <v>0</v>
      </c>
      <c r="L4178" s="25">
        <f>VLOOKUP(CONCATENATE($F4178," ",$G4178),AllocFactorMatrix,(L$4+1),FALSE)*$E4183</f>
        <v>0</v>
      </c>
      <c r="M4178" s="25">
        <f t="shared" si="1966"/>
        <v>0</v>
      </c>
      <c r="N4178" s="25">
        <f>VLOOKUP(CONCATENATE($F4178," ",$G4178),AllocFactorMatrix,(N$4+1),FALSE)*$E4183</f>
        <v>0</v>
      </c>
      <c r="O4178" s="25">
        <f>VLOOKUP(CONCATENATE($F4178," ",$G4178),AllocFactorMatrix,(O$4+1),FALSE)*$E4183</f>
        <v>0</v>
      </c>
      <c r="P4178" s="25">
        <f>VLOOKUP(CONCATENATE($F4178," ",$G4178),AllocFactorMatrix,(P$4+1),FALSE)*$E4183</f>
        <v>0</v>
      </c>
      <c r="Q4178" s="25">
        <f>VLOOKUP(CONCATENATE($F4178," ",$G4178),AllocFactorMatrix,(Q$4+1),FALSE)*$E4183</f>
        <v>0</v>
      </c>
      <c r="R4178" s="25">
        <f t="shared" si="1968"/>
        <v>0</v>
      </c>
      <c r="S4178" s="25">
        <f>VLOOKUP(CONCATENATE($F4178," ",$G4178),AllocFactorMatrix,(S$4+1),FALSE)*$E4183</f>
        <v>0</v>
      </c>
      <c r="T4178" s="25">
        <f>VLOOKUP(CONCATENATE($F4178," ",$G4178),AllocFactorMatrix,(T$4+1),FALSE)*$E4183</f>
        <v>0</v>
      </c>
      <c r="U4178" s="25">
        <f>VLOOKUP(CONCATENATE($F4178," ",$G4178),AllocFactorMatrix,(U$4+1),FALSE)*$E4183</f>
        <v>0</v>
      </c>
      <c r="V4178" s="25">
        <f>VLOOKUP(CONCATENATE($F4178," ",$G4178),AllocFactorMatrix,(V$4+1),FALSE)*$E4183</f>
        <v>0</v>
      </c>
      <c r="W4178" s="25">
        <f t="shared" si="1969"/>
        <v>0</v>
      </c>
      <c r="X4178" s="25">
        <f>VLOOKUP(CONCATENATE($F4178," ",$G4178),AllocFactorMatrix,(X$4+1),FALSE)*$E4183</f>
        <v>0</v>
      </c>
      <c r="Y4178" s="25">
        <f>VLOOKUP(CONCATENATE($F4178," ",$G4178),AllocFactorMatrix,(Y$4+1),FALSE)*$E4183</f>
        <v>0</v>
      </c>
      <c r="Z4178" s="25">
        <f t="shared" si="1967"/>
        <v>0</v>
      </c>
      <c r="AA4178" s="25">
        <f>VLOOKUP(CONCATENATE($F4178," ",$G4178),AllocFactorMatrix,(AA$4+1),FALSE)*$E4183</f>
        <v>0</v>
      </c>
      <c r="AB4178" s="25">
        <f>VLOOKUP(CONCATENATE($F4178," ",$G4178),AllocFactorMatrix,(AB$4+1),FALSE)*$E4183</f>
        <v>0</v>
      </c>
      <c r="AC4178" s="25">
        <f>VLOOKUP(CONCATENATE($F4178," ",$G4178),AllocFactorMatrix,(AC$4+1),FALSE)*$E4183</f>
        <v>0</v>
      </c>
    </row>
    <row r="4179" spans="4:29" hidden="1" outlineLevel="1">
      <c r="E4179" s="22">
        <v>0</v>
      </c>
      <c r="F4179" s="61" t="str">
        <f>F4183</f>
        <v>PROD_DEMAND</v>
      </c>
      <c r="G4179" s="20" t="str">
        <f>$G$11</f>
        <v>DISTPRI</v>
      </c>
      <c r="H4179" s="24">
        <f t="shared" si="1957"/>
        <v>0</v>
      </c>
      <c r="I4179" s="25">
        <f>VLOOKUP(CONCATENATE($F4179," ",$G4179),AllocFactorMatrix,(I$4+1),FALSE)*$E4183</f>
        <v>0</v>
      </c>
      <c r="J4179" s="25">
        <f>VLOOKUP(CONCATENATE($F4179," ",$G4179),AllocFactorMatrix,(J$4+1),FALSE)*$E4183</f>
        <v>0</v>
      </c>
      <c r="K4179" s="25">
        <f>VLOOKUP(CONCATENATE($F4179," ",$G4179),AllocFactorMatrix,(K$4+1),FALSE)*$E4183</f>
        <v>0</v>
      </c>
      <c r="L4179" s="25">
        <f>VLOOKUP(CONCATENATE($F4179," ",$G4179),AllocFactorMatrix,(L$4+1),FALSE)*$E4183</f>
        <v>0</v>
      </c>
      <c r="M4179" s="25">
        <f t="shared" si="1966"/>
        <v>0</v>
      </c>
      <c r="N4179" s="25">
        <f>VLOOKUP(CONCATENATE($F4179," ",$G4179),AllocFactorMatrix,(N$4+1),FALSE)*$E4183</f>
        <v>0</v>
      </c>
      <c r="O4179" s="25">
        <f>VLOOKUP(CONCATENATE($F4179," ",$G4179),AllocFactorMatrix,(O$4+1),FALSE)*$E4183</f>
        <v>0</v>
      </c>
      <c r="P4179" s="25">
        <f>VLOOKUP(CONCATENATE($F4179," ",$G4179),AllocFactorMatrix,(P$4+1),FALSE)*$E4183</f>
        <v>0</v>
      </c>
      <c r="Q4179" s="25">
        <f>VLOOKUP(CONCATENATE($F4179," ",$G4179),AllocFactorMatrix,(Q$4+1),FALSE)*$E4183</f>
        <v>0</v>
      </c>
      <c r="R4179" s="25">
        <f t="shared" si="1968"/>
        <v>0</v>
      </c>
      <c r="S4179" s="25">
        <f>VLOOKUP(CONCATENATE($F4179," ",$G4179),AllocFactorMatrix,(S$4+1),FALSE)*$E4183</f>
        <v>0</v>
      </c>
      <c r="T4179" s="25">
        <f>VLOOKUP(CONCATENATE($F4179," ",$G4179),AllocFactorMatrix,(T$4+1),FALSE)*$E4183</f>
        <v>0</v>
      </c>
      <c r="U4179" s="25">
        <f>VLOOKUP(CONCATENATE($F4179," ",$G4179),AllocFactorMatrix,(U$4+1),FALSE)*$E4183</f>
        <v>0</v>
      </c>
      <c r="V4179" s="25">
        <f>VLOOKUP(CONCATENATE($F4179," ",$G4179),AllocFactorMatrix,(V$4+1),FALSE)*$E4183</f>
        <v>0</v>
      </c>
      <c r="W4179" s="25">
        <f t="shared" si="1969"/>
        <v>0</v>
      </c>
      <c r="X4179" s="25">
        <f>VLOOKUP(CONCATENATE($F4179," ",$G4179),AllocFactorMatrix,(X$4+1),FALSE)*$E4183</f>
        <v>0</v>
      </c>
      <c r="Y4179" s="25">
        <f>VLOOKUP(CONCATENATE($F4179," ",$G4179),AllocFactorMatrix,(Y$4+1),FALSE)*$E4183</f>
        <v>0</v>
      </c>
      <c r="Z4179" s="25">
        <f t="shared" si="1967"/>
        <v>0</v>
      </c>
      <c r="AA4179" s="25">
        <f>VLOOKUP(CONCATENATE($F4179," ",$G4179),AllocFactorMatrix,(AA$4+1),FALSE)*$E4183</f>
        <v>0</v>
      </c>
      <c r="AB4179" s="25">
        <f>VLOOKUP(CONCATENATE($F4179," ",$G4179),AllocFactorMatrix,(AB$4+1),FALSE)*$E4183</f>
        <v>0</v>
      </c>
      <c r="AC4179" s="25">
        <f>VLOOKUP(CONCATENATE($F4179," ",$G4179),AllocFactorMatrix,(AC$4+1),FALSE)*$E4183</f>
        <v>0</v>
      </c>
    </row>
    <row r="4180" spans="4:29" hidden="1" outlineLevel="1">
      <c r="E4180" s="22">
        <v>0</v>
      </c>
      <c r="F4180" s="61" t="str">
        <f>F4183</f>
        <v>PROD_DEMAND</v>
      </c>
      <c r="G4180" s="20" t="str">
        <f>$G$12</f>
        <v>DISTSEC</v>
      </c>
      <c r="H4180" s="24">
        <f t="shared" si="1957"/>
        <v>0</v>
      </c>
      <c r="I4180" s="25">
        <f>VLOOKUP(CONCATENATE($F4180," ",$G4180),AllocFactorMatrix,(I$4+1),FALSE)*$E4183</f>
        <v>0</v>
      </c>
      <c r="J4180" s="25">
        <f>VLOOKUP(CONCATENATE($F4180," ",$G4180),AllocFactorMatrix,(J$4+1),FALSE)*$E4183</f>
        <v>0</v>
      </c>
      <c r="K4180" s="25">
        <f>VLOOKUP(CONCATENATE($F4180," ",$G4180),AllocFactorMatrix,(K$4+1),FALSE)*$E4183</f>
        <v>0</v>
      </c>
      <c r="L4180" s="25">
        <f>VLOOKUP(CONCATENATE($F4180," ",$G4180),AllocFactorMatrix,(L$4+1),FALSE)*$E4183</f>
        <v>0</v>
      </c>
      <c r="M4180" s="25">
        <f t="shared" si="1966"/>
        <v>0</v>
      </c>
      <c r="N4180" s="25">
        <f>VLOOKUP(CONCATENATE($F4180," ",$G4180),AllocFactorMatrix,(N$4+1),FALSE)*$E4183</f>
        <v>0</v>
      </c>
      <c r="O4180" s="25">
        <f>VLOOKUP(CONCATENATE($F4180," ",$G4180),AllocFactorMatrix,(O$4+1),FALSE)*$E4183</f>
        <v>0</v>
      </c>
      <c r="P4180" s="25">
        <f>VLOOKUP(CONCATENATE($F4180," ",$G4180),AllocFactorMatrix,(P$4+1),FALSE)*$E4183</f>
        <v>0</v>
      </c>
      <c r="Q4180" s="25">
        <f>VLOOKUP(CONCATENATE($F4180," ",$G4180),AllocFactorMatrix,(Q$4+1),FALSE)*$E4183</f>
        <v>0</v>
      </c>
      <c r="R4180" s="25">
        <f t="shared" si="1968"/>
        <v>0</v>
      </c>
      <c r="S4180" s="25">
        <f>VLOOKUP(CONCATENATE($F4180," ",$G4180),AllocFactorMatrix,(S$4+1),FALSE)*$E4183</f>
        <v>0</v>
      </c>
      <c r="T4180" s="25">
        <f>VLOOKUP(CONCATENATE($F4180," ",$G4180),AllocFactorMatrix,(T$4+1),FALSE)*$E4183</f>
        <v>0</v>
      </c>
      <c r="U4180" s="25">
        <f>VLOOKUP(CONCATENATE($F4180," ",$G4180),AllocFactorMatrix,(U$4+1),FALSE)*$E4183</f>
        <v>0</v>
      </c>
      <c r="V4180" s="25">
        <f>VLOOKUP(CONCATENATE($F4180," ",$G4180),AllocFactorMatrix,(V$4+1),FALSE)*$E4183</f>
        <v>0</v>
      </c>
      <c r="W4180" s="25">
        <f t="shared" si="1969"/>
        <v>0</v>
      </c>
      <c r="X4180" s="25">
        <f>VLOOKUP(CONCATENATE($F4180," ",$G4180),AllocFactorMatrix,(X$4+1),FALSE)*$E4183</f>
        <v>0</v>
      </c>
      <c r="Y4180" s="25">
        <f>VLOOKUP(CONCATENATE($F4180," ",$G4180),AllocFactorMatrix,(Y$4+1),FALSE)*$E4183</f>
        <v>0</v>
      </c>
      <c r="Z4180" s="25">
        <f t="shared" si="1967"/>
        <v>0</v>
      </c>
      <c r="AA4180" s="25">
        <f>VLOOKUP(CONCATENATE($F4180," ",$G4180),AllocFactorMatrix,(AA$4+1),FALSE)*$E4183</f>
        <v>0</v>
      </c>
      <c r="AB4180" s="25">
        <f>VLOOKUP(CONCATENATE($F4180," ",$G4180),AllocFactorMatrix,(AB$4+1),FALSE)*$E4183</f>
        <v>0</v>
      </c>
      <c r="AC4180" s="25">
        <f>VLOOKUP(CONCATENATE($F4180," ",$G4180),AllocFactorMatrix,(AC$4+1),FALSE)*$E4183</f>
        <v>0</v>
      </c>
    </row>
    <row r="4181" spans="4:29" hidden="1" outlineLevel="1">
      <c r="E4181" s="22">
        <v>0</v>
      </c>
      <c r="F4181" s="61" t="str">
        <f>F4183</f>
        <v>PROD_DEMAND</v>
      </c>
      <c r="G4181" s="20" t="str">
        <f>$G$13</f>
        <v>ENERGY</v>
      </c>
      <c r="H4181" s="24">
        <f t="shared" si="1957"/>
        <v>0</v>
      </c>
      <c r="I4181" s="25">
        <f>VLOOKUP(CONCATENATE($F4181," ",$G4181),AllocFactorMatrix,(I$4+1),FALSE)*$E4183</f>
        <v>0</v>
      </c>
      <c r="J4181" s="25">
        <f>VLOOKUP(CONCATENATE($F4181," ",$G4181),AllocFactorMatrix,(J$4+1),FALSE)*$E4183</f>
        <v>0</v>
      </c>
      <c r="K4181" s="25">
        <f>VLOOKUP(CONCATENATE($F4181," ",$G4181),AllocFactorMatrix,(K$4+1),FALSE)*$E4183</f>
        <v>0</v>
      </c>
      <c r="L4181" s="25">
        <f>VLOOKUP(CONCATENATE($F4181," ",$G4181),AllocFactorMatrix,(L$4+1),FALSE)*$E4183</f>
        <v>0</v>
      </c>
      <c r="M4181" s="25">
        <f t="shared" si="1966"/>
        <v>0</v>
      </c>
      <c r="N4181" s="25">
        <f>VLOOKUP(CONCATENATE($F4181," ",$G4181),AllocFactorMatrix,(N$4+1),FALSE)*$E4183</f>
        <v>0</v>
      </c>
      <c r="O4181" s="25">
        <f>VLOOKUP(CONCATENATE($F4181," ",$G4181),AllocFactorMatrix,(O$4+1),FALSE)*$E4183</f>
        <v>0</v>
      </c>
      <c r="P4181" s="25">
        <f>VLOOKUP(CONCATENATE($F4181," ",$G4181),AllocFactorMatrix,(P$4+1),FALSE)*$E4183</f>
        <v>0</v>
      </c>
      <c r="Q4181" s="25">
        <f>VLOOKUP(CONCATENATE($F4181," ",$G4181),AllocFactorMatrix,(Q$4+1),FALSE)*$E4183</f>
        <v>0</v>
      </c>
      <c r="R4181" s="25">
        <f t="shared" si="1968"/>
        <v>0</v>
      </c>
      <c r="S4181" s="25">
        <f>VLOOKUP(CONCATENATE($F4181," ",$G4181),AllocFactorMatrix,(S$4+1),FALSE)*$E4183</f>
        <v>0</v>
      </c>
      <c r="T4181" s="25">
        <f>VLOOKUP(CONCATENATE($F4181," ",$G4181),AllocFactorMatrix,(T$4+1),FALSE)*$E4183</f>
        <v>0</v>
      </c>
      <c r="U4181" s="25">
        <f>VLOOKUP(CONCATENATE($F4181," ",$G4181),AllocFactorMatrix,(U$4+1),FALSE)*$E4183</f>
        <v>0</v>
      </c>
      <c r="V4181" s="25">
        <f>VLOOKUP(CONCATENATE($F4181," ",$G4181),AllocFactorMatrix,(V$4+1),FALSE)*$E4183</f>
        <v>0</v>
      </c>
      <c r="W4181" s="25">
        <f t="shared" si="1969"/>
        <v>0</v>
      </c>
      <c r="X4181" s="25">
        <f>VLOOKUP(CONCATENATE($F4181," ",$G4181),AllocFactorMatrix,(X$4+1),FALSE)*$E4183</f>
        <v>0</v>
      </c>
      <c r="Y4181" s="25">
        <f>VLOOKUP(CONCATENATE($F4181," ",$G4181),AllocFactorMatrix,(Y$4+1),FALSE)*$E4183</f>
        <v>0</v>
      </c>
      <c r="Z4181" s="25">
        <f t="shared" si="1967"/>
        <v>0</v>
      </c>
      <c r="AA4181" s="25">
        <f>VLOOKUP(CONCATENATE($F4181," ",$G4181),AllocFactorMatrix,(AA$4+1),FALSE)*$E4183</f>
        <v>0</v>
      </c>
      <c r="AB4181" s="25">
        <f>VLOOKUP(CONCATENATE($F4181," ",$G4181),AllocFactorMatrix,(AB$4+1),FALSE)*$E4183</f>
        <v>0</v>
      </c>
      <c r="AC4181" s="25">
        <f>VLOOKUP(CONCATENATE($F4181," ",$G4181),AllocFactorMatrix,(AC$4+1),FALSE)*$E4183</f>
        <v>0</v>
      </c>
    </row>
    <row r="4182" spans="4:29" hidden="1" outlineLevel="1">
      <c r="E4182" s="22">
        <v>0</v>
      </c>
      <c r="F4182" s="61" t="str">
        <f>F4183</f>
        <v>PROD_DEMAND</v>
      </c>
      <c r="G4182" s="20" t="str">
        <f>$G$14</f>
        <v>CUSTOMER</v>
      </c>
      <c r="H4182" s="24">
        <f t="shared" si="1957"/>
        <v>0</v>
      </c>
      <c r="I4182" s="25">
        <f>VLOOKUP(CONCATENATE($F4182," ",$G4182),AllocFactorMatrix,(I$4+1),FALSE)*$E4183</f>
        <v>0</v>
      </c>
      <c r="J4182" s="25">
        <f>VLOOKUP(CONCATENATE($F4182," ",$G4182),AllocFactorMatrix,(J$4+1),FALSE)*$E4183</f>
        <v>0</v>
      </c>
      <c r="K4182" s="25">
        <f>VLOOKUP(CONCATENATE($F4182," ",$G4182),AllocFactorMatrix,(K$4+1),FALSE)*$E4183</f>
        <v>0</v>
      </c>
      <c r="L4182" s="25">
        <f>VLOOKUP(CONCATENATE($F4182," ",$G4182),AllocFactorMatrix,(L$4+1),FALSE)*$E4183</f>
        <v>0</v>
      </c>
      <c r="M4182" s="25">
        <f t="shared" si="1966"/>
        <v>0</v>
      </c>
      <c r="N4182" s="25">
        <f>VLOOKUP(CONCATENATE($F4182," ",$G4182),AllocFactorMatrix,(N$4+1),FALSE)*$E4183</f>
        <v>0</v>
      </c>
      <c r="O4182" s="25">
        <f>VLOOKUP(CONCATENATE($F4182," ",$G4182),AllocFactorMatrix,(O$4+1),FALSE)*$E4183</f>
        <v>0</v>
      </c>
      <c r="P4182" s="25">
        <f>VLOOKUP(CONCATENATE($F4182," ",$G4182),AllocFactorMatrix,(P$4+1),FALSE)*$E4183</f>
        <v>0</v>
      </c>
      <c r="Q4182" s="25">
        <f>VLOOKUP(CONCATENATE($F4182," ",$G4182),AllocFactorMatrix,(Q$4+1),FALSE)*$E4183</f>
        <v>0</v>
      </c>
      <c r="R4182" s="25">
        <f t="shared" si="1968"/>
        <v>0</v>
      </c>
      <c r="S4182" s="25">
        <f>VLOOKUP(CONCATENATE($F4182," ",$G4182),AllocFactorMatrix,(S$4+1),FALSE)*$E4183</f>
        <v>0</v>
      </c>
      <c r="T4182" s="25">
        <f>VLOOKUP(CONCATENATE($F4182," ",$G4182),AllocFactorMatrix,(T$4+1),FALSE)*$E4183</f>
        <v>0</v>
      </c>
      <c r="U4182" s="25">
        <f>VLOOKUP(CONCATENATE($F4182," ",$G4182),AllocFactorMatrix,(U$4+1),FALSE)*$E4183</f>
        <v>0</v>
      </c>
      <c r="V4182" s="25">
        <f>VLOOKUP(CONCATENATE($F4182," ",$G4182),AllocFactorMatrix,(V$4+1),FALSE)*$E4183</f>
        <v>0</v>
      </c>
      <c r="W4182" s="25">
        <f t="shared" si="1969"/>
        <v>0</v>
      </c>
      <c r="X4182" s="25">
        <f>VLOOKUP(CONCATENATE($F4182," ",$G4182),AllocFactorMatrix,(X$4+1),FALSE)*$E4183</f>
        <v>0</v>
      </c>
      <c r="Y4182" s="25">
        <f>VLOOKUP(CONCATENATE($F4182," ",$G4182),AllocFactorMatrix,(Y$4+1),FALSE)*$E4183</f>
        <v>0</v>
      </c>
      <c r="Z4182" s="25">
        <f t="shared" si="1967"/>
        <v>0</v>
      </c>
      <c r="AA4182" s="25">
        <f>VLOOKUP(CONCATENATE($F4182," ",$G4182),AllocFactorMatrix,(AA$4+1),FALSE)*$E4183</f>
        <v>0</v>
      </c>
      <c r="AB4182" s="25">
        <f>VLOOKUP(CONCATENATE($F4182," ",$G4182),AllocFactorMatrix,(AB$4+1),FALSE)*$E4183</f>
        <v>0</v>
      </c>
      <c r="AC4182" s="25">
        <f>VLOOKUP(CONCATENATE($F4182," ",$G4182),AllocFactorMatrix,(AC$4+1),FALSE)*$E4183</f>
        <v>0</v>
      </c>
    </row>
    <row r="4183" spans="4:29" collapsed="1">
      <c r="D4183" s="58" t="s">
        <v>631</v>
      </c>
      <c r="E4183" s="22">
        <v>0</v>
      </c>
      <c r="F4183" s="61" t="s">
        <v>29</v>
      </c>
      <c r="G4183" s="20" t="str">
        <f>$G$15</f>
        <v>TOTAL</v>
      </c>
      <c r="H4183" s="24">
        <f t="shared" si="1957"/>
        <v>0</v>
      </c>
      <c r="I4183" s="25">
        <f>VLOOKUP(CONCATENATE($F4183," ",$G4183),AllocFactorMatrix,(I$4+1),FALSE)*$E4183</f>
        <v>0</v>
      </c>
      <c r="J4183" s="25">
        <f>VLOOKUP(CONCATENATE($F4183," ",$G4183),AllocFactorMatrix,(J$4+1),FALSE)*$E4183</f>
        <v>0</v>
      </c>
      <c r="K4183" s="25">
        <f>VLOOKUP(CONCATENATE($F4183," ",$G4183),AllocFactorMatrix,(K$4+1),FALSE)*$E4183</f>
        <v>0</v>
      </c>
      <c r="L4183" s="25">
        <f>VLOOKUP(CONCATENATE($F4183," ",$G4183),AllocFactorMatrix,(L$4+1),FALSE)*$E4183</f>
        <v>0</v>
      </c>
      <c r="M4183" s="25">
        <f t="shared" si="1966"/>
        <v>0</v>
      </c>
      <c r="N4183" s="25">
        <f>VLOOKUP(CONCATENATE($F4183," ",$G4183),AllocFactorMatrix,(N$4+1),FALSE)*$E4183</f>
        <v>0</v>
      </c>
      <c r="O4183" s="25">
        <f>VLOOKUP(CONCATENATE($F4183," ",$G4183),AllocFactorMatrix,(O$4+1),FALSE)*$E4183</f>
        <v>0</v>
      </c>
      <c r="P4183" s="25">
        <f>VLOOKUP(CONCATENATE($F4183," ",$G4183),AllocFactorMatrix,(P$4+1),FALSE)*$E4183</f>
        <v>0</v>
      </c>
      <c r="Q4183" s="25">
        <f>VLOOKUP(CONCATENATE($F4183," ",$G4183),AllocFactorMatrix,(Q$4+1),FALSE)*$E4183</f>
        <v>0</v>
      </c>
      <c r="R4183" s="25">
        <f t="shared" si="1968"/>
        <v>0</v>
      </c>
      <c r="S4183" s="25">
        <f>VLOOKUP(CONCATENATE($F4183," ",$G4183),AllocFactorMatrix,(S$4+1),FALSE)*$E4183</f>
        <v>0</v>
      </c>
      <c r="T4183" s="25">
        <f>VLOOKUP(CONCATENATE($F4183," ",$G4183),AllocFactorMatrix,(T$4+1),FALSE)*$E4183</f>
        <v>0</v>
      </c>
      <c r="U4183" s="25">
        <f>VLOOKUP(CONCATENATE($F4183," ",$G4183),AllocFactorMatrix,(U$4+1),FALSE)*$E4183</f>
        <v>0</v>
      </c>
      <c r="V4183" s="25">
        <f>VLOOKUP(CONCATENATE($F4183," ",$G4183),AllocFactorMatrix,(V$4+1),FALSE)*$E4183</f>
        <v>0</v>
      </c>
      <c r="W4183" s="25">
        <f t="shared" si="1969"/>
        <v>0</v>
      </c>
      <c r="X4183" s="25">
        <f>VLOOKUP(CONCATENATE($F4183," ",$G4183),AllocFactorMatrix,(X$4+1),FALSE)*$E4183</f>
        <v>0</v>
      </c>
      <c r="Y4183" s="25">
        <f>VLOOKUP(CONCATENATE($F4183," ",$G4183),AllocFactorMatrix,(Y$4+1),FALSE)*$E4183</f>
        <v>0</v>
      </c>
      <c r="Z4183" s="25">
        <f t="shared" si="1967"/>
        <v>0</v>
      </c>
      <c r="AA4183" s="25">
        <f>VLOOKUP(CONCATENATE($F4183," ",$G4183),AllocFactorMatrix,(AA$4+1),FALSE)*$E4183</f>
        <v>0</v>
      </c>
      <c r="AB4183" s="25">
        <f>VLOOKUP(CONCATENATE($F4183," ",$G4183),AllocFactorMatrix,(AB$4+1),FALSE)*$E4183</f>
        <v>0</v>
      </c>
      <c r="AC4183" s="25">
        <f>VLOOKUP(CONCATENATE($F4183," ",$G4183),AllocFactorMatrix,(AC$4+1),FALSE)*$E4183</f>
        <v>0</v>
      </c>
    </row>
    <row r="4184" spans="4:29" hidden="1" outlineLevel="1">
      <c r="E4184" s="22">
        <v>0</v>
      </c>
      <c r="F4184" s="61" t="str">
        <f>F4191</f>
        <v>PROD_DEMAND</v>
      </c>
      <c r="G4184" s="20" t="str">
        <f>$G$8</f>
        <v>PRODUCTION</v>
      </c>
      <c r="H4184" s="24">
        <f t="shared" si="1957"/>
        <v>0</v>
      </c>
      <c r="I4184" s="25">
        <f>VLOOKUP(CONCATENATE($F4184," ",$G4184),AllocFactorMatrix,(I$4+1),FALSE)*$E4191</f>
        <v>0</v>
      </c>
      <c r="J4184" s="25">
        <f>VLOOKUP(CONCATENATE($F4184," ",$G4184),AllocFactorMatrix,(J$4+1),FALSE)*$E4191</f>
        <v>0</v>
      </c>
      <c r="K4184" s="25">
        <f>VLOOKUP(CONCATENATE($F4184," ",$G4184),AllocFactorMatrix,(K$4+1),FALSE)*$E4191</f>
        <v>0</v>
      </c>
      <c r="L4184" s="25">
        <f>VLOOKUP(CONCATENATE($F4184," ",$G4184),AllocFactorMatrix,(L$4+1),FALSE)*$E4191</f>
        <v>0</v>
      </c>
      <c r="M4184" s="25">
        <f t="shared" si="1966"/>
        <v>0</v>
      </c>
      <c r="N4184" s="25">
        <f>VLOOKUP(CONCATENATE($F4184," ",$G4184),AllocFactorMatrix,(N$4+1),FALSE)*$E4191</f>
        <v>0</v>
      </c>
      <c r="O4184" s="25">
        <f>VLOOKUP(CONCATENATE($F4184," ",$G4184),AllocFactorMatrix,(O$4+1),FALSE)*$E4191</f>
        <v>0</v>
      </c>
      <c r="P4184" s="25">
        <f>VLOOKUP(CONCATENATE($F4184," ",$G4184),AllocFactorMatrix,(P$4+1),FALSE)*$E4191</f>
        <v>0</v>
      </c>
      <c r="Q4184" s="25">
        <f>VLOOKUP(CONCATENATE($F4184," ",$G4184),AllocFactorMatrix,(Q$4+1),FALSE)*$E4191</f>
        <v>0</v>
      </c>
      <c r="R4184" s="25">
        <f>SUBTOTAL(9,N4184:Q4184)</f>
        <v>0</v>
      </c>
      <c r="S4184" s="25">
        <f>VLOOKUP(CONCATENATE($F4184," ",$G4184),AllocFactorMatrix,(S$4+1),FALSE)*$E4191</f>
        <v>0</v>
      </c>
      <c r="T4184" s="25">
        <f>VLOOKUP(CONCATENATE($F4184," ",$G4184),AllocFactorMatrix,(T$4+1),FALSE)*$E4191</f>
        <v>0</v>
      </c>
      <c r="U4184" s="25">
        <f>VLOOKUP(CONCATENATE($F4184," ",$G4184),AllocFactorMatrix,(U$4+1),FALSE)*$E4191</f>
        <v>0</v>
      </c>
      <c r="V4184" s="25">
        <f>VLOOKUP(CONCATENATE($F4184," ",$G4184),AllocFactorMatrix,(V$4+1),FALSE)*$E4191</f>
        <v>0</v>
      </c>
      <c r="W4184" s="25">
        <f>SUBTOTAL(9,S4184:V4184)</f>
        <v>0</v>
      </c>
      <c r="X4184" s="25">
        <f>VLOOKUP(CONCATENATE($F4184," ",$G4184),AllocFactorMatrix,(X$4+1),FALSE)*$E4191</f>
        <v>0</v>
      </c>
      <c r="Y4184" s="25">
        <f>VLOOKUP(CONCATENATE($F4184," ",$G4184),AllocFactorMatrix,(Y$4+1),FALSE)*$E4191</f>
        <v>0</v>
      </c>
      <c r="Z4184" s="25">
        <f t="shared" si="1967"/>
        <v>0</v>
      </c>
      <c r="AA4184" s="25">
        <f>VLOOKUP(CONCATENATE($F4184," ",$G4184),AllocFactorMatrix,(AA$4+1),FALSE)*$E4191</f>
        <v>0</v>
      </c>
      <c r="AB4184" s="25">
        <f>VLOOKUP(CONCATENATE($F4184," ",$G4184),AllocFactorMatrix,(AB$4+1),FALSE)*$E4191</f>
        <v>0</v>
      </c>
      <c r="AC4184" s="25">
        <f>VLOOKUP(CONCATENATE($F4184," ",$G4184),AllocFactorMatrix,(AC$4+1),FALSE)*$E4191</f>
        <v>0</v>
      </c>
    </row>
    <row r="4185" spans="4:29" hidden="1" outlineLevel="1">
      <c r="E4185" s="22">
        <v>0</v>
      </c>
      <c r="F4185" s="61" t="str">
        <f>F4191</f>
        <v>PROD_DEMAND</v>
      </c>
      <c r="G4185" s="20" t="str">
        <f>$G$9</f>
        <v>BULKTRAN</v>
      </c>
      <c r="H4185" s="24">
        <f t="shared" si="1957"/>
        <v>0</v>
      </c>
      <c r="I4185" s="25">
        <f>VLOOKUP(CONCATENATE($F4185," ",$G4185),AllocFactorMatrix,(I$4+1),FALSE)*$E4191</f>
        <v>0</v>
      </c>
      <c r="J4185" s="25">
        <f>VLOOKUP(CONCATENATE($F4185," ",$G4185),AllocFactorMatrix,(J$4+1),FALSE)*$E4191</f>
        <v>0</v>
      </c>
      <c r="K4185" s="25">
        <f>VLOOKUP(CONCATENATE($F4185," ",$G4185),AllocFactorMatrix,(K$4+1),FALSE)*$E4191</f>
        <v>0</v>
      </c>
      <c r="L4185" s="25">
        <f>VLOOKUP(CONCATENATE($F4185," ",$G4185),AllocFactorMatrix,(L$4+1),FALSE)*$E4191</f>
        <v>0</v>
      </c>
      <c r="M4185" s="25">
        <f t="shared" si="1966"/>
        <v>0</v>
      </c>
      <c r="N4185" s="25">
        <f>VLOOKUP(CONCATENATE($F4185," ",$G4185),AllocFactorMatrix,(N$4+1),FALSE)*$E4191</f>
        <v>0</v>
      </c>
      <c r="O4185" s="25">
        <f>VLOOKUP(CONCATENATE($F4185," ",$G4185),AllocFactorMatrix,(O$4+1),FALSE)*$E4191</f>
        <v>0</v>
      </c>
      <c r="P4185" s="25">
        <f>VLOOKUP(CONCATENATE($F4185," ",$G4185),AllocFactorMatrix,(P$4+1),FALSE)*$E4191</f>
        <v>0</v>
      </c>
      <c r="Q4185" s="25">
        <f>VLOOKUP(CONCATENATE($F4185," ",$G4185),AllocFactorMatrix,(Q$4+1),FALSE)*$E4191</f>
        <v>0</v>
      </c>
      <c r="R4185" s="25">
        <f t="shared" ref="R4185:R4191" si="1970">SUBTOTAL(9,N4185:Q4185)</f>
        <v>0</v>
      </c>
      <c r="S4185" s="25">
        <f>VLOOKUP(CONCATENATE($F4185," ",$G4185),AllocFactorMatrix,(S$4+1),FALSE)*$E4191</f>
        <v>0</v>
      </c>
      <c r="T4185" s="25">
        <f>VLOOKUP(CONCATENATE($F4185," ",$G4185),AllocFactorMatrix,(T$4+1),FALSE)*$E4191</f>
        <v>0</v>
      </c>
      <c r="U4185" s="25">
        <f>VLOOKUP(CONCATENATE($F4185," ",$G4185),AllocFactorMatrix,(U$4+1),FALSE)*$E4191</f>
        <v>0</v>
      </c>
      <c r="V4185" s="25">
        <f>VLOOKUP(CONCATENATE($F4185," ",$G4185),AllocFactorMatrix,(V$4+1),FALSE)*$E4191</f>
        <v>0</v>
      </c>
      <c r="W4185" s="25">
        <f t="shared" ref="W4185:W4191" si="1971">SUBTOTAL(9,S4185:V4185)</f>
        <v>0</v>
      </c>
      <c r="X4185" s="25">
        <f>VLOOKUP(CONCATENATE($F4185," ",$G4185),AllocFactorMatrix,(X$4+1),FALSE)*$E4191</f>
        <v>0</v>
      </c>
      <c r="Y4185" s="25">
        <f>VLOOKUP(CONCATENATE($F4185," ",$G4185),AllocFactorMatrix,(Y$4+1),FALSE)*$E4191</f>
        <v>0</v>
      </c>
      <c r="Z4185" s="25">
        <f t="shared" si="1967"/>
        <v>0</v>
      </c>
      <c r="AA4185" s="25">
        <f>VLOOKUP(CONCATENATE($F4185," ",$G4185),AllocFactorMatrix,(AA$4+1),FALSE)*$E4191</f>
        <v>0</v>
      </c>
      <c r="AB4185" s="25">
        <f>VLOOKUP(CONCATENATE($F4185," ",$G4185),AllocFactorMatrix,(AB$4+1),FALSE)*$E4191</f>
        <v>0</v>
      </c>
      <c r="AC4185" s="25">
        <f>VLOOKUP(CONCATENATE($F4185," ",$G4185),AllocFactorMatrix,(AC$4+1),FALSE)*$E4191</f>
        <v>0</v>
      </c>
    </row>
    <row r="4186" spans="4:29" hidden="1" outlineLevel="1">
      <c r="E4186" s="22">
        <v>0</v>
      </c>
      <c r="F4186" s="61" t="str">
        <f>F4191</f>
        <v>PROD_DEMAND</v>
      </c>
      <c r="G4186" s="20" t="str">
        <f>$G$10</f>
        <v>SUBTRAN</v>
      </c>
      <c r="H4186" s="24">
        <f t="shared" si="1957"/>
        <v>0</v>
      </c>
      <c r="I4186" s="25">
        <f>VLOOKUP(CONCATENATE($F4186," ",$G4186),AllocFactorMatrix,(I$4+1),FALSE)*$E4191</f>
        <v>0</v>
      </c>
      <c r="J4186" s="25">
        <f>VLOOKUP(CONCATENATE($F4186," ",$G4186),AllocFactorMatrix,(J$4+1),FALSE)*$E4191</f>
        <v>0</v>
      </c>
      <c r="K4186" s="25">
        <f>VLOOKUP(CONCATENATE($F4186," ",$G4186),AllocFactorMatrix,(K$4+1),FALSE)*$E4191</f>
        <v>0</v>
      </c>
      <c r="L4186" s="25">
        <f>VLOOKUP(CONCATENATE($F4186," ",$G4186),AllocFactorMatrix,(L$4+1),FALSE)*$E4191</f>
        <v>0</v>
      </c>
      <c r="M4186" s="25">
        <f t="shared" si="1966"/>
        <v>0</v>
      </c>
      <c r="N4186" s="25">
        <f>VLOOKUP(CONCATENATE($F4186," ",$G4186),AllocFactorMatrix,(N$4+1),FALSE)*$E4191</f>
        <v>0</v>
      </c>
      <c r="O4186" s="25">
        <f>VLOOKUP(CONCATENATE($F4186," ",$G4186),AllocFactorMatrix,(O$4+1),FALSE)*$E4191</f>
        <v>0</v>
      </c>
      <c r="P4186" s="25">
        <f>VLOOKUP(CONCATENATE($F4186," ",$G4186),AllocFactorMatrix,(P$4+1),FALSE)*$E4191</f>
        <v>0</v>
      </c>
      <c r="Q4186" s="25">
        <f>VLOOKUP(CONCATENATE($F4186," ",$G4186),AllocFactorMatrix,(Q$4+1),FALSE)*$E4191</f>
        <v>0</v>
      </c>
      <c r="R4186" s="25">
        <f t="shared" si="1970"/>
        <v>0</v>
      </c>
      <c r="S4186" s="25">
        <f>VLOOKUP(CONCATENATE($F4186," ",$G4186),AllocFactorMatrix,(S$4+1),FALSE)*$E4191</f>
        <v>0</v>
      </c>
      <c r="T4186" s="25">
        <f>VLOOKUP(CONCATENATE($F4186," ",$G4186),AllocFactorMatrix,(T$4+1),FALSE)*$E4191</f>
        <v>0</v>
      </c>
      <c r="U4186" s="25">
        <f>VLOOKUP(CONCATENATE($F4186," ",$G4186),AllocFactorMatrix,(U$4+1),FALSE)*$E4191</f>
        <v>0</v>
      </c>
      <c r="V4186" s="25">
        <f>VLOOKUP(CONCATENATE($F4186," ",$G4186),AllocFactorMatrix,(V$4+1),FALSE)*$E4191</f>
        <v>0</v>
      </c>
      <c r="W4186" s="25">
        <f t="shared" si="1971"/>
        <v>0</v>
      </c>
      <c r="X4186" s="25">
        <f>VLOOKUP(CONCATENATE($F4186," ",$G4186),AllocFactorMatrix,(X$4+1),FALSE)*$E4191</f>
        <v>0</v>
      </c>
      <c r="Y4186" s="25">
        <f>VLOOKUP(CONCATENATE($F4186," ",$G4186),AllocFactorMatrix,(Y$4+1),FALSE)*$E4191</f>
        <v>0</v>
      </c>
      <c r="Z4186" s="25">
        <f t="shared" si="1967"/>
        <v>0</v>
      </c>
      <c r="AA4186" s="25">
        <f>VLOOKUP(CONCATENATE($F4186," ",$G4186),AllocFactorMatrix,(AA$4+1),FALSE)*$E4191</f>
        <v>0</v>
      </c>
      <c r="AB4186" s="25">
        <f>VLOOKUP(CONCATENATE($F4186," ",$G4186),AllocFactorMatrix,(AB$4+1),FALSE)*$E4191</f>
        <v>0</v>
      </c>
      <c r="AC4186" s="25">
        <f>VLOOKUP(CONCATENATE($F4186," ",$G4186),AllocFactorMatrix,(AC$4+1),FALSE)*$E4191</f>
        <v>0</v>
      </c>
    </row>
    <row r="4187" spans="4:29" hidden="1" outlineLevel="1">
      <c r="E4187" s="22">
        <v>0</v>
      </c>
      <c r="F4187" s="61" t="str">
        <f>F4191</f>
        <v>PROD_DEMAND</v>
      </c>
      <c r="G4187" s="20" t="str">
        <f>$G$11</f>
        <v>DISTPRI</v>
      </c>
      <c r="H4187" s="24">
        <f t="shared" si="1957"/>
        <v>0</v>
      </c>
      <c r="I4187" s="25">
        <f>VLOOKUP(CONCATENATE($F4187," ",$G4187),AllocFactorMatrix,(I$4+1),FALSE)*$E4191</f>
        <v>0</v>
      </c>
      <c r="J4187" s="25">
        <f>VLOOKUP(CONCATENATE($F4187," ",$G4187),AllocFactorMatrix,(J$4+1),FALSE)*$E4191</f>
        <v>0</v>
      </c>
      <c r="K4187" s="25">
        <f>VLOOKUP(CONCATENATE($F4187," ",$G4187),AllocFactorMatrix,(K$4+1),FALSE)*$E4191</f>
        <v>0</v>
      </c>
      <c r="L4187" s="25">
        <f>VLOOKUP(CONCATENATE($F4187," ",$G4187),AllocFactorMatrix,(L$4+1),FALSE)*$E4191</f>
        <v>0</v>
      </c>
      <c r="M4187" s="25">
        <f t="shared" si="1966"/>
        <v>0</v>
      </c>
      <c r="N4187" s="25">
        <f>VLOOKUP(CONCATENATE($F4187," ",$G4187),AllocFactorMatrix,(N$4+1),FALSE)*$E4191</f>
        <v>0</v>
      </c>
      <c r="O4187" s="25">
        <f>VLOOKUP(CONCATENATE($F4187," ",$G4187),AllocFactorMatrix,(O$4+1),FALSE)*$E4191</f>
        <v>0</v>
      </c>
      <c r="P4187" s="25">
        <f>VLOOKUP(CONCATENATE($F4187," ",$G4187),AllocFactorMatrix,(P$4+1),FALSE)*$E4191</f>
        <v>0</v>
      </c>
      <c r="Q4187" s="25">
        <f>VLOOKUP(CONCATENATE($F4187," ",$G4187),AllocFactorMatrix,(Q$4+1),FALSE)*$E4191</f>
        <v>0</v>
      </c>
      <c r="R4187" s="25">
        <f t="shared" si="1970"/>
        <v>0</v>
      </c>
      <c r="S4187" s="25">
        <f>VLOOKUP(CONCATENATE($F4187," ",$G4187),AllocFactorMatrix,(S$4+1),FALSE)*$E4191</f>
        <v>0</v>
      </c>
      <c r="T4187" s="25">
        <f>VLOOKUP(CONCATENATE($F4187," ",$G4187),AllocFactorMatrix,(T$4+1),FALSE)*$E4191</f>
        <v>0</v>
      </c>
      <c r="U4187" s="25">
        <f>VLOOKUP(CONCATENATE($F4187," ",$G4187),AllocFactorMatrix,(U$4+1),FALSE)*$E4191</f>
        <v>0</v>
      </c>
      <c r="V4187" s="25">
        <f>VLOOKUP(CONCATENATE($F4187," ",$G4187),AllocFactorMatrix,(V$4+1),FALSE)*$E4191</f>
        <v>0</v>
      </c>
      <c r="W4187" s="25">
        <f t="shared" si="1971"/>
        <v>0</v>
      </c>
      <c r="X4187" s="25">
        <f>VLOOKUP(CONCATENATE($F4187," ",$G4187),AllocFactorMatrix,(X$4+1),FALSE)*$E4191</f>
        <v>0</v>
      </c>
      <c r="Y4187" s="25">
        <f>VLOOKUP(CONCATENATE($F4187," ",$G4187),AllocFactorMatrix,(Y$4+1),FALSE)*$E4191</f>
        <v>0</v>
      </c>
      <c r="Z4187" s="25">
        <f t="shared" si="1967"/>
        <v>0</v>
      </c>
      <c r="AA4187" s="25">
        <f>VLOOKUP(CONCATENATE($F4187," ",$G4187),AllocFactorMatrix,(AA$4+1),FALSE)*$E4191</f>
        <v>0</v>
      </c>
      <c r="AB4187" s="25">
        <f>VLOOKUP(CONCATENATE($F4187," ",$G4187),AllocFactorMatrix,(AB$4+1),FALSE)*$E4191</f>
        <v>0</v>
      </c>
      <c r="AC4187" s="25">
        <f>VLOOKUP(CONCATENATE($F4187," ",$G4187),AllocFactorMatrix,(AC$4+1),FALSE)*$E4191</f>
        <v>0</v>
      </c>
    </row>
    <row r="4188" spans="4:29" hidden="1" outlineLevel="1">
      <c r="E4188" s="22">
        <v>0</v>
      </c>
      <c r="F4188" s="61" t="str">
        <f>F4191</f>
        <v>PROD_DEMAND</v>
      </c>
      <c r="G4188" s="20" t="str">
        <f>$G$12</f>
        <v>DISTSEC</v>
      </c>
      <c r="H4188" s="24">
        <f t="shared" si="1957"/>
        <v>0</v>
      </c>
      <c r="I4188" s="25">
        <f>VLOOKUP(CONCATENATE($F4188," ",$G4188),AllocFactorMatrix,(I$4+1),FALSE)*$E4191</f>
        <v>0</v>
      </c>
      <c r="J4188" s="25">
        <f>VLOOKUP(CONCATENATE($F4188," ",$G4188),AllocFactorMatrix,(J$4+1),FALSE)*$E4191</f>
        <v>0</v>
      </c>
      <c r="K4188" s="25">
        <f>VLOOKUP(CONCATENATE($F4188," ",$G4188),AllocFactorMatrix,(K$4+1),FALSE)*$E4191</f>
        <v>0</v>
      </c>
      <c r="L4188" s="25">
        <f>VLOOKUP(CONCATENATE($F4188," ",$G4188),AllocFactorMatrix,(L$4+1),FALSE)*$E4191</f>
        <v>0</v>
      </c>
      <c r="M4188" s="25">
        <f t="shared" si="1966"/>
        <v>0</v>
      </c>
      <c r="N4188" s="25">
        <f>VLOOKUP(CONCATENATE($F4188," ",$G4188),AllocFactorMatrix,(N$4+1),FALSE)*$E4191</f>
        <v>0</v>
      </c>
      <c r="O4188" s="25">
        <f>VLOOKUP(CONCATENATE($F4188," ",$G4188),AllocFactorMatrix,(O$4+1),FALSE)*$E4191</f>
        <v>0</v>
      </c>
      <c r="P4188" s="25">
        <f>VLOOKUP(CONCATENATE($F4188," ",$G4188),AllocFactorMatrix,(P$4+1),FALSE)*$E4191</f>
        <v>0</v>
      </c>
      <c r="Q4188" s="25">
        <f>VLOOKUP(CONCATENATE($F4188," ",$G4188),AllocFactorMatrix,(Q$4+1),FALSE)*$E4191</f>
        <v>0</v>
      </c>
      <c r="R4188" s="25">
        <f t="shared" si="1970"/>
        <v>0</v>
      </c>
      <c r="S4188" s="25">
        <f>VLOOKUP(CONCATENATE($F4188," ",$G4188),AllocFactorMatrix,(S$4+1),FALSE)*$E4191</f>
        <v>0</v>
      </c>
      <c r="T4188" s="25">
        <f>VLOOKUP(CONCATENATE($F4188," ",$G4188),AllocFactorMatrix,(T$4+1),FALSE)*$E4191</f>
        <v>0</v>
      </c>
      <c r="U4188" s="25">
        <f>VLOOKUP(CONCATENATE($F4188," ",$G4188),AllocFactorMatrix,(U$4+1),FALSE)*$E4191</f>
        <v>0</v>
      </c>
      <c r="V4188" s="25">
        <f>VLOOKUP(CONCATENATE($F4188," ",$G4188),AllocFactorMatrix,(V$4+1),FALSE)*$E4191</f>
        <v>0</v>
      </c>
      <c r="W4188" s="25">
        <f t="shared" si="1971"/>
        <v>0</v>
      </c>
      <c r="X4188" s="25">
        <f>VLOOKUP(CONCATENATE($F4188," ",$G4188),AllocFactorMatrix,(X$4+1),FALSE)*$E4191</f>
        <v>0</v>
      </c>
      <c r="Y4188" s="25">
        <f>VLOOKUP(CONCATENATE($F4188," ",$G4188),AllocFactorMatrix,(Y$4+1),FALSE)*$E4191</f>
        <v>0</v>
      </c>
      <c r="Z4188" s="25">
        <f t="shared" si="1967"/>
        <v>0</v>
      </c>
      <c r="AA4188" s="25">
        <f>VLOOKUP(CONCATENATE($F4188," ",$G4188),AllocFactorMatrix,(AA$4+1),FALSE)*$E4191</f>
        <v>0</v>
      </c>
      <c r="AB4188" s="25">
        <f>VLOOKUP(CONCATENATE($F4188," ",$G4188),AllocFactorMatrix,(AB$4+1),FALSE)*$E4191</f>
        <v>0</v>
      </c>
      <c r="AC4188" s="25">
        <f>VLOOKUP(CONCATENATE($F4188," ",$G4188),AllocFactorMatrix,(AC$4+1),FALSE)*$E4191</f>
        <v>0</v>
      </c>
    </row>
    <row r="4189" spans="4:29" hidden="1" outlineLevel="1">
      <c r="E4189" s="22">
        <v>0</v>
      </c>
      <c r="F4189" s="61" t="str">
        <f>F4191</f>
        <v>PROD_DEMAND</v>
      </c>
      <c r="G4189" s="20" t="str">
        <f>$G$13</f>
        <v>ENERGY</v>
      </c>
      <c r="H4189" s="24">
        <f t="shared" si="1957"/>
        <v>0</v>
      </c>
      <c r="I4189" s="25">
        <f>VLOOKUP(CONCATENATE($F4189," ",$G4189),AllocFactorMatrix,(I$4+1),FALSE)*$E4191</f>
        <v>0</v>
      </c>
      <c r="J4189" s="25">
        <f>VLOOKUP(CONCATENATE($F4189," ",$G4189),AllocFactorMatrix,(J$4+1),FALSE)*$E4191</f>
        <v>0</v>
      </c>
      <c r="K4189" s="25">
        <f>VLOOKUP(CONCATENATE($F4189," ",$G4189),AllocFactorMatrix,(K$4+1),FALSE)*$E4191</f>
        <v>0</v>
      </c>
      <c r="L4189" s="25">
        <f>VLOOKUP(CONCATENATE($F4189," ",$G4189),AllocFactorMatrix,(L$4+1),FALSE)*$E4191</f>
        <v>0</v>
      </c>
      <c r="M4189" s="25">
        <f t="shared" si="1966"/>
        <v>0</v>
      </c>
      <c r="N4189" s="25">
        <f>VLOOKUP(CONCATENATE($F4189," ",$G4189),AllocFactorMatrix,(N$4+1),FALSE)*$E4191</f>
        <v>0</v>
      </c>
      <c r="O4189" s="25">
        <f>VLOOKUP(CONCATENATE($F4189," ",$G4189),AllocFactorMatrix,(O$4+1),FALSE)*$E4191</f>
        <v>0</v>
      </c>
      <c r="P4189" s="25">
        <f>VLOOKUP(CONCATENATE($F4189," ",$G4189),AllocFactorMatrix,(P$4+1),FALSE)*$E4191</f>
        <v>0</v>
      </c>
      <c r="Q4189" s="25">
        <f>VLOOKUP(CONCATENATE($F4189," ",$G4189),AllocFactorMatrix,(Q$4+1),FALSE)*$E4191</f>
        <v>0</v>
      </c>
      <c r="R4189" s="25">
        <f t="shared" si="1970"/>
        <v>0</v>
      </c>
      <c r="S4189" s="25">
        <f>VLOOKUP(CONCATENATE($F4189," ",$G4189),AllocFactorMatrix,(S$4+1),FALSE)*$E4191</f>
        <v>0</v>
      </c>
      <c r="T4189" s="25">
        <f>VLOOKUP(CONCATENATE($F4189," ",$G4189),AllocFactorMatrix,(T$4+1),FALSE)*$E4191</f>
        <v>0</v>
      </c>
      <c r="U4189" s="25">
        <f>VLOOKUP(CONCATENATE($F4189," ",$G4189),AllocFactorMatrix,(U$4+1),FALSE)*$E4191</f>
        <v>0</v>
      </c>
      <c r="V4189" s="25">
        <f>VLOOKUP(CONCATENATE($F4189," ",$G4189),AllocFactorMatrix,(V$4+1),FALSE)*$E4191</f>
        <v>0</v>
      </c>
      <c r="W4189" s="25">
        <f t="shared" si="1971"/>
        <v>0</v>
      </c>
      <c r="X4189" s="25">
        <f>VLOOKUP(CONCATENATE($F4189," ",$G4189),AllocFactorMatrix,(X$4+1),FALSE)*$E4191</f>
        <v>0</v>
      </c>
      <c r="Y4189" s="25">
        <f>VLOOKUP(CONCATENATE($F4189," ",$G4189),AllocFactorMatrix,(Y$4+1),FALSE)*$E4191</f>
        <v>0</v>
      </c>
      <c r="Z4189" s="25">
        <f t="shared" si="1967"/>
        <v>0</v>
      </c>
      <c r="AA4189" s="25">
        <f>VLOOKUP(CONCATENATE($F4189," ",$G4189),AllocFactorMatrix,(AA$4+1),FALSE)*$E4191</f>
        <v>0</v>
      </c>
      <c r="AB4189" s="25">
        <f>VLOOKUP(CONCATENATE($F4189," ",$G4189),AllocFactorMatrix,(AB$4+1),FALSE)*$E4191</f>
        <v>0</v>
      </c>
      <c r="AC4189" s="25">
        <f>VLOOKUP(CONCATENATE($F4189," ",$G4189),AllocFactorMatrix,(AC$4+1),FALSE)*$E4191</f>
        <v>0</v>
      </c>
    </row>
    <row r="4190" spans="4:29" hidden="1" outlineLevel="1">
      <c r="E4190" s="22">
        <v>0</v>
      </c>
      <c r="F4190" s="61" t="str">
        <f>F4191</f>
        <v>PROD_DEMAND</v>
      </c>
      <c r="G4190" s="20" t="str">
        <f>$G$14</f>
        <v>CUSTOMER</v>
      </c>
      <c r="H4190" s="24">
        <f t="shared" si="1957"/>
        <v>0</v>
      </c>
      <c r="I4190" s="25">
        <f>VLOOKUP(CONCATENATE($F4190," ",$G4190),AllocFactorMatrix,(I$4+1),FALSE)*$E4191</f>
        <v>0</v>
      </c>
      <c r="J4190" s="25">
        <f>VLOOKUP(CONCATENATE($F4190," ",$G4190),AllocFactorMatrix,(J$4+1),FALSE)*$E4191</f>
        <v>0</v>
      </c>
      <c r="K4190" s="25">
        <f>VLOOKUP(CONCATENATE($F4190," ",$G4190),AllocFactorMatrix,(K$4+1),FALSE)*$E4191</f>
        <v>0</v>
      </c>
      <c r="L4190" s="25">
        <f>VLOOKUP(CONCATENATE($F4190," ",$G4190),AllocFactorMatrix,(L$4+1),FALSE)*$E4191</f>
        <v>0</v>
      </c>
      <c r="M4190" s="25">
        <f t="shared" si="1966"/>
        <v>0</v>
      </c>
      <c r="N4190" s="25">
        <f>VLOOKUP(CONCATENATE($F4190," ",$G4190),AllocFactorMatrix,(N$4+1),FALSE)*$E4191</f>
        <v>0</v>
      </c>
      <c r="O4190" s="25">
        <f>VLOOKUP(CONCATENATE($F4190," ",$G4190),AllocFactorMatrix,(O$4+1),FALSE)*$E4191</f>
        <v>0</v>
      </c>
      <c r="P4190" s="25">
        <f>VLOOKUP(CONCATENATE($F4190," ",$G4190),AllocFactorMatrix,(P$4+1),FALSE)*$E4191</f>
        <v>0</v>
      </c>
      <c r="Q4190" s="25">
        <f>VLOOKUP(CONCATENATE($F4190," ",$G4190),AllocFactorMatrix,(Q$4+1),FALSE)*$E4191</f>
        <v>0</v>
      </c>
      <c r="R4190" s="25">
        <f t="shared" si="1970"/>
        <v>0</v>
      </c>
      <c r="S4190" s="25">
        <f>VLOOKUP(CONCATENATE($F4190," ",$G4190),AllocFactorMatrix,(S$4+1),FALSE)*$E4191</f>
        <v>0</v>
      </c>
      <c r="T4190" s="25">
        <f>VLOOKUP(CONCATENATE($F4190," ",$G4190),AllocFactorMatrix,(T$4+1),FALSE)*$E4191</f>
        <v>0</v>
      </c>
      <c r="U4190" s="25">
        <f>VLOOKUP(CONCATENATE($F4190," ",$G4190),AllocFactorMatrix,(U$4+1),FALSE)*$E4191</f>
        <v>0</v>
      </c>
      <c r="V4190" s="25">
        <f>VLOOKUP(CONCATENATE($F4190," ",$G4190),AllocFactorMatrix,(V$4+1),FALSE)*$E4191</f>
        <v>0</v>
      </c>
      <c r="W4190" s="25">
        <f t="shared" si="1971"/>
        <v>0</v>
      </c>
      <c r="X4190" s="25">
        <f>VLOOKUP(CONCATENATE($F4190," ",$G4190),AllocFactorMatrix,(X$4+1),FALSE)*$E4191</f>
        <v>0</v>
      </c>
      <c r="Y4190" s="25">
        <f>VLOOKUP(CONCATENATE($F4190," ",$G4190),AllocFactorMatrix,(Y$4+1),FALSE)*$E4191</f>
        <v>0</v>
      </c>
      <c r="Z4190" s="25">
        <f t="shared" si="1967"/>
        <v>0</v>
      </c>
      <c r="AA4190" s="25">
        <f>VLOOKUP(CONCATENATE($F4190," ",$G4190),AllocFactorMatrix,(AA$4+1),FALSE)*$E4191</f>
        <v>0</v>
      </c>
      <c r="AB4190" s="25">
        <f>VLOOKUP(CONCATENATE($F4190," ",$G4190),AllocFactorMatrix,(AB$4+1),FALSE)*$E4191</f>
        <v>0</v>
      </c>
      <c r="AC4190" s="25">
        <f>VLOOKUP(CONCATENATE($F4190," ",$G4190),AllocFactorMatrix,(AC$4+1),FALSE)*$E4191</f>
        <v>0</v>
      </c>
    </row>
    <row r="4191" spans="4:29" collapsed="1">
      <c r="D4191" s="58" t="s">
        <v>632</v>
      </c>
      <c r="E4191" s="22">
        <v>0</v>
      </c>
      <c r="F4191" s="61" t="s">
        <v>29</v>
      </c>
      <c r="G4191" s="20" t="str">
        <f>$G$15</f>
        <v>TOTAL</v>
      </c>
      <c r="H4191" s="24">
        <f t="shared" si="1957"/>
        <v>0</v>
      </c>
      <c r="I4191" s="25">
        <f>VLOOKUP(CONCATENATE($F4191," ",$G4191),AllocFactorMatrix,(I$4+1),FALSE)*$E4191</f>
        <v>0</v>
      </c>
      <c r="J4191" s="25">
        <f>VLOOKUP(CONCATENATE($F4191," ",$G4191),AllocFactorMatrix,(J$4+1),FALSE)*$E4191</f>
        <v>0</v>
      </c>
      <c r="K4191" s="25">
        <f>VLOOKUP(CONCATENATE($F4191," ",$G4191),AllocFactorMatrix,(K$4+1),FALSE)*$E4191</f>
        <v>0</v>
      </c>
      <c r="L4191" s="25">
        <f>VLOOKUP(CONCATENATE($F4191," ",$G4191),AllocFactorMatrix,(L$4+1),FALSE)*$E4191</f>
        <v>0</v>
      </c>
      <c r="M4191" s="25">
        <f t="shared" si="1966"/>
        <v>0</v>
      </c>
      <c r="N4191" s="25">
        <f>VLOOKUP(CONCATENATE($F4191," ",$G4191),AllocFactorMatrix,(N$4+1),FALSE)*$E4191</f>
        <v>0</v>
      </c>
      <c r="O4191" s="25">
        <f>VLOOKUP(CONCATENATE($F4191," ",$G4191),AllocFactorMatrix,(O$4+1),FALSE)*$E4191</f>
        <v>0</v>
      </c>
      <c r="P4191" s="25">
        <f>VLOOKUP(CONCATENATE($F4191," ",$G4191),AllocFactorMatrix,(P$4+1),FALSE)*$E4191</f>
        <v>0</v>
      </c>
      <c r="Q4191" s="25">
        <f>VLOOKUP(CONCATENATE($F4191," ",$G4191),AllocFactorMatrix,(Q$4+1),FALSE)*$E4191</f>
        <v>0</v>
      </c>
      <c r="R4191" s="25">
        <f t="shared" si="1970"/>
        <v>0</v>
      </c>
      <c r="S4191" s="25">
        <f>VLOOKUP(CONCATENATE($F4191," ",$G4191),AllocFactorMatrix,(S$4+1),FALSE)*$E4191</f>
        <v>0</v>
      </c>
      <c r="T4191" s="25">
        <f>VLOOKUP(CONCATENATE($F4191," ",$G4191),AllocFactorMatrix,(T$4+1),FALSE)*$E4191</f>
        <v>0</v>
      </c>
      <c r="U4191" s="25">
        <f>VLOOKUP(CONCATENATE($F4191," ",$G4191),AllocFactorMatrix,(U$4+1),FALSE)*$E4191</f>
        <v>0</v>
      </c>
      <c r="V4191" s="25">
        <f>VLOOKUP(CONCATENATE($F4191," ",$G4191),AllocFactorMatrix,(V$4+1),FALSE)*$E4191</f>
        <v>0</v>
      </c>
      <c r="W4191" s="25">
        <f t="shared" si="1971"/>
        <v>0</v>
      </c>
      <c r="X4191" s="25">
        <f>VLOOKUP(CONCATENATE($F4191," ",$G4191),AllocFactorMatrix,(X$4+1),FALSE)*$E4191</f>
        <v>0</v>
      </c>
      <c r="Y4191" s="25">
        <f>VLOOKUP(CONCATENATE($F4191," ",$G4191),AllocFactorMatrix,(Y$4+1),FALSE)*$E4191</f>
        <v>0</v>
      </c>
      <c r="Z4191" s="25">
        <f t="shared" si="1967"/>
        <v>0</v>
      </c>
      <c r="AA4191" s="25">
        <f>VLOOKUP(CONCATENATE($F4191," ",$G4191),AllocFactorMatrix,(AA$4+1),FALSE)*$E4191</f>
        <v>0</v>
      </c>
      <c r="AB4191" s="25">
        <f>VLOOKUP(CONCATENATE($F4191," ",$G4191),AllocFactorMatrix,(AB$4+1),FALSE)*$E4191</f>
        <v>0</v>
      </c>
      <c r="AC4191" s="25">
        <f>VLOOKUP(CONCATENATE($F4191," ",$G4191),AllocFactorMatrix,(AC$4+1),FALSE)*$E4191</f>
        <v>0</v>
      </c>
    </row>
    <row r="4192" spans="4:29" hidden="1" outlineLevel="1">
      <c r="E4192" s="22">
        <v>0</v>
      </c>
      <c r="F4192" s="61" t="str">
        <f>F4199</f>
        <v>PROD_ENERGY</v>
      </c>
      <c r="G4192" s="20" t="str">
        <f>$G$8</f>
        <v>PRODUCTION</v>
      </c>
      <c r="H4192" s="24">
        <f t="shared" si="1957"/>
        <v>0</v>
      </c>
      <c r="I4192" s="25">
        <f>VLOOKUP(CONCATENATE($F4192," ",$G4192),AllocFactorMatrix,(I$4+1),FALSE)*$E4199</f>
        <v>0</v>
      </c>
      <c r="J4192" s="25">
        <f>VLOOKUP(CONCATENATE($F4192," ",$G4192),AllocFactorMatrix,(J$4+1),FALSE)*$E4199</f>
        <v>0</v>
      </c>
      <c r="K4192" s="25">
        <f>VLOOKUP(CONCATENATE($F4192," ",$G4192),AllocFactorMatrix,(K$4+1),FALSE)*$E4199</f>
        <v>0</v>
      </c>
      <c r="L4192" s="25">
        <f>VLOOKUP(CONCATENATE($F4192," ",$G4192),AllocFactorMatrix,(L$4+1),FALSE)*$E4199</f>
        <v>0</v>
      </c>
      <c r="M4192" s="25">
        <f t="shared" ref="M4192:M4199" si="1972">SUBTOTAL(9,J4192:L4192)</f>
        <v>0</v>
      </c>
      <c r="N4192" s="25">
        <f>VLOOKUP(CONCATENATE($F4192," ",$G4192),AllocFactorMatrix,(N$4+1),FALSE)*$E4199</f>
        <v>0</v>
      </c>
      <c r="O4192" s="25">
        <f>VLOOKUP(CONCATENATE($F4192," ",$G4192),AllocFactorMatrix,(O$4+1),FALSE)*$E4199</f>
        <v>0</v>
      </c>
      <c r="P4192" s="25">
        <f>VLOOKUP(CONCATENATE($F4192," ",$G4192),AllocFactorMatrix,(P$4+1),FALSE)*$E4199</f>
        <v>0</v>
      </c>
      <c r="Q4192" s="25">
        <f>VLOOKUP(CONCATENATE($F4192," ",$G4192),AllocFactorMatrix,(Q$4+1),FALSE)*$E4199</f>
        <v>0</v>
      </c>
      <c r="R4192" s="25">
        <f>SUBTOTAL(9,N4192:Q4192)</f>
        <v>0</v>
      </c>
      <c r="S4192" s="25">
        <f>VLOOKUP(CONCATENATE($F4192," ",$G4192),AllocFactorMatrix,(S$4+1),FALSE)*$E4199</f>
        <v>0</v>
      </c>
      <c r="T4192" s="25">
        <f>VLOOKUP(CONCATENATE($F4192," ",$G4192),AllocFactorMatrix,(T$4+1),FALSE)*$E4199</f>
        <v>0</v>
      </c>
      <c r="U4192" s="25">
        <f>VLOOKUP(CONCATENATE($F4192," ",$G4192),AllocFactorMatrix,(U$4+1),FALSE)*$E4199</f>
        <v>0</v>
      </c>
      <c r="V4192" s="25">
        <f>VLOOKUP(CONCATENATE($F4192," ",$G4192),AllocFactorMatrix,(V$4+1),FALSE)*$E4199</f>
        <v>0</v>
      </c>
      <c r="W4192" s="25">
        <f>SUBTOTAL(9,S4192:V4192)</f>
        <v>0</v>
      </c>
      <c r="X4192" s="25">
        <f>VLOOKUP(CONCATENATE($F4192," ",$G4192),AllocFactorMatrix,(X$4+1),FALSE)*$E4199</f>
        <v>0</v>
      </c>
      <c r="Y4192" s="25">
        <f>VLOOKUP(CONCATENATE($F4192," ",$G4192),AllocFactorMatrix,(Y$4+1),FALSE)*$E4199</f>
        <v>0</v>
      </c>
      <c r="Z4192" s="25">
        <f t="shared" ref="Z4192:Z4199" si="1973">SUBTOTAL(9,X4192:Y4192)</f>
        <v>0</v>
      </c>
      <c r="AA4192" s="25">
        <f>VLOOKUP(CONCATENATE($F4192," ",$G4192),AllocFactorMatrix,(AA$4+1),FALSE)*$E4199</f>
        <v>0</v>
      </c>
      <c r="AB4192" s="25">
        <f>VLOOKUP(CONCATENATE($F4192," ",$G4192),AllocFactorMatrix,(AB$4+1),FALSE)*$E4199</f>
        <v>0</v>
      </c>
      <c r="AC4192" s="25">
        <f>VLOOKUP(CONCATENATE($F4192," ",$G4192),AllocFactorMatrix,(AC$4+1),FALSE)*$E4199</f>
        <v>0</v>
      </c>
    </row>
    <row r="4193" spans="4:29" hidden="1" outlineLevel="1">
      <c r="E4193" s="22">
        <v>0</v>
      </c>
      <c r="F4193" s="61" t="str">
        <f>F4199</f>
        <v>PROD_ENERGY</v>
      </c>
      <c r="G4193" s="20" t="str">
        <f>$G$9</f>
        <v>BULKTRAN</v>
      </c>
      <c r="H4193" s="24">
        <f t="shared" si="1957"/>
        <v>0</v>
      </c>
      <c r="I4193" s="25">
        <f>VLOOKUP(CONCATENATE($F4193," ",$G4193),AllocFactorMatrix,(I$4+1),FALSE)*$E4199</f>
        <v>0</v>
      </c>
      <c r="J4193" s="25">
        <f>VLOOKUP(CONCATENATE($F4193," ",$G4193),AllocFactorMatrix,(J$4+1),FALSE)*$E4199</f>
        <v>0</v>
      </c>
      <c r="K4193" s="25">
        <f>VLOOKUP(CONCATENATE($F4193," ",$G4193),AllocFactorMatrix,(K$4+1),FALSE)*$E4199</f>
        <v>0</v>
      </c>
      <c r="L4193" s="25">
        <f>VLOOKUP(CONCATENATE($F4193," ",$G4193),AllocFactorMatrix,(L$4+1),FALSE)*$E4199</f>
        <v>0</v>
      </c>
      <c r="M4193" s="25">
        <f t="shared" si="1972"/>
        <v>0</v>
      </c>
      <c r="N4193" s="25">
        <f>VLOOKUP(CONCATENATE($F4193," ",$G4193),AllocFactorMatrix,(N$4+1),FALSE)*$E4199</f>
        <v>0</v>
      </c>
      <c r="O4193" s="25">
        <f>VLOOKUP(CONCATENATE($F4193," ",$G4193),AllocFactorMatrix,(O$4+1),FALSE)*$E4199</f>
        <v>0</v>
      </c>
      <c r="P4193" s="25">
        <f>VLOOKUP(CONCATENATE($F4193," ",$G4193),AllocFactorMatrix,(P$4+1),FALSE)*$E4199</f>
        <v>0</v>
      </c>
      <c r="Q4193" s="25">
        <f>VLOOKUP(CONCATENATE($F4193," ",$G4193),AllocFactorMatrix,(Q$4+1),FALSE)*$E4199</f>
        <v>0</v>
      </c>
      <c r="R4193" s="25">
        <f t="shared" ref="R4193:R4199" si="1974">SUBTOTAL(9,N4193:Q4193)</f>
        <v>0</v>
      </c>
      <c r="S4193" s="25">
        <f>VLOOKUP(CONCATENATE($F4193," ",$G4193),AllocFactorMatrix,(S$4+1),FALSE)*$E4199</f>
        <v>0</v>
      </c>
      <c r="T4193" s="25">
        <f>VLOOKUP(CONCATENATE($F4193," ",$G4193),AllocFactorMatrix,(T$4+1),FALSE)*$E4199</f>
        <v>0</v>
      </c>
      <c r="U4193" s="25">
        <f>VLOOKUP(CONCATENATE($F4193," ",$G4193),AllocFactorMatrix,(U$4+1),FALSE)*$E4199</f>
        <v>0</v>
      </c>
      <c r="V4193" s="25">
        <f>VLOOKUP(CONCATENATE($F4193," ",$G4193),AllocFactorMatrix,(V$4+1),FALSE)*$E4199</f>
        <v>0</v>
      </c>
      <c r="W4193" s="25">
        <f t="shared" ref="W4193:W4199" si="1975">SUBTOTAL(9,S4193:V4193)</f>
        <v>0</v>
      </c>
      <c r="X4193" s="25">
        <f>VLOOKUP(CONCATENATE($F4193," ",$G4193),AllocFactorMatrix,(X$4+1),FALSE)*$E4199</f>
        <v>0</v>
      </c>
      <c r="Y4193" s="25">
        <f>VLOOKUP(CONCATENATE($F4193," ",$G4193),AllocFactorMatrix,(Y$4+1),FALSE)*$E4199</f>
        <v>0</v>
      </c>
      <c r="Z4193" s="25">
        <f t="shared" si="1973"/>
        <v>0</v>
      </c>
      <c r="AA4193" s="25">
        <f>VLOOKUP(CONCATENATE($F4193," ",$G4193),AllocFactorMatrix,(AA$4+1),FALSE)*$E4199</f>
        <v>0</v>
      </c>
      <c r="AB4193" s="25">
        <f>VLOOKUP(CONCATENATE($F4193," ",$G4193),AllocFactorMatrix,(AB$4+1),FALSE)*$E4199</f>
        <v>0</v>
      </c>
      <c r="AC4193" s="25">
        <f>VLOOKUP(CONCATENATE($F4193," ",$G4193),AllocFactorMatrix,(AC$4+1),FALSE)*$E4199</f>
        <v>0</v>
      </c>
    </row>
    <row r="4194" spans="4:29" hidden="1" outlineLevel="1">
      <c r="E4194" s="22">
        <v>0</v>
      </c>
      <c r="F4194" s="61" t="str">
        <f>F4199</f>
        <v>PROD_ENERGY</v>
      </c>
      <c r="G4194" s="20" t="str">
        <f>$G$10</f>
        <v>SUBTRAN</v>
      </c>
      <c r="H4194" s="24">
        <f t="shared" si="1957"/>
        <v>0</v>
      </c>
      <c r="I4194" s="25">
        <f>VLOOKUP(CONCATENATE($F4194," ",$G4194),AllocFactorMatrix,(I$4+1),FALSE)*$E4199</f>
        <v>0</v>
      </c>
      <c r="J4194" s="25">
        <f>VLOOKUP(CONCATENATE($F4194," ",$G4194),AllocFactorMatrix,(J$4+1),FALSE)*$E4199</f>
        <v>0</v>
      </c>
      <c r="K4194" s="25">
        <f>VLOOKUP(CONCATENATE($F4194," ",$G4194),AllocFactorMatrix,(K$4+1),FALSE)*$E4199</f>
        <v>0</v>
      </c>
      <c r="L4194" s="25">
        <f>VLOOKUP(CONCATENATE($F4194," ",$G4194),AllocFactorMatrix,(L$4+1),FALSE)*$E4199</f>
        <v>0</v>
      </c>
      <c r="M4194" s="25">
        <f t="shared" si="1972"/>
        <v>0</v>
      </c>
      <c r="N4194" s="25">
        <f>VLOOKUP(CONCATENATE($F4194," ",$G4194),AllocFactorMatrix,(N$4+1),FALSE)*$E4199</f>
        <v>0</v>
      </c>
      <c r="O4194" s="25">
        <f>VLOOKUP(CONCATENATE($F4194," ",$G4194),AllocFactorMatrix,(O$4+1),FALSE)*$E4199</f>
        <v>0</v>
      </c>
      <c r="P4194" s="25">
        <f>VLOOKUP(CONCATENATE($F4194," ",$G4194),AllocFactorMatrix,(P$4+1),FALSE)*$E4199</f>
        <v>0</v>
      </c>
      <c r="Q4194" s="25">
        <f>VLOOKUP(CONCATENATE($F4194," ",$G4194),AllocFactorMatrix,(Q$4+1),FALSE)*$E4199</f>
        <v>0</v>
      </c>
      <c r="R4194" s="25">
        <f t="shared" si="1974"/>
        <v>0</v>
      </c>
      <c r="S4194" s="25">
        <f>VLOOKUP(CONCATENATE($F4194," ",$G4194),AllocFactorMatrix,(S$4+1),FALSE)*$E4199</f>
        <v>0</v>
      </c>
      <c r="T4194" s="25">
        <f>VLOOKUP(CONCATENATE($F4194," ",$G4194),AllocFactorMatrix,(T$4+1),FALSE)*$E4199</f>
        <v>0</v>
      </c>
      <c r="U4194" s="25">
        <f>VLOOKUP(CONCATENATE($F4194," ",$G4194),AllocFactorMatrix,(U$4+1),FALSE)*$E4199</f>
        <v>0</v>
      </c>
      <c r="V4194" s="25">
        <f>VLOOKUP(CONCATENATE($F4194," ",$G4194),AllocFactorMatrix,(V$4+1),FALSE)*$E4199</f>
        <v>0</v>
      </c>
      <c r="W4194" s="25">
        <f t="shared" si="1975"/>
        <v>0</v>
      </c>
      <c r="X4194" s="25">
        <f>VLOOKUP(CONCATENATE($F4194," ",$G4194),AllocFactorMatrix,(X$4+1),FALSE)*$E4199</f>
        <v>0</v>
      </c>
      <c r="Y4194" s="25">
        <f>VLOOKUP(CONCATENATE($F4194," ",$G4194),AllocFactorMatrix,(Y$4+1),FALSE)*$E4199</f>
        <v>0</v>
      </c>
      <c r="Z4194" s="25">
        <f t="shared" si="1973"/>
        <v>0</v>
      </c>
      <c r="AA4194" s="25">
        <f>VLOOKUP(CONCATENATE($F4194," ",$G4194),AllocFactorMatrix,(AA$4+1),FALSE)*$E4199</f>
        <v>0</v>
      </c>
      <c r="AB4194" s="25">
        <f>VLOOKUP(CONCATENATE($F4194," ",$G4194),AllocFactorMatrix,(AB$4+1),FALSE)*$E4199</f>
        <v>0</v>
      </c>
      <c r="AC4194" s="25">
        <f>VLOOKUP(CONCATENATE($F4194," ",$G4194),AllocFactorMatrix,(AC$4+1),FALSE)*$E4199</f>
        <v>0</v>
      </c>
    </row>
    <row r="4195" spans="4:29" hidden="1" outlineLevel="1">
      <c r="E4195" s="22">
        <v>0</v>
      </c>
      <c r="F4195" s="61" t="str">
        <f>F4199</f>
        <v>PROD_ENERGY</v>
      </c>
      <c r="G4195" s="20" t="str">
        <f>$G$11</f>
        <v>DISTPRI</v>
      </c>
      <c r="H4195" s="24">
        <f t="shared" si="1957"/>
        <v>0</v>
      </c>
      <c r="I4195" s="25">
        <f>VLOOKUP(CONCATENATE($F4195," ",$G4195),AllocFactorMatrix,(I$4+1),FALSE)*$E4199</f>
        <v>0</v>
      </c>
      <c r="J4195" s="25">
        <f>VLOOKUP(CONCATENATE($F4195," ",$G4195),AllocFactorMatrix,(J$4+1),FALSE)*$E4199</f>
        <v>0</v>
      </c>
      <c r="K4195" s="25">
        <f>VLOOKUP(CONCATENATE($F4195," ",$G4195),AllocFactorMatrix,(K$4+1),FALSE)*$E4199</f>
        <v>0</v>
      </c>
      <c r="L4195" s="25">
        <f>VLOOKUP(CONCATENATE($F4195," ",$G4195),AllocFactorMatrix,(L$4+1),FALSE)*$E4199</f>
        <v>0</v>
      </c>
      <c r="M4195" s="25">
        <f t="shared" si="1972"/>
        <v>0</v>
      </c>
      <c r="N4195" s="25">
        <f>VLOOKUP(CONCATENATE($F4195," ",$G4195),AllocFactorMatrix,(N$4+1),FALSE)*$E4199</f>
        <v>0</v>
      </c>
      <c r="O4195" s="25">
        <f>VLOOKUP(CONCATENATE($F4195," ",$G4195),AllocFactorMatrix,(O$4+1),FALSE)*$E4199</f>
        <v>0</v>
      </c>
      <c r="P4195" s="25">
        <f>VLOOKUP(CONCATENATE($F4195," ",$G4195),AllocFactorMatrix,(P$4+1),FALSE)*$E4199</f>
        <v>0</v>
      </c>
      <c r="Q4195" s="25">
        <f>VLOOKUP(CONCATENATE($F4195," ",$G4195),AllocFactorMatrix,(Q$4+1),FALSE)*$E4199</f>
        <v>0</v>
      </c>
      <c r="R4195" s="25">
        <f t="shared" si="1974"/>
        <v>0</v>
      </c>
      <c r="S4195" s="25">
        <f>VLOOKUP(CONCATENATE($F4195," ",$G4195),AllocFactorMatrix,(S$4+1),FALSE)*$E4199</f>
        <v>0</v>
      </c>
      <c r="T4195" s="25">
        <f>VLOOKUP(CONCATENATE($F4195," ",$G4195),AllocFactorMatrix,(T$4+1),FALSE)*$E4199</f>
        <v>0</v>
      </c>
      <c r="U4195" s="25">
        <f>VLOOKUP(CONCATENATE($F4195," ",$G4195),AllocFactorMatrix,(U$4+1),FALSE)*$E4199</f>
        <v>0</v>
      </c>
      <c r="V4195" s="25">
        <f>VLOOKUP(CONCATENATE($F4195," ",$G4195),AllocFactorMatrix,(V$4+1),FALSE)*$E4199</f>
        <v>0</v>
      </c>
      <c r="W4195" s="25">
        <f t="shared" si="1975"/>
        <v>0</v>
      </c>
      <c r="X4195" s="25">
        <f>VLOOKUP(CONCATENATE($F4195," ",$G4195),AllocFactorMatrix,(X$4+1),FALSE)*$E4199</f>
        <v>0</v>
      </c>
      <c r="Y4195" s="25">
        <f>VLOOKUP(CONCATENATE($F4195," ",$G4195),AllocFactorMatrix,(Y$4+1),FALSE)*$E4199</f>
        <v>0</v>
      </c>
      <c r="Z4195" s="25">
        <f t="shared" si="1973"/>
        <v>0</v>
      </c>
      <c r="AA4195" s="25">
        <f>VLOOKUP(CONCATENATE($F4195," ",$G4195),AllocFactorMatrix,(AA$4+1),FALSE)*$E4199</f>
        <v>0</v>
      </c>
      <c r="AB4195" s="25">
        <f>VLOOKUP(CONCATENATE($F4195," ",$G4195),AllocFactorMatrix,(AB$4+1),FALSE)*$E4199</f>
        <v>0</v>
      </c>
      <c r="AC4195" s="25">
        <f>VLOOKUP(CONCATENATE($F4195," ",$G4195),AllocFactorMatrix,(AC$4+1),FALSE)*$E4199</f>
        <v>0</v>
      </c>
    </row>
    <row r="4196" spans="4:29" hidden="1" outlineLevel="1">
      <c r="E4196" s="22">
        <v>0</v>
      </c>
      <c r="F4196" s="61" t="str">
        <f>F4199</f>
        <v>PROD_ENERGY</v>
      </c>
      <c r="G4196" s="20" t="str">
        <f>$G$12</f>
        <v>DISTSEC</v>
      </c>
      <c r="H4196" s="24">
        <f t="shared" si="1957"/>
        <v>0</v>
      </c>
      <c r="I4196" s="25">
        <f>VLOOKUP(CONCATENATE($F4196," ",$G4196),AllocFactorMatrix,(I$4+1),FALSE)*$E4199</f>
        <v>0</v>
      </c>
      <c r="J4196" s="25">
        <f>VLOOKUP(CONCATENATE($F4196," ",$G4196),AllocFactorMatrix,(J$4+1),FALSE)*$E4199</f>
        <v>0</v>
      </c>
      <c r="K4196" s="25">
        <f>VLOOKUP(CONCATENATE($F4196," ",$G4196),AllocFactorMatrix,(K$4+1),FALSE)*$E4199</f>
        <v>0</v>
      </c>
      <c r="L4196" s="25">
        <f>VLOOKUP(CONCATENATE($F4196," ",$G4196),AllocFactorMatrix,(L$4+1),FALSE)*$E4199</f>
        <v>0</v>
      </c>
      <c r="M4196" s="25">
        <f t="shared" si="1972"/>
        <v>0</v>
      </c>
      <c r="N4196" s="25">
        <f>VLOOKUP(CONCATENATE($F4196," ",$G4196),AllocFactorMatrix,(N$4+1),FALSE)*$E4199</f>
        <v>0</v>
      </c>
      <c r="O4196" s="25">
        <f>VLOOKUP(CONCATENATE($F4196," ",$G4196),AllocFactorMatrix,(O$4+1),FALSE)*$E4199</f>
        <v>0</v>
      </c>
      <c r="P4196" s="25">
        <f>VLOOKUP(CONCATENATE($F4196," ",$G4196),AllocFactorMatrix,(P$4+1),FALSE)*$E4199</f>
        <v>0</v>
      </c>
      <c r="Q4196" s="25">
        <f>VLOOKUP(CONCATENATE($F4196," ",$G4196),AllocFactorMatrix,(Q$4+1),FALSE)*$E4199</f>
        <v>0</v>
      </c>
      <c r="R4196" s="25">
        <f t="shared" si="1974"/>
        <v>0</v>
      </c>
      <c r="S4196" s="25">
        <f>VLOOKUP(CONCATENATE($F4196," ",$G4196),AllocFactorMatrix,(S$4+1),FALSE)*$E4199</f>
        <v>0</v>
      </c>
      <c r="T4196" s="25">
        <f>VLOOKUP(CONCATENATE($F4196," ",$G4196),AllocFactorMatrix,(T$4+1),FALSE)*$E4199</f>
        <v>0</v>
      </c>
      <c r="U4196" s="25">
        <f>VLOOKUP(CONCATENATE($F4196," ",$G4196),AllocFactorMatrix,(U$4+1),FALSE)*$E4199</f>
        <v>0</v>
      </c>
      <c r="V4196" s="25">
        <f>VLOOKUP(CONCATENATE($F4196," ",$G4196),AllocFactorMatrix,(V$4+1),FALSE)*$E4199</f>
        <v>0</v>
      </c>
      <c r="W4196" s="25">
        <f t="shared" si="1975"/>
        <v>0</v>
      </c>
      <c r="X4196" s="25">
        <f>VLOOKUP(CONCATENATE($F4196," ",$G4196),AllocFactorMatrix,(X$4+1),FALSE)*$E4199</f>
        <v>0</v>
      </c>
      <c r="Y4196" s="25">
        <f>VLOOKUP(CONCATENATE($F4196," ",$G4196),AllocFactorMatrix,(Y$4+1),FALSE)*$E4199</f>
        <v>0</v>
      </c>
      <c r="Z4196" s="25">
        <f t="shared" si="1973"/>
        <v>0</v>
      </c>
      <c r="AA4196" s="25">
        <f>VLOOKUP(CONCATENATE($F4196," ",$G4196),AllocFactorMatrix,(AA$4+1),FALSE)*$E4199</f>
        <v>0</v>
      </c>
      <c r="AB4196" s="25">
        <f>VLOOKUP(CONCATENATE($F4196," ",$G4196),AllocFactorMatrix,(AB$4+1),FALSE)*$E4199</f>
        <v>0</v>
      </c>
      <c r="AC4196" s="25">
        <f>VLOOKUP(CONCATENATE($F4196," ",$G4196),AllocFactorMatrix,(AC$4+1),FALSE)*$E4199</f>
        <v>0</v>
      </c>
    </row>
    <row r="4197" spans="4:29" hidden="1" outlineLevel="1">
      <c r="E4197" s="22">
        <v>0</v>
      </c>
      <c r="F4197" s="61" t="str">
        <f>F4199</f>
        <v>PROD_ENERGY</v>
      </c>
      <c r="G4197" s="20" t="str">
        <f>$G$13</f>
        <v>ENERGY</v>
      </c>
      <c r="H4197" s="24">
        <f t="shared" si="1957"/>
        <v>0</v>
      </c>
      <c r="I4197" s="25">
        <f>VLOOKUP(CONCATENATE($F4197," ",$G4197),AllocFactorMatrix,(I$4+1),FALSE)*$E4199</f>
        <v>0</v>
      </c>
      <c r="J4197" s="25">
        <f>VLOOKUP(CONCATENATE($F4197," ",$G4197),AllocFactorMatrix,(J$4+1),FALSE)*$E4199</f>
        <v>0</v>
      </c>
      <c r="K4197" s="25">
        <f>VLOOKUP(CONCATENATE($F4197," ",$G4197),AllocFactorMatrix,(K$4+1),FALSE)*$E4199</f>
        <v>0</v>
      </c>
      <c r="L4197" s="25">
        <f>VLOOKUP(CONCATENATE($F4197," ",$G4197),AllocFactorMatrix,(L$4+1),FALSE)*$E4199</f>
        <v>0</v>
      </c>
      <c r="M4197" s="25">
        <f t="shared" si="1972"/>
        <v>0</v>
      </c>
      <c r="N4197" s="25">
        <f>VLOOKUP(CONCATENATE($F4197," ",$G4197),AllocFactorMatrix,(N$4+1),FALSE)*$E4199</f>
        <v>0</v>
      </c>
      <c r="O4197" s="25">
        <f>VLOOKUP(CONCATENATE($F4197," ",$G4197),AllocFactorMatrix,(O$4+1),FALSE)*$E4199</f>
        <v>0</v>
      </c>
      <c r="P4197" s="25">
        <f>VLOOKUP(CONCATENATE($F4197," ",$G4197),AllocFactorMatrix,(P$4+1),FALSE)*$E4199</f>
        <v>0</v>
      </c>
      <c r="Q4197" s="25">
        <f>VLOOKUP(CONCATENATE($F4197," ",$G4197),AllocFactorMatrix,(Q$4+1),FALSE)*$E4199</f>
        <v>0</v>
      </c>
      <c r="R4197" s="25">
        <f t="shared" si="1974"/>
        <v>0</v>
      </c>
      <c r="S4197" s="25">
        <f>VLOOKUP(CONCATENATE($F4197," ",$G4197),AllocFactorMatrix,(S$4+1),FALSE)*$E4199</f>
        <v>0</v>
      </c>
      <c r="T4197" s="25">
        <f>VLOOKUP(CONCATENATE($F4197," ",$G4197),AllocFactorMatrix,(T$4+1),FALSE)*$E4199</f>
        <v>0</v>
      </c>
      <c r="U4197" s="25">
        <f>VLOOKUP(CONCATENATE($F4197," ",$G4197),AllocFactorMatrix,(U$4+1),FALSE)*$E4199</f>
        <v>0</v>
      </c>
      <c r="V4197" s="25">
        <f>VLOOKUP(CONCATENATE($F4197," ",$G4197),AllocFactorMatrix,(V$4+1),FALSE)*$E4199</f>
        <v>0</v>
      </c>
      <c r="W4197" s="25">
        <f t="shared" si="1975"/>
        <v>0</v>
      </c>
      <c r="X4197" s="25">
        <f>VLOOKUP(CONCATENATE($F4197," ",$G4197),AllocFactorMatrix,(X$4+1),FALSE)*$E4199</f>
        <v>0</v>
      </c>
      <c r="Y4197" s="25">
        <f>VLOOKUP(CONCATENATE($F4197," ",$G4197),AllocFactorMatrix,(Y$4+1),FALSE)*$E4199</f>
        <v>0</v>
      </c>
      <c r="Z4197" s="25">
        <f t="shared" si="1973"/>
        <v>0</v>
      </c>
      <c r="AA4197" s="25">
        <f>VLOOKUP(CONCATENATE($F4197," ",$G4197),AllocFactorMatrix,(AA$4+1),FALSE)*$E4199</f>
        <v>0</v>
      </c>
      <c r="AB4197" s="25">
        <f>VLOOKUP(CONCATENATE($F4197," ",$G4197),AllocFactorMatrix,(AB$4+1),FALSE)*$E4199</f>
        <v>0</v>
      </c>
      <c r="AC4197" s="25">
        <f>VLOOKUP(CONCATENATE($F4197," ",$G4197),AllocFactorMatrix,(AC$4+1),FALSE)*$E4199</f>
        <v>0</v>
      </c>
    </row>
    <row r="4198" spans="4:29" hidden="1" outlineLevel="1">
      <c r="E4198" s="22">
        <v>0</v>
      </c>
      <c r="F4198" s="61" t="str">
        <f>F4199</f>
        <v>PROD_ENERGY</v>
      </c>
      <c r="G4198" s="20" t="str">
        <f>$G$14</f>
        <v>CUSTOMER</v>
      </c>
      <c r="H4198" s="24">
        <f t="shared" si="1957"/>
        <v>0</v>
      </c>
      <c r="I4198" s="25">
        <f>VLOOKUP(CONCATENATE($F4198," ",$G4198),AllocFactorMatrix,(I$4+1),FALSE)*$E4199</f>
        <v>0</v>
      </c>
      <c r="J4198" s="25">
        <f>VLOOKUP(CONCATENATE($F4198," ",$G4198),AllocFactorMatrix,(J$4+1),FALSE)*$E4199</f>
        <v>0</v>
      </c>
      <c r="K4198" s="25">
        <f>VLOOKUP(CONCATENATE($F4198," ",$G4198),AllocFactorMatrix,(K$4+1),FALSE)*$E4199</f>
        <v>0</v>
      </c>
      <c r="L4198" s="25">
        <f>VLOOKUP(CONCATENATE($F4198," ",$G4198),AllocFactorMatrix,(L$4+1),FALSE)*$E4199</f>
        <v>0</v>
      </c>
      <c r="M4198" s="25">
        <f t="shared" si="1972"/>
        <v>0</v>
      </c>
      <c r="N4198" s="25">
        <f>VLOOKUP(CONCATENATE($F4198," ",$G4198),AllocFactorMatrix,(N$4+1),FALSE)*$E4199</f>
        <v>0</v>
      </c>
      <c r="O4198" s="25">
        <f>VLOOKUP(CONCATENATE($F4198," ",$G4198),AllocFactorMatrix,(O$4+1),FALSE)*$E4199</f>
        <v>0</v>
      </c>
      <c r="P4198" s="25">
        <f>VLOOKUP(CONCATENATE($F4198," ",$G4198),AllocFactorMatrix,(P$4+1),FALSE)*$E4199</f>
        <v>0</v>
      </c>
      <c r="Q4198" s="25">
        <f>VLOOKUP(CONCATENATE($F4198," ",$G4198),AllocFactorMatrix,(Q$4+1),FALSE)*$E4199</f>
        <v>0</v>
      </c>
      <c r="R4198" s="25">
        <f t="shared" si="1974"/>
        <v>0</v>
      </c>
      <c r="S4198" s="25">
        <f>VLOOKUP(CONCATENATE($F4198," ",$G4198),AllocFactorMatrix,(S$4+1),FALSE)*$E4199</f>
        <v>0</v>
      </c>
      <c r="T4198" s="25">
        <f>VLOOKUP(CONCATENATE($F4198," ",$G4198),AllocFactorMatrix,(T$4+1),FALSE)*$E4199</f>
        <v>0</v>
      </c>
      <c r="U4198" s="25">
        <f>VLOOKUP(CONCATENATE($F4198," ",$G4198),AllocFactorMatrix,(U$4+1),FALSE)*$E4199</f>
        <v>0</v>
      </c>
      <c r="V4198" s="25">
        <f>VLOOKUP(CONCATENATE($F4198," ",$G4198),AllocFactorMatrix,(V$4+1),FALSE)*$E4199</f>
        <v>0</v>
      </c>
      <c r="W4198" s="25">
        <f t="shared" si="1975"/>
        <v>0</v>
      </c>
      <c r="X4198" s="25">
        <f>VLOOKUP(CONCATENATE($F4198," ",$G4198),AllocFactorMatrix,(X$4+1),FALSE)*$E4199</f>
        <v>0</v>
      </c>
      <c r="Y4198" s="25">
        <f>VLOOKUP(CONCATENATE($F4198," ",$G4198),AllocFactorMatrix,(Y$4+1),FALSE)*$E4199</f>
        <v>0</v>
      </c>
      <c r="Z4198" s="25">
        <f t="shared" si="1973"/>
        <v>0</v>
      </c>
      <c r="AA4198" s="25">
        <f>VLOOKUP(CONCATENATE($F4198," ",$G4198),AllocFactorMatrix,(AA$4+1),FALSE)*$E4199</f>
        <v>0</v>
      </c>
      <c r="AB4198" s="25">
        <f>VLOOKUP(CONCATENATE($F4198," ",$G4198),AllocFactorMatrix,(AB$4+1),FALSE)*$E4199</f>
        <v>0</v>
      </c>
      <c r="AC4198" s="25">
        <f>VLOOKUP(CONCATENATE($F4198," ",$G4198),AllocFactorMatrix,(AC$4+1),FALSE)*$E4199</f>
        <v>0</v>
      </c>
    </row>
    <row r="4199" spans="4:29" collapsed="1">
      <c r="D4199" s="58" t="s">
        <v>619</v>
      </c>
      <c r="E4199" s="22">
        <v>0</v>
      </c>
      <c r="F4199" s="61" t="s">
        <v>31</v>
      </c>
      <c r="G4199" s="20" t="str">
        <f>$G$15</f>
        <v>TOTAL</v>
      </c>
      <c r="H4199" s="24">
        <f t="shared" si="1957"/>
        <v>0</v>
      </c>
      <c r="I4199" s="25">
        <f>VLOOKUP(CONCATENATE($F4199," ",$G4199),AllocFactorMatrix,(I$4+1),FALSE)*$E4199</f>
        <v>0</v>
      </c>
      <c r="J4199" s="25">
        <f>VLOOKUP(CONCATENATE($F4199," ",$G4199),AllocFactorMatrix,(J$4+1),FALSE)*$E4199</f>
        <v>0</v>
      </c>
      <c r="K4199" s="25">
        <f>VLOOKUP(CONCATENATE($F4199," ",$G4199),AllocFactorMatrix,(K$4+1),FALSE)*$E4199</f>
        <v>0</v>
      </c>
      <c r="L4199" s="25">
        <f>VLOOKUP(CONCATENATE($F4199," ",$G4199),AllocFactorMatrix,(L$4+1),FALSE)*$E4199</f>
        <v>0</v>
      </c>
      <c r="M4199" s="25">
        <f t="shared" si="1972"/>
        <v>0</v>
      </c>
      <c r="N4199" s="25">
        <f>VLOOKUP(CONCATENATE($F4199," ",$G4199),AllocFactorMatrix,(N$4+1),FALSE)*$E4199</f>
        <v>0</v>
      </c>
      <c r="O4199" s="25">
        <f>VLOOKUP(CONCATENATE($F4199," ",$G4199),AllocFactorMatrix,(O$4+1),FALSE)*$E4199</f>
        <v>0</v>
      </c>
      <c r="P4199" s="25">
        <f>VLOOKUP(CONCATENATE($F4199," ",$G4199),AllocFactorMatrix,(P$4+1),FALSE)*$E4199</f>
        <v>0</v>
      </c>
      <c r="Q4199" s="25">
        <f>VLOOKUP(CONCATENATE($F4199," ",$G4199),AllocFactorMatrix,(Q$4+1),FALSE)*$E4199</f>
        <v>0</v>
      </c>
      <c r="R4199" s="25">
        <f t="shared" si="1974"/>
        <v>0</v>
      </c>
      <c r="S4199" s="25">
        <f>VLOOKUP(CONCATENATE($F4199," ",$G4199),AllocFactorMatrix,(S$4+1),FALSE)*$E4199</f>
        <v>0</v>
      </c>
      <c r="T4199" s="25">
        <f>VLOOKUP(CONCATENATE($F4199," ",$G4199),AllocFactorMatrix,(T$4+1),FALSE)*$E4199</f>
        <v>0</v>
      </c>
      <c r="U4199" s="25">
        <f>VLOOKUP(CONCATENATE($F4199," ",$G4199),AllocFactorMatrix,(U$4+1),FALSE)*$E4199</f>
        <v>0</v>
      </c>
      <c r="V4199" s="25">
        <f>VLOOKUP(CONCATENATE($F4199," ",$G4199),AllocFactorMatrix,(V$4+1),FALSE)*$E4199</f>
        <v>0</v>
      </c>
      <c r="W4199" s="25">
        <f t="shared" si="1975"/>
        <v>0</v>
      </c>
      <c r="X4199" s="25">
        <f>VLOOKUP(CONCATENATE($F4199," ",$G4199),AllocFactorMatrix,(X$4+1),FALSE)*$E4199</f>
        <v>0</v>
      </c>
      <c r="Y4199" s="25">
        <f>VLOOKUP(CONCATENATE($F4199," ",$G4199),AllocFactorMatrix,(Y$4+1),FALSE)*$E4199</f>
        <v>0</v>
      </c>
      <c r="Z4199" s="25">
        <f t="shared" si="1973"/>
        <v>0</v>
      </c>
      <c r="AA4199" s="25">
        <f>VLOOKUP(CONCATENATE($F4199," ",$G4199),AllocFactorMatrix,(AA$4+1),FALSE)*$E4199</f>
        <v>0</v>
      </c>
      <c r="AB4199" s="25">
        <f>VLOOKUP(CONCATENATE($F4199," ",$G4199),AllocFactorMatrix,(AB$4+1),FALSE)*$E4199</f>
        <v>0</v>
      </c>
      <c r="AC4199" s="25">
        <f>VLOOKUP(CONCATENATE($F4199," ",$G4199),AllocFactorMatrix,(AC$4+1),FALSE)*$E4199</f>
        <v>0</v>
      </c>
    </row>
    <row r="4200" spans="4:29" hidden="1" outlineLevel="1">
      <c r="E4200" s="22">
        <v>0</v>
      </c>
      <c r="F4200" s="61" t="str">
        <f>F4207</f>
        <v>TRANS_TOTAL</v>
      </c>
      <c r="G4200" s="20" t="str">
        <f>$G$8</f>
        <v>PRODUCTION</v>
      </c>
      <c r="H4200" s="24">
        <f t="shared" si="1957"/>
        <v>0</v>
      </c>
      <c r="I4200" s="25">
        <f>VLOOKUP(CONCATENATE($F4200," ",$G4200),AllocFactorMatrix,(I$4+1),FALSE)*$E4207</f>
        <v>0</v>
      </c>
      <c r="J4200" s="25">
        <f>VLOOKUP(CONCATENATE($F4200," ",$G4200),AllocFactorMatrix,(J$4+1),FALSE)*$E4207</f>
        <v>0</v>
      </c>
      <c r="K4200" s="25">
        <f>VLOOKUP(CONCATENATE($F4200," ",$G4200),AllocFactorMatrix,(K$4+1),FALSE)*$E4207</f>
        <v>0</v>
      </c>
      <c r="L4200" s="25">
        <f>VLOOKUP(CONCATENATE($F4200," ",$G4200),AllocFactorMatrix,(L$4+1),FALSE)*$E4207</f>
        <v>0</v>
      </c>
      <c r="M4200" s="25">
        <f t="shared" ref="M4200:M4207" si="1976">SUBTOTAL(9,J4200:L4200)</f>
        <v>0</v>
      </c>
      <c r="N4200" s="25">
        <f>VLOOKUP(CONCATENATE($F4200," ",$G4200),AllocFactorMatrix,(N$4+1),FALSE)*$E4207</f>
        <v>0</v>
      </c>
      <c r="O4200" s="25">
        <f>VLOOKUP(CONCATENATE($F4200," ",$G4200),AllocFactorMatrix,(O$4+1),FALSE)*$E4207</f>
        <v>0</v>
      </c>
      <c r="P4200" s="25">
        <f>VLOOKUP(CONCATENATE($F4200," ",$G4200),AllocFactorMatrix,(P$4+1),FALSE)*$E4207</f>
        <v>0</v>
      </c>
      <c r="Q4200" s="25">
        <f>VLOOKUP(CONCATENATE($F4200," ",$G4200),AllocFactorMatrix,(Q$4+1),FALSE)*$E4207</f>
        <v>0</v>
      </c>
      <c r="R4200" s="25">
        <f>SUBTOTAL(9,N4200:Q4200)</f>
        <v>0</v>
      </c>
      <c r="S4200" s="25">
        <f>VLOOKUP(CONCATENATE($F4200," ",$G4200),AllocFactorMatrix,(S$4+1),FALSE)*$E4207</f>
        <v>0</v>
      </c>
      <c r="T4200" s="25">
        <f>VLOOKUP(CONCATENATE($F4200," ",$G4200),AllocFactorMatrix,(T$4+1),FALSE)*$E4207</f>
        <v>0</v>
      </c>
      <c r="U4200" s="25">
        <f>VLOOKUP(CONCATENATE($F4200," ",$G4200),AllocFactorMatrix,(U$4+1),FALSE)*$E4207</f>
        <v>0</v>
      </c>
      <c r="V4200" s="25">
        <f>VLOOKUP(CONCATENATE($F4200," ",$G4200),AllocFactorMatrix,(V$4+1),FALSE)*$E4207</f>
        <v>0</v>
      </c>
      <c r="W4200" s="25">
        <f>SUBTOTAL(9,S4200:V4200)</f>
        <v>0</v>
      </c>
      <c r="X4200" s="25">
        <f>VLOOKUP(CONCATENATE($F4200," ",$G4200),AllocFactorMatrix,(X$4+1),FALSE)*$E4207</f>
        <v>0</v>
      </c>
      <c r="Y4200" s="25">
        <f>VLOOKUP(CONCATENATE($F4200," ",$G4200),AllocFactorMatrix,(Y$4+1),FALSE)*$E4207</f>
        <v>0</v>
      </c>
      <c r="Z4200" s="25">
        <f t="shared" ref="Z4200:Z4207" si="1977">SUBTOTAL(9,X4200:Y4200)</f>
        <v>0</v>
      </c>
      <c r="AA4200" s="25">
        <f>VLOOKUP(CONCATENATE($F4200," ",$G4200),AllocFactorMatrix,(AA$4+1),FALSE)*$E4207</f>
        <v>0</v>
      </c>
      <c r="AB4200" s="25">
        <f>VLOOKUP(CONCATENATE($F4200," ",$G4200),AllocFactorMatrix,(AB$4+1),FALSE)*$E4207</f>
        <v>0</v>
      </c>
      <c r="AC4200" s="25">
        <f>VLOOKUP(CONCATENATE($F4200," ",$G4200),AllocFactorMatrix,(AC$4+1),FALSE)*$E4207</f>
        <v>0</v>
      </c>
    </row>
    <row r="4201" spans="4:29" hidden="1" outlineLevel="1">
      <c r="E4201" s="22">
        <v>0</v>
      </c>
      <c r="F4201" s="61" t="str">
        <f>F4207</f>
        <v>TRANS_TOTAL</v>
      </c>
      <c r="G4201" s="20" t="str">
        <f>$G$9</f>
        <v>BULKTRAN</v>
      </c>
      <c r="H4201" s="24">
        <f t="shared" si="1957"/>
        <v>0</v>
      </c>
      <c r="I4201" s="25">
        <f>VLOOKUP(CONCATENATE($F4201," ",$G4201),AllocFactorMatrix,(I$4+1),FALSE)*$E4207</f>
        <v>0</v>
      </c>
      <c r="J4201" s="25">
        <f>VLOOKUP(CONCATENATE($F4201," ",$G4201),AllocFactorMatrix,(J$4+1),FALSE)*$E4207</f>
        <v>0</v>
      </c>
      <c r="K4201" s="25">
        <f>VLOOKUP(CONCATENATE($F4201," ",$G4201),AllocFactorMatrix,(K$4+1),FALSE)*$E4207</f>
        <v>0</v>
      </c>
      <c r="L4201" s="25">
        <f>VLOOKUP(CONCATENATE($F4201," ",$G4201),AllocFactorMatrix,(L$4+1),FALSE)*$E4207</f>
        <v>0</v>
      </c>
      <c r="M4201" s="25">
        <f t="shared" si="1976"/>
        <v>0</v>
      </c>
      <c r="N4201" s="25">
        <f>VLOOKUP(CONCATENATE($F4201," ",$G4201),AllocFactorMatrix,(N$4+1),FALSE)*$E4207</f>
        <v>0</v>
      </c>
      <c r="O4201" s="25">
        <f>VLOOKUP(CONCATENATE($F4201," ",$G4201),AllocFactorMatrix,(O$4+1),FALSE)*$E4207</f>
        <v>0</v>
      </c>
      <c r="P4201" s="25">
        <f>VLOOKUP(CONCATENATE($F4201," ",$G4201),AllocFactorMatrix,(P$4+1),FALSE)*$E4207</f>
        <v>0</v>
      </c>
      <c r="Q4201" s="25">
        <f>VLOOKUP(CONCATENATE($F4201," ",$G4201),AllocFactorMatrix,(Q$4+1),FALSE)*$E4207</f>
        <v>0</v>
      </c>
      <c r="R4201" s="25">
        <f t="shared" ref="R4201:R4207" si="1978">SUBTOTAL(9,N4201:Q4201)</f>
        <v>0</v>
      </c>
      <c r="S4201" s="25">
        <f>VLOOKUP(CONCATENATE($F4201," ",$G4201),AllocFactorMatrix,(S$4+1),FALSE)*$E4207</f>
        <v>0</v>
      </c>
      <c r="T4201" s="25">
        <f>VLOOKUP(CONCATENATE($F4201," ",$G4201),AllocFactorMatrix,(T$4+1),FALSE)*$E4207</f>
        <v>0</v>
      </c>
      <c r="U4201" s="25">
        <f>VLOOKUP(CONCATENATE($F4201," ",$G4201),AllocFactorMatrix,(U$4+1),FALSE)*$E4207</f>
        <v>0</v>
      </c>
      <c r="V4201" s="25">
        <f>VLOOKUP(CONCATENATE($F4201," ",$G4201),AllocFactorMatrix,(V$4+1),FALSE)*$E4207</f>
        <v>0</v>
      </c>
      <c r="W4201" s="25">
        <f t="shared" ref="W4201:W4207" si="1979">SUBTOTAL(9,S4201:V4201)</f>
        <v>0</v>
      </c>
      <c r="X4201" s="25">
        <f>VLOOKUP(CONCATENATE($F4201," ",$G4201),AllocFactorMatrix,(X$4+1),FALSE)*$E4207</f>
        <v>0</v>
      </c>
      <c r="Y4201" s="25">
        <f>VLOOKUP(CONCATENATE($F4201," ",$G4201),AllocFactorMatrix,(Y$4+1),FALSE)*$E4207</f>
        <v>0</v>
      </c>
      <c r="Z4201" s="25">
        <f t="shared" si="1977"/>
        <v>0</v>
      </c>
      <c r="AA4201" s="25">
        <f>VLOOKUP(CONCATENATE($F4201," ",$G4201),AllocFactorMatrix,(AA$4+1),FALSE)*$E4207</f>
        <v>0</v>
      </c>
      <c r="AB4201" s="25">
        <f>VLOOKUP(CONCATENATE($F4201," ",$G4201),AllocFactorMatrix,(AB$4+1),FALSE)*$E4207</f>
        <v>0</v>
      </c>
      <c r="AC4201" s="25">
        <f>VLOOKUP(CONCATENATE($F4201," ",$G4201),AllocFactorMatrix,(AC$4+1),FALSE)*$E4207</f>
        <v>0</v>
      </c>
    </row>
    <row r="4202" spans="4:29" hidden="1" outlineLevel="1">
      <c r="E4202" s="22">
        <v>0</v>
      </c>
      <c r="F4202" s="61" t="str">
        <f>F4207</f>
        <v>TRANS_TOTAL</v>
      </c>
      <c r="G4202" s="20" t="str">
        <f>$G$10</f>
        <v>SUBTRAN</v>
      </c>
      <c r="H4202" s="24">
        <f t="shared" si="1957"/>
        <v>0</v>
      </c>
      <c r="I4202" s="25">
        <f>VLOOKUP(CONCATENATE($F4202," ",$G4202),AllocFactorMatrix,(I$4+1),FALSE)*$E4207</f>
        <v>0</v>
      </c>
      <c r="J4202" s="25">
        <f>VLOOKUP(CONCATENATE($F4202," ",$G4202),AllocFactorMatrix,(J$4+1),FALSE)*$E4207</f>
        <v>0</v>
      </c>
      <c r="K4202" s="25">
        <f>VLOOKUP(CONCATENATE($F4202," ",$G4202),AllocFactorMatrix,(K$4+1),FALSE)*$E4207</f>
        <v>0</v>
      </c>
      <c r="L4202" s="25">
        <f>VLOOKUP(CONCATENATE($F4202," ",$G4202),AllocFactorMatrix,(L$4+1),FALSE)*$E4207</f>
        <v>0</v>
      </c>
      <c r="M4202" s="25">
        <f t="shared" si="1976"/>
        <v>0</v>
      </c>
      <c r="N4202" s="25">
        <f>VLOOKUP(CONCATENATE($F4202," ",$G4202),AllocFactorMatrix,(N$4+1),FALSE)*$E4207</f>
        <v>0</v>
      </c>
      <c r="O4202" s="25">
        <f>VLOOKUP(CONCATENATE($F4202," ",$G4202),AllocFactorMatrix,(O$4+1),FALSE)*$E4207</f>
        <v>0</v>
      </c>
      <c r="P4202" s="25">
        <f>VLOOKUP(CONCATENATE($F4202," ",$G4202),AllocFactorMatrix,(P$4+1),FALSE)*$E4207</f>
        <v>0</v>
      </c>
      <c r="Q4202" s="25">
        <f>VLOOKUP(CONCATENATE($F4202," ",$G4202),AllocFactorMatrix,(Q$4+1),FALSE)*$E4207</f>
        <v>0</v>
      </c>
      <c r="R4202" s="25">
        <f t="shared" si="1978"/>
        <v>0</v>
      </c>
      <c r="S4202" s="25">
        <f>VLOOKUP(CONCATENATE($F4202," ",$G4202),AllocFactorMatrix,(S$4+1),FALSE)*$E4207</f>
        <v>0</v>
      </c>
      <c r="T4202" s="25">
        <f>VLOOKUP(CONCATENATE($F4202," ",$G4202),AllocFactorMatrix,(T$4+1),FALSE)*$E4207</f>
        <v>0</v>
      </c>
      <c r="U4202" s="25">
        <f>VLOOKUP(CONCATENATE($F4202," ",$G4202),AllocFactorMatrix,(U$4+1),FALSE)*$E4207</f>
        <v>0</v>
      </c>
      <c r="V4202" s="25">
        <f>VLOOKUP(CONCATENATE($F4202," ",$G4202),AllocFactorMatrix,(V$4+1),FALSE)*$E4207</f>
        <v>0</v>
      </c>
      <c r="W4202" s="25">
        <f t="shared" si="1979"/>
        <v>0</v>
      </c>
      <c r="X4202" s="25">
        <f>VLOOKUP(CONCATENATE($F4202," ",$G4202),AllocFactorMatrix,(X$4+1),FALSE)*$E4207</f>
        <v>0</v>
      </c>
      <c r="Y4202" s="25">
        <f>VLOOKUP(CONCATENATE($F4202," ",$G4202),AllocFactorMatrix,(Y$4+1),FALSE)*$E4207</f>
        <v>0</v>
      </c>
      <c r="Z4202" s="25">
        <f t="shared" si="1977"/>
        <v>0</v>
      </c>
      <c r="AA4202" s="25">
        <f>VLOOKUP(CONCATENATE($F4202," ",$G4202),AllocFactorMatrix,(AA$4+1),FALSE)*$E4207</f>
        <v>0</v>
      </c>
      <c r="AB4202" s="25">
        <f>VLOOKUP(CONCATENATE($F4202," ",$G4202),AllocFactorMatrix,(AB$4+1),FALSE)*$E4207</f>
        <v>0</v>
      </c>
      <c r="AC4202" s="25">
        <f>VLOOKUP(CONCATENATE($F4202," ",$G4202),AllocFactorMatrix,(AC$4+1),FALSE)*$E4207</f>
        <v>0</v>
      </c>
    </row>
    <row r="4203" spans="4:29" hidden="1" outlineLevel="1">
      <c r="E4203" s="22">
        <v>0</v>
      </c>
      <c r="F4203" s="61" t="str">
        <f>F4207</f>
        <v>TRANS_TOTAL</v>
      </c>
      <c r="G4203" s="20" t="str">
        <f>$G$11</f>
        <v>DISTPRI</v>
      </c>
      <c r="H4203" s="24">
        <f t="shared" si="1957"/>
        <v>0</v>
      </c>
      <c r="I4203" s="25">
        <f>VLOOKUP(CONCATENATE($F4203," ",$G4203),AllocFactorMatrix,(I$4+1),FALSE)*$E4207</f>
        <v>0</v>
      </c>
      <c r="J4203" s="25">
        <f>VLOOKUP(CONCATENATE($F4203," ",$G4203),AllocFactorMatrix,(J$4+1),FALSE)*$E4207</f>
        <v>0</v>
      </c>
      <c r="K4203" s="25">
        <f>VLOOKUP(CONCATENATE($F4203," ",$G4203),AllocFactorMatrix,(K$4+1),FALSE)*$E4207</f>
        <v>0</v>
      </c>
      <c r="L4203" s="25">
        <f>VLOOKUP(CONCATENATE($F4203," ",$G4203),AllocFactorMatrix,(L$4+1),FALSE)*$E4207</f>
        <v>0</v>
      </c>
      <c r="M4203" s="25">
        <f t="shared" si="1976"/>
        <v>0</v>
      </c>
      <c r="N4203" s="25">
        <f>VLOOKUP(CONCATENATE($F4203," ",$G4203),AllocFactorMatrix,(N$4+1),FALSE)*$E4207</f>
        <v>0</v>
      </c>
      <c r="O4203" s="25">
        <f>VLOOKUP(CONCATENATE($F4203," ",$G4203),AllocFactorMatrix,(O$4+1),FALSE)*$E4207</f>
        <v>0</v>
      </c>
      <c r="P4203" s="25">
        <f>VLOOKUP(CONCATENATE($F4203," ",$G4203),AllocFactorMatrix,(P$4+1),FALSE)*$E4207</f>
        <v>0</v>
      </c>
      <c r="Q4203" s="25">
        <f>VLOOKUP(CONCATENATE($F4203," ",$G4203),AllocFactorMatrix,(Q$4+1),FALSE)*$E4207</f>
        <v>0</v>
      </c>
      <c r="R4203" s="25">
        <f t="shared" si="1978"/>
        <v>0</v>
      </c>
      <c r="S4203" s="25">
        <f>VLOOKUP(CONCATENATE($F4203," ",$G4203),AllocFactorMatrix,(S$4+1),FALSE)*$E4207</f>
        <v>0</v>
      </c>
      <c r="T4203" s="25">
        <f>VLOOKUP(CONCATENATE($F4203," ",$G4203),AllocFactorMatrix,(T$4+1),FALSE)*$E4207</f>
        <v>0</v>
      </c>
      <c r="U4203" s="25">
        <f>VLOOKUP(CONCATENATE($F4203," ",$G4203),AllocFactorMatrix,(U$4+1),FALSE)*$E4207</f>
        <v>0</v>
      </c>
      <c r="V4203" s="25">
        <f>VLOOKUP(CONCATENATE($F4203," ",$G4203),AllocFactorMatrix,(V$4+1),FALSE)*$E4207</f>
        <v>0</v>
      </c>
      <c r="W4203" s="25">
        <f t="shared" si="1979"/>
        <v>0</v>
      </c>
      <c r="X4203" s="25">
        <f>VLOOKUP(CONCATENATE($F4203," ",$G4203),AllocFactorMatrix,(X$4+1),FALSE)*$E4207</f>
        <v>0</v>
      </c>
      <c r="Y4203" s="25">
        <f>VLOOKUP(CONCATENATE($F4203," ",$G4203),AllocFactorMatrix,(Y$4+1),FALSE)*$E4207</f>
        <v>0</v>
      </c>
      <c r="Z4203" s="25">
        <f t="shared" si="1977"/>
        <v>0</v>
      </c>
      <c r="AA4203" s="25">
        <f>VLOOKUP(CONCATENATE($F4203," ",$G4203),AllocFactorMatrix,(AA$4+1),FALSE)*$E4207</f>
        <v>0</v>
      </c>
      <c r="AB4203" s="25">
        <f>VLOOKUP(CONCATENATE($F4203," ",$G4203),AllocFactorMatrix,(AB$4+1),FALSE)*$E4207</f>
        <v>0</v>
      </c>
      <c r="AC4203" s="25">
        <f>VLOOKUP(CONCATENATE($F4203," ",$G4203),AllocFactorMatrix,(AC$4+1),FALSE)*$E4207</f>
        <v>0</v>
      </c>
    </row>
    <row r="4204" spans="4:29" hidden="1" outlineLevel="1">
      <c r="E4204" s="22">
        <v>0</v>
      </c>
      <c r="F4204" s="61" t="str">
        <f>F4207</f>
        <v>TRANS_TOTAL</v>
      </c>
      <c r="G4204" s="20" t="str">
        <f>$G$12</f>
        <v>DISTSEC</v>
      </c>
      <c r="H4204" s="24">
        <f t="shared" si="1957"/>
        <v>0</v>
      </c>
      <c r="I4204" s="25">
        <f>VLOOKUP(CONCATENATE($F4204," ",$G4204),AllocFactorMatrix,(I$4+1),FALSE)*$E4207</f>
        <v>0</v>
      </c>
      <c r="J4204" s="25">
        <f>VLOOKUP(CONCATENATE($F4204," ",$G4204),AllocFactorMatrix,(J$4+1),FALSE)*$E4207</f>
        <v>0</v>
      </c>
      <c r="K4204" s="25">
        <f>VLOOKUP(CONCATENATE($F4204," ",$G4204),AllocFactorMatrix,(K$4+1),FALSE)*$E4207</f>
        <v>0</v>
      </c>
      <c r="L4204" s="25">
        <f>VLOOKUP(CONCATENATE($F4204," ",$G4204),AllocFactorMatrix,(L$4+1),FALSE)*$E4207</f>
        <v>0</v>
      </c>
      <c r="M4204" s="25">
        <f t="shared" si="1976"/>
        <v>0</v>
      </c>
      <c r="N4204" s="25">
        <f>VLOOKUP(CONCATENATE($F4204," ",$G4204),AllocFactorMatrix,(N$4+1),FALSE)*$E4207</f>
        <v>0</v>
      </c>
      <c r="O4204" s="25">
        <f>VLOOKUP(CONCATENATE($F4204," ",$G4204),AllocFactorMatrix,(O$4+1),FALSE)*$E4207</f>
        <v>0</v>
      </c>
      <c r="P4204" s="25">
        <f>VLOOKUP(CONCATENATE($F4204," ",$G4204),AllocFactorMatrix,(P$4+1),FALSE)*$E4207</f>
        <v>0</v>
      </c>
      <c r="Q4204" s="25">
        <f>VLOOKUP(CONCATENATE($F4204," ",$G4204),AllocFactorMatrix,(Q$4+1),FALSE)*$E4207</f>
        <v>0</v>
      </c>
      <c r="R4204" s="25">
        <f t="shared" si="1978"/>
        <v>0</v>
      </c>
      <c r="S4204" s="25">
        <f>VLOOKUP(CONCATENATE($F4204," ",$G4204),AllocFactorMatrix,(S$4+1),FALSE)*$E4207</f>
        <v>0</v>
      </c>
      <c r="T4204" s="25">
        <f>VLOOKUP(CONCATENATE($F4204," ",$G4204),AllocFactorMatrix,(T$4+1),FALSE)*$E4207</f>
        <v>0</v>
      </c>
      <c r="U4204" s="25">
        <f>VLOOKUP(CONCATENATE($F4204," ",$G4204),AllocFactorMatrix,(U$4+1),FALSE)*$E4207</f>
        <v>0</v>
      </c>
      <c r="V4204" s="25">
        <f>VLOOKUP(CONCATENATE($F4204," ",$G4204),AllocFactorMatrix,(V$4+1),FALSE)*$E4207</f>
        <v>0</v>
      </c>
      <c r="W4204" s="25">
        <f t="shared" si="1979"/>
        <v>0</v>
      </c>
      <c r="X4204" s="25">
        <f>VLOOKUP(CONCATENATE($F4204," ",$G4204),AllocFactorMatrix,(X$4+1),FALSE)*$E4207</f>
        <v>0</v>
      </c>
      <c r="Y4204" s="25">
        <f>VLOOKUP(CONCATENATE($F4204," ",$G4204),AllocFactorMatrix,(Y$4+1),FALSE)*$E4207</f>
        <v>0</v>
      </c>
      <c r="Z4204" s="25">
        <f t="shared" si="1977"/>
        <v>0</v>
      </c>
      <c r="AA4204" s="25">
        <f>VLOOKUP(CONCATENATE($F4204," ",$G4204),AllocFactorMatrix,(AA$4+1),FALSE)*$E4207</f>
        <v>0</v>
      </c>
      <c r="AB4204" s="25">
        <f>VLOOKUP(CONCATENATE($F4204," ",$G4204),AllocFactorMatrix,(AB$4+1),FALSE)*$E4207</f>
        <v>0</v>
      </c>
      <c r="AC4204" s="25">
        <f>VLOOKUP(CONCATENATE($F4204," ",$G4204),AllocFactorMatrix,(AC$4+1),FALSE)*$E4207</f>
        <v>0</v>
      </c>
    </row>
    <row r="4205" spans="4:29" hidden="1" outlineLevel="1">
      <c r="E4205" s="22">
        <v>0</v>
      </c>
      <c r="F4205" s="61" t="str">
        <f>F4207</f>
        <v>TRANS_TOTAL</v>
      </c>
      <c r="G4205" s="20" t="str">
        <f>$G$13</f>
        <v>ENERGY</v>
      </c>
      <c r="H4205" s="24">
        <f t="shared" si="1957"/>
        <v>0</v>
      </c>
      <c r="I4205" s="25">
        <f>VLOOKUP(CONCATENATE($F4205," ",$G4205),AllocFactorMatrix,(I$4+1),FALSE)*$E4207</f>
        <v>0</v>
      </c>
      <c r="J4205" s="25">
        <f>VLOOKUP(CONCATENATE($F4205," ",$G4205),AllocFactorMatrix,(J$4+1),FALSE)*$E4207</f>
        <v>0</v>
      </c>
      <c r="K4205" s="25">
        <f>VLOOKUP(CONCATENATE($F4205," ",$G4205),AllocFactorMatrix,(K$4+1),FALSE)*$E4207</f>
        <v>0</v>
      </c>
      <c r="L4205" s="25">
        <f>VLOOKUP(CONCATENATE($F4205," ",$G4205),AllocFactorMatrix,(L$4+1),FALSE)*$E4207</f>
        <v>0</v>
      </c>
      <c r="M4205" s="25">
        <f t="shared" si="1976"/>
        <v>0</v>
      </c>
      <c r="N4205" s="25">
        <f>VLOOKUP(CONCATENATE($F4205," ",$G4205),AllocFactorMatrix,(N$4+1),FALSE)*$E4207</f>
        <v>0</v>
      </c>
      <c r="O4205" s="25">
        <f>VLOOKUP(CONCATENATE($F4205," ",$G4205),AllocFactorMatrix,(O$4+1),FALSE)*$E4207</f>
        <v>0</v>
      </c>
      <c r="P4205" s="25">
        <f>VLOOKUP(CONCATENATE($F4205," ",$G4205),AllocFactorMatrix,(P$4+1),FALSE)*$E4207</f>
        <v>0</v>
      </c>
      <c r="Q4205" s="25">
        <f>VLOOKUP(CONCATENATE($F4205," ",$G4205),AllocFactorMatrix,(Q$4+1),FALSE)*$E4207</f>
        <v>0</v>
      </c>
      <c r="R4205" s="25">
        <f t="shared" si="1978"/>
        <v>0</v>
      </c>
      <c r="S4205" s="25">
        <f>VLOOKUP(CONCATENATE($F4205," ",$G4205),AllocFactorMatrix,(S$4+1),FALSE)*$E4207</f>
        <v>0</v>
      </c>
      <c r="T4205" s="25">
        <f>VLOOKUP(CONCATENATE($F4205," ",$G4205),AllocFactorMatrix,(T$4+1),FALSE)*$E4207</f>
        <v>0</v>
      </c>
      <c r="U4205" s="25">
        <f>VLOOKUP(CONCATENATE($F4205," ",$G4205),AllocFactorMatrix,(U$4+1),FALSE)*$E4207</f>
        <v>0</v>
      </c>
      <c r="V4205" s="25">
        <f>VLOOKUP(CONCATENATE($F4205," ",$G4205),AllocFactorMatrix,(V$4+1),FALSE)*$E4207</f>
        <v>0</v>
      </c>
      <c r="W4205" s="25">
        <f t="shared" si="1979"/>
        <v>0</v>
      </c>
      <c r="X4205" s="25">
        <f>VLOOKUP(CONCATENATE($F4205," ",$G4205),AllocFactorMatrix,(X$4+1),FALSE)*$E4207</f>
        <v>0</v>
      </c>
      <c r="Y4205" s="25">
        <f>VLOOKUP(CONCATENATE($F4205," ",$G4205),AllocFactorMatrix,(Y$4+1),FALSE)*$E4207</f>
        <v>0</v>
      </c>
      <c r="Z4205" s="25">
        <f t="shared" si="1977"/>
        <v>0</v>
      </c>
      <c r="AA4205" s="25">
        <f>VLOOKUP(CONCATENATE($F4205," ",$G4205),AllocFactorMatrix,(AA$4+1),FALSE)*$E4207</f>
        <v>0</v>
      </c>
      <c r="AB4205" s="25">
        <f>VLOOKUP(CONCATENATE($F4205," ",$G4205),AllocFactorMatrix,(AB$4+1),FALSE)*$E4207</f>
        <v>0</v>
      </c>
      <c r="AC4205" s="25">
        <f>VLOOKUP(CONCATENATE($F4205," ",$G4205),AllocFactorMatrix,(AC$4+1),FALSE)*$E4207</f>
        <v>0</v>
      </c>
    </row>
    <row r="4206" spans="4:29" hidden="1" outlineLevel="1">
      <c r="E4206" s="22">
        <v>0</v>
      </c>
      <c r="F4206" s="61" t="str">
        <f>F4207</f>
        <v>TRANS_TOTAL</v>
      </c>
      <c r="G4206" s="20" t="str">
        <f>$G$14</f>
        <v>CUSTOMER</v>
      </c>
      <c r="H4206" s="24">
        <f t="shared" si="1957"/>
        <v>0</v>
      </c>
      <c r="I4206" s="25">
        <f>VLOOKUP(CONCATENATE($F4206," ",$G4206),AllocFactorMatrix,(I$4+1),FALSE)*$E4207</f>
        <v>0</v>
      </c>
      <c r="J4206" s="25">
        <f>VLOOKUP(CONCATENATE($F4206," ",$G4206),AllocFactorMatrix,(J$4+1),FALSE)*$E4207</f>
        <v>0</v>
      </c>
      <c r="K4206" s="25">
        <f>VLOOKUP(CONCATENATE($F4206," ",$G4206),AllocFactorMatrix,(K$4+1),FALSE)*$E4207</f>
        <v>0</v>
      </c>
      <c r="L4206" s="25">
        <f>VLOOKUP(CONCATENATE($F4206," ",$G4206),AllocFactorMatrix,(L$4+1),FALSE)*$E4207</f>
        <v>0</v>
      </c>
      <c r="M4206" s="25">
        <f t="shared" si="1976"/>
        <v>0</v>
      </c>
      <c r="N4206" s="25">
        <f>VLOOKUP(CONCATENATE($F4206," ",$G4206),AllocFactorMatrix,(N$4+1),FALSE)*$E4207</f>
        <v>0</v>
      </c>
      <c r="O4206" s="25">
        <f>VLOOKUP(CONCATENATE($F4206," ",$G4206),AllocFactorMatrix,(O$4+1),FALSE)*$E4207</f>
        <v>0</v>
      </c>
      <c r="P4206" s="25">
        <f>VLOOKUP(CONCATENATE($F4206," ",$G4206),AllocFactorMatrix,(P$4+1),FALSE)*$E4207</f>
        <v>0</v>
      </c>
      <c r="Q4206" s="25">
        <f>VLOOKUP(CONCATENATE($F4206," ",$G4206),AllocFactorMatrix,(Q$4+1),FALSE)*$E4207</f>
        <v>0</v>
      </c>
      <c r="R4206" s="25">
        <f t="shared" si="1978"/>
        <v>0</v>
      </c>
      <c r="S4206" s="25">
        <f>VLOOKUP(CONCATENATE($F4206," ",$G4206),AllocFactorMatrix,(S$4+1),FALSE)*$E4207</f>
        <v>0</v>
      </c>
      <c r="T4206" s="25">
        <f>VLOOKUP(CONCATENATE($F4206," ",$G4206),AllocFactorMatrix,(T$4+1),FALSE)*$E4207</f>
        <v>0</v>
      </c>
      <c r="U4206" s="25">
        <f>VLOOKUP(CONCATENATE($F4206," ",$G4206),AllocFactorMatrix,(U$4+1),FALSE)*$E4207</f>
        <v>0</v>
      </c>
      <c r="V4206" s="25">
        <f>VLOOKUP(CONCATENATE($F4206," ",$G4206),AllocFactorMatrix,(V$4+1),FALSE)*$E4207</f>
        <v>0</v>
      </c>
      <c r="W4206" s="25">
        <f t="shared" si="1979"/>
        <v>0</v>
      </c>
      <c r="X4206" s="25">
        <f>VLOOKUP(CONCATENATE($F4206," ",$G4206),AllocFactorMatrix,(X$4+1),FALSE)*$E4207</f>
        <v>0</v>
      </c>
      <c r="Y4206" s="25">
        <f>VLOOKUP(CONCATENATE($F4206," ",$G4206),AllocFactorMatrix,(Y$4+1),FALSE)*$E4207</f>
        <v>0</v>
      </c>
      <c r="Z4206" s="25">
        <f t="shared" si="1977"/>
        <v>0</v>
      </c>
      <c r="AA4206" s="25">
        <f>VLOOKUP(CONCATENATE($F4206," ",$G4206),AllocFactorMatrix,(AA$4+1),FALSE)*$E4207</f>
        <v>0</v>
      </c>
      <c r="AB4206" s="25">
        <f>VLOOKUP(CONCATENATE($F4206," ",$G4206),AllocFactorMatrix,(AB$4+1),FALSE)*$E4207</f>
        <v>0</v>
      </c>
      <c r="AC4206" s="25">
        <f>VLOOKUP(CONCATENATE($F4206," ",$G4206),AllocFactorMatrix,(AC$4+1),FALSE)*$E4207</f>
        <v>0</v>
      </c>
    </row>
    <row r="4207" spans="4:29" collapsed="1">
      <c r="D4207" s="58" t="s">
        <v>633</v>
      </c>
      <c r="E4207" s="22">
        <v>0</v>
      </c>
      <c r="F4207" s="61" t="s">
        <v>191</v>
      </c>
      <c r="G4207" s="20" t="str">
        <f>$G$15</f>
        <v>TOTAL</v>
      </c>
      <c r="H4207" s="24">
        <f t="shared" si="1957"/>
        <v>0</v>
      </c>
      <c r="I4207" s="25">
        <f>VLOOKUP(CONCATENATE($F4207," ",$G4207),AllocFactorMatrix,(I$4+1),FALSE)*$E4207</f>
        <v>0</v>
      </c>
      <c r="J4207" s="25">
        <f>VLOOKUP(CONCATENATE($F4207," ",$G4207),AllocFactorMatrix,(J$4+1),FALSE)*$E4207</f>
        <v>0</v>
      </c>
      <c r="K4207" s="25">
        <f>VLOOKUP(CONCATENATE($F4207," ",$G4207),AllocFactorMatrix,(K$4+1),FALSE)*$E4207</f>
        <v>0</v>
      </c>
      <c r="L4207" s="25">
        <f>VLOOKUP(CONCATENATE($F4207," ",$G4207),AllocFactorMatrix,(L$4+1),FALSE)*$E4207</f>
        <v>0</v>
      </c>
      <c r="M4207" s="25">
        <f t="shared" si="1976"/>
        <v>0</v>
      </c>
      <c r="N4207" s="25">
        <f>VLOOKUP(CONCATENATE($F4207," ",$G4207),AllocFactorMatrix,(N$4+1),FALSE)*$E4207</f>
        <v>0</v>
      </c>
      <c r="O4207" s="25">
        <f>VLOOKUP(CONCATENATE($F4207," ",$G4207),AllocFactorMatrix,(O$4+1),FALSE)*$E4207</f>
        <v>0</v>
      </c>
      <c r="P4207" s="25">
        <f>VLOOKUP(CONCATENATE($F4207," ",$G4207),AllocFactorMatrix,(P$4+1),FALSE)*$E4207</f>
        <v>0</v>
      </c>
      <c r="Q4207" s="25">
        <f>VLOOKUP(CONCATENATE($F4207," ",$G4207),AllocFactorMatrix,(Q$4+1),FALSE)*$E4207</f>
        <v>0</v>
      </c>
      <c r="R4207" s="25">
        <f t="shared" si="1978"/>
        <v>0</v>
      </c>
      <c r="S4207" s="25">
        <f>VLOOKUP(CONCATENATE($F4207," ",$G4207),AllocFactorMatrix,(S$4+1),FALSE)*$E4207</f>
        <v>0</v>
      </c>
      <c r="T4207" s="25">
        <f>VLOOKUP(CONCATENATE($F4207," ",$G4207),AllocFactorMatrix,(T$4+1),FALSE)*$E4207</f>
        <v>0</v>
      </c>
      <c r="U4207" s="25">
        <f>VLOOKUP(CONCATENATE($F4207," ",$G4207),AllocFactorMatrix,(U$4+1),FALSE)*$E4207</f>
        <v>0</v>
      </c>
      <c r="V4207" s="25">
        <f>VLOOKUP(CONCATENATE($F4207," ",$G4207),AllocFactorMatrix,(V$4+1),FALSE)*$E4207</f>
        <v>0</v>
      </c>
      <c r="W4207" s="25">
        <f t="shared" si="1979"/>
        <v>0</v>
      </c>
      <c r="X4207" s="25">
        <f>VLOOKUP(CONCATENATE($F4207," ",$G4207),AllocFactorMatrix,(X$4+1),FALSE)*$E4207</f>
        <v>0</v>
      </c>
      <c r="Y4207" s="25">
        <f>VLOOKUP(CONCATENATE($F4207," ",$G4207),AllocFactorMatrix,(Y$4+1),FALSE)*$E4207</f>
        <v>0</v>
      </c>
      <c r="Z4207" s="25">
        <f t="shared" si="1977"/>
        <v>0</v>
      </c>
      <c r="AA4207" s="25">
        <f>VLOOKUP(CONCATENATE($F4207," ",$G4207),AllocFactorMatrix,(AA$4+1),FALSE)*$E4207</f>
        <v>0</v>
      </c>
      <c r="AB4207" s="25">
        <f>VLOOKUP(CONCATENATE($F4207," ",$G4207),AllocFactorMatrix,(AB$4+1),FALSE)*$E4207</f>
        <v>0</v>
      </c>
      <c r="AC4207" s="25">
        <f>VLOOKUP(CONCATENATE($F4207," ",$G4207),AllocFactorMatrix,(AC$4+1),FALSE)*$E4207</f>
        <v>0</v>
      </c>
    </row>
    <row r="4208" spans="4:29" hidden="1" outlineLevel="1">
      <c r="F4208" s="61" t="str">
        <f>F4215</f>
        <v>RB_GUP</v>
      </c>
      <c r="G4208" s="20" t="str">
        <f>$G$8</f>
        <v>PRODUCTION</v>
      </c>
      <c r="H4208" s="24">
        <f t="shared" ca="1" si="1957"/>
        <v>0</v>
      </c>
      <c r="I4208" s="25">
        <f ca="1">VLOOKUP(CONCATENATE($F4208," ",$G4208),AllocFactorMatrix,(I$4+1),FALSE)*$E4215</f>
        <v>0</v>
      </c>
      <c r="J4208" s="25">
        <f ca="1">VLOOKUP(CONCATENATE($F4208," ",$G4208),AllocFactorMatrix,(J$4+1),FALSE)*$E4215</f>
        <v>0</v>
      </c>
      <c r="K4208" s="25">
        <f ca="1">VLOOKUP(CONCATENATE($F4208," ",$G4208),AllocFactorMatrix,(K$4+1),FALSE)*$E4215</f>
        <v>0</v>
      </c>
      <c r="L4208" s="25">
        <f ca="1">VLOOKUP(CONCATENATE($F4208," ",$G4208),AllocFactorMatrix,(L$4+1),FALSE)*$E4215</f>
        <v>0</v>
      </c>
      <c r="M4208" s="25">
        <f t="shared" ref="M4208:M4223" ca="1" si="1980">SUBTOTAL(9,J4208:L4208)</f>
        <v>0</v>
      </c>
      <c r="N4208" s="25">
        <f ca="1">VLOOKUP(CONCATENATE($F4208," ",$G4208),AllocFactorMatrix,(N$4+1),FALSE)*$E4215</f>
        <v>0</v>
      </c>
      <c r="O4208" s="25">
        <f ca="1">VLOOKUP(CONCATENATE($F4208," ",$G4208),AllocFactorMatrix,(O$4+1),FALSE)*$E4215</f>
        <v>0</v>
      </c>
      <c r="P4208" s="25">
        <f ca="1">VLOOKUP(CONCATENATE($F4208," ",$G4208),AllocFactorMatrix,(P$4+1),FALSE)*$E4215</f>
        <v>0</v>
      </c>
      <c r="Q4208" s="25">
        <f ca="1">VLOOKUP(CONCATENATE($F4208," ",$G4208),AllocFactorMatrix,(Q$4+1),FALSE)*$E4215</f>
        <v>0</v>
      </c>
      <c r="R4208" s="25">
        <f ca="1">SUBTOTAL(9,N4208:Q4208)</f>
        <v>0</v>
      </c>
      <c r="S4208" s="25">
        <f ca="1">VLOOKUP(CONCATENATE($F4208," ",$G4208),AllocFactorMatrix,(S$4+1),FALSE)*$E4215</f>
        <v>0</v>
      </c>
      <c r="T4208" s="25">
        <f ca="1">VLOOKUP(CONCATENATE($F4208," ",$G4208),AllocFactorMatrix,(T$4+1),FALSE)*$E4215</f>
        <v>0</v>
      </c>
      <c r="U4208" s="25">
        <f ca="1">VLOOKUP(CONCATENATE($F4208," ",$G4208),AllocFactorMatrix,(U$4+1),FALSE)*$E4215</f>
        <v>0</v>
      </c>
      <c r="V4208" s="25">
        <f ca="1">VLOOKUP(CONCATENATE($F4208," ",$G4208),AllocFactorMatrix,(V$4+1),FALSE)*$E4215</f>
        <v>0</v>
      </c>
      <c r="W4208" s="25">
        <f ca="1">SUBTOTAL(9,S4208:V4208)</f>
        <v>0</v>
      </c>
      <c r="X4208" s="25">
        <f ca="1">VLOOKUP(CONCATENATE($F4208," ",$G4208),AllocFactorMatrix,(X$4+1),FALSE)*$E4215</f>
        <v>0</v>
      </c>
      <c r="Y4208" s="25">
        <f ca="1">VLOOKUP(CONCATENATE($F4208," ",$G4208),AllocFactorMatrix,(Y$4+1),FALSE)*$E4215</f>
        <v>0</v>
      </c>
      <c r="Z4208" s="25">
        <f t="shared" ref="Z4208:Z4223" ca="1" si="1981">SUBTOTAL(9,X4208:Y4208)</f>
        <v>0</v>
      </c>
      <c r="AA4208" s="25">
        <f ca="1">VLOOKUP(CONCATENATE($F4208," ",$G4208),AllocFactorMatrix,(AA$4+1),FALSE)*$E4215</f>
        <v>0</v>
      </c>
      <c r="AB4208" s="25">
        <f ca="1">VLOOKUP(CONCATENATE($F4208," ",$G4208),AllocFactorMatrix,(AB$4+1),FALSE)*$E4215</f>
        <v>0</v>
      </c>
      <c r="AC4208" s="25">
        <f ca="1">VLOOKUP(CONCATENATE($F4208," ",$G4208),AllocFactorMatrix,(AC$4+1),FALSE)*$E4215</f>
        <v>0</v>
      </c>
    </row>
    <row r="4209" spans="4:29" hidden="1" outlineLevel="1">
      <c r="F4209" s="61" t="str">
        <f>F4215</f>
        <v>RB_GUP</v>
      </c>
      <c r="G4209" s="20" t="str">
        <f>$G$9</f>
        <v>BULKTRAN</v>
      </c>
      <c r="H4209" s="24">
        <f t="shared" ca="1" si="1957"/>
        <v>0</v>
      </c>
      <c r="I4209" s="25">
        <f ca="1">VLOOKUP(CONCATENATE($F4209," ",$G4209),AllocFactorMatrix,(I$4+1),FALSE)*$E4215</f>
        <v>0</v>
      </c>
      <c r="J4209" s="25">
        <f ca="1">VLOOKUP(CONCATENATE($F4209," ",$G4209),AllocFactorMatrix,(J$4+1),FALSE)*$E4215</f>
        <v>0</v>
      </c>
      <c r="K4209" s="25">
        <f ca="1">VLOOKUP(CONCATENATE($F4209," ",$G4209),AllocFactorMatrix,(K$4+1),FALSE)*$E4215</f>
        <v>0</v>
      </c>
      <c r="L4209" s="25">
        <f ca="1">VLOOKUP(CONCATENATE($F4209," ",$G4209),AllocFactorMatrix,(L$4+1),FALSE)*$E4215</f>
        <v>0</v>
      </c>
      <c r="M4209" s="25">
        <f t="shared" ca="1" si="1980"/>
        <v>0</v>
      </c>
      <c r="N4209" s="25">
        <f ca="1">VLOOKUP(CONCATENATE($F4209," ",$G4209),AllocFactorMatrix,(N$4+1),FALSE)*$E4215</f>
        <v>0</v>
      </c>
      <c r="O4209" s="25">
        <f ca="1">VLOOKUP(CONCATENATE($F4209," ",$G4209),AllocFactorMatrix,(O$4+1),FALSE)*$E4215</f>
        <v>0</v>
      </c>
      <c r="P4209" s="25">
        <f ca="1">VLOOKUP(CONCATENATE($F4209," ",$G4209),AllocFactorMatrix,(P$4+1),FALSE)*$E4215</f>
        <v>0</v>
      </c>
      <c r="Q4209" s="25">
        <f ca="1">VLOOKUP(CONCATENATE($F4209," ",$G4209),AllocFactorMatrix,(Q$4+1),FALSE)*$E4215</f>
        <v>0</v>
      </c>
      <c r="R4209" s="25">
        <f t="shared" ref="R4209:R4215" ca="1" si="1982">SUBTOTAL(9,N4209:Q4209)</f>
        <v>0</v>
      </c>
      <c r="S4209" s="25">
        <f ca="1">VLOOKUP(CONCATENATE($F4209," ",$G4209),AllocFactorMatrix,(S$4+1),FALSE)*$E4215</f>
        <v>0</v>
      </c>
      <c r="T4209" s="25">
        <f ca="1">VLOOKUP(CONCATENATE($F4209," ",$G4209),AllocFactorMatrix,(T$4+1),FALSE)*$E4215</f>
        <v>0</v>
      </c>
      <c r="U4209" s="25">
        <f ca="1">VLOOKUP(CONCATENATE($F4209," ",$G4209),AllocFactorMatrix,(U$4+1),FALSE)*$E4215</f>
        <v>0</v>
      </c>
      <c r="V4209" s="25">
        <f ca="1">VLOOKUP(CONCATENATE($F4209," ",$G4209),AllocFactorMatrix,(V$4+1),FALSE)*$E4215</f>
        <v>0</v>
      </c>
      <c r="W4209" s="25">
        <f t="shared" ref="W4209:W4215" ca="1" si="1983">SUBTOTAL(9,S4209:V4209)</f>
        <v>0</v>
      </c>
      <c r="X4209" s="25">
        <f ca="1">VLOOKUP(CONCATENATE($F4209," ",$G4209),AllocFactorMatrix,(X$4+1),FALSE)*$E4215</f>
        <v>0</v>
      </c>
      <c r="Y4209" s="25">
        <f ca="1">VLOOKUP(CONCATENATE($F4209," ",$G4209),AllocFactorMatrix,(Y$4+1),FALSE)*$E4215</f>
        <v>0</v>
      </c>
      <c r="Z4209" s="25">
        <f t="shared" ca="1" si="1981"/>
        <v>0</v>
      </c>
      <c r="AA4209" s="25">
        <f ca="1">VLOOKUP(CONCATENATE($F4209," ",$G4209),AllocFactorMatrix,(AA$4+1),FALSE)*$E4215</f>
        <v>0</v>
      </c>
      <c r="AB4209" s="25">
        <f ca="1">VLOOKUP(CONCATENATE($F4209," ",$G4209),AllocFactorMatrix,(AB$4+1),FALSE)*$E4215</f>
        <v>0</v>
      </c>
      <c r="AC4209" s="25">
        <f ca="1">VLOOKUP(CONCATENATE($F4209," ",$G4209),AllocFactorMatrix,(AC$4+1),FALSE)*$E4215</f>
        <v>0</v>
      </c>
    </row>
    <row r="4210" spans="4:29" hidden="1" outlineLevel="1">
      <c r="F4210" s="61" t="str">
        <f>F4215</f>
        <v>RB_GUP</v>
      </c>
      <c r="G4210" s="20" t="str">
        <f>$G$10</f>
        <v>SUBTRAN</v>
      </c>
      <c r="H4210" s="24">
        <f t="shared" ca="1" si="1957"/>
        <v>0</v>
      </c>
      <c r="I4210" s="25">
        <f ca="1">VLOOKUP(CONCATENATE($F4210," ",$G4210),AllocFactorMatrix,(I$4+1),FALSE)*$E4215</f>
        <v>0</v>
      </c>
      <c r="J4210" s="25">
        <f ca="1">VLOOKUP(CONCATENATE($F4210," ",$G4210),AllocFactorMatrix,(J$4+1),FALSE)*$E4215</f>
        <v>0</v>
      </c>
      <c r="K4210" s="25">
        <f ca="1">VLOOKUP(CONCATENATE($F4210," ",$G4210),AllocFactorMatrix,(K$4+1),FALSE)*$E4215</f>
        <v>0</v>
      </c>
      <c r="L4210" s="25">
        <f ca="1">VLOOKUP(CONCATENATE($F4210," ",$G4210),AllocFactorMatrix,(L$4+1),FALSE)*$E4215</f>
        <v>0</v>
      </c>
      <c r="M4210" s="25">
        <f t="shared" ca="1" si="1980"/>
        <v>0</v>
      </c>
      <c r="N4210" s="25">
        <f ca="1">VLOOKUP(CONCATENATE($F4210," ",$G4210),AllocFactorMatrix,(N$4+1),FALSE)*$E4215</f>
        <v>0</v>
      </c>
      <c r="O4210" s="25">
        <f ca="1">VLOOKUP(CONCATENATE($F4210," ",$G4210),AllocFactorMatrix,(O$4+1),FALSE)*$E4215</f>
        <v>0</v>
      </c>
      <c r="P4210" s="25">
        <f ca="1">VLOOKUP(CONCATENATE($F4210," ",$G4210),AllocFactorMatrix,(P$4+1),FALSE)*$E4215</f>
        <v>0</v>
      </c>
      <c r="Q4210" s="25">
        <f ca="1">VLOOKUP(CONCATENATE($F4210," ",$G4210),AllocFactorMatrix,(Q$4+1),FALSE)*$E4215</f>
        <v>0</v>
      </c>
      <c r="R4210" s="25">
        <f t="shared" ca="1" si="1982"/>
        <v>0</v>
      </c>
      <c r="S4210" s="25">
        <f ca="1">VLOOKUP(CONCATENATE($F4210," ",$G4210),AllocFactorMatrix,(S$4+1),FALSE)*$E4215</f>
        <v>0</v>
      </c>
      <c r="T4210" s="25">
        <f ca="1">VLOOKUP(CONCATENATE($F4210," ",$G4210),AllocFactorMatrix,(T$4+1),FALSE)*$E4215</f>
        <v>0</v>
      </c>
      <c r="U4210" s="25">
        <f ca="1">VLOOKUP(CONCATENATE($F4210," ",$G4210),AllocFactorMatrix,(U$4+1),FALSE)*$E4215</f>
        <v>0</v>
      </c>
      <c r="V4210" s="25">
        <f ca="1">VLOOKUP(CONCATENATE($F4210," ",$G4210),AllocFactorMatrix,(V$4+1),FALSE)*$E4215</f>
        <v>0</v>
      </c>
      <c r="W4210" s="25">
        <f t="shared" ca="1" si="1983"/>
        <v>0</v>
      </c>
      <c r="X4210" s="25">
        <f ca="1">VLOOKUP(CONCATENATE($F4210," ",$G4210),AllocFactorMatrix,(X$4+1),FALSE)*$E4215</f>
        <v>0</v>
      </c>
      <c r="Y4210" s="25">
        <f ca="1">VLOOKUP(CONCATENATE($F4210," ",$G4210),AllocFactorMatrix,(Y$4+1),FALSE)*$E4215</f>
        <v>0</v>
      </c>
      <c r="Z4210" s="25">
        <f t="shared" ca="1" si="1981"/>
        <v>0</v>
      </c>
      <c r="AA4210" s="25">
        <f ca="1">VLOOKUP(CONCATENATE($F4210," ",$G4210),AllocFactorMatrix,(AA$4+1),FALSE)*$E4215</f>
        <v>0</v>
      </c>
      <c r="AB4210" s="25">
        <f ca="1">VLOOKUP(CONCATENATE($F4210," ",$G4210),AllocFactorMatrix,(AB$4+1),FALSE)*$E4215</f>
        <v>0</v>
      </c>
      <c r="AC4210" s="25">
        <f ca="1">VLOOKUP(CONCATENATE($F4210," ",$G4210),AllocFactorMatrix,(AC$4+1),FALSE)*$E4215</f>
        <v>0</v>
      </c>
    </row>
    <row r="4211" spans="4:29" hidden="1" outlineLevel="1">
      <c r="F4211" s="61" t="str">
        <f>F4215</f>
        <v>RB_GUP</v>
      </c>
      <c r="G4211" s="20" t="str">
        <f>$G$11</f>
        <v>DISTPRI</v>
      </c>
      <c r="H4211" s="24">
        <f t="shared" ca="1" si="1957"/>
        <v>0</v>
      </c>
      <c r="I4211" s="25">
        <f ca="1">VLOOKUP(CONCATENATE($F4211," ",$G4211),AllocFactorMatrix,(I$4+1),FALSE)*$E4215</f>
        <v>0</v>
      </c>
      <c r="J4211" s="25">
        <f ca="1">VLOOKUP(CONCATENATE($F4211," ",$G4211),AllocFactorMatrix,(J$4+1),FALSE)*$E4215</f>
        <v>0</v>
      </c>
      <c r="K4211" s="25">
        <f ca="1">VLOOKUP(CONCATENATE($F4211," ",$G4211),AllocFactorMatrix,(K$4+1),FALSE)*$E4215</f>
        <v>0</v>
      </c>
      <c r="L4211" s="25">
        <f ca="1">VLOOKUP(CONCATENATE($F4211," ",$G4211),AllocFactorMatrix,(L$4+1),FALSE)*$E4215</f>
        <v>0</v>
      </c>
      <c r="M4211" s="25">
        <f t="shared" ca="1" si="1980"/>
        <v>0</v>
      </c>
      <c r="N4211" s="25">
        <f ca="1">VLOOKUP(CONCATENATE($F4211," ",$G4211),AllocFactorMatrix,(N$4+1),FALSE)*$E4215</f>
        <v>0</v>
      </c>
      <c r="O4211" s="25">
        <f ca="1">VLOOKUP(CONCATENATE($F4211," ",$G4211),AllocFactorMatrix,(O$4+1),FALSE)*$E4215</f>
        <v>0</v>
      </c>
      <c r="P4211" s="25">
        <f ca="1">VLOOKUP(CONCATENATE($F4211," ",$G4211),AllocFactorMatrix,(P$4+1),FALSE)*$E4215</f>
        <v>0</v>
      </c>
      <c r="Q4211" s="25">
        <f ca="1">VLOOKUP(CONCATENATE($F4211," ",$G4211),AllocFactorMatrix,(Q$4+1),FALSE)*$E4215</f>
        <v>0</v>
      </c>
      <c r="R4211" s="25">
        <f t="shared" ca="1" si="1982"/>
        <v>0</v>
      </c>
      <c r="S4211" s="25">
        <f ca="1">VLOOKUP(CONCATENATE($F4211," ",$G4211),AllocFactorMatrix,(S$4+1),FALSE)*$E4215</f>
        <v>0</v>
      </c>
      <c r="T4211" s="25">
        <f ca="1">VLOOKUP(CONCATENATE($F4211," ",$G4211),AllocFactorMatrix,(T$4+1),FALSE)*$E4215</f>
        <v>0</v>
      </c>
      <c r="U4211" s="25">
        <f ca="1">VLOOKUP(CONCATENATE($F4211," ",$G4211),AllocFactorMatrix,(U$4+1),FALSE)*$E4215</f>
        <v>0</v>
      </c>
      <c r="V4211" s="25">
        <f ca="1">VLOOKUP(CONCATENATE($F4211," ",$G4211),AllocFactorMatrix,(V$4+1),FALSE)*$E4215</f>
        <v>0</v>
      </c>
      <c r="W4211" s="25">
        <f t="shared" ca="1" si="1983"/>
        <v>0</v>
      </c>
      <c r="X4211" s="25">
        <f ca="1">VLOOKUP(CONCATENATE($F4211," ",$G4211),AllocFactorMatrix,(X$4+1),FALSE)*$E4215</f>
        <v>0</v>
      </c>
      <c r="Y4211" s="25">
        <f ca="1">VLOOKUP(CONCATENATE($F4211," ",$G4211),AllocFactorMatrix,(Y$4+1),FALSE)*$E4215</f>
        <v>0</v>
      </c>
      <c r="Z4211" s="25">
        <f t="shared" ca="1" si="1981"/>
        <v>0</v>
      </c>
      <c r="AA4211" s="25">
        <f ca="1">VLOOKUP(CONCATENATE($F4211," ",$G4211),AllocFactorMatrix,(AA$4+1),FALSE)*$E4215</f>
        <v>0</v>
      </c>
      <c r="AB4211" s="25">
        <f ca="1">VLOOKUP(CONCATENATE($F4211," ",$G4211),AllocFactorMatrix,(AB$4+1),FALSE)*$E4215</f>
        <v>0</v>
      </c>
      <c r="AC4211" s="25">
        <f ca="1">VLOOKUP(CONCATENATE($F4211," ",$G4211),AllocFactorMatrix,(AC$4+1),FALSE)*$E4215</f>
        <v>0</v>
      </c>
    </row>
    <row r="4212" spans="4:29" hidden="1" outlineLevel="1">
      <c r="F4212" s="61" t="str">
        <f>F4215</f>
        <v>RB_GUP</v>
      </c>
      <c r="G4212" s="20" t="str">
        <f>$G$12</f>
        <v>DISTSEC</v>
      </c>
      <c r="H4212" s="24">
        <f t="shared" ca="1" si="1957"/>
        <v>0</v>
      </c>
      <c r="I4212" s="25">
        <f ca="1">VLOOKUP(CONCATENATE($F4212," ",$G4212),AllocFactorMatrix,(I$4+1),FALSE)*$E4215</f>
        <v>0</v>
      </c>
      <c r="J4212" s="25">
        <f ca="1">VLOOKUP(CONCATENATE($F4212," ",$G4212),AllocFactorMatrix,(J$4+1),FALSE)*$E4215</f>
        <v>0</v>
      </c>
      <c r="K4212" s="25">
        <f ca="1">VLOOKUP(CONCATENATE($F4212," ",$G4212),AllocFactorMatrix,(K$4+1),FALSE)*$E4215</f>
        <v>0</v>
      </c>
      <c r="L4212" s="25">
        <f ca="1">VLOOKUP(CONCATENATE($F4212," ",$G4212),AllocFactorMatrix,(L$4+1),FALSE)*$E4215</f>
        <v>0</v>
      </c>
      <c r="M4212" s="25">
        <f t="shared" ca="1" si="1980"/>
        <v>0</v>
      </c>
      <c r="N4212" s="25">
        <f ca="1">VLOOKUP(CONCATENATE($F4212," ",$G4212),AllocFactorMatrix,(N$4+1),FALSE)*$E4215</f>
        <v>0</v>
      </c>
      <c r="O4212" s="25">
        <f ca="1">VLOOKUP(CONCATENATE($F4212," ",$G4212),AllocFactorMatrix,(O$4+1),FALSE)*$E4215</f>
        <v>0</v>
      </c>
      <c r="P4212" s="25">
        <f ca="1">VLOOKUP(CONCATENATE($F4212," ",$G4212),AllocFactorMatrix,(P$4+1),FALSE)*$E4215</f>
        <v>0</v>
      </c>
      <c r="Q4212" s="25">
        <f ca="1">VLOOKUP(CONCATENATE($F4212," ",$G4212),AllocFactorMatrix,(Q$4+1),FALSE)*$E4215</f>
        <v>0</v>
      </c>
      <c r="R4212" s="25">
        <f t="shared" ca="1" si="1982"/>
        <v>0</v>
      </c>
      <c r="S4212" s="25">
        <f ca="1">VLOOKUP(CONCATENATE($F4212," ",$G4212),AllocFactorMatrix,(S$4+1),FALSE)*$E4215</f>
        <v>0</v>
      </c>
      <c r="T4212" s="25">
        <f ca="1">VLOOKUP(CONCATENATE($F4212," ",$G4212),AllocFactorMatrix,(T$4+1),FALSE)*$E4215</f>
        <v>0</v>
      </c>
      <c r="U4212" s="25">
        <f ca="1">VLOOKUP(CONCATENATE($F4212," ",$G4212),AllocFactorMatrix,(U$4+1),FALSE)*$E4215</f>
        <v>0</v>
      </c>
      <c r="V4212" s="25">
        <f ca="1">VLOOKUP(CONCATENATE($F4212," ",$G4212),AllocFactorMatrix,(V$4+1),FALSE)*$E4215</f>
        <v>0</v>
      </c>
      <c r="W4212" s="25">
        <f t="shared" ca="1" si="1983"/>
        <v>0</v>
      </c>
      <c r="X4212" s="25">
        <f ca="1">VLOOKUP(CONCATENATE($F4212," ",$G4212),AllocFactorMatrix,(X$4+1),FALSE)*$E4215</f>
        <v>0</v>
      </c>
      <c r="Y4212" s="25">
        <f ca="1">VLOOKUP(CONCATENATE($F4212," ",$G4212),AllocFactorMatrix,(Y$4+1),FALSE)*$E4215</f>
        <v>0</v>
      </c>
      <c r="Z4212" s="25">
        <f t="shared" ca="1" si="1981"/>
        <v>0</v>
      </c>
      <c r="AA4212" s="25">
        <f ca="1">VLOOKUP(CONCATENATE($F4212," ",$G4212),AllocFactorMatrix,(AA$4+1),FALSE)*$E4215</f>
        <v>0</v>
      </c>
      <c r="AB4212" s="25">
        <f ca="1">VLOOKUP(CONCATENATE($F4212," ",$G4212),AllocFactorMatrix,(AB$4+1),FALSE)*$E4215</f>
        <v>0</v>
      </c>
      <c r="AC4212" s="25">
        <f ca="1">VLOOKUP(CONCATENATE($F4212," ",$G4212),AllocFactorMatrix,(AC$4+1),FALSE)*$E4215</f>
        <v>0</v>
      </c>
    </row>
    <row r="4213" spans="4:29" hidden="1" outlineLevel="1">
      <c r="F4213" s="61" t="str">
        <f>F4215</f>
        <v>RB_GUP</v>
      </c>
      <c r="G4213" s="20" t="str">
        <f>$G$13</f>
        <v>ENERGY</v>
      </c>
      <c r="H4213" s="24">
        <f t="shared" ca="1" si="1957"/>
        <v>0</v>
      </c>
      <c r="I4213" s="25">
        <f ca="1">VLOOKUP(CONCATENATE($F4213," ",$G4213),AllocFactorMatrix,(I$4+1),FALSE)*$E4215</f>
        <v>0</v>
      </c>
      <c r="J4213" s="25">
        <f ca="1">VLOOKUP(CONCATENATE($F4213," ",$G4213),AllocFactorMatrix,(J$4+1),FALSE)*$E4215</f>
        <v>0</v>
      </c>
      <c r="K4213" s="25">
        <f ca="1">VLOOKUP(CONCATENATE($F4213," ",$G4213),AllocFactorMatrix,(K$4+1),FALSE)*$E4215</f>
        <v>0</v>
      </c>
      <c r="L4213" s="25">
        <f ca="1">VLOOKUP(CONCATENATE($F4213," ",$G4213),AllocFactorMatrix,(L$4+1),FALSE)*$E4215</f>
        <v>0</v>
      </c>
      <c r="M4213" s="25">
        <f t="shared" ca="1" si="1980"/>
        <v>0</v>
      </c>
      <c r="N4213" s="25">
        <f ca="1">VLOOKUP(CONCATENATE($F4213," ",$G4213),AllocFactorMatrix,(N$4+1),FALSE)*$E4215</f>
        <v>0</v>
      </c>
      <c r="O4213" s="25">
        <f ca="1">VLOOKUP(CONCATENATE($F4213," ",$G4213),AllocFactorMatrix,(O$4+1),FALSE)*$E4215</f>
        <v>0</v>
      </c>
      <c r="P4213" s="25">
        <f ca="1">VLOOKUP(CONCATENATE($F4213," ",$G4213),AllocFactorMatrix,(P$4+1),FALSE)*$E4215</f>
        <v>0</v>
      </c>
      <c r="Q4213" s="25">
        <f ca="1">VLOOKUP(CONCATENATE($F4213," ",$G4213),AllocFactorMatrix,(Q$4+1),FALSE)*$E4215</f>
        <v>0</v>
      </c>
      <c r="R4213" s="25">
        <f t="shared" ca="1" si="1982"/>
        <v>0</v>
      </c>
      <c r="S4213" s="25">
        <f ca="1">VLOOKUP(CONCATENATE($F4213," ",$G4213),AllocFactorMatrix,(S$4+1),FALSE)*$E4215</f>
        <v>0</v>
      </c>
      <c r="T4213" s="25">
        <f ca="1">VLOOKUP(CONCATENATE($F4213," ",$G4213),AllocFactorMatrix,(T$4+1),FALSE)*$E4215</f>
        <v>0</v>
      </c>
      <c r="U4213" s="25">
        <f ca="1">VLOOKUP(CONCATENATE($F4213," ",$G4213),AllocFactorMatrix,(U$4+1),FALSE)*$E4215</f>
        <v>0</v>
      </c>
      <c r="V4213" s="25">
        <f ca="1">VLOOKUP(CONCATENATE($F4213," ",$G4213),AllocFactorMatrix,(V$4+1),FALSE)*$E4215</f>
        <v>0</v>
      </c>
      <c r="W4213" s="25">
        <f t="shared" ca="1" si="1983"/>
        <v>0</v>
      </c>
      <c r="X4213" s="25">
        <f ca="1">VLOOKUP(CONCATENATE($F4213," ",$G4213),AllocFactorMatrix,(X$4+1),FALSE)*$E4215</f>
        <v>0</v>
      </c>
      <c r="Y4213" s="25">
        <f ca="1">VLOOKUP(CONCATENATE($F4213," ",$G4213),AllocFactorMatrix,(Y$4+1),FALSE)*$E4215</f>
        <v>0</v>
      </c>
      <c r="Z4213" s="25">
        <f t="shared" ca="1" si="1981"/>
        <v>0</v>
      </c>
      <c r="AA4213" s="25">
        <f ca="1">VLOOKUP(CONCATENATE($F4213," ",$G4213),AllocFactorMatrix,(AA$4+1),FALSE)*$E4215</f>
        <v>0</v>
      </c>
      <c r="AB4213" s="25">
        <f ca="1">VLOOKUP(CONCATENATE($F4213," ",$G4213),AllocFactorMatrix,(AB$4+1),FALSE)*$E4215</f>
        <v>0</v>
      </c>
      <c r="AC4213" s="25">
        <f ca="1">VLOOKUP(CONCATENATE($F4213," ",$G4213),AllocFactorMatrix,(AC$4+1),FALSE)*$E4215</f>
        <v>0</v>
      </c>
    </row>
    <row r="4214" spans="4:29" hidden="1" outlineLevel="1">
      <c r="F4214" s="61" t="str">
        <f>F4215</f>
        <v>RB_GUP</v>
      </c>
      <c r="G4214" s="20" t="str">
        <f>$G$14</f>
        <v>CUSTOMER</v>
      </c>
      <c r="H4214" s="24">
        <f t="shared" ca="1" si="1957"/>
        <v>0</v>
      </c>
      <c r="I4214" s="25">
        <f ca="1">VLOOKUP(CONCATENATE($F4214," ",$G4214),AllocFactorMatrix,(I$4+1),FALSE)*$E4215</f>
        <v>0</v>
      </c>
      <c r="J4214" s="25">
        <f ca="1">VLOOKUP(CONCATENATE($F4214," ",$G4214),AllocFactorMatrix,(J$4+1),FALSE)*$E4215</f>
        <v>0</v>
      </c>
      <c r="K4214" s="25">
        <f ca="1">VLOOKUP(CONCATENATE($F4214," ",$G4214),AllocFactorMatrix,(K$4+1),FALSE)*$E4215</f>
        <v>0</v>
      </c>
      <c r="L4214" s="25">
        <f ca="1">VLOOKUP(CONCATENATE($F4214," ",$G4214),AllocFactorMatrix,(L$4+1),FALSE)*$E4215</f>
        <v>0</v>
      </c>
      <c r="M4214" s="25">
        <f t="shared" ca="1" si="1980"/>
        <v>0</v>
      </c>
      <c r="N4214" s="25">
        <f ca="1">VLOOKUP(CONCATENATE($F4214," ",$G4214),AllocFactorMatrix,(N$4+1),FALSE)*$E4215</f>
        <v>0</v>
      </c>
      <c r="O4214" s="25">
        <f ca="1">VLOOKUP(CONCATENATE($F4214," ",$G4214),AllocFactorMatrix,(O$4+1),FALSE)*$E4215</f>
        <v>0</v>
      </c>
      <c r="P4214" s="25">
        <f ca="1">VLOOKUP(CONCATENATE($F4214," ",$G4214),AllocFactorMatrix,(P$4+1),FALSE)*$E4215</f>
        <v>0</v>
      </c>
      <c r="Q4214" s="25">
        <f ca="1">VLOOKUP(CONCATENATE($F4214," ",$G4214),AllocFactorMatrix,(Q$4+1),FALSE)*$E4215</f>
        <v>0</v>
      </c>
      <c r="R4214" s="25">
        <f t="shared" ca="1" si="1982"/>
        <v>0</v>
      </c>
      <c r="S4214" s="25">
        <f ca="1">VLOOKUP(CONCATENATE($F4214," ",$G4214),AllocFactorMatrix,(S$4+1),FALSE)*$E4215</f>
        <v>0</v>
      </c>
      <c r="T4214" s="25">
        <f ca="1">VLOOKUP(CONCATENATE($F4214," ",$G4214),AllocFactorMatrix,(T$4+1),FALSE)*$E4215</f>
        <v>0</v>
      </c>
      <c r="U4214" s="25">
        <f ca="1">VLOOKUP(CONCATENATE($F4214," ",$G4214),AllocFactorMatrix,(U$4+1),FALSE)*$E4215</f>
        <v>0</v>
      </c>
      <c r="V4214" s="25">
        <f ca="1">VLOOKUP(CONCATENATE($F4214," ",$G4214),AllocFactorMatrix,(V$4+1),FALSE)*$E4215</f>
        <v>0</v>
      </c>
      <c r="W4214" s="25">
        <f t="shared" ca="1" si="1983"/>
        <v>0</v>
      </c>
      <c r="X4214" s="25">
        <f ca="1">VLOOKUP(CONCATENATE($F4214," ",$G4214),AllocFactorMatrix,(X$4+1),FALSE)*$E4215</f>
        <v>0</v>
      </c>
      <c r="Y4214" s="25">
        <f ca="1">VLOOKUP(CONCATENATE($F4214," ",$G4214),AllocFactorMatrix,(Y$4+1),FALSE)*$E4215</f>
        <v>0</v>
      </c>
      <c r="Z4214" s="25">
        <f t="shared" ca="1" si="1981"/>
        <v>0</v>
      </c>
      <c r="AA4214" s="25">
        <f ca="1">VLOOKUP(CONCATENATE($F4214," ",$G4214),AllocFactorMatrix,(AA$4+1),FALSE)*$E4215</f>
        <v>0</v>
      </c>
      <c r="AB4214" s="25">
        <f ca="1">VLOOKUP(CONCATENATE($F4214," ",$G4214),AllocFactorMatrix,(AB$4+1),FALSE)*$E4215</f>
        <v>0</v>
      </c>
      <c r="AC4214" s="25">
        <f ca="1">VLOOKUP(CONCATENATE($F4214," ",$G4214),AllocFactorMatrix,(AC$4+1),FALSE)*$E4215</f>
        <v>0</v>
      </c>
    </row>
    <row r="4215" spans="4:29" collapsed="1">
      <c r="D4215" s="20" t="s">
        <v>277</v>
      </c>
      <c r="E4215" s="22">
        <v>0</v>
      </c>
      <c r="F4215" s="61" t="s">
        <v>73</v>
      </c>
      <c r="G4215" s="20" t="str">
        <f>$G$15</f>
        <v>TOTAL</v>
      </c>
      <c r="H4215" s="24">
        <f t="shared" ca="1" si="1957"/>
        <v>0</v>
      </c>
      <c r="I4215" s="25">
        <f ca="1">VLOOKUP(CONCATENATE($F4215," ",$G4215),AllocFactorMatrix,(I$4+1),FALSE)*$E4215</f>
        <v>0</v>
      </c>
      <c r="J4215" s="25">
        <f ca="1">VLOOKUP(CONCATENATE($F4215," ",$G4215),AllocFactorMatrix,(J$4+1),FALSE)*$E4215</f>
        <v>0</v>
      </c>
      <c r="K4215" s="25">
        <f ca="1">VLOOKUP(CONCATENATE($F4215," ",$G4215),AllocFactorMatrix,(K$4+1),FALSE)*$E4215</f>
        <v>0</v>
      </c>
      <c r="L4215" s="25">
        <f ca="1">VLOOKUP(CONCATENATE($F4215," ",$G4215),AllocFactorMatrix,(L$4+1),FALSE)*$E4215</f>
        <v>0</v>
      </c>
      <c r="M4215" s="25">
        <f t="shared" ca="1" si="1980"/>
        <v>0</v>
      </c>
      <c r="N4215" s="25">
        <f ca="1">VLOOKUP(CONCATENATE($F4215," ",$G4215),AllocFactorMatrix,(N$4+1),FALSE)*$E4215</f>
        <v>0</v>
      </c>
      <c r="O4215" s="25">
        <f ca="1">VLOOKUP(CONCATENATE($F4215," ",$G4215),AllocFactorMatrix,(O$4+1),FALSE)*$E4215</f>
        <v>0</v>
      </c>
      <c r="P4215" s="25">
        <f ca="1">VLOOKUP(CONCATENATE($F4215," ",$G4215),AllocFactorMatrix,(P$4+1),FALSE)*$E4215</f>
        <v>0</v>
      </c>
      <c r="Q4215" s="25">
        <f ca="1">VLOOKUP(CONCATENATE($F4215," ",$G4215),AllocFactorMatrix,(Q$4+1),FALSE)*$E4215</f>
        <v>0</v>
      </c>
      <c r="R4215" s="25">
        <f t="shared" ca="1" si="1982"/>
        <v>0</v>
      </c>
      <c r="S4215" s="25">
        <f ca="1">VLOOKUP(CONCATENATE($F4215," ",$G4215),AllocFactorMatrix,(S$4+1),FALSE)*$E4215</f>
        <v>0</v>
      </c>
      <c r="T4215" s="25">
        <f ca="1">VLOOKUP(CONCATENATE($F4215," ",$G4215),AllocFactorMatrix,(T$4+1),FALSE)*$E4215</f>
        <v>0</v>
      </c>
      <c r="U4215" s="25">
        <f ca="1">VLOOKUP(CONCATENATE($F4215," ",$G4215),AllocFactorMatrix,(U$4+1),FALSE)*$E4215</f>
        <v>0</v>
      </c>
      <c r="V4215" s="25">
        <f ca="1">VLOOKUP(CONCATENATE($F4215," ",$G4215),AllocFactorMatrix,(V$4+1),FALSE)*$E4215</f>
        <v>0</v>
      </c>
      <c r="W4215" s="25">
        <f t="shared" ca="1" si="1983"/>
        <v>0</v>
      </c>
      <c r="X4215" s="25">
        <f ca="1">VLOOKUP(CONCATENATE($F4215," ",$G4215),AllocFactorMatrix,(X$4+1),FALSE)*$E4215</f>
        <v>0</v>
      </c>
      <c r="Y4215" s="25">
        <f ca="1">VLOOKUP(CONCATENATE($F4215," ",$G4215),AllocFactorMatrix,(Y$4+1),FALSE)*$E4215</f>
        <v>0</v>
      </c>
      <c r="Z4215" s="25">
        <f t="shared" ca="1" si="1981"/>
        <v>0</v>
      </c>
      <c r="AA4215" s="25">
        <f ca="1">VLOOKUP(CONCATENATE($F4215," ",$G4215),AllocFactorMatrix,(AA$4+1),FALSE)*$E4215</f>
        <v>0</v>
      </c>
      <c r="AB4215" s="25">
        <f ca="1">VLOOKUP(CONCATENATE($F4215," ",$G4215),AllocFactorMatrix,(AB$4+1),FALSE)*$E4215</f>
        <v>0</v>
      </c>
      <c r="AC4215" s="25">
        <f ca="1">VLOOKUP(CONCATENATE($F4215," ",$G4215),AllocFactorMatrix,(AC$4+1),FALSE)*$E4215</f>
        <v>0</v>
      </c>
    </row>
    <row r="4216" spans="4:29" hidden="1" outlineLevel="1">
      <c r="F4216" s="61" t="str">
        <f>F4223</f>
        <v>LABOR_M</v>
      </c>
      <c r="G4216" s="20" t="str">
        <f>$G$8</f>
        <v>PRODUCTION</v>
      </c>
      <c r="H4216" s="24">
        <f t="shared" ref="H4216:H4287" ca="1" si="1984">SUBTOTAL(9,I4216:AC4216)</f>
        <v>106571.7727184268</v>
      </c>
      <c r="I4216" s="25">
        <f ca="1">VLOOKUP(CONCATENATE($F4216," ",$G4216),AllocFactorMatrix,(I$4+1),FALSE)*$E4223</f>
        <v>52256.713916777298</v>
      </c>
      <c r="J4216" s="25">
        <f ca="1">VLOOKUP(CONCATENATE($F4216," ",$G4216),AllocFactorMatrix,(J$4+1),FALSE)*$E4223</f>
        <v>13218.916679646423</v>
      </c>
      <c r="K4216" s="25">
        <f ca="1">VLOOKUP(CONCATENATE($F4216," ",$G4216),AllocFactorMatrix,(K$4+1),FALSE)*$E4223</f>
        <v>154.54924233801091</v>
      </c>
      <c r="L4216" s="25">
        <f ca="1">VLOOKUP(CONCATENATE($F4216," ",$G4216),AllocFactorMatrix,(L$4+1),FALSE)*$E4223</f>
        <v>3.8073989591669437</v>
      </c>
      <c r="M4216" s="25">
        <f t="shared" ca="1" si="1980"/>
        <v>13377.273320943601</v>
      </c>
      <c r="N4216" s="25">
        <f ca="1">VLOOKUP(CONCATENATE($F4216," ",$G4216),AllocFactorMatrix,(N$4+1),FALSE)*$E4223</f>
        <v>5530.9605854330184</v>
      </c>
      <c r="O4216" s="25">
        <f ca="1">VLOOKUP(CONCATENATE($F4216," ",$G4216),AllocFactorMatrix,(O$4+1),FALSE)*$E4223</f>
        <v>1575.1904225947665</v>
      </c>
      <c r="P4216" s="25">
        <f ca="1">VLOOKUP(CONCATENATE($F4216," ",$G4216),AllocFactorMatrix,(P$4+1),FALSE)*$E4223</f>
        <v>124.65346148984068</v>
      </c>
      <c r="Q4216" s="25">
        <f ca="1">VLOOKUP(CONCATENATE($F4216," ",$G4216),AllocFactorMatrix,(Q$4+1),FALSE)*$E4223</f>
        <v>26.312147812740804</v>
      </c>
      <c r="R4216" s="25">
        <f ca="1">SUBTOTAL(9,N4216:Q4216)</f>
        <v>7257.1166173303664</v>
      </c>
      <c r="S4216" s="25">
        <f ca="1">VLOOKUP(CONCATENATE($F4216," ",$G4216),AllocFactorMatrix,(S$4+1),FALSE)*$E4223</f>
        <v>332.24648100548637</v>
      </c>
      <c r="T4216" s="25">
        <f ca="1">VLOOKUP(CONCATENATE($F4216," ",$G4216),AllocFactorMatrix,(T$4+1),FALSE)*$E4223</f>
        <v>3622.0695115790336</v>
      </c>
      <c r="U4216" s="25">
        <f ca="1">VLOOKUP(CONCATENATE($F4216," ",$G4216),AllocFactorMatrix,(U$4+1),FALSE)*$E4223</f>
        <v>24190.491476003819</v>
      </c>
      <c r="V4216" s="25">
        <f ca="1">VLOOKUP(CONCATENATE($F4216," ",$G4216),AllocFactorMatrix,(V$4+1),FALSE)*$E4223</f>
        <v>3795.0310187109758</v>
      </c>
      <c r="W4216" s="25">
        <f ca="1">SUBTOTAL(9,S4216:V4216)</f>
        <v>31939.838487299316</v>
      </c>
      <c r="X4216" s="25">
        <f ca="1">VLOOKUP(CONCATENATE($F4216," ",$G4216),AllocFactorMatrix,(X$4+1),FALSE)*$E4223</f>
        <v>1501.2531220198703</v>
      </c>
      <c r="Y4216" s="25">
        <f ca="1">VLOOKUP(CONCATENATE($F4216," ",$G4216),AllocFactorMatrix,(Y$4+1),FALSE)*$E4223</f>
        <v>36.240799201035102</v>
      </c>
      <c r="Z4216" s="25">
        <f t="shared" ca="1" si="1981"/>
        <v>1537.4939212209053</v>
      </c>
      <c r="AA4216" s="25">
        <f ca="1">VLOOKUP(CONCATENATE($F4216," ",$G4216),AllocFactorMatrix,(AA$4+1),FALSE)*$E4223</f>
        <v>26.174047295709897</v>
      </c>
      <c r="AB4216" s="25">
        <f ca="1">VLOOKUP(CONCATENATE($F4216," ",$G4216),AllocFactorMatrix,(AB$4+1),FALSE)*$E4223</f>
        <v>141.92090712628558</v>
      </c>
      <c r="AC4216" s="25">
        <f ca="1">VLOOKUP(CONCATENATE($F4216," ",$G4216),AllocFactorMatrix,(AC$4+1),FALSE)*$E4223</f>
        <v>35.241500433311934</v>
      </c>
    </row>
    <row r="4217" spans="4:29" hidden="1" outlineLevel="1">
      <c r="F4217" s="61" t="str">
        <f>F4223</f>
        <v>LABOR_M</v>
      </c>
      <c r="G4217" s="20" t="str">
        <f>$G$9</f>
        <v>BULKTRAN</v>
      </c>
      <c r="H4217" s="24">
        <f t="shared" ca="1" si="1984"/>
        <v>28675.611018467516</v>
      </c>
      <c r="I4217" s="25">
        <f ca="1">VLOOKUP(CONCATENATE($F4217," ",$G4217),AllocFactorMatrix,(I$4+1),FALSE)*$E4223</f>
        <v>14060.882756825411</v>
      </c>
      <c r="J4217" s="25">
        <f ca="1">VLOOKUP(CONCATENATE($F4217," ",$G4217),AllocFactorMatrix,(J$4+1),FALSE)*$E4223</f>
        <v>3556.8565964703284</v>
      </c>
      <c r="K4217" s="25">
        <f ca="1">VLOOKUP(CONCATENATE($F4217," ",$G4217),AllocFactorMatrix,(K$4+1),FALSE)*$E4223</f>
        <v>41.585063694050696</v>
      </c>
      <c r="L4217" s="25">
        <f ca="1">VLOOKUP(CONCATENATE($F4217," ",$G4217),AllocFactorMatrix,(L$4+1),FALSE)*$E4223</f>
        <v>1.0244691324939528</v>
      </c>
      <c r="M4217" s="25">
        <f t="shared" ca="1" si="1980"/>
        <v>3599.4661292968731</v>
      </c>
      <c r="N4217" s="25">
        <f ca="1">VLOOKUP(CONCATENATE($F4217," ",$G4217),AllocFactorMatrix,(N$4+1),FALSE)*$E4223</f>
        <v>1488.2334248619404</v>
      </c>
      <c r="O4217" s="25">
        <f ca="1">VLOOKUP(CONCATENATE($F4217," ",$G4217),AllocFactorMatrix,(O$4+1),FALSE)*$E4223</f>
        <v>423.84157348761977</v>
      </c>
      <c r="P4217" s="25">
        <f ca="1">VLOOKUP(CONCATENATE($F4217," ",$G4217),AllocFactorMatrix,(P$4+1),FALSE)*$E4223</f>
        <v>33.540909404147882</v>
      </c>
      <c r="Q4217" s="25">
        <f ca="1">VLOOKUP(CONCATENATE($F4217," ",$G4217),AllocFactorMatrix,(Q$4+1),FALSE)*$E4223</f>
        <v>7.0798945770760993</v>
      </c>
      <c r="R4217" s="25">
        <f t="shared" ref="R4217:R4223" ca="1" si="1985">SUBTOTAL(9,N4217:Q4217)</f>
        <v>1952.6958023307843</v>
      </c>
      <c r="S4217" s="25">
        <f ca="1">VLOOKUP(CONCATENATE($F4217," ",$G4217),AllocFactorMatrix,(S$4+1),FALSE)*$E4223</f>
        <v>89.398633508145238</v>
      </c>
      <c r="T4217" s="25">
        <f ca="1">VLOOKUP(CONCATENATE($F4217," ",$G4217),AllocFactorMatrix,(T$4+1),FALSE)*$E4223</f>
        <v>974.60193958031266</v>
      </c>
      <c r="U4217" s="25">
        <f ca="1">VLOOKUP(CONCATENATE($F4217," ",$G4217),AllocFactorMatrix,(U$4+1),FALSE)*$E4223</f>
        <v>6509.0136554658193</v>
      </c>
      <c r="V4217" s="25">
        <f ca="1">VLOOKUP(CONCATENATE($F4217," ",$G4217),AllocFactorMatrix,(V$4+1),FALSE)*$E4223</f>
        <v>1021.1412508178923</v>
      </c>
      <c r="W4217" s="25">
        <f t="shared" ref="W4217:W4223" ca="1" si="1986">SUBTOTAL(9,S4217:V4217)</f>
        <v>8594.1554793721698</v>
      </c>
      <c r="X4217" s="25">
        <f ca="1">VLOOKUP(CONCATENATE($F4217," ",$G4217),AllocFactorMatrix,(X$4+1),FALSE)*$E4223</f>
        <v>403.94702526946247</v>
      </c>
      <c r="Y4217" s="25">
        <f ca="1">VLOOKUP(CONCATENATE($F4217," ",$G4217),AllocFactorMatrix,(Y$4+1),FALSE)*$E4223</f>
        <v>9.7514288669384577</v>
      </c>
      <c r="Z4217" s="25">
        <f t="shared" ca="1" si="1981"/>
        <v>413.69845413640093</v>
      </c>
      <c r="AA4217" s="25">
        <f ca="1">VLOOKUP(CONCATENATE($F4217," ",$G4217),AllocFactorMatrix,(AA$4+1),FALSE)*$E4223</f>
        <v>7.0427354250153495</v>
      </c>
      <c r="AB4217" s="25">
        <f ca="1">VLOOKUP(CONCATENATE($F4217," ",$G4217),AllocFactorMatrix,(AB$4+1),FALSE)*$E4223</f>
        <v>38.187116760212753</v>
      </c>
      <c r="AC4217" s="25">
        <f ca="1">VLOOKUP(CONCATENATE($F4217," ",$G4217),AllocFactorMatrix,(AC$4+1),FALSE)*$E4223</f>
        <v>9.4825443206508169</v>
      </c>
    </row>
    <row r="4218" spans="4:29" hidden="1" outlineLevel="1">
      <c r="F4218" s="61" t="str">
        <f>F4223</f>
        <v>LABOR_M</v>
      </c>
      <c r="G4218" s="20" t="str">
        <f>$G$10</f>
        <v>SUBTRAN</v>
      </c>
      <c r="H4218" s="24">
        <f t="shared" ca="1" si="1984"/>
        <v>10997.342797895952</v>
      </c>
      <c r="I4218" s="25">
        <f ca="1">VLOOKUP(CONCATENATE($F4218," ",$G4218),AllocFactorMatrix,(I$4+1),FALSE)*$E4223</f>
        <v>5222.6579723670075</v>
      </c>
      <c r="J4218" s="25">
        <f ca="1">VLOOKUP(CONCATENATE($F4218," ",$G4218),AllocFactorMatrix,(J$4+1),FALSE)*$E4223</f>
        <v>1336.9233767552312</v>
      </c>
      <c r="K4218" s="25">
        <f ca="1">VLOOKUP(CONCATENATE($F4218," ",$G4218),AllocFactorMatrix,(K$4+1),FALSE)*$E4223</f>
        <v>15.579465751060631</v>
      </c>
      <c r="L4218" s="25">
        <f ca="1">VLOOKUP(CONCATENATE($F4218," ",$G4218),AllocFactorMatrix,(L$4+1),FALSE)*$E4223</f>
        <v>0.51076063562239105</v>
      </c>
      <c r="M4218" s="25">
        <f t="shared" ca="1" si="1980"/>
        <v>1353.013603141914</v>
      </c>
      <c r="N4218" s="25">
        <f ca="1">VLOOKUP(CONCATENATE($F4218," ",$G4218),AllocFactorMatrix,(N$4+1),FALSE)*$E4223</f>
        <v>582.69616194254559</v>
      </c>
      <c r="O4218" s="25">
        <f ca="1">VLOOKUP(CONCATENATE($F4218," ",$G4218),AllocFactorMatrix,(O$4+1),FALSE)*$E4223</f>
        <v>165.16391139733037</v>
      </c>
      <c r="P4218" s="25">
        <f ca="1">VLOOKUP(CONCATENATE($F4218," ",$G4218),AllocFactorMatrix,(P$4+1),FALSE)*$E4223</f>
        <v>16.918222045165408</v>
      </c>
      <c r="Q4218" s="25">
        <f ca="1">VLOOKUP(CONCATENATE($F4218," ",$G4218),AllocFactorMatrix,(Q$4+1),FALSE)*$E4223</f>
        <v>0</v>
      </c>
      <c r="R4218" s="25">
        <f t="shared" ca="1" si="1985"/>
        <v>764.77829538504136</v>
      </c>
      <c r="S4218" s="25">
        <f ca="1">VLOOKUP(CONCATENATE($F4218," ",$G4218),AllocFactorMatrix,(S$4+1),FALSE)*$E4223</f>
        <v>32.633602025415129</v>
      </c>
      <c r="T4218" s="25">
        <f ca="1">VLOOKUP(CONCATENATE($F4218," ",$G4218),AllocFactorMatrix,(T$4+1),FALSE)*$E4223</f>
        <v>377.17527414591115</v>
      </c>
      <c r="U4218" s="25">
        <f ca="1">VLOOKUP(CONCATENATE($F4218," ",$G4218),AllocFactorMatrix,(U$4+1),FALSE)*$E4223</f>
        <v>3072.3737318495896</v>
      </c>
      <c r="V4218" s="25">
        <f ca="1">VLOOKUP(CONCATENATE($F4218," ",$G4218),AllocFactorMatrix,(V$4+1),FALSE)*$E4223</f>
        <v>0</v>
      </c>
      <c r="W4218" s="25">
        <f t="shared" ca="1" si="1986"/>
        <v>3482.1826080209157</v>
      </c>
      <c r="X4218" s="25">
        <f ca="1">VLOOKUP(CONCATENATE($F4218," ",$G4218),AllocFactorMatrix,(X$4+1),FALSE)*$E4223</f>
        <v>158.14043456310239</v>
      </c>
      <c r="Y4218" s="25">
        <f ca="1">VLOOKUP(CONCATENATE($F4218," ",$G4218),AllocFactorMatrix,(Y$4+1),FALSE)*$E4223</f>
        <v>3.7836152338965592</v>
      </c>
      <c r="Z4218" s="25">
        <f t="shared" ca="1" si="1981"/>
        <v>161.92404979699896</v>
      </c>
      <c r="AA4218" s="25">
        <f ca="1">VLOOKUP(CONCATENATE($F4218," ",$G4218),AllocFactorMatrix,(AA$4+1),FALSE)*$E4223</f>
        <v>2.5968139601391695</v>
      </c>
      <c r="AB4218" s="25">
        <f ca="1">VLOOKUP(CONCATENATE($F4218," ",$G4218),AllocFactorMatrix,(AB$4+1),FALSE)*$E4223</f>
        <v>8.1573692065181049</v>
      </c>
      <c r="AC4218" s="25">
        <f ca="1">VLOOKUP(CONCATENATE($F4218," ",$G4218),AllocFactorMatrix,(AC$4+1),FALSE)*$E4223</f>
        <v>2.0320860174181736</v>
      </c>
    </row>
    <row r="4219" spans="4:29" hidden="1" outlineLevel="1">
      <c r="F4219" s="61" t="str">
        <f>F4223</f>
        <v>LABOR_M</v>
      </c>
      <c r="G4219" s="20" t="str">
        <f>$G$11</f>
        <v>DISTPRI</v>
      </c>
      <c r="H4219" s="24">
        <f t="shared" ca="1" si="1984"/>
        <v>73224.824591236931</v>
      </c>
      <c r="I4219" s="25">
        <f ca="1">VLOOKUP(CONCATENATE($F4219," ",$G4219),AllocFactorMatrix,(I$4+1),FALSE)*$E4223</f>
        <v>48657.797390561354</v>
      </c>
      <c r="J4219" s="25">
        <f ca="1">VLOOKUP(CONCATENATE($F4219," ",$G4219),AllocFactorMatrix,(J$4+1),FALSE)*$E4223</f>
        <v>12250.166215882224</v>
      </c>
      <c r="K4219" s="25">
        <f ca="1">VLOOKUP(CONCATENATE($F4219," ",$G4219),AllocFactorMatrix,(K$4+1),FALSE)*$E4223</f>
        <v>142.95504958144662</v>
      </c>
      <c r="L4219" s="25">
        <f ca="1">VLOOKUP(CONCATENATE($F4219," ",$G4219),AllocFactorMatrix,(L$4+1),FALSE)*$E4223</f>
        <v>0</v>
      </c>
      <c r="M4219" s="25">
        <f t="shared" ca="1" si="1980"/>
        <v>12393.121265463671</v>
      </c>
      <c r="N4219" s="25">
        <f ca="1">VLOOKUP(CONCATENATE($F4219," ",$G4219),AllocFactorMatrix,(N$4+1),FALSE)*$E4223</f>
        <v>5282.6110026443566</v>
      </c>
      <c r="O4219" s="25">
        <f ca="1">VLOOKUP(CONCATENATE($F4219," ",$G4219),AllocFactorMatrix,(O$4+1),FALSE)*$E4223</f>
        <v>1499.6191317958901</v>
      </c>
      <c r="P4219" s="25">
        <f ca="1">VLOOKUP(CONCATENATE($F4219," ",$G4219),AllocFactorMatrix,(P$4+1),FALSE)*$E4223</f>
        <v>0</v>
      </c>
      <c r="Q4219" s="25">
        <f ca="1">VLOOKUP(CONCATENATE($F4219," ",$G4219),AllocFactorMatrix,(Q$4+1),FALSE)*$E4223</f>
        <v>0</v>
      </c>
      <c r="R4219" s="25">
        <f t="shared" ca="1" si="1985"/>
        <v>6782.2301344402467</v>
      </c>
      <c r="S4219" s="25">
        <f ca="1">VLOOKUP(CONCATENATE($F4219," ",$G4219),AllocFactorMatrix,(S$4+1),FALSE)*$E4223</f>
        <v>301.2867155245093</v>
      </c>
      <c r="T4219" s="25">
        <f ca="1">VLOOKUP(CONCATENATE($F4219," ",$G4219),AllocFactorMatrix,(T$4+1),FALSE)*$E4223</f>
        <v>3484.8023019462403</v>
      </c>
      <c r="U4219" s="25">
        <f ca="1">VLOOKUP(CONCATENATE($F4219," ",$G4219),AllocFactorMatrix,(U$4+1),FALSE)*$E4223</f>
        <v>0</v>
      </c>
      <c r="V4219" s="25">
        <f ca="1">VLOOKUP(CONCATENATE($F4219," ",$G4219),AllocFactorMatrix,(V$4+1),FALSE)*$E4223</f>
        <v>0</v>
      </c>
      <c r="W4219" s="25">
        <f t="shared" ca="1" si="1986"/>
        <v>3786.0890174707497</v>
      </c>
      <c r="X4219" s="25">
        <f ca="1">VLOOKUP(CONCATENATE($F4219," ",$G4219),AllocFactorMatrix,(X$4+1),FALSE)*$E4223</f>
        <v>1433.6116209178865</v>
      </c>
      <c r="Y4219" s="25">
        <f ca="1">VLOOKUP(CONCATENATE($F4219," ",$G4219),AllocFactorMatrix,(Y$4+1),FALSE)*$E4223</f>
        <v>34.348149312753023</v>
      </c>
      <c r="Z4219" s="25">
        <f t="shared" ca="1" si="1981"/>
        <v>1467.9597702306396</v>
      </c>
      <c r="AA4219" s="25">
        <f ca="1">VLOOKUP(CONCATENATE($F4219," ",$G4219),AllocFactorMatrix,(AA$4+1),FALSE)*$E4223</f>
        <v>24.664945104069144</v>
      </c>
      <c r="AB4219" s="25">
        <f ca="1">VLOOKUP(CONCATENATE($F4219," ",$G4219),AllocFactorMatrix,(AB$4+1),FALSE)*$E4223</f>
        <v>90.413913680601283</v>
      </c>
      <c r="AC4219" s="25">
        <f ca="1">VLOOKUP(CONCATENATE($F4219," ",$G4219),AllocFactorMatrix,(AC$4+1),FALSE)*$E4223</f>
        <v>22.548154285609385</v>
      </c>
    </row>
    <row r="4220" spans="4:29" hidden="1" outlineLevel="1">
      <c r="F4220" s="61" t="str">
        <f>F4223</f>
        <v>LABOR_M</v>
      </c>
      <c r="G4220" s="20" t="str">
        <f>$G$12</f>
        <v>DISTSEC</v>
      </c>
      <c r="H4220" s="24">
        <f t="shared" ca="1" si="1984"/>
        <v>29265.86970818695</v>
      </c>
      <c r="I4220" s="25">
        <f ca="1">VLOOKUP(CONCATENATE($F4220," ",$G4220),AllocFactorMatrix,(I$4+1),FALSE)*$E4223</f>
        <v>21849.949892669316</v>
      </c>
      <c r="J4220" s="25">
        <f ca="1">VLOOKUP(CONCATENATE($F4220," ",$G4220),AllocFactorMatrix,(J$4+1),FALSE)*$E4223</f>
        <v>4905.024210969259</v>
      </c>
      <c r="K4220" s="25">
        <f ca="1">VLOOKUP(CONCATENATE($F4220," ",$G4220),AllocFactorMatrix,(K$4+1),FALSE)*$E4223</f>
        <v>0</v>
      </c>
      <c r="L4220" s="25">
        <f ca="1">VLOOKUP(CONCATENATE($F4220," ",$G4220),AllocFactorMatrix,(L$4+1),FALSE)*$E4223</f>
        <v>0</v>
      </c>
      <c r="M4220" s="25">
        <f t="shared" ca="1" si="1980"/>
        <v>4905.024210969259</v>
      </c>
      <c r="N4220" s="25">
        <f ca="1">VLOOKUP(CONCATENATE($F4220," ",$G4220),AllocFactorMatrix,(N$4+1),FALSE)*$E4223</f>
        <v>1729.0727436381139</v>
      </c>
      <c r="O4220" s="25">
        <f ca="1">VLOOKUP(CONCATENATE($F4220," ",$G4220),AllocFactorMatrix,(O$4+1),FALSE)*$E4223</f>
        <v>0</v>
      </c>
      <c r="P4220" s="25">
        <f ca="1">VLOOKUP(CONCATENATE($F4220," ",$G4220),AllocFactorMatrix,(P$4+1),FALSE)*$E4223</f>
        <v>0</v>
      </c>
      <c r="Q4220" s="25">
        <f ca="1">VLOOKUP(CONCATENATE($F4220," ",$G4220),AllocFactorMatrix,(Q$4+1),FALSE)*$E4223</f>
        <v>0</v>
      </c>
      <c r="R4220" s="25">
        <f t="shared" ca="1" si="1985"/>
        <v>1729.0727436381139</v>
      </c>
      <c r="S4220" s="25">
        <f ca="1">VLOOKUP(CONCATENATE($F4220," ",$G4220),AllocFactorMatrix,(S$4+1),FALSE)*$E4223</f>
        <v>76.529721745723052</v>
      </c>
      <c r="T4220" s="25">
        <f ca="1">VLOOKUP(CONCATENATE($F4220," ",$G4220),AllocFactorMatrix,(T$4+1),FALSE)*$E4223</f>
        <v>0</v>
      </c>
      <c r="U4220" s="25">
        <f ca="1">VLOOKUP(CONCATENATE($F4220," ",$G4220),AllocFactorMatrix,(U$4+1),FALSE)*$E4223</f>
        <v>0</v>
      </c>
      <c r="V4220" s="25">
        <f ca="1">VLOOKUP(CONCATENATE($F4220," ",$G4220),AllocFactorMatrix,(V$4+1),FALSE)*$E4223</f>
        <v>0</v>
      </c>
      <c r="W4220" s="25">
        <f t="shared" ca="1" si="1986"/>
        <v>76.529721745723052</v>
      </c>
      <c r="X4220" s="25">
        <f ca="1">VLOOKUP(CONCATENATE($F4220," ",$G4220),AllocFactorMatrix,(X$4+1),FALSE)*$E4223</f>
        <v>481.22673735232041</v>
      </c>
      <c r="Y4220" s="25">
        <f ca="1">VLOOKUP(CONCATENATE($F4220," ",$G4220),AllocFactorMatrix,(Y$4+1),FALSE)*$E4223</f>
        <v>0</v>
      </c>
      <c r="Z4220" s="25">
        <f t="shared" ca="1" si="1981"/>
        <v>481.22673735232041</v>
      </c>
      <c r="AA4220" s="25">
        <f ca="1">VLOOKUP(CONCATENATE($F4220," ",$G4220),AllocFactorMatrix,(AA$4+1),FALSE)*$E4223</f>
        <v>7.8470152138272731</v>
      </c>
      <c r="AB4220" s="25">
        <f ca="1">VLOOKUP(CONCATENATE($F4220," ",$G4220),AllocFactorMatrix,(AB$4+1),FALSE)*$E4223</f>
        <v>173.27403703141417</v>
      </c>
      <c r="AC4220" s="25">
        <f ca="1">VLOOKUP(CONCATENATE($F4220," ",$G4220),AllocFactorMatrix,(AC$4+1),FALSE)*$E4223</f>
        <v>42.945349566978607</v>
      </c>
    </row>
    <row r="4221" spans="4:29" hidden="1" outlineLevel="1">
      <c r="F4221" s="61" t="str">
        <f>F4223</f>
        <v>LABOR_M</v>
      </c>
      <c r="G4221" s="20" t="str">
        <f>$G$13</f>
        <v>ENERGY</v>
      </c>
      <c r="H4221" s="24">
        <f t="shared" ca="1" si="1984"/>
        <v>76869.181122780792</v>
      </c>
      <c r="I4221" s="25">
        <f ca="1">VLOOKUP(CONCATENATE($F4221," ",$G4221),AllocFactorMatrix,(I$4+1),FALSE)*$E4223</f>
        <v>27944.44408897731</v>
      </c>
      <c r="J4221" s="25">
        <f ca="1">VLOOKUP(CONCATENATE($F4221," ",$G4221),AllocFactorMatrix,(J$4+1),FALSE)*$E4223</f>
        <v>9019.5208193062572</v>
      </c>
      <c r="K4221" s="25">
        <f ca="1">VLOOKUP(CONCATENATE($F4221," ",$G4221),AllocFactorMatrix,(K$4+1),FALSE)*$E4223</f>
        <v>103.25640122687123</v>
      </c>
      <c r="L4221" s="25">
        <f ca="1">VLOOKUP(CONCATENATE($F4221," ",$G4221),AllocFactorMatrix,(L$4+1),FALSE)*$E4223</f>
        <v>2.6170270946256995</v>
      </c>
      <c r="M4221" s="25">
        <f t="shared" ca="1" si="1980"/>
        <v>9125.3942476277534</v>
      </c>
      <c r="N4221" s="25">
        <f ca="1">VLOOKUP(CONCATENATE($F4221," ",$G4221),AllocFactorMatrix,(N$4+1),FALSE)*$E4223</f>
        <v>4364.7057628971552</v>
      </c>
      <c r="O4221" s="25">
        <f ca="1">VLOOKUP(CONCATENATE($F4221," ",$G4221),AllocFactorMatrix,(O$4+1),FALSE)*$E4223</f>
        <v>1218.3198506722292</v>
      </c>
      <c r="P4221" s="25">
        <f ca="1">VLOOKUP(CONCATENATE($F4221," ",$G4221),AllocFactorMatrix,(P$4+1),FALSE)*$E4223</f>
        <v>96.455306250655696</v>
      </c>
      <c r="Q4221" s="25">
        <f ca="1">VLOOKUP(CONCATENATE($F4221," ",$G4221),AllocFactorMatrix,(Q$4+1),FALSE)*$E4223</f>
        <v>19.772896491966684</v>
      </c>
      <c r="R4221" s="25">
        <f t="shared" ca="1" si="1985"/>
        <v>5699.2538163120071</v>
      </c>
      <c r="S4221" s="25">
        <f ca="1">VLOOKUP(CONCATENATE($F4221," ",$G4221),AllocFactorMatrix,(S$4+1),FALSE)*$E4223</f>
        <v>290.84026722349688</v>
      </c>
      <c r="T4221" s="25">
        <f ca="1">VLOOKUP(CONCATENATE($F4221," ",$G4221),AllocFactorMatrix,(T$4+1),FALSE)*$E4223</f>
        <v>3475.7765618310855</v>
      </c>
      <c r="U4221" s="25">
        <f ca="1">VLOOKUP(CONCATENATE($F4221," ",$G4221),AllocFactorMatrix,(U$4+1),FALSE)*$E4223</f>
        <v>24572.113958076076</v>
      </c>
      <c r="V4221" s="25">
        <f ca="1">VLOOKUP(CONCATENATE($F4221," ",$G4221),AllocFactorMatrix,(V$4+1),FALSE)*$E4223</f>
        <v>3937.918790294073</v>
      </c>
      <c r="W4221" s="25">
        <f t="shared" ca="1" si="1986"/>
        <v>32276.649577424731</v>
      </c>
      <c r="X4221" s="25">
        <f ca="1">VLOOKUP(CONCATENATE($F4221," ",$G4221),AllocFactorMatrix,(X$4+1),FALSE)*$E4223</f>
        <v>1183.9083889947765</v>
      </c>
      <c r="Y4221" s="25">
        <f ca="1">VLOOKUP(CONCATENATE($F4221," ",$G4221),AllocFactorMatrix,(Y$4+1),FALSE)*$E4223</f>
        <v>27.826028495407435</v>
      </c>
      <c r="Z4221" s="25">
        <f t="shared" ca="1" si="1981"/>
        <v>1211.7344174901839</v>
      </c>
      <c r="AA4221" s="25">
        <f ca="1">VLOOKUP(CONCATENATE($F4221," ",$G4221),AllocFactorMatrix,(AA$4+1),FALSE)*$E4223</f>
        <v>27.183777536074967</v>
      </c>
      <c r="AB4221" s="25">
        <f ca="1">VLOOKUP(CONCATENATE($F4221," ",$G4221),AllocFactorMatrix,(AB$4+1),FALSE)*$E4223</f>
        <v>467.7543886770797</v>
      </c>
      <c r="AC4221" s="25">
        <f ca="1">VLOOKUP(CONCATENATE($F4221," ",$G4221),AllocFactorMatrix,(AC$4+1),FALSE)*$E4223</f>
        <v>116.7668087356594</v>
      </c>
    </row>
    <row r="4222" spans="4:29" hidden="1" outlineLevel="1">
      <c r="F4222" s="61" t="str">
        <f>F4223</f>
        <v>LABOR_M</v>
      </c>
      <c r="G4222" s="20" t="str">
        <f>$G$14</f>
        <v>CUSTOMER</v>
      </c>
      <c r="H4222" s="24">
        <f t="shared" ca="1" si="1984"/>
        <v>112807.39804300519</v>
      </c>
      <c r="I4222" s="25">
        <f ca="1">VLOOKUP(CONCATENATE($F4222," ",$G4222),AllocFactorMatrix,(I$4+1),FALSE)*$E4223</f>
        <v>88609.00922537774</v>
      </c>
      <c r="J4222" s="25">
        <f ca="1">VLOOKUP(CONCATENATE($F4222," ",$G4222),AllocFactorMatrix,(J$4+1),FALSE)*$E4223</f>
        <v>20586.99649363834</v>
      </c>
      <c r="K4222" s="25">
        <f ca="1">VLOOKUP(CONCATENATE($F4222," ",$G4222),AllocFactorMatrix,(K$4+1),FALSE)*$E4223</f>
        <v>185.52831695688761</v>
      </c>
      <c r="L4222" s="25">
        <f ca="1">VLOOKUP(CONCATENATE($F4222," ",$G4222),AllocFactorMatrix,(L$4+1),FALSE)*$E4223</f>
        <v>26.173262997741769</v>
      </c>
      <c r="M4222" s="25">
        <f t="shared" ca="1" si="1980"/>
        <v>20798.698073592968</v>
      </c>
      <c r="N4222" s="25">
        <f ca="1">VLOOKUP(CONCATENATE($F4222," ",$G4222),AllocFactorMatrix,(N$4+1),FALSE)*$E4223</f>
        <v>355.22568951177021</v>
      </c>
      <c r="O4222" s="25">
        <f ca="1">VLOOKUP(CONCATENATE($F4222," ",$G4222),AllocFactorMatrix,(O$4+1),FALSE)*$E4223</f>
        <v>156.17187447123973</v>
      </c>
      <c r="P4222" s="25">
        <f ca="1">VLOOKUP(CONCATENATE($F4222," ",$G4222),AllocFactorMatrix,(P$4+1),FALSE)*$E4223</f>
        <v>74.851609928114698</v>
      </c>
      <c r="Q4222" s="25">
        <f ca="1">VLOOKUP(CONCATENATE($F4222," ",$G4222),AllocFactorMatrix,(Q$4+1),FALSE)*$E4223</f>
        <v>31.889408561047031</v>
      </c>
      <c r="R4222" s="25">
        <f t="shared" ca="1" si="1985"/>
        <v>618.13858247217172</v>
      </c>
      <c r="S4222" s="25">
        <f ca="1">VLOOKUP(CONCATENATE($F4222," ",$G4222),AllocFactorMatrix,(S$4+1),FALSE)*$E4223</f>
        <v>5.1682792951063892</v>
      </c>
      <c r="T4222" s="25">
        <f ca="1">VLOOKUP(CONCATENATE($F4222," ",$G4222),AllocFactorMatrix,(T$4+1),FALSE)*$E4223</f>
        <v>97.175492896223687</v>
      </c>
      <c r="U4222" s="25">
        <f ca="1">VLOOKUP(CONCATENATE($F4222," ",$G4222),AllocFactorMatrix,(U$4+1),FALSE)*$E4223</f>
        <v>193.99078410285298</v>
      </c>
      <c r="V4222" s="25">
        <f ca="1">VLOOKUP(CONCATENATE($F4222," ",$G4222),AllocFactorMatrix,(V$4+1),FALSE)*$E4223</f>
        <v>47.854670048362571</v>
      </c>
      <c r="W4222" s="25">
        <f t="shared" ca="1" si="1986"/>
        <v>344.18922634254562</v>
      </c>
      <c r="X4222" s="25">
        <f ca="1">VLOOKUP(CONCATENATE($F4222," ",$G4222),AllocFactorMatrix,(X$4+1),FALSE)*$E4223</f>
        <v>119.27178285191393</v>
      </c>
      <c r="Y4222" s="25">
        <f ca="1">VLOOKUP(CONCATENATE($F4222," ",$G4222),AllocFactorMatrix,(Y$4+1),FALSE)*$E4223</f>
        <v>2.00136297083308</v>
      </c>
      <c r="Z4222" s="25">
        <f t="shared" ca="1" si="1981"/>
        <v>121.27314582274701</v>
      </c>
      <c r="AA4222" s="25">
        <f ca="1">VLOOKUP(CONCATENATE($F4222," ",$G4222),AllocFactorMatrix,(AA$4+1),FALSE)*$E4223</f>
        <v>6.9798278885794769</v>
      </c>
      <c r="AB4222" s="25">
        <f ca="1">VLOOKUP(CONCATENATE($F4222," ",$G4222),AllocFactorMatrix,(AB$4+1),FALSE)*$E4223</f>
        <v>1922.7102141722428</v>
      </c>
      <c r="AC4222" s="25">
        <f ca="1">VLOOKUP(CONCATENATE($F4222," ",$G4222),AllocFactorMatrix,(AC$4+1),FALSE)*$E4223</f>
        <v>386.39974733620625</v>
      </c>
    </row>
    <row r="4223" spans="4:29" collapsed="1">
      <c r="D4223" s="20" t="s">
        <v>296</v>
      </c>
      <c r="E4223" s="22">
        <v>438412</v>
      </c>
      <c r="F4223" s="61" t="s">
        <v>69</v>
      </c>
      <c r="G4223" s="20" t="str">
        <f>$G$15</f>
        <v>TOTAL</v>
      </c>
      <c r="H4223" s="24">
        <f t="shared" ca="1" si="1984"/>
        <v>438412.00000000017</v>
      </c>
      <c r="I4223" s="25">
        <f ca="1">VLOOKUP(CONCATENATE($F4223," ",$G4223),AllocFactorMatrix,(I$4+1),FALSE)*$E4223</f>
        <v>258601.45524355545</v>
      </c>
      <c r="J4223" s="25">
        <f ca="1">VLOOKUP(CONCATENATE($F4223," ",$G4223),AllocFactorMatrix,(J$4+1),FALSE)*$E4223</f>
        <v>64874.404392668061</v>
      </c>
      <c r="K4223" s="25">
        <f ca="1">VLOOKUP(CONCATENATE($F4223," ",$G4223),AllocFactorMatrix,(K$4+1),FALSE)*$E4223</f>
        <v>643.45353954832774</v>
      </c>
      <c r="L4223" s="25">
        <f ca="1">VLOOKUP(CONCATENATE($F4223," ",$G4223),AllocFactorMatrix,(L$4+1),FALSE)*$E4223</f>
        <v>34.132918819650754</v>
      </c>
      <c r="M4223" s="25">
        <f t="shared" ca="1" si="1980"/>
        <v>65551.99085103604</v>
      </c>
      <c r="N4223" s="25">
        <f ca="1">VLOOKUP(CONCATENATE($F4223," ",$G4223),AllocFactorMatrix,(N$4+1),FALSE)*$E4223</f>
        <v>19333.505370928902</v>
      </c>
      <c r="O4223" s="25">
        <f ca="1">VLOOKUP(CONCATENATE($F4223," ",$G4223),AllocFactorMatrix,(O$4+1),FALSE)*$E4223</f>
        <v>5038.306764419076</v>
      </c>
      <c r="P4223" s="25">
        <f ca="1">VLOOKUP(CONCATENATE($F4223," ",$G4223),AllocFactorMatrix,(P$4+1),FALSE)*$E4223</f>
        <v>346.41950911792435</v>
      </c>
      <c r="Q4223" s="25">
        <f ca="1">VLOOKUP(CONCATENATE($F4223," ",$G4223),AllocFactorMatrix,(Q$4+1),FALSE)*$E4223</f>
        <v>85.054347442830618</v>
      </c>
      <c r="R4223" s="25">
        <f t="shared" ca="1" si="1985"/>
        <v>24803.285991908735</v>
      </c>
      <c r="S4223" s="25">
        <f ca="1">VLOOKUP(CONCATENATE($F4223," ",$G4223),AllocFactorMatrix,(S$4+1),FALSE)*$E4223</f>
        <v>1128.1037003278825</v>
      </c>
      <c r="T4223" s="25">
        <f ca="1">VLOOKUP(CONCATENATE($F4223," ",$G4223),AllocFactorMatrix,(T$4+1),FALSE)*$E4223</f>
        <v>12031.601081978808</v>
      </c>
      <c r="U4223" s="25">
        <f ca="1">VLOOKUP(CONCATENATE($F4223," ",$G4223),AllocFactorMatrix,(U$4+1),FALSE)*$E4223</f>
        <v>58537.983605498142</v>
      </c>
      <c r="V4223" s="25">
        <f ca="1">VLOOKUP(CONCATENATE($F4223," ",$G4223),AllocFactorMatrix,(V$4+1),FALSE)*$E4223</f>
        <v>8801.9457298713041</v>
      </c>
      <c r="W4223" s="25">
        <f t="shared" ca="1" si="1986"/>
        <v>80499.634117676149</v>
      </c>
      <c r="X4223" s="25">
        <f ca="1">VLOOKUP(CONCATENATE($F4223," ",$G4223),AllocFactorMatrix,(X$4+1),FALSE)*$E4223</f>
        <v>5281.3591119693328</v>
      </c>
      <c r="Y4223" s="25">
        <f ca="1">VLOOKUP(CONCATENATE($F4223," ",$G4223),AllocFactorMatrix,(Y$4+1),FALSE)*$E4223</f>
        <v>113.95138408086366</v>
      </c>
      <c r="Z4223" s="25">
        <f t="shared" ca="1" si="1981"/>
        <v>5395.3104960501969</v>
      </c>
      <c r="AA4223" s="25">
        <f ca="1">VLOOKUP(CONCATENATE($F4223," ",$G4223),AllocFactorMatrix,(AA$4+1),FALSE)*$E4223</f>
        <v>102.48916242341528</v>
      </c>
      <c r="AB4223" s="25">
        <f ca="1">VLOOKUP(CONCATENATE($F4223," ",$G4223),AllocFactorMatrix,(AB$4+1),FALSE)*$E4223</f>
        <v>2842.4179466543542</v>
      </c>
      <c r="AC4223" s="25">
        <f ca="1">VLOOKUP(CONCATENATE($F4223," ",$G4223),AllocFactorMatrix,(AC$4+1),FALSE)*$E4223</f>
        <v>615.41619069583464</v>
      </c>
    </row>
    <row r="4224" spans="4:29" hidden="1" outlineLevel="1">
      <c r="F4224" s="61" t="str">
        <f>F4231</f>
        <v>LABOR_M</v>
      </c>
      <c r="G4224" s="20" t="str">
        <f>$G$8</f>
        <v>PRODUCTION</v>
      </c>
      <c r="H4224" s="24">
        <f t="shared" ca="1" si="1984"/>
        <v>0</v>
      </c>
      <c r="I4224" s="25">
        <f ca="1">VLOOKUP(CONCATENATE($F4224," ",$G4224),AllocFactorMatrix,(I$4+1),FALSE)*$E4231</f>
        <v>0</v>
      </c>
      <c r="J4224" s="25">
        <f ca="1">VLOOKUP(CONCATENATE($F4224," ",$G4224),AllocFactorMatrix,(J$4+1),FALSE)*$E4231</f>
        <v>0</v>
      </c>
      <c r="K4224" s="25">
        <f ca="1">VLOOKUP(CONCATENATE($F4224," ",$G4224),AllocFactorMatrix,(K$4+1),FALSE)*$E4231</f>
        <v>0</v>
      </c>
      <c r="L4224" s="25">
        <f ca="1">VLOOKUP(CONCATENATE($F4224," ",$G4224),AllocFactorMatrix,(L$4+1),FALSE)*$E4231</f>
        <v>0</v>
      </c>
      <c r="M4224" s="25">
        <f t="shared" ref="M4224:M4231" ca="1" si="1987">SUBTOTAL(9,J4224:L4224)</f>
        <v>0</v>
      </c>
      <c r="N4224" s="25">
        <f ca="1">VLOOKUP(CONCATENATE($F4224," ",$G4224),AllocFactorMatrix,(N$4+1),FALSE)*$E4231</f>
        <v>0</v>
      </c>
      <c r="O4224" s="25">
        <f ca="1">VLOOKUP(CONCATENATE($F4224," ",$G4224),AllocFactorMatrix,(O$4+1),FALSE)*$E4231</f>
        <v>0</v>
      </c>
      <c r="P4224" s="25">
        <f ca="1">VLOOKUP(CONCATENATE($F4224," ",$G4224),AllocFactorMatrix,(P$4+1),FALSE)*$E4231</f>
        <v>0</v>
      </c>
      <c r="Q4224" s="25">
        <f ca="1">VLOOKUP(CONCATENATE($F4224," ",$G4224),AllocFactorMatrix,(Q$4+1),FALSE)*$E4231</f>
        <v>0</v>
      </c>
      <c r="R4224" s="25">
        <f ca="1">SUBTOTAL(9,N4224:Q4224)</f>
        <v>0</v>
      </c>
      <c r="S4224" s="25">
        <f ca="1">VLOOKUP(CONCATENATE($F4224," ",$G4224),AllocFactorMatrix,(S$4+1),FALSE)*$E4231</f>
        <v>0</v>
      </c>
      <c r="T4224" s="25">
        <f ca="1">VLOOKUP(CONCATENATE($F4224," ",$G4224),AllocFactorMatrix,(T$4+1),FALSE)*$E4231</f>
        <v>0</v>
      </c>
      <c r="U4224" s="25">
        <f ca="1">VLOOKUP(CONCATENATE($F4224," ",$G4224),AllocFactorMatrix,(U$4+1),FALSE)*$E4231</f>
        <v>0</v>
      </c>
      <c r="V4224" s="25">
        <f ca="1">VLOOKUP(CONCATENATE($F4224," ",$G4224),AllocFactorMatrix,(V$4+1),FALSE)*$E4231</f>
        <v>0</v>
      </c>
      <c r="W4224" s="25">
        <f ca="1">SUBTOTAL(9,S4224:V4224)</f>
        <v>0</v>
      </c>
      <c r="X4224" s="25">
        <f ca="1">VLOOKUP(CONCATENATE($F4224," ",$G4224),AllocFactorMatrix,(X$4+1),FALSE)*$E4231</f>
        <v>0</v>
      </c>
      <c r="Y4224" s="25">
        <f ca="1">VLOOKUP(CONCATENATE($F4224," ",$G4224),AllocFactorMatrix,(Y$4+1),FALSE)*$E4231</f>
        <v>0</v>
      </c>
      <c r="Z4224" s="25">
        <f t="shared" ref="Z4224:Z4231" ca="1" si="1988">SUBTOTAL(9,X4224:Y4224)</f>
        <v>0</v>
      </c>
      <c r="AA4224" s="25">
        <f ca="1">VLOOKUP(CONCATENATE($F4224," ",$G4224),AllocFactorMatrix,(AA$4+1),FALSE)*$E4231</f>
        <v>0</v>
      </c>
      <c r="AB4224" s="25">
        <f ca="1">VLOOKUP(CONCATENATE($F4224," ",$G4224),AllocFactorMatrix,(AB$4+1),FALSE)*$E4231</f>
        <v>0</v>
      </c>
      <c r="AC4224" s="25">
        <f ca="1">VLOOKUP(CONCATENATE($F4224," ",$G4224),AllocFactorMatrix,(AC$4+1),FALSE)*$E4231</f>
        <v>0</v>
      </c>
    </row>
    <row r="4225" spans="4:29" hidden="1" outlineLevel="1">
      <c r="F4225" s="61" t="str">
        <f>F4231</f>
        <v>LABOR_M</v>
      </c>
      <c r="G4225" s="20" t="str">
        <f>$G$9</f>
        <v>BULKTRAN</v>
      </c>
      <c r="H4225" s="24">
        <f t="shared" ca="1" si="1984"/>
        <v>0</v>
      </c>
      <c r="I4225" s="25">
        <f ca="1">VLOOKUP(CONCATENATE($F4225," ",$G4225),AllocFactorMatrix,(I$4+1),FALSE)*$E4231</f>
        <v>0</v>
      </c>
      <c r="J4225" s="25">
        <f ca="1">VLOOKUP(CONCATENATE($F4225," ",$G4225),AllocFactorMatrix,(J$4+1),FALSE)*$E4231</f>
        <v>0</v>
      </c>
      <c r="K4225" s="25">
        <f ca="1">VLOOKUP(CONCATENATE($F4225," ",$G4225),AllocFactorMatrix,(K$4+1),FALSE)*$E4231</f>
        <v>0</v>
      </c>
      <c r="L4225" s="25">
        <f ca="1">VLOOKUP(CONCATENATE($F4225," ",$G4225),AllocFactorMatrix,(L$4+1),FALSE)*$E4231</f>
        <v>0</v>
      </c>
      <c r="M4225" s="25">
        <f t="shared" ca="1" si="1987"/>
        <v>0</v>
      </c>
      <c r="N4225" s="25">
        <f ca="1">VLOOKUP(CONCATENATE($F4225," ",$G4225),AllocFactorMatrix,(N$4+1),FALSE)*$E4231</f>
        <v>0</v>
      </c>
      <c r="O4225" s="25">
        <f ca="1">VLOOKUP(CONCATENATE($F4225," ",$G4225),AllocFactorMatrix,(O$4+1),FALSE)*$E4231</f>
        <v>0</v>
      </c>
      <c r="P4225" s="25">
        <f ca="1">VLOOKUP(CONCATENATE($F4225," ",$G4225),AllocFactorMatrix,(P$4+1),FALSE)*$E4231</f>
        <v>0</v>
      </c>
      <c r="Q4225" s="25">
        <f ca="1">VLOOKUP(CONCATENATE($F4225," ",$G4225),AllocFactorMatrix,(Q$4+1),FALSE)*$E4231</f>
        <v>0</v>
      </c>
      <c r="R4225" s="25">
        <f t="shared" ref="R4225:R4231" ca="1" si="1989">SUBTOTAL(9,N4225:Q4225)</f>
        <v>0</v>
      </c>
      <c r="S4225" s="25">
        <f ca="1">VLOOKUP(CONCATENATE($F4225," ",$G4225),AllocFactorMatrix,(S$4+1),FALSE)*$E4231</f>
        <v>0</v>
      </c>
      <c r="T4225" s="25">
        <f ca="1">VLOOKUP(CONCATENATE($F4225," ",$G4225),AllocFactorMatrix,(T$4+1),FALSE)*$E4231</f>
        <v>0</v>
      </c>
      <c r="U4225" s="25">
        <f ca="1">VLOOKUP(CONCATENATE($F4225," ",$G4225),AllocFactorMatrix,(U$4+1),FALSE)*$E4231</f>
        <v>0</v>
      </c>
      <c r="V4225" s="25">
        <f ca="1">VLOOKUP(CONCATENATE($F4225," ",$G4225),AllocFactorMatrix,(V$4+1),FALSE)*$E4231</f>
        <v>0</v>
      </c>
      <c r="W4225" s="25">
        <f t="shared" ref="W4225:W4231" ca="1" si="1990">SUBTOTAL(9,S4225:V4225)</f>
        <v>0</v>
      </c>
      <c r="X4225" s="25">
        <f ca="1">VLOOKUP(CONCATENATE($F4225," ",$G4225),AllocFactorMatrix,(X$4+1),FALSE)*$E4231</f>
        <v>0</v>
      </c>
      <c r="Y4225" s="25">
        <f ca="1">VLOOKUP(CONCATENATE($F4225," ",$G4225),AllocFactorMatrix,(Y$4+1),FALSE)*$E4231</f>
        <v>0</v>
      </c>
      <c r="Z4225" s="25">
        <f t="shared" ca="1" si="1988"/>
        <v>0</v>
      </c>
      <c r="AA4225" s="25">
        <f ca="1">VLOOKUP(CONCATENATE($F4225," ",$G4225),AllocFactorMatrix,(AA$4+1),FALSE)*$E4231</f>
        <v>0</v>
      </c>
      <c r="AB4225" s="25">
        <f ca="1">VLOOKUP(CONCATENATE($F4225," ",$G4225),AllocFactorMatrix,(AB$4+1),FALSE)*$E4231</f>
        <v>0</v>
      </c>
      <c r="AC4225" s="25">
        <f ca="1">VLOOKUP(CONCATENATE($F4225," ",$G4225),AllocFactorMatrix,(AC$4+1),FALSE)*$E4231</f>
        <v>0</v>
      </c>
    </row>
    <row r="4226" spans="4:29" hidden="1" outlineLevel="1">
      <c r="F4226" s="61" t="str">
        <f>F4231</f>
        <v>LABOR_M</v>
      </c>
      <c r="G4226" s="20" t="str">
        <f>$G$10</f>
        <v>SUBTRAN</v>
      </c>
      <c r="H4226" s="24">
        <f t="shared" ca="1" si="1984"/>
        <v>0</v>
      </c>
      <c r="I4226" s="25">
        <f ca="1">VLOOKUP(CONCATENATE($F4226," ",$G4226),AllocFactorMatrix,(I$4+1),FALSE)*$E4231</f>
        <v>0</v>
      </c>
      <c r="J4226" s="25">
        <f ca="1">VLOOKUP(CONCATENATE($F4226," ",$G4226),AllocFactorMatrix,(J$4+1),FALSE)*$E4231</f>
        <v>0</v>
      </c>
      <c r="K4226" s="25">
        <f ca="1">VLOOKUP(CONCATENATE($F4226," ",$G4226),AllocFactorMatrix,(K$4+1),FALSE)*$E4231</f>
        <v>0</v>
      </c>
      <c r="L4226" s="25">
        <f ca="1">VLOOKUP(CONCATENATE($F4226," ",$G4226),AllocFactorMatrix,(L$4+1),FALSE)*$E4231</f>
        <v>0</v>
      </c>
      <c r="M4226" s="25">
        <f t="shared" ca="1" si="1987"/>
        <v>0</v>
      </c>
      <c r="N4226" s="25">
        <f ca="1">VLOOKUP(CONCATENATE($F4226," ",$G4226),AllocFactorMatrix,(N$4+1),FALSE)*$E4231</f>
        <v>0</v>
      </c>
      <c r="O4226" s="25">
        <f ca="1">VLOOKUP(CONCATENATE($F4226," ",$G4226),AllocFactorMatrix,(O$4+1),FALSE)*$E4231</f>
        <v>0</v>
      </c>
      <c r="P4226" s="25">
        <f ca="1">VLOOKUP(CONCATENATE($F4226," ",$G4226),AllocFactorMatrix,(P$4+1),FALSE)*$E4231</f>
        <v>0</v>
      </c>
      <c r="Q4226" s="25">
        <f ca="1">VLOOKUP(CONCATENATE($F4226," ",$G4226),AllocFactorMatrix,(Q$4+1),FALSE)*$E4231</f>
        <v>0</v>
      </c>
      <c r="R4226" s="25">
        <f t="shared" ca="1" si="1989"/>
        <v>0</v>
      </c>
      <c r="S4226" s="25">
        <f ca="1">VLOOKUP(CONCATENATE($F4226," ",$G4226),AllocFactorMatrix,(S$4+1),FALSE)*$E4231</f>
        <v>0</v>
      </c>
      <c r="T4226" s="25">
        <f ca="1">VLOOKUP(CONCATENATE($F4226," ",$G4226),AllocFactorMatrix,(T$4+1),FALSE)*$E4231</f>
        <v>0</v>
      </c>
      <c r="U4226" s="25">
        <f ca="1">VLOOKUP(CONCATENATE($F4226," ",$G4226),AllocFactorMatrix,(U$4+1),FALSE)*$E4231</f>
        <v>0</v>
      </c>
      <c r="V4226" s="25">
        <f ca="1">VLOOKUP(CONCATENATE($F4226," ",$G4226),AllocFactorMatrix,(V$4+1),FALSE)*$E4231</f>
        <v>0</v>
      </c>
      <c r="W4226" s="25">
        <f t="shared" ca="1" si="1990"/>
        <v>0</v>
      </c>
      <c r="X4226" s="25">
        <f ca="1">VLOOKUP(CONCATENATE($F4226," ",$G4226),AllocFactorMatrix,(X$4+1),FALSE)*$E4231</f>
        <v>0</v>
      </c>
      <c r="Y4226" s="25">
        <f ca="1">VLOOKUP(CONCATENATE($F4226," ",$G4226),AllocFactorMatrix,(Y$4+1),FALSE)*$E4231</f>
        <v>0</v>
      </c>
      <c r="Z4226" s="25">
        <f t="shared" ca="1" si="1988"/>
        <v>0</v>
      </c>
      <c r="AA4226" s="25">
        <f ca="1">VLOOKUP(CONCATENATE($F4226," ",$G4226),AllocFactorMatrix,(AA$4+1),FALSE)*$E4231</f>
        <v>0</v>
      </c>
      <c r="AB4226" s="25">
        <f ca="1">VLOOKUP(CONCATENATE($F4226," ",$G4226),AllocFactorMatrix,(AB$4+1),FALSE)*$E4231</f>
        <v>0</v>
      </c>
      <c r="AC4226" s="25">
        <f ca="1">VLOOKUP(CONCATENATE($F4226," ",$G4226),AllocFactorMatrix,(AC$4+1),FALSE)*$E4231</f>
        <v>0</v>
      </c>
    </row>
    <row r="4227" spans="4:29" hidden="1" outlineLevel="1">
      <c r="F4227" s="61" t="str">
        <f>F4231</f>
        <v>LABOR_M</v>
      </c>
      <c r="G4227" s="20" t="str">
        <f>$G$11</f>
        <v>DISTPRI</v>
      </c>
      <c r="H4227" s="24">
        <f t="shared" ca="1" si="1984"/>
        <v>0</v>
      </c>
      <c r="I4227" s="25">
        <f ca="1">VLOOKUP(CONCATENATE($F4227," ",$G4227),AllocFactorMatrix,(I$4+1),FALSE)*$E4231</f>
        <v>0</v>
      </c>
      <c r="J4227" s="25">
        <f ca="1">VLOOKUP(CONCATENATE($F4227," ",$G4227),AllocFactorMatrix,(J$4+1),FALSE)*$E4231</f>
        <v>0</v>
      </c>
      <c r="K4227" s="25">
        <f ca="1">VLOOKUP(CONCATENATE($F4227," ",$G4227),AllocFactorMatrix,(K$4+1),FALSE)*$E4231</f>
        <v>0</v>
      </c>
      <c r="L4227" s="25">
        <f ca="1">VLOOKUP(CONCATENATE($F4227," ",$G4227),AllocFactorMatrix,(L$4+1),FALSE)*$E4231</f>
        <v>0</v>
      </c>
      <c r="M4227" s="25">
        <f t="shared" ca="1" si="1987"/>
        <v>0</v>
      </c>
      <c r="N4227" s="25">
        <f ca="1">VLOOKUP(CONCATENATE($F4227," ",$G4227),AllocFactorMatrix,(N$4+1),FALSE)*$E4231</f>
        <v>0</v>
      </c>
      <c r="O4227" s="25">
        <f ca="1">VLOOKUP(CONCATENATE($F4227," ",$G4227),AllocFactorMatrix,(O$4+1),FALSE)*$E4231</f>
        <v>0</v>
      </c>
      <c r="P4227" s="25">
        <f ca="1">VLOOKUP(CONCATENATE($F4227," ",$G4227),AllocFactorMatrix,(P$4+1),FALSE)*$E4231</f>
        <v>0</v>
      </c>
      <c r="Q4227" s="25">
        <f ca="1">VLOOKUP(CONCATENATE($F4227," ",$G4227),AllocFactorMatrix,(Q$4+1),FALSE)*$E4231</f>
        <v>0</v>
      </c>
      <c r="R4227" s="25">
        <f t="shared" ca="1" si="1989"/>
        <v>0</v>
      </c>
      <c r="S4227" s="25">
        <f ca="1">VLOOKUP(CONCATENATE($F4227," ",$G4227),AllocFactorMatrix,(S$4+1),FALSE)*$E4231</f>
        <v>0</v>
      </c>
      <c r="T4227" s="25">
        <f ca="1">VLOOKUP(CONCATENATE($F4227," ",$G4227),AllocFactorMatrix,(T$4+1),FALSE)*$E4231</f>
        <v>0</v>
      </c>
      <c r="U4227" s="25">
        <f ca="1">VLOOKUP(CONCATENATE($F4227," ",$G4227),AllocFactorMatrix,(U$4+1),FALSE)*$E4231</f>
        <v>0</v>
      </c>
      <c r="V4227" s="25">
        <f ca="1">VLOOKUP(CONCATENATE($F4227," ",$G4227),AllocFactorMatrix,(V$4+1),FALSE)*$E4231</f>
        <v>0</v>
      </c>
      <c r="W4227" s="25">
        <f t="shared" ca="1" si="1990"/>
        <v>0</v>
      </c>
      <c r="X4227" s="25">
        <f ca="1">VLOOKUP(CONCATENATE($F4227," ",$G4227),AllocFactorMatrix,(X$4+1),FALSE)*$E4231</f>
        <v>0</v>
      </c>
      <c r="Y4227" s="25">
        <f ca="1">VLOOKUP(CONCATENATE($F4227," ",$G4227),AllocFactorMatrix,(Y$4+1),FALSE)*$E4231</f>
        <v>0</v>
      </c>
      <c r="Z4227" s="25">
        <f t="shared" ca="1" si="1988"/>
        <v>0</v>
      </c>
      <c r="AA4227" s="25">
        <f ca="1">VLOOKUP(CONCATENATE($F4227," ",$G4227),AllocFactorMatrix,(AA$4+1),FALSE)*$E4231</f>
        <v>0</v>
      </c>
      <c r="AB4227" s="25">
        <f ca="1">VLOOKUP(CONCATENATE($F4227," ",$G4227),AllocFactorMatrix,(AB$4+1),FALSE)*$E4231</f>
        <v>0</v>
      </c>
      <c r="AC4227" s="25">
        <f ca="1">VLOOKUP(CONCATENATE($F4227," ",$G4227),AllocFactorMatrix,(AC$4+1),FALSE)*$E4231</f>
        <v>0</v>
      </c>
    </row>
    <row r="4228" spans="4:29" hidden="1" outlineLevel="1">
      <c r="F4228" s="61" t="str">
        <f>F4231</f>
        <v>LABOR_M</v>
      </c>
      <c r="G4228" s="20" t="str">
        <f>$G$12</f>
        <v>DISTSEC</v>
      </c>
      <c r="H4228" s="24">
        <f t="shared" ca="1" si="1984"/>
        <v>0</v>
      </c>
      <c r="I4228" s="25">
        <f ca="1">VLOOKUP(CONCATENATE($F4228," ",$G4228),AllocFactorMatrix,(I$4+1),FALSE)*$E4231</f>
        <v>0</v>
      </c>
      <c r="J4228" s="25">
        <f ca="1">VLOOKUP(CONCATENATE($F4228," ",$G4228),AllocFactorMatrix,(J$4+1),FALSE)*$E4231</f>
        <v>0</v>
      </c>
      <c r="K4228" s="25">
        <f ca="1">VLOOKUP(CONCATENATE($F4228," ",$G4228),AllocFactorMatrix,(K$4+1),FALSE)*$E4231</f>
        <v>0</v>
      </c>
      <c r="L4228" s="25">
        <f ca="1">VLOOKUP(CONCATENATE($F4228," ",$G4228),AllocFactorMatrix,(L$4+1),FALSE)*$E4231</f>
        <v>0</v>
      </c>
      <c r="M4228" s="25">
        <f t="shared" ca="1" si="1987"/>
        <v>0</v>
      </c>
      <c r="N4228" s="25">
        <f ca="1">VLOOKUP(CONCATENATE($F4228," ",$G4228),AllocFactorMatrix,(N$4+1),FALSE)*$E4231</f>
        <v>0</v>
      </c>
      <c r="O4228" s="25">
        <f ca="1">VLOOKUP(CONCATENATE($F4228," ",$G4228),AllocFactorMatrix,(O$4+1),FALSE)*$E4231</f>
        <v>0</v>
      </c>
      <c r="P4228" s="25">
        <f ca="1">VLOOKUP(CONCATENATE($F4228," ",$G4228),AllocFactorMatrix,(P$4+1),FALSE)*$E4231</f>
        <v>0</v>
      </c>
      <c r="Q4228" s="25">
        <f ca="1">VLOOKUP(CONCATENATE($F4228," ",$G4228),AllocFactorMatrix,(Q$4+1),FALSE)*$E4231</f>
        <v>0</v>
      </c>
      <c r="R4228" s="25">
        <f t="shared" ca="1" si="1989"/>
        <v>0</v>
      </c>
      <c r="S4228" s="25">
        <f ca="1">VLOOKUP(CONCATENATE($F4228," ",$G4228),AllocFactorMatrix,(S$4+1),FALSE)*$E4231</f>
        <v>0</v>
      </c>
      <c r="T4228" s="25">
        <f ca="1">VLOOKUP(CONCATENATE($F4228," ",$G4228),AllocFactorMatrix,(T$4+1),FALSE)*$E4231</f>
        <v>0</v>
      </c>
      <c r="U4228" s="25">
        <f ca="1">VLOOKUP(CONCATENATE($F4228," ",$G4228),AllocFactorMatrix,(U$4+1),FALSE)*$E4231</f>
        <v>0</v>
      </c>
      <c r="V4228" s="25">
        <f ca="1">VLOOKUP(CONCATENATE($F4228," ",$G4228),AllocFactorMatrix,(V$4+1),FALSE)*$E4231</f>
        <v>0</v>
      </c>
      <c r="W4228" s="25">
        <f t="shared" ca="1" si="1990"/>
        <v>0</v>
      </c>
      <c r="X4228" s="25">
        <f ca="1">VLOOKUP(CONCATENATE($F4228," ",$G4228),AllocFactorMatrix,(X$4+1),FALSE)*$E4231</f>
        <v>0</v>
      </c>
      <c r="Y4228" s="25">
        <f ca="1">VLOOKUP(CONCATENATE($F4228," ",$G4228),AllocFactorMatrix,(Y$4+1),FALSE)*$E4231</f>
        <v>0</v>
      </c>
      <c r="Z4228" s="25">
        <f t="shared" ca="1" si="1988"/>
        <v>0</v>
      </c>
      <c r="AA4228" s="25">
        <f ca="1">VLOOKUP(CONCATENATE($F4228," ",$G4228),AllocFactorMatrix,(AA$4+1),FALSE)*$E4231</f>
        <v>0</v>
      </c>
      <c r="AB4228" s="25">
        <f ca="1">VLOOKUP(CONCATENATE($F4228," ",$G4228),AllocFactorMatrix,(AB$4+1),FALSE)*$E4231</f>
        <v>0</v>
      </c>
      <c r="AC4228" s="25">
        <f ca="1">VLOOKUP(CONCATENATE($F4228," ",$G4228),AllocFactorMatrix,(AC$4+1),FALSE)*$E4231</f>
        <v>0</v>
      </c>
    </row>
    <row r="4229" spans="4:29" hidden="1" outlineLevel="1">
      <c r="F4229" s="61" t="str">
        <f>F4231</f>
        <v>LABOR_M</v>
      </c>
      <c r="G4229" s="20" t="str">
        <f>$G$13</f>
        <v>ENERGY</v>
      </c>
      <c r="H4229" s="24">
        <f t="shared" ca="1" si="1984"/>
        <v>0</v>
      </c>
      <c r="I4229" s="25">
        <f ca="1">VLOOKUP(CONCATENATE($F4229," ",$G4229),AllocFactorMatrix,(I$4+1),FALSE)*$E4231</f>
        <v>0</v>
      </c>
      <c r="J4229" s="25">
        <f ca="1">VLOOKUP(CONCATENATE($F4229," ",$G4229),AllocFactorMatrix,(J$4+1),FALSE)*$E4231</f>
        <v>0</v>
      </c>
      <c r="K4229" s="25">
        <f ca="1">VLOOKUP(CONCATENATE($F4229," ",$G4229),AllocFactorMatrix,(K$4+1),FALSE)*$E4231</f>
        <v>0</v>
      </c>
      <c r="L4229" s="25">
        <f ca="1">VLOOKUP(CONCATENATE($F4229," ",$G4229),AllocFactorMatrix,(L$4+1),FALSE)*$E4231</f>
        <v>0</v>
      </c>
      <c r="M4229" s="25">
        <f t="shared" ca="1" si="1987"/>
        <v>0</v>
      </c>
      <c r="N4229" s="25">
        <f ca="1">VLOOKUP(CONCATENATE($F4229," ",$G4229),AllocFactorMatrix,(N$4+1),FALSE)*$E4231</f>
        <v>0</v>
      </c>
      <c r="O4229" s="25">
        <f ca="1">VLOOKUP(CONCATENATE($F4229," ",$G4229),AllocFactorMatrix,(O$4+1),FALSE)*$E4231</f>
        <v>0</v>
      </c>
      <c r="P4229" s="25">
        <f ca="1">VLOOKUP(CONCATENATE($F4229," ",$G4229),AllocFactorMatrix,(P$4+1),FALSE)*$E4231</f>
        <v>0</v>
      </c>
      <c r="Q4229" s="25">
        <f ca="1">VLOOKUP(CONCATENATE($F4229," ",$G4229),AllocFactorMatrix,(Q$4+1),FALSE)*$E4231</f>
        <v>0</v>
      </c>
      <c r="R4229" s="25">
        <f t="shared" ca="1" si="1989"/>
        <v>0</v>
      </c>
      <c r="S4229" s="25">
        <f ca="1">VLOOKUP(CONCATENATE($F4229," ",$G4229),AllocFactorMatrix,(S$4+1),FALSE)*$E4231</f>
        <v>0</v>
      </c>
      <c r="T4229" s="25">
        <f ca="1">VLOOKUP(CONCATENATE($F4229," ",$G4229),AllocFactorMatrix,(T$4+1),FALSE)*$E4231</f>
        <v>0</v>
      </c>
      <c r="U4229" s="25">
        <f ca="1">VLOOKUP(CONCATENATE($F4229," ",$G4229),AllocFactorMatrix,(U$4+1),FALSE)*$E4231</f>
        <v>0</v>
      </c>
      <c r="V4229" s="25">
        <f ca="1">VLOOKUP(CONCATENATE($F4229," ",$G4229),AllocFactorMatrix,(V$4+1),FALSE)*$E4231</f>
        <v>0</v>
      </c>
      <c r="W4229" s="25">
        <f t="shared" ca="1" si="1990"/>
        <v>0</v>
      </c>
      <c r="X4229" s="25">
        <f ca="1">VLOOKUP(CONCATENATE($F4229," ",$G4229),AllocFactorMatrix,(X$4+1),FALSE)*$E4231</f>
        <v>0</v>
      </c>
      <c r="Y4229" s="25">
        <f ca="1">VLOOKUP(CONCATENATE($F4229," ",$G4229),AllocFactorMatrix,(Y$4+1),FALSE)*$E4231</f>
        <v>0</v>
      </c>
      <c r="Z4229" s="25">
        <f t="shared" ca="1" si="1988"/>
        <v>0</v>
      </c>
      <c r="AA4229" s="25">
        <f ca="1">VLOOKUP(CONCATENATE($F4229," ",$G4229),AllocFactorMatrix,(AA$4+1),FALSE)*$E4231</f>
        <v>0</v>
      </c>
      <c r="AB4229" s="25">
        <f ca="1">VLOOKUP(CONCATENATE($F4229," ",$G4229),AllocFactorMatrix,(AB$4+1),FALSE)*$E4231</f>
        <v>0</v>
      </c>
      <c r="AC4229" s="25">
        <f ca="1">VLOOKUP(CONCATENATE($F4229," ",$G4229),AllocFactorMatrix,(AC$4+1),FALSE)*$E4231</f>
        <v>0</v>
      </c>
    </row>
    <row r="4230" spans="4:29" hidden="1" outlineLevel="1">
      <c r="F4230" s="61" t="str">
        <f>F4231</f>
        <v>LABOR_M</v>
      </c>
      <c r="G4230" s="20" t="str">
        <f>$G$14</f>
        <v>CUSTOMER</v>
      </c>
      <c r="H4230" s="24">
        <f t="shared" ca="1" si="1984"/>
        <v>0</v>
      </c>
      <c r="I4230" s="25">
        <f ca="1">VLOOKUP(CONCATENATE($F4230," ",$G4230),AllocFactorMatrix,(I$4+1),FALSE)*$E4231</f>
        <v>0</v>
      </c>
      <c r="J4230" s="25">
        <f ca="1">VLOOKUP(CONCATENATE($F4230," ",$G4230),AllocFactorMatrix,(J$4+1),FALSE)*$E4231</f>
        <v>0</v>
      </c>
      <c r="K4230" s="25">
        <f ca="1">VLOOKUP(CONCATENATE($F4230," ",$G4230),AllocFactorMatrix,(K$4+1),FALSE)*$E4231</f>
        <v>0</v>
      </c>
      <c r="L4230" s="25">
        <f ca="1">VLOOKUP(CONCATENATE($F4230," ",$G4230),AllocFactorMatrix,(L$4+1),FALSE)*$E4231</f>
        <v>0</v>
      </c>
      <c r="M4230" s="25">
        <f t="shared" ca="1" si="1987"/>
        <v>0</v>
      </c>
      <c r="N4230" s="25">
        <f ca="1">VLOOKUP(CONCATENATE($F4230," ",$G4230),AllocFactorMatrix,(N$4+1),FALSE)*$E4231</f>
        <v>0</v>
      </c>
      <c r="O4230" s="25">
        <f ca="1">VLOOKUP(CONCATENATE($F4230," ",$G4230),AllocFactorMatrix,(O$4+1),FALSE)*$E4231</f>
        <v>0</v>
      </c>
      <c r="P4230" s="25">
        <f ca="1">VLOOKUP(CONCATENATE($F4230," ",$G4230),AllocFactorMatrix,(P$4+1),FALSE)*$E4231</f>
        <v>0</v>
      </c>
      <c r="Q4230" s="25">
        <f ca="1">VLOOKUP(CONCATENATE($F4230," ",$G4230),AllocFactorMatrix,(Q$4+1),FALSE)*$E4231</f>
        <v>0</v>
      </c>
      <c r="R4230" s="25">
        <f t="shared" ca="1" si="1989"/>
        <v>0</v>
      </c>
      <c r="S4230" s="25">
        <f ca="1">VLOOKUP(CONCATENATE($F4230," ",$G4230),AllocFactorMatrix,(S$4+1),FALSE)*$E4231</f>
        <v>0</v>
      </c>
      <c r="T4230" s="25">
        <f ca="1">VLOOKUP(CONCATENATE($F4230," ",$G4230),AllocFactorMatrix,(T$4+1),FALSE)*$E4231</f>
        <v>0</v>
      </c>
      <c r="U4230" s="25">
        <f ca="1">VLOOKUP(CONCATENATE($F4230," ",$G4230),AllocFactorMatrix,(U$4+1),FALSE)*$E4231</f>
        <v>0</v>
      </c>
      <c r="V4230" s="25">
        <f ca="1">VLOOKUP(CONCATENATE($F4230," ",$G4230),AllocFactorMatrix,(V$4+1),FALSE)*$E4231</f>
        <v>0</v>
      </c>
      <c r="W4230" s="25">
        <f t="shared" ca="1" si="1990"/>
        <v>0</v>
      </c>
      <c r="X4230" s="25">
        <f ca="1">VLOOKUP(CONCATENATE($F4230," ",$G4230),AllocFactorMatrix,(X$4+1),FALSE)*$E4231</f>
        <v>0</v>
      </c>
      <c r="Y4230" s="25">
        <f ca="1">VLOOKUP(CONCATENATE($F4230," ",$G4230),AllocFactorMatrix,(Y$4+1),FALSE)*$E4231</f>
        <v>0</v>
      </c>
      <c r="Z4230" s="25">
        <f t="shared" ca="1" si="1988"/>
        <v>0</v>
      </c>
      <c r="AA4230" s="25">
        <f ca="1">VLOOKUP(CONCATENATE($F4230," ",$G4230),AllocFactorMatrix,(AA$4+1),FALSE)*$E4231</f>
        <v>0</v>
      </c>
      <c r="AB4230" s="25">
        <f ca="1">VLOOKUP(CONCATENATE($F4230," ",$G4230),AllocFactorMatrix,(AB$4+1),FALSE)*$E4231</f>
        <v>0</v>
      </c>
      <c r="AC4230" s="25">
        <f ca="1">VLOOKUP(CONCATENATE($F4230," ",$G4230),AllocFactorMatrix,(AC$4+1),FALSE)*$E4231</f>
        <v>0</v>
      </c>
    </row>
    <row r="4231" spans="4:29" collapsed="1">
      <c r="D4231" s="20" t="s">
        <v>257</v>
      </c>
      <c r="E4231" s="22">
        <v>0</v>
      </c>
      <c r="F4231" s="61" t="s">
        <v>69</v>
      </c>
      <c r="G4231" s="20" t="str">
        <f>$G$15</f>
        <v>TOTAL</v>
      </c>
      <c r="H4231" s="24">
        <f t="shared" ca="1" si="1984"/>
        <v>0</v>
      </c>
      <c r="I4231" s="25">
        <f ca="1">VLOOKUP(CONCATENATE($F4231," ",$G4231),AllocFactorMatrix,(I$4+1),FALSE)*$E4231</f>
        <v>0</v>
      </c>
      <c r="J4231" s="25">
        <f ca="1">VLOOKUP(CONCATENATE($F4231," ",$G4231),AllocFactorMatrix,(J$4+1),FALSE)*$E4231</f>
        <v>0</v>
      </c>
      <c r="K4231" s="25">
        <f ca="1">VLOOKUP(CONCATENATE($F4231," ",$G4231),AllocFactorMatrix,(K$4+1),FALSE)*$E4231</f>
        <v>0</v>
      </c>
      <c r="L4231" s="25">
        <f ca="1">VLOOKUP(CONCATENATE($F4231," ",$G4231),AllocFactorMatrix,(L$4+1),FALSE)*$E4231</f>
        <v>0</v>
      </c>
      <c r="M4231" s="25">
        <f t="shared" ca="1" si="1987"/>
        <v>0</v>
      </c>
      <c r="N4231" s="25">
        <f ca="1">VLOOKUP(CONCATENATE($F4231," ",$G4231),AllocFactorMatrix,(N$4+1),FALSE)*$E4231</f>
        <v>0</v>
      </c>
      <c r="O4231" s="25">
        <f ca="1">VLOOKUP(CONCATENATE($F4231," ",$G4231),AllocFactorMatrix,(O$4+1),FALSE)*$E4231</f>
        <v>0</v>
      </c>
      <c r="P4231" s="25">
        <f ca="1">VLOOKUP(CONCATENATE($F4231," ",$G4231),AllocFactorMatrix,(P$4+1),FALSE)*$E4231</f>
        <v>0</v>
      </c>
      <c r="Q4231" s="25">
        <f ca="1">VLOOKUP(CONCATENATE($F4231," ",$G4231),AllocFactorMatrix,(Q$4+1),FALSE)*$E4231</f>
        <v>0</v>
      </c>
      <c r="R4231" s="25">
        <f t="shared" ca="1" si="1989"/>
        <v>0</v>
      </c>
      <c r="S4231" s="25">
        <f ca="1">VLOOKUP(CONCATENATE($F4231," ",$G4231),AllocFactorMatrix,(S$4+1),FALSE)*$E4231</f>
        <v>0</v>
      </c>
      <c r="T4231" s="25">
        <f ca="1">VLOOKUP(CONCATENATE($F4231," ",$G4231),AllocFactorMatrix,(T$4+1),FALSE)*$E4231</f>
        <v>0</v>
      </c>
      <c r="U4231" s="25">
        <f ca="1">VLOOKUP(CONCATENATE($F4231," ",$G4231),AllocFactorMatrix,(U$4+1),FALSE)*$E4231</f>
        <v>0</v>
      </c>
      <c r="V4231" s="25">
        <f ca="1">VLOOKUP(CONCATENATE($F4231," ",$G4231),AllocFactorMatrix,(V$4+1),FALSE)*$E4231</f>
        <v>0</v>
      </c>
      <c r="W4231" s="25">
        <f t="shared" ca="1" si="1990"/>
        <v>0</v>
      </c>
      <c r="X4231" s="25">
        <f ca="1">VLOOKUP(CONCATENATE($F4231," ",$G4231),AllocFactorMatrix,(X$4+1),FALSE)*$E4231</f>
        <v>0</v>
      </c>
      <c r="Y4231" s="25">
        <f ca="1">VLOOKUP(CONCATENATE($F4231," ",$G4231),AllocFactorMatrix,(Y$4+1),FALSE)*$E4231</f>
        <v>0</v>
      </c>
      <c r="Z4231" s="25">
        <f t="shared" ca="1" si="1988"/>
        <v>0</v>
      </c>
      <c r="AA4231" s="25">
        <f ca="1">VLOOKUP(CONCATENATE($F4231," ",$G4231),AllocFactorMatrix,(AA$4+1),FALSE)*$E4231</f>
        <v>0</v>
      </c>
      <c r="AB4231" s="25">
        <f ca="1">VLOOKUP(CONCATENATE($F4231," ",$G4231),AllocFactorMatrix,(AB$4+1),FALSE)*$E4231</f>
        <v>0</v>
      </c>
      <c r="AC4231" s="25">
        <f ca="1">VLOOKUP(CONCATENATE($F4231," ",$G4231),AllocFactorMatrix,(AC$4+1),FALSE)*$E4231</f>
        <v>0</v>
      </c>
    </row>
    <row r="4232" spans="4:29" hidden="1" outlineLevel="1">
      <c r="F4232" s="61" t="str">
        <f>F4239</f>
        <v>LABOR_M</v>
      </c>
      <c r="G4232" s="20" t="str">
        <f>$G$8</f>
        <v>PRODUCTION</v>
      </c>
      <c r="H4232" s="24">
        <f t="shared" ca="1" si="1984"/>
        <v>0</v>
      </c>
      <c r="I4232" s="25">
        <f ca="1">VLOOKUP(CONCATENATE($F4232," ",$G4232),AllocFactorMatrix,(I$4+1),FALSE)*$E4239</f>
        <v>0</v>
      </c>
      <c r="J4232" s="25">
        <f ca="1">VLOOKUP(CONCATENATE($F4232," ",$G4232),AllocFactorMatrix,(J$4+1),FALSE)*$E4239</f>
        <v>0</v>
      </c>
      <c r="K4232" s="25">
        <f ca="1">VLOOKUP(CONCATENATE($F4232," ",$G4232),AllocFactorMatrix,(K$4+1),FALSE)*$E4239</f>
        <v>0</v>
      </c>
      <c r="L4232" s="25">
        <f ca="1">VLOOKUP(CONCATENATE($F4232," ",$G4232),AllocFactorMatrix,(L$4+1),FALSE)*$E4239</f>
        <v>0</v>
      </c>
      <c r="M4232" s="25">
        <f t="shared" ref="M4232:M4239" ca="1" si="1991">SUBTOTAL(9,J4232:L4232)</f>
        <v>0</v>
      </c>
      <c r="N4232" s="25">
        <f ca="1">VLOOKUP(CONCATENATE($F4232," ",$G4232),AllocFactorMatrix,(N$4+1),FALSE)*$E4239</f>
        <v>0</v>
      </c>
      <c r="O4232" s="25">
        <f ca="1">VLOOKUP(CONCATENATE($F4232," ",$G4232),AllocFactorMatrix,(O$4+1),FALSE)*$E4239</f>
        <v>0</v>
      </c>
      <c r="P4232" s="25">
        <f ca="1">VLOOKUP(CONCATENATE($F4232," ",$G4232),AllocFactorMatrix,(P$4+1),FALSE)*$E4239</f>
        <v>0</v>
      </c>
      <c r="Q4232" s="25">
        <f ca="1">VLOOKUP(CONCATENATE($F4232," ",$G4232),AllocFactorMatrix,(Q$4+1),FALSE)*$E4239</f>
        <v>0</v>
      </c>
      <c r="R4232" s="25">
        <f ca="1">SUBTOTAL(9,N4232:Q4232)</f>
        <v>0</v>
      </c>
      <c r="S4232" s="25">
        <f ca="1">VLOOKUP(CONCATENATE($F4232," ",$G4232),AllocFactorMatrix,(S$4+1),FALSE)*$E4239</f>
        <v>0</v>
      </c>
      <c r="T4232" s="25">
        <f ca="1">VLOOKUP(CONCATENATE($F4232," ",$G4232),AllocFactorMatrix,(T$4+1),FALSE)*$E4239</f>
        <v>0</v>
      </c>
      <c r="U4232" s="25">
        <f ca="1">VLOOKUP(CONCATENATE($F4232," ",$G4232),AllocFactorMatrix,(U$4+1),FALSE)*$E4239</f>
        <v>0</v>
      </c>
      <c r="V4232" s="25">
        <f ca="1">VLOOKUP(CONCATENATE($F4232," ",$G4232),AllocFactorMatrix,(V$4+1),FALSE)*$E4239</f>
        <v>0</v>
      </c>
      <c r="W4232" s="25">
        <f ca="1">SUBTOTAL(9,S4232:V4232)</f>
        <v>0</v>
      </c>
      <c r="X4232" s="25">
        <f ca="1">VLOOKUP(CONCATENATE($F4232," ",$G4232),AllocFactorMatrix,(X$4+1),FALSE)*$E4239</f>
        <v>0</v>
      </c>
      <c r="Y4232" s="25">
        <f ca="1">VLOOKUP(CONCATENATE($F4232," ",$G4232),AllocFactorMatrix,(Y$4+1),FALSE)*$E4239</f>
        <v>0</v>
      </c>
      <c r="Z4232" s="25">
        <f t="shared" ref="Z4232:Z4239" ca="1" si="1992">SUBTOTAL(9,X4232:Y4232)</f>
        <v>0</v>
      </c>
      <c r="AA4232" s="25">
        <f ca="1">VLOOKUP(CONCATENATE($F4232," ",$G4232),AllocFactorMatrix,(AA$4+1),FALSE)*$E4239</f>
        <v>0</v>
      </c>
      <c r="AB4232" s="25">
        <f ca="1">VLOOKUP(CONCATENATE($F4232," ",$G4232),AllocFactorMatrix,(AB$4+1),FALSE)*$E4239</f>
        <v>0</v>
      </c>
      <c r="AC4232" s="25">
        <f ca="1">VLOOKUP(CONCATENATE($F4232," ",$G4232),AllocFactorMatrix,(AC$4+1),FALSE)*$E4239</f>
        <v>0</v>
      </c>
    </row>
    <row r="4233" spans="4:29" hidden="1" outlineLevel="1">
      <c r="F4233" s="61" t="str">
        <f>F4239</f>
        <v>LABOR_M</v>
      </c>
      <c r="G4233" s="20" t="str">
        <f>$G$9</f>
        <v>BULKTRAN</v>
      </c>
      <c r="H4233" s="24">
        <f t="shared" ca="1" si="1984"/>
        <v>0</v>
      </c>
      <c r="I4233" s="25">
        <f ca="1">VLOOKUP(CONCATENATE($F4233," ",$G4233),AllocFactorMatrix,(I$4+1),FALSE)*$E4239</f>
        <v>0</v>
      </c>
      <c r="J4233" s="25">
        <f ca="1">VLOOKUP(CONCATENATE($F4233," ",$G4233),AllocFactorMatrix,(J$4+1),FALSE)*$E4239</f>
        <v>0</v>
      </c>
      <c r="K4233" s="25">
        <f ca="1">VLOOKUP(CONCATENATE($F4233," ",$G4233),AllocFactorMatrix,(K$4+1),FALSE)*$E4239</f>
        <v>0</v>
      </c>
      <c r="L4233" s="25">
        <f ca="1">VLOOKUP(CONCATENATE($F4233," ",$G4233),AllocFactorMatrix,(L$4+1),FALSE)*$E4239</f>
        <v>0</v>
      </c>
      <c r="M4233" s="25">
        <f t="shared" ca="1" si="1991"/>
        <v>0</v>
      </c>
      <c r="N4233" s="25">
        <f ca="1">VLOOKUP(CONCATENATE($F4233," ",$G4233),AllocFactorMatrix,(N$4+1),FALSE)*$E4239</f>
        <v>0</v>
      </c>
      <c r="O4233" s="25">
        <f ca="1">VLOOKUP(CONCATENATE($F4233," ",$G4233),AllocFactorMatrix,(O$4+1),FALSE)*$E4239</f>
        <v>0</v>
      </c>
      <c r="P4233" s="25">
        <f ca="1">VLOOKUP(CONCATENATE($F4233," ",$G4233),AllocFactorMatrix,(P$4+1),FALSE)*$E4239</f>
        <v>0</v>
      </c>
      <c r="Q4233" s="25">
        <f ca="1">VLOOKUP(CONCATENATE($F4233," ",$G4233),AllocFactorMatrix,(Q$4+1),FALSE)*$E4239</f>
        <v>0</v>
      </c>
      <c r="R4233" s="25">
        <f t="shared" ref="R4233:R4239" ca="1" si="1993">SUBTOTAL(9,N4233:Q4233)</f>
        <v>0</v>
      </c>
      <c r="S4233" s="25">
        <f ca="1">VLOOKUP(CONCATENATE($F4233," ",$G4233),AllocFactorMatrix,(S$4+1),FALSE)*$E4239</f>
        <v>0</v>
      </c>
      <c r="T4233" s="25">
        <f ca="1">VLOOKUP(CONCATENATE($F4233," ",$G4233),AllocFactorMatrix,(T$4+1),FALSE)*$E4239</f>
        <v>0</v>
      </c>
      <c r="U4233" s="25">
        <f ca="1">VLOOKUP(CONCATENATE($F4233," ",$G4233),AllocFactorMatrix,(U$4+1),FALSE)*$E4239</f>
        <v>0</v>
      </c>
      <c r="V4233" s="25">
        <f ca="1">VLOOKUP(CONCATENATE($F4233," ",$G4233),AllocFactorMatrix,(V$4+1),FALSE)*$E4239</f>
        <v>0</v>
      </c>
      <c r="W4233" s="25">
        <f t="shared" ref="W4233:W4239" ca="1" si="1994">SUBTOTAL(9,S4233:V4233)</f>
        <v>0</v>
      </c>
      <c r="X4233" s="25">
        <f ca="1">VLOOKUP(CONCATENATE($F4233," ",$G4233),AllocFactorMatrix,(X$4+1),FALSE)*$E4239</f>
        <v>0</v>
      </c>
      <c r="Y4233" s="25">
        <f ca="1">VLOOKUP(CONCATENATE($F4233," ",$G4233),AllocFactorMatrix,(Y$4+1),FALSE)*$E4239</f>
        <v>0</v>
      </c>
      <c r="Z4233" s="25">
        <f t="shared" ca="1" si="1992"/>
        <v>0</v>
      </c>
      <c r="AA4233" s="25">
        <f ca="1">VLOOKUP(CONCATENATE($F4233," ",$G4233),AllocFactorMatrix,(AA$4+1),FALSE)*$E4239</f>
        <v>0</v>
      </c>
      <c r="AB4233" s="25">
        <f ca="1">VLOOKUP(CONCATENATE($F4233," ",$G4233),AllocFactorMatrix,(AB$4+1),FALSE)*$E4239</f>
        <v>0</v>
      </c>
      <c r="AC4233" s="25">
        <f ca="1">VLOOKUP(CONCATENATE($F4233," ",$G4233),AllocFactorMatrix,(AC$4+1),FALSE)*$E4239</f>
        <v>0</v>
      </c>
    </row>
    <row r="4234" spans="4:29" hidden="1" outlineLevel="1">
      <c r="F4234" s="61" t="str">
        <f>F4239</f>
        <v>LABOR_M</v>
      </c>
      <c r="G4234" s="20" t="str">
        <f>$G$10</f>
        <v>SUBTRAN</v>
      </c>
      <c r="H4234" s="24">
        <f t="shared" ca="1" si="1984"/>
        <v>0</v>
      </c>
      <c r="I4234" s="25">
        <f ca="1">VLOOKUP(CONCATENATE($F4234," ",$G4234),AllocFactorMatrix,(I$4+1),FALSE)*$E4239</f>
        <v>0</v>
      </c>
      <c r="J4234" s="25">
        <f ca="1">VLOOKUP(CONCATENATE($F4234," ",$G4234),AllocFactorMatrix,(J$4+1),FALSE)*$E4239</f>
        <v>0</v>
      </c>
      <c r="K4234" s="25">
        <f ca="1">VLOOKUP(CONCATENATE($F4234," ",$G4234),AllocFactorMatrix,(K$4+1),FALSE)*$E4239</f>
        <v>0</v>
      </c>
      <c r="L4234" s="25">
        <f ca="1">VLOOKUP(CONCATENATE($F4234," ",$G4234),AllocFactorMatrix,(L$4+1),FALSE)*$E4239</f>
        <v>0</v>
      </c>
      <c r="M4234" s="25">
        <f t="shared" ca="1" si="1991"/>
        <v>0</v>
      </c>
      <c r="N4234" s="25">
        <f ca="1">VLOOKUP(CONCATENATE($F4234," ",$G4234),AllocFactorMatrix,(N$4+1),FALSE)*$E4239</f>
        <v>0</v>
      </c>
      <c r="O4234" s="25">
        <f ca="1">VLOOKUP(CONCATENATE($F4234," ",$G4234),AllocFactorMatrix,(O$4+1),FALSE)*$E4239</f>
        <v>0</v>
      </c>
      <c r="P4234" s="25">
        <f ca="1">VLOOKUP(CONCATENATE($F4234," ",$G4234),AllocFactorMatrix,(P$4+1),FALSE)*$E4239</f>
        <v>0</v>
      </c>
      <c r="Q4234" s="25">
        <f ca="1">VLOOKUP(CONCATENATE($F4234," ",$G4234),AllocFactorMatrix,(Q$4+1),FALSE)*$E4239</f>
        <v>0</v>
      </c>
      <c r="R4234" s="25">
        <f t="shared" ca="1" si="1993"/>
        <v>0</v>
      </c>
      <c r="S4234" s="25">
        <f ca="1">VLOOKUP(CONCATENATE($F4234," ",$G4234),AllocFactorMatrix,(S$4+1),FALSE)*$E4239</f>
        <v>0</v>
      </c>
      <c r="T4234" s="25">
        <f ca="1">VLOOKUP(CONCATENATE($F4234," ",$G4234),AllocFactorMatrix,(T$4+1),FALSE)*$E4239</f>
        <v>0</v>
      </c>
      <c r="U4234" s="25">
        <f ca="1">VLOOKUP(CONCATENATE($F4234," ",$G4234),AllocFactorMatrix,(U$4+1),FALSE)*$E4239</f>
        <v>0</v>
      </c>
      <c r="V4234" s="25">
        <f ca="1">VLOOKUP(CONCATENATE($F4234," ",$G4234),AllocFactorMatrix,(V$4+1),FALSE)*$E4239</f>
        <v>0</v>
      </c>
      <c r="W4234" s="25">
        <f t="shared" ca="1" si="1994"/>
        <v>0</v>
      </c>
      <c r="X4234" s="25">
        <f ca="1">VLOOKUP(CONCATENATE($F4234," ",$G4234),AllocFactorMatrix,(X$4+1),FALSE)*$E4239</f>
        <v>0</v>
      </c>
      <c r="Y4234" s="25">
        <f ca="1">VLOOKUP(CONCATENATE($F4234," ",$G4234),AllocFactorMatrix,(Y$4+1),FALSE)*$E4239</f>
        <v>0</v>
      </c>
      <c r="Z4234" s="25">
        <f t="shared" ca="1" si="1992"/>
        <v>0</v>
      </c>
      <c r="AA4234" s="25">
        <f ca="1">VLOOKUP(CONCATENATE($F4234," ",$G4234),AllocFactorMatrix,(AA$4+1),FALSE)*$E4239</f>
        <v>0</v>
      </c>
      <c r="AB4234" s="25">
        <f ca="1">VLOOKUP(CONCATENATE($F4234," ",$G4234),AllocFactorMatrix,(AB$4+1),FALSE)*$E4239</f>
        <v>0</v>
      </c>
      <c r="AC4234" s="25">
        <f ca="1">VLOOKUP(CONCATENATE($F4234," ",$G4234),AllocFactorMatrix,(AC$4+1),FALSE)*$E4239</f>
        <v>0</v>
      </c>
    </row>
    <row r="4235" spans="4:29" hidden="1" outlineLevel="1">
      <c r="F4235" s="61" t="str">
        <f>F4239</f>
        <v>LABOR_M</v>
      </c>
      <c r="G4235" s="20" t="str">
        <f>$G$11</f>
        <v>DISTPRI</v>
      </c>
      <c r="H4235" s="24">
        <f t="shared" ca="1" si="1984"/>
        <v>0</v>
      </c>
      <c r="I4235" s="25">
        <f ca="1">VLOOKUP(CONCATENATE($F4235," ",$G4235),AllocFactorMatrix,(I$4+1),FALSE)*$E4239</f>
        <v>0</v>
      </c>
      <c r="J4235" s="25">
        <f ca="1">VLOOKUP(CONCATENATE($F4235," ",$G4235),AllocFactorMatrix,(J$4+1),FALSE)*$E4239</f>
        <v>0</v>
      </c>
      <c r="K4235" s="25">
        <f ca="1">VLOOKUP(CONCATENATE($F4235," ",$G4235),AllocFactorMatrix,(K$4+1),FALSE)*$E4239</f>
        <v>0</v>
      </c>
      <c r="L4235" s="25">
        <f ca="1">VLOOKUP(CONCATENATE($F4235," ",$G4235),AllocFactorMatrix,(L$4+1),FALSE)*$E4239</f>
        <v>0</v>
      </c>
      <c r="M4235" s="25">
        <f t="shared" ca="1" si="1991"/>
        <v>0</v>
      </c>
      <c r="N4235" s="25">
        <f ca="1">VLOOKUP(CONCATENATE($F4235," ",$G4235),AllocFactorMatrix,(N$4+1),FALSE)*$E4239</f>
        <v>0</v>
      </c>
      <c r="O4235" s="25">
        <f ca="1">VLOOKUP(CONCATENATE($F4235," ",$G4235),AllocFactorMatrix,(O$4+1),FALSE)*$E4239</f>
        <v>0</v>
      </c>
      <c r="P4235" s="25">
        <f ca="1">VLOOKUP(CONCATENATE($F4235," ",$G4235),AllocFactorMatrix,(P$4+1),FALSE)*$E4239</f>
        <v>0</v>
      </c>
      <c r="Q4235" s="25">
        <f ca="1">VLOOKUP(CONCATENATE($F4235," ",$G4235),AllocFactorMatrix,(Q$4+1),FALSE)*$E4239</f>
        <v>0</v>
      </c>
      <c r="R4235" s="25">
        <f t="shared" ca="1" si="1993"/>
        <v>0</v>
      </c>
      <c r="S4235" s="25">
        <f ca="1">VLOOKUP(CONCATENATE($F4235," ",$G4235),AllocFactorMatrix,(S$4+1),FALSE)*$E4239</f>
        <v>0</v>
      </c>
      <c r="T4235" s="25">
        <f ca="1">VLOOKUP(CONCATENATE($F4235," ",$G4235),AllocFactorMatrix,(T$4+1),FALSE)*$E4239</f>
        <v>0</v>
      </c>
      <c r="U4235" s="25">
        <f ca="1">VLOOKUP(CONCATENATE($F4235," ",$G4235),AllocFactorMatrix,(U$4+1),FALSE)*$E4239</f>
        <v>0</v>
      </c>
      <c r="V4235" s="25">
        <f ca="1">VLOOKUP(CONCATENATE($F4235," ",$G4235),AllocFactorMatrix,(V$4+1),FALSE)*$E4239</f>
        <v>0</v>
      </c>
      <c r="W4235" s="25">
        <f t="shared" ca="1" si="1994"/>
        <v>0</v>
      </c>
      <c r="X4235" s="25">
        <f ca="1">VLOOKUP(CONCATENATE($F4235," ",$G4235),AllocFactorMatrix,(X$4+1),FALSE)*$E4239</f>
        <v>0</v>
      </c>
      <c r="Y4235" s="25">
        <f ca="1">VLOOKUP(CONCATENATE($F4235," ",$G4235),AllocFactorMatrix,(Y$4+1),FALSE)*$E4239</f>
        <v>0</v>
      </c>
      <c r="Z4235" s="25">
        <f t="shared" ca="1" si="1992"/>
        <v>0</v>
      </c>
      <c r="AA4235" s="25">
        <f ca="1">VLOOKUP(CONCATENATE($F4235," ",$G4235),AllocFactorMatrix,(AA$4+1),FALSE)*$E4239</f>
        <v>0</v>
      </c>
      <c r="AB4235" s="25">
        <f ca="1">VLOOKUP(CONCATENATE($F4235," ",$G4235),AllocFactorMatrix,(AB$4+1),FALSE)*$E4239</f>
        <v>0</v>
      </c>
      <c r="AC4235" s="25">
        <f ca="1">VLOOKUP(CONCATENATE($F4235," ",$G4235),AllocFactorMatrix,(AC$4+1),FALSE)*$E4239</f>
        <v>0</v>
      </c>
    </row>
    <row r="4236" spans="4:29" hidden="1" outlineLevel="1">
      <c r="F4236" s="61" t="str">
        <f>F4239</f>
        <v>LABOR_M</v>
      </c>
      <c r="G4236" s="20" t="str">
        <f>$G$12</f>
        <v>DISTSEC</v>
      </c>
      <c r="H4236" s="24">
        <f t="shared" ca="1" si="1984"/>
        <v>0</v>
      </c>
      <c r="I4236" s="25">
        <f ca="1">VLOOKUP(CONCATENATE($F4236," ",$G4236),AllocFactorMatrix,(I$4+1),FALSE)*$E4239</f>
        <v>0</v>
      </c>
      <c r="J4236" s="25">
        <f ca="1">VLOOKUP(CONCATENATE($F4236," ",$G4236),AllocFactorMatrix,(J$4+1),FALSE)*$E4239</f>
        <v>0</v>
      </c>
      <c r="K4236" s="25">
        <f ca="1">VLOOKUP(CONCATENATE($F4236," ",$G4236),AllocFactorMatrix,(K$4+1),FALSE)*$E4239</f>
        <v>0</v>
      </c>
      <c r="L4236" s="25">
        <f ca="1">VLOOKUP(CONCATENATE($F4236," ",$G4236),AllocFactorMatrix,(L$4+1),FALSE)*$E4239</f>
        <v>0</v>
      </c>
      <c r="M4236" s="25">
        <f t="shared" ca="1" si="1991"/>
        <v>0</v>
      </c>
      <c r="N4236" s="25">
        <f ca="1">VLOOKUP(CONCATENATE($F4236," ",$G4236),AllocFactorMatrix,(N$4+1),FALSE)*$E4239</f>
        <v>0</v>
      </c>
      <c r="O4236" s="25">
        <f ca="1">VLOOKUP(CONCATENATE($F4236," ",$G4236),AllocFactorMatrix,(O$4+1),FALSE)*$E4239</f>
        <v>0</v>
      </c>
      <c r="P4236" s="25">
        <f ca="1">VLOOKUP(CONCATENATE($F4236," ",$G4236),AllocFactorMatrix,(P$4+1),FALSE)*$E4239</f>
        <v>0</v>
      </c>
      <c r="Q4236" s="25">
        <f ca="1">VLOOKUP(CONCATENATE($F4236," ",$G4236),AllocFactorMatrix,(Q$4+1),FALSE)*$E4239</f>
        <v>0</v>
      </c>
      <c r="R4236" s="25">
        <f t="shared" ca="1" si="1993"/>
        <v>0</v>
      </c>
      <c r="S4236" s="25">
        <f ca="1">VLOOKUP(CONCATENATE($F4236," ",$G4236),AllocFactorMatrix,(S$4+1),FALSE)*$E4239</f>
        <v>0</v>
      </c>
      <c r="T4236" s="25">
        <f ca="1">VLOOKUP(CONCATENATE($F4236," ",$G4236),AllocFactorMatrix,(T$4+1),FALSE)*$E4239</f>
        <v>0</v>
      </c>
      <c r="U4236" s="25">
        <f ca="1">VLOOKUP(CONCATENATE($F4236," ",$G4236),AllocFactorMatrix,(U$4+1),FALSE)*$E4239</f>
        <v>0</v>
      </c>
      <c r="V4236" s="25">
        <f ca="1">VLOOKUP(CONCATENATE($F4236," ",$G4236),AllocFactorMatrix,(V$4+1),FALSE)*$E4239</f>
        <v>0</v>
      </c>
      <c r="W4236" s="25">
        <f t="shared" ca="1" si="1994"/>
        <v>0</v>
      </c>
      <c r="X4236" s="25">
        <f ca="1">VLOOKUP(CONCATENATE($F4236," ",$G4236),AllocFactorMatrix,(X$4+1),FALSE)*$E4239</f>
        <v>0</v>
      </c>
      <c r="Y4236" s="25">
        <f ca="1">VLOOKUP(CONCATENATE($F4236," ",$G4236),AllocFactorMatrix,(Y$4+1),FALSE)*$E4239</f>
        <v>0</v>
      </c>
      <c r="Z4236" s="25">
        <f t="shared" ca="1" si="1992"/>
        <v>0</v>
      </c>
      <c r="AA4236" s="25">
        <f ca="1">VLOOKUP(CONCATENATE($F4236," ",$G4236),AllocFactorMatrix,(AA$4+1),FALSE)*$E4239</f>
        <v>0</v>
      </c>
      <c r="AB4236" s="25">
        <f ca="1">VLOOKUP(CONCATENATE($F4236," ",$G4236),AllocFactorMatrix,(AB$4+1),FALSE)*$E4239</f>
        <v>0</v>
      </c>
      <c r="AC4236" s="25">
        <f ca="1">VLOOKUP(CONCATENATE($F4236," ",$G4236),AllocFactorMatrix,(AC$4+1),FALSE)*$E4239</f>
        <v>0</v>
      </c>
    </row>
    <row r="4237" spans="4:29" hidden="1" outlineLevel="1">
      <c r="F4237" s="61" t="str">
        <f>F4239</f>
        <v>LABOR_M</v>
      </c>
      <c r="G4237" s="20" t="str">
        <f>$G$13</f>
        <v>ENERGY</v>
      </c>
      <c r="H4237" s="24">
        <f t="shared" ca="1" si="1984"/>
        <v>0</v>
      </c>
      <c r="I4237" s="25">
        <f ca="1">VLOOKUP(CONCATENATE($F4237," ",$G4237),AllocFactorMatrix,(I$4+1),FALSE)*$E4239</f>
        <v>0</v>
      </c>
      <c r="J4237" s="25">
        <f ca="1">VLOOKUP(CONCATENATE($F4237," ",$G4237),AllocFactorMatrix,(J$4+1),FALSE)*$E4239</f>
        <v>0</v>
      </c>
      <c r="K4237" s="25">
        <f ca="1">VLOOKUP(CONCATENATE($F4237," ",$G4237),AllocFactorMatrix,(K$4+1),FALSE)*$E4239</f>
        <v>0</v>
      </c>
      <c r="L4237" s="25">
        <f ca="1">VLOOKUP(CONCATENATE($F4237," ",$G4237),AllocFactorMatrix,(L$4+1),FALSE)*$E4239</f>
        <v>0</v>
      </c>
      <c r="M4237" s="25">
        <f t="shared" ca="1" si="1991"/>
        <v>0</v>
      </c>
      <c r="N4237" s="25">
        <f ca="1">VLOOKUP(CONCATENATE($F4237," ",$G4237),AllocFactorMatrix,(N$4+1),FALSE)*$E4239</f>
        <v>0</v>
      </c>
      <c r="O4237" s="25">
        <f ca="1">VLOOKUP(CONCATENATE($F4237," ",$G4237),AllocFactorMatrix,(O$4+1),FALSE)*$E4239</f>
        <v>0</v>
      </c>
      <c r="P4237" s="25">
        <f ca="1">VLOOKUP(CONCATENATE($F4237," ",$G4237),AllocFactorMatrix,(P$4+1),FALSE)*$E4239</f>
        <v>0</v>
      </c>
      <c r="Q4237" s="25">
        <f ca="1">VLOOKUP(CONCATENATE($F4237," ",$G4237),AllocFactorMatrix,(Q$4+1),FALSE)*$E4239</f>
        <v>0</v>
      </c>
      <c r="R4237" s="25">
        <f t="shared" ca="1" si="1993"/>
        <v>0</v>
      </c>
      <c r="S4237" s="25">
        <f ca="1">VLOOKUP(CONCATENATE($F4237," ",$G4237),AllocFactorMatrix,(S$4+1),FALSE)*$E4239</f>
        <v>0</v>
      </c>
      <c r="T4237" s="25">
        <f ca="1">VLOOKUP(CONCATENATE($F4237," ",$G4237),AllocFactorMatrix,(T$4+1),FALSE)*$E4239</f>
        <v>0</v>
      </c>
      <c r="U4237" s="25">
        <f ca="1">VLOOKUP(CONCATENATE($F4237," ",$G4237),AllocFactorMatrix,(U$4+1),FALSE)*$E4239</f>
        <v>0</v>
      </c>
      <c r="V4237" s="25">
        <f ca="1">VLOOKUP(CONCATENATE($F4237," ",$G4237),AllocFactorMatrix,(V$4+1),FALSE)*$E4239</f>
        <v>0</v>
      </c>
      <c r="W4237" s="25">
        <f t="shared" ca="1" si="1994"/>
        <v>0</v>
      </c>
      <c r="X4237" s="25">
        <f ca="1">VLOOKUP(CONCATENATE($F4237," ",$G4237),AllocFactorMatrix,(X$4+1),FALSE)*$E4239</f>
        <v>0</v>
      </c>
      <c r="Y4237" s="25">
        <f ca="1">VLOOKUP(CONCATENATE($F4237," ",$G4237),AllocFactorMatrix,(Y$4+1),FALSE)*$E4239</f>
        <v>0</v>
      </c>
      <c r="Z4237" s="25">
        <f t="shared" ca="1" si="1992"/>
        <v>0</v>
      </c>
      <c r="AA4237" s="25">
        <f ca="1">VLOOKUP(CONCATENATE($F4237," ",$G4237),AllocFactorMatrix,(AA$4+1),FALSE)*$E4239</f>
        <v>0</v>
      </c>
      <c r="AB4237" s="25">
        <f ca="1">VLOOKUP(CONCATENATE($F4237," ",$G4237),AllocFactorMatrix,(AB$4+1),FALSE)*$E4239</f>
        <v>0</v>
      </c>
      <c r="AC4237" s="25">
        <f ca="1">VLOOKUP(CONCATENATE($F4237," ",$G4237),AllocFactorMatrix,(AC$4+1),FALSE)*$E4239</f>
        <v>0</v>
      </c>
    </row>
    <row r="4238" spans="4:29" hidden="1" outlineLevel="1">
      <c r="F4238" s="61" t="str">
        <f>F4239</f>
        <v>LABOR_M</v>
      </c>
      <c r="G4238" s="20" t="str">
        <f>$G$14</f>
        <v>CUSTOMER</v>
      </c>
      <c r="H4238" s="24">
        <f t="shared" ca="1" si="1984"/>
        <v>0</v>
      </c>
      <c r="I4238" s="25">
        <f ca="1">VLOOKUP(CONCATENATE($F4238," ",$G4238),AllocFactorMatrix,(I$4+1),FALSE)*$E4239</f>
        <v>0</v>
      </c>
      <c r="J4238" s="25">
        <f ca="1">VLOOKUP(CONCATENATE($F4238," ",$G4238),AllocFactorMatrix,(J$4+1),FALSE)*$E4239</f>
        <v>0</v>
      </c>
      <c r="K4238" s="25">
        <f ca="1">VLOOKUP(CONCATENATE($F4238," ",$G4238),AllocFactorMatrix,(K$4+1),FALSE)*$E4239</f>
        <v>0</v>
      </c>
      <c r="L4238" s="25">
        <f ca="1">VLOOKUP(CONCATENATE($F4238," ",$G4238),AllocFactorMatrix,(L$4+1),FALSE)*$E4239</f>
        <v>0</v>
      </c>
      <c r="M4238" s="25">
        <f t="shared" ca="1" si="1991"/>
        <v>0</v>
      </c>
      <c r="N4238" s="25">
        <f ca="1">VLOOKUP(CONCATENATE($F4238," ",$G4238),AllocFactorMatrix,(N$4+1),FALSE)*$E4239</f>
        <v>0</v>
      </c>
      <c r="O4238" s="25">
        <f ca="1">VLOOKUP(CONCATENATE($F4238," ",$G4238),AllocFactorMatrix,(O$4+1),FALSE)*$E4239</f>
        <v>0</v>
      </c>
      <c r="P4238" s="25">
        <f ca="1">VLOOKUP(CONCATENATE($F4238," ",$G4238),AllocFactorMatrix,(P$4+1),FALSE)*$E4239</f>
        <v>0</v>
      </c>
      <c r="Q4238" s="25">
        <f ca="1">VLOOKUP(CONCATENATE($F4238," ",$G4238),AllocFactorMatrix,(Q$4+1),FALSE)*$E4239</f>
        <v>0</v>
      </c>
      <c r="R4238" s="25">
        <f t="shared" ca="1" si="1993"/>
        <v>0</v>
      </c>
      <c r="S4238" s="25">
        <f ca="1">VLOOKUP(CONCATENATE($F4238," ",$G4238),AllocFactorMatrix,(S$4+1),FALSE)*$E4239</f>
        <v>0</v>
      </c>
      <c r="T4238" s="25">
        <f ca="1">VLOOKUP(CONCATENATE($F4238," ",$G4238),AllocFactorMatrix,(T$4+1),FALSE)*$E4239</f>
        <v>0</v>
      </c>
      <c r="U4238" s="25">
        <f ca="1">VLOOKUP(CONCATENATE($F4238," ",$G4238),AllocFactorMatrix,(U$4+1),FALSE)*$E4239</f>
        <v>0</v>
      </c>
      <c r="V4238" s="25">
        <f ca="1">VLOOKUP(CONCATENATE($F4238," ",$G4238),AllocFactorMatrix,(V$4+1),FALSE)*$E4239</f>
        <v>0</v>
      </c>
      <c r="W4238" s="25">
        <f t="shared" ca="1" si="1994"/>
        <v>0</v>
      </c>
      <c r="X4238" s="25">
        <f ca="1">VLOOKUP(CONCATENATE($F4238," ",$G4238),AllocFactorMatrix,(X$4+1),FALSE)*$E4239</f>
        <v>0</v>
      </c>
      <c r="Y4238" s="25">
        <f ca="1">VLOOKUP(CONCATENATE($F4238," ",$G4238),AllocFactorMatrix,(Y$4+1),FALSE)*$E4239</f>
        <v>0</v>
      </c>
      <c r="Z4238" s="25">
        <f t="shared" ca="1" si="1992"/>
        <v>0</v>
      </c>
      <c r="AA4238" s="25">
        <f ca="1">VLOOKUP(CONCATENATE($F4238," ",$G4238),AllocFactorMatrix,(AA$4+1),FALSE)*$E4239</f>
        <v>0</v>
      </c>
      <c r="AB4238" s="25">
        <f ca="1">VLOOKUP(CONCATENATE($F4238," ",$G4238),AllocFactorMatrix,(AB$4+1),FALSE)*$E4239</f>
        <v>0</v>
      </c>
      <c r="AC4238" s="25">
        <f ca="1">VLOOKUP(CONCATENATE($F4238," ",$G4238),AllocFactorMatrix,(AC$4+1),FALSE)*$E4239</f>
        <v>0</v>
      </c>
    </row>
    <row r="4239" spans="4:29" collapsed="1">
      <c r="D4239" s="20" t="s">
        <v>297</v>
      </c>
      <c r="E4239" s="22">
        <v>0</v>
      </c>
      <c r="F4239" s="61" t="s">
        <v>69</v>
      </c>
      <c r="G4239" s="20" t="str">
        <f>$G$15</f>
        <v>TOTAL</v>
      </c>
      <c r="H4239" s="24">
        <f t="shared" ca="1" si="1984"/>
        <v>0</v>
      </c>
      <c r="I4239" s="25">
        <f ca="1">VLOOKUP(CONCATENATE($F4239," ",$G4239),AllocFactorMatrix,(I$4+1),FALSE)*$E4239</f>
        <v>0</v>
      </c>
      <c r="J4239" s="25">
        <f ca="1">VLOOKUP(CONCATENATE($F4239," ",$G4239),AllocFactorMatrix,(J$4+1),FALSE)*$E4239</f>
        <v>0</v>
      </c>
      <c r="K4239" s="25">
        <f ca="1">VLOOKUP(CONCATENATE($F4239," ",$G4239),AllocFactorMatrix,(K$4+1),FALSE)*$E4239</f>
        <v>0</v>
      </c>
      <c r="L4239" s="25">
        <f ca="1">VLOOKUP(CONCATENATE($F4239," ",$G4239),AllocFactorMatrix,(L$4+1),FALSE)*$E4239</f>
        <v>0</v>
      </c>
      <c r="M4239" s="25">
        <f t="shared" ca="1" si="1991"/>
        <v>0</v>
      </c>
      <c r="N4239" s="25">
        <f ca="1">VLOOKUP(CONCATENATE($F4239," ",$G4239),AllocFactorMatrix,(N$4+1),FALSE)*$E4239</f>
        <v>0</v>
      </c>
      <c r="O4239" s="25">
        <f ca="1">VLOOKUP(CONCATENATE($F4239," ",$G4239),AllocFactorMatrix,(O$4+1),FALSE)*$E4239</f>
        <v>0</v>
      </c>
      <c r="P4239" s="25">
        <f ca="1">VLOOKUP(CONCATENATE($F4239," ",$G4239),AllocFactorMatrix,(P$4+1),FALSE)*$E4239</f>
        <v>0</v>
      </c>
      <c r="Q4239" s="25">
        <f ca="1">VLOOKUP(CONCATENATE($F4239," ",$G4239),AllocFactorMatrix,(Q$4+1),FALSE)*$E4239</f>
        <v>0</v>
      </c>
      <c r="R4239" s="25">
        <f t="shared" ca="1" si="1993"/>
        <v>0</v>
      </c>
      <c r="S4239" s="25">
        <f ca="1">VLOOKUP(CONCATENATE($F4239," ",$G4239),AllocFactorMatrix,(S$4+1),FALSE)*$E4239</f>
        <v>0</v>
      </c>
      <c r="T4239" s="25">
        <f ca="1">VLOOKUP(CONCATENATE($F4239," ",$G4239),AllocFactorMatrix,(T$4+1),FALSE)*$E4239</f>
        <v>0</v>
      </c>
      <c r="U4239" s="25">
        <f ca="1">VLOOKUP(CONCATENATE($F4239," ",$G4239),AllocFactorMatrix,(U$4+1),FALSE)*$E4239</f>
        <v>0</v>
      </c>
      <c r="V4239" s="25">
        <f ca="1">VLOOKUP(CONCATENATE($F4239," ",$G4239),AllocFactorMatrix,(V$4+1),FALSE)*$E4239</f>
        <v>0</v>
      </c>
      <c r="W4239" s="25">
        <f t="shared" ca="1" si="1994"/>
        <v>0</v>
      </c>
      <c r="X4239" s="25">
        <f ca="1">VLOOKUP(CONCATENATE($F4239," ",$G4239),AllocFactorMatrix,(X$4+1),FALSE)*$E4239</f>
        <v>0</v>
      </c>
      <c r="Y4239" s="25">
        <f ca="1">VLOOKUP(CONCATENATE($F4239," ",$G4239),AllocFactorMatrix,(Y$4+1),FALSE)*$E4239</f>
        <v>0</v>
      </c>
      <c r="Z4239" s="25">
        <f t="shared" ca="1" si="1992"/>
        <v>0</v>
      </c>
      <c r="AA4239" s="25">
        <f ca="1">VLOOKUP(CONCATENATE($F4239," ",$G4239),AllocFactorMatrix,(AA$4+1),FALSE)*$E4239</f>
        <v>0</v>
      </c>
      <c r="AB4239" s="25">
        <f ca="1">VLOOKUP(CONCATENATE($F4239," ",$G4239),AllocFactorMatrix,(AB$4+1),FALSE)*$E4239</f>
        <v>0</v>
      </c>
      <c r="AC4239" s="25">
        <f ca="1">VLOOKUP(CONCATENATE($F4239," ",$G4239),AllocFactorMatrix,(AC$4+1),FALSE)*$E4239</f>
        <v>0</v>
      </c>
    </row>
    <row r="4240" spans="4:29" hidden="1" outlineLevel="1">
      <c r="F4240" s="61" t="str">
        <f>F4247</f>
        <v>RB_GUP</v>
      </c>
      <c r="G4240" s="20" t="str">
        <f>$G$8</f>
        <v>PRODUCTION</v>
      </c>
      <c r="H4240" s="24">
        <f t="shared" ca="1" si="1984"/>
        <v>0</v>
      </c>
      <c r="I4240" s="25">
        <f ca="1">VLOOKUP(CONCATENATE($F4240," ",$G4240),AllocFactorMatrix,(I$4+1),FALSE)*$E4247</f>
        <v>0</v>
      </c>
      <c r="J4240" s="25">
        <f ca="1">VLOOKUP(CONCATENATE($F4240," ",$G4240),AllocFactorMatrix,(J$4+1),FALSE)*$E4247</f>
        <v>0</v>
      </c>
      <c r="K4240" s="25">
        <f ca="1">VLOOKUP(CONCATENATE($F4240," ",$G4240),AllocFactorMatrix,(K$4+1),FALSE)*$E4247</f>
        <v>0</v>
      </c>
      <c r="L4240" s="25">
        <f ca="1">VLOOKUP(CONCATENATE($F4240," ",$G4240),AllocFactorMatrix,(L$4+1),FALSE)*$E4247</f>
        <v>0</v>
      </c>
      <c r="M4240" s="25">
        <f t="shared" ref="M4240:M4247" ca="1" si="1995">SUBTOTAL(9,J4240:L4240)</f>
        <v>0</v>
      </c>
      <c r="N4240" s="25">
        <f ca="1">VLOOKUP(CONCATENATE($F4240," ",$G4240),AllocFactorMatrix,(N$4+1),FALSE)*$E4247</f>
        <v>0</v>
      </c>
      <c r="O4240" s="25">
        <f ca="1">VLOOKUP(CONCATENATE($F4240," ",$G4240),AllocFactorMatrix,(O$4+1),FALSE)*$E4247</f>
        <v>0</v>
      </c>
      <c r="P4240" s="25">
        <f ca="1">VLOOKUP(CONCATENATE($F4240," ",$G4240),AllocFactorMatrix,(P$4+1),FALSE)*$E4247</f>
        <v>0</v>
      </c>
      <c r="Q4240" s="25">
        <f ca="1">VLOOKUP(CONCATENATE($F4240," ",$G4240),AllocFactorMatrix,(Q$4+1),FALSE)*$E4247</f>
        <v>0</v>
      </c>
      <c r="R4240" s="25">
        <f ca="1">SUBTOTAL(9,N4240:Q4240)</f>
        <v>0</v>
      </c>
      <c r="S4240" s="25">
        <f ca="1">VLOOKUP(CONCATENATE($F4240," ",$G4240),AllocFactorMatrix,(S$4+1),FALSE)*$E4247</f>
        <v>0</v>
      </c>
      <c r="T4240" s="25">
        <f ca="1">VLOOKUP(CONCATENATE($F4240," ",$G4240),AllocFactorMatrix,(T$4+1),FALSE)*$E4247</f>
        <v>0</v>
      </c>
      <c r="U4240" s="25">
        <f ca="1">VLOOKUP(CONCATENATE($F4240," ",$G4240),AllocFactorMatrix,(U$4+1),FALSE)*$E4247</f>
        <v>0</v>
      </c>
      <c r="V4240" s="25">
        <f ca="1">VLOOKUP(CONCATENATE($F4240," ",$G4240),AllocFactorMatrix,(V$4+1),FALSE)*$E4247</f>
        <v>0</v>
      </c>
      <c r="W4240" s="25">
        <f ca="1">SUBTOTAL(9,S4240:V4240)</f>
        <v>0</v>
      </c>
      <c r="X4240" s="25">
        <f ca="1">VLOOKUP(CONCATENATE($F4240," ",$G4240),AllocFactorMatrix,(X$4+1),FALSE)*$E4247</f>
        <v>0</v>
      </c>
      <c r="Y4240" s="25">
        <f ca="1">VLOOKUP(CONCATENATE($F4240," ",$G4240),AllocFactorMatrix,(Y$4+1),FALSE)*$E4247</f>
        <v>0</v>
      </c>
      <c r="Z4240" s="25">
        <f t="shared" ref="Z4240:Z4247" ca="1" si="1996">SUBTOTAL(9,X4240:Y4240)</f>
        <v>0</v>
      </c>
      <c r="AA4240" s="25">
        <f ca="1">VLOOKUP(CONCATENATE($F4240," ",$G4240),AllocFactorMatrix,(AA$4+1),FALSE)*$E4247</f>
        <v>0</v>
      </c>
      <c r="AB4240" s="25">
        <f ca="1">VLOOKUP(CONCATENATE($F4240," ",$G4240),AllocFactorMatrix,(AB$4+1),FALSE)*$E4247</f>
        <v>0</v>
      </c>
      <c r="AC4240" s="25">
        <f ca="1">VLOOKUP(CONCATENATE($F4240," ",$G4240),AllocFactorMatrix,(AC$4+1),FALSE)*$E4247</f>
        <v>0</v>
      </c>
    </row>
    <row r="4241" spans="4:29" hidden="1" outlineLevel="1">
      <c r="F4241" s="61" t="str">
        <f>F4247</f>
        <v>RB_GUP</v>
      </c>
      <c r="G4241" s="20" t="str">
        <f>$G$9</f>
        <v>BULKTRAN</v>
      </c>
      <c r="H4241" s="24">
        <f t="shared" ca="1" si="1984"/>
        <v>0</v>
      </c>
      <c r="I4241" s="25">
        <f ca="1">VLOOKUP(CONCATENATE($F4241," ",$G4241),AllocFactorMatrix,(I$4+1),FALSE)*$E4247</f>
        <v>0</v>
      </c>
      <c r="J4241" s="25">
        <f ca="1">VLOOKUP(CONCATENATE($F4241," ",$G4241),AllocFactorMatrix,(J$4+1),FALSE)*$E4247</f>
        <v>0</v>
      </c>
      <c r="K4241" s="25">
        <f ca="1">VLOOKUP(CONCATENATE($F4241," ",$G4241),AllocFactorMatrix,(K$4+1),FALSE)*$E4247</f>
        <v>0</v>
      </c>
      <c r="L4241" s="25">
        <f ca="1">VLOOKUP(CONCATENATE($F4241," ",$G4241),AllocFactorMatrix,(L$4+1),FALSE)*$E4247</f>
        <v>0</v>
      </c>
      <c r="M4241" s="25">
        <f t="shared" ca="1" si="1995"/>
        <v>0</v>
      </c>
      <c r="N4241" s="25">
        <f ca="1">VLOOKUP(CONCATENATE($F4241," ",$G4241),AllocFactorMatrix,(N$4+1),FALSE)*$E4247</f>
        <v>0</v>
      </c>
      <c r="O4241" s="25">
        <f ca="1">VLOOKUP(CONCATENATE($F4241," ",$G4241),AllocFactorMatrix,(O$4+1),FALSE)*$E4247</f>
        <v>0</v>
      </c>
      <c r="P4241" s="25">
        <f ca="1">VLOOKUP(CONCATENATE($F4241," ",$G4241),AllocFactorMatrix,(P$4+1),FALSE)*$E4247</f>
        <v>0</v>
      </c>
      <c r="Q4241" s="25">
        <f ca="1">VLOOKUP(CONCATENATE($F4241," ",$G4241),AllocFactorMatrix,(Q$4+1),FALSE)*$E4247</f>
        <v>0</v>
      </c>
      <c r="R4241" s="25">
        <f t="shared" ref="R4241:R4247" ca="1" si="1997">SUBTOTAL(9,N4241:Q4241)</f>
        <v>0</v>
      </c>
      <c r="S4241" s="25">
        <f ca="1">VLOOKUP(CONCATENATE($F4241," ",$G4241),AllocFactorMatrix,(S$4+1),FALSE)*$E4247</f>
        <v>0</v>
      </c>
      <c r="T4241" s="25">
        <f ca="1">VLOOKUP(CONCATENATE($F4241," ",$G4241),AllocFactorMatrix,(T$4+1),FALSE)*$E4247</f>
        <v>0</v>
      </c>
      <c r="U4241" s="25">
        <f ca="1">VLOOKUP(CONCATENATE($F4241," ",$G4241),AllocFactorMatrix,(U$4+1),FALSE)*$E4247</f>
        <v>0</v>
      </c>
      <c r="V4241" s="25">
        <f ca="1">VLOOKUP(CONCATENATE($F4241," ",$G4241),AllocFactorMatrix,(V$4+1),FALSE)*$E4247</f>
        <v>0</v>
      </c>
      <c r="W4241" s="25">
        <f t="shared" ref="W4241:W4247" ca="1" si="1998">SUBTOTAL(9,S4241:V4241)</f>
        <v>0</v>
      </c>
      <c r="X4241" s="25">
        <f ca="1">VLOOKUP(CONCATENATE($F4241," ",$G4241),AllocFactorMatrix,(X$4+1),FALSE)*$E4247</f>
        <v>0</v>
      </c>
      <c r="Y4241" s="25">
        <f ca="1">VLOOKUP(CONCATENATE($F4241," ",$G4241),AllocFactorMatrix,(Y$4+1),FALSE)*$E4247</f>
        <v>0</v>
      </c>
      <c r="Z4241" s="25">
        <f t="shared" ca="1" si="1996"/>
        <v>0</v>
      </c>
      <c r="AA4241" s="25">
        <f ca="1">VLOOKUP(CONCATENATE($F4241," ",$G4241),AllocFactorMatrix,(AA$4+1),FALSE)*$E4247</f>
        <v>0</v>
      </c>
      <c r="AB4241" s="25">
        <f ca="1">VLOOKUP(CONCATENATE($F4241," ",$G4241),AllocFactorMatrix,(AB$4+1),FALSE)*$E4247</f>
        <v>0</v>
      </c>
      <c r="AC4241" s="25">
        <f ca="1">VLOOKUP(CONCATENATE($F4241," ",$G4241),AllocFactorMatrix,(AC$4+1),FALSE)*$E4247</f>
        <v>0</v>
      </c>
    </row>
    <row r="4242" spans="4:29" hidden="1" outlineLevel="1">
      <c r="F4242" s="61" t="str">
        <f>F4247</f>
        <v>RB_GUP</v>
      </c>
      <c r="G4242" s="20" t="str">
        <f>$G$10</f>
        <v>SUBTRAN</v>
      </c>
      <c r="H4242" s="24">
        <f t="shared" ca="1" si="1984"/>
        <v>0</v>
      </c>
      <c r="I4242" s="25">
        <f ca="1">VLOOKUP(CONCATENATE($F4242," ",$G4242),AllocFactorMatrix,(I$4+1),FALSE)*$E4247</f>
        <v>0</v>
      </c>
      <c r="J4242" s="25">
        <f ca="1">VLOOKUP(CONCATENATE($F4242," ",$G4242),AllocFactorMatrix,(J$4+1),FALSE)*$E4247</f>
        <v>0</v>
      </c>
      <c r="K4242" s="25">
        <f ca="1">VLOOKUP(CONCATENATE($F4242," ",$G4242),AllocFactorMatrix,(K$4+1),FALSE)*$E4247</f>
        <v>0</v>
      </c>
      <c r="L4242" s="25">
        <f ca="1">VLOOKUP(CONCATENATE($F4242," ",$G4242),AllocFactorMatrix,(L$4+1),FALSE)*$E4247</f>
        <v>0</v>
      </c>
      <c r="M4242" s="25">
        <f t="shared" ca="1" si="1995"/>
        <v>0</v>
      </c>
      <c r="N4242" s="25">
        <f ca="1">VLOOKUP(CONCATENATE($F4242," ",$G4242),AllocFactorMatrix,(N$4+1),FALSE)*$E4247</f>
        <v>0</v>
      </c>
      <c r="O4242" s="25">
        <f ca="1">VLOOKUP(CONCATENATE($F4242," ",$G4242),AllocFactorMatrix,(O$4+1),FALSE)*$E4247</f>
        <v>0</v>
      </c>
      <c r="P4242" s="25">
        <f ca="1">VLOOKUP(CONCATENATE($F4242," ",$G4242),AllocFactorMatrix,(P$4+1),FALSE)*$E4247</f>
        <v>0</v>
      </c>
      <c r="Q4242" s="25">
        <f ca="1">VLOOKUP(CONCATENATE($F4242," ",$G4242),AllocFactorMatrix,(Q$4+1),FALSE)*$E4247</f>
        <v>0</v>
      </c>
      <c r="R4242" s="25">
        <f t="shared" ca="1" si="1997"/>
        <v>0</v>
      </c>
      <c r="S4242" s="25">
        <f ca="1">VLOOKUP(CONCATENATE($F4242," ",$G4242),AllocFactorMatrix,(S$4+1),FALSE)*$E4247</f>
        <v>0</v>
      </c>
      <c r="T4242" s="25">
        <f ca="1">VLOOKUP(CONCATENATE($F4242," ",$G4242),AllocFactorMatrix,(T$4+1),FALSE)*$E4247</f>
        <v>0</v>
      </c>
      <c r="U4242" s="25">
        <f ca="1">VLOOKUP(CONCATENATE($F4242," ",$G4242),AllocFactorMatrix,(U$4+1),FALSE)*$E4247</f>
        <v>0</v>
      </c>
      <c r="V4242" s="25">
        <f ca="1">VLOOKUP(CONCATENATE($F4242," ",$G4242),AllocFactorMatrix,(V$4+1),FALSE)*$E4247</f>
        <v>0</v>
      </c>
      <c r="W4242" s="25">
        <f t="shared" ca="1" si="1998"/>
        <v>0</v>
      </c>
      <c r="X4242" s="25">
        <f ca="1">VLOOKUP(CONCATENATE($F4242," ",$G4242),AllocFactorMatrix,(X$4+1),FALSE)*$E4247</f>
        <v>0</v>
      </c>
      <c r="Y4242" s="25">
        <f ca="1">VLOOKUP(CONCATENATE($F4242," ",$G4242),AllocFactorMatrix,(Y$4+1),FALSE)*$E4247</f>
        <v>0</v>
      </c>
      <c r="Z4242" s="25">
        <f t="shared" ca="1" si="1996"/>
        <v>0</v>
      </c>
      <c r="AA4242" s="25">
        <f ca="1">VLOOKUP(CONCATENATE($F4242," ",$G4242),AllocFactorMatrix,(AA$4+1),FALSE)*$E4247</f>
        <v>0</v>
      </c>
      <c r="AB4242" s="25">
        <f ca="1">VLOOKUP(CONCATENATE($F4242," ",$G4242),AllocFactorMatrix,(AB$4+1),FALSE)*$E4247</f>
        <v>0</v>
      </c>
      <c r="AC4242" s="25">
        <f ca="1">VLOOKUP(CONCATENATE($F4242," ",$G4242),AllocFactorMatrix,(AC$4+1),FALSE)*$E4247</f>
        <v>0</v>
      </c>
    </row>
    <row r="4243" spans="4:29" hidden="1" outlineLevel="1">
      <c r="F4243" s="61" t="str">
        <f>F4247</f>
        <v>RB_GUP</v>
      </c>
      <c r="G4243" s="20" t="str">
        <f>$G$11</f>
        <v>DISTPRI</v>
      </c>
      <c r="H4243" s="24">
        <f t="shared" ca="1" si="1984"/>
        <v>0</v>
      </c>
      <c r="I4243" s="25">
        <f ca="1">VLOOKUP(CONCATENATE($F4243," ",$G4243),AllocFactorMatrix,(I$4+1),FALSE)*$E4247</f>
        <v>0</v>
      </c>
      <c r="J4243" s="25">
        <f ca="1">VLOOKUP(CONCATENATE($F4243," ",$G4243),AllocFactorMatrix,(J$4+1),FALSE)*$E4247</f>
        <v>0</v>
      </c>
      <c r="K4243" s="25">
        <f ca="1">VLOOKUP(CONCATENATE($F4243," ",$G4243),AllocFactorMatrix,(K$4+1),FALSE)*$E4247</f>
        <v>0</v>
      </c>
      <c r="L4243" s="25">
        <f ca="1">VLOOKUP(CONCATENATE($F4243," ",$G4243),AllocFactorMatrix,(L$4+1),FALSE)*$E4247</f>
        <v>0</v>
      </c>
      <c r="M4243" s="25">
        <f t="shared" ca="1" si="1995"/>
        <v>0</v>
      </c>
      <c r="N4243" s="25">
        <f ca="1">VLOOKUP(CONCATENATE($F4243," ",$G4243),AllocFactorMatrix,(N$4+1),FALSE)*$E4247</f>
        <v>0</v>
      </c>
      <c r="O4243" s="25">
        <f ca="1">VLOOKUP(CONCATENATE($F4243," ",$G4243),AllocFactorMatrix,(O$4+1),FALSE)*$E4247</f>
        <v>0</v>
      </c>
      <c r="P4243" s="25">
        <f ca="1">VLOOKUP(CONCATENATE($F4243," ",$G4243),AllocFactorMatrix,(P$4+1),FALSE)*$E4247</f>
        <v>0</v>
      </c>
      <c r="Q4243" s="25">
        <f ca="1">VLOOKUP(CONCATENATE($F4243," ",$G4243),AllocFactorMatrix,(Q$4+1),FALSE)*$E4247</f>
        <v>0</v>
      </c>
      <c r="R4243" s="25">
        <f t="shared" ca="1" si="1997"/>
        <v>0</v>
      </c>
      <c r="S4243" s="25">
        <f ca="1">VLOOKUP(CONCATENATE($F4243," ",$G4243),AllocFactorMatrix,(S$4+1),FALSE)*$E4247</f>
        <v>0</v>
      </c>
      <c r="T4243" s="25">
        <f ca="1">VLOOKUP(CONCATENATE($F4243," ",$G4243),AllocFactorMatrix,(T$4+1),FALSE)*$E4247</f>
        <v>0</v>
      </c>
      <c r="U4243" s="25">
        <f ca="1">VLOOKUP(CONCATENATE($F4243," ",$G4243),AllocFactorMatrix,(U$4+1),FALSE)*$E4247</f>
        <v>0</v>
      </c>
      <c r="V4243" s="25">
        <f ca="1">VLOOKUP(CONCATENATE($F4243," ",$G4243),AllocFactorMatrix,(V$4+1),FALSE)*$E4247</f>
        <v>0</v>
      </c>
      <c r="W4243" s="25">
        <f t="shared" ca="1" si="1998"/>
        <v>0</v>
      </c>
      <c r="X4243" s="25">
        <f ca="1">VLOOKUP(CONCATENATE($F4243," ",$G4243),AllocFactorMatrix,(X$4+1),FALSE)*$E4247</f>
        <v>0</v>
      </c>
      <c r="Y4243" s="25">
        <f ca="1">VLOOKUP(CONCATENATE($F4243," ",$G4243),AllocFactorMatrix,(Y$4+1),FALSE)*$E4247</f>
        <v>0</v>
      </c>
      <c r="Z4243" s="25">
        <f t="shared" ca="1" si="1996"/>
        <v>0</v>
      </c>
      <c r="AA4243" s="25">
        <f ca="1">VLOOKUP(CONCATENATE($F4243," ",$G4243),AllocFactorMatrix,(AA$4+1),FALSE)*$E4247</f>
        <v>0</v>
      </c>
      <c r="AB4243" s="25">
        <f ca="1">VLOOKUP(CONCATENATE($F4243," ",$G4243),AllocFactorMatrix,(AB$4+1),FALSE)*$E4247</f>
        <v>0</v>
      </c>
      <c r="AC4243" s="25">
        <f ca="1">VLOOKUP(CONCATENATE($F4243," ",$G4243),AllocFactorMatrix,(AC$4+1),FALSE)*$E4247</f>
        <v>0</v>
      </c>
    </row>
    <row r="4244" spans="4:29" hidden="1" outlineLevel="1">
      <c r="F4244" s="61" t="str">
        <f>F4247</f>
        <v>RB_GUP</v>
      </c>
      <c r="G4244" s="20" t="str">
        <f>$G$12</f>
        <v>DISTSEC</v>
      </c>
      <c r="H4244" s="24">
        <f t="shared" ca="1" si="1984"/>
        <v>0</v>
      </c>
      <c r="I4244" s="25">
        <f ca="1">VLOOKUP(CONCATENATE($F4244," ",$G4244),AllocFactorMatrix,(I$4+1),FALSE)*$E4247</f>
        <v>0</v>
      </c>
      <c r="J4244" s="25">
        <f ca="1">VLOOKUP(CONCATENATE($F4244," ",$G4244),AllocFactorMatrix,(J$4+1),FALSE)*$E4247</f>
        <v>0</v>
      </c>
      <c r="K4244" s="25">
        <f ca="1">VLOOKUP(CONCATENATE($F4244," ",$G4244),AllocFactorMatrix,(K$4+1),FALSE)*$E4247</f>
        <v>0</v>
      </c>
      <c r="L4244" s="25">
        <f ca="1">VLOOKUP(CONCATENATE($F4244," ",$G4244),AllocFactorMatrix,(L$4+1),FALSE)*$E4247</f>
        <v>0</v>
      </c>
      <c r="M4244" s="25">
        <f t="shared" ca="1" si="1995"/>
        <v>0</v>
      </c>
      <c r="N4244" s="25">
        <f ca="1">VLOOKUP(CONCATENATE($F4244," ",$G4244),AllocFactorMatrix,(N$4+1),FALSE)*$E4247</f>
        <v>0</v>
      </c>
      <c r="O4244" s="25">
        <f ca="1">VLOOKUP(CONCATENATE($F4244," ",$G4244),AllocFactorMatrix,(O$4+1),FALSE)*$E4247</f>
        <v>0</v>
      </c>
      <c r="P4244" s="25">
        <f ca="1">VLOOKUP(CONCATENATE($F4244," ",$G4244),AllocFactorMatrix,(P$4+1),FALSE)*$E4247</f>
        <v>0</v>
      </c>
      <c r="Q4244" s="25">
        <f ca="1">VLOOKUP(CONCATENATE($F4244," ",$G4244),AllocFactorMatrix,(Q$4+1),FALSE)*$E4247</f>
        <v>0</v>
      </c>
      <c r="R4244" s="25">
        <f t="shared" ca="1" si="1997"/>
        <v>0</v>
      </c>
      <c r="S4244" s="25">
        <f ca="1">VLOOKUP(CONCATENATE($F4244," ",$G4244),AllocFactorMatrix,(S$4+1),FALSE)*$E4247</f>
        <v>0</v>
      </c>
      <c r="T4244" s="25">
        <f ca="1">VLOOKUP(CONCATENATE($F4244," ",$G4244),AllocFactorMatrix,(T$4+1),FALSE)*$E4247</f>
        <v>0</v>
      </c>
      <c r="U4244" s="25">
        <f ca="1">VLOOKUP(CONCATENATE($F4244," ",$G4244),AllocFactorMatrix,(U$4+1),FALSE)*$E4247</f>
        <v>0</v>
      </c>
      <c r="V4244" s="25">
        <f ca="1">VLOOKUP(CONCATENATE($F4244," ",$G4244),AllocFactorMatrix,(V$4+1),FALSE)*$E4247</f>
        <v>0</v>
      </c>
      <c r="W4244" s="25">
        <f t="shared" ca="1" si="1998"/>
        <v>0</v>
      </c>
      <c r="X4244" s="25">
        <f ca="1">VLOOKUP(CONCATENATE($F4244," ",$G4244),AllocFactorMatrix,(X$4+1),FALSE)*$E4247</f>
        <v>0</v>
      </c>
      <c r="Y4244" s="25">
        <f ca="1">VLOOKUP(CONCATENATE($F4244," ",$G4244),AllocFactorMatrix,(Y$4+1),FALSE)*$E4247</f>
        <v>0</v>
      </c>
      <c r="Z4244" s="25">
        <f t="shared" ca="1" si="1996"/>
        <v>0</v>
      </c>
      <c r="AA4244" s="25">
        <f ca="1">VLOOKUP(CONCATENATE($F4244," ",$G4244),AllocFactorMatrix,(AA$4+1),FALSE)*$E4247</f>
        <v>0</v>
      </c>
      <c r="AB4244" s="25">
        <f ca="1">VLOOKUP(CONCATENATE($F4244," ",$G4244),AllocFactorMatrix,(AB$4+1),FALSE)*$E4247</f>
        <v>0</v>
      </c>
      <c r="AC4244" s="25">
        <f ca="1">VLOOKUP(CONCATENATE($F4244," ",$G4244),AllocFactorMatrix,(AC$4+1),FALSE)*$E4247</f>
        <v>0</v>
      </c>
    </row>
    <row r="4245" spans="4:29" hidden="1" outlineLevel="1">
      <c r="F4245" s="61" t="str">
        <f>F4247</f>
        <v>RB_GUP</v>
      </c>
      <c r="G4245" s="20" t="str">
        <f>$G$13</f>
        <v>ENERGY</v>
      </c>
      <c r="H4245" s="24">
        <f t="shared" ca="1" si="1984"/>
        <v>0</v>
      </c>
      <c r="I4245" s="25">
        <f ca="1">VLOOKUP(CONCATENATE($F4245," ",$G4245),AllocFactorMatrix,(I$4+1),FALSE)*$E4247</f>
        <v>0</v>
      </c>
      <c r="J4245" s="25">
        <f ca="1">VLOOKUP(CONCATENATE($F4245," ",$G4245),AllocFactorMatrix,(J$4+1),FALSE)*$E4247</f>
        <v>0</v>
      </c>
      <c r="K4245" s="25">
        <f ca="1">VLOOKUP(CONCATENATE($F4245," ",$G4245),AllocFactorMatrix,(K$4+1),FALSE)*$E4247</f>
        <v>0</v>
      </c>
      <c r="L4245" s="25">
        <f ca="1">VLOOKUP(CONCATENATE($F4245," ",$G4245),AllocFactorMatrix,(L$4+1),FALSE)*$E4247</f>
        <v>0</v>
      </c>
      <c r="M4245" s="25">
        <f t="shared" ca="1" si="1995"/>
        <v>0</v>
      </c>
      <c r="N4245" s="25">
        <f ca="1">VLOOKUP(CONCATENATE($F4245," ",$G4245),AllocFactorMatrix,(N$4+1),FALSE)*$E4247</f>
        <v>0</v>
      </c>
      <c r="O4245" s="25">
        <f ca="1">VLOOKUP(CONCATENATE($F4245," ",$G4245),AllocFactorMatrix,(O$4+1),FALSE)*$E4247</f>
        <v>0</v>
      </c>
      <c r="P4245" s="25">
        <f ca="1">VLOOKUP(CONCATENATE($F4245," ",$G4245),AllocFactorMatrix,(P$4+1),FALSE)*$E4247</f>
        <v>0</v>
      </c>
      <c r="Q4245" s="25">
        <f ca="1">VLOOKUP(CONCATENATE($F4245," ",$G4245),AllocFactorMatrix,(Q$4+1),FALSE)*$E4247</f>
        <v>0</v>
      </c>
      <c r="R4245" s="25">
        <f t="shared" ca="1" si="1997"/>
        <v>0</v>
      </c>
      <c r="S4245" s="25">
        <f ca="1">VLOOKUP(CONCATENATE($F4245," ",$G4245),AllocFactorMatrix,(S$4+1),FALSE)*$E4247</f>
        <v>0</v>
      </c>
      <c r="T4245" s="25">
        <f ca="1">VLOOKUP(CONCATENATE($F4245," ",$G4245),AllocFactorMatrix,(T$4+1),FALSE)*$E4247</f>
        <v>0</v>
      </c>
      <c r="U4245" s="25">
        <f ca="1">VLOOKUP(CONCATENATE($F4245," ",$G4245),AllocFactorMatrix,(U$4+1),FALSE)*$E4247</f>
        <v>0</v>
      </c>
      <c r="V4245" s="25">
        <f ca="1">VLOOKUP(CONCATENATE($F4245," ",$G4245),AllocFactorMatrix,(V$4+1),FALSE)*$E4247</f>
        <v>0</v>
      </c>
      <c r="W4245" s="25">
        <f t="shared" ca="1" si="1998"/>
        <v>0</v>
      </c>
      <c r="X4245" s="25">
        <f ca="1">VLOOKUP(CONCATENATE($F4245," ",$G4245),AllocFactorMatrix,(X$4+1),FALSE)*$E4247</f>
        <v>0</v>
      </c>
      <c r="Y4245" s="25">
        <f ca="1">VLOOKUP(CONCATENATE($F4245," ",$G4245),AllocFactorMatrix,(Y$4+1),FALSE)*$E4247</f>
        <v>0</v>
      </c>
      <c r="Z4245" s="25">
        <f t="shared" ca="1" si="1996"/>
        <v>0</v>
      </c>
      <c r="AA4245" s="25">
        <f ca="1">VLOOKUP(CONCATENATE($F4245," ",$G4245),AllocFactorMatrix,(AA$4+1),FALSE)*$E4247</f>
        <v>0</v>
      </c>
      <c r="AB4245" s="25">
        <f ca="1">VLOOKUP(CONCATENATE($F4245," ",$G4245),AllocFactorMatrix,(AB$4+1),FALSE)*$E4247</f>
        <v>0</v>
      </c>
      <c r="AC4245" s="25">
        <f ca="1">VLOOKUP(CONCATENATE($F4245," ",$G4245),AllocFactorMatrix,(AC$4+1),FALSE)*$E4247</f>
        <v>0</v>
      </c>
    </row>
    <row r="4246" spans="4:29" hidden="1" outlineLevel="1">
      <c r="F4246" s="61" t="str">
        <f>F4247</f>
        <v>RB_GUP</v>
      </c>
      <c r="G4246" s="20" t="str">
        <f>$G$14</f>
        <v>CUSTOMER</v>
      </c>
      <c r="H4246" s="24">
        <f t="shared" ca="1" si="1984"/>
        <v>0</v>
      </c>
      <c r="I4246" s="25">
        <f ca="1">VLOOKUP(CONCATENATE($F4246," ",$G4246),AllocFactorMatrix,(I$4+1),FALSE)*$E4247</f>
        <v>0</v>
      </c>
      <c r="J4246" s="25">
        <f ca="1">VLOOKUP(CONCATENATE($F4246," ",$G4246),AllocFactorMatrix,(J$4+1),FALSE)*$E4247</f>
        <v>0</v>
      </c>
      <c r="K4246" s="25">
        <f ca="1">VLOOKUP(CONCATENATE($F4246," ",$G4246),AllocFactorMatrix,(K$4+1),FALSE)*$E4247</f>
        <v>0</v>
      </c>
      <c r="L4246" s="25">
        <f ca="1">VLOOKUP(CONCATENATE($F4246," ",$G4246),AllocFactorMatrix,(L$4+1),FALSE)*$E4247</f>
        <v>0</v>
      </c>
      <c r="M4246" s="25">
        <f t="shared" ca="1" si="1995"/>
        <v>0</v>
      </c>
      <c r="N4246" s="25">
        <f ca="1">VLOOKUP(CONCATENATE($F4246," ",$G4246),AllocFactorMatrix,(N$4+1),FALSE)*$E4247</f>
        <v>0</v>
      </c>
      <c r="O4246" s="25">
        <f ca="1">VLOOKUP(CONCATENATE($F4246," ",$G4246),AllocFactorMatrix,(O$4+1),FALSE)*$E4247</f>
        <v>0</v>
      </c>
      <c r="P4246" s="25">
        <f ca="1">VLOOKUP(CONCATENATE($F4246," ",$G4246),AllocFactorMatrix,(P$4+1),FALSE)*$E4247</f>
        <v>0</v>
      </c>
      <c r="Q4246" s="25">
        <f ca="1">VLOOKUP(CONCATENATE($F4246," ",$G4246),AllocFactorMatrix,(Q$4+1),FALSE)*$E4247</f>
        <v>0</v>
      </c>
      <c r="R4246" s="25">
        <f t="shared" ca="1" si="1997"/>
        <v>0</v>
      </c>
      <c r="S4246" s="25">
        <f ca="1">VLOOKUP(CONCATENATE($F4246," ",$G4246),AllocFactorMatrix,(S$4+1),FALSE)*$E4247</f>
        <v>0</v>
      </c>
      <c r="T4246" s="25">
        <f ca="1">VLOOKUP(CONCATENATE($F4246," ",$G4246),AllocFactorMatrix,(T$4+1),FALSE)*$E4247</f>
        <v>0</v>
      </c>
      <c r="U4246" s="25">
        <f ca="1">VLOOKUP(CONCATENATE($F4246," ",$G4246),AllocFactorMatrix,(U$4+1),FALSE)*$E4247</f>
        <v>0</v>
      </c>
      <c r="V4246" s="25">
        <f ca="1">VLOOKUP(CONCATENATE($F4246," ",$G4246),AllocFactorMatrix,(V$4+1),FALSE)*$E4247</f>
        <v>0</v>
      </c>
      <c r="W4246" s="25">
        <f t="shared" ca="1" si="1998"/>
        <v>0</v>
      </c>
      <c r="X4246" s="25">
        <f ca="1">VLOOKUP(CONCATENATE($F4246," ",$G4246),AllocFactorMatrix,(X$4+1),FALSE)*$E4247</f>
        <v>0</v>
      </c>
      <c r="Y4246" s="25">
        <f ca="1">VLOOKUP(CONCATENATE($F4246," ",$G4246),AllocFactorMatrix,(Y$4+1),FALSE)*$E4247</f>
        <v>0</v>
      </c>
      <c r="Z4246" s="25">
        <f t="shared" ca="1" si="1996"/>
        <v>0</v>
      </c>
      <c r="AA4246" s="25">
        <f ca="1">VLOOKUP(CONCATENATE($F4246," ",$G4246),AllocFactorMatrix,(AA$4+1),FALSE)*$E4247</f>
        <v>0</v>
      </c>
      <c r="AB4246" s="25">
        <f ca="1">VLOOKUP(CONCATENATE($F4246," ",$G4246),AllocFactorMatrix,(AB$4+1),FALSE)*$E4247</f>
        <v>0</v>
      </c>
      <c r="AC4246" s="25">
        <f ca="1">VLOOKUP(CONCATENATE($F4246," ",$G4246),AllocFactorMatrix,(AC$4+1),FALSE)*$E4247</f>
        <v>0</v>
      </c>
    </row>
    <row r="4247" spans="4:29" collapsed="1">
      <c r="D4247" s="20" t="s">
        <v>298</v>
      </c>
      <c r="E4247" s="22">
        <v>0</v>
      </c>
      <c r="F4247" s="61" t="s">
        <v>73</v>
      </c>
      <c r="G4247" s="20" t="str">
        <f>$G$15</f>
        <v>TOTAL</v>
      </c>
      <c r="H4247" s="24">
        <f t="shared" ca="1" si="1984"/>
        <v>0</v>
      </c>
      <c r="I4247" s="25">
        <f ca="1">VLOOKUP(CONCATENATE($F4247," ",$G4247),AllocFactorMatrix,(I$4+1),FALSE)*$E4247</f>
        <v>0</v>
      </c>
      <c r="J4247" s="25">
        <f ca="1">VLOOKUP(CONCATENATE($F4247," ",$G4247),AllocFactorMatrix,(J$4+1),FALSE)*$E4247</f>
        <v>0</v>
      </c>
      <c r="K4247" s="25">
        <f ca="1">VLOOKUP(CONCATENATE($F4247," ",$G4247),AllocFactorMatrix,(K$4+1),FALSE)*$E4247</f>
        <v>0</v>
      </c>
      <c r="L4247" s="25">
        <f ca="1">VLOOKUP(CONCATENATE($F4247," ",$G4247),AllocFactorMatrix,(L$4+1),FALSE)*$E4247</f>
        <v>0</v>
      </c>
      <c r="M4247" s="25">
        <f t="shared" ca="1" si="1995"/>
        <v>0</v>
      </c>
      <c r="N4247" s="25">
        <f ca="1">VLOOKUP(CONCATENATE($F4247," ",$G4247),AllocFactorMatrix,(N$4+1),FALSE)*$E4247</f>
        <v>0</v>
      </c>
      <c r="O4247" s="25">
        <f ca="1">VLOOKUP(CONCATENATE($F4247," ",$G4247),AllocFactorMatrix,(O$4+1),FALSE)*$E4247</f>
        <v>0</v>
      </c>
      <c r="P4247" s="25">
        <f ca="1">VLOOKUP(CONCATENATE($F4247," ",$G4247),AllocFactorMatrix,(P$4+1),FALSE)*$E4247</f>
        <v>0</v>
      </c>
      <c r="Q4247" s="25">
        <f ca="1">VLOOKUP(CONCATENATE($F4247," ",$G4247),AllocFactorMatrix,(Q$4+1),FALSE)*$E4247</f>
        <v>0</v>
      </c>
      <c r="R4247" s="25">
        <f t="shared" ca="1" si="1997"/>
        <v>0</v>
      </c>
      <c r="S4247" s="25">
        <f ca="1">VLOOKUP(CONCATENATE($F4247," ",$G4247),AllocFactorMatrix,(S$4+1),FALSE)*$E4247</f>
        <v>0</v>
      </c>
      <c r="T4247" s="25">
        <f ca="1">VLOOKUP(CONCATENATE($F4247," ",$G4247),AllocFactorMatrix,(T$4+1),FALSE)*$E4247</f>
        <v>0</v>
      </c>
      <c r="U4247" s="25">
        <f ca="1">VLOOKUP(CONCATENATE($F4247," ",$G4247),AllocFactorMatrix,(U$4+1),FALSE)*$E4247</f>
        <v>0</v>
      </c>
      <c r="V4247" s="25">
        <f ca="1">VLOOKUP(CONCATENATE($F4247," ",$G4247),AllocFactorMatrix,(V$4+1),FALSE)*$E4247</f>
        <v>0</v>
      </c>
      <c r="W4247" s="25">
        <f t="shared" ca="1" si="1998"/>
        <v>0</v>
      </c>
      <c r="X4247" s="25">
        <f ca="1">VLOOKUP(CONCATENATE($F4247," ",$G4247),AllocFactorMatrix,(X$4+1),FALSE)*$E4247</f>
        <v>0</v>
      </c>
      <c r="Y4247" s="25">
        <f ca="1">VLOOKUP(CONCATENATE($F4247," ",$G4247),AllocFactorMatrix,(Y$4+1),FALSE)*$E4247</f>
        <v>0</v>
      </c>
      <c r="Z4247" s="25">
        <f t="shared" ca="1" si="1996"/>
        <v>0</v>
      </c>
      <c r="AA4247" s="25">
        <f ca="1">VLOOKUP(CONCATENATE($F4247," ",$G4247),AllocFactorMatrix,(AA$4+1),FALSE)*$E4247</f>
        <v>0</v>
      </c>
      <c r="AB4247" s="25">
        <f ca="1">VLOOKUP(CONCATENATE($F4247," ",$G4247),AllocFactorMatrix,(AB$4+1),FALSE)*$E4247</f>
        <v>0</v>
      </c>
      <c r="AC4247" s="25">
        <f ca="1">VLOOKUP(CONCATENATE($F4247," ",$G4247),AllocFactorMatrix,(AC$4+1),FALSE)*$E4247</f>
        <v>0</v>
      </c>
    </row>
    <row r="4248" spans="4:29" hidden="1" outlineLevel="1">
      <c r="F4248" s="61" t="str">
        <f>F4255</f>
        <v>LABOR_M</v>
      </c>
      <c r="G4248" s="20" t="str">
        <f>$G$8</f>
        <v>PRODUCTION</v>
      </c>
      <c r="H4248" s="24">
        <f t="shared" ca="1" si="1984"/>
        <v>0</v>
      </c>
      <c r="I4248" s="25">
        <f ca="1">VLOOKUP(CONCATENATE($F4248," ",$G4248),AllocFactorMatrix,(I$4+1),FALSE)*$E4255</f>
        <v>0</v>
      </c>
      <c r="J4248" s="25">
        <f ca="1">VLOOKUP(CONCATENATE($F4248," ",$G4248),AllocFactorMatrix,(J$4+1),FALSE)*$E4255</f>
        <v>0</v>
      </c>
      <c r="K4248" s="25">
        <f ca="1">VLOOKUP(CONCATENATE($F4248," ",$G4248),AllocFactorMatrix,(K$4+1),FALSE)*$E4255</f>
        <v>0</v>
      </c>
      <c r="L4248" s="25">
        <f ca="1">VLOOKUP(CONCATENATE($F4248," ",$G4248),AllocFactorMatrix,(L$4+1),FALSE)*$E4255</f>
        <v>0</v>
      </c>
      <c r="M4248" s="25">
        <f t="shared" ref="M4248:M4255" ca="1" si="1999">SUBTOTAL(9,J4248:L4248)</f>
        <v>0</v>
      </c>
      <c r="N4248" s="25">
        <f ca="1">VLOOKUP(CONCATENATE($F4248," ",$G4248),AllocFactorMatrix,(N$4+1),FALSE)*$E4255</f>
        <v>0</v>
      </c>
      <c r="O4248" s="25">
        <f ca="1">VLOOKUP(CONCATENATE($F4248," ",$G4248),AllocFactorMatrix,(O$4+1),FALSE)*$E4255</f>
        <v>0</v>
      </c>
      <c r="P4248" s="25">
        <f ca="1">VLOOKUP(CONCATENATE($F4248," ",$G4248),AllocFactorMatrix,(P$4+1),FALSE)*$E4255</f>
        <v>0</v>
      </c>
      <c r="Q4248" s="25">
        <f ca="1">VLOOKUP(CONCATENATE($F4248," ",$G4248),AllocFactorMatrix,(Q$4+1),FALSE)*$E4255</f>
        <v>0</v>
      </c>
      <c r="R4248" s="25">
        <f ca="1">SUBTOTAL(9,N4248:Q4248)</f>
        <v>0</v>
      </c>
      <c r="S4248" s="25">
        <f ca="1">VLOOKUP(CONCATENATE($F4248," ",$G4248),AllocFactorMatrix,(S$4+1),FALSE)*$E4255</f>
        <v>0</v>
      </c>
      <c r="T4248" s="25">
        <f ca="1">VLOOKUP(CONCATENATE($F4248," ",$G4248),AllocFactorMatrix,(T$4+1),FALSE)*$E4255</f>
        <v>0</v>
      </c>
      <c r="U4248" s="25">
        <f ca="1">VLOOKUP(CONCATENATE($F4248," ",$G4248),AllocFactorMatrix,(U$4+1),FALSE)*$E4255</f>
        <v>0</v>
      </c>
      <c r="V4248" s="25">
        <f ca="1">VLOOKUP(CONCATENATE($F4248," ",$G4248),AllocFactorMatrix,(V$4+1),FALSE)*$E4255</f>
        <v>0</v>
      </c>
      <c r="W4248" s="25">
        <f ca="1">SUBTOTAL(9,S4248:V4248)</f>
        <v>0</v>
      </c>
      <c r="X4248" s="25">
        <f ca="1">VLOOKUP(CONCATENATE($F4248," ",$G4248),AllocFactorMatrix,(X$4+1),FALSE)*$E4255</f>
        <v>0</v>
      </c>
      <c r="Y4248" s="25">
        <f ca="1">VLOOKUP(CONCATENATE($F4248," ",$G4248),AllocFactorMatrix,(Y$4+1),FALSE)*$E4255</f>
        <v>0</v>
      </c>
      <c r="Z4248" s="25">
        <f t="shared" ref="Z4248:Z4255" ca="1" si="2000">SUBTOTAL(9,X4248:Y4248)</f>
        <v>0</v>
      </c>
      <c r="AA4248" s="25">
        <f ca="1">VLOOKUP(CONCATENATE($F4248," ",$G4248),AllocFactorMatrix,(AA$4+1),FALSE)*$E4255</f>
        <v>0</v>
      </c>
      <c r="AB4248" s="25">
        <f ca="1">VLOOKUP(CONCATENATE($F4248," ",$G4248),AllocFactorMatrix,(AB$4+1),FALSE)*$E4255</f>
        <v>0</v>
      </c>
      <c r="AC4248" s="25">
        <f ca="1">VLOOKUP(CONCATENATE($F4248," ",$G4248),AllocFactorMatrix,(AC$4+1),FALSE)*$E4255</f>
        <v>0</v>
      </c>
    </row>
    <row r="4249" spans="4:29" hidden="1" outlineLevel="1">
      <c r="F4249" s="61" t="str">
        <f>F4255</f>
        <v>LABOR_M</v>
      </c>
      <c r="G4249" s="20" t="str">
        <f>$G$9</f>
        <v>BULKTRAN</v>
      </c>
      <c r="H4249" s="24">
        <f t="shared" ca="1" si="1984"/>
        <v>0</v>
      </c>
      <c r="I4249" s="25">
        <f ca="1">VLOOKUP(CONCATENATE($F4249," ",$G4249),AllocFactorMatrix,(I$4+1),FALSE)*$E4255</f>
        <v>0</v>
      </c>
      <c r="J4249" s="25">
        <f ca="1">VLOOKUP(CONCATENATE($F4249," ",$G4249),AllocFactorMatrix,(J$4+1),FALSE)*$E4255</f>
        <v>0</v>
      </c>
      <c r="K4249" s="25">
        <f ca="1">VLOOKUP(CONCATENATE($F4249," ",$G4249),AllocFactorMatrix,(K$4+1),FALSE)*$E4255</f>
        <v>0</v>
      </c>
      <c r="L4249" s="25">
        <f ca="1">VLOOKUP(CONCATENATE($F4249," ",$G4249),AllocFactorMatrix,(L$4+1),FALSE)*$E4255</f>
        <v>0</v>
      </c>
      <c r="M4249" s="25">
        <f t="shared" ca="1" si="1999"/>
        <v>0</v>
      </c>
      <c r="N4249" s="25">
        <f ca="1">VLOOKUP(CONCATENATE($F4249," ",$G4249),AllocFactorMatrix,(N$4+1),FALSE)*$E4255</f>
        <v>0</v>
      </c>
      <c r="O4249" s="25">
        <f ca="1">VLOOKUP(CONCATENATE($F4249," ",$G4249),AllocFactorMatrix,(O$4+1),FALSE)*$E4255</f>
        <v>0</v>
      </c>
      <c r="P4249" s="25">
        <f ca="1">VLOOKUP(CONCATENATE($F4249," ",$G4249),AllocFactorMatrix,(P$4+1),FALSE)*$E4255</f>
        <v>0</v>
      </c>
      <c r="Q4249" s="25">
        <f ca="1">VLOOKUP(CONCATENATE($F4249," ",$G4249),AllocFactorMatrix,(Q$4+1),FALSE)*$E4255</f>
        <v>0</v>
      </c>
      <c r="R4249" s="25">
        <f t="shared" ref="R4249:R4255" ca="1" si="2001">SUBTOTAL(9,N4249:Q4249)</f>
        <v>0</v>
      </c>
      <c r="S4249" s="25">
        <f ca="1">VLOOKUP(CONCATENATE($F4249," ",$G4249),AllocFactorMatrix,(S$4+1),FALSE)*$E4255</f>
        <v>0</v>
      </c>
      <c r="T4249" s="25">
        <f ca="1">VLOOKUP(CONCATENATE($F4249," ",$G4249),AllocFactorMatrix,(T$4+1),FALSE)*$E4255</f>
        <v>0</v>
      </c>
      <c r="U4249" s="25">
        <f ca="1">VLOOKUP(CONCATENATE($F4249," ",$G4249),AllocFactorMatrix,(U$4+1),FALSE)*$E4255</f>
        <v>0</v>
      </c>
      <c r="V4249" s="25">
        <f ca="1">VLOOKUP(CONCATENATE($F4249," ",$G4249),AllocFactorMatrix,(V$4+1),FALSE)*$E4255</f>
        <v>0</v>
      </c>
      <c r="W4249" s="25">
        <f t="shared" ref="W4249:W4255" ca="1" si="2002">SUBTOTAL(9,S4249:V4249)</f>
        <v>0</v>
      </c>
      <c r="X4249" s="25">
        <f ca="1">VLOOKUP(CONCATENATE($F4249," ",$G4249),AllocFactorMatrix,(X$4+1),FALSE)*$E4255</f>
        <v>0</v>
      </c>
      <c r="Y4249" s="25">
        <f ca="1">VLOOKUP(CONCATENATE($F4249," ",$G4249),AllocFactorMatrix,(Y$4+1),FALSE)*$E4255</f>
        <v>0</v>
      </c>
      <c r="Z4249" s="25">
        <f t="shared" ca="1" si="2000"/>
        <v>0</v>
      </c>
      <c r="AA4249" s="25">
        <f ca="1">VLOOKUP(CONCATENATE($F4249," ",$G4249),AllocFactorMatrix,(AA$4+1),FALSE)*$E4255</f>
        <v>0</v>
      </c>
      <c r="AB4249" s="25">
        <f ca="1">VLOOKUP(CONCATENATE($F4249," ",$G4249),AllocFactorMatrix,(AB$4+1),FALSE)*$E4255</f>
        <v>0</v>
      </c>
      <c r="AC4249" s="25">
        <f ca="1">VLOOKUP(CONCATENATE($F4249," ",$G4249),AllocFactorMatrix,(AC$4+1),FALSE)*$E4255</f>
        <v>0</v>
      </c>
    </row>
    <row r="4250" spans="4:29" hidden="1" outlineLevel="1">
      <c r="F4250" s="61" t="str">
        <f>F4255</f>
        <v>LABOR_M</v>
      </c>
      <c r="G4250" s="20" t="str">
        <f>$G$10</f>
        <v>SUBTRAN</v>
      </c>
      <c r="H4250" s="24">
        <f t="shared" ca="1" si="1984"/>
        <v>0</v>
      </c>
      <c r="I4250" s="25">
        <f ca="1">VLOOKUP(CONCATENATE($F4250," ",$G4250),AllocFactorMatrix,(I$4+1),FALSE)*$E4255</f>
        <v>0</v>
      </c>
      <c r="J4250" s="25">
        <f ca="1">VLOOKUP(CONCATENATE($F4250," ",$G4250),AllocFactorMatrix,(J$4+1),FALSE)*$E4255</f>
        <v>0</v>
      </c>
      <c r="K4250" s="25">
        <f ca="1">VLOOKUP(CONCATENATE($F4250," ",$G4250),AllocFactorMatrix,(K$4+1),FALSE)*$E4255</f>
        <v>0</v>
      </c>
      <c r="L4250" s="25">
        <f ca="1">VLOOKUP(CONCATENATE($F4250," ",$G4250),AllocFactorMatrix,(L$4+1),FALSE)*$E4255</f>
        <v>0</v>
      </c>
      <c r="M4250" s="25">
        <f t="shared" ca="1" si="1999"/>
        <v>0</v>
      </c>
      <c r="N4250" s="25">
        <f ca="1">VLOOKUP(CONCATENATE($F4250," ",$G4250),AllocFactorMatrix,(N$4+1),FALSE)*$E4255</f>
        <v>0</v>
      </c>
      <c r="O4250" s="25">
        <f ca="1">VLOOKUP(CONCATENATE($F4250," ",$G4250),AllocFactorMatrix,(O$4+1),FALSE)*$E4255</f>
        <v>0</v>
      </c>
      <c r="P4250" s="25">
        <f ca="1">VLOOKUP(CONCATENATE($F4250," ",$G4250),AllocFactorMatrix,(P$4+1),FALSE)*$E4255</f>
        <v>0</v>
      </c>
      <c r="Q4250" s="25">
        <f ca="1">VLOOKUP(CONCATENATE($F4250," ",$G4250),AllocFactorMatrix,(Q$4+1),FALSE)*$E4255</f>
        <v>0</v>
      </c>
      <c r="R4250" s="25">
        <f t="shared" ca="1" si="2001"/>
        <v>0</v>
      </c>
      <c r="S4250" s="25">
        <f ca="1">VLOOKUP(CONCATENATE($F4250," ",$G4250),AllocFactorMatrix,(S$4+1),FALSE)*$E4255</f>
        <v>0</v>
      </c>
      <c r="T4250" s="25">
        <f ca="1">VLOOKUP(CONCATENATE($F4250," ",$G4250),AllocFactorMatrix,(T$4+1),FALSE)*$E4255</f>
        <v>0</v>
      </c>
      <c r="U4250" s="25">
        <f ca="1">VLOOKUP(CONCATENATE($F4250," ",$G4250),AllocFactorMatrix,(U$4+1),FALSE)*$E4255</f>
        <v>0</v>
      </c>
      <c r="V4250" s="25">
        <f ca="1">VLOOKUP(CONCATENATE($F4250," ",$G4250),AllocFactorMatrix,(V$4+1),FALSE)*$E4255</f>
        <v>0</v>
      </c>
      <c r="W4250" s="25">
        <f t="shared" ca="1" si="2002"/>
        <v>0</v>
      </c>
      <c r="X4250" s="25">
        <f ca="1">VLOOKUP(CONCATENATE($F4250," ",$G4250),AllocFactorMatrix,(X$4+1),FALSE)*$E4255</f>
        <v>0</v>
      </c>
      <c r="Y4250" s="25">
        <f ca="1">VLOOKUP(CONCATENATE($F4250," ",$G4250),AllocFactorMatrix,(Y$4+1),FALSE)*$E4255</f>
        <v>0</v>
      </c>
      <c r="Z4250" s="25">
        <f t="shared" ca="1" si="2000"/>
        <v>0</v>
      </c>
      <c r="AA4250" s="25">
        <f ca="1">VLOOKUP(CONCATENATE($F4250," ",$G4250),AllocFactorMatrix,(AA$4+1),FALSE)*$E4255</f>
        <v>0</v>
      </c>
      <c r="AB4250" s="25">
        <f ca="1">VLOOKUP(CONCATENATE($F4250," ",$G4250),AllocFactorMatrix,(AB$4+1),FALSE)*$E4255</f>
        <v>0</v>
      </c>
      <c r="AC4250" s="25">
        <f ca="1">VLOOKUP(CONCATENATE($F4250," ",$G4250),AllocFactorMatrix,(AC$4+1),FALSE)*$E4255</f>
        <v>0</v>
      </c>
    </row>
    <row r="4251" spans="4:29" hidden="1" outlineLevel="1">
      <c r="F4251" s="61" t="str">
        <f>F4255</f>
        <v>LABOR_M</v>
      </c>
      <c r="G4251" s="20" t="str">
        <f>$G$11</f>
        <v>DISTPRI</v>
      </c>
      <c r="H4251" s="24">
        <f t="shared" ca="1" si="1984"/>
        <v>0</v>
      </c>
      <c r="I4251" s="25">
        <f ca="1">VLOOKUP(CONCATENATE($F4251," ",$G4251),AllocFactorMatrix,(I$4+1),FALSE)*$E4255</f>
        <v>0</v>
      </c>
      <c r="J4251" s="25">
        <f ca="1">VLOOKUP(CONCATENATE($F4251," ",$G4251),AllocFactorMatrix,(J$4+1),FALSE)*$E4255</f>
        <v>0</v>
      </c>
      <c r="K4251" s="25">
        <f ca="1">VLOOKUP(CONCATENATE($F4251," ",$G4251),AllocFactorMatrix,(K$4+1),FALSE)*$E4255</f>
        <v>0</v>
      </c>
      <c r="L4251" s="25">
        <f ca="1">VLOOKUP(CONCATENATE($F4251," ",$G4251),AllocFactorMatrix,(L$4+1),FALSE)*$E4255</f>
        <v>0</v>
      </c>
      <c r="M4251" s="25">
        <f t="shared" ca="1" si="1999"/>
        <v>0</v>
      </c>
      <c r="N4251" s="25">
        <f ca="1">VLOOKUP(CONCATENATE($F4251," ",$G4251),AllocFactorMatrix,(N$4+1),FALSE)*$E4255</f>
        <v>0</v>
      </c>
      <c r="O4251" s="25">
        <f ca="1">VLOOKUP(CONCATENATE($F4251," ",$G4251),AllocFactorMatrix,(O$4+1),FALSE)*$E4255</f>
        <v>0</v>
      </c>
      <c r="P4251" s="25">
        <f ca="1">VLOOKUP(CONCATENATE($F4251," ",$G4251),AllocFactorMatrix,(P$4+1),FALSE)*$E4255</f>
        <v>0</v>
      </c>
      <c r="Q4251" s="25">
        <f ca="1">VLOOKUP(CONCATENATE($F4251," ",$G4251),AllocFactorMatrix,(Q$4+1),FALSE)*$E4255</f>
        <v>0</v>
      </c>
      <c r="R4251" s="25">
        <f t="shared" ca="1" si="2001"/>
        <v>0</v>
      </c>
      <c r="S4251" s="25">
        <f ca="1">VLOOKUP(CONCATENATE($F4251," ",$G4251),AllocFactorMatrix,(S$4+1),FALSE)*$E4255</f>
        <v>0</v>
      </c>
      <c r="T4251" s="25">
        <f ca="1">VLOOKUP(CONCATENATE($F4251," ",$G4251),AllocFactorMatrix,(T$4+1),FALSE)*$E4255</f>
        <v>0</v>
      </c>
      <c r="U4251" s="25">
        <f ca="1">VLOOKUP(CONCATENATE($F4251," ",$G4251),AllocFactorMatrix,(U$4+1),FALSE)*$E4255</f>
        <v>0</v>
      </c>
      <c r="V4251" s="25">
        <f ca="1">VLOOKUP(CONCATENATE($F4251," ",$G4251),AllocFactorMatrix,(V$4+1),FALSE)*$E4255</f>
        <v>0</v>
      </c>
      <c r="W4251" s="25">
        <f t="shared" ca="1" si="2002"/>
        <v>0</v>
      </c>
      <c r="X4251" s="25">
        <f ca="1">VLOOKUP(CONCATENATE($F4251," ",$G4251),AllocFactorMatrix,(X$4+1),FALSE)*$E4255</f>
        <v>0</v>
      </c>
      <c r="Y4251" s="25">
        <f ca="1">VLOOKUP(CONCATENATE($F4251," ",$G4251),AllocFactorMatrix,(Y$4+1),FALSE)*$E4255</f>
        <v>0</v>
      </c>
      <c r="Z4251" s="25">
        <f t="shared" ca="1" si="2000"/>
        <v>0</v>
      </c>
      <c r="AA4251" s="25">
        <f ca="1">VLOOKUP(CONCATENATE($F4251," ",$G4251),AllocFactorMatrix,(AA$4+1),FALSE)*$E4255</f>
        <v>0</v>
      </c>
      <c r="AB4251" s="25">
        <f ca="1">VLOOKUP(CONCATENATE($F4251," ",$G4251),AllocFactorMatrix,(AB$4+1),FALSE)*$E4255</f>
        <v>0</v>
      </c>
      <c r="AC4251" s="25">
        <f ca="1">VLOOKUP(CONCATENATE($F4251," ",$G4251),AllocFactorMatrix,(AC$4+1),FALSE)*$E4255</f>
        <v>0</v>
      </c>
    </row>
    <row r="4252" spans="4:29" hidden="1" outlineLevel="1">
      <c r="F4252" s="61" t="str">
        <f>F4255</f>
        <v>LABOR_M</v>
      </c>
      <c r="G4252" s="20" t="str">
        <f>$G$12</f>
        <v>DISTSEC</v>
      </c>
      <c r="H4252" s="24">
        <f t="shared" ca="1" si="1984"/>
        <v>0</v>
      </c>
      <c r="I4252" s="25">
        <f ca="1">VLOOKUP(CONCATENATE($F4252," ",$G4252),AllocFactorMatrix,(I$4+1),FALSE)*$E4255</f>
        <v>0</v>
      </c>
      <c r="J4252" s="25">
        <f ca="1">VLOOKUP(CONCATENATE($F4252," ",$G4252),AllocFactorMatrix,(J$4+1),FALSE)*$E4255</f>
        <v>0</v>
      </c>
      <c r="K4252" s="25">
        <f ca="1">VLOOKUP(CONCATENATE($F4252," ",$G4252),AllocFactorMatrix,(K$4+1),FALSE)*$E4255</f>
        <v>0</v>
      </c>
      <c r="L4252" s="25">
        <f ca="1">VLOOKUP(CONCATENATE($F4252," ",$G4252),AllocFactorMatrix,(L$4+1),FALSE)*$E4255</f>
        <v>0</v>
      </c>
      <c r="M4252" s="25">
        <f t="shared" ca="1" si="1999"/>
        <v>0</v>
      </c>
      <c r="N4252" s="25">
        <f ca="1">VLOOKUP(CONCATENATE($F4252," ",$G4252),AllocFactorMatrix,(N$4+1),FALSE)*$E4255</f>
        <v>0</v>
      </c>
      <c r="O4252" s="25">
        <f ca="1">VLOOKUP(CONCATENATE($F4252," ",$G4252),AllocFactorMatrix,(O$4+1),FALSE)*$E4255</f>
        <v>0</v>
      </c>
      <c r="P4252" s="25">
        <f ca="1">VLOOKUP(CONCATENATE($F4252," ",$G4252),AllocFactorMatrix,(P$4+1),FALSE)*$E4255</f>
        <v>0</v>
      </c>
      <c r="Q4252" s="25">
        <f ca="1">VLOOKUP(CONCATENATE($F4252," ",$G4252),AllocFactorMatrix,(Q$4+1),FALSE)*$E4255</f>
        <v>0</v>
      </c>
      <c r="R4252" s="25">
        <f t="shared" ca="1" si="2001"/>
        <v>0</v>
      </c>
      <c r="S4252" s="25">
        <f ca="1">VLOOKUP(CONCATENATE($F4252," ",$G4252),AllocFactorMatrix,(S$4+1),FALSE)*$E4255</f>
        <v>0</v>
      </c>
      <c r="T4252" s="25">
        <f ca="1">VLOOKUP(CONCATENATE($F4252," ",$G4252),AllocFactorMatrix,(T$4+1),FALSE)*$E4255</f>
        <v>0</v>
      </c>
      <c r="U4252" s="25">
        <f ca="1">VLOOKUP(CONCATENATE($F4252," ",$G4252),AllocFactorMatrix,(U$4+1),FALSE)*$E4255</f>
        <v>0</v>
      </c>
      <c r="V4252" s="25">
        <f ca="1">VLOOKUP(CONCATENATE($F4252," ",$G4252),AllocFactorMatrix,(V$4+1),FALSE)*$E4255</f>
        <v>0</v>
      </c>
      <c r="W4252" s="25">
        <f t="shared" ca="1" si="2002"/>
        <v>0</v>
      </c>
      <c r="X4252" s="25">
        <f ca="1">VLOOKUP(CONCATENATE($F4252," ",$G4252),AllocFactorMatrix,(X$4+1),FALSE)*$E4255</f>
        <v>0</v>
      </c>
      <c r="Y4252" s="25">
        <f ca="1">VLOOKUP(CONCATENATE($F4252," ",$G4252),AllocFactorMatrix,(Y$4+1),FALSE)*$E4255</f>
        <v>0</v>
      </c>
      <c r="Z4252" s="25">
        <f t="shared" ca="1" si="2000"/>
        <v>0</v>
      </c>
      <c r="AA4252" s="25">
        <f ca="1">VLOOKUP(CONCATENATE($F4252," ",$G4252),AllocFactorMatrix,(AA$4+1),FALSE)*$E4255</f>
        <v>0</v>
      </c>
      <c r="AB4252" s="25">
        <f ca="1">VLOOKUP(CONCATENATE($F4252," ",$G4252),AllocFactorMatrix,(AB$4+1),FALSE)*$E4255</f>
        <v>0</v>
      </c>
      <c r="AC4252" s="25">
        <f ca="1">VLOOKUP(CONCATENATE($F4252," ",$G4252),AllocFactorMatrix,(AC$4+1),FALSE)*$E4255</f>
        <v>0</v>
      </c>
    </row>
    <row r="4253" spans="4:29" hidden="1" outlineLevel="1">
      <c r="F4253" s="61" t="str">
        <f>F4255</f>
        <v>LABOR_M</v>
      </c>
      <c r="G4253" s="20" t="str">
        <f>$G$13</f>
        <v>ENERGY</v>
      </c>
      <c r="H4253" s="24">
        <f t="shared" ca="1" si="1984"/>
        <v>0</v>
      </c>
      <c r="I4253" s="25">
        <f ca="1">VLOOKUP(CONCATENATE($F4253," ",$G4253),AllocFactorMatrix,(I$4+1),FALSE)*$E4255</f>
        <v>0</v>
      </c>
      <c r="J4253" s="25">
        <f ca="1">VLOOKUP(CONCATENATE($F4253," ",$G4253),AllocFactorMatrix,(J$4+1),FALSE)*$E4255</f>
        <v>0</v>
      </c>
      <c r="K4253" s="25">
        <f ca="1">VLOOKUP(CONCATENATE($F4253," ",$G4253),AllocFactorMatrix,(K$4+1),FALSE)*$E4255</f>
        <v>0</v>
      </c>
      <c r="L4253" s="25">
        <f ca="1">VLOOKUP(CONCATENATE($F4253," ",$G4253),AllocFactorMatrix,(L$4+1),FALSE)*$E4255</f>
        <v>0</v>
      </c>
      <c r="M4253" s="25">
        <f t="shared" ca="1" si="1999"/>
        <v>0</v>
      </c>
      <c r="N4253" s="25">
        <f ca="1">VLOOKUP(CONCATENATE($F4253," ",$G4253),AllocFactorMatrix,(N$4+1),FALSE)*$E4255</f>
        <v>0</v>
      </c>
      <c r="O4253" s="25">
        <f ca="1">VLOOKUP(CONCATENATE($F4253," ",$G4253),AllocFactorMatrix,(O$4+1),FALSE)*$E4255</f>
        <v>0</v>
      </c>
      <c r="P4253" s="25">
        <f ca="1">VLOOKUP(CONCATENATE($F4253," ",$G4253),AllocFactorMatrix,(P$4+1),FALSE)*$E4255</f>
        <v>0</v>
      </c>
      <c r="Q4253" s="25">
        <f ca="1">VLOOKUP(CONCATENATE($F4253," ",$G4253),AllocFactorMatrix,(Q$4+1),FALSE)*$E4255</f>
        <v>0</v>
      </c>
      <c r="R4253" s="25">
        <f t="shared" ca="1" si="2001"/>
        <v>0</v>
      </c>
      <c r="S4253" s="25">
        <f ca="1">VLOOKUP(CONCATENATE($F4253," ",$G4253),AllocFactorMatrix,(S$4+1),FALSE)*$E4255</f>
        <v>0</v>
      </c>
      <c r="T4253" s="25">
        <f ca="1">VLOOKUP(CONCATENATE($F4253," ",$G4253),AllocFactorMatrix,(T$4+1),FALSE)*$E4255</f>
        <v>0</v>
      </c>
      <c r="U4253" s="25">
        <f ca="1">VLOOKUP(CONCATENATE($F4253," ",$G4253),AllocFactorMatrix,(U$4+1),FALSE)*$E4255</f>
        <v>0</v>
      </c>
      <c r="V4253" s="25">
        <f ca="1">VLOOKUP(CONCATENATE($F4253," ",$G4253),AllocFactorMatrix,(V$4+1),FALSE)*$E4255</f>
        <v>0</v>
      </c>
      <c r="W4253" s="25">
        <f t="shared" ca="1" si="2002"/>
        <v>0</v>
      </c>
      <c r="X4253" s="25">
        <f ca="1">VLOOKUP(CONCATENATE($F4253," ",$G4253),AllocFactorMatrix,(X$4+1),FALSE)*$E4255</f>
        <v>0</v>
      </c>
      <c r="Y4253" s="25">
        <f ca="1">VLOOKUP(CONCATENATE($F4253," ",$G4253),AllocFactorMatrix,(Y$4+1),FALSE)*$E4255</f>
        <v>0</v>
      </c>
      <c r="Z4253" s="25">
        <f t="shared" ca="1" si="2000"/>
        <v>0</v>
      </c>
      <c r="AA4253" s="25">
        <f ca="1">VLOOKUP(CONCATENATE($F4253," ",$G4253),AllocFactorMatrix,(AA$4+1),FALSE)*$E4255</f>
        <v>0</v>
      </c>
      <c r="AB4253" s="25">
        <f ca="1">VLOOKUP(CONCATENATE($F4253," ",$G4253),AllocFactorMatrix,(AB$4+1),FALSE)*$E4255</f>
        <v>0</v>
      </c>
      <c r="AC4253" s="25">
        <f ca="1">VLOOKUP(CONCATENATE($F4253," ",$G4253),AllocFactorMatrix,(AC$4+1),FALSE)*$E4255</f>
        <v>0</v>
      </c>
    </row>
    <row r="4254" spans="4:29" hidden="1" outlineLevel="1">
      <c r="F4254" s="61" t="str">
        <f>F4255</f>
        <v>LABOR_M</v>
      </c>
      <c r="G4254" s="20" t="str">
        <f>$G$14</f>
        <v>CUSTOMER</v>
      </c>
      <c r="H4254" s="24">
        <f t="shared" ca="1" si="1984"/>
        <v>0</v>
      </c>
      <c r="I4254" s="25">
        <f ca="1">VLOOKUP(CONCATENATE($F4254," ",$G4254),AllocFactorMatrix,(I$4+1),FALSE)*$E4255</f>
        <v>0</v>
      </c>
      <c r="J4254" s="25">
        <f ca="1">VLOOKUP(CONCATENATE($F4254," ",$G4254),AllocFactorMatrix,(J$4+1),FALSE)*$E4255</f>
        <v>0</v>
      </c>
      <c r="K4254" s="25">
        <f ca="1">VLOOKUP(CONCATENATE($F4254," ",$G4254),AllocFactorMatrix,(K$4+1),FALSE)*$E4255</f>
        <v>0</v>
      </c>
      <c r="L4254" s="25">
        <f ca="1">VLOOKUP(CONCATENATE($F4254," ",$G4254),AllocFactorMatrix,(L$4+1),FALSE)*$E4255</f>
        <v>0</v>
      </c>
      <c r="M4254" s="25">
        <f t="shared" ca="1" si="1999"/>
        <v>0</v>
      </c>
      <c r="N4254" s="25">
        <f ca="1">VLOOKUP(CONCATENATE($F4254," ",$G4254),AllocFactorMatrix,(N$4+1),FALSE)*$E4255</f>
        <v>0</v>
      </c>
      <c r="O4254" s="25">
        <f ca="1">VLOOKUP(CONCATENATE($F4254," ",$G4254),AllocFactorMatrix,(O$4+1),FALSE)*$E4255</f>
        <v>0</v>
      </c>
      <c r="P4254" s="25">
        <f ca="1">VLOOKUP(CONCATENATE($F4254," ",$G4254),AllocFactorMatrix,(P$4+1),FALSE)*$E4255</f>
        <v>0</v>
      </c>
      <c r="Q4254" s="25">
        <f ca="1">VLOOKUP(CONCATENATE($F4254," ",$G4254),AllocFactorMatrix,(Q$4+1),FALSE)*$E4255</f>
        <v>0</v>
      </c>
      <c r="R4254" s="25">
        <f t="shared" ca="1" si="2001"/>
        <v>0</v>
      </c>
      <c r="S4254" s="25">
        <f ca="1">VLOOKUP(CONCATENATE($F4254," ",$G4254),AllocFactorMatrix,(S$4+1),FALSE)*$E4255</f>
        <v>0</v>
      </c>
      <c r="T4254" s="25">
        <f ca="1">VLOOKUP(CONCATENATE($F4254," ",$G4254),AllocFactorMatrix,(T$4+1),FALSE)*$E4255</f>
        <v>0</v>
      </c>
      <c r="U4254" s="25">
        <f ca="1">VLOOKUP(CONCATENATE($F4254," ",$G4254),AllocFactorMatrix,(U$4+1),FALSE)*$E4255</f>
        <v>0</v>
      </c>
      <c r="V4254" s="25">
        <f ca="1">VLOOKUP(CONCATENATE($F4254," ",$G4254),AllocFactorMatrix,(V$4+1),FALSE)*$E4255</f>
        <v>0</v>
      </c>
      <c r="W4254" s="25">
        <f t="shared" ca="1" si="2002"/>
        <v>0</v>
      </c>
      <c r="X4254" s="25">
        <f ca="1">VLOOKUP(CONCATENATE($F4254," ",$G4254),AllocFactorMatrix,(X$4+1),FALSE)*$E4255</f>
        <v>0</v>
      </c>
      <c r="Y4254" s="25">
        <f ca="1">VLOOKUP(CONCATENATE($F4254," ",$G4254),AllocFactorMatrix,(Y$4+1),FALSE)*$E4255</f>
        <v>0</v>
      </c>
      <c r="Z4254" s="25">
        <f t="shared" ca="1" si="2000"/>
        <v>0</v>
      </c>
      <c r="AA4254" s="25">
        <f ca="1">VLOOKUP(CONCATENATE($F4254," ",$G4254),AllocFactorMatrix,(AA$4+1),FALSE)*$E4255</f>
        <v>0</v>
      </c>
      <c r="AB4254" s="25">
        <f ca="1">VLOOKUP(CONCATENATE($F4254," ",$G4254),AllocFactorMatrix,(AB$4+1),FALSE)*$E4255</f>
        <v>0</v>
      </c>
      <c r="AC4254" s="25">
        <f ca="1">VLOOKUP(CONCATENATE($F4254," ",$G4254),AllocFactorMatrix,(AC$4+1),FALSE)*$E4255</f>
        <v>0</v>
      </c>
    </row>
    <row r="4255" spans="4:29" collapsed="1">
      <c r="D4255" s="58" t="s">
        <v>424</v>
      </c>
      <c r="E4255" s="22">
        <v>0</v>
      </c>
      <c r="F4255" s="61" t="s">
        <v>69</v>
      </c>
      <c r="G4255" s="20" t="str">
        <f>$G$15</f>
        <v>TOTAL</v>
      </c>
      <c r="H4255" s="24">
        <f t="shared" ca="1" si="1984"/>
        <v>0</v>
      </c>
      <c r="I4255" s="25">
        <f ca="1">VLOOKUP(CONCATENATE($F4255," ",$G4255),AllocFactorMatrix,(I$4+1),FALSE)*$E4255</f>
        <v>0</v>
      </c>
      <c r="J4255" s="25">
        <f ca="1">VLOOKUP(CONCATENATE($F4255," ",$G4255),AllocFactorMatrix,(J$4+1),FALSE)*$E4255</f>
        <v>0</v>
      </c>
      <c r="K4255" s="25">
        <f ca="1">VLOOKUP(CONCATENATE($F4255," ",$G4255),AllocFactorMatrix,(K$4+1),FALSE)*$E4255</f>
        <v>0</v>
      </c>
      <c r="L4255" s="25">
        <f ca="1">VLOOKUP(CONCATENATE($F4255," ",$G4255),AllocFactorMatrix,(L$4+1),FALSE)*$E4255</f>
        <v>0</v>
      </c>
      <c r="M4255" s="25">
        <f t="shared" ca="1" si="1999"/>
        <v>0</v>
      </c>
      <c r="N4255" s="25">
        <f ca="1">VLOOKUP(CONCATENATE($F4255," ",$G4255),AllocFactorMatrix,(N$4+1),FALSE)*$E4255</f>
        <v>0</v>
      </c>
      <c r="O4255" s="25">
        <f ca="1">VLOOKUP(CONCATENATE($F4255," ",$G4255),AllocFactorMatrix,(O$4+1),FALSE)*$E4255</f>
        <v>0</v>
      </c>
      <c r="P4255" s="25">
        <f ca="1">VLOOKUP(CONCATENATE($F4255," ",$G4255),AllocFactorMatrix,(P$4+1),FALSE)*$E4255</f>
        <v>0</v>
      </c>
      <c r="Q4255" s="25">
        <f ca="1">VLOOKUP(CONCATENATE($F4255," ",$G4255),AllocFactorMatrix,(Q$4+1),FALSE)*$E4255</f>
        <v>0</v>
      </c>
      <c r="R4255" s="25">
        <f t="shared" ca="1" si="2001"/>
        <v>0</v>
      </c>
      <c r="S4255" s="25">
        <f ca="1">VLOOKUP(CONCATENATE($F4255," ",$G4255),AllocFactorMatrix,(S$4+1),FALSE)*$E4255</f>
        <v>0</v>
      </c>
      <c r="T4255" s="25">
        <f ca="1">VLOOKUP(CONCATENATE($F4255," ",$G4255),AllocFactorMatrix,(T$4+1),FALSE)*$E4255</f>
        <v>0</v>
      </c>
      <c r="U4255" s="25">
        <f ca="1">VLOOKUP(CONCATENATE($F4255," ",$G4255),AllocFactorMatrix,(U$4+1),FALSE)*$E4255</f>
        <v>0</v>
      </c>
      <c r="V4255" s="25">
        <f ca="1">VLOOKUP(CONCATENATE($F4255," ",$G4255),AllocFactorMatrix,(V$4+1),FALSE)*$E4255</f>
        <v>0</v>
      </c>
      <c r="W4255" s="25">
        <f t="shared" ca="1" si="2002"/>
        <v>0</v>
      </c>
      <c r="X4255" s="25">
        <f ca="1">VLOOKUP(CONCATENATE($F4255," ",$G4255),AllocFactorMatrix,(X$4+1),FALSE)*$E4255</f>
        <v>0</v>
      </c>
      <c r="Y4255" s="25">
        <f ca="1">VLOOKUP(CONCATENATE($F4255," ",$G4255),AllocFactorMatrix,(Y$4+1),FALSE)*$E4255</f>
        <v>0</v>
      </c>
      <c r="Z4255" s="25">
        <f t="shared" ca="1" si="2000"/>
        <v>0</v>
      </c>
      <c r="AA4255" s="25">
        <f ca="1">VLOOKUP(CONCATENATE($F4255," ",$G4255),AllocFactorMatrix,(AA$4+1),FALSE)*$E4255</f>
        <v>0</v>
      </c>
      <c r="AB4255" s="25">
        <f ca="1">VLOOKUP(CONCATENATE($F4255," ",$G4255),AllocFactorMatrix,(AB$4+1),FALSE)*$E4255</f>
        <v>0</v>
      </c>
      <c r="AC4255" s="25">
        <f ca="1">VLOOKUP(CONCATENATE($F4255," ",$G4255),AllocFactorMatrix,(AC$4+1),FALSE)*$E4255</f>
        <v>0</v>
      </c>
    </row>
    <row r="4256" spans="4:29" hidden="1" outlineLevel="1">
      <c r="F4256" s="61" t="str">
        <f>F4263</f>
        <v>RB_GUP</v>
      </c>
      <c r="G4256" s="20" t="str">
        <f>$G$8</f>
        <v>PRODUCTION</v>
      </c>
      <c r="H4256" s="24">
        <f t="shared" ca="1" si="1984"/>
        <v>0</v>
      </c>
      <c r="I4256" s="25">
        <f ca="1">VLOOKUP(CONCATENATE($F4256," ",$G4256),AllocFactorMatrix,(I$4+1),FALSE)*$E4263</f>
        <v>0</v>
      </c>
      <c r="J4256" s="25">
        <f ca="1">VLOOKUP(CONCATENATE($F4256," ",$G4256),AllocFactorMatrix,(J$4+1),FALSE)*$E4263</f>
        <v>0</v>
      </c>
      <c r="K4256" s="25">
        <f ca="1">VLOOKUP(CONCATENATE($F4256," ",$G4256),AllocFactorMatrix,(K$4+1),FALSE)*$E4263</f>
        <v>0</v>
      </c>
      <c r="L4256" s="25">
        <f ca="1">VLOOKUP(CONCATENATE($F4256," ",$G4256),AllocFactorMatrix,(L$4+1),FALSE)*$E4263</f>
        <v>0</v>
      </c>
      <c r="M4256" s="25">
        <f t="shared" ref="M4256:M4263" ca="1" si="2003">SUBTOTAL(9,J4256:L4256)</f>
        <v>0</v>
      </c>
      <c r="N4256" s="25">
        <f ca="1">VLOOKUP(CONCATENATE($F4256," ",$G4256),AllocFactorMatrix,(N$4+1),FALSE)*$E4263</f>
        <v>0</v>
      </c>
      <c r="O4256" s="25">
        <f ca="1">VLOOKUP(CONCATENATE($F4256," ",$G4256),AllocFactorMatrix,(O$4+1),FALSE)*$E4263</f>
        <v>0</v>
      </c>
      <c r="P4256" s="25">
        <f ca="1">VLOOKUP(CONCATENATE($F4256," ",$G4256),AllocFactorMatrix,(P$4+1),FALSE)*$E4263</f>
        <v>0</v>
      </c>
      <c r="Q4256" s="25">
        <f ca="1">VLOOKUP(CONCATENATE($F4256," ",$G4256),AllocFactorMatrix,(Q$4+1),FALSE)*$E4263</f>
        <v>0</v>
      </c>
      <c r="R4256" s="25">
        <f ca="1">SUBTOTAL(9,N4256:Q4256)</f>
        <v>0</v>
      </c>
      <c r="S4256" s="25">
        <f ca="1">VLOOKUP(CONCATENATE($F4256," ",$G4256),AllocFactorMatrix,(S$4+1),FALSE)*$E4263</f>
        <v>0</v>
      </c>
      <c r="T4256" s="25">
        <f ca="1">VLOOKUP(CONCATENATE($F4256," ",$G4256),AllocFactorMatrix,(T$4+1),FALSE)*$E4263</f>
        <v>0</v>
      </c>
      <c r="U4256" s="25">
        <f ca="1">VLOOKUP(CONCATENATE($F4256," ",$G4256),AllocFactorMatrix,(U$4+1),FALSE)*$E4263</f>
        <v>0</v>
      </c>
      <c r="V4256" s="25">
        <f ca="1">VLOOKUP(CONCATENATE($F4256," ",$G4256),AllocFactorMatrix,(V$4+1),FALSE)*$E4263</f>
        <v>0</v>
      </c>
      <c r="W4256" s="25">
        <f ca="1">SUBTOTAL(9,S4256:V4256)</f>
        <v>0</v>
      </c>
      <c r="X4256" s="25">
        <f ca="1">VLOOKUP(CONCATENATE($F4256," ",$G4256),AllocFactorMatrix,(X$4+1),FALSE)*$E4263</f>
        <v>0</v>
      </c>
      <c r="Y4256" s="25">
        <f ca="1">VLOOKUP(CONCATENATE($F4256," ",$G4256),AllocFactorMatrix,(Y$4+1),FALSE)*$E4263</f>
        <v>0</v>
      </c>
      <c r="Z4256" s="25">
        <f t="shared" ref="Z4256:Z4263" ca="1" si="2004">SUBTOTAL(9,X4256:Y4256)</f>
        <v>0</v>
      </c>
      <c r="AA4256" s="25">
        <f ca="1">VLOOKUP(CONCATENATE($F4256," ",$G4256),AllocFactorMatrix,(AA$4+1),FALSE)*$E4263</f>
        <v>0</v>
      </c>
      <c r="AB4256" s="25">
        <f ca="1">VLOOKUP(CONCATENATE($F4256," ",$G4256),AllocFactorMatrix,(AB$4+1),FALSE)*$E4263</f>
        <v>0</v>
      </c>
      <c r="AC4256" s="25">
        <f ca="1">VLOOKUP(CONCATENATE($F4256," ",$G4256),AllocFactorMatrix,(AC$4+1),FALSE)*$E4263</f>
        <v>0</v>
      </c>
    </row>
    <row r="4257" spans="4:29" hidden="1" outlineLevel="1">
      <c r="F4257" s="61" t="str">
        <f>F4263</f>
        <v>RB_GUP</v>
      </c>
      <c r="G4257" s="20" t="str">
        <f>$G$9</f>
        <v>BULKTRAN</v>
      </c>
      <c r="H4257" s="24">
        <f t="shared" ca="1" si="1984"/>
        <v>0</v>
      </c>
      <c r="I4257" s="25">
        <f ca="1">VLOOKUP(CONCATENATE($F4257," ",$G4257),AllocFactorMatrix,(I$4+1),FALSE)*$E4263</f>
        <v>0</v>
      </c>
      <c r="J4257" s="25">
        <f ca="1">VLOOKUP(CONCATENATE($F4257," ",$G4257),AllocFactorMatrix,(J$4+1),FALSE)*$E4263</f>
        <v>0</v>
      </c>
      <c r="K4257" s="25">
        <f ca="1">VLOOKUP(CONCATENATE($F4257," ",$G4257),AllocFactorMatrix,(K$4+1),FALSE)*$E4263</f>
        <v>0</v>
      </c>
      <c r="L4257" s="25">
        <f ca="1">VLOOKUP(CONCATENATE($F4257," ",$G4257),AllocFactorMatrix,(L$4+1),FALSE)*$E4263</f>
        <v>0</v>
      </c>
      <c r="M4257" s="25">
        <f t="shared" ca="1" si="2003"/>
        <v>0</v>
      </c>
      <c r="N4257" s="25">
        <f ca="1">VLOOKUP(CONCATENATE($F4257," ",$G4257),AllocFactorMatrix,(N$4+1),FALSE)*$E4263</f>
        <v>0</v>
      </c>
      <c r="O4257" s="25">
        <f ca="1">VLOOKUP(CONCATENATE($F4257," ",$G4257),AllocFactorMatrix,(O$4+1),FALSE)*$E4263</f>
        <v>0</v>
      </c>
      <c r="P4257" s="25">
        <f ca="1">VLOOKUP(CONCATENATE($F4257," ",$G4257),AllocFactorMatrix,(P$4+1),FALSE)*$E4263</f>
        <v>0</v>
      </c>
      <c r="Q4257" s="25">
        <f ca="1">VLOOKUP(CONCATENATE($F4257," ",$G4257),AllocFactorMatrix,(Q$4+1),FALSE)*$E4263</f>
        <v>0</v>
      </c>
      <c r="R4257" s="25">
        <f t="shared" ref="R4257:R4263" ca="1" si="2005">SUBTOTAL(9,N4257:Q4257)</f>
        <v>0</v>
      </c>
      <c r="S4257" s="25">
        <f ca="1">VLOOKUP(CONCATENATE($F4257," ",$G4257),AllocFactorMatrix,(S$4+1),FALSE)*$E4263</f>
        <v>0</v>
      </c>
      <c r="T4257" s="25">
        <f ca="1">VLOOKUP(CONCATENATE($F4257," ",$G4257),AllocFactorMatrix,(T$4+1),FALSE)*$E4263</f>
        <v>0</v>
      </c>
      <c r="U4257" s="25">
        <f ca="1">VLOOKUP(CONCATENATE($F4257," ",$G4257),AllocFactorMatrix,(U$4+1),FALSE)*$E4263</f>
        <v>0</v>
      </c>
      <c r="V4257" s="25">
        <f ca="1">VLOOKUP(CONCATENATE($F4257," ",$G4257),AllocFactorMatrix,(V$4+1),FALSE)*$E4263</f>
        <v>0</v>
      </c>
      <c r="W4257" s="25">
        <f t="shared" ref="W4257:W4263" ca="1" si="2006">SUBTOTAL(9,S4257:V4257)</f>
        <v>0</v>
      </c>
      <c r="X4257" s="25">
        <f ca="1">VLOOKUP(CONCATENATE($F4257," ",$G4257),AllocFactorMatrix,(X$4+1),FALSE)*$E4263</f>
        <v>0</v>
      </c>
      <c r="Y4257" s="25">
        <f ca="1">VLOOKUP(CONCATENATE($F4257," ",$G4257),AllocFactorMatrix,(Y$4+1),FALSE)*$E4263</f>
        <v>0</v>
      </c>
      <c r="Z4257" s="25">
        <f t="shared" ca="1" si="2004"/>
        <v>0</v>
      </c>
      <c r="AA4257" s="25">
        <f ca="1">VLOOKUP(CONCATENATE($F4257," ",$G4257),AllocFactorMatrix,(AA$4+1),FALSE)*$E4263</f>
        <v>0</v>
      </c>
      <c r="AB4257" s="25">
        <f ca="1">VLOOKUP(CONCATENATE($F4257," ",$G4257),AllocFactorMatrix,(AB$4+1),FALSE)*$E4263</f>
        <v>0</v>
      </c>
      <c r="AC4257" s="25">
        <f ca="1">VLOOKUP(CONCATENATE($F4257," ",$G4257),AllocFactorMatrix,(AC$4+1),FALSE)*$E4263</f>
        <v>0</v>
      </c>
    </row>
    <row r="4258" spans="4:29" hidden="1" outlineLevel="1">
      <c r="F4258" s="61" t="str">
        <f>F4263</f>
        <v>RB_GUP</v>
      </c>
      <c r="G4258" s="20" t="str">
        <f>$G$10</f>
        <v>SUBTRAN</v>
      </c>
      <c r="H4258" s="24">
        <f t="shared" ca="1" si="1984"/>
        <v>0</v>
      </c>
      <c r="I4258" s="25">
        <f ca="1">VLOOKUP(CONCATENATE($F4258," ",$G4258),AllocFactorMatrix,(I$4+1),FALSE)*$E4263</f>
        <v>0</v>
      </c>
      <c r="J4258" s="25">
        <f ca="1">VLOOKUP(CONCATENATE($F4258," ",$G4258),AllocFactorMatrix,(J$4+1),FALSE)*$E4263</f>
        <v>0</v>
      </c>
      <c r="K4258" s="25">
        <f ca="1">VLOOKUP(CONCATENATE($F4258," ",$G4258),AllocFactorMatrix,(K$4+1),FALSE)*$E4263</f>
        <v>0</v>
      </c>
      <c r="L4258" s="25">
        <f ca="1">VLOOKUP(CONCATENATE($F4258," ",$G4258),AllocFactorMatrix,(L$4+1),FALSE)*$E4263</f>
        <v>0</v>
      </c>
      <c r="M4258" s="25">
        <f t="shared" ca="1" si="2003"/>
        <v>0</v>
      </c>
      <c r="N4258" s="25">
        <f ca="1">VLOOKUP(CONCATENATE($F4258," ",$G4258),AllocFactorMatrix,(N$4+1),FALSE)*$E4263</f>
        <v>0</v>
      </c>
      <c r="O4258" s="25">
        <f ca="1">VLOOKUP(CONCATENATE($F4258," ",$G4258),AllocFactorMatrix,(O$4+1),FALSE)*$E4263</f>
        <v>0</v>
      </c>
      <c r="P4258" s="25">
        <f ca="1">VLOOKUP(CONCATENATE($F4258," ",$G4258),AllocFactorMatrix,(P$4+1),FALSE)*$E4263</f>
        <v>0</v>
      </c>
      <c r="Q4258" s="25">
        <f ca="1">VLOOKUP(CONCATENATE($F4258," ",$G4258),AllocFactorMatrix,(Q$4+1),FALSE)*$E4263</f>
        <v>0</v>
      </c>
      <c r="R4258" s="25">
        <f t="shared" ca="1" si="2005"/>
        <v>0</v>
      </c>
      <c r="S4258" s="25">
        <f ca="1">VLOOKUP(CONCATENATE($F4258," ",$G4258),AllocFactorMatrix,(S$4+1),FALSE)*$E4263</f>
        <v>0</v>
      </c>
      <c r="T4258" s="25">
        <f ca="1">VLOOKUP(CONCATENATE($F4258," ",$G4258),AllocFactorMatrix,(T$4+1),FALSE)*$E4263</f>
        <v>0</v>
      </c>
      <c r="U4258" s="25">
        <f ca="1">VLOOKUP(CONCATENATE($F4258," ",$G4258),AllocFactorMatrix,(U$4+1),FALSE)*$E4263</f>
        <v>0</v>
      </c>
      <c r="V4258" s="25">
        <f ca="1">VLOOKUP(CONCATENATE($F4258," ",$G4258),AllocFactorMatrix,(V$4+1),FALSE)*$E4263</f>
        <v>0</v>
      </c>
      <c r="W4258" s="25">
        <f t="shared" ca="1" si="2006"/>
        <v>0</v>
      </c>
      <c r="X4258" s="25">
        <f ca="1">VLOOKUP(CONCATENATE($F4258," ",$G4258),AllocFactorMatrix,(X$4+1),FALSE)*$E4263</f>
        <v>0</v>
      </c>
      <c r="Y4258" s="25">
        <f ca="1">VLOOKUP(CONCATENATE($F4258," ",$G4258),AllocFactorMatrix,(Y$4+1),FALSE)*$E4263</f>
        <v>0</v>
      </c>
      <c r="Z4258" s="25">
        <f t="shared" ca="1" si="2004"/>
        <v>0</v>
      </c>
      <c r="AA4258" s="25">
        <f ca="1">VLOOKUP(CONCATENATE($F4258," ",$G4258),AllocFactorMatrix,(AA$4+1),FALSE)*$E4263</f>
        <v>0</v>
      </c>
      <c r="AB4258" s="25">
        <f ca="1">VLOOKUP(CONCATENATE($F4258," ",$G4258),AllocFactorMatrix,(AB$4+1),FALSE)*$E4263</f>
        <v>0</v>
      </c>
      <c r="AC4258" s="25">
        <f ca="1">VLOOKUP(CONCATENATE($F4258," ",$G4258),AllocFactorMatrix,(AC$4+1),FALSE)*$E4263</f>
        <v>0</v>
      </c>
    </row>
    <row r="4259" spans="4:29" hidden="1" outlineLevel="1">
      <c r="F4259" s="61" t="str">
        <f>F4263</f>
        <v>RB_GUP</v>
      </c>
      <c r="G4259" s="20" t="str">
        <f>$G$11</f>
        <v>DISTPRI</v>
      </c>
      <c r="H4259" s="24">
        <f t="shared" ca="1" si="1984"/>
        <v>0</v>
      </c>
      <c r="I4259" s="25">
        <f ca="1">VLOOKUP(CONCATENATE($F4259," ",$G4259),AllocFactorMatrix,(I$4+1),FALSE)*$E4263</f>
        <v>0</v>
      </c>
      <c r="J4259" s="25">
        <f ca="1">VLOOKUP(CONCATENATE($F4259," ",$G4259),AllocFactorMatrix,(J$4+1),FALSE)*$E4263</f>
        <v>0</v>
      </c>
      <c r="K4259" s="25">
        <f ca="1">VLOOKUP(CONCATENATE($F4259," ",$G4259),AllocFactorMatrix,(K$4+1),FALSE)*$E4263</f>
        <v>0</v>
      </c>
      <c r="L4259" s="25">
        <f ca="1">VLOOKUP(CONCATENATE($F4259," ",$G4259),AllocFactorMatrix,(L$4+1),FALSE)*$E4263</f>
        <v>0</v>
      </c>
      <c r="M4259" s="25">
        <f t="shared" ca="1" si="2003"/>
        <v>0</v>
      </c>
      <c r="N4259" s="25">
        <f ca="1">VLOOKUP(CONCATENATE($F4259," ",$G4259),AllocFactorMatrix,(N$4+1),FALSE)*$E4263</f>
        <v>0</v>
      </c>
      <c r="O4259" s="25">
        <f ca="1">VLOOKUP(CONCATENATE($F4259," ",$G4259),AllocFactorMatrix,(O$4+1),FALSE)*$E4263</f>
        <v>0</v>
      </c>
      <c r="P4259" s="25">
        <f ca="1">VLOOKUP(CONCATENATE($F4259," ",$G4259),AllocFactorMatrix,(P$4+1),FALSE)*$E4263</f>
        <v>0</v>
      </c>
      <c r="Q4259" s="25">
        <f ca="1">VLOOKUP(CONCATENATE($F4259," ",$G4259),AllocFactorMatrix,(Q$4+1),FALSE)*$E4263</f>
        <v>0</v>
      </c>
      <c r="R4259" s="25">
        <f t="shared" ca="1" si="2005"/>
        <v>0</v>
      </c>
      <c r="S4259" s="25">
        <f ca="1">VLOOKUP(CONCATENATE($F4259," ",$G4259),AllocFactorMatrix,(S$4+1),FALSE)*$E4263</f>
        <v>0</v>
      </c>
      <c r="T4259" s="25">
        <f ca="1">VLOOKUP(CONCATENATE($F4259," ",$G4259),AllocFactorMatrix,(T$4+1),FALSE)*$E4263</f>
        <v>0</v>
      </c>
      <c r="U4259" s="25">
        <f ca="1">VLOOKUP(CONCATENATE($F4259," ",$G4259),AllocFactorMatrix,(U$4+1),FALSE)*$E4263</f>
        <v>0</v>
      </c>
      <c r="V4259" s="25">
        <f ca="1">VLOOKUP(CONCATENATE($F4259," ",$G4259),AllocFactorMatrix,(V$4+1),FALSE)*$E4263</f>
        <v>0</v>
      </c>
      <c r="W4259" s="25">
        <f t="shared" ca="1" si="2006"/>
        <v>0</v>
      </c>
      <c r="X4259" s="25">
        <f ca="1">VLOOKUP(CONCATENATE($F4259," ",$G4259),AllocFactorMatrix,(X$4+1),FALSE)*$E4263</f>
        <v>0</v>
      </c>
      <c r="Y4259" s="25">
        <f ca="1">VLOOKUP(CONCATENATE($F4259," ",$G4259),AllocFactorMatrix,(Y$4+1),FALSE)*$E4263</f>
        <v>0</v>
      </c>
      <c r="Z4259" s="25">
        <f t="shared" ca="1" si="2004"/>
        <v>0</v>
      </c>
      <c r="AA4259" s="25">
        <f ca="1">VLOOKUP(CONCATENATE($F4259," ",$G4259),AllocFactorMatrix,(AA$4+1),FALSE)*$E4263</f>
        <v>0</v>
      </c>
      <c r="AB4259" s="25">
        <f ca="1">VLOOKUP(CONCATENATE($F4259," ",$G4259),AllocFactorMatrix,(AB$4+1),FALSE)*$E4263</f>
        <v>0</v>
      </c>
      <c r="AC4259" s="25">
        <f ca="1">VLOOKUP(CONCATENATE($F4259," ",$G4259),AllocFactorMatrix,(AC$4+1),FALSE)*$E4263</f>
        <v>0</v>
      </c>
    </row>
    <row r="4260" spans="4:29" hidden="1" outlineLevel="1">
      <c r="F4260" s="61" t="str">
        <f>F4263</f>
        <v>RB_GUP</v>
      </c>
      <c r="G4260" s="20" t="str">
        <f>$G$12</f>
        <v>DISTSEC</v>
      </c>
      <c r="H4260" s="24">
        <f t="shared" ca="1" si="1984"/>
        <v>0</v>
      </c>
      <c r="I4260" s="25">
        <f ca="1">VLOOKUP(CONCATENATE($F4260," ",$G4260),AllocFactorMatrix,(I$4+1),FALSE)*$E4263</f>
        <v>0</v>
      </c>
      <c r="J4260" s="25">
        <f ca="1">VLOOKUP(CONCATENATE($F4260," ",$G4260),AllocFactorMatrix,(J$4+1),FALSE)*$E4263</f>
        <v>0</v>
      </c>
      <c r="K4260" s="25">
        <f ca="1">VLOOKUP(CONCATENATE($F4260," ",$G4260),AllocFactorMatrix,(K$4+1),FALSE)*$E4263</f>
        <v>0</v>
      </c>
      <c r="L4260" s="25">
        <f ca="1">VLOOKUP(CONCATENATE($F4260," ",$G4260),AllocFactorMatrix,(L$4+1),FALSE)*$E4263</f>
        <v>0</v>
      </c>
      <c r="M4260" s="25">
        <f t="shared" ca="1" si="2003"/>
        <v>0</v>
      </c>
      <c r="N4260" s="25">
        <f ca="1">VLOOKUP(CONCATENATE($F4260," ",$G4260),AllocFactorMatrix,(N$4+1),FALSE)*$E4263</f>
        <v>0</v>
      </c>
      <c r="O4260" s="25">
        <f ca="1">VLOOKUP(CONCATENATE($F4260," ",$G4260),AllocFactorMatrix,(O$4+1),FALSE)*$E4263</f>
        <v>0</v>
      </c>
      <c r="P4260" s="25">
        <f ca="1">VLOOKUP(CONCATENATE($F4260," ",$G4260),AllocFactorMatrix,(P$4+1),FALSE)*$E4263</f>
        <v>0</v>
      </c>
      <c r="Q4260" s="25">
        <f ca="1">VLOOKUP(CONCATENATE($F4260," ",$G4260),AllocFactorMatrix,(Q$4+1),FALSE)*$E4263</f>
        <v>0</v>
      </c>
      <c r="R4260" s="25">
        <f t="shared" ca="1" si="2005"/>
        <v>0</v>
      </c>
      <c r="S4260" s="25">
        <f ca="1">VLOOKUP(CONCATENATE($F4260," ",$G4260),AllocFactorMatrix,(S$4+1),FALSE)*$E4263</f>
        <v>0</v>
      </c>
      <c r="T4260" s="25">
        <f ca="1">VLOOKUP(CONCATENATE($F4260," ",$G4260),AllocFactorMatrix,(T$4+1),FALSE)*$E4263</f>
        <v>0</v>
      </c>
      <c r="U4260" s="25">
        <f ca="1">VLOOKUP(CONCATENATE($F4260," ",$G4260),AllocFactorMatrix,(U$4+1),FALSE)*$E4263</f>
        <v>0</v>
      </c>
      <c r="V4260" s="25">
        <f ca="1">VLOOKUP(CONCATENATE($F4260," ",$G4260),AllocFactorMatrix,(V$4+1),FALSE)*$E4263</f>
        <v>0</v>
      </c>
      <c r="W4260" s="25">
        <f t="shared" ca="1" si="2006"/>
        <v>0</v>
      </c>
      <c r="X4260" s="25">
        <f ca="1">VLOOKUP(CONCATENATE($F4260," ",$G4260),AllocFactorMatrix,(X$4+1),FALSE)*$E4263</f>
        <v>0</v>
      </c>
      <c r="Y4260" s="25">
        <f ca="1">VLOOKUP(CONCATENATE($F4260," ",$G4260),AllocFactorMatrix,(Y$4+1),FALSE)*$E4263</f>
        <v>0</v>
      </c>
      <c r="Z4260" s="25">
        <f t="shared" ca="1" si="2004"/>
        <v>0</v>
      </c>
      <c r="AA4260" s="25">
        <f ca="1">VLOOKUP(CONCATENATE($F4260," ",$G4260),AllocFactorMatrix,(AA$4+1),FALSE)*$E4263</f>
        <v>0</v>
      </c>
      <c r="AB4260" s="25">
        <f ca="1">VLOOKUP(CONCATENATE($F4260," ",$G4260),AllocFactorMatrix,(AB$4+1),FALSE)*$E4263</f>
        <v>0</v>
      </c>
      <c r="AC4260" s="25">
        <f ca="1">VLOOKUP(CONCATENATE($F4260," ",$G4260),AllocFactorMatrix,(AC$4+1),FALSE)*$E4263</f>
        <v>0</v>
      </c>
    </row>
    <row r="4261" spans="4:29" hidden="1" outlineLevel="1">
      <c r="F4261" s="61" t="str">
        <f>F4263</f>
        <v>RB_GUP</v>
      </c>
      <c r="G4261" s="20" t="str">
        <f>$G$13</f>
        <v>ENERGY</v>
      </c>
      <c r="H4261" s="24">
        <f t="shared" ca="1" si="1984"/>
        <v>0</v>
      </c>
      <c r="I4261" s="25">
        <f ca="1">VLOOKUP(CONCATENATE($F4261," ",$G4261),AllocFactorMatrix,(I$4+1),FALSE)*$E4263</f>
        <v>0</v>
      </c>
      <c r="J4261" s="25">
        <f ca="1">VLOOKUP(CONCATENATE($F4261," ",$G4261),AllocFactorMatrix,(J$4+1),FALSE)*$E4263</f>
        <v>0</v>
      </c>
      <c r="K4261" s="25">
        <f ca="1">VLOOKUP(CONCATENATE($F4261," ",$G4261),AllocFactorMatrix,(K$4+1),FALSE)*$E4263</f>
        <v>0</v>
      </c>
      <c r="L4261" s="25">
        <f ca="1">VLOOKUP(CONCATENATE($F4261," ",$G4261),AllocFactorMatrix,(L$4+1),FALSE)*$E4263</f>
        <v>0</v>
      </c>
      <c r="M4261" s="25">
        <f t="shared" ca="1" si="2003"/>
        <v>0</v>
      </c>
      <c r="N4261" s="25">
        <f ca="1">VLOOKUP(CONCATENATE($F4261," ",$G4261),AllocFactorMatrix,(N$4+1),FALSE)*$E4263</f>
        <v>0</v>
      </c>
      <c r="O4261" s="25">
        <f ca="1">VLOOKUP(CONCATENATE($F4261," ",$G4261),AllocFactorMatrix,(O$4+1),FALSE)*$E4263</f>
        <v>0</v>
      </c>
      <c r="P4261" s="25">
        <f ca="1">VLOOKUP(CONCATENATE($F4261," ",$G4261),AllocFactorMatrix,(P$4+1),FALSE)*$E4263</f>
        <v>0</v>
      </c>
      <c r="Q4261" s="25">
        <f ca="1">VLOOKUP(CONCATENATE($F4261," ",$G4261),AllocFactorMatrix,(Q$4+1),FALSE)*$E4263</f>
        <v>0</v>
      </c>
      <c r="R4261" s="25">
        <f t="shared" ca="1" si="2005"/>
        <v>0</v>
      </c>
      <c r="S4261" s="25">
        <f ca="1">VLOOKUP(CONCATENATE($F4261," ",$G4261),AllocFactorMatrix,(S$4+1),FALSE)*$E4263</f>
        <v>0</v>
      </c>
      <c r="T4261" s="25">
        <f ca="1">VLOOKUP(CONCATENATE($F4261," ",$G4261),AllocFactorMatrix,(T$4+1),FALSE)*$E4263</f>
        <v>0</v>
      </c>
      <c r="U4261" s="25">
        <f ca="1">VLOOKUP(CONCATENATE($F4261," ",$G4261),AllocFactorMatrix,(U$4+1),FALSE)*$E4263</f>
        <v>0</v>
      </c>
      <c r="V4261" s="25">
        <f ca="1">VLOOKUP(CONCATENATE($F4261," ",$G4261),AllocFactorMatrix,(V$4+1),FALSE)*$E4263</f>
        <v>0</v>
      </c>
      <c r="W4261" s="25">
        <f t="shared" ca="1" si="2006"/>
        <v>0</v>
      </c>
      <c r="X4261" s="25">
        <f ca="1">VLOOKUP(CONCATENATE($F4261," ",$G4261),AllocFactorMatrix,(X$4+1),FALSE)*$E4263</f>
        <v>0</v>
      </c>
      <c r="Y4261" s="25">
        <f ca="1">VLOOKUP(CONCATENATE($F4261," ",$G4261),AllocFactorMatrix,(Y$4+1),FALSE)*$E4263</f>
        <v>0</v>
      </c>
      <c r="Z4261" s="25">
        <f t="shared" ca="1" si="2004"/>
        <v>0</v>
      </c>
      <c r="AA4261" s="25">
        <f ca="1">VLOOKUP(CONCATENATE($F4261," ",$G4261),AllocFactorMatrix,(AA$4+1),FALSE)*$E4263</f>
        <v>0</v>
      </c>
      <c r="AB4261" s="25">
        <f ca="1">VLOOKUP(CONCATENATE($F4261," ",$G4261),AllocFactorMatrix,(AB$4+1),FALSE)*$E4263</f>
        <v>0</v>
      </c>
      <c r="AC4261" s="25">
        <f ca="1">VLOOKUP(CONCATENATE($F4261," ",$G4261),AllocFactorMatrix,(AC$4+1),FALSE)*$E4263</f>
        <v>0</v>
      </c>
    </row>
    <row r="4262" spans="4:29" hidden="1" outlineLevel="1">
      <c r="F4262" s="61" t="str">
        <f>F4263</f>
        <v>RB_GUP</v>
      </c>
      <c r="G4262" s="20" t="str">
        <f>$G$14</f>
        <v>CUSTOMER</v>
      </c>
      <c r="H4262" s="24">
        <f t="shared" ca="1" si="1984"/>
        <v>0</v>
      </c>
      <c r="I4262" s="25">
        <f ca="1">VLOOKUP(CONCATENATE($F4262," ",$G4262),AllocFactorMatrix,(I$4+1),FALSE)*$E4263</f>
        <v>0</v>
      </c>
      <c r="J4262" s="25">
        <f ca="1">VLOOKUP(CONCATENATE($F4262," ",$G4262),AllocFactorMatrix,(J$4+1),FALSE)*$E4263</f>
        <v>0</v>
      </c>
      <c r="K4262" s="25">
        <f ca="1">VLOOKUP(CONCATENATE($F4262," ",$G4262),AllocFactorMatrix,(K$4+1),FALSE)*$E4263</f>
        <v>0</v>
      </c>
      <c r="L4262" s="25">
        <f ca="1">VLOOKUP(CONCATENATE($F4262," ",$G4262),AllocFactorMatrix,(L$4+1),FALSE)*$E4263</f>
        <v>0</v>
      </c>
      <c r="M4262" s="25">
        <f t="shared" ca="1" si="2003"/>
        <v>0</v>
      </c>
      <c r="N4262" s="25">
        <f ca="1">VLOOKUP(CONCATENATE($F4262," ",$G4262),AllocFactorMatrix,(N$4+1),FALSE)*$E4263</f>
        <v>0</v>
      </c>
      <c r="O4262" s="25">
        <f ca="1">VLOOKUP(CONCATENATE($F4262," ",$G4262),AllocFactorMatrix,(O$4+1),FALSE)*$E4263</f>
        <v>0</v>
      </c>
      <c r="P4262" s="25">
        <f ca="1">VLOOKUP(CONCATENATE($F4262," ",$G4262),AllocFactorMatrix,(P$4+1),FALSE)*$E4263</f>
        <v>0</v>
      </c>
      <c r="Q4262" s="25">
        <f ca="1">VLOOKUP(CONCATENATE($F4262," ",$G4262),AllocFactorMatrix,(Q$4+1),FALSE)*$E4263</f>
        <v>0</v>
      </c>
      <c r="R4262" s="25">
        <f t="shared" ca="1" si="2005"/>
        <v>0</v>
      </c>
      <c r="S4262" s="25">
        <f ca="1">VLOOKUP(CONCATENATE($F4262," ",$G4262),AllocFactorMatrix,(S$4+1),FALSE)*$E4263</f>
        <v>0</v>
      </c>
      <c r="T4262" s="25">
        <f ca="1">VLOOKUP(CONCATENATE($F4262," ",$G4262),AllocFactorMatrix,(T$4+1),FALSE)*$E4263</f>
        <v>0</v>
      </c>
      <c r="U4262" s="25">
        <f ca="1">VLOOKUP(CONCATENATE($F4262," ",$G4262),AllocFactorMatrix,(U$4+1),FALSE)*$E4263</f>
        <v>0</v>
      </c>
      <c r="V4262" s="25">
        <f ca="1">VLOOKUP(CONCATENATE($F4262," ",$G4262),AllocFactorMatrix,(V$4+1),FALSE)*$E4263</f>
        <v>0</v>
      </c>
      <c r="W4262" s="25">
        <f t="shared" ca="1" si="2006"/>
        <v>0</v>
      </c>
      <c r="X4262" s="25">
        <f ca="1">VLOOKUP(CONCATENATE($F4262," ",$G4262),AllocFactorMatrix,(X$4+1),FALSE)*$E4263</f>
        <v>0</v>
      </c>
      <c r="Y4262" s="25">
        <f ca="1">VLOOKUP(CONCATENATE($F4262," ",$G4262),AllocFactorMatrix,(Y$4+1),FALSE)*$E4263</f>
        <v>0</v>
      </c>
      <c r="Z4262" s="25">
        <f t="shared" ca="1" si="2004"/>
        <v>0</v>
      </c>
      <c r="AA4262" s="25">
        <f ca="1">VLOOKUP(CONCATENATE($F4262," ",$G4262),AllocFactorMatrix,(AA$4+1),FALSE)*$E4263</f>
        <v>0</v>
      </c>
      <c r="AB4262" s="25">
        <f ca="1">VLOOKUP(CONCATENATE($F4262," ",$G4262),AllocFactorMatrix,(AB$4+1),FALSE)*$E4263</f>
        <v>0</v>
      </c>
      <c r="AC4262" s="25">
        <f ca="1">VLOOKUP(CONCATENATE($F4262," ",$G4262),AllocFactorMatrix,(AC$4+1),FALSE)*$E4263</f>
        <v>0</v>
      </c>
    </row>
    <row r="4263" spans="4:29" collapsed="1">
      <c r="D4263" s="58" t="s">
        <v>634</v>
      </c>
      <c r="E4263" s="22"/>
      <c r="F4263" s="61" t="s">
        <v>73</v>
      </c>
      <c r="G4263" s="20" t="str">
        <f>$G$15</f>
        <v>TOTAL</v>
      </c>
      <c r="H4263" s="24">
        <f t="shared" ca="1" si="1984"/>
        <v>0</v>
      </c>
      <c r="I4263" s="25">
        <f ca="1">VLOOKUP(CONCATENATE($F4263," ",$G4263),AllocFactorMatrix,(I$4+1),FALSE)*$E4263</f>
        <v>0</v>
      </c>
      <c r="J4263" s="25">
        <f ca="1">VLOOKUP(CONCATENATE($F4263," ",$G4263),AllocFactorMatrix,(J$4+1),FALSE)*$E4263</f>
        <v>0</v>
      </c>
      <c r="K4263" s="25">
        <f ca="1">VLOOKUP(CONCATENATE($F4263," ",$G4263),AllocFactorMatrix,(K$4+1),FALSE)*$E4263</f>
        <v>0</v>
      </c>
      <c r="L4263" s="25">
        <f ca="1">VLOOKUP(CONCATENATE($F4263," ",$G4263),AllocFactorMatrix,(L$4+1),FALSE)*$E4263</f>
        <v>0</v>
      </c>
      <c r="M4263" s="25">
        <f t="shared" ca="1" si="2003"/>
        <v>0</v>
      </c>
      <c r="N4263" s="25">
        <f ca="1">VLOOKUP(CONCATENATE($F4263," ",$G4263),AllocFactorMatrix,(N$4+1),FALSE)*$E4263</f>
        <v>0</v>
      </c>
      <c r="O4263" s="25">
        <f ca="1">VLOOKUP(CONCATENATE($F4263," ",$G4263),AllocFactorMatrix,(O$4+1),FALSE)*$E4263</f>
        <v>0</v>
      </c>
      <c r="P4263" s="25">
        <f ca="1">VLOOKUP(CONCATENATE($F4263," ",$G4263),AllocFactorMatrix,(P$4+1),FALSE)*$E4263</f>
        <v>0</v>
      </c>
      <c r="Q4263" s="25">
        <f ca="1">VLOOKUP(CONCATENATE($F4263," ",$G4263),AllocFactorMatrix,(Q$4+1),FALSE)*$E4263</f>
        <v>0</v>
      </c>
      <c r="R4263" s="25">
        <f t="shared" ca="1" si="2005"/>
        <v>0</v>
      </c>
      <c r="S4263" s="25">
        <f ca="1">VLOOKUP(CONCATENATE($F4263," ",$G4263),AllocFactorMatrix,(S$4+1),FALSE)*$E4263</f>
        <v>0</v>
      </c>
      <c r="T4263" s="25">
        <f ca="1">VLOOKUP(CONCATENATE($F4263," ",$G4263),AllocFactorMatrix,(T$4+1),FALSE)*$E4263</f>
        <v>0</v>
      </c>
      <c r="U4263" s="25">
        <f ca="1">VLOOKUP(CONCATENATE($F4263," ",$G4263),AllocFactorMatrix,(U$4+1),FALSE)*$E4263</f>
        <v>0</v>
      </c>
      <c r="V4263" s="25">
        <f ca="1">VLOOKUP(CONCATENATE($F4263," ",$G4263),AllocFactorMatrix,(V$4+1),FALSE)*$E4263</f>
        <v>0</v>
      </c>
      <c r="W4263" s="25">
        <f t="shared" ca="1" si="2006"/>
        <v>0</v>
      </c>
      <c r="X4263" s="25">
        <f ca="1">VLOOKUP(CONCATENATE($F4263," ",$G4263),AllocFactorMatrix,(X$4+1),FALSE)*$E4263</f>
        <v>0</v>
      </c>
      <c r="Y4263" s="25">
        <f ca="1">VLOOKUP(CONCATENATE($F4263," ",$G4263),AllocFactorMatrix,(Y$4+1),FALSE)*$E4263</f>
        <v>0</v>
      </c>
      <c r="Z4263" s="25">
        <f t="shared" ca="1" si="2004"/>
        <v>0</v>
      </c>
      <c r="AA4263" s="25">
        <f ca="1">VLOOKUP(CONCATENATE($F4263," ",$G4263),AllocFactorMatrix,(AA$4+1),FALSE)*$E4263</f>
        <v>0</v>
      </c>
      <c r="AB4263" s="25">
        <f ca="1">VLOOKUP(CONCATENATE($F4263," ",$G4263),AllocFactorMatrix,(AB$4+1),FALSE)*$E4263</f>
        <v>0</v>
      </c>
      <c r="AC4263" s="25">
        <f ca="1">VLOOKUP(CONCATENATE($F4263," ",$G4263),AllocFactorMatrix,(AC$4+1),FALSE)*$E4263</f>
        <v>0</v>
      </c>
    </row>
    <row r="4264" spans="4:29" hidden="1" outlineLevel="1">
      <c r="F4264" s="61" t="str">
        <f>F4271</f>
        <v>RSALE</v>
      </c>
      <c r="G4264" s="20" t="str">
        <f>$G$8</f>
        <v>PRODUCTION</v>
      </c>
      <c r="H4264" s="24">
        <f t="shared" ca="1" si="1984"/>
        <v>0</v>
      </c>
      <c r="I4264" s="25">
        <f ca="1">VLOOKUP(CONCATENATE($F4264," ",$G4264),AllocFactorMatrix,(I$4+1),FALSE)*$E4271</f>
        <v>0</v>
      </c>
      <c r="J4264" s="25">
        <f ca="1">VLOOKUP(CONCATENATE($F4264," ",$G4264),AllocFactorMatrix,(J$4+1),FALSE)*$E4271</f>
        <v>0</v>
      </c>
      <c r="K4264" s="25">
        <f ca="1">VLOOKUP(CONCATENATE($F4264," ",$G4264),AllocFactorMatrix,(K$4+1),FALSE)*$E4271</f>
        <v>0</v>
      </c>
      <c r="L4264" s="25">
        <f ca="1">VLOOKUP(CONCATENATE($F4264," ",$G4264),AllocFactorMatrix,(L$4+1),FALSE)*$E4271</f>
        <v>0</v>
      </c>
      <c r="M4264" s="25">
        <f t="shared" ref="M4264:M4279" ca="1" si="2007">SUBTOTAL(9,J4264:L4264)</f>
        <v>0</v>
      </c>
      <c r="N4264" s="25">
        <f ca="1">VLOOKUP(CONCATENATE($F4264," ",$G4264),AllocFactorMatrix,(N$4+1),FALSE)*$E4271</f>
        <v>0</v>
      </c>
      <c r="O4264" s="25">
        <f ca="1">VLOOKUP(CONCATENATE($F4264," ",$G4264),AllocFactorMatrix,(O$4+1),FALSE)*$E4271</f>
        <v>0</v>
      </c>
      <c r="P4264" s="25">
        <f ca="1">VLOOKUP(CONCATENATE($F4264," ",$G4264),AllocFactorMatrix,(P$4+1),FALSE)*$E4271</f>
        <v>0</v>
      </c>
      <c r="Q4264" s="25">
        <f ca="1">VLOOKUP(CONCATENATE($F4264," ",$G4264),AllocFactorMatrix,(Q$4+1),FALSE)*$E4271</f>
        <v>0</v>
      </c>
      <c r="R4264" s="25">
        <f ca="1">SUBTOTAL(9,N4264:Q4264)</f>
        <v>0</v>
      </c>
      <c r="S4264" s="25">
        <f ca="1">VLOOKUP(CONCATENATE($F4264," ",$G4264),AllocFactorMatrix,(S$4+1),FALSE)*$E4271</f>
        <v>0</v>
      </c>
      <c r="T4264" s="25">
        <f ca="1">VLOOKUP(CONCATENATE($F4264," ",$G4264),AllocFactorMatrix,(T$4+1),FALSE)*$E4271</f>
        <v>0</v>
      </c>
      <c r="U4264" s="25">
        <f ca="1">VLOOKUP(CONCATENATE($F4264," ",$G4264),AllocFactorMatrix,(U$4+1),FALSE)*$E4271</f>
        <v>0</v>
      </c>
      <c r="V4264" s="25">
        <f ca="1">VLOOKUP(CONCATENATE($F4264," ",$G4264),AllocFactorMatrix,(V$4+1),FALSE)*$E4271</f>
        <v>0</v>
      </c>
      <c r="W4264" s="25">
        <f ca="1">SUBTOTAL(9,S4264:V4264)</f>
        <v>0</v>
      </c>
      <c r="X4264" s="25">
        <f ca="1">VLOOKUP(CONCATENATE($F4264," ",$G4264),AllocFactorMatrix,(X$4+1),FALSE)*$E4271</f>
        <v>0</v>
      </c>
      <c r="Y4264" s="25">
        <f ca="1">VLOOKUP(CONCATENATE($F4264," ",$G4264),AllocFactorMatrix,(Y$4+1),FALSE)*$E4271</f>
        <v>0</v>
      </c>
      <c r="Z4264" s="25">
        <f t="shared" ref="Z4264:Z4279" ca="1" si="2008">SUBTOTAL(9,X4264:Y4264)</f>
        <v>0</v>
      </c>
      <c r="AA4264" s="25">
        <f ca="1">VLOOKUP(CONCATENATE($F4264," ",$G4264),AllocFactorMatrix,(AA$4+1),FALSE)*$E4271</f>
        <v>0</v>
      </c>
      <c r="AB4264" s="25">
        <f ca="1">VLOOKUP(CONCATENATE($F4264," ",$G4264),AllocFactorMatrix,(AB$4+1),FALSE)*$E4271</f>
        <v>0</v>
      </c>
      <c r="AC4264" s="25">
        <f ca="1">VLOOKUP(CONCATENATE($F4264," ",$G4264),AllocFactorMatrix,(AC$4+1),FALSE)*$E4271</f>
        <v>0</v>
      </c>
    </row>
    <row r="4265" spans="4:29" hidden="1" outlineLevel="1">
      <c r="F4265" s="61" t="str">
        <f>F4271</f>
        <v>RSALE</v>
      </c>
      <c r="G4265" s="20" t="str">
        <f>$G$9</f>
        <v>BULKTRAN</v>
      </c>
      <c r="H4265" s="24">
        <f t="shared" ca="1" si="1984"/>
        <v>0</v>
      </c>
      <c r="I4265" s="25">
        <f ca="1">VLOOKUP(CONCATENATE($F4265," ",$G4265),AllocFactorMatrix,(I$4+1),FALSE)*$E4271</f>
        <v>0</v>
      </c>
      <c r="J4265" s="25">
        <f ca="1">VLOOKUP(CONCATENATE($F4265," ",$G4265),AllocFactorMatrix,(J$4+1),FALSE)*$E4271</f>
        <v>0</v>
      </c>
      <c r="K4265" s="25">
        <f ca="1">VLOOKUP(CONCATENATE($F4265," ",$G4265),AllocFactorMatrix,(K$4+1),FALSE)*$E4271</f>
        <v>0</v>
      </c>
      <c r="L4265" s="25">
        <f ca="1">VLOOKUP(CONCATENATE($F4265," ",$G4265),AllocFactorMatrix,(L$4+1),FALSE)*$E4271</f>
        <v>0</v>
      </c>
      <c r="M4265" s="25">
        <f t="shared" ca="1" si="2007"/>
        <v>0</v>
      </c>
      <c r="N4265" s="25">
        <f ca="1">VLOOKUP(CONCATENATE($F4265," ",$G4265),AllocFactorMatrix,(N$4+1),FALSE)*$E4271</f>
        <v>0</v>
      </c>
      <c r="O4265" s="25">
        <f ca="1">VLOOKUP(CONCATENATE($F4265," ",$G4265),AllocFactorMatrix,(O$4+1),FALSE)*$E4271</f>
        <v>0</v>
      </c>
      <c r="P4265" s="25">
        <f ca="1">VLOOKUP(CONCATENATE($F4265," ",$G4265),AllocFactorMatrix,(P$4+1),FALSE)*$E4271</f>
        <v>0</v>
      </c>
      <c r="Q4265" s="25">
        <f ca="1">VLOOKUP(CONCATENATE($F4265," ",$G4265),AllocFactorMatrix,(Q$4+1),FALSE)*$E4271</f>
        <v>0</v>
      </c>
      <c r="R4265" s="25">
        <f t="shared" ref="R4265:R4271" ca="1" si="2009">SUBTOTAL(9,N4265:Q4265)</f>
        <v>0</v>
      </c>
      <c r="S4265" s="25">
        <f ca="1">VLOOKUP(CONCATENATE($F4265," ",$G4265),AllocFactorMatrix,(S$4+1),FALSE)*$E4271</f>
        <v>0</v>
      </c>
      <c r="T4265" s="25">
        <f ca="1">VLOOKUP(CONCATENATE($F4265," ",$G4265),AllocFactorMatrix,(T$4+1),FALSE)*$E4271</f>
        <v>0</v>
      </c>
      <c r="U4265" s="25">
        <f ca="1">VLOOKUP(CONCATENATE($F4265," ",$G4265),AllocFactorMatrix,(U$4+1),FALSE)*$E4271</f>
        <v>0</v>
      </c>
      <c r="V4265" s="25">
        <f ca="1">VLOOKUP(CONCATENATE($F4265," ",$G4265),AllocFactorMatrix,(V$4+1),FALSE)*$E4271</f>
        <v>0</v>
      </c>
      <c r="W4265" s="25">
        <f t="shared" ref="W4265:W4271" ca="1" si="2010">SUBTOTAL(9,S4265:V4265)</f>
        <v>0</v>
      </c>
      <c r="X4265" s="25">
        <f ca="1">VLOOKUP(CONCATENATE($F4265," ",$G4265),AllocFactorMatrix,(X$4+1),FALSE)*$E4271</f>
        <v>0</v>
      </c>
      <c r="Y4265" s="25">
        <f ca="1">VLOOKUP(CONCATENATE($F4265," ",$G4265),AllocFactorMatrix,(Y$4+1),FALSE)*$E4271</f>
        <v>0</v>
      </c>
      <c r="Z4265" s="25">
        <f t="shared" ca="1" si="2008"/>
        <v>0</v>
      </c>
      <c r="AA4265" s="25">
        <f ca="1">VLOOKUP(CONCATENATE($F4265," ",$G4265),AllocFactorMatrix,(AA$4+1),FALSE)*$E4271</f>
        <v>0</v>
      </c>
      <c r="AB4265" s="25">
        <f ca="1">VLOOKUP(CONCATENATE($F4265," ",$G4265),AllocFactorMatrix,(AB$4+1),FALSE)*$E4271</f>
        <v>0</v>
      </c>
      <c r="AC4265" s="25">
        <f ca="1">VLOOKUP(CONCATENATE($F4265," ",$G4265),AllocFactorMatrix,(AC$4+1),FALSE)*$E4271</f>
        <v>0</v>
      </c>
    </row>
    <row r="4266" spans="4:29" hidden="1" outlineLevel="1">
      <c r="F4266" s="61" t="str">
        <f>F4271</f>
        <v>RSALE</v>
      </c>
      <c r="G4266" s="20" t="str">
        <f>$G$10</f>
        <v>SUBTRAN</v>
      </c>
      <c r="H4266" s="24">
        <f t="shared" ca="1" si="1984"/>
        <v>0</v>
      </c>
      <c r="I4266" s="25">
        <f ca="1">VLOOKUP(CONCATENATE($F4266," ",$G4266),AllocFactorMatrix,(I$4+1),FALSE)*$E4271</f>
        <v>0</v>
      </c>
      <c r="J4266" s="25">
        <f ca="1">VLOOKUP(CONCATENATE($F4266," ",$G4266),AllocFactorMatrix,(J$4+1),FALSE)*$E4271</f>
        <v>0</v>
      </c>
      <c r="K4266" s="25">
        <f ca="1">VLOOKUP(CONCATENATE($F4266," ",$G4266),AllocFactorMatrix,(K$4+1),FALSE)*$E4271</f>
        <v>0</v>
      </c>
      <c r="L4266" s="25">
        <f ca="1">VLOOKUP(CONCATENATE($F4266," ",$G4266),AllocFactorMatrix,(L$4+1),FALSE)*$E4271</f>
        <v>0</v>
      </c>
      <c r="M4266" s="25">
        <f t="shared" ca="1" si="2007"/>
        <v>0</v>
      </c>
      <c r="N4266" s="25">
        <f ca="1">VLOOKUP(CONCATENATE($F4266," ",$G4266),AllocFactorMatrix,(N$4+1),FALSE)*$E4271</f>
        <v>0</v>
      </c>
      <c r="O4266" s="25">
        <f ca="1">VLOOKUP(CONCATENATE($F4266," ",$G4266),AllocFactorMatrix,(O$4+1),FALSE)*$E4271</f>
        <v>0</v>
      </c>
      <c r="P4266" s="25">
        <f ca="1">VLOOKUP(CONCATENATE($F4266," ",$G4266),AllocFactorMatrix,(P$4+1),FALSE)*$E4271</f>
        <v>0</v>
      </c>
      <c r="Q4266" s="25">
        <f ca="1">VLOOKUP(CONCATENATE($F4266," ",$G4266),AllocFactorMatrix,(Q$4+1),FALSE)*$E4271</f>
        <v>0</v>
      </c>
      <c r="R4266" s="25">
        <f t="shared" ca="1" si="2009"/>
        <v>0</v>
      </c>
      <c r="S4266" s="25">
        <f ca="1">VLOOKUP(CONCATENATE($F4266," ",$G4266),AllocFactorMatrix,(S$4+1),FALSE)*$E4271</f>
        <v>0</v>
      </c>
      <c r="T4266" s="25">
        <f ca="1">VLOOKUP(CONCATENATE($F4266," ",$G4266),AllocFactorMatrix,(T$4+1),FALSE)*$E4271</f>
        <v>0</v>
      </c>
      <c r="U4266" s="25">
        <f ca="1">VLOOKUP(CONCATENATE($F4266," ",$G4266),AllocFactorMatrix,(U$4+1),FALSE)*$E4271</f>
        <v>0</v>
      </c>
      <c r="V4266" s="25">
        <f ca="1">VLOOKUP(CONCATENATE($F4266," ",$G4266),AllocFactorMatrix,(V$4+1),FALSE)*$E4271</f>
        <v>0</v>
      </c>
      <c r="W4266" s="25">
        <f t="shared" ca="1" si="2010"/>
        <v>0</v>
      </c>
      <c r="X4266" s="25">
        <f ca="1">VLOOKUP(CONCATENATE($F4266," ",$G4266),AllocFactorMatrix,(X$4+1),FALSE)*$E4271</f>
        <v>0</v>
      </c>
      <c r="Y4266" s="25">
        <f ca="1">VLOOKUP(CONCATENATE($F4266," ",$G4266),AllocFactorMatrix,(Y$4+1),FALSE)*$E4271</f>
        <v>0</v>
      </c>
      <c r="Z4266" s="25">
        <f t="shared" ca="1" si="2008"/>
        <v>0</v>
      </c>
      <c r="AA4266" s="25">
        <f ca="1">VLOOKUP(CONCATENATE($F4266," ",$G4266),AllocFactorMatrix,(AA$4+1),FALSE)*$E4271</f>
        <v>0</v>
      </c>
      <c r="AB4266" s="25">
        <f ca="1">VLOOKUP(CONCATENATE($F4266," ",$G4266),AllocFactorMatrix,(AB$4+1),FALSE)*$E4271</f>
        <v>0</v>
      </c>
      <c r="AC4266" s="25">
        <f ca="1">VLOOKUP(CONCATENATE($F4266," ",$G4266),AllocFactorMatrix,(AC$4+1),FALSE)*$E4271</f>
        <v>0</v>
      </c>
    </row>
    <row r="4267" spans="4:29" hidden="1" outlineLevel="1">
      <c r="F4267" s="61" t="str">
        <f>F4271</f>
        <v>RSALE</v>
      </c>
      <c r="G4267" s="20" t="str">
        <f>$G$11</f>
        <v>DISTPRI</v>
      </c>
      <c r="H4267" s="24">
        <f t="shared" ca="1" si="1984"/>
        <v>0</v>
      </c>
      <c r="I4267" s="25">
        <f ca="1">VLOOKUP(CONCATENATE($F4267," ",$G4267),AllocFactorMatrix,(I$4+1),FALSE)*$E4271</f>
        <v>0</v>
      </c>
      <c r="J4267" s="25">
        <f ca="1">VLOOKUP(CONCATENATE($F4267," ",$G4267),AllocFactorMatrix,(J$4+1),FALSE)*$E4271</f>
        <v>0</v>
      </c>
      <c r="K4267" s="25">
        <f ca="1">VLOOKUP(CONCATENATE($F4267," ",$G4267),AllocFactorMatrix,(K$4+1),FALSE)*$E4271</f>
        <v>0</v>
      </c>
      <c r="L4267" s="25">
        <f ca="1">VLOOKUP(CONCATENATE($F4267," ",$G4267),AllocFactorMatrix,(L$4+1),FALSE)*$E4271</f>
        <v>0</v>
      </c>
      <c r="M4267" s="25">
        <f t="shared" ca="1" si="2007"/>
        <v>0</v>
      </c>
      <c r="N4267" s="25">
        <f ca="1">VLOOKUP(CONCATENATE($F4267," ",$G4267),AllocFactorMatrix,(N$4+1),FALSE)*$E4271</f>
        <v>0</v>
      </c>
      <c r="O4267" s="25">
        <f ca="1">VLOOKUP(CONCATENATE($F4267," ",$G4267),AllocFactorMatrix,(O$4+1),FALSE)*$E4271</f>
        <v>0</v>
      </c>
      <c r="P4267" s="25">
        <f ca="1">VLOOKUP(CONCATENATE($F4267," ",$G4267),AllocFactorMatrix,(P$4+1),FALSE)*$E4271</f>
        <v>0</v>
      </c>
      <c r="Q4267" s="25">
        <f ca="1">VLOOKUP(CONCATENATE($F4267," ",$G4267),AllocFactorMatrix,(Q$4+1),FALSE)*$E4271</f>
        <v>0</v>
      </c>
      <c r="R4267" s="25">
        <f t="shared" ca="1" si="2009"/>
        <v>0</v>
      </c>
      <c r="S4267" s="25">
        <f ca="1">VLOOKUP(CONCATENATE($F4267," ",$G4267),AllocFactorMatrix,(S$4+1),FALSE)*$E4271</f>
        <v>0</v>
      </c>
      <c r="T4267" s="25">
        <f ca="1">VLOOKUP(CONCATENATE($F4267," ",$G4267),AllocFactorMatrix,(T$4+1),FALSE)*$E4271</f>
        <v>0</v>
      </c>
      <c r="U4267" s="25">
        <f ca="1">VLOOKUP(CONCATENATE($F4267," ",$G4267),AllocFactorMatrix,(U$4+1),FALSE)*$E4271</f>
        <v>0</v>
      </c>
      <c r="V4267" s="25">
        <f ca="1">VLOOKUP(CONCATENATE($F4267," ",$G4267),AllocFactorMatrix,(V$4+1),FALSE)*$E4271</f>
        <v>0</v>
      </c>
      <c r="W4267" s="25">
        <f t="shared" ca="1" si="2010"/>
        <v>0</v>
      </c>
      <c r="X4267" s="25">
        <f ca="1">VLOOKUP(CONCATENATE($F4267," ",$G4267),AllocFactorMatrix,(X$4+1),FALSE)*$E4271</f>
        <v>0</v>
      </c>
      <c r="Y4267" s="25">
        <f ca="1">VLOOKUP(CONCATENATE($F4267," ",$G4267),AllocFactorMatrix,(Y$4+1),FALSE)*$E4271</f>
        <v>0</v>
      </c>
      <c r="Z4267" s="25">
        <f t="shared" ca="1" si="2008"/>
        <v>0</v>
      </c>
      <c r="AA4267" s="25">
        <f ca="1">VLOOKUP(CONCATENATE($F4267," ",$G4267),AllocFactorMatrix,(AA$4+1),FALSE)*$E4271</f>
        <v>0</v>
      </c>
      <c r="AB4267" s="25">
        <f ca="1">VLOOKUP(CONCATENATE($F4267," ",$G4267),AllocFactorMatrix,(AB$4+1),FALSE)*$E4271</f>
        <v>0</v>
      </c>
      <c r="AC4267" s="25">
        <f ca="1">VLOOKUP(CONCATENATE($F4267," ",$G4267),AllocFactorMatrix,(AC$4+1),FALSE)*$E4271</f>
        <v>0</v>
      </c>
    </row>
    <row r="4268" spans="4:29" hidden="1" outlineLevel="1">
      <c r="F4268" s="61" t="str">
        <f>F4271</f>
        <v>RSALE</v>
      </c>
      <c r="G4268" s="20" t="str">
        <f>$G$12</f>
        <v>DISTSEC</v>
      </c>
      <c r="H4268" s="24">
        <f t="shared" ca="1" si="1984"/>
        <v>0</v>
      </c>
      <c r="I4268" s="25">
        <f ca="1">VLOOKUP(CONCATENATE($F4268," ",$G4268),AllocFactorMatrix,(I$4+1),FALSE)*$E4271</f>
        <v>0</v>
      </c>
      <c r="J4268" s="25">
        <f ca="1">VLOOKUP(CONCATENATE($F4268," ",$G4268),AllocFactorMatrix,(J$4+1),FALSE)*$E4271</f>
        <v>0</v>
      </c>
      <c r="K4268" s="25">
        <f ca="1">VLOOKUP(CONCATENATE($F4268," ",$G4268),AllocFactorMatrix,(K$4+1),FALSE)*$E4271</f>
        <v>0</v>
      </c>
      <c r="L4268" s="25">
        <f ca="1">VLOOKUP(CONCATENATE($F4268," ",$G4268),AllocFactorMatrix,(L$4+1),FALSE)*$E4271</f>
        <v>0</v>
      </c>
      <c r="M4268" s="25">
        <f t="shared" ca="1" si="2007"/>
        <v>0</v>
      </c>
      <c r="N4268" s="25">
        <f ca="1">VLOOKUP(CONCATENATE($F4268," ",$G4268),AllocFactorMatrix,(N$4+1),FALSE)*$E4271</f>
        <v>0</v>
      </c>
      <c r="O4268" s="25">
        <f ca="1">VLOOKUP(CONCATENATE($F4268," ",$G4268),AllocFactorMatrix,(O$4+1),FALSE)*$E4271</f>
        <v>0</v>
      </c>
      <c r="P4268" s="25">
        <f ca="1">VLOOKUP(CONCATENATE($F4268," ",$G4268),AllocFactorMatrix,(P$4+1),FALSE)*$E4271</f>
        <v>0</v>
      </c>
      <c r="Q4268" s="25">
        <f ca="1">VLOOKUP(CONCATENATE($F4268," ",$G4268),AllocFactorMatrix,(Q$4+1),FALSE)*$E4271</f>
        <v>0</v>
      </c>
      <c r="R4268" s="25">
        <f t="shared" ca="1" si="2009"/>
        <v>0</v>
      </c>
      <c r="S4268" s="25">
        <f ca="1">VLOOKUP(CONCATENATE($F4268," ",$G4268),AllocFactorMatrix,(S$4+1),FALSE)*$E4271</f>
        <v>0</v>
      </c>
      <c r="T4268" s="25">
        <f ca="1">VLOOKUP(CONCATENATE($F4268," ",$G4268),AllocFactorMatrix,(T$4+1),FALSE)*$E4271</f>
        <v>0</v>
      </c>
      <c r="U4268" s="25">
        <f ca="1">VLOOKUP(CONCATENATE($F4268," ",$G4268),AllocFactorMatrix,(U$4+1),FALSE)*$E4271</f>
        <v>0</v>
      </c>
      <c r="V4268" s="25">
        <f ca="1">VLOOKUP(CONCATENATE($F4268," ",$G4268),AllocFactorMatrix,(V$4+1),FALSE)*$E4271</f>
        <v>0</v>
      </c>
      <c r="W4268" s="25">
        <f t="shared" ca="1" si="2010"/>
        <v>0</v>
      </c>
      <c r="X4268" s="25">
        <f ca="1">VLOOKUP(CONCATENATE($F4268," ",$G4268),AllocFactorMatrix,(X$4+1),FALSE)*$E4271</f>
        <v>0</v>
      </c>
      <c r="Y4268" s="25">
        <f ca="1">VLOOKUP(CONCATENATE($F4268," ",$G4268),AllocFactorMatrix,(Y$4+1),FALSE)*$E4271</f>
        <v>0</v>
      </c>
      <c r="Z4268" s="25">
        <f t="shared" ca="1" si="2008"/>
        <v>0</v>
      </c>
      <c r="AA4268" s="25">
        <f ca="1">VLOOKUP(CONCATENATE($F4268," ",$G4268),AllocFactorMatrix,(AA$4+1),FALSE)*$E4271</f>
        <v>0</v>
      </c>
      <c r="AB4268" s="25">
        <f ca="1">VLOOKUP(CONCATENATE($F4268," ",$G4268),AllocFactorMatrix,(AB$4+1),FALSE)*$E4271</f>
        <v>0</v>
      </c>
      <c r="AC4268" s="25">
        <f ca="1">VLOOKUP(CONCATENATE($F4268," ",$G4268),AllocFactorMatrix,(AC$4+1),FALSE)*$E4271</f>
        <v>0</v>
      </c>
    </row>
    <row r="4269" spans="4:29" hidden="1" outlineLevel="1">
      <c r="F4269" s="61" t="str">
        <f>F4271</f>
        <v>RSALE</v>
      </c>
      <c r="G4269" s="20" t="str">
        <f>$G$13</f>
        <v>ENERGY</v>
      </c>
      <c r="H4269" s="24">
        <f t="shared" ca="1" si="1984"/>
        <v>0</v>
      </c>
      <c r="I4269" s="25">
        <f ca="1">VLOOKUP(CONCATENATE($F4269," ",$G4269),AllocFactorMatrix,(I$4+1),FALSE)*$E4271</f>
        <v>0</v>
      </c>
      <c r="J4269" s="25">
        <f ca="1">VLOOKUP(CONCATENATE($F4269," ",$G4269),AllocFactorMatrix,(J$4+1),FALSE)*$E4271</f>
        <v>0</v>
      </c>
      <c r="K4269" s="25">
        <f ca="1">VLOOKUP(CONCATENATE($F4269," ",$G4269),AllocFactorMatrix,(K$4+1),FALSE)*$E4271</f>
        <v>0</v>
      </c>
      <c r="L4269" s="25">
        <f ca="1">VLOOKUP(CONCATENATE($F4269," ",$G4269),AllocFactorMatrix,(L$4+1),FALSE)*$E4271</f>
        <v>0</v>
      </c>
      <c r="M4269" s="25">
        <f t="shared" ca="1" si="2007"/>
        <v>0</v>
      </c>
      <c r="N4269" s="25">
        <f ca="1">VLOOKUP(CONCATENATE($F4269," ",$G4269),AllocFactorMatrix,(N$4+1),FALSE)*$E4271</f>
        <v>0</v>
      </c>
      <c r="O4269" s="25">
        <f ca="1">VLOOKUP(CONCATENATE($F4269," ",$G4269),AllocFactorMatrix,(O$4+1),FALSE)*$E4271</f>
        <v>0</v>
      </c>
      <c r="P4269" s="25">
        <f ca="1">VLOOKUP(CONCATENATE($F4269," ",$G4269),AllocFactorMatrix,(P$4+1),FALSE)*$E4271</f>
        <v>0</v>
      </c>
      <c r="Q4269" s="25">
        <f ca="1">VLOOKUP(CONCATENATE($F4269," ",$G4269),AllocFactorMatrix,(Q$4+1),FALSE)*$E4271</f>
        <v>0</v>
      </c>
      <c r="R4269" s="25">
        <f t="shared" ca="1" si="2009"/>
        <v>0</v>
      </c>
      <c r="S4269" s="25">
        <f ca="1">VLOOKUP(CONCATENATE($F4269," ",$G4269),AllocFactorMatrix,(S$4+1),FALSE)*$E4271</f>
        <v>0</v>
      </c>
      <c r="T4269" s="25">
        <f ca="1">VLOOKUP(CONCATENATE($F4269," ",$G4269),AllocFactorMatrix,(T$4+1),FALSE)*$E4271</f>
        <v>0</v>
      </c>
      <c r="U4269" s="25">
        <f ca="1">VLOOKUP(CONCATENATE($F4269," ",$G4269),AllocFactorMatrix,(U$4+1),FALSE)*$E4271</f>
        <v>0</v>
      </c>
      <c r="V4269" s="25">
        <f ca="1">VLOOKUP(CONCATENATE($F4269," ",$G4269),AllocFactorMatrix,(V$4+1),FALSE)*$E4271</f>
        <v>0</v>
      </c>
      <c r="W4269" s="25">
        <f t="shared" ca="1" si="2010"/>
        <v>0</v>
      </c>
      <c r="X4269" s="25">
        <f ca="1">VLOOKUP(CONCATENATE($F4269," ",$G4269),AllocFactorMatrix,(X$4+1),FALSE)*$E4271</f>
        <v>0</v>
      </c>
      <c r="Y4269" s="25">
        <f ca="1">VLOOKUP(CONCATENATE($F4269," ",$G4269),AllocFactorMatrix,(Y$4+1),FALSE)*$E4271</f>
        <v>0</v>
      </c>
      <c r="Z4269" s="25">
        <f t="shared" ca="1" si="2008"/>
        <v>0</v>
      </c>
      <c r="AA4269" s="25">
        <f ca="1">VLOOKUP(CONCATENATE($F4269," ",$G4269),AllocFactorMatrix,(AA$4+1),FALSE)*$E4271</f>
        <v>0</v>
      </c>
      <c r="AB4269" s="25">
        <f ca="1">VLOOKUP(CONCATENATE($F4269," ",$G4269),AllocFactorMatrix,(AB$4+1),FALSE)*$E4271</f>
        <v>0</v>
      </c>
      <c r="AC4269" s="25">
        <f ca="1">VLOOKUP(CONCATENATE($F4269," ",$G4269),AllocFactorMatrix,(AC$4+1),FALSE)*$E4271</f>
        <v>0</v>
      </c>
    </row>
    <row r="4270" spans="4:29" hidden="1" outlineLevel="1">
      <c r="F4270" s="61" t="str">
        <f>F4271</f>
        <v>RSALE</v>
      </c>
      <c r="G4270" s="20" t="str">
        <f>$G$14</f>
        <v>CUSTOMER</v>
      </c>
      <c r="H4270" s="24">
        <f t="shared" ca="1" si="1984"/>
        <v>0</v>
      </c>
      <c r="I4270" s="25">
        <f ca="1">VLOOKUP(CONCATENATE($F4270," ",$G4270),AllocFactorMatrix,(I$4+1),FALSE)*$E4271</f>
        <v>0</v>
      </c>
      <c r="J4270" s="25">
        <f ca="1">VLOOKUP(CONCATENATE($F4270," ",$G4270),AllocFactorMatrix,(J$4+1),FALSE)*$E4271</f>
        <v>0</v>
      </c>
      <c r="K4270" s="25">
        <f ca="1">VLOOKUP(CONCATENATE($F4270," ",$G4270),AllocFactorMatrix,(K$4+1),FALSE)*$E4271</f>
        <v>0</v>
      </c>
      <c r="L4270" s="25">
        <f ca="1">VLOOKUP(CONCATENATE($F4270," ",$G4270),AllocFactorMatrix,(L$4+1),FALSE)*$E4271</f>
        <v>0</v>
      </c>
      <c r="M4270" s="25">
        <f t="shared" ca="1" si="2007"/>
        <v>0</v>
      </c>
      <c r="N4270" s="25">
        <f ca="1">VLOOKUP(CONCATENATE($F4270," ",$G4270),AllocFactorMatrix,(N$4+1),FALSE)*$E4271</f>
        <v>0</v>
      </c>
      <c r="O4270" s="25">
        <f ca="1">VLOOKUP(CONCATENATE($F4270," ",$G4270),AllocFactorMatrix,(O$4+1),FALSE)*$E4271</f>
        <v>0</v>
      </c>
      <c r="P4270" s="25">
        <f ca="1">VLOOKUP(CONCATENATE($F4270," ",$G4270),AllocFactorMatrix,(P$4+1),FALSE)*$E4271</f>
        <v>0</v>
      </c>
      <c r="Q4270" s="25">
        <f ca="1">VLOOKUP(CONCATENATE($F4270," ",$G4270),AllocFactorMatrix,(Q$4+1),FALSE)*$E4271</f>
        <v>0</v>
      </c>
      <c r="R4270" s="25">
        <f t="shared" ca="1" si="2009"/>
        <v>0</v>
      </c>
      <c r="S4270" s="25">
        <f ca="1">VLOOKUP(CONCATENATE($F4270," ",$G4270),AllocFactorMatrix,(S$4+1),FALSE)*$E4271</f>
        <v>0</v>
      </c>
      <c r="T4270" s="25">
        <f ca="1">VLOOKUP(CONCATENATE($F4270," ",$G4270),AllocFactorMatrix,(T$4+1),FALSE)*$E4271</f>
        <v>0</v>
      </c>
      <c r="U4270" s="25">
        <f ca="1">VLOOKUP(CONCATENATE($F4270," ",$G4270),AllocFactorMatrix,(U$4+1),FALSE)*$E4271</f>
        <v>0</v>
      </c>
      <c r="V4270" s="25">
        <f ca="1">VLOOKUP(CONCATENATE($F4270," ",$G4270),AllocFactorMatrix,(V$4+1),FALSE)*$E4271</f>
        <v>0</v>
      </c>
      <c r="W4270" s="25">
        <f t="shared" ca="1" si="2010"/>
        <v>0</v>
      </c>
      <c r="X4270" s="25">
        <f ca="1">VLOOKUP(CONCATENATE($F4270," ",$G4270),AllocFactorMatrix,(X$4+1),FALSE)*$E4271</f>
        <v>0</v>
      </c>
      <c r="Y4270" s="25">
        <f ca="1">VLOOKUP(CONCATENATE($F4270," ",$G4270),AllocFactorMatrix,(Y$4+1),FALSE)*$E4271</f>
        <v>0</v>
      </c>
      <c r="Z4270" s="25">
        <f t="shared" ca="1" si="2008"/>
        <v>0</v>
      </c>
      <c r="AA4270" s="25">
        <f ca="1">VLOOKUP(CONCATENATE($F4270," ",$G4270),AllocFactorMatrix,(AA$4+1),FALSE)*$E4271</f>
        <v>0</v>
      </c>
      <c r="AB4270" s="25">
        <f ca="1">VLOOKUP(CONCATENATE($F4270," ",$G4270),AllocFactorMatrix,(AB$4+1),FALSE)*$E4271</f>
        <v>0</v>
      </c>
      <c r="AC4270" s="25">
        <f ca="1">VLOOKUP(CONCATENATE($F4270," ",$G4270),AllocFactorMatrix,(AC$4+1),FALSE)*$E4271</f>
        <v>0</v>
      </c>
    </row>
    <row r="4271" spans="4:29" collapsed="1">
      <c r="D4271" s="58" t="s">
        <v>624</v>
      </c>
      <c r="E4271" s="22">
        <v>0</v>
      </c>
      <c r="F4271" s="23" t="s">
        <v>72</v>
      </c>
      <c r="G4271" s="20" t="str">
        <f>$G$15</f>
        <v>TOTAL</v>
      </c>
      <c r="H4271" s="24">
        <f t="shared" ca="1" si="1984"/>
        <v>0</v>
      </c>
      <c r="I4271" s="25">
        <f ca="1">VLOOKUP(CONCATENATE($F4271," ",$G4271),AllocFactorMatrix,(I$4+1),FALSE)*$E4271</f>
        <v>0</v>
      </c>
      <c r="J4271" s="25">
        <f ca="1">VLOOKUP(CONCATENATE($F4271," ",$G4271),AllocFactorMatrix,(J$4+1),FALSE)*$E4271</f>
        <v>0</v>
      </c>
      <c r="K4271" s="25">
        <f ca="1">VLOOKUP(CONCATENATE($F4271," ",$G4271),AllocFactorMatrix,(K$4+1),FALSE)*$E4271</f>
        <v>0</v>
      </c>
      <c r="L4271" s="25">
        <f ca="1">VLOOKUP(CONCATENATE($F4271," ",$G4271),AllocFactorMatrix,(L$4+1),FALSE)*$E4271</f>
        <v>0</v>
      </c>
      <c r="M4271" s="25">
        <f t="shared" ca="1" si="2007"/>
        <v>0</v>
      </c>
      <c r="N4271" s="25">
        <f ca="1">VLOOKUP(CONCATENATE($F4271," ",$G4271),AllocFactorMatrix,(N$4+1),FALSE)*$E4271</f>
        <v>0</v>
      </c>
      <c r="O4271" s="25">
        <f ca="1">VLOOKUP(CONCATENATE($F4271," ",$G4271),AllocFactorMatrix,(O$4+1),FALSE)*$E4271</f>
        <v>0</v>
      </c>
      <c r="P4271" s="25">
        <f ca="1">VLOOKUP(CONCATENATE($F4271," ",$G4271),AllocFactorMatrix,(P$4+1),FALSE)*$E4271</f>
        <v>0</v>
      </c>
      <c r="Q4271" s="25">
        <f ca="1">VLOOKUP(CONCATENATE($F4271," ",$G4271),AllocFactorMatrix,(Q$4+1),FALSE)*$E4271</f>
        <v>0</v>
      </c>
      <c r="R4271" s="25">
        <f t="shared" ca="1" si="2009"/>
        <v>0</v>
      </c>
      <c r="S4271" s="25">
        <f ca="1">VLOOKUP(CONCATENATE($F4271," ",$G4271),AllocFactorMatrix,(S$4+1),FALSE)*$E4271</f>
        <v>0</v>
      </c>
      <c r="T4271" s="25">
        <f ca="1">VLOOKUP(CONCATENATE($F4271," ",$G4271),AllocFactorMatrix,(T$4+1),FALSE)*$E4271</f>
        <v>0</v>
      </c>
      <c r="U4271" s="25">
        <f ca="1">VLOOKUP(CONCATENATE($F4271," ",$G4271),AllocFactorMatrix,(U$4+1),FALSE)*$E4271</f>
        <v>0</v>
      </c>
      <c r="V4271" s="25">
        <f ca="1">VLOOKUP(CONCATENATE($F4271," ",$G4271),AllocFactorMatrix,(V$4+1),FALSE)*$E4271</f>
        <v>0</v>
      </c>
      <c r="W4271" s="25">
        <f t="shared" ca="1" si="2010"/>
        <v>0</v>
      </c>
      <c r="X4271" s="25">
        <f ca="1">VLOOKUP(CONCATENATE($F4271," ",$G4271),AllocFactorMatrix,(X$4+1),FALSE)*$E4271</f>
        <v>0</v>
      </c>
      <c r="Y4271" s="25">
        <f ca="1">VLOOKUP(CONCATENATE($F4271," ",$G4271),AllocFactorMatrix,(Y$4+1),FALSE)*$E4271</f>
        <v>0</v>
      </c>
      <c r="Z4271" s="25">
        <f t="shared" ca="1" si="2008"/>
        <v>0</v>
      </c>
      <c r="AA4271" s="25">
        <f ca="1">VLOOKUP(CONCATENATE($F4271," ",$G4271),AllocFactorMatrix,(AA$4+1),FALSE)*$E4271</f>
        <v>0</v>
      </c>
      <c r="AB4271" s="25">
        <f ca="1">VLOOKUP(CONCATENATE($F4271," ",$G4271),AllocFactorMatrix,(AB$4+1),FALSE)*$E4271</f>
        <v>0</v>
      </c>
      <c r="AC4271" s="25">
        <f ca="1">VLOOKUP(CONCATENATE($F4271," ",$G4271),AllocFactorMatrix,(AC$4+1),FALSE)*$E4271</f>
        <v>0</v>
      </c>
    </row>
    <row r="4272" spans="4:29" hidden="1" outlineLevel="1">
      <c r="F4272" s="61" t="str">
        <f>F4279</f>
        <v>RB_GUP</v>
      </c>
      <c r="G4272" s="20" t="str">
        <f>$G$8</f>
        <v>PRODUCTION</v>
      </c>
      <c r="H4272" s="24">
        <f t="shared" ref="H4272:H4279" ca="1" si="2011">SUBTOTAL(9,I4272:AC4272)</f>
        <v>0</v>
      </c>
      <c r="I4272" s="25">
        <f ca="1">VLOOKUP(CONCATENATE($F4272," ",$G4272),AllocFactorMatrix,(I$4+1),FALSE)*$E4279</f>
        <v>0</v>
      </c>
      <c r="J4272" s="25">
        <f ca="1">VLOOKUP(CONCATENATE($F4272," ",$G4272),AllocFactorMatrix,(J$4+1),FALSE)*$E4279</f>
        <v>0</v>
      </c>
      <c r="K4272" s="25">
        <f ca="1">VLOOKUP(CONCATENATE($F4272," ",$G4272),AllocFactorMatrix,(K$4+1),FALSE)*$E4279</f>
        <v>0</v>
      </c>
      <c r="L4272" s="25">
        <f ca="1">VLOOKUP(CONCATENATE($F4272," ",$G4272),AllocFactorMatrix,(L$4+1),FALSE)*$E4279</f>
        <v>0</v>
      </c>
      <c r="M4272" s="25">
        <f t="shared" ca="1" si="2007"/>
        <v>0</v>
      </c>
      <c r="N4272" s="25">
        <f ca="1">VLOOKUP(CONCATENATE($F4272," ",$G4272),AllocFactorMatrix,(N$4+1),FALSE)*$E4279</f>
        <v>0</v>
      </c>
      <c r="O4272" s="25">
        <f ca="1">VLOOKUP(CONCATENATE($F4272," ",$G4272),AllocFactorMatrix,(O$4+1),FALSE)*$E4279</f>
        <v>0</v>
      </c>
      <c r="P4272" s="25">
        <f ca="1">VLOOKUP(CONCATENATE($F4272," ",$G4272),AllocFactorMatrix,(P$4+1),FALSE)*$E4279</f>
        <v>0</v>
      </c>
      <c r="Q4272" s="25">
        <f ca="1">VLOOKUP(CONCATENATE($F4272," ",$G4272),AllocFactorMatrix,(Q$4+1),FALSE)*$E4279</f>
        <v>0</v>
      </c>
      <c r="R4272" s="25">
        <f ca="1">SUBTOTAL(9,N4272:Q4272)</f>
        <v>0</v>
      </c>
      <c r="S4272" s="25">
        <f ca="1">VLOOKUP(CONCATENATE($F4272," ",$G4272),AllocFactorMatrix,(S$4+1),FALSE)*$E4279</f>
        <v>0</v>
      </c>
      <c r="T4272" s="25">
        <f ca="1">VLOOKUP(CONCATENATE($F4272," ",$G4272),AllocFactorMatrix,(T$4+1),FALSE)*$E4279</f>
        <v>0</v>
      </c>
      <c r="U4272" s="25">
        <f ca="1">VLOOKUP(CONCATENATE($F4272," ",$G4272),AllocFactorMatrix,(U$4+1),FALSE)*$E4279</f>
        <v>0</v>
      </c>
      <c r="V4272" s="25">
        <f ca="1">VLOOKUP(CONCATENATE($F4272," ",$G4272),AllocFactorMatrix,(V$4+1),FALSE)*$E4279</f>
        <v>0</v>
      </c>
      <c r="W4272" s="25">
        <f ca="1">SUBTOTAL(9,S4272:V4272)</f>
        <v>0</v>
      </c>
      <c r="X4272" s="25">
        <f ca="1">VLOOKUP(CONCATENATE($F4272," ",$G4272),AllocFactorMatrix,(X$4+1),FALSE)*$E4279</f>
        <v>0</v>
      </c>
      <c r="Y4272" s="25">
        <f ca="1">VLOOKUP(CONCATENATE($F4272," ",$G4272),AllocFactorMatrix,(Y$4+1),FALSE)*$E4279</f>
        <v>0</v>
      </c>
      <c r="Z4272" s="25">
        <f t="shared" ca="1" si="2008"/>
        <v>0</v>
      </c>
      <c r="AA4272" s="25">
        <f ca="1">VLOOKUP(CONCATENATE($F4272," ",$G4272),AllocFactorMatrix,(AA$4+1),FALSE)*$E4279</f>
        <v>0</v>
      </c>
      <c r="AB4272" s="25">
        <f ca="1">VLOOKUP(CONCATENATE($F4272," ",$G4272),AllocFactorMatrix,(AB$4+1),FALSE)*$E4279</f>
        <v>0</v>
      </c>
      <c r="AC4272" s="25">
        <f ca="1">VLOOKUP(CONCATENATE($F4272," ",$G4272),AllocFactorMatrix,(AC$4+1),FALSE)*$E4279</f>
        <v>0</v>
      </c>
    </row>
    <row r="4273" spans="4:29" hidden="1" outlineLevel="1">
      <c r="F4273" s="61" t="str">
        <f>F4279</f>
        <v>RB_GUP</v>
      </c>
      <c r="G4273" s="20" t="str">
        <f>$G$9</f>
        <v>BULKTRAN</v>
      </c>
      <c r="H4273" s="24">
        <f t="shared" ca="1" si="2011"/>
        <v>0</v>
      </c>
      <c r="I4273" s="25">
        <f ca="1">VLOOKUP(CONCATENATE($F4273," ",$G4273),AllocFactorMatrix,(I$4+1),FALSE)*$E4279</f>
        <v>0</v>
      </c>
      <c r="J4273" s="25">
        <f ca="1">VLOOKUP(CONCATENATE($F4273," ",$G4273),AllocFactorMatrix,(J$4+1),FALSE)*$E4279</f>
        <v>0</v>
      </c>
      <c r="K4273" s="25">
        <f ca="1">VLOOKUP(CONCATENATE($F4273," ",$G4273),AllocFactorMatrix,(K$4+1),FALSE)*$E4279</f>
        <v>0</v>
      </c>
      <c r="L4273" s="25">
        <f ca="1">VLOOKUP(CONCATENATE($F4273," ",$G4273),AllocFactorMatrix,(L$4+1),FALSE)*$E4279</f>
        <v>0</v>
      </c>
      <c r="M4273" s="25">
        <f t="shared" ca="1" si="2007"/>
        <v>0</v>
      </c>
      <c r="N4273" s="25">
        <f ca="1">VLOOKUP(CONCATENATE($F4273," ",$G4273),AllocFactorMatrix,(N$4+1),FALSE)*$E4279</f>
        <v>0</v>
      </c>
      <c r="O4273" s="25">
        <f ca="1">VLOOKUP(CONCATENATE($F4273," ",$G4273),AllocFactorMatrix,(O$4+1),FALSE)*$E4279</f>
        <v>0</v>
      </c>
      <c r="P4273" s="25">
        <f ca="1">VLOOKUP(CONCATENATE($F4273," ",$G4273),AllocFactorMatrix,(P$4+1),FALSE)*$E4279</f>
        <v>0</v>
      </c>
      <c r="Q4273" s="25">
        <f ca="1">VLOOKUP(CONCATENATE($F4273," ",$G4273),AllocFactorMatrix,(Q$4+1),FALSE)*$E4279</f>
        <v>0</v>
      </c>
      <c r="R4273" s="25">
        <f t="shared" ref="R4273:R4279" ca="1" si="2012">SUBTOTAL(9,N4273:Q4273)</f>
        <v>0</v>
      </c>
      <c r="S4273" s="25">
        <f ca="1">VLOOKUP(CONCATENATE($F4273," ",$G4273),AllocFactorMatrix,(S$4+1),FALSE)*$E4279</f>
        <v>0</v>
      </c>
      <c r="T4273" s="25">
        <f ca="1">VLOOKUP(CONCATENATE($F4273," ",$G4273),AllocFactorMatrix,(T$4+1),FALSE)*$E4279</f>
        <v>0</v>
      </c>
      <c r="U4273" s="25">
        <f ca="1">VLOOKUP(CONCATENATE($F4273," ",$G4273),AllocFactorMatrix,(U$4+1),FALSE)*$E4279</f>
        <v>0</v>
      </c>
      <c r="V4273" s="25">
        <f ca="1">VLOOKUP(CONCATENATE($F4273," ",$G4273),AllocFactorMatrix,(V$4+1),FALSE)*$E4279</f>
        <v>0</v>
      </c>
      <c r="W4273" s="25">
        <f t="shared" ref="W4273:W4279" ca="1" si="2013">SUBTOTAL(9,S4273:V4273)</f>
        <v>0</v>
      </c>
      <c r="X4273" s="25">
        <f ca="1">VLOOKUP(CONCATENATE($F4273," ",$G4273),AllocFactorMatrix,(X$4+1),FALSE)*$E4279</f>
        <v>0</v>
      </c>
      <c r="Y4273" s="25">
        <f ca="1">VLOOKUP(CONCATENATE($F4273," ",$G4273),AllocFactorMatrix,(Y$4+1),FALSE)*$E4279</f>
        <v>0</v>
      </c>
      <c r="Z4273" s="25">
        <f t="shared" ca="1" si="2008"/>
        <v>0</v>
      </c>
      <c r="AA4273" s="25">
        <f ca="1">VLOOKUP(CONCATENATE($F4273," ",$G4273),AllocFactorMatrix,(AA$4+1),FALSE)*$E4279</f>
        <v>0</v>
      </c>
      <c r="AB4273" s="25">
        <f ca="1">VLOOKUP(CONCATENATE($F4273," ",$G4273),AllocFactorMatrix,(AB$4+1),FALSE)*$E4279</f>
        <v>0</v>
      </c>
      <c r="AC4273" s="25">
        <f ca="1">VLOOKUP(CONCATENATE($F4273," ",$G4273),AllocFactorMatrix,(AC$4+1),FALSE)*$E4279</f>
        <v>0</v>
      </c>
    </row>
    <row r="4274" spans="4:29" hidden="1" outlineLevel="1">
      <c r="F4274" s="61" t="str">
        <f>F4279</f>
        <v>RB_GUP</v>
      </c>
      <c r="G4274" s="20" t="str">
        <f>$G$10</f>
        <v>SUBTRAN</v>
      </c>
      <c r="H4274" s="24">
        <f t="shared" ca="1" si="2011"/>
        <v>0</v>
      </c>
      <c r="I4274" s="25">
        <f ca="1">VLOOKUP(CONCATENATE($F4274," ",$G4274),AllocFactorMatrix,(I$4+1),FALSE)*$E4279</f>
        <v>0</v>
      </c>
      <c r="J4274" s="25">
        <f ca="1">VLOOKUP(CONCATENATE($F4274," ",$G4274),AllocFactorMatrix,(J$4+1),FALSE)*$E4279</f>
        <v>0</v>
      </c>
      <c r="K4274" s="25">
        <f ca="1">VLOOKUP(CONCATENATE($F4274," ",$G4274),AllocFactorMatrix,(K$4+1),FALSE)*$E4279</f>
        <v>0</v>
      </c>
      <c r="L4274" s="25">
        <f ca="1">VLOOKUP(CONCATENATE($F4274," ",$G4274),AllocFactorMatrix,(L$4+1),FALSE)*$E4279</f>
        <v>0</v>
      </c>
      <c r="M4274" s="25">
        <f t="shared" ca="1" si="2007"/>
        <v>0</v>
      </c>
      <c r="N4274" s="25">
        <f ca="1">VLOOKUP(CONCATENATE($F4274," ",$G4274),AllocFactorMatrix,(N$4+1),FALSE)*$E4279</f>
        <v>0</v>
      </c>
      <c r="O4274" s="25">
        <f ca="1">VLOOKUP(CONCATENATE($F4274," ",$G4274),AllocFactorMatrix,(O$4+1),FALSE)*$E4279</f>
        <v>0</v>
      </c>
      <c r="P4274" s="25">
        <f ca="1">VLOOKUP(CONCATENATE($F4274," ",$G4274),AllocFactorMatrix,(P$4+1),FALSE)*$E4279</f>
        <v>0</v>
      </c>
      <c r="Q4274" s="25">
        <f ca="1">VLOOKUP(CONCATENATE($F4274," ",$G4274),AllocFactorMatrix,(Q$4+1),FALSE)*$E4279</f>
        <v>0</v>
      </c>
      <c r="R4274" s="25">
        <f t="shared" ca="1" si="2012"/>
        <v>0</v>
      </c>
      <c r="S4274" s="25">
        <f ca="1">VLOOKUP(CONCATENATE($F4274," ",$G4274),AllocFactorMatrix,(S$4+1),FALSE)*$E4279</f>
        <v>0</v>
      </c>
      <c r="T4274" s="25">
        <f ca="1">VLOOKUP(CONCATENATE($F4274," ",$G4274),AllocFactorMatrix,(T$4+1),FALSE)*$E4279</f>
        <v>0</v>
      </c>
      <c r="U4274" s="25">
        <f ca="1">VLOOKUP(CONCATENATE($F4274," ",$G4274),AllocFactorMatrix,(U$4+1),FALSE)*$E4279</f>
        <v>0</v>
      </c>
      <c r="V4274" s="25">
        <f ca="1">VLOOKUP(CONCATENATE($F4274," ",$G4274),AllocFactorMatrix,(V$4+1),FALSE)*$E4279</f>
        <v>0</v>
      </c>
      <c r="W4274" s="25">
        <f t="shared" ca="1" si="2013"/>
        <v>0</v>
      </c>
      <c r="X4274" s="25">
        <f ca="1">VLOOKUP(CONCATENATE($F4274," ",$G4274),AllocFactorMatrix,(X$4+1),FALSE)*$E4279</f>
        <v>0</v>
      </c>
      <c r="Y4274" s="25">
        <f ca="1">VLOOKUP(CONCATENATE($F4274," ",$G4274),AllocFactorMatrix,(Y$4+1),FALSE)*$E4279</f>
        <v>0</v>
      </c>
      <c r="Z4274" s="25">
        <f t="shared" ca="1" si="2008"/>
        <v>0</v>
      </c>
      <c r="AA4274" s="25">
        <f ca="1">VLOOKUP(CONCATENATE($F4274," ",$G4274),AllocFactorMatrix,(AA$4+1),FALSE)*$E4279</f>
        <v>0</v>
      </c>
      <c r="AB4274" s="25">
        <f ca="1">VLOOKUP(CONCATENATE($F4274," ",$G4274),AllocFactorMatrix,(AB$4+1),FALSE)*$E4279</f>
        <v>0</v>
      </c>
      <c r="AC4274" s="25">
        <f ca="1">VLOOKUP(CONCATENATE($F4274," ",$G4274),AllocFactorMatrix,(AC$4+1),FALSE)*$E4279</f>
        <v>0</v>
      </c>
    </row>
    <row r="4275" spans="4:29" hidden="1" outlineLevel="1">
      <c r="F4275" s="61" t="str">
        <f>F4279</f>
        <v>RB_GUP</v>
      </c>
      <c r="G4275" s="20" t="str">
        <f>$G$11</f>
        <v>DISTPRI</v>
      </c>
      <c r="H4275" s="24">
        <f t="shared" ca="1" si="2011"/>
        <v>0</v>
      </c>
      <c r="I4275" s="25">
        <f ca="1">VLOOKUP(CONCATENATE($F4275," ",$G4275),AllocFactorMatrix,(I$4+1),FALSE)*$E4279</f>
        <v>0</v>
      </c>
      <c r="J4275" s="25">
        <f ca="1">VLOOKUP(CONCATENATE($F4275," ",$G4275),AllocFactorMatrix,(J$4+1),FALSE)*$E4279</f>
        <v>0</v>
      </c>
      <c r="K4275" s="25">
        <f ca="1">VLOOKUP(CONCATENATE($F4275," ",$G4275),AllocFactorMatrix,(K$4+1),FALSE)*$E4279</f>
        <v>0</v>
      </c>
      <c r="L4275" s="25">
        <f ca="1">VLOOKUP(CONCATENATE($F4275," ",$G4275),AllocFactorMatrix,(L$4+1),FALSE)*$E4279</f>
        <v>0</v>
      </c>
      <c r="M4275" s="25">
        <f t="shared" ca="1" si="2007"/>
        <v>0</v>
      </c>
      <c r="N4275" s="25">
        <f ca="1">VLOOKUP(CONCATENATE($F4275," ",$G4275),AllocFactorMatrix,(N$4+1),FALSE)*$E4279</f>
        <v>0</v>
      </c>
      <c r="O4275" s="25">
        <f ca="1">VLOOKUP(CONCATENATE($F4275," ",$G4275),AllocFactorMatrix,(O$4+1),FALSE)*$E4279</f>
        <v>0</v>
      </c>
      <c r="P4275" s="25">
        <f ca="1">VLOOKUP(CONCATENATE($F4275," ",$G4275),AllocFactorMatrix,(P$4+1),FALSE)*$E4279</f>
        <v>0</v>
      </c>
      <c r="Q4275" s="25">
        <f ca="1">VLOOKUP(CONCATENATE($F4275," ",$G4275),AllocFactorMatrix,(Q$4+1),FALSE)*$E4279</f>
        <v>0</v>
      </c>
      <c r="R4275" s="25">
        <f t="shared" ca="1" si="2012"/>
        <v>0</v>
      </c>
      <c r="S4275" s="25">
        <f ca="1">VLOOKUP(CONCATENATE($F4275," ",$G4275),AllocFactorMatrix,(S$4+1),FALSE)*$E4279</f>
        <v>0</v>
      </c>
      <c r="T4275" s="25">
        <f ca="1">VLOOKUP(CONCATENATE($F4275," ",$G4275),AllocFactorMatrix,(T$4+1),FALSE)*$E4279</f>
        <v>0</v>
      </c>
      <c r="U4275" s="25">
        <f ca="1">VLOOKUP(CONCATENATE($F4275," ",$G4275),AllocFactorMatrix,(U$4+1),FALSE)*$E4279</f>
        <v>0</v>
      </c>
      <c r="V4275" s="25">
        <f ca="1">VLOOKUP(CONCATENATE($F4275," ",$G4275),AllocFactorMatrix,(V$4+1),FALSE)*$E4279</f>
        <v>0</v>
      </c>
      <c r="W4275" s="25">
        <f t="shared" ca="1" si="2013"/>
        <v>0</v>
      </c>
      <c r="X4275" s="25">
        <f ca="1">VLOOKUP(CONCATENATE($F4275," ",$G4275),AllocFactorMatrix,(X$4+1),FALSE)*$E4279</f>
        <v>0</v>
      </c>
      <c r="Y4275" s="25">
        <f ca="1">VLOOKUP(CONCATENATE($F4275," ",$G4275),AllocFactorMatrix,(Y$4+1),FALSE)*$E4279</f>
        <v>0</v>
      </c>
      <c r="Z4275" s="25">
        <f t="shared" ca="1" si="2008"/>
        <v>0</v>
      </c>
      <c r="AA4275" s="25">
        <f ca="1">VLOOKUP(CONCATENATE($F4275," ",$G4275),AllocFactorMatrix,(AA$4+1),FALSE)*$E4279</f>
        <v>0</v>
      </c>
      <c r="AB4275" s="25">
        <f ca="1">VLOOKUP(CONCATENATE($F4275," ",$G4275),AllocFactorMatrix,(AB$4+1),FALSE)*$E4279</f>
        <v>0</v>
      </c>
      <c r="AC4275" s="25">
        <f ca="1">VLOOKUP(CONCATENATE($F4275," ",$G4275),AllocFactorMatrix,(AC$4+1),FALSE)*$E4279</f>
        <v>0</v>
      </c>
    </row>
    <row r="4276" spans="4:29" hidden="1" outlineLevel="1">
      <c r="F4276" s="61" t="str">
        <f>F4279</f>
        <v>RB_GUP</v>
      </c>
      <c r="G4276" s="20" t="str">
        <f>$G$12</f>
        <v>DISTSEC</v>
      </c>
      <c r="H4276" s="24">
        <f t="shared" ca="1" si="2011"/>
        <v>0</v>
      </c>
      <c r="I4276" s="25">
        <f ca="1">VLOOKUP(CONCATENATE($F4276," ",$G4276),AllocFactorMatrix,(I$4+1),FALSE)*$E4279</f>
        <v>0</v>
      </c>
      <c r="J4276" s="25">
        <f ca="1">VLOOKUP(CONCATENATE($F4276," ",$G4276),AllocFactorMatrix,(J$4+1),FALSE)*$E4279</f>
        <v>0</v>
      </c>
      <c r="K4276" s="25">
        <f ca="1">VLOOKUP(CONCATENATE($F4276," ",$G4276),AllocFactorMatrix,(K$4+1),FALSE)*$E4279</f>
        <v>0</v>
      </c>
      <c r="L4276" s="25">
        <f ca="1">VLOOKUP(CONCATENATE($F4276," ",$G4276),AllocFactorMatrix,(L$4+1),FALSE)*$E4279</f>
        <v>0</v>
      </c>
      <c r="M4276" s="25">
        <f t="shared" ca="1" si="2007"/>
        <v>0</v>
      </c>
      <c r="N4276" s="25">
        <f ca="1">VLOOKUP(CONCATENATE($F4276," ",$G4276),AllocFactorMatrix,(N$4+1),FALSE)*$E4279</f>
        <v>0</v>
      </c>
      <c r="O4276" s="25">
        <f ca="1">VLOOKUP(CONCATENATE($F4276," ",$G4276),AllocFactorMatrix,(O$4+1),FALSE)*$E4279</f>
        <v>0</v>
      </c>
      <c r="P4276" s="25">
        <f ca="1">VLOOKUP(CONCATENATE($F4276," ",$G4276),AllocFactorMatrix,(P$4+1),FALSE)*$E4279</f>
        <v>0</v>
      </c>
      <c r="Q4276" s="25">
        <f ca="1">VLOOKUP(CONCATENATE($F4276," ",$G4276),AllocFactorMatrix,(Q$4+1),FALSE)*$E4279</f>
        <v>0</v>
      </c>
      <c r="R4276" s="25">
        <f t="shared" ca="1" si="2012"/>
        <v>0</v>
      </c>
      <c r="S4276" s="25">
        <f ca="1">VLOOKUP(CONCATENATE($F4276," ",$G4276),AllocFactorMatrix,(S$4+1),FALSE)*$E4279</f>
        <v>0</v>
      </c>
      <c r="T4276" s="25">
        <f ca="1">VLOOKUP(CONCATENATE($F4276," ",$G4276),AllocFactorMatrix,(T$4+1),FALSE)*$E4279</f>
        <v>0</v>
      </c>
      <c r="U4276" s="25">
        <f ca="1">VLOOKUP(CONCATENATE($F4276," ",$G4276),AllocFactorMatrix,(U$4+1),FALSE)*$E4279</f>
        <v>0</v>
      </c>
      <c r="V4276" s="25">
        <f ca="1">VLOOKUP(CONCATENATE($F4276," ",$G4276),AllocFactorMatrix,(V$4+1),FALSE)*$E4279</f>
        <v>0</v>
      </c>
      <c r="W4276" s="25">
        <f t="shared" ca="1" si="2013"/>
        <v>0</v>
      </c>
      <c r="X4276" s="25">
        <f ca="1">VLOOKUP(CONCATENATE($F4276," ",$G4276),AllocFactorMatrix,(X$4+1),FALSE)*$E4279</f>
        <v>0</v>
      </c>
      <c r="Y4276" s="25">
        <f ca="1">VLOOKUP(CONCATENATE($F4276," ",$G4276),AllocFactorMatrix,(Y$4+1),FALSE)*$E4279</f>
        <v>0</v>
      </c>
      <c r="Z4276" s="25">
        <f t="shared" ca="1" si="2008"/>
        <v>0</v>
      </c>
      <c r="AA4276" s="25">
        <f ca="1">VLOOKUP(CONCATENATE($F4276," ",$G4276),AllocFactorMatrix,(AA$4+1),FALSE)*$E4279</f>
        <v>0</v>
      </c>
      <c r="AB4276" s="25">
        <f ca="1">VLOOKUP(CONCATENATE($F4276," ",$G4276),AllocFactorMatrix,(AB$4+1),FALSE)*$E4279</f>
        <v>0</v>
      </c>
      <c r="AC4276" s="25">
        <f ca="1">VLOOKUP(CONCATENATE($F4276," ",$G4276),AllocFactorMatrix,(AC$4+1),FALSE)*$E4279</f>
        <v>0</v>
      </c>
    </row>
    <row r="4277" spans="4:29" hidden="1" outlineLevel="1">
      <c r="F4277" s="61" t="str">
        <f>F4279</f>
        <v>RB_GUP</v>
      </c>
      <c r="G4277" s="20" t="str">
        <f>$G$13</f>
        <v>ENERGY</v>
      </c>
      <c r="H4277" s="24">
        <f t="shared" ca="1" si="2011"/>
        <v>0</v>
      </c>
      <c r="I4277" s="25">
        <f ca="1">VLOOKUP(CONCATENATE($F4277," ",$G4277),AllocFactorMatrix,(I$4+1),FALSE)*$E4279</f>
        <v>0</v>
      </c>
      <c r="J4277" s="25">
        <f ca="1">VLOOKUP(CONCATENATE($F4277," ",$G4277),AllocFactorMatrix,(J$4+1),FALSE)*$E4279</f>
        <v>0</v>
      </c>
      <c r="K4277" s="25">
        <f ca="1">VLOOKUP(CONCATENATE($F4277," ",$G4277),AllocFactorMatrix,(K$4+1),FALSE)*$E4279</f>
        <v>0</v>
      </c>
      <c r="L4277" s="25">
        <f ca="1">VLOOKUP(CONCATENATE($F4277," ",$G4277),AllocFactorMatrix,(L$4+1),FALSE)*$E4279</f>
        <v>0</v>
      </c>
      <c r="M4277" s="25">
        <f t="shared" ca="1" si="2007"/>
        <v>0</v>
      </c>
      <c r="N4277" s="25">
        <f ca="1">VLOOKUP(CONCATENATE($F4277," ",$G4277),AllocFactorMatrix,(N$4+1),FALSE)*$E4279</f>
        <v>0</v>
      </c>
      <c r="O4277" s="25">
        <f ca="1">VLOOKUP(CONCATENATE($F4277," ",$G4277),AllocFactorMatrix,(O$4+1),FALSE)*$E4279</f>
        <v>0</v>
      </c>
      <c r="P4277" s="25">
        <f ca="1">VLOOKUP(CONCATENATE($F4277," ",$G4277),AllocFactorMatrix,(P$4+1),FALSE)*$E4279</f>
        <v>0</v>
      </c>
      <c r="Q4277" s="25">
        <f ca="1">VLOOKUP(CONCATENATE($F4277," ",$G4277),AllocFactorMatrix,(Q$4+1),FALSE)*$E4279</f>
        <v>0</v>
      </c>
      <c r="R4277" s="25">
        <f t="shared" ca="1" si="2012"/>
        <v>0</v>
      </c>
      <c r="S4277" s="25">
        <f ca="1">VLOOKUP(CONCATENATE($F4277," ",$G4277),AllocFactorMatrix,(S$4+1),FALSE)*$E4279</f>
        <v>0</v>
      </c>
      <c r="T4277" s="25">
        <f ca="1">VLOOKUP(CONCATENATE($F4277," ",$G4277),AllocFactorMatrix,(T$4+1),FALSE)*$E4279</f>
        <v>0</v>
      </c>
      <c r="U4277" s="25">
        <f ca="1">VLOOKUP(CONCATENATE($F4277," ",$G4277),AllocFactorMatrix,(U$4+1),FALSE)*$E4279</f>
        <v>0</v>
      </c>
      <c r="V4277" s="25">
        <f ca="1">VLOOKUP(CONCATENATE($F4277," ",$G4277),AllocFactorMatrix,(V$4+1),FALSE)*$E4279</f>
        <v>0</v>
      </c>
      <c r="W4277" s="25">
        <f t="shared" ca="1" si="2013"/>
        <v>0</v>
      </c>
      <c r="X4277" s="25">
        <f ca="1">VLOOKUP(CONCATENATE($F4277," ",$G4277),AllocFactorMatrix,(X$4+1),FALSE)*$E4279</f>
        <v>0</v>
      </c>
      <c r="Y4277" s="25">
        <f ca="1">VLOOKUP(CONCATENATE($F4277," ",$G4277),AllocFactorMatrix,(Y$4+1),FALSE)*$E4279</f>
        <v>0</v>
      </c>
      <c r="Z4277" s="25">
        <f t="shared" ca="1" si="2008"/>
        <v>0</v>
      </c>
      <c r="AA4277" s="25">
        <f ca="1">VLOOKUP(CONCATENATE($F4277," ",$G4277),AllocFactorMatrix,(AA$4+1),FALSE)*$E4279</f>
        <v>0</v>
      </c>
      <c r="AB4277" s="25">
        <f ca="1">VLOOKUP(CONCATENATE($F4277," ",$G4277),AllocFactorMatrix,(AB$4+1),FALSE)*$E4279</f>
        <v>0</v>
      </c>
      <c r="AC4277" s="25">
        <f ca="1">VLOOKUP(CONCATENATE($F4277," ",$G4277),AllocFactorMatrix,(AC$4+1),FALSE)*$E4279</f>
        <v>0</v>
      </c>
    </row>
    <row r="4278" spans="4:29" hidden="1" outlineLevel="1">
      <c r="F4278" s="61" t="str">
        <f>F4279</f>
        <v>RB_GUP</v>
      </c>
      <c r="G4278" s="20" t="str">
        <f>$G$14</f>
        <v>CUSTOMER</v>
      </c>
      <c r="H4278" s="24">
        <f t="shared" ca="1" si="2011"/>
        <v>0</v>
      </c>
      <c r="I4278" s="25">
        <f ca="1">VLOOKUP(CONCATENATE($F4278," ",$G4278),AllocFactorMatrix,(I$4+1),FALSE)*$E4279</f>
        <v>0</v>
      </c>
      <c r="J4278" s="25">
        <f ca="1">VLOOKUP(CONCATENATE($F4278," ",$G4278),AllocFactorMatrix,(J$4+1),FALSE)*$E4279</f>
        <v>0</v>
      </c>
      <c r="K4278" s="25">
        <f ca="1">VLOOKUP(CONCATENATE($F4278," ",$G4278),AllocFactorMatrix,(K$4+1),FALSE)*$E4279</f>
        <v>0</v>
      </c>
      <c r="L4278" s="25">
        <f ca="1">VLOOKUP(CONCATENATE($F4278," ",$G4278),AllocFactorMatrix,(L$4+1),FALSE)*$E4279</f>
        <v>0</v>
      </c>
      <c r="M4278" s="25">
        <f t="shared" ca="1" si="2007"/>
        <v>0</v>
      </c>
      <c r="N4278" s="25">
        <f ca="1">VLOOKUP(CONCATENATE($F4278," ",$G4278),AllocFactorMatrix,(N$4+1),FALSE)*$E4279</f>
        <v>0</v>
      </c>
      <c r="O4278" s="25">
        <f ca="1">VLOOKUP(CONCATENATE($F4278," ",$G4278),AllocFactorMatrix,(O$4+1),FALSE)*$E4279</f>
        <v>0</v>
      </c>
      <c r="P4278" s="25">
        <f ca="1">VLOOKUP(CONCATENATE($F4278," ",$G4278),AllocFactorMatrix,(P$4+1),FALSE)*$E4279</f>
        <v>0</v>
      </c>
      <c r="Q4278" s="25">
        <f ca="1">VLOOKUP(CONCATENATE($F4278," ",$G4278),AllocFactorMatrix,(Q$4+1),FALSE)*$E4279</f>
        <v>0</v>
      </c>
      <c r="R4278" s="25">
        <f t="shared" ca="1" si="2012"/>
        <v>0</v>
      </c>
      <c r="S4278" s="25">
        <f ca="1">VLOOKUP(CONCATENATE($F4278," ",$G4278),AllocFactorMatrix,(S$4+1),FALSE)*$E4279</f>
        <v>0</v>
      </c>
      <c r="T4278" s="25">
        <f ca="1">VLOOKUP(CONCATENATE($F4278," ",$G4278),AllocFactorMatrix,(T$4+1),FALSE)*$E4279</f>
        <v>0</v>
      </c>
      <c r="U4278" s="25">
        <f ca="1">VLOOKUP(CONCATENATE($F4278," ",$G4278),AllocFactorMatrix,(U$4+1),FALSE)*$E4279</f>
        <v>0</v>
      </c>
      <c r="V4278" s="25">
        <f ca="1">VLOOKUP(CONCATENATE($F4278," ",$G4278),AllocFactorMatrix,(V$4+1),FALSE)*$E4279</f>
        <v>0</v>
      </c>
      <c r="W4278" s="25">
        <f t="shared" ca="1" si="2013"/>
        <v>0</v>
      </c>
      <c r="X4278" s="25">
        <f ca="1">VLOOKUP(CONCATENATE($F4278," ",$G4278),AllocFactorMatrix,(X$4+1),FALSE)*$E4279</f>
        <v>0</v>
      </c>
      <c r="Y4278" s="25">
        <f ca="1">VLOOKUP(CONCATENATE($F4278," ",$G4278),AllocFactorMatrix,(Y$4+1),FALSE)*$E4279</f>
        <v>0</v>
      </c>
      <c r="Z4278" s="25">
        <f t="shared" ca="1" si="2008"/>
        <v>0</v>
      </c>
      <c r="AA4278" s="25">
        <f ca="1">VLOOKUP(CONCATENATE($F4278," ",$G4278),AllocFactorMatrix,(AA$4+1),FALSE)*$E4279</f>
        <v>0</v>
      </c>
      <c r="AB4278" s="25">
        <f ca="1">VLOOKUP(CONCATENATE($F4278," ",$G4278),AllocFactorMatrix,(AB$4+1),FALSE)*$E4279</f>
        <v>0</v>
      </c>
      <c r="AC4278" s="25">
        <f ca="1">VLOOKUP(CONCATENATE($F4278," ",$G4278),AllocFactorMatrix,(AC$4+1),FALSE)*$E4279</f>
        <v>0</v>
      </c>
    </row>
    <row r="4279" spans="4:29" collapsed="1">
      <c r="D4279" s="20" t="s">
        <v>636</v>
      </c>
      <c r="E4279" s="22"/>
      <c r="F4279" s="61" t="s">
        <v>73</v>
      </c>
      <c r="G4279" s="20" t="str">
        <f>$G$15</f>
        <v>TOTAL</v>
      </c>
      <c r="H4279" s="24">
        <f t="shared" ca="1" si="2011"/>
        <v>0</v>
      </c>
      <c r="I4279" s="25">
        <f ca="1">VLOOKUP(CONCATENATE($F4279," ",$G4279),AllocFactorMatrix,(I$4+1),FALSE)*$E4279</f>
        <v>0</v>
      </c>
      <c r="J4279" s="25">
        <f ca="1">VLOOKUP(CONCATENATE($F4279," ",$G4279),AllocFactorMatrix,(J$4+1),FALSE)*$E4279</f>
        <v>0</v>
      </c>
      <c r="K4279" s="25">
        <f ca="1">VLOOKUP(CONCATENATE($F4279," ",$G4279),AllocFactorMatrix,(K$4+1),FALSE)*$E4279</f>
        <v>0</v>
      </c>
      <c r="L4279" s="25">
        <f ca="1">VLOOKUP(CONCATENATE($F4279," ",$G4279),AllocFactorMatrix,(L$4+1),FALSE)*$E4279</f>
        <v>0</v>
      </c>
      <c r="M4279" s="25">
        <f t="shared" ca="1" si="2007"/>
        <v>0</v>
      </c>
      <c r="N4279" s="25">
        <f ca="1">VLOOKUP(CONCATENATE($F4279," ",$G4279),AllocFactorMatrix,(N$4+1),FALSE)*$E4279</f>
        <v>0</v>
      </c>
      <c r="O4279" s="25">
        <f ca="1">VLOOKUP(CONCATENATE($F4279," ",$G4279),AllocFactorMatrix,(O$4+1),FALSE)*$E4279</f>
        <v>0</v>
      </c>
      <c r="P4279" s="25">
        <f ca="1">VLOOKUP(CONCATENATE($F4279," ",$G4279),AllocFactorMatrix,(P$4+1),FALSE)*$E4279</f>
        <v>0</v>
      </c>
      <c r="Q4279" s="25">
        <f ca="1">VLOOKUP(CONCATENATE($F4279," ",$G4279),AllocFactorMatrix,(Q$4+1),FALSE)*$E4279</f>
        <v>0</v>
      </c>
      <c r="R4279" s="25">
        <f t="shared" ca="1" si="2012"/>
        <v>0</v>
      </c>
      <c r="S4279" s="25">
        <f ca="1">VLOOKUP(CONCATENATE($F4279," ",$G4279),AllocFactorMatrix,(S$4+1),FALSE)*$E4279</f>
        <v>0</v>
      </c>
      <c r="T4279" s="25">
        <f ca="1">VLOOKUP(CONCATENATE($F4279," ",$G4279),AllocFactorMatrix,(T$4+1),FALSE)*$E4279</f>
        <v>0</v>
      </c>
      <c r="U4279" s="25">
        <f ca="1">VLOOKUP(CONCATENATE($F4279," ",$G4279),AllocFactorMatrix,(U$4+1),FALSE)*$E4279</f>
        <v>0</v>
      </c>
      <c r="V4279" s="25">
        <f ca="1">VLOOKUP(CONCATENATE($F4279," ",$G4279),AllocFactorMatrix,(V$4+1),FALSE)*$E4279</f>
        <v>0</v>
      </c>
      <c r="W4279" s="25">
        <f t="shared" ca="1" si="2013"/>
        <v>0</v>
      </c>
      <c r="X4279" s="25">
        <f ca="1">VLOOKUP(CONCATENATE($F4279," ",$G4279),AllocFactorMatrix,(X$4+1),FALSE)*$E4279</f>
        <v>0</v>
      </c>
      <c r="Y4279" s="25">
        <f ca="1">VLOOKUP(CONCATENATE($F4279," ",$G4279),AllocFactorMatrix,(Y$4+1),FALSE)*$E4279</f>
        <v>0</v>
      </c>
      <c r="Z4279" s="25">
        <f t="shared" ca="1" si="2008"/>
        <v>0</v>
      </c>
      <c r="AA4279" s="25">
        <f ca="1">VLOOKUP(CONCATENATE($F4279," ",$G4279),AllocFactorMatrix,(AA$4+1),FALSE)*$E4279</f>
        <v>0</v>
      </c>
      <c r="AB4279" s="25">
        <f ca="1">VLOOKUP(CONCATENATE($F4279," ",$G4279),AllocFactorMatrix,(AB$4+1),FALSE)*$E4279</f>
        <v>0</v>
      </c>
      <c r="AC4279" s="25">
        <f ca="1">VLOOKUP(CONCATENATE($F4279," ",$G4279),AllocFactorMatrix,(AC$4+1),FALSE)*$E4279</f>
        <v>0</v>
      </c>
    </row>
    <row r="4280" spans="4:29" hidden="1" outlineLevel="1">
      <c r="F4280" s="61" t="str">
        <f>F4287</f>
        <v>RSALE</v>
      </c>
      <c r="G4280" s="20" t="str">
        <f>$G$8</f>
        <v>PRODUCTION</v>
      </c>
      <c r="H4280" s="24">
        <f t="shared" ca="1" si="1984"/>
        <v>0</v>
      </c>
      <c r="I4280" s="25">
        <f ca="1">VLOOKUP(CONCATENATE($F4280," ",$G4280),AllocFactorMatrix,(I$4+1),FALSE)*$E4287</f>
        <v>0</v>
      </c>
      <c r="J4280" s="25">
        <f ca="1">VLOOKUP(CONCATENATE($F4280," ",$G4280),AllocFactorMatrix,(J$4+1),FALSE)*$E4287</f>
        <v>0</v>
      </c>
      <c r="K4280" s="25">
        <f ca="1">VLOOKUP(CONCATENATE($F4280," ",$G4280),AllocFactorMatrix,(K$4+1),FALSE)*$E4287</f>
        <v>0</v>
      </c>
      <c r="L4280" s="25">
        <f ca="1">VLOOKUP(CONCATENATE($F4280," ",$G4280),AllocFactorMatrix,(L$4+1),FALSE)*$E4287</f>
        <v>0</v>
      </c>
      <c r="M4280" s="25">
        <f t="shared" ref="M4280:M4287" ca="1" si="2014">SUBTOTAL(9,J4280:L4280)</f>
        <v>0</v>
      </c>
      <c r="N4280" s="25">
        <f ca="1">VLOOKUP(CONCATENATE($F4280," ",$G4280),AllocFactorMatrix,(N$4+1),FALSE)*$E4287</f>
        <v>0</v>
      </c>
      <c r="O4280" s="25">
        <f ca="1">VLOOKUP(CONCATENATE($F4280," ",$G4280),AllocFactorMatrix,(O$4+1),FALSE)*$E4287</f>
        <v>0</v>
      </c>
      <c r="P4280" s="25">
        <f ca="1">VLOOKUP(CONCATENATE($F4280," ",$G4280),AllocFactorMatrix,(P$4+1),FALSE)*$E4287</f>
        <v>0</v>
      </c>
      <c r="Q4280" s="25">
        <f ca="1">VLOOKUP(CONCATENATE($F4280," ",$G4280),AllocFactorMatrix,(Q$4+1),FALSE)*$E4287</f>
        <v>0</v>
      </c>
      <c r="R4280" s="25">
        <f ca="1">SUBTOTAL(9,N4280:Q4280)</f>
        <v>0</v>
      </c>
      <c r="S4280" s="25">
        <f ca="1">VLOOKUP(CONCATENATE($F4280," ",$G4280),AllocFactorMatrix,(S$4+1),FALSE)*$E4287</f>
        <v>0</v>
      </c>
      <c r="T4280" s="25">
        <f ca="1">VLOOKUP(CONCATENATE($F4280," ",$G4280),AllocFactorMatrix,(T$4+1),FALSE)*$E4287</f>
        <v>0</v>
      </c>
      <c r="U4280" s="25">
        <f ca="1">VLOOKUP(CONCATENATE($F4280," ",$G4280),AllocFactorMatrix,(U$4+1),FALSE)*$E4287</f>
        <v>0</v>
      </c>
      <c r="V4280" s="25">
        <f ca="1">VLOOKUP(CONCATENATE($F4280," ",$G4280),AllocFactorMatrix,(V$4+1),FALSE)*$E4287</f>
        <v>0</v>
      </c>
      <c r="W4280" s="25">
        <f ca="1">SUBTOTAL(9,S4280:V4280)</f>
        <v>0</v>
      </c>
      <c r="X4280" s="25">
        <f ca="1">VLOOKUP(CONCATENATE($F4280," ",$G4280),AllocFactorMatrix,(X$4+1),FALSE)*$E4287</f>
        <v>0</v>
      </c>
      <c r="Y4280" s="25">
        <f ca="1">VLOOKUP(CONCATENATE($F4280," ",$G4280),AllocFactorMatrix,(Y$4+1),FALSE)*$E4287</f>
        <v>0</v>
      </c>
      <c r="Z4280" s="25">
        <f t="shared" ref="Z4280:Z4287" ca="1" si="2015">SUBTOTAL(9,X4280:Y4280)</f>
        <v>0</v>
      </c>
      <c r="AA4280" s="25">
        <f ca="1">VLOOKUP(CONCATENATE($F4280," ",$G4280),AllocFactorMatrix,(AA$4+1),FALSE)*$E4287</f>
        <v>0</v>
      </c>
      <c r="AB4280" s="25">
        <f ca="1">VLOOKUP(CONCATENATE($F4280," ",$G4280),AllocFactorMatrix,(AB$4+1),FALSE)*$E4287</f>
        <v>0</v>
      </c>
      <c r="AC4280" s="25">
        <f ca="1">VLOOKUP(CONCATENATE($F4280," ",$G4280),AllocFactorMatrix,(AC$4+1),FALSE)*$E4287</f>
        <v>0</v>
      </c>
    </row>
    <row r="4281" spans="4:29" hidden="1" outlineLevel="1">
      <c r="F4281" s="61" t="str">
        <f>F4287</f>
        <v>RSALE</v>
      </c>
      <c r="G4281" s="20" t="str">
        <f>$G$9</f>
        <v>BULKTRAN</v>
      </c>
      <c r="H4281" s="24">
        <f t="shared" ca="1" si="1984"/>
        <v>0</v>
      </c>
      <c r="I4281" s="25">
        <f ca="1">VLOOKUP(CONCATENATE($F4281," ",$G4281),AllocFactorMatrix,(I$4+1),FALSE)*$E4287</f>
        <v>0</v>
      </c>
      <c r="J4281" s="25">
        <f ca="1">VLOOKUP(CONCATENATE($F4281," ",$G4281),AllocFactorMatrix,(J$4+1),FALSE)*$E4287</f>
        <v>0</v>
      </c>
      <c r="K4281" s="25">
        <f ca="1">VLOOKUP(CONCATENATE($F4281," ",$G4281),AllocFactorMatrix,(K$4+1),FALSE)*$E4287</f>
        <v>0</v>
      </c>
      <c r="L4281" s="25">
        <f ca="1">VLOOKUP(CONCATENATE($F4281," ",$G4281),AllocFactorMatrix,(L$4+1),FALSE)*$E4287</f>
        <v>0</v>
      </c>
      <c r="M4281" s="25">
        <f t="shared" ca="1" si="2014"/>
        <v>0</v>
      </c>
      <c r="N4281" s="25">
        <f ca="1">VLOOKUP(CONCATENATE($F4281," ",$G4281),AllocFactorMatrix,(N$4+1),FALSE)*$E4287</f>
        <v>0</v>
      </c>
      <c r="O4281" s="25">
        <f ca="1">VLOOKUP(CONCATENATE($F4281," ",$G4281),AllocFactorMatrix,(O$4+1),FALSE)*$E4287</f>
        <v>0</v>
      </c>
      <c r="P4281" s="25">
        <f ca="1">VLOOKUP(CONCATENATE($F4281," ",$G4281),AllocFactorMatrix,(P$4+1),FALSE)*$E4287</f>
        <v>0</v>
      </c>
      <c r="Q4281" s="25">
        <f ca="1">VLOOKUP(CONCATENATE($F4281," ",$G4281),AllocFactorMatrix,(Q$4+1),FALSE)*$E4287</f>
        <v>0</v>
      </c>
      <c r="R4281" s="25">
        <f t="shared" ref="R4281:R4287" ca="1" si="2016">SUBTOTAL(9,N4281:Q4281)</f>
        <v>0</v>
      </c>
      <c r="S4281" s="25">
        <f ca="1">VLOOKUP(CONCATENATE($F4281," ",$G4281),AllocFactorMatrix,(S$4+1),FALSE)*$E4287</f>
        <v>0</v>
      </c>
      <c r="T4281" s="25">
        <f ca="1">VLOOKUP(CONCATENATE($F4281," ",$G4281),AllocFactorMatrix,(T$4+1),FALSE)*$E4287</f>
        <v>0</v>
      </c>
      <c r="U4281" s="25">
        <f ca="1">VLOOKUP(CONCATENATE($F4281," ",$G4281),AllocFactorMatrix,(U$4+1),FALSE)*$E4287</f>
        <v>0</v>
      </c>
      <c r="V4281" s="25">
        <f ca="1">VLOOKUP(CONCATENATE($F4281," ",$G4281),AllocFactorMatrix,(V$4+1),FALSE)*$E4287</f>
        <v>0</v>
      </c>
      <c r="W4281" s="25">
        <f t="shared" ref="W4281:W4287" ca="1" si="2017">SUBTOTAL(9,S4281:V4281)</f>
        <v>0</v>
      </c>
      <c r="X4281" s="25">
        <f ca="1">VLOOKUP(CONCATENATE($F4281," ",$G4281),AllocFactorMatrix,(X$4+1),FALSE)*$E4287</f>
        <v>0</v>
      </c>
      <c r="Y4281" s="25">
        <f ca="1">VLOOKUP(CONCATENATE($F4281," ",$G4281),AllocFactorMatrix,(Y$4+1),FALSE)*$E4287</f>
        <v>0</v>
      </c>
      <c r="Z4281" s="25">
        <f t="shared" ca="1" si="2015"/>
        <v>0</v>
      </c>
      <c r="AA4281" s="25">
        <f ca="1">VLOOKUP(CONCATENATE($F4281," ",$G4281),AllocFactorMatrix,(AA$4+1),FALSE)*$E4287</f>
        <v>0</v>
      </c>
      <c r="AB4281" s="25">
        <f ca="1">VLOOKUP(CONCATENATE($F4281," ",$G4281),AllocFactorMatrix,(AB$4+1),FALSE)*$E4287</f>
        <v>0</v>
      </c>
      <c r="AC4281" s="25">
        <f ca="1">VLOOKUP(CONCATENATE($F4281," ",$G4281),AllocFactorMatrix,(AC$4+1),FALSE)*$E4287</f>
        <v>0</v>
      </c>
    </row>
    <row r="4282" spans="4:29" hidden="1" outlineLevel="1">
      <c r="F4282" s="61" t="str">
        <f>F4287</f>
        <v>RSALE</v>
      </c>
      <c r="G4282" s="20" t="str">
        <f>$G$10</f>
        <v>SUBTRAN</v>
      </c>
      <c r="H4282" s="24">
        <f t="shared" ca="1" si="1984"/>
        <v>0</v>
      </c>
      <c r="I4282" s="25">
        <f ca="1">VLOOKUP(CONCATENATE($F4282," ",$G4282),AllocFactorMatrix,(I$4+1),FALSE)*$E4287</f>
        <v>0</v>
      </c>
      <c r="J4282" s="25">
        <f ca="1">VLOOKUP(CONCATENATE($F4282," ",$G4282),AllocFactorMatrix,(J$4+1),FALSE)*$E4287</f>
        <v>0</v>
      </c>
      <c r="K4282" s="25">
        <f ca="1">VLOOKUP(CONCATENATE($F4282," ",$G4282),AllocFactorMatrix,(K$4+1),FALSE)*$E4287</f>
        <v>0</v>
      </c>
      <c r="L4282" s="25">
        <f ca="1">VLOOKUP(CONCATENATE($F4282," ",$G4282),AllocFactorMatrix,(L$4+1),FALSE)*$E4287</f>
        <v>0</v>
      </c>
      <c r="M4282" s="25">
        <f t="shared" ca="1" si="2014"/>
        <v>0</v>
      </c>
      <c r="N4282" s="25">
        <f ca="1">VLOOKUP(CONCATENATE($F4282," ",$G4282),AllocFactorMatrix,(N$4+1),FALSE)*$E4287</f>
        <v>0</v>
      </c>
      <c r="O4282" s="25">
        <f ca="1">VLOOKUP(CONCATENATE($F4282," ",$G4282),AllocFactorMatrix,(O$4+1),FALSE)*$E4287</f>
        <v>0</v>
      </c>
      <c r="P4282" s="25">
        <f ca="1">VLOOKUP(CONCATENATE($F4282," ",$G4282),AllocFactorMatrix,(P$4+1),FALSE)*$E4287</f>
        <v>0</v>
      </c>
      <c r="Q4282" s="25">
        <f ca="1">VLOOKUP(CONCATENATE($F4282," ",$G4282),AllocFactorMatrix,(Q$4+1),FALSE)*$E4287</f>
        <v>0</v>
      </c>
      <c r="R4282" s="25">
        <f t="shared" ca="1" si="2016"/>
        <v>0</v>
      </c>
      <c r="S4282" s="25">
        <f ca="1">VLOOKUP(CONCATENATE($F4282," ",$G4282),AllocFactorMatrix,(S$4+1),FALSE)*$E4287</f>
        <v>0</v>
      </c>
      <c r="T4282" s="25">
        <f ca="1">VLOOKUP(CONCATENATE($F4282," ",$G4282),AllocFactorMatrix,(T$4+1),FALSE)*$E4287</f>
        <v>0</v>
      </c>
      <c r="U4282" s="25">
        <f ca="1">VLOOKUP(CONCATENATE($F4282," ",$G4282),AllocFactorMatrix,(U$4+1),FALSE)*$E4287</f>
        <v>0</v>
      </c>
      <c r="V4282" s="25">
        <f ca="1">VLOOKUP(CONCATENATE($F4282," ",$G4282),AllocFactorMatrix,(V$4+1),FALSE)*$E4287</f>
        <v>0</v>
      </c>
      <c r="W4282" s="25">
        <f t="shared" ca="1" si="2017"/>
        <v>0</v>
      </c>
      <c r="X4282" s="25">
        <f ca="1">VLOOKUP(CONCATENATE($F4282," ",$G4282),AllocFactorMatrix,(X$4+1),FALSE)*$E4287</f>
        <v>0</v>
      </c>
      <c r="Y4282" s="25">
        <f ca="1">VLOOKUP(CONCATENATE($F4282," ",$G4282),AllocFactorMatrix,(Y$4+1),FALSE)*$E4287</f>
        <v>0</v>
      </c>
      <c r="Z4282" s="25">
        <f t="shared" ca="1" si="2015"/>
        <v>0</v>
      </c>
      <c r="AA4282" s="25">
        <f ca="1">VLOOKUP(CONCATENATE($F4282," ",$G4282),AllocFactorMatrix,(AA$4+1),FALSE)*$E4287</f>
        <v>0</v>
      </c>
      <c r="AB4282" s="25">
        <f ca="1">VLOOKUP(CONCATENATE($F4282," ",$G4282),AllocFactorMatrix,(AB$4+1),FALSE)*$E4287</f>
        <v>0</v>
      </c>
      <c r="AC4282" s="25">
        <f ca="1">VLOOKUP(CONCATENATE($F4282," ",$G4282),AllocFactorMatrix,(AC$4+1),FALSE)*$E4287</f>
        <v>0</v>
      </c>
    </row>
    <row r="4283" spans="4:29" hidden="1" outlineLevel="1">
      <c r="F4283" s="61" t="str">
        <f>F4287</f>
        <v>RSALE</v>
      </c>
      <c r="G4283" s="20" t="str">
        <f>$G$11</f>
        <v>DISTPRI</v>
      </c>
      <c r="H4283" s="24">
        <f t="shared" ca="1" si="1984"/>
        <v>0</v>
      </c>
      <c r="I4283" s="25">
        <f ca="1">VLOOKUP(CONCATENATE($F4283," ",$G4283),AllocFactorMatrix,(I$4+1),FALSE)*$E4287</f>
        <v>0</v>
      </c>
      <c r="J4283" s="25">
        <f ca="1">VLOOKUP(CONCATENATE($F4283," ",$G4283),AllocFactorMatrix,(J$4+1),FALSE)*$E4287</f>
        <v>0</v>
      </c>
      <c r="K4283" s="25">
        <f ca="1">VLOOKUP(CONCATENATE($F4283," ",$G4283),AllocFactorMatrix,(K$4+1),FALSE)*$E4287</f>
        <v>0</v>
      </c>
      <c r="L4283" s="25">
        <f ca="1">VLOOKUP(CONCATENATE($F4283," ",$G4283),AllocFactorMatrix,(L$4+1),FALSE)*$E4287</f>
        <v>0</v>
      </c>
      <c r="M4283" s="25">
        <f t="shared" ca="1" si="2014"/>
        <v>0</v>
      </c>
      <c r="N4283" s="25">
        <f ca="1">VLOOKUP(CONCATENATE($F4283," ",$G4283),AllocFactorMatrix,(N$4+1),FALSE)*$E4287</f>
        <v>0</v>
      </c>
      <c r="O4283" s="25">
        <f ca="1">VLOOKUP(CONCATENATE($F4283," ",$G4283),AllocFactorMatrix,(O$4+1),FALSE)*$E4287</f>
        <v>0</v>
      </c>
      <c r="P4283" s="25">
        <f ca="1">VLOOKUP(CONCATENATE($F4283," ",$G4283),AllocFactorMatrix,(P$4+1),FALSE)*$E4287</f>
        <v>0</v>
      </c>
      <c r="Q4283" s="25">
        <f ca="1">VLOOKUP(CONCATENATE($F4283," ",$G4283),AllocFactorMatrix,(Q$4+1),FALSE)*$E4287</f>
        <v>0</v>
      </c>
      <c r="R4283" s="25">
        <f t="shared" ca="1" si="2016"/>
        <v>0</v>
      </c>
      <c r="S4283" s="25">
        <f ca="1">VLOOKUP(CONCATENATE($F4283," ",$G4283),AllocFactorMatrix,(S$4+1),FALSE)*$E4287</f>
        <v>0</v>
      </c>
      <c r="T4283" s="25">
        <f ca="1">VLOOKUP(CONCATENATE($F4283," ",$G4283),AllocFactorMatrix,(T$4+1),FALSE)*$E4287</f>
        <v>0</v>
      </c>
      <c r="U4283" s="25">
        <f ca="1">VLOOKUP(CONCATENATE($F4283," ",$G4283),AllocFactorMatrix,(U$4+1),FALSE)*$E4287</f>
        <v>0</v>
      </c>
      <c r="V4283" s="25">
        <f ca="1">VLOOKUP(CONCATENATE($F4283," ",$G4283),AllocFactorMatrix,(V$4+1),FALSE)*$E4287</f>
        <v>0</v>
      </c>
      <c r="W4283" s="25">
        <f t="shared" ca="1" si="2017"/>
        <v>0</v>
      </c>
      <c r="X4283" s="25">
        <f ca="1">VLOOKUP(CONCATENATE($F4283," ",$G4283),AllocFactorMatrix,(X$4+1),FALSE)*$E4287</f>
        <v>0</v>
      </c>
      <c r="Y4283" s="25">
        <f ca="1">VLOOKUP(CONCATENATE($F4283," ",$G4283),AllocFactorMatrix,(Y$4+1),FALSE)*$E4287</f>
        <v>0</v>
      </c>
      <c r="Z4283" s="25">
        <f t="shared" ca="1" si="2015"/>
        <v>0</v>
      </c>
      <c r="AA4283" s="25">
        <f ca="1">VLOOKUP(CONCATENATE($F4283," ",$G4283),AllocFactorMatrix,(AA$4+1),FALSE)*$E4287</f>
        <v>0</v>
      </c>
      <c r="AB4283" s="25">
        <f ca="1">VLOOKUP(CONCATENATE($F4283," ",$G4283),AllocFactorMatrix,(AB$4+1),FALSE)*$E4287</f>
        <v>0</v>
      </c>
      <c r="AC4283" s="25">
        <f ca="1">VLOOKUP(CONCATENATE($F4283," ",$G4283),AllocFactorMatrix,(AC$4+1),FALSE)*$E4287</f>
        <v>0</v>
      </c>
    </row>
    <row r="4284" spans="4:29" hidden="1" outlineLevel="1">
      <c r="F4284" s="61" t="str">
        <f>F4287</f>
        <v>RSALE</v>
      </c>
      <c r="G4284" s="20" t="str">
        <f>$G$12</f>
        <v>DISTSEC</v>
      </c>
      <c r="H4284" s="24">
        <f t="shared" ca="1" si="1984"/>
        <v>0</v>
      </c>
      <c r="I4284" s="25">
        <f ca="1">VLOOKUP(CONCATENATE($F4284," ",$G4284),AllocFactorMatrix,(I$4+1),FALSE)*$E4287</f>
        <v>0</v>
      </c>
      <c r="J4284" s="25">
        <f ca="1">VLOOKUP(CONCATENATE($F4284," ",$G4284),AllocFactorMatrix,(J$4+1),FALSE)*$E4287</f>
        <v>0</v>
      </c>
      <c r="K4284" s="25">
        <f ca="1">VLOOKUP(CONCATENATE($F4284," ",$G4284),AllocFactorMatrix,(K$4+1),FALSE)*$E4287</f>
        <v>0</v>
      </c>
      <c r="L4284" s="25">
        <f ca="1">VLOOKUP(CONCATENATE($F4284," ",$G4284),AllocFactorMatrix,(L$4+1),FALSE)*$E4287</f>
        <v>0</v>
      </c>
      <c r="M4284" s="25">
        <f t="shared" ca="1" si="2014"/>
        <v>0</v>
      </c>
      <c r="N4284" s="25">
        <f ca="1">VLOOKUP(CONCATENATE($F4284," ",$G4284),AllocFactorMatrix,(N$4+1),FALSE)*$E4287</f>
        <v>0</v>
      </c>
      <c r="O4284" s="25">
        <f ca="1">VLOOKUP(CONCATENATE($F4284," ",$G4284),AllocFactorMatrix,(O$4+1),FALSE)*$E4287</f>
        <v>0</v>
      </c>
      <c r="P4284" s="25">
        <f ca="1">VLOOKUP(CONCATENATE($F4284," ",$G4284),AllocFactorMatrix,(P$4+1),FALSE)*$E4287</f>
        <v>0</v>
      </c>
      <c r="Q4284" s="25">
        <f ca="1">VLOOKUP(CONCATENATE($F4284," ",$G4284),AllocFactorMatrix,(Q$4+1),FALSE)*$E4287</f>
        <v>0</v>
      </c>
      <c r="R4284" s="25">
        <f t="shared" ca="1" si="2016"/>
        <v>0</v>
      </c>
      <c r="S4284" s="25">
        <f ca="1">VLOOKUP(CONCATENATE($F4284," ",$G4284),AllocFactorMatrix,(S$4+1),FALSE)*$E4287</f>
        <v>0</v>
      </c>
      <c r="T4284" s="25">
        <f ca="1">VLOOKUP(CONCATENATE($F4284," ",$G4284),AllocFactorMatrix,(T$4+1),FALSE)*$E4287</f>
        <v>0</v>
      </c>
      <c r="U4284" s="25">
        <f ca="1">VLOOKUP(CONCATENATE($F4284," ",$G4284),AllocFactorMatrix,(U$4+1),FALSE)*$E4287</f>
        <v>0</v>
      </c>
      <c r="V4284" s="25">
        <f ca="1">VLOOKUP(CONCATENATE($F4284," ",$G4284),AllocFactorMatrix,(V$4+1),FALSE)*$E4287</f>
        <v>0</v>
      </c>
      <c r="W4284" s="25">
        <f t="shared" ca="1" si="2017"/>
        <v>0</v>
      </c>
      <c r="X4284" s="25">
        <f ca="1">VLOOKUP(CONCATENATE($F4284," ",$G4284),AllocFactorMatrix,(X$4+1),FALSE)*$E4287</f>
        <v>0</v>
      </c>
      <c r="Y4284" s="25">
        <f ca="1">VLOOKUP(CONCATENATE($F4284," ",$G4284),AllocFactorMatrix,(Y$4+1),FALSE)*$E4287</f>
        <v>0</v>
      </c>
      <c r="Z4284" s="25">
        <f t="shared" ca="1" si="2015"/>
        <v>0</v>
      </c>
      <c r="AA4284" s="25">
        <f ca="1">VLOOKUP(CONCATENATE($F4284," ",$G4284),AllocFactorMatrix,(AA$4+1),FALSE)*$E4287</f>
        <v>0</v>
      </c>
      <c r="AB4284" s="25">
        <f ca="1">VLOOKUP(CONCATENATE($F4284," ",$G4284),AllocFactorMatrix,(AB$4+1),FALSE)*$E4287</f>
        <v>0</v>
      </c>
      <c r="AC4284" s="25">
        <f ca="1">VLOOKUP(CONCATENATE($F4284," ",$G4284),AllocFactorMatrix,(AC$4+1),FALSE)*$E4287</f>
        <v>0</v>
      </c>
    </row>
    <row r="4285" spans="4:29" hidden="1" outlineLevel="1">
      <c r="F4285" s="61" t="str">
        <f>F4287</f>
        <v>RSALE</v>
      </c>
      <c r="G4285" s="20" t="str">
        <f>$G$13</f>
        <v>ENERGY</v>
      </c>
      <c r="H4285" s="24">
        <f t="shared" ca="1" si="1984"/>
        <v>0</v>
      </c>
      <c r="I4285" s="25">
        <f ca="1">VLOOKUP(CONCATENATE($F4285," ",$G4285),AllocFactorMatrix,(I$4+1),FALSE)*$E4287</f>
        <v>0</v>
      </c>
      <c r="J4285" s="25">
        <f ca="1">VLOOKUP(CONCATENATE($F4285," ",$G4285),AllocFactorMatrix,(J$4+1),FALSE)*$E4287</f>
        <v>0</v>
      </c>
      <c r="K4285" s="25">
        <f ca="1">VLOOKUP(CONCATENATE($F4285," ",$G4285),AllocFactorMatrix,(K$4+1),FALSE)*$E4287</f>
        <v>0</v>
      </c>
      <c r="L4285" s="25">
        <f ca="1">VLOOKUP(CONCATENATE($F4285," ",$G4285),AllocFactorMatrix,(L$4+1),FALSE)*$E4287</f>
        <v>0</v>
      </c>
      <c r="M4285" s="25">
        <f t="shared" ca="1" si="2014"/>
        <v>0</v>
      </c>
      <c r="N4285" s="25">
        <f ca="1">VLOOKUP(CONCATENATE($F4285," ",$G4285),AllocFactorMatrix,(N$4+1),FALSE)*$E4287</f>
        <v>0</v>
      </c>
      <c r="O4285" s="25">
        <f ca="1">VLOOKUP(CONCATENATE($F4285," ",$G4285),AllocFactorMatrix,(O$4+1),FALSE)*$E4287</f>
        <v>0</v>
      </c>
      <c r="P4285" s="25">
        <f ca="1">VLOOKUP(CONCATENATE($F4285," ",$G4285),AllocFactorMatrix,(P$4+1),FALSE)*$E4287</f>
        <v>0</v>
      </c>
      <c r="Q4285" s="25">
        <f ca="1">VLOOKUP(CONCATENATE($F4285," ",$G4285),AllocFactorMatrix,(Q$4+1),FALSE)*$E4287</f>
        <v>0</v>
      </c>
      <c r="R4285" s="25">
        <f t="shared" ca="1" si="2016"/>
        <v>0</v>
      </c>
      <c r="S4285" s="25">
        <f ca="1">VLOOKUP(CONCATENATE($F4285," ",$G4285),AllocFactorMatrix,(S$4+1),FALSE)*$E4287</f>
        <v>0</v>
      </c>
      <c r="T4285" s="25">
        <f ca="1">VLOOKUP(CONCATENATE($F4285," ",$G4285),AllocFactorMatrix,(T$4+1),FALSE)*$E4287</f>
        <v>0</v>
      </c>
      <c r="U4285" s="25">
        <f ca="1">VLOOKUP(CONCATENATE($F4285," ",$G4285),AllocFactorMatrix,(U$4+1),FALSE)*$E4287</f>
        <v>0</v>
      </c>
      <c r="V4285" s="25">
        <f ca="1">VLOOKUP(CONCATENATE($F4285," ",$G4285),AllocFactorMatrix,(V$4+1),FALSE)*$E4287</f>
        <v>0</v>
      </c>
      <c r="W4285" s="25">
        <f t="shared" ca="1" si="2017"/>
        <v>0</v>
      </c>
      <c r="X4285" s="25">
        <f ca="1">VLOOKUP(CONCATENATE($F4285," ",$G4285),AllocFactorMatrix,(X$4+1),FALSE)*$E4287</f>
        <v>0</v>
      </c>
      <c r="Y4285" s="25">
        <f ca="1">VLOOKUP(CONCATENATE($F4285," ",$G4285),AllocFactorMatrix,(Y$4+1),FALSE)*$E4287</f>
        <v>0</v>
      </c>
      <c r="Z4285" s="25">
        <f t="shared" ca="1" si="2015"/>
        <v>0</v>
      </c>
      <c r="AA4285" s="25">
        <f ca="1">VLOOKUP(CONCATENATE($F4285," ",$G4285),AllocFactorMatrix,(AA$4+1),FALSE)*$E4287</f>
        <v>0</v>
      </c>
      <c r="AB4285" s="25">
        <f ca="1">VLOOKUP(CONCATENATE($F4285," ",$G4285),AllocFactorMatrix,(AB$4+1),FALSE)*$E4287</f>
        <v>0</v>
      </c>
      <c r="AC4285" s="25">
        <f ca="1">VLOOKUP(CONCATENATE($F4285," ",$G4285),AllocFactorMatrix,(AC$4+1),FALSE)*$E4287</f>
        <v>0</v>
      </c>
    </row>
    <row r="4286" spans="4:29" hidden="1" outlineLevel="1">
      <c r="F4286" s="61" t="str">
        <f>F4287</f>
        <v>RSALE</v>
      </c>
      <c r="G4286" s="20" t="str">
        <f>$G$14</f>
        <v>CUSTOMER</v>
      </c>
      <c r="H4286" s="24">
        <f t="shared" ca="1" si="1984"/>
        <v>0</v>
      </c>
      <c r="I4286" s="25">
        <f ca="1">VLOOKUP(CONCATENATE($F4286," ",$G4286),AllocFactorMatrix,(I$4+1),FALSE)*$E4287</f>
        <v>0</v>
      </c>
      <c r="J4286" s="25">
        <f ca="1">VLOOKUP(CONCATENATE($F4286," ",$G4286),AllocFactorMatrix,(J$4+1),FALSE)*$E4287</f>
        <v>0</v>
      </c>
      <c r="K4286" s="25">
        <f ca="1">VLOOKUP(CONCATENATE($F4286," ",$G4286),AllocFactorMatrix,(K$4+1),FALSE)*$E4287</f>
        <v>0</v>
      </c>
      <c r="L4286" s="25">
        <f ca="1">VLOOKUP(CONCATENATE($F4286," ",$G4286),AllocFactorMatrix,(L$4+1),FALSE)*$E4287</f>
        <v>0</v>
      </c>
      <c r="M4286" s="25">
        <f t="shared" ca="1" si="2014"/>
        <v>0</v>
      </c>
      <c r="N4286" s="25">
        <f ca="1">VLOOKUP(CONCATENATE($F4286," ",$G4286),AllocFactorMatrix,(N$4+1),FALSE)*$E4287</f>
        <v>0</v>
      </c>
      <c r="O4286" s="25">
        <f ca="1">VLOOKUP(CONCATENATE($F4286," ",$G4286),AllocFactorMatrix,(O$4+1),FALSE)*$E4287</f>
        <v>0</v>
      </c>
      <c r="P4286" s="25">
        <f ca="1">VLOOKUP(CONCATENATE($F4286," ",$G4286),AllocFactorMatrix,(P$4+1),FALSE)*$E4287</f>
        <v>0</v>
      </c>
      <c r="Q4286" s="25">
        <f ca="1">VLOOKUP(CONCATENATE($F4286," ",$G4286),AllocFactorMatrix,(Q$4+1),FALSE)*$E4287</f>
        <v>0</v>
      </c>
      <c r="R4286" s="25">
        <f t="shared" ca="1" si="2016"/>
        <v>0</v>
      </c>
      <c r="S4286" s="25">
        <f ca="1">VLOOKUP(CONCATENATE($F4286," ",$G4286),AllocFactorMatrix,(S$4+1),FALSE)*$E4287</f>
        <v>0</v>
      </c>
      <c r="T4286" s="25">
        <f ca="1">VLOOKUP(CONCATENATE($F4286," ",$G4286),AllocFactorMatrix,(T$4+1),FALSE)*$E4287</f>
        <v>0</v>
      </c>
      <c r="U4286" s="25">
        <f ca="1">VLOOKUP(CONCATENATE($F4286," ",$G4286),AllocFactorMatrix,(U$4+1),FALSE)*$E4287</f>
        <v>0</v>
      </c>
      <c r="V4286" s="25">
        <f ca="1">VLOOKUP(CONCATENATE($F4286," ",$G4286),AllocFactorMatrix,(V$4+1),FALSE)*$E4287</f>
        <v>0</v>
      </c>
      <c r="W4286" s="25">
        <f t="shared" ca="1" si="2017"/>
        <v>0</v>
      </c>
      <c r="X4286" s="25">
        <f ca="1">VLOOKUP(CONCATENATE($F4286," ",$G4286),AllocFactorMatrix,(X$4+1),FALSE)*$E4287</f>
        <v>0</v>
      </c>
      <c r="Y4286" s="25">
        <f ca="1">VLOOKUP(CONCATENATE($F4286," ",$G4286),AllocFactorMatrix,(Y$4+1),FALSE)*$E4287</f>
        <v>0</v>
      </c>
      <c r="Z4286" s="25">
        <f t="shared" ca="1" si="2015"/>
        <v>0</v>
      </c>
      <c r="AA4286" s="25">
        <f ca="1">VLOOKUP(CONCATENATE($F4286," ",$G4286),AllocFactorMatrix,(AA$4+1),FALSE)*$E4287</f>
        <v>0</v>
      </c>
      <c r="AB4286" s="25">
        <f ca="1">VLOOKUP(CONCATENATE($F4286," ",$G4286),AllocFactorMatrix,(AB$4+1),FALSE)*$E4287</f>
        <v>0</v>
      </c>
      <c r="AC4286" s="25">
        <f ca="1">VLOOKUP(CONCATENATE($F4286," ",$G4286),AllocFactorMatrix,(AC$4+1),FALSE)*$E4287</f>
        <v>0</v>
      </c>
    </row>
    <row r="4287" spans="4:29" collapsed="1">
      <c r="D4287" s="20" t="s">
        <v>637</v>
      </c>
      <c r="E4287" s="22">
        <v>0</v>
      </c>
      <c r="F4287" s="23" t="s">
        <v>72</v>
      </c>
      <c r="G4287" s="20" t="str">
        <f>$G$15</f>
        <v>TOTAL</v>
      </c>
      <c r="H4287" s="24">
        <f t="shared" ca="1" si="1984"/>
        <v>0</v>
      </c>
      <c r="I4287" s="25">
        <f ca="1">VLOOKUP(CONCATENATE($F4287," ",$G4287),AllocFactorMatrix,(I$4+1),FALSE)*$E4287</f>
        <v>0</v>
      </c>
      <c r="J4287" s="25">
        <f ca="1">VLOOKUP(CONCATENATE($F4287," ",$G4287),AllocFactorMatrix,(J$4+1),FALSE)*$E4287</f>
        <v>0</v>
      </c>
      <c r="K4287" s="25">
        <f ca="1">VLOOKUP(CONCATENATE($F4287," ",$G4287),AllocFactorMatrix,(K$4+1),FALSE)*$E4287</f>
        <v>0</v>
      </c>
      <c r="L4287" s="25">
        <f ca="1">VLOOKUP(CONCATENATE($F4287," ",$G4287),AllocFactorMatrix,(L$4+1),FALSE)*$E4287</f>
        <v>0</v>
      </c>
      <c r="M4287" s="25">
        <f t="shared" ca="1" si="2014"/>
        <v>0</v>
      </c>
      <c r="N4287" s="25">
        <f ca="1">VLOOKUP(CONCATENATE($F4287," ",$G4287),AllocFactorMatrix,(N$4+1),FALSE)*$E4287</f>
        <v>0</v>
      </c>
      <c r="O4287" s="25">
        <f ca="1">VLOOKUP(CONCATENATE($F4287," ",$G4287),AllocFactorMatrix,(O$4+1),FALSE)*$E4287</f>
        <v>0</v>
      </c>
      <c r="P4287" s="25">
        <f ca="1">VLOOKUP(CONCATENATE($F4287," ",$G4287),AllocFactorMatrix,(P$4+1),FALSE)*$E4287</f>
        <v>0</v>
      </c>
      <c r="Q4287" s="25">
        <f ca="1">VLOOKUP(CONCATENATE($F4287," ",$G4287),AllocFactorMatrix,(Q$4+1),FALSE)*$E4287</f>
        <v>0</v>
      </c>
      <c r="R4287" s="25">
        <f t="shared" ca="1" si="2016"/>
        <v>0</v>
      </c>
      <c r="S4287" s="25">
        <f ca="1">VLOOKUP(CONCATENATE($F4287," ",$G4287),AllocFactorMatrix,(S$4+1),FALSE)*$E4287</f>
        <v>0</v>
      </c>
      <c r="T4287" s="25">
        <f ca="1">VLOOKUP(CONCATENATE($F4287," ",$G4287),AllocFactorMatrix,(T$4+1),FALSE)*$E4287</f>
        <v>0</v>
      </c>
      <c r="U4287" s="25">
        <f ca="1">VLOOKUP(CONCATENATE($F4287," ",$G4287),AllocFactorMatrix,(U$4+1),FALSE)*$E4287</f>
        <v>0</v>
      </c>
      <c r="V4287" s="25">
        <f ca="1">VLOOKUP(CONCATENATE($F4287," ",$G4287),AllocFactorMatrix,(V$4+1),FALSE)*$E4287</f>
        <v>0</v>
      </c>
      <c r="W4287" s="25">
        <f t="shared" ca="1" si="2017"/>
        <v>0</v>
      </c>
      <c r="X4287" s="25">
        <f ca="1">VLOOKUP(CONCATENATE($F4287," ",$G4287),AllocFactorMatrix,(X$4+1),FALSE)*$E4287</f>
        <v>0</v>
      </c>
      <c r="Y4287" s="25">
        <f ca="1">VLOOKUP(CONCATENATE($F4287," ",$G4287),AllocFactorMatrix,(Y$4+1),FALSE)*$E4287</f>
        <v>0</v>
      </c>
      <c r="Z4287" s="25">
        <f t="shared" ca="1" si="2015"/>
        <v>0</v>
      </c>
      <c r="AA4287" s="25">
        <f ca="1">VLOOKUP(CONCATENATE($F4287," ",$G4287),AllocFactorMatrix,(AA$4+1),FALSE)*$E4287</f>
        <v>0</v>
      </c>
      <c r="AB4287" s="25">
        <f ca="1">VLOOKUP(CONCATENATE($F4287," ",$G4287),AllocFactorMatrix,(AB$4+1),FALSE)*$E4287</f>
        <v>0</v>
      </c>
      <c r="AC4287" s="25">
        <f ca="1">VLOOKUP(CONCATENATE($F4287," ",$G4287),AllocFactorMatrix,(AC$4+1),FALSE)*$E4287</f>
        <v>0</v>
      </c>
    </row>
    <row r="4288" spans="4:29" hidden="1" outlineLevel="1">
      <c r="F4288" s="61" t="str">
        <f>F4295</f>
        <v>LABOR_M</v>
      </c>
      <c r="G4288" s="20" t="str">
        <f>$G$8</f>
        <v>PRODUCTION</v>
      </c>
      <c r="H4288" s="24">
        <f t="shared" ref="H4288:H4375" ca="1" si="2018">SUBTOTAL(9,I4288:AC4288)</f>
        <v>0</v>
      </c>
      <c r="I4288" s="25">
        <f ca="1">VLOOKUP(CONCATENATE($F4288," ",$G4288),AllocFactorMatrix,(I$4+1),FALSE)*$E4295</f>
        <v>0</v>
      </c>
      <c r="J4288" s="25">
        <f ca="1">VLOOKUP(CONCATENATE($F4288," ",$G4288),AllocFactorMatrix,(J$4+1),FALSE)*$E4295</f>
        <v>0</v>
      </c>
      <c r="K4288" s="25">
        <f ca="1">VLOOKUP(CONCATENATE($F4288," ",$G4288),AllocFactorMatrix,(K$4+1),FALSE)*$E4295</f>
        <v>0</v>
      </c>
      <c r="L4288" s="25">
        <f ca="1">VLOOKUP(CONCATENATE($F4288," ",$G4288),AllocFactorMatrix,(L$4+1),FALSE)*$E4295</f>
        <v>0</v>
      </c>
      <c r="M4288" s="25">
        <f t="shared" ref="M4288:M4295" ca="1" si="2019">SUBTOTAL(9,J4288:L4288)</f>
        <v>0</v>
      </c>
      <c r="N4288" s="25">
        <f ca="1">VLOOKUP(CONCATENATE($F4288," ",$G4288),AllocFactorMatrix,(N$4+1),FALSE)*$E4295</f>
        <v>0</v>
      </c>
      <c r="O4288" s="25">
        <f ca="1">VLOOKUP(CONCATENATE($F4288," ",$G4288),AllocFactorMatrix,(O$4+1),FALSE)*$E4295</f>
        <v>0</v>
      </c>
      <c r="P4288" s="25">
        <f ca="1">VLOOKUP(CONCATENATE($F4288," ",$G4288),AllocFactorMatrix,(P$4+1),FALSE)*$E4295</f>
        <v>0</v>
      </c>
      <c r="Q4288" s="25">
        <f ca="1">VLOOKUP(CONCATENATE($F4288," ",$G4288),AllocFactorMatrix,(Q$4+1),FALSE)*$E4295</f>
        <v>0</v>
      </c>
      <c r="R4288" s="25">
        <f ca="1">SUBTOTAL(9,N4288:Q4288)</f>
        <v>0</v>
      </c>
      <c r="S4288" s="25">
        <f ca="1">VLOOKUP(CONCATENATE($F4288," ",$G4288),AllocFactorMatrix,(S$4+1),FALSE)*$E4295</f>
        <v>0</v>
      </c>
      <c r="T4288" s="25">
        <f ca="1">VLOOKUP(CONCATENATE($F4288," ",$G4288),AllocFactorMatrix,(T$4+1),FALSE)*$E4295</f>
        <v>0</v>
      </c>
      <c r="U4288" s="25">
        <f ca="1">VLOOKUP(CONCATENATE($F4288," ",$G4288),AllocFactorMatrix,(U$4+1),FALSE)*$E4295</f>
        <v>0</v>
      </c>
      <c r="V4288" s="25">
        <f ca="1">VLOOKUP(CONCATENATE($F4288," ",$G4288),AllocFactorMatrix,(V$4+1),FALSE)*$E4295</f>
        <v>0</v>
      </c>
      <c r="W4288" s="25">
        <f ca="1">SUBTOTAL(9,S4288:V4288)</f>
        <v>0</v>
      </c>
      <c r="X4288" s="25">
        <f ca="1">VLOOKUP(CONCATENATE($F4288," ",$G4288),AllocFactorMatrix,(X$4+1),FALSE)*$E4295</f>
        <v>0</v>
      </c>
      <c r="Y4288" s="25">
        <f ca="1">VLOOKUP(CONCATENATE($F4288," ",$G4288),AllocFactorMatrix,(Y$4+1),FALSE)*$E4295</f>
        <v>0</v>
      </c>
      <c r="Z4288" s="25">
        <f t="shared" ref="Z4288:Z4295" ca="1" si="2020">SUBTOTAL(9,X4288:Y4288)</f>
        <v>0</v>
      </c>
      <c r="AA4288" s="25">
        <f ca="1">VLOOKUP(CONCATENATE($F4288," ",$G4288),AllocFactorMatrix,(AA$4+1),FALSE)*$E4295</f>
        <v>0</v>
      </c>
      <c r="AB4288" s="25">
        <f ca="1">VLOOKUP(CONCATENATE($F4288," ",$G4288),AllocFactorMatrix,(AB$4+1),FALSE)*$E4295</f>
        <v>0</v>
      </c>
      <c r="AC4288" s="25">
        <f ca="1">VLOOKUP(CONCATENATE($F4288," ",$G4288),AllocFactorMatrix,(AC$4+1),FALSE)*$E4295</f>
        <v>0</v>
      </c>
    </row>
    <row r="4289" spans="4:29" hidden="1" outlineLevel="1">
      <c r="F4289" s="61" t="str">
        <f>F4295</f>
        <v>LABOR_M</v>
      </c>
      <c r="G4289" s="20" t="str">
        <f>$G$9</f>
        <v>BULKTRAN</v>
      </c>
      <c r="H4289" s="24">
        <f t="shared" ca="1" si="2018"/>
        <v>0</v>
      </c>
      <c r="I4289" s="25">
        <f ca="1">VLOOKUP(CONCATENATE($F4289," ",$G4289),AllocFactorMatrix,(I$4+1),FALSE)*$E4295</f>
        <v>0</v>
      </c>
      <c r="J4289" s="25">
        <f ca="1">VLOOKUP(CONCATENATE($F4289," ",$G4289),AllocFactorMatrix,(J$4+1),FALSE)*$E4295</f>
        <v>0</v>
      </c>
      <c r="K4289" s="25">
        <f ca="1">VLOOKUP(CONCATENATE($F4289," ",$G4289),AllocFactorMatrix,(K$4+1),FALSE)*$E4295</f>
        <v>0</v>
      </c>
      <c r="L4289" s="25">
        <f ca="1">VLOOKUP(CONCATENATE($F4289," ",$G4289),AllocFactorMatrix,(L$4+1),FALSE)*$E4295</f>
        <v>0</v>
      </c>
      <c r="M4289" s="25">
        <f t="shared" ca="1" si="2019"/>
        <v>0</v>
      </c>
      <c r="N4289" s="25">
        <f ca="1">VLOOKUP(CONCATENATE($F4289," ",$G4289),AllocFactorMatrix,(N$4+1),FALSE)*$E4295</f>
        <v>0</v>
      </c>
      <c r="O4289" s="25">
        <f ca="1">VLOOKUP(CONCATENATE($F4289," ",$G4289),AllocFactorMatrix,(O$4+1),FALSE)*$E4295</f>
        <v>0</v>
      </c>
      <c r="P4289" s="25">
        <f ca="1">VLOOKUP(CONCATENATE($F4289," ",$G4289),AllocFactorMatrix,(P$4+1),FALSE)*$E4295</f>
        <v>0</v>
      </c>
      <c r="Q4289" s="25">
        <f ca="1">VLOOKUP(CONCATENATE($F4289," ",$G4289),AllocFactorMatrix,(Q$4+1),FALSE)*$E4295</f>
        <v>0</v>
      </c>
      <c r="R4289" s="25">
        <f t="shared" ref="R4289:R4295" ca="1" si="2021">SUBTOTAL(9,N4289:Q4289)</f>
        <v>0</v>
      </c>
      <c r="S4289" s="25">
        <f ca="1">VLOOKUP(CONCATENATE($F4289," ",$G4289),AllocFactorMatrix,(S$4+1),FALSE)*$E4295</f>
        <v>0</v>
      </c>
      <c r="T4289" s="25">
        <f ca="1">VLOOKUP(CONCATENATE($F4289," ",$G4289),AllocFactorMatrix,(T$4+1),FALSE)*$E4295</f>
        <v>0</v>
      </c>
      <c r="U4289" s="25">
        <f ca="1">VLOOKUP(CONCATENATE($F4289," ",$G4289),AllocFactorMatrix,(U$4+1),FALSE)*$E4295</f>
        <v>0</v>
      </c>
      <c r="V4289" s="25">
        <f ca="1">VLOOKUP(CONCATENATE($F4289," ",$G4289),AllocFactorMatrix,(V$4+1),FALSE)*$E4295</f>
        <v>0</v>
      </c>
      <c r="W4289" s="25">
        <f t="shared" ref="W4289:W4295" ca="1" si="2022">SUBTOTAL(9,S4289:V4289)</f>
        <v>0</v>
      </c>
      <c r="X4289" s="25">
        <f ca="1">VLOOKUP(CONCATENATE($F4289," ",$G4289),AllocFactorMatrix,(X$4+1),FALSE)*$E4295</f>
        <v>0</v>
      </c>
      <c r="Y4289" s="25">
        <f ca="1">VLOOKUP(CONCATENATE($F4289," ",$G4289),AllocFactorMatrix,(Y$4+1),FALSE)*$E4295</f>
        <v>0</v>
      </c>
      <c r="Z4289" s="25">
        <f t="shared" ca="1" si="2020"/>
        <v>0</v>
      </c>
      <c r="AA4289" s="25">
        <f ca="1">VLOOKUP(CONCATENATE($F4289," ",$G4289),AllocFactorMatrix,(AA$4+1),FALSE)*$E4295</f>
        <v>0</v>
      </c>
      <c r="AB4289" s="25">
        <f ca="1">VLOOKUP(CONCATENATE($F4289," ",$G4289),AllocFactorMatrix,(AB$4+1),FALSE)*$E4295</f>
        <v>0</v>
      </c>
      <c r="AC4289" s="25">
        <f ca="1">VLOOKUP(CONCATENATE($F4289," ",$G4289),AllocFactorMatrix,(AC$4+1),FALSE)*$E4295</f>
        <v>0</v>
      </c>
    </row>
    <row r="4290" spans="4:29" hidden="1" outlineLevel="1">
      <c r="F4290" s="61" t="str">
        <f>F4295</f>
        <v>LABOR_M</v>
      </c>
      <c r="G4290" s="20" t="str">
        <f>$G$10</f>
        <v>SUBTRAN</v>
      </c>
      <c r="H4290" s="24">
        <f t="shared" ca="1" si="2018"/>
        <v>0</v>
      </c>
      <c r="I4290" s="25">
        <f ca="1">VLOOKUP(CONCATENATE($F4290," ",$G4290),AllocFactorMatrix,(I$4+1),FALSE)*$E4295</f>
        <v>0</v>
      </c>
      <c r="J4290" s="25">
        <f ca="1">VLOOKUP(CONCATENATE($F4290," ",$G4290),AllocFactorMatrix,(J$4+1),FALSE)*$E4295</f>
        <v>0</v>
      </c>
      <c r="K4290" s="25">
        <f ca="1">VLOOKUP(CONCATENATE($F4290," ",$G4290),AllocFactorMatrix,(K$4+1),FALSE)*$E4295</f>
        <v>0</v>
      </c>
      <c r="L4290" s="25">
        <f ca="1">VLOOKUP(CONCATENATE($F4290," ",$G4290),AllocFactorMatrix,(L$4+1),FALSE)*$E4295</f>
        <v>0</v>
      </c>
      <c r="M4290" s="25">
        <f t="shared" ca="1" si="2019"/>
        <v>0</v>
      </c>
      <c r="N4290" s="25">
        <f ca="1">VLOOKUP(CONCATENATE($F4290," ",$G4290),AllocFactorMatrix,(N$4+1),FALSE)*$E4295</f>
        <v>0</v>
      </c>
      <c r="O4290" s="25">
        <f ca="1">VLOOKUP(CONCATENATE($F4290," ",$G4290),AllocFactorMatrix,(O$4+1),FALSE)*$E4295</f>
        <v>0</v>
      </c>
      <c r="P4290" s="25">
        <f ca="1">VLOOKUP(CONCATENATE($F4290," ",$G4290),AllocFactorMatrix,(P$4+1),FALSE)*$E4295</f>
        <v>0</v>
      </c>
      <c r="Q4290" s="25">
        <f ca="1">VLOOKUP(CONCATENATE($F4290," ",$G4290),AllocFactorMatrix,(Q$4+1),FALSE)*$E4295</f>
        <v>0</v>
      </c>
      <c r="R4290" s="25">
        <f t="shared" ca="1" si="2021"/>
        <v>0</v>
      </c>
      <c r="S4290" s="25">
        <f ca="1">VLOOKUP(CONCATENATE($F4290," ",$G4290),AllocFactorMatrix,(S$4+1),FALSE)*$E4295</f>
        <v>0</v>
      </c>
      <c r="T4290" s="25">
        <f ca="1">VLOOKUP(CONCATENATE($F4290," ",$G4290),AllocFactorMatrix,(T$4+1),FALSE)*$E4295</f>
        <v>0</v>
      </c>
      <c r="U4290" s="25">
        <f ca="1">VLOOKUP(CONCATENATE($F4290," ",$G4290),AllocFactorMatrix,(U$4+1),FALSE)*$E4295</f>
        <v>0</v>
      </c>
      <c r="V4290" s="25">
        <f ca="1">VLOOKUP(CONCATENATE($F4290," ",$G4290),AllocFactorMatrix,(V$4+1),FALSE)*$E4295</f>
        <v>0</v>
      </c>
      <c r="W4290" s="25">
        <f t="shared" ca="1" si="2022"/>
        <v>0</v>
      </c>
      <c r="X4290" s="25">
        <f ca="1">VLOOKUP(CONCATENATE($F4290," ",$G4290),AllocFactorMatrix,(X$4+1),FALSE)*$E4295</f>
        <v>0</v>
      </c>
      <c r="Y4290" s="25">
        <f ca="1">VLOOKUP(CONCATENATE($F4290," ",$G4290),AllocFactorMatrix,(Y$4+1),FALSE)*$E4295</f>
        <v>0</v>
      </c>
      <c r="Z4290" s="25">
        <f t="shared" ca="1" si="2020"/>
        <v>0</v>
      </c>
      <c r="AA4290" s="25">
        <f ca="1">VLOOKUP(CONCATENATE($F4290," ",$G4290),AllocFactorMatrix,(AA$4+1),FALSE)*$E4295</f>
        <v>0</v>
      </c>
      <c r="AB4290" s="25">
        <f ca="1">VLOOKUP(CONCATENATE($F4290," ",$G4290),AllocFactorMatrix,(AB$4+1),FALSE)*$E4295</f>
        <v>0</v>
      </c>
      <c r="AC4290" s="25">
        <f ca="1">VLOOKUP(CONCATENATE($F4290," ",$G4290),AllocFactorMatrix,(AC$4+1),FALSE)*$E4295</f>
        <v>0</v>
      </c>
    </row>
    <row r="4291" spans="4:29" hidden="1" outlineLevel="1">
      <c r="F4291" s="61" t="str">
        <f>F4295</f>
        <v>LABOR_M</v>
      </c>
      <c r="G4291" s="20" t="str">
        <f>$G$11</f>
        <v>DISTPRI</v>
      </c>
      <c r="H4291" s="24">
        <f t="shared" ca="1" si="2018"/>
        <v>0</v>
      </c>
      <c r="I4291" s="25">
        <f ca="1">VLOOKUP(CONCATENATE($F4291," ",$G4291),AllocFactorMatrix,(I$4+1),FALSE)*$E4295</f>
        <v>0</v>
      </c>
      <c r="J4291" s="25">
        <f ca="1">VLOOKUP(CONCATENATE($F4291," ",$G4291),AllocFactorMatrix,(J$4+1),FALSE)*$E4295</f>
        <v>0</v>
      </c>
      <c r="K4291" s="25">
        <f ca="1">VLOOKUP(CONCATENATE($F4291," ",$G4291),AllocFactorMatrix,(K$4+1),FALSE)*$E4295</f>
        <v>0</v>
      </c>
      <c r="L4291" s="25">
        <f ca="1">VLOOKUP(CONCATENATE($F4291," ",$G4291),AllocFactorMatrix,(L$4+1),FALSE)*$E4295</f>
        <v>0</v>
      </c>
      <c r="M4291" s="25">
        <f t="shared" ca="1" si="2019"/>
        <v>0</v>
      </c>
      <c r="N4291" s="25">
        <f ca="1">VLOOKUP(CONCATENATE($F4291," ",$G4291),AllocFactorMatrix,(N$4+1),FALSE)*$E4295</f>
        <v>0</v>
      </c>
      <c r="O4291" s="25">
        <f ca="1">VLOOKUP(CONCATENATE($F4291," ",$G4291),AllocFactorMatrix,(O$4+1),FALSE)*$E4295</f>
        <v>0</v>
      </c>
      <c r="P4291" s="25">
        <f ca="1">VLOOKUP(CONCATENATE($F4291," ",$G4291),AllocFactorMatrix,(P$4+1),FALSE)*$E4295</f>
        <v>0</v>
      </c>
      <c r="Q4291" s="25">
        <f ca="1">VLOOKUP(CONCATENATE($F4291," ",$G4291),AllocFactorMatrix,(Q$4+1),FALSE)*$E4295</f>
        <v>0</v>
      </c>
      <c r="R4291" s="25">
        <f t="shared" ca="1" si="2021"/>
        <v>0</v>
      </c>
      <c r="S4291" s="25">
        <f ca="1">VLOOKUP(CONCATENATE($F4291," ",$G4291),AllocFactorMatrix,(S$4+1),FALSE)*$E4295</f>
        <v>0</v>
      </c>
      <c r="T4291" s="25">
        <f ca="1">VLOOKUP(CONCATENATE($F4291," ",$G4291),AllocFactorMatrix,(T$4+1),FALSE)*$E4295</f>
        <v>0</v>
      </c>
      <c r="U4291" s="25">
        <f ca="1">VLOOKUP(CONCATENATE($F4291," ",$G4291),AllocFactorMatrix,(U$4+1),FALSE)*$E4295</f>
        <v>0</v>
      </c>
      <c r="V4291" s="25">
        <f ca="1">VLOOKUP(CONCATENATE($F4291," ",$G4291),AllocFactorMatrix,(V$4+1),FALSE)*$E4295</f>
        <v>0</v>
      </c>
      <c r="W4291" s="25">
        <f t="shared" ca="1" si="2022"/>
        <v>0</v>
      </c>
      <c r="X4291" s="25">
        <f ca="1">VLOOKUP(CONCATENATE($F4291," ",$G4291),AllocFactorMatrix,(X$4+1),FALSE)*$E4295</f>
        <v>0</v>
      </c>
      <c r="Y4291" s="25">
        <f ca="1">VLOOKUP(CONCATENATE($F4291," ",$G4291),AllocFactorMatrix,(Y$4+1),FALSE)*$E4295</f>
        <v>0</v>
      </c>
      <c r="Z4291" s="25">
        <f t="shared" ca="1" si="2020"/>
        <v>0</v>
      </c>
      <c r="AA4291" s="25">
        <f ca="1">VLOOKUP(CONCATENATE($F4291," ",$G4291),AllocFactorMatrix,(AA$4+1),FALSE)*$E4295</f>
        <v>0</v>
      </c>
      <c r="AB4291" s="25">
        <f ca="1">VLOOKUP(CONCATENATE($F4291," ",$G4291),AllocFactorMatrix,(AB$4+1),FALSE)*$E4295</f>
        <v>0</v>
      </c>
      <c r="AC4291" s="25">
        <f ca="1">VLOOKUP(CONCATENATE($F4291," ",$G4291),AllocFactorMatrix,(AC$4+1),FALSE)*$E4295</f>
        <v>0</v>
      </c>
    </row>
    <row r="4292" spans="4:29" hidden="1" outlineLevel="1">
      <c r="F4292" s="61" t="str">
        <f>F4295</f>
        <v>LABOR_M</v>
      </c>
      <c r="G4292" s="20" t="str">
        <f>$G$12</f>
        <v>DISTSEC</v>
      </c>
      <c r="H4292" s="24">
        <f t="shared" ca="1" si="2018"/>
        <v>0</v>
      </c>
      <c r="I4292" s="25">
        <f ca="1">VLOOKUP(CONCATENATE($F4292," ",$G4292),AllocFactorMatrix,(I$4+1),FALSE)*$E4295</f>
        <v>0</v>
      </c>
      <c r="J4292" s="25">
        <f ca="1">VLOOKUP(CONCATENATE($F4292," ",$G4292),AllocFactorMatrix,(J$4+1),FALSE)*$E4295</f>
        <v>0</v>
      </c>
      <c r="K4292" s="25">
        <f ca="1">VLOOKUP(CONCATENATE($F4292," ",$G4292),AllocFactorMatrix,(K$4+1),FALSE)*$E4295</f>
        <v>0</v>
      </c>
      <c r="L4292" s="25">
        <f ca="1">VLOOKUP(CONCATENATE($F4292," ",$G4292),AllocFactorMatrix,(L$4+1),FALSE)*$E4295</f>
        <v>0</v>
      </c>
      <c r="M4292" s="25">
        <f t="shared" ca="1" si="2019"/>
        <v>0</v>
      </c>
      <c r="N4292" s="25">
        <f ca="1">VLOOKUP(CONCATENATE($F4292," ",$G4292),AllocFactorMatrix,(N$4+1),FALSE)*$E4295</f>
        <v>0</v>
      </c>
      <c r="O4292" s="25">
        <f ca="1">VLOOKUP(CONCATENATE($F4292," ",$G4292),AllocFactorMatrix,(O$4+1),FALSE)*$E4295</f>
        <v>0</v>
      </c>
      <c r="P4292" s="25">
        <f ca="1">VLOOKUP(CONCATENATE($F4292," ",$G4292),AllocFactorMatrix,(P$4+1),FALSE)*$E4295</f>
        <v>0</v>
      </c>
      <c r="Q4292" s="25">
        <f ca="1">VLOOKUP(CONCATENATE($F4292," ",$G4292),AllocFactorMatrix,(Q$4+1),FALSE)*$E4295</f>
        <v>0</v>
      </c>
      <c r="R4292" s="25">
        <f t="shared" ca="1" si="2021"/>
        <v>0</v>
      </c>
      <c r="S4292" s="25">
        <f ca="1">VLOOKUP(CONCATENATE($F4292," ",$G4292),AllocFactorMatrix,(S$4+1),FALSE)*$E4295</f>
        <v>0</v>
      </c>
      <c r="T4292" s="25">
        <f ca="1">VLOOKUP(CONCATENATE($F4292," ",$G4292),AllocFactorMatrix,(T$4+1),FALSE)*$E4295</f>
        <v>0</v>
      </c>
      <c r="U4292" s="25">
        <f ca="1">VLOOKUP(CONCATENATE($F4292," ",$G4292),AllocFactorMatrix,(U$4+1),FALSE)*$E4295</f>
        <v>0</v>
      </c>
      <c r="V4292" s="25">
        <f ca="1">VLOOKUP(CONCATENATE($F4292," ",$G4292),AllocFactorMatrix,(V$4+1),FALSE)*$E4295</f>
        <v>0</v>
      </c>
      <c r="W4292" s="25">
        <f t="shared" ca="1" si="2022"/>
        <v>0</v>
      </c>
      <c r="X4292" s="25">
        <f ca="1">VLOOKUP(CONCATENATE($F4292," ",$G4292),AllocFactorMatrix,(X$4+1),FALSE)*$E4295</f>
        <v>0</v>
      </c>
      <c r="Y4292" s="25">
        <f ca="1">VLOOKUP(CONCATENATE($F4292," ",$G4292),AllocFactorMatrix,(Y$4+1),FALSE)*$E4295</f>
        <v>0</v>
      </c>
      <c r="Z4292" s="25">
        <f t="shared" ca="1" si="2020"/>
        <v>0</v>
      </c>
      <c r="AA4292" s="25">
        <f ca="1">VLOOKUP(CONCATENATE($F4292," ",$G4292),AllocFactorMatrix,(AA$4+1),FALSE)*$E4295</f>
        <v>0</v>
      </c>
      <c r="AB4292" s="25">
        <f ca="1">VLOOKUP(CONCATENATE($F4292," ",$G4292),AllocFactorMatrix,(AB$4+1),FALSE)*$E4295</f>
        <v>0</v>
      </c>
      <c r="AC4292" s="25">
        <f ca="1">VLOOKUP(CONCATENATE($F4292," ",$G4292),AllocFactorMatrix,(AC$4+1),FALSE)*$E4295</f>
        <v>0</v>
      </c>
    </row>
    <row r="4293" spans="4:29" hidden="1" outlineLevel="1">
      <c r="F4293" s="61" t="str">
        <f>F4295</f>
        <v>LABOR_M</v>
      </c>
      <c r="G4293" s="20" t="str">
        <f>$G$13</f>
        <v>ENERGY</v>
      </c>
      <c r="H4293" s="24">
        <f t="shared" ca="1" si="2018"/>
        <v>0</v>
      </c>
      <c r="I4293" s="25">
        <f ca="1">VLOOKUP(CONCATENATE($F4293," ",$G4293),AllocFactorMatrix,(I$4+1),FALSE)*$E4295</f>
        <v>0</v>
      </c>
      <c r="J4293" s="25">
        <f ca="1">VLOOKUP(CONCATENATE($F4293," ",$G4293),AllocFactorMatrix,(J$4+1),FALSE)*$E4295</f>
        <v>0</v>
      </c>
      <c r="K4293" s="25">
        <f ca="1">VLOOKUP(CONCATENATE($F4293," ",$G4293),AllocFactorMatrix,(K$4+1),FALSE)*$E4295</f>
        <v>0</v>
      </c>
      <c r="L4293" s="25">
        <f ca="1">VLOOKUP(CONCATENATE($F4293," ",$G4293),AllocFactorMatrix,(L$4+1),FALSE)*$E4295</f>
        <v>0</v>
      </c>
      <c r="M4293" s="25">
        <f t="shared" ca="1" si="2019"/>
        <v>0</v>
      </c>
      <c r="N4293" s="25">
        <f ca="1">VLOOKUP(CONCATENATE($F4293," ",$G4293),AllocFactorMatrix,(N$4+1),FALSE)*$E4295</f>
        <v>0</v>
      </c>
      <c r="O4293" s="25">
        <f ca="1">VLOOKUP(CONCATENATE($F4293," ",$G4293),AllocFactorMatrix,(O$4+1),FALSE)*$E4295</f>
        <v>0</v>
      </c>
      <c r="P4293" s="25">
        <f ca="1">VLOOKUP(CONCATENATE($F4293," ",$G4293),AllocFactorMatrix,(P$4+1),FALSE)*$E4295</f>
        <v>0</v>
      </c>
      <c r="Q4293" s="25">
        <f ca="1">VLOOKUP(CONCATENATE($F4293," ",$G4293),AllocFactorMatrix,(Q$4+1),FALSE)*$E4295</f>
        <v>0</v>
      </c>
      <c r="R4293" s="25">
        <f t="shared" ca="1" si="2021"/>
        <v>0</v>
      </c>
      <c r="S4293" s="25">
        <f ca="1">VLOOKUP(CONCATENATE($F4293," ",$G4293),AllocFactorMatrix,(S$4+1),FALSE)*$E4295</f>
        <v>0</v>
      </c>
      <c r="T4293" s="25">
        <f ca="1">VLOOKUP(CONCATENATE($F4293," ",$G4293),AllocFactorMatrix,(T$4+1),FALSE)*$E4295</f>
        <v>0</v>
      </c>
      <c r="U4293" s="25">
        <f ca="1">VLOOKUP(CONCATENATE($F4293," ",$G4293),AllocFactorMatrix,(U$4+1),FALSE)*$E4295</f>
        <v>0</v>
      </c>
      <c r="V4293" s="25">
        <f ca="1">VLOOKUP(CONCATENATE($F4293," ",$G4293),AllocFactorMatrix,(V$4+1),FALSE)*$E4295</f>
        <v>0</v>
      </c>
      <c r="W4293" s="25">
        <f t="shared" ca="1" si="2022"/>
        <v>0</v>
      </c>
      <c r="X4293" s="25">
        <f ca="1">VLOOKUP(CONCATENATE($F4293," ",$G4293),AllocFactorMatrix,(X$4+1),FALSE)*$E4295</f>
        <v>0</v>
      </c>
      <c r="Y4293" s="25">
        <f ca="1">VLOOKUP(CONCATENATE($F4293," ",$G4293),AllocFactorMatrix,(Y$4+1),FALSE)*$E4295</f>
        <v>0</v>
      </c>
      <c r="Z4293" s="25">
        <f t="shared" ca="1" si="2020"/>
        <v>0</v>
      </c>
      <c r="AA4293" s="25">
        <f ca="1">VLOOKUP(CONCATENATE($F4293," ",$G4293),AllocFactorMatrix,(AA$4+1),FALSE)*$E4295</f>
        <v>0</v>
      </c>
      <c r="AB4293" s="25">
        <f ca="1">VLOOKUP(CONCATENATE($F4293," ",$G4293),AllocFactorMatrix,(AB$4+1),FALSE)*$E4295</f>
        <v>0</v>
      </c>
      <c r="AC4293" s="25">
        <f ca="1">VLOOKUP(CONCATENATE($F4293," ",$G4293),AllocFactorMatrix,(AC$4+1),FALSE)*$E4295</f>
        <v>0</v>
      </c>
    </row>
    <row r="4294" spans="4:29" hidden="1" outlineLevel="1">
      <c r="F4294" s="61" t="str">
        <f>F4295</f>
        <v>LABOR_M</v>
      </c>
      <c r="G4294" s="20" t="str">
        <f>$G$14</f>
        <v>CUSTOMER</v>
      </c>
      <c r="H4294" s="24">
        <f t="shared" ca="1" si="2018"/>
        <v>0</v>
      </c>
      <c r="I4294" s="25">
        <f ca="1">VLOOKUP(CONCATENATE($F4294," ",$G4294),AllocFactorMatrix,(I$4+1),FALSE)*$E4295</f>
        <v>0</v>
      </c>
      <c r="J4294" s="25">
        <f ca="1">VLOOKUP(CONCATENATE($F4294," ",$G4294),AllocFactorMatrix,(J$4+1),FALSE)*$E4295</f>
        <v>0</v>
      </c>
      <c r="K4294" s="25">
        <f ca="1">VLOOKUP(CONCATENATE($F4294," ",$G4294),AllocFactorMatrix,(K$4+1),FALSE)*$E4295</f>
        <v>0</v>
      </c>
      <c r="L4294" s="25">
        <f ca="1">VLOOKUP(CONCATENATE($F4294," ",$G4294),AllocFactorMatrix,(L$4+1),FALSE)*$E4295</f>
        <v>0</v>
      </c>
      <c r="M4294" s="25">
        <f t="shared" ca="1" si="2019"/>
        <v>0</v>
      </c>
      <c r="N4294" s="25">
        <f ca="1">VLOOKUP(CONCATENATE($F4294," ",$G4294),AllocFactorMatrix,(N$4+1),FALSE)*$E4295</f>
        <v>0</v>
      </c>
      <c r="O4294" s="25">
        <f ca="1">VLOOKUP(CONCATENATE($F4294," ",$G4294),AllocFactorMatrix,(O$4+1),FALSE)*$E4295</f>
        <v>0</v>
      </c>
      <c r="P4294" s="25">
        <f ca="1">VLOOKUP(CONCATENATE($F4294," ",$G4294),AllocFactorMatrix,(P$4+1),FALSE)*$E4295</f>
        <v>0</v>
      </c>
      <c r="Q4294" s="25">
        <f ca="1">VLOOKUP(CONCATENATE($F4294," ",$G4294),AllocFactorMatrix,(Q$4+1),FALSE)*$E4295</f>
        <v>0</v>
      </c>
      <c r="R4294" s="25">
        <f t="shared" ca="1" si="2021"/>
        <v>0</v>
      </c>
      <c r="S4294" s="25">
        <f ca="1">VLOOKUP(CONCATENATE($F4294," ",$G4294),AllocFactorMatrix,(S$4+1),FALSE)*$E4295</f>
        <v>0</v>
      </c>
      <c r="T4294" s="25">
        <f ca="1">VLOOKUP(CONCATENATE($F4294," ",$G4294),AllocFactorMatrix,(T$4+1),FALSE)*$E4295</f>
        <v>0</v>
      </c>
      <c r="U4294" s="25">
        <f ca="1">VLOOKUP(CONCATENATE($F4294," ",$G4294),AllocFactorMatrix,(U$4+1),FALSE)*$E4295</f>
        <v>0</v>
      </c>
      <c r="V4294" s="25">
        <f ca="1">VLOOKUP(CONCATENATE($F4294," ",$G4294),AllocFactorMatrix,(V$4+1),FALSE)*$E4295</f>
        <v>0</v>
      </c>
      <c r="W4294" s="25">
        <f t="shared" ca="1" si="2022"/>
        <v>0</v>
      </c>
      <c r="X4294" s="25">
        <f ca="1">VLOOKUP(CONCATENATE($F4294," ",$G4294),AllocFactorMatrix,(X$4+1),FALSE)*$E4295</f>
        <v>0</v>
      </c>
      <c r="Y4294" s="25">
        <f ca="1">VLOOKUP(CONCATENATE($F4294," ",$G4294),AllocFactorMatrix,(Y$4+1),FALSE)*$E4295</f>
        <v>0</v>
      </c>
      <c r="Z4294" s="25">
        <f t="shared" ca="1" si="2020"/>
        <v>0</v>
      </c>
      <c r="AA4294" s="25">
        <f ca="1">VLOOKUP(CONCATENATE($F4294," ",$G4294),AllocFactorMatrix,(AA$4+1),FALSE)*$E4295</f>
        <v>0</v>
      </c>
      <c r="AB4294" s="25">
        <f ca="1">VLOOKUP(CONCATENATE($F4294," ",$G4294),AllocFactorMatrix,(AB$4+1),FALSE)*$E4295</f>
        <v>0</v>
      </c>
      <c r="AC4294" s="25">
        <f ca="1">VLOOKUP(CONCATENATE($F4294," ",$G4294),AllocFactorMatrix,(AC$4+1),FALSE)*$E4295</f>
        <v>0</v>
      </c>
    </row>
    <row r="4295" spans="4:29" collapsed="1">
      <c r="D4295" s="20" t="s">
        <v>299</v>
      </c>
      <c r="E4295" s="22">
        <v>0</v>
      </c>
      <c r="F4295" s="61" t="s">
        <v>69</v>
      </c>
      <c r="G4295" s="20" t="str">
        <f>$G$15</f>
        <v>TOTAL</v>
      </c>
      <c r="H4295" s="24">
        <f t="shared" ca="1" si="2018"/>
        <v>0</v>
      </c>
      <c r="I4295" s="25">
        <f ca="1">VLOOKUP(CONCATENATE($F4295," ",$G4295),AllocFactorMatrix,(I$4+1),FALSE)*$E4295</f>
        <v>0</v>
      </c>
      <c r="J4295" s="25">
        <f ca="1">VLOOKUP(CONCATENATE($F4295," ",$G4295),AllocFactorMatrix,(J$4+1),FALSE)*$E4295</f>
        <v>0</v>
      </c>
      <c r="K4295" s="25">
        <f ca="1">VLOOKUP(CONCATENATE($F4295," ",$G4295),AllocFactorMatrix,(K$4+1),FALSE)*$E4295</f>
        <v>0</v>
      </c>
      <c r="L4295" s="25">
        <f ca="1">VLOOKUP(CONCATENATE($F4295," ",$G4295),AllocFactorMatrix,(L$4+1),FALSE)*$E4295</f>
        <v>0</v>
      </c>
      <c r="M4295" s="25">
        <f t="shared" ca="1" si="2019"/>
        <v>0</v>
      </c>
      <c r="N4295" s="25">
        <f ca="1">VLOOKUP(CONCATENATE($F4295," ",$G4295),AllocFactorMatrix,(N$4+1),FALSE)*$E4295</f>
        <v>0</v>
      </c>
      <c r="O4295" s="25">
        <f ca="1">VLOOKUP(CONCATENATE($F4295," ",$G4295),AllocFactorMatrix,(O$4+1),FALSE)*$E4295</f>
        <v>0</v>
      </c>
      <c r="P4295" s="25">
        <f ca="1">VLOOKUP(CONCATENATE($F4295," ",$G4295),AllocFactorMatrix,(P$4+1),FALSE)*$E4295</f>
        <v>0</v>
      </c>
      <c r="Q4295" s="25">
        <f ca="1">VLOOKUP(CONCATENATE($F4295," ",$G4295),AllocFactorMatrix,(Q$4+1),FALSE)*$E4295</f>
        <v>0</v>
      </c>
      <c r="R4295" s="25">
        <f t="shared" ca="1" si="2021"/>
        <v>0</v>
      </c>
      <c r="S4295" s="25">
        <f ca="1">VLOOKUP(CONCATENATE($F4295," ",$G4295),AllocFactorMatrix,(S$4+1),FALSE)*$E4295</f>
        <v>0</v>
      </c>
      <c r="T4295" s="25">
        <f ca="1">VLOOKUP(CONCATENATE($F4295," ",$G4295),AllocFactorMatrix,(T$4+1),FALSE)*$E4295</f>
        <v>0</v>
      </c>
      <c r="U4295" s="25">
        <f ca="1">VLOOKUP(CONCATENATE($F4295," ",$G4295),AllocFactorMatrix,(U$4+1),FALSE)*$E4295</f>
        <v>0</v>
      </c>
      <c r="V4295" s="25">
        <f ca="1">VLOOKUP(CONCATENATE($F4295," ",$G4295),AllocFactorMatrix,(V$4+1),FALSE)*$E4295</f>
        <v>0</v>
      </c>
      <c r="W4295" s="25">
        <f t="shared" ca="1" si="2022"/>
        <v>0</v>
      </c>
      <c r="X4295" s="25">
        <f ca="1">VLOOKUP(CONCATENATE($F4295," ",$G4295),AllocFactorMatrix,(X$4+1),FALSE)*$E4295</f>
        <v>0</v>
      </c>
      <c r="Y4295" s="25">
        <f ca="1">VLOOKUP(CONCATENATE($F4295," ",$G4295),AllocFactorMatrix,(Y$4+1),FALSE)*$E4295</f>
        <v>0</v>
      </c>
      <c r="Z4295" s="25">
        <f t="shared" ca="1" si="2020"/>
        <v>0</v>
      </c>
      <c r="AA4295" s="25">
        <f ca="1">VLOOKUP(CONCATENATE($F4295," ",$G4295),AllocFactorMatrix,(AA$4+1),FALSE)*$E4295</f>
        <v>0</v>
      </c>
      <c r="AB4295" s="25">
        <f ca="1">VLOOKUP(CONCATENATE($F4295," ",$G4295),AllocFactorMatrix,(AB$4+1),FALSE)*$E4295</f>
        <v>0</v>
      </c>
      <c r="AC4295" s="25">
        <f ca="1">VLOOKUP(CONCATENATE($F4295," ",$G4295),AllocFactorMatrix,(AC$4+1),FALSE)*$E4295</f>
        <v>0</v>
      </c>
    </row>
    <row r="4296" spans="4:29" hidden="1" outlineLevel="1">
      <c r="F4296" s="61" t="str">
        <f>F4303</f>
        <v>RB_GUP</v>
      </c>
      <c r="G4296" s="20" t="str">
        <f>$G$8</f>
        <v>PRODUCTION</v>
      </c>
      <c r="H4296" s="24">
        <f t="shared" ref="H4296:H4319" ca="1" si="2023">SUBTOTAL(9,I4296:AC4296)</f>
        <v>-120710.49546302218</v>
      </c>
      <c r="I4296" s="25">
        <f ca="1">VLOOKUP(CONCATENATE($F4296," ",$G4296),AllocFactorMatrix,(I$4+1),FALSE)*$E4303</f>
        <v>-59189.536471630083</v>
      </c>
      <c r="J4296" s="25">
        <f ca="1">VLOOKUP(CONCATENATE($F4296," ",$G4296),AllocFactorMatrix,(J$4+1),FALSE)*$E4303</f>
        <v>-14972.651211314889</v>
      </c>
      <c r="K4296" s="25">
        <f ca="1">VLOOKUP(CONCATENATE($F4296," ",$G4296),AllocFactorMatrix,(K$4+1),FALSE)*$E4303</f>
        <v>-175.05306649394146</v>
      </c>
      <c r="L4296" s="25">
        <f ca="1">VLOOKUP(CONCATENATE($F4296," ",$G4296),AllocFactorMatrix,(L$4+1),FALSE)*$E4303</f>
        <v>-4.312521065035928</v>
      </c>
      <c r="M4296" s="25">
        <f t="shared" ref="M4296:M4319" ca="1" si="2024">SUBTOTAL(9,J4296:L4296)</f>
        <v>-15152.016798873867</v>
      </c>
      <c r="N4296" s="25">
        <f ca="1">VLOOKUP(CONCATENATE($F4296," ",$G4296),AllocFactorMatrix,(N$4+1),FALSE)*$E4303</f>
        <v>-6264.7451161204863</v>
      </c>
      <c r="O4296" s="25">
        <f ca="1">VLOOKUP(CONCATENATE($F4296," ",$G4296),AllocFactorMatrix,(O$4+1),FALSE)*$E4303</f>
        <v>-1784.1686546999244</v>
      </c>
      <c r="P4296" s="25">
        <f ca="1">VLOOKUP(CONCATENATE($F4296," ",$G4296),AllocFactorMatrix,(P$4+1),FALSE)*$E4303</f>
        <v>-141.19105569703754</v>
      </c>
      <c r="Q4296" s="25">
        <f ca="1">VLOOKUP(CONCATENATE($F4296," ",$G4296),AllocFactorMatrix,(Q$4+1),FALSE)*$E4303</f>
        <v>-29.802942356640063</v>
      </c>
      <c r="R4296" s="25">
        <f t="shared" ref="R4296:R4311" ca="1" si="2025">SUBTOTAL(9,N4296:Q4296)</f>
        <v>-8219.907768874089</v>
      </c>
      <c r="S4296" s="25">
        <f ca="1">VLOOKUP(CONCATENATE($F4296," ",$G4296),AllocFactorMatrix,(S$4+1),FALSE)*$E4303</f>
        <v>-376.32514046642478</v>
      </c>
      <c r="T4296" s="25">
        <f ca="1">VLOOKUP(CONCATENATE($F4296," ",$G4296),AllocFactorMatrix,(T$4+1),FALSE)*$E4303</f>
        <v>-4102.6042280388392</v>
      </c>
      <c r="U4296" s="25">
        <f ca="1">VLOOKUP(CONCATENATE($F4296," ",$G4296),AllocFactorMatrix,(U$4+1),FALSE)*$E4303</f>
        <v>-27399.808946384775</v>
      </c>
      <c r="V4296" s="25">
        <f ca="1">VLOOKUP(CONCATENATE($F4296," ",$G4296),AllocFactorMatrix,(V$4+1),FALSE)*$E4303</f>
        <v>-4298.512287831466</v>
      </c>
      <c r="W4296" s="25">
        <f ca="1">SUBTOTAL(9,S4296:V4296)</f>
        <v>-36177.250602721506</v>
      </c>
      <c r="X4296" s="25">
        <f ca="1">VLOOKUP(CONCATENATE($F4296," ",$G4296),AllocFactorMatrix,(X$4+1),FALSE)*$E4303</f>
        <v>-1700.4221995370278</v>
      </c>
      <c r="Y4296" s="25">
        <f ca="1">VLOOKUP(CONCATENATE($F4296," ",$G4296),AllocFactorMatrix,(Y$4+1),FALSE)*$E4303</f>
        <v>-41.048813545506938</v>
      </c>
      <c r="Z4296" s="25">
        <f t="shared" ref="Z4296:Z4311" ca="1" si="2026">SUBTOTAL(9,X4296:Y4296)</f>
        <v>-1741.4710130825347</v>
      </c>
      <c r="AA4296" s="25">
        <f ca="1">VLOOKUP(CONCATENATE($F4296," ",$G4296),AllocFactorMatrix,(AA$4+1),FALSE)*$E4303</f>
        <v>-29.646520244017918</v>
      </c>
      <c r="AB4296" s="25">
        <f ca="1">VLOOKUP(CONCATENATE($F4296," ",$G4296),AllocFactorMatrix,(AB$4+1),FALSE)*$E4303</f>
        <v>-160.74934833859058</v>
      </c>
      <c r="AC4296" s="25">
        <f ca="1">VLOOKUP(CONCATENATE($F4296," ",$G4296),AllocFactorMatrix,(AC$4+1),FALSE)*$E4303</f>
        <v>-39.916939257498669</v>
      </c>
    </row>
    <row r="4297" spans="4:29" hidden="1" outlineLevel="1">
      <c r="F4297" s="61" t="str">
        <f>F4303</f>
        <v>RB_GUP</v>
      </c>
      <c r="G4297" s="20" t="str">
        <f>$G$9</f>
        <v>BULKTRAN</v>
      </c>
      <c r="H4297" s="24">
        <f t="shared" ca="1" si="2023"/>
        <v>-127839.08772009615</v>
      </c>
      <c r="I4297" s="25">
        <f ca="1">VLOOKUP(CONCATENATE($F4297," ",$G4297),AllocFactorMatrix,(I$4+1),FALSE)*$E4303</f>
        <v>-62684.991193880931</v>
      </c>
      <c r="J4297" s="25">
        <f ca="1">VLOOKUP(CONCATENATE($F4297," ",$G4297),AllocFactorMatrix,(J$4+1),FALSE)*$E4303</f>
        <v>-15856.865339369269</v>
      </c>
      <c r="K4297" s="25">
        <f ca="1">VLOOKUP(CONCATENATE($F4297," ",$G4297),AllocFactorMatrix,(K$4+1),FALSE)*$E4303</f>
        <v>-185.39087456604932</v>
      </c>
      <c r="L4297" s="25">
        <f ca="1">VLOOKUP(CONCATENATE($F4297," ",$G4297),AllocFactorMatrix,(L$4+1),FALSE)*$E4303</f>
        <v>-4.5671982093452312</v>
      </c>
      <c r="M4297" s="25">
        <f t="shared" ca="1" si="2024"/>
        <v>-16046.823412144664</v>
      </c>
      <c r="N4297" s="25">
        <f ca="1">VLOOKUP(CONCATENATE($F4297," ",$G4297),AllocFactorMatrix,(N$4+1),FALSE)*$E4303</f>
        <v>-6634.7114007920536</v>
      </c>
      <c r="O4297" s="25">
        <f ca="1">VLOOKUP(CONCATENATE($F4297," ",$G4297),AllocFactorMatrix,(O$4+1),FALSE)*$E4303</f>
        <v>-1889.5332363663474</v>
      </c>
      <c r="P4297" s="25">
        <f ca="1">VLOOKUP(CONCATENATE($F4297," ",$G4297),AllocFactorMatrix,(P$4+1),FALSE)*$E4303</f>
        <v>-149.529133198495</v>
      </c>
      <c r="Q4297" s="25">
        <f ca="1">VLOOKUP(CONCATENATE($F4297," ",$G4297),AllocFactorMatrix,(Q$4+1),FALSE)*$E4303</f>
        <v>-31.562963499015762</v>
      </c>
      <c r="R4297" s="25">
        <f t="shared" ca="1" si="2025"/>
        <v>-8705.3367338559128</v>
      </c>
      <c r="S4297" s="25">
        <f ca="1">VLOOKUP(CONCATENATE($F4297," ",$G4297),AllocFactorMatrix,(S$4+1),FALSE)*$E4303</f>
        <v>-398.54912747087735</v>
      </c>
      <c r="T4297" s="25">
        <f ca="1">VLOOKUP(CONCATENATE($F4297," ",$G4297),AllocFactorMatrix,(T$4+1),FALSE)*$E4303</f>
        <v>-4344.8846745042047</v>
      </c>
      <c r="U4297" s="25">
        <f ca="1">VLOOKUP(CONCATENATE($F4297," ",$G4297),AllocFactorMatrix,(U$4+1),FALSE)*$E4303</f>
        <v>-29017.912369382815</v>
      </c>
      <c r="V4297" s="25">
        <f ca="1">VLOOKUP(CONCATENATE($F4297," ",$G4297),AllocFactorMatrix,(V$4+1),FALSE)*$E4303</f>
        <v>-4552.3621398632595</v>
      </c>
      <c r="W4297" s="25">
        <f t="shared" ref="W4297:W4303" ca="1" si="2027">SUBTOTAL(9,S4297:V4297)</f>
        <v>-38313.708311221155</v>
      </c>
      <c r="X4297" s="25">
        <f ca="1">VLOOKUP(CONCATENATE($F4297," ",$G4297),AllocFactorMatrix,(X$4+1),FALSE)*$E4303</f>
        <v>-1800.8411107417257</v>
      </c>
      <c r="Y4297" s="25">
        <f ca="1">VLOOKUP(CONCATENATE($F4297," ",$G4297),AllocFactorMatrix,(Y$4+1),FALSE)*$E4303</f>
        <v>-43.472962773626172</v>
      </c>
      <c r="Z4297" s="25">
        <f t="shared" ca="1" si="2026"/>
        <v>-1844.314073515352</v>
      </c>
      <c r="AA4297" s="25">
        <f ca="1">VLOOKUP(CONCATENATE($F4297," ",$G4297),AllocFactorMatrix,(AA$4+1),FALSE)*$E4303</f>
        <v>-31.397303834542033</v>
      </c>
      <c r="AB4297" s="25">
        <f ca="1">VLOOKUP(CONCATENATE($F4297," ",$G4297),AllocFactorMatrix,(AB$4+1),FALSE)*$E4303</f>
        <v>-170.24244631238852</v>
      </c>
      <c r="AC4297" s="25">
        <f ca="1">VLOOKUP(CONCATENATE($F4297," ",$G4297),AllocFactorMatrix,(AC$4+1),FALSE)*$E4303</f>
        <v>-42.274245331221678</v>
      </c>
    </row>
    <row r="4298" spans="4:29" hidden="1" outlineLevel="1">
      <c r="F4298" s="61" t="str">
        <f>F4303</f>
        <v>RB_GUP</v>
      </c>
      <c r="G4298" s="20" t="str">
        <f>$G$10</f>
        <v>SUBTRAN</v>
      </c>
      <c r="H4298" s="24">
        <f t="shared" ca="1" si="2023"/>
        <v>-49007.344473203091</v>
      </c>
      <c r="I4298" s="25">
        <f ca="1">VLOOKUP(CONCATENATE($F4298," ",$G4298),AllocFactorMatrix,(I$4+1),FALSE)*$E4303</f>
        <v>-23273.676470872513</v>
      </c>
      <c r="J4298" s="25">
        <f ca="1">VLOOKUP(CONCATENATE($F4298," ",$G4298),AllocFactorMatrix,(J$4+1),FALSE)*$E4303</f>
        <v>-5957.7177562798934</v>
      </c>
      <c r="K4298" s="25">
        <f ca="1">VLOOKUP(CONCATENATE($F4298," ",$G4298),AllocFactorMatrix,(K$4+1),FALSE)*$E4303</f>
        <v>-69.426611391687743</v>
      </c>
      <c r="L4298" s="25">
        <f ca="1">VLOOKUP(CONCATENATE($F4298," ",$G4298),AllocFactorMatrix,(L$4+1),FALSE)*$E4303</f>
        <v>-2.2760973148975321</v>
      </c>
      <c r="M4298" s="25">
        <f t="shared" ca="1" si="2024"/>
        <v>-6029.4204649864787</v>
      </c>
      <c r="N4298" s="25">
        <f ca="1">VLOOKUP(CONCATENATE($F4298," ",$G4298),AllocFactorMatrix,(N$4+1),FALSE)*$E4303</f>
        <v>-2596.662853593612</v>
      </c>
      <c r="O4298" s="25">
        <f ca="1">VLOOKUP(CONCATENATE($F4298," ",$G4298),AllocFactorMatrix,(O$4+1),FALSE)*$E4303</f>
        <v>-736.01822268731871</v>
      </c>
      <c r="P4298" s="25">
        <f ca="1">VLOOKUP(CONCATENATE($F4298," ",$G4298),AllocFactorMatrix,(P$4+1),FALSE)*$E4303</f>
        <v>-75.392497158512626</v>
      </c>
      <c r="Q4298" s="25">
        <f ca="1">VLOOKUP(CONCATENATE($F4298," ",$G4298),AllocFactorMatrix,(Q$4+1),FALSE)*$E4303</f>
        <v>0</v>
      </c>
      <c r="R4298" s="25">
        <f t="shared" ca="1" si="2025"/>
        <v>-3408.0735734394434</v>
      </c>
      <c r="S4298" s="25">
        <f ca="1">VLOOKUP(CONCATENATE($F4298," ",$G4298),AllocFactorMatrix,(S$4+1),FALSE)*$E4303</f>
        <v>-145.42478171789998</v>
      </c>
      <c r="T4298" s="25">
        <f ca="1">VLOOKUP(CONCATENATE($F4298," ",$G4298),AllocFactorMatrix,(T$4+1),FALSE)*$E4303</f>
        <v>-1680.8022561941027</v>
      </c>
      <c r="U4298" s="25">
        <f ca="1">VLOOKUP(CONCATENATE($F4298," ",$G4298),AllocFactorMatrix,(U$4+1),FALSE)*$E4303</f>
        <v>-13691.387146355093</v>
      </c>
      <c r="V4298" s="25">
        <f ca="1">VLOOKUP(CONCATENATE($F4298," ",$G4298),AllocFactorMatrix,(V$4+1),FALSE)*$E4303</f>
        <v>0</v>
      </c>
      <c r="W4298" s="25">
        <f t="shared" ca="1" si="2027"/>
        <v>-15517.614184267095</v>
      </c>
      <c r="X4298" s="25">
        <f ca="1">VLOOKUP(CONCATENATE($F4298," ",$G4298),AllocFactorMatrix,(X$4+1),FALSE)*$E4303</f>
        <v>-704.71957582869527</v>
      </c>
      <c r="Y4298" s="25">
        <f ca="1">VLOOKUP(CONCATENATE($F4298," ",$G4298),AllocFactorMatrix,(Y$4+1),FALSE)*$E4303</f>
        <v>-16.860885263766058</v>
      </c>
      <c r="Z4298" s="25">
        <f t="shared" ca="1" si="2026"/>
        <v>-721.58046109246129</v>
      </c>
      <c r="AA4298" s="25">
        <f ca="1">VLOOKUP(CONCATENATE($F4298," ",$G4298),AllocFactorMatrix,(AA$4+1),FALSE)*$E4303</f>
        <v>-11.572155075652576</v>
      </c>
      <c r="AB4298" s="25">
        <f ca="1">VLOOKUP(CONCATENATE($F4298," ",$G4298),AllocFactorMatrix,(AB$4+1),FALSE)*$E4303</f>
        <v>-36.35159965873008</v>
      </c>
      <c r="AC4298" s="25">
        <f ca="1">VLOOKUP(CONCATENATE($F4298," ",$G4298),AllocFactorMatrix,(AC$4+1),FALSE)*$E4303</f>
        <v>-9.055563810727552</v>
      </c>
    </row>
    <row r="4299" spans="4:29" hidden="1" outlineLevel="1">
      <c r="F4299" s="61" t="str">
        <f>F4303</f>
        <v>RB_GUP</v>
      </c>
      <c r="G4299" s="20" t="str">
        <f>$G$11</f>
        <v>DISTPRI</v>
      </c>
      <c r="H4299" s="24">
        <f t="shared" ca="1" si="2023"/>
        <v>-102238.70118260091</v>
      </c>
      <c r="I4299" s="25">
        <f ca="1">VLOOKUP(CONCATENATE($F4299," ",$G4299),AllocFactorMatrix,(I$4+1),FALSE)*$E4303</f>
        <v>-67937.479336925317</v>
      </c>
      <c r="J4299" s="25">
        <f ca="1">VLOOKUP(CONCATENATE($F4299," ",$G4299),AllocFactorMatrix,(J$4+1),FALSE)*$E4303</f>
        <v>-17104.05030226129</v>
      </c>
      <c r="K4299" s="25">
        <f ca="1">VLOOKUP(CONCATENATE($F4299," ",$G4299),AllocFactorMatrix,(K$4+1),FALSE)*$E4303</f>
        <v>-199.59813735696559</v>
      </c>
      <c r="L4299" s="25">
        <f ca="1">VLOOKUP(CONCATENATE($F4299," ",$G4299),AllocFactorMatrix,(L$4+1),FALSE)*$E4303</f>
        <v>0</v>
      </c>
      <c r="M4299" s="25">
        <f t="shared" ca="1" si="2024"/>
        <v>-17303.648439618257</v>
      </c>
      <c r="N4299" s="25">
        <f ca="1">VLOOKUP(CONCATENATE($F4299," ",$G4299),AllocFactorMatrix,(N$4+1),FALSE)*$E4303</f>
        <v>-7375.7402735780734</v>
      </c>
      <c r="O4299" s="25">
        <f ca="1">VLOOKUP(CONCATENATE($F4299," ",$G4299),AllocFactorMatrix,(O$4+1),FALSE)*$E4303</f>
        <v>-2093.813309342358</v>
      </c>
      <c r="P4299" s="25">
        <f ca="1">VLOOKUP(CONCATENATE($F4299," ",$G4299),AllocFactorMatrix,(P$4+1),FALSE)*$E4303</f>
        <v>0</v>
      </c>
      <c r="Q4299" s="25">
        <f ca="1">VLOOKUP(CONCATENATE($F4299," ",$G4299),AllocFactorMatrix,(Q$4+1),FALSE)*$E4303</f>
        <v>0</v>
      </c>
      <c r="R4299" s="25">
        <f t="shared" ca="1" si="2025"/>
        <v>-9469.5535829204309</v>
      </c>
      <c r="S4299" s="25">
        <f ca="1">VLOOKUP(CONCATENATE($F4299," ",$G4299),AllocFactorMatrix,(S$4+1),FALSE)*$E4303</f>
        <v>-420.66556868862648</v>
      </c>
      <c r="T4299" s="25">
        <f ca="1">VLOOKUP(CONCATENATE($F4299," ",$G4299),AllocFactorMatrix,(T$4+1),FALSE)*$E4303</f>
        <v>-4865.5857247592357</v>
      </c>
      <c r="U4299" s="25">
        <f ca="1">VLOOKUP(CONCATENATE($F4299," ",$G4299),AllocFactorMatrix,(U$4+1),FALSE)*$E4303</f>
        <v>0</v>
      </c>
      <c r="V4299" s="25">
        <f ca="1">VLOOKUP(CONCATENATE($F4299," ",$G4299),AllocFactorMatrix,(V$4+1),FALSE)*$E4303</f>
        <v>0</v>
      </c>
      <c r="W4299" s="25">
        <f t="shared" ca="1" si="2027"/>
        <v>-5286.2512934478618</v>
      </c>
      <c r="X4299" s="25">
        <f ca="1">VLOOKUP(CONCATENATE($F4299," ",$G4299),AllocFactorMatrix,(X$4+1),FALSE)*$E4303</f>
        <v>-2001.6516385137038</v>
      </c>
      <c r="Y4299" s="25">
        <f ca="1">VLOOKUP(CONCATENATE($F4299," ",$G4299),AllocFactorMatrix,(Y$4+1),FALSE)*$E4303</f>
        <v>-47.95791855242183</v>
      </c>
      <c r="Z4299" s="25">
        <f t="shared" ca="1" si="2026"/>
        <v>-2049.6095570661255</v>
      </c>
      <c r="AA4299" s="25">
        <f ca="1">VLOOKUP(CONCATENATE($F4299," ",$G4299),AllocFactorMatrix,(AA$4+1),FALSE)*$E4303</f>
        <v>-34.437937765739115</v>
      </c>
      <c r="AB4299" s="25">
        <f ca="1">VLOOKUP(CONCATENATE($F4299," ",$G4299),AllocFactorMatrix,(AB$4+1),FALSE)*$E4303</f>
        <v>-126.23862406147306</v>
      </c>
      <c r="AC4299" s="25">
        <f ca="1">VLOOKUP(CONCATENATE($F4299," ",$G4299),AllocFactorMatrix,(AC$4+1),FALSE)*$E4303</f>
        <v>-31.482410795716444</v>
      </c>
    </row>
    <row r="4300" spans="4:29" hidden="1" outlineLevel="1">
      <c r="F4300" s="61" t="str">
        <f>F4303</f>
        <v>RB_GUP</v>
      </c>
      <c r="G4300" s="20" t="str">
        <f>$G$12</f>
        <v>DISTSEC</v>
      </c>
      <c r="H4300" s="24">
        <f t="shared" ca="1" si="2023"/>
        <v>-45218.670763275033</v>
      </c>
      <c r="I4300" s="25">
        <f ca="1">VLOOKUP(CONCATENATE($F4300," ",$G4300),AllocFactorMatrix,(I$4+1),FALSE)*$E4303</f>
        <v>-33760.339270364348</v>
      </c>
      <c r="J4300" s="25">
        <f ca="1">VLOOKUP(CONCATENATE($F4300," ",$G4300),AllocFactorMatrix,(J$4+1),FALSE)*$E4303</f>
        <v>-7578.7487982858402</v>
      </c>
      <c r="K4300" s="25">
        <f ca="1">VLOOKUP(CONCATENATE($F4300," ",$G4300),AllocFactorMatrix,(K$4+1),FALSE)*$E4303</f>
        <v>0</v>
      </c>
      <c r="L4300" s="25">
        <f ca="1">VLOOKUP(CONCATENATE($F4300," ",$G4300),AllocFactorMatrix,(L$4+1),FALSE)*$E4303</f>
        <v>0</v>
      </c>
      <c r="M4300" s="25">
        <f t="shared" ca="1" si="2024"/>
        <v>-7578.7487982858402</v>
      </c>
      <c r="N4300" s="25">
        <f ca="1">VLOOKUP(CONCATENATE($F4300," ",$G4300),AllocFactorMatrix,(N$4+1),FALSE)*$E4303</f>
        <v>-2671.5888473477471</v>
      </c>
      <c r="O4300" s="25">
        <f ca="1">VLOOKUP(CONCATENATE($F4300," ",$G4300),AllocFactorMatrix,(O$4+1),FALSE)*$E4303</f>
        <v>0</v>
      </c>
      <c r="P4300" s="25">
        <f ca="1">VLOOKUP(CONCATENATE($F4300," ",$G4300),AllocFactorMatrix,(P$4+1),FALSE)*$E4303</f>
        <v>0</v>
      </c>
      <c r="Q4300" s="25">
        <f ca="1">VLOOKUP(CONCATENATE($F4300," ",$G4300),AllocFactorMatrix,(Q$4+1),FALSE)*$E4303</f>
        <v>0</v>
      </c>
      <c r="R4300" s="25">
        <f t="shared" ca="1" si="2025"/>
        <v>-2671.5888473477471</v>
      </c>
      <c r="S4300" s="25">
        <f ca="1">VLOOKUP(CONCATENATE($F4300," ",$G4300),AllocFactorMatrix,(S$4+1),FALSE)*$E4303</f>
        <v>-118.24600894252004</v>
      </c>
      <c r="T4300" s="25">
        <f ca="1">VLOOKUP(CONCATENATE($F4300," ",$G4300),AllocFactorMatrix,(T$4+1),FALSE)*$E4303</f>
        <v>0</v>
      </c>
      <c r="U4300" s="25">
        <f ca="1">VLOOKUP(CONCATENATE($F4300," ",$G4300),AllocFactorMatrix,(U$4+1),FALSE)*$E4303</f>
        <v>0</v>
      </c>
      <c r="V4300" s="25">
        <f ca="1">VLOOKUP(CONCATENATE($F4300," ",$G4300),AllocFactorMatrix,(V$4+1),FALSE)*$E4303</f>
        <v>0</v>
      </c>
      <c r="W4300" s="25">
        <f t="shared" ca="1" si="2027"/>
        <v>-118.24600894252004</v>
      </c>
      <c r="X4300" s="25">
        <f ca="1">VLOOKUP(CONCATENATE($F4300," ",$G4300),AllocFactorMatrix,(X$4+1),FALSE)*$E4303</f>
        <v>-743.5430286471975</v>
      </c>
      <c r="Y4300" s="25">
        <f ca="1">VLOOKUP(CONCATENATE($F4300," ",$G4300),AllocFactorMatrix,(Y$4+1),FALSE)*$E4303</f>
        <v>0</v>
      </c>
      <c r="Z4300" s="25">
        <f t="shared" ca="1" si="2026"/>
        <v>-743.5430286471975</v>
      </c>
      <c r="AA4300" s="25">
        <f ca="1">VLOOKUP(CONCATENATE($F4300," ",$G4300),AllocFactorMatrix,(AA$4+1),FALSE)*$E4303</f>
        <v>-12.124416631609744</v>
      </c>
      <c r="AB4300" s="25">
        <f ca="1">VLOOKUP(CONCATENATE($F4300," ",$G4300),AllocFactorMatrix,(AB$4+1),FALSE)*$E4303</f>
        <v>-267.72556942516513</v>
      </c>
      <c r="AC4300" s="25">
        <f ca="1">VLOOKUP(CONCATENATE($F4300," ",$G4300),AllocFactorMatrix,(AC$4+1),FALSE)*$E4303</f>
        <v>-66.35482363060332</v>
      </c>
    </row>
    <row r="4301" spans="4:29" hidden="1" outlineLevel="1">
      <c r="F4301" s="61" t="str">
        <f>F4303</f>
        <v>RB_GUP</v>
      </c>
      <c r="G4301" s="20" t="str">
        <f>$G$13</f>
        <v>ENERGY</v>
      </c>
      <c r="H4301" s="24">
        <f t="shared" ca="1" si="2023"/>
        <v>-5449.3217578453341</v>
      </c>
      <c r="I4301" s="25">
        <f ca="1">VLOOKUP(CONCATENATE($F4301," ",$G4301),AllocFactorMatrix,(I$4+1),FALSE)*$E4303</f>
        <v>-1981.0054557720221</v>
      </c>
      <c r="J4301" s="25">
        <f ca="1">VLOOKUP(CONCATENATE($F4301," ",$G4301),AllocFactorMatrix,(J$4+1),FALSE)*$E4303</f>
        <v>-639.40151733213258</v>
      </c>
      <c r="K4301" s="25">
        <f ca="1">VLOOKUP(CONCATENATE($F4301," ",$G4301),AllocFactorMatrix,(K$4+1),FALSE)*$E4303</f>
        <v>-7.319934278259705</v>
      </c>
      <c r="L4301" s="25">
        <f ca="1">VLOOKUP(CONCATENATE($F4301," ",$G4301),AllocFactorMatrix,(L$4+1),FALSE)*$E4303</f>
        <v>-0.18552328097311047</v>
      </c>
      <c r="M4301" s="25">
        <f t="shared" ca="1" si="2024"/>
        <v>-646.90697489136539</v>
      </c>
      <c r="N4301" s="25">
        <f ca="1">VLOOKUP(CONCATENATE($F4301," ",$G4301),AllocFactorMatrix,(N$4+1),FALSE)*$E4303</f>
        <v>-309.41771114171001</v>
      </c>
      <c r="O4301" s="25">
        <f ca="1">VLOOKUP(CONCATENATE($F4301," ",$G4301),AllocFactorMatrix,(O$4+1),FALSE)*$E4303</f>
        <v>-86.367732468474671</v>
      </c>
      <c r="P4301" s="25">
        <f ca="1">VLOOKUP(CONCATENATE($F4301," ",$G4301),AllocFactorMatrix,(P$4+1),FALSE)*$E4303</f>
        <v>-6.8377988594906798</v>
      </c>
      <c r="Q4301" s="25">
        <f ca="1">VLOOKUP(CONCATENATE($F4301," ",$G4301),AllocFactorMatrix,(Q$4+1),FALSE)*$E4303</f>
        <v>-1.4017174828126986</v>
      </c>
      <c r="R4301" s="25">
        <f t="shared" ca="1" si="2025"/>
        <v>-404.02495995248808</v>
      </c>
      <c r="S4301" s="25">
        <f ca="1">VLOOKUP(CONCATENATE($F4301," ",$G4301),AllocFactorMatrix,(S$4+1),FALSE)*$E4303</f>
        <v>-20.617914398061149</v>
      </c>
      <c r="T4301" s="25">
        <f ca="1">VLOOKUP(CONCATENATE($F4301," ",$G4301),AllocFactorMatrix,(T$4+1),FALSE)*$E4303</f>
        <v>-246.4007625311072</v>
      </c>
      <c r="U4301" s="25">
        <f ca="1">VLOOKUP(CONCATENATE($F4301," ",$G4301),AllocFactorMatrix,(U$4+1),FALSE)*$E4303</f>
        <v>-1741.9380988867622</v>
      </c>
      <c r="V4301" s="25">
        <f ca="1">VLOOKUP(CONCATENATE($F4301," ",$G4301),AllocFactorMatrix,(V$4+1),FALSE)*$E4303</f>
        <v>-279.1624189452686</v>
      </c>
      <c r="W4301" s="25">
        <f t="shared" ca="1" si="2027"/>
        <v>-2288.1191947611992</v>
      </c>
      <c r="X4301" s="25">
        <f ca="1">VLOOKUP(CONCATENATE($F4301," ",$G4301),AllocFactorMatrix,(X$4+1),FALSE)*$E4303</f>
        <v>-83.928274624651849</v>
      </c>
      <c r="Y4301" s="25">
        <f ca="1">VLOOKUP(CONCATENATE($F4301," ",$G4301),AllocFactorMatrix,(Y$4+1),FALSE)*$E4303</f>
        <v>-1.972610873429876</v>
      </c>
      <c r="Z4301" s="25">
        <f t="shared" ca="1" si="2026"/>
        <v>-85.90088549808172</v>
      </c>
      <c r="AA4301" s="25">
        <f ca="1">VLOOKUP(CONCATENATE($F4301," ",$G4301),AllocFactorMatrix,(AA$4+1),FALSE)*$E4303</f>
        <v>-1.9270811555953999</v>
      </c>
      <c r="AB4301" s="25">
        <f ca="1">VLOOKUP(CONCATENATE($F4301," ",$G4301),AllocFactorMatrix,(AB$4+1),FALSE)*$E4303</f>
        <v>-33.15950723443121</v>
      </c>
      <c r="AC4301" s="25">
        <f ca="1">VLOOKUP(CONCATENATE($F4301," ",$G4301),AllocFactorMatrix,(AC$4+1),FALSE)*$E4303</f>
        <v>-8.2776985801507461</v>
      </c>
    </row>
    <row r="4302" spans="4:29" hidden="1" outlineLevel="1">
      <c r="F4302" s="61" t="str">
        <f>F4303</f>
        <v>RB_GUP</v>
      </c>
      <c r="G4302" s="20" t="str">
        <f>$G$14</f>
        <v>CUSTOMER</v>
      </c>
      <c r="H4302" s="24">
        <f t="shared" ca="1" si="2023"/>
        <v>-94743.378639957358</v>
      </c>
      <c r="I4302" s="25">
        <f ca="1">VLOOKUP(CONCATENATE($F4302," ",$G4302),AllocFactorMatrix,(I$4+1),FALSE)*$E4303</f>
        <v>-68695.489127874491</v>
      </c>
      <c r="J4302" s="25">
        <f ca="1">VLOOKUP(CONCATENATE($F4302," ",$G4302),AllocFactorMatrix,(J$4+1),FALSE)*$E4303</f>
        <v>-16748.523939249881</v>
      </c>
      <c r="K4302" s="25">
        <f ca="1">VLOOKUP(CONCATENATE($F4302," ",$G4302),AllocFactorMatrix,(K$4+1),FALSE)*$E4303</f>
        <v>-135.90430299156796</v>
      </c>
      <c r="L4302" s="25">
        <f ca="1">VLOOKUP(CONCATENATE($F4302," ",$G4302),AllocFactorMatrix,(L$4+1),FALSE)*$E4303</f>
        <v>-19.279394578783972</v>
      </c>
      <c r="M4302" s="25">
        <f t="shared" ca="1" si="2024"/>
        <v>-16903.707636820232</v>
      </c>
      <c r="N4302" s="25">
        <f ca="1">VLOOKUP(CONCATENATE($F4302," ",$G4302),AllocFactorMatrix,(N$4+1),FALSE)*$E4303</f>
        <v>-279.48187592835131</v>
      </c>
      <c r="O4302" s="25">
        <f ca="1">VLOOKUP(CONCATENATE($F4302," ",$G4302),AllocFactorMatrix,(O$4+1),FALSE)*$E4303</f>
        <v>-113.92626061516732</v>
      </c>
      <c r="P4302" s="25">
        <f ca="1">VLOOKUP(CONCATENATE($F4302," ",$G4302),AllocFactorMatrix,(P$4+1),FALSE)*$E4303</f>
        <v>-55.301010573355192</v>
      </c>
      <c r="Q4302" s="25">
        <f ca="1">VLOOKUP(CONCATENATE($F4302," ",$G4302),AllocFactorMatrix,(Q$4+1),FALSE)*$E4303</f>
        <v>-23.686524439845659</v>
      </c>
      <c r="R4302" s="25">
        <f t="shared" ca="1" si="2025"/>
        <v>-472.39567155671949</v>
      </c>
      <c r="S4302" s="25">
        <f ca="1">VLOOKUP(CONCATENATE($F4302," ",$G4302),AllocFactorMatrix,(S$4+1),FALSE)*$E4303</f>
        <v>-4.0256302400639417</v>
      </c>
      <c r="T4302" s="25">
        <f ca="1">VLOOKUP(CONCATENATE($F4302," ",$G4302),AllocFactorMatrix,(T$4+1),FALSE)*$E4303</f>
        <v>-70.916446181943002</v>
      </c>
      <c r="U4302" s="25">
        <f ca="1">VLOOKUP(CONCATENATE($F4302," ",$G4302),AllocFactorMatrix,(U$4+1),FALSE)*$E4303</f>
        <v>-143.38998913140452</v>
      </c>
      <c r="V4302" s="25">
        <f ca="1">VLOOKUP(CONCATENATE($F4302," ",$G4302),AllocFactorMatrix,(V$4+1),FALSE)*$E4303</f>
        <v>-35.531440779891341</v>
      </c>
      <c r="W4302" s="25">
        <f t="shared" ca="1" si="2027"/>
        <v>-253.86350633330281</v>
      </c>
      <c r="X4302" s="25">
        <f ca="1">VLOOKUP(CONCATENATE($F4302," ",$G4302),AllocFactorMatrix,(X$4+1),FALSE)*$E4303</f>
        <v>-94.588474079902497</v>
      </c>
      <c r="Y4302" s="25">
        <f ca="1">VLOOKUP(CONCATENATE($F4302," ",$G4302),AllocFactorMatrix,(Y$4+1),FALSE)*$E4303</f>
        <v>-1.4507546608836981</v>
      </c>
      <c r="Z4302" s="25">
        <f t="shared" ca="1" si="2026"/>
        <v>-96.0392287407862</v>
      </c>
      <c r="AA4302" s="25">
        <f ca="1">VLOOKUP(CONCATENATE($F4302," ",$G4302),AllocFactorMatrix,(AA$4+1),FALSE)*$E4303</f>
        <v>-5.6145572225647911</v>
      </c>
      <c r="AB4302" s="25">
        <f ca="1">VLOOKUP(CONCATENATE($F4302," ",$G4302),AllocFactorMatrix,(AB$4+1),FALSE)*$E4303</f>
        <v>-7217.2817622309212</v>
      </c>
      <c r="AC4302" s="25">
        <f ca="1">VLOOKUP(CONCATENATE($F4302," ",$G4302),AllocFactorMatrix,(AC$4+1),FALSE)*$E4303</f>
        <v>-1098.9871491783454</v>
      </c>
    </row>
    <row r="4303" spans="4:29" collapsed="1">
      <c r="D4303" s="20" t="s">
        <v>638</v>
      </c>
      <c r="E4303" s="22">
        <v>-545207</v>
      </c>
      <c r="F4303" s="61" t="s">
        <v>73</v>
      </c>
      <c r="G4303" s="20" t="str">
        <f>$G$15</f>
        <v>TOTAL</v>
      </c>
      <c r="H4303" s="24">
        <f t="shared" ca="1" si="2023"/>
        <v>-545207.00000000012</v>
      </c>
      <c r="I4303" s="25">
        <f ca="1">VLOOKUP(CONCATENATE($F4303," ",$G4303),AllocFactorMatrix,(I$4+1),FALSE)*$E4303</f>
        <v>-317522.51732731971</v>
      </c>
      <c r="J4303" s="25">
        <f ca="1">VLOOKUP(CONCATENATE($F4303," ",$G4303),AllocFactorMatrix,(J$4+1),FALSE)*$E4303</f>
        <v>-78857.958864093191</v>
      </c>
      <c r="K4303" s="25">
        <f ca="1">VLOOKUP(CONCATENATE($F4303," ",$G4303),AllocFactorMatrix,(K$4+1),FALSE)*$E4303</f>
        <v>-772.69292707847183</v>
      </c>
      <c r="L4303" s="25">
        <f ca="1">VLOOKUP(CONCATENATE($F4303," ",$G4303),AllocFactorMatrix,(L$4+1),FALSE)*$E4303</f>
        <v>-30.620734449035773</v>
      </c>
      <c r="M4303" s="25">
        <f t="shared" ca="1" si="2024"/>
        <v>-79661.272525620705</v>
      </c>
      <c r="N4303" s="25">
        <f ca="1">VLOOKUP(CONCATENATE($F4303," ",$G4303),AllocFactorMatrix,(N$4+1),FALSE)*$E4303</f>
        <v>-26132.348078502037</v>
      </c>
      <c r="O4303" s="25">
        <f ca="1">VLOOKUP(CONCATENATE($F4303," ",$G4303),AllocFactorMatrix,(O$4+1),FALSE)*$E4303</f>
        <v>-6703.8274161795898</v>
      </c>
      <c r="P4303" s="25">
        <f ca="1">VLOOKUP(CONCATENATE($F4303," ",$G4303),AllocFactorMatrix,(P$4+1),FALSE)*$E4303</f>
        <v>-428.25149548689103</v>
      </c>
      <c r="Q4303" s="25">
        <f ca="1">VLOOKUP(CONCATENATE($F4303," ",$G4303),AllocFactorMatrix,(Q$4+1),FALSE)*$E4303</f>
        <v>-86.45414777831418</v>
      </c>
      <c r="R4303" s="25">
        <f t="shared" ca="1" si="2025"/>
        <v>-33350.881137946832</v>
      </c>
      <c r="S4303" s="25">
        <f ca="1">VLOOKUP(CONCATENATE($F4303," ",$G4303),AllocFactorMatrix,(S$4+1),FALSE)*$E4303</f>
        <v>-1483.8541719244738</v>
      </c>
      <c r="T4303" s="25">
        <f ca="1">VLOOKUP(CONCATENATE($F4303," ",$G4303),AllocFactorMatrix,(T$4+1),FALSE)*$E4303</f>
        <v>-15311.194092209433</v>
      </c>
      <c r="U4303" s="25">
        <f ca="1">VLOOKUP(CONCATENATE($F4303," ",$G4303),AllocFactorMatrix,(U$4+1),FALSE)*$E4303</f>
        <v>-71994.436550140847</v>
      </c>
      <c r="V4303" s="25">
        <f ca="1">VLOOKUP(CONCATENATE($F4303," ",$G4303),AllocFactorMatrix,(V$4+1),FALSE)*$E4303</f>
        <v>-9165.5682874198865</v>
      </c>
      <c r="W4303" s="25">
        <f t="shared" ca="1" si="2027"/>
        <v>-97955.053101694633</v>
      </c>
      <c r="X4303" s="25">
        <f ca="1">VLOOKUP(CONCATENATE($F4303," ",$G4303),AllocFactorMatrix,(X$4+1),FALSE)*$E4303</f>
        <v>-7129.6943019729042</v>
      </c>
      <c r="Y4303" s="25">
        <f ca="1">VLOOKUP(CONCATENATE($F4303," ",$G4303),AllocFactorMatrix,(Y$4+1),FALSE)*$E4303</f>
        <v>-152.76394566963458</v>
      </c>
      <c r="Z4303" s="25">
        <f t="shared" ca="1" si="2026"/>
        <v>-7282.4582476425385</v>
      </c>
      <c r="AA4303" s="25">
        <f ca="1">VLOOKUP(CONCATENATE($F4303," ",$G4303),AllocFactorMatrix,(AA$4+1),FALSE)*$E4303</f>
        <v>-126.71997192972158</v>
      </c>
      <c r="AB4303" s="25">
        <f ca="1">VLOOKUP(CONCATENATE($F4303," ",$G4303),AllocFactorMatrix,(AB$4+1),FALSE)*$E4303</f>
        <v>-8011.7488572616994</v>
      </c>
      <c r="AC4303" s="25">
        <f ca="1">VLOOKUP(CONCATENATE($F4303," ",$G4303),AllocFactorMatrix,(AC$4+1),FALSE)*$E4303</f>
        <v>-1296.3488305842641</v>
      </c>
    </row>
    <row r="4304" spans="4:29" hidden="1" outlineLevel="1">
      <c r="F4304" s="61" t="str">
        <f>F4311</f>
        <v>RB_GUP</v>
      </c>
      <c r="G4304" s="20" t="str">
        <f>$G$8</f>
        <v>PRODUCTION</v>
      </c>
      <c r="H4304" s="24">
        <f t="shared" ca="1" si="2023"/>
        <v>-560840.06413398916</v>
      </c>
      <c r="I4304" s="25">
        <f ca="1">VLOOKUP(CONCATENATE($F4304," ",$G4304),AllocFactorMatrix,(I$4+1),FALSE)*$E4311</f>
        <v>-275003.95308193524</v>
      </c>
      <c r="J4304" s="25">
        <f ca="1">VLOOKUP(CONCATENATE($F4304," ",$G4304),AllocFactorMatrix,(J$4+1),FALSE)*$E4311</f>
        <v>-69565.306922148011</v>
      </c>
      <c r="K4304" s="25">
        <f ca="1">VLOOKUP(CONCATENATE($F4304," ",$G4304),AllocFactorMatrix,(K$4+1),FALSE)*$E4311</f>
        <v>-813.32424875506001</v>
      </c>
      <c r="L4304" s="25">
        <f ca="1">VLOOKUP(CONCATENATE($F4304," ",$G4304),AllocFactorMatrix,(L$4+1),FALSE)*$E4311</f>
        <v>-20.036655316644286</v>
      </c>
      <c r="M4304" s="25">
        <f t="shared" ca="1" si="2024"/>
        <v>-70398.667826219709</v>
      </c>
      <c r="N4304" s="25">
        <f ca="1">VLOOKUP(CONCATENATE($F4304," ",$G4304),AllocFactorMatrix,(N$4+1),FALSE)*$E4311</f>
        <v>-29106.997193830772</v>
      </c>
      <c r="O4304" s="25">
        <f ca="1">VLOOKUP(CONCATENATE($F4304," ",$G4304),AllocFactorMatrix,(O$4+1),FALSE)*$E4311</f>
        <v>-8289.5299111276327</v>
      </c>
      <c r="P4304" s="25">
        <f ca="1">VLOOKUP(CONCATENATE($F4304," ",$G4304),AllocFactorMatrix,(P$4+1),FALSE)*$E4311</f>
        <v>-655.99598799202568</v>
      </c>
      <c r="Q4304" s="25">
        <f ca="1">VLOOKUP(CONCATENATE($F4304," ",$G4304),AllocFactorMatrix,(Q$4+1),FALSE)*$E4311</f>
        <v>-138.46918644949048</v>
      </c>
      <c r="R4304" s="25">
        <f t="shared" ca="1" si="2025"/>
        <v>-38190.992279399921</v>
      </c>
      <c r="S4304" s="25">
        <f ca="1">VLOOKUP(CONCATENATE($F4304," ",$G4304),AllocFactorMatrix,(S$4+1),FALSE)*$E4311</f>
        <v>-1748.4661553648962</v>
      </c>
      <c r="T4304" s="25">
        <f ca="1">VLOOKUP(CONCATENATE($F4304," ",$G4304),AllocFactorMatrix,(T$4+1),FALSE)*$E4311</f>
        <v>-19061.34847300436</v>
      </c>
      <c r="U4304" s="25">
        <f ca="1">VLOOKUP(CONCATENATE($F4304," ",$G4304),AllocFactorMatrix,(U$4+1),FALSE)*$E4311</f>
        <v>-127303.84833402415</v>
      </c>
      <c r="V4304" s="25">
        <f ca="1">VLOOKUP(CONCATENATE($F4304," ",$G4304),AllocFactorMatrix,(V$4+1),FALSE)*$E4311</f>
        <v>-19971.568320889255</v>
      </c>
      <c r="W4304" s="25">
        <f ca="1">SUBTOTAL(9,S4304:V4304)</f>
        <v>-168085.23128328266</v>
      </c>
      <c r="X4304" s="25">
        <f ca="1">VLOOKUP(CONCATENATE($F4304," ",$G4304),AllocFactorMatrix,(X$4+1),FALSE)*$E4311</f>
        <v>-7900.4306277190808</v>
      </c>
      <c r="Y4304" s="25">
        <f ca="1">VLOOKUP(CONCATENATE($F4304," ",$G4304),AllocFactorMatrix,(Y$4+1),FALSE)*$E4311</f>
        <v>-190.71928363129499</v>
      </c>
      <c r="Z4304" s="25">
        <f t="shared" ca="1" si="2026"/>
        <v>-8091.149911350376</v>
      </c>
      <c r="AA4304" s="25">
        <f ca="1">VLOOKUP(CONCATENATE($F4304," ",$G4304),AllocFactorMatrix,(AA$4+1),FALSE)*$E4311</f>
        <v>-137.74242456073782</v>
      </c>
      <c r="AB4304" s="25">
        <f ca="1">VLOOKUP(CONCATENATE($F4304," ",$G4304),AllocFactorMatrix,(AB$4+1),FALSE)*$E4311</f>
        <v>-746.86691066834044</v>
      </c>
      <c r="AC4304" s="25">
        <f ca="1">VLOOKUP(CONCATENATE($F4304," ",$G4304),AllocFactorMatrix,(AC$4+1),FALSE)*$E4311</f>
        <v>-185.46041657219462</v>
      </c>
    </row>
    <row r="4305" spans="4:29" hidden="1" outlineLevel="1">
      <c r="F4305" s="61" t="str">
        <f>F4311</f>
        <v>RB_GUP</v>
      </c>
      <c r="G4305" s="20" t="str">
        <f>$G$9</f>
        <v>BULKTRAN</v>
      </c>
      <c r="H4305" s="24">
        <f t="shared" ca="1" si="2023"/>
        <v>-593960.63184690324</v>
      </c>
      <c r="I4305" s="25">
        <f ca="1">VLOOKUP(CONCATENATE($F4305," ",$G4305),AllocFactorMatrix,(I$4+1),FALSE)*$E4311</f>
        <v>-291244.3888707615</v>
      </c>
      <c r="J4305" s="25">
        <f ca="1">VLOOKUP(CONCATENATE($F4305," ",$G4305),AllocFactorMatrix,(J$4+1),FALSE)*$E4311</f>
        <v>-73673.505686340053</v>
      </c>
      <c r="K4305" s="25">
        <f ca="1">VLOOKUP(CONCATENATE($F4305," ",$G4305),AllocFactorMatrix,(K$4+1),FALSE)*$E4311</f>
        <v>-861.3553409970923</v>
      </c>
      <c r="L4305" s="25">
        <f ca="1">VLOOKUP(CONCATENATE($F4305," ",$G4305),AllocFactorMatrix,(L$4+1),FALSE)*$E4311</f>
        <v>-21.219925631292654</v>
      </c>
      <c r="M4305" s="25">
        <f t="shared" ca="1" si="2024"/>
        <v>-74556.080952968434</v>
      </c>
      <c r="N4305" s="25">
        <f ca="1">VLOOKUP(CONCATENATE($F4305," ",$G4305),AllocFactorMatrix,(N$4+1),FALSE)*$E4311</f>
        <v>-30825.919098895585</v>
      </c>
      <c r="O4305" s="25">
        <f ca="1">VLOOKUP(CONCATENATE($F4305," ",$G4305),AllocFactorMatrix,(O$4+1),FALSE)*$E4311</f>
        <v>-8779.0704313001279</v>
      </c>
      <c r="P4305" s="25">
        <f ca="1">VLOOKUP(CONCATENATE($F4305," ",$G4305),AllocFactorMatrix,(P$4+1),FALSE)*$E4311</f>
        <v>-694.73601554914967</v>
      </c>
      <c r="Q4305" s="25">
        <f ca="1">VLOOKUP(CONCATENATE($F4305," ",$G4305),AllocFactorMatrix,(Q$4+1),FALSE)*$E4311</f>
        <v>-146.64652319706059</v>
      </c>
      <c r="R4305" s="25">
        <f t="shared" ca="1" si="2025"/>
        <v>-40446.372068941921</v>
      </c>
      <c r="S4305" s="25">
        <f ca="1">VLOOKUP(CONCATENATE($F4305," ",$G4305),AllocFactorMatrix,(S$4+1),FALSE)*$E4311</f>
        <v>-1851.722315892448</v>
      </c>
      <c r="T4305" s="25">
        <f ca="1">VLOOKUP(CONCATENATE($F4305," ",$G4305),AllocFactorMatrix,(T$4+1),FALSE)*$E4311</f>
        <v>-20187.021767715276</v>
      </c>
      <c r="U4305" s="25">
        <f ca="1">VLOOKUP(CONCATENATE($F4305," ",$G4305),AllocFactorMatrix,(U$4+1),FALSE)*$E4311</f>
        <v>-134821.81289914888</v>
      </c>
      <c r="V4305" s="25">
        <f ca="1">VLOOKUP(CONCATENATE($F4305," ",$G4305),AllocFactorMatrix,(V$4+1),FALSE)*$E4311</f>
        <v>-21150.994904698837</v>
      </c>
      <c r="W4305" s="25">
        <f t="shared" ref="W4305:W4311" ca="1" si="2028">SUBTOTAL(9,S4305:V4305)</f>
        <v>-178011.55188745543</v>
      </c>
      <c r="X4305" s="25">
        <f ca="1">VLOOKUP(CONCATENATE($F4305," ",$G4305),AllocFactorMatrix,(X$4+1),FALSE)*$E4311</f>
        <v>-8366.9927802831935</v>
      </c>
      <c r="Y4305" s="25">
        <f ca="1">VLOOKUP(CONCATENATE($F4305," ",$G4305),AllocFactorMatrix,(Y$4+1),FALSE)*$E4311</f>
        <v>-201.98226456227155</v>
      </c>
      <c r="Z4305" s="25">
        <f t="shared" ca="1" si="2026"/>
        <v>-8568.9750448454652</v>
      </c>
      <c r="AA4305" s="25">
        <f ca="1">VLOOKUP(CONCATENATE($F4305," ",$G4305),AllocFactorMatrix,(AA$4+1),FALSE)*$E4311</f>
        <v>-145.87684218057993</v>
      </c>
      <c r="AB4305" s="25">
        <f ca="1">VLOOKUP(CONCATENATE($F4305," ",$G4305),AllocFactorMatrix,(AB$4+1),FALSE)*$E4311</f>
        <v>-790.97334611981319</v>
      </c>
      <c r="AC4305" s="25">
        <f ca="1">VLOOKUP(CONCATENATE($F4305," ",$G4305),AllocFactorMatrix,(AC$4+1),FALSE)*$E4311</f>
        <v>-196.41283363004069</v>
      </c>
    </row>
    <row r="4306" spans="4:29" hidden="1" outlineLevel="1">
      <c r="F4306" s="61" t="str">
        <f>F4311</f>
        <v>RB_GUP</v>
      </c>
      <c r="G4306" s="20" t="str">
        <f>$G$10</f>
        <v>SUBTRAN</v>
      </c>
      <c r="H4306" s="24">
        <f t="shared" ca="1" si="2023"/>
        <v>-227695.8777441803</v>
      </c>
      <c r="I4306" s="25">
        <f ca="1">VLOOKUP(CONCATENATE($F4306," ",$G4306),AllocFactorMatrix,(I$4+1),FALSE)*$E4311</f>
        <v>-108133.18389995661</v>
      </c>
      <c r="J4306" s="25">
        <f ca="1">VLOOKUP(CONCATENATE($F4306," ",$G4306),AllocFactorMatrix,(J$4+1),FALSE)*$E4311</f>
        <v>-27680.499493499185</v>
      </c>
      <c r="K4306" s="25">
        <f ca="1">VLOOKUP(CONCATENATE($F4306," ",$G4306),AllocFactorMatrix,(K$4+1),FALSE)*$E4311</f>
        <v>-322.56702315870717</v>
      </c>
      <c r="L4306" s="25">
        <f ca="1">VLOOKUP(CONCATENATE($F4306," ",$G4306),AllocFactorMatrix,(L$4+1),FALSE)*$E4311</f>
        <v>-10.575108313206924</v>
      </c>
      <c r="M4306" s="25">
        <f t="shared" ca="1" si="2024"/>
        <v>-28013.641624971096</v>
      </c>
      <c r="N4306" s="25">
        <f ca="1">VLOOKUP(CONCATENATE($F4306," ",$G4306),AllocFactorMatrix,(N$4+1),FALSE)*$E4311</f>
        <v>-12064.50653489288</v>
      </c>
      <c r="O4306" s="25">
        <f ca="1">VLOOKUP(CONCATENATE($F4306," ",$G4306),AllocFactorMatrix,(O$4+1),FALSE)*$E4311</f>
        <v>-3419.657136128581</v>
      </c>
      <c r="P4306" s="25">
        <f ca="1">VLOOKUP(CONCATENATE($F4306," ",$G4306),AllocFactorMatrix,(P$4+1),FALSE)*$E4311</f>
        <v>-350.285472521771</v>
      </c>
      <c r="Q4306" s="25">
        <f ca="1">VLOOKUP(CONCATENATE($F4306," ",$G4306),AllocFactorMatrix,(Q$4+1),FALSE)*$E4311</f>
        <v>0</v>
      </c>
      <c r="R4306" s="25">
        <f t="shared" ca="1" si="2025"/>
        <v>-15834.449143543232</v>
      </c>
      <c r="S4306" s="25">
        <f ca="1">VLOOKUP(CONCATENATE($F4306," ",$G4306),AllocFactorMatrix,(S$4+1),FALSE)*$E4311</f>
        <v>-675.6665490642697</v>
      </c>
      <c r="T4306" s="25">
        <f ca="1">VLOOKUP(CONCATENATE($F4306," ",$G4306),AllocFactorMatrix,(T$4+1),FALSE)*$E4311</f>
        <v>-7809.2732661280816</v>
      </c>
      <c r="U4306" s="25">
        <f ca="1">VLOOKUP(CONCATENATE($F4306," ",$G4306),AllocFactorMatrix,(U$4+1),FALSE)*$E4311</f>
        <v>-63612.35131867478</v>
      </c>
      <c r="V4306" s="25">
        <f ca="1">VLOOKUP(CONCATENATE($F4306," ",$G4306),AllocFactorMatrix,(V$4+1),FALSE)*$E4311</f>
        <v>0</v>
      </c>
      <c r="W4306" s="25">
        <f t="shared" ca="1" si="2028"/>
        <v>-72097.291133867126</v>
      </c>
      <c r="X4306" s="25">
        <f ca="1">VLOOKUP(CONCATENATE($F4306," ",$G4306),AllocFactorMatrix,(X$4+1),FALSE)*$E4311</f>
        <v>-3274.2386698704031</v>
      </c>
      <c r="Y4306" s="25">
        <f ca="1">VLOOKUP(CONCATENATE($F4306," ",$G4306),AllocFactorMatrix,(Y$4+1),FALSE)*$E4311</f>
        <v>-78.338341139384752</v>
      </c>
      <c r="Z4306" s="25">
        <f t="shared" ca="1" si="2026"/>
        <v>-3352.5770110097878</v>
      </c>
      <c r="AA4306" s="25">
        <f ca="1">VLOOKUP(CONCATENATE($F4306," ",$G4306),AllocFactorMatrix,(AA$4+1),FALSE)*$E4311</f>
        <v>-53.766063753632842</v>
      </c>
      <c r="AB4306" s="25">
        <f ca="1">VLOOKUP(CONCATENATE($F4306," ",$G4306),AllocFactorMatrix,(AB$4+1),FALSE)*$E4311</f>
        <v>-168.89528458791435</v>
      </c>
      <c r="AC4306" s="25">
        <f ca="1">VLOOKUP(CONCATENATE($F4306," ",$G4306),AllocFactorMatrix,(AC$4+1),FALSE)*$E4311</f>
        <v>-42.073582490875125</v>
      </c>
    </row>
    <row r="4307" spans="4:29" hidden="1" outlineLevel="1">
      <c r="F4307" s="61" t="str">
        <f>F4311</f>
        <v>RB_GUP</v>
      </c>
      <c r="G4307" s="20" t="str">
        <f>$G$11</f>
        <v>DISTPRI</v>
      </c>
      <c r="H4307" s="24">
        <f t="shared" ca="1" si="2023"/>
        <v>-475017.18477985013</v>
      </c>
      <c r="I4307" s="25">
        <f ca="1">VLOOKUP(CONCATENATE($F4307," ",$G4307),AllocFactorMatrix,(I$4+1),FALSE)*$E4311</f>
        <v>-315648.27997988579</v>
      </c>
      <c r="J4307" s="25">
        <f ca="1">VLOOKUP(CONCATENATE($F4307," ",$G4307),AllocFactorMatrix,(J$4+1),FALSE)*$E4311</f>
        <v>-79468.1243886515</v>
      </c>
      <c r="K4307" s="25">
        <f ca="1">VLOOKUP(CONCATENATE($F4307," ",$G4307),AllocFactorMatrix,(K$4+1),FALSE)*$E4311</f>
        <v>-927.36453219676559</v>
      </c>
      <c r="L4307" s="25">
        <f ca="1">VLOOKUP(CONCATENATE($F4307," ",$G4307),AllocFactorMatrix,(L$4+1),FALSE)*$E4311</f>
        <v>0</v>
      </c>
      <c r="M4307" s="25">
        <f t="shared" ca="1" si="2024"/>
        <v>-80395.488920848264</v>
      </c>
      <c r="N4307" s="25">
        <f ca="1">VLOOKUP(CONCATENATE($F4307," ",$G4307),AllocFactorMatrix,(N$4+1),FALSE)*$E4311</f>
        <v>-34268.856508308847</v>
      </c>
      <c r="O4307" s="25">
        <f ca="1">VLOOKUP(CONCATENATE($F4307," ",$G4307),AllocFactorMatrix,(O$4+1),FALSE)*$E4311</f>
        <v>-9728.1879772906359</v>
      </c>
      <c r="P4307" s="25">
        <f ca="1">VLOOKUP(CONCATENATE($F4307," ",$G4307),AllocFactorMatrix,(P$4+1),FALSE)*$E4311</f>
        <v>0</v>
      </c>
      <c r="Q4307" s="25">
        <f ca="1">VLOOKUP(CONCATENATE($F4307," ",$G4307),AllocFactorMatrix,(Q$4+1),FALSE)*$E4311</f>
        <v>0</v>
      </c>
      <c r="R4307" s="25">
        <f t="shared" ca="1" si="2025"/>
        <v>-43997.044485599487</v>
      </c>
      <c r="S4307" s="25">
        <f ca="1">VLOOKUP(CONCATENATE($F4307," ",$G4307),AllocFactorMatrix,(S$4+1),FALSE)*$E4311</f>
        <v>-1954.4788016760535</v>
      </c>
      <c r="T4307" s="25">
        <f ca="1">VLOOKUP(CONCATENATE($F4307," ",$G4307),AllocFactorMatrix,(T$4+1),FALSE)*$E4311</f>
        <v>-22606.281247178897</v>
      </c>
      <c r="U4307" s="25">
        <f ca="1">VLOOKUP(CONCATENATE($F4307," ",$G4307),AllocFactorMatrix,(U$4+1),FALSE)*$E4311</f>
        <v>0</v>
      </c>
      <c r="V4307" s="25">
        <f ca="1">VLOOKUP(CONCATENATE($F4307," ",$G4307),AllocFactorMatrix,(V$4+1),FALSE)*$E4311</f>
        <v>0</v>
      </c>
      <c r="W4307" s="25">
        <f t="shared" ca="1" si="2028"/>
        <v>-24560.760048854951</v>
      </c>
      <c r="X4307" s="25">
        <f ca="1">VLOOKUP(CONCATENATE($F4307," ",$G4307),AllocFactorMatrix,(X$4+1),FALSE)*$E4311</f>
        <v>-9299.9902702066483</v>
      </c>
      <c r="Y4307" s="25">
        <f ca="1">VLOOKUP(CONCATENATE($F4307," ",$G4307),AllocFactorMatrix,(Y$4+1),FALSE)*$E4311</f>
        <v>-222.82007884651824</v>
      </c>
      <c r="Z4307" s="25">
        <f t="shared" ca="1" si="2026"/>
        <v>-9522.8103490531666</v>
      </c>
      <c r="AA4307" s="25">
        <f ca="1">VLOOKUP(CONCATENATE($F4307," ",$G4307),AllocFactorMatrix,(AA$4+1),FALSE)*$E4311</f>
        <v>-160.00410859962096</v>
      </c>
      <c r="AB4307" s="25">
        <f ca="1">VLOOKUP(CONCATENATE($F4307," ",$G4307),AllocFactorMatrix,(AB$4+1),FALSE)*$E4311</f>
        <v>-586.52462441852458</v>
      </c>
      <c r="AC4307" s="25">
        <f ca="1">VLOOKUP(CONCATENATE($F4307," ",$G4307),AllocFactorMatrix,(AC$4+1),FALSE)*$E4311</f>
        <v>-146.27226259021555</v>
      </c>
    </row>
    <row r="4308" spans="4:29" hidden="1" outlineLevel="1">
      <c r="F4308" s="61" t="str">
        <f>F4311</f>
        <v>RB_GUP</v>
      </c>
      <c r="G4308" s="20" t="str">
        <f>$G$12</f>
        <v>DISTSEC</v>
      </c>
      <c r="H4308" s="24">
        <f t="shared" ca="1" si="2023"/>
        <v>-210093.10013724276</v>
      </c>
      <c r="I4308" s="25">
        <f ca="1">VLOOKUP(CONCATENATE($F4308," ",$G4308),AllocFactorMatrix,(I$4+1),FALSE)*$E4311</f>
        <v>-156855.87876140032</v>
      </c>
      <c r="J4308" s="25">
        <f ca="1">VLOOKUP(CONCATENATE($F4308," ",$G4308),AllocFactorMatrix,(J$4+1),FALSE)*$E4311</f>
        <v>-35212.066239824933</v>
      </c>
      <c r="K4308" s="25">
        <f ca="1">VLOOKUP(CONCATENATE($F4308," ",$G4308),AllocFactorMatrix,(K$4+1),FALSE)*$E4311</f>
        <v>0</v>
      </c>
      <c r="L4308" s="25">
        <f ca="1">VLOOKUP(CONCATENATE($F4308," ",$G4308),AllocFactorMatrix,(L$4+1),FALSE)*$E4311</f>
        <v>0</v>
      </c>
      <c r="M4308" s="25">
        <f t="shared" ca="1" si="2024"/>
        <v>-35212.066239824933</v>
      </c>
      <c r="N4308" s="25">
        <f ca="1">VLOOKUP(CONCATENATE($F4308," ",$G4308),AllocFactorMatrix,(N$4+1),FALSE)*$E4311</f>
        <v>-12412.624558774613</v>
      </c>
      <c r="O4308" s="25">
        <f ca="1">VLOOKUP(CONCATENATE($F4308," ",$G4308),AllocFactorMatrix,(O$4+1),FALSE)*$E4311</f>
        <v>0</v>
      </c>
      <c r="P4308" s="25">
        <f ca="1">VLOOKUP(CONCATENATE($F4308," ",$G4308),AllocFactorMatrix,(P$4+1),FALSE)*$E4311</f>
        <v>0</v>
      </c>
      <c r="Q4308" s="25">
        <f ca="1">VLOOKUP(CONCATENATE($F4308," ",$G4308),AllocFactorMatrix,(Q$4+1),FALSE)*$E4311</f>
        <v>0</v>
      </c>
      <c r="R4308" s="25">
        <f t="shared" ca="1" si="2025"/>
        <v>-12412.624558774613</v>
      </c>
      <c r="S4308" s="25">
        <f ca="1">VLOOKUP(CONCATENATE($F4308," ",$G4308),AllocFactorMatrix,(S$4+1),FALSE)*$E4311</f>
        <v>-549.38966975929964</v>
      </c>
      <c r="T4308" s="25">
        <f ca="1">VLOOKUP(CONCATENATE($F4308," ",$G4308),AllocFactorMatrix,(T$4+1),FALSE)*$E4311</f>
        <v>0</v>
      </c>
      <c r="U4308" s="25">
        <f ca="1">VLOOKUP(CONCATENATE($F4308," ",$G4308),AllocFactorMatrix,(U$4+1),FALSE)*$E4311</f>
        <v>0</v>
      </c>
      <c r="V4308" s="25">
        <f ca="1">VLOOKUP(CONCATENATE($F4308," ",$G4308),AllocFactorMatrix,(V$4+1),FALSE)*$E4311</f>
        <v>0</v>
      </c>
      <c r="W4308" s="25">
        <f t="shared" ca="1" si="2028"/>
        <v>-549.38966975929964</v>
      </c>
      <c r="X4308" s="25">
        <f ca="1">VLOOKUP(CONCATENATE($F4308," ",$G4308),AllocFactorMatrix,(X$4+1),FALSE)*$E4311</f>
        <v>-3454.6185754048124</v>
      </c>
      <c r="Y4308" s="25">
        <f ca="1">VLOOKUP(CONCATENATE($F4308," ",$G4308),AllocFactorMatrix,(Y$4+1),FALSE)*$E4311</f>
        <v>0</v>
      </c>
      <c r="Z4308" s="25">
        <f t="shared" ca="1" si="2026"/>
        <v>-3454.6185754048124</v>
      </c>
      <c r="AA4308" s="25">
        <f ca="1">VLOOKUP(CONCATENATE($F4308," ",$G4308),AllocFactorMatrix,(AA$4+1),FALSE)*$E4311</f>
        <v>-56.331958336980286</v>
      </c>
      <c r="AB4308" s="25">
        <f ca="1">VLOOKUP(CONCATENATE($F4308," ",$G4308),AllocFactorMatrix,(AB$4+1),FALSE)*$E4311</f>
        <v>-1243.8953626258201</v>
      </c>
      <c r="AC4308" s="25">
        <f ca="1">VLOOKUP(CONCATENATE($F4308," ",$G4308),AllocFactorMatrix,(AC$4+1),FALSE)*$E4311</f>
        <v>-308.29501111597358</v>
      </c>
    </row>
    <row r="4309" spans="4:29" hidden="1" outlineLevel="1">
      <c r="F4309" s="61" t="str">
        <f>F4311</f>
        <v>RB_GUP</v>
      </c>
      <c r="G4309" s="20" t="str">
        <f>$G$13</f>
        <v>ENERGY</v>
      </c>
      <c r="H4309" s="24">
        <f t="shared" ca="1" si="2023"/>
        <v>-25318.411232045182</v>
      </c>
      <c r="I4309" s="25">
        <f ca="1">VLOOKUP(CONCATENATE($F4309," ",$G4309),AllocFactorMatrix,(I$4+1),FALSE)*$E4311</f>
        <v>-9204.064837968539</v>
      </c>
      <c r="J4309" s="25">
        <f ca="1">VLOOKUP(CONCATENATE($F4309," ",$G4309),AllocFactorMatrix,(J$4+1),FALSE)*$E4311</f>
        <v>-2970.7606336333483</v>
      </c>
      <c r="K4309" s="25">
        <f ca="1">VLOOKUP(CONCATENATE($F4309," ",$G4309),AllocFactorMatrix,(K$4+1),FALSE)*$E4311</f>
        <v>-34.009573022864103</v>
      </c>
      <c r="L4309" s="25">
        <f ca="1">VLOOKUP(CONCATENATE($F4309," ",$G4309),AllocFactorMatrix,(L$4+1),FALSE)*$E4311</f>
        <v>-0.86197052211736758</v>
      </c>
      <c r="M4309" s="25">
        <f t="shared" ca="1" si="2024"/>
        <v>-3005.6321771783296</v>
      </c>
      <c r="N4309" s="25">
        <f ca="1">VLOOKUP(CONCATENATE($F4309," ",$G4309),AllocFactorMatrix,(N$4+1),FALSE)*$E4311</f>
        <v>-1437.6036507452513</v>
      </c>
      <c r="O4309" s="25">
        <f ca="1">VLOOKUP(CONCATENATE($F4309," ",$G4309),AllocFactorMatrix,(O$4+1),FALSE)*$E4311</f>
        <v>-401.27815258255606</v>
      </c>
      <c r="P4309" s="25">
        <f ca="1">VLOOKUP(CONCATENATE($F4309," ",$G4309),AllocFactorMatrix,(P$4+1),FALSE)*$E4311</f>
        <v>-31.769495570224361</v>
      </c>
      <c r="Q4309" s="25">
        <f ca="1">VLOOKUP(CONCATENATE($F4309," ",$G4309),AllocFactorMatrix,(Q$4+1),FALSE)*$E4311</f>
        <v>-6.5126012443485459</v>
      </c>
      <c r="R4309" s="25">
        <f t="shared" ca="1" si="2025"/>
        <v>-1877.1639001423803</v>
      </c>
      <c r="S4309" s="25">
        <f ca="1">VLOOKUP(CONCATENATE($F4309," ",$G4309),AllocFactorMatrix,(S$4+1),FALSE)*$E4311</f>
        <v>-95.794093040235836</v>
      </c>
      <c r="T4309" s="25">
        <f ca="1">VLOOKUP(CONCATENATE($F4309," ",$G4309),AllocFactorMatrix,(T$4+1),FALSE)*$E4311</f>
        <v>-1144.8169351847523</v>
      </c>
      <c r="U4309" s="25">
        <f ca="1">VLOOKUP(CONCATENATE($F4309," ",$G4309),AllocFactorMatrix,(U$4+1),FALSE)*$E4311</f>
        <v>-8093.3200659122822</v>
      </c>
      <c r="V4309" s="25">
        <f ca="1">VLOOKUP(CONCATENATE($F4309," ",$G4309),AllocFactorMatrix,(V$4+1),FALSE)*$E4311</f>
        <v>-1297.0327753565177</v>
      </c>
      <c r="W4309" s="25">
        <f t="shared" ca="1" si="2028"/>
        <v>-10630.963869493788</v>
      </c>
      <c r="X4309" s="25">
        <f ca="1">VLOOKUP(CONCATENATE($F4309," ",$G4309),AllocFactorMatrix,(X$4+1),FALSE)*$E4311</f>
        <v>-389.94404540046048</v>
      </c>
      <c r="Y4309" s="25">
        <f ca="1">VLOOKUP(CONCATENATE($F4309," ",$G4309),AllocFactorMatrix,(Y$4+1),FALSE)*$E4311</f>
        <v>-9.1650622799797894</v>
      </c>
      <c r="Z4309" s="25">
        <f t="shared" ca="1" si="2026"/>
        <v>-399.10910768044027</v>
      </c>
      <c r="AA4309" s="25">
        <f ca="1">VLOOKUP(CONCATENATE($F4309," ",$G4309),AllocFactorMatrix,(AA$4+1),FALSE)*$E4311</f>
        <v>-8.9535240059271217</v>
      </c>
      <c r="AB4309" s="25">
        <f ca="1">VLOOKUP(CONCATENATE($F4309," ",$G4309),AllocFactorMatrix,(AB$4+1),FALSE)*$E4311</f>
        <v>-154.06431804189589</v>
      </c>
      <c r="AC4309" s="25">
        <f ca="1">VLOOKUP(CONCATENATE($F4309," ",$G4309),AllocFactorMatrix,(AC$4+1),FALSE)*$E4311</f>
        <v>-38.459497533880345</v>
      </c>
    </row>
    <row r="4310" spans="4:29" hidden="1" outlineLevel="1">
      <c r="F4310" s="61" t="str">
        <f>F4311</f>
        <v>RB_GUP</v>
      </c>
      <c r="G4310" s="20" t="str">
        <f>$G$14</f>
        <v>CUSTOMER</v>
      </c>
      <c r="H4310" s="24">
        <f t="shared" ca="1" si="2023"/>
        <v>-440192.73012578982</v>
      </c>
      <c r="I4310" s="25">
        <f ca="1">VLOOKUP(CONCATENATE($F4310," ",$G4310),AllocFactorMatrix,(I$4+1),FALSE)*$E4311</f>
        <v>-319170.11342228396</v>
      </c>
      <c r="J4310" s="25">
        <f ca="1">VLOOKUP(CONCATENATE($F4310," ",$G4310),AllocFactorMatrix,(J$4+1),FALSE)*$E4311</f>
        <v>-77816.292644710673</v>
      </c>
      <c r="K4310" s="25">
        <f ca="1">VLOOKUP(CONCATENATE($F4310," ",$G4310),AllocFactorMatrix,(K$4+1),FALSE)*$E4311</f>
        <v>-631.43289830357025</v>
      </c>
      <c r="L4310" s="25">
        <f ca="1">VLOOKUP(CONCATENATE($F4310," ",$G4310),AllocFactorMatrix,(L$4+1),FALSE)*$E4311</f>
        <v>-89.575118141586756</v>
      </c>
      <c r="M4310" s="25">
        <f t="shared" ca="1" si="2024"/>
        <v>-78537.300661155823</v>
      </c>
      <c r="N4310" s="25">
        <f ca="1">VLOOKUP(CONCATENATE($F4310," ",$G4310),AllocFactorMatrix,(N$4+1),FALSE)*$E4311</f>
        <v>-1298.517023053397</v>
      </c>
      <c r="O4310" s="25">
        <f ca="1">VLOOKUP(CONCATENATE($F4310," ",$G4310),AllocFactorMatrix,(O$4+1),FALSE)*$E4311</f>
        <v>-529.31943543823058</v>
      </c>
      <c r="P4310" s="25">
        <f ca="1">VLOOKUP(CONCATENATE($F4310," ",$G4310),AllocFactorMatrix,(P$4+1),FALSE)*$E4311</f>
        <v>-256.93724640651413</v>
      </c>
      <c r="Q4310" s="25">
        <f ca="1">VLOOKUP(CONCATENATE($F4310," ",$G4310),AllocFactorMatrix,(Q$4+1),FALSE)*$E4311</f>
        <v>-110.05134089623382</v>
      </c>
      <c r="R4310" s="25">
        <f t="shared" ca="1" si="2025"/>
        <v>-2194.8250457943755</v>
      </c>
      <c r="S4310" s="25">
        <f ca="1">VLOOKUP(CONCATENATE($F4310," ",$G4310),AllocFactorMatrix,(S$4+1),FALSE)*$E4311</f>
        <v>-18.703715143881666</v>
      </c>
      <c r="T4310" s="25">
        <f ca="1">VLOOKUP(CONCATENATE($F4310," ",$G4310),AllocFactorMatrix,(T$4+1),FALSE)*$E4311</f>
        <v>-329.4890313578349</v>
      </c>
      <c r="U4310" s="25">
        <f ca="1">VLOOKUP(CONCATENATE($F4310," ",$G4310),AllocFactorMatrix,(U$4+1),FALSE)*$E4311</f>
        <v>-666.21258070524618</v>
      </c>
      <c r="V4310" s="25">
        <f ca="1">VLOOKUP(CONCATENATE($F4310," ",$G4310),AllocFactorMatrix,(V$4+1),FALSE)*$E4311</f>
        <v>-165.08469664820296</v>
      </c>
      <c r="W4310" s="25">
        <f t="shared" ca="1" si="2028"/>
        <v>-1179.4900238551656</v>
      </c>
      <c r="X4310" s="25">
        <f ca="1">VLOOKUP(CONCATENATE($F4310," ",$G4310),AllocFactorMatrix,(X$4+1),FALSE)*$E4311</f>
        <v>-439.47301902641465</v>
      </c>
      <c r="Y4310" s="25">
        <f ca="1">VLOOKUP(CONCATENATE($F4310," ",$G4310),AllocFactorMatrix,(Y$4+1),FALSE)*$E4311</f>
        <v>-6.7404357337091998</v>
      </c>
      <c r="Z4310" s="25">
        <f t="shared" ca="1" si="2026"/>
        <v>-446.21345476012385</v>
      </c>
      <c r="AA4310" s="25">
        <f ca="1">VLOOKUP(CONCATENATE($F4310," ",$G4310),AllocFactorMatrix,(AA$4+1),FALSE)*$E4311</f>
        <v>-26.086121349338651</v>
      </c>
      <c r="AB4310" s="25">
        <f ca="1">VLOOKUP(CONCATENATE($F4310," ",$G4310),AllocFactorMatrix,(AB$4+1),FALSE)*$E4311</f>
        <v>-33532.633188823449</v>
      </c>
      <c r="AC4310" s="25">
        <f ca="1">VLOOKUP(CONCATENATE($F4310," ",$G4310),AllocFactorMatrix,(AC$4+1),FALSE)*$E4311</f>
        <v>-5106.0682077676038</v>
      </c>
    </row>
    <row r="4311" spans="4:29" collapsed="1">
      <c r="D4311" s="20" t="s">
        <v>640</v>
      </c>
      <c r="E4311" s="22">
        <f>-1279084-1254034</f>
        <v>-2533118</v>
      </c>
      <c r="F4311" s="61" t="s">
        <v>73</v>
      </c>
      <c r="G4311" s="20" t="str">
        <f>$G$15</f>
        <v>TOTAL</v>
      </c>
      <c r="H4311" s="24">
        <f t="shared" ca="1" si="2023"/>
        <v>-2533118.0000000005</v>
      </c>
      <c r="I4311" s="25">
        <f ca="1">VLOOKUP(CONCATENATE($F4311," ",$G4311),AllocFactorMatrix,(I$4+1),FALSE)*$E4311</f>
        <v>-1475259.8628541918</v>
      </c>
      <c r="J4311" s="25">
        <f ca="1">VLOOKUP(CONCATENATE($F4311," ",$G4311),AllocFactorMatrix,(J$4+1),FALSE)*$E4311</f>
        <v>-366386.55600880773</v>
      </c>
      <c r="K4311" s="25">
        <f ca="1">VLOOKUP(CONCATENATE($F4311," ",$G4311),AllocFactorMatrix,(K$4+1),FALSE)*$E4311</f>
        <v>-3590.0536164340597</v>
      </c>
      <c r="L4311" s="25">
        <f ca="1">VLOOKUP(CONCATENATE($F4311," ",$G4311),AllocFactorMatrix,(L$4+1),FALSE)*$E4311</f>
        <v>-142.268777924848</v>
      </c>
      <c r="M4311" s="25">
        <f t="shared" ca="1" si="2024"/>
        <v>-370118.8784031666</v>
      </c>
      <c r="N4311" s="25">
        <f ca="1">VLOOKUP(CONCATENATE($F4311," ",$G4311),AllocFactorMatrix,(N$4+1),FALSE)*$E4311</f>
        <v>-121415.02456850135</v>
      </c>
      <c r="O4311" s="25">
        <f ca="1">VLOOKUP(CONCATENATE($F4311," ",$G4311),AllocFactorMatrix,(O$4+1),FALSE)*$E4311</f>
        <v>-31147.043043867761</v>
      </c>
      <c r="P4311" s="25">
        <f ca="1">VLOOKUP(CONCATENATE($F4311," ",$G4311),AllocFactorMatrix,(P$4+1),FALSE)*$E4311</f>
        <v>-1989.7242180396847</v>
      </c>
      <c r="Q4311" s="25">
        <f ca="1">VLOOKUP(CONCATENATE($F4311," ",$G4311),AllocFactorMatrix,(Q$4+1),FALSE)*$E4311</f>
        <v>-401.67965178713348</v>
      </c>
      <c r="R4311" s="25">
        <f t="shared" ca="1" si="2025"/>
        <v>-154953.47148219592</v>
      </c>
      <c r="S4311" s="25">
        <f ca="1">VLOOKUP(CONCATENATE($F4311," ",$G4311),AllocFactorMatrix,(S$4+1),FALSE)*$E4311</f>
        <v>-6894.2212999410849</v>
      </c>
      <c r="T4311" s="25">
        <f ca="1">VLOOKUP(CONCATENATE($F4311," ",$G4311),AllocFactorMatrix,(T$4+1),FALSE)*$E4311</f>
        <v>-71138.230720569205</v>
      </c>
      <c r="U4311" s="25">
        <f ca="1">VLOOKUP(CONCATENATE($F4311," ",$G4311),AllocFactorMatrix,(U$4+1),FALSE)*$E4311</f>
        <v>-334497.54519846535</v>
      </c>
      <c r="V4311" s="25">
        <f ca="1">VLOOKUP(CONCATENATE($F4311," ",$G4311),AllocFactorMatrix,(V$4+1),FALSE)*$E4311</f>
        <v>-42584.680697592819</v>
      </c>
      <c r="W4311" s="25">
        <f t="shared" ca="1" si="2028"/>
        <v>-455114.67791656847</v>
      </c>
      <c r="X4311" s="25">
        <f ca="1">VLOOKUP(CONCATENATE($F4311," ",$G4311),AllocFactorMatrix,(X$4+1),FALSE)*$E4311</f>
        <v>-33125.687987911013</v>
      </c>
      <c r="Y4311" s="25">
        <f ca="1">VLOOKUP(CONCATENATE($F4311," ",$G4311),AllocFactorMatrix,(Y$4+1),FALSE)*$E4311</f>
        <v>-709.76546619315855</v>
      </c>
      <c r="Z4311" s="25">
        <f t="shared" ca="1" si="2026"/>
        <v>-33835.453454104172</v>
      </c>
      <c r="AA4311" s="25">
        <f ca="1">VLOOKUP(CONCATENATE($F4311," ",$G4311),AllocFactorMatrix,(AA$4+1),FALSE)*$E4311</f>
        <v>-588.7610427868176</v>
      </c>
      <c r="AB4311" s="25">
        <f ca="1">VLOOKUP(CONCATENATE($F4311," ",$G4311),AllocFactorMatrix,(AB$4+1),FALSE)*$E4311</f>
        <v>-37223.853035285756</v>
      </c>
      <c r="AC4311" s="25">
        <f ca="1">VLOOKUP(CONCATENATE($F4311," ",$G4311),AllocFactorMatrix,(AC$4+1),FALSE)*$E4311</f>
        <v>-6023.0418117007848</v>
      </c>
    </row>
    <row r="4312" spans="4:29" hidden="1" outlineLevel="1">
      <c r="F4312" s="61" t="str">
        <f>F4319</f>
        <v>RB_GUP</v>
      </c>
      <c r="G4312" s="20" t="str">
        <f>$G$8</f>
        <v>PRODUCTION</v>
      </c>
      <c r="H4312" s="24">
        <f t="shared" ca="1" si="2023"/>
        <v>-182395.3792419486</v>
      </c>
      <c r="I4312" s="25">
        <f ca="1">VLOOKUP(CONCATENATE($F4312," ",$G4312),AllocFactorMatrix,(I$4+1),FALSE)*$E4319</f>
        <v>-89436.282325634864</v>
      </c>
      <c r="J4312" s="25">
        <f ca="1">VLOOKUP(CONCATENATE($F4312," ",$G4312),AllocFactorMatrix,(J$4+1),FALSE)*$E4319</f>
        <v>-22623.901802985998</v>
      </c>
      <c r="K4312" s="25">
        <f ca="1">VLOOKUP(CONCATENATE($F4312," ",$G4312),AllocFactorMatrix,(K$4+1),FALSE)*$E4319</f>
        <v>-264.50782368306511</v>
      </c>
      <c r="L4312" s="25">
        <f ca="1">VLOOKUP(CONCATENATE($F4312," ",$G4312),AllocFactorMatrix,(L$4+1),FALSE)*$E4319</f>
        <v>-6.5162843721992534</v>
      </c>
      <c r="M4312" s="25">
        <f t="shared" ca="1" si="2024"/>
        <v>-22894.925911041264</v>
      </c>
      <c r="N4312" s="25">
        <f ca="1">VLOOKUP(CONCATENATE($F4312," ",$G4312),AllocFactorMatrix,(N$4+1),FALSE)*$E4319</f>
        <v>-9466.1243575044246</v>
      </c>
      <c r="O4312" s="25">
        <f ca="1">VLOOKUP(CONCATENATE($F4312," ",$G4312),AllocFactorMatrix,(O$4+1),FALSE)*$E4319</f>
        <v>-2695.9057466985437</v>
      </c>
      <c r="P4312" s="25">
        <f ca="1">VLOOKUP(CONCATENATE($F4312," ",$G4312),AllocFactorMatrix,(P$4+1),FALSE)*$E4319</f>
        <v>-213.34181465041843</v>
      </c>
      <c r="Q4312" s="25">
        <f ca="1">VLOOKUP(CONCATENATE($F4312," ",$G4312),AllocFactorMatrix,(Q$4+1),FALSE)*$E4319</f>
        <v>-45.032695399137921</v>
      </c>
      <c r="R4312" s="25">
        <f t="shared" ref="R4312:R4319" ca="1" si="2029">SUBTOTAL(9,N4312:Q4312)</f>
        <v>-12420.404614252524</v>
      </c>
      <c r="S4312" s="25">
        <f ca="1">VLOOKUP(CONCATENATE($F4312," ",$G4312),AllocFactorMatrix,(S$4+1),FALSE)*$E4319</f>
        <v>-568.63296311031991</v>
      </c>
      <c r="T4312" s="25">
        <f ca="1">VLOOKUP(CONCATENATE($F4312," ",$G4312),AllocFactorMatrix,(T$4+1),FALSE)*$E4319</f>
        <v>-6199.0968654585222</v>
      </c>
      <c r="U4312" s="25">
        <f ca="1">VLOOKUP(CONCATENATE($F4312," ",$G4312),AllocFactorMatrix,(U$4+1),FALSE)*$E4319</f>
        <v>-41401.524571355316</v>
      </c>
      <c r="V4312" s="25">
        <f ca="1">VLOOKUP(CONCATENATE($F4312," ",$G4312),AllocFactorMatrix,(V$4+1),FALSE)*$E4319</f>
        <v>-6495.1168985581016</v>
      </c>
      <c r="W4312" s="25">
        <f ca="1">SUBTOTAL(9,S4312:V4312)</f>
        <v>-54664.371298482263</v>
      </c>
      <c r="X4312" s="25">
        <f ca="1">VLOOKUP(CONCATENATE($F4312," ",$G4312),AllocFactorMatrix,(X$4+1),FALSE)*$E4319</f>
        <v>-2569.3635898544885</v>
      </c>
      <c r="Y4312" s="25">
        <f ca="1">VLOOKUP(CONCATENATE($F4312," ",$G4312),AllocFactorMatrix,(Y$4+1),FALSE)*$E4319</f>
        <v>-62.025376379623417</v>
      </c>
      <c r="Z4312" s="25">
        <f t="shared" ref="Z4312:Z4319" ca="1" si="2030">SUBTOTAL(9,X4312:Y4312)</f>
        <v>-2631.3889662341121</v>
      </c>
      <c r="AA4312" s="25">
        <f ca="1">VLOOKUP(CONCATENATE($F4312," ",$G4312),AllocFactorMatrix,(AA$4+1),FALSE)*$E4319</f>
        <v>-44.796339227753613</v>
      </c>
      <c r="AB4312" s="25">
        <f ca="1">VLOOKUP(CONCATENATE($F4312," ",$G4312),AllocFactorMatrix,(AB$4+1),FALSE)*$E4319</f>
        <v>-242.89468981671976</v>
      </c>
      <c r="AC4312" s="25">
        <f ca="1">VLOOKUP(CONCATENATE($F4312," ",$G4312),AllocFactorMatrix,(AC$4+1),FALSE)*$E4319</f>
        <v>-60.315097259124563</v>
      </c>
    </row>
    <row r="4313" spans="4:29" hidden="1" outlineLevel="1">
      <c r="F4313" s="61" t="str">
        <f>F4319</f>
        <v>RB_GUP</v>
      </c>
      <c r="G4313" s="20" t="str">
        <f>$G$9</f>
        <v>BULKTRAN</v>
      </c>
      <c r="H4313" s="24">
        <f t="shared" ca="1" si="2023"/>
        <v>-193166.7896582743</v>
      </c>
      <c r="I4313" s="25">
        <f ca="1">VLOOKUP(CONCATENATE($F4313," ",$G4313),AllocFactorMatrix,(I$4+1),FALSE)*$E4319</f>
        <v>-94717.967130609497</v>
      </c>
      <c r="J4313" s="25">
        <f ca="1">VLOOKUP(CONCATENATE($F4313," ",$G4313),AllocFactorMatrix,(J$4+1),FALSE)*$E4319</f>
        <v>-23959.962686498584</v>
      </c>
      <c r="K4313" s="25">
        <f ca="1">VLOOKUP(CONCATENATE($F4313," ",$G4313),AllocFactorMatrix,(K$4+1),FALSE)*$E4319</f>
        <v>-280.12840759840662</v>
      </c>
      <c r="L4313" s="25">
        <f ca="1">VLOOKUP(CONCATENATE($F4313," ",$G4313),AllocFactorMatrix,(L$4+1),FALSE)*$E4319</f>
        <v>-6.9011053783791318</v>
      </c>
      <c r="M4313" s="25">
        <f t="shared" ca="1" si="2024"/>
        <v>-24246.992199475371</v>
      </c>
      <c r="N4313" s="25">
        <f ca="1">VLOOKUP(CONCATENATE($F4313," ",$G4313),AllocFactorMatrix,(N$4+1),FALSE)*$E4319</f>
        <v>-10025.148993602259</v>
      </c>
      <c r="O4313" s="25">
        <f ca="1">VLOOKUP(CONCATENATE($F4313," ",$G4313),AllocFactorMatrix,(O$4+1),FALSE)*$E4319</f>
        <v>-2855.1132187414669</v>
      </c>
      <c r="P4313" s="25">
        <f ca="1">VLOOKUP(CONCATENATE($F4313," ",$G4313),AllocFactorMatrix,(P$4+1),FALSE)*$E4319</f>
        <v>-225.94077551288106</v>
      </c>
      <c r="Q4313" s="25">
        <f ca="1">VLOOKUP(CONCATENATE($F4313," ",$G4313),AllocFactorMatrix,(Q$4+1),FALSE)*$E4319</f>
        <v>-47.692113890513454</v>
      </c>
      <c r="R4313" s="25">
        <f t="shared" ca="1" si="2029"/>
        <v>-13153.895101747119</v>
      </c>
      <c r="S4313" s="25">
        <f ca="1">VLOOKUP(CONCATENATE($F4313," ",$G4313),AllocFactorMatrix,(S$4+1),FALSE)*$E4319</f>
        <v>-602.2137426638842</v>
      </c>
      <c r="T4313" s="25">
        <f ca="1">VLOOKUP(CONCATENATE($F4313," ",$G4313),AllocFactorMatrix,(T$4+1),FALSE)*$E4319</f>
        <v>-6565.1862742249377</v>
      </c>
      <c r="U4313" s="25">
        <f ca="1">VLOOKUP(CONCATENATE($F4313," ",$G4313),AllocFactorMatrix,(U$4+1),FALSE)*$E4319</f>
        <v>-43846.503248299217</v>
      </c>
      <c r="V4313" s="25">
        <f ca="1">VLOOKUP(CONCATENATE($F4313," ",$G4313),AllocFactorMatrix,(V$4+1),FALSE)*$E4319</f>
        <v>-6878.6878536291551</v>
      </c>
      <c r="W4313" s="25">
        <f t="shared" ref="W4313:W4319" ca="1" si="2031">SUBTOTAL(9,S4313:V4313)</f>
        <v>-57892.591118817196</v>
      </c>
      <c r="X4313" s="25">
        <f ca="1">VLOOKUP(CONCATENATE($F4313," ",$G4313),AllocFactorMatrix,(X$4+1),FALSE)*$E4319</f>
        <v>-2721.0980792374376</v>
      </c>
      <c r="Y4313" s="25">
        <f ca="1">VLOOKUP(CONCATENATE($F4313," ",$G4313),AllocFactorMatrix,(Y$4+1),FALSE)*$E4319</f>
        <v>-65.688302425166256</v>
      </c>
      <c r="Z4313" s="25">
        <f t="shared" ca="1" si="2030"/>
        <v>-2786.7863816626036</v>
      </c>
      <c r="AA4313" s="25">
        <f ca="1">VLOOKUP(CONCATENATE($F4313," ",$G4313),AllocFactorMatrix,(AA$4+1),FALSE)*$E4319</f>
        <v>-47.441799638957455</v>
      </c>
      <c r="AB4313" s="25">
        <f ca="1">VLOOKUP(CONCATENATE($F4313," ",$G4313),AllocFactorMatrix,(AB$4+1),FALSE)*$E4319</f>
        <v>-257.23890403330597</v>
      </c>
      <c r="AC4313" s="25">
        <f ca="1">VLOOKUP(CONCATENATE($F4313," ",$G4313),AllocFactorMatrix,(AC$4+1),FALSE)*$E4319</f>
        <v>-63.877022290223202</v>
      </c>
    </row>
    <row r="4314" spans="4:29" hidden="1" outlineLevel="1">
      <c r="F4314" s="61" t="str">
        <f>F4319</f>
        <v>RB_GUP</v>
      </c>
      <c r="G4314" s="20" t="str">
        <f>$G$10</f>
        <v>SUBTRAN</v>
      </c>
      <c r="H4314" s="24">
        <f t="shared" ca="1" si="2023"/>
        <v>-74050.836644680443</v>
      </c>
      <c r="I4314" s="25">
        <f ca="1">VLOOKUP(CONCATENATE($F4314," ",$G4314),AllocFactorMatrix,(I$4+1),FALSE)*$E4319</f>
        <v>-35166.876169103314</v>
      </c>
      <c r="J4314" s="25">
        <f ca="1">VLOOKUP(CONCATENATE($F4314," ",$G4314),AllocFactorMatrix,(J$4+1),FALSE)*$E4319</f>
        <v>-9002.2013860927618</v>
      </c>
      <c r="K4314" s="25">
        <f ca="1">VLOOKUP(CONCATENATE($F4314," ",$G4314),AllocFactorMatrix,(K$4+1),FALSE)*$E4319</f>
        <v>-104.90465692893639</v>
      </c>
      <c r="L4314" s="25">
        <f ca="1">VLOOKUP(CONCATENATE($F4314," ",$G4314),AllocFactorMatrix,(L$4+1),FALSE)*$E4319</f>
        <v>-3.4392173716948338</v>
      </c>
      <c r="M4314" s="25">
        <f t="shared" ca="1" si="2024"/>
        <v>-9110.5452603933936</v>
      </c>
      <c r="N4314" s="25">
        <f ca="1">VLOOKUP(CONCATENATE($F4314," ",$G4314),AllocFactorMatrix,(N$4+1),FALSE)*$E4319</f>
        <v>-3923.5967355446187</v>
      </c>
      <c r="O4314" s="25">
        <f ca="1">VLOOKUP(CONCATENATE($F4314," ",$G4314),AllocFactorMatrix,(O$4+1),FALSE)*$E4319</f>
        <v>-1112.1346353612043</v>
      </c>
      <c r="P4314" s="25">
        <f ca="1">VLOOKUP(CONCATENATE($F4314," ",$G4314),AllocFactorMatrix,(P$4+1),FALSE)*$E4319</f>
        <v>-113.9192003021554</v>
      </c>
      <c r="Q4314" s="25">
        <f ca="1">VLOOKUP(CONCATENATE($F4314," ",$G4314),AllocFactorMatrix,(Q$4+1),FALSE)*$E4319</f>
        <v>0</v>
      </c>
      <c r="R4314" s="25">
        <f t="shared" ca="1" si="2029"/>
        <v>-5149.6505712079788</v>
      </c>
      <c r="S4314" s="25">
        <f ca="1">VLOOKUP(CONCATENATE($F4314," ",$G4314),AllocFactorMatrix,(S$4+1),FALSE)*$E4319</f>
        <v>-219.73903852245749</v>
      </c>
      <c r="T4314" s="25">
        <f ca="1">VLOOKUP(CONCATENATE($F4314," ",$G4314),AllocFactorMatrix,(T$4+1),FALSE)*$E4319</f>
        <v>-2539.7175595485769</v>
      </c>
      <c r="U4314" s="25">
        <f ca="1">VLOOKUP(CONCATENATE($F4314," ",$G4314),AllocFactorMatrix,(U$4+1),FALSE)*$E4319</f>
        <v>-20687.892476365247</v>
      </c>
      <c r="V4314" s="25">
        <f ca="1">VLOOKUP(CONCATENATE($F4314," ",$G4314),AllocFactorMatrix,(V$4+1),FALSE)*$E4319</f>
        <v>0</v>
      </c>
      <c r="W4314" s="25">
        <f t="shared" ca="1" si="2031"/>
        <v>-23447.349074436283</v>
      </c>
      <c r="X4314" s="25">
        <f ca="1">VLOOKUP(CONCATENATE($F4314," ",$G4314),AllocFactorMatrix,(X$4+1),FALSE)*$E4319</f>
        <v>-1064.8419079008384</v>
      </c>
      <c r="Y4314" s="25">
        <f ca="1">VLOOKUP(CONCATENATE($F4314," ",$G4314),AllocFactorMatrix,(Y$4+1),FALSE)*$E4319</f>
        <v>-25.477051935236886</v>
      </c>
      <c r="Z4314" s="25">
        <f t="shared" ca="1" si="2030"/>
        <v>-1090.3189598360752</v>
      </c>
      <c r="AA4314" s="25">
        <f ca="1">VLOOKUP(CONCATENATE($F4314," ",$G4314),AllocFactorMatrix,(AA$4+1),FALSE)*$E4319</f>
        <v>-17.485700854544792</v>
      </c>
      <c r="AB4314" s="25">
        <f ca="1">VLOOKUP(CONCATENATE($F4314," ",$G4314),AllocFactorMatrix,(AB$4+1),FALSE)*$E4319</f>
        <v>-54.927815351703806</v>
      </c>
      <c r="AC4314" s="25">
        <f ca="1">VLOOKUP(CONCATENATE($F4314," ",$G4314),AllocFactorMatrix,(AC$4+1),FALSE)*$E4319</f>
        <v>-13.683093497145725</v>
      </c>
    </row>
    <row r="4315" spans="4:29" hidden="1" outlineLevel="1">
      <c r="F4315" s="61" t="str">
        <f>F4319</f>
        <v>RB_GUP</v>
      </c>
      <c r="G4315" s="20" t="str">
        <f>$G$11</f>
        <v>DISTPRI</v>
      </c>
      <c r="H4315" s="24">
        <f t="shared" ca="1" si="2023"/>
        <v>-154484.21948626038</v>
      </c>
      <c r="I4315" s="25">
        <f ca="1">VLOOKUP(CONCATENATE($F4315," ",$G4315),AllocFactorMatrix,(I$4+1),FALSE)*$E4319</f>
        <v>-102654.55593458717</v>
      </c>
      <c r="J4315" s="25">
        <f ca="1">VLOOKUP(CONCATENATE($F4315," ",$G4315),AllocFactorMatrix,(J$4+1),FALSE)*$E4319</f>
        <v>-25844.477975902159</v>
      </c>
      <c r="K4315" s="25">
        <f ca="1">VLOOKUP(CONCATENATE($F4315," ",$G4315),AllocFactorMatrix,(K$4+1),FALSE)*$E4319</f>
        <v>-301.59579595431819</v>
      </c>
      <c r="L4315" s="25">
        <f ca="1">VLOOKUP(CONCATENATE($F4315," ",$G4315),AllocFactorMatrix,(L$4+1),FALSE)*$E4319</f>
        <v>0</v>
      </c>
      <c r="M4315" s="25">
        <f t="shared" ca="1" si="2024"/>
        <v>-26146.073771856478</v>
      </c>
      <c r="N4315" s="25">
        <f ca="1">VLOOKUP(CONCATENATE($F4315," ",$G4315),AllocFactorMatrix,(N$4+1),FALSE)*$E4319</f>
        <v>-11144.854796834954</v>
      </c>
      <c r="O4315" s="25">
        <f ca="1">VLOOKUP(CONCATENATE($F4315," ",$G4315),AllocFactorMatrix,(O$4+1),FALSE)*$E4319</f>
        <v>-3163.7834900307298</v>
      </c>
      <c r="P4315" s="25">
        <f ca="1">VLOOKUP(CONCATENATE($F4315," ",$G4315),AllocFactorMatrix,(P$4+1),FALSE)*$E4319</f>
        <v>0</v>
      </c>
      <c r="Q4315" s="25">
        <f ca="1">VLOOKUP(CONCATENATE($F4315," ",$G4315),AllocFactorMatrix,(Q$4+1),FALSE)*$E4319</f>
        <v>0</v>
      </c>
      <c r="R4315" s="25">
        <f t="shared" ca="1" si="2029"/>
        <v>-14308.638286865684</v>
      </c>
      <c r="S4315" s="25">
        <f ca="1">VLOOKUP(CONCATENATE($F4315," ",$G4315),AllocFactorMatrix,(S$4+1),FALSE)*$E4319</f>
        <v>-635.63201891169695</v>
      </c>
      <c r="T4315" s="25">
        <f ca="1">VLOOKUP(CONCATENATE($F4315," ",$G4315),AllocFactorMatrix,(T$4+1),FALSE)*$E4319</f>
        <v>-7351.9734145531038</v>
      </c>
      <c r="U4315" s="25">
        <f ca="1">VLOOKUP(CONCATENATE($F4315," ",$G4315),AllocFactorMatrix,(U$4+1),FALSE)*$E4319</f>
        <v>0</v>
      </c>
      <c r="V4315" s="25">
        <f ca="1">VLOOKUP(CONCATENATE($F4315," ",$G4315),AllocFactorMatrix,(V$4+1),FALSE)*$E4319</f>
        <v>0</v>
      </c>
      <c r="W4315" s="25">
        <f t="shared" ca="1" si="2031"/>
        <v>-7987.6054334648006</v>
      </c>
      <c r="X4315" s="25">
        <f ca="1">VLOOKUP(CONCATENATE($F4315," ",$G4315),AllocFactorMatrix,(X$4+1),FALSE)*$E4319</f>
        <v>-3024.5258153945297</v>
      </c>
      <c r="Y4315" s="25">
        <f ca="1">VLOOKUP(CONCATENATE($F4315," ",$G4315),AllocFactorMatrix,(Y$4+1),FALSE)*$E4319</f>
        <v>-72.465138250576274</v>
      </c>
      <c r="Z4315" s="25">
        <f t="shared" ca="1" si="2030"/>
        <v>-3096.9909536451059</v>
      </c>
      <c r="AA4315" s="25">
        <f ca="1">VLOOKUP(CONCATENATE($F4315," ",$G4315),AllocFactorMatrix,(AA$4+1),FALSE)*$E4319</f>
        <v>-52.036243368885827</v>
      </c>
      <c r="AB4315" s="25">
        <f ca="1">VLOOKUP(CONCATENATE($F4315," ",$G4315),AllocFactorMatrix,(AB$4+1),FALSE)*$E4319</f>
        <v>-190.7484649313499</v>
      </c>
      <c r="AC4315" s="25">
        <f ca="1">VLOOKUP(CONCATENATE($F4315," ",$G4315),AllocFactorMatrix,(AC$4+1),FALSE)*$E4319</f>
        <v>-47.57039754090453</v>
      </c>
    </row>
    <row r="4316" spans="4:29" hidden="1" outlineLevel="1">
      <c r="F4316" s="61" t="str">
        <f>F4319</f>
        <v>RB_GUP</v>
      </c>
      <c r="G4316" s="20" t="str">
        <f>$G$12</f>
        <v>DISTSEC</v>
      </c>
      <c r="H4316" s="24">
        <f t="shared" ca="1" si="2023"/>
        <v>-68326.093526895624</v>
      </c>
      <c r="I4316" s="25">
        <f ca="1">VLOOKUP(CONCATENATE($F4316," ",$G4316),AllocFactorMatrix,(I$4+1),FALSE)*$E4319</f>
        <v>-51012.381822600364</v>
      </c>
      <c r="J4316" s="25">
        <f ca="1">VLOOKUP(CONCATENATE($F4316," ",$G4316),AllocFactorMatrix,(J$4+1),FALSE)*$E4319</f>
        <v>-11451.60373951297</v>
      </c>
      <c r="K4316" s="25">
        <f ca="1">VLOOKUP(CONCATENATE($F4316," ",$G4316),AllocFactorMatrix,(K$4+1),FALSE)*$E4319</f>
        <v>0</v>
      </c>
      <c r="L4316" s="25">
        <f ca="1">VLOOKUP(CONCATENATE($F4316," ",$G4316),AllocFactorMatrix,(L$4+1),FALSE)*$E4319</f>
        <v>0</v>
      </c>
      <c r="M4316" s="25">
        <f t="shared" ca="1" si="2024"/>
        <v>-11451.60373951297</v>
      </c>
      <c r="N4316" s="25">
        <f ca="1">VLOOKUP(CONCATENATE($F4316," ",$G4316),AllocFactorMatrix,(N$4+1),FALSE)*$E4319</f>
        <v>-4036.8110421667943</v>
      </c>
      <c r="O4316" s="25">
        <f ca="1">VLOOKUP(CONCATENATE($F4316," ",$G4316),AllocFactorMatrix,(O$4+1),FALSE)*$E4319</f>
        <v>0</v>
      </c>
      <c r="P4316" s="25">
        <f ca="1">VLOOKUP(CONCATENATE($F4316," ",$G4316),AllocFactorMatrix,(P$4+1),FALSE)*$E4319</f>
        <v>0</v>
      </c>
      <c r="Q4316" s="25">
        <f ca="1">VLOOKUP(CONCATENATE($F4316," ",$G4316),AllocFactorMatrix,(Q$4+1),FALSE)*$E4319</f>
        <v>0</v>
      </c>
      <c r="R4316" s="25">
        <f t="shared" ca="1" si="2029"/>
        <v>-4036.8110421667943</v>
      </c>
      <c r="S4316" s="25">
        <f ca="1">VLOOKUP(CONCATENATE($F4316," ",$G4316),AllocFactorMatrix,(S$4+1),FALSE)*$E4319</f>
        <v>-178.67150293923424</v>
      </c>
      <c r="T4316" s="25">
        <f ca="1">VLOOKUP(CONCATENATE($F4316," ",$G4316),AllocFactorMatrix,(T$4+1),FALSE)*$E4319</f>
        <v>0</v>
      </c>
      <c r="U4316" s="25">
        <f ca="1">VLOOKUP(CONCATENATE($F4316," ",$G4316),AllocFactorMatrix,(U$4+1),FALSE)*$E4319</f>
        <v>0</v>
      </c>
      <c r="V4316" s="25">
        <f ca="1">VLOOKUP(CONCATENATE($F4316," ",$G4316),AllocFactorMatrix,(V$4+1),FALSE)*$E4319</f>
        <v>0</v>
      </c>
      <c r="W4316" s="25">
        <f t="shared" ca="1" si="2031"/>
        <v>-178.67150293923424</v>
      </c>
      <c r="X4316" s="25">
        <f ca="1">VLOOKUP(CONCATENATE($F4316," ",$G4316),AllocFactorMatrix,(X$4+1),FALSE)*$E4319</f>
        <v>-1123.5047306582999</v>
      </c>
      <c r="Y4316" s="25">
        <f ca="1">VLOOKUP(CONCATENATE($F4316," ",$G4316),AllocFactorMatrix,(Y$4+1),FALSE)*$E4319</f>
        <v>0</v>
      </c>
      <c r="Z4316" s="25">
        <f t="shared" ca="1" si="2030"/>
        <v>-1123.5047306582999</v>
      </c>
      <c r="AA4316" s="25">
        <f ca="1">VLOOKUP(CONCATENATE($F4316," ",$G4316),AllocFactorMatrix,(AA$4+1),FALSE)*$E4319</f>
        <v>-18.320176394995318</v>
      </c>
      <c r="AB4316" s="25">
        <f ca="1">VLOOKUP(CONCATENATE($F4316," ",$G4316),AllocFactorMatrix,(AB$4+1),FALSE)*$E4319</f>
        <v>-404.53737333079334</v>
      </c>
      <c r="AC4316" s="25">
        <f ca="1">VLOOKUP(CONCATENATE($F4316," ",$G4316),AllocFactorMatrix,(AC$4+1),FALSE)*$E4319</f>
        <v>-100.26313929217545</v>
      </c>
    </row>
    <row r="4317" spans="4:29" hidden="1" outlineLevel="1">
      <c r="F4317" s="61" t="str">
        <f>F4319</f>
        <v>RB_GUP</v>
      </c>
      <c r="G4317" s="20" t="str">
        <f>$G$13</f>
        <v>ENERGY</v>
      </c>
      <c r="H4317" s="24">
        <f t="shared" ca="1" si="2023"/>
        <v>-8234.0073646543642</v>
      </c>
      <c r="I4317" s="25">
        <f ca="1">VLOOKUP(CONCATENATE($F4317," ",$G4317),AllocFactorMatrix,(I$4+1),FALSE)*$E4319</f>
        <v>-2993.329121879</v>
      </c>
      <c r="J4317" s="25">
        <f ca="1">VLOOKUP(CONCATENATE($F4317," ",$G4317),AllocFactorMatrix,(J$4+1),FALSE)*$E4319</f>
        <v>-966.14533636304759</v>
      </c>
      <c r="K4317" s="25">
        <f ca="1">VLOOKUP(CONCATENATE($F4317," ",$G4317),AllocFactorMatrix,(K$4+1),FALSE)*$E4319</f>
        <v>-11.060531096223631</v>
      </c>
      <c r="L4317" s="25">
        <f ca="1">VLOOKUP(CONCATENATE($F4317," ",$G4317),AllocFactorMatrix,(L$4+1),FALSE)*$E4319</f>
        <v>-0.28032847567647512</v>
      </c>
      <c r="M4317" s="25">
        <f t="shared" ca="1" si="2024"/>
        <v>-977.48619593494766</v>
      </c>
      <c r="N4317" s="25">
        <f ca="1">VLOOKUP(CONCATENATE($F4317," ",$G4317),AllocFactorMatrix,(N$4+1),FALSE)*$E4319</f>
        <v>-467.53482827975245</v>
      </c>
      <c r="O4317" s="25">
        <f ca="1">VLOOKUP(CONCATENATE($F4317," ",$G4317),AllocFactorMatrix,(O$4+1),FALSE)*$E4319</f>
        <v>-130.50294638779204</v>
      </c>
      <c r="P4317" s="25">
        <f ca="1">VLOOKUP(CONCATENATE($F4317," ",$G4317),AllocFactorMatrix,(P$4+1),FALSE)*$E4319</f>
        <v>-10.332017206730974</v>
      </c>
      <c r="Q4317" s="25">
        <f ca="1">VLOOKUP(CONCATENATE($F4317," ",$G4317),AllocFactorMatrix,(Q$4+1),FALSE)*$E4319</f>
        <v>-2.1180162577164747</v>
      </c>
      <c r="R4317" s="25">
        <f t="shared" ca="1" si="2029"/>
        <v>-610.48780813199187</v>
      </c>
      <c r="S4317" s="25">
        <f ca="1">VLOOKUP(CONCATENATE($F4317," ",$G4317),AllocFactorMatrix,(S$4+1),FALSE)*$E4319</f>
        <v>-31.153979621965863</v>
      </c>
      <c r="T4317" s="25">
        <f ca="1">VLOOKUP(CONCATENATE($F4317," ",$G4317),AllocFactorMatrix,(T$4+1),FALSE)*$E4319</f>
        <v>-372.31526848577988</v>
      </c>
      <c r="U4317" s="25">
        <f ca="1">VLOOKUP(CONCATENATE($F4317," ",$G4317),AllocFactorMatrix,(U$4+1),FALSE)*$E4319</f>
        <v>-2632.094739929049</v>
      </c>
      <c r="V4317" s="25">
        <f ca="1">VLOOKUP(CONCATENATE($F4317," ",$G4317),AllocFactorMatrix,(V$4+1),FALSE)*$E4319</f>
        <v>-421.81862545017839</v>
      </c>
      <c r="W4317" s="25">
        <f t="shared" ca="1" si="2031"/>
        <v>-3457.3826134869732</v>
      </c>
      <c r="X4317" s="25">
        <f ca="1">VLOOKUP(CONCATENATE($F4317," ",$G4317),AllocFactorMatrix,(X$4+1),FALSE)*$E4319</f>
        <v>-126.81688879303125</v>
      </c>
      <c r="Y4317" s="25">
        <f ca="1">VLOOKUP(CONCATENATE($F4317," ",$G4317),AllocFactorMatrix,(Y$4+1),FALSE)*$E4319</f>
        <v>-2.9806447813500316</v>
      </c>
      <c r="Z4317" s="25">
        <f t="shared" ca="1" si="2030"/>
        <v>-129.79753357438128</v>
      </c>
      <c r="AA4317" s="25">
        <f ca="1">VLOOKUP(CONCATENATE($F4317," ",$G4317),AllocFactorMatrix,(AA$4+1),FALSE)*$E4319</f>
        <v>-2.9118486910072323</v>
      </c>
      <c r="AB4317" s="25">
        <f ca="1">VLOOKUP(CONCATENATE($F4317," ",$G4317),AllocFactorMatrix,(AB$4+1),FALSE)*$E4319</f>
        <v>-50.104515554349419</v>
      </c>
      <c r="AC4317" s="25">
        <f ca="1">VLOOKUP(CONCATENATE($F4317," ",$G4317),AllocFactorMatrix,(AC$4+1),FALSE)*$E4319</f>
        <v>-12.507727401712501</v>
      </c>
    </row>
    <row r="4318" spans="4:29" hidden="1" outlineLevel="1">
      <c r="F4318" s="61" t="str">
        <f>F4319</f>
        <v>RB_GUP</v>
      </c>
      <c r="G4318" s="20" t="str">
        <f>$G$14</f>
        <v>CUSTOMER</v>
      </c>
      <c r="H4318" s="24">
        <f t="shared" ca="1" si="2023"/>
        <v>-143158.67407728644</v>
      </c>
      <c r="I4318" s="25">
        <f ca="1">VLOOKUP(CONCATENATE($F4318," ",$G4318),AllocFactorMatrix,(I$4+1),FALSE)*$E4319</f>
        <v>-103799.92016127646</v>
      </c>
      <c r="J4318" s="25">
        <f ca="1">VLOOKUP(CONCATENATE($F4318," ",$G4318),AllocFactorMatrix,(J$4+1),FALSE)*$E4319</f>
        <v>-25307.272279220699</v>
      </c>
      <c r="K4318" s="25">
        <f ca="1">VLOOKUP(CONCATENATE($F4318," ",$G4318),AllocFactorMatrix,(K$4+1),FALSE)*$E4319</f>
        <v>-205.35345157582634</v>
      </c>
      <c r="L4318" s="25">
        <f ca="1">VLOOKUP(CONCATENATE($F4318," ",$G4318),AllocFactorMatrix,(L$4+1),FALSE)*$E4319</f>
        <v>-29.131455987020516</v>
      </c>
      <c r="M4318" s="25">
        <f t="shared" ca="1" si="2024"/>
        <v>-25541.757186783543</v>
      </c>
      <c r="N4318" s="25">
        <f ca="1">VLOOKUP(CONCATENATE($F4318," ",$G4318),AllocFactorMatrix,(N$4+1),FALSE)*$E4319</f>
        <v>-422.30132976977677</v>
      </c>
      <c r="O4318" s="25">
        <f ca="1">VLOOKUP(CONCATENATE($F4318," ",$G4318),AllocFactorMatrix,(O$4+1),FALSE)*$E4319</f>
        <v>-172.14429806467027</v>
      </c>
      <c r="P4318" s="25">
        <f ca="1">VLOOKUP(CONCATENATE($F4318," ",$G4318),AllocFactorMatrix,(P$4+1),FALSE)*$E4319</f>
        <v>-83.560661045252871</v>
      </c>
      <c r="Q4318" s="25">
        <f ca="1">VLOOKUP(CONCATENATE($F4318," ",$G4318),AllocFactorMatrix,(Q$4+1),FALSE)*$E4319</f>
        <v>-35.790695676937183</v>
      </c>
      <c r="R4318" s="25">
        <f t="shared" ca="1" si="2029"/>
        <v>-713.79698455663709</v>
      </c>
      <c r="S4318" s="25">
        <f ca="1">VLOOKUP(CONCATENATE($F4318," ",$G4318),AllocFactorMatrix,(S$4+1),FALSE)*$E4319</f>
        <v>-6.0827880086802191</v>
      </c>
      <c r="T4318" s="25">
        <f ca="1">VLOOKUP(CONCATENATE($F4318," ",$G4318),AllocFactorMatrix,(T$4+1),FALSE)*$E4319</f>
        <v>-107.15581976721421</v>
      </c>
      <c r="U4318" s="25">
        <f ca="1">VLOOKUP(CONCATENATE($F4318," ",$G4318),AllocFactorMatrix,(U$4+1),FALSE)*$E4319</f>
        <v>-216.66443623481933</v>
      </c>
      <c r="V4318" s="25">
        <f ca="1">VLOOKUP(CONCATENATE($F4318," ",$G4318),AllocFactorMatrix,(V$4+1),FALSE)*$E4319</f>
        <v>-53.688542915859415</v>
      </c>
      <c r="W4318" s="25">
        <f t="shared" ca="1" si="2031"/>
        <v>-383.5915869265732</v>
      </c>
      <c r="X4318" s="25">
        <f ca="1">VLOOKUP(CONCATENATE($F4318," ",$G4318),AllocFactorMatrix,(X$4+1),FALSE)*$E4319</f>
        <v>-142.92461095071954</v>
      </c>
      <c r="Y4318" s="25">
        <f ca="1">VLOOKUP(CONCATENATE($F4318," ",$G4318),AllocFactorMatrix,(Y$4+1),FALSE)*$E4319</f>
        <v>-2.1921121733773861</v>
      </c>
      <c r="Z4318" s="25">
        <f t="shared" ca="1" si="2030"/>
        <v>-145.11672312409692</v>
      </c>
      <c r="AA4318" s="25">
        <f ca="1">VLOOKUP(CONCATENATE($F4318," ",$G4318),AllocFactorMatrix,(AA$4+1),FALSE)*$E4319</f>
        <v>-8.4836806439837265</v>
      </c>
      <c r="AB4318" s="25">
        <f ca="1">VLOOKUP(CONCATENATE($F4318," ",$G4318),AllocFactorMatrix,(AB$4+1),FALSE)*$E4319</f>
        <v>-10905.42159626349</v>
      </c>
      <c r="AC4318" s="25">
        <f ca="1">VLOOKUP(CONCATENATE($F4318," ",$G4318),AllocFactorMatrix,(AC$4+1),FALSE)*$E4319</f>
        <v>-1660.5861577116725</v>
      </c>
    </row>
    <row r="4319" spans="4:29" collapsed="1">
      <c r="D4319" s="20" t="s">
        <v>641</v>
      </c>
      <c r="E4319" s="22">
        <v>-823816</v>
      </c>
      <c r="F4319" s="61" t="s">
        <v>73</v>
      </c>
      <c r="G4319" s="20" t="str">
        <f>$G$15</f>
        <v>TOTAL</v>
      </c>
      <c r="H4319" s="24">
        <f t="shared" ca="1" si="2023"/>
        <v>-823816.00000000035</v>
      </c>
      <c r="I4319" s="25">
        <f ca="1">VLOOKUP(CONCATENATE($F4319," ",$G4319),AllocFactorMatrix,(I$4+1),FALSE)*$E4319</f>
        <v>-479781.31266569067</v>
      </c>
      <c r="J4319" s="25">
        <f ca="1">VLOOKUP(CONCATENATE($F4319," ",$G4319),AllocFactorMatrix,(J$4+1),FALSE)*$E4319</f>
        <v>-119155.56520657621</v>
      </c>
      <c r="K4319" s="25">
        <f ca="1">VLOOKUP(CONCATENATE($F4319," ",$G4319),AllocFactorMatrix,(K$4+1),FALSE)*$E4319</f>
        <v>-1167.5506668367764</v>
      </c>
      <c r="L4319" s="25">
        <f ca="1">VLOOKUP(CONCATENATE($F4319," ",$G4319),AllocFactorMatrix,(L$4+1),FALSE)*$E4319</f>
        <v>-46.26839158497021</v>
      </c>
      <c r="M4319" s="25">
        <f t="shared" ca="1" si="2024"/>
        <v>-120369.38426499795</v>
      </c>
      <c r="N4319" s="25">
        <f ca="1">VLOOKUP(CONCATENATE($F4319," ",$G4319),AllocFactorMatrix,(N$4+1),FALSE)*$E4319</f>
        <v>-39486.372083702583</v>
      </c>
      <c r="O4319" s="25">
        <f ca="1">VLOOKUP(CONCATENATE($F4319," ",$G4319),AllocFactorMatrix,(O$4+1),FALSE)*$E4319</f>
        <v>-10129.584335284406</v>
      </c>
      <c r="P4319" s="25">
        <f ca="1">VLOOKUP(CONCATENATE($F4319," ",$G4319),AllocFactorMatrix,(P$4+1),FALSE)*$E4319</f>
        <v>-647.09446871743864</v>
      </c>
      <c r="Q4319" s="25">
        <f ca="1">VLOOKUP(CONCATENATE($F4319," ",$G4319),AllocFactorMatrix,(Q$4+1),FALSE)*$E4319</f>
        <v>-130.63352122430504</v>
      </c>
      <c r="R4319" s="25">
        <f t="shared" ca="1" si="2029"/>
        <v>-50393.684408928733</v>
      </c>
      <c r="S4319" s="25">
        <f ca="1">VLOOKUP(CONCATENATE($F4319," ",$G4319),AllocFactorMatrix,(S$4+1),FALSE)*$E4319</f>
        <v>-2242.1260337782387</v>
      </c>
      <c r="T4319" s="25">
        <f ca="1">VLOOKUP(CONCATENATE($F4319," ",$G4319),AllocFactorMatrix,(T$4+1),FALSE)*$E4319</f>
        <v>-23135.445202038136</v>
      </c>
      <c r="U4319" s="25">
        <f ca="1">VLOOKUP(CONCATENATE($F4319," ",$G4319),AllocFactorMatrix,(U$4+1),FALSE)*$E4319</f>
        <v>-108784.67947218365</v>
      </c>
      <c r="V4319" s="25">
        <f ca="1">VLOOKUP(CONCATENATE($F4319," ",$G4319),AllocFactorMatrix,(V$4+1),FALSE)*$E4319</f>
        <v>-13849.311920553297</v>
      </c>
      <c r="W4319" s="25">
        <f t="shared" ca="1" si="2031"/>
        <v>-148011.56262855334</v>
      </c>
      <c r="X4319" s="25">
        <f ca="1">VLOOKUP(CONCATENATE($F4319," ",$G4319),AllocFactorMatrix,(X$4+1),FALSE)*$E4319</f>
        <v>-10773.075622789345</v>
      </c>
      <c r="Y4319" s="25">
        <f ca="1">VLOOKUP(CONCATENATE($F4319," ",$G4319),AllocFactorMatrix,(Y$4+1),FALSE)*$E4319</f>
        <v>-230.82862594533026</v>
      </c>
      <c r="Z4319" s="25">
        <f t="shared" ca="1" si="2030"/>
        <v>-11003.904248734676</v>
      </c>
      <c r="AA4319" s="25">
        <f ca="1">VLOOKUP(CONCATENATE($F4319," ",$G4319),AllocFactorMatrix,(AA$4+1),FALSE)*$E4319</f>
        <v>-191.47578882012797</v>
      </c>
      <c r="AB4319" s="25">
        <f ca="1">VLOOKUP(CONCATENATE($F4319," ",$G4319),AllocFactorMatrix,(AB$4+1),FALSE)*$E4319</f>
        <v>-12105.873359281712</v>
      </c>
      <c r="AC4319" s="25">
        <f ca="1">VLOOKUP(CONCATENATE($F4319," ",$G4319),AllocFactorMatrix,(AC$4+1),FALSE)*$E4319</f>
        <v>-1958.8026349929587</v>
      </c>
    </row>
    <row r="4320" spans="4:29" hidden="1" outlineLevel="1">
      <c r="F4320" s="61" t="str">
        <f>F4327</f>
        <v>RB_GUP</v>
      </c>
      <c r="G4320" s="20" t="str">
        <f>$G$8</f>
        <v>PRODUCTION</v>
      </c>
      <c r="H4320" s="24">
        <f t="shared" ca="1" si="2018"/>
        <v>-3354.4776878511266</v>
      </c>
      <c r="I4320" s="25">
        <f ca="1">VLOOKUP(CONCATENATE($F4320," ",$G4320),AllocFactorMatrix,(I$4+1),FALSE)*$E4327</f>
        <v>-1644.8443748551786</v>
      </c>
      <c r="J4320" s="25">
        <f ca="1">VLOOKUP(CONCATENATE($F4320," ",$G4320),AllocFactorMatrix,(J$4+1),FALSE)*$E4327</f>
        <v>-416.08166898559972</v>
      </c>
      <c r="K4320" s="25">
        <f ca="1">VLOOKUP(CONCATENATE($F4320," ",$G4320),AllocFactorMatrix,(K$4+1),FALSE)*$E4327</f>
        <v>-4.8646275826423855</v>
      </c>
      <c r="L4320" s="25">
        <f ca="1">VLOOKUP(CONCATENATE($F4320," ",$G4320),AllocFactorMatrix,(L$4+1),FALSE)*$E4327</f>
        <v>-0.11984256742184042</v>
      </c>
      <c r="M4320" s="25">
        <f t="shared" ref="M4320:M4327" ca="1" si="2032">SUBTOTAL(9,J4320:L4320)</f>
        <v>-421.06613913566395</v>
      </c>
      <c r="N4320" s="25">
        <f ca="1">VLOOKUP(CONCATENATE($F4320," ",$G4320),AllocFactorMatrix,(N$4+1),FALSE)*$E4327</f>
        <v>-174.09379053156229</v>
      </c>
      <c r="O4320" s="25">
        <f ca="1">VLOOKUP(CONCATENATE($F4320," ",$G4320),AllocFactorMatrix,(O$4+1),FALSE)*$E4327</f>
        <v>-49.58105689647887</v>
      </c>
      <c r="P4320" s="25">
        <f ca="1">VLOOKUP(CONCATENATE($F4320," ",$G4320),AllocFactorMatrix,(P$4+1),FALSE)*$E4327</f>
        <v>-3.9236210922930477</v>
      </c>
      <c r="Q4320" s="25">
        <f ca="1">VLOOKUP(CONCATENATE($F4320," ",$G4320),AllocFactorMatrix,(Q$4+1),FALSE)*$E4327</f>
        <v>-0.82820723073154523</v>
      </c>
      <c r="R4320" s="25">
        <f ca="1">SUBTOTAL(9,N4320:Q4320)</f>
        <v>-228.42667575106577</v>
      </c>
      <c r="S4320" s="25">
        <f ca="1">VLOOKUP(CONCATENATE($F4320," ",$G4320),AllocFactorMatrix,(S$4+1),FALSE)*$E4327</f>
        <v>-10.457866834444168</v>
      </c>
      <c r="T4320" s="25">
        <f ca="1">VLOOKUP(CONCATENATE($F4320," ",$G4320),AllocFactorMatrix,(T$4+1),FALSE)*$E4327</f>
        <v>-114.0090950024788</v>
      </c>
      <c r="U4320" s="25">
        <f ca="1">VLOOKUP(CONCATENATE($F4320," ",$G4320),AllocFactorMatrix,(U$4+1),FALSE)*$E4327</f>
        <v>-761.42548673563567</v>
      </c>
      <c r="V4320" s="25">
        <f ca="1">VLOOKUP(CONCATENATE($F4320," ",$G4320),AllocFactorMatrix,(V$4+1),FALSE)*$E4327</f>
        <v>-119.45327127666106</v>
      </c>
      <c r="W4320" s="25">
        <f ca="1">SUBTOTAL(9,S4320:V4320)</f>
        <v>-1005.3457198492197</v>
      </c>
      <c r="X4320" s="25">
        <f ca="1">VLOOKUP(CONCATENATE($F4320," ",$G4320),AllocFactorMatrix,(X$4+1),FALSE)*$E4327</f>
        <v>-47.25378937758596</v>
      </c>
      <c r="Y4320" s="25">
        <f ca="1">VLOOKUP(CONCATENATE($F4320," ",$G4320),AllocFactorMatrix,(Y$4+1),FALSE)*$E4327</f>
        <v>-1.1407237508468813</v>
      </c>
      <c r="Z4320" s="25">
        <f t="shared" ref="Z4320:Z4327" ca="1" si="2033">SUBTOTAL(9,X4320:Y4320)</f>
        <v>-48.394513128432841</v>
      </c>
      <c r="AA4320" s="25">
        <f ca="1">VLOOKUP(CONCATENATE($F4320," ",$G4320),AllocFactorMatrix,(AA$4+1),FALSE)*$E4327</f>
        <v>-0.82386034701886712</v>
      </c>
      <c r="AB4320" s="25">
        <f ca="1">VLOOKUP(CONCATENATE($F4320," ",$G4320),AllocFactorMatrix,(AB$4+1),FALSE)*$E4327</f>
        <v>-4.4671351920976541</v>
      </c>
      <c r="AC4320" s="25">
        <f ca="1">VLOOKUP(CONCATENATE($F4320," ",$G4320),AllocFactorMatrix,(AC$4+1),FALSE)*$E4327</f>
        <v>-1.1092695924490374</v>
      </c>
    </row>
    <row r="4321" spans="4:29" hidden="1" outlineLevel="1">
      <c r="F4321" s="61" t="str">
        <f>F4327</f>
        <v>RB_GUP</v>
      </c>
      <c r="G4321" s="20" t="str">
        <f>$G$9</f>
        <v>BULKTRAN</v>
      </c>
      <c r="H4321" s="24">
        <f t="shared" ca="1" si="2018"/>
        <v>-3552.577311089507</v>
      </c>
      <c r="I4321" s="25">
        <f ca="1">VLOOKUP(CONCATENATE($F4321," ",$G4321),AllocFactorMatrix,(I$4+1),FALSE)*$E4327</f>
        <v>-1741.9811219930962</v>
      </c>
      <c r="J4321" s="25">
        <f ca="1">VLOOKUP(CONCATENATE($F4321," ",$G4321),AllocFactorMatrix,(J$4+1),FALSE)*$E4327</f>
        <v>-440.65348896251112</v>
      </c>
      <c r="K4321" s="25">
        <f ca="1">VLOOKUP(CONCATENATE($F4321," ",$G4321),AllocFactorMatrix,(K$4+1),FALSE)*$E4327</f>
        <v>-5.1519095326182773</v>
      </c>
      <c r="L4321" s="25">
        <f ca="1">VLOOKUP(CONCATENATE($F4321," ",$G4321),AllocFactorMatrix,(L$4+1),FALSE)*$E4327</f>
        <v>-0.12691990394435435</v>
      </c>
      <c r="M4321" s="25">
        <f t="shared" ca="1" si="2032"/>
        <v>-445.93231839907372</v>
      </c>
      <c r="N4321" s="25">
        <f ca="1">VLOOKUP(CONCATENATE($F4321," ",$G4321),AllocFactorMatrix,(N$4+1),FALSE)*$E4327</f>
        <v>-184.37494829193389</v>
      </c>
      <c r="O4321" s="25">
        <f ca="1">VLOOKUP(CONCATENATE($F4321," ",$G4321),AllocFactorMatrix,(O$4+1),FALSE)*$E4327</f>
        <v>-52.509080155219081</v>
      </c>
      <c r="P4321" s="25">
        <f ca="1">VLOOKUP(CONCATENATE($F4321," ",$G4321),AllocFactorMatrix,(P$4+1),FALSE)*$E4327</f>
        <v>-4.1553316393413837</v>
      </c>
      <c r="Q4321" s="25">
        <f ca="1">VLOOKUP(CONCATENATE($F4321," ",$G4321),AllocFactorMatrix,(Q$4+1),FALSE)*$E4327</f>
        <v>-0.87711724165975091</v>
      </c>
      <c r="R4321" s="25">
        <f t="shared" ref="R4321:R4327" ca="1" si="2034">SUBTOTAL(9,N4321:Q4321)</f>
        <v>-241.91647732815412</v>
      </c>
      <c r="S4321" s="25">
        <f ca="1">VLOOKUP(CONCATENATE($F4321," ",$G4321),AllocFactorMatrix,(S$4+1),FALSE)*$E4327</f>
        <v>-11.07545910142618</v>
      </c>
      <c r="T4321" s="25">
        <f ca="1">VLOOKUP(CONCATENATE($F4321," ",$G4321),AllocFactorMatrix,(T$4+1),FALSE)*$E4327</f>
        <v>-120.74193417071535</v>
      </c>
      <c r="U4321" s="25">
        <f ca="1">VLOOKUP(CONCATENATE($F4321," ",$G4321),AllocFactorMatrix,(U$4+1),FALSE)*$E4327</f>
        <v>-806.39168299108235</v>
      </c>
      <c r="V4321" s="25">
        <f ca="1">VLOOKUP(CONCATENATE($F4321," ",$G4321),AllocFactorMatrix,(V$4+1),FALSE)*$E4327</f>
        <v>-126.50761780583933</v>
      </c>
      <c r="W4321" s="25">
        <f t="shared" ref="W4321:W4327" ca="1" si="2035">SUBTOTAL(9,S4321:V4321)</f>
        <v>-1064.7166940690631</v>
      </c>
      <c r="X4321" s="25">
        <f ca="1">VLOOKUP(CONCATENATE($F4321," ",$G4321),AllocFactorMatrix,(X$4+1),FALSE)*$E4327</f>
        <v>-50.044375198498713</v>
      </c>
      <c r="Y4321" s="25">
        <f ca="1">VLOOKUP(CONCATENATE($F4321," ",$G4321),AllocFactorMatrix,(Y$4+1),FALSE)*$E4327</f>
        <v>-1.2080895127597595</v>
      </c>
      <c r="Z4321" s="25">
        <f t="shared" ca="1" si="2033"/>
        <v>-51.252464711258476</v>
      </c>
      <c r="AA4321" s="25">
        <f ca="1">VLOOKUP(CONCATENATE($F4321," ",$G4321),AllocFactorMatrix,(AA$4+1),FALSE)*$E4327</f>
        <v>-0.87251365150694382</v>
      </c>
      <c r="AB4321" s="25">
        <f ca="1">VLOOKUP(CONCATENATE($F4321," ",$G4321),AllocFactorMatrix,(AB$4+1),FALSE)*$E4327</f>
        <v>-4.7309431171628358</v>
      </c>
      <c r="AC4321" s="25">
        <f ca="1">VLOOKUP(CONCATENATE($F4321," ",$G4321),AllocFactorMatrix,(AC$4+1),FALSE)*$E4327</f>
        <v>-1.1747778201918531</v>
      </c>
    </row>
    <row r="4322" spans="4:29" hidden="1" outlineLevel="1">
      <c r="F4322" s="61" t="str">
        <f>F4327</f>
        <v>RB_GUP</v>
      </c>
      <c r="G4322" s="20" t="str">
        <f>$G$10</f>
        <v>SUBTRAN</v>
      </c>
      <c r="H4322" s="24">
        <f t="shared" ca="1" si="2018"/>
        <v>-1361.8869092170503</v>
      </c>
      <c r="I4322" s="25">
        <f ca="1">VLOOKUP(CONCATENATE($F4322," ",$G4322),AllocFactorMatrix,(I$4+1),FALSE)*$E4327</f>
        <v>-646.76255479146357</v>
      </c>
      <c r="J4322" s="25">
        <f ca="1">VLOOKUP(CONCATENATE($F4322," ",$G4322),AllocFactorMatrix,(J$4+1),FALSE)*$E4327</f>
        <v>-165.56167056805333</v>
      </c>
      <c r="K4322" s="25">
        <f ca="1">VLOOKUP(CONCATENATE($F4322," ",$G4322),AllocFactorMatrix,(K$4+1),FALSE)*$E4327</f>
        <v>-1.9293270064314305</v>
      </c>
      <c r="L4322" s="25">
        <f ca="1">VLOOKUP(CONCATENATE($F4322," ",$G4322),AllocFactorMatrix,(L$4+1),FALSE)*$E4327</f>
        <v>-6.3251481396996934E-2</v>
      </c>
      <c r="M4322" s="25">
        <f t="shared" ca="1" si="2032"/>
        <v>-167.55424905588177</v>
      </c>
      <c r="N4322" s="25">
        <f ca="1">VLOOKUP(CONCATENATE($F4322," ",$G4322),AllocFactorMatrix,(N$4+1),FALSE)*$E4327</f>
        <v>-72.159819838697615</v>
      </c>
      <c r="O4322" s="25">
        <f ca="1">VLOOKUP(CONCATENATE($F4322," ",$G4322),AllocFactorMatrix,(O$4+1),FALSE)*$E4327</f>
        <v>-20.453537999210511</v>
      </c>
      <c r="P4322" s="25">
        <f ca="1">VLOOKUP(CONCATENATE($F4322," ",$G4322),AllocFactorMatrix,(P$4+1),FALSE)*$E4327</f>
        <v>-2.0951156614801807</v>
      </c>
      <c r="Q4322" s="25">
        <f ca="1">VLOOKUP(CONCATENATE($F4322," ",$G4322),AllocFactorMatrix,(Q$4+1),FALSE)*$E4327</f>
        <v>0</v>
      </c>
      <c r="R4322" s="25">
        <f t="shared" ca="1" si="2034"/>
        <v>-94.708473499388305</v>
      </c>
      <c r="S4322" s="25">
        <f ca="1">VLOOKUP(CONCATENATE($F4322," ",$G4322),AllocFactorMatrix,(S$4+1),FALSE)*$E4327</f>
        <v>-4.041273989159901</v>
      </c>
      <c r="T4322" s="25">
        <f ca="1">VLOOKUP(CONCATENATE($F4322," ",$G4322),AllocFactorMatrix,(T$4+1),FALSE)*$E4327</f>
        <v>-46.708562038999588</v>
      </c>
      <c r="U4322" s="25">
        <f ca="1">VLOOKUP(CONCATENATE($F4322," ",$G4322),AllocFactorMatrix,(U$4+1),FALSE)*$E4327</f>
        <v>-380.47605158119029</v>
      </c>
      <c r="V4322" s="25">
        <f ca="1">VLOOKUP(CONCATENATE($F4322," ",$G4322),AllocFactorMatrix,(V$4+1),FALSE)*$E4327</f>
        <v>0</v>
      </c>
      <c r="W4322" s="25">
        <f t="shared" ca="1" si="2035"/>
        <v>-431.2258876093498</v>
      </c>
      <c r="X4322" s="25">
        <f ca="1">VLOOKUP(CONCATENATE($F4322," ",$G4322),AllocFactorMatrix,(X$4+1),FALSE)*$E4327</f>
        <v>-19.58376597032056</v>
      </c>
      <c r="Y4322" s="25">
        <f ca="1">VLOOKUP(CONCATENATE($F4322," ",$G4322),AllocFactorMatrix,(Y$4+1),FALSE)*$E4327</f>
        <v>-0.46855464554072035</v>
      </c>
      <c r="Z4322" s="25">
        <f t="shared" ca="1" si="2033"/>
        <v>-20.05232061586128</v>
      </c>
      <c r="AA4322" s="25">
        <f ca="1">VLOOKUP(CONCATENATE($F4322," ",$G4322),AllocFactorMatrix,(AA$4+1),FALSE)*$E4327</f>
        <v>-0.32158376827739221</v>
      </c>
      <c r="AB4322" s="25">
        <f ca="1">VLOOKUP(CONCATENATE($F4322," ",$G4322),AllocFactorMatrix,(AB$4+1),FALSE)*$E4327</f>
        <v>-1.0101907833711221</v>
      </c>
      <c r="AC4322" s="25">
        <f ca="1">VLOOKUP(CONCATENATE($F4322," ",$G4322),AllocFactorMatrix,(AC$4+1),FALSE)*$E4327</f>
        <v>-0.25164909345685793</v>
      </c>
    </row>
    <row r="4323" spans="4:29" hidden="1" outlineLevel="1">
      <c r="F4323" s="61" t="str">
        <f>F4327</f>
        <v>RB_GUP</v>
      </c>
      <c r="G4323" s="20" t="str">
        <f>$G$11</f>
        <v>DISTPRI</v>
      </c>
      <c r="H4323" s="24">
        <f t="shared" ca="1" si="2018"/>
        <v>-2841.1567746151222</v>
      </c>
      <c r="I4323" s="25">
        <f ca="1">VLOOKUP(CONCATENATE($F4323," ",$G4323),AllocFactorMatrix,(I$4+1),FALSE)*$E4327</f>
        <v>-1887.9448529343085</v>
      </c>
      <c r="J4323" s="25">
        <f ca="1">VLOOKUP(CONCATENATE($F4323," ",$G4323),AllocFactorMatrix,(J$4+1),FALSE)*$E4327</f>
        <v>-475.31206703061554</v>
      </c>
      <c r="K4323" s="25">
        <f ca="1">VLOOKUP(CONCATENATE($F4323," ",$G4323),AllocFactorMatrix,(K$4+1),FALSE)*$E4327</f>
        <v>-5.546721482107503</v>
      </c>
      <c r="L4323" s="25">
        <f ca="1">VLOOKUP(CONCATENATE($F4323," ",$G4323),AllocFactorMatrix,(L$4+1),FALSE)*$E4327</f>
        <v>0</v>
      </c>
      <c r="M4323" s="25">
        <f t="shared" ca="1" si="2032"/>
        <v>-480.85878851272304</v>
      </c>
      <c r="N4323" s="25">
        <f ca="1">VLOOKUP(CONCATENATE($F4323," ",$G4323),AllocFactorMatrix,(N$4+1),FALSE)*$E4327</f>
        <v>-204.96772947702686</v>
      </c>
      <c r="O4323" s="25">
        <f ca="1">VLOOKUP(CONCATENATE($F4323," ",$G4323),AllocFactorMatrix,(O$4+1),FALSE)*$E4327</f>
        <v>-58.185910030219837</v>
      </c>
      <c r="P4323" s="25">
        <f ca="1">VLOOKUP(CONCATENATE($F4323," ",$G4323),AllocFactorMatrix,(P$4+1),FALSE)*$E4327</f>
        <v>0</v>
      </c>
      <c r="Q4323" s="25">
        <f ca="1">VLOOKUP(CONCATENATE($F4323," ",$G4323),AllocFactorMatrix,(Q$4+1),FALSE)*$E4327</f>
        <v>0</v>
      </c>
      <c r="R4323" s="25">
        <f t="shared" ca="1" si="2034"/>
        <v>-263.15363950724668</v>
      </c>
      <c r="S4323" s="25">
        <f ca="1">VLOOKUP(CONCATENATE($F4323," ",$G4323),AllocFactorMatrix,(S$4+1),FALSE)*$E4327</f>
        <v>-11.6900627306718</v>
      </c>
      <c r="T4323" s="25">
        <f ca="1">VLOOKUP(CONCATENATE($F4323," ",$G4323),AllocFactorMatrix,(T$4+1),FALSE)*$E4327</f>
        <v>-135.21192742541305</v>
      </c>
      <c r="U4323" s="25">
        <f ca="1">VLOOKUP(CONCATENATE($F4323," ",$G4323),AllocFactorMatrix,(U$4+1),FALSE)*$E4327</f>
        <v>0</v>
      </c>
      <c r="V4323" s="25">
        <f ca="1">VLOOKUP(CONCATENATE($F4323," ",$G4323),AllocFactorMatrix,(V$4+1),FALSE)*$E4327</f>
        <v>0</v>
      </c>
      <c r="W4323" s="25">
        <f t="shared" ca="1" si="2035"/>
        <v>-146.90199015608485</v>
      </c>
      <c r="X4323" s="25">
        <f ca="1">VLOOKUP(CONCATENATE($F4323," ",$G4323),AllocFactorMatrix,(X$4+1),FALSE)*$E4327</f>
        <v>-55.6247883374959</v>
      </c>
      <c r="Y4323" s="25">
        <f ca="1">VLOOKUP(CONCATENATE($F4323," ",$G4323),AllocFactorMatrix,(Y$4+1),FALSE)*$E4327</f>
        <v>-1.3327239451946566</v>
      </c>
      <c r="Z4323" s="25">
        <f t="shared" ca="1" si="2033"/>
        <v>-56.957512282690558</v>
      </c>
      <c r="AA4323" s="25">
        <f ca="1">VLOOKUP(CONCATENATE($F4323," ",$G4323),AllocFactorMatrix,(AA$4+1),FALSE)*$E4327</f>
        <v>-0.95701118123705931</v>
      </c>
      <c r="AB4323" s="25">
        <f ca="1">VLOOKUP(CONCATENATE($F4323," ",$G4323),AllocFactorMatrix,(AB$4+1),FALSE)*$E4327</f>
        <v>-3.5081013140979085</v>
      </c>
      <c r="AC4323" s="25">
        <f ca="1">VLOOKUP(CONCATENATE($F4323," ",$G4323),AllocFactorMatrix,(AC$4+1),FALSE)*$E4327</f>
        <v>-0.8748787267329653</v>
      </c>
    </row>
    <row r="4324" spans="4:29" hidden="1" outlineLevel="1">
      <c r="F4324" s="61" t="str">
        <f>F4327</f>
        <v>RB_GUP</v>
      </c>
      <c r="G4324" s="20" t="str">
        <f>$G$12</f>
        <v>DISTSEC</v>
      </c>
      <c r="H4324" s="24">
        <f t="shared" ca="1" si="2018"/>
        <v>-1256.6017691159138</v>
      </c>
      <c r="I4324" s="25">
        <f ca="1">VLOOKUP(CONCATENATE($F4324," ",$G4324),AllocFactorMatrix,(I$4+1),FALSE)*$E4327</f>
        <v>-938.18109504333256</v>
      </c>
      <c r="J4324" s="25">
        <f ca="1">VLOOKUP(CONCATENATE($F4324," ",$G4324),AllocFactorMatrix,(J$4+1),FALSE)*$E4327</f>
        <v>-210.60922373122276</v>
      </c>
      <c r="K4324" s="25">
        <f ca="1">VLOOKUP(CONCATENATE($F4324," ",$G4324),AllocFactorMatrix,(K$4+1),FALSE)*$E4327</f>
        <v>0</v>
      </c>
      <c r="L4324" s="25">
        <f ca="1">VLOOKUP(CONCATENATE($F4324," ",$G4324),AllocFactorMatrix,(L$4+1),FALSE)*$E4327</f>
        <v>0</v>
      </c>
      <c r="M4324" s="25">
        <f t="shared" ca="1" si="2032"/>
        <v>-210.60922373122276</v>
      </c>
      <c r="N4324" s="25">
        <f ca="1">VLOOKUP(CONCATENATE($F4324," ",$G4324),AllocFactorMatrix,(N$4+1),FALSE)*$E4327</f>
        <v>-74.241971629428292</v>
      </c>
      <c r="O4324" s="25">
        <f ca="1">VLOOKUP(CONCATENATE($F4324," ",$G4324),AllocFactorMatrix,(O$4+1),FALSE)*$E4327</f>
        <v>0</v>
      </c>
      <c r="P4324" s="25">
        <f ca="1">VLOOKUP(CONCATENATE($F4324," ",$G4324),AllocFactorMatrix,(P$4+1),FALSE)*$E4327</f>
        <v>0</v>
      </c>
      <c r="Q4324" s="25">
        <f ca="1">VLOOKUP(CONCATENATE($F4324," ",$G4324),AllocFactorMatrix,(Q$4+1),FALSE)*$E4327</f>
        <v>0</v>
      </c>
      <c r="R4324" s="25">
        <f t="shared" ca="1" si="2034"/>
        <v>-74.241971629428292</v>
      </c>
      <c r="S4324" s="25">
        <f ca="1">VLOOKUP(CONCATENATE($F4324," ",$G4324),AllocFactorMatrix,(S$4+1),FALSE)*$E4327</f>
        <v>-3.2859909749656939</v>
      </c>
      <c r="T4324" s="25">
        <f ca="1">VLOOKUP(CONCATENATE($F4324," ",$G4324),AllocFactorMatrix,(T$4+1),FALSE)*$E4327</f>
        <v>0</v>
      </c>
      <c r="U4324" s="25">
        <f ca="1">VLOOKUP(CONCATENATE($F4324," ",$G4324),AllocFactorMatrix,(U$4+1),FALSE)*$E4327</f>
        <v>0</v>
      </c>
      <c r="V4324" s="25">
        <f ca="1">VLOOKUP(CONCATENATE($F4324," ",$G4324),AllocFactorMatrix,(V$4+1),FALSE)*$E4327</f>
        <v>0</v>
      </c>
      <c r="W4324" s="25">
        <f t="shared" ca="1" si="2035"/>
        <v>-3.2859909749656939</v>
      </c>
      <c r="X4324" s="25">
        <f ca="1">VLOOKUP(CONCATENATE($F4324," ",$G4324),AllocFactorMatrix,(X$4+1),FALSE)*$E4327</f>
        <v>-20.662648181394754</v>
      </c>
      <c r="Y4324" s="25">
        <f ca="1">VLOOKUP(CONCATENATE($F4324," ",$G4324),AllocFactorMatrix,(Y$4+1),FALSE)*$E4327</f>
        <v>0</v>
      </c>
      <c r="Z4324" s="25">
        <f t="shared" ca="1" si="2033"/>
        <v>-20.662648181394754</v>
      </c>
      <c r="AA4324" s="25">
        <f ca="1">VLOOKUP(CONCATENATE($F4324," ",$G4324),AllocFactorMatrix,(AA$4+1),FALSE)*$E4327</f>
        <v>-0.33693081047293821</v>
      </c>
      <c r="AB4324" s="25">
        <f ca="1">VLOOKUP(CONCATENATE($F4324," ",$G4324),AllocFactorMatrix,(AB$4+1),FALSE)*$E4327</f>
        <v>-7.4399450160410208</v>
      </c>
      <c r="AC4324" s="25">
        <f ca="1">VLOOKUP(CONCATENATE($F4324," ",$G4324),AllocFactorMatrix,(AC$4+1),FALSE)*$E4327</f>
        <v>-1.8439637290556996</v>
      </c>
    </row>
    <row r="4325" spans="4:29" hidden="1" outlineLevel="1">
      <c r="F4325" s="61" t="str">
        <f>F4327</f>
        <v>RB_GUP</v>
      </c>
      <c r="G4325" s="20" t="str">
        <f>$G$13</f>
        <v>ENERGY</v>
      </c>
      <c r="H4325" s="24">
        <f t="shared" ca="1" si="2018"/>
        <v>-151.43362787549432</v>
      </c>
      <c r="I4325" s="25">
        <f ca="1">VLOOKUP(CONCATENATE($F4325," ",$G4325),AllocFactorMatrix,(I$4+1),FALSE)*$E4327</f>
        <v>-55.051042375468228</v>
      </c>
      <c r="J4325" s="25">
        <f ca="1">VLOOKUP(CONCATENATE($F4325," ",$G4325),AllocFactorMatrix,(J$4+1),FALSE)*$E4327</f>
        <v>-17.768613369049078</v>
      </c>
      <c r="K4325" s="25">
        <f ca="1">VLOOKUP(CONCATENATE($F4325," ",$G4325),AllocFactorMatrix,(K$4+1),FALSE)*$E4327</f>
        <v>-0.20341691183332714</v>
      </c>
      <c r="L4325" s="25">
        <f ca="1">VLOOKUP(CONCATENATE($F4325," ",$G4325),AllocFactorMatrix,(L$4+1),FALSE)*$E4327</f>
        <v>-5.1555890331994947E-3</v>
      </c>
      <c r="M4325" s="25">
        <f t="shared" ca="1" si="2032"/>
        <v>-17.977185869915605</v>
      </c>
      <c r="N4325" s="25">
        <f ca="1">VLOOKUP(CONCATENATE($F4325," ",$G4325),AllocFactorMatrix,(N$4+1),FALSE)*$E4327</f>
        <v>-8.5985464997845753</v>
      </c>
      <c r="O4325" s="25">
        <f ca="1">VLOOKUP(CONCATENATE($F4325," ",$G4325),AllocFactorMatrix,(O$4+1),FALSE)*$E4327</f>
        <v>-2.4001113606939382</v>
      </c>
      <c r="P4325" s="25">
        <f ca="1">VLOOKUP(CONCATENATE($F4325," ",$G4325),AllocFactorMatrix,(P$4+1),FALSE)*$E4327</f>
        <v>-0.19001863607793607</v>
      </c>
      <c r="Q4325" s="25">
        <f ca="1">VLOOKUP(CONCATENATE($F4325," ",$G4325),AllocFactorMatrix,(Q$4+1),FALSE)*$E4327</f>
        <v>-3.8952951048125205E-2</v>
      </c>
      <c r="R4325" s="25">
        <f t="shared" ca="1" si="2034"/>
        <v>-11.227629447604574</v>
      </c>
      <c r="S4325" s="25">
        <f ca="1">VLOOKUP(CONCATENATE($F4325," ",$G4325),AllocFactorMatrix,(S$4+1),FALSE)*$E4327</f>
        <v>-0.57296040044427976</v>
      </c>
      <c r="T4325" s="25">
        <f ca="1">VLOOKUP(CONCATENATE($F4325," ",$G4325),AllocFactorMatrix,(T$4+1),FALSE)*$E4327</f>
        <v>-6.8473404653806815</v>
      </c>
      <c r="U4325" s="25">
        <f ca="1">VLOOKUP(CONCATENATE($F4325," ",$G4325),AllocFactorMatrix,(U$4+1),FALSE)*$E4327</f>
        <v>-48.407493183751008</v>
      </c>
      <c r="V4325" s="25">
        <f ca="1">VLOOKUP(CONCATENATE($F4325," ",$G4325),AllocFactorMatrix,(V$4+1),FALSE)*$E4327</f>
        <v>-7.7577687180094257</v>
      </c>
      <c r="W4325" s="25">
        <f t="shared" ca="1" si="2035"/>
        <v>-63.585562767585394</v>
      </c>
      <c r="X4325" s="25">
        <f ca="1">VLOOKUP(CONCATENATE($F4325," ",$G4325),AllocFactorMatrix,(X$4+1),FALSE)*$E4327</f>
        <v>-2.3323201808452572</v>
      </c>
      <c r="Y4325" s="25">
        <f ca="1">VLOOKUP(CONCATENATE($F4325," ",$G4325),AllocFactorMatrix,(Y$4+1),FALSE)*$E4327</f>
        <v>-5.4817761590251139E-2</v>
      </c>
      <c r="Z4325" s="25">
        <f t="shared" ca="1" si="2033"/>
        <v>-2.3871379424355084</v>
      </c>
      <c r="AA4325" s="25">
        <f ca="1">VLOOKUP(CONCATENATE($F4325," ",$G4325),AllocFactorMatrix,(AA$4+1),FALSE)*$E4327</f>
        <v>-5.3552515995623509E-2</v>
      </c>
      <c r="AB4325" s="25">
        <f ca="1">VLOOKUP(CONCATENATE($F4325," ",$G4325),AllocFactorMatrix,(AB$4+1),FALSE)*$E4327</f>
        <v>-0.92148430616053589</v>
      </c>
      <c r="AC4325" s="25">
        <f ca="1">VLOOKUP(CONCATENATE($F4325," ",$G4325),AllocFactorMatrix,(AC$4+1),FALSE)*$E4327</f>
        <v>-0.23003265032889153</v>
      </c>
    </row>
    <row r="4326" spans="4:29" hidden="1" outlineLevel="1">
      <c r="F4326" s="61" t="str">
        <f>F4327</f>
        <v>RB_GUP</v>
      </c>
      <c r="G4326" s="20" t="str">
        <f>$G$14</f>
        <v>CUSTOMER</v>
      </c>
      <c r="H4326" s="24">
        <f t="shared" ca="1" si="2018"/>
        <v>-2632.8659202357885</v>
      </c>
      <c r="I4326" s="25">
        <f ca="1">VLOOKUP(CONCATENATE($F4326," ",$G4326),AllocFactorMatrix,(I$4+1),FALSE)*$E4327</f>
        <v>-1909.009524412611</v>
      </c>
      <c r="J4326" s="25">
        <f ca="1">VLOOKUP(CONCATENATE($F4326," ",$G4326),AllocFactorMatrix,(J$4+1),FALSE)*$E4327</f>
        <v>-465.43218668060922</v>
      </c>
      <c r="K4326" s="25">
        <f ca="1">VLOOKUP(CONCATENATE($F4326," ",$G4326),AllocFactorMatrix,(K$4+1),FALSE)*$E4327</f>
        <v>-3.7767051681751083</v>
      </c>
      <c r="L4326" s="25">
        <f ca="1">VLOOKUP(CONCATENATE($F4326," ",$G4326),AllocFactorMatrix,(L$4+1),FALSE)*$E4327</f>
        <v>-0.53576367739804498</v>
      </c>
      <c r="M4326" s="25">
        <f t="shared" ca="1" si="2032"/>
        <v>-469.74465552618238</v>
      </c>
      <c r="N4326" s="25">
        <f ca="1">VLOOKUP(CONCATENATE($F4326," ",$G4326),AllocFactorMatrix,(N$4+1),FALSE)*$E4327</f>
        <v>-7.7666462503057572</v>
      </c>
      <c r="O4326" s="25">
        <f ca="1">VLOOKUP(CONCATENATE($F4326," ",$G4326),AllocFactorMatrix,(O$4+1),FALSE)*$E4327</f>
        <v>-3.1659475659344065</v>
      </c>
      <c r="P4326" s="25">
        <f ca="1">VLOOKUP(CONCATENATE($F4326," ",$G4326),AllocFactorMatrix,(P$4+1),FALSE)*$E4327</f>
        <v>-1.5367843978468811</v>
      </c>
      <c r="Q4326" s="25">
        <f ca="1">VLOOKUP(CONCATENATE($F4326," ",$G4326),AllocFactorMatrix,(Q$4+1),FALSE)*$E4327</f>
        <v>-0.65823537076395133</v>
      </c>
      <c r="R4326" s="25">
        <f t="shared" ca="1" si="2034"/>
        <v>-13.127613584850996</v>
      </c>
      <c r="S4326" s="25">
        <f ca="1">VLOOKUP(CONCATENATE($F4326," ",$G4326),AllocFactorMatrix,(S$4+1),FALSE)*$E4327</f>
        <v>-0.11187003058876496</v>
      </c>
      <c r="T4326" s="25">
        <f ca="1">VLOOKUP(CONCATENATE($F4326," ",$G4326),AllocFactorMatrix,(T$4+1),FALSE)*$E4327</f>
        <v>-1.9707286885579578</v>
      </c>
      <c r="U4326" s="25">
        <f ca="1">VLOOKUP(CONCATENATE($F4326," ",$G4326),AllocFactorMatrix,(U$4+1),FALSE)*$E4327</f>
        <v>-3.984728232267579</v>
      </c>
      <c r="V4326" s="25">
        <f ca="1">VLOOKUP(CONCATENATE($F4326," ",$G4326),AllocFactorMatrix,(V$4+1),FALSE)*$E4327</f>
        <v>-0.98739902322628603</v>
      </c>
      <c r="W4326" s="25">
        <f t="shared" ca="1" si="2035"/>
        <v>-7.0547259746405873</v>
      </c>
      <c r="X4326" s="25">
        <f ca="1">VLOOKUP(CONCATENATE($F4326," ",$G4326),AllocFactorMatrix,(X$4+1),FALSE)*$E4327</f>
        <v>-2.6285612084668806</v>
      </c>
      <c r="Y4326" s="25">
        <f ca="1">VLOOKUP(CONCATENATE($F4326," ",$G4326),AllocFactorMatrix,(Y$4+1),FALSE)*$E4327</f>
        <v>-4.0315667016470644E-2</v>
      </c>
      <c r="Z4326" s="25">
        <f t="shared" ca="1" si="2033"/>
        <v>-2.6688768754833512</v>
      </c>
      <c r="AA4326" s="25">
        <f ca="1">VLOOKUP(CONCATENATE($F4326," ",$G4326),AllocFactorMatrix,(AA$4+1),FALSE)*$E4327</f>
        <v>-0.15602542975251446</v>
      </c>
      <c r="AB4326" s="25">
        <f ca="1">VLOOKUP(CONCATENATE($F4326," ",$G4326),AllocFactorMatrix,(AB$4+1),FALSE)*$E4327</f>
        <v>-200.56425537375839</v>
      </c>
      <c r="AC4326" s="25">
        <f ca="1">VLOOKUP(CONCATENATE($F4326," ",$G4326),AllocFactorMatrix,(AC$4+1),FALSE)*$E4327</f>
        <v>-30.540243058510093</v>
      </c>
    </row>
    <row r="4327" spans="4:29" collapsed="1">
      <c r="D4327" s="20" t="s">
        <v>635</v>
      </c>
      <c r="E4327" s="22">
        <f>-15052-99</f>
        <v>-15151</v>
      </c>
      <c r="F4327" s="61" t="s">
        <v>73</v>
      </c>
      <c r="G4327" s="20" t="str">
        <f>$G$15</f>
        <v>TOTAL</v>
      </c>
      <c r="H4327" s="24">
        <f t="shared" ca="1" si="2018"/>
        <v>-15151.000000000004</v>
      </c>
      <c r="I4327" s="25">
        <f ca="1">VLOOKUP(CONCATENATE($F4327," ",$G4327),AllocFactorMatrix,(I$4+1),FALSE)*$E4327</f>
        <v>-8823.7745664054582</v>
      </c>
      <c r="J4327" s="25">
        <f ca="1">VLOOKUP(CONCATENATE($F4327," ",$G4327),AllocFactorMatrix,(J$4+1),FALSE)*$E4327</f>
        <v>-2191.4189193276607</v>
      </c>
      <c r="K4327" s="25">
        <f ca="1">VLOOKUP(CONCATENATE($F4327," ",$G4327),AllocFactorMatrix,(K$4+1),FALSE)*$E4327</f>
        <v>-21.472707683808032</v>
      </c>
      <c r="L4327" s="25">
        <f ca="1">VLOOKUP(CONCATENATE($F4327," ",$G4327),AllocFactorMatrix,(L$4+1),FALSE)*$E4327</f>
        <v>-0.85093321919443621</v>
      </c>
      <c r="M4327" s="25">
        <f t="shared" ca="1" si="2032"/>
        <v>-2213.742560230663</v>
      </c>
      <c r="N4327" s="25">
        <f ca="1">VLOOKUP(CONCATENATE($F4327," ",$G4327),AllocFactorMatrix,(N$4+1),FALSE)*$E4327</f>
        <v>-726.20345251873937</v>
      </c>
      <c r="O4327" s="25">
        <f ca="1">VLOOKUP(CONCATENATE($F4327," ",$G4327),AllocFactorMatrix,(O$4+1),FALSE)*$E4327</f>
        <v>-186.29564400775664</v>
      </c>
      <c r="P4327" s="25">
        <f ca="1">VLOOKUP(CONCATENATE($F4327," ",$G4327),AllocFactorMatrix,(P$4+1),FALSE)*$E4327</f>
        <v>-11.900871427039428</v>
      </c>
      <c r="Q4327" s="25">
        <f ca="1">VLOOKUP(CONCATENATE($F4327," ",$G4327),AllocFactorMatrix,(Q$4+1),FALSE)*$E4327</f>
        <v>-2.4025127942033726</v>
      </c>
      <c r="R4327" s="25">
        <f t="shared" ca="1" si="2034"/>
        <v>-926.80248074773885</v>
      </c>
      <c r="S4327" s="25">
        <f ca="1">VLOOKUP(CONCATENATE($F4327," ",$G4327),AllocFactorMatrix,(S$4+1),FALSE)*$E4327</f>
        <v>-41.235484061700788</v>
      </c>
      <c r="T4327" s="25">
        <f ca="1">VLOOKUP(CONCATENATE($F4327," ",$G4327),AllocFactorMatrix,(T$4+1),FALSE)*$E4327</f>
        <v>-425.48958779154543</v>
      </c>
      <c r="U4327" s="25">
        <f ca="1">VLOOKUP(CONCATENATE($F4327," ",$G4327),AllocFactorMatrix,(U$4+1),FALSE)*$E4327</f>
        <v>-2000.6854427239268</v>
      </c>
      <c r="V4327" s="25">
        <f ca="1">VLOOKUP(CONCATENATE($F4327," ",$G4327),AllocFactorMatrix,(V$4+1),FALSE)*$E4327</f>
        <v>-254.70605682373613</v>
      </c>
      <c r="W4327" s="25">
        <f t="shared" ca="1" si="2035"/>
        <v>-2722.1165714009094</v>
      </c>
      <c r="X4327" s="25">
        <f ca="1">VLOOKUP(CONCATENATE($F4327," ",$G4327),AllocFactorMatrix,(X$4+1),FALSE)*$E4327</f>
        <v>-198.13024845460802</v>
      </c>
      <c r="Y4327" s="25">
        <f ca="1">VLOOKUP(CONCATENATE($F4327," ",$G4327),AllocFactorMatrix,(Y$4+1),FALSE)*$E4327</f>
        <v>-4.2452252829487396</v>
      </c>
      <c r="Z4327" s="25">
        <f t="shared" ca="1" si="2033"/>
        <v>-202.37547373755677</v>
      </c>
      <c r="AA4327" s="25">
        <f ca="1">VLOOKUP(CONCATENATE($F4327," ",$G4327),AllocFactorMatrix,(AA$4+1),FALSE)*$E4327</f>
        <v>-3.5214777042613385</v>
      </c>
      <c r="AB4327" s="25">
        <f ca="1">VLOOKUP(CONCATENATE($F4327," ",$G4327),AllocFactorMatrix,(AB$4+1),FALSE)*$E4327</f>
        <v>-222.64205510268945</v>
      </c>
      <c r="AC4327" s="25">
        <f ca="1">VLOOKUP(CONCATENATE($F4327," ",$G4327),AllocFactorMatrix,(AC$4+1),FALSE)*$E4327</f>
        <v>-36.024814670725398</v>
      </c>
    </row>
    <row r="4328" spans="4:29" hidden="1" outlineLevel="1">
      <c r="F4328" s="61" t="str">
        <f>F4335</f>
        <v>RB_GUP</v>
      </c>
      <c r="G4328" s="20" t="str">
        <f>$G$8</f>
        <v>PRODUCTION</v>
      </c>
      <c r="H4328" s="24">
        <f t="shared" ca="1" si="2018"/>
        <v>115.35099170816693</v>
      </c>
      <c r="I4328" s="25">
        <f ca="1">VLOOKUP(CONCATENATE($F4328," ",$G4328),AllocFactorMatrix,(I$4+1),FALSE)*$E4335</f>
        <v>56.561541766190224</v>
      </c>
      <c r="J4328" s="25">
        <f ca="1">VLOOKUP(CONCATENATE($F4328," ",$G4328),AllocFactorMatrix,(J$4+1),FALSE)*$E4335</f>
        <v>14.307870737343903</v>
      </c>
      <c r="K4328" s="25">
        <f ca="1">VLOOKUP(CONCATENATE($F4328," ",$G4328),AllocFactorMatrix,(K$4+1),FALSE)*$E4335</f>
        <v>0.16728077160297558</v>
      </c>
      <c r="L4328" s="25">
        <f ca="1">VLOOKUP(CONCATENATE($F4328," ",$G4328),AllocFactorMatrix,(L$4+1),FALSE)*$E4335</f>
        <v>4.1210466389531289E-3</v>
      </c>
      <c r="M4328" s="25">
        <f t="shared" ref="M4328:M4383" ca="1" si="2036">SUBTOTAL(9,J4328:L4328)</f>
        <v>14.479272555585831</v>
      </c>
      <c r="N4328" s="25">
        <f ca="1">VLOOKUP(CONCATENATE($F4328," ",$G4328),AllocFactorMatrix,(N$4+1),FALSE)*$E4335</f>
        <v>5.9865926253675639</v>
      </c>
      <c r="O4328" s="25">
        <f ca="1">VLOOKUP(CONCATENATE($F4328," ",$G4328),AllocFactorMatrix,(O$4+1),FALSE)*$E4335</f>
        <v>1.7049521908168102</v>
      </c>
      <c r="P4328" s="25">
        <f ca="1">VLOOKUP(CONCATENATE($F4328," ",$G4328),AllocFactorMatrix,(P$4+1),FALSE)*$E4335</f>
        <v>0.13492222223514475</v>
      </c>
      <c r="Q4328" s="25">
        <f ca="1">VLOOKUP(CONCATENATE($F4328," ",$G4328),AllocFactorMatrix,(Q$4+1),FALSE)*$E4335</f>
        <v>2.8479702145807872E-2</v>
      </c>
      <c r="R4328" s="25">
        <f ca="1">SUBTOTAL(9,N4328:Q4328)</f>
        <v>7.8549467405653264</v>
      </c>
      <c r="S4328" s="25">
        <f ca="1">VLOOKUP(CONCATENATE($F4328," ",$G4328),AllocFactorMatrix,(S$4+1),FALSE)*$E4335</f>
        <v>0.35961643592801873</v>
      </c>
      <c r="T4328" s="25">
        <f ca="1">VLOOKUP(CONCATENATE($F4328," ",$G4328),AllocFactorMatrix,(T$4+1),FALSE)*$E4335</f>
        <v>3.9204500360564616</v>
      </c>
      <c r="U4328" s="25">
        <f ca="1">VLOOKUP(CONCATENATE($F4328," ",$G4328),AllocFactorMatrix,(U$4+1),FALSE)*$E4335</f>
        <v>26.183267017970181</v>
      </c>
      <c r="V4328" s="25">
        <f ca="1">VLOOKUP(CONCATENATE($F4328," ",$G4328),AllocFactorMatrix,(V$4+1),FALSE)*$E4335</f>
        <v>4.1076598465540499</v>
      </c>
      <c r="W4328" s="25">
        <f ca="1">SUBTOTAL(9,S4328:V4328)</f>
        <v>34.570993336508707</v>
      </c>
      <c r="X4328" s="25">
        <f ca="1">VLOOKUP(CONCATENATE($F4328," ",$G4328),AllocFactorMatrix,(X$4+1),FALSE)*$E4335</f>
        <v>1.6249240489553354</v>
      </c>
      <c r="Y4328" s="25">
        <f ca="1">VLOOKUP(CONCATENATE($F4328," ",$G4328),AllocFactorMatrix,(Y$4+1),FALSE)*$E4335</f>
        <v>3.92262605894809E-2</v>
      </c>
      <c r="Z4328" s="25">
        <f t="shared" ref="Z4328:Z4359" ca="1" si="2037">SUBTOTAL(9,X4328:Y4328)</f>
        <v>1.6641503095448162</v>
      </c>
      <c r="AA4328" s="25">
        <f ca="1">VLOOKUP(CONCATENATE($F4328," ",$G4328),AllocFactorMatrix,(AA$4+1),FALSE)*$E4335</f>
        <v>2.8330225120244853E-2</v>
      </c>
      <c r="AB4328" s="25">
        <f ca="1">VLOOKUP(CONCATENATE($F4328," ",$G4328),AllocFactorMatrix,(AB$4+1),FALSE)*$E4335</f>
        <v>0.1536121335280099</v>
      </c>
      <c r="AC4328" s="25">
        <f ca="1">VLOOKUP(CONCATENATE($F4328," ",$G4328),AllocFactorMatrix,(AC$4+1),FALSE)*$E4335</f>
        <v>3.8144641123750808E-2</v>
      </c>
    </row>
    <row r="4329" spans="4:29" hidden="1" outlineLevel="1">
      <c r="F4329" s="61" t="str">
        <f>F4335</f>
        <v>RB_GUP</v>
      </c>
      <c r="G4329" s="20" t="str">
        <f>$G$9</f>
        <v>BULKTRAN</v>
      </c>
      <c r="H4329" s="24">
        <f t="shared" ca="1" si="2018"/>
        <v>122.16307696374056</v>
      </c>
      <c r="I4329" s="25">
        <f ca="1">VLOOKUP(CONCATENATE($F4329," ",$G4329),AllocFactorMatrix,(I$4+1),FALSE)*$E4335</f>
        <v>59.901799522038353</v>
      </c>
      <c r="J4329" s="25">
        <f ca="1">VLOOKUP(CONCATENATE($F4329," ",$G4329),AllocFactorMatrix,(J$4+1),FALSE)*$E4335</f>
        <v>15.152826067551203</v>
      </c>
      <c r="K4329" s="25">
        <f ca="1">VLOOKUP(CONCATENATE($F4329," ",$G4329),AllocFactorMatrix,(K$4+1),FALSE)*$E4335</f>
        <v>0.17715958461448897</v>
      </c>
      <c r="L4329" s="25">
        <f ca="1">VLOOKUP(CONCATENATE($F4329," ",$G4329),AllocFactorMatrix,(L$4+1),FALSE)*$E4335</f>
        <v>4.3644162071816124E-3</v>
      </c>
      <c r="M4329" s="25">
        <f t="shared" ca="1" si="2036"/>
        <v>15.334350068372874</v>
      </c>
      <c r="N4329" s="25">
        <f ca="1">VLOOKUP(CONCATENATE($F4329," ",$G4329),AllocFactorMatrix,(N$4+1),FALSE)*$E4335</f>
        <v>6.3401325364726793</v>
      </c>
      <c r="O4329" s="25">
        <f ca="1">VLOOKUP(CONCATENATE($F4329," ",$G4329),AllocFactorMatrix,(O$4+1),FALSE)*$E4335</f>
        <v>1.8056386219305089</v>
      </c>
      <c r="P4329" s="25">
        <f ca="1">VLOOKUP(CONCATENATE($F4329," ",$G4329),AllocFactorMatrix,(P$4+1),FALSE)*$E4335</f>
        <v>0.14289009201352126</v>
      </c>
      <c r="Q4329" s="25">
        <f ca="1">VLOOKUP(CONCATENATE($F4329," ",$G4329),AllocFactorMatrix,(Q$4+1),FALSE)*$E4335</f>
        <v>3.0161578965397017E-2</v>
      </c>
      <c r="R4329" s="25">
        <f t="shared" ref="R4329:R4383" ca="1" si="2038">SUBTOTAL(9,N4329:Q4329)</f>
        <v>8.3188228293821069</v>
      </c>
      <c r="S4329" s="25">
        <f ca="1">VLOOKUP(CONCATENATE($F4329," ",$G4329),AllocFactorMatrix,(S$4+1),FALSE)*$E4335</f>
        <v>0.38085368568695399</v>
      </c>
      <c r="T4329" s="25">
        <f ca="1">VLOOKUP(CONCATENATE($F4329," ",$G4329),AllocFactorMatrix,(T$4+1),FALSE)*$E4335</f>
        <v>4.1519733154869449</v>
      </c>
      <c r="U4329" s="25">
        <f ca="1">VLOOKUP(CONCATENATE($F4329," ",$G4329),AllocFactorMatrix,(U$4+1),FALSE)*$E4335</f>
        <v>27.729527215256677</v>
      </c>
      <c r="V4329" s="25">
        <f ca="1">VLOOKUP(CONCATENATE($F4329," ",$G4329),AllocFactorMatrix,(V$4+1),FALSE)*$E4335</f>
        <v>4.3502388539926269</v>
      </c>
      <c r="W4329" s="25">
        <f t="shared" ref="W4329:W4335" ca="1" si="2039">SUBTOTAL(9,S4329:V4329)</f>
        <v>36.612593070423209</v>
      </c>
      <c r="X4329" s="25">
        <f ca="1">VLOOKUP(CONCATENATE($F4329," ",$G4329),AllocFactorMatrix,(X$4+1),FALSE)*$E4335</f>
        <v>1.7208843956450286</v>
      </c>
      <c r="Y4329" s="25">
        <f ca="1">VLOOKUP(CONCATENATE($F4329," ",$G4329),AllocFactorMatrix,(Y$4+1),FALSE)*$E4335</f>
        <v>4.1542778440224054E-2</v>
      </c>
      <c r="Z4329" s="25">
        <f t="shared" ca="1" si="2037"/>
        <v>1.7624271740852526</v>
      </c>
      <c r="AA4329" s="25">
        <f ca="1">VLOOKUP(CONCATENATE($F4329," ",$G4329),AllocFactorMatrix,(AA$4+1),FALSE)*$E4335</f>
        <v>3.0003274532051861E-2</v>
      </c>
      <c r="AB4329" s="25">
        <f ca="1">VLOOKUP(CONCATENATE($F4329," ",$G4329),AllocFactorMatrix,(AB$4+1),FALSE)*$E4335</f>
        <v>0.16268374127396459</v>
      </c>
      <c r="AC4329" s="25">
        <f ca="1">VLOOKUP(CONCATENATE($F4329," ",$G4329),AllocFactorMatrix,(AC$4+1),FALSE)*$E4335</f>
        <v>4.0397283632760579E-2</v>
      </c>
    </row>
    <row r="4330" spans="4:29" hidden="1" outlineLevel="1">
      <c r="F4330" s="61" t="str">
        <f>F4335</f>
        <v>RB_GUP</v>
      </c>
      <c r="G4330" s="20" t="str">
        <f>$G$10</f>
        <v>SUBTRAN</v>
      </c>
      <c r="H4330" s="24">
        <f t="shared" ca="1" si="2018"/>
        <v>46.83143552914548</v>
      </c>
      <c r="I4330" s="25">
        <f ca="1">VLOOKUP(CONCATENATE($F4330," ",$G4330),AllocFactorMatrix,(I$4+1),FALSE)*$E4335</f>
        <v>22.240333380394198</v>
      </c>
      <c r="J4330" s="25">
        <f ca="1">VLOOKUP(CONCATENATE($F4330," ",$G4330),AllocFactorMatrix,(J$4+1),FALSE)*$E4335</f>
        <v>5.6931971728569595</v>
      </c>
      <c r="K4330" s="25">
        <f ca="1">VLOOKUP(CONCATENATE($F4330," ",$G4330),AllocFactorMatrix,(K$4+1),FALSE)*$E4335</f>
        <v>6.6344094142352011E-2</v>
      </c>
      <c r="L4330" s="25">
        <f ca="1">VLOOKUP(CONCATENATE($F4330," ",$G4330),AllocFactorMatrix,(L$4+1),FALSE)*$E4335</f>
        <v>2.1750393906564188E-3</v>
      </c>
      <c r="M4330" s="25">
        <f t="shared" ca="1" si="2036"/>
        <v>5.7617163063899675</v>
      </c>
      <c r="N4330" s="25">
        <f ca="1">VLOOKUP(CONCATENATE($F4330," ",$G4330),AllocFactorMatrix,(N$4+1),FALSE)*$E4335</f>
        <v>2.4813719316191314</v>
      </c>
      <c r="O4330" s="25">
        <f ca="1">VLOOKUP(CONCATENATE($F4330," ",$G4330),AllocFactorMatrix,(O$4+1),FALSE)*$E4335</f>
        <v>0.70333927117607264</v>
      </c>
      <c r="P4330" s="25">
        <f ca="1">VLOOKUP(CONCATENATE($F4330," ",$G4330),AllocFactorMatrix,(P$4+1),FALSE)*$E4335</f>
        <v>7.2045096668944236E-2</v>
      </c>
      <c r="Q4330" s="25">
        <f ca="1">VLOOKUP(CONCATENATE($F4330," ",$G4330),AllocFactorMatrix,(Q$4+1),FALSE)*$E4335</f>
        <v>0</v>
      </c>
      <c r="R4330" s="25">
        <f t="shared" ca="1" si="2038"/>
        <v>3.2567562994641479</v>
      </c>
      <c r="S4330" s="25">
        <f ca="1">VLOOKUP(CONCATENATE($F4330," ",$G4330),AllocFactorMatrix,(S$4+1),FALSE)*$E4335</f>
        <v>0.13896797230231064</v>
      </c>
      <c r="T4330" s="25">
        <f ca="1">VLOOKUP(CONCATENATE($F4330," ",$G4330),AllocFactorMatrix,(T$4+1),FALSE)*$E4335</f>
        <v>1.6061752242306637</v>
      </c>
      <c r="U4330" s="25">
        <f ca="1">VLOOKUP(CONCATENATE($F4330," ",$G4330),AllocFactorMatrix,(U$4+1),FALSE)*$E4335</f>
        <v>13.083494348478659</v>
      </c>
      <c r="V4330" s="25">
        <f ca="1">VLOOKUP(CONCATENATE($F4330," ",$G4330),AllocFactorMatrix,(V$4+1),FALSE)*$E4335</f>
        <v>0</v>
      </c>
      <c r="W4330" s="25">
        <f t="shared" ca="1" si="2039"/>
        <v>14.828637545011635</v>
      </c>
      <c r="X4330" s="25">
        <f ca="1">VLOOKUP(CONCATENATE($F4330," ",$G4330),AllocFactorMatrix,(X$4+1),FALSE)*$E4335</f>
        <v>0.67343027328473448</v>
      </c>
      <c r="Y4330" s="25">
        <f ca="1">VLOOKUP(CONCATENATE($F4330," ",$G4330),AllocFactorMatrix,(Y$4+1),FALSE)*$E4335</f>
        <v>1.6112267858670405E-2</v>
      </c>
      <c r="Z4330" s="25">
        <f t="shared" ca="1" si="2037"/>
        <v>0.68954254114340485</v>
      </c>
      <c r="AA4330" s="25">
        <f ca="1">VLOOKUP(CONCATENATE($F4330," ",$G4330),AllocFactorMatrix,(AA$4+1),FALSE)*$E4335</f>
        <v>1.1058355440071371E-2</v>
      </c>
      <c r="AB4330" s="25">
        <f ca="1">VLOOKUP(CONCATENATE($F4330," ",$G4330),AllocFactorMatrix,(AB$4+1),FALSE)*$E4335</f>
        <v>3.4737601355445492E-2</v>
      </c>
      <c r="AC4330" s="25">
        <f ca="1">VLOOKUP(CONCATENATE($F4330," ",$G4330),AllocFactorMatrix,(AC$4+1),FALSE)*$E4335</f>
        <v>8.6534999466057021E-3</v>
      </c>
    </row>
    <row r="4331" spans="4:29" hidden="1" outlineLevel="1">
      <c r="F4331" s="61" t="str">
        <f>F4335</f>
        <v>RB_GUP</v>
      </c>
      <c r="G4331" s="20" t="str">
        <f>$G$11</f>
        <v>DISTPRI</v>
      </c>
      <c r="H4331" s="24">
        <f t="shared" ca="1" si="2018"/>
        <v>97.699338629428979</v>
      </c>
      <c r="I4331" s="25">
        <f ca="1">VLOOKUP(CONCATENATE($F4331," ",$G4331),AllocFactorMatrix,(I$4+1),FALSE)*$E4335</f>
        <v>64.92107902968614</v>
      </c>
      <c r="J4331" s="25">
        <f ca="1">VLOOKUP(CONCATENATE($F4331," ",$G4331),AllocFactorMatrix,(J$4+1),FALSE)*$E4335</f>
        <v>16.344636454554202</v>
      </c>
      <c r="K4331" s="25">
        <f ca="1">VLOOKUP(CONCATENATE($F4331," ",$G4331),AllocFactorMatrix,(K$4+1),FALSE)*$E4335</f>
        <v>0.19073604990944554</v>
      </c>
      <c r="L4331" s="25">
        <f ca="1">VLOOKUP(CONCATENATE($F4331," ",$G4331),AllocFactorMatrix,(L$4+1),FALSE)*$E4335</f>
        <v>0</v>
      </c>
      <c r="M4331" s="25">
        <f t="shared" ca="1" si="2036"/>
        <v>16.535372504463648</v>
      </c>
      <c r="N4331" s="25">
        <f ca="1">VLOOKUP(CONCATENATE($F4331," ",$G4331),AllocFactorMatrix,(N$4+1),FALSE)*$E4335</f>
        <v>7.0482599866365918</v>
      </c>
      <c r="O4331" s="25">
        <f ca="1">VLOOKUP(CONCATENATE($F4331," ",$G4331),AllocFactorMatrix,(O$4+1),FALSE)*$E4335</f>
        <v>2.0008487311559988</v>
      </c>
      <c r="P4331" s="25">
        <f ca="1">VLOOKUP(CONCATENATE($F4331," ",$G4331),AllocFactorMatrix,(P$4+1),FALSE)*$E4335</f>
        <v>0</v>
      </c>
      <c r="Q4331" s="25">
        <f ca="1">VLOOKUP(CONCATENATE($F4331," ",$G4331),AllocFactorMatrix,(Q$4+1),FALSE)*$E4335</f>
        <v>0</v>
      </c>
      <c r="R4331" s="25">
        <f t="shared" ca="1" si="2038"/>
        <v>9.0491087177925902</v>
      </c>
      <c r="S4331" s="25">
        <f ca="1">VLOOKUP(CONCATENATE($F4331," ",$G4331),AllocFactorMatrix,(S$4+1),FALSE)*$E4335</f>
        <v>0.40198816465447879</v>
      </c>
      <c r="T4331" s="25">
        <f ca="1">VLOOKUP(CONCATENATE($F4331," ",$G4331),AllocFactorMatrix,(T$4+1),FALSE)*$E4335</f>
        <v>4.6495554213345782</v>
      </c>
      <c r="U4331" s="25">
        <f ca="1">VLOOKUP(CONCATENATE($F4331," ",$G4331),AllocFactorMatrix,(U$4+1),FALSE)*$E4335</f>
        <v>0</v>
      </c>
      <c r="V4331" s="25">
        <f ca="1">VLOOKUP(CONCATENATE($F4331," ",$G4331),AllocFactorMatrix,(V$4+1),FALSE)*$E4335</f>
        <v>0</v>
      </c>
      <c r="W4331" s="25">
        <f t="shared" ca="1" si="2039"/>
        <v>5.051543585989057</v>
      </c>
      <c r="X4331" s="25">
        <f ca="1">VLOOKUP(CONCATENATE($F4331," ",$G4331),AllocFactorMatrix,(X$4+1),FALSE)*$E4335</f>
        <v>1.9127790062593468</v>
      </c>
      <c r="Y4331" s="25">
        <f ca="1">VLOOKUP(CONCATENATE($F4331," ",$G4331),AllocFactorMatrix,(Y$4+1),FALSE)*$E4335</f>
        <v>4.5828603751991027E-2</v>
      </c>
      <c r="Z4331" s="25">
        <f t="shared" ca="1" si="2037"/>
        <v>1.9586076100113379</v>
      </c>
      <c r="AA4331" s="25">
        <f ca="1">VLOOKUP(CONCATENATE($F4331," ",$G4331),AllocFactorMatrix,(AA$4+1),FALSE)*$E4335</f>
        <v>3.290890538080047E-2</v>
      </c>
      <c r="AB4331" s="25">
        <f ca="1">VLOOKUP(CONCATENATE($F4331," ",$G4331),AllocFactorMatrix,(AB$4+1),FALSE)*$E4335</f>
        <v>0.12063367333146395</v>
      </c>
      <c r="AC4331" s="25">
        <f ca="1">VLOOKUP(CONCATENATE($F4331," ",$G4331),AllocFactorMatrix,(AC$4+1),FALSE)*$E4335</f>
        <v>3.0084602773934061E-2</v>
      </c>
    </row>
    <row r="4332" spans="4:29" hidden="1" outlineLevel="1">
      <c r="F4332" s="61" t="str">
        <f>F4335</f>
        <v>RB_GUP</v>
      </c>
      <c r="G4332" s="20" t="str">
        <f>$G$12</f>
        <v>DISTSEC</v>
      </c>
      <c r="H4332" s="24">
        <f t="shared" ca="1" si="2018"/>
        <v>43.210977606058414</v>
      </c>
      <c r="I4332" s="25">
        <f ca="1">VLOOKUP(CONCATENATE($F4332," ",$G4332),AllocFactorMatrix,(I$4+1),FALSE)*$E4335</f>
        <v>32.261392021488767</v>
      </c>
      <c r="J4332" s="25">
        <f ca="1">VLOOKUP(CONCATENATE($F4332," ",$G4332),AllocFactorMatrix,(J$4+1),FALSE)*$E4335</f>
        <v>7.242255003891958</v>
      </c>
      <c r="K4332" s="25">
        <f ca="1">VLOOKUP(CONCATENATE($F4332," ",$G4332),AllocFactorMatrix,(K$4+1),FALSE)*$E4335</f>
        <v>0</v>
      </c>
      <c r="L4332" s="25">
        <f ca="1">VLOOKUP(CONCATENATE($F4332," ",$G4332),AllocFactorMatrix,(L$4+1),FALSE)*$E4335</f>
        <v>0</v>
      </c>
      <c r="M4332" s="25">
        <f t="shared" ca="1" si="2036"/>
        <v>7.242255003891958</v>
      </c>
      <c r="N4332" s="25">
        <f ca="1">VLOOKUP(CONCATENATE($F4332," ",$G4332),AllocFactorMatrix,(N$4+1),FALSE)*$E4335</f>
        <v>2.5529712374715956</v>
      </c>
      <c r="O4332" s="25">
        <f ca="1">VLOOKUP(CONCATENATE($F4332," ",$G4332),AllocFactorMatrix,(O$4+1),FALSE)*$E4335</f>
        <v>0</v>
      </c>
      <c r="P4332" s="25">
        <f ca="1">VLOOKUP(CONCATENATE($F4332," ",$G4332),AllocFactorMatrix,(P$4+1),FALSE)*$E4335</f>
        <v>0</v>
      </c>
      <c r="Q4332" s="25">
        <f ca="1">VLOOKUP(CONCATENATE($F4332," ",$G4332),AllocFactorMatrix,(Q$4+1),FALSE)*$E4335</f>
        <v>0</v>
      </c>
      <c r="R4332" s="25">
        <f t="shared" ca="1" si="2038"/>
        <v>2.5529712374715956</v>
      </c>
      <c r="S4332" s="25">
        <f ca="1">VLOOKUP(CONCATENATE($F4332," ",$G4332),AllocFactorMatrix,(S$4+1),FALSE)*$E4335</f>
        <v>0.11299592752670626</v>
      </c>
      <c r="T4332" s="25">
        <f ca="1">VLOOKUP(CONCATENATE($F4332," ",$G4332),AllocFactorMatrix,(T$4+1),FALSE)*$E4335</f>
        <v>0</v>
      </c>
      <c r="U4332" s="25">
        <f ca="1">VLOOKUP(CONCATENATE($F4332," ",$G4332),AllocFactorMatrix,(U$4+1),FALSE)*$E4335</f>
        <v>0</v>
      </c>
      <c r="V4332" s="25">
        <f ca="1">VLOOKUP(CONCATENATE($F4332," ",$G4332),AllocFactorMatrix,(V$4+1),FALSE)*$E4335</f>
        <v>0</v>
      </c>
      <c r="W4332" s="25">
        <f t="shared" ca="1" si="2039"/>
        <v>0.11299592752670626</v>
      </c>
      <c r="X4332" s="25">
        <f ca="1">VLOOKUP(CONCATENATE($F4332," ",$G4332),AllocFactorMatrix,(X$4+1),FALSE)*$E4335</f>
        <v>0.71052997838470511</v>
      </c>
      <c r="Y4332" s="25">
        <f ca="1">VLOOKUP(CONCATENATE($F4332," ",$G4332),AllocFactorMatrix,(Y$4+1),FALSE)*$E4335</f>
        <v>0</v>
      </c>
      <c r="Z4332" s="25">
        <f t="shared" ca="1" si="2037"/>
        <v>0.71052997838470511</v>
      </c>
      <c r="AA4332" s="25">
        <f ca="1">VLOOKUP(CONCATENATE($F4332," ",$G4332),AllocFactorMatrix,(AA$4+1),FALSE)*$E4335</f>
        <v>1.1586096776212845E-2</v>
      </c>
      <c r="AB4332" s="25">
        <f ca="1">VLOOKUP(CONCATENATE($F4332," ",$G4332),AllocFactorMatrix,(AB$4+1),FALSE)*$E4335</f>
        <v>0.25583864783561294</v>
      </c>
      <c r="AC4332" s="25">
        <f ca="1">VLOOKUP(CONCATENATE($F4332," ",$G4332),AllocFactorMatrix,(AC$4+1),FALSE)*$E4335</f>
        <v>6.3408692682860507E-2</v>
      </c>
    </row>
    <row r="4333" spans="4:29" hidden="1" outlineLevel="1">
      <c r="F4333" s="61" t="str">
        <f>F4335</f>
        <v>RB_GUP</v>
      </c>
      <c r="G4333" s="20" t="str">
        <f>$G$13</f>
        <v>ENERGY</v>
      </c>
      <c r="H4333" s="24">
        <f t="shared" ca="1" si="2018"/>
        <v>5.2073737788352306</v>
      </c>
      <c r="I4333" s="25">
        <f ca="1">VLOOKUP(CONCATENATE($F4333," ",$G4333),AllocFactorMatrix,(I$4+1),FALSE)*$E4335</f>
        <v>1.8930495068060817</v>
      </c>
      <c r="J4333" s="25">
        <f ca="1">VLOOKUP(CONCATENATE($F4333," ",$G4333),AllocFactorMatrix,(J$4+1),FALSE)*$E4335</f>
        <v>0.61101231372678821</v>
      </c>
      <c r="K4333" s="25">
        <f ca="1">VLOOKUP(CONCATENATE($F4333," ",$G4333),AllocFactorMatrix,(K$4+1),FALSE)*$E4335</f>
        <v>6.9949317579805588E-3</v>
      </c>
      <c r="L4333" s="25">
        <f ca="1">VLOOKUP(CONCATENATE($F4333," ",$G4333),AllocFactorMatrix,(L$4+1),FALSE)*$E4335</f>
        <v>1.7728611222341342E-4</v>
      </c>
      <c r="M4333" s="25">
        <f t="shared" ca="1" si="2036"/>
        <v>0.61818453159699227</v>
      </c>
      <c r="N4333" s="25">
        <f ca="1">VLOOKUP(CONCATENATE($F4333," ",$G4333),AllocFactorMatrix,(N$4+1),FALSE)*$E4335</f>
        <v>0.2956796730504761</v>
      </c>
      <c r="O4333" s="25">
        <f ca="1">VLOOKUP(CONCATENATE($F4333," ",$G4333),AllocFactorMatrix,(O$4+1),FALSE)*$E4335</f>
        <v>8.2533035372024402E-2</v>
      </c>
      <c r="P4333" s="25">
        <f ca="1">VLOOKUP(CONCATENATE($F4333," ",$G4333),AllocFactorMatrix,(P$4+1),FALSE)*$E4335</f>
        <v>6.5342029830773342E-3</v>
      </c>
      <c r="Q4333" s="25">
        <f ca="1">VLOOKUP(CONCATENATE($F4333," ",$G4333),AllocFactorMatrix,(Q$4+1),FALSE)*$E4335</f>
        <v>1.3394817171192154E-3</v>
      </c>
      <c r="R4333" s="25">
        <f t="shared" ca="1" si="2038"/>
        <v>0.38608639312269705</v>
      </c>
      <c r="S4333" s="25">
        <f ca="1">VLOOKUP(CONCATENATE($F4333," ",$G4333),AllocFactorMatrix,(S$4+1),FALSE)*$E4335</f>
        <v>1.9702486214208288E-2</v>
      </c>
      <c r="T4333" s="25">
        <f ca="1">VLOOKUP(CONCATENATE($F4333," ",$G4333),AllocFactorMatrix,(T$4+1),FALSE)*$E4335</f>
        <v>0.23546065490484688</v>
      </c>
      <c r="U4333" s="25">
        <f ca="1">VLOOKUP(CONCATENATE($F4333," ",$G4333),AllocFactorMatrix,(U$4+1),FALSE)*$E4335</f>
        <v>1.6645966569027968</v>
      </c>
      <c r="V4333" s="25">
        <f ca="1">VLOOKUP(CONCATENATE($F4333," ",$G4333),AllocFactorMatrix,(V$4+1),FALSE)*$E4335</f>
        <v>0.26676770523945026</v>
      </c>
      <c r="W4333" s="25">
        <f t="shared" ca="1" si="2039"/>
        <v>2.1865275032613023</v>
      </c>
      <c r="X4333" s="25">
        <f ca="1">VLOOKUP(CONCATENATE($F4333," ",$G4333),AllocFactorMatrix,(X$4+1),FALSE)*$E4335</f>
        <v>8.020188860275751E-2</v>
      </c>
      <c r="Y4333" s="25">
        <f ca="1">VLOOKUP(CONCATENATE($F4333," ",$G4333),AllocFactorMatrix,(Y$4+1),FALSE)*$E4335</f>
        <v>1.8850276409821689E-3</v>
      </c>
      <c r="Z4333" s="25">
        <f t="shared" ca="1" si="2037"/>
        <v>8.2086916243739677E-2</v>
      </c>
      <c r="AA4333" s="25">
        <f ca="1">VLOOKUP(CONCATENATE($F4333," ",$G4333),AllocFactorMatrix,(AA$4+1),FALSE)*$E4335</f>
        <v>1.8415194266860173E-3</v>
      </c>
      <c r="AB4333" s="25">
        <f ca="1">VLOOKUP(CONCATENATE($F4333," ",$G4333),AllocFactorMatrix,(AB$4+1),FALSE)*$E4335</f>
        <v>3.1687236717684593E-2</v>
      </c>
      <c r="AC4333" s="25">
        <f ca="1">VLOOKUP(CONCATENATE($F4333," ",$G4333),AllocFactorMatrix,(AC$4+1),FALSE)*$E4335</f>
        <v>7.9101716600457062E-3</v>
      </c>
    </row>
    <row r="4334" spans="4:29" hidden="1" outlineLevel="1">
      <c r="F4334" s="61" t="str">
        <f>F4335</f>
        <v>RB_GUP</v>
      </c>
      <c r="G4334" s="20" t="str">
        <f>$G$14</f>
        <v>CUSTOMER</v>
      </c>
      <c r="H4334" s="24">
        <f t="shared" ca="1" si="2018"/>
        <v>90.536805784624519</v>
      </c>
      <c r="I4334" s="25">
        <f ca="1">VLOOKUP(CONCATENATE($F4334," ",$G4334),AllocFactorMatrix,(I$4+1),FALSE)*$E4335</f>
        <v>65.645433451189376</v>
      </c>
      <c r="J4334" s="25">
        <f ca="1">VLOOKUP(CONCATENATE($F4334," ",$G4334),AllocFactorMatrix,(J$4+1),FALSE)*$E4335</f>
        <v>16.00489533764091</v>
      </c>
      <c r="K4334" s="25">
        <f ca="1">VLOOKUP(CONCATENATE($F4334," ",$G4334),AllocFactorMatrix,(K$4+1),FALSE)*$E4335</f>
        <v>0.12987019949965226</v>
      </c>
      <c r="L4334" s="25">
        <f ca="1">VLOOKUP(CONCATENATE($F4334," ",$G4334),AllocFactorMatrix,(L$4+1),FALSE)*$E4335</f>
        <v>1.8423396206480196E-2</v>
      </c>
      <c r="M4334" s="25">
        <f t="shared" ca="1" si="2036"/>
        <v>16.153188933347042</v>
      </c>
      <c r="N4334" s="25">
        <f ca="1">VLOOKUP(CONCATENATE($F4334," ",$G4334),AllocFactorMatrix,(N$4+1),FALSE)*$E4335</f>
        <v>0.26707297844428085</v>
      </c>
      <c r="O4334" s="25">
        <f ca="1">VLOOKUP(CONCATENATE($F4334," ",$G4334),AllocFactorMatrix,(O$4+1),FALSE)*$E4335</f>
        <v>0.10886797451335396</v>
      </c>
      <c r="P4334" s="25">
        <f ca="1">VLOOKUP(CONCATENATE($F4334," ",$G4334),AllocFactorMatrix,(P$4+1),FALSE)*$E4335</f>
        <v>5.2845665056974793E-2</v>
      </c>
      <c r="Q4334" s="25">
        <f ca="1">VLOOKUP(CONCATENATE($F4334," ",$G4334),AllocFactorMatrix,(Q$4+1),FALSE)*$E4335</f>
        <v>2.2634851044024726E-2</v>
      </c>
      <c r="R4334" s="25">
        <f t="shared" ca="1" si="2038"/>
        <v>0.45142146905863434</v>
      </c>
      <c r="S4334" s="25">
        <f ca="1">VLOOKUP(CONCATENATE($F4334," ",$G4334),AllocFactorMatrix,(S$4+1),FALSE)*$E4335</f>
        <v>3.8468936662099233E-3</v>
      </c>
      <c r="T4334" s="25">
        <f ca="1">VLOOKUP(CONCATENATE($F4334," ",$G4334),AllocFactorMatrix,(T$4+1),FALSE)*$E4335</f>
        <v>6.7767780789300777E-2</v>
      </c>
      <c r="U4334" s="25">
        <f ca="1">VLOOKUP(CONCATENATE($F4334," ",$G4334),AllocFactorMatrix,(U$4+1),FALSE)*$E4335</f>
        <v>0.13702352379456198</v>
      </c>
      <c r="V4334" s="25">
        <f ca="1">VLOOKUP(CONCATENATE($F4334," ",$G4334),AllocFactorMatrix,(V$4+1),FALSE)*$E4335</f>
        <v>3.3953857243805362E-2</v>
      </c>
      <c r="W4334" s="25">
        <f t="shared" ca="1" si="2039"/>
        <v>0.24259205549387805</v>
      </c>
      <c r="X4334" s="25">
        <f ca="1">VLOOKUP(CONCATENATE($F4334," ",$G4334),AllocFactorMatrix,(X$4+1),FALSE)*$E4335</f>
        <v>9.0388778932825875E-2</v>
      </c>
      <c r="Y4334" s="25">
        <f ca="1">VLOOKUP(CONCATENATE($F4334," ",$G4334),AllocFactorMatrix,(Y$4+1),FALSE)*$E4335</f>
        <v>1.3863416616448554E-3</v>
      </c>
      <c r="Z4334" s="25">
        <f t="shared" ca="1" si="2037"/>
        <v>9.1775120594470724E-2</v>
      </c>
      <c r="AA4334" s="25">
        <f ca="1">VLOOKUP(CONCATENATE($F4334," ",$G4334),AllocFactorMatrix,(AA$4+1),FALSE)*$E4335</f>
        <v>5.3652728467467516E-3</v>
      </c>
      <c r="AB4334" s="25">
        <f ca="1">VLOOKUP(CONCATENATE($F4334," ",$G4334),AllocFactorMatrix,(AB$4+1),FALSE)*$E4335</f>
        <v>6.8968369777392988</v>
      </c>
      <c r="AC4334" s="25">
        <f ca="1">VLOOKUP(CONCATENATE($F4334," ",$G4334),AllocFactorMatrix,(AC$4+1),FALSE)*$E4335</f>
        <v>1.0501925043550762</v>
      </c>
    </row>
    <row r="4335" spans="4:29" collapsed="1">
      <c r="D4335" s="20" t="s">
        <v>275</v>
      </c>
      <c r="E4335" s="22">
        <v>521</v>
      </c>
      <c r="F4335" s="61" t="s">
        <v>73</v>
      </c>
      <c r="G4335" s="20" t="str">
        <f>$G$15</f>
        <v>TOTAL</v>
      </c>
      <c r="H4335" s="24">
        <f t="shared" ca="1" si="2018"/>
        <v>521.00000000000011</v>
      </c>
      <c r="I4335" s="25">
        <f ca="1">VLOOKUP(CONCATENATE($F4335," ",$G4335),AllocFactorMatrix,(I$4+1),FALSE)*$E4335</f>
        <v>303.42462867779312</v>
      </c>
      <c r="J4335" s="25">
        <f ca="1">VLOOKUP(CONCATENATE($F4335," ",$G4335),AllocFactorMatrix,(J$4+1),FALSE)*$E4335</f>
        <v>75.35669308756593</v>
      </c>
      <c r="K4335" s="25">
        <f ca="1">VLOOKUP(CONCATENATE($F4335," ",$G4335),AllocFactorMatrix,(K$4+1),FALSE)*$E4335</f>
        <v>0.73838563152689496</v>
      </c>
      <c r="L4335" s="25">
        <f ca="1">VLOOKUP(CONCATENATE($F4335," ",$G4335),AllocFactorMatrix,(L$4+1),FALSE)*$E4335</f>
        <v>2.9261184555494771E-2</v>
      </c>
      <c r="M4335" s="25">
        <f t="shared" ca="1" si="2036"/>
        <v>76.12433990364832</v>
      </c>
      <c r="N4335" s="25">
        <f ca="1">VLOOKUP(CONCATENATE($F4335," ",$G4335),AllocFactorMatrix,(N$4+1),FALSE)*$E4335</f>
        <v>24.972080969062318</v>
      </c>
      <c r="O4335" s="25">
        <f ca="1">VLOOKUP(CONCATENATE($F4335," ",$G4335),AllocFactorMatrix,(O$4+1),FALSE)*$E4335</f>
        <v>6.4061798249647683</v>
      </c>
      <c r="P4335" s="25">
        <f ca="1">VLOOKUP(CONCATENATE($F4335," ",$G4335),AllocFactorMatrix,(P$4+1),FALSE)*$E4335</f>
        <v>0.40923727895766232</v>
      </c>
      <c r="Q4335" s="25">
        <f ca="1">VLOOKUP(CONCATENATE($F4335," ",$G4335),AllocFactorMatrix,(Q$4+1),FALSE)*$E4335</f>
        <v>8.2615613872348836E-2</v>
      </c>
      <c r="R4335" s="25">
        <f t="shared" ca="1" si="2038"/>
        <v>31.870113686857096</v>
      </c>
      <c r="S4335" s="25">
        <f ca="1">VLOOKUP(CONCATENATE($F4335," ",$G4335),AllocFactorMatrix,(S$4+1),FALSE)*$E4335</f>
        <v>1.4179715659788867</v>
      </c>
      <c r="T4335" s="25">
        <f ca="1">VLOOKUP(CONCATENATE($F4335," ",$G4335),AllocFactorMatrix,(T$4+1),FALSE)*$E4335</f>
        <v>14.631382432802797</v>
      </c>
      <c r="U4335" s="25">
        <f ca="1">VLOOKUP(CONCATENATE($F4335," ",$G4335),AllocFactorMatrix,(U$4+1),FALSE)*$E4335</f>
        <v>68.797908762402869</v>
      </c>
      <c r="V4335" s="25">
        <f ca="1">VLOOKUP(CONCATENATE($F4335," ",$G4335),AllocFactorMatrix,(V$4+1),FALSE)*$E4335</f>
        <v>8.7586202630299343</v>
      </c>
      <c r="W4335" s="25">
        <f t="shared" ca="1" si="2039"/>
        <v>93.605883024214492</v>
      </c>
      <c r="X4335" s="25">
        <f ca="1">VLOOKUP(CONCATENATE($F4335," ",$G4335),AllocFactorMatrix,(X$4+1),FALSE)*$E4335</f>
        <v>6.8131383700647339</v>
      </c>
      <c r="Y4335" s="25">
        <f ca="1">VLOOKUP(CONCATENATE($F4335," ",$G4335),AllocFactorMatrix,(Y$4+1),FALSE)*$E4335</f>
        <v>0.14598127994299342</v>
      </c>
      <c r="Z4335" s="25">
        <f t="shared" ca="1" si="2037"/>
        <v>6.959119650007727</v>
      </c>
      <c r="AA4335" s="25">
        <f ca="1">VLOOKUP(CONCATENATE($F4335," ",$G4335),AllocFactorMatrix,(AA$4+1),FALSE)*$E4335</f>
        <v>0.12109364952281416</v>
      </c>
      <c r="AB4335" s="25">
        <f ca="1">VLOOKUP(CONCATENATE($F4335," ",$G4335),AllocFactorMatrix,(AB$4+1),FALSE)*$E4335</f>
        <v>7.6560300117814801</v>
      </c>
      <c r="AC4335" s="25">
        <f ca="1">VLOOKUP(CONCATENATE($F4335," ",$G4335),AllocFactorMatrix,(AC$4+1),FALSE)*$E4335</f>
        <v>1.2387913961750336</v>
      </c>
    </row>
    <row r="4336" spans="4:29" hidden="1" outlineLevel="1">
      <c r="F4336" s="61" t="str">
        <f>F4343</f>
        <v>RB_GUP</v>
      </c>
      <c r="G4336" s="20" t="str">
        <f>$G$8</f>
        <v>PRODUCTION</v>
      </c>
      <c r="H4336" s="24">
        <f t="shared" ca="1" si="2018"/>
        <v>0</v>
      </c>
      <c r="I4336" s="25">
        <f ca="1">VLOOKUP(CONCATENATE($F4336," ",$G4336),AllocFactorMatrix,(I$4+1),FALSE)*$E4343</f>
        <v>0</v>
      </c>
      <c r="J4336" s="25">
        <f ca="1">VLOOKUP(CONCATENATE($F4336," ",$G4336),AllocFactorMatrix,(J$4+1),FALSE)*$E4343</f>
        <v>0</v>
      </c>
      <c r="K4336" s="25">
        <f ca="1">VLOOKUP(CONCATENATE($F4336," ",$G4336),AllocFactorMatrix,(K$4+1),FALSE)*$E4343</f>
        <v>0</v>
      </c>
      <c r="L4336" s="25">
        <f ca="1">VLOOKUP(CONCATENATE($F4336," ",$G4336),AllocFactorMatrix,(L$4+1),FALSE)*$E4343</f>
        <v>0</v>
      </c>
      <c r="M4336" s="25">
        <f t="shared" ref="M4336:M4343" ca="1" si="2040">SUBTOTAL(9,J4336:L4336)</f>
        <v>0</v>
      </c>
      <c r="N4336" s="25">
        <f ca="1">VLOOKUP(CONCATENATE($F4336," ",$G4336),AllocFactorMatrix,(N$4+1),FALSE)*$E4343</f>
        <v>0</v>
      </c>
      <c r="O4336" s="25">
        <f ca="1">VLOOKUP(CONCATENATE($F4336," ",$G4336),AllocFactorMatrix,(O$4+1),FALSE)*$E4343</f>
        <v>0</v>
      </c>
      <c r="P4336" s="25">
        <f ca="1">VLOOKUP(CONCATENATE($F4336," ",$G4336),AllocFactorMatrix,(P$4+1),FALSE)*$E4343</f>
        <v>0</v>
      </c>
      <c r="Q4336" s="25">
        <f ca="1">VLOOKUP(CONCATENATE($F4336," ",$G4336),AllocFactorMatrix,(Q$4+1),FALSE)*$E4343</f>
        <v>0</v>
      </c>
      <c r="R4336" s="25">
        <f t="shared" ca="1" si="2038"/>
        <v>0</v>
      </c>
      <c r="S4336" s="25">
        <f ca="1">VLOOKUP(CONCATENATE($F4336," ",$G4336),AllocFactorMatrix,(S$4+1),FALSE)*$E4343</f>
        <v>0</v>
      </c>
      <c r="T4336" s="25">
        <f ca="1">VLOOKUP(CONCATENATE($F4336," ",$G4336),AllocFactorMatrix,(T$4+1),FALSE)*$E4343</f>
        <v>0</v>
      </c>
      <c r="U4336" s="25">
        <f ca="1">VLOOKUP(CONCATENATE($F4336," ",$G4336),AllocFactorMatrix,(U$4+1),FALSE)*$E4343</f>
        <v>0</v>
      </c>
      <c r="V4336" s="25">
        <f ca="1">VLOOKUP(CONCATENATE($F4336," ",$G4336),AllocFactorMatrix,(V$4+1),FALSE)*$E4343</f>
        <v>0</v>
      </c>
      <c r="W4336" s="25">
        <f ca="1">SUBTOTAL(9,S4336:V4336)</f>
        <v>0</v>
      </c>
      <c r="X4336" s="25">
        <f ca="1">VLOOKUP(CONCATENATE($F4336," ",$G4336),AllocFactorMatrix,(X$4+1),FALSE)*$E4343</f>
        <v>0</v>
      </c>
      <c r="Y4336" s="25">
        <f ca="1">VLOOKUP(CONCATENATE($F4336," ",$G4336),AllocFactorMatrix,(Y$4+1),FALSE)*$E4343</f>
        <v>0</v>
      </c>
      <c r="Z4336" s="25">
        <f t="shared" ca="1" si="2037"/>
        <v>0</v>
      </c>
      <c r="AA4336" s="25">
        <f ca="1">VLOOKUP(CONCATENATE($F4336," ",$G4336),AllocFactorMatrix,(AA$4+1),FALSE)*$E4343</f>
        <v>0</v>
      </c>
      <c r="AB4336" s="25">
        <f ca="1">VLOOKUP(CONCATENATE($F4336," ",$G4336),AllocFactorMatrix,(AB$4+1),FALSE)*$E4343</f>
        <v>0</v>
      </c>
      <c r="AC4336" s="25">
        <f ca="1">VLOOKUP(CONCATENATE($F4336," ",$G4336),AllocFactorMatrix,(AC$4+1),FALSE)*$E4343</f>
        <v>0</v>
      </c>
    </row>
    <row r="4337" spans="4:29" hidden="1" outlineLevel="1">
      <c r="F4337" s="61" t="str">
        <f>F4343</f>
        <v>RB_GUP</v>
      </c>
      <c r="G4337" s="20" t="str">
        <f>$G$9</f>
        <v>BULKTRAN</v>
      </c>
      <c r="H4337" s="24">
        <f t="shared" ca="1" si="2018"/>
        <v>0</v>
      </c>
      <c r="I4337" s="25">
        <f ca="1">VLOOKUP(CONCATENATE($F4337," ",$G4337),AllocFactorMatrix,(I$4+1),FALSE)*$E4343</f>
        <v>0</v>
      </c>
      <c r="J4337" s="25">
        <f ca="1">VLOOKUP(CONCATENATE($F4337," ",$G4337),AllocFactorMatrix,(J$4+1),FALSE)*$E4343</f>
        <v>0</v>
      </c>
      <c r="K4337" s="25">
        <f ca="1">VLOOKUP(CONCATENATE($F4337," ",$G4337),AllocFactorMatrix,(K$4+1),FALSE)*$E4343</f>
        <v>0</v>
      </c>
      <c r="L4337" s="25">
        <f ca="1">VLOOKUP(CONCATENATE($F4337," ",$G4337),AllocFactorMatrix,(L$4+1),FALSE)*$E4343</f>
        <v>0</v>
      </c>
      <c r="M4337" s="25">
        <f t="shared" ca="1" si="2040"/>
        <v>0</v>
      </c>
      <c r="N4337" s="25">
        <f ca="1">VLOOKUP(CONCATENATE($F4337," ",$G4337),AllocFactorMatrix,(N$4+1),FALSE)*$E4343</f>
        <v>0</v>
      </c>
      <c r="O4337" s="25">
        <f ca="1">VLOOKUP(CONCATENATE($F4337," ",$G4337),AllocFactorMatrix,(O$4+1),FALSE)*$E4343</f>
        <v>0</v>
      </c>
      <c r="P4337" s="25">
        <f ca="1">VLOOKUP(CONCATENATE($F4337," ",$G4337),AllocFactorMatrix,(P$4+1),FALSE)*$E4343</f>
        <v>0</v>
      </c>
      <c r="Q4337" s="25">
        <f ca="1">VLOOKUP(CONCATENATE($F4337," ",$G4337),AllocFactorMatrix,(Q$4+1),FALSE)*$E4343</f>
        <v>0</v>
      </c>
      <c r="R4337" s="25">
        <f t="shared" ca="1" si="2038"/>
        <v>0</v>
      </c>
      <c r="S4337" s="25">
        <f ca="1">VLOOKUP(CONCATENATE($F4337," ",$G4337),AllocFactorMatrix,(S$4+1),FALSE)*$E4343</f>
        <v>0</v>
      </c>
      <c r="T4337" s="25">
        <f ca="1">VLOOKUP(CONCATENATE($F4337," ",$G4337),AllocFactorMatrix,(T$4+1),FALSE)*$E4343</f>
        <v>0</v>
      </c>
      <c r="U4337" s="25">
        <f ca="1">VLOOKUP(CONCATENATE($F4337," ",$G4337),AllocFactorMatrix,(U$4+1),FALSE)*$E4343</f>
        <v>0</v>
      </c>
      <c r="V4337" s="25">
        <f ca="1">VLOOKUP(CONCATENATE($F4337," ",$G4337),AllocFactorMatrix,(V$4+1),FALSE)*$E4343</f>
        <v>0</v>
      </c>
      <c r="W4337" s="25">
        <f t="shared" ref="W4337:W4343" ca="1" si="2041">SUBTOTAL(9,S4337:V4337)</f>
        <v>0</v>
      </c>
      <c r="X4337" s="25">
        <f ca="1">VLOOKUP(CONCATENATE($F4337," ",$G4337),AllocFactorMatrix,(X$4+1),FALSE)*$E4343</f>
        <v>0</v>
      </c>
      <c r="Y4337" s="25">
        <f ca="1">VLOOKUP(CONCATENATE($F4337," ",$G4337),AllocFactorMatrix,(Y$4+1),FALSE)*$E4343</f>
        <v>0</v>
      </c>
      <c r="Z4337" s="25">
        <f t="shared" ca="1" si="2037"/>
        <v>0</v>
      </c>
      <c r="AA4337" s="25">
        <f ca="1">VLOOKUP(CONCATENATE($F4337," ",$G4337),AllocFactorMatrix,(AA$4+1),FALSE)*$E4343</f>
        <v>0</v>
      </c>
      <c r="AB4337" s="25">
        <f ca="1">VLOOKUP(CONCATENATE($F4337," ",$G4337),AllocFactorMatrix,(AB$4+1),FALSE)*$E4343</f>
        <v>0</v>
      </c>
      <c r="AC4337" s="25">
        <f ca="1">VLOOKUP(CONCATENATE($F4337," ",$G4337),AllocFactorMatrix,(AC$4+1),FALSE)*$E4343</f>
        <v>0</v>
      </c>
    </row>
    <row r="4338" spans="4:29" hidden="1" outlineLevel="1">
      <c r="F4338" s="61" t="str">
        <f>F4343</f>
        <v>RB_GUP</v>
      </c>
      <c r="G4338" s="20" t="str">
        <f>$G$10</f>
        <v>SUBTRAN</v>
      </c>
      <c r="H4338" s="24">
        <f t="shared" ca="1" si="2018"/>
        <v>0</v>
      </c>
      <c r="I4338" s="25">
        <f ca="1">VLOOKUP(CONCATENATE($F4338," ",$G4338),AllocFactorMatrix,(I$4+1),FALSE)*$E4343</f>
        <v>0</v>
      </c>
      <c r="J4338" s="25">
        <f ca="1">VLOOKUP(CONCATENATE($F4338," ",$G4338),AllocFactorMatrix,(J$4+1),FALSE)*$E4343</f>
        <v>0</v>
      </c>
      <c r="K4338" s="25">
        <f ca="1">VLOOKUP(CONCATENATE($F4338," ",$G4338),AllocFactorMatrix,(K$4+1),FALSE)*$E4343</f>
        <v>0</v>
      </c>
      <c r="L4338" s="25">
        <f ca="1">VLOOKUP(CONCATENATE($F4338," ",$G4338),AllocFactorMatrix,(L$4+1),FALSE)*$E4343</f>
        <v>0</v>
      </c>
      <c r="M4338" s="25">
        <f t="shared" ca="1" si="2040"/>
        <v>0</v>
      </c>
      <c r="N4338" s="25">
        <f ca="1">VLOOKUP(CONCATENATE($F4338," ",$G4338),AllocFactorMatrix,(N$4+1),FALSE)*$E4343</f>
        <v>0</v>
      </c>
      <c r="O4338" s="25">
        <f ca="1">VLOOKUP(CONCATENATE($F4338," ",$G4338),AllocFactorMatrix,(O$4+1),FALSE)*$E4343</f>
        <v>0</v>
      </c>
      <c r="P4338" s="25">
        <f ca="1">VLOOKUP(CONCATENATE($F4338," ",$G4338),AllocFactorMatrix,(P$4+1),FALSE)*$E4343</f>
        <v>0</v>
      </c>
      <c r="Q4338" s="25">
        <f ca="1">VLOOKUP(CONCATENATE($F4338," ",$G4338),AllocFactorMatrix,(Q$4+1),FALSE)*$E4343</f>
        <v>0</v>
      </c>
      <c r="R4338" s="25">
        <f t="shared" ca="1" si="2038"/>
        <v>0</v>
      </c>
      <c r="S4338" s="25">
        <f ca="1">VLOOKUP(CONCATENATE($F4338," ",$G4338),AllocFactorMatrix,(S$4+1),FALSE)*$E4343</f>
        <v>0</v>
      </c>
      <c r="T4338" s="25">
        <f ca="1">VLOOKUP(CONCATENATE($F4338," ",$G4338),AllocFactorMatrix,(T$4+1),FALSE)*$E4343</f>
        <v>0</v>
      </c>
      <c r="U4338" s="25">
        <f ca="1">VLOOKUP(CONCATENATE($F4338," ",$G4338),AllocFactorMatrix,(U$4+1),FALSE)*$E4343</f>
        <v>0</v>
      </c>
      <c r="V4338" s="25">
        <f ca="1">VLOOKUP(CONCATENATE($F4338," ",$G4338),AllocFactorMatrix,(V$4+1),FALSE)*$E4343</f>
        <v>0</v>
      </c>
      <c r="W4338" s="25">
        <f t="shared" ca="1" si="2041"/>
        <v>0</v>
      </c>
      <c r="X4338" s="25">
        <f ca="1">VLOOKUP(CONCATENATE($F4338," ",$G4338),AllocFactorMatrix,(X$4+1),FALSE)*$E4343</f>
        <v>0</v>
      </c>
      <c r="Y4338" s="25">
        <f ca="1">VLOOKUP(CONCATENATE($F4338," ",$G4338),AllocFactorMatrix,(Y$4+1),FALSE)*$E4343</f>
        <v>0</v>
      </c>
      <c r="Z4338" s="25">
        <f t="shared" ca="1" si="2037"/>
        <v>0</v>
      </c>
      <c r="AA4338" s="25">
        <f ca="1">VLOOKUP(CONCATENATE($F4338," ",$G4338),AllocFactorMatrix,(AA$4+1),FALSE)*$E4343</f>
        <v>0</v>
      </c>
      <c r="AB4338" s="25">
        <f ca="1">VLOOKUP(CONCATENATE($F4338," ",$G4338),AllocFactorMatrix,(AB$4+1),FALSE)*$E4343</f>
        <v>0</v>
      </c>
      <c r="AC4338" s="25">
        <f ca="1">VLOOKUP(CONCATENATE($F4338," ",$G4338),AllocFactorMatrix,(AC$4+1),FALSE)*$E4343</f>
        <v>0</v>
      </c>
    </row>
    <row r="4339" spans="4:29" hidden="1" outlineLevel="1">
      <c r="F4339" s="61" t="str">
        <f>F4343</f>
        <v>RB_GUP</v>
      </c>
      <c r="G4339" s="20" t="str">
        <f>$G$11</f>
        <v>DISTPRI</v>
      </c>
      <c r="H4339" s="24">
        <f t="shared" ca="1" si="2018"/>
        <v>0</v>
      </c>
      <c r="I4339" s="25">
        <f ca="1">VLOOKUP(CONCATENATE($F4339," ",$G4339),AllocFactorMatrix,(I$4+1),FALSE)*$E4343</f>
        <v>0</v>
      </c>
      <c r="J4339" s="25">
        <f ca="1">VLOOKUP(CONCATENATE($F4339," ",$G4339),AllocFactorMatrix,(J$4+1),FALSE)*$E4343</f>
        <v>0</v>
      </c>
      <c r="K4339" s="25">
        <f ca="1">VLOOKUP(CONCATENATE($F4339," ",$G4339),AllocFactorMatrix,(K$4+1),FALSE)*$E4343</f>
        <v>0</v>
      </c>
      <c r="L4339" s="25">
        <f ca="1">VLOOKUP(CONCATENATE($F4339," ",$G4339),AllocFactorMatrix,(L$4+1),FALSE)*$E4343</f>
        <v>0</v>
      </c>
      <c r="M4339" s="25">
        <f t="shared" ca="1" si="2040"/>
        <v>0</v>
      </c>
      <c r="N4339" s="25">
        <f ca="1">VLOOKUP(CONCATENATE($F4339," ",$G4339),AllocFactorMatrix,(N$4+1),FALSE)*$E4343</f>
        <v>0</v>
      </c>
      <c r="O4339" s="25">
        <f ca="1">VLOOKUP(CONCATENATE($F4339," ",$G4339),AllocFactorMatrix,(O$4+1),FALSE)*$E4343</f>
        <v>0</v>
      </c>
      <c r="P4339" s="25">
        <f ca="1">VLOOKUP(CONCATENATE($F4339," ",$G4339),AllocFactorMatrix,(P$4+1),FALSE)*$E4343</f>
        <v>0</v>
      </c>
      <c r="Q4339" s="25">
        <f ca="1">VLOOKUP(CONCATENATE($F4339," ",$G4339),AllocFactorMatrix,(Q$4+1),FALSE)*$E4343</f>
        <v>0</v>
      </c>
      <c r="R4339" s="25">
        <f t="shared" ca="1" si="2038"/>
        <v>0</v>
      </c>
      <c r="S4339" s="25">
        <f ca="1">VLOOKUP(CONCATENATE($F4339," ",$G4339),AllocFactorMatrix,(S$4+1),FALSE)*$E4343</f>
        <v>0</v>
      </c>
      <c r="T4339" s="25">
        <f ca="1">VLOOKUP(CONCATENATE($F4339," ",$G4339),AllocFactorMatrix,(T$4+1),FALSE)*$E4343</f>
        <v>0</v>
      </c>
      <c r="U4339" s="25">
        <f ca="1">VLOOKUP(CONCATENATE($F4339," ",$G4339),AllocFactorMatrix,(U$4+1),FALSE)*$E4343</f>
        <v>0</v>
      </c>
      <c r="V4339" s="25">
        <f ca="1">VLOOKUP(CONCATENATE($F4339," ",$G4339),AllocFactorMatrix,(V$4+1),FALSE)*$E4343</f>
        <v>0</v>
      </c>
      <c r="W4339" s="25">
        <f t="shared" ca="1" si="2041"/>
        <v>0</v>
      </c>
      <c r="X4339" s="25">
        <f ca="1">VLOOKUP(CONCATENATE($F4339," ",$G4339),AllocFactorMatrix,(X$4+1),FALSE)*$E4343</f>
        <v>0</v>
      </c>
      <c r="Y4339" s="25">
        <f ca="1">VLOOKUP(CONCATENATE($F4339," ",$G4339),AllocFactorMatrix,(Y$4+1),FALSE)*$E4343</f>
        <v>0</v>
      </c>
      <c r="Z4339" s="25">
        <f t="shared" ca="1" si="2037"/>
        <v>0</v>
      </c>
      <c r="AA4339" s="25">
        <f ca="1">VLOOKUP(CONCATENATE($F4339," ",$G4339),AllocFactorMatrix,(AA$4+1),FALSE)*$E4343</f>
        <v>0</v>
      </c>
      <c r="AB4339" s="25">
        <f ca="1">VLOOKUP(CONCATENATE($F4339," ",$G4339),AllocFactorMatrix,(AB$4+1),FALSE)*$E4343</f>
        <v>0</v>
      </c>
      <c r="AC4339" s="25">
        <f ca="1">VLOOKUP(CONCATENATE($F4339," ",$G4339),AllocFactorMatrix,(AC$4+1),FALSE)*$E4343</f>
        <v>0</v>
      </c>
    </row>
    <row r="4340" spans="4:29" hidden="1" outlineLevel="1">
      <c r="F4340" s="61" t="str">
        <f>F4343</f>
        <v>RB_GUP</v>
      </c>
      <c r="G4340" s="20" t="str">
        <f>$G$12</f>
        <v>DISTSEC</v>
      </c>
      <c r="H4340" s="24">
        <f t="shared" ca="1" si="2018"/>
        <v>0</v>
      </c>
      <c r="I4340" s="25">
        <f ca="1">VLOOKUP(CONCATENATE($F4340," ",$G4340),AllocFactorMatrix,(I$4+1),FALSE)*$E4343</f>
        <v>0</v>
      </c>
      <c r="J4340" s="25">
        <f ca="1">VLOOKUP(CONCATENATE($F4340," ",$G4340),AllocFactorMatrix,(J$4+1),FALSE)*$E4343</f>
        <v>0</v>
      </c>
      <c r="K4340" s="25">
        <f ca="1">VLOOKUP(CONCATENATE($F4340," ",$G4340),AllocFactorMatrix,(K$4+1),FALSE)*$E4343</f>
        <v>0</v>
      </c>
      <c r="L4340" s="25">
        <f ca="1">VLOOKUP(CONCATENATE($F4340," ",$G4340),AllocFactorMatrix,(L$4+1),FALSE)*$E4343</f>
        <v>0</v>
      </c>
      <c r="M4340" s="25">
        <f t="shared" ca="1" si="2040"/>
        <v>0</v>
      </c>
      <c r="N4340" s="25">
        <f ca="1">VLOOKUP(CONCATENATE($F4340," ",$G4340),AllocFactorMatrix,(N$4+1),FALSE)*$E4343</f>
        <v>0</v>
      </c>
      <c r="O4340" s="25">
        <f ca="1">VLOOKUP(CONCATENATE($F4340," ",$G4340),AllocFactorMatrix,(O$4+1),FALSE)*$E4343</f>
        <v>0</v>
      </c>
      <c r="P4340" s="25">
        <f ca="1">VLOOKUP(CONCATENATE($F4340," ",$G4340),AllocFactorMatrix,(P$4+1),FALSE)*$E4343</f>
        <v>0</v>
      </c>
      <c r="Q4340" s="25">
        <f ca="1">VLOOKUP(CONCATENATE($F4340," ",$G4340),AllocFactorMatrix,(Q$4+1),FALSE)*$E4343</f>
        <v>0</v>
      </c>
      <c r="R4340" s="25">
        <f t="shared" ca="1" si="2038"/>
        <v>0</v>
      </c>
      <c r="S4340" s="25">
        <f ca="1">VLOOKUP(CONCATENATE($F4340," ",$G4340),AllocFactorMatrix,(S$4+1),FALSE)*$E4343</f>
        <v>0</v>
      </c>
      <c r="T4340" s="25">
        <f ca="1">VLOOKUP(CONCATENATE($F4340," ",$G4340),AllocFactorMatrix,(T$4+1),FALSE)*$E4343</f>
        <v>0</v>
      </c>
      <c r="U4340" s="25">
        <f ca="1">VLOOKUP(CONCATENATE($F4340," ",$G4340),AllocFactorMatrix,(U$4+1),FALSE)*$E4343</f>
        <v>0</v>
      </c>
      <c r="V4340" s="25">
        <f ca="1">VLOOKUP(CONCATENATE($F4340," ",$G4340),AllocFactorMatrix,(V$4+1),FALSE)*$E4343</f>
        <v>0</v>
      </c>
      <c r="W4340" s="25">
        <f t="shared" ca="1" si="2041"/>
        <v>0</v>
      </c>
      <c r="X4340" s="25">
        <f ca="1">VLOOKUP(CONCATENATE($F4340," ",$G4340),AllocFactorMatrix,(X$4+1),FALSE)*$E4343</f>
        <v>0</v>
      </c>
      <c r="Y4340" s="25">
        <f ca="1">VLOOKUP(CONCATENATE($F4340," ",$G4340),AllocFactorMatrix,(Y$4+1),FALSE)*$E4343</f>
        <v>0</v>
      </c>
      <c r="Z4340" s="25">
        <f t="shared" ca="1" si="2037"/>
        <v>0</v>
      </c>
      <c r="AA4340" s="25">
        <f ca="1">VLOOKUP(CONCATENATE($F4340," ",$G4340),AllocFactorMatrix,(AA$4+1),FALSE)*$E4343</f>
        <v>0</v>
      </c>
      <c r="AB4340" s="25">
        <f ca="1">VLOOKUP(CONCATENATE($F4340," ",$G4340),AllocFactorMatrix,(AB$4+1),FALSE)*$E4343</f>
        <v>0</v>
      </c>
      <c r="AC4340" s="25">
        <f ca="1">VLOOKUP(CONCATENATE($F4340," ",$G4340),AllocFactorMatrix,(AC$4+1),FALSE)*$E4343</f>
        <v>0</v>
      </c>
    </row>
    <row r="4341" spans="4:29" hidden="1" outlineLevel="1">
      <c r="F4341" s="61" t="str">
        <f>F4343</f>
        <v>RB_GUP</v>
      </c>
      <c r="G4341" s="20" t="str">
        <f>$G$13</f>
        <v>ENERGY</v>
      </c>
      <c r="H4341" s="24">
        <f t="shared" ca="1" si="2018"/>
        <v>0</v>
      </c>
      <c r="I4341" s="25">
        <f ca="1">VLOOKUP(CONCATENATE($F4341," ",$G4341),AllocFactorMatrix,(I$4+1),FALSE)*$E4343</f>
        <v>0</v>
      </c>
      <c r="J4341" s="25">
        <f ca="1">VLOOKUP(CONCATENATE($F4341," ",$G4341),AllocFactorMatrix,(J$4+1),FALSE)*$E4343</f>
        <v>0</v>
      </c>
      <c r="K4341" s="25">
        <f ca="1">VLOOKUP(CONCATENATE($F4341," ",$G4341),AllocFactorMatrix,(K$4+1),FALSE)*$E4343</f>
        <v>0</v>
      </c>
      <c r="L4341" s="25">
        <f ca="1">VLOOKUP(CONCATENATE($F4341," ",$G4341),AllocFactorMatrix,(L$4+1),FALSE)*$E4343</f>
        <v>0</v>
      </c>
      <c r="M4341" s="25">
        <f t="shared" ca="1" si="2040"/>
        <v>0</v>
      </c>
      <c r="N4341" s="25">
        <f ca="1">VLOOKUP(CONCATENATE($F4341," ",$G4341),AllocFactorMatrix,(N$4+1),FALSE)*$E4343</f>
        <v>0</v>
      </c>
      <c r="O4341" s="25">
        <f ca="1">VLOOKUP(CONCATENATE($F4341," ",$G4341),AllocFactorMatrix,(O$4+1),FALSE)*$E4343</f>
        <v>0</v>
      </c>
      <c r="P4341" s="25">
        <f ca="1">VLOOKUP(CONCATENATE($F4341," ",$G4341),AllocFactorMatrix,(P$4+1),FALSE)*$E4343</f>
        <v>0</v>
      </c>
      <c r="Q4341" s="25">
        <f ca="1">VLOOKUP(CONCATENATE($F4341," ",$G4341),AllocFactorMatrix,(Q$4+1),FALSE)*$E4343</f>
        <v>0</v>
      </c>
      <c r="R4341" s="25">
        <f t="shared" ca="1" si="2038"/>
        <v>0</v>
      </c>
      <c r="S4341" s="25">
        <f ca="1">VLOOKUP(CONCATENATE($F4341," ",$G4341),AllocFactorMatrix,(S$4+1),FALSE)*$E4343</f>
        <v>0</v>
      </c>
      <c r="T4341" s="25">
        <f ca="1">VLOOKUP(CONCATENATE($F4341," ",$G4341),AllocFactorMatrix,(T$4+1),FALSE)*$E4343</f>
        <v>0</v>
      </c>
      <c r="U4341" s="25">
        <f ca="1">VLOOKUP(CONCATENATE($F4341," ",$G4341),AllocFactorMatrix,(U$4+1),FALSE)*$E4343</f>
        <v>0</v>
      </c>
      <c r="V4341" s="25">
        <f ca="1">VLOOKUP(CONCATENATE($F4341," ",$G4341),AllocFactorMatrix,(V$4+1),FALSE)*$E4343</f>
        <v>0</v>
      </c>
      <c r="W4341" s="25">
        <f t="shared" ca="1" si="2041"/>
        <v>0</v>
      </c>
      <c r="X4341" s="25">
        <f ca="1">VLOOKUP(CONCATENATE($F4341," ",$G4341),AllocFactorMatrix,(X$4+1),FALSE)*$E4343</f>
        <v>0</v>
      </c>
      <c r="Y4341" s="25">
        <f ca="1">VLOOKUP(CONCATENATE($F4341," ",$G4341),AllocFactorMatrix,(Y$4+1),FALSE)*$E4343</f>
        <v>0</v>
      </c>
      <c r="Z4341" s="25">
        <f t="shared" ca="1" si="2037"/>
        <v>0</v>
      </c>
      <c r="AA4341" s="25">
        <f ca="1">VLOOKUP(CONCATENATE($F4341," ",$G4341),AllocFactorMatrix,(AA$4+1),FALSE)*$E4343</f>
        <v>0</v>
      </c>
      <c r="AB4341" s="25">
        <f ca="1">VLOOKUP(CONCATENATE($F4341," ",$G4341),AllocFactorMatrix,(AB$4+1),FALSE)*$E4343</f>
        <v>0</v>
      </c>
      <c r="AC4341" s="25">
        <f ca="1">VLOOKUP(CONCATENATE($F4341," ",$G4341),AllocFactorMatrix,(AC$4+1),FALSE)*$E4343</f>
        <v>0</v>
      </c>
    </row>
    <row r="4342" spans="4:29" hidden="1" outlineLevel="1">
      <c r="F4342" s="61" t="str">
        <f>F4343</f>
        <v>RB_GUP</v>
      </c>
      <c r="G4342" s="20" t="str">
        <f>$G$14</f>
        <v>CUSTOMER</v>
      </c>
      <c r="H4342" s="24">
        <f t="shared" ca="1" si="2018"/>
        <v>0</v>
      </c>
      <c r="I4342" s="25">
        <f ca="1">VLOOKUP(CONCATENATE($F4342," ",$G4342),AllocFactorMatrix,(I$4+1),FALSE)*$E4343</f>
        <v>0</v>
      </c>
      <c r="J4342" s="25">
        <f ca="1">VLOOKUP(CONCATENATE($F4342," ",$G4342),AllocFactorMatrix,(J$4+1),FALSE)*$E4343</f>
        <v>0</v>
      </c>
      <c r="K4342" s="25">
        <f ca="1">VLOOKUP(CONCATENATE($F4342," ",$G4342),AllocFactorMatrix,(K$4+1),FALSE)*$E4343</f>
        <v>0</v>
      </c>
      <c r="L4342" s="25">
        <f ca="1">VLOOKUP(CONCATENATE($F4342," ",$G4342),AllocFactorMatrix,(L$4+1),FALSE)*$E4343</f>
        <v>0</v>
      </c>
      <c r="M4342" s="25">
        <f t="shared" ca="1" si="2040"/>
        <v>0</v>
      </c>
      <c r="N4342" s="25">
        <f ca="1">VLOOKUP(CONCATENATE($F4342," ",$G4342),AllocFactorMatrix,(N$4+1),FALSE)*$E4343</f>
        <v>0</v>
      </c>
      <c r="O4342" s="25">
        <f ca="1">VLOOKUP(CONCATENATE($F4342," ",$G4342),AllocFactorMatrix,(O$4+1),FALSE)*$E4343</f>
        <v>0</v>
      </c>
      <c r="P4342" s="25">
        <f ca="1">VLOOKUP(CONCATENATE($F4342," ",$G4342),AllocFactorMatrix,(P$4+1),FALSE)*$E4343</f>
        <v>0</v>
      </c>
      <c r="Q4342" s="25">
        <f ca="1">VLOOKUP(CONCATENATE($F4342," ",$G4342),AllocFactorMatrix,(Q$4+1),FALSE)*$E4343</f>
        <v>0</v>
      </c>
      <c r="R4342" s="25">
        <f t="shared" ca="1" si="2038"/>
        <v>0</v>
      </c>
      <c r="S4342" s="25">
        <f ca="1">VLOOKUP(CONCATENATE($F4342," ",$G4342),AllocFactorMatrix,(S$4+1),FALSE)*$E4343</f>
        <v>0</v>
      </c>
      <c r="T4342" s="25">
        <f ca="1">VLOOKUP(CONCATENATE($F4342," ",$G4342),AllocFactorMatrix,(T$4+1),FALSE)*$E4343</f>
        <v>0</v>
      </c>
      <c r="U4342" s="25">
        <f ca="1">VLOOKUP(CONCATENATE($F4342," ",$G4342),AllocFactorMatrix,(U$4+1),FALSE)*$E4343</f>
        <v>0</v>
      </c>
      <c r="V4342" s="25">
        <f ca="1">VLOOKUP(CONCATENATE($F4342," ",$G4342),AllocFactorMatrix,(V$4+1),FALSE)*$E4343</f>
        <v>0</v>
      </c>
      <c r="W4342" s="25">
        <f t="shared" ca="1" si="2041"/>
        <v>0</v>
      </c>
      <c r="X4342" s="25">
        <f ca="1">VLOOKUP(CONCATENATE($F4342," ",$G4342),AllocFactorMatrix,(X$4+1),FALSE)*$E4343</f>
        <v>0</v>
      </c>
      <c r="Y4342" s="25">
        <f ca="1">VLOOKUP(CONCATENATE($F4342," ",$G4342),AllocFactorMatrix,(Y$4+1),FALSE)*$E4343</f>
        <v>0</v>
      </c>
      <c r="Z4342" s="25">
        <f t="shared" ca="1" si="2037"/>
        <v>0</v>
      </c>
      <c r="AA4342" s="25">
        <f ca="1">VLOOKUP(CONCATENATE($F4342," ",$G4342),AllocFactorMatrix,(AA$4+1),FALSE)*$E4343</f>
        <v>0</v>
      </c>
      <c r="AB4342" s="25">
        <f ca="1">VLOOKUP(CONCATENATE($F4342," ",$G4342),AllocFactorMatrix,(AB$4+1),FALSE)*$E4343</f>
        <v>0</v>
      </c>
      <c r="AC4342" s="25">
        <f ca="1">VLOOKUP(CONCATENATE($F4342," ",$G4342),AllocFactorMatrix,(AC$4+1),FALSE)*$E4343</f>
        <v>0</v>
      </c>
    </row>
    <row r="4343" spans="4:29" collapsed="1">
      <c r="D4343" s="20" t="s">
        <v>276</v>
      </c>
      <c r="E4343" s="22"/>
      <c r="F4343" s="61" t="s">
        <v>73</v>
      </c>
      <c r="G4343" s="20" t="str">
        <f>$G$15</f>
        <v>TOTAL</v>
      </c>
      <c r="H4343" s="24">
        <f t="shared" ca="1" si="2018"/>
        <v>0</v>
      </c>
      <c r="I4343" s="25">
        <f ca="1">VLOOKUP(CONCATENATE($F4343," ",$G4343),AllocFactorMatrix,(I$4+1),FALSE)*$E4343</f>
        <v>0</v>
      </c>
      <c r="J4343" s="25">
        <f ca="1">VLOOKUP(CONCATENATE($F4343," ",$G4343),AllocFactorMatrix,(J$4+1),FALSE)*$E4343</f>
        <v>0</v>
      </c>
      <c r="K4343" s="25">
        <f ca="1">VLOOKUP(CONCATENATE($F4343," ",$G4343),AllocFactorMatrix,(K$4+1),FALSE)*$E4343</f>
        <v>0</v>
      </c>
      <c r="L4343" s="25">
        <f ca="1">VLOOKUP(CONCATENATE($F4343," ",$G4343),AllocFactorMatrix,(L$4+1),FALSE)*$E4343</f>
        <v>0</v>
      </c>
      <c r="M4343" s="25">
        <f t="shared" ca="1" si="2040"/>
        <v>0</v>
      </c>
      <c r="N4343" s="25">
        <f ca="1">VLOOKUP(CONCATENATE($F4343," ",$G4343),AllocFactorMatrix,(N$4+1),FALSE)*$E4343</f>
        <v>0</v>
      </c>
      <c r="O4343" s="25">
        <f ca="1">VLOOKUP(CONCATENATE($F4343," ",$G4343),AllocFactorMatrix,(O$4+1),FALSE)*$E4343</f>
        <v>0</v>
      </c>
      <c r="P4343" s="25">
        <f ca="1">VLOOKUP(CONCATENATE($F4343," ",$G4343),AllocFactorMatrix,(P$4+1),FALSE)*$E4343</f>
        <v>0</v>
      </c>
      <c r="Q4343" s="25">
        <f ca="1">VLOOKUP(CONCATENATE($F4343," ",$G4343),AllocFactorMatrix,(Q$4+1),FALSE)*$E4343</f>
        <v>0</v>
      </c>
      <c r="R4343" s="25">
        <f t="shared" ca="1" si="2038"/>
        <v>0</v>
      </c>
      <c r="S4343" s="25">
        <f ca="1">VLOOKUP(CONCATENATE($F4343," ",$G4343),AllocFactorMatrix,(S$4+1),FALSE)*$E4343</f>
        <v>0</v>
      </c>
      <c r="T4343" s="25">
        <f ca="1">VLOOKUP(CONCATENATE($F4343," ",$G4343),AllocFactorMatrix,(T$4+1),FALSE)*$E4343</f>
        <v>0</v>
      </c>
      <c r="U4343" s="25">
        <f ca="1">VLOOKUP(CONCATENATE($F4343," ",$G4343),AllocFactorMatrix,(U$4+1),FALSE)*$E4343</f>
        <v>0</v>
      </c>
      <c r="V4343" s="25">
        <f ca="1">VLOOKUP(CONCATENATE($F4343," ",$G4343),AllocFactorMatrix,(V$4+1),FALSE)*$E4343</f>
        <v>0</v>
      </c>
      <c r="W4343" s="25">
        <f t="shared" ca="1" si="2041"/>
        <v>0</v>
      </c>
      <c r="X4343" s="25">
        <f ca="1">VLOOKUP(CONCATENATE($F4343," ",$G4343),AllocFactorMatrix,(X$4+1),FALSE)*$E4343</f>
        <v>0</v>
      </c>
      <c r="Y4343" s="25">
        <f ca="1">VLOOKUP(CONCATENATE($F4343," ",$G4343),AllocFactorMatrix,(Y$4+1),FALSE)*$E4343</f>
        <v>0</v>
      </c>
      <c r="Z4343" s="25">
        <f t="shared" ca="1" si="2037"/>
        <v>0</v>
      </c>
      <c r="AA4343" s="25">
        <f ca="1">VLOOKUP(CONCATENATE($F4343," ",$G4343),AllocFactorMatrix,(AA$4+1),FALSE)*$E4343</f>
        <v>0</v>
      </c>
      <c r="AB4343" s="25">
        <f ca="1">VLOOKUP(CONCATENATE($F4343," ",$G4343),AllocFactorMatrix,(AB$4+1),FALSE)*$E4343</f>
        <v>0</v>
      </c>
      <c r="AC4343" s="25">
        <f ca="1">VLOOKUP(CONCATENATE($F4343," ",$G4343),AllocFactorMatrix,(AC$4+1),FALSE)*$E4343</f>
        <v>0</v>
      </c>
    </row>
    <row r="4344" spans="4:29" hidden="1" outlineLevel="1">
      <c r="F4344" s="61" t="str">
        <f>F4351</f>
        <v>PROD_ENERGY</v>
      </c>
      <c r="G4344" s="20" t="str">
        <f>$G$8</f>
        <v>PRODUCTION</v>
      </c>
      <c r="H4344" s="24">
        <f t="shared" si="2018"/>
        <v>0</v>
      </c>
      <c r="I4344" s="25">
        <f>VLOOKUP(CONCATENATE($F4344," ",$G4344),AllocFactorMatrix,(I$4+1),FALSE)*$E4351</f>
        <v>0</v>
      </c>
      <c r="J4344" s="25">
        <f>VLOOKUP(CONCATENATE($F4344," ",$G4344),AllocFactorMatrix,(J$4+1),FALSE)*$E4351</f>
        <v>0</v>
      </c>
      <c r="K4344" s="25">
        <f>VLOOKUP(CONCATENATE($F4344," ",$G4344),AllocFactorMatrix,(K$4+1),FALSE)*$E4351</f>
        <v>0</v>
      </c>
      <c r="L4344" s="25">
        <f>VLOOKUP(CONCATENATE($F4344," ",$G4344),AllocFactorMatrix,(L$4+1),FALSE)*$E4351</f>
        <v>0</v>
      </c>
      <c r="M4344" s="25">
        <f t="shared" si="2036"/>
        <v>0</v>
      </c>
      <c r="N4344" s="25">
        <f>VLOOKUP(CONCATENATE($F4344," ",$G4344),AllocFactorMatrix,(N$4+1),FALSE)*$E4351</f>
        <v>0</v>
      </c>
      <c r="O4344" s="25">
        <f>VLOOKUP(CONCATENATE($F4344," ",$G4344),AllocFactorMatrix,(O$4+1),FALSE)*$E4351</f>
        <v>0</v>
      </c>
      <c r="P4344" s="25">
        <f>VLOOKUP(CONCATENATE($F4344," ",$G4344),AllocFactorMatrix,(P$4+1),FALSE)*$E4351</f>
        <v>0</v>
      </c>
      <c r="Q4344" s="25">
        <f>VLOOKUP(CONCATENATE($F4344," ",$G4344),AllocFactorMatrix,(Q$4+1),FALSE)*$E4351</f>
        <v>0</v>
      </c>
      <c r="R4344" s="25">
        <f t="shared" si="2038"/>
        <v>0</v>
      </c>
      <c r="S4344" s="25">
        <f>VLOOKUP(CONCATENATE($F4344," ",$G4344),AllocFactorMatrix,(S$4+1),FALSE)*$E4351</f>
        <v>0</v>
      </c>
      <c r="T4344" s="25">
        <f>VLOOKUP(CONCATENATE($F4344," ",$G4344),AllocFactorMatrix,(T$4+1),FALSE)*$E4351</f>
        <v>0</v>
      </c>
      <c r="U4344" s="25">
        <f>VLOOKUP(CONCATENATE($F4344," ",$G4344),AllocFactorMatrix,(U$4+1),FALSE)*$E4351</f>
        <v>0</v>
      </c>
      <c r="V4344" s="25">
        <f>VLOOKUP(CONCATENATE($F4344," ",$G4344),AllocFactorMatrix,(V$4+1),FALSE)*$E4351</f>
        <v>0</v>
      </c>
      <c r="W4344" s="25">
        <f>SUBTOTAL(9,S4344:V4344)</f>
        <v>0</v>
      </c>
      <c r="X4344" s="25">
        <f>VLOOKUP(CONCATENATE($F4344," ",$G4344),AllocFactorMatrix,(X$4+1),FALSE)*$E4351</f>
        <v>0</v>
      </c>
      <c r="Y4344" s="25">
        <f>VLOOKUP(CONCATENATE($F4344," ",$G4344),AllocFactorMatrix,(Y$4+1),FALSE)*$E4351</f>
        <v>0</v>
      </c>
      <c r="Z4344" s="25">
        <f t="shared" si="2037"/>
        <v>0</v>
      </c>
      <c r="AA4344" s="25">
        <f>VLOOKUP(CONCATENATE($F4344," ",$G4344),AllocFactorMatrix,(AA$4+1),FALSE)*$E4351</f>
        <v>0</v>
      </c>
      <c r="AB4344" s="25">
        <f>VLOOKUP(CONCATENATE($F4344," ",$G4344),AllocFactorMatrix,(AB$4+1),FALSE)*$E4351</f>
        <v>0</v>
      </c>
      <c r="AC4344" s="25">
        <f>VLOOKUP(CONCATENATE($F4344," ",$G4344),AllocFactorMatrix,(AC$4+1),FALSE)*$E4351</f>
        <v>0</v>
      </c>
    </row>
    <row r="4345" spans="4:29" hidden="1" outlineLevel="1">
      <c r="F4345" s="61" t="str">
        <f>F4351</f>
        <v>PROD_ENERGY</v>
      </c>
      <c r="G4345" s="20" t="str">
        <f>$G$9</f>
        <v>BULKTRAN</v>
      </c>
      <c r="H4345" s="24">
        <f t="shared" si="2018"/>
        <v>0</v>
      </c>
      <c r="I4345" s="25">
        <f>VLOOKUP(CONCATENATE($F4345," ",$G4345),AllocFactorMatrix,(I$4+1),FALSE)*$E4351</f>
        <v>0</v>
      </c>
      <c r="J4345" s="25">
        <f>VLOOKUP(CONCATENATE($F4345," ",$G4345),AllocFactorMatrix,(J$4+1),FALSE)*$E4351</f>
        <v>0</v>
      </c>
      <c r="K4345" s="25">
        <f>VLOOKUP(CONCATENATE($F4345," ",$G4345),AllocFactorMatrix,(K$4+1),FALSE)*$E4351</f>
        <v>0</v>
      </c>
      <c r="L4345" s="25">
        <f>VLOOKUP(CONCATENATE($F4345," ",$G4345),AllocFactorMatrix,(L$4+1),FALSE)*$E4351</f>
        <v>0</v>
      </c>
      <c r="M4345" s="25">
        <f t="shared" si="2036"/>
        <v>0</v>
      </c>
      <c r="N4345" s="25">
        <f>VLOOKUP(CONCATENATE($F4345," ",$G4345),AllocFactorMatrix,(N$4+1),FALSE)*$E4351</f>
        <v>0</v>
      </c>
      <c r="O4345" s="25">
        <f>VLOOKUP(CONCATENATE($F4345," ",$G4345),AllocFactorMatrix,(O$4+1),FALSE)*$E4351</f>
        <v>0</v>
      </c>
      <c r="P4345" s="25">
        <f>VLOOKUP(CONCATENATE($F4345," ",$G4345),AllocFactorMatrix,(P$4+1),FALSE)*$E4351</f>
        <v>0</v>
      </c>
      <c r="Q4345" s="25">
        <f>VLOOKUP(CONCATENATE($F4345," ",$G4345),AllocFactorMatrix,(Q$4+1),FALSE)*$E4351</f>
        <v>0</v>
      </c>
      <c r="R4345" s="25">
        <f t="shared" si="2038"/>
        <v>0</v>
      </c>
      <c r="S4345" s="25">
        <f>VLOOKUP(CONCATENATE($F4345," ",$G4345),AllocFactorMatrix,(S$4+1),FALSE)*$E4351</f>
        <v>0</v>
      </c>
      <c r="T4345" s="25">
        <f>VLOOKUP(CONCATENATE($F4345," ",$G4345),AllocFactorMatrix,(T$4+1),FALSE)*$E4351</f>
        <v>0</v>
      </c>
      <c r="U4345" s="25">
        <f>VLOOKUP(CONCATENATE($F4345," ",$G4345),AllocFactorMatrix,(U$4+1),FALSE)*$E4351</f>
        <v>0</v>
      </c>
      <c r="V4345" s="25">
        <f>VLOOKUP(CONCATENATE($F4345," ",$G4345),AllocFactorMatrix,(V$4+1),FALSE)*$E4351</f>
        <v>0</v>
      </c>
      <c r="W4345" s="25">
        <f t="shared" ref="W4345:W4351" si="2042">SUBTOTAL(9,S4345:V4345)</f>
        <v>0</v>
      </c>
      <c r="X4345" s="25">
        <f>VLOOKUP(CONCATENATE($F4345," ",$G4345),AllocFactorMatrix,(X$4+1),FALSE)*$E4351</f>
        <v>0</v>
      </c>
      <c r="Y4345" s="25">
        <f>VLOOKUP(CONCATENATE($F4345," ",$G4345),AllocFactorMatrix,(Y$4+1),FALSE)*$E4351</f>
        <v>0</v>
      </c>
      <c r="Z4345" s="25">
        <f t="shared" si="2037"/>
        <v>0</v>
      </c>
      <c r="AA4345" s="25">
        <f>VLOOKUP(CONCATENATE($F4345," ",$G4345),AllocFactorMatrix,(AA$4+1),FALSE)*$E4351</f>
        <v>0</v>
      </c>
      <c r="AB4345" s="25">
        <f>VLOOKUP(CONCATENATE($F4345," ",$G4345),AllocFactorMatrix,(AB$4+1),FALSE)*$E4351</f>
        <v>0</v>
      </c>
      <c r="AC4345" s="25">
        <f>VLOOKUP(CONCATENATE($F4345," ",$G4345),AllocFactorMatrix,(AC$4+1),FALSE)*$E4351</f>
        <v>0</v>
      </c>
    </row>
    <row r="4346" spans="4:29" hidden="1" outlineLevel="1">
      <c r="F4346" s="61" t="str">
        <f>F4351</f>
        <v>PROD_ENERGY</v>
      </c>
      <c r="G4346" s="20" t="str">
        <f>$G$10</f>
        <v>SUBTRAN</v>
      </c>
      <c r="H4346" s="24">
        <f t="shared" si="2018"/>
        <v>0</v>
      </c>
      <c r="I4346" s="25">
        <f>VLOOKUP(CONCATENATE($F4346," ",$G4346),AllocFactorMatrix,(I$4+1),FALSE)*$E4351</f>
        <v>0</v>
      </c>
      <c r="J4346" s="25">
        <f>VLOOKUP(CONCATENATE($F4346," ",$G4346),AllocFactorMatrix,(J$4+1),FALSE)*$E4351</f>
        <v>0</v>
      </c>
      <c r="K4346" s="25">
        <f>VLOOKUP(CONCATENATE($F4346," ",$G4346),AllocFactorMatrix,(K$4+1),FALSE)*$E4351</f>
        <v>0</v>
      </c>
      <c r="L4346" s="25">
        <f>VLOOKUP(CONCATENATE($F4346," ",$G4346),AllocFactorMatrix,(L$4+1),FALSE)*$E4351</f>
        <v>0</v>
      </c>
      <c r="M4346" s="25">
        <f t="shared" si="2036"/>
        <v>0</v>
      </c>
      <c r="N4346" s="25">
        <f>VLOOKUP(CONCATENATE($F4346," ",$G4346),AllocFactorMatrix,(N$4+1),FALSE)*$E4351</f>
        <v>0</v>
      </c>
      <c r="O4346" s="25">
        <f>VLOOKUP(CONCATENATE($F4346," ",$G4346),AllocFactorMatrix,(O$4+1),FALSE)*$E4351</f>
        <v>0</v>
      </c>
      <c r="P4346" s="25">
        <f>VLOOKUP(CONCATENATE($F4346," ",$G4346),AllocFactorMatrix,(P$4+1),FALSE)*$E4351</f>
        <v>0</v>
      </c>
      <c r="Q4346" s="25">
        <f>VLOOKUP(CONCATENATE($F4346," ",$G4346),AllocFactorMatrix,(Q$4+1),FALSE)*$E4351</f>
        <v>0</v>
      </c>
      <c r="R4346" s="25">
        <f t="shared" si="2038"/>
        <v>0</v>
      </c>
      <c r="S4346" s="25">
        <f>VLOOKUP(CONCATENATE($F4346," ",$G4346),AllocFactorMatrix,(S$4+1),FALSE)*$E4351</f>
        <v>0</v>
      </c>
      <c r="T4346" s="25">
        <f>VLOOKUP(CONCATENATE($F4346," ",$G4346),AllocFactorMatrix,(T$4+1),FALSE)*$E4351</f>
        <v>0</v>
      </c>
      <c r="U4346" s="25">
        <f>VLOOKUP(CONCATENATE($F4346," ",$G4346),AllocFactorMatrix,(U$4+1),FALSE)*$E4351</f>
        <v>0</v>
      </c>
      <c r="V4346" s="25">
        <f>VLOOKUP(CONCATENATE($F4346," ",$G4346),AllocFactorMatrix,(V$4+1),FALSE)*$E4351</f>
        <v>0</v>
      </c>
      <c r="W4346" s="25">
        <f t="shared" si="2042"/>
        <v>0</v>
      </c>
      <c r="X4346" s="25">
        <f>VLOOKUP(CONCATENATE($F4346," ",$G4346),AllocFactorMatrix,(X$4+1),FALSE)*$E4351</f>
        <v>0</v>
      </c>
      <c r="Y4346" s="25">
        <f>VLOOKUP(CONCATENATE($F4346," ",$G4346),AllocFactorMatrix,(Y$4+1),FALSE)*$E4351</f>
        <v>0</v>
      </c>
      <c r="Z4346" s="25">
        <f t="shared" si="2037"/>
        <v>0</v>
      </c>
      <c r="AA4346" s="25">
        <f>VLOOKUP(CONCATENATE($F4346," ",$G4346),AllocFactorMatrix,(AA$4+1),FALSE)*$E4351</f>
        <v>0</v>
      </c>
      <c r="AB4346" s="25">
        <f>VLOOKUP(CONCATENATE($F4346," ",$G4346),AllocFactorMatrix,(AB$4+1),FALSE)*$E4351</f>
        <v>0</v>
      </c>
      <c r="AC4346" s="25">
        <f>VLOOKUP(CONCATENATE($F4346," ",$G4346),AllocFactorMatrix,(AC$4+1),FALSE)*$E4351</f>
        <v>0</v>
      </c>
    </row>
    <row r="4347" spans="4:29" hidden="1" outlineLevel="1">
      <c r="F4347" s="61" t="str">
        <f>F4351</f>
        <v>PROD_ENERGY</v>
      </c>
      <c r="G4347" s="20" t="str">
        <f>$G$11</f>
        <v>DISTPRI</v>
      </c>
      <c r="H4347" s="24">
        <f t="shared" si="2018"/>
        <v>0</v>
      </c>
      <c r="I4347" s="25">
        <f>VLOOKUP(CONCATENATE($F4347," ",$G4347),AllocFactorMatrix,(I$4+1),FALSE)*$E4351</f>
        <v>0</v>
      </c>
      <c r="J4347" s="25">
        <f>VLOOKUP(CONCATENATE($F4347," ",$G4347),AllocFactorMatrix,(J$4+1),FALSE)*$E4351</f>
        <v>0</v>
      </c>
      <c r="K4347" s="25">
        <f>VLOOKUP(CONCATENATE($F4347," ",$G4347),AllocFactorMatrix,(K$4+1),FALSE)*$E4351</f>
        <v>0</v>
      </c>
      <c r="L4347" s="25">
        <f>VLOOKUP(CONCATENATE($F4347," ",$G4347),AllocFactorMatrix,(L$4+1),FALSE)*$E4351</f>
        <v>0</v>
      </c>
      <c r="M4347" s="25">
        <f t="shared" si="2036"/>
        <v>0</v>
      </c>
      <c r="N4347" s="25">
        <f>VLOOKUP(CONCATENATE($F4347," ",$G4347),AllocFactorMatrix,(N$4+1),FALSE)*$E4351</f>
        <v>0</v>
      </c>
      <c r="O4347" s="25">
        <f>VLOOKUP(CONCATENATE($F4347," ",$G4347),AllocFactorMatrix,(O$4+1),FALSE)*$E4351</f>
        <v>0</v>
      </c>
      <c r="P4347" s="25">
        <f>VLOOKUP(CONCATENATE($F4347," ",$G4347),AllocFactorMatrix,(P$4+1),FALSE)*$E4351</f>
        <v>0</v>
      </c>
      <c r="Q4347" s="25">
        <f>VLOOKUP(CONCATENATE($F4347," ",$G4347),AllocFactorMatrix,(Q$4+1),FALSE)*$E4351</f>
        <v>0</v>
      </c>
      <c r="R4347" s="25">
        <f t="shared" si="2038"/>
        <v>0</v>
      </c>
      <c r="S4347" s="25">
        <f>VLOOKUP(CONCATENATE($F4347," ",$G4347),AllocFactorMatrix,(S$4+1),FALSE)*$E4351</f>
        <v>0</v>
      </c>
      <c r="T4347" s="25">
        <f>VLOOKUP(CONCATENATE($F4347," ",$G4347),AllocFactorMatrix,(T$4+1),FALSE)*$E4351</f>
        <v>0</v>
      </c>
      <c r="U4347" s="25">
        <f>VLOOKUP(CONCATENATE($F4347," ",$G4347),AllocFactorMatrix,(U$4+1),FALSE)*$E4351</f>
        <v>0</v>
      </c>
      <c r="V4347" s="25">
        <f>VLOOKUP(CONCATENATE($F4347," ",$G4347),AllocFactorMatrix,(V$4+1),FALSE)*$E4351</f>
        <v>0</v>
      </c>
      <c r="W4347" s="25">
        <f t="shared" si="2042"/>
        <v>0</v>
      </c>
      <c r="X4347" s="25">
        <f>VLOOKUP(CONCATENATE($F4347," ",$G4347),AllocFactorMatrix,(X$4+1),FALSE)*$E4351</f>
        <v>0</v>
      </c>
      <c r="Y4347" s="25">
        <f>VLOOKUP(CONCATENATE($F4347," ",$G4347),AllocFactorMatrix,(Y$4+1),FALSE)*$E4351</f>
        <v>0</v>
      </c>
      <c r="Z4347" s="25">
        <f t="shared" si="2037"/>
        <v>0</v>
      </c>
      <c r="AA4347" s="25">
        <f>VLOOKUP(CONCATENATE($F4347," ",$G4347),AllocFactorMatrix,(AA$4+1),FALSE)*$E4351</f>
        <v>0</v>
      </c>
      <c r="AB4347" s="25">
        <f>VLOOKUP(CONCATENATE($F4347," ",$G4347),AllocFactorMatrix,(AB$4+1),FALSE)*$E4351</f>
        <v>0</v>
      </c>
      <c r="AC4347" s="25">
        <f>VLOOKUP(CONCATENATE($F4347," ",$G4347),AllocFactorMatrix,(AC$4+1),FALSE)*$E4351</f>
        <v>0</v>
      </c>
    </row>
    <row r="4348" spans="4:29" hidden="1" outlineLevel="1">
      <c r="F4348" s="61" t="str">
        <f>F4351</f>
        <v>PROD_ENERGY</v>
      </c>
      <c r="G4348" s="20" t="str">
        <f>$G$12</f>
        <v>DISTSEC</v>
      </c>
      <c r="H4348" s="24">
        <f t="shared" si="2018"/>
        <v>0</v>
      </c>
      <c r="I4348" s="25">
        <f>VLOOKUP(CONCATENATE($F4348," ",$G4348),AllocFactorMatrix,(I$4+1),FALSE)*$E4351</f>
        <v>0</v>
      </c>
      <c r="J4348" s="25">
        <f>VLOOKUP(CONCATENATE($F4348," ",$G4348),AllocFactorMatrix,(J$4+1),FALSE)*$E4351</f>
        <v>0</v>
      </c>
      <c r="K4348" s="25">
        <f>VLOOKUP(CONCATENATE($F4348," ",$G4348),AllocFactorMatrix,(K$4+1),FALSE)*$E4351</f>
        <v>0</v>
      </c>
      <c r="L4348" s="25">
        <f>VLOOKUP(CONCATENATE($F4348," ",$G4348),AllocFactorMatrix,(L$4+1),FALSE)*$E4351</f>
        <v>0</v>
      </c>
      <c r="M4348" s="25">
        <f t="shared" si="2036"/>
        <v>0</v>
      </c>
      <c r="N4348" s="25">
        <f>VLOOKUP(CONCATENATE($F4348," ",$G4348),AllocFactorMatrix,(N$4+1),FALSE)*$E4351</f>
        <v>0</v>
      </c>
      <c r="O4348" s="25">
        <f>VLOOKUP(CONCATENATE($F4348," ",$G4348),AllocFactorMatrix,(O$4+1),FALSE)*$E4351</f>
        <v>0</v>
      </c>
      <c r="P4348" s="25">
        <f>VLOOKUP(CONCATENATE($F4348," ",$G4348),AllocFactorMatrix,(P$4+1),FALSE)*$E4351</f>
        <v>0</v>
      </c>
      <c r="Q4348" s="25">
        <f>VLOOKUP(CONCATENATE($F4348," ",$G4348),AllocFactorMatrix,(Q$4+1),FALSE)*$E4351</f>
        <v>0</v>
      </c>
      <c r="R4348" s="25">
        <f t="shared" si="2038"/>
        <v>0</v>
      </c>
      <c r="S4348" s="25">
        <f>VLOOKUP(CONCATENATE($F4348," ",$G4348),AllocFactorMatrix,(S$4+1),FALSE)*$E4351</f>
        <v>0</v>
      </c>
      <c r="T4348" s="25">
        <f>VLOOKUP(CONCATENATE($F4348," ",$G4348),AllocFactorMatrix,(T$4+1),FALSE)*$E4351</f>
        <v>0</v>
      </c>
      <c r="U4348" s="25">
        <f>VLOOKUP(CONCATENATE($F4348," ",$G4348),AllocFactorMatrix,(U$4+1),FALSE)*$E4351</f>
        <v>0</v>
      </c>
      <c r="V4348" s="25">
        <f>VLOOKUP(CONCATENATE($F4348," ",$G4348),AllocFactorMatrix,(V$4+1),FALSE)*$E4351</f>
        <v>0</v>
      </c>
      <c r="W4348" s="25">
        <f t="shared" si="2042"/>
        <v>0</v>
      </c>
      <c r="X4348" s="25">
        <f>VLOOKUP(CONCATENATE($F4348," ",$G4348),AllocFactorMatrix,(X$4+1),FALSE)*$E4351</f>
        <v>0</v>
      </c>
      <c r="Y4348" s="25">
        <f>VLOOKUP(CONCATENATE($F4348," ",$G4348),AllocFactorMatrix,(Y$4+1),FALSE)*$E4351</f>
        <v>0</v>
      </c>
      <c r="Z4348" s="25">
        <f t="shared" si="2037"/>
        <v>0</v>
      </c>
      <c r="AA4348" s="25">
        <f>VLOOKUP(CONCATENATE($F4348," ",$G4348),AllocFactorMatrix,(AA$4+1),FALSE)*$E4351</f>
        <v>0</v>
      </c>
      <c r="AB4348" s="25">
        <f>VLOOKUP(CONCATENATE($F4348," ",$G4348),AllocFactorMatrix,(AB$4+1),FALSE)*$E4351</f>
        <v>0</v>
      </c>
      <c r="AC4348" s="25">
        <f>VLOOKUP(CONCATENATE($F4348," ",$G4348),AllocFactorMatrix,(AC$4+1),FALSE)*$E4351</f>
        <v>0</v>
      </c>
    </row>
    <row r="4349" spans="4:29" hidden="1" outlineLevel="1">
      <c r="F4349" s="61" t="str">
        <f>F4351</f>
        <v>PROD_ENERGY</v>
      </c>
      <c r="G4349" s="20" t="str">
        <f>$G$13</f>
        <v>ENERGY</v>
      </c>
      <c r="H4349" s="24">
        <f t="shared" si="2018"/>
        <v>962551.99999999977</v>
      </c>
      <c r="I4349" s="25">
        <f>VLOOKUP(CONCATENATE($F4349," ",$G4349),AllocFactorMatrix,(I$4+1),FALSE)*$E4351</f>
        <v>349918.91618787975</v>
      </c>
      <c r="J4349" s="25">
        <f>VLOOKUP(CONCATENATE($F4349," ",$G4349),AllocFactorMatrix,(J$4+1),FALSE)*$E4351</f>
        <v>112941.98372944507</v>
      </c>
      <c r="K4349" s="25">
        <f>VLOOKUP(CONCATENATE($F4349," ",$G4349),AllocFactorMatrix,(K$4+1),FALSE)*$E4351</f>
        <v>1292.9714361725185</v>
      </c>
      <c r="L4349" s="25">
        <f>VLOOKUP(CONCATENATE($F4349," ",$G4349),AllocFactorMatrix,(L$4+1),FALSE)*$E4351</f>
        <v>32.770280978570518</v>
      </c>
      <c r="M4349" s="25">
        <f t="shared" si="2036"/>
        <v>114267.72544659616</v>
      </c>
      <c r="N4349" s="25">
        <f>VLOOKUP(CONCATENATE($F4349," ",$G4349),AllocFactorMatrix,(N$4+1),FALSE)*$E4351</f>
        <v>54654.624911089442</v>
      </c>
      <c r="O4349" s="25">
        <f>VLOOKUP(CONCATENATE($F4349," ",$G4349),AllocFactorMatrix,(O$4+1),FALSE)*$E4351</f>
        <v>15255.739579574072</v>
      </c>
      <c r="P4349" s="25">
        <f>VLOOKUP(CONCATENATE($F4349," ",$G4349),AllocFactorMatrix,(P$4+1),FALSE)*$E4351</f>
        <v>1207.8084687006804</v>
      </c>
      <c r="Q4349" s="25">
        <f>VLOOKUP(CONCATENATE($F4349," ",$G4349),AllocFactorMatrix,(Q$4+1),FALSE)*$E4351</f>
        <v>247.5952102798594</v>
      </c>
      <c r="R4349" s="25">
        <f t="shared" si="2038"/>
        <v>71365.768169644056</v>
      </c>
      <c r="S4349" s="25">
        <f>VLOOKUP(CONCATENATE($F4349," ",$G4349),AllocFactorMatrix,(S$4+1),FALSE)*$E4351</f>
        <v>3641.8871231288063</v>
      </c>
      <c r="T4349" s="25">
        <f>VLOOKUP(CONCATENATE($F4349," ",$G4349),AllocFactorMatrix,(T$4+1),FALSE)*$E4351</f>
        <v>43523.498393976435</v>
      </c>
      <c r="U4349" s="25">
        <f>VLOOKUP(CONCATENATE($F4349," ",$G4349),AllocFactorMatrix,(U$4+1),FALSE)*$E4351</f>
        <v>307690.76877240988</v>
      </c>
      <c r="V4349" s="25">
        <f>VLOOKUP(CONCATENATE($F4349," ",$G4349),AllocFactorMatrix,(V$4+1),FALSE)*$E4351</f>
        <v>49310.420015802789</v>
      </c>
      <c r="W4349" s="25">
        <f t="shared" si="2042"/>
        <v>404166.57430531789</v>
      </c>
      <c r="X4349" s="25">
        <f>VLOOKUP(CONCATENATE($F4349," ",$G4349),AllocFactorMatrix,(X$4+1),FALSE)*$E4351</f>
        <v>14824.840996074798</v>
      </c>
      <c r="Y4349" s="25">
        <f>VLOOKUP(CONCATENATE($F4349," ",$G4349),AllocFactorMatrix,(Y$4+1),FALSE)*$E4351</f>
        <v>348.43612211154101</v>
      </c>
      <c r="Z4349" s="25">
        <f t="shared" si="2037"/>
        <v>15173.277118186339</v>
      </c>
      <c r="AA4349" s="25">
        <f>VLOOKUP(CONCATENATE($F4349," ",$G4349),AllocFactorMatrix,(AA$4+1),FALSE)*$E4351</f>
        <v>340.39388806692494</v>
      </c>
      <c r="AB4349" s="25">
        <f>VLOOKUP(CONCATENATE($F4349," ",$G4349),AllocFactorMatrix,(AB$4+1),FALSE)*$E4351</f>
        <v>5857.1968083118909</v>
      </c>
      <c r="AC4349" s="25">
        <f>VLOOKUP(CONCATENATE($F4349," ",$G4349),AllocFactorMatrix,(AC$4+1),FALSE)*$E4351</f>
        <v>1462.1480759968381</v>
      </c>
    </row>
    <row r="4350" spans="4:29" hidden="1" outlineLevel="1">
      <c r="F4350" s="61" t="str">
        <f>F4351</f>
        <v>PROD_ENERGY</v>
      </c>
      <c r="G4350" s="20" t="str">
        <f>$G$14</f>
        <v>CUSTOMER</v>
      </c>
      <c r="H4350" s="24">
        <f t="shared" si="2018"/>
        <v>0</v>
      </c>
      <c r="I4350" s="25">
        <f>VLOOKUP(CONCATENATE($F4350," ",$G4350),AllocFactorMatrix,(I$4+1),FALSE)*$E4351</f>
        <v>0</v>
      </c>
      <c r="J4350" s="25">
        <f>VLOOKUP(CONCATENATE($F4350," ",$G4350),AllocFactorMatrix,(J$4+1),FALSE)*$E4351</f>
        <v>0</v>
      </c>
      <c r="K4350" s="25">
        <f>VLOOKUP(CONCATENATE($F4350," ",$G4350),AllocFactorMatrix,(K$4+1),FALSE)*$E4351</f>
        <v>0</v>
      </c>
      <c r="L4350" s="25">
        <f>VLOOKUP(CONCATENATE($F4350," ",$G4350),AllocFactorMatrix,(L$4+1),FALSE)*$E4351</f>
        <v>0</v>
      </c>
      <c r="M4350" s="25">
        <f t="shared" si="2036"/>
        <v>0</v>
      </c>
      <c r="N4350" s="25">
        <f>VLOOKUP(CONCATENATE($F4350," ",$G4350),AllocFactorMatrix,(N$4+1),FALSE)*$E4351</f>
        <v>0</v>
      </c>
      <c r="O4350" s="25">
        <f>VLOOKUP(CONCATENATE($F4350," ",$G4350),AllocFactorMatrix,(O$4+1),FALSE)*$E4351</f>
        <v>0</v>
      </c>
      <c r="P4350" s="25">
        <f>VLOOKUP(CONCATENATE($F4350," ",$G4350),AllocFactorMatrix,(P$4+1),FALSE)*$E4351</f>
        <v>0</v>
      </c>
      <c r="Q4350" s="25">
        <f>VLOOKUP(CONCATENATE($F4350," ",$G4350),AllocFactorMatrix,(Q$4+1),FALSE)*$E4351</f>
        <v>0</v>
      </c>
      <c r="R4350" s="25">
        <f t="shared" si="2038"/>
        <v>0</v>
      </c>
      <c r="S4350" s="25">
        <f>VLOOKUP(CONCATENATE($F4350," ",$G4350),AllocFactorMatrix,(S$4+1),FALSE)*$E4351</f>
        <v>0</v>
      </c>
      <c r="T4350" s="25">
        <f>VLOOKUP(CONCATENATE($F4350," ",$G4350),AllocFactorMatrix,(T$4+1),FALSE)*$E4351</f>
        <v>0</v>
      </c>
      <c r="U4350" s="25">
        <f>VLOOKUP(CONCATENATE($F4350," ",$G4350),AllocFactorMatrix,(U$4+1),FALSE)*$E4351</f>
        <v>0</v>
      </c>
      <c r="V4350" s="25">
        <f>VLOOKUP(CONCATENATE($F4350," ",$G4350),AllocFactorMatrix,(V$4+1),FALSE)*$E4351</f>
        <v>0</v>
      </c>
      <c r="W4350" s="25">
        <f t="shared" si="2042"/>
        <v>0</v>
      </c>
      <c r="X4350" s="25">
        <f>VLOOKUP(CONCATENATE($F4350," ",$G4350),AllocFactorMatrix,(X$4+1),FALSE)*$E4351</f>
        <v>0</v>
      </c>
      <c r="Y4350" s="25">
        <f>VLOOKUP(CONCATENATE($F4350," ",$G4350),AllocFactorMatrix,(Y$4+1),FALSE)*$E4351</f>
        <v>0</v>
      </c>
      <c r="Z4350" s="25">
        <f t="shared" si="2037"/>
        <v>0</v>
      </c>
      <c r="AA4350" s="25">
        <f>VLOOKUP(CONCATENATE($F4350," ",$G4350),AllocFactorMatrix,(AA$4+1),FALSE)*$E4351</f>
        <v>0</v>
      </c>
      <c r="AB4350" s="25">
        <f>VLOOKUP(CONCATENATE($F4350," ",$G4350),AllocFactorMatrix,(AB$4+1),FALSE)*$E4351</f>
        <v>0</v>
      </c>
      <c r="AC4350" s="25">
        <f>VLOOKUP(CONCATENATE($F4350," ",$G4350),AllocFactorMatrix,(AC$4+1),FALSE)*$E4351</f>
        <v>0</v>
      </c>
    </row>
    <row r="4351" spans="4:29" collapsed="1">
      <c r="D4351" s="20" t="s">
        <v>250</v>
      </c>
      <c r="E4351" s="22">
        <v>962552</v>
      </c>
      <c r="F4351" s="61" t="s">
        <v>31</v>
      </c>
      <c r="G4351" s="20" t="str">
        <f>$G$15</f>
        <v>TOTAL</v>
      </c>
      <c r="H4351" s="24">
        <f t="shared" si="2018"/>
        <v>962551.99999999977</v>
      </c>
      <c r="I4351" s="25">
        <f>VLOOKUP(CONCATENATE($F4351," ",$G4351),AllocFactorMatrix,(I$4+1),FALSE)*$E4351</f>
        <v>349918.91618787975</v>
      </c>
      <c r="J4351" s="25">
        <f>VLOOKUP(CONCATENATE($F4351," ",$G4351),AllocFactorMatrix,(J$4+1),FALSE)*$E4351</f>
        <v>112941.98372944507</v>
      </c>
      <c r="K4351" s="25">
        <f>VLOOKUP(CONCATENATE($F4351," ",$G4351),AllocFactorMatrix,(K$4+1),FALSE)*$E4351</f>
        <v>1292.9714361725185</v>
      </c>
      <c r="L4351" s="25">
        <f>VLOOKUP(CONCATENATE($F4351," ",$G4351),AllocFactorMatrix,(L$4+1),FALSE)*$E4351</f>
        <v>32.770280978570518</v>
      </c>
      <c r="M4351" s="25">
        <f t="shared" si="2036"/>
        <v>114267.72544659616</v>
      </c>
      <c r="N4351" s="25">
        <f>VLOOKUP(CONCATENATE($F4351," ",$G4351),AllocFactorMatrix,(N$4+1),FALSE)*$E4351</f>
        <v>54654.624911089442</v>
      </c>
      <c r="O4351" s="25">
        <f>VLOOKUP(CONCATENATE($F4351," ",$G4351),AllocFactorMatrix,(O$4+1),FALSE)*$E4351</f>
        <v>15255.739579574072</v>
      </c>
      <c r="P4351" s="25">
        <f>VLOOKUP(CONCATENATE($F4351," ",$G4351),AllocFactorMatrix,(P$4+1),FALSE)*$E4351</f>
        <v>1207.8084687006804</v>
      </c>
      <c r="Q4351" s="25">
        <f>VLOOKUP(CONCATENATE($F4351," ",$G4351),AllocFactorMatrix,(Q$4+1),FALSE)*$E4351</f>
        <v>247.5952102798594</v>
      </c>
      <c r="R4351" s="25">
        <f t="shared" si="2038"/>
        <v>71365.768169644056</v>
      </c>
      <c r="S4351" s="25">
        <f>VLOOKUP(CONCATENATE($F4351," ",$G4351),AllocFactorMatrix,(S$4+1),FALSE)*$E4351</f>
        <v>3641.8871231288063</v>
      </c>
      <c r="T4351" s="25">
        <f>VLOOKUP(CONCATENATE($F4351," ",$G4351),AllocFactorMatrix,(T$4+1),FALSE)*$E4351</f>
        <v>43523.498393976435</v>
      </c>
      <c r="U4351" s="25">
        <f>VLOOKUP(CONCATENATE($F4351," ",$G4351),AllocFactorMatrix,(U$4+1),FALSE)*$E4351</f>
        <v>307690.76877240988</v>
      </c>
      <c r="V4351" s="25">
        <f>VLOOKUP(CONCATENATE($F4351," ",$G4351),AllocFactorMatrix,(V$4+1),FALSE)*$E4351</f>
        <v>49310.420015802789</v>
      </c>
      <c r="W4351" s="25">
        <f t="shared" si="2042"/>
        <v>404166.57430531789</v>
      </c>
      <c r="X4351" s="25">
        <f>VLOOKUP(CONCATENATE($F4351," ",$G4351),AllocFactorMatrix,(X$4+1),FALSE)*$E4351</f>
        <v>14824.840996074798</v>
      </c>
      <c r="Y4351" s="25">
        <f>VLOOKUP(CONCATENATE($F4351," ",$G4351),AllocFactorMatrix,(Y$4+1),FALSE)*$E4351</f>
        <v>348.43612211154101</v>
      </c>
      <c r="Z4351" s="25">
        <f t="shared" si="2037"/>
        <v>15173.277118186339</v>
      </c>
      <c r="AA4351" s="25">
        <f>VLOOKUP(CONCATENATE($F4351," ",$G4351),AllocFactorMatrix,(AA$4+1),FALSE)*$E4351</f>
        <v>340.39388806692494</v>
      </c>
      <c r="AB4351" s="25">
        <f>VLOOKUP(CONCATENATE($F4351," ",$G4351),AllocFactorMatrix,(AB$4+1),FALSE)*$E4351</f>
        <v>5857.1968083118909</v>
      </c>
      <c r="AC4351" s="25">
        <f>VLOOKUP(CONCATENATE($F4351," ",$G4351),AllocFactorMatrix,(AC$4+1),FALSE)*$E4351</f>
        <v>1462.1480759968381</v>
      </c>
    </row>
    <row r="4352" spans="4:29" hidden="1" outlineLevel="1">
      <c r="F4352" s="61" t="str">
        <f>F4359</f>
        <v>PROD_ENERGY</v>
      </c>
      <c r="G4352" s="20" t="str">
        <f>$G$8</f>
        <v>PRODUCTION</v>
      </c>
      <c r="H4352" s="24">
        <f t="shared" si="2018"/>
        <v>0</v>
      </c>
      <c r="I4352" s="25">
        <f>VLOOKUP(CONCATENATE($F4352," ",$G4352),AllocFactorMatrix,(I$4+1),FALSE)*$E4359</f>
        <v>0</v>
      </c>
      <c r="J4352" s="25">
        <f>VLOOKUP(CONCATENATE($F4352," ",$G4352),AllocFactorMatrix,(J$4+1),FALSE)*$E4359</f>
        <v>0</v>
      </c>
      <c r="K4352" s="25">
        <f>VLOOKUP(CONCATENATE($F4352," ",$G4352),AllocFactorMatrix,(K$4+1),FALSE)*$E4359</f>
        <v>0</v>
      </c>
      <c r="L4352" s="25">
        <f>VLOOKUP(CONCATENATE($F4352," ",$G4352),AllocFactorMatrix,(L$4+1),FALSE)*$E4359</f>
        <v>0</v>
      </c>
      <c r="M4352" s="25">
        <f t="shared" ref="M4352:M4359" si="2043">SUBTOTAL(9,J4352:L4352)</f>
        <v>0</v>
      </c>
      <c r="N4352" s="25">
        <f>VLOOKUP(CONCATENATE($F4352," ",$G4352),AllocFactorMatrix,(N$4+1),FALSE)*$E4359</f>
        <v>0</v>
      </c>
      <c r="O4352" s="25">
        <f>VLOOKUP(CONCATENATE($F4352," ",$G4352),AllocFactorMatrix,(O$4+1),FALSE)*$E4359</f>
        <v>0</v>
      </c>
      <c r="P4352" s="25">
        <f>VLOOKUP(CONCATENATE($F4352," ",$G4352),AllocFactorMatrix,(P$4+1),FALSE)*$E4359</f>
        <v>0</v>
      </c>
      <c r="Q4352" s="25">
        <f>VLOOKUP(CONCATENATE($F4352," ",$G4352),AllocFactorMatrix,(Q$4+1),FALSE)*$E4359</f>
        <v>0</v>
      </c>
      <c r="R4352" s="25">
        <f t="shared" si="2038"/>
        <v>0</v>
      </c>
      <c r="S4352" s="25">
        <f>VLOOKUP(CONCATENATE($F4352," ",$G4352),AllocFactorMatrix,(S$4+1),FALSE)*$E4359</f>
        <v>0</v>
      </c>
      <c r="T4352" s="25">
        <f>VLOOKUP(CONCATENATE($F4352," ",$G4352),AllocFactorMatrix,(T$4+1),FALSE)*$E4359</f>
        <v>0</v>
      </c>
      <c r="U4352" s="25">
        <f>VLOOKUP(CONCATENATE($F4352," ",$G4352),AllocFactorMatrix,(U$4+1),FALSE)*$E4359</f>
        <v>0</v>
      </c>
      <c r="V4352" s="25">
        <f>VLOOKUP(CONCATENATE($F4352," ",$G4352),AllocFactorMatrix,(V$4+1),FALSE)*$E4359</f>
        <v>0</v>
      </c>
      <c r="W4352" s="25">
        <f>SUBTOTAL(9,S4352:V4352)</f>
        <v>0</v>
      </c>
      <c r="X4352" s="25">
        <f>VLOOKUP(CONCATENATE($F4352," ",$G4352),AllocFactorMatrix,(X$4+1),FALSE)*$E4359</f>
        <v>0</v>
      </c>
      <c r="Y4352" s="25">
        <f>VLOOKUP(CONCATENATE($F4352," ",$G4352),AllocFactorMatrix,(Y$4+1),FALSE)*$E4359</f>
        <v>0</v>
      </c>
      <c r="Z4352" s="25">
        <f t="shared" si="2037"/>
        <v>0</v>
      </c>
      <c r="AA4352" s="25">
        <f>VLOOKUP(CONCATENATE($F4352," ",$G4352),AllocFactorMatrix,(AA$4+1),FALSE)*$E4359</f>
        <v>0</v>
      </c>
      <c r="AB4352" s="25">
        <f>VLOOKUP(CONCATENATE($F4352," ",$G4352),AllocFactorMatrix,(AB$4+1),FALSE)*$E4359</f>
        <v>0</v>
      </c>
      <c r="AC4352" s="25">
        <f>VLOOKUP(CONCATENATE($F4352," ",$G4352),AllocFactorMatrix,(AC$4+1),FALSE)*$E4359</f>
        <v>0</v>
      </c>
    </row>
    <row r="4353" spans="4:29" hidden="1" outlineLevel="1">
      <c r="F4353" s="61" t="str">
        <f>F4359</f>
        <v>PROD_ENERGY</v>
      </c>
      <c r="G4353" s="20" t="str">
        <f>$G$9</f>
        <v>BULKTRAN</v>
      </c>
      <c r="H4353" s="24">
        <f t="shared" si="2018"/>
        <v>0</v>
      </c>
      <c r="I4353" s="25">
        <f>VLOOKUP(CONCATENATE($F4353," ",$G4353),AllocFactorMatrix,(I$4+1),FALSE)*$E4359</f>
        <v>0</v>
      </c>
      <c r="J4353" s="25">
        <f>VLOOKUP(CONCATENATE($F4353," ",$G4353),AllocFactorMatrix,(J$4+1),FALSE)*$E4359</f>
        <v>0</v>
      </c>
      <c r="K4353" s="25">
        <f>VLOOKUP(CONCATENATE($F4353," ",$G4353),AllocFactorMatrix,(K$4+1),FALSE)*$E4359</f>
        <v>0</v>
      </c>
      <c r="L4353" s="25">
        <f>VLOOKUP(CONCATENATE($F4353," ",$G4353),AllocFactorMatrix,(L$4+1),FALSE)*$E4359</f>
        <v>0</v>
      </c>
      <c r="M4353" s="25">
        <f t="shared" si="2043"/>
        <v>0</v>
      </c>
      <c r="N4353" s="25">
        <f>VLOOKUP(CONCATENATE($F4353," ",$G4353),AllocFactorMatrix,(N$4+1),FALSE)*$E4359</f>
        <v>0</v>
      </c>
      <c r="O4353" s="25">
        <f>VLOOKUP(CONCATENATE($F4353," ",$G4353),AllocFactorMatrix,(O$4+1),FALSE)*$E4359</f>
        <v>0</v>
      </c>
      <c r="P4353" s="25">
        <f>VLOOKUP(CONCATENATE($F4353," ",$G4353),AllocFactorMatrix,(P$4+1),FALSE)*$E4359</f>
        <v>0</v>
      </c>
      <c r="Q4353" s="25">
        <f>VLOOKUP(CONCATENATE($F4353," ",$G4353),AllocFactorMatrix,(Q$4+1),FALSE)*$E4359</f>
        <v>0</v>
      </c>
      <c r="R4353" s="25">
        <f t="shared" si="2038"/>
        <v>0</v>
      </c>
      <c r="S4353" s="25">
        <f>VLOOKUP(CONCATENATE($F4353," ",$G4353),AllocFactorMatrix,(S$4+1),FALSE)*$E4359</f>
        <v>0</v>
      </c>
      <c r="T4353" s="25">
        <f>VLOOKUP(CONCATENATE($F4353," ",$G4353),AllocFactorMatrix,(T$4+1),FALSE)*$E4359</f>
        <v>0</v>
      </c>
      <c r="U4353" s="25">
        <f>VLOOKUP(CONCATENATE($F4353," ",$G4353),AllocFactorMatrix,(U$4+1),FALSE)*$E4359</f>
        <v>0</v>
      </c>
      <c r="V4353" s="25">
        <f>VLOOKUP(CONCATENATE($F4353," ",$G4353),AllocFactorMatrix,(V$4+1),FALSE)*$E4359</f>
        <v>0</v>
      </c>
      <c r="W4353" s="25">
        <f t="shared" ref="W4353:W4359" si="2044">SUBTOTAL(9,S4353:V4353)</f>
        <v>0</v>
      </c>
      <c r="X4353" s="25">
        <f>VLOOKUP(CONCATENATE($F4353," ",$G4353),AllocFactorMatrix,(X$4+1),FALSE)*$E4359</f>
        <v>0</v>
      </c>
      <c r="Y4353" s="25">
        <f>VLOOKUP(CONCATENATE($F4353," ",$G4353),AllocFactorMatrix,(Y$4+1),FALSE)*$E4359</f>
        <v>0</v>
      </c>
      <c r="Z4353" s="25">
        <f t="shared" si="2037"/>
        <v>0</v>
      </c>
      <c r="AA4353" s="25">
        <f>VLOOKUP(CONCATENATE($F4353," ",$G4353),AllocFactorMatrix,(AA$4+1),FALSE)*$E4359</f>
        <v>0</v>
      </c>
      <c r="AB4353" s="25">
        <f>VLOOKUP(CONCATENATE($F4353," ",$G4353),AllocFactorMatrix,(AB$4+1),FALSE)*$E4359</f>
        <v>0</v>
      </c>
      <c r="AC4353" s="25">
        <f>VLOOKUP(CONCATENATE($F4353," ",$G4353),AllocFactorMatrix,(AC$4+1),FALSE)*$E4359</f>
        <v>0</v>
      </c>
    </row>
    <row r="4354" spans="4:29" hidden="1" outlineLevel="1">
      <c r="F4354" s="61" t="str">
        <f>F4359</f>
        <v>PROD_ENERGY</v>
      </c>
      <c r="G4354" s="20" t="str">
        <f>$G$10</f>
        <v>SUBTRAN</v>
      </c>
      <c r="H4354" s="24">
        <f t="shared" si="2018"/>
        <v>0</v>
      </c>
      <c r="I4354" s="25">
        <f>VLOOKUP(CONCATENATE($F4354," ",$G4354),AllocFactorMatrix,(I$4+1),FALSE)*$E4359</f>
        <v>0</v>
      </c>
      <c r="J4354" s="25">
        <f>VLOOKUP(CONCATENATE($F4354," ",$G4354),AllocFactorMatrix,(J$4+1),FALSE)*$E4359</f>
        <v>0</v>
      </c>
      <c r="K4354" s="25">
        <f>VLOOKUP(CONCATENATE($F4354," ",$G4354),AllocFactorMatrix,(K$4+1),FALSE)*$E4359</f>
        <v>0</v>
      </c>
      <c r="L4354" s="25">
        <f>VLOOKUP(CONCATENATE($F4354," ",$G4354),AllocFactorMatrix,(L$4+1),FALSE)*$E4359</f>
        <v>0</v>
      </c>
      <c r="M4354" s="25">
        <f t="shared" si="2043"/>
        <v>0</v>
      </c>
      <c r="N4354" s="25">
        <f>VLOOKUP(CONCATENATE($F4354," ",$G4354),AllocFactorMatrix,(N$4+1),FALSE)*$E4359</f>
        <v>0</v>
      </c>
      <c r="O4354" s="25">
        <f>VLOOKUP(CONCATENATE($F4354," ",$G4354),AllocFactorMatrix,(O$4+1),FALSE)*$E4359</f>
        <v>0</v>
      </c>
      <c r="P4354" s="25">
        <f>VLOOKUP(CONCATENATE($F4354," ",$G4354),AllocFactorMatrix,(P$4+1),FALSE)*$E4359</f>
        <v>0</v>
      </c>
      <c r="Q4354" s="25">
        <f>VLOOKUP(CONCATENATE($F4354," ",$G4354),AllocFactorMatrix,(Q$4+1),FALSE)*$E4359</f>
        <v>0</v>
      </c>
      <c r="R4354" s="25">
        <f t="shared" si="2038"/>
        <v>0</v>
      </c>
      <c r="S4354" s="25">
        <f>VLOOKUP(CONCATENATE($F4354," ",$G4354),AllocFactorMatrix,(S$4+1),FALSE)*$E4359</f>
        <v>0</v>
      </c>
      <c r="T4354" s="25">
        <f>VLOOKUP(CONCATENATE($F4354," ",$G4354),AllocFactorMatrix,(T$4+1),FALSE)*$E4359</f>
        <v>0</v>
      </c>
      <c r="U4354" s="25">
        <f>VLOOKUP(CONCATENATE($F4354," ",$G4354),AllocFactorMatrix,(U$4+1),FALSE)*$E4359</f>
        <v>0</v>
      </c>
      <c r="V4354" s="25">
        <f>VLOOKUP(CONCATENATE($F4354," ",$G4354),AllocFactorMatrix,(V$4+1),FALSE)*$E4359</f>
        <v>0</v>
      </c>
      <c r="W4354" s="25">
        <f t="shared" si="2044"/>
        <v>0</v>
      </c>
      <c r="X4354" s="25">
        <f>VLOOKUP(CONCATENATE($F4354," ",$G4354),AllocFactorMatrix,(X$4+1),FALSE)*$E4359</f>
        <v>0</v>
      </c>
      <c r="Y4354" s="25">
        <f>VLOOKUP(CONCATENATE($F4354," ",$G4354),AllocFactorMatrix,(Y$4+1),FALSE)*$E4359</f>
        <v>0</v>
      </c>
      <c r="Z4354" s="25">
        <f t="shared" si="2037"/>
        <v>0</v>
      </c>
      <c r="AA4354" s="25">
        <f>VLOOKUP(CONCATENATE($F4354," ",$G4354),AllocFactorMatrix,(AA$4+1),FALSE)*$E4359</f>
        <v>0</v>
      </c>
      <c r="AB4354" s="25">
        <f>VLOOKUP(CONCATENATE($F4354," ",$G4354),AllocFactorMatrix,(AB$4+1),FALSE)*$E4359</f>
        <v>0</v>
      </c>
      <c r="AC4354" s="25">
        <f>VLOOKUP(CONCATENATE($F4354," ",$G4354),AllocFactorMatrix,(AC$4+1),FALSE)*$E4359</f>
        <v>0</v>
      </c>
    </row>
    <row r="4355" spans="4:29" hidden="1" outlineLevel="1">
      <c r="F4355" s="61" t="str">
        <f>F4359</f>
        <v>PROD_ENERGY</v>
      </c>
      <c r="G4355" s="20" t="str">
        <f>$G$11</f>
        <v>DISTPRI</v>
      </c>
      <c r="H4355" s="24">
        <f t="shared" si="2018"/>
        <v>0</v>
      </c>
      <c r="I4355" s="25">
        <f>VLOOKUP(CONCATENATE($F4355," ",$G4355),AllocFactorMatrix,(I$4+1),FALSE)*$E4359</f>
        <v>0</v>
      </c>
      <c r="J4355" s="25">
        <f>VLOOKUP(CONCATENATE($F4355," ",$G4355),AllocFactorMatrix,(J$4+1),FALSE)*$E4359</f>
        <v>0</v>
      </c>
      <c r="K4355" s="25">
        <f>VLOOKUP(CONCATENATE($F4355," ",$G4355),AllocFactorMatrix,(K$4+1),FALSE)*$E4359</f>
        <v>0</v>
      </c>
      <c r="L4355" s="25">
        <f>VLOOKUP(CONCATENATE($F4355," ",$G4355),AllocFactorMatrix,(L$4+1),FALSE)*$E4359</f>
        <v>0</v>
      </c>
      <c r="M4355" s="25">
        <f t="shared" si="2043"/>
        <v>0</v>
      </c>
      <c r="N4355" s="25">
        <f>VLOOKUP(CONCATENATE($F4355," ",$G4355),AllocFactorMatrix,(N$4+1),FALSE)*$E4359</f>
        <v>0</v>
      </c>
      <c r="O4355" s="25">
        <f>VLOOKUP(CONCATENATE($F4355," ",$G4355),AllocFactorMatrix,(O$4+1),FALSE)*$E4359</f>
        <v>0</v>
      </c>
      <c r="P4355" s="25">
        <f>VLOOKUP(CONCATENATE($F4355," ",$G4355),AllocFactorMatrix,(P$4+1),FALSE)*$E4359</f>
        <v>0</v>
      </c>
      <c r="Q4355" s="25">
        <f>VLOOKUP(CONCATENATE($F4355," ",$G4355),AllocFactorMatrix,(Q$4+1),FALSE)*$E4359</f>
        <v>0</v>
      </c>
      <c r="R4355" s="25">
        <f t="shared" si="2038"/>
        <v>0</v>
      </c>
      <c r="S4355" s="25">
        <f>VLOOKUP(CONCATENATE($F4355," ",$G4355),AllocFactorMatrix,(S$4+1),FALSE)*$E4359</f>
        <v>0</v>
      </c>
      <c r="T4355" s="25">
        <f>VLOOKUP(CONCATENATE($F4355," ",$G4355),AllocFactorMatrix,(T$4+1),FALSE)*$E4359</f>
        <v>0</v>
      </c>
      <c r="U4355" s="25">
        <f>VLOOKUP(CONCATENATE($F4355," ",$G4355),AllocFactorMatrix,(U$4+1),FALSE)*$E4359</f>
        <v>0</v>
      </c>
      <c r="V4355" s="25">
        <f>VLOOKUP(CONCATENATE($F4355," ",$G4355),AllocFactorMatrix,(V$4+1),FALSE)*$E4359</f>
        <v>0</v>
      </c>
      <c r="W4355" s="25">
        <f t="shared" si="2044"/>
        <v>0</v>
      </c>
      <c r="X4355" s="25">
        <f>VLOOKUP(CONCATENATE($F4355," ",$G4355),AllocFactorMatrix,(X$4+1),FALSE)*$E4359</f>
        <v>0</v>
      </c>
      <c r="Y4355" s="25">
        <f>VLOOKUP(CONCATENATE($F4355," ",$G4355),AllocFactorMatrix,(Y$4+1),FALSE)*$E4359</f>
        <v>0</v>
      </c>
      <c r="Z4355" s="25">
        <f t="shared" si="2037"/>
        <v>0</v>
      </c>
      <c r="AA4355" s="25">
        <f>VLOOKUP(CONCATENATE($F4355," ",$G4355),AllocFactorMatrix,(AA$4+1),FALSE)*$E4359</f>
        <v>0</v>
      </c>
      <c r="AB4355" s="25">
        <f>VLOOKUP(CONCATENATE($F4355," ",$G4355),AllocFactorMatrix,(AB$4+1),FALSE)*$E4359</f>
        <v>0</v>
      </c>
      <c r="AC4355" s="25">
        <f>VLOOKUP(CONCATENATE($F4355," ",$G4355),AllocFactorMatrix,(AC$4+1),FALSE)*$E4359</f>
        <v>0</v>
      </c>
    </row>
    <row r="4356" spans="4:29" hidden="1" outlineLevel="1">
      <c r="F4356" s="61" t="str">
        <f>F4359</f>
        <v>PROD_ENERGY</v>
      </c>
      <c r="G4356" s="20" t="str">
        <f>$G$12</f>
        <v>DISTSEC</v>
      </c>
      <c r="H4356" s="24">
        <f t="shared" si="2018"/>
        <v>0</v>
      </c>
      <c r="I4356" s="25">
        <f>VLOOKUP(CONCATENATE($F4356," ",$G4356),AllocFactorMatrix,(I$4+1),FALSE)*$E4359</f>
        <v>0</v>
      </c>
      <c r="J4356" s="25">
        <f>VLOOKUP(CONCATENATE($F4356," ",$G4356),AllocFactorMatrix,(J$4+1),FALSE)*$E4359</f>
        <v>0</v>
      </c>
      <c r="K4356" s="25">
        <f>VLOOKUP(CONCATENATE($F4356," ",$G4356),AllocFactorMatrix,(K$4+1),FALSE)*$E4359</f>
        <v>0</v>
      </c>
      <c r="L4356" s="25">
        <f>VLOOKUP(CONCATENATE($F4356," ",$G4356),AllocFactorMatrix,(L$4+1),FALSE)*$E4359</f>
        <v>0</v>
      </c>
      <c r="M4356" s="25">
        <f t="shared" si="2043"/>
        <v>0</v>
      </c>
      <c r="N4356" s="25">
        <f>VLOOKUP(CONCATENATE($F4356," ",$G4356),AllocFactorMatrix,(N$4+1),FALSE)*$E4359</f>
        <v>0</v>
      </c>
      <c r="O4356" s="25">
        <f>VLOOKUP(CONCATENATE($F4356," ",$G4356),AllocFactorMatrix,(O$4+1),FALSE)*$E4359</f>
        <v>0</v>
      </c>
      <c r="P4356" s="25">
        <f>VLOOKUP(CONCATENATE($F4356," ",$G4356),AllocFactorMatrix,(P$4+1),FALSE)*$E4359</f>
        <v>0</v>
      </c>
      <c r="Q4356" s="25">
        <f>VLOOKUP(CONCATENATE($F4356," ",$G4356),AllocFactorMatrix,(Q$4+1),FALSE)*$E4359</f>
        <v>0</v>
      </c>
      <c r="R4356" s="25">
        <f t="shared" si="2038"/>
        <v>0</v>
      </c>
      <c r="S4356" s="25">
        <f>VLOOKUP(CONCATENATE($F4356," ",$G4356),AllocFactorMatrix,(S$4+1),FALSE)*$E4359</f>
        <v>0</v>
      </c>
      <c r="T4356" s="25">
        <f>VLOOKUP(CONCATENATE($F4356," ",$G4356),AllocFactorMatrix,(T$4+1),FALSE)*$E4359</f>
        <v>0</v>
      </c>
      <c r="U4356" s="25">
        <f>VLOOKUP(CONCATENATE($F4356," ",$G4356),AllocFactorMatrix,(U$4+1),FALSE)*$E4359</f>
        <v>0</v>
      </c>
      <c r="V4356" s="25">
        <f>VLOOKUP(CONCATENATE($F4356," ",$G4356),AllocFactorMatrix,(V$4+1),FALSE)*$E4359</f>
        <v>0</v>
      </c>
      <c r="W4356" s="25">
        <f t="shared" si="2044"/>
        <v>0</v>
      </c>
      <c r="X4356" s="25">
        <f>VLOOKUP(CONCATENATE($F4356," ",$G4356),AllocFactorMatrix,(X$4+1),FALSE)*$E4359</f>
        <v>0</v>
      </c>
      <c r="Y4356" s="25">
        <f>VLOOKUP(CONCATENATE($F4356," ",$G4356),AllocFactorMatrix,(Y$4+1),FALSE)*$E4359</f>
        <v>0</v>
      </c>
      <c r="Z4356" s="25">
        <f t="shared" si="2037"/>
        <v>0</v>
      </c>
      <c r="AA4356" s="25">
        <f>VLOOKUP(CONCATENATE($F4356," ",$G4356),AllocFactorMatrix,(AA$4+1),FALSE)*$E4359</f>
        <v>0</v>
      </c>
      <c r="AB4356" s="25">
        <f>VLOOKUP(CONCATENATE($F4356," ",$G4356),AllocFactorMatrix,(AB$4+1),FALSE)*$E4359</f>
        <v>0</v>
      </c>
      <c r="AC4356" s="25">
        <f>VLOOKUP(CONCATENATE($F4356," ",$G4356),AllocFactorMatrix,(AC$4+1),FALSE)*$E4359</f>
        <v>0</v>
      </c>
    </row>
    <row r="4357" spans="4:29" hidden="1" outlineLevel="1">
      <c r="F4357" s="61" t="str">
        <f>F4359</f>
        <v>PROD_ENERGY</v>
      </c>
      <c r="G4357" s="20" t="str">
        <f>$G$13</f>
        <v>ENERGY</v>
      </c>
      <c r="H4357" s="24">
        <f t="shared" si="2018"/>
        <v>0</v>
      </c>
      <c r="I4357" s="25">
        <f>VLOOKUP(CONCATENATE($F4357," ",$G4357),AllocFactorMatrix,(I$4+1),FALSE)*$E4359</f>
        <v>0</v>
      </c>
      <c r="J4357" s="25">
        <f>VLOOKUP(CONCATENATE($F4357," ",$G4357),AllocFactorMatrix,(J$4+1),FALSE)*$E4359</f>
        <v>0</v>
      </c>
      <c r="K4357" s="25">
        <f>VLOOKUP(CONCATENATE($F4357," ",$G4357),AllocFactorMatrix,(K$4+1),FALSE)*$E4359</f>
        <v>0</v>
      </c>
      <c r="L4357" s="25">
        <f>VLOOKUP(CONCATENATE($F4357," ",$G4357),AllocFactorMatrix,(L$4+1),FALSE)*$E4359</f>
        <v>0</v>
      </c>
      <c r="M4357" s="25">
        <f t="shared" si="2043"/>
        <v>0</v>
      </c>
      <c r="N4357" s="25">
        <f>VLOOKUP(CONCATENATE($F4357," ",$G4357),AllocFactorMatrix,(N$4+1),FALSE)*$E4359</f>
        <v>0</v>
      </c>
      <c r="O4357" s="25">
        <f>VLOOKUP(CONCATENATE($F4357," ",$G4357),AllocFactorMatrix,(O$4+1),FALSE)*$E4359</f>
        <v>0</v>
      </c>
      <c r="P4357" s="25">
        <f>VLOOKUP(CONCATENATE($F4357," ",$G4357),AllocFactorMatrix,(P$4+1),FALSE)*$E4359</f>
        <v>0</v>
      </c>
      <c r="Q4357" s="25">
        <f>VLOOKUP(CONCATENATE($F4357," ",$G4357),AllocFactorMatrix,(Q$4+1),FALSE)*$E4359</f>
        <v>0</v>
      </c>
      <c r="R4357" s="25">
        <f t="shared" si="2038"/>
        <v>0</v>
      </c>
      <c r="S4357" s="25">
        <f>VLOOKUP(CONCATENATE($F4357," ",$G4357),AllocFactorMatrix,(S$4+1),FALSE)*$E4359</f>
        <v>0</v>
      </c>
      <c r="T4357" s="25">
        <f>VLOOKUP(CONCATENATE($F4357," ",$G4357),AllocFactorMatrix,(T$4+1),FALSE)*$E4359</f>
        <v>0</v>
      </c>
      <c r="U4357" s="25">
        <f>VLOOKUP(CONCATENATE($F4357," ",$G4357),AllocFactorMatrix,(U$4+1),FALSE)*$E4359</f>
        <v>0</v>
      </c>
      <c r="V4357" s="25">
        <f>VLOOKUP(CONCATENATE($F4357," ",$G4357),AllocFactorMatrix,(V$4+1),FALSE)*$E4359</f>
        <v>0</v>
      </c>
      <c r="W4357" s="25">
        <f t="shared" si="2044"/>
        <v>0</v>
      </c>
      <c r="X4357" s="25">
        <f>VLOOKUP(CONCATENATE($F4357," ",$G4357),AllocFactorMatrix,(X$4+1),FALSE)*$E4359</f>
        <v>0</v>
      </c>
      <c r="Y4357" s="25">
        <f>VLOOKUP(CONCATENATE($F4357," ",$G4357),AllocFactorMatrix,(Y$4+1),FALSE)*$E4359</f>
        <v>0</v>
      </c>
      <c r="Z4357" s="25">
        <f t="shared" si="2037"/>
        <v>0</v>
      </c>
      <c r="AA4357" s="25">
        <f>VLOOKUP(CONCATENATE($F4357," ",$G4357),AllocFactorMatrix,(AA$4+1),FALSE)*$E4359</f>
        <v>0</v>
      </c>
      <c r="AB4357" s="25">
        <f>VLOOKUP(CONCATENATE($F4357," ",$G4357),AllocFactorMatrix,(AB$4+1),FALSE)*$E4359</f>
        <v>0</v>
      </c>
      <c r="AC4357" s="25">
        <f>VLOOKUP(CONCATENATE($F4357," ",$G4357),AllocFactorMatrix,(AC$4+1),FALSE)*$E4359</f>
        <v>0</v>
      </c>
    </row>
    <row r="4358" spans="4:29" hidden="1" outlineLevel="1">
      <c r="F4358" s="61" t="str">
        <f>F4359</f>
        <v>PROD_ENERGY</v>
      </c>
      <c r="G4358" s="20" t="str">
        <f>$G$14</f>
        <v>CUSTOMER</v>
      </c>
      <c r="H4358" s="24">
        <f t="shared" si="2018"/>
        <v>0</v>
      </c>
      <c r="I4358" s="25">
        <f>VLOOKUP(CONCATENATE($F4358," ",$G4358),AllocFactorMatrix,(I$4+1),FALSE)*$E4359</f>
        <v>0</v>
      </c>
      <c r="J4358" s="25">
        <f>VLOOKUP(CONCATENATE($F4358," ",$G4358),AllocFactorMatrix,(J$4+1),FALSE)*$E4359</f>
        <v>0</v>
      </c>
      <c r="K4358" s="25">
        <f>VLOOKUP(CONCATENATE($F4358," ",$G4358),AllocFactorMatrix,(K$4+1),FALSE)*$E4359</f>
        <v>0</v>
      </c>
      <c r="L4358" s="25">
        <f>VLOOKUP(CONCATENATE($F4358," ",$G4358),AllocFactorMatrix,(L$4+1),FALSE)*$E4359</f>
        <v>0</v>
      </c>
      <c r="M4358" s="25">
        <f t="shared" si="2043"/>
        <v>0</v>
      </c>
      <c r="N4358" s="25">
        <f>VLOOKUP(CONCATENATE($F4358," ",$G4358),AllocFactorMatrix,(N$4+1),FALSE)*$E4359</f>
        <v>0</v>
      </c>
      <c r="O4358" s="25">
        <f>VLOOKUP(CONCATENATE($F4358," ",$G4358),AllocFactorMatrix,(O$4+1),FALSE)*$E4359</f>
        <v>0</v>
      </c>
      <c r="P4358" s="25">
        <f>VLOOKUP(CONCATENATE($F4358," ",$G4358),AllocFactorMatrix,(P$4+1),FALSE)*$E4359</f>
        <v>0</v>
      </c>
      <c r="Q4358" s="25">
        <f>VLOOKUP(CONCATENATE($F4358," ",$G4358),AllocFactorMatrix,(Q$4+1),FALSE)*$E4359</f>
        <v>0</v>
      </c>
      <c r="R4358" s="25">
        <f t="shared" si="2038"/>
        <v>0</v>
      </c>
      <c r="S4358" s="25">
        <f>VLOOKUP(CONCATENATE($F4358," ",$G4358),AllocFactorMatrix,(S$4+1),FALSE)*$E4359</f>
        <v>0</v>
      </c>
      <c r="T4358" s="25">
        <f>VLOOKUP(CONCATENATE($F4358," ",$G4358),AllocFactorMatrix,(T$4+1),FALSE)*$E4359</f>
        <v>0</v>
      </c>
      <c r="U4358" s="25">
        <f>VLOOKUP(CONCATENATE($F4358," ",$G4358),AllocFactorMatrix,(U$4+1),FALSE)*$E4359</f>
        <v>0</v>
      </c>
      <c r="V4358" s="25">
        <f>VLOOKUP(CONCATENATE($F4358," ",$G4358),AllocFactorMatrix,(V$4+1),FALSE)*$E4359</f>
        <v>0</v>
      </c>
      <c r="W4358" s="25">
        <f t="shared" si="2044"/>
        <v>0</v>
      </c>
      <c r="X4358" s="25">
        <f>VLOOKUP(CONCATENATE($F4358," ",$G4358),AllocFactorMatrix,(X$4+1),FALSE)*$E4359</f>
        <v>0</v>
      </c>
      <c r="Y4358" s="25">
        <f>VLOOKUP(CONCATENATE($F4358," ",$G4358),AllocFactorMatrix,(Y$4+1),FALSE)*$E4359</f>
        <v>0</v>
      </c>
      <c r="Z4358" s="25">
        <f t="shared" si="2037"/>
        <v>0</v>
      </c>
      <c r="AA4358" s="25">
        <f>VLOOKUP(CONCATENATE($F4358," ",$G4358),AllocFactorMatrix,(AA$4+1),FALSE)*$E4359</f>
        <v>0</v>
      </c>
      <c r="AB4358" s="25">
        <f>VLOOKUP(CONCATENATE($F4358," ",$G4358),AllocFactorMatrix,(AB$4+1),FALSE)*$E4359</f>
        <v>0</v>
      </c>
      <c r="AC4358" s="25">
        <f>VLOOKUP(CONCATENATE($F4358," ",$G4358),AllocFactorMatrix,(AC$4+1),FALSE)*$E4359</f>
        <v>0</v>
      </c>
    </row>
    <row r="4359" spans="4:29" collapsed="1">
      <c r="D4359" s="20" t="s">
        <v>251</v>
      </c>
      <c r="E4359" s="22">
        <v>0</v>
      </c>
      <c r="F4359" s="61" t="s">
        <v>31</v>
      </c>
      <c r="G4359" s="20" t="str">
        <f>$G$15</f>
        <v>TOTAL</v>
      </c>
      <c r="H4359" s="24">
        <f t="shared" si="2018"/>
        <v>0</v>
      </c>
      <c r="I4359" s="25">
        <f>VLOOKUP(CONCATENATE($F4359," ",$G4359),AllocFactorMatrix,(I$4+1),FALSE)*$E4359</f>
        <v>0</v>
      </c>
      <c r="J4359" s="25">
        <f>VLOOKUP(CONCATENATE($F4359," ",$G4359),AllocFactorMatrix,(J$4+1),FALSE)*$E4359</f>
        <v>0</v>
      </c>
      <c r="K4359" s="25">
        <f>VLOOKUP(CONCATENATE($F4359," ",$G4359),AllocFactorMatrix,(K$4+1),FALSE)*$E4359</f>
        <v>0</v>
      </c>
      <c r="L4359" s="25">
        <f>VLOOKUP(CONCATENATE($F4359," ",$G4359),AllocFactorMatrix,(L$4+1),FALSE)*$E4359</f>
        <v>0</v>
      </c>
      <c r="M4359" s="25">
        <f t="shared" si="2043"/>
        <v>0</v>
      </c>
      <c r="N4359" s="25">
        <f>VLOOKUP(CONCATENATE($F4359," ",$G4359),AllocFactorMatrix,(N$4+1),FALSE)*$E4359</f>
        <v>0</v>
      </c>
      <c r="O4359" s="25">
        <f>VLOOKUP(CONCATENATE($F4359," ",$G4359),AllocFactorMatrix,(O$4+1),FALSE)*$E4359</f>
        <v>0</v>
      </c>
      <c r="P4359" s="25">
        <f>VLOOKUP(CONCATENATE($F4359," ",$G4359),AllocFactorMatrix,(P$4+1),FALSE)*$E4359</f>
        <v>0</v>
      </c>
      <c r="Q4359" s="25">
        <f>VLOOKUP(CONCATENATE($F4359," ",$G4359),AllocFactorMatrix,(Q$4+1),FALSE)*$E4359</f>
        <v>0</v>
      </c>
      <c r="R4359" s="25">
        <f t="shared" si="2038"/>
        <v>0</v>
      </c>
      <c r="S4359" s="25">
        <f>VLOOKUP(CONCATENATE($F4359," ",$G4359),AllocFactorMatrix,(S$4+1),FALSE)*$E4359</f>
        <v>0</v>
      </c>
      <c r="T4359" s="25">
        <f>VLOOKUP(CONCATENATE($F4359," ",$G4359),AllocFactorMatrix,(T$4+1),FALSE)*$E4359</f>
        <v>0</v>
      </c>
      <c r="U4359" s="25">
        <f>VLOOKUP(CONCATENATE($F4359," ",$G4359),AllocFactorMatrix,(U$4+1),FALSE)*$E4359</f>
        <v>0</v>
      </c>
      <c r="V4359" s="25">
        <f>VLOOKUP(CONCATENATE($F4359," ",$G4359),AllocFactorMatrix,(V$4+1),FALSE)*$E4359</f>
        <v>0</v>
      </c>
      <c r="W4359" s="25">
        <f t="shared" si="2044"/>
        <v>0</v>
      </c>
      <c r="X4359" s="25">
        <f>VLOOKUP(CONCATENATE($F4359," ",$G4359),AllocFactorMatrix,(X$4+1),FALSE)*$E4359</f>
        <v>0</v>
      </c>
      <c r="Y4359" s="25">
        <f>VLOOKUP(CONCATENATE($F4359," ",$G4359),AllocFactorMatrix,(Y$4+1),FALSE)*$E4359</f>
        <v>0</v>
      </c>
      <c r="Z4359" s="25">
        <f t="shared" si="2037"/>
        <v>0</v>
      </c>
      <c r="AA4359" s="25">
        <f>VLOOKUP(CONCATENATE($F4359," ",$G4359),AllocFactorMatrix,(AA$4+1),FALSE)*$E4359</f>
        <v>0</v>
      </c>
      <c r="AB4359" s="25">
        <f>VLOOKUP(CONCATENATE($F4359," ",$G4359),AllocFactorMatrix,(AB$4+1),FALSE)*$E4359</f>
        <v>0</v>
      </c>
      <c r="AC4359" s="25">
        <f>VLOOKUP(CONCATENATE($F4359," ",$G4359),AllocFactorMatrix,(AC$4+1),FALSE)*$E4359</f>
        <v>0</v>
      </c>
    </row>
    <row r="4360" spans="4:29" hidden="1" outlineLevel="1">
      <c r="F4360" s="61" t="str">
        <f>F4367</f>
        <v>PROD_ENERGY</v>
      </c>
      <c r="G4360" s="20" t="str">
        <f>$G$8</f>
        <v>PRODUCTION</v>
      </c>
      <c r="H4360" s="24">
        <f t="shared" si="2018"/>
        <v>0</v>
      </c>
      <c r="I4360" s="25">
        <f>VLOOKUP(CONCATENATE($F4360," ",$G4360),AllocFactorMatrix,(I$4+1),FALSE)*$E4367</f>
        <v>0</v>
      </c>
      <c r="J4360" s="25">
        <f>VLOOKUP(CONCATENATE($F4360," ",$G4360),AllocFactorMatrix,(J$4+1),FALSE)*$E4367</f>
        <v>0</v>
      </c>
      <c r="K4360" s="25">
        <f>VLOOKUP(CONCATENATE($F4360," ",$G4360),AllocFactorMatrix,(K$4+1),FALSE)*$E4367</f>
        <v>0</v>
      </c>
      <c r="L4360" s="25">
        <f>VLOOKUP(CONCATENATE($F4360," ",$G4360),AllocFactorMatrix,(L$4+1),FALSE)*$E4367</f>
        <v>0</v>
      </c>
      <c r="M4360" s="25">
        <f t="shared" si="2036"/>
        <v>0</v>
      </c>
      <c r="N4360" s="25">
        <f>VLOOKUP(CONCATENATE($F4360," ",$G4360),AllocFactorMatrix,(N$4+1),FALSE)*$E4367</f>
        <v>0</v>
      </c>
      <c r="O4360" s="25">
        <f>VLOOKUP(CONCATENATE($F4360," ",$G4360),AllocFactorMatrix,(O$4+1),FALSE)*$E4367</f>
        <v>0</v>
      </c>
      <c r="P4360" s="25">
        <f>VLOOKUP(CONCATENATE($F4360," ",$G4360),AllocFactorMatrix,(P$4+1),FALSE)*$E4367</f>
        <v>0</v>
      </c>
      <c r="Q4360" s="25">
        <f>VLOOKUP(CONCATENATE($F4360," ",$G4360),AllocFactorMatrix,(Q$4+1),FALSE)*$E4367</f>
        <v>0</v>
      </c>
      <c r="R4360" s="25">
        <f t="shared" si="2038"/>
        <v>0</v>
      </c>
      <c r="S4360" s="25">
        <f>VLOOKUP(CONCATENATE($F4360," ",$G4360),AllocFactorMatrix,(S$4+1),FALSE)*$E4367</f>
        <v>0</v>
      </c>
      <c r="T4360" s="25">
        <f>VLOOKUP(CONCATENATE($F4360," ",$G4360),AllocFactorMatrix,(T$4+1),FALSE)*$E4367</f>
        <v>0</v>
      </c>
      <c r="U4360" s="25">
        <f>VLOOKUP(CONCATENATE($F4360," ",$G4360),AllocFactorMatrix,(U$4+1),FALSE)*$E4367</f>
        <v>0</v>
      </c>
      <c r="V4360" s="25">
        <f>VLOOKUP(CONCATENATE($F4360," ",$G4360),AllocFactorMatrix,(V$4+1),FALSE)*$E4367</f>
        <v>0</v>
      </c>
      <c r="W4360" s="25">
        <f>SUBTOTAL(9,S4360:V4360)</f>
        <v>0</v>
      </c>
      <c r="X4360" s="25">
        <f>VLOOKUP(CONCATENATE($F4360," ",$G4360),AllocFactorMatrix,(X$4+1),FALSE)*$E4367</f>
        <v>0</v>
      </c>
      <c r="Y4360" s="25">
        <f>VLOOKUP(CONCATENATE($F4360," ",$G4360),AllocFactorMatrix,(Y$4+1),FALSE)*$E4367</f>
        <v>0</v>
      </c>
      <c r="Z4360" s="25">
        <f t="shared" ref="Z4360:Z4383" si="2045">SUBTOTAL(9,X4360:Y4360)</f>
        <v>0</v>
      </c>
      <c r="AA4360" s="25">
        <f>VLOOKUP(CONCATENATE($F4360," ",$G4360),AllocFactorMatrix,(AA$4+1),FALSE)*$E4367</f>
        <v>0</v>
      </c>
      <c r="AB4360" s="25">
        <f>VLOOKUP(CONCATENATE($F4360," ",$G4360),AllocFactorMatrix,(AB$4+1),FALSE)*$E4367</f>
        <v>0</v>
      </c>
      <c r="AC4360" s="25">
        <f>VLOOKUP(CONCATENATE($F4360," ",$G4360),AllocFactorMatrix,(AC$4+1),FALSE)*$E4367</f>
        <v>0</v>
      </c>
    </row>
    <row r="4361" spans="4:29" hidden="1" outlineLevel="1">
      <c r="F4361" s="61" t="str">
        <f>F4367</f>
        <v>PROD_ENERGY</v>
      </c>
      <c r="G4361" s="20" t="str">
        <f>$G$9</f>
        <v>BULKTRAN</v>
      </c>
      <c r="H4361" s="24">
        <f t="shared" si="2018"/>
        <v>0</v>
      </c>
      <c r="I4361" s="25">
        <f>VLOOKUP(CONCATENATE($F4361," ",$G4361),AllocFactorMatrix,(I$4+1),FALSE)*$E4367</f>
        <v>0</v>
      </c>
      <c r="J4361" s="25">
        <f>VLOOKUP(CONCATENATE($F4361," ",$G4361),AllocFactorMatrix,(J$4+1),FALSE)*$E4367</f>
        <v>0</v>
      </c>
      <c r="K4361" s="25">
        <f>VLOOKUP(CONCATENATE($F4361," ",$G4361),AllocFactorMatrix,(K$4+1),FALSE)*$E4367</f>
        <v>0</v>
      </c>
      <c r="L4361" s="25">
        <f>VLOOKUP(CONCATENATE($F4361," ",$G4361),AllocFactorMatrix,(L$4+1),FALSE)*$E4367</f>
        <v>0</v>
      </c>
      <c r="M4361" s="25">
        <f t="shared" si="2036"/>
        <v>0</v>
      </c>
      <c r="N4361" s="25">
        <f>VLOOKUP(CONCATENATE($F4361," ",$G4361),AllocFactorMatrix,(N$4+1),FALSE)*$E4367</f>
        <v>0</v>
      </c>
      <c r="O4361" s="25">
        <f>VLOOKUP(CONCATENATE($F4361," ",$G4361),AllocFactorMatrix,(O$4+1),FALSE)*$E4367</f>
        <v>0</v>
      </c>
      <c r="P4361" s="25">
        <f>VLOOKUP(CONCATENATE($F4361," ",$G4361),AllocFactorMatrix,(P$4+1),FALSE)*$E4367</f>
        <v>0</v>
      </c>
      <c r="Q4361" s="25">
        <f>VLOOKUP(CONCATENATE($F4361," ",$G4361),AllocFactorMatrix,(Q$4+1),FALSE)*$E4367</f>
        <v>0</v>
      </c>
      <c r="R4361" s="25">
        <f t="shared" si="2038"/>
        <v>0</v>
      </c>
      <c r="S4361" s="25">
        <f>VLOOKUP(CONCATENATE($F4361," ",$G4361),AllocFactorMatrix,(S$4+1),FALSE)*$E4367</f>
        <v>0</v>
      </c>
      <c r="T4361" s="25">
        <f>VLOOKUP(CONCATENATE($F4361," ",$G4361),AllocFactorMatrix,(T$4+1),FALSE)*$E4367</f>
        <v>0</v>
      </c>
      <c r="U4361" s="25">
        <f>VLOOKUP(CONCATENATE($F4361," ",$G4361),AllocFactorMatrix,(U$4+1),FALSE)*$E4367</f>
        <v>0</v>
      </c>
      <c r="V4361" s="25">
        <f>VLOOKUP(CONCATENATE($F4361," ",$G4361),AllocFactorMatrix,(V$4+1),FALSE)*$E4367</f>
        <v>0</v>
      </c>
      <c r="W4361" s="25">
        <f t="shared" ref="W4361:W4367" si="2046">SUBTOTAL(9,S4361:V4361)</f>
        <v>0</v>
      </c>
      <c r="X4361" s="25">
        <f>VLOOKUP(CONCATENATE($F4361," ",$G4361),AllocFactorMatrix,(X$4+1),FALSE)*$E4367</f>
        <v>0</v>
      </c>
      <c r="Y4361" s="25">
        <f>VLOOKUP(CONCATENATE($F4361," ",$G4361),AllocFactorMatrix,(Y$4+1),FALSE)*$E4367</f>
        <v>0</v>
      </c>
      <c r="Z4361" s="25">
        <f t="shared" si="2045"/>
        <v>0</v>
      </c>
      <c r="AA4361" s="25">
        <f>VLOOKUP(CONCATENATE($F4361," ",$G4361),AllocFactorMatrix,(AA$4+1),FALSE)*$E4367</f>
        <v>0</v>
      </c>
      <c r="AB4361" s="25">
        <f>VLOOKUP(CONCATENATE($F4361," ",$G4361),AllocFactorMatrix,(AB$4+1),FALSE)*$E4367</f>
        <v>0</v>
      </c>
      <c r="AC4361" s="25">
        <f>VLOOKUP(CONCATENATE($F4361," ",$G4361),AllocFactorMatrix,(AC$4+1),FALSE)*$E4367</f>
        <v>0</v>
      </c>
    </row>
    <row r="4362" spans="4:29" hidden="1" outlineLevel="1">
      <c r="F4362" s="61" t="str">
        <f>F4367</f>
        <v>PROD_ENERGY</v>
      </c>
      <c r="G4362" s="20" t="str">
        <f>$G$10</f>
        <v>SUBTRAN</v>
      </c>
      <c r="H4362" s="24">
        <f t="shared" si="2018"/>
        <v>0</v>
      </c>
      <c r="I4362" s="25">
        <f>VLOOKUP(CONCATENATE($F4362," ",$G4362),AllocFactorMatrix,(I$4+1),FALSE)*$E4367</f>
        <v>0</v>
      </c>
      <c r="J4362" s="25">
        <f>VLOOKUP(CONCATENATE($F4362," ",$G4362),AllocFactorMatrix,(J$4+1),FALSE)*$E4367</f>
        <v>0</v>
      </c>
      <c r="K4362" s="25">
        <f>VLOOKUP(CONCATENATE($F4362," ",$G4362),AllocFactorMatrix,(K$4+1),FALSE)*$E4367</f>
        <v>0</v>
      </c>
      <c r="L4362" s="25">
        <f>VLOOKUP(CONCATENATE($F4362," ",$G4362),AllocFactorMatrix,(L$4+1),FALSE)*$E4367</f>
        <v>0</v>
      </c>
      <c r="M4362" s="25">
        <f t="shared" si="2036"/>
        <v>0</v>
      </c>
      <c r="N4362" s="25">
        <f>VLOOKUP(CONCATENATE($F4362," ",$G4362),AllocFactorMatrix,(N$4+1),FALSE)*$E4367</f>
        <v>0</v>
      </c>
      <c r="O4362" s="25">
        <f>VLOOKUP(CONCATENATE($F4362," ",$G4362),AllocFactorMatrix,(O$4+1),FALSE)*$E4367</f>
        <v>0</v>
      </c>
      <c r="P4362" s="25">
        <f>VLOOKUP(CONCATENATE($F4362," ",$G4362),AllocFactorMatrix,(P$4+1),FALSE)*$E4367</f>
        <v>0</v>
      </c>
      <c r="Q4362" s="25">
        <f>VLOOKUP(CONCATENATE($F4362," ",$G4362),AllocFactorMatrix,(Q$4+1),FALSE)*$E4367</f>
        <v>0</v>
      </c>
      <c r="R4362" s="25">
        <f t="shared" si="2038"/>
        <v>0</v>
      </c>
      <c r="S4362" s="25">
        <f>VLOOKUP(CONCATENATE($F4362," ",$G4362),AllocFactorMatrix,(S$4+1),FALSE)*$E4367</f>
        <v>0</v>
      </c>
      <c r="T4362" s="25">
        <f>VLOOKUP(CONCATENATE($F4362," ",$G4362),AllocFactorMatrix,(T$4+1),FALSE)*$E4367</f>
        <v>0</v>
      </c>
      <c r="U4362" s="25">
        <f>VLOOKUP(CONCATENATE($F4362," ",$G4362),AllocFactorMatrix,(U$4+1),FALSE)*$E4367</f>
        <v>0</v>
      </c>
      <c r="V4362" s="25">
        <f>VLOOKUP(CONCATENATE($F4362," ",$G4362),AllocFactorMatrix,(V$4+1),FALSE)*$E4367</f>
        <v>0</v>
      </c>
      <c r="W4362" s="25">
        <f t="shared" si="2046"/>
        <v>0</v>
      </c>
      <c r="X4362" s="25">
        <f>VLOOKUP(CONCATENATE($F4362," ",$G4362),AllocFactorMatrix,(X$4+1),FALSE)*$E4367</f>
        <v>0</v>
      </c>
      <c r="Y4362" s="25">
        <f>VLOOKUP(CONCATENATE($F4362," ",$G4362),AllocFactorMatrix,(Y$4+1),FALSE)*$E4367</f>
        <v>0</v>
      </c>
      <c r="Z4362" s="25">
        <f t="shared" si="2045"/>
        <v>0</v>
      </c>
      <c r="AA4362" s="25">
        <f>VLOOKUP(CONCATENATE($F4362," ",$G4362),AllocFactorMatrix,(AA$4+1),FALSE)*$E4367</f>
        <v>0</v>
      </c>
      <c r="AB4362" s="25">
        <f>VLOOKUP(CONCATENATE($F4362," ",$G4362),AllocFactorMatrix,(AB$4+1),FALSE)*$E4367</f>
        <v>0</v>
      </c>
      <c r="AC4362" s="25">
        <f>VLOOKUP(CONCATENATE($F4362," ",$G4362),AllocFactorMatrix,(AC$4+1),FALSE)*$E4367</f>
        <v>0</v>
      </c>
    </row>
    <row r="4363" spans="4:29" hidden="1" outlineLevel="1">
      <c r="F4363" s="61" t="str">
        <f>F4367</f>
        <v>PROD_ENERGY</v>
      </c>
      <c r="G4363" s="20" t="str">
        <f>$G$11</f>
        <v>DISTPRI</v>
      </c>
      <c r="H4363" s="24">
        <f t="shared" si="2018"/>
        <v>0</v>
      </c>
      <c r="I4363" s="25">
        <f>VLOOKUP(CONCATENATE($F4363," ",$G4363),AllocFactorMatrix,(I$4+1),FALSE)*$E4367</f>
        <v>0</v>
      </c>
      <c r="J4363" s="25">
        <f>VLOOKUP(CONCATENATE($F4363," ",$G4363),AllocFactorMatrix,(J$4+1),FALSE)*$E4367</f>
        <v>0</v>
      </c>
      <c r="K4363" s="25">
        <f>VLOOKUP(CONCATENATE($F4363," ",$G4363),AllocFactorMatrix,(K$4+1),FALSE)*$E4367</f>
        <v>0</v>
      </c>
      <c r="L4363" s="25">
        <f>VLOOKUP(CONCATENATE($F4363," ",$G4363),AllocFactorMatrix,(L$4+1),FALSE)*$E4367</f>
        <v>0</v>
      </c>
      <c r="M4363" s="25">
        <f t="shared" si="2036"/>
        <v>0</v>
      </c>
      <c r="N4363" s="25">
        <f>VLOOKUP(CONCATENATE($F4363," ",$G4363),AllocFactorMatrix,(N$4+1),FALSE)*$E4367</f>
        <v>0</v>
      </c>
      <c r="O4363" s="25">
        <f>VLOOKUP(CONCATENATE($F4363," ",$G4363),AllocFactorMatrix,(O$4+1),FALSE)*$E4367</f>
        <v>0</v>
      </c>
      <c r="P4363" s="25">
        <f>VLOOKUP(CONCATENATE($F4363," ",$G4363),AllocFactorMatrix,(P$4+1),FALSE)*$E4367</f>
        <v>0</v>
      </c>
      <c r="Q4363" s="25">
        <f>VLOOKUP(CONCATENATE($F4363," ",$G4363),AllocFactorMatrix,(Q$4+1),FALSE)*$E4367</f>
        <v>0</v>
      </c>
      <c r="R4363" s="25">
        <f t="shared" si="2038"/>
        <v>0</v>
      </c>
      <c r="S4363" s="25">
        <f>VLOOKUP(CONCATENATE($F4363," ",$G4363),AllocFactorMatrix,(S$4+1),FALSE)*$E4367</f>
        <v>0</v>
      </c>
      <c r="T4363" s="25">
        <f>VLOOKUP(CONCATENATE($F4363," ",$G4363),AllocFactorMatrix,(T$4+1),FALSE)*$E4367</f>
        <v>0</v>
      </c>
      <c r="U4363" s="25">
        <f>VLOOKUP(CONCATENATE($F4363," ",$G4363),AllocFactorMatrix,(U$4+1),FALSE)*$E4367</f>
        <v>0</v>
      </c>
      <c r="V4363" s="25">
        <f>VLOOKUP(CONCATENATE($F4363," ",$G4363),AllocFactorMatrix,(V$4+1),FALSE)*$E4367</f>
        <v>0</v>
      </c>
      <c r="W4363" s="25">
        <f t="shared" si="2046"/>
        <v>0</v>
      </c>
      <c r="X4363" s="25">
        <f>VLOOKUP(CONCATENATE($F4363," ",$G4363),AllocFactorMatrix,(X$4+1),FALSE)*$E4367</f>
        <v>0</v>
      </c>
      <c r="Y4363" s="25">
        <f>VLOOKUP(CONCATENATE($F4363," ",$G4363),AllocFactorMatrix,(Y$4+1),FALSE)*$E4367</f>
        <v>0</v>
      </c>
      <c r="Z4363" s="25">
        <f t="shared" si="2045"/>
        <v>0</v>
      </c>
      <c r="AA4363" s="25">
        <f>VLOOKUP(CONCATENATE($F4363," ",$G4363),AllocFactorMatrix,(AA$4+1),FALSE)*$E4367</f>
        <v>0</v>
      </c>
      <c r="AB4363" s="25">
        <f>VLOOKUP(CONCATENATE($F4363," ",$G4363),AllocFactorMatrix,(AB$4+1),FALSE)*$E4367</f>
        <v>0</v>
      </c>
      <c r="AC4363" s="25">
        <f>VLOOKUP(CONCATENATE($F4363," ",$G4363),AllocFactorMatrix,(AC$4+1),FALSE)*$E4367</f>
        <v>0</v>
      </c>
    </row>
    <row r="4364" spans="4:29" hidden="1" outlineLevel="1">
      <c r="F4364" s="61" t="str">
        <f>F4367</f>
        <v>PROD_ENERGY</v>
      </c>
      <c r="G4364" s="20" t="str">
        <f>$G$12</f>
        <v>DISTSEC</v>
      </c>
      <c r="H4364" s="24">
        <f t="shared" si="2018"/>
        <v>0</v>
      </c>
      <c r="I4364" s="25">
        <f>VLOOKUP(CONCATENATE($F4364," ",$G4364),AllocFactorMatrix,(I$4+1),FALSE)*$E4367</f>
        <v>0</v>
      </c>
      <c r="J4364" s="25">
        <f>VLOOKUP(CONCATENATE($F4364," ",$G4364),AllocFactorMatrix,(J$4+1),FALSE)*$E4367</f>
        <v>0</v>
      </c>
      <c r="K4364" s="25">
        <f>VLOOKUP(CONCATENATE($F4364," ",$G4364),AllocFactorMatrix,(K$4+1),FALSE)*$E4367</f>
        <v>0</v>
      </c>
      <c r="L4364" s="25">
        <f>VLOOKUP(CONCATENATE($F4364," ",$G4364),AllocFactorMatrix,(L$4+1),FALSE)*$E4367</f>
        <v>0</v>
      </c>
      <c r="M4364" s="25">
        <f t="shared" si="2036"/>
        <v>0</v>
      </c>
      <c r="N4364" s="25">
        <f>VLOOKUP(CONCATENATE($F4364," ",$G4364),AllocFactorMatrix,(N$4+1),FALSE)*$E4367</f>
        <v>0</v>
      </c>
      <c r="O4364" s="25">
        <f>VLOOKUP(CONCATENATE($F4364," ",$G4364),AllocFactorMatrix,(O$4+1),FALSE)*$E4367</f>
        <v>0</v>
      </c>
      <c r="P4364" s="25">
        <f>VLOOKUP(CONCATENATE($F4364," ",$G4364),AllocFactorMatrix,(P$4+1),FALSE)*$E4367</f>
        <v>0</v>
      </c>
      <c r="Q4364" s="25">
        <f>VLOOKUP(CONCATENATE($F4364," ",$G4364),AllocFactorMatrix,(Q$4+1),FALSE)*$E4367</f>
        <v>0</v>
      </c>
      <c r="R4364" s="25">
        <f t="shared" si="2038"/>
        <v>0</v>
      </c>
      <c r="S4364" s="25">
        <f>VLOOKUP(CONCATENATE($F4364," ",$G4364),AllocFactorMatrix,(S$4+1),FALSE)*$E4367</f>
        <v>0</v>
      </c>
      <c r="T4364" s="25">
        <f>VLOOKUP(CONCATENATE($F4364," ",$G4364),AllocFactorMatrix,(T$4+1),FALSE)*$E4367</f>
        <v>0</v>
      </c>
      <c r="U4364" s="25">
        <f>VLOOKUP(CONCATENATE($F4364," ",$G4364),AllocFactorMatrix,(U$4+1),FALSE)*$E4367</f>
        <v>0</v>
      </c>
      <c r="V4364" s="25">
        <f>VLOOKUP(CONCATENATE($F4364," ",$G4364),AllocFactorMatrix,(V$4+1),FALSE)*$E4367</f>
        <v>0</v>
      </c>
      <c r="W4364" s="25">
        <f t="shared" si="2046"/>
        <v>0</v>
      </c>
      <c r="X4364" s="25">
        <f>VLOOKUP(CONCATENATE($F4364," ",$G4364),AllocFactorMatrix,(X$4+1),FALSE)*$E4367</f>
        <v>0</v>
      </c>
      <c r="Y4364" s="25">
        <f>VLOOKUP(CONCATENATE($F4364," ",$G4364),AllocFactorMatrix,(Y$4+1),FALSE)*$E4367</f>
        <v>0</v>
      </c>
      <c r="Z4364" s="25">
        <f t="shared" si="2045"/>
        <v>0</v>
      </c>
      <c r="AA4364" s="25">
        <f>VLOOKUP(CONCATENATE($F4364," ",$G4364),AllocFactorMatrix,(AA$4+1),FALSE)*$E4367</f>
        <v>0</v>
      </c>
      <c r="AB4364" s="25">
        <f>VLOOKUP(CONCATENATE($F4364," ",$G4364),AllocFactorMatrix,(AB$4+1),FALSE)*$E4367</f>
        <v>0</v>
      </c>
      <c r="AC4364" s="25">
        <f>VLOOKUP(CONCATENATE($F4364," ",$G4364),AllocFactorMatrix,(AC$4+1),FALSE)*$E4367</f>
        <v>0</v>
      </c>
    </row>
    <row r="4365" spans="4:29" hidden="1" outlineLevel="1">
      <c r="F4365" s="61" t="str">
        <f>F4367</f>
        <v>PROD_ENERGY</v>
      </c>
      <c r="G4365" s="20" t="str">
        <f>$G$13</f>
        <v>ENERGY</v>
      </c>
      <c r="H4365" s="24">
        <f t="shared" si="2018"/>
        <v>0</v>
      </c>
      <c r="I4365" s="25">
        <f>VLOOKUP(CONCATENATE($F4365," ",$G4365),AllocFactorMatrix,(I$4+1),FALSE)*$E4367</f>
        <v>0</v>
      </c>
      <c r="J4365" s="25">
        <f>VLOOKUP(CONCATENATE($F4365," ",$G4365),AllocFactorMatrix,(J$4+1),FALSE)*$E4367</f>
        <v>0</v>
      </c>
      <c r="K4365" s="25">
        <f>VLOOKUP(CONCATENATE($F4365," ",$G4365),AllocFactorMatrix,(K$4+1),FALSE)*$E4367</f>
        <v>0</v>
      </c>
      <c r="L4365" s="25">
        <f>VLOOKUP(CONCATENATE($F4365," ",$G4365),AllocFactorMatrix,(L$4+1),FALSE)*$E4367</f>
        <v>0</v>
      </c>
      <c r="M4365" s="25">
        <f t="shared" si="2036"/>
        <v>0</v>
      </c>
      <c r="N4365" s="25">
        <f>VLOOKUP(CONCATENATE($F4365," ",$G4365),AllocFactorMatrix,(N$4+1),FALSE)*$E4367</f>
        <v>0</v>
      </c>
      <c r="O4365" s="25">
        <f>VLOOKUP(CONCATENATE($F4365," ",$G4365),AllocFactorMatrix,(O$4+1),FALSE)*$E4367</f>
        <v>0</v>
      </c>
      <c r="P4365" s="25">
        <f>VLOOKUP(CONCATENATE($F4365," ",$G4365),AllocFactorMatrix,(P$4+1),FALSE)*$E4367</f>
        <v>0</v>
      </c>
      <c r="Q4365" s="25">
        <f>VLOOKUP(CONCATENATE($F4365," ",$G4365),AllocFactorMatrix,(Q$4+1),FALSE)*$E4367</f>
        <v>0</v>
      </c>
      <c r="R4365" s="25">
        <f t="shared" si="2038"/>
        <v>0</v>
      </c>
      <c r="S4365" s="25">
        <f>VLOOKUP(CONCATENATE($F4365," ",$G4365),AllocFactorMatrix,(S$4+1),FALSE)*$E4367</f>
        <v>0</v>
      </c>
      <c r="T4365" s="25">
        <f>VLOOKUP(CONCATENATE($F4365," ",$G4365),AllocFactorMatrix,(T$4+1),FALSE)*$E4367</f>
        <v>0</v>
      </c>
      <c r="U4365" s="25">
        <f>VLOOKUP(CONCATENATE($F4365," ",$G4365),AllocFactorMatrix,(U$4+1),FALSE)*$E4367</f>
        <v>0</v>
      </c>
      <c r="V4365" s="25">
        <f>VLOOKUP(CONCATENATE($F4365," ",$G4365),AllocFactorMatrix,(V$4+1),FALSE)*$E4367</f>
        <v>0</v>
      </c>
      <c r="W4365" s="25">
        <f t="shared" si="2046"/>
        <v>0</v>
      </c>
      <c r="X4365" s="25">
        <f>VLOOKUP(CONCATENATE($F4365," ",$G4365),AllocFactorMatrix,(X$4+1),FALSE)*$E4367</f>
        <v>0</v>
      </c>
      <c r="Y4365" s="25">
        <f>VLOOKUP(CONCATENATE($F4365," ",$G4365),AllocFactorMatrix,(Y$4+1),FALSE)*$E4367</f>
        <v>0</v>
      </c>
      <c r="Z4365" s="25">
        <f t="shared" si="2045"/>
        <v>0</v>
      </c>
      <c r="AA4365" s="25">
        <f>VLOOKUP(CONCATENATE($F4365," ",$G4365),AllocFactorMatrix,(AA$4+1),FALSE)*$E4367</f>
        <v>0</v>
      </c>
      <c r="AB4365" s="25">
        <f>VLOOKUP(CONCATENATE($F4365," ",$G4365),AllocFactorMatrix,(AB$4+1),FALSE)*$E4367</f>
        <v>0</v>
      </c>
      <c r="AC4365" s="25">
        <f>VLOOKUP(CONCATENATE($F4365," ",$G4365),AllocFactorMatrix,(AC$4+1),FALSE)*$E4367</f>
        <v>0</v>
      </c>
    </row>
    <row r="4366" spans="4:29" hidden="1" outlineLevel="1">
      <c r="F4366" s="61" t="str">
        <f>F4367</f>
        <v>PROD_ENERGY</v>
      </c>
      <c r="G4366" s="20" t="str">
        <f>$G$14</f>
        <v>CUSTOMER</v>
      </c>
      <c r="H4366" s="24">
        <f t="shared" si="2018"/>
        <v>0</v>
      </c>
      <c r="I4366" s="25">
        <f>VLOOKUP(CONCATENATE($F4366," ",$G4366),AllocFactorMatrix,(I$4+1),FALSE)*$E4367</f>
        <v>0</v>
      </c>
      <c r="J4366" s="25">
        <f>VLOOKUP(CONCATENATE($F4366," ",$G4366),AllocFactorMatrix,(J$4+1),FALSE)*$E4367</f>
        <v>0</v>
      </c>
      <c r="K4366" s="25">
        <f>VLOOKUP(CONCATENATE($F4366," ",$G4366),AllocFactorMatrix,(K$4+1),FALSE)*$E4367</f>
        <v>0</v>
      </c>
      <c r="L4366" s="25">
        <f>VLOOKUP(CONCATENATE($F4366," ",$G4366),AllocFactorMatrix,(L$4+1),FALSE)*$E4367</f>
        <v>0</v>
      </c>
      <c r="M4366" s="25">
        <f t="shared" si="2036"/>
        <v>0</v>
      </c>
      <c r="N4366" s="25">
        <f>VLOOKUP(CONCATENATE($F4366," ",$G4366),AllocFactorMatrix,(N$4+1),FALSE)*$E4367</f>
        <v>0</v>
      </c>
      <c r="O4366" s="25">
        <f>VLOOKUP(CONCATENATE($F4366," ",$G4366),AllocFactorMatrix,(O$4+1),FALSE)*$E4367</f>
        <v>0</v>
      </c>
      <c r="P4366" s="25">
        <f>VLOOKUP(CONCATENATE($F4366," ",$G4366),AllocFactorMatrix,(P$4+1),FALSE)*$E4367</f>
        <v>0</v>
      </c>
      <c r="Q4366" s="25">
        <f>VLOOKUP(CONCATENATE($F4366," ",$G4366),AllocFactorMatrix,(Q$4+1),FALSE)*$E4367</f>
        <v>0</v>
      </c>
      <c r="R4366" s="25">
        <f t="shared" si="2038"/>
        <v>0</v>
      </c>
      <c r="S4366" s="25">
        <f>VLOOKUP(CONCATENATE($F4366," ",$G4366),AllocFactorMatrix,(S$4+1),FALSE)*$E4367</f>
        <v>0</v>
      </c>
      <c r="T4366" s="25">
        <f>VLOOKUP(CONCATENATE($F4366," ",$G4366),AllocFactorMatrix,(T$4+1),FALSE)*$E4367</f>
        <v>0</v>
      </c>
      <c r="U4366" s="25">
        <f>VLOOKUP(CONCATENATE($F4366," ",$G4366),AllocFactorMatrix,(U$4+1),FALSE)*$E4367</f>
        <v>0</v>
      </c>
      <c r="V4366" s="25">
        <f>VLOOKUP(CONCATENATE($F4366," ",$G4366),AllocFactorMatrix,(V$4+1),FALSE)*$E4367</f>
        <v>0</v>
      </c>
      <c r="W4366" s="25">
        <f t="shared" si="2046"/>
        <v>0</v>
      </c>
      <c r="X4366" s="25">
        <f>VLOOKUP(CONCATENATE($F4366," ",$G4366),AllocFactorMatrix,(X$4+1),FALSE)*$E4367</f>
        <v>0</v>
      </c>
      <c r="Y4366" s="25">
        <f>VLOOKUP(CONCATENATE($F4366," ",$G4366),AllocFactorMatrix,(Y$4+1),FALSE)*$E4367</f>
        <v>0</v>
      </c>
      <c r="Z4366" s="25">
        <f t="shared" si="2045"/>
        <v>0</v>
      </c>
      <c r="AA4366" s="25">
        <f>VLOOKUP(CONCATENATE($F4366," ",$G4366),AllocFactorMatrix,(AA$4+1),FALSE)*$E4367</f>
        <v>0</v>
      </c>
      <c r="AB4366" s="25">
        <f>VLOOKUP(CONCATENATE($F4366," ",$G4366),AllocFactorMatrix,(AB$4+1),FALSE)*$E4367</f>
        <v>0</v>
      </c>
      <c r="AC4366" s="25">
        <f>VLOOKUP(CONCATENATE($F4366," ",$G4366),AllocFactorMatrix,(AC$4+1),FALSE)*$E4367</f>
        <v>0</v>
      </c>
    </row>
    <row r="4367" spans="4:29" collapsed="1">
      <c r="D4367" s="20" t="s">
        <v>291</v>
      </c>
      <c r="E4367" s="22">
        <v>0</v>
      </c>
      <c r="F4367" s="61" t="s">
        <v>31</v>
      </c>
      <c r="G4367" s="20" t="str">
        <f>$G$15</f>
        <v>TOTAL</v>
      </c>
      <c r="H4367" s="24">
        <f t="shared" si="2018"/>
        <v>0</v>
      </c>
      <c r="I4367" s="25">
        <f>VLOOKUP(CONCATENATE($F4367," ",$G4367),AllocFactorMatrix,(I$4+1),FALSE)*$E4367</f>
        <v>0</v>
      </c>
      <c r="J4367" s="25">
        <f>VLOOKUP(CONCATENATE($F4367," ",$G4367),AllocFactorMatrix,(J$4+1),FALSE)*$E4367</f>
        <v>0</v>
      </c>
      <c r="K4367" s="25">
        <f>VLOOKUP(CONCATENATE($F4367," ",$G4367),AllocFactorMatrix,(K$4+1),FALSE)*$E4367</f>
        <v>0</v>
      </c>
      <c r="L4367" s="25">
        <f>VLOOKUP(CONCATENATE($F4367," ",$G4367),AllocFactorMatrix,(L$4+1),FALSE)*$E4367</f>
        <v>0</v>
      </c>
      <c r="M4367" s="25">
        <f t="shared" si="2036"/>
        <v>0</v>
      </c>
      <c r="N4367" s="25">
        <f>VLOOKUP(CONCATENATE($F4367," ",$G4367),AllocFactorMatrix,(N$4+1),FALSE)*$E4367</f>
        <v>0</v>
      </c>
      <c r="O4367" s="25">
        <f>VLOOKUP(CONCATENATE($F4367," ",$G4367),AllocFactorMatrix,(O$4+1),FALSE)*$E4367</f>
        <v>0</v>
      </c>
      <c r="P4367" s="25">
        <f>VLOOKUP(CONCATENATE($F4367," ",$G4367),AllocFactorMatrix,(P$4+1),FALSE)*$E4367</f>
        <v>0</v>
      </c>
      <c r="Q4367" s="25">
        <f>VLOOKUP(CONCATENATE($F4367," ",$G4367),AllocFactorMatrix,(Q$4+1),FALSE)*$E4367</f>
        <v>0</v>
      </c>
      <c r="R4367" s="25">
        <f t="shared" si="2038"/>
        <v>0</v>
      </c>
      <c r="S4367" s="25">
        <f>VLOOKUP(CONCATENATE($F4367," ",$G4367),AllocFactorMatrix,(S$4+1),FALSE)*$E4367</f>
        <v>0</v>
      </c>
      <c r="T4367" s="25">
        <f>VLOOKUP(CONCATENATE($F4367," ",$G4367),AllocFactorMatrix,(T$4+1),FALSE)*$E4367</f>
        <v>0</v>
      </c>
      <c r="U4367" s="25">
        <f>VLOOKUP(CONCATENATE($F4367," ",$G4367),AllocFactorMatrix,(U$4+1),FALSE)*$E4367</f>
        <v>0</v>
      </c>
      <c r="V4367" s="25">
        <f>VLOOKUP(CONCATENATE($F4367," ",$G4367),AllocFactorMatrix,(V$4+1),FALSE)*$E4367</f>
        <v>0</v>
      </c>
      <c r="W4367" s="25">
        <f t="shared" si="2046"/>
        <v>0</v>
      </c>
      <c r="X4367" s="25">
        <f>VLOOKUP(CONCATENATE($F4367," ",$G4367),AllocFactorMatrix,(X$4+1),FALSE)*$E4367</f>
        <v>0</v>
      </c>
      <c r="Y4367" s="25">
        <f>VLOOKUP(CONCATENATE($F4367," ",$G4367),AllocFactorMatrix,(Y$4+1),FALSE)*$E4367</f>
        <v>0</v>
      </c>
      <c r="Z4367" s="25">
        <f t="shared" si="2045"/>
        <v>0</v>
      </c>
      <c r="AA4367" s="25">
        <f>VLOOKUP(CONCATENATE($F4367," ",$G4367),AllocFactorMatrix,(AA$4+1),FALSE)*$E4367</f>
        <v>0</v>
      </c>
      <c r="AB4367" s="25">
        <f>VLOOKUP(CONCATENATE($F4367," ",$G4367),AllocFactorMatrix,(AB$4+1),FALSE)*$E4367</f>
        <v>0</v>
      </c>
      <c r="AC4367" s="25">
        <f>VLOOKUP(CONCATENATE($F4367," ",$G4367),AllocFactorMatrix,(AC$4+1),FALSE)*$E4367</f>
        <v>0</v>
      </c>
    </row>
    <row r="4368" spans="4:29" hidden="1" outlineLevel="1">
      <c r="F4368" s="61" t="str">
        <f>F4375</f>
        <v>PROD_ENERGY</v>
      </c>
      <c r="G4368" s="20" t="str">
        <f>$G$8</f>
        <v>PRODUCTION</v>
      </c>
      <c r="H4368" s="24">
        <f t="shared" si="2018"/>
        <v>0</v>
      </c>
      <c r="I4368" s="25">
        <f>VLOOKUP(CONCATENATE($F4368," ",$G4368),AllocFactorMatrix,(I$4+1),FALSE)*$E4375</f>
        <v>0</v>
      </c>
      <c r="J4368" s="25">
        <f>VLOOKUP(CONCATENATE($F4368," ",$G4368),AllocFactorMatrix,(J$4+1),FALSE)*$E4375</f>
        <v>0</v>
      </c>
      <c r="K4368" s="25">
        <f>VLOOKUP(CONCATENATE($F4368," ",$G4368),AllocFactorMatrix,(K$4+1),FALSE)*$E4375</f>
        <v>0</v>
      </c>
      <c r="L4368" s="25">
        <f>VLOOKUP(CONCATENATE($F4368," ",$G4368),AllocFactorMatrix,(L$4+1),FALSE)*$E4375</f>
        <v>0</v>
      </c>
      <c r="M4368" s="25">
        <f t="shared" si="2036"/>
        <v>0</v>
      </c>
      <c r="N4368" s="25">
        <f>VLOOKUP(CONCATENATE($F4368," ",$G4368),AllocFactorMatrix,(N$4+1),FALSE)*$E4375</f>
        <v>0</v>
      </c>
      <c r="O4368" s="25">
        <f>VLOOKUP(CONCATENATE($F4368," ",$G4368),AllocFactorMatrix,(O$4+1),FALSE)*$E4375</f>
        <v>0</v>
      </c>
      <c r="P4368" s="25">
        <f>VLOOKUP(CONCATENATE($F4368," ",$G4368),AllocFactorMatrix,(P$4+1),FALSE)*$E4375</f>
        <v>0</v>
      </c>
      <c r="Q4368" s="25">
        <f>VLOOKUP(CONCATENATE($F4368," ",$G4368),AllocFactorMatrix,(Q$4+1),FALSE)*$E4375</f>
        <v>0</v>
      </c>
      <c r="R4368" s="25">
        <f t="shared" si="2038"/>
        <v>0</v>
      </c>
      <c r="S4368" s="25">
        <f>VLOOKUP(CONCATENATE($F4368," ",$G4368),AllocFactorMatrix,(S$4+1),FALSE)*$E4375</f>
        <v>0</v>
      </c>
      <c r="T4368" s="25">
        <f>VLOOKUP(CONCATENATE($F4368," ",$G4368),AllocFactorMatrix,(T$4+1),FALSE)*$E4375</f>
        <v>0</v>
      </c>
      <c r="U4368" s="25">
        <f>VLOOKUP(CONCATENATE($F4368," ",$G4368),AllocFactorMatrix,(U$4+1),FALSE)*$E4375</f>
        <v>0</v>
      </c>
      <c r="V4368" s="25">
        <f>VLOOKUP(CONCATENATE($F4368," ",$G4368),AllocFactorMatrix,(V$4+1),FALSE)*$E4375</f>
        <v>0</v>
      </c>
      <c r="W4368" s="25">
        <f>SUBTOTAL(9,S4368:V4368)</f>
        <v>0</v>
      </c>
      <c r="X4368" s="25">
        <f>VLOOKUP(CONCATENATE($F4368," ",$G4368),AllocFactorMatrix,(X$4+1),FALSE)*$E4375</f>
        <v>0</v>
      </c>
      <c r="Y4368" s="25">
        <f>VLOOKUP(CONCATENATE($F4368," ",$G4368),AllocFactorMatrix,(Y$4+1),FALSE)*$E4375</f>
        <v>0</v>
      </c>
      <c r="Z4368" s="25">
        <f t="shared" si="2045"/>
        <v>0</v>
      </c>
      <c r="AA4368" s="25">
        <f>VLOOKUP(CONCATENATE($F4368," ",$G4368),AllocFactorMatrix,(AA$4+1),FALSE)*$E4375</f>
        <v>0</v>
      </c>
      <c r="AB4368" s="25">
        <f>VLOOKUP(CONCATENATE($F4368," ",$G4368),AllocFactorMatrix,(AB$4+1),FALSE)*$E4375</f>
        <v>0</v>
      </c>
      <c r="AC4368" s="25">
        <f>VLOOKUP(CONCATENATE($F4368," ",$G4368),AllocFactorMatrix,(AC$4+1),FALSE)*$E4375</f>
        <v>0</v>
      </c>
    </row>
    <row r="4369" spans="4:29" hidden="1" outlineLevel="1">
      <c r="F4369" s="61" t="str">
        <f>F4375</f>
        <v>PROD_ENERGY</v>
      </c>
      <c r="G4369" s="20" t="str">
        <f>$G$9</f>
        <v>BULKTRAN</v>
      </c>
      <c r="H4369" s="24">
        <f t="shared" si="2018"/>
        <v>0</v>
      </c>
      <c r="I4369" s="25">
        <f>VLOOKUP(CONCATENATE($F4369," ",$G4369),AllocFactorMatrix,(I$4+1),FALSE)*$E4375</f>
        <v>0</v>
      </c>
      <c r="J4369" s="25">
        <f>VLOOKUP(CONCATENATE($F4369," ",$G4369),AllocFactorMatrix,(J$4+1),FALSE)*$E4375</f>
        <v>0</v>
      </c>
      <c r="K4369" s="25">
        <f>VLOOKUP(CONCATENATE($F4369," ",$G4369),AllocFactorMatrix,(K$4+1),FALSE)*$E4375</f>
        <v>0</v>
      </c>
      <c r="L4369" s="25">
        <f>VLOOKUP(CONCATENATE($F4369," ",$G4369),AllocFactorMatrix,(L$4+1),FALSE)*$E4375</f>
        <v>0</v>
      </c>
      <c r="M4369" s="25">
        <f t="shared" si="2036"/>
        <v>0</v>
      </c>
      <c r="N4369" s="25">
        <f>VLOOKUP(CONCATENATE($F4369," ",$G4369),AllocFactorMatrix,(N$4+1),FALSE)*$E4375</f>
        <v>0</v>
      </c>
      <c r="O4369" s="25">
        <f>VLOOKUP(CONCATENATE($F4369," ",$G4369),AllocFactorMatrix,(O$4+1),FALSE)*$E4375</f>
        <v>0</v>
      </c>
      <c r="P4369" s="25">
        <f>VLOOKUP(CONCATENATE($F4369," ",$G4369),AllocFactorMatrix,(P$4+1),FALSE)*$E4375</f>
        <v>0</v>
      </c>
      <c r="Q4369" s="25">
        <f>VLOOKUP(CONCATENATE($F4369," ",$G4369),AllocFactorMatrix,(Q$4+1),FALSE)*$E4375</f>
        <v>0</v>
      </c>
      <c r="R4369" s="25">
        <f t="shared" si="2038"/>
        <v>0</v>
      </c>
      <c r="S4369" s="25">
        <f>VLOOKUP(CONCATENATE($F4369," ",$G4369),AllocFactorMatrix,(S$4+1),FALSE)*$E4375</f>
        <v>0</v>
      </c>
      <c r="T4369" s="25">
        <f>VLOOKUP(CONCATENATE($F4369," ",$G4369),AllocFactorMatrix,(T$4+1),FALSE)*$E4375</f>
        <v>0</v>
      </c>
      <c r="U4369" s="25">
        <f>VLOOKUP(CONCATENATE($F4369," ",$G4369),AllocFactorMatrix,(U$4+1),FALSE)*$E4375</f>
        <v>0</v>
      </c>
      <c r="V4369" s="25">
        <f>VLOOKUP(CONCATENATE($F4369," ",$G4369),AllocFactorMatrix,(V$4+1),FALSE)*$E4375</f>
        <v>0</v>
      </c>
      <c r="W4369" s="25">
        <f t="shared" ref="W4369:W4375" si="2047">SUBTOTAL(9,S4369:V4369)</f>
        <v>0</v>
      </c>
      <c r="X4369" s="25">
        <f>VLOOKUP(CONCATENATE($F4369," ",$G4369),AllocFactorMatrix,(X$4+1),FALSE)*$E4375</f>
        <v>0</v>
      </c>
      <c r="Y4369" s="25">
        <f>VLOOKUP(CONCATENATE($F4369," ",$G4369),AllocFactorMatrix,(Y$4+1),FALSE)*$E4375</f>
        <v>0</v>
      </c>
      <c r="Z4369" s="25">
        <f t="shared" si="2045"/>
        <v>0</v>
      </c>
      <c r="AA4369" s="25">
        <f>VLOOKUP(CONCATENATE($F4369," ",$G4369),AllocFactorMatrix,(AA$4+1),FALSE)*$E4375</f>
        <v>0</v>
      </c>
      <c r="AB4369" s="25">
        <f>VLOOKUP(CONCATENATE($F4369," ",$G4369),AllocFactorMatrix,(AB$4+1),FALSE)*$E4375</f>
        <v>0</v>
      </c>
      <c r="AC4369" s="25">
        <f>VLOOKUP(CONCATENATE($F4369," ",$G4369),AllocFactorMatrix,(AC$4+1),FALSE)*$E4375</f>
        <v>0</v>
      </c>
    </row>
    <row r="4370" spans="4:29" hidden="1" outlineLevel="1">
      <c r="F4370" s="61" t="str">
        <f>F4375</f>
        <v>PROD_ENERGY</v>
      </c>
      <c r="G4370" s="20" t="str">
        <f>$G$10</f>
        <v>SUBTRAN</v>
      </c>
      <c r="H4370" s="24">
        <f t="shared" si="2018"/>
        <v>0</v>
      </c>
      <c r="I4370" s="25">
        <f>VLOOKUP(CONCATENATE($F4370," ",$G4370),AllocFactorMatrix,(I$4+1),FALSE)*$E4375</f>
        <v>0</v>
      </c>
      <c r="J4370" s="25">
        <f>VLOOKUP(CONCATENATE($F4370," ",$G4370),AllocFactorMatrix,(J$4+1),FALSE)*$E4375</f>
        <v>0</v>
      </c>
      <c r="K4370" s="25">
        <f>VLOOKUP(CONCATENATE($F4370," ",$G4370),AllocFactorMatrix,(K$4+1),FALSE)*$E4375</f>
        <v>0</v>
      </c>
      <c r="L4370" s="25">
        <f>VLOOKUP(CONCATENATE($F4370," ",$G4370),AllocFactorMatrix,(L$4+1),FALSE)*$E4375</f>
        <v>0</v>
      </c>
      <c r="M4370" s="25">
        <f t="shared" si="2036"/>
        <v>0</v>
      </c>
      <c r="N4370" s="25">
        <f>VLOOKUP(CONCATENATE($F4370," ",$G4370),AllocFactorMatrix,(N$4+1),FALSE)*$E4375</f>
        <v>0</v>
      </c>
      <c r="O4370" s="25">
        <f>VLOOKUP(CONCATENATE($F4370," ",$G4370),AllocFactorMatrix,(O$4+1),FALSE)*$E4375</f>
        <v>0</v>
      </c>
      <c r="P4370" s="25">
        <f>VLOOKUP(CONCATENATE($F4370," ",$G4370),AllocFactorMatrix,(P$4+1),FALSE)*$E4375</f>
        <v>0</v>
      </c>
      <c r="Q4370" s="25">
        <f>VLOOKUP(CONCATENATE($F4370," ",$G4370),AllocFactorMatrix,(Q$4+1),FALSE)*$E4375</f>
        <v>0</v>
      </c>
      <c r="R4370" s="25">
        <f t="shared" si="2038"/>
        <v>0</v>
      </c>
      <c r="S4370" s="25">
        <f>VLOOKUP(CONCATENATE($F4370," ",$G4370),AllocFactorMatrix,(S$4+1),FALSE)*$E4375</f>
        <v>0</v>
      </c>
      <c r="T4370" s="25">
        <f>VLOOKUP(CONCATENATE($F4370," ",$G4370),AllocFactorMatrix,(T$4+1),FALSE)*$E4375</f>
        <v>0</v>
      </c>
      <c r="U4370" s="25">
        <f>VLOOKUP(CONCATENATE($F4370," ",$G4370),AllocFactorMatrix,(U$4+1),FALSE)*$E4375</f>
        <v>0</v>
      </c>
      <c r="V4370" s="25">
        <f>VLOOKUP(CONCATENATE($F4370," ",$G4370),AllocFactorMatrix,(V$4+1),FALSE)*$E4375</f>
        <v>0</v>
      </c>
      <c r="W4370" s="25">
        <f t="shared" si="2047"/>
        <v>0</v>
      </c>
      <c r="X4370" s="25">
        <f>VLOOKUP(CONCATENATE($F4370," ",$G4370),AllocFactorMatrix,(X$4+1),FALSE)*$E4375</f>
        <v>0</v>
      </c>
      <c r="Y4370" s="25">
        <f>VLOOKUP(CONCATENATE($F4370," ",$G4370),AllocFactorMatrix,(Y$4+1),FALSE)*$E4375</f>
        <v>0</v>
      </c>
      <c r="Z4370" s="25">
        <f t="shared" si="2045"/>
        <v>0</v>
      </c>
      <c r="AA4370" s="25">
        <f>VLOOKUP(CONCATENATE($F4370," ",$G4370),AllocFactorMatrix,(AA$4+1),FALSE)*$E4375</f>
        <v>0</v>
      </c>
      <c r="AB4370" s="25">
        <f>VLOOKUP(CONCATENATE($F4370," ",$G4370),AllocFactorMatrix,(AB$4+1),FALSE)*$E4375</f>
        <v>0</v>
      </c>
      <c r="AC4370" s="25">
        <f>VLOOKUP(CONCATENATE($F4370," ",$G4370),AllocFactorMatrix,(AC$4+1),FALSE)*$E4375</f>
        <v>0</v>
      </c>
    </row>
    <row r="4371" spans="4:29" hidden="1" outlineLevel="1">
      <c r="F4371" s="61" t="str">
        <f>F4375</f>
        <v>PROD_ENERGY</v>
      </c>
      <c r="G4371" s="20" t="str">
        <f>$G$11</f>
        <v>DISTPRI</v>
      </c>
      <c r="H4371" s="24">
        <f t="shared" si="2018"/>
        <v>0</v>
      </c>
      <c r="I4371" s="25">
        <f>VLOOKUP(CONCATENATE($F4371," ",$G4371),AllocFactorMatrix,(I$4+1),FALSE)*$E4375</f>
        <v>0</v>
      </c>
      <c r="J4371" s="25">
        <f>VLOOKUP(CONCATENATE($F4371," ",$G4371),AllocFactorMatrix,(J$4+1),FALSE)*$E4375</f>
        <v>0</v>
      </c>
      <c r="K4371" s="25">
        <f>VLOOKUP(CONCATENATE($F4371," ",$G4371),AllocFactorMatrix,(K$4+1),FALSE)*$E4375</f>
        <v>0</v>
      </c>
      <c r="L4371" s="25">
        <f>VLOOKUP(CONCATENATE($F4371," ",$G4371),AllocFactorMatrix,(L$4+1),FALSE)*$E4375</f>
        <v>0</v>
      </c>
      <c r="M4371" s="25">
        <f t="shared" si="2036"/>
        <v>0</v>
      </c>
      <c r="N4371" s="25">
        <f>VLOOKUP(CONCATENATE($F4371," ",$G4371),AllocFactorMatrix,(N$4+1),FALSE)*$E4375</f>
        <v>0</v>
      </c>
      <c r="O4371" s="25">
        <f>VLOOKUP(CONCATENATE($F4371," ",$G4371),AllocFactorMatrix,(O$4+1),FALSE)*$E4375</f>
        <v>0</v>
      </c>
      <c r="P4371" s="25">
        <f>VLOOKUP(CONCATENATE($F4371," ",$G4371),AllocFactorMatrix,(P$4+1),FALSE)*$E4375</f>
        <v>0</v>
      </c>
      <c r="Q4371" s="25">
        <f>VLOOKUP(CONCATENATE($F4371," ",$G4371),AllocFactorMatrix,(Q$4+1),FALSE)*$E4375</f>
        <v>0</v>
      </c>
      <c r="R4371" s="25">
        <f t="shared" si="2038"/>
        <v>0</v>
      </c>
      <c r="S4371" s="25">
        <f>VLOOKUP(CONCATENATE($F4371," ",$G4371),AllocFactorMatrix,(S$4+1),FALSE)*$E4375</f>
        <v>0</v>
      </c>
      <c r="T4371" s="25">
        <f>VLOOKUP(CONCATENATE($F4371," ",$G4371),AllocFactorMatrix,(T$4+1),FALSE)*$E4375</f>
        <v>0</v>
      </c>
      <c r="U4371" s="25">
        <f>VLOOKUP(CONCATENATE($F4371," ",$G4371),AllocFactorMatrix,(U$4+1),FALSE)*$E4375</f>
        <v>0</v>
      </c>
      <c r="V4371" s="25">
        <f>VLOOKUP(CONCATENATE($F4371," ",$G4371),AllocFactorMatrix,(V$4+1),FALSE)*$E4375</f>
        <v>0</v>
      </c>
      <c r="W4371" s="25">
        <f t="shared" si="2047"/>
        <v>0</v>
      </c>
      <c r="X4371" s="25">
        <f>VLOOKUP(CONCATENATE($F4371," ",$G4371),AllocFactorMatrix,(X$4+1),FALSE)*$E4375</f>
        <v>0</v>
      </c>
      <c r="Y4371" s="25">
        <f>VLOOKUP(CONCATENATE($F4371," ",$G4371),AllocFactorMatrix,(Y$4+1),FALSE)*$E4375</f>
        <v>0</v>
      </c>
      <c r="Z4371" s="25">
        <f t="shared" si="2045"/>
        <v>0</v>
      </c>
      <c r="AA4371" s="25">
        <f>VLOOKUP(CONCATENATE($F4371," ",$G4371),AllocFactorMatrix,(AA$4+1),FALSE)*$E4375</f>
        <v>0</v>
      </c>
      <c r="AB4371" s="25">
        <f>VLOOKUP(CONCATENATE($F4371," ",$G4371),AllocFactorMatrix,(AB$4+1),FALSE)*$E4375</f>
        <v>0</v>
      </c>
      <c r="AC4371" s="25">
        <f>VLOOKUP(CONCATENATE($F4371," ",$G4371),AllocFactorMatrix,(AC$4+1),FALSE)*$E4375</f>
        <v>0</v>
      </c>
    </row>
    <row r="4372" spans="4:29" hidden="1" outlineLevel="1">
      <c r="F4372" s="61" t="str">
        <f>F4375</f>
        <v>PROD_ENERGY</v>
      </c>
      <c r="G4372" s="20" t="str">
        <f>$G$12</f>
        <v>DISTSEC</v>
      </c>
      <c r="H4372" s="24">
        <f t="shared" si="2018"/>
        <v>0</v>
      </c>
      <c r="I4372" s="25">
        <f>VLOOKUP(CONCATENATE($F4372," ",$G4372),AllocFactorMatrix,(I$4+1),FALSE)*$E4375</f>
        <v>0</v>
      </c>
      <c r="J4372" s="25">
        <f>VLOOKUP(CONCATENATE($F4372," ",$G4372),AllocFactorMatrix,(J$4+1),FALSE)*$E4375</f>
        <v>0</v>
      </c>
      <c r="K4372" s="25">
        <f>VLOOKUP(CONCATENATE($F4372," ",$G4372),AllocFactorMatrix,(K$4+1),FALSE)*$E4375</f>
        <v>0</v>
      </c>
      <c r="L4372" s="25">
        <f>VLOOKUP(CONCATENATE($F4372," ",$G4372),AllocFactorMatrix,(L$4+1),FALSE)*$E4375</f>
        <v>0</v>
      </c>
      <c r="M4372" s="25">
        <f t="shared" si="2036"/>
        <v>0</v>
      </c>
      <c r="N4372" s="25">
        <f>VLOOKUP(CONCATENATE($F4372," ",$G4372),AllocFactorMatrix,(N$4+1),FALSE)*$E4375</f>
        <v>0</v>
      </c>
      <c r="O4372" s="25">
        <f>VLOOKUP(CONCATENATE($F4372," ",$G4372),AllocFactorMatrix,(O$4+1),FALSE)*$E4375</f>
        <v>0</v>
      </c>
      <c r="P4372" s="25">
        <f>VLOOKUP(CONCATENATE($F4372," ",$G4372),AllocFactorMatrix,(P$4+1),FALSE)*$E4375</f>
        <v>0</v>
      </c>
      <c r="Q4372" s="25">
        <f>VLOOKUP(CONCATENATE($F4372," ",$G4372),AllocFactorMatrix,(Q$4+1),FALSE)*$E4375</f>
        <v>0</v>
      </c>
      <c r="R4372" s="25">
        <f t="shared" si="2038"/>
        <v>0</v>
      </c>
      <c r="S4372" s="25">
        <f>VLOOKUP(CONCATENATE($F4372," ",$G4372),AllocFactorMatrix,(S$4+1),FALSE)*$E4375</f>
        <v>0</v>
      </c>
      <c r="T4372" s="25">
        <f>VLOOKUP(CONCATENATE($F4372," ",$G4372),AllocFactorMatrix,(T$4+1),FALSE)*$E4375</f>
        <v>0</v>
      </c>
      <c r="U4372" s="25">
        <f>VLOOKUP(CONCATENATE($F4372," ",$G4372),AllocFactorMatrix,(U$4+1),FALSE)*$E4375</f>
        <v>0</v>
      </c>
      <c r="V4372" s="25">
        <f>VLOOKUP(CONCATENATE($F4372," ",$G4372),AllocFactorMatrix,(V$4+1),FALSE)*$E4375</f>
        <v>0</v>
      </c>
      <c r="W4372" s="25">
        <f t="shared" si="2047"/>
        <v>0</v>
      </c>
      <c r="X4372" s="25">
        <f>VLOOKUP(CONCATENATE($F4372," ",$G4372),AllocFactorMatrix,(X$4+1),FALSE)*$E4375</f>
        <v>0</v>
      </c>
      <c r="Y4372" s="25">
        <f>VLOOKUP(CONCATENATE($F4372," ",$G4372),AllocFactorMatrix,(Y$4+1),FALSE)*$E4375</f>
        <v>0</v>
      </c>
      <c r="Z4372" s="25">
        <f t="shared" si="2045"/>
        <v>0</v>
      </c>
      <c r="AA4372" s="25">
        <f>VLOOKUP(CONCATENATE($F4372," ",$G4372),AllocFactorMatrix,(AA$4+1),FALSE)*$E4375</f>
        <v>0</v>
      </c>
      <c r="AB4372" s="25">
        <f>VLOOKUP(CONCATENATE($F4372," ",$G4372),AllocFactorMatrix,(AB$4+1),FALSE)*$E4375</f>
        <v>0</v>
      </c>
      <c r="AC4372" s="25">
        <f>VLOOKUP(CONCATENATE($F4372," ",$G4372),AllocFactorMatrix,(AC$4+1),FALSE)*$E4375</f>
        <v>0</v>
      </c>
    </row>
    <row r="4373" spans="4:29" hidden="1" outlineLevel="1">
      <c r="F4373" s="61" t="str">
        <f>F4375</f>
        <v>PROD_ENERGY</v>
      </c>
      <c r="G4373" s="20" t="str">
        <f>$G$13</f>
        <v>ENERGY</v>
      </c>
      <c r="H4373" s="24">
        <f t="shared" si="2018"/>
        <v>0</v>
      </c>
      <c r="I4373" s="25">
        <f>VLOOKUP(CONCATENATE($F4373," ",$G4373),AllocFactorMatrix,(I$4+1),FALSE)*$E4375</f>
        <v>0</v>
      </c>
      <c r="J4373" s="25">
        <f>VLOOKUP(CONCATENATE($F4373," ",$G4373),AllocFactorMatrix,(J$4+1),FALSE)*$E4375</f>
        <v>0</v>
      </c>
      <c r="K4373" s="25">
        <f>VLOOKUP(CONCATENATE($F4373," ",$G4373),AllocFactorMatrix,(K$4+1),FALSE)*$E4375</f>
        <v>0</v>
      </c>
      <c r="L4373" s="25">
        <f>VLOOKUP(CONCATENATE($F4373," ",$G4373),AllocFactorMatrix,(L$4+1),FALSE)*$E4375</f>
        <v>0</v>
      </c>
      <c r="M4373" s="25">
        <f t="shared" si="2036"/>
        <v>0</v>
      </c>
      <c r="N4373" s="25">
        <f>VLOOKUP(CONCATENATE($F4373," ",$G4373),AllocFactorMatrix,(N$4+1),FALSE)*$E4375</f>
        <v>0</v>
      </c>
      <c r="O4373" s="25">
        <f>VLOOKUP(CONCATENATE($F4373," ",$G4373),AllocFactorMatrix,(O$4+1),FALSE)*$E4375</f>
        <v>0</v>
      </c>
      <c r="P4373" s="25">
        <f>VLOOKUP(CONCATENATE($F4373," ",$G4373),AllocFactorMatrix,(P$4+1),FALSE)*$E4375</f>
        <v>0</v>
      </c>
      <c r="Q4373" s="25">
        <f>VLOOKUP(CONCATENATE($F4373," ",$G4373),AllocFactorMatrix,(Q$4+1),FALSE)*$E4375</f>
        <v>0</v>
      </c>
      <c r="R4373" s="25">
        <f t="shared" si="2038"/>
        <v>0</v>
      </c>
      <c r="S4373" s="25">
        <f>VLOOKUP(CONCATENATE($F4373," ",$G4373),AllocFactorMatrix,(S$4+1),FALSE)*$E4375</f>
        <v>0</v>
      </c>
      <c r="T4373" s="25">
        <f>VLOOKUP(CONCATENATE($F4373," ",$G4373),AllocFactorMatrix,(T$4+1),FALSE)*$E4375</f>
        <v>0</v>
      </c>
      <c r="U4373" s="25">
        <f>VLOOKUP(CONCATENATE($F4373," ",$G4373),AllocFactorMatrix,(U$4+1),FALSE)*$E4375</f>
        <v>0</v>
      </c>
      <c r="V4373" s="25">
        <f>VLOOKUP(CONCATENATE($F4373," ",$G4373),AllocFactorMatrix,(V$4+1),FALSE)*$E4375</f>
        <v>0</v>
      </c>
      <c r="W4373" s="25">
        <f t="shared" si="2047"/>
        <v>0</v>
      </c>
      <c r="X4373" s="25">
        <f>VLOOKUP(CONCATENATE($F4373," ",$G4373),AllocFactorMatrix,(X$4+1),FALSE)*$E4375</f>
        <v>0</v>
      </c>
      <c r="Y4373" s="25">
        <f>VLOOKUP(CONCATENATE($F4373," ",$G4373),AllocFactorMatrix,(Y$4+1),FALSE)*$E4375</f>
        <v>0</v>
      </c>
      <c r="Z4373" s="25">
        <f t="shared" si="2045"/>
        <v>0</v>
      </c>
      <c r="AA4373" s="25">
        <f>VLOOKUP(CONCATENATE($F4373," ",$G4373),AllocFactorMatrix,(AA$4+1),FALSE)*$E4375</f>
        <v>0</v>
      </c>
      <c r="AB4373" s="25">
        <f>VLOOKUP(CONCATENATE($F4373," ",$G4373),AllocFactorMatrix,(AB$4+1),FALSE)*$E4375</f>
        <v>0</v>
      </c>
      <c r="AC4373" s="25">
        <f>VLOOKUP(CONCATENATE($F4373," ",$G4373),AllocFactorMatrix,(AC$4+1),FALSE)*$E4375</f>
        <v>0</v>
      </c>
    </row>
    <row r="4374" spans="4:29" hidden="1" outlineLevel="1">
      <c r="F4374" s="61" t="str">
        <f>F4375</f>
        <v>PROD_ENERGY</v>
      </c>
      <c r="G4374" s="20" t="str">
        <f>$G$14</f>
        <v>CUSTOMER</v>
      </c>
      <c r="H4374" s="24">
        <f t="shared" si="2018"/>
        <v>0</v>
      </c>
      <c r="I4374" s="25">
        <f>VLOOKUP(CONCATENATE($F4374," ",$G4374),AllocFactorMatrix,(I$4+1),FALSE)*$E4375</f>
        <v>0</v>
      </c>
      <c r="J4374" s="25">
        <f>VLOOKUP(CONCATENATE($F4374," ",$G4374),AllocFactorMatrix,(J$4+1),FALSE)*$E4375</f>
        <v>0</v>
      </c>
      <c r="K4374" s="25">
        <f>VLOOKUP(CONCATENATE($F4374," ",$G4374),AllocFactorMatrix,(K$4+1),FALSE)*$E4375</f>
        <v>0</v>
      </c>
      <c r="L4374" s="25">
        <f>VLOOKUP(CONCATENATE($F4374," ",$G4374),AllocFactorMatrix,(L$4+1),FALSE)*$E4375</f>
        <v>0</v>
      </c>
      <c r="M4374" s="25">
        <f t="shared" si="2036"/>
        <v>0</v>
      </c>
      <c r="N4374" s="25">
        <f>VLOOKUP(CONCATENATE($F4374," ",$G4374),AllocFactorMatrix,(N$4+1),FALSE)*$E4375</f>
        <v>0</v>
      </c>
      <c r="O4374" s="25">
        <f>VLOOKUP(CONCATENATE($F4374," ",$G4374),AllocFactorMatrix,(O$4+1),FALSE)*$E4375</f>
        <v>0</v>
      </c>
      <c r="P4374" s="25">
        <f>VLOOKUP(CONCATENATE($F4374," ",$G4374),AllocFactorMatrix,(P$4+1),FALSE)*$E4375</f>
        <v>0</v>
      </c>
      <c r="Q4374" s="25">
        <f>VLOOKUP(CONCATENATE($F4374," ",$G4374),AllocFactorMatrix,(Q$4+1),FALSE)*$E4375</f>
        <v>0</v>
      </c>
      <c r="R4374" s="25">
        <f t="shared" si="2038"/>
        <v>0</v>
      </c>
      <c r="S4374" s="25">
        <f>VLOOKUP(CONCATENATE($F4374," ",$G4374),AllocFactorMatrix,(S$4+1),FALSE)*$E4375</f>
        <v>0</v>
      </c>
      <c r="T4374" s="25">
        <f>VLOOKUP(CONCATENATE($F4374," ",$G4374),AllocFactorMatrix,(T$4+1),FALSE)*$E4375</f>
        <v>0</v>
      </c>
      <c r="U4374" s="25">
        <f>VLOOKUP(CONCATENATE($F4374," ",$G4374),AllocFactorMatrix,(U$4+1),FALSE)*$E4375</f>
        <v>0</v>
      </c>
      <c r="V4374" s="25">
        <f>VLOOKUP(CONCATENATE($F4374," ",$G4374),AllocFactorMatrix,(V$4+1),FALSE)*$E4375</f>
        <v>0</v>
      </c>
      <c r="W4374" s="25">
        <f t="shared" si="2047"/>
        <v>0</v>
      </c>
      <c r="X4374" s="25">
        <f>VLOOKUP(CONCATENATE($F4374," ",$G4374),AllocFactorMatrix,(X$4+1),FALSE)*$E4375</f>
        <v>0</v>
      </c>
      <c r="Y4374" s="25">
        <f>VLOOKUP(CONCATENATE($F4374," ",$G4374),AllocFactorMatrix,(Y$4+1),FALSE)*$E4375</f>
        <v>0</v>
      </c>
      <c r="Z4374" s="25">
        <f t="shared" si="2045"/>
        <v>0</v>
      </c>
      <c r="AA4374" s="25">
        <f>VLOOKUP(CONCATENATE($F4374," ",$G4374),AllocFactorMatrix,(AA$4+1),FALSE)*$E4375</f>
        <v>0</v>
      </c>
      <c r="AB4374" s="25">
        <f>VLOOKUP(CONCATENATE($F4374," ",$G4374),AllocFactorMatrix,(AB$4+1),FALSE)*$E4375</f>
        <v>0</v>
      </c>
      <c r="AC4374" s="25">
        <f>VLOOKUP(CONCATENATE($F4374," ",$G4374),AllocFactorMatrix,(AC$4+1),FALSE)*$E4375</f>
        <v>0</v>
      </c>
    </row>
    <row r="4375" spans="4:29" collapsed="1">
      <c r="D4375" s="20" t="s">
        <v>271</v>
      </c>
      <c r="E4375" s="22">
        <v>0</v>
      </c>
      <c r="F4375" s="61" t="s">
        <v>31</v>
      </c>
      <c r="G4375" s="20" t="str">
        <f>$G$15</f>
        <v>TOTAL</v>
      </c>
      <c r="H4375" s="24">
        <f t="shared" si="2018"/>
        <v>0</v>
      </c>
      <c r="I4375" s="25">
        <f>VLOOKUP(CONCATENATE($F4375," ",$G4375),AllocFactorMatrix,(I$4+1),FALSE)*$E4375</f>
        <v>0</v>
      </c>
      <c r="J4375" s="25">
        <f>VLOOKUP(CONCATENATE($F4375," ",$G4375),AllocFactorMatrix,(J$4+1),FALSE)*$E4375</f>
        <v>0</v>
      </c>
      <c r="K4375" s="25">
        <f>VLOOKUP(CONCATENATE($F4375," ",$G4375),AllocFactorMatrix,(K$4+1),FALSE)*$E4375</f>
        <v>0</v>
      </c>
      <c r="L4375" s="25">
        <f>VLOOKUP(CONCATENATE($F4375," ",$G4375),AllocFactorMatrix,(L$4+1),FALSE)*$E4375</f>
        <v>0</v>
      </c>
      <c r="M4375" s="25">
        <f t="shared" si="2036"/>
        <v>0</v>
      </c>
      <c r="N4375" s="25">
        <f>VLOOKUP(CONCATENATE($F4375," ",$G4375),AllocFactorMatrix,(N$4+1),FALSE)*$E4375</f>
        <v>0</v>
      </c>
      <c r="O4375" s="25">
        <f>VLOOKUP(CONCATENATE($F4375," ",$G4375),AllocFactorMatrix,(O$4+1),FALSE)*$E4375</f>
        <v>0</v>
      </c>
      <c r="P4375" s="25">
        <f>VLOOKUP(CONCATENATE($F4375," ",$G4375),AllocFactorMatrix,(P$4+1),FALSE)*$E4375</f>
        <v>0</v>
      </c>
      <c r="Q4375" s="25">
        <f>VLOOKUP(CONCATENATE($F4375," ",$G4375),AllocFactorMatrix,(Q$4+1),FALSE)*$E4375</f>
        <v>0</v>
      </c>
      <c r="R4375" s="25">
        <f t="shared" si="2038"/>
        <v>0</v>
      </c>
      <c r="S4375" s="25">
        <f>VLOOKUP(CONCATENATE($F4375," ",$G4375),AllocFactorMatrix,(S$4+1),FALSE)*$E4375</f>
        <v>0</v>
      </c>
      <c r="T4375" s="25">
        <f>VLOOKUP(CONCATENATE($F4375," ",$G4375),AllocFactorMatrix,(T$4+1),FALSE)*$E4375</f>
        <v>0</v>
      </c>
      <c r="U4375" s="25">
        <f>VLOOKUP(CONCATENATE($F4375," ",$G4375),AllocFactorMatrix,(U$4+1),FALSE)*$E4375</f>
        <v>0</v>
      </c>
      <c r="V4375" s="25">
        <f>VLOOKUP(CONCATENATE($F4375," ",$G4375),AllocFactorMatrix,(V$4+1),FALSE)*$E4375</f>
        <v>0</v>
      </c>
      <c r="W4375" s="25">
        <f t="shared" si="2047"/>
        <v>0</v>
      </c>
      <c r="X4375" s="25">
        <f>VLOOKUP(CONCATENATE($F4375," ",$G4375),AllocFactorMatrix,(X$4+1),FALSE)*$E4375</f>
        <v>0</v>
      </c>
      <c r="Y4375" s="25">
        <f>VLOOKUP(CONCATENATE($F4375," ",$G4375),AllocFactorMatrix,(Y$4+1),FALSE)*$E4375</f>
        <v>0</v>
      </c>
      <c r="Z4375" s="25">
        <f t="shared" si="2045"/>
        <v>0</v>
      </c>
      <c r="AA4375" s="25">
        <f>VLOOKUP(CONCATENATE($F4375," ",$G4375),AllocFactorMatrix,(AA$4+1),FALSE)*$E4375</f>
        <v>0</v>
      </c>
      <c r="AB4375" s="25">
        <f>VLOOKUP(CONCATENATE($F4375," ",$G4375),AllocFactorMatrix,(AB$4+1),FALSE)*$E4375</f>
        <v>0</v>
      </c>
      <c r="AC4375" s="25">
        <f>VLOOKUP(CONCATENATE($F4375," ",$G4375),AllocFactorMatrix,(AC$4+1),FALSE)*$E4375</f>
        <v>0</v>
      </c>
    </row>
    <row r="4376" spans="4:29" hidden="1" outlineLevel="1">
      <c r="F4376" s="61" t="str">
        <f>F4383</f>
        <v>PROD_ENERGY</v>
      </c>
      <c r="G4376" s="20" t="str">
        <f>$G$8</f>
        <v>PRODUCTION</v>
      </c>
      <c r="H4376" s="24">
        <f t="shared" ref="H4376:H4383" si="2048">SUBTOTAL(9,I4376:AC4376)</f>
        <v>0</v>
      </c>
      <c r="I4376" s="25">
        <f>VLOOKUP(CONCATENATE($F4376," ",$G4376),AllocFactorMatrix,(I$4+1),FALSE)*$E4383</f>
        <v>0</v>
      </c>
      <c r="J4376" s="25">
        <f>VLOOKUP(CONCATENATE($F4376," ",$G4376),AllocFactorMatrix,(J$4+1),FALSE)*$E4383</f>
        <v>0</v>
      </c>
      <c r="K4376" s="25">
        <f>VLOOKUP(CONCATENATE($F4376," ",$G4376),AllocFactorMatrix,(K$4+1),FALSE)*$E4383</f>
        <v>0</v>
      </c>
      <c r="L4376" s="25">
        <f>VLOOKUP(CONCATENATE($F4376," ",$G4376),AllocFactorMatrix,(L$4+1),FALSE)*$E4383</f>
        <v>0</v>
      </c>
      <c r="M4376" s="25">
        <f t="shared" si="2036"/>
        <v>0</v>
      </c>
      <c r="N4376" s="25">
        <f>VLOOKUP(CONCATENATE($F4376," ",$G4376),AllocFactorMatrix,(N$4+1),FALSE)*$E4383</f>
        <v>0</v>
      </c>
      <c r="O4376" s="25">
        <f>VLOOKUP(CONCATENATE($F4376," ",$G4376),AllocFactorMatrix,(O$4+1),FALSE)*$E4383</f>
        <v>0</v>
      </c>
      <c r="P4376" s="25">
        <f>VLOOKUP(CONCATENATE($F4376," ",$G4376),AllocFactorMatrix,(P$4+1),FALSE)*$E4383</f>
        <v>0</v>
      </c>
      <c r="Q4376" s="25">
        <f>VLOOKUP(CONCATENATE($F4376," ",$G4376),AllocFactorMatrix,(Q$4+1),FALSE)*$E4383</f>
        <v>0</v>
      </c>
      <c r="R4376" s="25">
        <f t="shared" si="2038"/>
        <v>0</v>
      </c>
      <c r="S4376" s="25">
        <f>VLOOKUP(CONCATENATE($F4376," ",$G4376),AllocFactorMatrix,(S$4+1),FALSE)*$E4383</f>
        <v>0</v>
      </c>
      <c r="T4376" s="25">
        <f>VLOOKUP(CONCATENATE($F4376," ",$G4376),AllocFactorMatrix,(T$4+1),FALSE)*$E4383</f>
        <v>0</v>
      </c>
      <c r="U4376" s="25">
        <f>VLOOKUP(CONCATENATE($F4376," ",$G4376),AllocFactorMatrix,(U$4+1),FALSE)*$E4383</f>
        <v>0</v>
      </c>
      <c r="V4376" s="25">
        <f>VLOOKUP(CONCATENATE($F4376," ",$G4376),AllocFactorMatrix,(V$4+1),FALSE)*$E4383</f>
        <v>0</v>
      </c>
      <c r="W4376" s="25">
        <f>SUBTOTAL(9,S4376:V4376)</f>
        <v>0</v>
      </c>
      <c r="X4376" s="25">
        <f>VLOOKUP(CONCATENATE($F4376," ",$G4376),AllocFactorMatrix,(X$4+1),FALSE)*$E4383</f>
        <v>0</v>
      </c>
      <c r="Y4376" s="25">
        <f>VLOOKUP(CONCATENATE($F4376," ",$G4376),AllocFactorMatrix,(Y$4+1),FALSE)*$E4383</f>
        <v>0</v>
      </c>
      <c r="Z4376" s="25">
        <f t="shared" si="2045"/>
        <v>0</v>
      </c>
      <c r="AA4376" s="25">
        <f>VLOOKUP(CONCATENATE($F4376," ",$G4376),AllocFactorMatrix,(AA$4+1),FALSE)*$E4383</f>
        <v>0</v>
      </c>
      <c r="AB4376" s="25">
        <f>VLOOKUP(CONCATENATE($F4376," ",$G4376),AllocFactorMatrix,(AB$4+1),FALSE)*$E4383</f>
        <v>0</v>
      </c>
      <c r="AC4376" s="25">
        <f>VLOOKUP(CONCATENATE($F4376," ",$G4376),AllocFactorMatrix,(AC$4+1),FALSE)*$E4383</f>
        <v>0</v>
      </c>
    </row>
    <row r="4377" spans="4:29" hidden="1" outlineLevel="1">
      <c r="F4377" s="61" t="str">
        <f>F4383</f>
        <v>PROD_ENERGY</v>
      </c>
      <c r="G4377" s="20" t="str">
        <f>$G$9</f>
        <v>BULKTRAN</v>
      </c>
      <c r="H4377" s="24">
        <f t="shared" si="2048"/>
        <v>0</v>
      </c>
      <c r="I4377" s="25">
        <f>VLOOKUP(CONCATENATE($F4377," ",$G4377),AllocFactorMatrix,(I$4+1),FALSE)*$E4383</f>
        <v>0</v>
      </c>
      <c r="J4377" s="25">
        <f>VLOOKUP(CONCATENATE($F4377," ",$G4377),AllocFactorMatrix,(J$4+1),FALSE)*$E4383</f>
        <v>0</v>
      </c>
      <c r="K4377" s="25">
        <f>VLOOKUP(CONCATENATE($F4377," ",$G4377),AllocFactorMatrix,(K$4+1),FALSE)*$E4383</f>
        <v>0</v>
      </c>
      <c r="L4377" s="25">
        <f>VLOOKUP(CONCATENATE($F4377," ",$G4377),AllocFactorMatrix,(L$4+1),FALSE)*$E4383</f>
        <v>0</v>
      </c>
      <c r="M4377" s="25">
        <f t="shared" si="2036"/>
        <v>0</v>
      </c>
      <c r="N4377" s="25">
        <f>VLOOKUP(CONCATENATE($F4377," ",$G4377),AllocFactorMatrix,(N$4+1),FALSE)*$E4383</f>
        <v>0</v>
      </c>
      <c r="O4377" s="25">
        <f>VLOOKUP(CONCATENATE($F4377," ",$G4377),AllocFactorMatrix,(O$4+1),FALSE)*$E4383</f>
        <v>0</v>
      </c>
      <c r="P4377" s="25">
        <f>VLOOKUP(CONCATENATE($F4377," ",$G4377),AllocFactorMatrix,(P$4+1),FALSE)*$E4383</f>
        <v>0</v>
      </c>
      <c r="Q4377" s="25">
        <f>VLOOKUP(CONCATENATE($F4377," ",$G4377),AllocFactorMatrix,(Q$4+1),FALSE)*$E4383</f>
        <v>0</v>
      </c>
      <c r="R4377" s="25">
        <f t="shared" si="2038"/>
        <v>0</v>
      </c>
      <c r="S4377" s="25">
        <f>VLOOKUP(CONCATENATE($F4377," ",$G4377),AllocFactorMatrix,(S$4+1),FALSE)*$E4383</f>
        <v>0</v>
      </c>
      <c r="T4377" s="25">
        <f>VLOOKUP(CONCATENATE($F4377," ",$G4377),AllocFactorMatrix,(T$4+1),FALSE)*$E4383</f>
        <v>0</v>
      </c>
      <c r="U4377" s="25">
        <f>VLOOKUP(CONCATENATE($F4377," ",$G4377),AllocFactorMatrix,(U$4+1),FALSE)*$E4383</f>
        <v>0</v>
      </c>
      <c r="V4377" s="25">
        <f>VLOOKUP(CONCATENATE($F4377," ",$G4377),AllocFactorMatrix,(V$4+1),FALSE)*$E4383</f>
        <v>0</v>
      </c>
      <c r="W4377" s="25">
        <f t="shared" ref="W4377:W4383" si="2049">SUBTOTAL(9,S4377:V4377)</f>
        <v>0</v>
      </c>
      <c r="X4377" s="25">
        <f>VLOOKUP(CONCATENATE($F4377," ",$G4377),AllocFactorMatrix,(X$4+1),FALSE)*$E4383</f>
        <v>0</v>
      </c>
      <c r="Y4377" s="25">
        <f>VLOOKUP(CONCATENATE($F4377," ",$G4377),AllocFactorMatrix,(Y$4+1),FALSE)*$E4383</f>
        <v>0</v>
      </c>
      <c r="Z4377" s="25">
        <f t="shared" si="2045"/>
        <v>0</v>
      </c>
      <c r="AA4377" s="25">
        <f>VLOOKUP(CONCATENATE($F4377," ",$G4377),AllocFactorMatrix,(AA$4+1),FALSE)*$E4383</f>
        <v>0</v>
      </c>
      <c r="AB4377" s="25">
        <f>VLOOKUP(CONCATENATE($F4377," ",$G4377),AllocFactorMatrix,(AB$4+1),FALSE)*$E4383</f>
        <v>0</v>
      </c>
      <c r="AC4377" s="25">
        <f>VLOOKUP(CONCATENATE($F4377," ",$G4377),AllocFactorMatrix,(AC$4+1),FALSE)*$E4383</f>
        <v>0</v>
      </c>
    </row>
    <row r="4378" spans="4:29" hidden="1" outlineLevel="1">
      <c r="F4378" s="61" t="str">
        <f>F4383</f>
        <v>PROD_ENERGY</v>
      </c>
      <c r="G4378" s="20" t="str">
        <f>$G$10</f>
        <v>SUBTRAN</v>
      </c>
      <c r="H4378" s="24">
        <f t="shared" si="2048"/>
        <v>0</v>
      </c>
      <c r="I4378" s="25">
        <f>VLOOKUP(CONCATENATE($F4378," ",$G4378),AllocFactorMatrix,(I$4+1),FALSE)*$E4383</f>
        <v>0</v>
      </c>
      <c r="J4378" s="25">
        <f>VLOOKUP(CONCATENATE($F4378," ",$G4378),AllocFactorMatrix,(J$4+1),FALSE)*$E4383</f>
        <v>0</v>
      </c>
      <c r="K4378" s="25">
        <f>VLOOKUP(CONCATENATE($F4378," ",$G4378),AllocFactorMatrix,(K$4+1),FALSE)*$E4383</f>
        <v>0</v>
      </c>
      <c r="L4378" s="25">
        <f>VLOOKUP(CONCATENATE($F4378," ",$G4378),AllocFactorMatrix,(L$4+1),FALSE)*$E4383</f>
        <v>0</v>
      </c>
      <c r="M4378" s="25">
        <f t="shared" si="2036"/>
        <v>0</v>
      </c>
      <c r="N4378" s="25">
        <f>VLOOKUP(CONCATENATE($F4378," ",$G4378),AllocFactorMatrix,(N$4+1),FALSE)*$E4383</f>
        <v>0</v>
      </c>
      <c r="O4378" s="25">
        <f>VLOOKUP(CONCATENATE($F4378," ",$G4378),AllocFactorMatrix,(O$4+1),FALSE)*$E4383</f>
        <v>0</v>
      </c>
      <c r="P4378" s="25">
        <f>VLOOKUP(CONCATENATE($F4378," ",$G4378),AllocFactorMatrix,(P$4+1),FALSE)*$E4383</f>
        <v>0</v>
      </c>
      <c r="Q4378" s="25">
        <f>VLOOKUP(CONCATENATE($F4378," ",$G4378),AllocFactorMatrix,(Q$4+1),FALSE)*$E4383</f>
        <v>0</v>
      </c>
      <c r="R4378" s="25">
        <f t="shared" si="2038"/>
        <v>0</v>
      </c>
      <c r="S4378" s="25">
        <f>VLOOKUP(CONCATENATE($F4378," ",$G4378),AllocFactorMatrix,(S$4+1),FALSE)*$E4383</f>
        <v>0</v>
      </c>
      <c r="T4378" s="25">
        <f>VLOOKUP(CONCATENATE($F4378," ",$G4378),AllocFactorMatrix,(T$4+1),FALSE)*$E4383</f>
        <v>0</v>
      </c>
      <c r="U4378" s="25">
        <f>VLOOKUP(CONCATENATE($F4378," ",$G4378),AllocFactorMatrix,(U$4+1),FALSE)*$E4383</f>
        <v>0</v>
      </c>
      <c r="V4378" s="25">
        <f>VLOOKUP(CONCATENATE($F4378," ",$G4378),AllocFactorMatrix,(V$4+1),FALSE)*$E4383</f>
        <v>0</v>
      </c>
      <c r="W4378" s="25">
        <f t="shared" si="2049"/>
        <v>0</v>
      </c>
      <c r="X4378" s="25">
        <f>VLOOKUP(CONCATENATE($F4378," ",$G4378),AllocFactorMatrix,(X$4+1),FALSE)*$E4383</f>
        <v>0</v>
      </c>
      <c r="Y4378" s="25">
        <f>VLOOKUP(CONCATENATE($F4378," ",$G4378),AllocFactorMatrix,(Y$4+1),FALSE)*$E4383</f>
        <v>0</v>
      </c>
      <c r="Z4378" s="25">
        <f t="shared" si="2045"/>
        <v>0</v>
      </c>
      <c r="AA4378" s="25">
        <f>VLOOKUP(CONCATENATE($F4378," ",$G4378),AllocFactorMatrix,(AA$4+1),FALSE)*$E4383</f>
        <v>0</v>
      </c>
      <c r="AB4378" s="25">
        <f>VLOOKUP(CONCATENATE($F4378," ",$G4378),AllocFactorMatrix,(AB$4+1),FALSE)*$E4383</f>
        <v>0</v>
      </c>
      <c r="AC4378" s="25">
        <f>VLOOKUP(CONCATENATE($F4378," ",$G4378),AllocFactorMatrix,(AC$4+1),FALSE)*$E4383</f>
        <v>0</v>
      </c>
    </row>
    <row r="4379" spans="4:29" hidden="1" outlineLevel="1">
      <c r="F4379" s="61" t="str">
        <f>F4383</f>
        <v>PROD_ENERGY</v>
      </c>
      <c r="G4379" s="20" t="str">
        <f>$G$11</f>
        <v>DISTPRI</v>
      </c>
      <c r="H4379" s="24">
        <f t="shared" si="2048"/>
        <v>0</v>
      </c>
      <c r="I4379" s="25">
        <f>VLOOKUP(CONCATENATE($F4379," ",$G4379),AllocFactorMatrix,(I$4+1),FALSE)*$E4383</f>
        <v>0</v>
      </c>
      <c r="J4379" s="25">
        <f>VLOOKUP(CONCATENATE($F4379," ",$G4379),AllocFactorMatrix,(J$4+1),FALSE)*$E4383</f>
        <v>0</v>
      </c>
      <c r="K4379" s="25">
        <f>VLOOKUP(CONCATENATE($F4379," ",$G4379),AllocFactorMatrix,(K$4+1),FALSE)*$E4383</f>
        <v>0</v>
      </c>
      <c r="L4379" s="25">
        <f>VLOOKUP(CONCATENATE($F4379," ",$G4379),AllocFactorMatrix,(L$4+1),FALSE)*$E4383</f>
        <v>0</v>
      </c>
      <c r="M4379" s="25">
        <f t="shared" si="2036"/>
        <v>0</v>
      </c>
      <c r="N4379" s="25">
        <f>VLOOKUP(CONCATENATE($F4379," ",$G4379),AllocFactorMatrix,(N$4+1),FALSE)*$E4383</f>
        <v>0</v>
      </c>
      <c r="O4379" s="25">
        <f>VLOOKUP(CONCATENATE($F4379," ",$G4379),AllocFactorMatrix,(O$4+1),FALSE)*$E4383</f>
        <v>0</v>
      </c>
      <c r="P4379" s="25">
        <f>VLOOKUP(CONCATENATE($F4379," ",$G4379),AllocFactorMatrix,(P$4+1),FALSE)*$E4383</f>
        <v>0</v>
      </c>
      <c r="Q4379" s="25">
        <f>VLOOKUP(CONCATENATE($F4379," ",$G4379),AllocFactorMatrix,(Q$4+1),FALSE)*$E4383</f>
        <v>0</v>
      </c>
      <c r="R4379" s="25">
        <f t="shared" si="2038"/>
        <v>0</v>
      </c>
      <c r="S4379" s="25">
        <f>VLOOKUP(CONCATENATE($F4379," ",$G4379),AllocFactorMatrix,(S$4+1),FALSE)*$E4383</f>
        <v>0</v>
      </c>
      <c r="T4379" s="25">
        <f>VLOOKUP(CONCATENATE($F4379," ",$G4379),AllocFactorMatrix,(T$4+1),FALSE)*$E4383</f>
        <v>0</v>
      </c>
      <c r="U4379" s="25">
        <f>VLOOKUP(CONCATENATE($F4379," ",$G4379),AllocFactorMatrix,(U$4+1),FALSE)*$E4383</f>
        <v>0</v>
      </c>
      <c r="V4379" s="25">
        <f>VLOOKUP(CONCATENATE($F4379," ",$G4379),AllocFactorMatrix,(V$4+1),FALSE)*$E4383</f>
        <v>0</v>
      </c>
      <c r="W4379" s="25">
        <f t="shared" si="2049"/>
        <v>0</v>
      </c>
      <c r="X4379" s="25">
        <f>VLOOKUP(CONCATENATE($F4379," ",$G4379),AllocFactorMatrix,(X$4+1),FALSE)*$E4383</f>
        <v>0</v>
      </c>
      <c r="Y4379" s="25">
        <f>VLOOKUP(CONCATENATE($F4379," ",$G4379),AllocFactorMatrix,(Y$4+1),FALSE)*$E4383</f>
        <v>0</v>
      </c>
      <c r="Z4379" s="25">
        <f t="shared" si="2045"/>
        <v>0</v>
      </c>
      <c r="AA4379" s="25">
        <f>VLOOKUP(CONCATENATE($F4379," ",$G4379),AllocFactorMatrix,(AA$4+1),FALSE)*$E4383</f>
        <v>0</v>
      </c>
      <c r="AB4379" s="25">
        <f>VLOOKUP(CONCATENATE($F4379," ",$G4379),AllocFactorMatrix,(AB$4+1),FALSE)*$E4383</f>
        <v>0</v>
      </c>
      <c r="AC4379" s="25">
        <f>VLOOKUP(CONCATENATE($F4379," ",$G4379),AllocFactorMatrix,(AC$4+1),FALSE)*$E4383</f>
        <v>0</v>
      </c>
    </row>
    <row r="4380" spans="4:29" hidden="1" outlineLevel="1">
      <c r="F4380" s="61" t="str">
        <f>F4383</f>
        <v>PROD_ENERGY</v>
      </c>
      <c r="G4380" s="20" t="str">
        <f>$G$12</f>
        <v>DISTSEC</v>
      </c>
      <c r="H4380" s="24">
        <f t="shared" si="2048"/>
        <v>0</v>
      </c>
      <c r="I4380" s="25">
        <f>VLOOKUP(CONCATENATE($F4380," ",$G4380),AllocFactorMatrix,(I$4+1),FALSE)*$E4383</f>
        <v>0</v>
      </c>
      <c r="J4380" s="25">
        <f>VLOOKUP(CONCATENATE($F4380," ",$G4380),AllocFactorMatrix,(J$4+1),FALSE)*$E4383</f>
        <v>0</v>
      </c>
      <c r="K4380" s="25">
        <f>VLOOKUP(CONCATENATE($F4380," ",$G4380),AllocFactorMatrix,(K$4+1),FALSE)*$E4383</f>
        <v>0</v>
      </c>
      <c r="L4380" s="25">
        <f>VLOOKUP(CONCATENATE($F4380," ",$G4380),AllocFactorMatrix,(L$4+1),FALSE)*$E4383</f>
        <v>0</v>
      </c>
      <c r="M4380" s="25">
        <f t="shared" si="2036"/>
        <v>0</v>
      </c>
      <c r="N4380" s="25">
        <f>VLOOKUP(CONCATENATE($F4380," ",$G4380),AllocFactorMatrix,(N$4+1),FALSE)*$E4383</f>
        <v>0</v>
      </c>
      <c r="O4380" s="25">
        <f>VLOOKUP(CONCATENATE($F4380," ",$G4380),AllocFactorMatrix,(O$4+1),FALSE)*$E4383</f>
        <v>0</v>
      </c>
      <c r="P4380" s="25">
        <f>VLOOKUP(CONCATENATE($F4380," ",$G4380),AllocFactorMatrix,(P$4+1),FALSE)*$E4383</f>
        <v>0</v>
      </c>
      <c r="Q4380" s="25">
        <f>VLOOKUP(CONCATENATE($F4380," ",$G4380),AllocFactorMatrix,(Q$4+1),FALSE)*$E4383</f>
        <v>0</v>
      </c>
      <c r="R4380" s="25">
        <f t="shared" si="2038"/>
        <v>0</v>
      </c>
      <c r="S4380" s="25">
        <f>VLOOKUP(CONCATENATE($F4380," ",$G4380),AllocFactorMatrix,(S$4+1),FALSE)*$E4383</f>
        <v>0</v>
      </c>
      <c r="T4380" s="25">
        <f>VLOOKUP(CONCATENATE($F4380," ",$G4380),AllocFactorMatrix,(T$4+1),FALSE)*$E4383</f>
        <v>0</v>
      </c>
      <c r="U4380" s="25">
        <f>VLOOKUP(CONCATENATE($F4380," ",$G4380),AllocFactorMatrix,(U$4+1),FALSE)*$E4383</f>
        <v>0</v>
      </c>
      <c r="V4380" s="25">
        <f>VLOOKUP(CONCATENATE($F4380," ",$G4380),AllocFactorMatrix,(V$4+1),FALSE)*$E4383</f>
        <v>0</v>
      </c>
      <c r="W4380" s="25">
        <f t="shared" si="2049"/>
        <v>0</v>
      </c>
      <c r="X4380" s="25">
        <f>VLOOKUP(CONCATENATE($F4380," ",$G4380),AllocFactorMatrix,(X$4+1),FALSE)*$E4383</f>
        <v>0</v>
      </c>
      <c r="Y4380" s="25">
        <f>VLOOKUP(CONCATENATE($F4380," ",$G4380),AllocFactorMatrix,(Y$4+1),FALSE)*$E4383</f>
        <v>0</v>
      </c>
      <c r="Z4380" s="25">
        <f t="shared" si="2045"/>
        <v>0</v>
      </c>
      <c r="AA4380" s="25">
        <f>VLOOKUP(CONCATENATE($F4380," ",$G4380),AllocFactorMatrix,(AA$4+1),FALSE)*$E4383</f>
        <v>0</v>
      </c>
      <c r="AB4380" s="25">
        <f>VLOOKUP(CONCATENATE($F4380," ",$G4380),AllocFactorMatrix,(AB$4+1),FALSE)*$E4383</f>
        <v>0</v>
      </c>
      <c r="AC4380" s="25">
        <f>VLOOKUP(CONCATENATE($F4380," ",$G4380),AllocFactorMatrix,(AC$4+1),FALSE)*$E4383</f>
        <v>0</v>
      </c>
    </row>
    <row r="4381" spans="4:29" hidden="1" outlineLevel="1">
      <c r="F4381" s="61" t="str">
        <f>F4383</f>
        <v>PROD_ENERGY</v>
      </c>
      <c r="G4381" s="20" t="str">
        <f>$G$13</f>
        <v>ENERGY</v>
      </c>
      <c r="H4381" s="24">
        <f t="shared" si="2048"/>
        <v>-7651</v>
      </c>
      <c r="I4381" s="25">
        <f>VLOOKUP(CONCATENATE($F4381," ",$G4381),AllocFactorMatrix,(I$4+1),FALSE)*$E4383</f>
        <v>-2781.3870084457444</v>
      </c>
      <c r="J4381" s="25">
        <f>VLOOKUP(CONCATENATE($F4381," ",$G4381),AllocFactorMatrix,(J$4+1),FALSE)*$E4383</f>
        <v>-897.73759497043716</v>
      </c>
      <c r="K4381" s="25">
        <f>VLOOKUP(CONCATENATE($F4381," ",$G4381),AllocFactorMatrix,(K$4+1),FALSE)*$E4383</f>
        <v>-10.277392242866815</v>
      </c>
      <c r="L4381" s="25">
        <f>VLOOKUP(CONCATENATE($F4381," ",$G4381),AllocFactorMatrix,(L$4+1),FALSE)*$E4383</f>
        <v>-0.26047986993642219</v>
      </c>
      <c r="M4381" s="25">
        <f t="shared" si="2036"/>
        <v>-908.2754670832403</v>
      </c>
      <c r="N4381" s="25">
        <f>VLOOKUP(CONCATENATE($F4381," ",$G4381),AllocFactorMatrix,(N$4+1),FALSE)*$E4383</f>
        <v>-434.43111145657099</v>
      </c>
      <c r="O4381" s="25">
        <f>VLOOKUP(CONCATENATE($F4381," ",$G4381),AllocFactorMatrix,(O$4+1),FALSE)*$E4383</f>
        <v>-121.26270946745862</v>
      </c>
      <c r="P4381" s="25">
        <f>VLOOKUP(CONCATENATE($F4381," ",$G4381),AllocFactorMatrix,(P$4+1),FALSE)*$E4383</f>
        <v>-9.6004606442341878</v>
      </c>
      <c r="Q4381" s="25">
        <f>VLOOKUP(CONCATENATE($F4381," ",$G4381),AllocFactorMatrix,(Q$4+1),FALSE)*$E4383</f>
        <v>-1.9680505093243839</v>
      </c>
      <c r="R4381" s="25">
        <f t="shared" si="2038"/>
        <v>-567.26233207758821</v>
      </c>
      <c r="S4381" s="25">
        <f>VLOOKUP(CONCATENATE($F4381," ",$G4381),AllocFactorMatrix,(S$4+1),FALSE)*$E4383</f>
        <v>-28.948127871593947</v>
      </c>
      <c r="T4381" s="25">
        <f>VLOOKUP(CONCATENATE($F4381," ",$G4381),AllocFactorMatrix,(T$4+1),FALSE)*$E4383</f>
        <v>-345.95355493761764</v>
      </c>
      <c r="U4381" s="25">
        <f>VLOOKUP(CONCATENATE($F4381," ",$G4381),AllocFactorMatrix,(U$4+1),FALSE)*$E4383</f>
        <v>-2445.7297599274716</v>
      </c>
      <c r="V4381" s="25">
        <f>VLOOKUP(CONCATENATE($F4381," ",$G4381),AllocFactorMatrix,(V$4+1),FALSE)*$E4383</f>
        <v>-391.95183589136707</v>
      </c>
      <c r="W4381" s="25">
        <f t="shared" si="2049"/>
        <v>-3212.5832786280503</v>
      </c>
      <c r="X4381" s="25">
        <f>VLOOKUP(CONCATENATE($F4381," ",$G4381),AllocFactorMatrix,(X$4+1),FALSE)*$E4383</f>
        <v>-117.83764249720356</v>
      </c>
      <c r="Y4381" s="25">
        <f>VLOOKUP(CONCATENATE($F4381," ",$G4381),AllocFactorMatrix,(Y$4+1),FALSE)*$E4383</f>
        <v>-2.7696007802959222</v>
      </c>
      <c r="Z4381" s="25">
        <f t="shared" si="2045"/>
        <v>-120.60724327749948</v>
      </c>
      <c r="AA4381" s="25">
        <f>VLOOKUP(CONCATENATE($F4381," ",$G4381),AllocFactorMatrix,(AA$4+1),FALSE)*$E4383</f>
        <v>-2.7056757843732524</v>
      </c>
      <c r="AB4381" s="25">
        <f>VLOOKUP(CONCATENATE($F4381," ",$G4381),AllocFactorMatrix,(AB$4+1),FALSE)*$E4383</f>
        <v>-46.556874621209325</v>
      </c>
      <c r="AC4381" s="25">
        <f>VLOOKUP(CONCATENATE($F4381," ",$G4381),AllocFactorMatrix,(AC$4+1),FALSE)*$E4383</f>
        <v>-11.622120082293536</v>
      </c>
    </row>
    <row r="4382" spans="4:29" hidden="1" outlineLevel="1">
      <c r="F4382" s="61" t="str">
        <f>F4383</f>
        <v>PROD_ENERGY</v>
      </c>
      <c r="G4382" s="20" t="str">
        <f>$G$14</f>
        <v>CUSTOMER</v>
      </c>
      <c r="H4382" s="24">
        <f t="shared" si="2048"/>
        <v>0</v>
      </c>
      <c r="I4382" s="25">
        <f>VLOOKUP(CONCATENATE($F4382," ",$G4382),AllocFactorMatrix,(I$4+1),FALSE)*$E4383</f>
        <v>0</v>
      </c>
      <c r="J4382" s="25">
        <f>VLOOKUP(CONCATENATE($F4382," ",$G4382),AllocFactorMatrix,(J$4+1),FALSE)*$E4383</f>
        <v>0</v>
      </c>
      <c r="K4382" s="25">
        <f>VLOOKUP(CONCATENATE($F4382," ",$G4382),AllocFactorMatrix,(K$4+1),FALSE)*$E4383</f>
        <v>0</v>
      </c>
      <c r="L4382" s="25">
        <f>VLOOKUP(CONCATENATE($F4382," ",$G4382),AllocFactorMatrix,(L$4+1),FALSE)*$E4383</f>
        <v>0</v>
      </c>
      <c r="M4382" s="25">
        <f t="shared" si="2036"/>
        <v>0</v>
      </c>
      <c r="N4382" s="25">
        <f>VLOOKUP(CONCATENATE($F4382," ",$G4382),AllocFactorMatrix,(N$4+1),FALSE)*$E4383</f>
        <v>0</v>
      </c>
      <c r="O4382" s="25">
        <f>VLOOKUP(CONCATENATE($F4382," ",$G4382),AllocFactorMatrix,(O$4+1),FALSE)*$E4383</f>
        <v>0</v>
      </c>
      <c r="P4382" s="25">
        <f>VLOOKUP(CONCATENATE($F4382," ",$G4382),AllocFactorMatrix,(P$4+1),FALSE)*$E4383</f>
        <v>0</v>
      </c>
      <c r="Q4382" s="25">
        <f>VLOOKUP(CONCATENATE($F4382," ",$G4382),AllocFactorMatrix,(Q$4+1),FALSE)*$E4383</f>
        <v>0</v>
      </c>
      <c r="R4382" s="25">
        <f t="shared" si="2038"/>
        <v>0</v>
      </c>
      <c r="S4382" s="25">
        <f>VLOOKUP(CONCATENATE($F4382," ",$G4382),AllocFactorMatrix,(S$4+1),FALSE)*$E4383</f>
        <v>0</v>
      </c>
      <c r="T4382" s="25">
        <f>VLOOKUP(CONCATENATE($F4382," ",$G4382),AllocFactorMatrix,(T$4+1),FALSE)*$E4383</f>
        <v>0</v>
      </c>
      <c r="U4382" s="25">
        <f>VLOOKUP(CONCATENATE($F4382," ",$G4382),AllocFactorMatrix,(U$4+1),FALSE)*$E4383</f>
        <v>0</v>
      </c>
      <c r="V4382" s="25">
        <f>VLOOKUP(CONCATENATE($F4382," ",$G4382),AllocFactorMatrix,(V$4+1),FALSE)*$E4383</f>
        <v>0</v>
      </c>
      <c r="W4382" s="25">
        <f t="shared" si="2049"/>
        <v>0</v>
      </c>
      <c r="X4382" s="25">
        <f>VLOOKUP(CONCATENATE($F4382," ",$G4382),AllocFactorMatrix,(X$4+1),FALSE)*$E4383</f>
        <v>0</v>
      </c>
      <c r="Y4382" s="25">
        <f>VLOOKUP(CONCATENATE($F4382," ",$G4382),AllocFactorMatrix,(Y$4+1),FALSE)*$E4383</f>
        <v>0</v>
      </c>
      <c r="Z4382" s="25">
        <f t="shared" si="2045"/>
        <v>0</v>
      </c>
      <c r="AA4382" s="25">
        <f>VLOOKUP(CONCATENATE($F4382," ",$G4382),AllocFactorMatrix,(AA$4+1),FALSE)*$E4383</f>
        <v>0</v>
      </c>
      <c r="AB4382" s="25">
        <f>VLOOKUP(CONCATENATE($F4382," ",$G4382),AllocFactorMatrix,(AB$4+1),FALSE)*$E4383</f>
        <v>0</v>
      </c>
      <c r="AC4382" s="25">
        <f>VLOOKUP(CONCATENATE($F4382," ",$G4382),AllocFactorMatrix,(AC$4+1),FALSE)*$E4383</f>
        <v>0</v>
      </c>
    </row>
    <row r="4383" spans="4:29" collapsed="1">
      <c r="D4383" s="20" t="s">
        <v>269</v>
      </c>
      <c r="E4383" s="22">
        <v>-7651</v>
      </c>
      <c r="F4383" s="61" t="s">
        <v>31</v>
      </c>
      <c r="G4383" s="20" t="str">
        <f>$G$15</f>
        <v>TOTAL</v>
      </c>
      <c r="H4383" s="24">
        <f t="shared" si="2048"/>
        <v>-7651</v>
      </c>
      <c r="I4383" s="25">
        <f>VLOOKUP(CONCATENATE($F4383," ",$G4383),AllocFactorMatrix,(I$4+1),FALSE)*$E4383</f>
        <v>-2781.3870084457444</v>
      </c>
      <c r="J4383" s="25">
        <f>VLOOKUP(CONCATENATE($F4383," ",$G4383),AllocFactorMatrix,(J$4+1),FALSE)*$E4383</f>
        <v>-897.73759497043716</v>
      </c>
      <c r="K4383" s="25">
        <f>VLOOKUP(CONCATENATE($F4383," ",$G4383),AllocFactorMatrix,(K$4+1),FALSE)*$E4383</f>
        <v>-10.277392242866815</v>
      </c>
      <c r="L4383" s="25">
        <f>VLOOKUP(CONCATENATE($F4383," ",$G4383),AllocFactorMatrix,(L$4+1),FALSE)*$E4383</f>
        <v>-0.26047986993642219</v>
      </c>
      <c r="M4383" s="25">
        <f t="shared" si="2036"/>
        <v>-908.2754670832403</v>
      </c>
      <c r="N4383" s="25">
        <f>VLOOKUP(CONCATENATE($F4383," ",$G4383),AllocFactorMatrix,(N$4+1),FALSE)*$E4383</f>
        <v>-434.43111145657099</v>
      </c>
      <c r="O4383" s="25">
        <f>VLOOKUP(CONCATENATE($F4383," ",$G4383),AllocFactorMatrix,(O$4+1),FALSE)*$E4383</f>
        <v>-121.26270946745862</v>
      </c>
      <c r="P4383" s="25">
        <f>VLOOKUP(CONCATENATE($F4383," ",$G4383),AllocFactorMatrix,(P$4+1),FALSE)*$E4383</f>
        <v>-9.6004606442341878</v>
      </c>
      <c r="Q4383" s="25">
        <f>VLOOKUP(CONCATENATE($F4383," ",$G4383),AllocFactorMatrix,(Q$4+1),FALSE)*$E4383</f>
        <v>-1.9680505093243839</v>
      </c>
      <c r="R4383" s="25">
        <f t="shared" si="2038"/>
        <v>-567.26233207758821</v>
      </c>
      <c r="S4383" s="25">
        <f>VLOOKUP(CONCATENATE($F4383," ",$G4383),AllocFactorMatrix,(S$4+1),FALSE)*$E4383</f>
        <v>-28.948127871593947</v>
      </c>
      <c r="T4383" s="25">
        <f>VLOOKUP(CONCATENATE($F4383," ",$G4383),AllocFactorMatrix,(T$4+1),FALSE)*$E4383</f>
        <v>-345.95355493761764</v>
      </c>
      <c r="U4383" s="25">
        <f>VLOOKUP(CONCATENATE($F4383," ",$G4383),AllocFactorMatrix,(U$4+1),FALSE)*$E4383</f>
        <v>-2445.7297599274716</v>
      </c>
      <c r="V4383" s="25">
        <f>VLOOKUP(CONCATENATE($F4383," ",$G4383),AllocFactorMatrix,(V$4+1),FALSE)*$E4383</f>
        <v>-391.95183589136707</v>
      </c>
      <c r="W4383" s="25">
        <f t="shared" si="2049"/>
        <v>-3212.5832786280503</v>
      </c>
      <c r="X4383" s="25">
        <f>VLOOKUP(CONCATENATE($F4383," ",$G4383),AllocFactorMatrix,(X$4+1),FALSE)*$E4383</f>
        <v>-117.83764249720356</v>
      </c>
      <c r="Y4383" s="25">
        <f>VLOOKUP(CONCATENATE($F4383," ",$G4383),AllocFactorMatrix,(Y$4+1),FALSE)*$E4383</f>
        <v>-2.7696007802959222</v>
      </c>
      <c r="Z4383" s="25">
        <f t="shared" si="2045"/>
        <v>-120.60724327749948</v>
      </c>
      <c r="AA4383" s="25">
        <f>VLOOKUP(CONCATENATE($F4383," ",$G4383),AllocFactorMatrix,(AA$4+1),FALSE)*$E4383</f>
        <v>-2.7056757843732524</v>
      </c>
      <c r="AB4383" s="25">
        <f>VLOOKUP(CONCATENATE($F4383," ",$G4383),AllocFactorMatrix,(AB$4+1),FALSE)*$E4383</f>
        <v>-46.556874621209325</v>
      </c>
      <c r="AC4383" s="25">
        <f>VLOOKUP(CONCATENATE($F4383," ",$G4383),AllocFactorMatrix,(AC$4+1),FALSE)*$E4383</f>
        <v>-11.622120082293536</v>
      </c>
    </row>
    <row r="4385" spans="3:29" hidden="1" outlineLevel="1">
      <c r="E4385" s="22"/>
      <c r="F4385" s="61"/>
      <c r="G4385" s="24"/>
      <c r="H4385" s="24">
        <f t="shared" ref="H4385:AC4385" ca="1" si="2050">H3832+H3840+H3848+H3856+H3864+H3872+H3880+H3888+H3896+H3904+H3912+H3920+H3928+H3936+H3944+H3952+H4040+H3960+H3968+H3976+H3984+H3992+H4000+H4008+H4016+H4024+H4032+H4048+H4056+H4064+H4072+H4208+H4216+H4224+H4232+H4240+H4248+H4256+H4264+H4272+H4280+H4288+H4328+H4336+H4344+H4352+H4360+H4368+H4376+H4296+H4304+H4312+H4080+H4088+H4096+H4104+H4112+H4120+H4128+H4136+H4144+H4152+H4160+H4168+H4176+H4184+H4192+H4200+H4320</f>
        <v>468239.9014238721</v>
      </c>
      <c r="I4385" s="24">
        <f t="shared" ca="1" si="2050"/>
        <v>229598.1191734139</v>
      </c>
      <c r="J4385" s="24">
        <f t="shared" ca="1" si="2050"/>
        <v>58079.396496121255</v>
      </c>
      <c r="K4385" s="24">
        <f t="shared" ca="1" si="2050"/>
        <v>679.03648547428224</v>
      </c>
      <c r="L4385" s="24">
        <f t="shared" ca="1" si="2050"/>
        <v>16.728408168943179</v>
      </c>
      <c r="M4385" s="24">
        <f t="shared" ca="1" si="2050"/>
        <v>58775.161389764457</v>
      </c>
      <c r="N4385" s="24">
        <f t="shared" ca="1" si="2050"/>
        <v>24301.148167489297</v>
      </c>
      <c r="O4385" s="24">
        <f t="shared" ca="1" si="2050"/>
        <v>6920.8477009041353</v>
      </c>
      <c r="P4385" s="24">
        <f t="shared" ca="1" si="2050"/>
        <v>547.68465449440225</v>
      </c>
      <c r="Q4385" s="24">
        <f t="shared" ca="1" si="2050"/>
        <v>115.60657370915536</v>
      </c>
      <c r="R4385" s="24">
        <f t="shared" ca="1" si="2050"/>
        <v>31885.287096596981</v>
      </c>
      <c r="S4385" s="24">
        <f t="shared" ca="1" si="2050"/>
        <v>1459.7773457843471</v>
      </c>
      <c r="T4385" s="24">
        <f t="shared" ca="1" si="2050"/>
        <v>15914.133994309888</v>
      </c>
      <c r="U4385" s="24">
        <f t="shared" ca="1" si="2050"/>
        <v>106284.74177722461</v>
      </c>
      <c r="V4385" s="24">
        <f t="shared" ca="1" si="2050"/>
        <v>16674.067670777495</v>
      </c>
      <c r="W4385" s="24">
        <f t="shared" ca="1" si="2050"/>
        <v>140332.72078809628</v>
      </c>
      <c r="X4385" s="24">
        <f t="shared" ca="1" si="2050"/>
        <v>6595.9925028564703</v>
      </c>
      <c r="Y4385" s="24">
        <f t="shared" ca="1" si="2050"/>
        <v>159.22967041422726</v>
      </c>
      <c r="Z4385" s="24">
        <f t="shared" ca="1" si="2050"/>
        <v>6755.2221732706948</v>
      </c>
      <c r="AA4385" s="24">
        <f t="shared" ca="1" si="2050"/>
        <v>114.99980729407444</v>
      </c>
      <c r="AB4385" s="24">
        <f t="shared" ca="1" si="2050"/>
        <v>623.55190185654646</v>
      </c>
      <c r="AC4385" s="24">
        <f t="shared" ca="1" si="2050"/>
        <v>154.83909357989117</v>
      </c>
    </row>
    <row r="4386" spans="3:29" hidden="1" outlineLevel="1">
      <c r="E4386" s="22"/>
      <c r="F4386" s="61"/>
      <c r="G4386" s="24"/>
      <c r="H4386" s="24">
        <f t="shared" ref="H4386:AC4386" ca="1" si="2051">H3833+H3841+H3849+H3857+H3865+H3873+H3881+H3889+H3897+H3905+H3913+H3921+H3929+H3937+H3945+H3953+H4041+H3961+H3969+H3977+H3985+H3993+H4001+H4009+H4017+H4025+H4033+H4049+H4057+H4065+H4073+H4209+H4217+H4225+H4233+H4241+H4249+H4257+H4265+H4273+H4281+H4289+H4329+H4337+H4345+H4353+H4361+H4369+H4377+H4297+H4305+H4313+H4081+H4089+H4097+H4105+H4113+H4121+H4129+H4137+H4145+H4153+H4161+H4169+H4177+H4185+H4193+H4201+H4321</f>
        <v>2117458.4276194596</v>
      </c>
      <c r="I4386" s="24">
        <f t="shared" ca="1" si="2051"/>
        <v>1038280.7422668221</v>
      </c>
      <c r="J4386" s="24">
        <f t="shared" ca="1" si="2051"/>
        <v>262644.65545928822</v>
      </c>
      <c r="K4386" s="24">
        <f t="shared" ca="1" si="2051"/>
        <v>3070.7155124035958</v>
      </c>
      <c r="L4386" s="24">
        <f t="shared" ca="1" si="2051"/>
        <v>75.648633852589043</v>
      </c>
      <c r="M4386" s="24">
        <f t="shared" ca="1" si="2051"/>
        <v>265791.0196055444</v>
      </c>
      <c r="N4386" s="24">
        <f t="shared" ca="1" si="2051"/>
        <v>109893.81902653869</v>
      </c>
      <c r="O4386" s="24">
        <f t="shared" ca="1" si="2051"/>
        <v>31297.220177065159</v>
      </c>
      <c r="P4386" s="24">
        <f t="shared" ca="1" si="2051"/>
        <v>2476.7207660229064</v>
      </c>
      <c r="Q4386" s="24">
        <f t="shared" ca="1" si="2051"/>
        <v>522.79208381060914</v>
      </c>
      <c r="R4386" s="24">
        <f t="shared" ca="1" si="2051"/>
        <v>144190.55205343734</v>
      </c>
      <c r="S4386" s="24">
        <f t="shared" ca="1" si="2051"/>
        <v>6601.3550615390541</v>
      </c>
      <c r="T4386" s="24">
        <f t="shared" ca="1" si="2051"/>
        <v>71966.351099181949</v>
      </c>
      <c r="U4386" s="24">
        <f t="shared" ca="1" si="2051"/>
        <v>480637.21506684105</v>
      </c>
      <c r="V4386" s="24">
        <f t="shared" ca="1" si="2051"/>
        <v>75402.897114963605</v>
      </c>
      <c r="W4386" s="24">
        <f t="shared" ca="1" si="2051"/>
        <v>634607.8183425254</v>
      </c>
      <c r="X4386" s="24">
        <f t="shared" ca="1" si="2051"/>
        <v>29828.171138804406</v>
      </c>
      <c r="Y4386" s="24">
        <f t="shared" ca="1" si="2051"/>
        <v>720.06295601975955</v>
      </c>
      <c r="Z4386" s="24">
        <f t="shared" ca="1" si="2051"/>
        <v>30548.234094824162</v>
      </c>
      <c r="AA4386" s="24">
        <f t="shared" ca="1" si="2051"/>
        <v>520.04818553260725</v>
      </c>
      <c r="AB4386" s="24">
        <f t="shared" ca="1" si="2051"/>
        <v>2819.8050307742724</v>
      </c>
      <c r="AC4386" s="24">
        <f t="shared" ca="1" si="2051"/>
        <v>700.20803999977579</v>
      </c>
    </row>
    <row r="4387" spans="3:29" hidden="1" outlineLevel="1">
      <c r="E4387" s="22"/>
      <c r="F4387" s="61"/>
      <c r="G4387" s="24"/>
      <c r="H4387" s="24">
        <f t="shared" ref="H4387:AC4387" ca="1" si="2052">H3834+H3842+H3850+H3858+H3866+H3874+H3882+H3890+H3898+H3906+H3914+H3922+H3930+H3938+H3946+H3954+H4042+H3962+H3970+H3978+H3986+H3994+H4002+H4010+H4018+H4026+H4034+H4050+H4058+H4066+H4074+H4210+H4218+H4226+H4234+H4242+H4250+H4258+H4266+H4274+H4282+H4290+H4330+H4338+H4346+H4354+H4362+H4370+H4378+H4298+H4306+H4314+H4082+H4090+H4098+H4106+H4114+H4122+H4130+H4138+H4146+H4154+H4162+H4170+H4178+H4186+H4194+H4202+H4322</f>
        <v>814798.64810428384</v>
      </c>
      <c r="I4387" s="24">
        <f t="shared" ca="1" si="2052"/>
        <v>386949.35072951083</v>
      </c>
      <c r="J4387" s="24">
        <f t="shared" ca="1" si="2052"/>
        <v>99053.324063662891</v>
      </c>
      <c r="K4387" s="24">
        <f t="shared" ca="1" si="2052"/>
        <v>1154.2904377391856</v>
      </c>
      <c r="L4387" s="24">
        <f t="shared" ca="1" si="2052"/>
        <v>37.842511873834795</v>
      </c>
      <c r="M4387" s="24">
        <f t="shared" ca="1" si="2052"/>
        <v>100245.45701327594</v>
      </c>
      <c r="N4387" s="24">
        <f t="shared" ca="1" si="2052"/>
        <v>43172.251127533949</v>
      </c>
      <c r="O4387" s="24">
        <f t="shared" ca="1" si="2052"/>
        <v>12237.077100834573</v>
      </c>
      <c r="P4387" s="24">
        <f t="shared" ca="1" si="2052"/>
        <v>1253.4795635693247</v>
      </c>
      <c r="Q4387" s="24">
        <f t="shared" ca="1" si="2052"/>
        <v>0</v>
      </c>
      <c r="R4387" s="24">
        <f t="shared" ca="1" si="2052"/>
        <v>56662.807791937848</v>
      </c>
      <c r="S4387" s="24">
        <f t="shared" ca="1" si="2052"/>
        <v>2417.8399547724139</v>
      </c>
      <c r="T4387" s="24">
        <f t="shared" ca="1" si="2052"/>
        <v>27945.10538775321</v>
      </c>
      <c r="U4387" s="24">
        <f t="shared" ca="1" si="2052"/>
        <v>227633.71199642075</v>
      </c>
      <c r="V4387" s="24">
        <f t="shared" ca="1" si="2052"/>
        <v>0</v>
      </c>
      <c r="W4387" s="24">
        <f t="shared" ca="1" si="2052"/>
        <v>257996.65733894648</v>
      </c>
      <c r="X4387" s="24">
        <f t="shared" ca="1" si="2052"/>
        <v>11716.704176693698</v>
      </c>
      <c r="Y4387" s="24">
        <f t="shared" ca="1" si="2052"/>
        <v>280.32995189669992</v>
      </c>
      <c r="Z4387" s="24">
        <f t="shared" ca="1" si="2052"/>
        <v>11997.034128590392</v>
      </c>
      <c r="AA4387" s="24">
        <f t="shared" ca="1" si="2052"/>
        <v>192.39924979919189</v>
      </c>
      <c r="AB4387" s="24">
        <f t="shared" ca="1" si="2052"/>
        <v>604.38357917060841</v>
      </c>
      <c r="AC4387" s="24">
        <f t="shared" ca="1" si="2052"/>
        <v>150.55827305308051</v>
      </c>
    </row>
    <row r="4388" spans="3:29" hidden="1" outlineLevel="1">
      <c r="E4388" s="22"/>
      <c r="F4388" s="61"/>
      <c r="G4388" s="24"/>
      <c r="H4388" s="24">
        <f t="shared" ref="H4388:AC4388" ca="1" si="2053">H3835+H3843+H3851+H3859+H3867+H3875+H3883+H3891+H3899+H3907+H3915+H3923+H3931+H3939+H3947+H3955+H4043+H3963+H3971+H3979+H3987+H3995+H4003+H4011+H4019+H4027+H4035+H4051+H4059+H4067+H4075+H4211+H4219+H4227+H4235+H4243+H4251+H4259+H4267+H4275+H4283+H4291+H4331+H4339+H4347+H4355+H4363+H4371+H4379+H4299+H4307+H4315+H4083+H4091+H4099+H4107+H4115+H4123+H4131+H4139+H4147+H4155+H4163+H4171+H4179+H4187+H4195+H4203+H4323</f>
        <v>1752407.032966106</v>
      </c>
      <c r="I4388" s="24">
        <f t="shared" ca="1" si="2053"/>
        <v>1164472.1149125691</v>
      </c>
      <c r="J4388" s="24">
        <f t="shared" ca="1" si="2053"/>
        <v>293169.39373433287</v>
      </c>
      <c r="K4388" s="24">
        <f t="shared" ca="1" si="2053"/>
        <v>3421.181760188545</v>
      </c>
      <c r="L4388" s="24">
        <f t="shared" ca="1" si="2053"/>
        <v>0</v>
      </c>
      <c r="M4388" s="24">
        <f t="shared" ca="1" si="2053"/>
        <v>296590.57549452136</v>
      </c>
      <c r="N4388" s="24">
        <f t="shared" ca="1" si="2053"/>
        <v>126422.76338844182</v>
      </c>
      <c r="O4388" s="24">
        <f t="shared" ca="1" si="2053"/>
        <v>35888.691137187641</v>
      </c>
      <c r="P4388" s="24">
        <f t="shared" ca="1" si="2053"/>
        <v>0</v>
      </c>
      <c r="Q4388" s="24">
        <f t="shared" ca="1" si="2053"/>
        <v>0</v>
      </c>
      <c r="R4388" s="24">
        <f t="shared" ca="1" si="2053"/>
        <v>162311.4545256295</v>
      </c>
      <c r="S4388" s="24">
        <f t="shared" ca="1" si="2053"/>
        <v>7210.3547146986748</v>
      </c>
      <c r="T4388" s="24">
        <f t="shared" ca="1" si="2053"/>
        <v>83397.838049008948</v>
      </c>
      <c r="U4388" s="24">
        <f t="shared" ca="1" si="2053"/>
        <v>0</v>
      </c>
      <c r="V4388" s="24">
        <f t="shared" ca="1" si="2053"/>
        <v>0</v>
      </c>
      <c r="W4388" s="24">
        <f t="shared" ca="1" si="2053"/>
        <v>90608.19276370763</v>
      </c>
      <c r="X4388" s="24">
        <f t="shared" ca="1" si="2053"/>
        <v>34309.007922691497</v>
      </c>
      <c r="Y4388" s="24">
        <f t="shared" ca="1" si="2053"/>
        <v>822.01546758285679</v>
      </c>
      <c r="Z4388" s="24">
        <f t="shared" ca="1" si="2053"/>
        <v>35131.023390274364</v>
      </c>
      <c r="AA4388" s="24">
        <f t="shared" ca="1" si="2053"/>
        <v>590.27827665518703</v>
      </c>
      <c r="AB4388" s="24">
        <f t="shared" ca="1" si="2053"/>
        <v>2163.7740902261908</v>
      </c>
      <c r="AC4388" s="24">
        <f t="shared" ca="1" si="2053"/>
        <v>539.61951252301753</v>
      </c>
    </row>
    <row r="4389" spans="3:29" hidden="1" outlineLevel="1">
      <c r="E4389" s="22"/>
      <c r="F4389" s="61"/>
      <c r="G4389" s="24"/>
      <c r="H4389" s="24">
        <f t="shared" ref="H4389:AC4389" ca="1" si="2054">H3836+H3844+H3852+H3860+H3868+H3876+H3884+H3892+H3900+H3908+H3916+H3924+H3932+H3940+H3948+H3956+H4044+H3964+H3972+H3980+H3988+H3996+H4004+H4012+H4020+H4028+H4036+H4052+H4060+H4068+H4076+H4212+H4220+H4228+H4236+H4244+H4252+H4260+H4268+H4276+H4284+H4292+H4332+H4340+H4348+H4356+H4364+H4372+H4380+H4300+H4308+H4316+H4084+H4092+H4100+H4108+H4116+H4124+H4132+H4140+H4148+H4156+H4164+H4172+H4180+H4188+H4196+H4204+H4324</f>
        <v>771847.45323832147</v>
      </c>
      <c r="I4389" s="24">
        <f t="shared" ca="1" si="2054"/>
        <v>576262.66863765614</v>
      </c>
      <c r="J4389" s="24">
        <f t="shared" ca="1" si="2054"/>
        <v>129363.33288772352</v>
      </c>
      <c r="K4389" s="24">
        <f t="shared" ca="1" si="2054"/>
        <v>0</v>
      </c>
      <c r="L4389" s="24">
        <f t="shared" ca="1" si="2054"/>
        <v>0</v>
      </c>
      <c r="M4389" s="24">
        <f t="shared" ca="1" si="2054"/>
        <v>129363.33288772352</v>
      </c>
      <c r="N4389" s="24">
        <f t="shared" ca="1" si="2054"/>
        <v>45601.93860452863</v>
      </c>
      <c r="O4389" s="24">
        <f t="shared" ca="1" si="2054"/>
        <v>0</v>
      </c>
      <c r="P4389" s="24">
        <f t="shared" ca="1" si="2054"/>
        <v>0</v>
      </c>
      <c r="Q4389" s="24">
        <f t="shared" ca="1" si="2054"/>
        <v>0</v>
      </c>
      <c r="R4389" s="24">
        <f t="shared" ca="1" si="2054"/>
        <v>45601.93860452863</v>
      </c>
      <c r="S4389" s="24">
        <f t="shared" ca="1" si="2054"/>
        <v>2018.3671770379517</v>
      </c>
      <c r="T4389" s="24">
        <f t="shared" ca="1" si="2054"/>
        <v>0</v>
      </c>
      <c r="U4389" s="24">
        <f t="shared" ca="1" si="2054"/>
        <v>0</v>
      </c>
      <c r="V4389" s="24">
        <f t="shared" ca="1" si="2054"/>
        <v>0</v>
      </c>
      <c r="W4389" s="24">
        <f t="shared" ca="1" si="2054"/>
        <v>2018.3671770379517</v>
      </c>
      <c r="X4389" s="24">
        <f t="shared" ca="1" si="2054"/>
        <v>12691.699763553212</v>
      </c>
      <c r="Y4389" s="24">
        <f t="shared" ca="1" si="2054"/>
        <v>0</v>
      </c>
      <c r="Z4389" s="24">
        <f t="shared" ca="1" si="2054"/>
        <v>12691.699763553212</v>
      </c>
      <c r="AA4389" s="24">
        <f t="shared" ca="1" si="2054"/>
        <v>206.95433857619557</v>
      </c>
      <c r="AB4389" s="24">
        <f t="shared" ca="1" si="2054"/>
        <v>4569.8667262776225</v>
      </c>
      <c r="AC4389" s="24">
        <f t="shared" ca="1" si="2054"/>
        <v>1132.6251029686352</v>
      </c>
    </row>
    <row r="4390" spans="3:29" hidden="1" outlineLevel="1">
      <c r="E4390" s="22"/>
      <c r="F4390" s="61"/>
      <c r="G4390" s="24"/>
      <c r="H4390" s="24">
        <f t="shared" ref="H4390:AC4390" ca="1" si="2055">H3837+H3845+H3853+H3861+H3869+H3877+H3885+H3893+H3901+H3909+H3917+H3925+H3933+H3941+H3949+H3957+H4045+H3965+H3973+H3981+H3989+H3997+H4005+H4013+H4021+H4029+H4037+H4053+H4061+H4069+H4077+H4213+H4221+H4229+H4237+H4245+H4253+H4261+H4269+H4277+H4285+H4293+H4333+H4341+H4349+H4357+H4365+H4373+H4381+H4301+H4309+H4317+H4085+H4093+H4101+H4109+H4117+H4125+H4133+H4141+H4149+H4157+H4165+H4173+H4181+H4189+H4197+H4205+H4325</f>
        <v>115809.31250960697</v>
      </c>
      <c r="I4390" s="24">
        <f t="shared" ca="1" si="2055"/>
        <v>42100.446643739866</v>
      </c>
      <c r="J4390" s="24">
        <f t="shared" ca="1" si="2055"/>
        <v>13588.599357934174</v>
      </c>
      <c r="K4390" s="24">
        <f t="shared" ca="1" si="2055"/>
        <v>155.56368187661371</v>
      </c>
      <c r="L4390" s="24">
        <f t="shared" ca="1" si="2055"/>
        <v>3.9427518834046396</v>
      </c>
      <c r="M4390" s="24">
        <f t="shared" ca="1" si="2055"/>
        <v>13748.105791694205</v>
      </c>
      <c r="N4390" s="24">
        <f t="shared" ca="1" si="2055"/>
        <v>6575.7637368409232</v>
      </c>
      <c r="O4390" s="24">
        <f t="shared" ca="1" si="2055"/>
        <v>1835.4922253925761</v>
      </c>
      <c r="P4390" s="24">
        <f t="shared" ca="1" si="2055"/>
        <v>145.31731106839632</v>
      </c>
      <c r="Q4390" s="24">
        <f t="shared" ca="1" si="2055"/>
        <v>29.789383932693557</v>
      </c>
      <c r="R4390" s="24">
        <f t="shared" ca="1" si="2055"/>
        <v>8586.3626572345966</v>
      </c>
      <c r="S4390" s="24">
        <f t="shared" ca="1" si="2055"/>
        <v>438.17315216958389</v>
      </c>
      <c r="T4390" s="24">
        <f t="shared" ca="1" si="2055"/>
        <v>5236.5237691256125</v>
      </c>
      <c r="U4390" s="24">
        <f t="shared" ca="1" si="2055"/>
        <v>37019.772850802095</v>
      </c>
      <c r="V4390" s="24">
        <f t="shared" ca="1" si="2055"/>
        <v>5932.7764542487921</v>
      </c>
      <c r="W4390" s="24">
        <f t="shared" ca="1" si="2055"/>
        <v>48627.246226346077</v>
      </c>
      <c r="X4390" s="24">
        <f t="shared" ca="1" si="2055"/>
        <v>1783.6487211284755</v>
      </c>
      <c r="Y4390" s="24">
        <f t="shared" ca="1" si="2055"/>
        <v>41.922044476818897</v>
      </c>
      <c r="Z4390" s="24">
        <f t="shared" ca="1" si="2055"/>
        <v>1825.5707656052948</v>
      </c>
      <c r="AA4390" s="24">
        <f t="shared" ca="1" si="2055"/>
        <v>40.954444185355975</v>
      </c>
      <c r="AB4390" s="24">
        <f t="shared" ca="1" si="2055"/>
        <v>704.70783459393795</v>
      </c>
      <c r="AC4390" s="24">
        <f t="shared" ca="1" si="2055"/>
        <v>175.9181462076215</v>
      </c>
    </row>
    <row r="4391" spans="3:29" hidden="1" outlineLevel="1">
      <c r="E4391" s="22"/>
      <c r="F4391" s="61"/>
      <c r="G4391" s="24"/>
      <c r="H4391" s="24">
        <f t="shared" ref="H4391:AC4391" ca="1" si="2056">H3838+H3846+H3854+H3862+H3870+H3878+H3886+H3894+H3902+H3910+H3918+H3926+H3934+H3942+H3950+H3958+H4046+H3966+H3974+H3982+H3990+H3998+H4006+H4014+H4022+H4030+H4038+H4054+H4062+H4070+H4078+H4214+H4222+H4230+H4238+H4246+H4254+H4262+H4270+H4278+H4286+H4294+H4334+H4342+H4350+H4358+H4366+H4374+H4382+H4302+H4310+H4318+H4086+H4094+H4102+H4110+H4118+H4126+H4134+H4142+H4150+H4158+H4166+H4174+H4182+H4190+H4198+H4206+H4326</f>
        <v>1670245.22413835</v>
      </c>
      <c r="I4391" s="24">
        <f t="shared" ca="1" si="2056"/>
        <v>1218081.1878290607</v>
      </c>
      <c r="J4391" s="24">
        <f t="shared" ca="1" si="2056"/>
        <v>295930.14962798957</v>
      </c>
      <c r="K4391" s="24">
        <f t="shared" ca="1" si="2056"/>
        <v>2419.9999831507857</v>
      </c>
      <c r="L4391" s="24">
        <f t="shared" ca="1" si="2056"/>
        <v>343.13392268893045</v>
      </c>
      <c r="M4391" s="24">
        <f t="shared" ca="1" si="2056"/>
        <v>298693.2835338295</v>
      </c>
      <c r="N4391" s="24">
        <f t="shared" ca="1" si="2056"/>
        <v>4949.9442094239503</v>
      </c>
      <c r="O4391" s="24">
        <f t="shared" ca="1" si="2056"/>
        <v>2029.3126304140435</v>
      </c>
      <c r="P4391" s="24">
        <f t="shared" ca="1" si="2056"/>
        <v>984.0149344416285</v>
      </c>
      <c r="Q4391" s="24">
        <f t="shared" ca="1" si="2056"/>
        <v>421.29716339710973</v>
      </c>
      <c r="R4391" s="24">
        <f t="shared" ca="1" si="2056"/>
        <v>8384.5689376767332</v>
      </c>
      <c r="S4391" s="24">
        <f t="shared" ca="1" si="2056"/>
        <v>71.351252476238272</v>
      </c>
      <c r="T4391" s="24">
        <f t="shared" ca="1" si="2056"/>
        <v>1263.1550532487156</v>
      </c>
      <c r="U4391" s="24">
        <f t="shared" ca="1" si="2056"/>
        <v>2551.3576562728008</v>
      </c>
      <c r="V4391" s="24">
        <f t="shared" ca="1" si="2056"/>
        <v>631.99403285480548</v>
      </c>
      <c r="W4391" s="24">
        <f t="shared" ca="1" si="2056"/>
        <v>4517.8579948525585</v>
      </c>
      <c r="X4391" s="24">
        <f t="shared" ca="1" si="2056"/>
        <v>1674.2974457552623</v>
      </c>
      <c r="Y4391" s="24">
        <f t="shared" ca="1" si="2056"/>
        <v>25.855011150992119</v>
      </c>
      <c r="Z4391" s="24">
        <f t="shared" ca="1" si="2056"/>
        <v>1700.1524569062537</v>
      </c>
      <c r="AA4391" s="24">
        <f t="shared" ca="1" si="2056"/>
        <v>99.280507082590702</v>
      </c>
      <c r="AB4391" s="24">
        <f t="shared" ca="1" si="2056"/>
        <v>120347.00089161338</v>
      </c>
      <c r="AC4391" s="24">
        <f t="shared" ca="1" si="2056"/>
        <v>18421.891987327785</v>
      </c>
    </row>
    <row r="4392" spans="3:29" collapsed="1">
      <c r="C4392" s="20" t="s">
        <v>339</v>
      </c>
      <c r="E4392" s="24">
        <f>E3839+E3847+E3855+E3863+E3871+E3879+E3887+E3895+E3903+E3911+E3919+E3927+E3935+E3943+E3951+E3959+E4047+E3967+E3975+E3983+E3991+E3999+E4007+E4015+E4023+E4031+E4039+E4055+E4063+E4071+E4079+E4215+E4223+E4231+E4239+E4247+E4255+E4263+E4271+E4279+E4287+E4295+E4335+E4343+E4351+E4359+E4367+E4375+E4383+E4303+E4311+E4319+E4087+E4095+E4103+E4111+E4119+E4127+E4135+E4143+E4151+E4159+E4167+E4175+E4183+E4191+E4199+E4207+E4327</f>
        <v>7710806</v>
      </c>
      <c r="F4392" s="61"/>
      <c r="G4392" s="24"/>
      <c r="H4392" s="24">
        <f t="shared" ref="H4392:AC4392" ca="1" si="2057">H3839+H3847+H3855+H3863+H3871+H3879+H3887+H3895+H3903+H3911+H3919+H3927+H3935+H3943+H3951+H3959+H4047+H3967+H3975+H3983+H3991+H3999+H4007+H4015+H4023+H4031+H4039+H4055+H4063+H4071+H4079+H4215+H4223+H4231+H4239+H4247+H4255+H4263+H4271+H4279+H4287+H4295+H4335+H4343+H4351+H4359+H4367+H4375+H4383+H4303+H4311+H4319+H4087+H4095+H4103+H4111+H4119+H4127+H4135+H4143+H4151+H4159+H4167+H4175+H4183+H4191+H4199+H4207+H4327</f>
        <v>7710806.0000000037</v>
      </c>
      <c r="I4392" s="24">
        <f t="shared" ca="1" si="2057"/>
        <v>4655744.6301927725</v>
      </c>
      <c r="J4392" s="24">
        <f t="shared" ca="1" si="2057"/>
        <v>1151828.8516270528</v>
      </c>
      <c r="K4392" s="24">
        <f t="shared" ca="1" si="2057"/>
        <v>10900.787860833012</v>
      </c>
      <c r="L4392" s="24">
        <f t="shared" ca="1" si="2057"/>
        <v>477.29622846770218</v>
      </c>
      <c r="M4392" s="24">
        <f t="shared" ca="1" si="2057"/>
        <v>1163206.9357163538</v>
      </c>
      <c r="N4392" s="24">
        <f t="shared" ca="1" si="2057"/>
        <v>360917.62826079736</v>
      </c>
      <c r="O4392" s="24">
        <f t="shared" ca="1" si="2057"/>
        <v>90208.640971798071</v>
      </c>
      <c r="P4392" s="24">
        <f t="shared" ca="1" si="2057"/>
        <v>5407.2172295966566</v>
      </c>
      <c r="Q4392" s="24">
        <f t="shared" ca="1" si="2057"/>
        <v>1089.4852048495679</v>
      </c>
      <c r="R4392" s="24">
        <f t="shared" ca="1" si="2057"/>
        <v>457622.97166704171</v>
      </c>
      <c r="S4392" s="24">
        <f t="shared" ca="1" si="2057"/>
        <v>20217.218658478258</v>
      </c>
      <c r="T4392" s="24">
        <f t="shared" ca="1" si="2057"/>
        <v>205723.10735262837</v>
      </c>
      <c r="U4392" s="24">
        <f t="shared" ca="1" si="2057"/>
        <v>854126.79934756178</v>
      </c>
      <c r="V4392" s="24">
        <f t="shared" ca="1" si="2057"/>
        <v>98641.7352728447</v>
      </c>
      <c r="W4392" s="24">
        <f t="shared" ca="1" si="2057"/>
        <v>1178708.8606315127</v>
      </c>
      <c r="X4392" s="24">
        <f t="shared" ca="1" si="2057"/>
        <v>98599.521671483002</v>
      </c>
      <c r="Y4392" s="24">
        <f t="shared" ca="1" si="2057"/>
        <v>2049.4151015413545</v>
      </c>
      <c r="Z4392" s="24">
        <f t="shared" ca="1" si="2057"/>
        <v>100648.93677302438</v>
      </c>
      <c r="AA4392" s="24">
        <f t="shared" ca="1" si="2057"/>
        <v>1764.9148091252032</v>
      </c>
      <c r="AB4392" s="24">
        <f t="shared" ca="1" si="2057"/>
        <v>131833.09005451249</v>
      </c>
      <c r="AC4392" s="24">
        <f t="shared" ca="1" si="2057"/>
        <v>21275.660155659811</v>
      </c>
    </row>
    <row r="4393" spans="3:29">
      <c r="E4393" s="24"/>
      <c r="F4393" s="61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</row>
    <row r="4394" spans="3:29">
      <c r="C4394" s="20" t="s">
        <v>400</v>
      </c>
      <c r="E4394" s="24"/>
      <c r="F4394" s="61"/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</row>
    <row r="4395" spans="3:29" hidden="1" outlineLevel="1">
      <c r="F4395" s="61" t="str">
        <f>F4402</f>
        <v>BULK_TRANS</v>
      </c>
      <c r="G4395" s="20" t="str">
        <f>$G$8</f>
        <v>PRODUCTION</v>
      </c>
      <c r="H4395" s="24">
        <f t="shared" ref="H4395:H4426" si="2058">SUBTOTAL(9,I4395:AC4395)</f>
        <v>0</v>
      </c>
      <c r="I4395" s="25">
        <f>VLOOKUP(CONCATENATE($F4395," ",$G4395),AllocFactorMatrix,(I$4+1),FALSE)*$E4402</f>
        <v>0</v>
      </c>
      <c r="J4395" s="25">
        <f>VLOOKUP(CONCATENATE($F4395," ",$G4395),AllocFactorMatrix,(J$4+1),FALSE)*$E4402</f>
        <v>0</v>
      </c>
      <c r="K4395" s="25">
        <f>VLOOKUP(CONCATENATE($F4395," ",$G4395),AllocFactorMatrix,(K$4+1),FALSE)*$E4402</f>
        <v>0</v>
      </c>
      <c r="L4395" s="25">
        <f>VLOOKUP(CONCATENATE($F4395," ",$G4395),AllocFactorMatrix,(L$4+1),FALSE)*$E4402</f>
        <v>0</v>
      </c>
      <c r="M4395" s="25">
        <f t="shared" ref="M4395:M4418" si="2059">SUBTOTAL(9,J4395:L4395)</f>
        <v>0</v>
      </c>
      <c r="N4395" s="25">
        <f>VLOOKUP(CONCATENATE($F4395," ",$G4395),AllocFactorMatrix,(N$4+1),FALSE)*$E4402</f>
        <v>0</v>
      </c>
      <c r="O4395" s="25">
        <f>VLOOKUP(CONCATENATE($F4395," ",$G4395),AllocFactorMatrix,(O$4+1),FALSE)*$E4402</f>
        <v>0</v>
      </c>
      <c r="P4395" s="25">
        <f>VLOOKUP(CONCATENATE($F4395," ",$G4395),AllocFactorMatrix,(P$4+1),FALSE)*$E4402</f>
        <v>0</v>
      </c>
      <c r="Q4395" s="25">
        <f>VLOOKUP(CONCATENATE($F4395," ",$G4395),AllocFactorMatrix,(Q$4+1),FALSE)*$E4402</f>
        <v>0</v>
      </c>
      <c r="R4395" s="25">
        <f t="shared" ref="R4395:R4418" si="2060">SUBTOTAL(9,N4395:Q4395)</f>
        <v>0</v>
      </c>
      <c r="S4395" s="25">
        <f>VLOOKUP(CONCATENATE($F4395," ",$G4395),AllocFactorMatrix,(S$4+1),FALSE)*$E4402</f>
        <v>0</v>
      </c>
      <c r="T4395" s="25">
        <f>VLOOKUP(CONCATENATE($F4395," ",$G4395),AllocFactorMatrix,(T$4+1),FALSE)*$E4402</f>
        <v>0</v>
      </c>
      <c r="U4395" s="25">
        <f>VLOOKUP(CONCATENATE($F4395," ",$G4395),AllocFactorMatrix,(U$4+1),FALSE)*$E4402</f>
        <v>0</v>
      </c>
      <c r="V4395" s="25">
        <f>VLOOKUP(CONCATENATE($F4395," ",$G4395),AllocFactorMatrix,(V$4+1),FALSE)*$E4402</f>
        <v>0</v>
      </c>
      <c r="W4395" s="25">
        <f>SUBTOTAL(9,S4395:V4395)</f>
        <v>0</v>
      </c>
      <c r="X4395" s="25">
        <f>VLOOKUP(CONCATENATE($F4395," ",$G4395),AllocFactorMatrix,(X$4+1),FALSE)*$E4402</f>
        <v>0</v>
      </c>
      <c r="Y4395" s="25">
        <f>VLOOKUP(CONCATENATE($F4395," ",$G4395),AllocFactorMatrix,(Y$4+1),FALSE)*$E4402</f>
        <v>0</v>
      </c>
      <c r="Z4395" s="25">
        <f t="shared" ref="Z4395:Z4418" si="2061">SUBTOTAL(9,X4395:Y4395)</f>
        <v>0</v>
      </c>
      <c r="AA4395" s="25">
        <f>VLOOKUP(CONCATENATE($F4395," ",$G4395),AllocFactorMatrix,(AA$4+1),FALSE)*$E4402</f>
        <v>0</v>
      </c>
      <c r="AB4395" s="25">
        <f>VLOOKUP(CONCATENATE($F4395," ",$G4395),AllocFactorMatrix,(AB$4+1),FALSE)*$E4402</f>
        <v>0</v>
      </c>
      <c r="AC4395" s="25">
        <f>VLOOKUP(CONCATENATE($F4395," ",$G4395),AllocFactorMatrix,(AC$4+1),FALSE)*$E4402</f>
        <v>0</v>
      </c>
    </row>
    <row r="4396" spans="3:29" hidden="1" outlineLevel="1">
      <c r="F4396" s="61" t="str">
        <f>F4402</f>
        <v>BULK_TRANS</v>
      </c>
      <c r="G4396" s="20" t="str">
        <f>$G$9</f>
        <v>BULKTRAN</v>
      </c>
      <c r="H4396" s="24">
        <f t="shared" si="2058"/>
        <v>-120.99999999999999</v>
      </c>
      <c r="I4396" s="25">
        <f>VLOOKUP(CONCATENATE($F4396," ",$G4396),AllocFactorMatrix,(I$4+1),FALSE)*$E4402</f>
        <v>-59.331492970809556</v>
      </c>
      <c r="J4396" s="25">
        <f>VLOOKUP(CONCATENATE($F4396," ",$G4396),AllocFactorMatrix,(J$4+1),FALSE)*$E4402</f>
        <v>-15.008560685794592</v>
      </c>
      <c r="K4396" s="25">
        <f>VLOOKUP(CONCATENATE($F4396," ",$G4396),AllocFactorMatrix,(K$4+1),FALSE)*$E4402</f>
        <v>-0.17547290286995401</v>
      </c>
      <c r="L4396" s="25">
        <f>VLOOKUP(CONCATENATE($F4396," ",$G4396),AllocFactorMatrix,(L$4+1),FALSE)*$E4402</f>
        <v>-4.3228639470641343E-3</v>
      </c>
      <c r="M4396" s="25">
        <f t="shared" si="2059"/>
        <v>-15.188356452611609</v>
      </c>
      <c r="N4396" s="25">
        <f>VLOOKUP(CONCATENATE($F4396," ",$G4396),AllocFactorMatrix,(N$4+1),FALSE)*$E4402</f>
        <v>-6.279770090768876</v>
      </c>
      <c r="O4396" s="25">
        <f>VLOOKUP(CONCATENATE($F4396," ",$G4396),AllocFactorMatrix,(O$4+1),FALSE)*$E4402</f>
        <v>-1.7884476937204166</v>
      </c>
      <c r="P4396" s="25">
        <f>VLOOKUP(CONCATENATE($F4396," ",$G4396),AllocFactorMatrix,(P$4+1),FALSE)*$E4402</f>
        <v>-0.14152967953457704</v>
      </c>
      <c r="Q4396" s="25">
        <f>VLOOKUP(CONCATENATE($F4396," ",$G4396),AllocFactorMatrix,(Q$4+1),FALSE)*$E4402</f>
        <v>-2.9874419878080424E-2</v>
      </c>
      <c r="R4396" s="25">
        <f t="shared" si="2060"/>
        <v>-8.2396218839019486</v>
      </c>
      <c r="S4396" s="25">
        <f>VLOOKUP(CONCATENATE($F4396," ",$G4396),AllocFactorMatrix,(S$4+1),FALSE)*$E4402</f>
        <v>-0.37722769525361155</v>
      </c>
      <c r="T4396" s="25">
        <f>VLOOKUP(CONCATENATE($F4396," ",$G4396),AllocFactorMatrix,(T$4+1),FALSE)*$E4402</f>
        <v>-4.1124436585944482</v>
      </c>
      <c r="U4396" s="25">
        <f>VLOOKUP(CONCATENATE($F4396," ",$G4396),AllocFactorMatrix,(U$4+1),FALSE)*$E4402</f>
        <v>-27.465522942271189</v>
      </c>
      <c r="V4396" s="25">
        <f>VLOOKUP(CONCATENATE($F4396," ",$G4396),AllocFactorMatrix,(V$4+1),FALSE)*$E4402</f>
        <v>-4.3088215720805998</v>
      </c>
      <c r="W4396" s="25">
        <f t="shared" ref="W4396:W4402" si="2062">SUBTOTAL(9,S4396:V4396)</f>
        <v>-36.264015868199849</v>
      </c>
      <c r="X4396" s="25">
        <f>VLOOKUP(CONCATENATE($F4396," ",$G4396),AllocFactorMatrix,(X$4+1),FALSE)*$E4402</f>
        <v>-1.7045003862734456</v>
      </c>
      <c r="Y4396" s="25">
        <f>VLOOKUP(CONCATENATE($F4396," ",$G4396),AllocFactorMatrix,(Y$4+1),FALSE)*$E4402</f>
        <v>-4.1147262464247582E-2</v>
      </c>
      <c r="Z4396" s="25">
        <f t="shared" si="2061"/>
        <v>-1.7456476487376931</v>
      </c>
      <c r="AA4396" s="25">
        <f>VLOOKUP(CONCATENATE($F4396," ",$G4396),AllocFactorMatrix,(AA$4+1),FALSE)*$E4402</f>
        <v>-2.9717622612402097E-2</v>
      </c>
      <c r="AB4396" s="25">
        <f>VLOOKUP(CONCATENATE($F4396," ",$G4396),AllocFactorMatrix,(AB$4+1),FALSE)*$E4402</f>
        <v>-0.16113487956751757</v>
      </c>
      <c r="AC4396" s="25">
        <f>VLOOKUP(CONCATENATE($F4396," ",$G4396),AllocFactorMatrix,(AC$4+1),FALSE)*$E4402</f>
        <v>-4.0012673559416539E-2</v>
      </c>
    </row>
    <row r="4397" spans="3:29" hidden="1" outlineLevel="1">
      <c r="F4397" s="61" t="str">
        <f>F4402</f>
        <v>BULK_TRANS</v>
      </c>
      <c r="G4397" s="20" t="str">
        <f>$G$10</f>
        <v>SUBTRAN</v>
      </c>
      <c r="H4397" s="24">
        <f t="shared" si="2058"/>
        <v>0</v>
      </c>
      <c r="I4397" s="25">
        <f>VLOOKUP(CONCATENATE($F4397," ",$G4397),AllocFactorMatrix,(I$4+1),FALSE)*$E4402</f>
        <v>0</v>
      </c>
      <c r="J4397" s="25">
        <f>VLOOKUP(CONCATENATE($F4397," ",$G4397),AllocFactorMatrix,(J$4+1),FALSE)*$E4402</f>
        <v>0</v>
      </c>
      <c r="K4397" s="25">
        <f>VLOOKUP(CONCATENATE($F4397," ",$G4397),AllocFactorMatrix,(K$4+1),FALSE)*$E4402</f>
        <v>0</v>
      </c>
      <c r="L4397" s="25">
        <f>VLOOKUP(CONCATENATE($F4397," ",$G4397),AllocFactorMatrix,(L$4+1),FALSE)*$E4402</f>
        <v>0</v>
      </c>
      <c r="M4397" s="25">
        <f t="shared" si="2059"/>
        <v>0</v>
      </c>
      <c r="N4397" s="25">
        <f>VLOOKUP(CONCATENATE($F4397," ",$G4397),AllocFactorMatrix,(N$4+1),FALSE)*$E4402</f>
        <v>0</v>
      </c>
      <c r="O4397" s="25">
        <f>VLOOKUP(CONCATENATE($F4397," ",$G4397),AllocFactorMatrix,(O$4+1),FALSE)*$E4402</f>
        <v>0</v>
      </c>
      <c r="P4397" s="25">
        <f>VLOOKUP(CONCATENATE($F4397," ",$G4397),AllocFactorMatrix,(P$4+1),FALSE)*$E4402</f>
        <v>0</v>
      </c>
      <c r="Q4397" s="25">
        <f>VLOOKUP(CONCATENATE($F4397," ",$G4397),AllocFactorMatrix,(Q$4+1),FALSE)*$E4402</f>
        <v>0</v>
      </c>
      <c r="R4397" s="25">
        <f t="shared" si="2060"/>
        <v>0</v>
      </c>
      <c r="S4397" s="25">
        <f>VLOOKUP(CONCATENATE($F4397," ",$G4397),AllocFactorMatrix,(S$4+1),FALSE)*$E4402</f>
        <v>0</v>
      </c>
      <c r="T4397" s="25">
        <f>VLOOKUP(CONCATENATE($F4397," ",$G4397),AllocFactorMatrix,(T$4+1),FALSE)*$E4402</f>
        <v>0</v>
      </c>
      <c r="U4397" s="25">
        <f>VLOOKUP(CONCATENATE($F4397," ",$G4397),AllocFactorMatrix,(U$4+1),FALSE)*$E4402</f>
        <v>0</v>
      </c>
      <c r="V4397" s="25">
        <f>VLOOKUP(CONCATENATE($F4397," ",$G4397),AllocFactorMatrix,(V$4+1),FALSE)*$E4402</f>
        <v>0</v>
      </c>
      <c r="W4397" s="25">
        <f t="shared" si="2062"/>
        <v>0</v>
      </c>
      <c r="X4397" s="25">
        <f>VLOOKUP(CONCATENATE($F4397," ",$G4397),AllocFactorMatrix,(X$4+1),FALSE)*$E4402</f>
        <v>0</v>
      </c>
      <c r="Y4397" s="25">
        <f>VLOOKUP(CONCATENATE($F4397," ",$G4397),AllocFactorMatrix,(Y$4+1),FALSE)*$E4402</f>
        <v>0</v>
      </c>
      <c r="Z4397" s="25">
        <f t="shared" si="2061"/>
        <v>0</v>
      </c>
      <c r="AA4397" s="25">
        <f>VLOOKUP(CONCATENATE($F4397," ",$G4397),AllocFactorMatrix,(AA$4+1),FALSE)*$E4402</f>
        <v>0</v>
      </c>
      <c r="AB4397" s="25">
        <f>VLOOKUP(CONCATENATE($F4397," ",$G4397),AllocFactorMatrix,(AB$4+1),FALSE)*$E4402</f>
        <v>0</v>
      </c>
      <c r="AC4397" s="25">
        <f>VLOOKUP(CONCATENATE($F4397," ",$G4397),AllocFactorMatrix,(AC$4+1),FALSE)*$E4402</f>
        <v>0</v>
      </c>
    </row>
    <row r="4398" spans="3:29" hidden="1" outlineLevel="1">
      <c r="F4398" s="61" t="str">
        <f>F4402</f>
        <v>BULK_TRANS</v>
      </c>
      <c r="G4398" s="20" t="str">
        <f>$G$11</f>
        <v>DISTPRI</v>
      </c>
      <c r="H4398" s="24">
        <f t="shared" si="2058"/>
        <v>0</v>
      </c>
      <c r="I4398" s="25">
        <f>VLOOKUP(CONCATENATE($F4398," ",$G4398),AllocFactorMatrix,(I$4+1),FALSE)*$E4402</f>
        <v>0</v>
      </c>
      <c r="J4398" s="25">
        <f>VLOOKUP(CONCATENATE($F4398," ",$G4398),AllocFactorMatrix,(J$4+1),FALSE)*$E4402</f>
        <v>0</v>
      </c>
      <c r="K4398" s="25">
        <f>VLOOKUP(CONCATENATE($F4398," ",$G4398),AllocFactorMatrix,(K$4+1),FALSE)*$E4402</f>
        <v>0</v>
      </c>
      <c r="L4398" s="25">
        <f>VLOOKUP(CONCATENATE($F4398," ",$G4398),AllocFactorMatrix,(L$4+1),FALSE)*$E4402</f>
        <v>0</v>
      </c>
      <c r="M4398" s="25">
        <f t="shared" si="2059"/>
        <v>0</v>
      </c>
      <c r="N4398" s="25">
        <f>VLOOKUP(CONCATENATE($F4398," ",$G4398),AllocFactorMatrix,(N$4+1),FALSE)*$E4402</f>
        <v>0</v>
      </c>
      <c r="O4398" s="25">
        <f>VLOOKUP(CONCATENATE($F4398," ",$G4398),AllocFactorMatrix,(O$4+1),FALSE)*$E4402</f>
        <v>0</v>
      </c>
      <c r="P4398" s="25">
        <f>VLOOKUP(CONCATENATE($F4398," ",$G4398),AllocFactorMatrix,(P$4+1),FALSE)*$E4402</f>
        <v>0</v>
      </c>
      <c r="Q4398" s="25">
        <f>VLOOKUP(CONCATENATE($F4398," ",$G4398),AllocFactorMatrix,(Q$4+1),FALSE)*$E4402</f>
        <v>0</v>
      </c>
      <c r="R4398" s="25">
        <f t="shared" si="2060"/>
        <v>0</v>
      </c>
      <c r="S4398" s="25">
        <f>VLOOKUP(CONCATENATE($F4398," ",$G4398),AllocFactorMatrix,(S$4+1),FALSE)*$E4402</f>
        <v>0</v>
      </c>
      <c r="T4398" s="25">
        <f>VLOOKUP(CONCATENATE($F4398," ",$G4398),AllocFactorMatrix,(T$4+1),FALSE)*$E4402</f>
        <v>0</v>
      </c>
      <c r="U4398" s="25">
        <f>VLOOKUP(CONCATENATE($F4398," ",$G4398),AllocFactorMatrix,(U$4+1),FALSE)*$E4402</f>
        <v>0</v>
      </c>
      <c r="V4398" s="25">
        <f>VLOOKUP(CONCATENATE($F4398," ",$G4398),AllocFactorMatrix,(V$4+1),FALSE)*$E4402</f>
        <v>0</v>
      </c>
      <c r="W4398" s="25">
        <f t="shared" si="2062"/>
        <v>0</v>
      </c>
      <c r="X4398" s="25">
        <f>VLOOKUP(CONCATENATE($F4398," ",$G4398),AllocFactorMatrix,(X$4+1),FALSE)*$E4402</f>
        <v>0</v>
      </c>
      <c r="Y4398" s="25">
        <f>VLOOKUP(CONCATENATE($F4398," ",$G4398),AllocFactorMatrix,(Y$4+1),FALSE)*$E4402</f>
        <v>0</v>
      </c>
      <c r="Z4398" s="25">
        <f t="shared" si="2061"/>
        <v>0</v>
      </c>
      <c r="AA4398" s="25">
        <f>VLOOKUP(CONCATENATE($F4398," ",$G4398),AllocFactorMatrix,(AA$4+1),FALSE)*$E4402</f>
        <v>0</v>
      </c>
      <c r="AB4398" s="25">
        <f>VLOOKUP(CONCATENATE($F4398," ",$G4398),AllocFactorMatrix,(AB$4+1),FALSE)*$E4402</f>
        <v>0</v>
      </c>
      <c r="AC4398" s="25">
        <f>VLOOKUP(CONCATENATE($F4398," ",$G4398),AllocFactorMatrix,(AC$4+1),FALSE)*$E4402</f>
        <v>0</v>
      </c>
    </row>
    <row r="4399" spans="3:29" hidden="1" outlineLevel="1">
      <c r="F4399" s="61" t="str">
        <f>F4402</f>
        <v>BULK_TRANS</v>
      </c>
      <c r="G4399" s="20" t="str">
        <f>$G$12</f>
        <v>DISTSEC</v>
      </c>
      <c r="H4399" s="24">
        <f t="shared" si="2058"/>
        <v>0</v>
      </c>
      <c r="I4399" s="25">
        <f>VLOOKUP(CONCATENATE($F4399," ",$G4399),AllocFactorMatrix,(I$4+1),FALSE)*$E4402</f>
        <v>0</v>
      </c>
      <c r="J4399" s="25">
        <f>VLOOKUP(CONCATENATE($F4399," ",$G4399),AllocFactorMatrix,(J$4+1),FALSE)*$E4402</f>
        <v>0</v>
      </c>
      <c r="K4399" s="25">
        <f>VLOOKUP(CONCATENATE($F4399," ",$G4399),AllocFactorMatrix,(K$4+1),FALSE)*$E4402</f>
        <v>0</v>
      </c>
      <c r="L4399" s="25">
        <f>VLOOKUP(CONCATENATE($F4399," ",$G4399),AllocFactorMatrix,(L$4+1),FALSE)*$E4402</f>
        <v>0</v>
      </c>
      <c r="M4399" s="25">
        <f t="shared" si="2059"/>
        <v>0</v>
      </c>
      <c r="N4399" s="25">
        <f>VLOOKUP(CONCATENATE($F4399," ",$G4399),AllocFactorMatrix,(N$4+1),FALSE)*$E4402</f>
        <v>0</v>
      </c>
      <c r="O4399" s="25">
        <f>VLOOKUP(CONCATENATE($F4399," ",$G4399),AllocFactorMatrix,(O$4+1),FALSE)*$E4402</f>
        <v>0</v>
      </c>
      <c r="P4399" s="25">
        <f>VLOOKUP(CONCATENATE($F4399," ",$G4399),AllocFactorMatrix,(P$4+1),FALSE)*$E4402</f>
        <v>0</v>
      </c>
      <c r="Q4399" s="25">
        <f>VLOOKUP(CONCATENATE($F4399," ",$G4399),AllocFactorMatrix,(Q$4+1),FALSE)*$E4402</f>
        <v>0</v>
      </c>
      <c r="R4399" s="25">
        <f t="shared" si="2060"/>
        <v>0</v>
      </c>
      <c r="S4399" s="25">
        <f>VLOOKUP(CONCATENATE($F4399," ",$G4399),AllocFactorMatrix,(S$4+1),FALSE)*$E4402</f>
        <v>0</v>
      </c>
      <c r="T4399" s="25">
        <f>VLOOKUP(CONCATENATE($F4399," ",$G4399),AllocFactorMatrix,(T$4+1),FALSE)*$E4402</f>
        <v>0</v>
      </c>
      <c r="U4399" s="25">
        <f>VLOOKUP(CONCATENATE($F4399," ",$G4399),AllocFactorMatrix,(U$4+1),FALSE)*$E4402</f>
        <v>0</v>
      </c>
      <c r="V4399" s="25">
        <f>VLOOKUP(CONCATENATE($F4399," ",$G4399),AllocFactorMatrix,(V$4+1),FALSE)*$E4402</f>
        <v>0</v>
      </c>
      <c r="W4399" s="25">
        <f t="shared" si="2062"/>
        <v>0</v>
      </c>
      <c r="X4399" s="25">
        <f>VLOOKUP(CONCATENATE($F4399," ",$G4399),AllocFactorMatrix,(X$4+1),FALSE)*$E4402</f>
        <v>0</v>
      </c>
      <c r="Y4399" s="25">
        <f>VLOOKUP(CONCATENATE($F4399," ",$G4399),AllocFactorMatrix,(Y$4+1),FALSE)*$E4402</f>
        <v>0</v>
      </c>
      <c r="Z4399" s="25">
        <f t="shared" si="2061"/>
        <v>0</v>
      </c>
      <c r="AA4399" s="25">
        <f>VLOOKUP(CONCATENATE($F4399," ",$G4399),AllocFactorMatrix,(AA$4+1),FALSE)*$E4402</f>
        <v>0</v>
      </c>
      <c r="AB4399" s="25">
        <f>VLOOKUP(CONCATENATE($F4399," ",$G4399),AllocFactorMatrix,(AB$4+1),FALSE)*$E4402</f>
        <v>0</v>
      </c>
      <c r="AC4399" s="25">
        <f>VLOOKUP(CONCATENATE($F4399," ",$G4399),AllocFactorMatrix,(AC$4+1),FALSE)*$E4402</f>
        <v>0</v>
      </c>
    </row>
    <row r="4400" spans="3:29" hidden="1" outlineLevel="1">
      <c r="F4400" s="61" t="str">
        <f>F4402</f>
        <v>BULK_TRANS</v>
      </c>
      <c r="G4400" s="20" t="str">
        <f>$G$13</f>
        <v>ENERGY</v>
      </c>
      <c r="H4400" s="24">
        <f t="shared" si="2058"/>
        <v>0</v>
      </c>
      <c r="I4400" s="25">
        <f>VLOOKUP(CONCATENATE($F4400," ",$G4400),AllocFactorMatrix,(I$4+1),FALSE)*$E4402</f>
        <v>0</v>
      </c>
      <c r="J4400" s="25">
        <f>VLOOKUP(CONCATENATE($F4400," ",$G4400),AllocFactorMatrix,(J$4+1),FALSE)*$E4402</f>
        <v>0</v>
      </c>
      <c r="K4400" s="25">
        <f>VLOOKUP(CONCATENATE($F4400," ",$G4400),AllocFactorMatrix,(K$4+1),FALSE)*$E4402</f>
        <v>0</v>
      </c>
      <c r="L4400" s="25">
        <f>VLOOKUP(CONCATENATE($F4400," ",$G4400),AllocFactorMatrix,(L$4+1),FALSE)*$E4402</f>
        <v>0</v>
      </c>
      <c r="M4400" s="25">
        <f t="shared" si="2059"/>
        <v>0</v>
      </c>
      <c r="N4400" s="25">
        <f>VLOOKUP(CONCATENATE($F4400," ",$G4400),AllocFactorMatrix,(N$4+1),FALSE)*$E4402</f>
        <v>0</v>
      </c>
      <c r="O4400" s="25">
        <f>VLOOKUP(CONCATENATE($F4400," ",$G4400),AllocFactorMatrix,(O$4+1),FALSE)*$E4402</f>
        <v>0</v>
      </c>
      <c r="P4400" s="25">
        <f>VLOOKUP(CONCATENATE($F4400," ",$G4400),AllocFactorMatrix,(P$4+1),FALSE)*$E4402</f>
        <v>0</v>
      </c>
      <c r="Q4400" s="25">
        <f>VLOOKUP(CONCATENATE($F4400," ",$G4400),AllocFactorMatrix,(Q$4+1),FALSE)*$E4402</f>
        <v>0</v>
      </c>
      <c r="R4400" s="25">
        <f t="shared" si="2060"/>
        <v>0</v>
      </c>
      <c r="S4400" s="25">
        <f>VLOOKUP(CONCATENATE($F4400," ",$G4400),AllocFactorMatrix,(S$4+1),FALSE)*$E4402</f>
        <v>0</v>
      </c>
      <c r="T4400" s="25">
        <f>VLOOKUP(CONCATENATE($F4400," ",$G4400),AllocFactorMatrix,(T$4+1),FALSE)*$E4402</f>
        <v>0</v>
      </c>
      <c r="U4400" s="25">
        <f>VLOOKUP(CONCATENATE($F4400," ",$G4400),AllocFactorMatrix,(U$4+1),FALSE)*$E4402</f>
        <v>0</v>
      </c>
      <c r="V4400" s="25">
        <f>VLOOKUP(CONCATENATE($F4400," ",$G4400),AllocFactorMatrix,(V$4+1),FALSE)*$E4402</f>
        <v>0</v>
      </c>
      <c r="W4400" s="25">
        <f t="shared" si="2062"/>
        <v>0</v>
      </c>
      <c r="X4400" s="25">
        <f>VLOOKUP(CONCATENATE($F4400," ",$G4400),AllocFactorMatrix,(X$4+1),FALSE)*$E4402</f>
        <v>0</v>
      </c>
      <c r="Y4400" s="25">
        <f>VLOOKUP(CONCATENATE($F4400," ",$G4400),AllocFactorMatrix,(Y$4+1),FALSE)*$E4402</f>
        <v>0</v>
      </c>
      <c r="Z4400" s="25">
        <f t="shared" si="2061"/>
        <v>0</v>
      </c>
      <c r="AA4400" s="25">
        <f>VLOOKUP(CONCATENATE($F4400," ",$G4400),AllocFactorMatrix,(AA$4+1),FALSE)*$E4402</f>
        <v>0</v>
      </c>
      <c r="AB4400" s="25">
        <f>VLOOKUP(CONCATENATE($F4400," ",$G4400),AllocFactorMatrix,(AB$4+1),FALSE)*$E4402</f>
        <v>0</v>
      </c>
      <c r="AC4400" s="25">
        <f>VLOOKUP(CONCATENATE($F4400," ",$G4400),AllocFactorMatrix,(AC$4+1),FALSE)*$E4402</f>
        <v>0</v>
      </c>
    </row>
    <row r="4401" spans="4:29" hidden="1" outlineLevel="1">
      <c r="F4401" s="61" t="str">
        <f>F4402</f>
        <v>BULK_TRANS</v>
      </c>
      <c r="G4401" s="20" t="str">
        <f>$G$14</f>
        <v>CUSTOMER</v>
      </c>
      <c r="H4401" s="24">
        <f t="shared" si="2058"/>
        <v>0</v>
      </c>
      <c r="I4401" s="25">
        <f>VLOOKUP(CONCATENATE($F4401," ",$G4401),AllocFactorMatrix,(I$4+1),FALSE)*$E4402</f>
        <v>0</v>
      </c>
      <c r="J4401" s="25">
        <f>VLOOKUP(CONCATENATE($F4401," ",$G4401),AllocFactorMatrix,(J$4+1),FALSE)*$E4402</f>
        <v>0</v>
      </c>
      <c r="K4401" s="25">
        <f>VLOOKUP(CONCATENATE($F4401," ",$G4401),AllocFactorMatrix,(K$4+1),FALSE)*$E4402</f>
        <v>0</v>
      </c>
      <c r="L4401" s="25">
        <f>VLOOKUP(CONCATENATE($F4401," ",$G4401),AllocFactorMatrix,(L$4+1),FALSE)*$E4402</f>
        <v>0</v>
      </c>
      <c r="M4401" s="25">
        <f t="shared" si="2059"/>
        <v>0</v>
      </c>
      <c r="N4401" s="25">
        <f>VLOOKUP(CONCATENATE($F4401," ",$G4401),AllocFactorMatrix,(N$4+1),FALSE)*$E4402</f>
        <v>0</v>
      </c>
      <c r="O4401" s="25">
        <f>VLOOKUP(CONCATENATE($F4401," ",$G4401),AllocFactorMatrix,(O$4+1),FALSE)*$E4402</f>
        <v>0</v>
      </c>
      <c r="P4401" s="25">
        <f>VLOOKUP(CONCATENATE($F4401," ",$G4401),AllocFactorMatrix,(P$4+1),FALSE)*$E4402</f>
        <v>0</v>
      </c>
      <c r="Q4401" s="25">
        <f>VLOOKUP(CONCATENATE($F4401," ",$G4401),AllocFactorMatrix,(Q$4+1),FALSE)*$E4402</f>
        <v>0</v>
      </c>
      <c r="R4401" s="25">
        <f t="shared" si="2060"/>
        <v>0</v>
      </c>
      <c r="S4401" s="25">
        <f>VLOOKUP(CONCATENATE($F4401," ",$G4401),AllocFactorMatrix,(S$4+1),FALSE)*$E4402</f>
        <v>0</v>
      </c>
      <c r="T4401" s="25">
        <f>VLOOKUP(CONCATENATE($F4401," ",$G4401),AllocFactorMatrix,(T$4+1),FALSE)*$E4402</f>
        <v>0</v>
      </c>
      <c r="U4401" s="25">
        <f>VLOOKUP(CONCATENATE($F4401," ",$G4401),AllocFactorMatrix,(U$4+1),FALSE)*$E4402</f>
        <v>0</v>
      </c>
      <c r="V4401" s="25">
        <f>VLOOKUP(CONCATENATE($F4401," ",$G4401),AllocFactorMatrix,(V$4+1),FALSE)*$E4402</f>
        <v>0</v>
      </c>
      <c r="W4401" s="25">
        <f t="shared" si="2062"/>
        <v>0</v>
      </c>
      <c r="X4401" s="25">
        <f>VLOOKUP(CONCATENATE($F4401," ",$G4401),AllocFactorMatrix,(X$4+1),FALSE)*$E4402</f>
        <v>0</v>
      </c>
      <c r="Y4401" s="25">
        <f>VLOOKUP(CONCATENATE($F4401," ",$G4401),AllocFactorMatrix,(Y$4+1),FALSE)*$E4402</f>
        <v>0</v>
      </c>
      <c r="Z4401" s="25">
        <f t="shared" si="2061"/>
        <v>0</v>
      </c>
      <c r="AA4401" s="25">
        <f>VLOOKUP(CONCATENATE($F4401," ",$G4401),AllocFactorMatrix,(AA$4+1),FALSE)*$E4402</f>
        <v>0</v>
      </c>
      <c r="AB4401" s="25">
        <f>VLOOKUP(CONCATENATE($F4401," ",$G4401),AllocFactorMatrix,(AB$4+1),FALSE)*$E4402</f>
        <v>0</v>
      </c>
      <c r="AC4401" s="25">
        <f>VLOOKUP(CONCATENATE($F4401," ",$G4401),AllocFactorMatrix,(AC$4+1),FALSE)*$E4402</f>
        <v>0</v>
      </c>
    </row>
    <row r="4402" spans="4:29" collapsed="1">
      <c r="D4402" s="20" t="s">
        <v>1195</v>
      </c>
      <c r="E4402" s="57">
        <f>-105+-16</f>
        <v>-121</v>
      </c>
      <c r="F4402" s="61" t="s">
        <v>33</v>
      </c>
      <c r="G4402" s="20" t="str">
        <f>$G$15</f>
        <v>TOTAL</v>
      </c>
      <c r="H4402" s="24">
        <f t="shared" si="2058"/>
        <v>-120.99999999999999</v>
      </c>
      <c r="I4402" s="25">
        <f>VLOOKUP(CONCATENATE($F4402," ",$G4402),AllocFactorMatrix,(I$4+1),FALSE)*$E4402</f>
        <v>-59.331492970809556</v>
      </c>
      <c r="J4402" s="25">
        <f>VLOOKUP(CONCATENATE($F4402," ",$G4402),AllocFactorMatrix,(J$4+1),FALSE)*$E4402</f>
        <v>-15.008560685794592</v>
      </c>
      <c r="K4402" s="25">
        <f>VLOOKUP(CONCATENATE($F4402," ",$G4402),AllocFactorMatrix,(K$4+1),FALSE)*$E4402</f>
        <v>-0.17547290286995401</v>
      </c>
      <c r="L4402" s="25">
        <f>VLOOKUP(CONCATENATE($F4402," ",$G4402),AllocFactorMatrix,(L$4+1),FALSE)*$E4402</f>
        <v>-4.3228639470641343E-3</v>
      </c>
      <c r="M4402" s="25">
        <f t="shared" si="2059"/>
        <v>-15.188356452611609</v>
      </c>
      <c r="N4402" s="25">
        <f>VLOOKUP(CONCATENATE($F4402," ",$G4402),AllocFactorMatrix,(N$4+1),FALSE)*$E4402</f>
        <v>-6.279770090768876</v>
      </c>
      <c r="O4402" s="25">
        <f>VLOOKUP(CONCATENATE($F4402," ",$G4402),AllocFactorMatrix,(O$4+1),FALSE)*$E4402</f>
        <v>-1.7884476937204166</v>
      </c>
      <c r="P4402" s="25">
        <f>VLOOKUP(CONCATENATE($F4402," ",$G4402),AllocFactorMatrix,(P$4+1),FALSE)*$E4402</f>
        <v>-0.14152967953457704</v>
      </c>
      <c r="Q4402" s="25">
        <f>VLOOKUP(CONCATENATE($F4402," ",$G4402),AllocFactorMatrix,(Q$4+1),FALSE)*$E4402</f>
        <v>-2.9874419878080424E-2</v>
      </c>
      <c r="R4402" s="25">
        <f t="shared" si="2060"/>
        <v>-8.2396218839019486</v>
      </c>
      <c r="S4402" s="25">
        <f>VLOOKUP(CONCATENATE($F4402," ",$G4402),AllocFactorMatrix,(S$4+1),FALSE)*$E4402</f>
        <v>-0.37722769525361155</v>
      </c>
      <c r="T4402" s="25">
        <f>VLOOKUP(CONCATENATE($F4402," ",$G4402),AllocFactorMatrix,(T$4+1),FALSE)*$E4402</f>
        <v>-4.1124436585944482</v>
      </c>
      <c r="U4402" s="25">
        <f>VLOOKUP(CONCATENATE($F4402," ",$G4402),AllocFactorMatrix,(U$4+1),FALSE)*$E4402</f>
        <v>-27.465522942271189</v>
      </c>
      <c r="V4402" s="25">
        <f>VLOOKUP(CONCATENATE($F4402," ",$G4402),AllocFactorMatrix,(V$4+1),FALSE)*$E4402</f>
        <v>-4.3088215720805998</v>
      </c>
      <c r="W4402" s="25">
        <f t="shared" si="2062"/>
        <v>-36.264015868199849</v>
      </c>
      <c r="X4402" s="25">
        <f>VLOOKUP(CONCATENATE($F4402," ",$G4402),AllocFactorMatrix,(X$4+1),FALSE)*$E4402</f>
        <v>-1.7045003862734456</v>
      </c>
      <c r="Y4402" s="25">
        <f>VLOOKUP(CONCATENATE($F4402," ",$G4402),AllocFactorMatrix,(Y$4+1),FALSE)*$E4402</f>
        <v>-4.1147262464247582E-2</v>
      </c>
      <c r="Z4402" s="25">
        <f t="shared" si="2061"/>
        <v>-1.7456476487376931</v>
      </c>
      <c r="AA4402" s="25">
        <f>VLOOKUP(CONCATENATE($F4402," ",$G4402),AllocFactorMatrix,(AA$4+1),FALSE)*$E4402</f>
        <v>-2.9717622612402097E-2</v>
      </c>
      <c r="AB4402" s="25">
        <f>VLOOKUP(CONCATENATE($F4402," ",$G4402),AllocFactorMatrix,(AB$4+1),FALSE)*$E4402</f>
        <v>-0.16113487956751757</v>
      </c>
      <c r="AC4402" s="25">
        <f>VLOOKUP(CONCATENATE($F4402," ",$G4402),AllocFactorMatrix,(AC$4+1),FALSE)*$E4402</f>
        <v>-4.0012673559416539E-2</v>
      </c>
    </row>
    <row r="4403" spans="4:29" hidden="1" outlineLevel="1">
      <c r="F4403" s="61" t="str">
        <f>F4410</f>
        <v>PROD_ENERGY</v>
      </c>
      <c r="G4403" s="20" t="str">
        <f>$G$8</f>
        <v>PRODUCTION</v>
      </c>
      <c r="H4403" s="24">
        <f t="shared" si="2058"/>
        <v>0</v>
      </c>
      <c r="I4403" s="25">
        <f>VLOOKUP(CONCATENATE($F4403," ",$G4403),AllocFactorMatrix,(I$4+1),FALSE)*$E4410</f>
        <v>0</v>
      </c>
      <c r="J4403" s="25">
        <f>VLOOKUP(CONCATENATE($F4403," ",$G4403),AllocFactorMatrix,(J$4+1),FALSE)*$E4410</f>
        <v>0</v>
      </c>
      <c r="K4403" s="25">
        <f>VLOOKUP(CONCATENATE($F4403," ",$G4403),AllocFactorMatrix,(K$4+1),FALSE)*$E4410</f>
        <v>0</v>
      </c>
      <c r="L4403" s="25">
        <f>VLOOKUP(CONCATENATE($F4403," ",$G4403),AllocFactorMatrix,(L$4+1),FALSE)*$E4410</f>
        <v>0</v>
      </c>
      <c r="M4403" s="25">
        <f t="shared" si="2059"/>
        <v>0</v>
      </c>
      <c r="N4403" s="25">
        <f>VLOOKUP(CONCATENATE($F4403," ",$G4403),AllocFactorMatrix,(N$4+1),FALSE)*$E4410</f>
        <v>0</v>
      </c>
      <c r="O4403" s="25">
        <f>VLOOKUP(CONCATENATE($F4403," ",$G4403),AllocFactorMatrix,(O$4+1),FALSE)*$E4410</f>
        <v>0</v>
      </c>
      <c r="P4403" s="25">
        <f>VLOOKUP(CONCATENATE($F4403," ",$G4403),AllocFactorMatrix,(P$4+1),FALSE)*$E4410</f>
        <v>0</v>
      </c>
      <c r="Q4403" s="25">
        <f>VLOOKUP(CONCATENATE($F4403," ",$G4403),AllocFactorMatrix,(Q$4+1),FALSE)*$E4410</f>
        <v>0</v>
      </c>
      <c r="R4403" s="25">
        <f t="shared" si="2060"/>
        <v>0</v>
      </c>
      <c r="S4403" s="25">
        <f>VLOOKUP(CONCATENATE($F4403," ",$G4403),AllocFactorMatrix,(S$4+1),FALSE)*$E4410</f>
        <v>0</v>
      </c>
      <c r="T4403" s="25">
        <f>VLOOKUP(CONCATENATE($F4403," ",$G4403),AllocFactorMatrix,(T$4+1),FALSE)*$E4410</f>
        <v>0</v>
      </c>
      <c r="U4403" s="25">
        <f>VLOOKUP(CONCATENATE($F4403," ",$G4403),AllocFactorMatrix,(U$4+1),FALSE)*$E4410</f>
        <v>0</v>
      </c>
      <c r="V4403" s="25">
        <f>VLOOKUP(CONCATENATE($F4403," ",$G4403),AllocFactorMatrix,(V$4+1),FALSE)*$E4410</f>
        <v>0</v>
      </c>
      <c r="W4403" s="25">
        <f>SUBTOTAL(9,S4403:V4403)</f>
        <v>0</v>
      </c>
      <c r="X4403" s="25">
        <f>VLOOKUP(CONCATENATE($F4403," ",$G4403),AllocFactorMatrix,(X$4+1),FALSE)*$E4410</f>
        <v>0</v>
      </c>
      <c r="Y4403" s="25">
        <f>VLOOKUP(CONCATENATE($F4403," ",$G4403),AllocFactorMatrix,(Y$4+1),FALSE)*$E4410</f>
        <v>0</v>
      </c>
      <c r="Z4403" s="25">
        <f t="shared" si="2061"/>
        <v>0</v>
      </c>
      <c r="AA4403" s="25">
        <f>VLOOKUP(CONCATENATE($F4403," ",$G4403),AllocFactorMatrix,(AA$4+1),FALSE)*$E4410</f>
        <v>0</v>
      </c>
      <c r="AB4403" s="25">
        <f>VLOOKUP(CONCATENATE($F4403," ",$G4403),AllocFactorMatrix,(AB$4+1),FALSE)*$E4410</f>
        <v>0</v>
      </c>
      <c r="AC4403" s="25">
        <f>VLOOKUP(CONCATENATE($F4403," ",$G4403),AllocFactorMatrix,(AC$4+1),FALSE)*$E4410</f>
        <v>0</v>
      </c>
    </row>
    <row r="4404" spans="4:29" hidden="1" outlineLevel="1">
      <c r="F4404" s="61" t="str">
        <f>F4410</f>
        <v>PROD_ENERGY</v>
      </c>
      <c r="G4404" s="20" t="str">
        <f>$G$9</f>
        <v>BULKTRAN</v>
      </c>
      <c r="H4404" s="24">
        <f t="shared" si="2058"/>
        <v>0</v>
      </c>
      <c r="I4404" s="25">
        <f>VLOOKUP(CONCATENATE($F4404," ",$G4404),AllocFactorMatrix,(I$4+1),FALSE)*$E4410</f>
        <v>0</v>
      </c>
      <c r="J4404" s="25">
        <f>VLOOKUP(CONCATENATE($F4404," ",$G4404),AllocFactorMatrix,(J$4+1),FALSE)*$E4410</f>
        <v>0</v>
      </c>
      <c r="K4404" s="25">
        <f>VLOOKUP(CONCATENATE($F4404," ",$G4404),AllocFactorMatrix,(K$4+1),FALSE)*$E4410</f>
        <v>0</v>
      </c>
      <c r="L4404" s="25">
        <f>VLOOKUP(CONCATENATE($F4404," ",$G4404),AllocFactorMatrix,(L$4+1),FALSE)*$E4410</f>
        <v>0</v>
      </c>
      <c r="M4404" s="25">
        <f t="shared" si="2059"/>
        <v>0</v>
      </c>
      <c r="N4404" s="25">
        <f>VLOOKUP(CONCATENATE($F4404," ",$G4404),AllocFactorMatrix,(N$4+1),FALSE)*$E4410</f>
        <v>0</v>
      </c>
      <c r="O4404" s="25">
        <f>VLOOKUP(CONCATENATE($F4404," ",$G4404),AllocFactorMatrix,(O$4+1),FALSE)*$E4410</f>
        <v>0</v>
      </c>
      <c r="P4404" s="25">
        <f>VLOOKUP(CONCATENATE($F4404," ",$G4404),AllocFactorMatrix,(P$4+1),FALSE)*$E4410</f>
        <v>0</v>
      </c>
      <c r="Q4404" s="25">
        <f>VLOOKUP(CONCATENATE($F4404," ",$G4404),AllocFactorMatrix,(Q$4+1),FALSE)*$E4410</f>
        <v>0</v>
      </c>
      <c r="R4404" s="25">
        <f t="shared" si="2060"/>
        <v>0</v>
      </c>
      <c r="S4404" s="25">
        <f>VLOOKUP(CONCATENATE($F4404," ",$G4404),AllocFactorMatrix,(S$4+1),FALSE)*$E4410</f>
        <v>0</v>
      </c>
      <c r="T4404" s="25">
        <f>VLOOKUP(CONCATENATE($F4404," ",$G4404),AllocFactorMatrix,(T$4+1),FALSE)*$E4410</f>
        <v>0</v>
      </c>
      <c r="U4404" s="25">
        <f>VLOOKUP(CONCATENATE($F4404," ",$G4404),AllocFactorMatrix,(U$4+1),FALSE)*$E4410</f>
        <v>0</v>
      </c>
      <c r="V4404" s="25">
        <f>VLOOKUP(CONCATENATE($F4404," ",$G4404),AllocFactorMatrix,(V$4+1),FALSE)*$E4410</f>
        <v>0</v>
      </c>
      <c r="W4404" s="25">
        <f t="shared" ref="W4404:W4410" si="2063">SUBTOTAL(9,S4404:V4404)</f>
        <v>0</v>
      </c>
      <c r="X4404" s="25">
        <f>VLOOKUP(CONCATENATE($F4404," ",$G4404),AllocFactorMatrix,(X$4+1),FALSE)*$E4410</f>
        <v>0</v>
      </c>
      <c r="Y4404" s="25">
        <f>VLOOKUP(CONCATENATE($F4404," ",$G4404),AllocFactorMatrix,(Y$4+1),FALSE)*$E4410</f>
        <v>0</v>
      </c>
      <c r="Z4404" s="25">
        <f t="shared" si="2061"/>
        <v>0</v>
      </c>
      <c r="AA4404" s="25">
        <f>VLOOKUP(CONCATENATE($F4404," ",$G4404),AllocFactorMatrix,(AA$4+1),FALSE)*$E4410</f>
        <v>0</v>
      </c>
      <c r="AB4404" s="25">
        <f>VLOOKUP(CONCATENATE($F4404," ",$G4404),AllocFactorMatrix,(AB$4+1),FALSE)*$E4410</f>
        <v>0</v>
      </c>
      <c r="AC4404" s="25">
        <f>VLOOKUP(CONCATENATE($F4404," ",$G4404),AllocFactorMatrix,(AC$4+1),FALSE)*$E4410</f>
        <v>0</v>
      </c>
    </row>
    <row r="4405" spans="4:29" hidden="1" outlineLevel="1">
      <c r="F4405" s="61" t="str">
        <f>F4410</f>
        <v>PROD_ENERGY</v>
      </c>
      <c r="G4405" s="20" t="str">
        <f>$G$10</f>
        <v>SUBTRAN</v>
      </c>
      <c r="H4405" s="24">
        <f t="shared" si="2058"/>
        <v>0</v>
      </c>
      <c r="I4405" s="25">
        <f>VLOOKUP(CONCATENATE($F4405," ",$G4405),AllocFactorMatrix,(I$4+1),FALSE)*$E4410</f>
        <v>0</v>
      </c>
      <c r="J4405" s="25">
        <f>VLOOKUP(CONCATENATE($F4405," ",$G4405),AllocFactorMatrix,(J$4+1),FALSE)*$E4410</f>
        <v>0</v>
      </c>
      <c r="K4405" s="25">
        <f>VLOOKUP(CONCATENATE($F4405," ",$G4405),AllocFactorMatrix,(K$4+1),FALSE)*$E4410</f>
        <v>0</v>
      </c>
      <c r="L4405" s="25">
        <f>VLOOKUP(CONCATENATE($F4405," ",$G4405),AllocFactorMatrix,(L$4+1),FALSE)*$E4410</f>
        <v>0</v>
      </c>
      <c r="M4405" s="25">
        <f t="shared" si="2059"/>
        <v>0</v>
      </c>
      <c r="N4405" s="25">
        <f>VLOOKUP(CONCATENATE($F4405," ",$G4405),AllocFactorMatrix,(N$4+1),FALSE)*$E4410</f>
        <v>0</v>
      </c>
      <c r="O4405" s="25">
        <f>VLOOKUP(CONCATENATE($F4405," ",$G4405),AllocFactorMatrix,(O$4+1),FALSE)*$E4410</f>
        <v>0</v>
      </c>
      <c r="P4405" s="25">
        <f>VLOOKUP(CONCATENATE($F4405," ",$G4405),AllocFactorMatrix,(P$4+1),FALSE)*$E4410</f>
        <v>0</v>
      </c>
      <c r="Q4405" s="25">
        <f>VLOOKUP(CONCATENATE($F4405," ",$G4405),AllocFactorMatrix,(Q$4+1),FALSE)*$E4410</f>
        <v>0</v>
      </c>
      <c r="R4405" s="25">
        <f t="shared" si="2060"/>
        <v>0</v>
      </c>
      <c r="S4405" s="25">
        <f>VLOOKUP(CONCATENATE($F4405," ",$G4405),AllocFactorMatrix,(S$4+1),FALSE)*$E4410</f>
        <v>0</v>
      </c>
      <c r="T4405" s="25">
        <f>VLOOKUP(CONCATENATE($F4405," ",$G4405),AllocFactorMatrix,(T$4+1),FALSE)*$E4410</f>
        <v>0</v>
      </c>
      <c r="U4405" s="25">
        <f>VLOOKUP(CONCATENATE($F4405," ",$G4405),AllocFactorMatrix,(U$4+1),FALSE)*$E4410</f>
        <v>0</v>
      </c>
      <c r="V4405" s="25">
        <f>VLOOKUP(CONCATENATE($F4405," ",$G4405),AllocFactorMatrix,(V$4+1),FALSE)*$E4410</f>
        <v>0</v>
      </c>
      <c r="W4405" s="25">
        <f t="shared" si="2063"/>
        <v>0</v>
      </c>
      <c r="X4405" s="25">
        <f>VLOOKUP(CONCATENATE($F4405," ",$G4405),AllocFactorMatrix,(X$4+1),FALSE)*$E4410</f>
        <v>0</v>
      </c>
      <c r="Y4405" s="25">
        <f>VLOOKUP(CONCATENATE($F4405," ",$G4405),AllocFactorMatrix,(Y$4+1),FALSE)*$E4410</f>
        <v>0</v>
      </c>
      <c r="Z4405" s="25">
        <f t="shared" si="2061"/>
        <v>0</v>
      </c>
      <c r="AA4405" s="25">
        <f>VLOOKUP(CONCATENATE($F4405," ",$G4405),AllocFactorMatrix,(AA$4+1),FALSE)*$E4410</f>
        <v>0</v>
      </c>
      <c r="AB4405" s="25">
        <f>VLOOKUP(CONCATENATE($F4405," ",$G4405),AllocFactorMatrix,(AB$4+1),FALSE)*$E4410</f>
        <v>0</v>
      </c>
      <c r="AC4405" s="25">
        <f>VLOOKUP(CONCATENATE($F4405," ",$G4405),AllocFactorMatrix,(AC$4+1),FALSE)*$E4410</f>
        <v>0</v>
      </c>
    </row>
    <row r="4406" spans="4:29" hidden="1" outlineLevel="1">
      <c r="F4406" s="61" t="str">
        <f>F4410</f>
        <v>PROD_ENERGY</v>
      </c>
      <c r="G4406" s="20" t="str">
        <f>$G$11</f>
        <v>DISTPRI</v>
      </c>
      <c r="H4406" s="24">
        <f t="shared" si="2058"/>
        <v>0</v>
      </c>
      <c r="I4406" s="25">
        <f>VLOOKUP(CONCATENATE($F4406," ",$G4406),AllocFactorMatrix,(I$4+1),FALSE)*$E4410</f>
        <v>0</v>
      </c>
      <c r="J4406" s="25">
        <f>VLOOKUP(CONCATENATE($F4406," ",$G4406),AllocFactorMatrix,(J$4+1),FALSE)*$E4410</f>
        <v>0</v>
      </c>
      <c r="K4406" s="25">
        <f>VLOOKUP(CONCATENATE($F4406," ",$G4406),AllocFactorMatrix,(K$4+1),FALSE)*$E4410</f>
        <v>0</v>
      </c>
      <c r="L4406" s="25">
        <f>VLOOKUP(CONCATENATE($F4406," ",$G4406),AllocFactorMatrix,(L$4+1),FALSE)*$E4410</f>
        <v>0</v>
      </c>
      <c r="M4406" s="25">
        <f t="shared" si="2059"/>
        <v>0</v>
      </c>
      <c r="N4406" s="25">
        <f>VLOOKUP(CONCATENATE($F4406," ",$G4406),AllocFactorMatrix,(N$4+1),FALSE)*$E4410</f>
        <v>0</v>
      </c>
      <c r="O4406" s="25">
        <f>VLOOKUP(CONCATENATE($F4406," ",$G4406),AllocFactorMatrix,(O$4+1),FALSE)*$E4410</f>
        <v>0</v>
      </c>
      <c r="P4406" s="25">
        <f>VLOOKUP(CONCATENATE($F4406," ",$G4406),AllocFactorMatrix,(P$4+1),FALSE)*$E4410</f>
        <v>0</v>
      </c>
      <c r="Q4406" s="25">
        <f>VLOOKUP(CONCATENATE($F4406," ",$G4406),AllocFactorMatrix,(Q$4+1),FALSE)*$E4410</f>
        <v>0</v>
      </c>
      <c r="R4406" s="25">
        <f t="shared" si="2060"/>
        <v>0</v>
      </c>
      <c r="S4406" s="25">
        <f>VLOOKUP(CONCATENATE($F4406," ",$G4406),AllocFactorMatrix,(S$4+1),FALSE)*$E4410</f>
        <v>0</v>
      </c>
      <c r="T4406" s="25">
        <f>VLOOKUP(CONCATENATE($F4406," ",$G4406),AllocFactorMatrix,(T$4+1),FALSE)*$E4410</f>
        <v>0</v>
      </c>
      <c r="U4406" s="25">
        <f>VLOOKUP(CONCATENATE($F4406," ",$G4406),AllocFactorMatrix,(U$4+1),FALSE)*$E4410</f>
        <v>0</v>
      </c>
      <c r="V4406" s="25">
        <f>VLOOKUP(CONCATENATE($F4406," ",$G4406),AllocFactorMatrix,(V$4+1),FALSE)*$E4410</f>
        <v>0</v>
      </c>
      <c r="W4406" s="25">
        <f t="shared" si="2063"/>
        <v>0</v>
      </c>
      <c r="X4406" s="25">
        <f>VLOOKUP(CONCATENATE($F4406," ",$G4406),AllocFactorMatrix,(X$4+1),FALSE)*$E4410</f>
        <v>0</v>
      </c>
      <c r="Y4406" s="25">
        <f>VLOOKUP(CONCATENATE($F4406," ",$G4406),AllocFactorMatrix,(Y$4+1),FALSE)*$E4410</f>
        <v>0</v>
      </c>
      <c r="Z4406" s="25">
        <f t="shared" si="2061"/>
        <v>0</v>
      </c>
      <c r="AA4406" s="25">
        <f>VLOOKUP(CONCATENATE($F4406," ",$G4406),AllocFactorMatrix,(AA$4+1),FALSE)*$E4410</f>
        <v>0</v>
      </c>
      <c r="AB4406" s="25">
        <f>VLOOKUP(CONCATENATE($F4406," ",$G4406),AllocFactorMatrix,(AB$4+1),FALSE)*$E4410</f>
        <v>0</v>
      </c>
      <c r="AC4406" s="25">
        <f>VLOOKUP(CONCATENATE($F4406," ",$G4406),AllocFactorMatrix,(AC$4+1),FALSE)*$E4410</f>
        <v>0</v>
      </c>
    </row>
    <row r="4407" spans="4:29" hidden="1" outlineLevel="1">
      <c r="F4407" s="61" t="str">
        <f>F4410</f>
        <v>PROD_ENERGY</v>
      </c>
      <c r="G4407" s="20" t="str">
        <f>$G$12</f>
        <v>DISTSEC</v>
      </c>
      <c r="H4407" s="24">
        <f t="shared" si="2058"/>
        <v>0</v>
      </c>
      <c r="I4407" s="25">
        <f>VLOOKUP(CONCATENATE($F4407," ",$G4407),AllocFactorMatrix,(I$4+1),FALSE)*$E4410</f>
        <v>0</v>
      </c>
      <c r="J4407" s="25">
        <f>VLOOKUP(CONCATENATE($F4407," ",$G4407),AllocFactorMatrix,(J$4+1),FALSE)*$E4410</f>
        <v>0</v>
      </c>
      <c r="K4407" s="25">
        <f>VLOOKUP(CONCATENATE($F4407," ",$G4407),AllocFactorMatrix,(K$4+1),FALSE)*$E4410</f>
        <v>0</v>
      </c>
      <c r="L4407" s="25">
        <f>VLOOKUP(CONCATENATE($F4407," ",$G4407),AllocFactorMatrix,(L$4+1),FALSE)*$E4410</f>
        <v>0</v>
      </c>
      <c r="M4407" s="25">
        <f t="shared" si="2059"/>
        <v>0</v>
      </c>
      <c r="N4407" s="25">
        <f>VLOOKUP(CONCATENATE($F4407," ",$G4407),AllocFactorMatrix,(N$4+1),FALSE)*$E4410</f>
        <v>0</v>
      </c>
      <c r="O4407" s="25">
        <f>VLOOKUP(CONCATENATE($F4407," ",$G4407),AllocFactorMatrix,(O$4+1),FALSE)*$E4410</f>
        <v>0</v>
      </c>
      <c r="P4407" s="25">
        <f>VLOOKUP(CONCATENATE($F4407," ",$G4407),AllocFactorMatrix,(P$4+1),FALSE)*$E4410</f>
        <v>0</v>
      </c>
      <c r="Q4407" s="25">
        <f>VLOOKUP(CONCATENATE($F4407," ",$G4407),AllocFactorMatrix,(Q$4+1),FALSE)*$E4410</f>
        <v>0</v>
      </c>
      <c r="R4407" s="25">
        <f t="shared" si="2060"/>
        <v>0</v>
      </c>
      <c r="S4407" s="25">
        <f>VLOOKUP(CONCATENATE($F4407," ",$G4407),AllocFactorMatrix,(S$4+1),FALSE)*$E4410</f>
        <v>0</v>
      </c>
      <c r="T4407" s="25">
        <f>VLOOKUP(CONCATENATE($F4407," ",$G4407),AllocFactorMatrix,(T$4+1),FALSE)*$E4410</f>
        <v>0</v>
      </c>
      <c r="U4407" s="25">
        <f>VLOOKUP(CONCATENATE($F4407," ",$G4407),AllocFactorMatrix,(U$4+1),FALSE)*$E4410</f>
        <v>0</v>
      </c>
      <c r="V4407" s="25">
        <f>VLOOKUP(CONCATENATE($F4407," ",$G4407),AllocFactorMatrix,(V$4+1),FALSE)*$E4410</f>
        <v>0</v>
      </c>
      <c r="W4407" s="25">
        <f t="shared" si="2063"/>
        <v>0</v>
      </c>
      <c r="X4407" s="25">
        <f>VLOOKUP(CONCATENATE($F4407," ",$G4407),AllocFactorMatrix,(X$4+1),FALSE)*$E4410</f>
        <v>0</v>
      </c>
      <c r="Y4407" s="25">
        <f>VLOOKUP(CONCATENATE($F4407," ",$G4407),AllocFactorMatrix,(Y$4+1),FALSE)*$E4410</f>
        <v>0</v>
      </c>
      <c r="Z4407" s="25">
        <f t="shared" si="2061"/>
        <v>0</v>
      </c>
      <c r="AA4407" s="25">
        <f>VLOOKUP(CONCATENATE($F4407," ",$G4407),AllocFactorMatrix,(AA$4+1),FALSE)*$E4410</f>
        <v>0</v>
      </c>
      <c r="AB4407" s="25">
        <f>VLOOKUP(CONCATENATE($F4407," ",$G4407),AllocFactorMatrix,(AB$4+1),FALSE)*$E4410</f>
        <v>0</v>
      </c>
      <c r="AC4407" s="25">
        <f>VLOOKUP(CONCATENATE($F4407," ",$G4407),AllocFactorMatrix,(AC$4+1),FALSE)*$E4410</f>
        <v>0</v>
      </c>
    </row>
    <row r="4408" spans="4:29" hidden="1" outlineLevel="1">
      <c r="F4408" s="61" t="str">
        <f>F4410</f>
        <v>PROD_ENERGY</v>
      </c>
      <c r="G4408" s="20" t="str">
        <f>$G$13</f>
        <v>ENERGY</v>
      </c>
      <c r="H4408" s="24">
        <f t="shared" si="2058"/>
        <v>13557.999999999995</v>
      </c>
      <c r="I4408" s="25">
        <f>VLOOKUP(CONCATENATE($F4408," ",$G4408),AllocFactorMatrix,(I$4+1),FALSE)*$E4410</f>
        <v>4928.7733708675205</v>
      </c>
      <c r="J4408" s="25">
        <f>VLOOKUP(CONCATENATE($F4408," ",$G4408),AllocFactorMatrix,(J$4+1),FALSE)*$E4410</f>
        <v>1590.8412380877255</v>
      </c>
      <c r="K4408" s="25">
        <f>VLOOKUP(CONCATENATE($F4408," ",$G4408),AllocFactorMatrix,(K$4+1),FALSE)*$E4410</f>
        <v>18.212113975792484</v>
      </c>
      <c r="L4408" s="25">
        <f>VLOOKUP(CONCATENATE($F4408," ",$G4408),AllocFactorMatrix,(L$4+1),FALSE)*$E4410</f>
        <v>0.46158490087544268</v>
      </c>
      <c r="M4408" s="25">
        <f t="shared" si="2059"/>
        <v>1609.5149369643937</v>
      </c>
      <c r="N4408" s="25">
        <f>VLOOKUP(CONCATENATE($F4408," ",$G4408),AllocFactorMatrix,(N$4+1),FALSE)*$E4410</f>
        <v>769.83623175116838</v>
      </c>
      <c r="O4408" s="25">
        <f>VLOOKUP(CONCATENATE($F4408," ",$G4408),AllocFactorMatrix,(O$4+1),FALSE)*$E4410</f>
        <v>214.88430466080302</v>
      </c>
      <c r="P4408" s="25">
        <f>VLOOKUP(CONCATENATE($F4408," ",$G4408),AllocFactorMatrix,(P$4+1),FALSE)*$E4410</f>
        <v>17.012553315191102</v>
      </c>
      <c r="Q4408" s="25">
        <f>VLOOKUP(CONCATENATE($F4408," ",$G4408),AllocFactorMatrix,(Q$4+1),FALSE)*$E4410</f>
        <v>3.487495596055417</v>
      </c>
      <c r="R4408" s="25">
        <f t="shared" si="2060"/>
        <v>1005.2205853232178</v>
      </c>
      <c r="S4408" s="25">
        <f>VLOOKUP(CONCATENATE($F4408," ",$G4408),AllocFactorMatrix,(S$4+1),FALSE)*$E4410</f>
        <v>51.297701958315351</v>
      </c>
      <c r="T4408" s="25">
        <f>VLOOKUP(CONCATENATE($F4408," ",$G4408),AllocFactorMatrix,(T$4+1),FALSE)*$E4410</f>
        <v>613.04905212968504</v>
      </c>
      <c r="U4408" s="25">
        <f>VLOOKUP(CONCATENATE($F4408," ",$G4408),AllocFactorMatrix,(U$4+1),FALSE)*$E4410</f>
        <v>4333.969949692414</v>
      </c>
      <c r="V4408" s="25">
        <f>VLOOKUP(CONCATENATE($F4408," ",$G4408),AllocFactorMatrix,(V$4+1),FALSE)*$E4410</f>
        <v>694.56057914196242</v>
      </c>
      <c r="W4408" s="25">
        <f t="shared" si="2063"/>
        <v>5692.8772829223763</v>
      </c>
      <c r="X4408" s="25">
        <f>VLOOKUP(CONCATENATE($F4408," ",$G4408),AllocFactorMatrix,(X$4+1),FALSE)*$E4410</f>
        <v>208.8148943898949</v>
      </c>
      <c r="Y4408" s="25">
        <f>VLOOKUP(CONCATENATE($F4408," ",$G4408),AllocFactorMatrix,(Y$4+1),FALSE)*$E4410</f>
        <v>4.907887515259719</v>
      </c>
      <c r="Z4408" s="25">
        <f t="shared" si="2061"/>
        <v>213.72278190515462</v>
      </c>
      <c r="AA4408" s="25">
        <f>VLOOKUP(CONCATENATE($F4408," ",$G4408),AllocFactorMatrix,(AA$4+1),FALSE)*$E4410</f>
        <v>4.7946088464949099</v>
      </c>
      <c r="AB4408" s="25">
        <f>VLOOKUP(CONCATENATE($F4408," ",$G4408),AllocFactorMatrix,(AB$4+1),FALSE)*$E4410</f>
        <v>82.501386238969545</v>
      </c>
      <c r="AC4408" s="25">
        <f>VLOOKUP(CONCATENATE($F4408," ",$G4408),AllocFactorMatrix,(AC$4+1),FALSE)*$E4410</f>
        <v>20.595046931869788</v>
      </c>
    </row>
    <row r="4409" spans="4:29" hidden="1" outlineLevel="1">
      <c r="F4409" s="61" t="str">
        <f>F4410</f>
        <v>PROD_ENERGY</v>
      </c>
      <c r="G4409" s="20" t="str">
        <f>$G$14</f>
        <v>CUSTOMER</v>
      </c>
      <c r="H4409" s="24">
        <f t="shared" si="2058"/>
        <v>0</v>
      </c>
      <c r="I4409" s="25">
        <f>VLOOKUP(CONCATENATE($F4409," ",$G4409),AllocFactorMatrix,(I$4+1),FALSE)*$E4410</f>
        <v>0</v>
      </c>
      <c r="J4409" s="25">
        <f>VLOOKUP(CONCATENATE($F4409," ",$G4409),AllocFactorMatrix,(J$4+1),FALSE)*$E4410</f>
        <v>0</v>
      </c>
      <c r="K4409" s="25">
        <f>VLOOKUP(CONCATENATE($F4409," ",$G4409),AllocFactorMatrix,(K$4+1),FALSE)*$E4410</f>
        <v>0</v>
      </c>
      <c r="L4409" s="25">
        <f>VLOOKUP(CONCATENATE($F4409," ",$G4409),AllocFactorMatrix,(L$4+1),FALSE)*$E4410</f>
        <v>0</v>
      </c>
      <c r="M4409" s="25">
        <f t="shared" si="2059"/>
        <v>0</v>
      </c>
      <c r="N4409" s="25">
        <f>VLOOKUP(CONCATENATE($F4409," ",$G4409),AllocFactorMatrix,(N$4+1),FALSE)*$E4410</f>
        <v>0</v>
      </c>
      <c r="O4409" s="25">
        <f>VLOOKUP(CONCATENATE($F4409," ",$G4409),AllocFactorMatrix,(O$4+1),FALSE)*$E4410</f>
        <v>0</v>
      </c>
      <c r="P4409" s="25">
        <f>VLOOKUP(CONCATENATE($F4409," ",$G4409),AllocFactorMatrix,(P$4+1),FALSE)*$E4410</f>
        <v>0</v>
      </c>
      <c r="Q4409" s="25">
        <f>VLOOKUP(CONCATENATE($F4409," ",$G4409),AllocFactorMatrix,(Q$4+1),FALSE)*$E4410</f>
        <v>0</v>
      </c>
      <c r="R4409" s="25">
        <f t="shared" si="2060"/>
        <v>0</v>
      </c>
      <c r="S4409" s="25">
        <f>VLOOKUP(CONCATENATE($F4409," ",$G4409),AllocFactorMatrix,(S$4+1),FALSE)*$E4410</f>
        <v>0</v>
      </c>
      <c r="T4409" s="25">
        <f>VLOOKUP(CONCATENATE($F4409," ",$G4409),AllocFactorMatrix,(T$4+1),FALSE)*$E4410</f>
        <v>0</v>
      </c>
      <c r="U4409" s="25">
        <f>VLOOKUP(CONCATENATE($F4409," ",$G4409),AllocFactorMatrix,(U$4+1),FALSE)*$E4410</f>
        <v>0</v>
      </c>
      <c r="V4409" s="25">
        <f>VLOOKUP(CONCATENATE($F4409," ",$G4409),AllocFactorMatrix,(V$4+1),FALSE)*$E4410</f>
        <v>0</v>
      </c>
      <c r="W4409" s="25">
        <f t="shared" si="2063"/>
        <v>0</v>
      </c>
      <c r="X4409" s="25">
        <f>VLOOKUP(CONCATENATE($F4409," ",$G4409),AllocFactorMatrix,(X$4+1),FALSE)*$E4410</f>
        <v>0</v>
      </c>
      <c r="Y4409" s="25">
        <f>VLOOKUP(CONCATENATE($F4409," ",$G4409),AllocFactorMatrix,(Y$4+1),FALSE)*$E4410</f>
        <v>0</v>
      </c>
      <c r="Z4409" s="25">
        <f t="shared" si="2061"/>
        <v>0</v>
      </c>
      <c r="AA4409" s="25">
        <f>VLOOKUP(CONCATENATE($F4409," ",$G4409),AllocFactorMatrix,(AA$4+1),FALSE)*$E4410</f>
        <v>0</v>
      </c>
      <c r="AB4409" s="25">
        <f>VLOOKUP(CONCATENATE($F4409," ",$G4409),AllocFactorMatrix,(AB$4+1),FALSE)*$E4410</f>
        <v>0</v>
      </c>
      <c r="AC4409" s="25">
        <f>VLOOKUP(CONCATENATE($F4409," ",$G4409),AllocFactorMatrix,(AC$4+1),FALSE)*$E4410</f>
        <v>0</v>
      </c>
    </row>
    <row r="4410" spans="4:29" collapsed="1">
      <c r="D4410" s="20" t="s">
        <v>1197</v>
      </c>
      <c r="E4410" s="57">
        <f>-109+13667</f>
        <v>13558</v>
      </c>
      <c r="F4410" s="61" t="str">
        <f>+F3450</f>
        <v>PROD_ENERGY</v>
      </c>
      <c r="G4410" s="20" t="str">
        <f>$G$15</f>
        <v>TOTAL</v>
      </c>
      <c r="H4410" s="24">
        <f t="shared" si="2058"/>
        <v>13557.999999999995</v>
      </c>
      <c r="I4410" s="25">
        <f>VLOOKUP(CONCATENATE($F4410," ",$G4410),AllocFactorMatrix,(I$4+1),FALSE)*$E4410</f>
        <v>4928.7733708675205</v>
      </c>
      <c r="J4410" s="25">
        <f>VLOOKUP(CONCATENATE($F4410," ",$G4410),AllocFactorMatrix,(J$4+1),FALSE)*$E4410</f>
        <v>1590.8412380877255</v>
      </c>
      <c r="K4410" s="25">
        <f>VLOOKUP(CONCATENATE($F4410," ",$G4410),AllocFactorMatrix,(K$4+1),FALSE)*$E4410</f>
        <v>18.212113975792484</v>
      </c>
      <c r="L4410" s="25">
        <f>VLOOKUP(CONCATENATE($F4410," ",$G4410),AllocFactorMatrix,(L$4+1),FALSE)*$E4410</f>
        <v>0.46158490087544268</v>
      </c>
      <c r="M4410" s="25">
        <f t="shared" si="2059"/>
        <v>1609.5149369643937</v>
      </c>
      <c r="N4410" s="25">
        <f>VLOOKUP(CONCATENATE($F4410," ",$G4410),AllocFactorMatrix,(N$4+1),FALSE)*$E4410</f>
        <v>769.83623175116838</v>
      </c>
      <c r="O4410" s="25">
        <f>VLOOKUP(CONCATENATE($F4410," ",$G4410),AllocFactorMatrix,(O$4+1),FALSE)*$E4410</f>
        <v>214.88430466080302</v>
      </c>
      <c r="P4410" s="25">
        <f>VLOOKUP(CONCATENATE($F4410," ",$G4410),AllocFactorMatrix,(P$4+1),FALSE)*$E4410</f>
        <v>17.012553315191102</v>
      </c>
      <c r="Q4410" s="25">
        <f>VLOOKUP(CONCATENATE($F4410," ",$G4410),AllocFactorMatrix,(Q$4+1),FALSE)*$E4410</f>
        <v>3.487495596055417</v>
      </c>
      <c r="R4410" s="25">
        <f t="shared" si="2060"/>
        <v>1005.2205853232178</v>
      </c>
      <c r="S4410" s="25">
        <f>VLOOKUP(CONCATENATE($F4410," ",$G4410),AllocFactorMatrix,(S$4+1),FALSE)*$E4410</f>
        <v>51.297701958315351</v>
      </c>
      <c r="T4410" s="25">
        <f>VLOOKUP(CONCATENATE($F4410," ",$G4410),AllocFactorMatrix,(T$4+1),FALSE)*$E4410</f>
        <v>613.04905212968504</v>
      </c>
      <c r="U4410" s="25">
        <f>VLOOKUP(CONCATENATE($F4410," ",$G4410),AllocFactorMatrix,(U$4+1),FALSE)*$E4410</f>
        <v>4333.969949692414</v>
      </c>
      <c r="V4410" s="25">
        <f>VLOOKUP(CONCATENATE($F4410," ",$G4410),AllocFactorMatrix,(V$4+1),FALSE)*$E4410</f>
        <v>694.56057914196242</v>
      </c>
      <c r="W4410" s="25">
        <f t="shared" si="2063"/>
        <v>5692.8772829223763</v>
      </c>
      <c r="X4410" s="25">
        <f>VLOOKUP(CONCATENATE($F4410," ",$G4410),AllocFactorMatrix,(X$4+1),FALSE)*$E4410</f>
        <v>208.8148943898949</v>
      </c>
      <c r="Y4410" s="25">
        <f>VLOOKUP(CONCATENATE($F4410," ",$G4410),AllocFactorMatrix,(Y$4+1),FALSE)*$E4410</f>
        <v>4.907887515259719</v>
      </c>
      <c r="Z4410" s="25">
        <f t="shared" si="2061"/>
        <v>213.72278190515462</v>
      </c>
      <c r="AA4410" s="25">
        <f>VLOOKUP(CONCATENATE($F4410," ",$G4410),AllocFactorMatrix,(AA$4+1),FALSE)*$E4410</f>
        <v>4.7946088464949099</v>
      </c>
      <c r="AB4410" s="25">
        <f>VLOOKUP(CONCATENATE($F4410," ",$G4410),AllocFactorMatrix,(AB$4+1),FALSE)*$E4410</f>
        <v>82.501386238969545</v>
      </c>
      <c r="AC4410" s="25">
        <f>VLOOKUP(CONCATENATE($F4410," ",$G4410),AllocFactorMatrix,(AC$4+1),FALSE)*$E4410</f>
        <v>20.595046931869788</v>
      </c>
    </row>
    <row r="4411" spans="4:29" hidden="1" outlineLevel="1">
      <c r="F4411" s="61" t="str">
        <f>F4418</f>
        <v>LABOR_M</v>
      </c>
      <c r="G4411" s="20" t="str">
        <f>$G$8</f>
        <v>PRODUCTION</v>
      </c>
      <c r="H4411" s="24">
        <f t="shared" ca="1" si="2058"/>
        <v>-253463.95949721857</v>
      </c>
      <c r="I4411" s="25">
        <f ca="1">VLOOKUP(CONCATENATE($F4411," ",$G4411),AllocFactorMatrix,(I$4+1),FALSE)*$E4418</f>
        <v>-124284.25728316349</v>
      </c>
      <c r="J4411" s="25">
        <f ca="1">VLOOKUP(CONCATENATE($F4411," ",$G4411),AllocFactorMatrix,(J$4+1),FALSE)*$E4418</f>
        <v>-31439.084444428001</v>
      </c>
      <c r="K4411" s="25">
        <f ca="1">VLOOKUP(CONCATENATE($F4411," ",$G4411),AllocFactorMatrix,(K$4+1),FALSE)*$E4418</f>
        <v>-367.57071690817685</v>
      </c>
      <c r="L4411" s="25">
        <f ca="1">VLOOKUP(CONCATENATE($F4411," ",$G4411),AllocFactorMatrix,(L$4+1),FALSE)*$E4418</f>
        <v>-9.0552910114929741</v>
      </c>
      <c r="M4411" s="25">
        <f t="shared" ca="1" si="2059"/>
        <v>-31815.71045234767</v>
      </c>
      <c r="N4411" s="25">
        <f ca="1">VLOOKUP(CONCATENATE($F4411," ",$G4411),AllocFactorMatrix,(N$4+1),FALSE)*$E4418</f>
        <v>-13154.507371392458</v>
      </c>
      <c r="O4411" s="25">
        <f ca="1">VLOOKUP(CONCATENATE($F4411," ",$G4411),AllocFactorMatrix,(O$4+1),FALSE)*$E4418</f>
        <v>-3746.3391223474832</v>
      </c>
      <c r="P4411" s="25">
        <f ca="1">VLOOKUP(CONCATENATE($F4411," ",$G4411),AllocFactorMatrix,(P$4+1),FALSE)*$E4418</f>
        <v>-296.46837158021776</v>
      </c>
      <c r="Q4411" s="25">
        <f ca="1">VLOOKUP(CONCATENATE($F4411," ",$G4411),AllocFactorMatrix,(Q$4+1),FALSE)*$E4418</f>
        <v>-62.57924586760889</v>
      </c>
      <c r="R4411" s="25">
        <f t="shared" ca="1" si="2060"/>
        <v>-17259.894111187765</v>
      </c>
      <c r="S4411" s="25">
        <f ca="1">VLOOKUP(CONCATENATE($F4411," ",$G4411),AllocFactorMatrix,(S$4+1),FALSE)*$E4418</f>
        <v>-790.19525017347519</v>
      </c>
      <c r="T4411" s="25">
        <f ca="1">VLOOKUP(CONCATENATE($F4411," ",$G4411),AllocFactorMatrix,(T$4+1),FALSE)*$E4418</f>
        <v>-8614.5144869138549</v>
      </c>
      <c r="U4411" s="25">
        <f ca="1">VLOOKUP(CONCATENATE($F4411," ",$G4411),AllocFactorMatrix,(U$4+1),FALSE)*$E4418</f>
        <v>-57533.224748840927</v>
      </c>
      <c r="V4411" s="25">
        <f ca="1">VLOOKUP(CONCATENATE($F4411," ",$G4411),AllocFactorMatrix,(V$4+1),FALSE)*$E4418</f>
        <v>-9025.8758382361884</v>
      </c>
      <c r="W4411" s="25">
        <f ca="1">SUBTOTAL(9,S4411:V4411)</f>
        <v>-75963.810324164442</v>
      </c>
      <c r="X4411" s="25">
        <f ca="1">VLOOKUP(CONCATENATE($F4411," ",$G4411),AllocFactorMatrix,(X$4+1),FALSE)*$E4418</f>
        <v>-3570.4910485074874</v>
      </c>
      <c r="Y4411" s="25">
        <f ca="1">VLOOKUP(CONCATENATE($F4411," ",$G4411),AllocFactorMatrix,(Y$4+1),FALSE)*$E4418</f>
        <v>-86.192959228590666</v>
      </c>
      <c r="Z4411" s="25">
        <f t="shared" ca="1" si="2061"/>
        <v>-3656.684007736078</v>
      </c>
      <c r="AA4411" s="25">
        <f ca="1">VLOOKUP(CONCATENATE($F4411," ",$G4411),AllocFactorMatrix,(AA$4+1),FALSE)*$E4418</f>
        <v>-62.250795819698453</v>
      </c>
      <c r="AB4411" s="25">
        <f ca="1">VLOOKUP(CONCATENATE($F4411," ",$G4411),AllocFactorMatrix,(AB$4+1),FALSE)*$E4418</f>
        <v>-337.53623626686334</v>
      </c>
      <c r="AC4411" s="25">
        <f ca="1">VLOOKUP(CONCATENATE($F4411," ",$G4411),AllocFactorMatrix,(AC$4+1),FALSE)*$E4418</f>
        <v>-83.816286532556859</v>
      </c>
    </row>
    <row r="4412" spans="4:29" hidden="1" outlineLevel="1">
      <c r="F4412" s="61" t="str">
        <f>F4418</f>
        <v>LABOR_M</v>
      </c>
      <c r="G4412" s="20" t="str">
        <f>$G$9</f>
        <v>BULKTRAN</v>
      </c>
      <c r="H4412" s="24">
        <f t="shared" ca="1" si="2058"/>
        <v>-68200.366047642281</v>
      </c>
      <c r="I4412" s="25">
        <f ca="1">VLOOKUP(CONCATENATE($F4412," ",$G4412),AllocFactorMatrix,(I$4+1),FALSE)*$E4418</f>
        <v>-33441.566436052293</v>
      </c>
      <c r="J4412" s="25">
        <f ca="1">VLOOKUP(CONCATENATE($F4412," ",$G4412),AllocFactorMatrix,(J$4+1),FALSE)*$E4418</f>
        <v>-8459.4159720615226</v>
      </c>
      <c r="K4412" s="25">
        <f ca="1">VLOOKUP(CONCATENATE($F4412," ",$G4412),AllocFactorMatrix,(K$4+1),FALSE)*$E4418</f>
        <v>-98.903439728704512</v>
      </c>
      <c r="L4412" s="25">
        <f ca="1">VLOOKUP(CONCATENATE($F4412," ",$G4412),AllocFactorMatrix,(L$4+1),FALSE)*$E4418</f>
        <v>-2.4365363930903285</v>
      </c>
      <c r="M4412" s="25">
        <f t="shared" ca="1" si="2059"/>
        <v>-8560.7559481833177</v>
      </c>
      <c r="N4412" s="25">
        <f ca="1">VLOOKUP(CONCATENATE($F4412," ",$G4412),AllocFactorMatrix,(N$4+1),FALSE)*$E4418</f>
        <v>-3539.5257759130022</v>
      </c>
      <c r="O4412" s="25">
        <f ca="1">VLOOKUP(CONCATENATE($F4412," ",$G4412),AllocFactorMatrix,(O$4+1),FALSE)*$E4418</f>
        <v>-1008.0395650313558</v>
      </c>
      <c r="P4412" s="25">
        <f ca="1">VLOOKUP(CONCATENATE($F4412," ",$G4412),AllocFactorMatrix,(P$4+1),FALSE)*$E4418</f>
        <v>-79.771702073253408</v>
      </c>
      <c r="Q4412" s="25">
        <f ca="1">VLOOKUP(CONCATENATE($F4412," ",$G4412),AllocFactorMatrix,(Q$4+1),FALSE)*$E4418</f>
        <v>-16.83839976153757</v>
      </c>
      <c r="R4412" s="25">
        <f t="shared" ca="1" si="2060"/>
        <v>-4644.1754427791493</v>
      </c>
      <c r="S4412" s="25">
        <f ca="1">VLOOKUP(CONCATENATE($F4412," ",$G4412),AllocFactorMatrix,(S$4+1),FALSE)*$E4418</f>
        <v>-212.62038760003944</v>
      </c>
      <c r="T4412" s="25">
        <f ca="1">VLOOKUP(CONCATENATE($F4412," ",$G4412),AllocFactorMatrix,(T$4+1),FALSE)*$E4418</f>
        <v>-2317.935230301212</v>
      </c>
      <c r="U4412" s="25">
        <f ca="1">VLOOKUP(CONCATENATE($F4412," ",$G4412),AllocFactorMatrix,(U$4+1),FALSE)*$E4418</f>
        <v>-15480.650564899275</v>
      </c>
      <c r="V4412" s="25">
        <f ca="1">VLOOKUP(CONCATENATE($F4412," ",$G4412),AllocFactorMatrix,(V$4+1),FALSE)*$E4418</f>
        <v>-2428.6215574369785</v>
      </c>
      <c r="W4412" s="25">
        <f t="shared" ref="W4412:W4418" ca="1" si="2064">SUBTOTAL(9,S4412:V4412)</f>
        <v>-20439.827740237506</v>
      </c>
      <c r="X4412" s="25">
        <f ca="1">VLOOKUP(CONCATENATE($F4412," ",$G4412),AllocFactorMatrix,(X$4+1),FALSE)*$E4418</f>
        <v>-960.72355596856755</v>
      </c>
      <c r="Y4412" s="25">
        <f ca="1">VLOOKUP(CONCATENATE($F4412," ",$G4412),AllocFactorMatrix,(Y$4+1),FALSE)*$E4418</f>
        <v>-23.192217867108248</v>
      </c>
      <c r="Z4412" s="25">
        <f t="shared" ca="1" si="2061"/>
        <v>-983.91577383567585</v>
      </c>
      <c r="AA4412" s="25">
        <f ca="1">VLOOKUP(CONCATENATE($F4412," ",$G4412),AllocFactorMatrix,(AA$4+1),FALSE)*$E4418</f>
        <v>-16.750022646541449</v>
      </c>
      <c r="AB4412" s="25">
        <f ca="1">VLOOKUP(CONCATENATE($F4412," ",$G4412),AllocFactorMatrix,(AB$4+1),FALSE)*$E4418</f>
        <v>-90.821965037582274</v>
      </c>
      <c r="AC4412" s="25">
        <f ca="1">VLOOKUP(CONCATENATE($F4412," ",$G4412),AllocFactorMatrix,(AC$4+1),FALSE)*$E4418</f>
        <v>-22.552718870223355</v>
      </c>
    </row>
    <row r="4413" spans="4:29" hidden="1" outlineLevel="1">
      <c r="F4413" s="61" t="str">
        <f>F4418</f>
        <v>LABOR_M</v>
      </c>
      <c r="G4413" s="20" t="str">
        <f>$G$10</f>
        <v>SUBTRAN</v>
      </c>
      <c r="H4413" s="24">
        <f t="shared" ca="1" si="2058"/>
        <v>-26155.425385177699</v>
      </c>
      <c r="I4413" s="25">
        <f ca="1">VLOOKUP(CONCATENATE($F4413," ",$G4413),AllocFactorMatrix,(I$4+1),FALSE)*$E4418</f>
        <v>-12421.258791231245</v>
      </c>
      <c r="J4413" s="25">
        <f ca="1">VLOOKUP(CONCATENATE($F4413," ",$G4413),AllocFactorMatrix,(J$4+1),FALSE)*$E4418</f>
        <v>-3179.6589657195564</v>
      </c>
      <c r="K4413" s="25">
        <f ca="1">VLOOKUP(CONCATENATE($F4413," ",$G4413),AllocFactorMatrix,(K$4+1),FALSE)*$E4418</f>
        <v>-37.05327382090514</v>
      </c>
      <c r="L4413" s="25">
        <f ca="1">VLOOKUP(CONCATENATE($F4413," ",$G4413),AllocFactorMatrix,(L$4+1),FALSE)*$E4418</f>
        <v>-1.2147626876979138</v>
      </c>
      <c r="M4413" s="25">
        <f t="shared" ca="1" si="2059"/>
        <v>-3217.9270022281598</v>
      </c>
      <c r="N4413" s="25">
        <f ca="1">VLOOKUP(CONCATENATE($F4413," ",$G4413),AllocFactorMatrix,(N$4+1),FALSE)*$E4418</f>
        <v>-1385.8498608257955</v>
      </c>
      <c r="O4413" s="25">
        <f ca="1">VLOOKUP(CONCATENATE($F4413," ",$G4413),AllocFactorMatrix,(O$4+1),FALSE)*$E4418</f>
        <v>-392.81601385595422</v>
      </c>
      <c r="P4413" s="25">
        <f ca="1">VLOOKUP(CONCATENATE($F4413," ",$G4413),AllocFactorMatrix,(P$4+1),FALSE)*$E4418</f>
        <v>-40.23729208812636</v>
      </c>
      <c r="Q4413" s="25">
        <f ca="1">VLOOKUP(CONCATENATE($F4413," ",$G4413),AllocFactorMatrix,(Q$4+1),FALSE)*$E4418</f>
        <v>0</v>
      </c>
      <c r="R4413" s="25">
        <f t="shared" ca="1" si="2060"/>
        <v>-1818.9031667698762</v>
      </c>
      <c r="S4413" s="25">
        <f ca="1">VLOOKUP(CONCATENATE($F4413," ",$G4413),AllocFactorMatrix,(S$4+1),FALSE)*$E4418</f>
        <v>-77.613816220099309</v>
      </c>
      <c r="T4413" s="25">
        <f ca="1">VLOOKUP(CONCATENATE($F4413," ",$G4413),AllocFactorMatrix,(T$4+1),FALSE)*$E4418</f>
        <v>-897.05121694894876</v>
      </c>
      <c r="U4413" s="25">
        <f ca="1">VLOOKUP(CONCATENATE($F4413," ",$G4413),AllocFactorMatrix,(U$4+1),FALSE)*$E4418</f>
        <v>-7307.1507704703426</v>
      </c>
      <c r="V4413" s="25">
        <f ca="1">VLOOKUP(CONCATENATE($F4413," ",$G4413),AllocFactorMatrix,(V$4+1),FALSE)*$E4418</f>
        <v>0</v>
      </c>
      <c r="W4413" s="25">
        <f t="shared" ca="1" si="2064"/>
        <v>-8281.8158036393907</v>
      </c>
      <c r="X4413" s="25">
        <f ca="1">VLOOKUP(CONCATENATE($F4413," ",$G4413),AllocFactorMatrix,(X$4+1),FALSE)*$E4418</f>
        <v>-376.11179469518379</v>
      </c>
      <c r="Y4413" s="25">
        <f ca="1">VLOOKUP(CONCATENATE($F4413," ",$G4413),AllocFactorMatrix,(Y$4+1),FALSE)*$E4418</f>
        <v>-8.9987252152708059</v>
      </c>
      <c r="Z4413" s="25">
        <f t="shared" ca="1" si="2061"/>
        <v>-385.11051991045457</v>
      </c>
      <c r="AA4413" s="25">
        <f ca="1">VLOOKUP(CONCATENATE($F4413," ",$G4413),AllocFactorMatrix,(AA$4+1),FALSE)*$E4418</f>
        <v>-6.1761077218219187</v>
      </c>
      <c r="AB4413" s="25">
        <f ca="1">VLOOKUP(CONCATENATE($F4413," ",$G4413),AllocFactorMatrix,(AB$4+1),FALSE)*$E4418</f>
        <v>-19.40100127289395</v>
      </c>
      <c r="AC4413" s="25">
        <f ca="1">VLOOKUP(CONCATENATE($F4413," ",$G4413),AllocFactorMatrix,(AC$4+1),FALSE)*$E4418</f>
        <v>-4.8329924038571201</v>
      </c>
    </row>
    <row r="4414" spans="4:29" hidden="1" outlineLevel="1">
      <c r="F4414" s="61" t="str">
        <f>F4418</f>
        <v>LABOR_M</v>
      </c>
      <c r="G4414" s="20" t="str">
        <f>$G$11</f>
        <v>DISTPRI</v>
      </c>
      <c r="H4414" s="24">
        <f t="shared" ca="1" si="2058"/>
        <v>-174153.56337762339</v>
      </c>
      <c r="I4414" s="25">
        <f ca="1">VLOOKUP(CONCATENATE($F4414," ",$G4414),AllocFactorMatrix,(I$4+1),FALSE)*$E4418</f>
        <v>-115724.80847822731</v>
      </c>
      <c r="J4414" s="25">
        <f ca="1">VLOOKUP(CONCATENATE($F4414," ",$G4414),AllocFactorMatrix,(J$4+1),FALSE)*$E4418</f>
        <v>-29135.066015840999</v>
      </c>
      <c r="K4414" s="25">
        <f ca="1">VLOOKUP(CONCATENATE($F4414," ",$G4414),AllocFactorMatrix,(K$4+1),FALSE)*$E4418</f>
        <v>-339.99577911468504</v>
      </c>
      <c r="L4414" s="25">
        <f ca="1">VLOOKUP(CONCATENATE($F4414," ",$G4414),AllocFactorMatrix,(L$4+1),FALSE)*$E4418</f>
        <v>0</v>
      </c>
      <c r="M4414" s="25">
        <f t="shared" ca="1" si="2059"/>
        <v>-29475.061794955684</v>
      </c>
      <c r="N4414" s="25">
        <f ca="1">VLOOKUP(CONCATENATE($F4414," ",$G4414),AllocFactorMatrix,(N$4+1),FALSE)*$E4418</f>
        <v>-12563.847509147223</v>
      </c>
      <c r="O4414" s="25">
        <f ca="1">VLOOKUP(CONCATENATE($F4414," ",$G4414),AllocFactorMatrix,(O$4+1),FALSE)*$E4418</f>
        <v>-3566.6048634381632</v>
      </c>
      <c r="P4414" s="25">
        <f ca="1">VLOOKUP(CONCATENATE($F4414," ",$G4414),AllocFactorMatrix,(P$4+1),FALSE)*$E4418</f>
        <v>0</v>
      </c>
      <c r="Q4414" s="25">
        <f ca="1">VLOOKUP(CONCATENATE($F4414," ",$G4414),AllocFactorMatrix,(Q$4+1),FALSE)*$E4418</f>
        <v>0</v>
      </c>
      <c r="R4414" s="25">
        <f t="shared" ca="1" si="2060"/>
        <v>-16130.452372585387</v>
      </c>
      <c r="S4414" s="25">
        <f ca="1">VLOOKUP(CONCATENATE($F4414," ",$G4414),AllocFactorMatrix,(S$4+1),FALSE)*$E4418</f>
        <v>-716.56238713903178</v>
      </c>
      <c r="T4414" s="25">
        <f ca="1">VLOOKUP(CONCATENATE($F4414," ",$G4414),AllocFactorMatrix,(T$4+1),FALSE)*$E4418</f>
        <v>-8288.0463277082545</v>
      </c>
      <c r="U4414" s="25">
        <f ca="1">VLOOKUP(CONCATENATE($F4414," ",$G4414),AllocFactorMatrix,(U$4+1),FALSE)*$E4418</f>
        <v>0</v>
      </c>
      <c r="V4414" s="25">
        <f ca="1">VLOOKUP(CONCATENATE($F4414," ",$G4414),AllocFactorMatrix,(V$4+1),FALSE)*$E4418</f>
        <v>0</v>
      </c>
      <c r="W4414" s="25">
        <f t="shared" ca="1" si="2064"/>
        <v>-9004.608714847287</v>
      </c>
      <c r="X4414" s="25">
        <f ca="1">VLOOKUP(CONCATENATE($F4414," ",$G4414),AllocFactorMatrix,(X$4+1),FALSE)*$E4418</f>
        <v>-3409.616529314284</v>
      </c>
      <c r="Y4414" s="25">
        <f ca="1">VLOOKUP(CONCATENATE($F4414," ",$G4414),AllocFactorMatrix,(Y$4+1),FALSE)*$E4418</f>
        <v>-81.691593412959477</v>
      </c>
      <c r="Z4414" s="25">
        <f t="shared" ca="1" si="2061"/>
        <v>-3491.3081227272432</v>
      </c>
      <c r="AA4414" s="25">
        <f ca="1">VLOOKUP(CONCATENATE($F4414," ",$G4414),AllocFactorMatrix,(AA$4+1),FALSE)*$E4418</f>
        <v>-58.661637011297977</v>
      </c>
      <c r="AB4414" s="25">
        <f ca="1">VLOOKUP(CONCATENATE($F4414," ",$G4414),AllocFactorMatrix,(AB$4+1),FALSE)*$E4418</f>
        <v>-215.0350695176391</v>
      </c>
      <c r="AC4414" s="25">
        <f ca="1">VLOOKUP(CONCATENATE($F4414," ",$G4414),AllocFactorMatrix,(AC$4+1),FALSE)*$E4418</f>
        <v>-53.627187751532588</v>
      </c>
    </row>
    <row r="4415" spans="4:29" hidden="1" outlineLevel="1">
      <c r="F4415" s="61" t="str">
        <f>F4418</f>
        <v>LABOR_M</v>
      </c>
      <c r="G4415" s="20" t="str">
        <f>$G$12</f>
        <v>DISTSEC</v>
      </c>
      <c r="H4415" s="24">
        <f t="shared" ca="1" si="2058"/>
        <v>-69604.202174298538</v>
      </c>
      <c r="I4415" s="25">
        <f ca="1">VLOOKUP(CONCATENATE($F4415," ",$G4415),AllocFactorMatrix,(I$4+1),FALSE)*$E4418</f>
        <v>-51966.619990869425</v>
      </c>
      <c r="J4415" s="25">
        <f ca="1">VLOOKUP(CONCATENATE($F4415," ",$G4415),AllocFactorMatrix,(J$4+1),FALSE)*$E4418</f>
        <v>-11665.817563406497</v>
      </c>
      <c r="K4415" s="25">
        <f ca="1">VLOOKUP(CONCATENATE($F4415," ",$G4415),AllocFactorMatrix,(K$4+1),FALSE)*$E4418</f>
        <v>0</v>
      </c>
      <c r="L4415" s="25">
        <f ca="1">VLOOKUP(CONCATENATE($F4415," ",$G4415),AllocFactorMatrix,(L$4+1),FALSE)*$E4418</f>
        <v>0</v>
      </c>
      <c r="M4415" s="25">
        <f t="shared" ca="1" si="2059"/>
        <v>-11665.817563406497</v>
      </c>
      <c r="N4415" s="25">
        <f ca="1">VLOOKUP(CONCATENATE($F4415," ",$G4415),AllocFactorMatrix,(N$4+1),FALSE)*$E4418</f>
        <v>-4112.3236733535032</v>
      </c>
      <c r="O4415" s="25">
        <f ca="1">VLOOKUP(CONCATENATE($F4415," ",$G4415),AllocFactorMatrix,(O$4+1),FALSE)*$E4418</f>
        <v>0</v>
      </c>
      <c r="P4415" s="25">
        <f ca="1">VLOOKUP(CONCATENATE($F4415," ",$G4415),AllocFactorMatrix,(P$4+1),FALSE)*$E4418</f>
        <v>0</v>
      </c>
      <c r="Q4415" s="25">
        <f ca="1">VLOOKUP(CONCATENATE($F4415," ",$G4415),AllocFactorMatrix,(Q$4+1),FALSE)*$E4418</f>
        <v>0</v>
      </c>
      <c r="R4415" s="25">
        <f t="shared" ca="1" si="2060"/>
        <v>-4112.3236733535032</v>
      </c>
      <c r="S4415" s="25">
        <f ca="1">VLOOKUP(CONCATENATE($F4415," ",$G4415),AllocFactorMatrix,(S$4+1),FALSE)*$E4418</f>
        <v>-182.01373401324142</v>
      </c>
      <c r="T4415" s="25">
        <f ca="1">VLOOKUP(CONCATENATE($F4415," ",$G4415),AllocFactorMatrix,(T$4+1),FALSE)*$E4418</f>
        <v>0</v>
      </c>
      <c r="U4415" s="25">
        <f ca="1">VLOOKUP(CONCATENATE($F4415," ",$G4415),AllocFactorMatrix,(U$4+1),FALSE)*$E4418</f>
        <v>0</v>
      </c>
      <c r="V4415" s="25">
        <f ca="1">VLOOKUP(CONCATENATE($F4415," ",$G4415),AllocFactorMatrix,(V$4+1),FALSE)*$E4418</f>
        <v>0</v>
      </c>
      <c r="W4415" s="25">
        <f t="shared" ca="1" si="2064"/>
        <v>-182.01373401324142</v>
      </c>
      <c r="X4415" s="25">
        <f ca="1">VLOOKUP(CONCATENATE($F4415," ",$G4415),AllocFactorMatrix,(X$4+1),FALSE)*$E4418</f>
        <v>-1144.5210223490758</v>
      </c>
      <c r="Y4415" s="25">
        <f ca="1">VLOOKUP(CONCATENATE($F4415," ",$G4415),AllocFactorMatrix,(Y$4+1),FALSE)*$E4418</f>
        <v>0</v>
      </c>
      <c r="Z4415" s="25">
        <f t="shared" ca="1" si="2061"/>
        <v>-1144.5210223490758</v>
      </c>
      <c r="AA4415" s="25">
        <f ca="1">VLOOKUP(CONCATENATE($F4415," ",$G4415),AllocFactorMatrix,(AA$4+1),FALSE)*$E4418</f>
        <v>-18.662873813561674</v>
      </c>
      <c r="AB4415" s="25">
        <f ca="1">VLOOKUP(CONCATENATE($F4415," ",$G4415),AllocFactorMatrix,(AB$4+1),FALSE)*$E4418</f>
        <v>-412.10465382881023</v>
      </c>
      <c r="AC4415" s="25">
        <f ca="1">VLOOKUP(CONCATENATE($F4415," ",$G4415),AllocFactorMatrix,(AC$4+1),FALSE)*$E4418</f>
        <v>-102.13866266443806</v>
      </c>
    </row>
    <row r="4416" spans="4:29" hidden="1" outlineLevel="1">
      <c r="F4416" s="61" t="str">
        <f>F4418</f>
        <v>LABOR_M</v>
      </c>
      <c r="G4416" s="20" t="str">
        <f>$G$13</f>
        <v>ENERGY</v>
      </c>
      <c r="H4416" s="24">
        <f t="shared" ca="1" si="2058"/>
        <v>-182821.0839859668</v>
      </c>
      <c r="I4416" s="25">
        <f ca="1">VLOOKUP(CONCATENATE($F4416," ",$G4416),AllocFactorMatrix,(I$4+1),FALSE)*$E4418</f>
        <v>-66461.402152468494</v>
      </c>
      <c r="J4416" s="25">
        <f ca="1">VLOOKUP(CONCATENATE($F4416," ",$G4416),AllocFactorMatrix,(J$4+1),FALSE)*$E4418</f>
        <v>-21451.491340667912</v>
      </c>
      <c r="K4416" s="25">
        <f ca="1">VLOOKUP(CONCATENATE($F4416," ",$G4416),AllocFactorMatrix,(K$4+1),FALSE)*$E4418</f>
        <v>-245.57887732190278</v>
      </c>
      <c r="L4416" s="25">
        <f ca="1">VLOOKUP(CONCATENATE($F4416," ",$G4416),AllocFactorMatrix,(L$4+1),FALSE)*$E4418</f>
        <v>-6.2241814374984132</v>
      </c>
      <c r="M4416" s="25">
        <f t="shared" ca="1" si="2059"/>
        <v>-21703.294399427312</v>
      </c>
      <c r="N4416" s="25">
        <f ca="1">VLOOKUP(CONCATENATE($F4416," ",$G4416),AllocFactorMatrix,(N$4+1),FALSE)*$E4418</f>
        <v>-10380.756334298612</v>
      </c>
      <c r="O4416" s="25">
        <f ca="1">VLOOKUP(CONCATENATE($F4416," ",$G4416),AllocFactorMatrix,(O$4+1),FALSE)*$E4418</f>
        <v>-2897.5794003288656</v>
      </c>
      <c r="P4416" s="25">
        <f ca="1">VLOOKUP(CONCATENATE($F4416," ",$G4416),AllocFactorMatrix,(P$4+1),FALSE)*$E4418</f>
        <v>-229.40355793275489</v>
      </c>
      <c r="Q4416" s="25">
        <f ca="1">VLOOKUP(CONCATENATE($F4416," ",$G4416),AllocFactorMatrix,(Q$4+1),FALSE)*$E4418</f>
        <v>-47.026679839735728</v>
      </c>
      <c r="R4416" s="25">
        <f t="shared" ca="1" si="2060"/>
        <v>-13554.76597239997</v>
      </c>
      <c r="S4416" s="25">
        <f ca="1">VLOOKUP(CONCATENATE($F4416," ",$G4416),AllocFactorMatrix,(S$4+1),FALSE)*$E4418</f>
        <v>-691.71717642781141</v>
      </c>
      <c r="T4416" s="25">
        <f ca="1">VLOOKUP(CONCATENATE($F4416," ",$G4416),AllocFactorMatrix,(T$4+1),FALSE)*$E4418</f>
        <v>-8266.5800447646052</v>
      </c>
      <c r="U4416" s="25">
        <f ca="1">VLOOKUP(CONCATENATE($F4416," ",$G4416),AllocFactorMatrix,(U$4+1),FALSE)*$E4418</f>
        <v>-58440.852940357967</v>
      </c>
      <c r="V4416" s="25">
        <f ca="1">VLOOKUP(CONCATENATE($F4416," ",$G4416),AllocFactorMatrix,(V$4+1),FALSE)*$E4418</f>
        <v>-9365.711607364985</v>
      </c>
      <c r="W4416" s="25">
        <f t="shared" ca="1" si="2064"/>
        <v>-76764.861768915362</v>
      </c>
      <c r="X4416" s="25">
        <f ca="1">VLOOKUP(CONCATENATE($F4416," ",$G4416),AllocFactorMatrix,(X$4+1),FALSE)*$E4418</f>
        <v>-2815.7372285569977</v>
      </c>
      <c r="Y4416" s="25">
        <f ca="1">VLOOKUP(CONCATENATE($F4416," ",$G4416),AllocFactorMatrix,(Y$4+1),FALSE)*$E4418</f>
        <v>-66.179769554578485</v>
      </c>
      <c r="Z4416" s="25">
        <f t="shared" ca="1" si="2061"/>
        <v>-2881.916998111576</v>
      </c>
      <c r="AA4416" s="25">
        <f ca="1">VLOOKUP(CONCATENATE($F4416," ",$G4416),AllocFactorMatrix,(AA$4+1),FALSE)*$E4418</f>
        <v>-64.652278109227424</v>
      </c>
      <c r="AB4416" s="25">
        <f ca="1">VLOOKUP(CONCATENATE($F4416," ",$G4416),AllocFactorMatrix,(AB$4+1),FALSE)*$E4418</f>
        <v>-1112.4791903343664</v>
      </c>
      <c r="AC4416" s="25">
        <f ca="1">VLOOKUP(CONCATENATE($F4416," ",$G4416),AllocFactorMatrix,(AC$4+1),FALSE)*$E4418</f>
        <v>-277.71122620049385</v>
      </c>
    </row>
    <row r="4417" spans="4:29" hidden="1" outlineLevel="1">
      <c r="F4417" s="61" t="str">
        <f>F4418</f>
        <v>LABOR_M</v>
      </c>
      <c r="G4417" s="20" t="str">
        <f>$G$14</f>
        <v>CUSTOMER</v>
      </c>
      <c r="H4417" s="24">
        <f t="shared" ca="1" si="2058"/>
        <v>-268294.39953207312</v>
      </c>
      <c r="I4417" s="25">
        <f ca="1">VLOOKUP(CONCATENATE($F4417," ",$G4417),AllocFactorMatrix,(I$4+1),FALSE)*$E4418</f>
        <v>-210742.39221608164</v>
      </c>
      <c r="J4417" s="25">
        <f ca="1">VLOOKUP(CONCATENATE($F4417," ",$G4417),AllocFactorMatrix,(J$4+1),FALSE)*$E4418</f>
        <v>-48962.886816376478</v>
      </c>
      <c r="K4417" s="25">
        <f ca="1">VLOOKUP(CONCATENATE($F4417," ",$G4417),AllocFactorMatrix,(K$4+1),FALSE)*$E4418</f>
        <v>-441.2495036466338</v>
      </c>
      <c r="L4417" s="25">
        <f ca="1">VLOOKUP(CONCATENATE($F4417," ",$G4417),AllocFactorMatrix,(L$4+1),FALSE)*$E4418</f>
        <v>-62.24893049210413</v>
      </c>
      <c r="M4417" s="25">
        <f t="shared" ca="1" si="2059"/>
        <v>-49466.385250515217</v>
      </c>
      <c r="N4417" s="25">
        <f ca="1">VLOOKUP(CONCATENATE($F4417," ",$G4417),AllocFactorMatrix,(N$4+1),FALSE)*$E4418</f>
        <v>-844.84763162070431</v>
      </c>
      <c r="O4417" s="25">
        <f ca="1">VLOOKUP(CONCATENATE($F4417," ",$G4417),AllocFactorMatrix,(O$4+1),FALSE)*$E4418</f>
        <v>-371.42988857066041</v>
      </c>
      <c r="P4417" s="25">
        <f ca="1">VLOOKUP(CONCATENATE($F4417," ",$G4417),AllocFactorMatrix,(P$4+1),FALSE)*$E4418</f>
        <v>-178.02261277240518</v>
      </c>
      <c r="Q4417" s="25">
        <f ca="1">VLOOKUP(CONCATENATE($F4417," ",$G4417),AllocFactorMatrix,(Q$4+1),FALSE)*$E4418</f>
        <v>-75.843870789904955</v>
      </c>
      <c r="R4417" s="25">
        <f t="shared" ca="1" si="2060"/>
        <v>-1470.1440037536747</v>
      </c>
      <c r="S4417" s="25">
        <f ca="1">VLOOKUP(CONCATENATE($F4417," ",$G4417),AllocFactorMatrix,(S$4+1),FALSE)*$E4418</f>
        <v>-12.291927782661894</v>
      </c>
      <c r="T4417" s="25">
        <f ca="1">VLOOKUP(CONCATENATE($F4417," ",$G4417),AllocFactorMatrix,(T$4+1),FALSE)*$E4418</f>
        <v>-231.11640697435783</v>
      </c>
      <c r="U4417" s="25">
        <f ca="1">VLOOKUP(CONCATENATE($F4417," ",$G4417),AllocFactorMatrix,(U$4+1),FALSE)*$E4418</f>
        <v>-461.37613169474395</v>
      </c>
      <c r="V4417" s="25">
        <f ca="1">VLOOKUP(CONCATENATE($F4417," ",$G4417),AllocFactorMatrix,(V$4+1),FALSE)*$E4418</f>
        <v>-113.81469822162103</v>
      </c>
      <c r="W4417" s="25">
        <f t="shared" ca="1" si="2064"/>
        <v>-818.59916467338473</v>
      </c>
      <c r="X4417" s="25">
        <f ca="1">VLOOKUP(CONCATENATE($F4417," ",$G4417),AllocFactorMatrix,(X$4+1),FALSE)*$E4418</f>
        <v>-283.66890750529342</v>
      </c>
      <c r="Y4417" s="25">
        <f ca="1">VLOOKUP(CONCATENATE($F4417," ",$G4417),AllocFactorMatrix,(Y$4+1),FALSE)*$E4418</f>
        <v>-4.759922538951618</v>
      </c>
      <c r="Z4417" s="25">
        <f t="shared" ca="1" si="2061"/>
        <v>-288.42883004424505</v>
      </c>
      <c r="AA4417" s="25">
        <f ca="1">VLOOKUP(CONCATENATE($F4417," ",$G4417),AllocFactorMatrix,(AA$4+1),FALSE)*$E4418</f>
        <v>-16.600407107074169</v>
      </c>
      <c r="AB4417" s="25">
        <f ca="1">VLOOKUP(CONCATENATE($F4417," ",$G4417),AllocFactorMatrix,(AB$4+1),FALSE)*$E4418</f>
        <v>-4572.8595050908698</v>
      </c>
      <c r="AC4417" s="25">
        <f ca="1">VLOOKUP(CONCATENATE($F4417," ",$G4417),AllocFactorMatrix,(AC$4+1),FALSE)*$E4418</f>
        <v>-918.99015480696437</v>
      </c>
    </row>
    <row r="4418" spans="4:29" collapsed="1">
      <c r="D4418" s="20" t="str">
        <f>+D3458</f>
        <v>Adj 26 - Pension &amp; OPEB Expense Adjustment</v>
      </c>
      <c r="E4418" s="57">
        <f>3981+-587462+177+-459389</f>
        <v>-1042693</v>
      </c>
      <c r="F4418" s="61" t="str">
        <f>+F3458</f>
        <v>LABOR_M</v>
      </c>
      <c r="G4418" s="20" t="str">
        <f>$G$15</f>
        <v>TOTAL</v>
      </c>
      <c r="H4418" s="24">
        <f t="shared" ca="1" si="2058"/>
        <v>-1042693.0000000005</v>
      </c>
      <c r="I4418" s="25">
        <f ca="1">VLOOKUP(CONCATENATE($F4418," ",$G4418),AllocFactorMatrix,(I$4+1),FALSE)*$E4418</f>
        <v>-615042.30534809397</v>
      </c>
      <c r="J4418" s="25">
        <f ca="1">VLOOKUP(CONCATENATE($F4418," ",$G4418),AllocFactorMatrix,(J$4+1),FALSE)*$E4418</f>
        <v>-154293.42111850096</v>
      </c>
      <c r="K4418" s="25">
        <f ca="1">VLOOKUP(CONCATENATE($F4418," ",$G4418),AllocFactorMatrix,(K$4+1),FALSE)*$E4418</f>
        <v>-1530.3515905410084</v>
      </c>
      <c r="L4418" s="25">
        <f ca="1">VLOOKUP(CONCATENATE($F4418," ",$G4418),AllocFactorMatrix,(L$4+1),FALSE)*$E4418</f>
        <v>-81.179702021883756</v>
      </c>
      <c r="M4418" s="25">
        <f t="shared" ca="1" si="2059"/>
        <v>-155904.95241106386</v>
      </c>
      <c r="N4418" s="25">
        <f ca="1">VLOOKUP(CONCATENATE($F4418," ",$G4418),AllocFactorMatrix,(N$4+1),FALSE)*$E4418</f>
        <v>-45981.658156551304</v>
      </c>
      <c r="O4418" s="25">
        <f ca="1">VLOOKUP(CONCATENATE($F4418," ",$G4418),AllocFactorMatrix,(O$4+1),FALSE)*$E4418</f>
        <v>-11982.808853572484</v>
      </c>
      <c r="P4418" s="25">
        <f ca="1">VLOOKUP(CONCATENATE($F4418," ",$G4418),AllocFactorMatrix,(P$4+1),FALSE)*$E4418</f>
        <v>-823.90353644675758</v>
      </c>
      <c r="Q4418" s="25">
        <f ca="1">VLOOKUP(CONCATENATE($F4418," ",$G4418),AllocFactorMatrix,(Q$4+1),FALSE)*$E4418</f>
        <v>-202.28819625878714</v>
      </c>
      <c r="R4418" s="25">
        <f t="shared" ca="1" si="2060"/>
        <v>-58990.658742829328</v>
      </c>
      <c r="S4418" s="25">
        <f ca="1">VLOOKUP(CONCATENATE($F4418," ",$G4418),AllocFactorMatrix,(S$4+1),FALSE)*$E4418</f>
        <v>-2683.0146793563604</v>
      </c>
      <c r="T4418" s="25">
        <f ca="1">VLOOKUP(CONCATENATE($F4418," ",$G4418),AllocFactorMatrix,(T$4+1),FALSE)*$E4418</f>
        <v>-28615.243713611235</v>
      </c>
      <c r="U4418" s="25">
        <f ca="1">VLOOKUP(CONCATENATE($F4418," ",$G4418),AllocFactorMatrix,(U$4+1),FALSE)*$E4418</f>
        <v>-139223.25515626321</v>
      </c>
      <c r="V4418" s="25">
        <f ca="1">VLOOKUP(CONCATENATE($F4418," ",$G4418),AllocFactorMatrix,(V$4+1),FALSE)*$E4418</f>
        <v>-20934.023701259772</v>
      </c>
      <c r="W4418" s="25">
        <f t="shared" ca="1" si="2064"/>
        <v>-191455.5372504906</v>
      </c>
      <c r="X4418" s="25">
        <f ca="1">VLOOKUP(CONCATENATE($F4418," ",$G4418),AllocFactorMatrix,(X$4+1),FALSE)*$E4418</f>
        <v>-12560.87008689689</v>
      </c>
      <c r="Y4418" s="25">
        <f ca="1">VLOOKUP(CONCATENATE($F4418," ",$G4418),AllocFactorMatrix,(Y$4+1),FALSE)*$E4418</f>
        <v>-271.01518781745932</v>
      </c>
      <c r="Z4418" s="25">
        <f t="shared" ca="1" si="2061"/>
        <v>-12831.88527471435</v>
      </c>
      <c r="AA4418" s="25">
        <f ca="1">VLOOKUP(CONCATENATE($F4418," ",$G4418),AllocFactorMatrix,(AA$4+1),FALSE)*$E4418</f>
        <v>-243.7541222292231</v>
      </c>
      <c r="AB4418" s="25">
        <f ca="1">VLOOKUP(CONCATENATE($F4418," ",$G4418),AllocFactorMatrix,(AB$4+1),FALSE)*$E4418</f>
        <v>-6760.2376213490243</v>
      </c>
      <c r="AC4418" s="25">
        <f ca="1">VLOOKUP(CONCATENATE($F4418," ",$G4418),AllocFactorMatrix,(AC$4+1),FALSE)*$E4418</f>
        <v>-1463.6692292300663</v>
      </c>
    </row>
    <row r="4419" spans="4:29" hidden="1" outlineLevel="1">
      <c r="F4419" s="61" t="str">
        <f>F4426</f>
        <v>REV_RENT</v>
      </c>
      <c r="G4419" s="20" t="str">
        <f>$G$8</f>
        <v>PRODUCTION</v>
      </c>
      <c r="H4419" s="24">
        <f t="shared" ca="1" si="2058"/>
        <v>5.7449981788389639</v>
      </c>
      <c r="I4419" s="25">
        <f ca="1">VLOOKUP(CONCATENATE($F4419," ",$G4419),AllocFactorMatrix,(I$4+1),FALSE)*$E4426</f>
        <v>2.8170191658272543</v>
      </c>
      <c r="J4419" s="25">
        <f ca="1">VLOOKUP(CONCATENATE($F4419," ",$G4419),AllocFactorMatrix,(J$4+1),FALSE)*$E4426</f>
        <v>0.71259631245358701</v>
      </c>
      <c r="K4419" s="25">
        <f ca="1">VLOOKUP(CONCATENATE($F4419," ",$G4419),AllocFactorMatrix,(K$4+1),FALSE)*$E4426</f>
        <v>8.3313347720948144E-3</v>
      </c>
      <c r="L4419" s="25">
        <f ca="1">VLOOKUP(CONCATENATE($F4419," ",$G4419),AllocFactorMatrix,(L$4+1),FALSE)*$E4426</f>
        <v>2.0524665705166998E-4</v>
      </c>
      <c r="M4419" s="25">
        <f t="shared" ref="M4419:M4466" ca="1" si="2065">SUBTOTAL(9,J4419:L4419)</f>
        <v>0.72113289388273349</v>
      </c>
      <c r="N4419" s="25">
        <f ca="1">VLOOKUP(CONCATENATE($F4419," ",$G4419),AllocFactorMatrix,(N$4+1),FALSE)*$E4426</f>
        <v>0.29815923747929418</v>
      </c>
      <c r="O4419" s="25">
        <f ca="1">VLOOKUP(CONCATENATE($F4419," ",$G4419),AllocFactorMatrix,(O$4+1),FALSE)*$E4426</f>
        <v>8.491428713531024E-2</v>
      </c>
      <c r="P4419" s="25">
        <f ca="1">VLOOKUP(CONCATENATE($F4419," ",$G4419),AllocFactorMatrix,(P$4+1),FALSE)*$E4426</f>
        <v>6.719733480808324E-3</v>
      </c>
      <c r="Q4419" s="25">
        <f ca="1">VLOOKUP(CONCATENATE($F4419," ",$G4419),AllocFactorMatrix,(Q$4+1),FALSE)*$E4426</f>
        <v>1.4184172544912611E-3</v>
      </c>
      <c r="R4419" s="25">
        <f t="shared" ref="R4419:R4466" ca="1" si="2066">SUBTOTAL(9,N4419:Q4419)</f>
        <v>0.39121167534990403</v>
      </c>
      <c r="S4419" s="25">
        <f ca="1">VLOOKUP(CONCATENATE($F4419," ",$G4419),AllocFactorMatrix,(S$4+1),FALSE)*$E4426</f>
        <v>1.7910515886277838E-2</v>
      </c>
      <c r="T4419" s="25">
        <f ca="1">VLOOKUP(CONCATENATE($F4419," ",$G4419),AllocFactorMatrix,(T$4+1),FALSE)*$E4426</f>
        <v>0.19525604404299968</v>
      </c>
      <c r="U4419" s="25">
        <f ca="1">VLOOKUP(CONCATENATE($F4419," ",$G4419),AllocFactorMatrix,(U$4+1),FALSE)*$E4426</f>
        <v>1.3040444568942788</v>
      </c>
      <c r="V4419" s="25">
        <f ca="1">VLOOKUP(CONCATENATE($F4419," ",$G4419),AllocFactorMatrix,(V$4+1),FALSE)*$E4426</f>
        <v>0.20457993458301729</v>
      </c>
      <c r="W4419" s="25">
        <f ca="1">SUBTOTAL(9,S4419:V4419)</f>
        <v>1.7217909514065737</v>
      </c>
      <c r="X4419" s="25">
        <f ca="1">VLOOKUP(CONCATENATE($F4419," ",$G4419),AllocFactorMatrix,(X$4+1),FALSE)*$E4426</f>
        <v>8.0928525743564114E-2</v>
      </c>
      <c r="Y4419" s="25">
        <f ca="1">VLOOKUP(CONCATENATE($F4419," ",$G4419),AllocFactorMatrix,(Y$4+1),FALSE)*$E4426</f>
        <v>1.9536441976967869E-3</v>
      </c>
      <c r="Z4419" s="25">
        <f t="shared" ref="Z4419:Z4466" ca="1" si="2067">SUBTOTAL(9,X4419:Y4419)</f>
        <v>8.2882169941260908E-2</v>
      </c>
      <c r="AA4419" s="25">
        <f ca="1">VLOOKUP(CONCATENATE($F4419," ",$G4419),AllocFactorMatrix,(AA$4+1),FALSE)*$E4426</f>
        <v>1.4109726263444105E-3</v>
      </c>
      <c r="AB4419" s="25">
        <f ca="1">VLOOKUP(CONCATENATE($F4419," ",$G4419),AllocFactorMatrix,(AB$4+1),FALSE)*$E4426</f>
        <v>7.6505751211803658E-3</v>
      </c>
      <c r="AC4419" s="25">
        <f ca="1">VLOOKUP(CONCATENATE($F4419," ",$G4419),AllocFactorMatrix,(AC$4+1),FALSE)*$E4426</f>
        <v>1.8997746837134384E-3</v>
      </c>
    </row>
    <row r="4420" spans="4:29" hidden="1" outlineLevel="1">
      <c r="F4420" s="61" t="str">
        <f>F4426</f>
        <v>REV_RENT</v>
      </c>
      <c r="G4420" s="20" t="str">
        <f>$G$9</f>
        <v>BULKTRAN</v>
      </c>
      <c r="H4420" s="24">
        <f t="shared" ca="1" si="2058"/>
        <v>1.0200082353664164</v>
      </c>
      <c r="I4420" s="25">
        <f ca="1">VLOOKUP(CONCATENATE($F4420," ",$G4420),AllocFactorMatrix,(I$4+1),FALSE)*$E4426</f>
        <v>0.50015381361000322</v>
      </c>
      <c r="J4420" s="25">
        <f ca="1">VLOOKUP(CONCATENATE($F4420," ",$G4420),AllocFactorMatrix,(J$4+1),FALSE)*$E4426</f>
        <v>0.12651946694633978</v>
      </c>
      <c r="K4420" s="25">
        <f ca="1">VLOOKUP(CONCATENATE($F4420," ",$G4420),AllocFactorMatrix,(K$4+1),FALSE)*$E4426</f>
        <v>1.4792050083554081E-3</v>
      </c>
      <c r="L4420" s="25">
        <f ca="1">VLOOKUP(CONCATENATE($F4420," ",$G4420),AllocFactorMatrix,(L$4+1),FALSE)*$E4426</f>
        <v>3.6440965507223051E-5</v>
      </c>
      <c r="M4420" s="25">
        <f t="shared" ca="1" si="2065"/>
        <v>0.12803511292020242</v>
      </c>
      <c r="N4420" s="25">
        <f ca="1">VLOOKUP(CONCATENATE($F4420," ",$G4420),AllocFactorMatrix,(N$4+1),FALSE)*$E4426</f>
        <v>5.293733230406579E-2</v>
      </c>
      <c r="O4420" s="25">
        <f ca="1">VLOOKUP(CONCATENATE($F4420," ",$G4420),AllocFactorMatrix,(O$4+1),FALSE)*$E4426</f>
        <v>1.5076292364602473E-2</v>
      </c>
      <c r="P4420" s="25">
        <f ca="1">VLOOKUP(CONCATENATE($F4420," ",$G4420),AllocFactorMatrix,(P$4+1),FALSE)*$E4426</f>
        <v>1.1930697411077548E-3</v>
      </c>
      <c r="Q4420" s="25">
        <f ca="1">VLOOKUP(CONCATENATE($F4420," ",$G4420),AllocFactorMatrix,(Q$4+1),FALSE)*$E4426</f>
        <v>2.5183598597054713E-4</v>
      </c>
      <c r="R4420" s="25">
        <f t="shared" ca="1" si="2066"/>
        <v>6.9458530395746565E-2</v>
      </c>
      <c r="S4420" s="25">
        <f ca="1">VLOOKUP(CONCATENATE($F4420," ",$G4420),AllocFactorMatrix,(S$4+1),FALSE)*$E4426</f>
        <v>3.1799616179088983E-3</v>
      </c>
      <c r="T4420" s="25">
        <f ca="1">VLOOKUP(CONCATENATE($F4420," ",$G4420),AllocFactorMatrix,(T$4+1),FALSE)*$E4426</f>
        <v>3.4667160324353158E-2</v>
      </c>
      <c r="U4420" s="25">
        <f ca="1">VLOOKUP(CONCATENATE($F4420," ",$G4420),AllocFactorMatrix,(U$4+1),FALSE)*$E4426</f>
        <v>0.23152941809720545</v>
      </c>
      <c r="V4420" s="25">
        <f ca="1">VLOOKUP(CONCATENATE($F4420," ",$G4420),AllocFactorMatrix,(V$4+1),FALSE)*$E4426</f>
        <v>3.6322590811956046E-2</v>
      </c>
      <c r="W4420" s="25">
        <f t="shared" ref="W4420:W4426" ca="1" si="2068">SUBTOTAL(9,S4420:V4420)</f>
        <v>0.30569913085142358</v>
      </c>
      <c r="X4420" s="25">
        <f ca="1">VLOOKUP(CONCATENATE($F4420," ",$G4420),AllocFactorMatrix,(X$4+1),FALSE)*$E4426</f>
        <v>1.4368631662678944E-2</v>
      </c>
      <c r="Y4420" s="25">
        <f ca="1">VLOOKUP(CONCATENATE($F4420," ",$G4420),AllocFactorMatrix,(Y$4+1),FALSE)*$E4426</f>
        <v>3.4686402129186747E-4</v>
      </c>
      <c r="Z4420" s="25">
        <f t="shared" ca="1" si="2067"/>
        <v>1.4715495683970813E-2</v>
      </c>
      <c r="AA4420" s="25">
        <f ca="1">VLOOKUP(CONCATENATE($F4420," ",$G4420),AllocFactorMatrix,(AA$4+1),FALSE)*$E4426</f>
        <v>2.5051421322447418E-4</v>
      </c>
      <c r="AB4420" s="25">
        <f ca="1">VLOOKUP(CONCATENATE($F4420," ",$G4420),AllocFactorMatrix,(AB$4+1),FALSE)*$E4426</f>
        <v>1.3583380509392031E-3</v>
      </c>
      <c r="AC4420" s="25">
        <f ca="1">VLOOKUP(CONCATENATE($F4420," ",$G4420),AllocFactorMatrix,(AC$4+1),FALSE)*$E4426</f>
        <v>3.3729964090605728E-4</v>
      </c>
    </row>
    <row r="4421" spans="4:29" hidden="1" outlineLevel="1">
      <c r="F4421" s="61" t="str">
        <f>F4426</f>
        <v>REV_RENT</v>
      </c>
      <c r="G4421" s="20" t="str">
        <f>$G$10</f>
        <v>SUBTRAN</v>
      </c>
      <c r="H4421" s="24">
        <f t="shared" ca="1" si="2058"/>
        <v>0.39118190764190724</v>
      </c>
      <c r="I4421" s="25">
        <f ca="1">VLOOKUP(CONCATENATE($F4421," ",$G4421),AllocFactorMatrix,(I$4+1),FALSE)*$E4426</f>
        <v>0.18577299499862968</v>
      </c>
      <c r="J4421" s="25">
        <f ca="1">VLOOKUP(CONCATENATE($F4421," ",$G4421),AllocFactorMatrix,(J$4+1),FALSE)*$E4426</f>
        <v>4.7555145502077997E-2</v>
      </c>
      <c r="K4421" s="25">
        <f ca="1">VLOOKUP(CONCATENATE($F4421," ",$G4421),AllocFactorMatrix,(K$4+1),FALSE)*$E4426</f>
        <v>5.5417069782599283E-4</v>
      </c>
      <c r="L4421" s="25">
        <f ca="1">VLOOKUP(CONCATENATE($F4421," ",$G4421),AllocFactorMatrix,(L$4+1),FALSE)*$E4426</f>
        <v>1.8168054180268571E-5</v>
      </c>
      <c r="M4421" s="25">
        <f t="shared" ca="1" si="2065"/>
        <v>4.8127484254084259E-2</v>
      </c>
      <c r="N4421" s="25">
        <f ca="1">VLOOKUP(CONCATENATE($F4421," ",$G4421),AllocFactorMatrix,(N$4+1),FALSE)*$E4426</f>
        <v>2.0726842874072535E-2</v>
      </c>
      <c r="O4421" s="25">
        <f ca="1">VLOOKUP(CONCATENATE($F4421," ",$G4421),AllocFactorMatrix,(O$4+1),FALSE)*$E4426</f>
        <v>5.8749768122503074E-3</v>
      </c>
      <c r="P4421" s="25">
        <f ca="1">VLOOKUP(CONCATENATE($F4421," ",$G4421),AllocFactorMatrix,(P$4+1),FALSE)*$E4426</f>
        <v>6.0179104126892996E-4</v>
      </c>
      <c r="Q4421" s="25">
        <f ca="1">VLOOKUP(CONCATENATE($F4421," ",$G4421),AllocFactorMatrix,(Q$4+1),FALSE)*$E4426</f>
        <v>0</v>
      </c>
      <c r="R4421" s="25">
        <f t="shared" ca="1" si="2066"/>
        <v>2.7203610727591775E-2</v>
      </c>
      <c r="S4421" s="25">
        <f ca="1">VLOOKUP(CONCATENATE($F4421," ",$G4421),AllocFactorMatrix,(S$4+1),FALSE)*$E4426</f>
        <v>1.1607962876242315E-3</v>
      </c>
      <c r="T4421" s="25">
        <f ca="1">VLOOKUP(CONCATENATE($F4421," ",$G4421),AllocFactorMatrix,(T$4+1),FALSE)*$E4426</f>
        <v>1.3416344835953052E-2</v>
      </c>
      <c r="U4421" s="25">
        <f ca="1">VLOOKUP(CONCATENATE($F4421," ",$G4421),AllocFactorMatrix,(U$4+1),FALSE)*$E4426</f>
        <v>0.10928612843129264</v>
      </c>
      <c r="V4421" s="25">
        <f ca="1">VLOOKUP(CONCATENATE($F4421," ",$G4421),AllocFactorMatrix,(V$4+1),FALSE)*$E4426</f>
        <v>0</v>
      </c>
      <c r="W4421" s="25">
        <f t="shared" ca="1" si="2068"/>
        <v>0.12386326955486993</v>
      </c>
      <c r="X4421" s="25">
        <f ca="1">VLOOKUP(CONCATENATE($F4421," ",$G4421),AllocFactorMatrix,(X$4+1),FALSE)*$E4426</f>
        <v>5.6251476383504355E-3</v>
      </c>
      <c r="Y4421" s="25">
        <f ca="1">VLOOKUP(CONCATENATE($F4421," ",$G4421),AllocFactorMatrix,(Y$4+1),FALSE)*$E4426</f>
        <v>1.34585404145246E-4</v>
      </c>
      <c r="Z4421" s="25">
        <f t="shared" ca="1" si="2067"/>
        <v>5.7597330424956818E-3</v>
      </c>
      <c r="AA4421" s="25">
        <f ca="1">VLOOKUP(CONCATENATE($F4421," ",$G4421),AllocFactorMatrix,(AA$4+1),FALSE)*$E4426</f>
        <v>9.2370189543671135E-5</v>
      </c>
      <c r="AB4421" s="25">
        <f ca="1">VLOOKUP(CONCATENATE($F4421," ",$G4421),AllocFactorMatrix,(AB$4+1),FALSE)*$E4426</f>
        <v>2.9016238796844801E-4</v>
      </c>
      <c r="AC4421" s="25">
        <f ca="1">VLOOKUP(CONCATENATE($F4421," ",$G4421),AllocFactorMatrix,(AC$4+1),FALSE)*$E4426</f>
        <v>7.2282486723808688E-5</v>
      </c>
    </row>
    <row r="4422" spans="4:29" hidden="1" outlineLevel="1">
      <c r="F4422" s="61" t="str">
        <f>F4426</f>
        <v>REV_RENT</v>
      </c>
      <c r="G4422" s="20" t="str">
        <f>$G$11</f>
        <v>DISTPRI</v>
      </c>
      <c r="H4422" s="24">
        <f t="shared" ca="1" si="2058"/>
        <v>5.968295268124395</v>
      </c>
      <c r="I4422" s="25">
        <f ca="1">VLOOKUP(CONCATENATE($F4422," ",$G4422),AllocFactorMatrix,(I$4+1),FALSE)*$E4426</f>
        <v>3.965924173182608</v>
      </c>
      <c r="J4422" s="25">
        <f ca="1">VLOOKUP(CONCATENATE($F4422," ",$G4422),AllocFactorMatrix,(J$4+1),FALSE)*$E4426</f>
        <v>0.99846752065469424</v>
      </c>
      <c r="K4422" s="25">
        <f ca="1">VLOOKUP(CONCATENATE($F4422," ",$G4422),AllocFactorMatrix,(K$4+1),FALSE)*$E4426</f>
        <v>1.165175813986916E-2</v>
      </c>
      <c r="L4422" s="25">
        <f ca="1">VLOOKUP(CONCATENATE($F4422," ",$G4422),AllocFactorMatrix,(L$4+1),FALSE)*$E4426</f>
        <v>0</v>
      </c>
      <c r="M4422" s="25">
        <f t="shared" ca="1" si="2065"/>
        <v>1.0101192787945634</v>
      </c>
      <c r="N4422" s="25">
        <f ca="1">VLOOKUP(CONCATENATE($F4422," ",$G4422),AllocFactorMatrix,(N$4+1),FALSE)*$E4426</f>
        <v>0.43056685251789978</v>
      </c>
      <c r="O4422" s="25">
        <f ca="1">VLOOKUP(CONCATENATE($F4422," ",$G4422),AllocFactorMatrix,(O$4+1),FALSE)*$E4426</f>
        <v>0.12222862694787973</v>
      </c>
      <c r="P4422" s="25">
        <f ca="1">VLOOKUP(CONCATENATE($F4422," ",$G4422),AllocFactorMatrix,(P$4+1),FALSE)*$E4426</f>
        <v>0</v>
      </c>
      <c r="Q4422" s="25">
        <f ca="1">VLOOKUP(CONCATENATE($F4422," ",$G4422),AllocFactorMatrix,(Q$4+1),FALSE)*$E4426</f>
        <v>0</v>
      </c>
      <c r="R4422" s="25">
        <f t="shared" ca="1" si="2066"/>
        <v>0.55279547946577945</v>
      </c>
      <c r="S4422" s="25">
        <f ca="1">VLOOKUP(CONCATENATE($F4422," ",$G4422),AllocFactorMatrix,(S$4+1),FALSE)*$E4426</f>
        <v>2.4556809642789685E-2</v>
      </c>
      <c r="T4422" s="25">
        <f ca="1">VLOOKUP(CONCATENATE($F4422," ",$G4422),AllocFactorMatrix,(T$4+1),FALSE)*$E4426</f>
        <v>0.28403385334355247</v>
      </c>
      <c r="U4422" s="25">
        <f ca="1">VLOOKUP(CONCATENATE($F4422," ",$G4422),AllocFactorMatrix,(U$4+1),FALSE)*$E4426</f>
        <v>0</v>
      </c>
      <c r="V4422" s="25">
        <f ca="1">VLOOKUP(CONCATENATE($F4422," ",$G4422),AllocFactorMatrix,(V$4+1),FALSE)*$E4426</f>
        <v>0</v>
      </c>
      <c r="W4422" s="25">
        <f t="shared" ca="1" si="2068"/>
        <v>0.30859066298634213</v>
      </c>
      <c r="X4422" s="25">
        <f ca="1">VLOOKUP(CONCATENATE($F4422," ",$G4422),AllocFactorMatrix,(X$4+1),FALSE)*$E4426</f>
        <v>0.11684858927577849</v>
      </c>
      <c r="Y4422" s="25">
        <f ca="1">VLOOKUP(CONCATENATE($F4422," ",$G4422),AllocFactorMatrix,(Y$4+1),FALSE)*$E4426</f>
        <v>2.7995956037656002E-3</v>
      </c>
      <c r="Z4422" s="25">
        <f t="shared" ca="1" si="2067"/>
        <v>0.11964818487954408</v>
      </c>
      <c r="AA4422" s="25">
        <f ca="1">VLOOKUP(CONCATENATE($F4422," ",$G4422),AllocFactorMatrix,(AA$4+1),FALSE)*$E4426</f>
        <v>2.010352035323014E-3</v>
      </c>
      <c r="AB4422" s="25">
        <f ca="1">VLOOKUP(CONCATENATE($F4422," ",$G4422),AllocFactorMatrix,(AB$4+1),FALSE)*$E4426</f>
        <v>7.3693168430903691E-3</v>
      </c>
      <c r="AC4422" s="25">
        <f ca="1">VLOOKUP(CONCATENATE($F4422," ",$G4422),AllocFactorMatrix,(AC$4+1),FALSE)*$E4426</f>
        <v>1.8378199371452812E-3</v>
      </c>
    </row>
    <row r="4423" spans="4:29" hidden="1" outlineLevel="1">
      <c r="F4423" s="61" t="str">
        <f>F4426</f>
        <v>REV_RENT</v>
      </c>
      <c r="G4423" s="20" t="str">
        <f>$G$12</f>
        <v>DISTSEC</v>
      </c>
      <c r="H4423" s="24">
        <f t="shared" ca="1" si="2058"/>
        <v>2.556035627351767</v>
      </c>
      <c r="I4423" s="25">
        <f ca="1">VLOOKUP(CONCATENATE($F4423," ",$G4423),AllocFactorMatrix,(I$4+1),FALSE)*$E4426</f>
        <v>1.9083407032967892</v>
      </c>
      <c r="J4423" s="25">
        <f ca="1">VLOOKUP(CONCATENATE($F4423," ",$G4423),AllocFactorMatrix,(J$4+1),FALSE)*$E4426</f>
        <v>0.42839719992169406</v>
      </c>
      <c r="K4423" s="25">
        <f ca="1">VLOOKUP(CONCATENATE($F4423," ",$G4423),AllocFactorMatrix,(K$4+1),FALSE)*$E4426</f>
        <v>0</v>
      </c>
      <c r="L4423" s="25">
        <f ca="1">VLOOKUP(CONCATENATE($F4423," ",$G4423),AllocFactorMatrix,(L$4+1),FALSE)*$E4426</f>
        <v>0</v>
      </c>
      <c r="M4423" s="25">
        <f t="shared" ca="1" si="2065"/>
        <v>0.42839719992169406</v>
      </c>
      <c r="N4423" s="25">
        <f ca="1">VLOOKUP(CONCATENATE($F4423," ",$G4423),AllocFactorMatrix,(N$4+1),FALSE)*$E4426</f>
        <v>0.151014529179891</v>
      </c>
      <c r="O4423" s="25">
        <f ca="1">VLOOKUP(CONCATENATE($F4423," ",$G4423),AllocFactorMatrix,(O$4+1),FALSE)*$E4426</f>
        <v>0</v>
      </c>
      <c r="P4423" s="25">
        <f ca="1">VLOOKUP(CONCATENATE($F4423," ",$G4423),AllocFactorMatrix,(P$4+1),FALSE)*$E4426</f>
        <v>0</v>
      </c>
      <c r="Q4423" s="25">
        <f ca="1">VLOOKUP(CONCATENATE($F4423," ",$G4423),AllocFactorMatrix,(Q$4+1),FALSE)*$E4426</f>
        <v>0</v>
      </c>
      <c r="R4423" s="25">
        <f t="shared" ca="1" si="2066"/>
        <v>0.151014529179891</v>
      </c>
      <c r="S4423" s="25">
        <f ca="1">VLOOKUP(CONCATENATE($F4423," ",$G4423),AllocFactorMatrix,(S$4+1),FALSE)*$E4426</f>
        <v>6.6839870908966675E-3</v>
      </c>
      <c r="T4423" s="25">
        <f ca="1">VLOOKUP(CONCATENATE($F4423," ",$G4423),AllocFactorMatrix,(T$4+1),FALSE)*$E4426</f>
        <v>0</v>
      </c>
      <c r="U4423" s="25">
        <f ca="1">VLOOKUP(CONCATENATE($F4423," ",$G4423),AllocFactorMatrix,(U$4+1),FALSE)*$E4426</f>
        <v>0</v>
      </c>
      <c r="V4423" s="25">
        <f ca="1">VLOOKUP(CONCATENATE($F4423," ",$G4423),AllocFactorMatrix,(V$4+1),FALSE)*$E4426</f>
        <v>0</v>
      </c>
      <c r="W4423" s="25">
        <f t="shared" ca="1" si="2068"/>
        <v>6.6839870908966675E-3</v>
      </c>
      <c r="X4423" s="25">
        <f ca="1">VLOOKUP(CONCATENATE($F4423," ",$G4423),AllocFactorMatrix,(X$4+1),FALSE)*$E4426</f>
        <v>4.2029596173685124E-2</v>
      </c>
      <c r="Y4423" s="25">
        <f ca="1">VLOOKUP(CONCATENATE($F4423," ",$G4423),AllocFactorMatrix,(Y$4+1),FALSE)*$E4426</f>
        <v>0</v>
      </c>
      <c r="Z4423" s="25">
        <f t="shared" ca="1" si="2067"/>
        <v>4.2029596173685124E-2</v>
      </c>
      <c r="AA4423" s="25">
        <f ca="1">VLOOKUP(CONCATENATE($F4423," ",$G4423),AllocFactorMatrix,(AA$4+1),FALSE)*$E4426</f>
        <v>6.8534612690163632E-4</v>
      </c>
      <c r="AB4423" s="25">
        <f ca="1">VLOOKUP(CONCATENATE($F4423," ",$G4423),AllocFactorMatrix,(AB$4+1),FALSE)*$E4426</f>
        <v>1.5133485400007326E-2</v>
      </c>
      <c r="AC4423" s="25">
        <f ca="1">VLOOKUP(CONCATENATE($F4423," ",$G4423),AllocFactorMatrix,(AC$4+1),FALSE)*$E4426</f>
        <v>3.7507801619018895E-3</v>
      </c>
    </row>
    <row r="4424" spans="4:29" hidden="1" outlineLevel="1">
      <c r="F4424" s="61" t="str">
        <f>F4426</f>
        <v>REV_RENT</v>
      </c>
      <c r="G4424" s="20" t="str">
        <f>$G$13</f>
        <v>ENERGY</v>
      </c>
      <c r="H4424" s="24">
        <f t="shared" ca="1" si="2058"/>
        <v>5.774562558599909E-3</v>
      </c>
      <c r="I4424" s="25">
        <f ca="1">VLOOKUP(CONCATENATE($F4424," ",$G4424),AllocFactorMatrix,(I$4+1),FALSE)*$E4426</f>
        <v>2.0992410508361009E-3</v>
      </c>
      <c r="J4424" s="25">
        <f ca="1">VLOOKUP(CONCATENATE($F4424," ",$G4424),AllocFactorMatrix,(J$4+1),FALSE)*$E4426</f>
        <v>6.7756396593436391E-4</v>
      </c>
      <c r="K4424" s="25">
        <f ca="1">VLOOKUP(CONCATENATE($F4424," ",$G4424),AllocFactorMatrix,(K$4+1),FALSE)*$E4426</f>
        <v>7.75682191160683E-6</v>
      </c>
      <c r="L4424" s="25">
        <f ca="1">VLOOKUP(CONCATENATE($F4424," ",$G4424),AllocFactorMatrix,(L$4+1),FALSE)*$E4426</f>
        <v>1.9659617098468676E-7</v>
      </c>
      <c r="M4424" s="25">
        <f t="shared" ca="1" si="2065"/>
        <v>6.8551738401695546E-4</v>
      </c>
      <c r="N4424" s="25">
        <f ca="1">VLOOKUP(CONCATENATE($F4424," ",$G4424),AllocFactorMatrix,(N$4+1),FALSE)*$E4426</f>
        <v>3.2788519546569846E-4</v>
      </c>
      <c r="O4424" s="25">
        <f ca="1">VLOOKUP(CONCATENATE($F4424," ",$G4424),AllocFactorMatrix,(O$4+1),FALSE)*$E4426</f>
        <v>9.1522559383762315E-5</v>
      </c>
      <c r="P4424" s="25">
        <f ca="1">VLOOKUP(CONCATENATE($F4424," ",$G4424),AllocFactorMatrix,(P$4+1),FALSE)*$E4426</f>
        <v>7.2459104145218539E-6</v>
      </c>
      <c r="Q4424" s="25">
        <f ca="1">VLOOKUP(CONCATENATE($F4424," ",$G4424),AllocFactorMatrix,(Q$4+1),FALSE)*$E4426</f>
        <v>1.4853784844566817E-6</v>
      </c>
      <c r="R4424" s="25">
        <f t="shared" ca="1" si="2066"/>
        <v>4.2813904374843929E-4</v>
      </c>
      <c r="S4424" s="25">
        <f ca="1">VLOOKUP(CONCATENATE($F4424," ",$G4424),AllocFactorMatrix,(S$4+1),FALSE)*$E4426</f>
        <v>2.1848487171463721E-5</v>
      </c>
      <c r="T4424" s="25">
        <f ca="1">VLOOKUP(CONCATENATE($F4424," ",$G4424),AllocFactorMatrix,(T$4+1),FALSE)*$E4426</f>
        <v>2.6110710303977312E-4</v>
      </c>
      <c r="U4424" s="25">
        <f ca="1">VLOOKUP(CONCATENATE($F4424," ",$G4424),AllocFactorMatrix,(U$4+1),FALSE)*$E4426</f>
        <v>1.8459050451092311E-3</v>
      </c>
      <c r="V4424" s="25">
        <f ca="1">VLOOKUP(CONCATENATE($F4424," ",$G4424),AllocFactorMatrix,(V$4+1),FALSE)*$E4426</f>
        <v>2.9582412708309831E-4</v>
      </c>
      <c r="W4424" s="25">
        <f t="shared" ca="1" si="2068"/>
        <v>2.4246847624035664E-3</v>
      </c>
      <c r="X4424" s="25">
        <f ca="1">VLOOKUP(CONCATENATE($F4424," ",$G4424),AllocFactorMatrix,(X$4+1),FALSE)*$E4426</f>
        <v>8.8937503379693295E-5</v>
      </c>
      <c r="Y4424" s="25">
        <f ca="1">VLOOKUP(CONCATENATE($F4424," ",$G4424),AllocFactorMatrix,(Y$4+1),FALSE)*$E4426</f>
        <v>2.0903454408790917E-6</v>
      </c>
      <c r="Z4424" s="25">
        <f t="shared" ca="1" si="2067"/>
        <v>9.1027848820572391E-5</v>
      </c>
      <c r="AA4424" s="25">
        <f ca="1">VLOOKUP(CONCATENATE($F4424," ",$G4424),AllocFactorMatrix,(AA$4+1),FALSE)*$E4426</f>
        <v>2.0420982982815617E-6</v>
      </c>
      <c r="AB4424" s="25">
        <f ca="1">VLOOKUP(CONCATENATE($F4424," ",$G4424),AllocFactorMatrix,(AB$4+1),FALSE)*$E4426</f>
        <v>3.5138620446094073E-5</v>
      </c>
      <c r="AC4424" s="25">
        <f ca="1">VLOOKUP(CONCATENATE($F4424," ",$G4424),AllocFactorMatrix,(AC$4+1),FALSE)*$E4426</f>
        <v>8.7717500298999288E-6</v>
      </c>
    </row>
    <row r="4425" spans="4:29" hidden="1" outlineLevel="1">
      <c r="F4425" s="61" t="str">
        <f>F4426</f>
        <v>REV_RENT</v>
      </c>
      <c r="G4425" s="20" t="str">
        <f>$G$14</f>
        <v>CUSTOMER</v>
      </c>
      <c r="H4425" s="24">
        <f t="shared" ca="1" si="2058"/>
        <v>6.3137062201179424</v>
      </c>
      <c r="I4425" s="25">
        <f ca="1">VLOOKUP(CONCATENATE($F4425," ",$G4425),AllocFactorMatrix,(I$4+1),FALSE)*$E4426</f>
        <v>4.9974138377831263</v>
      </c>
      <c r="J4425" s="25">
        <f ca="1">VLOOKUP(CONCATENATE($F4425," ",$G4425),AllocFactorMatrix,(J$4+1),FALSE)*$E4426</f>
        <v>1.1879957286438465</v>
      </c>
      <c r="K4425" s="25">
        <f ca="1">VLOOKUP(CONCATENATE($F4425," ",$G4425),AllocFactorMatrix,(K$4+1),FALSE)*$E4426</f>
        <v>3.7253995496150665E-3</v>
      </c>
      <c r="L4425" s="25">
        <f ca="1">VLOOKUP(CONCATENATE($F4425," ",$G4425),AllocFactorMatrix,(L$4+1),FALSE)*$E4426</f>
        <v>2.030269084244345E-4</v>
      </c>
      <c r="M4425" s="25">
        <f t="shared" ca="1" si="2065"/>
        <v>1.191924155101886</v>
      </c>
      <c r="N4425" s="25">
        <f ca="1">VLOOKUP(CONCATENATE($F4425," ",$G4425),AllocFactorMatrix,(N$4+1),FALSE)*$E4426</f>
        <v>1.4895059222045997E-2</v>
      </c>
      <c r="O4425" s="25">
        <f ca="1">VLOOKUP(CONCATENATE($F4425," ",$G4425),AllocFactorMatrix,(O$4+1),FALSE)*$E4426</f>
        <v>3.1657417481103902E-3</v>
      </c>
      <c r="P4425" s="25">
        <f ca="1">VLOOKUP(CONCATENATE($F4425," ",$G4425),AllocFactorMatrix,(P$4+1),FALSE)*$E4426</f>
        <v>5.8252857520991769E-4</v>
      </c>
      <c r="Q4425" s="25">
        <f ca="1">VLOOKUP(CONCATENATE($F4425," ",$G4425),AllocFactorMatrix,(Q$4+1),FALSE)*$E4426</f>
        <v>2.4963565076746087E-4</v>
      </c>
      <c r="R4425" s="25">
        <f t="shared" ca="1" si="2066"/>
        <v>1.8892965196133767E-2</v>
      </c>
      <c r="S4425" s="25">
        <f ca="1">VLOOKUP(CONCATENATE($F4425," ",$G4425),AllocFactorMatrix,(S$4+1),FALSE)*$E4426</f>
        <v>2.0654106896818677E-4</v>
      </c>
      <c r="T4425" s="25">
        <f ca="1">VLOOKUP(CONCATENATE($F4425," ",$G4425),AllocFactorMatrix,(T$4+1),FALSE)*$E4426</f>
        <v>1.8608430109397268E-3</v>
      </c>
      <c r="U4425" s="25">
        <f ca="1">VLOOKUP(CONCATENATE($F4425," ",$G4425),AllocFactorMatrix,(U$4+1),FALSE)*$E4426</f>
        <v>1.5105066435906517E-3</v>
      </c>
      <c r="V4425" s="25">
        <f ca="1">VLOOKUP(CONCATENATE($F4425," ",$G4425),AllocFactorMatrix,(V$4+1),FALSE)*$E4426</f>
        <v>3.7445729141448127E-4</v>
      </c>
      <c r="W4425" s="25">
        <f t="shared" ca="1" si="2068"/>
        <v>3.9523480149130461E-3</v>
      </c>
      <c r="X4425" s="25">
        <f ca="1">VLOOKUP(CONCATENATE($F4425," ",$G4425),AllocFactorMatrix,(X$4+1),FALSE)*$E4426</f>
        <v>5.1666394340278768E-3</v>
      </c>
      <c r="Y4425" s="25">
        <f ca="1">VLOOKUP(CONCATENATE($F4425," ",$G4425),AllocFactorMatrix,(Y$4+1),FALSE)*$E4426</f>
        <v>4.8039415726322635E-5</v>
      </c>
      <c r="Z4425" s="25">
        <f t="shared" ca="1" si="2067"/>
        <v>5.2146788497541997E-3</v>
      </c>
      <c r="AA4425" s="25">
        <f ca="1">VLOOKUP(CONCATENATE($F4425," ",$G4425),AllocFactorMatrix,(AA$4+1),FALSE)*$E4426</f>
        <v>3.2188694048779459E-4</v>
      </c>
      <c r="AB4425" s="25">
        <f ca="1">VLOOKUP(CONCATENATE($F4425," ",$G4425),AllocFactorMatrix,(AB$4+1),FALSE)*$E4426</f>
        <v>8.1854200282412262E-2</v>
      </c>
      <c r="AC4425" s="25">
        <f ca="1">VLOOKUP(CONCATENATE($F4425," ",$G4425),AllocFactorMatrix,(AC$4+1),FALSE)*$E4426</f>
        <v>1.4132147949229994E-2</v>
      </c>
    </row>
    <row r="4426" spans="4:29" collapsed="1">
      <c r="D4426" s="20" t="s">
        <v>1198</v>
      </c>
      <c r="E4426" s="57">
        <v>22</v>
      </c>
      <c r="F4426" s="61" t="s">
        <v>570</v>
      </c>
      <c r="G4426" s="20" t="str">
        <f>$G$15</f>
        <v>TOTAL</v>
      </c>
      <c r="H4426" s="24">
        <f t="shared" ca="1" si="2058"/>
        <v>21.999999999999993</v>
      </c>
      <c r="I4426" s="25">
        <f ca="1">VLOOKUP(CONCATENATE($F4426," ",$G4426),AllocFactorMatrix,(I$4+1),FALSE)*$E4426</f>
        <v>14.376723929749245</v>
      </c>
      <c r="J4426" s="25">
        <f ca="1">VLOOKUP(CONCATENATE($F4426," ",$G4426),AllocFactorMatrix,(J$4+1),FALSE)*$E4426</f>
        <v>3.5022089380881747</v>
      </c>
      <c r="K4426" s="25">
        <f ca="1">VLOOKUP(CONCATENATE($F4426," ",$G4426),AllocFactorMatrix,(K$4+1),FALSE)*$E4426</f>
        <v>2.5749624989672044E-2</v>
      </c>
      <c r="L4426" s="25">
        <f ca="1">VLOOKUP(CONCATENATE($F4426," ",$G4426),AllocFactorMatrix,(L$4+1),FALSE)*$E4426</f>
        <v>4.6307918133458079E-4</v>
      </c>
      <c r="M4426" s="25">
        <f t="shared" ca="1" si="2065"/>
        <v>3.5284216422591816</v>
      </c>
      <c r="N4426" s="25">
        <f ca="1">VLOOKUP(CONCATENATE($F4426," ",$G4426),AllocFactorMatrix,(N$4+1),FALSE)*$E4426</f>
        <v>0.96862773877273489</v>
      </c>
      <c r="O4426" s="25">
        <f ca="1">VLOOKUP(CONCATENATE($F4426," ",$G4426),AllocFactorMatrix,(O$4+1),FALSE)*$E4426</f>
        <v>0.23135144756753692</v>
      </c>
      <c r="P4426" s="25">
        <f ca="1">VLOOKUP(CONCATENATE($F4426," ",$G4426),AllocFactorMatrix,(P$4+1),FALSE)*$E4426</f>
        <v>9.1043687488094483E-3</v>
      </c>
      <c r="Q4426" s="25">
        <f ca="1">VLOOKUP(CONCATENATE($F4426," ",$G4426),AllocFactorMatrix,(Q$4+1),FALSE)*$E4426</f>
        <v>1.9213742697137257E-3</v>
      </c>
      <c r="R4426" s="25">
        <f t="shared" ca="1" si="2066"/>
        <v>1.211004929358795</v>
      </c>
      <c r="S4426" s="25">
        <f ca="1">VLOOKUP(CONCATENATE($F4426," ",$G4426),AllocFactorMatrix,(S$4+1),FALSE)*$E4426</f>
        <v>5.3720460081636966E-2</v>
      </c>
      <c r="T4426" s="25">
        <f ca="1">VLOOKUP(CONCATENATE($F4426," ",$G4426),AllocFactorMatrix,(T$4+1),FALSE)*$E4426</f>
        <v>0.52949535266083791</v>
      </c>
      <c r="U4426" s="25">
        <f ca="1">VLOOKUP(CONCATENATE($F4426," ",$G4426),AllocFactorMatrix,(U$4+1),FALSE)*$E4426</f>
        <v>1.6482164151114771</v>
      </c>
      <c r="V4426" s="25">
        <f ca="1">VLOOKUP(CONCATENATE($F4426," ",$G4426),AllocFactorMatrix,(V$4+1),FALSE)*$E4426</f>
        <v>0.24157280681347093</v>
      </c>
      <c r="W4426" s="25">
        <f t="shared" ca="1" si="2068"/>
        <v>2.4730050346674228</v>
      </c>
      <c r="X4426" s="25">
        <f ca="1">VLOOKUP(CONCATENATE($F4426," ",$G4426),AllocFactorMatrix,(X$4+1),FALSE)*$E4426</f>
        <v>0.26505606743146465</v>
      </c>
      <c r="Y4426" s="25">
        <f ca="1">VLOOKUP(CONCATENATE($F4426," ",$G4426),AllocFactorMatrix,(Y$4+1),FALSE)*$E4426</f>
        <v>5.2848189880667007E-3</v>
      </c>
      <c r="Z4426" s="25">
        <f t="shared" ca="1" si="2067"/>
        <v>0.27034088641953136</v>
      </c>
      <c r="AA4426" s="25">
        <f ca="1">VLOOKUP(CONCATENATE($F4426," ",$G4426),AllocFactorMatrix,(AA$4+1),FALSE)*$E4426</f>
        <v>4.773484230123283E-3</v>
      </c>
      <c r="AB4426" s="25">
        <f ca="1">VLOOKUP(CONCATENATE($F4426," ",$G4426),AllocFactorMatrix,(AB$4+1),FALSE)*$E4426</f>
        <v>0.11369121670604405</v>
      </c>
      <c r="AC4426" s="25">
        <f ca="1">VLOOKUP(CONCATENATE($F4426," ",$G4426),AllocFactorMatrix,(AC$4+1),FALSE)*$E4426</f>
        <v>2.2038876609650367E-2</v>
      </c>
    </row>
    <row r="4427" spans="4:29" hidden="1" outlineLevel="1">
      <c r="F4427" s="61" t="str">
        <f>F4434</f>
        <v>FUELREV</v>
      </c>
      <c r="G4427" s="20" t="str">
        <f>$G$8</f>
        <v>PRODUCTION</v>
      </c>
      <c r="H4427" s="24">
        <f t="shared" ref="H4427:H4458" si="2069">SUBTOTAL(9,I4427:AC4427)</f>
        <v>0</v>
      </c>
      <c r="I4427" s="25">
        <f>VLOOKUP(CONCATENATE($F4427," ",$G4427),AllocFactorMatrix,(I$4+1),FALSE)*$E4434</f>
        <v>0</v>
      </c>
      <c r="J4427" s="25">
        <f>VLOOKUP(CONCATENATE($F4427," ",$G4427),AllocFactorMatrix,(J$4+1),FALSE)*$E4434</f>
        <v>0</v>
      </c>
      <c r="K4427" s="25">
        <f>VLOOKUP(CONCATENATE($F4427," ",$G4427),AllocFactorMatrix,(K$4+1),FALSE)*$E4434</f>
        <v>0</v>
      </c>
      <c r="L4427" s="25">
        <f>VLOOKUP(CONCATENATE($F4427," ",$G4427),AllocFactorMatrix,(L$4+1),FALSE)*$E4434</f>
        <v>0</v>
      </c>
      <c r="M4427" s="25">
        <f t="shared" ref="M4427:M4434" si="2070">SUBTOTAL(9,J4427:L4427)</f>
        <v>0</v>
      </c>
      <c r="N4427" s="25">
        <f>VLOOKUP(CONCATENATE($F4427," ",$G4427),AllocFactorMatrix,(N$4+1),FALSE)*$E4434</f>
        <v>0</v>
      </c>
      <c r="O4427" s="25">
        <f>VLOOKUP(CONCATENATE($F4427," ",$G4427),AllocFactorMatrix,(O$4+1),FALSE)*$E4434</f>
        <v>0</v>
      </c>
      <c r="P4427" s="25">
        <f>VLOOKUP(CONCATENATE($F4427," ",$G4427),AllocFactorMatrix,(P$4+1),FALSE)*$E4434</f>
        <v>0</v>
      </c>
      <c r="Q4427" s="25">
        <f>VLOOKUP(CONCATENATE($F4427," ",$G4427),AllocFactorMatrix,(Q$4+1),FALSE)*$E4434</f>
        <v>0</v>
      </c>
      <c r="R4427" s="25">
        <f t="shared" ref="R4427:R4434" si="2071">SUBTOTAL(9,N4427:Q4427)</f>
        <v>0</v>
      </c>
      <c r="S4427" s="25">
        <f>VLOOKUP(CONCATENATE($F4427," ",$G4427),AllocFactorMatrix,(S$4+1),FALSE)*$E4434</f>
        <v>0</v>
      </c>
      <c r="T4427" s="25">
        <f>VLOOKUP(CONCATENATE($F4427," ",$G4427),AllocFactorMatrix,(T$4+1),FALSE)*$E4434</f>
        <v>0</v>
      </c>
      <c r="U4427" s="25">
        <f>VLOOKUP(CONCATENATE($F4427," ",$G4427),AllocFactorMatrix,(U$4+1),FALSE)*$E4434</f>
        <v>0</v>
      </c>
      <c r="V4427" s="25">
        <f>VLOOKUP(CONCATENATE($F4427," ",$G4427),AllocFactorMatrix,(V$4+1),FALSE)*$E4434</f>
        <v>0</v>
      </c>
      <c r="W4427" s="25">
        <f>SUBTOTAL(9,S4427:V4427)</f>
        <v>0</v>
      </c>
      <c r="X4427" s="25">
        <f>VLOOKUP(CONCATENATE($F4427," ",$G4427),AllocFactorMatrix,(X$4+1),FALSE)*$E4434</f>
        <v>0</v>
      </c>
      <c r="Y4427" s="25">
        <f>VLOOKUP(CONCATENATE($F4427," ",$G4427),AllocFactorMatrix,(Y$4+1),FALSE)*$E4434</f>
        <v>0</v>
      </c>
      <c r="Z4427" s="25">
        <f t="shared" ref="Z4427:Z4434" si="2072">SUBTOTAL(9,X4427:Y4427)</f>
        <v>0</v>
      </c>
      <c r="AA4427" s="25">
        <f>VLOOKUP(CONCATENATE($F4427," ",$G4427),AllocFactorMatrix,(AA$4+1),FALSE)*$E4434</f>
        <v>0</v>
      </c>
      <c r="AB4427" s="25">
        <f>VLOOKUP(CONCATENATE($F4427," ",$G4427),AllocFactorMatrix,(AB$4+1),FALSE)*$E4434</f>
        <v>0</v>
      </c>
      <c r="AC4427" s="25">
        <f>VLOOKUP(CONCATENATE($F4427," ",$G4427),AllocFactorMatrix,(AC$4+1),FALSE)*$E4434</f>
        <v>0</v>
      </c>
    </row>
    <row r="4428" spans="4:29" hidden="1" outlineLevel="1">
      <c r="F4428" s="61" t="str">
        <f>F4434</f>
        <v>FUELREV</v>
      </c>
      <c r="G4428" s="20" t="str">
        <f>$G$9</f>
        <v>BULKTRAN</v>
      </c>
      <c r="H4428" s="24">
        <f t="shared" si="2069"/>
        <v>0</v>
      </c>
      <c r="I4428" s="25">
        <f>VLOOKUP(CONCATENATE($F4428," ",$G4428),AllocFactorMatrix,(I$4+1),FALSE)*$E4434</f>
        <v>0</v>
      </c>
      <c r="J4428" s="25">
        <f>VLOOKUP(CONCATENATE($F4428," ",$G4428),AllocFactorMatrix,(J$4+1),FALSE)*$E4434</f>
        <v>0</v>
      </c>
      <c r="K4428" s="25">
        <f>VLOOKUP(CONCATENATE($F4428," ",$G4428),AllocFactorMatrix,(K$4+1),FALSE)*$E4434</f>
        <v>0</v>
      </c>
      <c r="L4428" s="25">
        <f>VLOOKUP(CONCATENATE($F4428," ",$G4428),AllocFactorMatrix,(L$4+1),FALSE)*$E4434</f>
        <v>0</v>
      </c>
      <c r="M4428" s="25">
        <f t="shared" si="2070"/>
        <v>0</v>
      </c>
      <c r="N4428" s="25">
        <f>VLOOKUP(CONCATENATE($F4428," ",$G4428),AllocFactorMatrix,(N$4+1),FALSE)*$E4434</f>
        <v>0</v>
      </c>
      <c r="O4428" s="25">
        <f>VLOOKUP(CONCATENATE($F4428," ",$G4428),AllocFactorMatrix,(O$4+1),FALSE)*$E4434</f>
        <v>0</v>
      </c>
      <c r="P4428" s="25">
        <f>VLOOKUP(CONCATENATE($F4428," ",$G4428),AllocFactorMatrix,(P$4+1),FALSE)*$E4434</f>
        <v>0</v>
      </c>
      <c r="Q4428" s="25">
        <f>VLOOKUP(CONCATENATE($F4428," ",$G4428),AllocFactorMatrix,(Q$4+1),FALSE)*$E4434</f>
        <v>0</v>
      </c>
      <c r="R4428" s="25">
        <f t="shared" si="2071"/>
        <v>0</v>
      </c>
      <c r="S4428" s="25">
        <f>VLOOKUP(CONCATENATE($F4428," ",$G4428),AllocFactorMatrix,(S$4+1),FALSE)*$E4434</f>
        <v>0</v>
      </c>
      <c r="T4428" s="25">
        <f>VLOOKUP(CONCATENATE($F4428," ",$G4428),AllocFactorMatrix,(T$4+1),FALSE)*$E4434</f>
        <v>0</v>
      </c>
      <c r="U4428" s="25">
        <f>VLOOKUP(CONCATENATE($F4428," ",$G4428),AllocFactorMatrix,(U$4+1),FALSE)*$E4434</f>
        <v>0</v>
      </c>
      <c r="V4428" s="25">
        <f>VLOOKUP(CONCATENATE($F4428," ",$G4428),AllocFactorMatrix,(V$4+1),FALSE)*$E4434</f>
        <v>0</v>
      </c>
      <c r="W4428" s="25">
        <f t="shared" ref="W4428:W4434" si="2073">SUBTOTAL(9,S4428:V4428)</f>
        <v>0</v>
      </c>
      <c r="X4428" s="25">
        <f>VLOOKUP(CONCATENATE($F4428," ",$G4428),AllocFactorMatrix,(X$4+1),FALSE)*$E4434</f>
        <v>0</v>
      </c>
      <c r="Y4428" s="25">
        <f>VLOOKUP(CONCATENATE($F4428," ",$G4428),AllocFactorMatrix,(Y$4+1),FALSE)*$E4434</f>
        <v>0</v>
      </c>
      <c r="Z4428" s="25">
        <f t="shared" si="2072"/>
        <v>0</v>
      </c>
      <c r="AA4428" s="25">
        <f>VLOOKUP(CONCATENATE($F4428," ",$G4428),AllocFactorMatrix,(AA$4+1),FALSE)*$E4434</f>
        <v>0</v>
      </c>
      <c r="AB4428" s="25">
        <f>VLOOKUP(CONCATENATE($F4428," ",$G4428),AllocFactorMatrix,(AB$4+1),FALSE)*$E4434</f>
        <v>0</v>
      </c>
      <c r="AC4428" s="25">
        <f>VLOOKUP(CONCATENATE($F4428," ",$G4428),AllocFactorMatrix,(AC$4+1),FALSE)*$E4434</f>
        <v>0</v>
      </c>
    </row>
    <row r="4429" spans="4:29" hidden="1" outlineLevel="1">
      <c r="F4429" s="61" t="str">
        <f>F4434</f>
        <v>FUELREV</v>
      </c>
      <c r="G4429" s="20" t="str">
        <f>$G$10</f>
        <v>SUBTRAN</v>
      </c>
      <c r="H4429" s="24">
        <f t="shared" si="2069"/>
        <v>0</v>
      </c>
      <c r="I4429" s="25">
        <f>VLOOKUP(CONCATENATE($F4429," ",$G4429),AllocFactorMatrix,(I$4+1),FALSE)*$E4434</f>
        <v>0</v>
      </c>
      <c r="J4429" s="25">
        <f>VLOOKUP(CONCATENATE($F4429," ",$G4429),AllocFactorMatrix,(J$4+1),FALSE)*$E4434</f>
        <v>0</v>
      </c>
      <c r="K4429" s="25">
        <f>VLOOKUP(CONCATENATE($F4429," ",$G4429),AllocFactorMatrix,(K$4+1),FALSE)*$E4434</f>
        <v>0</v>
      </c>
      <c r="L4429" s="25">
        <f>VLOOKUP(CONCATENATE($F4429," ",$G4429),AllocFactorMatrix,(L$4+1),FALSE)*$E4434</f>
        <v>0</v>
      </c>
      <c r="M4429" s="25">
        <f t="shared" si="2070"/>
        <v>0</v>
      </c>
      <c r="N4429" s="25">
        <f>VLOOKUP(CONCATENATE($F4429," ",$G4429),AllocFactorMatrix,(N$4+1),FALSE)*$E4434</f>
        <v>0</v>
      </c>
      <c r="O4429" s="25">
        <f>VLOOKUP(CONCATENATE($F4429," ",$G4429),AllocFactorMatrix,(O$4+1),FALSE)*$E4434</f>
        <v>0</v>
      </c>
      <c r="P4429" s="25">
        <f>VLOOKUP(CONCATENATE($F4429," ",$G4429),AllocFactorMatrix,(P$4+1),FALSE)*$E4434</f>
        <v>0</v>
      </c>
      <c r="Q4429" s="25">
        <f>VLOOKUP(CONCATENATE($F4429," ",$G4429),AllocFactorMatrix,(Q$4+1),FALSE)*$E4434</f>
        <v>0</v>
      </c>
      <c r="R4429" s="25">
        <f t="shared" si="2071"/>
        <v>0</v>
      </c>
      <c r="S4429" s="25">
        <f>VLOOKUP(CONCATENATE($F4429," ",$G4429),AllocFactorMatrix,(S$4+1),FALSE)*$E4434</f>
        <v>0</v>
      </c>
      <c r="T4429" s="25">
        <f>VLOOKUP(CONCATENATE($F4429," ",$G4429),AllocFactorMatrix,(T$4+1),FALSE)*$E4434</f>
        <v>0</v>
      </c>
      <c r="U4429" s="25">
        <f>VLOOKUP(CONCATENATE($F4429," ",$G4429),AllocFactorMatrix,(U$4+1),FALSE)*$E4434</f>
        <v>0</v>
      </c>
      <c r="V4429" s="25">
        <f>VLOOKUP(CONCATENATE($F4429," ",$G4429),AllocFactorMatrix,(V$4+1),FALSE)*$E4434</f>
        <v>0</v>
      </c>
      <c r="W4429" s="25">
        <f t="shared" si="2073"/>
        <v>0</v>
      </c>
      <c r="X4429" s="25">
        <f>VLOOKUP(CONCATENATE($F4429," ",$G4429),AllocFactorMatrix,(X$4+1),FALSE)*$E4434</f>
        <v>0</v>
      </c>
      <c r="Y4429" s="25">
        <f>VLOOKUP(CONCATENATE($F4429," ",$G4429),AllocFactorMatrix,(Y$4+1),FALSE)*$E4434</f>
        <v>0</v>
      </c>
      <c r="Z4429" s="25">
        <f t="shared" si="2072"/>
        <v>0</v>
      </c>
      <c r="AA4429" s="25">
        <f>VLOOKUP(CONCATENATE($F4429," ",$G4429),AllocFactorMatrix,(AA$4+1),FALSE)*$E4434</f>
        <v>0</v>
      </c>
      <c r="AB4429" s="25">
        <f>VLOOKUP(CONCATENATE($F4429," ",$G4429),AllocFactorMatrix,(AB$4+1),FALSE)*$E4434</f>
        <v>0</v>
      </c>
      <c r="AC4429" s="25">
        <f>VLOOKUP(CONCATENATE($F4429," ",$G4429),AllocFactorMatrix,(AC$4+1),FALSE)*$E4434</f>
        <v>0</v>
      </c>
    </row>
    <row r="4430" spans="4:29" hidden="1" outlineLevel="1">
      <c r="F4430" s="61" t="str">
        <f>F4434</f>
        <v>FUELREV</v>
      </c>
      <c r="G4430" s="20" t="str">
        <f>$G$11</f>
        <v>DISTPRI</v>
      </c>
      <c r="H4430" s="24">
        <f t="shared" si="2069"/>
        <v>0</v>
      </c>
      <c r="I4430" s="25">
        <f>VLOOKUP(CONCATENATE($F4430," ",$G4430),AllocFactorMatrix,(I$4+1),FALSE)*$E4434</f>
        <v>0</v>
      </c>
      <c r="J4430" s="25">
        <f>VLOOKUP(CONCATENATE($F4430," ",$G4430),AllocFactorMatrix,(J$4+1),FALSE)*$E4434</f>
        <v>0</v>
      </c>
      <c r="K4430" s="25">
        <f>VLOOKUP(CONCATENATE($F4430," ",$G4430),AllocFactorMatrix,(K$4+1),FALSE)*$E4434</f>
        <v>0</v>
      </c>
      <c r="L4430" s="25">
        <f>VLOOKUP(CONCATENATE($F4430," ",$G4430),AllocFactorMatrix,(L$4+1),FALSE)*$E4434</f>
        <v>0</v>
      </c>
      <c r="M4430" s="25">
        <f t="shared" si="2070"/>
        <v>0</v>
      </c>
      <c r="N4430" s="25">
        <f>VLOOKUP(CONCATENATE($F4430," ",$G4430),AllocFactorMatrix,(N$4+1),FALSE)*$E4434</f>
        <v>0</v>
      </c>
      <c r="O4430" s="25">
        <f>VLOOKUP(CONCATENATE($F4430," ",$G4430),AllocFactorMatrix,(O$4+1),FALSE)*$E4434</f>
        <v>0</v>
      </c>
      <c r="P4430" s="25">
        <f>VLOOKUP(CONCATENATE($F4430," ",$G4430),AllocFactorMatrix,(P$4+1),FALSE)*$E4434</f>
        <v>0</v>
      </c>
      <c r="Q4430" s="25">
        <f>VLOOKUP(CONCATENATE($F4430," ",$G4430),AllocFactorMatrix,(Q$4+1),FALSE)*$E4434</f>
        <v>0</v>
      </c>
      <c r="R4430" s="25">
        <f t="shared" si="2071"/>
        <v>0</v>
      </c>
      <c r="S4430" s="25">
        <f>VLOOKUP(CONCATENATE($F4430," ",$G4430),AllocFactorMatrix,(S$4+1),FALSE)*$E4434</f>
        <v>0</v>
      </c>
      <c r="T4430" s="25">
        <f>VLOOKUP(CONCATENATE($F4430," ",$G4430),AllocFactorMatrix,(T$4+1),FALSE)*$E4434</f>
        <v>0</v>
      </c>
      <c r="U4430" s="25">
        <f>VLOOKUP(CONCATENATE($F4430," ",$G4430),AllocFactorMatrix,(U$4+1),FALSE)*$E4434</f>
        <v>0</v>
      </c>
      <c r="V4430" s="25">
        <f>VLOOKUP(CONCATENATE($F4430," ",$G4430),AllocFactorMatrix,(V$4+1),FALSE)*$E4434</f>
        <v>0</v>
      </c>
      <c r="W4430" s="25">
        <f t="shared" si="2073"/>
        <v>0</v>
      </c>
      <c r="X4430" s="25">
        <f>VLOOKUP(CONCATENATE($F4430," ",$G4430),AllocFactorMatrix,(X$4+1),FALSE)*$E4434</f>
        <v>0</v>
      </c>
      <c r="Y4430" s="25">
        <f>VLOOKUP(CONCATENATE($F4430," ",$G4430),AllocFactorMatrix,(Y$4+1),FALSE)*$E4434</f>
        <v>0</v>
      </c>
      <c r="Z4430" s="25">
        <f t="shared" si="2072"/>
        <v>0</v>
      </c>
      <c r="AA4430" s="25">
        <f>VLOOKUP(CONCATENATE($F4430," ",$G4430),AllocFactorMatrix,(AA$4+1),FALSE)*$E4434</f>
        <v>0</v>
      </c>
      <c r="AB4430" s="25">
        <f>VLOOKUP(CONCATENATE($F4430," ",$G4430),AllocFactorMatrix,(AB$4+1),FALSE)*$E4434</f>
        <v>0</v>
      </c>
      <c r="AC4430" s="25">
        <f>VLOOKUP(CONCATENATE($F4430," ",$G4430),AllocFactorMatrix,(AC$4+1),FALSE)*$E4434</f>
        <v>0</v>
      </c>
    </row>
    <row r="4431" spans="4:29" hidden="1" outlineLevel="1">
      <c r="F4431" s="61" t="str">
        <f>F4434</f>
        <v>FUELREV</v>
      </c>
      <c r="G4431" s="20" t="str">
        <f>$G$12</f>
        <v>DISTSEC</v>
      </c>
      <c r="H4431" s="24">
        <f t="shared" si="2069"/>
        <v>0</v>
      </c>
      <c r="I4431" s="25">
        <f>VLOOKUP(CONCATENATE($F4431," ",$G4431),AllocFactorMatrix,(I$4+1),FALSE)*$E4434</f>
        <v>0</v>
      </c>
      <c r="J4431" s="25">
        <f>VLOOKUP(CONCATENATE($F4431," ",$G4431),AllocFactorMatrix,(J$4+1),FALSE)*$E4434</f>
        <v>0</v>
      </c>
      <c r="K4431" s="25">
        <f>VLOOKUP(CONCATENATE($F4431," ",$G4431),AllocFactorMatrix,(K$4+1),FALSE)*$E4434</f>
        <v>0</v>
      </c>
      <c r="L4431" s="25">
        <f>VLOOKUP(CONCATENATE($F4431," ",$G4431),AllocFactorMatrix,(L$4+1),FALSE)*$E4434</f>
        <v>0</v>
      </c>
      <c r="M4431" s="25">
        <f t="shared" si="2070"/>
        <v>0</v>
      </c>
      <c r="N4431" s="25">
        <f>VLOOKUP(CONCATENATE($F4431," ",$G4431),AllocFactorMatrix,(N$4+1),FALSE)*$E4434</f>
        <v>0</v>
      </c>
      <c r="O4431" s="25">
        <f>VLOOKUP(CONCATENATE($F4431," ",$G4431),AllocFactorMatrix,(O$4+1),FALSE)*$E4434</f>
        <v>0</v>
      </c>
      <c r="P4431" s="25">
        <f>VLOOKUP(CONCATENATE($F4431," ",$G4431),AllocFactorMatrix,(P$4+1),FALSE)*$E4434</f>
        <v>0</v>
      </c>
      <c r="Q4431" s="25">
        <f>VLOOKUP(CONCATENATE($F4431," ",$G4431),AllocFactorMatrix,(Q$4+1),FALSE)*$E4434</f>
        <v>0</v>
      </c>
      <c r="R4431" s="25">
        <f t="shared" si="2071"/>
        <v>0</v>
      </c>
      <c r="S4431" s="25">
        <f>VLOOKUP(CONCATENATE($F4431," ",$G4431),AllocFactorMatrix,(S$4+1),FALSE)*$E4434</f>
        <v>0</v>
      </c>
      <c r="T4431" s="25">
        <f>VLOOKUP(CONCATENATE($F4431," ",$G4431),AllocFactorMatrix,(T$4+1),FALSE)*$E4434</f>
        <v>0</v>
      </c>
      <c r="U4431" s="25">
        <f>VLOOKUP(CONCATENATE($F4431," ",$G4431),AllocFactorMatrix,(U$4+1),FALSE)*$E4434</f>
        <v>0</v>
      </c>
      <c r="V4431" s="25">
        <f>VLOOKUP(CONCATENATE($F4431," ",$G4431),AllocFactorMatrix,(V$4+1),FALSE)*$E4434</f>
        <v>0</v>
      </c>
      <c r="W4431" s="25">
        <f t="shared" si="2073"/>
        <v>0</v>
      </c>
      <c r="X4431" s="25">
        <f>VLOOKUP(CONCATENATE($F4431," ",$G4431),AllocFactorMatrix,(X$4+1),FALSE)*$E4434</f>
        <v>0</v>
      </c>
      <c r="Y4431" s="25">
        <f>VLOOKUP(CONCATENATE($F4431," ",$G4431),AllocFactorMatrix,(Y$4+1),FALSE)*$E4434</f>
        <v>0</v>
      </c>
      <c r="Z4431" s="25">
        <f t="shared" si="2072"/>
        <v>0</v>
      </c>
      <c r="AA4431" s="25">
        <f>VLOOKUP(CONCATENATE($F4431," ",$G4431),AllocFactorMatrix,(AA$4+1),FALSE)*$E4434</f>
        <v>0</v>
      </c>
      <c r="AB4431" s="25">
        <f>VLOOKUP(CONCATENATE($F4431," ",$G4431),AllocFactorMatrix,(AB$4+1),FALSE)*$E4434</f>
        <v>0</v>
      </c>
      <c r="AC4431" s="25">
        <f>VLOOKUP(CONCATENATE($F4431," ",$G4431),AllocFactorMatrix,(AC$4+1),FALSE)*$E4434</f>
        <v>0</v>
      </c>
    </row>
    <row r="4432" spans="4:29" hidden="1" outlineLevel="1">
      <c r="F4432" s="61" t="str">
        <f>F4434</f>
        <v>FUELREV</v>
      </c>
      <c r="G4432" s="20" t="str">
        <f>$G$13</f>
        <v>ENERGY</v>
      </c>
      <c r="H4432" s="24">
        <f t="shared" si="2069"/>
        <v>-20563</v>
      </c>
      <c r="I4432" s="25">
        <f>VLOOKUP(CONCATENATE($F4432," ",$G4432),AllocFactorMatrix,(I$4+1),FALSE)*$E4434</f>
        <v>-7475.318396898424</v>
      </c>
      <c r="J4432" s="25">
        <f>VLOOKUP(CONCATENATE($F4432," ",$G4432),AllocFactorMatrix,(J$4+1),FALSE)*$E4434</f>
        <v>-2412.7797889657691</v>
      </c>
      <c r="K4432" s="25">
        <f>VLOOKUP(CONCATENATE($F4432," ",$G4432),AllocFactorMatrix,(K$4+1),FALSE)*$E4434</f>
        <v>-27.621750972431098</v>
      </c>
      <c r="L4432" s="25">
        <f>VLOOKUP(CONCATENATE($F4432," ",$G4432),AllocFactorMatrix,(L$4+1),FALSE)*$E4434</f>
        <v>-0.70007156783461633</v>
      </c>
      <c r="M4432" s="25">
        <f t="shared" si="2070"/>
        <v>-2441.1016115060347</v>
      </c>
      <c r="N4432" s="25">
        <f>VLOOKUP(CONCATENATE($F4432," ",$G4432),AllocFactorMatrix,(N$4+1),FALSE)*$E4434</f>
        <v>-1167.5868441878799</v>
      </c>
      <c r="O4432" s="25">
        <f>VLOOKUP(CONCATENATE($F4432," ",$G4432),AllocFactorMatrix,(O$4+1),FALSE)*$E4434</f>
        <v>-325.90839037764363</v>
      </c>
      <c r="P4432" s="25">
        <f>VLOOKUP(CONCATENATE($F4432," ",$G4432),AllocFactorMatrix,(P$4+1),FALSE)*$E4434</f>
        <v>-25.802414354644831</v>
      </c>
      <c r="Q4432" s="25">
        <f>VLOOKUP(CONCATENATE($F4432," ",$G4432),AllocFactorMatrix,(Q$4+1),FALSE)*$E4434</f>
        <v>-5.2893768949467139</v>
      </c>
      <c r="R4432" s="25">
        <f t="shared" si="2071"/>
        <v>-1524.5870258151151</v>
      </c>
      <c r="S4432" s="25">
        <f>VLOOKUP(CONCATENATE($F4432," ",$G4432),AllocFactorMatrix,(S$4+1),FALSE)*$E4434</f>
        <v>-77.801640755925547</v>
      </c>
      <c r="T4432" s="25">
        <f>VLOOKUP(CONCATENATE($F4432," ",$G4432),AllocFactorMatrix,(T$4+1),FALSE)*$E4434</f>
        <v>-929.79256962256329</v>
      </c>
      <c r="U4432" s="25">
        <f>VLOOKUP(CONCATENATE($F4432," ",$G4432),AllocFactorMatrix,(U$4+1),FALSE)*$E4434</f>
        <v>-6573.1984124151877</v>
      </c>
      <c r="V4432" s="25">
        <f>VLOOKUP(CONCATENATE($F4432," ",$G4432),AllocFactorMatrix,(V$4+1),FALSE)*$E4434</f>
        <v>-1053.418585993227</v>
      </c>
      <c r="W4432" s="25">
        <f t="shared" si="2073"/>
        <v>-8634.2112087869045</v>
      </c>
      <c r="X4432" s="25">
        <f>VLOOKUP(CONCATENATE($F4432," ",$G4432),AllocFactorMatrix,(X$4+1),FALSE)*$E4434</f>
        <v>-316.70310321134451</v>
      </c>
      <c r="Y4432" s="25">
        <f>VLOOKUP(CONCATENATE($F4432," ",$G4432),AllocFactorMatrix,(Y$4+1),FALSE)*$E4434</f>
        <v>-7.4436414645438562</v>
      </c>
      <c r="Z4432" s="25">
        <f t="shared" si="2072"/>
        <v>-324.14674467588839</v>
      </c>
      <c r="AA4432" s="25">
        <f>VLOOKUP(CONCATENATE($F4432," ",$G4432),AllocFactorMatrix,(AA$4+1),FALSE)*$E4434</f>
        <v>-7.2718352050800137</v>
      </c>
      <c r="AB4432" s="25">
        <f>VLOOKUP(CONCATENATE($F4432," ",$G4432),AllocFactorMatrix,(AB$4+1),FALSE)*$E4434</f>
        <v>-125.12730529812147</v>
      </c>
      <c r="AC4432" s="25">
        <f>VLOOKUP(CONCATENATE($F4432," ",$G4432),AllocFactorMatrix,(AC$4+1),FALSE)*$E4434</f>
        <v>-31.235871814429746</v>
      </c>
    </row>
    <row r="4433" spans="4:29" hidden="1" outlineLevel="1">
      <c r="F4433" s="61" t="str">
        <f>F4434</f>
        <v>FUELREV</v>
      </c>
      <c r="G4433" s="20" t="str">
        <f>$G$14</f>
        <v>CUSTOMER</v>
      </c>
      <c r="H4433" s="24">
        <f t="shared" si="2069"/>
        <v>0</v>
      </c>
      <c r="I4433" s="25">
        <f>VLOOKUP(CONCATENATE($F4433," ",$G4433),AllocFactorMatrix,(I$4+1),FALSE)*$E4434</f>
        <v>0</v>
      </c>
      <c r="J4433" s="25">
        <f>VLOOKUP(CONCATENATE($F4433," ",$G4433),AllocFactorMatrix,(J$4+1),FALSE)*$E4434</f>
        <v>0</v>
      </c>
      <c r="K4433" s="25">
        <f>VLOOKUP(CONCATENATE($F4433," ",$G4433),AllocFactorMatrix,(K$4+1),FALSE)*$E4434</f>
        <v>0</v>
      </c>
      <c r="L4433" s="25">
        <f>VLOOKUP(CONCATENATE($F4433," ",$G4433),AllocFactorMatrix,(L$4+1),FALSE)*$E4434</f>
        <v>0</v>
      </c>
      <c r="M4433" s="25">
        <f t="shared" si="2070"/>
        <v>0</v>
      </c>
      <c r="N4433" s="25">
        <f>VLOOKUP(CONCATENATE($F4433," ",$G4433),AllocFactorMatrix,(N$4+1),FALSE)*$E4434</f>
        <v>0</v>
      </c>
      <c r="O4433" s="25">
        <f>VLOOKUP(CONCATENATE($F4433," ",$G4433),AllocFactorMatrix,(O$4+1),FALSE)*$E4434</f>
        <v>0</v>
      </c>
      <c r="P4433" s="25">
        <f>VLOOKUP(CONCATENATE($F4433," ",$G4433),AllocFactorMatrix,(P$4+1),FALSE)*$E4434</f>
        <v>0</v>
      </c>
      <c r="Q4433" s="25">
        <f>VLOOKUP(CONCATENATE($F4433," ",$G4433),AllocFactorMatrix,(Q$4+1),FALSE)*$E4434</f>
        <v>0</v>
      </c>
      <c r="R4433" s="25">
        <f t="shared" si="2071"/>
        <v>0</v>
      </c>
      <c r="S4433" s="25">
        <f>VLOOKUP(CONCATENATE($F4433," ",$G4433),AllocFactorMatrix,(S$4+1),FALSE)*$E4434</f>
        <v>0</v>
      </c>
      <c r="T4433" s="25">
        <f>VLOOKUP(CONCATENATE($F4433," ",$G4433),AllocFactorMatrix,(T$4+1),FALSE)*$E4434</f>
        <v>0</v>
      </c>
      <c r="U4433" s="25">
        <f>VLOOKUP(CONCATENATE($F4433," ",$G4433),AllocFactorMatrix,(U$4+1),FALSE)*$E4434</f>
        <v>0</v>
      </c>
      <c r="V4433" s="25">
        <f>VLOOKUP(CONCATENATE($F4433," ",$G4433),AllocFactorMatrix,(V$4+1),FALSE)*$E4434</f>
        <v>0</v>
      </c>
      <c r="W4433" s="25">
        <f t="shared" si="2073"/>
        <v>0</v>
      </c>
      <c r="X4433" s="25">
        <f>VLOOKUP(CONCATENATE($F4433," ",$G4433),AllocFactorMatrix,(X$4+1),FALSE)*$E4434</f>
        <v>0</v>
      </c>
      <c r="Y4433" s="25">
        <f>VLOOKUP(CONCATENATE($F4433," ",$G4433),AllocFactorMatrix,(Y$4+1),FALSE)*$E4434</f>
        <v>0</v>
      </c>
      <c r="Z4433" s="25">
        <f t="shared" si="2072"/>
        <v>0</v>
      </c>
      <c r="AA4433" s="25">
        <f>VLOOKUP(CONCATENATE($F4433," ",$G4433),AllocFactorMatrix,(AA$4+1),FALSE)*$E4434</f>
        <v>0</v>
      </c>
      <c r="AB4433" s="25">
        <f>VLOOKUP(CONCATENATE($F4433," ",$G4433),AllocFactorMatrix,(AB$4+1),FALSE)*$E4434</f>
        <v>0</v>
      </c>
      <c r="AC4433" s="25">
        <f>VLOOKUP(CONCATENATE($F4433," ",$G4433),AllocFactorMatrix,(AC$4+1),FALSE)*$E4434</f>
        <v>0</v>
      </c>
    </row>
    <row r="4434" spans="4:29" collapsed="1">
      <c r="D4434" s="20" t="s">
        <v>1199</v>
      </c>
      <c r="E4434" s="57">
        <v>-20563</v>
      </c>
      <c r="F4434" s="61" t="s">
        <v>238</v>
      </c>
      <c r="G4434" s="20" t="str">
        <f>$G$15</f>
        <v>TOTAL</v>
      </c>
      <c r="H4434" s="24">
        <f t="shared" si="2069"/>
        <v>-20563</v>
      </c>
      <c r="I4434" s="25">
        <f>VLOOKUP(CONCATENATE($F4434," ",$G4434),AllocFactorMatrix,(I$4+1),FALSE)*$E4434</f>
        <v>-7475.318396898424</v>
      </c>
      <c r="J4434" s="25">
        <f>VLOOKUP(CONCATENATE($F4434," ",$G4434),AllocFactorMatrix,(J$4+1),FALSE)*$E4434</f>
        <v>-2412.7797889657691</v>
      </c>
      <c r="K4434" s="25">
        <f>VLOOKUP(CONCATENATE($F4434," ",$G4434),AllocFactorMatrix,(K$4+1),FALSE)*$E4434</f>
        <v>-27.621750972431098</v>
      </c>
      <c r="L4434" s="25">
        <f>VLOOKUP(CONCATENATE($F4434," ",$G4434),AllocFactorMatrix,(L$4+1),FALSE)*$E4434</f>
        <v>-0.70007156783461633</v>
      </c>
      <c r="M4434" s="25">
        <f t="shared" si="2070"/>
        <v>-2441.1016115060347</v>
      </c>
      <c r="N4434" s="25">
        <f>VLOOKUP(CONCATENATE($F4434," ",$G4434),AllocFactorMatrix,(N$4+1),FALSE)*$E4434</f>
        <v>-1167.5868441878799</v>
      </c>
      <c r="O4434" s="25">
        <f>VLOOKUP(CONCATENATE($F4434," ",$G4434),AllocFactorMatrix,(O$4+1),FALSE)*$E4434</f>
        <v>-325.90839037764363</v>
      </c>
      <c r="P4434" s="25">
        <f>VLOOKUP(CONCATENATE($F4434," ",$G4434),AllocFactorMatrix,(P$4+1),FALSE)*$E4434</f>
        <v>-25.802414354644831</v>
      </c>
      <c r="Q4434" s="25">
        <f>VLOOKUP(CONCATENATE($F4434," ",$G4434),AllocFactorMatrix,(Q$4+1),FALSE)*$E4434</f>
        <v>-5.2893768949467139</v>
      </c>
      <c r="R4434" s="25">
        <f t="shared" si="2071"/>
        <v>-1524.5870258151151</v>
      </c>
      <c r="S4434" s="25">
        <f>VLOOKUP(CONCATENATE($F4434," ",$G4434),AllocFactorMatrix,(S$4+1),FALSE)*$E4434</f>
        <v>-77.801640755925547</v>
      </c>
      <c r="T4434" s="25">
        <f>VLOOKUP(CONCATENATE($F4434," ",$G4434),AllocFactorMatrix,(T$4+1),FALSE)*$E4434</f>
        <v>-929.79256962256329</v>
      </c>
      <c r="U4434" s="25">
        <f>VLOOKUP(CONCATENATE($F4434," ",$G4434),AllocFactorMatrix,(U$4+1),FALSE)*$E4434</f>
        <v>-6573.1984124151877</v>
      </c>
      <c r="V4434" s="25">
        <f>VLOOKUP(CONCATENATE($F4434," ",$G4434),AllocFactorMatrix,(V$4+1),FALSE)*$E4434</f>
        <v>-1053.418585993227</v>
      </c>
      <c r="W4434" s="25">
        <f t="shared" si="2073"/>
        <v>-8634.2112087869045</v>
      </c>
      <c r="X4434" s="25">
        <f>VLOOKUP(CONCATENATE($F4434," ",$G4434),AllocFactorMatrix,(X$4+1),FALSE)*$E4434</f>
        <v>-316.70310321134451</v>
      </c>
      <c r="Y4434" s="25">
        <f>VLOOKUP(CONCATENATE($F4434," ",$G4434),AllocFactorMatrix,(Y$4+1),FALSE)*$E4434</f>
        <v>-7.4436414645438562</v>
      </c>
      <c r="Z4434" s="25">
        <f t="shared" si="2072"/>
        <v>-324.14674467588839</v>
      </c>
      <c r="AA4434" s="25">
        <f>VLOOKUP(CONCATENATE($F4434," ",$G4434),AllocFactorMatrix,(AA$4+1),FALSE)*$E4434</f>
        <v>-7.2718352050800137</v>
      </c>
      <c r="AB4434" s="25">
        <f>VLOOKUP(CONCATENATE($F4434," ",$G4434),AllocFactorMatrix,(AB$4+1),FALSE)*$E4434</f>
        <v>-125.12730529812147</v>
      </c>
      <c r="AC4434" s="25">
        <f>VLOOKUP(CONCATENATE($F4434," ",$G4434),AllocFactorMatrix,(AC$4+1),FALSE)*$E4434</f>
        <v>-31.235871814429746</v>
      </c>
    </row>
    <row r="4435" spans="4:29" hidden="1" outlineLevel="1">
      <c r="F4435" s="61" t="str">
        <f>F4442</f>
        <v>TDPLANT</v>
      </c>
      <c r="G4435" s="20" t="str">
        <f>$G$8</f>
        <v>PRODUCTION</v>
      </c>
      <c r="H4435" s="24">
        <f t="shared" si="2069"/>
        <v>0.78960936224798528</v>
      </c>
      <c r="I4435" s="25">
        <f>VLOOKUP(CONCATENATE($F4435," ",$G4435),AllocFactorMatrix,(I$4+1),FALSE)*$E4442</f>
        <v>0.38717935806530385</v>
      </c>
      <c r="J4435" s="25">
        <f>VLOOKUP(CONCATENATE($F4435," ",$G4435),AllocFactorMatrix,(J$4+1),FALSE)*$E4442</f>
        <v>9.794132257330955E-2</v>
      </c>
      <c r="K4435" s="25">
        <f>VLOOKUP(CONCATENATE($F4435," ",$G4435),AllocFactorMatrix,(K$4+1),FALSE)*$E4442</f>
        <v>1.1450830324541083E-3</v>
      </c>
      <c r="L4435" s="25">
        <f>VLOOKUP(CONCATENATE($F4435," ",$G4435),AllocFactorMatrix,(L$4+1),FALSE)*$E4442</f>
        <v>2.820970119277786E-5</v>
      </c>
      <c r="M4435" s="25">
        <f t="shared" ref="M4435:M4442" si="2074">SUBTOTAL(9,J4435:L4435)</f>
        <v>9.9114615306956436E-2</v>
      </c>
      <c r="N4435" s="25">
        <f>VLOOKUP(CONCATENATE($F4435," ",$G4435),AllocFactorMatrix,(N$4+1),FALSE)*$E4442</f>
        <v>4.0979878152363515E-2</v>
      </c>
      <c r="O4435" s="25">
        <f>VLOOKUP(CONCATENATE($F4435," ",$G4435),AllocFactorMatrix,(O$4+1),FALSE)*$E4442</f>
        <v>1.1670868122747591E-2</v>
      </c>
      <c r="P4435" s="25">
        <f>VLOOKUP(CONCATENATE($F4435," ",$G4435),AllocFactorMatrix,(P$4+1),FALSE)*$E4442</f>
        <v>9.235798346814804E-4</v>
      </c>
      <c r="Q4435" s="25">
        <f>VLOOKUP(CONCATENATE($F4435," ",$G4435),AllocFactorMatrix,(Q$4+1),FALSE)*$E4442</f>
        <v>1.949514184087572E-4</v>
      </c>
      <c r="R4435" s="25">
        <f t="shared" ref="R4435:R4442" si="2075">SUBTOTAL(9,N4435:Q4435)</f>
        <v>5.3769277528201341E-2</v>
      </c>
      <c r="S4435" s="25">
        <f>VLOOKUP(CONCATENATE($F4435," ",$G4435),AllocFactorMatrix,(S$4+1),FALSE)*$E4442</f>
        <v>2.4616737179461298E-3</v>
      </c>
      <c r="T4435" s="25">
        <f>VLOOKUP(CONCATENATE($F4435," ",$G4435),AllocFactorMatrix,(T$4+1),FALSE)*$E4442</f>
        <v>2.6836562103665574E-2</v>
      </c>
      <c r="U4435" s="25">
        <f>VLOOKUP(CONCATENATE($F4435," ",$G4435),AllocFactorMatrix,(U$4+1),FALSE)*$E4442</f>
        <v>0.17923168639879475</v>
      </c>
      <c r="V4435" s="25">
        <f>VLOOKUP(CONCATENATE($F4435," ",$G4435),AllocFactorMatrix,(V$4+1),FALSE)*$E4442</f>
        <v>2.8118064905544832E-2</v>
      </c>
      <c r="W4435" s="25">
        <f>SUBTOTAL(9,S4435:V4435)</f>
        <v>0.23664798712595128</v>
      </c>
      <c r="X4435" s="25">
        <f>VLOOKUP(CONCATENATE($F4435," ",$G4435),AllocFactorMatrix,(X$4+1),FALSE)*$E4442</f>
        <v>1.1123053412866282E-2</v>
      </c>
      <c r="Y4435" s="25">
        <f>VLOOKUP(CONCATENATE($F4435," ",$G4435),AllocFactorMatrix,(Y$4+1),FALSE)*$E4442</f>
        <v>2.6851457580698344E-4</v>
      </c>
      <c r="Z4435" s="25">
        <f t="shared" ref="Z4435:Z4442" si="2076">SUBTOTAL(9,X4435:Y4435)</f>
        <v>1.1391567988673265E-2</v>
      </c>
      <c r="AA4435" s="25">
        <f>VLOOKUP(CONCATENATE($F4435," ",$G4435),AllocFactorMatrix,(AA$4+1),FALSE)*$E4442</f>
        <v>1.9392820692979448E-4</v>
      </c>
      <c r="AB4435" s="25">
        <f>VLOOKUP(CONCATENATE($F4435," ",$G4435),AllocFactorMatrix,(AB$4+1),FALSE)*$E4442</f>
        <v>1.0515174338116815E-3</v>
      </c>
      <c r="AC4435" s="25">
        <f>VLOOKUP(CONCATENATE($F4435," ",$G4435),AllocFactorMatrix,(AC$4+1),FALSE)*$E4442</f>
        <v>2.6111059215774981E-4</v>
      </c>
    </row>
    <row r="4436" spans="4:29" hidden="1" outlineLevel="1">
      <c r="F4436" s="61" t="str">
        <f>F4442</f>
        <v>TDPLANT</v>
      </c>
      <c r="G4436" s="20" t="str">
        <f>$G$9</f>
        <v>BULKTRAN</v>
      </c>
      <c r="H4436" s="24">
        <f t="shared" si="2069"/>
        <v>41.778685837118267</v>
      </c>
      <c r="I4436" s="25">
        <f>VLOOKUP(CONCATENATE($F4436," ",$G4436),AllocFactorMatrix,(I$4+1),FALSE)*$E4442</f>
        <v>20.485882686567304</v>
      </c>
      <c r="J4436" s="25">
        <f>VLOOKUP(CONCATENATE($F4436," ",$G4436),AllocFactorMatrix,(J$4+1),FALSE)*$E4442</f>
        <v>5.1821317500755102</v>
      </c>
      <c r="K4436" s="25">
        <f>VLOOKUP(CONCATENATE($F4436," ",$G4436),AllocFactorMatrix,(K$4+1),FALSE)*$E4442</f>
        <v>6.0587002330008098E-2</v>
      </c>
      <c r="L4436" s="25">
        <f>VLOOKUP(CONCATENATE($F4436," ",$G4436),AllocFactorMatrix,(L$4+1),FALSE)*$E4442</f>
        <v>1.4925915269503932E-3</v>
      </c>
      <c r="M4436" s="25">
        <f t="shared" si="2074"/>
        <v>5.2442113439324691</v>
      </c>
      <c r="N4436" s="25">
        <f>VLOOKUP(CONCATENATE($F4436," ",$G4436),AllocFactorMatrix,(N$4+1),FALSE)*$E4442</f>
        <v>2.168268940095575</v>
      </c>
      <c r="O4436" s="25">
        <f>VLOOKUP(CONCATENATE($F4436," ",$G4436),AllocFactorMatrix,(O$4+1),FALSE)*$E4442</f>
        <v>0.61751234985176873</v>
      </c>
      <c r="P4436" s="25">
        <f>VLOOKUP(CONCATENATE($F4436," ",$G4436),AllocFactorMatrix,(P$4+1),FALSE)*$E4442</f>
        <v>4.8867140643827453E-2</v>
      </c>
      <c r="Q4436" s="25">
        <f>VLOOKUP(CONCATENATE($F4436," ",$G4436),AllocFactorMatrix,(Q$4+1),FALSE)*$E4442</f>
        <v>1.0314991757458541E-2</v>
      </c>
      <c r="R4436" s="25">
        <f t="shared" si="2075"/>
        <v>2.8449634223486293</v>
      </c>
      <c r="S4436" s="25">
        <f>VLOOKUP(CONCATENATE($F4436," ",$G4436),AllocFactorMatrix,(S$4+1),FALSE)*$E4442</f>
        <v>0.13024857329802342</v>
      </c>
      <c r="T4436" s="25">
        <f>VLOOKUP(CONCATENATE($F4436," ",$G4436),AllocFactorMatrix,(T$4+1),FALSE)*$E4442</f>
        <v>1.4199379473988987</v>
      </c>
      <c r="U4436" s="25">
        <f>VLOOKUP(CONCATENATE($F4436," ",$G4436),AllocFactorMatrix,(U$4+1),FALSE)*$E4442</f>
        <v>9.48325168890341</v>
      </c>
      <c r="V4436" s="25">
        <f>VLOOKUP(CONCATENATE($F4436," ",$G4436),AllocFactorMatrix,(V$4+1),FALSE)*$E4442</f>
        <v>1.4877429982492021</v>
      </c>
      <c r="W4436" s="25">
        <f t="shared" ref="W4436:W4442" si="2077">SUBTOTAL(9,S4436:V4436)</f>
        <v>12.521181207849533</v>
      </c>
      <c r="X4436" s="25">
        <f>VLOOKUP(CONCATENATE($F4436," ",$G4436),AllocFactorMatrix,(X$4+1),FALSE)*$E4442</f>
        <v>0.5885271582426862</v>
      </c>
      <c r="Y4436" s="25">
        <f>VLOOKUP(CONCATENATE($F4436," ",$G4436),AllocFactorMatrix,(Y$4+1),FALSE)*$E4442</f>
        <v>1.4207260756621893E-2</v>
      </c>
      <c r="Z4436" s="25">
        <f t="shared" si="2076"/>
        <v>0.60273441899930813</v>
      </c>
      <c r="AA4436" s="25">
        <f>VLOOKUP(CONCATENATE($F4436," ",$G4436),AllocFactorMatrix,(AA$4+1),FALSE)*$E4442</f>
        <v>1.0260853049170161E-2</v>
      </c>
      <c r="AB4436" s="25">
        <f>VLOOKUP(CONCATENATE($F4436," ",$G4436),AllocFactorMatrix,(AB$4+1),FALSE)*$E4442</f>
        <v>5.5636392651679391E-2</v>
      </c>
      <c r="AC4436" s="25">
        <f>VLOOKUP(CONCATENATE($F4436," ",$G4436),AllocFactorMatrix,(AC$4+1),FALSE)*$E4442</f>
        <v>1.381551172018209E-2</v>
      </c>
    </row>
    <row r="4437" spans="4:29" hidden="1" outlineLevel="1">
      <c r="F4437" s="61" t="str">
        <f>F4442</f>
        <v>TDPLANT</v>
      </c>
      <c r="G4437" s="20" t="str">
        <f>$G$10</f>
        <v>SUBTRAN</v>
      </c>
      <c r="H4437" s="24">
        <f t="shared" si="2069"/>
        <v>16.015725843892991</v>
      </c>
      <c r="I4437" s="25">
        <f>VLOOKUP(CONCATENATE($F4437," ",$G4437),AllocFactorMatrix,(I$4+1),FALSE)*$E4442</f>
        <v>7.6058971516151344</v>
      </c>
      <c r="J4437" s="25">
        <f>VLOOKUP(CONCATENATE($F4437," ",$G4437),AllocFactorMatrix,(J$4+1),FALSE)*$E4442</f>
        <v>1.9469974401907362</v>
      </c>
      <c r="K4437" s="25">
        <f>VLOOKUP(CONCATENATE($F4437," ",$G4437),AllocFactorMatrix,(K$4+1),FALSE)*$E4442</f>
        <v>2.2688794634195247E-2</v>
      </c>
      <c r="L4437" s="25">
        <f>VLOOKUP(CONCATENATE($F4437," ",$G4437),AllocFactorMatrix,(L$4+1),FALSE)*$E4442</f>
        <v>7.4383443912885965E-4</v>
      </c>
      <c r="M4437" s="25">
        <f t="shared" si="2074"/>
        <v>1.9704300692640602</v>
      </c>
      <c r="N4437" s="25">
        <f>VLOOKUP(CONCATENATE($F4437," ",$G4437),AllocFactorMatrix,(N$4+1),FALSE)*$E4442</f>
        <v>0.84859607920432989</v>
      </c>
      <c r="O4437" s="25">
        <f>VLOOKUP(CONCATENATE($F4437," ",$G4437),AllocFactorMatrix,(O$4+1),FALSE)*$E4442</f>
        <v>0.24053264255350557</v>
      </c>
      <c r="P4437" s="25">
        <f>VLOOKUP(CONCATENATE($F4437," ",$G4437),AllocFactorMatrix,(P$4+1),FALSE)*$E4442</f>
        <v>2.4638461401177408E-2</v>
      </c>
      <c r="Q4437" s="25">
        <f>VLOOKUP(CONCATENATE($F4437," ",$G4437),AllocFactorMatrix,(Q$4+1),FALSE)*$E4442</f>
        <v>0</v>
      </c>
      <c r="R4437" s="25">
        <f t="shared" si="2075"/>
        <v>1.1137671831590128</v>
      </c>
      <c r="S4437" s="25">
        <f>VLOOKUP(CONCATENATE($F4437," ",$G4437),AllocFactorMatrix,(S$4+1),FALSE)*$E4442</f>
        <v>4.7525191579710982E-2</v>
      </c>
      <c r="T4437" s="25">
        <f>VLOOKUP(CONCATENATE($F4437," ",$G4437),AllocFactorMatrix,(T$4+1),FALSE)*$E4442</f>
        <v>0.54929048742318243</v>
      </c>
      <c r="U4437" s="25">
        <f>VLOOKUP(CONCATENATE($F4437," ",$G4437),AllocFactorMatrix,(U$4+1),FALSE)*$E4442</f>
        <v>4.4743804283972803</v>
      </c>
      <c r="V4437" s="25">
        <f>VLOOKUP(CONCATENATE($F4437," ",$G4437),AllocFactorMatrix,(V$4+1),FALSE)*$E4442</f>
        <v>0</v>
      </c>
      <c r="W4437" s="25">
        <f t="shared" si="2077"/>
        <v>5.0711961074001737</v>
      </c>
      <c r="X4437" s="25">
        <f>VLOOKUP(CONCATENATE($F4437," ",$G4437),AllocFactorMatrix,(X$4+1),FALSE)*$E4442</f>
        <v>0.23030416450065724</v>
      </c>
      <c r="Y4437" s="25">
        <f>VLOOKUP(CONCATENATE($F4437," ",$G4437),AllocFactorMatrix,(Y$4+1),FALSE)*$E4442</f>
        <v>5.510180540744627E-3</v>
      </c>
      <c r="Z4437" s="25">
        <f t="shared" si="2076"/>
        <v>0.23581434504140186</v>
      </c>
      <c r="AA4437" s="25">
        <f>VLOOKUP(CONCATENATE($F4437," ",$G4437),AllocFactorMatrix,(AA$4+1),FALSE)*$E4442</f>
        <v>3.7818099533225521E-3</v>
      </c>
      <c r="AB4437" s="25">
        <f>VLOOKUP(CONCATENATE($F4437," ",$G4437),AllocFactorMatrix,(AB$4+1),FALSE)*$E4442</f>
        <v>1.1879795985263323E-2</v>
      </c>
      <c r="AC4437" s="25">
        <f>VLOOKUP(CONCATENATE($F4437," ",$G4437),AllocFactorMatrix,(AC$4+1),FALSE)*$E4442</f>
        <v>2.9593814746235354E-3</v>
      </c>
    </row>
    <row r="4438" spans="4:29" hidden="1" outlineLevel="1">
      <c r="F4438" s="61" t="str">
        <f>F4442</f>
        <v>TDPLANT</v>
      </c>
      <c r="G4438" s="20" t="str">
        <f>$G$11</f>
        <v>DISTPRI</v>
      </c>
      <c r="H4438" s="24">
        <f t="shared" si="2069"/>
        <v>32.285060528355586</v>
      </c>
      <c r="I4438" s="25">
        <f>VLOOKUP(CONCATENATE($F4438," ",$G4438),AllocFactorMatrix,(I$4+1),FALSE)*$E4442</f>
        <v>21.453379269941372</v>
      </c>
      <c r="J4438" s="25">
        <f>VLOOKUP(CONCATENATE($F4438," ",$G4438),AllocFactorMatrix,(J$4+1),FALSE)*$E4442</f>
        <v>5.4011376602123669</v>
      </c>
      <c r="K4438" s="25">
        <f>VLOOKUP(CONCATENATE($F4438," ",$G4438),AllocFactorMatrix,(K$4+1),FALSE)*$E4442</f>
        <v>6.302934085994942E-2</v>
      </c>
      <c r="L4438" s="25">
        <f>VLOOKUP(CONCATENATE($F4438," ",$G4438),AllocFactorMatrix,(L$4+1),FALSE)*$E4442</f>
        <v>0</v>
      </c>
      <c r="M4438" s="25">
        <f t="shared" si="2074"/>
        <v>5.4641670010723162</v>
      </c>
      <c r="N4438" s="25">
        <f>VLOOKUP(CONCATENATE($F4438," ",$G4438),AllocFactorMatrix,(N$4+1),FALSE)*$E4442</f>
        <v>2.3291201709282148</v>
      </c>
      <c r="O4438" s="25">
        <f>VLOOKUP(CONCATENATE($F4438," ",$G4438),AllocFactorMatrix,(O$4+1),FALSE)*$E4442</f>
        <v>0.66118689542486675</v>
      </c>
      <c r="P4438" s="25">
        <f>VLOOKUP(CONCATENATE($F4438," ",$G4438),AllocFactorMatrix,(P$4+1),FALSE)*$E4442</f>
        <v>0</v>
      </c>
      <c r="Q4438" s="25">
        <f>VLOOKUP(CONCATENATE($F4438," ",$G4438),AllocFactorMatrix,(Q$4+1),FALSE)*$E4442</f>
        <v>0</v>
      </c>
      <c r="R4438" s="25">
        <f t="shared" si="2075"/>
        <v>2.9903070663530817</v>
      </c>
      <c r="S4438" s="25">
        <f>VLOOKUP(CONCATENATE($F4438," ",$G4438),AllocFactorMatrix,(S$4+1),FALSE)*$E4442</f>
        <v>0.13283828129869377</v>
      </c>
      <c r="T4438" s="25">
        <f>VLOOKUP(CONCATENATE($F4438," ",$G4438),AllocFactorMatrix,(T$4+1),FALSE)*$E4442</f>
        <v>1.5364605361055563</v>
      </c>
      <c r="U4438" s="25">
        <f>VLOOKUP(CONCATENATE($F4438," ",$G4438),AllocFactorMatrix,(U$4+1),FALSE)*$E4442</f>
        <v>0</v>
      </c>
      <c r="V4438" s="25">
        <f>VLOOKUP(CONCATENATE($F4438," ",$G4438),AllocFactorMatrix,(V$4+1),FALSE)*$E4442</f>
        <v>0</v>
      </c>
      <c r="W4438" s="25">
        <f t="shared" si="2077"/>
        <v>1.66929881740425</v>
      </c>
      <c r="X4438" s="25">
        <f>VLOOKUP(CONCATENATE($F4438," ",$G4438),AllocFactorMatrix,(X$4+1),FALSE)*$E4442</f>
        <v>0.6320839717112402</v>
      </c>
      <c r="Y4438" s="25">
        <f>VLOOKUP(CONCATENATE($F4438," ",$G4438),AllocFactorMatrix,(Y$4+1),FALSE)*$E4442</f>
        <v>1.5144209437026589E-2</v>
      </c>
      <c r="Z4438" s="25">
        <f t="shared" si="2076"/>
        <v>0.64722818114826675</v>
      </c>
      <c r="AA4438" s="25">
        <f>VLOOKUP(CONCATENATE($F4438," ",$G4438),AllocFactorMatrix,(AA$4+1),FALSE)*$E4442</f>
        <v>1.0874853576757319E-2</v>
      </c>
      <c r="AB4438" s="25">
        <f>VLOOKUP(CONCATENATE($F4438," ",$G4438),AllocFactorMatrix,(AB$4+1),FALSE)*$E4442</f>
        <v>3.9863785158634014E-2</v>
      </c>
      <c r="AC4438" s="25">
        <f>VLOOKUP(CONCATENATE($F4438," ",$G4438),AllocFactorMatrix,(AC$4+1),FALSE)*$E4442</f>
        <v>9.9415537009113989E-3</v>
      </c>
    </row>
    <row r="4439" spans="4:29" hidden="1" outlineLevel="1">
      <c r="F4439" s="61" t="str">
        <f>F4442</f>
        <v>TDPLANT</v>
      </c>
      <c r="G4439" s="20" t="str">
        <f>$G$12</f>
        <v>DISTSEC</v>
      </c>
      <c r="H4439" s="24">
        <f t="shared" si="2069"/>
        <v>14.361627327066135</v>
      </c>
      <c r="I4439" s="25">
        <f>VLOOKUP(CONCATENATE($F4439," ",$G4439),AllocFactorMatrix,(I$4+1),FALSE)*$E4442</f>
        <v>10.722416268592951</v>
      </c>
      <c r="J4439" s="25">
        <f>VLOOKUP(CONCATENATE($F4439," ",$G4439),AllocFactorMatrix,(J$4+1),FALSE)*$E4442</f>
        <v>2.4070403664945861</v>
      </c>
      <c r="K4439" s="25">
        <f>VLOOKUP(CONCATENATE($F4439," ",$G4439),AllocFactorMatrix,(K$4+1),FALSE)*$E4442</f>
        <v>0</v>
      </c>
      <c r="L4439" s="25">
        <f>VLOOKUP(CONCATENATE($F4439," ",$G4439),AllocFactorMatrix,(L$4+1),FALSE)*$E4442</f>
        <v>0</v>
      </c>
      <c r="M4439" s="25">
        <f t="shared" si="2074"/>
        <v>2.4070403664945861</v>
      </c>
      <c r="N4439" s="25">
        <f>VLOOKUP(CONCATENATE($F4439," ",$G4439),AllocFactorMatrix,(N$4+1),FALSE)*$E4442</f>
        <v>0.84850710445730126</v>
      </c>
      <c r="O4439" s="25">
        <f>VLOOKUP(CONCATENATE($F4439," ",$G4439),AllocFactorMatrix,(O$4+1),FALSE)*$E4442</f>
        <v>0</v>
      </c>
      <c r="P4439" s="25">
        <f>VLOOKUP(CONCATENATE($F4439," ",$G4439),AllocFactorMatrix,(P$4+1),FALSE)*$E4442</f>
        <v>0</v>
      </c>
      <c r="Q4439" s="25">
        <f>VLOOKUP(CONCATENATE($F4439," ",$G4439),AllocFactorMatrix,(Q$4+1),FALSE)*$E4442</f>
        <v>0</v>
      </c>
      <c r="R4439" s="25">
        <f t="shared" si="2075"/>
        <v>0.84850710445730126</v>
      </c>
      <c r="S4439" s="25">
        <f>VLOOKUP(CONCATENATE($F4439," ",$G4439),AllocFactorMatrix,(S$4+1),FALSE)*$E4442</f>
        <v>3.7555396580224623E-2</v>
      </c>
      <c r="T4439" s="25">
        <f>VLOOKUP(CONCATENATE($F4439," ",$G4439),AllocFactorMatrix,(T$4+1),FALSE)*$E4442</f>
        <v>0</v>
      </c>
      <c r="U4439" s="25">
        <f>VLOOKUP(CONCATENATE($F4439," ",$G4439),AllocFactorMatrix,(U$4+1),FALSE)*$E4442</f>
        <v>0</v>
      </c>
      <c r="V4439" s="25">
        <f>VLOOKUP(CONCATENATE($F4439," ",$G4439),AllocFactorMatrix,(V$4+1),FALSE)*$E4442</f>
        <v>0</v>
      </c>
      <c r="W4439" s="25">
        <f t="shared" si="2077"/>
        <v>3.7555396580224623E-2</v>
      </c>
      <c r="X4439" s="25">
        <f>VLOOKUP(CONCATENATE($F4439," ",$G4439),AllocFactorMatrix,(X$4+1),FALSE)*$E4442</f>
        <v>0.23615218445876549</v>
      </c>
      <c r="Y4439" s="25">
        <f>VLOOKUP(CONCATENATE($F4439," ",$G4439),AllocFactorMatrix,(Y$4+1),FALSE)*$E4442</f>
        <v>0</v>
      </c>
      <c r="Z4439" s="25">
        <f t="shared" si="2076"/>
        <v>0.23615218445876549</v>
      </c>
      <c r="AA4439" s="25">
        <f>VLOOKUP(CONCATENATE($F4439," ",$G4439),AllocFactorMatrix,(AA$4+1),FALSE)*$E4442</f>
        <v>3.8507623130461586E-3</v>
      </c>
      <c r="AB4439" s="25">
        <f>VLOOKUP(CONCATENATE($F4439," ",$G4439),AllocFactorMatrix,(AB$4+1),FALSE)*$E4442</f>
        <v>8.5030691727752933E-2</v>
      </c>
      <c r="AC4439" s="25">
        <f>VLOOKUP(CONCATENATE($F4439," ",$G4439),AllocFactorMatrix,(AC$4+1),FALSE)*$E4442</f>
        <v>2.1074552441508049E-2</v>
      </c>
    </row>
    <row r="4440" spans="4:29" hidden="1" outlineLevel="1">
      <c r="F4440" s="61" t="str">
        <f>F4442</f>
        <v>TDPLANT</v>
      </c>
      <c r="G4440" s="20" t="str">
        <f>$G$13</f>
        <v>ENERGY</v>
      </c>
      <c r="H4440" s="24">
        <f t="shared" si="2069"/>
        <v>0</v>
      </c>
      <c r="I4440" s="25">
        <f>VLOOKUP(CONCATENATE($F4440," ",$G4440),AllocFactorMatrix,(I$4+1),FALSE)*$E4442</f>
        <v>0</v>
      </c>
      <c r="J4440" s="25">
        <f>VLOOKUP(CONCATENATE($F4440," ",$G4440),AllocFactorMatrix,(J$4+1),FALSE)*$E4442</f>
        <v>0</v>
      </c>
      <c r="K4440" s="25">
        <f>VLOOKUP(CONCATENATE($F4440," ",$G4440),AllocFactorMatrix,(K$4+1),FALSE)*$E4442</f>
        <v>0</v>
      </c>
      <c r="L4440" s="25">
        <f>VLOOKUP(CONCATENATE($F4440," ",$G4440),AllocFactorMatrix,(L$4+1),FALSE)*$E4442</f>
        <v>0</v>
      </c>
      <c r="M4440" s="25">
        <f t="shared" si="2074"/>
        <v>0</v>
      </c>
      <c r="N4440" s="25">
        <f>VLOOKUP(CONCATENATE($F4440," ",$G4440),AllocFactorMatrix,(N$4+1),FALSE)*$E4442</f>
        <v>0</v>
      </c>
      <c r="O4440" s="25">
        <f>VLOOKUP(CONCATENATE($F4440," ",$G4440),AllocFactorMatrix,(O$4+1),FALSE)*$E4442</f>
        <v>0</v>
      </c>
      <c r="P4440" s="25">
        <f>VLOOKUP(CONCATENATE($F4440," ",$G4440),AllocFactorMatrix,(P$4+1),FALSE)*$E4442</f>
        <v>0</v>
      </c>
      <c r="Q4440" s="25">
        <f>VLOOKUP(CONCATENATE($F4440," ",$G4440),AllocFactorMatrix,(Q$4+1),FALSE)*$E4442</f>
        <v>0</v>
      </c>
      <c r="R4440" s="25">
        <f t="shared" si="2075"/>
        <v>0</v>
      </c>
      <c r="S4440" s="25">
        <f>VLOOKUP(CONCATENATE($F4440," ",$G4440),AllocFactorMatrix,(S$4+1),FALSE)*$E4442</f>
        <v>0</v>
      </c>
      <c r="T4440" s="25">
        <f>VLOOKUP(CONCATENATE($F4440," ",$G4440),AllocFactorMatrix,(T$4+1),FALSE)*$E4442</f>
        <v>0</v>
      </c>
      <c r="U4440" s="25">
        <f>VLOOKUP(CONCATENATE($F4440," ",$G4440),AllocFactorMatrix,(U$4+1),FALSE)*$E4442</f>
        <v>0</v>
      </c>
      <c r="V4440" s="25">
        <f>VLOOKUP(CONCATENATE($F4440," ",$G4440),AllocFactorMatrix,(V$4+1),FALSE)*$E4442</f>
        <v>0</v>
      </c>
      <c r="W4440" s="25">
        <f t="shared" si="2077"/>
        <v>0</v>
      </c>
      <c r="X4440" s="25">
        <f>VLOOKUP(CONCATENATE($F4440," ",$G4440),AllocFactorMatrix,(X$4+1),FALSE)*$E4442</f>
        <v>0</v>
      </c>
      <c r="Y4440" s="25">
        <f>VLOOKUP(CONCATENATE($F4440," ",$G4440),AllocFactorMatrix,(Y$4+1),FALSE)*$E4442</f>
        <v>0</v>
      </c>
      <c r="Z4440" s="25">
        <f t="shared" si="2076"/>
        <v>0</v>
      </c>
      <c r="AA4440" s="25">
        <f>VLOOKUP(CONCATENATE($F4440," ",$G4440),AllocFactorMatrix,(AA$4+1),FALSE)*$E4442</f>
        <v>0</v>
      </c>
      <c r="AB4440" s="25">
        <f>VLOOKUP(CONCATENATE($F4440," ",$G4440),AllocFactorMatrix,(AB$4+1),FALSE)*$E4442</f>
        <v>0</v>
      </c>
      <c r="AC4440" s="25">
        <f>VLOOKUP(CONCATENATE($F4440," ",$G4440),AllocFactorMatrix,(AC$4+1),FALSE)*$E4442</f>
        <v>0</v>
      </c>
    </row>
    <row r="4441" spans="4:29" hidden="1" outlineLevel="1">
      <c r="F4441" s="61" t="str">
        <f>F4442</f>
        <v>TDPLANT</v>
      </c>
      <c r="G4441" s="20" t="str">
        <f>$G$14</f>
        <v>CUSTOMER</v>
      </c>
      <c r="H4441" s="24">
        <f t="shared" si="2069"/>
        <v>28.769291101319038</v>
      </c>
      <c r="I4441" s="25">
        <f>VLOOKUP(CONCATENATE($F4441," ",$G4441),AllocFactorMatrix,(I$4+1),FALSE)*$E4442</f>
        <v>20.658131345754704</v>
      </c>
      <c r="J4441" s="25">
        <f>VLOOKUP(CONCATENATE($F4441," ",$G4441),AllocFactorMatrix,(J$4+1),FALSE)*$E4442</f>
        <v>5.0637619792768165</v>
      </c>
      <c r="K4441" s="25">
        <f>VLOOKUP(CONCATENATE($F4441," ",$G4441),AllocFactorMatrix,(K$4+1),FALSE)*$E4442</f>
        <v>4.1184891923632158E-2</v>
      </c>
      <c r="L4441" s="25">
        <f>VLOOKUP(CONCATENATE($F4441," ",$G4441),AllocFactorMatrix,(L$4+1),FALSE)*$E4442</f>
        <v>5.8756155085754689E-3</v>
      </c>
      <c r="M4441" s="25">
        <f t="shared" si="2074"/>
        <v>5.1108224867090239</v>
      </c>
      <c r="N4441" s="25">
        <f>VLOOKUP(CONCATENATE($F4441," ",$G4441),AllocFactorMatrix,(N$4+1),FALSE)*$E4442</f>
        <v>8.4667206621748148E-2</v>
      </c>
      <c r="O4441" s="25">
        <f>VLOOKUP(CONCATENATE($F4441," ",$G4441),AllocFactorMatrix,(O$4+1),FALSE)*$E4442</f>
        <v>3.4505194112975111E-2</v>
      </c>
      <c r="P4441" s="25">
        <f>VLOOKUP(CONCATENATE($F4441," ",$G4441),AllocFactorMatrix,(P$4+1),FALSE)*$E4442</f>
        <v>1.6858963399841932E-2</v>
      </c>
      <c r="Q4441" s="25">
        <f>VLOOKUP(CONCATENATE($F4441," ",$G4441),AllocFactorMatrix,(Q$4+1),FALSE)*$E4442</f>
        <v>7.225118337898369E-3</v>
      </c>
      <c r="R4441" s="25">
        <f t="shared" si="2075"/>
        <v>0.14325648247246359</v>
      </c>
      <c r="S4441" s="25">
        <f>VLOOKUP(CONCATENATE($F4441," ",$G4441),AllocFactorMatrix,(S$4+1),FALSE)*$E4442</f>
        <v>1.2190291564244235E-3</v>
      </c>
      <c r="T4441" s="25">
        <f>VLOOKUP(CONCATENATE($F4441," ",$G4441),AllocFactorMatrix,(T$4+1),FALSE)*$E4442</f>
        <v>2.1489580027631905E-2</v>
      </c>
      <c r="U4441" s="25">
        <f>VLOOKUP(CONCATENATE($F4441," ",$G4441),AllocFactorMatrix,(U$4+1),FALSE)*$E4442</f>
        <v>4.3715804032621743E-2</v>
      </c>
      <c r="V4441" s="25">
        <f>VLOOKUP(CONCATENATE($F4441," ",$G4441),AllocFactorMatrix,(V$4+1),FALSE)*$E4442</f>
        <v>1.0837743871487377E-2</v>
      </c>
      <c r="W4441" s="25">
        <f t="shared" si="2077"/>
        <v>7.7262157088165445E-2</v>
      </c>
      <c r="X4441" s="25">
        <f>VLOOKUP(CONCATENATE($F4441," ",$G4441),AllocFactorMatrix,(X$4+1),FALSE)*$E4442</f>
        <v>2.8666345356746871E-2</v>
      </c>
      <c r="Y4441" s="25">
        <f>VLOOKUP(CONCATENATE($F4441," ",$G4441),AllocFactorMatrix,(Y$4+1),FALSE)*$E4442</f>
        <v>4.383879460503136E-4</v>
      </c>
      <c r="Z4441" s="25">
        <f t="shared" si="2076"/>
        <v>2.9104733302797184E-2</v>
      </c>
      <c r="AA4441" s="25">
        <f>VLOOKUP(CONCATENATE($F4441," ",$G4441),AllocFactorMatrix,(AA$4+1),FALSE)*$E4442</f>
        <v>1.7025791448368579E-3</v>
      </c>
      <c r="AB4441" s="25">
        <f>VLOOKUP(CONCATENATE($F4441," ",$G4441),AllocFactorMatrix,(AB$4+1),FALSE)*$E4442</f>
        <v>2.3878117186647669</v>
      </c>
      <c r="AC4441" s="25">
        <f>VLOOKUP(CONCATENATE($F4441," ",$G4441),AllocFactorMatrix,(AC$4+1),FALSE)*$E4442</f>
        <v>0.36119959818228009</v>
      </c>
    </row>
    <row r="4442" spans="4:29" collapsed="1">
      <c r="D4442" s="20" t="s">
        <v>1200</v>
      </c>
      <c r="E4442" s="57">
        <v>134</v>
      </c>
      <c r="F4442" s="61" t="s">
        <v>204</v>
      </c>
      <c r="G4442" s="20" t="str">
        <f>$G$15</f>
        <v>TOTAL</v>
      </c>
      <c r="H4442" s="24">
        <f t="shared" si="2069"/>
        <v>134.00000000000003</v>
      </c>
      <c r="I4442" s="25">
        <f>VLOOKUP(CONCATENATE($F4442," ",$G4442),AllocFactorMatrix,(I$4+1),FALSE)*$E4442</f>
        <v>81.312886080536785</v>
      </c>
      <c r="J4442" s="25">
        <f>VLOOKUP(CONCATENATE($F4442," ",$G4442),AllocFactorMatrix,(J$4+1),FALSE)*$E4442</f>
        <v>20.099010518823327</v>
      </c>
      <c r="K4442" s="25">
        <f>VLOOKUP(CONCATENATE($F4442," ",$G4442),AllocFactorMatrix,(K$4+1),FALSE)*$E4442</f>
        <v>0.18863511278023903</v>
      </c>
      <c r="L4442" s="25">
        <f>VLOOKUP(CONCATENATE($F4442," ",$G4442),AllocFactorMatrix,(L$4+1),FALSE)*$E4442</f>
        <v>8.1402511758474991E-3</v>
      </c>
      <c r="M4442" s="25">
        <f t="shared" si="2074"/>
        <v>20.295785882779416</v>
      </c>
      <c r="N4442" s="25">
        <f>VLOOKUP(CONCATENATE($F4442," ",$G4442),AllocFactorMatrix,(N$4+1),FALSE)*$E4442</f>
        <v>6.3201393794595315</v>
      </c>
      <c r="O4442" s="25">
        <f>VLOOKUP(CONCATENATE($F4442," ",$G4442),AllocFactorMatrix,(O$4+1),FALSE)*$E4442</f>
        <v>1.5654079500658635</v>
      </c>
      <c r="P4442" s="25">
        <f>VLOOKUP(CONCATENATE($F4442," ",$G4442),AllocFactorMatrix,(P$4+1),FALSE)*$E4442</f>
        <v>9.1288145279528277E-2</v>
      </c>
      <c r="Q4442" s="25">
        <f>VLOOKUP(CONCATENATE($F4442," ",$G4442),AllocFactorMatrix,(Q$4+1),FALSE)*$E4442</f>
        <v>1.7735061513765665E-2</v>
      </c>
      <c r="R4442" s="25">
        <f t="shared" si="2075"/>
        <v>7.9945705363186894</v>
      </c>
      <c r="S4442" s="25">
        <f>VLOOKUP(CONCATENATE($F4442," ",$G4442),AllocFactorMatrix,(S$4+1),FALSE)*$E4442</f>
        <v>0.35184814563102335</v>
      </c>
      <c r="T4442" s="25">
        <f>VLOOKUP(CONCATENATE($F4442," ",$G4442),AllocFactorMatrix,(T$4+1),FALSE)*$E4442</f>
        <v>3.5540151130589348</v>
      </c>
      <c r="U4442" s="25">
        <f>VLOOKUP(CONCATENATE($F4442," ",$G4442),AllocFactorMatrix,(U$4+1),FALSE)*$E4442</f>
        <v>14.180579607732106</v>
      </c>
      <c r="V4442" s="25">
        <f>VLOOKUP(CONCATENATE($F4442," ",$G4442),AllocFactorMatrix,(V$4+1),FALSE)*$E4442</f>
        <v>1.5266988070262344</v>
      </c>
      <c r="W4442" s="25">
        <f t="shared" si="2077"/>
        <v>19.6131416734483</v>
      </c>
      <c r="X4442" s="25">
        <f>VLOOKUP(CONCATENATE($F4442," ",$G4442),AllocFactorMatrix,(X$4+1),FALSE)*$E4442</f>
        <v>1.7268568776829623</v>
      </c>
      <c r="Y4442" s="25">
        <f>VLOOKUP(CONCATENATE($F4442," ",$G4442),AllocFactorMatrix,(Y$4+1),FALSE)*$E4442</f>
        <v>3.5568553256250406E-2</v>
      </c>
      <c r="Z4442" s="25">
        <f t="shared" si="2076"/>
        <v>1.7624254309392127</v>
      </c>
      <c r="AA4442" s="25">
        <f>VLOOKUP(CONCATENATE($F4442," ",$G4442),AllocFactorMatrix,(AA$4+1),FALSE)*$E4442</f>
        <v>3.0664786244062849E-2</v>
      </c>
      <c r="AB4442" s="25">
        <f>VLOOKUP(CONCATENATE($F4442," ",$G4442),AllocFactorMatrix,(AB$4+1),FALSE)*$E4442</f>
        <v>2.5812739016219082</v>
      </c>
      <c r="AC4442" s="25">
        <f>VLOOKUP(CONCATENATE($F4442," ",$G4442),AllocFactorMatrix,(AC$4+1),FALSE)*$E4442</f>
        <v>0.40925170811166289</v>
      </c>
    </row>
    <row r="4443" spans="4:29" hidden="1" outlineLevel="1">
      <c r="F4443" s="61" t="str">
        <f>F4450</f>
        <v>PROD_DEMAND</v>
      </c>
      <c r="G4443" s="20" t="str">
        <f>$G$8</f>
        <v>PRODUCTION</v>
      </c>
      <c r="H4443" s="24">
        <f t="shared" si="2069"/>
        <v>81</v>
      </c>
      <c r="I4443" s="25">
        <f>VLOOKUP(CONCATENATE($F4443," ",$G4443),AllocFactorMatrix,(I$4+1),FALSE)*$E4450</f>
        <v>39.717776286244415</v>
      </c>
      <c r="J4443" s="25">
        <f>VLOOKUP(CONCATENATE($F4443," ",$G4443),AllocFactorMatrix,(J$4+1),FALSE)*$E4450</f>
        <v>10.047053021069107</v>
      </c>
      <c r="K4443" s="25">
        <f>VLOOKUP(CONCATENATE($F4443," ",$G4443),AllocFactorMatrix,(K$4+1),FALSE)*$E4450</f>
        <v>0.11746533167327501</v>
      </c>
      <c r="L4443" s="25">
        <f>VLOOKUP(CONCATENATE($F4443," ",$G4443),AllocFactorMatrix,(L$4+1),FALSE)*$E4450</f>
        <v>2.8938180141503712E-3</v>
      </c>
      <c r="M4443" s="25">
        <f t="shared" ref="M4443:M4450" si="2078">SUBTOTAL(9,J4443:L4443)</f>
        <v>10.167412170756533</v>
      </c>
      <c r="N4443" s="25">
        <f>VLOOKUP(CONCATENATE($F4443," ",$G4443),AllocFactorMatrix,(N$4+1),FALSE)*$E4450</f>
        <v>4.2038130359692474</v>
      </c>
      <c r="O4443" s="25">
        <f>VLOOKUP(CONCATENATE($F4443," ",$G4443),AllocFactorMatrix,(O$4+1),FALSE)*$E4450</f>
        <v>1.1972253156310226</v>
      </c>
      <c r="P4443" s="25">
        <f>VLOOKUP(CONCATENATE($F4443," ",$G4443),AllocFactorMatrix,(P$4+1),FALSE)*$E4450</f>
        <v>9.4743008614055699E-2</v>
      </c>
      <c r="Q4443" s="25">
        <f>VLOOKUP(CONCATENATE($F4443," ",$G4443),AllocFactorMatrix,(Q$4+1),FALSE)*$E4450</f>
        <v>1.9998578596070366E-2</v>
      </c>
      <c r="R4443" s="25">
        <f t="shared" ref="R4443:R4450" si="2079">SUBTOTAL(9,N4443:Q4443)</f>
        <v>5.5157799388103967</v>
      </c>
      <c r="S4443" s="25">
        <f>VLOOKUP(CONCATENATE($F4443," ",$G4443),AllocFactorMatrix,(S$4+1),FALSE)*$E4450</f>
        <v>0.25252432492183913</v>
      </c>
      <c r="T4443" s="25">
        <f>VLOOKUP(CONCATENATE($F4443," ",$G4443),AllocFactorMatrix,(T$4+1),FALSE)*$E4450</f>
        <v>2.752958151621077</v>
      </c>
      <c r="U4443" s="25">
        <f>VLOOKUP(CONCATENATE($F4443," ",$G4443),AllocFactorMatrix,(U$4+1),FALSE)*$E4450</f>
        <v>18.386011225817903</v>
      </c>
      <c r="V4443" s="25">
        <f>VLOOKUP(CONCATENATE($F4443," ",$G4443),AllocFactorMatrix,(V$4+1),FALSE)*$E4450</f>
        <v>2.8844177465994099</v>
      </c>
      <c r="W4443" s="25">
        <f>SUBTOTAL(9,S4443:V4443)</f>
        <v>24.27591144896023</v>
      </c>
      <c r="X4443" s="25">
        <f>VLOOKUP(CONCATENATE($F4443," ",$G4443),AllocFactorMatrix,(X$4+1),FALSE)*$E4450</f>
        <v>1.1410291841995792</v>
      </c>
      <c r="Y4443" s="25">
        <f>VLOOKUP(CONCATENATE($F4443," ",$G4443),AllocFactorMatrix,(Y$4+1),FALSE)*$E4450</f>
        <v>2.7544861649620282E-2</v>
      </c>
      <c r="Z4443" s="25">
        <f t="shared" ref="Z4443:Z4450" si="2080">SUBTOTAL(9,X4443:Y4443)</f>
        <v>1.1685740458491995</v>
      </c>
      <c r="AA4443" s="25">
        <f>VLOOKUP(CONCATENATE($F4443," ",$G4443),AllocFactorMatrix,(AA$4+1),FALSE)*$E4450</f>
        <v>1.9893615137227851E-2</v>
      </c>
      <c r="AB4443" s="25">
        <f>VLOOKUP(CONCATENATE($F4443," ",$G4443),AllocFactorMatrix,(AB$4+1),FALSE)*$E4450</f>
        <v>0.10786715078486714</v>
      </c>
      <c r="AC4443" s="25">
        <f>VLOOKUP(CONCATENATE($F4443," ",$G4443),AllocFactorMatrix,(AC$4+1),FALSE)*$E4450</f>
        <v>2.6785343457130083E-2</v>
      </c>
    </row>
    <row r="4444" spans="4:29" hidden="1" outlineLevel="1">
      <c r="F4444" s="61" t="str">
        <f>F4450</f>
        <v>PROD_DEMAND</v>
      </c>
      <c r="G4444" s="20" t="str">
        <f>$G$9</f>
        <v>BULKTRAN</v>
      </c>
      <c r="H4444" s="24">
        <f t="shared" si="2069"/>
        <v>0</v>
      </c>
      <c r="I4444" s="25">
        <f>VLOOKUP(CONCATENATE($F4444," ",$G4444),AllocFactorMatrix,(I$4+1),FALSE)*$E4450</f>
        <v>0</v>
      </c>
      <c r="J4444" s="25">
        <f>VLOOKUP(CONCATENATE($F4444," ",$G4444),AllocFactorMatrix,(J$4+1),FALSE)*$E4450</f>
        <v>0</v>
      </c>
      <c r="K4444" s="25">
        <f>VLOOKUP(CONCATENATE($F4444," ",$G4444),AllocFactorMatrix,(K$4+1),FALSE)*$E4450</f>
        <v>0</v>
      </c>
      <c r="L4444" s="25">
        <f>VLOOKUP(CONCATENATE($F4444," ",$G4444),AllocFactorMatrix,(L$4+1),FALSE)*$E4450</f>
        <v>0</v>
      </c>
      <c r="M4444" s="25">
        <f t="shared" si="2078"/>
        <v>0</v>
      </c>
      <c r="N4444" s="25">
        <f>VLOOKUP(CONCATENATE($F4444," ",$G4444),AllocFactorMatrix,(N$4+1),FALSE)*$E4450</f>
        <v>0</v>
      </c>
      <c r="O4444" s="25">
        <f>VLOOKUP(CONCATENATE($F4444," ",$G4444),AllocFactorMatrix,(O$4+1),FALSE)*$E4450</f>
        <v>0</v>
      </c>
      <c r="P4444" s="25">
        <f>VLOOKUP(CONCATENATE($F4444," ",$G4444),AllocFactorMatrix,(P$4+1),FALSE)*$E4450</f>
        <v>0</v>
      </c>
      <c r="Q4444" s="25">
        <f>VLOOKUP(CONCATENATE($F4444," ",$G4444),AllocFactorMatrix,(Q$4+1),FALSE)*$E4450</f>
        <v>0</v>
      </c>
      <c r="R4444" s="25">
        <f t="shared" si="2079"/>
        <v>0</v>
      </c>
      <c r="S4444" s="25">
        <f>VLOOKUP(CONCATENATE($F4444," ",$G4444),AllocFactorMatrix,(S$4+1),FALSE)*$E4450</f>
        <v>0</v>
      </c>
      <c r="T4444" s="25">
        <f>VLOOKUP(CONCATENATE($F4444," ",$G4444),AllocFactorMatrix,(T$4+1),FALSE)*$E4450</f>
        <v>0</v>
      </c>
      <c r="U4444" s="25">
        <f>VLOOKUP(CONCATENATE($F4444," ",$G4444),AllocFactorMatrix,(U$4+1),FALSE)*$E4450</f>
        <v>0</v>
      </c>
      <c r="V4444" s="25">
        <f>VLOOKUP(CONCATENATE($F4444," ",$G4444),AllocFactorMatrix,(V$4+1),FALSE)*$E4450</f>
        <v>0</v>
      </c>
      <c r="W4444" s="25">
        <f t="shared" ref="W4444:W4450" si="2081">SUBTOTAL(9,S4444:V4444)</f>
        <v>0</v>
      </c>
      <c r="X4444" s="25">
        <f>VLOOKUP(CONCATENATE($F4444," ",$G4444),AllocFactorMatrix,(X$4+1),FALSE)*$E4450</f>
        <v>0</v>
      </c>
      <c r="Y4444" s="25">
        <f>VLOOKUP(CONCATENATE($F4444," ",$G4444),AllocFactorMatrix,(Y$4+1),FALSE)*$E4450</f>
        <v>0</v>
      </c>
      <c r="Z4444" s="25">
        <f t="shared" si="2080"/>
        <v>0</v>
      </c>
      <c r="AA4444" s="25">
        <f>VLOOKUP(CONCATENATE($F4444," ",$G4444),AllocFactorMatrix,(AA$4+1),FALSE)*$E4450</f>
        <v>0</v>
      </c>
      <c r="AB4444" s="25">
        <f>VLOOKUP(CONCATENATE($F4444," ",$G4444),AllocFactorMatrix,(AB$4+1),FALSE)*$E4450</f>
        <v>0</v>
      </c>
      <c r="AC4444" s="25">
        <f>VLOOKUP(CONCATENATE($F4444," ",$G4444),AllocFactorMatrix,(AC$4+1),FALSE)*$E4450</f>
        <v>0</v>
      </c>
    </row>
    <row r="4445" spans="4:29" hidden="1" outlineLevel="1">
      <c r="F4445" s="61" t="str">
        <f>F4450</f>
        <v>PROD_DEMAND</v>
      </c>
      <c r="G4445" s="20" t="str">
        <f>$G$10</f>
        <v>SUBTRAN</v>
      </c>
      <c r="H4445" s="24">
        <f t="shared" si="2069"/>
        <v>0</v>
      </c>
      <c r="I4445" s="25">
        <f>VLOOKUP(CONCATENATE($F4445," ",$G4445),AllocFactorMatrix,(I$4+1),FALSE)*$E4450</f>
        <v>0</v>
      </c>
      <c r="J4445" s="25">
        <f>VLOOKUP(CONCATENATE($F4445," ",$G4445),AllocFactorMatrix,(J$4+1),FALSE)*$E4450</f>
        <v>0</v>
      </c>
      <c r="K4445" s="25">
        <f>VLOOKUP(CONCATENATE($F4445," ",$G4445),AllocFactorMatrix,(K$4+1),FALSE)*$E4450</f>
        <v>0</v>
      </c>
      <c r="L4445" s="25">
        <f>VLOOKUP(CONCATENATE($F4445," ",$G4445),AllocFactorMatrix,(L$4+1),FALSE)*$E4450</f>
        <v>0</v>
      </c>
      <c r="M4445" s="25">
        <f t="shared" si="2078"/>
        <v>0</v>
      </c>
      <c r="N4445" s="25">
        <f>VLOOKUP(CONCATENATE($F4445," ",$G4445),AllocFactorMatrix,(N$4+1),FALSE)*$E4450</f>
        <v>0</v>
      </c>
      <c r="O4445" s="25">
        <f>VLOOKUP(CONCATENATE($F4445," ",$G4445),AllocFactorMatrix,(O$4+1),FALSE)*$E4450</f>
        <v>0</v>
      </c>
      <c r="P4445" s="25">
        <f>VLOOKUP(CONCATENATE($F4445," ",$G4445),AllocFactorMatrix,(P$4+1),FALSE)*$E4450</f>
        <v>0</v>
      </c>
      <c r="Q4445" s="25">
        <f>VLOOKUP(CONCATENATE($F4445," ",$G4445),AllocFactorMatrix,(Q$4+1),FALSE)*$E4450</f>
        <v>0</v>
      </c>
      <c r="R4445" s="25">
        <f t="shared" si="2079"/>
        <v>0</v>
      </c>
      <c r="S4445" s="25">
        <f>VLOOKUP(CONCATENATE($F4445," ",$G4445),AllocFactorMatrix,(S$4+1),FALSE)*$E4450</f>
        <v>0</v>
      </c>
      <c r="T4445" s="25">
        <f>VLOOKUP(CONCATENATE($F4445," ",$G4445),AllocFactorMatrix,(T$4+1),FALSE)*$E4450</f>
        <v>0</v>
      </c>
      <c r="U4445" s="25">
        <f>VLOOKUP(CONCATENATE($F4445," ",$G4445),AllocFactorMatrix,(U$4+1),FALSE)*$E4450</f>
        <v>0</v>
      </c>
      <c r="V4445" s="25">
        <f>VLOOKUP(CONCATENATE($F4445," ",$G4445),AllocFactorMatrix,(V$4+1),FALSE)*$E4450</f>
        <v>0</v>
      </c>
      <c r="W4445" s="25">
        <f t="shared" si="2081"/>
        <v>0</v>
      </c>
      <c r="X4445" s="25">
        <f>VLOOKUP(CONCATENATE($F4445," ",$G4445),AllocFactorMatrix,(X$4+1),FALSE)*$E4450</f>
        <v>0</v>
      </c>
      <c r="Y4445" s="25">
        <f>VLOOKUP(CONCATENATE($F4445," ",$G4445),AllocFactorMatrix,(Y$4+1),FALSE)*$E4450</f>
        <v>0</v>
      </c>
      <c r="Z4445" s="25">
        <f t="shared" si="2080"/>
        <v>0</v>
      </c>
      <c r="AA4445" s="25">
        <f>VLOOKUP(CONCATENATE($F4445," ",$G4445),AllocFactorMatrix,(AA$4+1),FALSE)*$E4450</f>
        <v>0</v>
      </c>
      <c r="AB4445" s="25">
        <f>VLOOKUP(CONCATENATE($F4445," ",$G4445),AllocFactorMatrix,(AB$4+1),FALSE)*$E4450</f>
        <v>0</v>
      </c>
      <c r="AC4445" s="25">
        <f>VLOOKUP(CONCATENATE($F4445," ",$G4445),AllocFactorMatrix,(AC$4+1),FALSE)*$E4450</f>
        <v>0</v>
      </c>
    </row>
    <row r="4446" spans="4:29" hidden="1" outlineLevel="1">
      <c r="F4446" s="61" t="str">
        <f>F4450</f>
        <v>PROD_DEMAND</v>
      </c>
      <c r="G4446" s="20" t="str">
        <f>$G$11</f>
        <v>DISTPRI</v>
      </c>
      <c r="H4446" s="24">
        <f t="shared" si="2069"/>
        <v>0</v>
      </c>
      <c r="I4446" s="25">
        <f>VLOOKUP(CONCATENATE($F4446," ",$G4446),AllocFactorMatrix,(I$4+1),FALSE)*$E4450</f>
        <v>0</v>
      </c>
      <c r="J4446" s="25">
        <f>VLOOKUP(CONCATENATE($F4446," ",$G4446),AllocFactorMatrix,(J$4+1),FALSE)*$E4450</f>
        <v>0</v>
      </c>
      <c r="K4446" s="25">
        <f>VLOOKUP(CONCATENATE($F4446," ",$G4446),AllocFactorMatrix,(K$4+1),FALSE)*$E4450</f>
        <v>0</v>
      </c>
      <c r="L4446" s="25">
        <f>VLOOKUP(CONCATENATE($F4446," ",$G4446),AllocFactorMatrix,(L$4+1),FALSE)*$E4450</f>
        <v>0</v>
      </c>
      <c r="M4446" s="25">
        <f t="shared" si="2078"/>
        <v>0</v>
      </c>
      <c r="N4446" s="25">
        <f>VLOOKUP(CONCATENATE($F4446," ",$G4446),AllocFactorMatrix,(N$4+1),FALSE)*$E4450</f>
        <v>0</v>
      </c>
      <c r="O4446" s="25">
        <f>VLOOKUP(CONCATENATE($F4446," ",$G4446),AllocFactorMatrix,(O$4+1),FALSE)*$E4450</f>
        <v>0</v>
      </c>
      <c r="P4446" s="25">
        <f>VLOOKUP(CONCATENATE($F4446," ",$G4446),AllocFactorMatrix,(P$4+1),FALSE)*$E4450</f>
        <v>0</v>
      </c>
      <c r="Q4446" s="25">
        <f>VLOOKUP(CONCATENATE($F4446," ",$G4446),AllocFactorMatrix,(Q$4+1),FALSE)*$E4450</f>
        <v>0</v>
      </c>
      <c r="R4446" s="25">
        <f t="shared" si="2079"/>
        <v>0</v>
      </c>
      <c r="S4446" s="25">
        <f>VLOOKUP(CONCATENATE($F4446," ",$G4446),AllocFactorMatrix,(S$4+1),FALSE)*$E4450</f>
        <v>0</v>
      </c>
      <c r="T4446" s="25">
        <f>VLOOKUP(CONCATENATE($F4446," ",$G4446),AllocFactorMatrix,(T$4+1),FALSE)*$E4450</f>
        <v>0</v>
      </c>
      <c r="U4446" s="25">
        <f>VLOOKUP(CONCATENATE($F4446," ",$G4446),AllocFactorMatrix,(U$4+1),FALSE)*$E4450</f>
        <v>0</v>
      </c>
      <c r="V4446" s="25">
        <f>VLOOKUP(CONCATENATE($F4446," ",$G4446),AllocFactorMatrix,(V$4+1),FALSE)*$E4450</f>
        <v>0</v>
      </c>
      <c r="W4446" s="25">
        <f t="shared" si="2081"/>
        <v>0</v>
      </c>
      <c r="X4446" s="25">
        <f>VLOOKUP(CONCATENATE($F4446," ",$G4446),AllocFactorMatrix,(X$4+1),FALSE)*$E4450</f>
        <v>0</v>
      </c>
      <c r="Y4446" s="25">
        <f>VLOOKUP(CONCATENATE($F4446," ",$G4446),AllocFactorMatrix,(Y$4+1),FALSE)*$E4450</f>
        <v>0</v>
      </c>
      <c r="Z4446" s="25">
        <f t="shared" si="2080"/>
        <v>0</v>
      </c>
      <c r="AA4446" s="25">
        <f>VLOOKUP(CONCATENATE($F4446," ",$G4446),AllocFactorMatrix,(AA$4+1),FALSE)*$E4450</f>
        <v>0</v>
      </c>
      <c r="AB4446" s="25">
        <f>VLOOKUP(CONCATENATE($F4446," ",$G4446),AllocFactorMatrix,(AB$4+1),FALSE)*$E4450</f>
        <v>0</v>
      </c>
      <c r="AC4446" s="25">
        <f>VLOOKUP(CONCATENATE($F4446," ",$G4446),AllocFactorMatrix,(AC$4+1),FALSE)*$E4450</f>
        <v>0</v>
      </c>
    </row>
    <row r="4447" spans="4:29" hidden="1" outlineLevel="1">
      <c r="F4447" s="61" t="str">
        <f>F4450</f>
        <v>PROD_DEMAND</v>
      </c>
      <c r="G4447" s="20" t="str">
        <f>$G$12</f>
        <v>DISTSEC</v>
      </c>
      <c r="H4447" s="24">
        <f t="shared" si="2069"/>
        <v>0</v>
      </c>
      <c r="I4447" s="25">
        <f>VLOOKUP(CONCATENATE($F4447," ",$G4447),AllocFactorMatrix,(I$4+1),FALSE)*$E4450</f>
        <v>0</v>
      </c>
      <c r="J4447" s="25">
        <f>VLOOKUP(CONCATENATE($F4447," ",$G4447),AllocFactorMatrix,(J$4+1),FALSE)*$E4450</f>
        <v>0</v>
      </c>
      <c r="K4447" s="25">
        <f>VLOOKUP(CONCATENATE($F4447," ",$G4447),AllocFactorMatrix,(K$4+1),FALSE)*$E4450</f>
        <v>0</v>
      </c>
      <c r="L4447" s="25">
        <f>VLOOKUP(CONCATENATE($F4447," ",$G4447),AllocFactorMatrix,(L$4+1),FALSE)*$E4450</f>
        <v>0</v>
      </c>
      <c r="M4447" s="25">
        <f t="shared" si="2078"/>
        <v>0</v>
      </c>
      <c r="N4447" s="25">
        <f>VLOOKUP(CONCATENATE($F4447," ",$G4447),AllocFactorMatrix,(N$4+1),FALSE)*$E4450</f>
        <v>0</v>
      </c>
      <c r="O4447" s="25">
        <f>VLOOKUP(CONCATENATE($F4447," ",$G4447),AllocFactorMatrix,(O$4+1),FALSE)*$E4450</f>
        <v>0</v>
      </c>
      <c r="P4447" s="25">
        <f>VLOOKUP(CONCATENATE($F4447," ",$G4447),AllocFactorMatrix,(P$4+1),FALSE)*$E4450</f>
        <v>0</v>
      </c>
      <c r="Q4447" s="25">
        <f>VLOOKUP(CONCATENATE($F4447," ",$G4447),AllocFactorMatrix,(Q$4+1),FALSE)*$E4450</f>
        <v>0</v>
      </c>
      <c r="R4447" s="25">
        <f t="shared" si="2079"/>
        <v>0</v>
      </c>
      <c r="S4447" s="25">
        <f>VLOOKUP(CONCATENATE($F4447," ",$G4447),AllocFactorMatrix,(S$4+1),FALSE)*$E4450</f>
        <v>0</v>
      </c>
      <c r="T4447" s="25">
        <f>VLOOKUP(CONCATENATE($F4447," ",$G4447),AllocFactorMatrix,(T$4+1),FALSE)*$E4450</f>
        <v>0</v>
      </c>
      <c r="U4447" s="25">
        <f>VLOOKUP(CONCATENATE($F4447," ",$G4447),AllocFactorMatrix,(U$4+1),FALSE)*$E4450</f>
        <v>0</v>
      </c>
      <c r="V4447" s="25">
        <f>VLOOKUP(CONCATENATE($F4447," ",$G4447),AllocFactorMatrix,(V$4+1),FALSE)*$E4450</f>
        <v>0</v>
      </c>
      <c r="W4447" s="25">
        <f t="shared" si="2081"/>
        <v>0</v>
      </c>
      <c r="X4447" s="25">
        <f>VLOOKUP(CONCATENATE($F4447," ",$G4447),AllocFactorMatrix,(X$4+1),FALSE)*$E4450</f>
        <v>0</v>
      </c>
      <c r="Y4447" s="25">
        <f>VLOOKUP(CONCATENATE($F4447," ",$G4447),AllocFactorMatrix,(Y$4+1),FALSE)*$E4450</f>
        <v>0</v>
      </c>
      <c r="Z4447" s="25">
        <f t="shared" si="2080"/>
        <v>0</v>
      </c>
      <c r="AA4447" s="25">
        <f>VLOOKUP(CONCATENATE($F4447," ",$G4447),AllocFactorMatrix,(AA$4+1),FALSE)*$E4450</f>
        <v>0</v>
      </c>
      <c r="AB4447" s="25">
        <f>VLOOKUP(CONCATENATE($F4447," ",$G4447),AllocFactorMatrix,(AB$4+1),FALSE)*$E4450</f>
        <v>0</v>
      </c>
      <c r="AC4447" s="25">
        <f>VLOOKUP(CONCATENATE($F4447," ",$G4447),AllocFactorMatrix,(AC$4+1),FALSE)*$E4450</f>
        <v>0</v>
      </c>
    </row>
    <row r="4448" spans="4:29" hidden="1" outlineLevel="1">
      <c r="F4448" s="61" t="str">
        <f>F4450</f>
        <v>PROD_DEMAND</v>
      </c>
      <c r="G4448" s="20" t="str">
        <f>$G$13</f>
        <v>ENERGY</v>
      </c>
      <c r="H4448" s="24">
        <f t="shared" si="2069"/>
        <v>0</v>
      </c>
      <c r="I4448" s="25">
        <f>VLOOKUP(CONCATENATE($F4448," ",$G4448),AllocFactorMatrix,(I$4+1),FALSE)*$E4450</f>
        <v>0</v>
      </c>
      <c r="J4448" s="25">
        <f>VLOOKUP(CONCATENATE($F4448," ",$G4448),AllocFactorMatrix,(J$4+1),FALSE)*$E4450</f>
        <v>0</v>
      </c>
      <c r="K4448" s="25">
        <f>VLOOKUP(CONCATENATE($F4448," ",$G4448),AllocFactorMatrix,(K$4+1),FALSE)*$E4450</f>
        <v>0</v>
      </c>
      <c r="L4448" s="25">
        <f>VLOOKUP(CONCATENATE($F4448," ",$G4448),AllocFactorMatrix,(L$4+1),FALSE)*$E4450</f>
        <v>0</v>
      </c>
      <c r="M4448" s="25">
        <f t="shared" si="2078"/>
        <v>0</v>
      </c>
      <c r="N4448" s="25">
        <f>VLOOKUP(CONCATENATE($F4448," ",$G4448),AllocFactorMatrix,(N$4+1),FALSE)*$E4450</f>
        <v>0</v>
      </c>
      <c r="O4448" s="25">
        <f>VLOOKUP(CONCATENATE($F4448," ",$G4448),AllocFactorMatrix,(O$4+1),FALSE)*$E4450</f>
        <v>0</v>
      </c>
      <c r="P4448" s="25">
        <f>VLOOKUP(CONCATENATE($F4448," ",$G4448),AllocFactorMatrix,(P$4+1),FALSE)*$E4450</f>
        <v>0</v>
      </c>
      <c r="Q4448" s="25">
        <f>VLOOKUP(CONCATENATE($F4448," ",$G4448),AllocFactorMatrix,(Q$4+1),FALSE)*$E4450</f>
        <v>0</v>
      </c>
      <c r="R4448" s="25">
        <f t="shared" si="2079"/>
        <v>0</v>
      </c>
      <c r="S4448" s="25">
        <f>VLOOKUP(CONCATENATE($F4448," ",$G4448),AllocFactorMatrix,(S$4+1),FALSE)*$E4450</f>
        <v>0</v>
      </c>
      <c r="T4448" s="25">
        <f>VLOOKUP(CONCATENATE($F4448," ",$G4448),AllocFactorMatrix,(T$4+1),FALSE)*$E4450</f>
        <v>0</v>
      </c>
      <c r="U4448" s="25">
        <f>VLOOKUP(CONCATENATE($F4448," ",$G4448),AllocFactorMatrix,(U$4+1),FALSE)*$E4450</f>
        <v>0</v>
      </c>
      <c r="V4448" s="25">
        <f>VLOOKUP(CONCATENATE($F4448," ",$G4448),AllocFactorMatrix,(V$4+1),FALSE)*$E4450</f>
        <v>0</v>
      </c>
      <c r="W4448" s="25">
        <f t="shared" si="2081"/>
        <v>0</v>
      </c>
      <c r="X4448" s="25">
        <f>VLOOKUP(CONCATENATE($F4448," ",$G4448),AllocFactorMatrix,(X$4+1),FALSE)*$E4450</f>
        <v>0</v>
      </c>
      <c r="Y4448" s="25">
        <f>VLOOKUP(CONCATENATE($F4448," ",$G4448),AllocFactorMatrix,(Y$4+1),FALSE)*$E4450</f>
        <v>0</v>
      </c>
      <c r="Z4448" s="25">
        <f t="shared" si="2080"/>
        <v>0</v>
      </c>
      <c r="AA4448" s="25">
        <f>VLOOKUP(CONCATENATE($F4448," ",$G4448),AllocFactorMatrix,(AA$4+1),FALSE)*$E4450</f>
        <v>0</v>
      </c>
      <c r="AB4448" s="25">
        <f>VLOOKUP(CONCATENATE($F4448," ",$G4448),AllocFactorMatrix,(AB$4+1),FALSE)*$E4450</f>
        <v>0</v>
      </c>
      <c r="AC4448" s="25">
        <f>VLOOKUP(CONCATENATE($F4448," ",$G4448),AllocFactorMatrix,(AC$4+1),FALSE)*$E4450</f>
        <v>0</v>
      </c>
    </row>
    <row r="4449" spans="4:29" hidden="1" outlineLevel="1">
      <c r="F4449" s="61" t="str">
        <f>F4450</f>
        <v>PROD_DEMAND</v>
      </c>
      <c r="G4449" s="20" t="str">
        <f>$G$14</f>
        <v>CUSTOMER</v>
      </c>
      <c r="H4449" s="24">
        <f t="shared" si="2069"/>
        <v>0</v>
      </c>
      <c r="I4449" s="25">
        <f>VLOOKUP(CONCATENATE($F4449," ",$G4449),AllocFactorMatrix,(I$4+1),FALSE)*$E4450</f>
        <v>0</v>
      </c>
      <c r="J4449" s="25">
        <f>VLOOKUP(CONCATENATE($F4449," ",$G4449),AllocFactorMatrix,(J$4+1),FALSE)*$E4450</f>
        <v>0</v>
      </c>
      <c r="K4449" s="25">
        <f>VLOOKUP(CONCATENATE($F4449," ",$G4449),AllocFactorMatrix,(K$4+1),FALSE)*$E4450</f>
        <v>0</v>
      </c>
      <c r="L4449" s="25">
        <f>VLOOKUP(CONCATENATE($F4449," ",$G4449),AllocFactorMatrix,(L$4+1),FALSE)*$E4450</f>
        <v>0</v>
      </c>
      <c r="M4449" s="25">
        <f t="shared" si="2078"/>
        <v>0</v>
      </c>
      <c r="N4449" s="25">
        <f>VLOOKUP(CONCATENATE($F4449," ",$G4449),AllocFactorMatrix,(N$4+1),FALSE)*$E4450</f>
        <v>0</v>
      </c>
      <c r="O4449" s="25">
        <f>VLOOKUP(CONCATENATE($F4449," ",$G4449),AllocFactorMatrix,(O$4+1),FALSE)*$E4450</f>
        <v>0</v>
      </c>
      <c r="P4449" s="25">
        <f>VLOOKUP(CONCATENATE($F4449," ",$G4449),AllocFactorMatrix,(P$4+1),FALSE)*$E4450</f>
        <v>0</v>
      </c>
      <c r="Q4449" s="25">
        <f>VLOOKUP(CONCATENATE($F4449," ",$G4449),AllocFactorMatrix,(Q$4+1),FALSE)*$E4450</f>
        <v>0</v>
      </c>
      <c r="R4449" s="25">
        <f t="shared" si="2079"/>
        <v>0</v>
      </c>
      <c r="S4449" s="25">
        <f>VLOOKUP(CONCATENATE($F4449," ",$G4449),AllocFactorMatrix,(S$4+1),FALSE)*$E4450</f>
        <v>0</v>
      </c>
      <c r="T4449" s="25">
        <f>VLOOKUP(CONCATENATE($F4449," ",$G4449),AllocFactorMatrix,(T$4+1),FALSE)*$E4450</f>
        <v>0</v>
      </c>
      <c r="U4449" s="25">
        <f>VLOOKUP(CONCATENATE($F4449," ",$G4449),AllocFactorMatrix,(U$4+1),FALSE)*$E4450</f>
        <v>0</v>
      </c>
      <c r="V4449" s="25">
        <f>VLOOKUP(CONCATENATE($F4449," ",$G4449),AllocFactorMatrix,(V$4+1),FALSE)*$E4450</f>
        <v>0</v>
      </c>
      <c r="W4449" s="25">
        <f t="shared" si="2081"/>
        <v>0</v>
      </c>
      <c r="X4449" s="25">
        <f>VLOOKUP(CONCATENATE($F4449," ",$G4449),AllocFactorMatrix,(X$4+1),FALSE)*$E4450</f>
        <v>0</v>
      </c>
      <c r="Y4449" s="25">
        <f>VLOOKUP(CONCATENATE($F4449," ",$G4449),AllocFactorMatrix,(Y$4+1),FALSE)*$E4450</f>
        <v>0</v>
      </c>
      <c r="Z4449" s="25">
        <f t="shared" si="2080"/>
        <v>0</v>
      </c>
      <c r="AA4449" s="25">
        <f>VLOOKUP(CONCATENATE($F4449," ",$G4449),AllocFactorMatrix,(AA$4+1),FALSE)*$E4450</f>
        <v>0</v>
      </c>
      <c r="AB4449" s="25">
        <f>VLOOKUP(CONCATENATE($F4449," ",$G4449),AllocFactorMatrix,(AB$4+1),FALSE)*$E4450</f>
        <v>0</v>
      </c>
      <c r="AC4449" s="25">
        <f>VLOOKUP(CONCATENATE($F4449," ",$G4449),AllocFactorMatrix,(AC$4+1),FALSE)*$E4450</f>
        <v>0</v>
      </c>
    </row>
    <row r="4450" spans="4:29" collapsed="1">
      <c r="D4450" s="58" t="s">
        <v>1207</v>
      </c>
      <c r="E4450" s="57">
        <f>81+0</f>
        <v>81</v>
      </c>
      <c r="F4450" s="61" t="str">
        <f>+F3490</f>
        <v>PROD_DEMAND</v>
      </c>
      <c r="G4450" s="20" t="str">
        <f>$G$15</f>
        <v>TOTAL</v>
      </c>
      <c r="H4450" s="24">
        <f t="shared" si="2069"/>
        <v>81</v>
      </c>
      <c r="I4450" s="25">
        <f>VLOOKUP(CONCATENATE($F4450," ",$G4450),AllocFactorMatrix,(I$4+1),FALSE)*$E4450</f>
        <v>39.717776286244415</v>
      </c>
      <c r="J4450" s="25">
        <f>VLOOKUP(CONCATENATE($F4450," ",$G4450),AllocFactorMatrix,(J$4+1),FALSE)*$E4450</f>
        <v>10.047053021069107</v>
      </c>
      <c r="K4450" s="25">
        <f>VLOOKUP(CONCATENATE($F4450," ",$G4450),AllocFactorMatrix,(K$4+1),FALSE)*$E4450</f>
        <v>0.11746533167327501</v>
      </c>
      <c r="L4450" s="25">
        <f>VLOOKUP(CONCATENATE($F4450," ",$G4450),AllocFactorMatrix,(L$4+1),FALSE)*$E4450</f>
        <v>2.8938180141503712E-3</v>
      </c>
      <c r="M4450" s="25">
        <f t="shared" si="2078"/>
        <v>10.167412170756533</v>
      </c>
      <c r="N4450" s="25">
        <f>VLOOKUP(CONCATENATE($F4450," ",$G4450),AllocFactorMatrix,(N$4+1),FALSE)*$E4450</f>
        <v>4.2038130359692474</v>
      </c>
      <c r="O4450" s="25">
        <f>VLOOKUP(CONCATENATE($F4450," ",$G4450),AllocFactorMatrix,(O$4+1),FALSE)*$E4450</f>
        <v>1.1972253156310226</v>
      </c>
      <c r="P4450" s="25">
        <f>VLOOKUP(CONCATENATE($F4450," ",$G4450),AllocFactorMatrix,(P$4+1),FALSE)*$E4450</f>
        <v>9.4743008614055699E-2</v>
      </c>
      <c r="Q4450" s="25">
        <f>VLOOKUP(CONCATENATE($F4450," ",$G4450),AllocFactorMatrix,(Q$4+1),FALSE)*$E4450</f>
        <v>1.9998578596070366E-2</v>
      </c>
      <c r="R4450" s="25">
        <f t="shared" si="2079"/>
        <v>5.5157799388103967</v>
      </c>
      <c r="S4450" s="25">
        <f>VLOOKUP(CONCATENATE($F4450," ",$G4450),AllocFactorMatrix,(S$4+1),FALSE)*$E4450</f>
        <v>0.25252432492183913</v>
      </c>
      <c r="T4450" s="25">
        <f>VLOOKUP(CONCATENATE($F4450," ",$G4450),AllocFactorMatrix,(T$4+1),FALSE)*$E4450</f>
        <v>2.752958151621077</v>
      </c>
      <c r="U4450" s="25">
        <f>VLOOKUP(CONCATENATE($F4450," ",$G4450),AllocFactorMatrix,(U$4+1),FALSE)*$E4450</f>
        <v>18.386011225817903</v>
      </c>
      <c r="V4450" s="25">
        <f>VLOOKUP(CONCATENATE($F4450," ",$G4450),AllocFactorMatrix,(V$4+1),FALSE)*$E4450</f>
        <v>2.8844177465994099</v>
      </c>
      <c r="W4450" s="25">
        <f t="shared" si="2081"/>
        <v>24.27591144896023</v>
      </c>
      <c r="X4450" s="25">
        <f>VLOOKUP(CONCATENATE($F4450," ",$G4450),AllocFactorMatrix,(X$4+1),FALSE)*$E4450</f>
        <v>1.1410291841995792</v>
      </c>
      <c r="Y4450" s="25">
        <f>VLOOKUP(CONCATENATE($F4450," ",$G4450),AllocFactorMatrix,(Y$4+1),FALSE)*$E4450</f>
        <v>2.7544861649620282E-2</v>
      </c>
      <c r="Z4450" s="25">
        <f t="shared" si="2080"/>
        <v>1.1685740458491995</v>
      </c>
      <c r="AA4450" s="25">
        <f>VLOOKUP(CONCATENATE($F4450," ",$G4450),AllocFactorMatrix,(AA$4+1),FALSE)*$E4450</f>
        <v>1.9893615137227851E-2</v>
      </c>
      <c r="AB4450" s="25">
        <f>VLOOKUP(CONCATENATE($F4450," ",$G4450),AllocFactorMatrix,(AB$4+1),FALSE)*$E4450</f>
        <v>0.10786715078486714</v>
      </c>
      <c r="AC4450" s="25">
        <f>VLOOKUP(CONCATENATE($F4450," ",$G4450),AllocFactorMatrix,(AC$4+1),FALSE)*$E4450</f>
        <v>2.6785343457130083E-2</v>
      </c>
    </row>
    <row r="4451" spans="4:29" hidden="1" outlineLevel="1">
      <c r="F4451" s="61" t="str">
        <f>F4458</f>
        <v>TRANS_TOTAL</v>
      </c>
      <c r="G4451" s="20" t="str">
        <f>$G$8</f>
        <v>PRODUCTION</v>
      </c>
      <c r="H4451" s="24">
        <f t="shared" si="2069"/>
        <v>0</v>
      </c>
      <c r="I4451" s="25">
        <f>VLOOKUP(CONCATENATE($F4451," ",$G4451),AllocFactorMatrix,(I$4+1),FALSE)*$E4458</f>
        <v>0</v>
      </c>
      <c r="J4451" s="25">
        <f>VLOOKUP(CONCATENATE($F4451," ",$G4451),AllocFactorMatrix,(J$4+1),FALSE)*$E4458</f>
        <v>0</v>
      </c>
      <c r="K4451" s="25">
        <f>VLOOKUP(CONCATENATE($F4451," ",$G4451),AllocFactorMatrix,(K$4+1),FALSE)*$E4458</f>
        <v>0</v>
      </c>
      <c r="L4451" s="25">
        <f>VLOOKUP(CONCATENATE($F4451," ",$G4451),AllocFactorMatrix,(L$4+1),FALSE)*$E4458</f>
        <v>0</v>
      </c>
      <c r="M4451" s="25">
        <f t="shared" si="2065"/>
        <v>0</v>
      </c>
      <c r="N4451" s="25">
        <f>VLOOKUP(CONCATENATE($F4451," ",$G4451),AllocFactorMatrix,(N$4+1),FALSE)*$E4458</f>
        <v>0</v>
      </c>
      <c r="O4451" s="25">
        <f>VLOOKUP(CONCATENATE($F4451," ",$G4451),AllocFactorMatrix,(O$4+1),FALSE)*$E4458</f>
        <v>0</v>
      </c>
      <c r="P4451" s="25">
        <f>VLOOKUP(CONCATENATE($F4451," ",$G4451),AllocFactorMatrix,(P$4+1),FALSE)*$E4458</f>
        <v>0</v>
      </c>
      <c r="Q4451" s="25">
        <f>VLOOKUP(CONCATENATE($F4451," ",$G4451),AllocFactorMatrix,(Q$4+1),FALSE)*$E4458</f>
        <v>0</v>
      </c>
      <c r="R4451" s="25">
        <f t="shared" si="2066"/>
        <v>0</v>
      </c>
      <c r="S4451" s="25">
        <f>VLOOKUP(CONCATENATE($F4451," ",$G4451),AllocFactorMatrix,(S$4+1),FALSE)*$E4458</f>
        <v>0</v>
      </c>
      <c r="T4451" s="25">
        <f>VLOOKUP(CONCATENATE($F4451," ",$G4451),AllocFactorMatrix,(T$4+1),FALSE)*$E4458</f>
        <v>0</v>
      </c>
      <c r="U4451" s="25">
        <f>VLOOKUP(CONCATENATE($F4451," ",$G4451),AllocFactorMatrix,(U$4+1),FALSE)*$E4458</f>
        <v>0</v>
      </c>
      <c r="V4451" s="25">
        <f>VLOOKUP(CONCATENATE($F4451," ",$G4451),AllocFactorMatrix,(V$4+1),FALSE)*$E4458</f>
        <v>0</v>
      </c>
      <c r="W4451" s="25">
        <f>SUBTOTAL(9,S4451:V4451)</f>
        <v>0</v>
      </c>
      <c r="X4451" s="25">
        <f>VLOOKUP(CONCATENATE($F4451," ",$G4451),AllocFactorMatrix,(X$4+1),FALSE)*$E4458</f>
        <v>0</v>
      </c>
      <c r="Y4451" s="25">
        <f>VLOOKUP(CONCATENATE($F4451," ",$G4451),AllocFactorMatrix,(Y$4+1),FALSE)*$E4458</f>
        <v>0</v>
      </c>
      <c r="Z4451" s="25">
        <f t="shared" si="2067"/>
        <v>0</v>
      </c>
      <c r="AA4451" s="25">
        <f>VLOOKUP(CONCATENATE($F4451," ",$G4451),AllocFactorMatrix,(AA$4+1),FALSE)*$E4458</f>
        <v>0</v>
      </c>
      <c r="AB4451" s="25">
        <f>VLOOKUP(CONCATENATE($F4451," ",$G4451),AllocFactorMatrix,(AB$4+1),FALSE)*$E4458</f>
        <v>0</v>
      </c>
      <c r="AC4451" s="25">
        <f>VLOOKUP(CONCATENATE($F4451," ",$G4451),AllocFactorMatrix,(AC$4+1),FALSE)*$E4458</f>
        <v>0</v>
      </c>
    </row>
    <row r="4452" spans="4:29" hidden="1" outlineLevel="1">
      <c r="F4452" s="61" t="str">
        <f>F4458</f>
        <v>TRANS_TOTAL</v>
      </c>
      <c r="G4452" s="20" t="str">
        <f>$G$9</f>
        <v>BULKTRAN</v>
      </c>
      <c r="H4452" s="24">
        <f t="shared" si="2069"/>
        <v>0</v>
      </c>
      <c r="I4452" s="25">
        <f>VLOOKUP(CONCATENATE($F4452," ",$G4452),AllocFactorMatrix,(I$4+1),FALSE)*$E4458</f>
        <v>0</v>
      </c>
      <c r="J4452" s="25">
        <f>VLOOKUP(CONCATENATE($F4452," ",$G4452),AllocFactorMatrix,(J$4+1),FALSE)*$E4458</f>
        <v>0</v>
      </c>
      <c r="K4452" s="25">
        <f>VLOOKUP(CONCATENATE($F4452," ",$G4452),AllocFactorMatrix,(K$4+1),FALSE)*$E4458</f>
        <v>0</v>
      </c>
      <c r="L4452" s="25">
        <f>VLOOKUP(CONCATENATE($F4452," ",$G4452),AllocFactorMatrix,(L$4+1),FALSE)*$E4458</f>
        <v>0</v>
      </c>
      <c r="M4452" s="25">
        <f t="shared" si="2065"/>
        <v>0</v>
      </c>
      <c r="N4452" s="25">
        <f>VLOOKUP(CONCATENATE($F4452," ",$G4452),AllocFactorMatrix,(N$4+1),FALSE)*$E4458</f>
        <v>0</v>
      </c>
      <c r="O4452" s="25">
        <f>VLOOKUP(CONCATENATE($F4452," ",$G4452),AllocFactorMatrix,(O$4+1),FALSE)*$E4458</f>
        <v>0</v>
      </c>
      <c r="P4452" s="25">
        <f>VLOOKUP(CONCATENATE($F4452," ",$G4452),AllocFactorMatrix,(P$4+1),FALSE)*$E4458</f>
        <v>0</v>
      </c>
      <c r="Q4452" s="25">
        <f>VLOOKUP(CONCATENATE($F4452," ",$G4452),AllocFactorMatrix,(Q$4+1),FALSE)*$E4458</f>
        <v>0</v>
      </c>
      <c r="R4452" s="25">
        <f t="shared" si="2066"/>
        <v>0</v>
      </c>
      <c r="S4452" s="25">
        <f>VLOOKUP(CONCATENATE($F4452," ",$G4452),AllocFactorMatrix,(S$4+1),FALSE)*$E4458</f>
        <v>0</v>
      </c>
      <c r="T4452" s="25">
        <f>VLOOKUP(CONCATENATE($F4452," ",$G4452),AllocFactorMatrix,(T$4+1),FALSE)*$E4458</f>
        <v>0</v>
      </c>
      <c r="U4452" s="25">
        <f>VLOOKUP(CONCATENATE($F4452," ",$G4452),AllocFactorMatrix,(U$4+1),FALSE)*$E4458</f>
        <v>0</v>
      </c>
      <c r="V4452" s="25">
        <f>VLOOKUP(CONCATENATE($F4452," ",$G4452),AllocFactorMatrix,(V$4+1),FALSE)*$E4458</f>
        <v>0</v>
      </c>
      <c r="W4452" s="25">
        <f t="shared" ref="W4452:W4458" si="2082">SUBTOTAL(9,S4452:V4452)</f>
        <v>0</v>
      </c>
      <c r="X4452" s="25">
        <f>VLOOKUP(CONCATENATE($F4452," ",$G4452),AllocFactorMatrix,(X$4+1),FALSE)*$E4458</f>
        <v>0</v>
      </c>
      <c r="Y4452" s="25">
        <f>VLOOKUP(CONCATENATE($F4452," ",$G4452),AllocFactorMatrix,(Y$4+1),FALSE)*$E4458</f>
        <v>0</v>
      </c>
      <c r="Z4452" s="25">
        <f t="shared" si="2067"/>
        <v>0</v>
      </c>
      <c r="AA4452" s="25">
        <f>VLOOKUP(CONCATENATE($F4452," ",$G4452),AllocFactorMatrix,(AA$4+1),FALSE)*$E4458</f>
        <v>0</v>
      </c>
      <c r="AB4452" s="25">
        <f>VLOOKUP(CONCATENATE($F4452," ",$G4452),AllocFactorMatrix,(AB$4+1),FALSE)*$E4458</f>
        <v>0</v>
      </c>
      <c r="AC4452" s="25">
        <f>VLOOKUP(CONCATENATE($F4452," ",$G4452),AllocFactorMatrix,(AC$4+1),FALSE)*$E4458</f>
        <v>0</v>
      </c>
    </row>
    <row r="4453" spans="4:29" hidden="1" outlineLevel="1">
      <c r="F4453" s="61" t="str">
        <f>F4458</f>
        <v>TRANS_TOTAL</v>
      </c>
      <c r="G4453" s="20" t="str">
        <f>$G$10</f>
        <v>SUBTRAN</v>
      </c>
      <c r="H4453" s="24">
        <f t="shared" si="2069"/>
        <v>0</v>
      </c>
      <c r="I4453" s="25">
        <f>VLOOKUP(CONCATENATE($F4453," ",$G4453),AllocFactorMatrix,(I$4+1),FALSE)*$E4458</f>
        <v>0</v>
      </c>
      <c r="J4453" s="25">
        <f>VLOOKUP(CONCATENATE($F4453," ",$G4453),AllocFactorMatrix,(J$4+1),FALSE)*$E4458</f>
        <v>0</v>
      </c>
      <c r="K4453" s="25">
        <f>VLOOKUP(CONCATENATE($F4453," ",$G4453),AllocFactorMatrix,(K$4+1),FALSE)*$E4458</f>
        <v>0</v>
      </c>
      <c r="L4453" s="25">
        <f>VLOOKUP(CONCATENATE($F4453," ",$G4453),AllocFactorMatrix,(L$4+1),FALSE)*$E4458</f>
        <v>0</v>
      </c>
      <c r="M4453" s="25">
        <f t="shared" si="2065"/>
        <v>0</v>
      </c>
      <c r="N4453" s="25">
        <f>VLOOKUP(CONCATENATE($F4453," ",$G4453),AllocFactorMatrix,(N$4+1),FALSE)*$E4458</f>
        <v>0</v>
      </c>
      <c r="O4453" s="25">
        <f>VLOOKUP(CONCATENATE($F4453," ",$G4453),AllocFactorMatrix,(O$4+1),FALSE)*$E4458</f>
        <v>0</v>
      </c>
      <c r="P4453" s="25">
        <f>VLOOKUP(CONCATENATE($F4453," ",$G4453),AllocFactorMatrix,(P$4+1),FALSE)*$E4458</f>
        <v>0</v>
      </c>
      <c r="Q4453" s="25">
        <f>VLOOKUP(CONCATENATE($F4453," ",$G4453),AllocFactorMatrix,(Q$4+1),FALSE)*$E4458</f>
        <v>0</v>
      </c>
      <c r="R4453" s="25">
        <f t="shared" si="2066"/>
        <v>0</v>
      </c>
      <c r="S4453" s="25">
        <f>VLOOKUP(CONCATENATE($F4453," ",$G4453),AllocFactorMatrix,(S$4+1),FALSE)*$E4458</f>
        <v>0</v>
      </c>
      <c r="T4453" s="25">
        <f>VLOOKUP(CONCATENATE($F4453," ",$G4453),AllocFactorMatrix,(T$4+1),FALSE)*$E4458</f>
        <v>0</v>
      </c>
      <c r="U4453" s="25">
        <f>VLOOKUP(CONCATENATE($F4453," ",$G4453),AllocFactorMatrix,(U$4+1),FALSE)*$E4458</f>
        <v>0</v>
      </c>
      <c r="V4453" s="25">
        <f>VLOOKUP(CONCATENATE($F4453," ",$G4453),AllocFactorMatrix,(V$4+1),FALSE)*$E4458</f>
        <v>0</v>
      </c>
      <c r="W4453" s="25">
        <f t="shared" si="2082"/>
        <v>0</v>
      </c>
      <c r="X4453" s="25">
        <f>VLOOKUP(CONCATENATE($F4453," ",$G4453),AllocFactorMatrix,(X$4+1),FALSE)*$E4458</f>
        <v>0</v>
      </c>
      <c r="Y4453" s="25">
        <f>VLOOKUP(CONCATENATE($F4453," ",$G4453),AllocFactorMatrix,(Y$4+1),FALSE)*$E4458</f>
        <v>0</v>
      </c>
      <c r="Z4453" s="25">
        <f t="shared" si="2067"/>
        <v>0</v>
      </c>
      <c r="AA4453" s="25">
        <f>VLOOKUP(CONCATENATE($F4453," ",$G4453),AllocFactorMatrix,(AA$4+1),FALSE)*$E4458</f>
        <v>0</v>
      </c>
      <c r="AB4453" s="25">
        <f>VLOOKUP(CONCATENATE($F4453," ",$G4453),AllocFactorMatrix,(AB$4+1),FALSE)*$E4458</f>
        <v>0</v>
      </c>
      <c r="AC4453" s="25">
        <f>VLOOKUP(CONCATENATE($F4453," ",$G4453),AllocFactorMatrix,(AC$4+1),FALSE)*$E4458</f>
        <v>0</v>
      </c>
    </row>
    <row r="4454" spans="4:29" hidden="1" outlineLevel="1">
      <c r="F4454" s="61" t="str">
        <f>F4458</f>
        <v>TRANS_TOTAL</v>
      </c>
      <c r="G4454" s="20" t="str">
        <f>$G$11</f>
        <v>DISTPRI</v>
      </c>
      <c r="H4454" s="24">
        <f t="shared" si="2069"/>
        <v>0</v>
      </c>
      <c r="I4454" s="25">
        <f>VLOOKUP(CONCATENATE($F4454," ",$G4454),AllocFactorMatrix,(I$4+1),FALSE)*$E4458</f>
        <v>0</v>
      </c>
      <c r="J4454" s="25">
        <f>VLOOKUP(CONCATENATE($F4454," ",$G4454),AllocFactorMatrix,(J$4+1),FALSE)*$E4458</f>
        <v>0</v>
      </c>
      <c r="K4454" s="25">
        <f>VLOOKUP(CONCATENATE($F4454," ",$G4454),AllocFactorMatrix,(K$4+1),FALSE)*$E4458</f>
        <v>0</v>
      </c>
      <c r="L4454" s="25">
        <f>VLOOKUP(CONCATENATE($F4454," ",$G4454),AllocFactorMatrix,(L$4+1),FALSE)*$E4458</f>
        <v>0</v>
      </c>
      <c r="M4454" s="25">
        <f t="shared" si="2065"/>
        <v>0</v>
      </c>
      <c r="N4454" s="25">
        <f>VLOOKUP(CONCATENATE($F4454," ",$G4454),AllocFactorMatrix,(N$4+1),FALSE)*$E4458</f>
        <v>0</v>
      </c>
      <c r="O4454" s="25">
        <f>VLOOKUP(CONCATENATE($F4454," ",$G4454),AllocFactorMatrix,(O$4+1),FALSE)*$E4458</f>
        <v>0</v>
      </c>
      <c r="P4454" s="25">
        <f>VLOOKUP(CONCATENATE($F4454," ",$G4454),AllocFactorMatrix,(P$4+1),FALSE)*$E4458</f>
        <v>0</v>
      </c>
      <c r="Q4454" s="25">
        <f>VLOOKUP(CONCATENATE($F4454," ",$G4454),AllocFactorMatrix,(Q$4+1),FALSE)*$E4458</f>
        <v>0</v>
      </c>
      <c r="R4454" s="25">
        <f t="shared" si="2066"/>
        <v>0</v>
      </c>
      <c r="S4454" s="25">
        <f>VLOOKUP(CONCATENATE($F4454," ",$G4454),AllocFactorMatrix,(S$4+1),FALSE)*$E4458</f>
        <v>0</v>
      </c>
      <c r="T4454" s="25">
        <f>VLOOKUP(CONCATENATE($F4454," ",$G4454),AllocFactorMatrix,(T$4+1),FALSE)*$E4458</f>
        <v>0</v>
      </c>
      <c r="U4454" s="25">
        <f>VLOOKUP(CONCATENATE($F4454," ",$G4454),AllocFactorMatrix,(U$4+1),FALSE)*$E4458</f>
        <v>0</v>
      </c>
      <c r="V4454" s="25">
        <f>VLOOKUP(CONCATENATE($F4454," ",$G4454),AllocFactorMatrix,(V$4+1),FALSE)*$E4458</f>
        <v>0</v>
      </c>
      <c r="W4454" s="25">
        <f t="shared" si="2082"/>
        <v>0</v>
      </c>
      <c r="X4454" s="25">
        <f>VLOOKUP(CONCATENATE($F4454," ",$G4454),AllocFactorMatrix,(X$4+1),FALSE)*$E4458</f>
        <v>0</v>
      </c>
      <c r="Y4454" s="25">
        <f>VLOOKUP(CONCATENATE($F4454," ",$G4454),AllocFactorMatrix,(Y$4+1),FALSE)*$E4458</f>
        <v>0</v>
      </c>
      <c r="Z4454" s="25">
        <f t="shared" si="2067"/>
        <v>0</v>
      </c>
      <c r="AA4454" s="25">
        <f>VLOOKUP(CONCATENATE($F4454," ",$G4454),AllocFactorMatrix,(AA$4+1),FALSE)*$E4458</f>
        <v>0</v>
      </c>
      <c r="AB4454" s="25">
        <f>VLOOKUP(CONCATENATE($F4454," ",$G4454),AllocFactorMatrix,(AB$4+1),FALSE)*$E4458</f>
        <v>0</v>
      </c>
      <c r="AC4454" s="25">
        <f>VLOOKUP(CONCATENATE($F4454," ",$G4454),AllocFactorMatrix,(AC$4+1),FALSE)*$E4458</f>
        <v>0</v>
      </c>
    </row>
    <row r="4455" spans="4:29" hidden="1" outlineLevel="1">
      <c r="F4455" s="61" t="str">
        <f>F4458</f>
        <v>TRANS_TOTAL</v>
      </c>
      <c r="G4455" s="20" t="str">
        <f>$G$12</f>
        <v>DISTSEC</v>
      </c>
      <c r="H4455" s="24">
        <f t="shared" si="2069"/>
        <v>0</v>
      </c>
      <c r="I4455" s="25">
        <f>VLOOKUP(CONCATENATE($F4455," ",$G4455),AllocFactorMatrix,(I$4+1),FALSE)*$E4458</f>
        <v>0</v>
      </c>
      <c r="J4455" s="25">
        <f>VLOOKUP(CONCATENATE($F4455," ",$G4455),AllocFactorMatrix,(J$4+1),FALSE)*$E4458</f>
        <v>0</v>
      </c>
      <c r="K4455" s="25">
        <f>VLOOKUP(CONCATENATE($F4455," ",$G4455),AllocFactorMatrix,(K$4+1),FALSE)*$E4458</f>
        <v>0</v>
      </c>
      <c r="L4455" s="25">
        <f>VLOOKUP(CONCATENATE($F4455," ",$G4455),AllocFactorMatrix,(L$4+1),FALSE)*$E4458</f>
        <v>0</v>
      </c>
      <c r="M4455" s="25">
        <f t="shared" si="2065"/>
        <v>0</v>
      </c>
      <c r="N4455" s="25">
        <f>VLOOKUP(CONCATENATE($F4455," ",$G4455),AllocFactorMatrix,(N$4+1),FALSE)*$E4458</f>
        <v>0</v>
      </c>
      <c r="O4455" s="25">
        <f>VLOOKUP(CONCATENATE($F4455," ",$G4455),AllocFactorMatrix,(O$4+1),FALSE)*$E4458</f>
        <v>0</v>
      </c>
      <c r="P4455" s="25">
        <f>VLOOKUP(CONCATENATE($F4455," ",$G4455),AllocFactorMatrix,(P$4+1),FALSE)*$E4458</f>
        <v>0</v>
      </c>
      <c r="Q4455" s="25">
        <f>VLOOKUP(CONCATENATE($F4455," ",$G4455),AllocFactorMatrix,(Q$4+1),FALSE)*$E4458</f>
        <v>0</v>
      </c>
      <c r="R4455" s="25">
        <f t="shared" si="2066"/>
        <v>0</v>
      </c>
      <c r="S4455" s="25">
        <f>VLOOKUP(CONCATENATE($F4455," ",$G4455),AllocFactorMatrix,(S$4+1),FALSE)*$E4458</f>
        <v>0</v>
      </c>
      <c r="T4455" s="25">
        <f>VLOOKUP(CONCATENATE($F4455," ",$G4455),AllocFactorMatrix,(T$4+1),FALSE)*$E4458</f>
        <v>0</v>
      </c>
      <c r="U4455" s="25">
        <f>VLOOKUP(CONCATENATE($F4455," ",$G4455),AllocFactorMatrix,(U$4+1),FALSE)*$E4458</f>
        <v>0</v>
      </c>
      <c r="V4455" s="25">
        <f>VLOOKUP(CONCATENATE($F4455," ",$G4455),AllocFactorMatrix,(V$4+1),FALSE)*$E4458</f>
        <v>0</v>
      </c>
      <c r="W4455" s="25">
        <f t="shared" si="2082"/>
        <v>0</v>
      </c>
      <c r="X4455" s="25">
        <f>VLOOKUP(CONCATENATE($F4455," ",$G4455),AllocFactorMatrix,(X$4+1),FALSE)*$E4458</f>
        <v>0</v>
      </c>
      <c r="Y4455" s="25">
        <f>VLOOKUP(CONCATENATE($F4455," ",$G4455),AllocFactorMatrix,(Y$4+1),FALSE)*$E4458</f>
        <v>0</v>
      </c>
      <c r="Z4455" s="25">
        <f t="shared" si="2067"/>
        <v>0</v>
      </c>
      <c r="AA4455" s="25">
        <f>VLOOKUP(CONCATENATE($F4455," ",$G4455),AllocFactorMatrix,(AA$4+1),FALSE)*$E4458</f>
        <v>0</v>
      </c>
      <c r="AB4455" s="25">
        <f>VLOOKUP(CONCATENATE($F4455," ",$G4455),AllocFactorMatrix,(AB$4+1),FALSE)*$E4458</f>
        <v>0</v>
      </c>
      <c r="AC4455" s="25">
        <f>VLOOKUP(CONCATENATE($F4455," ",$G4455),AllocFactorMatrix,(AC$4+1),FALSE)*$E4458</f>
        <v>0</v>
      </c>
    </row>
    <row r="4456" spans="4:29" hidden="1" outlineLevel="1">
      <c r="F4456" s="61" t="str">
        <f>F4458</f>
        <v>TRANS_TOTAL</v>
      </c>
      <c r="G4456" s="20" t="str">
        <f>$G$13</f>
        <v>ENERGY</v>
      </c>
      <c r="H4456" s="24">
        <f t="shared" si="2069"/>
        <v>0</v>
      </c>
      <c r="I4456" s="25">
        <f>VLOOKUP(CONCATENATE($F4456," ",$G4456),AllocFactorMatrix,(I$4+1),FALSE)*$E4458</f>
        <v>0</v>
      </c>
      <c r="J4456" s="25">
        <f>VLOOKUP(CONCATENATE($F4456," ",$G4456),AllocFactorMatrix,(J$4+1),FALSE)*$E4458</f>
        <v>0</v>
      </c>
      <c r="K4456" s="25">
        <f>VLOOKUP(CONCATENATE($F4456," ",$G4456),AllocFactorMatrix,(K$4+1),FALSE)*$E4458</f>
        <v>0</v>
      </c>
      <c r="L4456" s="25">
        <f>VLOOKUP(CONCATENATE($F4456," ",$G4456),AllocFactorMatrix,(L$4+1),FALSE)*$E4458</f>
        <v>0</v>
      </c>
      <c r="M4456" s="25">
        <f t="shared" si="2065"/>
        <v>0</v>
      </c>
      <c r="N4456" s="25">
        <f>VLOOKUP(CONCATENATE($F4456," ",$G4456),AllocFactorMatrix,(N$4+1),FALSE)*$E4458</f>
        <v>0</v>
      </c>
      <c r="O4456" s="25">
        <f>VLOOKUP(CONCATENATE($F4456," ",$G4456),AllocFactorMatrix,(O$4+1),FALSE)*$E4458</f>
        <v>0</v>
      </c>
      <c r="P4456" s="25">
        <f>VLOOKUP(CONCATENATE($F4456," ",$G4456),AllocFactorMatrix,(P$4+1),FALSE)*$E4458</f>
        <v>0</v>
      </c>
      <c r="Q4456" s="25">
        <f>VLOOKUP(CONCATENATE($F4456," ",$G4456),AllocFactorMatrix,(Q$4+1),FALSE)*$E4458</f>
        <v>0</v>
      </c>
      <c r="R4456" s="25">
        <f t="shared" si="2066"/>
        <v>0</v>
      </c>
      <c r="S4456" s="25">
        <f>VLOOKUP(CONCATENATE($F4456," ",$G4456),AllocFactorMatrix,(S$4+1),FALSE)*$E4458</f>
        <v>0</v>
      </c>
      <c r="T4456" s="25">
        <f>VLOOKUP(CONCATENATE($F4456," ",$G4456),AllocFactorMatrix,(T$4+1),FALSE)*$E4458</f>
        <v>0</v>
      </c>
      <c r="U4456" s="25">
        <f>VLOOKUP(CONCATENATE($F4456," ",$G4456),AllocFactorMatrix,(U$4+1),FALSE)*$E4458</f>
        <v>0</v>
      </c>
      <c r="V4456" s="25">
        <f>VLOOKUP(CONCATENATE($F4456," ",$G4456),AllocFactorMatrix,(V$4+1),FALSE)*$E4458</f>
        <v>0</v>
      </c>
      <c r="W4456" s="25">
        <f t="shared" si="2082"/>
        <v>0</v>
      </c>
      <c r="X4456" s="25">
        <f>VLOOKUP(CONCATENATE($F4456," ",$G4456),AllocFactorMatrix,(X$4+1),FALSE)*$E4458</f>
        <v>0</v>
      </c>
      <c r="Y4456" s="25">
        <f>VLOOKUP(CONCATENATE($F4456," ",$G4456),AllocFactorMatrix,(Y$4+1),FALSE)*$E4458</f>
        <v>0</v>
      </c>
      <c r="Z4456" s="25">
        <f t="shared" si="2067"/>
        <v>0</v>
      </c>
      <c r="AA4456" s="25">
        <f>VLOOKUP(CONCATENATE($F4456," ",$G4456),AllocFactorMatrix,(AA$4+1),FALSE)*$E4458</f>
        <v>0</v>
      </c>
      <c r="AB4456" s="25">
        <f>VLOOKUP(CONCATENATE($F4456," ",$G4456),AllocFactorMatrix,(AB$4+1),FALSE)*$E4458</f>
        <v>0</v>
      </c>
      <c r="AC4456" s="25">
        <f>VLOOKUP(CONCATENATE($F4456," ",$G4456),AllocFactorMatrix,(AC$4+1),FALSE)*$E4458</f>
        <v>0</v>
      </c>
    </row>
    <row r="4457" spans="4:29" hidden="1" outlineLevel="1">
      <c r="F4457" s="61" t="str">
        <f>F4458</f>
        <v>TRANS_TOTAL</v>
      </c>
      <c r="G4457" s="20" t="str">
        <f>$G$14</f>
        <v>CUSTOMER</v>
      </c>
      <c r="H4457" s="24">
        <f t="shared" si="2069"/>
        <v>0</v>
      </c>
      <c r="I4457" s="25">
        <f>VLOOKUP(CONCATENATE($F4457," ",$G4457),AllocFactorMatrix,(I$4+1),FALSE)*$E4458</f>
        <v>0</v>
      </c>
      <c r="J4457" s="25">
        <f>VLOOKUP(CONCATENATE($F4457," ",$G4457),AllocFactorMatrix,(J$4+1),FALSE)*$E4458</f>
        <v>0</v>
      </c>
      <c r="K4457" s="25">
        <f>VLOOKUP(CONCATENATE($F4457," ",$G4457),AllocFactorMatrix,(K$4+1),FALSE)*$E4458</f>
        <v>0</v>
      </c>
      <c r="L4457" s="25">
        <f>VLOOKUP(CONCATENATE($F4457," ",$G4457),AllocFactorMatrix,(L$4+1),FALSE)*$E4458</f>
        <v>0</v>
      </c>
      <c r="M4457" s="25">
        <f t="shared" si="2065"/>
        <v>0</v>
      </c>
      <c r="N4457" s="25">
        <f>VLOOKUP(CONCATENATE($F4457," ",$G4457),AllocFactorMatrix,(N$4+1),FALSE)*$E4458</f>
        <v>0</v>
      </c>
      <c r="O4457" s="25">
        <f>VLOOKUP(CONCATENATE($F4457," ",$G4457),AllocFactorMatrix,(O$4+1),FALSE)*$E4458</f>
        <v>0</v>
      </c>
      <c r="P4457" s="25">
        <f>VLOOKUP(CONCATENATE($F4457," ",$G4457),AllocFactorMatrix,(P$4+1),FALSE)*$E4458</f>
        <v>0</v>
      </c>
      <c r="Q4457" s="25">
        <f>VLOOKUP(CONCATENATE($F4457," ",$G4457),AllocFactorMatrix,(Q$4+1),FALSE)*$E4458</f>
        <v>0</v>
      </c>
      <c r="R4457" s="25">
        <f t="shared" si="2066"/>
        <v>0</v>
      </c>
      <c r="S4457" s="25">
        <f>VLOOKUP(CONCATENATE($F4457," ",$G4457),AllocFactorMatrix,(S$4+1),FALSE)*$E4458</f>
        <v>0</v>
      </c>
      <c r="T4457" s="25">
        <f>VLOOKUP(CONCATENATE($F4457," ",$G4457),AllocFactorMatrix,(T$4+1),FALSE)*$E4458</f>
        <v>0</v>
      </c>
      <c r="U4457" s="25">
        <f>VLOOKUP(CONCATENATE($F4457," ",$G4457),AllocFactorMatrix,(U$4+1),FALSE)*$E4458</f>
        <v>0</v>
      </c>
      <c r="V4457" s="25">
        <f>VLOOKUP(CONCATENATE($F4457," ",$G4457),AllocFactorMatrix,(V$4+1),FALSE)*$E4458</f>
        <v>0</v>
      </c>
      <c r="W4457" s="25">
        <f t="shared" si="2082"/>
        <v>0</v>
      </c>
      <c r="X4457" s="25">
        <f>VLOOKUP(CONCATENATE($F4457," ",$G4457),AllocFactorMatrix,(X$4+1),FALSE)*$E4458</f>
        <v>0</v>
      </c>
      <c r="Y4457" s="25">
        <f>VLOOKUP(CONCATENATE($F4457," ",$G4457),AllocFactorMatrix,(Y$4+1),FALSE)*$E4458</f>
        <v>0</v>
      </c>
      <c r="Z4457" s="25">
        <f t="shared" si="2067"/>
        <v>0</v>
      </c>
      <c r="AA4457" s="25">
        <f>VLOOKUP(CONCATENATE($F4457," ",$G4457),AllocFactorMatrix,(AA$4+1),FALSE)*$E4458</f>
        <v>0</v>
      </c>
      <c r="AB4457" s="25">
        <f>VLOOKUP(CONCATENATE($F4457," ",$G4457),AllocFactorMatrix,(AB$4+1),FALSE)*$E4458</f>
        <v>0</v>
      </c>
      <c r="AC4457" s="25">
        <f>VLOOKUP(CONCATENATE($F4457," ",$G4457),AllocFactorMatrix,(AC$4+1),FALSE)*$E4458</f>
        <v>0</v>
      </c>
    </row>
    <row r="4458" spans="4:29" collapsed="1">
      <c r="D4458" s="20" t="str">
        <f>+D3498</f>
        <v>Adj 41 - KPCO AFUDC Offset</v>
      </c>
      <c r="E4458" s="57"/>
      <c r="F4458" s="61" t="str">
        <f>+F3498</f>
        <v>TRANS_TOTAL</v>
      </c>
      <c r="G4458" s="20" t="str">
        <f>$G$15</f>
        <v>TOTAL</v>
      </c>
      <c r="H4458" s="24">
        <f t="shared" si="2069"/>
        <v>0</v>
      </c>
      <c r="I4458" s="25">
        <f>VLOOKUP(CONCATENATE($F4458," ",$G4458),AllocFactorMatrix,(I$4+1),FALSE)*$E4458</f>
        <v>0</v>
      </c>
      <c r="J4458" s="25">
        <f>VLOOKUP(CONCATENATE($F4458," ",$G4458),AllocFactorMatrix,(J$4+1),FALSE)*$E4458</f>
        <v>0</v>
      </c>
      <c r="K4458" s="25">
        <f>VLOOKUP(CONCATENATE($F4458," ",$G4458),AllocFactorMatrix,(K$4+1),FALSE)*$E4458</f>
        <v>0</v>
      </c>
      <c r="L4458" s="25">
        <f>VLOOKUP(CONCATENATE($F4458," ",$G4458),AllocFactorMatrix,(L$4+1),FALSE)*$E4458</f>
        <v>0</v>
      </c>
      <c r="M4458" s="25">
        <f t="shared" si="2065"/>
        <v>0</v>
      </c>
      <c r="N4458" s="25">
        <f>VLOOKUP(CONCATENATE($F4458," ",$G4458),AllocFactorMatrix,(N$4+1),FALSE)*$E4458</f>
        <v>0</v>
      </c>
      <c r="O4458" s="25">
        <f>VLOOKUP(CONCATENATE($F4458," ",$G4458),AllocFactorMatrix,(O$4+1),FALSE)*$E4458</f>
        <v>0</v>
      </c>
      <c r="P4458" s="25">
        <f>VLOOKUP(CONCATENATE($F4458," ",$G4458),AllocFactorMatrix,(P$4+1),FALSE)*$E4458</f>
        <v>0</v>
      </c>
      <c r="Q4458" s="25">
        <f>VLOOKUP(CONCATENATE($F4458," ",$G4458),AllocFactorMatrix,(Q$4+1),FALSE)*$E4458</f>
        <v>0</v>
      </c>
      <c r="R4458" s="25">
        <f t="shared" si="2066"/>
        <v>0</v>
      </c>
      <c r="S4458" s="25">
        <f>VLOOKUP(CONCATENATE($F4458," ",$G4458),AllocFactorMatrix,(S$4+1),FALSE)*$E4458</f>
        <v>0</v>
      </c>
      <c r="T4458" s="25">
        <f>VLOOKUP(CONCATENATE($F4458," ",$G4458),AllocFactorMatrix,(T$4+1),FALSE)*$E4458</f>
        <v>0</v>
      </c>
      <c r="U4458" s="25">
        <f>VLOOKUP(CONCATENATE($F4458," ",$G4458),AllocFactorMatrix,(U$4+1),FALSE)*$E4458</f>
        <v>0</v>
      </c>
      <c r="V4458" s="25">
        <f>VLOOKUP(CONCATENATE($F4458," ",$G4458),AllocFactorMatrix,(V$4+1),FALSE)*$E4458</f>
        <v>0</v>
      </c>
      <c r="W4458" s="25">
        <f t="shared" si="2082"/>
        <v>0</v>
      </c>
      <c r="X4458" s="25">
        <f>VLOOKUP(CONCATENATE($F4458," ",$G4458),AllocFactorMatrix,(X$4+1),FALSE)*$E4458</f>
        <v>0</v>
      </c>
      <c r="Y4458" s="25">
        <f>VLOOKUP(CONCATENATE($F4458," ",$G4458),AllocFactorMatrix,(Y$4+1),FALSE)*$E4458</f>
        <v>0</v>
      </c>
      <c r="Z4458" s="25">
        <f t="shared" si="2067"/>
        <v>0</v>
      </c>
      <c r="AA4458" s="25">
        <f>VLOOKUP(CONCATENATE($F4458," ",$G4458),AllocFactorMatrix,(AA$4+1),FALSE)*$E4458</f>
        <v>0</v>
      </c>
      <c r="AB4458" s="25">
        <f>VLOOKUP(CONCATENATE($F4458," ",$G4458),AllocFactorMatrix,(AB$4+1),FALSE)*$E4458</f>
        <v>0</v>
      </c>
      <c r="AC4458" s="25">
        <f>VLOOKUP(CONCATENATE($F4458," ",$G4458),AllocFactorMatrix,(AC$4+1),FALSE)*$E4458</f>
        <v>0</v>
      </c>
    </row>
    <row r="4459" spans="4:29" hidden="1" outlineLevel="1">
      <c r="F4459" s="61" t="str">
        <f>F4466</f>
        <v>RB_GUP</v>
      </c>
      <c r="G4459" s="20" t="str">
        <f>$G$8</f>
        <v>PRODUCTION</v>
      </c>
      <c r="H4459" s="24">
        <f t="shared" ref="H4459:H4474" ca="1" si="2083">SUBTOTAL(9,I4459:AC4459)</f>
        <v>-3678.8331635756267</v>
      </c>
      <c r="I4459" s="25">
        <f ca="1">VLOOKUP(CONCATENATE($F4459," ",$G4459),AllocFactorMatrix,(I$4+1),FALSE)*$E4466</f>
        <v>-1803.8897850038709</v>
      </c>
      <c r="J4459" s="25">
        <f ca="1">VLOOKUP(CONCATENATE($F4459," ",$G4459),AllocFactorMatrix,(J$4+1),FALSE)*$E4466</f>
        <v>-456.31397345816941</v>
      </c>
      <c r="K4459" s="25">
        <f ca="1">VLOOKUP(CONCATENATE($F4459," ",$G4459),AllocFactorMatrix,(K$4+1),FALSE)*$E4466</f>
        <v>-5.3350044164204267</v>
      </c>
      <c r="L4459" s="25">
        <f ca="1">VLOOKUP(CONCATENATE($F4459," ",$G4459),AllocFactorMatrix,(L$4+1),FALSE)*$E4466</f>
        <v>-0.13143053925690057</v>
      </c>
      <c r="M4459" s="25">
        <f t="shared" ca="1" si="2065"/>
        <v>-461.78040841384671</v>
      </c>
      <c r="N4459" s="25">
        <f ca="1">VLOOKUP(CONCATENATE($F4459," ",$G4459),AllocFactorMatrix,(N$4+1),FALSE)*$E4466</f>
        <v>-190.92749148389143</v>
      </c>
      <c r="O4459" s="25">
        <f ca="1">VLOOKUP(CONCATENATE($F4459," ",$G4459),AllocFactorMatrix,(O$4+1),FALSE)*$E4466</f>
        <v>-54.375212289082754</v>
      </c>
      <c r="P4459" s="25">
        <f ca="1">VLOOKUP(CONCATENATE($F4459," ",$G4459),AllocFactorMatrix,(P$4+1),FALSE)*$E4466</f>
        <v>-4.303008914892831</v>
      </c>
      <c r="Q4459" s="25">
        <f ca="1">VLOOKUP(CONCATENATE($F4459," ",$G4459),AllocFactorMatrix,(Q$4+1),FALSE)*$E4466</f>
        <v>-0.90828931066169594</v>
      </c>
      <c r="R4459" s="25">
        <f t="shared" ca="1" si="2066"/>
        <v>-250.51400199852873</v>
      </c>
      <c r="S4459" s="25">
        <f ca="1">VLOOKUP(CONCATENATE($F4459," ",$G4459),AllocFactorMatrix,(S$4+1),FALSE)*$E4466</f>
        <v>-11.469072359654431</v>
      </c>
      <c r="T4459" s="25">
        <f ca="1">VLOOKUP(CONCATENATE($F4459," ",$G4459),AllocFactorMatrix,(T$4+1),FALSE)*$E4466</f>
        <v>-125.03300921135157</v>
      </c>
      <c r="U4459" s="25">
        <f ca="1">VLOOKUP(CONCATENATE($F4459," ",$G4459),AllocFactorMatrix,(U$4+1),FALSE)*$E4466</f>
        <v>-835.05022028904511</v>
      </c>
      <c r="V4459" s="25">
        <f ca="1">VLOOKUP(CONCATENATE($F4459," ",$G4459),AllocFactorMatrix,(V$4+1),FALSE)*$E4466</f>
        <v>-131.0036007876048</v>
      </c>
      <c r="W4459" s="25">
        <f ca="1">SUBTOTAL(9,S4459:V4459)</f>
        <v>-1102.5559026476558</v>
      </c>
      <c r="X4459" s="25">
        <f ca="1">VLOOKUP(CONCATENATE($F4459," ",$G4459),AllocFactorMatrix,(X$4+1),FALSE)*$E4466</f>
        <v>-51.822913622729082</v>
      </c>
      <c r="Y4459" s="25">
        <f ca="1">VLOOKUP(CONCATENATE($F4459," ",$G4459),AllocFactorMatrix,(Y$4+1),FALSE)*$E4466</f>
        <v>-1.2510240805274755</v>
      </c>
      <c r="Z4459" s="25">
        <f t="shared" ca="1" si="2067"/>
        <v>-53.073937703256561</v>
      </c>
      <c r="AA4459" s="25">
        <f ca="1">VLOOKUP(CONCATENATE($F4459," ",$G4459),AllocFactorMatrix,(AA$4+1),FALSE)*$E4466</f>
        <v>-0.90352211247214675</v>
      </c>
      <c r="AB4459" s="25">
        <f ca="1">VLOOKUP(CONCATENATE($F4459," ",$G4459),AllocFactorMatrix,(AB$4+1),FALSE)*$E4466</f>
        <v>-4.8990771798491597</v>
      </c>
      <c r="AC4459" s="25">
        <f ca="1">VLOOKUP(CONCATENATE($F4459," ",$G4459),AllocFactorMatrix,(AC$4+1),FALSE)*$E4466</f>
        <v>-1.2165285161463406</v>
      </c>
    </row>
    <row r="4460" spans="4:29" hidden="1" outlineLevel="1">
      <c r="F4460" s="61" t="str">
        <f>F4466</f>
        <v>RB_GUP</v>
      </c>
      <c r="G4460" s="20" t="str">
        <f>$G$9</f>
        <v>BULKTRAN</v>
      </c>
      <c r="H4460" s="24">
        <f t="shared" ca="1" si="2083"/>
        <v>-3896.0876906516569</v>
      </c>
      <c r="I4460" s="25">
        <f ca="1">VLOOKUP(CONCATENATE($F4460," ",$G4460),AllocFactorMatrix,(I$4+1),FALSE)*$E4466</f>
        <v>-1910.419003566582</v>
      </c>
      <c r="J4460" s="25">
        <f ca="1">VLOOKUP(CONCATENATE($F4460," ",$G4460),AllocFactorMatrix,(J$4+1),FALSE)*$E4466</f>
        <v>-483.26172349027024</v>
      </c>
      <c r="K4460" s="25">
        <f ca="1">VLOOKUP(CONCATENATE($F4460," ",$G4460),AllocFactorMatrix,(K$4+1),FALSE)*$E4466</f>
        <v>-5.6500646025995183</v>
      </c>
      <c r="L4460" s="25">
        <f ca="1">VLOOKUP(CONCATENATE($F4460," ",$G4460),AllocFactorMatrix,(L$4+1),FALSE)*$E4466</f>
        <v>-0.13919220671502819</v>
      </c>
      <c r="M4460" s="25">
        <f t="shared" ca="1" si="2065"/>
        <v>-489.05098029958481</v>
      </c>
      <c r="N4460" s="25">
        <f ca="1">VLOOKUP(CONCATENATE($F4460," ",$G4460),AllocFactorMatrix,(N$4+1),FALSE)*$E4466</f>
        <v>-202.20276818815745</v>
      </c>
      <c r="O4460" s="25">
        <f ca="1">VLOOKUP(CONCATENATE($F4460," ",$G4460),AllocFactorMatrix,(O$4+1),FALSE)*$E4466</f>
        <v>-57.586355742797188</v>
      </c>
      <c r="P4460" s="25">
        <f ca="1">VLOOKUP(CONCATENATE($F4460," ",$G4460),AllocFactorMatrix,(P$4+1),FALSE)*$E4466</f>
        <v>-4.5571243165003255</v>
      </c>
      <c r="Q4460" s="25">
        <f ca="1">VLOOKUP(CONCATENATE($F4460," ",$G4460),AllocFactorMatrix,(Q$4+1),FALSE)*$E4466</f>
        <v>-0.96192859134172137</v>
      </c>
      <c r="R4460" s="25">
        <f t="shared" ca="1" si="2066"/>
        <v>-265.30817683879673</v>
      </c>
      <c r="S4460" s="25">
        <f ca="1">VLOOKUP(CONCATENATE($F4460," ",$G4460),AllocFactorMatrix,(S$4+1),FALSE)*$E4466</f>
        <v>-12.146381653309842</v>
      </c>
      <c r="T4460" s="25">
        <f ca="1">VLOOKUP(CONCATENATE($F4460," ",$G4460),AllocFactorMatrix,(T$4+1),FALSE)*$E4466</f>
        <v>-132.41686873345694</v>
      </c>
      <c r="U4460" s="25">
        <f ca="1">VLOOKUP(CONCATENATE($F4460," ",$G4460),AllocFactorMatrix,(U$4+1),FALSE)*$E4466</f>
        <v>-884.36434589002863</v>
      </c>
      <c r="V4460" s="25">
        <f ca="1">VLOOKUP(CONCATENATE($F4460," ",$G4460),AllocFactorMatrix,(V$4+1),FALSE)*$E4466</f>
        <v>-138.74005527435986</v>
      </c>
      <c r="W4460" s="25">
        <f t="shared" ref="W4460:W4466" ca="1" si="2084">SUBTOTAL(9,S4460:V4460)</f>
        <v>-1167.6676515511554</v>
      </c>
      <c r="X4460" s="25">
        <f ca="1">VLOOKUP(CONCATENATE($F4460," ",$G4460),AllocFactorMatrix,(X$4+1),FALSE)*$E4466</f>
        <v>-54.883330360917071</v>
      </c>
      <c r="Y4460" s="25">
        <f ca="1">VLOOKUP(CONCATENATE($F4460," ",$G4460),AllocFactorMatrix,(Y$4+1),FALSE)*$E4466</f>
        <v>-1.3249036594294874</v>
      </c>
      <c r="Z4460" s="25">
        <f t="shared" ca="1" si="2067"/>
        <v>-56.208234020346559</v>
      </c>
      <c r="AA4460" s="25">
        <f ca="1">VLOOKUP(CONCATENATE($F4460," ",$G4460),AllocFactorMatrix,(AA$4+1),FALSE)*$E4466</f>
        <v>-0.95687986492240629</v>
      </c>
      <c r="AB4460" s="25">
        <f ca="1">VLOOKUP(CONCATENATE($F4460," ",$G4460),AllocFactorMatrix,(AB$4+1),FALSE)*$E4466</f>
        <v>-5.1883935604763831</v>
      </c>
      <c r="AC4460" s="25">
        <f ca="1">VLOOKUP(CONCATENATE($F4460," ",$G4460),AllocFactorMatrix,(AC$4+1),FALSE)*$E4466</f>
        <v>-1.2883709497926099</v>
      </c>
    </row>
    <row r="4461" spans="4:29" hidden="1" outlineLevel="1">
      <c r="F4461" s="61" t="str">
        <f>F4466</f>
        <v>RB_GUP</v>
      </c>
      <c r="G4461" s="20" t="str">
        <f>$G$10</f>
        <v>SUBTRAN</v>
      </c>
      <c r="H4461" s="24">
        <f t="shared" ca="1" si="2083"/>
        <v>-1493.5722317702136</v>
      </c>
      <c r="I4461" s="25">
        <f ca="1">VLOOKUP(CONCATENATE($F4461," ",$G4461),AllocFactorMatrix,(I$4+1),FALSE)*$E4466</f>
        <v>-709.30015249257201</v>
      </c>
      <c r="J4461" s="25">
        <f ca="1">VLOOKUP(CONCATENATE($F4461," ",$G4461),AllocFactorMatrix,(J$4+1),FALSE)*$E4466</f>
        <v>-181.570372791154</v>
      </c>
      <c r="K4461" s="25">
        <f ca="1">VLOOKUP(CONCATENATE($F4461," ",$G4461),AllocFactorMatrix,(K$4+1),FALSE)*$E4466</f>
        <v>-2.1158799774843011</v>
      </c>
      <c r="L4461" s="25">
        <f ca="1">VLOOKUP(CONCATENATE($F4461," ",$G4461),AllocFactorMatrix,(L$4+1),FALSE)*$E4466</f>
        <v>-6.9367475077057691E-2</v>
      </c>
      <c r="M4461" s="25">
        <f t="shared" ca="1" si="2065"/>
        <v>-183.75562024371536</v>
      </c>
      <c r="N4461" s="25">
        <f ca="1">VLOOKUP(CONCATENATE($F4461," ",$G4461),AllocFactorMatrix,(N$4+1),FALSE)*$E4466</f>
        <v>-79.137190049488453</v>
      </c>
      <c r="O4461" s="25">
        <f ca="1">VLOOKUP(CONCATENATE($F4461," ",$G4461),AllocFactorMatrix,(O$4+1),FALSE)*$E4466</f>
        <v>-22.43125783082845</v>
      </c>
      <c r="P4461" s="25">
        <f ca="1">VLOOKUP(CONCATENATE($F4461," ",$G4461),AllocFactorMatrix,(P$4+1),FALSE)*$E4466</f>
        <v>-2.2976992826318186</v>
      </c>
      <c r="Q4461" s="25">
        <f ca="1">VLOOKUP(CONCATENATE($F4461," ",$G4461),AllocFactorMatrix,(Q$4+1),FALSE)*$E4466</f>
        <v>0</v>
      </c>
      <c r="R4461" s="25">
        <f t="shared" ca="1" si="2066"/>
        <v>-103.86614716294874</v>
      </c>
      <c r="S4461" s="25">
        <f ca="1">VLOOKUP(CONCATENATE($F4461," ",$G4461),AllocFactorMatrix,(S$4+1),FALSE)*$E4466</f>
        <v>-4.4320380571500841</v>
      </c>
      <c r="T4461" s="25">
        <f ca="1">VLOOKUP(CONCATENATE($F4461," ",$G4461),AllocFactorMatrix,(T$4+1),FALSE)*$E4466</f>
        <v>-51.224966460300784</v>
      </c>
      <c r="U4461" s="25">
        <f ca="1">VLOOKUP(CONCATENATE($F4461," ",$G4461),AllocFactorMatrix,(U$4+1),FALSE)*$E4466</f>
        <v>-417.26553185090478</v>
      </c>
      <c r="V4461" s="25">
        <f ca="1">VLOOKUP(CONCATENATE($F4461," ",$G4461),AllocFactorMatrix,(V$4+1),FALSE)*$E4466</f>
        <v>0</v>
      </c>
      <c r="W4461" s="25">
        <f t="shared" ca="1" si="2084"/>
        <v>-472.92253636835562</v>
      </c>
      <c r="X4461" s="25">
        <f ca="1">VLOOKUP(CONCATENATE($F4461," ",$G4461),AllocFactorMatrix,(X$4+1),FALSE)*$E4466</f>
        <v>-21.477384685027154</v>
      </c>
      <c r="Y4461" s="25">
        <f ca="1">VLOOKUP(CONCATENATE($F4461," ",$G4461),AllocFactorMatrix,(Y$4+1),FALSE)*$E4466</f>
        <v>-0.51386073462508142</v>
      </c>
      <c r="Z4461" s="25">
        <f t="shared" ca="1" si="2067"/>
        <v>-21.991245419652234</v>
      </c>
      <c r="AA4461" s="25">
        <f ca="1">VLOOKUP(CONCATENATE($F4461," ",$G4461),AllocFactorMatrix,(AA$4+1),FALSE)*$E4466</f>
        <v>-0.35267876006185395</v>
      </c>
      <c r="AB4461" s="25">
        <f ca="1">VLOOKUP(CONCATENATE($F4461," ",$G4461),AllocFactorMatrix,(AB$4+1),FALSE)*$E4466</f>
        <v>-1.1078694512899852</v>
      </c>
      <c r="AC4461" s="25">
        <f ca="1">VLOOKUP(CONCATENATE($F4461," ",$G4461),AllocFactorMatrix,(AC$4+1),FALSE)*$E4466</f>
        <v>-0.27598187161765897</v>
      </c>
    </row>
    <row r="4462" spans="4:29" hidden="1" outlineLevel="1">
      <c r="F4462" s="61" t="str">
        <f>F4466</f>
        <v>RB_GUP</v>
      </c>
      <c r="G4462" s="20" t="str">
        <f>$G$11</f>
        <v>DISTPRI</v>
      </c>
      <c r="H4462" s="24">
        <f t="shared" ca="1" si="2083"/>
        <v>-3115.8775636594846</v>
      </c>
      <c r="I4462" s="25">
        <f ca="1">VLOOKUP(CONCATENATE($F4462," ",$G4462),AllocFactorMatrix,(I$4+1),FALSE)*$E4466</f>
        <v>-2070.4964475187426</v>
      </c>
      <c r="J4462" s="25">
        <f ca="1">VLOOKUP(CONCATENATE($F4462," ",$G4462),AllocFactorMatrix,(J$4+1),FALSE)*$E4466</f>
        <v>-521.27155341434286</v>
      </c>
      <c r="K4462" s="25">
        <f ca="1">VLOOKUP(CONCATENATE($F4462," ",$G4462),AllocFactorMatrix,(K$4+1),FALSE)*$E4466</f>
        <v>-6.0830522174574799</v>
      </c>
      <c r="L4462" s="25">
        <f ca="1">VLOOKUP(CONCATENATE($F4462," ",$G4462),AllocFactorMatrix,(L$4+1),FALSE)*$E4466</f>
        <v>0</v>
      </c>
      <c r="M4462" s="25">
        <f t="shared" ca="1" si="2065"/>
        <v>-527.35460563180038</v>
      </c>
      <c r="N4462" s="25">
        <f ca="1">VLOOKUP(CONCATENATE($F4462," ",$G4462),AllocFactorMatrix,(N$4+1),FALSE)*$E4466</f>
        <v>-224.78673308628333</v>
      </c>
      <c r="O4462" s="25">
        <f ca="1">VLOOKUP(CONCATENATE($F4462," ",$G4462),AllocFactorMatrix,(O$4+1),FALSE)*$E4466</f>
        <v>-63.812096961397458</v>
      </c>
      <c r="P4462" s="25">
        <f ca="1">VLOOKUP(CONCATENATE($F4462," ",$G4462),AllocFactorMatrix,(P$4+1),FALSE)*$E4466</f>
        <v>0</v>
      </c>
      <c r="Q4462" s="25">
        <f ca="1">VLOOKUP(CONCATENATE($F4462," ",$G4462),AllocFactorMatrix,(Q$4+1),FALSE)*$E4466</f>
        <v>0</v>
      </c>
      <c r="R4462" s="25">
        <f t="shared" ca="1" si="2066"/>
        <v>-288.59883004768079</v>
      </c>
      <c r="S4462" s="25">
        <f ca="1">VLOOKUP(CONCATENATE($F4462," ",$G4462),AllocFactorMatrix,(S$4+1),FALSE)*$E4466</f>
        <v>-12.820413328020766</v>
      </c>
      <c r="T4462" s="25">
        <f ca="1">VLOOKUP(CONCATENATE($F4462," ",$G4462),AllocFactorMatrix,(T$4+1),FALSE)*$E4466</f>
        <v>-148.28601320709282</v>
      </c>
      <c r="U4462" s="25">
        <f ca="1">VLOOKUP(CONCATENATE($F4462," ",$G4462),AllocFactorMatrix,(U$4+1),FALSE)*$E4466</f>
        <v>0</v>
      </c>
      <c r="V4462" s="25">
        <f ca="1">VLOOKUP(CONCATENATE($F4462," ",$G4462),AllocFactorMatrix,(V$4+1),FALSE)*$E4466</f>
        <v>0</v>
      </c>
      <c r="W4462" s="25">
        <f t="shared" ca="1" si="2084"/>
        <v>-161.1064265351136</v>
      </c>
      <c r="X4462" s="25">
        <f ca="1">VLOOKUP(CONCATENATE($F4462," ",$G4462),AllocFactorMatrix,(X$4+1),FALSE)*$E4466</f>
        <v>-61.00333199233264</v>
      </c>
      <c r="Y4462" s="25">
        <f ca="1">VLOOKUP(CONCATENATE($F4462," ",$G4462),AllocFactorMatrix,(Y$4+1),FALSE)*$E4466</f>
        <v>-1.4615894048811573</v>
      </c>
      <c r="Z4462" s="25">
        <f t="shared" ca="1" si="2067"/>
        <v>-62.4649213972138</v>
      </c>
      <c r="AA4462" s="25">
        <f ca="1">VLOOKUP(CONCATENATE($F4462," ",$G4462),AllocFactorMatrix,(AA$4+1),FALSE)*$E4466</f>
        <v>-1.0495477385938206</v>
      </c>
      <c r="AB4462" s="25">
        <f ca="1">VLOOKUP(CONCATENATE($F4462," ",$G4462),AllocFactorMatrix,(AB$4+1),FALSE)*$E4466</f>
        <v>-3.847311163292908</v>
      </c>
      <c r="AC4462" s="25">
        <f ca="1">VLOOKUP(CONCATENATE($F4462," ",$G4462),AllocFactorMatrix,(AC$4+1),FALSE)*$E4466</f>
        <v>-0.95947362704738648</v>
      </c>
    </row>
    <row r="4463" spans="4:29" hidden="1" outlineLevel="1">
      <c r="F4463" s="61" t="str">
        <f>F4466</f>
        <v>RB_GUP</v>
      </c>
      <c r="G4463" s="20" t="str">
        <f>$G$12</f>
        <v>DISTSEC</v>
      </c>
      <c r="H4463" s="24">
        <f t="shared" ca="1" si="2083"/>
        <v>-1378.1067253402427</v>
      </c>
      <c r="I4463" s="25">
        <f ca="1">VLOOKUP(CONCATENATE($F4463," ",$G4463),AllocFactorMatrix,(I$4+1),FALSE)*$E4466</f>
        <v>-1028.8969094607626</v>
      </c>
      <c r="J4463" s="25">
        <f ca="1">VLOOKUP(CONCATENATE($F4463," ",$G4463),AllocFactorMatrix,(J$4+1),FALSE)*$E4466</f>
        <v>-230.9737219667347</v>
      </c>
      <c r="K4463" s="25">
        <f ca="1">VLOOKUP(CONCATENATE($F4463," ",$G4463),AllocFactorMatrix,(K$4+1),FALSE)*$E4466</f>
        <v>0</v>
      </c>
      <c r="L4463" s="25">
        <f ca="1">VLOOKUP(CONCATENATE($F4463," ",$G4463),AllocFactorMatrix,(L$4+1),FALSE)*$E4466</f>
        <v>0</v>
      </c>
      <c r="M4463" s="25">
        <f t="shared" ca="1" si="2065"/>
        <v>-230.9737219667347</v>
      </c>
      <c r="N4463" s="25">
        <f ca="1">VLOOKUP(CONCATENATE($F4463," ",$G4463),AllocFactorMatrix,(N$4+1),FALSE)*$E4466</f>
        <v>-81.420671942088347</v>
      </c>
      <c r="O4463" s="25">
        <f ca="1">VLOOKUP(CONCATENATE($F4463," ",$G4463),AllocFactorMatrix,(O$4+1),FALSE)*$E4466</f>
        <v>0</v>
      </c>
      <c r="P4463" s="25">
        <f ca="1">VLOOKUP(CONCATENATE($F4463," ",$G4463),AllocFactorMatrix,(P$4+1),FALSE)*$E4466</f>
        <v>0</v>
      </c>
      <c r="Q4463" s="25">
        <f ca="1">VLOOKUP(CONCATENATE($F4463," ",$G4463),AllocFactorMatrix,(Q$4+1),FALSE)*$E4466</f>
        <v>0</v>
      </c>
      <c r="R4463" s="25">
        <f t="shared" ca="1" si="2066"/>
        <v>-81.420671942088347</v>
      </c>
      <c r="S4463" s="25">
        <f ca="1">VLOOKUP(CONCATENATE($F4463," ",$G4463),AllocFactorMatrix,(S$4+1),FALSE)*$E4466</f>
        <v>-3.6037242452663172</v>
      </c>
      <c r="T4463" s="25">
        <f ca="1">VLOOKUP(CONCATENATE($F4463," ",$G4463),AllocFactorMatrix,(T$4+1),FALSE)*$E4466</f>
        <v>0</v>
      </c>
      <c r="U4463" s="25">
        <f ca="1">VLOOKUP(CONCATENATE($F4463," ",$G4463),AllocFactorMatrix,(U$4+1),FALSE)*$E4466</f>
        <v>0</v>
      </c>
      <c r="V4463" s="25">
        <f ca="1">VLOOKUP(CONCATENATE($F4463," ",$G4463),AllocFactorMatrix,(V$4+1),FALSE)*$E4466</f>
        <v>0</v>
      </c>
      <c r="W4463" s="25">
        <f t="shared" ca="1" si="2084"/>
        <v>-3.6037242452663172</v>
      </c>
      <c r="X4463" s="25">
        <f ca="1">VLOOKUP(CONCATENATE($F4463," ",$G4463),AllocFactorMatrix,(X$4+1),FALSE)*$E4466</f>
        <v>-22.66058756399282</v>
      </c>
      <c r="Y4463" s="25">
        <f ca="1">VLOOKUP(CONCATENATE($F4463," ",$G4463),AllocFactorMatrix,(Y$4+1),FALSE)*$E4466</f>
        <v>0</v>
      </c>
      <c r="Z4463" s="25">
        <f t="shared" ca="1" si="2067"/>
        <v>-22.66058756399282</v>
      </c>
      <c r="AA4463" s="25">
        <f ca="1">VLOOKUP(CONCATENATE($F4463," ",$G4463),AllocFactorMatrix,(AA$4+1),FALSE)*$E4466</f>
        <v>-0.36950975822179005</v>
      </c>
      <c r="AB4463" s="25">
        <f ca="1">VLOOKUP(CONCATENATE($F4463," ",$G4463),AllocFactorMatrix,(AB$4+1),FALSE)*$E4466</f>
        <v>-8.1593377589952887</v>
      </c>
      <c r="AC4463" s="25">
        <f ca="1">VLOOKUP(CONCATENATE($F4463," ",$G4463),AllocFactorMatrix,(AC$4+1),FALSE)*$E4466</f>
        <v>-2.0222626441812097</v>
      </c>
    </row>
    <row r="4464" spans="4:29" hidden="1" outlineLevel="1">
      <c r="F4464" s="61" t="str">
        <f>F4466</f>
        <v>RB_GUP</v>
      </c>
      <c r="G4464" s="20" t="str">
        <f>$G$13</f>
        <v>ENERGY</v>
      </c>
      <c r="H4464" s="24">
        <f t="shared" ca="1" si="2083"/>
        <v>-166.07624320369706</v>
      </c>
      <c r="I4464" s="25">
        <f ca="1">VLOOKUP(CONCATENATE($F4464," ",$G4464),AllocFactorMatrix,(I$4+1),FALSE)*$E4466</f>
        <v>-60.374108647005478</v>
      </c>
      <c r="J4464" s="25">
        <f ca="1">VLOOKUP(CONCATENATE($F4464," ",$G4464),AllocFactorMatrix,(J$4+1),FALSE)*$E4466</f>
        <v>-19.486719011294269</v>
      </c>
      <c r="K4464" s="25">
        <f ca="1">VLOOKUP(CONCATENATE($F4464," ",$G4464),AllocFactorMatrix,(K$4+1),FALSE)*$E4466</f>
        <v>-0.22308596178618995</v>
      </c>
      <c r="L4464" s="25">
        <f ca="1">VLOOKUP(CONCATENATE($F4464," ",$G4464),AllocFactorMatrix,(L$4+1),FALSE)*$E4466</f>
        <v>-5.6540998861885549E-3</v>
      </c>
      <c r="M4464" s="25">
        <f t="shared" ca="1" si="2065"/>
        <v>-19.715459072966649</v>
      </c>
      <c r="N4464" s="25">
        <f ca="1">VLOOKUP(CONCATENATE($F4464," ",$G4464),AllocFactorMatrix,(N$4+1),FALSE)*$E4466</f>
        <v>-9.429968229187546</v>
      </c>
      <c r="O4464" s="25">
        <f ca="1">VLOOKUP(CONCATENATE($F4464," ",$G4464),AllocFactorMatrix,(O$4+1),FALSE)*$E4466</f>
        <v>-2.6321860186978068</v>
      </c>
      <c r="P4464" s="25">
        <f ca="1">VLOOKUP(CONCATENATE($F4464," ",$G4464),AllocFactorMatrix,(P$4+1),FALSE)*$E4466</f>
        <v>-0.20839216270021688</v>
      </c>
      <c r="Q4464" s="25">
        <f ca="1">VLOOKUP(CONCATENATE($F4464," ",$G4464),AllocFactorMatrix,(Q$4+1),FALSE)*$E4466</f>
        <v>-4.2719439945590944E-2</v>
      </c>
      <c r="R4464" s="25">
        <f t="shared" ca="1" si="2066"/>
        <v>-12.313265850531161</v>
      </c>
      <c r="S4464" s="25">
        <f ca="1">VLOOKUP(CONCATENATE($F4464," ",$G4464),AllocFactorMatrix,(S$4+1),FALSE)*$E4466</f>
        <v>-0.62836182521167927</v>
      </c>
      <c r="T4464" s="25">
        <f ca="1">VLOOKUP(CONCATENATE($F4464," ",$G4464),AllocFactorMatrix,(T$4+1),FALSE)*$E4466</f>
        <v>-7.5094323261016038</v>
      </c>
      <c r="U4464" s="25">
        <f ca="1">VLOOKUP(CONCATENATE($F4464," ",$G4464),AllocFactorMatrix,(U$4+1),FALSE)*$E4466</f>
        <v>-53.088172842796297</v>
      </c>
      <c r="V4464" s="25">
        <f ca="1">VLOOKUP(CONCATENATE($F4464," ",$G4464),AllocFactorMatrix,(V$4+1),FALSE)*$E4466</f>
        <v>-8.50789287957525</v>
      </c>
      <c r="W4464" s="25">
        <f t="shared" ca="1" si="2084"/>
        <v>-69.733859873684835</v>
      </c>
      <c r="X4464" s="25">
        <f ca="1">VLOOKUP(CONCATENATE($F4464," ",$G4464),AllocFactorMatrix,(X$4+1),FALSE)*$E4466</f>
        <v>-2.5578398868011876</v>
      </c>
      <c r="Y4464" s="25">
        <f ca="1">VLOOKUP(CONCATENATE($F4464," ",$G4464),AllocFactorMatrix,(Y$4+1),FALSE)*$E4466</f>
        <v>-6.0118271175738425E-2</v>
      </c>
      <c r="Z4464" s="25">
        <f t="shared" ca="1" si="2067"/>
        <v>-2.617958157976926</v>
      </c>
      <c r="AA4464" s="25">
        <f ca="1">VLOOKUP(CONCATENATE($F4464," ",$G4464),AllocFactorMatrix,(AA$4+1),FALSE)*$E4466</f>
        <v>-5.873068482498054E-2</v>
      </c>
      <c r="AB4464" s="25">
        <f ca="1">VLOOKUP(CONCATENATE($F4464," ",$G4464),AllocFactorMatrix,(AB$4+1),FALSE)*$E4466</f>
        <v>-1.0105856531689965</v>
      </c>
      <c r="AC4464" s="25">
        <f ca="1">VLOOKUP(CONCATENATE($F4464," ",$G4464),AllocFactorMatrix,(AC$4+1),FALSE)*$E4466</f>
        <v>-0.25227526353804114</v>
      </c>
    </row>
    <row r="4465" spans="4:29" hidden="1" outlineLevel="1">
      <c r="F4465" s="61" t="str">
        <f>F4466</f>
        <v>RB_GUP</v>
      </c>
      <c r="G4465" s="20" t="str">
        <f>$G$14</f>
        <v>CUSTOMER</v>
      </c>
      <c r="H4465" s="24">
        <f t="shared" ca="1" si="2083"/>
        <v>-2887.4463817990813</v>
      </c>
      <c r="I4465" s="25">
        <f ca="1">VLOOKUP(CONCATENATE($F4465," ",$G4465),AllocFactorMatrix,(I$4+1),FALSE)*$E4466</f>
        <v>-2093.5979313339017</v>
      </c>
      <c r="J4465" s="25">
        <f ca="1">VLOOKUP(CONCATENATE($F4465," ",$G4465),AllocFactorMatrix,(J$4+1),FALSE)*$E4466</f>
        <v>-510.43635495247861</v>
      </c>
      <c r="K4465" s="25">
        <f ca="1">VLOOKUP(CONCATENATE($F4465," ",$G4465),AllocFactorMatrix,(K$4+1),FALSE)*$E4466</f>
        <v>-4.1418872070752819</v>
      </c>
      <c r="L4465" s="25">
        <f ca="1">VLOOKUP(CONCATENATE($F4465," ",$G4465),AllocFactorMatrix,(L$4+1),FALSE)*$E4466</f>
        <v>-0.58756842872720716</v>
      </c>
      <c r="M4465" s="25">
        <f t="shared" ca="1" si="2065"/>
        <v>-515.16581058828103</v>
      </c>
      <c r="N4465" s="25">
        <f ca="1">VLOOKUP(CONCATENATE($F4465," ",$G4465),AllocFactorMatrix,(N$4+1),FALSE)*$E4466</f>
        <v>-8.5176288096548394</v>
      </c>
      <c r="O4465" s="25">
        <f ca="1">VLOOKUP(CONCATENATE($F4465," ",$G4465),AllocFactorMatrix,(O$4+1),FALSE)*$E4466</f>
        <v>-3.472073444364471</v>
      </c>
      <c r="P4465" s="25">
        <f ca="1">VLOOKUP(CONCATENATE($F4465," ",$G4465),AllocFactorMatrix,(P$4+1),FALSE)*$E4466</f>
        <v>-1.6853811335637103</v>
      </c>
      <c r="Q4465" s="25">
        <f ca="1">VLOOKUP(CONCATENATE($F4465," ",$G4465),AllocFactorMatrix,(Q$4+1),FALSE)*$E4466</f>
        <v>-0.72188231275914561</v>
      </c>
      <c r="R4465" s="25">
        <f t="shared" ca="1" si="2066"/>
        <v>-14.396965700342166</v>
      </c>
      <c r="S4465" s="25">
        <f ca="1">VLOOKUP(CONCATENATE($F4465," ",$G4465),AllocFactorMatrix,(S$4+1),FALSE)*$E4466</f>
        <v>-0.12268711162714796</v>
      </c>
      <c r="T4465" s="25">
        <f ca="1">VLOOKUP(CONCATENATE($F4465," ",$G4465),AllocFactorMatrix,(T$4+1),FALSE)*$E4466</f>
        <v>-2.1612849243666443</v>
      </c>
      <c r="U4465" s="25">
        <f ca="1">VLOOKUP(CONCATENATE($F4465," ",$G4465),AllocFactorMatrix,(U$4+1),FALSE)*$E4466</f>
        <v>-4.3700247051256085</v>
      </c>
      <c r="V4465" s="25">
        <f ca="1">VLOOKUP(CONCATENATE($F4465," ",$G4465),AllocFactorMatrix,(V$4+1),FALSE)*$E4466</f>
        <v>-1.0828738809271974</v>
      </c>
      <c r="W4465" s="25">
        <f t="shared" ca="1" si="2084"/>
        <v>-7.7368706220465979</v>
      </c>
      <c r="X4465" s="25">
        <f ca="1">VLOOKUP(CONCATENATE($F4465," ",$G4465),AllocFactorMatrix,(X$4+1),FALSE)*$E4466</f>
        <v>-2.8827254332971877</v>
      </c>
      <c r="Y4465" s="25">
        <f ca="1">VLOOKUP(CONCATENATE($F4465," ",$G4465),AllocFactorMatrix,(Y$4+1),FALSE)*$E4466</f>
        <v>-4.4213921400942262E-2</v>
      </c>
      <c r="Z4465" s="25">
        <f t="shared" ca="1" si="2067"/>
        <v>-2.9269393546981299</v>
      </c>
      <c r="AA4465" s="25">
        <f ca="1">VLOOKUP(CONCATENATE($F4465," ",$G4465),AllocFactorMatrix,(AA$4+1),FALSE)*$E4466</f>
        <v>-0.17111204150008449</v>
      </c>
      <c r="AB4465" s="25">
        <f ca="1">VLOOKUP(CONCATENATE($F4465," ",$G4465),AllocFactorMatrix,(AB$4+1),FALSE)*$E4466</f>
        <v>-219.95747259523259</v>
      </c>
      <c r="AC4465" s="25">
        <f ca="1">VLOOKUP(CONCATENATE($F4465," ",$G4465),AllocFactorMatrix,(AC$4+1),FALSE)*$E4466</f>
        <v>-33.493279563078588</v>
      </c>
    </row>
    <row r="4466" spans="4:29" collapsed="1">
      <c r="D4466" s="20" t="s">
        <v>1196</v>
      </c>
      <c r="E4466" s="57">
        <f>-309+-16307</f>
        <v>-16616</v>
      </c>
      <c r="F4466" s="61" t="str">
        <f>+F3506</f>
        <v>RB_GUP</v>
      </c>
      <c r="G4466" s="20" t="str">
        <f>$G$15</f>
        <v>TOTAL</v>
      </c>
      <c r="H4466" s="24">
        <f t="shared" ca="1" si="2083"/>
        <v>-16616.000000000007</v>
      </c>
      <c r="I4466" s="25">
        <f ca="1">VLOOKUP(CONCATENATE($F4466," ",$G4466),AllocFactorMatrix,(I$4+1),FALSE)*$E4466</f>
        <v>-9676.9743380234377</v>
      </c>
      <c r="J4466" s="25">
        <f ca="1">VLOOKUP(CONCATENATE($F4466," ",$G4466),AllocFactorMatrix,(J$4+1),FALSE)*$E4466</f>
        <v>-2403.3144190844441</v>
      </c>
      <c r="K4466" s="25">
        <f ca="1">VLOOKUP(CONCATENATE($F4466," ",$G4466),AllocFactorMatrix,(K$4+1),FALSE)*$E4466</f>
        <v>-23.5489743828232</v>
      </c>
      <c r="L4466" s="25">
        <f ca="1">VLOOKUP(CONCATENATE($F4466," ",$G4466),AllocFactorMatrix,(L$4+1),FALSE)*$E4466</f>
        <v>-0.9332127496623821</v>
      </c>
      <c r="M4466" s="25">
        <f t="shared" ca="1" si="2065"/>
        <v>-2427.7966062169298</v>
      </c>
      <c r="N4466" s="25">
        <f ca="1">VLOOKUP(CONCATENATE($F4466," ",$G4466),AllocFactorMatrix,(N$4+1),FALSE)*$E4466</f>
        <v>-796.42245178875146</v>
      </c>
      <c r="O4466" s="25">
        <f ca="1">VLOOKUP(CONCATENATE($F4466," ",$G4466),AllocFactorMatrix,(O$4+1),FALSE)*$E4466</f>
        <v>-204.30918228716811</v>
      </c>
      <c r="P4466" s="25">
        <f ca="1">VLOOKUP(CONCATENATE($F4466," ",$G4466),AllocFactorMatrix,(P$4+1),FALSE)*$E4466</f>
        <v>-13.051605810288901</v>
      </c>
      <c r="Q4466" s="25">
        <f ca="1">VLOOKUP(CONCATENATE($F4466," ",$G4466),AllocFactorMatrix,(Q$4+1),FALSE)*$E4466</f>
        <v>-2.6348196547081542</v>
      </c>
      <c r="R4466" s="25">
        <f t="shared" ca="1" si="2066"/>
        <v>-1016.4180595409167</v>
      </c>
      <c r="S4466" s="25">
        <f ca="1">VLOOKUP(CONCATENATE($F4466," ",$G4466),AllocFactorMatrix,(S$4+1),FALSE)*$E4466</f>
        <v>-45.22267858024027</v>
      </c>
      <c r="T4466" s="25">
        <f ca="1">VLOOKUP(CONCATENATE($F4466," ",$G4466),AllocFactorMatrix,(T$4+1),FALSE)*$E4466</f>
        <v>-466.63157486267039</v>
      </c>
      <c r="U4466" s="25">
        <f ca="1">VLOOKUP(CONCATENATE($F4466," ",$G4466),AllocFactorMatrix,(U$4+1),FALSE)*$E4466</f>
        <v>-2194.1382955779004</v>
      </c>
      <c r="V4466" s="25">
        <f ca="1">VLOOKUP(CONCATENATE($F4466," ",$G4466),AllocFactorMatrix,(V$4+1),FALSE)*$E4466</f>
        <v>-279.33442282246716</v>
      </c>
      <c r="W4466" s="25">
        <f t="shared" ca="1" si="2084"/>
        <v>-2985.3269718432784</v>
      </c>
      <c r="X4466" s="25">
        <f ca="1">VLOOKUP(CONCATENATE($F4466," ",$G4466),AllocFactorMatrix,(X$4+1),FALSE)*$E4466</f>
        <v>-217.28811354509713</v>
      </c>
      <c r="Y4466" s="25">
        <f ca="1">VLOOKUP(CONCATENATE($F4466," ",$G4466),AllocFactorMatrix,(Y$4+1),FALSE)*$E4466</f>
        <v>-4.6557100720398825</v>
      </c>
      <c r="Z4466" s="25">
        <f t="shared" ca="1" si="2067"/>
        <v>-221.94382361713701</v>
      </c>
      <c r="AA4466" s="25">
        <f ca="1">VLOOKUP(CONCATENATE($F4466," ",$G4466),AllocFactorMatrix,(AA$4+1),FALSE)*$E4466</f>
        <v>-3.8619809605970832</v>
      </c>
      <c r="AB4466" s="25">
        <f ca="1">VLOOKUP(CONCATENATE($F4466," ",$G4466),AllocFactorMatrix,(AB$4+1),FALSE)*$E4466</f>
        <v>-244.17004736230533</v>
      </c>
      <c r="AC4466" s="25">
        <f ca="1">VLOOKUP(CONCATENATE($F4466," ",$G4466),AllocFactorMatrix,(AC$4+1),FALSE)*$E4466</f>
        <v>-39.508172435401839</v>
      </c>
    </row>
    <row r="4467" spans="4:29" hidden="1" outlineLevel="1">
      <c r="F4467" s="61" t="str">
        <f>F4474</f>
        <v>RB_GUP-Land_P</v>
      </c>
      <c r="G4467" s="20" t="str">
        <f>$G$8</f>
        <v>PRODUCTION</v>
      </c>
      <c r="H4467" s="24">
        <f t="shared" ca="1" si="2083"/>
        <v>1926027.8644702067</v>
      </c>
      <c r="I4467" s="25">
        <f ca="1">VLOOKUP(CONCATENATE($F4467," ",$G4467),AllocFactorMatrix,(I$4+1),FALSE)*$E4474</f>
        <v>944414.12150741683</v>
      </c>
      <c r="J4467" s="25">
        <f ca="1">VLOOKUP(CONCATENATE($F4467," ",$G4467),AllocFactorMatrix,(J$4+1),FALSE)*$E4474</f>
        <v>238900.05030109477</v>
      </c>
      <c r="K4467" s="25">
        <f ca="1">VLOOKUP(CONCATENATE($F4467," ",$G4467),AllocFactorMatrix,(K$4+1),FALSE)*$E4474</f>
        <v>2793.1049618760794</v>
      </c>
      <c r="L4467" s="25">
        <f ca="1">VLOOKUP(CONCATENATE($F4467," ",$G4467),AllocFactorMatrix,(L$4+1),FALSE)*$E4474</f>
        <v>68.809557159993247</v>
      </c>
      <c r="M4467" s="25">
        <f t="shared" ref="M4467:M4490" ca="1" si="2085">SUBTOTAL(9,J4467:L4467)</f>
        <v>241761.96482013084</v>
      </c>
      <c r="N4467" s="25">
        <f ca="1">VLOOKUP(CONCATENATE($F4467," ",$G4467),AllocFactorMatrix,(N$4+1),FALSE)*$E4474</f>
        <v>99958.778324689716</v>
      </c>
      <c r="O4467" s="25">
        <f ca="1">VLOOKUP(CONCATENATE($F4467," ",$G4467),AllocFactorMatrix,(O$4+1),FALSE)*$E4474</f>
        <v>28467.769357462814</v>
      </c>
      <c r="P4467" s="25">
        <f ca="1">VLOOKUP(CONCATENATE($F4467," ",$G4467),AllocFactorMatrix,(P$4+1),FALSE)*$E4474</f>
        <v>2252.8107969680505</v>
      </c>
      <c r="Q4467" s="25">
        <f ca="1">VLOOKUP(CONCATENATE($F4467," ",$G4467),AllocFactorMatrix,(Q$4+1),FALSE)*$E4474</f>
        <v>475.52863735591359</v>
      </c>
      <c r="R4467" s="25">
        <f t="shared" ref="R4467:R4490" ca="1" si="2086">SUBTOTAL(9,N4467:Q4467)</f>
        <v>131154.88711647652</v>
      </c>
      <c r="S4467" s="25">
        <f ca="1">VLOOKUP(CONCATENATE($F4467," ",$G4467),AllocFactorMatrix,(S$4+1),FALSE)*$E4474</f>
        <v>6004.5541513085245</v>
      </c>
      <c r="T4467" s="25">
        <f ca="1">VLOOKUP(CONCATENATE($F4467," ",$G4467),AllocFactorMatrix,(T$4+1),FALSE)*$E4474</f>
        <v>65460.174194352992</v>
      </c>
      <c r="U4467" s="25">
        <f ca="1">VLOOKUP(CONCATENATE($F4467," ",$G4467),AllocFactorMatrix,(U$4+1),FALSE)*$E4474</f>
        <v>437184.81404181849</v>
      </c>
      <c r="V4467" s="25">
        <f ca="1">VLOOKUP(CONCATENATE($F4467," ",$G4467),AllocFactorMatrix,(V$4+1),FALSE)*$E4474</f>
        <v>68586.036453368244</v>
      </c>
      <c r="W4467" s="25">
        <f ca="1">SUBTOTAL(9,S4467:V4467)</f>
        <v>577235.57884084829</v>
      </c>
      <c r="X4467" s="25">
        <f ca="1">VLOOKUP(CONCATENATE($F4467," ",$G4467),AllocFactorMatrix,(X$4+1),FALSE)*$E4474</f>
        <v>27131.530900519738</v>
      </c>
      <c r="Y4467" s="25">
        <f ca="1">VLOOKUP(CONCATENATE($F4467," ",$G4467),AllocFactorMatrix,(Y$4+1),FALSE)*$E4474</f>
        <v>654.96507481661047</v>
      </c>
      <c r="Z4467" s="25">
        <f t="shared" ref="Z4467:Z4490" ca="1" si="2087">SUBTOTAL(9,X4467:Y4467)</f>
        <v>27786.495975336347</v>
      </c>
      <c r="AA4467" s="25">
        <f ca="1">VLOOKUP(CONCATENATE($F4467," ",$G4467),AllocFactorMatrix,(AA$4+1),FALSE)*$E4474</f>
        <v>473.03280344873002</v>
      </c>
      <c r="AB4467" s="25">
        <f ca="1">VLOOKUP(CONCATENATE($F4467," ",$G4467),AllocFactorMatrix,(AB$4+1),FALSE)*$E4474</f>
        <v>2564.8782478106596</v>
      </c>
      <c r="AC4467" s="25">
        <f ca="1">VLOOKUP(CONCATENATE($F4467," ",$G4467),AllocFactorMatrix,(AC$4+1),FALSE)*$E4474</f>
        <v>636.90515873873187</v>
      </c>
    </row>
    <row r="4468" spans="4:29" hidden="1" outlineLevel="1">
      <c r="F4468" s="61" t="str">
        <f>F4474</f>
        <v>RB_GUP-Land_P</v>
      </c>
      <c r="G4468" s="20" t="str">
        <f>$G$9</f>
        <v>BULKTRAN</v>
      </c>
      <c r="H4468" s="24">
        <f t="shared" ca="1" si="2083"/>
        <v>34043.002171861335</v>
      </c>
      <c r="I4468" s="25">
        <f ca="1">VLOOKUP(CONCATENATE($F4468," ",$G4468),AllocFactorMatrix,(I$4+1),FALSE)*$E4474</f>
        <v>16692.744992273103</v>
      </c>
      <c r="J4468" s="25">
        <f ca="1">VLOOKUP(CONCATENATE($F4468," ",$G4468),AllocFactorMatrix,(J$4+1),FALSE)*$E4474</f>
        <v>4222.6154051489093</v>
      </c>
      <c r="K4468" s="25">
        <f ca="1">VLOOKUP(CONCATENATE($F4468," ",$G4468),AllocFactorMatrix,(K$4+1),FALSE)*$E4474</f>
        <v>49.368796805823635</v>
      </c>
      <c r="L4468" s="25">
        <f ca="1">VLOOKUP(CONCATENATE($F4468," ",$G4468),AllocFactorMatrix,(L$4+1),FALSE)*$E4474</f>
        <v>1.2162253449468217</v>
      </c>
      <c r="M4468" s="25">
        <f t="shared" ca="1" si="2085"/>
        <v>4273.2004272996801</v>
      </c>
      <c r="N4468" s="25">
        <f ca="1">VLOOKUP(CONCATENATE($F4468," ",$G4468),AllocFactorMatrix,(N$4+1),FALSE)*$E4474</f>
        <v>1766.7952631308656</v>
      </c>
      <c r="O4468" s="25">
        <f ca="1">VLOOKUP(CONCATENATE($F4468," ",$G4468),AllocFactorMatrix,(O$4+1),FALSE)*$E4474</f>
        <v>503.17461753375659</v>
      </c>
      <c r="P4468" s="25">
        <f ca="1">VLOOKUP(CONCATENATE($F4468," ",$G4468),AllocFactorMatrix,(P$4+1),FALSE)*$E4474</f>
        <v>39.818968494036746</v>
      </c>
      <c r="Q4468" s="25">
        <f ca="1">VLOOKUP(CONCATENATE($F4468," ",$G4468),AllocFactorMatrix,(Q$4+1),FALSE)*$E4474</f>
        <v>8.4050821553106552</v>
      </c>
      <c r="R4468" s="25">
        <f t="shared" ca="1" si="2086"/>
        <v>2318.1939313139692</v>
      </c>
      <c r="S4468" s="25">
        <f ca="1">VLOOKUP(CONCATENATE($F4468," ",$G4468),AllocFactorMatrix,(S$4+1),FALSE)*$E4474</f>
        <v>106.13192767607394</v>
      </c>
      <c r="T4468" s="25">
        <f ca="1">VLOOKUP(CONCATENATE($F4468," ",$G4468),AllocFactorMatrix,(T$4+1),FALSE)*$E4474</f>
        <v>1157.0242016627124</v>
      </c>
      <c r="U4468" s="25">
        <f ca="1">VLOOKUP(CONCATENATE($F4468," ",$G4468),AllocFactorMatrix,(U$4+1),FALSE)*$E4474</f>
        <v>7727.3459270664916</v>
      </c>
      <c r="V4468" s="25">
        <f ca="1">VLOOKUP(CONCATENATE($F4468," ",$G4468),AllocFactorMatrix,(V$4+1),FALSE)*$E4474</f>
        <v>1212.274563111594</v>
      </c>
      <c r="W4468" s="25">
        <f t="shared" ref="W4468:W4474" ca="1" si="2088">SUBTOTAL(9,S4468:V4468)</f>
        <v>10202.776619516872</v>
      </c>
      <c r="X4468" s="25">
        <f ca="1">VLOOKUP(CONCATENATE($F4468," ",$G4468),AllocFactorMatrix,(X$4+1),FALSE)*$E4474</f>
        <v>479.55628389954882</v>
      </c>
      <c r="Y4468" s="25">
        <f ca="1">VLOOKUP(CONCATENATE($F4468," ",$G4468),AllocFactorMatrix,(Y$4+1),FALSE)*$E4474</f>
        <v>11.576664011872142</v>
      </c>
      <c r="Z4468" s="25">
        <f t="shared" ca="1" si="2087"/>
        <v>491.13294791142096</v>
      </c>
      <c r="AA4468" s="25">
        <f ca="1">VLOOKUP(CONCATENATE($F4468," ",$G4468),AllocFactorMatrix,(AA$4+1),FALSE)*$E4474</f>
        <v>8.3609676953434739</v>
      </c>
      <c r="AB4468" s="25">
        <f ca="1">VLOOKUP(CONCATENATE($F4468," ",$G4468),AllocFactorMatrix,(AB$4+1),FALSE)*$E4474</f>
        <v>45.334835165947233</v>
      </c>
      <c r="AC4468" s="25">
        <f ca="1">VLOOKUP(CONCATENATE($F4468," ",$G4468),AllocFactorMatrix,(AC$4+1),FALSE)*$E4474</f>
        <v>11.257450685001622</v>
      </c>
    </row>
    <row r="4469" spans="4:29" hidden="1" outlineLevel="1">
      <c r="F4469" s="61" t="str">
        <f>F4474</f>
        <v>RB_GUP-Land_P</v>
      </c>
      <c r="G4469" s="20" t="str">
        <f>$G$10</f>
        <v>SUBTRAN</v>
      </c>
      <c r="H4469" s="24">
        <f t="shared" ca="1" si="2083"/>
        <v>13055.78334537903</v>
      </c>
      <c r="I4469" s="25">
        <f ca="1">VLOOKUP(CONCATENATE($F4469," ",$G4469),AllocFactorMatrix,(I$4+1),FALSE)*$E4474</f>
        <v>6200.2151089884828</v>
      </c>
      <c r="J4469" s="25">
        <f ca="1">VLOOKUP(CONCATENATE($F4469," ",$G4469),AllocFactorMatrix,(J$4+1),FALSE)*$E4474</f>
        <v>1587.1635791537121</v>
      </c>
      <c r="K4469" s="25">
        <f ca="1">VLOOKUP(CONCATENATE($F4469," ",$G4469),AllocFactorMatrix,(K$4+1),FALSE)*$E4474</f>
        <v>18.495570541050689</v>
      </c>
      <c r="L4469" s="25">
        <f ca="1">VLOOKUP(CONCATENATE($F4469," ",$G4469),AllocFactorMatrix,(L$4+1),FALSE)*$E4474</f>
        <v>0.60636285715398774</v>
      </c>
      <c r="M4469" s="25">
        <f t="shared" ca="1" si="2085"/>
        <v>1606.2655125519168</v>
      </c>
      <c r="N4469" s="25">
        <f ca="1">VLOOKUP(CONCATENATE($F4469," ",$G4469),AllocFactorMatrix,(N$4+1),FALSE)*$E4474</f>
        <v>691.76300005500116</v>
      </c>
      <c r="O4469" s="25">
        <f ca="1">VLOOKUP(CONCATENATE($F4469," ",$G4469),AllocFactorMatrix,(O$4+1),FALSE)*$E4474</f>
        <v>196.07866039162494</v>
      </c>
      <c r="P4469" s="25">
        <f ca="1">VLOOKUP(CONCATENATE($F4469," ",$G4469),AllocFactorMatrix,(P$4+1),FALSE)*$E4474</f>
        <v>20.08491011601043</v>
      </c>
      <c r="Q4469" s="25">
        <f ca="1">VLOOKUP(CONCATENATE($F4469," ",$G4469),AllocFactorMatrix,(Q$4+1),FALSE)*$E4474</f>
        <v>0</v>
      </c>
      <c r="R4469" s="25">
        <f t="shared" ca="1" si="2086"/>
        <v>907.92657056263647</v>
      </c>
      <c r="S4469" s="25">
        <f ca="1">VLOOKUP(CONCATENATE($F4469," ",$G4469),AllocFactorMatrix,(S$4+1),FALSE)*$E4474</f>
        <v>38.741834791642297</v>
      </c>
      <c r="T4469" s="25">
        <f ca="1">VLOOKUP(CONCATENATE($F4469," ",$G4469),AllocFactorMatrix,(T$4+1),FALSE)*$E4474</f>
        <v>447.77349883329015</v>
      </c>
      <c r="U4469" s="25">
        <f ca="1">VLOOKUP(CONCATENATE($F4469," ",$G4469),AllocFactorMatrix,(U$4+1),FALSE)*$E4474</f>
        <v>3647.4488916301029</v>
      </c>
      <c r="V4469" s="25">
        <f ca="1">VLOOKUP(CONCATENATE($F4469," ",$G4469),AllocFactorMatrix,(V$4+1),FALSE)*$E4474</f>
        <v>0</v>
      </c>
      <c r="W4469" s="25">
        <f t="shared" ca="1" si="2088"/>
        <v>4133.9642252550357</v>
      </c>
      <c r="X4469" s="25">
        <f ca="1">VLOOKUP(CONCATENATE($F4469," ",$G4469),AllocFactorMatrix,(X$4+1),FALSE)*$E4474</f>
        <v>187.74055603640628</v>
      </c>
      <c r="Y4469" s="25">
        <f ca="1">VLOOKUP(CONCATENATE($F4469," ",$G4469),AllocFactorMatrix,(Y$4+1),FALSE)*$E4474</f>
        <v>4.4918178567171765</v>
      </c>
      <c r="Z4469" s="25">
        <f t="shared" ca="1" si="2087"/>
        <v>192.23237389312345</v>
      </c>
      <c r="AA4469" s="25">
        <f ca="1">VLOOKUP(CONCATENATE($F4469," ",$G4469),AllocFactorMatrix,(AA$4+1),FALSE)*$E4474</f>
        <v>3.0828756614115216</v>
      </c>
      <c r="AB4469" s="25">
        <f ca="1">VLOOKUP(CONCATENATE($F4469," ",$G4469),AllocFactorMatrix,(AB$4+1),FALSE)*$E4474</f>
        <v>9.6842343633175538</v>
      </c>
      <c r="AC4469" s="25">
        <f ca="1">VLOOKUP(CONCATENATE($F4469," ",$G4469),AllocFactorMatrix,(AC$4+1),FALSE)*$E4474</f>
        <v>2.4124441031029504</v>
      </c>
    </row>
    <row r="4470" spans="4:29" hidden="1" outlineLevel="1">
      <c r="F4470" s="61" t="str">
        <f>F4474</f>
        <v>RB_GUP-Land_P</v>
      </c>
      <c r="G4470" s="20" t="str">
        <f>$G$11</f>
        <v>DISTPRI</v>
      </c>
      <c r="H4470" s="24">
        <f t="shared" ca="1" si="2083"/>
        <v>24622.903568051206</v>
      </c>
      <c r="I4470" s="25">
        <f ca="1">VLOOKUP(CONCATENATE($F4470," ",$G4470),AllocFactorMatrix,(I$4+1),FALSE)*$E4474</f>
        <v>16361.886282004776</v>
      </c>
      <c r="J4470" s="25">
        <f ca="1">VLOOKUP(CONCATENATE($F4470," ",$G4470),AllocFactorMatrix,(J$4+1),FALSE)*$E4474</f>
        <v>4119.2951039498221</v>
      </c>
      <c r="K4470" s="25">
        <f ca="1">VLOOKUP(CONCATENATE($F4470," ",$G4470),AllocFactorMatrix,(K$4+1),FALSE)*$E4474</f>
        <v>48.070697609170999</v>
      </c>
      <c r="L4470" s="25">
        <f ca="1">VLOOKUP(CONCATENATE($F4470," ",$G4470),AllocFactorMatrix,(L$4+1),FALSE)*$E4474</f>
        <v>0</v>
      </c>
      <c r="M4470" s="25">
        <f t="shared" ca="1" si="2085"/>
        <v>4167.3658015589926</v>
      </c>
      <c r="N4470" s="25">
        <f ca="1">VLOOKUP(CONCATENATE($F4470," ",$G4470),AllocFactorMatrix,(N$4+1),FALSE)*$E4474</f>
        <v>1776.3541535503332</v>
      </c>
      <c r="O4470" s="25">
        <f ca="1">VLOOKUP(CONCATENATE($F4470," ",$G4470),AllocFactorMatrix,(O$4+1),FALSE)*$E4474</f>
        <v>504.26856571034807</v>
      </c>
      <c r="P4470" s="25">
        <f ca="1">VLOOKUP(CONCATENATE($F4470," ",$G4470),AllocFactorMatrix,(P$4+1),FALSE)*$E4474</f>
        <v>0</v>
      </c>
      <c r="Q4470" s="25">
        <f ca="1">VLOOKUP(CONCATENATE($F4470," ",$G4470),AllocFactorMatrix,(Q$4+1),FALSE)*$E4474</f>
        <v>0</v>
      </c>
      <c r="R4470" s="25">
        <f t="shared" ca="1" si="2086"/>
        <v>2280.6227192606812</v>
      </c>
      <c r="S4470" s="25">
        <f ca="1">VLOOKUP(CONCATENATE($F4470," ",$G4470),AllocFactorMatrix,(S$4+1),FALSE)*$E4474</f>
        <v>101.31200428416834</v>
      </c>
      <c r="T4470" s="25">
        <f ca="1">VLOOKUP(CONCATENATE($F4470," ",$G4470),AllocFactorMatrix,(T$4+1),FALSE)*$E4474</f>
        <v>1171.8150437852166</v>
      </c>
      <c r="U4470" s="25">
        <f ca="1">VLOOKUP(CONCATENATE($F4470," ",$G4470),AllocFactorMatrix,(U$4+1),FALSE)*$E4474</f>
        <v>0</v>
      </c>
      <c r="V4470" s="25">
        <f ca="1">VLOOKUP(CONCATENATE($F4470," ",$G4470),AllocFactorMatrix,(V$4+1),FALSE)*$E4474</f>
        <v>0</v>
      </c>
      <c r="W4470" s="25">
        <f t="shared" ca="1" si="2088"/>
        <v>1273.127048069385</v>
      </c>
      <c r="X4470" s="25">
        <f ca="1">VLOOKUP(CONCATENATE($F4470," ",$G4470),AllocFactorMatrix,(X$4+1),FALSE)*$E4474</f>
        <v>482.07258799119251</v>
      </c>
      <c r="Y4470" s="25">
        <f ca="1">VLOOKUP(CONCATENATE($F4470," ",$G4470),AllocFactorMatrix,(Y$4+1),FALSE)*$E4474</f>
        <v>11.550060693080253</v>
      </c>
      <c r="Z4470" s="25">
        <f t="shared" ca="1" si="2087"/>
        <v>493.62264868427275</v>
      </c>
      <c r="AA4470" s="25">
        <f ca="1">VLOOKUP(CONCATENATE($F4470," ",$G4470),AllocFactorMatrix,(AA$4+1),FALSE)*$E4474</f>
        <v>8.2939435935699279</v>
      </c>
      <c r="AB4470" s="25">
        <f ca="1">VLOOKUP(CONCATENATE($F4470," ",$G4470),AllocFactorMatrix,(AB$4+1),FALSE)*$E4474</f>
        <v>30.402982734273078</v>
      </c>
      <c r="AC4470" s="25">
        <f ca="1">VLOOKUP(CONCATENATE($F4470," ",$G4470),AllocFactorMatrix,(AC$4+1),FALSE)*$E4474</f>
        <v>7.5821421452547018</v>
      </c>
    </row>
    <row r="4471" spans="4:29" hidden="1" outlineLevel="1">
      <c r="F4471" s="61" t="str">
        <f>F4474</f>
        <v>RB_GUP-Land_P</v>
      </c>
      <c r="G4471" s="20" t="str">
        <f>$G$12</f>
        <v>DISTSEC</v>
      </c>
      <c r="H4471" s="24">
        <f t="shared" ca="1" si="2083"/>
        <v>10407.231137664243</v>
      </c>
      <c r="I4471" s="25">
        <f ca="1">VLOOKUP(CONCATENATE($F4471," ",$G4471),AllocFactorMatrix,(I$4+1),FALSE)*$E4474</f>
        <v>7770.0571056591043</v>
      </c>
      <c r="J4471" s="25">
        <f ca="1">VLOOKUP(CONCATENATE($F4471," ",$G4471),AllocFactorMatrix,(J$4+1),FALSE)*$E4474</f>
        <v>1744.2748569715652</v>
      </c>
      <c r="K4471" s="25">
        <f ca="1">VLOOKUP(CONCATENATE($F4471," ",$G4471),AllocFactorMatrix,(K$4+1),FALSE)*$E4474</f>
        <v>0</v>
      </c>
      <c r="L4471" s="25">
        <f ca="1">VLOOKUP(CONCATENATE($F4471," ",$G4471),AllocFactorMatrix,(L$4+1),FALSE)*$E4474</f>
        <v>0</v>
      </c>
      <c r="M4471" s="25">
        <f t="shared" ca="1" si="2085"/>
        <v>1744.2748569715652</v>
      </c>
      <c r="N4471" s="25">
        <f ca="1">VLOOKUP(CONCATENATE($F4471," ",$G4471),AllocFactorMatrix,(N$4+1),FALSE)*$E4474</f>
        <v>614.8752754080349</v>
      </c>
      <c r="O4471" s="25">
        <f ca="1">VLOOKUP(CONCATENATE($F4471," ",$G4471),AllocFactorMatrix,(O$4+1),FALSE)*$E4474</f>
        <v>0</v>
      </c>
      <c r="P4471" s="25">
        <f ca="1">VLOOKUP(CONCATENATE($F4471," ",$G4471),AllocFactorMatrix,(P$4+1),FALSE)*$E4474</f>
        <v>0</v>
      </c>
      <c r="Q4471" s="25">
        <f ca="1">VLOOKUP(CONCATENATE($F4471," ",$G4471),AllocFactorMatrix,(Q$4+1),FALSE)*$E4474</f>
        <v>0</v>
      </c>
      <c r="R4471" s="25">
        <f t="shared" ca="1" si="2086"/>
        <v>614.8752754080349</v>
      </c>
      <c r="S4471" s="25">
        <f ca="1">VLOOKUP(CONCATENATE($F4471," ",$G4471),AllocFactorMatrix,(S$4+1),FALSE)*$E4474</f>
        <v>27.214721826157231</v>
      </c>
      <c r="T4471" s="25">
        <f ca="1">VLOOKUP(CONCATENATE($F4471," ",$G4471),AllocFactorMatrix,(T$4+1),FALSE)*$E4474</f>
        <v>0</v>
      </c>
      <c r="U4471" s="25">
        <f ca="1">VLOOKUP(CONCATENATE($F4471," ",$G4471),AllocFactorMatrix,(U$4+1),FALSE)*$E4474</f>
        <v>0</v>
      </c>
      <c r="V4471" s="25">
        <f ca="1">VLOOKUP(CONCATENATE($F4471," ",$G4471),AllocFactorMatrix,(V$4+1),FALSE)*$E4474</f>
        <v>0</v>
      </c>
      <c r="W4471" s="25">
        <f t="shared" ca="1" si="2088"/>
        <v>27.214721826157231</v>
      </c>
      <c r="X4471" s="25">
        <f ca="1">VLOOKUP(CONCATENATE($F4471," ",$G4471),AllocFactorMatrix,(X$4+1),FALSE)*$E4474</f>
        <v>171.12896131867271</v>
      </c>
      <c r="Y4471" s="25">
        <f ca="1">VLOOKUP(CONCATENATE($F4471," ",$G4471),AllocFactorMatrix,(Y$4+1),FALSE)*$E4474</f>
        <v>0</v>
      </c>
      <c r="Z4471" s="25">
        <f t="shared" ca="1" si="2087"/>
        <v>171.12896131867271</v>
      </c>
      <c r="AA4471" s="25">
        <f ca="1">VLOOKUP(CONCATENATE($F4471," ",$G4471),AllocFactorMatrix,(AA$4+1),FALSE)*$E4474</f>
        <v>2.7904757960506719</v>
      </c>
      <c r="AB4471" s="25">
        <f ca="1">VLOOKUP(CONCATENATE($F4471," ",$G4471),AllocFactorMatrix,(AB$4+1),FALSE)*$E4474</f>
        <v>61.617951953010206</v>
      </c>
      <c r="AC4471" s="25">
        <f ca="1">VLOOKUP(CONCATENATE($F4471," ",$G4471),AllocFactorMatrix,(AC$4+1),FALSE)*$E4474</f>
        <v>15.271788731646881</v>
      </c>
    </row>
    <row r="4472" spans="4:29" hidden="1" outlineLevel="1">
      <c r="F4472" s="61" t="str">
        <f>F4474</f>
        <v>RB_GUP-Land_P</v>
      </c>
      <c r="G4472" s="20" t="str">
        <f>$G$13</f>
        <v>ENERGY</v>
      </c>
      <c r="H4472" s="24">
        <f t="shared" ca="1" si="2083"/>
        <v>1942.7672815775079</v>
      </c>
      <c r="I4472" s="25">
        <f ca="1">VLOOKUP(CONCATENATE($F4472," ",$G4472),AllocFactorMatrix,(I$4+1),FALSE)*$E4474</f>
        <v>706.25900894172469</v>
      </c>
      <c r="J4472" s="25">
        <f ca="1">VLOOKUP(CONCATENATE($F4472," ",$G4472),AllocFactorMatrix,(J$4+1),FALSE)*$E4474</f>
        <v>227.95650594048442</v>
      </c>
      <c r="K4472" s="25">
        <f ca="1">VLOOKUP(CONCATENATE($F4472," ",$G4472),AllocFactorMatrix,(K$4+1),FALSE)*$E4474</f>
        <v>2.6096695058659165</v>
      </c>
      <c r="L4472" s="25">
        <f ca="1">VLOOKUP(CONCATENATE($F4472," ",$G4472),AllocFactorMatrix,(L$4+1),FALSE)*$E4474</f>
        <v>6.6141912014383186E-2</v>
      </c>
      <c r="M4472" s="25">
        <f t="shared" ca="1" si="2085"/>
        <v>230.63231735836473</v>
      </c>
      <c r="N4472" s="25">
        <f ca="1">VLOOKUP(CONCATENATE($F4472," ",$G4472),AllocFactorMatrix,(N$4+1),FALSE)*$E4474</f>
        <v>110.31218787572574</v>
      </c>
      <c r="O4472" s="25">
        <f ca="1">VLOOKUP(CONCATENATE($F4472," ",$G4472),AllocFactorMatrix,(O$4+1),FALSE)*$E4474</f>
        <v>30.791429150283324</v>
      </c>
      <c r="P4472" s="25">
        <f ca="1">VLOOKUP(CONCATENATE($F4472," ",$G4472),AllocFactorMatrix,(P$4+1),FALSE)*$E4474</f>
        <v>2.4377807904444779</v>
      </c>
      <c r="Q4472" s="25">
        <f ca="1">VLOOKUP(CONCATENATE($F4472," ",$G4472),AllocFactorMatrix,(Q$4+1),FALSE)*$E4474</f>
        <v>0.49973390903246151</v>
      </c>
      <c r="R4472" s="25">
        <f t="shared" ca="1" si="2086"/>
        <v>144.041131725486</v>
      </c>
      <c r="S4472" s="25">
        <f ca="1">VLOOKUP(CONCATENATE($F4472," ",$G4472),AllocFactorMatrix,(S$4+1),FALSE)*$E4474</f>
        <v>7.3506045865709924</v>
      </c>
      <c r="T4472" s="25">
        <f ca="1">VLOOKUP(CONCATENATE($F4472," ",$G4472),AllocFactorMatrix,(T$4+1),FALSE)*$E4474</f>
        <v>87.845673438534888</v>
      </c>
      <c r="U4472" s="25">
        <f ca="1">VLOOKUP(CONCATENATE($F4472," ",$G4472),AllocFactorMatrix,(U$4+1),FALSE)*$E4474</f>
        <v>621.02780775944382</v>
      </c>
      <c r="V4472" s="25">
        <f ca="1">VLOOKUP(CONCATENATE($F4472," ",$G4472),AllocFactorMatrix,(V$4+1),FALSE)*$E4474</f>
        <v>99.525709413669404</v>
      </c>
      <c r="W4472" s="25">
        <f t="shared" ca="1" si="2088"/>
        <v>815.74979519821909</v>
      </c>
      <c r="X4472" s="25">
        <f ca="1">VLOOKUP(CONCATENATE($F4472," ",$G4472),AllocFactorMatrix,(X$4+1),FALSE)*$E4474</f>
        <v>29.921724791765044</v>
      </c>
      <c r="Y4472" s="25">
        <f ca="1">VLOOKUP(CONCATENATE($F4472," ",$G4472),AllocFactorMatrix,(Y$4+1),FALSE)*$E4474</f>
        <v>0.70326621082086682</v>
      </c>
      <c r="Z4472" s="25">
        <f t="shared" ca="1" si="2087"/>
        <v>30.624991002585912</v>
      </c>
      <c r="AA4472" s="25">
        <f ca="1">VLOOKUP(CONCATENATE($F4472," ",$G4472),AllocFactorMatrix,(AA$4+1),FALSE)*$E4474</f>
        <v>0.68703416395724926</v>
      </c>
      <c r="AB4472" s="25">
        <f ca="1">VLOOKUP(CONCATENATE($F4472," ",$G4472),AllocFactorMatrix,(AB$4+1),FALSE)*$E4474</f>
        <v>11.821875930805344</v>
      </c>
      <c r="AC4472" s="25">
        <f ca="1">VLOOKUP(CONCATENATE($F4472," ",$G4472),AllocFactorMatrix,(AC$4+1),FALSE)*$E4474</f>
        <v>2.9511272563644977</v>
      </c>
    </row>
    <row r="4473" spans="4:29" hidden="1" outlineLevel="1">
      <c r="F4473" s="61" t="str">
        <f>F4474</f>
        <v>RB_GUP-Land_P</v>
      </c>
      <c r="G4473" s="20" t="str">
        <f>$G$14</f>
        <v>CUSTOMER</v>
      </c>
      <c r="H4473" s="24">
        <f t="shared" ca="1" si="2083"/>
        <v>27792.448025260856</v>
      </c>
      <c r="I4473" s="25">
        <f ca="1">VLOOKUP(CONCATENATE($F4473," ",$G4473),AllocFactorMatrix,(I$4+1),FALSE)*$E4474</f>
        <v>22320.265362763163</v>
      </c>
      <c r="J4473" s="25">
        <f ca="1">VLOOKUP(CONCATENATE($F4473," ",$G4473),AllocFactorMatrix,(J$4+1),FALSE)*$E4474</f>
        <v>5269.6039069583258</v>
      </c>
      <c r="K4473" s="25">
        <f ca="1">VLOOKUP(CONCATENATE($F4473," ",$G4473),AllocFactorMatrix,(K$4+1),FALSE)*$E4474</f>
        <v>15.48038277094788</v>
      </c>
      <c r="L4473" s="25">
        <f ca="1">VLOOKUP(CONCATENATE($F4473," ",$G4473),AllocFactorMatrix,(L$4+1),FALSE)*$E4474</f>
        <v>0.6614947403032313</v>
      </c>
      <c r="M4473" s="25">
        <f t="shared" ca="1" si="2085"/>
        <v>5285.7457844695764</v>
      </c>
      <c r="N4473" s="25">
        <f ca="1">VLOOKUP(CONCATENATE($F4473," ",$G4473),AllocFactorMatrix,(N$4+1),FALSE)*$E4474</f>
        <v>65.093136027857682</v>
      </c>
      <c r="O4473" s="25">
        <f ca="1">VLOOKUP(CONCATENATE($F4473," ",$G4473),AllocFactorMatrix,(O$4+1),FALSE)*$E4474</f>
        <v>13.196808936461967</v>
      </c>
      <c r="P4473" s="25">
        <f ca="1">VLOOKUP(CONCATENATE($F4473," ",$G4473),AllocFactorMatrix,(P$4+1),FALSE)*$E4474</f>
        <v>1.8917758276814423</v>
      </c>
      <c r="Q4473" s="25">
        <f ca="1">VLOOKUP(CONCATENATE($F4473," ",$G4473),AllocFactorMatrix,(Q$4+1),FALSE)*$E4474</f>
        <v>0.8059627886799402</v>
      </c>
      <c r="R4473" s="25">
        <f t="shared" ca="1" si="2086"/>
        <v>80.987683580681022</v>
      </c>
      <c r="S4473" s="25">
        <f ca="1">VLOOKUP(CONCATENATE($F4473," ",$G4473),AllocFactorMatrix,(S$4+1),FALSE)*$E4474</f>
        <v>0.90143566338718029</v>
      </c>
      <c r="T4473" s="25">
        <f ca="1">VLOOKUP(CONCATENATE($F4473," ",$G4473),AllocFactorMatrix,(T$4+1),FALSE)*$E4474</f>
        <v>7.6975192085403474</v>
      </c>
      <c r="U4473" s="25">
        <f ca="1">VLOOKUP(CONCATENATE($F4473," ",$G4473),AllocFactorMatrix,(U$4+1),FALSE)*$E4474</f>
        <v>4.9028614950458707</v>
      </c>
      <c r="V4473" s="25">
        <f ca="1">VLOOKUP(CONCATENATE($F4473," ",$G4473),AllocFactorMatrix,(V$4+1),FALSE)*$E4474</f>
        <v>1.2094637393384873</v>
      </c>
      <c r="W4473" s="25">
        <f t="shared" ca="1" si="2088"/>
        <v>14.711280106311886</v>
      </c>
      <c r="X4473" s="25">
        <f ca="1">VLOOKUP(CONCATENATE($F4473," ",$G4473),AllocFactorMatrix,(X$4+1),FALSE)*$E4474</f>
        <v>22.593118191055776</v>
      </c>
      <c r="Y4473" s="25">
        <f ca="1">VLOOKUP(CONCATENATE($F4473," ",$G4473),AllocFactorMatrix,(Y$4+1),FALSE)*$E4474</f>
        <v>0.20474465502276876</v>
      </c>
      <c r="Z4473" s="25">
        <f t="shared" ca="1" si="2087"/>
        <v>22.797862846078544</v>
      </c>
      <c r="AA4473" s="25">
        <f ca="1">VLOOKUP(CONCATENATE($F4473," ",$G4473),AllocFactorMatrix,(AA$4+1),FALSE)*$E4474</f>
        <v>1.4097086953542408</v>
      </c>
      <c r="AB4473" s="25">
        <f ca="1">VLOOKUP(CONCATENATE($F4473," ",$G4473),AllocFactorMatrix,(AB$4+1),FALSE)*$E4474</f>
        <v>48.593967588679114</v>
      </c>
      <c r="AC4473" s="25">
        <f ca="1">VLOOKUP(CONCATENATE($F4473," ",$G4473),AllocFactorMatrix,(AC$4+1),FALSE)*$E4474</f>
        <v>17.936375211004641</v>
      </c>
    </row>
    <row r="4474" spans="4:29" collapsed="1">
      <c r="D4474" s="58" t="s">
        <v>1261</v>
      </c>
      <c r="E4474" s="57">
        <f>254769+1823179+-40056</f>
        <v>2037892</v>
      </c>
      <c r="F4474" s="61" t="str">
        <f>+F3514</f>
        <v>RB_GUP-Land_P</v>
      </c>
      <c r="G4474" s="20" t="str">
        <f>$G$15</f>
        <v>TOTAL</v>
      </c>
      <c r="H4474" s="24">
        <f t="shared" ca="1" si="2083"/>
        <v>2037892.0000000012</v>
      </c>
      <c r="I4474" s="25">
        <f ca="1">VLOOKUP(CONCATENATE($F4474," ",$G4474),AllocFactorMatrix,(I$4+1),FALSE)*$E4474</f>
        <v>1014465.5493680473</v>
      </c>
      <c r="J4474" s="25">
        <f ca="1">VLOOKUP(CONCATENATE($F4474," ",$G4474),AllocFactorMatrix,(J$4+1),FALSE)*$E4474</f>
        <v>256070.95965921759</v>
      </c>
      <c r="K4474" s="25">
        <f ca="1">VLOOKUP(CONCATENATE($F4474," ",$G4474),AllocFactorMatrix,(K$4+1),FALSE)*$E4474</f>
        <v>2927.1300791089384</v>
      </c>
      <c r="L4474" s="25">
        <f ca="1">VLOOKUP(CONCATENATE($F4474," ",$G4474),AllocFactorMatrix,(L$4+1),FALSE)*$E4474</f>
        <v>71.359782014411664</v>
      </c>
      <c r="M4474" s="25">
        <f t="shared" ca="1" si="2085"/>
        <v>259069.44952034095</v>
      </c>
      <c r="N4474" s="25">
        <f ca="1">VLOOKUP(CONCATENATE($F4474," ",$G4474),AllocFactorMatrix,(N$4+1),FALSE)*$E4474</f>
        <v>104983.97134073754</v>
      </c>
      <c r="O4474" s="25">
        <f ca="1">VLOOKUP(CONCATENATE($F4474," ",$G4474),AllocFactorMatrix,(O$4+1),FALSE)*$E4474</f>
        <v>29715.279439185288</v>
      </c>
      <c r="P4474" s="25">
        <f ca="1">VLOOKUP(CONCATENATE($F4474," ",$G4474),AllocFactorMatrix,(P$4+1),FALSE)*$E4474</f>
        <v>2317.0442321962237</v>
      </c>
      <c r="Q4474" s="25">
        <f ca="1">VLOOKUP(CONCATENATE($F4474," ",$G4474),AllocFactorMatrix,(Q$4+1),FALSE)*$E4474</f>
        <v>485.23941620893663</v>
      </c>
      <c r="R4474" s="25">
        <f t="shared" ca="1" si="2086"/>
        <v>137501.53442832798</v>
      </c>
      <c r="S4474" s="25">
        <f ca="1">VLOOKUP(CONCATENATE($F4474," ",$G4474),AllocFactorMatrix,(S$4+1),FALSE)*$E4474</f>
        <v>6286.2066801365254</v>
      </c>
      <c r="T4474" s="25">
        <f ca="1">VLOOKUP(CONCATENATE($F4474," ",$G4474),AllocFactorMatrix,(T$4+1),FALSE)*$E4474</f>
        <v>68332.330131281284</v>
      </c>
      <c r="U4474" s="25">
        <f ca="1">VLOOKUP(CONCATENATE($F4474," ",$G4474),AllocFactorMatrix,(U$4+1),FALSE)*$E4474</f>
        <v>449185.53952976956</v>
      </c>
      <c r="V4474" s="25">
        <f ca="1">VLOOKUP(CONCATENATE($F4474," ",$G4474),AllocFactorMatrix,(V$4+1),FALSE)*$E4474</f>
        <v>69899.046189632849</v>
      </c>
      <c r="W4474" s="25">
        <f t="shared" ca="1" si="2088"/>
        <v>593703.1225308202</v>
      </c>
      <c r="X4474" s="25">
        <f ca="1">VLOOKUP(CONCATENATE($F4474," ",$G4474),AllocFactorMatrix,(X$4+1),FALSE)*$E4474</f>
        <v>28504.544132748375</v>
      </c>
      <c r="Y4474" s="25">
        <f ca="1">VLOOKUP(CONCATENATE($F4474," ",$G4474),AllocFactorMatrix,(Y$4+1),FALSE)*$E4474</f>
        <v>683.4916282441236</v>
      </c>
      <c r="Z4474" s="25">
        <f t="shared" ca="1" si="2087"/>
        <v>29188.035760992498</v>
      </c>
      <c r="AA4474" s="25">
        <f ca="1">VLOOKUP(CONCATENATE($F4474," ",$G4474),AllocFactorMatrix,(AA$4+1),FALSE)*$E4474</f>
        <v>497.65780905441716</v>
      </c>
      <c r="AB4474" s="25">
        <f ca="1">VLOOKUP(CONCATENATE($F4474," ",$G4474),AllocFactorMatrix,(AB$4+1),FALSE)*$E4474</f>
        <v>2772.334095546692</v>
      </c>
      <c r="AC4474" s="25">
        <f ca="1">VLOOKUP(CONCATENATE($F4474," ",$G4474),AllocFactorMatrix,(AC$4+1),FALSE)*$E4474</f>
        <v>694.31648687110714</v>
      </c>
    </row>
    <row r="4475" spans="4:29" hidden="1" outlineLevel="1">
      <c r="F4475" s="61" t="str">
        <f>F4482</f>
        <v>RB_GUP-Land_T</v>
      </c>
      <c r="G4475" s="20" t="str">
        <f>$G$8</f>
        <v>PRODUCTION</v>
      </c>
      <c r="H4475" s="24">
        <f t="shared" ref="H4475:H4506" si="2089">SUBTOTAL(9,I4475:AC4475)</f>
        <v>0</v>
      </c>
      <c r="I4475" s="25">
        <f>VLOOKUP(CONCATENATE($F4475," ",$G4475),AllocFactorMatrix,(I$4+1),FALSE)*$E4482</f>
        <v>0</v>
      </c>
      <c r="J4475" s="25">
        <f>VLOOKUP(CONCATENATE($F4475," ",$G4475),AllocFactorMatrix,(J$4+1),FALSE)*$E4482</f>
        <v>0</v>
      </c>
      <c r="K4475" s="25">
        <f>VLOOKUP(CONCATENATE($F4475," ",$G4475),AllocFactorMatrix,(K$4+1),FALSE)*$E4482</f>
        <v>0</v>
      </c>
      <c r="L4475" s="25">
        <f>VLOOKUP(CONCATENATE($F4475," ",$G4475),AllocFactorMatrix,(L$4+1),FALSE)*$E4482</f>
        <v>0</v>
      </c>
      <c r="M4475" s="25">
        <f t="shared" si="2085"/>
        <v>0</v>
      </c>
      <c r="N4475" s="25">
        <f>VLOOKUP(CONCATENATE($F4475," ",$G4475),AllocFactorMatrix,(N$4+1),FALSE)*$E4482</f>
        <v>0</v>
      </c>
      <c r="O4475" s="25">
        <f>VLOOKUP(CONCATENATE($F4475," ",$G4475),AllocFactorMatrix,(O$4+1),FALSE)*$E4482</f>
        <v>0</v>
      </c>
      <c r="P4475" s="25">
        <f>VLOOKUP(CONCATENATE($F4475," ",$G4475),AllocFactorMatrix,(P$4+1),FALSE)*$E4482</f>
        <v>0</v>
      </c>
      <c r="Q4475" s="25">
        <f>VLOOKUP(CONCATENATE($F4475," ",$G4475),AllocFactorMatrix,(Q$4+1),FALSE)*$E4482</f>
        <v>0</v>
      </c>
      <c r="R4475" s="25">
        <f t="shared" si="2086"/>
        <v>0</v>
      </c>
      <c r="S4475" s="25">
        <f>VLOOKUP(CONCATENATE($F4475," ",$G4475),AllocFactorMatrix,(S$4+1),FALSE)*$E4482</f>
        <v>0</v>
      </c>
      <c r="T4475" s="25">
        <f>VLOOKUP(CONCATENATE($F4475," ",$G4475),AllocFactorMatrix,(T$4+1),FALSE)*$E4482</f>
        <v>0</v>
      </c>
      <c r="U4475" s="25">
        <f>VLOOKUP(CONCATENATE($F4475," ",$G4475),AllocFactorMatrix,(U$4+1),FALSE)*$E4482</f>
        <v>0</v>
      </c>
      <c r="V4475" s="25">
        <f>VLOOKUP(CONCATENATE($F4475," ",$G4475),AllocFactorMatrix,(V$4+1),FALSE)*$E4482</f>
        <v>0</v>
      </c>
      <c r="W4475" s="25">
        <f>SUBTOTAL(9,S4475:V4475)</f>
        <v>0</v>
      </c>
      <c r="X4475" s="25">
        <f>VLOOKUP(CONCATENATE($F4475," ",$G4475),AllocFactorMatrix,(X$4+1),FALSE)*$E4482</f>
        <v>0</v>
      </c>
      <c r="Y4475" s="25">
        <f>VLOOKUP(CONCATENATE($F4475," ",$G4475),AllocFactorMatrix,(Y$4+1),FALSE)*$E4482</f>
        <v>0</v>
      </c>
      <c r="Z4475" s="25">
        <f t="shared" si="2087"/>
        <v>0</v>
      </c>
      <c r="AA4475" s="25">
        <f>VLOOKUP(CONCATENATE($F4475," ",$G4475),AllocFactorMatrix,(AA$4+1),FALSE)*$E4482</f>
        <v>0</v>
      </c>
      <c r="AB4475" s="25">
        <f>VLOOKUP(CONCATENATE($F4475," ",$G4475),AllocFactorMatrix,(AB$4+1),FALSE)*$E4482</f>
        <v>0</v>
      </c>
      <c r="AC4475" s="25">
        <f>VLOOKUP(CONCATENATE($F4475," ",$G4475),AllocFactorMatrix,(AC$4+1),FALSE)*$E4482</f>
        <v>0</v>
      </c>
    </row>
    <row r="4476" spans="4:29" hidden="1" outlineLevel="1">
      <c r="F4476" s="61" t="str">
        <f>F4482</f>
        <v>RB_GUP-Land_T</v>
      </c>
      <c r="G4476" s="20" t="str">
        <f>$G$9</f>
        <v>BULKTRAN</v>
      </c>
      <c r="H4476" s="24">
        <f t="shared" si="2089"/>
        <v>0</v>
      </c>
      <c r="I4476" s="25">
        <f>VLOOKUP(CONCATENATE($F4476," ",$G4476),AllocFactorMatrix,(I$4+1),FALSE)*$E4482</f>
        <v>0</v>
      </c>
      <c r="J4476" s="25">
        <f>VLOOKUP(CONCATENATE($F4476," ",$G4476),AllocFactorMatrix,(J$4+1),FALSE)*$E4482</f>
        <v>0</v>
      </c>
      <c r="K4476" s="25">
        <f>VLOOKUP(CONCATENATE($F4476," ",$G4476),AllocFactorMatrix,(K$4+1),FALSE)*$E4482</f>
        <v>0</v>
      </c>
      <c r="L4476" s="25">
        <f>VLOOKUP(CONCATENATE($F4476," ",$G4476),AllocFactorMatrix,(L$4+1),FALSE)*$E4482</f>
        <v>0</v>
      </c>
      <c r="M4476" s="25">
        <f t="shared" si="2085"/>
        <v>0</v>
      </c>
      <c r="N4476" s="25">
        <f>VLOOKUP(CONCATENATE($F4476," ",$G4476),AllocFactorMatrix,(N$4+1),FALSE)*$E4482</f>
        <v>0</v>
      </c>
      <c r="O4476" s="25">
        <f>VLOOKUP(CONCATENATE($F4476," ",$G4476),AllocFactorMatrix,(O$4+1),FALSE)*$E4482</f>
        <v>0</v>
      </c>
      <c r="P4476" s="25">
        <f>VLOOKUP(CONCATENATE($F4476," ",$G4476),AllocFactorMatrix,(P$4+1),FALSE)*$E4482</f>
        <v>0</v>
      </c>
      <c r="Q4476" s="25">
        <f>VLOOKUP(CONCATENATE($F4476," ",$G4476),AllocFactorMatrix,(Q$4+1),FALSE)*$E4482</f>
        <v>0</v>
      </c>
      <c r="R4476" s="25">
        <f t="shared" si="2086"/>
        <v>0</v>
      </c>
      <c r="S4476" s="25">
        <f>VLOOKUP(CONCATENATE($F4476," ",$G4476),AllocFactorMatrix,(S$4+1),FALSE)*$E4482</f>
        <v>0</v>
      </c>
      <c r="T4476" s="25">
        <f>VLOOKUP(CONCATENATE($F4476," ",$G4476),AllocFactorMatrix,(T$4+1),FALSE)*$E4482</f>
        <v>0</v>
      </c>
      <c r="U4476" s="25">
        <f>VLOOKUP(CONCATENATE($F4476," ",$G4476),AllocFactorMatrix,(U$4+1),FALSE)*$E4482</f>
        <v>0</v>
      </c>
      <c r="V4476" s="25">
        <f>VLOOKUP(CONCATENATE($F4476," ",$G4476),AllocFactorMatrix,(V$4+1),FALSE)*$E4482</f>
        <v>0</v>
      </c>
      <c r="W4476" s="25">
        <f t="shared" ref="W4476:W4482" si="2090">SUBTOTAL(9,S4476:V4476)</f>
        <v>0</v>
      </c>
      <c r="X4476" s="25">
        <f>VLOOKUP(CONCATENATE($F4476," ",$G4476),AllocFactorMatrix,(X$4+1),FALSE)*$E4482</f>
        <v>0</v>
      </c>
      <c r="Y4476" s="25">
        <f>VLOOKUP(CONCATENATE($F4476," ",$G4476),AllocFactorMatrix,(Y$4+1),FALSE)*$E4482</f>
        <v>0</v>
      </c>
      <c r="Z4476" s="25">
        <f t="shared" si="2087"/>
        <v>0</v>
      </c>
      <c r="AA4476" s="25">
        <f>VLOOKUP(CONCATENATE($F4476," ",$G4476),AllocFactorMatrix,(AA$4+1),FALSE)*$E4482</f>
        <v>0</v>
      </c>
      <c r="AB4476" s="25">
        <f>VLOOKUP(CONCATENATE($F4476," ",$G4476),AllocFactorMatrix,(AB$4+1),FALSE)*$E4482</f>
        <v>0</v>
      </c>
      <c r="AC4476" s="25">
        <f>VLOOKUP(CONCATENATE($F4476," ",$G4476),AllocFactorMatrix,(AC$4+1),FALSE)*$E4482</f>
        <v>0</v>
      </c>
    </row>
    <row r="4477" spans="4:29" hidden="1" outlineLevel="1">
      <c r="F4477" s="61" t="str">
        <f>F4482</f>
        <v>RB_GUP-Land_T</v>
      </c>
      <c r="G4477" s="20" t="str">
        <f>$G$10</f>
        <v>SUBTRAN</v>
      </c>
      <c r="H4477" s="24">
        <f t="shared" si="2089"/>
        <v>0</v>
      </c>
      <c r="I4477" s="25">
        <f>VLOOKUP(CONCATENATE($F4477," ",$G4477),AllocFactorMatrix,(I$4+1),FALSE)*$E4482</f>
        <v>0</v>
      </c>
      <c r="J4477" s="25">
        <f>VLOOKUP(CONCATENATE($F4477," ",$G4477),AllocFactorMatrix,(J$4+1),FALSE)*$E4482</f>
        <v>0</v>
      </c>
      <c r="K4477" s="25">
        <f>VLOOKUP(CONCATENATE($F4477," ",$G4477),AllocFactorMatrix,(K$4+1),FALSE)*$E4482</f>
        <v>0</v>
      </c>
      <c r="L4477" s="25">
        <f>VLOOKUP(CONCATENATE($F4477," ",$G4477),AllocFactorMatrix,(L$4+1),FALSE)*$E4482</f>
        <v>0</v>
      </c>
      <c r="M4477" s="25">
        <f t="shared" si="2085"/>
        <v>0</v>
      </c>
      <c r="N4477" s="25">
        <f>VLOOKUP(CONCATENATE($F4477," ",$G4477),AllocFactorMatrix,(N$4+1),FALSE)*$E4482</f>
        <v>0</v>
      </c>
      <c r="O4477" s="25">
        <f>VLOOKUP(CONCATENATE($F4477," ",$G4477),AllocFactorMatrix,(O$4+1),FALSE)*$E4482</f>
        <v>0</v>
      </c>
      <c r="P4477" s="25">
        <f>VLOOKUP(CONCATENATE($F4477," ",$G4477),AllocFactorMatrix,(P$4+1),FALSE)*$E4482</f>
        <v>0</v>
      </c>
      <c r="Q4477" s="25">
        <f>VLOOKUP(CONCATENATE($F4477," ",$G4477),AllocFactorMatrix,(Q$4+1),FALSE)*$E4482</f>
        <v>0</v>
      </c>
      <c r="R4477" s="25">
        <f t="shared" si="2086"/>
        <v>0</v>
      </c>
      <c r="S4477" s="25">
        <f>VLOOKUP(CONCATENATE($F4477," ",$G4477),AllocFactorMatrix,(S$4+1),FALSE)*$E4482</f>
        <v>0</v>
      </c>
      <c r="T4477" s="25">
        <f>VLOOKUP(CONCATENATE($F4477," ",$G4477),AllocFactorMatrix,(T$4+1),FALSE)*$E4482</f>
        <v>0</v>
      </c>
      <c r="U4477" s="25">
        <f>VLOOKUP(CONCATENATE($F4477," ",$G4477),AllocFactorMatrix,(U$4+1),FALSE)*$E4482</f>
        <v>0</v>
      </c>
      <c r="V4477" s="25">
        <f>VLOOKUP(CONCATENATE($F4477," ",$G4477),AllocFactorMatrix,(V$4+1),FALSE)*$E4482</f>
        <v>0</v>
      </c>
      <c r="W4477" s="25">
        <f t="shared" si="2090"/>
        <v>0</v>
      </c>
      <c r="X4477" s="25">
        <f>VLOOKUP(CONCATENATE($F4477," ",$G4477),AllocFactorMatrix,(X$4+1),FALSE)*$E4482</f>
        <v>0</v>
      </c>
      <c r="Y4477" s="25">
        <f>VLOOKUP(CONCATENATE($F4477," ",$G4477),AllocFactorMatrix,(Y$4+1),FALSE)*$E4482</f>
        <v>0</v>
      </c>
      <c r="Z4477" s="25">
        <f t="shared" si="2087"/>
        <v>0</v>
      </c>
      <c r="AA4477" s="25">
        <f>VLOOKUP(CONCATENATE($F4477," ",$G4477),AllocFactorMatrix,(AA$4+1),FALSE)*$E4482</f>
        <v>0</v>
      </c>
      <c r="AB4477" s="25">
        <f>VLOOKUP(CONCATENATE($F4477," ",$G4477),AllocFactorMatrix,(AB$4+1),FALSE)*$E4482</f>
        <v>0</v>
      </c>
      <c r="AC4477" s="25">
        <f>VLOOKUP(CONCATENATE($F4477," ",$G4477),AllocFactorMatrix,(AC$4+1),FALSE)*$E4482</f>
        <v>0</v>
      </c>
    </row>
    <row r="4478" spans="4:29" hidden="1" outlineLevel="1">
      <c r="F4478" s="61" t="str">
        <f>F4482</f>
        <v>RB_GUP-Land_T</v>
      </c>
      <c r="G4478" s="20" t="str">
        <f>$G$11</f>
        <v>DISTPRI</v>
      </c>
      <c r="H4478" s="24">
        <f t="shared" si="2089"/>
        <v>0</v>
      </c>
      <c r="I4478" s="25">
        <f>VLOOKUP(CONCATENATE($F4478," ",$G4478),AllocFactorMatrix,(I$4+1),FALSE)*$E4482</f>
        <v>0</v>
      </c>
      <c r="J4478" s="25">
        <f>VLOOKUP(CONCATENATE($F4478," ",$G4478),AllocFactorMatrix,(J$4+1),FALSE)*$E4482</f>
        <v>0</v>
      </c>
      <c r="K4478" s="25">
        <f>VLOOKUP(CONCATENATE($F4478," ",$G4478),AllocFactorMatrix,(K$4+1),FALSE)*$E4482</f>
        <v>0</v>
      </c>
      <c r="L4478" s="25">
        <f>VLOOKUP(CONCATENATE($F4478," ",$G4478),AllocFactorMatrix,(L$4+1),FALSE)*$E4482</f>
        <v>0</v>
      </c>
      <c r="M4478" s="25">
        <f t="shared" si="2085"/>
        <v>0</v>
      </c>
      <c r="N4478" s="25">
        <f>VLOOKUP(CONCATENATE($F4478," ",$G4478),AllocFactorMatrix,(N$4+1),FALSE)*$E4482</f>
        <v>0</v>
      </c>
      <c r="O4478" s="25">
        <f>VLOOKUP(CONCATENATE($F4478," ",$G4478),AllocFactorMatrix,(O$4+1),FALSE)*$E4482</f>
        <v>0</v>
      </c>
      <c r="P4478" s="25">
        <f>VLOOKUP(CONCATENATE($F4478," ",$G4478),AllocFactorMatrix,(P$4+1),FALSE)*$E4482</f>
        <v>0</v>
      </c>
      <c r="Q4478" s="25">
        <f>VLOOKUP(CONCATENATE($F4478," ",$G4478),AllocFactorMatrix,(Q$4+1),FALSE)*$E4482</f>
        <v>0</v>
      </c>
      <c r="R4478" s="25">
        <f t="shared" si="2086"/>
        <v>0</v>
      </c>
      <c r="S4478" s="25">
        <f>VLOOKUP(CONCATENATE($F4478," ",$G4478),AllocFactorMatrix,(S$4+1),FALSE)*$E4482</f>
        <v>0</v>
      </c>
      <c r="T4478" s="25">
        <f>VLOOKUP(CONCATENATE($F4478," ",$G4478),AllocFactorMatrix,(T$4+1),FALSE)*$E4482</f>
        <v>0</v>
      </c>
      <c r="U4478" s="25">
        <f>VLOOKUP(CONCATENATE($F4478," ",$G4478),AllocFactorMatrix,(U$4+1),FALSE)*$E4482</f>
        <v>0</v>
      </c>
      <c r="V4478" s="25">
        <f>VLOOKUP(CONCATENATE($F4478," ",$G4478),AllocFactorMatrix,(V$4+1),FALSE)*$E4482</f>
        <v>0</v>
      </c>
      <c r="W4478" s="25">
        <f t="shared" si="2090"/>
        <v>0</v>
      </c>
      <c r="X4478" s="25">
        <f>VLOOKUP(CONCATENATE($F4478," ",$G4478),AllocFactorMatrix,(X$4+1),FALSE)*$E4482</f>
        <v>0</v>
      </c>
      <c r="Y4478" s="25">
        <f>VLOOKUP(CONCATENATE($F4478," ",$G4478),AllocFactorMatrix,(Y$4+1),FALSE)*$E4482</f>
        <v>0</v>
      </c>
      <c r="Z4478" s="25">
        <f t="shared" si="2087"/>
        <v>0</v>
      </c>
      <c r="AA4478" s="25">
        <f>VLOOKUP(CONCATENATE($F4478," ",$G4478),AllocFactorMatrix,(AA$4+1),FALSE)*$E4482</f>
        <v>0</v>
      </c>
      <c r="AB4478" s="25">
        <f>VLOOKUP(CONCATENATE($F4478," ",$G4478),AllocFactorMatrix,(AB$4+1),FALSE)*$E4482</f>
        <v>0</v>
      </c>
      <c r="AC4478" s="25">
        <f>VLOOKUP(CONCATENATE($F4478," ",$G4478),AllocFactorMatrix,(AC$4+1),FALSE)*$E4482</f>
        <v>0</v>
      </c>
    </row>
    <row r="4479" spans="4:29" hidden="1" outlineLevel="1">
      <c r="F4479" s="61" t="str">
        <f>F4482</f>
        <v>RB_GUP-Land_T</v>
      </c>
      <c r="G4479" s="20" t="str">
        <f>$G$12</f>
        <v>DISTSEC</v>
      </c>
      <c r="H4479" s="24">
        <f t="shared" si="2089"/>
        <v>0</v>
      </c>
      <c r="I4479" s="25">
        <f>VLOOKUP(CONCATENATE($F4479," ",$G4479),AllocFactorMatrix,(I$4+1),FALSE)*$E4482</f>
        <v>0</v>
      </c>
      <c r="J4479" s="25">
        <f>VLOOKUP(CONCATENATE($F4479," ",$G4479),AllocFactorMatrix,(J$4+1),FALSE)*$E4482</f>
        <v>0</v>
      </c>
      <c r="K4479" s="25">
        <f>VLOOKUP(CONCATENATE($F4479," ",$G4479),AllocFactorMatrix,(K$4+1),FALSE)*$E4482</f>
        <v>0</v>
      </c>
      <c r="L4479" s="25">
        <f>VLOOKUP(CONCATENATE($F4479," ",$G4479),AllocFactorMatrix,(L$4+1),FALSE)*$E4482</f>
        <v>0</v>
      </c>
      <c r="M4479" s="25">
        <f t="shared" si="2085"/>
        <v>0</v>
      </c>
      <c r="N4479" s="25">
        <f>VLOOKUP(CONCATENATE($F4479," ",$G4479),AllocFactorMatrix,(N$4+1),FALSE)*$E4482</f>
        <v>0</v>
      </c>
      <c r="O4479" s="25">
        <f>VLOOKUP(CONCATENATE($F4479," ",$G4479),AllocFactorMatrix,(O$4+1),FALSE)*$E4482</f>
        <v>0</v>
      </c>
      <c r="P4479" s="25">
        <f>VLOOKUP(CONCATENATE($F4479," ",$G4479),AllocFactorMatrix,(P$4+1),FALSE)*$E4482</f>
        <v>0</v>
      </c>
      <c r="Q4479" s="25">
        <f>VLOOKUP(CONCATENATE($F4479," ",$G4479),AllocFactorMatrix,(Q$4+1),FALSE)*$E4482</f>
        <v>0</v>
      </c>
      <c r="R4479" s="25">
        <f t="shared" si="2086"/>
        <v>0</v>
      </c>
      <c r="S4479" s="25">
        <f>VLOOKUP(CONCATENATE($F4479," ",$G4479),AllocFactorMatrix,(S$4+1),FALSE)*$E4482</f>
        <v>0</v>
      </c>
      <c r="T4479" s="25">
        <f>VLOOKUP(CONCATENATE($F4479," ",$G4479),AllocFactorMatrix,(T$4+1),FALSE)*$E4482</f>
        <v>0</v>
      </c>
      <c r="U4479" s="25">
        <f>VLOOKUP(CONCATENATE($F4479," ",$G4479),AllocFactorMatrix,(U$4+1),FALSE)*$E4482</f>
        <v>0</v>
      </c>
      <c r="V4479" s="25">
        <f>VLOOKUP(CONCATENATE($F4479," ",$G4479),AllocFactorMatrix,(V$4+1),FALSE)*$E4482</f>
        <v>0</v>
      </c>
      <c r="W4479" s="25">
        <f t="shared" si="2090"/>
        <v>0</v>
      </c>
      <c r="X4479" s="25">
        <f>VLOOKUP(CONCATENATE($F4479," ",$G4479),AllocFactorMatrix,(X$4+1),FALSE)*$E4482</f>
        <v>0</v>
      </c>
      <c r="Y4479" s="25">
        <f>VLOOKUP(CONCATENATE($F4479," ",$G4479),AllocFactorMatrix,(Y$4+1),FALSE)*$E4482</f>
        <v>0</v>
      </c>
      <c r="Z4479" s="25">
        <f t="shared" si="2087"/>
        <v>0</v>
      </c>
      <c r="AA4479" s="25">
        <f>VLOOKUP(CONCATENATE($F4479," ",$G4479),AllocFactorMatrix,(AA$4+1),FALSE)*$E4482</f>
        <v>0</v>
      </c>
      <c r="AB4479" s="25">
        <f>VLOOKUP(CONCATENATE($F4479," ",$G4479),AllocFactorMatrix,(AB$4+1),FALSE)*$E4482</f>
        <v>0</v>
      </c>
      <c r="AC4479" s="25">
        <f>VLOOKUP(CONCATENATE($F4479," ",$G4479),AllocFactorMatrix,(AC$4+1),FALSE)*$E4482</f>
        <v>0</v>
      </c>
    </row>
    <row r="4480" spans="4:29" hidden="1" outlineLevel="1">
      <c r="F4480" s="61" t="str">
        <f>F4482</f>
        <v>RB_GUP-Land_T</v>
      </c>
      <c r="G4480" s="20" t="str">
        <f>$G$13</f>
        <v>ENERGY</v>
      </c>
      <c r="H4480" s="24">
        <f t="shared" si="2089"/>
        <v>0</v>
      </c>
      <c r="I4480" s="25">
        <f>VLOOKUP(CONCATENATE($F4480," ",$G4480),AllocFactorMatrix,(I$4+1),FALSE)*$E4482</f>
        <v>0</v>
      </c>
      <c r="J4480" s="25">
        <f>VLOOKUP(CONCATENATE($F4480," ",$G4480),AllocFactorMatrix,(J$4+1),FALSE)*$E4482</f>
        <v>0</v>
      </c>
      <c r="K4480" s="25">
        <f>VLOOKUP(CONCATENATE($F4480," ",$G4480),AllocFactorMatrix,(K$4+1),FALSE)*$E4482</f>
        <v>0</v>
      </c>
      <c r="L4480" s="25">
        <f>VLOOKUP(CONCATENATE($F4480," ",$G4480),AllocFactorMatrix,(L$4+1),FALSE)*$E4482</f>
        <v>0</v>
      </c>
      <c r="M4480" s="25">
        <f t="shared" si="2085"/>
        <v>0</v>
      </c>
      <c r="N4480" s="25">
        <f>VLOOKUP(CONCATENATE($F4480," ",$G4480),AllocFactorMatrix,(N$4+1),FALSE)*$E4482</f>
        <v>0</v>
      </c>
      <c r="O4480" s="25">
        <f>VLOOKUP(CONCATENATE($F4480," ",$G4480),AllocFactorMatrix,(O$4+1),FALSE)*$E4482</f>
        <v>0</v>
      </c>
      <c r="P4480" s="25">
        <f>VLOOKUP(CONCATENATE($F4480," ",$G4480),AllocFactorMatrix,(P$4+1),FALSE)*$E4482</f>
        <v>0</v>
      </c>
      <c r="Q4480" s="25">
        <f>VLOOKUP(CONCATENATE($F4480," ",$G4480),AllocFactorMatrix,(Q$4+1),FALSE)*$E4482</f>
        <v>0</v>
      </c>
      <c r="R4480" s="25">
        <f t="shared" si="2086"/>
        <v>0</v>
      </c>
      <c r="S4480" s="25">
        <f>VLOOKUP(CONCATENATE($F4480," ",$G4480),AllocFactorMatrix,(S$4+1),FALSE)*$E4482</f>
        <v>0</v>
      </c>
      <c r="T4480" s="25">
        <f>VLOOKUP(CONCATENATE($F4480," ",$G4480),AllocFactorMatrix,(T$4+1),FALSE)*$E4482</f>
        <v>0</v>
      </c>
      <c r="U4480" s="25">
        <f>VLOOKUP(CONCATENATE($F4480," ",$G4480),AllocFactorMatrix,(U$4+1),FALSE)*$E4482</f>
        <v>0</v>
      </c>
      <c r="V4480" s="25">
        <f>VLOOKUP(CONCATENATE($F4480," ",$G4480),AllocFactorMatrix,(V$4+1),FALSE)*$E4482</f>
        <v>0</v>
      </c>
      <c r="W4480" s="25">
        <f t="shared" si="2090"/>
        <v>0</v>
      </c>
      <c r="X4480" s="25">
        <f>VLOOKUP(CONCATENATE($F4480," ",$G4480),AllocFactorMatrix,(X$4+1),FALSE)*$E4482</f>
        <v>0</v>
      </c>
      <c r="Y4480" s="25">
        <f>VLOOKUP(CONCATENATE($F4480," ",$G4480),AllocFactorMatrix,(Y$4+1),FALSE)*$E4482</f>
        <v>0</v>
      </c>
      <c r="Z4480" s="25">
        <f t="shared" si="2087"/>
        <v>0</v>
      </c>
      <c r="AA4480" s="25">
        <f>VLOOKUP(CONCATENATE($F4480," ",$G4480),AllocFactorMatrix,(AA$4+1),FALSE)*$E4482</f>
        <v>0</v>
      </c>
      <c r="AB4480" s="25">
        <f>VLOOKUP(CONCATENATE($F4480," ",$G4480),AllocFactorMatrix,(AB$4+1),FALSE)*$E4482</f>
        <v>0</v>
      </c>
      <c r="AC4480" s="25">
        <f>VLOOKUP(CONCATENATE($F4480," ",$G4480),AllocFactorMatrix,(AC$4+1),FALSE)*$E4482</f>
        <v>0</v>
      </c>
    </row>
    <row r="4481" spans="4:29" hidden="1" outlineLevel="1">
      <c r="F4481" s="61" t="str">
        <f>F4482</f>
        <v>RB_GUP-Land_T</v>
      </c>
      <c r="G4481" s="20" t="str">
        <f>$G$14</f>
        <v>CUSTOMER</v>
      </c>
      <c r="H4481" s="24">
        <f t="shared" si="2089"/>
        <v>0</v>
      </c>
      <c r="I4481" s="25">
        <f>VLOOKUP(CONCATENATE($F4481," ",$G4481),AllocFactorMatrix,(I$4+1),FALSE)*$E4482</f>
        <v>0</v>
      </c>
      <c r="J4481" s="25">
        <f>VLOOKUP(CONCATENATE($F4481," ",$G4481),AllocFactorMatrix,(J$4+1),FALSE)*$E4482</f>
        <v>0</v>
      </c>
      <c r="K4481" s="25">
        <f>VLOOKUP(CONCATENATE($F4481," ",$G4481),AllocFactorMatrix,(K$4+1),FALSE)*$E4482</f>
        <v>0</v>
      </c>
      <c r="L4481" s="25">
        <f>VLOOKUP(CONCATENATE($F4481," ",$G4481),AllocFactorMatrix,(L$4+1),FALSE)*$E4482</f>
        <v>0</v>
      </c>
      <c r="M4481" s="25">
        <f t="shared" si="2085"/>
        <v>0</v>
      </c>
      <c r="N4481" s="25">
        <f>VLOOKUP(CONCATENATE($F4481," ",$G4481),AllocFactorMatrix,(N$4+1),FALSE)*$E4482</f>
        <v>0</v>
      </c>
      <c r="O4481" s="25">
        <f>VLOOKUP(CONCATENATE($F4481," ",$G4481),AllocFactorMatrix,(O$4+1),FALSE)*$E4482</f>
        <v>0</v>
      </c>
      <c r="P4481" s="25">
        <f>VLOOKUP(CONCATENATE($F4481," ",$G4481),AllocFactorMatrix,(P$4+1),FALSE)*$E4482</f>
        <v>0</v>
      </c>
      <c r="Q4481" s="25">
        <f>VLOOKUP(CONCATENATE($F4481," ",$G4481),AllocFactorMatrix,(Q$4+1),FALSE)*$E4482</f>
        <v>0</v>
      </c>
      <c r="R4481" s="25">
        <f t="shared" si="2086"/>
        <v>0</v>
      </c>
      <c r="S4481" s="25">
        <f>VLOOKUP(CONCATENATE($F4481," ",$G4481),AllocFactorMatrix,(S$4+1),FALSE)*$E4482</f>
        <v>0</v>
      </c>
      <c r="T4481" s="25">
        <f>VLOOKUP(CONCATENATE($F4481," ",$G4481),AllocFactorMatrix,(T$4+1),FALSE)*$E4482</f>
        <v>0</v>
      </c>
      <c r="U4481" s="25">
        <f>VLOOKUP(CONCATENATE($F4481," ",$G4481),AllocFactorMatrix,(U$4+1),FALSE)*$E4482</f>
        <v>0</v>
      </c>
      <c r="V4481" s="25">
        <f>VLOOKUP(CONCATENATE($F4481," ",$G4481),AllocFactorMatrix,(V$4+1),FALSE)*$E4482</f>
        <v>0</v>
      </c>
      <c r="W4481" s="25">
        <f t="shared" si="2090"/>
        <v>0</v>
      </c>
      <c r="X4481" s="25">
        <f>VLOOKUP(CONCATENATE($F4481," ",$G4481),AllocFactorMatrix,(X$4+1),FALSE)*$E4482</f>
        <v>0</v>
      </c>
      <c r="Y4481" s="25">
        <f>VLOOKUP(CONCATENATE($F4481," ",$G4481),AllocFactorMatrix,(Y$4+1),FALSE)*$E4482</f>
        <v>0</v>
      </c>
      <c r="Z4481" s="25">
        <f t="shared" si="2087"/>
        <v>0</v>
      </c>
      <c r="AA4481" s="25">
        <f>VLOOKUP(CONCATENATE($F4481," ",$G4481),AllocFactorMatrix,(AA$4+1),FALSE)*$E4482</f>
        <v>0</v>
      </c>
      <c r="AB4481" s="25">
        <f>VLOOKUP(CONCATENATE($F4481," ",$G4481),AllocFactorMatrix,(AB$4+1),FALSE)*$E4482</f>
        <v>0</v>
      </c>
      <c r="AC4481" s="25">
        <f>VLOOKUP(CONCATENATE($F4481," ",$G4481),AllocFactorMatrix,(AC$4+1),FALSE)*$E4482</f>
        <v>0</v>
      </c>
    </row>
    <row r="4482" spans="4:29" collapsed="1">
      <c r="D4482" s="20" t="str">
        <f>+D3522</f>
        <v>Adj 37 &amp; 48  - Depreciation/Amortization Adjustments - Trans</v>
      </c>
      <c r="E4482" s="57"/>
      <c r="F4482" s="61" t="str">
        <f>+F3522</f>
        <v>RB_GUP-Land_T</v>
      </c>
      <c r="G4482" s="20" t="str">
        <f>$G$15</f>
        <v>TOTAL</v>
      </c>
      <c r="H4482" s="24">
        <f t="shared" si="2089"/>
        <v>0</v>
      </c>
      <c r="I4482" s="25">
        <f>VLOOKUP(CONCATENATE($F4482," ",$G4482),AllocFactorMatrix,(I$4+1),FALSE)*$E4482</f>
        <v>0</v>
      </c>
      <c r="J4482" s="25">
        <f>VLOOKUP(CONCATENATE($F4482," ",$G4482),AllocFactorMatrix,(J$4+1),FALSE)*$E4482</f>
        <v>0</v>
      </c>
      <c r="K4482" s="25">
        <f>VLOOKUP(CONCATENATE($F4482," ",$G4482),AllocFactorMatrix,(K$4+1),FALSE)*$E4482</f>
        <v>0</v>
      </c>
      <c r="L4482" s="25">
        <f>VLOOKUP(CONCATENATE($F4482," ",$G4482),AllocFactorMatrix,(L$4+1),FALSE)*$E4482</f>
        <v>0</v>
      </c>
      <c r="M4482" s="25">
        <f t="shared" si="2085"/>
        <v>0</v>
      </c>
      <c r="N4482" s="25">
        <f>VLOOKUP(CONCATENATE($F4482," ",$G4482),AllocFactorMatrix,(N$4+1),FALSE)*$E4482</f>
        <v>0</v>
      </c>
      <c r="O4482" s="25">
        <f>VLOOKUP(CONCATENATE($F4482," ",$G4482),AllocFactorMatrix,(O$4+1),FALSE)*$E4482</f>
        <v>0</v>
      </c>
      <c r="P4482" s="25">
        <f>VLOOKUP(CONCATENATE($F4482," ",$G4482),AllocFactorMatrix,(P$4+1),FALSE)*$E4482</f>
        <v>0</v>
      </c>
      <c r="Q4482" s="25">
        <f>VLOOKUP(CONCATENATE($F4482," ",$G4482),AllocFactorMatrix,(Q$4+1),FALSE)*$E4482</f>
        <v>0</v>
      </c>
      <c r="R4482" s="25">
        <f t="shared" si="2086"/>
        <v>0</v>
      </c>
      <c r="S4482" s="25">
        <f>VLOOKUP(CONCATENATE($F4482," ",$G4482),AllocFactorMatrix,(S$4+1),FALSE)*$E4482</f>
        <v>0</v>
      </c>
      <c r="T4482" s="25">
        <f>VLOOKUP(CONCATENATE($F4482," ",$G4482),AllocFactorMatrix,(T$4+1),FALSE)*$E4482</f>
        <v>0</v>
      </c>
      <c r="U4482" s="25">
        <f>VLOOKUP(CONCATENATE($F4482," ",$G4482),AllocFactorMatrix,(U$4+1),FALSE)*$E4482</f>
        <v>0</v>
      </c>
      <c r="V4482" s="25">
        <f>VLOOKUP(CONCATENATE($F4482," ",$G4482),AllocFactorMatrix,(V$4+1),FALSE)*$E4482</f>
        <v>0</v>
      </c>
      <c r="W4482" s="25">
        <f t="shared" si="2090"/>
        <v>0</v>
      </c>
      <c r="X4482" s="25">
        <f>VLOOKUP(CONCATENATE($F4482," ",$G4482),AllocFactorMatrix,(X$4+1),FALSE)*$E4482</f>
        <v>0</v>
      </c>
      <c r="Y4482" s="25">
        <f>VLOOKUP(CONCATENATE($F4482," ",$G4482),AllocFactorMatrix,(Y$4+1),FALSE)*$E4482</f>
        <v>0</v>
      </c>
      <c r="Z4482" s="25">
        <f t="shared" si="2087"/>
        <v>0</v>
      </c>
      <c r="AA4482" s="25">
        <f>VLOOKUP(CONCATENATE($F4482," ",$G4482),AllocFactorMatrix,(AA$4+1),FALSE)*$E4482</f>
        <v>0</v>
      </c>
      <c r="AB4482" s="25">
        <f>VLOOKUP(CONCATENATE($F4482," ",$G4482),AllocFactorMatrix,(AB$4+1),FALSE)*$E4482</f>
        <v>0</v>
      </c>
      <c r="AC4482" s="25">
        <f>VLOOKUP(CONCATENATE($F4482," ",$G4482),AllocFactorMatrix,(AC$4+1),FALSE)*$E4482</f>
        <v>0</v>
      </c>
    </row>
    <row r="4483" spans="4:29" hidden="1" outlineLevel="1">
      <c r="F4483" s="61" t="str">
        <f>F4490</f>
        <v>RB_GUP-Land_D</v>
      </c>
      <c r="G4483" s="20" t="str">
        <f>$G$8</f>
        <v>PRODUCTION</v>
      </c>
      <c r="H4483" s="24">
        <f t="shared" si="2089"/>
        <v>0</v>
      </c>
      <c r="I4483" s="25">
        <f>VLOOKUP(CONCATENATE($F4483," ",$G4483),AllocFactorMatrix,(I$4+1),FALSE)*$E4490</f>
        <v>0</v>
      </c>
      <c r="J4483" s="25">
        <f>VLOOKUP(CONCATENATE($F4483," ",$G4483),AllocFactorMatrix,(J$4+1),FALSE)*$E4490</f>
        <v>0</v>
      </c>
      <c r="K4483" s="25">
        <f>VLOOKUP(CONCATENATE($F4483," ",$G4483),AllocFactorMatrix,(K$4+1),FALSE)*$E4490</f>
        <v>0</v>
      </c>
      <c r="L4483" s="25">
        <f>VLOOKUP(CONCATENATE($F4483," ",$G4483),AllocFactorMatrix,(L$4+1),FALSE)*$E4490</f>
        <v>0</v>
      </c>
      <c r="M4483" s="25">
        <f t="shared" si="2085"/>
        <v>0</v>
      </c>
      <c r="N4483" s="25">
        <f>VLOOKUP(CONCATENATE($F4483," ",$G4483),AllocFactorMatrix,(N$4+1),FALSE)*$E4490</f>
        <v>0</v>
      </c>
      <c r="O4483" s="25">
        <f>VLOOKUP(CONCATENATE($F4483," ",$G4483),AllocFactorMatrix,(O$4+1),FALSE)*$E4490</f>
        <v>0</v>
      </c>
      <c r="P4483" s="25">
        <f>VLOOKUP(CONCATENATE($F4483," ",$G4483),AllocFactorMatrix,(P$4+1),FALSE)*$E4490</f>
        <v>0</v>
      </c>
      <c r="Q4483" s="25">
        <f>VLOOKUP(CONCATENATE($F4483," ",$G4483),AllocFactorMatrix,(Q$4+1),FALSE)*$E4490</f>
        <v>0</v>
      </c>
      <c r="R4483" s="25">
        <f t="shared" si="2086"/>
        <v>0</v>
      </c>
      <c r="S4483" s="25">
        <f>VLOOKUP(CONCATENATE($F4483," ",$G4483),AllocFactorMatrix,(S$4+1),FALSE)*$E4490</f>
        <v>0</v>
      </c>
      <c r="T4483" s="25">
        <f>VLOOKUP(CONCATENATE($F4483," ",$G4483),AllocFactorMatrix,(T$4+1),FALSE)*$E4490</f>
        <v>0</v>
      </c>
      <c r="U4483" s="25">
        <f>VLOOKUP(CONCATENATE($F4483," ",$G4483),AllocFactorMatrix,(U$4+1),FALSE)*$E4490</f>
        <v>0</v>
      </c>
      <c r="V4483" s="25">
        <f>VLOOKUP(CONCATENATE($F4483," ",$G4483),AllocFactorMatrix,(V$4+1),FALSE)*$E4490</f>
        <v>0</v>
      </c>
      <c r="W4483" s="25">
        <f>SUBTOTAL(9,S4483:V4483)</f>
        <v>0</v>
      </c>
      <c r="X4483" s="25">
        <f>VLOOKUP(CONCATENATE($F4483," ",$G4483),AllocFactorMatrix,(X$4+1),FALSE)*$E4490</f>
        <v>0</v>
      </c>
      <c r="Y4483" s="25">
        <f>VLOOKUP(CONCATENATE($F4483," ",$G4483),AllocFactorMatrix,(Y$4+1),FALSE)*$E4490</f>
        <v>0</v>
      </c>
      <c r="Z4483" s="25">
        <f t="shared" si="2087"/>
        <v>0</v>
      </c>
      <c r="AA4483" s="25">
        <f>VLOOKUP(CONCATENATE($F4483," ",$G4483),AllocFactorMatrix,(AA$4+1),FALSE)*$E4490</f>
        <v>0</v>
      </c>
      <c r="AB4483" s="25">
        <f>VLOOKUP(CONCATENATE($F4483," ",$G4483),AllocFactorMatrix,(AB$4+1),FALSE)*$E4490</f>
        <v>0</v>
      </c>
      <c r="AC4483" s="25">
        <f>VLOOKUP(CONCATENATE($F4483," ",$G4483),AllocFactorMatrix,(AC$4+1),FALSE)*$E4490</f>
        <v>0</v>
      </c>
    </row>
    <row r="4484" spans="4:29" hidden="1" outlineLevel="1">
      <c r="F4484" s="61" t="str">
        <f>F4490</f>
        <v>RB_GUP-Land_D</v>
      </c>
      <c r="G4484" s="20" t="str">
        <f>$G$9</f>
        <v>BULKTRAN</v>
      </c>
      <c r="H4484" s="24">
        <f t="shared" si="2089"/>
        <v>0</v>
      </c>
      <c r="I4484" s="25">
        <f>VLOOKUP(CONCATENATE($F4484," ",$G4484),AllocFactorMatrix,(I$4+1),FALSE)*$E4490</f>
        <v>0</v>
      </c>
      <c r="J4484" s="25">
        <f>VLOOKUP(CONCATENATE($F4484," ",$G4484),AllocFactorMatrix,(J$4+1),FALSE)*$E4490</f>
        <v>0</v>
      </c>
      <c r="K4484" s="25">
        <f>VLOOKUP(CONCATENATE($F4484," ",$G4484),AllocFactorMatrix,(K$4+1),FALSE)*$E4490</f>
        <v>0</v>
      </c>
      <c r="L4484" s="25">
        <f>VLOOKUP(CONCATENATE($F4484," ",$G4484),AllocFactorMatrix,(L$4+1),FALSE)*$E4490</f>
        <v>0</v>
      </c>
      <c r="M4484" s="25">
        <f t="shared" si="2085"/>
        <v>0</v>
      </c>
      <c r="N4484" s="25">
        <f>VLOOKUP(CONCATENATE($F4484," ",$G4484),AllocFactorMatrix,(N$4+1),FALSE)*$E4490</f>
        <v>0</v>
      </c>
      <c r="O4484" s="25">
        <f>VLOOKUP(CONCATENATE($F4484," ",$G4484),AllocFactorMatrix,(O$4+1),FALSE)*$E4490</f>
        <v>0</v>
      </c>
      <c r="P4484" s="25">
        <f>VLOOKUP(CONCATENATE($F4484," ",$G4484),AllocFactorMatrix,(P$4+1),FALSE)*$E4490</f>
        <v>0</v>
      </c>
      <c r="Q4484" s="25">
        <f>VLOOKUP(CONCATENATE($F4484," ",$G4484),AllocFactorMatrix,(Q$4+1),FALSE)*$E4490</f>
        <v>0</v>
      </c>
      <c r="R4484" s="25">
        <f t="shared" si="2086"/>
        <v>0</v>
      </c>
      <c r="S4484" s="25">
        <f>VLOOKUP(CONCATENATE($F4484," ",$G4484),AllocFactorMatrix,(S$4+1),FALSE)*$E4490</f>
        <v>0</v>
      </c>
      <c r="T4484" s="25">
        <f>VLOOKUP(CONCATENATE($F4484," ",$G4484),AllocFactorMatrix,(T$4+1),FALSE)*$E4490</f>
        <v>0</v>
      </c>
      <c r="U4484" s="25">
        <f>VLOOKUP(CONCATENATE($F4484," ",$G4484),AllocFactorMatrix,(U$4+1),FALSE)*$E4490</f>
        <v>0</v>
      </c>
      <c r="V4484" s="25">
        <f>VLOOKUP(CONCATENATE($F4484," ",$G4484),AllocFactorMatrix,(V$4+1),FALSE)*$E4490</f>
        <v>0</v>
      </c>
      <c r="W4484" s="25">
        <f t="shared" ref="W4484:W4490" si="2091">SUBTOTAL(9,S4484:V4484)</f>
        <v>0</v>
      </c>
      <c r="X4484" s="25">
        <f>VLOOKUP(CONCATENATE($F4484," ",$G4484),AllocFactorMatrix,(X$4+1),FALSE)*$E4490</f>
        <v>0</v>
      </c>
      <c r="Y4484" s="25">
        <f>VLOOKUP(CONCATENATE($F4484," ",$G4484),AllocFactorMatrix,(Y$4+1),FALSE)*$E4490</f>
        <v>0</v>
      </c>
      <c r="Z4484" s="25">
        <f t="shared" si="2087"/>
        <v>0</v>
      </c>
      <c r="AA4484" s="25">
        <f>VLOOKUP(CONCATENATE($F4484," ",$G4484),AllocFactorMatrix,(AA$4+1),FALSE)*$E4490</f>
        <v>0</v>
      </c>
      <c r="AB4484" s="25">
        <f>VLOOKUP(CONCATENATE($F4484," ",$G4484),AllocFactorMatrix,(AB$4+1),FALSE)*$E4490</f>
        <v>0</v>
      </c>
      <c r="AC4484" s="25">
        <f>VLOOKUP(CONCATENATE($F4484," ",$G4484),AllocFactorMatrix,(AC$4+1),FALSE)*$E4490</f>
        <v>0</v>
      </c>
    </row>
    <row r="4485" spans="4:29" hidden="1" outlineLevel="1">
      <c r="F4485" s="61" t="str">
        <f>F4490</f>
        <v>RB_GUP-Land_D</v>
      </c>
      <c r="G4485" s="20" t="str">
        <f>$G$10</f>
        <v>SUBTRAN</v>
      </c>
      <c r="H4485" s="24">
        <f t="shared" si="2089"/>
        <v>0</v>
      </c>
      <c r="I4485" s="25">
        <f>VLOOKUP(CONCATENATE($F4485," ",$G4485),AllocFactorMatrix,(I$4+1),FALSE)*$E4490</f>
        <v>0</v>
      </c>
      <c r="J4485" s="25">
        <f>VLOOKUP(CONCATENATE($F4485," ",$G4485),AllocFactorMatrix,(J$4+1),FALSE)*$E4490</f>
        <v>0</v>
      </c>
      <c r="K4485" s="25">
        <f>VLOOKUP(CONCATENATE($F4485," ",$G4485),AllocFactorMatrix,(K$4+1),FALSE)*$E4490</f>
        <v>0</v>
      </c>
      <c r="L4485" s="25">
        <f>VLOOKUP(CONCATENATE($F4485," ",$G4485),AllocFactorMatrix,(L$4+1),FALSE)*$E4490</f>
        <v>0</v>
      </c>
      <c r="M4485" s="25">
        <f t="shared" si="2085"/>
        <v>0</v>
      </c>
      <c r="N4485" s="25">
        <f>VLOOKUP(CONCATENATE($F4485," ",$G4485),AllocFactorMatrix,(N$4+1),FALSE)*$E4490</f>
        <v>0</v>
      </c>
      <c r="O4485" s="25">
        <f>VLOOKUP(CONCATENATE($F4485," ",$G4485),AllocFactorMatrix,(O$4+1),FALSE)*$E4490</f>
        <v>0</v>
      </c>
      <c r="P4485" s="25">
        <f>VLOOKUP(CONCATENATE($F4485," ",$G4485),AllocFactorMatrix,(P$4+1),FALSE)*$E4490</f>
        <v>0</v>
      </c>
      <c r="Q4485" s="25">
        <f>VLOOKUP(CONCATENATE($F4485," ",$G4485),AllocFactorMatrix,(Q$4+1),FALSE)*$E4490</f>
        <v>0</v>
      </c>
      <c r="R4485" s="25">
        <f t="shared" si="2086"/>
        <v>0</v>
      </c>
      <c r="S4485" s="25">
        <f>VLOOKUP(CONCATENATE($F4485," ",$G4485),AllocFactorMatrix,(S$4+1),FALSE)*$E4490</f>
        <v>0</v>
      </c>
      <c r="T4485" s="25">
        <f>VLOOKUP(CONCATENATE($F4485," ",$G4485),AllocFactorMatrix,(T$4+1),FALSE)*$E4490</f>
        <v>0</v>
      </c>
      <c r="U4485" s="25">
        <f>VLOOKUP(CONCATENATE($F4485," ",$G4485),AllocFactorMatrix,(U$4+1),FALSE)*$E4490</f>
        <v>0</v>
      </c>
      <c r="V4485" s="25">
        <f>VLOOKUP(CONCATENATE($F4485," ",$G4485),AllocFactorMatrix,(V$4+1),FALSE)*$E4490</f>
        <v>0</v>
      </c>
      <c r="W4485" s="25">
        <f t="shared" si="2091"/>
        <v>0</v>
      </c>
      <c r="X4485" s="25">
        <f>VLOOKUP(CONCATENATE($F4485," ",$G4485),AllocFactorMatrix,(X$4+1),FALSE)*$E4490</f>
        <v>0</v>
      </c>
      <c r="Y4485" s="25">
        <f>VLOOKUP(CONCATENATE($F4485," ",$G4485),AllocFactorMatrix,(Y$4+1),FALSE)*$E4490</f>
        <v>0</v>
      </c>
      <c r="Z4485" s="25">
        <f t="shared" si="2087"/>
        <v>0</v>
      </c>
      <c r="AA4485" s="25">
        <f>VLOOKUP(CONCATENATE($F4485," ",$G4485),AllocFactorMatrix,(AA$4+1),FALSE)*$E4490</f>
        <v>0</v>
      </c>
      <c r="AB4485" s="25">
        <f>VLOOKUP(CONCATENATE($F4485," ",$G4485),AllocFactorMatrix,(AB$4+1),FALSE)*$E4490</f>
        <v>0</v>
      </c>
      <c r="AC4485" s="25">
        <f>VLOOKUP(CONCATENATE($F4485," ",$G4485),AllocFactorMatrix,(AC$4+1),FALSE)*$E4490</f>
        <v>0</v>
      </c>
    </row>
    <row r="4486" spans="4:29" hidden="1" outlineLevel="1">
      <c r="F4486" s="61" t="str">
        <f>F4490</f>
        <v>RB_GUP-Land_D</v>
      </c>
      <c r="G4486" s="20" t="str">
        <f>$G$11</f>
        <v>DISTPRI</v>
      </c>
      <c r="H4486" s="24">
        <f t="shared" si="2089"/>
        <v>0</v>
      </c>
      <c r="I4486" s="25">
        <f>VLOOKUP(CONCATENATE($F4486," ",$G4486),AllocFactorMatrix,(I$4+1),FALSE)*$E4490</f>
        <v>0</v>
      </c>
      <c r="J4486" s="25">
        <f>VLOOKUP(CONCATENATE($F4486," ",$G4486),AllocFactorMatrix,(J$4+1),FALSE)*$E4490</f>
        <v>0</v>
      </c>
      <c r="K4486" s="25">
        <f>VLOOKUP(CONCATENATE($F4486," ",$G4486),AllocFactorMatrix,(K$4+1),FALSE)*$E4490</f>
        <v>0</v>
      </c>
      <c r="L4486" s="25">
        <f>VLOOKUP(CONCATENATE($F4486," ",$G4486),AllocFactorMatrix,(L$4+1),FALSE)*$E4490</f>
        <v>0</v>
      </c>
      <c r="M4486" s="25">
        <f t="shared" si="2085"/>
        <v>0</v>
      </c>
      <c r="N4486" s="25">
        <f>VLOOKUP(CONCATENATE($F4486," ",$G4486),AllocFactorMatrix,(N$4+1),FALSE)*$E4490</f>
        <v>0</v>
      </c>
      <c r="O4486" s="25">
        <f>VLOOKUP(CONCATENATE($F4486," ",$G4486),AllocFactorMatrix,(O$4+1),FALSE)*$E4490</f>
        <v>0</v>
      </c>
      <c r="P4486" s="25">
        <f>VLOOKUP(CONCATENATE($F4486," ",$G4486),AllocFactorMatrix,(P$4+1),FALSE)*$E4490</f>
        <v>0</v>
      </c>
      <c r="Q4486" s="25">
        <f>VLOOKUP(CONCATENATE($F4486," ",$G4486),AllocFactorMatrix,(Q$4+1),FALSE)*$E4490</f>
        <v>0</v>
      </c>
      <c r="R4486" s="25">
        <f t="shared" si="2086"/>
        <v>0</v>
      </c>
      <c r="S4486" s="25">
        <f>VLOOKUP(CONCATENATE($F4486," ",$G4486),AllocFactorMatrix,(S$4+1),FALSE)*$E4490</f>
        <v>0</v>
      </c>
      <c r="T4486" s="25">
        <f>VLOOKUP(CONCATENATE($F4486," ",$G4486),AllocFactorMatrix,(T$4+1),FALSE)*$E4490</f>
        <v>0</v>
      </c>
      <c r="U4486" s="25">
        <f>VLOOKUP(CONCATENATE($F4486," ",$G4486),AllocFactorMatrix,(U$4+1),FALSE)*$E4490</f>
        <v>0</v>
      </c>
      <c r="V4486" s="25">
        <f>VLOOKUP(CONCATENATE($F4486," ",$G4486),AllocFactorMatrix,(V$4+1),FALSE)*$E4490</f>
        <v>0</v>
      </c>
      <c r="W4486" s="25">
        <f t="shared" si="2091"/>
        <v>0</v>
      </c>
      <c r="X4486" s="25">
        <f>VLOOKUP(CONCATENATE($F4486," ",$G4486),AllocFactorMatrix,(X$4+1),FALSE)*$E4490</f>
        <v>0</v>
      </c>
      <c r="Y4486" s="25">
        <f>VLOOKUP(CONCATENATE($F4486," ",$G4486),AllocFactorMatrix,(Y$4+1),FALSE)*$E4490</f>
        <v>0</v>
      </c>
      <c r="Z4486" s="25">
        <f t="shared" si="2087"/>
        <v>0</v>
      </c>
      <c r="AA4486" s="25">
        <f>VLOOKUP(CONCATENATE($F4486," ",$G4486),AllocFactorMatrix,(AA$4+1),FALSE)*$E4490</f>
        <v>0</v>
      </c>
      <c r="AB4486" s="25">
        <f>VLOOKUP(CONCATENATE($F4486," ",$G4486),AllocFactorMatrix,(AB$4+1),FALSE)*$E4490</f>
        <v>0</v>
      </c>
      <c r="AC4486" s="25">
        <f>VLOOKUP(CONCATENATE($F4486," ",$G4486),AllocFactorMatrix,(AC$4+1),FALSE)*$E4490</f>
        <v>0</v>
      </c>
    </row>
    <row r="4487" spans="4:29" hidden="1" outlineLevel="1">
      <c r="F4487" s="61" t="str">
        <f>F4490</f>
        <v>RB_GUP-Land_D</v>
      </c>
      <c r="G4487" s="20" t="str">
        <f>$G$12</f>
        <v>DISTSEC</v>
      </c>
      <c r="H4487" s="24">
        <f t="shared" si="2089"/>
        <v>0</v>
      </c>
      <c r="I4487" s="25">
        <f>VLOOKUP(CONCATENATE($F4487," ",$G4487),AllocFactorMatrix,(I$4+1),FALSE)*$E4490</f>
        <v>0</v>
      </c>
      <c r="J4487" s="25">
        <f>VLOOKUP(CONCATENATE($F4487," ",$G4487),AllocFactorMatrix,(J$4+1),FALSE)*$E4490</f>
        <v>0</v>
      </c>
      <c r="K4487" s="25">
        <f>VLOOKUP(CONCATENATE($F4487," ",$G4487),AllocFactorMatrix,(K$4+1),FALSE)*$E4490</f>
        <v>0</v>
      </c>
      <c r="L4487" s="25">
        <f>VLOOKUP(CONCATENATE($F4487," ",$G4487),AllocFactorMatrix,(L$4+1),FALSE)*$E4490</f>
        <v>0</v>
      </c>
      <c r="M4487" s="25">
        <f t="shared" si="2085"/>
        <v>0</v>
      </c>
      <c r="N4487" s="25">
        <f>VLOOKUP(CONCATENATE($F4487," ",$G4487),AllocFactorMatrix,(N$4+1),FALSE)*$E4490</f>
        <v>0</v>
      </c>
      <c r="O4487" s="25">
        <f>VLOOKUP(CONCATENATE($F4487," ",$G4487),AllocFactorMatrix,(O$4+1),FALSE)*$E4490</f>
        <v>0</v>
      </c>
      <c r="P4487" s="25">
        <f>VLOOKUP(CONCATENATE($F4487," ",$G4487),AllocFactorMatrix,(P$4+1),FALSE)*$E4490</f>
        <v>0</v>
      </c>
      <c r="Q4487" s="25">
        <f>VLOOKUP(CONCATENATE($F4487," ",$G4487),AllocFactorMatrix,(Q$4+1),FALSE)*$E4490</f>
        <v>0</v>
      </c>
      <c r="R4487" s="25">
        <f t="shared" si="2086"/>
        <v>0</v>
      </c>
      <c r="S4487" s="25">
        <f>VLOOKUP(CONCATENATE($F4487," ",$G4487),AllocFactorMatrix,(S$4+1),FALSE)*$E4490</f>
        <v>0</v>
      </c>
      <c r="T4487" s="25">
        <f>VLOOKUP(CONCATENATE($F4487," ",$G4487),AllocFactorMatrix,(T$4+1),FALSE)*$E4490</f>
        <v>0</v>
      </c>
      <c r="U4487" s="25">
        <f>VLOOKUP(CONCATENATE($F4487," ",$G4487),AllocFactorMatrix,(U$4+1),FALSE)*$E4490</f>
        <v>0</v>
      </c>
      <c r="V4487" s="25">
        <f>VLOOKUP(CONCATENATE($F4487," ",$G4487),AllocFactorMatrix,(V$4+1),FALSE)*$E4490</f>
        <v>0</v>
      </c>
      <c r="W4487" s="25">
        <f t="shared" si="2091"/>
        <v>0</v>
      </c>
      <c r="X4487" s="25">
        <f>VLOOKUP(CONCATENATE($F4487," ",$G4487),AllocFactorMatrix,(X$4+1),FALSE)*$E4490</f>
        <v>0</v>
      </c>
      <c r="Y4487" s="25">
        <f>VLOOKUP(CONCATENATE($F4487," ",$G4487),AllocFactorMatrix,(Y$4+1),FALSE)*$E4490</f>
        <v>0</v>
      </c>
      <c r="Z4487" s="25">
        <f t="shared" si="2087"/>
        <v>0</v>
      </c>
      <c r="AA4487" s="25">
        <f>VLOOKUP(CONCATENATE($F4487," ",$G4487),AllocFactorMatrix,(AA$4+1),FALSE)*$E4490</f>
        <v>0</v>
      </c>
      <c r="AB4487" s="25">
        <f>VLOOKUP(CONCATENATE($F4487," ",$G4487),AllocFactorMatrix,(AB$4+1),FALSE)*$E4490</f>
        <v>0</v>
      </c>
      <c r="AC4487" s="25">
        <f>VLOOKUP(CONCATENATE($F4487," ",$G4487),AllocFactorMatrix,(AC$4+1),FALSE)*$E4490</f>
        <v>0</v>
      </c>
    </row>
    <row r="4488" spans="4:29" hidden="1" outlineLevel="1">
      <c r="F4488" s="61" t="str">
        <f>F4490</f>
        <v>RB_GUP-Land_D</v>
      </c>
      <c r="G4488" s="20" t="str">
        <f>$G$13</f>
        <v>ENERGY</v>
      </c>
      <c r="H4488" s="24">
        <f t="shared" si="2089"/>
        <v>0</v>
      </c>
      <c r="I4488" s="25">
        <f>VLOOKUP(CONCATENATE($F4488," ",$G4488),AllocFactorMatrix,(I$4+1),FALSE)*$E4490</f>
        <v>0</v>
      </c>
      <c r="J4488" s="25">
        <f>VLOOKUP(CONCATENATE($F4488," ",$G4488),AllocFactorMatrix,(J$4+1),FALSE)*$E4490</f>
        <v>0</v>
      </c>
      <c r="K4488" s="25">
        <f>VLOOKUP(CONCATENATE($F4488," ",$G4488),AllocFactorMatrix,(K$4+1),FALSE)*$E4490</f>
        <v>0</v>
      </c>
      <c r="L4488" s="25">
        <f>VLOOKUP(CONCATENATE($F4488," ",$G4488),AllocFactorMatrix,(L$4+1),FALSE)*$E4490</f>
        <v>0</v>
      </c>
      <c r="M4488" s="25">
        <f t="shared" si="2085"/>
        <v>0</v>
      </c>
      <c r="N4488" s="25">
        <f>VLOOKUP(CONCATENATE($F4488," ",$G4488),AllocFactorMatrix,(N$4+1),FALSE)*$E4490</f>
        <v>0</v>
      </c>
      <c r="O4488" s="25">
        <f>VLOOKUP(CONCATENATE($F4488," ",$G4488),AllocFactorMatrix,(O$4+1),FALSE)*$E4490</f>
        <v>0</v>
      </c>
      <c r="P4488" s="25">
        <f>VLOOKUP(CONCATENATE($F4488," ",$G4488),AllocFactorMatrix,(P$4+1),FALSE)*$E4490</f>
        <v>0</v>
      </c>
      <c r="Q4488" s="25">
        <f>VLOOKUP(CONCATENATE($F4488," ",$G4488),AllocFactorMatrix,(Q$4+1),FALSE)*$E4490</f>
        <v>0</v>
      </c>
      <c r="R4488" s="25">
        <f t="shared" si="2086"/>
        <v>0</v>
      </c>
      <c r="S4488" s="25">
        <f>VLOOKUP(CONCATENATE($F4488," ",$G4488),AllocFactorMatrix,(S$4+1),FALSE)*$E4490</f>
        <v>0</v>
      </c>
      <c r="T4488" s="25">
        <f>VLOOKUP(CONCATENATE($F4488," ",$G4488),AllocFactorMatrix,(T$4+1),FALSE)*$E4490</f>
        <v>0</v>
      </c>
      <c r="U4488" s="25">
        <f>VLOOKUP(CONCATENATE($F4488," ",$G4488),AllocFactorMatrix,(U$4+1),FALSE)*$E4490</f>
        <v>0</v>
      </c>
      <c r="V4488" s="25">
        <f>VLOOKUP(CONCATENATE($F4488," ",$G4488),AllocFactorMatrix,(V$4+1),FALSE)*$E4490</f>
        <v>0</v>
      </c>
      <c r="W4488" s="25">
        <f t="shared" si="2091"/>
        <v>0</v>
      </c>
      <c r="X4488" s="25">
        <f>VLOOKUP(CONCATENATE($F4488," ",$G4488),AllocFactorMatrix,(X$4+1),FALSE)*$E4490</f>
        <v>0</v>
      </c>
      <c r="Y4488" s="25">
        <f>VLOOKUP(CONCATENATE($F4488," ",$G4488),AllocFactorMatrix,(Y$4+1),FALSE)*$E4490</f>
        <v>0</v>
      </c>
      <c r="Z4488" s="25">
        <f t="shared" si="2087"/>
        <v>0</v>
      </c>
      <c r="AA4488" s="25">
        <f>VLOOKUP(CONCATENATE($F4488," ",$G4488),AllocFactorMatrix,(AA$4+1),FALSE)*$E4490</f>
        <v>0</v>
      </c>
      <c r="AB4488" s="25">
        <f>VLOOKUP(CONCATENATE($F4488," ",$G4488),AllocFactorMatrix,(AB$4+1),FALSE)*$E4490</f>
        <v>0</v>
      </c>
      <c r="AC4488" s="25">
        <f>VLOOKUP(CONCATENATE($F4488," ",$G4488),AllocFactorMatrix,(AC$4+1),FALSE)*$E4490</f>
        <v>0</v>
      </c>
    </row>
    <row r="4489" spans="4:29" hidden="1" outlineLevel="1">
      <c r="F4489" s="61" t="str">
        <f>F4490</f>
        <v>RB_GUP-Land_D</v>
      </c>
      <c r="G4489" s="20" t="str">
        <f>$G$14</f>
        <v>CUSTOMER</v>
      </c>
      <c r="H4489" s="24">
        <f t="shared" si="2089"/>
        <v>0</v>
      </c>
      <c r="I4489" s="25">
        <f>VLOOKUP(CONCATENATE($F4489," ",$G4489),AllocFactorMatrix,(I$4+1),FALSE)*$E4490</f>
        <v>0</v>
      </c>
      <c r="J4489" s="25">
        <f>VLOOKUP(CONCATENATE($F4489," ",$G4489),AllocFactorMatrix,(J$4+1),FALSE)*$E4490</f>
        <v>0</v>
      </c>
      <c r="K4489" s="25">
        <f>VLOOKUP(CONCATENATE($F4489," ",$G4489),AllocFactorMatrix,(K$4+1),FALSE)*$E4490</f>
        <v>0</v>
      </c>
      <c r="L4489" s="25">
        <f>VLOOKUP(CONCATENATE($F4489," ",$G4489),AllocFactorMatrix,(L$4+1),FALSE)*$E4490</f>
        <v>0</v>
      </c>
      <c r="M4489" s="25">
        <f t="shared" si="2085"/>
        <v>0</v>
      </c>
      <c r="N4489" s="25">
        <f>VLOOKUP(CONCATENATE($F4489," ",$G4489),AllocFactorMatrix,(N$4+1),FALSE)*$E4490</f>
        <v>0</v>
      </c>
      <c r="O4489" s="25">
        <f>VLOOKUP(CONCATENATE($F4489," ",$G4489),AllocFactorMatrix,(O$4+1),FALSE)*$E4490</f>
        <v>0</v>
      </c>
      <c r="P4489" s="25">
        <f>VLOOKUP(CONCATENATE($F4489," ",$G4489),AllocFactorMatrix,(P$4+1),FALSE)*$E4490</f>
        <v>0</v>
      </c>
      <c r="Q4489" s="25">
        <f>VLOOKUP(CONCATENATE($F4489," ",$G4489),AllocFactorMatrix,(Q$4+1),FALSE)*$E4490</f>
        <v>0</v>
      </c>
      <c r="R4489" s="25">
        <f t="shared" si="2086"/>
        <v>0</v>
      </c>
      <c r="S4489" s="25">
        <f>VLOOKUP(CONCATENATE($F4489," ",$G4489),AllocFactorMatrix,(S$4+1),FALSE)*$E4490</f>
        <v>0</v>
      </c>
      <c r="T4489" s="25">
        <f>VLOOKUP(CONCATENATE($F4489," ",$G4489),AllocFactorMatrix,(T$4+1),FALSE)*$E4490</f>
        <v>0</v>
      </c>
      <c r="U4489" s="25">
        <f>VLOOKUP(CONCATENATE($F4489," ",$G4489),AllocFactorMatrix,(U$4+1),FALSE)*$E4490</f>
        <v>0</v>
      </c>
      <c r="V4489" s="25">
        <f>VLOOKUP(CONCATENATE($F4489," ",$G4489),AllocFactorMatrix,(V$4+1),FALSE)*$E4490</f>
        <v>0</v>
      </c>
      <c r="W4489" s="25">
        <f t="shared" si="2091"/>
        <v>0</v>
      </c>
      <c r="X4489" s="25">
        <f>VLOOKUP(CONCATENATE($F4489," ",$G4489),AllocFactorMatrix,(X$4+1),FALSE)*$E4490</f>
        <v>0</v>
      </c>
      <c r="Y4489" s="25">
        <f>VLOOKUP(CONCATENATE($F4489," ",$G4489),AllocFactorMatrix,(Y$4+1),FALSE)*$E4490</f>
        <v>0</v>
      </c>
      <c r="Z4489" s="25">
        <f t="shared" si="2087"/>
        <v>0</v>
      </c>
      <c r="AA4489" s="25">
        <f>VLOOKUP(CONCATENATE($F4489," ",$G4489),AllocFactorMatrix,(AA$4+1),FALSE)*$E4490</f>
        <v>0</v>
      </c>
      <c r="AB4489" s="25">
        <f>VLOOKUP(CONCATENATE($F4489," ",$G4489),AllocFactorMatrix,(AB$4+1),FALSE)*$E4490</f>
        <v>0</v>
      </c>
      <c r="AC4489" s="25">
        <f>VLOOKUP(CONCATENATE($F4489," ",$G4489),AllocFactorMatrix,(AC$4+1),FALSE)*$E4490</f>
        <v>0</v>
      </c>
    </row>
    <row r="4490" spans="4:29" collapsed="1">
      <c r="D4490" s="20" t="str">
        <f>+D3530</f>
        <v>Adj 37 &amp; 48  - Depreciation/Amortization Adjustments - Dist</v>
      </c>
      <c r="E4490" s="57"/>
      <c r="F4490" s="61" t="str">
        <f>+F3530</f>
        <v>RB_GUP-Land_D</v>
      </c>
      <c r="G4490" s="20" t="str">
        <f>$G$15</f>
        <v>TOTAL</v>
      </c>
      <c r="H4490" s="24">
        <f t="shared" si="2089"/>
        <v>0</v>
      </c>
      <c r="I4490" s="25">
        <f>VLOOKUP(CONCATENATE($F4490," ",$G4490),AllocFactorMatrix,(I$4+1),FALSE)*$E4490</f>
        <v>0</v>
      </c>
      <c r="J4490" s="25">
        <f>VLOOKUP(CONCATENATE($F4490," ",$G4490),AllocFactorMatrix,(J$4+1),FALSE)*$E4490</f>
        <v>0</v>
      </c>
      <c r="K4490" s="25">
        <f>VLOOKUP(CONCATENATE($F4490," ",$G4490),AllocFactorMatrix,(K$4+1),FALSE)*$E4490</f>
        <v>0</v>
      </c>
      <c r="L4490" s="25">
        <f>VLOOKUP(CONCATENATE($F4490," ",$G4490),AllocFactorMatrix,(L$4+1),FALSE)*$E4490</f>
        <v>0</v>
      </c>
      <c r="M4490" s="25">
        <f t="shared" si="2085"/>
        <v>0</v>
      </c>
      <c r="N4490" s="25">
        <f>VLOOKUP(CONCATENATE($F4490," ",$G4490),AllocFactorMatrix,(N$4+1),FALSE)*$E4490</f>
        <v>0</v>
      </c>
      <c r="O4490" s="25">
        <f>VLOOKUP(CONCATENATE($F4490," ",$G4490),AllocFactorMatrix,(O$4+1),FALSE)*$E4490</f>
        <v>0</v>
      </c>
      <c r="P4490" s="25">
        <f>VLOOKUP(CONCATENATE($F4490," ",$G4490),AllocFactorMatrix,(P$4+1),FALSE)*$E4490</f>
        <v>0</v>
      </c>
      <c r="Q4490" s="25">
        <f>VLOOKUP(CONCATENATE($F4490," ",$G4490),AllocFactorMatrix,(Q$4+1),FALSE)*$E4490</f>
        <v>0</v>
      </c>
      <c r="R4490" s="25">
        <f t="shared" si="2086"/>
        <v>0</v>
      </c>
      <c r="S4490" s="25">
        <f>VLOOKUP(CONCATENATE($F4490," ",$G4490),AllocFactorMatrix,(S$4+1),FALSE)*$E4490</f>
        <v>0</v>
      </c>
      <c r="T4490" s="25">
        <f>VLOOKUP(CONCATENATE($F4490," ",$G4490),AllocFactorMatrix,(T$4+1),FALSE)*$E4490</f>
        <v>0</v>
      </c>
      <c r="U4490" s="25">
        <f>VLOOKUP(CONCATENATE($F4490," ",$G4490),AllocFactorMatrix,(U$4+1),FALSE)*$E4490</f>
        <v>0</v>
      </c>
      <c r="V4490" s="25">
        <f>VLOOKUP(CONCATENATE($F4490," ",$G4490),AllocFactorMatrix,(V$4+1),FALSE)*$E4490</f>
        <v>0</v>
      </c>
      <c r="W4490" s="25">
        <f t="shared" si="2091"/>
        <v>0</v>
      </c>
      <c r="X4490" s="25">
        <f>VLOOKUP(CONCATENATE($F4490," ",$G4490),AllocFactorMatrix,(X$4+1),FALSE)*$E4490</f>
        <v>0</v>
      </c>
      <c r="Y4490" s="25">
        <f>VLOOKUP(CONCATENATE($F4490," ",$G4490),AllocFactorMatrix,(Y$4+1),FALSE)*$E4490</f>
        <v>0</v>
      </c>
      <c r="Z4490" s="25">
        <f t="shared" si="2087"/>
        <v>0</v>
      </c>
      <c r="AA4490" s="25">
        <f>VLOOKUP(CONCATENATE($F4490," ",$G4490),AllocFactorMatrix,(AA$4+1),FALSE)*$E4490</f>
        <v>0</v>
      </c>
      <c r="AB4490" s="25">
        <f>VLOOKUP(CONCATENATE($F4490," ",$G4490),AllocFactorMatrix,(AB$4+1),FALSE)*$E4490</f>
        <v>0</v>
      </c>
      <c r="AC4490" s="25">
        <f>VLOOKUP(CONCATENATE($F4490," ",$G4490),AllocFactorMatrix,(AC$4+1),FALSE)*$E4490</f>
        <v>0</v>
      </c>
    </row>
    <row r="4491" spans="4:29" hidden="1" outlineLevel="1">
      <c r="F4491" s="61" t="str">
        <f>F4498</f>
        <v>RB_GUP-Land_G</v>
      </c>
      <c r="G4491" s="20" t="str">
        <f>$G$8</f>
        <v>PRODUCTION</v>
      </c>
      <c r="H4491" s="24">
        <f t="shared" ca="1" si="2089"/>
        <v>0</v>
      </c>
      <c r="I4491" s="25">
        <f ca="1">VLOOKUP(CONCATENATE($F4491," ",$G4491),AllocFactorMatrix,(I$4+1),FALSE)*$E4498</f>
        <v>0</v>
      </c>
      <c r="J4491" s="25">
        <f ca="1">VLOOKUP(CONCATENATE($F4491," ",$G4491),AllocFactorMatrix,(J$4+1),FALSE)*$E4498</f>
        <v>0</v>
      </c>
      <c r="K4491" s="25">
        <f ca="1">VLOOKUP(CONCATENATE($F4491," ",$G4491),AllocFactorMatrix,(K$4+1),FALSE)*$E4498</f>
        <v>0</v>
      </c>
      <c r="L4491" s="25">
        <f ca="1">VLOOKUP(CONCATENATE($F4491," ",$G4491),AllocFactorMatrix,(L$4+1),FALSE)*$E4498</f>
        <v>0</v>
      </c>
      <c r="M4491" s="25">
        <f t="shared" ref="M4491:M4506" ca="1" si="2092">SUBTOTAL(9,J4491:L4491)</f>
        <v>0</v>
      </c>
      <c r="N4491" s="25">
        <f ca="1">VLOOKUP(CONCATENATE($F4491," ",$G4491),AllocFactorMatrix,(N$4+1),FALSE)*$E4498</f>
        <v>0</v>
      </c>
      <c r="O4491" s="25">
        <f ca="1">VLOOKUP(CONCATENATE($F4491," ",$G4491),AllocFactorMatrix,(O$4+1),FALSE)*$E4498</f>
        <v>0</v>
      </c>
      <c r="P4491" s="25">
        <f ca="1">VLOOKUP(CONCATENATE($F4491," ",$G4491),AllocFactorMatrix,(P$4+1),FALSE)*$E4498</f>
        <v>0</v>
      </c>
      <c r="Q4491" s="25">
        <f ca="1">VLOOKUP(CONCATENATE($F4491," ",$G4491),AllocFactorMatrix,(Q$4+1),FALSE)*$E4498</f>
        <v>0</v>
      </c>
      <c r="R4491" s="25">
        <f t="shared" ref="R4491:R4506" ca="1" si="2093">SUBTOTAL(9,N4491:Q4491)</f>
        <v>0</v>
      </c>
      <c r="S4491" s="25">
        <f ca="1">VLOOKUP(CONCATENATE($F4491," ",$G4491),AllocFactorMatrix,(S$4+1),FALSE)*$E4498</f>
        <v>0</v>
      </c>
      <c r="T4491" s="25">
        <f ca="1">VLOOKUP(CONCATENATE($F4491," ",$G4491),AllocFactorMatrix,(T$4+1),FALSE)*$E4498</f>
        <v>0</v>
      </c>
      <c r="U4491" s="25">
        <f ca="1">VLOOKUP(CONCATENATE($F4491," ",$G4491),AllocFactorMatrix,(U$4+1),FALSE)*$E4498</f>
        <v>0</v>
      </c>
      <c r="V4491" s="25">
        <f ca="1">VLOOKUP(CONCATENATE($F4491," ",$G4491),AllocFactorMatrix,(V$4+1),FALSE)*$E4498</f>
        <v>0</v>
      </c>
      <c r="W4491" s="25">
        <f ca="1">SUBTOTAL(9,S4491:V4491)</f>
        <v>0</v>
      </c>
      <c r="X4491" s="25">
        <f ca="1">VLOOKUP(CONCATENATE($F4491," ",$G4491),AllocFactorMatrix,(X$4+1),FALSE)*$E4498</f>
        <v>0</v>
      </c>
      <c r="Y4491" s="25">
        <f ca="1">VLOOKUP(CONCATENATE($F4491," ",$G4491),AllocFactorMatrix,(Y$4+1),FALSE)*$E4498</f>
        <v>0</v>
      </c>
      <c r="Z4491" s="25">
        <f t="shared" ref="Z4491:Z4506" ca="1" si="2094">SUBTOTAL(9,X4491:Y4491)</f>
        <v>0</v>
      </c>
      <c r="AA4491" s="25">
        <f ca="1">VLOOKUP(CONCATENATE($F4491," ",$G4491),AllocFactorMatrix,(AA$4+1),FALSE)*$E4498</f>
        <v>0</v>
      </c>
      <c r="AB4491" s="25">
        <f ca="1">VLOOKUP(CONCATENATE($F4491," ",$G4491),AllocFactorMatrix,(AB$4+1),FALSE)*$E4498</f>
        <v>0</v>
      </c>
      <c r="AC4491" s="25">
        <f ca="1">VLOOKUP(CONCATENATE($F4491," ",$G4491),AllocFactorMatrix,(AC$4+1),FALSE)*$E4498</f>
        <v>0</v>
      </c>
    </row>
    <row r="4492" spans="4:29" hidden="1" outlineLevel="1">
      <c r="D4492" s="58"/>
      <c r="F4492" s="61" t="str">
        <f>F4498</f>
        <v>RB_GUP-Land_G</v>
      </c>
      <c r="G4492" s="20" t="str">
        <f>$G$9</f>
        <v>BULKTRAN</v>
      </c>
      <c r="H4492" s="24">
        <f t="shared" ca="1" si="2089"/>
        <v>0</v>
      </c>
      <c r="I4492" s="25">
        <f ca="1">VLOOKUP(CONCATENATE($F4492," ",$G4492),AllocFactorMatrix,(I$4+1),FALSE)*$E4498</f>
        <v>0</v>
      </c>
      <c r="J4492" s="25">
        <f ca="1">VLOOKUP(CONCATENATE($F4492," ",$G4492),AllocFactorMatrix,(J$4+1),FALSE)*$E4498</f>
        <v>0</v>
      </c>
      <c r="K4492" s="25">
        <f ca="1">VLOOKUP(CONCATENATE($F4492," ",$G4492),AllocFactorMatrix,(K$4+1),FALSE)*$E4498</f>
        <v>0</v>
      </c>
      <c r="L4492" s="25">
        <f ca="1">VLOOKUP(CONCATENATE($F4492," ",$G4492),AllocFactorMatrix,(L$4+1),FALSE)*$E4498</f>
        <v>0</v>
      </c>
      <c r="M4492" s="25">
        <f t="shared" ca="1" si="2092"/>
        <v>0</v>
      </c>
      <c r="N4492" s="25">
        <f ca="1">VLOOKUP(CONCATENATE($F4492," ",$G4492),AllocFactorMatrix,(N$4+1),FALSE)*$E4498</f>
        <v>0</v>
      </c>
      <c r="O4492" s="25">
        <f ca="1">VLOOKUP(CONCATENATE($F4492," ",$G4492),AllocFactorMatrix,(O$4+1),FALSE)*$E4498</f>
        <v>0</v>
      </c>
      <c r="P4492" s="25">
        <f ca="1">VLOOKUP(CONCATENATE($F4492," ",$G4492),AllocFactorMatrix,(P$4+1),FALSE)*$E4498</f>
        <v>0</v>
      </c>
      <c r="Q4492" s="25">
        <f ca="1">VLOOKUP(CONCATENATE($F4492," ",$G4492),AllocFactorMatrix,(Q$4+1),FALSE)*$E4498</f>
        <v>0</v>
      </c>
      <c r="R4492" s="25">
        <f t="shared" ca="1" si="2093"/>
        <v>0</v>
      </c>
      <c r="S4492" s="25">
        <f ca="1">VLOOKUP(CONCATENATE($F4492," ",$G4492),AllocFactorMatrix,(S$4+1),FALSE)*$E4498</f>
        <v>0</v>
      </c>
      <c r="T4492" s="25">
        <f ca="1">VLOOKUP(CONCATENATE($F4492," ",$G4492),AllocFactorMatrix,(T$4+1),FALSE)*$E4498</f>
        <v>0</v>
      </c>
      <c r="U4492" s="25">
        <f ca="1">VLOOKUP(CONCATENATE($F4492," ",$G4492),AllocFactorMatrix,(U$4+1),FALSE)*$E4498</f>
        <v>0</v>
      </c>
      <c r="V4492" s="25">
        <f ca="1">VLOOKUP(CONCATENATE($F4492," ",$G4492),AllocFactorMatrix,(V$4+1),FALSE)*$E4498</f>
        <v>0</v>
      </c>
      <c r="W4492" s="25">
        <f t="shared" ref="W4492:W4498" ca="1" si="2095">SUBTOTAL(9,S4492:V4492)</f>
        <v>0</v>
      </c>
      <c r="X4492" s="25">
        <f ca="1">VLOOKUP(CONCATENATE($F4492," ",$G4492),AllocFactorMatrix,(X$4+1),FALSE)*$E4498</f>
        <v>0</v>
      </c>
      <c r="Y4492" s="25">
        <f ca="1">VLOOKUP(CONCATENATE($F4492," ",$G4492),AllocFactorMatrix,(Y$4+1),FALSE)*$E4498</f>
        <v>0</v>
      </c>
      <c r="Z4492" s="25">
        <f t="shared" ca="1" si="2094"/>
        <v>0</v>
      </c>
      <c r="AA4492" s="25">
        <f ca="1">VLOOKUP(CONCATENATE($F4492," ",$G4492),AllocFactorMatrix,(AA$4+1),FALSE)*$E4498</f>
        <v>0</v>
      </c>
      <c r="AB4492" s="25">
        <f ca="1">VLOOKUP(CONCATENATE($F4492," ",$G4492),AllocFactorMatrix,(AB$4+1),FALSE)*$E4498</f>
        <v>0</v>
      </c>
      <c r="AC4492" s="25">
        <f ca="1">VLOOKUP(CONCATENATE($F4492," ",$G4492),AllocFactorMatrix,(AC$4+1),FALSE)*$E4498</f>
        <v>0</v>
      </c>
    </row>
    <row r="4493" spans="4:29" hidden="1" outlineLevel="1">
      <c r="F4493" s="61" t="str">
        <f>F4498</f>
        <v>RB_GUP-Land_G</v>
      </c>
      <c r="G4493" s="20" t="str">
        <f>$G$10</f>
        <v>SUBTRAN</v>
      </c>
      <c r="H4493" s="24">
        <f t="shared" ca="1" si="2089"/>
        <v>0</v>
      </c>
      <c r="I4493" s="25">
        <f ca="1">VLOOKUP(CONCATENATE($F4493," ",$G4493),AllocFactorMatrix,(I$4+1),FALSE)*$E4498</f>
        <v>0</v>
      </c>
      <c r="J4493" s="25">
        <f ca="1">VLOOKUP(CONCATENATE($F4493," ",$G4493),AllocFactorMatrix,(J$4+1),FALSE)*$E4498</f>
        <v>0</v>
      </c>
      <c r="K4493" s="25">
        <f ca="1">VLOOKUP(CONCATENATE($F4493," ",$G4493),AllocFactorMatrix,(K$4+1),FALSE)*$E4498</f>
        <v>0</v>
      </c>
      <c r="L4493" s="25">
        <f ca="1">VLOOKUP(CONCATENATE($F4493," ",$G4493),AllocFactorMatrix,(L$4+1),FALSE)*$E4498</f>
        <v>0</v>
      </c>
      <c r="M4493" s="25">
        <f t="shared" ca="1" si="2092"/>
        <v>0</v>
      </c>
      <c r="N4493" s="25">
        <f ca="1">VLOOKUP(CONCATENATE($F4493," ",$G4493),AllocFactorMatrix,(N$4+1),FALSE)*$E4498</f>
        <v>0</v>
      </c>
      <c r="O4493" s="25">
        <f ca="1">VLOOKUP(CONCATENATE($F4493," ",$G4493),AllocFactorMatrix,(O$4+1),FALSE)*$E4498</f>
        <v>0</v>
      </c>
      <c r="P4493" s="25">
        <f ca="1">VLOOKUP(CONCATENATE($F4493," ",$G4493),AllocFactorMatrix,(P$4+1),FALSE)*$E4498</f>
        <v>0</v>
      </c>
      <c r="Q4493" s="25">
        <f ca="1">VLOOKUP(CONCATENATE($F4493," ",$G4493),AllocFactorMatrix,(Q$4+1),FALSE)*$E4498</f>
        <v>0</v>
      </c>
      <c r="R4493" s="25">
        <f t="shared" ca="1" si="2093"/>
        <v>0</v>
      </c>
      <c r="S4493" s="25">
        <f ca="1">VLOOKUP(CONCATENATE($F4493," ",$G4493),AllocFactorMatrix,(S$4+1),FALSE)*$E4498</f>
        <v>0</v>
      </c>
      <c r="T4493" s="25">
        <f ca="1">VLOOKUP(CONCATENATE($F4493," ",$G4493),AllocFactorMatrix,(T$4+1),FALSE)*$E4498</f>
        <v>0</v>
      </c>
      <c r="U4493" s="25">
        <f ca="1">VLOOKUP(CONCATENATE($F4493," ",$G4493),AllocFactorMatrix,(U$4+1),FALSE)*$E4498</f>
        <v>0</v>
      </c>
      <c r="V4493" s="25">
        <f ca="1">VLOOKUP(CONCATENATE($F4493," ",$G4493),AllocFactorMatrix,(V$4+1),FALSE)*$E4498</f>
        <v>0</v>
      </c>
      <c r="W4493" s="25">
        <f t="shared" ca="1" si="2095"/>
        <v>0</v>
      </c>
      <c r="X4493" s="25">
        <f ca="1">VLOOKUP(CONCATENATE($F4493," ",$G4493),AllocFactorMatrix,(X$4+1),FALSE)*$E4498</f>
        <v>0</v>
      </c>
      <c r="Y4493" s="25">
        <f ca="1">VLOOKUP(CONCATENATE($F4493," ",$G4493),AllocFactorMatrix,(Y$4+1),FALSE)*$E4498</f>
        <v>0</v>
      </c>
      <c r="Z4493" s="25">
        <f t="shared" ca="1" si="2094"/>
        <v>0</v>
      </c>
      <c r="AA4493" s="25">
        <f ca="1">VLOOKUP(CONCATENATE($F4493," ",$G4493),AllocFactorMatrix,(AA$4+1),FALSE)*$E4498</f>
        <v>0</v>
      </c>
      <c r="AB4493" s="25">
        <f ca="1">VLOOKUP(CONCATENATE($F4493," ",$G4493),AllocFactorMatrix,(AB$4+1),FALSE)*$E4498</f>
        <v>0</v>
      </c>
      <c r="AC4493" s="25">
        <f ca="1">VLOOKUP(CONCATENATE($F4493," ",$G4493),AllocFactorMatrix,(AC$4+1),FALSE)*$E4498</f>
        <v>0</v>
      </c>
    </row>
    <row r="4494" spans="4:29" hidden="1" outlineLevel="1">
      <c r="F4494" s="61" t="str">
        <f>F4498</f>
        <v>RB_GUP-Land_G</v>
      </c>
      <c r="G4494" s="20" t="str">
        <f>$G$11</f>
        <v>DISTPRI</v>
      </c>
      <c r="H4494" s="24">
        <f t="shared" ca="1" si="2089"/>
        <v>0</v>
      </c>
      <c r="I4494" s="25">
        <f ca="1">VLOOKUP(CONCATENATE($F4494," ",$G4494),AllocFactorMatrix,(I$4+1),FALSE)*$E4498</f>
        <v>0</v>
      </c>
      <c r="J4494" s="25">
        <f ca="1">VLOOKUP(CONCATENATE($F4494," ",$G4494),AllocFactorMatrix,(J$4+1),FALSE)*$E4498</f>
        <v>0</v>
      </c>
      <c r="K4494" s="25">
        <f ca="1">VLOOKUP(CONCATENATE($F4494," ",$G4494),AllocFactorMatrix,(K$4+1),FALSE)*$E4498</f>
        <v>0</v>
      </c>
      <c r="L4494" s="25">
        <f ca="1">VLOOKUP(CONCATENATE($F4494," ",$G4494),AllocFactorMatrix,(L$4+1),FALSE)*$E4498</f>
        <v>0</v>
      </c>
      <c r="M4494" s="25">
        <f t="shared" ca="1" si="2092"/>
        <v>0</v>
      </c>
      <c r="N4494" s="25">
        <f ca="1">VLOOKUP(CONCATENATE($F4494," ",$G4494),AllocFactorMatrix,(N$4+1),FALSE)*$E4498</f>
        <v>0</v>
      </c>
      <c r="O4494" s="25">
        <f ca="1">VLOOKUP(CONCATENATE($F4494," ",$G4494),AllocFactorMatrix,(O$4+1),FALSE)*$E4498</f>
        <v>0</v>
      </c>
      <c r="P4494" s="25">
        <f ca="1">VLOOKUP(CONCATENATE($F4494," ",$G4494),AllocFactorMatrix,(P$4+1),FALSE)*$E4498</f>
        <v>0</v>
      </c>
      <c r="Q4494" s="25">
        <f ca="1">VLOOKUP(CONCATENATE($F4494," ",$G4494),AllocFactorMatrix,(Q$4+1),FALSE)*$E4498</f>
        <v>0</v>
      </c>
      <c r="R4494" s="25">
        <f t="shared" ca="1" si="2093"/>
        <v>0</v>
      </c>
      <c r="S4494" s="25">
        <f ca="1">VLOOKUP(CONCATENATE($F4494," ",$G4494),AllocFactorMatrix,(S$4+1),FALSE)*$E4498</f>
        <v>0</v>
      </c>
      <c r="T4494" s="25">
        <f ca="1">VLOOKUP(CONCATENATE($F4494," ",$G4494),AllocFactorMatrix,(T$4+1),FALSE)*$E4498</f>
        <v>0</v>
      </c>
      <c r="U4494" s="25">
        <f ca="1">VLOOKUP(CONCATENATE($F4494," ",$G4494),AllocFactorMatrix,(U$4+1),FALSE)*$E4498</f>
        <v>0</v>
      </c>
      <c r="V4494" s="25">
        <f ca="1">VLOOKUP(CONCATENATE($F4494," ",$G4494),AllocFactorMatrix,(V$4+1),FALSE)*$E4498</f>
        <v>0</v>
      </c>
      <c r="W4494" s="25">
        <f t="shared" ca="1" si="2095"/>
        <v>0</v>
      </c>
      <c r="X4494" s="25">
        <f ca="1">VLOOKUP(CONCATENATE($F4494," ",$G4494),AllocFactorMatrix,(X$4+1),FALSE)*$E4498</f>
        <v>0</v>
      </c>
      <c r="Y4494" s="25">
        <f ca="1">VLOOKUP(CONCATENATE($F4494," ",$G4494),AllocFactorMatrix,(Y$4+1),FALSE)*$E4498</f>
        <v>0</v>
      </c>
      <c r="Z4494" s="25">
        <f t="shared" ca="1" si="2094"/>
        <v>0</v>
      </c>
      <c r="AA4494" s="25">
        <f ca="1">VLOOKUP(CONCATENATE($F4494," ",$G4494),AllocFactorMatrix,(AA$4+1),FALSE)*$E4498</f>
        <v>0</v>
      </c>
      <c r="AB4494" s="25">
        <f ca="1">VLOOKUP(CONCATENATE($F4494," ",$G4494),AllocFactorMatrix,(AB$4+1),FALSE)*$E4498</f>
        <v>0</v>
      </c>
      <c r="AC4494" s="25">
        <f ca="1">VLOOKUP(CONCATENATE($F4494," ",$G4494),AllocFactorMatrix,(AC$4+1),FALSE)*$E4498</f>
        <v>0</v>
      </c>
    </row>
    <row r="4495" spans="4:29" hidden="1" outlineLevel="1">
      <c r="F4495" s="61" t="str">
        <f>F4498</f>
        <v>RB_GUP-Land_G</v>
      </c>
      <c r="G4495" s="20" t="str">
        <f>$G$12</f>
        <v>DISTSEC</v>
      </c>
      <c r="H4495" s="24">
        <f t="shared" ca="1" si="2089"/>
        <v>0</v>
      </c>
      <c r="I4495" s="25">
        <f ca="1">VLOOKUP(CONCATENATE($F4495," ",$G4495),AllocFactorMatrix,(I$4+1),FALSE)*$E4498</f>
        <v>0</v>
      </c>
      <c r="J4495" s="25">
        <f ca="1">VLOOKUP(CONCATENATE($F4495," ",$G4495),AllocFactorMatrix,(J$4+1),FALSE)*$E4498</f>
        <v>0</v>
      </c>
      <c r="K4495" s="25">
        <f ca="1">VLOOKUP(CONCATENATE($F4495," ",$G4495),AllocFactorMatrix,(K$4+1),FALSE)*$E4498</f>
        <v>0</v>
      </c>
      <c r="L4495" s="25">
        <f ca="1">VLOOKUP(CONCATENATE($F4495," ",$G4495),AllocFactorMatrix,(L$4+1),FALSE)*$E4498</f>
        <v>0</v>
      </c>
      <c r="M4495" s="25">
        <f t="shared" ca="1" si="2092"/>
        <v>0</v>
      </c>
      <c r="N4495" s="25">
        <f ca="1">VLOOKUP(CONCATENATE($F4495," ",$G4495),AllocFactorMatrix,(N$4+1),FALSE)*$E4498</f>
        <v>0</v>
      </c>
      <c r="O4495" s="25">
        <f ca="1">VLOOKUP(CONCATENATE($F4495," ",$G4495),AllocFactorMatrix,(O$4+1),FALSE)*$E4498</f>
        <v>0</v>
      </c>
      <c r="P4495" s="25">
        <f ca="1">VLOOKUP(CONCATENATE($F4495," ",$G4495),AllocFactorMatrix,(P$4+1),FALSE)*$E4498</f>
        <v>0</v>
      </c>
      <c r="Q4495" s="25">
        <f ca="1">VLOOKUP(CONCATENATE($F4495," ",$G4495),AllocFactorMatrix,(Q$4+1),FALSE)*$E4498</f>
        <v>0</v>
      </c>
      <c r="R4495" s="25">
        <f t="shared" ca="1" si="2093"/>
        <v>0</v>
      </c>
      <c r="S4495" s="25">
        <f ca="1">VLOOKUP(CONCATENATE($F4495," ",$G4495),AllocFactorMatrix,(S$4+1),FALSE)*$E4498</f>
        <v>0</v>
      </c>
      <c r="T4495" s="25">
        <f ca="1">VLOOKUP(CONCATENATE($F4495," ",$G4495),AllocFactorMatrix,(T$4+1),FALSE)*$E4498</f>
        <v>0</v>
      </c>
      <c r="U4495" s="25">
        <f ca="1">VLOOKUP(CONCATENATE($F4495," ",$G4495),AllocFactorMatrix,(U$4+1),FALSE)*$E4498</f>
        <v>0</v>
      </c>
      <c r="V4495" s="25">
        <f ca="1">VLOOKUP(CONCATENATE($F4495," ",$G4495),AllocFactorMatrix,(V$4+1),FALSE)*$E4498</f>
        <v>0</v>
      </c>
      <c r="W4495" s="25">
        <f t="shared" ca="1" si="2095"/>
        <v>0</v>
      </c>
      <c r="X4495" s="25">
        <f ca="1">VLOOKUP(CONCATENATE($F4495," ",$G4495),AllocFactorMatrix,(X$4+1),FALSE)*$E4498</f>
        <v>0</v>
      </c>
      <c r="Y4495" s="25">
        <f ca="1">VLOOKUP(CONCATENATE($F4495," ",$G4495),AllocFactorMatrix,(Y$4+1),FALSE)*$E4498</f>
        <v>0</v>
      </c>
      <c r="Z4495" s="25">
        <f t="shared" ca="1" si="2094"/>
        <v>0</v>
      </c>
      <c r="AA4495" s="25">
        <f ca="1">VLOOKUP(CONCATENATE($F4495," ",$G4495),AllocFactorMatrix,(AA$4+1),FALSE)*$E4498</f>
        <v>0</v>
      </c>
      <c r="AB4495" s="25">
        <f ca="1">VLOOKUP(CONCATENATE($F4495," ",$G4495),AllocFactorMatrix,(AB$4+1),FALSE)*$E4498</f>
        <v>0</v>
      </c>
      <c r="AC4495" s="25">
        <f ca="1">VLOOKUP(CONCATENATE($F4495," ",$G4495),AllocFactorMatrix,(AC$4+1),FALSE)*$E4498</f>
        <v>0</v>
      </c>
    </row>
    <row r="4496" spans="4:29" hidden="1" outlineLevel="1">
      <c r="F4496" s="61" t="str">
        <f>F4498</f>
        <v>RB_GUP-Land_G</v>
      </c>
      <c r="G4496" s="20" t="str">
        <f>$G$13</f>
        <v>ENERGY</v>
      </c>
      <c r="H4496" s="24">
        <f t="shared" ca="1" si="2089"/>
        <v>0</v>
      </c>
      <c r="I4496" s="25">
        <f ca="1">VLOOKUP(CONCATENATE($F4496," ",$G4496),AllocFactorMatrix,(I$4+1),FALSE)*$E4498</f>
        <v>0</v>
      </c>
      <c r="J4496" s="25">
        <f ca="1">VLOOKUP(CONCATENATE($F4496," ",$G4496),AllocFactorMatrix,(J$4+1),FALSE)*$E4498</f>
        <v>0</v>
      </c>
      <c r="K4496" s="25">
        <f ca="1">VLOOKUP(CONCATENATE($F4496," ",$G4496),AllocFactorMatrix,(K$4+1),FALSE)*$E4498</f>
        <v>0</v>
      </c>
      <c r="L4496" s="25">
        <f ca="1">VLOOKUP(CONCATENATE($F4496," ",$G4496),AllocFactorMatrix,(L$4+1),FALSE)*$E4498</f>
        <v>0</v>
      </c>
      <c r="M4496" s="25">
        <f t="shared" ca="1" si="2092"/>
        <v>0</v>
      </c>
      <c r="N4496" s="25">
        <f ca="1">VLOOKUP(CONCATENATE($F4496," ",$G4496),AllocFactorMatrix,(N$4+1),FALSE)*$E4498</f>
        <v>0</v>
      </c>
      <c r="O4496" s="25">
        <f ca="1">VLOOKUP(CONCATENATE($F4496," ",$G4496),AllocFactorMatrix,(O$4+1),FALSE)*$E4498</f>
        <v>0</v>
      </c>
      <c r="P4496" s="25">
        <f ca="1">VLOOKUP(CONCATENATE($F4496," ",$G4496),AllocFactorMatrix,(P$4+1),FALSE)*$E4498</f>
        <v>0</v>
      </c>
      <c r="Q4496" s="25">
        <f ca="1">VLOOKUP(CONCATENATE($F4496," ",$G4496),AllocFactorMatrix,(Q$4+1),FALSE)*$E4498</f>
        <v>0</v>
      </c>
      <c r="R4496" s="25">
        <f t="shared" ca="1" si="2093"/>
        <v>0</v>
      </c>
      <c r="S4496" s="25">
        <f ca="1">VLOOKUP(CONCATENATE($F4496," ",$G4496),AllocFactorMatrix,(S$4+1),FALSE)*$E4498</f>
        <v>0</v>
      </c>
      <c r="T4496" s="25">
        <f ca="1">VLOOKUP(CONCATENATE($F4496," ",$G4496),AllocFactorMatrix,(T$4+1),FALSE)*$E4498</f>
        <v>0</v>
      </c>
      <c r="U4496" s="25">
        <f ca="1">VLOOKUP(CONCATENATE($F4496," ",$G4496),AllocFactorMatrix,(U$4+1),FALSE)*$E4498</f>
        <v>0</v>
      </c>
      <c r="V4496" s="25">
        <f ca="1">VLOOKUP(CONCATENATE($F4496," ",$G4496),AllocFactorMatrix,(V$4+1),FALSE)*$E4498</f>
        <v>0</v>
      </c>
      <c r="W4496" s="25">
        <f t="shared" ca="1" si="2095"/>
        <v>0</v>
      </c>
      <c r="X4496" s="25">
        <f ca="1">VLOOKUP(CONCATENATE($F4496," ",$G4496),AllocFactorMatrix,(X$4+1),FALSE)*$E4498</f>
        <v>0</v>
      </c>
      <c r="Y4496" s="25">
        <f ca="1">VLOOKUP(CONCATENATE($F4496," ",$G4496),AllocFactorMatrix,(Y$4+1),FALSE)*$E4498</f>
        <v>0</v>
      </c>
      <c r="Z4496" s="25">
        <f t="shared" ca="1" si="2094"/>
        <v>0</v>
      </c>
      <c r="AA4496" s="25">
        <f ca="1">VLOOKUP(CONCATENATE($F4496," ",$G4496),AllocFactorMatrix,(AA$4+1),FALSE)*$E4498</f>
        <v>0</v>
      </c>
      <c r="AB4496" s="25">
        <f ca="1">VLOOKUP(CONCATENATE($F4496," ",$G4496),AllocFactorMatrix,(AB$4+1),FALSE)*$E4498</f>
        <v>0</v>
      </c>
      <c r="AC4496" s="25">
        <f ca="1">VLOOKUP(CONCATENATE($F4496," ",$G4496),AllocFactorMatrix,(AC$4+1),FALSE)*$E4498</f>
        <v>0</v>
      </c>
    </row>
    <row r="4497" spans="4:29" hidden="1" outlineLevel="1">
      <c r="F4497" s="61" t="str">
        <f>F4498</f>
        <v>RB_GUP-Land_G</v>
      </c>
      <c r="G4497" s="20" t="str">
        <f>$G$14</f>
        <v>CUSTOMER</v>
      </c>
      <c r="H4497" s="24">
        <f t="shared" ca="1" si="2089"/>
        <v>0</v>
      </c>
      <c r="I4497" s="25">
        <f ca="1">VLOOKUP(CONCATENATE($F4497," ",$G4497),AllocFactorMatrix,(I$4+1),FALSE)*$E4498</f>
        <v>0</v>
      </c>
      <c r="J4497" s="25">
        <f ca="1">VLOOKUP(CONCATENATE($F4497," ",$G4497),AllocFactorMatrix,(J$4+1),FALSE)*$E4498</f>
        <v>0</v>
      </c>
      <c r="K4497" s="25">
        <f ca="1">VLOOKUP(CONCATENATE($F4497," ",$G4497),AllocFactorMatrix,(K$4+1),FALSE)*$E4498</f>
        <v>0</v>
      </c>
      <c r="L4497" s="25">
        <f ca="1">VLOOKUP(CONCATENATE($F4497," ",$G4497),AllocFactorMatrix,(L$4+1),FALSE)*$E4498</f>
        <v>0</v>
      </c>
      <c r="M4497" s="25">
        <f t="shared" ca="1" si="2092"/>
        <v>0</v>
      </c>
      <c r="N4497" s="25">
        <f ca="1">VLOOKUP(CONCATENATE($F4497," ",$G4497),AllocFactorMatrix,(N$4+1),FALSE)*$E4498</f>
        <v>0</v>
      </c>
      <c r="O4497" s="25">
        <f ca="1">VLOOKUP(CONCATENATE($F4497," ",$G4497),AllocFactorMatrix,(O$4+1),FALSE)*$E4498</f>
        <v>0</v>
      </c>
      <c r="P4497" s="25">
        <f ca="1">VLOOKUP(CONCATENATE($F4497," ",$G4497),AllocFactorMatrix,(P$4+1),FALSE)*$E4498</f>
        <v>0</v>
      </c>
      <c r="Q4497" s="25">
        <f ca="1">VLOOKUP(CONCATENATE($F4497," ",$G4497),AllocFactorMatrix,(Q$4+1),FALSE)*$E4498</f>
        <v>0</v>
      </c>
      <c r="R4497" s="25">
        <f t="shared" ca="1" si="2093"/>
        <v>0</v>
      </c>
      <c r="S4497" s="25">
        <f ca="1">VLOOKUP(CONCATENATE($F4497," ",$G4497),AllocFactorMatrix,(S$4+1),FALSE)*$E4498</f>
        <v>0</v>
      </c>
      <c r="T4497" s="25">
        <f ca="1">VLOOKUP(CONCATENATE($F4497," ",$G4497),AllocFactorMatrix,(T$4+1),FALSE)*$E4498</f>
        <v>0</v>
      </c>
      <c r="U4497" s="25">
        <f ca="1">VLOOKUP(CONCATENATE($F4497," ",$G4497),AllocFactorMatrix,(U$4+1),FALSE)*$E4498</f>
        <v>0</v>
      </c>
      <c r="V4497" s="25">
        <f ca="1">VLOOKUP(CONCATENATE($F4497," ",$G4497),AllocFactorMatrix,(V$4+1),FALSE)*$E4498</f>
        <v>0</v>
      </c>
      <c r="W4497" s="25">
        <f t="shared" ca="1" si="2095"/>
        <v>0</v>
      </c>
      <c r="X4497" s="25">
        <f ca="1">VLOOKUP(CONCATENATE($F4497," ",$G4497),AllocFactorMatrix,(X$4+1),FALSE)*$E4498</f>
        <v>0</v>
      </c>
      <c r="Y4497" s="25">
        <f ca="1">VLOOKUP(CONCATENATE($F4497," ",$G4497),AllocFactorMatrix,(Y$4+1),FALSE)*$E4498</f>
        <v>0</v>
      </c>
      <c r="Z4497" s="25">
        <f t="shared" ca="1" si="2094"/>
        <v>0</v>
      </c>
      <c r="AA4497" s="25">
        <f ca="1">VLOOKUP(CONCATENATE($F4497," ",$G4497),AllocFactorMatrix,(AA$4+1),FALSE)*$E4498</f>
        <v>0</v>
      </c>
      <c r="AB4497" s="25">
        <f ca="1">VLOOKUP(CONCATENATE($F4497," ",$G4497),AllocFactorMatrix,(AB$4+1),FALSE)*$E4498</f>
        <v>0</v>
      </c>
      <c r="AC4497" s="25">
        <f ca="1">VLOOKUP(CONCATENATE($F4497," ",$G4497),AllocFactorMatrix,(AC$4+1),FALSE)*$E4498</f>
        <v>0</v>
      </c>
    </row>
    <row r="4498" spans="4:29" collapsed="1">
      <c r="D4498" s="20" t="str">
        <f>+D3538</f>
        <v>Adj 37 &amp; 48  - Depreciation/Amortization Adjustments - Gen &amp; Int</v>
      </c>
      <c r="E4498" s="57"/>
      <c r="F4498" s="61" t="str">
        <f>+F3538</f>
        <v>RB_GUP-Land_G</v>
      </c>
      <c r="G4498" s="20" t="str">
        <f>$G$15</f>
        <v>TOTAL</v>
      </c>
      <c r="H4498" s="24">
        <f t="shared" ca="1" si="2089"/>
        <v>0</v>
      </c>
      <c r="I4498" s="25">
        <f ca="1">VLOOKUP(CONCATENATE($F4498," ",$G4498),AllocFactorMatrix,(I$4+1),FALSE)*$E4498</f>
        <v>0</v>
      </c>
      <c r="J4498" s="25">
        <f ca="1">VLOOKUP(CONCATENATE($F4498," ",$G4498),AllocFactorMatrix,(J$4+1),FALSE)*$E4498</f>
        <v>0</v>
      </c>
      <c r="K4498" s="25">
        <f ca="1">VLOOKUP(CONCATENATE($F4498," ",$G4498),AllocFactorMatrix,(K$4+1),FALSE)*$E4498</f>
        <v>0</v>
      </c>
      <c r="L4498" s="25">
        <f ca="1">VLOOKUP(CONCATENATE($F4498," ",$G4498),AllocFactorMatrix,(L$4+1),FALSE)*$E4498</f>
        <v>0</v>
      </c>
      <c r="M4498" s="25">
        <f t="shared" ca="1" si="2092"/>
        <v>0</v>
      </c>
      <c r="N4498" s="25">
        <f ca="1">VLOOKUP(CONCATENATE($F4498," ",$G4498),AllocFactorMatrix,(N$4+1),FALSE)*$E4498</f>
        <v>0</v>
      </c>
      <c r="O4498" s="25">
        <f ca="1">VLOOKUP(CONCATENATE($F4498," ",$G4498),AllocFactorMatrix,(O$4+1),FALSE)*$E4498</f>
        <v>0</v>
      </c>
      <c r="P4498" s="25">
        <f ca="1">VLOOKUP(CONCATENATE($F4498," ",$G4498),AllocFactorMatrix,(P$4+1),FALSE)*$E4498</f>
        <v>0</v>
      </c>
      <c r="Q4498" s="25">
        <f ca="1">VLOOKUP(CONCATENATE($F4498," ",$G4498),AllocFactorMatrix,(Q$4+1),FALSE)*$E4498</f>
        <v>0</v>
      </c>
      <c r="R4498" s="25">
        <f t="shared" ca="1" si="2093"/>
        <v>0</v>
      </c>
      <c r="S4498" s="25">
        <f ca="1">VLOOKUP(CONCATENATE($F4498," ",$G4498),AllocFactorMatrix,(S$4+1),FALSE)*$E4498</f>
        <v>0</v>
      </c>
      <c r="T4498" s="25">
        <f ca="1">VLOOKUP(CONCATENATE($F4498," ",$G4498),AllocFactorMatrix,(T$4+1),FALSE)*$E4498</f>
        <v>0</v>
      </c>
      <c r="U4498" s="25">
        <f ca="1">VLOOKUP(CONCATENATE($F4498," ",$G4498),AllocFactorMatrix,(U$4+1),FALSE)*$E4498</f>
        <v>0</v>
      </c>
      <c r="V4498" s="25">
        <f ca="1">VLOOKUP(CONCATENATE($F4498," ",$G4498),AllocFactorMatrix,(V$4+1),FALSE)*$E4498</f>
        <v>0</v>
      </c>
      <c r="W4498" s="25">
        <f t="shared" ca="1" si="2095"/>
        <v>0</v>
      </c>
      <c r="X4498" s="25">
        <f ca="1">VLOOKUP(CONCATENATE($F4498," ",$G4498),AllocFactorMatrix,(X$4+1),FALSE)*$E4498</f>
        <v>0</v>
      </c>
      <c r="Y4498" s="25">
        <f ca="1">VLOOKUP(CONCATENATE($F4498," ",$G4498),AllocFactorMatrix,(Y$4+1),FALSE)*$E4498</f>
        <v>0</v>
      </c>
      <c r="Z4498" s="25">
        <f t="shared" ca="1" si="2094"/>
        <v>0</v>
      </c>
      <c r="AA4498" s="25">
        <f ca="1">VLOOKUP(CONCATENATE($F4498," ",$G4498),AllocFactorMatrix,(AA$4+1),FALSE)*$E4498</f>
        <v>0</v>
      </c>
      <c r="AB4498" s="25">
        <f ca="1">VLOOKUP(CONCATENATE($F4498," ",$G4498),AllocFactorMatrix,(AB$4+1),FALSE)*$E4498</f>
        <v>0</v>
      </c>
      <c r="AC4498" s="25">
        <f ca="1">VLOOKUP(CONCATENATE($F4498," ",$G4498),AllocFactorMatrix,(AC$4+1),FALSE)*$E4498</f>
        <v>0</v>
      </c>
    </row>
    <row r="4499" spans="4:29" hidden="1" outlineLevel="1">
      <c r="F4499" s="61" t="str">
        <f>F4506</f>
        <v>RB_GUP</v>
      </c>
      <c r="G4499" s="20" t="str">
        <f>$G$8</f>
        <v>PRODUCTION</v>
      </c>
      <c r="H4499" s="24">
        <f t="shared" ca="1" si="2089"/>
        <v>120710.49546302218</v>
      </c>
      <c r="I4499" s="25">
        <f ca="1">VLOOKUP(CONCATENATE($F4499," ",$G4499),AllocFactorMatrix,(I$4+1),FALSE)*$E4506</f>
        <v>59189.536471630083</v>
      </c>
      <c r="J4499" s="25">
        <f ca="1">VLOOKUP(CONCATENATE($F4499," ",$G4499),AllocFactorMatrix,(J$4+1),FALSE)*$E4506</f>
        <v>14972.651211314889</v>
      </c>
      <c r="K4499" s="25">
        <f ca="1">VLOOKUP(CONCATENATE($F4499," ",$G4499),AllocFactorMatrix,(K$4+1),FALSE)*$E4506</f>
        <v>175.05306649394146</v>
      </c>
      <c r="L4499" s="25">
        <f ca="1">VLOOKUP(CONCATENATE($F4499," ",$G4499),AllocFactorMatrix,(L$4+1),FALSE)*$E4506</f>
        <v>4.312521065035928</v>
      </c>
      <c r="M4499" s="25">
        <f t="shared" ca="1" si="2092"/>
        <v>15152.016798873867</v>
      </c>
      <c r="N4499" s="25">
        <f ca="1">VLOOKUP(CONCATENATE($F4499," ",$G4499),AllocFactorMatrix,(N$4+1),FALSE)*$E4506</f>
        <v>6264.7451161204863</v>
      </c>
      <c r="O4499" s="25">
        <f ca="1">VLOOKUP(CONCATENATE($F4499," ",$G4499),AllocFactorMatrix,(O$4+1),FALSE)*$E4506</f>
        <v>1784.1686546999244</v>
      </c>
      <c r="P4499" s="25">
        <f ca="1">VLOOKUP(CONCATENATE($F4499," ",$G4499),AllocFactorMatrix,(P$4+1),FALSE)*$E4506</f>
        <v>141.19105569703754</v>
      </c>
      <c r="Q4499" s="25">
        <f ca="1">VLOOKUP(CONCATENATE($F4499," ",$G4499),AllocFactorMatrix,(Q$4+1),FALSE)*$E4506</f>
        <v>29.802942356640063</v>
      </c>
      <c r="R4499" s="25">
        <f t="shared" ca="1" si="2093"/>
        <v>8219.907768874089</v>
      </c>
      <c r="S4499" s="25">
        <f ca="1">VLOOKUP(CONCATENATE($F4499," ",$G4499),AllocFactorMatrix,(S$4+1),FALSE)*$E4506</f>
        <v>376.32514046642478</v>
      </c>
      <c r="T4499" s="25">
        <f ca="1">VLOOKUP(CONCATENATE($F4499," ",$G4499),AllocFactorMatrix,(T$4+1),FALSE)*$E4506</f>
        <v>4102.6042280388392</v>
      </c>
      <c r="U4499" s="25">
        <f ca="1">VLOOKUP(CONCATENATE($F4499," ",$G4499),AllocFactorMatrix,(U$4+1),FALSE)*$E4506</f>
        <v>27399.808946384775</v>
      </c>
      <c r="V4499" s="25">
        <f ca="1">VLOOKUP(CONCATENATE($F4499," ",$G4499),AllocFactorMatrix,(V$4+1),FALSE)*$E4506</f>
        <v>4298.512287831466</v>
      </c>
      <c r="W4499" s="25">
        <f ca="1">SUBTOTAL(9,S4499:V4499)</f>
        <v>36177.250602721506</v>
      </c>
      <c r="X4499" s="25">
        <f ca="1">VLOOKUP(CONCATENATE($F4499," ",$G4499),AllocFactorMatrix,(X$4+1),FALSE)*$E4506</f>
        <v>1700.4221995370278</v>
      </c>
      <c r="Y4499" s="25">
        <f ca="1">VLOOKUP(CONCATENATE($F4499," ",$G4499),AllocFactorMatrix,(Y$4+1),FALSE)*$E4506</f>
        <v>41.048813545506938</v>
      </c>
      <c r="Z4499" s="25">
        <f t="shared" ca="1" si="2094"/>
        <v>1741.4710130825347</v>
      </c>
      <c r="AA4499" s="25">
        <f ca="1">VLOOKUP(CONCATENATE($F4499," ",$G4499),AllocFactorMatrix,(AA$4+1),FALSE)*$E4506</f>
        <v>29.646520244017918</v>
      </c>
      <c r="AB4499" s="25">
        <f ca="1">VLOOKUP(CONCATENATE($F4499," ",$G4499),AllocFactorMatrix,(AB$4+1),FALSE)*$E4506</f>
        <v>160.74934833859058</v>
      </c>
      <c r="AC4499" s="25">
        <f ca="1">VLOOKUP(CONCATENATE($F4499," ",$G4499),AllocFactorMatrix,(AC$4+1),FALSE)*$E4506</f>
        <v>39.916939257498669</v>
      </c>
    </row>
    <row r="4500" spans="4:29" hidden="1" outlineLevel="1">
      <c r="F4500" s="61" t="str">
        <f>F4506</f>
        <v>RB_GUP</v>
      </c>
      <c r="G4500" s="20" t="str">
        <f>$G$9</f>
        <v>BULKTRAN</v>
      </c>
      <c r="H4500" s="24">
        <f t="shared" ca="1" si="2089"/>
        <v>127839.08772009615</v>
      </c>
      <c r="I4500" s="25">
        <f ca="1">VLOOKUP(CONCATENATE($F4500," ",$G4500),AllocFactorMatrix,(I$4+1),FALSE)*$E4506</f>
        <v>62684.991193880931</v>
      </c>
      <c r="J4500" s="25">
        <f ca="1">VLOOKUP(CONCATENATE($F4500," ",$G4500),AllocFactorMatrix,(J$4+1),FALSE)*$E4506</f>
        <v>15856.865339369269</v>
      </c>
      <c r="K4500" s="25">
        <f ca="1">VLOOKUP(CONCATENATE($F4500," ",$G4500),AllocFactorMatrix,(K$4+1),FALSE)*$E4506</f>
        <v>185.39087456604932</v>
      </c>
      <c r="L4500" s="25">
        <f ca="1">VLOOKUP(CONCATENATE($F4500," ",$G4500),AllocFactorMatrix,(L$4+1),FALSE)*$E4506</f>
        <v>4.5671982093452312</v>
      </c>
      <c r="M4500" s="25">
        <f t="shared" ca="1" si="2092"/>
        <v>16046.823412144664</v>
      </c>
      <c r="N4500" s="25">
        <f ca="1">VLOOKUP(CONCATENATE($F4500," ",$G4500),AllocFactorMatrix,(N$4+1),FALSE)*$E4506</f>
        <v>6634.7114007920536</v>
      </c>
      <c r="O4500" s="25">
        <f ca="1">VLOOKUP(CONCATENATE($F4500," ",$G4500),AllocFactorMatrix,(O$4+1),FALSE)*$E4506</f>
        <v>1889.5332363663474</v>
      </c>
      <c r="P4500" s="25">
        <f ca="1">VLOOKUP(CONCATENATE($F4500," ",$G4500),AllocFactorMatrix,(P$4+1),FALSE)*$E4506</f>
        <v>149.529133198495</v>
      </c>
      <c r="Q4500" s="25">
        <f ca="1">VLOOKUP(CONCATENATE($F4500," ",$G4500),AllocFactorMatrix,(Q$4+1),FALSE)*$E4506</f>
        <v>31.562963499015762</v>
      </c>
      <c r="R4500" s="25">
        <f t="shared" ca="1" si="2093"/>
        <v>8705.3367338559128</v>
      </c>
      <c r="S4500" s="25">
        <f ca="1">VLOOKUP(CONCATENATE($F4500," ",$G4500),AllocFactorMatrix,(S$4+1),FALSE)*$E4506</f>
        <v>398.54912747087735</v>
      </c>
      <c r="T4500" s="25">
        <f ca="1">VLOOKUP(CONCATENATE($F4500," ",$G4500),AllocFactorMatrix,(T$4+1),FALSE)*$E4506</f>
        <v>4344.8846745042047</v>
      </c>
      <c r="U4500" s="25">
        <f ca="1">VLOOKUP(CONCATENATE($F4500," ",$G4500),AllocFactorMatrix,(U$4+1),FALSE)*$E4506</f>
        <v>29017.912369382815</v>
      </c>
      <c r="V4500" s="25">
        <f ca="1">VLOOKUP(CONCATENATE($F4500," ",$G4500),AllocFactorMatrix,(V$4+1),FALSE)*$E4506</f>
        <v>4552.3621398632595</v>
      </c>
      <c r="W4500" s="25">
        <f t="shared" ref="W4500:W4506" ca="1" si="2096">SUBTOTAL(9,S4500:V4500)</f>
        <v>38313.708311221155</v>
      </c>
      <c r="X4500" s="25">
        <f ca="1">VLOOKUP(CONCATENATE($F4500," ",$G4500),AllocFactorMatrix,(X$4+1),FALSE)*$E4506</f>
        <v>1800.8411107417257</v>
      </c>
      <c r="Y4500" s="25">
        <f ca="1">VLOOKUP(CONCATENATE($F4500," ",$G4500),AllocFactorMatrix,(Y$4+1),FALSE)*$E4506</f>
        <v>43.472962773626172</v>
      </c>
      <c r="Z4500" s="25">
        <f t="shared" ca="1" si="2094"/>
        <v>1844.314073515352</v>
      </c>
      <c r="AA4500" s="25">
        <f ca="1">VLOOKUP(CONCATENATE($F4500," ",$G4500),AllocFactorMatrix,(AA$4+1),FALSE)*$E4506</f>
        <v>31.397303834542033</v>
      </c>
      <c r="AB4500" s="25">
        <f ca="1">VLOOKUP(CONCATENATE($F4500," ",$G4500),AllocFactorMatrix,(AB$4+1),FALSE)*$E4506</f>
        <v>170.24244631238852</v>
      </c>
      <c r="AC4500" s="25">
        <f ca="1">VLOOKUP(CONCATENATE($F4500," ",$G4500),AllocFactorMatrix,(AC$4+1),FALSE)*$E4506</f>
        <v>42.274245331221678</v>
      </c>
    </row>
    <row r="4501" spans="4:29" hidden="1" outlineLevel="1">
      <c r="F4501" s="61" t="str">
        <f>F4506</f>
        <v>RB_GUP</v>
      </c>
      <c r="G4501" s="20" t="str">
        <f>$G$10</f>
        <v>SUBTRAN</v>
      </c>
      <c r="H4501" s="24">
        <f t="shared" ca="1" si="2089"/>
        <v>49007.344473203091</v>
      </c>
      <c r="I4501" s="25">
        <f ca="1">VLOOKUP(CONCATENATE($F4501," ",$G4501),AllocFactorMatrix,(I$4+1),FALSE)*$E4506</f>
        <v>23273.676470872513</v>
      </c>
      <c r="J4501" s="25">
        <f ca="1">VLOOKUP(CONCATENATE($F4501," ",$G4501),AllocFactorMatrix,(J$4+1),FALSE)*$E4506</f>
        <v>5957.7177562798934</v>
      </c>
      <c r="K4501" s="25">
        <f ca="1">VLOOKUP(CONCATENATE($F4501," ",$G4501),AllocFactorMatrix,(K$4+1),FALSE)*$E4506</f>
        <v>69.426611391687743</v>
      </c>
      <c r="L4501" s="25">
        <f ca="1">VLOOKUP(CONCATENATE($F4501," ",$G4501),AllocFactorMatrix,(L$4+1),FALSE)*$E4506</f>
        <v>2.2760973148975321</v>
      </c>
      <c r="M4501" s="25">
        <f t="shared" ca="1" si="2092"/>
        <v>6029.4204649864787</v>
      </c>
      <c r="N4501" s="25">
        <f ca="1">VLOOKUP(CONCATENATE($F4501," ",$G4501),AllocFactorMatrix,(N$4+1),FALSE)*$E4506</f>
        <v>2596.662853593612</v>
      </c>
      <c r="O4501" s="25">
        <f ca="1">VLOOKUP(CONCATENATE($F4501," ",$G4501),AllocFactorMatrix,(O$4+1),FALSE)*$E4506</f>
        <v>736.01822268731871</v>
      </c>
      <c r="P4501" s="25">
        <f ca="1">VLOOKUP(CONCATENATE($F4501," ",$G4501),AllocFactorMatrix,(P$4+1),FALSE)*$E4506</f>
        <v>75.392497158512626</v>
      </c>
      <c r="Q4501" s="25">
        <f ca="1">VLOOKUP(CONCATENATE($F4501," ",$G4501),AllocFactorMatrix,(Q$4+1),FALSE)*$E4506</f>
        <v>0</v>
      </c>
      <c r="R4501" s="25">
        <f t="shared" ca="1" si="2093"/>
        <v>3408.0735734394434</v>
      </c>
      <c r="S4501" s="25">
        <f ca="1">VLOOKUP(CONCATENATE($F4501," ",$G4501),AllocFactorMatrix,(S$4+1),FALSE)*$E4506</f>
        <v>145.42478171789998</v>
      </c>
      <c r="T4501" s="25">
        <f ca="1">VLOOKUP(CONCATENATE($F4501," ",$G4501),AllocFactorMatrix,(T$4+1),FALSE)*$E4506</f>
        <v>1680.8022561941027</v>
      </c>
      <c r="U4501" s="25">
        <f ca="1">VLOOKUP(CONCATENATE($F4501," ",$G4501),AllocFactorMatrix,(U$4+1),FALSE)*$E4506</f>
        <v>13691.387146355093</v>
      </c>
      <c r="V4501" s="25">
        <f ca="1">VLOOKUP(CONCATENATE($F4501," ",$G4501),AllocFactorMatrix,(V$4+1),FALSE)*$E4506</f>
        <v>0</v>
      </c>
      <c r="W4501" s="25">
        <f t="shared" ca="1" si="2096"/>
        <v>15517.614184267095</v>
      </c>
      <c r="X4501" s="25">
        <f ca="1">VLOOKUP(CONCATENATE($F4501," ",$G4501),AllocFactorMatrix,(X$4+1),FALSE)*$E4506</f>
        <v>704.71957582869527</v>
      </c>
      <c r="Y4501" s="25">
        <f ca="1">VLOOKUP(CONCATENATE($F4501," ",$G4501),AllocFactorMatrix,(Y$4+1),FALSE)*$E4506</f>
        <v>16.860885263766058</v>
      </c>
      <c r="Z4501" s="25">
        <f t="shared" ca="1" si="2094"/>
        <v>721.58046109246129</v>
      </c>
      <c r="AA4501" s="25">
        <f ca="1">VLOOKUP(CONCATENATE($F4501," ",$G4501),AllocFactorMatrix,(AA$4+1),FALSE)*$E4506</f>
        <v>11.572155075652576</v>
      </c>
      <c r="AB4501" s="25">
        <f ca="1">VLOOKUP(CONCATENATE($F4501," ",$G4501),AllocFactorMatrix,(AB$4+1),FALSE)*$E4506</f>
        <v>36.35159965873008</v>
      </c>
      <c r="AC4501" s="25">
        <f ca="1">VLOOKUP(CONCATENATE($F4501," ",$G4501),AllocFactorMatrix,(AC$4+1),FALSE)*$E4506</f>
        <v>9.055563810727552</v>
      </c>
    </row>
    <row r="4502" spans="4:29" hidden="1" outlineLevel="1">
      <c r="F4502" s="61" t="str">
        <f>F4506</f>
        <v>RB_GUP</v>
      </c>
      <c r="G4502" s="20" t="str">
        <f>$G$11</f>
        <v>DISTPRI</v>
      </c>
      <c r="H4502" s="24">
        <f t="shared" ca="1" si="2089"/>
        <v>102238.70118260091</v>
      </c>
      <c r="I4502" s="25">
        <f ca="1">VLOOKUP(CONCATENATE($F4502," ",$G4502),AllocFactorMatrix,(I$4+1),FALSE)*$E4506</f>
        <v>67937.479336925317</v>
      </c>
      <c r="J4502" s="25">
        <f ca="1">VLOOKUP(CONCATENATE($F4502," ",$G4502),AllocFactorMatrix,(J$4+1),FALSE)*$E4506</f>
        <v>17104.05030226129</v>
      </c>
      <c r="K4502" s="25">
        <f ca="1">VLOOKUP(CONCATENATE($F4502," ",$G4502),AllocFactorMatrix,(K$4+1),FALSE)*$E4506</f>
        <v>199.59813735696559</v>
      </c>
      <c r="L4502" s="25">
        <f ca="1">VLOOKUP(CONCATENATE($F4502," ",$G4502),AllocFactorMatrix,(L$4+1),FALSE)*$E4506</f>
        <v>0</v>
      </c>
      <c r="M4502" s="25">
        <f t="shared" ca="1" si="2092"/>
        <v>17303.648439618257</v>
      </c>
      <c r="N4502" s="25">
        <f ca="1">VLOOKUP(CONCATENATE($F4502," ",$G4502),AllocFactorMatrix,(N$4+1),FALSE)*$E4506</f>
        <v>7375.7402735780734</v>
      </c>
      <c r="O4502" s="25">
        <f ca="1">VLOOKUP(CONCATENATE($F4502," ",$G4502),AllocFactorMatrix,(O$4+1),FALSE)*$E4506</f>
        <v>2093.813309342358</v>
      </c>
      <c r="P4502" s="25">
        <f ca="1">VLOOKUP(CONCATENATE($F4502," ",$G4502),AllocFactorMatrix,(P$4+1),FALSE)*$E4506</f>
        <v>0</v>
      </c>
      <c r="Q4502" s="25">
        <f ca="1">VLOOKUP(CONCATENATE($F4502," ",$G4502),AllocFactorMatrix,(Q$4+1),FALSE)*$E4506</f>
        <v>0</v>
      </c>
      <c r="R4502" s="25">
        <f t="shared" ca="1" si="2093"/>
        <v>9469.5535829204309</v>
      </c>
      <c r="S4502" s="25">
        <f ca="1">VLOOKUP(CONCATENATE($F4502," ",$G4502),AllocFactorMatrix,(S$4+1),FALSE)*$E4506</f>
        <v>420.66556868862648</v>
      </c>
      <c r="T4502" s="25">
        <f ca="1">VLOOKUP(CONCATENATE($F4502," ",$G4502),AllocFactorMatrix,(T$4+1),FALSE)*$E4506</f>
        <v>4865.5857247592357</v>
      </c>
      <c r="U4502" s="25">
        <f ca="1">VLOOKUP(CONCATENATE($F4502," ",$G4502),AllocFactorMatrix,(U$4+1),FALSE)*$E4506</f>
        <v>0</v>
      </c>
      <c r="V4502" s="25">
        <f ca="1">VLOOKUP(CONCATENATE($F4502," ",$G4502),AllocFactorMatrix,(V$4+1),FALSE)*$E4506</f>
        <v>0</v>
      </c>
      <c r="W4502" s="25">
        <f t="shared" ca="1" si="2096"/>
        <v>5286.2512934478618</v>
      </c>
      <c r="X4502" s="25">
        <f ca="1">VLOOKUP(CONCATENATE($F4502," ",$G4502),AllocFactorMatrix,(X$4+1),FALSE)*$E4506</f>
        <v>2001.6516385137038</v>
      </c>
      <c r="Y4502" s="25">
        <f ca="1">VLOOKUP(CONCATENATE($F4502," ",$G4502),AllocFactorMatrix,(Y$4+1),FALSE)*$E4506</f>
        <v>47.95791855242183</v>
      </c>
      <c r="Z4502" s="25">
        <f t="shared" ca="1" si="2094"/>
        <v>2049.6095570661255</v>
      </c>
      <c r="AA4502" s="25">
        <f ca="1">VLOOKUP(CONCATENATE($F4502," ",$G4502),AllocFactorMatrix,(AA$4+1),FALSE)*$E4506</f>
        <v>34.437937765739115</v>
      </c>
      <c r="AB4502" s="25">
        <f ca="1">VLOOKUP(CONCATENATE($F4502," ",$G4502),AllocFactorMatrix,(AB$4+1),FALSE)*$E4506</f>
        <v>126.23862406147306</v>
      </c>
      <c r="AC4502" s="25">
        <f ca="1">VLOOKUP(CONCATENATE($F4502," ",$G4502),AllocFactorMatrix,(AC$4+1),FALSE)*$E4506</f>
        <v>31.482410795716444</v>
      </c>
    </row>
    <row r="4503" spans="4:29" hidden="1" outlineLevel="1">
      <c r="F4503" s="61" t="str">
        <f>F4506</f>
        <v>RB_GUP</v>
      </c>
      <c r="G4503" s="20" t="str">
        <f>$G$12</f>
        <v>DISTSEC</v>
      </c>
      <c r="H4503" s="24">
        <f t="shared" ca="1" si="2089"/>
        <v>45218.670763275033</v>
      </c>
      <c r="I4503" s="25">
        <f ca="1">VLOOKUP(CONCATENATE($F4503," ",$G4503),AllocFactorMatrix,(I$4+1),FALSE)*$E4506</f>
        <v>33760.339270364348</v>
      </c>
      <c r="J4503" s="25">
        <f ca="1">VLOOKUP(CONCATENATE($F4503," ",$G4503),AllocFactorMatrix,(J$4+1),FALSE)*$E4506</f>
        <v>7578.7487982858402</v>
      </c>
      <c r="K4503" s="25">
        <f ca="1">VLOOKUP(CONCATENATE($F4503," ",$G4503),AllocFactorMatrix,(K$4+1),FALSE)*$E4506</f>
        <v>0</v>
      </c>
      <c r="L4503" s="25">
        <f ca="1">VLOOKUP(CONCATENATE($F4503," ",$G4503),AllocFactorMatrix,(L$4+1),FALSE)*$E4506</f>
        <v>0</v>
      </c>
      <c r="M4503" s="25">
        <f t="shared" ca="1" si="2092"/>
        <v>7578.7487982858402</v>
      </c>
      <c r="N4503" s="25">
        <f ca="1">VLOOKUP(CONCATENATE($F4503," ",$G4503),AllocFactorMatrix,(N$4+1),FALSE)*$E4506</f>
        <v>2671.5888473477471</v>
      </c>
      <c r="O4503" s="25">
        <f ca="1">VLOOKUP(CONCATENATE($F4503," ",$G4503),AllocFactorMatrix,(O$4+1),FALSE)*$E4506</f>
        <v>0</v>
      </c>
      <c r="P4503" s="25">
        <f ca="1">VLOOKUP(CONCATENATE($F4503," ",$G4503),AllocFactorMatrix,(P$4+1),FALSE)*$E4506</f>
        <v>0</v>
      </c>
      <c r="Q4503" s="25">
        <f ca="1">VLOOKUP(CONCATENATE($F4503," ",$G4503),AllocFactorMatrix,(Q$4+1),FALSE)*$E4506</f>
        <v>0</v>
      </c>
      <c r="R4503" s="25">
        <f t="shared" ca="1" si="2093"/>
        <v>2671.5888473477471</v>
      </c>
      <c r="S4503" s="25">
        <f ca="1">VLOOKUP(CONCATENATE($F4503," ",$G4503),AllocFactorMatrix,(S$4+1),FALSE)*$E4506</f>
        <v>118.24600894252004</v>
      </c>
      <c r="T4503" s="25">
        <f ca="1">VLOOKUP(CONCATENATE($F4503," ",$G4503),AllocFactorMatrix,(T$4+1),FALSE)*$E4506</f>
        <v>0</v>
      </c>
      <c r="U4503" s="25">
        <f ca="1">VLOOKUP(CONCATENATE($F4503," ",$G4503),AllocFactorMatrix,(U$4+1),FALSE)*$E4506</f>
        <v>0</v>
      </c>
      <c r="V4503" s="25">
        <f ca="1">VLOOKUP(CONCATENATE($F4503," ",$G4503),AllocFactorMatrix,(V$4+1),FALSE)*$E4506</f>
        <v>0</v>
      </c>
      <c r="W4503" s="25">
        <f t="shared" ca="1" si="2096"/>
        <v>118.24600894252004</v>
      </c>
      <c r="X4503" s="25">
        <f ca="1">VLOOKUP(CONCATENATE($F4503," ",$G4503),AllocFactorMatrix,(X$4+1),FALSE)*$E4506</f>
        <v>743.5430286471975</v>
      </c>
      <c r="Y4503" s="25">
        <f ca="1">VLOOKUP(CONCATENATE($F4503," ",$G4503),AllocFactorMatrix,(Y$4+1),FALSE)*$E4506</f>
        <v>0</v>
      </c>
      <c r="Z4503" s="25">
        <f t="shared" ca="1" si="2094"/>
        <v>743.5430286471975</v>
      </c>
      <c r="AA4503" s="25">
        <f ca="1">VLOOKUP(CONCATENATE($F4503," ",$G4503),AllocFactorMatrix,(AA$4+1),FALSE)*$E4506</f>
        <v>12.124416631609744</v>
      </c>
      <c r="AB4503" s="25">
        <f ca="1">VLOOKUP(CONCATENATE($F4503," ",$G4503),AllocFactorMatrix,(AB$4+1),FALSE)*$E4506</f>
        <v>267.72556942516513</v>
      </c>
      <c r="AC4503" s="25">
        <f ca="1">VLOOKUP(CONCATENATE($F4503," ",$G4503),AllocFactorMatrix,(AC$4+1),FALSE)*$E4506</f>
        <v>66.35482363060332</v>
      </c>
    </row>
    <row r="4504" spans="4:29" hidden="1" outlineLevel="1">
      <c r="F4504" s="61" t="str">
        <f>F4506</f>
        <v>RB_GUP</v>
      </c>
      <c r="G4504" s="20" t="str">
        <f>$G$13</f>
        <v>ENERGY</v>
      </c>
      <c r="H4504" s="24">
        <f t="shared" ca="1" si="2089"/>
        <v>5449.3217578453341</v>
      </c>
      <c r="I4504" s="25">
        <f ca="1">VLOOKUP(CONCATENATE($F4504," ",$G4504),AllocFactorMatrix,(I$4+1),FALSE)*$E4506</f>
        <v>1981.0054557720221</v>
      </c>
      <c r="J4504" s="25">
        <f ca="1">VLOOKUP(CONCATENATE($F4504," ",$G4504),AllocFactorMatrix,(J$4+1),FALSE)*$E4506</f>
        <v>639.40151733213258</v>
      </c>
      <c r="K4504" s="25">
        <f ca="1">VLOOKUP(CONCATENATE($F4504," ",$G4504),AllocFactorMatrix,(K$4+1),FALSE)*$E4506</f>
        <v>7.319934278259705</v>
      </c>
      <c r="L4504" s="25">
        <f ca="1">VLOOKUP(CONCATENATE($F4504," ",$G4504),AllocFactorMatrix,(L$4+1),FALSE)*$E4506</f>
        <v>0.18552328097311047</v>
      </c>
      <c r="M4504" s="25">
        <f t="shared" ca="1" si="2092"/>
        <v>646.90697489136539</v>
      </c>
      <c r="N4504" s="25">
        <f ca="1">VLOOKUP(CONCATENATE($F4504," ",$G4504),AllocFactorMatrix,(N$4+1),FALSE)*$E4506</f>
        <v>309.41771114171001</v>
      </c>
      <c r="O4504" s="25">
        <f ca="1">VLOOKUP(CONCATENATE($F4504," ",$G4504),AllocFactorMatrix,(O$4+1),FALSE)*$E4506</f>
        <v>86.367732468474671</v>
      </c>
      <c r="P4504" s="25">
        <f ca="1">VLOOKUP(CONCATENATE($F4504," ",$G4504),AllocFactorMatrix,(P$4+1),FALSE)*$E4506</f>
        <v>6.8377988594906798</v>
      </c>
      <c r="Q4504" s="25">
        <f ca="1">VLOOKUP(CONCATENATE($F4504," ",$G4504),AllocFactorMatrix,(Q$4+1),FALSE)*$E4506</f>
        <v>1.4017174828126986</v>
      </c>
      <c r="R4504" s="25">
        <f t="shared" ca="1" si="2093"/>
        <v>404.02495995248808</v>
      </c>
      <c r="S4504" s="25">
        <f ca="1">VLOOKUP(CONCATENATE($F4504," ",$G4504),AllocFactorMatrix,(S$4+1),FALSE)*$E4506</f>
        <v>20.617914398061149</v>
      </c>
      <c r="T4504" s="25">
        <f ca="1">VLOOKUP(CONCATENATE($F4504," ",$G4504),AllocFactorMatrix,(T$4+1),FALSE)*$E4506</f>
        <v>246.4007625311072</v>
      </c>
      <c r="U4504" s="25">
        <f ca="1">VLOOKUP(CONCATENATE($F4504," ",$G4504),AllocFactorMatrix,(U$4+1),FALSE)*$E4506</f>
        <v>1741.9380988867622</v>
      </c>
      <c r="V4504" s="25">
        <f ca="1">VLOOKUP(CONCATENATE($F4504," ",$G4504),AllocFactorMatrix,(V$4+1),FALSE)*$E4506</f>
        <v>279.1624189452686</v>
      </c>
      <c r="W4504" s="25">
        <f t="shared" ca="1" si="2096"/>
        <v>2288.1191947611992</v>
      </c>
      <c r="X4504" s="25">
        <f ca="1">VLOOKUP(CONCATENATE($F4504," ",$G4504),AllocFactorMatrix,(X$4+1),FALSE)*$E4506</f>
        <v>83.928274624651849</v>
      </c>
      <c r="Y4504" s="25">
        <f ca="1">VLOOKUP(CONCATENATE($F4504," ",$G4504),AllocFactorMatrix,(Y$4+1),FALSE)*$E4506</f>
        <v>1.972610873429876</v>
      </c>
      <c r="Z4504" s="25">
        <f t="shared" ca="1" si="2094"/>
        <v>85.90088549808172</v>
      </c>
      <c r="AA4504" s="25">
        <f ca="1">VLOOKUP(CONCATENATE($F4504," ",$G4504),AllocFactorMatrix,(AA$4+1),FALSE)*$E4506</f>
        <v>1.9270811555953999</v>
      </c>
      <c r="AB4504" s="25">
        <f ca="1">VLOOKUP(CONCATENATE($F4504," ",$G4504),AllocFactorMatrix,(AB$4+1),FALSE)*$E4506</f>
        <v>33.15950723443121</v>
      </c>
      <c r="AC4504" s="25">
        <f ca="1">VLOOKUP(CONCATENATE($F4504," ",$G4504),AllocFactorMatrix,(AC$4+1),FALSE)*$E4506</f>
        <v>8.2776985801507461</v>
      </c>
    </row>
    <row r="4505" spans="4:29" hidden="1" outlineLevel="1">
      <c r="F4505" s="61" t="str">
        <f>F4506</f>
        <v>RB_GUP</v>
      </c>
      <c r="G4505" s="20" t="str">
        <f>$G$14</f>
        <v>CUSTOMER</v>
      </c>
      <c r="H4505" s="24">
        <f t="shared" ca="1" si="2089"/>
        <v>94743.378639957358</v>
      </c>
      <c r="I4505" s="25">
        <f ca="1">VLOOKUP(CONCATENATE($F4505," ",$G4505),AllocFactorMatrix,(I$4+1),FALSE)*$E4506</f>
        <v>68695.489127874491</v>
      </c>
      <c r="J4505" s="25">
        <f ca="1">VLOOKUP(CONCATENATE($F4505," ",$G4505),AllocFactorMatrix,(J$4+1),FALSE)*$E4506</f>
        <v>16748.523939249881</v>
      </c>
      <c r="K4505" s="25">
        <f ca="1">VLOOKUP(CONCATENATE($F4505," ",$G4505),AllocFactorMatrix,(K$4+1),FALSE)*$E4506</f>
        <v>135.90430299156796</v>
      </c>
      <c r="L4505" s="25">
        <f ca="1">VLOOKUP(CONCATENATE($F4505," ",$G4505),AllocFactorMatrix,(L$4+1),FALSE)*$E4506</f>
        <v>19.279394578783972</v>
      </c>
      <c r="M4505" s="25">
        <f t="shared" ca="1" si="2092"/>
        <v>16903.707636820232</v>
      </c>
      <c r="N4505" s="25">
        <f ca="1">VLOOKUP(CONCATENATE($F4505," ",$G4505),AllocFactorMatrix,(N$4+1),FALSE)*$E4506</f>
        <v>279.48187592835131</v>
      </c>
      <c r="O4505" s="25">
        <f ca="1">VLOOKUP(CONCATENATE($F4505," ",$G4505),AllocFactorMatrix,(O$4+1),FALSE)*$E4506</f>
        <v>113.92626061516732</v>
      </c>
      <c r="P4505" s="25">
        <f ca="1">VLOOKUP(CONCATENATE($F4505," ",$G4505),AllocFactorMatrix,(P$4+1),FALSE)*$E4506</f>
        <v>55.301010573355192</v>
      </c>
      <c r="Q4505" s="25">
        <f ca="1">VLOOKUP(CONCATENATE($F4505," ",$G4505),AllocFactorMatrix,(Q$4+1),FALSE)*$E4506</f>
        <v>23.686524439845659</v>
      </c>
      <c r="R4505" s="25">
        <f t="shared" ca="1" si="2093"/>
        <v>472.39567155671949</v>
      </c>
      <c r="S4505" s="25">
        <f ca="1">VLOOKUP(CONCATENATE($F4505," ",$G4505),AllocFactorMatrix,(S$4+1),FALSE)*$E4506</f>
        <v>4.0256302400639417</v>
      </c>
      <c r="T4505" s="25">
        <f ca="1">VLOOKUP(CONCATENATE($F4505," ",$G4505),AllocFactorMatrix,(T$4+1),FALSE)*$E4506</f>
        <v>70.916446181943002</v>
      </c>
      <c r="U4505" s="25">
        <f ca="1">VLOOKUP(CONCATENATE($F4505," ",$G4505),AllocFactorMatrix,(U$4+1),FALSE)*$E4506</f>
        <v>143.38998913140452</v>
      </c>
      <c r="V4505" s="25">
        <f ca="1">VLOOKUP(CONCATENATE($F4505," ",$G4505),AllocFactorMatrix,(V$4+1),FALSE)*$E4506</f>
        <v>35.531440779891341</v>
      </c>
      <c r="W4505" s="25">
        <f t="shared" ca="1" si="2096"/>
        <v>253.86350633330281</v>
      </c>
      <c r="X4505" s="25">
        <f ca="1">VLOOKUP(CONCATENATE($F4505," ",$G4505),AllocFactorMatrix,(X$4+1),FALSE)*$E4506</f>
        <v>94.588474079902497</v>
      </c>
      <c r="Y4505" s="25">
        <f ca="1">VLOOKUP(CONCATENATE($F4505," ",$G4505),AllocFactorMatrix,(Y$4+1),FALSE)*$E4506</f>
        <v>1.4507546608836981</v>
      </c>
      <c r="Z4505" s="25">
        <f t="shared" ca="1" si="2094"/>
        <v>96.0392287407862</v>
      </c>
      <c r="AA4505" s="25">
        <f ca="1">VLOOKUP(CONCATENATE($F4505," ",$G4505),AllocFactorMatrix,(AA$4+1),FALSE)*$E4506</f>
        <v>5.6145572225647911</v>
      </c>
      <c r="AB4505" s="25">
        <f ca="1">VLOOKUP(CONCATENATE($F4505," ",$G4505),AllocFactorMatrix,(AB$4+1),FALSE)*$E4506</f>
        <v>7217.2817622309212</v>
      </c>
      <c r="AC4505" s="25">
        <f ca="1">VLOOKUP(CONCATENATE($F4505," ",$G4505),AllocFactorMatrix,(AC$4+1),FALSE)*$E4506</f>
        <v>1098.9871491783454</v>
      </c>
    </row>
    <row r="4506" spans="4:29" collapsed="1">
      <c r="D4506" s="58" t="str">
        <f>D4303</f>
        <v>Excess ADFIT 281 Protected</v>
      </c>
      <c r="E4506" s="61">
        <f>-E4303</f>
        <v>545207</v>
      </c>
      <c r="F4506" s="61" t="str">
        <f>F4303</f>
        <v>RB_GUP</v>
      </c>
      <c r="G4506" s="20" t="str">
        <f>$G$15</f>
        <v>TOTAL</v>
      </c>
      <c r="H4506" s="24">
        <f t="shared" ca="1" si="2089"/>
        <v>545207.00000000012</v>
      </c>
      <c r="I4506" s="25">
        <f ca="1">VLOOKUP(CONCATENATE($F4506," ",$G4506),AllocFactorMatrix,(I$4+1),FALSE)*$E4506</f>
        <v>317522.51732731971</v>
      </c>
      <c r="J4506" s="25">
        <f ca="1">VLOOKUP(CONCATENATE($F4506," ",$G4506),AllocFactorMatrix,(J$4+1),FALSE)*$E4506</f>
        <v>78857.958864093191</v>
      </c>
      <c r="K4506" s="25">
        <f ca="1">VLOOKUP(CONCATENATE($F4506," ",$G4506),AllocFactorMatrix,(K$4+1),FALSE)*$E4506</f>
        <v>772.69292707847183</v>
      </c>
      <c r="L4506" s="25">
        <f ca="1">VLOOKUP(CONCATENATE($F4506," ",$G4506),AllocFactorMatrix,(L$4+1),FALSE)*$E4506</f>
        <v>30.620734449035773</v>
      </c>
      <c r="M4506" s="25">
        <f t="shared" ca="1" si="2092"/>
        <v>79661.272525620705</v>
      </c>
      <c r="N4506" s="25">
        <f ca="1">VLOOKUP(CONCATENATE($F4506," ",$G4506),AllocFactorMatrix,(N$4+1),FALSE)*$E4506</f>
        <v>26132.348078502037</v>
      </c>
      <c r="O4506" s="25">
        <f ca="1">VLOOKUP(CONCATENATE($F4506," ",$G4506),AllocFactorMatrix,(O$4+1),FALSE)*$E4506</f>
        <v>6703.8274161795898</v>
      </c>
      <c r="P4506" s="25">
        <f ca="1">VLOOKUP(CONCATENATE($F4506," ",$G4506),AllocFactorMatrix,(P$4+1),FALSE)*$E4506</f>
        <v>428.25149548689103</v>
      </c>
      <c r="Q4506" s="25">
        <f ca="1">VLOOKUP(CONCATENATE($F4506," ",$G4506),AllocFactorMatrix,(Q$4+1),FALSE)*$E4506</f>
        <v>86.45414777831418</v>
      </c>
      <c r="R4506" s="25">
        <f t="shared" ca="1" si="2093"/>
        <v>33350.881137946832</v>
      </c>
      <c r="S4506" s="25">
        <f ca="1">VLOOKUP(CONCATENATE($F4506," ",$G4506),AllocFactorMatrix,(S$4+1),FALSE)*$E4506</f>
        <v>1483.8541719244738</v>
      </c>
      <c r="T4506" s="25">
        <f ca="1">VLOOKUP(CONCATENATE($F4506," ",$G4506),AllocFactorMatrix,(T$4+1),FALSE)*$E4506</f>
        <v>15311.194092209433</v>
      </c>
      <c r="U4506" s="25">
        <f ca="1">VLOOKUP(CONCATENATE($F4506," ",$G4506),AllocFactorMatrix,(U$4+1),FALSE)*$E4506</f>
        <v>71994.436550140847</v>
      </c>
      <c r="V4506" s="25">
        <f ca="1">VLOOKUP(CONCATENATE($F4506," ",$G4506),AllocFactorMatrix,(V$4+1),FALSE)*$E4506</f>
        <v>9165.5682874198865</v>
      </c>
      <c r="W4506" s="25">
        <f t="shared" ca="1" si="2096"/>
        <v>97955.053101694633</v>
      </c>
      <c r="X4506" s="25">
        <f ca="1">VLOOKUP(CONCATENATE($F4506," ",$G4506),AllocFactorMatrix,(X$4+1),FALSE)*$E4506</f>
        <v>7129.6943019729042</v>
      </c>
      <c r="Y4506" s="25">
        <f ca="1">VLOOKUP(CONCATENATE($F4506," ",$G4506),AllocFactorMatrix,(Y$4+1),FALSE)*$E4506</f>
        <v>152.76394566963458</v>
      </c>
      <c r="Z4506" s="25">
        <f t="shared" ca="1" si="2094"/>
        <v>7282.4582476425385</v>
      </c>
      <c r="AA4506" s="25">
        <f ca="1">VLOOKUP(CONCATENATE($F4506," ",$G4506),AllocFactorMatrix,(AA$4+1),FALSE)*$E4506</f>
        <v>126.71997192972158</v>
      </c>
      <c r="AB4506" s="25">
        <f ca="1">VLOOKUP(CONCATENATE($F4506," ",$G4506),AllocFactorMatrix,(AB$4+1),FALSE)*$E4506</f>
        <v>8011.7488572616994</v>
      </c>
      <c r="AC4506" s="25">
        <f ca="1">VLOOKUP(CONCATENATE($F4506," ",$G4506),AllocFactorMatrix,(AC$4+1),FALSE)*$E4506</f>
        <v>1296.3488305842641</v>
      </c>
    </row>
    <row r="4507" spans="4:29" hidden="1" outlineLevel="1">
      <c r="F4507" s="61" t="str">
        <f>F4514</f>
        <v>RB_GUP</v>
      </c>
      <c r="G4507" s="20" t="str">
        <f>$G$8</f>
        <v>PRODUCTION</v>
      </c>
      <c r="H4507" s="24">
        <f t="shared" ref="H4507:H4538" ca="1" si="2097">SUBTOTAL(9,I4507:AC4507)</f>
        <v>560840.06413398916</v>
      </c>
      <c r="I4507" s="25">
        <f ca="1">VLOOKUP(CONCATENATE($F4507," ",$G4507),AllocFactorMatrix,(I$4+1),FALSE)*$E4514</f>
        <v>275003.95308193524</v>
      </c>
      <c r="J4507" s="25">
        <f ca="1">VLOOKUP(CONCATENATE($F4507," ",$G4507),AllocFactorMatrix,(J$4+1),FALSE)*$E4514</f>
        <v>69565.306922148011</v>
      </c>
      <c r="K4507" s="25">
        <f ca="1">VLOOKUP(CONCATENATE($F4507," ",$G4507),AllocFactorMatrix,(K$4+1),FALSE)*$E4514</f>
        <v>813.32424875506001</v>
      </c>
      <c r="L4507" s="25">
        <f ca="1">VLOOKUP(CONCATENATE($F4507," ",$G4507),AllocFactorMatrix,(L$4+1),FALSE)*$E4514</f>
        <v>20.036655316644286</v>
      </c>
      <c r="M4507" s="25">
        <f t="shared" ref="M4507:M4514" ca="1" si="2098">SUBTOTAL(9,J4507:L4507)</f>
        <v>70398.667826219709</v>
      </c>
      <c r="N4507" s="25">
        <f ca="1">VLOOKUP(CONCATENATE($F4507," ",$G4507),AllocFactorMatrix,(N$4+1),FALSE)*$E4514</f>
        <v>29106.997193830772</v>
      </c>
      <c r="O4507" s="25">
        <f ca="1">VLOOKUP(CONCATENATE($F4507," ",$G4507),AllocFactorMatrix,(O$4+1),FALSE)*$E4514</f>
        <v>8289.5299111276327</v>
      </c>
      <c r="P4507" s="25">
        <f ca="1">VLOOKUP(CONCATENATE($F4507," ",$G4507),AllocFactorMatrix,(P$4+1),FALSE)*$E4514</f>
        <v>655.99598799202568</v>
      </c>
      <c r="Q4507" s="25">
        <f ca="1">VLOOKUP(CONCATENATE($F4507," ",$G4507),AllocFactorMatrix,(Q$4+1),FALSE)*$E4514</f>
        <v>138.46918644949048</v>
      </c>
      <c r="R4507" s="25">
        <f t="shared" ref="R4507:R4514" ca="1" si="2099">SUBTOTAL(9,N4507:Q4507)</f>
        <v>38190.992279399921</v>
      </c>
      <c r="S4507" s="25">
        <f ca="1">VLOOKUP(CONCATENATE($F4507," ",$G4507),AllocFactorMatrix,(S$4+1),FALSE)*$E4514</f>
        <v>1748.4661553648962</v>
      </c>
      <c r="T4507" s="25">
        <f ca="1">VLOOKUP(CONCATENATE($F4507," ",$G4507),AllocFactorMatrix,(T$4+1),FALSE)*$E4514</f>
        <v>19061.34847300436</v>
      </c>
      <c r="U4507" s="25">
        <f ca="1">VLOOKUP(CONCATENATE($F4507," ",$G4507),AllocFactorMatrix,(U$4+1),FALSE)*$E4514</f>
        <v>127303.84833402415</v>
      </c>
      <c r="V4507" s="25">
        <f ca="1">VLOOKUP(CONCATENATE($F4507," ",$G4507),AllocFactorMatrix,(V$4+1),FALSE)*$E4514</f>
        <v>19971.568320889255</v>
      </c>
      <c r="W4507" s="25">
        <f ca="1">SUBTOTAL(9,S4507:V4507)</f>
        <v>168085.23128328266</v>
      </c>
      <c r="X4507" s="25">
        <f ca="1">VLOOKUP(CONCATENATE($F4507," ",$G4507),AllocFactorMatrix,(X$4+1),FALSE)*$E4514</f>
        <v>7900.4306277190808</v>
      </c>
      <c r="Y4507" s="25">
        <f ca="1">VLOOKUP(CONCATENATE($F4507," ",$G4507),AllocFactorMatrix,(Y$4+1),FALSE)*$E4514</f>
        <v>190.71928363129499</v>
      </c>
      <c r="Z4507" s="25">
        <f t="shared" ref="Z4507:Z4514" ca="1" si="2100">SUBTOTAL(9,X4507:Y4507)</f>
        <v>8091.149911350376</v>
      </c>
      <c r="AA4507" s="25">
        <f ca="1">VLOOKUP(CONCATENATE($F4507," ",$G4507),AllocFactorMatrix,(AA$4+1),FALSE)*$E4514</f>
        <v>137.74242456073782</v>
      </c>
      <c r="AB4507" s="25">
        <f ca="1">VLOOKUP(CONCATENATE($F4507," ",$G4507),AllocFactorMatrix,(AB$4+1),FALSE)*$E4514</f>
        <v>746.86691066834044</v>
      </c>
      <c r="AC4507" s="25">
        <f ca="1">VLOOKUP(CONCATENATE($F4507," ",$G4507),AllocFactorMatrix,(AC$4+1),FALSE)*$E4514</f>
        <v>185.46041657219462</v>
      </c>
    </row>
    <row r="4508" spans="4:29" hidden="1" outlineLevel="1">
      <c r="F4508" s="61" t="str">
        <f>F4514</f>
        <v>RB_GUP</v>
      </c>
      <c r="G4508" s="20" t="str">
        <f>$G$9</f>
        <v>BULKTRAN</v>
      </c>
      <c r="H4508" s="24">
        <f t="shared" ca="1" si="2097"/>
        <v>593960.63184690324</v>
      </c>
      <c r="I4508" s="25">
        <f ca="1">VLOOKUP(CONCATENATE($F4508," ",$G4508),AllocFactorMatrix,(I$4+1),FALSE)*$E4514</f>
        <v>291244.3888707615</v>
      </c>
      <c r="J4508" s="25">
        <f ca="1">VLOOKUP(CONCATENATE($F4508," ",$G4508),AllocFactorMatrix,(J$4+1),FALSE)*$E4514</f>
        <v>73673.505686340053</v>
      </c>
      <c r="K4508" s="25">
        <f ca="1">VLOOKUP(CONCATENATE($F4508," ",$G4508),AllocFactorMatrix,(K$4+1),FALSE)*$E4514</f>
        <v>861.3553409970923</v>
      </c>
      <c r="L4508" s="25">
        <f ca="1">VLOOKUP(CONCATENATE($F4508," ",$G4508),AllocFactorMatrix,(L$4+1),FALSE)*$E4514</f>
        <v>21.219925631292654</v>
      </c>
      <c r="M4508" s="25">
        <f t="shared" ca="1" si="2098"/>
        <v>74556.080952968434</v>
      </c>
      <c r="N4508" s="25">
        <f ca="1">VLOOKUP(CONCATENATE($F4508," ",$G4508),AllocFactorMatrix,(N$4+1),FALSE)*$E4514</f>
        <v>30825.919098895585</v>
      </c>
      <c r="O4508" s="25">
        <f ca="1">VLOOKUP(CONCATENATE($F4508," ",$G4508),AllocFactorMatrix,(O$4+1),FALSE)*$E4514</f>
        <v>8779.0704313001279</v>
      </c>
      <c r="P4508" s="25">
        <f ca="1">VLOOKUP(CONCATENATE($F4508," ",$G4508),AllocFactorMatrix,(P$4+1),FALSE)*$E4514</f>
        <v>694.73601554914967</v>
      </c>
      <c r="Q4508" s="25">
        <f ca="1">VLOOKUP(CONCATENATE($F4508," ",$G4508),AllocFactorMatrix,(Q$4+1),FALSE)*$E4514</f>
        <v>146.64652319706059</v>
      </c>
      <c r="R4508" s="25">
        <f t="shared" ca="1" si="2099"/>
        <v>40446.372068941921</v>
      </c>
      <c r="S4508" s="25">
        <f ca="1">VLOOKUP(CONCATENATE($F4508," ",$G4508),AllocFactorMatrix,(S$4+1),FALSE)*$E4514</f>
        <v>1851.722315892448</v>
      </c>
      <c r="T4508" s="25">
        <f ca="1">VLOOKUP(CONCATENATE($F4508," ",$G4508),AllocFactorMatrix,(T$4+1),FALSE)*$E4514</f>
        <v>20187.021767715276</v>
      </c>
      <c r="U4508" s="25">
        <f ca="1">VLOOKUP(CONCATENATE($F4508," ",$G4508),AllocFactorMatrix,(U$4+1),FALSE)*$E4514</f>
        <v>134821.81289914888</v>
      </c>
      <c r="V4508" s="25">
        <f ca="1">VLOOKUP(CONCATENATE($F4508," ",$G4508),AllocFactorMatrix,(V$4+1),FALSE)*$E4514</f>
        <v>21150.994904698837</v>
      </c>
      <c r="W4508" s="25">
        <f t="shared" ref="W4508:W4514" ca="1" si="2101">SUBTOTAL(9,S4508:V4508)</f>
        <v>178011.55188745543</v>
      </c>
      <c r="X4508" s="25">
        <f ca="1">VLOOKUP(CONCATENATE($F4508," ",$G4508),AllocFactorMatrix,(X$4+1),FALSE)*$E4514</f>
        <v>8366.9927802831935</v>
      </c>
      <c r="Y4508" s="25">
        <f ca="1">VLOOKUP(CONCATENATE($F4508," ",$G4508),AllocFactorMatrix,(Y$4+1),FALSE)*$E4514</f>
        <v>201.98226456227155</v>
      </c>
      <c r="Z4508" s="25">
        <f t="shared" ca="1" si="2100"/>
        <v>8568.9750448454652</v>
      </c>
      <c r="AA4508" s="25">
        <f ca="1">VLOOKUP(CONCATENATE($F4508," ",$G4508),AllocFactorMatrix,(AA$4+1),FALSE)*$E4514</f>
        <v>145.87684218057993</v>
      </c>
      <c r="AB4508" s="25">
        <f ca="1">VLOOKUP(CONCATENATE($F4508," ",$G4508),AllocFactorMatrix,(AB$4+1),FALSE)*$E4514</f>
        <v>790.97334611981319</v>
      </c>
      <c r="AC4508" s="25">
        <f ca="1">VLOOKUP(CONCATENATE($F4508," ",$G4508),AllocFactorMatrix,(AC$4+1),FALSE)*$E4514</f>
        <v>196.41283363004069</v>
      </c>
    </row>
    <row r="4509" spans="4:29" hidden="1" outlineLevel="1">
      <c r="F4509" s="61" t="str">
        <f>F4514</f>
        <v>RB_GUP</v>
      </c>
      <c r="G4509" s="20" t="str">
        <f>$G$10</f>
        <v>SUBTRAN</v>
      </c>
      <c r="H4509" s="24">
        <f t="shared" ca="1" si="2097"/>
        <v>227695.8777441803</v>
      </c>
      <c r="I4509" s="25">
        <f ca="1">VLOOKUP(CONCATENATE($F4509," ",$G4509),AllocFactorMatrix,(I$4+1),FALSE)*$E4514</f>
        <v>108133.18389995661</v>
      </c>
      <c r="J4509" s="25">
        <f ca="1">VLOOKUP(CONCATENATE($F4509," ",$G4509),AllocFactorMatrix,(J$4+1),FALSE)*$E4514</f>
        <v>27680.499493499185</v>
      </c>
      <c r="K4509" s="25">
        <f ca="1">VLOOKUP(CONCATENATE($F4509," ",$G4509),AllocFactorMatrix,(K$4+1),FALSE)*$E4514</f>
        <v>322.56702315870717</v>
      </c>
      <c r="L4509" s="25">
        <f ca="1">VLOOKUP(CONCATENATE($F4509," ",$G4509),AllocFactorMatrix,(L$4+1),FALSE)*$E4514</f>
        <v>10.575108313206924</v>
      </c>
      <c r="M4509" s="25">
        <f t="shared" ca="1" si="2098"/>
        <v>28013.641624971096</v>
      </c>
      <c r="N4509" s="25">
        <f ca="1">VLOOKUP(CONCATENATE($F4509," ",$G4509),AllocFactorMatrix,(N$4+1),FALSE)*$E4514</f>
        <v>12064.50653489288</v>
      </c>
      <c r="O4509" s="25">
        <f ca="1">VLOOKUP(CONCATENATE($F4509," ",$G4509),AllocFactorMatrix,(O$4+1),FALSE)*$E4514</f>
        <v>3419.657136128581</v>
      </c>
      <c r="P4509" s="25">
        <f ca="1">VLOOKUP(CONCATENATE($F4509," ",$G4509),AllocFactorMatrix,(P$4+1),FALSE)*$E4514</f>
        <v>350.285472521771</v>
      </c>
      <c r="Q4509" s="25">
        <f ca="1">VLOOKUP(CONCATENATE($F4509," ",$G4509),AllocFactorMatrix,(Q$4+1),FALSE)*$E4514</f>
        <v>0</v>
      </c>
      <c r="R4509" s="25">
        <f t="shared" ca="1" si="2099"/>
        <v>15834.449143543232</v>
      </c>
      <c r="S4509" s="25">
        <f ca="1">VLOOKUP(CONCATENATE($F4509," ",$G4509),AllocFactorMatrix,(S$4+1),FALSE)*$E4514</f>
        <v>675.6665490642697</v>
      </c>
      <c r="T4509" s="25">
        <f ca="1">VLOOKUP(CONCATENATE($F4509," ",$G4509),AllocFactorMatrix,(T$4+1),FALSE)*$E4514</f>
        <v>7809.2732661280816</v>
      </c>
      <c r="U4509" s="25">
        <f ca="1">VLOOKUP(CONCATENATE($F4509," ",$G4509),AllocFactorMatrix,(U$4+1),FALSE)*$E4514</f>
        <v>63612.35131867478</v>
      </c>
      <c r="V4509" s="25">
        <f ca="1">VLOOKUP(CONCATENATE($F4509," ",$G4509),AllocFactorMatrix,(V$4+1),FALSE)*$E4514</f>
        <v>0</v>
      </c>
      <c r="W4509" s="25">
        <f t="shared" ca="1" si="2101"/>
        <v>72097.291133867126</v>
      </c>
      <c r="X4509" s="25">
        <f ca="1">VLOOKUP(CONCATENATE($F4509," ",$G4509),AllocFactorMatrix,(X$4+1),FALSE)*$E4514</f>
        <v>3274.2386698704031</v>
      </c>
      <c r="Y4509" s="25">
        <f ca="1">VLOOKUP(CONCATENATE($F4509," ",$G4509),AllocFactorMatrix,(Y$4+1),FALSE)*$E4514</f>
        <v>78.338341139384752</v>
      </c>
      <c r="Z4509" s="25">
        <f t="shared" ca="1" si="2100"/>
        <v>3352.5770110097878</v>
      </c>
      <c r="AA4509" s="25">
        <f ca="1">VLOOKUP(CONCATENATE($F4509," ",$G4509),AllocFactorMatrix,(AA$4+1),FALSE)*$E4514</f>
        <v>53.766063753632842</v>
      </c>
      <c r="AB4509" s="25">
        <f ca="1">VLOOKUP(CONCATENATE($F4509," ",$G4509),AllocFactorMatrix,(AB$4+1),FALSE)*$E4514</f>
        <v>168.89528458791435</v>
      </c>
      <c r="AC4509" s="25">
        <f ca="1">VLOOKUP(CONCATENATE($F4509," ",$G4509),AllocFactorMatrix,(AC$4+1),FALSE)*$E4514</f>
        <v>42.073582490875125</v>
      </c>
    </row>
    <row r="4510" spans="4:29" hidden="1" outlineLevel="1">
      <c r="F4510" s="61" t="str">
        <f>F4514</f>
        <v>RB_GUP</v>
      </c>
      <c r="G4510" s="20" t="str">
        <f>$G$11</f>
        <v>DISTPRI</v>
      </c>
      <c r="H4510" s="24">
        <f t="shared" ca="1" si="2097"/>
        <v>475017.18477985013</v>
      </c>
      <c r="I4510" s="25">
        <f ca="1">VLOOKUP(CONCATENATE($F4510," ",$G4510),AllocFactorMatrix,(I$4+1),FALSE)*$E4514</f>
        <v>315648.27997988579</v>
      </c>
      <c r="J4510" s="25">
        <f ca="1">VLOOKUP(CONCATENATE($F4510," ",$G4510),AllocFactorMatrix,(J$4+1),FALSE)*$E4514</f>
        <v>79468.1243886515</v>
      </c>
      <c r="K4510" s="25">
        <f ca="1">VLOOKUP(CONCATENATE($F4510," ",$G4510),AllocFactorMatrix,(K$4+1),FALSE)*$E4514</f>
        <v>927.36453219676559</v>
      </c>
      <c r="L4510" s="25">
        <f ca="1">VLOOKUP(CONCATENATE($F4510," ",$G4510),AllocFactorMatrix,(L$4+1),FALSE)*$E4514</f>
        <v>0</v>
      </c>
      <c r="M4510" s="25">
        <f t="shared" ca="1" si="2098"/>
        <v>80395.488920848264</v>
      </c>
      <c r="N4510" s="25">
        <f ca="1">VLOOKUP(CONCATENATE($F4510," ",$G4510),AllocFactorMatrix,(N$4+1),FALSE)*$E4514</f>
        <v>34268.856508308847</v>
      </c>
      <c r="O4510" s="25">
        <f ca="1">VLOOKUP(CONCATENATE($F4510," ",$G4510),AllocFactorMatrix,(O$4+1),FALSE)*$E4514</f>
        <v>9728.1879772906359</v>
      </c>
      <c r="P4510" s="25">
        <f ca="1">VLOOKUP(CONCATENATE($F4510," ",$G4510),AllocFactorMatrix,(P$4+1),FALSE)*$E4514</f>
        <v>0</v>
      </c>
      <c r="Q4510" s="25">
        <f ca="1">VLOOKUP(CONCATENATE($F4510," ",$G4510),AllocFactorMatrix,(Q$4+1),FALSE)*$E4514</f>
        <v>0</v>
      </c>
      <c r="R4510" s="25">
        <f t="shared" ca="1" si="2099"/>
        <v>43997.044485599487</v>
      </c>
      <c r="S4510" s="25">
        <f ca="1">VLOOKUP(CONCATENATE($F4510," ",$G4510),AllocFactorMatrix,(S$4+1),FALSE)*$E4514</f>
        <v>1954.4788016760535</v>
      </c>
      <c r="T4510" s="25">
        <f ca="1">VLOOKUP(CONCATENATE($F4510," ",$G4510),AllocFactorMatrix,(T$4+1),FALSE)*$E4514</f>
        <v>22606.281247178897</v>
      </c>
      <c r="U4510" s="25">
        <f ca="1">VLOOKUP(CONCATENATE($F4510," ",$G4510),AllocFactorMatrix,(U$4+1),FALSE)*$E4514</f>
        <v>0</v>
      </c>
      <c r="V4510" s="25">
        <f ca="1">VLOOKUP(CONCATENATE($F4510," ",$G4510),AllocFactorMatrix,(V$4+1),FALSE)*$E4514</f>
        <v>0</v>
      </c>
      <c r="W4510" s="25">
        <f t="shared" ca="1" si="2101"/>
        <v>24560.760048854951</v>
      </c>
      <c r="X4510" s="25">
        <f ca="1">VLOOKUP(CONCATENATE($F4510," ",$G4510),AllocFactorMatrix,(X$4+1),FALSE)*$E4514</f>
        <v>9299.9902702066483</v>
      </c>
      <c r="Y4510" s="25">
        <f ca="1">VLOOKUP(CONCATENATE($F4510," ",$G4510),AllocFactorMatrix,(Y$4+1),FALSE)*$E4514</f>
        <v>222.82007884651824</v>
      </c>
      <c r="Z4510" s="25">
        <f t="shared" ca="1" si="2100"/>
        <v>9522.8103490531666</v>
      </c>
      <c r="AA4510" s="25">
        <f ca="1">VLOOKUP(CONCATENATE($F4510," ",$G4510),AllocFactorMatrix,(AA$4+1),FALSE)*$E4514</f>
        <v>160.00410859962096</v>
      </c>
      <c r="AB4510" s="25">
        <f ca="1">VLOOKUP(CONCATENATE($F4510," ",$G4510),AllocFactorMatrix,(AB$4+1),FALSE)*$E4514</f>
        <v>586.52462441852458</v>
      </c>
      <c r="AC4510" s="25">
        <f ca="1">VLOOKUP(CONCATENATE($F4510," ",$G4510),AllocFactorMatrix,(AC$4+1),FALSE)*$E4514</f>
        <v>146.27226259021555</v>
      </c>
    </row>
    <row r="4511" spans="4:29" hidden="1" outlineLevel="1">
      <c r="F4511" s="61" t="str">
        <f>F4514</f>
        <v>RB_GUP</v>
      </c>
      <c r="G4511" s="20" t="str">
        <f>$G$12</f>
        <v>DISTSEC</v>
      </c>
      <c r="H4511" s="24">
        <f t="shared" ca="1" si="2097"/>
        <v>210093.10013724276</v>
      </c>
      <c r="I4511" s="25">
        <f ca="1">VLOOKUP(CONCATENATE($F4511," ",$G4511),AllocFactorMatrix,(I$4+1),FALSE)*$E4514</f>
        <v>156855.87876140032</v>
      </c>
      <c r="J4511" s="25">
        <f ca="1">VLOOKUP(CONCATENATE($F4511," ",$G4511),AllocFactorMatrix,(J$4+1),FALSE)*$E4514</f>
        <v>35212.066239824933</v>
      </c>
      <c r="K4511" s="25">
        <f ca="1">VLOOKUP(CONCATENATE($F4511," ",$G4511),AllocFactorMatrix,(K$4+1),FALSE)*$E4514</f>
        <v>0</v>
      </c>
      <c r="L4511" s="25">
        <f ca="1">VLOOKUP(CONCATENATE($F4511," ",$G4511),AllocFactorMatrix,(L$4+1),FALSE)*$E4514</f>
        <v>0</v>
      </c>
      <c r="M4511" s="25">
        <f t="shared" ca="1" si="2098"/>
        <v>35212.066239824933</v>
      </c>
      <c r="N4511" s="25">
        <f ca="1">VLOOKUP(CONCATENATE($F4511," ",$G4511),AllocFactorMatrix,(N$4+1),FALSE)*$E4514</f>
        <v>12412.624558774613</v>
      </c>
      <c r="O4511" s="25">
        <f ca="1">VLOOKUP(CONCATENATE($F4511," ",$G4511),AllocFactorMatrix,(O$4+1),FALSE)*$E4514</f>
        <v>0</v>
      </c>
      <c r="P4511" s="25">
        <f ca="1">VLOOKUP(CONCATENATE($F4511," ",$G4511),AllocFactorMatrix,(P$4+1),FALSE)*$E4514</f>
        <v>0</v>
      </c>
      <c r="Q4511" s="25">
        <f ca="1">VLOOKUP(CONCATENATE($F4511," ",$G4511),AllocFactorMatrix,(Q$4+1),FALSE)*$E4514</f>
        <v>0</v>
      </c>
      <c r="R4511" s="25">
        <f t="shared" ca="1" si="2099"/>
        <v>12412.624558774613</v>
      </c>
      <c r="S4511" s="25">
        <f ca="1">VLOOKUP(CONCATENATE($F4511," ",$G4511),AllocFactorMatrix,(S$4+1),FALSE)*$E4514</f>
        <v>549.38966975929964</v>
      </c>
      <c r="T4511" s="25">
        <f ca="1">VLOOKUP(CONCATENATE($F4511," ",$G4511),AllocFactorMatrix,(T$4+1),FALSE)*$E4514</f>
        <v>0</v>
      </c>
      <c r="U4511" s="25">
        <f ca="1">VLOOKUP(CONCATENATE($F4511," ",$G4511),AllocFactorMatrix,(U$4+1),FALSE)*$E4514</f>
        <v>0</v>
      </c>
      <c r="V4511" s="25">
        <f ca="1">VLOOKUP(CONCATENATE($F4511," ",$G4511),AllocFactorMatrix,(V$4+1),FALSE)*$E4514</f>
        <v>0</v>
      </c>
      <c r="W4511" s="25">
        <f t="shared" ca="1" si="2101"/>
        <v>549.38966975929964</v>
      </c>
      <c r="X4511" s="25">
        <f ca="1">VLOOKUP(CONCATENATE($F4511," ",$G4511),AllocFactorMatrix,(X$4+1),FALSE)*$E4514</f>
        <v>3454.6185754048124</v>
      </c>
      <c r="Y4511" s="25">
        <f ca="1">VLOOKUP(CONCATENATE($F4511," ",$G4511),AllocFactorMatrix,(Y$4+1),FALSE)*$E4514</f>
        <v>0</v>
      </c>
      <c r="Z4511" s="25">
        <f t="shared" ca="1" si="2100"/>
        <v>3454.6185754048124</v>
      </c>
      <c r="AA4511" s="25">
        <f ca="1">VLOOKUP(CONCATENATE($F4511," ",$G4511),AllocFactorMatrix,(AA$4+1),FALSE)*$E4514</f>
        <v>56.331958336980286</v>
      </c>
      <c r="AB4511" s="25">
        <f ca="1">VLOOKUP(CONCATENATE($F4511," ",$G4511),AllocFactorMatrix,(AB$4+1),FALSE)*$E4514</f>
        <v>1243.8953626258201</v>
      </c>
      <c r="AC4511" s="25">
        <f ca="1">VLOOKUP(CONCATENATE($F4511," ",$G4511),AllocFactorMatrix,(AC$4+1),FALSE)*$E4514</f>
        <v>308.29501111597358</v>
      </c>
    </row>
    <row r="4512" spans="4:29" hidden="1" outlineLevel="1">
      <c r="F4512" s="61" t="str">
        <f>F4514</f>
        <v>RB_GUP</v>
      </c>
      <c r="G4512" s="20" t="str">
        <f>$G$13</f>
        <v>ENERGY</v>
      </c>
      <c r="H4512" s="24">
        <f t="shared" ca="1" si="2097"/>
        <v>25318.411232045182</v>
      </c>
      <c r="I4512" s="25">
        <f ca="1">VLOOKUP(CONCATENATE($F4512," ",$G4512),AllocFactorMatrix,(I$4+1),FALSE)*$E4514</f>
        <v>9204.064837968539</v>
      </c>
      <c r="J4512" s="25">
        <f ca="1">VLOOKUP(CONCATENATE($F4512," ",$G4512),AllocFactorMatrix,(J$4+1),FALSE)*$E4514</f>
        <v>2970.7606336333483</v>
      </c>
      <c r="K4512" s="25">
        <f ca="1">VLOOKUP(CONCATENATE($F4512," ",$G4512),AllocFactorMatrix,(K$4+1),FALSE)*$E4514</f>
        <v>34.009573022864103</v>
      </c>
      <c r="L4512" s="25">
        <f ca="1">VLOOKUP(CONCATENATE($F4512," ",$G4512),AllocFactorMatrix,(L$4+1),FALSE)*$E4514</f>
        <v>0.86197052211736758</v>
      </c>
      <c r="M4512" s="25">
        <f t="shared" ca="1" si="2098"/>
        <v>3005.6321771783296</v>
      </c>
      <c r="N4512" s="25">
        <f ca="1">VLOOKUP(CONCATENATE($F4512," ",$G4512),AllocFactorMatrix,(N$4+1),FALSE)*$E4514</f>
        <v>1437.6036507452513</v>
      </c>
      <c r="O4512" s="25">
        <f ca="1">VLOOKUP(CONCATENATE($F4512," ",$G4512),AllocFactorMatrix,(O$4+1),FALSE)*$E4514</f>
        <v>401.27815258255606</v>
      </c>
      <c r="P4512" s="25">
        <f ca="1">VLOOKUP(CONCATENATE($F4512," ",$G4512),AllocFactorMatrix,(P$4+1),FALSE)*$E4514</f>
        <v>31.769495570224361</v>
      </c>
      <c r="Q4512" s="25">
        <f ca="1">VLOOKUP(CONCATENATE($F4512," ",$G4512),AllocFactorMatrix,(Q$4+1),FALSE)*$E4514</f>
        <v>6.5126012443485459</v>
      </c>
      <c r="R4512" s="25">
        <f t="shared" ca="1" si="2099"/>
        <v>1877.1639001423803</v>
      </c>
      <c r="S4512" s="25">
        <f ca="1">VLOOKUP(CONCATENATE($F4512," ",$G4512),AllocFactorMatrix,(S$4+1),FALSE)*$E4514</f>
        <v>95.794093040235836</v>
      </c>
      <c r="T4512" s="25">
        <f ca="1">VLOOKUP(CONCATENATE($F4512," ",$G4512),AllocFactorMatrix,(T$4+1),FALSE)*$E4514</f>
        <v>1144.8169351847523</v>
      </c>
      <c r="U4512" s="25">
        <f ca="1">VLOOKUP(CONCATENATE($F4512," ",$G4512),AllocFactorMatrix,(U$4+1),FALSE)*$E4514</f>
        <v>8093.3200659122822</v>
      </c>
      <c r="V4512" s="25">
        <f ca="1">VLOOKUP(CONCATENATE($F4512," ",$G4512),AllocFactorMatrix,(V$4+1),FALSE)*$E4514</f>
        <v>1297.0327753565177</v>
      </c>
      <c r="W4512" s="25">
        <f t="shared" ca="1" si="2101"/>
        <v>10630.963869493788</v>
      </c>
      <c r="X4512" s="25">
        <f ca="1">VLOOKUP(CONCATENATE($F4512," ",$G4512),AllocFactorMatrix,(X$4+1),FALSE)*$E4514</f>
        <v>389.94404540046048</v>
      </c>
      <c r="Y4512" s="25">
        <f ca="1">VLOOKUP(CONCATENATE($F4512," ",$G4512),AllocFactorMatrix,(Y$4+1),FALSE)*$E4514</f>
        <v>9.1650622799797894</v>
      </c>
      <c r="Z4512" s="25">
        <f t="shared" ca="1" si="2100"/>
        <v>399.10910768044027</v>
      </c>
      <c r="AA4512" s="25">
        <f ca="1">VLOOKUP(CONCATENATE($F4512," ",$G4512),AllocFactorMatrix,(AA$4+1),FALSE)*$E4514</f>
        <v>8.9535240059271217</v>
      </c>
      <c r="AB4512" s="25">
        <f ca="1">VLOOKUP(CONCATENATE($F4512," ",$G4512),AllocFactorMatrix,(AB$4+1),FALSE)*$E4514</f>
        <v>154.06431804189589</v>
      </c>
      <c r="AC4512" s="25">
        <f ca="1">VLOOKUP(CONCATENATE($F4512," ",$G4512),AllocFactorMatrix,(AC$4+1),FALSE)*$E4514</f>
        <v>38.459497533880345</v>
      </c>
    </row>
    <row r="4513" spans="4:29" hidden="1" outlineLevel="1">
      <c r="F4513" s="61" t="str">
        <f>F4514</f>
        <v>RB_GUP</v>
      </c>
      <c r="G4513" s="20" t="str">
        <f>$G$14</f>
        <v>CUSTOMER</v>
      </c>
      <c r="H4513" s="24">
        <f t="shared" ca="1" si="2097"/>
        <v>440192.73012578982</v>
      </c>
      <c r="I4513" s="25">
        <f ca="1">VLOOKUP(CONCATENATE($F4513," ",$G4513),AllocFactorMatrix,(I$4+1),FALSE)*$E4514</f>
        <v>319170.11342228396</v>
      </c>
      <c r="J4513" s="25">
        <f ca="1">VLOOKUP(CONCATENATE($F4513," ",$G4513),AllocFactorMatrix,(J$4+1),FALSE)*$E4514</f>
        <v>77816.292644710673</v>
      </c>
      <c r="K4513" s="25">
        <f ca="1">VLOOKUP(CONCATENATE($F4513," ",$G4513),AllocFactorMatrix,(K$4+1),FALSE)*$E4514</f>
        <v>631.43289830357025</v>
      </c>
      <c r="L4513" s="25">
        <f ca="1">VLOOKUP(CONCATENATE($F4513," ",$G4513),AllocFactorMatrix,(L$4+1),FALSE)*$E4514</f>
        <v>89.575118141586756</v>
      </c>
      <c r="M4513" s="25">
        <f t="shared" ca="1" si="2098"/>
        <v>78537.300661155823</v>
      </c>
      <c r="N4513" s="25">
        <f ca="1">VLOOKUP(CONCATENATE($F4513," ",$G4513),AllocFactorMatrix,(N$4+1),FALSE)*$E4514</f>
        <v>1298.517023053397</v>
      </c>
      <c r="O4513" s="25">
        <f ca="1">VLOOKUP(CONCATENATE($F4513," ",$G4513),AllocFactorMatrix,(O$4+1),FALSE)*$E4514</f>
        <v>529.31943543823058</v>
      </c>
      <c r="P4513" s="25">
        <f ca="1">VLOOKUP(CONCATENATE($F4513," ",$G4513),AllocFactorMatrix,(P$4+1),FALSE)*$E4514</f>
        <v>256.93724640651413</v>
      </c>
      <c r="Q4513" s="25">
        <f ca="1">VLOOKUP(CONCATENATE($F4513," ",$G4513),AllocFactorMatrix,(Q$4+1),FALSE)*$E4514</f>
        <v>110.05134089623382</v>
      </c>
      <c r="R4513" s="25">
        <f t="shared" ca="1" si="2099"/>
        <v>2194.8250457943755</v>
      </c>
      <c r="S4513" s="25">
        <f ca="1">VLOOKUP(CONCATENATE($F4513," ",$G4513),AllocFactorMatrix,(S$4+1),FALSE)*$E4514</f>
        <v>18.703715143881666</v>
      </c>
      <c r="T4513" s="25">
        <f ca="1">VLOOKUP(CONCATENATE($F4513," ",$G4513),AllocFactorMatrix,(T$4+1),FALSE)*$E4514</f>
        <v>329.4890313578349</v>
      </c>
      <c r="U4513" s="25">
        <f ca="1">VLOOKUP(CONCATENATE($F4513," ",$G4513),AllocFactorMatrix,(U$4+1),FALSE)*$E4514</f>
        <v>666.21258070524618</v>
      </c>
      <c r="V4513" s="25">
        <f ca="1">VLOOKUP(CONCATENATE($F4513," ",$G4513),AllocFactorMatrix,(V$4+1),FALSE)*$E4514</f>
        <v>165.08469664820296</v>
      </c>
      <c r="W4513" s="25">
        <f t="shared" ca="1" si="2101"/>
        <v>1179.4900238551656</v>
      </c>
      <c r="X4513" s="25">
        <f ca="1">VLOOKUP(CONCATENATE($F4513," ",$G4513),AllocFactorMatrix,(X$4+1),FALSE)*$E4514</f>
        <v>439.47301902641465</v>
      </c>
      <c r="Y4513" s="25">
        <f ca="1">VLOOKUP(CONCATENATE($F4513," ",$G4513),AllocFactorMatrix,(Y$4+1),FALSE)*$E4514</f>
        <v>6.7404357337091998</v>
      </c>
      <c r="Z4513" s="25">
        <f t="shared" ca="1" si="2100"/>
        <v>446.21345476012385</v>
      </c>
      <c r="AA4513" s="25">
        <f ca="1">VLOOKUP(CONCATENATE($F4513," ",$G4513),AllocFactorMatrix,(AA$4+1),FALSE)*$E4514</f>
        <v>26.086121349338651</v>
      </c>
      <c r="AB4513" s="25">
        <f ca="1">VLOOKUP(CONCATENATE($F4513," ",$G4513),AllocFactorMatrix,(AB$4+1),FALSE)*$E4514</f>
        <v>33532.633188823449</v>
      </c>
      <c r="AC4513" s="25">
        <f ca="1">VLOOKUP(CONCATENATE($F4513," ",$G4513),AllocFactorMatrix,(AC$4+1),FALSE)*$E4514</f>
        <v>5106.0682077676038</v>
      </c>
    </row>
    <row r="4514" spans="4:29" collapsed="1">
      <c r="D4514" s="58" t="str">
        <f>D4311</f>
        <v>Excess ADFIT 282 Protected and Unprotected</v>
      </c>
      <c r="E4514" s="22">
        <f>-E4311</f>
        <v>2533118</v>
      </c>
      <c r="F4514" s="61" t="str">
        <f>F4311</f>
        <v>RB_GUP</v>
      </c>
      <c r="G4514" s="20" t="str">
        <f>$G$15</f>
        <v>TOTAL</v>
      </c>
      <c r="H4514" s="24">
        <f t="shared" ca="1" si="2097"/>
        <v>2533118.0000000005</v>
      </c>
      <c r="I4514" s="25">
        <f ca="1">VLOOKUP(CONCATENATE($F4514," ",$G4514),AllocFactorMatrix,(I$4+1),FALSE)*$E4514</f>
        <v>1475259.8628541918</v>
      </c>
      <c r="J4514" s="25">
        <f ca="1">VLOOKUP(CONCATENATE($F4514," ",$G4514),AllocFactorMatrix,(J$4+1),FALSE)*$E4514</f>
        <v>366386.55600880773</v>
      </c>
      <c r="K4514" s="25">
        <f ca="1">VLOOKUP(CONCATENATE($F4514," ",$G4514),AllocFactorMatrix,(K$4+1),FALSE)*$E4514</f>
        <v>3590.0536164340597</v>
      </c>
      <c r="L4514" s="25">
        <f ca="1">VLOOKUP(CONCATENATE($F4514," ",$G4514),AllocFactorMatrix,(L$4+1),FALSE)*$E4514</f>
        <v>142.268777924848</v>
      </c>
      <c r="M4514" s="25">
        <f t="shared" ca="1" si="2098"/>
        <v>370118.8784031666</v>
      </c>
      <c r="N4514" s="25">
        <f ca="1">VLOOKUP(CONCATENATE($F4514," ",$G4514),AllocFactorMatrix,(N$4+1),FALSE)*$E4514</f>
        <v>121415.02456850135</v>
      </c>
      <c r="O4514" s="25">
        <f ca="1">VLOOKUP(CONCATENATE($F4514," ",$G4514),AllocFactorMatrix,(O$4+1),FALSE)*$E4514</f>
        <v>31147.043043867761</v>
      </c>
      <c r="P4514" s="25">
        <f ca="1">VLOOKUP(CONCATENATE($F4514," ",$G4514),AllocFactorMatrix,(P$4+1),FALSE)*$E4514</f>
        <v>1989.7242180396847</v>
      </c>
      <c r="Q4514" s="25">
        <f ca="1">VLOOKUP(CONCATENATE($F4514," ",$G4514),AllocFactorMatrix,(Q$4+1),FALSE)*$E4514</f>
        <v>401.67965178713348</v>
      </c>
      <c r="R4514" s="25">
        <f t="shared" ca="1" si="2099"/>
        <v>154953.47148219592</v>
      </c>
      <c r="S4514" s="25">
        <f ca="1">VLOOKUP(CONCATENATE($F4514," ",$G4514),AllocFactorMatrix,(S$4+1),FALSE)*$E4514</f>
        <v>6894.2212999410849</v>
      </c>
      <c r="T4514" s="25">
        <f ca="1">VLOOKUP(CONCATENATE($F4514," ",$G4514),AllocFactorMatrix,(T$4+1),FALSE)*$E4514</f>
        <v>71138.230720569205</v>
      </c>
      <c r="U4514" s="25">
        <f ca="1">VLOOKUP(CONCATENATE($F4514," ",$G4514),AllocFactorMatrix,(U$4+1),FALSE)*$E4514</f>
        <v>334497.54519846535</v>
      </c>
      <c r="V4514" s="25">
        <f ca="1">VLOOKUP(CONCATENATE($F4514," ",$G4514),AllocFactorMatrix,(V$4+1),FALSE)*$E4514</f>
        <v>42584.680697592819</v>
      </c>
      <c r="W4514" s="25">
        <f t="shared" ca="1" si="2101"/>
        <v>455114.67791656847</v>
      </c>
      <c r="X4514" s="25">
        <f ca="1">VLOOKUP(CONCATENATE($F4514," ",$G4514),AllocFactorMatrix,(X$4+1),FALSE)*$E4514</f>
        <v>33125.687987911013</v>
      </c>
      <c r="Y4514" s="25">
        <f ca="1">VLOOKUP(CONCATENATE($F4514," ",$G4514),AllocFactorMatrix,(Y$4+1),FALSE)*$E4514</f>
        <v>709.76546619315855</v>
      </c>
      <c r="Z4514" s="25">
        <f t="shared" ca="1" si="2100"/>
        <v>33835.453454104172</v>
      </c>
      <c r="AA4514" s="25">
        <f ca="1">VLOOKUP(CONCATENATE($F4514," ",$G4514),AllocFactorMatrix,(AA$4+1),FALSE)*$E4514</f>
        <v>588.7610427868176</v>
      </c>
      <c r="AB4514" s="25">
        <f ca="1">VLOOKUP(CONCATENATE($F4514," ",$G4514),AllocFactorMatrix,(AB$4+1),FALSE)*$E4514</f>
        <v>37223.853035285756</v>
      </c>
      <c r="AC4514" s="25">
        <f ca="1">VLOOKUP(CONCATENATE($F4514," ",$G4514),AllocFactorMatrix,(AC$4+1),FALSE)*$E4514</f>
        <v>6023.0418117007848</v>
      </c>
    </row>
    <row r="4515" spans="4:29" hidden="1" outlineLevel="1">
      <c r="F4515" s="61" t="str">
        <f>F4522</f>
        <v>RB_GUP</v>
      </c>
      <c r="G4515" s="20" t="str">
        <f>$G$8</f>
        <v>PRODUCTION</v>
      </c>
      <c r="H4515" s="24">
        <f t="shared" ca="1" si="2097"/>
        <v>182395.3792419486</v>
      </c>
      <c r="I4515" s="25">
        <f ca="1">VLOOKUP(CONCATENATE($F4515," ",$G4515),AllocFactorMatrix,(I$4+1),FALSE)*$E4522</f>
        <v>89436.282325634864</v>
      </c>
      <c r="J4515" s="25">
        <f ca="1">VLOOKUP(CONCATENATE($F4515," ",$G4515),AllocFactorMatrix,(J$4+1),FALSE)*$E4522</f>
        <v>22623.901802985998</v>
      </c>
      <c r="K4515" s="25">
        <f ca="1">VLOOKUP(CONCATENATE($F4515," ",$G4515),AllocFactorMatrix,(K$4+1),FALSE)*$E4522</f>
        <v>264.50782368306511</v>
      </c>
      <c r="L4515" s="25">
        <f ca="1">VLOOKUP(CONCATENATE($F4515," ",$G4515),AllocFactorMatrix,(L$4+1),FALSE)*$E4522</f>
        <v>6.5162843721992534</v>
      </c>
      <c r="M4515" s="25">
        <f t="shared" ref="M4515:M4522" ca="1" si="2102">SUBTOTAL(9,J4515:L4515)</f>
        <v>22894.925911041264</v>
      </c>
      <c r="N4515" s="25">
        <f ca="1">VLOOKUP(CONCATENATE($F4515," ",$G4515),AllocFactorMatrix,(N$4+1),FALSE)*$E4522</f>
        <v>9466.1243575044246</v>
      </c>
      <c r="O4515" s="25">
        <f ca="1">VLOOKUP(CONCATENATE($F4515," ",$G4515),AllocFactorMatrix,(O$4+1),FALSE)*$E4522</f>
        <v>2695.9057466985437</v>
      </c>
      <c r="P4515" s="25">
        <f ca="1">VLOOKUP(CONCATENATE($F4515," ",$G4515),AllocFactorMatrix,(P$4+1),FALSE)*$E4522</f>
        <v>213.34181465041843</v>
      </c>
      <c r="Q4515" s="25">
        <f ca="1">VLOOKUP(CONCATENATE($F4515," ",$G4515),AllocFactorMatrix,(Q$4+1),FALSE)*$E4522</f>
        <v>45.032695399137921</v>
      </c>
      <c r="R4515" s="25">
        <f t="shared" ref="R4515:R4522" ca="1" si="2103">SUBTOTAL(9,N4515:Q4515)</f>
        <v>12420.404614252524</v>
      </c>
      <c r="S4515" s="25">
        <f ca="1">VLOOKUP(CONCATENATE($F4515," ",$G4515),AllocFactorMatrix,(S$4+1),FALSE)*$E4522</f>
        <v>568.63296311031991</v>
      </c>
      <c r="T4515" s="25">
        <f ca="1">VLOOKUP(CONCATENATE($F4515," ",$G4515),AllocFactorMatrix,(T$4+1),FALSE)*$E4522</f>
        <v>6199.0968654585222</v>
      </c>
      <c r="U4515" s="25">
        <f ca="1">VLOOKUP(CONCATENATE($F4515," ",$G4515),AllocFactorMatrix,(U$4+1),FALSE)*$E4522</f>
        <v>41401.524571355316</v>
      </c>
      <c r="V4515" s="25">
        <f ca="1">VLOOKUP(CONCATENATE($F4515," ",$G4515),AllocFactorMatrix,(V$4+1),FALSE)*$E4522</f>
        <v>6495.1168985581016</v>
      </c>
      <c r="W4515" s="25">
        <f ca="1">SUBTOTAL(9,S4515:V4515)</f>
        <v>54664.371298482263</v>
      </c>
      <c r="X4515" s="25">
        <f ca="1">VLOOKUP(CONCATENATE($F4515," ",$G4515),AllocFactorMatrix,(X$4+1),FALSE)*$E4522</f>
        <v>2569.3635898544885</v>
      </c>
      <c r="Y4515" s="25">
        <f ca="1">VLOOKUP(CONCATENATE($F4515," ",$G4515),AllocFactorMatrix,(Y$4+1),FALSE)*$E4522</f>
        <v>62.025376379623417</v>
      </c>
      <c r="Z4515" s="25">
        <f t="shared" ref="Z4515:Z4522" ca="1" si="2104">SUBTOTAL(9,X4515:Y4515)</f>
        <v>2631.3889662341121</v>
      </c>
      <c r="AA4515" s="25">
        <f ca="1">VLOOKUP(CONCATENATE($F4515," ",$G4515),AllocFactorMatrix,(AA$4+1),FALSE)*$E4522</f>
        <v>44.796339227753613</v>
      </c>
      <c r="AB4515" s="25">
        <f ca="1">VLOOKUP(CONCATENATE($F4515," ",$G4515),AllocFactorMatrix,(AB$4+1),FALSE)*$E4522</f>
        <v>242.89468981671976</v>
      </c>
      <c r="AC4515" s="25">
        <f ca="1">VLOOKUP(CONCATENATE($F4515," ",$G4515),AllocFactorMatrix,(AC$4+1),FALSE)*$E4522</f>
        <v>60.315097259124563</v>
      </c>
    </row>
    <row r="4516" spans="4:29" hidden="1" outlineLevel="1">
      <c r="F4516" s="61" t="str">
        <f>F4522</f>
        <v>RB_GUP</v>
      </c>
      <c r="G4516" s="20" t="str">
        <f>$G$9</f>
        <v>BULKTRAN</v>
      </c>
      <c r="H4516" s="24">
        <f t="shared" ca="1" si="2097"/>
        <v>193166.7896582743</v>
      </c>
      <c r="I4516" s="25">
        <f ca="1">VLOOKUP(CONCATENATE($F4516," ",$G4516),AllocFactorMatrix,(I$4+1),FALSE)*$E4522</f>
        <v>94717.967130609497</v>
      </c>
      <c r="J4516" s="25">
        <f ca="1">VLOOKUP(CONCATENATE($F4516," ",$G4516),AllocFactorMatrix,(J$4+1),FALSE)*$E4522</f>
        <v>23959.962686498584</v>
      </c>
      <c r="K4516" s="25">
        <f ca="1">VLOOKUP(CONCATENATE($F4516," ",$G4516),AllocFactorMatrix,(K$4+1),FALSE)*$E4522</f>
        <v>280.12840759840662</v>
      </c>
      <c r="L4516" s="25">
        <f ca="1">VLOOKUP(CONCATENATE($F4516," ",$G4516),AllocFactorMatrix,(L$4+1),FALSE)*$E4522</f>
        <v>6.9011053783791318</v>
      </c>
      <c r="M4516" s="25">
        <f t="shared" ca="1" si="2102"/>
        <v>24246.992199475371</v>
      </c>
      <c r="N4516" s="25">
        <f ca="1">VLOOKUP(CONCATENATE($F4516," ",$G4516),AllocFactorMatrix,(N$4+1),FALSE)*$E4522</f>
        <v>10025.148993602259</v>
      </c>
      <c r="O4516" s="25">
        <f ca="1">VLOOKUP(CONCATENATE($F4516," ",$G4516),AllocFactorMatrix,(O$4+1),FALSE)*$E4522</f>
        <v>2855.1132187414669</v>
      </c>
      <c r="P4516" s="25">
        <f ca="1">VLOOKUP(CONCATENATE($F4516," ",$G4516),AllocFactorMatrix,(P$4+1),FALSE)*$E4522</f>
        <v>225.94077551288106</v>
      </c>
      <c r="Q4516" s="25">
        <f ca="1">VLOOKUP(CONCATENATE($F4516," ",$G4516),AllocFactorMatrix,(Q$4+1),FALSE)*$E4522</f>
        <v>47.692113890513454</v>
      </c>
      <c r="R4516" s="25">
        <f t="shared" ca="1" si="2103"/>
        <v>13153.895101747119</v>
      </c>
      <c r="S4516" s="25">
        <f ca="1">VLOOKUP(CONCATENATE($F4516," ",$G4516),AllocFactorMatrix,(S$4+1),FALSE)*$E4522</f>
        <v>602.2137426638842</v>
      </c>
      <c r="T4516" s="25">
        <f ca="1">VLOOKUP(CONCATENATE($F4516," ",$G4516),AllocFactorMatrix,(T$4+1),FALSE)*$E4522</f>
        <v>6565.1862742249377</v>
      </c>
      <c r="U4516" s="25">
        <f ca="1">VLOOKUP(CONCATENATE($F4516," ",$G4516),AllocFactorMatrix,(U$4+1),FALSE)*$E4522</f>
        <v>43846.503248299217</v>
      </c>
      <c r="V4516" s="25">
        <f ca="1">VLOOKUP(CONCATENATE($F4516," ",$G4516),AllocFactorMatrix,(V$4+1),FALSE)*$E4522</f>
        <v>6878.6878536291551</v>
      </c>
      <c r="W4516" s="25">
        <f t="shared" ref="W4516:W4522" ca="1" si="2105">SUBTOTAL(9,S4516:V4516)</f>
        <v>57892.591118817196</v>
      </c>
      <c r="X4516" s="25">
        <f ca="1">VLOOKUP(CONCATENATE($F4516," ",$G4516),AllocFactorMatrix,(X$4+1),FALSE)*$E4522</f>
        <v>2721.0980792374376</v>
      </c>
      <c r="Y4516" s="25">
        <f ca="1">VLOOKUP(CONCATENATE($F4516," ",$G4516),AllocFactorMatrix,(Y$4+1),FALSE)*$E4522</f>
        <v>65.688302425166256</v>
      </c>
      <c r="Z4516" s="25">
        <f t="shared" ca="1" si="2104"/>
        <v>2786.7863816626036</v>
      </c>
      <c r="AA4516" s="25">
        <f ca="1">VLOOKUP(CONCATENATE($F4516," ",$G4516),AllocFactorMatrix,(AA$4+1),FALSE)*$E4522</f>
        <v>47.441799638957455</v>
      </c>
      <c r="AB4516" s="25">
        <f ca="1">VLOOKUP(CONCATENATE($F4516," ",$G4516),AllocFactorMatrix,(AB$4+1),FALSE)*$E4522</f>
        <v>257.23890403330597</v>
      </c>
      <c r="AC4516" s="25">
        <f ca="1">VLOOKUP(CONCATENATE($F4516," ",$G4516),AllocFactorMatrix,(AC$4+1),FALSE)*$E4522</f>
        <v>63.877022290223202</v>
      </c>
    </row>
    <row r="4517" spans="4:29" hidden="1" outlineLevel="1">
      <c r="F4517" s="61" t="str">
        <f>F4522</f>
        <v>RB_GUP</v>
      </c>
      <c r="G4517" s="20" t="str">
        <f>$G$10</f>
        <v>SUBTRAN</v>
      </c>
      <c r="H4517" s="24">
        <f t="shared" ca="1" si="2097"/>
        <v>74050.836644680443</v>
      </c>
      <c r="I4517" s="25">
        <f ca="1">VLOOKUP(CONCATENATE($F4517," ",$G4517),AllocFactorMatrix,(I$4+1),FALSE)*$E4522</f>
        <v>35166.876169103314</v>
      </c>
      <c r="J4517" s="25">
        <f ca="1">VLOOKUP(CONCATENATE($F4517," ",$G4517),AllocFactorMatrix,(J$4+1),FALSE)*$E4522</f>
        <v>9002.2013860927618</v>
      </c>
      <c r="K4517" s="25">
        <f ca="1">VLOOKUP(CONCATENATE($F4517," ",$G4517),AllocFactorMatrix,(K$4+1),FALSE)*$E4522</f>
        <v>104.90465692893639</v>
      </c>
      <c r="L4517" s="25">
        <f ca="1">VLOOKUP(CONCATENATE($F4517," ",$G4517),AllocFactorMatrix,(L$4+1),FALSE)*$E4522</f>
        <v>3.4392173716948338</v>
      </c>
      <c r="M4517" s="25">
        <f t="shared" ca="1" si="2102"/>
        <v>9110.5452603933936</v>
      </c>
      <c r="N4517" s="25">
        <f ca="1">VLOOKUP(CONCATENATE($F4517," ",$G4517),AllocFactorMatrix,(N$4+1),FALSE)*$E4522</f>
        <v>3923.5967355446187</v>
      </c>
      <c r="O4517" s="25">
        <f ca="1">VLOOKUP(CONCATENATE($F4517," ",$G4517),AllocFactorMatrix,(O$4+1),FALSE)*$E4522</f>
        <v>1112.1346353612043</v>
      </c>
      <c r="P4517" s="25">
        <f ca="1">VLOOKUP(CONCATENATE($F4517," ",$G4517),AllocFactorMatrix,(P$4+1),FALSE)*$E4522</f>
        <v>113.9192003021554</v>
      </c>
      <c r="Q4517" s="25">
        <f ca="1">VLOOKUP(CONCATENATE($F4517," ",$G4517),AllocFactorMatrix,(Q$4+1),FALSE)*$E4522</f>
        <v>0</v>
      </c>
      <c r="R4517" s="25">
        <f t="shared" ca="1" si="2103"/>
        <v>5149.6505712079788</v>
      </c>
      <c r="S4517" s="25">
        <f ca="1">VLOOKUP(CONCATENATE($F4517," ",$G4517),AllocFactorMatrix,(S$4+1),FALSE)*$E4522</f>
        <v>219.73903852245749</v>
      </c>
      <c r="T4517" s="25">
        <f ca="1">VLOOKUP(CONCATENATE($F4517," ",$G4517),AllocFactorMatrix,(T$4+1),FALSE)*$E4522</f>
        <v>2539.7175595485769</v>
      </c>
      <c r="U4517" s="25">
        <f ca="1">VLOOKUP(CONCATENATE($F4517," ",$G4517),AllocFactorMatrix,(U$4+1),FALSE)*$E4522</f>
        <v>20687.892476365247</v>
      </c>
      <c r="V4517" s="25">
        <f ca="1">VLOOKUP(CONCATENATE($F4517," ",$G4517),AllocFactorMatrix,(V$4+1),FALSE)*$E4522</f>
        <v>0</v>
      </c>
      <c r="W4517" s="25">
        <f t="shared" ca="1" si="2105"/>
        <v>23447.349074436283</v>
      </c>
      <c r="X4517" s="25">
        <f ca="1">VLOOKUP(CONCATENATE($F4517," ",$G4517),AllocFactorMatrix,(X$4+1),FALSE)*$E4522</f>
        <v>1064.8419079008384</v>
      </c>
      <c r="Y4517" s="25">
        <f ca="1">VLOOKUP(CONCATENATE($F4517," ",$G4517),AllocFactorMatrix,(Y$4+1),FALSE)*$E4522</f>
        <v>25.477051935236886</v>
      </c>
      <c r="Z4517" s="25">
        <f t="shared" ca="1" si="2104"/>
        <v>1090.3189598360752</v>
      </c>
      <c r="AA4517" s="25">
        <f ca="1">VLOOKUP(CONCATENATE($F4517," ",$G4517),AllocFactorMatrix,(AA$4+1),FALSE)*$E4522</f>
        <v>17.485700854544792</v>
      </c>
      <c r="AB4517" s="25">
        <f ca="1">VLOOKUP(CONCATENATE($F4517," ",$G4517),AllocFactorMatrix,(AB$4+1),FALSE)*$E4522</f>
        <v>54.927815351703806</v>
      </c>
      <c r="AC4517" s="25">
        <f ca="1">VLOOKUP(CONCATENATE($F4517," ",$G4517),AllocFactorMatrix,(AC$4+1),FALSE)*$E4522</f>
        <v>13.683093497145725</v>
      </c>
    </row>
    <row r="4518" spans="4:29" hidden="1" outlineLevel="1">
      <c r="F4518" s="61" t="str">
        <f>F4522</f>
        <v>RB_GUP</v>
      </c>
      <c r="G4518" s="20" t="str">
        <f>$G$11</f>
        <v>DISTPRI</v>
      </c>
      <c r="H4518" s="24">
        <f t="shared" ca="1" si="2097"/>
        <v>154484.21948626038</v>
      </c>
      <c r="I4518" s="25">
        <f ca="1">VLOOKUP(CONCATENATE($F4518," ",$G4518),AllocFactorMatrix,(I$4+1),FALSE)*$E4522</f>
        <v>102654.55593458717</v>
      </c>
      <c r="J4518" s="25">
        <f ca="1">VLOOKUP(CONCATENATE($F4518," ",$G4518),AllocFactorMatrix,(J$4+1),FALSE)*$E4522</f>
        <v>25844.477975902159</v>
      </c>
      <c r="K4518" s="25">
        <f ca="1">VLOOKUP(CONCATENATE($F4518," ",$G4518),AllocFactorMatrix,(K$4+1),FALSE)*$E4522</f>
        <v>301.59579595431819</v>
      </c>
      <c r="L4518" s="25">
        <f ca="1">VLOOKUP(CONCATENATE($F4518," ",$G4518),AllocFactorMatrix,(L$4+1),FALSE)*$E4522</f>
        <v>0</v>
      </c>
      <c r="M4518" s="25">
        <f t="shared" ca="1" si="2102"/>
        <v>26146.073771856478</v>
      </c>
      <c r="N4518" s="25">
        <f ca="1">VLOOKUP(CONCATENATE($F4518," ",$G4518),AllocFactorMatrix,(N$4+1),FALSE)*$E4522</f>
        <v>11144.854796834954</v>
      </c>
      <c r="O4518" s="25">
        <f ca="1">VLOOKUP(CONCATENATE($F4518," ",$G4518),AllocFactorMatrix,(O$4+1),FALSE)*$E4522</f>
        <v>3163.7834900307298</v>
      </c>
      <c r="P4518" s="25">
        <f ca="1">VLOOKUP(CONCATENATE($F4518," ",$G4518),AllocFactorMatrix,(P$4+1),FALSE)*$E4522</f>
        <v>0</v>
      </c>
      <c r="Q4518" s="25">
        <f ca="1">VLOOKUP(CONCATENATE($F4518," ",$G4518),AllocFactorMatrix,(Q$4+1),FALSE)*$E4522</f>
        <v>0</v>
      </c>
      <c r="R4518" s="25">
        <f t="shared" ca="1" si="2103"/>
        <v>14308.638286865684</v>
      </c>
      <c r="S4518" s="25">
        <f ca="1">VLOOKUP(CONCATENATE($F4518," ",$G4518),AllocFactorMatrix,(S$4+1),FALSE)*$E4522</f>
        <v>635.63201891169695</v>
      </c>
      <c r="T4518" s="25">
        <f ca="1">VLOOKUP(CONCATENATE($F4518," ",$G4518),AllocFactorMatrix,(T$4+1),FALSE)*$E4522</f>
        <v>7351.9734145531038</v>
      </c>
      <c r="U4518" s="25">
        <f ca="1">VLOOKUP(CONCATENATE($F4518," ",$G4518),AllocFactorMatrix,(U$4+1),FALSE)*$E4522</f>
        <v>0</v>
      </c>
      <c r="V4518" s="25">
        <f ca="1">VLOOKUP(CONCATENATE($F4518," ",$G4518),AllocFactorMatrix,(V$4+1),FALSE)*$E4522</f>
        <v>0</v>
      </c>
      <c r="W4518" s="25">
        <f t="shared" ca="1" si="2105"/>
        <v>7987.6054334648006</v>
      </c>
      <c r="X4518" s="25">
        <f ca="1">VLOOKUP(CONCATENATE($F4518," ",$G4518),AllocFactorMatrix,(X$4+1),FALSE)*$E4522</f>
        <v>3024.5258153945297</v>
      </c>
      <c r="Y4518" s="25">
        <f ca="1">VLOOKUP(CONCATENATE($F4518," ",$G4518),AllocFactorMatrix,(Y$4+1),FALSE)*$E4522</f>
        <v>72.465138250576274</v>
      </c>
      <c r="Z4518" s="25">
        <f t="shared" ca="1" si="2104"/>
        <v>3096.9909536451059</v>
      </c>
      <c r="AA4518" s="25">
        <f ca="1">VLOOKUP(CONCATENATE($F4518," ",$G4518),AllocFactorMatrix,(AA$4+1),FALSE)*$E4522</f>
        <v>52.036243368885827</v>
      </c>
      <c r="AB4518" s="25">
        <f ca="1">VLOOKUP(CONCATENATE($F4518," ",$G4518),AllocFactorMatrix,(AB$4+1),FALSE)*$E4522</f>
        <v>190.7484649313499</v>
      </c>
      <c r="AC4518" s="25">
        <f ca="1">VLOOKUP(CONCATENATE($F4518," ",$G4518),AllocFactorMatrix,(AC$4+1),FALSE)*$E4522</f>
        <v>47.57039754090453</v>
      </c>
    </row>
    <row r="4519" spans="4:29" hidden="1" outlineLevel="1">
      <c r="F4519" s="61" t="str">
        <f>F4522</f>
        <v>RB_GUP</v>
      </c>
      <c r="G4519" s="20" t="str">
        <f>$G$12</f>
        <v>DISTSEC</v>
      </c>
      <c r="H4519" s="24">
        <f t="shared" ca="1" si="2097"/>
        <v>68326.093526895624</v>
      </c>
      <c r="I4519" s="25">
        <f ca="1">VLOOKUP(CONCATENATE($F4519," ",$G4519),AllocFactorMatrix,(I$4+1),FALSE)*$E4522</f>
        <v>51012.381822600364</v>
      </c>
      <c r="J4519" s="25">
        <f ca="1">VLOOKUP(CONCATENATE($F4519," ",$G4519),AllocFactorMatrix,(J$4+1),FALSE)*$E4522</f>
        <v>11451.60373951297</v>
      </c>
      <c r="K4519" s="25">
        <f ca="1">VLOOKUP(CONCATENATE($F4519," ",$G4519),AllocFactorMatrix,(K$4+1),FALSE)*$E4522</f>
        <v>0</v>
      </c>
      <c r="L4519" s="25">
        <f ca="1">VLOOKUP(CONCATENATE($F4519," ",$G4519),AllocFactorMatrix,(L$4+1),FALSE)*$E4522</f>
        <v>0</v>
      </c>
      <c r="M4519" s="25">
        <f t="shared" ca="1" si="2102"/>
        <v>11451.60373951297</v>
      </c>
      <c r="N4519" s="25">
        <f ca="1">VLOOKUP(CONCATENATE($F4519," ",$G4519),AllocFactorMatrix,(N$4+1),FALSE)*$E4522</f>
        <v>4036.8110421667943</v>
      </c>
      <c r="O4519" s="25">
        <f ca="1">VLOOKUP(CONCATENATE($F4519," ",$G4519),AllocFactorMatrix,(O$4+1),FALSE)*$E4522</f>
        <v>0</v>
      </c>
      <c r="P4519" s="25">
        <f ca="1">VLOOKUP(CONCATENATE($F4519," ",$G4519),AllocFactorMatrix,(P$4+1),FALSE)*$E4522</f>
        <v>0</v>
      </c>
      <c r="Q4519" s="25">
        <f ca="1">VLOOKUP(CONCATENATE($F4519," ",$G4519),AllocFactorMatrix,(Q$4+1),FALSE)*$E4522</f>
        <v>0</v>
      </c>
      <c r="R4519" s="25">
        <f t="shared" ca="1" si="2103"/>
        <v>4036.8110421667943</v>
      </c>
      <c r="S4519" s="25">
        <f ca="1">VLOOKUP(CONCATENATE($F4519," ",$G4519),AllocFactorMatrix,(S$4+1),FALSE)*$E4522</f>
        <v>178.67150293923424</v>
      </c>
      <c r="T4519" s="25">
        <f ca="1">VLOOKUP(CONCATENATE($F4519," ",$G4519),AllocFactorMatrix,(T$4+1),FALSE)*$E4522</f>
        <v>0</v>
      </c>
      <c r="U4519" s="25">
        <f ca="1">VLOOKUP(CONCATENATE($F4519," ",$G4519),AllocFactorMatrix,(U$4+1),FALSE)*$E4522</f>
        <v>0</v>
      </c>
      <c r="V4519" s="25">
        <f ca="1">VLOOKUP(CONCATENATE($F4519," ",$G4519),AllocFactorMatrix,(V$4+1),FALSE)*$E4522</f>
        <v>0</v>
      </c>
      <c r="W4519" s="25">
        <f t="shared" ca="1" si="2105"/>
        <v>178.67150293923424</v>
      </c>
      <c r="X4519" s="25">
        <f ca="1">VLOOKUP(CONCATENATE($F4519," ",$G4519),AllocFactorMatrix,(X$4+1),FALSE)*$E4522</f>
        <v>1123.5047306582999</v>
      </c>
      <c r="Y4519" s="25">
        <f ca="1">VLOOKUP(CONCATENATE($F4519," ",$G4519),AllocFactorMatrix,(Y$4+1),FALSE)*$E4522</f>
        <v>0</v>
      </c>
      <c r="Z4519" s="25">
        <f t="shared" ca="1" si="2104"/>
        <v>1123.5047306582999</v>
      </c>
      <c r="AA4519" s="25">
        <f ca="1">VLOOKUP(CONCATENATE($F4519," ",$G4519),AllocFactorMatrix,(AA$4+1),FALSE)*$E4522</f>
        <v>18.320176394995318</v>
      </c>
      <c r="AB4519" s="25">
        <f ca="1">VLOOKUP(CONCATENATE($F4519," ",$G4519),AllocFactorMatrix,(AB$4+1),FALSE)*$E4522</f>
        <v>404.53737333079334</v>
      </c>
      <c r="AC4519" s="25">
        <f ca="1">VLOOKUP(CONCATENATE($F4519," ",$G4519),AllocFactorMatrix,(AC$4+1),FALSE)*$E4522</f>
        <v>100.26313929217545</v>
      </c>
    </row>
    <row r="4520" spans="4:29" hidden="1" outlineLevel="1">
      <c r="F4520" s="61" t="str">
        <f>F4522</f>
        <v>RB_GUP</v>
      </c>
      <c r="G4520" s="20" t="str">
        <f>$G$13</f>
        <v>ENERGY</v>
      </c>
      <c r="H4520" s="24">
        <f t="shared" ca="1" si="2097"/>
        <v>8234.0073646543642</v>
      </c>
      <c r="I4520" s="25">
        <f ca="1">VLOOKUP(CONCATENATE($F4520," ",$G4520),AllocFactorMatrix,(I$4+1),FALSE)*$E4522</f>
        <v>2993.329121879</v>
      </c>
      <c r="J4520" s="25">
        <f ca="1">VLOOKUP(CONCATENATE($F4520," ",$G4520),AllocFactorMatrix,(J$4+1),FALSE)*$E4522</f>
        <v>966.14533636304759</v>
      </c>
      <c r="K4520" s="25">
        <f ca="1">VLOOKUP(CONCATENATE($F4520," ",$G4520),AllocFactorMatrix,(K$4+1),FALSE)*$E4522</f>
        <v>11.060531096223631</v>
      </c>
      <c r="L4520" s="25">
        <f ca="1">VLOOKUP(CONCATENATE($F4520," ",$G4520),AllocFactorMatrix,(L$4+1),FALSE)*$E4522</f>
        <v>0.28032847567647512</v>
      </c>
      <c r="M4520" s="25">
        <f t="shared" ca="1" si="2102"/>
        <v>977.48619593494766</v>
      </c>
      <c r="N4520" s="25">
        <f ca="1">VLOOKUP(CONCATENATE($F4520," ",$G4520),AllocFactorMatrix,(N$4+1),FALSE)*$E4522</f>
        <v>467.53482827975245</v>
      </c>
      <c r="O4520" s="25">
        <f ca="1">VLOOKUP(CONCATENATE($F4520," ",$G4520),AllocFactorMatrix,(O$4+1),FALSE)*$E4522</f>
        <v>130.50294638779204</v>
      </c>
      <c r="P4520" s="25">
        <f ca="1">VLOOKUP(CONCATENATE($F4520," ",$G4520),AllocFactorMatrix,(P$4+1),FALSE)*$E4522</f>
        <v>10.332017206730974</v>
      </c>
      <c r="Q4520" s="25">
        <f ca="1">VLOOKUP(CONCATENATE($F4520," ",$G4520),AllocFactorMatrix,(Q$4+1),FALSE)*$E4522</f>
        <v>2.1180162577164747</v>
      </c>
      <c r="R4520" s="25">
        <f t="shared" ca="1" si="2103"/>
        <v>610.48780813199187</v>
      </c>
      <c r="S4520" s="25">
        <f ca="1">VLOOKUP(CONCATENATE($F4520," ",$G4520),AllocFactorMatrix,(S$4+1),FALSE)*$E4522</f>
        <v>31.153979621965863</v>
      </c>
      <c r="T4520" s="25">
        <f ca="1">VLOOKUP(CONCATENATE($F4520," ",$G4520),AllocFactorMatrix,(T$4+1),FALSE)*$E4522</f>
        <v>372.31526848577988</v>
      </c>
      <c r="U4520" s="25">
        <f ca="1">VLOOKUP(CONCATENATE($F4520," ",$G4520),AllocFactorMatrix,(U$4+1),FALSE)*$E4522</f>
        <v>2632.094739929049</v>
      </c>
      <c r="V4520" s="25">
        <f ca="1">VLOOKUP(CONCATENATE($F4520," ",$G4520),AllocFactorMatrix,(V$4+1),FALSE)*$E4522</f>
        <v>421.81862545017839</v>
      </c>
      <c r="W4520" s="25">
        <f t="shared" ca="1" si="2105"/>
        <v>3457.3826134869732</v>
      </c>
      <c r="X4520" s="25">
        <f ca="1">VLOOKUP(CONCATENATE($F4520," ",$G4520),AllocFactorMatrix,(X$4+1),FALSE)*$E4522</f>
        <v>126.81688879303125</v>
      </c>
      <c r="Y4520" s="25">
        <f ca="1">VLOOKUP(CONCATENATE($F4520," ",$G4520),AllocFactorMatrix,(Y$4+1),FALSE)*$E4522</f>
        <v>2.9806447813500316</v>
      </c>
      <c r="Z4520" s="25">
        <f t="shared" ca="1" si="2104"/>
        <v>129.79753357438128</v>
      </c>
      <c r="AA4520" s="25">
        <f ca="1">VLOOKUP(CONCATENATE($F4520," ",$G4520),AllocFactorMatrix,(AA$4+1),FALSE)*$E4522</f>
        <v>2.9118486910072323</v>
      </c>
      <c r="AB4520" s="25">
        <f ca="1">VLOOKUP(CONCATENATE($F4520," ",$G4520),AllocFactorMatrix,(AB$4+1),FALSE)*$E4522</f>
        <v>50.104515554349419</v>
      </c>
      <c r="AC4520" s="25">
        <f ca="1">VLOOKUP(CONCATENATE($F4520," ",$G4520),AllocFactorMatrix,(AC$4+1),FALSE)*$E4522</f>
        <v>12.507727401712501</v>
      </c>
    </row>
    <row r="4521" spans="4:29" hidden="1" outlineLevel="1">
      <c r="F4521" s="61" t="str">
        <f>F4522</f>
        <v>RB_GUP</v>
      </c>
      <c r="G4521" s="20" t="str">
        <f>$G$14</f>
        <v>CUSTOMER</v>
      </c>
      <c r="H4521" s="24">
        <f t="shared" ca="1" si="2097"/>
        <v>143158.67407728644</v>
      </c>
      <c r="I4521" s="25">
        <f ca="1">VLOOKUP(CONCATENATE($F4521," ",$G4521),AllocFactorMatrix,(I$4+1),FALSE)*$E4522</f>
        <v>103799.92016127646</v>
      </c>
      <c r="J4521" s="25">
        <f ca="1">VLOOKUP(CONCATENATE($F4521," ",$G4521),AllocFactorMatrix,(J$4+1),FALSE)*$E4522</f>
        <v>25307.272279220699</v>
      </c>
      <c r="K4521" s="25">
        <f ca="1">VLOOKUP(CONCATENATE($F4521," ",$G4521),AllocFactorMatrix,(K$4+1),FALSE)*$E4522</f>
        <v>205.35345157582634</v>
      </c>
      <c r="L4521" s="25">
        <f ca="1">VLOOKUP(CONCATENATE($F4521," ",$G4521),AllocFactorMatrix,(L$4+1),FALSE)*$E4522</f>
        <v>29.131455987020516</v>
      </c>
      <c r="M4521" s="25">
        <f t="shared" ca="1" si="2102"/>
        <v>25541.757186783543</v>
      </c>
      <c r="N4521" s="25">
        <f ca="1">VLOOKUP(CONCATENATE($F4521," ",$G4521),AllocFactorMatrix,(N$4+1),FALSE)*$E4522</f>
        <v>422.30132976977677</v>
      </c>
      <c r="O4521" s="25">
        <f ca="1">VLOOKUP(CONCATENATE($F4521," ",$G4521),AllocFactorMatrix,(O$4+1),FALSE)*$E4522</f>
        <v>172.14429806467027</v>
      </c>
      <c r="P4521" s="25">
        <f ca="1">VLOOKUP(CONCATENATE($F4521," ",$G4521),AllocFactorMatrix,(P$4+1),FALSE)*$E4522</f>
        <v>83.560661045252871</v>
      </c>
      <c r="Q4521" s="25">
        <f ca="1">VLOOKUP(CONCATENATE($F4521," ",$G4521),AllocFactorMatrix,(Q$4+1),FALSE)*$E4522</f>
        <v>35.790695676937183</v>
      </c>
      <c r="R4521" s="25">
        <f t="shared" ca="1" si="2103"/>
        <v>713.79698455663709</v>
      </c>
      <c r="S4521" s="25">
        <f ca="1">VLOOKUP(CONCATENATE($F4521," ",$G4521),AllocFactorMatrix,(S$4+1),FALSE)*$E4522</f>
        <v>6.0827880086802191</v>
      </c>
      <c r="T4521" s="25">
        <f ca="1">VLOOKUP(CONCATENATE($F4521," ",$G4521),AllocFactorMatrix,(T$4+1),FALSE)*$E4522</f>
        <v>107.15581976721421</v>
      </c>
      <c r="U4521" s="25">
        <f ca="1">VLOOKUP(CONCATENATE($F4521," ",$G4521),AllocFactorMatrix,(U$4+1),FALSE)*$E4522</f>
        <v>216.66443623481933</v>
      </c>
      <c r="V4521" s="25">
        <f ca="1">VLOOKUP(CONCATENATE($F4521," ",$G4521),AllocFactorMatrix,(V$4+1),FALSE)*$E4522</f>
        <v>53.688542915859415</v>
      </c>
      <c r="W4521" s="25">
        <f t="shared" ca="1" si="2105"/>
        <v>383.5915869265732</v>
      </c>
      <c r="X4521" s="25">
        <f ca="1">VLOOKUP(CONCATENATE($F4521," ",$G4521),AllocFactorMatrix,(X$4+1),FALSE)*$E4522</f>
        <v>142.92461095071954</v>
      </c>
      <c r="Y4521" s="25">
        <f ca="1">VLOOKUP(CONCATENATE($F4521," ",$G4521),AllocFactorMatrix,(Y$4+1),FALSE)*$E4522</f>
        <v>2.1921121733773861</v>
      </c>
      <c r="Z4521" s="25">
        <f t="shared" ca="1" si="2104"/>
        <v>145.11672312409692</v>
      </c>
      <c r="AA4521" s="25">
        <f ca="1">VLOOKUP(CONCATENATE($F4521," ",$G4521),AllocFactorMatrix,(AA$4+1),FALSE)*$E4522</f>
        <v>8.4836806439837265</v>
      </c>
      <c r="AB4521" s="25">
        <f ca="1">VLOOKUP(CONCATENATE($F4521," ",$G4521),AllocFactorMatrix,(AB$4+1),FALSE)*$E4522</f>
        <v>10905.42159626349</v>
      </c>
      <c r="AC4521" s="25">
        <f ca="1">VLOOKUP(CONCATENATE($F4521," ",$G4521),AllocFactorMatrix,(AC$4+1),FALSE)*$E4522</f>
        <v>1660.5861577116725</v>
      </c>
    </row>
    <row r="4522" spans="4:29" collapsed="1">
      <c r="D4522" s="58" t="str">
        <f>D4319</f>
        <v>Excess ADFIT 283 Unprotected</v>
      </c>
      <c r="E4522" s="22">
        <f>-E4319</f>
        <v>823816</v>
      </c>
      <c r="F4522" s="61" t="str">
        <f>F4319</f>
        <v>RB_GUP</v>
      </c>
      <c r="G4522" s="20" t="str">
        <f>$G$15</f>
        <v>TOTAL</v>
      </c>
      <c r="H4522" s="24">
        <f t="shared" ca="1" si="2097"/>
        <v>823816.00000000035</v>
      </c>
      <c r="I4522" s="25">
        <f ca="1">VLOOKUP(CONCATENATE($F4522," ",$G4522),AllocFactorMatrix,(I$4+1),FALSE)*$E4522</f>
        <v>479781.31266569067</v>
      </c>
      <c r="J4522" s="25">
        <f ca="1">VLOOKUP(CONCATENATE($F4522," ",$G4522),AllocFactorMatrix,(J$4+1),FALSE)*$E4522</f>
        <v>119155.56520657621</v>
      </c>
      <c r="K4522" s="25">
        <f ca="1">VLOOKUP(CONCATENATE($F4522," ",$G4522),AllocFactorMatrix,(K$4+1),FALSE)*$E4522</f>
        <v>1167.5506668367764</v>
      </c>
      <c r="L4522" s="25">
        <f ca="1">VLOOKUP(CONCATENATE($F4522," ",$G4522),AllocFactorMatrix,(L$4+1),FALSE)*$E4522</f>
        <v>46.26839158497021</v>
      </c>
      <c r="M4522" s="25">
        <f t="shared" ca="1" si="2102"/>
        <v>120369.38426499795</v>
      </c>
      <c r="N4522" s="25">
        <f ca="1">VLOOKUP(CONCATENATE($F4522," ",$G4522),AllocFactorMatrix,(N$4+1),FALSE)*$E4522</f>
        <v>39486.372083702583</v>
      </c>
      <c r="O4522" s="25">
        <f ca="1">VLOOKUP(CONCATENATE($F4522," ",$G4522),AllocFactorMatrix,(O$4+1),FALSE)*$E4522</f>
        <v>10129.584335284406</v>
      </c>
      <c r="P4522" s="25">
        <f ca="1">VLOOKUP(CONCATENATE($F4522," ",$G4522),AllocFactorMatrix,(P$4+1),FALSE)*$E4522</f>
        <v>647.09446871743864</v>
      </c>
      <c r="Q4522" s="25">
        <f ca="1">VLOOKUP(CONCATENATE($F4522," ",$G4522),AllocFactorMatrix,(Q$4+1),FALSE)*$E4522</f>
        <v>130.63352122430504</v>
      </c>
      <c r="R4522" s="25">
        <f t="shared" ca="1" si="2103"/>
        <v>50393.684408928733</v>
      </c>
      <c r="S4522" s="25">
        <f ca="1">VLOOKUP(CONCATENATE($F4522," ",$G4522),AllocFactorMatrix,(S$4+1),FALSE)*$E4522</f>
        <v>2242.1260337782387</v>
      </c>
      <c r="T4522" s="25">
        <f ca="1">VLOOKUP(CONCATENATE($F4522," ",$G4522),AllocFactorMatrix,(T$4+1),FALSE)*$E4522</f>
        <v>23135.445202038136</v>
      </c>
      <c r="U4522" s="25">
        <f ca="1">VLOOKUP(CONCATENATE($F4522," ",$G4522),AllocFactorMatrix,(U$4+1),FALSE)*$E4522</f>
        <v>108784.67947218365</v>
      </c>
      <c r="V4522" s="25">
        <f ca="1">VLOOKUP(CONCATENATE($F4522," ",$G4522),AllocFactorMatrix,(V$4+1),FALSE)*$E4522</f>
        <v>13849.311920553297</v>
      </c>
      <c r="W4522" s="25">
        <f t="shared" ca="1" si="2105"/>
        <v>148011.56262855334</v>
      </c>
      <c r="X4522" s="25">
        <f ca="1">VLOOKUP(CONCATENATE($F4522," ",$G4522),AllocFactorMatrix,(X$4+1),FALSE)*$E4522</f>
        <v>10773.075622789345</v>
      </c>
      <c r="Y4522" s="25">
        <f ca="1">VLOOKUP(CONCATENATE($F4522," ",$G4522),AllocFactorMatrix,(Y$4+1),FALSE)*$E4522</f>
        <v>230.82862594533026</v>
      </c>
      <c r="Z4522" s="25">
        <f t="shared" ca="1" si="2104"/>
        <v>11003.904248734676</v>
      </c>
      <c r="AA4522" s="25">
        <f ca="1">VLOOKUP(CONCATENATE($F4522," ",$G4522),AllocFactorMatrix,(AA$4+1),FALSE)*$E4522</f>
        <v>191.47578882012797</v>
      </c>
      <c r="AB4522" s="25">
        <f ca="1">VLOOKUP(CONCATENATE($F4522," ",$G4522),AllocFactorMatrix,(AB$4+1),FALSE)*$E4522</f>
        <v>12105.873359281712</v>
      </c>
      <c r="AC4522" s="25">
        <f ca="1">VLOOKUP(CONCATENATE($F4522," ",$G4522),AllocFactorMatrix,(AC$4+1),FALSE)*$E4522</f>
        <v>1958.8026349929587</v>
      </c>
    </row>
    <row r="4523" spans="4:29" hidden="1" outlineLevel="1">
      <c r="F4523" s="61" t="str">
        <f>F4530</f>
        <v>PROD_DEMAND</v>
      </c>
      <c r="G4523" s="20" t="str">
        <f>$G$8</f>
        <v>PRODUCTION</v>
      </c>
      <c r="H4523" s="24">
        <f t="shared" si="2097"/>
        <v>0</v>
      </c>
      <c r="I4523" s="25">
        <f>VLOOKUP(CONCATENATE($F4523," ",$G4523),AllocFactorMatrix,(I$4+1),FALSE)*$E4530</f>
        <v>0</v>
      </c>
      <c r="J4523" s="25">
        <f>VLOOKUP(CONCATENATE($F4523," ",$G4523),AllocFactorMatrix,(J$4+1),FALSE)*$E4530</f>
        <v>0</v>
      </c>
      <c r="K4523" s="25">
        <f>VLOOKUP(CONCATENATE($F4523," ",$G4523),AllocFactorMatrix,(K$4+1),FALSE)*$E4530</f>
        <v>0</v>
      </c>
      <c r="L4523" s="25">
        <f>VLOOKUP(CONCATENATE($F4523," ",$G4523),AllocFactorMatrix,(L$4+1),FALSE)*$E4530</f>
        <v>0</v>
      </c>
      <c r="M4523" s="25">
        <f t="shared" ref="M4523:M4530" si="2106">SUBTOTAL(9,J4523:L4523)</f>
        <v>0</v>
      </c>
      <c r="N4523" s="25">
        <f>VLOOKUP(CONCATENATE($F4523," ",$G4523),AllocFactorMatrix,(N$4+1),FALSE)*$E4530</f>
        <v>0</v>
      </c>
      <c r="O4523" s="25">
        <f>VLOOKUP(CONCATENATE($F4523," ",$G4523),AllocFactorMatrix,(O$4+1),FALSE)*$E4530</f>
        <v>0</v>
      </c>
      <c r="P4523" s="25">
        <f>VLOOKUP(CONCATENATE($F4523," ",$G4523),AllocFactorMatrix,(P$4+1),FALSE)*$E4530</f>
        <v>0</v>
      </c>
      <c r="Q4523" s="25">
        <f>VLOOKUP(CONCATENATE($F4523," ",$G4523),AllocFactorMatrix,(Q$4+1),FALSE)*$E4530</f>
        <v>0</v>
      </c>
      <c r="R4523" s="25">
        <f t="shared" ref="R4523:R4530" si="2107">SUBTOTAL(9,N4523:Q4523)</f>
        <v>0</v>
      </c>
      <c r="S4523" s="25">
        <f>VLOOKUP(CONCATENATE($F4523," ",$G4523),AllocFactorMatrix,(S$4+1),FALSE)*$E4530</f>
        <v>0</v>
      </c>
      <c r="T4523" s="25">
        <f>VLOOKUP(CONCATENATE($F4523," ",$G4523),AllocFactorMatrix,(T$4+1),FALSE)*$E4530</f>
        <v>0</v>
      </c>
      <c r="U4523" s="25">
        <f>VLOOKUP(CONCATENATE($F4523," ",$G4523),AllocFactorMatrix,(U$4+1),FALSE)*$E4530</f>
        <v>0</v>
      </c>
      <c r="V4523" s="25">
        <f>VLOOKUP(CONCATENATE($F4523," ",$G4523),AllocFactorMatrix,(V$4+1),FALSE)*$E4530</f>
        <v>0</v>
      </c>
      <c r="W4523" s="25">
        <f>SUBTOTAL(9,S4523:V4523)</f>
        <v>0</v>
      </c>
      <c r="X4523" s="25">
        <f>VLOOKUP(CONCATENATE($F4523," ",$G4523),AllocFactorMatrix,(X$4+1),FALSE)*$E4530</f>
        <v>0</v>
      </c>
      <c r="Y4523" s="25">
        <f>VLOOKUP(CONCATENATE($F4523," ",$G4523),AllocFactorMatrix,(Y$4+1),FALSE)*$E4530</f>
        <v>0</v>
      </c>
      <c r="Z4523" s="25">
        <f t="shared" ref="Z4523:Z4530" si="2108">SUBTOTAL(9,X4523:Y4523)</f>
        <v>0</v>
      </c>
      <c r="AA4523" s="25">
        <f>VLOOKUP(CONCATENATE($F4523," ",$G4523),AllocFactorMatrix,(AA$4+1),FALSE)*$E4530</f>
        <v>0</v>
      </c>
      <c r="AB4523" s="25">
        <f>VLOOKUP(CONCATENATE($F4523," ",$G4523),AllocFactorMatrix,(AB$4+1),FALSE)*$E4530</f>
        <v>0</v>
      </c>
      <c r="AC4523" s="25">
        <f>VLOOKUP(CONCATENATE($F4523," ",$G4523),AllocFactorMatrix,(AC$4+1),FALSE)*$E4530</f>
        <v>0</v>
      </c>
    </row>
    <row r="4524" spans="4:29" hidden="1" outlineLevel="1">
      <c r="F4524" s="61" t="str">
        <f>F4530</f>
        <v>PROD_DEMAND</v>
      </c>
      <c r="G4524" s="20" t="str">
        <f>$G$9</f>
        <v>BULKTRAN</v>
      </c>
      <c r="H4524" s="24">
        <f t="shared" si="2097"/>
        <v>0</v>
      </c>
      <c r="I4524" s="25">
        <f>VLOOKUP(CONCATENATE($F4524," ",$G4524),AllocFactorMatrix,(I$4+1),FALSE)*$E4530</f>
        <v>0</v>
      </c>
      <c r="J4524" s="25">
        <f>VLOOKUP(CONCATENATE($F4524," ",$G4524),AllocFactorMatrix,(J$4+1),FALSE)*$E4530</f>
        <v>0</v>
      </c>
      <c r="K4524" s="25">
        <f>VLOOKUP(CONCATENATE($F4524," ",$G4524),AllocFactorMatrix,(K$4+1),FALSE)*$E4530</f>
        <v>0</v>
      </c>
      <c r="L4524" s="25">
        <f>VLOOKUP(CONCATENATE($F4524," ",$G4524),AllocFactorMatrix,(L$4+1),FALSE)*$E4530</f>
        <v>0</v>
      </c>
      <c r="M4524" s="25">
        <f t="shared" si="2106"/>
        <v>0</v>
      </c>
      <c r="N4524" s="25">
        <f>VLOOKUP(CONCATENATE($F4524," ",$G4524),AllocFactorMatrix,(N$4+1),FALSE)*$E4530</f>
        <v>0</v>
      </c>
      <c r="O4524" s="25">
        <f>VLOOKUP(CONCATENATE($F4524," ",$G4524),AllocFactorMatrix,(O$4+1),FALSE)*$E4530</f>
        <v>0</v>
      </c>
      <c r="P4524" s="25">
        <f>VLOOKUP(CONCATENATE($F4524," ",$G4524),AllocFactorMatrix,(P$4+1),FALSE)*$E4530</f>
        <v>0</v>
      </c>
      <c r="Q4524" s="25">
        <f>VLOOKUP(CONCATENATE($F4524," ",$G4524),AllocFactorMatrix,(Q$4+1),FALSE)*$E4530</f>
        <v>0</v>
      </c>
      <c r="R4524" s="25">
        <f t="shared" si="2107"/>
        <v>0</v>
      </c>
      <c r="S4524" s="25">
        <f>VLOOKUP(CONCATENATE($F4524," ",$G4524),AllocFactorMatrix,(S$4+1),FALSE)*$E4530</f>
        <v>0</v>
      </c>
      <c r="T4524" s="25">
        <f>VLOOKUP(CONCATENATE($F4524," ",$G4524),AllocFactorMatrix,(T$4+1),FALSE)*$E4530</f>
        <v>0</v>
      </c>
      <c r="U4524" s="25">
        <f>VLOOKUP(CONCATENATE($F4524," ",$G4524),AllocFactorMatrix,(U$4+1),FALSE)*$E4530</f>
        <v>0</v>
      </c>
      <c r="V4524" s="25">
        <f>VLOOKUP(CONCATENATE($F4524," ",$G4524),AllocFactorMatrix,(V$4+1),FALSE)*$E4530</f>
        <v>0</v>
      </c>
      <c r="W4524" s="25">
        <f t="shared" ref="W4524:W4530" si="2109">SUBTOTAL(9,S4524:V4524)</f>
        <v>0</v>
      </c>
      <c r="X4524" s="25">
        <f>VLOOKUP(CONCATENATE($F4524," ",$G4524),AllocFactorMatrix,(X$4+1),FALSE)*$E4530</f>
        <v>0</v>
      </c>
      <c r="Y4524" s="25">
        <f>VLOOKUP(CONCATENATE($F4524," ",$G4524),AllocFactorMatrix,(Y$4+1),FALSE)*$E4530</f>
        <v>0</v>
      </c>
      <c r="Z4524" s="25">
        <f t="shared" si="2108"/>
        <v>0</v>
      </c>
      <c r="AA4524" s="25">
        <f>VLOOKUP(CONCATENATE($F4524," ",$G4524),AllocFactorMatrix,(AA$4+1),FALSE)*$E4530</f>
        <v>0</v>
      </c>
      <c r="AB4524" s="25">
        <f>VLOOKUP(CONCATENATE($F4524," ",$G4524),AllocFactorMatrix,(AB$4+1),FALSE)*$E4530</f>
        <v>0</v>
      </c>
      <c r="AC4524" s="25">
        <f>VLOOKUP(CONCATENATE($F4524," ",$G4524),AllocFactorMatrix,(AC$4+1),FALSE)*$E4530</f>
        <v>0</v>
      </c>
    </row>
    <row r="4525" spans="4:29" hidden="1" outlineLevel="1">
      <c r="F4525" s="61" t="str">
        <f>F4530</f>
        <v>PROD_DEMAND</v>
      </c>
      <c r="G4525" s="20" t="str">
        <f>$G$10</f>
        <v>SUBTRAN</v>
      </c>
      <c r="H4525" s="24">
        <f t="shared" si="2097"/>
        <v>0</v>
      </c>
      <c r="I4525" s="25">
        <f>VLOOKUP(CONCATENATE($F4525," ",$G4525),AllocFactorMatrix,(I$4+1),FALSE)*$E4530</f>
        <v>0</v>
      </c>
      <c r="J4525" s="25">
        <f>VLOOKUP(CONCATENATE($F4525," ",$G4525),AllocFactorMatrix,(J$4+1),FALSE)*$E4530</f>
        <v>0</v>
      </c>
      <c r="K4525" s="25">
        <f>VLOOKUP(CONCATENATE($F4525," ",$G4525),AllocFactorMatrix,(K$4+1),FALSE)*$E4530</f>
        <v>0</v>
      </c>
      <c r="L4525" s="25">
        <f>VLOOKUP(CONCATENATE($F4525," ",$G4525),AllocFactorMatrix,(L$4+1),FALSE)*$E4530</f>
        <v>0</v>
      </c>
      <c r="M4525" s="25">
        <f t="shared" si="2106"/>
        <v>0</v>
      </c>
      <c r="N4525" s="25">
        <f>VLOOKUP(CONCATENATE($F4525," ",$G4525),AllocFactorMatrix,(N$4+1),FALSE)*$E4530</f>
        <v>0</v>
      </c>
      <c r="O4525" s="25">
        <f>VLOOKUP(CONCATENATE($F4525," ",$G4525),AllocFactorMatrix,(O$4+1),FALSE)*$E4530</f>
        <v>0</v>
      </c>
      <c r="P4525" s="25">
        <f>VLOOKUP(CONCATENATE($F4525," ",$G4525),AllocFactorMatrix,(P$4+1),FALSE)*$E4530</f>
        <v>0</v>
      </c>
      <c r="Q4525" s="25">
        <f>VLOOKUP(CONCATENATE($F4525," ",$G4525),AllocFactorMatrix,(Q$4+1),FALSE)*$E4530</f>
        <v>0</v>
      </c>
      <c r="R4525" s="25">
        <f t="shared" si="2107"/>
        <v>0</v>
      </c>
      <c r="S4525" s="25">
        <f>VLOOKUP(CONCATENATE($F4525," ",$G4525),AllocFactorMatrix,(S$4+1),FALSE)*$E4530</f>
        <v>0</v>
      </c>
      <c r="T4525" s="25">
        <f>VLOOKUP(CONCATENATE($F4525," ",$G4525),AllocFactorMatrix,(T$4+1),FALSE)*$E4530</f>
        <v>0</v>
      </c>
      <c r="U4525" s="25">
        <f>VLOOKUP(CONCATENATE($F4525," ",$G4525),AllocFactorMatrix,(U$4+1),FALSE)*$E4530</f>
        <v>0</v>
      </c>
      <c r="V4525" s="25">
        <f>VLOOKUP(CONCATENATE($F4525," ",$G4525),AllocFactorMatrix,(V$4+1),FALSE)*$E4530</f>
        <v>0</v>
      </c>
      <c r="W4525" s="25">
        <f t="shared" si="2109"/>
        <v>0</v>
      </c>
      <c r="X4525" s="25">
        <f>VLOOKUP(CONCATENATE($F4525," ",$G4525),AllocFactorMatrix,(X$4+1),FALSE)*$E4530</f>
        <v>0</v>
      </c>
      <c r="Y4525" s="25">
        <f>VLOOKUP(CONCATENATE($F4525," ",$G4525),AllocFactorMatrix,(Y$4+1),FALSE)*$E4530</f>
        <v>0</v>
      </c>
      <c r="Z4525" s="25">
        <f t="shared" si="2108"/>
        <v>0</v>
      </c>
      <c r="AA4525" s="25">
        <f>VLOOKUP(CONCATENATE($F4525," ",$G4525),AllocFactorMatrix,(AA$4+1),FALSE)*$E4530</f>
        <v>0</v>
      </c>
      <c r="AB4525" s="25">
        <f>VLOOKUP(CONCATENATE($F4525," ",$G4525),AllocFactorMatrix,(AB$4+1),FALSE)*$E4530</f>
        <v>0</v>
      </c>
      <c r="AC4525" s="25">
        <f>VLOOKUP(CONCATENATE($F4525," ",$G4525),AllocFactorMatrix,(AC$4+1),FALSE)*$E4530</f>
        <v>0</v>
      </c>
    </row>
    <row r="4526" spans="4:29" hidden="1" outlineLevel="1">
      <c r="F4526" s="61" t="str">
        <f>F4530</f>
        <v>PROD_DEMAND</v>
      </c>
      <c r="G4526" s="20" t="str">
        <f>$G$11</f>
        <v>DISTPRI</v>
      </c>
      <c r="H4526" s="24">
        <f t="shared" si="2097"/>
        <v>0</v>
      </c>
      <c r="I4526" s="25">
        <f>VLOOKUP(CONCATENATE($F4526," ",$G4526),AllocFactorMatrix,(I$4+1),FALSE)*$E4530</f>
        <v>0</v>
      </c>
      <c r="J4526" s="25">
        <f>VLOOKUP(CONCATENATE($F4526," ",$G4526),AllocFactorMatrix,(J$4+1),FALSE)*$E4530</f>
        <v>0</v>
      </c>
      <c r="K4526" s="25">
        <f>VLOOKUP(CONCATENATE($F4526," ",$G4526),AllocFactorMatrix,(K$4+1),FALSE)*$E4530</f>
        <v>0</v>
      </c>
      <c r="L4526" s="25">
        <f>VLOOKUP(CONCATENATE($F4526," ",$G4526),AllocFactorMatrix,(L$4+1),FALSE)*$E4530</f>
        <v>0</v>
      </c>
      <c r="M4526" s="25">
        <f t="shared" si="2106"/>
        <v>0</v>
      </c>
      <c r="N4526" s="25">
        <f>VLOOKUP(CONCATENATE($F4526," ",$G4526),AllocFactorMatrix,(N$4+1),FALSE)*$E4530</f>
        <v>0</v>
      </c>
      <c r="O4526" s="25">
        <f>VLOOKUP(CONCATENATE($F4526," ",$G4526),AllocFactorMatrix,(O$4+1),FALSE)*$E4530</f>
        <v>0</v>
      </c>
      <c r="P4526" s="25">
        <f>VLOOKUP(CONCATENATE($F4526," ",$G4526),AllocFactorMatrix,(P$4+1),FALSE)*$E4530</f>
        <v>0</v>
      </c>
      <c r="Q4526" s="25">
        <f>VLOOKUP(CONCATENATE($F4526," ",$G4526),AllocFactorMatrix,(Q$4+1),FALSE)*$E4530</f>
        <v>0</v>
      </c>
      <c r="R4526" s="25">
        <f t="shared" si="2107"/>
        <v>0</v>
      </c>
      <c r="S4526" s="25">
        <f>VLOOKUP(CONCATENATE($F4526," ",$G4526),AllocFactorMatrix,(S$4+1),FALSE)*$E4530</f>
        <v>0</v>
      </c>
      <c r="T4526" s="25">
        <f>VLOOKUP(CONCATENATE($F4526," ",$G4526),AllocFactorMatrix,(T$4+1),FALSE)*$E4530</f>
        <v>0</v>
      </c>
      <c r="U4526" s="25">
        <f>VLOOKUP(CONCATENATE($F4526," ",$G4526),AllocFactorMatrix,(U$4+1),FALSE)*$E4530</f>
        <v>0</v>
      </c>
      <c r="V4526" s="25">
        <f>VLOOKUP(CONCATENATE($F4526," ",$G4526),AllocFactorMatrix,(V$4+1),FALSE)*$E4530</f>
        <v>0</v>
      </c>
      <c r="W4526" s="25">
        <f t="shared" si="2109"/>
        <v>0</v>
      </c>
      <c r="X4526" s="25">
        <f>VLOOKUP(CONCATENATE($F4526," ",$G4526),AllocFactorMatrix,(X$4+1),FALSE)*$E4530</f>
        <v>0</v>
      </c>
      <c r="Y4526" s="25">
        <f>VLOOKUP(CONCATENATE($F4526," ",$G4526),AllocFactorMatrix,(Y$4+1),FALSE)*$E4530</f>
        <v>0</v>
      </c>
      <c r="Z4526" s="25">
        <f t="shared" si="2108"/>
        <v>0</v>
      </c>
      <c r="AA4526" s="25">
        <f>VLOOKUP(CONCATENATE($F4526," ",$G4526),AllocFactorMatrix,(AA$4+1),FALSE)*$E4530</f>
        <v>0</v>
      </c>
      <c r="AB4526" s="25">
        <f>VLOOKUP(CONCATENATE($F4526," ",$G4526),AllocFactorMatrix,(AB$4+1),FALSE)*$E4530</f>
        <v>0</v>
      </c>
      <c r="AC4526" s="25">
        <f>VLOOKUP(CONCATENATE($F4526," ",$G4526),AllocFactorMatrix,(AC$4+1),FALSE)*$E4530</f>
        <v>0</v>
      </c>
    </row>
    <row r="4527" spans="4:29" hidden="1" outlineLevel="1">
      <c r="F4527" s="61" t="str">
        <f>F4530</f>
        <v>PROD_DEMAND</v>
      </c>
      <c r="G4527" s="20" t="str">
        <f>$G$12</f>
        <v>DISTSEC</v>
      </c>
      <c r="H4527" s="24">
        <f t="shared" si="2097"/>
        <v>0</v>
      </c>
      <c r="I4527" s="25">
        <f>VLOOKUP(CONCATENATE($F4527," ",$G4527),AllocFactorMatrix,(I$4+1),FALSE)*$E4530</f>
        <v>0</v>
      </c>
      <c r="J4527" s="25">
        <f>VLOOKUP(CONCATENATE($F4527," ",$G4527),AllocFactorMatrix,(J$4+1),FALSE)*$E4530</f>
        <v>0</v>
      </c>
      <c r="K4527" s="25">
        <f>VLOOKUP(CONCATENATE($F4527," ",$G4527),AllocFactorMatrix,(K$4+1),FALSE)*$E4530</f>
        <v>0</v>
      </c>
      <c r="L4527" s="25">
        <f>VLOOKUP(CONCATENATE($F4527," ",$G4527),AllocFactorMatrix,(L$4+1),FALSE)*$E4530</f>
        <v>0</v>
      </c>
      <c r="M4527" s="25">
        <f t="shared" si="2106"/>
        <v>0</v>
      </c>
      <c r="N4527" s="25">
        <f>VLOOKUP(CONCATENATE($F4527," ",$G4527),AllocFactorMatrix,(N$4+1),FALSE)*$E4530</f>
        <v>0</v>
      </c>
      <c r="O4527" s="25">
        <f>VLOOKUP(CONCATENATE($F4527," ",$G4527),AllocFactorMatrix,(O$4+1),FALSE)*$E4530</f>
        <v>0</v>
      </c>
      <c r="P4527" s="25">
        <f>VLOOKUP(CONCATENATE($F4527," ",$G4527),AllocFactorMatrix,(P$4+1),FALSE)*$E4530</f>
        <v>0</v>
      </c>
      <c r="Q4527" s="25">
        <f>VLOOKUP(CONCATENATE($F4527," ",$G4527),AllocFactorMatrix,(Q$4+1),FALSE)*$E4530</f>
        <v>0</v>
      </c>
      <c r="R4527" s="25">
        <f t="shared" si="2107"/>
        <v>0</v>
      </c>
      <c r="S4527" s="25">
        <f>VLOOKUP(CONCATENATE($F4527," ",$G4527),AllocFactorMatrix,(S$4+1),FALSE)*$E4530</f>
        <v>0</v>
      </c>
      <c r="T4527" s="25">
        <f>VLOOKUP(CONCATENATE($F4527," ",$G4527),AllocFactorMatrix,(T$4+1),FALSE)*$E4530</f>
        <v>0</v>
      </c>
      <c r="U4527" s="25">
        <f>VLOOKUP(CONCATENATE($F4527," ",$G4527),AllocFactorMatrix,(U$4+1),FALSE)*$E4530</f>
        <v>0</v>
      </c>
      <c r="V4527" s="25">
        <f>VLOOKUP(CONCATENATE($F4527," ",$G4527),AllocFactorMatrix,(V$4+1),FALSE)*$E4530</f>
        <v>0</v>
      </c>
      <c r="W4527" s="25">
        <f t="shared" si="2109"/>
        <v>0</v>
      </c>
      <c r="X4527" s="25">
        <f>VLOOKUP(CONCATENATE($F4527," ",$G4527),AllocFactorMatrix,(X$4+1),FALSE)*$E4530</f>
        <v>0</v>
      </c>
      <c r="Y4527" s="25">
        <f>VLOOKUP(CONCATENATE($F4527," ",$G4527),AllocFactorMatrix,(Y$4+1),FALSE)*$E4530</f>
        <v>0</v>
      </c>
      <c r="Z4527" s="25">
        <f t="shared" si="2108"/>
        <v>0</v>
      </c>
      <c r="AA4527" s="25">
        <f>VLOOKUP(CONCATENATE($F4527," ",$G4527),AllocFactorMatrix,(AA$4+1),FALSE)*$E4530</f>
        <v>0</v>
      </c>
      <c r="AB4527" s="25">
        <f>VLOOKUP(CONCATENATE($F4527," ",$G4527),AllocFactorMatrix,(AB$4+1),FALSE)*$E4530</f>
        <v>0</v>
      </c>
      <c r="AC4527" s="25">
        <f>VLOOKUP(CONCATENATE($F4527," ",$G4527),AllocFactorMatrix,(AC$4+1),FALSE)*$E4530</f>
        <v>0</v>
      </c>
    </row>
    <row r="4528" spans="4:29" hidden="1" outlineLevel="1">
      <c r="F4528" s="61" t="str">
        <f>F4530</f>
        <v>PROD_DEMAND</v>
      </c>
      <c r="G4528" s="20" t="str">
        <f>$G$13</f>
        <v>ENERGY</v>
      </c>
      <c r="H4528" s="24">
        <f t="shared" si="2097"/>
        <v>0</v>
      </c>
      <c r="I4528" s="25">
        <f>VLOOKUP(CONCATENATE($F4528," ",$G4528),AllocFactorMatrix,(I$4+1),FALSE)*$E4530</f>
        <v>0</v>
      </c>
      <c r="J4528" s="25">
        <f>VLOOKUP(CONCATENATE($F4528," ",$G4528),AllocFactorMatrix,(J$4+1),FALSE)*$E4530</f>
        <v>0</v>
      </c>
      <c r="K4528" s="25">
        <f>VLOOKUP(CONCATENATE($F4528," ",$G4528),AllocFactorMatrix,(K$4+1),FALSE)*$E4530</f>
        <v>0</v>
      </c>
      <c r="L4528" s="25">
        <f>VLOOKUP(CONCATENATE($F4528," ",$G4528),AllocFactorMatrix,(L$4+1),FALSE)*$E4530</f>
        <v>0</v>
      </c>
      <c r="M4528" s="25">
        <f t="shared" si="2106"/>
        <v>0</v>
      </c>
      <c r="N4528" s="25">
        <f>VLOOKUP(CONCATENATE($F4528," ",$G4528),AllocFactorMatrix,(N$4+1),FALSE)*$E4530</f>
        <v>0</v>
      </c>
      <c r="O4528" s="25">
        <f>VLOOKUP(CONCATENATE($F4528," ",$G4528),AllocFactorMatrix,(O$4+1),FALSE)*$E4530</f>
        <v>0</v>
      </c>
      <c r="P4528" s="25">
        <f>VLOOKUP(CONCATENATE($F4528," ",$G4528),AllocFactorMatrix,(P$4+1),FALSE)*$E4530</f>
        <v>0</v>
      </c>
      <c r="Q4528" s="25">
        <f>VLOOKUP(CONCATENATE($F4528," ",$G4528),AllocFactorMatrix,(Q$4+1),FALSE)*$E4530</f>
        <v>0</v>
      </c>
      <c r="R4528" s="25">
        <f t="shared" si="2107"/>
        <v>0</v>
      </c>
      <c r="S4528" s="25">
        <f>VLOOKUP(CONCATENATE($F4528," ",$G4528),AllocFactorMatrix,(S$4+1),FALSE)*$E4530</f>
        <v>0</v>
      </c>
      <c r="T4528" s="25">
        <f>VLOOKUP(CONCATENATE($F4528," ",$G4528),AllocFactorMatrix,(T$4+1),FALSE)*$E4530</f>
        <v>0</v>
      </c>
      <c r="U4528" s="25">
        <f>VLOOKUP(CONCATENATE($F4528," ",$G4528),AllocFactorMatrix,(U$4+1),FALSE)*$E4530</f>
        <v>0</v>
      </c>
      <c r="V4528" s="25">
        <f>VLOOKUP(CONCATENATE($F4528," ",$G4528),AllocFactorMatrix,(V$4+1),FALSE)*$E4530</f>
        <v>0</v>
      </c>
      <c r="W4528" s="25">
        <f t="shared" si="2109"/>
        <v>0</v>
      </c>
      <c r="X4528" s="25">
        <f>VLOOKUP(CONCATENATE($F4528," ",$G4528),AllocFactorMatrix,(X$4+1),FALSE)*$E4530</f>
        <v>0</v>
      </c>
      <c r="Y4528" s="25">
        <f>VLOOKUP(CONCATENATE($F4528," ",$G4528),AllocFactorMatrix,(Y$4+1),FALSE)*$E4530</f>
        <v>0</v>
      </c>
      <c r="Z4528" s="25">
        <f t="shared" si="2108"/>
        <v>0</v>
      </c>
      <c r="AA4528" s="25">
        <f>VLOOKUP(CONCATENATE($F4528," ",$G4528),AllocFactorMatrix,(AA$4+1),FALSE)*$E4530</f>
        <v>0</v>
      </c>
      <c r="AB4528" s="25">
        <f>VLOOKUP(CONCATENATE($F4528," ",$G4528),AllocFactorMatrix,(AB$4+1),FALSE)*$E4530</f>
        <v>0</v>
      </c>
      <c r="AC4528" s="25">
        <f>VLOOKUP(CONCATENATE($F4528," ",$G4528),AllocFactorMatrix,(AC$4+1),FALSE)*$E4530</f>
        <v>0</v>
      </c>
    </row>
    <row r="4529" spans="1:29" hidden="1" outlineLevel="1">
      <c r="F4529" s="61" t="str">
        <f>F4530</f>
        <v>PROD_DEMAND</v>
      </c>
      <c r="G4529" s="20" t="str">
        <f>$G$14</f>
        <v>CUSTOMER</v>
      </c>
      <c r="H4529" s="24">
        <f t="shared" si="2097"/>
        <v>0</v>
      </c>
      <c r="I4529" s="25">
        <f>VLOOKUP(CONCATENATE($F4529," ",$G4529),AllocFactorMatrix,(I$4+1),FALSE)*$E4530</f>
        <v>0</v>
      </c>
      <c r="J4529" s="25">
        <f>VLOOKUP(CONCATENATE($F4529," ",$G4529),AllocFactorMatrix,(J$4+1),FALSE)*$E4530</f>
        <v>0</v>
      </c>
      <c r="K4529" s="25">
        <f>VLOOKUP(CONCATENATE($F4529," ",$G4529),AllocFactorMatrix,(K$4+1),FALSE)*$E4530</f>
        <v>0</v>
      </c>
      <c r="L4529" s="25">
        <f>VLOOKUP(CONCATENATE($F4529," ",$G4529),AllocFactorMatrix,(L$4+1),FALSE)*$E4530</f>
        <v>0</v>
      </c>
      <c r="M4529" s="25">
        <f t="shared" si="2106"/>
        <v>0</v>
      </c>
      <c r="N4529" s="25">
        <f>VLOOKUP(CONCATENATE($F4529," ",$G4529),AllocFactorMatrix,(N$4+1),FALSE)*$E4530</f>
        <v>0</v>
      </c>
      <c r="O4529" s="25">
        <f>VLOOKUP(CONCATENATE($F4529," ",$G4529),AllocFactorMatrix,(O$4+1),FALSE)*$E4530</f>
        <v>0</v>
      </c>
      <c r="P4529" s="25">
        <f>VLOOKUP(CONCATENATE($F4529," ",$G4529),AllocFactorMatrix,(P$4+1),FALSE)*$E4530</f>
        <v>0</v>
      </c>
      <c r="Q4529" s="25">
        <f>VLOOKUP(CONCATENATE($F4529," ",$G4529),AllocFactorMatrix,(Q$4+1),FALSE)*$E4530</f>
        <v>0</v>
      </c>
      <c r="R4529" s="25">
        <f t="shared" si="2107"/>
        <v>0</v>
      </c>
      <c r="S4529" s="25">
        <f>VLOOKUP(CONCATENATE($F4529," ",$G4529),AllocFactorMatrix,(S$4+1),FALSE)*$E4530</f>
        <v>0</v>
      </c>
      <c r="T4529" s="25">
        <f>VLOOKUP(CONCATENATE($F4529," ",$G4529),AllocFactorMatrix,(T$4+1),FALSE)*$E4530</f>
        <v>0</v>
      </c>
      <c r="U4529" s="25">
        <f>VLOOKUP(CONCATENATE($F4529," ",$G4529),AllocFactorMatrix,(U$4+1),FALSE)*$E4530</f>
        <v>0</v>
      </c>
      <c r="V4529" s="25">
        <f>VLOOKUP(CONCATENATE($F4529," ",$G4529),AllocFactorMatrix,(V$4+1),FALSE)*$E4530</f>
        <v>0</v>
      </c>
      <c r="W4529" s="25">
        <f t="shared" si="2109"/>
        <v>0</v>
      </c>
      <c r="X4529" s="25">
        <f>VLOOKUP(CONCATENATE($F4529," ",$G4529),AllocFactorMatrix,(X$4+1),FALSE)*$E4530</f>
        <v>0</v>
      </c>
      <c r="Y4529" s="25">
        <f>VLOOKUP(CONCATENATE($F4529," ",$G4529),AllocFactorMatrix,(Y$4+1),FALSE)*$E4530</f>
        <v>0</v>
      </c>
      <c r="Z4529" s="25">
        <f t="shared" si="2108"/>
        <v>0</v>
      </c>
      <c r="AA4529" s="25">
        <f>VLOOKUP(CONCATENATE($F4529," ",$G4529),AllocFactorMatrix,(AA$4+1),FALSE)*$E4530</f>
        <v>0</v>
      </c>
      <c r="AB4529" s="25">
        <f>VLOOKUP(CONCATENATE($F4529," ",$G4529),AllocFactorMatrix,(AB$4+1),FALSE)*$E4530</f>
        <v>0</v>
      </c>
      <c r="AC4529" s="25">
        <f>VLOOKUP(CONCATENATE($F4529," ",$G4529),AllocFactorMatrix,(AC$4+1),FALSE)*$E4530</f>
        <v>0</v>
      </c>
    </row>
    <row r="4530" spans="1:29" collapsed="1">
      <c r="D4530" s="58" t="s">
        <v>1262</v>
      </c>
      <c r="E4530" s="22">
        <v>0</v>
      </c>
      <c r="F4530" s="61" t="s">
        <v>29</v>
      </c>
      <c r="G4530" s="20" t="str">
        <f>$G$15</f>
        <v>TOTAL</v>
      </c>
      <c r="H4530" s="24">
        <f t="shared" si="2097"/>
        <v>0</v>
      </c>
      <c r="I4530" s="25">
        <f>VLOOKUP(CONCATENATE($F4530," ",$G4530),AllocFactorMatrix,(I$4+1),FALSE)*$E4530</f>
        <v>0</v>
      </c>
      <c r="J4530" s="25">
        <f>VLOOKUP(CONCATENATE($F4530," ",$G4530),AllocFactorMatrix,(J$4+1),FALSE)*$E4530</f>
        <v>0</v>
      </c>
      <c r="K4530" s="25">
        <f>VLOOKUP(CONCATENATE($F4530," ",$G4530),AllocFactorMatrix,(K$4+1),FALSE)*$E4530</f>
        <v>0</v>
      </c>
      <c r="L4530" s="25">
        <f>VLOOKUP(CONCATENATE($F4530," ",$G4530),AllocFactorMatrix,(L$4+1),FALSE)*$E4530</f>
        <v>0</v>
      </c>
      <c r="M4530" s="25">
        <f t="shared" si="2106"/>
        <v>0</v>
      </c>
      <c r="N4530" s="25">
        <f>VLOOKUP(CONCATENATE($F4530," ",$G4530),AllocFactorMatrix,(N$4+1),FALSE)*$E4530</f>
        <v>0</v>
      </c>
      <c r="O4530" s="25">
        <f>VLOOKUP(CONCATENATE($F4530," ",$G4530),AllocFactorMatrix,(O$4+1),FALSE)*$E4530</f>
        <v>0</v>
      </c>
      <c r="P4530" s="25">
        <f>VLOOKUP(CONCATENATE($F4530," ",$G4530),AllocFactorMatrix,(P$4+1),FALSE)*$E4530</f>
        <v>0</v>
      </c>
      <c r="Q4530" s="25">
        <f>VLOOKUP(CONCATENATE($F4530," ",$G4530),AllocFactorMatrix,(Q$4+1),FALSE)*$E4530</f>
        <v>0</v>
      </c>
      <c r="R4530" s="25">
        <f t="shared" si="2107"/>
        <v>0</v>
      </c>
      <c r="S4530" s="25">
        <f>VLOOKUP(CONCATENATE($F4530," ",$G4530),AllocFactorMatrix,(S$4+1),FALSE)*$E4530</f>
        <v>0</v>
      </c>
      <c r="T4530" s="25">
        <f>VLOOKUP(CONCATENATE($F4530," ",$G4530),AllocFactorMatrix,(T$4+1),FALSE)*$E4530</f>
        <v>0</v>
      </c>
      <c r="U4530" s="25">
        <f>VLOOKUP(CONCATENATE($F4530," ",$G4530),AllocFactorMatrix,(U$4+1),FALSE)*$E4530</f>
        <v>0</v>
      </c>
      <c r="V4530" s="25">
        <f>VLOOKUP(CONCATENATE($F4530," ",$G4530),AllocFactorMatrix,(V$4+1),FALSE)*$E4530</f>
        <v>0</v>
      </c>
      <c r="W4530" s="25">
        <f t="shared" si="2109"/>
        <v>0</v>
      </c>
      <c r="X4530" s="25">
        <f>VLOOKUP(CONCATENATE($F4530," ",$G4530),AllocFactorMatrix,(X$4+1),FALSE)*$E4530</f>
        <v>0</v>
      </c>
      <c r="Y4530" s="25">
        <f>VLOOKUP(CONCATENATE($F4530," ",$G4530),AllocFactorMatrix,(Y$4+1),FALSE)*$E4530</f>
        <v>0</v>
      </c>
      <c r="Z4530" s="25">
        <f t="shared" si="2108"/>
        <v>0</v>
      </c>
      <c r="AA4530" s="25">
        <f>VLOOKUP(CONCATENATE($F4530," ",$G4530),AllocFactorMatrix,(AA$4+1),FALSE)*$E4530</f>
        <v>0</v>
      </c>
      <c r="AB4530" s="25">
        <f>VLOOKUP(CONCATENATE($F4530," ",$G4530),AllocFactorMatrix,(AB$4+1),FALSE)*$E4530</f>
        <v>0</v>
      </c>
      <c r="AC4530" s="25">
        <f>VLOOKUP(CONCATENATE($F4530," ",$G4530),AllocFactorMatrix,(AC$4+1),FALSE)*$E4530</f>
        <v>0</v>
      </c>
    </row>
    <row r="4531" spans="1:29" hidden="1" outlineLevel="1">
      <c r="F4531" s="61" t="str">
        <f>F4538</f>
        <v>RB_GUP</v>
      </c>
      <c r="G4531" s="20" t="str">
        <f>$G$8</f>
        <v>PRODUCTION</v>
      </c>
      <c r="H4531" s="24">
        <f t="shared" ca="1" si="2097"/>
        <v>0</v>
      </c>
      <c r="I4531" s="25">
        <f ca="1">VLOOKUP(CONCATENATE($F4531," ",$G4531),AllocFactorMatrix,(I$4+1),FALSE)*$E4538</f>
        <v>0</v>
      </c>
      <c r="J4531" s="25">
        <f ca="1">VLOOKUP(CONCATENATE($F4531," ",$G4531),AllocFactorMatrix,(J$4+1),FALSE)*$E4538</f>
        <v>0</v>
      </c>
      <c r="K4531" s="25">
        <f ca="1">VLOOKUP(CONCATENATE($F4531," ",$G4531),AllocFactorMatrix,(K$4+1),FALSE)*$E4538</f>
        <v>0</v>
      </c>
      <c r="L4531" s="25">
        <f ca="1">VLOOKUP(CONCATENATE($F4531," ",$G4531),AllocFactorMatrix,(L$4+1),FALSE)*$E4538</f>
        <v>0</v>
      </c>
      <c r="M4531" s="25">
        <f t="shared" ref="M4531:M4538" ca="1" si="2110">SUBTOTAL(9,J4531:L4531)</f>
        <v>0</v>
      </c>
      <c r="N4531" s="25">
        <f ca="1">VLOOKUP(CONCATENATE($F4531," ",$G4531),AllocFactorMatrix,(N$4+1),FALSE)*$E4538</f>
        <v>0</v>
      </c>
      <c r="O4531" s="25">
        <f ca="1">VLOOKUP(CONCATENATE($F4531," ",$G4531),AllocFactorMatrix,(O$4+1),FALSE)*$E4538</f>
        <v>0</v>
      </c>
      <c r="P4531" s="25">
        <f ca="1">VLOOKUP(CONCATENATE($F4531," ",$G4531),AllocFactorMatrix,(P$4+1),FALSE)*$E4538</f>
        <v>0</v>
      </c>
      <c r="Q4531" s="25">
        <f ca="1">VLOOKUP(CONCATENATE($F4531," ",$G4531),AllocFactorMatrix,(Q$4+1),FALSE)*$E4538</f>
        <v>0</v>
      </c>
      <c r="R4531" s="25">
        <f t="shared" ref="R4531:R4538" ca="1" si="2111">SUBTOTAL(9,N4531:Q4531)</f>
        <v>0</v>
      </c>
      <c r="S4531" s="25">
        <f ca="1">VLOOKUP(CONCATENATE($F4531," ",$G4531),AllocFactorMatrix,(S$4+1),FALSE)*$E4538</f>
        <v>0</v>
      </c>
      <c r="T4531" s="25">
        <f ca="1">VLOOKUP(CONCATENATE($F4531," ",$G4531),AllocFactorMatrix,(T$4+1),FALSE)*$E4538</f>
        <v>0</v>
      </c>
      <c r="U4531" s="25">
        <f ca="1">VLOOKUP(CONCATENATE($F4531," ",$G4531),AllocFactorMatrix,(U$4+1),FALSE)*$E4538</f>
        <v>0</v>
      </c>
      <c r="V4531" s="25">
        <f ca="1">VLOOKUP(CONCATENATE($F4531," ",$G4531),AllocFactorMatrix,(V$4+1),FALSE)*$E4538</f>
        <v>0</v>
      </c>
      <c r="W4531" s="25">
        <f ca="1">SUBTOTAL(9,S4531:V4531)</f>
        <v>0</v>
      </c>
      <c r="X4531" s="25">
        <f ca="1">VLOOKUP(CONCATENATE($F4531," ",$G4531),AllocFactorMatrix,(X$4+1),FALSE)*$E4538</f>
        <v>0</v>
      </c>
      <c r="Y4531" s="25">
        <f ca="1">VLOOKUP(CONCATENATE($F4531," ",$G4531),AllocFactorMatrix,(Y$4+1),FALSE)*$E4538</f>
        <v>0</v>
      </c>
      <c r="Z4531" s="25">
        <f t="shared" ref="Z4531:Z4538" ca="1" si="2112">SUBTOTAL(9,X4531:Y4531)</f>
        <v>0</v>
      </c>
      <c r="AA4531" s="25">
        <f ca="1">VLOOKUP(CONCATENATE($F4531," ",$G4531),AllocFactorMatrix,(AA$4+1),FALSE)*$E4538</f>
        <v>0</v>
      </c>
      <c r="AB4531" s="25">
        <f ca="1">VLOOKUP(CONCATENATE($F4531," ",$G4531),AllocFactorMatrix,(AB$4+1),FALSE)*$E4538</f>
        <v>0</v>
      </c>
      <c r="AC4531" s="25">
        <f ca="1">VLOOKUP(CONCATENATE($F4531," ",$G4531),AllocFactorMatrix,(AC$4+1),FALSE)*$E4538</f>
        <v>0</v>
      </c>
    </row>
    <row r="4532" spans="1:29" hidden="1" outlineLevel="1">
      <c r="F4532" s="61" t="str">
        <f>F4538</f>
        <v>RB_GUP</v>
      </c>
      <c r="G4532" s="20" t="str">
        <f>$G$9</f>
        <v>BULKTRAN</v>
      </c>
      <c r="H4532" s="24">
        <f t="shared" ca="1" si="2097"/>
        <v>0</v>
      </c>
      <c r="I4532" s="25">
        <f ca="1">VLOOKUP(CONCATENATE($F4532," ",$G4532),AllocFactorMatrix,(I$4+1),FALSE)*$E4538</f>
        <v>0</v>
      </c>
      <c r="J4532" s="25">
        <f ca="1">VLOOKUP(CONCATENATE($F4532," ",$G4532),AllocFactorMatrix,(J$4+1),FALSE)*$E4538</f>
        <v>0</v>
      </c>
      <c r="K4532" s="25">
        <f ca="1">VLOOKUP(CONCATENATE($F4532," ",$G4532),AllocFactorMatrix,(K$4+1),FALSE)*$E4538</f>
        <v>0</v>
      </c>
      <c r="L4532" s="25">
        <f ca="1">VLOOKUP(CONCATENATE($F4532," ",$G4532),AllocFactorMatrix,(L$4+1),FALSE)*$E4538</f>
        <v>0</v>
      </c>
      <c r="M4532" s="25">
        <f t="shared" ca="1" si="2110"/>
        <v>0</v>
      </c>
      <c r="N4532" s="25">
        <f ca="1">VLOOKUP(CONCATENATE($F4532," ",$G4532),AllocFactorMatrix,(N$4+1),FALSE)*$E4538</f>
        <v>0</v>
      </c>
      <c r="O4532" s="25">
        <f ca="1">VLOOKUP(CONCATENATE($F4532," ",$G4532),AllocFactorMatrix,(O$4+1),FALSE)*$E4538</f>
        <v>0</v>
      </c>
      <c r="P4532" s="25">
        <f ca="1">VLOOKUP(CONCATENATE($F4532," ",$G4532),AllocFactorMatrix,(P$4+1),FALSE)*$E4538</f>
        <v>0</v>
      </c>
      <c r="Q4532" s="25">
        <f ca="1">VLOOKUP(CONCATENATE($F4532," ",$G4532),AllocFactorMatrix,(Q$4+1),FALSE)*$E4538</f>
        <v>0</v>
      </c>
      <c r="R4532" s="25">
        <f t="shared" ca="1" si="2111"/>
        <v>0</v>
      </c>
      <c r="S4532" s="25">
        <f ca="1">VLOOKUP(CONCATENATE($F4532," ",$G4532),AllocFactorMatrix,(S$4+1),FALSE)*$E4538</f>
        <v>0</v>
      </c>
      <c r="T4532" s="25">
        <f ca="1">VLOOKUP(CONCATENATE($F4532," ",$G4532),AllocFactorMatrix,(T$4+1),FALSE)*$E4538</f>
        <v>0</v>
      </c>
      <c r="U4532" s="25">
        <f ca="1">VLOOKUP(CONCATENATE($F4532," ",$G4532),AllocFactorMatrix,(U$4+1),FALSE)*$E4538</f>
        <v>0</v>
      </c>
      <c r="V4532" s="25">
        <f ca="1">VLOOKUP(CONCATENATE($F4532," ",$G4532),AllocFactorMatrix,(V$4+1),FALSE)*$E4538</f>
        <v>0</v>
      </c>
      <c r="W4532" s="25">
        <f t="shared" ref="W4532:W4538" ca="1" si="2113">SUBTOTAL(9,S4532:V4532)</f>
        <v>0</v>
      </c>
      <c r="X4532" s="25">
        <f ca="1">VLOOKUP(CONCATENATE($F4532," ",$G4532),AllocFactorMatrix,(X$4+1),FALSE)*$E4538</f>
        <v>0</v>
      </c>
      <c r="Y4532" s="25">
        <f ca="1">VLOOKUP(CONCATENATE($F4532," ",$G4532),AllocFactorMatrix,(Y$4+1),FALSE)*$E4538</f>
        <v>0</v>
      </c>
      <c r="Z4532" s="25">
        <f t="shared" ca="1" si="2112"/>
        <v>0</v>
      </c>
      <c r="AA4532" s="25">
        <f ca="1">VLOOKUP(CONCATENATE($F4532," ",$G4532),AllocFactorMatrix,(AA$4+1),FALSE)*$E4538</f>
        <v>0</v>
      </c>
      <c r="AB4532" s="25">
        <f ca="1">VLOOKUP(CONCATENATE($F4532," ",$G4532),AllocFactorMatrix,(AB$4+1),FALSE)*$E4538</f>
        <v>0</v>
      </c>
      <c r="AC4532" s="25">
        <f ca="1">VLOOKUP(CONCATENATE($F4532," ",$G4532),AllocFactorMatrix,(AC$4+1),FALSE)*$E4538</f>
        <v>0</v>
      </c>
    </row>
    <row r="4533" spans="1:29" hidden="1" outlineLevel="1">
      <c r="F4533" s="61" t="str">
        <f>F4538</f>
        <v>RB_GUP</v>
      </c>
      <c r="G4533" s="20" t="str">
        <f>$G$10</f>
        <v>SUBTRAN</v>
      </c>
      <c r="H4533" s="24">
        <f t="shared" ca="1" si="2097"/>
        <v>0</v>
      </c>
      <c r="I4533" s="25">
        <f ca="1">VLOOKUP(CONCATENATE($F4533," ",$G4533),AllocFactorMatrix,(I$4+1),FALSE)*$E4538</f>
        <v>0</v>
      </c>
      <c r="J4533" s="25">
        <f ca="1">VLOOKUP(CONCATENATE($F4533," ",$G4533),AllocFactorMatrix,(J$4+1),FALSE)*$E4538</f>
        <v>0</v>
      </c>
      <c r="K4533" s="25">
        <f ca="1">VLOOKUP(CONCATENATE($F4533," ",$G4533),AllocFactorMatrix,(K$4+1),FALSE)*$E4538</f>
        <v>0</v>
      </c>
      <c r="L4533" s="25">
        <f ca="1">VLOOKUP(CONCATENATE($F4533," ",$G4533),AllocFactorMatrix,(L$4+1),FALSE)*$E4538</f>
        <v>0</v>
      </c>
      <c r="M4533" s="25">
        <f t="shared" ca="1" si="2110"/>
        <v>0</v>
      </c>
      <c r="N4533" s="25">
        <f ca="1">VLOOKUP(CONCATENATE($F4533," ",$G4533),AllocFactorMatrix,(N$4+1),FALSE)*$E4538</f>
        <v>0</v>
      </c>
      <c r="O4533" s="25">
        <f ca="1">VLOOKUP(CONCATENATE($F4533," ",$G4533),AllocFactorMatrix,(O$4+1),FALSE)*$E4538</f>
        <v>0</v>
      </c>
      <c r="P4533" s="25">
        <f ca="1">VLOOKUP(CONCATENATE($F4533," ",$G4533),AllocFactorMatrix,(P$4+1),FALSE)*$E4538</f>
        <v>0</v>
      </c>
      <c r="Q4533" s="25">
        <f ca="1">VLOOKUP(CONCATENATE($F4533," ",$G4533),AllocFactorMatrix,(Q$4+1),FALSE)*$E4538</f>
        <v>0</v>
      </c>
      <c r="R4533" s="25">
        <f t="shared" ca="1" si="2111"/>
        <v>0</v>
      </c>
      <c r="S4533" s="25">
        <f ca="1">VLOOKUP(CONCATENATE($F4533," ",$G4533),AllocFactorMatrix,(S$4+1),FALSE)*$E4538</f>
        <v>0</v>
      </c>
      <c r="T4533" s="25">
        <f ca="1">VLOOKUP(CONCATENATE($F4533," ",$G4533),AllocFactorMatrix,(T$4+1),FALSE)*$E4538</f>
        <v>0</v>
      </c>
      <c r="U4533" s="25">
        <f ca="1">VLOOKUP(CONCATENATE($F4533," ",$G4533),AllocFactorMatrix,(U$4+1),FALSE)*$E4538</f>
        <v>0</v>
      </c>
      <c r="V4533" s="25">
        <f ca="1">VLOOKUP(CONCATENATE($F4533," ",$G4533),AllocFactorMatrix,(V$4+1),FALSE)*$E4538</f>
        <v>0</v>
      </c>
      <c r="W4533" s="25">
        <f t="shared" ca="1" si="2113"/>
        <v>0</v>
      </c>
      <c r="X4533" s="25">
        <f ca="1">VLOOKUP(CONCATENATE($F4533," ",$G4533),AllocFactorMatrix,(X$4+1),FALSE)*$E4538</f>
        <v>0</v>
      </c>
      <c r="Y4533" s="25">
        <f ca="1">VLOOKUP(CONCATENATE($F4533," ",$G4533),AllocFactorMatrix,(Y$4+1),FALSE)*$E4538</f>
        <v>0</v>
      </c>
      <c r="Z4533" s="25">
        <f t="shared" ca="1" si="2112"/>
        <v>0</v>
      </c>
      <c r="AA4533" s="25">
        <f ca="1">VLOOKUP(CONCATENATE($F4533," ",$G4533),AllocFactorMatrix,(AA$4+1),FALSE)*$E4538</f>
        <v>0</v>
      </c>
      <c r="AB4533" s="25">
        <f ca="1">VLOOKUP(CONCATENATE($F4533," ",$G4533),AllocFactorMatrix,(AB$4+1),FALSE)*$E4538</f>
        <v>0</v>
      </c>
      <c r="AC4533" s="25">
        <f ca="1">VLOOKUP(CONCATENATE($F4533," ",$G4533),AllocFactorMatrix,(AC$4+1),FALSE)*$E4538</f>
        <v>0</v>
      </c>
    </row>
    <row r="4534" spans="1:29" hidden="1" outlineLevel="1">
      <c r="F4534" s="61" t="str">
        <f>F4538</f>
        <v>RB_GUP</v>
      </c>
      <c r="G4534" s="20" t="str">
        <f>$G$11</f>
        <v>DISTPRI</v>
      </c>
      <c r="H4534" s="24">
        <f t="shared" ca="1" si="2097"/>
        <v>0</v>
      </c>
      <c r="I4534" s="25">
        <f ca="1">VLOOKUP(CONCATENATE($F4534," ",$G4534),AllocFactorMatrix,(I$4+1),FALSE)*$E4538</f>
        <v>0</v>
      </c>
      <c r="J4534" s="25">
        <f ca="1">VLOOKUP(CONCATENATE($F4534," ",$G4534),AllocFactorMatrix,(J$4+1),FALSE)*$E4538</f>
        <v>0</v>
      </c>
      <c r="K4534" s="25">
        <f ca="1">VLOOKUP(CONCATENATE($F4534," ",$G4534),AllocFactorMatrix,(K$4+1),FALSE)*$E4538</f>
        <v>0</v>
      </c>
      <c r="L4534" s="25">
        <f ca="1">VLOOKUP(CONCATENATE($F4534," ",$G4534),AllocFactorMatrix,(L$4+1),FALSE)*$E4538</f>
        <v>0</v>
      </c>
      <c r="M4534" s="25">
        <f t="shared" ca="1" si="2110"/>
        <v>0</v>
      </c>
      <c r="N4534" s="25">
        <f ca="1">VLOOKUP(CONCATENATE($F4534," ",$G4534),AllocFactorMatrix,(N$4+1),FALSE)*$E4538</f>
        <v>0</v>
      </c>
      <c r="O4534" s="25">
        <f ca="1">VLOOKUP(CONCATENATE($F4534," ",$G4534),AllocFactorMatrix,(O$4+1),FALSE)*$E4538</f>
        <v>0</v>
      </c>
      <c r="P4534" s="25">
        <f ca="1">VLOOKUP(CONCATENATE($F4534," ",$G4534),AllocFactorMatrix,(P$4+1),FALSE)*$E4538</f>
        <v>0</v>
      </c>
      <c r="Q4534" s="25">
        <f ca="1">VLOOKUP(CONCATENATE($F4534," ",$G4534),AllocFactorMatrix,(Q$4+1),FALSE)*$E4538</f>
        <v>0</v>
      </c>
      <c r="R4534" s="25">
        <f t="shared" ca="1" si="2111"/>
        <v>0</v>
      </c>
      <c r="S4534" s="25">
        <f ca="1">VLOOKUP(CONCATENATE($F4534," ",$G4534),AllocFactorMatrix,(S$4+1),FALSE)*$E4538</f>
        <v>0</v>
      </c>
      <c r="T4534" s="25">
        <f ca="1">VLOOKUP(CONCATENATE($F4534," ",$G4534),AllocFactorMatrix,(T$4+1),FALSE)*$E4538</f>
        <v>0</v>
      </c>
      <c r="U4534" s="25">
        <f ca="1">VLOOKUP(CONCATENATE($F4534," ",$G4534),AllocFactorMatrix,(U$4+1),FALSE)*$E4538</f>
        <v>0</v>
      </c>
      <c r="V4534" s="25">
        <f ca="1">VLOOKUP(CONCATENATE($F4534," ",$G4534),AllocFactorMatrix,(V$4+1),FALSE)*$E4538</f>
        <v>0</v>
      </c>
      <c r="W4534" s="25">
        <f t="shared" ca="1" si="2113"/>
        <v>0</v>
      </c>
      <c r="X4534" s="25">
        <f ca="1">VLOOKUP(CONCATENATE($F4534," ",$G4534),AllocFactorMatrix,(X$4+1),FALSE)*$E4538</f>
        <v>0</v>
      </c>
      <c r="Y4534" s="25">
        <f ca="1">VLOOKUP(CONCATENATE($F4534," ",$G4534),AllocFactorMatrix,(Y$4+1),FALSE)*$E4538</f>
        <v>0</v>
      </c>
      <c r="Z4534" s="25">
        <f t="shared" ca="1" si="2112"/>
        <v>0</v>
      </c>
      <c r="AA4534" s="25">
        <f ca="1">VLOOKUP(CONCATENATE($F4534," ",$G4534),AllocFactorMatrix,(AA$4+1),FALSE)*$E4538</f>
        <v>0</v>
      </c>
      <c r="AB4534" s="25">
        <f ca="1">VLOOKUP(CONCATENATE($F4534," ",$G4534),AllocFactorMatrix,(AB$4+1),FALSE)*$E4538</f>
        <v>0</v>
      </c>
      <c r="AC4534" s="25">
        <f ca="1">VLOOKUP(CONCATENATE($F4534," ",$G4534),AllocFactorMatrix,(AC$4+1),FALSE)*$E4538</f>
        <v>0</v>
      </c>
    </row>
    <row r="4535" spans="1:29" hidden="1" outlineLevel="1">
      <c r="F4535" s="61" t="str">
        <f>F4538</f>
        <v>RB_GUP</v>
      </c>
      <c r="G4535" s="20" t="str">
        <f>$G$12</f>
        <v>DISTSEC</v>
      </c>
      <c r="H4535" s="24">
        <f t="shared" ca="1" si="2097"/>
        <v>0</v>
      </c>
      <c r="I4535" s="25">
        <f ca="1">VLOOKUP(CONCATENATE($F4535," ",$G4535),AllocFactorMatrix,(I$4+1),FALSE)*$E4538</f>
        <v>0</v>
      </c>
      <c r="J4535" s="25">
        <f ca="1">VLOOKUP(CONCATENATE($F4535," ",$G4535),AllocFactorMatrix,(J$4+1),FALSE)*$E4538</f>
        <v>0</v>
      </c>
      <c r="K4535" s="25">
        <f ca="1">VLOOKUP(CONCATENATE($F4535," ",$G4535),AllocFactorMatrix,(K$4+1),FALSE)*$E4538</f>
        <v>0</v>
      </c>
      <c r="L4535" s="25">
        <f ca="1">VLOOKUP(CONCATENATE($F4535," ",$G4535),AllocFactorMatrix,(L$4+1),FALSE)*$E4538</f>
        <v>0</v>
      </c>
      <c r="M4535" s="25">
        <f t="shared" ca="1" si="2110"/>
        <v>0</v>
      </c>
      <c r="N4535" s="25">
        <f ca="1">VLOOKUP(CONCATENATE($F4535," ",$G4535),AllocFactorMatrix,(N$4+1),FALSE)*$E4538</f>
        <v>0</v>
      </c>
      <c r="O4535" s="25">
        <f ca="1">VLOOKUP(CONCATENATE($F4535," ",$G4535),AllocFactorMatrix,(O$4+1),FALSE)*$E4538</f>
        <v>0</v>
      </c>
      <c r="P4535" s="25">
        <f ca="1">VLOOKUP(CONCATENATE($F4535," ",$G4535),AllocFactorMatrix,(P$4+1),FALSE)*$E4538</f>
        <v>0</v>
      </c>
      <c r="Q4535" s="25">
        <f ca="1">VLOOKUP(CONCATENATE($F4535," ",$G4535),AllocFactorMatrix,(Q$4+1),FALSE)*$E4538</f>
        <v>0</v>
      </c>
      <c r="R4535" s="25">
        <f t="shared" ca="1" si="2111"/>
        <v>0</v>
      </c>
      <c r="S4535" s="25">
        <f ca="1">VLOOKUP(CONCATENATE($F4535," ",$G4535),AllocFactorMatrix,(S$4+1),FALSE)*$E4538</f>
        <v>0</v>
      </c>
      <c r="T4535" s="25">
        <f ca="1">VLOOKUP(CONCATENATE($F4535," ",$G4535),AllocFactorMatrix,(T$4+1),FALSE)*$E4538</f>
        <v>0</v>
      </c>
      <c r="U4535" s="25">
        <f ca="1">VLOOKUP(CONCATENATE($F4535," ",$G4535),AllocFactorMatrix,(U$4+1),FALSE)*$E4538</f>
        <v>0</v>
      </c>
      <c r="V4535" s="25">
        <f ca="1">VLOOKUP(CONCATENATE($F4535," ",$G4535),AllocFactorMatrix,(V$4+1),FALSE)*$E4538</f>
        <v>0</v>
      </c>
      <c r="W4535" s="25">
        <f t="shared" ca="1" si="2113"/>
        <v>0</v>
      </c>
      <c r="X4535" s="25">
        <f ca="1">VLOOKUP(CONCATENATE($F4535," ",$G4535),AllocFactorMatrix,(X$4+1),FALSE)*$E4538</f>
        <v>0</v>
      </c>
      <c r="Y4535" s="25">
        <f ca="1">VLOOKUP(CONCATENATE($F4535," ",$G4535),AllocFactorMatrix,(Y$4+1),FALSE)*$E4538</f>
        <v>0</v>
      </c>
      <c r="Z4535" s="25">
        <f t="shared" ca="1" si="2112"/>
        <v>0</v>
      </c>
      <c r="AA4535" s="25">
        <f ca="1">VLOOKUP(CONCATENATE($F4535," ",$G4535),AllocFactorMatrix,(AA$4+1),FALSE)*$E4538</f>
        <v>0</v>
      </c>
      <c r="AB4535" s="25">
        <f ca="1">VLOOKUP(CONCATENATE($F4535," ",$G4535),AllocFactorMatrix,(AB$4+1),FALSE)*$E4538</f>
        <v>0</v>
      </c>
      <c r="AC4535" s="25">
        <f ca="1">VLOOKUP(CONCATENATE($F4535," ",$G4535),AllocFactorMatrix,(AC$4+1),FALSE)*$E4538</f>
        <v>0</v>
      </c>
    </row>
    <row r="4536" spans="1:29" hidden="1" outlineLevel="1">
      <c r="F4536" s="61" t="str">
        <f>F4538</f>
        <v>RB_GUP</v>
      </c>
      <c r="G4536" s="20" t="str">
        <f>$G$13</f>
        <v>ENERGY</v>
      </c>
      <c r="H4536" s="24">
        <f t="shared" ca="1" si="2097"/>
        <v>0</v>
      </c>
      <c r="I4536" s="25">
        <f ca="1">VLOOKUP(CONCATENATE($F4536," ",$G4536),AllocFactorMatrix,(I$4+1),FALSE)*$E4538</f>
        <v>0</v>
      </c>
      <c r="J4536" s="25">
        <f ca="1">VLOOKUP(CONCATENATE($F4536," ",$G4536),AllocFactorMatrix,(J$4+1),FALSE)*$E4538</f>
        <v>0</v>
      </c>
      <c r="K4536" s="25">
        <f ca="1">VLOOKUP(CONCATENATE($F4536," ",$G4536),AllocFactorMatrix,(K$4+1),FALSE)*$E4538</f>
        <v>0</v>
      </c>
      <c r="L4536" s="25">
        <f ca="1">VLOOKUP(CONCATENATE($F4536," ",$G4536),AllocFactorMatrix,(L$4+1),FALSE)*$E4538</f>
        <v>0</v>
      </c>
      <c r="M4536" s="25">
        <f t="shared" ca="1" si="2110"/>
        <v>0</v>
      </c>
      <c r="N4536" s="25">
        <f ca="1">VLOOKUP(CONCATENATE($F4536," ",$G4536),AllocFactorMatrix,(N$4+1),FALSE)*$E4538</f>
        <v>0</v>
      </c>
      <c r="O4536" s="25">
        <f ca="1">VLOOKUP(CONCATENATE($F4536," ",$G4536),AllocFactorMatrix,(O$4+1),FALSE)*$E4538</f>
        <v>0</v>
      </c>
      <c r="P4536" s="25">
        <f ca="1">VLOOKUP(CONCATENATE($F4536," ",$G4536),AllocFactorMatrix,(P$4+1),FALSE)*$E4538</f>
        <v>0</v>
      </c>
      <c r="Q4536" s="25">
        <f ca="1">VLOOKUP(CONCATENATE($F4536," ",$G4536),AllocFactorMatrix,(Q$4+1),FALSE)*$E4538</f>
        <v>0</v>
      </c>
      <c r="R4536" s="25">
        <f t="shared" ca="1" si="2111"/>
        <v>0</v>
      </c>
      <c r="S4536" s="25">
        <f ca="1">VLOOKUP(CONCATENATE($F4536," ",$G4536),AllocFactorMatrix,(S$4+1),FALSE)*$E4538</f>
        <v>0</v>
      </c>
      <c r="T4536" s="25">
        <f ca="1">VLOOKUP(CONCATENATE($F4536," ",$G4536),AllocFactorMatrix,(T$4+1),FALSE)*$E4538</f>
        <v>0</v>
      </c>
      <c r="U4536" s="25">
        <f ca="1">VLOOKUP(CONCATENATE($F4536," ",$G4536),AllocFactorMatrix,(U$4+1),FALSE)*$E4538</f>
        <v>0</v>
      </c>
      <c r="V4536" s="25">
        <f ca="1">VLOOKUP(CONCATENATE($F4536," ",$G4536),AllocFactorMatrix,(V$4+1),FALSE)*$E4538</f>
        <v>0</v>
      </c>
      <c r="W4536" s="25">
        <f t="shared" ca="1" si="2113"/>
        <v>0</v>
      </c>
      <c r="X4536" s="25">
        <f ca="1">VLOOKUP(CONCATENATE($F4536," ",$G4536),AllocFactorMatrix,(X$4+1),FALSE)*$E4538</f>
        <v>0</v>
      </c>
      <c r="Y4536" s="25">
        <f ca="1">VLOOKUP(CONCATENATE($F4536," ",$G4536),AllocFactorMatrix,(Y$4+1),FALSE)*$E4538</f>
        <v>0</v>
      </c>
      <c r="Z4536" s="25">
        <f t="shared" ca="1" si="2112"/>
        <v>0</v>
      </c>
      <c r="AA4536" s="25">
        <f ca="1">VLOOKUP(CONCATENATE($F4536," ",$G4536),AllocFactorMatrix,(AA$4+1),FALSE)*$E4538</f>
        <v>0</v>
      </c>
      <c r="AB4536" s="25">
        <f ca="1">VLOOKUP(CONCATENATE($F4536," ",$G4536),AllocFactorMatrix,(AB$4+1),FALSE)*$E4538</f>
        <v>0</v>
      </c>
      <c r="AC4536" s="25">
        <f ca="1">VLOOKUP(CONCATENATE($F4536," ",$G4536),AllocFactorMatrix,(AC$4+1),FALSE)*$E4538</f>
        <v>0</v>
      </c>
    </row>
    <row r="4537" spans="1:29" hidden="1" outlineLevel="1">
      <c r="F4537" s="61" t="str">
        <f>F4538</f>
        <v>RB_GUP</v>
      </c>
      <c r="G4537" s="20" t="str">
        <f>$G$14</f>
        <v>CUSTOMER</v>
      </c>
      <c r="H4537" s="24">
        <f t="shared" ca="1" si="2097"/>
        <v>0</v>
      </c>
      <c r="I4537" s="25">
        <f ca="1">VLOOKUP(CONCATENATE($F4537," ",$G4537),AllocFactorMatrix,(I$4+1),FALSE)*$E4538</f>
        <v>0</v>
      </c>
      <c r="J4537" s="25">
        <f ca="1">VLOOKUP(CONCATENATE($F4537," ",$G4537),AllocFactorMatrix,(J$4+1),FALSE)*$E4538</f>
        <v>0</v>
      </c>
      <c r="K4537" s="25">
        <f ca="1">VLOOKUP(CONCATENATE($F4537," ",$G4537),AllocFactorMatrix,(K$4+1),FALSE)*$E4538</f>
        <v>0</v>
      </c>
      <c r="L4537" s="25">
        <f ca="1">VLOOKUP(CONCATENATE($F4537," ",$G4537),AllocFactorMatrix,(L$4+1),FALSE)*$E4538</f>
        <v>0</v>
      </c>
      <c r="M4537" s="25">
        <f t="shared" ca="1" si="2110"/>
        <v>0</v>
      </c>
      <c r="N4537" s="25">
        <f ca="1">VLOOKUP(CONCATENATE($F4537," ",$G4537),AllocFactorMatrix,(N$4+1),FALSE)*$E4538</f>
        <v>0</v>
      </c>
      <c r="O4537" s="25">
        <f ca="1">VLOOKUP(CONCATENATE($F4537," ",$G4537),AllocFactorMatrix,(O$4+1),FALSE)*$E4538</f>
        <v>0</v>
      </c>
      <c r="P4537" s="25">
        <f ca="1">VLOOKUP(CONCATENATE($F4537," ",$G4537),AllocFactorMatrix,(P$4+1),FALSE)*$E4538</f>
        <v>0</v>
      </c>
      <c r="Q4537" s="25">
        <f ca="1">VLOOKUP(CONCATENATE($F4537," ",$G4537),AllocFactorMatrix,(Q$4+1),FALSE)*$E4538</f>
        <v>0</v>
      </c>
      <c r="R4537" s="25">
        <f t="shared" ca="1" si="2111"/>
        <v>0</v>
      </c>
      <c r="S4537" s="25">
        <f ca="1">VLOOKUP(CONCATENATE($F4537," ",$G4537),AllocFactorMatrix,(S$4+1),FALSE)*$E4538</f>
        <v>0</v>
      </c>
      <c r="T4537" s="25">
        <f ca="1">VLOOKUP(CONCATENATE($F4537," ",$G4537),AllocFactorMatrix,(T$4+1),FALSE)*$E4538</f>
        <v>0</v>
      </c>
      <c r="U4537" s="25">
        <f ca="1">VLOOKUP(CONCATENATE($F4537," ",$G4537),AllocFactorMatrix,(U$4+1),FALSE)*$E4538</f>
        <v>0</v>
      </c>
      <c r="V4537" s="25">
        <f ca="1">VLOOKUP(CONCATENATE($F4537," ",$G4537),AllocFactorMatrix,(V$4+1),FALSE)*$E4538</f>
        <v>0</v>
      </c>
      <c r="W4537" s="25">
        <f t="shared" ca="1" si="2113"/>
        <v>0</v>
      </c>
      <c r="X4537" s="25">
        <f ca="1">VLOOKUP(CONCATENATE($F4537," ",$G4537),AllocFactorMatrix,(X$4+1),FALSE)*$E4538</f>
        <v>0</v>
      </c>
      <c r="Y4537" s="25">
        <f ca="1">VLOOKUP(CONCATENATE($F4537," ",$G4537),AllocFactorMatrix,(Y$4+1),FALSE)*$E4538</f>
        <v>0</v>
      </c>
      <c r="Z4537" s="25">
        <f t="shared" ca="1" si="2112"/>
        <v>0</v>
      </c>
      <c r="AA4537" s="25">
        <f ca="1">VLOOKUP(CONCATENATE($F4537," ",$G4537),AllocFactorMatrix,(AA$4+1),FALSE)*$E4538</f>
        <v>0</v>
      </c>
      <c r="AB4537" s="25">
        <f ca="1">VLOOKUP(CONCATENATE($F4537," ",$G4537),AllocFactorMatrix,(AB$4+1),FALSE)*$E4538</f>
        <v>0</v>
      </c>
      <c r="AC4537" s="25">
        <f ca="1">VLOOKUP(CONCATENATE($F4537," ",$G4537),AllocFactorMatrix,(AC$4+1),FALSE)*$E4538</f>
        <v>0</v>
      </c>
    </row>
    <row r="4538" spans="1:29" s="99" customFormat="1" collapsed="1">
      <c r="A4538" s="97"/>
      <c r="B4538" s="98"/>
      <c r="E4538" s="100"/>
      <c r="F4538" s="100" t="s">
        <v>73</v>
      </c>
      <c r="G4538" s="99" t="str">
        <f>$G$15</f>
        <v>TOTAL</v>
      </c>
      <c r="H4538" s="101">
        <f t="shared" ca="1" si="2097"/>
        <v>0</v>
      </c>
      <c r="I4538" s="102">
        <f ca="1">VLOOKUP(CONCATENATE($F4538," ",$G4538),AllocFactorMatrix,(I$4+1),FALSE)*$E4538</f>
        <v>0</v>
      </c>
      <c r="J4538" s="102">
        <f ca="1">VLOOKUP(CONCATENATE($F4538," ",$G4538),AllocFactorMatrix,(J$4+1),FALSE)*$E4538</f>
        <v>0</v>
      </c>
      <c r="K4538" s="102">
        <f ca="1">VLOOKUP(CONCATENATE($F4538," ",$G4538),AllocFactorMatrix,(K$4+1),FALSE)*$E4538</f>
        <v>0</v>
      </c>
      <c r="L4538" s="102">
        <f ca="1">VLOOKUP(CONCATENATE($F4538," ",$G4538),AllocFactorMatrix,(L$4+1),FALSE)*$E4538</f>
        <v>0</v>
      </c>
      <c r="M4538" s="102">
        <f t="shared" ca="1" si="2110"/>
        <v>0</v>
      </c>
      <c r="N4538" s="102">
        <f ca="1">VLOOKUP(CONCATENATE($F4538," ",$G4538),AllocFactorMatrix,(N$4+1),FALSE)*$E4538</f>
        <v>0</v>
      </c>
      <c r="O4538" s="102">
        <f ca="1">VLOOKUP(CONCATENATE($F4538," ",$G4538),AllocFactorMatrix,(O$4+1),FALSE)*$E4538</f>
        <v>0</v>
      </c>
      <c r="P4538" s="102">
        <f ca="1">VLOOKUP(CONCATENATE($F4538," ",$G4538),AllocFactorMatrix,(P$4+1),FALSE)*$E4538</f>
        <v>0</v>
      </c>
      <c r="Q4538" s="102">
        <f ca="1">VLOOKUP(CONCATENATE($F4538," ",$G4538),AllocFactorMatrix,(Q$4+1),FALSE)*$E4538</f>
        <v>0</v>
      </c>
      <c r="R4538" s="102">
        <f t="shared" ca="1" si="2111"/>
        <v>0</v>
      </c>
      <c r="S4538" s="102">
        <f ca="1">VLOOKUP(CONCATENATE($F4538," ",$G4538),AllocFactorMatrix,(S$4+1),FALSE)*$E4538</f>
        <v>0</v>
      </c>
      <c r="T4538" s="102">
        <f ca="1">VLOOKUP(CONCATENATE($F4538," ",$G4538),AllocFactorMatrix,(T$4+1),FALSE)*$E4538</f>
        <v>0</v>
      </c>
      <c r="U4538" s="102">
        <f ca="1">VLOOKUP(CONCATENATE($F4538," ",$G4538),AllocFactorMatrix,(U$4+1),FALSE)*$E4538</f>
        <v>0</v>
      </c>
      <c r="V4538" s="102">
        <f ca="1">VLOOKUP(CONCATENATE($F4538," ",$G4538),AllocFactorMatrix,(V$4+1),FALSE)*$E4538</f>
        <v>0</v>
      </c>
      <c r="W4538" s="102">
        <f t="shared" ca="1" si="2113"/>
        <v>0</v>
      </c>
      <c r="X4538" s="102">
        <f ca="1">VLOOKUP(CONCATENATE($F4538," ",$G4538),AllocFactorMatrix,(X$4+1),FALSE)*$E4538</f>
        <v>0</v>
      </c>
      <c r="Y4538" s="102">
        <f ca="1">VLOOKUP(CONCATENATE($F4538," ",$G4538),AllocFactorMatrix,(Y$4+1),FALSE)*$E4538</f>
        <v>0</v>
      </c>
      <c r="Z4538" s="102">
        <f t="shared" ca="1" si="2112"/>
        <v>0</v>
      </c>
      <c r="AA4538" s="102">
        <f ca="1">VLOOKUP(CONCATENATE($F4538," ",$G4538),AllocFactorMatrix,(AA$4+1),FALSE)*$E4538</f>
        <v>0</v>
      </c>
      <c r="AB4538" s="102">
        <f ca="1">VLOOKUP(CONCATENATE($F4538," ",$G4538),AllocFactorMatrix,(AB$4+1),FALSE)*$E4538</f>
        <v>0</v>
      </c>
      <c r="AC4538" s="102">
        <f ca="1">VLOOKUP(CONCATENATE($F4538," ",$G4538),AllocFactorMatrix,(AC$4+1),FALSE)*$E4538</f>
        <v>0</v>
      </c>
    </row>
    <row r="4539" spans="1:29" hidden="1" outlineLevel="1">
      <c r="E4539" s="22"/>
      <c r="F4539" s="61"/>
      <c r="G4539" s="20" t="str">
        <f>$G$8</f>
        <v>PRODUCTION</v>
      </c>
      <c r="H4539" s="24">
        <f t="shared" ref="H4539:AC4539" ca="1" si="2114">+H4419+H4451+H4459+H4395+H4403+H4411+H4435+H4443+H4507+H4515+H4523+H4531+H4499+H4491+H4427+H4483+H4475+H4467</f>
        <v>2532918.5452559134</v>
      </c>
      <c r="I4539" s="24">
        <f t="shared" ca="1" si="2114"/>
        <v>1241998.6682932598</v>
      </c>
      <c r="J4539" s="24">
        <f t="shared" ca="1" si="2114"/>
        <v>314177.36941031361</v>
      </c>
      <c r="K4539" s="24">
        <f t="shared" ca="1" si="2114"/>
        <v>3673.2113212330269</v>
      </c>
      <c r="L4539" s="24">
        <f t="shared" ca="1" si="2114"/>
        <v>90.491423637495231</v>
      </c>
      <c r="M4539" s="24">
        <f t="shared" ca="1" si="2114"/>
        <v>317941.07215518411</v>
      </c>
      <c r="N4539" s="24">
        <f t="shared" ca="1" si="2114"/>
        <v>131455.75308142067</v>
      </c>
      <c r="O4539" s="24">
        <f t="shared" ca="1" si="2114"/>
        <v>37437.953145823238</v>
      </c>
      <c r="P4539" s="24">
        <f t="shared" ca="1" si="2114"/>
        <v>2962.6706611343511</v>
      </c>
      <c r="Q4539" s="24">
        <f t="shared" ca="1" si="2114"/>
        <v>625.36753833018042</v>
      </c>
      <c r="R4539" s="24">
        <f t="shared" ca="1" si="2114"/>
        <v>172481.74442670844</v>
      </c>
      <c r="S4539" s="24">
        <f t="shared" ca="1" si="2114"/>
        <v>7896.5869842315615</v>
      </c>
      <c r="T4539" s="24">
        <f t="shared" ca="1" si="2114"/>
        <v>86086.651315487281</v>
      </c>
      <c r="U4539" s="24">
        <f t="shared" ca="1" si="2114"/>
        <v>574941.59021182195</v>
      </c>
      <c r="V4539" s="24">
        <f t="shared" ca="1" si="2114"/>
        <v>90197.471637369366</v>
      </c>
      <c r="W4539" s="24">
        <f t="shared" ca="1" si="2114"/>
        <v>759122.30014891014</v>
      </c>
      <c r="X4539" s="24">
        <f t="shared" ca="1" si="2114"/>
        <v>35680.666436263476</v>
      </c>
      <c r="Y4539" s="24">
        <f t="shared" ca="1" si="2114"/>
        <v>861.34433208434075</v>
      </c>
      <c r="Z4539" s="24">
        <f t="shared" ca="1" si="2114"/>
        <v>36542.010768347813</v>
      </c>
      <c r="AA4539" s="24">
        <f t="shared" ca="1" si="2114"/>
        <v>622.08526806503926</v>
      </c>
      <c r="AB4539" s="24">
        <f t="shared" ca="1" si="2114"/>
        <v>3373.0704524309376</v>
      </c>
      <c r="AC4539" s="24">
        <f t="shared" ca="1" si="2114"/>
        <v>837.59374300757952</v>
      </c>
    </row>
    <row r="4540" spans="1:29" hidden="1" outlineLevel="1">
      <c r="E4540" s="22"/>
      <c r="F4540" s="61"/>
      <c r="G4540" s="20" t="str">
        <f>$G$9</f>
        <v>BULKTRAN</v>
      </c>
      <c r="H4540" s="24">
        <f t="shared" ref="H4540:AC4540" ca="1" si="2115">+H4420+H4452+H4460+H4396+H4404+H4412+H4436+H4444+H4508+H4516+H4524+H4532+H4500+H4492+H4428+H4484+H4476+H4468</f>
        <v>876834.85635291354</v>
      </c>
      <c r="I4540" s="24">
        <f t="shared" ca="1" si="2115"/>
        <v>429949.76129143551</v>
      </c>
      <c r="J4540" s="24">
        <f t="shared" ca="1" si="2115"/>
        <v>108760.57151233625</v>
      </c>
      <c r="K4540" s="24">
        <f t="shared" ca="1" si="2115"/>
        <v>1271.5765089405361</v>
      </c>
      <c r="L4540" s="24">
        <f t="shared" ca="1" si="2115"/>
        <v>31.325932132703876</v>
      </c>
      <c r="M4540" s="24">
        <f t="shared" ca="1" si="2115"/>
        <v>110063.47395340948</v>
      </c>
      <c r="N4540" s="24">
        <f t="shared" ca="1" si="2115"/>
        <v>45506.787648501238</v>
      </c>
      <c r="O4540" s="24">
        <f t="shared" ca="1" si="2115"/>
        <v>12960.109724116041</v>
      </c>
      <c r="P4540" s="24">
        <f t="shared" ca="1" si="2115"/>
        <v>1025.6045968956589</v>
      </c>
      <c r="Q4540" s="24">
        <f t="shared" ca="1" si="2115"/>
        <v>216.48704679688652</v>
      </c>
      <c r="R4540" s="24">
        <f t="shared" ca="1" si="2115"/>
        <v>59708.98901630981</v>
      </c>
      <c r="S4540" s="24">
        <f t="shared" ca="1" si="2115"/>
        <v>2733.6065452895969</v>
      </c>
      <c r="T4540" s="24">
        <f t="shared" ca="1" si="2115"/>
        <v>29801.106980521592</v>
      </c>
      <c r="U4540" s="24">
        <f t="shared" ca="1" si="2115"/>
        <v>199030.80879127284</v>
      </c>
      <c r="V4540" s="24">
        <f t="shared" ca="1" si="2115"/>
        <v>31224.173092608489</v>
      </c>
      <c r="W4540" s="24">
        <f t="shared" ca="1" si="2115"/>
        <v>262789.69540969247</v>
      </c>
      <c r="X4540" s="24">
        <f t="shared" ca="1" si="2115"/>
        <v>12351.779763236053</v>
      </c>
      <c r="Y4540" s="24">
        <f t="shared" ca="1" si="2115"/>
        <v>298.17647910871204</v>
      </c>
      <c r="Z4540" s="24">
        <f t="shared" ca="1" si="2115"/>
        <v>12649.956242344764</v>
      </c>
      <c r="AA4540" s="24">
        <f t="shared" ca="1" si="2115"/>
        <v>215.35080458260904</v>
      </c>
      <c r="AB4540" s="24">
        <f t="shared" ca="1" si="2115"/>
        <v>1167.6750328845312</v>
      </c>
      <c r="AC4540" s="24">
        <f t="shared" ca="1" si="2115"/>
        <v>289.95460225427291</v>
      </c>
    </row>
    <row r="4541" spans="1:29" hidden="1" outlineLevel="1">
      <c r="E4541" s="22"/>
      <c r="F4541" s="61"/>
      <c r="G4541" s="20" t="str">
        <f>$G$10</f>
        <v>SUBTRAN</v>
      </c>
      <c r="H4541" s="24">
        <f t="shared" ref="H4541:AC4541" ca="1" si="2116">+H4421+H4453+H4461+H4397+H4405+H4413+H4437+H4445+H4509+H4517+H4525+H4533+H4501+H4493+H4429+H4485+H4477+H4469</f>
        <v>336177.25149824645</v>
      </c>
      <c r="I4541" s="24">
        <f t="shared" ca="1" si="2116"/>
        <v>159651.18437534373</v>
      </c>
      <c r="J4541" s="24">
        <f t="shared" ca="1" si="2116"/>
        <v>40868.347429100526</v>
      </c>
      <c r="K4541" s="24">
        <f t="shared" ca="1" si="2116"/>
        <v>476.24795118732459</v>
      </c>
      <c r="L4541" s="24">
        <f t="shared" ca="1" si="2116"/>
        <v>15.613417696671615</v>
      </c>
      <c r="M4541" s="24">
        <f t="shared" ca="1" si="2116"/>
        <v>41360.208797984524</v>
      </c>
      <c r="N4541" s="24">
        <f t="shared" ca="1" si="2116"/>
        <v>17812.411396132906</v>
      </c>
      <c r="O4541" s="24">
        <f t="shared" ca="1" si="2116"/>
        <v>5048.8877905013114</v>
      </c>
      <c r="P4541" s="24">
        <f t="shared" ca="1" si="2116"/>
        <v>517.17232898013367</v>
      </c>
      <c r="Q4541" s="24">
        <f t="shared" ca="1" si="2116"/>
        <v>0</v>
      </c>
      <c r="R4541" s="24">
        <f t="shared" ca="1" si="2116"/>
        <v>23378.47151561435</v>
      </c>
      <c r="S4541" s="24">
        <f t="shared" ca="1" si="2116"/>
        <v>997.5750358068874</v>
      </c>
      <c r="T4541" s="24">
        <f t="shared" ca="1" si="2116"/>
        <v>11529.853104127062</v>
      </c>
      <c r="U4541" s="24">
        <f t="shared" ca="1" si="2116"/>
        <v>93919.247197260804</v>
      </c>
      <c r="V4541" s="24">
        <f t="shared" ca="1" si="2116"/>
        <v>0</v>
      </c>
      <c r="W4541" s="24">
        <f t="shared" ca="1" si="2116"/>
        <v>106446.67533719474</v>
      </c>
      <c r="X4541" s="24">
        <f t="shared" ca="1" si="2116"/>
        <v>4834.1874595682702</v>
      </c>
      <c r="Y4541" s="24">
        <f t="shared" ca="1" si="2116"/>
        <v>115.66115501115388</v>
      </c>
      <c r="Z4541" s="24">
        <f t="shared" ca="1" si="2116"/>
        <v>4949.848614579425</v>
      </c>
      <c r="AA4541" s="24">
        <f t="shared" ca="1" si="2116"/>
        <v>79.381883043500821</v>
      </c>
      <c r="AB4541" s="24">
        <f t="shared" ca="1" si="2116"/>
        <v>249.36223319585508</v>
      </c>
      <c r="AC4541" s="24">
        <f t="shared" ca="1" si="2116"/>
        <v>62.118741290337915</v>
      </c>
    </row>
    <row r="4542" spans="1:29" hidden="1" outlineLevel="1">
      <c r="E4542" s="22"/>
      <c r="F4542" s="61"/>
      <c r="G4542" s="20" t="str">
        <f>$G$11</f>
        <v>DISTPRI</v>
      </c>
      <c r="H4542" s="24">
        <f t="shared" ref="H4542:AC4542" ca="1" si="2117">+H4422+H4454+H4462+H4398+H4406+H4414+H4438+H4446+H4510+H4518+H4526+H4534+H4502+H4494+H4430+H4486+H4478+H4470</f>
        <v>579131.82143127616</v>
      </c>
      <c r="I4542" s="24">
        <f t="shared" ca="1" si="2117"/>
        <v>384832.31591110013</v>
      </c>
      <c r="J4542" s="24">
        <f t="shared" ca="1" si="2117"/>
        <v>96886.009806690301</v>
      </c>
      <c r="K4542" s="24">
        <f t="shared" ca="1" si="2117"/>
        <v>1130.6250128840777</v>
      </c>
      <c r="L4542" s="24">
        <f t="shared" ca="1" si="2117"/>
        <v>0</v>
      </c>
      <c r="M4542" s="24">
        <f t="shared" ca="1" si="2117"/>
        <v>98016.634819574378</v>
      </c>
      <c r="N4542" s="24">
        <f t="shared" ca="1" si="2117"/>
        <v>41779.931177062143</v>
      </c>
      <c r="O4542" s="24">
        <f t="shared" ca="1" si="2117"/>
        <v>11860.419797496885</v>
      </c>
      <c r="P4542" s="24">
        <f t="shared" ca="1" si="2117"/>
        <v>0</v>
      </c>
      <c r="Q4542" s="24">
        <f t="shared" ca="1" si="2117"/>
        <v>0</v>
      </c>
      <c r="R4542" s="24">
        <f t="shared" ca="1" si="2117"/>
        <v>53640.350974559035</v>
      </c>
      <c r="S4542" s="24">
        <f t="shared" ca="1" si="2117"/>
        <v>2382.8629881844345</v>
      </c>
      <c r="T4542" s="24">
        <f t="shared" ca="1" si="2117"/>
        <v>27561.143583750556</v>
      </c>
      <c r="U4542" s="24">
        <f t="shared" ca="1" si="2117"/>
        <v>0</v>
      </c>
      <c r="V4542" s="24">
        <f t="shared" ca="1" si="2117"/>
        <v>0</v>
      </c>
      <c r="W4542" s="24">
        <f t="shared" ca="1" si="2117"/>
        <v>29944.006571934988</v>
      </c>
      <c r="X4542" s="24">
        <f t="shared" ca="1" si="2117"/>
        <v>11338.369383360447</v>
      </c>
      <c r="Y4542" s="24">
        <f t="shared" ca="1" si="2117"/>
        <v>271.65795732979677</v>
      </c>
      <c r="Z4542" s="24">
        <f t="shared" ca="1" si="2117"/>
        <v>11610.027340690242</v>
      </c>
      <c r="AA4542" s="24">
        <f t="shared" ca="1" si="2117"/>
        <v>195.07393378353615</v>
      </c>
      <c r="AB4542" s="24">
        <f t="shared" ca="1" si="2117"/>
        <v>715.07954856669039</v>
      </c>
      <c r="AC4542" s="24">
        <f t="shared" ca="1" si="2117"/>
        <v>178.33233106714931</v>
      </c>
    </row>
    <row r="4543" spans="1:29" hidden="1" outlineLevel="1">
      <c r="E4543" s="22"/>
      <c r="F4543" s="61"/>
      <c r="G4543" s="20" t="str">
        <f>$G$12</f>
        <v>DISTSEC</v>
      </c>
      <c r="H4543" s="24">
        <f t="shared" ref="H4543:AC4543" ca="1" si="2118">+H4423+H4455+H4463+H4399+H4407+H4415+H4439+H4447+H4511+H4519+H4527+H4535+H4503+H4495+H4431+H4487+H4479+H4471</f>
        <v>263079.70432839327</v>
      </c>
      <c r="I4543" s="24">
        <f t="shared" ca="1" si="2118"/>
        <v>196415.77081666584</v>
      </c>
      <c r="J4543" s="24">
        <f t="shared" ca="1" si="2118"/>
        <v>44092.737786788493</v>
      </c>
      <c r="K4543" s="24">
        <f t="shared" ca="1" si="2118"/>
        <v>0</v>
      </c>
      <c r="L4543" s="24">
        <f t="shared" ca="1" si="2118"/>
        <v>0</v>
      </c>
      <c r="M4543" s="24">
        <f t="shared" ca="1" si="2118"/>
        <v>44092.737786788493</v>
      </c>
      <c r="N4543" s="24">
        <f t="shared" ca="1" si="2118"/>
        <v>15543.154900035232</v>
      </c>
      <c r="O4543" s="24">
        <f t="shared" ca="1" si="2118"/>
        <v>0</v>
      </c>
      <c r="P4543" s="24">
        <f t="shared" ca="1" si="2118"/>
        <v>0</v>
      </c>
      <c r="Q4543" s="24">
        <f t="shared" ca="1" si="2118"/>
        <v>0</v>
      </c>
      <c r="R4543" s="24">
        <f t="shared" ca="1" si="2118"/>
        <v>15543.154900035232</v>
      </c>
      <c r="S4543" s="24">
        <f t="shared" ca="1" si="2118"/>
        <v>687.94868459237455</v>
      </c>
      <c r="T4543" s="24">
        <f t="shared" ca="1" si="2118"/>
        <v>0</v>
      </c>
      <c r="U4543" s="24">
        <f t="shared" ca="1" si="2118"/>
        <v>0</v>
      </c>
      <c r="V4543" s="24">
        <f t="shared" ca="1" si="2118"/>
        <v>0</v>
      </c>
      <c r="W4543" s="24">
        <f t="shared" ca="1" si="2118"/>
        <v>687.94868459237455</v>
      </c>
      <c r="X4543" s="24">
        <f t="shared" ca="1" si="2118"/>
        <v>4325.8918678965465</v>
      </c>
      <c r="Y4543" s="24">
        <f t="shared" ca="1" si="2118"/>
        <v>0</v>
      </c>
      <c r="Z4543" s="24">
        <f t="shared" ca="1" si="2118"/>
        <v>4325.8918678965465</v>
      </c>
      <c r="AA4543" s="24">
        <f t="shared" ca="1" si="2118"/>
        <v>70.539179696292507</v>
      </c>
      <c r="AB4543" s="24">
        <f t="shared" ca="1" si="2118"/>
        <v>1557.6124299241108</v>
      </c>
      <c r="AC4543" s="24">
        <f t="shared" ca="1" si="2118"/>
        <v>386.0486627943834</v>
      </c>
    </row>
    <row r="4544" spans="1:29" hidden="1" outlineLevel="1">
      <c r="E4544" s="22"/>
      <c r="F4544" s="61"/>
      <c r="G4544" s="20" t="str">
        <f>$G$13</f>
        <v>ENERGY</v>
      </c>
      <c r="H4544" s="24">
        <f t="shared" ref="H4544:AC4544" ca="1" si="2119">+H4424+H4456+H4464+H4400+H4408+H4416+H4440+H4448+H4512+H4520+H4528+H4536+H4504+H4496+H4432+H4488+H4480+H4472</f>
        <v>-149047.64681848558</v>
      </c>
      <c r="I4544" s="24">
        <f t="shared" ca="1" si="2119"/>
        <v>-54183.660763344058</v>
      </c>
      <c r="J4544" s="24">
        <f t="shared" ca="1" si="2119"/>
        <v>-17488.65193972427</v>
      </c>
      <c r="K4544" s="24">
        <f t="shared" ca="1" si="2119"/>
        <v>-200.21188462029232</v>
      </c>
      <c r="L4544" s="24">
        <f t="shared" ca="1" si="2119"/>
        <v>-5.074357816966268</v>
      </c>
      <c r="M4544" s="24">
        <f t="shared" ca="1" si="2119"/>
        <v>-17693.938182161528</v>
      </c>
      <c r="N4544" s="24">
        <f t="shared" ca="1" si="2119"/>
        <v>-8463.0682090368755</v>
      </c>
      <c r="O4544" s="24">
        <f t="shared" ca="1" si="2119"/>
        <v>-2362.2953199527383</v>
      </c>
      <c r="P4544" s="24">
        <f t="shared" ca="1" si="2119"/>
        <v>-187.02471146210797</v>
      </c>
      <c r="Q4544" s="24">
        <f t="shared" ca="1" si="2119"/>
        <v>-38.339210199283947</v>
      </c>
      <c r="R4544" s="24">
        <f t="shared" ca="1" si="2119"/>
        <v>-11050.727450651008</v>
      </c>
      <c r="S4544" s="24">
        <f t="shared" ca="1" si="2119"/>
        <v>-563.93286355531234</v>
      </c>
      <c r="T4544" s="24">
        <f t="shared" ca="1" si="2119"/>
        <v>-6739.4540938363089</v>
      </c>
      <c r="U4544" s="24">
        <f t="shared" ca="1" si="2119"/>
        <v>-47644.787017530958</v>
      </c>
      <c r="V4544" s="24">
        <f t="shared" ca="1" si="2119"/>
        <v>-7635.5376821060636</v>
      </c>
      <c r="W4544" s="24">
        <f t="shared" ca="1" si="2119"/>
        <v>-62583.711657028623</v>
      </c>
      <c r="X4544" s="24">
        <f t="shared" ca="1" si="2119"/>
        <v>-2295.5722547178366</v>
      </c>
      <c r="Y4544" s="24">
        <f t="shared" ca="1" si="2119"/>
        <v>-53.954055539112353</v>
      </c>
      <c r="Z4544" s="24">
        <f t="shared" ca="1" si="2119"/>
        <v>-2349.5263102569493</v>
      </c>
      <c r="AA4544" s="24">
        <f t="shared" ca="1" si="2119"/>
        <v>-52.708745094052212</v>
      </c>
      <c r="AB4544" s="24">
        <f t="shared" ca="1" si="2119"/>
        <v>-906.96544314658502</v>
      </c>
      <c r="AC4544" s="24">
        <f t="shared" ca="1" si="2119"/>
        <v>-226.40826680273375</v>
      </c>
    </row>
    <row r="4545" spans="2:29" hidden="1" outlineLevel="1">
      <c r="E4545" s="22"/>
      <c r="F4545" s="61"/>
      <c r="G4545" s="20" t="str">
        <f>$G$14</f>
        <v>CUSTOMER</v>
      </c>
      <c r="H4545" s="24">
        <f t="shared" ref="H4545:AC4545" ca="1" si="2120">+H4425+H4457+H4465+H4401+H4409+H4417+H4441+H4449+H4513+H4521+H4529+H4537+H4505+H4497+H4433+H4489+H4481+H4473</f>
        <v>434740.46795174369</v>
      </c>
      <c r="I4545" s="24">
        <f t="shared" ca="1" si="2120"/>
        <v>301175.45347196603</v>
      </c>
      <c r="J4545" s="24">
        <f t="shared" ca="1" si="2120"/>
        <v>75674.621356518532</v>
      </c>
      <c r="K4545" s="24">
        <f t="shared" ca="1" si="2120"/>
        <v>542.82455507967666</v>
      </c>
      <c r="L4545" s="24">
        <f t="shared" ca="1" si="2120"/>
        <v>75.81704316928014</v>
      </c>
      <c r="M4545" s="24">
        <f t="shared" ca="1" si="2120"/>
        <v>76293.262954767488</v>
      </c>
      <c r="N4545" s="24">
        <f t="shared" ca="1" si="2120"/>
        <v>1212.1276666148674</v>
      </c>
      <c r="O4545" s="24">
        <f t="shared" ca="1" si="2120"/>
        <v>453.72251197536639</v>
      </c>
      <c r="P4545" s="24">
        <f t="shared" ca="1" si="2120"/>
        <v>218.00014143880981</v>
      </c>
      <c r="Q4545" s="24">
        <f t="shared" ca="1" si="2120"/>
        <v>93.776245453021176</v>
      </c>
      <c r="R4545" s="24">
        <f t="shared" ca="1" si="2120"/>
        <v>1977.6265654820645</v>
      </c>
      <c r="S4545" s="24">
        <f t="shared" ca="1" si="2120"/>
        <v>17.300379731949359</v>
      </c>
      <c r="T4545" s="24">
        <f t="shared" ca="1" si="2120"/>
        <v>282.00447503984662</v>
      </c>
      <c r="U4545" s="24">
        <f t="shared" ca="1" si="2120"/>
        <v>565.46893747732247</v>
      </c>
      <c r="V4545" s="24">
        <f t="shared" ca="1" si="2120"/>
        <v>140.62778418190689</v>
      </c>
      <c r="W4545" s="24">
        <f t="shared" ca="1" si="2120"/>
        <v>1005.4015764310252</v>
      </c>
      <c r="X4545" s="24">
        <f t="shared" ca="1" si="2120"/>
        <v>413.06142229429258</v>
      </c>
      <c r="Y4545" s="24">
        <f t="shared" ca="1" si="2120"/>
        <v>5.7843971900022693</v>
      </c>
      <c r="Z4545" s="24">
        <f t="shared" ca="1" si="2120"/>
        <v>418.84581948429491</v>
      </c>
      <c r="AA4545" s="24">
        <f t="shared" ca="1" si="2120"/>
        <v>24.824573228752477</v>
      </c>
      <c r="AB4545" s="24">
        <f t="shared" ca="1" si="2120"/>
        <v>46913.583203139387</v>
      </c>
      <c r="AC4545" s="24">
        <f t="shared" ca="1" si="2120"/>
        <v>6931.469787244715</v>
      </c>
    </row>
    <row r="4546" spans="2:29" collapsed="1">
      <c r="C4546" s="20" t="s">
        <v>401</v>
      </c>
      <c r="E4546" s="24">
        <f>+E4426+E4458+E4466+E4402+E4410+E4418+E4442+E4450+E4514+E4522+E4530+E4538+E4506+E4498+E4434+E4490+E4482+E4474</f>
        <v>4873835</v>
      </c>
      <c r="F4546" s="61"/>
      <c r="G4546" s="20" t="str">
        <f>$G$15</f>
        <v>TOTAL</v>
      </c>
      <c r="H4546" s="24">
        <f t="shared" ref="H4546:AC4546" ca="1" si="2121">+H4426+H4458+H4466+H4402+H4410+H4418+H4442+H4450+H4514+H4522+H4530+H4538+H4506+H4498+H4434+H4490+H4482+H4474</f>
        <v>4873835.0000000019</v>
      </c>
      <c r="I4546" s="24">
        <f t="shared" ca="1" si="2121"/>
        <v>2659839.493396427</v>
      </c>
      <c r="J4546" s="24">
        <f t="shared" ca="1" si="2121"/>
        <v>662971.00536202348</v>
      </c>
      <c r="K4546" s="24">
        <f t="shared" ca="1" si="2121"/>
        <v>6894.273464704349</v>
      </c>
      <c r="L4546" s="24">
        <f t="shared" ca="1" si="2121"/>
        <v>208.17345881918459</v>
      </c>
      <c r="M4546" s="24">
        <f t="shared" ca="1" si="2121"/>
        <v>670073.45228554704</v>
      </c>
      <c r="N4546" s="24">
        <f t="shared" ca="1" si="2121"/>
        <v>244847.09766073019</v>
      </c>
      <c r="O4546" s="24">
        <f t="shared" ca="1" si="2121"/>
        <v>65398.797649960099</v>
      </c>
      <c r="P4546" s="24">
        <f t="shared" ca="1" si="2121"/>
        <v>4536.4230169868461</v>
      </c>
      <c r="Q4546" s="24">
        <f t="shared" ca="1" si="2121"/>
        <v>897.29162038080426</v>
      </c>
      <c r="R4546" s="24">
        <f t="shared" ca="1" si="2121"/>
        <v>315679.60994805791</v>
      </c>
      <c r="S4546" s="24">
        <f t="shared" ca="1" si="2121"/>
        <v>14151.947754281493</v>
      </c>
      <c r="T4546" s="24">
        <f t="shared" ca="1" si="2121"/>
        <v>148521.30536509003</v>
      </c>
      <c r="U4546" s="24">
        <f t="shared" ca="1" si="2121"/>
        <v>820812.32812030194</v>
      </c>
      <c r="V4546" s="24">
        <f t="shared" ca="1" si="2121"/>
        <v>113926.73483205371</v>
      </c>
      <c r="W4546" s="24">
        <f t="shared" ca="1" si="2121"/>
        <v>1097412.3160717271</v>
      </c>
      <c r="X4546" s="24">
        <f t="shared" ca="1" si="2121"/>
        <v>66648.384077901239</v>
      </c>
      <c r="Y4546" s="24">
        <f t="shared" ca="1" si="2121"/>
        <v>1498.6702651848934</v>
      </c>
      <c r="Z4546" s="24">
        <f t="shared" ca="1" si="2121"/>
        <v>68147.054343086129</v>
      </c>
      <c r="AA4546" s="24">
        <f t="shared" ca="1" si="2121"/>
        <v>1154.5468973056782</v>
      </c>
      <c r="AB4546" s="24">
        <f t="shared" ca="1" si="2121"/>
        <v>53069.417456994925</v>
      </c>
      <c r="AC4546" s="24">
        <f t="shared" ca="1" si="2121"/>
        <v>8459.1096008557051</v>
      </c>
    </row>
    <row r="4547" spans="2:29">
      <c r="E4547" s="24"/>
      <c r="F4547" s="61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</row>
    <row r="4548" spans="2:29" hidden="1" outlineLevel="1">
      <c r="E4548" s="22"/>
      <c r="F4548" s="61"/>
      <c r="G4548" s="20" t="str">
        <f>$G$8</f>
        <v>PRODUCTION</v>
      </c>
      <c r="H4548" s="24">
        <f t="shared" ref="H4548:AC4548" ca="1" si="2122">+H4539+H4385</f>
        <v>3001158.4466797854</v>
      </c>
      <c r="I4548" s="24">
        <f t="shared" ca="1" si="2122"/>
        <v>1471596.7874666736</v>
      </c>
      <c r="J4548" s="24">
        <f t="shared" ca="1" si="2122"/>
        <v>372256.76590643486</v>
      </c>
      <c r="K4548" s="24">
        <f t="shared" ca="1" si="2122"/>
        <v>4352.2478067073089</v>
      </c>
      <c r="L4548" s="24">
        <f t="shared" ca="1" si="2122"/>
        <v>107.21983180643841</v>
      </c>
      <c r="M4548" s="24">
        <f t="shared" ca="1" si="2122"/>
        <v>376716.23354494857</v>
      </c>
      <c r="N4548" s="24">
        <f t="shared" ca="1" si="2122"/>
        <v>155756.90124890997</v>
      </c>
      <c r="O4548" s="24">
        <f t="shared" ca="1" si="2122"/>
        <v>44358.800846727376</v>
      </c>
      <c r="P4548" s="24">
        <f t="shared" ca="1" si="2122"/>
        <v>3510.3553156287535</v>
      </c>
      <c r="Q4548" s="24">
        <f t="shared" ca="1" si="2122"/>
        <v>740.97411203933575</v>
      </c>
      <c r="R4548" s="24">
        <f t="shared" ca="1" si="2122"/>
        <v>204367.03152330543</v>
      </c>
      <c r="S4548" s="24">
        <f t="shared" ca="1" si="2122"/>
        <v>9356.3643300159092</v>
      </c>
      <c r="T4548" s="24">
        <f t="shared" ca="1" si="2122"/>
        <v>102000.78530979717</v>
      </c>
      <c r="U4548" s="24">
        <f t="shared" ca="1" si="2122"/>
        <v>681226.33198904654</v>
      </c>
      <c r="V4548" s="24">
        <f t="shared" ca="1" si="2122"/>
        <v>106871.53930814686</v>
      </c>
      <c r="W4548" s="24">
        <f t="shared" ca="1" si="2122"/>
        <v>899455.02093700645</v>
      </c>
      <c r="X4548" s="24">
        <f t="shared" ca="1" si="2122"/>
        <v>42276.658939119945</v>
      </c>
      <c r="Y4548" s="24">
        <f t="shared" ca="1" si="2122"/>
        <v>1020.574002498568</v>
      </c>
      <c r="Z4548" s="24">
        <f t="shared" ca="1" si="2122"/>
        <v>43297.232941618509</v>
      </c>
      <c r="AA4548" s="24">
        <f t="shared" ca="1" si="2122"/>
        <v>737.08507535911372</v>
      </c>
      <c r="AB4548" s="24">
        <f t="shared" ca="1" si="2122"/>
        <v>3996.6223542874841</v>
      </c>
      <c r="AC4548" s="24">
        <f t="shared" ca="1" si="2122"/>
        <v>992.43283658747066</v>
      </c>
    </row>
    <row r="4549" spans="2:29" hidden="1" outlineLevel="1">
      <c r="E4549" s="22"/>
      <c r="F4549" s="61"/>
      <c r="G4549" s="20" t="str">
        <f>$G$9</f>
        <v>BULKTRAN</v>
      </c>
      <c r="H4549" s="24">
        <f t="shared" ref="H4549:AC4549" ca="1" si="2123">+H4540+H4386</f>
        <v>2994293.2839723732</v>
      </c>
      <c r="I4549" s="24">
        <f t="shared" ca="1" si="2123"/>
        <v>1468230.5035582576</v>
      </c>
      <c r="J4549" s="24">
        <f t="shared" ca="1" si="2123"/>
        <v>371405.22697162448</v>
      </c>
      <c r="K4549" s="24">
        <f t="shared" ca="1" si="2123"/>
        <v>4342.2920213441321</v>
      </c>
      <c r="L4549" s="24">
        <f t="shared" ca="1" si="2123"/>
        <v>106.97456598529291</v>
      </c>
      <c r="M4549" s="24">
        <f t="shared" ca="1" si="2123"/>
        <v>375854.49355895387</v>
      </c>
      <c r="N4549" s="24">
        <f t="shared" ca="1" si="2123"/>
        <v>155400.60667503992</v>
      </c>
      <c r="O4549" s="24">
        <f t="shared" ca="1" si="2123"/>
        <v>44257.329901181198</v>
      </c>
      <c r="P4549" s="24">
        <f t="shared" ca="1" si="2123"/>
        <v>3502.3253629185656</v>
      </c>
      <c r="Q4549" s="24">
        <f t="shared" ca="1" si="2123"/>
        <v>739.27913060749563</v>
      </c>
      <c r="R4549" s="24">
        <f t="shared" ca="1" si="2123"/>
        <v>203899.54106974715</v>
      </c>
      <c r="S4549" s="24">
        <f t="shared" ca="1" si="2123"/>
        <v>9334.9616068286505</v>
      </c>
      <c r="T4549" s="24">
        <f t="shared" ca="1" si="2123"/>
        <v>101767.45807970355</v>
      </c>
      <c r="U4549" s="24">
        <f t="shared" ca="1" si="2123"/>
        <v>679668.02385811391</v>
      </c>
      <c r="V4549" s="24">
        <f t="shared" ca="1" si="2123"/>
        <v>106627.07020757209</v>
      </c>
      <c r="W4549" s="24">
        <f t="shared" ca="1" si="2123"/>
        <v>897397.51375221787</v>
      </c>
      <c r="X4549" s="24">
        <f t="shared" ca="1" si="2123"/>
        <v>42179.950902040458</v>
      </c>
      <c r="Y4549" s="24">
        <f t="shared" ca="1" si="2123"/>
        <v>1018.2394351284715</v>
      </c>
      <c r="Z4549" s="24">
        <f t="shared" ca="1" si="2123"/>
        <v>43198.190337168926</v>
      </c>
      <c r="AA4549" s="24">
        <f t="shared" ca="1" si="2123"/>
        <v>735.39899011521629</v>
      </c>
      <c r="AB4549" s="24">
        <f t="shared" ca="1" si="2123"/>
        <v>3987.4800636588034</v>
      </c>
      <c r="AC4549" s="24">
        <f t="shared" ca="1" si="2123"/>
        <v>990.16264225404871</v>
      </c>
    </row>
    <row r="4550" spans="2:29" hidden="1" outlineLevel="1">
      <c r="E4550" s="22"/>
      <c r="F4550" s="61"/>
      <c r="G4550" s="20" t="str">
        <f>$G$10</f>
        <v>SUBTRAN</v>
      </c>
      <c r="H4550" s="24">
        <f t="shared" ref="H4550:AC4550" ca="1" si="2124">+H4541+H4387</f>
        <v>1150975.8996025303</v>
      </c>
      <c r="I4550" s="24">
        <f t="shared" ca="1" si="2124"/>
        <v>546600.5351048545</v>
      </c>
      <c r="J4550" s="24">
        <f t="shared" ca="1" si="2124"/>
        <v>139921.67149276342</v>
      </c>
      <c r="K4550" s="24">
        <f t="shared" ca="1" si="2124"/>
        <v>1630.5383889265102</v>
      </c>
      <c r="L4550" s="24">
        <f t="shared" ca="1" si="2124"/>
        <v>53.455929570506413</v>
      </c>
      <c r="M4550" s="24">
        <f t="shared" ca="1" si="2124"/>
        <v>141605.66581126046</v>
      </c>
      <c r="N4550" s="24">
        <f t="shared" ca="1" si="2124"/>
        <v>60984.662523666855</v>
      </c>
      <c r="O4550" s="24">
        <f t="shared" ca="1" si="2124"/>
        <v>17285.964891335883</v>
      </c>
      <c r="P4550" s="24">
        <f t="shared" ca="1" si="2124"/>
        <v>1770.6518925494584</v>
      </c>
      <c r="Q4550" s="24">
        <f t="shared" ca="1" si="2124"/>
        <v>0</v>
      </c>
      <c r="R4550" s="24">
        <f t="shared" ca="1" si="2124"/>
        <v>80041.279307552206</v>
      </c>
      <c r="S4550" s="24">
        <f t="shared" ca="1" si="2124"/>
        <v>3415.414990579301</v>
      </c>
      <c r="T4550" s="24">
        <f t="shared" ca="1" si="2124"/>
        <v>39474.958491880272</v>
      </c>
      <c r="U4550" s="24">
        <f t="shared" ca="1" si="2124"/>
        <v>321552.95919368154</v>
      </c>
      <c r="V4550" s="24">
        <f t="shared" ca="1" si="2124"/>
        <v>0</v>
      </c>
      <c r="W4550" s="24">
        <f t="shared" ca="1" si="2124"/>
        <v>364443.33267614123</v>
      </c>
      <c r="X4550" s="24">
        <f t="shared" ca="1" si="2124"/>
        <v>16550.891636261968</v>
      </c>
      <c r="Y4550" s="24">
        <f t="shared" ca="1" si="2124"/>
        <v>395.9911069078538</v>
      </c>
      <c r="Z4550" s="24">
        <f t="shared" ca="1" si="2124"/>
        <v>16946.882743169816</v>
      </c>
      <c r="AA4550" s="24">
        <f t="shared" ca="1" si="2124"/>
        <v>271.78113284269273</v>
      </c>
      <c r="AB4550" s="24">
        <f t="shared" ca="1" si="2124"/>
        <v>853.7458123664635</v>
      </c>
      <c r="AC4550" s="24">
        <f t="shared" ca="1" si="2124"/>
        <v>212.67701434341842</v>
      </c>
    </row>
    <row r="4551" spans="2:29" hidden="1" outlineLevel="1">
      <c r="E4551" s="22"/>
      <c r="F4551" s="61"/>
      <c r="G4551" s="20" t="str">
        <f>$G$11</f>
        <v>DISTPRI</v>
      </c>
      <c r="H4551" s="24">
        <f t="shared" ref="H4551:AC4551" ca="1" si="2125">+H4542+H4388</f>
        <v>2331538.8543973821</v>
      </c>
      <c r="I4551" s="24">
        <f t="shared" ca="1" si="2125"/>
        <v>1549304.4308236693</v>
      </c>
      <c r="J4551" s="24">
        <f t="shared" ca="1" si="2125"/>
        <v>390055.40354102314</v>
      </c>
      <c r="K4551" s="24">
        <f t="shared" ca="1" si="2125"/>
        <v>4551.8067730726225</v>
      </c>
      <c r="L4551" s="24">
        <f t="shared" ca="1" si="2125"/>
        <v>0</v>
      </c>
      <c r="M4551" s="24">
        <f t="shared" ca="1" si="2125"/>
        <v>394607.21031409572</v>
      </c>
      <c r="N4551" s="24">
        <f t="shared" ca="1" si="2125"/>
        <v>168202.69456550397</v>
      </c>
      <c r="O4551" s="24">
        <f t="shared" ca="1" si="2125"/>
        <v>47749.110934684526</v>
      </c>
      <c r="P4551" s="24">
        <f t="shared" ca="1" si="2125"/>
        <v>0</v>
      </c>
      <c r="Q4551" s="24">
        <f t="shared" ca="1" si="2125"/>
        <v>0</v>
      </c>
      <c r="R4551" s="24">
        <f t="shared" ca="1" si="2125"/>
        <v>215951.80550018852</v>
      </c>
      <c r="S4551" s="24">
        <f t="shared" ca="1" si="2125"/>
        <v>9593.2177028831102</v>
      </c>
      <c r="T4551" s="24">
        <f t="shared" ca="1" si="2125"/>
        <v>110958.9816327595</v>
      </c>
      <c r="U4551" s="24">
        <f t="shared" ca="1" si="2125"/>
        <v>0</v>
      </c>
      <c r="V4551" s="24">
        <f t="shared" ca="1" si="2125"/>
        <v>0</v>
      </c>
      <c r="W4551" s="24">
        <f t="shared" ca="1" si="2125"/>
        <v>120552.19933564262</v>
      </c>
      <c r="X4551" s="24">
        <f t="shared" ca="1" si="2125"/>
        <v>45647.377306051945</v>
      </c>
      <c r="Y4551" s="24">
        <f t="shared" ca="1" si="2125"/>
        <v>1093.6734249126534</v>
      </c>
      <c r="Z4551" s="24">
        <f t="shared" ca="1" si="2125"/>
        <v>46741.050730964605</v>
      </c>
      <c r="AA4551" s="24">
        <f t="shared" ca="1" si="2125"/>
        <v>785.3522104387232</v>
      </c>
      <c r="AB4551" s="24">
        <f t="shared" ca="1" si="2125"/>
        <v>2878.8536387928812</v>
      </c>
      <c r="AC4551" s="24">
        <f t="shared" ca="1" si="2125"/>
        <v>717.95184359016685</v>
      </c>
    </row>
    <row r="4552" spans="2:29" hidden="1" outlineLevel="1">
      <c r="E4552" s="22"/>
      <c r="F4552" s="61"/>
      <c r="G4552" s="20" t="str">
        <f>$G$12</f>
        <v>DISTSEC</v>
      </c>
      <c r="H4552" s="24">
        <f t="shared" ref="H4552:AC4552" ca="1" si="2126">+H4543+H4389</f>
        <v>1034927.1575667148</v>
      </c>
      <c r="I4552" s="24">
        <f t="shared" ca="1" si="2126"/>
        <v>772678.43945432198</v>
      </c>
      <c r="J4552" s="24">
        <f t="shared" ca="1" si="2126"/>
        <v>173456.07067451201</v>
      </c>
      <c r="K4552" s="24">
        <f t="shared" ca="1" si="2126"/>
        <v>0</v>
      </c>
      <c r="L4552" s="24">
        <f t="shared" ca="1" si="2126"/>
        <v>0</v>
      </c>
      <c r="M4552" s="24">
        <f t="shared" ca="1" si="2126"/>
        <v>173456.07067451201</v>
      </c>
      <c r="N4552" s="24">
        <f t="shared" ca="1" si="2126"/>
        <v>61145.093504563862</v>
      </c>
      <c r="O4552" s="24">
        <f t="shared" ca="1" si="2126"/>
        <v>0</v>
      </c>
      <c r="P4552" s="24">
        <f t="shared" ca="1" si="2126"/>
        <v>0</v>
      </c>
      <c r="Q4552" s="24">
        <f t="shared" ca="1" si="2126"/>
        <v>0</v>
      </c>
      <c r="R4552" s="24">
        <f t="shared" ca="1" si="2126"/>
        <v>61145.093504563862</v>
      </c>
      <c r="S4552" s="24">
        <f t="shared" ca="1" si="2126"/>
        <v>2706.3158616303263</v>
      </c>
      <c r="T4552" s="24">
        <f t="shared" ca="1" si="2126"/>
        <v>0</v>
      </c>
      <c r="U4552" s="24">
        <f t="shared" ca="1" si="2126"/>
        <v>0</v>
      </c>
      <c r="V4552" s="24">
        <f t="shared" ca="1" si="2126"/>
        <v>0</v>
      </c>
      <c r="W4552" s="24">
        <f t="shared" ca="1" si="2126"/>
        <v>2706.3158616303263</v>
      </c>
      <c r="X4552" s="24">
        <f t="shared" ca="1" si="2126"/>
        <v>17017.591631449759</v>
      </c>
      <c r="Y4552" s="24">
        <f t="shared" ca="1" si="2126"/>
        <v>0</v>
      </c>
      <c r="Z4552" s="24">
        <f t="shared" ca="1" si="2126"/>
        <v>17017.591631449759</v>
      </c>
      <c r="AA4552" s="24">
        <f t="shared" ca="1" si="2126"/>
        <v>277.49351827248807</v>
      </c>
      <c r="AB4552" s="24">
        <f t="shared" ca="1" si="2126"/>
        <v>6127.4791562017335</v>
      </c>
      <c r="AC4552" s="24">
        <f t="shared" ca="1" si="2126"/>
        <v>1518.6737657630188</v>
      </c>
    </row>
    <row r="4553" spans="2:29" hidden="1" outlineLevel="1">
      <c r="E4553" s="22"/>
      <c r="F4553" s="61"/>
      <c r="G4553" s="20" t="str">
        <f>$G$13</f>
        <v>ENERGY</v>
      </c>
      <c r="H4553" s="24">
        <f t="shared" ref="H4553:AC4553" ca="1" si="2127">+H4544+H4390</f>
        <v>-33238.334308878606</v>
      </c>
      <c r="I4553" s="24">
        <f t="shared" ca="1" si="2127"/>
        <v>-12083.214119604192</v>
      </c>
      <c r="J4553" s="24">
        <f t="shared" ca="1" si="2127"/>
        <v>-3900.0525817900962</v>
      </c>
      <c r="K4553" s="24">
        <f t="shared" ca="1" si="2127"/>
        <v>-44.64820274367861</v>
      </c>
      <c r="L4553" s="24">
        <f t="shared" ca="1" si="2127"/>
        <v>-1.1316059335616284</v>
      </c>
      <c r="M4553" s="24">
        <f t="shared" ca="1" si="2127"/>
        <v>-3945.8323904673234</v>
      </c>
      <c r="N4553" s="24">
        <f t="shared" ca="1" si="2127"/>
        <v>-1887.3044721959523</v>
      </c>
      <c r="O4553" s="24">
        <f t="shared" ca="1" si="2127"/>
        <v>-526.80309456016221</v>
      </c>
      <c r="P4553" s="24">
        <f t="shared" ca="1" si="2127"/>
        <v>-41.707400393711652</v>
      </c>
      <c r="Q4553" s="24">
        <f t="shared" ca="1" si="2127"/>
        <v>-8.5498262665903901</v>
      </c>
      <c r="R4553" s="24">
        <f t="shared" ca="1" si="2127"/>
        <v>-2464.364793416411</v>
      </c>
      <c r="S4553" s="24">
        <f t="shared" ca="1" si="2127"/>
        <v>-125.75971138572845</v>
      </c>
      <c r="T4553" s="24">
        <f t="shared" ca="1" si="2127"/>
        <v>-1502.9303247106964</v>
      </c>
      <c r="U4553" s="24">
        <f t="shared" ca="1" si="2127"/>
        <v>-10625.014166728863</v>
      </c>
      <c r="V4553" s="24">
        <f t="shared" ca="1" si="2127"/>
        <v>-1702.7612278572715</v>
      </c>
      <c r="W4553" s="24">
        <f t="shared" ca="1" si="2127"/>
        <v>-13956.465430682547</v>
      </c>
      <c r="X4553" s="24">
        <f t="shared" ca="1" si="2127"/>
        <v>-511.92353358936111</v>
      </c>
      <c r="Y4553" s="24">
        <f t="shared" ca="1" si="2127"/>
        <v>-12.032011062293456</v>
      </c>
      <c r="Z4553" s="24">
        <f t="shared" ca="1" si="2127"/>
        <v>-523.95554465165446</v>
      </c>
      <c r="AA4553" s="24">
        <f t="shared" ca="1" si="2127"/>
        <v>-11.754300908696237</v>
      </c>
      <c r="AB4553" s="24">
        <f t="shared" ca="1" si="2127"/>
        <v>-202.25760855264707</v>
      </c>
      <c r="AC4553" s="24">
        <f t="shared" ca="1" si="2127"/>
        <v>-50.490120595112245</v>
      </c>
    </row>
    <row r="4554" spans="2:29" hidden="1" outlineLevel="1">
      <c r="E4554" s="22"/>
      <c r="F4554" s="61"/>
      <c r="G4554" s="20" t="str">
        <f>$G$14</f>
        <v>CUSTOMER</v>
      </c>
      <c r="H4554" s="24">
        <f t="shared" ref="H4554:AC4554" ca="1" si="2128">+H4545+H4391</f>
        <v>2104985.6920900936</v>
      </c>
      <c r="I4554" s="24">
        <f t="shared" ca="1" si="2128"/>
        <v>1519256.6413010268</v>
      </c>
      <c r="J4554" s="24">
        <f t="shared" ca="1" si="2128"/>
        <v>371604.7709845081</v>
      </c>
      <c r="K4554" s="24">
        <f t="shared" ca="1" si="2128"/>
        <v>2962.8245382304622</v>
      </c>
      <c r="L4554" s="24">
        <f t="shared" ca="1" si="2128"/>
        <v>418.95096585821057</v>
      </c>
      <c r="M4554" s="24">
        <f t="shared" ca="1" si="2128"/>
        <v>374986.546488597</v>
      </c>
      <c r="N4554" s="24">
        <f t="shared" ca="1" si="2128"/>
        <v>6162.0718760388172</v>
      </c>
      <c r="O4554" s="24">
        <f t="shared" ca="1" si="2128"/>
        <v>2483.0351423894099</v>
      </c>
      <c r="P4554" s="24">
        <f t="shared" ca="1" si="2128"/>
        <v>1202.0150758804384</v>
      </c>
      <c r="Q4554" s="24">
        <f t="shared" ca="1" si="2128"/>
        <v>515.07340885013093</v>
      </c>
      <c r="R4554" s="24">
        <f t="shared" ca="1" si="2128"/>
        <v>10362.195503158797</v>
      </c>
      <c r="S4554" s="24">
        <f t="shared" ca="1" si="2128"/>
        <v>88.651632208187635</v>
      </c>
      <c r="T4554" s="24">
        <f t="shared" ca="1" si="2128"/>
        <v>1545.1595282885623</v>
      </c>
      <c r="U4554" s="24">
        <f t="shared" ca="1" si="2128"/>
        <v>3116.8265937501233</v>
      </c>
      <c r="V4554" s="24">
        <f t="shared" ca="1" si="2128"/>
        <v>772.6218170367124</v>
      </c>
      <c r="W4554" s="24">
        <f t="shared" ca="1" si="2128"/>
        <v>5523.2595712835837</v>
      </c>
      <c r="X4554" s="24">
        <f t="shared" ca="1" si="2128"/>
        <v>2087.358868049555</v>
      </c>
      <c r="Y4554" s="24">
        <f t="shared" ca="1" si="2128"/>
        <v>31.63940834099439</v>
      </c>
      <c r="Z4554" s="24">
        <f t="shared" ca="1" si="2128"/>
        <v>2118.9982763905487</v>
      </c>
      <c r="AA4554" s="24">
        <f t="shared" ca="1" si="2128"/>
        <v>124.10508031134319</v>
      </c>
      <c r="AB4554" s="24">
        <f t="shared" ca="1" si="2128"/>
        <v>167260.58409475276</v>
      </c>
      <c r="AC4554" s="24">
        <f t="shared" ca="1" si="2128"/>
        <v>25353.361774572499</v>
      </c>
    </row>
    <row r="4555" spans="2:29" collapsed="1">
      <c r="B4555" s="59" t="s">
        <v>340</v>
      </c>
      <c r="E4555" s="24">
        <f>+E4546+E4392</f>
        <v>12584641</v>
      </c>
      <c r="F4555" s="61"/>
      <c r="G4555" s="20" t="str">
        <f>$G$15</f>
        <v>TOTAL</v>
      </c>
      <c r="H4555" s="24">
        <f t="shared" ref="H4555:AC4555" ca="1" si="2129">+H4546+H4392</f>
        <v>12584641.000000006</v>
      </c>
      <c r="I4555" s="24">
        <f t="shared" ca="1" si="2129"/>
        <v>7315584.123589199</v>
      </c>
      <c r="J4555" s="24">
        <f t="shared" ca="1" si="2129"/>
        <v>1814799.8569890764</v>
      </c>
      <c r="K4555" s="24">
        <f t="shared" ca="1" si="2129"/>
        <v>17795.061325537361</v>
      </c>
      <c r="L4555" s="24">
        <f t="shared" ca="1" si="2129"/>
        <v>685.46968728688671</v>
      </c>
      <c r="M4555" s="24">
        <f t="shared" ca="1" si="2129"/>
        <v>1833280.3880019009</v>
      </c>
      <c r="N4555" s="24">
        <f t="shared" ca="1" si="2129"/>
        <v>605764.72592152748</v>
      </c>
      <c r="O4555" s="24">
        <f t="shared" ca="1" si="2129"/>
        <v>155607.43862175816</v>
      </c>
      <c r="P4555" s="24">
        <f t="shared" ca="1" si="2129"/>
        <v>9943.6402465835017</v>
      </c>
      <c r="Q4555" s="24">
        <f t="shared" ca="1" si="2129"/>
        <v>1986.7768252303722</v>
      </c>
      <c r="R4555" s="24">
        <f t="shared" ca="1" si="2129"/>
        <v>773302.58161509968</v>
      </c>
      <c r="S4555" s="24">
        <f t="shared" ca="1" si="2129"/>
        <v>34369.166412759747</v>
      </c>
      <c r="T4555" s="24">
        <f t="shared" ca="1" si="2129"/>
        <v>354244.4127177184</v>
      </c>
      <c r="U4555" s="24">
        <f t="shared" ca="1" si="2129"/>
        <v>1674939.1274678637</v>
      </c>
      <c r="V4555" s="24">
        <f t="shared" ca="1" si="2129"/>
        <v>212568.47010489841</v>
      </c>
      <c r="W4555" s="24">
        <f t="shared" ca="1" si="2129"/>
        <v>2276121.1767032398</v>
      </c>
      <c r="X4555" s="24">
        <f t="shared" ca="1" si="2129"/>
        <v>165247.90574938426</v>
      </c>
      <c r="Y4555" s="24">
        <f t="shared" ca="1" si="2129"/>
        <v>3548.0853667262481</v>
      </c>
      <c r="Z4555" s="24">
        <f t="shared" ca="1" si="2129"/>
        <v>168795.99111611053</v>
      </c>
      <c r="AA4555" s="24">
        <f t="shared" ca="1" si="2129"/>
        <v>2919.4617064308813</v>
      </c>
      <c r="AB4555" s="24">
        <f t="shared" ca="1" si="2129"/>
        <v>184902.50751150743</v>
      </c>
      <c r="AC4555" s="24">
        <f t="shared" ca="1" si="2129"/>
        <v>29734.769756515518</v>
      </c>
    </row>
    <row r="4556" spans="2:29">
      <c r="E4556" s="24"/>
      <c r="F4556" s="61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</row>
    <row r="4557" spans="2:29" hidden="1" outlineLevel="1">
      <c r="F4557" s="61" t="str">
        <f>F4564</f>
        <v>RB_GUP</v>
      </c>
      <c r="G4557" s="20" t="str">
        <f>$G$8</f>
        <v>PRODUCTION</v>
      </c>
      <c r="H4557" s="24">
        <f t="shared" ref="H4557:H4564" ca="1" si="2130">SUBTOTAL(9,I4557:AC4557)</f>
        <v>0</v>
      </c>
      <c r="I4557" s="25">
        <f ca="1">VLOOKUP(CONCATENATE($F4557," ",$G4557),AllocFactorMatrix,(I$4+1),FALSE)*$E4564</f>
        <v>0</v>
      </c>
      <c r="J4557" s="25">
        <f ca="1">VLOOKUP(CONCATENATE($F4557," ",$G4557),AllocFactorMatrix,(J$4+1),FALSE)*$E4564</f>
        <v>0</v>
      </c>
      <c r="K4557" s="25">
        <f ca="1">VLOOKUP(CONCATENATE($F4557," ",$G4557),AllocFactorMatrix,(K$4+1),FALSE)*$E4564</f>
        <v>0</v>
      </c>
      <c r="L4557" s="25">
        <f ca="1">VLOOKUP(CONCATENATE($F4557," ",$G4557),AllocFactorMatrix,(L$4+1),FALSE)*$E4564</f>
        <v>0</v>
      </c>
      <c r="M4557" s="25">
        <f t="shared" ref="M4557:M4564" ca="1" si="2131">SUBTOTAL(9,J4557:L4557)</f>
        <v>0</v>
      </c>
      <c r="N4557" s="25">
        <f ca="1">VLOOKUP(CONCATENATE($F4557," ",$G4557),AllocFactorMatrix,(N$4+1),FALSE)*$E4564</f>
        <v>0</v>
      </c>
      <c r="O4557" s="25">
        <f ca="1">VLOOKUP(CONCATENATE($F4557," ",$G4557),AllocFactorMatrix,(O$4+1),FALSE)*$E4564</f>
        <v>0</v>
      </c>
      <c r="P4557" s="25">
        <f ca="1">VLOOKUP(CONCATENATE($F4557," ",$G4557),AllocFactorMatrix,(P$4+1),FALSE)*$E4564</f>
        <v>0</v>
      </c>
      <c r="Q4557" s="25">
        <f ca="1">VLOOKUP(CONCATENATE($F4557," ",$G4557),AllocFactorMatrix,(Q$4+1),FALSE)*$E4564</f>
        <v>0</v>
      </c>
      <c r="R4557" s="25">
        <f ca="1">SUBTOTAL(9,N4557:Q4557)</f>
        <v>0</v>
      </c>
      <c r="S4557" s="25">
        <f ca="1">VLOOKUP(CONCATENATE($F4557," ",$G4557),AllocFactorMatrix,(S$4+1),FALSE)*$E4564</f>
        <v>0</v>
      </c>
      <c r="T4557" s="25">
        <f ca="1">VLOOKUP(CONCATENATE($F4557," ",$G4557),AllocFactorMatrix,(T$4+1),FALSE)*$E4564</f>
        <v>0</v>
      </c>
      <c r="U4557" s="25">
        <f ca="1">VLOOKUP(CONCATENATE($F4557," ",$G4557),AllocFactorMatrix,(U$4+1),FALSE)*$E4564</f>
        <v>0</v>
      </c>
      <c r="V4557" s="25">
        <f ca="1">VLOOKUP(CONCATENATE($F4557," ",$G4557),AllocFactorMatrix,(V$4+1),FALSE)*$E4564</f>
        <v>0</v>
      </c>
      <c r="W4557" s="25">
        <f ca="1">SUBTOTAL(9,S4557:V4557)</f>
        <v>0</v>
      </c>
      <c r="X4557" s="25">
        <f ca="1">VLOOKUP(CONCATENATE($F4557," ",$G4557),AllocFactorMatrix,(X$4+1),FALSE)*$E4564</f>
        <v>0</v>
      </c>
      <c r="Y4557" s="25">
        <f ca="1">VLOOKUP(CONCATENATE($F4557," ",$G4557),AllocFactorMatrix,(Y$4+1),FALSE)*$E4564</f>
        <v>0</v>
      </c>
      <c r="Z4557" s="25">
        <f t="shared" ref="Z4557:Z4564" ca="1" si="2132">SUBTOTAL(9,X4557:Y4557)</f>
        <v>0</v>
      </c>
      <c r="AA4557" s="25">
        <f ca="1">VLOOKUP(CONCATENATE($F4557," ",$G4557),AllocFactorMatrix,(AA$4+1),FALSE)*$E4564</f>
        <v>0</v>
      </c>
      <c r="AB4557" s="25">
        <f ca="1">VLOOKUP(CONCATENATE($F4557," ",$G4557),AllocFactorMatrix,(AB$4+1),FALSE)*$E4564</f>
        <v>0</v>
      </c>
      <c r="AC4557" s="25">
        <f ca="1">VLOOKUP(CONCATENATE($F4557," ",$G4557),AllocFactorMatrix,(AC$4+1),FALSE)*$E4564</f>
        <v>0</v>
      </c>
    </row>
    <row r="4558" spans="2:29" hidden="1" outlineLevel="1">
      <c r="F4558" s="61" t="str">
        <f>F4564</f>
        <v>RB_GUP</v>
      </c>
      <c r="G4558" s="20" t="str">
        <f>$G$9</f>
        <v>BULKTRAN</v>
      </c>
      <c r="H4558" s="24">
        <f t="shared" ca="1" si="2130"/>
        <v>0</v>
      </c>
      <c r="I4558" s="25">
        <f ca="1">VLOOKUP(CONCATENATE($F4558," ",$G4558),AllocFactorMatrix,(I$4+1),FALSE)*$E4564</f>
        <v>0</v>
      </c>
      <c r="J4558" s="25">
        <f ca="1">VLOOKUP(CONCATENATE($F4558," ",$G4558),AllocFactorMatrix,(J$4+1),FALSE)*$E4564</f>
        <v>0</v>
      </c>
      <c r="K4558" s="25">
        <f ca="1">VLOOKUP(CONCATENATE($F4558," ",$G4558),AllocFactorMatrix,(K$4+1),FALSE)*$E4564</f>
        <v>0</v>
      </c>
      <c r="L4558" s="25">
        <f ca="1">VLOOKUP(CONCATENATE($F4558," ",$G4558),AllocFactorMatrix,(L$4+1),FALSE)*$E4564</f>
        <v>0</v>
      </c>
      <c r="M4558" s="25">
        <f t="shared" ca="1" si="2131"/>
        <v>0</v>
      </c>
      <c r="N4558" s="25">
        <f ca="1">VLOOKUP(CONCATENATE($F4558," ",$G4558),AllocFactorMatrix,(N$4+1),FALSE)*$E4564</f>
        <v>0</v>
      </c>
      <c r="O4558" s="25">
        <f ca="1">VLOOKUP(CONCATENATE($F4558," ",$G4558),AllocFactorMatrix,(O$4+1),FALSE)*$E4564</f>
        <v>0</v>
      </c>
      <c r="P4558" s="25">
        <f ca="1">VLOOKUP(CONCATENATE($F4558," ",$G4558),AllocFactorMatrix,(P$4+1),FALSE)*$E4564</f>
        <v>0</v>
      </c>
      <c r="Q4558" s="25">
        <f ca="1">VLOOKUP(CONCATENATE($F4558," ",$G4558),AllocFactorMatrix,(Q$4+1),FALSE)*$E4564</f>
        <v>0</v>
      </c>
      <c r="R4558" s="25">
        <f t="shared" ref="R4558:R4564" ca="1" si="2133">SUBTOTAL(9,N4558:Q4558)</f>
        <v>0</v>
      </c>
      <c r="S4558" s="25">
        <f ca="1">VLOOKUP(CONCATENATE($F4558," ",$G4558),AllocFactorMatrix,(S$4+1),FALSE)*$E4564</f>
        <v>0</v>
      </c>
      <c r="T4558" s="25">
        <f ca="1">VLOOKUP(CONCATENATE($F4558," ",$G4558),AllocFactorMatrix,(T$4+1),FALSE)*$E4564</f>
        <v>0</v>
      </c>
      <c r="U4558" s="25">
        <f ca="1">VLOOKUP(CONCATENATE($F4558," ",$G4558),AllocFactorMatrix,(U$4+1),FALSE)*$E4564</f>
        <v>0</v>
      </c>
      <c r="V4558" s="25">
        <f ca="1">VLOOKUP(CONCATENATE($F4558," ",$G4558),AllocFactorMatrix,(V$4+1),FALSE)*$E4564</f>
        <v>0</v>
      </c>
      <c r="W4558" s="25">
        <f t="shared" ref="W4558:W4564" ca="1" si="2134">SUBTOTAL(9,S4558:V4558)</f>
        <v>0</v>
      </c>
      <c r="X4558" s="25">
        <f ca="1">VLOOKUP(CONCATENATE($F4558," ",$G4558),AllocFactorMatrix,(X$4+1),FALSE)*$E4564</f>
        <v>0</v>
      </c>
      <c r="Y4558" s="25">
        <f ca="1">VLOOKUP(CONCATENATE($F4558," ",$G4558),AllocFactorMatrix,(Y$4+1),FALSE)*$E4564</f>
        <v>0</v>
      </c>
      <c r="Z4558" s="25">
        <f t="shared" ca="1" si="2132"/>
        <v>0</v>
      </c>
      <c r="AA4558" s="25">
        <f ca="1">VLOOKUP(CONCATENATE($F4558," ",$G4558),AllocFactorMatrix,(AA$4+1),FALSE)*$E4564</f>
        <v>0</v>
      </c>
      <c r="AB4558" s="25">
        <f ca="1">VLOOKUP(CONCATENATE($F4558," ",$G4558),AllocFactorMatrix,(AB$4+1),FALSE)*$E4564</f>
        <v>0</v>
      </c>
      <c r="AC4558" s="25">
        <f ca="1">VLOOKUP(CONCATENATE($F4558," ",$G4558),AllocFactorMatrix,(AC$4+1),FALSE)*$E4564</f>
        <v>0</v>
      </c>
    </row>
    <row r="4559" spans="2:29" hidden="1" outlineLevel="1">
      <c r="F4559" s="61" t="str">
        <f>F4564</f>
        <v>RB_GUP</v>
      </c>
      <c r="G4559" s="20" t="str">
        <f>$G$10</f>
        <v>SUBTRAN</v>
      </c>
      <c r="H4559" s="24">
        <f t="shared" ca="1" si="2130"/>
        <v>0</v>
      </c>
      <c r="I4559" s="25">
        <f ca="1">VLOOKUP(CONCATENATE($F4559," ",$G4559),AllocFactorMatrix,(I$4+1),FALSE)*$E4564</f>
        <v>0</v>
      </c>
      <c r="J4559" s="25">
        <f ca="1">VLOOKUP(CONCATENATE($F4559," ",$G4559),AllocFactorMatrix,(J$4+1),FALSE)*$E4564</f>
        <v>0</v>
      </c>
      <c r="K4559" s="25">
        <f ca="1">VLOOKUP(CONCATENATE($F4559," ",$G4559),AllocFactorMatrix,(K$4+1),FALSE)*$E4564</f>
        <v>0</v>
      </c>
      <c r="L4559" s="25">
        <f ca="1">VLOOKUP(CONCATENATE($F4559," ",$G4559),AllocFactorMatrix,(L$4+1),FALSE)*$E4564</f>
        <v>0</v>
      </c>
      <c r="M4559" s="25">
        <f t="shared" ca="1" si="2131"/>
        <v>0</v>
      </c>
      <c r="N4559" s="25">
        <f ca="1">VLOOKUP(CONCATENATE($F4559," ",$G4559),AllocFactorMatrix,(N$4+1),FALSE)*$E4564</f>
        <v>0</v>
      </c>
      <c r="O4559" s="25">
        <f ca="1">VLOOKUP(CONCATENATE($F4559," ",$G4559),AllocFactorMatrix,(O$4+1),FALSE)*$E4564</f>
        <v>0</v>
      </c>
      <c r="P4559" s="25">
        <f ca="1">VLOOKUP(CONCATENATE($F4559," ",$G4559),AllocFactorMatrix,(P$4+1),FALSE)*$E4564</f>
        <v>0</v>
      </c>
      <c r="Q4559" s="25">
        <f ca="1">VLOOKUP(CONCATENATE($F4559," ",$G4559),AllocFactorMatrix,(Q$4+1),FALSE)*$E4564</f>
        <v>0</v>
      </c>
      <c r="R4559" s="25">
        <f t="shared" ca="1" si="2133"/>
        <v>0</v>
      </c>
      <c r="S4559" s="25">
        <f ca="1">VLOOKUP(CONCATENATE($F4559," ",$G4559),AllocFactorMatrix,(S$4+1),FALSE)*$E4564</f>
        <v>0</v>
      </c>
      <c r="T4559" s="25">
        <f ca="1">VLOOKUP(CONCATENATE($F4559," ",$G4559),AllocFactorMatrix,(T$4+1),FALSE)*$E4564</f>
        <v>0</v>
      </c>
      <c r="U4559" s="25">
        <f ca="1">VLOOKUP(CONCATENATE($F4559," ",$G4559),AllocFactorMatrix,(U$4+1),FALSE)*$E4564</f>
        <v>0</v>
      </c>
      <c r="V4559" s="25">
        <f ca="1">VLOOKUP(CONCATENATE($F4559," ",$G4559),AllocFactorMatrix,(V$4+1),FALSE)*$E4564</f>
        <v>0</v>
      </c>
      <c r="W4559" s="25">
        <f t="shared" ca="1" si="2134"/>
        <v>0</v>
      </c>
      <c r="X4559" s="25">
        <f ca="1">VLOOKUP(CONCATENATE($F4559," ",$G4559),AllocFactorMatrix,(X$4+1),FALSE)*$E4564</f>
        <v>0</v>
      </c>
      <c r="Y4559" s="25">
        <f ca="1">VLOOKUP(CONCATENATE($F4559," ",$G4559),AllocFactorMatrix,(Y$4+1),FALSE)*$E4564</f>
        <v>0</v>
      </c>
      <c r="Z4559" s="25">
        <f t="shared" ca="1" si="2132"/>
        <v>0</v>
      </c>
      <c r="AA4559" s="25">
        <f ca="1">VLOOKUP(CONCATENATE($F4559," ",$G4559),AllocFactorMatrix,(AA$4+1),FALSE)*$E4564</f>
        <v>0</v>
      </c>
      <c r="AB4559" s="25">
        <f ca="1">VLOOKUP(CONCATENATE($F4559," ",$G4559),AllocFactorMatrix,(AB$4+1),FALSE)*$E4564</f>
        <v>0</v>
      </c>
      <c r="AC4559" s="25">
        <f ca="1">VLOOKUP(CONCATENATE($F4559," ",$G4559),AllocFactorMatrix,(AC$4+1),FALSE)*$E4564</f>
        <v>0</v>
      </c>
    </row>
    <row r="4560" spans="2:29" hidden="1" outlineLevel="1">
      <c r="F4560" s="61" t="str">
        <f>F4564</f>
        <v>RB_GUP</v>
      </c>
      <c r="G4560" s="20" t="str">
        <f>$G$11</f>
        <v>DISTPRI</v>
      </c>
      <c r="H4560" s="24">
        <f t="shared" ca="1" si="2130"/>
        <v>0</v>
      </c>
      <c r="I4560" s="25">
        <f ca="1">VLOOKUP(CONCATENATE($F4560," ",$G4560),AllocFactorMatrix,(I$4+1),FALSE)*$E4564</f>
        <v>0</v>
      </c>
      <c r="J4560" s="25">
        <f ca="1">VLOOKUP(CONCATENATE($F4560," ",$G4560),AllocFactorMatrix,(J$4+1),FALSE)*$E4564</f>
        <v>0</v>
      </c>
      <c r="K4560" s="25">
        <f ca="1">VLOOKUP(CONCATENATE($F4560," ",$G4560),AllocFactorMatrix,(K$4+1),FALSE)*$E4564</f>
        <v>0</v>
      </c>
      <c r="L4560" s="25">
        <f ca="1">VLOOKUP(CONCATENATE($F4560," ",$G4560),AllocFactorMatrix,(L$4+1),FALSE)*$E4564</f>
        <v>0</v>
      </c>
      <c r="M4560" s="25">
        <f t="shared" ca="1" si="2131"/>
        <v>0</v>
      </c>
      <c r="N4560" s="25">
        <f ca="1">VLOOKUP(CONCATENATE($F4560," ",$G4560),AllocFactorMatrix,(N$4+1),FALSE)*$E4564</f>
        <v>0</v>
      </c>
      <c r="O4560" s="25">
        <f ca="1">VLOOKUP(CONCATENATE($F4560," ",$G4560),AllocFactorMatrix,(O$4+1),FALSE)*$E4564</f>
        <v>0</v>
      </c>
      <c r="P4560" s="25">
        <f ca="1">VLOOKUP(CONCATENATE($F4560," ",$G4560),AllocFactorMatrix,(P$4+1),FALSE)*$E4564</f>
        <v>0</v>
      </c>
      <c r="Q4560" s="25">
        <f ca="1">VLOOKUP(CONCATENATE($F4560," ",$G4560),AllocFactorMatrix,(Q$4+1),FALSE)*$E4564</f>
        <v>0</v>
      </c>
      <c r="R4560" s="25">
        <f t="shared" ca="1" si="2133"/>
        <v>0</v>
      </c>
      <c r="S4560" s="25">
        <f ca="1">VLOOKUP(CONCATENATE($F4560," ",$G4560),AllocFactorMatrix,(S$4+1),FALSE)*$E4564</f>
        <v>0</v>
      </c>
      <c r="T4560" s="25">
        <f ca="1">VLOOKUP(CONCATENATE($F4560," ",$G4560),AllocFactorMatrix,(T$4+1),FALSE)*$E4564</f>
        <v>0</v>
      </c>
      <c r="U4560" s="25">
        <f ca="1">VLOOKUP(CONCATENATE($F4560," ",$G4560),AllocFactorMatrix,(U$4+1),FALSE)*$E4564</f>
        <v>0</v>
      </c>
      <c r="V4560" s="25">
        <f ca="1">VLOOKUP(CONCATENATE($F4560," ",$G4560),AllocFactorMatrix,(V$4+1),FALSE)*$E4564</f>
        <v>0</v>
      </c>
      <c r="W4560" s="25">
        <f t="shared" ca="1" si="2134"/>
        <v>0</v>
      </c>
      <c r="X4560" s="25">
        <f ca="1">VLOOKUP(CONCATENATE($F4560," ",$G4560),AllocFactorMatrix,(X$4+1),FALSE)*$E4564</f>
        <v>0</v>
      </c>
      <c r="Y4560" s="25">
        <f ca="1">VLOOKUP(CONCATENATE($F4560," ",$G4560),AllocFactorMatrix,(Y$4+1),FALSE)*$E4564</f>
        <v>0</v>
      </c>
      <c r="Z4560" s="25">
        <f t="shared" ca="1" si="2132"/>
        <v>0</v>
      </c>
      <c r="AA4560" s="25">
        <f ca="1">VLOOKUP(CONCATENATE($F4560," ",$G4560),AllocFactorMatrix,(AA$4+1),FALSE)*$E4564</f>
        <v>0</v>
      </c>
      <c r="AB4560" s="25">
        <f ca="1">VLOOKUP(CONCATENATE($F4560," ",$G4560),AllocFactorMatrix,(AB$4+1),FALSE)*$E4564</f>
        <v>0</v>
      </c>
      <c r="AC4560" s="25">
        <f ca="1">VLOOKUP(CONCATENATE($F4560," ",$G4560),AllocFactorMatrix,(AC$4+1),FALSE)*$E4564</f>
        <v>0</v>
      </c>
    </row>
    <row r="4561" spans="2:29" hidden="1" outlineLevel="1">
      <c r="F4561" s="61" t="str">
        <f>F4564</f>
        <v>RB_GUP</v>
      </c>
      <c r="G4561" s="20" t="str">
        <f>$G$12</f>
        <v>DISTSEC</v>
      </c>
      <c r="H4561" s="24">
        <f t="shared" ca="1" si="2130"/>
        <v>0</v>
      </c>
      <c r="I4561" s="25">
        <f ca="1">VLOOKUP(CONCATENATE($F4561," ",$G4561),AllocFactorMatrix,(I$4+1),FALSE)*$E4564</f>
        <v>0</v>
      </c>
      <c r="J4561" s="25">
        <f ca="1">VLOOKUP(CONCATENATE($F4561," ",$G4561),AllocFactorMatrix,(J$4+1),FALSE)*$E4564</f>
        <v>0</v>
      </c>
      <c r="K4561" s="25">
        <f ca="1">VLOOKUP(CONCATENATE($F4561," ",$G4561),AllocFactorMatrix,(K$4+1),FALSE)*$E4564</f>
        <v>0</v>
      </c>
      <c r="L4561" s="25">
        <f ca="1">VLOOKUP(CONCATENATE($F4561," ",$G4561),AllocFactorMatrix,(L$4+1),FALSE)*$E4564</f>
        <v>0</v>
      </c>
      <c r="M4561" s="25">
        <f t="shared" ca="1" si="2131"/>
        <v>0</v>
      </c>
      <c r="N4561" s="25">
        <f ca="1">VLOOKUP(CONCATENATE($F4561," ",$G4561),AllocFactorMatrix,(N$4+1),FALSE)*$E4564</f>
        <v>0</v>
      </c>
      <c r="O4561" s="25">
        <f ca="1">VLOOKUP(CONCATENATE($F4561," ",$G4561),AllocFactorMatrix,(O$4+1),FALSE)*$E4564</f>
        <v>0</v>
      </c>
      <c r="P4561" s="25">
        <f ca="1">VLOOKUP(CONCATENATE($F4561," ",$G4561),AllocFactorMatrix,(P$4+1),FALSE)*$E4564</f>
        <v>0</v>
      </c>
      <c r="Q4561" s="25">
        <f ca="1">VLOOKUP(CONCATENATE($F4561," ",$G4561),AllocFactorMatrix,(Q$4+1),FALSE)*$E4564</f>
        <v>0</v>
      </c>
      <c r="R4561" s="25">
        <f t="shared" ca="1" si="2133"/>
        <v>0</v>
      </c>
      <c r="S4561" s="25">
        <f ca="1">VLOOKUP(CONCATENATE($F4561," ",$G4561),AllocFactorMatrix,(S$4+1),FALSE)*$E4564</f>
        <v>0</v>
      </c>
      <c r="T4561" s="25">
        <f ca="1">VLOOKUP(CONCATENATE($F4561," ",$G4561),AllocFactorMatrix,(T$4+1),FALSE)*$E4564</f>
        <v>0</v>
      </c>
      <c r="U4561" s="25">
        <f ca="1">VLOOKUP(CONCATENATE($F4561," ",$G4561),AllocFactorMatrix,(U$4+1),FALSE)*$E4564</f>
        <v>0</v>
      </c>
      <c r="V4561" s="25">
        <f ca="1">VLOOKUP(CONCATENATE($F4561," ",$G4561),AllocFactorMatrix,(V$4+1),FALSE)*$E4564</f>
        <v>0</v>
      </c>
      <c r="W4561" s="25">
        <f t="shared" ca="1" si="2134"/>
        <v>0</v>
      </c>
      <c r="X4561" s="25">
        <f ca="1">VLOOKUP(CONCATENATE($F4561," ",$G4561),AllocFactorMatrix,(X$4+1),FALSE)*$E4564</f>
        <v>0</v>
      </c>
      <c r="Y4561" s="25">
        <f ca="1">VLOOKUP(CONCATENATE($F4561," ",$G4561),AllocFactorMatrix,(Y$4+1),FALSE)*$E4564</f>
        <v>0</v>
      </c>
      <c r="Z4561" s="25">
        <f t="shared" ca="1" si="2132"/>
        <v>0</v>
      </c>
      <c r="AA4561" s="25">
        <f ca="1">VLOOKUP(CONCATENATE($F4561," ",$G4561),AllocFactorMatrix,(AA$4+1),FALSE)*$E4564</f>
        <v>0</v>
      </c>
      <c r="AB4561" s="25">
        <f ca="1">VLOOKUP(CONCATENATE($F4561," ",$G4561),AllocFactorMatrix,(AB$4+1),FALSE)*$E4564</f>
        <v>0</v>
      </c>
      <c r="AC4561" s="25">
        <f ca="1">VLOOKUP(CONCATENATE($F4561," ",$G4561),AllocFactorMatrix,(AC$4+1),FALSE)*$E4564</f>
        <v>0</v>
      </c>
    </row>
    <row r="4562" spans="2:29" hidden="1" outlineLevel="1">
      <c r="F4562" s="61" t="str">
        <f>F4564</f>
        <v>RB_GUP</v>
      </c>
      <c r="G4562" s="20" t="str">
        <f>$G$13</f>
        <v>ENERGY</v>
      </c>
      <c r="H4562" s="24">
        <f t="shared" ca="1" si="2130"/>
        <v>0</v>
      </c>
      <c r="I4562" s="25">
        <f ca="1">VLOOKUP(CONCATENATE($F4562," ",$G4562),AllocFactorMatrix,(I$4+1),FALSE)*$E4564</f>
        <v>0</v>
      </c>
      <c r="J4562" s="25">
        <f ca="1">VLOOKUP(CONCATENATE($F4562," ",$G4562),AllocFactorMatrix,(J$4+1),FALSE)*$E4564</f>
        <v>0</v>
      </c>
      <c r="K4562" s="25">
        <f ca="1">VLOOKUP(CONCATENATE($F4562," ",$G4562),AllocFactorMatrix,(K$4+1),FALSE)*$E4564</f>
        <v>0</v>
      </c>
      <c r="L4562" s="25">
        <f ca="1">VLOOKUP(CONCATENATE($F4562," ",$G4562),AllocFactorMatrix,(L$4+1),FALSE)*$E4564</f>
        <v>0</v>
      </c>
      <c r="M4562" s="25">
        <f t="shared" ca="1" si="2131"/>
        <v>0</v>
      </c>
      <c r="N4562" s="25">
        <f ca="1">VLOOKUP(CONCATENATE($F4562," ",$G4562),AllocFactorMatrix,(N$4+1),FALSE)*$E4564</f>
        <v>0</v>
      </c>
      <c r="O4562" s="25">
        <f ca="1">VLOOKUP(CONCATENATE($F4562," ",$G4562),AllocFactorMatrix,(O$4+1),FALSE)*$E4564</f>
        <v>0</v>
      </c>
      <c r="P4562" s="25">
        <f ca="1">VLOOKUP(CONCATENATE($F4562," ",$G4562),AllocFactorMatrix,(P$4+1),FALSE)*$E4564</f>
        <v>0</v>
      </c>
      <c r="Q4562" s="25">
        <f ca="1">VLOOKUP(CONCATENATE($F4562," ",$G4562),AllocFactorMatrix,(Q$4+1),FALSE)*$E4564</f>
        <v>0</v>
      </c>
      <c r="R4562" s="25">
        <f t="shared" ca="1" si="2133"/>
        <v>0</v>
      </c>
      <c r="S4562" s="25">
        <f ca="1">VLOOKUP(CONCATENATE($F4562," ",$G4562),AllocFactorMatrix,(S$4+1),FALSE)*$E4564</f>
        <v>0</v>
      </c>
      <c r="T4562" s="25">
        <f ca="1">VLOOKUP(CONCATENATE($F4562," ",$G4562),AllocFactorMatrix,(T$4+1),FALSE)*$E4564</f>
        <v>0</v>
      </c>
      <c r="U4562" s="25">
        <f ca="1">VLOOKUP(CONCATENATE($F4562," ",$G4562),AllocFactorMatrix,(U$4+1),FALSE)*$E4564</f>
        <v>0</v>
      </c>
      <c r="V4562" s="25">
        <f ca="1">VLOOKUP(CONCATENATE($F4562," ",$G4562),AllocFactorMatrix,(V$4+1),FALSE)*$E4564</f>
        <v>0</v>
      </c>
      <c r="W4562" s="25">
        <f t="shared" ca="1" si="2134"/>
        <v>0</v>
      </c>
      <c r="X4562" s="25">
        <f ca="1">VLOOKUP(CONCATENATE($F4562," ",$G4562),AllocFactorMatrix,(X$4+1),FALSE)*$E4564</f>
        <v>0</v>
      </c>
      <c r="Y4562" s="25">
        <f ca="1">VLOOKUP(CONCATENATE($F4562," ",$G4562),AllocFactorMatrix,(Y$4+1),FALSE)*$E4564</f>
        <v>0</v>
      </c>
      <c r="Z4562" s="25">
        <f t="shared" ca="1" si="2132"/>
        <v>0</v>
      </c>
      <c r="AA4562" s="25">
        <f ca="1">VLOOKUP(CONCATENATE($F4562," ",$G4562),AllocFactorMatrix,(AA$4+1),FALSE)*$E4564</f>
        <v>0</v>
      </c>
      <c r="AB4562" s="25">
        <f ca="1">VLOOKUP(CONCATENATE($F4562," ",$G4562),AllocFactorMatrix,(AB$4+1),FALSE)*$E4564</f>
        <v>0</v>
      </c>
      <c r="AC4562" s="25">
        <f ca="1">VLOOKUP(CONCATENATE($F4562," ",$G4562),AllocFactorMatrix,(AC$4+1),FALSE)*$E4564</f>
        <v>0</v>
      </c>
    </row>
    <row r="4563" spans="2:29" hidden="1" outlineLevel="1">
      <c r="F4563" s="61" t="str">
        <f>F4564</f>
        <v>RB_GUP</v>
      </c>
      <c r="G4563" s="20" t="str">
        <f>$G$14</f>
        <v>CUSTOMER</v>
      </c>
      <c r="H4563" s="24">
        <f t="shared" ca="1" si="2130"/>
        <v>0</v>
      </c>
      <c r="I4563" s="25">
        <f ca="1">VLOOKUP(CONCATENATE($F4563," ",$G4563),AllocFactorMatrix,(I$4+1),FALSE)*$E4564</f>
        <v>0</v>
      </c>
      <c r="J4563" s="25">
        <f ca="1">VLOOKUP(CONCATENATE($F4563," ",$G4563),AllocFactorMatrix,(J$4+1),FALSE)*$E4564</f>
        <v>0</v>
      </c>
      <c r="K4563" s="25">
        <f ca="1">VLOOKUP(CONCATENATE($F4563," ",$G4563),AllocFactorMatrix,(K$4+1),FALSE)*$E4564</f>
        <v>0</v>
      </c>
      <c r="L4563" s="25">
        <f ca="1">VLOOKUP(CONCATENATE($F4563," ",$G4563),AllocFactorMatrix,(L$4+1),FALSE)*$E4564</f>
        <v>0</v>
      </c>
      <c r="M4563" s="25">
        <f t="shared" ca="1" si="2131"/>
        <v>0</v>
      </c>
      <c r="N4563" s="25">
        <f ca="1">VLOOKUP(CONCATENATE($F4563," ",$G4563),AllocFactorMatrix,(N$4+1),FALSE)*$E4564</f>
        <v>0</v>
      </c>
      <c r="O4563" s="25">
        <f ca="1">VLOOKUP(CONCATENATE($F4563," ",$G4563),AllocFactorMatrix,(O$4+1),FALSE)*$E4564</f>
        <v>0</v>
      </c>
      <c r="P4563" s="25">
        <f ca="1">VLOOKUP(CONCATENATE($F4563," ",$G4563),AllocFactorMatrix,(P$4+1),FALSE)*$E4564</f>
        <v>0</v>
      </c>
      <c r="Q4563" s="25">
        <f ca="1">VLOOKUP(CONCATENATE($F4563," ",$G4563),AllocFactorMatrix,(Q$4+1),FALSE)*$E4564</f>
        <v>0</v>
      </c>
      <c r="R4563" s="25">
        <f t="shared" ca="1" si="2133"/>
        <v>0</v>
      </c>
      <c r="S4563" s="25">
        <f ca="1">VLOOKUP(CONCATENATE($F4563," ",$G4563),AllocFactorMatrix,(S$4+1),FALSE)*$E4564</f>
        <v>0</v>
      </c>
      <c r="T4563" s="25">
        <f ca="1">VLOOKUP(CONCATENATE($F4563," ",$G4563),AllocFactorMatrix,(T$4+1),FALSE)*$E4564</f>
        <v>0</v>
      </c>
      <c r="U4563" s="25">
        <f ca="1">VLOOKUP(CONCATENATE($F4563," ",$G4563),AllocFactorMatrix,(U$4+1),FALSE)*$E4564</f>
        <v>0</v>
      </c>
      <c r="V4563" s="25">
        <f ca="1">VLOOKUP(CONCATENATE($F4563," ",$G4563),AllocFactorMatrix,(V$4+1),FALSE)*$E4564</f>
        <v>0</v>
      </c>
      <c r="W4563" s="25">
        <f t="shared" ca="1" si="2134"/>
        <v>0</v>
      </c>
      <c r="X4563" s="25">
        <f ca="1">VLOOKUP(CONCATENATE($F4563," ",$G4563),AllocFactorMatrix,(X$4+1),FALSE)*$E4564</f>
        <v>0</v>
      </c>
      <c r="Y4563" s="25">
        <f ca="1">VLOOKUP(CONCATENATE($F4563," ",$G4563),AllocFactorMatrix,(Y$4+1),FALSE)*$E4564</f>
        <v>0</v>
      </c>
      <c r="Z4563" s="25">
        <f t="shared" ca="1" si="2132"/>
        <v>0</v>
      </c>
      <c r="AA4563" s="25">
        <f ca="1">VLOOKUP(CONCATENATE($F4563," ",$G4563),AllocFactorMatrix,(AA$4+1),FALSE)*$E4564</f>
        <v>0</v>
      </c>
      <c r="AB4563" s="25">
        <f ca="1">VLOOKUP(CONCATENATE($F4563," ",$G4563),AllocFactorMatrix,(AB$4+1),FALSE)*$E4564</f>
        <v>0</v>
      </c>
      <c r="AC4563" s="25">
        <f ca="1">VLOOKUP(CONCATENATE($F4563," ",$G4563),AllocFactorMatrix,(AC$4+1),FALSE)*$E4564</f>
        <v>0</v>
      </c>
    </row>
    <row r="4564" spans="2:29" collapsed="1">
      <c r="B4564" s="59" t="s">
        <v>283</v>
      </c>
      <c r="E4564" s="22">
        <v>0</v>
      </c>
      <c r="F4564" s="61" t="s">
        <v>73</v>
      </c>
      <c r="G4564" s="20" t="str">
        <f>$G$15</f>
        <v>TOTAL</v>
      </c>
      <c r="H4564" s="24">
        <f t="shared" ca="1" si="2130"/>
        <v>0</v>
      </c>
      <c r="I4564" s="25">
        <f ca="1">VLOOKUP(CONCATENATE($F4564," ",$G4564),AllocFactorMatrix,(I$4+1),FALSE)*$E4564</f>
        <v>0</v>
      </c>
      <c r="J4564" s="25">
        <f ca="1">VLOOKUP(CONCATENATE($F4564," ",$G4564),AllocFactorMatrix,(J$4+1),FALSE)*$E4564</f>
        <v>0</v>
      </c>
      <c r="K4564" s="25">
        <f ca="1">VLOOKUP(CONCATENATE($F4564," ",$G4564),AllocFactorMatrix,(K$4+1),FALSE)*$E4564</f>
        <v>0</v>
      </c>
      <c r="L4564" s="25">
        <f ca="1">VLOOKUP(CONCATENATE($F4564," ",$G4564),AllocFactorMatrix,(L$4+1),FALSE)*$E4564</f>
        <v>0</v>
      </c>
      <c r="M4564" s="25">
        <f t="shared" ca="1" si="2131"/>
        <v>0</v>
      </c>
      <c r="N4564" s="25">
        <f ca="1">VLOOKUP(CONCATENATE($F4564," ",$G4564),AllocFactorMatrix,(N$4+1),FALSE)*$E4564</f>
        <v>0</v>
      </c>
      <c r="O4564" s="25">
        <f ca="1">VLOOKUP(CONCATENATE($F4564," ",$G4564),AllocFactorMatrix,(O$4+1),FALSE)*$E4564</f>
        <v>0</v>
      </c>
      <c r="P4564" s="25">
        <f ca="1">VLOOKUP(CONCATENATE($F4564," ",$G4564),AllocFactorMatrix,(P$4+1),FALSE)*$E4564</f>
        <v>0</v>
      </c>
      <c r="Q4564" s="25">
        <f ca="1">VLOOKUP(CONCATENATE($F4564," ",$G4564),AllocFactorMatrix,(Q$4+1),FALSE)*$E4564</f>
        <v>0</v>
      </c>
      <c r="R4564" s="25">
        <f t="shared" ca="1" si="2133"/>
        <v>0</v>
      </c>
      <c r="S4564" s="25">
        <f ca="1">VLOOKUP(CONCATENATE($F4564," ",$G4564),AllocFactorMatrix,(S$4+1),FALSE)*$E4564</f>
        <v>0</v>
      </c>
      <c r="T4564" s="25">
        <f ca="1">VLOOKUP(CONCATENATE($F4564," ",$G4564),AllocFactorMatrix,(T$4+1),FALSE)*$E4564</f>
        <v>0</v>
      </c>
      <c r="U4564" s="25">
        <f ca="1">VLOOKUP(CONCATENATE($F4564," ",$G4564),AllocFactorMatrix,(U$4+1),FALSE)*$E4564</f>
        <v>0</v>
      </c>
      <c r="V4564" s="25">
        <f ca="1">VLOOKUP(CONCATENATE($F4564," ",$G4564),AllocFactorMatrix,(V$4+1),FALSE)*$E4564</f>
        <v>0</v>
      </c>
      <c r="W4564" s="25">
        <f t="shared" ca="1" si="2134"/>
        <v>0</v>
      </c>
      <c r="X4564" s="25">
        <f ca="1">VLOOKUP(CONCATENATE($F4564," ",$G4564),AllocFactorMatrix,(X$4+1),FALSE)*$E4564</f>
        <v>0</v>
      </c>
      <c r="Y4564" s="25">
        <f ca="1">VLOOKUP(CONCATENATE($F4564," ",$G4564),AllocFactorMatrix,(Y$4+1),FALSE)*$E4564</f>
        <v>0</v>
      </c>
      <c r="Z4564" s="25">
        <f t="shared" ca="1" si="2132"/>
        <v>0</v>
      </c>
      <c r="AA4564" s="25">
        <f ca="1">VLOOKUP(CONCATENATE($F4564," ",$G4564),AllocFactorMatrix,(AA$4+1),FALSE)*$E4564</f>
        <v>0</v>
      </c>
      <c r="AB4564" s="25">
        <f ca="1">VLOOKUP(CONCATENATE($F4564," ",$G4564),AllocFactorMatrix,(AB$4+1),FALSE)*$E4564</f>
        <v>0</v>
      </c>
      <c r="AC4564" s="25">
        <f ca="1">VLOOKUP(CONCATENATE($F4564," ",$G4564),AllocFactorMatrix,(AC$4+1),FALSE)*$E4564</f>
        <v>0</v>
      </c>
    </row>
    <row r="4565" spans="2:29">
      <c r="F4565" s="63"/>
    </row>
    <row r="4566" spans="2:29" hidden="1" outlineLevel="1">
      <c r="E4566" s="22"/>
      <c r="G4566" s="20" t="str">
        <f>$G$8</f>
        <v>PRODUCTION</v>
      </c>
      <c r="H4566" s="24">
        <f t="shared" ref="H4566:AC4566" ca="1" si="2135">+H4557+H4548+H3822</f>
        <v>2496599.7253605262</v>
      </c>
      <c r="I4566" s="24">
        <f t="shared" ca="1" si="2135"/>
        <v>184024.89748438331</v>
      </c>
      <c r="J4566" s="24">
        <f t="shared" ca="1" si="2135"/>
        <v>836455.96751088719</v>
      </c>
      <c r="K4566" s="24">
        <f t="shared" ca="1" si="2135"/>
        <v>7273.116471518083</v>
      </c>
      <c r="L4566" s="24">
        <f t="shared" ca="1" si="2135"/>
        <v>-100.50928402760556</v>
      </c>
      <c r="M4566" s="24">
        <f t="shared" ca="1" si="2135"/>
        <v>843628.5746983788</v>
      </c>
      <c r="N4566" s="24">
        <f t="shared" ca="1" si="2135"/>
        <v>460367.52854653075</v>
      </c>
      <c r="O4566" s="24">
        <f t="shared" ca="1" si="2135"/>
        <v>186999.07439134794</v>
      </c>
      <c r="P4566" s="24">
        <f t="shared" ca="1" si="2135"/>
        <v>6237.3025780505832</v>
      </c>
      <c r="Q4566" s="24">
        <f t="shared" ca="1" si="2135"/>
        <v>32231.024416012064</v>
      </c>
      <c r="R4566" s="24">
        <f t="shared" ca="1" si="2135"/>
        <v>685834.92993194214</v>
      </c>
      <c r="S4566" s="24">
        <f t="shared" ca="1" si="2135"/>
        <v>17070.354967906267</v>
      </c>
      <c r="T4566" s="24">
        <f t="shared" ca="1" si="2135"/>
        <v>297483.6308632149</v>
      </c>
      <c r="U4566" s="24">
        <f t="shared" ca="1" si="2135"/>
        <v>258507.50851069519</v>
      </c>
      <c r="V4566" s="24">
        <f t="shared" ca="1" si="2135"/>
        <v>10564.358318797546</v>
      </c>
      <c r="W4566" s="24">
        <f t="shared" ca="1" si="2135"/>
        <v>583625.85266061651</v>
      </c>
      <c r="X4566" s="24">
        <f t="shared" ca="1" si="2135"/>
        <v>171642.17179855728</v>
      </c>
      <c r="Y4566" s="24">
        <f t="shared" ca="1" si="2135"/>
        <v>3669.5701394972207</v>
      </c>
      <c r="Z4566" s="24">
        <f t="shared" ca="1" si="2135"/>
        <v>175311.74193805462</v>
      </c>
      <c r="AA4566" s="24">
        <f t="shared" ca="1" si="2135"/>
        <v>3104.8848706660428</v>
      </c>
      <c r="AB4566" s="24">
        <f t="shared" ca="1" si="2135"/>
        <v>15885.265349028748</v>
      </c>
      <c r="AC4566" s="24">
        <f t="shared" ca="1" si="2135"/>
        <v>5183.5784274602129</v>
      </c>
    </row>
    <row r="4567" spans="2:29" hidden="1" outlineLevel="1">
      <c r="E4567" s="22"/>
      <c r="G4567" s="20" t="str">
        <f>$G$9</f>
        <v>BULKTRAN</v>
      </c>
      <c r="H4567" s="24">
        <f t="shared" ref="H4567:AC4567" ca="1" si="2136">+H4558+H4549+H3823</f>
        <v>1087653.551485402</v>
      </c>
      <c r="I4567" s="24">
        <f t="shared" ca="1" si="2136"/>
        <v>-798208.51967913006</v>
      </c>
      <c r="J4567" s="24">
        <f t="shared" ca="1" si="2136"/>
        <v>816189.1382182932</v>
      </c>
      <c r="K4567" s="24">
        <f t="shared" ca="1" si="2136"/>
        <v>17234.56455163411</v>
      </c>
      <c r="L4567" s="24">
        <f t="shared" ca="1" si="2136"/>
        <v>771.40571078199957</v>
      </c>
      <c r="M4567" s="24">
        <f t="shared" ca="1" si="2136"/>
        <v>834195.10848070949</v>
      </c>
      <c r="N4567" s="24">
        <f t="shared" ca="1" si="2136"/>
        <v>505156.08444007818</v>
      </c>
      <c r="O4567" s="24">
        <f t="shared" ca="1" si="2136"/>
        <v>204665.67236049662</v>
      </c>
      <c r="P4567" s="24">
        <f t="shared" ca="1" si="2136"/>
        <v>7701.7022499760769</v>
      </c>
      <c r="Q4567" s="24">
        <f t="shared" ca="1" si="2136"/>
        <v>-75482.924646173298</v>
      </c>
      <c r="R4567" s="24">
        <f t="shared" ca="1" si="2136"/>
        <v>642040.53440437734</v>
      </c>
      <c r="S4567" s="24">
        <f t="shared" ca="1" si="2136"/>
        <v>13430.704811604843</v>
      </c>
      <c r="T4567" s="24">
        <f t="shared" ca="1" si="2136"/>
        <v>292170.4668709861</v>
      </c>
      <c r="U4567" s="24">
        <f t="shared" ca="1" si="2136"/>
        <v>-41051.222259060596</v>
      </c>
      <c r="V4567" s="24">
        <f t="shared" ca="1" si="2136"/>
        <v>-82267.327644547229</v>
      </c>
      <c r="W4567" s="24">
        <f t="shared" ca="1" si="2136"/>
        <v>182282.62177898281</v>
      </c>
      <c r="X4567" s="24">
        <f t="shared" ca="1" si="2136"/>
        <v>197275.16205158521</v>
      </c>
      <c r="Y4567" s="24">
        <f t="shared" ca="1" si="2136"/>
        <v>3817.822266316402</v>
      </c>
      <c r="Z4567" s="24">
        <f t="shared" ca="1" si="2136"/>
        <v>201092.9843179016</v>
      </c>
      <c r="AA4567" s="24">
        <f t="shared" ca="1" si="2136"/>
        <v>3283.4386756874901</v>
      </c>
      <c r="AB4567" s="24">
        <f t="shared" ca="1" si="2136"/>
        <v>17272.758498106152</v>
      </c>
      <c r="AC4567" s="24">
        <f t="shared" ca="1" si="2136"/>
        <v>5694.6250087658009</v>
      </c>
    </row>
    <row r="4568" spans="2:29" hidden="1" outlineLevel="1">
      <c r="E4568" s="22"/>
      <c r="G4568" s="20" t="str">
        <f>$G$10</f>
        <v>SUBTRAN</v>
      </c>
      <c r="H4568" s="24">
        <f t="shared" ref="H4568:AC4568" ca="1" si="2137">+H4559+H4550+H3824</f>
        <v>453611.55123691552</v>
      </c>
      <c r="I4568" s="24">
        <f t="shared" ca="1" si="2137"/>
        <v>-296124.12115209491</v>
      </c>
      <c r="J4568" s="24">
        <f t="shared" ca="1" si="2137"/>
        <v>296825.95615635766</v>
      </c>
      <c r="K4568" s="24">
        <f t="shared" ca="1" si="2137"/>
        <v>6247.6714315050294</v>
      </c>
      <c r="L4568" s="24">
        <f t="shared" ca="1" si="2137"/>
        <v>362.68952806599873</v>
      </c>
      <c r="M4568" s="24">
        <f t="shared" ca="1" si="2137"/>
        <v>303436.31711592851</v>
      </c>
      <c r="N4568" s="24">
        <f t="shared" ca="1" si="2137"/>
        <v>191790.25721465767</v>
      </c>
      <c r="O4568" s="24">
        <f t="shared" ca="1" si="2137"/>
        <v>77342.066759102207</v>
      </c>
      <c r="P4568" s="24">
        <f t="shared" ca="1" si="2137"/>
        <v>3739.0626547469155</v>
      </c>
      <c r="Q4568" s="24">
        <f t="shared" ca="1" si="2137"/>
        <v>0</v>
      </c>
      <c r="R4568" s="24">
        <f t="shared" ca="1" si="2137"/>
        <v>272871.38662850688</v>
      </c>
      <c r="S4568" s="24">
        <f t="shared" ca="1" si="2137"/>
        <v>4724.5979730943536</v>
      </c>
      <c r="T4568" s="24">
        <f t="shared" ca="1" si="2137"/>
        <v>109538.23059890141</v>
      </c>
      <c r="U4568" s="24">
        <f t="shared" ca="1" si="2137"/>
        <v>-23230.112869540404</v>
      </c>
      <c r="V4568" s="24">
        <f t="shared" ca="1" si="2137"/>
        <v>0</v>
      </c>
      <c r="W4568" s="24">
        <f t="shared" ca="1" si="2137"/>
        <v>91032.715702455956</v>
      </c>
      <c r="X4568" s="24">
        <f t="shared" ca="1" si="2137"/>
        <v>75013.025432749229</v>
      </c>
      <c r="Y4568" s="24">
        <f t="shared" ca="1" si="2137"/>
        <v>1437.7990644542569</v>
      </c>
      <c r="Z4568" s="24">
        <f t="shared" ca="1" si="2137"/>
        <v>76450.824497203459</v>
      </c>
      <c r="AA4568" s="24">
        <f t="shared" ca="1" si="2137"/>
        <v>1175.7939754027861</v>
      </c>
      <c r="AB4568" s="24">
        <f t="shared" ca="1" si="2137"/>
        <v>3582.6276876158709</v>
      </c>
      <c r="AC4568" s="24">
        <f t="shared" ca="1" si="2137"/>
        <v>1186.0067818980428</v>
      </c>
    </row>
    <row r="4569" spans="2:29" hidden="1" outlineLevel="1">
      <c r="E4569" s="22"/>
      <c r="G4569" s="20" t="str">
        <f>$G$11</f>
        <v>DISTPRI</v>
      </c>
      <c r="H4569" s="24">
        <f t="shared" ref="H4569:AC4569" ca="1" si="2138">+H4560+H4551+H3825</f>
        <v>2707591.4566078098</v>
      </c>
      <c r="I4569" s="24">
        <f t="shared" ca="1" si="2138"/>
        <v>186785.5465278225</v>
      </c>
      <c r="J4569" s="24">
        <f t="shared" ca="1" si="2138"/>
        <v>1031899.1803913311</v>
      </c>
      <c r="K4569" s="24">
        <f t="shared" ca="1" si="2138"/>
        <v>16117.229841480603</v>
      </c>
      <c r="L4569" s="24">
        <f t="shared" ca="1" si="2138"/>
        <v>0</v>
      </c>
      <c r="M4569" s="24">
        <f t="shared" ca="1" si="2138"/>
        <v>1048016.4102328115</v>
      </c>
      <c r="N4569" s="24">
        <f t="shared" ca="1" si="2138"/>
        <v>601632.22603667434</v>
      </c>
      <c r="O4569" s="24">
        <f t="shared" ca="1" si="2138"/>
        <v>234254.91051525483</v>
      </c>
      <c r="P4569" s="24">
        <f t="shared" ca="1" si="2138"/>
        <v>0</v>
      </c>
      <c r="Q4569" s="24">
        <f t="shared" ca="1" si="2138"/>
        <v>0</v>
      </c>
      <c r="R4569" s="24">
        <f t="shared" ca="1" si="2138"/>
        <v>835887.1365519294</v>
      </c>
      <c r="S4569" s="24">
        <f t="shared" ca="1" si="2138"/>
        <v>19242.357701726774</v>
      </c>
      <c r="T4569" s="24">
        <f t="shared" ca="1" si="2138"/>
        <v>368300.45787647384</v>
      </c>
      <c r="U4569" s="24">
        <f t="shared" ca="1" si="2138"/>
        <v>0</v>
      </c>
      <c r="V4569" s="24">
        <f t="shared" ca="1" si="2138"/>
        <v>0</v>
      </c>
      <c r="W4569" s="24">
        <f t="shared" ca="1" si="2138"/>
        <v>387542.81557820056</v>
      </c>
      <c r="X4569" s="24">
        <f t="shared" ca="1" si="2138"/>
        <v>223381.60707126319</v>
      </c>
      <c r="Y4569" s="24">
        <f t="shared" ca="1" si="2138"/>
        <v>4519.5931224066208</v>
      </c>
      <c r="Z4569" s="24">
        <f t="shared" ca="1" si="2138"/>
        <v>227901.20019366971</v>
      </c>
      <c r="AA4569" s="24">
        <f t="shared" ca="1" si="2138"/>
        <v>3781.7480449411742</v>
      </c>
      <c r="AB4569" s="24">
        <f t="shared" ca="1" si="2138"/>
        <v>13363.975053703889</v>
      </c>
      <c r="AC4569" s="24">
        <f t="shared" ca="1" si="2138"/>
        <v>4312.6244247362374</v>
      </c>
    </row>
    <row r="4570" spans="2:29" hidden="1" outlineLevel="1">
      <c r="E4570" s="22"/>
      <c r="G4570" s="20" t="str">
        <f>$G$12</f>
        <v>DISTSEC</v>
      </c>
      <c r="H4570" s="24">
        <f t="shared" ref="H4570:AC4570" ca="1" si="2139">+H4561+H4552+H3826</f>
        <v>899041.57717628602</v>
      </c>
      <c r="I4570" s="24">
        <f t="shared" ca="1" si="2139"/>
        <v>100127.20035779313</v>
      </c>
      <c r="J4570" s="24">
        <f t="shared" ca="1" si="2139"/>
        <v>455511.22967668239</v>
      </c>
      <c r="K4570" s="24">
        <f t="shared" ca="1" si="2139"/>
        <v>0</v>
      </c>
      <c r="L4570" s="24">
        <f t="shared" ca="1" si="2139"/>
        <v>0</v>
      </c>
      <c r="M4570" s="24">
        <f t="shared" ca="1" si="2139"/>
        <v>455511.22967668239</v>
      </c>
      <c r="N4570" s="24">
        <f t="shared" ca="1" si="2139"/>
        <v>216924.8822506853</v>
      </c>
      <c r="O4570" s="24">
        <f t="shared" ca="1" si="2139"/>
        <v>0</v>
      </c>
      <c r="P4570" s="24">
        <f t="shared" ca="1" si="2139"/>
        <v>0</v>
      </c>
      <c r="Q4570" s="24">
        <f t="shared" ca="1" si="2139"/>
        <v>0</v>
      </c>
      <c r="R4570" s="24">
        <f t="shared" ca="1" si="2139"/>
        <v>216924.8822506853</v>
      </c>
      <c r="S4570" s="24">
        <f t="shared" ca="1" si="2139"/>
        <v>5391.770005198935</v>
      </c>
      <c r="T4570" s="24">
        <f t="shared" ca="1" si="2139"/>
        <v>0</v>
      </c>
      <c r="U4570" s="24">
        <f t="shared" ca="1" si="2139"/>
        <v>0</v>
      </c>
      <c r="V4570" s="24">
        <f t="shared" ca="1" si="2139"/>
        <v>0</v>
      </c>
      <c r="W4570" s="24">
        <f t="shared" ca="1" si="2139"/>
        <v>5391.770005198935</v>
      </c>
      <c r="X4570" s="24">
        <f t="shared" ca="1" si="2139"/>
        <v>82539.705820482312</v>
      </c>
      <c r="Y4570" s="24">
        <f t="shared" ca="1" si="2139"/>
        <v>0</v>
      </c>
      <c r="Z4570" s="24">
        <f t="shared" ca="1" si="2139"/>
        <v>82539.705820482312</v>
      </c>
      <c r="AA4570" s="24">
        <f t="shared" ca="1" si="2139"/>
        <v>1323.9035589421321</v>
      </c>
      <c r="AB4570" s="24">
        <f t="shared" ca="1" si="2139"/>
        <v>28188.122808621763</v>
      </c>
      <c r="AC4570" s="24">
        <f t="shared" ca="1" si="2139"/>
        <v>9034.7626978793196</v>
      </c>
    </row>
    <row r="4571" spans="2:29" hidden="1" outlineLevel="1">
      <c r="E4571" s="22"/>
      <c r="G4571" s="20" t="str">
        <f>$G$13</f>
        <v>ENERGY</v>
      </c>
      <c r="H4571" s="24">
        <f t="shared" ref="H4571:AC4571" ca="1" si="2140">+H4562+H4553+H3827</f>
        <v>64631.873910058843</v>
      </c>
      <c r="I4571" s="24">
        <f t="shared" ca="1" si="2140"/>
        <v>-194002.95235747402</v>
      </c>
      <c r="J4571" s="24">
        <f t="shared" ca="1" si="2140"/>
        <v>124163.78023411163</v>
      </c>
      <c r="K4571" s="24">
        <f t="shared" ca="1" si="2140"/>
        <v>-3383.7173698240613</v>
      </c>
      <c r="L4571" s="24">
        <f t="shared" ca="1" si="2140"/>
        <v>-237.64559493790546</v>
      </c>
      <c r="M4571" s="24">
        <f t="shared" ca="1" si="2140"/>
        <v>120542.41726934942</v>
      </c>
      <c r="N4571" s="24">
        <f t="shared" ca="1" si="2140"/>
        <v>78549.103445817949</v>
      </c>
      <c r="O4571" s="24">
        <f t="shared" ca="1" si="2140"/>
        <v>45373.183098063651</v>
      </c>
      <c r="P4571" s="24">
        <f t="shared" ca="1" si="2140"/>
        <v>295.40094103587899</v>
      </c>
      <c r="Q4571" s="24">
        <f t="shared" ca="1" si="2140"/>
        <v>63940.503191509415</v>
      </c>
      <c r="R4571" s="24">
        <f t="shared" ca="1" si="2140"/>
        <v>188158.19067642631</v>
      </c>
      <c r="S4571" s="24">
        <f t="shared" ca="1" si="2140"/>
        <v>4039.93847391278</v>
      </c>
      <c r="T4571" s="24">
        <f t="shared" ca="1" si="2140"/>
        <v>83724.532466214718</v>
      </c>
      <c r="U4571" s="24">
        <f t="shared" ca="1" si="2140"/>
        <v>-178815.41307331709</v>
      </c>
      <c r="V4571" s="24">
        <f t="shared" ca="1" si="2140"/>
        <v>-14312.706166117718</v>
      </c>
      <c r="W4571" s="24">
        <f t="shared" ca="1" si="2140"/>
        <v>-105363.64829930701</v>
      </c>
      <c r="X4571" s="24">
        <f t="shared" ca="1" si="2140"/>
        <v>33182.111989151512</v>
      </c>
      <c r="Y4571" s="24">
        <f t="shared" ca="1" si="2140"/>
        <v>822.38502220061321</v>
      </c>
      <c r="Z4571" s="24">
        <f t="shared" ca="1" si="2140"/>
        <v>34004.497011352069</v>
      </c>
      <c r="AA4571" s="24">
        <f t="shared" ca="1" si="2140"/>
        <v>1003.0648912541135</v>
      </c>
      <c r="AB4571" s="24">
        <f t="shared" ca="1" si="2140"/>
        <v>14819.857560935969</v>
      </c>
      <c r="AC4571" s="24">
        <f t="shared" ca="1" si="2140"/>
        <v>5470.4471575135785</v>
      </c>
    </row>
    <row r="4572" spans="2:29" hidden="1" outlineLevel="1">
      <c r="E4572" s="22"/>
      <c r="G4572" s="20" t="str">
        <f>$G$14</f>
        <v>CUSTOMER</v>
      </c>
      <c r="H4572" s="24">
        <f t="shared" ref="H4572:AC4572" ca="1" si="2141">+H4563+H4554+H3828</f>
        <v>2140000.3569937809</v>
      </c>
      <c r="I4572" s="24">
        <f t="shared" ca="1" si="2141"/>
        <v>181164.87434302084</v>
      </c>
      <c r="J4572" s="24">
        <f t="shared" ca="1" si="2141"/>
        <v>972431.39696043311</v>
      </c>
      <c r="K4572" s="24">
        <f t="shared" ca="1" si="2141"/>
        <v>9902.1924816827577</v>
      </c>
      <c r="L4572" s="24">
        <f t="shared" ca="1" si="2141"/>
        <v>1456.991165568144</v>
      </c>
      <c r="M4572" s="24">
        <f t="shared" ca="1" si="2141"/>
        <v>983790.58060768386</v>
      </c>
      <c r="N4572" s="24">
        <f t="shared" ca="1" si="2141"/>
        <v>21927.660439619947</v>
      </c>
      <c r="O4572" s="24">
        <f t="shared" ca="1" si="2141"/>
        <v>12335.469871440751</v>
      </c>
      <c r="P4572" s="24">
        <f t="shared" ca="1" si="2141"/>
        <v>2926.7658081342697</v>
      </c>
      <c r="Q4572" s="24">
        <f t="shared" ca="1" si="2141"/>
        <v>-17929.657676236991</v>
      </c>
      <c r="R4572" s="24">
        <f t="shared" ca="1" si="2141"/>
        <v>19260.238442958002</v>
      </c>
      <c r="S4572" s="24">
        <f t="shared" ca="1" si="2141"/>
        <v>178.76071110374113</v>
      </c>
      <c r="T4572" s="24">
        <f t="shared" ca="1" si="2141"/>
        <v>5210.0155794029015</v>
      </c>
      <c r="U4572" s="24">
        <f t="shared" ca="1" si="2141"/>
        <v>1572.4410698198369</v>
      </c>
      <c r="V4572" s="24">
        <f t="shared" ca="1" si="2141"/>
        <v>-24.322016759621079</v>
      </c>
      <c r="W4572" s="24">
        <f t="shared" ca="1" si="2141"/>
        <v>6936.8953435668518</v>
      </c>
      <c r="X4572" s="24">
        <f t="shared" ca="1" si="2141"/>
        <v>10168.195316974245</v>
      </c>
      <c r="Y4572" s="24">
        <f t="shared" ca="1" si="2141"/>
        <v>132.38977130905121</v>
      </c>
      <c r="Z4572" s="24">
        <f t="shared" ca="1" si="2141"/>
        <v>10300.585088283293</v>
      </c>
      <c r="AA4572" s="24">
        <f t="shared" ca="1" si="2141"/>
        <v>597.50690802117447</v>
      </c>
      <c r="AB4572" s="24">
        <f t="shared" ca="1" si="2141"/>
        <v>784406.86227493268</v>
      </c>
      <c r="AC4572" s="24">
        <f t="shared" ca="1" si="2141"/>
        <v>153542.8139853132</v>
      </c>
    </row>
    <row r="4573" spans="2:29" collapsed="1">
      <c r="B4573" s="59" t="s">
        <v>163</v>
      </c>
      <c r="E4573" s="24">
        <f>+E4564+E4555+E3829</f>
        <v>9849130.0927707758</v>
      </c>
      <c r="F4573" s="89"/>
      <c r="G4573" s="20" t="str">
        <f>$G$15</f>
        <v>TOTAL</v>
      </c>
      <c r="H4573" s="24">
        <f ca="1">+H4564+H4555+H3829</f>
        <v>9849130.0927707795</v>
      </c>
      <c r="I4573" s="24">
        <f ca="1">+I4564+I4555+I3829</f>
        <v>-636233.07447568793</v>
      </c>
      <c r="J4573" s="24">
        <f ca="1">+J4564+J4555+J3829</f>
        <v>4533476.6491480963</v>
      </c>
      <c r="K4573" s="24">
        <f t="shared" ref="K4573:AC4573" ca="1" si="2142">+K4564+K4555+K3829</f>
        <v>53391.057407996523</v>
      </c>
      <c r="L4573" s="24">
        <f t="shared" ca="1" si="2142"/>
        <v>2252.9315254506328</v>
      </c>
      <c r="M4573" s="24">
        <f t="shared" ca="1" si="2142"/>
        <v>4589120.6380815385</v>
      </c>
      <c r="N4573" s="24">
        <f t="shared" ca="1" si="2142"/>
        <v>2076347.7423740635</v>
      </c>
      <c r="O4573" s="24">
        <f t="shared" ca="1" si="2142"/>
        <v>760970.37699570588</v>
      </c>
      <c r="P4573" s="24">
        <f t="shared" ca="1" si="2142"/>
        <v>20900.234231943668</v>
      </c>
      <c r="Q4573" s="24">
        <f t="shared" ca="1" si="2142"/>
        <v>2758.9452851111982</v>
      </c>
      <c r="R4573" s="24">
        <f t="shared" ca="1" si="2142"/>
        <v>2860977.2988868249</v>
      </c>
      <c r="S4573" s="24">
        <f t="shared" ca="1" si="2142"/>
        <v>64078.484644547738</v>
      </c>
      <c r="T4573" s="24">
        <f t="shared" ca="1" si="2142"/>
        <v>1156427.3342551964</v>
      </c>
      <c r="U4573" s="24">
        <f t="shared" ca="1" si="2142"/>
        <v>16983.20137859392</v>
      </c>
      <c r="V4573" s="24">
        <f t="shared" ca="1" si="2142"/>
        <v>-86039.997508627799</v>
      </c>
      <c r="W4573" s="24">
        <f t="shared" ca="1" si="2142"/>
        <v>1151449.0227697114</v>
      </c>
      <c r="X4573" s="24">
        <f t="shared" ca="1" si="2142"/>
        <v>793201.97948076343</v>
      </c>
      <c r="Y4573" s="24">
        <f t="shared" ca="1" si="2142"/>
        <v>14399.559386184166</v>
      </c>
      <c r="Z4573" s="24">
        <f t="shared" ca="1" si="2142"/>
        <v>807601.53886694764</v>
      </c>
      <c r="AA4573" s="24">
        <f t="shared" ca="1" si="2142"/>
        <v>14270.340924914908</v>
      </c>
      <c r="AB4573" s="24">
        <f t="shared" ca="1" si="2142"/>
        <v>877519.46923294524</v>
      </c>
      <c r="AC4573" s="24">
        <f t="shared" ca="1" si="2142"/>
        <v>184424.85848356626</v>
      </c>
    </row>
    <row r="4575" spans="2:29" hidden="1" outlineLevel="1">
      <c r="E4575" s="22"/>
      <c r="F4575" s="61"/>
      <c r="G4575" s="20" t="str">
        <f>$G$8</f>
        <v>PRODUCTION</v>
      </c>
      <c r="H4575" s="24">
        <f t="shared" ref="H4575:AC4575" ca="1" si="2143">+H4566+H3804</f>
        <v>2187318.6897013364</v>
      </c>
      <c r="I4575" s="24">
        <f t="shared" ca="1" si="2143"/>
        <v>29858.602670010063</v>
      </c>
      <c r="J4575" s="24">
        <f t="shared" ca="1" si="2143"/>
        <v>799365.91279933765</v>
      </c>
      <c r="K4575" s="24">
        <f t="shared" ca="1" si="2143"/>
        <v>6833.4232602844913</v>
      </c>
      <c r="L4575" s="24">
        <f t="shared" ca="1" si="2143"/>
        <v>-112.01693417167165</v>
      </c>
      <c r="M4575" s="24">
        <f t="shared" ca="1" si="2143"/>
        <v>806087.31912545161</v>
      </c>
      <c r="N4575" s="24">
        <f t="shared" ca="1" si="2143"/>
        <v>445115.21767057292</v>
      </c>
      <c r="O4575" s="24">
        <f t="shared" ca="1" si="2143"/>
        <v>182790.29077296803</v>
      </c>
      <c r="P4575" s="24">
        <f t="shared" ca="1" si="2143"/>
        <v>5883.5593475921269</v>
      </c>
      <c r="Q4575" s="24">
        <f t="shared" ca="1" si="2143"/>
        <v>32231.029607527646</v>
      </c>
      <c r="R4575" s="24">
        <f t="shared" ca="1" si="2143"/>
        <v>666020.09739866154</v>
      </c>
      <c r="S4575" s="24">
        <f t="shared" ca="1" si="2143"/>
        <v>16128.578112464709</v>
      </c>
      <c r="T4575" s="24">
        <f t="shared" ca="1" si="2143"/>
        <v>287485.66696233512</v>
      </c>
      <c r="U4575" s="24">
        <f t="shared" ca="1" si="2143"/>
        <v>187560.05232426559</v>
      </c>
      <c r="V4575" s="24">
        <f t="shared" ca="1" si="2143"/>
        <v>-638.39953161311496</v>
      </c>
      <c r="W4575" s="24">
        <f t="shared" ca="1" si="2143"/>
        <v>490535.89786745491</v>
      </c>
      <c r="X4575" s="24">
        <f t="shared" ca="1" si="2143"/>
        <v>167615.05011412836</v>
      </c>
      <c r="Y4575" s="24">
        <f t="shared" ca="1" si="2143"/>
        <v>3571.209155744807</v>
      </c>
      <c r="Z4575" s="24">
        <f t="shared" ca="1" si="2143"/>
        <v>171186.25926987329</v>
      </c>
      <c r="AA4575" s="24">
        <f t="shared" ca="1" si="2143"/>
        <v>3034.9441648492484</v>
      </c>
      <c r="AB4575" s="24">
        <f t="shared" ca="1" si="2143"/>
        <v>15503.738054956328</v>
      </c>
      <c r="AC4575" s="24">
        <f t="shared" ca="1" si="2143"/>
        <v>5091.8311500835316</v>
      </c>
    </row>
    <row r="4576" spans="2:29" hidden="1" outlineLevel="1">
      <c r="E4576" s="22"/>
      <c r="F4576" s="61"/>
      <c r="G4576" s="20" t="str">
        <f>$G$9</f>
        <v>BULKTRAN</v>
      </c>
      <c r="H4576" s="24">
        <f t="shared" ref="H4576:AC4576" ca="1" si="2144">+H4567+H3805</f>
        <v>756793.07067044056</v>
      </c>
      <c r="I4576" s="24">
        <f t="shared" ca="1" si="2144"/>
        <v>-963659.94172412984</v>
      </c>
      <c r="J4576" s="24">
        <f t="shared" ca="1" si="2144"/>
        <v>776795.60467256093</v>
      </c>
      <c r="K4576" s="24">
        <f t="shared" ca="1" si="2144"/>
        <v>16792.574505720269</v>
      </c>
      <c r="L4576" s="24">
        <f t="shared" ca="1" si="2144"/>
        <v>761.35481756008119</v>
      </c>
      <c r="M4576" s="24">
        <f t="shared" ca="1" si="2144"/>
        <v>794349.5339958414</v>
      </c>
      <c r="N4576" s="24">
        <f t="shared" ca="1" si="2144"/>
        <v>489068.63961759838</v>
      </c>
      <c r="O4576" s="24">
        <f t="shared" ca="1" si="2144"/>
        <v>200230.90935505557</v>
      </c>
      <c r="P4576" s="24">
        <f t="shared" ca="1" si="2144"/>
        <v>7330.2362872675385</v>
      </c>
      <c r="Q4576" s="24">
        <f t="shared" ca="1" si="2144"/>
        <v>-75747.591228643359</v>
      </c>
      <c r="R4576" s="24">
        <f t="shared" ca="1" si="2144"/>
        <v>620882.1940312779</v>
      </c>
      <c r="S4576" s="24">
        <f t="shared" ca="1" si="2144"/>
        <v>12423.470754573869</v>
      </c>
      <c r="T4576" s="24">
        <f t="shared" ca="1" si="2144"/>
        <v>281541.91463880852</v>
      </c>
      <c r="U4576" s="24">
        <f t="shared" ca="1" si="2144"/>
        <v>-116848.02326947915</v>
      </c>
      <c r="V4576" s="24">
        <f t="shared" ca="1" si="2144"/>
        <v>-94341.574804738426</v>
      </c>
      <c r="W4576" s="24">
        <f t="shared" ca="1" si="2144"/>
        <v>82775.787319164461</v>
      </c>
      <c r="X4576" s="24">
        <f t="shared" ca="1" si="2144"/>
        <v>193053.9141016964</v>
      </c>
      <c r="Y4576" s="24">
        <f t="shared" ca="1" si="2144"/>
        <v>3713.6384150202293</v>
      </c>
      <c r="Z4576" s="24">
        <f t="shared" ca="1" si="2144"/>
        <v>196767.55251671659</v>
      </c>
      <c r="AA4576" s="24">
        <f t="shared" ca="1" si="2144"/>
        <v>3209.4652097129792</v>
      </c>
      <c r="AB4576" s="24">
        <f t="shared" ca="1" si="2144"/>
        <v>16870.377690973608</v>
      </c>
      <c r="AC4576" s="24">
        <f t="shared" ca="1" si="2144"/>
        <v>5598.1016308820217</v>
      </c>
    </row>
    <row r="4577" spans="2:29" hidden="1" outlineLevel="1">
      <c r="E4577" s="22"/>
      <c r="F4577" s="61"/>
      <c r="G4577" s="20" t="str">
        <f>$G$10</f>
        <v>SUBTRAN</v>
      </c>
      <c r="H4577" s="24">
        <f t="shared" ref="H4577:AC4577" ca="1" si="2145">+H4568+H3806</f>
        <v>326856.62913417333</v>
      </c>
      <c r="I4577" s="24">
        <f t="shared" ca="1" si="2145"/>
        <v>-357555.90518516034</v>
      </c>
      <c r="J4577" s="24">
        <f t="shared" ca="1" si="2145"/>
        <v>282000.41600538976</v>
      </c>
      <c r="K4577" s="24">
        <f t="shared" ca="1" si="2145"/>
        <v>6081.6422271185393</v>
      </c>
      <c r="L4577" s="24">
        <f t="shared" ca="1" si="2145"/>
        <v>357.62771339064358</v>
      </c>
      <c r="M4577" s="24">
        <f t="shared" ca="1" si="2145"/>
        <v>288439.68594589876</v>
      </c>
      <c r="N4577" s="24">
        <f t="shared" ca="1" si="2145"/>
        <v>185479.34046455944</v>
      </c>
      <c r="O4577" s="24">
        <f t="shared" ca="1" si="2145"/>
        <v>75608.759000996986</v>
      </c>
      <c r="P4577" s="24">
        <f t="shared" ca="1" si="2145"/>
        <v>3551.4100447470491</v>
      </c>
      <c r="Q4577" s="24">
        <f t="shared" ca="1" si="2145"/>
        <v>0</v>
      </c>
      <c r="R4577" s="24">
        <f t="shared" ca="1" si="2145"/>
        <v>264639.50951030356</v>
      </c>
      <c r="S4577" s="24">
        <f t="shared" ca="1" si="2145"/>
        <v>4356.625330877886</v>
      </c>
      <c r="T4577" s="24">
        <f t="shared" ca="1" si="2145"/>
        <v>105417.93530845905</v>
      </c>
      <c r="U4577" s="24">
        <f t="shared" ca="1" si="2145"/>
        <v>-59004.3903398607</v>
      </c>
      <c r="V4577" s="24">
        <f t="shared" ca="1" si="2145"/>
        <v>0</v>
      </c>
      <c r="W4577" s="24">
        <f t="shared" ca="1" si="2145"/>
        <v>50770.170299476835</v>
      </c>
      <c r="X4577" s="24">
        <f t="shared" ca="1" si="2145"/>
        <v>73355.74393047698</v>
      </c>
      <c r="Y4577" s="24">
        <f t="shared" ca="1" si="2145"/>
        <v>1397.2853142808847</v>
      </c>
      <c r="Z4577" s="24">
        <f t="shared" ca="1" si="2145"/>
        <v>74753.029244757839</v>
      </c>
      <c r="AA4577" s="24">
        <f t="shared" ca="1" si="2145"/>
        <v>1148.4446171575401</v>
      </c>
      <c r="AB4577" s="24">
        <f t="shared" ca="1" si="2145"/>
        <v>3496.447312034436</v>
      </c>
      <c r="AC4577" s="24">
        <f t="shared" ca="1" si="2145"/>
        <v>1165.2473897057803</v>
      </c>
    </row>
    <row r="4578" spans="2:29" hidden="1" outlineLevel="1">
      <c r="E4578" s="22"/>
      <c r="F4578" s="61"/>
      <c r="G4578" s="20" t="str">
        <f>$G$11</f>
        <v>DISTPRI</v>
      </c>
      <c r="H4578" s="24">
        <f t="shared" ref="H4578:AC4578" ca="1" si="2146">+H4569+H3807</f>
        <v>2447578.9558904101</v>
      </c>
      <c r="I4578" s="24">
        <f t="shared" ca="1" si="2146"/>
        <v>10112.807927456044</v>
      </c>
      <c r="J4578" s="24">
        <f t="shared" ca="1" si="2146"/>
        <v>989798.73711032735</v>
      </c>
      <c r="K4578" s="24">
        <f t="shared" ca="1" si="2146"/>
        <v>15635.776773071302</v>
      </c>
      <c r="L4578" s="24">
        <f t="shared" ca="1" si="2146"/>
        <v>0</v>
      </c>
      <c r="M4578" s="24">
        <f t="shared" ca="1" si="2146"/>
        <v>1005434.5138833984</v>
      </c>
      <c r="N4578" s="24">
        <f t="shared" ca="1" si="2146"/>
        <v>583855.73530772061</v>
      </c>
      <c r="O4578" s="24">
        <f t="shared" ca="1" si="2146"/>
        <v>229361.84806842115</v>
      </c>
      <c r="P4578" s="24">
        <f t="shared" ca="1" si="2146"/>
        <v>0</v>
      </c>
      <c r="Q4578" s="24">
        <f t="shared" ca="1" si="2146"/>
        <v>0</v>
      </c>
      <c r="R4578" s="24">
        <f t="shared" ca="1" si="2146"/>
        <v>813217.58337614196</v>
      </c>
      <c r="S4578" s="24">
        <f t="shared" ca="1" si="2146"/>
        <v>18192.095109862228</v>
      </c>
      <c r="T4578" s="24">
        <f t="shared" ca="1" si="2146"/>
        <v>356504.72794003651</v>
      </c>
      <c r="U4578" s="24">
        <f t="shared" ca="1" si="2146"/>
        <v>0</v>
      </c>
      <c r="V4578" s="24">
        <f t="shared" ca="1" si="2146"/>
        <v>0</v>
      </c>
      <c r="W4578" s="24">
        <f t="shared" ca="1" si="2146"/>
        <v>374696.82304989873</v>
      </c>
      <c r="X4578" s="24">
        <f t="shared" ca="1" si="2146"/>
        <v>218702.56032635079</v>
      </c>
      <c r="Y4578" s="24">
        <f t="shared" ca="1" si="2146"/>
        <v>4405.4762496356407</v>
      </c>
      <c r="Z4578" s="24">
        <f t="shared" ca="1" si="2146"/>
        <v>223108.03657598631</v>
      </c>
      <c r="AA4578" s="24">
        <f t="shared" ca="1" si="2146"/>
        <v>3701.0976612735408</v>
      </c>
      <c r="AB4578" s="24">
        <f t="shared" ca="1" si="2146"/>
        <v>13067.13150424698</v>
      </c>
      <c r="AC4578" s="24">
        <f t="shared" ca="1" si="2146"/>
        <v>4240.9619120131083</v>
      </c>
    </row>
    <row r="4579" spans="2:29" hidden="1" outlineLevel="1">
      <c r="E4579" s="22"/>
      <c r="F4579" s="61"/>
      <c r="G4579" s="20" t="str">
        <f>$G$12</f>
        <v>DISTSEC</v>
      </c>
      <c r="H4579" s="24">
        <f t="shared" ref="H4579:AC4579" ca="1" si="2147">+H4570+H3808</f>
        <v>783311.89329973736</v>
      </c>
      <c r="I4579" s="24">
        <f t="shared" ca="1" si="2147"/>
        <v>12343.719312163215</v>
      </c>
      <c r="J4579" s="24">
        <f t="shared" ca="1" si="2147"/>
        <v>436850.9995470242</v>
      </c>
      <c r="K4579" s="24">
        <f t="shared" ca="1" si="2147"/>
        <v>0</v>
      </c>
      <c r="L4579" s="24">
        <f t="shared" ca="1" si="2147"/>
        <v>0</v>
      </c>
      <c r="M4579" s="24">
        <f t="shared" ca="1" si="2147"/>
        <v>436850.9995470242</v>
      </c>
      <c r="N4579" s="24">
        <f t="shared" ca="1" si="2147"/>
        <v>210483.0741506824</v>
      </c>
      <c r="O4579" s="24">
        <f t="shared" ca="1" si="2147"/>
        <v>0</v>
      </c>
      <c r="P4579" s="24">
        <f t="shared" ca="1" si="2147"/>
        <v>0</v>
      </c>
      <c r="Q4579" s="24">
        <f t="shared" ca="1" si="2147"/>
        <v>0</v>
      </c>
      <c r="R4579" s="24">
        <f t="shared" ca="1" si="2147"/>
        <v>210483.0741506824</v>
      </c>
      <c r="S4579" s="24">
        <f t="shared" ca="1" si="2147"/>
        <v>5096.4840337932146</v>
      </c>
      <c r="T4579" s="24">
        <f t="shared" ca="1" si="2147"/>
        <v>0</v>
      </c>
      <c r="U4579" s="24">
        <f t="shared" ca="1" si="2147"/>
        <v>0</v>
      </c>
      <c r="V4579" s="24">
        <f t="shared" ca="1" si="2147"/>
        <v>0</v>
      </c>
      <c r="W4579" s="24">
        <f t="shared" ca="1" si="2147"/>
        <v>5096.4840337932146</v>
      </c>
      <c r="X4579" s="24">
        <f t="shared" ca="1" si="2147"/>
        <v>80800.397400755464</v>
      </c>
      <c r="Y4579" s="24">
        <f t="shared" ca="1" si="2147"/>
        <v>0</v>
      </c>
      <c r="Z4579" s="24">
        <f t="shared" ca="1" si="2147"/>
        <v>80800.397400755464</v>
      </c>
      <c r="AA4579" s="24">
        <f t="shared" ca="1" si="2147"/>
        <v>1295.488749553916</v>
      </c>
      <c r="AB4579" s="24">
        <f t="shared" ca="1" si="2147"/>
        <v>27558.154720692335</v>
      </c>
      <c r="AC4579" s="24">
        <f t="shared" ca="1" si="2147"/>
        <v>8883.5753850718756</v>
      </c>
    </row>
    <row r="4580" spans="2:29" hidden="1" outlineLevel="1">
      <c r="E4580" s="22"/>
      <c r="F4580" s="61"/>
      <c r="G4580" s="20" t="str">
        <f>$G$13</f>
        <v>ENERGY</v>
      </c>
      <c r="H4580" s="24">
        <f t="shared" ref="H4580:AC4580" ca="1" si="2148">+H4571+H3809</f>
        <v>50961.201183564772</v>
      </c>
      <c r="I4580" s="24">
        <f t="shared" ca="1" si="2148"/>
        <v>-199498.05638246011</v>
      </c>
      <c r="J4580" s="24">
        <f t="shared" ca="1" si="2148"/>
        <v>122841.31895912904</v>
      </c>
      <c r="K4580" s="24">
        <f t="shared" ca="1" si="2148"/>
        <v>-3410.4639492106462</v>
      </c>
      <c r="L4580" s="24">
        <f t="shared" ca="1" si="2148"/>
        <v>-238.69036630802165</v>
      </c>
      <c r="M4580" s="24">
        <f t="shared" ca="1" si="2148"/>
        <v>119192.16464361013</v>
      </c>
      <c r="N4580" s="24">
        <f t="shared" ca="1" si="2148"/>
        <v>77953.741138977799</v>
      </c>
      <c r="O4580" s="24">
        <f t="shared" ca="1" si="2148"/>
        <v>45263.638037956538</v>
      </c>
      <c r="P4580" s="24">
        <f t="shared" ca="1" si="2148"/>
        <v>278.76465244580817</v>
      </c>
      <c r="Q4580" s="24">
        <f t="shared" ca="1" si="2148"/>
        <v>64091.395504233806</v>
      </c>
      <c r="R4580" s="24">
        <f t="shared" ca="1" si="2148"/>
        <v>187587.53933361336</v>
      </c>
      <c r="S4580" s="24">
        <f t="shared" ca="1" si="2148"/>
        <v>3997.3822919078448</v>
      </c>
      <c r="T4580" s="24">
        <f t="shared" ca="1" si="2148"/>
        <v>83301.566997514907</v>
      </c>
      <c r="U4580" s="24">
        <f t="shared" ca="1" si="2148"/>
        <v>-183667.2358502032</v>
      </c>
      <c r="V4580" s="24">
        <f t="shared" ca="1" si="2148"/>
        <v>-15055.609121288722</v>
      </c>
      <c r="W4580" s="24">
        <f t="shared" ca="1" si="2148"/>
        <v>-111423.89568206886</v>
      </c>
      <c r="X4580" s="24">
        <f t="shared" ca="1" si="2148"/>
        <v>33049.309008533106</v>
      </c>
      <c r="Y4580" s="24">
        <f t="shared" ca="1" si="2148"/>
        <v>819.36631380067365</v>
      </c>
      <c r="Z4580" s="24">
        <f t="shared" ca="1" si="2148"/>
        <v>33868.675322333722</v>
      </c>
      <c r="AA4580" s="24">
        <f t="shared" ca="1" si="2148"/>
        <v>1000.5981414076001</v>
      </c>
      <c r="AB4580" s="24">
        <f t="shared" ca="1" si="2148"/>
        <v>14771.518078053285</v>
      </c>
      <c r="AC4580" s="24">
        <f t="shared" ca="1" si="2148"/>
        <v>5462.6577290672267</v>
      </c>
    </row>
    <row r="4581" spans="2:29" hidden="1" outlineLevel="1">
      <c r="E4581" s="22"/>
      <c r="F4581" s="61"/>
      <c r="G4581" s="20" t="str">
        <f>$G$14</f>
        <v>CUSTOMER</v>
      </c>
      <c r="H4581" s="24">
        <f t="shared" ref="H4581:AC4581" ca="1" si="2149">+H4572+H3810</f>
        <v>1898292.7028100404</v>
      </c>
      <c r="I4581" s="24">
        <f t="shared" ca="1" si="2149"/>
        <v>2616.6416654158966</v>
      </c>
      <c r="J4581" s="24">
        <f t="shared" ca="1" si="2149"/>
        <v>931139.20636036189</v>
      </c>
      <c r="K4581" s="24">
        <f t="shared" ca="1" si="2149"/>
        <v>9572.116587869923</v>
      </c>
      <c r="L4581" s="24">
        <f t="shared" ca="1" si="2149"/>
        <v>1410.2960965529285</v>
      </c>
      <c r="M4581" s="24">
        <f t="shared" ca="1" si="2149"/>
        <v>942121.61904478457</v>
      </c>
      <c r="N4581" s="24">
        <f t="shared" ca="1" si="2149"/>
        <v>21252.483601842807</v>
      </c>
      <c r="O4581" s="24">
        <f t="shared" ca="1" si="2149"/>
        <v>12068.520138844815</v>
      </c>
      <c r="P4581" s="24">
        <f t="shared" ca="1" si="2149"/>
        <v>2789.7996206103508</v>
      </c>
      <c r="Q4581" s="24">
        <f t="shared" ca="1" si="2149"/>
        <v>-18034.660908560214</v>
      </c>
      <c r="R4581" s="24">
        <f t="shared" ca="1" si="2149"/>
        <v>18076.142452737782</v>
      </c>
      <c r="S4581" s="24">
        <f t="shared" ca="1" si="2149"/>
        <v>168.70465918613255</v>
      </c>
      <c r="T4581" s="24">
        <f t="shared" ca="1" si="2149"/>
        <v>5037.8839695542902</v>
      </c>
      <c r="U4581" s="24">
        <f t="shared" ca="1" si="2149"/>
        <v>1202.7685470763909</v>
      </c>
      <c r="V4581" s="24">
        <f t="shared" ca="1" si="2149"/>
        <v>-116.9259537502688</v>
      </c>
      <c r="W4581" s="24">
        <f t="shared" ca="1" si="2149"/>
        <v>6292.4312220665379</v>
      </c>
      <c r="X4581" s="24">
        <f t="shared" ca="1" si="2149"/>
        <v>9946.3177569047675</v>
      </c>
      <c r="Y4581" s="24">
        <f t="shared" ca="1" si="2149"/>
        <v>128.9306997811706</v>
      </c>
      <c r="Z4581" s="24">
        <f t="shared" ca="1" si="2149"/>
        <v>10075.248456685935</v>
      </c>
      <c r="AA4581" s="24">
        <f t="shared" ca="1" si="2149"/>
        <v>584.32164247761909</v>
      </c>
      <c r="AB4581" s="24">
        <f t="shared" ca="1" si="2149"/>
        <v>767478.53930047725</v>
      </c>
      <c r="AC4581" s="24">
        <f t="shared" ca="1" si="2149"/>
        <v>151047.75902539393</v>
      </c>
    </row>
    <row r="4582" spans="2:29" collapsed="1">
      <c r="B4582" s="59" t="s">
        <v>164</v>
      </c>
      <c r="E4582" s="24">
        <f>+E4573+E3811</f>
        <v>8451113.1426896993</v>
      </c>
      <c r="F4582" s="61"/>
      <c r="G4582" s="20" t="str">
        <f>$G$15</f>
        <v>TOTAL</v>
      </c>
      <c r="H4582" s="24">
        <f t="shared" ref="H4582:AC4582" ca="1" si="2150">+H4573+H3811</f>
        <v>8451113.142689703</v>
      </c>
      <c r="I4582" s="24">
        <f t="shared" ca="1" si="2150"/>
        <v>-1465782.1317167138</v>
      </c>
      <c r="J4582" s="24">
        <f t="shared" ca="1" si="2150"/>
        <v>4338792.1954541309</v>
      </c>
      <c r="K4582" s="24">
        <f t="shared" ca="1" si="2150"/>
        <v>51505.069404853879</v>
      </c>
      <c r="L4582" s="24">
        <f t="shared" ca="1" si="2150"/>
        <v>2178.5713270239617</v>
      </c>
      <c r="M4582" s="24">
        <f t="shared" ca="1" si="2150"/>
        <v>4392475.8361860039</v>
      </c>
      <c r="N4582" s="24">
        <f t="shared" ca="1" si="2150"/>
        <v>2013208.2319519536</v>
      </c>
      <c r="O4582" s="24">
        <f t="shared" ca="1" si="2150"/>
        <v>745323.96537424298</v>
      </c>
      <c r="P4582" s="24">
        <f t="shared" ca="1" si="2150"/>
        <v>19833.769952662817</v>
      </c>
      <c r="Q4582" s="24">
        <f t="shared" ca="1" si="2150"/>
        <v>2540.1729745578778</v>
      </c>
      <c r="R4582" s="24">
        <f t="shared" ca="1" si="2150"/>
        <v>2780906.1402534181</v>
      </c>
      <c r="S4582" s="24">
        <f t="shared" ca="1" si="2150"/>
        <v>60363.340292665926</v>
      </c>
      <c r="T4582" s="24">
        <f t="shared" ca="1" si="2150"/>
        <v>1119289.6958167108</v>
      </c>
      <c r="U4582" s="24">
        <f t="shared" ca="1" si="2150"/>
        <v>-170756.82858820408</v>
      </c>
      <c r="V4582" s="24">
        <f t="shared" ca="1" si="2150"/>
        <v>-110152.50941139132</v>
      </c>
      <c r="W4582" s="24">
        <f t="shared" ca="1" si="2150"/>
        <v>898743.69810978265</v>
      </c>
      <c r="X4582" s="24">
        <f t="shared" ca="1" si="2150"/>
        <v>776523.29263884632</v>
      </c>
      <c r="Y4582" s="24">
        <f t="shared" ca="1" si="2150"/>
        <v>14035.906148263406</v>
      </c>
      <c r="Z4582" s="24">
        <f t="shared" ca="1" si="2150"/>
        <v>790559.19878710969</v>
      </c>
      <c r="AA4582" s="24">
        <f t="shared" ca="1" si="2150"/>
        <v>13974.360186432437</v>
      </c>
      <c r="AB4582" s="24">
        <f t="shared" ca="1" si="2150"/>
        <v>858745.90666143433</v>
      </c>
      <c r="AC4582" s="24">
        <f t="shared" ca="1" si="2150"/>
        <v>181490.13422221734</v>
      </c>
    </row>
    <row r="4583" spans="2:29">
      <c r="F4583" s="63"/>
    </row>
    <row r="4584" spans="2:29" hidden="1" outlineLevel="1">
      <c r="E4584" s="22"/>
      <c r="F4584" s="61"/>
      <c r="G4584" s="20" t="str">
        <f>$G$8</f>
        <v>PRODUCTION</v>
      </c>
      <c r="H4584" s="24">
        <f t="shared" ref="H4584:AC4584" ca="1" si="2151">H2780+H3804+H4566</f>
        <v>171027590.91421127</v>
      </c>
      <c r="I4584" s="24">
        <f t="shared" ca="1" si="2151"/>
        <v>82898045.517547131</v>
      </c>
      <c r="J4584" s="24">
        <f t="shared" ca="1" si="2151"/>
        <v>21744123.997521054</v>
      </c>
      <c r="K4584" s="24">
        <f t="shared" ca="1" si="2151"/>
        <v>239171.56326566468</v>
      </c>
      <c r="L4584" s="24">
        <f t="shared" ca="1" si="2151"/>
        <v>4882.2853358002894</v>
      </c>
      <c r="M4584" s="24">
        <f t="shared" ca="1" si="2151"/>
        <v>21988177.846122518</v>
      </c>
      <c r="N4584" s="24">
        <f t="shared" ca="1" si="2151"/>
        <v>9172158.5668436661</v>
      </c>
      <c r="O4584" s="24">
        <f t="shared" ca="1" si="2151"/>
        <v>2697540.0759768877</v>
      </c>
      <c r="P4584" s="24">
        <f t="shared" ca="1" si="2151"/>
        <v>204425.62869648394</v>
      </c>
      <c r="Q4584" s="24">
        <f t="shared" ca="1" si="2151"/>
        <v>133253.38224563407</v>
      </c>
      <c r="R4584" s="24">
        <f t="shared" ca="1" si="2151"/>
        <v>12207377.653762674</v>
      </c>
      <c r="S4584" s="24">
        <f t="shared" ca="1" si="2151"/>
        <v>546438.82192098023</v>
      </c>
      <c r="T4584" s="24">
        <f t="shared" ca="1" si="2151"/>
        <v>6058241.6548288343</v>
      </c>
      <c r="U4584" s="24">
        <f t="shared" ca="1" si="2151"/>
        <v>38357352.411666989</v>
      </c>
      <c r="V4584" s="24">
        <f t="shared" ca="1" si="2151"/>
        <v>6033754.2148852805</v>
      </c>
      <c r="W4584" s="24">
        <f t="shared" ca="1" si="2151"/>
        <v>50995787.103302091</v>
      </c>
      <c r="X4584" s="24">
        <f t="shared" ca="1" si="2151"/>
        <v>2530881.0434202664</v>
      </c>
      <c r="Y4584" s="24">
        <f t="shared" ca="1" si="2151"/>
        <v>61102.376704995688</v>
      </c>
      <c r="Z4584" s="24">
        <f t="shared" ca="1" si="2151"/>
        <v>2591983.4201252609</v>
      </c>
      <c r="AA4584" s="24">
        <f t="shared" ca="1" si="2151"/>
        <v>44665.589700428165</v>
      </c>
      <c r="AB4584" s="24">
        <f t="shared" ca="1" si="2151"/>
        <v>240388.88312215076</v>
      </c>
      <c r="AC4584" s="24">
        <f t="shared" ca="1" si="2151"/>
        <v>61164.900529023376</v>
      </c>
    </row>
    <row r="4585" spans="2:29" hidden="1" outlineLevel="1">
      <c r="E4585" s="22"/>
      <c r="F4585" s="61"/>
      <c r="G4585" s="20" t="str">
        <f>$G$9</f>
        <v>BULKTRAN</v>
      </c>
      <c r="H4585" s="24">
        <f t="shared" ref="H4585:AC4585" ca="1" si="2152">H2781+H3805+H4567</f>
        <v>35098847.162076525</v>
      </c>
      <c r="I4585" s="24">
        <f t="shared" ca="1" si="2152"/>
        <v>15952912.241397824</v>
      </c>
      <c r="J4585" s="24">
        <f t="shared" ca="1" si="2152"/>
        <v>5055551.2307810793</v>
      </c>
      <c r="K4585" s="24">
        <f t="shared" ca="1" si="2152"/>
        <v>67446.124097686872</v>
      </c>
      <c r="L4585" s="24">
        <f t="shared" ca="1" si="2152"/>
        <v>1849.2429381799261</v>
      </c>
      <c r="M4585" s="24">
        <f t="shared" ca="1" si="2152"/>
        <v>5124846.597816946</v>
      </c>
      <c r="N4585" s="24">
        <f t="shared" ca="1" si="2152"/>
        <v>2272041.1595901712</v>
      </c>
      <c r="O4585" s="24">
        <f t="shared" ca="1" si="2152"/>
        <v>723131.12697031896</v>
      </c>
      <c r="P4585" s="24">
        <f t="shared" ca="1" si="2152"/>
        <v>51192.144797037719</v>
      </c>
      <c r="Q4585" s="24">
        <f t="shared" ca="1" si="2152"/>
        <v>-169502.72594118383</v>
      </c>
      <c r="R4585" s="24">
        <f t="shared" ca="1" si="2152"/>
        <v>2876861.7054163436</v>
      </c>
      <c r="S4585" s="24">
        <f t="shared" ca="1" si="2152"/>
        <v>121181.88474042763</v>
      </c>
      <c r="T4585" s="24">
        <f t="shared" ca="1" si="2152"/>
        <v>1462318.9628267281</v>
      </c>
      <c r="U4585" s="24">
        <f t="shared" ca="1" si="2152"/>
        <v>7658301.8549607322</v>
      </c>
      <c r="V4585" s="24">
        <f t="shared" ca="1" si="2152"/>
        <v>1123137.7305656888</v>
      </c>
      <c r="W4585" s="24">
        <f t="shared" ca="1" si="2152"/>
        <v>10364940.433093576</v>
      </c>
      <c r="X4585" s="24">
        <f t="shared" ca="1" si="2152"/>
        <v>672821.47549514205</v>
      </c>
      <c r="Y4585" s="24">
        <f t="shared" ca="1" si="2152"/>
        <v>15349.735670070315</v>
      </c>
      <c r="Z4585" s="24">
        <f t="shared" ca="1" si="2152"/>
        <v>688171.21116521233</v>
      </c>
      <c r="AA4585" s="24">
        <f t="shared" ca="1" si="2152"/>
        <v>11631.901018149298</v>
      </c>
      <c r="AB4585" s="24">
        <f t="shared" ca="1" si="2152"/>
        <v>62518.911202235446</v>
      </c>
      <c r="AC4585" s="24">
        <f t="shared" ca="1" si="2152"/>
        <v>16964.160966233776</v>
      </c>
    </row>
    <row r="4586" spans="2:29" hidden="1" outlineLevel="1">
      <c r="E4586" s="22"/>
      <c r="F4586" s="61"/>
      <c r="G4586" s="20" t="str">
        <f>$G$10</f>
        <v>SUBTRAN</v>
      </c>
      <c r="H4586" s="24">
        <f t="shared" ref="H4586:AC4586" ca="1" si="2153">H2782+H3806+H4568</f>
        <v>13941045.239629816</v>
      </c>
      <c r="I4586" s="24">
        <f t="shared" ca="1" si="2153"/>
        <v>6118144.4004572295</v>
      </c>
      <c r="J4586" s="24">
        <f t="shared" ca="1" si="2153"/>
        <v>1939440.694710572</v>
      </c>
      <c r="K4586" s="24">
        <f t="shared" ca="1" si="2153"/>
        <v>25653.171820403124</v>
      </c>
      <c r="L4586" s="24">
        <f t="shared" ca="1" si="2153"/>
        <v>934.4690728974175</v>
      </c>
      <c r="M4586" s="24">
        <f t="shared" ca="1" si="2153"/>
        <v>1966028.3356038725</v>
      </c>
      <c r="N4586" s="24">
        <f t="shared" ca="1" si="2153"/>
        <v>905029.83776187268</v>
      </c>
      <c r="O4586" s="24">
        <f t="shared" ca="1" si="2153"/>
        <v>285429.87102553376</v>
      </c>
      <c r="P4586" s="24">
        <f t="shared" ca="1" si="2153"/>
        <v>26298.747400241329</v>
      </c>
      <c r="Q4586" s="24">
        <f t="shared" ca="1" si="2153"/>
        <v>0</v>
      </c>
      <c r="R4586" s="24">
        <f t="shared" ca="1" si="2153"/>
        <v>1216758.4561876478</v>
      </c>
      <c r="S4586" s="24">
        <f t="shared" ca="1" si="2153"/>
        <v>45257.911932264782</v>
      </c>
      <c r="T4586" s="24">
        <f t="shared" ca="1" si="2153"/>
        <v>576236.17471770581</v>
      </c>
      <c r="U4586" s="24">
        <f t="shared" ca="1" si="2153"/>
        <v>3723988.7411114932</v>
      </c>
      <c r="V4586" s="24">
        <f t="shared" ca="1" si="2153"/>
        <v>0</v>
      </c>
      <c r="W4586" s="24">
        <f t="shared" ca="1" si="2153"/>
        <v>4345482.8277614638</v>
      </c>
      <c r="X4586" s="24">
        <f t="shared" ca="1" si="2153"/>
        <v>267008.42629866663</v>
      </c>
      <c r="Y4586" s="24">
        <f t="shared" ca="1" si="2153"/>
        <v>6051.0538651156521</v>
      </c>
      <c r="Z4586" s="24">
        <f t="shared" ca="1" si="2153"/>
        <v>273059.48016378225</v>
      </c>
      <c r="AA4586" s="24">
        <f t="shared" ca="1" si="2153"/>
        <v>4349.1381248977759</v>
      </c>
      <c r="AB4586" s="24">
        <f t="shared" ca="1" si="2153"/>
        <v>13547.317869936825</v>
      </c>
      <c r="AC4586" s="24">
        <f t="shared" ca="1" si="2153"/>
        <v>3675.2834609856432</v>
      </c>
    </row>
    <row r="4587" spans="2:29" hidden="1" outlineLevel="1">
      <c r="E4587" s="22"/>
      <c r="F4587" s="61"/>
      <c r="G4587" s="20" t="str">
        <f>$G$11</f>
        <v>DISTPRI</v>
      </c>
      <c r="H4587" s="24">
        <f t="shared" ref="H4587:AC4587" ca="1" si="2154">H2783+H3807+H4569</f>
        <v>51857020.869637139</v>
      </c>
      <c r="I4587" s="24">
        <f t="shared" ca="1" si="2154"/>
        <v>32850270.068977125</v>
      </c>
      <c r="J4587" s="24">
        <f t="shared" ca="1" si="2154"/>
        <v>9250276.9818959367</v>
      </c>
      <c r="K4587" s="24">
        <f t="shared" ca="1" si="2154"/>
        <v>107746.54696503041</v>
      </c>
      <c r="L4587" s="24">
        <f t="shared" ca="1" si="2154"/>
        <v>0</v>
      </c>
      <c r="M4587" s="24">
        <f t="shared" ca="1" si="2154"/>
        <v>9358023.5288609657</v>
      </c>
      <c r="N4587" s="24">
        <f t="shared" ca="1" si="2154"/>
        <v>4126166.1457529883</v>
      </c>
      <c r="O4587" s="24">
        <f t="shared" ca="1" si="2154"/>
        <v>1257578.8941919242</v>
      </c>
      <c r="P4587" s="24">
        <f t="shared" ca="1" si="2154"/>
        <v>0</v>
      </c>
      <c r="Q4587" s="24">
        <f t="shared" ca="1" si="2154"/>
        <v>0</v>
      </c>
      <c r="R4587" s="24">
        <f t="shared" ca="1" si="2154"/>
        <v>5383745.0399449123</v>
      </c>
      <c r="S4587" s="24">
        <f t="shared" ca="1" si="2154"/>
        <v>223676.01832925054</v>
      </c>
      <c r="T4587" s="24">
        <f t="shared" ca="1" si="2154"/>
        <v>2725233.8846984897</v>
      </c>
      <c r="U4587" s="24">
        <f t="shared" ca="1" si="2154"/>
        <v>0</v>
      </c>
      <c r="V4587" s="24">
        <f t="shared" ca="1" si="2154"/>
        <v>0</v>
      </c>
      <c r="W4587" s="24">
        <f t="shared" ca="1" si="2154"/>
        <v>2948909.9030277398</v>
      </c>
      <c r="X4587" s="24">
        <f t="shared" ca="1" si="2154"/>
        <v>1174793.8728546931</v>
      </c>
      <c r="Y4587" s="24">
        <f t="shared" ca="1" si="2154"/>
        <v>27540.030480064459</v>
      </c>
      <c r="Z4587" s="24">
        <f t="shared" ca="1" si="2154"/>
        <v>1202333.9033347578</v>
      </c>
      <c r="AA4587" s="24">
        <f t="shared" ca="1" si="2154"/>
        <v>20357.876336886256</v>
      </c>
      <c r="AB4587" s="24">
        <f t="shared" ca="1" si="2154"/>
        <v>73894.965332466745</v>
      </c>
      <c r="AC4587" s="24">
        <f t="shared" ca="1" si="2154"/>
        <v>19485.583822280365</v>
      </c>
    </row>
    <row r="4588" spans="2:29" hidden="1" outlineLevel="1">
      <c r="E4588" s="22"/>
      <c r="F4588" s="61"/>
      <c r="G4588" s="20" t="str">
        <f>$G$12</f>
        <v>DISTSEC</v>
      </c>
      <c r="H4588" s="24">
        <f t="shared" ref="H4588:AC4588" ca="1" si="2155">H2784+H3808+H4570</f>
        <v>21876271.434797227</v>
      </c>
      <c r="I4588" s="24">
        <f t="shared" ca="1" si="2155"/>
        <v>15771914.074702054</v>
      </c>
      <c r="J4588" s="24">
        <f t="shared" ca="1" si="2155"/>
        <v>3971427.2881260607</v>
      </c>
      <c r="K4588" s="24">
        <f t="shared" ca="1" si="2155"/>
        <v>0</v>
      </c>
      <c r="L4588" s="24">
        <f t="shared" ca="1" si="2155"/>
        <v>0</v>
      </c>
      <c r="M4588" s="24">
        <f t="shared" ca="1" si="2155"/>
        <v>3971427.2881260607</v>
      </c>
      <c r="N4588" s="24">
        <f t="shared" ca="1" si="2155"/>
        <v>1449384.5861405095</v>
      </c>
      <c r="O4588" s="24">
        <f t="shared" ca="1" si="2155"/>
        <v>0</v>
      </c>
      <c r="P4588" s="24">
        <f t="shared" ca="1" si="2155"/>
        <v>0</v>
      </c>
      <c r="Q4588" s="24">
        <f t="shared" ca="1" si="2155"/>
        <v>0</v>
      </c>
      <c r="R4588" s="24">
        <f t="shared" ca="1" si="2155"/>
        <v>1449384.5861405095</v>
      </c>
      <c r="S4588" s="24">
        <f t="shared" ca="1" si="2155"/>
        <v>60889.649931692598</v>
      </c>
      <c r="T4588" s="24">
        <f t="shared" ca="1" si="2155"/>
        <v>0</v>
      </c>
      <c r="U4588" s="24">
        <f t="shared" ca="1" si="2155"/>
        <v>0</v>
      </c>
      <c r="V4588" s="24">
        <f t="shared" ca="1" si="2155"/>
        <v>0</v>
      </c>
      <c r="W4588" s="24">
        <f t="shared" ca="1" si="2155"/>
        <v>60889.649931692598</v>
      </c>
      <c r="X4588" s="24">
        <f t="shared" ca="1" si="2155"/>
        <v>423669.42883809761</v>
      </c>
      <c r="Y4588" s="24">
        <f t="shared" ca="1" si="2155"/>
        <v>0</v>
      </c>
      <c r="Z4588" s="24">
        <f t="shared" ca="1" si="2155"/>
        <v>423669.42883809761</v>
      </c>
      <c r="AA4588" s="24">
        <f t="shared" ca="1" si="2155"/>
        <v>6957.9873439735402</v>
      </c>
      <c r="AB4588" s="24">
        <f t="shared" ca="1" si="2155"/>
        <v>152118.66629556945</v>
      </c>
      <c r="AC4588" s="24">
        <f t="shared" ca="1" si="2155"/>
        <v>39909.753419271678</v>
      </c>
    </row>
    <row r="4589" spans="2:29" hidden="1" outlineLevel="1">
      <c r="E4589" s="22"/>
      <c r="F4589" s="61"/>
      <c r="G4589" s="20" t="str">
        <f>$G$13</f>
        <v>ENERGY</v>
      </c>
      <c r="H4589" s="24">
        <f t="shared" ref="H4589:AC4589" ca="1" si="2156">H2785+H3809+H4571</f>
        <v>235852043.19752312</v>
      </c>
      <c r="I4589" s="24">
        <f t="shared" ca="1" si="2156"/>
        <v>85547236.07670252</v>
      </c>
      <c r="J4589" s="24">
        <f t="shared" ca="1" si="2156"/>
        <v>27786926.645334184</v>
      </c>
      <c r="K4589" s="24">
        <f t="shared" ca="1" si="2156"/>
        <v>302357.78242320666</v>
      </c>
      <c r="L4589" s="24">
        <f t="shared" ca="1" si="2156"/>
        <v>6710.307569826643</v>
      </c>
      <c r="M4589" s="24">
        <f t="shared" ca="1" si="2156"/>
        <v>28095994.735327214</v>
      </c>
      <c r="N4589" s="24">
        <f t="shared" ca="1" si="2156"/>
        <v>13436584.463822434</v>
      </c>
      <c r="O4589" s="24">
        <f t="shared" ca="1" si="2156"/>
        <v>3789196.8014041525</v>
      </c>
      <c r="P4589" s="24">
        <f t="shared" ca="1" si="2156"/>
        <v>294159.01512901107</v>
      </c>
      <c r="Q4589" s="24">
        <f t="shared" ca="1" si="2156"/>
        <v>225737.80647472473</v>
      </c>
      <c r="R4589" s="24">
        <f t="shared" ca="1" si="2156"/>
        <v>17745678.086830325</v>
      </c>
      <c r="S4589" s="24">
        <f t="shared" ca="1" si="2156"/>
        <v>898908.32311562344</v>
      </c>
      <c r="T4589" s="24">
        <f t="shared" ca="1" si="2156"/>
        <v>10772220.354659615</v>
      </c>
      <c r="U4589" s="24">
        <f t="shared" ca="1" si="2156"/>
        <v>75052130.945713967</v>
      </c>
      <c r="V4589" s="24">
        <f t="shared" ca="1" si="2156"/>
        <v>12098804.698766852</v>
      </c>
      <c r="W4589" s="24">
        <f t="shared" ca="1" si="2156"/>
        <v>98822064.322256044</v>
      </c>
      <c r="X4589" s="24">
        <f t="shared" ca="1" si="2156"/>
        <v>3654688.527598293</v>
      </c>
      <c r="Y4589" s="24">
        <f t="shared" ca="1" si="2156"/>
        <v>86350.244533562553</v>
      </c>
      <c r="Z4589" s="24">
        <f t="shared" ca="1" si="2156"/>
        <v>3741038.7721318556</v>
      </c>
      <c r="AA4589" s="24">
        <f t="shared" ca="1" si="2156"/>
        <v>84642.705505157835</v>
      </c>
      <c r="AB4589" s="24">
        <f t="shared" ca="1" si="2156"/>
        <v>1450621.0012485916</v>
      </c>
      <c r="AC4589" s="24">
        <f t="shared" ca="1" si="2156"/>
        <v>364767.49752143159</v>
      </c>
    </row>
    <row r="4590" spans="2:29" hidden="1" outlineLevel="1">
      <c r="E4590" s="22"/>
      <c r="F4590" s="61"/>
      <c r="G4590" s="20" t="str">
        <f>$G$14</f>
        <v>CUSTOMER</v>
      </c>
      <c r="H4590" s="24">
        <f t="shared" ref="H4590:AC4590" ca="1" si="2157">H2786+H3810+H4572</f>
        <v>60221920.86594221</v>
      </c>
      <c r="I4590" s="24">
        <f t="shared" ca="1" si="2157"/>
        <v>44288825.972810097</v>
      </c>
      <c r="J4590" s="24">
        <f t="shared" ca="1" si="2157"/>
        <v>11468112.938118745</v>
      </c>
      <c r="K4590" s="24">
        <f t="shared" ca="1" si="2157"/>
        <v>97911.210489126155</v>
      </c>
      <c r="L4590" s="24">
        <f t="shared" ca="1" si="2157"/>
        <v>12365.33268185321</v>
      </c>
      <c r="M4590" s="24">
        <f t="shared" ca="1" si="2157"/>
        <v>11578389.481289724</v>
      </c>
      <c r="N4590" s="24">
        <f t="shared" ca="1" si="2157"/>
        <v>200527.38949777992</v>
      </c>
      <c r="O4590" s="24">
        <f t="shared" ca="1" si="2157"/>
        <v>90468.546165253516</v>
      </c>
      <c r="P4590" s="24">
        <f t="shared" ca="1" si="2157"/>
        <v>41131.419477975192</v>
      </c>
      <c r="Q4590" s="24">
        <f t="shared" ca="1" si="2157"/>
        <v>-21173.510962006978</v>
      </c>
      <c r="R4590" s="24">
        <f t="shared" ca="1" si="2157"/>
        <v>310953.84417900164</v>
      </c>
      <c r="S4590" s="24">
        <f t="shared" ca="1" si="2157"/>
        <v>2802.8238536687409</v>
      </c>
      <c r="T4590" s="24">
        <f t="shared" ca="1" si="2157"/>
        <v>53554.06883087504</v>
      </c>
      <c r="U4590" s="24">
        <f t="shared" ca="1" si="2157"/>
        <v>97713.146625480978</v>
      </c>
      <c r="V4590" s="24">
        <f t="shared" ca="1" si="2157"/>
        <v>23901.468010507553</v>
      </c>
      <c r="W4590" s="24">
        <f t="shared" ca="1" si="2157"/>
        <v>177971.50732053234</v>
      </c>
      <c r="X4590" s="24">
        <f t="shared" ca="1" si="2157"/>
        <v>70092.331953783912</v>
      </c>
      <c r="Y4590" s="24">
        <f t="shared" ca="1" si="2157"/>
        <v>1117.3749538524444</v>
      </c>
      <c r="Z4590" s="24">
        <f t="shared" ca="1" si="2157"/>
        <v>71209.706907636355</v>
      </c>
      <c r="AA4590" s="24">
        <f t="shared" ca="1" si="2157"/>
        <v>4163.3743356503892</v>
      </c>
      <c r="AB4590" s="24">
        <f t="shared" ca="1" si="2157"/>
        <v>3228001.9757219134</v>
      </c>
      <c r="AC4590" s="24">
        <f t="shared" ca="1" si="2157"/>
        <v>562405.00337766716</v>
      </c>
    </row>
    <row r="4591" spans="2:29" collapsed="1">
      <c r="B4591" s="59" t="s">
        <v>165</v>
      </c>
      <c r="E4591" s="24">
        <f>E2787+E3811+E4573</f>
        <v>589874739.68381739</v>
      </c>
      <c r="F4591" s="61"/>
      <c r="G4591" s="20" t="str">
        <f>$G$15</f>
        <v>TOTAL</v>
      </c>
      <c r="H4591" s="24">
        <f t="shared" ref="H4591:AC4591" ca="1" si="2158">H2787+H3811+H4573</f>
        <v>589874739.68381739</v>
      </c>
      <c r="I4591" s="24">
        <f t="shared" ca="1" si="2158"/>
        <v>283427348.35259396</v>
      </c>
      <c r="J4591" s="24">
        <f t="shared" ca="1" si="2158"/>
        <v>81215859.776487604</v>
      </c>
      <c r="K4591" s="24">
        <f t="shared" ca="1" si="2158"/>
        <v>840286.39906111802</v>
      </c>
      <c r="L4591" s="24">
        <f t="shared" ca="1" si="2158"/>
        <v>26741.637598557481</v>
      </c>
      <c r="M4591" s="24">
        <f t="shared" ca="1" si="2158"/>
        <v>82082887.813147321</v>
      </c>
      <c r="N4591" s="24">
        <f t="shared" ca="1" si="2158"/>
        <v>31561892.149409421</v>
      </c>
      <c r="O4591" s="24">
        <f t="shared" ca="1" si="2158"/>
        <v>8843345.3157340698</v>
      </c>
      <c r="P4591" s="24">
        <f t="shared" ca="1" si="2158"/>
        <v>617206.95550074917</v>
      </c>
      <c r="Q4591" s="24">
        <f t="shared" ca="1" si="2158"/>
        <v>168314.95181716798</v>
      </c>
      <c r="R4591" s="24">
        <f t="shared" ca="1" si="2158"/>
        <v>41190759.372461416</v>
      </c>
      <c r="S4591" s="24">
        <f t="shared" ca="1" si="2158"/>
        <v>1899155.433823908</v>
      </c>
      <c r="T4591" s="24">
        <f t="shared" ca="1" si="2158"/>
        <v>21647805.100562248</v>
      </c>
      <c r="U4591" s="24">
        <f t="shared" ca="1" si="2158"/>
        <v>124889487.10007866</v>
      </c>
      <c r="V4591" s="24">
        <f t="shared" ca="1" si="2158"/>
        <v>19279598.112228326</v>
      </c>
      <c r="W4591" s="24">
        <f t="shared" ca="1" si="2158"/>
        <v>167716045.74669313</v>
      </c>
      <c r="X4591" s="24">
        <f t="shared" ca="1" si="2158"/>
        <v>8793955.1064589433</v>
      </c>
      <c r="Y4591" s="24">
        <f t="shared" ca="1" si="2158"/>
        <v>197510.81620766109</v>
      </c>
      <c r="Z4591" s="24">
        <f t="shared" ca="1" si="2158"/>
        <v>8991465.9226666037</v>
      </c>
      <c r="AA4591" s="24">
        <f t="shared" ca="1" si="2158"/>
        <v>176768.57236514325</v>
      </c>
      <c r="AB4591" s="24">
        <f t="shared" ca="1" si="2158"/>
        <v>5221091.7207928635</v>
      </c>
      <c r="AC4591" s="24">
        <f t="shared" ca="1" si="2158"/>
        <v>1068372.1830968934</v>
      </c>
    </row>
    <row r="4593" spans="2:29" hidden="1" outlineLevel="1">
      <c r="E4593" s="22"/>
      <c r="F4593" s="61"/>
      <c r="G4593" s="20" t="str">
        <f>$G$8</f>
        <v>PRODUCTION</v>
      </c>
      <c r="H4593" s="24">
        <f t="shared" ref="H4593:AC4593" ca="1" si="2159">H2789-H3804-H4566</f>
        <v>13346143.141810967</v>
      </c>
      <c r="I4593" s="24">
        <f t="shared" ca="1" si="2159"/>
        <v>2610177.646189291</v>
      </c>
      <c r="J4593" s="24">
        <f t="shared" ca="1" si="2159"/>
        <v>3635709.8814242799</v>
      </c>
      <c r="K4593" s="24">
        <f t="shared" ca="1" si="2159"/>
        <v>31753.998112868354</v>
      </c>
      <c r="L4593" s="24">
        <f t="shared" ca="1" si="2159"/>
        <v>-438.85996124721828</v>
      </c>
      <c r="M4593" s="24">
        <f t="shared" ca="1" si="2159"/>
        <v>3667025.0195759046</v>
      </c>
      <c r="N4593" s="24">
        <f t="shared" ca="1" si="2159"/>
        <v>1939626.0845875014</v>
      </c>
      <c r="O4593" s="24">
        <f t="shared" ca="1" si="2159"/>
        <v>755429.10218610894</v>
      </c>
      <c r="P4593" s="24">
        <f t="shared" ca="1" si="2159"/>
        <v>26115.736028772393</v>
      </c>
      <c r="Q4593" s="24">
        <f t="shared" ca="1" si="2159"/>
        <v>121572.72054666014</v>
      </c>
      <c r="R4593" s="24">
        <f t="shared" ca="1" si="2159"/>
        <v>2842743.6433490459</v>
      </c>
      <c r="S4593" s="24">
        <f t="shared" ca="1" si="2159"/>
        <v>75792.11309321507</v>
      </c>
      <c r="T4593" s="24">
        <f t="shared" ca="1" si="2159"/>
        <v>1249415.1268809463</v>
      </c>
      <c r="U4593" s="24">
        <f t="shared" ca="1" si="2159"/>
        <v>1899990.519043393</v>
      </c>
      <c r="V4593" s="24">
        <f t="shared" ca="1" si="2159"/>
        <v>182964.76669790782</v>
      </c>
      <c r="W4593" s="24">
        <f t="shared" ca="1" si="2159"/>
        <v>3408162.5257154717</v>
      </c>
      <c r="X4593" s="24">
        <f t="shared" ca="1" si="2159"/>
        <v>704046.57450244424</v>
      </c>
      <c r="Y4593" s="24">
        <f t="shared" ca="1" si="2159"/>
        <v>15212.428232545128</v>
      </c>
      <c r="Z4593" s="24">
        <f t="shared" ca="1" si="2159"/>
        <v>719259.00273498963</v>
      </c>
      <c r="AA4593" s="24">
        <f t="shared" ca="1" si="2159"/>
        <v>12696.308838744468</v>
      </c>
      <c r="AB4593" s="24">
        <f t="shared" ca="1" si="2159"/>
        <v>65211.04992584225</v>
      </c>
      <c r="AC4593" s="24">
        <f t="shared" ca="1" si="2159"/>
        <v>20867.94548168837</v>
      </c>
    </row>
    <row r="4594" spans="2:29" hidden="1" outlineLevel="1">
      <c r="E4594" s="22"/>
      <c r="F4594" s="61"/>
      <c r="G4594" s="20" t="str">
        <f>$G$9</f>
        <v>BULKTRAN</v>
      </c>
      <c r="H4594" s="24">
        <f t="shared" ref="H4594:AC4594" ca="1" si="2160">H2790-H3805-H4567</f>
        <v>19240647.631992839</v>
      </c>
      <c r="I4594" s="24">
        <f t="shared" ca="1" si="2160"/>
        <v>4403228.7697220789</v>
      </c>
      <c r="J4594" s="24">
        <f t="shared" ca="1" si="2160"/>
        <v>4947805.4430313176</v>
      </c>
      <c r="K4594" s="24">
        <f t="shared" ca="1" si="2160"/>
        <v>85249.298807267449</v>
      </c>
      <c r="L4594" s="24">
        <f t="shared" ca="1" si="2160"/>
        <v>3220.0879680241133</v>
      </c>
      <c r="M4594" s="24">
        <f t="shared" ca="1" si="2160"/>
        <v>5036274.8298066091</v>
      </c>
      <c r="N4594" s="24">
        <f t="shared" ca="1" si="2160"/>
        <v>2688901.7760614697</v>
      </c>
      <c r="O4594" s="24">
        <f t="shared" ca="1" si="2160"/>
        <v>987019.62325911224</v>
      </c>
      <c r="P4594" s="24">
        <f t="shared" ca="1" si="2160"/>
        <v>44577.843732453941</v>
      </c>
      <c r="Q4594" s="24">
        <f t="shared" ca="1" si="2160"/>
        <v>-279341.33418576838</v>
      </c>
      <c r="R4594" s="24">
        <f t="shared" ca="1" si="2160"/>
        <v>3441157.9088672665</v>
      </c>
      <c r="S4594" s="24">
        <f t="shared" ca="1" si="2160"/>
        <v>96980.015390718385</v>
      </c>
      <c r="T4594" s="24">
        <f t="shared" ca="1" si="2160"/>
        <v>1609863.3829387415</v>
      </c>
      <c r="U4594" s="24">
        <f t="shared" ca="1" si="2160"/>
        <v>3314567.8320582323</v>
      </c>
      <c r="V4594" s="24">
        <f t="shared" ca="1" si="2160"/>
        <v>232805.31577660009</v>
      </c>
      <c r="W4594" s="24">
        <f t="shared" ca="1" si="2160"/>
        <v>5254216.546164291</v>
      </c>
      <c r="X4594" s="24">
        <f t="shared" ca="1" si="2160"/>
        <v>958216.09181209235</v>
      </c>
      <c r="Y4594" s="24">
        <f t="shared" ca="1" si="2160"/>
        <v>19582.348258140664</v>
      </c>
      <c r="Z4594" s="24">
        <f t="shared" ca="1" si="2160"/>
        <v>977798.44007023307</v>
      </c>
      <c r="AA4594" s="24">
        <f t="shared" ca="1" si="2160"/>
        <v>16121.874235205929</v>
      </c>
      <c r="AB4594" s="24">
        <f t="shared" ca="1" si="2160"/>
        <v>85350.979501887545</v>
      </c>
      <c r="AC4594" s="24">
        <f t="shared" ca="1" si="2160"/>
        <v>26498.283625257416</v>
      </c>
    </row>
    <row r="4595" spans="2:29" hidden="1" outlineLevel="1">
      <c r="E4595" s="22"/>
      <c r="F4595" s="61"/>
      <c r="G4595" s="20" t="str">
        <f>$G$10</f>
        <v>SUBTRAN</v>
      </c>
      <c r="H4595" s="24">
        <f t="shared" ref="H4595:AC4595" ca="1" si="2161">H2791-H3806-H4568</f>
        <v>7423877.3553876253</v>
      </c>
      <c r="I4595" s="24">
        <f t="shared" ca="1" si="2161"/>
        <v>1592404.2970921118</v>
      </c>
      <c r="J4595" s="24">
        <f t="shared" ca="1" si="2161"/>
        <v>1810911.4482508586</v>
      </c>
      <c r="K4595" s="24">
        <f t="shared" ca="1" si="2161"/>
        <v>31018.736446634572</v>
      </c>
      <c r="L4595" s="24">
        <f t="shared" ca="1" si="2161"/>
        <v>1518.5633853516426</v>
      </c>
      <c r="M4595" s="24">
        <f t="shared" ca="1" si="2161"/>
        <v>1843448.748082845</v>
      </c>
      <c r="N4595" s="24">
        <f t="shared" ca="1" si="2161"/>
        <v>1025284.8933467474</v>
      </c>
      <c r="O4595" s="24">
        <f t="shared" ca="1" si="2161"/>
        <v>374144.61243829323</v>
      </c>
      <c r="P4595" s="24">
        <f t="shared" ca="1" si="2161"/>
        <v>21793.613385974095</v>
      </c>
      <c r="Q4595" s="24">
        <f t="shared" ca="1" si="2161"/>
        <v>0</v>
      </c>
      <c r="R4595" s="24">
        <f t="shared" ca="1" si="2161"/>
        <v>1421223.119171015</v>
      </c>
      <c r="S4595" s="24">
        <f t="shared" ca="1" si="2161"/>
        <v>34453.631813131571</v>
      </c>
      <c r="T4595" s="24">
        <f t="shared" ca="1" si="2161"/>
        <v>606525.16218926199</v>
      </c>
      <c r="U4595" s="24">
        <f t="shared" ca="1" si="2161"/>
        <v>1523896.2795749339</v>
      </c>
      <c r="V4595" s="24">
        <f t="shared" ca="1" si="2161"/>
        <v>0</v>
      </c>
      <c r="W4595" s="24">
        <f t="shared" ca="1" si="2161"/>
        <v>2164875.0735773295</v>
      </c>
      <c r="X4595" s="24">
        <f t="shared" ca="1" si="2161"/>
        <v>365440.83655774733</v>
      </c>
      <c r="Y4595" s="24">
        <f t="shared" ca="1" si="2161"/>
        <v>7402.0817022321626</v>
      </c>
      <c r="Z4595" s="24">
        <f t="shared" ca="1" si="2161"/>
        <v>372842.91825997946</v>
      </c>
      <c r="AA4595" s="24">
        <f t="shared" ca="1" si="2161"/>
        <v>5791.1703116781773</v>
      </c>
      <c r="AB4595" s="24">
        <f t="shared" ca="1" si="2161"/>
        <v>17759.976365008486</v>
      </c>
      <c r="AC4595" s="24">
        <f t="shared" ca="1" si="2161"/>
        <v>5532.0525276585595</v>
      </c>
    </row>
    <row r="4596" spans="2:29" hidden="1" outlineLevel="1">
      <c r="E4596" s="22"/>
      <c r="F4596" s="61"/>
      <c r="G4596" s="20" t="str">
        <f>$G$11</f>
        <v>DISTPRI</v>
      </c>
      <c r="H4596" s="24">
        <f t="shared" ref="H4596:AC4596" ca="1" si="2162">H2792-H3807-H4569</f>
        <v>15100781.72903044</v>
      </c>
      <c r="I4596" s="24">
        <f t="shared" ca="1" si="2162"/>
        <v>3967551.4288354884</v>
      </c>
      <c r="J4596" s="24">
        <f t="shared" ca="1" si="2162"/>
        <v>4708200.525194617</v>
      </c>
      <c r="K4596" s="24">
        <f t="shared" ca="1" si="2162"/>
        <v>68668.700857095755</v>
      </c>
      <c r="L4596" s="24">
        <f t="shared" ca="1" si="2162"/>
        <v>0</v>
      </c>
      <c r="M4596" s="24">
        <f t="shared" ca="1" si="2162"/>
        <v>4776869.2260517124</v>
      </c>
      <c r="N4596" s="24">
        <f t="shared" ca="1" si="2162"/>
        <v>2623087.6920220801</v>
      </c>
      <c r="O4596" s="24">
        <f t="shared" ca="1" si="2162"/>
        <v>975030.73136466928</v>
      </c>
      <c r="P4596" s="24">
        <f t="shared" ca="1" si="2162"/>
        <v>0</v>
      </c>
      <c r="Q4596" s="24">
        <f t="shared" ca="1" si="2162"/>
        <v>0</v>
      </c>
      <c r="R4596" s="24">
        <f t="shared" ca="1" si="2162"/>
        <v>3598118.4233867498</v>
      </c>
      <c r="S4596" s="24">
        <f t="shared" ca="1" si="2162"/>
        <v>91928.349342006317</v>
      </c>
      <c r="T4596" s="24">
        <f t="shared" ca="1" si="2162"/>
        <v>1616368.5911762833</v>
      </c>
      <c r="U4596" s="24">
        <f t="shared" ca="1" si="2162"/>
        <v>0</v>
      </c>
      <c r="V4596" s="24">
        <f t="shared" ca="1" si="2162"/>
        <v>0</v>
      </c>
      <c r="W4596" s="24">
        <f t="shared" ca="1" si="2162"/>
        <v>1708296.9405182893</v>
      </c>
      <c r="X4596" s="24">
        <f t="shared" ca="1" si="2162"/>
        <v>940270.58093342651</v>
      </c>
      <c r="Y4596" s="24">
        <f t="shared" ca="1" si="2162"/>
        <v>19398.98779624173</v>
      </c>
      <c r="Z4596" s="24">
        <f t="shared" ca="1" si="2162"/>
        <v>959669.56872966816</v>
      </c>
      <c r="AA4596" s="24">
        <f t="shared" ca="1" si="2162"/>
        <v>15947.201123748644</v>
      </c>
      <c r="AB4596" s="24">
        <f t="shared" ca="1" si="2162"/>
        <v>56532.463955074825</v>
      </c>
      <c r="AC4596" s="24">
        <f t="shared" ca="1" si="2162"/>
        <v>17796.476429725579</v>
      </c>
    </row>
    <row r="4597" spans="2:29" hidden="1" outlineLevel="1">
      <c r="E4597" s="22"/>
      <c r="F4597" s="61"/>
      <c r="G4597" s="20" t="str">
        <f>$G$12</f>
        <v>DISTSEC</v>
      </c>
      <c r="H4597" s="24">
        <f t="shared" ref="H4597:AC4597" ca="1" si="2163">H2793-H3808-H4570</f>
        <v>5507058.2223290009</v>
      </c>
      <c r="I4597" s="24">
        <f t="shared" ca="1" si="2163"/>
        <v>1958975.8919397292</v>
      </c>
      <c r="J4597" s="24">
        <f t="shared" ca="1" si="2163"/>
        <v>2070711.4513246492</v>
      </c>
      <c r="K4597" s="24">
        <f t="shared" ca="1" si="2163"/>
        <v>0</v>
      </c>
      <c r="L4597" s="24">
        <f t="shared" ca="1" si="2163"/>
        <v>0</v>
      </c>
      <c r="M4597" s="24">
        <f t="shared" ca="1" si="2163"/>
        <v>2070711.4513246492</v>
      </c>
      <c r="N4597" s="24">
        <f t="shared" ca="1" si="2163"/>
        <v>943200.63970271009</v>
      </c>
      <c r="O4597" s="24">
        <f t="shared" ca="1" si="2163"/>
        <v>0</v>
      </c>
      <c r="P4597" s="24">
        <f t="shared" ca="1" si="2163"/>
        <v>0</v>
      </c>
      <c r="Q4597" s="24">
        <f t="shared" ca="1" si="2163"/>
        <v>0</v>
      </c>
      <c r="R4597" s="24">
        <f t="shared" ca="1" si="2163"/>
        <v>943200.63970271009</v>
      </c>
      <c r="S4597" s="24">
        <f t="shared" ca="1" si="2163"/>
        <v>25635.539873046666</v>
      </c>
      <c r="T4597" s="24">
        <f t="shared" ca="1" si="2163"/>
        <v>0</v>
      </c>
      <c r="U4597" s="24">
        <f t="shared" ca="1" si="2163"/>
        <v>0</v>
      </c>
      <c r="V4597" s="24">
        <f t="shared" ca="1" si="2163"/>
        <v>0</v>
      </c>
      <c r="W4597" s="24">
        <f t="shared" ca="1" si="2163"/>
        <v>25635.539873046666</v>
      </c>
      <c r="X4597" s="24">
        <f t="shared" ca="1" si="2163"/>
        <v>346743.07874994376</v>
      </c>
      <c r="Y4597" s="24">
        <f t="shared" ca="1" si="2163"/>
        <v>0</v>
      </c>
      <c r="Z4597" s="24">
        <f t="shared" ca="1" si="2163"/>
        <v>346743.07874994376</v>
      </c>
      <c r="AA4597" s="24">
        <f t="shared" ca="1" si="2163"/>
        <v>5571.7713195210836</v>
      </c>
      <c r="AB4597" s="24">
        <f t="shared" ca="1" si="2163"/>
        <v>118995.7980672952</v>
      </c>
      <c r="AC4597" s="24">
        <f t="shared" ca="1" si="2163"/>
        <v>37224.051352098882</v>
      </c>
    </row>
    <row r="4598" spans="2:29" hidden="1" outlineLevel="1">
      <c r="E4598" s="22"/>
      <c r="F4598" s="61"/>
      <c r="G4598" s="20" t="str">
        <f>$G$13</f>
        <v>ENERGY</v>
      </c>
      <c r="H4598" s="24">
        <f t="shared" ref="H4598:AC4598" ca="1" si="2164">H2794-H3809-H4571</f>
        <v>2606596.1818886329</v>
      </c>
      <c r="I4598" s="24">
        <f t="shared" ca="1" si="2164"/>
        <v>128164.74138492119</v>
      </c>
      <c r="J4598" s="24">
        <f t="shared" ca="1" si="2164"/>
        <v>744294.78494532686</v>
      </c>
      <c r="K4598" s="24">
        <f t="shared" ca="1" si="2164"/>
        <v>-9512.1491449703499</v>
      </c>
      <c r="L4598" s="24">
        <f t="shared" ca="1" si="2164"/>
        <v>-812.4150348342713</v>
      </c>
      <c r="M4598" s="24">
        <f t="shared" ca="1" si="2164"/>
        <v>733970.22076552152</v>
      </c>
      <c r="N4598" s="24">
        <f t="shared" ca="1" si="2164"/>
        <v>430046.89879313682</v>
      </c>
      <c r="O4598" s="24">
        <f t="shared" ca="1" si="2164"/>
        <v>207767.5113468233</v>
      </c>
      <c r="P4598" s="24">
        <f t="shared" ca="1" si="2164"/>
        <v>3999.8981707742664</v>
      </c>
      <c r="Q4598" s="24">
        <f t="shared" ca="1" si="2164"/>
        <v>240180.98563888518</v>
      </c>
      <c r="R4598" s="24">
        <f t="shared" ca="1" si="2164"/>
        <v>881995.29394961731</v>
      </c>
      <c r="S4598" s="24">
        <f t="shared" ca="1" si="2164"/>
        <v>24071.950174639416</v>
      </c>
      <c r="T4598" s="24">
        <f t="shared" ca="1" si="2164"/>
        <v>421314.73288133752</v>
      </c>
      <c r="U4598" s="24">
        <f t="shared" ca="1" si="2164"/>
        <v>85715.557042527362</v>
      </c>
      <c r="V4598" s="24">
        <f t="shared" ca="1" si="2164"/>
        <v>67039.974635485181</v>
      </c>
      <c r="W4598" s="24">
        <f t="shared" ca="1" si="2164"/>
        <v>598142.21473399026</v>
      </c>
      <c r="X4598" s="24">
        <f t="shared" ca="1" si="2164"/>
        <v>161435.99656591428</v>
      </c>
      <c r="Y4598" s="24">
        <f t="shared" ca="1" si="2164"/>
        <v>3950.4467997288384</v>
      </c>
      <c r="Z4598" s="24">
        <f t="shared" ca="1" si="2164"/>
        <v>165386.44336564289</v>
      </c>
      <c r="AA4598" s="24">
        <f t="shared" ca="1" si="2164"/>
        <v>4609.5617604957888</v>
      </c>
      <c r="AB4598" s="24">
        <f t="shared" ca="1" si="2164"/>
        <v>70157.077093113767</v>
      </c>
      <c r="AC4598" s="24">
        <f t="shared" ca="1" si="2164"/>
        <v>24170.628835294541</v>
      </c>
    </row>
    <row r="4599" spans="2:29" hidden="1" outlineLevel="1">
      <c r="E4599" s="22"/>
      <c r="F4599" s="61"/>
      <c r="G4599" s="20" t="str">
        <f>$G$14</f>
        <v>CUSTOMER</v>
      </c>
      <c r="H4599" s="24">
        <f t="shared" ref="H4599:AC4599" ca="1" si="2165">H2795-H3810-H4572</f>
        <v>12365660.458178908</v>
      </c>
      <c r="I4599" s="24">
        <f t="shared" ca="1" si="2165"/>
        <v>3771219.7172521409</v>
      </c>
      <c r="J4599" s="24">
        <f t="shared" ca="1" si="2165"/>
        <v>4418587.6073574312</v>
      </c>
      <c r="K4599" s="24">
        <f t="shared" ca="1" si="2165"/>
        <v>42460.69586907234</v>
      </c>
      <c r="L4599" s="24">
        <f t="shared" ca="1" si="2165"/>
        <v>5458.4037833528</v>
      </c>
      <c r="M4599" s="24">
        <f t="shared" ca="1" si="2165"/>
        <v>4466506.7070098557</v>
      </c>
      <c r="N4599" s="24">
        <f t="shared" ca="1" si="2165"/>
        <v>95424.889652002283</v>
      </c>
      <c r="O4599" s="24">
        <f t="shared" ca="1" si="2165"/>
        <v>51277.208516155973</v>
      </c>
      <c r="P4599" s="24">
        <f t="shared" ca="1" si="2165"/>
        <v>12827.445956745836</v>
      </c>
      <c r="Q4599" s="24">
        <f t="shared" ca="1" si="2165"/>
        <v>-66226.808835071657</v>
      </c>
      <c r="R4599" s="24">
        <f t="shared" ca="1" si="2165"/>
        <v>93302.735289832519</v>
      </c>
      <c r="S4599" s="24">
        <f t="shared" ca="1" si="2165"/>
        <v>849.50005612522818</v>
      </c>
      <c r="T4599" s="24">
        <f t="shared" ca="1" si="2165"/>
        <v>22823.949703224538</v>
      </c>
      <c r="U4599" s="24">
        <f t="shared" ca="1" si="2165"/>
        <v>12797.958249997935</v>
      </c>
      <c r="V4599" s="24">
        <f t="shared" ca="1" si="2165"/>
        <v>1597.6329711600442</v>
      </c>
      <c r="W4599" s="24">
        <f t="shared" ca="1" si="2165"/>
        <v>38069.040980507714</v>
      </c>
      <c r="X4599" s="24">
        <f t="shared" ca="1" si="2165"/>
        <v>42736.013368535321</v>
      </c>
      <c r="Y4599" s="24">
        <f t="shared" ca="1" si="2165"/>
        <v>567.34904960342521</v>
      </c>
      <c r="Z4599" s="24">
        <f t="shared" ca="1" si="2165"/>
        <v>43303.362418138742</v>
      </c>
      <c r="AA4599" s="24">
        <f t="shared" ca="1" si="2165"/>
        <v>2513.8895207155801</v>
      </c>
      <c r="AB4599" s="24">
        <f t="shared" ca="1" si="2165"/>
        <v>3317253.873553697</v>
      </c>
      <c r="AC4599" s="24">
        <f t="shared" ca="1" si="2165"/>
        <v>633491.13215401385</v>
      </c>
    </row>
    <row r="4600" spans="2:29" collapsed="1">
      <c r="B4600" s="59" t="s">
        <v>166</v>
      </c>
      <c r="E4600" s="24">
        <f>E2796-E3811-E4573</f>
        <v>75590764.720618382</v>
      </c>
      <c r="F4600" s="61"/>
      <c r="G4600" s="20" t="str">
        <f>$G$15</f>
        <v>TOTAL</v>
      </c>
      <c r="H4600" s="24">
        <f t="shared" ref="H4600:AC4600" ca="1" si="2166">H2796-H3811-H4573</f>
        <v>75590764.720618367</v>
      </c>
      <c r="I4600" s="24">
        <f t="shared" ca="1" si="2166"/>
        <v>18431722.492415711</v>
      </c>
      <c r="J4600" s="24">
        <f t="shared" ca="1" si="2166"/>
        <v>22336221.141528476</v>
      </c>
      <c r="K4600" s="24">
        <f t="shared" ca="1" si="2166"/>
        <v>249639.2809479681</v>
      </c>
      <c r="L4600" s="24">
        <f t="shared" ca="1" si="2166"/>
        <v>8945.7801406470717</v>
      </c>
      <c r="M4600" s="24">
        <f t="shared" ca="1" si="2166"/>
        <v>22594806.202617068</v>
      </c>
      <c r="N4600" s="24">
        <f t="shared" ca="1" si="2166"/>
        <v>9745572.8741656467</v>
      </c>
      <c r="O4600" s="24">
        <f t="shared" ca="1" si="2166"/>
        <v>3350668.789111163</v>
      </c>
      <c r="P4600" s="24">
        <f t="shared" ca="1" si="2166"/>
        <v>109314.53727472031</v>
      </c>
      <c r="Q4600" s="24">
        <f t="shared" ca="1" si="2166"/>
        <v>16185.56316470518</v>
      </c>
      <c r="R4600" s="24">
        <f t="shared" ca="1" si="2166"/>
        <v>13221741.763716236</v>
      </c>
      <c r="S4600" s="24">
        <f t="shared" ca="1" si="2166"/>
        <v>349711.09974288283</v>
      </c>
      <c r="T4600" s="24">
        <f t="shared" ca="1" si="2166"/>
        <v>5526310.9457698055</v>
      </c>
      <c r="U4600" s="24">
        <f t="shared" ca="1" si="2166"/>
        <v>6836968.145969064</v>
      </c>
      <c r="V4600" s="24">
        <f t="shared" ca="1" si="2166"/>
        <v>484407.69008114981</v>
      </c>
      <c r="W4600" s="24">
        <f t="shared" ca="1" si="2166"/>
        <v>13197397.881562911</v>
      </c>
      <c r="X4600" s="24">
        <f t="shared" ca="1" si="2166"/>
        <v>3518889.1724901055</v>
      </c>
      <c r="Y4600" s="24">
        <f t="shared" ca="1" si="2166"/>
        <v>66113.641838491953</v>
      </c>
      <c r="Z4600" s="24">
        <f t="shared" ca="1" si="2166"/>
        <v>3585002.8143285979</v>
      </c>
      <c r="AA4600" s="24">
        <f t="shared" ca="1" si="2166"/>
        <v>63251.777110109644</v>
      </c>
      <c r="AB4600" s="24">
        <f t="shared" ca="1" si="2166"/>
        <v>3731261.2184619191</v>
      </c>
      <c r="AC4600" s="24">
        <f t="shared" ca="1" si="2166"/>
        <v>765580.5704057368</v>
      </c>
    </row>
    <row r="4601" spans="2:29">
      <c r="E4601" s="24"/>
      <c r="F4601" s="61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</row>
    <row r="4602" spans="2:29">
      <c r="B4602" s="59" t="s">
        <v>300</v>
      </c>
    </row>
    <row r="4603" spans="2:29" hidden="1" outlineLevel="1">
      <c r="F4603" s="61" t="str">
        <f>F4610</f>
        <v>PROD_DEMAND</v>
      </c>
      <c r="G4603" s="20" t="str">
        <f>$G$8</f>
        <v>PRODUCTION</v>
      </c>
      <c r="H4603" s="24">
        <f t="shared" ref="H4603:H4634" si="2167">SUBTOTAL(9,I4603:AC4603)</f>
        <v>559181.99999999988</v>
      </c>
      <c r="I4603" s="25">
        <f>VLOOKUP(CONCATENATE($F4603," ",$G4603),AllocFactorMatrix,(I$4+1),FALSE)*$E4610</f>
        <v>274190.93307771266</v>
      </c>
      <c r="J4603" s="25">
        <f>VLOOKUP(CONCATENATE($F4603," ",$G4603),AllocFactorMatrix,(J$4+1),FALSE)*$E4610</f>
        <v>69359.644474413159</v>
      </c>
      <c r="K4603" s="25">
        <f>VLOOKUP(CONCATENATE($F4603," ",$G4603),AllocFactorMatrix,(K$4+1),FALSE)*$E4610</f>
        <v>810.91974192253417</v>
      </c>
      <c r="L4603" s="25">
        <f>VLOOKUP(CONCATENATE($F4603," ",$G4603),AllocFactorMatrix,(L$4+1),FALSE)*$E4610</f>
        <v>19.977419071464602</v>
      </c>
      <c r="M4603" s="25">
        <f t="shared" ref="M4603:M4634" si="2168">SUBTOTAL(9,J4603:L4603)</f>
        <v>70190.541635407164</v>
      </c>
      <c r="N4603" s="25">
        <f>VLOOKUP(CONCATENATE($F4603," ",$G4603),AllocFactorMatrix,(N$4+1),FALSE)*$E4610</f>
        <v>29020.945445424146</v>
      </c>
      <c r="O4603" s="25">
        <f>VLOOKUP(CONCATENATE($F4603," ",$G4603),AllocFactorMatrix,(O$4+1),FALSE)*$E4610</f>
        <v>8265.0227956195868</v>
      </c>
      <c r="P4603" s="25">
        <f>VLOOKUP(CONCATENATE($F4603," ",$G4603),AllocFactorMatrix,(P$4+1),FALSE)*$E4610</f>
        <v>654.05660546697402</v>
      </c>
      <c r="Q4603" s="25">
        <f>VLOOKUP(CONCATENATE($F4603," ",$G4603),AllocFactorMatrix,(Q$4+1),FALSE)*$E4610</f>
        <v>138.0598169939237</v>
      </c>
      <c r="R4603" s="25">
        <f>SUBTOTAL(9,N4603:Q4603)</f>
        <v>38078.084663504633</v>
      </c>
      <c r="S4603" s="25">
        <f>VLOOKUP(CONCATENATE($F4603," ",$G4603),AllocFactorMatrix,(S$4+1),FALSE)*$E4610</f>
        <v>1743.2970007215292</v>
      </c>
      <c r="T4603" s="25">
        <f>VLOOKUP(CONCATENATE($F4603," ",$G4603),AllocFactorMatrix,(T$4+1),FALSE)*$E4610</f>
        <v>19004.995619009595</v>
      </c>
      <c r="U4603" s="25">
        <f>VLOOKUP(CONCATENATE($F4603," ",$G4603),AllocFactorMatrix,(U$4+1),FALSE)*$E4610</f>
        <v>126927.48801574453</v>
      </c>
      <c r="V4603" s="25">
        <f>VLOOKUP(CONCATENATE($F4603," ",$G4603),AllocFactorMatrix,(V$4+1),FALSE)*$E4610</f>
        <v>19912.524498505569</v>
      </c>
      <c r="W4603" s="25">
        <f>SUBTOTAL(9,S4603:V4603)</f>
        <v>167588.30513398122</v>
      </c>
      <c r="X4603" s="25">
        <f>VLOOKUP(CONCATENATE($F4603," ",$G4603),AllocFactorMatrix,(X$4+1),FALSE)*$E4610</f>
        <v>7877.0738429517178</v>
      </c>
      <c r="Y4603" s="25">
        <f>VLOOKUP(CONCATENATE($F4603," ",$G4603),AllocFactorMatrix,(Y$4+1),FALSE)*$E4610</f>
        <v>190.15544230812307</v>
      </c>
      <c r="Z4603" s="25">
        <f t="shared" ref="Z4603:Z4634" si="2169">SUBTOTAL(9,X4603:Y4603)</f>
        <v>8067.2292852598412</v>
      </c>
      <c r="AA4603" s="25">
        <f>VLOOKUP(CONCATENATE($F4603," ",$G4603),AllocFactorMatrix,(AA$4+1),FALSE)*$E4610</f>
        <v>137.33520369957216</v>
      </c>
      <c r="AB4603" s="25">
        <f>VLOOKUP(CONCATENATE($F4603," ",$G4603),AllocFactorMatrix,(AB$4+1),FALSE)*$E4610</f>
        <v>744.65887790350087</v>
      </c>
      <c r="AC4603" s="25">
        <f>VLOOKUP(CONCATENATE($F4603," ",$G4603),AllocFactorMatrix,(AC$4+1),FALSE)*$E4610</f>
        <v>184.91212253141867</v>
      </c>
    </row>
    <row r="4604" spans="2:29" hidden="1" outlineLevel="1">
      <c r="F4604" s="61" t="str">
        <f>F4610</f>
        <v>PROD_DEMAND</v>
      </c>
      <c r="G4604" s="20" t="str">
        <f>$G$9</f>
        <v>BULKTRAN</v>
      </c>
      <c r="H4604" s="24">
        <f t="shared" si="2167"/>
        <v>0</v>
      </c>
      <c r="I4604" s="25">
        <f>VLOOKUP(CONCATENATE($F4604," ",$G4604),AllocFactorMatrix,(I$4+1),FALSE)*$E4610</f>
        <v>0</v>
      </c>
      <c r="J4604" s="25">
        <f>VLOOKUP(CONCATENATE($F4604," ",$G4604),AllocFactorMatrix,(J$4+1),FALSE)*$E4610</f>
        <v>0</v>
      </c>
      <c r="K4604" s="25">
        <f>VLOOKUP(CONCATENATE($F4604," ",$G4604),AllocFactorMatrix,(K$4+1),FALSE)*$E4610</f>
        <v>0</v>
      </c>
      <c r="L4604" s="25">
        <f>VLOOKUP(CONCATENATE($F4604," ",$G4604),AllocFactorMatrix,(L$4+1),FALSE)*$E4610</f>
        <v>0</v>
      </c>
      <c r="M4604" s="25">
        <f t="shared" si="2168"/>
        <v>0</v>
      </c>
      <c r="N4604" s="25">
        <f>VLOOKUP(CONCATENATE($F4604," ",$G4604),AllocFactorMatrix,(N$4+1),FALSE)*$E4610</f>
        <v>0</v>
      </c>
      <c r="O4604" s="25">
        <f>VLOOKUP(CONCATENATE($F4604," ",$G4604),AllocFactorMatrix,(O$4+1),FALSE)*$E4610</f>
        <v>0</v>
      </c>
      <c r="P4604" s="25">
        <f>VLOOKUP(CONCATENATE($F4604," ",$G4604),AllocFactorMatrix,(P$4+1),FALSE)*$E4610</f>
        <v>0</v>
      </c>
      <c r="Q4604" s="25">
        <f>VLOOKUP(CONCATENATE($F4604," ",$G4604),AllocFactorMatrix,(Q$4+1),FALSE)*$E4610</f>
        <v>0</v>
      </c>
      <c r="R4604" s="25">
        <f t="shared" ref="R4604:R4634" si="2170">SUBTOTAL(9,N4604:Q4604)</f>
        <v>0</v>
      </c>
      <c r="S4604" s="25">
        <f>VLOOKUP(CONCATENATE($F4604," ",$G4604),AllocFactorMatrix,(S$4+1),FALSE)*$E4610</f>
        <v>0</v>
      </c>
      <c r="T4604" s="25">
        <f>VLOOKUP(CONCATENATE($F4604," ",$G4604),AllocFactorMatrix,(T$4+1),FALSE)*$E4610</f>
        <v>0</v>
      </c>
      <c r="U4604" s="25">
        <f>VLOOKUP(CONCATENATE($F4604," ",$G4604),AllocFactorMatrix,(U$4+1),FALSE)*$E4610</f>
        <v>0</v>
      </c>
      <c r="V4604" s="25">
        <f>VLOOKUP(CONCATENATE($F4604," ",$G4604),AllocFactorMatrix,(V$4+1),FALSE)*$E4610</f>
        <v>0</v>
      </c>
      <c r="W4604" s="25">
        <f t="shared" ref="W4604:W4610" si="2171">SUBTOTAL(9,S4604:V4604)</f>
        <v>0</v>
      </c>
      <c r="X4604" s="25">
        <f>VLOOKUP(CONCATENATE($F4604," ",$G4604),AllocFactorMatrix,(X$4+1),FALSE)*$E4610</f>
        <v>0</v>
      </c>
      <c r="Y4604" s="25">
        <f>VLOOKUP(CONCATENATE($F4604," ",$G4604),AllocFactorMatrix,(Y$4+1),FALSE)*$E4610</f>
        <v>0</v>
      </c>
      <c r="Z4604" s="25">
        <f t="shared" si="2169"/>
        <v>0</v>
      </c>
      <c r="AA4604" s="25">
        <f>VLOOKUP(CONCATENATE($F4604," ",$G4604),AllocFactorMatrix,(AA$4+1),FALSE)*$E4610</f>
        <v>0</v>
      </c>
      <c r="AB4604" s="25">
        <f>VLOOKUP(CONCATENATE($F4604," ",$G4604),AllocFactorMatrix,(AB$4+1),FALSE)*$E4610</f>
        <v>0</v>
      </c>
      <c r="AC4604" s="25">
        <f>VLOOKUP(CONCATENATE($F4604," ",$G4604),AllocFactorMatrix,(AC$4+1),FALSE)*$E4610</f>
        <v>0</v>
      </c>
    </row>
    <row r="4605" spans="2:29" hidden="1" outlineLevel="1">
      <c r="F4605" s="61" t="str">
        <f>F4610</f>
        <v>PROD_DEMAND</v>
      </c>
      <c r="G4605" s="20" t="str">
        <f>$G$10</f>
        <v>SUBTRAN</v>
      </c>
      <c r="H4605" s="24">
        <f t="shared" si="2167"/>
        <v>0</v>
      </c>
      <c r="I4605" s="25">
        <f>VLOOKUP(CONCATENATE($F4605," ",$G4605),AllocFactorMatrix,(I$4+1),FALSE)*$E4610</f>
        <v>0</v>
      </c>
      <c r="J4605" s="25">
        <f>VLOOKUP(CONCATENATE($F4605," ",$G4605),AllocFactorMatrix,(J$4+1),FALSE)*$E4610</f>
        <v>0</v>
      </c>
      <c r="K4605" s="25">
        <f>VLOOKUP(CONCATENATE($F4605," ",$G4605),AllocFactorMatrix,(K$4+1),FALSE)*$E4610</f>
        <v>0</v>
      </c>
      <c r="L4605" s="25">
        <f>VLOOKUP(CONCATENATE($F4605," ",$G4605),AllocFactorMatrix,(L$4+1),FALSE)*$E4610</f>
        <v>0</v>
      </c>
      <c r="M4605" s="25">
        <f t="shared" si="2168"/>
        <v>0</v>
      </c>
      <c r="N4605" s="25">
        <f>VLOOKUP(CONCATENATE($F4605," ",$G4605),AllocFactorMatrix,(N$4+1),FALSE)*$E4610</f>
        <v>0</v>
      </c>
      <c r="O4605" s="25">
        <f>VLOOKUP(CONCATENATE($F4605," ",$G4605),AllocFactorMatrix,(O$4+1),FALSE)*$E4610</f>
        <v>0</v>
      </c>
      <c r="P4605" s="25">
        <f>VLOOKUP(CONCATENATE($F4605," ",$G4605),AllocFactorMatrix,(P$4+1),FALSE)*$E4610</f>
        <v>0</v>
      </c>
      <c r="Q4605" s="25">
        <f>VLOOKUP(CONCATENATE($F4605," ",$G4605),AllocFactorMatrix,(Q$4+1),FALSE)*$E4610</f>
        <v>0</v>
      </c>
      <c r="R4605" s="25">
        <f t="shared" si="2170"/>
        <v>0</v>
      </c>
      <c r="S4605" s="25">
        <f>VLOOKUP(CONCATENATE($F4605," ",$G4605),AllocFactorMatrix,(S$4+1),FALSE)*$E4610</f>
        <v>0</v>
      </c>
      <c r="T4605" s="25">
        <f>VLOOKUP(CONCATENATE($F4605," ",$G4605),AllocFactorMatrix,(T$4+1),FALSE)*$E4610</f>
        <v>0</v>
      </c>
      <c r="U4605" s="25">
        <f>VLOOKUP(CONCATENATE($F4605," ",$G4605),AllocFactorMatrix,(U$4+1),FALSE)*$E4610</f>
        <v>0</v>
      </c>
      <c r="V4605" s="25">
        <f>VLOOKUP(CONCATENATE($F4605," ",$G4605),AllocFactorMatrix,(V$4+1),FALSE)*$E4610</f>
        <v>0</v>
      </c>
      <c r="W4605" s="25">
        <f t="shared" si="2171"/>
        <v>0</v>
      </c>
      <c r="X4605" s="25">
        <f>VLOOKUP(CONCATENATE($F4605," ",$G4605),AllocFactorMatrix,(X$4+1),FALSE)*$E4610</f>
        <v>0</v>
      </c>
      <c r="Y4605" s="25">
        <f>VLOOKUP(CONCATENATE($F4605," ",$G4605),AllocFactorMatrix,(Y$4+1),FALSE)*$E4610</f>
        <v>0</v>
      </c>
      <c r="Z4605" s="25">
        <f t="shared" si="2169"/>
        <v>0</v>
      </c>
      <c r="AA4605" s="25">
        <f>VLOOKUP(CONCATENATE($F4605," ",$G4605),AllocFactorMatrix,(AA$4+1),FALSE)*$E4610</f>
        <v>0</v>
      </c>
      <c r="AB4605" s="25">
        <f>VLOOKUP(CONCATENATE($F4605," ",$G4605),AllocFactorMatrix,(AB$4+1),FALSE)*$E4610</f>
        <v>0</v>
      </c>
      <c r="AC4605" s="25">
        <f>VLOOKUP(CONCATENATE($F4605," ",$G4605),AllocFactorMatrix,(AC$4+1),FALSE)*$E4610</f>
        <v>0</v>
      </c>
    </row>
    <row r="4606" spans="2:29" hidden="1" outlineLevel="1">
      <c r="F4606" s="61" t="str">
        <f>F4610</f>
        <v>PROD_DEMAND</v>
      </c>
      <c r="G4606" s="20" t="str">
        <f>$G$11</f>
        <v>DISTPRI</v>
      </c>
      <c r="H4606" s="24">
        <f t="shared" si="2167"/>
        <v>0</v>
      </c>
      <c r="I4606" s="25">
        <f>VLOOKUP(CONCATENATE($F4606," ",$G4606),AllocFactorMatrix,(I$4+1),FALSE)*$E4610</f>
        <v>0</v>
      </c>
      <c r="J4606" s="25">
        <f>VLOOKUP(CONCATENATE($F4606," ",$G4606),AllocFactorMatrix,(J$4+1),FALSE)*$E4610</f>
        <v>0</v>
      </c>
      <c r="K4606" s="25">
        <f>VLOOKUP(CONCATENATE($F4606," ",$G4606),AllocFactorMatrix,(K$4+1),FALSE)*$E4610</f>
        <v>0</v>
      </c>
      <c r="L4606" s="25">
        <f>VLOOKUP(CONCATENATE($F4606," ",$G4606),AllocFactorMatrix,(L$4+1),FALSE)*$E4610</f>
        <v>0</v>
      </c>
      <c r="M4606" s="25">
        <f t="shared" si="2168"/>
        <v>0</v>
      </c>
      <c r="N4606" s="25">
        <f>VLOOKUP(CONCATENATE($F4606," ",$G4606),AllocFactorMatrix,(N$4+1),FALSE)*$E4610</f>
        <v>0</v>
      </c>
      <c r="O4606" s="25">
        <f>VLOOKUP(CONCATENATE($F4606," ",$G4606),AllocFactorMatrix,(O$4+1),FALSE)*$E4610</f>
        <v>0</v>
      </c>
      <c r="P4606" s="25">
        <f>VLOOKUP(CONCATENATE($F4606," ",$G4606),AllocFactorMatrix,(P$4+1),FALSE)*$E4610</f>
        <v>0</v>
      </c>
      <c r="Q4606" s="25">
        <f>VLOOKUP(CONCATENATE($F4606," ",$G4606),AllocFactorMatrix,(Q$4+1),FALSE)*$E4610</f>
        <v>0</v>
      </c>
      <c r="R4606" s="25">
        <f t="shared" si="2170"/>
        <v>0</v>
      </c>
      <c r="S4606" s="25">
        <f>VLOOKUP(CONCATENATE($F4606," ",$G4606),AllocFactorMatrix,(S$4+1),FALSE)*$E4610</f>
        <v>0</v>
      </c>
      <c r="T4606" s="25">
        <f>VLOOKUP(CONCATENATE($F4606," ",$G4606),AllocFactorMatrix,(T$4+1),FALSE)*$E4610</f>
        <v>0</v>
      </c>
      <c r="U4606" s="25">
        <f>VLOOKUP(CONCATENATE($F4606," ",$G4606),AllocFactorMatrix,(U$4+1),FALSE)*$E4610</f>
        <v>0</v>
      </c>
      <c r="V4606" s="25">
        <f>VLOOKUP(CONCATENATE($F4606," ",$G4606),AllocFactorMatrix,(V$4+1),FALSE)*$E4610</f>
        <v>0</v>
      </c>
      <c r="W4606" s="25">
        <f t="shared" si="2171"/>
        <v>0</v>
      </c>
      <c r="X4606" s="25">
        <f>VLOOKUP(CONCATENATE($F4606," ",$G4606),AllocFactorMatrix,(X$4+1),FALSE)*$E4610</f>
        <v>0</v>
      </c>
      <c r="Y4606" s="25">
        <f>VLOOKUP(CONCATENATE($F4606," ",$G4606),AllocFactorMatrix,(Y$4+1),FALSE)*$E4610</f>
        <v>0</v>
      </c>
      <c r="Z4606" s="25">
        <f t="shared" si="2169"/>
        <v>0</v>
      </c>
      <c r="AA4606" s="25">
        <f>VLOOKUP(CONCATENATE($F4606," ",$G4606),AllocFactorMatrix,(AA$4+1),FALSE)*$E4610</f>
        <v>0</v>
      </c>
      <c r="AB4606" s="25">
        <f>VLOOKUP(CONCATENATE($F4606," ",$G4606),AllocFactorMatrix,(AB$4+1),FALSE)*$E4610</f>
        <v>0</v>
      </c>
      <c r="AC4606" s="25">
        <f>VLOOKUP(CONCATENATE($F4606," ",$G4606),AllocFactorMatrix,(AC$4+1),FALSE)*$E4610</f>
        <v>0</v>
      </c>
    </row>
    <row r="4607" spans="2:29" hidden="1" outlineLevel="1">
      <c r="F4607" s="61" t="str">
        <f>F4610</f>
        <v>PROD_DEMAND</v>
      </c>
      <c r="G4607" s="20" t="str">
        <f>$G$12</f>
        <v>DISTSEC</v>
      </c>
      <c r="H4607" s="24">
        <f t="shared" si="2167"/>
        <v>0</v>
      </c>
      <c r="I4607" s="25">
        <f>VLOOKUP(CONCATENATE($F4607," ",$G4607),AllocFactorMatrix,(I$4+1),FALSE)*$E4610</f>
        <v>0</v>
      </c>
      <c r="J4607" s="25">
        <f>VLOOKUP(CONCATENATE($F4607," ",$G4607),AllocFactorMatrix,(J$4+1),FALSE)*$E4610</f>
        <v>0</v>
      </c>
      <c r="K4607" s="25">
        <f>VLOOKUP(CONCATENATE($F4607," ",$G4607),AllocFactorMatrix,(K$4+1),FALSE)*$E4610</f>
        <v>0</v>
      </c>
      <c r="L4607" s="25">
        <f>VLOOKUP(CONCATENATE($F4607," ",$G4607),AllocFactorMatrix,(L$4+1),FALSE)*$E4610</f>
        <v>0</v>
      </c>
      <c r="M4607" s="25">
        <f t="shared" si="2168"/>
        <v>0</v>
      </c>
      <c r="N4607" s="25">
        <f>VLOOKUP(CONCATENATE($F4607," ",$G4607),AllocFactorMatrix,(N$4+1),FALSE)*$E4610</f>
        <v>0</v>
      </c>
      <c r="O4607" s="25">
        <f>VLOOKUP(CONCATENATE($F4607," ",$G4607),AllocFactorMatrix,(O$4+1),FALSE)*$E4610</f>
        <v>0</v>
      </c>
      <c r="P4607" s="25">
        <f>VLOOKUP(CONCATENATE($F4607," ",$G4607),AllocFactorMatrix,(P$4+1),FALSE)*$E4610</f>
        <v>0</v>
      </c>
      <c r="Q4607" s="25">
        <f>VLOOKUP(CONCATENATE($F4607," ",$G4607),AllocFactorMatrix,(Q$4+1),FALSE)*$E4610</f>
        <v>0</v>
      </c>
      <c r="R4607" s="25">
        <f t="shared" si="2170"/>
        <v>0</v>
      </c>
      <c r="S4607" s="25">
        <f>VLOOKUP(CONCATENATE($F4607," ",$G4607),AllocFactorMatrix,(S$4+1),FALSE)*$E4610</f>
        <v>0</v>
      </c>
      <c r="T4607" s="25">
        <f>VLOOKUP(CONCATENATE($F4607," ",$G4607),AllocFactorMatrix,(T$4+1),FALSE)*$E4610</f>
        <v>0</v>
      </c>
      <c r="U4607" s="25">
        <f>VLOOKUP(CONCATENATE($F4607," ",$G4607),AllocFactorMatrix,(U$4+1),FALSE)*$E4610</f>
        <v>0</v>
      </c>
      <c r="V4607" s="25">
        <f>VLOOKUP(CONCATENATE($F4607," ",$G4607),AllocFactorMatrix,(V$4+1),FALSE)*$E4610</f>
        <v>0</v>
      </c>
      <c r="W4607" s="25">
        <f t="shared" si="2171"/>
        <v>0</v>
      </c>
      <c r="X4607" s="25">
        <f>VLOOKUP(CONCATENATE($F4607," ",$G4607),AllocFactorMatrix,(X$4+1),FALSE)*$E4610</f>
        <v>0</v>
      </c>
      <c r="Y4607" s="25">
        <f>VLOOKUP(CONCATENATE($F4607," ",$G4607),AllocFactorMatrix,(Y$4+1),FALSE)*$E4610</f>
        <v>0</v>
      </c>
      <c r="Z4607" s="25">
        <f t="shared" si="2169"/>
        <v>0</v>
      </c>
      <c r="AA4607" s="25">
        <f>VLOOKUP(CONCATENATE($F4607," ",$G4607),AllocFactorMatrix,(AA$4+1),FALSE)*$E4610</f>
        <v>0</v>
      </c>
      <c r="AB4607" s="25">
        <f>VLOOKUP(CONCATENATE($F4607," ",$G4607),AllocFactorMatrix,(AB$4+1),FALSE)*$E4610</f>
        <v>0</v>
      </c>
      <c r="AC4607" s="25">
        <f>VLOOKUP(CONCATENATE($F4607," ",$G4607),AllocFactorMatrix,(AC$4+1),FALSE)*$E4610</f>
        <v>0</v>
      </c>
    </row>
    <row r="4608" spans="2:29" hidden="1" outlineLevel="1">
      <c r="F4608" s="61" t="str">
        <f>F4610</f>
        <v>PROD_DEMAND</v>
      </c>
      <c r="G4608" s="20" t="str">
        <f>$G$13</f>
        <v>ENERGY</v>
      </c>
      <c r="H4608" s="24">
        <f t="shared" si="2167"/>
        <v>0</v>
      </c>
      <c r="I4608" s="25">
        <f>VLOOKUP(CONCATENATE($F4608," ",$G4608),AllocFactorMatrix,(I$4+1),FALSE)*$E4610</f>
        <v>0</v>
      </c>
      <c r="J4608" s="25">
        <f>VLOOKUP(CONCATENATE($F4608," ",$G4608),AllocFactorMatrix,(J$4+1),FALSE)*$E4610</f>
        <v>0</v>
      </c>
      <c r="K4608" s="25">
        <f>VLOOKUP(CONCATENATE($F4608," ",$G4608),AllocFactorMatrix,(K$4+1),FALSE)*$E4610</f>
        <v>0</v>
      </c>
      <c r="L4608" s="25">
        <f>VLOOKUP(CONCATENATE($F4608," ",$G4608),AllocFactorMatrix,(L$4+1),FALSE)*$E4610</f>
        <v>0</v>
      </c>
      <c r="M4608" s="25">
        <f t="shared" si="2168"/>
        <v>0</v>
      </c>
      <c r="N4608" s="25">
        <f>VLOOKUP(CONCATENATE($F4608," ",$G4608),AllocFactorMatrix,(N$4+1),FALSE)*$E4610</f>
        <v>0</v>
      </c>
      <c r="O4608" s="25">
        <f>VLOOKUP(CONCATENATE($F4608," ",$G4608),AllocFactorMatrix,(O$4+1),FALSE)*$E4610</f>
        <v>0</v>
      </c>
      <c r="P4608" s="25">
        <f>VLOOKUP(CONCATENATE($F4608," ",$G4608),AllocFactorMatrix,(P$4+1),FALSE)*$E4610</f>
        <v>0</v>
      </c>
      <c r="Q4608" s="25">
        <f>VLOOKUP(CONCATENATE($F4608," ",$G4608),AllocFactorMatrix,(Q$4+1),FALSE)*$E4610</f>
        <v>0</v>
      </c>
      <c r="R4608" s="25">
        <f t="shared" si="2170"/>
        <v>0</v>
      </c>
      <c r="S4608" s="25">
        <f>VLOOKUP(CONCATENATE($F4608," ",$G4608),AllocFactorMatrix,(S$4+1),FALSE)*$E4610</f>
        <v>0</v>
      </c>
      <c r="T4608" s="25">
        <f>VLOOKUP(CONCATENATE($F4608," ",$G4608),AllocFactorMatrix,(T$4+1),FALSE)*$E4610</f>
        <v>0</v>
      </c>
      <c r="U4608" s="25">
        <f>VLOOKUP(CONCATENATE($F4608," ",$G4608),AllocFactorMatrix,(U$4+1),FALSE)*$E4610</f>
        <v>0</v>
      </c>
      <c r="V4608" s="25">
        <f>VLOOKUP(CONCATENATE($F4608," ",$G4608),AllocFactorMatrix,(V$4+1),FALSE)*$E4610</f>
        <v>0</v>
      </c>
      <c r="W4608" s="25">
        <f t="shared" si="2171"/>
        <v>0</v>
      </c>
      <c r="X4608" s="25">
        <f>VLOOKUP(CONCATENATE($F4608," ",$G4608),AllocFactorMatrix,(X$4+1),FALSE)*$E4610</f>
        <v>0</v>
      </c>
      <c r="Y4608" s="25">
        <f>VLOOKUP(CONCATENATE($F4608," ",$G4608),AllocFactorMatrix,(Y$4+1),FALSE)*$E4610</f>
        <v>0</v>
      </c>
      <c r="Z4608" s="25">
        <f t="shared" si="2169"/>
        <v>0</v>
      </c>
      <c r="AA4608" s="25">
        <f>VLOOKUP(CONCATENATE($F4608," ",$G4608),AllocFactorMatrix,(AA$4+1),FALSE)*$E4610</f>
        <v>0</v>
      </c>
      <c r="AB4608" s="25">
        <f>VLOOKUP(CONCATENATE($F4608," ",$G4608),AllocFactorMatrix,(AB$4+1),FALSE)*$E4610</f>
        <v>0</v>
      </c>
      <c r="AC4608" s="25">
        <f>VLOOKUP(CONCATENATE($F4608," ",$G4608),AllocFactorMatrix,(AC$4+1),FALSE)*$E4610</f>
        <v>0</v>
      </c>
    </row>
    <row r="4609" spans="4:29" hidden="1" outlineLevel="1">
      <c r="F4609" s="61" t="str">
        <f>F4610</f>
        <v>PROD_DEMAND</v>
      </c>
      <c r="G4609" s="20" t="str">
        <f>$G$14</f>
        <v>CUSTOMER</v>
      </c>
      <c r="H4609" s="24">
        <f t="shared" si="2167"/>
        <v>0</v>
      </c>
      <c r="I4609" s="25">
        <f>VLOOKUP(CONCATENATE($F4609," ",$G4609),AllocFactorMatrix,(I$4+1),FALSE)*$E4610</f>
        <v>0</v>
      </c>
      <c r="J4609" s="25">
        <f>VLOOKUP(CONCATENATE($F4609," ",$G4609),AllocFactorMatrix,(J$4+1),FALSE)*$E4610</f>
        <v>0</v>
      </c>
      <c r="K4609" s="25">
        <f>VLOOKUP(CONCATENATE($F4609," ",$G4609),AllocFactorMatrix,(K$4+1),FALSE)*$E4610</f>
        <v>0</v>
      </c>
      <c r="L4609" s="25">
        <f>VLOOKUP(CONCATENATE($F4609," ",$G4609),AllocFactorMatrix,(L$4+1),FALSE)*$E4610</f>
        <v>0</v>
      </c>
      <c r="M4609" s="25">
        <f t="shared" si="2168"/>
        <v>0</v>
      </c>
      <c r="N4609" s="25">
        <f>VLOOKUP(CONCATENATE($F4609," ",$G4609),AllocFactorMatrix,(N$4+1),FALSE)*$E4610</f>
        <v>0</v>
      </c>
      <c r="O4609" s="25">
        <f>VLOOKUP(CONCATENATE($F4609," ",$G4609),AllocFactorMatrix,(O$4+1),FALSE)*$E4610</f>
        <v>0</v>
      </c>
      <c r="P4609" s="25">
        <f>VLOOKUP(CONCATENATE($F4609," ",$G4609),AllocFactorMatrix,(P$4+1),FALSE)*$E4610</f>
        <v>0</v>
      </c>
      <c r="Q4609" s="25">
        <f>VLOOKUP(CONCATENATE($F4609," ",$G4609),AllocFactorMatrix,(Q$4+1),FALSE)*$E4610</f>
        <v>0</v>
      </c>
      <c r="R4609" s="25">
        <f t="shared" si="2170"/>
        <v>0</v>
      </c>
      <c r="S4609" s="25">
        <f>VLOOKUP(CONCATENATE($F4609," ",$G4609),AllocFactorMatrix,(S$4+1),FALSE)*$E4610</f>
        <v>0</v>
      </c>
      <c r="T4609" s="25">
        <f>VLOOKUP(CONCATENATE($F4609," ",$G4609),AllocFactorMatrix,(T$4+1),FALSE)*$E4610</f>
        <v>0</v>
      </c>
      <c r="U4609" s="25">
        <f>VLOOKUP(CONCATENATE($F4609," ",$G4609),AllocFactorMatrix,(U$4+1),FALSE)*$E4610</f>
        <v>0</v>
      </c>
      <c r="V4609" s="25">
        <f>VLOOKUP(CONCATENATE($F4609," ",$G4609),AllocFactorMatrix,(V$4+1),FALSE)*$E4610</f>
        <v>0</v>
      </c>
      <c r="W4609" s="25">
        <f t="shared" si="2171"/>
        <v>0</v>
      </c>
      <c r="X4609" s="25">
        <f>VLOOKUP(CONCATENATE($F4609," ",$G4609),AllocFactorMatrix,(X$4+1),FALSE)*$E4610</f>
        <v>0</v>
      </c>
      <c r="Y4609" s="25">
        <f>VLOOKUP(CONCATENATE($F4609," ",$G4609),AllocFactorMatrix,(Y$4+1),FALSE)*$E4610</f>
        <v>0</v>
      </c>
      <c r="Z4609" s="25">
        <f t="shared" si="2169"/>
        <v>0</v>
      </c>
      <c r="AA4609" s="25">
        <f>VLOOKUP(CONCATENATE($F4609," ",$G4609),AllocFactorMatrix,(AA$4+1),FALSE)*$E4610</f>
        <v>0</v>
      </c>
      <c r="AB4609" s="25">
        <f>VLOOKUP(CONCATENATE($F4609," ",$G4609),AllocFactorMatrix,(AB$4+1),FALSE)*$E4610</f>
        <v>0</v>
      </c>
      <c r="AC4609" s="25">
        <f>VLOOKUP(CONCATENATE($F4609," ",$G4609),AllocFactorMatrix,(AC$4+1),FALSE)*$E4610</f>
        <v>0</v>
      </c>
    </row>
    <row r="4610" spans="4:29" collapsed="1">
      <c r="D4610" s="20" t="s">
        <v>7</v>
      </c>
      <c r="E4610" s="22">
        <f>-'Sch 4'!E500</f>
        <v>559182</v>
      </c>
      <c r="F4610" s="61" t="s">
        <v>29</v>
      </c>
      <c r="G4610" s="20" t="str">
        <f>$G$15</f>
        <v>TOTAL</v>
      </c>
      <c r="H4610" s="24">
        <f t="shared" si="2167"/>
        <v>559181.99999999988</v>
      </c>
      <c r="I4610" s="25">
        <f>VLOOKUP(CONCATENATE($F4610," ",$G4610),AllocFactorMatrix,(I$4+1),FALSE)*$E4610</f>
        <v>274190.93307771266</v>
      </c>
      <c r="J4610" s="25">
        <f>VLOOKUP(CONCATENATE($F4610," ",$G4610),AllocFactorMatrix,(J$4+1),FALSE)*$E4610</f>
        <v>69359.644474413159</v>
      </c>
      <c r="K4610" s="25">
        <f>VLOOKUP(CONCATENATE($F4610," ",$G4610),AllocFactorMatrix,(K$4+1),FALSE)*$E4610</f>
        <v>810.91974192253417</v>
      </c>
      <c r="L4610" s="25">
        <f>VLOOKUP(CONCATENATE($F4610," ",$G4610),AllocFactorMatrix,(L$4+1),FALSE)*$E4610</f>
        <v>19.977419071464602</v>
      </c>
      <c r="M4610" s="25">
        <f t="shared" si="2168"/>
        <v>70190.541635407164</v>
      </c>
      <c r="N4610" s="25">
        <f>VLOOKUP(CONCATENATE($F4610," ",$G4610),AllocFactorMatrix,(N$4+1),FALSE)*$E4610</f>
        <v>29020.945445424146</v>
      </c>
      <c r="O4610" s="25">
        <f>VLOOKUP(CONCATENATE($F4610," ",$G4610),AllocFactorMatrix,(O$4+1),FALSE)*$E4610</f>
        <v>8265.0227956195868</v>
      </c>
      <c r="P4610" s="25">
        <f>VLOOKUP(CONCATENATE($F4610," ",$G4610),AllocFactorMatrix,(P$4+1),FALSE)*$E4610</f>
        <v>654.05660546697402</v>
      </c>
      <c r="Q4610" s="25">
        <f>VLOOKUP(CONCATENATE($F4610," ",$G4610),AllocFactorMatrix,(Q$4+1),FALSE)*$E4610</f>
        <v>138.0598169939237</v>
      </c>
      <c r="R4610" s="25">
        <f t="shared" si="2170"/>
        <v>38078.084663504633</v>
      </c>
      <c r="S4610" s="25">
        <f>VLOOKUP(CONCATENATE($F4610," ",$G4610),AllocFactorMatrix,(S$4+1),FALSE)*$E4610</f>
        <v>1743.2970007215292</v>
      </c>
      <c r="T4610" s="25">
        <f>VLOOKUP(CONCATENATE($F4610," ",$G4610),AllocFactorMatrix,(T$4+1),FALSE)*$E4610</f>
        <v>19004.995619009595</v>
      </c>
      <c r="U4610" s="25">
        <f>VLOOKUP(CONCATENATE($F4610," ",$G4610),AllocFactorMatrix,(U$4+1),FALSE)*$E4610</f>
        <v>126927.48801574453</v>
      </c>
      <c r="V4610" s="25">
        <f>VLOOKUP(CONCATENATE($F4610," ",$G4610),AllocFactorMatrix,(V$4+1),FALSE)*$E4610</f>
        <v>19912.524498505569</v>
      </c>
      <c r="W4610" s="25">
        <f t="shared" si="2171"/>
        <v>167588.30513398122</v>
      </c>
      <c r="X4610" s="25">
        <f>VLOOKUP(CONCATENATE($F4610," ",$G4610),AllocFactorMatrix,(X$4+1),FALSE)*$E4610</f>
        <v>7877.0738429517178</v>
      </c>
      <c r="Y4610" s="25">
        <f>VLOOKUP(CONCATENATE($F4610," ",$G4610),AllocFactorMatrix,(Y$4+1),FALSE)*$E4610</f>
        <v>190.15544230812307</v>
      </c>
      <c r="Z4610" s="25">
        <f t="shared" si="2169"/>
        <v>8067.2292852598412</v>
      </c>
      <c r="AA4610" s="25">
        <f>VLOOKUP(CONCATENATE($F4610," ",$G4610),AllocFactorMatrix,(AA$4+1),FALSE)*$E4610</f>
        <v>137.33520369957216</v>
      </c>
      <c r="AB4610" s="25">
        <f>VLOOKUP(CONCATENATE($F4610," ",$G4610),AllocFactorMatrix,(AB$4+1),FALSE)*$E4610</f>
        <v>744.65887790350087</v>
      </c>
      <c r="AC4610" s="25">
        <f>VLOOKUP(CONCATENATE($F4610," ",$G4610),AllocFactorMatrix,(AC$4+1),FALSE)*$E4610</f>
        <v>184.91212253141867</v>
      </c>
    </row>
    <row r="4611" spans="4:29" hidden="1" outlineLevel="1">
      <c r="F4611" s="61" t="str">
        <f>F4618</f>
        <v>RB_GUP_EPIS_T</v>
      </c>
      <c r="G4611" s="20" t="str">
        <f>$G$8</f>
        <v>PRODUCTION</v>
      </c>
      <c r="H4611" s="24">
        <f t="shared" si="2167"/>
        <v>50914.662988392309</v>
      </c>
      <c r="I4611" s="25">
        <f>VLOOKUP(CONCATENATE($F4611," ",$G4611),AllocFactorMatrix,(I$4+1),FALSE)*$E4618</f>
        <v>24965.644373611038</v>
      </c>
      <c r="J4611" s="25">
        <f>VLOOKUP(CONCATENATE($F4611," ",$G4611),AllocFactorMatrix,(J$4+1),FALSE)*$E4618</f>
        <v>6315.3372665955858</v>
      </c>
      <c r="K4611" s="25">
        <f>VLOOKUP(CONCATENATE($F4611," ",$G4611),AllocFactorMatrix,(K$4+1),FALSE)*$E4618</f>
        <v>73.835898456352126</v>
      </c>
      <c r="L4611" s="25">
        <f>VLOOKUP(CONCATENATE($F4611," ",$G4611),AllocFactorMatrix,(L$4+1),FALSE)*$E4618</f>
        <v>1.818984801730924</v>
      </c>
      <c r="M4611" s="25">
        <f t="shared" si="2168"/>
        <v>6390.9921498536687</v>
      </c>
      <c r="N4611" s="25">
        <f>VLOOKUP(CONCATENATE($F4611," ",$G4611),AllocFactorMatrix,(N$4+1),FALSE)*$E4618</f>
        <v>2642.4163455874636</v>
      </c>
      <c r="O4611" s="25">
        <f>VLOOKUP(CONCATENATE($F4611," ",$G4611),AllocFactorMatrix,(O$4+1),FALSE)*$E4618</f>
        <v>752.54720329043369</v>
      </c>
      <c r="P4611" s="25">
        <f>VLOOKUP(CONCATENATE($F4611," ",$G4611),AllocFactorMatrix,(P$4+1),FALSE)*$E4618</f>
        <v>59.553189556678952</v>
      </c>
      <c r="Q4611" s="25">
        <f>VLOOKUP(CONCATENATE($F4611," ",$G4611),AllocFactorMatrix,(Q$4+1),FALSE)*$E4618</f>
        <v>12.570628265009859</v>
      </c>
      <c r="R4611" s="25">
        <f t="shared" si="2170"/>
        <v>3467.0873666995863</v>
      </c>
      <c r="S4611" s="25">
        <f>VLOOKUP(CONCATENATE($F4611," ",$G4611),AllocFactorMatrix,(S$4+1),FALSE)*$E4618</f>
        <v>158.73075184897183</v>
      </c>
      <c r="T4611" s="25">
        <f>VLOOKUP(CONCATENATE($F4611," ",$G4611),AllocFactorMatrix,(T$4+1),FALSE)*$E4618</f>
        <v>1730.4436606288216</v>
      </c>
      <c r="U4611" s="25">
        <f>VLOOKUP(CONCATENATE($F4611," ",$G4611),AllocFactorMatrix,(U$4+1),FALSE)*$E4618</f>
        <v>11557.006978559461</v>
      </c>
      <c r="V4611" s="25">
        <f>VLOOKUP(CONCATENATE($F4611," ",$G4611),AllocFactorMatrix,(V$4+1),FALSE)*$E4618</f>
        <v>1813.0760183437892</v>
      </c>
      <c r="W4611" s="25">
        <f>SUBTOTAL(9,S4611:V4611)</f>
        <v>15259.257409381044</v>
      </c>
      <c r="X4611" s="25">
        <f>VLOOKUP(CONCATENATE($F4611," ",$G4611),AllocFactorMatrix,(X$4+1),FALSE)*$E4618</f>
        <v>717.2236589313801</v>
      </c>
      <c r="Y4611" s="25">
        <f>VLOOKUP(CONCATENATE($F4611," ",$G4611),AllocFactorMatrix,(Y$4+1),FALSE)*$E4618</f>
        <v>17.314041332744548</v>
      </c>
      <c r="Z4611" s="25">
        <f t="shared" si="2169"/>
        <v>734.53770026412462</v>
      </c>
      <c r="AA4611" s="25">
        <f>VLOOKUP(CONCATENATE($F4611," ",$G4611),AllocFactorMatrix,(AA$4+1),FALSE)*$E4618</f>
        <v>12.504650744848592</v>
      </c>
      <c r="AB4611" s="25">
        <f>VLOOKUP(CONCATENATE($F4611," ",$G4611),AllocFactorMatrix,(AB$4+1),FALSE)*$E4618</f>
        <v>67.802711478143294</v>
      </c>
      <c r="AC4611" s="25">
        <f>VLOOKUP(CONCATENATE($F4611," ",$G4611),AllocFactorMatrix,(AC$4+1),FALSE)*$E4618</f>
        <v>16.836626359853298</v>
      </c>
    </row>
    <row r="4612" spans="4:29" hidden="1" outlineLevel="1">
      <c r="F4612" s="61" t="str">
        <f>F4618</f>
        <v>RB_GUP_EPIS_T</v>
      </c>
      <c r="G4612" s="20" t="str">
        <f>$G$9</f>
        <v>BULKTRAN</v>
      </c>
      <c r="H4612" s="24">
        <f t="shared" si="2167"/>
        <v>2693924.1239983449</v>
      </c>
      <c r="I4612" s="25">
        <f>VLOOKUP(CONCATENATE($F4612," ",$G4612),AllocFactorMatrix,(I$4+1),FALSE)*$E4618</f>
        <v>1320946.613445472</v>
      </c>
      <c r="J4612" s="25">
        <f>VLOOKUP(CONCATENATE($F4612," ",$G4612),AllocFactorMatrix,(J$4+1),FALSE)*$E4618</f>
        <v>334148.12973516691</v>
      </c>
      <c r="K4612" s="25">
        <f>VLOOKUP(CONCATENATE($F4612," ",$G4612),AllocFactorMatrix,(K$4+1),FALSE)*$E4618</f>
        <v>3906.6998855321285</v>
      </c>
      <c r="L4612" s="25">
        <f>VLOOKUP(CONCATENATE($F4612," ",$G4612),AllocFactorMatrix,(L$4+1),FALSE)*$E4618</f>
        <v>96.243532824452686</v>
      </c>
      <c r="M4612" s="25">
        <f t="shared" si="2168"/>
        <v>338151.0731535235</v>
      </c>
      <c r="N4612" s="25">
        <f>VLOOKUP(CONCATENATE($F4612," ",$G4612),AllocFactorMatrix,(N$4+1),FALSE)*$E4618</f>
        <v>139811.76975773182</v>
      </c>
      <c r="O4612" s="25">
        <f>VLOOKUP(CONCATENATE($F4612," ",$G4612),AllocFactorMatrix,(O$4+1),FALSE)*$E4618</f>
        <v>39817.705674567223</v>
      </c>
      <c r="P4612" s="25">
        <f>VLOOKUP(CONCATENATE($F4612," ",$G4612),AllocFactorMatrix,(P$4+1),FALSE)*$E4618</f>
        <v>3150.9935368591068</v>
      </c>
      <c r="Q4612" s="25">
        <f>VLOOKUP(CONCATENATE($F4612," ",$G4612),AllocFactorMatrix,(Q$4+1),FALSE)*$E4618</f>
        <v>665.11917685964079</v>
      </c>
      <c r="R4612" s="25">
        <f t="shared" si="2170"/>
        <v>183445.58814601781</v>
      </c>
      <c r="S4612" s="25">
        <f>VLOOKUP(CONCATENATE($F4612," ",$G4612),AllocFactorMatrix,(S$4+1),FALSE)*$E4618</f>
        <v>8398.5354420165313</v>
      </c>
      <c r="T4612" s="25">
        <f>VLOOKUP(CONCATENATE($F4612," ",$G4612),AllocFactorMatrix,(T$4+1),FALSE)*$E4618</f>
        <v>91558.770086542136</v>
      </c>
      <c r="U4612" s="25">
        <f>VLOOKUP(CONCATENATE($F4612," ",$G4612),AllocFactorMatrix,(U$4+1),FALSE)*$E4618</f>
        <v>611487.89117697813</v>
      </c>
      <c r="V4612" s="25">
        <f>VLOOKUP(CONCATENATE($F4612," ",$G4612),AllocFactorMatrix,(V$4+1),FALSE)*$E4618</f>
        <v>95930.89569448265</v>
      </c>
      <c r="W4612" s="25">
        <f t="shared" ref="W4612:W4618" si="2172">SUBTOTAL(9,S4612:V4612)</f>
        <v>807376.09240001941</v>
      </c>
      <c r="X4612" s="25">
        <f>VLOOKUP(CONCATENATE($F4612," ",$G4612),AllocFactorMatrix,(X$4+1),FALSE)*$E4618</f>
        <v>37948.716611128366</v>
      </c>
      <c r="Y4612" s="25">
        <f>VLOOKUP(CONCATENATE($F4612," ",$G4612),AllocFactorMatrix,(Y$4+1),FALSE)*$E4618</f>
        <v>916.09589247048063</v>
      </c>
      <c r="Z4612" s="25">
        <f t="shared" si="2169"/>
        <v>38864.812503598849</v>
      </c>
      <c r="AA4612" s="25">
        <f>VLOOKUP(CONCATENATE($F4612," ",$G4612),AllocFactorMatrix,(AA$4+1),FALSE)*$E4618</f>
        <v>661.62826829279948</v>
      </c>
      <c r="AB4612" s="25">
        <f>VLOOKUP(CONCATENATE($F4612," ",$G4612),AllocFactorMatrix,(AB$4+1),FALSE)*$E4618</f>
        <v>3587.4804899545752</v>
      </c>
      <c r="AC4612" s="25">
        <f>VLOOKUP(CONCATENATE($F4612," ",$G4612),AllocFactorMatrix,(AC$4+1),FALSE)*$E4618</f>
        <v>890.83559146597474</v>
      </c>
    </row>
    <row r="4613" spans="4:29" hidden="1" outlineLevel="1">
      <c r="F4613" s="61" t="str">
        <f>F4618</f>
        <v>RB_GUP_EPIS_T</v>
      </c>
      <c r="G4613" s="20" t="str">
        <f>$G$10</f>
        <v>SUBTRAN</v>
      </c>
      <c r="H4613" s="24">
        <f t="shared" si="2167"/>
        <v>1032707.2130132624</v>
      </c>
      <c r="I4613" s="25">
        <f>VLOOKUP(CONCATENATE($F4613," ",$G4613),AllocFactorMatrix,(I$4+1),FALSE)*$E4618</f>
        <v>490434.52207350719</v>
      </c>
      <c r="J4613" s="25">
        <f>VLOOKUP(CONCATENATE($F4613," ",$G4613),AllocFactorMatrix,(J$4+1),FALSE)*$E4618</f>
        <v>125544.00092769007</v>
      </c>
      <c r="K4613" s="25">
        <f>VLOOKUP(CONCATENATE($F4613," ",$G4613),AllocFactorMatrix,(K$4+1),FALSE)*$E4618</f>
        <v>1462.9921929042353</v>
      </c>
      <c r="L4613" s="25">
        <f>VLOOKUP(CONCATENATE($F4613," ",$G4613),AllocFactorMatrix,(L$4+1),FALSE)*$E4618</f>
        <v>47.963058188146924</v>
      </c>
      <c r="M4613" s="25">
        <f t="shared" si="2168"/>
        <v>127054.95617878245</v>
      </c>
      <c r="N4613" s="25">
        <f>VLOOKUP(CONCATENATE($F4613," ",$G4613),AllocFactorMatrix,(N$4+1),FALSE)*$E4618</f>
        <v>54718.175153032455</v>
      </c>
      <c r="O4613" s="25">
        <f>VLOOKUP(CONCATENATE($F4613," ",$G4613),AllocFactorMatrix,(O$4+1),FALSE)*$E4618</f>
        <v>15509.743195614459</v>
      </c>
      <c r="P4613" s="25">
        <f>VLOOKUP(CONCATENATE($F4613," ",$G4613),AllocFactorMatrix,(P$4+1),FALSE)*$E4618</f>
        <v>1588.7083142252352</v>
      </c>
      <c r="Q4613" s="25">
        <f>VLOOKUP(CONCATENATE($F4613," ",$G4613),AllocFactorMatrix,(Q$4+1),FALSE)*$E4618</f>
        <v>0</v>
      </c>
      <c r="R4613" s="25">
        <f t="shared" si="2170"/>
        <v>71816.62666287215</v>
      </c>
      <c r="S4613" s="25">
        <f>VLOOKUP(CONCATENATE($F4613," ",$G4613),AllocFactorMatrix,(S$4+1),FALSE)*$E4618</f>
        <v>3064.4635542958799</v>
      </c>
      <c r="T4613" s="25">
        <f>VLOOKUP(CONCATENATE($F4613," ",$G4613),AllocFactorMatrix,(T$4+1),FALSE)*$E4618</f>
        <v>35418.70371225127</v>
      </c>
      <c r="U4613" s="25">
        <f>VLOOKUP(CONCATENATE($F4613," ",$G4613),AllocFactorMatrix,(U$4+1),FALSE)*$E4618</f>
        <v>288511.74072345818</v>
      </c>
      <c r="V4613" s="25">
        <f>VLOOKUP(CONCATENATE($F4613," ",$G4613),AllocFactorMatrix,(V$4+1),FALSE)*$E4618</f>
        <v>0</v>
      </c>
      <c r="W4613" s="25">
        <f t="shared" si="2172"/>
        <v>326994.90799000533</v>
      </c>
      <c r="X4613" s="25">
        <f>VLOOKUP(CONCATENATE($F4613," ",$G4613),AllocFactorMatrix,(X$4+1),FALSE)*$E4618</f>
        <v>14850.202493789064</v>
      </c>
      <c r="Y4613" s="25">
        <f>VLOOKUP(CONCATENATE($F4613," ",$G4613),AllocFactorMatrix,(Y$4+1),FALSE)*$E4618</f>
        <v>355.3009863491215</v>
      </c>
      <c r="Z4613" s="25">
        <f t="shared" si="2169"/>
        <v>15205.503480138184</v>
      </c>
      <c r="AA4613" s="25">
        <f>VLOOKUP(CONCATENATE($F4613," ",$G4613),AllocFactorMatrix,(AA$4+1),FALSE)*$E4618</f>
        <v>243.85422522269067</v>
      </c>
      <c r="AB4613" s="25">
        <f>VLOOKUP(CONCATENATE($F4613," ",$G4613),AllocFactorMatrix,(AB$4+1),FALSE)*$E4618</f>
        <v>766.01904419995537</v>
      </c>
      <c r="AC4613" s="25">
        <f>VLOOKUP(CONCATENATE($F4613," ",$G4613),AllocFactorMatrix,(AC$4+1),FALSE)*$E4618</f>
        <v>190.82335853463115</v>
      </c>
    </row>
    <row r="4614" spans="4:29" hidden="1" outlineLevel="1">
      <c r="F4614" s="61" t="str">
        <f>F4618</f>
        <v>RB_GUP_EPIS_T</v>
      </c>
      <c r="G4614" s="20" t="str">
        <f>$G$11</f>
        <v>DISTPRI</v>
      </c>
      <c r="H4614" s="24">
        <f t="shared" si="2167"/>
        <v>0</v>
      </c>
      <c r="I4614" s="25">
        <f>VLOOKUP(CONCATENATE($F4614," ",$G4614),AllocFactorMatrix,(I$4+1),FALSE)*$E4618</f>
        <v>0</v>
      </c>
      <c r="J4614" s="25">
        <f>VLOOKUP(CONCATENATE($F4614," ",$G4614),AllocFactorMatrix,(J$4+1),FALSE)*$E4618</f>
        <v>0</v>
      </c>
      <c r="K4614" s="25">
        <f>VLOOKUP(CONCATENATE($F4614," ",$G4614),AllocFactorMatrix,(K$4+1),FALSE)*$E4618</f>
        <v>0</v>
      </c>
      <c r="L4614" s="25">
        <f>VLOOKUP(CONCATENATE($F4614," ",$G4614),AllocFactorMatrix,(L$4+1),FALSE)*$E4618</f>
        <v>0</v>
      </c>
      <c r="M4614" s="25">
        <f t="shared" si="2168"/>
        <v>0</v>
      </c>
      <c r="N4614" s="25">
        <f>VLOOKUP(CONCATENATE($F4614," ",$G4614),AllocFactorMatrix,(N$4+1),FALSE)*$E4618</f>
        <v>0</v>
      </c>
      <c r="O4614" s="25">
        <f>VLOOKUP(CONCATENATE($F4614," ",$G4614),AllocFactorMatrix,(O$4+1),FALSE)*$E4618</f>
        <v>0</v>
      </c>
      <c r="P4614" s="25">
        <f>VLOOKUP(CONCATENATE($F4614," ",$G4614),AllocFactorMatrix,(P$4+1),FALSE)*$E4618</f>
        <v>0</v>
      </c>
      <c r="Q4614" s="25">
        <f>VLOOKUP(CONCATENATE($F4614," ",$G4614),AllocFactorMatrix,(Q$4+1),FALSE)*$E4618</f>
        <v>0</v>
      </c>
      <c r="R4614" s="25">
        <f t="shared" si="2170"/>
        <v>0</v>
      </c>
      <c r="S4614" s="25">
        <f>VLOOKUP(CONCATENATE($F4614," ",$G4614),AllocFactorMatrix,(S$4+1),FALSE)*$E4618</f>
        <v>0</v>
      </c>
      <c r="T4614" s="25">
        <f>VLOOKUP(CONCATENATE($F4614," ",$G4614),AllocFactorMatrix,(T$4+1),FALSE)*$E4618</f>
        <v>0</v>
      </c>
      <c r="U4614" s="25">
        <f>VLOOKUP(CONCATENATE($F4614," ",$G4614),AllocFactorMatrix,(U$4+1),FALSE)*$E4618</f>
        <v>0</v>
      </c>
      <c r="V4614" s="25">
        <f>VLOOKUP(CONCATENATE($F4614," ",$G4614),AllocFactorMatrix,(V$4+1),FALSE)*$E4618</f>
        <v>0</v>
      </c>
      <c r="W4614" s="25">
        <f t="shared" si="2172"/>
        <v>0</v>
      </c>
      <c r="X4614" s="25">
        <f>VLOOKUP(CONCATENATE($F4614," ",$G4614),AllocFactorMatrix,(X$4+1),FALSE)*$E4618</f>
        <v>0</v>
      </c>
      <c r="Y4614" s="25">
        <f>VLOOKUP(CONCATENATE($F4614," ",$G4614),AllocFactorMatrix,(Y$4+1),FALSE)*$E4618</f>
        <v>0</v>
      </c>
      <c r="Z4614" s="25">
        <f t="shared" si="2169"/>
        <v>0</v>
      </c>
      <c r="AA4614" s="25">
        <f>VLOOKUP(CONCATENATE($F4614," ",$G4614),AllocFactorMatrix,(AA$4+1),FALSE)*$E4618</f>
        <v>0</v>
      </c>
      <c r="AB4614" s="25">
        <f>VLOOKUP(CONCATENATE($F4614," ",$G4614),AllocFactorMatrix,(AB$4+1),FALSE)*$E4618</f>
        <v>0</v>
      </c>
      <c r="AC4614" s="25">
        <f>VLOOKUP(CONCATENATE($F4614," ",$G4614),AllocFactorMatrix,(AC$4+1),FALSE)*$E4618</f>
        <v>0</v>
      </c>
    </row>
    <row r="4615" spans="4:29" hidden="1" outlineLevel="1">
      <c r="F4615" s="61" t="str">
        <f>F4618</f>
        <v>RB_GUP_EPIS_T</v>
      </c>
      <c r="G4615" s="20" t="str">
        <f>$G$12</f>
        <v>DISTSEC</v>
      </c>
      <c r="H4615" s="24">
        <f t="shared" si="2167"/>
        <v>0</v>
      </c>
      <c r="I4615" s="25">
        <f>VLOOKUP(CONCATENATE($F4615," ",$G4615),AllocFactorMatrix,(I$4+1),FALSE)*$E4618</f>
        <v>0</v>
      </c>
      <c r="J4615" s="25">
        <f>VLOOKUP(CONCATENATE($F4615," ",$G4615),AllocFactorMatrix,(J$4+1),FALSE)*$E4618</f>
        <v>0</v>
      </c>
      <c r="K4615" s="25">
        <f>VLOOKUP(CONCATENATE($F4615," ",$G4615),AllocFactorMatrix,(K$4+1),FALSE)*$E4618</f>
        <v>0</v>
      </c>
      <c r="L4615" s="25">
        <f>VLOOKUP(CONCATENATE($F4615," ",$G4615),AllocFactorMatrix,(L$4+1),FALSE)*$E4618</f>
        <v>0</v>
      </c>
      <c r="M4615" s="25">
        <f t="shared" si="2168"/>
        <v>0</v>
      </c>
      <c r="N4615" s="25">
        <f>VLOOKUP(CONCATENATE($F4615," ",$G4615),AllocFactorMatrix,(N$4+1),FALSE)*$E4618</f>
        <v>0</v>
      </c>
      <c r="O4615" s="25">
        <f>VLOOKUP(CONCATENATE($F4615," ",$G4615),AllocFactorMatrix,(O$4+1),FALSE)*$E4618</f>
        <v>0</v>
      </c>
      <c r="P4615" s="25">
        <f>VLOOKUP(CONCATENATE($F4615," ",$G4615),AllocFactorMatrix,(P$4+1),FALSE)*$E4618</f>
        <v>0</v>
      </c>
      <c r="Q4615" s="25">
        <f>VLOOKUP(CONCATENATE($F4615," ",$G4615),AllocFactorMatrix,(Q$4+1),FALSE)*$E4618</f>
        <v>0</v>
      </c>
      <c r="R4615" s="25">
        <f t="shared" si="2170"/>
        <v>0</v>
      </c>
      <c r="S4615" s="25">
        <f>VLOOKUP(CONCATENATE($F4615," ",$G4615),AllocFactorMatrix,(S$4+1),FALSE)*$E4618</f>
        <v>0</v>
      </c>
      <c r="T4615" s="25">
        <f>VLOOKUP(CONCATENATE($F4615," ",$G4615),AllocFactorMatrix,(T$4+1),FALSE)*$E4618</f>
        <v>0</v>
      </c>
      <c r="U4615" s="25">
        <f>VLOOKUP(CONCATENATE($F4615," ",$G4615),AllocFactorMatrix,(U$4+1),FALSE)*$E4618</f>
        <v>0</v>
      </c>
      <c r="V4615" s="25">
        <f>VLOOKUP(CONCATENATE($F4615," ",$G4615),AllocFactorMatrix,(V$4+1),FALSE)*$E4618</f>
        <v>0</v>
      </c>
      <c r="W4615" s="25">
        <f t="shared" si="2172"/>
        <v>0</v>
      </c>
      <c r="X4615" s="25">
        <f>VLOOKUP(CONCATENATE($F4615," ",$G4615),AllocFactorMatrix,(X$4+1),FALSE)*$E4618</f>
        <v>0</v>
      </c>
      <c r="Y4615" s="25">
        <f>VLOOKUP(CONCATENATE($F4615," ",$G4615),AllocFactorMatrix,(Y$4+1),FALSE)*$E4618</f>
        <v>0</v>
      </c>
      <c r="Z4615" s="25">
        <f t="shared" si="2169"/>
        <v>0</v>
      </c>
      <c r="AA4615" s="25">
        <f>VLOOKUP(CONCATENATE($F4615," ",$G4615),AllocFactorMatrix,(AA$4+1),FALSE)*$E4618</f>
        <v>0</v>
      </c>
      <c r="AB4615" s="25">
        <f>VLOOKUP(CONCATENATE($F4615," ",$G4615),AllocFactorMatrix,(AB$4+1),FALSE)*$E4618</f>
        <v>0</v>
      </c>
      <c r="AC4615" s="25">
        <f>VLOOKUP(CONCATENATE($F4615," ",$G4615),AllocFactorMatrix,(AC$4+1),FALSE)*$E4618</f>
        <v>0</v>
      </c>
    </row>
    <row r="4616" spans="4:29" hidden="1" outlineLevel="1">
      <c r="F4616" s="61" t="str">
        <f>F4618</f>
        <v>RB_GUP_EPIS_T</v>
      </c>
      <c r="G4616" s="20" t="str">
        <f>$G$13</f>
        <v>ENERGY</v>
      </c>
      <c r="H4616" s="24">
        <f t="shared" si="2167"/>
        <v>0</v>
      </c>
      <c r="I4616" s="25">
        <f>VLOOKUP(CONCATENATE($F4616," ",$G4616),AllocFactorMatrix,(I$4+1),FALSE)*$E4618</f>
        <v>0</v>
      </c>
      <c r="J4616" s="25">
        <f>VLOOKUP(CONCATENATE($F4616," ",$G4616),AllocFactorMatrix,(J$4+1),FALSE)*$E4618</f>
        <v>0</v>
      </c>
      <c r="K4616" s="25">
        <f>VLOOKUP(CONCATENATE($F4616," ",$G4616),AllocFactorMatrix,(K$4+1),FALSE)*$E4618</f>
        <v>0</v>
      </c>
      <c r="L4616" s="25">
        <f>VLOOKUP(CONCATENATE($F4616," ",$G4616),AllocFactorMatrix,(L$4+1),FALSE)*$E4618</f>
        <v>0</v>
      </c>
      <c r="M4616" s="25">
        <f t="shared" si="2168"/>
        <v>0</v>
      </c>
      <c r="N4616" s="25">
        <f>VLOOKUP(CONCATENATE($F4616," ",$G4616),AllocFactorMatrix,(N$4+1),FALSE)*$E4618</f>
        <v>0</v>
      </c>
      <c r="O4616" s="25">
        <f>VLOOKUP(CONCATENATE($F4616," ",$G4616),AllocFactorMatrix,(O$4+1),FALSE)*$E4618</f>
        <v>0</v>
      </c>
      <c r="P4616" s="25">
        <f>VLOOKUP(CONCATENATE($F4616," ",$G4616),AllocFactorMatrix,(P$4+1),FALSE)*$E4618</f>
        <v>0</v>
      </c>
      <c r="Q4616" s="25">
        <f>VLOOKUP(CONCATENATE($F4616," ",$G4616),AllocFactorMatrix,(Q$4+1),FALSE)*$E4618</f>
        <v>0</v>
      </c>
      <c r="R4616" s="25">
        <f t="shared" si="2170"/>
        <v>0</v>
      </c>
      <c r="S4616" s="25">
        <f>VLOOKUP(CONCATENATE($F4616," ",$G4616),AllocFactorMatrix,(S$4+1),FALSE)*$E4618</f>
        <v>0</v>
      </c>
      <c r="T4616" s="25">
        <f>VLOOKUP(CONCATENATE($F4616," ",$G4616),AllocFactorMatrix,(T$4+1),FALSE)*$E4618</f>
        <v>0</v>
      </c>
      <c r="U4616" s="25">
        <f>VLOOKUP(CONCATENATE($F4616," ",$G4616),AllocFactorMatrix,(U$4+1),FALSE)*$E4618</f>
        <v>0</v>
      </c>
      <c r="V4616" s="25">
        <f>VLOOKUP(CONCATENATE($F4616," ",$G4616),AllocFactorMatrix,(V$4+1),FALSE)*$E4618</f>
        <v>0</v>
      </c>
      <c r="W4616" s="25">
        <f t="shared" si="2172"/>
        <v>0</v>
      </c>
      <c r="X4616" s="25">
        <f>VLOOKUP(CONCATENATE($F4616," ",$G4616),AllocFactorMatrix,(X$4+1),FALSE)*$E4618</f>
        <v>0</v>
      </c>
      <c r="Y4616" s="25">
        <f>VLOOKUP(CONCATENATE($F4616," ",$G4616),AllocFactorMatrix,(Y$4+1),FALSE)*$E4618</f>
        <v>0</v>
      </c>
      <c r="Z4616" s="25">
        <f t="shared" si="2169"/>
        <v>0</v>
      </c>
      <c r="AA4616" s="25">
        <f>VLOOKUP(CONCATENATE($F4616," ",$G4616),AllocFactorMatrix,(AA$4+1),FALSE)*$E4618</f>
        <v>0</v>
      </c>
      <c r="AB4616" s="25">
        <f>VLOOKUP(CONCATENATE($F4616," ",$G4616),AllocFactorMatrix,(AB$4+1),FALSE)*$E4618</f>
        <v>0</v>
      </c>
      <c r="AC4616" s="25">
        <f>VLOOKUP(CONCATENATE($F4616," ",$G4616),AllocFactorMatrix,(AC$4+1),FALSE)*$E4618</f>
        <v>0</v>
      </c>
    </row>
    <row r="4617" spans="4:29" hidden="1" outlineLevel="1">
      <c r="F4617" s="61" t="str">
        <f>F4618</f>
        <v>RB_GUP_EPIS_T</v>
      </c>
      <c r="G4617" s="20" t="str">
        <f>$G$14</f>
        <v>CUSTOMER</v>
      </c>
      <c r="H4617" s="24">
        <f t="shared" si="2167"/>
        <v>0</v>
      </c>
      <c r="I4617" s="25">
        <f>VLOOKUP(CONCATENATE($F4617," ",$G4617),AllocFactorMatrix,(I$4+1),FALSE)*$E4618</f>
        <v>0</v>
      </c>
      <c r="J4617" s="25">
        <f>VLOOKUP(CONCATENATE($F4617," ",$G4617),AllocFactorMatrix,(J$4+1),FALSE)*$E4618</f>
        <v>0</v>
      </c>
      <c r="K4617" s="25">
        <f>VLOOKUP(CONCATENATE($F4617," ",$G4617),AllocFactorMatrix,(K$4+1),FALSE)*$E4618</f>
        <v>0</v>
      </c>
      <c r="L4617" s="25">
        <f>VLOOKUP(CONCATENATE($F4617," ",$G4617),AllocFactorMatrix,(L$4+1),FALSE)*$E4618</f>
        <v>0</v>
      </c>
      <c r="M4617" s="25">
        <f t="shared" si="2168"/>
        <v>0</v>
      </c>
      <c r="N4617" s="25">
        <f>VLOOKUP(CONCATENATE($F4617," ",$G4617),AllocFactorMatrix,(N$4+1),FALSE)*$E4618</f>
        <v>0</v>
      </c>
      <c r="O4617" s="25">
        <f>VLOOKUP(CONCATENATE($F4617," ",$G4617),AllocFactorMatrix,(O$4+1),FALSE)*$E4618</f>
        <v>0</v>
      </c>
      <c r="P4617" s="25">
        <f>VLOOKUP(CONCATENATE($F4617," ",$G4617),AllocFactorMatrix,(P$4+1),FALSE)*$E4618</f>
        <v>0</v>
      </c>
      <c r="Q4617" s="25">
        <f>VLOOKUP(CONCATENATE($F4617," ",$G4617),AllocFactorMatrix,(Q$4+1),FALSE)*$E4618</f>
        <v>0</v>
      </c>
      <c r="R4617" s="25">
        <f t="shared" si="2170"/>
        <v>0</v>
      </c>
      <c r="S4617" s="25">
        <f>VLOOKUP(CONCATENATE($F4617," ",$G4617),AllocFactorMatrix,(S$4+1),FALSE)*$E4618</f>
        <v>0</v>
      </c>
      <c r="T4617" s="25">
        <f>VLOOKUP(CONCATENATE($F4617," ",$G4617),AllocFactorMatrix,(T$4+1),FALSE)*$E4618</f>
        <v>0</v>
      </c>
      <c r="U4617" s="25">
        <f>VLOOKUP(CONCATENATE($F4617," ",$G4617),AllocFactorMatrix,(U$4+1),FALSE)*$E4618</f>
        <v>0</v>
      </c>
      <c r="V4617" s="25">
        <f>VLOOKUP(CONCATENATE($F4617," ",$G4617),AllocFactorMatrix,(V$4+1),FALSE)*$E4618</f>
        <v>0</v>
      </c>
      <c r="W4617" s="25">
        <f t="shared" si="2172"/>
        <v>0</v>
      </c>
      <c r="X4617" s="25">
        <f>VLOOKUP(CONCATENATE($F4617," ",$G4617),AllocFactorMatrix,(X$4+1),FALSE)*$E4618</f>
        <v>0</v>
      </c>
      <c r="Y4617" s="25">
        <f>VLOOKUP(CONCATENATE($F4617," ",$G4617),AllocFactorMatrix,(Y$4+1),FALSE)*$E4618</f>
        <v>0</v>
      </c>
      <c r="Z4617" s="25">
        <f t="shared" si="2169"/>
        <v>0</v>
      </c>
      <c r="AA4617" s="25">
        <f>VLOOKUP(CONCATENATE($F4617," ",$G4617),AllocFactorMatrix,(AA$4+1),FALSE)*$E4618</f>
        <v>0</v>
      </c>
      <c r="AB4617" s="25">
        <f>VLOOKUP(CONCATENATE($F4617," ",$G4617),AllocFactorMatrix,(AB$4+1),FALSE)*$E4618</f>
        <v>0</v>
      </c>
      <c r="AC4617" s="25">
        <f>VLOOKUP(CONCATENATE($F4617," ",$G4617),AllocFactorMatrix,(AC$4+1),FALSE)*$E4618</f>
        <v>0</v>
      </c>
    </row>
    <row r="4618" spans="4:29" collapsed="1">
      <c r="D4618" s="20" t="s">
        <v>10</v>
      </c>
      <c r="E4618" s="22">
        <f>-'Sch 4'!E501</f>
        <v>3777546</v>
      </c>
      <c r="F4618" s="61" t="s">
        <v>64</v>
      </c>
      <c r="G4618" s="20" t="str">
        <f>$G$15</f>
        <v>TOTAL</v>
      </c>
      <c r="H4618" s="24">
        <f t="shared" si="2167"/>
        <v>3777545.9999999995</v>
      </c>
      <c r="I4618" s="25">
        <f>VLOOKUP(CONCATENATE($F4618," ",$G4618),AllocFactorMatrix,(I$4+1),FALSE)*$E4618</f>
        <v>1836346.7798925901</v>
      </c>
      <c r="J4618" s="25">
        <f>VLOOKUP(CONCATENATE($F4618," ",$G4618),AllocFactorMatrix,(J$4+1),FALSE)*$E4618</f>
        <v>466007.46792945254</v>
      </c>
      <c r="K4618" s="25">
        <f>VLOOKUP(CONCATENATE($F4618," ",$G4618),AllocFactorMatrix,(K$4+1),FALSE)*$E4618</f>
        <v>5443.5279768927157</v>
      </c>
      <c r="L4618" s="25">
        <f>VLOOKUP(CONCATENATE($F4618," ",$G4618),AllocFactorMatrix,(L$4+1),FALSE)*$E4618</f>
        <v>146.02557581433055</v>
      </c>
      <c r="M4618" s="25">
        <f t="shared" si="2168"/>
        <v>471597.02148215956</v>
      </c>
      <c r="N4618" s="25">
        <f>VLOOKUP(CONCATENATE($F4618," ",$G4618),AllocFactorMatrix,(N$4+1),FALSE)*$E4618</f>
        <v>197172.36125635172</v>
      </c>
      <c r="O4618" s="25">
        <f>VLOOKUP(CONCATENATE($F4618," ",$G4618),AllocFactorMatrix,(O$4+1),FALSE)*$E4618</f>
        <v>56079.996073472117</v>
      </c>
      <c r="P4618" s="25">
        <f>VLOOKUP(CONCATENATE($F4618," ",$G4618),AllocFactorMatrix,(P$4+1),FALSE)*$E4618</f>
        <v>4799.255040641021</v>
      </c>
      <c r="Q4618" s="25">
        <f>VLOOKUP(CONCATENATE($F4618," ",$G4618),AllocFactorMatrix,(Q$4+1),FALSE)*$E4618</f>
        <v>677.68980512465066</v>
      </c>
      <c r="R4618" s="25">
        <f t="shared" si="2170"/>
        <v>258729.30217558952</v>
      </c>
      <c r="S4618" s="25">
        <f>VLOOKUP(CONCATENATE($F4618," ",$G4618),AllocFactorMatrix,(S$4+1),FALSE)*$E4618</f>
        <v>11621.729748161384</v>
      </c>
      <c r="T4618" s="25">
        <f>VLOOKUP(CONCATENATE($F4618," ",$G4618),AllocFactorMatrix,(T$4+1),FALSE)*$E4618</f>
        <v>128707.91745942221</v>
      </c>
      <c r="U4618" s="25">
        <f>VLOOKUP(CONCATENATE($F4618," ",$G4618),AllocFactorMatrix,(U$4+1),FALSE)*$E4618</f>
        <v>911556.63887899579</v>
      </c>
      <c r="V4618" s="25">
        <f>VLOOKUP(CONCATENATE($F4618," ",$G4618),AllocFactorMatrix,(V$4+1),FALSE)*$E4618</f>
        <v>97743.971712826446</v>
      </c>
      <c r="W4618" s="25">
        <f t="shared" si="2172"/>
        <v>1149630.2577994058</v>
      </c>
      <c r="X4618" s="25">
        <f>VLOOKUP(CONCATENATE($F4618," ",$G4618),AllocFactorMatrix,(X$4+1),FALSE)*$E4618</f>
        <v>53516.142763848809</v>
      </c>
      <c r="Y4618" s="25">
        <f>VLOOKUP(CONCATENATE($F4618," ",$G4618),AllocFactorMatrix,(Y$4+1),FALSE)*$E4618</f>
        <v>1288.7109201523467</v>
      </c>
      <c r="Z4618" s="25">
        <f t="shared" si="2169"/>
        <v>54804.853684001158</v>
      </c>
      <c r="AA4618" s="25">
        <f>VLOOKUP(CONCATENATE($F4618," ",$G4618),AllocFactorMatrix,(AA$4+1),FALSE)*$E4618</f>
        <v>917.98714426033871</v>
      </c>
      <c r="AB4618" s="25">
        <f>VLOOKUP(CONCATENATE($F4618," ",$G4618),AllocFactorMatrix,(AB$4+1),FALSE)*$E4618</f>
        <v>4421.3022456326735</v>
      </c>
      <c r="AC4618" s="25">
        <f>VLOOKUP(CONCATENATE($F4618," ",$G4618),AllocFactorMatrix,(AC$4+1),FALSE)*$E4618</f>
        <v>1098.4955763604592</v>
      </c>
    </row>
    <row r="4619" spans="4:29" hidden="1" outlineLevel="1">
      <c r="F4619" s="61" t="str">
        <f>F4626</f>
        <v>RB_GUP_EPIS_D</v>
      </c>
      <c r="G4619" s="20" t="str">
        <f>$G$8</f>
        <v>PRODUCTION</v>
      </c>
      <c r="H4619" s="24">
        <f t="shared" si="2167"/>
        <v>0</v>
      </c>
      <c r="I4619" s="25">
        <f>VLOOKUP(CONCATENATE($F4619," ",$G4619),AllocFactorMatrix,(I$4+1),FALSE)*$E4626</f>
        <v>0</v>
      </c>
      <c r="J4619" s="25">
        <f>VLOOKUP(CONCATENATE($F4619," ",$G4619),AllocFactorMatrix,(J$4+1),FALSE)*$E4626</f>
        <v>0</v>
      </c>
      <c r="K4619" s="25">
        <f>VLOOKUP(CONCATENATE($F4619," ",$G4619),AllocFactorMatrix,(K$4+1),FALSE)*$E4626</f>
        <v>0</v>
      </c>
      <c r="L4619" s="25">
        <f>VLOOKUP(CONCATENATE($F4619," ",$G4619),AllocFactorMatrix,(L$4+1),FALSE)*$E4626</f>
        <v>0</v>
      </c>
      <c r="M4619" s="25">
        <f t="shared" si="2168"/>
        <v>0</v>
      </c>
      <c r="N4619" s="25">
        <f>VLOOKUP(CONCATENATE($F4619," ",$G4619),AllocFactorMatrix,(N$4+1),FALSE)*$E4626</f>
        <v>0</v>
      </c>
      <c r="O4619" s="25">
        <f>VLOOKUP(CONCATENATE($F4619," ",$G4619),AllocFactorMatrix,(O$4+1),FALSE)*$E4626</f>
        <v>0</v>
      </c>
      <c r="P4619" s="25">
        <f>VLOOKUP(CONCATENATE($F4619," ",$G4619),AllocFactorMatrix,(P$4+1),FALSE)*$E4626</f>
        <v>0</v>
      </c>
      <c r="Q4619" s="25">
        <f>VLOOKUP(CONCATENATE($F4619," ",$G4619),AllocFactorMatrix,(Q$4+1),FALSE)*$E4626</f>
        <v>0</v>
      </c>
      <c r="R4619" s="25">
        <f t="shared" si="2170"/>
        <v>0</v>
      </c>
      <c r="S4619" s="25">
        <f>VLOOKUP(CONCATENATE($F4619," ",$G4619),AllocFactorMatrix,(S$4+1),FALSE)*$E4626</f>
        <v>0</v>
      </c>
      <c r="T4619" s="25">
        <f>VLOOKUP(CONCATENATE($F4619," ",$G4619),AllocFactorMatrix,(T$4+1),FALSE)*$E4626</f>
        <v>0</v>
      </c>
      <c r="U4619" s="25">
        <f>VLOOKUP(CONCATENATE($F4619," ",$G4619),AllocFactorMatrix,(U$4+1),FALSE)*$E4626</f>
        <v>0</v>
      </c>
      <c r="V4619" s="25">
        <f>VLOOKUP(CONCATENATE($F4619," ",$G4619),AllocFactorMatrix,(V$4+1),FALSE)*$E4626</f>
        <v>0</v>
      </c>
      <c r="W4619" s="25">
        <f>SUBTOTAL(9,S4619:V4619)</f>
        <v>0</v>
      </c>
      <c r="X4619" s="25">
        <f>VLOOKUP(CONCATENATE($F4619," ",$G4619),AllocFactorMatrix,(X$4+1),FALSE)*$E4626</f>
        <v>0</v>
      </c>
      <c r="Y4619" s="25">
        <f>VLOOKUP(CONCATENATE($F4619," ",$G4619),AllocFactorMatrix,(Y$4+1),FALSE)*$E4626</f>
        <v>0</v>
      </c>
      <c r="Z4619" s="25">
        <f t="shared" si="2169"/>
        <v>0</v>
      </c>
      <c r="AA4619" s="25">
        <f>VLOOKUP(CONCATENATE($F4619," ",$G4619),AllocFactorMatrix,(AA$4+1),FALSE)*$E4626</f>
        <v>0</v>
      </c>
      <c r="AB4619" s="25">
        <f>VLOOKUP(CONCATENATE($F4619," ",$G4619),AllocFactorMatrix,(AB$4+1),FALSE)*$E4626</f>
        <v>0</v>
      </c>
      <c r="AC4619" s="25">
        <f>VLOOKUP(CONCATENATE($F4619," ",$G4619),AllocFactorMatrix,(AC$4+1),FALSE)*$E4626</f>
        <v>0</v>
      </c>
    </row>
    <row r="4620" spans="4:29" hidden="1" outlineLevel="1">
      <c r="F4620" s="61" t="str">
        <f>F4626</f>
        <v>RB_GUP_EPIS_D</v>
      </c>
      <c r="G4620" s="20" t="str">
        <f>$G$9</f>
        <v>BULKTRAN</v>
      </c>
      <c r="H4620" s="24">
        <f t="shared" si="2167"/>
        <v>0</v>
      </c>
      <c r="I4620" s="25">
        <f>VLOOKUP(CONCATENATE($F4620," ",$G4620),AllocFactorMatrix,(I$4+1),FALSE)*$E4626</f>
        <v>0</v>
      </c>
      <c r="J4620" s="25">
        <f>VLOOKUP(CONCATENATE($F4620," ",$G4620),AllocFactorMatrix,(J$4+1),FALSE)*$E4626</f>
        <v>0</v>
      </c>
      <c r="K4620" s="25">
        <f>VLOOKUP(CONCATENATE($F4620," ",$G4620),AllocFactorMatrix,(K$4+1),FALSE)*$E4626</f>
        <v>0</v>
      </c>
      <c r="L4620" s="25">
        <f>VLOOKUP(CONCATENATE($F4620," ",$G4620),AllocFactorMatrix,(L$4+1),FALSE)*$E4626</f>
        <v>0</v>
      </c>
      <c r="M4620" s="25">
        <f t="shared" si="2168"/>
        <v>0</v>
      </c>
      <c r="N4620" s="25">
        <f>VLOOKUP(CONCATENATE($F4620," ",$G4620),AllocFactorMatrix,(N$4+1),FALSE)*$E4626</f>
        <v>0</v>
      </c>
      <c r="O4620" s="25">
        <f>VLOOKUP(CONCATENATE($F4620," ",$G4620),AllocFactorMatrix,(O$4+1),FALSE)*$E4626</f>
        <v>0</v>
      </c>
      <c r="P4620" s="25">
        <f>VLOOKUP(CONCATENATE($F4620," ",$G4620),AllocFactorMatrix,(P$4+1),FALSE)*$E4626</f>
        <v>0</v>
      </c>
      <c r="Q4620" s="25">
        <f>VLOOKUP(CONCATENATE($F4620," ",$G4620),AllocFactorMatrix,(Q$4+1),FALSE)*$E4626</f>
        <v>0</v>
      </c>
      <c r="R4620" s="25">
        <f t="shared" si="2170"/>
        <v>0</v>
      </c>
      <c r="S4620" s="25">
        <f>VLOOKUP(CONCATENATE($F4620," ",$G4620),AllocFactorMatrix,(S$4+1),FALSE)*$E4626</f>
        <v>0</v>
      </c>
      <c r="T4620" s="25">
        <f>VLOOKUP(CONCATENATE($F4620," ",$G4620),AllocFactorMatrix,(T$4+1),FALSE)*$E4626</f>
        <v>0</v>
      </c>
      <c r="U4620" s="25">
        <f>VLOOKUP(CONCATENATE($F4620," ",$G4620),AllocFactorMatrix,(U$4+1),FALSE)*$E4626</f>
        <v>0</v>
      </c>
      <c r="V4620" s="25">
        <f>VLOOKUP(CONCATENATE($F4620," ",$G4620),AllocFactorMatrix,(V$4+1),FALSE)*$E4626</f>
        <v>0</v>
      </c>
      <c r="W4620" s="25">
        <f t="shared" ref="W4620:W4626" si="2173">SUBTOTAL(9,S4620:V4620)</f>
        <v>0</v>
      </c>
      <c r="X4620" s="25">
        <f>VLOOKUP(CONCATENATE($F4620," ",$G4620),AllocFactorMatrix,(X$4+1),FALSE)*$E4626</f>
        <v>0</v>
      </c>
      <c r="Y4620" s="25">
        <f>VLOOKUP(CONCATENATE($F4620," ",$G4620),AllocFactorMatrix,(Y$4+1),FALSE)*$E4626</f>
        <v>0</v>
      </c>
      <c r="Z4620" s="25">
        <f t="shared" si="2169"/>
        <v>0</v>
      </c>
      <c r="AA4620" s="25">
        <f>VLOOKUP(CONCATENATE($F4620," ",$G4620),AllocFactorMatrix,(AA$4+1),FALSE)*$E4626</f>
        <v>0</v>
      </c>
      <c r="AB4620" s="25">
        <f>VLOOKUP(CONCATENATE($F4620," ",$G4620),AllocFactorMatrix,(AB$4+1),FALSE)*$E4626</f>
        <v>0</v>
      </c>
      <c r="AC4620" s="25">
        <f>VLOOKUP(CONCATENATE($F4620," ",$G4620),AllocFactorMatrix,(AC$4+1),FALSE)*$E4626</f>
        <v>0</v>
      </c>
    </row>
    <row r="4621" spans="4:29" hidden="1" outlineLevel="1">
      <c r="F4621" s="61" t="str">
        <f>F4626</f>
        <v>RB_GUP_EPIS_D</v>
      </c>
      <c r="G4621" s="20" t="str">
        <f>$G$10</f>
        <v>SUBTRAN</v>
      </c>
      <c r="H4621" s="24">
        <f t="shared" si="2167"/>
        <v>0</v>
      </c>
      <c r="I4621" s="25">
        <f>VLOOKUP(CONCATENATE($F4621," ",$G4621),AllocFactorMatrix,(I$4+1),FALSE)*$E4626</f>
        <v>0</v>
      </c>
      <c r="J4621" s="25">
        <f>VLOOKUP(CONCATENATE($F4621," ",$G4621),AllocFactorMatrix,(J$4+1),FALSE)*$E4626</f>
        <v>0</v>
      </c>
      <c r="K4621" s="25">
        <f>VLOOKUP(CONCATENATE($F4621," ",$G4621),AllocFactorMatrix,(K$4+1),FALSE)*$E4626</f>
        <v>0</v>
      </c>
      <c r="L4621" s="25">
        <f>VLOOKUP(CONCATENATE($F4621," ",$G4621),AllocFactorMatrix,(L$4+1),FALSE)*$E4626</f>
        <v>0</v>
      </c>
      <c r="M4621" s="25">
        <f t="shared" si="2168"/>
        <v>0</v>
      </c>
      <c r="N4621" s="25">
        <f>VLOOKUP(CONCATENATE($F4621," ",$G4621),AllocFactorMatrix,(N$4+1),FALSE)*$E4626</f>
        <v>0</v>
      </c>
      <c r="O4621" s="25">
        <f>VLOOKUP(CONCATENATE($F4621," ",$G4621),AllocFactorMatrix,(O$4+1),FALSE)*$E4626</f>
        <v>0</v>
      </c>
      <c r="P4621" s="25">
        <f>VLOOKUP(CONCATENATE($F4621," ",$G4621),AllocFactorMatrix,(P$4+1),FALSE)*$E4626</f>
        <v>0</v>
      </c>
      <c r="Q4621" s="25">
        <f>VLOOKUP(CONCATENATE($F4621," ",$G4621),AllocFactorMatrix,(Q$4+1),FALSE)*$E4626</f>
        <v>0</v>
      </c>
      <c r="R4621" s="25">
        <f t="shared" si="2170"/>
        <v>0</v>
      </c>
      <c r="S4621" s="25">
        <f>VLOOKUP(CONCATENATE($F4621," ",$G4621),AllocFactorMatrix,(S$4+1),FALSE)*$E4626</f>
        <v>0</v>
      </c>
      <c r="T4621" s="25">
        <f>VLOOKUP(CONCATENATE($F4621," ",$G4621),AllocFactorMatrix,(T$4+1),FALSE)*$E4626</f>
        <v>0</v>
      </c>
      <c r="U4621" s="25">
        <f>VLOOKUP(CONCATENATE($F4621," ",$G4621),AllocFactorMatrix,(U$4+1),FALSE)*$E4626</f>
        <v>0</v>
      </c>
      <c r="V4621" s="25">
        <f>VLOOKUP(CONCATENATE($F4621," ",$G4621),AllocFactorMatrix,(V$4+1),FALSE)*$E4626</f>
        <v>0</v>
      </c>
      <c r="W4621" s="25">
        <f t="shared" si="2173"/>
        <v>0</v>
      </c>
      <c r="X4621" s="25">
        <f>VLOOKUP(CONCATENATE($F4621," ",$G4621),AllocFactorMatrix,(X$4+1),FALSE)*$E4626</f>
        <v>0</v>
      </c>
      <c r="Y4621" s="25">
        <f>VLOOKUP(CONCATENATE($F4621," ",$G4621),AllocFactorMatrix,(Y$4+1),FALSE)*$E4626</f>
        <v>0</v>
      </c>
      <c r="Z4621" s="25">
        <f t="shared" si="2169"/>
        <v>0</v>
      </c>
      <c r="AA4621" s="25">
        <f>VLOOKUP(CONCATENATE($F4621," ",$G4621),AllocFactorMatrix,(AA$4+1),FALSE)*$E4626</f>
        <v>0</v>
      </c>
      <c r="AB4621" s="25">
        <f>VLOOKUP(CONCATENATE($F4621," ",$G4621),AllocFactorMatrix,(AB$4+1),FALSE)*$E4626</f>
        <v>0</v>
      </c>
      <c r="AC4621" s="25">
        <f>VLOOKUP(CONCATENATE($F4621," ",$G4621),AllocFactorMatrix,(AC$4+1),FALSE)*$E4626</f>
        <v>0</v>
      </c>
    </row>
    <row r="4622" spans="4:29" hidden="1" outlineLevel="1">
      <c r="F4622" s="61" t="str">
        <f>F4626</f>
        <v>RB_GUP_EPIS_D</v>
      </c>
      <c r="G4622" s="20" t="str">
        <f>$G$11</f>
        <v>DISTPRI</v>
      </c>
      <c r="H4622" s="24">
        <f t="shared" si="2167"/>
        <v>583083.3562175124</v>
      </c>
      <c r="I4622" s="25">
        <f>VLOOKUP(CONCATENATE($F4622," ",$G4622),AllocFactorMatrix,(I$4+1),FALSE)*$E4626</f>
        <v>387458.10545834404</v>
      </c>
      <c r="J4622" s="25">
        <f>VLOOKUP(CONCATENATE($F4622," ",$G4622),AllocFactorMatrix,(J$4+1),FALSE)*$E4626</f>
        <v>97547.08285410906</v>
      </c>
      <c r="K4622" s="25">
        <f>VLOOKUP(CONCATENATE($F4622," ",$G4622),AllocFactorMatrix,(K$4+1),FALSE)*$E4626</f>
        <v>1138.3394984351542</v>
      </c>
      <c r="L4622" s="25">
        <f>VLOOKUP(CONCATENATE($F4622," ",$G4622),AllocFactorMatrix,(L$4+1),FALSE)*$E4626</f>
        <v>0</v>
      </c>
      <c r="M4622" s="25">
        <f t="shared" si="2168"/>
        <v>98685.422352544207</v>
      </c>
      <c r="N4622" s="25">
        <f>VLOOKUP(CONCATENATE($F4622," ",$G4622),AllocFactorMatrix,(N$4+1),FALSE)*$E4626</f>
        <v>42065.004186873106</v>
      </c>
      <c r="O4622" s="25">
        <f>VLOOKUP(CONCATENATE($F4622," ",$G4622),AllocFactorMatrix,(O$4+1),FALSE)*$E4626</f>
        <v>11941.345865923491</v>
      </c>
      <c r="P4622" s="25">
        <f>VLOOKUP(CONCATENATE($F4622," ",$G4622),AllocFactorMatrix,(P$4+1),FALSE)*$E4626</f>
        <v>0</v>
      </c>
      <c r="Q4622" s="25">
        <f>VLOOKUP(CONCATENATE($F4622," ",$G4622),AllocFactorMatrix,(Q$4+1),FALSE)*$E4626</f>
        <v>0</v>
      </c>
      <c r="R4622" s="25">
        <f t="shared" si="2170"/>
        <v>54006.350052796595</v>
      </c>
      <c r="S4622" s="25">
        <f>VLOOKUP(CONCATENATE($F4622," ",$G4622),AllocFactorMatrix,(S$4+1),FALSE)*$E4626</f>
        <v>2399.121749385597</v>
      </c>
      <c r="T4622" s="25">
        <f>VLOOKUP(CONCATENATE($F4622," ",$G4622),AllocFactorMatrix,(T$4+1),FALSE)*$E4626</f>
        <v>27749.198899637842</v>
      </c>
      <c r="U4622" s="25">
        <f>VLOOKUP(CONCATENATE($F4622," ",$G4622),AllocFactorMatrix,(U$4+1),FALSE)*$E4626</f>
        <v>0</v>
      </c>
      <c r="V4622" s="25">
        <f>VLOOKUP(CONCATENATE($F4622," ",$G4622),AllocFactorMatrix,(V$4+1),FALSE)*$E4626</f>
        <v>0</v>
      </c>
      <c r="W4622" s="25">
        <f t="shared" si="2173"/>
        <v>30148.320649023441</v>
      </c>
      <c r="X4622" s="25">
        <f>VLOOKUP(CONCATENATE($F4622," ",$G4622),AllocFactorMatrix,(X$4+1),FALSE)*$E4626</f>
        <v>11415.733395109643</v>
      </c>
      <c r="Y4622" s="25">
        <f>VLOOKUP(CONCATENATE($F4622," ",$G4622),AllocFactorMatrix,(Y$4+1),FALSE)*$E4626</f>
        <v>273.51153509676107</v>
      </c>
      <c r="Z4622" s="25">
        <f t="shared" si="2169"/>
        <v>11689.244930206403</v>
      </c>
      <c r="AA4622" s="25">
        <f>VLOOKUP(CONCATENATE($F4622," ",$G4622),AllocFactorMatrix,(AA$4+1),FALSE)*$E4626</f>
        <v>196.40496310485455</v>
      </c>
      <c r="AB4622" s="25">
        <f>VLOOKUP(CONCATENATE($F4622," ",$G4622),AllocFactorMatrix,(AB$4+1),FALSE)*$E4626</f>
        <v>719.95868248149395</v>
      </c>
      <c r="AC4622" s="25">
        <f>VLOOKUP(CONCATENATE($F4622," ",$G4622),AllocFactorMatrix,(AC$4+1),FALSE)*$E4626</f>
        <v>179.54912901132175</v>
      </c>
    </row>
    <row r="4623" spans="4:29" hidden="1" outlineLevel="1">
      <c r="F4623" s="61" t="str">
        <f>F4626</f>
        <v>RB_GUP_EPIS_D</v>
      </c>
      <c r="G4623" s="20" t="str">
        <f>$G$12</f>
        <v>DISTSEC</v>
      </c>
      <c r="H4623" s="24">
        <f t="shared" si="2167"/>
        <v>259377.73464157069</v>
      </c>
      <c r="I4623" s="25">
        <f>VLOOKUP(CONCATENATE($F4623," ",$G4623),AllocFactorMatrix,(I$4+1),FALSE)*$E4626</f>
        <v>193651.87372535109</v>
      </c>
      <c r="J4623" s="25">
        <f>VLOOKUP(CONCATENATE($F4623," ",$G4623),AllocFactorMatrix,(J$4+1),FALSE)*$E4626</f>
        <v>43472.279514979135</v>
      </c>
      <c r="K4623" s="25">
        <f>VLOOKUP(CONCATENATE($F4623," ",$G4623),AllocFactorMatrix,(K$4+1),FALSE)*$E4626</f>
        <v>0</v>
      </c>
      <c r="L4623" s="25">
        <f>VLOOKUP(CONCATENATE($F4623," ",$G4623),AllocFactorMatrix,(L$4+1),FALSE)*$E4626</f>
        <v>0</v>
      </c>
      <c r="M4623" s="25">
        <f t="shared" si="2168"/>
        <v>43472.279514979135</v>
      </c>
      <c r="N4623" s="25">
        <f>VLOOKUP(CONCATENATE($F4623," ",$G4623),AllocFactorMatrix,(N$4+1),FALSE)*$E4626</f>
        <v>15324.436818287302</v>
      </c>
      <c r="O4623" s="25">
        <f>VLOOKUP(CONCATENATE($F4623," ",$G4623),AllocFactorMatrix,(O$4+1),FALSE)*$E4626</f>
        <v>0</v>
      </c>
      <c r="P4623" s="25">
        <f>VLOOKUP(CONCATENATE($F4623," ",$G4623),AllocFactorMatrix,(P$4+1),FALSE)*$E4626</f>
        <v>0</v>
      </c>
      <c r="Q4623" s="25">
        <f>VLOOKUP(CONCATENATE($F4623," ",$G4623),AllocFactorMatrix,(Q$4+1),FALSE)*$E4626</f>
        <v>0</v>
      </c>
      <c r="R4623" s="25">
        <f t="shared" si="2170"/>
        <v>15324.436818287302</v>
      </c>
      <c r="S4623" s="25">
        <f>VLOOKUP(CONCATENATE($F4623," ",$G4623),AllocFactorMatrix,(S$4+1),FALSE)*$E4626</f>
        <v>678.26810059235811</v>
      </c>
      <c r="T4623" s="25">
        <f>VLOOKUP(CONCATENATE($F4623," ",$G4623),AllocFactorMatrix,(T$4+1),FALSE)*$E4626</f>
        <v>0</v>
      </c>
      <c r="U4623" s="25">
        <f>VLOOKUP(CONCATENATE($F4623," ",$G4623),AllocFactorMatrix,(U$4+1),FALSE)*$E4626</f>
        <v>0</v>
      </c>
      <c r="V4623" s="25">
        <f>VLOOKUP(CONCATENATE($F4623," ",$G4623),AllocFactorMatrix,(V$4+1),FALSE)*$E4626</f>
        <v>0</v>
      </c>
      <c r="W4623" s="25">
        <f t="shared" si="2173"/>
        <v>678.26810059235811</v>
      </c>
      <c r="X4623" s="25">
        <f>VLOOKUP(CONCATENATE($F4623," ",$G4623),AllocFactorMatrix,(X$4+1),FALSE)*$E4626</f>
        <v>4265.0193631006787</v>
      </c>
      <c r="Y4623" s="25">
        <f>VLOOKUP(CONCATENATE($F4623," ",$G4623),AllocFactorMatrix,(Y$4+1),FALSE)*$E4626</f>
        <v>0</v>
      </c>
      <c r="Z4623" s="25">
        <f t="shared" si="2169"/>
        <v>4265.0193631006787</v>
      </c>
      <c r="AA4623" s="25">
        <f>VLOOKUP(CONCATENATE($F4623," ",$G4623),AllocFactorMatrix,(AA$4+1),FALSE)*$E4626</f>
        <v>69.54657593145383</v>
      </c>
      <c r="AB4623" s="25">
        <f>VLOOKUP(CONCATENATE($F4623," ",$G4623),AllocFactorMatrix,(AB$4+1),FALSE)*$E4626</f>
        <v>1535.6942283124829</v>
      </c>
      <c r="AC4623" s="25">
        <f>VLOOKUP(CONCATENATE($F4623," ",$G4623),AllocFactorMatrix,(AC$4+1),FALSE)*$E4626</f>
        <v>380.61631501616307</v>
      </c>
    </row>
    <row r="4624" spans="4:29" hidden="1" outlineLevel="1">
      <c r="F4624" s="61" t="str">
        <f>F4626</f>
        <v>RB_GUP_EPIS_D</v>
      </c>
      <c r="G4624" s="20" t="str">
        <f>$G$13</f>
        <v>ENERGY</v>
      </c>
      <c r="H4624" s="24">
        <f t="shared" si="2167"/>
        <v>0</v>
      </c>
      <c r="I4624" s="25">
        <f>VLOOKUP(CONCATENATE($F4624," ",$G4624),AllocFactorMatrix,(I$4+1),FALSE)*$E4626</f>
        <v>0</v>
      </c>
      <c r="J4624" s="25">
        <f>VLOOKUP(CONCATENATE($F4624," ",$G4624),AllocFactorMatrix,(J$4+1),FALSE)*$E4626</f>
        <v>0</v>
      </c>
      <c r="K4624" s="25">
        <f>VLOOKUP(CONCATENATE($F4624," ",$G4624),AllocFactorMatrix,(K$4+1),FALSE)*$E4626</f>
        <v>0</v>
      </c>
      <c r="L4624" s="25">
        <f>VLOOKUP(CONCATENATE($F4624," ",$G4624),AllocFactorMatrix,(L$4+1),FALSE)*$E4626</f>
        <v>0</v>
      </c>
      <c r="M4624" s="25">
        <f t="shared" si="2168"/>
        <v>0</v>
      </c>
      <c r="N4624" s="25">
        <f>VLOOKUP(CONCATENATE($F4624," ",$G4624),AllocFactorMatrix,(N$4+1),FALSE)*$E4626</f>
        <v>0</v>
      </c>
      <c r="O4624" s="25">
        <f>VLOOKUP(CONCATENATE($F4624," ",$G4624),AllocFactorMatrix,(O$4+1),FALSE)*$E4626</f>
        <v>0</v>
      </c>
      <c r="P4624" s="25">
        <f>VLOOKUP(CONCATENATE($F4624," ",$G4624),AllocFactorMatrix,(P$4+1),FALSE)*$E4626</f>
        <v>0</v>
      </c>
      <c r="Q4624" s="25">
        <f>VLOOKUP(CONCATENATE($F4624," ",$G4624),AllocFactorMatrix,(Q$4+1),FALSE)*$E4626</f>
        <v>0</v>
      </c>
      <c r="R4624" s="25">
        <f t="shared" si="2170"/>
        <v>0</v>
      </c>
      <c r="S4624" s="25">
        <f>VLOOKUP(CONCATENATE($F4624," ",$G4624),AllocFactorMatrix,(S$4+1),FALSE)*$E4626</f>
        <v>0</v>
      </c>
      <c r="T4624" s="25">
        <f>VLOOKUP(CONCATENATE($F4624," ",$G4624),AllocFactorMatrix,(T$4+1),FALSE)*$E4626</f>
        <v>0</v>
      </c>
      <c r="U4624" s="25">
        <f>VLOOKUP(CONCATENATE($F4624," ",$G4624),AllocFactorMatrix,(U$4+1),FALSE)*$E4626</f>
        <v>0</v>
      </c>
      <c r="V4624" s="25">
        <f>VLOOKUP(CONCATENATE($F4624," ",$G4624),AllocFactorMatrix,(V$4+1),FALSE)*$E4626</f>
        <v>0</v>
      </c>
      <c r="W4624" s="25">
        <f t="shared" si="2173"/>
        <v>0</v>
      </c>
      <c r="X4624" s="25">
        <f>VLOOKUP(CONCATENATE($F4624," ",$G4624),AllocFactorMatrix,(X$4+1),FALSE)*$E4626</f>
        <v>0</v>
      </c>
      <c r="Y4624" s="25">
        <f>VLOOKUP(CONCATENATE($F4624," ",$G4624),AllocFactorMatrix,(Y$4+1),FALSE)*$E4626</f>
        <v>0</v>
      </c>
      <c r="Z4624" s="25">
        <f t="shared" si="2169"/>
        <v>0</v>
      </c>
      <c r="AA4624" s="25">
        <f>VLOOKUP(CONCATENATE($F4624," ",$G4624),AllocFactorMatrix,(AA$4+1),FALSE)*$E4626</f>
        <v>0</v>
      </c>
      <c r="AB4624" s="25">
        <f>VLOOKUP(CONCATENATE($F4624," ",$G4624),AllocFactorMatrix,(AB$4+1),FALSE)*$E4626</f>
        <v>0</v>
      </c>
      <c r="AC4624" s="25">
        <f>VLOOKUP(CONCATENATE($F4624," ",$G4624),AllocFactorMatrix,(AC$4+1),FALSE)*$E4626</f>
        <v>0</v>
      </c>
    </row>
    <row r="4625" spans="4:29" hidden="1" outlineLevel="1">
      <c r="F4625" s="61" t="str">
        <f>F4626</f>
        <v>RB_GUP_EPIS_D</v>
      </c>
      <c r="G4625" s="20" t="str">
        <f>$G$14</f>
        <v>CUSTOMER</v>
      </c>
      <c r="H4625" s="24">
        <f t="shared" si="2167"/>
        <v>519586.90914091741</v>
      </c>
      <c r="I4625" s="25">
        <f>VLOOKUP(CONCATENATE($F4625," ",$G4625),AllocFactorMatrix,(I$4+1),FALSE)*$E4626</f>
        <v>373095.55444957281</v>
      </c>
      <c r="J4625" s="25">
        <f>VLOOKUP(CONCATENATE($F4625," ",$G4625),AllocFactorMatrix,(J$4+1),FALSE)*$E4626</f>
        <v>91453.919603778646</v>
      </c>
      <c r="K4625" s="25">
        <f>VLOOKUP(CONCATENATE($F4625," ",$G4625),AllocFactorMatrix,(K$4+1),FALSE)*$E4626</f>
        <v>743.81849113138708</v>
      </c>
      <c r="L4625" s="25">
        <f>VLOOKUP(CONCATENATE($F4625," ",$G4625),AllocFactorMatrix,(L$4+1),FALSE)*$E4626</f>
        <v>106.11637563989875</v>
      </c>
      <c r="M4625" s="25">
        <f t="shared" si="2168"/>
        <v>92303.854470549937</v>
      </c>
      <c r="N4625" s="25">
        <f>VLOOKUP(CONCATENATE($F4625," ",$G4625),AllocFactorMatrix,(N$4+1),FALSE)*$E4626</f>
        <v>1529.1295165827898</v>
      </c>
      <c r="O4625" s="25">
        <f>VLOOKUP(CONCATENATE($F4625," ",$G4625),AllocFactorMatrix,(O$4+1),FALSE)*$E4626</f>
        <v>623.18001146876088</v>
      </c>
      <c r="P4625" s="25">
        <f>VLOOKUP(CONCATENATE($F4625," ",$G4625),AllocFactorMatrix,(P$4+1),FALSE)*$E4626</f>
        <v>304.48079702047653</v>
      </c>
      <c r="Q4625" s="25">
        <f>VLOOKUP(CONCATENATE($F4625," ",$G4625),AllocFactorMatrix,(Q$4+1),FALSE)*$E4626</f>
        <v>130.4890305480574</v>
      </c>
      <c r="R4625" s="25">
        <f t="shared" si="2170"/>
        <v>2587.279355620085</v>
      </c>
      <c r="S4625" s="25">
        <f>VLOOKUP(CONCATENATE($F4625," ",$G4625),AllocFactorMatrix,(S$4+1),FALSE)*$E4626</f>
        <v>22.016239097048377</v>
      </c>
      <c r="T4625" s="25">
        <f>VLOOKUP(CONCATENATE($F4625," ",$G4625),AllocFactorMatrix,(T$4+1),FALSE)*$E4626</f>
        <v>388.11190814436571</v>
      </c>
      <c r="U4625" s="25">
        <f>VLOOKUP(CONCATENATE($F4625," ",$G4625),AllocFactorMatrix,(U$4+1),FALSE)*$E4626</f>
        <v>789.52795249371195</v>
      </c>
      <c r="V4625" s="25">
        <f>VLOOKUP(CONCATENATE($F4625," ",$G4625),AllocFactorMatrix,(V$4+1),FALSE)*$E4626</f>
        <v>195.73474439865032</v>
      </c>
      <c r="W4625" s="25">
        <f t="shared" si="2173"/>
        <v>1395.3908441337762</v>
      </c>
      <c r="X4625" s="25">
        <f>VLOOKUP(CONCATENATE($F4625," ",$G4625),AllocFactorMatrix,(X$4+1),FALSE)*$E4626</f>
        <v>517.72766064421012</v>
      </c>
      <c r="Y4625" s="25">
        <f>VLOOKUP(CONCATENATE($F4625," ",$G4625),AllocFactorMatrix,(Y$4+1),FALSE)*$E4626</f>
        <v>7.9174921999546326</v>
      </c>
      <c r="Z4625" s="25">
        <f t="shared" si="2169"/>
        <v>525.64515284416473</v>
      </c>
      <c r="AA4625" s="25">
        <f>VLOOKUP(CONCATENATE($F4625," ",$G4625),AllocFactorMatrix,(AA$4+1),FALSE)*$E4626</f>
        <v>30.749378992971078</v>
      </c>
      <c r="AB4625" s="25">
        <f>VLOOKUP(CONCATENATE($F4625," ",$G4625),AllocFactorMatrix,(AB$4+1),FALSE)*$E4626</f>
        <v>43125.00110420186</v>
      </c>
      <c r="AC4625" s="25">
        <f>VLOOKUP(CONCATENATE($F4625," ",$G4625),AllocFactorMatrix,(AC$4+1),FALSE)*$E4626</f>
        <v>6523.4343850018467</v>
      </c>
    </row>
    <row r="4626" spans="4:29" collapsed="1">
      <c r="D4626" s="20" t="s">
        <v>8</v>
      </c>
      <c r="E4626" s="22">
        <f>-'Sch 4'!E502</f>
        <v>1362048</v>
      </c>
      <c r="F4626" s="61" t="s">
        <v>65</v>
      </c>
      <c r="G4626" s="20" t="str">
        <f>$G$15</f>
        <v>TOTAL</v>
      </c>
      <c r="H4626" s="24">
        <f t="shared" si="2167"/>
        <v>1362048.0000000002</v>
      </c>
      <c r="I4626" s="25">
        <f>VLOOKUP(CONCATENATE($F4626," ",$G4626),AllocFactorMatrix,(I$4+1),FALSE)*$E4626</f>
        <v>954205.53363326809</v>
      </c>
      <c r="J4626" s="25">
        <f>VLOOKUP(CONCATENATE($F4626," ",$G4626),AllocFactorMatrix,(J$4+1),FALSE)*$E4626</f>
        <v>232473.28197286685</v>
      </c>
      <c r="K4626" s="25">
        <f>VLOOKUP(CONCATENATE($F4626," ",$G4626),AllocFactorMatrix,(K$4+1),FALSE)*$E4626</f>
        <v>1882.1579895665411</v>
      </c>
      <c r="L4626" s="25">
        <f>VLOOKUP(CONCATENATE($F4626," ",$G4626),AllocFactorMatrix,(L$4+1),FALSE)*$E4626</f>
        <v>106.11637563989875</v>
      </c>
      <c r="M4626" s="25">
        <f t="shared" si="2168"/>
        <v>234461.55633807328</v>
      </c>
      <c r="N4626" s="25">
        <f>VLOOKUP(CONCATENATE($F4626," ",$G4626),AllocFactorMatrix,(N$4+1),FALSE)*$E4626</f>
        <v>58918.570521743197</v>
      </c>
      <c r="O4626" s="25">
        <f>VLOOKUP(CONCATENATE($F4626," ",$G4626),AllocFactorMatrix,(O$4+1),FALSE)*$E4626</f>
        <v>12564.525877392252</v>
      </c>
      <c r="P4626" s="25">
        <f>VLOOKUP(CONCATENATE($F4626," ",$G4626),AllocFactorMatrix,(P$4+1),FALSE)*$E4626</f>
        <v>304.48079702047653</v>
      </c>
      <c r="Q4626" s="25">
        <f>VLOOKUP(CONCATENATE($F4626," ",$G4626),AllocFactorMatrix,(Q$4+1),FALSE)*$E4626</f>
        <v>130.4890305480574</v>
      </c>
      <c r="R4626" s="25">
        <f t="shared" si="2170"/>
        <v>71918.066226703973</v>
      </c>
      <c r="S4626" s="25">
        <f>VLOOKUP(CONCATENATE($F4626," ",$G4626),AllocFactorMatrix,(S$4+1),FALSE)*$E4626</f>
        <v>3099.4060890750029</v>
      </c>
      <c r="T4626" s="25">
        <f>VLOOKUP(CONCATENATE($F4626," ",$G4626),AllocFactorMatrix,(T$4+1),FALSE)*$E4626</f>
        <v>28137.310807782207</v>
      </c>
      <c r="U4626" s="25">
        <f>VLOOKUP(CONCATENATE($F4626," ",$G4626),AllocFactorMatrix,(U$4+1),FALSE)*$E4626</f>
        <v>789.52795249371195</v>
      </c>
      <c r="V4626" s="25">
        <f>VLOOKUP(CONCATENATE($F4626," ",$G4626),AllocFactorMatrix,(V$4+1),FALSE)*$E4626</f>
        <v>195.73474439865032</v>
      </c>
      <c r="W4626" s="25">
        <f t="shared" si="2173"/>
        <v>32221.979593749573</v>
      </c>
      <c r="X4626" s="25">
        <f>VLOOKUP(CONCATENATE($F4626," ",$G4626),AllocFactorMatrix,(X$4+1),FALSE)*$E4626</f>
        <v>16198.480418854529</v>
      </c>
      <c r="Y4626" s="25">
        <f>VLOOKUP(CONCATENATE($F4626," ",$G4626),AllocFactorMatrix,(Y$4+1),FALSE)*$E4626</f>
        <v>281.42902729671573</v>
      </c>
      <c r="Z4626" s="25">
        <f t="shared" si="2169"/>
        <v>16479.909446151247</v>
      </c>
      <c r="AA4626" s="25">
        <f>VLOOKUP(CONCATENATE($F4626," ",$G4626),AllocFactorMatrix,(AA$4+1),FALSE)*$E4626</f>
        <v>296.70091802927948</v>
      </c>
      <c r="AB4626" s="25">
        <f>VLOOKUP(CONCATENATE($F4626," ",$G4626),AllocFactorMatrix,(AB$4+1),FALSE)*$E4626</f>
        <v>45380.654014995838</v>
      </c>
      <c r="AC4626" s="25">
        <f>VLOOKUP(CONCATENATE($F4626," ",$G4626),AllocFactorMatrix,(AC$4+1),FALSE)*$E4626</f>
        <v>7083.5998290293319</v>
      </c>
    </row>
    <row r="4627" spans="4:29" hidden="1" outlineLevel="1">
      <c r="F4627" s="61" t="str">
        <f>F4634</f>
        <v>LABOR_M</v>
      </c>
      <c r="G4627" s="20" t="str">
        <f>$G$8</f>
        <v>PRODUCTION</v>
      </c>
      <c r="H4627" s="24">
        <f t="shared" ca="1" si="2167"/>
        <v>65003.598766992043</v>
      </c>
      <c r="I4627" s="25">
        <f ca="1">VLOOKUP(CONCATENATE($F4627," ",$G4627),AllocFactorMatrix,(I$4+1),FALSE)*$E4634</f>
        <v>31874.054242323244</v>
      </c>
      <c r="J4627" s="25">
        <f ca="1">VLOOKUP(CONCATENATE($F4627," ",$G4627),AllocFactorMatrix,(J$4+1),FALSE)*$E4634</f>
        <v>8062.8963379292773</v>
      </c>
      <c r="K4627" s="25">
        <f ca="1">VLOOKUP(CONCATENATE($F4627," ",$G4627),AllocFactorMatrix,(K$4+1),FALSE)*$E4634</f>
        <v>94.267522087916163</v>
      </c>
      <c r="L4627" s="25">
        <f ca="1">VLOOKUP(CONCATENATE($F4627," ",$G4627),AllocFactorMatrix,(L$4+1),FALSE)*$E4634</f>
        <v>2.3223282110682018</v>
      </c>
      <c r="M4627" s="25">
        <f t="shared" ca="1" si="2168"/>
        <v>8159.4861882282621</v>
      </c>
      <c r="N4627" s="25">
        <f ca="1">VLOOKUP(CONCATENATE($F4627," ",$G4627),AllocFactorMatrix,(N$4+1),FALSE)*$E4634</f>
        <v>3373.6169861925387</v>
      </c>
      <c r="O4627" s="25">
        <f ca="1">VLOOKUP(CONCATENATE($F4627," ",$G4627),AllocFactorMatrix,(O$4+1),FALSE)*$E4634</f>
        <v>960.78955618474515</v>
      </c>
      <c r="P4627" s="25">
        <f ca="1">VLOOKUP(CONCATENATE($F4627," ",$G4627),AllocFactorMatrix,(P$4+1),FALSE)*$E4634</f>
        <v>76.03254960402154</v>
      </c>
      <c r="Q4627" s="25">
        <f ca="1">VLOOKUP(CONCATENATE($F4627," ",$G4627),AllocFactorMatrix,(Q$4+1),FALSE)*$E4634</f>
        <v>16.049130604556943</v>
      </c>
      <c r="R4627" s="25">
        <f t="shared" ca="1" si="2170"/>
        <v>4426.4882225858619</v>
      </c>
      <c r="S4627" s="25">
        <f ca="1">VLOOKUP(CONCATENATE($F4627," ",$G4627),AllocFactorMatrix,(S$4+1),FALSE)*$E4634</f>
        <v>202.65419624845376</v>
      </c>
      <c r="T4627" s="25">
        <f ca="1">VLOOKUP(CONCATENATE($F4627," ",$G4627),AllocFactorMatrix,(T$4+1),FALSE)*$E4634</f>
        <v>2209.2862606209442</v>
      </c>
      <c r="U4627" s="25">
        <f ca="1">VLOOKUP(CONCATENATE($F4627," ",$G4627),AllocFactorMatrix,(U$4+1),FALSE)*$E4634</f>
        <v>14755.023415413312</v>
      </c>
      <c r="V4627" s="25">
        <f ca="1">VLOOKUP(CONCATENATE($F4627," ",$G4627),AllocFactorMatrix,(V$4+1),FALSE)*$E4634</f>
        <v>2314.7843688436951</v>
      </c>
      <c r="W4627" s="25">
        <f ca="1">SUBTOTAL(9,S4627:V4627)</f>
        <v>19481.748241126406</v>
      </c>
      <c r="X4627" s="25">
        <f ca="1">VLOOKUP(CONCATENATE($F4627," ",$G4627),AllocFactorMatrix,(X$4+1),FALSE)*$E4634</f>
        <v>915.69139840910725</v>
      </c>
      <c r="Y4627" s="25">
        <f ca="1">VLOOKUP(CONCATENATE($F4627," ",$G4627),AllocFactorMatrix,(Y$4+1),FALSE)*$E4634</f>
        <v>22.105125120545964</v>
      </c>
      <c r="Z4627" s="25">
        <f t="shared" ca="1" si="2169"/>
        <v>937.7965235296532</v>
      </c>
      <c r="AA4627" s="25">
        <f ca="1">VLOOKUP(CONCATENATE($F4627," ",$G4627),AllocFactorMatrix,(AA$4+1),FALSE)*$E4634</f>
        <v>15.964896005003931</v>
      </c>
      <c r="AB4627" s="25">
        <f ca="1">VLOOKUP(CONCATENATE($F4627," ",$G4627),AllocFactorMatrix,(AB$4+1),FALSE)*$E4634</f>
        <v>86.564851725409042</v>
      </c>
      <c r="AC4627" s="25">
        <f ca="1">VLOOKUP(CONCATENATE($F4627," ",$G4627),AllocFactorMatrix,(AC$4+1),FALSE)*$E4634</f>
        <v>21.495601468189612</v>
      </c>
    </row>
    <row r="4628" spans="4:29" hidden="1" outlineLevel="1">
      <c r="F4628" s="61" t="str">
        <f>F4634</f>
        <v>LABOR_M</v>
      </c>
      <c r="G4628" s="20" t="str">
        <f>$G$9</f>
        <v>BULKTRAN</v>
      </c>
      <c r="H4628" s="24">
        <f t="shared" ca="1" si="2167"/>
        <v>17490.728224702787</v>
      </c>
      <c r="I4628" s="25">
        <f ca="1">VLOOKUP(CONCATENATE($F4628," ",$G4628),AllocFactorMatrix,(I$4+1),FALSE)*$E4634</f>
        <v>8576.4547001511892</v>
      </c>
      <c r="J4628" s="25">
        <f ca="1">VLOOKUP(CONCATENATE($F4628," ",$G4628),AllocFactorMatrix,(J$4+1),FALSE)*$E4634</f>
        <v>2169.5095537123311</v>
      </c>
      <c r="K4628" s="25">
        <f ca="1">VLOOKUP(CONCATENATE($F4628," ",$G4628),AllocFactorMatrix,(K$4+1),FALSE)*$E4634</f>
        <v>25.364866569405255</v>
      </c>
      <c r="L4628" s="25">
        <f ca="1">VLOOKUP(CONCATENATE($F4628," ",$G4628),AllocFactorMatrix,(L$4+1),FALSE)*$E4634</f>
        <v>0.62487635083028736</v>
      </c>
      <c r="M4628" s="25">
        <f t="shared" ca="1" si="2168"/>
        <v>2195.4992966325667</v>
      </c>
      <c r="N4628" s="25">
        <f ca="1">VLOOKUP(CONCATENATE($F4628," ",$G4628),AllocFactorMatrix,(N$4+1),FALSE)*$E4634</f>
        <v>907.75001629136864</v>
      </c>
      <c r="O4628" s="25">
        <f ca="1">VLOOKUP(CONCATENATE($F4628," ",$G4628),AllocFactorMatrix,(O$4+1),FALSE)*$E4634</f>
        <v>258.5227483881016</v>
      </c>
      <c r="P4628" s="25">
        <f ca="1">VLOOKUP(CONCATENATE($F4628," ",$G4628),AllocFactorMatrix,(P$4+1),FALSE)*$E4634</f>
        <v>20.458323640236092</v>
      </c>
      <c r="Q4628" s="25">
        <f ca="1">VLOOKUP(CONCATENATE($F4628," ",$G4628),AllocFactorMatrix,(Q$4+1),FALSE)*$E4634</f>
        <v>4.3183913963484564</v>
      </c>
      <c r="R4628" s="25">
        <f t="shared" ca="1" si="2170"/>
        <v>1191.0494797160547</v>
      </c>
      <c r="S4628" s="25">
        <f ca="1">VLOOKUP(CONCATENATE($F4628," ",$G4628),AllocFactorMatrix,(S$4+1),FALSE)*$E4634</f>
        <v>54.528818979437425</v>
      </c>
      <c r="T4628" s="25">
        <f ca="1">VLOOKUP(CONCATENATE($F4628," ",$G4628),AllocFactorMatrix,(T$4+1),FALSE)*$E4634</f>
        <v>594.45978819733807</v>
      </c>
      <c r="U4628" s="25">
        <f ca="1">VLOOKUP(CONCATENATE($F4628," ",$G4628),AllocFactorMatrix,(U$4+1),FALSE)*$E4634</f>
        <v>3970.1817961372285</v>
      </c>
      <c r="V4628" s="25">
        <f ca="1">VLOOKUP(CONCATENATE($F4628," ",$G4628),AllocFactorMatrix,(V$4+1),FALSE)*$E4634</f>
        <v>622.84650484296185</v>
      </c>
      <c r="W4628" s="25">
        <f t="shared" ref="W4628:W4634" ca="1" si="2174">SUBTOTAL(9,S4628:V4628)</f>
        <v>5242.0169081569657</v>
      </c>
      <c r="X4628" s="25">
        <f ca="1">VLOOKUP(CONCATENATE($F4628," ",$G4628),AllocFactorMatrix,(X$4+1),FALSE)*$E4634</f>
        <v>246.38804144801458</v>
      </c>
      <c r="Y4628" s="25">
        <f ca="1">VLOOKUP(CONCATENATE($F4628," ",$G4628),AllocFactorMatrix,(Y$4+1),FALSE)*$E4634</f>
        <v>5.9478973963030501</v>
      </c>
      <c r="Z4628" s="25">
        <f t="shared" ca="1" si="2169"/>
        <v>252.33593884431764</v>
      </c>
      <c r="AA4628" s="25">
        <f ca="1">VLOOKUP(CONCATENATE($F4628," ",$G4628),AllocFactorMatrix,(AA$4+1),FALSE)*$E4634</f>
        <v>4.2957261206430353</v>
      </c>
      <c r="AB4628" s="25">
        <f ca="1">VLOOKUP(CONCATENATE($F4628," ",$G4628),AllocFactorMatrix,(AB$4+1),FALSE)*$E4634</f>
        <v>23.292284182112926</v>
      </c>
      <c r="AC4628" s="25">
        <f ca="1">VLOOKUP(CONCATENATE($F4628," ",$G4628),AllocFactorMatrix,(AC$4+1),FALSE)*$E4634</f>
        <v>5.7838908989380649</v>
      </c>
    </row>
    <row r="4629" spans="4:29" hidden="1" outlineLevel="1">
      <c r="F4629" s="61" t="str">
        <f>F4634</f>
        <v>LABOR_M</v>
      </c>
      <c r="G4629" s="20" t="str">
        <f>$G$10</f>
        <v>SUBTRAN</v>
      </c>
      <c r="H4629" s="24">
        <f t="shared" ca="1" si="2167"/>
        <v>6707.8443053232049</v>
      </c>
      <c r="I4629" s="25">
        <f ca="1">VLOOKUP(CONCATENATE($F4629," ",$G4629),AllocFactorMatrix,(I$4+1),FALSE)*$E4634</f>
        <v>3185.5673849955328</v>
      </c>
      <c r="J4629" s="25">
        <f ca="1">VLOOKUP(CONCATENATE($F4629," ",$G4629),AllocFactorMatrix,(J$4+1),FALSE)*$E4634</f>
        <v>815.45824516235041</v>
      </c>
      <c r="K4629" s="25">
        <f ca="1">VLOOKUP(CONCATENATE($F4629," ",$G4629),AllocFactorMatrix,(K$4+1),FALSE)*$E4634</f>
        <v>9.5027164778590087</v>
      </c>
      <c r="L4629" s="25">
        <f ca="1">VLOOKUP(CONCATENATE($F4629," ",$G4629),AllocFactorMatrix,(L$4+1),FALSE)*$E4634</f>
        <v>0.31153914941147504</v>
      </c>
      <c r="M4629" s="25">
        <f t="shared" ca="1" si="2168"/>
        <v>825.27250078962095</v>
      </c>
      <c r="N4629" s="25">
        <f ca="1">VLOOKUP(CONCATENATE($F4629," ",$G4629),AllocFactorMatrix,(N$4+1),FALSE)*$E4634</f>
        <v>355.41632223811416</v>
      </c>
      <c r="O4629" s="25">
        <f ca="1">VLOOKUP(CONCATENATE($F4629," ",$G4629),AllocFactorMatrix,(O$4+1),FALSE)*$E4634</f>
        <v>100.74195402215294</v>
      </c>
      <c r="P4629" s="25">
        <f ca="1">VLOOKUP(CONCATENATE($F4629," ",$G4629),AllocFactorMatrix,(P$4+1),FALSE)*$E4634</f>
        <v>10.319292713469707</v>
      </c>
      <c r="Q4629" s="25">
        <f ca="1">VLOOKUP(CONCATENATE($F4629," ",$G4629),AllocFactorMatrix,(Q$4+1),FALSE)*$E4634</f>
        <v>0</v>
      </c>
      <c r="R4629" s="25">
        <f t="shared" ca="1" si="2170"/>
        <v>466.47756897373677</v>
      </c>
      <c r="S4629" s="25">
        <f ca="1">VLOOKUP(CONCATENATE($F4629," ",$G4629),AllocFactorMatrix,(S$4+1),FALSE)*$E4634</f>
        <v>19.90491026161752</v>
      </c>
      <c r="T4629" s="25">
        <f ca="1">VLOOKUP(CONCATENATE($F4629," ",$G4629),AllocFactorMatrix,(T$4+1),FALSE)*$E4634</f>
        <v>230.05857517439782</v>
      </c>
      <c r="U4629" s="25">
        <f ca="1">VLOOKUP(CONCATENATE($F4629," ",$G4629),AllocFactorMatrix,(U$4+1),FALSE)*$E4634</f>
        <v>1873.9985667223953</v>
      </c>
      <c r="V4629" s="25">
        <f ca="1">VLOOKUP(CONCATENATE($F4629," ",$G4629),AllocFactorMatrix,(V$4+1),FALSE)*$E4634</f>
        <v>0</v>
      </c>
      <c r="W4629" s="25">
        <f t="shared" ca="1" si="2174"/>
        <v>2123.9620521584106</v>
      </c>
      <c r="X4629" s="25">
        <f ca="1">VLOOKUP(CONCATENATE($F4629," ",$G4629),AllocFactorMatrix,(X$4+1),FALSE)*$E4634</f>
        <v>96.457974705343844</v>
      </c>
      <c r="Y4629" s="25">
        <f ca="1">VLOOKUP(CONCATENATE($F4629," ",$G4629),AllocFactorMatrix,(Y$4+1),FALSE)*$E4634</f>
        <v>2.3078212952571526</v>
      </c>
      <c r="Z4629" s="25">
        <f t="shared" ca="1" si="2169"/>
        <v>98.765796000601</v>
      </c>
      <c r="AA4629" s="25">
        <f ca="1">VLOOKUP(CONCATENATE($F4629," ",$G4629),AllocFactorMatrix,(AA$4+1),FALSE)*$E4634</f>
        <v>1.5839302324772482</v>
      </c>
      <c r="AB4629" s="25">
        <f ca="1">VLOOKUP(CONCATENATE($F4629," ",$G4629),AllocFactorMatrix,(AB$4+1),FALSE)*$E4634</f>
        <v>4.9755985226567851</v>
      </c>
      <c r="AC4629" s="25">
        <f ca="1">VLOOKUP(CONCATENATE($F4629," ",$G4629),AllocFactorMatrix,(AC$4+1),FALSE)*$E4634</f>
        <v>1.2394736501687771</v>
      </c>
    </row>
    <row r="4630" spans="4:29" hidden="1" outlineLevel="1">
      <c r="F4630" s="61" t="str">
        <f>F4634</f>
        <v>LABOR_M</v>
      </c>
      <c r="G4630" s="20" t="str">
        <f>$G$11</f>
        <v>DISTPRI</v>
      </c>
      <c r="H4630" s="24">
        <f t="shared" ca="1" si="2167"/>
        <v>44663.58207335262</v>
      </c>
      <c r="I4630" s="25">
        <f ca="1">VLOOKUP(CONCATENATE($F4630," ",$G4630),AllocFactorMatrix,(I$4+1),FALSE)*$E4634</f>
        <v>29678.890176842815</v>
      </c>
      <c r="J4630" s="25">
        <f ca="1">VLOOKUP(CONCATENATE($F4630," ",$G4630),AllocFactorMatrix,(J$4+1),FALSE)*$E4634</f>
        <v>7472.0056654221726</v>
      </c>
      <c r="K4630" s="25">
        <f ca="1">VLOOKUP(CONCATENATE($F4630," ",$G4630),AllocFactorMatrix,(K$4+1),FALSE)*$E4634</f>
        <v>87.195628332652021</v>
      </c>
      <c r="L4630" s="25">
        <f ca="1">VLOOKUP(CONCATENATE($F4630," ",$G4630),AllocFactorMatrix,(L$4+1),FALSE)*$E4634</f>
        <v>0</v>
      </c>
      <c r="M4630" s="25">
        <f t="shared" ca="1" si="2168"/>
        <v>7559.2012937548243</v>
      </c>
      <c r="N4630" s="25">
        <f ca="1">VLOOKUP(CONCATENATE($F4630," ",$G4630),AllocFactorMatrix,(N$4+1),FALSE)*$E4634</f>
        <v>3222.1358179455115</v>
      </c>
      <c r="O4630" s="25">
        <f ca="1">VLOOKUP(CONCATENATE($F4630," ",$G4630),AllocFactorMatrix,(O$4+1),FALSE)*$E4634</f>
        <v>914.69474383351496</v>
      </c>
      <c r="P4630" s="25">
        <f ca="1">VLOOKUP(CONCATENATE($F4630," ",$G4630),AllocFactorMatrix,(P$4+1),FALSE)*$E4634</f>
        <v>0</v>
      </c>
      <c r="Q4630" s="25">
        <f ca="1">VLOOKUP(CONCATENATE($F4630," ",$G4630),AllocFactorMatrix,(Q$4+1),FALSE)*$E4634</f>
        <v>0</v>
      </c>
      <c r="R4630" s="25">
        <f t="shared" ca="1" si="2170"/>
        <v>4136.8305617790265</v>
      </c>
      <c r="S4630" s="25">
        <f ca="1">VLOOKUP(CONCATENATE($F4630," ",$G4630),AllocFactorMatrix,(S$4+1),FALSE)*$E4634</f>
        <v>183.77024488017901</v>
      </c>
      <c r="T4630" s="25">
        <f ca="1">VLOOKUP(CONCATENATE($F4630," ",$G4630),AllocFactorMatrix,(T$4+1),FALSE)*$E4634</f>
        <v>2125.559938056997</v>
      </c>
      <c r="U4630" s="25">
        <f ca="1">VLOOKUP(CONCATENATE($F4630," ",$G4630),AllocFactorMatrix,(U$4+1),FALSE)*$E4634</f>
        <v>0</v>
      </c>
      <c r="V4630" s="25">
        <f ca="1">VLOOKUP(CONCATENATE($F4630," ",$G4630),AllocFactorMatrix,(V$4+1),FALSE)*$E4634</f>
        <v>0</v>
      </c>
      <c r="W4630" s="25">
        <f t="shared" ca="1" si="2174"/>
        <v>2309.3301829371758</v>
      </c>
      <c r="X4630" s="25">
        <f ca="1">VLOOKUP(CONCATENATE($F4630," ",$G4630),AllocFactorMatrix,(X$4+1),FALSE)*$E4634</f>
        <v>874.43337214686642</v>
      </c>
      <c r="Y4630" s="25">
        <f ca="1">VLOOKUP(CONCATENATE($F4630," ",$G4630),AllocFactorMatrix,(Y$4+1),FALSE)*$E4634</f>
        <v>20.950700728363472</v>
      </c>
      <c r="Z4630" s="25">
        <f t="shared" ca="1" si="2169"/>
        <v>895.38407287522989</v>
      </c>
      <c r="AA4630" s="25">
        <f ca="1">VLOOKUP(CONCATENATE($F4630," ",$G4630),AllocFactorMatrix,(AA$4+1),FALSE)*$E4634</f>
        <v>15.044417055826779</v>
      </c>
      <c r="AB4630" s="25">
        <f ca="1">VLOOKUP(CONCATENATE($F4630," ",$G4630),AllocFactorMatrix,(AB$4+1),FALSE)*$E4634</f>
        <v>55.148090511504222</v>
      </c>
      <c r="AC4630" s="25">
        <f ca="1">VLOOKUP(CONCATENATE($F4630," ",$G4630),AllocFactorMatrix,(AC$4+1),FALSE)*$E4634</f>
        <v>13.753277596221832</v>
      </c>
    </row>
    <row r="4631" spans="4:29" hidden="1" outlineLevel="1">
      <c r="F4631" s="61" t="str">
        <f>F4634</f>
        <v>LABOR_M</v>
      </c>
      <c r="G4631" s="20" t="str">
        <f>$G$12</f>
        <v>DISTSEC</v>
      </c>
      <c r="H4631" s="24">
        <f t="shared" ca="1" si="2167"/>
        <v>17850.757321118661</v>
      </c>
      <c r="I4631" s="25">
        <f ca="1">VLOOKUP(CONCATENATE($F4631," ",$G4631),AllocFactorMatrix,(I$4+1),FALSE)*$E4634</f>
        <v>13327.406870246941</v>
      </c>
      <c r="J4631" s="25">
        <f ca="1">VLOOKUP(CONCATENATE($F4631," ",$G4631),AllocFactorMatrix,(J$4+1),FALSE)*$E4634</f>
        <v>2991.8262370904295</v>
      </c>
      <c r="K4631" s="25">
        <f ca="1">VLOOKUP(CONCATENATE($F4631," ",$G4631),AllocFactorMatrix,(K$4+1),FALSE)*$E4634</f>
        <v>0</v>
      </c>
      <c r="L4631" s="25">
        <f ca="1">VLOOKUP(CONCATENATE($F4631," ",$G4631),AllocFactorMatrix,(L$4+1),FALSE)*$E4634</f>
        <v>0</v>
      </c>
      <c r="M4631" s="25">
        <f t="shared" ca="1" si="2168"/>
        <v>2991.8262370904295</v>
      </c>
      <c r="N4631" s="25">
        <f ca="1">VLOOKUP(CONCATENATE($F4631," ",$G4631),AllocFactorMatrix,(N$4+1),FALSE)*$E4634</f>
        <v>1054.6502887153365</v>
      </c>
      <c r="O4631" s="25">
        <f ca="1">VLOOKUP(CONCATENATE($F4631," ",$G4631),AllocFactorMatrix,(O$4+1),FALSE)*$E4634</f>
        <v>0</v>
      </c>
      <c r="P4631" s="25">
        <f ca="1">VLOOKUP(CONCATENATE($F4631," ",$G4631),AllocFactorMatrix,(P$4+1),FALSE)*$E4634</f>
        <v>0</v>
      </c>
      <c r="Q4631" s="25">
        <f ca="1">VLOOKUP(CONCATENATE($F4631," ",$G4631),AllocFactorMatrix,(Q$4+1),FALSE)*$E4634</f>
        <v>0</v>
      </c>
      <c r="R4631" s="25">
        <f t="shared" ca="1" si="2170"/>
        <v>1054.6502887153365</v>
      </c>
      <c r="S4631" s="25">
        <f ca="1">VLOOKUP(CONCATENATE($F4631," ",$G4631),AllocFactorMatrix,(S$4+1),FALSE)*$E4634</f>
        <v>46.679408620256289</v>
      </c>
      <c r="T4631" s="25">
        <f ca="1">VLOOKUP(CONCATENATE($F4631," ",$G4631),AllocFactorMatrix,(T$4+1),FALSE)*$E4634</f>
        <v>0</v>
      </c>
      <c r="U4631" s="25">
        <f ca="1">VLOOKUP(CONCATENATE($F4631," ",$G4631),AllocFactorMatrix,(U$4+1),FALSE)*$E4634</f>
        <v>0</v>
      </c>
      <c r="V4631" s="25">
        <f ca="1">VLOOKUP(CONCATENATE($F4631," ",$G4631),AllocFactorMatrix,(V$4+1),FALSE)*$E4634</f>
        <v>0</v>
      </c>
      <c r="W4631" s="25">
        <f t="shared" ca="1" si="2174"/>
        <v>46.679408620256289</v>
      </c>
      <c r="X4631" s="25">
        <f ca="1">VLOOKUP(CONCATENATE($F4631," ",$G4631),AllocFactorMatrix,(X$4+1),FALSE)*$E4634</f>
        <v>293.52490770185125</v>
      </c>
      <c r="Y4631" s="25">
        <f ca="1">VLOOKUP(CONCATENATE($F4631," ",$G4631),AllocFactorMatrix,(Y$4+1),FALSE)*$E4634</f>
        <v>0</v>
      </c>
      <c r="Z4631" s="25">
        <f t="shared" ca="1" si="2169"/>
        <v>293.52490770185125</v>
      </c>
      <c r="AA4631" s="25">
        <f ca="1">VLOOKUP(CONCATENATE($F4631," ",$G4631),AllocFactorMatrix,(AA$4+1),FALSE)*$E4634</f>
        <v>4.7862976796473431</v>
      </c>
      <c r="AB4631" s="25">
        <f ca="1">VLOOKUP(CONCATENATE($F4631," ",$G4631),AllocFactorMatrix,(AB$4+1),FALSE)*$E4634</f>
        <v>105.68873626308236</v>
      </c>
      <c r="AC4631" s="25">
        <f ca="1">VLOOKUP(CONCATENATE($F4631," ",$G4631),AllocFactorMatrix,(AC$4+1),FALSE)*$E4634</f>
        <v>26.194574801113447</v>
      </c>
    </row>
    <row r="4632" spans="4:29" hidden="1" outlineLevel="1">
      <c r="F4632" s="61" t="str">
        <f>F4634</f>
        <v>LABOR_M</v>
      </c>
      <c r="G4632" s="20" t="str">
        <f>$G$13</f>
        <v>ENERGY</v>
      </c>
      <c r="H4632" s="24">
        <f t="shared" ca="1" si="2167"/>
        <v>46886.462332333096</v>
      </c>
      <c r="I4632" s="25">
        <f ca="1">VLOOKUP(CONCATENATE($F4632," ",$G4632),AllocFactorMatrix,(I$4+1),FALSE)*$E4634</f>
        <v>17044.751954402305</v>
      </c>
      <c r="J4632" s="25">
        <f ca="1">VLOOKUP(CONCATENATE($F4632," ",$G4632),AllocFactorMatrix,(J$4+1),FALSE)*$E4634</f>
        <v>5501.4690799765667</v>
      </c>
      <c r="K4632" s="25">
        <f ca="1">VLOOKUP(CONCATENATE($F4632," ",$G4632),AllocFactorMatrix,(K$4+1),FALSE)*$E4634</f>
        <v>62.981383383843585</v>
      </c>
      <c r="L4632" s="25">
        <f ca="1">VLOOKUP(CONCATENATE($F4632," ",$G4632),AllocFactorMatrix,(L$4+1),FALSE)*$E4634</f>
        <v>1.5962592615481745</v>
      </c>
      <c r="M4632" s="25">
        <f t="shared" ca="1" si="2168"/>
        <v>5566.046722621958</v>
      </c>
      <c r="N4632" s="25">
        <f ca="1">VLOOKUP(CONCATENATE($F4632," ",$G4632),AllocFactorMatrix,(N$4+1),FALSE)*$E4634</f>
        <v>2662.2582594826972</v>
      </c>
      <c r="O4632" s="25">
        <f ca="1">VLOOKUP(CONCATENATE($F4632," ",$G4632),AllocFactorMatrix,(O$4+1),FALSE)*$E4634</f>
        <v>743.11586194780432</v>
      </c>
      <c r="P4632" s="25">
        <f ca="1">VLOOKUP(CONCATENATE($F4632," ",$G4632),AllocFactorMatrix,(P$4+1),FALSE)*$E4634</f>
        <v>58.833046185979946</v>
      </c>
      <c r="Q4632" s="25">
        <f ca="1">VLOOKUP(CONCATENATE($F4632," ",$G4632),AllocFactorMatrix,(Q$4+1),FALSE)*$E4634</f>
        <v>12.060505303041001</v>
      </c>
      <c r="R4632" s="25">
        <f t="shared" ca="1" si="2170"/>
        <v>3476.2676729195223</v>
      </c>
      <c r="S4632" s="25">
        <f ca="1">VLOOKUP(CONCATENATE($F4632," ",$G4632),AllocFactorMatrix,(S$4+1),FALSE)*$E4634</f>
        <v>177.39841942792464</v>
      </c>
      <c r="T4632" s="25">
        <f ca="1">VLOOKUP(CONCATENATE($F4632," ",$G4632),AllocFactorMatrix,(T$4+1),FALSE)*$E4634</f>
        <v>2120.0546755089977</v>
      </c>
      <c r="U4632" s="25">
        <f ca="1">VLOOKUP(CONCATENATE($F4632," ",$G4632),AllocFactorMatrix,(U$4+1),FALSE)*$E4634</f>
        <v>14987.794571154813</v>
      </c>
      <c r="V4632" s="25">
        <f ca="1">VLOOKUP(CONCATENATE($F4632," ",$G4632),AllocFactorMatrix,(V$4+1),FALSE)*$E4634</f>
        <v>2401.9389608690867</v>
      </c>
      <c r="W4632" s="25">
        <f t="shared" ca="1" si="2174"/>
        <v>19687.186626960822</v>
      </c>
      <c r="X4632" s="25">
        <f ca="1">VLOOKUP(CONCATENATE($F4632," ",$G4632),AllocFactorMatrix,(X$4+1),FALSE)*$E4634</f>
        <v>722.12654375585782</v>
      </c>
      <c r="Y4632" s="25">
        <f ca="1">VLOOKUP(CONCATENATE($F4632," ",$G4632),AllocFactorMatrix,(Y$4+1),FALSE)*$E4634</f>
        <v>16.972524200881598</v>
      </c>
      <c r="Z4632" s="25">
        <f t="shared" ca="1" si="2169"/>
        <v>739.09906795673942</v>
      </c>
      <c r="AA4632" s="25">
        <f ca="1">VLOOKUP(CONCATENATE($F4632," ",$G4632),AllocFactorMatrix,(AA$4+1),FALSE)*$E4634</f>
        <v>16.580782348388745</v>
      </c>
      <c r="AB4632" s="25">
        <f ca="1">VLOOKUP(CONCATENATE($F4632," ",$G4632),AllocFactorMatrix,(AB$4+1),FALSE)*$E4634</f>
        <v>285.30743017102151</v>
      </c>
      <c r="AC4632" s="25">
        <f ca="1">VLOOKUP(CONCATENATE($F4632," ",$G4632),AllocFactorMatrix,(AC$4+1),FALSE)*$E4634</f>
        <v>71.222074952334054</v>
      </c>
    </row>
    <row r="4633" spans="4:29" hidden="1" outlineLevel="1">
      <c r="F4633" s="61" t="str">
        <f>F4634</f>
        <v>LABOR_M</v>
      </c>
      <c r="G4633" s="20" t="str">
        <f>$G$14</f>
        <v>CUSTOMER</v>
      </c>
      <c r="H4633" s="24">
        <f t="shared" ca="1" si="2167"/>
        <v>68807.026976177673</v>
      </c>
      <c r="I4633" s="25">
        <f ca="1">VLOOKUP(CONCATENATE($F4633," ",$G4633),AllocFactorMatrix,(I$4+1),FALSE)*$E4634</f>
        <v>54047.186566422133</v>
      </c>
      <c r="J4633" s="25">
        <f ca="1">VLOOKUP(CONCATENATE($F4633," ",$G4633),AllocFactorMatrix,(J$4+1),FALSE)*$E4634</f>
        <v>12557.066714332246</v>
      </c>
      <c r="K4633" s="25">
        <f ca="1">VLOOKUP(CONCATENATE($F4633," ",$G4633),AllocFactorMatrix,(K$4+1),FALSE)*$E4634</f>
        <v>113.16325109130524</v>
      </c>
      <c r="L4633" s="25">
        <f ca="1">VLOOKUP(CONCATENATE($F4633," ",$G4633),AllocFactorMatrix,(L$4+1),FALSE)*$E4634</f>
        <v>15.964417621383827</v>
      </c>
      <c r="M4633" s="25">
        <f t="shared" ca="1" si="2168"/>
        <v>12686.194383044936</v>
      </c>
      <c r="N4633" s="25">
        <f ca="1">VLOOKUP(CONCATENATE($F4633," ",$G4633),AllocFactorMatrix,(N$4+1),FALSE)*$E4634</f>
        <v>216.67039595709625</v>
      </c>
      <c r="O4633" s="25">
        <f ca="1">VLOOKUP(CONCATENATE($F4633," ",$G4633),AllocFactorMatrix,(O$4+1),FALSE)*$E4634</f>
        <v>95.257248780494635</v>
      </c>
      <c r="P4633" s="25">
        <f ca="1">VLOOKUP(CONCATENATE($F4633," ",$G4633),AllocFactorMatrix,(P$4+1),FALSE)*$E4634</f>
        <v>45.655842018186434</v>
      </c>
      <c r="Q4633" s="25">
        <f ca="1">VLOOKUP(CONCATENATE($F4633," ",$G4633),AllocFactorMatrix,(Q$4+1),FALSE)*$E4634</f>
        <v>19.450988438522636</v>
      </c>
      <c r="R4633" s="25">
        <f t="shared" ca="1" si="2170"/>
        <v>377.03447519429994</v>
      </c>
      <c r="S4633" s="25">
        <f ca="1">VLOOKUP(CONCATENATE($F4633," ",$G4633),AllocFactorMatrix,(S$4+1),FALSE)*$E4634</f>
        <v>3.1523990363046619</v>
      </c>
      <c r="T4633" s="25">
        <f ca="1">VLOOKUP(CONCATENATE($F4633," ",$G4633),AllocFactorMatrix,(T$4+1),FALSE)*$E4634</f>
        <v>59.272325017059693</v>
      </c>
      <c r="U4633" s="25">
        <f ca="1">VLOOKUP(CONCATENATE($F4633," ",$G4633),AllocFactorMatrix,(U$4+1),FALSE)*$E4634</f>
        <v>118.32494452009507</v>
      </c>
      <c r="V4633" s="25">
        <f ca="1">VLOOKUP(CONCATENATE($F4633," ",$G4633),AllocFactorMatrix,(V$4+1),FALSE)*$E4634</f>
        <v>29.189021554228979</v>
      </c>
      <c r="W4633" s="25">
        <f t="shared" ca="1" si="2174"/>
        <v>209.9386901276884</v>
      </c>
      <c r="X4633" s="25">
        <f ca="1">VLOOKUP(CONCATENATE($F4633," ",$G4633),AllocFactorMatrix,(X$4+1),FALSE)*$E4634</f>
        <v>72.749987346218404</v>
      </c>
      <c r="Y4633" s="25">
        <f ca="1">VLOOKUP(CONCATENATE($F4633," ",$G4633),AllocFactorMatrix,(Y$4+1),FALSE)*$E4634</f>
        <v>1.2207340858153379</v>
      </c>
      <c r="Z4633" s="25">
        <f t="shared" ca="1" si="2169"/>
        <v>73.970721432033741</v>
      </c>
      <c r="AA4633" s="25">
        <f ca="1">VLOOKUP(CONCATENATE($F4633," ",$G4633),AllocFactorMatrix,(AA$4+1),FALSE)*$E4634</f>
        <v>4.2573555826141574</v>
      </c>
      <c r="AB4633" s="25">
        <f ca="1">VLOOKUP(CONCATENATE($F4633," ",$G4633),AllocFactorMatrix,(AB$4+1),FALSE)*$E4634</f>
        <v>1172.7597291401682</v>
      </c>
      <c r="AC4633" s="25">
        <f ca="1">VLOOKUP(CONCATENATE($F4633," ",$G4633),AllocFactorMatrix,(AC$4+1),FALSE)*$E4634</f>
        <v>235.68505523383234</v>
      </c>
    </row>
    <row r="4634" spans="4:29" collapsed="1">
      <c r="D4634" s="20" t="s">
        <v>150</v>
      </c>
      <c r="E4634" s="22">
        <f>-'Sch 4'!E503+-'Sch 4'!E504</f>
        <v>267410</v>
      </c>
      <c r="F4634" s="61" t="s">
        <v>69</v>
      </c>
      <c r="G4634" s="20" t="str">
        <f>$G$15</f>
        <v>TOTAL</v>
      </c>
      <c r="H4634" s="24">
        <f t="shared" ca="1" si="2167"/>
        <v>267410.00000000006</v>
      </c>
      <c r="I4634" s="25">
        <f ca="1">VLOOKUP(CONCATENATE($F4634," ",$G4634),AllocFactorMatrix,(I$4+1),FALSE)*$E4634</f>
        <v>157734.31189538416</v>
      </c>
      <c r="J4634" s="25">
        <f ca="1">VLOOKUP(CONCATENATE($F4634," ",$G4634),AllocFactorMatrix,(J$4+1),FALSE)*$E4634</f>
        <v>39570.231833625374</v>
      </c>
      <c r="K4634" s="25">
        <f ca="1">VLOOKUP(CONCATENATE($F4634," ",$G4634),AllocFactorMatrix,(K$4+1),FALSE)*$E4634</f>
        <v>392.47536794298134</v>
      </c>
      <c r="L4634" s="25">
        <f ca="1">VLOOKUP(CONCATENATE($F4634," ",$G4634),AllocFactorMatrix,(L$4+1),FALSE)*$E4634</f>
        <v>20.819420594241965</v>
      </c>
      <c r="M4634" s="25">
        <f t="shared" ca="1" si="2168"/>
        <v>39983.526622162593</v>
      </c>
      <c r="N4634" s="25">
        <f ca="1">VLOOKUP(CONCATENATE($F4634," ",$G4634),AllocFactorMatrix,(N$4+1),FALSE)*$E4634</f>
        <v>11792.498086822663</v>
      </c>
      <c r="O4634" s="25">
        <f ca="1">VLOOKUP(CONCATENATE($F4634," ",$G4634),AllocFactorMatrix,(O$4+1),FALSE)*$E4634</f>
        <v>3073.1221131568141</v>
      </c>
      <c r="P4634" s="25">
        <f ca="1">VLOOKUP(CONCATENATE($F4634," ",$G4634),AllocFactorMatrix,(P$4+1),FALSE)*$E4634</f>
        <v>211.29905416189371</v>
      </c>
      <c r="Q4634" s="25">
        <f ca="1">VLOOKUP(CONCATENATE($F4634," ",$G4634),AllocFactorMatrix,(Q$4+1),FALSE)*$E4634</f>
        <v>51.879015742469036</v>
      </c>
      <c r="R4634" s="25">
        <f t="shared" ca="1" si="2170"/>
        <v>15128.798269883839</v>
      </c>
      <c r="S4634" s="25">
        <f ca="1">VLOOKUP(CONCATENATE($F4634," ",$G4634),AllocFactorMatrix,(S$4+1),FALSE)*$E4634</f>
        <v>688.08839745417333</v>
      </c>
      <c r="T4634" s="25">
        <f ca="1">VLOOKUP(CONCATENATE($F4634," ",$G4634),AllocFactorMatrix,(T$4+1),FALSE)*$E4634</f>
        <v>7338.6915625757347</v>
      </c>
      <c r="U4634" s="25">
        <f ca="1">VLOOKUP(CONCATENATE($F4634," ",$G4634),AllocFactorMatrix,(U$4+1),FALSE)*$E4634</f>
        <v>35705.323293947833</v>
      </c>
      <c r="V4634" s="25">
        <f ca="1">VLOOKUP(CONCATENATE($F4634," ",$G4634),AllocFactorMatrix,(V$4+1),FALSE)*$E4634</f>
        <v>5368.7588561099728</v>
      </c>
      <c r="W4634" s="25">
        <f t="shared" ca="1" si="2174"/>
        <v>49100.862110087706</v>
      </c>
      <c r="X4634" s="25">
        <f ca="1">VLOOKUP(CONCATENATE($F4634," ",$G4634),AllocFactorMatrix,(X$4+1),FALSE)*$E4634</f>
        <v>3221.3722255132598</v>
      </c>
      <c r="Y4634" s="25">
        <f ca="1">VLOOKUP(CONCATENATE($F4634," ",$G4634),AllocFactorMatrix,(Y$4+1),FALSE)*$E4634</f>
        <v>69.504802827166571</v>
      </c>
      <c r="Z4634" s="25">
        <f t="shared" ca="1" si="2169"/>
        <v>3290.8770283404265</v>
      </c>
      <c r="AA4634" s="25">
        <f ca="1">VLOOKUP(CONCATENATE($F4634," ",$G4634),AllocFactorMatrix,(AA$4+1),FALSE)*$E4634</f>
        <v>62.513405024601248</v>
      </c>
      <c r="AB4634" s="25">
        <f ca="1">VLOOKUP(CONCATENATE($F4634," ",$G4634),AllocFactorMatrix,(AB$4+1),FALSE)*$E4634</f>
        <v>1733.7367205159551</v>
      </c>
      <c r="AC4634" s="25">
        <f ca="1">VLOOKUP(CONCATENATE($F4634," ",$G4634),AllocFactorMatrix,(AC$4+1),FALSE)*$E4634</f>
        <v>375.3739486007982</v>
      </c>
    </row>
    <row r="4635" spans="4:29" hidden="1" outlineLevel="1">
      <c r="E4635" s="22"/>
      <c r="F4635" s="61"/>
      <c r="G4635" s="20" t="str">
        <f>$G$8</f>
        <v>PRODUCTION</v>
      </c>
      <c r="H4635" s="24">
        <f t="shared" ref="H4635:AC4635" ca="1" si="2175">+H4603+H4611+H4619+H4627</f>
        <v>675100.26175538427</v>
      </c>
      <c r="I4635" s="24">
        <f t="shared" ca="1" si="2175"/>
        <v>331030.63169364695</v>
      </c>
      <c r="J4635" s="24">
        <f t="shared" ca="1" si="2175"/>
        <v>83737.878078938025</v>
      </c>
      <c r="K4635" s="24">
        <f t="shared" ca="1" si="2175"/>
        <v>979.02316246680243</v>
      </c>
      <c r="L4635" s="24">
        <f t="shared" ca="1" si="2175"/>
        <v>24.118732084263726</v>
      </c>
      <c r="M4635" s="24">
        <f t="shared" ca="1" si="2175"/>
        <v>84741.019973489092</v>
      </c>
      <c r="N4635" s="24">
        <f t="shared" ca="1" si="2175"/>
        <v>35036.978777204145</v>
      </c>
      <c r="O4635" s="24">
        <f t="shared" ca="1" si="2175"/>
        <v>9978.3595550947666</v>
      </c>
      <c r="P4635" s="24">
        <f t="shared" ca="1" si="2175"/>
        <v>789.64234462767445</v>
      </c>
      <c r="Q4635" s="24">
        <f t="shared" ref="Q4635:Q4642" ca="1" si="2176">+Q4603+Q4611+Q4619+Q4627</f>
        <v>166.6795758634905</v>
      </c>
      <c r="R4635" s="24">
        <f t="shared" ca="1" si="2175"/>
        <v>45971.660252790076</v>
      </c>
      <c r="S4635" s="24">
        <f t="shared" ca="1" si="2175"/>
        <v>2104.6819488189549</v>
      </c>
      <c r="T4635" s="24">
        <f t="shared" ca="1" si="2175"/>
        <v>22944.725540259362</v>
      </c>
      <c r="U4635" s="24">
        <f t="shared" ca="1" si="2175"/>
        <v>153239.5184097173</v>
      </c>
      <c r="V4635" s="24">
        <f t="shared" ca="1" si="2175"/>
        <v>24040.384885693053</v>
      </c>
      <c r="W4635" s="24">
        <f t="shared" ca="1" si="2175"/>
        <v>202329.31078448868</v>
      </c>
      <c r="X4635" s="24">
        <f t="shared" ca="1" si="2175"/>
        <v>9509.9889002922064</v>
      </c>
      <c r="Y4635" s="24">
        <f t="shared" ca="1" si="2175"/>
        <v>229.57460876141357</v>
      </c>
      <c r="Z4635" s="24">
        <f t="shared" ca="1" si="2175"/>
        <v>9739.563509053618</v>
      </c>
      <c r="AA4635" s="24">
        <f t="shared" ca="1" si="2175"/>
        <v>165.80475044942469</v>
      </c>
      <c r="AB4635" s="24">
        <f t="shared" ca="1" si="2175"/>
        <v>899.0264411070533</v>
      </c>
      <c r="AC4635" s="24">
        <f t="shared" ca="1" si="2175"/>
        <v>223.24435035946161</v>
      </c>
    </row>
    <row r="4636" spans="4:29" hidden="1" outlineLevel="1">
      <c r="E4636" s="22"/>
      <c r="F4636" s="61"/>
      <c r="G4636" s="20" t="str">
        <f>$G$9</f>
        <v>BULKTRAN</v>
      </c>
      <c r="H4636" s="24">
        <f t="shared" ref="H4636:AC4636" ca="1" si="2177">+H4604+H4612+H4620+H4628</f>
        <v>2711414.8522230475</v>
      </c>
      <c r="I4636" s="24">
        <f t="shared" ca="1" si="2177"/>
        <v>1329523.0681456232</v>
      </c>
      <c r="J4636" s="24">
        <f t="shared" ca="1" si="2177"/>
        <v>336317.63928887923</v>
      </c>
      <c r="K4636" s="24">
        <f t="shared" ca="1" si="2177"/>
        <v>3932.0647521015339</v>
      </c>
      <c r="L4636" s="24">
        <f t="shared" ca="1" si="2177"/>
        <v>96.868409175282977</v>
      </c>
      <c r="M4636" s="24">
        <f t="shared" ca="1" si="2177"/>
        <v>340346.57245015609</v>
      </c>
      <c r="N4636" s="24">
        <f t="shared" ca="1" si="2177"/>
        <v>140719.51977402318</v>
      </c>
      <c r="O4636" s="24">
        <f t="shared" ca="1" si="2177"/>
        <v>40076.228422955326</v>
      </c>
      <c r="P4636" s="24">
        <f t="shared" ca="1" si="2177"/>
        <v>3171.4518604993427</v>
      </c>
      <c r="Q4636" s="24">
        <f t="shared" ca="1" si="2176"/>
        <v>669.43756825598928</v>
      </c>
      <c r="R4636" s="24">
        <f t="shared" ca="1" si="2177"/>
        <v>184636.63762573386</v>
      </c>
      <c r="S4636" s="24">
        <f t="shared" ca="1" si="2177"/>
        <v>8453.0642609959687</v>
      </c>
      <c r="T4636" s="24">
        <f t="shared" ca="1" si="2177"/>
        <v>92153.229874739467</v>
      </c>
      <c r="U4636" s="24">
        <f t="shared" ca="1" si="2177"/>
        <v>615458.07297311537</v>
      </c>
      <c r="V4636" s="24">
        <f t="shared" ca="1" si="2177"/>
        <v>96553.742199325614</v>
      </c>
      <c r="W4636" s="24">
        <f t="shared" ca="1" si="2177"/>
        <v>812618.10930817632</v>
      </c>
      <c r="X4636" s="24">
        <f t="shared" ca="1" si="2177"/>
        <v>38195.104652576381</v>
      </c>
      <c r="Y4636" s="24">
        <f t="shared" ca="1" si="2177"/>
        <v>922.04378986678364</v>
      </c>
      <c r="Z4636" s="24">
        <f t="shared" ca="1" si="2177"/>
        <v>39117.148442443169</v>
      </c>
      <c r="AA4636" s="24">
        <f t="shared" ca="1" si="2177"/>
        <v>665.92399441344253</v>
      </c>
      <c r="AB4636" s="24">
        <f t="shared" ca="1" si="2177"/>
        <v>3610.772774136688</v>
      </c>
      <c r="AC4636" s="24">
        <f t="shared" ca="1" si="2177"/>
        <v>896.61948236491276</v>
      </c>
    </row>
    <row r="4637" spans="4:29" hidden="1" outlineLevel="1">
      <c r="E4637" s="22"/>
      <c r="F4637" s="61"/>
      <c r="G4637" s="20" t="str">
        <f>$G$10</f>
        <v>SUBTRAN</v>
      </c>
      <c r="H4637" s="24">
        <f t="shared" ref="H4637:AC4637" ca="1" si="2178">+H4605+H4613+H4621+H4629</f>
        <v>1039415.0573185856</v>
      </c>
      <c r="I4637" s="24">
        <f t="shared" ca="1" si="2178"/>
        <v>493620.08945850271</v>
      </c>
      <c r="J4637" s="24">
        <f t="shared" ca="1" si="2178"/>
        <v>126359.45917285242</v>
      </c>
      <c r="K4637" s="24">
        <f t="shared" ca="1" si="2178"/>
        <v>1472.4949093820942</v>
      </c>
      <c r="L4637" s="24">
        <f t="shared" ca="1" si="2178"/>
        <v>48.274597337558397</v>
      </c>
      <c r="M4637" s="24">
        <f t="shared" ca="1" si="2178"/>
        <v>127880.22867957207</v>
      </c>
      <c r="N4637" s="24">
        <f t="shared" ca="1" si="2178"/>
        <v>55073.591475270572</v>
      </c>
      <c r="O4637" s="24">
        <f t="shared" ca="1" si="2178"/>
        <v>15610.485149636612</v>
      </c>
      <c r="P4637" s="24">
        <f t="shared" ca="1" si="2178"/>
        <v>1599.0276069387048</v>
      </c>
      <c r="Q4637" s="24">
        <f t="shared" ca="1" si="2176"/>
        <v>0</v>
      </c>
      <c r="R4637" s="24">
        <f t="shared" ca="1" si="2178"/>
        <v>72283.104231845893</v>
      </c>
      <c r="S4637" s="24">
        <f t="shared" ca="1" si="2178"/>
        <v>3084.3684645574976</v>
      </c>
      <c r="T4637" s="24">
        <f t="shared" ca="1" si="2178"/>
        <v>35648.76228742567</v>
      </c>
      <c r="U4637" s="24">
        <f t="shared" ca="1" si="2178"/>
        <v>290385.73929018056</v>
      </c>
      <c r="V4637" s="24">
        <f t="shared" ca="1" si="2178"/>
        <v>0</v>
      </c>
      <c r="W4637" s="24">
        <f t="shared" ca="1" si="2178"/>
        <v>329118.87004216376</v>
      </c>
      <c r="X4637" s="24">
        <f t="shared" ca="1" si="2178"/>
        <v>14946.660468494407</v>
      </c>
      <c r="Y4637" s="24">
        <f t="shared" ca="1" si="2178"/>
        <v>357.60880764437866</v>
      </c>
      <c r="Z4637" s="24">
        <f t="shared" ca="1" si="2178"/>
        <v>15304.269276138786</v>
      </c>
      <c r="AA4637" s="24">
        <f t="shared" ca="1" si="2178"/>
        <v>245.43815545516793</v>
      </c>
      <c r="AB4637" s="24">
        <f t="shared" ca="1" si="2178"/>
        <v>770.99464272261218</v>
      </c>
      <c r="AC4637" s="24">
        <f t="shared" ca="1" si="2178"/>
        <v>192.06283218479993</v>
      </c>
    </row>
    <row r="4638" spans="4:29" hidden="1" outlineLevel="1">
      <c r="E4638" s="22"/>
      <c r="F4638" s="61"/>
      <c r="G4638" s="20" t="str">
        <f>$G$11</f>
        <v>DISTPRI</v>
      </c>
      <c r="H4638" s="24">
        <f t="shared" ref="H4638:AC4638" ca="1" si="2179">+H4606+H4614+H4622+H4630</f>
        <v>627746.93829086504</v>
      </c>
      <c r="I4638" s="24">
        <f t="shared" ca="1" si="2179"/>
        <v>417136.99563518685</v>
      </c>
      <c r="J4638" s="24">
        <f t="shared" ca="1" si="2179"/>
        <v>105019.08851953123</v>
      </c>
      <c r="K4638" s="24">
        <f t="shared" ca="1" si="2179"/>
        <v>1225.5351267678061</v>
      </c>
      <c r="L4638" s="24">
        <f t="shared" ca="1" si="2179"/>
        <v>0</v>
      </c>
      <c r="M4638" s="24">
        <f t="shared" ca="1" si="2179"/>
        <v>106244.62364629903</v>
      </c>
      <c r="N4638" s="24">
        <f t="shared" ca="1" si="2179"/>
        <v>45287.140004818619</v>
      </c>
      <c r="O4638" s="24">
        <f t="shared" ca="1" si="2179"/>
        <v>12856.040609757007</v>
      </c>
      <c r="P4638" s="24">
        <f t="shared" ca="1" si="2179"/>
        <v>0</v>
      </c>
      <c r="Q4638" s="24">
        <f t="shared" ca="1" si="2176"/>
        <v>0</v>
      </c>
      <c r="R4638" s="24">
        <f t="shared" ca="1" si="2179"/>
        <v>58143.18061457562</v>
      </c>
      <c r="S4638" s="24">
        <f t="shared" ca="1" si="2179"/>
        <v>2582.8919942657758</v>
      </c>
      <c r="T4638" s="24">
        <f t="shared" ca="1" si="2179"/>
        <v>29874.758837694841</v>
      </c>
      <c r="U4638" s="24">
        <f t="shared" ca="1" si="2179"/>
        <v>0</v>
      </c>
      <c r="V4638" s="24">
        <f t="shared" ca="1" si="2179"/>
        <v>0</v>
      </c>
      <c r="W4638" s="24">
        <f t="shared" ca="1" si="2179"/>
        <v>32457.650831960615</v>
      </c>
      <c r="X4638" s="24">
        <f t="shared" ca="1" si="2179"/>
        <v>12290.166767256509</v>
      </c>
      <c r="Y4638" s="24">
        <f t="shared" ca="1" si="2179"/>
        <v>294.46223582512454</v>
      </c>
      <c r="Z4638" s="24">
        <f t="shared" ca="1" si="2179"/>
        <v>12584.629003081633</v>
      </c>
      <c r="AA4638" s="24">
        <f t="shared" ca="1" si="2179"/>
        <v>211.44938016068133</v>
      </c>
      <c r="AB4638" s="24">
        <f t="shared" ca="1" si="2179"/>
        <v>775.10677299299823</v>
      </c>
      <c r="AC4638" s="24">
        <f t="shared" ca="1" si="2179"/>
        <v>193.30240660754359</v>
      </c>
    </row>
    <row r="4639" spans="4:29" hidden="1" outlineLevel="1">
      <c r="E4639" s="22"/>
      <c r="F4639" s="61"/>
      <c r="G4639" s="20" t="str">
        <f>$G$12</f>
        <v>DISTSEC</v>
      </c>
      <c r="H4639" s="24">
        <f t="shared" ref="H4639:AC4639" ca="1" si="2180">+H4607+H4615+H4623+H4631</f>
        <v>277228.49196268932</v>
      </c>
      <c r="I4639" s="24">
        <f t="shared" ca="1" si="2180"/>
        <v>206979.28059559804</v>
      </c>
      <c r="J4639" s="24">
        <f t="shared" ca="1" si="2180"/>
        <v>46464.105752069561</v>
      </c>
      <c r="K4639" s="24">
        <f t="shared" ca="1" si="2180"/>
        <v>0</v>
      </c>
      <c r="L4639" s="24">
        <f t="shared" ca="1" si="2180"/>
        <v>0</v>
      </c>
      <c r="M4639" s="24">
        <f t="shared" ca="1" si="2180"/>
        <v>46464.105752069561</v>
      </c>
      <c r="N4639" s="24">
        <f t="shared" ca="1" si="2180"/>
        <v>16379.087107002639</v>
      </c>
      <c r="O4639" s="24">
        <f t="shared" ca="1" si="2180"/>
        <v>0</v>
      </c>
      <c r="P4639" s="24">
        <f t="shared" ca="1" si="2180"/>
        <v>0</v>
      </c>
      <c r="Q4639" s="24">
        <f t="shared" ca="1" si="2176"/>
        <v>0</v>
      </c>
      <c r="R4639" s="24">
        <f t="shared" ca="1" si="2180"/>
        <v>16379.087107002639</v>
      </c>
      <c r="S4639" s="24">
        <f t="shared" ca="1" si="2180"/>
        <v>724.94750921261436</v>
      </c>
      <c r="T4639" s="24">
        <f t="shared" ca="1" si="2180"/>
        <v>0</v>
      </c>
      <c r="U4639" s="24">
        <f t="shared" ca="1" si="2180"/>
        <v>0</v>
      </c>
      <c r="V4639" s="24">
        <f t="shared" ca="1" si="2180"/>
        <v>0</v>
      </c>
      <c r="W4639" s="24">
        <f t="shared" ca="1" si="2180"/>
        <v>724.94750921261436</v>
      </c>
      <c r="X4639" s="24">
        <f t="shared" ca="1" si="2180"/>
        <v>4558.5442708025303</v>
      </c>
      <c r="Y4639" s="24">
        <f t="shared" ca="1" si="2180"/>
        <v>0</v>
      </c>
      <c r="Z4639" s="24">
        <f t="shared" ca="1" si="2180"/>
        <v>4558.5442708025303</v>
      </c>
      <c r="AA4639" s="24">
        <f t="shared" ca="1" si="2180"/>
        <v>74.332873611101178</v>
      </c>
      <c r="AB4639" s="24">
        <f t="shared" ca="1" si="2180"/>
        <v>1641.3829645755652</v>
      </c>
      <c r="AC4639" s="24">
        <f t="shared" ca="1" si="2180"/>
        <v>406.81088981727652</v>
      </c>
    </row>
    <row r="4640" spans="4:29" hidden="1" outlineLevel="1">
      <c r="E4640" s="22"/>
      <c r="F4640" s="61"/>
      <c r="G4640" s="20" t="str">
        <f>$G$13</f>
        <v>ENERGY</v>
      </c>
      <c r="H4640" s="24">
        <f t="shared" ref="H4640:AC4640" ca="1" si="2181">+H4608+H4616+H4624+H4632</f>
        <v>46886.462332333096</v>
      </c>
      <c r="I4640" s="24">
        <f t="shared" ca="1" si="2181"/>
        <v>17044.751954402305</v>
      </c>
      <c r="J4640" s="24">
        <f t="shared" ca="1" si="2181"/>
        <v>5501.4690799765667</v>
      </c>
      <c r="K4640" s="24">
        <f t="shared" ca="1" si="2181"/>
        <v>62.981383383843585</v>
      </c>
      <c r="L4640" s="24">
        <f t="shared" ca="1" si="2181"/>
        <v>1.5962592615481745</v>
      </c>
      <c r="M4640" s="24">
        <f t="shared" ca="1" si="2181"/>
        <v>5566.046722621958</v>
      </c>
      <c r="N4640" s="24">
        <f t="shared" ca="1" si="2181"/>
        <v>2662.2582594826972</v>
      </c>
      <c r="O4640" s="24">
        <f t="shared" ca="1" si="2181"/>
        <v>743.11586194780432</v>
      </c>
      <c r="P4640" s="24">
        <f t="shared" ca="1" si="2181"/>
        <v>58.833046185979946</v>
      </c>
      <c r="Q4640" s="24">
        <f t="shared" ca="1" si="2176"/>
        <v>12.060505303041001</v>
      </c>
      <c r="R4640" s="24">
        <f t="shared" ca="1" si="2181"/>
        <v>3476.2676729195223</v>
      </c>
      <c r="S4640" s="24">
        <f t="shared" ca="1" si="2181"/>
        <v>177.39841942792464</v>
      </c>
      <c r="T4640" s="24">
        <f t="shared" ca="1" si="2181"/>
        <v>2120.0546755089977</v>
      </c>
      <c r="U4640" s="24">
        <f t="shared" ca="1" si="2181"/>
        <v>14987.794571154813</v>
      </c>
      <c r="V4640" s="24">
        <f t="shared" ca="1" si="2181"/>
        <v>2401.9389608690867</v>
      </c>
      <c r="W4640" s="24">
        <f t="shared" ca="1" si="2181"/>
        <v>19687.186626960822</v>
      </c>
      <c r="X4640" s="24">
        <f t="shared" ca="1" si="2181"/>
        <v>722.12654375585782</v>
      </c>
      <c r="Y4640" s="24">
        <f t="shared" ca="1" si="2181"/>
        <v>16.972524200881598</v>
      </c>
      <c r="Z4640" s="24">
        <f t="shared" ca="1" si="2181"/>
        <v>739.09906795673942</v>
      </c>
      <c r="AA4640" s="24">
        <f t="shared" ca="1" si="2181"/>
        <v>16.580782348388745</v>
      </c>
      <c r="AB4640" s="24">
        <f t="shared" ca="1" si="2181"/>
        <v>285.30743017102151</v>
      </c>
      <c r="AC4640" s="24">
        <f t="shared" ca="1" si="2181"/>
        <v>71.222074952334054</v>
      </c>
    </row>
    <row r="4641" spans="3:29" hidden="1" outlineLevel="1">
      <c r="E4641" s="22"/>
      <c r="F4641" s="61"/>
      <c r="G4641" s="20" t="str">
        <f>$G$14</f>
        <v>CUSTOMER</v>
      </c>
      <c r="H4641" s="24">
        <f t="shared" ref="H4641:AC4641" ca="1" si="2182">+H4609+H4617+H4625+H4633</f>
        <v>588393.93611709506</v>
      </c>
      <c r="I4641" s="24">
        <f t="shared" ca="1" si="2182"/>
        <v>427142.74101599492</v>
      </c>
      <c r="J4641" s="24">
        <f t="shared" ca="1" si="2182"/>
        <v>104010.9863181109</v>
      </c>
      <c r="K4641" s="24">
        <f t="shared" ca="1" si="2182"/>
        <v>856.98174222269233</v>
      </c>
      <c r="L4641" s="24">
        <f t="shared" ca="1" si="2182"/>
        <v>122.08079326128258</v>
      </c>
      <c r="M4641" s="24">
        <f t="shared" ca="1" si="2182"/>
        <v>104990.04885359487</v>
      </c>
      <c r="N4641" s="24">
        <f t="shared" ca="1" si="2182"/>
        <v>1745.799912539886</v>
      </c>
      <c r="O4641" s="24">
        <f t="shared" ca="1" si="2182"/>
        <v>718.43726024925547</v>
      </c>
      <c r="P4641" s="24">
        <f t="shared" ca="1" si="2182"/>
        <v>350.13663903866296</v>
      </c>
      <c r="Q4641" s="24">
        <f t="shared" ca="1" si="2176"/>
        <v>149.94001898658004</v>
      </c>
      <c r="R4641" s="24">
        <f t="shared" ca="1" si="2182"/>
        <v>2964.3138308143848</v>
      </c>
      <c r="S4641" s="24">
        <f t="shared" ca="1" si="2182"/>
        <v>25.168638133353038</v>
      </c>
      <c r="T4641" s="24">
        <f t="shared" ca="1" si="2182"/>
        <v>447.38423316142541</v>
      </c>
      <c r="U4641" s="24">
        <f t="shared" ca="1" si="2182"/>
        <v>907.85289701380702</v>
      </c>
      <c r="V4641" s="24">
        <f t="shared" ca="1" si="2182"/>
        <v>224.92376595287931</v>
      </c>
      <c r="W4641" s="24">
        <f t="shared" ca="1" si="2182"/>
        <v>1605.3295342614647</v>
      </c>
      <c r="X4641" s="24">
        <f t="shared" ca="1" si="2182"/>
        <v>590.47764799042852</v>
      </c>
      <c r="Y4641" s="24">
        <f t="shared" ca="1" si="2182"/>
        <v>9.1382262857699708</v>
      </c>
      <c r="Z4641" s="24">
        <f t="shared" ca="1" si="2182"/>
        <v>599.6158742761985</v>
      </c>
      <c r="AA4641" s="24">
        <f t="shared" ca="1" si="2182"/>
        <v>35.006734575585234</v>
      </c>
      <c r="AB4641" s="24">
        <f t="shared" ca="1" si="2182"/>
        <v>44297.760833342028</v>
      </c>
      <c r="AC4641" s="24">
        <f t="shared" ca="1" si="2182"/>
        <v>6759.1194402356787</v>
      </c>
    </row>
    <row r="4642" spans="3:29" collapsed="1">
      <c r="C4642" s="20" t="s">
        <v>301</v>
      </c>
      <c r="E4642" s="24">
        <f>+E4610+E4618+E4626+E4634</f>
        <v>5966186</v>
      </c>
      <c r="F4642" s="61"/>
      <c r="G4642" s="20" t="str">
        <f>$G$15</f>
        <v>TOTAL</v>
      </c>
      <c r="H4642" s="24">
        <f t="shared" ref="H4642:AC4642" ca="1" si="2183">+H4610+H4618+H4626+H4634</f>
        <v>5966185.9999999991</v>
      </c>
      <c r="I4642" s="24">
        <f t="shared" ca="1" si="2183"/>
        <v>3222477.5584989549</v>
      </c>
      <c r="J4642" s="24">
        <f t="shared" ca="1" si="2183"/>
        <v>807410.62621035788</v>
      </c>
      <c r="K4642" s="24">
        <f t="shared" ca="1" si="2183"/>
        <v>8529.0810763247719</v>
      </c>
      <c r="L4642" s="24">
        <f t="shared" ca="1" si="2183"/>
        <v>292.9387911199359</v>
      </c>
      <c r="M4642" s="24">
        <f t="shared" ca="1" si="2183"/>
        <v>816232.64607780252</v>
      </c>
      <c r="N4642" s="24">
        <f t="shared" ca="1" si="2183"/>
        <v>296904.37531034177</v>
      </c>
      <c r="O4642" s="24">
        <f t="shared" ca="1" si="2183"/>
        <v>79982.666859640769</v>
      </c>
      <c r="P4642" s="24">
        <f t="shared" ca="1" si="2183"/>
        <v>5969.0914972903656</v>
      </c>
      <c r="Q4642" s="24">
        <f t="shared" ca="1" si="2176"/>
        <v>998.11766840910082</v>
      </c>
      <c r="R4642" s="24">
        <f t="shared" ca="1" si="2183"/>
        <v>383854.251335682</v>
      </c>
      <c r="S4642" s="24">
        <f t="shared" ca="1" si="2183"/>
        <v>17152.521235412089</v>
      </c>
      <c r="T4642" s="24">
        <f t="shared" ca="1" si="2183"/>
        <v>183188.91544878972</v>
      </c>
      <c r="U4642" s="24">
        <f t="shared" ca="1" si="2183"/>
        <v>1074978.9781411819</v>
      </c>
      <c r="V4642" s="24">
        <f t="shared" ca="1" si="2183"/>
        <v>123220.98981184063</v>
      </c>
      <c r="W4642" s="24">
        <f t="shared" ca="1" si="2183"/>
        <v>1398541.4046372243</v>
      </c>
      <c r="X4642" s="24">
        <f t="shared" ca="1" si="2183"/>
        <v>80813.069251168316</v>
      </c>
      <c r="Y4642" s="24">
        <f t="shared" ca="1" si="2183"/>
        <v>1829.8001925843521</v>
      </c>
      <c r="Z4642" s="24">
        <f t="shared" ca="1" si="2183"/>
        <v>82642.869443752672</v>
      </c>
      <c r="AA4642" s="24">
        <f t="shared" ca="1" si="2183"/>
        <v>1414.5366710137916</v>
      </c>
      <c r="AB4642" s="24">
        <f t="shared" ca="1" si="2183"/>
        <v>52280.351859047965</v>
      </c>
      <c r="AC4642" s="24">
        <f t="shared" ca="1" si="2183"/>
        <v>8742.3814765220086</v>
      </c>
    </row>
    <row r="4643" spans="3:29">
      <c r="E4643" s="24"/>
      <c r="F4643" s="61"/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</row>
    <row r="4644" spans="3:29" hidden="1" outlineLevel="1">
      <c r="F4644" s="61" t="str">
        <f>F4651</f>
        <v>LABOR_M</v>
      </c>
      <c r="G4644" s="20" t="str">
        <f>$G$8</f>
        <v>PRODUCTION</v>
      </c>
      <c r="H4644" s="24">
        <f t="shared" ref="H4644:H4651" ca="1" si="2184">SUBTOTAL(9,I4644:AC4644)</f>
        <v>1326.6534177884093</v>
      </c>
      <c r="I4644" s="25">
        <f ca="1">VLOOKUP(CONCATENATE($F4644," ",$G4644),AllocFactorMatrix,(I$4+1),FALSE)*$E4651</f>
        <v>650.51510687779728</v>
      </c>
      <c r="J4644" s="25">
        <f ca="1">VLOOKUP(CONCATENATE($F4644," ",$G4644),AllocFactorMatrix,(J$4+1),FALSE)*$E4651</f>
        <v>164.55502751978634</v>
      </c>
      <c r="K4644" s="25">
        <f ca="1">VLOOKUP(CONCATENATE($F4644," ",$G4644),AllocFactorMatrix,(K$4+1),FALSE)*$E4651</f>
        <v>1.9238985646419673</v>
      </c>
      <c r="L4644" s="25">
        <f ca="1">VLOOKUP(CONCATENATE($F4644," ",$G4644),AllocFactorMatrix,(L$4+1),FALSE)*$E4651</f>
        <v>4.7396216776916737E-2</v>
      </c>
      <c r="M4644" s="25">
        <f t="shared" ref="M4644:M4651" ca="1" si="2185">SUBTOTAL(9,J4644:L4644)</f>
        <v>166.52632230120523</v>
      </c>
      <c r="N4644" s="25">
        <f ca="1">VLOOKUP(CONCATENATE($F4644," ",$G4644),AllocFactorMatrix,(N$4+1),FALSE)*$E4651</f>
        <v>68.851888048297184</v>
      </c>
      <c r="O4644" s="25">
        <f ca="1">VLOOKUP(CONCATENATE($F4644," ",$G4644),AllocFactorMatrix,(O$4+1),FALSE)*$E4651</f>
        <v>19.60867971413213</v>
      </c>
      <c r="P4644" s="25">
        <f ca="1">VLOOKUP(CONCATENATE($F4644," ",$G4644),AllocFactorMatrix,(P$4+1),FALSE)*$E4651</f>
        <v>1.5517424220912797</v>
      </c>
      <c r="Q4644" s="25">
        <f ca="1">VLOOKUP(CONCATENATE($F4644," ",$G4644),AllocFactorMatrix,(Q$4+1),FALSE)*$E4651</f>
        <v>0.32754546475786256</v>
      </c>
      <c r="R4644" s="25">
        <f ca="1">SUBTOTAL(9,N4644:Q4644)</f>
        <v>90.339855649278462</v>
      </c>
      <c r="S4644" s="25">
        <f ca="1">VLOOKUP(CONCATENATE($F4644," ",$G4644),AllocFactorMatrix,(S$4+1),FALSE)*$E4651</f>
        <v>4.1359538115094887</v>
      </c>
      <c r="T4644" s="25">
        <f ca="1">VLOOKUP(CONCATENATE($F4644," ",$G4644),AllocFactorMatrix,(T$4+1),FALSE)*$E4651</f>
        <v>45.089152356500776</v>
      </c>
      <c r="U4644" s="25">
        <f ca="1">VLOOKUP(CONCATENATE($F4644," ",$G4644),AllocFactorMatrix,(U$4+1),FALSE)*$E4651</f>
        <v>301.13413126206643</v>
      </c>
      <c r="V4644" s="25">
        <f ca="1">VLOOKUP(CONCATENATE($F4644," ",$G4644),AllocFactorMatrix,(V$4+1),FALSE)*$E4651</f>
        <v>47.242255084637627</v>
      </c>
      <c r="W4644" s="25">
        <f ca="1">SUBTOTAL(9,S4644:V4644)</f>
        <v>397.60149251471432</v>
      </c>
      <c r="X4644" s="25">
        <f ca="1">VLOOKUP(CONCATENATE($F4644," ",$G4644),AllocFactorMatrix,(X$4+1),FALSE)*$E4651</f>
        <v>18.688274901415948</v>
      </c>
      <c r="Y4644" s="25">
        <f ca="1">VLOOKUP(CONCATENATE($F4644," ",$G4644),AllocFactorMatrix,(Y$4+1),FALSE)*$E4651</f>
        <v>0.45114178827132867</v>
      </c>
      <c r="Z4644" s="25">
        <f t="shared" ref="Z4644:Z4651" ca="1" si="2186">SUBTOTAL(9,X4644:Y4644)</f>
        <v>19.139416689687277</v>
      </c>
      <c r="AA4644" s="25">
        <f ca="1">VLOOKUP(CONCATENATE($F4644," ",$G4644),AllocFactorMatrix,(AA$4+1),FALSE)*$E4651</f>
        <v>0.3258263273329699</v>
      </c>
      <c r="AB4644" s="25">
        <f ca="1">VLOOKUP(CONCATENATE($F4644," ",$G4644),AllocFactorMatrix,(AB$4+1),FALSE)*$E4651</f>
        <v>1.7666953611832303</v>
      </c>
      <c r="AC4644" s="25">
        <f ca="1">VLOOKUP(CONCATENATE($F4644," ",$G4644),AllocFactorMatrix,(AC$4+1),FALSE)*$E4651</f>
        <v>0.43870206721034588</v>
      </c>
    </row>
    <row r="4645" spans="3:29" hidden="1" outlineLevel="1">
      <c r="F4645" s="61" t="str">
        <f>F4651</f>
        <v>LABOR_M</v>
      </c>
      <c r="G4645" s="20" t="str">
        <f>$G$9</f>
        <v>BULKTRAN</v>
      </c>
      <c r="H4645" s="24">
        <f t="shared" ca="1" si="2184"/>
        <v>356.96691904837883</v>
      </c>
      <c r="I4645" s="25">
        <f ca="1">VLOOKUP(CONCATENATE($F4645," ",$G4645),AllocFactorMatrix,(I$4+1),FALSE)*$E4651</f>
        <v>175.03620039942513</v>
      </c>
      <c r="J4645" s="25">
        <f ca="1">VLOOKUP(CONCATENATE($F4645," ",$G4645),AllocFactorMatrix,(J$4+1),FALSE)*$E4651</f>
        <v>44.277352622799334</v>
      </c>
      <c r="K4645" s="25">
        <f ca="1">VLOOKUP(CONCATENATE($F4645," ",$G4645),AllocFactorMatrix,(K$4+1),FALSE)*$E4651</f>
        <v>0.51766959928894996</v>
      </c>
      <c r="L4645" s="25">
        <f ca="1">VLOOKUP(CONCATENATE($F4645," ",$G4645),AllocFactorMatrix,(L$4+1),FALSE)*$E4651</f>
        <v>1.2753053096271066E-2</v>
      </c>
      <c r="M4645" s="25">
        <f t="shared" ca="1" si="2185"/>
        <v>44.807775275184554</v>
      </c>
      <c r="N4645" s="25">
        <f ca="1">VLOOKUP(CONCATENATE($F4645," ",$G4645),AllocFactorMatrix,(N$4+1),FALSE)*$E4651</f>
        <v>18.526199848214258</v>
      </c>
      <c r="O4645" s="25">
        <f ca="1">VLOOKUP(CONCATENATE($F4645," ",$G4645),AllocFactorMatrix,(O$4+1),FALSE)*$E4651</f>
        <v>5.2761707694756685</v>
      </c>
      <c r="P4645" s="25">
        <f ca="1">VLOOKUP(CONCATENATE($F4645," ",$G4645),AllocFactorMatrix,(P$4+1),FALSE)*$E4651</f>
        <v>0.41753234427572211</v>
      </c>
      <c r="Q4645" s="25">
        <f ca="1">VLOOKUP(CONCATENATE($F4645," ",$G4645),AllocFactorMatrix,(Q$4+1),FALSE)*$E4651</f>
        <v>8.8133715886248062E-2</v>
      </c>
      <c r="R4645" s="25">
        <f t="shared" ref="R4645:R4651" ca="1" si="2187">SUBTOTAL(9,N4645:Q4645)</f>
        <v>24.308036677851895</v>
      </c>
      <c r="S4645" s="25">
        <f ca="1">VLOOKUP(CONCATENATE($F4645," ",$G4645),AllocFactorMatrix,(S$4+1),FALSE)*$E4651</f>
        <v>1.112874447557046</v>
      </c>
      <c r="T4645" s="25">
        <f ca="1">VLOOKUP(CONCATENATE($F4645," ",$G4645),AllocFactorMatrix,(T$4+1),FALSE)*$E4651</f>
        <v>12.132283822880195</v>
      </c>
      <c r="U4645" s="25">
        <f ca="1">VLOOKUP(CONCATENATE($F4645," ",$G4645),AllocFactorMatrix,(U$4+1),FALSE)*$E4651</f>
        <v>81.027133097149701</v>
      </c>
      <c r="V4645" s="25">
        <f ca="1">VLOOKUP(CONCATENATE($F4645," ",$G4645),AllocFactorMatrix,(V$4+1),FALSE)*$E4651</f>
        <v>12.71162612656863</v>
      </c>
      <c r="W4645" s="25">
        <f t="shared" ref="W4645:W4651" ca="1" si="2188">SUBTOTAL(9,S4645:V4645)</f>
        <v>106.98391749415558</v>
      </c>
      <c r="X4645" s="25">
        <f ca="1">VLOOKUP(CONCATENATE($F4645," ",$G4645),AllocFactorMatrix,(X$4+1),FALSE)*$E4651</f>
        <v>5.0285144744198655</v>
      </c>
      <c r="Y4645" s="25">
        <f ca="1">VLOOKUP(CONCATENATE($F4645," ",$G4645),AllocFactorMatrix,(Y$4+1),FALSE)*$E4651</f>
        <v>0.12139017776146672</v>
      </c>
      <c r="Z4645" s="25">
        <f t="shared" ca="1" si="2186"/>
        <v>5.1499046521813323</v>
      </c>
      <c r="AA4645" s="25">
        <f ca="1">VLOOKUP(CONCATENATE($F4645," ",$G4645),AllocFactorMatrix,(AA$4+1),FALSE)*$E4651</f>
        <v>8.7671142028029891E-2</v>
      </c>
      <c r="AB4645" s="25">
        <f ca="1">VLOOKUP(CONCATENATE($F4645," ",$G4645),AllocFactorMatrix,(AB$4+1),FALSE)*$E4651</f>
        <v>0.47537042570618454</v>
      </c>
      <c r="AC4645" s="25">
        <f ca="1">VLOOKUP(CONCATENATE($F4645," ",$G4645),AllocFactorMatrix,(AC$4+1),FALSE)*$E4651</f>
        <v>0.11804298184622691</v>
      </c>
    </row>
    <row r="4646" spans="3:29" hidden="1" outlineLevel="1">
      <c r="F4646" s="61" t="str">
        <f>F4651</f>
        <v>LABOR_M</v>
      </c>
      <c r="G4646" s="20" t="str">
        <f>$G$10</f>
        <v>SUBTRAN</v>
      </c>
      <c r="H4646" s="24">
        <f t="shared" ca="1" si="2184"/>
        <v>136.89987542917905</v>
      </c>
      <c r="I4646" s="25">
        <f ca="1">VLOOKUP(CONCATENATE($F4646," ",$G4646),AllocFactorMatrix,(I$4+1),FALSE)*$E4651</f>
        <v>65.013998287208508</v>
      </c>
      <c r="J4646" s="25">
        <f ca="1">VLOOKUP(CONCATENATE($F4646," ",$G4646),AllocFactorMatrix,(J$4+1),FALSE)*$E4651</f>
        <v>16.642624232024978</v>
      </c>
      <c r="K4646" s="25">
        <f ca="1">VLOOKUP(CONCATENATE($F4646," ",$G4646),AllocFactorMatrix,(K$4+1),FALSE)*$E4651</f>
        <v>0.19394020535409892</v>
      </c>
      <c r="L4646" s="25">
        <f ca="1">VLOOKUP(CONCATENATE($F4646," ",$G4646),AllocFactorMatrix,(L$4+1),FALSE)*$E4651</f>
        <v>6.3581783959859427E-3</v>
      </c>
      <c r="M4646" s="25">
        <f t="shared" ca="1" si="2185"/>
        <v>16.842922615775063</v>
      </c>
      <c r="N4646" s="25">
        <f ca="1">VLOOKUP(CONCATENATE($F4646," ",$G4646),AllocFactorMatrix,(N$4+1),FALSE)*$E4651</f>
        <v>7.2536642213478411</v>
      </c>
      <c r="O4646" s="25">
        <f ca="1">VLOOKUP(CONCATENATE($F4646," ",$G4646),AllocFactorMatrix,(O$4+1),FALSE)*$E4651</f>
        <v>2.0560347450491849</v>
      </c>
      <c r="P4646" s="25">
        <f ca="1">VLOOKUP(CONCATENATE($F4646," ",$G4646),AllocFactorMatrix,(P$4+1),FALSE)*$E4651</f>
        <v>0.21060564656668329</v>
      </c>
      <c r="Q4646" s="25">
        <f ca="1">VLOOKUP(CONCATENATE($F4646," ",$G4646),AllocFactorMatrix,(Q$4+1),FALSE)*$E4651</f>
        <v>0</v>
      </c>
      <c r="R4646" s="25">
        <f t="shared" ca="1" si="2187"/>
        <v>9.5203046129637094</v>
      </c>
      <c r="S4646" s="25">
        <f ca="1">VLOOKUP(CONCATENATE($F4646," ",$G4646),AllocFactorMatrix,(S$4+1),FALSE)*$E4651</f>
        <v>0.40623777345009926</v>
      </c>
      <c r="T4646" s="25">
        <f ca="1">VLOOKUP(CONCATENATE($F4646," ",$G4646),AllocFactorMatrix,(T$4+1),FALSE)*$E4651</f>
        <v>4.6952476606822442</v>
      </c>
      <c r="U4646" s="25">
        <f ca="1">VLOOKUP(CONCATENATE($F4646," ",$G4646),AllocFactorMatrix,(U$4+1),FALSE)*$E4651</f>
        <v>38.246291753546394</v>
      </c>
      <c r="V4646" s="25">
        <f ca="1">VLOOKUP(CONCATENATE($F4646," ",$G4646),AllocFactorMatrix,(V$4+1),FALSE)*$E4651</f>
        <v>0</v>
      </c>
      <c r="W4646" s="25">
        <f t="shared" ca="1" si="2188"/>
        <v>43.347777187678737</v>
      </c>
      <c r="X4646" s="25">
        <f ca="1">VLOOKUP(CONCATENATE($F4646," ",$G4646),AllocFactorMatrix,(X$4+1),FALSE)*$E4651</f>
        <v>1.9686033426317304</v>
      </c>
      <c r="Y4646" s="25">
        <f ca="1">VLOOKUP(CONCATENATE($F4646," ",$G4646),AllocFactorMatrix,(Y$4+1),FALSE)*$E4651</f>
        <v>4.7100146254555608E-2</v>
      </c>
      <c r="Z4646" s="25">
        <f t="shared" ca="1" si="2186"/>
        <v>2.0157034888862859</v>
      </c>
      <c r="AA4646" s="25">
        <f ca="1">VLOOKUP(CONCATENATE($F4646," ",$G4646),AllocFactorMatrix,(AA$4+1),FALSE)*$E4651</f>
        <v>3.2326309563053865E-2</v>
      </c>
      <c r="AB4646" s="25">
        <f ca="1">VLOOKUP(CONCATENATE($F4646," ",$G4646),AllocFactorMatrix,(AB$4+1),FALSE)*$E4651</f>
        <v>0.10154660527775933</v>
      </c>
      <c r="AC4646" s="25">
        <f ca="1">VLOOKUP(CONCATENATE($F4646," ",$G4646),AllocFactorMatrix,(AC$4+1),FALSE)*$E4651</f>
        <v>2.5296321825955016E-2</v>
      </c>
    </row>
    <row r="4647" spans="3:29" hidden="1" outlineLevel="1">
      <c r="F4647" s="61" t="str">
        <f>F4651</f>
        <v>LABOR_M</v>
      </c>
      <c r="G4647" s="20" t="str">
        <f>$G$11</f>
        <v>DISTPRI</v>
      </c>
      <c r="H4647" s="24">
        <f t="shared" ca="1" si="2184"/>
        <v>911.53559083215441</v>
      </c>
      <c r="I4647" s="25">
        <f ca="1">VLOOKUP(CONCATENATE($F4647," ",$G4647),AllocFactorMatrix,(I$4+1),FALSE)*$E4651</f>
        <v>605.71417330925931</v>
      </c>
      <c r="J4647" s="25">
        <f ca="1">VLOOKUP(CONCATENATE($F4647," ",$G4647),AllocFactorMatrix,(J$4+1),FALSE)*$E4651</f>
        <v>152.49558550287915</v>
      </c>
      <c r="K4647" s="25">
        <f ca="1">VLOOKUP(CONCATENATE($F4647," ",$G4647),AllocFactorMatrix,(K$4+1),FALSE)*$E4651</f>
        <v>1.7795688321561145</v>
      </c>
      <c r="L4647" s="25">
        <f ca="1">VLOOKUP(CONCATENATE($F4647," ",$G4647),AllocFactorMatrix,(L$4+1),FALSE)*$E4651</f>
        <v>0</v>
      </c>
      <c r="M4647" s="25">
        <f t="shared" ca="1" si="2185"/>
        <v>154.27515433503527</v>
      </c>
      <c r="N4647" s="25">
        <f ca="1">VLOOKUP(CONCATENATE($F4647," ",$G4647),AllocFactorMatrix,(N$4+1),FALSE)*$E4651</f>
        <v>65.760320605918182</v>
      </c>
      <c r="O4647" s="25">
        <f ca="1">VLOOKUP(CONCATENATE($F4647," ",$G4647),AllocFactorMatrix,(O$4+1),FALSE)*$E4651</f>
        <v>18.66793425529567</v>
      </c>
      <c r="P4647" s="25">
        <f ca="1">VLOOKUP(CONCATENATE($F4647," ",$G4647),AllocFactorMatrix,(P$4+1),FALSE)*$E4651</f>
        <v>0</v>
      </c>
      <c r="Q4647" s="25">
        <f ca="1">VLOOKUP(CONCATENATE($F4647," ",$G4647),AllocFactorMatrix,(Q$4+1),FALSE)*$E4651</f>
        <v>0</v>
      </c>
      <c r="R4647" s="25">
        <f t="shared" ca="1" si="2187"/>
        <v>84.428254861213844</v>
      </c>
      <c r="S4647" s="25">
        <f ca="1">VLOOKUP(CONCATENATE($F4647," ",$G4647),AllocFactorMatrix,(S$4+1),FALSE)*$E4651</f>
        <v>3.7505527091201678</v>
      </c>
      <c r="T4647" s="25">
        <f ca="1">VLOOKUP(CONCATENATE($F4647," ",$G4647),AllocFactorMatrix,(T$4+1),FALSE)*$E4651</f>
        <v>43.380388317351638</v>
      </c>
      <c r="U4647" s="25">
        <f ca="1">VLOOKUP(CONCATENATE($F4647," ",$G4647),AllocFactorMatrix,(U$4+1),FALSE)*$E4651</f>
        <v>0</v>
      </c>
      <c r="V4647" s="25">
        <f ca="1">VLOOKUP(CONCATENATE($F4647," ",$G4647),AllocFactorMatrix,(V$4+1),FALSE)*$E4651</f>
        <v>0</v>
      </c>
      <c r="W4647" s="25">
        <f t="shared" ca="1" si="2188"/>
        <v>47.130941026471803</v>
      </c>
      <c r="X4647" s="25">
        <f ca="1">VLOOKUP(CONCATENATE($F4647," ",$G4647),AllocFactorMatrix,(X$4+1),FALSE)*$E4651</f>
        <v>17.846243035638707</v>
      </c>
      <c r="Y4647" s="25">
        <f ca="1">VLOOKUP(CONCATENATE($F4647," ",$G4647),AllocFactorMatrix,(Y$4+1),FALSE)*$E4651</f>
        <v>0.42758123017119937</v>
      </c>
      <c r="Z4647" s="25">
        <f t="shared" ca="1" si="2186"/>
        <v>18.273824265809907</v>
      </c>
      <c r="AA4647" s="25">
        <f ca="1">VLOOKUP(CONCATENATE($F4647," ",$G4647),AllocFactorMatrix,(AA$4+1),FALSE)*$E4651</f>
        <v>0.30704034367835048</v>
      </c>
      <c r="AB4647" s="25">
        <f ca="1">VLOOKUP(CONCATENATE($F4647," ",$G4647),AllocFactorMatrix,(AB$4+1),FALSE)*$E4651</f>
        <v>1.125513112340828</v>
      </c>
      <c r="AC4647" s="25">
        <f ca="1">VLOOKUP(CONCATENATE($F4647," ",$G4647),AllocFactorMatrix,(AC$4+1),FALSE)*$E4651</f>
        <v>0.28068957834509067</v>
      </c>
    </row>
    <row r="4648" spans="3:29" hidden="1" outlineLevel="1">
      <c r="F4648" s="61" t="str">
        <f>F4651</f>
        <v>LABOR_M</v>
      </c>
      <c r="G4648" s="20" t="str">
        <f>$G$12</f>
        <v>DISTSEC</v>
      </c>
      <c r="H4648" s="24">
        <f t="shared" ca="1" si="2184"/>
        <v>364.31472502102184</v>
      </c>
      <c r="I4648" s="25">
        <f ca="1">VLOOKUP(CONCATENATE($F4648," ",$G4648),AllocFactorMatrix,(I$4+1),FALSE)*$E4651</f>
        <v>271.99801564906483</v>
      </c>
      <c r="J4648" s="25">
        <f ca="1">VLOOKUP(CONCATENATE($F4648," ",$G4648),AllocFactorMatrix,(J$4+1),FALSE)*$E4651</f>
        <v>61.059950189719629</v>
      </c>
      <c r="K4648" s="25">
        <f ca="1">VLOOKUP(CONCATENATE($F4648," ",$G4648),AllocFactorMatrix,(K$4+1),FALSE)*$E4651</f>
        <v>0</v>
      </c>
      <c r="L4648" s="25">
        <f ca="1">VLOOKUP(CONCATENATE($F4648," ",$G4648),AllocFactorMatrix,(L$4+1),FALSE)*$E4651</f>
        <v>0</v>
      </c>
      <c r="M4648" s="25">
        <f t="shared" ca="1" si="2185"/>
        <v>61.059950189719629</v>
      </c>
      <c r="N4648" s="25">
        <f ca="1">VLOOKUP(CONCATENATE($F4648," ",$G4648),AllocFactorMatrix,(N$4+1),FALSE)*$E4651</f>
        <v>21.524276142172702</v>
      </c>
      <c r="O4648" s="25">
        <f ca="1">VLOOKUP(CONCATENATE($F4648," ",$G4648),AllocFactorMatrix,(O$4+1),FALSE)*$E4651</f>
        <v>0</v>
      </c>
      <c r="P4648" s="25">
        <f ca="1">VLOOKUP(CONCATENATE($F4648," ",$G4648),AllocFactorMatrix,(P$4+1),FALSE)*$E4651</f>
        <v>0</v>
      </c>
      <c r="Q4648" s="25">
        <f ca="1">VLOOKUP(CONCATENATE($F4648," ",$G4648),AllocFactorMatrix,(Q$4+1),FALSE)*$E4651</f>
        <v>0</v>
      </c>
      <c r="R4648" s="25">
        <f t="shared" ca="1" si="2187"/>
        <v>21.524276142172702</v>
      </c>
      <c r="S4648" s="25">
        <f ca="1">VLOOKUP(CONCATENATE($F4648," ",$G4648),AllocFactorMatrix,(S$4+1),FALSE)*$E4651</f>
        <v>0.95267643885973041</v>
      </c>
      <c r="T4648" s="25">
        <f ca="1">VLOOKUP(CONCATENATE($F4648," ",$G4648),AllocFactorMatrix,(T$4+1),FALSE)*$E4651</f>
        <v>0</v>
      </c>
      <c r="U4648" s="25">
        <f ca="1">VLOOKUP(CONCATENATE($F4648," ",$G4648),AllocFactorMatrix,(U$4+1),FALSE)*$E4651</f>
        <v>0</v>
      </c>
      <c r="V4648" s="25">
        <f ca="1">VLOOKUP(CONCATENATE($F4648," ",$G4648),AllocFactorMatrix,(V$4+1),FALSE)*$E4651</f>
        <v>0</v>
      </c>
      <c r="W4648" s="25">
        <f t="shared" ca="1" si="2188"/>
        <v>0.95267643885973041</v>
      </c>
      <c r="X4648" s="25">
        <f ca="1">VLOOKUP(CONCATENATE($F4648," ",$G4648),AllocFactorMatrix,(X$4+1),FALSE)*$E4651</f>
        <v>5.9905271307290056</v>
      </c>
      <c r="Y4648" s="25">
        <f ca="1">VLOOKUP(CONCATENATE($F4648," ",$G4648),AllocFactorMatrix,(Y$4+1),FALSE)*$E4651</f>
        <v>0</v>
      </c>
      <c r="Z4648" s="25">
        <f t="shared" ca="1" si="2186"/>
        <v>5.9905271307290056</v>
      </c>
      <c r="AA4648" s="25">
        <f ca="1">VLOOKUP(CONCATENATE($F4648," ",$G4648),AllocFactorMatrix,(AA$4+1),FALSE)*$E4651</f>
        <v>9.7683179019331517E-2</v>
      </c>
      <c r="AB4648" s="25">
        <f ca="1">VLOOKUP(CONCATENATE($F4648," ",$G4648),AllocFactorMatrix,(AB$4+1),FALSE)*$E4651</f>
        <v>2.156993241062739</v>
      </c>
      <c r="AC4648" s="25">
        <f ca="1">VLOOKUP(CONCATENATE($F4648," ",$G4648),AllocFactorMatrix,(AC$4+1),FALSE)*$E4651</f>
        <v>0.53460305039384148</v>
      </c>
    </row>
    <row r="4649" spans="3:29" hidden="1" outlineLevel="1">
      <c r="F4649" s="61" t="str">
        <f>F4651</f>
        <v>LABOR_M</v>
      </c>
      <c r="G4649" s="20" t="str">
        <f>$G$13</f>
        <v>ENERGY</v>
      </c>
      <c r="H4649" s="24">
        <f t="shared" ca="1" si="2184"/>
        <v>956.9021820493823</v>
      </c>
      <c r="I4649" s="25">
        <f ca="1">VLOOKUP(CONCATENATE($F4649," ",$G4649),AllocFactorMatrix,(I$4+1),FALSE)*$E4651</f>
        <v>347.86502385381471</v>
      </c>
      <c r="J4649" s="25">
        <f ca="1">VLOOKUP(CONCATENATE($F4649," ",$G4649),AllocFactorMatrix,(J$4+1),FALSE)*$E4651</f>
        <v>112.2790567945335</v>
      </c>
      <c r="K4649" s="25">
        <f ca="1">VLOOKUP(CONCATENATE($F4649," ",$G4649),AllocFactorMatrix,(K$4+1),FALSE)*$E4651</f>
        <v>1.2853821804962293</v>
      </c>
      <c r="L4649" s="25">
        <f ca="1">VLOOKUP(CONCATENATE($F4649," ",$G4649),AllocFactorMatrix,(L$4+1),FALSE)*$E4651</f>
        <v>3.2577931763442904E-2</v>
      </c>
      <c r="M4649" s="25">
        <f t="shared" ca="1" si="2185"/>
        <v>113.59701690679317</v>
      </c>
      <c r="N4649" s="25">
        <f ca="1">VLOOKUP(CONCATENATE($F4649," ",$G4649),AllocFactorMatrix,(N$4+1),FALSE)*$E4651</f>
        <v>54.333822833999626</v>
      </c>
      <c r="O4649" s="25">
        <f ca="1">VLOOKUP(CONCATENATE($F4649," ",$G4649),AllocFactorMatrix,(O$4+1),FALSE)*$E4651</f>
        <v>15.166194130261593</v>
      </c>
      <c r="P4649" s="25">
        <f ca="1">VLOOKUP(CONCATENATE($F4649," ",$G4649),AllocFactorMatrix,(P$4+1),FALSE)*$E4651</f>
        <v>1.200719087589454</v>
      </c>
      <c r="Q4649" s="25">
        <f ca="1">VLOOKUP(CONCATENATE($F4649," ",$G4649),AllocFactorMatrix,(Q$4+1),FALSE)*$E4651</f>
        <v>0.24614191958644638</v>
      </c>
      <c r="R4649" s="25">
        <f t="shared" ca="1" si="2187"/>
        <v>70.946877971437118</v>
      </c>
      <c r="S4649" s="25">
        <f ca="1">VLOOKUP(CONCATENATE($F4649," ",$G4649),AllocFactorMatrix,(S$4+1),FALSE)*$E4651</f>
        <v>3.620510616464879</v>
      </c>
      <c r="T4649" s="25">
        <f ca="1">VLOOKUP(CONCATENATE($F4649," ",$G4649),AllocFactorMatrix,(T$4+1),FALSE)*$E4651</f>
        <v>43.268031839961729</v>
      </c>
      <c r="U4649" s="25">
        <f ca="1">VLOOKUP(CONCATENATE($F4649," ",$G4649),AllocFactorMatrix,(U$4+1),FALSE)*$E4651</f>
        <v>305.88473976966532</v>
      </c>
      <c r="V4649" s="25">
        <f ca="1">VLOOKUP(CONCATENATE($F4649," ",$G4649),AllocFactorMatrix,(V$4+1),FALSE)*$E4651</f>
        <v>49.020986409973922</v>
      </c>
      <c r="W4649" s="25">
        <f t="shared" ca="1" si="2188"/>
        <v>401.79426863606585</v>
      </c>
      <c r="X4649" s="25">
        <f ca="1">VLOOKUP(CONCATENATE($F4649," ",$G4649),AllocFactorMatrix,(X$4+1),FALSE)*$E4651</f>
        <v>14.737824759264031</v>
      </c>
      <c r="Y4649" s="25">
        <f ca="1">VLOOKUP(CONCATENATE($F4649," ",$G4649),AllocFactorMatrix,(Y$4+1),FALSE)*$E4651</f>
        <v>0.34639093322060377</v>
      </c>
      <c r="Z4649" s="25">
        <f t="shared" ca="1" si="2186"/>
        <v>15.084215692484635</v>
      </c>
      <c r="AA4649" s="25">
        <f ca="1">VLOOKUP(CONCATENATE($F4649," ",$G4649),AllocFactorMatrix,(AA$4+1),FALSE)*$E4651</f>
        <v>0.33839590406285963</v>
      </c>
      <c r="AB4649" s="25">
        <f ca="1">VLOOKUP(CONCATENATE($F4649," ",$G4649),AllocFactorMatrix,(AB$4+1),FALSE)*$E4651</f>
        <v>5.8228172676035426</v>
      </c>
      <c r="AC4649" s="25">
        <f ca="1">VLOOKUP(CONCATENATE($F4649," ",$G4649),AllocFactorMatrix,(AC$4+1),FALSE)*$E4651</f>
        <v>1.4535658171201975</v>
      </c>
    </row>
    <row r="4650" spans="3:29" hidden="1" outlineLevel="1">
      <c r="F4650" s="61" t="str">
        <f>F4651</f>
        <v>LABOR_M</v>
      </c>
      <c r="G4650" s="20" t="str">
        <f>$G$14</f>
        <v>CUSTOMER</v>
      </c>
      <c r="H4650" s="24">
        <f t="shared" ca="1" si="2184"/>
        <v>1404.2772898314938</v>
      </c>
      <c r="I4650" s="25">
        <f ca="1">VLOOKUP(CONCATENATE($F4650," ",$G4650),AllocFactorMatrix,(I$4+1),FALSE)*$E4651</f>
        <v>1103.0448489045962</v>
      </c>
      <c r="J4650" s="25">
        <f ca="1">VLOOKUP(CONCATENATE($F4650," ",$G4650),AllocFactorMatrix,(J$4+1),FALSE)*$E4651</f>
        <v>256.27620300962633</v>
      </c>
      <c r="K4650" s="25">
        <f ca="1">VLOOKUP(CONCATENATE($F4650," ",$G4650),AllocFactorMatrix,(K$4+1),FALSE)*$E4651</f>
        <v>2.3095400358750791</v>
      </c>
      <c r="L4650" s="25">
        <f ca="1">VLOOKUP(CONCATENATE($F4650," ",$G4650),AllocFactorMatrix,(L$4+1),FALSE)*$E4651</f>
        <v>0.32581656403868059</v>
      </c>
      <c r="M4650" s="25">
        <f t="shared" ca="1" si="2185"/>
        <v>258.91155960954012</v>
      </c>
      <c r="N4650" s="25">
        <f ca="1">VLOOKUP(CONCATENATE($F4650," ",$G4650),AllocFactorMatrix,(N$4+1),FALSE)*$E4651</f>
        <v>4.4220093469042085</v>
      </c>
      <c r="O4650" s="25">
        <f ca="1">VLOOKUP(CONCATENATE($F4650," ",$G4650),AllocFactorMatrix,(O$4+1),FALSE)*$E4651</f>
        <v>1.9440978201338401</v>
      </c>
      <c r="P4650" s="25">
        <f ca="1">VLOOKUP(CONCATENATE($F4650," ",$G4650),AllocFactorMatrix,(P$4+1),FALSE)*$E4651</f>
        <v>0.93178654727330379</v>
      </c>
      <c r="Q4650" s="25">
        <f ca="1">VLOOKUP(CONCATENATE($F4650," ",$G4650),AllocFactorMatrix,(Q$4+1),FALSE)*$E4651</f>
        <v>0.39697371808331611</v>
      </c>
      <c r="R4650" s="25">
        <f t="shared" ca="1" si="2187"/>
        <v>7.6948674323946689</v>
      </c>
      <c r="S4650" s="25">
        <f ca="1">VLOOKUP(CONCATENATE($F4650," ",$G4650),AllocFactorMatrix,(S$4+1),FALSE)*$E4651</f>
        <v>6.4337068025072219E-2</v>
      </c>
      <c r="T4650" s="25">
        <f ca="1">VLOOKUP(CONCATENATE($F4650," ",$G4650),AllocFactorMatrix,(T$4+1),FALSE)*$E4651</f>
        <v>1.2096842952651552</v>
      </c>
      <c r="U4650" s="25">
        <f ca="1">VLOOKUP(CONCATENATE($F4650," ",$G4650),AllocFactorMatrix,(U$4+1),FALSE)*$E4651</f>
        <v>2.4148846376936048</v>
      </c>
      <c r="V4650" s="25">
        <f ca="1">VLOOKUP(CONCATENATE($F4650," ",$G4650),AllocFactorMatrix,(V$4+1),FALSE)*$E4651</f>
        <v>0.59571648249236331</v>
      </c>
      <c r="W4650" s="25">
        <f t="shared" ca="1" si="2188"/>
        <v>4.2846224834761957</v>
      </c>
      <c r="X4650" s="25">
        <f ca="1">VLOOKUP(CONCATENATE($F4650," ",$G4650),AllocFactorMatrix,(X$4+1),FALSE)*$E4651</f>
        <v>1.4847488629496113</v>
      </c>
      <c r="Y4650" s="25">
        <f ca="1">VLOOKUP(CONCATENATE($F4650," ",$G4650),AllocFactorMatrix,(Y$4+1),FALSE)*$E4651</f>
        <v>2.4913867506979992E-2</v>
      </c>
      <c r="Z4650" s="25">
        <f t="shared" ca="1" si="2186"/>
        <v>1.5096627304565913</v>
      </c>
      <c r="AA4650" s="25">
        <f ca="1">VLOOKUP(CONCATENATE($F4650," ",$G4650),AllocFactorMatrix,(AA$4+1),FALSE)*$E4651</f>
        <v>8.6888040686197099E-2</v>
      </c>
      <c r="AB4650" s="25">
        <f ca="1">VLOOKUP(CONCATENATE($F4650," ",$G4650),AllocFactorMatrix,(AB$4+1),FALSE)*$E4651</f>
        <v>23.934762573460027</v>
      </c>
      <c r="AC4650" s="25">
        <f ca="1">VLOOKUP(CONCATENATE($F4650," ",$G4650),AllocFactorMatrix,(AC$4+1),FALSE)*$E4651</f>
        <v>4.8100780568842074</v>
      </c>
    </row>
    <row r="4651" spans="3:29" collapsed="1">
      <c r="D4651" s="58" t="s">
        <v>1190</v>
      </c>
      <c r="E4651" s="22">
        <f>-'Sch 5'!U488+-'Sch 5'!U489</f>
        <v>5457.5500000000175</v>
      </c>
      <c r="F4651" s="61" t="s">
        <v>69</v>
      </c>
      <c r="G4651" s="20" t="str">
        <f>$G$15</f>
        <v>TOTAL</v>
      </c>
      <c r="H4651" s="24">
        <f t="shared" ca="1" si="2184"/>
        <v>5457.5500000000193</v>
      </c>
      <c r="I4651" s="25">
        <f ca="1">VLOOKUP(CONCATENATE($F4651," ",$G4651),AllocFactorMatrix,(I$4+1),FALSE)*$E4651</f>
        <v>3219.1873672811662</v>
      </c>
      <c r="J4651" s="25">
        <f ca="1">VLOOKUP(CONCATENATE($F4651," ",$G4651),AllocFactorMatrix,(J$4+1),FALSE)*$E4651</f>
        <v>807.5857998713692</v>
      </c>
      <c r="K4651" s="25">
        <f ca="1">VLOOKUP(CONCATENATE($F4651," ",$G4651),AllocFactorMatrix,(K$4+1),FALSE)*$E4651</f>
        <v>8.0099994178124394</v>
      </c>
      <c r="L4651" s="25">
        <f ca="1">VLOOKUP(CONCATENATE($F4651," ",$G4651),AllocFactorMatrix,(L$4+1),FALSE)*$E4651</f>
        <v>0.42490194407129728</v>
      </c>
      <c r="M4651" s="25">
        <f t="shared" ca="1" si="2185"/>
        <v>816.02070123325291</v>
      </c>
      <c r="N4651" s="25">
        <f ca="1">VLOOKUP(CONCATENATE($F4651," ",$G4651),AllocFactorMatrix,(N$4+1),FALSE)*$E4651</f>
        <v>240.67218104685401</v>
      </c>
      <c r="O4651" s="25">
        <f ca="1">VLOOKUP(CONCATENATE($F4651," ",$G4651),AllocFactorMatrix,(O$4+1),FALSE)*$E4651</f>
        <v>62.719111434348093</v>
      </c>
      <c r="P4651" s="25">
        <f ca="1">VLOOKUP(CONCATENATE($F4651," ",$G4651),AllocFactorMatrix,(P$4+1),FALSE)*$E4651</f>
        <v>4.3123860477964424</v>
      </c>
      <c r="Q4651" s="25">
        <f ca="1">VLOOKUP(CONCATENATE($F4651," ",$G4651),AllocFactorMatrix,(Q$4+1),FALSE)*$E4651</f>
        <v>1.0587948183138731</v>
      </c>
      <c r="R4651" s="25">
        <f t="shared" ca="1" si="2187"/>
        <v>308.76247334731238</v>
      </c>
      <c r="S4651" s="25">
        <f ca="1">VLOOKUP(CONCATENATE($F4651," ",$G4651),AllocFactorMatrix,(S$4+1),FALSE)*$E4651</f>
        <v>14.043142864986484</v>
      </c>
      <c r="T4651" s="25">
        <f ca="1">VLOOKUP(CONCATENATE($F4651," ",$G4651),AllocFactorMatrix,(T$4+1),FALSE)*$E4651</f>
        <v>149.77478829264174</v>
      </c>
      <c r="U4651" s="25">
        <f ca="1">VLOOKUP(CONCATENATE($F4651," ",$G4651),AllocFactorMatrix,(U$4+1),FALSE)*$E4651</f>
        <v>728.70718052012126</v>
      </c>
      <c r="V4651" s="25">
        <f ca="1">VLOOKUP(CONCATENATE($F4651," ",$G4651),AllocFactorMatrix,(V$4+1),FALSE)*$E4651</f>
        <v>109.57058410367254</v>
      </c>
      <c r="W4651" s="25">
        <f t="shared" ca="1" si="2188"/>
        <v>1002.095695781422</v>
      </c>
      <c r="X4651" s="25">
        <f ca="1">VLOOKUP(CONCATENATE($F4651," ",$G4651),AllocFactorMatrix,(X$4+1),FALSE)*$E4651</f>
        <v>65.744736507048898</v>
      </c>
      <c r="Y4651" s="25">
        <f ca="1">VLOOKUP(CONCATENATE($F4651," ",$G4651),AllocFactorMatrix,(Y$4+1),FALSE)*$E4651</f>
        <v>1.418518143186134</v>
      </c>
      <c r="Z4651" s="25">
        <f t="shared" ca="1" si="2186"/>
        <v>67.163254650235032</v>
      </c>
      <c r="AA4651" s="25">
        <f ca="1">VLOOKUP(CONCATENATE($F4651," ",$G4651),AllocFactorMatrix,(AA$4+1),FALSE)*$E4651</f>
        <v>1.2758312463707924</v>
      </c>
      <c r="AB4651" s="25">
        <f ca="1">VLOOKUP(CONCATENATE($F4651," ",$G4651),AllocFactorMatrix,(AB$4+1),FALSE)*$E4651</f>
        <v>35.38369858663431</v>
      </c>
      <c r="AC4651" s="25">
        <f ca="1">VLOOKUP(CONCATENATE($F4651," ",$G4651),AllocFactorMatrix,(AC$4+1),FALSE)*$E4651</f>
        <v>7.6609778736258658</v>
      </c>
    </row>
    <row r="4652" spans="3:29" hidden="1" outlineLevel="1">
      <c r="F4652" s="61" t="str">
        <f>F4659</f>
        <v>RB_GUP_EPIS_D</v>
      </c>
      <c r="G4652" s="20" t="str">
        <f>$G$8</f>
        <v>PRODUCTION</v>
      </c>
      <c r="H4652" s="24">
        <f t="shared" ref="H4652:H4659" si="2189">SUBTOTAL(9,I4652:AC4652)</f>
        <v>0</v>
      </c>
      <c r="I4652" s="25">
        <f>VLOOKUP(CONCATENATE($F4652," ",$G4652),AllocFactorMatrix,(I$4+1),FALSE)*$E4659</f>
        <v>0</v>
      </c>
      <c r="J4652" s="25">
        <f>VLOOKUP(CONCATENATE($F4652," ",$G4652),AllocFactorMatrix,(J$4+1),FALSE)*$E4659</f>
        <v>0</v>
      </c>
      <c r="K4652" s="25">
        <f>VLOOKUP(CONCATENATE($F4652," ",$G4652),AllocFactorMatrix,(K$4+1),FALSE)*$E4659</f>
        <v>0</v>
      </c>
      <c r="L4652" s="25">
        <f>VLOOKUP(CONCATENATE($F4652," ",$G4652),AllocFactorMatrix,(L$4+1),FALSE)*$E4659</f>
        <v>0</v>
      </c>
      <c r="M4652" s="25">
        <f t="shared" ref="M4652:M4659" si="2190">SUBTOTAL(9,J4652:L4652)</f>
        <v>0</v>
      </c>
      <c r="N4652" s="25">
        <f>VLOOKUP(CONCATENATE($F4652," ",$G4652),AllocFactorMatrix,(N$4+1),FALSE)*$E4659</f>
        <v>0</v>
      </c>
      <c r="O4652" s="25">
        <f>VLOOKUP(CONCATENATE($F4652," ",$G4652),AllocFactorMatrix,(O$4+1),FALSE)*$E4659</f>
        <v>0</v>
      </c>
      <c r="P4652" s="25">
        <f>VLOOKUP(CONCATENATE($F4652," ",$G4652),AllocFactorMatrix,(P$4+1),FALSE)*$E4659</f>
        <v>0</v>
      </c>
      <c r="Q4652" s="25">
        <f>VLOOKUP(CONCATENATE($F4652," ",$G4652),AllocFactorMatrix,(Q$4+1),FALSE)*$E4659</f>
        <v>0</v>
      </c>
      <c r="R4652" s="25">
        <f>SUBTOTAL(9,N4652:Q4652)</f>
        <v>0</v>
      </c>
      <c r="S4652" s="25">
        <f>VLOOKUP(CONCATENATE($F4652," ",$G4652),AllocFactorMatrix,(S$4+1),FALSE)*$E4659</f>
        <v>0</v>
      </c>
      <c r="T4652" s="25">
        <f>VLOOKUP(CONCATENATE($F4652," ",$G4652),AllocFactorMatrix,(T$4+1),FALSE)*$E4659</f>
        <v>0</v>
      </c>
      <c r="U4652" s="25">
        <f>VLOOKUP(CONCATENATE($F4652," ",$G4652),AllocFactorMatrix,(U$4+1),FALSE)*$E4659</f>
        <v>0</v>
      </c>
      <c r="V4652" s="25">
        <f>VLOOKUP(CONCATENATE($F4652," ",$G4652),AllocFactorMatrix,(V$4+1),FALSE)*$E4659</f>
        <v>0</v>
      </c>
      <c r="W4652" s="25">
        <f>SUBTOTAL(9,S4652:V4652)</f>
        <v>0</v>
      </c>
      <c r="X4652" s="25">
        <f>VLOOKUP(CONCATENATE($F4652," ",$G4652),AllocFactorMatrix,(X$4+1),FALSE)*$E4659</f>
        <v>0</v>
      </c>
      <c r="Y4652" s="25">
        <f>VLOOKUP(CONCATENATE($F4652," ",$G4652),AllocFactorMatrix,(Y$4+1),FALSE)*$E4659</f>
        <v>0</v>
      </c>
      <c r="Z4652" s="25">
        <f t="shared" ref="Z4652:Z4659" si="2191">SUBTOTAL(9,X4652:Y4652)</f>
        <v>0</v>
      </c>
      <c r="AA4652" s="25">
        <f>VLOOKUP(CONCATENATE($F4652," ",$G4652),AllocFactorMatrix,(AA$4+1),FALSE)*$E4659</f>
        <v>0</v>
      </c>
      <c r="AB4652" s="25">
        <f>VLOOKUP(CONCATENATE($F4652," ",$G4652),AllocFactorMatrix,(AB$4+1),FALSE)*$E4659</f>
        <v>0</v>
      </c>
      <c r="AC4652" s="25">
        <f>VLOOKUP(CONCATENATE($F4652," ",$G4652),AllocFactorMatrix,(AC$4+1),FALSE)*$E4659</f>
        <v>0</v>
      </c>
    </row>
    <row r="4653" spans="3:29" hidden="1" outlineLevel="1">
      <c r="F4653" s="61" t="str">
        <f>F4659</f>
        <v>RB_GUP_EPIS_D</v>
      </c>
      <c r="G4653" s="20" t="str">
        <f>$G$9</f>
        <v>BULKTRAN</v>
      </c>
      <c r="H4653" s="24">
        <f t="shared" si="2189"/>
        <v>0</v>
      </c>
      <c r="I4653" s="25">
        <f>VLOOKUP(CONCATENATE($F4653," ",$G4653),AllocFactorMatrix,(I$4+1),FALSE)*$E4659</f>
        <v>0</v>
      </c>
      <c r="J4653" s="25">
        <f>VLOOKUP(CONCATENATE($F4653," ",$G4653),AllocFactorMatrix,(J$4+1),FALSE)*$E4659</f>
        <v>0</v>
      </c>
      <c r="K4653" s="25">
        <f>VLOOKUP(CONCATENATE($F4653," ",$G4653),AllocFactorMatrix,(K$4+1),FALSE)*$E4659</f>
        <v>0</v>
      </c>
      <c r="L4653" s="25">
        <f>VLOOKUP(CONCATENATE($F4653," ",$G4653),AllocFactorMatrix,(L$4+1),FALSE)*$E4659</f>
        <v>0</v>
      </c>
      <c r="M4653" s="25">
        <f t="shared" si="2190"/>
        <v>0</v>
      </c>
      <c r="N4653" s="25">
        <f>VLOOKUP(CONCATENATE($F4653," ",$G4653),AllocFactorMatrix,(N$4+1),FALSE)*$E4659</f>
        <v>0</v>
      </c>
      <c r="O4653" s="25">
        <f>VLOOKUP(CONCATENATE($F4653," ",$G4653),AllocFactorMatrix,(O$4+1),FALSE)*$E4659</f>
        <v>0</v>
      </c>
      <c r="P4653" s="25">
        <f>VLOOKUP(CONCATENATE($F4653," ",$G4653),AllocFactorMatrix,(P$4+1),FALSE)*$E4659</f>
        <v>0</v>
      </c>
      <c r="Q4653" s="25">
        <f>VLOOKUP(CONCATENATE($F4653," ",$G4653),AllocFactorMatrix,(Q$4+1),FALSE)*$E4659</f>
        <v>0</v>
      </c>
      <c r="R4653" s="25">
        <f t="shared" ref="R4653:R4659" si="2192">SUBTOTAL(9,N4653:Q4653)</f>
        <v>0</v>
      </c>
      <c r="S4653" s="25">
        <f>VLOOKUP(CONCATENATE($F4653," ",$G4653),AllocFactorMatrix,(S$4+1),FALSE)*$E4659</f>
        <v>0</v>
      </c>
      <c r="T4653" s="25">
        <f>VLOOKUP(CONCATENATE($F4653," ",$G4653),AllocFactorMatrix,(T$4+1),FALSE)*$E4659</f>
        <v>0</v>
      </c>
      <c r="U4653" s="25">
        <f>VLOOKUP(CONCATENATE($F4653," ",$G4653),AllocFactorMatrix,(U$4+1),FALSE)*$E4659</f>
        <v>0</v>
      </c>
      <c r="V4653" s="25">
        <f>VLOOKUP(CONCATENATE($F4653," ",$G4653),AllocFactorMatrix,(V$4+1),FALSE)*$E4659</f>
        <v>0</v>
      </c>
      <c r="W4653" s="25">
        <f t="shared" ref="W4653:W4659" si="2193">SUBTOTAL(9,S4653:V4653)</f>
        <v>0</v>
      </c>
      <c r="X4653" s="25">
        <f>VLOOKUP(CONCATENATE($F4653," ",$G4653),AllocFactorMatrix,(X$4+1),FALSE)*$E4659</f>
        <v>0</v>
      </c>
      <c r="Y4653" s="25">
        <f>VLOOKUP(CONCATENATE($F4653," ",$G4653),AllocFactorMatrix,(Y$4+1),FALSE)*$E4659</f>
        <v>0</v>
      </c>
      <c r="Z4653" s="25">
        <f t="shared" si="2191"/>
        <v>0</v>
      </c>
      <c r="AA4653" s="25">
        <f>VLOOKUP(CONCATENATE($F4653," ",$G4653),AllocFactorMatrix,(AA$4+1),FALSE)*$E4659</f>
        <v>0</v>
      </c>
      <c r="AB4653" s="25">
        <f>VLOOKUP(CONCATENATE($F4653," ",$G4653),AllocFactorMatrix,(AB$4+1),FALSE)*$E4659</f>
        <v>0</v>
      </c>
      <c r="AC4653" s="25">
        <f>VLOOKUP(CONCATENATE($F4653," ",$G4653),AllocFactorMatrix,(AC$4+1),FALSE)*$E4659</f>
        <v>0</v>
      </c>
    </row>
    <row r="4654" spans="3:29" hidden="1" outlineLevel="1">
      <c r="F4654" s="61" t="str">
        <f>F4659</f>
        <v>RB_GUP_EPIS_D</v>
      </c>
      <c r="G4654" s="20" t="str">
        <f>$G$10</f>
        <v>SUBTRAN</v>
      </c>
      <c r="H4654" s="24">
        <f t="shared" si="2189"/>
        <v>0</v>
      </c>
      <c r="I4654" s="25">
        <f>VLOOKUP(CONCATENATE($F4654," ",$G4654),AllocFactorMatrix,(I$4+1),FALSE)*$E4659</f>
        <v>0</v>
      </c>
      <c r="J4654" s="25">
        <f>VLOOKUP(CONCATENATE($F4654," ",$G4654),AllocFactorMatrix,(J$4+1),FALSE)*$E4659</f>
        <v>0</v>
      </c>
      <c r="K4654" s="25">
        <f>VLOOKUP(CONCATENATE($F4654," ",$G4654),AllocFactorMatrix,(K$4+1),FALSE)*$E4659</f>
        <v>0</v>
      </c>
      <c r="L4654" s="25">
        <f>VLOOKUP(CONCATENATE($F4654," ",$G4654),AllocFactorMatrix,(L$4+1),FALSE)*$E4659</f>
        <v>0</v>
      </c>
      <c r="M4654" s="25">
        <f t="shared" si="2190"/>
        <v>0</v>
      </c>
      <c r="N4654" s="25">
        <f>VLOOKUP(CONCATENATE($F4654," ",$G4654),AllocFactorMatrix,(N$4+1),FALSE)*$E4659</f>
        <v>0</v>
      </c>
      <c r="O4654" s="25">
        <f>VLOOKUP(CONCATENATE($F4654," ",$G4654),AllocFactorMatrix,(O$4+1),FALSE)*$E4659</f>
        <v>0</v>
      </c>
      <c r="P4654" s="25">
        <f>VLOOKUP(CONCATENATE($F4654," ",$G4654),AllocFactorMatrix,(P$4+1),FALSE)*$E4659</f>
        <v>0</v>
      </c>
      <c r="Q4654" s="25">
        <f>VLOOKUP(CONCATENATE($F4654," ",$G4654),AllocFactorMatrix,(Q$4+1),FALSE)*$E4659</f>
        <v>0</v>
      </c>
      <c r="R4654" s="25">
        <f t="shared" si="2192"/>
        <v>0</v>
      </c>
      <c r="S4654" s="25">
        <f>VLOOKUP(CONCATENATE($F4654," ",$G4654),AllocFactorMatrix,(S$4+1),FALSE)*$E4659</f>
        <v>0</v>
      </c>
      <c r="T4654" s="25">
        <f>VLOOKUP(CONCATENATE($F4654," ",$G4654),AllocFactorMatrix,(T$4+1),FALSE)*$E4659</f>
        <v>0</v>
      </c>
      <c r="U4654" s="25">
        <f>VLOOKUP(CONCATENATE($F4654," ",$G4654),AllocFactorMatrix,(U$4+1),FALSE)*$E4659</f>
        <v>0</v>
      </c>
      <c r="V4654" s="25">
        <f>VLOOKUP(CONCATENATE($F4654," ",$G4654),AllocFactorMatrix,(V$4+1),FALSE)*$E4659</f>
        <v>0</v>
      </c>
      <c r="W4654" s="25">
        <f t="shared" si="2193"/>
        <v>0</v>
      </c>
      <c r="X4654" s="25">
        <f>VLOOKUP(CONCATENATE($F4654," ",$G4654),AllocFactorMatrix,(X$4+1),FALSE)*$E4659</f>
        <v>0</v>
      </c>
      <c r="Y4654" s="25">
        <f>VLOOKUP(CONCATENATE($F4654," ",$G4654),AllocFactorMatrix,(Y$4+1),FALSE)*$E4659</f>
        <v>0</v>
      </c>
      <c r="Z4654" s="25">
        <f t="shared" si="2191"/>
        <v>0</v>
      </c>
      <c r="AA4654" s="25">
        <f>VLOOKUP(CONCATENATE($F4654," ",$G4654),AllocFactorMatrix,(AA$4+1),FALSE)*$E4659</f>
        <v>0</v>
      </c>
      <c r="AB4654" s="25">
        <f>VLOOKUP(CONCATENATE($F4654," ",$G4654),AllocFactorMatrix,(AB$4+1),FALSE)*$E4659</f>
        <v>0</v>
      </c>
      <c r="AC4654" s="25">
        <f>VLOOKUP(CONCATENATE($F4654," ",$G4654),AllocFactorMatrix,(AC$4+1),FALSE)*$E4659</f>
        <v>0</v>
      </c>
    </row>
    <row r="4655" spans="3:29" hidden="1" outlineLevel="1">
      <c r="F4655" s="61" t="str">
        <f>F4659</f>
        <v>RB_GUP_EPIS_D</v>
      </c>
      <c r="G4655" s="20" t="str">
        <f>$G$11</f>
        <v>DISTPRI</v>
      </c>
      <c r="H4655" s="24">
        <f t="shared" si="2189"/>
        <v>583.71350926671698</v>
      </c>
      <c r="I4655" s="25">
        <f>VLOOKUP(CONCATENATE($F4655," ",$G4655),AllocFactorMatrix,(I$4+1),FALSE)*$E4659</f>
        <v>387.87684131144312</v>
      </c>
      <c r="J4655" s="25">
        <f>VLOOKUP(CONCATENATE($F4655," ",$G4655),AllocFactorMatrix,(J$4+1),FALSE)*$E4659</f>
        <v>97.652504473584344</v>
      </c>
      <c r="K4655" s="25">
        <f>VLOOKUP(CONCATENATE($F4655," ",$G4655),AllocFactorMatrix,(K$4+1),FALSE)*$E4659</f>
        <v>1.1395697309539183</v>
      </c>
      <c r="L4655" s="25">
        <f>VLOOKUP(CONCATENATE($F4655," ",$G4655),AllocFactorMatrix,(L$4+1),FALSE)*$E4659</f>
        <v>0</v>
      </c>
      <c r="M4655" s="25">
        <f t="shared" si="2190"/>
        <v>98.792074204538267</v>
      </c>
      <c r="N4655" s="25">
        <f>VLOOKUP(CONCATENATE($F4655," ",$G4655),AllocFactorMatrix,(N$4+1),FALSE)*$E4659</f>
        <v>42.110464909376176</v>
      </c>
      <c r="O4655" s="25">
        <f>VLOOKUP(CONCATENATE($F4655," ",$G4655),AllocFactorMatrix,(O$4+1),FALSE)*$E4659</f>
        <v>11.954251182854216</v>
      </c>
      <c r="P4655" s="25">
        <f>VLOOKUP(CONCATENATE($F4655," ",$G4655),AllocFactorMatrix,(P$4+1),FALSE)*$E4659</f>
        <v>0</v>
      </c>
      <c r="Q4655" s="25">
        <f>VLOOKUP(CONCATENATE($F4655," ",$G4655),AllocFactorMatrix,(Q$4+1),FALSE)*$E4659</f>
        <v>0</v>
      </c>
      <c r="R4655" s="25">
        <f t="shared" si="2192"/>
        <v>54.064716092230391</v>
      </c>
      <c r="S4655" s="25">
        <f>VLOOKUP(CONCATENATE($F4655," ",$G4655),AllocFactorMatrix,(S$4+1),FALSE)*$E4659</f>
        <v>2.4017145414275367</v>
      </c>
      <c r="T4655" s="25">
        <f>VLOOKUP(CONCATENATE($F4655," ",$G4655),AllocFactorMatrix,(T$4+1),FALSE)*$E4659</f>
        <v>27.779188166374979</v>
      </c>
      <c r="U4655" s="25">
        <f>VLOOKUP(CONCATENATE($F4655," ",$G4655),AllocFactorMatrix,(U$4+1),FALSE)*$E4659</f>
        <v>0</v>
      </c>
      <c r="V4655" s="25">
        <f>VLOOKUP(CONCATENATE($F4655," ",$G4655),AllocFactorMatrix,(V$4+1),FALSE)*$E4659</f>
        <v>0</v>
      </c>
      <c r="W4655" s="25">
        <f t="shared" si="2193"/>
        <v>30.180902707802517</v>
      </c>
      <c r="X4655" s="25">
        <f>VLOOKUP(CONCATENATE($F4655," ",$G4655),AllocFactorMatrix,(X$4+1),FALSE)*$E4659</f>
        <v>11.428070669242283</v>
      </c>
      <c r="Y4655" s="25">
        <f>VLOOKUP(CONCATENATE($F4655," ",$G4655),AllocFactorMatrix,(Y$4+1),FALSE)*$E4659</f>
        <v>0.27380712598611856</v>
      </c>
      <c r="Z4655" s="25">
        <f t="shared" si="2191"/>
        <v>11.701877795228402</v>
      </c>
      <c r="AA4655" s="25">
        <f>VLOOKUP(CONCATENATE($F4655," ",$G4655),AllocFactorMatrix,(AA$4+1),FALSE)*$E4659</f>
        <v>0.19661722295597139</v>
      </c>
      <c r="AB4655" s="25">
        <f>VLOOKUP(CONCATENATE($F4655," ",$G4655),AllocFactorMatrix,(AB$4+1),FALSE)*$E4659</f>
        <v>0.72073676018552957</v>
      </c>
      <c r="AC4655" s="25">
        <f>VLOOKUP(CONCATENATE($F4655," ",$G4655),AllocFactorMatrix,(AC$4+1),FALSE)*$E4659</f>
        <v>0.17974317233278178</v>
      </c>
    </row>
    <row r="4656" spans="3:29" hidden="1" outlineLevel="1">
      <c r="F4656" s="61" t="str">
        <f>F4659</f>
        <v>RB_GUP_EPIS_D</v>
      </c>
      <c r="G4656" s="20" t="str">
        <f>$G$12</f>
        <v>DISTSEC</v>
      </c>
      <c r="H4656" s="24">
        <f t="shared" si="2189"/>
        <v>259.65805077242447</v>
      </c>
      <c r="I4656" s="25">
        <f>VLOOKUP(CONCATENATE($F4656," ",$G4656),AllocFactorMatrix,(I$4+1),FALSE)*$E4659</f>
        <v>193.86115824258346</v>
      </c>
      <c r="J4656" s="25">
        <f>VLOOKUP(CONCATENATE($F4656," ",$G4656),AllocFactorMatrix,(J$4+1),FALSE)*$E4659</f>
        <v>43.51926111580881</v>
      </c>
      <c r="K4656" s="25">
        <f>VLOOKUP(CONCATENATE($F4656," ",$G4656),AllocFactorMatrix,(K$4+1),FALSE)*$E4659</f>
        <v>0</v>
      </c>
      <c r="L4656" s="25">
        <f>VLOOKUP(CONCATENATE($F4656," ",$G4656),AllocFactorMatrix,(L$4+1),FALSE)*$E4659</f>
        <v>0</v>
      </c>
      <c r="M4656" s="25">
        <f t="shared" si="2190"/>
        <v>43.51926111580881</v>
      </c>
      <c r="N4656" s="25">
        <f>VLOOKUP(CONCATENATE($F4656," ",$G4656),AllocFactorMatrix,(N$4+1),FALSE)*$E4659</f>
        <v>15.340998327864648</v>
      </c>
      <c r="O4656" s="25">
        <f>VLOOKUP(CONCATENATE($F4656," ",$G4656),AllocFactorMatrix,(O$4+1),FALSE)*$E4659</f>
        <v>0</v>
      </c>
      <c r="P4656" s="25">
        <f>VLOOKUP(CONCATENATE($F4656," ",$G4656),AllocFactorMatrix,(P$4+1),FALSE)*$E4659</f>
        <v>0</v>
      </c>
      <c r="Q4656" s="25">
        <f>VLOOKUP(CONCATENATE($F4656," ",$G4656),AllocFactorMatrix,(Q$4+1),FALSE)*$E4659</f>
        <v>0</v>
      </c>
      <c r="R4656" s="25">
        <f t="shared" si="2192"/>
        <v>15.340998327864648</v>
      </c>
      <c r="S4656" s="25">
        <f>VLOOKUP(CONCATENATE($F4656," ",$G4656),AllocFactorMatrix,(S$4+1),FALSE)*$E4659</f>
        <v>0.67900112222161391</v>
      </c>
      <c r="T4656" s="25">
        <f>VLOOKUP(CONCATENATE($F4656," ",$G4656),AllocFactorMatrix,(T$4+1),FALSE)*$E4659</f>
        <v>0</v>
      </c>
      <c r="U4656" s="25">
        <f>VLOOKUP(CONCATENATE($F4656," ",$G4656),AllocFactorMatrix,(U$4+1),FALSE)*$E4659</f>
        <v>0</v>
      </c>
      <c r="V4656" s="25">
        <f>VLOOKUP(CONCATENATE($F4656," ",$G4656),AllocFactorMatrix,(V$4+1),FALSE)*$E4659</f>
        <v>0</v>
      </c>
      <c r="W4656" s="25">
        <f t="shared" si="2193"/>
        <v>0.67900112222161391</v>
      </c>
      <c r="X4656" s="25">
        <f>VLOOKUP(CONCATENATE($F4656," ",$G4656),AllocFactorMatrix,(X$4+1),FALSE)*$E4659</f>
        <v>4.269628678266197</v>
      </c>
      <c r="Y4656" s="25">
        <f>VLOOKUP(CONCATENATE($F4656," ",$G4656),AllocFactorMatrix,(Y$4+1),FALSE)*$E4659</f>
        <v>0</v>
      </c>
      <c r="Z4656" s="25">
        <f t="shared" si="2191"/>
        <v>4.269628678266197</v>
      </c>
      <c r="AA4656" s="25">
        <f>VLOOKUP(CONCATENATE($F4656," ",$G4656),AllocFactorMatrix,(AA$4+1),FALSE)*$E4659</f>
        <v>6.9621736689204211E-2</v>
      </c>
      <c r="AB4656" s="25">
        <f>VLOOKUP(CONCATENATE($F4656," ",$G4656),AllocFactorMatrix,(AB$4+1),FALSE)*$E4659</f>
        <v>1.5373538922186776</v>
      </c>
      <c r="AC4656" s="25">
        <f>VLOOKUP(CONCATENATE($F4656," ",$G4656),AllocFactorMatrix,(AC$4+1),FALSE)*$E4659</f>
        <v>0.38102765677189476</v>
      </c>
    </row>
    <row r="4657" spans="4:29" hidden="1" outlineLevel="1">
      <c r="F4657" s="61" t="str">
        <f>F4659</f>
        <v>RB_GUP_EPIS_D</v>
      </c>
      <c r="G4657" s="20" t="str">
        <f>$G$13</f>
        <v>ENERGY</v>
      </c>
      <c r="H4657" s="24">
        <f t="shared" si="2189"/>
        <v>0</v>
      </c>
      <c r="I4657" s="25">
        <f>VLOOKUP(CONCATENATE($F4657," ",$G4657),AllocFactorMatrix,(I$4+1),FALSE)*$E4659</f>
        <v>0</v>
      </c>
      <c r="J4657" s="25">
        <f>VLOOKUP(CONCATENATE($F4657," ",$G4657),AllocFactorMatrix,(J$4+1),FALSE)*$E4659</f>
        <v>0</v>
      </c>
      <c r="K4657" s="25">
        <f>VLOOKUP(CONCATENATE($F4657," ",$G4657),AllocFactorMatrix,(K$4+1),FALSE)*$E4659</f>
        <v>0</v>
      </c>
      <c r="L4657" s="25">
        <f>VLOOKUP(CONCATENATE($F4657," ",$G4657),AllocFactorMatrix,(L$4+1),FALSE)*$E4659</f>
        <v>0</v>
      </c>
      <c r="M4657" s="25">
        <f t="shared" si="2190"/>
        <v>0</v>
      </c>
      <c r="N4657" s="25">
        <f>VLOOKUP(CONCATENATE($F4657," ",$G4657),AllocFactorMatrix,(N$4+1),FALSE)*$E4659</f>
        <v>0</v>
      </c>
      <c r="O4657" s="25">
        <f>VLOOKUP(CONCATENATE($F4657," ",$G4657),AllocFactorMatrix,(O$4+1),FALSE)*$E4659</f>
        <v>0</v>
      </c>
      <c r="P4657" s="25">
        <f>VLOOKUP(CONCATENATE($F4657," ",$G4657),AllocFactorMatrix,(P$4+1),FALSE)*$E4659</f>
        <v>0</v>
      </c>
      <c r="Q4657" s="25">
        <f>VLOOKUP(CONCATENATE($F4657," ",$G4657),AllocFactorMatrix,(Q$4+1),FALSE)*$E4659</f>
        <v>0</v>
      </c>
      <c r="R4657" s="25">
        <f t="shared" si="2192"/>
        <v>0</v>
      </c>
      <c r="S4657" s="25">
        <f>VLOOKUP(CONCATENATE($F4657," ",$G4657),AllocFactorMatrix,(S$4+1),FALSE)*$E4659</f>
        <v>0</v>
      </c>
      <c r="T4657" s="25">
        <f>VLOOKUP(CONCATENATE($F4657," ",$G4657),AllocFactorMatrix,(T$4+1),FALSE)*$E4659</f>
        <v>0</v>
      </c>
      <c r="U4657" s="25">
        <f>VLOOKUP(CONCATENATE($F4657," ",$G4657),AllocFactorMatrix,(U$4+1),FALSE)*$E4659</f>
        <v>0</v>
      </c>
      <c r="V4657" s="25">
        <f>VLOOKUP(CONCATENATE($F4657," ",$G4657),AllocFactorMatrix,(V$4+1),FALSE)*$E4659</f>
        <v>0</v>
      </c>
      <c r="W4657" s="25">
        <f t="shared" si="2193"/>
        <v>0</v>
      </c>
      <c r="X4657" s="25">
        <f>VLOOKUP(CONCATENATE($F4657," ",$G4657),AllocFactorMatrix,(X$4+1),FALSE)*$E4659</f>
        <v>0</v>
      </c>
      <c r="Y4657" s="25">
        <f>VLOOKUP(CONCATENATE($F4657," ",$G4657),AllocFactorMatrix,(Y$4+1),FALSE)*$E4659</f>
        <v>0</v>
      </c>
      <c r="Z4657" s="25">
        <f t="shared" si="2191"/>
        <v>0</v>
      </c>
      <c r="AA4657" s="25">
        <f>VLOOKUP(CONCATENATE($F4657," ",$G4657),AllocFactorMatrix,(AA$4+1),FALSE)*$E4659</f>
        <v>0</v>
      </c>
      <c r="AB4657" s="25">
        <f>VLOOKUP(CONCATENATE($F4657," ",$G4657),AllocFactorMatrix,(AB$4+1),FALSE)*$E4659</f>
        <v>0</v>
      </c>
      <c r="AC4657" s="25">
        <f>VLOOKUP(CONCATENATE($F4657," ",$G4657),AllocFactorMatrix,(AC$4+1),FALSE)*$E4659</f>
        <v>0</v>
      </c>
    </row>
    <row r="4658" spans="4:29" hidden="1" outlineLevel="1">
      <c r="F4658" s="61" t="str">
        <f>F4659</f>
        <v>RB_GUP_EPIS_D</v>
      </c>
      <c r="G4658" s="20" t="str">
        <f>$G$14</f>
        <v>CUSTOMER</v>
      </c>
      <c r="H4658" s="24">
        <f t="shared" si="2189"/>
        <v>520.14843996087757</v>
      </c>
      <c r="I4658" s="25">
        <f>VLOOKUP(CONCATENATE($F4658," ",$G4658),AllocFactorMatrix,(I$4+1),FALSE)*$E4659</f>
        <v>373.49876832761288</v>
      </c>
      <c r="J4658" s="25">
        <f>VLOOKUP(CONCATENATE($F4658," ",$G4658),AllocFactorMatrix,(J$4+1),FALSE)*$E4659</f>
        <v>91.552756186379597</v>
      </c>
      <c r="K4658" s="25">
        <f>VLOOKUP(CONCATENATE($F4658," ",$G4658),AllocFactorMatrix,(K$4+1),FALSE)*$E4659</f>
        <v>0.744622354738954</v>
      </c>
      <c r="L4658" s="25">
        <f>VLOOKUP(CONCATENATE($F4658," ",$G4658),AllocFactorMatrix,(L$4+1),FALSE)*$E4659</f>
        <v>0.10623105831256807</v>
      </c>
      <c r="M4658" s="25">
        <f t="shared" si="2190"/>
        <v>92.403609599431121</v>
      </c>
      <c r="N4658" s="25">
        <f>VLOOKUP(CONCATENATE($F4658," ",$G4658),AllocFactorMatrix,(N$4+1),FALSE)*$E4659</f>
        <v>1.530782085837646</v>
      </c>
      <c r="O4658" s="25">
        <f>VLOOKUP(CONCATENATE($F4658," ",$G4658),AllocFactorMatrix,(O$4+1),FALSE)*$E4659</f>
        <v>0.62385349799558931</v>
      </c>
      <c r="P4658" s="25">
        <f>VLOOKUP(CONCATENATE($F4658," ",$G4658),AllocFactorMatrix,(P$4+1),FALSE)*$E4659</f>
        <v>0.30480985718077913</v>
      </c>
      <c r="Q4658" s="25">
        <f>VLOOKUP(CONCATENATE($F4658," ",$G4658),AllocFactorMatrix,(Q$4+1),FALSE)*$E4659</f>
        <v>0.1306300533702848</v>
      </c>
      <c r="R4658" s="25">
        <f t="shared" si="2192"/>
        <v>2.590075494384299</v>
      </c>
      <c r="S4658" s="25">
        <f>VLOOKUP(CONCATENATE($F4658," ",$G4658),AllocFactorMatrix,(S$4+1),FALSE)*$E4659</f>
        <v>2.2040032607960818E-2</v>
      </c>
      <c r="T4658" s="25">
        <f>VLOOKUP(CONCATENATE($F4658," ",$G4658),AllocFactorMatrix,(T$4+1),FALSE)*$E4659</f>
        <v>0.38853135057869675</v>
      </c>
      <c r="U4658" s="25">
        <f>VLOOKUP(CONCATENATE($F4658," ",$G4658),AllocFactorMatrix,(U$4+1),FALSE)*$E4659</f>
        <v>0.79038121548156948</v>
      </c>
      <c r="V4658" s="25">
        <f>VLOOKUP(CONCATENATE($F4658," ",$G4658),AllocFactorMatrix,(V$4+1),FALSE)*$E4659</f>
        <v>0.19594627992732366</v>
      </c>
      <c r="W4658" s="25">
        <f t="shared" si="2193"/>
        <v>1.3968988785955507</v>
      </c>
      <c r="X4658" s="25">
        <f>VLOOKUP(CONCATENATE($F4658," ",$G4658),AllocFactorMatrix,(X$4+1),FALSE)*$E4659</f>
        <v>0.51828718212691705</v>
      </c>
      <c r="Y4658" s="25">
        <f>VLOOKUP(CONCATENATE($F4658," ",$G4658),AllocFactorMatrix,(Y$4+1),FALSE)*$E4659</f>
        <v>7.9260488356374288E-3</v>
      </c>
      <c r="Z4658" s="25">
        <f t="shared" si="2191"/>
        <v>0.52621323096255446</v>
      </c>
      <c r="AA4658" s="25">
        <f>VLOOKUP(CONCATENATE($F4658," ",$G4658),AllocFactorMatrix,(AA$4+1),FALSE)*$E4659</f>
        <v>3.0782610630826886E-2</v>
      </c>
      <c r="AB4658" s="25">
        <f>VLOOKUP(CONCATENATE($F4658," ",$G4658),AllocFactorMatrix,(AB$4+1),FALSE)*$E4659</f>
        <v>43.17160739239889</v>
      </c>
      <c r="AC4658" s="25">
        <f>VLOOKUP(CONCATENATE($F4658," ",$G4658),AllocFactorMatrix,(AC$4+1),FALSE)*$E4659</f>
        <v>6.5304844268614906</v>
      </c>
    </row>
    <row r="4659" spans="4:29" collapsed="1">
      <c r="D4659" s="58" t="s">
        <v>1189</v>
      </c>
      <c r="E4659" s="22">
        <f>-'Sch 5'!U487</f>
        <v>1363.5200000000186</v>
      </c>
      <c r="F4659" s="61" t="s">
        <v>65</v>
      </c>
      <c r="G4659" s="20" t="str">
        <f>$G$15</f>
        <v>TOTAL</v>
      </c>
      <c r="H4659" s="24">
        <f t="shared" si="2189"/>
        <v>1363.5200000000189</v>
      </c>
      <c r="I4659" s="25">
        <f>VLOOKUP(CONCATENATE($F4659," ",$G4659),AllocFactorMatrix,(I$4+1),FALSE)*$E4659</f>
        <v>955.23676788163959</v>
      </c>
      <c r="J4659" s="25">
        <f>VLOOKUP(CONCATENATE($F4659," ",$G4659),AllocFactorMatrix,(J$4+1),FALSE)*$E4659</f>
        <v>232.72452177577276</v>
      </c>
      <c r="K4659" s="25">
        <f>VLOOKUP(CONCATENATE($F4659," ",$G4659),AllocFactorMatrix,(K$4+1),FALSE)*$E4659</f>
        <v>1.8841920856928722</v>
      </c>
      <c r="L4659" s="25">
        <f>VLOOKUP(CONCATENATE($F4659," ",$G4659),AllocFactorMatrix,(L$4+1),FALSE)*$E4659</f>
        <v>0.10623105831256807</v>
      </c>
      <c r="M4659" s="25">
        <f t="shared" si="2190"/>
        <v>234.71494491977819</v>
      </c>
      <c r="N4659" s="25">
        <f>VLOOKUP(CONCATENATE($F4659," ",$G4659),AllocFactorMatrix,(N$4+1),FALSE)*$E4659</f>
        <v>58.982245323078466</v>
      </c>
      <c r="O4659" s="25">
        <f>VLOOKUP(CONCATENATE($F4659," ",$G4659),AllocFactorMatrix,(O$4+1),FALSE)*$E4659</f>
        <v>12.578104680849806</v>
      </c>
      <c r="P4659" s="25">
        <f>VLOOKUP(CONCATENATE($F4659," ",$G4659),AllocFactorMatrix,(P$4+1),FALSE)*$E4659</f>
        <v>0.30480985718077913</v>
      </c>
      <c r="Q4659" s="25">
        <f>VLOOKUP(CONCATENATE($F4659," ",$G4659),AllocFactorMatrix,(Q$4+1),FALSE)*$E4659</f>
        <v>0.1306300533702848</v>
      </c>
      <c r="R4659" s="25">
        <f t="shared" si="2192"/>
        <v>71.995789914479346</v>
      </c>
      <c r="S4659" s="25">
        <f>VLOOKUP(CONCATENATE($F4659," ",$G4659),AllocFactorMatrix,(S$4+1),FALSE)*$E4659</f>
        <v>3.1027556962571112</v>
      </c>
      <c r="T4659" s="25">
        <f>VLOOKUP(CONCATENATE($F4659," ",$G4659),AllocFactorMatrix,(T$4+1),FALSE)*$E4659</f>
        <v>28.167719516953674</v>
      </c>
      <c r="U4659" s="25">
        <f>VLOOKUP(CONCATENATE($F4659," ",$G4659),AllocFactorMatrix,(U$4+1),FALSE)*$E4659</f>
        <v>0.79038121548156948</v>
      </c>
      <c r="V4659" s="25">
        <f>VLOOKUP(CONCATENATE($F4659," ",$G4659),AllocFactorMatrix,(V$4+1),FALSE)*$E4659</f>
        <v>0.19594627992732366</v>
      </c>
      <c r="W4659" s="25">
        <f t="shared" si="2193"/>
        <v>32.256802708619681</v>
      </c>
      <c r="X4659" s="25">
        <f>VLOOKUP(CONCATENATE($F4659," ",$G4659),AllocFactorMatrix,(X$4+1),FALSE)*$E4659</f>
        <v>16.215986529635394</v>
      </c>
      <c r="Y4659" s="25">
        <f>VLOOKUP(CONCATENATE($F4659," ",$G4659),AllocFactorMatrix,(Y$4+1),FALSE)*$E4659</f>
        <v>0.28173317482175597</v>
      </c>
      <c r="Z4659" s="25">
        <f t="shared" si="2191"/>
        <v>16.49771970445715</v>
      </c>
      <c r="AA4659" s="25">
        <f>VLOOKUP(CONCATENATE($F4659," ",$G4659),AllocFactorMatrix,(AA$4+1),FALSE)*$E4659</f>
        <v>0.29702157027600251</v>
      </c>
      <c r="AB4659" s="25">
        <f>VLOOKUP(CONCATENATE($F4659," ",$G4659),AllocFactorMatrix,(AB$4+1),FALSE)*$E4659</f>
        <v>45.429698044803096</v>
      </c>
      <c r="AC4659" s="25">
        <f>VLOOKUP(CONCATENATE($F4659," ",$G4659),AllocFactorMatrix,(AC$4+1),FALSE)*$E4659</f>
        <v>7.0912552559661677</v>
      </c>
    </row>
    <row r="4660" spans="4:29" hidden="1" outlineLevel="1">
      <c r="F4660" s="61" t="str">
        <f>F4667</f>
        <v>RB_GUP_EPIS_T</v>
      </c>
      <c r="G4660" s="20" t="str">
        <f>$G$8</f>
        <v>PRODUCTION</v>
      </c>
      <c r="H4660" s="24">
        <f t="shared" ref="H4660:H4667" si="2194">SUBTOTAL(9,I4660:AC4660)</f>
        <v>775.35085528447257</v>
      </c>
      <c r="I4660" s="25">
        <f>VLOOKUP(CONCATENATE($F4660," ",$G4660),AllocFactorMatrix,(I$4+1),FALSE)*$E4667</f>
        <v>380.18780016712287</v>
      </c>
      <c r="J4660" s="25">
        <f>VLOOKUP(CONCATENATE($F4660," ",$G4660),AllocFactorMatrix,(J$4+1),FALSE)*$E4667</f>
        <v>96.172730283634294</v>
      </c>
      <c r="K4660" s="25">
        <f>VLOOKUP(CONCATENATE($F4660," ",$G4660),AllocFactorMatrix,(K$4+1),FALSE)*$E4667</f>
        <v>1.1244054985080005</v>
      </c>
      <c r="L4660" s="25">
        <f>VLOOKUP(CONCATENATE($F4660," ",$G4660),AllocFactorMatrix,(L$4+1),FALSE)*$E4667</f>
        <v>2.7700299658137095E-2</v>
      </c>
      <c r="M4660" s="25">
        <f t="shared" ref="M4660:M4667" si="2195">SUBTOTAL(9,J4660:L4660)</f>
        <v>97.324836081800427</v>
      </c>
      <c r="N4660" s="25">
        <f>VLOOKUP(CONCATENATE($F4660," ",$G4660),AllocFactorMatrix,(N$4+1),FALSE)*$E4667</f>
        <v>40.239876949318173</v>
      </c>
      <c r="O4660" s="25">
        <f>VLOOKUP(CONCATENATE($F4660," ",$G4660),AllocFactorMatrix,(O$4+1),FALSE)*$E4667</f>
        <v>11.460119412873286</v>
      </c>
      <c r="P4660" s="25">
        <f>VLOOKUP(CONCATENATE($F4660," ",$G4660),AllocFactorMatrix,(P$4+1),FALSE)*$E4667</f>
        <v>0.90690213285348453</v>
      </c>
      <c r="Q4660" s="25">
        <f>VLOOKUP(CONCATENATE($F4660," ",$G4660),AllocFactorMatrix,(Q$4+1),FALSE)*$E4667</f>
        <v>0.19143104961650503</v>
      </c>
      <c r="R4660" s="25">
        <f>SUBTOTAL(9,N4660:Q4660)</f>
        <v>52.798329544661442</v>
      </c>
      <c r="S4660" s="25">
        <f>VLOOKUP(CONCATENATE($F4660," ",$G4660),AllocFactorMatrix,(S$4+1),FALSE)*$E4667</f>
        <v>2.4172216210899022</v>
      </c>
      <c r="T4660" s="25">
        <f>VLOOKUP(CONCATENATE($F4660," ",$G4660),AllocFactorMatrix,(T$4+1),FALSE)*$E4667</f>
        <v>26.351956264466214</v>
      </c>
      <c r="U4660" s="25">
        <f>VLOOKUP(CONCATENATE($F4660," ",$G4660),AllocFactorMatrix,(U$4+1),FALSE)*$E4667</f>
        <v>175.99517937293615</v>
      </c>
      <c r="V4660" s="25">
        <f>VLOOKUP(CONCATENATE($F4660," ",$G4660),AllocFactorMatrix,(V$4+1),FALSE)*$E4667</f>
        <v>27.610318108932891</v>
      </c>
      <c r="W4660" s="25">
        <f>SUBTOTAL(9,S4660:V4660)</f>
        <v>232.37467536742514</v>
      </c>
      <c r="X4660" s="25">
        <f>VLOOKUP(CONCATENATE($F4660," ",$G4660),AllocFactorMatrix,(X$4+1),FALSE)*$E4667</f>
        <v>10.922196961403555</v>
      </c>
      <c r="Y4660" s="25">
        <f>VLOOKUP(CONCATENATE($F4660," ",$G4660),AllocFactorMatrix,(Y$4+1),FALSE)*$E4667</f>
        <v>0.26366582763858709</v>
      </c>
      <c r="Z4660" s="25">
        <f t="shared" ref="Z4660:Z4667" si="2196">SUBTOTAL(9,X4660:Y4660)</f>
        <v>11.185862789042142</v>
      </c>
      <c r="AA4660" s="25">
        <f>VLOOKUP(CONCATENATE($F4660," ",$G4660),AllocFactorMatrix,(AA$4+1),FALSE)*$E4667</f>
        <v>0.19042631495493517</v>
      </c>
      <c r="AB4660" s="25">
        <f>VLOOKUP(CONCATENATE($F4660," ",$G4660),AllocFactorMatrix,(AB$4+1),FALSE)*$E4667</f>
        <v>1.0325294767672335</v>
      </c>
      <c r="AC4660" s="25">
        <f>VLOOKUP(CONCATENATE($F4660," ",$G4660),AllocFactorMatrix,(AC$4+1),FALSE)*$E4667</f>
        <v>0.25639554269844644</v>
      </c>
    </row>
    <row r="4661" spans="4:29" hidden="1" outlineLevel="1">
      <c r="F4661" s="61" t="str">
        <f>F4667</f>
        <v>RB_GUP_EPIS_T</v>
      </c>
      <c r="G4661" s="20" t="str">
        <f>$G$9</f>
        <v>BULKTRAN</v>
      </c>
      <c r="H4661" s="24">
        <f t="shared" si="2194"/>
        <v>41024.260026817574</v>
      </c>
      <c r="I4661" s="25">
        <f>VLOOKUP(CONCATENATE($F4661," ",$G4661),AllocFactorMatrix,(I$4+1),FALSE)*$E4667</f>
        <v>20115.955333998267</v>
      </c>
      <c r="J4661" s="25">
        <f>VLOOKUP(CONCATENATE($F4661," ",$G4661),AllocFactorMatrix,(J$4+1),FALSE)*$E4667</f>
        <v>5088.5545140686681</v>
      </c>
      <c r="K4661" s="25">
        <f>VLOOKUP(CONCATENATE($F4661," ",$G4661),AllocFactorMatrix,(K$4+1),FALSE)*$E4667</f>
        <v>59.492942107417335</v>
      </c>
      <c r="L4661" s="25">
        <f>VLOOKUP(CONCATENATE($F4661," ",$G4661),AllocFactorMatrix,(L$4+1),FALSE)*$E4667</f>
        <v>1.4656387985530082</v>
      </c>
      <c r="M4661" s="25">
        <f t="shared" si="2195"/>
        <v>5149.513094974639</v>
      </c>
      <c r="N4661" s="25">
        <f>VLOOKUP(CONCATENATE($F4661," ",$G4661),AllocFactorMatrix,(N$4+1),FALSE)*$E4667</f>
        <v>2129.1150505151581</v>
      </c>
      <c r="O4661" s="25">
        <f>VLOOKUP(CONCATENATE($F4661," ",$G4661),AllocFactorMatrix,(O$4+1),FALSE)*$E4667</f>
        <v>606.36151431031874</v>
      </c>
      <c r="P4661" s="25">
        <f>VLOOKUP(CONCATENATE($F4661," ",$G4661),AllocFactorMatrix,(P$4+1),FALSE)*$E4667</f>
        <v>47.984713840815289</v>
      </c>
      <c r="Q4661" s="25">
        <f>VLOOKUP(CONCATENATE($F4661," ",$G4661),AllocFactorMatrix,(Q$4+1),FALSE)*$E4667</f>
        <v>10.128727018418999</v>
      </c>
      <c r="R4661" s="25">
        <f t="shared" ref="R4661:R4667" si="2197">SUBTOTAL(9,N4661:Q4661)</f>
        <v>2793.5900056847113</v>
      </c>
      <c r="S4661" s="25">
        <f>VLOOKUP(CONCATENATE($F4661," ",$G4661),AllocFactorMatrix,(S$4+1),FALSE)*$E4667</f>
        <v>127.89658726777901</v>
      </c>
      <c r="T4661" s="25">
        <f>VLOOKUP(CONCATENATE($F4661," ",$G4661),AllocFactorMatrix,(T$4+1),FALSE)*$E4667</f>
        <v>1394.2971735191375</v>
      </c>
      <c r="U4661" s="25">
        <f>VLOOKUP(CONCATENATE($F4661," ",$G4661),AllocFactorMatrix,(U$4+1),FALSE)*$E4667</f>
        <v>9312.0062393079079</v>
      </c>
      <c r="V4661" s="25">
        <f>VLOOKUP(CONCATENATE($F4661," ",$G4661),AllocFactorMatrix,(V$4+1),FALSE)*$E4667</f>
        <v>1460.8778229933503</v>
      </c>
      <c r="W4661" s="25">
        <f t="shared" ref="W4661:W4667" si="2198">SUBTOTAL(9,S4661:V4661)</f>
        <v>12295.077823088175</v>
      </c>
      <c r="X4661" s="25">
        <f>VLOOKUP(CONCATENATE($F4661," ",$G4661),AllocFactorMatrix,(X$4+1),FALSE)*$E4667</f>
        <v>577.89972778754407</v>
      </c>
      <c r="Y4661" s="25">
        <f>VLOOKUP(CONCATENATE($F4661," ",$G4661),AllocFactorMatrix,(Y$4+1),FALSE)*$E4667</f>
        <v>13.950710700206638</v>
      </c>
      <c r="Z4661" s="25">
        <f t="shared" si="2196"/>
        <v>591.85043848775069</v>
      </c>
      <c r="AA4661" s="25">
        <f>VLOOKUP(CONCATENATE($F4661," ",$G4661),AllocFactorMatrix,(AA$4+1),FALSE)*$E4667</f>
        <v>10.075565929173699</v>
      </c>
      <c r="AB4661" s="25">
        <f>VLOOKUP(CONCATENATE($F4661," ",$G4661),AllocFactorMatrix,(AB$4+1),FALSE)*$E4667</f>
        <v>54.631728915436156</v>
      </c>
      <c r="AC4661" s="25">
        <f>VLOOKUP(CONCATENATE($F4661," ",$G4661),AllocFactorMatrix,(AC$4+1),FALSE)*$E4667</f>
        <v>13.56603573941878</v>
      </c>
    </row>
    <row r="4662" spans="4:29" hidden="1" outlineLevel="1">
      <c r="F4662" s="61" t="str">
        <f>F4667</f>
        <v>RB_GUP_EPIS_T</v>
      </c>
      <c r="G4662" s="20" t="str">
        <f>$G$10</f>
        <v>SUBTRAN</v>
      </c>
      <c r="H4662" s="24">
        <f t="shared" si="2194"/>
        <v>15726.519117897842</v>
      </c>
      <c r="I4662" s="25">
        <f>VLOOKUP(CONCATENATE($F4662," ",$G4662),AllocFactorMatrix,(I$4+1),FALSE)*$E4667</f>
        <v>7468.5523547002185</v>
      </c>
      <c r="J4662" s="25">
        <f>VLOOKUP(CONCATENATE($F4662," ",$G4662),AllocFactorMatrix,(J$4+1),FALSE)*$E4667</f>
        <v>1911.8391988043045</v>
      </c>
      <c r="K4662" s="25">
        <f>VLOOKUP(CONCATENATE($F4662," ",$G4662),AllocFactorMatrix,(K$4+1),FALSE)*$E4667</f>
        <v>22.279087819974645</v>
      </c>
      <c r="L4662" s="25">
        <f>VLOOKUP(CONCATENATE($F4662," ",$G4662),AllocFactorMatrix,(L$4+1),FALSE)*$E4667</f>
        <v>0.73040252071818557</v>
      </c>
      <c r="M4662" s="25">
        <f t="shared" si="2195"/>
        <v>1934.8486891449973</v>
      </c>
      <c r="N4662" s="25">
        <f>VLOOKUP(CONCATENATE($F4662," ",$G4662),AllocFactorMatrix,(N$4+1),FALSE)*$E4667</f>
        <v>833.27240944679659</v>
      </c>
      <c r="O4662" s="25">
        <f>VLOOKUP(CONCATENATE($F4662," ",$G4662),AllocFactorMatrix,(O$4+1),FALSE)*$E4667</f>
        <v>236.18918296098343</v>
      </c>
      <c r="P4662" s="25">
        <f>VLOOKUP(CONCATENATE($F4662," ",$G4662),AllocFactorMatrix,(P$4+1),FALSE)*$E4667</f>
        <v>24.193548143742404</v>
      </c>
      <c r="Q4662" s="25">
        <f>VLOOKUP(CONCATENATE($F4662," ",$G4662),AllocFactorMatrix,(Q$4+1),FALSE)*$E4667</f>
        <v>0</v>
      </c>
      <c r="R4662" s="25">
        <f t="shared" si="2197"/>
        <v>1093.6551405515224</v>
      </c>
      <c r="S4662" s="25">
        <f>VLOOKUP(CONCATENATE($F4662," ",$G4662),AllocFactorMatrix,(S$4+1),FALSE)*$E4667</f>
        <v>46.666997252895534</v>
      </c>
      <c r="T4662" s="25">
        <f>VLOOKUP(CONCATENATE($F4662," ",$G4662),AllocFactorMatrix,(T$4+1),FALSE)*$E4667</f>
        <v>539.37157990463788</v>
      </c>
      <c r="U4662" s="25">
        <f>VLOOKUP(CONCATENATE($F4662," ",$G4662),AllocFactorMatrix,(U$4+1),FALSE)*$E4667</f>
        <v>4393.5835336972514</v>
      </c>
      <c r="V4662" s="25">
        <f>VLOOKUP(CONCATENATE($F4662," ",$G4662),AllocFactorMatrix,(V$4+1),FALSE)*$E4667</f>
        <v>0</v>
      </c>
      <c r="W4662" s="25">
        <f t="shared" si="2198"/>
        <v>4979.6221108547852</v>
      </c>
      <c r="X4662" s="25">
        <f>VLOOKUP(CONCATENATE($F4662," ",$G4662),AllocFactorMatrix,(X$4+1),FALSE)*$E4667</f>
        <v>226.14540741106322</v>
      </c>
      <c r="Y4662" s="25">
        <f>VLOOKUP(CONCATENATE($F4662," ",$G4662),AllocFactorMatrix,(Y$4+1),FALSE)*$E4667</f>
        <v>5.4106795072377016</v>
      </c>
      <c r="Z4662" s="25">
        <f t="shared" si="2196"/>
        <v>231.55608691830091</v>
      </c>
      <c r="AA4662" s="25">
        <f>VLOOKUP(CONCATENATE($F4662," ",$G4662),AllocFactorMatrix,(AA$4+1),FALSE)*$E4667</f>
        <v>3.7135192691789207</v>
      </c>
      <c r="AB4662" s="25">
        <f>VLOOKUP(CONCATENATE($F4662," ",$G4662),AllocFactorMatrix,(AB$4+1),FALSE)*$E4667</f>
        <v>11.66527452455173</v>
      </c>
      <c r="AC4662" s="25">
        <f>VLOOKUP(CONCATENATE($F4662," ",$G4662),AllocFactorMatrix,(AC$4+1),FALSE)*$E4667</f>
        <v>2.9059419342874393</v>
      </c>
    </row>
    <row r="4663" spans="4:29" hidden="1" outlineLevel="1">
      <c r="F4663" s="61" t="str">
        <f>F4667</f>
        <v>RB_GUP_EPIS_T</v>
      </c>
      <c r="G4663" s="20" t="str">
        <f>$G$11</f>
        <v>DISTPRI</v>
      </c>
      <c r="H4663" s="24">
        <f t="shared" si="2194"/>
        <v>0</v>
      </c>
      <c r="I4663" s="25">
        <f>VLOOKUP(CONCATENATE($F4663," ",$G4663),AllocFactorMatrix,(I$4+1),FALSE)*$E4667</f>
        <v>0</v>
      </c>
      <c r="J4663" s="25">
        <f>VLOOKUP(CONCATENATE($F4663," ",$G4663),AllocFactorMatrix,(J$4+1),FALSE)*$E4667</f>
        <v>0</v>
      </c>
      <c r="K4663" s="25">
        <f>VLOOKUP(CONCATENATE($F4663," ",$G4663),AllocFactorMatrix,(K$4+1),FALSE)*$E4667</f>
        <v>0</v>
      </c>
      <c r="L4663" s="25">
        <f>VLOOKUP(CONCATENATE($F4663," ",$G4663),AllocFactorMatrix,(L$4+1),FALSE)*$E4667</f>
        <v>0</v>
      </c>
      <c r="M4663" s="25">
        <f t="shared" si="2195"/>
        <v>0</v>
      </c>
      <c r="N4663" s="25">
        <f>VLOOKUP(CONCATENATE($F4663," ",$G4663),AllocFactorMatrix,(N$4+1),FALSE)*$E4667</f>
        <v>0</v>
      </c>
      <c r="O4663" s="25">
        <f>VLOOKUP(CONCATENATE($F4663," ",$G4663),AllocFactorMatrix,(O$4+1),FALSE)*$E4667</f>
        <v>0</v>
      </c>
      <c r="P4663" s="25">
        <f>VLOOKUP(CONCATENATE($F4663," ",$G4663),AllocFactorMatrix,(P$4+1),FALSE)*$E4667</f>
        <v>0</v>
      </c>
      <c r="Q4663" s="25">
        <f>VLOOKUP(CONCATENATE($F4663," ",$G4663),AllocFactorMatrix,(Q$4+1),FALSE)*$E4667</f>
        <v>0</v>
      </c>
      <c r="R4663" s="25">
        <f t="shared" si="2197"/>
        <v>0</v>
      </c>
      <c r="S4663" s="25">
        <f>VLOOKUP(CONCATENATE($F4663," ",$G4663),AllocFactorMatrix,(S$4+1),FALSE)*$E4667</f>
        <v>0</v>
      </c>
      <c r="T4663" s="25">
        <f>VLOOKUP(CONCATENATE($F4663," ",$G4663),AllocFactorMatrix,(T$4+1),FALSE)*$E4667</f>
        <v>0</v>
      </c>
      <c r="U4663" s="25">
        <f>VLOOKUP(CONCATENATE($F4663," ",$G4663),AllocFactorMatrix,(U$4+1),FALSE)*$E4667</f>
        <v>0</v>
      </c>
      <c r="V4663" s="25">
        <f>VLOOKUP(CONCATENATE($F4663," ",$G4663),AllocFactorMatrix,(V$4+1),FALSE)*$E4667</f>
        <v>0</v>
      </c>
      <c r="W4663" s="25">
        <f t="shared" si="2198"/>
        <v>0</v>
      </c>
      <c r="X4663" s="25">
        <f>VLOOKUP(CONCATENATE($F4663," ",$G4663),AllocFactorMatrix,(X$4+1),FALSE)*$E4667</f>
        <v>0</v>
      </c>
      <c r="Y4663" s="25">
        <f>VLOOKUP(CONCATENATE($F4663," ",$G4663),AllocFactorMatrix,(Y$4+1),FALSE)*$E4667</f>
        <v>0</v>
      </c>
      <c r="Z4663" s="25">
        <f t="shared" si="2196"/>
        <v>0</v>
      </c>
      <c r="AA4663" s="25">
        <f>VLOOKUP(CONCATENATE($F4663," ",$G4663),AllocFactorMatrix,(AA$4+1),FALSE)*$E4667</f>
        <v>0</v>
      </c>
      <c r="AB4663" s="25">
        <f>VLOOKUP(CONCATENATE($F4663," ",$G4663),AllocFactorMatrix,(AB$4+1),FALSE)*$E4667</f>
        <v>0</v>
      </c>
      <c r="AC4663" s="25">
        <f>VLOOKUP(CONCATENATE($F4663," ",$G4663),AllocFactorMatrix,(AC$4+1),FALSE)*$E4667</f>
        <v>0</v>
      </c>
    </row>
    <row r="4664" spans="4:29" hidden="1" outlineLevel="1">
      <c r="F4664" s="61" t="str">
        <f>F4667</f>
        <v>RB_GUP_EPIS_T</v>
      </c>
      <c r="G4664" s="20" t="str">
        <f>$G$12</f>
        <v>DISTSEC</v>
      </c>
      <c r="H4664" s="24">
        <f t="shared" si="2194"/>
        <v>0</v>
      </c>
      <c r="I4664" s="25">
        <f>VLOOKUP(CONCATENATE($F4664," ",$G4664),AllocFactorMatrix,(I$4+1),FALSE)*$E4667</f>
        <v>0</v>
      </c>
      <c r="J4664" s="25">
        <f>VLOOKUP(CONCATENATE($F4664," ",$G4664),AllocFactorMatrix,(J$4+1),FALSE)*$E4667</f>
        <v>0</v>
      </c>
      <c r="K4664" s="25">
        <f>VLOOKUP(CONCATENATE($F4664," ",$G4664),AllocFactorMatrix,(K$4+1),FALSE)*$E4667</f>
        <v>0</v>
      </c>
      <c r="L4664" s="25">
        <f>VLOOKUP(CONCATENATE($F4664," ",$G4664),AllocFactorMatrix,(L$4+1),FALSE)*$E4667</f>
        <v>0</v>
      </c>
      <c r="M4664" s="25">
        <f t="shared" si="2195"/>
        <v>0</v>
      </c>
      <c r="N4664" s="25">
        <f>VLOOKUP(CONCATENATE($F4664," ",$G4664),AllocFactorMatrix,(N$4+1),FALSE)*$E4667</f>
        <v>0</v>
      </c>
      <c r="O4664" s="25">
        <f>VLOOKUP(CONCATENATE($F4664," ",$G4664),AllocFactorMatrix,(O$4+1),FALSE)*$E4667</f>
        <v>0</v>
      </c>
      <c r="P4664" s="25">
        <f>VLOOKUP(CONCATENATE($F4664," ",$G4664),AllocFactorMatrix,(P$4+1),FALSE)*$E4667</f>
        <v>0</v>
      </c>
      <c r="Q4664" s="25">
        <f>VLOOKUP(CONCATENATE($F4664," ",$G4664),AllocFactorMatrix,(Q$4+1),FALSE)*$E4667</f>
        <v>0</v>
      </c>
      <c r="R4664" s="25">
        <f t="shared" si="2197"/>
        <v>0</v>
      </c>
      <c r="S4664" s="25">
        <f>VLOOKUP(CONCATENATE($F4664," ",$G4664),AllocFactorMatrix,(S$4+1),FALSE)*$E4667</f>
        <v>0</v>
      </c>
      <c r="T4664" s="25">
        <f>VLOOKUP(CONCATENATE($F4664," ",$G4664),AllocFactorMatrix,(T$4+1),FALSE)*$E4667</f>
        <v>0</v>
      </c>
      <c r="U4664" s="25">
        <f>VLOOKUP(CONCATENATE($F4664," ",$G4664),AllocFactorMatrix,(U$4+1),FALSE)*$E4667</f>
        <v>0</v>
      </c>
      <c r="V4664" s="25">
        <f>VLOOKUP(CONCATENATE($F4664," ",$G4664),AllocFactorMatrix,(V$4+1),FALSE)*$E4667</f>
        <v>0</v>
      </c>
      <c r="W4664" s="25">
        <f t="shared" si="2198"/>
        <v>0</v>
      </c>
      <c r="X4664" s="25">
        <f>VLOOKUP(CONCATENATE($F4664," ",$G4664),AllocFactorMatrix,(X$4+1),FALSE)*$E4667</f>
        <v>0</v>
      </c>
      <c r="Y4664" s="25">
        <f>VLOOKUP(CONCATENATE($F4664," ",$G4664),AllocFactorMatrix,(Y$4+1),FALSE)*$E4667</f>
        <v>0</v>
      </c>
      <c r="Z4664" s="25">
        <f t="shared" si="2196"/>
        <v>0</v>
      </c>
      <c r="AA4664" s="25">
        <f>VLOOKUP(CONCATENATE($F4664," ",$G4664),AllocFactorMatrix,(AA$4+1),FALSE)*$E4667</f>
        <v>0</v>
      </c>
      <c r="AB4664" s="25">
        <f>VLOOKUP(CONCATENATE($F4664," ",$G4664),AllocFactorMatrix,(AB$4+1),FALSE)*$E4667</f>
        <v>0</v>
      </c>
      <c r="AC4664" s="25">
        <f>VLOOKUP(CONCATENATE($F4664," ",$G4664),AllocFactorMatrix,(AC$4+1),FALSE)*$E4667</f>
        <v>0</v>
      </c>
    </row>
    <row r="4665" spans="4:29" hidden="1" outlineLevel="1">
      <c r="F4665" s="61" t="str">
        <f>F4667</f>
        <v>RB_GUP_EPIS_T</v>
      </c>
      <c r="G4665" s="20" t="str">
        <f>$G$13</f>
        <v>ENERGY</v>
      </c>
      <c r="H4665" s="24">
        <f t="shared" si="2194"/>
        <v>0</v>
      </c>
      <c r="I4665" s="25">
        <f>VLOOKUP(CONCATENATE($F4665," ",$G4665),AllocFactorMatrix,(I$4+1),FALSE)*$E4667</f>
        <v>0</v>
      </c>
      <c r="J4665" s="25">
        <f>VLOOKUP(CONCATENATE($F4665," ",$G4665),AllocFactorMatrix,(J$4+1),FALSE)*$E4667</f>
        <v>0</v>
      </c>
      <c r="K4665" s="25">
        <f>VLOOKUP(CONCATENATE($F4665," ",$G4665),AllocFactorMatrix,(K$4+1),FALSE)*$E4667</f>
        <v>0</v>
      </c>
      <c r="L4665" s="25">
        <f>VLOOKUP(CONCATENATE($F4665," ",$G4665),AllocFactorMatrix,(L$4+1),FALSE)*$E4667</f>
        <v>0</v>
      </c>
      <c r="M4665" s="25">
        <f t="shared" si="2195"/>
        <v>0</v>
      </c>
      <c r="N4665" s="25">
        <f>VLOOKUP(CONCATENATE($F4665," ",$G4665),AllocFactorMatrix,(N$4+1),FALSE)*$E4667</f>
        <v>0</v>
      </c>
      <c r="O4665" s="25">
        <f>VLOOKUP(CONCATENATE($F4665," ",$G4665),AllocFactorMatrix,(O$4+1),FALSE)*$E4667</f>
        <v>0</v>
      </c>
      <c r="P4665" s="25">
        <f>VLOOKUP(CONCATENATE($F4665," ",$G4665),AllocFactorMatrix,(P$4+1),FALSE)*$E4667</f>
        <v>0</v>
      </c>
      <c r="Q4665" s="25">
        <f>VLOOKUP(CONCATENATE($F4665," ",$G4665),AllocFactorMatrix,(Q$4+1),FALSE)*$E4667</f>
        <v>0</v>
      </c>
      <c r="R4665" s="25">
        <f t="shared" si="2197"/>
        <v>0</v>
      </c>
      <c r="S4665" s="25">
        <f>VLOOKUP(CONCATENATE($F4665," ",$G4665),AllocFactorMatrix,(S$4+1),FALSE)*$E4667</f>
        <v>0</v>
      </c>
      <c r="T4665" s="25">
        <f>VLOOKUP(CONCATENATE($F4665," ",$G4665),AllocFactorMatrix,(T$4+1),FALSE)*$E4667</f>
        <v>0</v>
      </c>
      <c r="U4665" s="25">
        <f>VLOOKUP(CONCATENATE($F4665," ",$G4665),AllocFactorMatrix,(U$4+1),FALSE)*$E4667</f>
        <v>0</v>
      </c>
      <c r="V4665" s="25">
        <f>VLOOKUP(CONCATENATE($F4665," ",$G4665),AllocFactorMatrix,(V$4+1),FALSE)*$E4667</f>
        <v>0</v>
      </c>
      <c r="W4665" s="25">
        <f t="shared" si="2198"/>
        <v>0</v>
      </c>
      <c r="X4665" s="25">
        <f>VLOOKUP(CONCATENATE($F4665," ",$G4665),AllocFactorMatrix,(X$4+1),FALSE)*$E4667</f>
        <v>0</v>
      </c>
      <c r="Y4665" s="25">
        <f>VLOOKUP(CONCATENATE($F4665," ",$G4665),AllocFactorMatrix,(Y$4+1),FALSE)*$E4667</f>
        <v>0</v>
      </c>
      <c r="Z4665" s="25">
        <f t="shared" si="2196"/>
        <v>0</v>
      </c>
      <c r="AA4665" s="25">
        <f>VLOOKUP(CONCATENATE($F4665," ",$G4665),AllocFactorMatrix,(AA$4+1),FALSE)*$E4667</f>
        <v>0</v>
      </c>
      <c r="AB4665" s="25">
        <f>VLOOKUP(CONCATENATE($F4665," ",$G4665),AllocFactorMatrix,(AB$4+1),FALSE)*$E4667</f>
        <v>0</v>
      </c>
      <c r="AC4665" s="25">
        <f>VLOOKUP(CONCATENATE($F4665," ",$G4665),AllocFactorMatrix,(AC$4+1),FALSE)*$E4667</f>
        <v>0</v>
      </c>
    </row>
    <row r="4666" spans="4:29" hidden="1" outlineLevel="1">
      <c r="F4666" s="61" t="str">
        <f>F4667</f>
        <v>RB_GUP_EPIS_T</v>
      </c>
      <c r="G4666" s="20" t="str">
        <f>$G$14</f>
        <v>CUSTOMER</v>
      </c>
      <c r="H4666" s="24">
        <f t="shared" si="2194"/>
        <v>0</v>
      </c>
      <c r="I4666" s="25">
        <f>VLOOKUP(CONCATENATE($F4666," ",$G4666),AllocFactorMatrix,(I$4+1),FALSE)*$E4667</f>
        <v>0</v>
      </c>
      <c r="J4666" s="25">
        <f>VLOOKUP(CONCATENATE($F4666," ",$G4666),AllocFactorMatrix,(J$4+1),FALSE)*$E4667</f>
        <v>0</v>
      </c>
      <c r="K4666" s="25">
        <f>VLOOKUP(CONCATENATE($F4666," ",$G4666),AllocFactorMatrix,(K$4+1),FALSE)*$E4667</f>
        <v>0</v>
      </c>
      <c r="L4666" s="25">
        <f>VLOOKUP(CONCATENATE($F4666," ",$G4666),AllocFactorMatrix,(L$4+1),FALSE)*$E4667</f>
        <v>0</v>
      </c>
      <c r="M4666" s="25">
        <f t="shared" si="2195"/>
        <v>0</v>
      </c>
      <c r="N4666" s="25">
        <f>VLOOKUP(CONCATENATE($F4666," ",$G4666),AllocFactorMatrix,(N$4+1),FALSE)*$E4667</f>
        <v>0</v>
      </c>
      <c r="O4666" s="25">
        <f>VLOOKUP(CONCATENATE($F4666," ",$G4666),AllocFactorMatrix,(O$4+1),FALSE)*$E4667</f>
        <v>0</v>
      </c>
      <c r="P4666" s="25">
        <f>VLOOKUP(CONCATENATE($F4666," ",$G4666),AllocFactorMatrix,(P$4+1),FALSE)*$E4667</f>
        <v>0</v>
      </c>
      <c r="Q4666" s="25">
        <f>VLOOKUP(CONCATENATE($F4666," ",$G4666),AllocFactorMatrix,(Q$4+1),FALSE)*$E4667</f>
        <v>0</v>
      </c>
      <c r="R4666" s="25">
        <f t="shared" si="2197"/>
        <v>0</v>
      </c>
      <c r="S4666" s="25">
        <f>VLOOKUP(CONCATENATE($F4666," ",$G4666),AllocFactorMatrix,(S$4+1),FALSE)*$E4667</f>
        <v>0</v>
      </c>
      <c r="T4666" s="25">
        <f>VLOOKUP(CONCATENATE($F4666," ",$G4666),AllocFactorMatrix,(T$4+1),FALSE)*$E4667</f>
        <v>0</v>
      </c>
      <c r="U4666" s="25">
        <f>VLOOKUP(CONCATENATE($F4666," ",$G4666),AllocFactorMatrix,(U$4+1),FALSE)*$E4667</f>
        <v>0</v>
      </c>
      <c r="V4666" s="25">
        <f>VLOOKUP(CONCATENATE($F4666," ",$G4666),AllocFactorMatrix,(V$4+1),FALSE)*$E4667</f>
        <v>0</v>
      </c>
      <c r="W4666" s="25">
        <f t="shared" si="2198"/>
        <v>0</v>
      </c>
      <c r="X4666" s="25">
        <f>VLOOKUP(CONCATENATE($F4666," ",$G4666),AllocFactorMatrix,(X$4+1),FALSE)*$E4667</f>
        <v>0</v>
      </c>
      <c r="Y4666" s="25">
        <f>VLOOKUP(CONCATENATE($F4666," ",$G4666),AllocFactorMatrix,(Y$4+1),FALSE)*$E4667</f>
        <v>0</v>
      </c>
      <c r="Z4666" s="25">
        <f t="shared" si="2196"/>
        <v>0</v>
      </c>
      <c r="AA4666" s="25">
        <f>VLOOKUP(CONCATENATE($F4666," ",$G4666),AllocFactorMatrix,(AA$4+1),FALSE)*$E4667</f>
        <v>0</v>
      </c>
      <c r="AB4666" s="25">
        <f>VLOOKUP(CONCATENATE($F4666," ",$G4666),AllocFactorMatrix,(AB$4+1),FALSE)*$E4667</f>
        <v>0</v>
      </c>
      <c r="AC4666" s="25">
        <f>VLOOKUP(CONCATENATE($F4666," ",$G4666),AllocFactorMatrix,(AC$4+1),FALSE)*$E4667</f>
        <v>0</v>
      </c>
    </row>
    <row r="4667" spans="4:29" collapsed="1">
      <c r="D4667" s="58" t="s">
        <v>1188</v>
      </c>
      <c r="E4667" s="22">
        <f>-'Sch 5'!U486</f>
        <v>57526.129999999888</v>
      </c>
      <c r="F4667" s="61" t="s">
        <v>64</v>
      </c>
      <c r="G4667" s="20" t="str">
        <f>$G$15</f>
        <v>TOTAL</v>
      </c>
      <c r="H4667" s="24">
        <f t="shared" si="2194"/>
        <v>57526.129999999881</v>
      </c>
      <c r="I4667" s="25">
        <f>VLOOKUP(CONCATENATE($F4667," ",$G4667),AllocFactorMatrix,(I$4+1),FALSE)*$E4667</f>
        <v>27964.695488865607</v>
      </c>
      <c r="J4667" s="25">
        <f>VLOOKUP(CONCATENATE($F4667," ",$G4667),AllocFactorMatrix,(J$4+1),FALSE)*$E4667</f>
        <v>7096.5664431566065</v>
      </c>
      <c r="K4667" s="25">
        <f>VLOOKUP(CONCATENATE($F4667," ",$G4667),AllocFactorMatrix,(K$4+1),FALSE)*$E4667</f>
        <v>82.89643542589998</v>
      </c>
      <c r="L4667" s="25">
        <f>VLOOKUP(CONCATENATE($F4667," ",$G4667),AllocFactorMatrix,(L$4+1),FALSE)*$E4667</f>
        <v>2.2237416189293309</v>
      </c>
      <c r="M4667" s="25">
        <f t="shared" si="2195"/>
        <v>7181.6866202014353</v>
      </c>
      <c r="N4667" s="25">
        <f>VLOOKUP(CONCATENATE($F4667," ",$G4667),AllocFactorMatrix,(N$4+1),FALSE)*$E4667</f>
        <v>3002.6273369112728</v>
      </c>
      <c r="O4667" s="25">
        <f>VLOOKUP(CONCATENATE($F4667," ",$G4667),AllocFactorMatrix,(O$4+1),FALSE)*$E4667</f>
        <v>854.01081668417544</v>
      </c>
      <c r="P4667" s="25">
        <f>VLOOKUP(CONCATENATE($F4667," ",$G4667),AllocFactorMatrix,(P$4+1),FALSE)*$E4667</f>
        <v>73.085164117411168</v>
      </c>
      <c r="Q4667" s="25">
        <f>VLOOKUP(CONCATENATE($F4667," ",$G4667),AllocFactorMatrix,(Q$4+1),FALSE)*$E4667</f>
        <v>10.320158068035504</v>
      </c>
      <c r="R4667" s="25">
        <f t="shared" si="2197"/>
        <v>3940.0434757808953</v>
      </c>
      <c r="S4667" s="25">
        <f>VLOOKUP(CONCATENATE($F4667," ",$G4667),AllocFactorMatrix,(S$4+1),FALSE)*$E4667</f>
        <v>176.98080614176445</v>
      </c>
      <c r="T4667" s="25">
        <f>VLOOKUP(CONCATENATE($F4667," ",$G4667),AllocFactorMatrix,(T$4+1),FALSE)*$E4667</f>
        <v>1960.0207096882414</v>
      </c>
      <c r="U4667" s="25">
        <f>VLOOKUP(CONCATENATE($F4667," ",$G4667),AllocFactorMatrix,(U$4+1),FALSE)*$E4667</f>
        <v>13881.584952378094</v>
      </c>
      <c r="V4667" s="25">
        <f>VLOOKUP(CONCATENATE($F4667," ",$G4667),AllocFactorMatrix,(V$4+1),FALSE)*$E4667</f>
        <v>1488.4881411022832</v>
      </c>
      <c r="W4667" s="25">
        <f t="shared" si="2198"/>
        <v>17507.074609310384</v>
      </c>
      <c r="X4667" s="25">
        <f>VLOOKUP(CONCATENATE($F4667," ",$G4667),AllocFactorMatrix,(X$4+1),FALSE)*$E4667</f>
        <v>814.96733216001076</v>
      </c>
      <c r="Y4667" s="25">
        <f>VLOOKUP(CONCATENATE($F4667," ",$G4667),AllocFactorMatrix,(Y$4+1),FALSE)*$E4667</f>
        <v>19.625056035082928</v>
      </c>
      <c r="Z4667" s="25">
        <f t="shared" si="2196"/>
        <v>834.59238819509369</v>
      </c>
      <c r="AA4667" s="25">
        <f>VLOOKUP(CONCATENATE($F4667," ",$G4667),AllocFactorMatrix,(AA$4+1),FALSE)*$E4667</f>
        <v>13.979511513307553</v>
      </c>
      <c r="AB4667" s="25">
        <f>VLOOKUP(CONCATENATE($F4667," ",$G4667),AllocFactorMatrix,(AB$4+1),FALSE)*$E4667</f>
        <v>67.329532916755113</v>
      </c>
      <c r="AC4667" s="25">
        <f>VLOOKUP(CONCATENATE($F4667," ",$G4667),AllocFactorMatrix,(AC$4+1),FALSE)*$E4667</f>
        <v>16.728373216404663</v>
      </c>
    </row>
    <row r="4668" spans="4:29" hidden="1" outlineLevel="1">
      <c r="F4668" s="61" t="str">
        <f>F4675</f>
        <v>PROD_DEMAND</v>
      </c>
      <c r="G4668" s="20" t="str">
        <f>$G$8</f>
        <v>PRODUCTION</v>
      </c>
      <c r="H4668" s="24">
        <f t="shared" ref="H4668:H4675" si="2199">SUBTOTAL(9,I4668:AC4668)</f>
        <v>8515.8600000001024</v>
      </c>
      <c r="I4668" s="25">
        <f>VLOOKUP(CONCATENATE($F4668," ",$G4668),AllocFactorMatrix,(I$4+1),FALSE)*$E4675</f>
        <v>4175.6916341355736</v>
      </c>
      <c r="J4668" s="25">
        <f>VLOOKUP(CONCATENATE($F4668," ",$G4668),AllocFactorMatrix,(J$4+1),FALSE)*$E4675</f>
        <v>1056.2876165432419</v>
      </c>
      <c r="K4668" s="25">
        <f>VLOOKUP(CONCATENATE($F4668," ",$G4668),AllocFactorMatrix,(K$4+1),FALSE)*$E4675</f>
        <v>12.349608881273923</v>
      </c>
      <c r="L4668" s="25">
        <f>VLOOKUP(CONCATENATE($F4668," ",$G4668),AllocFactorMatrix,(L$4+1),FALSE)*$E4675</f>
        <v>0.30423887745657874</v>
      </c>
      <c r="M4668" s="25">
        <f t="shared" ref="M4668:M4675" si="2200">SUBTOTAL(9,J4668:L4668)</f>
        <v>1068.9414643019725</v>
      </c>
      <c r="N4668" s="25">
        <f>VLOOKUP(CONCATENATE($F4668," ",$G4668),AllocFactorMatrix,(N$4+1),FALSE)*$E4675</f>
        <v>441.96399111715442</v>
      </c>
      <c r="O4668" s="25">
        <f>VLOOKUP(CONCATENATE($F4668," ",$G4668),AllocFactorMatrix,(O$4+1),FALSE)*$E4675</f>
        <v>125.86917501691016</v>
      </c>
      <c r="P4668" s="25">
        <f>VLOOKUP(CONCATENATE($F4668," ",$G4668),AllocFactorMatrix,(P$4+1),FALSE)*$E4675</f>
        <v>9.9607184856308901</v>
      </c>
      <c r="Q4668" s="25">
        <f>VLOOKUP(CONCATENATE($F4668," ",$G4668),AllocFactorMatrix,(Q$4+1),FALSE)*$E4675</f>
        <v>2.1025320434954793</v>
      </c>
      <c r="R4668" s="25">
        <f>SUBTOTAL(9,N4668:Q4668)</f>
        <v>579.89641666319096</v>
      </c>
      <c r="S4668" s="25">
        <f>VLOOKUP(CONCATENATE($F4668," ",$G4668),AllocFactorMatrix,(S$4+1),FALSE)*$E4675</f>
        <v>26.548911081838508</v>
      </c>
      <c r="T4668" s="25">
        <f>VLOOKUP(CONCATENATE($F4668," ",$G4668),AllocFactorMatrix,(T$4+1),FALSE)*$E4675</f>
        <v>289.42970623535984</v>
      </c>
      <c r="U4668" s="25">
        <f>VLOOKUP(CONCATENATE($F4668," ",$G4668),AllocFactorMatrix,(U$4+1),FALSE)*$E4675</f>
        <v>1932.9962661419202</v>
      </c>
      <c r="V4668" s="25">
        <f>VLOOKUP(CONCATENATE($F4668," ",$G4668),AllocFactorMatrix,(V$4+1),FALSE)*$E4675</f>
        <v>303.2505890315598</v>
      </c>
      <c r="W4668" s="25">
        <f>SUBTOTAL(9,S4668:V4668)</f>
        <v>2552.2254724906784</v>
      </c>
      <c r="X4668" s="25">
        <f>VLOOKUP(CONCATENATE($F4668," ",$G4668),AllocFactorMatrix,(X$4+1),FALSE)*$E4675</f>
        <v>119.96104677232032</v>
      </c>
      <c r="Y4668" s="25">
        <f>VLOOKUP(CONCATENATE($F4668," ",$G4668),AllocFactorMatrix,(Y$4+1),FALSE)*$E4675</f>
        <v>2.8959035250313359</v>
      </c>
      <c r="Z4668" s="25">
        <f t="shared" ref="Z4668:Z4675" si="2201">SUBTOTAL(9,X4668:Y4668)</f>
        <v>122.85695029735164</v>
      </c>
      <c r="AA4668" s="25">
        <f>VLOOKUP(CONCATENATE($F4668," ",$G4668),AllocFactorMatrix,(AA$4+1),FALSE)*$E4675</f>
        <v>2.0914968074384594</v>
      </c>
      <c r="AB4668" s="25">
        <f>VLOOKUP(CONCATENATE($F4668," ",$G4668),AllocFactorMatrix,(AB$4+1),FALSE)*$E4675</f>
        <v>11.340513020775674</v>
      </c>
      <c r="AC4668" s="25">
        <f>VLOOKUP(CONCATENATE($F4668," ",$G4668),AllocFactorMatrix,(AC$4+1),FALSE)*$E4675</f>
        <v>2.8160522831214632</v>
      </c>
    </row>
    <row r="4669" spans="4:29" hidden="1" outlineLevel="1">
      <c r="F4669" s="61" t="str">
        <f>F4675</f>
        <v>PROD_DEMAND</v>
      </c>
      <c r="G4669" s="20" t="str">
        <f>$G$9</f>
        <v>BULKTRAN</v>
      </c>
      <c r="H4669" s="24">
        <f t="shared" si="2199"/>
        <v>0</v>
      </c>
      <c r="I4669" s="25">
        <f>VLOOKUP(CONCATENATE($F4669," ",$G4669),AllocFactorMatrix,(I$4+1),FALSE)*$E4675</f>
        <v>0</v>
      </c>
      <c r="J4669" s="25">
        <f>VLOOKUP(CONCATENATE($F4669," ",$G4669),AllocFactorMatrix,(J$4+1),FALSE)*$E4675</f>
        <v>0</v>
      </c>
      <c r="K4669" s="25">
        <f>VLOOKUP(CONCATENATE($F4669," ",$G4669),AllocFactorMatrix,(K$4+1),FALSE)*$E4675</f>
        <v>0</v>
      </c>
      <c r="L4669" s="25">
        <f>VLOOKUP(CONCATENATE($F4669," ",$G4669),AllocFactorMatrix,(L$4+1),FALSE)*$E4675</f>
        <v>0</v>
      </c>
      <c r="M4669" s="25">
        <f t="shared" si="2200"/>
        <v>0</v>
      </c>
      <c r="N4669" s="25">
        <f>VLOOKUP(CONCATENATE($F4669," ",$G4669),AllocFactorMatrix,(N$4+1),FALSE)*$E4675</f>
        <v>0</v>
      </c>
      <c r="O4669" s="25">
        <f>VLOOKUP(CONCATENATE($F4669," ",$G4669),AllocFactorMatrix,(O$4+1),FALSE)*$E4675</f>
        <v>0</v>
      </c>
      <c r="P4669" s="25">
        <f>VLOOKUP(CONCATENATE($F4669," ",$G4669),AllocFactorMatrix,(P$4+1),FALSE)*$E4675</f>
        <v>0</v>
      </c>
      <c r="Q4669" s="25">
        <f>VLOOKUP(CONCATENATE($F4669," ",$G4669),AllocFactorMatrix,(Q$4+1),FALSE)*$E4675</f>
        <v>0</v>
      </c>
      <c r="R4669" s="25">
        <f t="shared" ref="R4669:R4675" si="2202">SUBTOTAL(9,N4669:Q4669)</f>
        <v>0</v>
      </c>
      <c r="S4669" s="25">
        <f>VLOOKUP(CONCATENATE($F4669," ",$G4669),AllocFactorMatrix,(S$4+1),FALSE)*$E4675</f>
        <v>0</v>
      </c>
      <c r="T4669" s="25">
        <f>VLOOKUP(CONCATENATE($F4669," ",$G4669),AllocFactorMatrix,(T$4+1),FALSE)*$E4675</f>
        <v>0</v>
      </c>
      <c r="U4669" s="25">
        <f>VLOOKUP(CONCATENATE($F4669," ",$G4669),AllocFactorMatrix,(U$4+1),FALSE)*$E4675</f>
        <v>0</v>
      </c>
      <c r="V4669" s="25">
        <f>VLOOKUP(CONCATENATE($F4669," ",$G4669),AllocFactorMatrix,(V$4+1),FALSE)*$E4675</f>
        <v>0</v>
      </c>
      <c r="W4669" s="25">
        <f t="shared" ref="W4669:W4675" si="2203">SUBTOTAL(9,S4669:V4669)</f>
        <v>0</v>
      </c>
      <c r="X4669" s="25">
        <f>VLOOKUP(CONCATENATE($F4669," ",$G4669),AllocFactorMatrix,(X$4+1),FALSE)*$E4675</f>
        <v>0</v>
      </c>
      <c r="Y4669" s="25">
        <f>VLOOKUP(CONCATENATE($F4669," ",$G4669),AllocFactorMatrix,(Y$4+1),FALSE)*$E4675</f>
        <v>0</v>
      </c>
      <c r="Z4669" s="25">
        <f t="shared" si="2201"/>
        <v>0</v>
      </c>
      <c r="AA4669" s="25">
        <f>VLOOKUP(CONCATENATE($F4669," ",$G4669),AllocFactorMatrix,(AA$4+1),FALSE)*$E4675</f>
        <v>0</v>
      </c>
      <c r="AB4669" s="25">
        <f>VLOOKUP(CONCATENATE($F4669," ",$G4669),AllocFactorMatrix,(AB$4+1),FALSE)*$E4675</f>
        <v>0</v>
      </c>
      <c r="AC4669" s="25">
        <f>VLOOKUP(CONCATENATE($F4669," ",$G4669),AllocFactorMatrix,(AC$4+1),FALSE)*$E4675</f>
        <v>0</v>
      </c>
    </row>
    <row r="4670" spans="4:29" hidden="1" outlineLevel="1">
      <c r="F4670" s="61" t="str">
        <f>F4675</f>
        <v>PROD_DEMAND</v>
      </c>
      <c r="G4670" s="20" t="str">
        <f>$G$10</f>
        <v>SUBTRAN</v>
      </c>
      <c r="H4670" s="24">
        <f t="shared" si="2199"/>
        <v>0</v>
      </c>
      <c r="I4670" s="25">
        <f>VLOOKUP(CONCATENATE($F4670," ",$G4670),AllocFactorMatrix,(I$4+1),FALSE)*$E4675</f>
        <v>0</v>
      </c>
      <c r="J4670" s="25">
        <f>VLOOKUP(CONCATENATE($F4670," ",$G4670),AllocFactorMatrix,(J$4+1),FALSE)*$E4675</f>
        <v>0</v>
      </c>
      <c r="K4670" s="25">
        <f>VLOOKUP(CONCATENATE($F4670," ",$G4670),AllocFactorMatrix,(K$4+1),FALSE)*$E4675</f>
        <v>0</v>
      </c>
      <c r="L4670" s="25">
        <f>VLOOKUP(CONCATENATE($F4670," ",$G4670),AllocFactorMatrix,(L$4+1),FALSE)*$E4675</f>
        <v>0</v>
      </c>
      <c r="M4670" s="25">
        <f t="shared" si="2200"/>
        <v>0</v>
      </c>
      <c r="N4670" s="25">
        <f>VLOOKUP(CONCATENATE($F4670," ",$G4670),AllocFactorMatrix,(N$4+1),FALSE)*$E4675</f>
        <v>0</v>
      </c>
      <c r="O4670" s="25">
        <f>VLOOKUP(CONCATENATE($F4670," ",$G4670),AllocFactorMatrix,(O$4+1),FALSE)*$E4675</f>
        <v>0</v>
      </c>
      <c r="P4670" s="25">
        <f>VLOOKUP(CONCATENATE($F4670," ",$G4670),AllocFactorMatrix,(P$4+1),FALSE)*$E4675</f>
        <v>0</v>
      </c>
      <c r="Q4670" s="25">
        <f>VLOOKUP(CONCATENATE($F4670," ",$G4670),AllocFactorMatrix,(Q$4+1),FALSE)*$E4675</f>
        <v>0</v>
      </c>
      <c r="R4670" s="25">
        <f t="shared" si="2202"/>
        <v>0</v>
      </c>
      <c r="S4670" s="25">
        <f>VLOOKUP(CONCATENATE($F4670," ",$G4670),AllocFactorMatrix,(S$4+1),FALSE)*$E4675</f>
        <v>0</v>
      </c>
      <c r="T4670" s="25">
        <f>VLOOKUP(CONCATENATE($F4670," ",$G4670),AllocFactorMatrix,(T$4+1),FALSE)*$E4675</f>
        <v>0</v>
      </c>
      <c r="U4670" s="25">
        <f>VLOOKUP(CONCATENATE($F4670," ",$G4670),AllocFactorMatrix,(U$4+1),FALSE)*$E4675</f>
        <v>0</v>
      </c>
      <c r="V4670" s="25">
        <f>VLOOKUP(CONCATENATE($F4670," ",$G4670),AllocFactorMatrix,(V$4+1),FALSE)*$E4675</f>
        <v>0</v>
      </c>
      <c r="W4670" s="25">
        <f t="shared" si="2203"/>
        <v>0</v>
      </c>
      <c r="X4670" s="25">
        <f>VLOOKUP(CONCATENATE($F4670," ",$G4670),AllocFactorMatrix,(X$4+1),FALSE)*$E4675</f>
        <v>0</v>
      </c>
      <c r="Y4670" s="25">
        <f>VLOOKUP(CONCATENATE($F4670," ",$G4670),AllocFactorMatrix,(Y$4+1),FALSE)*$E4675</f>
        <v>0</v>
      </c>
      <c r="Z4670" s="25">
        <f t="shared" si="2201"/>
        <v>0</v>
      </c>
      <c r="AA4670" s="25">
        <f>VLOOKUP(CONCATENATE($F4670," ",$G4670),AllocFactorMatrix,(AA$4+1),FALSE)*$E4675</f>
        <v>0</v>
      </c>
      <c r="AB4670" s="25">
        <f>VLOOKUP(CONCATENATE($F4670," ",$G4670),AllocFactorMatrix,(AB$4+1),FALSE)*$E4675</f>
        <v>0</v>
      </c>
      <c r="AC4670" s="25">
        <f>VLOOKUP(CONCATENATE($F4670," ",$G4670),AllocFactorMatrix,(AC$4+1),FALSE)*$E4675</f>
        <v>0</v>
      </c>
    </row>
    <row r="4671" spans="4:29" hidden="1" outlineLevel="1">
      <c r="F4671" s="61" t="str">
        <f>F4675</f>
        <v>PROD_DEMAND</v>
      </c>
      <c r="G4671" s="20" t="str">
        <f>$G$11</f>
        <v>DISTPRI</v>
      </c>
      <c r="H4671" s="24">
        <f t="shared" si="2199"/>
        <v>0</v>
      </c>
      <c r="I4671" s="25">
        <f>VLOOKUP(CONCATENATE($F4671," ",$G4671),AllocFactorMatrix,(I$4+1),FALSE)*$E4675</f>
        <v>0</v>
      </c>
      <c r="J4671" s="25">
        <f>VLOOKUP(CONCATENATE($F4671," ",$G4671),AllocFactorMatrix,(J$4+1),FALSE)*$E4675</f>
        <v>0</v>
      </c>
      <c r="K4671" s="25">
        <f>VLOOKUP(CONCATENATE($F4671," ",$G4671),AllocFactorMatrix,(K$4+1),FALSE)*$E4675</f>
        <v>0</v>
      </c>
      <c r="L4671" s="25">
        <f>VLOOKUP(CONCATENATE($F4671," ",$G4671),AllocFactorMatrix,(L$4+1),FALSE)*$E4675</f>
        <v>0</v>
      </c>
      <c r="M4671" s="25">
        <f t="shared" si="2200"/>
        <v>0</v>
      </c>
      <c r="N4671" s="25">
        <f>VLOOKUP(CONCATENATE($F4671," ",$G4671),AllocFactorMatrix,(N$4+1),FALSE)*$E4675</f>
        <v>0</v>
      </c>
      <c r="O4671" s="25">
        <f>VLOOKUP(CONCATENATE($F4671," ",$G4671),AllocFactorMatrix,(O$4+1),FALSE)*$E4675</f>
        <v>0</v>
      </c>
      <c r="P4671" s="25">
        <f>VLOOKUP(CONCATENATE($F4671," ",$G4671),AllocFactorMatrix,(P$4+1),FALSE)*$E4675</f>
        <v>0</v>
      </c>
      <c r="Q4671" s="25">
        <f>VLOOKUP(CONCATENATE($F4671," ",$G4671),AllocFactorMatrix,(Q$4+1),FALSE)*$E4675</f>
        <v>0</v>
      </c>
      <c r="R4671" s="25">
        <f t="shared" si="2202"/>
        <v>0</v>
      </c>
      <c r="S4671" s="25">
        <f>VLOOKUP(CONCATENATE($F4671," ",$G4671),AllocFactorMatrix,(S$4+1),FALSE)*$E4675</f>
        <v>0</v>
      </c>
      <c r="T4671" s="25">
        <f>VLOOKUP(CONCATENATE($F4671," ",$G4671),AllocFactorMatrix,(T$4+1),FALSE)*$E4675</f>
        <v>0</v>
      </c>
      <c r="U4671" s="25">
        <f>VLOOKUP(CONCATENATE($F4671," ",$G4671),AllocFactorMatrix,(U$4+1),FALSE)*$E4675</f>
        <v>0</v>
      </c>
      <c r="V4671" s="25">
        <f>VLOOKUP(CONCATENATE($F4671," ",$G4671),AllocFactorMatrix,(V$4+1),FALSE)*$E4675</f>
        <v>0</v>
      </c>
      <c r="W4671" s="25">
        <f t="shared" si="2203"/>
        <v>0</v>
      </c>
      <c r="X4671" s="25">
        <f>VLOOKUP(CONCATENATE($F4671," ",$G4671),AllocFactorMatrix,(X$4+1),FALSE)*$E4675</f>
        <v>0</v>
      </c>
      <c r="Y4671" s="25">
        <f>VLOOKUP(CONCATENATE($F4671," ",$G4671),AllocFactorMatrix,(Y$4+1),FALSE)*$E4675</f>
        <v>0</v>
      </c>
      <c r="Z4671" s="25">
        <f t="shared" si="2201"/>
        <v>0</v>
      </c>
      <c r="AA4671" s="25">
        <f>VLOOKUP(CONCATENATE($F4671," ",$G4671),AllocFactorMatrix,(AA$4+1),FALSE)*$E4675</f>
        <v>0</v>
      </c>
      <c r="AB4671" s="25">
        <f>VLOOKUP(CONCATENATE($F4671," ",$G4671),AllocFactorMatrix,(AB$4+1),FALSE)*$E4675</f>
        <v>0</v>
      </c>
      <c r="AC4671" s="25">
        <f>VLOOKUP(CONCATENATE($F4671," ",$G4671),AllocFactorMatrix,(AC$4+1),FALSE)*$E4675</f>
        <v>0</v>
      </c>
    </row>
    <row r="4672" spans="4:29" hidden="1" outlineLevel="1">
      <c r="F4672" s="61" t="str">
        <f>F4675</f>
        <v>PROD_DEMAND</v>
      </c>
      <c r="G4672" s="20" t="str">
        <f>$G$12</f>
        <v>DISTSEC</v>
      </c>
      <c r="H4672" s="24">
        <f t="shared" si="2199"/>
        <v>0</v>
      </c>
      <c r="I4672" s="25">
        <f>VLOOKUP(CONCATENATE($F4672," ",$G4672),AllocFactorMatrix,(I$4+1),FALSE)*$E4675</f>
        <v>0</v>
      </c>
      <c r="J4672" s="25">
        <f>VLOOKUP(CONCATENATE($F4672," ",$G4672),AllocFactorMatrix,(J$4+1),FALSE)*$E4675</f>
        <v>0</v>
      </c>
      <c r="K4672" s="25">
        <f>VLOOKUP(CONCATENATE($F4672," ",$G4672),AllocFactorMatrix,(K$4+1),FALSE)*$E4675</f>
        <v>0</v>
      </c>
      <c r="L4672" s="25">
        <f>VLOOKUP(CONCATENATE($F4672," ",$G4672),AllocFactorMatrix,(L$4+1),FALSE)*$E4675</f>
        <v>0</v>
      </c>
      <c r="M4672" s="25">
        <f t="shared" si="2200"/>
        <v>0</v>
      </c>
      <c r="N4672" s="25">
        <f>VLOOKUP(CONCATENATE($F4672," ",$G4672),AllocFactorMatrix,(N$4+1),FALSE)*$E4675</f>
        <v>0</v>
      </c>
      <c r="O4672" s="25">
        <f>VLOOKUP(CONCATENATE($F4672," ",$G4672),AllocFactorMatrix,(O$4+1),FALSE)*$E4675</f>
        <v>0</v>
      </c>
      <c r="P4672" s="25">
        <f>VLOOKUP(CONCATENATE($F4672," ",$G4672),AllocFactorMatrix,(P$4+1),FALSE)*$E4675</f>
        <v>0</v>
      </c>
      <c r="Q4672" s="25">
        <f>VLOOKUP(CONCATENATE($F4672," ",$G4672),AllocFactorMatrix,(Q$4+1),FALSE)*$E4675</f>
        <v>0</v>
      </c>
      <c r="R4672" s="25">
        <f t="shared" si="2202"/>
        <v>0</v>
      </c>
      <c r="S4672" s="25">
        <f>VLOOKUP(CONCATENATE($F4672," ",$G4672),AllocFactorMatrix,(S$4+1),FALSE)*$E4675</f>
        <v>0</v>
      </c>
      <c r="T4672" s="25">
        <f>VLOOKUP(CONCATENATE($F4672," ",$G4672),AllocFactorMatrix,(T$4+1),FALSE)*$E4675</f>
        <v>0</v>
      </c>
      <c r="U4672" s="25">
        <f>VLOOKUP(CONCATENATE($F4672," ",$G4672),AllocFactorMatrix,(U$4+1),FALSE)*$E4675</f>
        <v>0</v>
      </c>
      <c r="V4672" s="25">
        <f>VLOOKUP(CONCATENATE($F4672," ",$G4672),AllocFactorMatrix,(V$4+1),FALSE)*$E4675</f>
        <v>0</v>
      </c>
      <c r="W4672" s="25">
        <f t="shared" si="2203"/>
        <v>0</v>
      </c>
      <c r="X4672" s="25">
        <f>VLOOKUP(CONCATENATE($F4672," ",$G4672),AllocFactorMatrix,(X$4+1),FALSE)*$E4675</f>
        <v>0</v>
      </c>
      <c r="Y4672" s="25">
        <f>VLOOKUP(CONCATENATE($F4672," ",$G4672),AllocFactorMatrix,(Y$4+1),FALSE)*$E4675</f>
        <v>0</v>
      </c>
      <c r="Z4672" s="25">
        <f t="shared" si="2201"/>
        <v>0</v>
      </c>
      <c r="AA4672" s="25">
        <f>VLOOKUP(CONCATENATE($F4672," ",$G4672),AllocFactorMatrix,(AA$4+1),FALSE)*$E4675</f>
        <v>0</v>
      </c>
      <c r="AB4672" s="25">
        <f>VLOOKUP(CONCATENATE($F4672," ",$G4672),AllocFactorMatrix,(AB$4+1),FALSE)*$E4675</f>
        <v>0</v>
      </c>
      <c r="AC4672" s="25">
        <f>VLOOKUP(CONCATENATE($F4672," ",$G4672),AllocFactorMatrix,(AC$4+1),FALSE)*$E4675</f>
        <v>0</v>
      </c>
    </row>
    <row r="4673" spans="4:29" hidden="1" outlineLevel="1">
      <c r="F4673" s="61" t="str">
        <f>F4675</f>
        <v>PROD_DEMAND</v>
      </c>
      <c r="G4673" s="20" t="str">
        <f>$G$13</f>
        <v>ENERGY</v>
      </c>
      <c r="H4673" s="24">
        <f t="shared" si="2199"/>
        <v>0</v>
      </c>
      <c r="I4673" s="25">
        <f>VLOOKUP(CONCATENATE($F4673," ",$G4673),AllocFactorMatrix,(I$4+1),FALSE)*$E4675</f>
        <v>0</v>
      </c>
      <c r="J4673" s="25">
        <f>VLOOKUP(CONCATENATE($F4673," ",$G4673),AllocFactorMatrix,(J$4+1),FALSE)*$E4675</f>
        <v>0</v>
      </c>
      <c r="K4673" s="25">
        <f>VLOOKUP(CONCATENATE($F4673," ",$G4673),AllocFactorMatrix,(K$4+1),FALSE)*$E4675</f>
        <v>0</v>
      </c>
      <c r="L4673" s="25">
        <f>VLOOKUP(CONCATENATE($F4673," ",$G4673),AllocFactorMatrix,(L$4+1),FALSE)*$E4675</f>
        <v>0</v>
      </c>
      <c r="M4673" s="25">
        <f t="shared" si="2200"/>
        <v>0</v>
      </c>
      <c r="N4673" s="25">
        <f>VLOOKUP(CONCATENATE($F4673," ",$G4673),AllocFactorMatrix,(N$4+1),FALSE)*$E4675</f>
        <v>0</v>
      </c>
      <c r="O4673" s="25">
        <f>VLOOKUP(CONCATENATE($F4673," ",$G4673),AllocFactorMatrix,(O$4+1),FALSE)*$E4675</f>
        <v>0</v>
      </c>
      <c r="P4673" s="25">
        <f>VLOOKUP(CONCATENATE($F4673," ",$G4673),AllocFactorMatrix,(P$4+1),FALSE)*$E4675</f>
        <v>0</v>
      </c>
      <c r="Q4673" s="25">
        <f>VLOOKUP(CONCATENATE($F4673," ",$G4673),AllocFactorMatrix,(Q$4+1),FALSE)*$E4675</f>
        <v>0</v>
      </c>
      <c r="R4673" s="25">
        <f t="shared" si="2202"/>
        <v>0</v>
      </c>
      <c r="S4673" s="25">
        <f>VLOOKUP(CONCATENATE($F4673," ",$G4673),AllocFactorMatrix,(S$4+1),FALSE)*$E4675</f>
        <v>0</v>
      </c>
      <c r="T4673" s="25">
        <f>VLOOKUP(CONCATENATE($F4673," ",$G4673),AllocFactorMatrix,(T$4+1),FALSE)*$E4675</f>
        <v>0</v>
      </c>
      <c r="U4673" s="25">
        <f>VLOOKUP(CONCATENATE($F4673," ",$G4673),AllocFactorMatrix,(U$4+1),FALSE)*$E4675</f>
        <v>0</v>
      </c>
      <c r="V4673" s="25">
        <f>VLOOKUP(CONCATENATE($F4673," ",$G4673),AllocFactorMatrix,(V$4+1),FALSE)*$E4675</f>
        <v>0</v>
      </c>
      <c r="W4673" s="25">
        <f t="shared" si="2203"/>
        <v>0</v>
      </c>
      <c r="X4673" s="25">
        <f>VLOOKUP(CONCATENATE($F4673," ",$G4673),AllocFactorMatrix,(X$4+1),FALSE)*$E4675</f>
        <v>0</v>
      </c>
      <c r="Y4673" s="25">
        <f>VLOOKUP(CONCATENATE($F4673," ",$G4673),AllocFactorMatrix,(Y$4+1),FALSE)*$E4675</f>
        <v>0</v>
      </c>
      <c r="Z4673" s="25">
        <f t="shared" si="2201"/>
        <v>0</v>
      </c>
      <c r="AA4673" s="25">
        <f>VLOOKUP(CONCATENATE($F4673," ",$G4673),AllocFactorMatrix,(AA$4+1),FALSE)*$E4675</f>
        <v>0</v>
      </c>
      <c r="AB4673" s="25">
        <f>VLOOKUP(CONCATENATE($F4673," ",$G4673),AllocFactorMatrix,(AB$4+1),FALSE)*$E4675</f>
        <v>0</v>
      </c>
      <c r="AC4673" s="25">
        <f>VLOOKUP(CONCATENATE($F4673," ",$G4673),AllocFactorMatrix,(AC$4+1),FALSE)*$E4675</f>
        <v>0</v>
      </c>
    </row>
    <row r="4674" spans="4:29" hidden="1" outlineLevel="1">
      <c r="F4674" s="61" t="str">
        <f>F4675</f>
        <v>PROD_DEMAND</v>
      </c>
      <c r="G4674" s="20" t="str">
        <f>$G$14</f>
        <v>CUSTOMER</v>
      </c>
      <c r="H4674" s="24">
        <f t="shared" si="2199"/>
        <v>0</v>
      </c>
      <c r="I4674" s="25">
        <f>VLOOKUP(CONCATENATE($F4674," ",$G4674),AllocFactorMatrix,(I$4+1),FALSE)*$E4675</f>
        <v>0</v>
      </c>
      <c r="J4674" s="25">
        <f>VLOOKUP(CONCATENATE($F4674," ",$G4674),AllocFactorMatrix,(J$4+1),FALSE)*$E4675</f>
        <v>0</v>
      </c>
      <c r="K4674" s="25">
        <f>VLOOKUP(CONCATENATE($F4674," ",$G4674),AllocFactorMatrix,(K$4+1),FALSE)*$E4675</f>
        <v>0</v>
      </c>
      <c r="L4674" s="25">
        <f>VLOOKUP(CONCATENATE($F4674," ",$G4674),AllocFactorMatrix,(L$4+1),FALSE)*$E4675</f>
        <v>0</v>
      </c>
      <c r="M4674" s="25">
        <f t="shared" si="2200"/>
        <v>0</v>
      </c>
      <c r="N4674" s="25">
        <f>VLOOKUP(CONCATENATE($F4674," ",$G4674),AllocFactorMatrix,(N$4+1),FALSE)*$E4675</f>
        <v>0</v>
      </c>
      <c r="O4674" s="25">
        <f>VLOOKUP(CONCATENATE($F4674," ",$G4674),AllocFactorMatrix,(O$4+1),FALSE)*$E4675</f>
        <v>0</v>
      </c>
      <c r="P4674" s="25">
        <f>VLOOKUP(CONCATENATE($F4674," ",$G4674),AllocFactorMatrix,(P$4+1),FALSE)*$E4675</f>
        <v>0</v>
      </c>
      <c r="Q4674" s="25">
        <f>VLOOKUP(CONCATENATE($F4674," ",$G4674),AllocFactorMatrix,(Q$4+1),FALSE)*$E4675</f>
        <v>0</v>
      </c>
      <c r="R4674" s="25">
        <f t="shared" si="2202"/>
        <v>0</v>
      </c>
      <c r="S4674" s="25">
        <f>VLOOKUP(CONCATENATE($F4674," ",$G4674),AllocFactorMatrix,(S$4+1),FALSE)*$E4675</f>
        <v>0</v>
      </c>
      <c r="T4674" s="25">
        <f>VLOOKUP(CONCATENATE($F4674," ",$G4674),AllocFactorMatrix,(T$4+1),FALSE)*$E4675</f>
        <v>0</v>
      </c>
      <c r="U4674" s="25">
        <f>VLOOKUP(CONCATENATE($F4674," ",$G4674),AllocFactorMatrix,(U$4+1),FALSE)*$E4675</f>
        <v>0</v>
      </c>
      <c r="V4674" s="25">
        <f>VLOOKUP(CONCATENATE($F4674," ",$G4674),AllocFactorMatrix,(V$4+1),FALSE)*$E4675</f>
        <v>0</v>
      </c>
      <c r="W4674" s="25">
        <f t="shared" si="2203"/>
        <v>0</v>
      </c>
      <c r="X4674" s="25">
        <f>VLOOKUP(CONCATENATE($F4674," ",$G4674),AllocFactorMatrix,(X$4+1),FALSE)*$E4675</f>
        <v>0</v>
      </c>
      <c r="Y4674" s="25">
        <f>VLOOKUP(CONCATENATE($F4674," ",$G4674),AllocFactorMatrix,(Y$4+1),FALSE)*$E4675</f>
        <v>0</v>
      </c>
      <c r="Z4674" s="25">
        <f t="shared" si="2201"/>
        <v>0</v>
      </c>
      <c r="AA4674" s="25">
        <f>VLOOKUP(CONCATENATE($F4674," ",$G4674),AllocFactorMatrix,(AA$4+1),FALSE)*$E4675</f>
        <v>0</v>
      </c>
      <c r="AB4674" s="25">
        <f>VLOOKUP(CONCATENATE($F4674," ",$G4674),AllocFactorMatrix,(AB$4+1),FALSE)*$E4675</f>
        <v>0</v>
      </c>
      <c r="AC4674" s="25">
        <f>VLOOKUP(CONCATENATE($F4674," ",$G4674),AllocFactorMatrix,(AC$4+1),FALSE)*$E4675</f>
        <v>0</v>
      </c>
    </row>
    <row r="4675" spans="4:29" collapsed="1">
      <c r="D4675" s="58" t="s">
        <v>1187</v>
      </c>
      <c r="E4675" s="22">
        <f>-'Sch 5'!U485</f>
        <v>8515.8600000001024</v>
      </c>
      <c r="F4675" s="61" t="s">
        <v>29</v>
      </c>
      <c r="G4675" s="20" t="str">
        <f>$G$15</f>
        <v>TOTAL</v>
      </c>
      <c r="H4675" s="24">
        <f t="shared" si="2199"/>
        <v>8515.8600000001024</v>
      </c>
      <c r="I4675" s="25">
        <f>VLOOKUP(CONCATENATE($F4675," ",$G4675),AllocFactorMatrix,(I$4+1),FALSE)*$E4675</f>
        <v>4175.6916341355736</v>
      </c>
      <c r="J4675" s="25">
        <f>VLOOKUP(CONCATENATE($F4675," ",$G4675),AllocFactorMatrix,(J$4+1),FALSE)*$E4675</f>
        <v>1056.2876165432419</v>
      </c>
      <c r="K4675" s="25">
        <f>VLOOKUP(CONCATENATE($F4675," ",$G4675),AllocFactorMatrix,(K$4+1),FALSE)*$E4675</f>
        <v>12.349608881273923</v>
      </c>
      <c r="L4675" s="25">
        <f>VLOOKUP(CONCATENATE($F4675," ",$G4675),AllocFactorMatrix,(L$4+1),FALSE)*$E4675</f>
        <v>0.30423887745657874</v>
      </c>
      <c r="M4675" s="25">
        <f t="shared" si="2200"/>
        <v>1068.9414643019725</v>
      </c>
      <c r="N4675" s="25">
        <f>VLOOKUP(CONCATENATE($F4675," ",$G4675),AllocFactorMatrix,(N$4+1),FALSE)*$E4675</f>
        <v>441.96399111715442</v>
      </c>
      <c r="O4675" s="25">
        <f>VLOOKUP(CONCATENATE($F4675," ",$G4675),AllocFactorMatrix,(O$4+1),FALSE)*$E4675</f>
        <v>125.86917501691016</v>
      </c>
      <c r="P4675" s="25">
        <f>VLOOKUP(CONCATENATE($F4675," ",$G4675),AllocFactorMatrix,(P$4+1),FALSE)*$E4675</f>
        <v>9.9607184856308901</v>
      </c>
      <c r="Q4675" s="25">
        <f>VLOOKUP(CONCATENATE($F4675," ",$G4675),AllocFactorMatrix,(Q$4+1),FALSE)*$E4675</f>
        <v>2.1025320434954793</v>
      </c>
      <c r="R4675" s="25">
        <f t="shared" si="2202"/>
        <v>579.89641666319096</v>
      </c>
      <c r="S4675" s="25">
        <f>VLOOKUP(CONCATENATE($F4675," ",$G4675),AllocFactorMatrix,(S$4+1),FALSE)*$E4675</f>
        <v>26.548911081838508</v>
      </c>
      <c r="T4675" s="25">
        <f>VLOOKUP(CONCATENATE($F4675," ",$G4675),AllocFactorMatrix,(T$4+1),FALSE)*$E4675</f>
        <v>289.42970623535984</v>
      </c>
      <c r="U4675" s="25">
        <f>VLOOKUP(CONCATENATE($F4675," ",$G4675),AllocFactorMatrix,(U$4+1),FALSE)*$E4675</f>
        <v>1932.9962661419202</v>
      </c>
      <c r="V4675" s="25">
        <f>VLOOKUP(CONCATENATE($F4675," ",$G4675),AllocFactorMatrix,(V$4+1),FALSE)*$E4675</f>
        <v>303.2505890315598</v>
      </c>
      <c r="W4675" s="25">
        <f t="shared" si="2203"/>
        <v>2552.2254724906784</v>
      </c>
      <c r="X4675" s="25">
        <f>VLOOKUP(CONCATENATE($F4675," ",$G4675),AllocFactorMatrix,(X$4+1),FALSE)*$E4675</f>
        <v>119.96104677232032</v>
      </c>
      <c r="Y4675" s="25">
        <f>VLOOKUP(CONCATENATE($F4675," ",$G4675),AllocFactorMatrix,(Y$4+1),FALSE)*$E4675</f>
        <v>2.8959035250313359</v>
      </c>
      <c r="Z4675" s="25">
        <f t="shared" si="2201"/>
        <v>122.85695029735164</v>
      </c>
      <c r="AA4675" s="25">
        <f>VLOOKUP(CONCATENATE($F4675," ",$G4675),AllocFactorMatrix,(AA$4+1),FALSE)*$E4675</f>
        <v>2.0914968074384594</v>
      </c>
      <c r="AB4675" s="25">
        <f>VLOOKUP(CONCATENATE($F4675," ",$G4675),AllocFactorMatrix,(AB$4+1),FALSE)*$E4675</f>
        <v>11.340513020775674</v>
      </c>
      <c r="AC4675" s="25">
        <f>VLOOKUP(CONCATENATE($F4675," ",$G4675),AllocFactorMatrix,(AC$4+1),FALSE)*$E4675</f>
        <v>2.8160522831214632</v>
      </c>
    </row>
    <row r="4676" spans="4:29" hidden="1" outlineLevel="1">
      <c r="F4676" s="61" t="str">
        <f>F4683</f>
        <v>PROD_DEMAND</v>
      </c>
      <c r="G4676" s="20" t="str">
        <f>$G$8</f>
        <v>PRODUCTION</v>
      </c>
      <c r="H4676" s="24">
        <f t="shared" ref="H4676:H4683" si="2204">SUBTOTAL(9,I4676:AC4676)</f>
        <v>3940449.9999999995</v>
      </c>
      <c r="I4676" s="25">
        <f>VLOOKUP(CONCATENATE($F4676," ",$G4676),AllocFactorMatrix,(I$4+1),FALSE)*$E4683</f>
        <v>1932171.7477423679</v>
      </c>
      <c r="J4676" s="25">
        <f>VLOOKUP(CONCATENATE($F4676," ",$G4676),AllocFactorMatrix,(J$4+1),FALSE)*$E4683</f>
        <v>488764.32193668844</v>
      </c>
      <c r="K4676" s="25">
        <f>VLOOKUP(CONCATENATE($F4676," ",$G4676),AllocFactorMatrix,(K$4+1),FALSE)*$E4683</f>
        <v>5714.3983480488459</v>
      </c>
      <c r="L4676" s="25">
        <f>VLOOKUP(CONCATENATE($F4676," ",$G4676),AllocFactorMatrix,(L$4+1),FALSE)*$E4683</f>
        <v>140.77710115875098</v>
      </c>
      <c r="M4676" s="25">
        <f t="shared" ref="M4676:M4683" si="2205">SUBTOTAL(9,J4676:L4676)</f>
        <v>494619.49738589604</v>
      </c>
      <c r="N4676" s="25">
        <f>VLOOKUP(CONCATENATE($F4676," ",$G4676),AllocFactorMatrix,(N$4+1),FALSE)*$E4683</f>
        <v>204505.12441462988</v>
      </c>
      <c r="O4676" s="25">
        <f>VLOOKUP(CONCATENATE($F4676," ",$G4676),AllocFactorMatrix,(O$4+1),FALSE)*$E4683</f>
        <v>58242.055493558801</v>
      </c>
      <c r="P4676" s="25">
        <f>VLOOKUP(CONCATENATE($F4676," ",$G4676),AllocFactorMatrix,(P$4+1),FALSE)*$E4683</f>
        <v>4609.0134357192073</v>
      </c>
      <c r="Q4676" s="25">
        <f>VLOOKUP(CONCATENATE($F4676," ",$G4676),AllocFactorMatrix,(Q$4+1),FALSE)*$E4683</f>
        <v>972.8814694924132</v>
      </c>
      <c r="R4676" s="25">
        <f>SUBTOTAL(9,N4676:Q4676)</f>
        <v>268329.07481340028</v>
      </c>
      <c r="S4676" s="25">
        <f>VLOOKUP(CONCATENATE($F4676," ",$G4676),AllocFactorMatrix,(S$4+1),FALSE)*$E4683</f>
        <v>12284.684890595816</v>
      </c>
      <c r="T4676" s="25">
        <f>VLOOKUP(CONCATENATE($F4676," ",$G4676),AllocFactorMatrix,(T$4+1),FALSE)*$E4683</f>
        <v>133924.61664883053</v>
      </c>
      <c r="U4676" s="25">
        <f>VLOOKUP(CONCATENATE($F4676," ",$G4676),AllocFactorMatrix,(U$4+1),FALSE)*$E4683</f>
        <v>894434.04857745871</v>
      </c>
      <c r="V4676" s="25">
        <f>VLOOKUP(CONCATENATE($F4676," ",$G4676),AllocFactorMatrix,(V$4+1),FALSE)*$E4683</f>
        <v>140319.80135293386</v>
      </c>
      <c r="W4676" s="25">
        <f>SUBTOTAL(9,S4676:V4676)</f>
        <v>1180963.1514698188</v>
      </c>
      <c r="X4676" s="25">
        <f>VLOOKUP(CONCATENATE($F4676," ",$G4676),AllocFactorMatrix,(X$4+1),FALSE)*$E4683</f>
        <v>55508.25245529916</v>
      </c>
      <c r="Y4676" s="25">
        <f>VLOOKUP(CONCATENATE($F4676," ",$G4676),AllocFactorMatrix,(Y$4+1),FALSE)*$E4683</f>
        <v>1339.9895072499535</v>
      </c>
      <c r="Z4676" s="25">
        <f t="shared" ref="Z4676:Z4683" si="2206">SUBTOTAL(9,X4676:Y4676)</f>
        <v>56848.241962549117</v>
      </c>
      <c r="AA4676" s="25">
        <f>VLOOKUP(CONCATENATE($F4676," ",$G4676),AllocFactorMatrix,(AA$4+1),FALSE)*$E4683</f>
        <v>967.77525638875909</v>
      </c>
      <c r="AB4676" s="25">
        <f>VLOOKUP(CONCATENATE($F4676," ",$G4676),AllocFactorMatrix,(AB$4+1),FALSE)*$E4683</f>
        <v>5247.4705470398731</v>
      </c>
      <c r="AC4676" s="25">
        <f>VLOOKUP(CONCATENATE($F4676," ",$G4676),AllocFactorMatrix,(AC$4+1),FALSE)*$E4683</f>
        <v>1303.0408225388671</v>
      </c>
    </row>
    <row r="4677" spans="4:29" hidden="1" outlineLevel="1">
      <c r="F4677" s="61" t="str">
        <f>F4683</f>
        <v>PROD_DEMAND</v>
      </c>
      <c r="G4677" s="20" t="str">
        <f>$G$9</f>
        <v>BULKTRAN</v>
      </c>
      <c r="H4677" s="24">
        <f t="shared" si="2204"/>
        <v>0</v>
      </c>
      <c r="I4677" s="25">
        <f>VLOOKUP(CONCATENATE($F4677," ",$G4677),AllocFactorMatrix,(I$4+1),FALSE)*$E4683</f>
        <v>0</v>
      </c>
      <c r="J4677" s="25">
        <f>VLOOKUP(CONCATENATE($F4677," ",$G4677),AllocFactorMatrix,(J$4+1),FALSE)*$E4683</f>
        <v>0</v>
      </c>
      <c r="K4677" s="25">
        <f>VLOOKUP(CONCATENATE($F4677," ",$G4677),AllocFactorMatrix,(K$4+1),FALSE)*$E4683</f>
        <v>0</v>
      </c>
      <c r="L4677" s="25">
        <f>VLOOKUP(CONCATENATE($F4677," ",$G4677),AllocFactorMatrix,(L$4+1),FALSE)*$E4683</f>
        <v>0</v>
      </c>
      <c r="M4677" s="25">
        <f t="shared" si="2205"/>
        <v>0</v>
      </c>
      <c r="N4677" s="25">
        <f>VLOOKUP(CONCATENATE($F4677," ",$G4677),AllocFactorMatrix,(N$4+1),FALSE)*$E4683</f>
        <v>0</v>
      </c>
      <c r="O4677" s="25">
        <f>VLOOKUP(CONCATENATE($F4677," ",$G4677),AllocFactorMatrix,(O$4+1),FALSE)*$E4683</f>
        <v>0</v>
      </c>
      <c r="P4677" s="25">
        <f>VLOOKUP(CONCATENATE($F4677," ",$G4677),AllocFactorMatrix,(P$4+1),FALSE)*$E4683</f>
        <v>0</v>
      </c>
      <c r="Q4677" s="25">
        <f>VLOOKUP(CONCATENATE($F4677," ",$G4677),AllocFactorMatrix,(Q$4+1),FALSE)*$E4683</f>
        <v>0</v>
      </c>
      <c r="R4677" s="25">
        <f t="shared" ref="R4677:R4683" si="2207">SUBTOTAL(9,N4677:Q4677)</f>
        <v>0</v>
      </c>
      <c r="S4677" s="25">
        <f>VLOOKUP(CONCATENATE($F4677," ",$G4677),AllocFactorMatrix,(S$4+1),FALSE)*$E4683</f>
        <v>0</v>
      </c>
      <c r="T4677" s="25">
        <f>VLOOKUP(CONCATENATE($F4677," ",$G4677),AllocFactorMatrix,(T$4+1),FALSE)*$E4683</f>
        <v>0</v>
      </c>
      <c r="U4677" s="25">
        <f>VLOOKUP(CONCATENATE($F4677," ",$G4677),AllocFactorMatrix,(U$4+1),FALSE)*$E4683</f>
        <v>0</v>
      </c>
      <c r="V4677" s="25">
        <f>VLOOKUP(CONCATENATE($F4677," ",$G4677),AllocFactorMatrix,(V$4+1),FALSE)*$E4683</f>
        <v>0</v>
      </c>
      <c r="W4677" s="25">
        <f t="shared" ref="W4677:W4683" si="2208">SUBTOTAL(9,S4677:V4677)</f>
        <v>0</v>
      </c>
      <c r="X4677" s="25">
        <f>VLOOKUP(CONCATENATE($F4677," ",$G4677),AllocFactorMatrix,(X$4+1),FALSE)*$E4683</f>
        <v>0</v>
      </c>
      <c r="Y4677" s="25">
        <f>VLOOKUP(CONCATENATE($F4677," ",$G4677),AllocFactorMatrix,(Y$4+1),FALSE)*$E4683</f>
        <v>0</v>
      </c>
      <c r="Z4677" s="25">
        <f t="shared" si="2206"/>
        <v>0</v>
      </c>
      <c r="AA4677" s="25">
        <f>VLOOKUP(CONCATENATE($F4677," ",$G4677),AllocFactorMatrix,(AA$4+1),FALSE)*$E4683</f>
        <v>0</v>
      </c>
      <c r="AB4677" s="25">
        <f>VLOOKUP(CONCATENATE($F4677," ",$G4677),AllocFactorMatrix,(AB$4+1),FALSE)*$E4683</f>
        <v>0</v>
      </c>
      <c r="AC4677" s="25">
        <f>VLOOKUP(CONCATENATE($F4677," ",$G4677),AllocFactorMatrix,(AC$4+1),FALSE)*$E4683</f>
        <v>0</v>
      </c>
    </row>
    <row r="4678" spans="4:29" hidden="1" outlineLevel="1">
      <c r="F4678" s="61" t="str">
        <f>F4683</f>
        <v>PROD_DEMAND</v>
      </c>
      <c r="G4678" s="20" t="str">
        <f>$G$10</f>
        <v>SUBTRAN</v>
      </c>
      <c r="H4678" s="24">
        <f t="shared" si="2204"/>
        <v>0</v>
      </c>
      <c r="I4678" s="25">
        <f>VLOOKUP(CONCATENATE($F4678," ",$G4678),AllocFactorMatrix,(I$4+1),FALSE)*$E4683</f>
        <v>0</v>
      </c>
      <c r="J4678" s="25">
        <f>VLOOKUP(CONCATENATE($F4678," ",$G4678),AllocFactorMatrix,(J$4+1),FALSE)*$E4683</f>
        <v>0</v>
      </c>
      <c r="K4678" s="25">
        <f>VLOOKUP(CONCATENATE($F4678," ",$G4678),AllocFactorMatrix,(K$4+1),FALSE)*$E4683</f>
        <v>0</v>
      </c>
      <c r="L4678" s="25">
        <f>VLOOKUP(CONCATENATE($F4678," ",$G4678),AllocFactorMatrix,(L$4+1),FALSE)*$E4683</f>
        <v>0</v>
      </c>
      <c r="M4678" s="25">
        <f t="shared" si="2205"/>
        <v>0</v>
      </c>
      <c r="N4678" s="25">
        <f>VLOOKUP(CONCATENATE($F4678," ",$G4678),AllocFactorMatrix,(N$4+1),FALSE)*$E4683</f>
        <v>0</v>
      </c>
      <c r="O4678" s="25">
        <f>VLOOKUP(CONCATENATE($F4678," ",$G4678),AllocFactorMatrix,(O$4+1),FALSE)*$E4683</f>
        <v>0</v>
      </c>
      <c r="P4678" s="25">
        <f>VLOOKUP(CONCATENATE($F4678," ",$G4678),AllocFactorMatrix,(P$4+1),FALSE)*$E4683</f>
        <v>0</v>
      </c>
      <c r="Q4678" s="25">
        <f>VLOOKUP(CONCATENATE($F4678," ",$G4678),AllocFactorMatrix,(Q$4+1),FALSE)*$E4683</f>
        <v>0</v>
      </c>
      <c r="R4678" s="25">
        <f t="shared" si="2207"/>
        <v>0</v>
      </c>
      <c r="S4678" s="25">
        <f>VLOOKUP(CONCATENATE($F4678," ",$G4678),AllocFactorMatrix,(S$4+1),FALSE)*$E4683</f>
        <v>0</v>
      </c>
      <c r="T4678" s="25">
        <f>VLOOKUP(CONCATENATE($F4678," ",$G4678),AllocFactorMatrix,(T$4+1),FALSE)*$E4683</f>
        <v>0</v>
      </c>
      <c r="U4678" s="25">
        <f>VLOOKUP(CONCATENATE($F4678," ",$G4678),AllocFactorMatrix,(U$4+1),FALSE)*$E4683</f>
        <v>0</v>
      </c>
      <c r="V4678" s="25">
        <f>VLOOKUP(CONCATENATE($F4678," ",$G4678),AllocFactorMatrix,(V$4+1),FALSE)*$E4683</f>
        <v>0</v>
      </c>
      <c r="W4678" s="25">
        <f t="shared" si="2208"/>
        <v>0</v>
      </c>
      <c r="X4678" s="25">
        <f>VLOOKUP(CONCATENATE($F4678," ",$G4678),AllocFactorMatrix,(X$4+1),FALSE)*$E4683</f>
        <v>0</v>
      </c>
      <c r="Y4678" s="25">
        <f>VLOOKUP(CONCATENATE($F4678," ",$G4678),AllocFactorMatrix,(Y$4+1),FALSE)*$E4683</f>
        <v>0</v>
      </c>
      <c r="Z4678" s="25">
        <f t="shared" si="2206"/>
        <v>0</v>
      </c>
      <c r="AA4678" s="25">
        <f>VLOOKUP(CONCATENATE($F4678," ",$G4678),AllocFactorMatrix,(AA$4+1),FALSE)*$E4683</f>
        <v>0</v>
      </c>
      <c r="AB4678" s="25">
        <f>VLOOKUP(CONCATENATE($F4678," ",$G4678),AllocFactorMatrix,(AB$4+1),FALSE)*$E4683</f>
        <v>0</v>
      </c>
      <c r="AC4678" s="25">
        <f>VLOOKUP(CONCATENATE($F4678," ",$G4678),AllocFactorMatrix,(AC$4+1),FALSE)*$E4683</f>
        <v>0</v>
      </c>
    </row>
    <row r="4679" spans="4:29" hidden="1" outlineLevel="1">
      <c r="F4679" s="61" t="str">
        <f>F4683</f>
        <v>PROD_DEMAND</v>
      </c>
      <c r="G4679" s="20" t="str">
        <f>$G$11</f>
        <v>DISTPRI</v>
      </c>
      <c r="H4679" s="24">
        <f t="shared" si="2204"/>
        <v>0</v>
      </c>
      <c r="I4679" s="25">
        <f>VLOOKUP(CONCATENATE($F4679," ",$G4679),AllocFactorMatrix,(I$4+1),FALSE)*$E4683</f>
        <v>0</v>
      </c>
      <c r="J4679" s="25">
        <f>VLOOKUP(CONCATENATE($F4679," ",$G4679),AllocFactorMatrix,(J$4+1),FALSE)*$E4683</f>
        <v>0</v>
      </c>
      <c r="K4679" s="25">
        <f>VLOOKUP(CONCATENATE($F4679," ",$G4679),AllocFactorMatrix,(K$4+1),FALSE)*$E4683</f>
        <v>0</v>
      </c>
      <c r="L4679" s="25">
        <f>VLOOKUP(CONCATENATE($F4679," ",$G4679),AllocFactorMatrix,(L$4+1),FALSE)*$E4683</f>
        <v>0</v>
      </c>
      <c r="M4679" s="25">
        <f t="shared" si="2205"/>
        <v>0</v>
      </c>
      <c r="N4679" s="25">
        <f>VLOOKUP(CONCATENATE($F4679," ",$G4679),AllocFactorMatrix,(N$4+1),FALSE)*$E4683</f>
        <v>0</v>
      </c>
      <c r="O4679" s="25">
        <f>VLOOKUP(CONCATENATE($F4679," ",$G4679),AllocFactorMatrix,(O$4+1),FALSE)*$E4683</f>
        <v>0</v>
      </c>
      <c r="P4679" s="25">
        <f>VLOOKUP(CONCATENATE($F4679," ",$G4679),AllocFactorMatrix,(P$4+1),FALSE)*$E4683</f>
        <v>0</v>
      </c>
      <c r="Q4679" s="25">
        <f>VLOOKUP(CONCATENATE($F4679," ",$G4679),AllocFactorMatrix,(Q$4+1),FALSE)*$E4683</f>
        <v>0</v>
      </c>
      <c r="R4679" s="25">
        <f t="shared" si="2207"/>
        <v>0</v>
      </c>
      <c r="S4679" s="25">
        <f>VLOOKUP(CONCATENATE($F4679," ",$G4679),AllocFactorMatrix,(S$4+1),FALSE)*$E4683</f>
        <v>0</v>
      </c>
      <c r="T4679" s="25">
        <f>VLOOKUP(CONCATENATE($F4679," ",$G4679),AllocFactorMatrix,(T$4+1),FALSE)*$E4683</f>
        <v>0</v>
      </c>
      <c r="U4679" s="25">
        <f>VLOOKUP(CONCATENATE($F4679," ",$G4679),AllocFactorMatrix,(U$4+1),FALSE)*$E4683</f>
        <v>0</v>
      </c>
      <c r="V4679" s="25">
        <f>VLOOKUP(CONCATENATE($F4679," ",$G4679),AllocFactorMatrix,(V$4+1),FALSE)*$E4683</f>
        <v>0</v>
      </c>
      <c r="W4679" s="25">
        <f t="shared" si="2208"/>
        <v>0</v>
      </c>
      <c r="X4679" s="25">
        <f>VLOOKUP(CONCATENATE($F4679," ",$G4679),AllocFactorMatrix,(X$4+1),FALSE)*$E4683</f>
        <v>0</v>
      </c>
      <c r="Y4679" s="25">
        <f>VLOOKUP(CONCATENATE($F4679," ",$G4679),AllocFactorMatrix,(Y$4+1),FALSE)*$E4683</f>
        <v>0</v>
      </c>
      <c r="Z4679" s="25">
        <f t="shared" si="2206"/>
        <v>0</v>
      </c>
      <c r="AA4679" s="25">
        <f>VLOOKUP(CONCATENATE($F4679," ",$G4679),AllocFactorMatrix,(AA$4+1),FALSE)*$E4683</f>
        <v>0</v>
      </c>
      <c r="AB4679" s="25">
        <f>VLOOKUP(CONCATENATE($F4679," ",$G4679),AllocFactorMatrix,(AB$4+1),FALSE)*$E4683</f>
        <v>0</v>
      </c>
      <c r="AC4679" s="25">
        <f>VLOOKUP(CONCATENATE($F4679," ",$G4679),AllocFactorMatrix,(AC$4+1),FALSE)*$E4683</f>
        <v>0</v>
      </c>
    </row>
    <row r="4680" spans="4:29" hidden="1" outlineLevel="1">
      <c r="F4680" s="61" t="str">
        <f>F4683</f>
        <v>PROD_DEMAND</v>
      </c>
      <c r="G4680" s="20" t="str">
        <f>$G$12</f>
        <v>DISTSEC</v>
      </c>
      <c r="H4680" s="24">
        <f t="shared" si="2204"/>
        <v>0</v>
      </c>
      <c r="I4680" s="25">
        <f>VLOOKUP(CONCATENATE($F4680," ",$G4680),AllocFactorMatrix,(I$4+1),FALSE)*$E4683</f>
        <v>0</v>
      </c>
      <c r="J4680" s="25">
        <f>VLOOKUP(CONCATENATE($F4680," ",$G4680),AllocFactorMatrix,(J$4+1),FALSE)*$E4683</f>
        <v>0</v>
      </c>
      <c r="K4680" s="25">
        <f>VLOOKUP(CONCATENATE($F4680," ",$G4680),AllocFactorMatrix,(K$4+1),FALSE)*$E4683</f>
        <v>0</v>
      </c>
      <c r="L4680" s="25">
        <f>VLOOKUP(CONCATENATE($F4680," ",$G4680),AllocFactorMatrix,(L$4+1),FALSE)*$E4683</f>
        <v>0</v>
      </c>
      <c r="M4680" s="25">
        <f t="shared" si="2205"/>
        <v>0</v>
      </c>
      <c r="N4680" s="25">
        <f>VLOOKUP(CONCATENATE($F4680," ",$G4680),AllocFactorMatrix,(N$4+1),FALSE)*$E4683</f>
        <v>0</v>
      </c>
      <c r="O4680" s="25">
        <f>VLOOKUP(CONCATENATE($F4680," ",$G4680),AllocFactorMatrix,(O$4+1),FALSE)*$E4683</f>
        <v>0</v>
      </c>
      <c r="P4680" s="25">
        <f>VLOOKUP(CONCATENATE($F4680," ",$G4680),AllocFactorMatrix,(P$4+1),FALSE)*$E4683</f>
        <v>0</v>
      </c>
      <c r="Q4680" s="25">
        <f>VLOOKUP(CONCATENATE($F4680," ",$G4680),AllocFactorMatrix,(Q$4+1),FALSE)*$E4683</f>
        <v>0</v>
      </c>
      <c r="R4680" s="25">
        <f t="shared" si="2207"/>
        <v>0</v>
      </c>
      <c r="S4680" s="25">
        <f>VLOOKUP(CONCATENATE($F4680," ",$G4680),AllocFactorMatrix,(S$4+1),FALSE)*$E4683</f>
        <v>0</v>
      </c>
      <c r="T4680" s="25">
        <f>VLOOKUP(CONCATENATE($F4680," ",$G4680),AllocFactorMatrix,(T$4+1),FALSE)*$E4683</f>
        <v>0</v>
      </c>
      <c r="U4680" s="25">
        <f>VLOOKUP(CONCATENATE($F4680," ",$G4680),AllocFactorMatrix,(U$4+1),FALSE)*$E4683</f>
        <v>0</v>
      </c>
      <c r="V4680" s="25">
        <f>VLOOKUP(CONCATENATE($F4680," ",$G4680),AllocFactorMatrix,(V$4+1),FALSE)*$E4683</f>
        <v>0</v>
      </c>
      <c r="W4680" s="25">
        <f t="shared" si="2208"/>
        <v>0</v>
      </c>
      <c r="X4680" s="25">
        <f>VLOOKUP(CONCATENATE($F4680," ",$G4680),AllocFactorMatrix,(X$4+1),FALSE)*$E4683</f>
        <v>0</v>
      </c>
      <c r="Y4680" s="25">
        <f>VLOOKUP(CONCATENATE($F4680," ",$G4680),AllocFactorMatrix,(Y$4+1),FALSE)*$E4683</f>
        <v>0</v>
      </c>
      <c r="Z4680" s="25">
        <f t="shared" si="2206"/>
        <v>0</v>
      </c>
      <c r="AA4680" s="25">
        <f>VLOOKUP(CONCATENATE($F4680," ",$G4680),AllocFactorMatrix,(AA$4+1),FALSE)*$E4683</f>
        <v>0</v>
      </c>
      <c r="AB4680" s="25">
        <f>VLOOKUP(CONCATENATE($F4680," ",$G4680),AllocFactorMatrix,(AB$4+1),FALSE)*$E4683</f>
        <v>0</v>
      </c>
      <c r="AC4680" s="25">
        <f>VLOOKUP(CONCATENATE($F4680," ",$G4680),AllocFactorMatrix,(AC$4+1),FALSE)*$E4683</f>
        <v>0</v>
      </c>
    </row>
    <row r="4681" spans="4:29" hidden="1" outlineLevel="1">
      <c r="F4681" s="61" t="str">
        <f>F4683</f>
        <v>PROD_DEMAND</v>
      </c>
      <c r="G4681" s="20" t="str">
        <f>$G$13</f>
        <v>ENERGY</v>
      </c>
      <c r="H4681" s="24">
        <f t="shared" si="2204"/>
        <v>0</v>
      </c>
      <c r="I4681" s="25">
        <f>VLOOKUP(CONCATENATE($F4681," ",$G4681),AllocFactorMatrix,(I$4+1),FALSE)*$E4683</f>
        <v>0</v>
      </c>
      <c r="J4681" s="25">
        <f>VLOOKUP(CONCATENATE($F4681," ",$G4681),AllocFactorMatrix,(J$4+1),FALSE)*$E4683</f>
        <v>0</v>
      </c>
      <c r="K4681" s="25">
        <f>VLOOKUP(CONCATENATE($F4681," ",$G4681),AllocFactorMatrix,(K$4+1),FALSE)*$E4683</f>
        <v>0</v>
      </c>
      <c r="L4681" s="25">
        <f>VLOOKUP(CONCATENATE($F4681," ",$G4681),AllocFactorMatrix,(L$4+1),FALSE)*$E4683</f>
        <v>0</v>
      </c>
      <c r="M4681" s="25">
        <f t="shared" si="2205"/>
        <v>0</v>
      </c>
      <c r="N4681" s="25">
        <f>VLOOKUP(CONCATENATE($F4681," ",$G4681),AllocFactorMatrix,(N$4+1),FALSE)*$E4683</f>
        <v>0</v>
      </c>
      <c r="O4681" s="25">
        <f>VLOOKUP(CONCATENATE($F4681," ",$G4681),AllocFactorMatrix,(O$4+1),FALSE)*$E4683</f>
        <v>0</v>
      </c>
      <c r="P4681" s="25">
        <f>VLOOKUP(CONCATENATE($F4681," ",$G4681),AllocFactorMatrix,(P$4+1),FALSE)*$E4683</f>
        <v>0</v>
      </c>
      <c r="Q4681" s="25">
        <f>VLOOKUP(CONCATENATE($F4681," ",$G4681),AllocFactorMatrix,(Q$4+1),FALSE)*$E4683</f>
        <v>0</v>
      </c>
      <c r="R4681" s="25">
        <f t="shared" si="2207"/>
        <v>0</v>
      </c>
      <c r="S4681" s="25">
        <f>VLOOKUP(CONCATENATE($F4681," ",$G4681),AllocFactorMatrix,(S$4+1),FALSE)*$E4683</f>
        <v>0</v>
      </c>
      <c r="T4681" s="25">
        <f>VLOOKUP(CONCATENATE($F4681," ",$G4681),AllocFactorMatrix,(T$4+1),FALSE)*$E4683</f>
        <v>0</v>
      </c>
      <c r="U4681" s="25">
        <f>VLOOKUP(CONCATENATE($F4681," ",$G4681),AllocFactorMatrix,(U$4+1),FALSE)*$E4683</f>
        <v>0</v>
      </c>
      <c r="V4681" s="25">
        <f>VLOOKUP(CONCATENATE($F4681," ",$G4681),AllocFactorMatrix,(V$4+1),FALSE)*$E4683</f>
        <v>0</v>
      </c>
      <c r="W4681" s="25">
        <f t="shared" si="2208"/>
        <v>0</v>
      </c>
      <c r="X4681" s="25">
        <f>VLOOKUP(CONCATENATE($F4681," ",$G4681),AllocFactorMatrix,(X$4+1),FALSE)*$E4683</f>
        <v>0</v>
      </c>
      <c r="Y4681" s="25">
        <f>VLOOKUP(CONCATENATE($F4681," ",$G4681),AllocFactorMatrix,(Y$4+1),FALSE)*$E4683</f>
        <v>0</v>
      </c>
      <c r="Z4681" s="25">
        <f t="shared" si="2206"/>
        <v>0</v>
      </c>
      <c r="AA4681" s="25">
        <f>VLOOKUP(CONCATENATE($F4681," ",$G4681),AllocFactorMatrix,(AA$4+1),FALSE)*$E4683</f>
        <v>0</v>
      </c>
      <c r="AB4681" s="25">
        <f>VLOOKUP(CONCATENATE($F4681," ",$G4681),AllocFactorMatrix,(AB$4+1),FALSE)*$E4683</f>
        <v>0</v>
      </c>
      <c r="AC4681" s="25">
        <f>VLOOKUP(CONCATENATE($F4681," ",$G4681),AllocFactorMatrix,(AC$4+1),FALSE)*$E4683</f>
        <v>0</v>
      </c>
    </row>
    <row r="4682" spans="4:29" hidden="1" outlineLevel="1">
      <c r="F4682" s="61" t="str">
        <f>F4683</f>
        <v>PROD_DEMAND</v>
      </c>
      <c r="G4682" s="20" t="str">
        <f>$G$14</f>
        <v>CUSTOMER</v>
      </c>
      <c r="H4682" s="24">
        <f t="shared" si="2204"/>
        <v>0</v>
      </c>
      <c r="I4682" s="25">
        <f>VLOOKUP(CONCATENATE($F4682," ",$G4682),AllocFactorMatrix,(I$4+1),FALSE)*$E4683</f>
        <v>0</v>
      </c>
      <c r="J4682" s="25">
        <f>VLOOKUP(CONCATENATE($F4682," ",$G4682),AllocFactorMatrix,(J$4+1),FALSE)*$E4683</f>
        <v>0</v>
      </c>
      <c r="K4682" s="25">
        <f>VLOOKUP(CONCATENATE($F4682," ",$G4682),AllocFactorMatrix,(K$4+1),FALSE)*$E4683</f>
        <v>0</v>
      </c>
      <c r="L4682" s="25">
        <f>VLOOKUP(CONCATENATE($F4682," ",$G4682),AllocFactorMatrix,(L$4+1),FALSE)*$E4683</f>
        <v>0</v>
      </c>
      <c r="M4682" s="25">
        <f t="shared" si="2205"/>
        <v>0</v>
      </c>
      <c r="N4682" s="25">
        <f>VLOOKUP(CONCATENATE($F4682," ",$G4682),AllocFactorMatrix,(N$4+1),FALSE)*$E4683</f>
        <v>0</v>
      </c>
      <c r="O4682" s="25">
        <f>VLOOKUP(CONCATENATE($F4682," ",$G4682),AllocFactorMatrix,(O$4+1),FALSE)*$E4683</f>
        <v>0</v>
      </c>
      <c r="P4682" s="25">
        <f>VLOOKUP(CONCATENATE($F4682," ",$G4682),AllocFactorMatrix,(P$4+1),FALSE)*$E4683</f>
        <v>0</v>
      </c>
      <c r="Q4682" s="25">
        <f>VLOOKUP(CONCATENATE($F4682," ",$G4682),AllocFactorMatrix,(Q$4+1),FALSE)*$E4683</f>
        <v>0</v>
      </c>
      <c r="R4682" s="25">
        <f t="shared" si="2207"/>
        <v>0</v>
      </c>
      <c r="S4682" s="25">
        <f>VLOOKUP(CONCATENATE($F4682," ",$G4682),AllocFactorMatrix,(S$4+1),FALSE)*$E4683</f>
        <v>0</v>
      </c>
      <c r="T4682" s="25">
        <f>VLOOKUP(CONCATENATE($F4682," ",$G4682),AllocFactorMatrix,(T$4+1),FALSE)*$E4683</f>
        <v>0</v>
      </c>
      <c r="U4682" s="25">
        <f>VLOOKUP(CONCATENATE($F4682," ",$G4682),AllocFactorMatrix,(U$4+1),FALSE)*$E4683</f>
        <v>0</v>
      </c>
      <c r="V4682" s="25">
        <f>VLOOKUP(CONCATENATE($F4682," ",$G4682),AllocFactorMatrix,(V$4+1),FALSE)*$E4683</f>
        <v>0</v>
      </c>
      <c r="W4682" s="25">
        <f t="shared" si="2208"/>
        <v>0</v>
      </c>
      <c r="X4682" s="25">
        <f>VLOOKUP(CONCATENATE($F4682," ",$G4682),AllocFactorMatrix,(X$4+1),FALSE)*$E4683</f>
        <v>0</v>
      </c>
      <c r="Y4682" s="25">
        <f>VLOOKUP(CONCATENATE($F4682," ",$G4682),AllocFactorMatrix,(Y$4+1),FALSE)*$E4683</f>
        <v>0</v>
      </c>
      <c r="Z4682" s="25">
        <f t="shared" si="2206"/>
        <v>0</v>
      </c>
      <c r="AA4682" s="25">
        <f>VLOOKUP(CONCATENATE($F4682," ",$G4682),AllocFactorMatrix,(AA$4+1),FALSE)*$E4683</f>
        <v>0</v>
      </c>
      <c r="AB4682" s="25">
        <f>VLOOKUP(CONCATENATE($F4682," ",$G4682),AllocFactorMatrix,(AB$4+1),FALSE)*$E4683</f>
        <v>0</v>
      </c>
      <c r="AC4682" s="25">
        <f>VLOOKUP(CONCATENATE($F4682," ",$G4682),AllocFactorMatrix,(AC$4+1),FALSE)*$E4683</f>
        <v>0</v>
      </c>
    </row>
    <row r="4683" spans="4:29" collapsed="1">
      <c r="D4683" s="58" t="s">
        <v>1263</v>
      </c>
      <c r="E4683" s="22">
        <f>-'Sch 5'!AM485</f>
        <v>3940450</v>
      </c>
      <c r="F4683" s="61" t="s">
        <v>29</v>
      </c>
      <c r="G4683" s="20" t="str">
        <f>$G$15</f>
        <v>TOTAL</v>
      </c>
      <c r="H4683" s="24">
        <f t="shared" si="2204"/>
        <v>3940449.9999999995</v>
      </c>
      <c r="I4683" s="25">
        <f>VLOOKUP(CONCATENATE($F4683," ",$G4683),AllocFactorMatrix,(I$4+1),FALSE)*$E4683</f>
        <v>1932171.7477423679</v>
      </c>
      <c r="J4683" s="25">
        <f>VLOOKUP(CONCATENATE($F4683," ",$G4683),AllocFactorMatrix,(J$4+1),FALSE)*$E4683</f>
        <v>488764.32193668844</v>
      </c>
      <c r="K4683" s="25">
        <f>VLOOKUP(CONCATENATE($F4683," ",$G4683),AllocFactorMatrix,(K$4+1),FALSE)*$E4683</f>
        <v>5714.3983480488459</v>
      </c>
      <c r="L4683" s="25">
        <f>VLOOKUP(CONCATENATE($F4683," ",$G4683),AllocFactorMatrix,(L$4+1),FALSE)*$E4683</f>
        <v>140.77710115875098</v>
      </c>
      <c r="M4683" s="25">
        <f t="shared" si="2205"/>
        <v>494619.49738589604</v>
      </c>
      <c r="N4683" s="25">
        <f>VLOOKUP(CONCATENATE($F4683," ",$G4683),AllocFactorMatrix,(N$4+1),FALSE)*$E4683</f>
        <v>204505.12441462988</v>
      </c>
      <c r="O4683" s="25">
        <f>VLOOKUP(CONCATENATE($F4683," ",$G4683),AllocFactorMatrix,(O$4+1),FALSE)*$E4683</f>
        <v>58242.055493558801</v>
      </c>
      <c r="P4683" s="25">
        <f>VLOOKUP(CONCATENATE($F4683," ",$G4683),AllocFactorMatrix,(P$4+1),FALSE)*$E4683</f>
        <v>4609.0134357192073</v>
      </c>
      <c r="Q4683" s="25">
        <f>VLOOKUP(CONCATENATE($F4683," ",$G4683),AllocFactorMatrix,(Q$4+1),FALSE)*$E4683</f>
        <v>972.8814694924132</v>
      </c>
      <c r="R4683" s="25">
        <f t="shared" si="2207"/>
        <v>268329.07481340028</v>
      </c>
      <c r="S4683" s="25">
        <f>VLOOKUP(CONCATENATE($F4683," ",$G4683),AllocFactorMatrix,(S$4+1),FALSE)*$E4683</f>
        <v>12284.684890595816</v>
      </c>
      <c r="T4683" s="25">
        <f>VLOOKUP(CONCATENATE($F4683," ",$G4683),AllocFactorMatrix,(T$4+1),FALSE)*$E4683</f>
        <v>133924.61664883053</v>
      </c>
      <c r="U4683" s="25">
        <f>VLOOKUP(CONCATENATE($F4683," ",$G4683),AllocFactorMatrix,(U$4+1),FALSE)*$E4683</f>
        <v>894434.04857745871</v>
      </c>
      <c r="V4683" s="25">
        <f>VLOOKUP(CONCATENATE($F4683," ",$G4683),AllocFactorMatrix,(V$4+1),FALSE)*$E4683</f>
        <v>140319.80135293386</v>
      </c>
      <c r="W4683" s="25">
        <f t="shared" si="2208"/>
        <v>1180963.1514698188</v>
      </c>
      <c r="X4683" s="25">
        <f>VLOOKUP(CONCATENATE($F4683," ",$G4683),AllocFactorMatrix,(X$4+1),FALSE)*$E4683</f>
        <v>55508.25245529916</v>
      </c>
      <c r="Y4683" s="25">
        <f>VLOOKUP(CONCATENATE($F4683," ",$G4683),AllocFactorMatrix,(Y$4+1),FALSE)*$E4683</f>
        <v>1339.9895072499535</v>
      </c>
      <c r="Z4683" s="25">
        <f t="shared" si="2206"/>
        <v>56848.241962549117</v>
      </c>
      <c r="AA4683" s="25">
        <f>VLOOKUP(CONCATENATE($F4683," ",$G4683),AllocFactorMatrix,(AA$4+1),FALSE)*$E4683</f>
        <v>967.77525638875909</v>
      </c>
      <c r="AB4683" s="25">
        <f>VLOOKUP(CONCATENATE($F4683," ",$G4683),AllocFactorMatrix,(AB$4+1),FALSE)*$E4683</f>
        <v>5247.4705470398731</v>
      </c>
      <c r="AC4683" s="25">
        <f>VLOOKUP(CONCATENATE($F4683," ",$G4683),AllocFactorMatrix,(AC$4+1),FALSE)*$E4683</f>
        <v>1303.0408225388671</v>
      </c>
    </row>
    <row r="4684" spans="4:29" hidden="1" outlineLevel="1">
      <c r="F4684" s="61"/>
      <c r="G4684" s="20" t="str">
        <f>$G$8</f>
        <v>PRODUCTION</v>
      </c>
      <c r="H4684" s="22">
        <f ca="1">+H4676+H4652+H4660+H4668+H4644</f>
        <v>3951067.8642730722</v>
      </c>
      <c r="I4684" s="22">
        <f t="shared" ref="I4684:AC4691" ca="1" si="2209">+I4676+I4652+I4660+I4668+I4644</f>
        <v>1937378.1422835484</v>
      </c>
      <c r="J4684" s="22">
        <f t="shared" ca="1" si="2209"/>
        <v>490081.33731103508</v>
      </c>
      <c r="K4684" s="22">
        <f t="shared" ca="1" si="2209"/>
        <v>5729.7962609932692</v>
      </c>
      <c r="L4684" s="22">
        <f t="shared" ca="1" si="2209"/>
        <v>141.15643655264262</v>
      </c>
      <c r="M4684" s="22">
        <f t="shared" ca="1" si="2209"/>
        <v>495952.29000858101</v>
      </c>
      <c r="N4684" s="22">
        <f t="shared" ca="1" si="2209"/>
        <v>205056.18017074466</v>
      </c>
      <c r="O4684" s="22">
        <f t="shared" ca="1" si="2209"/>
        <v>58398.993467702712</v>
      </c>
      <c r="P4684" s="22">
        <f t="shared" ca="1" si="2209"/>
        <v>4621.4327987597835</v>
      </c>
      <c r="Q4684" s="22">
        <f t="shared" ca="1" si="2209"/>
        <v>975.5029780502831</v>
      </c>
      <c r="R4684" s="22">
        <f t="shared" ca="1" si="2209"/>
        <v>269052.10941525741</v>
      </c>
      <c r="S4684" s="22">
        <f t="shared" ca="1" si="2209"/>
        <v>12317.786977110254</v>
      </c>
      <c r="T4684" s="22">
        <f t="shared" ca="1" si="2209"/>
        <v>134285.48746368685</v>
      </c>
      <c r="U4684" s="22">
        <f t="shared" ca="1" si="2209"/>
        <v>896844.17415423563</v>
      </c>
      <c r="V4684" s="22">
        <f t="shared" ca="1" si="2209"/>
        <v>140697.90451515897</v>
      </c>
      <c r="W4684" s="22">
        <f t="shared" ca="1" si="2209"/>
        <v>1184145.3531101916</v>
      </c>
      <c r="X4684" s="22">
        <f t="shared" ca="1" si="2209"/>
        <v>55657.823973934297</v>
      </c>
      <c r="Y4684" s="22">
        <f t="shared" ca="1" si="2209"/>
        <v>1343.6002183908947</v>
      </c>
      <c r="Z4684" s="22">
        <f t="shared" ca="1" si="2209"/>
        <v>57001.424192325198</v>
      </c>
      <c r="AA4684" s="22">
        <f t="shared" ca="1" si="2209"/>
        <v>970.38300583848547</v>
      </c>
      <c r="AB4684" s="22">
        <f t="shared" ca="1" si="2209"/>
        <v>5261.6102848985993</v>
      </c>
      <c r="AC4684" s="22">
        <f t="shared" ca="1" si="2209"/>
        <v>1306.5519724318976</v>
      </c>
    </row>
    <row r="4685" spans="4:29" hidden="1" outlineLevel="1">
      <c r="F4685" s="61"/>
      <c r="G4685" s="20" t="str">
        <f>$G$9</f>
        <v>BULKTRAN</v>
      </c>
      <c r="H4685" s="22">
        <f t="shared" ref="H4685:W4691" ca="1" si="2210">+H4677+H4653+H4661+H4669+H4645</f>
        <v>41381.22694586595</v>
      </c>
      <c r="I4685" s="22">
        <f t="shared" ca="1" si="2210"/>
        <v>20290.991534397694</v>
      </c>
      <c r="J4685" s="22">
        <f t="shared" ca="1" si="2210"/>
        <v>5132.8318666914674</v>
      </c>
      <c r="K4685" s="22">
        <f t="shared" ca="1" si="2210"/>
        <v>60.010611706706285</v>
      </c>
      <c r="L4685" s="22">
        <f t="shared" ca="1" si="2210"/>
        <v>1.4783918516492793</v>
      </c>
      <c r="M4685" s="22">
        <f t="shared" ca="1" si="2210"/>
        <v>5194.3208702498232</v>
      </c>
      <c r="N4685" s="22">
        <f t="shared" ca="1" si="2210"/>
        <v>2147.6412503633724</v>
      </c>
      <c r="O4685" s="22">
        <f t="shared" ca="1" si="2210"/>
        <v>611.63768507979444</v>
      </c>
      <c r="P4685" s="22">
        <f t="shared" ca="1" si="2210"/>
        <v>48.402246185091009</v>
      </c>
      <c r="Q4685" s="22">
        <f t="shared" ca="1" si="2210"/>
        <v>10.216860734305246</v>
      </c>
      <c r="R4685" s="22">
        <f t="shared" ca="1" si="2210"/>
        <v>2817.898042362563</v>
      </c>
      <c r="S4685" s="22">
        <f t="shared" ca="1" si="2210"/>
        <v>129.00946171533604</v>
      </c>
      <c r="T4685" s="22">
        <f t="shared" ca="1" si="2210"/>
        <v>1406.4294573420177</v>
      </c>
      <c r="U4685" s="22">
        <f t="shared" ca="1" si="2210"/>
        <v>9393.0333724050579</v>
      </c>
      <c r="V4685" s="22">
        <f t="shared" ca="1" si="2210"/>
        <v>1473.589449119919</v>
      </c>
      <c r="W4685" s="22">
        <f t="shared" ca="1" si="2210"/>
        <v>12402.06174058233</v>
      </c>
      <c r="X4685" s="22">
        <f t="shared" ca="1" si="2209"/>
        <v>582.92824226196399</v>
      </c>
      <c r="Y4685" s="22">
        <f t="shared" ca="1" si="2209"/>
        <v>14.072100877968104</v>
      </c>
      <c r="Z4685" s="22">
        <f t="shared" ca="1" si="2209"/>
        <v>597.00034313993206</v>
      </c>
      <c r="AA4685" s="22">
        <f t="shared" ca="1" si="2209"/>
        <v>10.163237071201729</v>
      </c>
      <c r="AB4685" s="22">
        <f t="shared" ca="1" si="2209"/>
        <v>55.107099341142337</v>
      </c>
      <c r="AC4685" s="22">
        <f t="shared" ca="1" si="2209"/>
        <v>13.684078721265006</v>
      </c>
    </row>
    <row r="4686" spans="4:29" hidden="1" outlineLevel="1">
      <c r="F4686" s="61"/>
      <c r="G4686" s="20" t="str">
        <f>$G$10</f>
        <v>SUBTRAN</v>
      </c>
      <c r="H4686" s="22">
        <f t="shared" ca="1" si="2210"/>
        <v>15863.418993327021</v>
      </c>
      <c r="I4686" s="22">
        <f t="shared" ca="1" si="2209"/>
        <v>7533.5663529874273</v>
      </c>
      <c r="J4686" s="22">
        <f t="shared" ca="1" si="2209"/>
        <v>1928.4818230363294</v>
      </c>
      <c r="K4686" s="22">
        <f t="shared" ca="1" si="2209"/>
        <v>22.473028025328745</v>
      </c>
      <c r="L4686" s="22">
        <f t="shared" ca="1" si="2209"/>
        <v>0.73676069911417152</v>
      </c>
      <c r="M4686" s="22">
        <f t="shared" ca="1" si="2209"/>
        <v>1951.6916117607723</v>
      </c>
      <c r="N4686" s="22">
        <f t="shared" ca="1" si="2209"/>
        <v>840.52607366814448</v>
      </c>
      <c r="O4686" s="22">
        <f t="shared" ca="1" si="2209"/>
        <v>238.24521770603261</v>
      </c>
      <c r="P4686" s="22">
        <f t="shared" ca="1" si="2209"/>
        <v>24.404153790309088</v>
      </c>
      <c r="Q4686" s="22">
        <f t="shared" ca="1" si="2209"/>
        <v>0</v>
      </c>
      <c r="R4686" s="22">
        <f t="shared" ca="1" si="2209"/>
        <v>1103.1754451644861</v>
      </c>
      <c r="S4686" s="22">
        <f t="shared" ca="1" si="2209"/>
        <v>47.073235026345635</v>
      </c>
      <c r="T4686" s="22">
        <f t="shared" ca="1" si="2209"/>
        <v>544.06682756532018</v>
      </c>
      <c r="U4686" s="22">
        <f t="shared" ca="1" si="2209"/>
        <v>4431.8298254507981</v>
      </c>
      <c r="V4686" s="22">
        <f t="shared" ca="1" si="2209"/>
        <v>0</v>
      </c>
      <c r="W4686" s="22">
        <f t="shared" ca="1" si="2209"/>
        <v>5022.9698880424639</v>
      </c>
      <c r="X4686" s="22">
        <f t="shared" ca="1" si="2209"/>
        <v>228.11401075369494</v>
      </c>
      <c r="Y4686" s="22">
        <f t="shared" ca="1" si="2209"/>
        <v>5.4577796534922571</v>
      </c>
      <c r="Z4686" s="22">
        <f t="shared" ca="1" si="2209"/>
        <v>233.57179040718719</v>
      </c>
      <c r="AA4686" s="22">
        <f t="shared" ca="1" si="2209"/>
        <v>3.7458455787419744</v>
      </c>
      <c r="AB4686" s="22">
        <f t="shared" ca="1" si="2209"/>
        <v>11.76682112982949</v>
      </c>
      <c r="AC4686" s="22">
        <f t="shared" ca="1" si="2209"/>
        <v>2.9312382561133945</v>
      </c>
    </row>
    <row r="4687" spans="4:29" hidden="1" outlineLevel="1">
      <c r="F4687" s="61"/>
      <c r="G4687" s="20" t="str">
        <f>$G$11</f>
        <v>DISTPRI</v>
      </c>
      <c r="H4687" s="22">
        <f t="shared" ca="1" si="2210"/>
        <v>1495.2491000988714</v>
      </c>
      <c r="I4687" s="22">
        <f t="shared" ca="1" si="2209"/>
        <v>993.59101462070248</v>
      </c>
      <c r="J4687" s="22">
        <f t="shared" ca="1" si="2209"/>
        <v>250.1480899764635</v>
      </c>
      <c r="K4687" s="22">
        <f t="shared" ca="1" si="2209"/>
        <v>2.9191385631100326</v>
      </c>
      <c r="L4687" s="22">
        <f t="shared" ca="1" si="2209"/>
        <v>0</v>
      </c>
      <c r="M4687" s="22">
        <f t="shared" ca="1" si="2209"/>
        <v>253.06722853957353</v>
      </c>
      <c r="N4687" s="22">
        <f t="shared" ca="1" si="2209"/>
        <v>107.87078551529436</v>
      </c>
      <c r="O4687" s="22">
        <f t="shared" ca="1" si="2209"/>
        <v>30.622185438149884</v>
      </c>
      <c r="P4687" s="22">
        <f t="shared" ca="1" si="2209"/>
        <v>0</v>
      </c>
      <c r="Q4687" s="22">
        <f t="shared" ca="1" si="2209"/>
        <v>0</v>
      </c>
      <c r="R4687" s="22">
        <f t="shared" ca="1" si="2209"/>
        <v>138.49297095344423</v>
      </c>
      <c r="S4687" s="22">
        <f t="shared" ca="1" si="2209"/>
        <v>6.1522672505477045</v>
      </c>
      <c r="T4687" s="22">
        <f t="shared" ca="1" si="2209"/>
        <v>71.159576483726624</v>
      </c>
      <c r="U4687" s="22">
        <f t="shared" ca="1" si="2209"/>
        <v>0</v>
      </c>
      <c r="V4687" s="22">
        <f t="shared" ca="1" si="2209"/>
        <v>0</v>
      </c>
      <c r="W4687" s="22">
        <f t="shared" ca="1" si="2209"/>
        <v>77.311843734274319</v>
      </c>
      <c r="X4687" s="22">
        <f t="shared" ca="1" si="2209"/>
        <v>29.274313704880988</v>
      </c>
      <c r="Y4687" s="22">
        <f t="shared" ca="1" si="2209"/>
        <v>0.70138835615731798</v>
      </c>
      <c r="Z4687" s="22">
        <f t="shared" ca="1" si="2209"/>
        <v>29.975702061038309</v>
      </c>
      <c r="AA4687" s="22">
        <f t="shared" ca="1" si="2209"/>
        <v>0.50365756663432193</v>
      </c>
      <c r="AB4687" s="22">
        <f t="shared" ca="1" si="2209"/>
        <v>1.8462498725263576</v>
      </c>
      <c r="AC4687" s="22">
        <f t="shared" ca="1" si="2209"/>
        <v>0.46043275067787248</v>
      </c>
    </row>
    <row r="4688" spans="4:29" hidden="1" outlineLevel="1">
      <c r="F4688" s="61"/>
      <c r="G4688" s="20" t="str">
        <f>$G$12</f>
        <v>DISTSEC</v>
      </c>
      <c r="H4688" s="22">
        <f t="shared" ca="1" si="2210"/>
        <v>623.97277579344632</v>
      </c>
      <c r="I4688" s="22">
        <f t="shared" ca="1" si="2209"/>
        <v>465.85917389164831</v>
      </c>
      <c r="J4688" s="22">
        <f t="shared" ca="1" si="2209"/>
        <v>104.57921130552845</v>
      </c>
      <c r="K4688" s="22">
        <f t="shared" ca="1" si="2209"/>
        <v>0</v>
      </c>
      <c r="L4688" s="22">
        <f t="shared" ca="1" si="2209"/>
        <v>0</v>
      </c>
      <c r="M4688" s="22">
        <f t="shared" ca="1" si="2209"/>
        <v>104.57921130552845</v>
      </c>
      <c r="N4688" s="22">
        <f t="shared" ca="1" si="2209"/>
        <v>36.865274470037349</v>
      </c>
      <c r="O4688" s="22">
        <f t="shared" ca="1" si="2209"/>
        <v>0</v>
      </c>
      <c r="P4688" s="22">
        <f t="shared" ca="1" si="2209"/>
        <v>0</v>
      </c>
      <c r="Q4688" s="22">
        <f t="shared" ca="1" si="2209"/>
        <v>0</v>
      </c>
      <c r="R4688" s="22">
        <f t="shared" ca="1" si="2209"/>
        <v>36.865274470037349</v>
      </c>
      <c r="S4688" s="22">
        <f t="shared" ca="1" si="2209"/>
        <v>1.6316775610813443</v>
      </c>
      <c r="T4688" s="22">
        <f t="shared" ca="1" si="2209"/>
        <v>0</v>
      </c>
      <c r="U4688" s="22">
        <f t="shared" ca="1" si="2209"/>
        <v>0</v>
      </c>
      <c r="V4688" s="22">
        <f t="shared" ca="1" si="2209"/>
        <v>0</v>
      </c>
      <c r="W4688" s="22">
        <f t="shared" ca="1" si="2209"/>
        <v>1.6316775610813443</v>
      </c>
      <c r="X4688" s="22">
        <f t="shared" ca="1" si="2209"/>
        <v>10.260155808995203</v>
      </c>
      <c r="Y4688" s="22">
        <f t="shared" ca="1" si="2209"/>
        <v>0</v>
      </c>
      <c r="Z4688" s="22">
        <f t="shared" ca="1" si="2209"/>
        <v>10.260155808995203</v>
      </c>
      <c r="AA4688" s="22">
        <f t="shared" ca="1" si="2209"/>
        <v>0.16730491570853573</v>
      </c>
      <c r="AB4688" s="22">
        <f t="shared" ca="1" si="2209"/>
        <v>3.6943471332814166</v>
      </c>
      <c r="AC4688" s="22">
        <f t="shared" ca="1" si="2209"/>
        <v>0.91563070716573625</v>
      </c>
    </row>
    <row r="4689" spans="3:29" hidden="1" outlineLevel="1">
      <c r="F4689" s="61"/>
      <c r="G4689" s="20" t="str">
        <f>$G$13</f>
        <v>ENERGY</v>
      </c>
      <c r="H4689" s="22">
        <f t="shared" ca="1" si="2210"/>
        <v>956.9021820493823</v>
      </c>
      <c r="I4689" s="22">
        <f t="shared" ca="1" si="2209"/>
        <v>347.86502385381471</v>
      </c>
      <c r="J4689" s="22">
        <f t="shared" ca="1" si="2209"/>
        <v>112.2790567945335</v>
      </c>
      <c r="K4689" s="22">
        <f t="shared" ca="1" si="2209"/>
        <v>1.2853821804962293</v>
      </c>
      <c r="L4689" s="22">
        <f t="shared" ca="1" si="2209"/>
        <v>3.2577931763442904E-2</v>
      </c>
      <c r="M4689" s="22">
        <f t="shared" ca="1" si="2209"/>
        <v>113.59701690679317</v>
      </c>
      <c r="N4689" s="22">
        <f t="shared" ca="1" si="2209"/>
        <v>54.333822833999626</v>
      </c>
      <c r="O4689" s="22">
        <f t="shared" ca="1" si="2209"/>
        <v>15.166194130261593</v>
      </c>
      <c r="P4689" s="22">
        <f t="shared" ca="1" si="2209"/>
        <v>1.200719087589454</v>
      </c>
      <c r="Q4689" s="22">
        <f t="shared" ca="1" si="2209"/>
        <v>0.24614191958644638</v>
      </c>
      <c r="R4689" s="22">
        <f t="shared" ca="1" si="2209"/>
        <v>70.946877971437118</v>
      </c>
      <c r="S4689" s="22">
        <f t="shared" ca="1" si="2209"/>
        <v>3.620510616464879</v>
      </c>
      <c r="T4689" s="22">
        <f t="shared" ca="1" si="2209"/>
        <v>43.268031839961729</v>
      </c>
      <c r="U4689" s="22">
        <f t="shared" ca="1" si="2209"/>
        <v>305.88473976966532</v>
      </c>
      <c r="V4689" s="22">
        <f t="shared" ca="1" si="2209"/>
        <v>49.020986409973922</v>
      </c>
      <c r="W4689" s="22">
        <f t="shared" ca="1" si="2209"/>
        <v>401.79426863606585</v>
      </c>
      <c r="X4689" s="22">
        <f t="shared" ca="1" si="2209"/>
        <v>14.737824759264031</v>
      </c>
      <c r="Y4689" s="22">
        <f t="shared" ca="1" si="2209"/>
        <v>0.34639093322060377</v>
      </c>
      <c r="Z4689" s="22">
        <f t="shared" ca="1" si="2209"/>
        <v>15.084215692484635</v>
      </c>
      <c r="AA4689" s="22">
        <f t="shared" ca="1" si="2209"/>
        <v>0.33839590406285963</v>
      </c>
      <c r="AB4689" s="22">
        <f t="shared" ca="1" si="2209"/>
        <v>5.8228172676035426</v>
      </c>
      <c r="AC4689" s="22">
        <f t="shared" ca="1" si="2209"/>
        <v>1.4535658171201975</v>
      </c>
    </row>
    <row r="4690" spans="3:29" hidden="1" outlineLevel="1">
      <c r="F4690" s="61"/>
      <c r="G4690" s="20" t="str">
        <f>$G$14</f>
        <v>CUSTOMER</v>
      </c>
      <c r="H4690" s="22">
        <f t="shared" ca="1" si="2210"/>
        <v>1924.4257297923714</v>
      </c>
      <c r="I4690" s="22">
        <f t="shared" ca="1" si="2209"/>
        <v>1476.543617232209</v>
      </c>
      <c r="J4690" s="22">
        <f t="shared" ca="1" si="2209"/>
        <v>347.82895919600594</v>
      </c>
      <c r="K4690" s="22">
        <f t="shared" ca="1" si="2209"/>
        <v>3.0541623906140329</v>
      </c>
      <c r="L4690" s="22">
        <f t="shared" ca="1" si="2209"/>
        <v>0.43204762235124866</v>
      </c>
      <c r="M4690" s="22">
        <f t="shared" ca="1" si="2209"/>
        <v>351.31516920897127</v>
      </c>
      <c r="N4690" s="22">
        <f t="shared" ca="1" si="2209"/>
        <v>5.9527914327418543</v>
      </c>
      <c r="O4690" s="22">
        <f t="shared" ca="1" si="2209"/>
        <v>2.5679513181294293</v>
      </c>
      <c r="P4690" s="22">
        <f t="shared" ca="1" si="2209"/>
        <v>1.2365964044540829</v>
      </c>
      <c r="Q4690" s="22">
        <f t="shared" ca="1" si="2209"/>
        <v>0.52760377145360093</v>
      </c>
      <c r="R4690" s="22">
        <f t="shared" ca="1" si="2209"/>
        <v>10.284942926778967</v>
      </c>
      <c r="S4690" s="22">
        <f t="shared" ca="1" si="2209"/>
        <v>8.6377100633033041E-2</v>
      </c>
      <c r="T4690" s="22">
        <f t="shared" ca="1" si="2209"/>
        <v>1.5982156458438519</v>
      </c>
      <c r="U4690" s="22">
        <f t="shared" ca="1" si="2209"/>
        <v>3.2052658531751743</v>
      </c>
      <c r="V4690" s="22">
        <f t="shared" ca="1" si="2209"/>
        <v>0.79166276241968703</v>
      </c>
      <c r="W4690" s="22">
        <f t="shared" ca="1" si="2209"/>
        <v>5.6815213620717469</v>
      </c>
      <c r="X4690" s="22">
        <f t="shared" ca="1" si="2209"/>
        <v>2.0030360450765281</v>
      </c>
      <c r="Y4690" s="22">
        <f t="shared" ca="1" si="2209"/>
        <v>3.2839916342617417E-2</v>
      </c>
      <c r="Z4690" s="22">
        <f t="shared" ca="1" si="2209"/>
        <v>2.035875961419146</v>
      </c>
      <c r="AA4690" s="22">
        <f t="shared" ca="1" si="2209"/>
        <v>0.11767065131702398</v>
      </c>
      <c r="AB4690" s="22">
        <f t="shared" ca="1" si="2209"/>
        <v>67.106369965858917</v>
      </c>
      <c r="AC4690" s="22">
        <f t="shared" ca="1" si="2209"/>
        <v>11.340562483745698</v>
      </c>
    </row>
    <row r="4691" spans="3:29" collapsed="1">
      <c r="C4691" s="20" t="s">
        <v>354</v>
      </c>
      <c r="E4691" s="22">
        <f>+E4683+E4651+E4659+E4667+E4675</f>
        <v>4013313.0599999996</v>
      </c>
      <c r="F4691" s="61"/>
      <c r="G4691" s="20" t="str">
        <f>$G$15</f>
        <v>TOTAL</v>
      </c>
      <c r="H4691" s="22">
        <f t="shared" ca="1" si="2210"/>
        <v>4013313.0599999996</v>
      </c>
      <c r="I4691" s="22">
        <f t="shared" ca="1" si="2209"/>
        <v>1968486.5590005319</v>
      </c>
      <c r="J4691" s="22">
        <f t="shared" ca="1" si="2209"/>
        <v>497957.48631803546</v>
      </c>
      <c r="K4691" s="22">
        <f t="shared" ca="1" si="2209"/>
        <v>5819.5385838595248</v>
      </c>
      <c r="L4691" s="22">
        <f t="shared" ca="1" si="2209"/>
        <v>143.83621465752077</v>
      </c>
      <c r="M4691" s="22">
        <f t="shared" ca="1" si="2209"/>
        <v>503920.86111655249</v>
      </c>
      <c r="N4691" s="22">
        <f t="shared" ca="1" si="2209"/>
        <v>208249.37016902826</v>
      </c>
      <c r="O4691" s="22">
        <f t="shared" ca="1" si="2209"/>
        <v>59297.232701375084</v>
      </c>
      <c r="P4691" s="22">
        <f t="shared" ca="1" si="2209"/>
        <v>4696.676514227227</v>
      </c>
      <c r="Q4691" s="22">
        <f t="shared" ca="1" si="2209"/>
        <v>986.49358447562838</v>
      </c>
      <c r="R4691" s="22">
        <f t="shared" ca="1" si="2209"/>
        <v>273229.77296910615</v>
      </c>
      <c r="S4691" s="22">
        <f t="shared" ca="1" si="2209"/>
        <v>12505.360506380661</v>
      </c>
      <c r="T4691" s="22">
        <f t="shared" ca="1" si="2209"/>
        <v>136352.00957256375</v>
      </c>
      <c r="U4691" s="22">
        <f t="shared" ca="1" si="2209"/>
        <v>910978.12735771434</v>
      </c>
      <c r="V4691" s="22">
        <f t="shared" ca="1" si="2209"/>
        <v>142221.30661345128</v>
      </c>
      <c r="W4691" s="22">
        <f t="shared" ca="1" si="2209"/>
        <v>1202056.80405011</v>
      </c>
      <c r="X4691" s="22">
        <f t="shared" ca="1" si="2209"/>
        <v>56525.141557268173</v>
      </c>
      <c r="Y4691" s="22">
        <f t="shared" ca="1" si="2209"/>
        <v>1364.2107181280758</v>
      </c>
      <c r="Z4691" s="22">
        <f t="shared" ca="1" si="2209"/>
        <v>57889.352275396261</v>
      </c>
      <c r="AA4691" s="22">
        <f t="shared" ca="1" si="2209"/>
        <v>985.41911752615192</v>
      </c>
      <c r="AB4691" s="22">
        <f t="shared" ca="1" si="2209"/>
        <v>5406.9539896088418</v>
      </c>
      <c r="AC4691" s="22">
        <f t="shared" ca="1" si="2209"/>
        <v>1337.3374811679853</v>
      </c>
    </row>
    <row r="4693" spans="3:29" hidden="1" outlineLevel="1">
      <c r="F4693" s="61"/>
      <c r="G4693" s="20" t="str">
        <f>$G$8</f>
        <v>PRODUCTION</v>
      </c>
      <c r="H4693" s="22">
        <f t="shared" ref="H4693:AC4693" ca="1" si="2211">+H4635+H4684</f>
        <v>4626168.1260284567</v>
      </c>
      <c r="I4693" s="22">
        <f t="shared" ca="1" si="2211"/>
        <v>2268408.7739771954</v>
      </c>
      <c r="J4693" s="22">
        <f t="shared" ca="1" si="2211"/>
        <v>573819.21538997313</v>
      </c>
      <c r="K4693" s="22">
        <f t="shared" ca="1" si="2211"/>
        <v>6708.8194234600714</v>
      </c>
      <c r="L4693" s="22">
        <f t="shared" ca="1" si="2211"/>
        <v>165.27516863690636</v>
      </c>
      <c r="M4693" s="22">
        <f t="shared" ca="1" si="2211"/>
        <v>580693.30998207012</v>
      </c>
      <c r="N4693" s="22">
        <f t="shared" ca="1" si="2211"/>
        <v>240093.1589479488</v>
      </c>
      <c r="O4693" s="22">
        <f t="shared" ca="1" si="2211"/>
        <v>68377.353022797484</v>
      </c>
      <c r="P4693" s="22">
        <f t="shared" ca="1" si="2211"/>
        <v>5411.0751433874575</v>
      </c>
      <c r="Q4693" s="22">
        <f t="shared" ca="1" si="2211"/>
        <v>1142.1825539137735</v>
      </c>
      <c r="R4693" s="22">
        <f t="shared" ca="1" si="2211"/>
        <v>315023.76966804749</v>
      </c>
      <c r="S4693" s="22">
        <f t="shared" ca="1" si="2211"/>
        <v>14422.46892592921</v>
      </c>
      <c r="T4693" s="22">
        <f t="shared" ca="1" si="2211"/>
        <v>157230.21300394621</v>
      </c>
      <c r="U4693" s="22">
        <f t="shared" ca="1" si="2211"/>
        <v>1050083.6925639529</v>
      </c>
      <c r="V4693" s="22">
        <f t="shared" ca="1" si="2211"/>
        <v>164738.28940085202</v>
      </c>
      <c r="W4693" s="22">
        <f t="shared" ca="1" si="2211"/>
        <v>1386474.6638946803</v>
      </c>
      <c r="X4693" s="22">
        <f t="shared" ca="1" si="2211"/>
        <v>65167.812874226503</v>
      </c>
      <c r="Y4693" s="22">
        <f t="shared" ca="1" si="2211"/>
        <v>1573.1748271523084</v>
      </c>
      <c r="Z4693" s="22">
        <f t="shared" ca="1" si="2211"/>
        <v>66740.987701378821</v>
      </c>
      <c r="AA4693" s="22">
        <f t="shared" ca="1" si="2211"/>
        <v>1136.1877562879101</v>
      </c>
      <c r="AB4693" s="22">
        <f t="shared" ca="1" si="2211"/>
        <v>6160.6367260056522</v>
      </c>
      <c r="AC4693" s="22">
        <f t="shared" ca="1" si="2211"/>
        <v>1529.7963227913592</v>
      </c>
    </row>
    <row r="4694" spans="3:29" hidden="1" outlineLevel="1">
      <c r="F4694" s="61"/>
      <c r="G4694" s="20" t="str">
        <f>$G$9</f>
        <v>BULKTRAN</v>
      </c>
      <c r="H4694" s="22">
        <f t="shared" ref="H4694:AC4694" ca="1" si="2212">+H4636+H4685</f>
        <v>2752796.0791689134</v>
      </c>
      <c r="I4694" s="22">
        <f t="shared" ca="1" si="2212"/>
        <v>1349814.0596800209</v>
      </c>
      <c r="J4694" s="22">
        <f t="shared" ca="1" si="2212"/>
        <v>341450.4711555707</v>
      </c>
      <c r="K4694" s="22">
        <f t="shared" ca="1" si="2212"/>
        <v>3992.0753638082401</v>
      </c>
      <c r="L4694" s="22">
        <f t="shared" ca="1" si="2212"/>
        <v>98.346801026932255</v>
      </c>
      <c r="M4694" s="22">
        <f t="shared" ca="1" si="2212"/>
        <v>345540.89332040591</v>
      </c>
      <c r="N4694" s="22">
        <f t="shared" ca="1" si="2212"/>
        <v>142867.16102438656</v>
      </c>
      <c r="O4694" s="22">
        <f t="shared" ca="1" si="2212"/>
        <v>40687.866108035123</v>
      </c>
      <c r="P4694" s="22">
        <f t="shared" ca="1" si="2212"/>
        <v>3219.8541066844336</v>
      </c>
      <c r="Q4694" s="22">
        <f t="shared" ca="1" si="2212"/>
        <v>679.65442899029449</v>
      </c>
      <c r="R4694" s="22">
        <f t="shared" ca="1" si="2212"/>
        <v>187454.53566809642</v>
      </c>
      <c r="S4694" s="22">
        <f t="shared" ca="1" si="2212"/>
        <v>8582.0737227113041</v>
      </c>
      <c r="T4694" s="22">
        <f t="shared" ca="1" si="2212"/>
        <v>93559.659332081486</v>
      </c>
      <c r="U4694" s="22">
        <f t="shared" ca="1" si="2212"/>
        <v>624851.10634552047</v>
      </c>
      <c r="V4694" s="22">
        <f t="shared" ca="1" si="2212"/>
        <v>98027.331648445528</v>
      </c>
      <c r="W4694" s="22">
        <f t="shared" ca="1" si="2212"/>
        <v>825020.17104875867</v>
      </c>
      <c r="X4694" s="22">
        <f t="shared" ca="1" si="2212"/>
        <v>38778.032894838347</v>
      </c>
      <c r="Y4694" s="22">
        <f t="shared" ca="1" si="2212"/>
        <v>936.11589074475171</v>
      </c>
      <c r="Z4694" s="22">
        <f t="shared" ca="1" si="2212"/>
        <v>39714.1487855831</v>
      </c>
      <c r="AA4694" s="22">
        <f t="shared" ca="1" si="2212"/>
        <v>676.08723148464424</v>
      </c>
      <c r="AB4694" s="22">
        <f t="shared" ca="1" si="2212"/>
        <v>3665.8798734778302</v>
      </c>
      <c r="AC4694" s="22">
        <f t="shared" ca="1" si="2212"/>
        <v>910.30356108617775</v>
      </c>
    </row>
    <row r="4695" spans="3:29" hidden="1" outlineLevel="1">
      <c r="F4695" s="61"/>
      <c r="G4695" s="20" t="str">
        <f>$G$10</f>
        <v>SUBTRAN</v>
      </c>
      <c r="H4695" s="22">
        <f t="shared" ref="H4695:AC4695" ca="1" si="2213">+H4637+H4686</f>
        <v>1055278.4763119125</v>
      </c>
      <c r="I4695" s="22">
        <f t="shared" ca="1" si="2213"/>
        <v>501153.65581149014</v>
      </c>
      <c r="J4695" s="22">
        <f t="shared" ca="1" si="2213"/>
        <v>128287.94099588876</v>
      </c>
      <c r="K4695" s="22">
        <f t="shared" ca="1" si="2213"/>
        <v>1494.9679374074231</v>
      </c>
      <c r="L4695" s="22">
        <f t="shared" ca="1" si="2213"/>
        <v>49.011358036672569</v>
      </c>
      <c r="M4695" s="22">
        <f t="shared" ca="1" si="2213"/>
        <v>129831.92029133285</v>
      </c>
      <c r="N4695" s="22">
        <f t="shared" ca="1" si="2213"/>
        <v>55914.117548938717</v>
      </c>
      <c r="O4695" s="22">
        <f t="shared" ca="1" si="2213"/>
        <v>15848.730367342645</v>
      </c>
      <c r="P4695" s="22">
        <f t="shared" ca="1" si="2213"/>
        <v>1623.4317607290138</v>
      </c>
      <c r="Q4695" s="22">
        <f t="shared" ca="1" si="2213"/>
        <v>0</v>
      </c>
      <c r="R4695" s="22">
        <f t="shared" ca="1" si="2213"/>
        <v>73386.279677010374</v>
      </c>
      <c r="S4695" s="22">
        <f t="shared" ca="1" si="2213"/>
        <v>3131.4416995838433</v>
      </c>
      <c r="T4695" s="22">
        <f t="shared" ca="1" si="2213"/>
        <v>36192.829114990993</v>
      </c>
      <c r="U4695" s="22">
        <f t="shared" ca="1" si="2213"/>
        <v>294817.56911563134</v>
      </c>
      <c r="V4695" s="22">
        <f t="shared" ca="1" si="2213"/>
        <v>0</v>
      </c>
      <c r="W4695" s="22">
        <f t="shared" ca="1" si="2213"/>
        <v>334141.83993020625</v>
      </c>
      <c r="X4695" s="22">
        <f t="shared" ca="1" si="2213"/>
        <v>15174.774479248103</v>
      </c>
      <c r="Y4695" s="22">
        <f t="shared" ca="1" si="2213"/>
        <v>363.06658729787091</v>
      </c>
      <c r="Z4695" s="22">
        <f t="shared" ca="1" si="2213"/>
        <v>15537.841066545974</v>
      </c>
      <c r="AA4695" s="22">
        <f t="shared" ca="1" si="2213"/>
        <v>249.18400103390991</v>
      </c>
      <c r="AB4695" s="22">
        <f t="shared" ca="1" si="2213"/>
        <v>782.76146385244169</v>
      </c>
      <c r="AC4695" s="22">
        <f t="shared" ca="1" si="2213"/>
        <v>194.99407044091333</v>
      </c>
    </row>
    <row r="4696" spans="3:29" hidden="1" outlineLevel="1">
      <c r="F4696" s="61"/>
      <c r="G4696" s="20" t="str">
        <f>$G$11</f>
        <v>DISTPRI</v>
      </c>
      <c r="H4696" s="22">
        <f t="shared" ref="H4696:AC4696" ca="1" si="2214">+H4638+H4687</f>
        <v>629242.1873909639</v>
      </c>
      <c r="I4696" s="22">
        <f t="shared" ca="1" si="2214"/>
        <v>418130.58664980752</v>
      </c>
      <c r="J4696" s="22">
        <f t="shared" ca="1" si="2214"/>
        <v>105269.23660950769</v>
      </c>
      <c r="K4696" s="22">
        <f t="shared" ca="1" si="2214"/>
        <v>1228.4542653309161</v>
      </c>
      <c r="L4696" s="22">
        <f t="shared" ca="1" si="2214"/>
        <v>0</v>
      </c>
      <c r="M4696" s="22">
        <f t="shared" ca="1" si="2214"/>
        <v>106497.6908748386</v>
      </c>
      <c r="N4696" s="22">
        <f t="shared" ca="1" si="2214"/>
        <v>45395.010790333916</v>
      </c>
      <c r="O4696" s="22">
        <f t="shared" ca="1" si="2214"/>
        <v>12886.662795195156</v>
      </c>
      <c r="P4696" s="22">
        <f t="shared" ca="1" si="2214"/>
        <v>0</v>
      </c>
      <c r="Q4696" s="22">
        <f t="shared" ca="1" si="2214"/>
        <v>0</v>
      </c>
      <c r="R4696" s="22">
        <f t="shared" ca="1" si="2214"/>
        <v>58281.673585529061</v>
      </c>
      <c r="S4696" s="22">
        <f t="shared" ca="1" si="2214"/>
        <v>2589.0442615163233</v>
      </c>
      <c r="T4696" s="22">
        <f t="shared" ca="1" si="2214"/>
        <v>29945.918414178566</v>
      </c>
      <c r="U4696" s="22">
        <f t="shared" ca="1" si="2214"/>
        <v>0</v>
      </c>
      <c r="V4696" s="22">
        <f t="shared" ca="1" si="2214"/>
        <v>0</v>
      </c>
      <c r="W4696" s="22">
        <f t="shared" ca="1" si="2214"/>
        <v>32534.962675694889</v>
      </c>
      <c r="X4696" s="22">
        <f t="shared" ca="1" si="2214"/>
        <v>12319.441080961389</v>
      </c>
      <c r="Y4696" s="22">
        <f t="shared" ca="1" si="2214"/>
        <v>295.16362418128188</v>
      </c>
      <c r="Z4696" s="22">
        <f t="shared" ca="1" si="2214"/>
        <v>12614.60470514267</v>
      </c>
      <c r="AA4696" s="22">
        <f t="shared" ca="1" si="2214"/>
        <v>211.95303772731566</v>
      </c>
      <c r="AB4696" s="22">
        <f t="shared" ca="1" si="2214"/>
        <v>776.95302286552464</v>
      </c>
      <c r="AC4696" s="22">
        <f t="shared" ca="1" si="2214"/>
        <v>193.76283935822147</v>
      </c>
    </row>
    <row r="4697" spans="3:29" hidden="1" outlineLevel="1">
      <c r="F4697" s="61"/>
      <c r="G4697" s="20" t="str">
        <f>$G$12</f>
        <v>DISTSEC</v>
      </c>
      <c r="H4697" s="22">
        <f t="shared" ref="H4697:AC4697" ca="1" si="2215">+H4639+H4688</f>
        <v>277852.46473848278</v>
      </c>
      <c r="I4697" s="22">
        <f t="shared" ca="1" si="2215"/>
        <v>207445.1397694897</v>
      </c>
      <c r="J4697" s="22">
        <f t="shared" ca="1" si="2215"/>
        <v>46568.68496337509</v>
      </c>
      <c r="K4697" s="22">
        <f t="shared" ca="1" si="2215"/>
        <v>0</v>
      </c>
      <c r="L4697" s="22">
        <f t="shared" ca="1" si="2215"/>
        <v>0</v>
      </c>
      <c r="M4697" s="22">
        <f t="shared" ca="1" si="2215"/>
        <v>46568.68496337509</v>
      </c>
      <c r="N4697" s="22">
        <f t="shared" ca="1" si="2215"/>
        <v>16415.952381472674</v>
      </c>
      <c r="O4697" s="22">
        <f t="shared" ca="1" si="2215"/>
        <v>0</v>
      </c>
      <c r="P4697" s="22">
        <f t="shared" ca="1" si="2215"/>
        <v>0</v>
      </c>
      <c r="Q4697" s="22">
        <f t="shared" ca="1" si="2215"/>
        <v>0</v>
      </c>
      <c r="R4697" s="22">
        <f t="shared" ca="1" si="2215"/>
        <v>16415.952381472674</v>
      </c>
      <c r="S4697" s="22">
        <f t="shared" ca="1" si="2215"/>
        <v>726.57918677369571</v>
      </c>
      <c r="T4697" s="22">
        <f t="shared" ca="1" si="2215"/>
        <v>0</v>
      </c>
      <c r="U4697" s="22">
        <f t="shared" ca="1" si="2215"/>
        <v>0</v>
      </c>
      <c r="V4697" s="22">
        <f t="shared" ca="1" si="2215"/>
        <v>0</v>
      </c>
      <c r="W4697" s="22">
        <f t="shared" ca="1" si="2215"/>
        <v>726.57918677369571</v>
      </c>
      <c r="X4697" s="22">
        <f t="shared" ca="1" si="2215"/>
        <v>4568.8044266115257</v>
      </c>
      <c r="Y4697" s="22">
        <f t="shared" ca="1" si="2215"/>
        <v>0</v>
      </c>
      <c r="Z4697" s="22">
        <f t="shared" ca="1" si="2215"/>
        <v>4568.8044266115257</v>
      </c>
      <c r="AA4697" s="22">
        <f t="shared" ca="1" si="2215"/>
        <v>74.500178526809719</v>
      </c>
      <c r="AB4697" s="22">
        <f t="shared" ca="1" si="2215"/>
        <v>1645.0773117088465</v>
      </c>
      <c r="AC4697" s="22">
        <f t="shared" ca="1" si="2215"/>
        <v>407.72652052444226</v>
      </c>
    </row>
    <row r="4698" spans="3:29" hidden="1" outlineLevel="1">
      <c r="F4698" s="61"/>
      <c r="G4698" s="20" t="str">
        <f>$G$13</f>
        <v>ENERGY</v>
      </c>
      <c r="H4698" s="22">
        <f t="shared" ref="H4698:AC4698" ca="1" si="2216">+H4640+H4689</f>
        <v>47843.364514382476</v>
      </c>
      <c r="I4698" s="22">
        <f t="shared" ca="1" si="2216"/>
        <v>17392.616978256119</v>
      </c>
      <c r="J4698" s="22">
        <f t="shared" ca="1" si="2216"/>
        <v>5613.7481367710998</v>
      </c>
      <c r="K4698" s="22">
        <f t="shared" ca="1" si="2216"/>
        <v>64.266765564339821</v>
      </c>
      <c r="L4698" s="22">
        <f t="shared" ca="1" si="2216"/>
        <v>1.6288371933116175</v>
      </c>
      <c r="M4698" s="22">
        <f t="shared" ca="1" si="2216"/>
        <v>5679.6437395287512</v>
      </c>
      <c r="N4698" s="22">
        <f t="shared" ca="1" si="2216"/>
        <v>2716.5920823166966</v>
      </c>
      <c r="O4698" s="22">
        <f t="shared" ca="1" si="2216"/>
        <v>758.28205607806592</v>
      </c>
      <c r="P4698" s="22">
        <f t="shared" ca="1" si="2216"/>
        <v>60.033765273569401</v>
      </c>
      <c r="Q4698" s="22">
        <f t="shared" ca="1" si="2216"/>
        <v>12.306647222627447</v>
      </c>
      <c r="R4698" s="22">
        <f t="shared" ca="1" si="2216"/>
        <v>3547.2145508909593</v>
      </c>
      <c r="S4698" s="22">
        <f t="shared" ca="1" si="2216"/>
        <v>181.01893004438952</v>
      </c>
      <c r="T4698" s="22">
        <f t="shared" ca="1" si="2216"/>
        <v>2163.3227073489593</v>
      </c>
      <c r="U4698" s="22">
        <f t="shared" ca="1" si="2216"/>
        <v>15293.679310924477</v>
      </c>
      <c r="V4698" s="22">
        <f t="shared" ca="1" si="2216"/>
        <v>2450.9599472790605</v>
      </c>
      <c r="W4698" s="22">
        <f t="shared" ca="1" si="2216"/>
        <v>20088.980895596887</v>
      </c>
      <c r="X4698" s="22">
        <f t="shared" ca="1" si="2216"/>
        <v>736.8643685151219</v>
      </c>
      <c r="Y4698" s="22">
        <f t="shared" ca="1" si="2216"/>
        <v>17.318915134102202</v>
      </c>
      <c r="Z4698" s="22">
        <f t="shared" ca="1" si="2216"/>
        <v>754.18328364922411</v>
      </c>
      <c r="AA4698" s="22">
        <f t="shared" ca="1" si="2216"/>
        <v>16.919178252451605</v>
      </c>
      <c r="AB4698" s="22">
        <f t="shared" ca="1" si="2216"/>
        <v>291.13024743862508</v>
      </c>
      <c r="AC4698" s="22">
        <f t="shared" ca="1" si="2216"/>
        <v>72.675640769454247</v>
      </c>
    </row>
    <row r="4699" spans="3:29" hidden="1" outlineLevel="1">
      <c r="F4699" s="61"/>
      <c r="G4699" s="20" t="str">
        <f>$G$14</f>
        <v>CUSTOMER</v>
      </c>
      <c r="H4699" s="22">
        <f t="shared" ref="H4699:AC4699" ca="1" si="2217">+H4641+H4690</f>
        <v>590318.36184688739</v>
      </c>
      <c r="I4699" s="22">
        <f t="shared" ca="1" si="2217"/>
        <v>428619.28463322716</v>
      </c>
      <c r="J4699" s="22">
        <f t="shared" ca="1" si="2217"/>
        <v>104358.8152773069</v>
      </c>
      <c r="K4699" s="22">
        <f t="shared" ca="1" si="2217"/>
        <v>860.03590461330634</v>
      </c>
      <c r="L4699" s="22">
        <f t="shared" ca="1" si="2217"/>
        <v>122.51284088363383</v>
      </c>
      <c r="M4699" s="22">
        <f t="shared" ca="1" si="2217"/>
        <v>105341.36402280384</v>
      </c>
      <c r="N4699" s="22">
        <f t="shared" ca="1" si="2217"/>
        <v>1751.7527039726278</v>
      </c>
      <c r="O4699" s="22">
        <f t="shared" ca="1" si="2217"/>
        <v>721.00521156738489</v>
      </c>
      <c r="P4699" s="22">
        <f t="shared" ca="1" si="2217"/>
        <v>351.37323544311704</v>
      </c>
      <c r="Q4699" s="22">
        <f t="shared" ca="1" si="2217"/>
        <v>150.46762275803366</v>
      </c>
      <c r="R4699" s="22">
        <f t="shared" ca="1" si="2217"/>
        <v>2974.5987737411638</v>
      </c>
      <c r="S4699" s="22">
        <f t="shared" ca="1" si="2217"/>
        <v>25.255015233986072</v>
      </c>
      <c r="T4699" s="22">
        <f t="shared" ca="1" si="2217"/>
        <v>448.98244880726929</v>
      </c>
      <c r="U4699" s="22">
        <f t="shared" ca="1" si="2217"/>
        <v>911.05816286698223</v>
      </c>
      <c r="V4699" s="22">
        <f t="shared" ca="1" si="2217"/>
        <v>225.715428715299</v>
      </c>
      <c r="W4699" s="22">
        <f t="shared" ca="1" si="2217"/>
        <v>1611.0110556235363</v>
      </c>
      <c r="X4699" s="22">
        <f t="shared" ca="1" si="2217"/>
        <v>592.48068403550508</v>
      </c>
      <c r="Y4699" s="22">
        <f t="shared" ca="1" si="2217"/>
        <v>9.1710662021125877</v>
      </c>
      <c r="Z4699" s="22">
        <f t="shared" ca="1" si="2217"/>
        <v>601.65175023761765</v>
      </c>
      <c r="AA4699" s="22">
        <f t="shared" ca="1" si="2217"/>
        <v>35.124405226902262</v>
      </c>
      <c r="AB4699" s="22">
        <f t="shared" ca="1" si="2217"/>
        <v>44364.867203307891</v>
      </c>
      <c r="AC4699" s="22">
        <f t="shared" ca="1" si="2217"/>
        <v>6770.4600027194247</v>
      </c>
    </row>
    <row r="4700" spans="3:29" collapsed="1">
      <c r="C4700" s="20" t="s">
        <v>399</v>
      </c>
      <c r="E4700" s="22">
        <f>+E4642+E4691</f>
        <v>9979499.0599999987</v>
      </c>
      <c r="F4700" s="61"/>
      <c r="G4700" s="20" t="str">
        <f>$G$15</f>
        <v>TOTAL</v>
      </c>
      <c r="H4700" s="22">
        <f t="shared" ref="H4700:AC4700" ca="1" si="2218">+H4642+H4691</f>
        <v>9979499.0599999987</v>
      </c>
      <c r="I4700" s="22">
        <f t="shared" ca="1" si="2218"/>
        <v>5190964.1174994865</v>
      </c>
      <c r="J4700" s="22">
        <f t="shared" ca="1" si="2218"/>
        <v>1305368.1125283933</v>
      </c>
      <c r="K4700" s="22">
        <f t="shared" ca="1" si="2218"/>
        <v>14348.619660184297</v>
      </c>
      <c r="L4700" s="22">
        <f t="shared" ca="1" si="2218"/>
        <v>436.77500577745667</v>
      </c>
      <c r="M4700" s="22">
        <f t="shared" ca="1" si="2218"/>
        <v>1320153.5071943551</v>
      </c>
      <c r="N4700" s="22">
        <f t="shared" ca="1" si="2218"/>
        <v>505153.74547937</v>
      </c>
      <c r="O4700" s="22">
        <f t="shared" ca="1" si="2218"/>
        <v>139279.89956101586</v>
      </c>
      <c r="P4700" s="22">
        <f t="shared" ca="1" si="2218"/>
        <v>10665.768011517594</v>
      </c>
      <c r="Q4700" s="22">
        <f t="shared" ca="1" si="2218"/>
        <v>1984.6112528847293</v>
      </c>
      <c r="R4700" s="22">
        <f t="shared" ca="1" si="2218"/>
        <v>657084.02430478809</v>
      </c>
      <c r="S4700" s="22">
        <f t="shared" ca="1" si="2218"/>
        <v>29657.881741792749</v>
      </c>
      <c r="T4700" s="22">
        <f t="shared" ca="1" si="2218"/>
        <v>319540.92502135347</v>
      </c>
      <c r="U4700" s="22">
        <f t="shared" ca="1" si="2218"/>
        <v>1985957.1054988962</v>
      </c>
      <c r="V4700" s="22">
        <f t="shared" ca="1" si="2218"/>
        <v>265442.29642529192</v>
      </c>
      <c r="W4700" s="22">
        <f t="shared" ca="1" si="2218"/>
        <v>2600598.2086873343</v>
      </c>
      <c r="X4700" s="22">
        <f t="shared" ca="1" si="2218"/>
        <v>137338.2108084365</v>
      </c>
      <c r="Y4700" s="22">
        <f t="shared" ca="1" si="2218"/>
        <v>3194.0109107124281</v>
      </c>
      <c r="Z4700" s="22">
        <f t="shared" ca="1" si="2218"/>
        <v>140532.22171914892</v>
      </c>
      <c r="AA4700" s="22">
        <f t="shared" ca="1" si="2218"/>
        <v>2399.9557885399436</v>
      </c>
      <c r="AB4700" s="22">
        <f t="shared" ca="1" si="2218"/>
        <v>57687.305848656804</v>
      </c>
      <c r="AC4700" s="22">
        <f t="shared" ca="1" si="2218"/>
        <v>10079.718957689995</v>
      </c>
    </row>
    <row r="4701" spans="3:29">
      <c r="F4701" s="63"/>
    </row>
    <row r="4702" spans="3:29" hidden="1" outlineLevel="1">
      <c r="E4702" s="22"/>
      <c r="F4702" s="61"/>
      <c r="G4702" s="20" t="str">
        <f>$G$8</f>
        <v>PRODUCTION</v>
      </c>
      <c r="H4702" s="24">
        <f ca="1">+H4593+H4693</f>
        <v>17972311.267839424</v>
      </c>
      <c r="I4702" s="24">
        <f t="shared" ref="I4702:AC4702" ca="1" si="2219">+I4593+I4693</f>
        <v>4878586.4201664869</v>
      </c>
      <c r="J4702" s="24">
        <f t="shared" ca="1" si="2219"/>
        <v>4209529.0968142534</v>
      </c>
      <c r="K4702" s="24">
        <f t="shared" ca="1" si="2219"/>
        <v>38462.817536328424</v>
      </c>
      <c r="L4702" s="24">
        <f t="shared" ca="1" si="2219"/>
        <v>-273.58479261031192</v>
      </c>
      <c r="M4702" s="24">
        <f t="shared" ca="1" si="2219"/>
        <v>4247718.3295579748</v>
      </c>
      <c r="N4702" s="24">
        <f t="shared" ca="1" si="2219"/>
        <v>2179719.2435354502</v>
      </c>
      <c r="O4702" s="24">
        <f t="shared" ca="1" si="2219"/>
        <v>823806.45520890644</v>
      </c>
      <c r="P4702" s="24">
        <f t="shared" ca="1" si="2219"/>
        <v>31526.811172159851</v>
      </c>
      <c r="Q4702" s="24">
        <f t="shared" ca="1" si="2219"/>
        <v>122714.90310057392</v>
      </c>
      <c r="R4702" s="24">
        <f t="shared" ca="1" si="2219"/>
        <v>3157767.4130170932</v>
      </c>
      <c r="S4702" s="24">
        <f t="shared" ca="1" si="2219"/>
        <v>90214.582019144276</v>
      </c>
      <c r="T4702" s="24">
        <f t="shared" ca="1" si="2219"/>
        <v>1406645.3398848926</v>
      </c>
      <c r="U4702" s="24">
        <f t="shared" ca="1" si="2219"/>
        <v>2950074.2116073458</v>
      </c>
      <c r="V4702" s="24">
        <f t="shared" ca="1" si="2219"/>
        <v>347703.05609875987</v>
      </c>
      <c r="W4702" s="24">
        <f t="shared" ca="1" si="2219"/>
        <v>4794637.1896101516</v>
      </c>
      <c r="X4702" s="24">
        <f t="shared" ca="1" si="2219"/>
        <v>769214.38737667073</v>
      </c>
      <c r="Y4702" s="24">
        <f t="shared" ca="1" si="2219"/>
        <v>16785.603059697438</v>
      </c>
      <c r="Z4702" s="24">
        <f t="shared" ca="1" si="2219"/>
        <v>785999.99043636839</v>
      </c>
      <c r="AA4702" s="24">
        <f t="shared" ca="1" si="2219"/>
        <v>13832.496595032379</v>
      </c>
      <c r="AB4702" s="24">
        <f t="shared" ca="1" si="2219"/>
        <v>71371.686651847907</v>
      </c>
      <c r="AC4702" s="24">
        <f t="shared" ca="1" si="2219"/>
        <v>22397.74180447973</v>
      </c>
    </row>
    <row r="4703" spans="3:29" hidden="1" outlineLevel="1">
      <c r="E4703" s="22"/>
      <c r="F4703" s="61"/>
      <c r="G4703" s="20" t="str">
        <f>$G$9</f>
        <v>BULKTRAN</v>
      </c>
      <c r="H4703" s="24">
        <f t="shared" ref="H4703:AC4703" ca="1" si="2220">+H4594+H4694</f>
        <v>21993443.711161751</v>
      </c>
      <c r="I4703" s="24">
        <f t="shared" ca="1" si="2220"/>
        <v>5753042.8294021003</v>
      </c>
      <c r="J4703" s="24">
        <f t="shared" ca="1" si="2220"/>
        <v>5289255.9141868884</v>
      </c>
      <c r="K4703" s="24">
        <f t="shared" ca="1" si="2220"/>
        <v>89241.374171075688</v>
      </c>
      <c r="L4703" s="24">
        <f t="shared" ca="1" si="2220"/>
        <v>3318.4347690510454</v>
      </c>
      <c r="M4703" s="24">
        <f t="shared" ca="1" si="2220"/>
        <v>5381815.7231270149</v>
      </c>
      <c r="N4703" s="24">
        <f t="shared" ca="1" si="2220"/>
        <v>2831768.9370858562</v>
      </c>
      <c r="O4703" s="24">
        <f t="shared" ca="1" si="2220"/>
        <v>1027707.4893671473</v>
      </c>
      <c r="P4703" s="24">
        <f t="shared" ca="1" si="2220"/>
        <v>47797.697839138375</v>
      </c>
      <c r="Q4703" s="24">
        <f t="shared" ca="1" si="2220"/>
        <v>-278661.67975677812</v>
      </c>
      <c r="R4703" s="24">
        <f t="shared" ca="1" si="2220"/>
        <v>3628612.444535363</v>
      </c>
      <c r="S4703" s="24">
        <f t="shared" ca="1" si="2220"/>
        <v>105562.08911342968</v>
      </c>
      <c r="T4703" s="24">
        <f t="shared" ca="1" si="2220"/>
        <v>1703423.0422708229</v>
      </c>
      <c r="U4703" s="24">
        <f t="shared" ca="1" si="2220"/>
        <v>3939418.9384037526</v>
      </c>
      <c r="V4703" s="24">
        <f t="shared" ca="1" si="2220"/>
        <v>330832.64742504561</v>
      </c>
      <c r="W4703" s="24">
        <f t="shared" ca="1" si="2220"/>
        <v>6079236.7172130495</v>
      </c>
      <c r="X4703" s="24">
        <f t="shared" ca="1" si="2220"/>
        <v>996994.12470693071</v>
      </c>
      <c r="Y4703" s="24">
        <f t="shared" ca="1" si="2220"/>
        <v>20518.464148885418</v>
      </c>
      <c r="Z4703" s="24">
        <f t="shared" ca="1" si="2220"/>
        <v>1017512.5888558162</v>
      </c>
      <c r="AA4703" s="24">
        <f t="shared" ca="1" si="2220"/>
        <v>16797.961466690573</v>
      </c>
      <c r="AB4703" s="24">
        <f t="shared" ca="1" si="2220"/>
        <v>89016.859375365369</v>
      </c>
      <c r="AC4703" s="24">
        <f t="shared" ca="1" si="2220"/>
        <v>27408.587186343593</v>
      </c>
    </row>
    <row r="4704" spans="3:29" hidden="1" outlineLevel="1">
      <c r="E4704" s="22"/>
      <c r="F4704" s="61"/>
      <c r="G4704" s="20" t="str">
        <f>$G$10</f>
        <v>SUBTRAN</v>
      </c>
      <c r="H4704" s="24">
        <f t="shared" ref="H4704:AC4704" ca="1" si="2221">+H4595+H4695</f>
        <v>8479155.8316995371</v>
      </c>
      <c r="I4704" s="24">
        <f t="shared" ca="1" si="2221"/>
        <v>2093557.9529036018</v>
      </c>
      <c r="J4704" s="24">
        <f t="shared" ca="1" si="2221"/>
        <v>1939199.3892467474</v>
      </c>
      <c r="K4704" s="24">
        <f t="shared" ca="1" si="2221"/>
        <v>32513.704384041994</v>
      </c>
      <c r="L4704" s="24">
        <f t="shared" ca="1" si="2221"/>
        <v>1567.5747433883153</v>
      </c>
      <c r="M4704" s="24">
        <f t="shared" ca="1" si="2221"/>
        <v>1973280.6683741778</v>
      </c>
      <c r="N4704" s="24">
        <f t="shared" ca="1" si="2221"/>
        <v>1081199.010895686</v>
      </c>
      <c r="O4704" s="24">
        <f t="shared" ca="1" si="2221"/>
        <v>389993.34280563588</v>
      </c>
      <c r="P4704" s="24">
        <f t="shared" ca="1" si="2221"/>
        <v>23417.045146703109</v>
      </c>
      <c r="Q4704" s="24">
        <f t="shared" ca="1" si="2221"/>
        <v>0</v>
      </c>
      <c r="R4704" s="24">
        <f t="shared" ca="1" si="2221"/>
        <v>1494609.3988480254</v>
      </c>
      <c r="S4704" s="24">
        <f t="shared" ca="1" si="2221"/>
        <v>37585.073512715411</v>
      </c>
      <c r="T4704" s="24">
        <f t="shared" ca="1" si="2221"/>
        <v>642717.991304253</v>
      </c>
      <c r="U4704" s="24">
        <f t="shared" ca="1" si="2221"/>
        <v>1818713.8486905652</v>
      </c>
      <c r="V4704" s="24">
        <f t="shared" ca="1" si="2221"/>
        <v>0</v>
      </c>
      <c r="W4704" s="24">
        <f t="shared" ca="1" si="2221"/>
        <v>2499016.9135075356</v>
      </c>
      <c r="X4704" s="24">
        <f t="shared" ca="1" si="2221"/>
        <v>380615.61103699543</v>
      </c>
      <c r="Y4704" s="24">
        <f t="shared" ca="1" si="2221"/>
        <v>7765.1482895300333</v>
      </c>
      <c r="Z4704" s="24">
        <f t="shared" ca="1" si="2221"/>
        <v>388380.75932652544</v>
      </c>
      <c r="AA4704" s="24">
        <f t="shared" ca="1" si="2221"/>
        <v>6040.3543127120874</v>
      </c>
      <c r="AB4704" s="24">
        <f t="shared" ca="1" si="2221"/>
        <v>18542.737828860929</v>
      </c>
      <c r="AC4704" s="24">
        <f t="shared" ca="1" si="2221"/>
        <v>5727.0465980994732</v>
      </c>
    </row>
    <row r="4705" spans="1:29" hidden="1" outlineLevel="1">
      <c r="E4705" s="22"/>
      <c r="F4705" s="61"/>
      <c r="G4705" s="20" t="str">
        <f>$G$11</f>
        <v>DISTPRI</v>
      </c>
      <c r="H4705" s="24">
        <f t="shared" ref="H4705:AC4705" ca="1" si="2222">+H4596+H4696</f>
        <v>15730023.916421404</v>
      </c>
      <c r="I4705" s="24">
        <f t="shared" ca="1" si="2222"/>
        <v>4385682.015485296</v>
      </c>
      <c r="J4705" s="24">
        <f t="shared" ca="1" si="2222"/>
        <v>4813469.7618041243</v>
      </c>
      <c r="K4705" s="24">
        <f t="shared" ca="1" si="2222"/>
        <v>69897.155122426673</v>
      </c>
      <c r="L4705" s="24">
        <f t="shared" ca="1" si="2222"/>
        <v>0</v>
      </c>
      <c r="M4705" s="24">
        <f t="shared" ca="1" si="2222"/>
        <v>4883366.9169265507</v>
      </c>
      <c r="N4705" s="24">
        <f t="shared" ca="1" si="2222"/>
        <v>2668482.7028124142</v>
      </c>
      <c r="O4705" s="24">
        <f t="shared" ca="1" si="2222"/>
        <v>987917.3941598644</v>
      </c>
      <c r="P4705" s="24">
        <f t="shared" ca="1" si="2222"/>
        <v>0</v>
      </c>
      <c r="Q4705" s="24">
        <f t="shared" ca="1" si="2222"/>
        <v>0</v>
      </c>
      <c r="R4705" s="24">
        <f t="shared" ca="1" si="2222"/>
        <v>3656400.0969722788</v>
      </c>
      <c r="S4705" s="24">
        <f t="shared" ca="1" si="2222"/>
        <v>94517.393603522636</v>
      </c>
      <c r="T4705" s="24">
        <f t="shared" ca="1" si="2222"/>
        <v>1646314.5095904619</v>
      </c>
      <c r="U4705" s="24">
        <f t="shared" ca="1" si="2222"/>
        <v>0</v>
      </c>
      <c r="V4705" s="24">
        <f t="shared" ca="1" si="2222"/>
        <v>0</v>
      </c>
      <c r="W4705" s="24">
        <f t="shared" ca="1" si="2222"/>
        <v>1740831.9031939842</v>
      </c>
      <c r="X4705" s="24">
        <f t="shared" ca="1" si="2222"/>
        <v>952590.02201438788</v>
      </c>
      <c r="Y4705" s="24">
        <f t="shared" ca="1" si="2222"/>
        <v>19694.151420423012</v>
      </c>
      <c r="Z4705" s="24">
        <f t="shared" ca="1" si="2222"/>
        <v>972284.17343481083</v>
      </c>
      <c r="AA4705" s="24">
        <f t="shared" ca="1" si="2222"/>
        <v>16159.154161475959</v>
      </c>
      <c r="AB4705" s="24">
        <f t="shared" ca="1" si="2222"/>
        <v>57309.416977940353</v>
      </c>
      <c r="AC4705" s="24">
        <f t="shared" ca="1" si="2222"/>
        <v>17990.239269083799</v>
      </c>
    </row>
    <row r="4706" spans="1:29" hidden="1" outlineLevel="1">
      <c r="E4706" s="22"/>
      <c r="F4706" s="61"/>
      <c r="G4706" s="20" t="str">
        <f>$G$12</f>
        <v>DISTSEC</v>
      </c>
      <c r="H4706" s="24">
        <f t="shared" ref="H4706:AC4706" ca="1" si="2223">+H4597+H4697</f>
        <v>5784910.6870674836</v>
      </c>
      <c r="I4706" s="24">
        <f t="shared" ca="1" si="2223"/>
        <v>2166421.0317092189</v>
      </c>
      <c r="J4706" s="24">
        <f t="shared" ca="1" si="2223"/>
        <v>2117280.136288024</v>
      </c>
      <c r="K4706" s="24">
        <f t="shared" ca="1" si="2223"/>
        <v>0</v>
      </c>
      <c r="L4706" s="24">
        <f t="shared" ca="1" si="2223"/>
        <v>0</v>
      </c>
      <c r="M4706" s="24">
        <f t="shared" ca="1" si="2223"/>
        <v>2117280.136288024</v>
      </c>
      <c r="N4706" s="24">
        <f t="shared" ca="1" si="2223"/>
        <v>959616.59208418278</v>
      </c>
      <c r="O4706" s="24">
        <f t="shared" ca="1" si="2223"/>
        <v>0</v>
      </c>
      <c r="P4706" s="24">
        <f t="shared" ca="1" si="2223"/>
        <v>0</v>
      </c>
      <c r="Q4706" s="24">
        <f t="shared" ca="1" si="2223"/>
        <v>0</v>
      </c>
      <c r="R4706" s="24">
        <f t="shared" ca="1" si="2223"/>
        <v>959616.59208418278</v>
      </c>
      <c r="S4706" s="24">
        <f t="shared" ca="1" si="2223"/>
        <v>26362.119059820361</v>
      </c>
      <c r="T4706" s="24">
        <f t="shared" ca="1" si="2223"/>
        <v>0</v>
      </c>
      <c r="U4706" s="24">
        <f t="shared" ca="1" si="2223"/>
        <v>0</v>
      </c>
      <c r="V4706" s="24">
        <f t="shared" ca="1" si="2223"/>
        <v>0</v>
      </c>
      <c r="W4706" s="24">
        <f t="shared" ca="1" si="2223"/>
        <v>26362.119059820361</v>
      </c>
      <c r="X4706" s="24">
        <f t="shared" ca="1" si="2223"/>
        <v>351311.88317655527</v>
      </c>
      <c r="Y4706" s="24">
        <f t="shared" ca="1" si="2223"/>
        <v>0</v>
      </c>
      <c r="Z4706" s="24">
        <f t="shared" ca="1" si="2223"/>
        <v>351311.88317655527</v>
      </c>
      <c r="AA4706" s="24">
        <f t="shared" ca="1" si="2223"/>
        <v>5646.2714980478931</v>
      </c>
      <c r="AB4706" s="24">
        <f t="shared" ca="1" si="2223"/>
        <v>120640.87537900405</v>
      </c>
      <c r="AC4706" s="24">
        <f t="shared" ca="1" si="2223"/>
        <v>37631.777872623323</v>
      </c>
    </row>
    <row r="4707" spans="1:29" hidden="1" outlineLevel="1">
      <c r="E4707" s="22"/>
      <c r="F4707" s="61"/>
      <c r="G4707" s="20" t="str">
        <f>$G$13</f>
        <v>ENERGY</v>
      </c>
      <c r="H4707" s="24">
        <f t="shared" ref="H4707:AC4707" ca="1" si="2224">+H4598+H4698</f>
        <v>2654439.5464030155</v>
      </c>
      <c r="I4707" s="24">
        <f t="shared" ca="1" si="2224"/>
        <v>145557.35836317731</v>
      </c>
      <c r="J4707" s="24">
        <f t="shared" ca="1" si="2224"/>
        <v>749908.533082098</v>
      </c>
      <c r="K4707" s="24">
        <f t="shared" ca="1" si="2224"/>
        <v>-9447.8823794060099</v>
      </c>
      <c r="L4707" s="24">
        <f t="shared" ca="1" si="2224"/>
        <v>-810.7861976409597</v>
      </c>
      <c r="M4707" s="24">
        <f t="shared" ca="1" si="2224"/>
        <v>739649.86450505024</v>
      </c>
      <c r="N4707" s="24">
        <f t="shared" ca="1" si="2224"/>
        <v>432763.49087545351</v>
      </c>
      <c r="O4707" s="24">
        <f t="shared" ca="1" si="2224"/>
        <v>208525.79340290136</v>
      </c>
      <c r="P4707" s="24">
        <f t="shared" ca="1" si="2224"/>
        <v>4059.9319360478357</v>
      </c>
      <c r="Q4707" s="24">
        <f t="shared" ca="1" si="2224"/>
        <v>240193.29228610781</v>
      </c>
      <c r="R4707" s="24">
        <f t="shared" ca="1" si="2224"/>
        <v>885542.50850050827</v>
      </c>
      <c r="S4707" s="24">
        <f t="shared" ca="1" si="2224"/>
        <v>24252.969104683805</v>
      </c>
      <c r="T4707" s="24">
        <f t="shared" ca="1" si="2224"/>
        <v>423478.05558868649</v>
      </c>
      <c r="U4707" s="24">
        <f t="shared" ca="1" si="2224"/>
        <v>101009.23635345184</v>
      </c>
      <c r="V4707" s="24">
        <f t="shared" ca="1" si="2224"/>
        <v>69490.934582764239</v>
      </c>
      <c r="W4707" s="24">
        <f t="shared" ca="1" si="2224"/>
        <v>618231.19562958716</v>
      </c>
      <c r="X4707" s="24">
        <f t="shared" ca="1" si="2224"/>
        <v>162172.86093442939</v>
      </c>
      <c r="Y4707" s="24">
        <f t="shared" ca="1" si="2224"/>
        <v>3967.7657148629405</v>
      </c>
      <c r="Z4707" s="24">
        <f t="shared" ca="1" si="2224"/>
        <v>166140.6266492921</v>
      </c>
      <c r="AA4707" s="24">
        <f t="shared" ca="1" si="2224"/>
        <v>4626.4809387482401</v>
      </c>
      <c r="AB4707" s="24">
        <f t="shared" ca="1" si="2224"/>
        <v>70448.207340552399</v>
      </c>
      <c r="AC4707" s="24">
        <f t="shared" ca="1" si="2224"/>
        <v>24243.304476063997</v>
      </c>
    </row>
    <row r="4708" spans="1:29" hidden="1" outlineLevel="1">
      <c r="E4708" s="22"/>
      <c r="F4708" s="61"/>
      <c r="G4708" s="20" t="str">
        <f>$G$14</f>
        <v>CUSTOMER</v>
      </c>
      <c r="H4708" s="24">
        <f t="shared" ref="H4708:AC4708" ca="1" si="2225">+H4599+H4699</f>
        <v>12955978.820025794</v>
      </c>
      <c r="I4708" s="24">
        <f t="shared" ca="1" si="2225"/>
        <v>4199839.0018853676</v>
      </c>
      <c r="J4708" s="24">
        <f t="shared" ca="1" si="2225"/>
        <v>4522946.4226347385</v>
      </c>
      <c r="K4708" s="24">
        <f t="shared" ca="1" si="2225"/>
        <v>43320.731773685649</v>
      </c>
      <c r="L4708" s="24">
        <f t="shared" ca="1" si="2225"/>
        <v>5580.9166242364336</v>
      </c>
      <c r="M4708" s="24">
        <f t="shared" ca="1" si="2225"/>
        <v>4571848.0710326592</v>
      </c>
      <c r="N4708" s="24">
        <f t="shared" ca="1" si="2225"/>
        <v>97176.642355974909</v>
      </c>
      <c r="O4708" s="24">
        <f t="shared" ca="1" si="2225"/>
        <v>51998.213727723356</v>
      </c>
      <c r="P4708" s="24">
        <f t="shared" ca="1" si="2225"/>
        <v>13178.819192188954</v>
      </c>
      <c r="Q4708" s="24">
        <f t="shared" ca="1" si="2225"/>
        <v>-66076.341212313622</v>
      </c>
      <c r="R4708" s="24">
        <f t="shared" ca="1" si="2225"/>
        <v>96277.334063573682</v>
      </c>
      <c r="S4708" s="24">
        <f t="shared" ca="1" si="2225"/>
        <v>874.7550713592143</v>
      </c>
      <c r="T4708" s="24">
        <f t="shared" ca="1" si="2225"/>
        <v>23272.932152031808</v>
      </c>
      <c r="U4708" s="24">
        <f t="shared" ca="1" si="2225"/>
        <v>13709.016412864918</v>
      </c>
      <c r="V4708" s="24">
        <f t="shared" ca="1" si="2225"/>
        <v>1823.3483998753431</v>
      </c>
      <c r="W4708" s="24">
        <f t="shared" ca="1" si="2225"/>
        <v>39680.052036131252</v>
      </c>
      <c r="X4708" s="24">
        <f t="shared" ca="1" si="2225"/>
        <v>43328.49405257083</v>
      </c>
      <c r="Y4708" s="24">
        <f t="shared" ca="1" si="2225"/>
        <v>576.52011580553778</v>
      </c>
      <c r="Z4708" s="24">
        <f t="shared" ca="1" si="2225"/>
        <v>43905.014168376358</v>
      </c>
      <c r="AA4708" s="24">
        <f t="shared" ca="1" si="2225"/>
        <v>2549.0139259424823</v>
      </c>
      <c r="AB4708" s="24">
        <f t="shared" ca="1" si="2225"/>
        <v>3361618.7407570048</v>
      </c>
      <c r="AC4708" s="24">
        <f t="shared" ca="1" si="2225"/>
        <v>640261.59215673327</v>
      </c>
    </row>
    <row r="4709" spans="1:29" ht="14" collapsed="1">
      <c r="A4709" s="82" t="s">
        <v>518</v>
      </c>
      <c r="E4709" s="24">
        <f>+E4600+E4700</f>
        <v>85570263.780618384</v>
      </c>
      <c r="F4709" s="61"/>
      <c r="G4709" s="20" t="str">
        <f>$G$15</f>
        <v>TOTAL</v>
      </c>
      <c r="H4709" s="24">
        <f ca="1">+H4600+H4700</f>
        <v>85570263.78061837</v>
      </c>
      <c r="I4709" s="24">
        <f t="shared" ref="I4709:AC4709" ca="1" si="2226">+I4600+I4700</f>
        <v>23622686.609915197</v>
      </c>
      <c r="J4709" s="24">
        <f t="shared" ca="1" si="2226"/>
        <v>23641589.254056871</v>
      </c>
      <c r="K4709" s="24">
        <f t="shared" ca="1" si="2226"/>
        <v>263987.90060815238</v>
      </c>
      <c r="L4709" s="24">
        <f t="shared" ca="1" si="2226"/>
        <v>9382.5551464245291</v>
      </c>
      <c r="M4709" s="24">
        <f t="shared" ca="1" si="2226"/>
        <v>23914959.709811423</v>
      </c>
      <c r="N4709" s="24">
        <f t="shared" ca="1" si="2226"/>
        <v>10250726.619645016</v>
      </c>
      <c r="O4709" s="24">
        <f t="shared" ca="1" si="2226"/>
        <v>3489948.6886721789</v>
      </c>
      <c r="P4709" s="24">
        <f t="shared" ca="1" si="2226"/>
        <v>119980.3052862379</v>
      </c>
      <c r="Q4709" s="24">
        <f t="shared" ca="1" si="2226"/>
        <v>18170.174417589908</v>
      </c>
      <c r="R4709" s="24">
        <f t="shared" ca="1" si="2226"/>
        <v>13878825.788021024</v>
      </c>
      <c r="S4709" s="24">
        <f t="shared" ca="1" si="2226"/>
        <v>379368.98148467555</v>
      </c>
      <c r="T4709" s="24">
        <f t="shared" ca="1" si="2226"/>
        <v>5845851.8707911586</v>
      </c>
      <c r="U4709" s="24">
        <f t="shared" ca="1" si="2226"/>
        <v>8822925.25146796</v>
      </c>
      <c r="V4709" s="24">
        <f t="shared" ca="1" si="2226"/>
        <v>749849.98650644172</v>
      </c>
      <c r="W4709" s="24">
        <f t="shared" ca="1" si="2226"/>
        <v>15797996.090250246</v>
      </c>
      <c r="X4709" s="24">
        <f t="shared" ca="1" si="2226"/>
        <v>3656227.3832985419</v>
      </c>
      <c r="Y4709" s="24">
        <f t="shared" ca="1" si="2226"/>
        <v>69307.652749204382</v>
      </c>
      <c r="Z4709" s="24">
        <f t="shared" ca="1" si="2226"/>
        <v>3725535.0360477469</v>
      </c>
      <c r="AA4709" s="24">
        <f t="shared" ca="1" si="2226"/>
        <v>65651.732898649585</v>
      </c>
      <c r="AB4709" s="24">
        <f t="shared" ca="1" si="2226"/>
        <v>3788948.5243105758</v>
      </c>
      <c r="AC4709" s="24">
        <f t="shared" ca="1" si="2226"/>
        <v>775660.28936342674</v>
      </c>
    </row>
    <row r="4710" spans="1:29">
      <c r="E4710" s="24"/>
      <c r="F4710" s="63"/>
      <c r="H4710" s="24"/>
      <c r="I4710" s="25"/>
      <c r="J4710" s="25"/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</row>
    <row r="4711" spans="1:29">
      <c r="B4711" s="59" t="s">
        <v>178</v>
      </c>
      <c r="H4711" s="295">
        <f ca="1">H4709/H990</f>
        <v>4.5704280020022518E-2</v>
      </c>
      <c r="I4711" s="295">
        <f ca="1">I4709/I990</f>
        <v>2.2184115082333703E-2</v>
      </c>
      <c r="J4711" s="295">
        <f t="shared" ref="J4711:AC4711" ca="1" si="2227">J4709/J990</f>
        <v>8.8350634959704216E-2</v>
      </c>
      <c r="K4711" s="295">
        <f t="shared" ca="1" si="2227"/>
        <v>0.10920075432525758</v>
      </c>
      <c r="L4711" s="295">
        <f t="shared" ca="1" si="2227"/>
        <v>0.20448183302545275</v>
      </c>
      <c r="M4711" s="295">
        <f t="shared" ca="1" si="2227"/>
        <v>8.8557013512871249E-2</v>
      </c>
      <c r="N4711" s="295">
        <f t="shared" ca="1" si="2227"/>
        <v>0.11203222067210027</v>
      </c>
      <c r="O4711" s="295">
        <f t="shared" ca="1" si="2227"/>
        <v>0.15449802453210806</v>
      </c>
      <c r="P4711" s="295">
        <f t="shared" ca="1" si="2227"/>
        <v>9.2486453927534795E-2</v>
      </c>
      <c r="Q4711" s="295">
        <f ca="1">IFERROR(Q4709/Q990,0)</f>
        <v>6.493982895856025E-2</v>
      </c>
      <c r="R4711" s="295">
        <f ca="1">R4709/R990</f>
        <v>0.11999256258629501</v>
      </c>
      <c r="S4711" s="295">
        <f t="shared" ca="1" si="2227"/>
        <v>7.4283261427324165E-2</v>
      </c>
      <c r="T4711" s="295">
        <f t="shared" ca="1" si="2227"/>
        <v>0.10853811311165792</v>
      </c>
      <c r="U4711" s="295">
        <f t="shared" ca="1" si="2227"/>
        <v>3.2707209003160043E-2</v>
      </c>
      <c r="V4711" s="295">
        <f t="shared" ca="1" si="2227"/>
        <v>2.1674724096247572E-2</v>
      </c>
      <c r="W4711" s="295">
        <f t="shared" ca="1" si="2227"/>
        <v>4.3482640587518828E-2</v>
      </c>
      <c r="X4711" s="295">
        <f t="shared" ca="1" si="2227"/>
        <v>0.14470648023000998</v>
      </c>
      <c r="Y4711" s="295">
        <f t="shared" ca="1" si="2227"/>
        <v>0.12705459190367913</v>
      </c>
      <c r="Z4711" s="295">
        <f t="shared" ca="1" si="2227"/>
        <v>0.14433343602741328</v>
      </c>
      <c r="AA4711" s="295">
        <f t="shared" ca="1" si="2227"/>
        <v>0.14447927715246647</v>
      </c>
      <c r="AB4711" s="295">
        <f t="shared" ca="1" si="2227"/>
        <v>0.1372416376318667</v>
      </c>
      <c r="AC4711" s="295">
        <f t="shared" ca="1" si="2227"/>
        <v>0.17217006910563989</v>
      </c>
    </row>
    <row r="4712" spans="1:29" s="84" customFormat="1" thickBot="1">
      <c r="F4712" s="90"/>
      <c r="I4712" s="85"/>
      <c r="J4712" s="85"/>
      <c r="K4712" s="85"/>
      <c r="L4712" s="85"/>
      <c r="M4712" s="85"/>
      <c r="N4712" s="85"/>
      <c r="O4712" s="85"/>
      <c r="P4712" s="85"/>
      <c r="Q4712" s="85"/>
      <c r="R4712" s="85"/>
      <c r="S4712" s="85"/>
      <c r="T4712" s="85"/>
      <c r="U4712" s="85"/>
      <c r="V4712" s="85"/>
      <c r="W4712" s="85"/>
      <c r="X4712" s="85"/>
      <c r="Y4712" s="85"/>
      <c r="Z4712" s="85"/>
      <c r="AA4712" s="85"/>
      <c r="AB4712" s="85"/>
      <c r="AC4712" s="85"/>
    </row>
    <row r="4713" spans="1:29" ht="20.25" customHeight="1" thickTop="1">
      <c r="A4713" s="86" t="s">
        <v>20</v>
      </c>
      <c r="E4713" s="22"/>
      <c r="F4713" s="61"/>
      <c r="G4713" s="22"/>
      <c r="I4713" s="11"/>
      <c r="J4713" s="11"/>
      <c r="K4713" s="11"/>
      <c r="L4713" s="11"/>
      <c r="M4713" s="11"/>
      <c r="N4713" s="11"/>
      <c r="O4713" s="11"/>
      <c r="P4713" s="11"/>
      <c r="Q4713" s="11"/>
      <c r="R4713" s="11"/>
      <c r="S4713" s="11"/>
      <c r="T4713" s="11"/>
      <c r="U4713" s="11"/>
      <c r="V4713" s="11"/>
      <c r="W4713" s="11"/>
      <c r="X4713" s="11"/>
      <c r="Y4713" s="11"/>
      <c r="Z4713" s="11"/>
      <c r="AA4713" s="11"/>
      <c r="AB4713" s="11"/>
      <c r="AC4713" s="11"/>
    </row>
    <row r="4714" spans="1:29" hidden="1" outlineLevel="1">
      <c r="F4714" s="61" t="str">
        <f>F4721</f>
        <v>PROD_DEMAND</v>
      </c>
      <c r="G4714" s="20" t="str">
        <f>$G$8</f>
        <v>PRODUCTION</v>
      </c>
      <c r="H4714" s="24">
        <f t="shared" ref="H4714:H4761" si="2228">SUBTOTAL(9,I4714:AC4714)</f>
        <v>7984126.9999999981</v>
      </c>
      <c r="I4714" s="25">
        <f>VLOOKUP(CONCATENATE($F4714," ",$G4714),AllocFactorMatrix,(I$4+1),FALSE)*$E4721</f>
        <v>3914960.123789676</v>
      </c>
      <c r="J4714" s="25">
        <f>VLOOKUP(CONCATENATE($F4714," ",$G4714),AllocFactorMatrix,(J$4+1),FALSE)*$E4721</f>
        <v>990332.68266604235</v>
      </c>
      <c r="K4714" s="25">
        <f>VLOOKUP(CONCATENATE($F4714," ",$G4714),AllocFactorMatrix,(K$4+1),FALSE)*$E4721</f>
        <v>11578.495384895681</v>
      </c>
      <c r="L4714" s="25">
        <f>VLOOKUP(CONCATENATE($F4714," ",$G4714),AllocFactorMatrix,(L$4+1),FALSE)*$E4721</f>
        <v>285.2421054304242</v>
      </c>
      <c r="M4714" s="25">
        <f t="shared" ref="M4714:M4761" si="2229">SUBTOTAL(9,J4714:L4714)</f>
        <v>1002196.4201563685</v>
      </c>
      <c r="N4714" s="25">
        <f>VLOOKUP(CONCATENATE($F4714," ",$G4714),AllocFactorMatrix,(N$4+1),FALSE)*$E4721</f>
        <v>414367.61930165481</v>
      </c>
      <c r="O4714" s="25">
        <f>VLOOKUP(CONCATENATE($F4714," ",$G4714),AllocFactorMatrix,(O$4+1),FALSE)*$E4721</f>
        <v>118009.86379769346</v>
      </c>
      <c r="P4714" s="25">
        <f>VLOOKUP(CONCATENATE($F4714," ",$G4714),AllocFactorMatrix,(P$4+1),FALSE)*$E4721</f>
        <v>9338.7680634162316</v>
      </c>
      <c r="Q4714" s="25">
        <f>VLOOKUP(CONCATENATE($F4714," ",$G4714),AllocFactorMatrix,(Q$4+1),FALSE)*$E4721</f>
        <v>1971.2492756852778</v>
      </c>
      <c r="R4714" s="25">
        <f>SUBTOTAL(9,N4714:Q4714)</f>
        <v>543687.50043844979</v>
      </c>
      <c r="S4714" s="25">
        <f>VLOOKUP(CONCATENATE($F4714," ",$G4714),AllocFactorMatrix,(S$4+1),FALSE)*$E4721</f>
        <v>24891.188651422577</v>
      </c>
      <c r="T4714" s="25">
        <f>VLOOKUP(CONCATENATE($F4714," ",$G4714),AllocFactorMatrix,(T$4+1),FALSE)*$E4721</f>
        <v>271357.62355836958</v>
      </c>
      <c r="U4714" s="25">
        <f>VLOOKUP(CONCATENATE($F4714," ",$G4714),AllocFactorMatrix,(U$4+1),FALSE)*$E4721</f>
        <v>1812299.3660537757</v>
      </c>
      <c r="V4714" s="25">
        <f>VLOOKUP(CONCATENATE($F4714," ",$G4714),AllocFactorMatrix,(V$4+1),FALSE)*$E4721</f>
        <v>284315.52604819142</v>
      </c>
      <c r="W4714" s="25">
        <f>SUBTOTAL(9,S4714:V4714)</f>
        <v>2392863.7043117592</v>
      </c>
      <c r="X4714" s="25">
        <f>VLOOKUP(CONCATENATE($F4714," ",$G4714),AllocFactorMatrix,(X$4+1),FALSE)*$E4721</f>
        <v>112470.6409550103</v>
      </c>
      <c r="Y4714" s="25">
        <f>VLOOKUP(CONCATENATE($F4714," ",$G4714),AllocFactorMatrix,(Y$4+1),FALSE)*$E4721</f>
        <v>2715.0823902221955</v>
      </c>
      <c r="Z4714" s="25">
        <f t="shared" ref="Z4714:Z4761" si="2230">SUBTOTAL(9,X4714:Y4714)</f>
        <v>115185.72334523249</v>
      </c>
      <c r="AA4714" s="25">
        <f>VLOOKUP(CONCATENATE($F4714," ",$G4714),AllocFactorMatrix,(AA$4+1),FALSE)*$E4721</f>
        <v>1960.9030832685135</v>
      </c>
      <c r="AB4714" s="25">
        <f>VLOOKUP(CONCATENATE($F4714," ",$G4714),AllocFactorMatrix,(AB$4+1),FALSE)*$E4721</f>
        <v>10632.407790055911</v>
      </c>
      <c r="AC4714" s="25">
        <f>VLOOKUP(CONCATENATE($F4714," ",$G4714),AllocFactorMatrix,(AC$4+1),FALSE)*$E4721</f>
        <v>2640.2170851894521</v>
      </c>
    </row>
    <row r="4715" spans="1:29" hidden="1" outlineLevel="1">
      <c r="F4715" s="61" t="str">
        <f>F4721</f>
        <v>PROD_DEMAND</v>
      </c>
      <c r="G4715" s="20" t="str">
        <f>$G$9</f>
        <v>BULKTRAN</v>
      </c>
      <c r="H4715" s="24">
        <f t="shared" si="2228"/>
        <v>0</v>
      </c>
      <c r="I4715" s="25">
        <f>VLOOKUP(CONCATENATE($F4715," ",$G4715),AllocFactorMatrix,(I$4+1),FALSE)*$E4721</f>
        <v>0</v>
      </c>
      <c r="J4715" s="25">
        <f>VLOOKUP(CONCATENATE($F4715," ",$G4715),AllocFactorMatrix,(J$4+1),FALSE)*$E4721</f>
        <v>0</v>
      </c>
      <c r="K4715" s="25">
        <f>VLOOKUP(CONCATENATE($F4715," ",$G4715),AllocFactorMatrix,(K$4+1),FALSE)*$E4721</f>
        <v>0</v>
      </c>
      <c r="L4715" s="25">
        <f>VLOOKUP(CONCATENATE($F4715," ",$G4715),AllocFactorMatrix,(L$4+1),FALSE)*$E4721</f>
        <v>0</v>
      </c>
      <c r="M4715" s="25">
        <f t="shared" si="2229"/>
        <v>0</v>
      </c>
      <c r="N4715" s="25">
        <f>VLOOKUP(CONCATENATE($F4715," ",$G4715),AllocFactorMatrix,(N$4+1),FALSE)*$E4721</f>
        <v>0</v>
      </c>
      <c r="O4715" s="25">
        <f>VLOOKUP(CONCATENATE($F4715," ",$G4715),AllocFactorMatrix,(O$4+1),FALSE)*$E4721</f>
        <v>0</v>
      </c>
      <c r="P4715" s="25">
        <f>VLOOKUP(CONCATENATE($F4715," ",$G4715),AllocFactorMatrix,(P$4+1),FALSE)*$E4721</f>
        <v>0</v>
      </c>
      <c r="Q4715" s="25">
        <f>VLOOKUP(CONCATENATE($F4715," ",$G4715),AllocFactorMatrix,(Q$4+1),FALSE)*$E4721</f>
        <v>0</v>
      </c>
      <c r="R4715" s="25">
        <f t="shared" ref="R4715:R4761" si="2231">SUBTOTAL(9,N4715:Q4715)</f>
        <v>0</v>
      </c>
      <c r="S4715" s="25">
        <f>VLOOKUP(CONCATENATE($F4715," ",$G4715),AllocFactorMatrix,(S$4+1),FALSE)*$E4721</f>
        <v>0</v>
      </c>
      <c r="T4715" s="25">
        <f>VLOOKUP(CONCATENATE($F4715," ",$G4715),AllocFactorMatrix,(T$4+1),FALSE)*$E4721</f>
        <v>0</v>
      </c>
      <c r="U4715" s="25">
        <f>VLOOKUP(CONCATENATE($F4715," ",$G4715),AllocFactorMatrix,(U$4+1),FALSE)*$E4721</f>
        <v>0</v>
      </c>
      <c r="V4715" s="25">
        <f>VLOOKUP(CONCATENATE($F4715," ",$G4715),AllocFactorMatrix,(V$4+1),FALSE)*$E4721</f>
        <v>0</v>
      </c>
      <c r="W4715" s="25">
        <f t="shared" ref="W4715:W4721" si="2232">SUBTOTAL(9,S4715:V4715)</f>
        <v>0</v>
      </c>
      <c r="X4715" s="25">
        <f>VLOOKUP(CONCATENATE($F4715," ",$G4715),AllocFactorMatrix,(X$4+1),FALSE)*$E4721</f>
        <v>0</v>
      </c>
      <c r="Y4715" s="25">
        <f>VLOOKUP(CONCATENATE($F4715," ",$G4715),AllocFactorMatrix,(Y$4+1),FALSE)*$E4721</f>
        <v>0</v>
      </c>
      <c r="Z4715" s="25">
        <f t="shared" si="2230"/>
        <v>0</v>
      </c>
      <c r="AA4715" s="25">
        <f>VLOOKUP(CONCATENATE($F4715," ",$G4715),AllocFactorMatrix,(AA$4+1),FALSE)*$E4721</f>
        <v>0</v>
      </c>
      <c r="AB4715" s="25">
        <f>VLOOKUP(CONCATENATE($F4715," ",$G4715),AllocFactorMatrix,(AB$4+1),FALSE)*$E4721</f>
        <v>0</v>
      </c>
      <c r="AC4715" s="25">
        <f>VLOOKUP(CONCATENATE($F4715," ",$G4715),AllocFactorMatrix,(AC$4+1),FALSE)*$E4721</f>
        <v>0</v>
      </c>
    </row>
    <row r="4716" spans="1:29" hidden="1" outlineLevel="1">
      <c r="F4716" s="61" t="str">
        <f>F4721</f>
        <v>PROD_DEMAND</v>
      </c>
      <c r="G4716" s="20" t="str">
        <f>$G$10</f>
        <v>SUBTRAN</v>
      </c>
      <c r="H4716" s="24">
        <f t="shared" si="2228"/>
        <v>0</v>
      </c>
      <c r="I4716" s="25">
        <f>VLOOKUP(CONCATENATE($F4716," ",$G4716),AllocFactorMatrix,(I$4+1),FALSE)*$E4721</f>
        <v>0</v>
      </c>
      <c r="J4716" s="25">
        <f>VLOOKUP(CONCATENATE($F4716," ",$G4716),AllocFactorMatrix,(J$4+1),FALSE)*$E4721</f>
        <v>0</v>
      </c>
      <c r="K4716" s="25">
        <f>VLOOKUP(CONCATENATE($F4716," ",$G4716),AllocFactorMatrix,(K$4+1),FALSE)*$E4721</f>
        <v>0</v>
      </c>
      <c r="L4716" s="25">
        <f>VLOOKUP(CONCATENATE($F4716," ",$G4716),AllocFactorMatrix,(L$4+1),FALSE)*$E4721</f>
        <v>0</v>
      </c>
      <c r="M4716" s="25">
        <f t="shared" si="2229"/>
        <v>0</v>
      </c>
      <c r="N4716" s="25">
        <f>VLOOKUP(CONCATENATE($F4716," ",$G4716),AllocFactorMatrix,(N$4+1),FALSE)*$E4721</f>
        <v>0</v>
      </c>
      <c r="O4716" s="25">
        <f>VLOOKUP(CONCATENATE($F4716," ",$G4716),AllocFactorMatrix,(O$4+1),FALSE)*$E4721</f>
        <v>0</v>
      </c>
      <c r="P4716" s="25">
        <f>VLOOKUP(CONCATENATE($F4716," ",$G4716),AllocFactorMatrix,(P$4+1),FALSE)*$E4721</f>
        <v>0</v>
      </c>
      <c r="Q4716" s="25">
        <f>VLOOKUP(CONCATENATE($F4716," ",$G4716),AllocFactorMatrix,(Q$4+1),FALSE)*$E4721</f>
        <v>0</v>
      </c>
      <c r="R4716" s="25">
        <f t="shared" si="2231"/>
        <v>0</v>
      </c>
      <c r="S4716" s="25">
        <f>VLOOKUP(CONCATENATE($F4716," ",$G4716),AllocFactorMatrix,(S$4+1),FALSE)*$E4721</f>
        <v>0</v>
      </c>
      <c r="T4716" s="25">
        <f>VLOOKUP(CONCATENATE($F4716," ",$G4716),AllocFactorMatrix,(T$4+1),FALSE)*$E4721</f>
        <v>0</v>
      </c>
      <c r="U4716" s="25">
        <f>VLOOKUP(CONCATENATE($F4716," ",$G4716),AllocFactorMatrix,(U$4+1),FALSE)*$E4721</f>
        <v>0</v>
      </c>
      <c r="V4716" s="25">
        <f>VLOOKUP(CONCATENATE($F4716," ",$G4716),AllocFactorMatrix,(V$4+1),FALSE)*$E4721</f>
        <v>0</v>
      </c>
      <c r="W4716" s="25">
        <f t="shared" si="2232"/>
        <v>0</v>
      </c>
      <c r="X4716" s="25">
        <f>VLOOKUP(CONCATENATE($F4716," ",$G4716),AllocFactorMatrix,(X$4+1),FALSE)*$E4721</f>
        <v>0</v>
      </c>
      <c r="Y4716" s="25">
        <f>VLOOKUP(CONCATENATE($F4716," ",$G4716),AllocFactorMatrix,(Y$4+1),FALSE)*$E4721</f>
        <v>0</v>
      </c>
      <c r="Z4716" s="25">
        <f t="shared" si="2230"/>
        <v>0</v>
      </c>
      <c r="AA4716" s="25">
        <f>VLOOKUP(CONCATENATE($F4716," ",$G4716),AllocFactorMatrix,(AA$4+1),FALSE)*$E4721</f>
        <v>0</v>
      </c>
      <c r="AB4716" s="25">
        <f>VLOOKUP(CONCATENATE($F4716," ",$G4716),AllocFactorMatrix,(AB$4+1),FALSE)*$E4721</f>
        <v>0</v>
      </c>
      <c r="AC4716" s="25">
        <f>VLOOKUP(CONCATENATE($F4716," ",$G4716),AllocFactorMatrix,(AC$4+1),FALSE)*$E4721</f>
        <v>0</v>
      </c>
    </row>
    <row r="4717" spans="1:29" hidden="1" outlineLevel="1">
      <c r="F4717" s="61" t="str">
        <f>F4721</f>
        <v>PROD_DEMAND</v>
      </c>
      <c r="G4717" s="20" t="str">
        <f>$G$11</f>
        <v>DISTPRI</v>
      </c>
      <c r="H4717" s="24">
        <f t="shared" si="2228"/>
        <v>0</v>
      </c>
      <c r="I4717" s="25">
        <f>VLOOKUP(CONCATENATE($F4717," ",$G4717),AllocFactorMatrix,(I$4+1),FALSE)*$E4721</f>
        <v>0</v>
      </c>
      <c r="J4717" s="25">
        <f>VLOOKUP(CONCATENATE($F4717," ",$G4717),AllocFactorMatrix,(J$4+1),FALSE)*$E4721</f>
        <v>0</v>
      </c>
      <c r="K4717" s="25">
        <f>VLOOKUP(CONCATENATE($F4717," ",$G4717),AllocFactorMatrix,(K$4+1),FALSE)*$E4721</f>
        <v>0</v>
      </c>
      <c r="L4717" s="25">
        <f>VLOOKUP(CONCATENATE($F4717," ",$G4717),AllocFactorMatrix,(L$4+1),FALSE)*$E4721</f>
        <v>0</v>
      </c>
      <c r="M4717" s="25">
        <f t="shared" si="2229"/>
        <v>0</v>
      </c>
      <c r="N4717" s="25">
        <f>VLOOKUP(CONCATENATE($F4717," ",$G4717),AllocFactorMatrix,(N$4+1),FALSE)*$E4721</f>
        <v>0</v>
      </c>
      <c r="O4717" s="25">
        <f>VLOOKUP(CONCATENATE($F4717," ",$G4717),AllocFactorMatrix,(O$4+1),FALSE)*$E4721</f>
        <v>0</v>
      </c>
      <c r="P4717" s="25">
        <f>VLOOKUP(CONCATENATE($F4717," ",$G4717),AllocFactorMatrix,(P$4+1),FALSE)*$E4721</f>
        <v>0</v>
      </c>
      <c r="Q4717" s="25">
        <f>VLOOKUP(CONCATENATE($F4717," ",$G4717),AllocFactorMatrix,(Q$4+1),FALSE)*$E4721</f>
        <v>0</v>
      </c>
      <c r="R4717" s="25">
        <f t="shared" si="2231"/>
        <v>0</v>
      </c>
      <c r="S4717" s="25">
        <f>VLOOKUP(CONCATENATE($F4717," ",$G4717),AllocFactorMatrix,(S$4+1),FALSE)*$E4721</f>
        <v>0</v>
      </c>
      <c r="T4717" s="25">
        <f>VLOOKUP(CONCATENATE($F4717," ",$G4717),AllocFactorMatrix,(T$4+1),FALSE)*$E4721</f>
        <v>0</v>
      </c>
      <c r="U4717" s="25">
        <f>VLOOKUP(CONCATENATE($F4717," ",$G4717),AllocFactorMatrix,(U$4+1),FALSE)*$E4721</f>
        <v>0</v>
      </c>
      <c r="V4717" s="25">
        <f>VLOOKUP(CONCATENATE($F4717," ",$G4717),AllocFactorMatrix,(V$4+1),FALSE)*$E4721</f>
        <v>0</v>
      </c>
      <c r="W4717" s="25">
        <f t="shared" si="2232"/>
        <v>0</v>
      </c>
      <c r="X4717" s="25">
        <f>VLOOKUP(CONCATENATE($F4717," ",$G4717),AllocFactorMatrix,(X$4+1),FALSE)*$E4721</f>
        <v>0</v>
      </c>
      <c r="Y4717" s="25">
        <f>VLOOKUP(CONCATENATE($F4717," ",$G4717),AllocFactorMatrix,(Y$4+1),FALSE)*$E4721</f>
        <v>0</v>
      </c>
      <c r="Z4717" s="25">
        <f t="shared" si="2230"/>
        <v>0</v>
      </c>
      <c r="AA4717" s="25">
        <f>VLOOKUP(CONCATENATE($F4717," ",$G4717),AllocFactorMatrix,(AA$4+1),FALSE)*$E4721</f>
        <v>0</v>
      </c>
      <c r="AB4717" s="25">
        <f>VLOOKUP(CONCATENATE($F4717," ",$G4717),AllocFactorMatrix,(AB$4+1),FALSE)*$E4721</f>
        <v>0</v>
      </c>
      <c r="AC4717" s="25">
        <f>VLOOKUP(CONCATENATE($F4717," ",$G4717),AllocFactorMatrix,(AC$4+1),FALSE)*$E4721</f>
        <v>0</v>
      </c>
    </row>
    <row r="4718" spans="1:29" hidden="1" outlineLevel="1">
      <c r="F4718" s="61" t="str">
        <f>F4721</f>
        <v>PROD_DEMAND</v>
      </c>
      <c r="G4718" s="20" t="str">
        <f>$G$12</f>
        <v>DISTSEC</v>
      </c>
      <c r="H4718" s="24">
        <f t="shared" si="2228"/>
        <v>0</v>
      </c>
      <c r="I4718" s="25">
        <f>VLOOKUP(CONCATENATE($F4718," ",$G4718),AllocFactorMatrix,(I$4+1),FALSE)*$E4721</f>
        <v>0</v>
      </c>
      <c r="J4718" s="25">
        <f>VLOOKUP(CONCATENATE($F4718," ",$G4718),AllocFactorMatrix,(J$4+1),FALSE)*$E4721</f>
        <v>0</v>
      </c>
      <c r="K4718" s="25">
        <f>VLOOKUP(CONCATENATE($F4718," ",$G4718),AllocFactorMatrix,(K$4+1),FALSE)*$E4721</f>
        <v>0</v>
      </c>
      <c r="L4718" s="25">
        <f>VLOOKUP(CONCATENATE($F4718," ",$G4718),AllocFactorMatrix,(L$4+1),FALSE)*$E4721</f>
        <v>0</v>
      </c>
      <c r="M4718" s="25">
        <f t="shared" si="2229"/>
        <v>0</v>
      </c>
      <c r="N4718" s="25">
        <f>VLOOKUP(CONCATENATE($F4718," ",$G4718),AllocFactorMatrix,(N$4+1),FALSE)*$E4721</f>
        <v>0</v>
      </c>
      <c r="O4718" s="25">
        <f>VLOOKUP(CONCATENATE($F4718," ",$G4718),AllocFactorMatrix,(O$4+1),FALSE)*$E4721</f>
        <v>0</v>
      </c>
      <c r="P4718" s="25">
        <f>VLOOKUP(CONCATENATE($F4718," ",$G4718),AllocFactorMatrix,(P$4+1),FALSE)*$E4721</f>
        <v>0</v>
      </c>
      <c r="Q4718" s="25">
        <f>VLOOKUP(CONCATENATE($F4718," ",$G4718),AllocFactorMatrix,(Q$4+1),FALSE)*$E4721</f>
        <v>0</v>
      </c>
      <c r="R4718" s="25">
        <f t="shared" si="2231"/>
        <v>0</v>
      </c>
      <c r="S4718" s="25">
        <f>VLOOKUP(CONCATENATE($F4718," ",$G4718),AllocFactorMatrix,(S$4+1),FALSE)*$E4721</f>
        <v>0</v>
      </c>
      <c r="T4718" s="25">
        <f>VLOOKUP(CONCATENATE($F4718," ",$G4718),AllocFactorMatrix,(T$4+1),FALSE)*$E4721</f>
        <v>0</v>
      </c>
      <c r="U4718" s="25">
        <f>VLOOKUP(CONCATENATE($F4718," ",$G4718),AllocFactorMatrix,(U$4+1),FALSE)*$E4721</f>
        <v>0</v>
      </c>
      <c r="V4718" s="25">
        <f>VLOOKUP(CONCATENATE($F4718," ",$G4718),AllocFactorMatrix,(V$4+1),FALSE)*$E4721</f>
        <v>0</v>
      </c>
      <c r="W4718" s="25">
        <f t="shared" si="2232"/>
        <v>0</v>
      </c>
      <c r="X4718" s="25">
        <f>VLOOKUP(CONCATENATE($F4718," ",$G4718),AllocFactorMatrix,(X$4+1),FALSE)*$E4721</f>
        <v>0</v>
      </c>
      <c r="Y4718" s="25">
        <f>VLOOKUP(CONCATENATE($F4718," ",$G4718),AllocFactorMatrix,(Y$4+1),FALSE)*$E4721</f>
        <v>0</v>
      </c>
      <c r="Z4718" s="25">
        <f t="shared" si="2230"/>
        <v>0</v>
      </c>
      <c r="AA4718" s="25">
        <f>VLOOKUP(CONCATENATE($F4718," ",$G4718),AllocFactorMatrix,(AA$4+1),FALSE)*$E4721</f>
        <v>0</v>
      </c>
      <c r="AB4718" s="25">
        <f>VLOOKUP(CONCATENATE($F4718," ",$G4718),AllocFactorMatrix,(AB$4+1),FALSE)*$E4721</f>
        <v>0</v>
      </c>
      <c r="AC4718" s="25">
        <f>VLOOKUP(CONCATENATE($F4718," ",$G4718),AllocFactorMatrix,(AC$4+1),FALSE)*$E4721</f>
        <v>0</v>
      </c>
    </row>
    <row r="4719" spans="1:29" hidden="1" outlineLevel="1">
      <c r="F4719" s="61" t="str">
        <f>F4721</f>
        <v>PROD_DEMAND</v>
      </c>
      <c r="G4719" s="20" t="str">
        <f>$G$13</f>
        <v>ENERGY</v>
      </c>
      <c r="H4719" s="24">
        <f t="shared" si="2228"/>
        <v>0</v>
      </c>
      <c r="I4719" s="25">
        <f>VLOOKUP(CONCATENATE($F4719," ",$G4719),AllocFactorMatrix,(I$4+1),FALSE)*$E4721</f>
        <v>0</v>
      </c>
      <c r="J4719" s="25">
        <f>VLOOKUP(CONCATENATE($F4719," ",$G4719),AllocFactorMatrix,(J$4+1),FALSE)*$E4721</f>
        <v>0</v>
      </c>
      <c r="K4719" s="25">
        <f>VLOOKUP(CONCATENATE($F4719," ",$G4719),AllocFactorMatrix,(K$4+1),FALSE)*$E4721</f>
        <v>0</v>
      </c>
      <c r="L4719" s="25">
        <f>VLOOKUP(CONCATENATE($F4719," ",$G4719),AllocFactorMatrix,(L$4+1),FALSE)*$E4721</f>
        <v>0</v>
      </c>
      <c r="M4719" s="25">
        <f t="shared" si="2229"/>
        <v>0</v>
      </c>
      <c r="N4719" s="25">
        <f>VLOOKUP(CONCATENATE($F4719," ",$G4719),AllocFactorMatrix,(N$4+1),FALSE)*$E4721</f>
        <v>0</v>
      </c>
      <c r="O4719" s="25">
        <f>VLOOKUP(CONCATENATE($F4719," ",$G4719),AllocFactorMatrix,(O$4+1),FALSE)*$E4721</f>
        <v>0</v>
      </c>
      <c r="P4719" s="25">
        <f>VLOOKUP(CONCATENATE($F4719," ",$G4719),AllocFactorMatrix,(P$4+1),FALSE)*$E4721</f>
        <v>0</v>
      </c>
      <c r="Q4719" s="25">
        <f>VLOOKUP(CONCATENATE($F4719," ",$G4719),AllocFactorMatrix,(Q$4+1),FALSE)*$E4721</f>
        <v>0</v>
      </c>
      <c r="R4719" s="25">
        <f t="shared" si="2231"/>
        <v>0</v>
      </c>
      <c r="S4719" s="25">
        <f>VLOOKUP(CONCATENATE($F4719," ",$G4719),AllocFactorMatrix,(S$4+1),FALSE)*$E4721</f>
        <v>0</v>
      </c>
      <c r="T4719" s="25">
        <f>VLOOKUP(CONCATENATE($F4719," ",$G4719),AllocFactorMatrix,(T$4+1),FALSE)*$E4721</f>
        <v>0</v>
      </c>
      <c r="U4719" s="25">
        <f>VLOOKUP(CONCATENATE($F4719," ",$G4719),AllocFactorMatrix,(U$4+1),FALSE)*$E4721</f>
        <v>0</v>
      </c>
      <c r="V4719" s="25">
        <f>VLOOKUP(CONCATENATE($F4719," ",$G4719),AllocFactorMatrix,(V$4+1),FALSE)*$E4721</f>
        <v>0</v>
      </c>
      <c r="W4719" s="25">
        <f t="shared" si="2232"/>
        <v>0</v>
      </c>
      <c r="X4719" s="25">
        <f>VLOOKUP(CONCATENATE($F4719," ",$G4719),AllocFactorMatrix,(X$4+1),FALSE)*$E4721</f>
        <v>0</v>
      </c>
      <c r="Y4719" s="25">
        <f>VLOOKUP(CONCATENATE($F4719," ",$G4719),AllocFactorMatrix,(Y$4+1),FALSE)*$E4721</f>
        <v>0</v>
      </c>
      <c r="Z4719" s="25">
        <f t="shared" si="2230"/>
        <v>0</v>
      </c>
      <c r="AA4719" s="25">
        <f>VLOOKUP(CONCATENATE($F4719," ",$G4719),AllocFactorMatrix,(AA$4+1),FALSE)*$E4721</f>
        <v>0</v>
      </c>
      <c r="AB4719" s="25">
        <f>VLOOKUP(CONCATENATE($F4719," ",$G4719),AllocFactorMatrix,(AB$4+1),FALSE)*$E4721</f>
        <v>0</v>
      </c>
      <c r="AC4719" s="25">
        <f>VLOOKUP(CONCATENATE($F4719," ",$G4719),AllocFactorMatrix,(AC$4+1),FALSE)*$E4721</f>
        <v>0</v>
      </c>
    </row>
    <row r="4720" spans="1:29" hidden="1" outlineLevel="1">
      <c r="F4720" s="61" t="str">
        <f>F4721</f>
        <v>PROD_DEMAND</v>
      </c>
      <c r="G4720" s="20" t="str">
        <f>$G$14</f>
        <v>CUSTOMER</v>
      </c>
      <c r="H4720" s="24">
        <f t="shared" si="2228"/>
        <v>0</v>
      </c>
      <c r="I4720" s="25">
        <f>VLOOKUP(CONCATENATE($F4720," ",$G4720),AllocFactorMatrix,(I$4+1),FALSE)*$E4721</f>
        <v>0</v>
      </c>
      <c r="J4720" s="25">
        <f>VLOOKUP(CONCATENATE($F4720," ",$G4720),AllocFactorMatrix,(J$4+1),FALSE)*$E4721</f>
        <v>0</v>
      </c>
      <c r="K4720" s="25">
        <f>VLOOKUP(CONCATENATE($F4720," ",$G4720),AllocFactorMatrix,(K$4+1),FALSE)*$E4721</f>
        <v>0</v>
      </c>
      <c r="L4720" s="25">
        <f>VLOOKUP(CONCATENATE($F4720," ",$G4720),AllocFactorMatrix,(L$4+1),FALSE)*$E4721</f>
        <v>0</v>
      </c>
      <c r="M4720" s="25">
        <f t="shared" si="2229"/>
        <v>0</v>
      </c>
      <c r="N4720" s="25">
        <f>VLOOKUP(CONCATENATE($F4720," ",$G4720),AllocFactorMatrix,(N$4+1),FALSE)*$E4721</f>
        <v>0</v>
      </c>
      <c r="O4720" s="25">
        <f>VLOOKUP(CONCATENATE($F4720," ",$G4720),AllocFactorMatrix,(O$4+1),FALSE)*$E4721</f>
        <v>0</v>
      </c>
      <c r="P4720" s="25">
        <f>VLOOKUP(CONCATENATE($F4720," ",$G4720),AllocFactorMatrix,(P$4+1),FALSE)*$E4721</f>
        <v>0</v>
      </c>
      <c r="Q4720" s="25">
        <f>VLOOKUP(CONCATENATE($F4720," ",$G4720),AllocFactorMatrix,(Q$4+1),FALSE)*$E4721</f>
        <v>0</v>
      </c>
      <c r="R4720" s="25">
        <f t="shared" si="2231"/>
        <v>0</v>
      </c>
      <c r="S4720" s="25">
        <f>VLOOKUP(CONCATENATE($F4720," ",$G4720),AllocFactorMatrix,(S$4+1),FALSE)*$E4721</f>
        <v>0</v>
      </c>
      <c r="T4720" s="25">
        <f>VLOOKUP(CONCATENATE($F4720," ",$G4720),AllocFactorMatrix,(T$4+1),FALSE)*$E4721</f>
        <v>0</v>
      </c>
      <c r="U4720" s="25">
        <f>VLOOKUP(CONCATENATE($F4720," ",$G4720),AllocFactorMatrix,(U$4+1),FALSE)*$E4721</f>
        <v>0</v>
      </c>
      <c r="V4720" s="25">
        <f>VLOOKUP(CONCATENATE($F4720," ",$G4720),AllocFactorMatrix,(V$4+1),FALSE)*$E4721</f>
        <v>0</v>
      </c>
      <c r="W4720" s="25">
        <f t="shared" si="2232"/>
        <v>0</v>
      </c>
      <c r="X4720" s="25">
        <f>VLOOKUP(CONCATENATE($F4720," ",$G4720),AllocFactorMatrix,(X$4+1),FALSE)*$E4721</f>
        <v>0</v>
      </c>
      <c r="Y4720" s="25">
        <f>VLOOKUP(CONCATENATE($F4720," ",$G4720),AllocFactorMatrix,(Y$4+1),FALSE)*$E4721</f>
        <v>0</v>
      </c>
      <c r="Z4720" s="25">
        <f t="shared" si="2230"/>
        <v>0</v>
      </c>
      <c r="AA4720" s="25">
        <f>VLOOKUP(CONCATENATE($F4720," ",$G4720),AllocFactorMatrix,(AA$4+1),FALSE)*$E4721</f>
        <v>0</v>
      </c>
      <c r="AB4720" s="25">
        <f>VLOOKUP(CONCATENATE($F4720," ",$G4720),AllocFactorMatrix,(AB$4+1),FALSE)*$E4721</f>
        <v>0</v>
      </c>
      <c r="AC4720" s="25">
        <f>VLOOKUP(CONCATENATE($F4720," ",$G4720),AllocFactorMatrix,(AC$4+1),FALSE)*$E4721</f>
        <v>0</v>
      </c>
    </row>
    <row r="4721" spans="4:29" collapsed="1">
      <c r="D4721" s="20" t="s">
        <v>131</v>
      </c>
      <c r="E4721" s="22">
        <v>7984127</v>
      </c>
      <c r="F4721" s="61" t="s">
        <v>29</v>
      </c>
      <c r="G4721" s="20" t="str">
        <f>$G$15</f>
        <v>TOTAL</v>
      </c>
      <c r="H4721" s="24">
        <f t="shared" si="2228"/>
        <v>7984126.9999999981</v>
      </c>
      <c r="I4721" s="25">
        <f>VLOOKUP(CONCATENATE($F4721," ",$G4721),AllocFactorMatrix,(I$4+1),FALSE)*$E4721</f>
        <v>3914960.123789676</v>
      </c>
      <c r="J4721" s="25">
        <f>VLOOKUP(CONCATENATE($F4721," ",$G4721),AllocFactorMatrix,(J$4+1),FALSE)*$E4721</f>
        <v>990332.68266604235</v>
      </c>
      <c r="K4721" s="25">
        <f>VLOOKUP(CONCATENATE($F4721," ",$G4721),AllocFactorMatrix,(K$4+1),FALSE)*$E4721</f>
        <v>11578.495384895681</v>
      </c>
      <c r="L4721" s="25">
        <f>VLOOKUP(CONCATENATE($F4721," ",$G4721),AllocFactorMatrix,(L$4+1),FALSE)*$E4721</f>
        <v>285.2421054304242</v>
      </c>
      <c r="M4721" s="25">
        <f t="shared" si="2229"/>
        <v>1002196.4201563685</v>
      </c>
      <c r="N4721" s="25">
        <f>VLOOKUP(CONCATENATE($F4721," ",$G4721),AllocFactorMatrix,(N$4+1),FALSE)*$E4721</f>
        <v>414367.61930165481</v>
      </c>
      <c r="O4721" s="25">
        <f>VLOOKUP(CONCATENATE($F4721," ",$G4721),AllocFactorMatrix,(O$4+1),FALSE)*$E4721</f>
        <v>118009.86379769346</v>
      </c>
      <c r="P4721" s="25">
        <f>VLOOKUP(CONCATENATE($F4721," ",$G4721),AllocFactorMatrix,(P$4+1),FALSE)*$E4721</f>
        <v>9338.7680634162316</v>
      </c>
      <c r="Q4721" s="25">
        <f>VLOOKUP(CONCATENATE($F4721," ",$G4721),AllocFactorMatrix,(Q$4+1),FALSE)*$E4721</f>
        <v>1971.2492756852778</v>
      </c>
      <c r="R4721" s="25">
        <f t="shared" si="2231"/>
        <v>543687.50043844979</v>
      </c>
      <c r="S4721" s="25">
        <f>VLOOKUP(CONCATENATE($F4721," ",$G4721),AllocFactorMatrix,(S$4+1),FALSE)*$E4721</f>
        <v>24891.188651422577</v>
      </c>
      <c r="T4721" s="25">
        <f>VLOOKUP(CONCATENATE($F4721," ",$G4721),AllocFactorMatrix,(T$4+1),FALSE)*$E4721</f>
        <v>271357.62355836958</v>
      </c>
      <c r="U4721" s="25">
        <f>VLOOKUP(CONCATENATE($F4721," ",$G4721),AllocFactorMatrix,(U$4+1),FALSE)*$E4721</f>
        <v>1812299.3660537757</v>
      </c>
      <c r="V4721" s="25">
        <f>VLOOKUP(CONCATENATE($F4721," ",$G4721),AllocFactorMatrix,(V$4+1),FALSE)*$E4721</f>
        <v>284315.52604819142</v>
      </c>
      <c r="W4721" s="25">
        <f t="shared" si="2232"/>
        <v>2392863.7043117592</v>
      </c>
      <c r="X4721" s="25">
        <f>VLOOKUP(CONCATENATE($F4721," ",$G4721),AllocFactorMatrix,(X$4+1),FALSE)*$E4721</f>
        <v>112470.6409550103</v>
      </c>
      <c r="Y4721" s="25">
        <f>VLOOKUP(CONCATENATE($F4721," ",$G4721),AllocFactorMatrix,(Y$4+1),FALSE)*$E4721</f>
        <v>2715.0823902221955</v>
      </c>
      <c r="Z4721" s="25">
        <f t="shared" si="2230"/>
        <v>115185.72334523249</v>
      </c>
      <c r="AA4721" s="25">
        <f>VLOOKUP(CONCATENATE($F4721," ",$G4721),AllocFactorMatrix,(AA$4+1),FALSE)*$E4721</f>
        <v>1960.9030832685135</v>
      </c>
      <c r="AB4721" s="25">
        <f>VLOOKUP(CONCATENATE($F4721," ",$G4721),AllocFactorMatrix,(AB$4+1),FALSE)*$E4721</f>
        <v>10632.407790055911</v>
      </c>
      <c r="AC4721" s="25">
        <f>VLOOKUP(CONCATENATE($F4721," ",$G4721),AllocFactorMatrix,(AC$4+1),FALSE)*$E4721</f>
        <v>2640.2170851894521</v>
      </c>
    </row>
    <row r="4722" spans="4:29" hidden="1" outlineLevel="1">
      <c r="E4722" s="20">
        <v>7984127</v>
      </c>
      <c r="F4722" s="61" t="str">
        <f>F4729</f>
        <v>PROD_ENERGY</v>
      </c>
      <c r="G4722" s="20" t="str">
        <f>$G$8</f>
        <v>PRODUCTION</v>
      </c>
      <c r="H4722" s="24">
        <f t="shared" si="2228"/>
        <v>0</v>
      </c>
      <c r="I4722" s="25">
        <f>VLOOKUP(CONCATENATE($F4722," ",$G4722),AllocFactorMatrix,(I$4+1),FALSE)*$E4729</f>
        <v>0</v>
      </c>
      <c r="J4722" s="25">
        <f>VLOOKUP(CONCATENATE($F4722," ",$G4722),AllocFactorMatrix,(J$4+1),FALSE)*$E4729</f>
        <v>0</v>
      </c>
      <c r="K4722" s="25">
        <f>VLOOKUP(CONCATENATE($F4722," ",$G4722),AllocFactorMatrix,(K$4+1),FALSE)*$E4729</f>
        <v>0</v>
      </c>
      <c r="L4722" s="25">
        <f>VLOOKUP(CONCATENATE($F4722," ",$G4722),AllocFactorMatrix,(L$4+1),FALSE)*$E4729</f>
        <v>0</v>
      </c>
      <c r="M4722" s="25">
        <f t="shared" si="2229"/>
        <v>0</v>
      </c>
      <c r="N4722" s="25">
        <f>VLOOKUP(CONCATENATE($F4722," ",$G4722),AllocFactorMatrix,(N$4+1),FALSE)*$E4729</f>
        <v>0</v>
      </c>
      <c r="O4722" s="25">
        <f>VLOOKUP(CONCATENATE($F4722," ",$G4722),AllocFactorMatrix,(O$4+1),FALSE)*$E4729</f>
        <v>0</v>
      </c>
      <c r="P4722" s="25">
        <f>VLOOKUP(CONCATENATE($F4722," ",$G4722),AllocFactorMatrix,(P$4+1),FALSE)*$E4729</f>
        <v>0</v>
      </c>
      <c r="Q4722" s="25">
        <f>VLOOKUP(CONCATENATE($F4722," ",$G4722),AllocFactorMatrix,(Q$4+1),FALSE)*$E4729</f>
        <v>0</v>
      </c>
      <c r="R4722" s="25">
        <f t="shared" si="2231"/>
        <v>0</v>
      </c>
      <c r="S4722" s="25">
        <f>VLOOKUP(CONCATENATE($F4722," ",$G4722),AllocFactorMatrix,(S$4+1),FALSE)*$E4729</f>
        <v>0</v>
      </c>
      <c r="T4722" s="25">
        <f>VLOOKUP(CONCATENATE($F4722," ",$G4722),AllocFactorMatrix,(T$4+1),FALSE)*$E4729</f>
        <v>0</v>
      </c>
      <c r="U4722" s="25">
        <f>VLOOKUP(CONCATENATE($F4722," ",$G4722),AllocFactorMatrix,(U$4+1),FALSE)*$E4729</f>
        <v>0</v>
      </c>
      <c r="V4722" s="25">
        <f>VLOOKUP(CONCATENATE($F4722," ",$G4722),AllocFactorMatrix,(V$4+1),FALSE)*$E4729</f>
        <v>0</v>
      </c>
      <c r="W4722" s="25">
        <f>SUBTOTAL(9,S4722:V4722)</f>
        <v>0</v>
      </c>
      <c r="X4722" s="25">
        <f>VLOOKUP(CONCATENATE($F4722," ",$G4722),AllocFactorMatrix,(X$4+1),FALSE)*$E4729</f>
        <v>0</v>
      </c>
      <c r="Y4722" s="25">
        <f>VLOOKUP(CONCATENATE($F4722," ",$G4722),AllocFactorMatrix,(Y$4+1),FALSE)*$E4729</f>
        <v>0</v>
      </c>
      <c r="Z4722" s="25">
        <f t="shared" si="2230"/>
        <v>0</v>
      </c>
      <c r="AA4722" s="25">
        <f>VLOOKUP(CONCATENATE($F4722," ",$G4722),AllocFactorMatrix,(AA$4+1),FALSE)*$E4729</f>
        <v>0</v>
      </c>
      <c r="AB4722" s="25">
        <f>VLOOKUP(CONCATENATE($F4722," ",$G4722),AllocFactorMatrix,(AB$4+1),FALSE)*$E4729</f>
        <v>0</v>
      </c>
      <c r="AC4722" s="25">
        <f>VLOOKUP(CONCATENATE($F4722," ",$G4722),AllocFactorMatrix,(AC$4+1),FALSE)*$E4729</f>
        <v>0</v>
      </c>
    </row>
    <row r="4723" spans="4:29" hidden="1" outlineLevel="1">
      <c r="E4723" s="20">
        <v>7984127</v>
      </c>
      <c r="F4723" s="61" t="str">
        <f>F4729</f>
        <v>PROD_ENERGY</v>
      </c>
      <c r="G4723" s="20" t="str">
        <f>$G$9</f>
        <v>BULKTRAN</v>
      </c>
      <c r="H4723" s="24">
        <f t="shared" si="2228"/>
        <v>0</v>
      </c>
      <c r="I4723" s="25">
        <f>VLOOKUP(CONCATENATE($F4723," ",$G4723),AllocFactorMatrix,(I$4+1),FALSE)*$E4729</f>
        <v>0</v>
      </c>
      <c r="J4723" s="25">
        <f>VLOOKUP(CONCATENATE($F4723," ",$G4723),AllocFactorMatrix,(J$4+1),FALSE)*$E4729</f>
        <v>0</v>
      </c>
      <c r="K4723" s="25">
        <f>VLOOKUP(CONCATENATE($F4723," ",$G4723),AllocFactorMatrix,(K$4+1),FALSE)*$E4729</f>
        <v>0</v>
      </c>
      <c r="L4723" s="25">
        <f>VLOOKUP(CONCATENATE($F4723," ",$G4723),AllocFactorMatrix,(L$4+1),FALSE)*$E4729</f>
        <v>0</v>
      </c>
      <c r="M4723" s="25">
        <f t="shared" si="2229"/>
        <v>0</v>
      </c>
      <c r="N4723" s="25">
        <f>VLOOKUP(CONCATENATE($F4723," ",$G4723),AllocFactorMatrix,(N$4+1),FALSE)*$E4729</f>
        <v>0</v>
      </c>
      <c r="O4723" s="25">
        <f>VLOOKUP(CONCATENATE($F4723," ",$G4723),AllocFactorMatrix,(O$4+1),FALSE)*$E4729</f>
        <v>0</v>
      </c>
      <c r="P4723" s="25">
        <f>VLOOKUP(CONCATENATE($F4723," ",$G4723),AllocFactorMatrix,(P$4+1),FALSE)*$E4729</f>
        <v>0</v>
      </c>
      <c r="Q4723" s="25">
        <f>VLOOKUP(CONCATENATE($F4723," ",$G4723),AllocFactorMatrix,(Q$4+1),FALSE)*$E4729</f>
        <v>0</v>
      </c>
      <c r="R4723" s="25">
        <f t="shared" si="2231"/>
        <v>0</v>
      </c>
      <c r="S4723" s="25">
        <f>VLOOKUP(CONCATENATE($F4723," ",$G4723),AllocFactorMatrix,(S$4+1),FALSE)*$E4729</f>
        <v>0</v>
      </c>
      <c r="T4723" s="25">
        <f>VLOOKUP(CONCATENATE($F4723," ",$G4723),AllocFactorMatrix,(T$4+1),FALSE)*$E4729</f>
        <v>0</v>
      </c>
      <c r="U4723" s="25">
        <f>VLOOKUP(CONCATENATE($F4723," ",$G4723),AllocFactorMatrix,(U$4+1),FALSE)*$E4729</f>
        <v>0</v>
      </c>
      <c r="V4723" s="25">
        <f>VLOOKUP(CONCATENATE($F4723," ",$G4723),AllocFactorMatrix,(V$4+1),FALSE)*$E4729</f>
        <v>0</v>
      </c>
      <c r="W4723" s="25">
        <f t="shared" ref="W4723:W4729" si="2233">SUBTOTAL(9,S4723:V4723)</f>
        <v>0</v>
      </c>
      <c r="X4723" s="25">
        <f>VLOOKUP(CONCATENATE($F4723," ",$G4723),AllocFactorMatrix,(X$4+1),FALSE)*$E4729</f>
        <v>0</v>
      </c>
      <c r="Y4723" s="25">
        <f>VLOOKUP(CONCATENATE($F4723," ",$G4723),AllocFactorMatrix,(Y$4+1),FALSE)*$E4729</f>
        <v>0</v>
      </c>
      <c r="Z4723" s="25">
        <f t="shared" si="2230"/>
        <v>0</v>
      </c>
      <c r="AA4723" s="25">
        <f>VLOOKUP(CONCATENATE($F4723," ",$G4723),AllocFactorMatrix,(AA$4+1),FALSE)*$E4729</f>
        <v>0</v>
      </c>
      <c r="AB4723" s="25">
        <f>VLOOKUP(CONCATENATE($F4723," ",$G4723),AllocFactorMatrix,(AB$4+1),FALSE)*$E4729</f>
        <v>0</v>
      </c>
      <c r="AC4723" s="25">
        <f>VLOOKUP(CONCATENATE($F4723," ",$G4723),AllocFactorMatrix,(AC$4+1),FALSE)*$E4729</f>
        <v>0</v>
      </c>
    </row>
    <row r="4724" spans="4:29" hidden="1" outlineLevel="1">
      <c r="E4724" s="20">
        <v>7984127</v>
      </c>
      <c r="F4724" s="61" t="str">
        <f>F4729</f>
        <v>PROD_ENERGY</v>
      </c>
      <c r="G4724" s="20" t="str">
        <f>$G$10</f>
        <v>SUBTRAN</v>
      </c>
      <c r="H4724" s="24">
        <f t="shared" si="2228"/>
        <v>0</v>
      </c>
      <c r="I4724" s="25">
        <f>VLOOKUP(CONCATENATE($F4724," ",$G4724),AllocFactorMatrix,(I$4+1),FALSE)*$E4729</f>
        <v>0</v>
      </c>
      <c r="J4724" s="25">
        <f>VLOOKUP(CONCATENATE($F4724," ",$G4724),AllocFactorMatrix,(J$4+1),FALSE)*$E4729</f>
        <v>0</v>
      </c>
      <c r="K4724" s="25">
        <f>VLOOKUP(CONCATENATE($F4724," ",$G4724),AllocFactorMatrix,(K$4+1),FALSE)*$E4729</f>
        <v>0</v>
      </c>
      <c r="L4724" s="25">
        <f>VLOOKUP(CONCATENATE($F4724," ",$G4724),AllocFactorMatrix,(L$4+1),FALSE)*$E4729</f>
        <v>0</v>
      </c>
      <c r="M4724" s="25">
        <f t="shared" si="2229"/>
        <v>0</v>
      </c>
      <c r="N4724" s="25">
        <f>VLOOKUP(CONCATENATE($F4724," ",$G4724),AllocFactorMatrix,(N$4+1),FALSE)*$E4729</f>
        <v>0</v>
      </c>
      <c r="O4724" s="25">
        <f>VLOOKUP(CONCATENATE($F4724," ",$G4724),AllocFactorMatrix,(O$4+1),FALSE)*$E4729</f>
        <v>0</v>
      </c>
      <c r="P4724" s="25">
        <f>VLOOKUP(CONCATENATE($F4724," ",$G4724),AllocFactorMatrix,(P$4+1),FALSE)*$E4729</f>
        <v>0</v>
      </c>
      <c r="Q4724" s="25">
        <f>VLOOKUP(CONCATENATE($F4724," ",$G4724),AllocFactorMatrix,(Q$4+1),FALSE)*$E4729</f>
        <v>0</v>
      </c>
      <c r="R4724" s="25">
        <f t="shared" si="2231"/>
        <v>0</v>
      </c>
      <c r="S4724" s="25">
        <f>VLOOKUP(CONCATENATE($F4724," ",$G4724),AllocFactorMatrix,(S$4+1),FALSE)*$E4729</f>
        <v>0</v>
      </c>
      <c r="T4724" s="25">
        <f>VLOOKUP(CONCATENATE($F4724," ",$G4724),AllocFactorMatrix,(T$4+1),FALSE)*$E4729</f>
        <v>0</v>
      </c>
      <c r="U4724" s="25">
        <f>VLOOKUP(CONCATENATE($F4724," ",$G4724),AllocFactorMatrix,(U$4+1),FALSE)*$E4729</f>
        <v>0</v>
      </c>
      <c r="V4724" s="25">
        <f>VLOOKUP(CONCATENATE($F4724," ",$G4724),AllocFactorMatrix,(V$4+1),FALSE)*$E4729</f>
        <v>0</v>
      </c>
      <c r="W4724" s="25">
        <f t="shared" si="2233"/>
        <v>0</v>
      </c>
      <c r="X4724" s="25">
        <f>VLOOKUP(CONCATENATE($F4724," ",$G4724),AllocFactorMatrix,(X$4+1),FALSE)*$E4729</f>
        <v>0</v>
      </c>
      <c r="Y4724" s="25">
        <f>VLOOKUP(CONCATENATE($F4724," ",$G4724),AllocFactorMatrix,(Y$4+1),FALSE)*$E4729</f>
        <v>0</v>
      </c>
      <c r="Z4724" s="25">
        <f t="shared" si="2230"/>
        <v>0</v>
      </c>
      <c r="AA4724" s="25">
        <f>VLOOKUP(CONCATENATE($F4724," ",$G4724),AllocFactorMatrix,(AA$4+1),FALSE)*$E4729</f>
        <v>0</v>
      </c>
      <c r="AB4724" s="25">
        <f>VLOOKUP(CONCATENATE($F4724," ",$G4724),AllocFactorMatrix,(AB$4+1),FALSE)*$E4729</f>
        <v>0</v>
      </c>
      <c r="AC4724" s="25">
        <f>VLOOKUP(CONCATENATE($F4724," ",$G4724),AllocFactorMatrix,(AC$4+1),FALSE)*$E4729</f>
        <v>0</v>
      </c>
    </row>
    <row r="4725" spans="4:29" hidden="1" outlineLevel="1">
      <c r="E4725" s="20">
        <v>7984127</v>
      </c>
      <c r="F4725" s="61" t="str">
        <f>F4729</f>
        <v>PROD_ENERGY</v>
      </c>
      <c r="G4725" s="20" t="str">
        <f>$G$11</f>
        <v>DISTPRI</v>
      </c>
      <c r="H4725" s="24">
        <f t="shared" si="2228"/>
        <v>0</v>
      </c>
      <c r="I4725" s="25">
        <f>VLOOKUP(CONCATENATE($F4725," ",$G4725),AllocFactorMatrix,(I$4+1),FALSE)*$E4729</f>
        <v>0</v>
      </c>
      <c r="J4725" s="25">
        <f>VLOOKUP(CONCATENATE($F4725," ",$G4725),AllocFactorMatrix,(J$4+1),FALSE)*$E4729</f>
        <v>0</v>
      </c>
      <c r="K4725" s="25">
        <f>VLOOKUP(CONCATENATE($F4725," ",$G4725),AllocFactorMatrix,(K$4+1),FALSE)*$E4729</f>
        <v>0</v>
      </c>
      <c r="L4725" s="25">
        <f>VLOOKUP(CONCATENATE($F4725," ",$G4725),AllocFactorMatrix,(L$4+1),FALSE)*$E4729</f>
        <v>0</v>
      </c>
      <c r="M4725" s="25">
        <f t="shared" si="2229"/>
        <v>0</v>
      </c>
      <c r="N4725" s="25">
        <f>VLOOKUP(CONCATENATE($F4725," ",$G4725),AllocFactorMatrix,(N$4+1),FALSE)*$E4729</f>
        <v>0</v>
      </c>
      <c r="O4725" s="25">
        <f>VLOOKUP(CONCATENATE($F4725," ",$G4725),AllocFactorMatrix,(O$4+1),FALSE)*$E4729</f>
        <v>0</v>
      </c>
      <c r="P4725" s="25">
        <f>VLOOKUP(CONCATENATE($F4725," ",$G4725),AllocFactorMatrix,(P$4+1),FALSE)*$E4729</f>
        <v>0</v>
      </c>
      <c r="Q4725" s="25">
        <f>VLOOKUP(CONCATENATE($F4725," ",$G4725),AllocFactorMatrix,(Q$4+1),FALSE)*$E4729</f>
        <v>0</v>
      </c>
      <c r="R4725" s="25">
        <f t="shared" si="2231"/>
        <v>0</v>
      </c>
      <c r="S4725" s="25">
        <f>VLOOKUP(CONCATENATE($F4725," ",$G4725),AllocFactorMatrix,(S$4+1),FALSE)*$E4729</f>
        <v>0</v>
      </c>
      <c r="T4725" s="25">
        <f>VLOOKUP(CONCATENATE($F4725," ",$G4725),AllocFactorMatrix,(T$4+1),FALSE)*$E4729</f>
        <v>0</v>
      </c>
      <c r="U4725" s="25">
        <f>VLOOKUP(CONCATENATE($F4725," ",$G4725),AllocFactorMatrix,(U$4+1),FALSE)*$E4729</f>
        <v>0</v>
      </c>
      <c r="V4725" s="25">
        <f>VLOOKUP(CONCATENATE($F4725," ",$G4725),AllocFactorMatrix,(V$4+1),FALSE)*$E4729</f>
        <v>0</v>
      </c>
      <c r="W4725" s="25">
        <f t="shared" si="2233"/>
        <v>0</v>
      </c>
      <c r="X4725" s="25">
        <f>VLOOKUP(CONCATENATE($F4725," ",$G4725),AllocFactorMatrix,(X$4+1),FALSE)*$E4729</f>
        <v>0</v>
      </c>
      <c r="Y4725" s="25">
        <f>VLOOKUP(CONCATENATE($F4725," ",$G4725),AllocFactorMatrix,(Y$4+1),FALSE)*$E4729</f>
        <v>0</v>
      </c>
      <c r="Z4725" s="25">
        <f t="shared" si="2230"/>
        <v>0</v>
      </c>
      <c r="AA4725" s="25">
        <f>VLOOKUP(CONCATENATE($F4725," ",$G4725),AllocFactorMatrix,(AA$4+1),FALSE)*$E4729</f>
        <v>0</v>
      </c>
      <c r="AB4725" s="25">
        <f>VLOOKUP(CONCATENATE($F4725," ",$G4725),AllocFactorMatrix,(AB$4+1),FALSE)*$E4729</f>
        <v>0</v>
      </c>
      <c r="AC4725" s="25">
        <f>VLOOKUP(CONCATENATE($F4725," ",$G4725),AllocFactorMatrix,(AC$4+1),FALSE)*$E4729</f>
        <v>0</v>
      </c>
    </row>
    <row r="4726" spans="4:29" hidden="1" outlineLevel="1">
      <c r="E4726" s="20">
        <v>7984127</v>
      </c>
      <c r="F4726" s="61" t="str">
        <f>F4729</f>
        <v>PROD_ENERGY</v>
      </c>
      <c r="G4726" s="20" t="str">
        <f>$G$12</f>
        <v>DISTSEC</v>
      </c>
      <c r="H4726" s="24">
        <f t="shared" si="2228"/>
        <v>0</v>
      </c>
      <c r="I4726" s="25">
        <f>VLOOKUP(CONCATENATE($F4726," ",$G4726),AllocFactorMatrix,(I$4+1),FALSE)*$E4729</f>
        <v>0</v>
      </c>
      <c r="J4726" s="25">
        <f>VLOOKUP(CONCATENATE($F4726," ",$G4726),AllocFactorMatrix,(J$4+1),FALSE)*$E4729</f>
        <v>0</v>
      </c>
      <c r="K4726" s="25">
        <f>VLOOKUP(CONCATENATE($F4726," ",$G4726),AllocFactorMatrix,(K$4+1),FALSE)*$E4729</f>
        <v>0</v>
      </c>
      <c r="L4726" s="25">
        <f>VLOOKUP(CONCATENATE($F4726," ",$G4726),AllocFactorMatrix,(L$4+1),FALSE)*$E4729</f>
        <v>0</v>
      </c>
      <c r="M4726" s="25">
        <f t="shared" si="2229"/>
        <v>0</v>
      </c>
      <c r="N4726" s="25">
        <f>VLOOKUP(CONCATENATE($F4726," ",$G4726),AllocFactorMatrix,(N$4+1),FALSE)*$E4729</f>
        <v>0</v>
      </c>
      <c r="O4726" s="25">
        <f>VLOOKUP(CONCATENATE($F4726," ",$G4726),AllocFactorMatrix,(O$4+1),FALSE)*$E4729</f>
        <v>0</v>
      </c>
      <c r="P4726" s="25">
        <f>VLOOKUP(CONCATENATE($F4726," ",$G4726),AllocFactorMatrix,(P$4+1),FALSE)*$E4729</f>
        <v>0</v>
      </c>
      <c r="Q4726" s="25">
        <f>VLOOKUP(CONCATENATE($F4726," ",$G4726),AllocFactorMatrix,(Q$4+1),FALSE)*$E4729</f>
        <v>0</v>
      </c>
      <c r="R4726" s="25">
        <f t="shared" si="2231"/>
        <v>0</v>
      </c>
      <c r="S4726" s="25">
        <f>VLOOKUP(CONCATENATE($F4726," ",$G4726),AllocFactorMatrix,(S$4+1),FALSE)*$E4729</f>
        <v>0</v>
      </c>
      <c r="T4726" s="25">
        <f>VLOOKUP(CONCATENATE($F4726," ",$G4726),AllocFactorMatrix,(T$4+1),FALSE)*$E4729</f>
        <v>0</v>
      </c>
      <c r="U4726" s="25">
        <f>VLOOKUP(CONCATENATE($F4726," ",$G4726),AllocFactorMatrix,(U$4+1),FALSE)*$E4729</f>
        <v>0</v>
      </c>
      <c r="V4726" s="25">
        <f>VLOOKUP(CONCATENATE($F4726," ",$G4726),AllocFactorMatrix,(V$4+1),FALSE)*$E4729</f>
        <v>0</v>
      </c>
      <c r="W4726" s="25">
        <f t="shared" si="2233"/>
        <v>0</v>
      </c>
      <c r="X4726" s="25">
        <f>VLOOKUP(CONCATENATE($F4726," ",$G4726),AllocFactorMatrix,(X$4+1),FALSE)*$E4729</f>
        <v>0</v>
      </c>
      <c r="Y4726" s="25">
        <f>VLOOKUP(CONCATENATE($F4726," ",$G4726),AllocFactorMatrix,(Y$4+1),FALSE)*$E4729</f>
        <v>0</v>
      </c>
      <c r="Z4726" s="25">
        <f t="shared" si="2230"/>
        <v>0</v>
      </c>
      <c r="AA4726" s="25">
        <f>VLOOKUP(CONCATENATE($F4726," ",$G4726),AllocFactorMatrix,(AA$4+1),FALSE)*$E4729</f>
        <v>0</v>
      </c>
      <c r="AB4726" s="25">
        <f>VLOOKUP(CONCATENATE($F4726," ",$G4726),AllocFactorMatrix,(AB$4+1),FALSE)*$E4729</f>
        <v>0</v>
      </c>
      <c r="AC4726" s="25">
        <f>VLOOKUP(CONCATENATE($F4726," ",$G4726),AllocFactorMatrix,(AC$4+1),FALSE)*$E4729</f>
        <v>0</v>
      </c>
    </row>
    <row r="4727" spans="4:29" hidden="1" outlineLevel="1">
      <c r="F4727" s="61" t="str">
        <f>F4729</f>
        <v>PROD_ENERGY</v>
      </c>
      <c r="G4727" s="20" t="str">
        <f>$G$13</f>
        <v>ENERGY</v>
      </c>
      <c r="H4727" s="24">
        <f t="shared" si="2228"/>
        <v>5758872.9999999981</v>
      </c>
      <c r="I4727" s="25">
        <f>VLOOKUP(CONCATENATE($F4727," ",$G4727),AllocFactorMatrix,(I$4+1),FALSE)*$E4729</f>
        <v>2093537.3866800377</v>
      </c>
      <c r="J4727" s="25">
        <f>VLOOKUP(CONCATENATE($F4727," ",$G4727),AllocFactorMatrix,(J$4+1),FALSE)*$E4729</f>
        <v>675723.01617568766</v>
      </c>
      <c r="K4727" s="25">
        <f>VLOOKUP(CONCATENATE($F4727," ",$G4727),AllocFactorMatrix,(K$4+1),FALSE)*$E4729</f>
        <v>7735.7465295850407</v>
      </c>
      <c r="L4727" s="25">
        <f>VLOOKUP(CONCATENATE($F4727," ",$G4727),AllocFactorMatrix,(L$4+1),FALSE)*$E4729</f>
        <v>196.06201673250209</v>
      </c>
      <c r="M4727" s="25">
        <f t="shared" si="2229"/>
        <v>683654.82472200517</v>
      </c>
      <c r="N4727" s="25">
        <f>VLOOKUP(CONCATENATE($F4727," ",$G4727),AllocFactorMatrix,(N$4+1),FALSE)*$E4729</f>
        <v>326994.3272941102</v>
      </c>
      <c r="O4727" s="25">
        <f>VLOOKUP(CONCATENATE($F4727," ",$G4727),AllocFactorMatrix,(O$4+1),FALSE)*$E4729</f>
        <v>91273.891446737922</v>
      </c>
      <c r="P4727" s="25">
        <f>VLOOKUP(CONCATENATE($F4727," ",$G4727),AllocFactorMatrix,(P$4+1),FALSE)*$E4729</f>
        <v>7226.2231854192742</v>
      </c>
      <c r="Q4727" s="25">
        <f>VLOOKUP(CONCATENATE($F4727," ",$G4727),AllocFactorMatrix,(Q$4+1),FALSE)*$E4729</f>
        <v>1481.3426925610304</v>
      </c>
      <c r="R4727" s="25">
        <f t="shared" si="2231"/>
        <v>426975.78461882845</v>
      </c>
      <c r="S4727" s="25">
        <f>VLOOKUP(CONCATENATE($F4727," ",$G4727),AllocFactorMatrix,(S$4+1),FALSE)*$E4729</f>
        <v>21789.124558916461</v>
      </c>
      <c r="T4727" s="25">
        <f>VLOOKUP(CONCATENATE($F4727," ",$G4727),AllocFactorMatrix,(T$4+1),FALSE)*$E4729</f>
        <v>260397.6717794096</v>
      </c>
      <c r="U4727" s="25">
        <f>VLOOKUP(CONCATENATE($F4727," ",$G4727),AllocFactorMatrix,(U$4+1),FALSE)*$E4729</f>
        <v>1840889.6980450659</v>
      </c>
      <c r="V4727" s="25">
        <f>VLOOKUP(CONCATENATE($F4727," ",$G4727),AllocFactorMatrix,(V$4+1),FALSE)*$E4729</f>
        <v>295020.3692347699</v>
      </c>
      <c r="W4727" s="25">
        <f t="shared" si="2233"/>
        <v>2418096.863618162</v>
      </c>
      <c r="X4727" s="25">
        <f>VLOOKUP(CONCATENATE($F4727," ",$G4727),AllocFactorMatrix,(X$4+1),FALSE)*$E4729</f>
        <v>88695.859072121049</v>
      </c>
      <c r="Y4727" s="25">
        <f>VLOOKUP(CONCATENATE($F4727," ",$G4727),AllocFactorMatrix,(Y$4+1),FALSE)*$E4729</f>
        <v>2084.6659462063935</v>
      </c>
      <c r="Z4727" s="25">
        <f t="shared" si="2230"/>
        <v>90780.525018327447</v>
      </c>
      <c r="AA4727" s="25">
        <f>VLOOKUP(CONCATENATE($F4727," ",$G4727),AllocFactorMatrix,(AA$4+1),FALSE)*$E4729</f>
        <v>2036.5498916979407</v>
      </c>
      <c r="AB4727" s="25">
        <f>VLOOKUP(CONCATENATE($F4727," ",$G4727),AllocFactorMatrix,(AB$4+1),FALSE)*$E4729</f>
        <v>35043.148375436882</v>
      </c>
      <c r="AC4727" s="25">
        <f>VLOOKUP(CONCATENATE($F4727," ",$G4727),AllocFactorMatrix,(AC$4+1),FALSE)*$E4729</f>
        <v>8747.9170755035975</v>
      </c>
    </row>
    <row r="4728" spans="4:29" hidden="1" outlineLevel="1">
      <c r="F4728" s="61" t="str">
        <f>F4729</f>
        <v>PROD_ENERGY</v>
      </c>
      <c r="G4728" s="20" t="str">
        <f>$G$14</f>
        <v>CUSTOMER</v>
      </c>
      <c r="H4728" s="24">
        <f t="shared" si="2228"/>
        <v>0</v>
      </c>
      <c r="I4728" s="25">
        <f>VLOOKUP(CONCATENATE($F4728," ",$G4728),AllocFactorMatrix,(I$4+1),FALSE)*$E4729</f>
        <v>0</v>
      </c>
      <c r="J4728" s="25">
        <f>VLOOKUP(CONCATENATE($F4728," ",$G4728),AllocFactorMatrix,(J$4+1),FALSE)*$E4729</f>
        <v>0</v>
      </c>
      <c r="K4728" s="25">
        <f>VLOOKUP(CONCATENATE($F4728," ",$G4728),AllocFactorMatrix,(K$4+1),FALSE)*$E4729</f>
        <v>0</v>
      </c>
      <c r="L4728" s="25">
        <f>VLOOKUP(CONCATENATE($F4728," ",$G4728),AllocFactorMatrix,(L$4+1),FALSE)*$E4729</f>
        <v>0</v>
      </c>
      <c r="M4728" s="25">
        <f t="shared" si="2229"/>
        <v>0</v>
      </c>
      <c r="N4728" s="25">
        <f>VLOOKUP(CONCATENATE($F4728," ",$G4728),AllocFactorMatrix,(N$4+1),FALSE)*$E4729</f>
        <v>0</v>
      </c>
      <c r="O4728" s="25">
        <f>VLOOKUP(CONCATENATE($F4728," ",$G4728),AllocFactorMatrix,(O$4+1),FALSE)*$E4729</f>
        <v>0</v>
      </c>
      <c r="P4728" s="25">
        <f>VLOOKUP(CONCATENATE($F4728," ",$G4728),AllocFactorMatrix,(P$4+1),FALSE)*$E4729</f>
        <v>0</v>
      </c>
      <c r="Q4728" s="25">
        <f>VLOOKUP(CONCATENATE($F4728," ",$G4728),AllocFactorMatrix,(Q$4+1),FALSE)*$E4729</f>
        <v>0</v>
      </c>
      <c r="R4728" s="25">
        <f t="shared" si="2231"/>
        <v>0</v>
      </c>
      <c r="S4728" s="25">
        <f>VLOOKUP(CONCATENATE($F4728," ",$G4728),AllocFactorMatrix,(S$4+1),FALSE)*$E4729</f>
        <v>0</v>
      </c>
      <c r="T4728" s="25">
        <f>VLOOKUP(CONCATENATE($F4728," ",$G4728),AllocFactorMatrix,(T$4+1),FALSE)*$E4729</f>
        <v>0</v>
      </c>
      <c r="U4728" s="25">
        <f>VLOOKUP(CONCATENATE($F4728," ",$G4728),AllocFactorMatrix,(U$4+1),FALSE)*$E4729</f>
        <v>0</v>
      </c>
      <c r="V4728" s="25">
        <f>VLOOKUP(CONCATENATE($F4728," ",$G4728),AllocFactorMatrix,(V$4+1),FALSE)*$E4729</f>
        <v>0</v>
      </c>
      <c r="W4728" s="25">
        <f t="shared" si="2233"/>
        <v>0</v>
      </c>
      <c r="X4728" s="25">
        <f>VLOOKUP(CONCATENATE($F4728," ",$G4728),AllocFactorMatrix,(X$4+1),FALSE)*$E4729</f>
        <v>0</v>
      </c>
      <c r="Y4728" s="25">
        <f>VLOOKUP(CONCATENATE($F4728," ",$G4728),AllocFactorMatrix,(Y$4+1),FALSE)*$E4729</f>
        <v>0</v>
      </c>
      <c r="Z4728" s="25">
        <f t="shared" si="2230"/>
        <v>0</v>
      </c>
      <c r="AA4728" s="25">
        <f>VLOOKUP(CONCATENATE($F4728," ",$G4728),AllocFactorMatrix,(AA$4+1),FALSE)*$E4729</f>
        <v>0</v>
      </c>
      <c r="AB4728" s="25">
        <f>VLOOKUP(CONCATENATE($F4728," ",$G4728),AllocFactorMatrix,(AB$4+1),FALSE)*$E4729</f>
        <v>0</v>
      </c>
      <c r="AC4728" s="25">
        <f>VLOOKUP(CONCATENATE($F4728," ",$G4728),AllocFactorMatrix,(AC$4+1),FALSE)*$E4729</f>
        <v>0</v>
      </c>
    </row>
    <row r="4729" spans="4:29" collapsed="1">
      <c r="D4729" s="20" t="s">
        <v>132</v>
      </c>
      <c r="E4729" s="22">
        <v>5758873</v>
      </c>
      <c r="F4729" s="61" t="s">
        <v>31</v>
      </c>
      <c r="G4729" s="20" t="str">
        <f>$G$15</f>
        <v>TOTAL</v>
      </c>
      <c r="H4729" s="24">
        <f t="shared" si="2228"/>
        <v>5758872.9999999981</v>
      </c>
      <c r="I4729" s="25">
        <f>VLOOKUP(CONCATENATE($F4729," ",$G4729),AllocFactorMatrix,(I$4+1),FALSE)*$E4729</f>
        <v>2093537.3866800377</v>
      </c>
      <c r="J4729" s="25">
        <f>VLOOKUP(CONCATENATE($F4729," ",$G4729),AllocFactorMatrix,(J$4+1),FALSE)*$E4729</f>
        <v>675723.01617568766</v>
      </c>
      <c r="K4729" s="25">
        <f>VLOOKUP(CONCATENATE($F4729," ",$G4729),AllocFactorMatrix,(K$4+1),FALSE)*$E4729</f>
        <v>7735.7465295850407</v>
      </c>
      <c r="L4729" s="25">
        <f>VLOOKUP(CONCATENATE($F4729," ",$G4729),AllocFactorMatrix,(L$4+1),FALSE)*$E4729</f>
        <v>196.06201673250209</v>
      </c>
      <c r="M4729" s="25">
        <f t="shared" si="2229"/>
        <v>683654.82472200517</v>
      </c>
      <c r="N4729" s="25">
        <f>VLOOKUP(CONCATENATE($F4729," ",$G4729),AllocFactorMatrix,(N$4+1),FALSE)*$E4729</f>
        <v>326994.3272941102</v>
      </c>
      <c r="O4729" s="25">
        <f>VLOOKUP(CONCATENATE($F4729," ",$G4729),AllocFactorMatrix,(O$4+1),FALSE)*$E4729</f>
        <v>91273.891446737922</v>
      </c>
      <c r="P4729" s="25">
        <f>VLOOKUP(CONCATENATE($F4729," ",$G4729),AllocFactorMatrix,(P$4+1),FALSE)*$E4729</f>
        <v>7226.2231854192742</v>
      </c>
      <c r="Q4729" s="25">
        <f>VLOOKUP(CONCATENATE($F4729," ",$G4729),AllocFactorMatrix,(Q$4+1),FALSE)*$E4729</f>
        <v>1481.3426925610304</v>
      </c>
      <c r="R4729" s="25">
        <f t="shared" si="2231"/>
        <v>426975.78461882845</v>
      </c>
      <c r="S4729" s="25">
        <f>VLOOKUP(CONCATENATE($F4729," ",$G4729),AllocFactorMatrix,(S$4+1),FALSE)*$E4729</f>
        <v>21789.124558916461</v>
      </c>
      <c r="T4729" s="25">
        <f>VLOOKUP(CONCATENATE($F4729," ",$G4729),AllocFactorMatrix,(T$4+1),FALSE)*$E4729</f>
        <v>260397.6717794096</v>
      </c>
      <c r="U4729" s="25">
        <f>VLOOKUP(CONCATENATE($F4729," ",$G4729),AllocFactorMatrix,(U$4+1),FALSE)*$E4729</f>
        <v>1840889.6980450659</v>
      </c>
      <c r="V4729" s="25">
        <f>VLOOKUP(CONCATENATE($F4729," ",$G4729),AllocFactorMatrix,(V$4+1),FALSE)*$E4729</f>
        <v>295020.3692347699</v>
      </c>
      <c r="W4729" s="25">
        <f t="shared" si="2233"/>
        <v>2418096.863618162</v>
      </c>
      <c r="X4729" s="25">
        <f>VLOOKUP(CONCATENATE($F4729," ",$G4729),AllocFactorMatrix,(X$4+1),FALSE)*$E4729</f>
        <v>88695.859072121049</v>
      </c>
      <c r="Y4729" s="25">
        <f>VLOOKUP(CONCATENATE($F4729," ",$G4729),AllocFactorMatrix,(Y$4+1),FALSE)*$E4729</f>
        <v>2084.6659462063935</v>
      </c>
      <c r="Z4729" s="25">
        <f t="shared" si="2230"/>
        <v>90780.525018327447</v>
      </c>
      <c r="AA4729" s="25">
        <f>VLOOKUP(CONCATENATE($F4729," ",$G4729),AllocFactorMatrix,(AA$4+1),FALSE)*$E4729</f>
        <v>2036.5498916979407</v>
      </c>
      <c r="AB4729" s="25">
        <f>VLOOKUP(CONCATENATE($F4729," ",$G4729),AllocFactorMatrix,(AB$4+1),FALSE)*$E4729</f>
        <v>35043.148375436882</v>
      </c>
      <c r="AC4729" s="25">
        <f>VLOOKUP(CONCATENATE($F4729," ",$G4729),AllocFactorMatrix,(AC$4+1),FALSE)*$E4729</f>
        <v>8747.9170755035975</v>
      </c>
    </row>
    <row r="4730" spans="4:29" hidden="1" outlineLevel="1">
      <c r="F4730" s="61" t="str">
        <f>F4737</f>
        <v>EXP_OM_TRAN</v>
      </c>
      <c r="G4730" s="20" t="str">
        <f>$G$8</f>
        <v>PRODUCTION</v>
      </c>
      <c r="H4730" s="24">
        <f t="shared" ca="1" si="2228"/>
        <v>6.3950149560648475E-10</v>
      </c>
      <c r="I4730" s="25">
        <f ca="1">VLOOKUP(CONCATENATE($F4730," ",$G4730),AllocFactorMatrix,(I$4+1),FALSE)*$E4737</f>
        <v>4.2379676028455542E-10</v>
      </c>
      <c r="J4730" s="25">
        <f ca="1">VLOOKUP(CONCATENATE($F4730," ",$G4730),AllocFactorMatrix,(J$4+1),FALSE)*$E4737</f>
        <v>7.3349439280019213E-11</v>
      </c>
      <c r="K4730" s="25">
        <f ca="1">VLOOKUP(CONCATENATE($F4730," ",$G4730),AllocFactorMatrix,(K$4+1),FALSE)*$E4737</f>
        <v>9.5507082395858361E-13</v>
      </c>
      <c r="L4730" s="25">
        <f ca="1">VLOOKUP(CONCATENATE($F4730," ",$G4730),AllocFactorMatrix,(L$4+1),FALSE)*$E4737</f>
        <v>-2.9845963248705738E-14</v>
      </c>
      <c r="M4730" s="25">
        <f t="shared" ca="1" si="2229"/>
        <v>7.42746641407291E-11</v>
      </c>
      <c r="N4730" s="25">
        <f ca="1">VLOOKUP(CONCATENATE($F4730," ",$G4730),AllocFactorMatrix,(N$4+1),FALSE)*$E4737</f>
        <v>1.1002415892002881E-10</v>
      </c>
      <c r="O4730" s="25">
        <f ca="1">VLOOKUP(CONCATENATE($F4730," ",$G4730),AllocFactorMatrix,(O$4+1),FALSE)*$E4737</f>
        <v>-2.7506039730007203E-11</v>
      </c>
      <c r="P4730" s="25">
        <f ca="1">VLOOKUP(CONCATENATE($F4730," ",$G4730),AllocFactorMatrix,(P$4+1),FALSE)*$E4737</f>
        <v>-1.337099153542017E-12</v>
      </c>
      <c r="Q4730" s="25">
        <f ca="1">VLOOKUP(CONCATENATE($F4730," ",$G4730),AllocFactorMatrix,(Q$4+1),FALSE)*$E4737</f>
        <v>-3.5019263545148065E-13</v>
      </c>
      <c r="R4730" s="25">
        <f t="shared" ca="1" si="2231"/>
        <v>8.0830827401028108E-11</v>
      </c>
      <c r="S4730" s="25">
        <f ca="1">VLOOKUP(CONCATENATE($F4730," ",$G4730),AllocFactorMatrix,(S$4+1),FALSE)*$E4737</f>
        <v>1.5281133183337336E-12</v>
      </c>
      <c r="T4730" s="25">
        <f ca="1">VLOOKUP(CONCATENATE($F4730," ",$G4730),AllocFactorMatrix,(T$4+1),FALSE)*$E4737</f>
        <v>-6.1124532733349344E-12</v>
      </c>
      <c r="U4730" s="25">
        <f ca="1">VLOOKUP(CONCATENATE($F4730," ",$G4730),AllocFactorMatrix,(U$4+1),FALSE)*$E4737</f>
        <v>6.5199501582239296E-11</v>
      </c>
      <c r="V4730" s="25">
        <f ca="1">VLOOKUP(CONCATENATE($F4730," ",$G4730),AllocFactorMatrix,(V$4+1),FALSE)*$E4737</f>
        <v>4.074968848889956E-12</v>
      </c>
      <c r="W4730" s="25">
        <f ca="1">SUBTOTAL(9,S4730:V4730)</f>
        <v>6.4690130476128052E-11</v>
      </c>
      <c r="X4730" s="25">
        <f ca="1">VLOOKUP(CONCATENATE($F4730," ",$G4730),AllocFactorMatrix,(X$4+1),FALSE)*$E4737</f>
        <v>-5.0937110611124456E-12</v>
      </c>
      <c r="Y4730" s="25">
        <f ca="1">VLOOKUP(CONCATENATE($F4730," ",$G4730),AllocFactorMatrix,(Y$4+1),FALSE)*$E4737</f>
        <v>-3.1835694131952781E-14</v>
      </c>
      <c r="Z4730" s="25">
        <f t="shared" ca="1" si="2230"/>
        <v>-5.1255467552443984E-12</v>
      </c>
      <c r="AA4730" s="25">
        <f ca="1">VLOOKUP(CONCATENATE($F4730," ",$G4730),AllocFactorMatrix,(AA$4+1),FALSE)*$E4737</f>
        <v>3.820283295834334E-13</v>
      </c>
      <c r="AB4730" s="25">
        <f ca="1">VLOOKUP(CONCATENATE($F4730," ",$G4730),AllocFactorMatrix,(AB$4+1),FALSE)*$E4737</f>
        <v>1.018742212222489E-12</v>
      </c>
      <c r="AC4730" s="25">
        <f ca="1">VLOOKUP(CONCATENATE($F4730," ",$G4730),AllocFactorMatrix,(AC$4+1),FALSE)*$E4737</f>
        <v>-3.66110482517457E-13</v>
      </c>
    </row>
    <row r="4731" spans="4:29" hidden="1" outlineLevel="1">
      <c r="F4731" s="61" t="str">
        <f>F4737</f>
        <v>EXP_OM_TRAN</v>
      </c>
      <c r="G4731" s="20" t="str">
        <f>$G$9</f>
        <v>BULKTRAN</v>
      </c>
      <c r="H4731" s="24">
        <f t="shared" ca="1" si="2228"/>
        <v>2148314.8335999995</v>
      </c>
      <c r="I4731" s="25">
        <f ca="1">VLOOKUP(CONCATENATE($F4731," ",$G4731),AllocFactorMatrix,(I$4+1),FALSE)*$E4737</f>
        <v>1053410.9623869776</v>
      </c>
      <c r="J4731" s="25">
        <f ca="1">VLOOKUP(CONCATENATE($F4731," ",$G4731),AllocFactorMatrix,(J$4+1),FALSE)*$E4737</f>
        <v>266472.01282874629</v>
      </c>
      <c r="K4731" s="25">
        <f ca="1">VLOOKUP(CONCATENATE($F4731," ",$G4731),AllocFactorMatrix,(K$4+1),FALSE)*$E4737</f>
        <v>3115.4631415733402</v>
      </c>
      <c r="L4731" s="25">
        <f ca="1">VLOOKUP(CONCATENATE($F4731," ",$G4731),AllocFactorMatrix,(L$4+1),FALSE)*$E4737</f>
        <v>76.75101438935971</v>
      </c>
      <c r="M4731" s="25">
        <f t="shared" ca="1" si="2229"/>
        <v>269664.22698470904</v>
      </c>
      <c r="N4731" s="25">
        <f ca="1">VLOOKUP(CONCATENATE($F4731," ",$G4731),AllocFactorMatrix,(N$4+1),FALSE)*$E4737</f>
        <v>111495.23336856524</v>
      </c>
      <c r="O4731" s="25">
        <f ca="1">VLOOKUP(CONCATENATE($F4731," ",$G4731),AllocFactorMatrix,(O$4+1),FALSE)*$E4737</f>
        <v>31753.295120142804</v>
      </c>
      <c r="P4731" s="25">
        <f ca="1">VLOOKUP(CONCATENATE($F4731," ",$G4731),AllocFactorMatrix,(P$4+1),FALSE)*$E4737</f>
        <v>2512.8124788329433</v>
      </c>
      <c r="Q4731" s="25">
        <f ca="1">VLOOKUP(CONCATENATE($F4731," ",$G4731),AllocFactorMatrix,(Q$4+1),FALSE)*$E4737</f>
        <v>530.410408010536</v>
      </c>
      <c r="R4731" s="25">
        <f t="shared" ca="1" si="2231"/>
        <v>146291.75137555151</v>
      </c>
      <c r="S4731" s="25">
        <f ca="1">VLOOKUP(CONCATENATE($F4731," ",$G4731),AllocFactorMatrix,(S$4+1),FALSE)*$E4737</f>
        <v>6697.5525070915219</v>
      </c>
      <c r="T4731" s="25">
        <f ca="1">VLOOKUP(CONCATENATE($F4731," ",$G4731),AllocFactorMatrix,(T$4+1),FALSE)*$E4737</f>
        <v>73015.072017377723</v>
      </c>
      <c r="U4731" s="25">
        <f ca="1">VLOOKUP(CONCATENATE($F4731," ",$G4731),AllocFactorMatrix,(U$4+1),FALSE)*$E4737</f>
        <v>487641.24255753966</v>
      </c>
      <c r="V4731" s="25">
        <f ca="1">VLOOKUP(CONCATENATE($F4731," ",$G4731),AllocFactorMatrix,(V$4+1),FALSE)*$E4737</f>
        <v>76501.696682945636</v>
      </c>
      <c r="W4731" s="25">
        <f t="shared" ref="W4731:W4737" ca="1" si="2234">SUBTOTAL(9,S4731:V4731)</f>
        <v>643855.56376495445</v>
      </c>
      <c r="X4731" s="25">
        <f ca="1">VLOOKUP(CONCATENATE($F4731," ",$G4731),AllocFactorMatrix,(X$4+1),FALSE)*$E4737</f>
        <v>30262.838543042748</v>
      </c>
      <c r="Y4731" s="25">
        <f ca="1">VLOOKUP(CONCATENATE($F4731," ",$G4731),AllocFactorMatrix,(Y$4+1),FALSE)*$E4737</f>
        <v>730.55598606591388</v>
      </c>
      <c r="Z4731" s="25">
        <f t="shared" ca="1" si="2230"/>
        <v>30993.39452910866</v>
      </c>
      <c r="AA4731" s="25">
        <f ca="1">VLOOKUP(CONCATENATE($F4731," ",$G4731),AllocFactorMatrix,(AA$4+1),FALSE)*$E4737</f>
        <v>527.62652460785296</v>
      </c>
      <c r="AB4731" s="25">
        <f ca="1">VLOOKUP(CONCATENATE($F4731," ",$G4731),AllocFactorMatrix,(AB$4+1),FALSE)*$E4737</f>
        <v>2860.8962973987395</v>
      </c>
      <c r="AC4731" s="25">
        <f ca="1">VLOOKUP(CONCATENATE($F4731," ",$G4731),AllocFactorMatrix,(AC$4+1),FALSE)*$E4737</f>
        <v>710.41173669164505</v>
      </c>
    </row>
    <row r="4732" spans="4:29" hidden="1" outlineLevel="1">
      <c r="F4732" s="61" t="str">
        <f>F4737</f>
        <v>EXP_OM_TRAN</v>
      </c>
      <c r="G4732" s="20" t="str">
        <f>$G$10</f>
        <v>SUBTRAN</v>
      </c>
      <c r="H4732" s="24">
        <f t="shared" ca="1" si="2228"/>
        <v>823897.16639999964</v>
      </c>
      <c r="I4732" s="25">
        <f ca="1">VLOOKUP(CONCATENATE($F4732," ",$G4732),AllocFactorMatrix,(I$4+1),FALSE)*$E4737</f>
        <v>391270.25351367571</v>
      </c>
      <c r="J4732" s="25">
        <f ca="1">VLOOKUP(CONCATENATE($F4732," ",$G4732),AllocFactorMatrix,(J$4+1),FALSE)*$E4737</f>
        <v>100159.41141830136</v>
      </c>
      <c r="K4732" s="25">
        <f ca="1">VLOOKUP(CONCATENATE($F4732," ",$G4732),AllocFactorMatrix,(K$4+1),FALSE)*$E4737</f>
        <v>1167.1799199330678</v>
      </c>
      <c r="L4732" s="25">
        <f ca="1">VLOOKUP(CONCATENATE($F4732," ",$G4732),AllocFactorMatrix,(L$4+1),FALSE)*$E4737</f>
        <v>38.265083496211673</v>
      </c>
      <c r="M4732" s="25">
        <f t="shared" ca="1" si="2229"/>
        <v>101364.85642173064</v>
      </c>
      <c r="N4732" s="25">
        <f ca="1">VLOOKUP(CONCATENATE($F4732," ",$G4732),AllocFactorMatrix,(N$4+1),FALSE)*$E4737</f>
        <v>43654.33773588192</v>
      </c>
      <c r="O4732" s="25">
        <f ca="1">VLOOKUP(CONCATENATE($F4732," ",$G4732),AllocFactorMatrix,(O$4+1),FALSE)*$E4737</f>
        <v>12373.723461437976</v>
      </c>
      <c r="P4732" s="25">
        <f ca="1">VLOOKUP(CONCATENATE($F4732," ",$G4732),AllocFactorMatrix,(P$4+1),FALSE)*$E4737</f>
        <v>1267.4766495598024</v>
      </c>
      <c r="Q4732" s="25">
        <f ca="1">VLOOKUP(CONCATENATE($F4732," ",$G4732),AllocFactorMatrix,(Q$4+1),FALSE)*$E4737</f>
        <v>0</v>
      </c>
      <c r="R4732" s="25">
        <f t="shared" ca="1" si="2231"/>
        <v>57295.537846879699</v>
      </c>
      <c r="S4732" s="25">
        <f ca="1">VLOOKUP(CONCATENATE($F4732," ",$G4732),AllocFactorMatrix,(S$4+1),FALSE)*$E4737</f>
        <v>2444.8389699472564</v>
      </c>
      <c r="T4732" s="25">
        <f ca="1">VLOOKUP(CONCATENATE($F4732," ",$G4732),AllocFactorMatrix,(T$4+1),FALSE)*$E4737</f>
        <v>28257.156780128164</v>
      </c>
      <c r="U4732" s="25">
        <f ca="1">VLOOKUP(CONCATENATE($F4732," ",$G4732),AllocFactorMatrix,(U$4+1),FALSE)*$E4737</f>
        <v>230175.60317179252</v>
      </c>
      <c r="V4732" s="25">
        <f ca="1">VLOOKUP(CONCATENATE($F4732," ",$G4732),AllocFactorMatrix,(V$4+1),FALSE)*$E4737</f>
        <v>0</v>
      </c>
      <c r="W4732" s="25">
        <f t="shared" ca="1" si="2234"/>
        <v>260877.59892186793</v>
      </c>
      <c r="X4732" s="25">
        <f ca="1">VLOOKUP(CONCATENATE($F4732," ",$G4732),AllocFactorMatrix,(X$4+1),FALSE)*$E4737</f>
        <v>11847.53974885028</v>
      </c>
      <c r="Y4732" s="25">
        <f ca="1">VLOOKUP(CONCATENATE($F4732," ",$G4732),AllocFactorMatrix,(Y$4+1),FALSE)*$E4737</f>
        <v>283.46028010981536</v>
      </c>
      <c r="Z4732" s="25">
        <f t="shared" ca="1" si="2230"/>
        <v>12131.000028960096</v>
      </c>
      <c r="AA4732" s="25">
        <f ca="1">VLOOKUP(CONCATENATE($F4732," ",$G4732),AllocFactorMatrix,(AA$4+1),FALSE)*$E4737</f>
        <v>194.54769236037282</v>
      </c>
      <c r="AB4732" s="25">
        <f ca="1">VLOOKUP(CONCATENATE($F4732," ",$G4732),AllocFactorMatrix,(AB$4+1),FALSE)*$E4737</f>
        <v>611.13247973089744</v>
      </c>
      <c r="AC4732" s="25">
        <f ca="1">VLOOKUP(CONCATENATE($F4732," ",$G4732),AllocFactorMatrix,(AC$4+1),FALSE)*$E4737</f>
        <v>152.23949479434367</v>
      </c>
    </row>
    <row r="4733" spans="4:29" hidden="1" outlineLevel="1">
      <c r="F4733" s="61" t="str">
        <f>F4737</f>
        <v>EXP_OM_TRAN</v>
      </c>
      <c r="G4733" s="20" t="str">
        <f>$G$11</f>
        <v>DISTPRI</v>
      </c>
      <c r="H4733" s="24">
        <f t="shared" ca="1" si="2228"/>
        <v>0</v>
      </c>
      <c r="I4733" s="25">
        <f ca="1">VLOOKUP(CONCATENATE($F4733," ",$G4733),AllocFactorMatrix,(I$4+1),FALSE)*$E4737</f>
        <v>0</v>
      </c>
      <c r="J4733" s="25">
        <f ca="1">VLOOKUP(CONCATENATE($F4733," ",$G4733),AllocFactorMatrix,(J$4+1),FALSE)*$E4737</f>
        <v>0</v>
      </c>
      <c r="K4733" s="25">
        <f ca="1">VLOOKUP(CONCATENATE($F4733," ",$G4733),AllocFactorMatrix,(K$4+1),FALSE)*$E4737</f>
        <v>0</v>
      </c>
      <c r="L4733" s="25">
        <f ca="1">VLOOKUP(CONCATENATE($F4733," ",$G4733),AllocFactorMatrix,(L$4+1),FALSE)*$E4737</f>
        <v>0</v>
      </c>
      <c r="M4733" s="25">
        <f t="shared" ca="1" si="2229"/>
        <v>0</v>
      </c>
      <c r="N4733" s="25">
        <f ca="1">VLOOKUP(CONCATENATE($F4733," ",$G4733),AllocFactorMatrix,(N$4+1),FALSE)*$E4737</f>
        <v>0</v>
      </c>
      <c r="O4733" s="25">
        <f ca="1">VLOOKUP(CONCATENATE($F4733," ",$G4733),AllocFactorMatrix,(O$4+1),FALSE)*$E4737</f>
        <v>0</v>
      </c>
      <c r="P4733" s="25">
        <f ca="1">VLOOKUP(CONCATENATE($F4733," ",$G4733),AllocFactorMatrix,(P$4+1),FALSE)*$E4737</f>
        <v>0</v>
      </c>
      <c r="Q4733" s="25">
        <f ca="1">VLOOKUP(CONCATENATE($F4733," ",$G4733),AllocFactorMatrix,(Q$4+1),FALSE)*$E4737</f>
        <v>0</v>
      </c>
      <c r="R4733" s="25">
        <f t="shared" ca="1" si="2231"/>
        <v>0</v>
      </c>
      <c r="S4733" s="25">
        <f ca="1">VLOOKUP(CONCATENATE($F4733," ",$G4733),AllocFactorMatrix,(S$4+1),FALSE)*$E4737</f>
        <v>0</v>
      </c>
      <c r="T4733" s="25">
        <f ca="1">VLOOKUP(CONCATENATE($F4733," ",$G4733),AllocFactorMatrix,(T$4+1),FALSE)*$E4737</f>
        <v>0</v>
      </c>
      <c r="U4733" s="25">
        <f ca="1">VLOOKUP(CONCATENATE($F4733," ",$G4733),AllocFactorMatrix,(U$4+1),FALSE)*$E4737</f>
        <v>0</v>
      </c>
      <c r="V4733" s="25">
        <f ca="1">VLOOKUP(CONCATENATE($F4733," ",$G4733),AllocFactorMatrix,(V$4+1),FALSE)*$E4737</f>
        <v>0</v>
      </c>
      <c r="W4733" s="25">
        <f t="shared" ca="1" si="2234"/>
        <v>0</v>
      </c>
      <c r="X4733" s="25">
        <f ca="1">VLOOKUP(CONCATENATE($F4733," ",$G4733),AllocFactorMatrix,(X$4+1),FALSE)*$E4737</f>
        <v>0</v>
      </c>
      <c r="Y4733" s="25">
        <f ca="1">VLOOKUP(CONCATENATE($F4733," ",$G4733),AllocFactorMatrix,(Y$4+1),FALSE)*$E4737</f>
        <v>0</v>
      </c>
      <c r="Z4733" s="25">
        <f t="shared" ca="1" si="2230"/>
        <v>0</v>
      </c>
      <c r="AA4733" s="25">
        <f ca="1">VLOOKUP(CONCATENATE($F4733," ",$G4733),AllocFactorMatrix,(AA$4+1),FALSE)*$E4737</f>
        <v>0</v>
      </c>
      <c r="AB4733" s="25">
        <f ca="1">VLOOKUP(CONCATENATE($F4733," ",$G4733),AllocFactorMatrix,(AB$4+1),FALSE)*$E4737</f>
        <v>0</v>
      </c>
      <c r="AC4733" s="25">
        <f ca="1">VLOOKUP(CONCATENATE($F4733," ",$G4733),AllocFactorMatrix,(AC$4+1),FALSE)*$E4737</f>
        <v>0</v>
      </c>
    </row>
    <row r="4734" spans="4:29" hidden="1" outlineLevel="1">
      <c r="F4734" s="61" t="str">
        <f>F4737</f>
        <v>EXP_OM_TRAN</v>
      </c>
      <c r="G4734" s="20" t="str">
        <f>$G$12</f>
        <v>DISTSEC</v>
      </c>
      <c r="H4734" s="24">
        <f t="shared" ca="1" si="2228"/>
        <v>0</v>
      </c>
      <c r="I4734" s="25">
        <f ca="1">VLOOKUP(CONCATENATE($F4734," ",$G4734),AllocFactorMatrix,(I$4+1),FALSE)*$E4737</f>
        <v>0</v>
      </c>
      <c r="J4734" s="25">
        <f ca="1">VLOOKUP(CONCATENATE($F4734," ",$G4734),AllocFactorMatrix,(J$4+1),FALSE)*$E4737</f>
        <v>0</v>
      </c>
      <c r="K4734" s="25">
        <f ca="1">VLOOKUP(CONCATENATE($F4734," ",$G4734),AllocFactorMatrix,(K$4+1),FALSE)*$E4737</f>
        <v>0</v>
      </c>
      <c r="L4734" s="25">
        <f ca="1">VLOOKUP(CONCATENATE($F4734," ",$G4734),AllocFactorMatrix,(L$4+1),FALSE)*$E4737</f>
        <v>0</v>
      </c>
      <c r="M4734" s="25">
        <f t="shared" ca="1" si="2229"/>
        <v>0</v>
      </c>
      <c r="N4734" s="25">
        <f ca="1">VLOOKUP(CONCATENATE($F4734," ",$G4734),AllocFactorMatrix,(N$4+1),FALSE)*$E4737</f>
        <v>0</v>
      </c>
      <c r="O4734" s="25">
        <f ca="1">VLOOKUP(CONCATENATE($F4734," ",$G4734),AllocFactorMatrix,(O$4+1),FALSE)*$E4737</f>
        <v>0</v>
      </c>
      <c r="P4734" s="25">
        <f ca="1">VLOOKUP(CONCATENATE($F4734," ",$G4734),AllocFactorMatrix,(P$4+1),FALSE)*$E4737</f>
        <v>0</v>
      </c>
      <c r="Q4734" s="25">
        <f ca="1">VLOOKUP(CONCATENATE($F4734," ",$G4734),AllocFactorMatrix,(Q$4+1),FALSE)*$E4737</f>
        <v>0</v>
      </c>
      <c r="R4734" s="25">
        <f t="shared" ca="1" si="2231"/>
        <v>0</v>
      </c>
      <c r="S4734" s="25">
        <f ca="1">VLOOKUP(CONCATENATE($F4734," ",$G4734),AllocFactorMatrix,(S$4+1),FALSE)*$E4737</f>
        <v>0</v>
      </c>
      <c r="T4734" s="25">
        <f ca="1">VLOOKUP(CONCATENATE($F4734," ",$G4734),AllocFactorMatrix,(T$4+1),FALSE)*$E4737</f>
        <v>0</v>
      </c>
      <c r="U4734" s="25">
        <f ca="1">VLOOKUP(CONCATENATE($F4734," ",$G4734),AllocFactorMatrix,(U$4+1),FALSE)*$E4737</f>
        <v>0</v>
      </c>
      <c r="V4734" s="25">
        <f ca="1">VLOOKUP(CONCATENATE($F4734," ",$G4734),AllocFactorMatrix,(V$4+1),FALSE)*$E4737</f>
        <v>0</v>
      </c>
      <c r="W4734" s="25">
        <f t="shared" ca="1" si="2234"/>
        <v>0</v>
      </c>
      <c r="X4734" s="25">
        <f ca="1">VLOOKUP(CONCATENATE($F4734," ",$G4734),AllocFactorMatrix,(X$4+1),FALSE)*$E4737</f>
        <v>0</v>
      </c>
      <c r="Y4734" s="25">
        <f ca="1">VLOOKUP(CONCATENATE($F4734," ",$G4734),AllocFactorMatrix,(Y$4+1),FALSE)*$E4737</f>
        <v>0</v>
      </c>
      <c r="Z4734" s="25">
        <f t="shared" ca="1" si="2230"/>
        <v>0</v>
      </c>
      <c r="AA4734" s="25">
        <f ca="1">VLOOKUP(CONCATENATE($F4734," ",$G4734),AllocFactorMatrix,(AA$4+1),FALSE)*$E4737</f>
        <v>0</v>
      </c>
      <c r="AB4734" s="25">
        <f ca="1">VLOOKUP(CONCATENATE($F4734," ",$G4734),AllocFactorMatrix,(AB$4+1),FALSE)*$E4737</f>
        <v>0</v>
      </c>
      <c r="AC4734" s="25">
        <f ca="1">VLOOKUP(CONCATENATE($F4734," ",$G4734),AllocFactorMatrix,(AC$4+1),FALSE)*$E4737</f>
        <v>0</v>
      </c>
    </row>
    <row r="4735" spans="4:29" hidden="1" outlineLevel="1">
      <c r="F4735" s="61" t="str">
        <f>F4737</f>
        <v>EXP_OM_TRAN</v>
      </c>
      <c r="G4735" s="20" t="str">
        <f>$G$13</f>
        <v>ENERGY</v>
      </c>
      <c r="H4735" s="24">
        <f t="shared" ca="1" si="2228"/>
        <v>0</v>
      </c>
      <c r="I4735" s="25">
        <f ca="1">VLOOKUP(CONCATENATE($F4735," ",$G4735),AllocFactorMatrix,(I$4+1),FALSE)*$E4737</f>
        <v>0</v>
      </c>
      <c r="J4735" s="25">
        <f ca="1">VLOOKUP(CONCATENATE($F4735," ",$G4735),AllocFactorMatrix,(J$4+1),FALSE)*$E4737</f>
        <v>0</v>
      </c>
      <c r="K4735" s="25">
        <f ca="1">VLOOKUP(CONCATENATE($F4735," ",$G4735),AllocFactorMatrix,(K$4+1),FALSE)*$E4737</f>
        <v>0</v>
      </c>
      <c r="L4735" s="25">
        <f ca="1">VLOOKUP(CONCATENATE($F4735," ",$G4735),AllocFactorMatrix,(L$4+1),FALSE)*$E4737</f>
        <v>0</v>
      </c>
      <c r="M4735" s="25">
        <f t="shared" ca="1" si="2229"/>
        <v>0</v>
      </c>
      <c r="N4735" s="25">
        <f ca="1">VLOOKUP(CONCATENATE($F4735," ",$G4735),AllocFactorMatrix,(N$4+1),FALSE)*$E4737</f>
        <v>0</v>
      </c>
      <c r="O4735" s="25">
        <f ca="1">VLOOKUP(CONCATENATE($F4735," ",$G4735),AllocFactorMatrix,(O$4+1),FALSE)*$E4737</f>
        <v>0</v>
      </c>
      <c r="P4735" s="25">
        <f ca="1">VLOOKUP(CONCATENATE($F4735," ",$G4735),AllocFactorMatrix,(P$4+1),FALSE)*$E4737</f>
        <v>0</v>
      </c>
      <c r="Q4735" s="25">
        <f ca="1">VLOOKUP(CONCATENATE($F4735," ",$G4735),AllocFactorMatrix,(Q$4+1),FALSE)*$E4737</f>
        <v>0</v>
      </c>
      <c r="R4735" s="25">
        <f t="shared" ca="1" si="2231"/>
        <v>0</v>
      </c>
      <c r="S4735" s="25">
        <f ca="1">VLOOKUP(CONCATENATE($F4735," ",$G4735),AllocFactorMatrix,(S$4+1),FALSE)*$E4737</f>
        <v>0</v>
      </c>
      <c r="T4735" s="25">
        <f ca="1">VLOOKUP(CONCATENATE($F4735," ",$G4735),AllocFactorMatrix,(T$4+1),FALSE)*$E4737</f>
        <v>0</v>
      </c>
      <c r="U4735" s="25">
        <f ca="1">VLOOKUP(CONCATENATE($F4735," ",$G4735),AllocFactorMatrix,(U$4+1),FALSE)*$E4737</f>
        <v>0</v>
      </c>
      <c r="V4735" s="25">
        <f ca="1">VLOOKUP(CONCATENATE($F4735," ",$G4735),AllocFactorMatrix,(V$4+1),FALSE)*$E4737</f>
        <v>0</v>
      </c>
      <c r="W4735" s="25">
        <f t="shared" ca="1" si="2234"/>
        <v>0</v>
      </c>
      <c r="X4735" s="25">
        <f ca="1">VLOOKUP(CONCATENATE($F4735," ",$G4735),AllocFactorMatrix,(X$4+1),FALSE)*$E4737</f>
        <v>0</v>
      </c>
      <c r="Y4735" s="25">
        <f ca="1">VLOOKUP(CONCATENATE($F4735," ",$G4735),AllocFactorMatrix,(Y$4+1),FALSE)*$E4737</f>
        <v>0</v>
      </c>
      <c r="Z4735" s="25">
        <f t="shared" ca="1" si="2230"/>
        <v>0</v>
      </c>
      <c r="AA4735" s="25">
        <f ca="1">VLOOKUP(CONCATENATE($F4735," ",$G4735),AllocFactorMatrix,(AA$4+1),FALSE)*$E4737</f>
        <v>0</v>
      </c>
      <c r="AB4735" s="25">
        <f ca="1">VLOOKUP(CONCATENATE($F4735," ",$G4735),AllocFactorMatrix,(AB$4+1),FALSE)*$E4737</f>
        <v>0</v>
      </c>
      <c r="AC4735" s="25">
        <f ca="1">VLOOKUP(CONCATENATE($F4735," ",$G4735),AllocFactorMatrix,(AC$4+1),FALSE)*$E4737</f>
        <v>0</v>
      </c>
    </row>
    <row r="4736" spans="4:29" hidden="1" outlineLevel="1">
      <c r="F4736" s="61" t="str">
        <f>F4737</f>
        <v>EXP_OM_TRAN</v>
      </c>
      <c r="G4736" s="20" t="str">
        <f>$G$14</f>
        <v>CUSTOMER</v>
      </c>
      <c r="H4736" s="24">
        <f t="shared" ca="1" si="2228"/>
        <v>0</v>
      </c>
      <c r="I4736" s="25">
        <f ca="1">VLOOKUP(CONCATENATE($F4736," ",$G4736),AllocFactorMatrix,(I$4+1),FALSE)*$E4737</f>
        <v>0</v>
      </c>
      <c r="J4736" s="25">
        <f ca="1">VLOOKUP(CONCATENATE($F4736," ",$G4736),AllocFactorMatrix,(J$4+1),FALSE)*$E4737</f>
        <v>0</v>
      </c>
      <c r="K4736" s="25">
        <f ca="1">VLOOKUP(CONCATENATE($F4736," ",$G4736),AllocFactorMatrix,(K$4+1),FALSE)*$E4737</f>
        <v>0</v>
      </c>
      <c r="L4736" s="25">
        <f ca="1">VLOOKUP(CONCATENATE($F4736," ",$G4736),AllocFactorMatrix,(L$4+1),FALSE)*$E4737</f>
        <v>0</v>
      </c>
      <c r="M4736" s="25">
        <f t="shared" ca="1" si="2229"/>
        <v>0</v>
      </c>
      <c r="N4736" s="25">
        <f ca="1">VLOOKUP(CONCATENATE($F4736," ",$G4736),AllocFactorMatrix,(N$4+1),FALSE)*$E4737</f>
        <v>0</v>
      </c>
      <c r="O4736" s="25">
        <f ca="1">VLOOKUP(CONCATENATE($F4736," ",$G4736),AllocFactorMatrix,(O$4+1),FALSE)*$E4737</f>
        <v>0</v>
      </c>
      <c r="P4736" s="25">
        <f ca="1">VLOOKUP(CONCATENATE($F4736," ",$G4736),AllocFactorMatrix,(P$4+1),FALSE)*$E4737</f>
        <v>0</v>
      </c>
      <c r="Q4736" s="25">
        <f ca="1">VLOOKUP(CONCATENATE($F4736," ",$G4736),AllocFactorMatrix,(Q$4+1),FALSE)*$E4737</f>
        <v>0</v>
      </c>
      <c r="R4736" s="25">
        <f t="shared" ca="1" si="2231"/>
        <v>0</v>
      </c>
      <c r="S4736" s="25">
        <f ca="1">VLOOKUP(CONCATENATE($F4736," ",$G4736),AllocFactorMatrix,(S$4+1),FALSE)*$E4737</f>
        <v>0</v>
      </c>
      <c r="T4736" s="25">
        <f ca="1">VLOOKUP(CONCATENATE($F4736," ",$G4736),AllocFactorMatrix,(T$4+1),FALSE)*$E4737</f>
        <v>0</v>
      </c>
      <c r="U4736" s="25">
        <f ca="1">VLOOKUP(CONCATENATE($F4736," ",$G4736),AllocFactorMatrix,(U$4+1),FALSE)*$E4737</f>
        <v>0</v>
      </c>
      <c r="V4736" s="25">
        <f ca="1">VLOOKUP(CONCATENATE($F4736," ",$G4736),AllocFactorMatrix,(V$4+1),FALSE)*$E4737</f>
        <v>0</v>
      </c>
      <c r="W4736" s="25">
        <f t="shared" ca="1" si="2234"/>
        <v>0</v>
      </c>
      <c r="X4736" s="25">
        <f ca="1">VLOOKUP(CONCATENATE($F4736," ",$G4736),AllocFactorMatrix,(X$4+1),FALSE)*$E4737</f>
        <v>0</v>
      </c>
      <c r="Y4736" s="25">
        <f ca="1">VLOOKUP(CONCATENATE($F4736," ",$G4736),AllocFactorMatrix,(Y$4+1),FALSE)*$E4737</f>
        <v>0</v>
      </c>
      <c r="Z4736" s="25">
        <f t="shared" ca="1" si="2230"/>
        <v>0</v>
      </c>
      <c r="AA4736" s="25">
        <f ca="1">VLOOKUP(CONCATENATE($F4736," ",$G4736),AllocFactorMatrix,(AA$4+1),FALSE)*$E4737</f>
        <v>0</v>
      </c>
      <c r="AB4736" s="25">
        <f ca="1">VLOOKUP(CONCATENATE($F4736," ",$G4736),AllocFactorMatrix,(AB$4+1),FALSE)*$E4737</f>
        <v>0</v>
      </c>
      <c r="AC4736" s="25">
        <f ca="1">VLOOKUP(CONCATENATE($F4736," ",$G4736),AllocFactorMatrix,(AC$4+1),FALSE)*$E4737</f>
        <v>0</v>
      </c>
    </row>
    <row r="4737" spans="4:29" collapsed="1">
      <c r="D4737" s="20" t="s">
        <v>10</v>
      </c>
      <c r="E4737" s="22">
        <v>2972212</v>
      </c>
      <c r="F4737" s="61" t="s">
        <v>225</v>
      </c>
      <c r="G4737" s="20" t="str">
        <f>$G$15</f>
        <v>TOTAL</v>
      </c>
      <c r="H4737" s="24">
        <f t="shared" ca="1" si="2228"/>
        <v>2972211.9999999967</v>
      </c>
      <c r="I4737" s="25">
        <f ca="1">VLOOKUP(CONCATENATE($F4737," ",$G4737),AllocFactorMatrix,(I$4+1),FALSE)*$E4737</f>
        <v>1444681.2159006523</v>
      </c>
      <c r="J4737" s="25">
        <f ca="1">VLOOKUP(CONCATENATE($F4737," ",$G4737),AllocFactorMatrix,(J$4+1),FALSE)*$E4737</f>
        <v>366631.42424704728</v>
      </c>
      <c r="K4737" s="25">
        <f ca="1">VLOOKUP(CONCATENATE($F4737," ",$G4737),AllocFactorMatrix,(K$4+1),FALSE)*$E4737</f>
        <v>4282.6430615064119</v>
      </c>
      <c r="L4737" s="25">
        <f ca="1">VLOOKUP(CONCATENATE($F4737," ",$G4737),AllocFactorMatrix,(L$4+1),FALSE)*$E4737</f>
        <v>115.01609788557128</v>
      </c>
      <c r="M4737" s="25">
        <f t="shared" ca="1" si="2229"/>
        <v>371029.08340643923</v>
      </c>
      <c r="N4737" s="25">
        <f ca="1">VLOOKUP(CONCATENATE($F4737," ",$G4737),AllocFactorMatrix,(N$4+1),FALSE)*$E4737</f>
        <v>155149.57110444727</v>
      </c>
      <c r="O4737" s="25">
        <f ca="1">VLOOKUP(CONCATENATE($F4737," ",$G4737),AllocFactorMatrix,(O$4+1),FALSE)*$E4737</f>
        <v>44127.018581580756</v>
      </c>
      <c r="P4737" s="25">
        <f ca="1">VLOOKUP(CONCATENATE($F4737," ",$G4737),AllocFactorMatrix,(P$4+1),FALSE)*$E4737</f>
        <v>3780.289128392747</v>
      </c>
      <c r="Q4737" s="25">
        <f ca="1">VLOOKUP(CONCATENATE($F4737," ",$G4737),AllocFactorMatrix,(Q$4+1),FALSE)*$E4737</f>
        <v>530.41040801053634</v>
      </c>
      <c r="R4737" s="25">
        <f t="shared" ca="1" si="2231"/>
        <v>203587.28922243131</v>
      </c>
      <c r="S4737" s="25">
        <f ca="1">VLOOKUP(CONCATENATE($F4737," ",$G4737),AllocFactorMatrix,(S$4+1),FALSE)*$E4737</f>
        <v>9142.3914770387855</v>
      </c>
      <c r="T4737" s="25">
        <f ca="1">VLOOKUP(CONCATENATE($F4737," ",$G4737),AllocFactorMatrix,(T$4+1),FALSE)*$E4737</f>
        <v>101272.22879750589</v>
      </c>
      <c r="U4737" s="25">
        <f ca="1">VLOOKUP(CONCATENATE($F4737," ",$G4737),AllocFactorMatrix,(U$4+1),FALSE)*$E4737</f>
        <v>717816.84572933195</v>
      </c>
      <c r="V4737" s="25">
        <f ca="1">VLOOKUP(CONCATENATE($F4737," ",$G4737),AllocFactorMatrix,(V$4+1),FALSE)*$E4737</f>
        <v>76501.696682945476</v>
      </c>
      <c r="W4737" s="25">
        <f t="shared" ca="1" si="2234"/>
        <v>904733.16268682212</v>
      </c>
      <c r="X4737" s="25">
        <f ca="1">VLOOKUP(CONCATENATE($F4737," ",$G4737),AllocFactorMatrix,(X$4+1),FALSE)*$E4737</f>
        <v>42110.378291892979</v>
      </c>
      <c r="Y4737" s="25">
        <f ca="1">VLOOKUP(CONCATENATE($F4737," ",$G4737),AllocFactorMatrix,(Y$4+1),FALSE)*$E4737</f>
        <v>1014.016266175729</v>
      </c>
      <c r="Z4737" s="25">
        <f t="shared" ca="1" si="2230"/>
        <v>43124.394558068707</v>
      </c>
      <c r="AA4737" s="25">
        <f ca="1">VLOOKUP(CONCATENATE($F4737," ",$G4737),AllocFactorMatrix,(AA$4+1),FALSE)*$E4737</f>
        <v>722.17421696822578</v>
      </c>
      <c r="AB4737" s="25">
        <f ca="1">VLOOKUP(CONCATENATE($F4737," ",$G4737),AllocFactorMatrix,(AB$4+1),FALSE)*$E4737</f>
        <v>3472.0287771296321</v>
      </c>
      <c r="AC4737" s="25">
        <f ca="1">VLOOKUP(CONCATENATE($F4737," ",$G4737),AllocFactorMatrix,(AC$4+1),FALSE)*$E4737</f>
        <v>862.65123148598832</v>
      </c>
    </row>
    <row r="4738" spans="4:29" hidden="1" outlineLevel="1">
      <c r="F4738" s="61" t="str">
        <f>F4745</f>
        <v>EXP_OM_DIST</v>
      </c>
      <c r="G4738" s="20" t="str">
        <f>$G$8</f>
        <v>PRODUCTION</v>
      </c>
      <c r="H4738" s="24">
        <f t="shared" si="2228"/>
        <v>0</v>
      </c>
      <c r="I4738" s="25">
        <f>VLOOKUP(CONCATENATE($F4738," ",$G4738),AllocFactorMatrix,(I$4+1),FALSE)*$E4745</f>
        <v>0</v>
      </c>
      <c r="J4738" s="25">
        <f>VLOOKUP(CONCATENATE($F4738," ",$G4738),AllocFactorMatrix,(J$4+1),FALSE)*$E4745</f>
        <v>0</v>
      </c>
      <c r="K4738" s="25">
        <f>VLOOKUP(CONCATENATE($F4738," ",$G4738),AllocFactorMatrix,(K$4+1),FALSE)*$E4745</f>
        <v>0</v>
      </c>
      <c r="L4738" s="25">
        <f>VLOOKUP(CONCATENATE($F4738," ",$G4738),AllocFactorMatrix,(L$4+1),FALSE)*$E4745</f>
        <v>0</v>
      </c>
      <c r="M4738" s="25">
        <f t="shared" si="2229"/>
        <v>0</v>
      </c>
      <c r="N4738" s="25">
        <f>VLOOKUP(CONCATENATE($F4738," ",$G4738),AllocFactorMatrix,(N$4+1),FALSE)*$E4745</f>
        <v>0</v>
      </c>
      <c r="O4738" s="25">
        <f>VLOOKUP(CONCATENATE($F4738," ",$G4738),AllocFactorMatrix,(O$4+1),FALSE)*$E4745</f>
        <v>0</v>
      </c>
      <c r="P4738" s="25">
        <f>VLOOKUP(CONCATENATE($F4738," ",$G4738),AllocFactorMatrix,(P$4+1),FALSE)*$E4745</f>
        <v>0</v>
      </c>
      <c r="Q4738" s="25">
        <f>VLOOKUP(CONCATENATE($F4738," ",$G4738),AllocFactorMatrix,(Q$4+1),FALSE)*$E4745</f>
        <v>0</v>
      </c>
      <c r="R4738" s="25">
        <f t="shared" si="2231"/>
        <v>0</v>
      </c>
      <c r="S4738" s="25">
        <f>VLOOKUP(CONCATENATE($F4738," ",$G4738),AllocFactorMatrix,(S$4+1),FALSE)*$E4745</f>
        <v>0</v>
      </c>
      <c r="T4738" s="25">
        <f>VLOOKUP(CONCATENATE($F4738," ",$G4738),AllocFactorMatrix,(T$4+1),FALSE)*$E4745</f>
        <v>0</v>
      </c>
      <c r="U4738" s="25">
        <f>VLOOKUP(CONCATENATE($F4738," ",$G4738),AllocFactorMatrix,(U$4+1),FALSE)*$E4745</f>
        <v>0</v>
      </c>
      <c r="V4738" s="25">
        <f>VLOOKUP(CONCATENATE($F4738," ",$G4738),AllocFactorMatrix,(V$4+1),FALSE)*$E4745</f>
        <v>0</v>
      </c>
      <c r="W4738" s="25">
        <f>SUBTOTAL(9,S4738:V4738)</f>
        <v>0</v>
      </c>
      <c r="X4738" s="25">
        <f>VLOOKUP(CONCATENATE($F4738," ",$G4738),AllocFactorMatrix,(X$4+1),FALSE)*$E4745</f>
        <v>0</v>
      </c>
      <c r="Y4738" s="25">
        <f>VLOOKUP(CONCATENATE($F4738," ",$G4738),AllocFactorMatrix,(Y$4+1),FALSE)*$E4745</f>
        <v>0</v>
      </c>
      <c r="Z4738" s="25">
        <f t="shared" si="2230"/>
        <v>0</v>
      </c>
      <c r="AA4738" s="25">
        <f>VLOOKUP(CONCATENATE($F4738," ",$G4738),AllocFactorMatrix,(AA$4+1),FALSE)*$E4745</f>
        <v>0</v>
      </c>
      <c r="AB4738" s="25">
        <f>VLOOKUP(CONCATENATE($F4738," ",$G4738),AllocFactorMatrix,(AB$4+1),FALSE)*$E4745</f>
        <v>0</v>
      </c>
      <c r="AC4738" s="25">
        <f>VLOOKUP(CONCATENATE($F4738," ",$G4738),AllocFactorMatrix,(AC$4+1),FALSE)*$E4745</f>
        <v>0</v>
      </c>
    </row>
    <row r="4739" spans="4:29" hidden="1" outlineLevel="1">
      <c r="F4739" s="61" t="str">
        <f>F4745</f>
        <v>EXP_OM_DIST</v>
      </c>
      <c r="G4739" s="20" t="str">
        <f>$G$9</f>
        <v>BULKTRAN</v>
      </c>
      <c r="H4739" s="24">
        <f t="shared" si="2228"/>
        <v>0</v>
      </c>
      <c r="I4739" s="25">
        <f>VLOOKUP(CONCATENATE($F4739," ",$G4739),AllocFactorMatrix,(I$4+1),FALSE)*$E4745</f>
        <v>0</v>
      </c>
      <c r="J4739" s="25">
        <f>VLOOKUP(CONCATENATE($F4739," ",$G4739),AllocFactorMatrix,(J$4+1),FALSE)*$E4745</f>
        <v>0</v>
      </c>
      <c r="K4739" s="25">
        <f>VLOOKUP(CONCATENATE($F4739," ",$G4739),AllocFactorMatrix,(K$4+1),FALSE)*$E4745</f>
        <v>0</v>
      </c>
      <c r="L4739" s="25">
        <f>VLOOKUP(CONCATENATE($F4739," ",$G4739),AllocFactorMatrix,(L$4+1),FALSE)*$E4745</f>
        <v>0</v>
      </c>
      <c r="M4739" s="25">
        <f t="shared" si="2229"/>
        <v>0</v>
      </c>
      <c r="N4739" s="25">
        <f>VLOOKUP(CONCATENATE($F4739," ",$G4739),AllocFactorMatrix,(N$4+1),FALSE)*$E4745</f>
        <v>0</v>
      </c>
      <c r="O4739" s="25">
        <f>VLOOKUP(CONCATENATE($F4739," ",$G4739),AllocFactorMatrix,(O$4+1),FALSE)*$E4745</f>
        <v>0</v>
      </c>
      <c r="P4739" s="25">
        <f>VLOOKUP(CONCATENATE($F4739," ",$G4739),AllocFactorMatrix,(P$4+1),FALSE)*$E4745</f>
        <v>0</v>
      </c>
      <c r="Q4739" s="25">
        <f>VLOOKUP(CONCATENATE($F4739," ",$G4739),AllocFactorMatrix,(Q$4+1),FALSE)*$E4745</f>
        <v>0</v>
      </c>
      <c r="R4739" s="25">
        <f t="shared" si="2231"/>
        <v>0</v>
      </c>
      <c r="S4739" s="25">
        <f>VLOOKUP(CONCATENATE($F4739," ",$G4739),AllocFactorMatrix,(S$4+1),FALSE)*$E4745</f>
        <v>0</v>
      </c>
      <c r="T4739" s="25">
        <f>VLOOKUP(CONCATENATE($F4739," ",$G4739),AllocFactorMatrix,(T$4+1),FALSE)*$E4745</f>
        <v>0</v>
      </c>
      <c r="U4739" s="25">
        <f>VLOOKUP(CONCATENATE($F4739," ",$G4739),AllocFactorMatrix,(U$4+1),FALSE)*$E4745</f>
        <v>0</v>
      </c>
      <c r="V4739" s="25">
        <f>VLOOKUP(CONCATENATE($F4739," ",$G4739),AllocFactorMatrix,(V$4+1),FALSE)*$E4745</f>
        <v>0</v>
      </c>
      <c r="W4739" s="25">
        <f t="shared" ref="W4739:W4745" si="2235">SUBTOTAL(9,S4739:V4739)</f>
        <v>0</v>
      </c>
      <c r="X4739" s="25">
        <f>VLOOKUP(CONCATENATE($F4739," ",$G4739),AllocFactorMatrix,(X$4+1),FALSE)*$E4745</f>
        <v>0</v>
      </c>
      <c r="Y4739" s="25">
        <f>VLOOKUP(CONCATENATE($F4739," ",$G4739),AllocFactorMatrix,(Y$4+1),FALSE)*$E4745</f>
        <v>0</v>
      </c>
      <c r="Z4739" s="25">
        <f t="shared" si="2230"/>
        <v>0</v>
      </c>
      <c r="AA4739" s="25">
        <f>VLOOKUP(CONCATENATE($F4739," ",$G4739),AllocFactorMatrix,(AA$4+1),FALSE)*$E4745</f>
        <v>0</v>
      </c>
      <c r="AB4739" s="25">
        <f>VLOOKUP(CONCATENATE($F4739," ",$G4739),AllocFactorMatrix,(AB$4+1),FALSE)*$E4745</f>
        <v>0</v>
      </c>
      <c r="AC4739" s="25">
        <f>VLOOKUP(CONCATENATE($F4739," ",$G4739),AllocFactorMatrix,(AC$4+1),FALSE)*$E4745</f>
        <v>0</v>
      </c>
    </row>
    <row r="4740" spans="4:29" hidden="1" outlineLevel="1">
      <c r="F4740" s="61" t="str">
        <f>F4745</f>
        <v>EXP_OM_DIST</v>
      </c>
      <c r="G4740" s="20" t="str">
        <f>$G$10</f>
        <v>SUBTRAN</v>
      </c>
      <c r="H4740" s="24">
        <f t="shared" si="2228"/>
        <v>0</v>
      </c>
      <c r="I4740" s="25">
        <f>VLOOKUP(CONCATENATE($F4740," ",$G4740),AllocFactorMatrix,(I$4+1),FALSE)*$E4745</f>
        <v>0</v>
      </c>
      <c r="J4740" s="25">
        <f>VLOOKUP(CONCATENATE($F4740," ",$G4740),AllocFactorMatrix,(J$4+1),FALSE)*$E4745</f>
        <v>0</v>
      </c>
      <c r="K4740" s="25">
        <f>VLOOKUP(CONCATENATE($F4740," ",$G4740),AllocFactorMatrix,(K$4+1),FALSE)*$E4745</f>
        <v>0</v>
      </c>
      <c r="L4740" s="25">
        <f>VLOOKUP(CONCATENATE($F4740," ",$G4740),AllocFactorMatrix,(L$4+1),FALSE)*$E4745</f>
        <v>0</v>
      </c>
      <c r="M4740" s="25">
        <f t="shared" si="2229"/>
        <v>0</v>
      </c>
      <c r="N4740" s="25">
        <f>VLOOKUP(CONCATENATE($F4740," ",$G4740),AllocFactorMatrix,(N$4+1),FALSE)*$E4745</f>
        <v>0</v>
      </c>
      <c r="O4740" s="25">
        <f>VLOOKUP(CONCATENATE($F4740," ",$G4740),AllocFactorMatrix,(O$4+1),FALSE)*$E4745</f>
        <v>0</v>
      </c>
      <c r="P4740" s="25">
        <f>VLOOKUP(CONCATENATE($F4740," ",$G4740),AllocFactorMatrix,(P$4+1),FALSE)*$E4745</f>
        <v>0</v>
      </c>
      <c r="Q4740" s="25">
        <f>VLOOKUP(CONCATENATE($F4740," ",$G4740),AllocFactorMatrix,(Q$4+1),FALSE)*$E4745</f>
        <v>0</v>
      </c>
      <c r="R4740" s="25">
        <f t="shared" si="2231"/>
        <v>0</v>
      </c>
      <c r="S4740" s="25">
        <f>VLOOKUP(CONCATENATE($F4740," ",$G4740),AllocFactorMatrix,(S$4+1),FALSE)*$E4745</f>
        <v>0</v>
      </c>
      <c r="T4740" s="25">
        <f>VLOOKUP(CONCATENATE($F4740," ",$G4740),AllocFactorMatrix,(T$4+1),FALSE)*$E4745</f>
        <v>0</v>
      </c>
      <c r="U4740" s="25">
        <f>VLOOKUP(CONCATENATE($F4740," ",$G4740),AllocFactorMatrix,(U$4+1),FALSE)*$E4745</f>
        <v>0</v>
      </c>
      <c r="V4740" s="25">
        <f>VLOOKUP(CONCATENATE($F4740," ",$G4740),AllocFactorMatrix,(V$4+1),FALSE)*$E4745</f>
        <v>0</v>
      </c>
      <c r="W4740" s="25">
        <f t="shared" si="2235"/>
        <v>0</v>
      </c>
      <c r="X4740" s="25">
        <f>VLOOKUP(CONCATENATE($F4740," ",$G4740),AllocFactorMatrix,(X$4+1),FALSE)*$E4745</f>
        <v>0</v>
      </c>
      <c r="Y4740" s="25">
        <f>VLOOKUP(CONCATENATE($F4740," ",$G4740),AllocFactorMatrix,(Y$4+1),FALSE)*$E4745</f>
        <v>0</v>
      </c>
      <c r="Z4740" s="25">
        <f t="shared" si="2230"/>
        <v>0</v>
      </c>
      <c r="AA4740" s="25">
        <f>VLOOKUP(CONCATENATE($F4740," ",$G4740),AllocFactorMatrix,(AA$4+1),FALSE)*$E4745</f>
        <v>0</v>
      </c>
      <c r="AB4740" s="25">
        <f>VLOOKUP(CONCATENATE($F4740," ",$G4740),AllocFactorMatrix,(AB$4+1),FALSE)*$E4745</f>
        <v>0</v>
      </c>
      <c r="AC4740" s="25">
        <f>VLOOKUP(CONCATENATE($F4740," ",$G4740),AllocFactorMatrix,(AC$4+1),FALSE)*$E4745</f>
        <v>0</v>
      </c>
    </row>
    <row r="4741" spans="4:29" hidden="1" outlineLevel="1">
      <c r="F4741" s="61" t="str">
        <f>F4745</f>
        <v>EXP_OM_DIST</v>
      </c>
      <c r="G4741" s="20" t="str">
        <f>$G$11</f>
        <v>DISTPRI</v>
      </c>
      <c r="H4741" s="24">
        <f t="shared" si="2228"/>
        <v>5485845.6810493898</v>
      </c>
      <c r="I4741" s="25">
        <f>VLOOKUP(CONCATENATE($F4741," ",$G4741),AllocFactorMatrix,(I$4+1),FALSE)*$E4745</f>
        <v>3645337.0718805599</v>
      </c>
      <c r="J4741" s="25">
        <f>VLOOKUP(CONCATENATE($F4741," ",$G4741),AllocFactorMatrix,(J$4+1),FALSE)*$E4745</f>
        <v>917755.99057668494</v>
      </c>
      <c r="K4741" s="25">
        <f>VLOOKUP(CONCATENATE($F4741," ",$G4741),AllocFactorMatrix,(K$4+1),FALSE)*$E4745</f>
        <v>10709.883508883566</v>
      </c>
      <c r="L4741" s="25">
        <f>VLOOKUP(CONCATENATE($F4741," ",$G4741),AllocFactorMatrix,(L$4+1),FALSE)*$E4745</f>
        <v>0</v>
      </c>
      <c r="M4741" s="25">
        <f t="shared" si="2229"/>
        <v>928465.87408556847</v>
      </c>
      <c r="N4741" s="25">
        <f>VLOOKUP(CONCATENATE($F4741," ",$G4741),AllocFactorMatrix,(N$4+1),FALSE)*$E4745</f>
        <v>395761.80503392586</v>
      </c>
      <c r="O4741" s="25">
        <f>VLOOKUP(CONCATENATE($F4741," ",$G4741),AllocFactorMatrix,(O$4+1),FALSE)*$E4745</f>
        <v>112348.22593710978</v>
      </c>
      <c r="P4741" s="25">
        <f>VLOOKUP(CONCATENATE($F4741," ",$G4741),AllocFactorMatrix,(P$4+1),FALSE)*$E4745</f>
        <v>0</v>
      </c>
      <c r="Q4741" s="25">
        <f>VLOOKUP(CONCATENATE($F4741," ",$G4741),AllocFactorMatrix,(Q$4+1),FALSE)*$E4745</f>
        <v>0</v>
      </c>
      <c r="R4741" s="25">
        <f t="shared" si="2231"/>
        <v>508110.03097103565</v>
      </c>
      <c r="S4741" s="25">
        <f>VLOOKUP(CONCATENATE($F4741," ",$G4741),AllocFactorMatrix,(S$4+1),FALSE)*$E4745</f>
        <v>22571.749899630122</v>
      </c>
      <c r="T4741" s="25">
        <f>VLOOKUP(CONCATENATE($F4741," ",$G4741),AllocFactorMatrix,(T$4+1),FALSE)*$E4745</f>
        <v>261073.8607317956</v>
      </c>
      <c r="U4741" s="25">
        <f>VLOOKUP(CONCATENATE($F4741," ",$G4741),AllocFactorMatrix,(U$4+1),FALSE)*$E4745</f>
        <v>0</v>
      </c>
      <c r="V4741" s="25">
        <f>VLOOKUP(CONCATENATE($F4741," ",$G4741),AllocFactorMatrix,(V$4+1),FALSE)*$E4745</f>
        <v>0</v>
      </c>
      <c r="W4741" s="25">
        <f t="shared" si="2235"/>
        <v>283645.61063142575</v>
      </c>
      <c r="X4741" s="25">
        <f>VLOOKUP(CONCATENATE($F4741," ",$G4741),AllocFactorMatrix,(X$4+1),FALSE)*$E4745</f>
        <v>107403.08580890452</v>
      </c>
      <c r="Y4741" s="25">
        <f>VLOOKUP(CONCATENATE($F4741," ",$G4741),AllocFactorMatrix,(Y$4+1),FALSE)*$E4745</f>
        <v>2573.2891490184006</v>
      </c>
      <c r="Z4741" s="25">
        <f t="shared" si="2230"/>
        <v>109976.37495792292</v>
      </c>
      <c r="AA4741" s="25">
        <f>VLOOKUP(CONCATENATE($F4741," ",$G4741),AllocFactorMatrix,(AA$4+1),FALSE)*$E4745</f>
        <v>1847.8444069727523</v>
      </c>
      <c r="AB4741" s="25">
        <f>VLOOKUP(CONCATENATE($F4741," ",$G4741),AllocFactorMatrix,(AB$4+1),FALSE)*$E4745</f>
        <v>6773.6151044444632</v>
      </c>
      <c r="AC4741" s="25">
        <f>VLOOKUP(CONCATENATE($F4741," ",$G4741),AllocFactorMatrix,(AC$4+1),FALSE)*$E4745</f>
        <v>1689.2590114602831</v>
      </c>
    </row>
    <row r="4742" spans="4:29" hidden="1" outlineLevel="1">
      <c r="F4742" s="61" t="str">
        <f>F4745</f>
        <v>EXP_OM_DIST</v>
      </c>
      <c r="G4742" s="20" t="str">
        <f>$G$12</f>
        <v>DISTSEC</v>
      </c>
      <c r="H4742" s="24">
        <f t="shared" si="2228"/>
        <v>2192535.7395806573</v>
      </c>
      <c r="I4742" s="25">
        <f>VLOOKUP(CONCATENATE($F4742," ",$G4742),AllocFactorMatrix,(I$4+1),FALSE)*$E4745</f>
        <v>1636951.0465743097</v>
      </c>
      <c r="J4742" s="25">
        <f>VLOOKUP(CONCATENATE($F4742," ",$G4742),AllocFactorMatrix,(J$4+1),FALSE)*$E4745</f>
        <v>367473.81824945466</v>
      </c>
      <c r="K4742" s="25">
        <f>VLOOKUP(CONCATENATE($F4742," ",$G4742),AllocFactorMatrix,(K$4+1),FALSE)*$E4745</f>
        <v>0</v>
      </c>
      <c r="L4742" s="25">
        <f>VLOOKUP(CONCATENATE($F4742," ",$G4742),AllocFactorMatrix,(L$4+1),FALSE)*$E4745</f>
        <v>0</v>
      </c>
      <c r="M4742" s="25">
        <f t="shared" si="2229"/>
        <v>367473.81824945466</v>
      </c>
      <c r="N4742" s="25">
        <f>VLOOKUP(CONCATENATE($F4742," ",$G4742),AllocFactorMatrix,(N$4+1),FALSE)*$E4745</f>
        <v>129538.39487984953</v>
      </c>
      <c r="O4742" s="25">
        <f>VLOOKUP(CONCATENATE($F4742," ",$G4742),AllocFactorMatrix,(O$4+1),FALSE)*$E4745</f>
        <v>0</v>
      </c>
      <c r="P4742" s="25">
        <f>VLOOKUP(CONCATENATE($F4742," ",$G4742),AllocFactorMatrix,(P$4+1),FALSE)*$E4745</f>
        <v>0</v>
      </c>
      <c r="Q4742" s="25">
        <f>VLOOKUP(CONCATENATE($F4742," ",$G4742),AllocFactorMatrix,(Q$4+1),FALSE)*$E4745</f>
        <v>0</v>
      </c>
      <c r="R4742" s="25">
        <f t="shared" si="2231"/>
        <v>129538.39487984953</v>
      </c>
      <c r="S4742" s="25">
        <f>VLOOKUP(CONCATENATE($F4742," ",$G4742),AllocFactorMatrix,(S$4+1),FALSE)*$E4745</f>
        <v>5733.441436757349</v>
      </c>
      <c r="T4742" s="25">
        <f>VLOOKUP(CONCATENATE($F4742," ",$G4742),AllocFactorMatrix,(T$4+1),FALSE)*$E4745</f>
        <v>0</v>
      </c>
      <c r="U4742" s="25">
        <f>VLOOKUP(CONCATENATE($F4742," ",$G4742),AllocFactorMatrix,(U$4+1),FALSE)*$E4745</f>
        <v>0</v>
      </c>
      <c r="V4742" s="25">
        <f>VLOOKUP(CONCATENATE($F4742," ",$G4742),AllocFactorMatrix,(V$4+1),FALSE)*$E4745</f>
        <v>0</v>
      </c>
      <c r="W4742" s="25">
        <f t="shared" si="2235"/>
        <v>5733.441436757349</v>
      </c>
      <c r="X4742" s="25">
        <f>VLOOKUP(CONCATENATE($F4742," ",$G4742),AllocFactorMatrix,(X$4+1),FALSE)*$E4745</f>
        <v>36052.467635759225</v>
      </c>
      <c r="Y4742" s="25">
        <f>VLOOKUP(CONCATENATE($F4742," ",$G4742),AllocFactorMatrix,(Y$4+1),FALSE)*$E4745</f>
        <v>0</v>
      </c>
      <c r="Z4742" s="25">
        <f t="shared" si="2230"/>
        <v>36052.467635759225</v>
      </c>
      <c r="AA4742" s="25">
        <f>VLOOKUP(CONCATENATE($F4742," ",$G4742),AllocFactorMatrix,(AA$4+1),FALSE)*$E4745</f>
        <v>587.88142901273466</v>
      </c>
      <c r="AB4742" s="25">
        <f>VLOOKUP(CONCATENATE($F4742," ",$G4742),AllocFactorMatrix,(AB$4+1),FALSE)*$E4745</f>
        <v>12981.316554775764</v>
      </c>
      <c r="AC4742" s="25">
        <f>VLOOKUP(CONCATENATE($F4742," ",$G4742),AllocFactorMatrix,(AC$4+1),FALSE)*$E4745</f>
        <v>3217.3728207381723</v>
      </c>
    </row>
    <row r="4743" spans="4:29" hidden="1" outlineLevel="1">
      <c r="F4743" s="61" t="str">
        <f>F4745</f>
        <v>EXP_OM_DIST</v>
      </c>
      <c r="G4743" s="20" t="str">
        <f>$G$13</f>
        <v>ENERGY</v>
      </c>
      <c r="H4743" s="24">
        <f t="shared" si="2228"/>
        <v>0</v>
      </c>
      <c r="I4743" s="25">
        <f>VLOOKUP(CONCATENATE($F4743," ",$G4743),AllocFactorMatrix,(I$4+1),FALSE)*$E4745</f>
        <v>0</v>
      </c>
      <c r="J4743" s="25">
        <f>VLOOKUP(CONCATENATE($F4743," ",$G4743),AllocFactorMatrix,(J$4+1),FALSE)*$E4745</f>
        <v>0</v>
      </c>
      <c r="K4743" s="25">
        <f>VLOOKUP(CONCATENATE($F4743," ",$G4743),AllocFactorMatrix,(K$4+1),FALSE)*$E4745</f>
        <v>0</v>
      </c>
      <c r="L4743" s="25">
        <f>VLOOKUP(CONCATENATE($F4743," ",$G4743),AllocFactorMatrix,(L$4+1),FALSE)*$E4745</f>
        <v>0</v>
      </c>
      <c r="M4743" s="25">
        <f t="shared" si="2229"/>
        <v>0</v>
      </c>
      <c r="N4743" s="25">
        <f>VLOOKUP(CONCATENATE($F4743," ",$G4743),AllocFactorMatrix,(N$4+1),FALSE)*$E4745</f>
        <v>0</v>
      </c>
      <c r="O4743" s="25">
        <f>VLOOKUP(CONCATENATE($F4743," ",$G4743),AllocFactorMatrix,(O$4+1),FALSE)*$E4745</f>
        <v>0</v>
      </c>
      <c r="P4743" s="25">
        <f>VLOOKUP(CONCATENATE($F4743," ",$G4743),AllocFactorMatrix,(P$4+1),FALSE)*$E4745</f>
        <v>0</v>
      </c>
      <c r="Q4743" s="25">
        <f>VLOOKUP(CONCATENATE($F4743," ",$G4743),AllocFactorMatrix,(Q$4+1),FALSE)*$E4745</f>
        <v>0</v>
      </c>
      <c r="R4743" s="25">
        <f t="shared" si="2231"/>
        <v>0</v>
      </c>
      <c r="S4743" s="25">
        <f>VLOOKUP(CONCATENATE($F4743," ",$G4743),AllocFactorMatrix,(S$4+1),FALSE)*$E4745</f>
        <v>0</v>
      </c>
      <c r="T4743" s="25">
        <f>VLOOKUP(CONCATENATE($F4743," ",$G4743),AllocFactorMatrix,(T$4+1),FALSE)*$E4745</f>
        <v>0</v>
      </c>
      <c r="U4743" s="25">
        <f>VLOOKUP(CONCATENATE($F4743," ",$G4743),AllocFactorMatrix,(U$4+1),FALSE)*$E4745</f>
        <v>0</v>
      </c>
      <c r="V4743" s="25">
        <f>VLOOKUP(CONCATENATE($F4743," ",$G4743),AllocFactorMatrix,(V$4+1),FALSE)*$E4745</f>
        <v>0</v>
      </c>
      <c r="W4743" s="25">
        <f t="shared" si="2235"/>
        <v>0</v>
      </c>
      <c r="X4743" s="25">
        <f>VLOOKUP(CONCATENATE($F4743," ",$G4743),AllocFactorMatrix,(X$4+1),FALSE)*$E4745</f>
        <v>0</v>
      </c>
      <c r="Y4743" s="25">
        <f>VLOOKUP(CONCATENATE($F4743," ",$G4743),AllocFactorMatrix,(Y$4+1),FALSE)*$E4745</f>
        <v>0</v>
      </c>
      <c r="Z4743" s="25">
        <f t="shared" si="2230"/>
        <v>0</v>
      </c>
      <c r="AA4743" s="25">
        <f>VLOOKUP(CONCATENATE($F4743," ",$G4743),AllocFactorMatrix,(AA$4+1),FALSE)*$E4745</f>
        <v>0</v>
      </c>
      <c r="AB4743" s="25">
        <f>VLOOKUP(CONCATENATE($F4743," ",$G4743),AllocFactorMatrix,(AB$4+1),FALSE)*$E4745</f>
        <v>0</v>
      </c>
      <c r="AC4743" s="25">
        <f>VLOOKUP(CONCATENATE($F4743," ",$G4743),AllocFactorMatrix,(AC$4+1),FALSE)*$E4745</f>
        <v>0</v>
      </c>
    </row>
    <row r="4744" spans="4:29" hidden="1" outlineLevel="1">
      <c r="F4744" s="61" t="str">
        <f>F4745</f>
        <v>EXP_OM_DIST</v>
      </c>
      <c r="G4744" s="20" t="str">
        <f>$G$14</f>
        <v>CUSTOMER</v>
      </c>
      <c r="H4744" s="24">
        <f t="shared" si="2228"/>
        <v>5868012.5793699492</v>
      </c>
      <c r="I4744" s="25">
        <f>VLOOKUP(CONCATENATE($F4744," ",$G4744),AllocFactorMatrix,(I$4+1),FALSE)*$E4745</f>
        <v>4521833.9098083014</v>
      </c>
      <c r="J4744" s="25">
        <f>VLOOKUP(CONCATENATE($F4744," ",$G4744),AllocFactorMatrix,(J$4+1),FALSE)*$E4745</f>
        <v>1127570.2732915916</v>
      </c>
      <c r="K4744" s="25">
        <f>VLOOKUP(CONCATENATE($F4744," ",$G4744),AllocFactorMatrix,(K$4+1),FALSE)*$E4745</f>
        <v>12939.932468613722</v>
      </c>
      <c r="L4744" s="25">
        <f>VLOOKUP(CONCATENATE($F4744," ",$G4744),AllocFactorMatrix,(L$4+1),FALSE)*$E4745</f>
        <v>1919.1537174188215</v>
      </c>
      <c r="M4744" s="25">
        <f t="shared" si="2229"/>
        <v>1142429.3594776241</v>
      </c>
      <c r="N4744" s="25">
        <f>VLOOKUP(CONCATENATE($F4744," ",$G4744),AllocFactorMatrix,(N$4+1),FALSE)*$E4745</f>
        <v>21435.103910204321</v>
      </c>
      <c r="O4744" s="25">
        <f>VLOOKUP(CONCATENATE($F4744," ",$G4744),AllocFactorMatrix,(O$4+1),FALSE)*$E4745</f>
        <v>10831.326691273778</v>
      </c>
      <c r="P4744" s="25">
        <f>VLOOKUP(CONCATENATE($F4744," ",$G4744),AllocFactorMatrix,(P$4+1),FALSE)*$E4745</f>
        <v>5506.6473007657514</v>
      </c>
      <c r="Q4744" s="25">
        <f>VLOOKUP(CONCATENATE($F4744," ",$G4744),AllocFactorMatrix,(Q$4+1),FALSE)*$E4745</f>
        <v>2359.9421535890051</v>
      </c>
      <c r="R4744" s="25">
        <f t="shared" si="2231"/>
        <v>40133.020055832858</v>
      </c>
      <c r="S4744" s="25">
        <f>VLOOKUP(CONCATENATE($F4744," ",$G4744),AllocFactorMatrix,(S$4+1),FALSE)*$E4745</f>
        <v>312.73543841240013</v>
      </c>
      <c r="T4744" s="25">
        <f>VLOOKUP(CONCATENATE($F4744," ",$G4744),AllocFactorMatrix,(T$4+1),FALSE)*$E4745</f>
        <v>6770.3159053553672</v>
      </c>
      <c r="U4744" s="25">
        <f>VLOOKUP(CONCATENATE($F4744," ",$G4744),AllocFactorMatrix,(U$4+1),FALSE)*$E4745</f>
        <v>14278.903664936965</v>
      </c>
      <c r="V4744" s="25">
        <f>VLOOKUP(CONCATENATE($F4744," ",$G4744),AllocFactorMatrix,(V$4+1),FALSE)*$E4745</f>
        <v>3539.9349070818957</v>
      </c>
      <c r="W4744" s="25">
        <f t="shared" si="2235"/>
        <v>24901.889915786629</v>
      </c>
      <c r="X4744" s="25">
        <f>VLOOKUP(CONCATENATE($F4744," ",$G4744),AllocFactorMatrix,(X$4+1),FALSE)*$E4745</f>
        <v>7193.2120314946105</v>
      </c>
      <c r="Y4744" s="25">
        <f>VLOOKUP(CONCATENATE($F4744," ",$G4744),AllocFactorMatrix,(Y$4+1),FALSE)*$E4745</f>
        <v>135.87220732776848</v>
      </c>
      <c r="Z4744" s="25">
        <f t="shared" si="2230"/>
        <v>7329.0842388223791</v>
      </c>
      <c r="AA4744" s="25">
        <f>VLOOKUP(CONCATENATE($F4744," ",$G4744),AllocFactorMatrix,(AA$4+1),FALSE)*$E4745</f>
        <v>419.41567809088616</v>
      </c>
      <c r="AB4744" s="25">
        <f>VLOOKUP(CONCATENATE($F4744," ",$G4744),AllocFactorMatrix,(AB$4+1),FALSE)*$E4745</f>
        <v>102651.19744813674</v>
      </c>
      <c r="AC4744" s="25">
        <f>VLOOKUP(CONCATENATE($F4744," ",$G4744),AllocFactorMatrix,(AC$4+1),FALSE)*$E4745</f>
        <v>28314.702747355557</v>
      </c>
    </row>
    <row r="4745" spans="4:29" collapsed="1">
      <c r="D4745" s="20" t="s">
        <v>8</v>
      </c>
      <c r="E4745" s="22">
        <v>13546394</v>
      </c>
      <c r="F4745" s="61" t="s">
        <v>77</v>
      </c>
      <c r="G4745" s="20" t="str">
        <f>$G$15</f>
        <v>TOTAL</v>
      </c>
      <c r="H4745" s="24">
        <f t="shared" si="2228"/>
        <v>13546393.999999994</v>
      </c>
      <c r="I4745" s="25">
        <f>VLOOKUP(CONCATENATE($F4745," ",$G4745),AllocFactorMatrix,(I$4+1),FALSE)*$E4745</f>
        <v>9804122.0282631703</v>
      </c>
      <c r="J4745" s="25">
        <f>VLOOKUP(CONCATENATE($F4745," ",$G4745),AllocFactorMatrix,(J$4+1),FALSE)*$E4745</f>
        <v>2412800.0821177312</v>
      </c>
      <c r="K4745" s="25">
        <f>VLOOKUP(CONCATENATE($F4745," ",$G4745),AllocFactorMatrix,(K$4+1),FALSE)*$E4745</f>
        <v>23649.815977497288</v>
      </c>
      <c r="L4745" s="25">
        <f>VLOOKUP(CONCATENATE($F4745," ",$G4745),AllocFactorMatrix,(L$4+1),FALSE)*$E4745</f>
        <v>1919.1537174188215</v>
      </c>
      <c r="M4745" s="25">
        <f t="shared" si="2229"/>
        <v>2438369.0518126474</v>
      </c>
      <c r="N4745" s="25">
        <f>VLOOKUP(CONCATENATE($F4745," ",$G4745),AllocFactorMatrix,(N$4+1),FALSE)*$E4745</f>
        <v>546735.30382397969</v>
      </c>
      <c r="O4745" s="25">
        <f>VLOOKUP(CONCATENATE($F4745," ",$G4745),AllocFactorMatrix,(O$4+1),FALSE)*$E4745</f>
        <v>123179.55262838355</v>
      </c>
      <c r="P4745" s="25">
        <f>VLOOKUP(CONCATENATE($F4745," ",$G4745),AllocFactorMatrix,(P$4+1),FALSE)*$E4745</f>
        <v>5506.6473007657514</v>
      </c>
      <c r="Q4745" s="25">
        <f>VLOOKUP(CONCATENATE($F4745," ",$G4745),AllocFactorMatrix,(Q$4+1),FALSE)*$E4745</f>
        <v>2359.9421535890051</v>
      </c>
      <c r="R4745" s="25">
        <f t="shared" si="2231"/>
        <v>677781.44590671791</v>
      </c>
      <c r="S4745" s="25">
        <f>VLOOKUP(CONCATENATE($F4745," ",$G4745),AllocFactorMatrix,(S$4+1),FALSE)*$E4745</f>
        <v>28617.926774799867</v>
      </c>
      <c r="T4745" s="25">
        <f>VLOOKUP(CONCATENATE($F4745," ",$G4745),AllocFactorMatrix,(T$4+1),FALSE)*$E4745</f>
        <v>267844.17663715093</v>
      </c>
      <c r="U4745" s="25">
        <f>VLOOKUP(CONCATENATE($F4745," ",$G4745),AllocFactorMatrix,(U$4+1),FALSE)*$E4745</f>
        <v>14278.903664936965</v>
      </c>
      <c r="V4745" s="25">
        <f>VLOOKUP(CONCATENATE($F4745," ",$G4745),AllocFactorMatrix,(V$4+1),FALSE)*$E4745</f>
        <v>3539.9349070818957</v>
      </c>
      <c r="W4745" s="25">
        <f t="shared" si="2235"/>
        <v>314280.94198396965</v>
      </c>
      <c r="X4745" s="25">
        <f>VLOOKUP(CONCATENATE($F4745," ",$G4745),AllocFactorMatrix,(X$4+1),FALSE)*$E4745</f>
        <v>150648.76547615835</v>
      </c>
      <c r="Y4745" s="25">
        <f>VLOOKUP(CONCATENATE($F4745," ",$G4745),AllocFactorMatrix,(Y$4+1),FALSE)*$E4745</f>
        <v>2709.1613563461692</v>
      </c>
      <c r="Z4745" s="25">
        <f t="shared" si="2230"/>
        <v>153357.92683250451</v>
      </c>
      <c r="AA4745" s="25">
        <f>VLOOKUP(CONCATENATE($F4745," ",$G4745),AllocFactorMatrix,(AA$4+1),FALSE)*$E4745</f>
        <v>2855.1415140763729</v>
      </c>
      <c r="AB4745" s="25">
        <f>VLOOKUP(CONCATENATE($F4745," ",$G4745),AllocFactorMatrix,(AB$4+1),FALSE)*$E4745</f>
        <v>122406.12910735696</v>
      </c>
      <c r="AC4745" s="25">
        <f>VLOOKUP(CONCATENATE($F4745," ",$G4745),AllocFactorMatrix,(AC$4+1),FALSE)*$E4745</f>
        <v>33221.334579554008</v>
      </c>
    </row>
    <row r="4746" spans="4:29" hidden="1" outlineLevel="1">
      <c r="F4746" s="61" t="str">
        <f>F4753</f>
        <v>EXP_OM_CUSTACCT</v>
      </c>
      <c r="G4746" s="20" t="str">
        <f>$G$8</f>
        <v>PRODUCTION</v>
      </c>
      <c r="H4746" s="24">
        <f t="shared" si="2228"/>
        <v>0</v>
      </c>
      <c r="I4746" s="25">
        <f>VLOOKUP(CONCATENATE($F4746," ",$G4746),AllocFactorMatrix,(I$4+1),FALSE)*$E4753</f>
        <v>0</v>
      </c>
      <c r="J4746" s="25">
        <f>VLOOKUP(CONCATENATE($F4746," ",$G4746),AllocFactorMatrix,(J$4+1),FALSE)*$E4753</f>
        <v>0</v>
      </c>
      <c r="K4746" s="25">
        <f>VLOOKUP(CONCATENATE($F4746," ",$G4746),AllocFactorMatrix,(K$4+1),FALSE)*$E4753</f>
        <v>0</v>
      </c>
      <c r="L4746" s="25">
        <f>VLOOKUP(CONCATENATE($F4746," ",$G4746),AllocFactorMatrix,(L$4+1),FALSE)*$E4753</f>
        <v>0</v>
      </c>
      <c r="M4746" s="25">
        <f t="shared" si="2229"/>
        <v>0</v>
      </c>
      <c r="N4746" s="25">
        <f>VLOOKUP(CONCATENATE($F4746," ",$G4746),AllocFactorMatrix,(N$4+1),FALSE)*$E4753</f>
        <v>0</v>
      </c>
      <c r="O4746" s="25">
        <f>VLOOKUP(CONCATENATE($F4746," ",$G4746),AllocFactorMatrix,(O$4+1),FALSE)*$E4753</f>
        <v>0</v>
      </c>
      <c r="P4746" s="25">
        <f>VLOOKUP(CONCATENATE($F4746," ",$G4746),AllocFactorMatrix,(P$4+1),FALSE)*$E4753</f>
        <v>0</v>
      </c>
      <c r="Q4746" s="25">
        <f>VLOOKUP(CONCATENATE($F4746," ",$G4746),AllocFactorMatrix,(Q$4+1),FALSE)*$E4753</f>
        <v>0</v>
      </c>
      <c r="R4746" s="25">
        <f t="shared" si="2231"/>
        <v>0</v>
      </c>
      <c r="S4746" s="25">
        <f>VLOOKUP(CONCATENATE($F4746," ",$G4746),AllocFactorMatrix,(S$4+1),FALSE)*$E4753</f>
        <v>0</v>
      </c>
      <c r="T4746" s="25">
        <f>VLOOKUP(CONCATENATE($F4746," ",$G4746),AllocFactorMatrix,(T$4+1),FALSE)*$E4753</f>
        <v>0</v>
      </c>
      <c r="U4746" s="25">
        <f>VLOOKUP(CONCATENATE($F4746," ",$G4746),AllocFactorMatrix,(U$4+1),FALSE)*$E4753</f>
        <v>0</v>
      </c>
      <c r="V4746" s="25">
        <f>VLOOKUP(CONCATENATE($F4746," ",$G4746),AllocFactorMatrix,(V$4+1),FALSE)*$E4753</f>
        <v>0</v>
      </c>
      <c r="W4746" s="25">
        <f>SUBTOTAL(9,S4746:V4746)</f>
        <v>0</v>
      </c>
      <c r="X4746" s="25">
        <f>VLOOKUP(CONCATENATE($F4746," ",$G4746),AllocFactorMatrix,(X$4+1),FALSE)*$E4753</f>
        <v>0</v>
      </c>
      <c r="Y4746" s="25">
        <f>VLOOKUP(CONCATENATE($F4746," ",$G4746),AllocFactorMatrix,(Y$4+1),FALSE)*$E4753</f>
        <v>0</v>
      </c>
      <c r="Z4746" s="25">
        <f t="shared" si="2230"/>
        <v>0</v>
      </c>
      <c r="AA4746" s="25">
        <f>VLOOKUP(CONCATENATE($F4746," ",$G4746),AllocFactorMatrix,(AA$4+1),FALSE)*$E4753</f>
        <v>0</v>
      </c>
      <c r="AB4746" s="25">
        <f>VLOOKUP(CONCATENATE($F4746," ",$G4746),AllocFactorMatrix,(AB$4+1),FALSE)*$E4753</f>
        <v>0</v>
      </c>
      <c r="AC4746" s="25">
        <f>VLOOKUP(CONCATENATE($F4746," ",$G4746),AllocFactorMatrix,(AC$4+1),FALSE)*$E4753</f>
        <v>0</v>
      </c>
    </row>
    <row r="4747" spans="4:29" hidden="1" outlineLevel="1">
      <c r="F4747" s="61" t="str">
        <f>F4753</f>
        <v>EXP_OM_CUSTACCT</v>
      </c>
      <c r="G4747" s="20" t="str">
        <f>$G$9</f>
        <v>BULKTRAN</v>
      </c>
      <c r="H4747" s="24">
        <f t="shared" si="2228"/>
        <v>0</v>
      </c>
      <c r="I4747" s="25">
        <f>VLOOKUP(CONCATENATE($F4747," ",$G4747),AllocFactorMatrix,(I$4+1),FALSE)*$E4753</f>
        <v>0</v>
      </c>
      <c r="J4747" s="25">
        <f>VLOOKUP(CONCATENATE($F4747," ",$G4747),AllocFactorMatrix,(J$4+1),FALSE)*$E4753</f>
        <v>0</v>
      </c>
      <c r="K4747" s="25">
        <f>VLOOKUP(CONCATENATE($F4747," ",$G4747),AllocFactorMatrix,(K$4+1),FALSE)*$E4753</f>
        <v>0</v>
      </c>
      <c r="L4747" s="25">
        <f>VLOOKUP(CONCATENATE($F4747," ",$G4747),AllocFactorMatrix,(L$4+1),FALSE)*$E4753</f>
        <v>0</v>
      </c>
      <c r="M4747" s="25">
        <f t="shared" si="2229"/>
        <v>0</v>
      </c>
      <c r="N4747" s="25">
        <f>VLOOKUP(CONCATENATE($F4747," ",$G4747),AllocFactorMatrix,(N$4+1),FALSE)*$E4753</f>
        <v>0</v>
      </c>
      <c r="O4747" s="25">
        <f>VLOOKUP(CONCATENATE($F4747," ",$G4747),AllocFactorMatrix,(O$4+1),FALSE)*$E4753</f>
        <v>0</v>
      </c>
      <c r="P4747" s="25">
        <f>VLOOKUP(CONCATENATE($F4747," ",$G4747),AllocFactorMatrix,(P$4+1),FALSE)*$E4753</f>
        <v>0</v>
      </c>
      <c r="Q4747" s="25">
        <f>VLOOKUP(CONCATENATE($F4747," ",$G4747),AllocFactorMatrix,(Q$4+1),FALSE)*$E4753</f>
        <v>0</v>
      </c>
      <c r="R4747" s="25">
        <f t="shared" si="2231"/>
        <v>0</v>
      </c>
      <c r="S4747" s="25">
        <f>VLOOKUP(CONCATENATE($F4747," ",$G4747),AllocFactorMatrix,(S$4+1),FALSE)*$E4753</f>
        <v>0</v>
      </c>
      <c r="T4747" s="25">
        <f>VLOOKUP(CONCATENATE($F4747," ",$G4747),AllocFactorMatrix,(T$4+1),FALSE)*$E4753</f>
        <v>0</v>
      </c>
      <c r="U4747" s="25">
        <f>VLOOKUP(CONCATENATE($F4747," ",$G4747),AllocFactorMatrix,(U$4+1),FALSE)*$E4753</f>
        <v>0</v>
      </c>
      <c r="V4747" s="25">
        <f>VLOOKUP(CONCATENATE($F4747," ",$G4747),AllocFactorMatrix,(V$4+1),FALSE)*$E4753</f>
        <v>0</v>
      </c>
      <c r="W4747" s="25">
        <f t="shared" ref="W4747:W4753" si="2236">SUBTOTAL(9,S4747:V4747)</f>
        <v>0</v>
      </c>
      <c r="X4747" s="25">
        <f>VLOOKUP(CONCATENATE($F4747," ",$G4747),AllocFactorMatrix,(X$4+1),FALSE)*$E4753</f>
        <v>0</v>
      </c>
      <c r="Y4747" s="25">
        <f>VLOOKUP(CONCATENATE($F4747," ",$G4747),AllocFactorMatrix,(Y$4+1),FALSE)*$E4753</f>
        <v>0</v>
      </c>
      <c r="Z4747" s="25">
        <f t="shared" si="2230"/>
        <v>0</v>
      </c>
      <c r="AA4747" s="25">
        <f>VLOOKUP(CONCATENATE($F4747," ",$G4747),AllocFactorMatrix,(AA$4+1),FALSE)*$E4753</f>
        <v>0</v>
      </c>
      <c r="AB4747" s="25">
        <f>VLOOKUP(CONCATENATE($F4747," ",$G4747),AllocFactorMatrix,(AB$4+1),FALSE)*$E4753</f>
        <v>0</v>
      </c>
      <c r="AC4747" s="25">
        <f>VLOOKUP(CONCATENATE($F4747," ",$G4747),AllocFactorMatrix,(AC$4+1),FALSE)*$E4753</f>
        <v>0</v>
      </c>
    </row>
    <row r="4748" spans="4:29" hidden="1" outlineLevel="1">
      <c r="F4748" s="61" t="str">
        <f>F4753</f>
        <v>EXP_OM_CUSTACCT</v>
      </c>
      <c r="G4748" s="20" t="str">
        <f>$G$10</f>
        <v>SUBTRAN</v>
      </c>
      <c r="H4748" s="24">
        <f t="shared" si="2228"/>
        <v>0</v>
      </c>
      <c r="I4748" s="25">
        <f>VLOOKUP(CONCATENATE($F4748," ",$G4748),AllocFactorMatrix,(I$4+1),FALSE)*$E4753</f>
        <v>0</v>
      </c>
      <c r="J4748" s="25">
        <f>VLOOKUP(CONCATENATE($F4748," ",$G4748),AllocFactorMatrix,(J$4+1),FALSE)*$E4753</f>
        <v>0</v>
      </c>
      <c r="K4748" s="25">
        <f>VLOOKUP(CONCATENATE($F4748," ",$G4748),AllocFactorMatrix,(K$4+1),FALSE)*$E4753</f>
        <v>0</v>
      </c>
      <c r="L4748" s="25">
        <f>VLOOKUP(CONCATENATE($F4748," ",$G4748),AllocFactorMatrix,(L$4+1),FALSE)*$E4753</f>
        <v>0</v>
      </c>
      <c r="M4748" s="25">
        <f t="shared" si="2229"/>
        <v>0</v>
      </c>
      <c r="N4748" s="25">
        <f>VLOOKUP(CONCATENATE($F4748," ",$G4748),AllocFactorMatrix,(N$4+1),FALSE)*$E4753</f>
        <v>0</v>
      </c>
      <c r="O4748" s="25">
        <f>VLOOKUP(CONCATENATE($F4748," ",$G4748),AllocFactorMatrix,(O$4+1),FALSE)*$E4753</f>
        <v>0</v>
      </c>
      <c r="P4748" s="25">
        <f>VLOOKUP(CONCATENATE($F4748," ",$G4748),AllocFactorMatrix,(P$4+1),FALSE)*$E4753</f>
        <v>0</v>
      </c>
      <c r="Q4748" s="25">
        <f>VLOOKUP(CONCATENATE($F4748," ",$G4748),AllocFactorMatrix,(Q$4+1),FALSE)*$E4753</f>
        <v>0</v>
      </c>
      <c r="R4748" s="25">
        <f t="shared" si="2231"/>
        <v>0</v>
      </c>
      <c r="S4748" s="25">
        <f>VLOOKUP(CONCATENATE($F4748," ",$G4748),AllocFactorMatrix,(S$4+1),FALSE)*$E4753</f>
        <v>0</v>
      </c>
      <c r="T4748" s="25">
        <f>VLOOKUP(CONCATENATE($F4748," ",$G4748),AllocFactorMatrix,(T$4+1),FALSE)*$E4753</f>
        <v>0</v>
      </c>
      <c r="U4748" s="25">
        <f>VLOOKUP(CONCATENATE($F4748," ",$G4748),AllocFactorMatrix,(U$4+1),FALSE)*$E4753</f>
        <v>0</v>
      </c>
      <c r="V4748" s="25">
        <f>VLOOKUP(CONCATENATE($F4748," ",$G4748),AllocFactorMatrix,(V$4+1),FALSE)*$E4753</f>
        <v>0</v>
      </c>
      <c r="W4748" s="25">
        <f t="shared" si="2236"/>
        <v>0</v>
      </c>
      <c r="X4748" s="25">
        <f>VLOOKUP(CONCATENATE($F4748," ",$G4748),AllocFactorMatrix,(X$4+1),FALSE)*$E4753</f>
        <v>0</v>
      </c>
      <c r="Y4748" s="25">
        <f>VLOOKUP(CONCATENATE($F4748," ",$G4748),AllocFactorMatrix,(Y$4+1),FALSE)*$E4753</f>
        <v>0</v>
      </c>
      <c r="Z4748" s="25">
        <f t="shared" si="2230"/>
        <v>0</v>
      </c>
      <c r="AA4748" s="25">
        <f>VLOOKUP(CONCATENATE($F4748," ",$G4748),AllocFactorMatrix,(AA$4+1),FALSE)*$E4753</f>
        <v>0</v>
      </c>
      <c r="AB4748" s="25">
        <f>VLOOKUP(CONCATENATE($F4748," ",$G4748),AllocFactorMatrix,(AB$4+1),FALSE)*$E4753</f>
        <v>0</v>
      </c>
      <c r="AC4748" s="25">
        <f>VLOOKUP(CONCATENATE($F4748," ",$G4748),AllocFactorMatrix,(AC$4+1),FALSE)*$E4753</f>
        <v>0</v>
      </c>
    </row>
    <row r="4749" spans="4:29" hidden="1" outlineLevel="1">
      <c r="F4749" s="61" t="str">
        <f>F4753</f>
        <v>EXP_OM_CUSTACCT</v>
      </c>
      <c r="G4749" s="20" t="str">
        <f>$G$11</f>
        <v>DISTPRI</v>
      </c>
      <c r="H4749" s="24">
        <f t="shared" si="2228"/>
        <v>0</v>
      </c>
      <c r="I4749" s="25">
        <f>VLOOKUP(CONCATENATE($F4749," ",$G4749),AllocFactorMatrix,(I$4+1),FALSE)*$E4753</f>
        <v>0</v>
      </c>
      <c r="J4749" s="25">
        <f>VLOOKUP(CONCATENATE($F4749," ",$G4749),AllocFactorMatrix,(J$4+1),FALSE)*$E4753</f>
        <v>0</v>
      </c>
      <c r="K4749" s="25">
        <f>VLOOKUP(CONCATENATE($F4749," ",$G4749),AllocFactorMatrix,(K$4+1),FALSE)*$E4753</f>
        <v>0</v>
      </c>
      <c r="L4749" s="25">
        <f>VLOOKUP(CONCATENATE($F4749," ",$G4749),AllocFactorMatrix,(L$4+1),FALSE)*$E4753</f>
        <v>0</v>
      </c>
      <c r="M4749" s="25">
        <f t="shared" si="2229"/>
        <v>0</v>
      </c>
      <c r="N4749" s="25">
        <f>VLOOKUP(CONCATENATE($F4749," ",$G4749),AllocFactorMatrix,(N$4+1),FALSE)*$E4753</f>
        <v>0</v>
      </c>
      <c r="O4749" s="25">
        <f>VLOOKUP(CONCATENATE($F4749," ",$G4749),AllocFactorMatrix,(O$4+1),FALSE)*$E4753</f>
        <v>0</v>
      </c>
      <c r="P4749" s="25">
        <f>VLOOKUP(CONCATENATE($F4749," ",$G4749),AllocFactorMatrix,(P$4+1),FALSE)*$E4753</f>
        <v>0</v>
      </c>
      <c r="Q4749" s="25">
        <f>VLOOKUP(CONCATENATE($F4749," ",$G4749),AllocFactorMatrix,(Q$4+1),FALSE)*$E4753</f>
        <v>0</v>
      </c>
      <c r="R4749" s="25">
        <f t="shared" si="2231"/>
        <v>0</v>
      </c>
      <c r="S4749" s="25">
        <f>VLOOKUP(CONCATENATE($F4749," ",$G4749),AllocFactorMatrix,(S$4+1),FALSE)*$E4753</f>
        <v>0</v>
      </c>
      <c r="T4749" s="25">
        <f>VLOOKUP(CONCATENATE($F4749," ",$G4749),AllocFactorMatrix,(T$4+1),FALSE)*$E4753</f>
        <v>0</v>
      </c>
      <c r="U4749" s="25">
        <f>VLOOKUP(CONCATENATE($F4749," ",$G4749),AllocFactorMatrix,(U$4+1),FALSE)*$E4753</f>
        <v>0</v>
      </c>
      <c r="V4749" s="25">
        <f>VLOOKUP(CONCATENATE($F4749," ",$G4749),AllocFactorMatrix,(V$4+1),FALSE)*$E4753</f>
        <v>0</v>
      </c>
      <c r="W4749" s="25">
        <f t="shared" si="2236"/>
        <v>0</v>
      </c>
      <c r="X4749" s="25">
        <f>VLOOKUP(CONCATENATE($F4749," ",$G4749),AllocFactorMatrix,(X$4+1),FALSE)*$E4753</f>
        <v>0</v>
      </c>
      <c r="Y4749" s="25">
        <f>VLOOKUP(CONCATENATE($F4749," ",$G4749),AllocFactorMatrix,(Y$4+1),FALSE)*$E4753</f>
        <v>0</v>
      </c>
      <c r="Z4749" s="25">
        <f t="shared" si="2230"/>
        <v>0</v>
      </c>
      <c r="AA4749" s="25">
        <f>VLOOKUP(CONCATENATE($F4749," ",$G4749),AllocFactorMatrix,(AA$4+1),FALSE)*$E4753</f>
        <v>0</v>
      </c>
      <c r="AB4749" s="25">
        <f>VLOOKUP(CONCATENATE($F4749," ",$G4749),AllocFactorMatrix,(AB$4+1),FALSE)*$E4753</f>
        <v>0</v>
      </c>
      <c r="AC4749" s="25">
        <f>VLOOKUP(CONCATENATE($F4749," ",$G4749),AllocFactorMatrix,(AC$4+1),FALSE)*$E4753</f>
        <v>0</v>
      </c>
    </row>
    <row r="4750" spans="4:29" hidden="1" outlineLevel="1">
      <c r="F4750" s="61" t="str">
        <f>F4753</f>
        <v>EXP_OM_CUSTACCT</v>
      </c>
      <c r="G4750" s="20" t="str">
        <f>$G$12</f>
        <v>DISTSEC</v>
      </c>
      <c r="H4750" s="24">
        <f t="shared" si="2228"/>
        <v>0</v>
      </c>
      <c r="I4750" s="25">
        <f>VLOOKUP(CONCATENATE($F4750," ",$G4750),AllocFactorMatrix,(I$4+1),FALSE)*$E4753</f>
        <v>0</v>
      </c>
      <c r="J4750" s="25">
        <f>VLOOKUP(CONCATENATE($F4750," ",$G4750),AllocFactorMatrix,(J$4+1),FALSE)*$E4753</f>
        <v>0</v>
      </c>
      <c r="K4750" s="25">
        <f>VLOOKUP(CONCATENATE($F4750," ",$G4750),AllocFactorMatrix,(K$4+1),FALSE)*$E4753</f>
        <v>0</v>
      </c>
      <c r="L4750" s="25">
        <f>VLOOKUP(CONCATENATE($F4750," ",$G4750),AllocFactorMatrix,(L$4+1),FALSE)*$E4753</f>
        <v>0</v>
      </c>
      <c r="M4750" s="25">
        <f t="shared" si="2229"/>
        <v>0</v>
      </c>
      <c r="N4750" s="25">
        <f>VLOOKUP(CONCATENATE($F4750," ",$G4750),AllocFactorMatrix,(N$4+1),FALSE)*$E4753</f>
        <v>0</v>
      </c>
      <c r="O4750" s="25">
        <f>VLOOKUP(CONCATENATE($F4750," ",$G4750),AllocFactorMatrix,(O$4+1),FALSE)*$E4753</f>
        <v>0</v>
      </c>
      <c r="P4750" s="25">
        <f>VLOOKUP(CONCATENATE($F4750," ",$G4750),AllocFactorMatrix,(P$4+1),FALSE)*$E4753</f>
        <v>0</v>
      </c>
      <c r="Q4750" s="25">
        <f>VLOOKUP(CONCATENATE($F4750," ",$G4750),AllocFactorMatrix,(Q$4+1),FALSE)*$E4753</f>
        <v>0</v>
      </c>
      <c r="R4750" s="25">
        <f t="shared" si="2231"/>
        <v>0</v>
      </c>
      <c r="S4750" s="25">
        <f>VLOOKUP(CONCATENATE($F4750," ",$G4750),AllocFactorMatrix,(S$4+1),FALSE)*$E4753</f>
        <v>0</v>
      </c>
      <c r="T4750" s="25">
        <f>VLOOKUP(CONCATENATE($F4750," ",$G4750),AllocFactorMatrix,(T$4+1),FALSE)*$E4753</f>
        <v>0</v>
      </c>
      <c r="U4750" s="25">
        <f>VLOOKUP(CONCATENATE($F4750," ",$G4750),AllocFactorMatrix,(U$4+1),FALSE)*$E4753</f>
        <v>0</v>
      </c>
      <c r="V4750" s="25">
        <f>VLOOKUP(CONCATENATE($F4750," ",$G4750),AllocFactorMatrix,(V$4+1),FALSE)*$E4753</f>
        <v>0</v>
      </c>
      <c r="W4750" s="25">
        <f t="shared" si="2236"/>
        <v>0</v>
      </c>
      <c r="X4750" s="25">
        <f>VLOOKUP(CONCATENATE($F4750," ",$G4750),AllocFactorMatrix,(X$4+1),FALSE)*$E4753</f>
        <v>0</v>
      </c>
      <c r="Y4750" s="25">
        <f>VLOOKUP(CONCATENATE($F4750," ",$G4750),AllocFactorMatrix,(Y$4+1),FALSE)*$E4753</f>
        <v>0</v>
      </c>
      <c r="Z4750" s="25">
        <f t="shared" si="2230"/>
        <v>0</v>
      </c>
      <c r="AA4750" s="25">
        <f>VLOOKUP(CONCATENATE($F4750," ",$G4750),AllocFactorMatrix,(AA$4+1),FALSE)*$E4753</f>
        <v>0</v>
      </c>
      <c r="AB4750" s="25">
        <f>VLOOKUP(CONCATENATE($F4750," ",$G4750),AllocFactorMatrix,(AB$4+1),FALSE)*$E4753</f>
        <v>0</v>
      </c>
      <c r="AC4750" s="25">
        <f>VLOOKUP(CONCATENATE($F4750," ",$G4750),AllocFactorMatrix,(AC$4+1),FALSE)*$E4753</f>
        <v>0</v>
      </c>
    </row>
    <row r="4751" spans="4:29" hidden="1" outlineLevel="1">
      <c r="F4751" s="61" t="str">
        <f>F4753</f>
        <v>EXP_OM_CUSTACCT</v>
      </c>
      <c r="G4751" s="20" t="str">
        <f>$G$13</f>
        <v>ENERGY</v>
      </c>
      <c r="H4751" s="24">
        <f t="shared" si="2228"/>
        <v>0</v>
      </c>
      <c r="I4751" s="25">
        <f>VLOOKUP(CONCATENATE($F4751," ",$G4751),AllocFactorMatrix,(I$4+1),FALSE)*$E4753</f>
        <v>0</v>
      </c>
      <c r="J4751" s="25">
        <f>VLOOKUP(CONCATENATE($F4751," ",$G4751),AllocFactorMatrix,(J$4+1),FALSE)*$E4753</f>
        <v>0</v>
      </c>
      <c r="K4751" s="25">
        <f>VLOOKUP(CONCATENATE($F4751," ",$G4751),AllocFactorMatrix,(K$4+1),FALSE)*$E4753</f>
        <v>0</v>
      </c>
      <c r="L4751" s="25">
        <f>VLOOKUP(CONCATENATE($F4751," ",$G4751),AllocFactorMatrix,(L$4+1),FALSE)*$E4753</f>
        <v>0</v>
      </c>
      <c r="M4751" s="25">
        <f t="shared" si="2229"/>
        <v>0</v>
      </c>
      <c r="N4751" s="25">
        <f>VLOOKUP(CONCATENATE($F4751," ",$G4751),AllocFactorMatrix,(N$4+1),FALSE)*$E4753</f>
        <v>0</v>
      </c>
      <c r="O4751" s="25">
        <f>VLOOKUP(CONCATENATE($F4751," ",$G4751),AllocFactorMatrix,(O$4+1),FALSE)*$E4753</f>
        <v>0</v>
      </c>
      <c r="P4751" s="25">
        <f>VLOOKUP(CONCATENATE($F4751," ",$G4751),AllocFactorMatrix,(P$4+1),FALSE)*$E4753</f>
        <v>0</v>
      </c>
      <c r="Q4751" s="25">
        <f>VLOOKUP(CONCATENATE($F4751," ",$G4751),AllocFactorMatrix,(Q$4+1),FALSE)*$E4753</f>
        <v>0</v>
      </c>
      <c r="R4751" s="25">
        <f t="shared" si="2231"/>
        <v>0</v>
      </c>
      <c r="S4751" s="25">
        <f>VLOOKUP(CONCATENATE($F4751," ",$G4751),AllocFactorMatrix,(S$4+1),FALSE)*$E4753</f>
        <v>0</v>
      </c>
      <c r="T4751" s="25">
        <f>VLOOKUP(CONCATENATE($F4751," ",$G4751),AllocFactorMatrix,(T$4+1),FALSE)*$E4753</f>
        <v>0</v>
      </c>
      <c r="U4751" s="25">
        <f>VLOOKUP(CONCATENATE($F4751," ",$G4751),AllocFactorMatrix,(U$4+1),FALSE)*$E4753</f>
        <v>0</v>
      </c>
      <c r="V4751" s="25">
        <f>VLOOKUP(CONCATENATE($F4751," ",$G4751),AllocFactorMatrix,(V$4+1),FALSE)*$E4753</f>
        <v>0</v>
      </c>
      <c r="W4751" s="25">
        <f t="shared" si="2236"/>
        <v>0</v>
      </c>
      <c r="X4751" s="25">
        <f>VLOOKUP(CONCATENATE($F4751," ",$G4751),AllocFactorMatrix,(X$4+1),FALSE)*$E4753</f>
        <v>0</v>
      </c>
      <c r="Y4751" s="25">
        <f>VLOOKUP(CONCATENATE($F4751," ",$G4751),AllocFactorMatrix,(Y$4+1),FALSE)*$E4753</f>
        <v>0</v>
      </c>
      <c r="Z4751" s="25">
        <f t="shared" si="2230"/>
        <v>0</v>
      </c>
      <c r="AA4751" s="25">
        <f>VLOOKUP(CONCATENATE($F4751," ",$G4751),AllocFactorMatrix,(AA$4+1),FALSE)*$E4753</f>
        <v>0</v>
      </c>
      <c r="AB4751" s="25">
        <f>VLOOKUP(CONCATENATE($F4751," ",$G4751),AllocFactorMatrix,(AB$4+1),FALSE)*$E4753</f>
        <v>0</v>
      </c>
      <c r="AC4751" s="25">
        <f>VLOOKUP(CONCATENATE($F4751," ",$G4751),AllocFactorMatrix,(AC$4+1),FALSE)*$E4753</f>
        <v>0</v>
      </c>
    </row>
    <row r="4752" spans="4:29" hidden="1" outlineLevel="1">
      <c r="F4752" s="61" t="str">
        <f>F4753</f>
        <v>EXP_OM_CUSTACCT</v>
      </c>
      <c r="G4752" s="20" t="str">
        <f>$G$14</f>
        <v>CUSTOMER</v>
      </c>
      <c r="H4752" s="24">
        <f t="shared" si="2228"/>
        <v>2368675.0000000005</v>
      </c>
      <c r="I4752" s="25">
        <f>VLOOKUP(CONCATENATE($F4752," ",$G4752),AllocFactorMatrix,(I$4+1),FALSE)*$E4753</f>
        <v>1982062.8428786409</v>
      </c>
      <c r="J4752" s="25">
        <f>VLOOKUP(CONCATENATE($F4752," ",$G4752),AllocFactorMatrix,(J$4+1),FALSE)*$E4753</f>
        <v>382952.80530157732</v>
      </c>
      <c r="K4752" s="25">
        <f>VLOOKUP(CONCATENATE($F4752," ",$G4752),AllocFactorMatrix,(K$4+1),FALSE)*$E4753</f>
        <v>887.16872253748056</v>
      </c>
      <c r="L4752" s="25">
        <f>VLOOKUP(CONCATENATE($F4752," ",$G4752),AllocFactorMatrix,(L$4+1),FALSE)*$E4753</f>
        <v>38.592913178519872</v>
      </c>
      <c r="M4752" s="25">
        <f t="shared" si="2229"/>
        <v>383878.56693729328</v>
      </c>
      <c r="N4752" s="25">
        <f>VLOOKUP(CONCATENATE($F4752," ",$G4752),AllocFactorMatrix,(N$4+1),FALSE)*$E4753</f>
        <v>4801.7837726702001</v>
      </c>
      <c r="O4752" s="25">
        <f>VLOOKUP(CONCATENATE($F4752," ",$G4752),AllocFactorMatrix,(O$4+1),FALSE)*$E4753</f>
        <v>806.7788926664382</v>
      </c>
      <c r="P4752" s="25">
        <f>VLOOKUP(CONCATENATE($F4752," ",$G4752),AllocFactorMatrix,(P$4+1),FALSE)*$E4753</f>
        <v>93.845669162396007</v>
      </c>
      <c r="Q4752" s="25">
        <f>VLOOKUP(CONCATENATE($F4752," ",$G4752),AllocFactorMatrix,(Q$4+1),FALSE)*$E4753</f>
        <v>27.078319743562453</v>
      </c>
      <c r="R4752" s="25">
        <f t="shared" si="2231"/>
        <v>5729.4866542425962</v>
      </c>
      <c r="S4752" s="25">
        <f>VLOOKUP(CONCATENATE($F4752," ",$G4752),AllocFactorMatrix,(S$4+1),FALSE)*$E4753</f>
        <v>69.298057464863334</v>
      </c>
      <c r="T4752" s="25">
        <f>VLOOKUP(CONCATENATE($F4752," ",$G4752),AllocFactorMatrix,(T$4+1),FALSE)*$E4753</f>
        <v>474.75490053334636</v>
      </c>
      <c r="U4752" s="25">
        <f>VLOOKUP(CONCATENATE($F4752," ",$G4752),AllocFactorMatrix,(U$4+1),FALSE)*$E4753</f>
        <v>236.91322529663688</v>
      </c>
      <c r="V4752" s="25">
        <f>VLOOKUP(CONCATENATE($F4752," ",$G4752),AllocFactorMatrix,(V$4+1),FALSE)*$E4753</f>
        <v>42.135904442961532</v>
      </c>
      <c r="W4752" s="25">
        <f t="shared" si="2236"/>
        <v>823.10208773780812</v>
      </c>
      <c r="X4752" s="25">
        <f>VLOOKUP(CONCATENATE($F4752," ",$G4752),AllocFactorMatrix,(X$4+1),FALSE)*$E4753</f>
        <v>1611.2365487461414</v>
      </c>
      <c r="Y4752" s="25">
        <f>VLOOKUP(CONCATENATE($F4752," ",$G4752),AllocFactorMatrix,(Y$4+1),FALSE)*$E4753</f>
        <v>13.033018262575276</v>
      </c>
      <c r="Z4752" s="25">
        <f t="shared" si="2230"/>
        <v>1624.2695670087166</v>
      </c>
      <c r="AA4752" s="25">
        <f>VLOOKUP(CONCATENATE($F4752," ",$G4752),AllocFactorMatrix,(AA$4+1),FALSE)*$E4753</f>
        <v>95.237430413234463</v>
      </c>
      <c r="AB4752" s="25">
        <f>VLOOKUP(CONCATENATE($F4752," ",$G4752),AllocFactorMatrix,(AB$4+1),FALSE)*$E4753</f>
        <v>-6117.3112524007674</v>
      </c>
      <c r="AC4752" s="25">
        <f>VLOOKUP(CONCATENATE($F4752," ",$G4752),AllocFactorMatrix,(AC$4+1),FALSE)*$E4753</f>
        <v>578.80569706446533</v>
      </c>
    </row>
    <row r="4753" spans="4:29" collapsed="1">
      <c r="D4753" s="20" t="s">
        <v>19</v>
      </c>
      <c r="E4753" s="22">
        <v>2368675</v>
      </c>
      <c r="F4753" s="61" t="s">
        <v>79</v>
      </c>
      <c r="G4753" s="20" t="str">
        <f>$G$15</f>
        <v>TOTAL</v>
      </c>
      <c r="H4753" s="24">
        <f t="shared" si="2228"/>
        <v>2368675.0000000005</v>
      </c>
      <c r="I4753" s="25">
        <f>VLOOKUP(CONCATENATE($F4753," ",$G4753),AllocFactorMatrix,(I$4+1),FALSE)*$E4753</f>
        <v>1982062.8428786409</v>
      </c>
      <c r="J4753" s="25">
        <f>VLOOKUP(CONCATENATE($F4753," ",$G4753),AllocFactorMatrix,(J$4+1),FALSE)*$E4753</f>
        <v>382952.80530157732</v>
      </c>
      <c r="K4753" s="25">
        <f>VLOOKUP(CONCATENATE($F4753," ",$G4753),AllocFactorMatrix,(K$4+1),FALSE)*$E4753</f>
        <v>887.16872253748056</v>
      </c>
      <c r="L4753" s="25">
        <f>VLOOKUP(CONCATENATE($F4753," ",$G4753),AllocFactorMatrix,(L$4+1),FALSE)*$E4753</f>
        <v>38.592913178519872</v>
      </c>
      <c r="M4753" s="25">
        <f t="shared" si="2229"/>
        <v>383878.56693729328</v>
      </c>
      <c r="N4753" s="25">
        <f>VLOOKUP(CONCATENATE($F4753," ",$G4753),AllocFactorMatrix,(N$4+1),FALSE)*$E4753</f>
        <v>4801.7837726702001</v>
      </c>
      <c r="O4753" s="25">
        <f>VLOOKUP(CONCATENATE($F4753," ",$G4753),AllocFactorMatrix,(O$4+1),FALSE)*$E4753</f>
        <v>806.7788926664382</v>
      </c>
      <c r="P4753" s="25">
        <f>VLOOKUP(CONCATENATE($F4753," ",$G4753),AllocFactorMatrix,(P$4+1),FALSE)*$E4753</f>
        <v>93.845669162396007</v>
      </c>
      <c r="Q4753" s="25">
        <f>VLOOKUP(CONCATENATE($F4753," ",$G4753),AllocFactorMatrix,(Q$4+1),FALSE)*$E4753</f>
        <v>27.078319743562453</v>
      </c>
      <c r="R4753" s="25">
        <f t="shared" si="2231"/>
        <v>5729.4866542425962</v>
      </c>
      <c r="S4753" s="25">
        <f>VLOOKUP(CONCATENATE($F4753," ",$G4753),AllocFactorMatrix,(S$4+1),FALSE)*$E4753</f>
        <v>69.298057464863334</v>
      </c>
      <c r="T4753" s="25">
        <f>VLOOKUP(CONCATENATE($F4753," ",$G4753),AllocFactorMatrix,(T$4+1),FALSE)*$E4753</f>
        <v>474.75490053334636</v>
      </c>
      <c r="U4753" s="25">
        <f>VLOOKUP(CONCATENATE($F4753," ",$G4753),AllocFactorMatrix,(U$4+1),FALSE)*$E4753</f>
        <v>236.91322529663688</v>
      </c>
      <c r="V4753" s="25">
        <f>VLOOKUP(CONCATENATE($F4753," ",$G4753),AllocFactorMatrix,(V$4+1),FALSE)*$E4753</f>
        <v>42.135904442961532</v>
      </c>
      <c r="W4753" s="25">
        <f t="shared" si="2236"/>
        <v>823.10208773780812</v>
      </c>
      <c r="X4753" s="25">
        <f>VLOOKUP(CONCATENATE($F4753," ",$G4753),AllocFactorMatrix,(X$4+1),FALSE)*$E4753</f>
        <v>1611.2365487461414</v>
      </c>
      <c r="Y4753" s="25">
        <f>VLOOKUP(CONCATENATE($F4753," ",$G4753),AllocFactorMatrix,(Y$4+1),FALSE)*$E4753</f>
        <v>13.033018262575276</v>
      </c>
      <c r="Z4753" s="25">
        <f t="shared" si="2230"/>
        <v>1624.2695670087166</v>
      </c>
      <c r="AA4753" s="25">
        <f>VLOOKUP(CONCATENATE($F4753," ",$G4753),AllocFactorMatrix,(AA$4+1),FALSE)*$E4753</f>
        <v>95.237430413234463</v>
      </c>
      <c r="AB4753" s="25">
        <f>VLOOKUP(CONCATENATE($F4753," ",$G4753),AllocFactorMatrix,(AB$4+1),FALSE)*$E4753</f>
        <v>-6117.3112524007674</v>
      </c>
      <c r="AC4753" s="25">
        <f>VLOOKUP(CONCATENATE($F4753," ",$G4753),AllocFactorMatrix,(AC$4+1),FALSE)*$E4753</f>
        <v>578.80569706446533</v>
      </c>
    </row>
    <row r="4754" spans="4:29" hidden="1" outlineLevel="1">
      <c r="F4754" s="61" t="str">
        <f>F4761</f>
        <v>EXP_OM_CUSTSERV</v>
      </c>
      <c r="G4754" s="20" t="str">
        <f>$G$8</f>
        <v>PRODUCTION</v>
      </c>
      <c r="H4754" s="24">
        <f t="shared" si="2228"/>
        <v>0</v>
      </c>
      <c r="I4754" s="25">
        <f>VLOOKUP(CONCATENATE($F4754," ",$G4754),AllocFactorMatrix,(I$4+1),FALSE)*$E4761</f>
        <v>0</v>
      </c>
      <c r="J4754" s="25">
        <f>VLOOKUP(CONCATENATE($F4754," ",$G4754),AllocFactorMatrix,(J$4+1),FALSE)*$E4761</f>
        <v>0</v>
      </c>
      <c r="K4754" s="25">
        <f>VLOOKUP(CONCATENATE($F4754," ",$G4754),AllocFactorMatrix,(K$4+1),FALSE)*$E4761</f>
        <v>0</v>
      </c>
      <c r="L4754" s="25">
        <f>VLOOKUP(CONCATENATE($F4754," ",$G4754),AllocFactorMatrix,(L$4+1),FALSE)*$E4761</f>
        <v>0</v>
      </c>
      <c r="M4754" s="25">
        <f t="shared" si="2229"/>
        <v>0</v>
      </c>
      <c r="N4754" s="25">
        <f>VLOOKUP(CONCATENATE($F4754," ",$G4754),AllocFactorMatrix,(N$4+1),FALSE)*$E4761</f>
        <v>0</v>
      </c>
      <c r="O4754" s="25">
        <f>VLOOKUP(CONCATENATE($F4754," ",$G4754),AllocFactorMatrix,(O$4+1),FALSE)*$E4761</f>
        <v>0</v>
      </c>
      <c r="P4754" s="25">
        <f>VLOOKUP(CONCATENATE($F4754," ",$G4754),AllocFactorMatrix,(P$4+1),FALSE)*$E4761</f>
        <v>0</v>
      </c>
      <c r="Q4754" s="25">
        <f>VLOOKUP(CONCATENATE($F4754," ",$G4754),AllocFactorMatrix,(Q$4+1),FALSE)*$E4761</f>
        <v>0</v>
      </c>
      <c r="R4754" s="25">
        <f t="shared" si="2231"/>
        <v>0</v>
      </c>
      <c r="S4754" s="25">
        <f>VLOOKUP(CONCATENATE($F4754," ",$G4754),AllocFactorMatrix,(S$4+1),FALSE)*$E4761</f>
        <v>0</v>
      </c>
      <c r="T4754" s="25">
        <f>VLOOKUP(CONCATENATE($F4754," ",$G4754),AllocFactorMatrix,(T$4+1),FALSE)*$E4761</f>
        <v>0</v>
      </c>
      <c r="U4754" s="25">
        <f>VLOOKUP(CONCATENATE($F4754," ",$G4754),AllocFactorMatrix,(U$4+1),FALSE)*$E4761</f>
        <v>0</v>
      </c>
      <c r="V4754" s="25">
        <f>VLOOKUP(CONCATENATE($F4754," ",$G4754),AllocFactorMatrix,(V$4+1),FALSE)*$E4761</f>
        <v>0</v>
      </c>
      <c r="W4754" s="25">
        <f>SUBTOTAL(9,S4754:V4754)</f>
        <v>0</v>
      </c>
      <c r="X4754" s="25">
        <f>VLOOKUP(CONCATENATE($F4754," ",$G4754),AllocFactorMatrix,(X$4+1),FALSE)*$E4761</f>
        <v>0</v>
      </c>
      <c r="Y4754" s="25">
        <f>VLOOKUP(CONCATENATE($F4754," ",$G4754),AllocFactorMatrix,(Y$4+1),FALSE)*$E4761</f>
        <v>0</v>
      </c>
      <c r="Z4754" s="25">
        <f t="shared" si="2230"/>
        <v>0</v>
      </c>
      <c r="AA4754" s="25">
        <f>VLOOKUP(CONCATENATE($F4754," ",$G4754),AllocFactorMatrix,(AA$4+1),FALSE)*$E4761</f>
        <v>0</v>
      </c>
      <c r="AB4754" s="25">
        <f>VLOOKUP(CONCATENATE($F4754," ",$G4754),AllocFactorMatrix,(AB$4+1),FALSE)*$E4761</f>
        <v>0</v>
      </c>
      <c r="AC4754" s="25">
        <f>VLOOKUP(CONCATENATE($F4754," ",$G4754),AllocFactorMatrix,(AC$4+1),FALSE)*$E4761</f>
        <v>0</v>
      </c>
    </row>
    <row r="4755" spans="4:29" hidden="1" outlineLevel="1">
      <c r="F4755" s="61" t="str">
        <f>F4761</f>
        <v>EXP_OM_CUSTSERV</v>
      </c>
      <c r="G4755" s="20" t="str">
        <f>$G$9</f>
        <v>BULKTRAN</v>
      </c>
      <c r="H4755" s="24">
        <f t="shared" si="2228"/>
        <v>0</v>
      </c>
      <c r="I4755" s="25">
        <f>VLOOKUP(CONCATENATE($F4755," ",$G4755),AllocFactorMatrix,(I$4+1),FALSE)*$E4761</f>
        <v>0</v>
      </c>
      <c r="J4755" s="25">
        <f>VLOOKUP(CONCATENATE($F4755," ",$G4755),AllocFactorMatrix,(J$4+1),FALSE)*$E4761</f>
        <v>0</v>
      </c>
      <c r="K4755" s="25">
        <f>VLOOKUP(CONCATENATE($F4755," ",$G4755),AllocFactorMatrix,(K$4+1),FALSE)*$E4761</f>
        <v>0</v>
      </c>
      <c r="L4755" s="25">
        <f>VLOOKUP(CONCATENATE($F4755," ",$G4755),AllocFactorMatrix,(L$4+1),FALSE)*$E4761</f>
        <v>0</v>
      </c>
      <c r="M4755" s="25">
        <f t="shared" si="2229"/>
        <v>0</v>
      </c>
      <c r="N4755" s="25">
        <f>VLOOKUP(CONCATENATE($F4755," ",$G4755),AllocFactorMatrix,(N$4+1),FALSE)*$E4761</f>
        <v>0</v>
      </c>
      <c r="O4755" s="25">
        <f>VLOOKUP(CONCATENATE($F4755," ",$G4755),AllocFactorMatrix,(O$4+1),FALSE)*$E4761</f>
        <v>0</v>
      </c>
      <c r="P4755" s="25">
        <f>VLOOKUP(CONCATENATE($F4755," ",$G4755),AllocFactorMatrix,(P$4+1),FALSE)*$E4761</f>
        <v>0</v>
      </c>
      <c r="Q4755" s="25">
        <f>VLOOKUP(CONCATENATE($F4755," ",$G4755),AllocFactorMatrix,(Q$4+1),FALSE)*$E4761</f>
        <v>0</v>
      </c>
      <c r="R4755" s="25">
        <f t="shared" si="2231"/>
        <v>0</v>
      </c>
      <c r="S4755" s="25">
        <f>VLOOKUP(CONCATENATE($F4755," ",$G4755),AllocFactorMatrix,(S$4+1),FALSE)*$E4761</f>
        <v>0</v>
      </c>
      <c r="T4755" s="25">
        <f>VLOOKUP(CONCATENATE($F4755," ",$G4755),AllocFactorMatrix,(T$4+1),FALSE)*$E4761</f>
        <v>0</v>
      </c>
      <c r="U4755" s="25">
        <f>VLOOKUP(CONCATENATE($F4755," ",$G4755),AllocFactorMatrix,(U$4+1),FALSE)*$E4761</f>
        <v>0</v>
      </c>
      <c r="V4755" s="25">
        <f>VLOOKUP(CONCATENATE($F4755," ",$G4755),AllocFactorMatrix,(V$4+1),FALSE)*$E4761</f>
        <v>0</v>
      </c>
      <c r="W4755" s="25">
        <f t="shared" ref="W4755:W4761" si="2237">SUBTOTAL(9,S4755:V4755)</f>
        <v>0</v>
      </c>
      <c r="X4755" s="25">
        <f>VLOOKUP(CONCATENATE($F4755," ",$G4755),AllocFactorMatrix,(X$4+1),FALSE)*$E4761</f>
        <v>0</v>
      </c>
      <c r="Y4755" s="25">
        <f>VLOOKUP(CONCATENATE($F4755," ",$G4755),AllocFactorMatrix,(Y$4+1),FALSE)*$E4761</f>
        <v>0</v>
      </c>
      <c r="Z4755" s="25">
        <f t="shared" si="2230"/>
        <v>0</v>
      </c>
      <c r="AA4755" s="25">
        <f>VLOOKUP(CONCATENATE($F4755," ",$G4755),AllocFactorMatrix,(AA$4+1),FALSE)*$E4761</f>
        <v>0</v>
      </c>
      <c r="AB4755" s="25">
        <f>VLOOKUP(CONCATENATE($F4755," ",$G4755),AllocFactorMatrix,(AB$4+1),FALSE)*$E4761</f>
        <v>0</v>
      </c>
      <c r="AC4755" s="25">
        <f>VLOOKUP(CONCATENATE($F4755," ",$G4755),AllocFactorMatrix,(AC$4+1),FALSE)*$E4761</f>
        <v>0</v>
      </c>
    </row>
    <row r="4756" spans="4:29" hidden="1" outlineLevel="1">
      <c r="F4756" s="61" t="str">
        <f>F4761</f>
        <v>EXP_OM_CUSTSERV</v>
      </c>
      <c r="G4756" s="20" t="str">
        <f>$G$10</f>
        <v>SUBTRAN</v>
      </c>
      <c r="H4756" s="24">
        <f t="shared" si="2228"/>
        <v>0</v>
      </c>
      <c r="I4756" s="25">
        <f>VLOOKUP(CONCATENATE($F4756," ",$G4756),AllocFactorMatrix,(I$4+1),FALSE)*$E4761</f>
        <v>0</v>
      </c>
      <c r="J4756" s="25">
        <f>VLOOKUP(CONCATENATE($F4756," ",$G4756),AllocFactorMatrix,(J$4+1),FALSE)*$E4761</f>
        <v>0</v>
      </c>
      <c r="K4756" s="25">
        <f>VLOOKUP(CONCATENATE($F4756," ",$G4756),AllocFactorMatrix,(K$4+1),FALSE)*$E4761</f>
        <v>0</v>
      </c>
      <c r="L4756" s="25">
        <f>VLOOKUP(CONCATENATE($F4756," ",$G4756),AllocFactorMatrix,(L$4+1),FALSE)*$E4761</f>
        <v>0</v>
      </c>
      <c r="M4756" s="25">
        <f t="shared" si="2229"/>
        <v>0</v>
      </c>
      <c r="N4756" s="25">
        <f>VLOOKUP(CONCATENATE($F4756," ",$G4756),AllocFactorMatrix,(N$4+1),FALSE)*$E4761</f>
        <v>0</v>
      </c>
      <c r="O4756" s="25">
        <f>VLOOKUP(CONCATENATE($F4756," ",$G4756),AllocFactorMatrix,(O$4+1),FALSE)*$E4761</f>
        <v>0</v>
      </c>
      <c r="P4756" s="25">
        <f>VLOOKUP(CONCATENATE($F4756," ",$G4756),AllocFactorMatrix,(P$4+1),FALSE)*$E4761</f>
        <v>0</v>
      </c>
      <c r="Q4756" s="25">
        <f>VLOOKUP(CONCATENATE($F4756," ",$G4756),AllocFactorMatrix,(Q$4+1),FALSE)*$E4761</f>
        <v>0</v>
      </c>
      <c r="R4756" s="25">
        <f t="shared" si="2231"/>
        <v>0</v>
      </c>
      <c r="S4756" s="25">
        <f>VLOOKUP(CONCATENATE($F4756," ",$G4756),AllocFactorMatrix,(S$4+1),FALSE)*$E4761</f>
        <v>0</v>
      </c>
      <c r="T4756" s="25">
        <f>VLOOKUP(CONCATENATE($F4756," ",$G4756),AllocFactorMatrix,(T$4+1),FALSE)*$E4761</f>
        <v>0</v>
      </c>
      <c r="U4756" s="25">
        <f>VLOOKUP(CONCATENATE($F4756," ",$G4756),AllocFactorMatrix,(U$4+1),FALSE)*$E4761</f>
        <v>0</v>
      </c>
      <c r="V4756" s="25">
        <f>VLOOKUP(CONCATENATE($F4756," ",$G4756),AllocFactorMatrix,(V$4+1),FALSE)*$E4761</f>
        <v>0</v>
      </c>
      <c r="W4756" s="25">
        <f t="shared" si="2237"/>
        <v>0</v>
      </c>
      <c r="X4756" s="25">
        <f>VLOOKUP(CONCATENATE($F4756," ",$G4756),AllocFactorMatrix,(X$4+1),FALSE)*$E4761</f>
        <v>0</v>
      </c>
      <c r="Y4756" s="25">
        <f>VLOOKUP(CONCATENATE($F4756," ",$G4756),AllocFactorMatrix,(Y$4+1),FALSE)*$E4761</f>
        <v>0</v>
      </c>
      <c r="Z4756" s="25">
        <f t="shared" si="2230"/>
        <v>0</v>
      </c>
      <c r="AA4756" s="25">
        <f>VLOOKUP(CONCATENATE($F4756," ",$G4756),AllocFactorMatrix,(AA$4+1),FALSE)*$E4761</f>
        <v>0</v>
      </c>
      <c r="AB4756" s="25">
        <f>VLOOKUP(CONCATENATE($F4756," ",$G4756),AllocFactorMatrix,(AB$4+1),FALSE)*$E4761</f>
        <v>0</v>
      </c>
      <c r="AC4756" s="25">
        <f>VLOOKUP(CONCATENATE($F4756," ",$G4756),AllocFactorMatrix,(AC$4+1),FALSE)*$E4761</f>
        <v>0</v>
      </c>
    </row>
    <row r="4757" spans="4:29" hidden="1" outlineLevel="1">
      <c r="F4757" s="61" t="str">
        <f>F4761</f>
        <v>EXP_OM_CUSTSERV</v>
      </c>
      <c r="G4757" s="20" t="str">
        <f>$G$11</f>
        <v>DISTPRI</v>
      </c>
      <c r="H4757" s="24">
        <f t="shared" si="2228"/>
        <v>0</v>
      </c>
      <c r="I4757" s="25">
        <f>VLOOKUP(CONCATENATE($F4757," ",$G4757),AllocFactorMatrix,(I$4+1),FALSE)*$E4761</f>
        <v>0</v>
      </c>
      <c r="J4757" s="25">
        <f>VLOOKUP(CONCATENATE($F4757," ",$G4757),AllocFactorMatrix,(J$4+1),FALSE)*$E4761</f>
        <v>0</v>
      </c>
      <c r="K4757" s="25">
        <f>VLOOKUP(CONCATENATE($F4757," ",$G4757),AllocFactorMatrix,(K$4+1),FALSE)*$E4761</f>
        <v>0</v>
      </c>
      <c r="L4757" s="25">
        <f>VLOOKUP(CONCATENATE($F4757," ",$G4757),AllocFactorMatrix,(L$4+1),FALSE)*$E4761</f>
        <v>0</v>
      </c>
      <c r="M4757" s="25">
        <f t="shared" si="2229"/>
        <v>0</v>
      </c>
      <c r="N4757" s="25">
        <f>VLOOKUP(CONCATENATE($F4757," ",$G4757),AllocFactorMatrix,(N$4+1),FALSE)*$E4761</f>
        <v>0</v>
      </c>
      <c r="O4757" s="25">
        <f>VLOOKUP(CONCATENATE($F4757," ",$G4757),AllocFactorMatrix,(O$4+1),FALSE)*$E4761</f>
        <v>0</v>
      </c>
      <c r="P4757" s="25">
        <f>VLOOKUP(CONCATENATE($F4757," ",$G4757),AllocFactorMatrix,(P$4+1),FALSE)*$E4761</f>
        <v>0</v>
      </c>
      <c r="Q4757" s="25">
        <f>VLOOKUP(CONCATENATE($F4757," ",$G4757),AllocFactorMatrix,(Q$4+1),FALSE)*$E4761</f>
        <v>0</v>
      </c>
      <c r="R4757" s="25">
        <f t="shared" si="2231"/>
        <v>0</v>
      </c>
      <c r="S4757" s="25">
        <f>VLOOKUP(CONCATENATE($F4757," ",$G4757),AllocFactorMatrix,(S$4+1),FALSE)*$E4761</f>
        <v>0</v>
      </c>
      <c r="T4757" s="25">
        <f>VLOOKUP(CONCATENATE($F4757," ",$G4757),AllocFactorMatrix,(T$4+1),FALSE)*$E4761</f>
        <v>0</v>
      </c>
      <c r="U4757" s="25">
        <f>VLOOKUP(CONCATENATE($F4757," ",$G4757),AllocFactorMatrix,(U$4+1),FALSE)*$E4761</f>
        <v>0</v>
      </c>
      <c r="V4757" s="25">
        <f>VLOOKUP(CONCATENATE($F4757," ",$G4757),AllocFactorMatrix,(V$4+1),FALSE)*$E4761</f>
        <v>0</v>
      </c>
      <c r="W4757" s="25">
        <f t="shared" si="2237"/>
        <v>0</v>
      </c>
      <c r="X4757" s="25">
        <f>VLOOKUP(CONCATENATE($F4757," ",$G4757),AllocFactorMatrix,(X$4+1),FALSE)*$E4761</f>
        <v>0</v>
      </c>
      <c r="Y4757" s="25">
        <f>VLOOKUP(CONCATENATE($F4757," ",$G4757),AllocFactorMatrix,(Y$4+1),FALSE)*$E4761</f>
        <v>0</v>
      </c>
      <c r="Z4757" s="25">
        <f t="shared" si="2230"/>
        <v>0</v>
      </c>
      <c r="AA4757" s="25">
        <f>VLOOKUP(CONCATENATE($F4757," ",$G4757),AllocFactorMatrix,(AA$4+1),FALSE)*$E4761</f>
        <v>0</v>
      </c>
      <c r="AB4757" s="25">
        <f>VLOOKUP(CONCATENATE($F4757," ",$G4757),AllocFactorMatrix,(AB$4+1),FALSE)*$E4761</f>
        <v>0</v>
      </c>
      <c r="AC4757" s="25">
        <f>VLOOKUP(CONCATENATE($F4757," ",$G4757),AllocFactorMatrix,(AC$4+1),FALSE)*$E4761</f>
        <v>0</v>
      </c>
    </row>
    <row r="4758" spans="4:29" hidden="1" outlineLevel="1">
      <c r="F4758" s="61" t="str">
        <f>F4761</f>
        <v>EXP_OM_CUSTSERV</v>
      </c>
      <c r="G4758" s="20" t="str">
        <f>$G$12</f>
        <v>DISTSEC</v>
      </c>
      <c r="H4758" s="24">
        <f t="shared" si="2228"/>
        <v>0</v>
      </c>
      <c r="I4758" s="25">
        <f>VLOOKUP(CONCATENATE($F4758," ",$G4758),AllocFactorMatrix,(I$4+1),FALSE)*$E4761</f>
        <v>0</v>
      </c>
      <c r="J4758" s="25">
        <f>VLOOKUP(CONCATENATE($F4758," ",$G4758),AllocFactorMatrix,(J$4+1),FALSE)*$E4761</f>
        <v>0</v>
      </c>
      <c r="K4758" s="25">
        <f>VLOOKUP(CONCATENATE($F4758," ",$G4758),AllocFactorMatrix,(K$4+1),FALSE)*$E4761</f>
        <v>0</v>
      </c>
      <c r="L4758" s="25">
        <f>VLOOKUP(CONCATENATE($F4758," ",$G4758),AllocFactorMatrix,(L$4+1),FALSE)*$E4761</f>
        <v>0</v>
      </c>
      <c r="M4758" s="25">
        <f t="shared" si="2229"/>
        <v>0</v>
      </c>
      <c r="N4758" s="25">
        <f>VLOOKUP(CONCATENATE($F4758," ",$G4758),AllocFactorMatrix,(N$4+1),FALSE)*$E4761</f>
        <v>0</v>
      </c>
      <c r="O4758" s="25">
        <f>VLOOKUP(CONCATENATE($F4758," ",$G4758),AllocFactorMatrix,(O$4+1),FALSE)*$E4761</f>
        <v>0</v>
      </c>
      <c r="P4758" s="25">
        <f>VLOOKUP(CONCATENATE($F4758," ",$G4758),AllocFactorMatrix,(P$4+1),FALSE)*$E4761</f>
        <v>0</v>
      </c>
      <c r="Q4758" s="25">
        <f>VLOOKUP(CONCATENATE($F4758," ",$G4758),AllocFactorMatrix,(Q$4+1),FALSE)*$E4761</f>
        <v>0</v>
      </c>
      <c r="R4758" s="25">
        <f t="shared" si="2231"/>
        <v>0</v>
      </c>
      <c r="S4758" s="25">
        <f>VLOOKUP(CONCATENATE($F4758," ",$G4758),AllocFactorMatrix,(S$4+1),FALSE)*$E4761</f>
        <v>0</v>
      </c>
      <c r="T4758" s="25">
        <f>VLOOKUP(CONCATENATE($F4758," ",$G4758),AllocFactorMatrix,(T$4+1),FALSE)*$E4761</f>
        <v>0</v>
      </c>
      <c r="U4758" s="25">
        <f>VLOOKUP(CONCATENATE($F4758," ",$G4758),AllocFactorMatrix,(U$4+1),FALSE)*$E4761</f>
        <v>0</v>
      </c>
      <c r="V4758" s="25">
        <f>VLOOKUP(CONCATENATE($F4758," ",$G4758),AllocFactorMatrix,(V$4+1),FALSE)*$E4761</f>
        <v>0</v>
      </c>
      <c r="W4758" s="25">
        <f t="shared" si="2237"/>
        <v>0</v>
      </c>
      <c r="X4758" s="25">
        <f>VLOOKUP(CONCATENATE($F4758," ",$G4758),AllocFactorMatrix,(X$4+1),FALSE)*$E4761</f>
        <v>0</v>
      </c>
      <c r="Y4758" s="25">
        <f>VLOOKUP(CONCATENATE($F4758," ",$G4758),AllocFactorMatrix,(Y$4+1),FALSE)*$E4761</f>
        <v>0</v>
      </c>
      <c r="Z4758" s="25">
        <f t="shared" si="2230"/>
        <v>0</v>
      </c>
      <c r="AA4758" s="25">
        <f>VLOOKUP(CONCATENATE($F4758," ",$G4758),AllocFactorMatrix,(AA$4+1),FALSE)*$E4761</f>
        <v>0</v>
      </c>
      <c r="AB4758" s="25">
        <f>VLOOKUP(CONCATENATE($F4758," ",$G4758),AllocFactorMatrix,(AB$4+1),FALSE)*$E4761</f>
        <v>0</v>
      </c>
      <c r="AC4758" s="25">
        <f>VLOOKUP(CONCATENATE($F4758," ",$G4758),AllocFactorMatrix,(AC$4+1),FALSE)*$E4761</f>
        <v>0</v>
      </c>
    </row>
    <row r="4759" spans="4:29" hidden="1" outlineLevel="1">
      <c r="F4759" s="61" t="str">
        <f>F4761</f>
        <v>EXP_OM_CUSTSERV</v>
      </c>
      <c r="G4759" s="20" t="str">
        <f>$G$13</f>
        <v>ENERGY</v>
      </c>
      <c r="H4759" s="24">
        <f t="shared" si="2228"/>
        <v>0</v>
      </c>
      <c r="I4759" s="25">
        <f>VLOOKUP(CONCATENATE($F4759," ",$G4759),AllocFactorMatrix,(I$4+1),FALSE)*$E4761</f>
        <v>0</v>
      </c>
      <c r="J4759" s="25">
        <f>VLOOKUP(CONCATENATE($F4759," ",$G4759),AllocFactorMatrix,(J$4+1),FALSE)*$E4761</f>
        <v>0</v>
      </c>
      <c r="K4759" s="25">
        <f>VLOOKUP(CONCATENATE($F4759," ",$G4759),AllocFactorMatrix,(K$4+1),FALSE)*$E4761</f>
        <v>0</v>
      </c>
      <c r="L4759" s="25">
        <f>VLOOKUP(CONCATENATE($F4759," ",$G4759),AllocFactorMatrix,(L$4+1),FALSE)*$E4761</f>
        <v>0</v>
      </c>
      <c r="M4759" s="25">
        <f t="shared" si="2229"/>
        <v>0</v>
      </c>
      <c r="N4759" s="25">
        <f>VLOOKUP(CONCATENATE($F4759," ",$G4759),AllocFactorMatrix,(N$4+1),FALSE)*$E4761</f>
        <v>0</v>
      </c>
      <c r="O4759" s="25">
        <f>VLOOKUP(CONCATENATE($F4759," ",$G4759),AllocFactorMatrix,(O$4+1),FALSE)*$E4761</f>
        <v>0</v>
      </c>
      <c r="P4759" s="25">
        <f>VLOOKUP(CONCATENATE($F4759," ",$G4759),AllocFactorMatrix,(P$4+1),FALSE)*$E4761</f>
        <v>0</v>
      </c>
      <c r="Q4759" s="25">
        <f>VLOOKUP(CONCATENATE($F4759," ",$G4759),AllocFactorMatrix,(Q$4+1),FALSE)*$E4761</f>
        <v>0</v>
      </c>
      <c r="R4759" s="25">
        <f t="shared" si="2231"/>
        <v>0</v>
      </c>
      <c r="S4759" s="25">
        <f>VLOOKUP(CONCATENATE($F4759," ",$G4759),AllocFactorMatrix,(S$4+1),FALSE)*$E4761</f>
        <v>0</v>
      </c>
      <c r="T4759" s="25">
        <f>VLOOKUP(CONCATENATE($F4759," ",$G4759),AllocFactorMatrix,(T$4+1),FALSE)*$E4761</f>
        <v>0</v>
      </c>
      <c r="U4759" s="25">
        <f>VLOOKUP(CONCATENATE($F4759," ",$G4759),AllocFactorMatrix,(U$4+1),FALSE)*$E4761</f>
        <v>0</v>
      </c>
      <c r="V4759" s="25">
        <f>VLOOKUP(CONCATENATE($F4759," ",$G4759),AllocFactorMatrix,(V$4+1),FALSE)*$E4761</f>
        <v>0</v>
      </c>
      <c r="W4759" s="25">
        <f t="shared" si="2237"/>
        <v>0</v>
      </c>
      <c r="X4759" s="25">
        <f>VLOOKUP(CONCATENATE($F4759," ",$G4759),AllocFactorMatrix,(X$4+1),FALSE)*$E4761</f>
        <v>0</v>
      </c>
      <c r="Y4759" s="25">
        <f>VLOOKUP(CONCATENATE($F4759," ",$G4759),AllocFactorMatrix,(Y$4+1),FALSE)*$E4761</f>
        <v>0</v>
      </c>
      <c r="Z4759" s="25">
        <f t="shared" si="2230"/>
        <v>0</v>
      </c>
      <c r="AA4759" s="25">
        <f>VLOOKUP(CONCATENATE($F4759," ",$G4759),AllocFactorMatrix,(AA$4+1),FALSE)*$E4761</f>
        <v>0</v>
      </c>
      <c r="AB4759" s="25">
        <f>VLOOKUP(CONCATENATE($F4759," ",$G4759),AllocFactorMatrix,(AB$4+1),FALSE)*$E4761</f>
        <v>0</v>
      </c>
      <c r="AC4759" s="25">
        <f>VLOOKUP(CONCATENATE($F4759," ",$G4759),AllocFactorMatrix,(AC$4+1),FALSE)*$E4761</f>
        <v>0</v>
      </c>
    </row>
    <row r="4760" spans="4:29" hidden="1" outlineLevel="1">
      <c r="F4760" s="61" t="str">
        <f>F4761</f>
        <v>EXP_OM_CUSTSERV</v>
      </c>
      <c r="G4760" s="20" t="str">
        <f>$G$14</f>
        <v>CUSTOMER</v>
      </c>
      <c r="H4760" s="24">
        <f t="shared" si="2228"/>
        <v>214598.99999999997</v>
      </c>
      <c r="I4760" s="25">
        <f>VLOOKUP(CONCATENATE($F4760," ",$G4760),AllocFactorMatrix,(I$4+1),FALSE)*$E4761</f>
        <v>134498.80885430952</v>
      </c>
      <c r="J4760" s="25">
        <f>VLOOKUP(CONCATENATE($F4760," ",$G4760),AllocFactorMatrix,(J$4+1),FALSE)*$E4761</f>
        <v>31810.227506964791</v>
      </c>
      <c r="K4760" s="25">
        <f>VLOOKUP(CONCATENATE($F4760," ",$G4760),AllocFactorMatrix,(K$4+1),FALSE)*$E4761</f>
        <v>72.279544437547813</v>
      </c>
      <c r="L4760" s="25">
        <f>VLOOKUP(CONCATENATE($F4760," ",$G4760),AllocFactorMatrix,(L$4+1),FALSE)*$E4761</f>
        <v>3.0976947616091919</v>
      </c>
      <c r="M4760" s="25">
        <f t="shared" si="2229"/>
        <v>31885.60474616395</v>
      </c>
      <c r="N4760" s="25">
        <f>VLOOKUP(CONCATENATE($F4760," ",$G4760),AllocFactorMatrix,(N$4+1),FALSE)*$E4761</f>
        <v>375.85363107524859</v>
      </c>
      <c r="O4760" s="25">
        <f>VLOOKUP(CONCATENATE($F4760," ",$G4760),AllocFactorMatrix,(O$4+1),FALSE)*$E4761</f>
        <v>61.953895232183832</v>
      </c>
      <c r="P4760" s="25">
        <f>VLOOKUP(CONCATENATE($F4760," ",$G4760),AllocFactorMatrix,(P$4+1),FALSE)*$E4761</f>
        <v>7.22795444375478</v>
      </c>
      <c r="Q4760" s="25">
        <f>VLOOKUP(CONCATENATE($F4760," ",$G4760),AllocFactorMatrix,(Q$4+1),FALSE)*$E4761</f>
        <v>2.0651298410727947</v>
      </c>
      <c r="R4760" s="25">
        <f t="shared" si="2231"/>
        <v>447.10061059225995</v>
      </c>
      <c r="S4760" s="25">
        <f>VLOOKUP(CONCATENATE($F4760," ",$G4760),AllocFactorMatrix,(S$4+1),FALSE)*$E4761</f>
        <v>5.1628246026819857</v>
      </c>
      <c r="T4760" s="25">
        <f>VLOOKUP(CONCATENATE($F4760," ",$G4760),AllocFactorMatrix,(T$4+1),FALSE)*$E4761</f>
        <v>35.107207298237512</v>
      </c>
      <c r="U4760" s="25">
        <f>VLOOKUP(CONCATENATE($F4760," ",$G4760),AllocFactorMatrix,(U$4+1),FALSE)*$E4761</f>
        <v>17.553603649118756</v>
      </c>
      <c r="V4760" s="25">
        <f>VLOOKUP(CONCATENATE($F4760," ",$G4760),AllocFactorMatrix,(V$4+1),FALSE)*$E4761</f>
        <v>3.0976947616091919</v>
      </c>
      <c r="W4760" s="25">
        <f t="shared" si="2237"/>
        <v>60.921330311647445</v>
      </c>
      <c r="X4760" s="25">
        <f>VLOOKUP(CONCATENATE($F4760," ",$G4760),AllocFactorMatrix,(X$4+1),FALSE)*$E4761</f>
        <v>131.13574490812246</v>
      </c>
      <c r="Y4760" s="25">
        <f>VLOOKUP(CONCATENATE($F4760," ",$G4760),AllocFactorMatrix,(Y$4+1),FALSE)*$E4761</f>
        <v>1.0325649205363974</v>
      </c>
      <c r="Z4760" s="25">
        <f t="shared" si="2230"/>
        <v>132.16830982865886</v>
      </c>
      <c r="AA4760" s="25">
        <f>VLOOKUP(CONCATENATE($F4760," ",$G4760),AllocFactorMatrix,(AA$4+1),FALSE)*$E4761</f>
        <v>8.2605193642911789</v>
      </c>
      <c r="AB4760" s="25">
        <f>VLOOKUP(CONCATENATE($F4760," ",$G4760),AllocFactorMatrix,(AB$4+1),FALSE)*$E4761</f>
        <v>47511.409688641244</v>
      </c>
      <c r="AC4760" s="25">
        <f>VLOOKUP(CONCATENATE($F4760," ",$G4760),AllocFactorMatrix,(AC$4+1),FALSE)*$E4761</f>
        <v>54.725940788429064</v>
      </c>
    </row>
    <row r="4761" spans="4:29" collapsed="1">
      <c r="D4761" s="20" t="s">
        <v>133</v>
      </c>
      <c r="E4761" s="22">
        <v>214599</v>
      </c>
      <c r="F4761" s="61" t="s">
        <v>81</v>
      </c>
      <c r="G4761" s="20" t="str">
        <f>$G$15</f>
        <v>TOTAL</v>
      </c>
      <c r="H4761" s="24">
        <f t="shared" si="2228"/>
        <v>214598.99999999997</v>
      </c>
      <c r="I4761" s="25">
        <f>VLOOKUP(CONCATENATE($F4761," ",$G4761),AllocFactorMatrix,(I$4+1),FALSE)*$E4761</f>
        <v>134498.80885430952</v>
      </c>
      <c r="J4761" s="25">
        <f>VLOOKUP(CONCATENATE($F4761," ",$G4761),AllocFactorMatrix,(J$4+1),FALSE)*$E4761</f>
        <v>31810.227506964791</v>
      </c>
      <c r="K4761" s="25">
        <f>VLOOKUP(CONCATENATE($F4761," ",$G4761),AllocFactorMatrix,(K$4+1),FALSE)*$E4761</f>
        <v>72.279544437547813</v>
      </c>
      <c r="L4761" s="25">
        <f>VLOOKUP(CONCATENATE($F4761," ",$G4761),AllocFactorMatrix,(L$4+1),FALSE)*$E4761</f>
        <v>3.0976947616091919</v>
      </c>
      <c r="M4761" s="25">
        <f t="shared" si="2229"/>
        <v>31885.60474616395</v>
      </c>
      <c r="N4761" s="25">
        <f>VLOOKUP(CONCATENATE($F4761," ",$G4761),AllocFactorMatrix,(N$4+1),FALSE)*$E4761</f>
        <v>375.85363107524859</v>
      </c>
      <c r="O4761" s="25">
        <f>VLOOKUP(CONCATENATE($F4761," ",$G4761),AllocFactorMatrix,(O$4+1),FALSE)*$E4761</f>
        <v>61.953895232183832</v>
      </c>
      <c r="P4761" s="25">
        <f>VLOOKUP(CONCATENATE($F4761," ",$G4761),AllocFactorMatrix,(P$4+1),FALSE)*$E4761</f>
        <v>7.22795444375478</v>
      </c>
      <c r="Q4761" s="25">
        <f>VLOOKUP(CONCATENATE($F4761," ",$G4761),AllocFactorMatrix,(Q$4+1),FALSE)*$E4761</f>
        <v>2.0651298410727947</v>
      </c>
      <c r="R4761" s="25">
        <f t="shared" si="2231"/>
        <v>447.10061059225995</v>
      </c>
      <c r="S4761" s="25">
        <f>VLOOKUP(CONCATENATE($F4761," ",$G4761),AllocFactorMatrix,(S$4+1),FALSE)*$E4761</f>
        <v>5.1628246026819857</v>
      </c>
      <c r="T4761" s="25">
        <f>VLOOKUP(CONCATENATE($F4761," ",$G4761),AllocFactorMatrix,(T$4+1),FALSE)*$E4761</f>
        <v>35.107207298237512</v>
      </c>
      <c r="U4761" s="25">
        <f>VLOOKUP(CONCATENATE($F4761," ",$G4761),AllocFactorMatrix,(U$4+1),FALSE)*$E4761</f>
        <v>17.553603649118756</v>
      </c>
      <c r="V4761" s="25">
        <f>VLOOKUP(CONCATENATE($F4761," ",$G4761),AllocFactorMatrix,(V$4+1),FALSE)*$E4761</f>
        <v>3.0976947616091919</v>
      </c>
      <c r="W4761" s="25">
        <f t="shared" si="2237"/>
        <v>60.921330311647445</v>
      </c>
      <c r="X4761" s="25">
        <f>VLOOKUP(CONCATENATE($F4761," ",$G4761),AllocFactorMatrix,(X$4+1),FALSE)*$E4761</f>
        <v>131.13574490812246</v>
      </c>
      <c r="Y4761" s="25">
        <f>VLOOKUP(CONCATENATE($F4761," ",$G4761),AllocFactorMatrix,(Y$4+1),FALSE)*$E4761</f>
        <v>1.0325649205363974</v>
      </c>
      <c r="Z4761" s="25">
        <f t="shared" si="2230"/>
        <v>132.16830982865886</v>
      </c>
      <c r="AA4761" s="25">
        <f>VLOOKUP(CONCATENATE($F4761," ",$G4761),AllocFactorMatrix,(AA$4+1),FALSE)*$E4761</f>
        <v>8.2605193642911789</v>
      </c>
      <c r="AB4761" s="25">
        <f>VLOOKUP(CONCATENATE($F4761," ",$G4761),AllocFactorMatrix,(AB$4+1),FALSE)*$E4761</f>
        <v>47511.409688641244</v>
      </c>
      <c r="AC4761" s="25">
        <f>VLOOKUP(CONCATENATE($F4761," ",$G4761),AllocFactorMatrix,(AC$4+1),FALSE)*$E4761</f>
        <v>54.725940788429064</v>
      </c>
    </row>
    <row r="4762" spans="4:29" hidden="1" outlineLevel="1">
      <c r="E4762" s="22"/>
      <c r="F4762" s="61"/>
      <c r="G4762" s="20" t="str">
        <f>$G$8</f>
        <v>PRODUCTION</v>
      </c>
      <c r="H4762" s="24">
        <f t="shared" ref="H4762:AC4762" ca="1" si="2238">H4714+H4722+H4730+H4738+H4746+H4754</f>
        <v>7984126.9999999991</v>
      </c>
      <c r="I4762" s="24">
        <f t="shared" ca="1" si="2238"/>
        <v>3914960.1237896765</v>
      </c>
      <c r="J4762" s="24">
        <f t="shared" ca="1" si="2238"/>
        <v>990332.68266604247</v>
      </c>
      <c r="K4762" s="24">
        <f t="shared" ref="K4762:L4769" ca="1" si="2239">K4714+K4722+K4730+K4738+K4746+K4754</f>
        <v>11578.495384895683</v>
      </c>
      <c r="L4762" s="24">
        <f t="shared" ca="1" si="2239"/>
        <v>285.24210543042415</v>
      </c>
      <c r="M4762" s="24">
        <f t="shared" ca="1" si="2238"/>
        <v>1002196.4201563686</v>
      </c>
      <c r="N4762" s="24">
        <f t="shared" ca="1" si="2238"/>
        <v>414367.61930165492</v>
      </c>
      <c r="O4762" s="24">
        <f t="shared" ca="1" si="2238"/>
        <v>118009.86379769343</v>
      </c>
      <c r="P4762" s="24">
        <f t="shared" ca="1" si="2238"/>
        <v>9338.7680634162298</v>
      </c>
      <c r="Q4762" s="24">
        <f t="shared" ca="1" si="2238"/>
        <v>1971.2492756852773</v>
      </c>
      <c r="R4762" s="24">
        <f t="shared" ca="1" si="2238"/>
        <v>543687.5004384499</v>
      </c>
      <c r="S4762" s="24">
        <f t="shared" ref="S4762:S4769" ca="1" si="2240">S4714+S4722+S4730+S4738+S4746+S4754</f>
        <v>24891.188651422577</v>
      </c>
      <c r="T4762" s="24">
        <f t="shared" ca="1" si="2238"/>
        <v>271357.62355836958</v>
      </c>
      <c r="U4762" s="24">
        <f t="shared" ca="1" si="2238"/>
        <v>1812299.3660537757</v>
      </c>
      <c r="V4762" s="24">
        <f t="shared" ref="V4762:V4769" ca="1" si="2241">V4714+V4722+V4730+V4738+V4746+V4754</f>
        <v>284315.52604819142</v>
      </c>
      <c r="W4762" s="24">
        <f t="shared" ca="1" si="2238"/>
        <v>2392863.7043117592</v>
      </c>
      <c r="X4762" s="24">
        <f t="shared" ca="1" si="2238"/>
        <v>112470.6409550103</v>
      </c>
      <c r="Y4762" s="24">
        <f t="shared" ca="1" si="2238"/>
        <v>2715.0823902221955</v>
      </c>
      <c r="Z4762" s="24">
        <f t="shared" ca="1" si="2238"/>
        <v>115185.72334523249</v>
      </c>
      <c r="AA4762" s="24">
        <f t="shared" ref="AA4762:AB4769" ca="1" si="2242">AA4714+AA4722+AA4730+AA4738+AA4746+AA4754</f>
        <v>1960.9030832685139</v>
      </c>
      <c r="AB4762" s="24">
        <f t="shared" ca="1" si="2242"/>
        <v>10632.407790055913</v>
      </c>
      <c r="AC4762" s="24">
        <f t="shared" ca="1" si="2238"/>
        <v>2640.2170851894516</v>
      </c>
    </row>
    <row r="4763" spans="4:29" hidden="1" outlineLevel="1">
      <c r="E4763" s="22"/>
      <c r="F4763" s="61"/>
      <c r="G4763" s="20" t="str">
        <f>$G$9</f>
        <v>BULKTRAN</v>
      </c>
      <c r="H4763" s="24">
        <f t="shared" ref="H4763:AC4763" ca="1" si="2243">H4715+H4723+H4731+H4739+H4747+H4755</f>
        <v>2148314.8335999995</v>
      </c>
      <c r="I4763" s="24">
        <f t="shared" ca="1" si="2243"/>
        <v>1053410.9623869776</v>
      </c>
      <c r="J4763" s="24">
        <f t="shared" ca="1" si="2243"/>
        <v>266472.01282874629</v>
      </c>
      <c r="K4763" s="24">
        <f t="shared" ca="1" si="2239"/>
        <v>3115.4631415733402</v>
      </c>
      <c r="L4763" s="24">
        <f t="shared" ca="1" si="2239"/>
        <v>76.75101438935971</v>
      </c>
      <c r="M4763" s="24">
        <f t="shared" ca="1" si="2243"/>
        <v>269664.22698470904</v>
      </c>
      <c r="N4763" s="24">
        <f t="shared" ca="1" si="2243"/>
        <v>111495.23336856524</v>
      </c>
      <c r="O4763" s="24">
        <f t="shared" ca="1" si="2243"/>
        <v>31753.295120142804</v>
      </c>
      <c r="P4763" s="24">
        <f t="shared" ca="1" si="2243"/>
        <v>2512.8124788329433</v>
      </c>
      <c r="Q4763" s="24">
        <f t="shared" ref="Q4763:Q4769" ca="1" si="2244">Q4715+Q4723+Q4731+Q4739+Q4747+Q4755</f>
        <v>530.410408010536</v>
      </c>
      <c r="R4763" s="24">
        <f t="shared" ca="1" si="2243"/>
        <v>146291.75137555151</v>
      </c>
      <c r="S4763" s="24">
        <f t="shared" ca="1" si="2240"/>
        <v>6697.5525070915219</v>
      </c>
      <c r="T4763" s="24">
        <f t="shared" ca="1" si="2243"/>
        <v>73015.072017377723</v>
      </c>
      <c r="U4763" s="24">
        <f t="shared" ca="1" si="2243"/>
        <v>487641.24255753966</v>
      </c>
      <c r="V4763" s="24">
        <f t="shared" ca="1" si="2241"/>
        <v>76501.696682945636</v>
      </c>
      <c r="W4763" s="24">
        <f t="shared" ca="1" si="2243"/>
        <v>643855.56376495445</v>
      </c>
      <c r="X4763" s="24">
        <f t="shared" ca="1" si="2243"/>
        <v>30262.838543042748</v>
      </c>
      <c r="Y4763" s="24">
        <f t="shared" ca="1" si="2243"/>
        <v>730.55598606591388</v>
      </c>
      <c r="Z4763" s="24">
        <f t="shared" ca="1" si="2243"/>
        <v>30993.39452910866</v>
      </c>
      <c r="AA4763" s="24">
        <f t="shared" ca="1" si="2242"/>
        <v>527.62652460785296</v>
      </c>
      <c r="AB4763" s="24">
        <f t="shared" ca="1" si="2242"/>
        <v>2860.8962973987395</v>
      </c>
      <c r="AC4763" s="24">
        <f t="shared" ca="1" si="2243"/>
        <v>710.41173669164505</v>
      </c>
    </row>
    <row r="4764" spans="4:29" hidden="1" outlineLevel="1">
      <c r="E4764" s="22"/>
      <c r="F4764" s="61"/>
      <c r="G4764" s="20" t="str">
        <f>$G$10</f>
        <v>SUBTRAN</v>
      </c>
      <c r="H4764" s="24">
        <f t="shared" ref="H4764:AC4764" ca="1" si="2245">H4716+H4724+H4732+H4740+H4748+H4756</f>
        <v>823897.16639999964</v>
      </c>
      <c r="I4764" s="24">
        <f t="shared" ca="1" si="2245"/>
        <v>391270.25351367571</v>
      </c>
      <c r="J4764" s="24">
        <f t="shared" ca="1" si="2245"/>
        <v>100159.41141830136</v>
      </c>
      <c r="K4764" s="24">
        <f t="shared" ca="1" si="2239"/>
        <v>1167.1799199330678</v>
      </c>
      <c r="L4764" s="24">
        <f t="shared" ca="1" si="2239"/>
        <v>38.265083496211673</v>
      </c>
      <c r="M4764" s="24">
        <f t="shared" ca="1" si="2245"/>
        <v>101364.85642173064</v>
      </c>
      <c r="N4764" s="24">
        <f t="shared" ca="1" si="2245"/>
        <v>43654.33773588192</v>
      </c>
      <c r="O4764" s="24">
        <f t="shared" ca="1" si="2245"/>
        <v>12373.723461437976</v>
      </c>
      <c r="P4764" s="24">
        <f t="shared" ca="1" si="2245"/>
        <v>1267.4766495598024</v>
      </c>
      <c r="Q4764" s="24">
        <f t="shared" ca="1" si="2244"/>
        <v>0</v>
      </c>
      <c r="R4764" s="24">
        <f t="shared" ca="1" si="2245"/>
        <v>57295.537846879699</v>
      </c>
      <c r="S4764" s="24">
        <f t="shared" ca="1" si="2240"/>
        <v>2444.8389699472564</v>
      </c>
      <c r="T4764" s="24">
        <f t="shared" ca="1" si="2245"/>
        <v>28257.156780128164</v>
      </c>
      <c r="U4764" s="24">
        <f t="shared" ca="1" si="2245"/>
        <v>230175.60317179252</v>
      </c>
      <c r="V4764" s="24">
        <f t="shared" ca="1" si="2241"/>
        <v>0</v>
      </c>
      <c r="W4764" s="24">
        <f t="shared" ca="1" si="2245"/>
        <v>260877.59892186793</v>
      </c>
      <c r="X4764" s="24">
        <f t="shared" ca="1" si="2245"/>
        <v>11847.53974885028</v>
      </c>
      <c r="Y4764" s="24">
        <f t="shared" ca="1" si="2245"/>
        <v>283.46028010981536</v>
      </c>
      <c r="Z4764" s="24">
        <f t="shared" ca="1" si="2245"/>
        <v>12131.000028960096</v>
      </c>
      <c r="AA4764" s="24">
        <f t="shared" ca="1" si="2242"/>
        <v>194.54769236037282</v>
      </c>
      <c r="AB4764" s="24">
        <f t="shared" ca="1" si="2242"/>
        <v>611.13247973089744</v>
      </c>
      <c r="AC4764" s="24">
        <f t="shared" ca="1" si="2245"/>
        <v>152.23949479434367</v>
      </c>
    </row>
    <row r="4765" spans="4:29" hidden="1" outlineLevel="1">
      <c r="E4765" s="22"/>
      <c r="F4765" s="61"/>
      <c r="G4765" s="20" t="str">
        <f>$G$11</f>
        <v>DISTPRI</v>
      </c>
      <c r="H4765" s="24">
        <f t="shared" ref="H4765:AC4765" ca="1" si="2246">H4717+H4725+H4733+H4741+H4749+H4757</f>
        <v>5485845.6810493898</v>
      </c>
      <c r="I4765" s="24">
        <f ca="1">I4717+I4725+I4733+I4741+I4749+I4757</f>
        <v>3645337.0718805599</v>
      </c>
      <c r="J4765" s="24">
        <f t="shared" ca="1" si="2246"/>
        <v>917755.99057668494</v>
      </c>
      <c r="K4765" s="24">
        <f t="shared" ca="1" si="2239"/>
        <v>10709.883508883566</v>
      </c>
      <c r="L4765" s="24">
        <f t="shared" ca="1" si="2239"/>
        <v>0</v>
      </c>
      <c r="M4765" s="24">
        <f t="shared" ca="1" si="2246"/>
        <v>928465.87408556847</v>
      </c>
      <c r="N4765" s="24">
        <f t="shared" ca="1" si="2246"/>
        <v>395761.80503392586</v>
      </c>
      <c r="O4765" s="24">
        <f t="shared" ca="1" si="2246"/>
        <v>112348.22593710978</v>
      </c>
      <c r="P4765" s="24">
        <f t="shared" ca="1" si="2246"/>
        <v>0</v>
      </c>
      <c r="Q4765" s="24">
        <f t="shared" ca="1" si="2244"/>
        <v>0</v>
      </c>
      <c r="R4765" s="24">
        <f t="shared" ca="1" si="2246"/>
        <v>508110.03097103565</v>
      </c>
      <c r="S4765" s="24">
        <f t="shared" ca="1" si="2240"/>
        <v>22571.749899630122</v>
      </c>
      <c r="T4765" s="24">
        <f t="shared" ca="1" si="2246"/>
        <v>261073.8607317956</v>
      </c>
      <c r="U4765" s="24">
        <f t="shared" ca="1" si="2246"/>
        <v>0</v>
      </c>
      <c r="V4765" s="24">
        <f t="shared" ca="1" si="2241"/>
        <v>0</v>
      </c>
      <c r="W4765" s="24">
        <f t="shared" ca="1" si="2246"/>
        <v>283645.61063142575</v>
      </c>
      <c r="X4765" s="24">
        <f t="shared" ca="1" si="2246"/>
        <v>107403.08580890452</v>
      </c>
      <c r="Y4765" s="24">
        <f t="shared" ca="1" si="2246"/>
        <v>2573.2891490184006</v>
      </c>
      <c r="Z4765" s="24">
        <f t="shared" ca="1" si="2246"/>
        <v>109976.37495792292</v>
      </c>
      <c r="AA4765" s="24">
        <f t="shared" ca="1" si="2242"/>
        <v>1847.8444069727523</v>
      </c>
      <c r="AB4765" s="24">
        <f t="shared" ca="1" si="2242"/>
        <v>6773.6151044444632</v>
      </c>
      <c r="AC4765" s="24">
        <f t="shared" ca="1" si="2246"/>
        <v>1689.2590114602831</v>
      </c>
    </row>
    <row r="4766" spans="4:29" hidden="1" outlineLevel="1">
      <c r="E4766" s="22"/>
      <c r="F4766" s="61"/>
      <c r="G4766" s="20" t="str">
        <f>$G$12</f>
        <v>DISTSEC</v>
      </c>
      <c r="H4766" s="24">
        <f t="shared" ref="H4766:AC4766" ca="1" si="2247">H4718+H4726+H4734+H4742+H4750+H4758</f>
        <v>2192535.7395806573</v>
      </c>
      <c r="I4766" s="24">
        <f t="shared" ca="1" si="2247"/>
        <v>1636951.0465743097</v>
      </c>
      <c r="J4766" s="24">
        <f t="shared" ca="1" si="2247"/>
        <v>367473.81824945466</v>
      </c>
      <c r="K4766" s="24">
        <f t="shared" ca="1" si="2239"/>
        <v>0</v>
      </c>
      <c r="L4766" s="24">
        <f t="shared" ca="1" si="2239"/>
        <v>0</v>
      </c>
      <c r="M4766" s="24">
        <f t="shared" ca="1" si="2247"/>
        <v>367473.81824945466</v>
      </c>
      <c r="N4766" s="24">
        <f t="shared" ca="1" si="2247"/>
        <v>129538.39487984953</v>
      </c>
      <c r="O4766" s="24">
        <f t="shared" ca="1" si="2247"/>
        <v>0</v>
      </c>
      <c r="P4766" s="24">
        <f t="shared" ca="1" si="2247"/>
        <v>0</v>
      </c>
      <c r="Q4766" s="24">
        <f t="shared" ca="1" si="2244"/>
        <v>0</v>
      </c>
      <c r="R4766" s="24">
        <f t="shared" ca="1" si="2247"/>
        <v>129538.39487984953</v>
      </c>
      <c r="S4766" s="24">
        <f t="shared" ca="1" si="2240"/>
        <v>5733.441436757349</v>
      </c>
      <c r="T4766" s="24">
        <f t="shared" ca="1" si="2247"/>
        <v>0</v>
      </c>
      <c r="U4766" s="24">
        <f t="shared" ca="1" si="2247"/>
        <v>0</v>
      </c>
      <c r="V4766" s="24">
        <f t="shared" ca="1" si="2241"/>
        <v>0</v>
      </c>
      <c r="W4766" s="24">
        <f t="shared" ca="1" si="2247"/>
        <v>5733.441436757349</v>
      </c>
      <c r="X4766" s="24">
        <f t="shared" ca="1" si="2247"/>
        <v>36052.467635759225</v>
      </c>
      <c r="Y4766" s="24">
        <f t="shared" ca="1" si="2247"/>
        <v>0</v>
      </c>
      <c r="Z4766" s="24">
        <f t="shared" ca="1" si="2247"/>
        <v>36052.467635759225</v>
      </c>
      <c r="AA4766" s="24">
        <f t="shared" ca="1" si="2242"/>
        <v>587.88142901273466</v>
      </c>
      <c r="AB4766" s="24">
        <f t="shared" ca="1" si="2242"/>
        <v>12981.316554775764</v>
      </c>
      <c r="AC4766" s="24">
        <f t="shared" ca="1" si="2247"/>
        <v>3217.3728207381723</v>
      </c>
    </row>
    <row r="4767" spans="4:29" hidden="1" outlineLevel="1">
      <c r="E4767" s="22"/>
      <c r="F4767" s="61"/>
      <c r="G4767" s="20" t="str">
        <f>$G$13</f>
        <v>ENERGY</v>
      </c>
      <c r="H4767" s="24">
        <f t="shared" ref="H4767:AC4767" ca="1" si="2248">H4719+H4727+H4735+H4743+H4751+H4759</f>
        <v>5758872.9999999981</v>
      </c>
      <c r="I4767" s="24">
        <f t="shared" ca="1" si="2248"/>
        <v>2093537.3866800377</v>
      </c>
      <c r="J4767" s="24">
        <f t="shared" ca="1" si="2248"/>
        <v>675723.01617568766</v>
      </c>
      <c r="K4767" s="24">
        <f t="shared" ca="1" si="2239"/>
        <v>7735.7465295850407</v>
      </c>
      <c r="L4767" s="24">
        <f t="shared" ca="1" si="2239"/>
        <v>196.06201673250209</v>
      </c>
      <c r="M4767" s="24">
        <f t="shared" ca="1" si="2248"/>
        <v>683654.82472200517</v>
      </c>
      <c r="N4767" s="24">
        <f t="shared" ca="1" si="2248"/>
        <v>326994.3272941102</v>
      </c>
      <c r="O4767" s="24">
        <f t="shared" ca="1" si="2248"/>
        <v>91273.891446737922</v>
      </c>
      <c r="P4767" s="24">
        <f t="shared" ca="1" si="2248"/>
        <v>7226.2231854192742</v>
      </c>
      <c r="Q4767" s="24">
        <f t="shared" ca="1" si="2244"/>
        <v>1481.3426925610304</v>
      </c>
      <c r="R4767" s="24">
        <f t="shared" ca="1" si="2248"/>
        <v>426975.78461882845</v>
      </c>
      <c r="S4767" s="24">
        <f t="shared" ca="1" si="2240"/>
        <v>21789.124558916461</v>
      </c>
      <c r="T4767" s="24">
        <f t="shared" ca="1" si="2248"/>
        <v>260397.6717794096</v>
      </c>
      <c r="U4767" s="24">
        <f t="shared" ca="1" si="2248"/>
        <v>1840889.6980450659</v>
      </c>
      <c r="V4767" s="24">
        <f t="shared" ca="1" si="2241"/>
        <v>295020.3692347699</v>
      </c>
      <c r="W4767" s="24">
        <f t="shared" ca="1" si="2248"/>
        <v>2418096.863618162</v>
      </c>
      <c r="X4767" s="24">
        <f t="shared" ca="1" si="2248"/>
        <v>88695.859072121049</v>
      </c>
      <c r="Y4767" s="24">
        <f t="shared" ca="1" si="2248"/>
        <v>2084.6659462063935</v>
      </c>
      <c r="Z4767" s="24">
        <f t="shared" ca="1" si="2248"/>
        <v>90780.525018327447</v>
      </c>
      <c r="AA4767" s="24">
        <f t="shared" ca="1" si="2242"/>
        <v>2036.5498916979407</v>
      </c>
      <c r="AB4767" s="24">
        <f t="shared" ca="1" si="2242"/>
        <v>35043.148375436882</v>
      </c>
      <c r="AC4767" s="24">
        <f t="shared" ca="1" si="2248"/>
        <v>8747.9170755035975</v>
      </c>
    </row>
    <row r="4768" spans="4:29" hidden="1" outlineLevel="1">
      <c r="E4768" s="22"/>
      <c r="F4768" s="61"/>
      <c r="G4768" s="20" t="str">
        <f>$G$14</f>
        <v>CUSTOMER</v>
      </c>
      <c r="H4768" s="24">
        <f t="shared" ref="H4768:AC4768" ca="1" si="2249">H4720+H4728+H4736+H4744+H4752+H4760</f>
        <v>8451286.5793699492</v>
      </c>
      <c r="I4768" s="24">
        <f t="shared" ca="1" si="2249"/>
        <v>6638395.5615412518</v>
      </c>
      <c r="J4768" s="24">
        <f t="shared" ca="1" si="2249"/>
        <v>1542333.3061001336</v>
      </c>
      <c r="K4768" s="24">
        <f t="shared" ca="1" si="2239"/>
        <v>13899.380735588751</v>
      </c>
      <c r="L4768" s="24">
        <f t="shared" ca="1" si="2239"/>
        <v>1960.8443253589505</v>
      </c>
      <c r="M4768" s="24">
        <f t="shared" ca="1" si="2249"/>
        <v>1558193.5311610813</v>
      </c>
      <c r="N4768" s="24">
        <f t="shared" ca="1" si="2249"/>
        <v>26612.741313949769</v>
      </c>
      <c r="O4768" s="24">
        <f t="shared" ca="1" si="2249"/>
        <v>11700.0594791724</v>
      </c>
      <c r="P4768" s="24">
        <f t="shared" ca="1" si="2249"/>
        <v>5607.7209243719026</v>
      </c>
      <c r="Q4768" s="24">
        <f t="shared" ca="1" si="2244"/>
        <v>2389.0856031736403</v>
      </c>
      <c r="R4768" s="24">
        <f t="shared" ca="1" si="2249"/>
        <v>46309.60732066771</v>
      </c>
      <c r="S4768" s="24">
        <f t="shared" ca="1" si="2240"/>
        <v>387.19632047994548</v>
      </c>
      <c r="T4768" s="24">
        <f t="shared" ca="1" si="2249"/>
        <v>7280.1780131869518</v>
      </c>
      <c r="U4768" s="24">
        <f t="shared" ca="1" si="2249"/>
        <v>14533.370493882721</v>
      </c>
      <c r="V4768" s="24">
        <f t="shared" ca="1" si="2241"/>
        <v>3585.1685062864663</v>
      </c>
      <c r="W4768" s="24">
        <f t="shared" ca="1" si="2249"/>
        <v>25785.913333836084</v>
      </c>
      <c r="X4768" s="24">
        <f t="shared" ca="1" si="2249"/>
        <v>8935.584325148875</v>
      </c>
      <c r="Y4768" s="24">
        <f t="shared" ca="1" si="2249"/>
        <v>149.93779051088015</v>
      </c>
      <c r="Z4768" s="24">
        <f t="shared" ca="1" si="2249"/>
        <v>9085.5221156597545</v>
      </c>
      <c r="AA4768" s="24">
        <f t="shared" ca="1" si="2242"/>
        <v>522.91362786841182</v>
      </c>
      <c r="AB4768" s="24">
        <f t="shared" ca="1" si="2242"/>
        <v>144045.29588437721</v>
      </c>
      <c r="AC4768" s="24">
        <f t="shared" ca="1" si="2249"/>
        <v>28948.234385208452</v>
      </c>
    </row>
    <row r="4769" spans="1:29" collapsed="1">
      <c r="D4769" s="20" t="s">
        <v>3</v>
      </c>
      <c r="E4769" s="24">
        <f>E4721+E4729+E4737+E4745+E4753+E4761</f>
        <v>32844880</v>
      </c>
      <c r="F4769" s="61"/>
      <c r="G4769" s="20" t="str">
        <f>$G$15</f>
        <v>TOTAL</v>
      </c>
      <c r="H4769" s="24">
        <f t="shared" ref="H4769:AC4769" ca="1" si="2250">H4721+H4729+H4737+H4745+H4753+H4761</f>
        <v>32844879.999999985</v>
      </c>
      <c r="I4769" s="24">
        <f ca="1">I4721+I4729+I4737+I4745+I4753+I4761</f>
        <v>19373862.406366486</v>
      </c>
      <c r="J4769" s="24">
        <f t="shared" ca="1" si="2250"/>
        <v>4860250.238015051</v>
      </c>
      <c r="K4769" s="24">
        <f t="shared" ca="1" si="2239"/>
        <v>48206.149220459447</v>
      </c>
      <c r="L4769" s="24">
        <f t="shared" ca="1" si="2239"/>
        <v>2557.1645454074478</v>
      </c>
      <c r="M4769" s="24">
        <f t="shared" ca="1" si="2250"/>
        <v>4911013.5517809168</v>
      </c>
      <c r="N4769" s="24">
        <f t="shared" ca="1" si="2250"/>
        <v>1448424.4589279373</v>
      </c>
      <c r="O4769" s="24">
        <f t="shared" ca="1" si="2250"/>
        <v>377459.05924229429</v>
      </c>
      <c r="P4769" s="24">
        <f t="shared" ca="1" si="2250"/>
        <v>25953.001301600154</v>
      </c>
      <c r="Q4769" s="24">
        <f t="shared" ca="1" si="2244"/>
        <v>6372.0879794304847</v>
      </c>
      <c r="R4769" s="24">
        <f t="shared" ca="1" si="2250"/>
        <v>1858208.6074512622</v>
      </c>
      <c r="S4769" s="24">
        <f t="shared" ca="1" si="2240"/>
        <v>84515.092344245248</v>
      </c>
      <c r="T4769" s="24">
        <f t="shared" ca="1" si="2250"/>
        <v>901381.56288026762</v>
      </c>
      <c r="U4769" s="24">
        <f t="shared" ca="1" si="2250"/>
        <v>4385539.2803220563</v>
      </c>
      <c r="V4769" s="24">
        <f t="shared" ca="1" si="2241"/>
        <v>659422.76047219324</v>
      </c>
      <c r="W4769" s="24">
        <f t="shared" ca="1" si="2250"/>
        <v>6030858.6960187629</v>
      </c>
      <c r="X4769" s="24">
        <f t="shared" ca="1" si="2250"/>
        <v>395668.01608883694</v>
      </c>
      <c r="Y4769" s="24">
        <f t="shared" ca="1" si="2250"/>
        <v>8536.9915421335991</v>
      </c>
      <c r="Z4769" s="24">
        <f t="shared" ca="1" si="2250"/>
        <v>404205.00763097056</v>
      </c>
      <c r="AA4769" s="24">
        <f t="shared" ca="1" si="2242"/>
        <v>7678.2666557885786</v>
      </c>
      <c r="AB4769" s="24">
        <f t="shared" ca="1" si="2242"/>
        <v>212947.81248621986</v>
      </c>
      <c r="AC4769" s="24">
        <f t="shared" ca="1" si="2250"/>
        <v>46105.651609585941</v>
      </c>
    </row>
    <row r="4770" spans="1:29">
      <c r="E4770" s="24"/>
      <c r="F4770" s="61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</row>
    <row r="4771" spans="1:29">
      <c r="E4771" s="24"/>
      <c r="F4771" s="61"/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</row>
    <row r="4772" spans="1:29" ht="20.25" customHeight="1">
      <c r="A4772" s="86" t="s">
        <v>659</v>
      </c>
      <c r="E4772" s="22"/>
      <c r="F4772" s="61"/>
      <c r="G4772" s="22"/>
      <c r="I4772" s="11"/>
      <c r="J4772" s="11"/>
      <c r="K4772" s="11"/>
      <c r="L4772" s="11"/>
      <c r="M4772" s="11"/>
      <c r="N4772" s="11"/>
      <c r="O4772" s="11"/>
      <c r="P4772" s="11"/>
      <c r="Q4772" s="11"/>
      <c r="R4772" s="11"/>
      <c r="S4772" s="11"/>
      <c r="T4772" s="11"/>
      <c r="U4772" s="11"/>
      <c r="V4772" s="11"/>
      <c r="W4772" s="11"/>
      <c r="X4772" s="11"/>
      <c r="Y4772" s="11"/>
      <c r="Z4772" s="11"/>
      <c r="AA4772" s="11"/>
      <c r="AB4772" s="11"/>
      <c r="AC4772" s="11"/>
    </row>
    <row r="4773" spans="1:29" hidden="1" outlineLevel="1">
      <c r="F4773" s="61" t="str">
        <f>F4780</f>
        <v>PROD_DEMAND</v>
      </c>
      <c r="G4773" s="20" t="str">
        <f>$G$8</f>
        <v>PRODUCTION</v>
      </c>
      <c r="H4773" s="24">
        <f t="shared" ref="H4773:H4788" si="2251">SUBTOTAL(9,I4773:AC4773)</f>
        <v>5008292.520350649</v>
      </c>
      <c r="I4773" s="25">
        <f>VLOOKUP(CONCATENATE($F4773," ",$G4773),AllocFactorMatrix,(I$4+1),FALSE)*$E4780</f>
        <v>2455780.7641896089</v>
      </c>
      <c r="J4773" s="25">
        <f>VLOOKUP(CONCATENATE($F4773," ",$G4773),AllocFactorMatrix,(J$4+1),FALSE)*$E4780</f>
        <v>621217.0431726767</v>
      </c>
      <c r="K4773" s="25">
        <f>VLOOKUP(CONCATENATE($F4773," ",$G4773),AllocFactorMatrix,(K$4+1),FALSE)*$E4780</f>
        <v>7262.9721237008825</v>
      </c>
      <c r="L4773" s="25">
        <f>VLOOKUP(CONCATENATE($F4773," ",$G4773),AllocFactorMatrix,(L$4+1),FALSE)*$E4780</f>
        <v>178.92700142623798</v>
      </c>
      <c r="M4773" s="25">
        <f t="shared" ref="M4773:M4788" si="2252">SUBTOTAL(9,J4773:L4773)</f>
        <v>628658.94229780382</v>
      </c>
      <c r="N4773" s="25">
        <f>VLOOKUP(CONCATENATE($F4773," ",$G4773),AllocFactorMatrix,(N$4+1),FALSE)*$E4780</f>
        <v>259925.00475305357</v>
      </c>
      <c r="O4773" s="25">
        <f>VLOOKUP(CONCATENATE($F4773," ",$G4773),AllocFactorMatrix,(O$4+1),FALSE)*$E4780</f>
        <v>74025.36535122589</v>
      </c>
      <c r="P4773" s="25">
        <f>VLOOKUP(CONCATENATE($F4773," ",$G4773),AllocFactorMatrix,(P$4+1),FALSE)*$E4780</f>
        <v>5858.0333505838562</v>
      </c>
      <c r="Q4773" s="25">
        <f>VLOOKUP(CONCATENATE($F4773," ",$G4773),AllocFactorMatrix,(Q$4+1),FALSE)*$E4780</f>
        <v>1236.5275506215285</v>
      </c>
      <c r="R4773" s="25">
        <f>SUBTOTAL(9,N4773:Q4773)</f>
        <v>341044.93100548489</v>
      </c>
      <c r="S4773" s="25">
        <f>VLOOKUP(CONCATENATE($F4773," ",$G4773),AllocFactorMatrix,(S$4+1),FALSE)*$E4780</f>
        <v>15613.773922378325</v>
      </c>
      <c r="T4773" s="25">
        <f>VLOOKUP(CONCATENATE($F4773," ",$G4773),AllocFactorMatrix,(T$4+1),FALSE)*$E4780</f>
        <v>170217.52740249617</v>
      </c>
      <c r="U4773" s="25">
        <f>VLOOKUP(CONCATENATE($F4773," ",$G4773),AllocFactorMatrix,(U$4+1),FALSE)*$E4780</f>
        <v>1136821.2654487269</v>
      </c>
      <c r="V4773" s="25">
        <f>VLOOKUP(CONCATENATE($F4773," ",$G4773),AllocFactorMatrix,(V$4+1),FALSE)*$E4780</f>
        <v>178345.77562790739</v>
      </c>
      <c r="W4773" s="25">
        <f>SUBTOTAL(9,S4773:V4773)</f>
        <v>1500998.3424015087</v>
      </c>
      <c r="X4773" s="25">
        <f>VLOOKUP(CONCATENATE($F4773," ",$G4773),AllocFactorMatrix,(X$4+1),FALSE)*$E4780</f>
        <v>70550.715169488351</v>
      </c>
      <c r="Y4773" s="25">
        <f>VLOOKUP(CONCATENATE($F4773," ",$G4773),AllocFactorMatrix,(Y$4+1),FALSE)*$E4780</f>
        <v>1703.1200564677374</v>
      </c>
      <c r="Z4773" s="25">
        <f t="shared" ref="Z4773:Z4788" si="2253">SUBTOTAL(9,X4773:Y4773)</f>
        <v>72253.835225956092</v>
      </c>
      <c r="AA4773" s="25">
        <f>VLOOKUP(CONCATENATE($F4773," ",$G4773),AllocFactorMatrix,(AA$4+1),FALSE)*$E4780</f>
        <v>1230.0375789446014</v>
      </c>
      <c r="AB4773" s="25">
        <f>VLOOKUP(CONCATENATE($F4773," ",$G4773),AllocFactorMatrix,(AB$4+1),FALSE)*$E4780</f>
        <v>6669.5091909553803</v>
      </c>
      <c r="AC4773" s="25">
        <f>VLOOKUP(CONCATENATE($F4773," ",$G4773),AllocFactorMatrix,(AC$4+1),FALSE)*$E4780</f>
        <v>1656.158460387257</v>
      </c>
    </row>
    <row r="4774" spans="1:29" hidden="1" outlineLevel="1">
      <c r="F4774" s="61" t="str">
        <f>F4780</f>
        <v>PROD_DEMAND</v>
      </c>
      <c r="G4774" s="20" t="str">
        <f>$G$9</f>
        <v>BULKTRAN</v>
      </c>
      <c r="H4774" s="24">
        <f t="shared" si="2251"/>
        <v>0</v>
      </c>
      <c r="I4774" s="25">
        <f>VLOOKUP(CONCATENATE($F4774," ",$G4774),AllocFactorMatrix,(I$4+1),FALSE)*$E4780</f>
        <v>0</v>
      </c>
      <c r="J4774" s="25">
        <f>VLOOKUP(CONCATENATE($F4774," ",$G4774),AllocFactorMatrix,(J$4+1),FALSE)*$E4780</f>
        <v>0</v>
      </c>
      <c r="K4774" s="25">
        <f>VLOOKUP(CONCATENATE($F4774," ",$G4774),AllocFactorMatrix,(K$4+1),FALSE)*$E4780</f>
        <v>0</v>
      </c>
      <c r="L4774" s="25">
        <f>VLOOKUP(CONCATENATE($F4774," ",$G4774),AllocFactorMatrix,(L$4+1),FALSE)*$E4780</f>
        <v>0</v>
      </c>
      <c r="M4774" s="25">
        <f t="shared" si="2252"/>
        <v>0</v>
      </c>
      <c r="N4774" s="25">
        <f>VLOOKUP(CONCATENATE($F4774," ",$G4774),AllocFactorMatrix,(N$4+1),FALSE)*$E4780</f>
        <v>0</v>
      </c>
      <c r="O4774" s="25">
        <f>VLOOKUP(CONCATENATE($F4774," ",$G4774),AllocFactorMatrix,(O$4+1),FALSE)*$E4780</f>
        <v>0</v>
      </c>
      <c r="P4774" s="25">
        <f>VLOOKUP(CONCATENATE($F4774," ",$G4774),AllocFactorMatrix,(P$4+1),FALSE)*$E4780</f>
        <v>0</v>
      </c>
      <c r="Q4774" s="25">
        <f>VLOOKUP(CONCATENATE($F4774," ",$G4774),AllocFactorMatrix,(Q$4+1),FALSE)*$E4780</f>
        <v>0</v>
      </c>
      <c r="R4774" s="25">
        <f t="shared" ref="R4774:R4788" si="2254">SUBTOTAL(9,N4774:Q4774)</f>
        <v>0</v>
      </c>
      <c r="S4774" s="25">
        <f>VLOOKUP(CONCATENATE($F4774," ",$G4774),AllocFactorMatrix,(S$4+1),FALSE)*$E4780</f>
        <v>0</v>
      </c>
      <c r="T4774" s="25">
        <f>VLOOKUP(CONCATENATE($F4774," ",$G4774),AllocFactorMatrix,(T$4+1),FALSE)*$E4780</f>
        <v>0</v>
      </c>
      <c r="U4774" s="25">
        <f>VLOOKUP(CONCATENATE($F4774," ",$G4774),AllocFactorMatrix,(U$4+1),FALSE)*$E4780</f>
        <v>0</v>
      </c>
      <c r="V4774" s="25">
        <f>VLOOKUP(CONCATENATE($F4774," ",$G4774),AllocFactorMatrix,(V$4+1),FALSE)*$E4780</f>
        <v>0</v>
      </c>
      <c r="W4774" s="25">
        <f t="shared" ref="W4774:W4780" si="2255">SUBTOTAL(9,S4774:V4774)</f>
        <v>0</v>
      </c>
      <c r="X4774" s="25">
        <f>VLOOKUP(CONCATENATE($F4774," ",$G4774),AllocFactorMatrix,(X$4+1),FALSE)*$E4780</f>
        <v>0</v>
      </c>
      <c r="Y4774" s="25">
        <f>VLOOKUP(CONCATENATE($F4774," ",$G4774),AllocFactorMatrix,(Y$4+1),FALSE)*$E4780</f>
        <v>0</v>
      </c>
      <c r="Z4774" s="25">
        <f t="shared" si="2253"/>
        <v>0</v>
      </c>
      <c r="AA4774" s="25">
        <f>VLOOKUP(CONCATENATE($F4774," ",$G4774),AllocFactorMatrix,(AA$4+1),FALSE)*$E4780</f>
        <v>0</v>
      </c>
      <c r="AB4774" s="25">
        <f>VLOOKUP(CONCATENATE($F4774," ",$G4774),AllocFactorMatrix,(AB$4+1),FALSE)*$E4780</f>
        <v>0</v>
      </c>
      <c r="AC4774" s="25">
        <f>VLOOKUP(CONCATENATE($F4774," ",$G4774),AllocFactorMatrix,(AC$4+1),FALSE)*$E4780</f>
        <v>0</v>
      </c>
    </row>
    <row r="4775" spans="1:29" hidden="1" outlineLevel="1">
      <c r="F4775" s="61" t="str">
        <f>F4780</f>
        <v>PROD_DEMAND</v>
      </c>
      <c r="G4775" s="20" t="str">
        <f>$G$10</f>
        <v>SUBTRAN</v>
      </c>
      <c r="H4775" s="24">
        <f t="shared" si="2251"/>
        <v>0</v>
      </c>
      <c r="I4775" s="25">
        <f>VLOOKUP(CONCATENATE($F4775," ",$G4775),AllocFactorMatrix,(I$4+1),FALSE)*$E4780</f>
        <v>0</v>
      </c>
      <c r="J4775" s="25">
        <f>VLOOKUP(CONCATENATE($F4775," ",$G4775),AllocFactorMatrix,(J$4+1),FALSE)*$E4780</f>
        <v>0</v>
      </c>
      <c r="K4775" s="25">
        <f>VLOOKUP(CONCATENATE($F4775," ",$G4775),AllocFactorMatrix,(K$4+1),FALSE)*$E4780</f>
        <v>0</v>
      </c>
      <c r="L4775" s="25">
        <f>VLOOKUP(CONCATENATE($F4775," ",$G4775),AllocFactorMatrix,(L$4+1),FALSE)*$E4780</f>
        <v>0</v>
      </c>
      <c r="M4775" s="25">
        <f t="shared" si="2252"/>
        <v>0</v>
      </c>
      <c r="N4775" s="25">
        <f>VLOOKUP(CONCATENATE($F4775," ",$G4775),AllocFactorMatrix,(N$4+1),FALSE)*$E4780</f>
        <v>0</v>
      </c>
      <c r="O4775" s="25">
        <f>VLOOKUP(CONCATENATE($F4775," ",$G4775),AllocFactorMatrix,(O$4+1),FALSE)*$E4780</f>
        <v>0</v>
      </c>
      <c r="P4775" s="25">
        <f>VLOOKUP(CONCATENATE($F4775," ",$G4775),AllocFactorMatrix,(P$4+1),FALSE)*$E4780</f>
        <v>0</v>
      </c>
      <c r="Q4775" s="25">
        <f>VLOOKUP(CONCATENATE($F4775," ",$G4775),AllocFactorMatrix,(Q$4+1),FALSE)*$E4780</f>
        <v>0</v>
      </c>
      <c r="R4775" s="25">
        <f t="shared" si="2254"/>
        <v>0</v>
      </c>
      <c r="S4775" s="25">
        <f>VLOOKUP(CONCATENATE($F4775," ",$G4775),AllocFactorMatrix,(S$4+1),FALSE)*$E4780</f>
        <v>0</v>
      </c>
      <c r="T4775" s="25">
        <f>VLOOKUP(CONCATENATE($F4775," ",$G4775),AllocFactorMatrix,(T$4+1),FALSE)*$E4780</f>
        <v>0</v>
      </c>
      <c r="U4775" s="25">
        <f>VLOOKUP(CONCATENATE($F4775," ",$G4775),AllocFactorMatrix,(U$4+1),FALSE)*$E4780</f>
        <v>0</v>
      </c>
      <c r="V4775" s="25">
        <f>VLOOKUP(CONCATENATE($F4775," ",$G4775),AllocFactorMatrix,(V$4+1),FALSE)*$E4780</f>
        <v>0</v>
      </c>
      <c r="W4775" s="25">
        <f t="shared" si="2255"/>
        <v>0</v>
      </c>
      <c r="X4775" s="25">
        <f>VLOOKUP(CONCATENATE($F4775," ",$G4775),AllocFactorMatrix,(X$4+1),FALSE)*$E4780</f>
        <v>0</v>
      </c>
      <c r="Y4775" s="25">
        <f>VLOOKUP(CONCATENATE($F4775," ",$G4775),AllocFactorMatrix,(Y$4+1),FALSE)*$E4780</f>
        <v>0</v>
      </c>
      <c r="Z4775" s="25">
        <f t="shared" si="2253"/>
        <v>0</v>
      </c>
      <c r="AA4775" s="25">
        <f>VLOOKUP(CONCATENATE($F4775," ",$G4775),AllocFactorMatrix,(AA$4+1),FALSE)*$E4780</f>
        <v>0</v>
      </c>
      <c r="AB4775" s="25">
        <f>VLOOKUP(CONCATENATE($F4775," ",$G4775),AllocFactorMatrix,(AB$4+1),FALSE)*$E4780</f>
        <v>0</v>
      </c>
      <c r="AC4775" s="25">
        <f>VLOOKUP(CONCATENATE($F4775," ",$G4775),AllocFactorMatrix,(AC$4+1),FALSE)*$E4780</f>
        <v>0</v>
      </c>
    </row>
    <row r="4776" spans="1:29" hidden="1" outlineLevel="1">
      <c r="F4776" s="61" t="str">
        <f>F4780</f>
        <v>PROD_DEMAND</v>
      </c>
      <c r="G4776" s="20" t="str">
        <f>$G$11</f>
        <v>DISTPRI</v>
      </c>
      <c r="H4776" s="24">
        <f t="shared" si="2251"/>
        <v>0</v>
      </c>
      <c r="I4776" s="25">
        <f>VLOOKUP(CONCATENATE($F4776," ",$G4776),AllocFactorMatrix,(I$4+1),FALSE)*$E4780</f>
        <v>0</v>
      </c>
      <c r="J4776" s="25">
        <f>VLOOKUP(CONCATENATE($F4776," ",$G4776),AllocFactorMatrix,(J$4+1),FALSE)*$E4780</f>
        <v>0</v>
      </c>
      <c r="K4776" s="25">
        <f>VLOOKUP(CONCATENATE($F4776," ",$G4776),AllocFactorMatrix,(K$4+1),FALSE)*$E4780</f>
        <v>0</v>
      </c>
      <c r="L4776" s="25">
        <f>VLOOKUP(CONCATENATE($F4776," ",$G4776),AllocFactorMatrix,(L$4+1),FALSE)*$E4780</f>
        <v>0</v>
      </c>
      <c r="M4776" s="25">
        <f t="shared" si="2252"/>
        <v>0</v>
      </c>
      <c r="N4776" s="25">
        <f>VLOOKUP(CONCATENATE($F4776," ",$G4776),AllocFactorMatrix,(N$4+1),FALSE)*$E4780</f>
        <v>0</v>
      </c>
      <c r="O4776" s="25">
        <f>VLOOKUP(CONCATENATE($F4776," ",$G4776),AllocFactorMatrix,(O$4+1),FALSE)*$E4780</f>
        <v>0</v>
      </c>
      <c r="P4776" s="25">
        <f>VLOOKUP(CONCATENATE($F4776," ",$G4776),AllocFactorMatrix,(P$4+1),FALSE)*$E4780</f>
        <v>0</v>
      </c>
      <c r="Q4776" s="25">
        <f>VLOOKUP(CONCATENATE($F4776," ",$G4776),AllocFactorMatrix,(Q$4+1),FALSE)*$E4780</f>
        <v>0</v>
      </c>
      <c r="R4776" s="25">
        <f t="shared" si="2254"/>
        <v>0</v>
      </c>
      <c r="S4776" s="25">
        <f>VLOOKUP(CONCATENATE($F4776," ",$G4776),AllocFactorMatrix,(S$4+1),FALSE)*$E4780</f>
        <v>0</v>
      </c>
      <c r="T4776" s="25">
        <f>VLOOKUP(CONCATENATE($F4776," ",$G4776),AllocFactorMatrix,(T$4+1),FALSE)*$E4780</f>
        <v>0</v>
      </c>
      <c r="U4776" s="25">
        <f>VLOOKUP(CONCATENATE($F4776," ",$G4776),AllocFactorMatrix,(U$4+1),FALSE)*$E4780</f>
        <v>0</v>
      </c>
      <c r="V4776" s="25">
        <f>VLOOKUP(CONCATENATE($F4776," ",$G4776),AllocFactorMatrix,(V$4+1),FALSE)*$E4780</f>
        <v>0</v>
      </c>
      <c r="W4776" s="25">
        <f t="shared" si="2255"/>
        <v>0</v>
      </c>
      <c r="X4776" s="25">
        <f>VLOOKUP(CONCATENATE($F4776," ",$G4776),AllocFactorMatrix,(X$4+1),FALSE)*$E4780</f>
        <v>0</v>
      </c>
      <c r="Y4776" s="25">
        <f>VLOOKUP(CONCATENATE($F4776," ",$G4776),AllocFactorMatrix,(Y$4+1),FALSE)*$E4780</f>
        <v>0</v>
      </c>
      <c r="Z4776" s="25">
        <f t="shared" si="2253"/>
        <v>0</v>
      </c>
      <c r="AA4776" s="25">
        <f>VLOOKUP(CONCATENATE($F4776," ",$G4776),AllocFactorMatrix,(AA$4+1),FALSE)*$E4780</f>
        <v>0</v>
      </c>
      <c r="AB4776" s="25">
        <f>VLOOKUP(CONCATENATE($F4776," ",$G4776),AllocFactorMatrix,(AB$4+1),FALSE)*$E4780</f>
        <v>0</v>
      </c>
      <c r="AC4776" s="25">
        <f>VLOOKUP(CONCATENATE($F4776," ",$G4776),AllocFactorMatrix,(AC$4+1),FALSE)*$E4780</f>
        <v>0</v>
      </c>
    </row>
    <row r="4777" spans="1:29" hidden="1" outlineLevel="1">
      <c r="F4777" s="61" t="str">
        <f>F4780</f>
        <v>PROD_DEMAND</v>
      </c>
      <c r="G4777" s="20" t="str">
        <f>$G$12</f>
        <v>DISTSEC</v>
      </c>
      <c r="H4777" s="24">
        <f t="shared" si="2251"/>
        <v>0</v>
      </c>
      <c r="I4777" s="25">
        <f>VLOOKUP(CONCATENATE($F4777," ",$G4777),AllocFactorMatrix,(I$4+1),FALSE)*$E4780</f>
        <v>0</v>
      </c>
      <c r="J4777" s="25">
        <f>VLOOKUP(CONCATENATE($F4777," ",$G4777),AllocFactorMatrix,(J$4+1),FALSE)*$E4780</f>
        <v>0</v>
      </c>
      <c r="K4777" s="25">
        <f>VLOOKUP(CONCATENATE($F4777," ",$G4777),AllocFactorMatrix,(K$4+1),FALSE)*$E4780</f>
        <v>0</v>
      </c>
      <c r="L4777" s="25">
        <f>VLOOKUP(CONCATENATE($F4777," ",$G4777),AllocFactorMatrix,(L$4+1),FALSE)*$E4780</f>
        <v>0</v>
      </c>
      <c r="M4777" s="25">
        <f t="shared" si="2252"/>
        <v>0</v>
      </c>
      <c r="N4777" s="25">
        <f>VLOOKUP(CONCATENATE($F4777," ",$G4777),AllocFactorMatrix,(N$4+1),FALSE)*$E4780</f>
        <v>0</v>
      </c>
      <c r="O4777" s="25">
        <f>VLOOKUP(CONCATENATE($F4777," ",$G4777),AllocFactorMatrix,(O$4+1),FALSE)*$E4780</f>
        <v>0</v>
      </c>
      <c r="P4777" s="25">
        <f>VLOOKUP(CONCATENATE($F4777," ",$G4777),AllocFactorMatrix,(P$4+1),FALSE)*$E4780</f>
        <v>0</v>
      </c>
      <c r="Q4777" s="25">
        <f>VLOOKUP(CONCATENATE($F4777," ",$G4777),AllocFactorMatrix,(Q$4+1),FALSE)*$E4780</f>
        <v>0</v>
      </c>
      <c r="R4777" s="25">
        <f t="shared" si="2254"/>
        <v>0</v>
      </c>
      <c r="S4777" s="25">
        <f>VLOOKUP(CONCATENATE($F4777," ",$G4777),AllocFactorMatrix,(S$4+1),FALSE)*$E4780</f>
        <v>0</v>
      </c>
      <c r="T4777" s="25">
        <f>VLOOKUP(CONCATENATE($F4777," ",$G4777),AllocFactorMatrix,(T$4+1),FALSE)*$E4780</f>
        <v>0</v>
      </c>
      <c r="U4777" s="25">
        <f>VLOOKUP(CONCATENATE($F4777," ",$G4777),AllocFactorMatrix,(U$4+1),FALSE)*$E4780</f>
        <v>0</v>
      </c>
      <c r="V4777" s="25">
        <f>VLOOKUP(CONCATENATE($F4777," ",$G4777),AllocFactorMatrix,(V$4+1),FALSE)*$E4780</f>
        <v>0</v>
      </c>
      <c r="W4777" s="25">
        <f t="shared" si="2255"/>
        <v>0</v>
      </c>
      <c r="X4777" s="25">
        <f>VLOOKUP(CONCATENATE($F4777," ",$G4777),AllocFactorMatrix,(X$4+1),FALSE)*$E4780</f>
        <v>0</v>
      </c>
      <c r="Y4777" s="25">
        <f>VLOOKUP(CONCATENATE($F4777," ",$G4777),AllocFactorMatrix,(Y$4+1),FALSE)*$E4780</f>
        <v>0</v>
      </c>
      <c r="Z4777" s="25">
        <f t="shared" si="2253"/>
        <v>0</v>
      </c>
      <c r="AA4777" s="25">
        <f>VLOOKUP(CONCATENATE($F4777," ",$G4777),AllocFactorMatrix,(AA$4+1),FALSE)*$E4780</f>
        <v>0</v>
      </c>
      <c r="AB4777" s="25">
        <f>VLOOKUP(CONCATENATE($F4777," ",$G4777),AllocFactorMatrix,(AB$4+1),FALSE)*$E4780</f>
        <v>0</v>
      </c>
      <c r="AC4777" s="25">
        <f>VLOOKUP(CONCATENATE($F4777," ",$G4777),AllocFactorMatrix,(AC$4+1),FALSE)*$E4780</f>
        <v>0</v>
      </c>
    </row>
    <row r="4778" spans="1:29" hidden="1" outlineLevel="1">
      <c r="F4778" s="61" t="str">
        <f>F4780</f>
        <v>PROD_DEMAND</v>
      </c>
      <c r="G4778" s="20" t="str">
        <f>$G$13</f>
        <v>ENERGY</v>
      </c>
      <c r="H4778" s="24">
        <f t="shared" si="2251"/>
        <v>0</v>
      </c>
      <c r="I4778" s="25">
        <f>VLOOKUP(CONCATENATE($F4778," ",$G4778),AllocFactorMatrix,(I$4+1),FALSE)*$E4780</f>
        <v>0</v>
      </c>
      <c r="J4778" s="25">
        <f>VLOOKUP(CONCATENATE($F4778," ",$G4778),AllocFactorMatrix,(J$4+1),FALSE)*$E4780</f>
        <v>0</v>
      </c>
      <c r="K4778" s="25">
        <f>VLOOKUP(CONCATENATE($F4778," ",$G4778),AllocFactorMatrix,(K$4+1),FALSE)*$E4780</f>
        <v>0</v>
      </c>
      <c r="L4778" s="25">
        <f>VLOOKUP(CONCATENATE($F4778," ",$G4778),AllocFactorMatrix,(L$4+1),FALSE)*$E4780</f>
        <v>0</v>
      </c>
      <c r="M4778" s="25">
        <f t="shared" si="2252"/>
        <v>0</v>
      </c>
      <c r="N4778" s="25">
        <f>VLOOKUP(CONCATENATE($F4778," ",$G4778),AllocFactorMatrix,(N$4+1),FALSE)*$E4780</f>
        <v>0</v>
      </c>
      <c r="O4778" s="25">
        <f>VLOOKUP(CONCATENATE($F4778," ",$G4778),AllocFactorMatrix,(O$4+1),FALSE)*$E4780</f>
        <v>0</v>
      </c>
      <c r="P4778" s="25">
        <f>VLOOKUP(CONCATENATE($F4778," ",$G4778),AllocFactorMatrix,(P$4+1),FALSE)*$E4780</f>
        <v>0</v>
      </c>
      <c r="Q4778" s="25">
        <f>VLOOKUP(CONCATENATE($F4778," ",$G4778),AllocFactorMatrix,(Q$4+1),FALSE)*$E4780</f>
        <v>0</v>
      </c>
      <c r="R4778" s="25">
        <f t="shared" si="2254"/>
        <v>0</v>
      </c>
      <c r="S4778" s="25">
        <f>VLOOKUP(CONCATENATE($F4778," ",$G4778),AllocFactorMatrix,(S$4+1),FALSE)*$E4780</f>
        <v>0</v>
      </c>
      <c r="T4778" s="25">
        <f>VLOOKUP(CONCATENATE($F4778," ",$G4778),AllocFactorMatrix,(T$4+1),FALSE)*$E4780</f>
        <v>0</v>
      </c>
      <c r="U4778" s="25">
        <f>VLOOKUP(CONCATENATE($F4778," ",$G4778),AllocFactorMatrix,(U$4+1),FALSE)*$E4780</f>
        <v>0</v>
      </c>
      <c r="V4778" s="25">
        <f>VLOOKUP(CONCATENATE($F4778," ",$G4778),AllocFactorMatrix,(V$4+1),FALSE)*$E4780</f>
        <v>0</v>
      </c>
      <c r="W4778" s="25">
        <f t="shared" si="2255"/>
        <v>0</v>
      </c>
      <c r="X4778" s="25">
        <f>VLOOKUP(CONCATENATE($F4778," ",$G4778),AllocFactorMatrix,(X$4+1),FALSE)*$E4780</f>
        <v>0</v>
      </c>
      <c r="Y4778" s="25">
        <f>VLOOKUP(CONCATENATE($F4778," ",$G4778),AllocFactorMatrix,(Y$4+1),FALSE)*$E4780</f>
        <v>0</v>
      </c>
      <c r="Z4778" s="25">
        <f t="shared" si="2253"/>
        <v>0</v>
      </c>
      <c r="AA4778" s="25">
        <f>VLOOKUP(CONCATENATE($F4778," ",$G4778),AllocFactorMatrix,(AA$4+1),FALSE)*$E4780</f>
        <v>0</v>
      </c>
      <c r="AB4778" s="25">
        <f>VLOOKUP(CONCATENATE($F4778," ",$G4778),AllocFactorMatrix,(AB$4+1),FALSE)*$E4780</f>
        <v>0</v>
      </c>
      <c r="AC4778" s="25">
        <f>VLOOKUP(CONCATENATE($F4778," ",$G4778),AllocFactorMatrix,(AC$4+1),FALSE)*$E4780</f>
        <v>0</v>
      </c>
    </row>
    <row r="4779" spans="1:29" hidden="1" outlineLevel="1">
      <c r="F4779" s="61" t="str">
        <f>F4780</f>
        <v>PROD_DEMAND</v>
      </c>
      <c r="G4779" s="20" t="str">
        <f>$G$14</f>
        <v>CUSTOMER</v>
      </c>
      <c r="H4779" s="24">
        <f t="shared" si="2251"/>
        <v>0</v>
      </c>
      <c r="I4779" s="25">
        <f>VLOOKUP(CONCATENATE($F4779," ",$G4779),AllocFactorMatrix,(I$4+1),FALSE)*$E4780</f>
        <v>0</v>
      </c>
      <c r="J4779" s="25">
        <f>VLOOKUP(CONCATENATE($F4779," ",$G4779),AllocFactorMatrix,(J$4+1),FALSE)*$E4780</f>
        <v>0</v>
      </c>
      <c r="K4779" s="25">
        <f>VLOOKUP(CONCATENATE($F4779," ",$G4779),AllocFactorMatrix,(K$4+1),FALSE)*$E4780</f>
        <v>0</v>
      </c>
      <c r="L4779" s="25">
        <f>VLOOKUP(CONCATENATE($F4779," ",$G4779),AllocFactorMatrix,(L$4+1),FALSE)*$E4780</f>
        <v>0</v>
      </c>
      <c r="M4779" s="25">
        <f t="shared" si="2252"/>
        <v>0</v>
      </c>
      <c r="N4779" s="25">
        <f>VLOOKUP(CONCATENATE($F4779," ",$G4779),AllocFactorMatrix,(N$4+1),FALSE)*$E4780</f>
        <v>0</v>
      </c>
      <c r="O4779" s="25">
        <f>VLOOKUP(CONCATENATE($F4779," ",$G4779),AllocFactorMatrix,(O$4+1),FALSE)*$E4780</f>
        <v>0</v>
      </c>
      <c r="P4779" s="25">
        <f>VLOOKUP(CONCATENATE($F4779," ",$G4779),AllocFactorMatrix,(P$4+1),FALSE)*$E4780</f>
        <v>0</v>
      </c>
      <c r="Q4779" s="25">
        <f>VLOOKUP(CONCATENATE($F4779," ",$G4779),AllocFactorMatrix,(Q$4+1),FALSE)*$E4780</f>
        <v>0</v>
      </c>
      <c r="R4779" s="25">
        <f t="shared" si="2254"/>
        <v>0</v>
      </c>
      <c r="S4779" s="25">
        <f>VLOOKUP(CONCATENATE($F4779," ",$G4779),AllocFactorMatrix,(S$4+1),FALSE)*$E4780</f>
        <v>0</v>
      </c>
      <c r="T4779" s="25">
        <f>VLOOKUP(CONCATENATE($F4779," ",$G4779),AllocFactorMatrix,(T$4+1),FALSE)*$E4780</f>
        <v>0</v>
      </c>
      <c r="U4779" s="25">
        <f>VLOOKUP(CONCATENATE($F4779," ",$G4779),AllocFactorMatrix,(U$4+1),FALSE)*$E4780</f>
        <v>0</v>
      </c>
      <c r="V4779" s="25">
        <f>VLOOKUP(CONCATENATE($F4779," ",$G4779),AllocFactorMatrix,(V$4+1),FALSE)*$E4780</f>
        <v>0</v>
      </c>
      <c r="W4779" s="25">
        <f t="shared" si="2255"/>
        <v>0</v>
      </c>
      <c r="X4779" s="25">
        <f>VLOOKUP(CONCATENATE($F4779," ",$G4779),AllocFactorMatrix,(X$4+1),FALSE)*$E4780</f>
        <v>0</v>
      </c>
      <c r="Y4779" s="25">
        <f>VLOOKUP(CONCATENATE($F4779," ",$G4779),AllocFactorMatrix,(Y$4+1),FALSE)*$E4780</f>
        <v>0</v>
      </c>
      <c r="Z4779" s="25">
        <f t="shared" si="2253"/>
        <v>0</v>
      </c>
      <c r="AA4779" s="25">
        <f>VLOOKUP(CONCATENATE($F4779," ",$G4779),AllocFactorMatrix,(AA$4+1),FALSE)*$E4780</f>
        <v>0</v>
      </c>
      <c r="AB4779" s="25">
        <f>VLOOKUP(CONCATENATE($F4779," ",$G4779),AllocFactorMatrix,(AB$4+1),FALSE)*$E4780</f>
        <v>0</v>
      </c>
      <c r="AC4779" s="25">
        <f>VLOOKUP(CONCATENATE($F4779," ",$G4779),AllocFactorMatrix,(AC$4+1),FALSE)*$E4780</f>
        <v>0</v>
      </c>
    </row>
    <row r="4780" spans="1:29" collapsed="1">
      <c r="D4780" s="20" t="s">
        <v>657</v>
      </c>
      <c r="E4780" s="22">
        <f>'Sch 4'!G336</f>
        <v>5008292.52035065</v>
      </c>
      <c r="F4780" s="61" t="s">
        <v>29</v>
      </c>
      <c r="G4780" s="20" t="str">
        <f>$G$15</f>
        <v>TOTAL</v>
      </c>
      <c r="H4780" s="24">
        <f t="shared" si="2251"/>
        <v>5008292.520350649</v>
      </c>
      <c r="I4780" s="25">
        <f>VLOOKUP(CONCATENATE($F4780," ",$G4780),AllocFactorMatrix,(I$4+1),FALSE)*$E4780</f>
        <v>2455780.7641896089</v>
      </c>
      <c r="J4780" s="25">
        <f>VLOOKUP(CONCATENATE($F4780," ",$G4780),AllocFactorMatrix,(J$4+1),FALSE)*$E4780</f>
        <v>621217.0431726767</v>
      </c>
      <c r="K4780" s="25">
        <f>VLOOKUP(CONCATENATE($F4780," ",$G4780),AllocFactorMatrix,(K$4+1),FALSE)*$E4780</f>
        <v>7262.9721237008825</v>
      </c>
      <c r="L4780" s="25">
        <f>VLOOKUP(CONCATENATE($F4780," ",$G4780),AllocFactorMatrix,(L$4+1),FALSE)*$E4780</f>
        <v>178.92700142623798</v>
      </c>
      <c r="M4780" s="25">
        <f t="shared" si="2252"/>
        <v>628658.94229780382</v>
      </c>
      <c r="N4780" s="25">
        <f>VLOOKUP(CONCATENATE($F4780," ",$G4780),AllocFactorMatrix,(N$4+1),FALSE)*$E4780</f>
        <v>259925.00475305357</v>
      </c>
      <c r="O4780" s="25">
        <f>VLOOKUP(CONCATENATE($F4780," ",$G4780),AllocFactorMatrix,(O$4+1),FALSE)*$E4780</f>
        <v>74025.36535122589</v>
      </c>
      <c r="P4780" s="25">
        <f>VLOOKUP(CONCATENATE($F4780," ",$G4780),AllocFactorMatrix,(P$4+1),FALSE)*$E4780</f>
        <v>5858.0333505838562</v>
      </c>
      <c r="Q4780" s="25">
        <f>VLOOKUP(CONCATENATE($F4780," ",$G4780),AllocFactorMatrix,(Q$4+1),FALSE)*$E4780</f>
        <v>1236.5275506215285</v>
      </c>
      <c r="R4780" s="25">
        <f t="shared" si="2254"/>
        <v>341044.93100548489</v>
      </c>
      <c r="S4780" s="25">
        <f>VLOOKUP(CONCATENATE($F4780," ",$G4780),AllocFactorMatrix,(S$4+1),FALSE)*$E4780</f>
        <v>15613.773922378325</v>
      </c>
      <c r="T4780" s="25">
        <f>VLOOKUP(CONCATENATE($F4780," ",$G4780),AllocFactorMatrix,(T$4+1),FALSE)*$E4780</f>
        <v>170217.52740249617</v>
      </c>
      <c r="U4780" s="25">
        <f>VLOOKUP(CONCATENATE($F4780," ",$G4780),AllocFactorMatrix,(U$4+1),FALSE)*$E4780</f>
        <v>1136821.2654487269</v>
      </c>
      <c r="V4780" s="25">
        <f>VLOOKUP(CONCATENATE($F4780," ",$G4780),AllocFactorMatrix,(V$4+1),FALSE)*$E4780</f>
        <v>178345.77562790739</v>
      </c>
      <c r="W4780" s="25">
        <f t="shared" si="2255"/>
        <v>1500998.3424015087</v>
      </c>
      <c r="X4780" s="25">
        <f>VLOOKUP(CONCATENATE($F4780," ",$G4780),AllocFactorMatrix,(X$4+1),FALSE)*$E4780</f>
        <v>70550.715169488351</v>
      </c>
      <c r="Y4780" s="25">
        <f>VLOOKUP(CONCATENATE($F4780," ",$G4780),AllocFactorMatrix,(Y$4+1),FALSE)*$E4780</f>
        <v>1703.1200564677374</v>
      </c>
      <c r="Z4780" s="25">
        <f t="shared" si="2253"/>
        <v>72253.835225956092</v>
      </c>
      <c r="AA4780" s="25">
        <f>VLOOKUP(CONCATENATE($F4780," ",$G4780),AllocFactorMatrix,(AA$4+1),FALSE)*$E4780</f>
        <v>1230.0375789446014</v>
      </c>
      <c r="AB4780" s="25">
        <f>VLOOKUP(CONCATENATE($F4780," ",$G4780),AllocFactorMatrix,(AB$4+1),FALSE)*$E4780</f>
        <v>6669.5091909553803</v>
      </c>
      <c r="AC4780" s="25">
        <f>VLOOKUP(CONCATENATE($F4780," ",$G4780),AllocFactorMatrix,(AC$4+1),FALSE)*$E4780</f>
        <v>1656.158460387257</v>
      </c>
    </row>
    <row r="4781" spans="1:29" hidden="1" outlineLevel="1">
      <c r="F4781" s="61" t="str">
        <f>F4788</f>
        <v>PROD_ENERGY</v>
      </c>
      <c r="G4781" s="20" t="str">
        <f>$G$8</f>
        <v>PRODUCTION</v>
      </c>
      <c r="H4781" s="24">
        <f t="shared" si="2251"/>
        <v>0</v>
      </c>
      <c r="I4781" s="25">
        <f>VLOOKUP(CONCATENATE($F4781," ",$G4781),AllocFactorMatrix,(I$4+1),FALSE)*$E4788</f>
        <v>0</v>
      </c>
      <c r="J4781" s="25">
        <f>VLOOKUP(CONCATENATE($F4781," ",$G4781),AllocFactorMatrix,(J$4+1),FALSE)*$E4788</f>
        <v>0</v>
      </c>
      <c r="K4781" s="25">
        <f>VLOOKUP(CONCATENATE($F4781," ",$G4781),AllocFactorMatrix,(K$4+1),FALSE)*$E4788</f>
        <v>0</v>
      </c>
      <c r="L4781" s="25">
        <f>VLOOKUP(CONCATENATE($F4781," ",$G4781),AllocFactorMatrix,(L$4+1),FALSE)*$E4788</f>
        <v>0</v>
      </c>
      <c r="M4781" s="25">
        <f t="shared" si="2252"/>
        <v>0</v>
      </c>
      <c r="N4781" s="25">
        <f>VLOOKUP(CONCATENATE($F4781," ",$G4781),AllocFactorMatrix,(N$4+1),FALSE)*$E4788</f>
        <v>0</v>
      </c>
      <c r="O4781" s="25">
        <f>VLOOKUP(CONCATENATE($F4781," ",$G4781),AllocFactorMatrix,(O$4+1),FALSE)*$E4788</f>
        <v>0</v>
      </c>
      <c r="P4781" s="25">
        <f>VLOOKUP(CONCATENATE($F4781," ",$G4781),AllocFactorMatrix,(P$4+1),FALSE)*$E4788</f>
        <v>0</v>
      </c>
      <c r="Q4781" s="25">
        <f>VLOOKUP(CONCATENATE($F4781," ",$G4781),AllocFactorMatrix,(Q$4+1),FALSE)*$E4788</f>
        <v>0</v>
      </c>
      <c r="R4781" s="25">
        <f t="shared" si="2254"/>
        <v>0</v>
      </c>
      <c r="S4781" s="25">
        <f>VLOOKUP(CONCATENATE($F4781," ",$G4781),AllocFactorMatrix,(S$4+1),FALSE)*$E4788</f>
        <v>0</v>
      </c>
      <c r="T4781" s="25">
        <f>VLOOKUP(CONCATENATE($F4781," ",$G4781),AllocFactorMatrix,(T$4+1),FALSE)*$E4788</f>
        <v>0</v>
      </c>
      <c r="U4781" s="25">
        <f>VLOOKUP(CONCATENATE($F4781," ",$G4781),AllocFactorMatrix,(U$4+1),FALSE)*$E4788</f>
        <v>0</v>
      </c>
      <c r="V4781" s="25">
        <f>VLOOKUP(CONCATENATE($F4781," ",$G4781),AllocFactorMatrix,(V$4+1),FALSE)*$E4788</f>
        <v>0</v>
      </c>
      <c r="W4781" s="25">
        <f>SUBTOTAL(9,S4781:V4781)</f>
        <v>0</v>
      </c>
      <c r="X4781" s="25">
        <f>VLOOKUP(CONCATENATE($F4781," ",$G4781),AllocFactorMatrix,(X$4+1),FALSE)*$E4788</f>
        <v>0</v>
      </c>
      <c r="Y4781" s="25">
        <f>VLOOKUP(CONCATENATE($F4781," ",$G4781),AllocFactorMatrix,(Y$4+1),FALSE)*$E4788</f>
        <v>0</v>
      </c>
      <c r="Z4781" s="25">
        <f t="shared" si="2253"/>
        <v>0</v>
      </c>
      <c r="AA4781" s="25">
        <f>VLOOKUP(CONCATENATE($F4781," ",$G4781),AllocFactorMatrix,(AA$4+1),FALSE)*$E4788</f>
        <v>0</v>
      </c>
      <c r="AB4781" s="25">
        <f>VLOOKUP(CONCATENATE($F4781," ",$G4781),AllocFactorMatrix,(AB$4+1),FALSE)*$E4788</f>
        <v>0</v>
      </c>
      <c r="AC4781" s="25">
        <f>VLOOKUP(CONCATENATE($F4781," ",$G4781),AllocFactorMatrix,(AC$4+1),FALSE)*$E4788</f>
        <v>0</v>
      </c>
    </row>
    <row r="4782" spans="1:29" hidden="1" outlineLevel="1">
      <c r="F4782" s="61" t="str">
        <f>F4788</f>
        <v>PROD_ENERGY</v>
      </c>
      <c r="G4782" s="20" t="str">
        <f>$G$9</f>
        <v>BULKTRAN</v>
      </c>
      <c r="H4782" s="24">
        <f t="shared" si="2251"/>
        <v>0</v>
      </c>
      <c r="I4782" s="25">
        <f>VLOOKUP(CONCATENATE($F4782," ",$G4782),AllocFactorMatrix,(I$4+1),FALSE)*$E4788</f>
        <v>0</v>
      </c>
      <c r="J4782" s="25">
        <f>VLOOKUP(CONCATENATE($F4782," ",$G4782),AllocFactorMatrix,(J$4+1),FALSE)*$E4788</f>
        <v>0</v>
      </c>
      <c r="K4782" s="25">
        <f>VLOOKUP(CONCATENATE($F4782," ",$G4782),AllocFactorMatrix,(K$4+1),FALSE)*$E4788</f>
        <v>0</v>
      </c>
      <c r="L4782" s="25">
        <f>VLOOKUP(CONCATENATE($F4782," ",$G4782),AllocFactorMatrix,(L$4+1),FALSE)*$E4788</f>
        <v>0</v>
      </c>
      <c r="M4782" s="25">
        <f t="shared" si="2252"/>
        <v>0</v>
      </c>
      <c r="N4782" s="25">
        <f>VLOOKUP(CONCATENATE($F4782," ",$G4782),AllocFactorMatrix,(N$4+1),FALSE)*$E4788</f>
        <v>0</v>
      </c>
      <c r="O4782" s="25">
        <f>VLOOKUP(CONCATENATE($F4782," ",$G4782),AllocFactorMatrix,(O$4+1),FALSE)*$E4788</f>
        <v>0</v>
      </c>
      <c r="P4782" s="25">
        <f>VLOOKUP(CONCATENATE($F4782," ",$G4782),AllocFactorMatrix,(P$4+1),FALSE)*$E4788</f>
        <v>0</v>
      </c>
      <c r="Q4782" s="25">
        <f>VLOOKUP(CONCATENATE($F4782," ",$G4782),AllocFactorMatrix,(Q$4+1),FALSE)*$E4788</f>
        <v>0</v>
      </c>
      <c r="R4782" s="25">
        <f t="shared" si="2254"/>
        <v>0</v>
      </c>
      <c r="S4782" s="25">
        <f>VLOOKUP(CONCATENATE($F4782," ",$G4782),AllocFactorMatrix,(S$4+1),FALSE)*$E4788</f>
        <v>0</v>
      </c>
      <c r="T4782" s="25">
        <f>VLOOKUP(CONCATENATE($F4782," ",$G4782),AllocFactorMatrix,(T$4+1),FALSE)*$E4788</f>
        <v>0</v>
      </c>
      <c r="U4782" s="25">
        <f>VLOOKUP(CONCATENATE($F4782," ",$G4782),AllocFactorMatrix,(U$4+1),FALSE)*$E4788</f>
        <v>0</v>
      </c>
      <c r="V4782" s="25">
        <f>VLOOKUP(CONCATENATE($F4782," ",$G4782),AllocFactorMatrix,(V$4+1),FALSE)*$E4788</f>
        <v>0</v>
      </c>
      <c r="W4782" s="25">
        <f t="shared" ref="W4782:W4788" si="2256">SUBTOTAL(9,S4782:V4782)</f>
        <v>0</v>
      </c>
      <c r="X4782" s="25">
        <f>VLOOKUP(CONCATENATE($F4782," ",$G4782),AllocFactorMatrix,(X$4+1),FALSE)*$E4788</f>
        <v>0</v>
      </c>
      <c r="Y4782" s="25">
        <f>VLOOKUP(CONCATENATE($F4782," ",$G4782),AllocFactorMatrix,(Y$4+1),FALSE)*$E4788</f>
        <v>0</v>
      </c>
      <c r="Z4782" s="25">
        <f t="shared" si="2253"/>
        <v>0</v>
      </c>
      <c r="AA4782" s="25">
        <f>VLOOKUP(CONCATENATE($F4782," ",$G4782),AllocFactorMatrix,(AA$4+1),FALSE)*$E4788</f>
        <v>0</v>
      </c>
      <c r="AB4782" s="25">
        <f>VLOOKUP(CONCATENATE($F4782," ",$G4782),AllocFactorMatrix,(AB$4+1),FALSE)*$E4788</f>
        <v>0</v>
      </c>
      <c r="AC4782" s="25">
        <f>VLOOKUP(CONCATENATE($F4782," ",$G4782),AllocFactorMatrix,(AC$4+1),FALSE)*$E4788</f>
        <v>0</v>
      </c>
    </row>
    <row r="4783" spans="1:29" hidden="1" outlineLevel="1">
      <c r="F4783" s="61" t="str">
        <f>F4788</f>
        <v>PROD_ENERGY</v>
      </c>
      <c r="G4783" s="20" t="str">
        <f>$G$10</f>
        <v>SUBTRAN</v>
      </c>
      <c r="H4783" s="24">
        <f t="shared" si="2251"/>
        <v>0</v>
      </c>
      <c r="I4783" s="25">
        <f>VLOOKUP(CONCATENATE($F4783," ",$G4783),AllocFactorMatrix,(I$4+1),FALSE)*$E4788</f>
        <v>0</v>
      </c>
      <c r="J4783" s="25">
        <f>VLOOKUP(CONCATENATE($F4783," ",$G4783),AllocFactorMatrix,(J$4+1),FALSE)*$E4788</f>
        <v>0</v>
      </c>
      <c r="K4783" s="25">
        <f>VLOOKUP(CONCATENATE($F4783," ",$G4783),AllocFactorMatrix,(K$4+1),FALSE)*$E4788</f>
        <v>0</v>
      </c>
      <c r="L4783" s="25">
        <f>VLOOKUP(CONCATENATE($F4783," ",$G4783),AllocFactorMatrix,(L$4+1),FALSE)*$E4788</f>
        <v>0</v>
      </c>
      <c r="M4783" s="25">
        <f t="shared" si="2252"/>
        <v>0</v>
      </c>
      <c r="N4783" s="25">
        <f>VLOOKUP(CONCATENATE($F4783," ",$G4783),AllocFactorMatrix,(N$4+1),FALSE)*$E4788</f>
        <v>0</v>
      </c>
      <c r="O4783" s="25">
        <f>VLOOKUP(CONCATENATE($F4783," ",$G4783),AllocFactorMatrix,(O$4+1),FALSE)*$E4788</f>
        <v>0</v>
      </c>
      <c r="P4783" s="25">
        <f>VLOOKUP(CONCATENATE($F4783," ",$G4783),AllocFactorMatrix,(P$4+1),FALSE)*$E4788</f>
        <v>0</v>
      </c>
      <c r="Q4783" s="25">
        <f>VLOOKUP(CONCATENATE($F4783," ",$G4783),AllocFactorMatrix,(Q$4+1),FALSE)*$E4788</f>
        <v>0</v>
      </c>
      <c r="R4783" s="25">
        <f t="shared" si="2254"/>
        <v>0</v>
      </c>
      <c r="S4783" s="25">
        <f>VLOOKUP(CONCATENATE($F4783," ",$G4783),AllocFactorMatrix,(S$4+1),FALSE)*$E4788</f>
        <v>0</v>
      </c>
      <c r="T4783" s="25">
        <f>VLOOKUP(CONCATENATE($F4783," ",$G4783),AllocFactorMatrix,(T$4+1),FALSE)*$E4788</f>
        <v>0</v>
      </c>
      <c r="U4783" s="25">
        <f>VLOOKUP(CONCATENATE($F4783," ",$G4783),AllocFactorMatrix,(U$4+1),FALSE)*$E4788</f>
        <v>0</v>
      </c>
      <c r="V4783" s="25">
        <f>VLOOKUP(CONCATENATE($F4783," ",$G4783),AllocFactorMatrix,(V$4+1),FALSE)*$E4788</f>
        <v>0</v>
      </c>
      <c r="W4783" s="25">
        <f t="shared" si="2256"/>
        <v>0</v>
      </c>
      <c r="X4783" s="25">
        <f>VLOOKUP(CONCATENATE($F4783," ",$G4783),AllocFactorMatrix,(X$4+1),FALSE)*$E4788</f>
        <v>0</v>
      </c>
      <c r="Y4783" s="25">
        <f>VLOOKUP(CONCATENATE($F4783," ",$G4783),AllocFactorMatrix,(Y$4+1),FALSE)*$E4788</f>
        <v>0</v>
      </c>
      <c r="Z4783" s="25">
        <f t="shared" si="2253"/>
        <v>0</v>
      </c>
      <c r="AA4783" s="25">
        <f>VLOOKUP(CONCATENATE($F4783," ",$G4783),AllocFactorMatrix,(AA$4+1),FALSE)*$E4788</f>
        <v>0</v>
      </c>
      <c r="AB4783" s="25">
        <f>VLOOKUP(CONCATENATE($F4783," ",$G4783),AllocFactorMatrix,(AB$4+1),FALSE)*$E4788</f>
        <v>0</v>
      </c>
      <c r="AC4783" s="25">
        <f>VLOOKUP(CONCATENATE($F4783," ",$G4783),AllocFactorMatrix,(AC$4+1),FALSE)*$E4788</f>
        <v>0</v>
      </c>
    </row>
    <row r="4784" spans="1:29" hidden="1" outlineLevel="1">
      <c r="F4784" s="61" t="str">
        <f>F4788</f>
        <v>PROD_ENERGY</v>
      </c>
      <c r="G4784" s="20" t="str">
        <f>$G$11</f>
        <v>DISTPRI</v>
      </c>
      <c r="H4784" s="24">
        <f t="shared" si="2251"/>
        <v>0</v>
      </c>
      <c r="I4784" s="25">
        <f>VLOOKUP(CONCATENATE($F4784," ",$G4784),AllocFactorMatrix,(I$4+1),FALSE)*$E4788</f>
        <v>0</v>
      </c>
      <c r="J4784" s="25">
        <f>VLOOKUP(CONCATENATE($F4784," ",$G4784),AllocFactorMatrix,(J$4+1),FALSE)*$E4788</f>
        <v>0</v>
      </c>
      <c r="K4784" s="25">
        <f>VLOOKUP(CONCATENATE($F4784," ",$G4784),AllocFactorMatrix,(K$4+1),FALSE)*$E4788</f>
        <v>0</v>
      </c>
      <c r="L4784" s="25">
        <f>VLOOKUP(CONCATENATE($F4784," ",$G4784),AllocFactorMatrix,(L$4+1),FALSE)*$E4788</f>
        <v>0</v>
      </c>
      <c r="M4784" s="25">
        <f t="shared" si="2252"/>
        <v>0</v>
      </c>
      <c r="N4784" s="25">
        <f>VLOOKUP(CONCATENATE($F4784," ",$G4784),AllocFactorMatrix,(N$4+1),FALSE)*$E4788</f>
        <v>0</v>
      </c>
      <c r="O4784" s="25">
        <f>VLOOKUP(CONCATENATE($F4784," ",$G4784),AllocFactorMatrix,(O$4+1),FALSE)*$E4788</f>
        <v>0</v>
      </c>
      <c r="P4784" s="25">
        <f>VLOOKUP(CONCATENATE($F4784," ",$G4784),AllocFactorMatrix,(P$4+1),FALSE)*$E4788</f>
        <v>0</v>
      </c>
      <c r="Q4784" s="25">
        <f>VLOOKUP(CONCATENATE($F4784," ",$G4784),AllocFactorMatrix,(Q$4+1),FALSE)*$E4788</f>
        <v>0</v>
      </c>
      <c r="R4784" s="25">
        <f t="shared" si="2254"/>
        <v>0</v>
      </c>
      <c r="S4784" s="25">
        <f>VLOOKUP(CONCATENATE($F4784," ",$G4784),AllocFactorMatrix,(S$4+1),FALSE)*$E4788</f>
        <v>0</v>
      </c>
      <c r="T4784" s="25">
        <f>VLOOKUP(CONCATENATE($F4784," ",$G4784),AllocFactorMatrix,(T$4+1),FALSE)*$E4788</f>
        <v>0</v>
      </c>
      <c r="U4784" s="25">
        <f>VLOOKUP(CONCATENATE($F4784," ",$G4784),AllocFactorMatrix,(U$4+1),FALSE)*$E4788</f>
        <v>0</v>
      </c>
      <c r="V4784" s="25">
        <f>VLOOKUP(CONCATENATE($F4784," ",$G4784),AllocFactorMatrix,(V$4+1),FALSE)*$E4788</f>
        <v>0</v>
      </c>
      <c r="W4784" s="25">
        <f t="shared" si="2256"/>
        <v>0</v>
      </c>
      <c r="X4784" s="25">
        <f>VLOOKUP(CONCATENATE($F4784," ",$G4784),AllocFactorMatrix,(X$4+1),FALSE)*$E4788</f>
        <v>0</v>
      </c>
      <c r="Y4784" s="25">
        <f>VLOOKUP(CONCATENATE($F4784," ",$G4784),AllocFactorMatrix,(Y$4+1),FALSE)*$E4788</f>
        <v>0</v>
      </c>
      <c r="Z4784" s="25">
        <f t="shared" si="2253"/>
        <v>0</v>
      </c>
      <c r="AA4784" s="25">
        <f>VLOOKUP(CONCATENATE($F4784," ",$G4784),AllocFactorMatrix,(AA$4+1),FALSE)*$E4788</f>
        <v>0</v>
      </c>
      <c r="AB4784" s="25">
        <f>VLOOKUP(CONCATENATE($F4784," ",$G4784),AllocFactorMatrix,(AB$4+1),FALSE)*$E4788</f>
        <v>0</v>
      </c>
      <c r="AC4784" s="25">
        <f>VLOOKUP(CONCATENATE($F4784," ",$G4784),AllocFactorMatrix,(AC$4+1),FALSE)*$E4788</f>
        <v>0</v>
      </c>
    </row>
    <row r="4785" spans="1:29" hidden="1" outlineLevel="1">
      <c r="F4785" s="61" t="str">
        <f>F4788</f>
        <v>PROD_ENERGY</v>
      </c>
      <c r="G4785" s="20" t="str">
        <f>$G$12</f>
        <v>DISTSEC</v>
      </c>
      <c r="H4785" s="24">
        <f t="shared" si="2251"/>
        <v>0</v>
      </c>
      <c r="I4785" s="25">
        <f>VLOOKUP(CONCATENATE($F4785," ",$G4785),AllocFactorMatrix,(I$4+1),FALSE)*$E4788</f>
        <v>0</v>
      </c>
      <c r="J4785" s="25">
        <f>VLOOKUP(CONCATENATE($F4785," ",$G4785),AllocFactorMatrix,(J$4+1),FALSE)*$E4788</f>
        <v>0</v>
      </c>
      <c r="K4785" s="25">
        <f>VLOOKUP(CONCATENATE($F4785," ",$G4785),AllocFactorMatrix,(K$4+1),FALSE)*$E4788</f>
        <v>0</v>
      </c>
      <c r="L4785" s="25">
        <f>VLOOKUP(CONCATENATE($F4785," ",$G4785),AllocFactorMatrix,(L$4+1),FALSE)*$E4788</f>
        <v>0</v>
      </c>
      <c r="M4785" s="25">
        <f t="shared" si="2252"/>
        <v>0</v>
      </c>
      <c r="N4785" s="25">
        <f>VLOOKUP(CONCATENATE($F4785," ",$G4785),AllocFactorMatrix,(N$4+1),FALSE)*$E4788</f>
        <v>0</v>
      </c>
      <c r="O4785" s="25">
        <f>VLOOKUP(CONCATENATE($F4785," ",$G4785),AllocFactorMatrix,(O$4+1),FALSE)*$E4788</f>
        <v>0</v>
      </c>
      <c r="P4785" s="25">
        <f>VLOOKUP(CONCATENATE($F4785," ",$G4785),AllocFactorMatrix,(P$4+1),FALSE)*$E4788</f>
        <v>0</v>
      </c>
      <c r="Q4785" s="25">
        <f>VLOOKUP(CONCATENATE($F4785," ",$G4785),AllocFactorMatrix,(Q$4+1),FALSE)*$E4788</f>
        <v>0</v>
      </c>
      <c r="R4785" s="25">
        <f t="shared" si="2254"/>
        <v>0</v>
      </c>
      <c r="S4785" s="25">
        <f>VLOOKUP(CONCATENATE($F4785," ",$G4785),AllocFactorMatrix,(S$4+1),FALSE)*$E4788</f>
        <v>0</v>
      </c>
      <c r="T4785" s="25">
        <f>VLOOKUP(CONCATENATE($F4785," ",$G4785),AllocFactorMatrix,(T$4+1),FALSE)*$E4788</f>
        <v>0</v>
      </c>
      <c r="U4785" s="25">
        <f>VLOOKUP(CONCATENATE($F4785," ",$G4785),AllocFactorMatrix,(U$4+1),FALSE)*$E4788</f>
        <v>0</v>
      </c>
      <c r="V4785" s="25">
        <f>VLOOKUP(CONCATENATE($F4785," ",$G4785),AllocFactorMatrix,(V$4+1),FALSE)*$E4788</f>
        <v>0</v>
      </c>
      <c r="W4785" s="25">
        <f t="shared" si="2256"/>
        <v>0</v>
      </c>
      <c r="X4785" s="25">
        <f>VLOOKUP(CONCATENATE($F4785," ",$G4785),AllocFactorMatrix,(X$4+1),FALSE)*$E4788</f>
        <v>0</v>
      </c>
      <c r="Y4785" s="25">
        <f>VLOOKUP(CONCATENATE($F4785," ",$G4785),AllocFactorMatrix,(Y$4+1),FALSE)*$E4788</f>
        <v>0</v>
      </c>
      <c r="Z4785" s="25">
        <f t="shared" si="2253"/>
        <v>0</v>
      </c>
      <c r="AA4785" s="25">
        <f>VLOOKUP(CONCATENATE($F4785," ",$G4785),AllocFactorMatrix,(AA$4+1),FALSE)*$E4788</f>
        <v>0</v>
      </c>
      <c r="AB4785" s="25">
        <f>VLOOKUP(CONCATENATE($F4785," ",$G4785),AllocFactorMatrix,(AB$4+1),FALSE)*$E4788</f>
        <v>0</v>
      </c>
      <c r="AC4785" s="25">
        <f>VLOOKUP(CONCATENATE($F4785," ",$G4785),AllocFactorMatrix,(AC$4+1),FALSE)*$E4788</f>
        <v>0</v>
      </c>
    </row>
    <row r="4786" spans="1:29" hidden="1" outlineLevel="1">
      <c r="F4786" s="61" t="str">
        <f>F4788</f>
        <v>PROD_ENERGY</v>
      </c>
      <c r="G4786" s="20" t="str">
        <f>$G$13</f>
        <v>ENERGY</v>
      </c>
      <c r="H4786" s="24">
        <f t="shared" si="2251"/>
        <v>258705723.00999999</v>
      </c>
      <c r="I4786" s="25">
        <f>VLOOKUP(CONCATENATE($F4786," ",$G4786),AllocFactorMatrix,(I$4+1),FALSE)*$E4788</f>
        <v>94047933.210113361</v>
      </c>
      <c r="J4786" s="25">
        <f>VLOOKUP(CONCATENATE($F4786," ",$G4786),AllocFactorMatrix,(J$4+1),FALSE)*$E4788</f>
        <v>30355489.946423411</v>
      </c>
      <c r="K4786" s="25">
        <f>VLOOKUP(CONCATENATE($F4786," ",$G4786),AllocFactorMatrix,(K$4+1),FALSE)*$E4788</f>
        <v>347512.76837645081</v>
      </c>
      <c r="L4786" s="25">
        <f>VLOOKUP(CONCATENATE($F4786," ",$G4786),AllocFactorMatrix,(L$4+1),FALSE)*$E4788</f>
        <v>8807.6895937070803</v>
      </c>
      <c r="M4786" s="25">
        <f t="shared" si="2252"/>
        <v>30711810.404393569</v>
      </c>
      <c r="N4786" s="25">
        <f>VLOOKUP(CONCATENATE($F4786," ",$G4786),AllocFactorMatrix,(N$4+1),FALSE)*$E4788</f>
        <v>14689558.853406103</v>
      </c>
      <c r="O4786" s="25">
        <f>VLOOKUP(CONCATENATE($F4786," ",$G4786),AllocFactorMatrix,(O$4+1),FALSE)*$E4788</f>
        <v>4100294.9845680902</v>
      </c>
      <c r="P4786" s="25">
        <f>VLOOKUP(CONCATENATE($F4786," ",$G4786),AllocFactorMatrix,(P$4+1),FALSE)*$E4788</f>
        <v>324623.46257948712</v>
      </c>
      <c r="Q4786" s="25">
        <f>VLOOKUP(CONCATENATE($F4786," ",$G4786),AllocFactorMatrix,(Q$4+1),FALSE)*$E4788</f>
        <v>66546.324654942306</v>
      </c>
      <c r="R4786" s="25">
        <f t="shared" si="2254"/>
        <v>19181023.625208624</v>
      </c>
      <c r="S4786" s="25">
        <f>VLOOKUP(CONCATENATE($F4786," ",$G4786),AllocFactorMatrix,(S$4+1),FALSE)*$E4788</f>
        <v>978832.35535311012</v>
      </c>
      <c r="T4786" s="25">
        <f>VLOOKUP(CONCATENATE($F4786," ",$G4786),AllocFactorMatrix,(T$4+1),FALSE)*$E4788</f>
        <v>11697838.786827359</v>
      </c>
      <c r="U4786" s="25">
        <f>VLOOKUP(CONCATENATE($F4786," ",$G4786),AllocFactorMatrix,(U$4+1),FALSE)*$E4788</f>
        <v>82698246.742793143</v>
      </c>
      <c r="V4786" s="25">
        <f>VLOOKUP(CONCATENATE($F4786," ",$G4786),AllocFactorMatrix,(V$4+1),FALSE)*$E4788</f>
        <v>13253193.45044739</v>
      </c>
      <c r="W4786" s="25">
        <f t="shared" si="2256"/>
        <v>108628111.33542101</v>
      </c>
      <c r="X4786" s="25">
        <f>VLOOKUP(CONCATENATE($F4786," ",$G4786),AllocFactorMatrix,(X$4+1),FALSE)*$E4788</f>
        <v>3984482.0938482489</v>
      </c>
      <c r="Y4786" s="25">
        <f>VLOOKUP(CONCATENATE($F4786," ",$G4786),AllocFactorMatrix,(Y$4+1),FALSE)*$E4788</f>
        <v>93649.401688082173</v>
      </c>
      <c r="Z4786" s="25">
        <f t="shared" si="2253"/>
        <v>4078131.4955363311</v>
      </c>
      <c r="AA4786" s="25">
        <f>VLOOKUP(CONCATENATE($F4786," ",$G4786),AllocFactorMatrix,(AA$4+1),FALSE)*$E4788</f>
        <v>91487.885247278944</v>
      </c>
      <c r="AB4786" s="25">
        <f>VLOOKUP(CONCATENATE($F4786," ",$G4786),AllocFactorMatrix,(AB$4+1),FALSE)*$E4788</f>
        <v>1574242.5709013043</v>
      </c>
      <c r="AC4786" s="25">
        <f>VLOOKUP(CONCATENATE($F4786," ",$G4786),AllocFactorMatrix,(AC$4+1),FALSE)*$E4788</f>
        <v>392982.48317851132</v>
      </c>
    </row>
    <row r="4787" spans="1:29" hidden="1" outlineLevel="1">
      <c r="F4787" s="61" t="str">
        <f>F4788</f>
        <v>PROD_ENERGY</v>
      </c>
      <c r="G4787" s="20" t="str">
        <f>$G$14</f>
        <v>CUSTOMER</v>
      </c>
      <c r="H4787" s="24">
        <f t="shared" si="2251"/>
        <v>0</v>
      </c>
      <c r="I4787" s="25">
        <f>VLOOKUP(CONCATENATE($F4787," ",$G4787),AllocFactorMatrix,(I$4+1),FALSE)*$E4788</f>
        <v>0</v>
      </c>
      <c r="J4787" s="25">
        <f>VLOOKUP(CONCATENATE($F4787," ",$G4787),AllocFactorMatrix,(J$4+1),FALSE)*$E4788</f>
        <v>0</v>
      </c>
      <c r="K4787" s="25">
        <f>VLOOKUP(CONCATENATE($F4787," ",$G4787),AllocFactorMatrix,(K$4+1),FALSE)*$E4788</f>
        <v>0</v>
      </c>
      <c r="L4787" s="25">
        <f>VLOOKUP(CONCATENATE($F4787," ",$G4787),AllocFactorMatrix,(L$4+1),FALSE)*$E4788</f>
        <v>0</v>
      </c>
      <c r="M4787" s="25">
        <f t="shared" si="2252"/>
        <v>0</v>
      </c>
      <c r="N4787" s="25">
        <f>VLOOKUP(CONCATENATE($F4787," ",$G4787),AllocFactorMatrix,(N$4+1),FALSE)*$E4788</f>
        <v>0</v>
      </c>
      <c r="O4787" s="25">
        <f>VLOOKUP(CONCATENATE($F4787," ",$G4787),AllocFactorMatrix,(O$4+1),FALSE)*$E4788</f>
        <v>0</v>
      </c>
      <c r="P4787" s="25">
        <f>VLOOKUP(CONCATENATE($F4787," ",$G4787),AllocFactorMatrix,(P$4+1),FALSE)*$E4788</f>
        <v>0</v>
      </c>
      <c r="Q4787" s="25">
        <f>VLOOKUP(CONCATENATE($F4787," ",$G4787),AllocFactorMatrix,(Q$4+1),FALSE)*$E4788</f>
        <v>0</v>
      </c>
      <c r="R4787" s="25">
        <f t="shared" si="2254"/>
        <v>0</v>
      </c>
      <c r="S4787" s="25">
        <f>VLOOKUP(CONCATENATE($F4787," ",$G4787),AllocFactorMatrix,(S$4+1),FALSE)*$E4788</f>
        <v>0</v>
      </c>
      <c r="T4787" s="25">
        <f>VLOOKUP(CONCATENATE($F4787," ",$G4787),AllocFactorMatrix,(T$4+1),FALSE)*$E4788</f>
        <v>0</v>
      </c>
      <c r="U4787" s="25">
        <f>VLOOKUP(CONCATENATE($F4787," ",$G4787),AllocFactorMatrix,(U$4+1),FALSE)*$E4788</f>
        <v>0</v>
      </c>
      <c r="V4787" s="25">
        <f>VLOOKUP(CONCATENATE($F4787," ",$G4787),AllocFactorMatrix,(V$4+1),FALSE)*$E4788</f>
        <v>0</v>
      </c>
      <c r="W4787" s="25">
        <f t="shared" si="2256"/>
        <v>0</v>
      </c>
      <c r="X4787" s="25">
        <f>VLOOKUP(CONCATENATE($F4787," ",$G4787),AllocFactorMatrix,(X$4+1),FALSE)*$E4788</f>
        <v>0</v>
      </c>
      <c r="Y4787" s="25">
        <f>VLOOKUP(CONCATENATE($F4787," ",$G4787),AllocFactorMatrix,(Y$4+1),FALSE)*$E4788</f>
        <v>0</v>
      </c>
      <c r="Z4787" s="25">
        <f t="shared" si="2253"/>
        <v>0</v>
      </c>
      <c r="AA4787" s="25">
        <f>VLOOKUP(CONCATENATE($F4787," ",$G4787),AllocFactorMatrix,(AA$4+1),FALSE)*$E4788</f>
        <v>0</v>
      </c>
      <c r="AB4787" s="25">
        <f>VLOOKUP(CONCATENATE($F4787," ",$G4787),AllocFactorMatrix,(AB$4+1),FALSE)*$E4788</f>
        <v>0</v>
      </c>
      <c r="AC4787" s="25">
        <f>VLOOKUP(CONCATENATE($F4787," ",$G4787),AllocFactorMatrix,(AC$4+1),FALSE)*$E4788</f>
        <v>0</v>
      </c>
    </row>
    <row r="4788" spans="1:29" collapsed="1">
      <c r="D4788" s="20" t="s">
        <v>658</v>
      </c>
      <c r="E4788" s="22">
        <f>'Sch 4'!G311+'Sch 4'!G312+'Sch 4'!G337+'Sch 4'!G315</f>
        <v>258705723.01000002</v>
      </c>
      <c r="F4788" s="61" t="s">
        <v>31</v>
      </c>
      <c r="G4788" s="20" t="str">
        <f>$G$15</f>
        <v>TOTAL</v>
      </c>
      <c r="H4788" s="24">
        <f t="shared" si="2251"/>
        <v>258705723.00999999</v>
      </c>
      <c r="I4788" s="25">
        <f>VLOOKUP(CONCATENATE($F4788," ",$G4788),AllocFactorMatrix,(I$4+1),FALSE)*$E4788</f>
        <v>94047933.210113361</v>
      </c>
      <c r="J4788" s="25">
        <f>VLOOKUP(CONCATENATE($F4788," ",$G4788),AllocFactorMatrix,(J$4+1),FALSE)*$E4788</f>
        <v>30355489.946423411</v>
      </c>
      <c r="K4788" s="25">
        <f>VLOOKUP(CONCATENATE($F4788," ",$G4788),AllocFactorMatrix,(K$4+1),FALSE)*$E4788</f>
        <v>347512.76837645081</v>
      </c>
      <c r="L4788" s="25">
        <f>VLOOKUP(CONCATENATE($F4788," ",$G4788),AllocFactorMatrix,(L$4+1),FALSE)*$E4788</f>
        <v>8807.6895937070803</v>
      </c>
      <c r="M4788" s="25">
        <f t="shared" si="2252"/>
        <v>30711810.404393569</v>
      </c>
      <c r="N4788" s="25">
        <f>VLOOKUP(CONCATENATE($F4788," ",$G4788),AllocFactorMatrix,(N$4+1),FALSE)*$E4788</f>
        <v>14689558.853406103</v>
      </c>
      <c r="O4788" s="25">
        <f>VLOOKUP(CONCATENATE($F4788," ",$G4788),AllocFactorMatrix,(O$4+1),FALSE)*$E4788</f>
        <v>4100294.9845680902</v>
      </c>
      <c r="P4788" s="25">
        <f>VLOOKUP(CONCATENATE($F4788," ",$G4788),AllocFactorMatrix,(P$4+1),FALSE)*$E4788</f>
        <v>324623.46257948712</v>
      </c>
      <c r="Q4788" s="25">
        <f>VLOOKUP(CONCATENATE($F4788," ",$G4788),AllocFactorMatrix,(Q$4+1),FALSE)*$E4788</f>
        <v>66546.324654942306</v>
      </c>
      <c r="R4788" s="25">
        <f t="shared" si="2254"/>
        <v>19181023.625208624</v>
      </c>
      <c r="S4788" s="25">
        <f>VLOOKUP(CONCATENATE($F4788," ",$G4788),AllocFactorMatrix,(S$4+1),FALSE)*$E4788</f>
        <v>978832.35535311012</v>
      </c>
      <c r="T4788" s="25">
        <f>VLOOKUP(CONCATENATE($F4788," ",$G4788),AllocFactorMatrix,(T$4+1),FALSE)*$E4788</f>
        <v>11697838.786827359</v>
      </c>
      <c r="U4788" s="25">
        <f>VLOOKUP(CONCATENATE($F4788," ",$G4788),AllocFactorMatrix,(U$4+1),FALSE)*$E4788</f>
        <v>82698246.742793143</v>
      </c>
      <c r="V4788" s="25">
        <f>VLOOKUP(CONCATENATE($F4788," ",$G4788),AllocFactorMatrix,(V$4+1),FALSE)*$E4788</f>
        <v>13253193.45044739</v>
      </c>
      <c r="W4788" s="25">
        <f t="shared" si="2256"/>
        <v>108628111.33542101</v>
      </c>
      <c r="X4788" s="25">
        <f>VLOOKUP(CONCATENATE($F4788," ",$G4788),AllocFactorMatrix,(X$4+1),FALSE)*$E4788</f>
        <v>3984482.0938482489</v>
      </c>
      <c r="Y4788" s="25">
        <f>VLOOKUP(CONCATENATE($F4788," ",$G4788),AllocFactorMatrix,(Y$4+1),FALSE)*$E4788</f>
        <v>93649.401688082173</v>
      </c>
      <c r="Z4788" s="25">
        <f t="shared" si="2253"/>
        <v>4078131.4955363311</v>
      </c>
      <c r="AA4788" s="25">
        <f>VLOOKUP(CONCATENATE($F4788," ",$G4788),AllocFactorMatrix,(AA$4+1),FALSE)*$E4788</f>
        <v>91487.885247278944</v>
      </c>
      <c r="AB4788" s="25">
        <f>VLOOKUP(CONCATENATE($F4788," ",$G4788),AllocFactorMatrix,(AB$4+1),FALSE)*$E4788</f>
        <v>1574242.5709013043</v>
      </c>
      <c r="AC4788" s="25">
        <f>VLOOKUP(CONCATENATE($F4788," ",$G4788),AllocFactorMatrix,(AC$4+1),FALSE)*$E4788</f>
        <v>392982.48317851132</v>
      </c>
    </row>
    <row r="4789" spans="1:29">
      <c r="E4789" s="24"/>
      <c r="F4789" s="61"/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</row>
    <row r="4790" spans="1:29">
      <c r="E4790" s="24"/>
      <c r="F4790" s="61"/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</row>
    <row r="4791" spans="1:29">
      <c r="E4791" s="24"/>
    </row>
    <row r="4792" spans="1:29">
      <c r="A4792" s="21" t="s">
        <v>180</v>
      </c>
      <c r="E4792" s="1"/>
      <c r="F4792" s="63"/>
    </row>
    <row r="4793" spans="1:29" hidden="1" outlineLevel="1">
      <c r="F4793" s="61" t="str">
        <f>F4800</f>
        <v>RATEBASE</v>
      </c>
      <c r="G4793" s="20" t="str">
        <f>$G$8</f>
        <v>PRODUCTION</v>
      </c>
      <c r="H4793" s="24">
        <f t="shared" ref="H4793:H4800" ca="1" si="2257">SUBTOTAL(9,I4793:AC4793)</f>
        <v>28247788.56104942</v>
      </c>
      <c r="I4793" s="25">
        <f t="shared" ref="I4793:I4799" ca="1" si="2258">I$4801*I983/I$990</f>
        <v>8087952.3635565219</v>
      </c>
      <c r="J4793" s="25">
        <f t="shared" ref="J4793:L4799" ca="1" si="2259">$M$4801*J983/$M$990</f>
        <v>5508065.0536151864</v>
      </c>
      <c r="K4793" s="25">
        <f t="shared" ca="1" si="2259"/>
        <v>58167.871383312435</v>
      </c>
      <c r="L4793" s="25">
        <f t="shared" ca="1" si="2259"/>
        <v>638.13570823835312</v>
      </c>
      <c r="M4793" s="25">
        <f t="shared" ref="M4793:M4800" ca="1" si="2260">SUBTOTAL(9,J4793:L4793)</f>
        <v>5566871.0607067365</v>
      </c>
      <c r="N4793" s="25">
        <f t="shared" ref="N4793:Q4799" ca="1" si="2261">$R$4801*N983/$R$990</f>
        <v>3052016.5033876379</v>
      </c>
      <c r="O4793" s="25">
        <f t="shared" ca="1" si="2261"/>
        <v>824544.35925443214</v>
      </c>
      <c r="P4793" s="25">
        <f t="shared" ca="1" si="2261"/>
        <v>56214.167993348885</v>
      </c>
      <c r="Q4793" s="25">
        <f t="shared" ca="1" si="2261"/>
        <v>10398.743322486927</v>
      </c>
      <c r="R4793" s="25">
        <f ca="1">SUBTOTAL(9,N4793:Q4793)</f>
        <v>3943173.7739579063</v>
      </c>
      <c r="S4793" s="25">
        <f t="shared" ref="S4793:V4799" ca="1" si="2262">$W$4801*S983/$W$990</f>
        <v>95586.150623232563</v>
      </c>
      <c r="T4793" s="25">
        <f t="shared" ca="1" si="2262"/>
        <v>1055776.3936644003</v>
      </c>
      <c r="U4793" s="25">
        <f t="shared" ca="1" si="2262"/>
        <v>7241608.3454724932</v>
      </c>
      <c r="V4793" s="25">
        <f t="shared" ca="1" si="2262"/>
        <v>1128461.5496223252</v>
      </c>
      <c r="W4793" s="25">
        <f ca="1">SUBTOTAL(9,S4793:V4793)</f>
        <v>9521432.4393824507</v>
      </c>
      <c r="X4793" s="25">
        <f t="shared" ref="X4793:Y4799" ca="1" si="2263">$Z$4801*X983/$Z$990</f>
        <v>979421.32529479719</v>
      </c>
      <c r="Y4793" s="25">
        <f t="shared" ca="1" si="2263"/>
        <v>23639.142300540403</v>
      </c>
      <c r="Z4793" s="25">
        <f t="shared" ref="Z4793:Z4800" ca="1" si="2264">SUBTOTAL(9,X4793:Y4793)</f>
        <v>1003060.4675953375</v>
      </c>
      <c r="AA4793" s="25">
        <f t="shared" ref="AA4793:AC4799" ca="1" si="2265">AA$4801*AA983/AA$990</f>
        <v>17348.99348885061</v>
      </c>
      <c r="AB4793" s="25">
        <f t="shared" ca="1" si="2265"/>
        <v>82362.11152258447</v>
      </c>
      <c r="AC4793" s="25">
        <f t="shared" ca="1" si="2265"/>
        <v>25587.35083902959</v>
      </c>
    </row>
    <row r="4794" spans="1:29" hidden="1" outlineLevel="1">
      <c r="F4794" s="61" t="str">
        <f>F4800</f>
        <v>RATEBASE</v>
      </c>
      <c r="G4794" s="20" t="str">
        <f>$G$9</f>
        <v>BULKTRAN</v>
      </c>
      <c r="H4794" s="24">
        <f t="shared" ca="1" si="2257"/>
        <v>35960865.184016779</v>
      </c>
      <c r="I4794" s="25">
        <f t="shared" ca="1" si="2258"/>
        <v>10304948.847061353</v>
      </c>
      <c r="J4794" s="25">
        <f t="shared" ca="1" si="2259"/>
        <v>7013136.9320429778</v>
      </c>
      <c r="K4794" s="25">
        <f t="shared" ca="1" si="2259"/>
        <v>74774.329490457705</v>
      </c>
      <c r="L4794" s="25">
        <f t="shared" ca="1" si="2259"/>
        <v>972.89791047377832</v>
      </c>
      <c r="M4794" s="25">
        <f t="shared" ca="1" si="2260"/>
        <v>7088884.1594439093</v>
      </c>
      <c r="N4794" s="25">
        <f t="shared" ca="1" si="2261"/>
        <v>3879960.0179211381</v>
      </c>
      <c r="O4794" s="25">
        <f t="shared" ca="1" si="2261"/>
        <v>1058640.4037313412</v>
      </c>
      <c r="P4794" s="25">
        <f t="shared" ca="1" si="2261"/>
        <v>74030.757996575354</v>
      </c>
      <c r="Q4794" s="25">
        <f t="shared" ca="1" si="2261"/>
        <v>23823.543968326132</v>
      </c>
      <c r="R4794" s="25">
        <f t="shared" ref="R4794:R4800" ca="1" si="2266">SUBTOTAL(9,N4794:Q4794)</f>
        <v>5036454.7236173805</v>
      </c>
      <c r="S4794" s="25">
        <f t="shared" ca="1" si="2262"/>
        <v>122307.53280594926</v>
      </c>
      <c r="T4794" s="25">
        <f t="shared" ca="1" si="2262"/>
        <v>1347697.3635275513</v>
      </c>
      <c r="U4794" s="25">
        <f t="shared" ca="1" si="2262"/>
        <v>9193557.0512225591</v>
      </c>
      <c r="V4794" s="25">
        <f t="shared" ca="1" si="2262"/>
        <v>1435860.314217431</v>
      </c>
      <c r="W4794" s="25">
        <f t="shared" ref="W4794:W4800" ca="1" si="2267">SUBTOTAL(9,S4794:V4794)</f>
        <v>12099422.261773491</v>
      </c>
      <c r="X4794" s="25">
        <f t="shared" ca="1" si="2263"/>
        <v>1242017.2666677698</v>
      </c>
      <c r="Y4794" s="25">
        <f t="shared" ca="1" si="2263"/>
        <v>30009.266032683983</v>
      </c>
      <c r="Z4794" s="25">
        <f t="shared" ca="1" si="2264"/>
        <v>1272026.5327004537</v>
      </c>
      <c r="AA4794" s="25">
        <f t="shared" ca="1" si="2265"/>
        <v>22029.890315925506</v>
      </c>
      <c r="AB4794" s="25">
        <f t="shared" ca="1" si="2265"/>
        <v>104607.74691205264</v>
      </c>
      <c r="AC4794" s="25">
        <f t="shared" ca="1" si="2265"/>
        <v>32491.022192220022</v>
      </c>
    </row>
    <row r="4795" spans="1:29" hidden="1" outlineLevel="1">
      <c r="F4795" s="61" t="str">
        <f>F4800</f>
        <v>RATEBASE</v>
      </c>
      <c r="G4795" s="20" t="str">
        <f>$G$10</f>
        <v>SUBTRAN</v>
      </c>
      <c r="H4795" s="24">
        <f t="shared" ca="1" si="2257"/>
        <v>13537983.363262111</v>
      </c>
      <c r="I4795" s="25">
        <f t="shared" ca="1" si="2258"/>
        <v>3726851.1046896679</v>
      </c>
      <c r="J4795" s="25">
        <f t="shared" ca="1" si="2259"/>
        <v>2566851.4621211779</v>
      </c>
      <c r="K4795" s="25">
        <f t="shared" ca="1" si="2259"/>
        <v>27207.353295454897</v>
      </c>
      <c r="L4795" s="25">
        <f t="shared" ca="1" si="2259"/>
        <v>458.12834762889412</v>
      </c>
      <c r="M4795" s="25">
        <f t="shared" ca="1" si="2260"/>
        <v>2594516.9437642614</v>
      </c>
      <c r="N4795" s="25">
        <f t="shared" ca="1" si="2261"/>
        <v>1479455.9394175862</v>
      </c>
      <c r="O4795" s="25">
        <f t="shared" ca="1" si="2261"/>
        <v>401294.12202940433</v>
      </c>
      <c r="P4795" s="25">
        <f t="shared" ca="1" si="2261"/>
        <v>36191.975794463477</v>
      </c>
      <c r="Q4795" s="25">
        <f t="shared" ca="1" si="2261"/>
        <v>0</v>
      </c>
      <c r="R4795" s="25">
        <f t="shared" ca="1" si="2266"/>
        <v>1916942.037241454</v>
      </c>
      <c r="S4795" s="25">
        <f t="shared" ca="1" si="2262"/>
        <v>43451.619246412163</v>
      </c>
      <c r="T4795" s="25">
        <f t="shared" ca="1" si="2262"/>
        <v>507753.21273810172</v>
      </c>
      <c r="U4795" s="25">
        <f t="shared" ca="1" si="2262"/>
        <v>4226980.3449529735</v>
      </c>
      <c r="V4795" s="25">
        <f t="shared" ca="1" si="2262"/>
        <v>0</v>
      </c>
      <c r="W4795" s="25">
        <f t="shared" ca="1" si="2267"/>
        <v>4778185.176937487</v>
      </c>
      <c r="X4795" s="25">
        <f t="shared" ca="1" si="2263"/>
        <v>473681.0277107876</v>
      </c>
      <c r="Y4795" s="25">
        <f t="shared" ca="1" si="2263"/>
        <v>11343.457412821946</v>
      </c>
      <c r="Z4795" s="25">
        <f t="shared" ca="1" si="2264"/>
        <v>485024.48512360954</v>
      </c>
      <c r="AA4795" s="25">
        <f t="shared" ca="1" si="2265"/>
        <v>7913.400446240661</v>
      </c>
      <c r="AB4795" s="25">
        <f t="shared" ca="1" si="2265"/>
        <v>21767.057176915296</v>
      </c>
      <c r="AC4795" s="25">
        <f t="shared" ca="1" si="2265"/>
        <v>6783.1578824734188</v>
      </c>
    </row>
    <row r="4796" spans="1:29" hidden="1" outlineLevel="1">
      <c r="F4796" s="61" t="str">
        <f>F4800</f>
        <v>RATEBASE</v>
      </c>
      <c r="G4796" s="20" t="str">
        <f>$G$11</f>
        <v>DISTPRI</v>
      </c>
      <c r="H4796" s="24">
        <f t="shared" ca="1" si="2257"/>
        <v>24733679.957775444</v>
      </c>
      <c r="I4796" s="25">
        <f t="shared" ca="1" si="2258"/>
        <v>10051662.965405293</v>
      </c>
      <c r="J4796" s="25">
        <f t="shared" ca="1" si="2259"/>
        <v>6810633.0295836497</v>
      </c>
      <c r="K4796" s="25">
        <f t="shared" ca="1" si="2259"/>
        <v>71926.481284842361</v>
      </c>
      <c r="L4796" s="25">
        <f t="shared" ca="1" si="2259"/>
        <v>0</v>
      </c>
      <c r="M4796" s="25">
        <f t="shared" ca="1" si="2260"/>
        <v>6882559.5108684916</v>
      </c>
      <c r="N4796" s="25">
        <f t="shared" ca="1" si="2261"/>
        <v>3886100.4875925137</v>
      </c>
      <c r="O4796" s="25">
        <f t="shared" ca="1" si="2261"/>
        <v>1051469.2907605765</v>
      </c>
      <c r="P4796" s="25">
        <f t="shared" ca="1" si="2261"/>
        <v>0</v>
      </c>
      <c r="Q4796" s="25">
        <f t="shared" ca="1" si="2261"/>
        <v>0</v>
      </c>
      <c r="R4796" s="25">
        <f t="shared" ca="1" si="2266"/>
        <v>4937569.7783530904</v>
      </c>
      <c r="S4796" s="25">
        <f t="shared" ca="1" si="2262"/>
        <v>115936.5623695321</v>
      </c>
      <c r="T4796" s="25">
        <f t="shared" ca="1" si="2262"/>
        <v>1357096.1142308433</v>
      </c>
      <c r="U4796" s="25">
        <f t="shared" ca="1" si="2262"/>
        <v>0</v>
      </c>
      <c r="V4796" s="25">
        <f t="shared" ca="1" si="2262"/>
        <v>0</v>
      </c>
      <c r="W4796" s="25">
        <f t="shared" ca="1" si="2267"/>
        <v>1473032.6766003754</v>
      </c>
      <c r="X4796" s="25">
        <f t="shared" ca="1" si="2263"/>
        <v>1245449.8200260738</v>
      </c>
      <c r="Y4796" s="25">
        <f t="shared" ca="1" si="2263"/>
        <v>29857.710932495396</v>
      </c>
      <c r="Z4796" s="25">
        <f t="shared" ca="1" si="2264"/>
        <v>1275307.5309585691</v>
      </c>
      <c r="AA4796" s="25">
        <f t="shared" ca="1" si="2265"/>
        <v>21791.206560525519</v>
      </c>
      <c r="AB4796" s="25">
        <f t="shared" ca="1" si="2265"/>
        <v>69935.037554888186</v>
      </c>
      <c r="AC4796" s="25">
        <f t="shared" ca="1" si="2265"/>
        <v>21821.251474204393</v>
      </c>
    </row>
    <row r="4797" spans="1:29" hidden="1" outlineLevel="1">
      <c r="F4797" s="61" t="str">
        <f>F4800</f>
        <v>RATEBASE</v>
      </c>
      <c r="G4797" s="20" t="str">
        <f>$G$12</f>
        <v>DISTSEC</v>
      </c>
      <c r="H4797" s="24">
        <f t="shared" ca="1" si="2257"/>
        <v>10039088.810590971</v>
      </c>
      <c r="I4797" s="25">
        <f t="shared" ca="1" si="2258"/>
        <v>4956124.3124394054</v>
      </c>
      <c r="J4797" s="25">
        <f t="shared" ca="1" si="2259"/>
        <v>2994351.5818859534</v>
      </c>
      <c r="K4797" s="25">
        <f t="shared" ca="1" si="2259"/>
        <v>0</v>
      </c>
      <c r="L4797" s="25">
        <f t="shared" ca="1" si="2259"/>
        <v>0</v>
      </c>
      <c r="M4797" s="25">
        <f t="shared" ca="1" si="2260"/>
        <v>2994351.5818859534</v>
      </c>
      <c r="N4797" s="25">
        <f t="shared" ca="1" si="2261"/>
        <v>1396727.2458859582</v>
      </c>
      <c r="O4797" s="25">
        <f t="shared" ca="1" si="2261"/>
        <v>0</v>
      </c>
      <c r="P4797" s="25">
        <f t="shared" ca="1" si="2261"/>
        <v>0</v>
      </c>
      <c r="Q4797" s="25">
        <f t="shared" ca="1" si="2261"/>
        <v>0</v>
      </c>
      <c r="R4797" s="25">
        <f t="shared" ca="1" si="2266"/>
        <v>1396727.2458859582</v>
      </c>
      <c r="S4797" s="25">
        <f t="shared" ca="1" si="2262"/>
        <v>32330.574720871369</v>
      </c>
      <c r="T4797" s="25">
        <f t="shared" ca="1" si="2262"/>
        <v>0</v>
      </c>
      <c r="U4797" s="25">
        <f t="shared" ca="1" si="2262"/>
        <v>0</v>
      </c>
      <c r="V4797" s="25">
        <f t="shared" ca="1" si="2262"/>
        <v>0</v>
      </c>
      <c r="W4797" s="25">
        <f t="shared" ca="1" si="2267"/>
        <v>32330.574720871369</v>
      </c>
      <c r="X4797" s="25">
        <f t="shared" ca="1" si="2263"/>
        <v>459115.1609493008</v>
      </c>
      <c r="Y4797" s="25">
        <f t="shared" ca="1" si="2263"/>
        <v>0</v>
      </c>
      <c r="Z4797" s="25">
        <f t="shared" ca="1" si="2264"/>
        <v>459115.1609493008</v>
      </c>
      <c r="AA4797" s="25">
        <f t="shared" ca="1" si="2265"/>
        <v>7613.6005804105034</v>
      </c>
      <c r="AB4797" s="25">
        <f t="shared" ca="1" si="2265"/>
        <v>147183.85042448147</v>
      </c>
      <c r="AC4797" s="25">
        <f t="shared" ca="1" si="2265"/>
        <v>45642.483704588776</v>
      </c>
    </row>
    <row r="4798" spans="1:29" hidden="1" outlineLevel="1">
      <c r="F4798" s="61" t="str">
        <f>F4800</f>
        <v>RATEBASE</v>
      </c>
      <c r="G4798" s="20" t="str">
        <f>$G$13</f>
        <v>ENERGY</v>
      </c>
      <c r="H4798" s="24">
        <f t="shared" ca="1" si="2257"/>
        <v>7819370.0011835238</v>
      </c>
      <c r="I4798" s="25">
        <f t="shared" ca="1" si="2258"/>
        <v>1545493.8933550077</v>
      </c>
      <c r="J4798" s="25">
        <f t="shared" ca="1" si="2259"/>
        <v>1339783.7167168336</v>
      </c>
      <c r="K4798" s="25">
        <f t="shared" ca="1" si="2259"/>
        <v>15543.212405837961</v>
      </c>
      <c r="L4798" s="25">
        <f t="shared" ca="1" si="2259"/>
        <v>394.17005773069576</v>
      </c>
      <c r="M4798" s="25">
        <f t="shared" ca="1" si="2260"/>
        <v>1355721.0991804025</v>
      </c>
      <c r="N4798" s="25">
        <f t="shared" ca="1" si="2261"/>
        <v>855653.61046459584</v>
      </c>
      <c r="O4798" s="25">
        <f t="shared" ca="1" si="2261"/>
        <v>235869.1222644294</v>
      </c>
      <c r="P4798" s="25">
        <f t="shared" ca="1" si="2261"/>
        <v>18383.9072455815</v>
      </c>
      <c r="Q4798" s="25">
        <f t="shared" ca="1" si="2261"/>
        <v>-2106.7224903315509</v>
      </c>
      <c r="R4798" s="25">
        <f t="shared" ca="1" si="2266"/>
        <v>1107799.9174842751</v>
      </c>
      <c r="S4798" s="25">
        <f t="shared" ca="1" si="2262"/>
        <v>30358.634444697047</v>
      </c>
      <c r="T4798" s="25">
        <f t="shared" ca="1" si="2262"/>
        <v>363803.89307108446</v>
      </c>
      <c r="U4798" s="25">
        <f t="shared" ca="1" si="2262"/>
        <v>2593727.3854025439</v>
      </c>
      <c r="V4798" s="25">
        <f t="shared" ca="1" si="2262"/>
        <v>413478.69881805975</v>
      </c>
      <c r="W4798" s="25">
        <f t="shared" ca="1" si="2267"/>
        <v>3401368.6117363852</v>
      </c>
      <c r="X4798" s="25">
        <f t="shared" ca="1" si="2263"/>
        <v>271262.77787132317</v>
      </c>
      <c r="Y4798" s="25">
        <f t="shared" ca="1" si="2263"/>
        <v>6348.9045056831128</v>
      </c>
      <c r="Z4798" s="25">
        <f t="shared" ca="1" si="2264"/>
        <v>277611.68237700628</v>
      </c>
      <c r="AA4798" s="25">
        <f t="shared" ca="1" si="2265"/>
        <v>6298.7800615918686</v>
      </c>
      <c r="AB4798" s="25">
        <f t="shared" ca="1" si="2265"/>
        <v>95439.062045142186</v>
      </c>
      <c r="AC4798" s="25">
        <f t="shared" ca="1" si="2265"/>
        <v>29636.954943712451</v>
      </c>
    </row>
    <row r="4799" spans="1:29" hidden="1" outlineLevel="1">
      <c r="F4799" s="61" t="str">
        <f>F4800</f>
        <v>RATEBASE</v>
      </c>
      <c r="G4799" s="20" t="str">
        <f>$G$14</f>
        <v>CUSTOMER</v>
      </c>
      <c r="H4799" s="24">
        <f t="shared" ca="1" si="2257"/>
        <v>21466143.122121777</v>
      </c>
      <c r="I4799" s="25">
        <f t="shared" ca="1" si="2258"/>
        <v>9755190.5134927779</v>
      </c>
      <c r="J4799" s="25">
        <f t="shared" ca="1" si="2259"/>
        <v>6421453.4488097085</v>
      </c>
      <c r="K4799" s="25">
        <f t="shared" ca="1" si="2259"/>
        <v>47387.153675242051</v>
      </c>
      <c r="L4799" s="25">
        <f t="shared" ca="1" si="2259"/>
        <v>3136.0416652969243</v>
      </c>
      <c r="M4799" s="25">
        <f t="shared" ca="1" si="2260"/>
        <v>6471976.6441502478</v>
      </c>
      <c r="N4799" s="25">
        <f t="shared" ca="1" si="2261"/>
        <v>142335.3403854174</v>
      </c>
      <c r="O4799" s="25">
        <f t="shared" ca="1" si="2261"/>
        <v>55392.605242210673</v>
      </c>
      <c r="P4799" s="25">
        <f t="shared" ca="1" si="2261"/>
        <v>23488.372213478935</v>
      </c>
      <c r="Q4799" s="25">
        <f t="shared" ca="1" si="2261"/>
        <v>12813.205618833314</v>
      </c>
      <c r="R4799" s="25">
        <f t="shared" ca="1" si="2266"/>
        <v>234029.5234599403</v>
      </c>
      <c r="S4799" s="25">
        <f t="shared" ca="1" si="2262"/>
        <v>1071.3573880617889</v>
      </c>
      <c r="T4799" s="25">
        <f t="shared" ca="1" si="2262"/>
        <v>19180.586251308145</v>
      </c>
      <c r="U4799" s="25">
        <f t="shared" ca="1" si="2262"/>
        <v>39980.683765098969</v>
      </c>
      <c r="V4799" s="25">
        <f t="shared" ca="1" si="2262"/>
        <v>9853.6314444610434</v>
      </c>
      <c r="W4799" s="25">
        <f t="shared" ca="1" si="2267"/>
        <v>70086.258848929952</v>
      </c>
      <c r="X4799" s="25">
        <f t="shared" ca="1" si="2263"/>
        <v>56915.710616032484</v>
      </c>
      <c r="Y4799" s="25">
        <f t="shared" ca="1" si="2263"/>
        <v>874.42967968980201</v>
      </c>
      <c r="Z4799" s="25">
        <f t="shared" ca="1" si="2264"/>
        <v>57790.140295722289</v>
      </c>
      <c r="AA4799" s="25">
        <f t="shared" ca="1" si="2265"/>
        <v>3435.1285464553416</v>
      </c>
      <c r="AB4799" s="25">
        <f t="shared" ca="1" si="2265"/>
        <v>4096876.1343639344</v>
      </c>
      <c r="AC4799" s="25">
        <f t="shared" ca="1" si="2265"/>
        <v>776758.77896377165</v>
      </c>
    </row>
    <row r="4800" spans="1:29" collapsed="1">
      <c r="B4800" s="59" t="s">
        <v>173</v>
      </c>
      <c r="E4800" s="22">
        <v>141804920</v>
      </c>
      <c r="F4800" s="22" t="s">
        <v>75</v>
      </c>
      <c r="G4800" s="20" t="str">
        <f>$G$15</f>
        <v>TOTAL</v>
      </c>
      <c r="H4800" s="24">
        <f t="shared" ca="1" si="2257"/>
        <v>141804919</v>
      </c>
      <c r="I4800" s="25">
        <f ca="1">SUM(I4793:I4799)</f>
        <v>48428224.000000022</v>
      </c>
      <c r="J4800" s="25">
        <f ca="1">SUM(J4793:J4799)</f>
        <v>32654275.224775486</v>
      </c>
      <c r="K4800" s="25">
        <f ca="1">SUM(K4793:K4799)</f>
        <v>295006.40153514739</v>
      </c>
      <c r="L4800" s="25">
        <f ca="1">SUM(L4793:L4799)</f>
        <v>5599.3736893686455</v>
      </c>
      <c r="M4800" s="25">
        <f t="shared" ca="1" si="2260"/>
        <v>32954881</v>
      </c>
      <c r="N4800" s="25">
        <f ca="1">SUM(N4793:N4799)</f>
        <v>14692249.145054847</v>
      </c>
      <c r="O4800" s="25">
        <f ca="1">SUM(O4793:O4799)</f>
        <v>3627209.9032823946</v>
      </c>
      <c r="P4800" s="25">
        <f ca="1">SUM(P4793:P4799)</f>
        <v>208309.18124344814</v>
      </c>
      <c r="Q4800" s="25">
        <f ca="1">SUM(Q4793:Q4799)</f>
        <v>44928.770419314824</v>
      </c>
      <c r="R4800" s="25">
        <f t="shared" ca="1" si="2266"/>
        <v>18572697.000000007</v>
      </c>
      <c r="S4800" s="25">
        <f ca="1">SUM(S4793:S4799)</f>
        <v>441042.43159875623</v>
      </c>
      <c r="T4800" s="25">
        <f ca="1">SUM(T4793:T4799)</f>
        <v>4651307.5634832885</v>
      </c>
      <c r="U4800" s="25">
        <f ca="1">SUM(U4793:U4799)</f>
        <v>23295853.81081567</v>
      </c>
      <c r="V4800" s="25">
        <f ca="1">SUM(V4793:V4799)</f>
        <v>2987654.194102277</v>
      </c>
      <c r="W4800" s="25">
        <f t="shared" ca="1" si="2267"/>
        <v>31375857.999999989</v>
      </c>
      <c r="X4800" s="25">
        <f ca="1">SUM(X4793:X4799)</f>
        <v>4727863.0891360845</v>
      </c>
      <c r="Y4800" s="25">
        <f ca="1">SUM(Y4793:Y4799)</f>
        <v>102072.91086391464</v>
      </c>
      <c r="Z4800" s="25">
        <f t="shared" ca="1" si="2264"/>
        <v>4829935.9999999991</v>
      </c>
      <c r="AA4800" s="25">
        <f ca="1">SUM(AA4793:AA4799)</f>
        <v>86431</v>
      </c>
      <c r="AB4800" s="25">
        <f ca="1">SUM(AB4793:AB4799)</f>
        <v>4618170.9999999981</v>
      </c>
      <c r="AC4800" s="25">
        <f ca="1">SUM(AC4793:AC4799)</f>
        <v>938721.00000000023</v>
      </c>
    </row>
    <row r="4801" spans="2:29">
      <c r="F4801" s="61"/>
      <c r="H4801" s="24"/>
      <c r="I4801" s="25">
        <f ca="1">Proposed!M11</f>
        <v>48428224</v>
      </c>
      <c r="J4801" s="25"/>
      <c r="K4801" s="25"/>
      <c r="L4801" s="25"/>
      <c r="M4801" s="25">
        <f ca="1">Proposed!M13</f>
        <v>32954881</v>
      </c>
      <c r="N4801" s="25"/>
      <c r="O4801" s="25"/>
      <c r="P4801" s="25"/>
      <c r="Q4801" s="25"/>
      <c r="R4801" s="25">
        <f ca="1">Proposed!M16</f>
        <v>18572697</v>
      </c>
      <c r="S4801" s="25"/>
      <c r="T4801" s="25"/>
      <c r="U4801" s="25"/>
      <c r="V4801" s="25"/>
      <c r="W4801" s="25">
        <f ca="1">Proposed!M19</f>
        <v>31375858</v>
      </c>
      <c r="X4801" s="25"/>
      <c r="Y4801" s="25"/>
      <c r="Z4801" s="25">
        <f ca="1">Proposed!M15</f>
        <v>4829936</v>
      </c>
      <c r="AA4801" s="25">
        <f ca="1">Proposed!M21</f>
        <v>86431</v>
      </c>
      <c r="AB4801" s="25">
        <f ca="1">Proposed!M23</f>
        <v>4618171</v>
      </c>
      <c r="AC4801" s="25">
        <f ca="1">Proposed!M25</f>
        <v>938721</v>
      </c>
    </row>
    <row r="4802" spans="2:29">
      <c r="B4802" s="59" t="s">
        <v>179</v>
      </c>
      <c r="E4802" s="22"/>
      <c r="F4802" s="61"/>
      <c r="H4802" s="295">
        <f t="shared" ref="H4802:AC4802" ca="1" si="2268">H4800/H990</f>
        <v>7.5739999385868159E-2</v>
      </c>
      <c r="I4802" s="295">
        <f t="shared" ca="1" si="2268"/>
        <v>4.5479047840312196E-2</v>
      </c>
      <c r="J4802" s="295">
        <f t="shared" ca="1" si="2268"/>
        <v>0.1220318109436228</v>
      </c>
      <c r="K4802" s="295">
        <f t="shared" ca="1" si="2268"/>
        <v>0.12203181094362274</v>
      </c>
      <c r="L4802" s="295">
        <f t="shared" ca="1" si="2268"/>
        <v>0.12203181094362274</v>
      </c>
      <c r="M4802" s="295">
        <f t="shared" ca="1" si="2268"/>
        <v>0.1220318109436228</v>
      </c>
      <c r="N4802" s="295">
        <f t="shared" ca="1" si="2268"/>
        <v>0.16057449968802917</v>
      </c>
      <c r="O4802" s="295">
        <f t="shared" ca="1" si="2268"/>
        <v>0.1605744996880292</v>
      </c>
      <c r="P4802" s="295">
        <f t="shared" ca="1" si="2268"/>
        <v>0.16057449968802925</v>
      </c>
      <c r="Q4802" s="295">
        <f ca="1">IFERROR(Q4800/Q990,0)</f>
        <v>0.16057449968802917</v>
      </c>
      <c r="R4802" s="295">
        <f t="shared" ca="1" si="2268"/>
        <v>0.16057449968802925</v>
      </c>
      <c r="S4802" s="295">
        <f t="shared" ca="1" si="2268"/>
        <v>8.635938056605863E-2</v>
      </c>
      <c r="T4802" s="295">
        <f t="shared" ca="1" si="2268"/>
        <v>8.6359380566058588E-2</v>
      </c>
      <c r="U4802" s="295">
        <f t="shared" ca="1" si="2268"/>
        <v>8.6359380566058672E-2</v>
      </c>
      <c r="V4802" s="295">
        <f t="shared" ca="1" si="2268"/>
        <v>8.6359380566058658E-2</v>
      </c>
      <c r="W4802" s="295">
        <f t="shared" ca="1" si="2268"/>
        <v>8.6359380566058602E-2</v>
      </c>
      <c r="X4802" s="295">
        <f t="shared" ca="1" si="2268"/>
        <v>0.18711976989271448</v>
      </c>
      <c r="Y4802" s="295">
        <f t="shared" ca="1" si="2268"/>
        <v>0.18711976989271456</v>
      </c>
      <c r="Z4802" s="295">
        <f t="shared" ca="1" si="2268"/>
        <v>0.1871197698927145</v>
      </c>
      <c r="AA4802" s="295">
        <f t="shared" ca="1" si="2268"/>
        <v>0.19020805471871541</v>
      </c>
      <c r="AB4802" s="295">
        <f t="shared" ca="1" si="2268"/>
        <v>0.16727737176617363</v>
      </c>
      <c r="AC4802" s="295">
        <f t="shared" ca="1" si="2268"/>
        <v>0.20836397280767635</v>
      </c>
    </row>
    <row r="4803" spans="2:29">
      <c r="G4803" s="24"/>
      <c r="I4803" s="296"/>
    </row>
    <row r="4804" spans="2:29" outlineLevel="1">
      <c r="E4804" s="22"/>
      <c r="G4804" s="20" t="str">
        <f>$G$8</f>
        <v>PRODUCTION</v>
      </c>
      <c r="H4804" s="24">
        <f t="shared" ref="H4804:AC4804" ca="1" si="2269">H4793-H4702</f>
        <v>10275477.293209996</v>
      </c>
      <c r="I4804" s="24">
        <f t="shared" ca="1" si="2269"/>
        <v>3209365.9433900351</v>
      </c>
      <c r="J4804" s="24">
        <f t="shared" ca="1" si="2269"/>
        <v>1298535.956800933</v>
      </c>
      <c r="K4804" s="24">
        <f t="shared" ca="1" si="2269"/>
        <v>19705.05384698401</v>
      </c>
      <c r="L4804" s="24">
        <f t="shared" ca="1" si="2269"/>
        <v>911.7205008486651</v>
      </c>
      <c r="M4804" s="24">
        <f t="shared" ca="1" si="2269"/>
        <v>1319152.7311487617</v>
      </c>
      <c r="N4804" s="24">
        <f t="shared" ca="1" si="2269"/>
        <v>872297.25985218771</v>
      </c>
      <c r="O4804" s="24">
        <f t="shared" ca="1" si="2269"/>
        <v>737.90404552570544</v>
      </c>
      <c r="P4804" s="24">
        <f t="shared" ca="1" si="2269"/>
        <v>24687.356821189034</v>
      </c>
      <c r="Q4804" s="24">
        <f t="shared" ca="1" si="2269"/>
        <v>-112316.15977808699</v>
      </c>
      <c r="R4804" s="24">
        <f t="shared" ca="1" si="2269"/>
        <v>785406.36094081309</v>
      </c>
      <c r="S4804" s="24">
        <f t="shared" ca="1" si="2269"/>
        <v>5371.5686040882865</v>
      </c>
      <c r="T4804" s="24">
        <f t="shared" ca="1" si="2269"/>
        <v>-350868.94622049225</v>
      </c>
      <c r="U4804" s="24">
        <f t="shared" ca="1" si="2269"/>
        <v>4291534.1338651478</v>
      </c>
      <c r="V4804" s="24">
        <f t="shared" ca="1" si="2269"/>
        <v>780758.49352356535</v>
      </c>
      <c r="W4804" s="24">
        <f t="shared" ca="1" si="2269"/>
        <v>4726795.2497722991</v>
      </c>
      <c r="X4804" s="24">
        <f t="shared" ca="1" si="2269"/>
        <v>210206.93791812647</v>
      </c>
      <c r="Y4804" s="24">
        <f t="shared" ca="1" si="2269"/>
        <v>6853.5392408429652</v>
      </c>
      <c r="Z4804" s="24">
        <f t="shared" ca="1" si="2269"/>
        <v>217060.47715896915</v>
      </c>
      <c r="AA4804" s="24">
        <f t="shared" ca="1" si="2269"/>
        <v>3516.4968938182319</v>
      </c>
      <c r="AB4804" s="24">
        <f t="shared" ca="1" si="2269"/>
        <v>10990.424870736562</v>
      </c>
      <c r="AC4804" s="24">
        <f t="shared" ca="1" si="2269"/>
        <v>3189.6090345498596</v>
      </c>
    </row>
    <row r="4805" spans="2:29" outlineLevel="1">
      <c r="E4805" s="22"/>
      <c r="F4805" s="61"/>
      <c r="G4805" s="20" t="str">
        <f>$G$9</f>
        <v>BULKTRAN</v>
      </c>
      <c r="H4805" s="24">
        <f t="shared" ref="H4805:AC4805" ca="1" si="2270">H4794-H4703</f>
        <v>13967421.472855028</v>
      </c>
      <c r="I4805" s="24">
        <f t="shared" ca="1" si="2270"/>
        <v>4551906.0176592525</v>
      </c>
      <c r="J4805" s="24">
        <f t="shared" ca="1" si="2270"/>
        <v>1723881.0178560894</v>
      </c>
      <c r="K4805" s="24">
        <f t="shared" ca="1" si="2270"/>
        <v>-14467.044680617983</v>
      </c>
      <c r="L4805" s="24">
        <f t="shared" ca="1" si="2270"/>
        <v>-2345.5368585772671</v>
      </c>
      <c r="M4805" s="24">
        <f t="shared" ca="1" si="2270"/>
        <v>1707068.4363168944</v>
      </c>
      <c r="N4805" s="24">
        <f t="shared" ca="1" si="2270"/>
        <v>1048191.0808352819</v>
      </c>
      <c r="O4805" s="24">
        <f t="shared" ca="1" si="2270"/>
        <v>30932.914364193915</v>
      </c>
      <c r="P4805" s="24">
        <f t="shared" ca="1" si="2270"/>
        <v>26233.060157436979</v>
      </c>
      <c r="Q4805" s="24">
        <f t="shared" ca="1" si="2270"/>
        <v>302485.22372510424</v>
      </c>
      <c r="R4805" s="24">
        <f t="shared" ca="1" si="2270"/>
        <v>1407842.2790820175</v>
      </c>
      <c r="S4805" s="24">
        <f t="shared" ca="1" si="2270"/>
        <v>16745.443692519577</v>
      </c>
      <c r="T4805" s="24">
        <f t="shared" ca="1" si="2270"/>
        <v>-355725.67874327162</v>
      </c>
      <c r="U4805" s="24">
        <f t="shared" ca="1" si="2270"/>
        <v>5254138.1128188064</v>
      </c>
      <c r="V4805" s="24">
        <f t="shared" ca="1" si="2270"/>
        <v>1105027.6667923853</v>
      </c>
      <c r="W4805" s="24">
        <f t="shared" ca="1" si="2270"/>
        <v>6020185.5445604417</v>
      </c>
      <c r="X4805" s="24">
        <f t="shared" ca="1" si="2270"/>
        <v>245023.14196083904</v>
      </c>
      <c r="Y4805" s="24">
        <f t="shared" ca="1" si="2270"/>
        <v>9490.8018837985655</v>
      </c>
      <c r="Z4805" s="24">
        <f t="shared" ca="1" si="2270"/>
        <v>254513.94384463748</v>
      </c>
      <c r="AA4805" s="24">
        <f t="shared" ca="1" si="2270"/>
        <v>5231.9288492349333</v>
      </c>
      <c r="AB4805" s="24">
        <f t="shared" ca="1" si="2270"/>
        <v>15590.887536687267</v>
      </c>
      <c r="AC4805" s="24">
        <f t="shared" ca="1" si="2270"/>
        <v>5082.4350058764285</v>
      </c>
    </row>
    <row r="4806" spans="2:29" outlineLevel="1">
      <c r="E4806" s="22"/>
      <c r="F4806" s="61"/>
      <c r="G4806" s="20" t="str">
        <f>$G$10</f>
        <v>SUBTRAN</v>
      </c>
      <c r="H4806" s="24">
        <f t="shared" ref="H4806:AC4806" ca="1" si="2271">H4795-H4704</f>
        <v>5058827.5315625742</v>
      </c>
      <c r="I4806" s="24">
        <f t="shared" ca="1" si="2271"/>
        <v>1633293.1517860661</v>
      </c>
      <c r="J4806" s="24">
        <f t="shared" ca="1" si="2271"/>
        <v>627652.07287443057</v>
      </c>
      <c r="K4806" s="24">
        <f t="shared" ca="1" si="2271"/>
        <v>-5306.3510885870965</v>
      </c>
      <c r="L4806" s="24">
        <f t="shared" ca="1" si="2271"/>
        <v>-1109.4463957594212</v>
      </c>
      <c r="M4806" s="24">
        <f t="shared" ca="1" si="2271"/>
        <v>621236.27539008367</v>
      </c>
      <c r="N4806" s="24">
        <f t="shared" ca="1" si="2271"/>
        <v>398256.9285219002</v>
      </c>
      <c r="O4806" s="24">
        <f t="shared" ca="1" si="2271"/>
        <v>11300.779223768448</v>
      </c>
      <c r="P4806" s="24">
        <f t="shared" ca="1" si="2271"/>
        <v>12774.930647760368</v>
      </c>
      <c r="Q4806" s="24">
        <f t="shared" ca="1" si="2271"/>
        <v>0</v>
      </c>
      <c r="R4806" s="24">
        <f t="shared" ca="1" si="2271"/>
        <v>422332.63839342864</v>
      </c>
      <c r="S4806" s="24">
        <f t="shared" ca="1" si="2271"/>
        <v>5866.545733696752</v>
      </c>
      <c r="T4806" s="24">
        <f t="shared" ca="1" si="2271"/>
        <v>-134964.77856615128</v>
      </c>
      <c r="U4806" s="24">
        <f t="shared" ca="1" si="2271"/>
        <v>2408266.4962624083</v>
      </c>
      <c r="V4806" s="24">
        <f t="shared" ca="1" si="2271"/>
        <v>0</v>
      </c>
      <c r="W4806" s="24">
        <f t="shared" ca="1" si="2271"/>
        <v>2279168.2634299514</v>
      </c>
      <c r="X4806" s="24">
        <f t="shared" ca="1" si="2271"/>
        <v>93065.416673792177</v>
      </c>
      <c r="Y4806" s="24">
        <f t="shared" ca="1" si="2271"/>
        <v>3578.3091232919132</v>
      </c>
      <c r="Z4806" s="24">
        <f t="shared" ca="1" si="2271"/>
        <v>96643.725797084102</v>
      </c>
      <c r="AA4806" s="24">
        <f t="shared" ca="1" si="2271"/>
        <v>1873.0461335285736</v>
      </c>
      <c r="AB4806" s="24">
        <f t="shared" ca="1" si="2271"/>
        <v>3224.3193480543669</v>
      </c>
      <c r="AC4806" s="24">
        <f t="shared" ca="1" si="2271"/>
        <v>1056.1112843739456</v>
      </c>
    </row>
    <row r="4807" spans="2:29" outlineLevel="1">
      <c r="E4807" s="22"/>
      <c r="F4807" s="61"/>
      <c r="G4807" s="20" t="str">
        <f>$G$11</f>
        <v>DISTPRI</v>
      </c>
      <c r="H4807" s="24">
        <f t="shared" ref="H4807:AC4807" ca="1" si="2272">H4796-H4705</f>
        <v>9003656.0413540397</v>
      </c>
      <c r="I4807" s="24">
        <f t="shared" ca="1" si="2272"/>
        <v>5665980.9499199968</v>
      </c>
      <c r="J4807" s="24">
        <f t="shared" ca="1" si="2272"/>
        <v>1997163.2677795254</v>
      </c>
      <c r="K4807" s="24">
        <f t="shared" ca="1" si="2272"/>
        <v>2029.3261624156876</v>
      </c>
      <c r="L4807" s="24">
        <f t="shared" ca="1" si="2272"/>
        <v>0</v>
      </c>
      <c r="M4807" s="24">
        <f t="shared" ca="1" si="2272"/>
        <v>1999192.5939419409</v>
      </c>
      <c r="N4807" s="24">
        <f t="shared" ca="1" si="2272"/>
        <v>1217617.7847800995</v>
      </c>
      <c r="O4807" s="24">
        <f t="shared" ca="1" si="2272"/>
        <v>63551.896600712091</v>
      </c>
      <c r="P4807" s="24">
        <f t="shared" ca="1" si="2272"/>
        <v>0</v>
      </c>
      <c r="Q4807" s="24">
        <f t="shared" ca="1" si="2272"/>
        <v>0</v>
      </c>
      <c r="R4807" s="24">
        <f t="shared" ca="1" si="2272"/>
        <v>1281169.6813808116</v>
      </c>
      <c r="S4807" s="24">
        <f t="shared" ca="1" si="2272"/>
        <v>21419.168766009461</v>
      </c>
      <c r="T4807" s="24">
        <f t="shared" ca="1" si="2272"/>
        <v>-289218.39535961859</v>
      </c>
      <c r="U4807" s="24">
        <f t="shared" ca="1" si="2272"/>
        <v>0</v>
      </c>
      <c r="V4807" s="24">
        <f t="shared" ca="1" si="2272"/>
        <v>0</v>
      </c>
      <c r="W4807" s="24">
        <f t="shared" ca="1" si="2272"/>
        <v>-267799.22659360874</v>
      </c>
      <c r="X4807" s="24">
        <f t="shared" ca="1" si="2272"/>
        <v>292859.79801168595</v>
      </c>
      <c r="Y4807" s="24">
        <f t="shared" ca="1" si="2272"/>
        <v>10163.559512072385</v>
      </c>
      <c r="Z4807" s="24">
        <f t="shared" ca="1" si="2272"/>
        <v>303023.35752375831</v>
      </c>
      <c r="AA4807" s="24">
        <f t="shared" ca="1" si="2272"/>
        <v>5632.0523990495603</v>
      </c>
      <c r="AB4807" s="24">
        <f t="shared" ca="1" si="2272"/>
        <v>12625.620576947833</v>
      </c>
      <c r="AC4807" s="24">
        <f t="shared" ca="1" si="2272"/>
        <v>3831.0122051205944</v>
      </c>
    </row>
    <row r="4808" spans="2:29" outlineLevel="1">
      <c r="E4808" s="22"/>
      <c r="F4808" s="61"/>
      <c r="G4808" s="20" t="str">
        <f>$G$12</f>
        <v>DISTSEC</v>
      </c>
      <c r="H4808" s="24">
        <f t="shared" ref="H4808:AC4808" ca="1" si="2273">H4797-H4706</f>
        <v>4254178.1235234877</v>
      </c>
      <c r="I4808" s="24">
        <f t="shared" ca="1" si="2273"/>
        <v>2789703.2807301865</v>
      </c>
      <c r="J4808" s="24">
        <f t="shared" ca="1" si="2273"/>
        <v>877071.44559792941</v>
      </c>
      <c r="K4808" s="24">
        <f t="shared" ca="1" si="2273"/>
        <v>0</v>
      </c>
      <c r="L4808" s="24">
        <f t="shared" ca="1" si="2273"/>
        <v>0</v>
      </c>
      <c r="M4808" s="24">
        <f t="shared" ca="1" si="2273"/>
        <v>877071.44559792941</v>
      </c>
      <c r="N4808" s="24">
        <f t="shared" ca="1" si="2273"/>
        <v>437110.65380177542</v>
      </c>
      <c r="O4808" s="24">
        <f t="shared" ca="1" si="2273"/>
        <v>0</v>
      </c>
      <c r="P4808" s="24">
        <f t="shared" ca="1" si="2273"/>
        <v>0</v>
      </c>
      <c r="Q4808" s="24">
        <f t="shared" ca="1" si="2273"/>
        <v>0</v>
      </c>
      <c r="R4808" s="24">
        <f t="shared" ca="1" si="2273"/>
        <v>437110.65380177542</v>
      </c>
      <c r="S4808" s="24">
        <f t="shared" ca="1" si="2273"/>
        <v>5968.4556610510081</v>
      </c>
      <c r="T4808" s="24">
        <f t="shared" ca="1" si="2273"/>
        <v>0</v>
      </c>
      <c r="U4808" s="24">
        <f t="shared" ca="1" si="2273"/>
        <v>0</v>
      </c>
      <c r="V4808" s="24">
        <f t="shared" ca="1" si="2273"/>
        <v>0</v>
      </c>
      <c r="W4808" s="24">
        <f t="shared" ca="1" si="2273"/>
        <v>5968.4556610510081</v>
      </c>
      <c r="X4808" s="24">
        <f t="shared" ca="1" si="2273"/>
        <v>107803.27777274552</v>
      </c>
      <c r="Y4808" s="24">
        <f t="shared" ca="1" si="2273"/>
        <v>0</v>
      </c>
      <c r="Z4808" s="24">
        <f t="shared" ca="1" si="2273"/>
        <v>107803.27777274552</v>
      </c>
      <c r="AA4808" s="24">
        <f t="shared" ca="1" si="2273"/>
        <v>1967.3290823626103</v>
      </c>
      <c r="AB4808" s="24">
        <f t="shared" ca="1" si="2273"/>
        <v>26542.975045477418</v>
      </c>
      <c r="AC4808" s="24">
        <f t="shared" ca="1" si="2273"/>
        <v>8010.7058319654534</v>
      </c>
    </row>
    <row r="4809" spans="2:29" outlineLevel="1">
      <c r="E4809" s="22"/>
      <c r="F4809" s="61"/>
      <c r="G4809" s="20" t="str">
        <f>$G$13</f>
        <v>ENERGY</v>
      </c>
      <c r="H4809" s="24">
        <f t="shared" ref="H4809:AC4809" ca="1" si="2274">H4798-H4707</f>
        <v>5164930.4547805078</v>
      </c>
      <c r="I4809" s="24">
        <f t="shared" ca="1" si="2274"/>
        <v>1399936.5349918304</v>
      </c>
      <c r="J4809" s="24">
        <f t="shared" ca="1" si="2274"/>
        <v>589875.18363473564</v>
      </c>
      <c r="K4809" s="24">
        <f t="shared" ca="1" si="2274"/>
        <v>24991.094785243971</v>
      </c>
      <c r="L4809" s="24">
        <f t="shared" ca="1" si="2274"/>
        <v>1204.9562553716555</v>
      </c>
      <c r="M4809" s="24">
        <f t="shared" ca="1" si="2274"/>
        <v>616071.23467535223</v>
      </c>
      <c r="N4809" s="24">
        <f t="shared" ca="1" si="2274"/>
        <v>422890.11958914233</v>
      </c>
      <c r="O4809" s="24">
        <f t="shared" ca="1" si="2274"/>
        <v>27343.328861528047</v>
      </c>
      <c r="P4809" s="24">
        <f t="shared" ca="1" si="2274"/>
        <v>14323.975309533664</v>
      </c>
      <c r="Q4809" s="24">
        <f t="shared" ca="1" si="2274"/>
        <v>-242300.01477643935</v>
      </c>
      <c r="R4809" s="24">
        <f t="shared" ca="1" si="2274"/>
        <v>222257.4089837668</v>
      </c>
      <c r="S4809" s="24">
        <f t="shared" ca="1" si="2274"/>
        <v>6105.6653400132418</v>
      </c>
      <c r="T4809" s="24">
        <f t="shared" ca="1" si="2274"/>
        <v>-59674.162517602032</v>
      </c>
      <c r="U4809" s="24">
        <f t="shared" ca="1" si="2274"/>
        <v>2492718.1490490921</v>
      </c>
      <c r="V4809" s="24">
        <f t="shared" ca="1" si="2274"/>
        <v>343987.76423529553</v>
      </c>
      <c r="W4809" s="24">
        <f t="shared" ca="1" si="2274"/>
        <v>2783137.4161067978</v>
      </c>
      <c r="X4809" s="24">
        <f t="shared" ca="1" si="2274"/>
        <v>109089.91693689377</v>
      </c>
      <c r="Y4809" s="24">
        <f t="shared" ca="1" si="2274"/>
        <v>2381.1387908201723</v>
      </c>
      <c r="Z4809" s="24">
        <f t="shared" ca="1" si="2274"/>
        <v>111471.05572771418</v>
      </c>
      <c r="AA4809" s="24">
        <f t="shared" ca="1" si="2274"/>
        <v>1672.2991228436285</v>
      </c>
      <c r="AB4809" s="24">
        <f t="shared" ca="1" si="2274"/>
        <v>24990.854704589787</v>
      </c>
      <c r="AC4809" s="24">
        <f t="shared" ca="1" si="2274"/>
        <v>5393.6504676484547</v>
      </c>
    </row>
    <row r="4810" spans="2:29" outlineLevel="1">
      <c r="E4810" s="22"/>
      <c r="F4810" s="61"/>
      <c r="G4810" s="20" t="str">
        <f>$G$14</f>
        <v>CUSTOMER</v>
      </c>
      <c r="H4810" s="24">
        <f t="shared" ref="H4810:AC4810" ca="1" si="2275">H4799-H4708</f>
        <v>8510164.3020959832</v>
      </c>
      <c r="I4810" s="24">
        <f t="shared" ca="1" si="2275"/>
        <v>5555351.5116074104</v>
      </c>
      <c r="J4810" s="24">
        <f t="shared" ca="1" si="2275"/>
        <v>1898507.02617497</v>
      </c>
      <c r="K4810" s="24">
        <f t="shared" ca="1" si="2275"/>
        <v>4066.4219015564013</v>
      </c>
      <c r="L4810" s="24">
        <f t="shared" ca="1" si="2275"/>
        <v>-2444.8749589395093</v>
      </c>
      <c r="M4810" s="24">
        <f t="shared" ca="1" si="2275"/>
        <v>1900128.5731175886</v>
      </c>
      <c r="N4810" s="24">
        <f t="shared" ca="1" si="2275"/>
        <v>45158.698029442487</v>
      </c>
      <c r="O4810" s="24">
        <f t="shared" ca="1" si="2275"/>
        <v>3394.3915144873172</v>
      </c>
      <c r="P4810" s="24">
        <f t="shared" ca="1" si="2275"/>
        <v>10309.553021289981</v>
      </c>
      <c r="Q4810" s="24">
        <f t="shared" ca="1" si="2275"/>
        <v>78889.54683114693</v>
      </c>
      <c r="R4810" s="24">
        <f t="shared" ca="1" si="2275"/>
        <v>137752.18939636662</v>
      </c>
      <c r="S4810" s="24">
        <f t="shared" ca="1" si="2275"/>
        <v>196.60231670257463</v>
      </c>
      <c r="T4810" s="24">
        <f t="shared" ca="1" si="2275"/>
        <v>-4092.3459007236634</v>
      </c>
      <c r="U4810" s="24">
        <f t="shared" ca="1" si="2275"/>
        <v>26271.66735223405</v>
      </c>
      <c r="V4810" s="24">
        <f t="shared" ca="1" si="2275"/>
        <v>8030.2830445856998</v>
      </c>
      <c r="W4810" s="24">
        <f t="shared" ca="1" si="2275"/>
        <v>30406.2068127987</v>
      </c>
      <c r="X4810" s="24">
        <f t="shared" ca="1" si="2275"/>
        <v>13587.216563461654</v>
      </c>
      <c r="Y4810" s="24">
        <f t="shared" ca="1" si="2275"/>
        <v>297.90956388426423</v>
      </c>
      <c r="Z4810" s="24">
        <f t="shared" ca="1" si="2275"/>
        <v>13885.126127345931</v>
      </c>
      <c r="AA4810" s="24">
        <f t="shared" ca="1" si="2275"/>
        <v>886.11462051285935</v>
      </c>
      <c r="AB4810" s="24">
        <f t="shared" ca="1" si="2275"/>
        <v>735257.39360692957</v>
      </c>
      <c r="AC4810" s="24">
        <f t="shared" ca="1" si="2275"/>
        <v>136497.18680703838</v>
      </c>
    </row>
    <row r="4811" spans="2:29">
      <c r="B4811" s="59" t="s">
        <v>174</v>
      </c>
      <c r="E4811" s="24">
        <f>E4800-E4709</f>
        <v>56234656.219381616</v>
      </c>
      <c r="F4811" s="61"/>
      <c r="G4811" s="20" t="str">
        <f>$G$15</f>
        <v>TOTAL</v>
      </c>
      <c r="H4811" s="24">
        <f ca="1">H4800-H4709</f>
        <v>56234655.21938163</v>
      </c>
      <c r="I4811" s="24">
        <f ca="1">I4800-I4709</f>
        <v>24805537.390084825</v>
      </c>
      <c r="J4811" s="24">
        <f t="shared" ref="J4811:AC4811" ca="1" si="2276">J4800-J4709</f>
        <v>9012685.9707186148</v>
      </c>
      <c r="K4811" s="24">
        <f t="shared" ca="1" si="2276"/>
        <v>31018.50092699501</v>
      </c>
      <c r="L4811" s="24">
        <f t="shared" ca="1" si="2276"/>
        <v>-3783.1814570558836</v>
      </c>
      <c r="M4811" s="24">
        <f t="shared" ca="1" si="2276"/>
        <v>9039921.290188577</v>
      </c>
      <c r="N4811" s="24">
        <f t="shared" ca="1" si="2276"/>
        <v>4441522.5254098307</v>
      </c>
      <c r="O4811" s="24">
        <f t="shared" ca="1" si="2276"/>
        <v>137261.21461021574</v>
      </c>
      <c r="P4811" s="24">
        <f t="shared" ca="1" si="2276"/>
        <v>88328.875957210243</v>
      </c>
      <c r="Q4811" s="24">
        <f t="shared" ca="1" si="2276"/>
        <v>26758.596001724916</v>
      </c>
      <c r="R4811" s="24">
        <f t="shared" ca="1" si="2276"/>
        <v>4693871.2119789831</v>
      </c>
      <c r="S4811" s="24">
        <f t="shared" ca="1" si="2276"/>
        <v>61673.450114080682</v>
      </c>
      <c r="T4811" s="24">
        <f t="shared" ca="1" si="2276"/>
        <v>-1194544.3073078701</v>
      </c>
      <c r="U4811" s="24">
        <f t="shared" ca="1" si="2276"/>
        <v>14472928.55934771</v>
      </c>
      <c r="V4811" s="24">
        <f t="shared" ca="1" si="2276"/>
        <v>2237804.2075958354</v>
      </c>
      <c r="W4811" s="24">
        <f t="shared" ca="1" si="2276"/>
        <v>15577861.909749743</v>
      </c>
      <c r="X4811" s="24">
        <f t="shared" ca="1" si="2276"/>
        <v>1071635.7058375427</v>
      </c>
      <c r="Y4811" s="24">
        <f t="shared" ca="1" si="2276"/>
        <v>32765.258114710261</v>
      </c>
      <c r="Z4811" s="24">
        <f t="shared" ca="1" si="2276"/>
        <v>1104400.9639522522</v>
      </c>
      <c r="AA4811" s="24">
        <f t="shared" ca="1" si="2276"/>
        <v>20779.267101350415</v>
      </c>
      <c r="AB4811" s="24">
        <f t="shared" ca="1" si="2276"/>
        <v>829222.47568942234</v>
      </c>
      <c r="AC4811" s="24">
        <f t="shared" ca="1" si="2276"/>
        <v>163060.71063657349</v>
      </c>
    </row>
    <row r="4812" spans="2:29">
      <c r="B4812" s="59" t="s">
        <v>175</v>
      </c>
      <c r="E4812" s="310">
        <v>1.33849291</v>
      </c>
      <c r="F4812" s="61"/>
    </row>
    <row r="4813" spans="2:29" outlineLevel="1">
      <c r="E4813" s="22"/>
      <c r="F4813" s="61"/>
      <c r="G4813" s="20" t="str">
        <f>$G$8</f>
        <v>PRODUCTION</v>
      </c>
      <c r="H4813" s="24">
        <f ca="1">H4804*$E4812</f>
        <v>13753653.503827572</v>
      </c>
      <c r="I4813" s="24">
        <f t="shared" ref="I4813:AC4813" ca="1" si="2277">I4804*$E4812</f>
        <v>4295713.5608230233</v>
      </c>
      <c r="J4813" s="24">
        <f t="shared" ca="1" si="2277"/>
        <v>1738081.1715581152</v>
      </c>
      <c r="K4813" s="24">
        <f ca="1">K4804*$E4812</f>
        <v>26375.074865356324</v>
      </c>
      <c r="L4813" s="24">
        <f ca="1">L4804*$E4812</f>
        <v>1220.3314262875872</v>
      </c>
      <c r="M4813" s="24">
        <f t="shared" ca="1" si="2277"/>
        <v>1765676.5778497537</v>
      </c>
      <c r="N4813" s="24">
        <f t="shared" ca="1" si="2277"/>
        <v>1167563.697724581</v>
      </c>
      <c r="O4813" s="24">
        <f t="shared" ca="1" si="2277"/>
        <v>987.67933319647398</v>
      </c>
      <c r="P4813" s="24">
        <f t="shared" ca="1" si="2277"/>
        <v>33043.852071801659</v>
      </c>
      <c r="Q4813" s="24">
        <f ca="1">Q4804*$E4812</f>
        <v>-150334.38354139662</v>
      </c>
      <c r="R4813" s="24">
        <f t="shared" ca="1" si="2277"/>
        <v>1051260.8455881793</v>
      </c>
      <c r="S4813" s="24">
        <f ca="1">S4804*$E4812</f>
        <v>7189.8064921507685</v>
      </c>
      <c r="T4813" s="24">
        <f t="shared" ca="1" si="2277"/>
        <v>-469635.59685530019</v>
      </c>
      <c r="U4813" s="24">
        <f t="shared" ca="1" si="2277"/>
        <v>5744188.0112014916</v>
      </c>
      <c r="V4813" s="24">
        <f ca="1">V4804*$E4812</f>
        <v>1045039.7080035731</v>
      </c>
      <c r="W4813" s="24">
        <f t="shared" ca="1" si="2277"/>
        <v>6326781.9288419019</v>
      </c>
      <c r="X4813" s="24">
        <f t="shared" ca="1" si="2277"/>
        <v>281360.49603622244</v>
      </c>
      <c r="Y4813" s="24">
        <f t="shared" ca="1" si="2277"/>
        <v>9173.4136822750916</v>
      </c>
      <c r="Z4813" s="24">
        <f t="shared" ca="1" si="2277"/>
        <v>290533.90971849713</v>
      </c>
      <c r="AA4813" s="24">
        <f ca="1">AA4804*$E4812</f>
        <v>4706.8061604127261</v>
      </c>
      <c r="AB4813" s="24">
        <f ca="1">AB4804*$E4812</f>
        <v>14710.605767368555</v>
      </c>
      <c r="AC4813" s="24">
        <f t="shared" ca="1" si="2277"/>
        <v>4269.2690784169326</v>
      </c>
    </row>
    <row r="4814" spans="2:29" outlineLevel="1">
      <c r="E4814" s="22"/>
      <c r="F4814" s="61"/>
      <c r="G4814" s="20" t="str">
        <f>$G$9</f>
        <v>BULKTRAN</v>
      </c>
      <c r="H4814" s="24">
        <f ca="1">H4805*$E4812</f>
        <v>18695294.612398211</v>
      </c>
      <c r="I4814" s="24">
        <f t="shared" ref="I4814:AC4814" ca="1" si="2278">I4805*$E4812</f>
        <v>6092693.9316232447</v>
      </c>
      <c r="J4814" s="24">
        <f t="shared" ca="1" si="2278"/>
        <v>2307402.5200839592</v>
      </c>
      <c r="K4814" s="24">
        <f ca="1">K4805*$E4812</f>
        <v>-19364.036733660385</v>
      </c>
      <c r="L4814" s="24">
        <f ca="1">L4805*$E4812</f>
        <v>-3139.4844553493449</v>
      </c>
      <c r="M4814" s="24">
        <f t="shared" ca="1" si="2278"/>
        <v>2284898.9988949499</v>
      </c>
      <c r="N4814" s="24">
        <f t="shared" ca="1" si="2278"/>
        <v>1402996.3300232617</v>
      </c>
      <c r="O4814" s="24">
        <f t="shared" ca="1" si="2278"/>
        <v>41403.486562110716</v>
      </c>
      <c r="P4814" s="24">
        <f t="shared" ca="1" si="2278"/>
        <v>35112.765028332884</v>
      </c>
      <c r="Q4814" s="24">
        <f ca="1">Q4805*$E4812</f>
        <v>404874.32733581582</v>
      </c>
      <c r="R4814" s="24">
        <f t="shared" ca="1" si="2278"/>
        <v>1884386.9089495218</v>
      </c>
      <c r="S4814" s="24">
        <f ca="1">S4805*$E4812</f>
        <v>22413.657657241674</v>
      </c>
      <c r="T4814" s="24">
        <f t="shared" ca="1" si="2278"/>
        <v>-476136.29890280677</v>
      </c>
      <c r="U4814" s="24">
        <f t="shared" ca="1" si="2278"/>
        <v>7032626.6121687526</v>
      </c>
      <c r="V4814" s="24">
        <f ca="1">V4805*$E4812</f>
        <v>1479071.6973554501</v>
      </c>
      <c r="W4814" s="24">
        <f t="shared" ca="1" si="2278"/>
        <v>8057975.6682786401</v>
      </c>
      <c r="X4814" s="24">
        <f t="shared" ca="1" si="2278"/>
        <v>327961.73830050655</v>
      </c>
      <c r="Y4814" s="24">
        <f t="shared" ca="1" si="2278"/>
        <v>12703.371031679024</v>
      </c>
      <c r="Z4814" s="24">
        <f t="shared" ca="1" si="2278"/>
        <v>340665.10933218541</v>
      </c>
      <c r="AA4814" s="24">
        <f ca="1">AA4805*$E4812</f>
        <v>7002.899670325417</v>
      </c>
      <c r="AB4814" s="24">
        <f ca="1">AB4805*$E4812</f>
        <v>20868.292428463272</v>
      </c>
      <c r="AC4814" s="24">
        <f t="shared" ca="1" si="2278"/>
        <v>6802.8032209014082</v>
      </c>
    </row>
    <row r="4815" spans="2:29" outlineLevel="1">
      <c r="E4815" s="22"/>
      <c r="F4815" s="61"/>
      <c r="G4815" s="20" t="str">
        <f>$G$10</f>
        <v>SUBTRAN</v>
      </c>
      <c r="H4815" s="24">
        <f ca="1">H4806*$E4812</f>
        <v>6771204.7839093069</v>
      </c>
      <c r="I4815" s="24">
        <f t="shared" ref="I4815:AC4815" ca="1" si="2279">I4806*$E4812</f>
        <v>2186151.3036172036</v>
      </c>
      <c r="J4815" s="24">
        <f t="shared" ca="1" si="2279"/>
        <v>840107.84948922868</v>
      </c>
      <c r="K4815" s="24">
        <f ca="1">K4806*$E4812</f>
        <v>-7102.513310044611</v>
      </c>
      <c r="L4815" s="24">
        <f ca="1">L4806*$E4812</f>
        <v>-1484.9861347490394</v>
      </c>
      <c r="M4815" s="24">
        <f t="shared" ca="1" si="2279"/>
        <v>831520.35004443454</v>
      </c>
      <c r="N4815" s="24">
        <f t="shared" ca="1" si="2279"/>
        <v>533064.07518494024</v>
      </c>
      <c r="O4815" s="24">
        <f t="shared" ca="1" si="2279"/>
        <v>15126.012868489372</v>
      </c>
      <c r="P4815" s="24">
        <f t="shared" ca="1" si="2279"/>
        <v>17099.154097768958</v>
      </c>
      <c r="Q4815" s="24">
        <f ca="1">Q4806*$E4812</f>
        <v>0</v>
      </c>
      <c r="R4815" s="24">
        <f t="shared" ca="1" si="2279"/>
        <v>565289.24215119809</v>
      </c>
      <c r="S4815" s="24">
        <f ca="1">S4806*$E4812</f>
        <v>7852.3298707438507</v>
      </c>
      <c r="T4815" s="24">
        <f t="shared" ca="1" si="2279"/>
        <v>-180649.39921051345</v>
      </c>
      <c r="U4815" s="24">
        <f t="shared" ca="1" si="2279"/>
        <v>3223447.6306377752</v>
      </c>
      <c r="V4815" s="24">
        <f ca="1">V4806*$E4812</f>
        <v>0</v>
      </c>
      <c r="W4815" s="24">
        <f t="shared" ca="1" si="2279"/>
        <v>3050650.5612980025</v>
      </c>
      <c r="X4815" s="24">
        <f t="shared" ca="1" si="2279"/>
        <v>124567.40038406661</v>
      </c>
      <c r="Y4815" s="24">
        <f t="shared" ca="1" si="2279"/>
        <v>4789.5413913145421</v>
      </c>
      <c r="Z4815" s="24">
        <f t="shared" ca="1" si="2279"/>
        <v>129356.94177538117</v>
      </c>
      <c r="AA4815" s="24">
        <f ca="1">AA4806*$E4812</f>
        <v>2507.0589698309091</v>
      </c>
      <c r="AB4815" s="24">
        <f ca="1">AB4806*$E4812</f>
        <v>4315.7285869465923</v>
      </c>
      <c r="AC4815" s="24">
        <f t="shared" ca="1" si="2279"/>
        <v>1413.5974663055201</v>
      </c>
    </row>
    <row r="4816" spans="2:29" outlineLevel="1">
      <c r="E4816" s="22"/>
      <c r="F4816" s="61"/>
      <c r="G4816" s="20" t="str">
        <f>$G$11</f>
        <v>DISTPRI</v>
      </c>
      <c r="H4816" s="24">
        <f ca="1">H4807*$E4812</f>
        <v>12051329.77543105</v>
      </c>
      <c r="I4816" s="24">
        <f t="shared" ref="I4816:AC4816" ca="1" si="2280">I4807*$E4812</f>
        <v>7583875.3296629805</v>
      </c>
      <c r="J4816" s="24">
        <f t="shared" ca="1" si="2280"/>
        <v>2673188.8740353263</v>
      </c>
      <c r="K4816" s="24">
        <f ca="1">K4807*$E4812</f>
        <v>2716.2386804709063</v>
      </c>
      <c r="L4816" s="24">
        <f ca="1">L4807*$E4812</f>
        <v>0</v>
      </c>
      <c r="M4816" s="24">
        <f t="shared" ca="1" si="2280"/>
        <v>2675905.112715797</v>
      </c>
      <c r="N4816" s="24">
        <f t="shared" ca="1" si="2280"/>
        <v>1629772.7720180692</v>
      </c>
      <c r="O4816" s="24">
        <f t="shared" ca="1" si="2280"/>
        <v>85063.763017106234</v>
      </c>
      <c r="P4816" s="24">
        <f t="shared" ca="1" si="2280"/>
        <v>0</v>
      </c>
      <c r="Q4816" s="24">
        <f ca="1">Q4807*$E4812</f>
        <v>0</v>
      </c>
      <c r="R4816" s="24">
        <f t="shared" ca="1" si="2280"/>
        <v>1714836.5350351755</v>
      </c>
      <c r="S4816" s="24">
        <f ca="1">S4807*$E4812</f>
        <v>28669.405531397115</v>
      </c>
      <c r="T4816" s="24">
        <f t="shared" ca="1" si="2280"/>
        <v>-387116.7716304264</v>
      </c>
      <c r="U4816" s="24">
        <f t="shared" ca="1" si="2280"/>
        <v>0</v>
      </c>
      <c r="V4816" s="24">
        <f ca="1">V4807*$E4812</f>
        <v>0</v>
      </c>
      <c r="W4816" s="24">
        <f t="shared" ca="1" si="2280"/>
        <v>-358447.36609902873</v>
      </c>
      <c r="X4816" s="24">
        <f t="shared" ca="1" si="2280"/>
        <v>391990.76326267375</v>
      </c>
      <c r="Y4816" s="24">
        <f t="shared" ca="1" si="2280"/>
        <v>13603.852347271946</v>
      </c>
      <c r="Z4816" s="24">
        <f t="shared" ca="1" si="2280"/>
        <v>405594.61560994567</v>
      </c>
      <c r="AA4816" s="24">
        <f ca="1">AA4807*$E4812</f>
        <v>7538.4622048763276</v>
      </c>
      <c r="AB4816" s="24">
        <f ca="1">AB4807*$E4812</f>
        <v>16899.303626594785</v>
      </c>
      <c r="AC4816" s="24">
        <f t="shared" ca="1" si="2280"/>
        <v>5127.7826746773817</v>
      </c>
    </row>
    <row r="4817" spans="2:29" outlineLevel="1">
      <c r="E4817" s="22"/>
      <c r="F4817" s="61"/>
      <c r="G4817" s="20" t="str">
        <f>$G$12</f>
        <v>DISTSEC</v>
      </c>
      <c r="H4817" s="24">
        <f ca="1">H4808*$E4812</f>
        <v>5694187.2562132925</v>
      </c>
      <c r="I4817" s="24">
        <f t="shared" ref="I4817:AC4817" ca="1" si="2281">I4808*$E4812</f>
        <v>3733998.0622610943</v>
      </c>
      <c r="J4817" s="24">
        <f t="shared" ca="1" si="2281"/>
        <v>1173953.9114962793</v>
      </c>
      <c r="K4817" s="24">
        <f ca="1">K4808*$E4812</f>
        <v>0</v>
      </c>
      <c r="L4817" s="24">
        <f ca="1">L4808*$E4812</f>
        <v>0</v>
      </c>
      <c r="M4817" s="24">
        <f t="shared" ca="1" si="2281"/>
        <v>1173953.9114962793</v>
      </c>
      <c r="N4817" s="24">
        <f t="shared" ca="1" si="2281"/>
        <v>585069.51099914091</v>
      </c>
      <c r="O4817" s="24">
        <f t="shared" ca="1" si="2281"/>
        <v>0</v>
      </c>
      <c r="P4817" s="24">
        <f t="shared" ca="1" si="2281"/>
        <v>0</v>
      </c>
      <c r="Q4817" s="24">
        <f ca="1">Q4808*$E4812</f>
        <v>0</v>
      </c>
      <c r="R4817" s="24">
        <f t="shared" ca="1" si="2281"/>
        <v>585069.51099914091</v>
      </c>
      <c r="S4817" s="24">
        <f ca="1">S4808*$E4812</f>
        <v>7988.7355859661375</v>
      </c>
      <c r="T4817" s="24">
        <f t="shared" ca="1" si="2281"/>
        <v>0</v>
      </c>
      <c r="U4817" s="24">
        <f t="shared" ca="1" si="2281"/>
        <v>0</v>
      </c>
      <c r="V4817" s="24">
        <f ca="1">V4808*$E4812</f>
        <v>0</v>
      </c>
      <c r="W4817" s="24">
        <f t="shared" ca="1" si="2281"/>
        <v>7988.7355859661375</v>
      </c>
      <c r="X4817" s="24">
        <f t="shared" ca="1" si="2281"/>
        <v>144293.92297358048</v>
      </c>
      <c r="Y4817" s="24">
        <f t="shared" ca="1" si="2281"/>
        <v>0</v>
      </c>
      <c r="Z4817" s="24">
        <f t="shared" ca="1" si="2281"/>
        <v>144293.92297358048</v>
      </c>
      <c r="AA4817" s="24">
        <f ca="1">AA4808*$E4812</f>
        <v>2633.2560283791599</v>
      </c>
      <c r="AB4817" s="24">
        <f ca="1">AB4808*$E4812</f>
        <v>35527.583908678454</v>
      </c>
      <c r="AC4817" s="24">
        <f t="shared" ca="1" si="2281"/>
        <v>10722.272960181412</v>
      </c>
    </row>
    <row r="4818" spans="2:29" outlineLevel="1">
      <c r="E4818" s="22"/>
      <c r="F4818" s="61"/>
      <c r="G4818" s="20" t="str">
        <f>$G$13</f>
        <v>ENERGY</v>
      </c>
      <c r="H4818" s="24">
        <f ca="1">H4809*$E4812</f>
        <v>6913222.7943667853</v>
      </c>
      <c r="I4818" s="24">
        <f t="shared" ref="I4818:AC4818" ca="1" si="2282">I4809*$E4812</f>
        <v>1873805.1265365318</v>
      </c>
      <c r="J4818" s="24">
        <f t="shared" ca="1" si="2282"/>
        <v>789543.75108004175</v>
      </c>
      <c r="K4818" s="24">
        <f ca="1">K4809*$E4812</f>
        <v>33450.403183187031</v>
      </c>
      <c r="L4818" s="24">
        <f ca="1">L4809*$E4812</f>
        <v>1612.8254046751103</v>
      </c>
      <c r="M4818" s="24">
        <f t="shared" ca="1" si="2282"/>
        <v>824606.97966790514</v>
      </c>
      <c r="N4818" s="24">
        <f t="shared" ca="1" si="2282"/>
        <v>566035.42677911918</v>
      </c>
      <c r="O4818" s="24">
        <f t="shared" ca="1" si="2282"/>
        <v>36598.851816953662</v>
      </c>
      <c r="P4818" s="24">
        <f t="shared" ca="1" si="2282"/>
        <v>19172.539394825864</v>
      </c>
      <c r="Q4818" s="24">
        <f ca="1">Q4809*$E4812</f>
        <v>-324316.85187115934</v>
      </c>
      <c r="R4818" s="24">
        <f t="shared" ca="1" si="2282"/>
        <v>297489.9661197422</v>
      </c>
      <c r="S4818" s="24">
        <f ca="1">S4809*$E4812</f>
        <v>8172.3897684404637</v>
      </c>
      <c r="T4818" s="24">
        <f t="shared" ca="1" si="2282"/>
        <v>-79873.443439998067</v>
      </c>
      <c r="U4818" s="24">
        <f t="shared" ca="1" si="2282"/>
        <v>3336485.5691305329</v>
      </c>
      <c r="V4818" s="24">
        <f ca="1">V4809*$E4812</f>
        <v>460425.18355569465</v>
      </c>
      <c r="W4818" s="24">
        <f t="shared" ca="1" si="2282"/>
        <v>3725209.6990146688</v>
      </c>
      <c r="X4818" s="24">
        <f t="shared" ca="1" si="2282"/>
        <v>146016.08037252125</v>
      </c>
      <c r="Y4818" s="24">
        <f t="shared" ca="1" si="2282"/>
        <v>3187.1373892387737</v>
      </c>
      <c r="Z4818" s="24">
        <f t="shared" ca="1" si="2282"/>
        <v>149203.21776176032</v>
      </c>
      <c r="AA4818" s="24">
        <f ca="1">AA4809*$E4812</f>
        <v>2238.3605193254157</v>
      </c>
      <c r="AB4818" s="24">
        <f ca="1">AB4809*$E4812</f>
        <v>33450.081836933576</v>
      </c>
      <c r="AC4818" s="24">
        <f t="shared" ca="1" si="2282"/>
        <v>7219.3629099656409</v>
      </c>
    </row>
    <row r="4819" spans="2:29" outlineLevel="1">
      <c r="E4819" s="22"/>
      <c r="F4819" s="61"/>
      <c r="G4819" s="20" t="str">
        <f>$G$14</f>
        <v>CUSTOMER</v>
      </c>
      <c r="H4819" s="24">
        <f ca="1">H4810*$E4812</f>
        <v>11390794.581290571</v>
      </c>
      <c r="I4819" s="24">
        <f t="shared" ref="I4819:AC4819" ca="1" si="2283">I4810*$E4812</f>
        <v>7435798.610844302</v>
      </c>
      <c r="J4819" s="24">
        <f t="shared" ca="1" si="2283"/>
        <v>2541138.194120382</v>
      </c>
      <c r="K4819" s="24">
        <f ca="1">K4810*$E4812</f>
        <v>5442.8768843019616</v>
      </c>
      <c r="L4819" s="24">
        <f ca="1">L4810*$E4812</f>
        <v>-3272.4477983770744</v>
      </c>
      <c r="M4819" s="24">
        <f t="shared" ca="1" si="2283"/>
        <v>2543308.623206309</v>
      </c>
      <c r="N4819" s="24">
        <f t="shared" ca="1" si="2283"/>
        <v>60444.59713723974</v>
      </c>
      <c r="O4819" s="24">
        <f t="shared" ca="1" si="2283"/>
        <v>4543.3689759054369</v>
      </c>
      <c r="P4819" s="24">
        <f t="shared" ca="1" si="2283"/>
        <v>13799.263624265719</v>
      </c>
      <c r="Q4819" s="24">
        <f ca="1">Q4810*$E4812</f>
        <v>105593.09910660314</v>
      </c>
      <c r="R4819" s="24">
        <f t="shared" ca="1" si="2283"/>
        <v>184380.32884401391</v>
      </c>
      <c r="S4819" s="24">
        <f ca="1">S4810*$E4812</f>
        <v>263.1508069959707</v>
      </c>
      <c r="T4819" s="24">
        <f t="shared" ca="1" si="2283"/>
        <v>-5477.5759733861878</v>
      </c>
      <c r="U4819" s="24">
        <f t="shared" ca="1" si="2283"/>
        <v>35164.440484843748</v>
      </c>
      <c r="V4819" s="24">
        <f ca="1">V4810*$E4812</f>
        <v>10748.476920471174</v>
      </c>
      <c r="W4819" s="24">
        <f t="shared" ca="1" si="2283"/>
        <v>40698.492238924759</v>
      </c>
      <c r="X4819" s="24">
        <f t="shared" ca="1" si="2283"/>
        <v>18186.393036827991</v>
      </c>
      <c r="Y4819" s="24">
        <f t="shared" ca="1" si="2283"/>
        <v>398.74983908027974</v>
      </c>
      <c r="Z4819" s="24">
        <f t="shared" ca="1" si="2283"/>
        <v>18585.142875908288</v>
      </c>
      <c r="AA4819" s="24">
        <f ca="1">AA4810*$E4812</f>
        <v>1186.0581370038028</v>
      </c>
      <c r="AB4819" s="24">
        <f ca="1">AB4810*$E4812</f>
        <v>984136.80836795457</v>
      </c>
      <c r="AC4819" s="24">
        <f t="shared" ca="1" si="2283"/>
        <v>182700.51677616642</v>
      </c>
    </row>
    <row r="4820" spans="2:29">
      <c r="B4820" s="59" t="s">
        <v>176</v>
      </c>
      <c r="E4820" s="24">
        <f>E4811*E4812</f>
        <v>75269688.645929694</v>
      </c>
      <c r="F4820" s="61"/>
      <c r="G4820" s="20" t="str">
        <f>$G$15</f>
        <v>TOTAL</v>
      </c>
      <c r="H4820" s="24">
        <f ca="1">H4811*$E4812</f>
        <v>75269687.307436809</v>
      </c>
      <c r="I4820" s="24">
        <f t="shared" ref="I4820:AC4820" ca="1" si="2284">I4811*$E4812</f>
        <v>33202035.925368443</v>
      </c>
      <c r="J4820" s="24">
        <f t="shared" ca="1" si="2284"/>
        <v>12063416.271863334</v>
      </c>
      <c r="K4820" s="24">
        <f ca="1">K4811*$E4812</f>
        <v>41518.043569611247</v>
      </c>
      <c r="L4820" s="24">
        <f ca="1">L4811*$E4812</f>
        <v>-5063.7615575127702</v>
      </c>
      <c r="M4820" s="24">
        <f t="shared" ca="1" si="2284"/>
        <v>12099870.553875463</v>
      </c>
      <c r="N4820" s="24">
        <f t="shared" ca="1" si="2284"/>
        <v>5944946.4098663535</v>
      </c>
      <c r="O4820" s="24">
        <f t="shared" ca="1" si="2284"/>
        <v>183723.16257376218</v>
      </c>
      <c r="P4820" s="24">
        <f t="shared" ca="1" si="2284"/>
        <v>118227.57421699537</v>
      </c>
      <c r="Q4820" s="24">
        <f ca="1">Q4811*$E4812</f>
        <v>35816.191029863148</v>
      </c>
      <c r="R4820" s="24">
        <f t="shared" ca="1" si="2284"/>
        <v>6282713.3376869764</v>
      </c>
      <c r="S4820" s="24">
        <f ca="1">S4811*$E4812</f>
        <v>82549.475712935688</v>
      </c>
      <c r="T4820" s="24">
        <f t="shared" ca="1" si="2284"/>
        <v>-1598889.0860124454</v>
      </c>
      <c r="U4820" s="24">
        <f t="shared" ca="1" si="2284"/>
        <v>19371912.263623424</v>
      </c>
      <c r="V4820" s="24">
        <f ca="1">V4811*$E4812</f>
        <v>2995285.0658351937</v>
      </c>
      <c r="W4820" s="24">
        <f t="shared" ca="1" si="2284"/>
        <v>20850857.719159093</v>
      </c>
      <c r="X4820" s="24">
        <f t="shared" ca="1" si="2284"/>
        <v>1434376.7943663965</v>
      </c>
      <c r="Y4820" s="24">
        <f t="shared" ca="1" si="2284"/>
        <v>43856.065680859654</v>
      </c>
      <c r="Z4820" s="24">
        <f t="shared" ca="1" si="2284"/>
        <v>1478232.8600472552</v>
      </c>
      <c r="AA4820" s="24">
        <f ca="1">AA4811*$E4812</f>
        <v>27812.901690153783</v>
      </c>
      <c r="AB4820" s="24">
        <f ca="1">AB4811*$E4812</f>
        <v>1109908.4045229391</v>
      </c>
      <c r="AC4820" s="24">
        <f t="shared" ca="1" si="2284"/>
        <v>218255.60508661522</v>
      </c>
    </row>
    <row r="4821" spans="2:29">
      <c r="B4821" s="59" t="s">
        <v>364</v>
      </c>
      <c r="E4821" s="24"/>
      <c r="F4821" s="61"/>
      <c r="H4821" s="103">
        <f t="shared" ref="H4821:AC4821" ca="1" si="2285">+H4820/H1032</f>
        <v>0.12612865986209909</v>
      </c>
      <c r="I4821" s="103">
        <f t="shared" ca="1" si="2285"/>
        <v>0.12290634698592016</v>
      </c>
      <c r="J4821" s="103">
        <f t="shared" ca="1" si="2285"/>
        <v>0.12757916485933832</v>
      </c>
      <c r="K4821" s="103">
        <f t="shared" ca="1" si="2285"/>
        <v>4.183507874147966E-2</v>
      </c>
      <c r="L4821" s="103">
        <f t="shared" ca="1" si="2285"/>
        <v>-0.15870810613368472</v>
      </c>
      <c r="M4821" s="103">
        <f t="shared" ca="1" si="2285"/>
        <v>0.1265933102882236</v>
      </c>
      <c r="N4821" s="103">
        <f t="shared" ca="1" si="2285"/>
        <v>0.15772426131111059</v>
      </c>
      <c r="O4821" s="103">
        <f t="shared" ca="1" si="2285"/>
        <v>1.658714011979593E-2</v>
      </c>
      <c r="P4821" s="103">
        <f t="shared" ca="1" si="2285"/>
        <v>0.18636437164169462</v>
      </c>
      <c r="Q4821" s="103">
        <f ca="1">IFERROR(Q4820/Q1032,0)</f>
        <v>0.20359724421843323</v>
      </c>
      <c r="R4821" s="103">
        <f t="shared" ca="1" si="2285"/>
        <v>0.12672235927613271</v>
      </c>
      <c r="S4821" s="103">
        <f t="shared" ca="1" si="2285"/>
        <v>4.0198244093817691E-2</v>
      </c>
      <c r="T4821" s="103">
        <f t="shared" ca="1" si="2285"/>
        <v>-6.5008607617939085E-2</v>
      </c>
      <c r="U4821" s="103">
        <f t="shared" ca="1" si="2285"/>
        <v>0.1694932238872886</v>
      </c>
      <c r="V4821" s="103">
        <f t="shared" ca="1" si="2285"/>
        <v>0.16433843287556341</v>
      </c>
      <c r="W4821" s="103">
        <f t="shared" ca="1" si="2285"/>
        <v>0.1309990112873694</v>
      </c>
      <c r="X4821" s="103">
        <f t="shared" ca="1" si="2285"/>
        <v>0.12636042751686347</v>
      </c>
      <c r="Y4821" s="103">
        <f t="shared" ca="1" si="2285"/>
        <v>0.18182190664556921</v>
      </c>
      <c r="Z4821" s="103">
        <f t="shared" ca="1" si="2285"/>
        <v>0.12751438883313318</v>
      </c>
      <c r="AA4821" s="103">
        <f t="shared" ca="1" si="2285"/>
        <v>0.12547276461298179</v>
      </c>
      <c r="AB4821" s="103">
        <f t="shared" ca="1" si="2285"/>
        <v>0.12749506570285526</v>
      </c>
      <c r="AC4821" s="103">
        <f t="shared" ca="1" si="2285"/>
        <v>0.12254299790030361</v>
      </c>
    </row>
    <row r="4822" spans="2:29">
      <c r="F4822" s="61"/>
    </row>
    <row r="4823" spans="2:29" outlineLevel="1">
      <c r="E4823" s="22"/>
      <c r="F4823" s="61"/>
      <c r="G4823" s="20" t="str">
        <f>$G$8</f>
        <v>PRODUCTION</v>
      </c>
      <c r="H4823" s="24">
        <f t="shared" ref="H4823:AC4823" ca="1" si="2286">H1025+H4813</f>
        <v>258198868.47585154</v>
      </c>
      <c r="I4823" s="24">
        <f ca="1">I1025+I4813</f>
        <v>119450902.32638527</v>
      </c>
      <c r="J4823" s="24">
        <f t="shared" ca="1" si="2286"/>
        <v>34439272.84106236</v>
      </c>
      <c r="K4823" s="24">
        <f t="shared" ca="1" si="2286"/>
        <v>382858.41704893595</v>
      </c>
      <c r="L4823" s="24">
        <f t="shared" ca="1" si="2286"/>
        <v>7578.5129002779331</v>
      </c>
      <c r="M4823" s="24">
        <f t="shared" ca="1" si="2286"/>
        <v>34829709.771011569</v>
      </c>
      <c r="N4823" s="24">
        <f t="shared" ca="1" si="2286"/>
        <v>15388861.879081663</v>
      </c>
      <c r="O4823" s="24">
        <f t="shared" ca="1" si="2286"/>
        <v>4294275.4888368454</v>
      </c>
      <c r="P4823" s="24">
        <f t="shared" ca="1" si="2286"/>
        <v>330080.11485652713</v>
      </c>
      <c r="Q4823" s="24">
        <f t="shared" ca="1" si="2286"/>
        <v>119419.49608992584</v>
      </c>
      <c r="R4823" s="24">
        <f t="shared" ca="1" si="2286"/>
        <v>20132636.97886496</v>
      </c>
      <c r="S4823" s="24">
        <f t="shared" ca="1" si="2286"/>
        <v>825071.28472574137</v>
      </c>
      <c r="T4823" s="24">
        <f t="shared" ca="1" si="2286"/>
        <v>8841528.5270429347</v>
      </c>
      <c r="U4823" s="24">
        <f t="shared" ca="1" si="2286"/>
        <v>59646332.813711233</v>
      </c>
      <c r="V4823" s="24">
        <f t="shared" ca="1" si="2286"/>
        <v>9414808.9288787395</v>
      </c>
      <c r="W4823" s="24">
        <f t="shared" ca="1" si="2286"/>
        <v>78727741.554358646</v>
      </c>
      <c r="X4823" s="24">
        <f t="shared" ca="1" si="2286"/>
        <v>4368000.0967243826</v>
      </c>
      <c r="Y4823" s="24">
        <f t="shared" ca="1" si="2286"/>
        <v>106048.85725681559</v>
      </c>
      <c r="Z4823" s="24">
        <f t="shared" ca="1" si="2286"/>
        <v>4474048.9539811974</v>
      </c>
      <c r="AA4823" s="24">
        <f t="shared" ca="1" si="2286"/>
        <v>76918.132415833388</v>
      </c>
      <c r="AB4823" s="24">
        <f t="shared" ca="1" si="2286"/>
        <v>400614.94130432466</v>
      </c>
      <c r="AC4823" s="24">
        <f t="shared" ca="1" si="2286"/>
        <v>106295.8175297277</v>
      </c>
    </row>
    <row r="4824" spans="2:29" outlineLevel="1">
      <c r="E4824" s="22"/>
      <c r="F4824" s="61"/>
      <c r="G4824" s="20" t="str">
        <f>$G$9</f>
        <v>BULKTRAN</v>
      </c>
      <c r="H4824" s="24">
        <f t="shared" ref="H4824:AC4824" ca="1" si="2287">H1026+H4814</f>
        <v>1904907.3503012881</v>
      </c>
      <c r="I4824" s="24">
        <f t="shared" ca="1" si="2287"/>
        <v>-8422500.9117789175</v>
      </c>
      <c r="J4824" s="24">
        <f t="shared" ca="1" si="2287"/>
        <v>3483258.6237482126</v>
      </c>
      <c r="K4824" s="24">
        <f t="shared" ca="1" si="2287"/>
        <v>29905.927118292082</v>
      </c>
      <c r="L4824" s="24">
        <f t="shared" ca="1" si="2287"/>
        <v>-704.79758970984994</v>
      </c>
      <c r="M4824" s="24">
        <f t="shared" ca="1" si="2287"/>
        <v>3512459.7532767951</v>
      </c>
      <c r="N4824" s="24">
        <f t="shared" ca="1" si="2287"/>
        <v>2670552.7630266924</v>
      </c>
      <c r="O4824" s="24">
        <f t="shared" ca="1" si="2287"/>
        <v>692329.30279175309</v>
      </c>
      <c r="P4824" s="24">
        <f t="shared" ca="1" si="2287"/>
        <v>47523.912557861921</v>
      </c>
      <c r="Q4824" s="24">
        <f t="shared" ca="1" si="2287"/>
        <v>-61528.048819152347</v>
      </c>
      <c r="R4824" s="24">
        <f t="shared" ca="1" si="2287"/>
        <v>3348877.9295571558</v>
      </c>
      <c r="S4824" s="24">
        <f t="shared" ca="1" si="2287"/>
        <v>18833.381112995841</v>
      </c>
      <c r="T4824" s="24">
        <f t="shared" ca="1" si="2287"/>
        <v>175410.98254849861</v>
      </c>
      <c r="U4824" s="24">
        <f t="shared" ca="1" si="2287"/>
        <v>1870572.3690145025</v>
      </c>
      <c r="V4824" s="24">
        <f t="shared" ca="1" si="2287"/>
        <v>302558.84397886763</v>
      </c>
      <c r="W4824" s="24">
        <f t="shared" ca="1" si="2287"/>
        <v>2367375.5766548673</v>
      </c>
      <c r="X4824" s="24">
        <f t="shared" ca="1" si="2287"/>
        <v>957200.55690556625</v>
      </c>
      <c r="Y4824" s="24">
        <f t="shared" ca="1" si="2287"/>
        <v>23451.666923722183</v>
      </c>
      <c r="Z4824" s="24">
        <f t="shared" ca="1" si="2287"/>
        <v>980652.22382928827</v>
      </c>
      <c r="AA4824" s="24">
        <f t="shared" ca="1" si="2287"/>
        <v>17290.514524270897</v>
      </c>
      <c r="AB4824" s="24">
        <f t="shared" ca="1" si="2287"/>
        <v>74003.964046504334</v>
      </c>
      <c r="AC4824" s="24">
        <f t="shared" ca="1" si="2287"/>
        <v>26748.300191342616</v>
      </c>
    </row>
    <row r="4825" spans="2:29" outlineLevel="1">
      <c r="E4825" s="22"/>
      <c r="F4825" s="61"/>
      <c r="G4825" s="20" t="str">
        <f>$G$10</f>
        <v>SUBTRAN</v>
      </c>
      <c r="H4825" s="24">
        <f t="shared" ref="H4825:AC4825" ca="1" si="2288">H1027+H4815</f>
        <v>857924.84152004216</v>
      </c>
      <c r="I4825" s="24">
        <f t="shared" ca="1" si="2288"/>
        <v>-3055620.5754512176</v>
      </c>
      <c r="J4825" s="24">
        <f t="shared" ca="1" si="2288"/>
        <v>1272500.4674445058</v>
      </c>
      <c r="K4825" s="24">
        <f t="shared" ca="1" si="2288"/>
        <v>10825.149737533946</v>
      </c>
      <c r="L4825" s="24">
        <f t="shared" ca="1" si="2288"/>
        <v>-342.72354815846006</v>
      </c>
      <c r="M4825" s="24">
        <f t="shared" ca="1" si="2288"/>
        <v>1282982.8936338807</v>
      </c>
      <c r="N4825" s="24">
        <f t="shared" ca="1" si="2288"/>
        <v>1017311.061601094</v>
      </c>
      <c r="O4825" s="24">
        <f t="shared" ca="1" si="2288"/>
        <v>262022.37567223</v>
      </c>
      <c r="P4825" s="24">
        <f t="shared" ca="1" si="2288"/>
        <v>23147.859080722978</v>
      </c>
      <c r="Q4825" s="24">
        <f t="shared" ca="1" si="2288"/>
        <v>0</v>
      </c>
      <c r="R4825" s="24">
        <f t="shared" ca="1" si="2288"/>
        <v>1302481.2963540466</v>
      </c>
      <c r="S4825" s="24">
        <f t="shared" ca="1" si="2288"/>
        <v>6620.9489451949912</v>
      </c>
      <c r="T4825" s="24">
        <f t="shared" ca="1" si="2288"/>
        <v>65349.405413108994</v>
      </c>
      <c r="U4825" s="24">
        <f t="shared" ca="1" si="2288"/>
        <v>855252.2657308518</v>
      </c>
      <c r="V4825" s="24">
        <f t="shared" ca="1" si="2288"/>
        <v>0</v>
      </c>
      <c r="W4825" s="24">
        <f t="shared" ca="1" si="2288"/>
        <v>927222.62008915283</v>
      </c>
      <c r="X4825" s="24">
        <f t="shared" ca="1" si="2288"/>
        <v>364824.42130268435</v>
      </c>
      <c r="Y4825" s="24">
        <f t="shared" ca="1" si="2288"/>
        <v>8859.2163319636747</v>
      </c>
      <c r="Z4825" s="24">
        <f t="shared" ca="1" si="2288"/>
        <v>373683.63763464801</v>
      </c>
      <c r="AA4825" s="24">
        <f t="shared" ca="1" si="2288"/>
        <v>6207.2036890372983</v>
      </c>
      <c r="AB4825" s="24">
        <f t="shared" ca="1" si="2288"/>
        <v>15386.45637851699</v>
      </c>
      <c r="AC4825" s="24">
        <f t="shared" ca="1" si="2288"/>
        <v>5581.309191974342</v>
      </c>
    </row>
    <row r="4826" spans="2:29" outlineLevel="1">
      <c r="E4826" s="22"/>
      <c r="F4826" s="61"/>
      <c r="G4826" s="20" t="str">
        <f>$G$11</f>
        <v>DISTPRI</v>
      </c>
      <c r="H4826" s="24">
        <f t="shared" ref="H4826:AC4826" ca="1" si="2289">H1028+H4816</f>
        <v>75999258.421659127</v>
      </c>
      <c r="I4826" s="24">
        <f t="shared" ca="1" si="2289"/>
        <v>42421350.248863779</v>
      </c>
      <c r="J4826" s="24">
        <f t="shared" ca="1" si="2289"/>
        <v>16098703.45744155</v>
      </c>
      <c r="K4826" s="24">
        <f t="shared" ca="1" si="2289"/>
        <v>172850.43394244867</v>
      </c>
      <c r="L4826" s="24">
        <f t="shared" ca="1" si="2289"/>
        <v>0</v>
      </c>
      <c r="M4826" s="24">
        <f t="shared" ca="1" si="2289"/>
        <v>16271553.891383996</v>
      </c>
      <c r="N4826" s="24">
        <f t="shared" ca="1" si="2289"/>
        <v>8179445.7928846972</v>
      </c>
      <c r="O4826" s="24">
        <f t="shared" ca="1" si="2289"/>
        <v>2237628.1859406978</v>
      </c>
      <c r="P4826" s="24">
        <f t="shared" ca="1" si="2289"/>
        <v>0</v>
      </c>
      <c r="Q4826" s="24">
        <f t="shared" ca="1" si="2289"/>
        <v>0</v>
      </c>
      <c r="R4826" s="24">
        <f t="shared" ca="1" si="2289"/>
        <v>10417073.978825396</v>
      </c>
      <c r="S4826" s="24">
        <f t="shared" ca="1" si="2289"/>
        <v>336355.61202265159</v>
      </c>
      <c r="T4826" s="24">
        <f t="shared" ca="1" si="2289"/>
        <v>3808595.6664459766</v>
      </c>
      <c r="U4826" s="24">
        <f t="shared" ca="1" si="2289"/>
        <v>0</v>
      </c>
      <c r="V4826" s="24">
        <f t="shared" ca="1" si="2289"/>
        <v>0</v>
      </c>
      <c r="W4826" s="24">
        <f t="shared" ca="1" si="2289"/>
        <v>4144951.2784686284</v>
      </c>
      <c r="X4826" s="24">
        <f t="shared" ca="1" si="2289"/>
        <v>2456568.8823895729</v>
      </c>
      <c r="Y4826" s="24">
        <f t="shared" ca="1" si="2289"/>
        <v>59333.259780658955</v>
      </c>
      <c r="Z4826" s="24">
        <f t="shared" ca="1" si="2289"/>
        <v>2515902.1421702318</v>
      </c>
      <c r="AA4826" s="24">
        <f t="shared" ca="1" si="2289"/>
        <v>42974.93435096489</v>
      </c>
      <c r="AB4826" s="24">
        <f t="shared" ca="1" si="2289"/>
        <v>143836.16468307169</v>
      </c>
      <c r="AC4826" s="24">
        <f t="shared" ca="1" si="2289"/>
        <v>41615.782913046402</v>
      </c>
    </row>
    <row r="4827" spans="2:29" outlineLevel="1">
      <c r="E4827" s="22"/>
      <c r="F4827" s="61"/>
      <c r="G4827" s="20" t="str">
        <f>$G$12</f>
        <v>DISTSEC</v>
      </c>
      <c r="H4827" s="24">
        <f t="shared" ref="H4827:AC4827" ca="1" si="2290">H1029+H4817</f>
        <v>31787975.146139868</v>
      </c>
      <c r="I4827" s="24">
        <f t="shared" ca="1" si="2290"/>
        <v>20504943.651662774</v>
      </c>
      <c r="J4827" s="24">
        <f t="shared" ca="1" si="2290"/>
        <v>6986203.9409837574</v>
      </c>
      <c r="K4827" s="24">
        <f t="shared" ca="1" si="2290"/>
        <v>0</v>
      </c>
      <c r="L4827" s="24">
        <f t="shared" ca="1" si="2290"/>
        <v>0</v>
      </c>
      <c r="M4827" s="24">
        <f t="shared" ca="1" si="2290"/>
        <v>6986203.9409837574</v>
      </c>
      <c r="N4827" s="24">
        <f t="shared" ca="1" si="2290"/>
        <v>2907434.7705941373</v>
      </c>
      <c r="O4827" s="24">
        <f t="shared" ca="1" si="2290"/>
        <v>0</v>
      </c>
      <c r="P4827" s="24">
        <f t="shared" ca="1" si="2290"/>
        <v>0</v>
      </c>
      <c r="Q4827" s="24">
        <f t="shared" ca="1" si="2290"/>
        <v>0</v>
      </c>
      <c r="R4827" s="24">
        <f t="shared" ca="1" si="2290"/>
        <v>2907434.7705941373</v>
      </c>
      <c r="S4827" s="24">
        <f t="shared" ca="1" si="2290"/>
        <v>92356.918317715434</v>
      </c>
      <c r="T4827" s="24">
        <f t="shared" ca="1" si="2290"/>
        <v>0</v>
      </c>
      <c r="U4827" s="24">
        <f t="shared" ca="1" si="2290"/>
        <v>0</v>
      </c>
      <c r="V4827" s="24">
        <f t="shared" ca="1" si="2290"/>
        <v>0</v>
      </c>
      <c r="W4827" s="24">
        <f t="shared" ca="1" si="2290"/>
        <v>92356.918317715434</v>
      </c>
      <c r="X4827" s="24">
        <f t="shared" ca="1" si="2290"/>
        <v>896501.36035831482</v>
      </c>
      <c r="Y4827" s="24">
        <f t="shared" ca="1" si="2290"/>
        <v>0</v>
      </c>
      <c r="Z4827" s="24">
        <f t="shared" ca="1" si="2290"/>
        <v>896501.36035831482</v>
      </c>
      <c r="AA4827" s="24">
        <f t="shared" ca="1" si="2290"/>
        <v>14866.157822199159</v>
      </c>
      <c r="AB4827" s="24">
        <f t="shared" ca="1" si="2290"/>
        <v>299436.91468987335</v>
      </c>
      <c r="AC4827" s="24">
        <f t="shared" ca="1" si="2290"/>
        <v>86231.431711104422</v>
      </c>
    </row>
    <row r="4828" spans="2:29" outlineLevel="1">
      <c r="E4828" s="22"/>
      <c r="F4828" s="61"/>
      <c r="G4828" s="20" t="str">
        <f>$G$13</f>
        <v>ENERGY</v>
      </c>
      <c r="H4828" s="24">
        <f t="shared" ref="H4828:AC4828" ca="1" si="2291">H1030+H4818</f>
        <v>222401510.26577139</v>
      </c>
      <c r="I4828" s="24">
        <f t="shared" ca="1" si="2291"/>
        <v>79331212.978135139</v>
      </c>
      <c r="J4828" s="24">
        <f t="shared" ca="1" si="2291"/>
        <v>26528040.383135907</v>
      </c>
      <c r="K4828" s="24">
        <f t="shared" ca="1" si="2291"/>
        <v>294376.06482457416</v>
      </c>
      <c r="L4828" s="24">
        <f t="shared" ca="1" si="2291"/>
        <v>6550.5886110512074</v>
      </c>
      <c r="M4828" s="24">
        <f t="shared" ca="1" si="2291"/>
        <v>26828967.03657154</v>
      </c>
      <c r="N4828" s="24">
        <f t="shared" ca="1" si="2291"/>
        <v>13124016.506972736</v>
      </c>
      <c r="O4828" s="24">
        <f t="shared" ca="1" si="2291"/>
        <v>3630624.314408645</v>
      </c>
      <c r="P4828" s="24">
        <f t="shared" ca="1" si="2291"/>
        <v>285181.76834141207</v>
      </c>
      <c r="Q4828" s="24">
        <f t="shared" ca="1" si="2291"/>
        <v>135787.08467373985</v>
      </c>
      <c r="R4828" s="24">
        <f t="shared" ca="1" si="2291"/>
        <v>17175609.674396541</v>
      </c>
      <c r="S4828" s="24">
        <f t="shared" ca="1" si="2291"/>
        <v>853013.41994121042</v>
      </c>
      <c r="T4828" s="24">
        <f t="shared" ca="1" si="2291"/>
        <v>10035640.319102056</v>
      </c>
      <c r="U4828" s="24">
        <f t="shared" ca="1" si="2291"/>
        <v>71148364.802684307</v>
      </c>
      <c r="V4828" s="24">
        <f t="shared" ca="1" si="2291"/>
        <v>11468198.300968489</v>
      </c>
      <c r="W4828" s="24">
        <f t="shared" ca="1" si="2291"/>
        <v>93505216.842696041</v>
      </c>
      <c r="X4828" s="24">
        <f t="shared" ca="1" si="2291"/>
        <v>3613974.3006577529</v>
      </c>
      <c r="Y4828" s="24">
        <f t="shared" ca="1" si="2291"/>
        <v>85304.690919863744</v>
      </c>
      <c r="Z4828" s="24">
        <f t="shared" ca="1" si="2291"/>
        <v>3699278.9915776169</v>
      </c>
      <c r="AA4828" s="24">
        <f t="shared" ca="1" si="2291"/>
        <v>83496.364514119414</v>
      </c>
      <c r="AB4828" s="24">
        <f t="shared" ca="1" si="2291"/>
        <v>1415909.9207476333</v>
      </c>
      <c r="AC4828" s="24">
        <f t="shared" ca="1" si="2291"/>
        <v>361818.45713283197</v>
      </c>
    </row>
    <row r="4829" spans="2:29" outlineLevel="1">
      <c r="E4829" s="22"/>
      <c r="F4829" s="61"/>
      <c r="G4829" s="20" t="str">
        <f>$G$14</f>
        <v>CUSTOMER</v>
      </c>
      <c r="H4829" s="24">
        <f t="shared" ref="H4829:AC4829" ca="1" si="2292">H1031+H4819</f>
        <v>80888346.59062925</v>
      </c>
      <c r="I4829" s="24">
        <f t="shared" ca="1" si="2292"/>
        <v>53112686.731841005</v>
      </c>
      <c r="J4829" s="24">
        <f t="shared" ca="1" si="2292"/>
        <v>17811756.041434377</v>
      </c>
      <c r="K4829" s="24">
        <f t="shared" ca="1" si="2292"/>
        <v>143123.83707809064</v>
      </c>
      <c r="L4829" s="24">
        <f t="shared" ca="1" si="2292"/>
        <v>13760.788643399261</v>
      </c>
      <c r="M4829" s="24">
        <f t="shared" ca="1" si="2292"/>
        <v>17968640.667155869</v>
      </c>
      <c r="N4829" s="24">
        <f t="shared" ca="1" si="2292"/>
        <v>349346.15936747967</v>
      </c>
      <c r="O4829" s="24">
        <f t="shared" ca="1" si="2292"/>
        <v>143084.56160980478</v>
      </c>
      <c r="P4829" s="24">
        <f t="shared" ca="1" si="2292"/>
        <v>66683.278116380825</v>
      </c>
      <c r="Q4829" s="24">
        <f t="shared" ca="1" si="2292"/>
        <v>18054.534421034783</v>
      </c>
      <c r="R4829" s="24">
        <f t="shared" ca="1" si="2292"/>
        <v>577168.5335146999</v>
      </c>
      <c r="S4829" s="24">
        <f t="shared" ca="1" si="2292"/>
        <v>3857.1536898714057</v>
      </c>
      <c r="T4829" s="24">
        <f t="shared" ca="1" si="2292"/>
        <v>69622.649340920441</v>
      </c>
      <c r="U4829" s="24">
        <f t="shared" ca="1" si="2292"/>
        <v>144527.04376327188</v>
      </c>
      <c r="V4829" s="24">
        <f t="shared" ca="1" si="2292"/>
        <v>36040.208685268241</v>
      </c>
      <c r="W4829" s="24">
        <f t="shared" ca="1" si="2292"/>
        <v>254047.05547933199</v>
      </c>
      <c r="X4829" s="24">
        <f t="shared" ca="1" si="2292"/>
        <v>128778.69724445819</v>
      </c>
      <c r="Y4829" s="24">
        <f t="shared" ca="1" si="2292"/>
        <v>2061.7942864912561</v>
      </c>
      <c r="Z4829" s="24">
        <f t="shared" ca="1" si="2292"/>
        <v>130840.49153094947</v>
      </c>
      <c r="AA4829" s="24">
        <f t="shared" ca="1" si="2292"/>
        <v>7724.4455144692811</v>
      </c>
      <c r="AB4829" s="24">
        <f t="shared" ca="1" si="2292"/>
        <v>7466220.9058180489</v>
      </c>
      <c r="AC4829" s="24">
        <f t="shared" ca="1" si="2292"/>
        <v>1371017.7597748889</v>
      </c>
    </row>
    <row r="4830" spans="2:29">
      <c r="B4830" s="59" t="s">
        <v>177</v>
      </c>
      <c r="E4830" s="24">
        <f>E1000+E1008+E1024+E1016+E4820</f>
        <v>672038792.43036544</v>
      </c>
      <c r="F4830" s="61"/>
      <c r="G4830" s="20" t="str">
        <f>$G$15</f>
        <v>TOTAL</v>
      </c>
      <c r="H4830" s="24">
        <f t="shared" ref="H4830:AC4830" ca="1" si="2293">H1032+H4820</f>
        <v>672038791.09187257</v>
      </c>
      <c r="I4830" s="24">
        <f t="shared" ca="1" si="2293"/>
        <v>303342974.44965786</v>
      </c>
      <c r="J4830" s="24">
        <f t="shared" ca="1" si="2293"/>
        <v>106619735.75525066</v>
      </c>
      <c r="K4830" s="24">
        <f t="shared" ca="1" si="2293"/>
        <v>1033939.8297498756</v>
      </c>
      <c r="L4830" s="24">
        <f t="shared" ca="1" si="2293"/>
        <v>26842.369016860084</v>
      </c>
      <c r="M4830" s="24">
        <f t="shared" ca="1" si="2293"/>
        <v>107680517.95401742</v>
      </c>
      <c r="N4830" s="24">
        <f t="shared" ca="1" si="2293"/>
        <v>43636968.933528498</v>
      </c>
      <c r="O4830" s="24">
        <f t="shared" ca="1" si="2293"/>
        <v>11259964.229259977</v>
      </c>
      <c r="P4830" s="24">
        <f t="shared" ca="1" si="2293"/>
        <v>752616.93295290496</v>
      </c>
      <c r="Q4830" s="24">
        <f t="shared" ca="1" si="2293"/>
        <v>211733.06636554823</v>
      </c>
      <c r="R4830" s="24">
        <f t="shared" ca="1" si="2293"/>
        <v>55861283.162106931</v>
      </c>
      <c r="S4830" s="24">
        <f t="shared" ca="1" si="2293"/>
        <v>2136108.7187553807</v>
      </c>
      <c r="T4830" s="24">
        <f t="shared" ca="1" si="2293"/>
        <v>22996147.549893487</v>
      </c>
      <c r="U4830" s="24">
        <f t="shared" ca="1" si="2293"/>
        <v>133665049.29490417</v>
      </c>
      <c r="V4830" s="24">
        <f t="shared" ca="1" si="2293"/>
        <v>21221606.282511361</v>
      </c>
      <c r="W4830" s="24">
        <f t="shared" ca="1" si="2293"/>
        <v>180018911.84606439</v>
      </c>
      <c r="X4830" s="24">
        <f t="shared" ca="1" si="2293"/>
        <v>12785848.315582732</v>
      </c>
      <c r="Y4830" s="24">
        <f t="shared" ca="1" si="2293"/>
        <v>285059.48549951537</v>
      </c>
      <c r="Z4830" s="24">
        <f t="shared" ca="1" si="2293"/>
        <v>13070907.801082246</v>
      </c>
      <c r="AA4830" s="24">
        <f t="shared" ca="1" si="2293"/>
        <v>249477.75283089431</v>
      </c>
      <c r="AB4830" s="24">
        <f t="shared" ca="1" si="2293"/>
        <v>9815409.2676679716</v>
      </c>
      <c r="AC4830" s="24">
        <f t="shared" ca="1" si="2293"/>
        <v>1999308.8584449166</v>
      </c>
    </row>
    <row r="4831" spans="2:29">
      <c r="E4831" s="24"/>
    </row>
    <row r="4832" spans="2:29">
      <c r="E4832" s="22"/>
      <c r="H4832" s="12" t="s">
        <v>3</v>
      </c>
      <c r="I4832" s="297" t="s">
        <v>21</v>
      </c>
      <c r="J4832" s="297" t="s">
        <v>22</v>
      </c>
      <c r="K4832" s="297" t="s">
        <v>23</v>
      </c>
      <c r="L4832" s="297" t="s">
        <v>181</v>
      </c>
      <c r="M4832" s="297" t="s">
        <v>609</v>
      </c>
      <c r="N4832" s="297" t="s">
        <v>24</v>
      </c>
      <c r="O4832" s="297" t="s">
        <v>25</v>
      </c>
      <c r="P4832" s="297" t="s">
        <v>27</v>
      </c>
      <c r="Q4832" s="297" t="s">
        <v>185</v>
      </c>
      <c r="R4832" s="297" t="s">
        <v>85</v>
      </c>
      <c r="S4832" s="297" t="s">
        <v>427</v>
      </c>
      <c r="T4832" s="297" t="s">
        <v>428</v>
      </c>
      <c r="U4832" s="297" t="s">
        <v>429</v>
      </c>
      <c r="V4832" s="297" t="s">
        <v>430</v>
      </c>
      <c r="W4832" s="297" t="s">
        <v>426</v>
      </c>
      <c r="X4832" s="297" t="s">
        <v>431</v>
      </c>
      <c r="Y4832" s="297" t="s">
        <v>432</v>
      </c>
      <c r="Z4832" s="297" t="s">
        <v>433</v>
      </c>
      <c r="AA4832" s="297" t="s">
        <v>186</v>
      </c>
      <c r="AB4832" s="297" t="s">
        <v>5</v>
      </c>
      <c r="AC4832" s="297" t="s">
        <v>6</v>
      </c>
    </row>
    <row r="4834" spans="5:9">
      <c r="E4834" s="311"/>
      <c r="H4834" s="24">
        <f ca="1">H990</f>
        <v>1872259310.1374974</v>
      </c>
    </row>
    <row r="4835" spans="5:9">
      <c r="I4835" s="205"/>
    </row>
    <row r="4836" spans="5:9">
      <c r="H4836" s="24"/>
    </row>
    <row r="4837" spans="5:9">
      <c r="H4837" s="24"/>
      <c r="I4837" s="312"/>
    </row>
    <row r="4838" spans="5:9">
      <c r="H4838" s="24"/>
    </row>
    <row r="4839" spans="5:9">
      <c r="G4839" s="58"/>
      <c r="H4839" s="24"/>
    </row>
    <row r="4840" spans="5:9">
      <c r="G4840" s="58"/>
      <c r="H4840" s="24"/>
    </row>
    <row r="4841" spans="5:9">
      <c r="G4841" s="58"/>
      <c r="H4841" s="24"/>
    </row>
    <row r="4842" spans="5:9">
      <c r="G4842" s="58"/>
      <c r="H4842" s="24"/>
    </row>
    <row r="4843" spans="5:9">
      <c r="G4843" s="58"/>
      <c r="H4843" s="24"/>
    </row>
    <row r="4844" spans="5:9">
      <c r="G4844" s="58"/>
      <c r="H4844" s="24"/>
    </row>
    <row r="4845" spans="5:9">
      <c r="G4845" s="58"/>
      <c r="H4845" s="24"/>
    </row>
    <row r="4846" spans="5:9">
      <c r="G4846" s="58"/>
      <c r="H4846" s="24"/>
    </row>
    <row r="4847" spans="5:9">
      <c r="G4847" s="58"/>
      <c r="H4847" s="24"/>
    </row>
    <row r="4848" spans="5:9">
      <c r="G4848" s="58"/>
      <c r="H4848" s="24"/>
    </row>
    <row r="4849" spans="7:8">
      <c r="G4849" s="58"/>
      <c r="H4849" s="24"/>
    </row>
    <row r="4850" spans="7:8">
      <c r="G4850" s="58"/>
      <c r="H4850" s="24"/>
    </row>
    <row r="4851" spans="7:8">
      <c r="G4851" s="58"/>
      <c r="H4851" s="24"/>
    </row>
    <row r="4852" spans="7:8">
      <c r="G4852" s="58"/>
      <c r="H4852" s="24"/>
    </row>
  </sheetData>
  <autoFilter ref="A1:AC4834" xr:uid="{00000000-0009-0000-0000-000000000000}"/>
  <phoneticPr fontId="0" type="noConversion"/>
  <printOptions horizontalCentered="1"/>
  <pageMargins left="0.5" right="0.5" top="1.25" bottom="0.6" header="0.5" footer="0.25"/>
  <pageSetup scale="30" fitToHeight="11" orientation="landscape" useFirstPageNumber="1" r:id="rId1"/>
  <headerFooter alignWithMargins="0">
    <oddHeader>&amp;C&amp;"Arial,Bold"&amp;11KENTUCKY POWER COMPANY
COST-OF-SERVICE STUDY
TWELVE MONTHS ENDING
MAY 31, 2025</oddHeader>
  </headerFooter>
  <rowBreaks count="10" manualBreakCount="10">
    <brk id="411" max="30" man="1"/>
    <brk id="827" max="30" man="1"/>
    <brk id="1258" max="30" man="1"/>
    <brk id="1798" max="30" man="1"/>
    <brk id="2298" max="30" man="1"/>
    <brk id="2795" max="30" man="1"/>
    <brk id="3247" max="30" man="1"/>
    <brk id="3724" max="30" man="1"/>
    <brk id="4167" max="30" man="1"/>
    <brk id="4393" max="3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57560-2CCC-4091-BD47-CA30E5A3F257}">
  <dimension ref="A1:BI910"/>
  <sheetViews>
    <sheetView zoomScaleNormal="100" workbookViewId="0">
      <selection activeCell="H20" sqref="H20"/>
    </sheetView>
  </sheetViews>
  <sheetFormatPr defaultColWidth="9.1796875" defaultRowHeight="14.15" customHeight="1"/>
  <cols>
    <col min="1" max="1" width="4.7265625" style="159" bestFit="1" customWidth="1"/>
    <col min="2" max="2" width="46" style="58" customWidth="1"/>
    <col min="3" max="3" width="16.7265625" style="58" customWidth="1"/>
    <col min="4" max="4" width="14" style="58" customWidth="1"/>
    <col min="5" max="5" width="14.1796875" style="58" customWidth="1"/>
    <col min="6" max="6" width="16.1796875" style="58" customWidth="1"/>
    <col min="7" max="7" width="15.54296875" style="58" customWidth="1"/>
    <col min="8" max="9" width="14.453125" style="58" customWidth="1"/>
    <col min="10" max="10" width="17.453125" style="58" customWidth="1"/>
    <col min="11" max="11" width="24.81640625" style="58" customWidth="1"/>
    <col min="12" max="12" width="13.7265625" style="58" customWidth="1"/>
    <col min="13" max="13" width="14" style="58" customWidth="1"/>
    <col min="14" max="14" width="13.453125" style="58" customWidth="1"/>
    <col min="15" max="15" width="12" style="58" customWidth="1"/>
    <col min="16" max="16" width="16.1796875" style="58" customWidth="1"/>
    <col min="17" max="17" width="13" style="58" customWidth="1"/>
    <col min="18" max="18" width="12.81640625" style="58" customWidth="1"/>
    <col min="19" max="19" width="12.54296875" style="58" customWidth="1"/>
    <col min="20" max="20" width="14.26953125" style="58" customWidth="1"/>
    <col min="21" max="21" width="14.453125" style="58" customWidth="1"/>
    <col min="22" max="22" width="14" style="58" customWidth="1"/>
    <col min="23" max="23" width="15.453125" style="58" customWidth="1"/>
    <col min="24" max="24" width="14.453125" style="58" customWidth="1"/>
    <col min="25" max="25" width="13" style="58" customWidth="1"/>
    <col min="26" max="26" width="16.453125" style="58" customWidth="1"/>
    <col min="27" max="27" width="12.54296875" style="58" customWidth="1"/>
    <col min="28" max="28" width="13.81640625" style="58" customWidth="1"/>
    <col min="29" max="29" width="16.1796875" style="58" customWidth="1"/>
    <col min="30" max="30" width="14" style="58" customWidth="1"/>
    <col min="31" max="31" width="14.453125" style="58" customWidth="1"/>
    <col min="32" max="32" width="16.1796875" style="58" customWidth="1"/>
    <col min="33" max="33" width="17.453125" style="58" customWidth="1"/>
    <col min="34" max="34" width="14.26953125" style="58" customWidth="1"/>
    <col min="35" max="35" width="19.54296875" style="58" customWidth="1"/>
    <col min="36" max="36" width="15.1796875" style="58" customWidth="1"/>
    <col min="37" max="37" width="14.453125" style="58" customWidth="1"/>
    <col min="38" max="38" width="14.26953125" style="58" customWidth="1"/>
    <col min="39" max="39" width="14.453125" style="58" customWidth="1"/>
    <col min="40" max="40" width="13.81640625" style="58" customWidth="1"/>
    <col min="41" max="41" width="10.81640625" style="58" customWidth="1"/>
    <col min="42" max="42" width="14.7265625" style="58" customWidth="1"/>
    <col min="43" max="45" width="14.81640625" style="58" customWidth="1"/>
    <col min="46" max="47" width="19.54296875" style="58" customWidth="1"/>
    <col min="48" max="48" width="24.1796875" style="58" customWidth="1"/>
    <col min="49" max="50" width="21" style="58" customWidth="1"/>
    <col min="51" max="51" width="14.453125" style="58" customWidth="1"/>
    <col min="52" max="52" width="20.54296875" style="58" customWidth="1"/>
    <col min="53" max="55" width="14.26953125" style="58" customWidth="1"/>
    <col min="56" max="56" width="19.7265625" style="58" customWidth="1"/>
    <col min="57" max="57" width="24.54296875" style="58" customWidth="1"/>
    <col min="58" max="58" width="20.453125" style="58" customWidth="1"/>
    <col min="59" max="59" width="14.453125" style="58" customWidth="1"/>
    <col min="60" max="60" width="19.26953125" style="58" customWidth="1"/>
    <col min="61" max="16384" width="9.1796875" style="58"/>
  </cols>
  <sheetData>
    <row r="1" spans="1:60" ht="37.5" customHeight="1">
      <c r="H1" s="94"/>
      <c r="I1" s="94"/>
      <c r="L1" s="254"/>
      <c r="O1" s="94"/>
      <c r="Q1" s="255"/>
      <c r="R1" s="160"/>
      <c r="U1" s="94"/>
      <c r="AE1" s="94"/>
      <c r="AV1" s="254"/>
      <c r="AW1" s="94"/>
      <c r="AX1" s="94"/>
      <c r="AY1" s="94"/>
      <c r="AZ1" s="59"/>
      <c r="BE1" s="94"/>
      <c r="BF1" s="94" t="s">
        <v>1121</v>
      </c>
      <c r="BG1" s="94" t="s">
        <v>1122</v>
      </c>
      <c r="BH1" s="94"/>
    </row>
    <row r="2" spans="1:60" ht="14.15" customHeight="1">
      <c r="A2" s="159" t="s">
        <v>667</v>
      </c>
      <c r="D2" s="159">
        <v>1</v>
      </c>
      <c r="E2" s="159">
        <v>2</v>
      </c>
      <c r="F2" s="159">
        <v>3</v>
      </c>
      <c r="G2" s="159">
        <v>4</v>
      </c>
      <c r="H2" s="159">
        <v>5</v>
      </c>
      <c r="I2" s="159">
        <v>6</v>
      </c>
      <c r="J2" s="159">
        <v>7</v>
      </c>
      <c r="K2" s="159">
        <v>8</v>
      </c>
      <c r="L2" s="159">
        <v>9</v>
      </c>
      <c r="M2" s="159">
        <v>10</v>
      </c>
      <c r="N2" s="159">
        <v>11</v>
      </c>
      <c r="O2" s="159">
        <v>12</v>
      </c>
      <c r="P2" s="159">
        <v>13</v>
      </c>
      <c r="Q2" s="159">
        <v>14</v>
      </c>
      <c r="R2" s="159">
        <v>15</v>
      </c>
      <c r="S2" s="159">
        <v>16</v>
      </c>
      <c r="T2" s="159">
        <v>17</v>
      </c>
      <c r="U2" s="159">
        <v>18</v>
      </c>
      <c r="V2" s="159">
        <v>19</v>
      </c>
      <c r="W2" s="159">
        <v>20</v>
      </c>
      <c r="X2" s="159">
        <v>21</v>
      </c>
      <c r="Y2" s="159">
        <v>22</v>
      </c>
      <c r="Z2" s="159">
        <v>23</v>
      </c>
      <c r="AA2" s="159">
        <v>24</v>
      </c>
      <c r="AB2" s="159">
        <v>25</v>
      </c>
      <c r="AC2" s="159">
        <v>26</v>
      </c>
      <c r="AD2" s="159">
        <v>27</v>
      </c>
      <c r="AE2" s="159">
        <v>28</v>
      </c>
      <c r="AF2" s="159">
        <v>29</v>
      </c>
      <c r="AG2" s="159" t="s">
        <v>1201</v>
      </c>
      <c r="AH2" s="159">
        <v>36</v>
      </c>
      <c r="AI2" s="159">
        <v>37</v>
      </c>
      <c r="AJ2" s="159">
        <v>38</v>
      </c>
      <c r="AK2" s="159">
        <v>39</v>
      </c>
      <c r="AL2" s="159">
        <v>40</v>
      </c>
      <c r="AM2" s="159">
        <v>41</v>
      </c>
      <c r="AN2" s="159">
        <v>42</v>
      </c>
      <c r="AO2" s="159">
        <v>43</v>
      </c>
      <c r="AP2" s="159">
        <v>44</v>
      </c>
      <c r="AQ2" s="159">
        <v>45</v>
      </c>
      <c r="AR2" s="159">
        <v>46</v>
      </c>
      <c r="AS2" s="159">
        <v>47</v>
      </c>
      <c r="AT2" s="159">
        <v>48</v>
      </c>
      <c r="AU2" s="159">
        <v>49</v>
      </c>
      <c r="AV2" s="159">
        <v>50</v>
      </c>
      <c r="AW2" s="256" t="s">
        <v>1202</v>
      </c>
      <c r="AX2" s="256" t="s">
        <v>1203</v>
      </c>
      <c r="AY2" s="159">
        <v>52</v>
      </c>
      <c r="AZ2" s="159">
        <v>53</v>
      </c>
      <c r="BA2" s="159">
        <v>54</v>
      </c>
      <c r="BB2" s="159">
        <v>55</v>
      </c>
      <c r="BC2" s="159">
        <v>56</v>
      </c>
      <c r="BD2" s="159">
        <v>57</v>
      </c>
      <c r="BE2" s="159">
        <v>58</v>
      </c>
      <c r="BF2" s="159">
        <v>59</v>
      </c>
      <c r="BG2" s="159">
        <v>60</v>
      </c>
      <c r="BH2" s="159">
        <v>61</v>
      </c>
    </row>
    <row r="3" spans="1:60" s="59" customFormat="1" ht="79.150000000000006" customHeight="1">
      <c r="A3" s="257" t="s">
        <v>673</v>
      </c>
      <c r="B3" s="257" t="s">
        <v>674</v>
      </c>
      <c r="C3" s="257"/>
      <c r="D3" s="258" t="s">
        <v>1040</v>
      </c>
      <c r="E3" s="258" t="s">
        <v>1123</v>
      </c>
      <c r="F3" s="258" t="s">
        <v>1059</v>
      </c>
      <c r="G3" s="258" t="s">
        <v>1064</v>
      </c>
      <c r="H3" s="141" t="s">
        <v>1124</v>
      </c>
      <c r="I3" s="141" t="s">
        <v>1125</v>
      </c>
      <c r="J3" s="258" t="s">
        <v>1038</v>
      </c>
      <c r="K3" s="258" t="s">
        <v>1039</v>
      </c>
      <c r="L3" s="258" t="s">
        <v>1126</v>
      </c>
      <c r="M3" s="258" t="s">
        <v>1041</v>
      </c>
      <c r="N3" s="141" t="s">
        <v>1127</v>
      </c>
      <c r="O3" s="258" t="s">
        <v>1042</v>
      </c>
      <c r="P3" s="258" t="s">
        <v>1128</v>
      </c>
      <c r="Q3" s="141" t="s">
        <v>1043</v>
      </c>
      <c r="R3" s="258" t="s">
        <v>1044</v>
      </c>
      <c r="S3" s="141" t="s">
        <v>1052</v>
      </c>
      <c r="T3" s="258" t="s">
        <v>1129</v>
      </c>
      <c r="U3" s="141" t="s">
        <v>1130</v>
      </c>
      <c r="V3" s="258" t="s">
        <v>1131</v>
      </c>
      <c r="W3" s="258" t="s">
        <v>1045</v>
      </c>
      <c r="X3" s="258" t="s">
        <v>1046</v>
      </c>
      <c r="Y3" s="258" t="s">
        <v>1132</v>
      </c>
      <c r="Z3" s="141" t="s">
        <v>1047</v>
      </c>
      <c r="AA3" s="141" t="s">
        <v>1048</v>
      </c>
      <c r="AB3" s="141" t="s">
        <v>1049</v>
      </c>
      <c r="AC3" s="258" t="s">
        <v>1050</v>
      </c>
      <c r="AD3" s="258" t="s">
        <v>1051</v>
      </c>
      <c r="AE3" s="141" t="s">
        <v>1053</v>
      </c>
      <c r="AF3" s="258" t="s">
        <v>1054</v>
      </c>
      <c r="AG3" s="258" t="s">
        <v>1055</v>
      </c>
      <c r="AH3" s="258" t="s">
        <v>1056</v>
      </c>
      <c r="AI3" s="258" t="s">
        <v>1204</v>
      </c>
      <c r="AJ3" s="258" t="s">
        <v>1133</v>
      </c>
      <c r="AK3" s="258" t="s">
        <v>1134</v>
      </c>
      <c r="AL3" s="258" t="s">
        <v>1057</v>
      </c>
      <c r="AM3" s="258" t="s">
        <v>1058</v>
      </c>
      <c r="AN3" s="258" t="s">
        <v>1061</v>
      </c>
      <c r="AO3" s="258" t="s">
        <v>1062</v>
      </c>
      <c r="AP3" s="258" t="s">
        <v>1063</v>
      </c>
      <c r="AQ3" s="141" t="s">
        <v>1066</v>
      </c>
      <c r="AR3" s="141" t="s">
        <v>1135</v>
      </c>
      <c r="AS3" s="141" t="s">
        <v>1136</v>
      </c>
      <c r="AT3" s="258" t="s">
        <v>1205</v>
      </c>
      <c r="AU3" s="258" t="s">
        <v>1137</v>
      </c>
      <c r="AV3" s="258" t="s">
        <v>1060</v>
      </c>
      <c r="AW3" s="141" t="s">
        <v>1138</v>
      </c>
      <c r="AX3" s="141" t="s">
        <v>1138</v>
      </c>
      <c r="AY3" s="141" t="s">
        <v>1139</v>
      </c>
      <c r="AZ3" s="258" t="s">
        <v>1068</v>
      </c>
      <c r="BA3" s="258" t="s">
        <v>1065</v>
      </c>
      <c r="BB3" s="258" t="s">
        <v>1069</v>
      </c>
      <c r="BC3" s="258" t="s">
        <v>712</v>
      </c>
      <c r="BD3" s="258" t="s">
        <v>1140</v>
      </c>
      <c r="BE3" s="258" t="s">
        <v>1141</v>
      </c>
      <c r="BF3" s="258" t="s">
        <v>1142</v>
      </c>
      <c r="BG3" s="141" t="s">
        <v>1143</v>
      </c>
      <c r="BH3" s="258" t="s">
        <v>1067</v>
      </c>
    </row>
    <row r="4" spans="1:60" s="159" customFormat="1" ht="14.15" customHeight="1"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</row>
    <row r="5" spans="1:60" s="159" customFormat="1" ht="14.15" customHeight="1"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</row>
    <row r="6" spans="1:60" ht="13.5" customHeight="1"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</row>
    <row r="7" spans="1:60" ht="14.15" customHeight="1">
      <c r="A7" s="159">
        <v>1</v>
      </c>
      <c r="B7" s="58" t="s">
        <v>681</v>
      </c>
      <c r="C7" s="160">
        <v>-53897239.240777612</v>
      </c>
      <c r="D7" s="168">
        <v>2449583</v>
      </c>
      <c r="E7" s="168">
        <v>-515361.63697997667</v>
      </c>
      <c r="F7" s="168">
        <v>145034</v>
      </c>
      <c r="G7" s="168">
        <v>2712449.39</v>
      </c>
      <c r="H7" s="168">
        <v>33001096.547184512</v>
      </c>
      <c r="I7" s="168">
        <v>0</v>
      </c>
      <c r="J7" s="168">
        <v>-5276.19</v>
      </c>
      <c r="K7" s="122">
        <v>-19703413</v>
      </c>
      <c r="L7" s="122">
        <v>-49418888</v>
      </c>
      <c r="M7" s="168">
        <v>-16771447</v>
      </c>
      <c r="N7" s="168">
        <v>0</v>
      </c>
      <c r="O7" s="168">
        <v>-628079.1</v>
      </c>
      <c r="P7" s="168">
        <v>-373893.79</v>
      </c>
      <c r="Q7" s="168">
        <v>-3776111.9253208702</v>
      </c>
      <c r="R7" s="168">
        <v>-1012931.5356612798</v>
      </c>
      <c r="S7" s="168">
        <v>0</v>
      </c>
      <c r="T7" s="168">
        <v>0</v>
      </c>
      <c r="U7" s="168">
        <v>0</v>
      </c>
      <c r="V7" s="168">
        <v>0</v>
      </c>
      <c r="W7" s="168">
        <v>0</v>
      </c>
      <c r="X7" s="168">
        <v>0</v>
      </c>
      <c r="Y7" s="168">
        <v>0</v>
      </c>
      <c r="Z7" s="168">
        <v>0</v>
      </c>
      <c r="AA7" s="168">
        <v>0</v>
      </c>
      <c r="AB7" s="168">
        <v>0</v>
      </c>
      <c r="AC7" s="168">
        <v>0</v>
      </c>
      <c r="AD7" s="168">
        <v>0</v>
      </c>
      <c r="AE7" s="168">
        <v>0</v>
      </c>
      <c r="AF7" s="168">
        <v>0</v>
      </c>
      <c r="AG7" s="168">
        <v>0</v>
      </c>
      <c r="AH7" s="168">
        <v>0</v>
      </c>
      <c r="AI7" s="168">
        <v>0</v>
      </c>
      <c r="AJ7" s="168">
        <v>0</v>
      </c>
      <c r="AK7" s="168">
        <v>0</v>
      </c>
      <c r="AL7" s="168">
        <v>0</v>
      </c>
      <c r="AM7" s="168">
        <v>0</v>
      </c>
      <c r="AN7" s="168">
        <v>0</v>
      </c>
      <c r="AO7" s="168">
        <v>0</v>
      </c>
      <c r="AP7" s="168">
        <v>0</v>
      </c>
      <c r="AQ7" s="168">
        <v>0</v>
      </c>
      <c r="AR7" s="168">
        <v>0</v>
      </c>
      <c r="AS7" s="168">
        <v>0</v>
      </c>
      <c r="AT7" s="168">
        <v>0</v>
      </c>
      <c r="AU7" s="168">
        <v>0</v>
      </c>
      <c r="AV7" s="168">
        <v>0</v>
      </c>
      <c r="AW7" s="168">
        <v>0</v>
      </c>
      <c r="AX7" s="168">
        <v>0</v>
      </c>
      <c r="AY7" s="168">
        <v>0</v>
      </c>
      <c r="AZ7" s="168">
        <v>0</v>
      </c>
      <c r="BA7" s="168">
        <v>0</v>
      </c>
      <c r="BB7" s="168">
        <v>0</v>
      </c>
      <c r="BC7" s="168">
        <v>0</v>
      </c>
      <c r="BD7" s="168">
        <v>0</v>
      </c>
      <c r="BE7" s="168">
        <v>0</v>
      </c>
      <c r="BF7" s="168">
        <v>0</v>
      </c>
      <c r="BG7" s="168">
        <v>0</v>
      </c>
      <c r="BH7" s="168">
        <v>0</v>
      </c>
    </row>
    <row r="8" spans="1:60" ht="14.15" customHeight="1">
      <c r="A8" s="159">
        <v>2</v>
      </c>
      <c r="B8" s="170" t="s">
        <v>682</v>
      </c>
      <c r="C8" s="160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8">
        <v>0</v>
      </c>
      <c r="N8" s="168">
        <v>0</v>
      </c>
      <c r="O8" s="168">
        <v>0</v>
      </c>
      <c r="P8" s="168">
        <v>0</v>
      </c>
      <c r="Q8" s="168">
        <v>0</v>
      </c>
      <c r="R8" s="168">
        <v>0</v>
      </c>
      <c r="S8" s="168">
        <v>0</v>
      </c>
      <c r="T8" s="168">
        <v>0</v>
      </c>
      <c r="U8" s="168">
        <v>0</v>
      </c>
      <c r="V8" s="168">
        <v>0</v>
      </c>
      <c r="W8" s="168">
        <v>0</v>
      </c>
      <c r="X8" s="168">
        <v>0</v>
      </c>
      <c r="Y8" s="168">
        <v>0</v>
      </c>
      <c r="Z8" s="168">
        <v>0</v>
      </c>
      <c r="AA8" s="168">
        <v>0</v>
      </c>
      <c r="AB8" s="168">
        <v>0</v>
      </c>
      <c r="AC8" s="168">
        <v>0</v>
      </c>
      <c r="AD8" s="168">
        <v>0</v>
      </c>
      <c r="AE8" s="168">
        <v>0</v>
      </c>
      <c r="AF8" s="168">
        <v>0</v>
      </c>
      <c r="AG8" s="168">
        <v>0</v>
      </c>
      <c r="AH8" s="168">
        <v>0</v>
      </c>
      <c r="AI8" s="168">
        <v>0</v>
      </c>
      <c r="AJ8" s="168">
        <v>0</v>
      </c>
      <c r="AK8" s="168">
        <v>0</v>
      </c>
      <c r="AL8" s="168">
        <v>0</v>
      </c>
      <c r="AM8" s="168">
        <v>0</v>
      </c>
      <c r="AN8" s="168">
        <v>0</v>
      </c>
      <c r="AO8" s="168">
        <v>0</v>
      </c>
      <c r="AP8" s="168">
        <v>0</v>
      </c>
      <c r="AQ8" s="168">
        <v>0</v>
      </c>
      <c r="AR8" s="168">
        <v>0</v>
      </c>
      <c r="AS8" s="168">
        <v>0</v>
      </c>
      <c r="AT8" s="168">
        <v>0</v>
      </c>
      <c r="AU8" s="168">
        <v>0</v>
      </c>
      <c r="AV8" s="168">
        <v>0</v>
      </c>
      <c r="AW8" s="168">
        <v>0</v>
      </c>
      <c r="AX8" s="168">
        <v>0</v>
      </c>
      <c r="AY8" s="168">
        <v>0</v>
      </c>
      <c r="AZ8" s="168">
        <v>0</v>
      </c>
      <c r="BA8" s="168">
        <v>0</v>
      </c>
      <c r="BB8" s="168">
        <v>0</v>
      </c>
      <c r="BC8" s="168">
        <v>0</v>
      </c>
      <c r="BD8" s="168">
        <v>0</v>
      </c>
      <c r="BE8" s="168">
        <v>0</v>
      </c>
      <c r="BF8" s="168">
        <v>0</v>
      </c>
      <c r="BG8" s="168">
        <v>0</v>
      </c>
      <c r="BH8" s="168">
        <v>0</v>
      </c>
    </row>
    <row r="9" spans="1:60" ht="14.15" customHeight="1">
      <c r="A9" s="159">
        <v>3</v>
      </c>
      <c r="B9" s="58" t="s">
        <v>683</v>
      </c>
      <c r="C9" s="160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8">
        <v>0</v>
      </c>
      <c r="N9" s="168">
        <v>0</v>
      </c>
      <c r="O9" s="168">
        <v>0</v>
      </c>
      <c r="P9" s="168">
        <v>0</v>
      </c>
      <c r="Q9" s="168">
        <v>0</v>
      </c>
      <c r="R9" s="168">
        <v>0</v>
      </c>
      <c r="S9" s="168">
        <v>0</v>
      </c>
      <c r="T9" s="168">
        <v>0</v>
      </c>
      <c r="U9" s="168">
        <v>0</v>
      </c>
      <c r="V9" s="168">
        <v>0</v>
      </c>
      <c r="W9" s="168">
        <v>0</v>
      </c>
      <c r="X9" s="168">
        <v>0</v>
      </c>
      <c r="Y9" s="168">
        <v>0</v>
      </c>
      <c r="Z9" s="168">
        <v>0</v>
      </c>
      <c r="AA9" s="168">
        <v>0</v>
      </c>
      <c r="AB9" s="168">
        <v>0</v>
      </c>
      <c r="AC9" s="168">
        <v>0</v>
      </c>
      <c r="AD9" s="168">
        <v>0</v>
      </c>
      <c r="AE9" s="168">
        <v>0</v>
      </c>
      <c r="AF9" s="168">
        <v>0</v>
      </c>
      <c r="AG9" s="168">
        <v>0</v>
      </c>
      <c r="AH9" s="168">
        <v>0</v>
      </c>
      <c r="AI9" s="168">
        <v>0</v>
      </c>
      <c r="AJ9" s="168">
        <v>0</v>
      </c>
      <c r="AK9" s="168">
        <v>0</v>
      </c>
      <c r="AL9" s="168">
        <v>0</v>
      </c>
      <c r="AM9" s="168">
        <v>0</v>
      </c>
      <c r="AN9" s="168">
        <v>0</v>
      </c>
      <c r="AO9" s="168">
        <v>0</v>
      </c>
      <c r="AP9" s="168">
        <v>0</v>
      </c>
      <c r="AQ9" s="168">
        <v>0</v>
      </c>
      <c r="AR9" s="168">
        <v>0</v>
      </c>
      <c r="AS9" s="168">
        <v>0</v>
      </c>
      <c r="AT9" s="168">
        <v>0</v>
      </c>
      <c r="AU9" s="168">
        <v>0</v>
      </c>
      <c r="AV9" s="168">
        <v>0</v>
      </c>
      <c r="AW9" s="168">
        <v>0</v>
      </c>
      <c r="AX9" s="168">
        <v>0</v>
      </c>
      <c r="AY9" s="168">
        <v>0</v>
      </c>
      <c r="AZ9" s="168">
        <v>0</v>
      </c>
      <c r="BA9" s="168">
        <v>0</v>
      </c>
      <c r="BB9" s="168">
        <v>0</v>
      </c>
      <c r="BC9" s="168">
        <v>0</v>
      </c>
      <c r="BD9" s="168">
        <v>0</v>
      </c>
      <c r="BE9" s="168">
        <v>0</v>
      </c>
      <c r="BF9" s="168">
        <v>0</v>
      </c>
      <c r="BG9" s="168">
        <v>0</v>
      </c>
      <c r="BH9" s="168">
        <v>0</v>
      </c>
    </row>
    <row r="10" spans="1:60" ht="14.15" customHeight="1">
      <c r="A10" s="159">
        <v>4</v>
      </c>
      <c r="B10" s="58" t="s">
        <v>684</v>
      </c>
      <c r="C10" s="160">
        <v>-2939757.4900000291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643148</v>
      </c>
      <c r="J10" s="168">
        <v>0</v>
      </c>
      <c r="K10" s="168">
        <v>0</v>
      </c>
      <c r="L10" s="168">
        <v>0</v>
      </c>
      <c r="M10" s="168">
        <v>0</v>
      </c>
      <c r="N10" s="168">
        <v>-573589.96</v>
      </c>
      <c r="O10" s="168">
        <v>0</v>
      </c>
      <c r="P10" s="168">
        <v>0</v>
      </c>
      <c r="Q10" s="168">
        <v>0</v>
      </c>
      <c r="R10" s="168">
        <v>0</v>
      </c>
      <c r="S10" s="168">
        <v>-4256853</v>
      </c>
      <c r="T10" s="168">
        <v>-271393.99</v>
      </c>
      <c r="U10" s="168">
        <v>1518931.4599999713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0</v>
      </c>
      <c r="AR10" s="168">
        <v>0</v>
      </c>
      <c r="AS10" s="168">
        <v>0</v>
      </c>
      <c r="AT10" s="168">
        <v>0</v>
      </c>
      <c r="AU10" s="168">
        <v>0</v>
      </c>
      <c r="AV10" s="168">
        <v>0</v>
      </c>
      <c r="AW10" s="168">
        <v>0</v>
      </c>
      <c r="AX10" s="168">
        <v>0</v>
      </c>
      <c r="AY10" s="168">
        <v>0</v>
      </c>
      <c r="AZ10" s="168">
        <v>0</v>
      </c>
      <c r="BA10" s="168">
        <v>0</v>
      </c>
      <c r="BB10" s="168">
        <v>0</v>
      </c>
      <c r="BC10" s="168">
        <v>0</v>
      </c>
      <c r="BD10" s="168">
        <v>0</v>
      </c>
      <c r="BE10" s="168">
        <v>0</v>
      </c>
      <c r="BF10" s="168">
        <v>0</v>
      </c>
      <c r="BG10" s="168">
        <v>0</v>
      </c>
      <c r="BH10" s="168">
        <v>0</v>
      </c>
    </row>
    <row r="11" spans="1:60" ht="14.15" customHeight="1">
      <c r="A11" s="159">
        <v>5</v>
      </c>
      <c r="B11" s="171" t="s">
        <v>685</v>
      </c>
      <c r="C11" s="259">
        <v>316449.31359999999</v>
      </c>
      <c r="D11" s="172">
        <v>0</v>
      </c>
      <c r="E11" s="172">
        <v>0</v>
      </c>
      <c r="F11" s="172">
        <v>0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v>0</v>
      </c>
      <c r="R11" s="172">
        <v>0</v>
      </c>
      <c r="S11" s="172">
        <v>0</v>
      </c>
      <c r="T11" s="172">
        <v>0</v>
      </c>
      <c r="U11" s="172">
        <v>316449.31359999999</v>
      </c>
      <c r="V11" s="172">
        <v>0</v>
      </c>
      <c r="W11" s="172">
        <v>0</v>
      </c>
      <c r="X11" s="172">
        <v>0</v>
      </c>
      <c r="Y11" s="172">
        <v>0</v>
      </c>
      <c r="Z11" s="172">
        <v>0</v>
      </c>
      <c r="AA11" s="172">
        <v>0</v>
      </c>
      <c r="AB11" s="172">
        <v>0</v>
      </c>
      <c r="AC11" s="172">
        <v>0</v>
      </c>
      <c r="AD11" s="172">
        <v>0</v>
      </c>
      <c r="AE11" s="172">
        <v>0</v>
      </c>
      <c r="AF11" s="172">
        <v>0</v>
      </c>
      <c r="AG11" s="172">
        <v>0</v>
      </c>
      <c r="AH11" s="172">
        <v>0</v>
      </c>
      <c r="AI11" s="172">
        <v>0</v>
      </c>
      <c r="AJ11" s="172">
        <v>0</v>
      </c>
      <c r="AK11" s="172">
        <v>0</v>
      </c>
      <c r="AL11" s="172">
        <v>0</v>
      </c>
      <c r="AM11" s="172">
        <v>0</v>
      </c>
      <c r="AN11" s="172">
        <v>0</v>
      </c>
      <c r="AO11" s="172">
        <v>0</v>
      </c>
      <c r="AP11" s="172">
        <v>0</v>
      </c>
      <c r="AQ11" s="172">
        <v>0</v>
      </c>
      <c r="AR11" s="172">
        <v>0</v>
      </c>
      <c r="AS11" s="172">
        <v>0</v>
      </c>
      <c r="AT11" s="172">
        <v>0</v>
      </c>
      <c r="AU11" s="172">
        <v>0</v>
      </c>
      <c r="AV11" s="172">
        <v>0</v>
      </c>
      <c r="AW11" s="172">
        <v>0</v>
      </c>
      <c r="AX11" s="172">
        <v>0</v>
      </c>
      <c r="AY11" s="172">
        <v>0</v>
      </c>
      <c r="AZ11" s="172">
        <v>0</v>
      </c>
      <c r="BA11" s="172">
        <v>0</v>
      </c>
      <c r="BB11" s="172">
        <v>0</v>
      </c>
      <c r="BC11" s="172">
        <v>0</v>
      </c>
      <c r="BD11" s="172">
        <v>0</v>
      </c>
      <c r="BE11" s="172">
        <v>0</v>
      </c>
      <c r="BF11" s="172">
        <v>0</v>
      </c>
      <c r="BG11" s="172">
        <v>0</v>
      </c>
      <c r="BH11" s="172">
        <v>0</v>
      </c>
    </row>
    <row r="12" spans="1:60" s="175" customFormat="1" ht="14.15" customHeight="1">
      <c r="A12" s="159">
        <v>6</v>
      </c>
      <c r="B12" s="173" t="s">
        <v>1070</v>
      </c>
      <c r="C12" s="174">
        <v>-56520547.417177647</v>
      </c>
      <c r="D12" s="174">
        <v>2449583</v>
      </c>
      <c r="E12" s="174">
        <v>-515361.63697997667</v>
      </c>
      <c r="F12" s="174">
        <v>145034</v>
      </c>
      <c r="G12" s="174">
        <v>2712449.39</v>
      </c>
      <c r="H12" s="174">
        <v>33001096.547184512</v>
      </c>
      <c r="I12" s="174">
        <v>643148</v>
      </c>
      <c r="J12" s="174">
        <v>-5276.19</v>
      </c>
      <c r="K12" s="174">
        <v>-19703413</v>
      </c>
      <c r="L12" s="174">
        <v>-49418888</v>
      </c>
      <c r="M12" s="174">
        <v>-16771447</v>
      </c>
      <c r="N12" s="174">
        <v>-573589.96</v>
      </c>
      <c r="O12" s="174">
        <v>-628079.1</v>
      </c>
      <c r="P12" s="174">
        <v>-373893.79</v>
      </c>
      <c r="Q12" s="174">
        <v>-3776111.9253208702</v>
      </c>
      <c r="R12" s="174">
        <v>-1012931.5356612798</v>
      </c>
      <c r="S12" s="174">
        <v>-4256853</v>
      </c>
      <c r="T12" s="174">
        <v>-271393.99</v>
      </c>
      <c r="U12" s="174">
        <v>1835380.7735999713</v>
      </c>
      <c r="V12" s="174">
        <v>0</v>
      </c>
      <c r="W12" s="174">
        <v>0</v>
      </c>
      <c r="X12" s="174">
        <v>0</v>
      </c>
      <c r="Y12" s="174">
        <v>0</v>
      </c>
      <c r="Z12" s="174">
        <v>0</v>
      </c>
      <c r="AA12" s="174">
        <v>0</v>
      </c>
      <c r="AB12" s="174">
        <v>0</v>
      </c>
      <c r="AC12" s="174">
        <v>0</v>
      </c>
      <c r="AD12" s="174">
        <v>0</v>
      </c>
      <c r="AE12" s="174">
        <v>0</v>
      </c>
      <c r="AF12" s="174">
        <v>0</v>
      </c>
      <c r="AG12" s="174">
        <v>0</v>
      </c>
      <c r="AH12" s="174">
        <v>0</v>
      </c>
      <c r="AI12" s="174">
        <v>0</v>
      </c>
      <c r="AJ12" s="174">
        <v>0</v>
      </c>
      <c r="AK12" s="174">
        <v>0</v>
      </c>
      <c r="AL12" s="174">
        <v>0</v>
      </c>
      <c r="AM12" s="174">
        <v>0</v>
      </c>
      <c r="AN12" s="174">
        <v>0</v>
      </c>
      <c r="AO12" s="174">
        <v>0</v>
      </c>
      <c r="AP12" s="174">
        <v>0</v>
      </c>
      <c r="AQ12" s="174">
        <v>0</v>
      </c>
      <c r="AR12" s="174">
        <v>0</v>
      </c>
      <c r="AS12" s="174">
        <v>0</v>
      </c>
      <c r="AT12" s="174">
        <v>0</v>
      </c>
      <c r="AU12" s="174">
        <v>0</v>
      </c>
      <c r="AV12" s="174">
        <v>0</v>
      </c>
      <c r="AW12" s="174">
        <v>0</v>
      </c>
      <c r="AX12" s="174">
        <v>0</v>
      </c>
      <c r="AY12" s="174">
        <v>0</v>
      </c>
      <c r="AZ12" s="174">
        <v>0</v>
      </c>
      <c r="BA12" s="174">
        <v>0</v>
      </c>
      <c r="BB12" s="174">
        <v>0</v>
      </c>
      <c r="BC12" s="174">
        <v>0</v>
      </c>
      <c r="BD12" s="174">
        <v>0</v>
      </c>
      <c r="BE12" s="174">
        <v>0</v>
      </c>
      <c r="BF12" s="174">
        <v>0</v>
      </c>
      <c r="BG12" s="174">
        <v>0</v>
      </c>
      <c r="BH12" s="174">
        <v>0</v>
      </c>
    </row>
    <row r="13" spans="1:60" s="175" customFormat="1" ht="14.15" customHeight="1">
      <c r="A13" s="159">
        <v>7</v>
      </c>
      <c r="B13" s="176"/>
      <c r="C13" s="176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</row>
    <row r="14" spans="1:60" ht="14.15" customHeight="1">
      <c r="A14" s="159">
        <v>8</v>
      </c>
      <c r="B14" s="59" t="s">
        <v>687</v>
      </c>
      <c r="C14" s="59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</row>
    <row r="15" spans="1:60" ht="14.15" customHeight="1">
      <c r="A15" s="159">
        <v>9</v>
      </c>
      <c r="B15" s="58" t="s">
        <v>688</v>
      </c>
      <c r="C15" s="160">
        <v>-41409833.259649344</v>
      </c>
      <c r="D15" s="168">
        <v>0</v>
      </c>
      <c r="E15" s="168">
        <v>0</v>
      </c>
      <c r="F15" s="168">
        <v>0</v>
      </c>
      <c r="G15" s="168">
        <v>0</v>
      </c>
      <c r="H15" s="168">
        <v>0</v>
      </c>
      <c r="I15" s="168">
        <v>0</v>
      </c>
      <c r="J15" s="168">
        <v>0</v>
      </c>
      <c r="K15" s="168">
        <v>0</v>
      </c>
      <c r="L15" s="168">
        <v>-42632032</v>
      </c>
      <c r="M15" s="168">
        <v>611599</v>
      </c>
      <c r="N15" s="168">
        <v>0</v>
      </c>
      <c r="O15" s="168">
        <v>0</v>
      </c>
      <c r="P15" s="168">
        <v>0</v>
      </c>
      <c r="Q15" s="168">
        <v>-1596917.7332181961</v>
      </c>
      <c r="R15" s="168">
        <v>-428368.74643115525</v>
      </c>
      <c r="S15" s="168">
        <v>0</v>
      </c>
      <c r="T15" s="168">
        <v>0</v>
      </c>
      <c r="U15" s="168">
        <v>4309513.5300000077</v>
      </c>
      <c r="V15" s="168">
        <v>-3541349</v>
      </c>
      <c r="W15" s="168">
        <v>0</v>
      </c>
      <c r="X15" s="168">
        <v>0</v>
      </c>
      <c r="Y15" s="168">
        <v>0</v>
      </c>
      <c r="Z15" s="168">
        <v>0</v>
      </c>
      <c r="AA15" s="168">
        <v>0</v>
      </c>
      <c r="AB15" s="168">
        <v>8701.0299999999988</v>
      </c>
      <c r="AC15" s="168">
        <v>0</v>
      </c>
      <c r="AD15" s="168">
        <v>0</v>
      </c>
      <c r="AE15" s="168">
        <v>0</v>
      </c>
      <c r="AF15" s="168">
        <v>-741761</v>
      </c>
      <c r="AG15" s="168">
        <v>1388584.01</v>
      </c>
      <c r="AH15" s="168">
        <v>0</v>
      </c>
      <c r="AI15" s="168">
        <v>0</v>
      </c>
      <c r="AJ15" s="168">
        <v>0</v>
      </c>
      <c r="AK15" s="168">
        <v>0</v>
      </c>
      <c r="AL15" s="168">
        <v>0</v>
      </c>
      <c r="AM15" s="168">
        <v>0</v>
      </c>
      <c r="AN15" s="168">
        <v>0</v>
      </c>
      <c r="AO15" s="168">
        <v>0</v>
      </c>
      <c r="AP15" s="168">
        <v>0</v>
      </c>
      <c r="AQ15" s="168">
        <v>1212197.6499999999</v>
      </c>
      <c r="AR15" s="168">
        <v>0</v>
      </c>
      <c r="AS15" s="168">
        <v>0</v>
      </c>
      <c r="AT15" s="168">
        <v>0</v>
      </c>
      <c r="AU15" s="168">
        <v>0</v>
      </c>
      <c r="AV15" s="168">
        <v>0</v>
      </c>
      <c r="AW15" s="168">
        <v>0</v>
      </c>
      <c r="AX15" s="168">
        <v>0</v>
      </c>
      <c r="AY15" s="168">
        <v>0</v>
      </c>
      <c r="AZ15" s="168">
        <v>0</v>
      </c>
      <c r="BA15" s="168">
        <v>0</v>
      </c>
      <c r="BB15" s="168">
        <v>0</v>
      </c>
      <c r="BC15" s="168">
        <v>0</v>
      </c>
      <c r="BD15" s="168">
        <v>0</v>
      </c>
      <c r="BE15" s="168">
        <v>0</v>
      </c>
      <c r="BF15" s="168">
        <v>0</v>
      </c>
      <c r="BG15" s="168">
        <v>0</v>
      </c>
      <c r="BH15" s="168">
        <v>0</v>
      </c>
    </row>
    <row r="16" spans="1:60" ht="14.15" customHeight="1">
      <c r="A16" s="159">
        <v>10</v>
      </c>
      <c r="B16" s="58" t="s">
        <v>10</v>
      </c>
      <c r="C16" s="160">
        <v>1762451.7700000228</v>
      </c>
      <c r="D16" s="168">
        <v>0</v>
      </c>
      <c r="E16" s="168">
        <v>0</v>
      </c>
      <c r="F16" s="168">
        <v>0</v>
      </c>
      <c r="G16" s="168">
        <v>0</v>
      </c>
      <c r="H16" s="168">
        <v>0</v>
      </c>
      <c r="I16" s="168">
        <v>0</v>
      </c>
      <c r="J16" s="168">
        <v>0</v>
      </c>
      <c r="K16" s="168">
        <v>0</v>
      </c>
      <c r="L16" s="168">
        <v>0</v>
      </c>
      <c r="M16" s="168">
        <v>-4174374.15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5725020</v>
      </c>
      <c r="T16" s="168">
        <v>0</v>
      </c>
      <c r="U16" s="168">
        <v>209103.03000002285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-87.77</v>
      </c>
      <c r="AC16" s="168">
        <v>0</v>
      </c>
      <c r="AD16" s="168">
        <v>0</v>
      </c>
      <c r="AE16" s="168">
        <v>0</v>
      </c>
      <c r="AF16" s="168">
        <v>0</v>
      </c>
      <c r="AG16" s="168">
        <v>2790.6600000000003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0</v>
      </c>
      <c r="AR16" s="168">
        <v>0</v>
      </c>
      <c r="AS16" s="168">
        <v>0</v>
      </c>
      <c r="AT16" s="168">
        <v>0</v>
      </c>
      <c r="AU16" s="168">
        <v>0</v>
      </c>
      <c r="AV16" s="168">
        <v>0</v>
      </c>
      <c r="AW16" s="168">
        <v>0</v>
      </c>
      <c r="AX16" s="168">
        <v>0</v>
      </c>
      <c r="AY16" s="168">
        <v>0</v>
      </c>
      <c r="AZ16" s="168">
        <v>0</v>
      </c>
      <c r="BA16" s="168">
        <v>0</v>
      </c>
      <c r="BB16" s="168">
        <v>0</v>
      </c>
      <c r="BC16" s="168">
        <v>0</v>
      </c>
      <c r="BD16" s="168">
        <v>0</v>
      </c>
      <c r="BE16" s="168">
        <v>0</v>
      </c>
      <c r="BF16" s="168">
        <v>0</v>
      </c>
      <c r="BG16" s="168">
        <v>0</v>
      </c>
      <c r="BH16" s="168">
        <v>0</v>
      </c>
    </row>
    <row r="17" spans="1:60" ht="14.15" customHeight="1">
      <c r="A17" s="159">
        <v>11</v>
      </c>
      <c r="B17" s="58" t="s">
        <v>8</v>
      </c>
      <c r="C17" s="160">
        <v>-6810104.4930000026</v>
      </c>
      <c r="D17" s="168">
        <v>0</v>
      </c>
      <c r="E17" s="168">
        <v>0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>
        <v>0</v>
      </c>
      <c r="Q17" s="168">
        <v>0</v>
      </c>
      <c r="R17" s="168">
        <v>0</v>
      </c>
      <c r="S17" s="168">
        <v>0</v>
      </c>
      <c r="T17" s="168">
        <v>21148.080000000002</v>
      </c>
      <c r="U17" s="168">
        <v>42023.206999998336</v>
      </c>
      <c r="V17" s="168">
        <v>0</v>
      </c>
      <c r="W17" s="168">
        <v>0</v>
      </c>
      <c r="X17" s="168">
        <v>215408.01999999955</v>
      </c>
      <c r="Y17" s="168">
        <v>0</v>
      </c>
      <c r="Z17" s="168">
        <v>0</v>
      </c>
      <c r="AA17" s="168">
        <v>0</v>
      </c>
      <c r="AB17" s="168">
        <v>95939.059999999969</v>
      </c>
      <c r="AC17" s="168">
        <v>0</v>
      </c>
      <c r="AD17" s="168">
        <v>0</v>
      </c>
      <c r="AE17" s="168">
        <v>0</v>
      </c>
      <c r="AF17" s="168">
        <v>-2257483</v>
      </c>
      <c r="AG17" s="168">
        <v>1237190.04</v>
      </c>
      <c r="AH17" s="168">
        <v>-4368.0999999999995</v>
      </c>
      <c r="AI17" s="168">
        <v>0</v>
      </c>
      <c r="AJ17" s="168">
        <v>0</v>
      </c>
      <c r="AK17" s="168">
        <v>0</v>
      </c>
      <c r="AL17" s="168">
        <v>0</v>
      </c>
      <c r="AM17" s="168">
        <v>0</v>
      </c>
      <c r="AN17" s="168">
        <v>0</v>
      </c>
      <c r="AO17" s="168">
        <v>0</v>
      </c>
      <c r="AP17" s="168">
        <v>0</v>
      </c>
      <c r="AQ17" s="168">
        <v>0</v>
      </c>
      <c r="AR17" s="168">
        <v>0</v>
      </c>
      <c r="AS17" s="168">
        <v>0</v>
      </c>
      <c r="AT17" s="168">
        <v>0</v>
      </c>
      <c r="AU17" s="168">
        <v>0</v>
      </c>
      <c r="AV17" s="168">
        <v>-6159961.8000000007</v>
      </c>
      <c r="AW17" s="168">
        <v>0</v>
      </c>
      <c r="AX17" s="168">
        <v>0</v>
      </c>
      <c r="AY17" s="168">
        <v>0</v>
      </c>
      <c r="AZ17" s="168">
        <v>0</v>
      </c>
      <c r="BA17" s="168">
        <v>0</v>
      </c>
      <c r="BB17" s="168">
        <v>0</v>
      </c>
      <c r="BC17" s="168">
        <v>0</v>
      </c>
      <c r="BD17" s="168">
        <v>0</v>
      </c>
      <c r="BE17" s="168">
        <v>0</v>
      </c>
      <c r="BF17" s="168">
        <v>0</v>
      </c>
      <c r="BG17" s="168">
        <v>0</v>
      </c>
      <c r="BH17" s="168">
        <v>0</v>
      </c>
    </row>
    <row r="18" spans="1:60" ht="14.15" customHeight="1">
      <c r="A18" s="159">
        <v>12</v>
      </c>
      <c r="B18" s="58" t="s">
        <v>19</v>
      </c>
      <c r="C18" s="160">
        <v>109613.42000000013</v>
      </c>
      <c r="D18" s="168">
        <v>0</v>
      </c>
      <c r="E18" s="168">
        <v>0</v>
      </c>
      <c r="F18" s="168">
        <v>0</v>
      </c>
      <c r="G18" s="168">
        <v>0</v>
      </c>
      <c r="H18" s="168">
        <v>0</v>
      </c>
      <c r="I18" s="168">
        <v>0</v>
      </c>
      <c r="J18" s="168">
        <v>0</v>
      </c>
      <c r="K18" s="168">
        <v>0</v>
      </c>
      <c r="L18" s="168">
        <v>0</v>
      </c>
      <c r="M18" s="168">
        <v>0</v>
      </c>
      <c r="N18" s="168">
        <v>0</v>
      </c>
      <c r="O18" s="168">
        <v>0</v>
      </c>
      <c r="P18" s="168">
        <v>0</v>
      </c>
      <c r="Q18" s="168">
        <v>0</v>
      </c>
      <c r="R18" s="168">
        <v>0</v>
      </c>
      <c r="S18" s="168">
        <v>0</v>
      </c>
      <c r="T18" s="168">
        <v>0</v>
      </c>
      <c r="U18" s="168">
        <v>61.080000000136351</v>
      </c>
      <c r="V18" s="168">
        <v>0</v>
      </c>
      <c r="W18" s="168">
        <v>0</v>
      </c>
      <c r="X18" s="168">
        <v>0</v>
      </c>
      <c r="Y18" s="168">
        <v>0</v>
      </c>
      <c r="Z18" s="168">
        <v>0</v>
      </c>
      <c r="AA18" s="168">
        <v>0</v>
      </c>
      <c r="AB18" s="168">
        <v>8190.0499999999993</v>
      </c>
      <c r="AC18" s="168">
        <v>0</v>
      </c>
      <c r="AD18" s="168">
        <v>0</v>
      </c>
      <c r="AE18" s="168">
        <v>0</v>
      </c>
      <c r="AF18" s="168">
        <v>0</v>
      </c>
      <c r="AG18" s="168">
        <v>101362.29</v>
      </c>
      <c r="AH18" s="168">
        <v>0</v>
      </c>
      <c r="AI18" s="168">
        <v>0</v>
      </c>
      <c r="AJ18" s="168">
        <v>0</v>
      </c>
      <c r="AK18" s="168">
        <v>0</v>
      </c>
      <c r="AL18" s="168">
        <v>0</v>
      </c>
      <c r="AM18" s="168">
        <v>0</v>
      </c>
      <c r="AN18" s="168">
        <v>0</v>
      </c>
      <c r="AO18" s="168">
        <v>0</v>
      </c>
      <c r="AP18" s="168">
        <v>0</v>
      </c>
      <c r="AQ18" s="168">
        <v>0</v>
      </c>
      <c r="AR18" s="168">
        <v>0</v>
      </c>
      <c r="AS18" s="168">
        <v>0</v>
      </c>
      <c r="AT18" s="168">
        <v>0</v>
      </c>
      <c r="AU18" s="168">
        <v>0</v>
      </c>
      <c r="AV18" s="168">
        <v>0</v>
      </c>
      <c r="AW18" s="168">
        <v>0</v>
      </c>
      <c r="AX18" s="168">
        <v>0</v>
      </c>
      <c r="AY18" s="168">
        <v>0</v>
      </c>
      <c r="AZ18" s="168">
        <v>0</v>
      </c>
      <c r="BA18" s="168">
        <v>0</v>
      </c>
      <c r="BB18" s="168">
        <v>0</v>
      </c>
      <c r="BC18" s="168">
        <v>0</v>
      </c>
      <c r="BD18" s="168">
        <v>0</v>
      </c>
      <c r="BE18" s="168">
        <v>0</v>
      </c>
      <c r="BF18" s="168">
        <v>0</v>
      </c>
      <c r="BG18" s="168">
        <v>0</v>
      </c>
      <c r="BH18" s="168">
        <v>0</v>
      </c>
    </row>
    <row r="19" spans="1:60" ht="14.15" customHeight="1">
      <c r="A19" s="159">
        <v>13</v>
      </c>
      <c r="B19" s="58" t="s">
        <v>689</v>
      </c>
      <c r="C19" s="160">
        <v>0</v>
      </c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0</v>
      </c>
      <c r="AR19" s="168">
        <v>0</v>
      </c>
      <c r="AS19" s="168">
        <v>0</v>
      </c>
      <c r="AT19" s="168">
        <v>0</v>
      </c>
      <c r="AU19" s="168">
        <v>0</v>
      </c>
      <c r="AV19" s="168">
        <v>0</v>
      </c>
      <c r="AW19" s="168">
        <v>0</v>
      </c>
      <c r="AX19" s="168">
        <v>0</v>
      </c>
      <c r="AY19" s="168">
        <v>0</v>
      </c>
      <c r="AZ19" s="168">
        <v>0</v>
      </c>
      <c r="BA19" s="168">
        <v>0</v>
      </c>
      <c r="BB19" s="168">
        <v>0</v>
      </c>
      <c r="BC19" s="168">
        <v>0</v>
      </c>
      <c r="BD19" s="168">
        <v>0</v>
      </c>
      <c r="BE19" s="168">
        <v>0</v>
      </c>
      <c r="BF19" s="168">
        <v>0</v>
      </c>
      <c r="BG19" s="168">
        <v>0</v>
      </c>
      <c r="BH19" s="168">
        <v>0</v>
      </c>
    </row>
    <row r="20" spans="1:60" ht="14.15" customHeight="1">
      <c r="A20" s="159">
        <v>14</v>
      </c>
      <c r="B20" s="58" t="s">
        <v>690</v>
      </c>
      <c r="C20" s="160">
        <v>-1495547.3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8">
        <v>0</v>
      </c>
      <c r="N20" s="168">
        <v>-515763.11999999994</v>
      </c>
      <c r="O20" s="168">
        <v>-628079.1</v>
      </c>
      <c r="P20" s="168">
        <v>-373893.79</v>
      </c>
      <c r="Q20" s="168">
        <v>0</v>
      </c>
      <c r="R20" s="168">
        <v>0</v>
      </c>
      <c r="S20" s="168">
        <v>0</v>
      </c>
      <c r="T20" s="168">
        <v>0</v>
      </c>
      <c r="U20" s="168">
        <v>22.010000000038417</v>
      </c>
      <c r="V20" s="168">
        <v>0</v>
      </c>
      <c r="W20" s="168">
        <v>0</v>
      </c>
      <c r="X20" s="168">
        <v>0</v>
      </c>
      <c r="Y20" s="168">
        <v>0</v>
      </c>
      <c r="Z20" s="168">
        <v>0</v>
      </c>
      <c r="AA20" s="168">
        <v>0</v>
      </c>
      <c r="AB20" s="168">
        <v>56.289999999999971</v>
      </c>
      <c r="AC20" s="168">
        <v>0</v>
      </c>
      <c r="AD20" s="168">
        <v>0</v>
      </c>
      <c r="AE20" s="168">
        <v>0</v>
      </c>
      <c r="AF20" s="168">
        <v>0</v>
      </c>
      <c r="AG20" s="168">
        <v>29997.9</v>
      </c>
      <c r="AH20" s="168">
        <v>-7887.49</v>
      </c>
      <c r="AI20" s="168">
        <v>0</v>
      </c>
      <c r="AJ20" s="168">
        <v>0</v>
      </c>
      <c r="AK20" s="168">
        <v>0</v>
      </c>
      <c r="AL20" s="168">
        <v>0</v>
      </c>
      <c r="AM20" s="168">
        <v>0</v>
      </c>
      <c r="AN20" s="168">
        <v>0</v>
      </c>
      <c r="AO20" s="168">
        <v>0</v>
      </c>
      <c r="AP20" s="168">
        <v>0</v>
      </c>
      <c r="AQ20" s="168">
        <v>0</v>
      </c>
      <c r="AR20" s="168">
        <v>0</v>
      </c>
      <c r="AS20" s="168">
        <v>0</v>
      </c>
      <c r="AT20" s="168">
        <v>0</v>
      </c>
      <c r="AU20" s="168">
        <v>0</v>
      </c>
      <c r="AV20" s="168">
        <v>0</v>
      </c>
      <c r="AW20" s="168">
        <v>0</v>
      </c>
      <c r="AX20" s="168">
        <v>0</v>
      </c>
      <c r="AY20" s="168">
        <v>0</v>
      </c>
      <c r="AZ20" s="168">
        <v>0</v>
      </c>
      <c r="BA20" s="168">
        <v>0</v>
      </c>
      <c r="BB20" s="168">
        <v>0</v>
      </c>
      <c r="BC20" s="168">
        <v>0</v>
      </c>
      <c r="BD20" s="168">
        <v>0</v>
      </c>
      <c r="BE20" s="168">
        <v>0</v>
      </c>
      <c r="BF20" s="168">
        <v>0</v>
      </c>
      <c r="BG20" s="168">
        <v>0</v>
      </c>
      <c r="BH20" s="168">
        <v>0</v>
      </c>
    </row>
    <row r="21" spans="1:60" ht="14.15" customHeight="1">
      <c r="A21" s="159">
        <v>15</v>
      </c>
      <c r="B21" s="58" t="s">
        <v>691</v>
      </c>
      <c r="C21" s="160">
        <v>4293253.1536336001</v>
      </c>
      <c r="D21" s="168">
        <v>0</v>
      </c>
      <c r="E21" s="168">
        <v>0</v>
      </c>
      <c r="F21" s="168">
        <v>0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v>0</v>
      </c>
      <c r="R21" s="168">
        <v>0</v>
      </c>
      <c r="S21" s="168">
        <v>0</v>
      </c>
      <c r="T21" s="168">
        <v>0</v>
      </c>
      <c r="U21" s="168">
        <v>340970.47239999985</v>
      </c>
      <c r="V21" s="168">
        <v>0</v>
      </c>
      <c r="W21" s="168">
        <v>0</v>
      </c>
      <c r="X21" s="168">
        <v>0</v>
      </c>
      <c r="Y21" s="168">
        <v>0</v>
      </c>
      <c r="Z21" s="168">
        <v>241938.96000000002</v>
      </c>
      <c r="AA21" s="168">
        <v>-54803.77</v>
      </c>
      <c r="AB21" s="168">
        <v>4144.7999999999993</v>
      </c>
      <c r="AC21" s="168">
        <v>4985006.8612336004</v>
      </c>
      <c r="AD21" s="168">
        <v>-61787</v>
      </c>
      <c r="AE21" s="168">
        <v>0</v>
      </c>
      <c r="AF21" s="168">
        <v>-87305</v>
      </c>
      <c r="AG21" s="168">
        <v>370977.9</v>
      </c>
      <c r="AH21" s="168">
        <v>-11915.79</v>
      </c>
      <c r="AI21" s="168">
        <v>0</v>
      </c>
      <c r="AJ21" s="168">
        <v>0</v>
      </c>
      <c r="AK21" s="168">
        <v>0</v>
      </c>
      <c r="AL21" s="168">
        <v>114528.71999999997</v>
      </c>
      <c r="AM21" s="168">
        <v>0</v>
      </c>
      <c r="AN21" s="168">
        <v>0</v>
      </c>
      <c r="AO21" s="168">
        <v>0</v>
      </c>
      <c r="AP21" s="168">
        <v>0</v>
      </c>
      <c r="AQ21" s="168">
        <v>0</v>
      </c>
      <c r="AR21" s="168">
        <v>-1689276</v>
      </c>
      <c r="AS21" s="168">
        <v>140773</v>
      </c>
      <c r="AT21" s="168">
        <v>0</v>
      </c>
      <c r="AU21" s="168">
        <v>0</v>
      </c>
      <c r="AV21" s="168">
        <v>0</v>
      </c>
      <c r="AW21" s="168">
        <v>0</v>
      </c>
      <c r="AX21" s="168">
        <v>0</v>
      </c>
      <c r="AY21" s="168">
        <v>0</v>
      </c>
      <c r="AZ21" s="168">
        <v>0</v>
      </c>
      <c r="BA21" s="168">
        <v>0</v>
      </c>
      <c r="BB21" s="168">
        <v>0</v>
      </c>
      <c r="BC21" s="168">
        <v>0</v>
      </c>
      <c r="BD21" s="168">
        <v>0</v>
      </c>
      <c r="BE21" s="168">
        <v>0</v>
      </c>
      <c r="BF21" s="168">
        <v>0</v>
      </c>
      <c r="BG21" s="168">
        <v>0</v>
      </c>
      <c r="BH21" s="168">
        <v>0</v>
      </c>
    </row>
    <row r="22" spans="1:60" ht="14.15" customHeight="1">
      <c r="A22" s="159">
        <v>16</v>
      </c>
      <c r="B22" s="171" t="s">
        <v>692</v>
      </c>
      <c r="C22" s="259">
        <v>0</v>
      </c>
      <c r="D22" s="172">
        <v>0</v>
      </c>
      <c r="E22" s="172">
        <v>0</v>
      </c>
      <c r="F22" s="172">
        <v>0</v>
      </c>
      <c r="G22" s="172">
        <v>0</v>
      </c>
      <c r="H22" s="172">
        <v>0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0</v>
      </c>
      <c r="O22" s="172">
        <v>0</v>
      </c>
      <c r="P22" s="172">
        <v>0</v>
      </c>
      <c r="Q22" s="172">
        <v>0</v>
      </c>
      <c r="R22" s="172">
        <v>0</v>
      </c>
      <c r="S22" s="172">
        <v>0</v>
      </c>
      <c r="T22" s="172">
        <v>0</v>
      </c>
      <c r="U22" s="172">
        <v>0</v>
      </c>
      <c r="V22" s="172">
        <v>0</v>
      </c>
      <c r="W22" s="172">
        <v>0</v>
      </c>
      <c r="X22" s="172">
        <v>0</v>
      </c>
      <c r="Y22" s="172">
        <v>0</v>
      </c>
      <c r="Z22" s="172">
        <v>0</v>
      </c>
      <c r="AA22" s="172">
        <v>0</v>
      </c>
      <c r="AB22" s="172">
        <v>0</v>
      </c>
      <c r="AC22" s="172">
        <v>0</v>
      </c>
      <c r="AD22" s="172">
        <v>0</v>
      </c>
      <c r="AE22" s="172">
        <v>0</v>
      </c>
      <c r="AF22" s="172">
        <v>0</v>
      </c>
      <c r="AG22" s="172">
        <v>0</v>
      </c>
      <c r="AH22" s="172">
        <v>0</v>
      </c>
      <c r="AI22" s="172">
        <v>0</v>
      </c>
      <c r="AJ22" s="172">
        <v>0</v>
      </c>
      <c r="AK22" s="172">
        <v>0</v>
      </c>
      <c r="AL22" s="172">
        <v>0</v>
      </c>
      <c r="AM22" s="172">
        <v>0</v>
      </c>
      <c r="AN22" s="172">
        <v>0</v>
      </c>
      <c r="AO22" s="172">
        <v>0</v>
      </c>
      <c r="AP22" s="172">
        <v>0</v>
      </c>
      <c r="AQ22" s="172">
        <v>0</v>
      </c>
      <c r="AR22" s="172">
        <v>0</v>
      </c>
      <c r="AS22" s="172">
        <v>0</v>
      </c>
      <c r="AT22" s="172">
        <v>0</v>
      </c>
      <c r="AU22" s="172">
        <v>0</v>
      </c>
      <c r="AV22" s="172">
        <v>0</v>
      </c>
      <c r="AW22" s="172">
        <v>0</v>
      </c>
      <c r="AX22" s="172">
        <v>0</v>
      </c>
      <c r="AY22" s="172">
        <v>0</v>
      </c>
      <c r="AZ22" s="172">
        <v>0</v>
      </c>
      <c r="BA22" s="172">
        <v>0</v>
      </c>
      <c r="BB22" s="172">
        <v>0</v>
      </c>
      <c r="BC22" s="172">
        <v>0</v>
      </c>
      <c r="BD22" s="172">
        <v>0</v>
      </c>
      <c r="BE22" s="172">
        <v>0</v>
      </c>
      <c r="BF22" s="172">
        <v>0</v>
      </c>
      <c r="BG22" s="172">
        <v>0</v>
      </c>
      <c r="BH22" s="172">
        <v>0</v>
      </c>
    </row>
    <row r="23" spans="1:60" s="175" customFormat="1" ht="14.15" customHeight="1">
      <c r="A23" s="159">
        <v>17</v>
      </c>
      <c r="B23" s="173" t="s">
        <v>1071</v>
      </c>
      <c r="C23" s="174">
        <v>-43550166.709015712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-42632032</v>
      </c>
      <c r="M23" s="174">
        <v>-3562775.15</v>
      </c>
      <c r="N23" s="174">
        <v>-515763.11999999994</v>
      </c>
      <c r="O23" s="174">
        <v>-628079.1</v>
      </c>
      <c r="P23" s="174">
        <v>-373893.79</v>
      </c>
      <c r="Q23" s="174">
        <v>-1596917.7332181961</v>
      </c>
      <c r="R23" s="174">
        <v>-428368.74643115525</v>
      </c>
      <c r="S23" s="174">
        <v>5725020</v>
      </c>
      <c r="T23" s="174">
        <v>21148.080000000002</v>
      </c>
      <c r="U23" s="174">
        <v>4901693.329400029</v>
      </c>
      <c r="V23" s="174">
        <v>-3541349</v>
      </c>
      <c r="W23" s="174">
        <v>0</v>
      </c>
      <c r="X23" s="174">
        <v>215408.01999999955</v>
      </c>
      <c r="Y23" s="174">
        <v>0</v>
      </c>
      <c r="Z23" s="174">
        <v>241938.96000000002</v>
      </c>
      <c r="AA23" s="174">
        <v>-54803.77</v>
      </c>
      <c r="AB23" s="174">
        <v>116943.45999999996</v>
      </c>
      <c r="AC23" s="174">
        <v>4985006.8612336004</v>
      </c>
      <c r="AD23" s="174">
        <v>-61787</v>
      </c>
      <c r="AE23" s="174">
        <v>0</v>
      </c>
      <c r="AF23" s="174">
        <v>-3086549</v>
      </c>
      <c r="AG23" s="174">
        <v>3130902.8</v>
      </c>
      <c r="AH23" s="174">
        <v>-24171.38</v>
      </c>
      <c r="AI23" s="174">
        <v>0</v>
      </c>
      <c r="AJ23" s="174">
        <v>0</v>
      </c>
      <c r="AK23" s="174">
        <v>0</v>
      </c>
      <c r="AL23" s="174">
        <v>114528.71999999997</v>
      </c>
      <c r="AM23" s="174">
        <v>0</v>
      </c>
      <c r="AN23" s="174">
        <v>0</v>
      </c>
      <c r="AO23" s="174">
        <v>0</v>
      </c>
      <c r="AP23" s="174">
        <v>0</v>
      </c>
      <c r="AQ23" s="174">
        <v>1212197.6499999999</v>
      </c>
      <c r="AR23" s="174">
        <v>-1689276</v>
      </c>
      <c r="AS23" s="174">
        <v>140773</v>
      </c>
      <c r="AT23" s="174">
        <v>0</v>
      </c>
      <c r="AU23" s="174">
        <v>0</v>
      </c>
      <c r="AV23" s="174">
        <v>-6159961.8000000007</v>
      </c>
      <c r="AW23" s="174">
        <v>0</v>
      </c>
      <c r="AX23" s="174">
        <v>0</v>
      </c>
      <c r="AY23" s="174">
        <v>0</v>
      </c>
      <c r="AZ23" s="174">
        <v>0</v>
      </c>
      <c r="BA23" s="174">
        <v>0</v>
      </c>
      <c r="BB23" s="174">
        <v>0</v>
      </c>
      <c r="BC23" s="174">
        <v>0</v>
      </c>
      <c r="BD23" s="174">
        <v>0</v>
      </c>
      <c r="BE23" s="174">
        <v>0</v>
      </c>
      <c r="BF23" s="174">
        <v>0</v>
      </c>
      <c r="BG23" s="174">
        <v>0</v>
      </c>
      <c r="BH23" s="174">
        <v>0</v>
      </c>
    </row>
    <row r="24" spans="1:60" s="175" customFormat="1" ht="14.15" customHeight="1">
      <c r="A24" s="159">
        <v>18</v>
      </c>
      <c r="B24" s="176"/>
      <c r="C24" s="176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</row>
    <row r="25" spans="1:60" ht="14.15" customHeight="1">
      <c r="A25" s="159">
        <v>19</v>
      </c>
      <c r="B25" s="58" t="s">
        <v>694</v>
      </c>
      <c r="C25" s="160">
        <v>-8351712.5660330001</v>
      </c>
      <c r="D25" s="168">
        <v>0</v>
      </c>
      <c r="E25" s="168">
        <v>0</v>
      </c>
      <c r="F25" s="168">
        <v>0</v>
      </c>
      <c r="G25" s="168">
        <v>0</v>
      </c>
      <c r="H25" s="168">
        <v>0</v>
      </c>
      <c r="I25" s="168">
        <v>0</v>
      </c>
      <c r="J25" s="168">
        <v>-209318.32</v>
      </c>
      <c r="K25" s="168">
        <v>1980517.1109499999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1384417.7399999979</v>
      </c>
      <c r="V25" s="168">
        <v>-9355669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465475.20400000003</v>
      </c>
      <c r="AF25" s="168">
        <v>0</v>
      </c>
      <c r="AG25" s="168">
        <v>0</v>
      </c>
      <c r="AH25" s="168">
        <v>0</v>
      </c>
      <c r="AI25" s="168">
        <v>3942450</v>
      </c>
      <c r="AJ25" s="168">
        <v>113368.78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0</v>
      </c>
      <c r="AR25" s="168">
        <v>0</v>
      </c>
      <c r="AS25" s="168">
        <v>0</v>
      </c>
      <c r="AT25" s="168">
        <v>1167941.9025000017</v>
      </c>
      <c r="AU25" s="168">
        <v>-8425895.9834829997</v>
      </c>
      <c r="AV25" s="168">
        <v>585000</v>
      </c>
      <c r="AW25" s="168">
        <v>0</v>
      </c>
      <c r="AX25" s="168">
        <v>0</v>
      </c>
      <c r="AY25" s="168">
        <v>0</v>
      </c>
      <c r="AZ25" s="168">
        <v>0</v>
      </c>
      <c r="BA25" s="168">
        <v>0</v>
      </c>
      <c r="BB25" s="168">
        <v>0</v>
      </c>
      <c r="BC25" s="168">
        <v>0</v>
      </c>
      <c r="BD25" s="168">
        <v>0</v>
      </c>
      <c r="BE25" s="168">
        <v>0</v>
      </c>
      <c r="BF25" s="168">
        <v>0</v>
      </c>
      <c r="BG25" s="168">
        <v>0</v>
      </c>
      <c r="BH25" s="168">
        <v>0</v>
      </c>
    </row>
    <row r="26" spans="1:60" ht="14.15" customHeight="1">
      <c r="A26" s="159">
        <v>20</v>
      </c>
      <c r="B26" s="58" t="s">
        <v>695</v>
      </c>
      <c r="C26" s="160">
        <v>5888215.6612645462</v>
      </c>
      <c r="D26" s="168">
        <v>0</v>
      </c>
      <c r="E26" s="168">
        <v>0</v>
      </c>
      <c r="F26" s="168">
        <v>0</v>
      </c>
      <c r="G26" s="168">
        <v>0</v>
      </c>
      <c r="H26" s="168">
        <v>0</v>
      </c>
      <c r="I26" s="168">
        <v>0</v>
      </c>
      <c r="J26" s="168">
        <v>0</v>
      </c>
      <c r="K26" s="168">
        <v>0</v>
      </c>
      <c r="L26" s="168">
        <v>0</v>
      </c>
      <c r="M26" s="168">
        <v>0</v>
      </c>
      <c r="N26" s="168">
        <v>0</v>
      </c>
      <c r="O26" s="168">
        <v>0</v>
      </c>
      <c r="P26" s="168">
        <v>0</v>
      </c>
      <c r="Q26" s="168">
        <v>0</v>
      </c>
      <c r="R26" s="168">
        <v>0</v>
      </c>
      <c r="S26" s="168">
        <v>0</v>
      </c>
      <c r="T26" s="168">
        <v>0</v>
      </c>
      <c r="U26" s="168">
        <v>376559.890000001</v>
      </c>
      <c r="V26" s="168">
        <v>-188833</v>
      </c>
      <c r="W26" s="168">
        <v>0</v>
      </c>
      <c r="X26" s="168">
        <v>0</v>
      </c>
      <c r="Y26" s="168">
        <v>0</v>
      </c>
      <c r="Z26" s="168">
        <v>0</v>
      </c>
      <c r="AA26" s="168">
        <v>0</v>
      </c>
      <c r="AB26" s="168">
        <v>0</v>
      </c>
      <c r="AC26" s="168">
        <v>0</v>
      </c>
      <c r="AD26" s="168">
        <v>0</v>
      </c>
      <c r="AE26" s="168">
        <v>0</v>
      </c>
      <c r="AF26" s="168">
        <v>0</v>
      </c>
      <c r="AG26" s="168">
        <v>247150.41459788004</v>
      </c>
      <c r="AH26" s="168">
        <v>0</v>
      </c>
      <c r="AI26" s="168">
        <v>0</v>
      </c>
      <c r="AJ26" s="168">
        <v>0</v>
      </c>
      <c r="AK26" s="168">
        <v>0</v>
      </c>
      <c r="AL26" s="168">
        <v>0</v>
      </c>
      <c r="AM26" s="168">
        <v>0</v>
      </c>
      <c r="AN26" s="168">
        <v>4262813.3566666655</v>
      </c>
      <c r="AO26" s="168">
        <v>0</v>
      </c>
      <c r="AP26" s="168">
        <v>1190525</v>
      </c>
      <c r="AQ26" s="168">
        <v>0</v>
      </c>
      <c r="AR26" s="168">
        <v>0</v>
      </c>
      <c r="AS26" s="168">
        <v>0</v>
      </c>
      <c r="AT26" s="168">
        <v>0</v>
      </c>
      <c r="AU26" s="168">
        <v>0</v>
      </c>
      <c r="AV26" s="168">
        <v>0</v>
      </c>
      <c r="AW26" s="168">
        <v>0</v>
      </c>
      <c r="AX26" s="168">
        <v>0</v>
      </c>
      <c r="AY26" s="168">
        <v>0</v>
      </c>
      <c r="AZ26" s="168">
        <v>0</v>
      </c>
      <c r="BA26" s="168">
        <v>0</v>
      </c>
      <c r="BB26" s="168">
        <v>0</v>
      </c>
      <c r="BC26" s="168">
        <v>0</v>
      </c>
      <c r="BD26" s="168">
        <v>0</v>
      </c>
      <c r="BE26" s="168">
        <v>0</v>
      </c>
      <c r="BF26" s="168">
        <v>0</v>
      </c>
      <c r="BG26" s="168">
        <v>0</v>
      </c>
      <c r="BH26" s="168">
        <v>0</v>
      </c>
    </row>
    <row r="27" spans="1:60" ht="14.15" customHeight="1">
      <c r="A27" s="159">
        <v>21</v>
      </c>
      <c r="B27" s="58" t="s">
        <v>696</v>
      </c>
      <c r="C27" s="160">
        <v>-132462.65003622149</v>
      </c>
      <c r="D27" s="168">
        <v>122717</v>
      </c>
      <c r="E27" s="168">
        <v>-25818</v>
      </c>
      <c r="F27" s="168">
        <v>7266</v>
      </c>
      <c r="G27" s="168">
        <v>135886</v>
      </c>
      <c r="H27" s="168">
        <v>1653256</v>
      </c>
      <c r="I27" s="168">
        <v>32220</v>
      </c>
      <c r="J27" s="168">
        <v>10222</v>
      </c>
      <c r="K27" s="168">
        <v>-1086300</v>
      </c>
      <c r="L27" s="168">
        <v>-340001</v>
      </c>
      <c r="M27" s="168">
        <v>-661715</v>
      </c>
      <c r="N27" s="168">
        <v>-2897</v>
      </c>
      <c r="O27" s="168">
        <v>0</v>
      </c>
      <c r="P27" s="168">
        <v>0</v>
      </c>
      <c r="Q27" s="168">
        <v>-109171</v>
      </c>
      <c r="R27" s="168">
        <v>-29285</v>
      </c>
      <c r="S27" s="168">
        <v>-500062</v>
      </c>
      <c r="T27" s="168">
        <v>-14655</v>
      </c>
      <c r="U27" s="168">
        <v>-243261</v>
      </c>
      <c r="V27" s="168">
        <v>655562</v>
      </c>
      <c r="W27" s="168">
        <v>12218</v>
      </c>
      <c r="X27" s="168">
        <v>-10791</v>
      </c>
      <c r="Y27" s="168">
        <v>0</v>
      </c>
      <c r="Z27" s="168">
        <v>-12120</v>
      </c>
      <c r="AA27" s="168">
        <v>2746</v>
      </c>
      <c r="AB27" s="168">
        <v>-5859</v>
      </c>
      <c r="AC27" s="168">
        <v>0</v>
      </c>
      <c r="AD27" s="168">
        <v>3095</v>
      </c>
      <c r="AE27" s="168">
        <v>-23319</v>
      </c>
      <c r="AF27" s="168">
        <v>154627</v>
      </c>
      <c r="AG27" s="168">
        <v>-169230</v>
      </c>
      <c r="AH27" s="168">
        <v>1211</v>
      </c>
      <c r="AI27" s="168">
        <v>0</v>
      </c>
      <c r="AJ27" s="168">
        <v>0</v>
      </c>
      <c r="AK27" s="168">
        <v>-6240</v>
      </c>
      <c r="AL27" s="168">
        <v>-5738</v>
      </c>
      <c r="AM27" s="168">
        <v>-294880</v>
      </c>
      <c r="AN27" s="168">
        <v>-213554</v>
      </c>
      <c r="AO27" s="168">
        <v>0</v>
      </c>
      <c r="AP27" s="168">
        <v>-59642</v>
      </c>
      <c r="AQ27" s="168">
        <v>-60727</v>
      </c>
      <c r="AR27" s="168">
        <v>84628</v>
      </c>
      <c r="AS27" s="168">
        <v>-7052</v>
      </c>
      <c r="AT27" s="168">
        <v>-422112</v>
      </c>
      <c r="AU27" s="168">
        <v>422112</v>
      </c>
      <c r="AV27" s="168">
        <v>279289</v>
      </c>
      <c r="AW27" s="168">
        <v>0</v>
      </c>
      <c r="AX27" s="168">
        <v>0</v>
      </c>
      <c r="AY27" s="168">
        <v>0</v>
      </c>
      <c r="AZ27" s="168">
        <v>0</v>
      </c>
      <c r="BA27" s="168">
        <v>594911.34996377851</v>
      </c>
      <c r="BB27" s="168">
        <v>0</v>
      </c>
      <c r="BC27" s="168">
        <v>0</v>
      </c>
      <c r="BD27" s="168">
        <v>0</v>
      </c>
      <c r="BE27" s="168">
        <v>0</v>
      </c>
      <c r="BF27" s="168">
        <v>0</v>
      </c>
      <c r="BG27" s="168">
        <v>0</v>
      </c>
      <c r="BH27" s="168">
        <v>0</v>
      </c>
    </row>
    <row r="28" spans="1:60" ht="14.15" customHeight="1">
      <c r="A28" s="159">
        <v>22</v>
      </c>
      <c r="B28" s="58" t="s">
        <v>317</v>
      </c>
      <c r="C28" s="160">
        <v>-243878.88847500016</v>
      </c>
      <c r="D28" s="168">
        <v>0</v>
      </c>
      <c r="E28" s="168">
        <v>0</v>
      </c>
      <c r="F28" s="168">
        <v>0</v>
      </c>
      <c r="G28" s="168">
        <v>0</v>
      </c>
      <c r="H28" s="168">
        <v>0</v>
      </c>
      <c r="I28" s="168">
        <v>0</v>
      </c>
      <c r="J28" s="168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0</v>
      </c>
      <c r="P28" s="168">
        <v>0</v>
      </c>
      <c r="Q28" s="168">
        <v>0</v>
      </c>
      <c r="R28" s="168">
        <v>0</v>
      </c>
      <c r="S28" s="168">
        <v>0</v>
      </c>
      <c r="T28" s="168">
        <v>0</v>
      </c>
      <c r="U28" s="168">
        <v>0</v>
      </c>
      <c r="V28" s="168">
        <v>0</v>
      </c>
      <c r="W28" s="168">
        <v>-243878.88847500016</v>
      </c>
      <c r="X28" s="168">
        <v>0</v>
      </c>
      <c r="Y28" s="168">
        <v>0</v>
      </c>
      <c r="Z28" s="168">
        <v>0</v>
      </c>
      <c r="AA28" s="168">
        <v>0</v>
      </c>
      <c r="AB28" s="168">
        <v>0</v>
      </c>
      <c r="AC28" s="168">
        <v>0</v>
      </c>
      <c r="AD28" s="168">
        <v>0</v>
      </c>
      <c r="AE28" s="168">
        <v>0</v>
      </c>
      <c r="AF28" s="168">
        <v>0</v>
      </c>
      <c r="AG28" s="168">
        <v>0</v>
      </c>
      <c r="AH28" s="168">
        <v>0</v>
      </c>
      <c r="AI28" s="168">
        <v>0</v>
      </c>
      <c r="AJ28" s="168">
        <v>0</v>
      </c>
      <c r="AK28" s="168">
        <v>0</v>
      </c>
      <c r="AL28" s="168">
        <v>0</v>
      </c>
      <c r="AM28" s="168">
        <v>0</v>
      </c>
      <c r="AN28" s="168">
        <v>0</v>
      </c>
      <c r="AO28" s="168">
        <v>0</v>
      </c>
      <c r="AP28" s="168">
        <v>0</v>
      </c>
      <c r="AQ28" s="168">
        <v>0</v>
      </c>
      <c r="AR28" s="168">
        <v>0</v>
      </c>
      <c r="AS28" s="168">
        <v>0</v>
      </c>
      <c r="AT28" s="168">
        <v>0</v>
      </c>
      <c r="AU28" s="168">
        <v>0</v>
      </c>
      <c r="AV28" s="168">
        <v>0</v>
      </c>
      <c r="AW28" s="168">
        <v>0</v>
      </c>
      <c r="AX28" s="168">
        <v>0</v>
      </c>
      <c r="AY28" s="168">
        <v>0</v>
      </c>
      <c r="AZ28" s="168">
        <v>0</v>
      </c>
      <c r="BA28" s="168">
        <v>0</v>
      </c>
      <c r="BB28" s="168">
        <v>0</v>
      </c>
      <c r="BC28" s="168">
        <v>0</v>
      </c>
      <c r="BD28" s="168">
        <v>0</v>
      </c>
      <c r="BE28" s="168">
        <v>0</v>
      </c>
      <c r="BF28" s="168">
        <v>0</v>
      </c>
      <c r="BG28" s="168">
        <v>0</v>
      </c>
      <c r="BH28" s="168">
        <v>0</v>
      </c>
    </row>
    <row r="29" spans="1:60" ht="14.15" customHeight="1">
      <c r="A29" s="159">
        <v>23</v>
      </c>
      <c r="B29" s="171" t="s">
        <v>697</v>
      </c>
      <c r="C29" s="259">
        <v>153068.90000000008</v>
      </c>
      <c r="D29" s="172">
        <v>0</v>
      </c>
      <c r="E29" s="172">
        <v>0</v>
      </c>
      <c r="F29" s="172">
        <v>0</v>
      </c>
      <c r="G29" s="172">
        <v>0</v>
      </c>
      <c r="H29" s="172">
        <v>0</v>
      </c>
      <c r="I29" s="172">
        <v>0</v>
      </c>
      <c r="J29" s="172">
        <v>0</v>
      </c>
      <c r="K29" s="172">
        <v>0</v>
      </c>
      <c r="L29" s="172">
        <v>0</v>
      </c>
      <c r="M29" s="172">
        <v>0</v>
      </c>
      <c r="N29" s="172">
        <v>0</v>
      </c>
      <c r="O29" s="172">
        <v>0</v>
      </c>
      <c r="P29" s="172">
        <v>0</v>
      </c>
      <c r="Q29" s="172">
        <v>0</v>
      </c>
      <c r="R29" s="172">
        <v>0</v>
      </c>
      <c r="S29" s="172">
        <v>0</v>
      </c>
      <c r="T29" s="172">
        <v>0</v>
      </c>
      <c r="U29" s="172">
        <v>28502.250000000091</v>
      </c>
      <c r="V29" s="172">
        <v>0</v>
      </c>
      <c r="W29" s="172">
        <v>0</v>
      </c>
      <c r="X29" s="172">
        <v>0</v>
      </c>
      <c r="Y29" s="172">
        <v>0</v>
      </c>
      <c r="Z29" s="172">
        <v>0</v>
      </c>
      <c r="AA29" s="172">
        <v>0</v>
      </c>
      <c r="AB29" s="172">
        <v>0</v>
      </c>
      <c r="AC29" s="172">
        <v>0</v>
      </c>
      <c r="AD29" s="172">
        <v>0</v>
      </c>
      <c r="AE29" s="172">
        <v>0</v>
      </c>
      <c r="AF29" s="172">
        <v>0</v>
      </c>
      <c r="AG29" s="172">
        <v>0</v>
      </c>
      <c r="AH29" s="172">
        <v>0</v>
      </c>
      <c r="AI29" s="172">
        <v>0</v>
      </c>
      <c r="AJ29" s="172">
        <v>0</v>
      </c>
      <c r="AK29" s="172">
        <v>124566.65</v>
      </c>
      <c r="AL29" s="172">
        <v>0</v>
      </c>
      <c r="AM29" s="172">
        <v>0</v>
      </c>
      <c r="AN29" s="172">
        <v>0</v>
      </c>
      <c r="AO29" s="172">
        <v>0</v>
      </c>
      <c r="AP29" s="172">
        <v>0</v>
      </c>
      <c r="AQ29" s="172">
        <v>0</v>
      </c>
      <c r="AR29" s="172">
        <v>0</v>
      </c>
      <c r="AS29" s="172">
        <v>0</v>
      </c>
      <c r="AT29" s="172">
        <v>0</v>
      </c>
      <c r="AU29" s="172">
        <v>0</v>
      </c>
      <c r="AV29" s="172">
        <v>0</v>
      </c>
      <c r="AW29" s="172">
        <v>0</v>
      </c>
      <c r="AX29" s="172">
        <v>0</v>
      </c>
      <c r="AY29" s="172">
        <v>0</v>
      </c>
      <c r="AZ29" s="172">
        <v>0</v>
      </c>
      <c r="BA29" s="172">
        <v>0</v>
      </c>
      <c r="BB29" s="172">
        <v>0</v>
      </c>
      <c r="BC29" s="172">
        <v>0</v>
      </c>
      <c r="BD29" s="172">
        <v>0</v>
      </c>
      <c r="BE29" s="172">
        <v>0</v>
      </c>
      <c r="BF29" s="172">
        <v>0</v>
      </c>
      <c r="BG29" s="172">
        <v>0</v>
      </c>
      <c r="BH29" s="172">
        <v>0</v>
      </c>
    </row>
    <row r="30" spans="1:60" s="175" customFormat="1" ht="14.15" customHeight="1">
      <c r="A30" s="159">
        <v>24</v>
      </c>
      <c r="B30" s="173" t="s">
        <v>698</v>
      </c>
      <c r="C30" s="174">
        <v>-10283611.164882258</v>
      </c>
      <c r="D30" s="174">
        <v>2326866</v>
      </c>
      <c r="E30" s="174">
        <v>-489543.63697997667</v>
      </c>
      <c r="F30" s="174">
        <v>137768</v>
      </c>
      <c r="G30" s="174">
        <v>2576563.39</v>
      </c>
      <c r="H30" s="174">
        <v>31347840.547184512</v>
      </c>
      <c r="I30" s="174">
        <v>610928</v>
      </c>
      <c r="J30" s="174">
        <v>193820.13</v>
      </c>
      <c r="K30" s="174">
        <v>-20597630.110950001</v>
      </c>
      <c r="L30" s="174">
        <v>-6446855</v>
      </c>
      <c r="M30" s="174">
        <v>-12546956.85</v>
      </c>
      <c r="N30" s="174">
        <v>-54929.840000000026</v>
      </c>
      <c r="O30" s="174">
        <v>0</v>
      </c>
      <c r="P30" s="174">
        <v>0</v>
      </c>
      <c r="Q30" s="174">
        <v>-2070023.1921026742</v>
      </c>
      <c r="R30" s="174">
        <v>-555277.78923012456</v>
      </c>
      <c r="S30" s="174">
        <v>-9481811</v>
      </c>
      <c r="T30" s="174">
        <v>-277887.07</v>
      </c>
      <c r="U30" s="174">
        <v>-4612531.4358000569</v>
      </c>
      <c r="V30" s="174">
        <v>12430289</v>
      </c>
      <c r="W30" s="174">
        <v>231660.88847500016</v>
      </c>
      <c r="X30" s="174">
        <v>-204617.01999999955</v>
      </c>
      <c r="Y30" s="174">
        <v>0</v>
      </c>
      <c r="Z30" s="174">
        <v>-229818.96000000002</v>
      </c>
      <c r="AA30" s="174">
        <v>52057.77</v>
      </c>
      <c r="AB30" s="174">
        <v>-111084.45999999996</v>
      </c>
      <c r="AC30" s="174">
        <v>-4985006.8612336004</v>
      </c>
      <c r="AD30" s="174">
        <v>58692</v>
      </c>
      <c r="AE30" s="174">
        <v>-442156.20400000003</v>
      </c>
      <c r="AF30" s="174">
        <v>2931922</v>
      </c>
      <c r="AG30" s="174">
        <v>-3208823.2145978799</v>
      </c>
      <c r="AH30" s="174">
        <v>22960.38</v>
      </c>
      <c r="AI30" s="174">
        <v>-3942450</v>
      </c>
      <c r="AJ30" s="174">
        <v>-113368.78</v>
      </c>
      <c r="AK30" s="174">
        <v>-118326.65</v>
      </c>
      <c r="AL30" s="174">
        <v>-108790.71999999997</v>
      </c>
      <c r="AM30" s="174">
        <v>294880</v>
      </c>
      <c r="AN30" s="174">
        <v>-4049259.3566666655</v>
      </c>
      <c r="AO30" s="174">
        <v>0</v>
      </c>
      <c r="AP30" s="174">
        <v>-1130883</v>
      </c>
      <c r="AQ30" s="174">
        <v>-1151470.6499999999</v>
      </c>
      <c r="AR30" s="174">
        <v>1604648</v>
      </c>
      <c r="AS30" s="174">
        <v>-133721</v>
      </c>
      <c r="AT30" s="174">
        <v>-745829.90250000171</v>
      </c>
      <c r="AU30" s="174">
        <v>8003783.9834829997</v>
      </c>
      <c r="AV30" s="174">
        <v>5295672.8000000007</v>
      </c>
      <c r="AW30" s="174">
        <v>0</v>
      </c>
      <c r="AX30" s="174">
        <v>0</v>
      </c>
      <c r="AY30" s="174">
        <v>0</v>
      </c>
      <c r="AZ30" s="174">
        <v>0</v>
      </c>
      <c r="BA30" s="174">
        <v>-594911.34996377851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</row>
    <row r="31" spans="1:60" s="175" customFormat="1" ht="14.15" customHeight="1">
      <c r="A31" s="159">
        <v>25</v>
      </c>
      <c r="B31" s="176" t="s">
        <v>1072</v>
      </c>
      <c r="C31" s="174">
        <v>-10416073.814918479</v>
      </c>
      <c r="D31" s="174">
        <v>2449583</v>
      </c>
      <c r="E31" s="174">
        <v>-515361.63697997667</v>
      </c>
      <c r="F31" s="174">
        <v>145034</v>
      </c>
      <c r="G31" s="174">
        <v>2712449.39</v>
      </c>
      <c r="H31" s="174">
        <v>33001096.547184512</v>
      </c>
      <c r="I31" s="174">
        <v>643148</v>
      </c>
      <c r="J31" s="174">
        <v>204042.13</v>
      </c>
      <c r="K31" s="174">
        <v>-21683930.110950001</v>
      </c>
      <c r="L31" s="174">
        <v>-6786856</v>
      </c>
      <c r="M31" s="174">
        <v>-13208671.85</v>
      </c>
      <c r="N31" s="174">
        <v>-57826.840000000026</v>
      </c>
      <c r="O31" s="174">
        <v>0</v>
      </c>
      <c r="P31" s="174">
        <v>0</v>
      </c>
      <c r="Q31" s="174">
        <v>-2179194.1921026744</v>
      </c>
      <c r="R31" s="174">
        <v>-584562.78923012456</v>
      </c>
      <c r="S31" s="174">
        <v>-9981873</v>
      </c>
      <c r="T31" s="174">
        <v>-292542.07</v>
      </c>
      <c r="U31" s="174">
        <v>-4855792.4358000569</v>
      </c>
      <c r="V31" s="174">
        <v>13085851</v>
      </c>
      <c r="W31" s="174">
        <v>243878.88847500016</v>
      </c>
      <c r="X31" s="174">
        <v>-215408.01999999955</v>
      </c>
      <c r="Y31" s="174">
        <v>0</v>
      </c>
      <c r="Z31" s="174">
        <v>-241938.96000000002</v>
      </c>
      <c r="AA31" s="174">
        <v>54803.77</v>
      </c>
      <c r="AB31" s="174">
        <v>-116943.45999999996</v>
      </c>
      <c r="AC31" s="174">
        <v>-4985006.8612336004</v>
      </c>
      <c r="AD31" s="174">
        <v>61787</v>
      </c>
      <c r="AE31" s="174">
        <v>-465475.20400000003</v>
      </c>
      <c r="AF31" s="174">
        <v>3086549</v>
      </c>
      <c r="AG31" s="174">
        <v>-3378053.2145978799</v>
      </c>
      <c r="AH31" s="174">
        <v>24171.38</v>
      </c>
      <c r="AI31" s="174">
        <v>-3942450</v>
      </c>
      <c r="AJ31" s="174">
        <v>-113368.78</v>
      </c>
      <c r="AK31" s="174">
        <v>-124566.65</v>
      </c>
      <c r="AL31" s="174">
        <v>-114528.71999999997</v>
      </c>
      <c r="AM31" s="174">
        <v>0</v>
      </c>
      <c r="AN31" s="174">
        <v>-4262813.3566666655</v>
      </c>
      <c r="AO31" s="174">
        <v>0</v>
      </c>
      <c r="AP31" s="174">
        <v>-1190525</v>
      </c>
      <c r="AQ31" s="174">
        <v>-1212197.6499999999</v>
      </c>
      <c r="AR31" s="174">
        <v>1689276</v>
      </c>
      <c r="AS31" s="174">
        <v>-140773</v>
      </c>
      <c r="AT31" s="174">
        <v>-1167941.9025000017</v>
      </c>
      <c r="AU31" s="174">
        <v>8425895.9834829997</v>
      </c>
      <c r="AV31" s="174">
        <v>5574961.8000000007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</row>
    <row r="32" spans="1:60" ht="14.15" customHeight="1">
      <c r="A32" s="159">
        <v>26</v>
      </c>
      <c r="B32" s="59" t="s">
        <v>699</v>
      </c>
      <c r="C32" s="59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</row>
    <row r="33" spans="1:60" ht="14.15" customHeight="1">
      <c r="A33" s="159">
        <v>27</v>
      </c>
      <c r="B33" s="58" t="s">
        <v>700</v>
      </c>
      <c r="C33" s="160">
        <v>-527461.66569704702</v>
      </c>
      <c r="D33" s="168">
        <v>488642</v>
      </c>
      <c r="E33" s="168">
        <v>-102804</v>
      </c>
      <c r="F33" s="168">
        <v>28931</v>
      </c>
      <c r="G33" s="168">
        <v>541078</v>
      </c>
      <c r="H33" s="168">
        <v>6583047</v>
      </c>
      <c r="I33" s="168">
        <v>128295</v>
      </c>
      <c r="J33" s="168">
        <v>40702</v>
      </c>
      <c r="K33" s="168">
        <v>-4325502</v>
      </c>
      <c r="L33" s="168">
        <v>-1353840</v>
      </c>
      <c r="M33" s="168">
        <v>-2634861</v>
      </c>
      <c r="N33" s="168">
        <v>-11535</v>
      </c>
      <c r="O33" s="168">
        <v>0</v>
      </c>
      <c r="P33" s="168">
        <v>0</v>
      </c>
      <c r="Q33" s="168">
        <v>-434705</v>
      </c>
      <c r="R33" s="168">
        <v>-116608</v>
      </c>
      <c r="S33" s="168">
        <v>-1991180</v>
      </c>
      <c r="T33" s="168">
        <v>-58356</v>
      </c>
      <c r="U33" s="168">
        <v>-968632</v>
      </c>
      <c r="V33" s="168">
        <v>2610361</v>
      </c>
      <c r="W33" s="168">
        <v>48649</v>
      </c>
      <c r="X33" s="168">
        <v>-42970</v>
      </c>
      <c r="Y33" s="168">
        <v>0</v>
      </c>
      <c r="Z33" s="168">
        <v>-48262</v>
      </c>
      <c r="AA33" s="168">
        <v>10932</v>
      </c>
      <c r="AB33" s="168">
        <v>-23328</v>
      </c>
      <c r="AC33" s="168">
        <v>0</v>
      </c>
      <c r="AD33" s="168">
        <v>12325</v>
      </c>
      <c r="AE33" s="168">
        <v>-92853</v>
      </c>
      <c r="AF33" s="168">
        <v>615704</v>
      </c>
      <c r="AG33" s="168">
        <v>-673853</v>
      </c>
      <c r="AH33" s="168">
        <v>4822</v>
      </c>
      <c r="AI33" s="168">
        <v>0</v>
      </c>
      <c r="AJ33" s="168">
        <v>0</v>
      </c>
      <c r="AK33" s="168">
        <v>-24849</v>
      </c>
      <c r="AL33" s="168">
        <v>-22846</v>
      </c>
      <c r="AM33" s="168">
        <v>-1174172</v>
      </c>
      <c r="AN33" s="168">
        <v>-850344</v>
      </c>
      <c r="AO33" s="168">
        <v>0</v>
      </c>
      <c r="AP33" s="168">
        <v>-237485</v>
      </c>
      <c r="AQ33" s="168">
        <v>-241809</v>
      </c>
      <c r="AR33" s="168">
        <v>336976</v>
      </c>
      <c r="AS33" s="168">
        <v>-28081</v>
      </c>
      <c r="AT33" s="168">
        <v>-1680795</v>
      </c>
      <c r="AU33" s="168">
        <v>1680795</v>
      </c>
      <c r="AV33" s="168">
        <v>1112091</v>
      </c>
      <c r="AW33" s="168">
        <v>0</v>
      </c>
      <c r="AX33" s="168">
        <v>0</v>
      </c>
      <c r="AY33" s="168">
        <v>0</v>
      </c>
      <c r="AZ33" s="168">
        <v>0</v>
      </c>
      <c r="BA33" s="168">
        <v>2368858.334302953</v>
      </c>
      <c r="BB33" s="168">
        <v>0</v>
      </c>
      <c r="BC33" s="168">
        <v>0</v>
      </c>
      <c r="BD33" s="168">
        <v>0</v>
      </c>
      <c r="BE33" s="168">
        <v>0</v>
      </c>
      <c r="BF33" s="168">
        <v>0</v>
      </c>
      <c r="BG33" s="168">
        <v>0</v>
      </c>
      <c r="BH33" s="168">
        <v>0</v>
      </c>
    </row>
    <row r="34" spans="1:60" ht="14.15" customHeight="1">
      <c r="A34" s="159">
        <v>28</v>
      </c>
      <c r="B34" s="58" t="s">
        <v>701</v>
      </c>
      <c r="C34" s="160">
        <v>4873835</v>
      </c>
      <c r="D34" s="168">
        <v>0</v>
      </c>
      <c r="E34" s="168">
        <v>0</v>
      </c>
      <c r="F34" s="168">
        <v>0</v>
      </c>
      <c r="G34" s="168">
        <v>0</v>
      </c>
      <c r="H34" s="168">
        <v>0</v>
      </c>
      <c r="I34" s="168">
        <v>0</v>
      </c>
      <c r="J34" s="168">
        <v>0</v>
      </c>
      <c r="K34" s="168">
        <v>0</v>
      </c>
      <c r="L34" s="168">
        <v>0</v>
      </c>
      <c r="M34" s="168">
        <v>0</v>
      </c>
      <c r="N34" s="168">
        <v>0</v>
      </c>
      <c r="O34" s="168">
        <v>0</v>
      </c>
      <c r="P34" s="168">
        <v>0</v>
      </c>
      <c r="Q34" s="168">
        <v>0</v>
      </c>
      <c r="R34" s="168">
        <v>0</v>
      </c>
      <c r="S34" s="168">
        <v>0</v>
      </c>
      <c r="T34" s="168">
        <v>0</v>
      </c>
      <c r="U34" s="168">
        <v>195366</v>
      </c>
      <c r="V34" s="168">
        <v>0</v>
      </c>
      <c r="W34" s="168">
        <v>0</v>
      </c>
      <c r="X34" s="168">
        <v>0</v>
      </c>
      <c r="Y34" s="168">
        <v>0</v>
      </c>
      <c r="Z34" s="168">
        <v>0</v>
      </c>
      <c r="AA34" s="168">
        <v>0</v>
      </c>
      <c r="AB34" s="168">
        <v>0</v>
      </c>
      <c r="AC34" s="168">
        <v>-1046851</v>
      </c>
      <c r="AD34" s="168">
        <v>0</v>
      </c>
      <c r="AE34" s="168">
        <v>0</v>
      </c>
      <c r="AF34" s="168">
        <v>0</v>
      </c>
      <c r="AG34" s="168">
        <v>0</v>
      </c>
      <c r="AH34" s="168">
        <v>0</v>
      </c>
      <c r="AI34" s="168">
        <v>-442599</v>
      </c>
      <c r="AJ34" s="168">
        <v>-23807</v>
      </c>
      <c r="AK34" s="168">
        <v>0</v>
      </c>
      <c r="AL34" s="168">
        <v>0</v>
      </c>
      <c r="AM34" s="168">
        <v>1236096</v>
      </c>
      <c r="AN34" s="168">
        <v>0</v>
      </c>
      <c r="AO34" s="168">
        <v>0</v>
      </c>
      <c r="AP34" s="168">
        <v>0</v>
      </c>
      <c r="AQ34" s="168">
        <v>0</v>
      </c>
      <c r="AR34" s="168">
        <v>0</v>
      </c>
      <c r="AS34" s="168">
        <v>0</v>
      </c>
      <c r="AT34" s="168">
        <v>1053489</v>
      </c>
      <c r="AU34" s="168">
        <v>0</v>
      </c>
      <c r="AV34" s="168">
        <v>0</v>
      </c>
      <c r="AW34" s="168">
        <v>0</v>
      </c>
      <c r="AX34" s="168">
        <v>0</v>
      </c>
      <c r="AY34" s="168">
        <v>0</v>
      </c>
      <c r="AZ34" s="168">
        <v>3902141</v>
      </c>
      <c r="BA34" s="168">
        <v>0</v>
      </c>
      <c r="BB34" s="168">
        <v>0</v>
      </c>
      <c r="BC34" s="168">
        <v>0</v>
      </c>
      <c r="BD34" s="168">
        <v>0</v>
      </c>
      <c r="BE34" s="168">
        <v>0</v>
      </c>
      <c r="BF34" s="168">
        <v>0</v>
      </c>
      <c r="BG34" s="168">
        <v>0</v>
      </c>
      <c r="BH34" s="168">
        <v>0</v>
      </c>
    </row>
    <row r="35" spans="1:60" ht="14.15" customHeight="1">
      <c r="A35" s="159">
        <v>29</v>
      </c>
      <c r="B35" s="58" t="s">
        <v>702</v>
      </c>
      <c r="C35" s="160">
        <v>0</v>
      </c>
      <c r="D35" s="168">
        <v>0</v>
      </c>
      <c r="E35" s="168">
        <v>0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>
        <v>0</v>
      </c>
      <c r="Q35" s="168">
        <v>0</v>
      </c>
      <c r="R35" s="168">
        <v>0</v>
      </c>
      <c r="S35" s="168">
        <v>0</v>
      </c>
      <c r="T35" s="168">
        <v>0</v>
      </c>
      <c r="U35" s="168">
        <v>0</v>
      </c>
      <c r="V35" s="168">
        <v>0</v>
      </c>
      <c r="W35" s="168">
        <v>0</v>
      </c>
      <c r="X35" s="168">
        <v>0</v>
      </c>
      <c r="Y35" s="168">
        <v>0</v>
      </c>
      <c r="Z35" s="168">
        <v>0</v>
      </c>
      <c r="AA35" s="168">
        <v>0</v>
      </c>
      <c r="AB35" s="168">
        <v>0</v>
      </c>
      <c r="AC35" s="168">
        <v>0</v>
      </c>
      <c r="AD35" s="168">
        <v>0</v>
      </c>
      <c r="AE35" s="168">
        <v>0</v>
      </c>
      <c r="AF35" s="168">
        <v>0</v>
      </c>
      <c r="AG35" s="168">
        <v>0</v>
      </c>
      <c r="AH35" s="168">
        <v>0</v>
      </c>
      <c r="AI35" s="168">
        <v>0</v>
      </c>
      <c r="AJ35" s="168">
        <v>0</v>
      </c>
      <c r="AK35" s="168">
        <v>0</v>
      </c>
      <c r="AL35" s="168">
        <v>0</v>
      </c>
      <c r="AM35" s="168">
        <v>0</v>
      </c>
      <c r="AN35" s="168">
        <v>0</v>
      </c>
      <c r="AO35" s="168">
        <v>0</v>
      </c>
      <c r="AP35" s="168">
        <v>0</v>
      </c>
      <c r="AQ35" s="168">
        <v>0</v>
      </c>
      <c r="AR35" s="168">
        <v>0</v>
      </c>
      <c r="AS35" s="168">
        <v>0</v>
      </c>
      <c r="AT35" s="168">
        <v>0</v>
      </c>
      <c r="AU35" s="168">
        <v>0</v>
      </c>
      <c r="AV35" s="168">
        <v>0</v>
      </c>
      <c r="AW35" s="168">
        <v>0</v>
      </c>
      <c r="AX35" s="168">
        <v>0</v>
      </c>
      <c r="AY35" s="168">
        <v>0</v>
      </c>
      <c r="AZ35" s="168">
        <v>0</v>
      </c>
      <c r="BA35" s="168">
        <v>0</v>
      </c>
      <c r="BB35" s="168">
        <v>0</v>
      </c>
      <c r="BC35" s="168">
        <v>0</v>
      </c>
      <c r="BD35" s="168">
        <v>0</v>
      </c>
      <c r="BE35" s="168">
        <v>0</v>
      </c>
      <c r="BF35" s="168">
        <v>0</v>
      </c>
      <c r="BG35" s="168">
        <v>0</v>
      </c>
      <c r="BH35" s="168">
        <v>0</v>
      </c>
    </row>
    <row r="36" spans="1:60" ht="14.15" customHeight="1">
      <c r="A36" s="159">
        <v>30</v>
      </c>
      <c r="B36" s="171" t="s">
        <v>703</v>
      </c>
      <c r="C36" s="160">
        <v>0</v>
      </c>
      <c r="D36" s="168">
        <v>0</v>
      </c>
      <c r="E36" s="168">
        <v>0</v>
      </c>
      <c r="F36" s="168">
        <v>0</v>
      </c>
      <c r="G36" s="168">
        <v>0</v>
      </c>
      <c r="H36" s="168">
        <v>0</v>
      </c>
      <c r="I36" s="168">
        <v>0</v>
      </c>
      <c r="J36" s="168">
        <v>0</v>
      </c>
      <c r="K36" s="168">
        <v>0</v>
      </c>
      <c r="L36" s="168">
        <v>0</v>
      </c>
      <c r="M36" s="168">
        <v>0</v>
      </c>
      <c r="N36" s="168">
        <v>0</v>
      </c>
      <c r="O36" s="168">
        <v>0</v>
      </c>
      <c r="P36" s="168">
        <v>0</v>
      </c>
      <c r="Q36" s="168">
        <v>0</v>
      </c>
      <c r="R36" s="168">
        <v>0</v>
      </c>
      <c r="S36" s="168">
        <v>0</v>
      </c>
      <c r="T36" s="168">
        <v>0</v>
      </c>
      <c r="U36" s="168">
        <v>0</v>
      </c>
      <c r="V36" s="168">
        <v>0</v>
      </c>
      <c r="W36" s="168">
        <v>0</v>
      </c>
      <c r="X36" s="168">
        <v>0</v>
      </c>
      <c r="Y36" s="168">
        <v>0</v>
      </c>
      <c r="Z36" s="168">
        <v>0</v>
      </c>
      <c r="AA36" s="168">
        <v>0</v>
      </c>
      <c r="AB36" s="168">
        <v>0</v>
      </c>
      <c r="AC36" s="168">
        <v>0</v>
      </c>
      <c r="AD36" s="168">
        <v>0</v>
      </c>
      <c r="AE36" s="168">
        <v>0</v>
      </c>
      <c r="AF36" s="168">
        <v>0</v>
      </c>
      <c r="AG36" s="168">
        <v>0</v>
      </c>
      <c r="AH36" s="168">
        <v>0</v>
      </c>
      <c r="AI36" s="168">
        <v>0</v>
      </c>
      <c r="AJ36" s="168">
        <v>0</v>
      </c>
      <c r="AK36" s="168">
        <v>0</v>
      </c>
      <c r="AL36" s="168">
        <v>0</v>
      </c>
      <c r="AM36" s="168">
        <v>0</v>
      </c>
      <c r="AN36" s="168">
        <v>0</v>
      </c>
      <c r="AO36" s="168">
        <v>0</v>
      </c>
      <c r="AP36" s="168">
        <v>0</v>
      </c>
      <c r="AQ36" s="168">
        <v>0</v>
      </c>
      <c r="AR36" s="168">
        <v>0</v>
      </c>
      <c r="AS36" s="168">
        <v>0</v>
      </c>
      <c r="AT36" s="168">
        <v>0</v>
      </c>
      <c r="AU36" s="168">
        <v>0</v>
      </c>
      <c r="AV36" s="168">
        <v>0</v>
      </c>
      <c r="AW36" s="168">
        <v>0</v>
      </c>
      <c r="AX36" s="168">
        <v>0</v>
      </c>
      <c r="AY36" s="168">
        <v>0</v>
      </c>
      <c r="AZ36" s="168">
        <v>0</v>
      </c>
      <c r="BA36" s="168">
        <v>0</v>
      </c>
      <c r="BB36" s="168">
        <v>0</v>
      </c>
      <c r="BC36" s="168">
        <v>0</v>
      </c>
      <c r="BD36" s="168">
        <v>0</v>
      </c>
      <c r="BE36" s="168">
        <v>0</v>
      </c>
      <c r="BF36" s="168">
        <v>0</v>
      </c>
      <c r="BG36" s="168">
        <v>0</v>
      </c>
      <c r="BH36" s="168">
        <v>0</v>
      </c>
    </row>
    <row r="37" spans="1:60" s="175" customFormat="1" ht="14.15" customHeight="1">
      <c r="A37" s="159">
        <v>31</v>
      </c>
      <c r="B37" s="173" t="s">
        <v>704</v>
      </c>
      <c r="C37" s="181">
        <v>4346373.3343029525</v>
      </c>
      <c r="D37" s="181">
        <v>488642</v>
      </c>
      <c r="E37" s="181">
        <v>-102804</v>
      </c>
      <c r="F37" s="181">
        <v>28931</v>
      </c>
      <c r="G37" s="181">
        <v>541078</v>
      </c>
      <c r="H37" s="181">
        <v>6583047</v>
      </c>
      <c r="I37" s="181">
        <v>128295</v>
      </c>
      <c r="J37" s="181">
        <v>40702</v>
      </c>
      <c r="K37" s="181">
        <v>-4325502</v>
      </c>
      <c r="L37" s="181">
        <v>-1353840</v>
      </c>
      <c r="M37" s="181">
        <v>-2634861</v>
      </c>
      <c r="N37" s="181">
        <v>-11535</v>
      </c>
      <c r="O37" s="181">
        <v>0</v>
      </c>
      <c r="P37" s="181">
        <v>0</v>
      </c>
      <c r="Q37" s="181">
        <v>-434705</v>
      </c>
      <c r="R37" s="181">
        <v>-116608</v>
      </c>
      <c r="S37" s="181">
        <v>-1991180</v>
      </c>
      <c r="T37" s="181">
        <v>-58356</v>
      </c>
      <c r="U37" s="181">
        <v>-773266</v>
      </c>
      <c r="V37" s="181">
        <v>2610361</v>
      </c>
      <c r="W37" s="181">
        <v>48649</v>
      </c>
      <c r="X37" s="181">
        <v>-42970</v>
      </c>
      <c r="Y37" s="181">
        <v>0</v>
      </c>
      <c r="Z37" s="181">
        <v>-48262</v>
      </c>
      <c r="AA37" s="181">
        <v>10932</v>
      </c>
      <c r="AB37" s="181">
        <v>-23328</v>
      </c>
      <c r="AC37" s="181">
        <v>-1046851</v>
      </c>
      <c r="AD37" s="181">
        <v>12325</v>
      </c>
      <c r="AE37" s="181">
        <v>-92853</v>
      </c>
      <c r="AF37" s="181">
        <v>615704</v>
      </c>
      <c r="AG37" s="181">
        <v>-673853</v>
      </c>
      <c r="AH37" s="181">
        <v>4822</v>
      </c>
      <c r="AI37" s="181">
        <v>-442599</v>
      </c>
      <c r="AJ37" s="181">
        <v>-23807</v>
      </c>
      <c r="AK37" s="181">
        <v>-24849</v>
      </c>
      <c r="AL37" s="181">
        <v>-22846</v>
      </c>
      <c r="AM37" s="181">
        <v>61924</v>
      </c>
      <c r="AN37" s="181">
        <v>-850344</v>
      </c>
      <c r="AO37" s="181">
        <v>0</v>
      </c>
      <c r="AP37" s="181">
        <v>-237485</v>
      </c>
      <c r="AQ37" s="181">
        <v>-241809</v>
      </c>
      <c r="AR37" s="181">
        <v>336976</v>
      </c>
      <c r="AS37" s="181">
        <v>-28081</v>
      </c>
      <c r="AT37" s="181">
        <v>-627306</v>
      </c>
      <c r="AU37" s="181">
        <v>1680795</v>
      </c>
      <c r="AV37" s="181">
        <v>1112091</v>
      </c>
      <c r="AW37" s="181">
        <v>0</v>
      </c>
      <c r="AX37" s="181">
        <v>0</v>
      </c>
      <c r="AY37" s="181">
        <v>0</v>
      </c>
      <c r="AZ37" s="181">
        <v>3902141</v>
      </c>
      <c r="BA37" s="181">
        <v>2368858.334302953</v>
      </c>
      <c r="BB37" s="181">
        <v>0</v>
      </c>
      <c r="BC37" s="181">
        <v>0</v>
      </c>
      <c r="BD37" s="181">
        <v>0</v>
      </c>
      <c r="BE37" s="181">
        <v>0</v>
      </c>
      <c r="BF37" s="181">
        <v>0</v>
      </c>
      <c r="BG37" s="181">
        <v>0</v>
      </c>
      <c r="BH37" s="181">
        <v>0</v>
      </c>
    </row>
    <row r="38" spans="1:60" s="175" customFormat="1" ht="14.15" customHeight="1">
      <c r="A38" s="159">
        <v>32</v>
      </c>
      <c r="B38" s="176"/>
      <c r="C38" s="176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</row>
    <row r="39" spans="1:60" s="159" customFormat="1" ht="14.15" customHeight="1">
      <c r="A39" s="159">
        <v>33</v>
      </c>
      <c r="B39" s="294" t="s">
        <v>705</v>
      </c>
      <c r="C39" s="160">
        <v>-14629984.499185203</v>
      </c>
      <c r="D39" s="168">
        <v>1838224</v>
      </c>
      <c r="E39" s="168">
        <v>-386739.63697997667</v>
      </c>
      <c r="F39" s="168">
        <v>108837</v>
      </c>
      <c r="G39" s="168">
        <v>2035485.3900000001</v>
      </c>
      <c r="H39" s="168">
        <v>24764793.547184512</v>
      </c>
      <c r="I39" s="168">
        <v>482633</v>
      </c>
      <c r="J39" s="168">
        <v>153118.13</v>
      </c>
      <c r="K39" s="168">
        <v>-16272128.110950001</v>
      </c>
      <c r="L39" s="168">
        <v>-5093015</v>
      </c>
      <c r="M39" s="168">
        <v>-9912095.8499999996</v>
      </c>
      <c r="N39" s="168">
        <v>-43394.840000000026</v>
      </c>
      <c r="O39" s="168">
        <v>0</v>
      </c>
      <c r="P39" s="168">
        <v>0</v>
      </c>
      <c r="Q39" s="168">
        <v>-1635318.1921026742</v>
      </c>
      <c r="R39" s="168">
        <v>-438669.78923012456</v>
      </c>
      <c r="S39" s="168">
        <v>-7490631</v>
      </c>
      <c r="T39" s="168">
        <v>-219531.07</v>
      </c>
      <c r="U39" s="168">
        <v>-3839265.4358000569</v>
      </c>
      <c r="V39" s="168">
        <v>9819928</v>
      </c>
      <c r="W39" s="168">
        <v>183011.88847500016</v>
      </c>
      <c r="X39" s="168">
        <v>-161647.01999999955</v>
      </c>
      <c r="Y39" s="168">
        <v>0</v>
      </c>
      <c r="Z39" s="168">
        <v>-181556.96000000002</v>
      </c>
      <c r="AA39" s="168">
        <v>41125.769999999997</v>
      </c>
      <c r="AB39" s="168">
        <v>-87756.459999999963</v>
      </c>
      <c r="AC39" s="168">
        <v>-3938155.8612336004</v>
      </c>
      <c r="AD39" s="168">
        <v>46367</v>
      </c>
      <c r="AE39" s="168">
        <v>-349303.20400000003</v>
      </c>
      <c r="AF39" s="168">
        <v>2316218</v>
      </c>
      <c r="AG39" s="168">
        <v>-2534970.2145978799</v>
      </c>
      <c r="AH39" s="168">
        <v>18138.38</v>
      </c>
      <c r="AI39" s="168">
        <v>-3499851</v>
      </c>
      <c r="AJ39" s="168">
        <v>-89561.78</v>
      </c>
      <c r="AK39" s="168">
        <v>-93477.65</v>
      </c>
      <c r="AL39" s="168">
        <v>-85944.719999999972</v>
      </c>
      <c r="AM39" s="168">
        <v>232956</v>
      </c>
      <c r="AN39" s="168">
        <v>-3198915.3566666655</v>
      </c>
      <c r="AO39" s="168">
        <v>0</v>
      </c>
      <c r="AP39" s="168">
        <v>-893398</v>
      </c>
      <c r="AQ39" s="168">
        <v>-909661.64999999991</v>
      </c>
      <c r="AR39" s="168">
        <v>1267672</v>
      </c>
      <c r="AS39" s="168">
        <v>-105640</v>
      </c>
      <c r="AT39" s="168">
        <v>-118523.90250000171</v>
      </c>
      <c r="AU39" s="168">
        <v>6322988.9834829997</v>
      </c>
      <c r="AV39" s="168">
        <v>4183581.8000000007</v>
      </c>
      <c r="AW39" s="168">
        <v>0</v>
      </c>
      <c r="AX39" s="168">
        <v>0</v>
      </c>
      <c r="AY39" s="168">
        <v>0</v>
      </c>
      <c r="AZ39" s="168">
        <v>-3902141</v>
      </c>
      <c r="BA39" s="168">
        <v>-2963769.6842667316</v>
      </c>
      <c r="BB39" s="168">
        <v>0</v>
      </c>
      <c r="BC39" s="168">
        <v>0</v>
      </c>
      <c r="BD39" s="168">
        <v>0</v>
      </c>
      <c r="BE39" s="168">
        <v>0</v>
      </c>
      <c r="BF39" s="168">
        <v>0</v>
      </c>
      <c r="BG39" s="168">
        <v>0</v>
      </c>
      <c r="BH39" s="168">
        <v>0</v>
      </c>
    </row>
    <row r="40" spans="1:60" s="159" customFormat="1" ht="14.15" customHeight="1">
      <c r="A40" s="159">
        <v>34</v>
      </c>
      <c r="B40" s="182" t="s">
        <v>300</v>
      </c>
      <c r="C40" s="160">
        <v>4013313.06</v>
      </c>
      <c r="D40" s="172">
        <v>0</v>
      </c>
      <c r="E40" s="172">
        <v>0</v>
      </c>
      <c r="F40" s="172">
        <v>0</v>
      </c>
      <c r="G40" s="172">
        <v>0</v>
      </c>
      <c r="H40" s="172">
        <v>0</v>
      </c>
      <c r="I40" s="172">
        <v>0</v>
      </c>
      <c r="J40" s="172">
        <v>0</v>
      </c>
      <c r="K40" s="172">
        <v>0</v>
      </c>
      <c r="L40" s="172">
        <v>0</v>
      </c>
      <c r="M40" s="172">
        <v>0</v>
      </c>
      <c r="N40" s="172">
        <v>0</v>
      </c>
      <c r="O40" s="172">
        <v>0</v>
      </c>
      <c r="P40" s="172">
        <v>0</v>
      </c>
      <c r="Q40" s="172">
        <v>0</v>
      </c>
      <c r="R40" s="172">
        <v>0</v>
      </c>
      <c r="S40" s="172">
        <v>0</v>
      </c>
      <c r="T40" s="172">
        <v>0</v>
      </c>
      <c r="U40" s="172">
        <v>72863.060000000027</v>
      </c>
      <c r="V40" s="172">
        <v>0</v>
      </c>
      <c r="W40" s="172">
        <v>0</v>
      </c>
      <c r="X40" s="172">
        <v>0</v>
      </c>
      <c r="Y40" s="172">
        <v>0</v>
      </c>
      <c r="Z40" s="172">
        <v>0</v>
      </c>
      <c r="AA40" s="172">
        <v>0</v>
      </c>
      <c r="AB40" s="172">
        <v>0</v>
      </c>
      <c r="AC40" s="172">
        <v>0</v>
      </c>
      <c r="AD40" s="172">
        <v>0</v>
      </c>
      <c r="AE40" s="172">
        <v>0</v>
      </c>
      <c r="AF40" s="172">
        <v>0</v>
      </c>
      <c r="AG40" s="172">
        <v>0</v>
      </c>
      <c r="AH40" s="172">
        <v>0</v>
      </c>
      <c r="AI40" s="172">
        <v>0</v>
      </c>
      <c r="AJ40" s="172">
        <v>0</v>
      </c>
      <c r="AK40" s="172">
        <v>0</v>
      </c>
      <c r="AL40" s="172">
        <v>0</v>
      </c>
      <c r="AM40" s="172">
        <v>3940450</v>
      </c>
      <c r="AN40" s="172">
        <v>0</v>
      </c>
      <c r="AO40" s="172">
        <v>0</v>
      </c>
      <c r="AP40" s="172">
        <v>0</v>
      </c>
      <c r="AQ40" s="172">
        <v>0</v>
      </c>
      <c r="AR40" s="172">
        <v>0</v>
      </c>
      <c r="AS40" s="172">
        <v>0</v>
      </c>
      <c r="AT40" s="172">
        <v>0</v>
      </c>
      <c r="AU40" s="172">
        <v>0</v>
      </c>
      <c r="AV40" s="172">
        <v>0</v>
      </c>
      <c r="AW40" s="172">
        <v>0</v>
      </c>
      <c r="AX40" s="172">
        <v>0</v>
      </c>
      <c r="AY40" s="172">
        <v>0</v>
      </c>
      <c r="AZ40" s="172">
        <v>0</v>
      </c>
      <c r="BA40" s="172">
        <v>0</v>
      </c>
      <c r="BB40" s="172">
        <v>0</v>
      </c>
      <c r="BC40" s="172">
        <v>0</v>
      </c>
      <c r="BD40" s="172">
        <v>0</v>
      </c>
      <c r="BE40" s="172">
        <v>0</v>
      </c>
      <c r="BF40" s="172">
        <v>0</v>
      </c>
      <c r="BG40" s="172">
        <v>0</v>
      </c>
      <c r="BH40" s="172">
        <v>0</v>
      </c>
    </row>
    <row r="41" spans="1:60" s="159" customFormat="1" ht="14.15" customHeight="1" thickBot="1">
      <c r="A41" s="159">
        <v>35</v>
      </c>
      <c r="B41" s="183" t="s">
        <v>166</v>
      </c>
      <c r="C41" s="184">
        <v>-10616671.439185202</v>
      </c>
      <c r="D41" s="184">
        <v>1838224</v>
      </c>
      <c r="E41" s="184">
        <v>-386739.63697997667</v>
      </c>
      <c r="F41" s="184">
        <v>108837</v>
      </c>
      <c r="G41" s="184">
        <v>2035485.3900000001</v>
      </c>
      <c r="H41" s="184">
        <v>24764793.547184512</v>
      </c>
      <c r="I41" s="184">
        <v>482633</v>
      </c>
      <c r="J41" s="184">
        <v>153118.13</v>
      </c>
      <c r="K41" s="184">
        <v>-16272128.110950001</v>
      </c>
      <c r="L41" s="184">
        <v>-5093015</v>
      </c>
      <c r="M41" s="184">
        <v>-9912095.8499999996</v>
      </c>
      <c r="N41" s="184">
        <v>-43394.840000000026</v>
      </c>
      <c r="O41" s="184">
        <v>0</v>
      </c>
      <c r="P41" s="184">
        <v>0</v>
      </c>
      <c r="Q41" s="184">
        <v>-1635318.1921026742</v>
      </c>
      <c r="R41" s="184">
        <v>-438669.78923012456</v>
      </c>
      <c r="S41" s="184">
        <v>-7490631</v>
      </c>
      <c r="T41" s="184">
        <v>-219531.07</v>
      </c>
      <c r="U41" s="184">
        <v>-3766402.3758000568</v>
      </c>
      <c r="V41" s="184">
        <v>9819928</v>
      </c>
      <c r="W41" s="184">
        <v>183011.88847500016</v>
      </c>
      <c r="X41" s="184">
        <v>-161647.01999999955</v>
      </c>
      <c r="Y41" s="184">
        <v>0</v>
      </c>
      <c r="Z41" s="184">
        <v>-181556.96000000002</v>
      </c>
      <c r="AA41" s="184">
        <v>41125.769999999997</v>
      </c>
      <c r="AB41" s="184">
        <v>-87756.459999999963</v>
      </c>
      <c r="AC41" s="184">
        <v>-3938155.8612336004</v>
      </c>
      <c r="AD41" s="184">
        <v>46367</v>
      </c>
      <c r="AE41" s="184">
        <v>-349303.20400000003</v>
      </c>
      <c r="AF41" s="184">
        <v>2316218</v>
      </c>
      <c r="AG41" s="184">
        <v>-2534970.2145978799</v>
      </c>
      <c r="AH41" s="184">
        <v>18138.38</v>
      </c>
      <c r="AI41" s="184">
        <v>-3499851</v>
      </c>
      <c r="AJ41" s="184">
        <v>-89561.78</v>
      </c>
      <c r="AK41" s="184">
        <v>-93477.65</v>
      </c>
      <c r="AL41" s="184">
        <v>-85944.719999999972</v>
      </c>
      <c r="AM41" s="184">
        <v>4173406</v>
      </c>
      <c r="AN41" s="184">
        <v>-3198915.3566666655</v>
      </c>
      <c r="AO41" s="184">
        <v>0</v>
      </c>
      <c r="AP41" s="184">
        <v>-893398</v>
      </c>
      <c r="AQ41" s="184">
        <v>-909661.64999999991</v>
      </c>
      <c r="AR41" s="184">
        <v>1267672</v>
      </c>
      <c r="AS41" s="184">
        <v>-105640</v>
      </c>
      <c r="AT41" s="184">
        <v>-118523.90250000171</v>
      </c>
      <c r="AU41" s="184">
        <v>6322988.9834829997</v>
      </c>
      <c r="AV41" s="184">
        <v>4183581.8000000007</v>
      </c>
      <c r="AW41" s="184">
        <v>0</v>
      </c>
      <c r="AX41" s="184">
        <v>0</v>
      </c>
      <c r="AY41" s="184">
        <v>0</v>
      </c>
      <c r="AZ41" s="184">
        <v>-3902141</v>
      </c>
      <c r="BA41" s="184">
        <v>-2963769.6842667316</v>
      </c>
      <c r="BB41" s="184">
        <v>0</v>
      </c>
      <c r="BC41" s="184">
        <v>0</v>
      </c>
      <c r="BD41" s="184">
        <v>0</v>
      </c>
      <c r="BE41" s="184">
        <v>0</v>
      </c>
      <c r="BF41" s="184">
        <v>0</v>
      </c>
      <c r="BG41" s="184">
        <v>0</v>
      </c>
      <c r="BH41" s="184">
        <v>0</v>
      </c>
    </row>
    <row r="42" spans="1:60" s="159" customFormat="1" ht="14.15" customHeight="1" thickTop="1">
      <c r="A42" s="159">
        <v>36</v>
      </c>
      <c r="B42" s="294"/>
      <c r="C42" s="294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</row>
    <row r="43" spans="1:60" ht="14.15" customHeight="1">
      <c r="A43" s="159">
        <v>37</v>
      </c>
      <c r="B43" s="58" t="s">
        <v>706</v>
      </c>
      <c r="C43" s="160">
        <v>-601498841.80999994</v>
      </c>
      <c r="D43" s="168">
        <v>0</v>
      </c>
      <c r="E43" s="168">
        <v>0</v>
      </c>
      <c r="F43" s="168">
        <v>0</v>
      </c>
      <c r="G43" s="168">
        <v>0</v>
      </c>
      <c r="H43" s="168">
        <v>0</v>
      </c>
      <c r="I43" s="168">
        <v>0</v>
      </c>
      <c r="J43" s="168">
        <v>0</v>
      </c>
      <c r="K43" s="168">
        <v>0</v>
      </c>
      <c r="L43" s="168">
        <v>0</v>
      </c>
      <c r="M43" s="168">
        <v>0</v>
      </c>
      <c r="N43" s="168">
        <v>0</v>
      </c>
      <c r="O43" s="168">
        <v>0</v>
      </c>
      <c r="P43" s="168">
        <v>0</v>
      </c>
      <c r="Q43" s="168">
        <v>0</v>
      </c>
      <c r="R43" s="168">
        <v>0</v>
      </c>
      <c r="S43" s="168">
        <v>0</v>
      </c>
      <c r="T43" s="168">
        <v>0</v>
      </c>
      <c r="U43" s="168">
        <v>36802837.620000079</v>
      </c>
      <c r="V43" s="168">
        <v>0</v>
      </c>
      <c r="W43" s="168">
        <v>0</v>
      </c>
      <c r="X43" s="168">
        <v>0</v>
      </c>
      <c r="Y43" s="168">
        <v>0</v>
      </c>
      <c r="Z43" s="168">
        <v>0</v>
      </c>
      <c r="AA43" s="168">
        <v>0</v>
      </c>
      <c r="AB43" s="168">
        <v>0</v>
      </c>
      <c r="AC43" s="168">
        <v>0</v>
      </c>
      <c r="AD43" s="168">
        <v>0</v>
      </c>
      <c r="AE43" s="168">
        <v>0</v>
      </c>
      <c r="AF43" s="168">
        <v>0</v>
      </c>
      <c r="AG43" s="168">
        <v>0</v>
      </c>
      <c r="AH43" s="168">
        <v>0</v>
      </c>
      <c r="AI43" s="168">
        <v>0</v>
      </c>
      <c r="AJ43" s="168">
        <v>0</v>
      </c>
      <c r="AK43" s="168">
        <v>0</v>
      </c>
      <c r="AL43" s="168">
        <v>0</v>
      </c>
      <c r="AM43" s="168">
        <v>0</v>
      </c>
      <c r="AN43" s="168">
        <v>0</v>
      </c>
      <c r="AO43" s="168">
        <v>0</v>
      </c>
      <c r="AP43" s="168">
        <v>0</v>
      </c>
      <c r="AQ43" s="168">
        <v>0</v>
      </c>
      <c r="AR43" s="168">
        <v>0</v>
      </c>
      <c r="AS43" s="168">
        <v>0</v>
      </c>
      <c r="AT43" s="168">
        <v>0</v>
      </c>
      <c r="AU43" s="168">
        <v>-327699887.42999995</v>
      </c>
      <c r="AV43" s="168">
        <v>18000000</v>
      </c>
      <c r="AW43" s="168">
        <v>60391028.620000005</v>
      </c>
      <c r="AX43" s="168">
        <v>-60391028.620000005</v>
      </c>
      <c r="AY43" s="168">
        <v>0</v>
      </c>
      <c r="AZ43" s="168">
        <v>0</v>
      </c>
      <c r="BA43" s="168">
        <v>0</v>
      </c>
      <c r="BB43" s="168">
        <v>0</v>
      </c>
      <c r="BC43" s="168">
        <v>0</v>
      </c>
      <c r="BD43" s="168">
        <v>-324570749</v>
      </c>
      <c r="BE43" s="168">
        <v>-4031043</v>
      </c>
      <c r="BF43" s="168">
        <v>0</v>
      </c>
      <c r="BG43" s="168">
        <v>0</v>
      </c>
      <c r="BH43" s="168">
        <v>0</v>
      </c>
    </row>
    <row r="44" spans="1:60" ht="14.15" customHeight="1">
      <c r="A44" s="159">
        <v>38</v>
      </c>
      <c r="B44" s="58" t="s">
        <v>707</v>
      </c>
      <c r="C44" s="160">
        <v>354370732.91999996</v>
      </c>
      <c r="D44" s="168">
        <v>0</v>
      </c>
      <c r="E44" s="168">
        <v>0</v>
      </c>
      <c r="F44" s="168">
        <v>0</v>
      </c>
      <c r="G44" s="168">
        <v>0</v>
      </c>
      <c r="H44" s="168">
        <v>0</v>
      </c>
      <c r="I44" s="168">
        <v>0</v>
      </c>
      <c r="J44" s="168">
        <v>0</v>
      </c>
      <c r="K44" s="168">
        <v>0</v>
      </c>
      <c r="L44" s="168">
        <v>0</v>
      </c>
      <c r="M44" s="168">
        <v>0</v>
      </c>
      <c r="N44" s="168">
        <v>0</v>
      </c>
      <c r="O44" s="168">
        <v>0</v>
      </c>
      <c r="P44" s="168">
        <v>0</v>
      </c>
      <c r="Q44" s="168">
        <v>0</v>
      </c>
      <c r="R44" s="168">
        <v>0</v>
      </c>
      <c r="S44" s="168">
        <v>0</v>
      </c>
      <c r="T44" s="168">
        <v>0</v>
      </c>
      <c r="U44" s="168">
        <v>-15976575.080000035</v>
      </c>
      <c r="V44" s="168">
        <v>0</v>
      </c>
      <c r="W44" s="168">
        <v>0</v>
      </c>
      <c r="X44" s="168">
        <v>0</v>
      </c>
      <c r="Y44" s="168">
        <v>0</v>
      </c>
      <c r="Z44" s="168">
        <v>0</v>
      </c>
      <c r="AA44" s="168">
        <v>0</v>
      </c>
      <c r="AB44" s="168">
        <v>0</v>
      </c>
      <c r="AC44" s="168">
        <v>0</v>
      </c>
      <c r="AD44" s="168">
        <v>0</v>
      </c>
      <c r="AE44" s="168">
        <v>0</v>
      </c>
      <c r="AF44" s="168">
        <v>0</v>
      </c>
      <c r="AG44" s="168">
        <v>0</v>
      </c>
      <c r="AH44" s="168">
        <v>0</v>
      </c>
      <c r="AI44" s="168">
        <v>0</v>
      </c>
      <c r="AJ44" s="168">
        <v>0</v>
      </c>
      <c r="AK44" s="168">
        <v>0</v>
      </c>
      <c r="AL44" s="168">
        <v>0</v>
      </c>
      <c r="AM44" s="168">
        <v>0</v>
      </c>
      <c r="AN44" s="168">
        <v>0</v>
      </c>
      <c r="AO44" s="168">
        <v>0</v>
      </c>
      <c r="AP44" s="168">
        <v>0</v>
      </c>
      <c r="AQ44" s="168">
        <v>0</v>
      </c>
      <c r="AR44" s="168">
        <v>0</v>
      </c>
      <c r="AS44" s="168">
        <v>0</v>
      </c>
      <c r="AT44" s="168">
        <v>0</v>
      </c>
      <c r="AU44" s="168">
        <v>200045017</v>
      </c>
      <c r="AV44" s="168">
        <v>0</v>
      </c>
      <c r="AW44" s="168">
        <v>2147169.65</v>
      </c>
      <c r="AX44" s="168">
        <v>-2147169.65</v>
      </c>
      <c r="AY44" s="168">
        <v>0</v>
      </c>
      <c r="AZ44" s="168">
        <v>0</v>
      </c>
      <c r="BA44" s="168">
        <v>0</v>
      </c>
      <c r="BB44" s="168">
        <v>0</v>
      </c>
      <c r="BC44" s="168">
        <v>0</v>
      </c>
      <c r="BD44" s="168">
        <v>166612406</v>
      </c>
      <c r="BE44" s="168">
        <v>3689885</v>
      </c>
      <c r="BF44" s="168">
        <v>0</v>
      </c>
      <c r="BG44" s="168">
        <v>0</v>
      </c>
      <c r="BH44" s="168">
        <v>0</v>
      </c>
    </row>
    <row r="45" spans="1:60" ht="14.15" customHeight="1">
      <c r="A45" s="159">
        <v>39</v>
      </c>
      <c r="B45" s="59" t="s">
        <v>1073</v>
      </c>
      <c r="C45" s="160">
        <v>-247128108.8899999</v>
      </c>
      <c r="D45" s="160">
        <v>0</v>
      </c>
      <c r="E45" s="160">
        <v>0</v>
      </c>
      <c r="F45" s="160">
        <v>0</v>
      </c>
      <c r="G45" s="160">
        <v>0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0">
        <v>0</v>
      </c>
      <c r="Q45" s="160">
        <v>0</v>
      </c>
      <c r="R45" s="160">
        <v>0</v>
      </c>
      <c r="S45" s="160">
        <v>0</v>
      </c>
      <c r="T45" s="160">
        <v>0</v>
      </c>
      <c r="U45" s="160">
        <v>20826262.540000044</v>
      </c>
      <c r="V45" s="160">
        <v>0</v>
      </c>
      <c r="W45" s="160">
        <v>0</v>
      </c>
      <c r="X45" s="160">
        <v>0</v>
      </c>
      <c r="Y45" s="160">
        <v>0</v>
      </c>
      <c r="Z45" s="160">
        <v>0</v>
      </c>
      <c r="AA45" s="160">
        <v>0</v>
      </c>
      <c r="AB45" s="160">
        <v>0</v>
      </c>
      <c r="AC45" s="160">
        <v>0</v>
      </c>
      <c r="AD45" s="160">
        <v>0</v>
      </c>
      <c r="AE45" s="160">
        <v>0</v>
      </c>
      <c r="AF45" s="160">
        <v>0</v>
      </c>
      <c r="AG45" s="160">
        <v>0</v>
      </c>
      <c r="AH45" s="160">
        <v>0</v>
      </c>
      <c r="AI45" s="160">
        <v>0</v>
      </c>
      <c r="AJ45" s="160">
        <v>0</v>
      </c>
      <c r="AK45" s="160">
        <v>0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  <c r="AR45" s="160">
        <v>0</v>
      </c>
      <c r="AS45" s="160">
        <v>0</v>
      </c>
      <c r="AT45" s="160">
        <v>0</v>
      </c>
      <c r="AU45" s="160">
        <v>-127654870.42999995</v>
      </c>
      <c r="AV45" s="160">
        <v>18000000</v>
      </c>
      <c r="AW45" s="160">
        <v>62538198.270000003</v>
      </c>
      <c r="AX45" s="160">
        <v>-62538198.270000003</v>
      </c>
      <c r="AY45" s="160">
        <v>0</v>
      </c>
      <c r="AZ45" s="160">
        <v>0</v>
      </c>
      <c r="BA45" s="160">
        <v>0</v>
      </c>
      <c r="BB45" s="160">
        <v>0</v>
      </c>
      <c r="BC45" s="160">
        <v>0</v>
      </c>
      <c r="BD45" s="160">
        <v>-157958343</v>
      </c>
      <c r="BE45" s="160">
        <v>-341158</v>
      </c>
      <c r="BF45" s="160">
        <v>0</v>
      </c>
      <c r="BG45" s="160">
        <v>0</v>
      </c>
      <c r="BH45" s="160">
        <v>0</v>
      </c>
    </row>
    <row r="46" spans="1:60" ht="14.15" customHeight="1">
      <c r="A46" s="159">
        <v>40</v>
      </c>
      <c r="B46" s="58" t="s">
        <v>709</v>
      </c>
      <c r="C46" s="160">
        <v>801.20999999996275</v>
      </c>
      <c r="D46" s="168">
        <v>0</v>
      </c>
      <c r="E46" s="168">
        <v>0</v>
      </c>
      <c r="F46" s="168">
        <v>0</v>
      </c>
      <c r="G46" s="168">
        <v>0</v>
      </c>
      <c r="H46" s="168">
        <v>0</v>
      </c>
      <c r="I46" s="168">
        <v>0</v>
      </c>
      <c r="J46" s="168">
        <v>0</v>
      </c>
      <c r="K46" s="168">
        <v>0</v>
      </c>
      <c r="L46" s="168">
        <v>0</v>
      </c>
      <c r="M46" s="168">
        <v>0</v>
      </c>
      <c r="N46" s="168">
        <v>0</v>
      </c>
      <c r="O46" s="168">
        <v>0</v>
      </c>
      <c r="P46" s="168">
        <v>0</v>
      </c>
      <c r="Q46" s="168">
        <v>0</v>
      </c>
      <c r="R46" s="168">
        <v>0</v>
      </c>
      <c r="S46" s="168">
        <v>0</v>
      </c>
      <c r="T46" s="168">
        <v>0</v>
      </c>
      <c r="U46" s="168">
        <v>801.20999999996275</v>
      </c>
      <c r="V46" s="168">
        <v>0</v>
      </c>
      <c r="W46" s="168">
        <v>0</v>
      </c>
      <c r="X46" s="168">
        <v>0</v>
      </c>
      <c r="Y46" s="168">
        <v>0</v>
      </c>
      <c r="Z46" s="168">
        <v>0</v>
      </c>
      <c r="AA46" s="168">
        <v>0</v>
      </c>
      <c r="AB46" s="168">
        <v>0</v>
      </c>
      <c r="AC46" s="168">
        <v>0</v>
      </c>
      <c r="AD46" s="168">
        <v>0</v>
      </c>
      <c r="AE46" s="168">
        <v>0</v>
      </c>
      <c r="AF46" s="168">
        <v>0</v>
      </c>
      <c r="AG46" s="168">
        <v>0</v>
      </c>
      <c r="AH46" s="168">
        <v>0</v>
      </c>
      <c r="AI46" s="168">
        <v>0</v>
      </c>
      <c r="AJ46" s="168">
        <v>0</v>
      </c>
      <c r="AK46" s="168">
        <v>0</v>
      </c>
      <c r="AL46" s="168">
        <v>0</v>
      </c>
      <c r="AM46" s="168">
        <v>0</v>
      </c>
      <c r="AN46" s="168">
        <v>0</v>
      </c>
      <c r="AO46" s="168">
        <v>0</v>
      </c>
      <c r="AP46" s="168">
        <v>0</v>
      </c>
      <c r="AQ46" s="168">
        <v>0</v>
      </c>
      <c r="AR46" s="168">
        <v>0</v>
      </c>
      <c r="AS46" s="168">
        <v>0</v>
      </c>
      <c r="AT46" s="168">
        <v>0</v>
      </c>
      <c r="AU46" s="168">
        <v>0</v>
      </c>
      <c r="AV46" s="168">
        <v>0</v>
      </c>
      <c r="AW46" s="168">
        <v>0</v>
      </c>
      <c r="AX46" s="168">
        <v>0</v>
      </c>
      <c r="AY46" s="168">
        <v>0</v>
      </c>
      <c r="AZ46" s="168">
        <v>0</v>
      </c>
      <c r="BA46" s="168">
        <v>0</v>
      </c>
      <c r="BB46" s="168">
        <v>0</v>
      </c>
      <c r="BC46" s="168">
        <v>0</v>
      </c>
      <c r="BD46" s="168">
        <v>0</v>
      </c>
      <c r="BE46" s="168">
        <v>0</v>
      </c>
      <c r="BF46" s="168">
        <v>0</v>
      </c>
      <c r="BG46" s="168">
        <v>0</v>
      </c>
      <c r="BH46" s="168">
        <v>0</v>
      </c>
    </row>
    <row r="47" spans="1:60" ht="14.15" customHeight="1">
      <c r="A47" s="159">
        <v>41</v>
      </c>
      <c r="B47" s="58" t="s">
        <v>710</v>
      </c>
      <c r="C47" s="160">
        <v>28641.75</v>
      </c>
      <c r="D47" s="168">
        <v>0</v>
      </c>
      <c r="E47" s="168">
        <v>0</v>
      </c>
      <c r="F47" s="168">
        <v>0</v>
      </c>
      <c r="G47" s="168">
        <v>0</v>
      </c>
      <c r="H47" s="168">
        <v>0</v>
      </c>
      <c r="I47" s="168">
        <v>0</v>
      </c>
      <c r="J47" s="168">
        <v>0</v>
      </c>
      <c r="K47" s="168">
        <v>0</v>
      </c>
      <c r="L47" s="168">
        <v>0</v>
      </c>
      <c r="M47" s="168">
        <v>0</v>
      </c>
      <c r="N47" s="168">
        <v>0</v>
      </c>
      <c r="O47" s="168">
        <v>0</v>
      </c>
      <c r="P47" s="168">
        <v>0</v>
      </c>
      <c r="Q47" s="168">
        <v>0</v>
      </c>
      <c r="R47" s="168">
        <v>0</v>
      </c>
      <c r="S47" s="168">
        <v>0</v>
      </c>
      <c r="T47" s="168">
        <v>0</v>
      </c>
      <c r="U47" s="168">
        <v>28641.75</v>
      </c>
      <c r="V47" s="168">
        <v>0</v>
      </c>
      <c r="W47" s="168">
        <v>0</v>
      </c>
      <c r="X47" s="168">
        <v>0</v>
      </c>
      <c r="Y47" s="168">
        <v>0</v>
      </c>
      <c r="Z47" s="168">
        <v>0</v>
      </c>
      <c r="AA47" s="168">
        <v>0</v>
      </c>
      <c r="AB47" s="168">
        <v>0</v>
      </c>
      <c r="AC47" s="168">
        <v>0</v>
      </c>
      <c r="AD47" s="168">
        <v>0</v>
      </c>
      <c r="AE47" s="168">
        <v>0</v>
      </c>
      <c r="AF47" s="168">
        <v>0</v>
      </c>
      <c r="AG47" s="168">
        <v>0</v>
      </c>
      <c r="AH47" s="168">
        <v>0</v>
      </c>
      <c r="AI47" s="168">
        <v>0</v>
      </c>
      <c r="AJ47" s="168">
        <v>0</v>
      </c>
      <c r="AK47" s="168">
        <v>0</v>
      </c>
      <c r="AL47" s="168">
        <v>0</v>
      </c>
      <c r="AM47" s="168">
        <v>0</v>
      </c>
      <c r="AN47" s="168">
        <v>0</v>
      </c>
      <c r="AO47" s="168">
        <v>0</v>
      </c>
      <c r="AP47" s="168">
        <v>0</v>
      </c>
      <c r="AQ47" s="168">
        <v>0</v>
      </c>
      <c r="AR47" s="168">
        <v>0</v>
      </c>
      <c r="AS47" s="168">
        <v>0</v>
      </c>
      <c r="AT47" s="168">
        <v>0</v>
      </c>
      <c r="AU47" s="168">
        <v>0</v>
      </c>
      <c r="AV47" s="168">
        <v>0</v>
      </c>
      <c r="AW47" s="168">
        <v>0</v>
      </c>
      <c r="AX47" s="168">
        <v>0</v>
      </c>
      <c r="AY47" s="168">
        <v>0</v>
      </c>
      <c r="AZ47" s="168">
        <v>0</v>
      </c>
      <c r="BA47" s="168">
        <v>0</v>
      </c>
      <c r="BB47" s="168">
        <v>0</v>
      </c>
      <c r="BC47" s="168">
        <v>0</v>
      </c>
      <c r="BD47" s="168">
        <v>0</v>
      </c>
      <c r="BE47" s="168">
        <v>0</v>
      </c>
      <c r="BF47" s="168">
        <v>0</v>
      </c>
      <c r="BG47" s="168">
        <v>0</v>
      </c>
      <c r="BH47" s="168">
        <v>0</v>
      </c>
    </row>
    <row r="48" spans="1:60" ht="14.15" customHeight="1">
      <c r="A48" s="159">
        <v>42</v>
      </c>
      <c r="B48" s="58" t="s">
        <v>711</v>
      </c>
      <c r="C48" s="160">
        <v>184807.44199999282</v>
      </c>
      <c r="D48" s="168">
        <v>0</v>
      </c>
      <c r="E48" s="168">
        <v>0</v>
      </c>
      <c r="F48" s="168">
        <v>0</v>
      </c>
      <c r="G48" s="168">
        <v>0</v>
      </c>
      <c r="H48" s="168">
        <v>0</v>
      </c>
      <c r="I48" s="168">
        <v>0</v>
      </c>
      <c r="J48" s="168">
        <v>0</v>
      </c>
      <c r="K48" s="168">
        <v>0</v>
      </c>
      <c r="L48" s="168">
        <v>0</v>
      </c>
      <c r="M48" s="168">
        <v>0</v>
      </c>
      <c r="N48" s="168">
        <v>0</v>
      </c>
      <c r="O48" s="168">
        <v>0</v>
      </c>
      <c r="P48" s="168">
        <v>0</v>
      </c>
      <c r="Q48" s="168">
        <v>0</v>
      </c>
      <c r="R48" s="168">
        <v>0</v>
      </c>
      <c r="S48" s="168">
        <v>0</v>
      </c>
      <c r="T48" s="168">
        <v>0</v>
      </c>
      <c r="U48" s="168">
        <v>1209867.4419999928</v>
      </c>
      <c r="V48" s="168">
        <v>0</v>
      </c>
      <c r="W48" s="168">
        <v>0</v>
      </c>
      <c r="X48" s="168">
        <v>0</v>
      </c>
      <c r="Y48" s="168">
        <v>0</v>
      </c>
      <c r="Z48" s="168">
        <v>0</v>
      </c>
      <c r="AA48" s="168">
        <v>0</v>
      </c>
      <c r="AB48" s="168">
        <v>0</v>
      </c>
      <c r="AC48" s="168">
        <v>0</v>
      </c>
      <c r="AD48" s="168">
        <v>0</v>
      </c>
      <c r="AE48" s="168">
        <v>0</v>
      </c>
      <c r="AF48" s="168">
        <v>0</v>
      </c>
      <c r="AG48" s="168">
        <v>0</v>
      </c>
      <c r="AH48" s="168">
        <v>0</v>
      </c>
      <c r="AI48" s="168">
        <v>0</v>
      </c>
      <c r="AJ48" s="168">
        <v>0</v>
      </c>
      <c r="AK48" s="168">
        <v>0</v>
      </c>
      <c r="AL48" s="168">
        <v>0</v>
      </c>
      <c r="AM48" s="168">
        <v>0</v>
      </c>
      <c r="AN48" s="168">
        <v>0</v>
      </c>
      <c r="AO48" s="168">
        <v>0</v>
      </c>
      <c r="AP48" s="168">
        <v>0</v>
      </c>
      <c r="AQ48" s="168">
        <v>0</v>
      </c>
      <c r="AR48" s="168">
        <v>0</v>
      </c>
      <c r="AS48" s="168">
        <v>0</v>
      </c>
      <c r="AT48" s="168">
        <v>0</v>
      </c>
      <c r="AU48" s="168">
        <v>0</v>
      </c>
      <c r="AV48" s="168">
        <v>0</v>
      </c>
      <c r="AW48" s="168">
        <v>0</v>
      </c>
      <c r="AX48" s="168">
        <v>0</v>
      </c>
      <c r="AY48" s="168">
        <v>0</v>
      </c>
      <c r="AZ48" s="168">
        <v>0</v>
      </c>
      <c r="BA48" s="168">
        <v>0</v>
      </c>
      <c r="BB48" s="168">
        <v>0</v>
      </c>
      <c r="BC48" s="168">
        <v>0</v>
      </c>
      <c r="BD48" s="168">
        <v>-1025060</v>
      </c>
      <c r="BE48" s="168">
        <v>0</v>
      </c>
      <c r="BF48" s="168">
        <v>0</v>
      </c>
      <c r="BG48" s="168">
        <v>0</v>
      </c>
      <c r="BH48" s="168">
        <v>0</v>
      </c>
    </row>
    <row r="49" spans="1:61" ht="14.15" customHeight="1">
      <c r="A49" s="159">
        <v>43</v>
      </c>
      <c r="B49" s="58" t="s">
        <v>712</v>
      </c>
      <c r="C49" s="160">
        <v>-60772164.879299641</v>
      </c>
      <c r="D49" s="168">
        <v>0</v>
      </c>
      <c r="E49" s="168">
        <v>0</v>
      </c>
      <c r="F49" s="168">
        <v>0</v>
      </c>
      <c r="G49" s="168">
        <v>0</v>
      </c>
      <c r="H49" s="168">
        <v>0</v>
      </c>
      <c r="I49" s="168">
        <v>0</v>
      </c>
      <c r="J49" s="168">
        <v>0</v>
      </c>
      <c r="K49" s="168">
        <v>0</v>
      </c>
      <c r="L49" s="168">
        <v>0</v>
      </c>
      <c r="M49" s="168">
        <v>0</v>
      </c>
      <c r="N49" s="168">
        <v>0</v>
      </c>
      <c r="O49" s="168">
        <v>0</v>
      </c>
      <c r="P49" s="168">
        <v>0</v>
      </c>
      <c r="Q49" s="168">
        <v>0</v>
      </c>
      <c r="R49" s="168">
        <v>0</v>
      </c>
      <c r="S49" s="168">
        <v>0</v>
      </c>
      <c r="T49" s="168">
        <v>0</v>
      </c>
      <c r="U49" s="168">
        <v>0</v>
      </c>
      <c r="V49" s="168">
        <v>0</v>
      </c>
      <c r="W49" s="168">
        <v>0</v>
      </c>
      <c r="X49" s="168">
        <v>0</v>
      </c>
      <c r="Y49" s="168">
        <v>0</v>
      </c>
      <c r="Z49" s="168">
        <v>0</v>
      </c>
      <c r="AA49" s="168">
        <v>0</v>
      </c>
      <c r="AB49" s="168">
        <v>0</v>
      </c>
      <c r="AC49" s="168">
        <v>0</v>
      </c>
      <c r="AD49" s="168">
        <v>0</v>
      </c>
      <c r="AE49" s="168">
        <v>0</v>
      </c>
      <c r="AF49" s="168">
        <v>0</v>
      </c>
      <c r="AG49" s="168">
        <v>0</v>
      </c>
      <c r="AH49" s="168">
        <v>0</v>
      </c>
      <c r="AI49" s="168">
        <v>0</v>
      </c>
      <c r="AJ49" s="168">
        <v>0</v>
      </c>
      <c r="AK49" s="168">
        <v>0</v>
      </c>
      <c r="AL49" s="168">
        <v>0</v>
      </c>
      <c r="AM49" s="168">
        <v>0</v>
      </c>
      <c r="AN49" s="168">
        <v>0</v>
      </c>
      <c r="AO49" s="168">
        <v>0</v>
      </c>
      <c r="AP49" s="168">
        <v>0</v>
      </c>
      <c r="AQ49" s="168">
        <v>0</v>
      </c>
      <c r="AR49" s="168">
        <v>0</v>
      </c>
      <c r="AS49" s="168">
        <v>0</v>
      </c>
      <c r="AT49" s="168">
        <v>0</v>
      </c>
      <c r="AU49" s="168">
        <v>0</v>
      </c>
      <c r="AV49" s="168">
        <v>0</v>
      </c>
      <c r="AW49" s="168">
        <v>0</v>
      </c>
      <c r="AX49" s="168">
        <v>0</v>
      </c>
      <c r="AY49" s="168">
        <v>0</v>
      </c>
      <c r="AZ49" s="168">
        <v>0</v>
      </c>
      <c r="BA49" s="168">
        <v>0</v>
      </c>
      <c r="BB49" s="168">
        <v>0</v>
      </c>
      <c r="BC49" s="168">
        <v>-60772164.879299641</v>
      </c>
      <c r="BD49" s="168">
        <v>0</v>
      </c>
      <c r="BE49" s="168">
        <v>0</v>
      </c>
      <c r="BF49" s="168">
        <v>0</v>
      </c>
      <c r="BG49" s="168">
        <v>0</v>
      </c>
      <c r="BH49" s="168">
        <v>0</v>
      </c>
    </row>
    <row r="50" spans="1:61" ht="14.15" customHeight="1">
      <c r="A50" s="159">
        <v>44</v>
      </c>
      <c r="B50" s="58" t="s">
        <v>1074</v>
      </c>
      <c r="C50" s="160">
        <v>1649477.659999996</v>
      </c>
      <c r="D50" s="168">
        <v>0</v>
      </c>
      <c r="E50" s="168">
        <v>0</v>
      </c>
      <c r="F50" s="168">
        <v>0</v>
      </c>
      <c r="G50" s="168">
        <v>0</v>
      </c>
      <c r="H50" s="168">
        <v>0</v>
      </c>
      <c r="I50" s="168">
        <v>0</v>
      </c>
      <c r="J50" s="168">
        <v>0</v>
      </c>
      <c r="K50" s="168">
        <v>0</v>
      </c>
      <c r="L50" s="168">
        <v>0</v>
      </c>
      <c r="M50" s="168">
        <v>0</v>
      </c>
      <c r="N50" s="168">
        <v>0</v>
      </c>
      <c r="O50" s="168">
        <v>0</v>
      </c>
      <c r="P50" s="168">
        <v>0</v>
      </c>
      <c r="Q50" s="168">
        <v>0</v>
      </c>
      <c r="R50" s="168">
        <v>0</v>
      </c>
      <c r="S50" s="168">
        <v>0</v>
      </c>
      <c r="T50" s="168">
        <v>0</v>
      </c>
      <c r="U50" s="168">
        <v>1649477.659999996</v>
      </c>
      <c r="V50" s="168">
        <v>0</v>
      </c>
      <c r="W50" s="168">
        <v>0</v>
      </c>
      <c r="X50" s="168">
        <v>0</v>
      </c>
      <c r="Y50" s="168">
        <v>0</v>
      </c>
      <c r="Z50" s="168">
        <v>0</v>
      </c>
      <c r="AA50" s="168">
        <v>0</v>
      </c>
      <c r="AB50" s="168">
        <v>0</v>
      </c>
      <c r="AC50" s="168">
        <v>0</v>
      </c>
      <c r="AD50" s="168">
        <v>0</v>
      </c>
      <c r="AE50" s="168">
        <v>0</v>
      </c>
      <c r="AF50" s="168">
        <v>0</v>
      </c>
      <c r="AG50" s="168">
        <v>0</v>
      </c>
      <c r="AH50" s="168">
        <v>0</v>
      </c>
      <c r="AI50" s="168">
        <v>0</v>
      </c>
      <c r="AJ50" s="168">
        <v>0</v>
      </c>
      <c r="AK50" s="168">
        <v>0</v>
      </c>
      <c r="AL50" s="168">
        <v>0</v>
      </c>
      <c r="AM50" s="168">
        <v>0</v>
      </c>
      <c r="AN50" s="168">
        <v>0</v>
      </c>
      <c r="AO50" s="168">
        <v>0</v>
      </c>
      <c r="AP50" s="168">
        <v>0</v>
      </c>
      <c r="AQ50" s="168">
        <v>0</v>
      </c>
      <c r="AR50" s="168">
        <v>0</v>
      </c>
      <c r="AS50" s="168">
        <v>0</v>
      </c>
      <c r="AT50" s="168">
        <v>0</v>
      </c>
      <c r="AU50" s="168">
        <v>0</v>
      </c>
      <c r="AV50" s="168">
        <v>0</v>
      </c>
      <c r="AW50" s="168">
        <v>0</v>
      </c>
      <c r="AX50" s="168">
        <v>0</v>
      </c>
      <c r="AY50" s="168">
        <v>0</v>
      </c>
      <c r="AZ50" s="168">
        <v>0</v>
      </c>
      <c r="BA50" s="168">
        <v>0</v>
      </c>
      <c r="BB50" s="168">
        <v>0</v>
      </c>
      <c r="BC50" s="168">
        <v>0</v>
      </c>
      <c r="BD50" s="168">
        <v>0</v>
      </c>
      <c r="BE50" s="168">
        <v>0</v>
      </c>
      <c r="BF50" s="168">
        <v>0</v>
      </c>
      <c r="BG50" s="168">
        <v>0</v>
      </c>
      <c r="BH50" s="168">
        <v>0</v>
      </c>
    </row>
    <row r="51" spans="1:61" ht="14.15" customHeight="1">
      <c r="A51" s="159">
        <v>45</v>
      </c>
      <c r="B51" s="58" t="s">
        <v>714</v>
      </c>
      <c r="C51" s="160">
        <v>10000000</v>
      </c>
      <c r="D51" s="168">
        <v>0</v>
      </c>
      <c r="E51" s="168">
        <v>0</v>
      </c>
      <c r="F51" s="168">
        <v>0</v>
      </c>
      <c r="G51" s="168">
        <v>0</v>
      </c>
      <c r="H51" s="168">
        <v>0</v>
      </c>
      <c r="I51" s="168">
        <v>0</v>
      </c>
      <c r="J51" s="168">
        <v>0</v>
      </c>
      <c r="K51" s="168">
        <v>0</v>
      </c>
      <c r="L51" s="168">
        <v>0</v>
      </c>
      <c r="M51" s="168">
        <v>0</v>
      </c>
      <c r="N51" s="168">
        <v>0</v>
      </c>
      <c r="O51" s="168">
        <v>0</v>
      </c>
      <c r="P51" s="168">
        <v>0</v>
      </c>
      <c r="Q51" s="168">
        <v>0</v>
      </c>
      <c r="R51" s="168">
        <v>0</v>
      </c>
      <c r="S51" s="168">
        <v>0</v>
      </c>
      <c r="T51" s="168">
        <v>0</v>
      </c>
      <c r="U51" s="168">
        <v>0</v>
      </c>
      <c r="V51" s="168">
        <v>0</v>
      </c>
      <c r="W51" s="168">
        <v>0</v>
      </c>
      <c r="X51" s="168">
        <v>0</v>
      </c>
      <c r="Y51" s="168">
        <v>0</v>
      </c>
      <c r="Z51" s="168">
        <v>0</v>
      </c>
      <c r="AA51" s="168">
        <v>0</v>
      </c>
      <c r="AB51" s="168">
        <v>0</v>
      </c>
      <c r="AC51" s="168">
        <v>0</v>
      </c>
      <c r="AD51" s="168">
        <v>0</v>
      </c>
      <c r="AE51" s="168">
        <v>0</v>
      </c>
      <c r="AF51" s="168">
        <v>0</v>
      </c>
      <c r="AG51" s="168">
        <v>0</v>
      </c>
      <c r="AH51" s="168">
        <v>0</v>
      </c>
      <c r="AI51" s="168">
        <v>0</v>
      </c>
      <c r="AJ51" s="168">
        <v>0</v>
      </c>
      <c r="AK51" s="168">
        <v>0</v>
      </c>
      <c r="AL51" s="168">
        <v>0</v>
      </c>
      <c r="AM51" s="168">
        <v>0</v>
      </c>
      <c r="AN51" s="168">
        <v>0</v>
      </c>
      <c r="AO51" s="168">
        <v>0</v>
      </c>
      <c r="AP51" s="168">
        <v>0</v>
      </c>
      <c r="AQ51" s="168">
        <v>0</v>
      </c>
      <c r="AR51" s="168">
        <v>0</v>
      </c>
      <c r="AS51" s="168">
        <v>0</v>
      </c>
      <c r="AT51" s="168">
        <v>0</v>
      </c>
      <c r="AU51" s="168">
        <v>0</v>
      </c>
      <c r="AV51" s="168">
        <v>0</v>
      </c>
      <c r="AW51" s="168">
        <v>0</v>
      </c>
      <c r="AX51" s="168">
        <v>0</v>
      </c>
      <c r="AY51" s="168">
        <v>10000000</v>
      </c>
      <c r="AZ51" s="168">
        <v>0</v>
      </c>
      <c r="BA51" s="168">
        <v>0</v>
      </c>
      <c r="BB51" s="168">
        <v>0</v>
      </c>
      <c r="BC51" s="168">
        <v>0</v>
      </c>
      <c r="BD51" s="168">
        <v>0</v>
      </c>
      <c r="BE51" s="168">
        <v>0</v>
      </c>
      <c r="BF51" s="168">
        <v>0</v>
      </c>
      <c r="BG51" s="168">
        <v>0</v>
      </c>
      <c r="BH51" s="168">
        <v>0</v>
      </c>
      <c r="BI51" s="168">
        <v>0</v>
      </c>
    </row>
    <row r="52" spans="1:61" ht="14.15" customHeight="1">
      <c r="A52" s="159">
        <v>46</v>
      </c>
      <c r="B52" s="171" t="s">
        <v>715</v>
      </c>
      <c r="C52" s="259">
        <v>93977971.09415172</v>
      </c>
      <c r="D52" s="172">
        <v>0</v>
      </c>
      <c r="E52" s="172">
        <v>0</v>
      </c>
      <c r="F52" s="172">
        <v>0</v>
      </c>
      <c r="G52" s="172">
        <v>0</v>
      </c>
      <c r="H52" s="172">
        <v>0</v>
      </c>
      <c r="I52" s="172">
        <v>0</v>
      </c>
      <c r="J52" s="172">
        <v>0</v>
      </c>
      <c r="K52" s="172">
        <v>0</v>
      </c>
      <c r="L52" s="172">
        <v>0</v>
      </c>
      <c r="M52" s="172">
        <v>0</v>
      </c>
      <c r="N52" s="172">
        <v>0</v>
      </c>
      <c r="O52" s="172">
        <v>0</v>
      </c>
      <c r="P52" s="172">
        <v>0</v>
      </c>
      <c r="Q52" s="172">
        <v>0</v>
      </c>
      <c r="R52" s="172">
        <v>0</v>
      </c>
      <c r="S52" s="172">
        <v>0</v>
      </c>
      <c r="T52" s="172">
        <v>0</v>
      </c>
      <c r="U52" s="172">
        <v>-5514295.8700000355</v>
      </c>
      <c r="V52" s="172">
        <v>0</v>
      </c>
      <c r="W52" s="172">
        <v>0</v>
      </c>
      <c r="X52" s="172">
        <v>0</v>
      </c>
      <c r="Y52" s="172">
        <v>0</v>
      </c>
      <c r="Z52" s="172">
        <v>0</v>
      </c>
      <c r="AA52" s="172">
        <v>0</v>
      </c>
      <c r="AB52" s="172">
        <v>0</v>
      </c>
      <c r="AC52" s="172">
        <v>0</v>
      </c>
      <c r="AD52" s="172">
        <v>0</v>
      </c>
      <c r="AE52" s="172">
        <v>0</v>
      </c>
      <c r="AF52" s="172">
        <v>0</v>
      </c>
      <c r="AG52" s="172">
        <v>0</v>
      </c>
      <c r="AH52" s="172">
        <v>0</v>
      </c>
      <c r="AI52" s="172">
        <v>0</v>
      </c>
      <c r="AJ52" s="172">
        <v>0</v>
      </c>
      <c r="AK52" s="172">
        <v>0</v>
      </c>
      <c r="AL52" s="172">
        <v>0</v>
      </c>
      <c r="AM52" s="172">
        <v>0</v>
      </c>
      <c r="AN52" s="172">
        <v>0</v>
      </c>
      <c r="AO52" s="172">
        <v>0</v>
      </c>
      <c r="AP52" s="172">
        <v>0</v>
      </c>
      <c r="AQ52" s="172">
        <v>0</v>
      </c>
      <c r="AR52" s="172">
        <v>0</v>
      </c>
      <c r="AS52" s="172">
        <v>0</v>
      </c>
      <c r="AT52" s="172">
        <v>0</v>
      </c>
      <c r="AU52" s="172">
        <v>0</v>
      </c>
      <c r="AV52" s="172">
        <v>0</v>
      </c>
      <c r="AW52" s="172">
        <v>0</v>
      </c>
      <c r="AX52" s="172">
        <v>0</v>
      </c>
      <c r="AY52" s="172">
        <v>0</v>
      </c>
      <c r="AZ52" s="172">
        <v>0</v>
      </c>
      <c r="BA52" s="172">
        <v>0</v>
      </c>
      <c r="BB52" s="172">
        <v>54614594.964151755</v>
      </c>
      <c r="BC52" s="172">
        <v>0</v>
      </c>
      <c r="BD52" s="172">
        <v>44877672</v>
      </c>
      <c r="BE52" s="172">
        <v>0</v>
      </c>
      <c r="BF52" s="172">
        <v>0</v>
      </c>
      <c r="BG52" s="172">
        <v>0</v>
      </c>
      <c r="BH52" s="172">
        <v>0</v>
      </c>
    </row>
    <row r="53" spans="1:61" s="175" customFormat="1" ht="18" customHeight="1" thickBot="1">
      <c r="A53" s="159">
        <v>47</v>
      </c>
      <c r="B53" s="187" t="s">
        <v>9</v>
      </c>
      <c r="C53" s="188">
        <v>-202058574.61314785</v>
      </c>
      <c r="D53" s="188">
        <v>0</v>
      </c>
      <c r="E53" s="188">
        <v>0</v>
      </c>
      <c r="F53" s="188">
        <v>0</v>
      </c>
      <c r="G53" s="188">
        <v>0</v>
      </c>
      <c r="H53" s="188">
        <v>0</v>
      </c>
      <c r="I53" s="188">
        <v>0</v>
      </c>
      <c r="J53" s="188">
        <v>0</v>
      </c>
      <c r="K53" s="188">
        <v>0</v>
      </c>
      <c r="L53" s="188">
        <v>0</v>
      </c>
      <c r="M53" s="188">
        <v>0</v>
      </c>
      <c r="N53" s="188">
        <v>0</v>
      </c>
      <c r="O53" s="188">
        <v>0</v>
      </c>
      <c r="P53" s="188">
        <v>0</v>
      </c>
      <c r="Q53" s="188">
        <v>0</v>
      </c>
      <c r="R53" s="188">
        <v>0</v>
      </c>
      <c r="S53" s="188">
        <v>0</v>
      </c>
      <c r="T53" s="188">
        <v>0</v>
      </c>
      <c r="U53" s="188">
        <v>18200754.732000001</v>
      </c>
      <c r="V53" s="188">
        <v>0</v>
      </c>
      <c r="W53" s="188">
        <v>0</v>
      </c>
      <c r="X53" s="188">
        <v>0</v>
      </c>
      <c r="Y53" s="188">
        <v>0</v>
      </c>
      <c r="Z53" s="188">
        <v>0</v>
      </c>
      <c r="AA53" s="188">
        <v>0</v>
      </c>
      <c r="AB53" s="188">
        <v>0</v>
      </c>
      <c r="AC53" s="188">
        <v>0</v>
      </c>
      <c r="AD53" s="188">
        <v>0</v>
      </c>
      <c r="AE53" s="188">
        <v>0</v>
      </c>
      <c r="AF53" s="188">
        <v>0</v>
      </c>
      <c r="AG53" s="188">
        <v>0</v>
      </c>
      <c r="AH53" s="188">
        <v>0</v>
      </c>
      <c r="AI53" s="188">
        <v>0</v>
      </c>
      <c r="AJ53" s="188">
        <v>0</v>
      </c>
      <c r="AK53" s="188">
        <v>0</v>
      </c>
      <c r="AL53" s="188">
        <v>0</v>
      </c>
      <c r="AM53" s="188">
        <v>0</v>
      </c>
      <c r="AN53" s="188">
        <v>0</v>
      </c>
      <c r="AO53" s="188">
        <v>0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-127654870.42999995</v>
      </c>
      <c r="AV53" s="188">
        <v>18000000</v>
      </c>
      <c r="AW53" s="188">
        <v>62538198.270000003</v>
      </c>
      <c r="AX53" s="188">
        <v>-62538198.270000003</v>
      </c>
      <c r="AY53" s="188">
        <v>10000000</v>
      </c>
      <c r="AZ53" s="188">
        <v>0</v>
      </c>
      <c r="BA53" s="188">
        <v>0</v>
      </c>
      <c r="BB53" s="188">
        <v>54614594.964151755</v>
      </c>
      <c r="BC53" s="188">
        <v>-60772164.879299641</v>
      </c>
      <c r="BD53" s="188">
        <v>-114105731</v>
      </c>
      <c r="BE53" s="188">
        <v>-341158</v>
      </c>
      <c r="BF53" s="188">
        <v>0</v>
      </c>
      <c r="BG53" s="188">
        <v>0</v>
      </c>
      <c r="BH53" s="188">
        <v>0</v>
      </c>
    </row>
    <row r="54" spans="1:61" s="175" customFormat="1" ht="14.15" customHeight="1" thickTop="1">
      <c r="A54" s="159">
        <v>48</v>
      </c>
      <c r="B54" s="176"/>
      <c r="C54" s="21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</row>
    <row r="55" spans="1:61" s="175" customFormat="1" ht="14.15" customHeight="1">
      <c r="A55" s="159">
        <v>49</v>
      </c>
      <c r="B55" s="173"/>
      <c r="C55" s="17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</row>
    <row r="56" spans="1:61" s="175" customFormat="1" ht="14.15" customHeight="1">
      <c r="A56" s="159">
        <v>50</v>
      </c>
      <c r="B56" s="176"/>
      <c r="C56" s="176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</row>
    <row r="57" spans="1:61" ht="13.5" customHeight="1">
      <c r="A57" s="159">
        <v>51</v>
      </c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</row>
    <row r="58" spans="1:61" s="170" customFormat="1" ht="14.15" customHeight="1">
      <c r="A58" s="159">
        <v>52</v>
      </c>
      <c r="B58" s="193" t="s">
        <v>718</v>
      </c>
      <c r="C58" s="226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</row>
    <row r="59" spans="1:61" ht="14.15" customHeight="1">
      <c r="A59" s="159">
        <v>53</v>
      </c>
      <c r="B59" s="195" t="s">
        <v>304</v>
      </c>
      <c r="C59" s="195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</row>
    <row r="60" spans="1:61" ht="14.15" customHeight="1">
      <c r="A60" s="159">
        <v>54</v>
      </c>
      <c r="B60" s="58" t="s">
        <v>719</v>
      </c>
      <c r="C60" s="160">
        <v>-4029984.82</v>
      </c>
      <c r="D60" s="168">
        <v>0</v>
      </c>
      <c r="E60" s="168">
        <v>0</v>
      </c>
      <c r="F60" s="168">
        <v>0</v>
      </c>
      <c r="G60" s="168">
        <v>0</v>
      </c>
      <c r="H60" s="168">
        <v>0</v>
      </c>
      <c r="I60" s="168">
        <v>0</v>
      </c>
      <c r="J60" s="168">
        <v>0</v>
      </c>
      <c r="K60" s="168">
        <v>0</v>
      </c>
      <c r="L60" s="168">
        <v>0</v>
      </c>
      <c r="M60" s="168">
        <v>0</v>
      </c>
      <c r="N60" s="168">
        <v>0</v>
      </c>
      <c r="O60" s="168">
        <v>0</v>
      </c>
      <c r="P60" s="168">
        <v>0</v>
      </c>
      <c r="Q60" s="168">
        <v>0</v>
      </c>
      <c r="R60" s="168">
        <v>0</v>
      </c>
      <c r="S60" s="168">
        <v>0</v>
      </c>
      <c r="T60" s="168">
        <v>0</v>
      </c>
      <c r="U60" s="168">
        <v>1058.1800000000003</v>
      </c>
      <c r="V60" s="168">
        <v>0</v>
      </c>
      <c r="W60" s="168">
        <v>0</v>
      </c>
      <c r="X60" s="168">
        <v>0</v>
      </c>
      <c r="Y60" s="168">
        <v>0</v>
      </c>
      <c r="Z60" s="168">
        <v>0</v>
      </c>
      <c r="AA60" s="168">
        <v>0</v>
      </c>
      <c r="AB60" s="168">
        <v>0</v>
      </c>
      <c r="AC60" s="168">
        <v>0</v>
      </c>
      <c r="AD60" s="168">
        <v>0</v>
      </c>
      <c r="AE60" s="168">
        <v>0</v>
      </c>
      <c r="AF60" s="168">
        <v>0</v>
      </c>
      <c r="AG60" s="168">
        <v>0</v>
      </c>
      <c r="AH60" s="168">
        <v>0</v>
      </c>
      <c r="AI60" s="168">
        <v>0</v>
      </c>
      <c r="AJ60" s="168">
        <v>0</v>
      </c>
      <c r="AK60" s="168">
        <v>0</v>
      </c>
      <c r="AL60" s="168">
        <v>0</v>
      </c>
      <c r="AM60" s="168">
        <v>0</v>
      </c>
      <c r="AN60" s="168">
        <v>0</v>
      </c>
      <c r="AO60" s="168">
        <v>0</v>
      </c>
      <c r="AP60" s="168">
        <v>0</v>
      </c>
      <c r="AQ60" s="168">
        <v>0</v>
      </c>
      <c r="AR60" s="168">
        <v>0</v>
      </c>
      <c r="AS60" s="168">
        <v>0</v>
      </c>
      <c r="AT60" s="168">
        <v>0</v>
      </c>
      <c r="AU60" s="168">
        <v>0</v>
      </c>
      <c r="AV60" s="168">
        <v>0</v>
      </c>
      <c r="AW60" s="168">
        <v>0</v>
      </c>
      <c r="AX60" s="168">
        <v>0</v>
      </c>
      <c r="AY60" s="168">
        <v>0</v>
      </c>
      <c r="AZ60" s="168">
        <v>0</v>
      </c>
      <c r="BA60" s="168">
        <v>0</v>
      </c>
      <c r="BB60" s="168">
        <v>0</v>
      </c>
      <c r="BC60" s="168">
        <v>0</v>
      </c>
      <c r="BD60" s="168">
        <v>0</v>
      </c>
      <c r="BE60" s="168">
        <v>-4031043</v>
      </c>
      <c r="BF60" s="168">
        <v>0</v>
      </c>
      <c r="BG60" s="168">
        <v>0</v>
      </c>
      <c r="BH60" s="168">
        <v>0</v>
      </c>
    </row>
    <row r="61" spans="1:61" ht="14.15" customHeight="1">
      <c r="A61" s="159">
        <v>55</v>
      </c>
      <c r="B61" s="171" t="s">
        <v>721</v>
      </c>
      <c r="C61" s="160">
        <v>0</v>
      </c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>
        <v>0</v>
      </c>
      <c r="Q61" s="168">
        <v>0</v>
      </c>
      <c r="R61" s="168">
        <v>0</v>
      </c>
      <c r="S61" s="168">
        <v>0</v>
      </c>
      <c r="T61" s="168">
        <v>0</v>
      </c>
      <c r="U61" s="168">
        <v>0</v>
      </c>
      <c r="V61" s="168">
        <v>0</v>
      </c>
      <c r="W61" s="168">
        <v>0</v>
      </c>
      <c r="X61" s="168">
        <v>0</v>
      </c>
      <c r="Y61" s="168">
        <v>0</v>
      </c>
      <c r="Z61" s="168">
        <v>0</v>
      </c>
      <c r="AA61" s="168">
        <v>0</v>
      </c>
      <c r="AB61" s="168">
        <v>0</v>
      </c>
      <c r="AC61" s="168">
        <v>0</v>
      </c>
      <c r="AD61" s="168">
        <v>0</v>
      </c>
      <c r="AE61" s="168">
        <v>0</v>
      </c>
      <c r="AF61" s="168">
        <v>0</v>
      </c>
      <c r="AG61" s="168">
        <v>0</v>
      </c>
      <c r="AH61" s="168">
        <v>0</v>
      </c>
      <c r="AI61" s="168">
        <v>0</v>
      </c>
      <c r="AJ61" s="168">
        <v>0</v>
      </c>
      <c r="AK61" s="168">
        <v>0</v>
      </c>
      <c r="AL61" s="168">
        <v>0</v>
      </c>
      <c r="AM61" s="168">
        <v>0</v>
      </c>
      <c r="AN61" s="168">
        <v>0</v>
      </c>
      <c r="AO61" s="168">
        <v>0</v>
      </c>
      <c r="AP61" s="168">
        <v>0</v>
      </c>
      <c r="AQ61" s="168">
        <v>0</v>
      </c>
      <c r="AR61" s="168">
        <v>0</v>
      </c>
      <c r="AS61" s="168">
        <v>0</v>
      </c>
      <c r="AT61" s="168">
        <v>0</v>
      </c>
      <c r="AU61" s="168">
        <v>0</v>
      </c>
      <c r="AV61" s="168">
        <v>0</v>
      </c>
      <c r="AW61" s="168">
        <v>0</v>
      </c>
      <c r="AX61" s="168">
        <v>0</v>
      </c>
      <c r="AY61" s="168">
        <v>0</v>
      </c>
      <c r="AZ61" s="168">
        <v>0</v>
      </c>
      <c r="BA61" s="168">
        <v>0</v>
      </c>
      <c r="BB61" s="168">
        <v>0</v>
      </c>
      <c r="BC61" s="168">
        <v>0</v>
      </c>
      <c r="BD61" s="168">
        <v>0</v>
      </c>
      <c r="BE61" s="168">
        <v>0</v>
      </c>
      <c r="BF61" s="168">
        <v>0</v>
      </c>
      <c r="BG61" s="168">
        <v>0</v>
      </c>
      <c r="BH61" s="168">
        <v>0</v>
      </c>
    </row>
    <row r="62" spans="1:61" ht="14.15" customHeight="1">
      <c r="A62" s="159">
        <v>56</v>
      </c>
      <c r="B62" s="59" t="s">
        <v>845</v>
      </c>
      <c r="C62" s="196">
        <v>-4029984.82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1058.1800000000003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 s="196">
        <v>0</v>
      </c>
      <c r="BD62" s="196">
        <v>0</v>
      </c>
      <c r="BE62" s="196">
        <v>-4031043</v>
      </c>
      <c r="BF62" s="196">
        <v>0</v>
      </c>
      <c r="BG62" s="196">
        <v>0</v>
      </c>
      <c r="BH62" s="196">
        <v>0</v>
      </c>
    </row>
    <row r="63" spans="1:61" ht="14.15" customHeight="1">
      <c r="A63" s="159">
        <v>57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</row>
    <row r="64" spans="1:61" ht="14.15" customHeight="1">
      <c r="A64" s="159">
        <v>58</v>
      </c>
      <c r="B64" s="59" t="s">
        <v>723</v>
      </c>
      <c r="C64" s="59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</row>
    <row r="65" spans="1:60" ht="14.15" customHeight="1">
      <c r="A65" s="159">
        <v>59</v>
      </c>
      <c r="B65" s="59" t="s">
        <v>724</v>
      </c>
      <c r="C65" s="59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</row>
    <row r="66" spans="1:60" ht="14.15" customHeight="1">
      <c r="A66" s="159">
        <v>60</v>
      </c>
      <c r="B66" s="58" t="s">
        <v>725</v>
      </c>
      <c r="C66" s="160">
        <v>-2780439.54</v>
      </c>
      <c r="D66" s="168">
        <v>0</v>
      </c>
      <c r="E66" s="168">
        <v>0</v>
      </c>
      <c r="F66" s="168">
        <v>0</v>
      </c>
      <c r="G66" s="168">
        <v>0</v>
      </c>
      <c r="H66" s="168">
        <v>0</v>
      </c>
      <c r="I66" s="168">
        <v>0</v>
      </c>
      <c r="J66" s="168">
        <v>0</v>
      </c>
      <c r="K66" s="168">
        <v>0</v>
      </c>
      <c r="L66" s="168">
        <v>0</v>
      </c>
      <c r="M66" s="168">
        <v>0</v>
      </c>
      <c r="N66" s="168">
        <v>0</v>
      </c>
      <c r="O66" s="168">
        <v>0</v>
      </c>
      <c r="P66" s="168">
        <v>0</v>
      </c>
      <c r="Q66" s="168">
        <v>0</v>
      </c>
      <c r="R66" s="168">
        <v>0</v>
      </c>
      <c r="S66" s="168">
        <v>0</v>
      </c>
      <c r="T66" s="168">
        <v>0</v>
      </c>
      <c r="U66" s="168">
        <v>74791.299999999814</v>
      </c>
      <c r="V66" s="168">
        <v>0</v>
      </c>
      <c r="W66" s="168">
        <v>0</v>
      </c>
      <c r="X66" s="168">
        <v>0</v>
      </c>
      <c r="Y66" s="168">
        <v>0</v>
      </c>
      <c r="Z66" s="168">
        <v>0</v>
      </c>
      <c r="AA66" s="168">
        <v>0</v>
      </c>
      <c r="AB66" s="168">
        <v>0</v>
      </c>
      <c r="AC66" s="168">
        <v>0</v>
      </c>
      <c r="AD66" s="168">
        <v>0</v>
      </c>
      <c r="AE66" s="168">
        <v>0</v>
      </c>
      <c r="AF66" s="168">
        <v>0</v>
      </c>
      <c r="AG66" s="168">
        <v>0</v>
      </c>
      <c r="AH66" s="168">
        <v>0</v>
      </c>
      <c r="AI66" s="168">
        <v>0</v>
      </c>
      <c r="AJ66" s="168">
        <v>0</v>
      </c>
      <c r="AK66" s="168">
        <v>0</v>
      </c>
      <c r="AL66" s="168">
        <v>0</v>
      </c>
      <c r="AM66" s="168">
        <v>0</v>
      </c>
      <c r="AN66" s="168">
        <v>0</v>
      </c>
      <c r="AO66" s="168">
        <v>0</v>
      </c>
      <c r="AP66" s="168">
        <v>0</v>
      </c>
      <c r="AQ66" s="168">
        <v>0</v>
      </c>
      <c r="AR66" s="168">
        <v>0</v>
      </c>
      <c r="AS66" s="168">
        <v>0</v>
      </c>
      <c r="AT66" s="168">
        <v>0</v>
      </c>
      <c r="AU66" s="168">
        <v>-2855230.84</v>
      </c>
      <c r="AV66" s="168">
        <v>0</v>
      </c>
      <c r="AW66" s="168">
        <v>0</v>
      </c>
      <c r="AX66" s="168">
        <v>0</v>
      </c>
      <c r="AY66" s="168">
        <v>0</v>
      </c>
      <c r="AZ66" s="168">
        <v>0</v>
      </c>
      <c r="BA66" s="168">
        <v>0</v>
      </c>
      <c r="BB66" s="168">
        <v>0</v>
      </c>
      <c r="BC66" s="168">
        <v>0</v>
      </c>
      <c r="BD66" s="168">
        <v>0</v>
      </c>
      <c r="BE66" s="168">
        <v>0</v>
      </c>
      <c r="BF66" s="168">
        <v>0</v>
      </c>
      <c r="BG66" s="168">
        <v>0</v>
      </c>
      <c r="BH66" s="168">
        <v>0</v>
      </c>
    </row>
    <row r="67" spans="1:60" ht="14.15" customHeight="1">
      <c r="A67" s="159">
        <v>61</v>
      </c>
      <c r="B67" s="58" t="s">
        <v>727</v>
      </c>
      <c r="C67" s="160">
        <v>-30319477.320000004</v>
      </c>
      <c r="D67" s="168">
        <v>0</v>
      </c>
      <c r="E67" s="168">
        <v>0</v>
      </c>
      <c r="F67" s="168">
        <v>0</v>
      </c>
      <c r="G67" s="168">
        <v>0</v>
      </c>
      <c r="H67" s="168">
        <v>0</v>
      </c>
      <c r="I67" s="168">
        <v>0</v>
      </c>
      <c r="J67" s="168">
        <v>0</v>
      </c>
      <c r="K67" s="168">
        <v>0</v>
      </c>
      <c r="L67" s="168">
        <v>0</v>
      </c>
      <c r="M67" s="168">
        <v>0</v>
      </c>
      <c r="N67" s="168">
        <v>0</v>
      </c>
      <c r="O67" s="168">
        <v>0</v>
      </c>
      <c r="P67" s="168">
        <v>0</v>
      </c>
      <c r="Q67" s="168">
        <v>0</v>
      </c>
      <c r="R67" s="168">
        <v>0</v>
      </c>
      <c r="S67" s="168">
        <v>0</v>
      </c>
      <c r="T67" s="168">
        <v>0</v>
      </c>
      <c r="U67" s="168">
        <v>1207833.6599999964</v>
      </c>
      <c r="V67" s="168">
        <v>0</v>
      </c>
      <c r="W67" s="168">
        <v>0</v>
      </c>
      <c r="X67" s="168">
        <v>0</v>
      </c>
      <c r="Y67" s="168">
        <v>0</v>
      </c>
      <c r="Z67" s="168">
        <v>0</v>
      </c>
      <c r="AA67" s="168">
        <v>0</v>
      </c>
      <c r="AB67" s="168">
        <v>0</v>
      </c>
      <c r="AC67" s="168">
        <v>0</v>
      </c>
      <c r="AD67" s="168">
        <v>0</v>
      </c>
      <c r="AE67" s="168">
        <v>0</v>
      </c>
      <c r="AF67" s="168">
        <v>0</v>
      </c>
      <c r="AG67" s="168">
        <v>0</v>
      </c>
      <c r="AH67" s="168">
        <v>0</v>
      </c>
      <c r="AI67" s="168">
        <v>0</v>
      </c>
      <c r="AJ67" s="168">
        <v>0</v>
      </c>
      <c r="AK67" s="168">
        <v>0</v>
      </c>
      <c r="AL67" s="168">
        <v>0</v>
      </c>
      <c r="AM67" s="168">
        <v>0</v>
      </c>
      <c r="AN67" s="168">
        <v>0</v>
      </c>
      <c r="AO67" s="168">
        <v>0</v>
      </c>
      <c r="AP67" s="168">
        <v>0</v>
      </c>
      <c r="AQ67" s="168">
        <v>0</v>
      </c>
      <c r="AR67" s="168">
        <v>0</v>
      </c>
      <c r="AS67" s="168">
        <v>0</v>
      </c>
      <c r="AT67" s="168">
        <v>0</v>
      </c>
      <c r="AU67" s="168">
        <v>-31527310.98</v>
      </c>
      <c r="AV67" s="168">
        <v>0</v>
      </c>
      <c r="AW67" s="168">
        <v>3363486.46</v>
      </c>
      <c r="AX67" s="168">
        <v>-3363486.46</v>
      </c>
      <c r="AY67" s="168">
        <v>0</v>
      </c>
      <c r="AZ67" s="168">
        <v>0</v>
      </c>
      <c r="BA67" s="168">
        <v>0</v>
      </c>
      <c r="BB67" s="168">
        <v>0</v>
      </c>
      <c r="BC67" s="168">
        <v>0</v>
      </c>
      <c r="BD67" s="168">
        <v>0</v>
      </c>
      <c r="BE67" s="168">
        <v>0</v>
      </c>
      <c r="BF67" s="168">
        <v>0</v>
      </c>
      <c r="BG67" s="168">
        <v>0</v>
      </c>
      <c r="BH67" s="168">
        <v>0</v>
      </c>
    </row>
    <row r="68" spans="1:60" ht="14.15" customHeight="1">
      <c r="A68" s="159">
        <v>62</v>
      </c>
      <c r="B68" s="58" t="s">
        <v>728</v>
      </c>
      <c r="C68" s="160">
        <v>-517583705.8599999</v>
      </c>
      <c r="D68" s="168">
        <v>0</v>
      </c>
      <c r="E68" s="168">
        <v>0</v>
      </c>
      <c r="F68" s="168">
        <v>0</v>
      </c>
      <c r="G68" s="168">
        <v>0</v>
      </c>
      <c r="H68" s="168">
        <v>0</v>
      </c>
      <c r="I68" s="168">
        <v>0</v>
      </c>
      <c r="J68" s="168">
        <v>0</v>
      </c>
      <c r="K68" s="168">
        <v>0</v>
      </c>
      <c r="L68" s="168">
        <v>0</v>
      </c>
      <c r="M68" s="168">
        <v>0</v>
      </c>
      <c r="N68" s="168">
        <v>0</v>
      </c>
      <c r="O68" s="168">
        <v>0</v>
      </c>
      <c r="P68" s="168">
        <v>0</v>
      </c>
      <c r="Q68" s="168">
        <v>0</v>
      </c>
      <c r="R68" s="168">
        <v>0</v>
      </c>
      <c r="S68" s="168">
        <v>0</v>
      </c>
      <c r="T68" s="168">
        <v>0</v>
      </c>
      <c r="U68" s="168">
        <v>14488885.180000067</v>
      </c>
      <c r="V68" s="168">
        <v>0</v>
      </c>
      <c r="W68" s="168">
        <v>0</v>
      </c>
      <c r="X68" s="168">
        <v>0</v>
      </c>
      <c r="Y68" s="168">
        <v>0</v>
      </c>
      <c r="Z68" s="168">
        <v>0</v>
      </c>
      <c r="AA68" s="168">
        <v>0</v>
      </c>
      <c r="AB68" s="168">
        <v>0</v>
      </c>
      <c r="AC68" s="168">
        <v>0</v>
      </c>
      <c r="AD68" s="168">
        <v>0</v>
      </c>
      <c r="AE68" s="168">
        <v>0</v>
      </c>
      <c r="AF68" s="168">
        <v>0</v>
      </c>
      <c r="AG68" s="168">
        <v>0</v>
      </c>
      <c r="AH68" s="168">
        <v>0</v>
      </c>
      <c r="AI68" s="168">
        <v>0</v>
      </c>
      <c r="AJ68" s="168">
        <v>0</v>
      </c>
      <c r="AK68" s="168">
        <v>0</v>
      </c>
      <c r="AL68" s="168">
        <v>0</v>
      </c>
      <c r="AM68" s="168">
        <v>0</v>
      </c>
      <c r="AN68" s="168">
        <v>0</v>
      </c>
      <c r="AO68" s="168">
        <v>0</v>
      </c>
      <c r="AP68" s="168">
        <v>0</v>
      </c>
      <c r="AQ68" s="168">
        <v>0</v>
      </c>
      <c r="AR68" s="168">
        <v>0</v>
      </c>
      <c r="AS68" s="168">
        <v>0</v>
      </c>
      <c r="AT68" s="168">
        <v>0</v>
      </c>
      <c r="AU68" s="168">
        <v>-207501842.03999999</v>
      </c>
      <c r="AV68" s="168">
        <v>0</v>
      </c>
      <c r="AW68" s="168">
        <v>23555190.219999999</v>
      </c>
      <c r="AX68" s="168">
        <v>-23555190.219999999</v>
      </c>
      <c r="AY68" s="168">
        <v>0</v>
      </c>
      <c r="AZ68" s="168">
        <v>0</v>
      </c>
      <c r="BA68" s="168">
        <v>0</v>
      </c>
      <c r="BB68" s="168">
        <v>0</v>
      </c>
      <c r="BC68" s="168">
        <v>0</v>
      </c>
      <c r="BD68" s="168">
        <v>-324570749</v>
      </c>
      <c r="BE68" s="168">
        <v>0</v>
      </c>
      <c r="BF68" s="168">
        <v>0</v>
      </c>
      <c r="BG68" s="168">
        <v>0</v>
      </c>
      <c r="BH68" s="168">
        <v>0</v>
      </c>
    </row>
    <row r="69" spans="1:60" ht="14.15" customHeight="1">
      <c r="A69" s="159">
        <v>63</v>
      </c>
      <c r="B69" s="58" t="s">
        <v>729</v>
      </c>
      <c r="C69" s="160">
        <v>0</v>
      </c>
      <c r="D69" s="168">
        <v>0</v>
      </c>
      <c r="E69" s="168">
        <v>0</v>
      </c>
      <c r="F69" s="168">
        <v>0</v>
      </c>
      <c r="G69" s="168">
        <v>0</v>
      </c>
      <c r="H69" s="168">
        <v>0</v>
      </c>
      <c r="I69" s="168">
        <v>0</v>
      </c>
      <c r="J69" s="168">
        <v>0</v>
      </c>
      <c r="K69" s="168">
        <v>0</v>
      </c>
      <c r="L69" s="168">
        <v>0</v>
      </c>
      <c r="M69" s="168">
        <v>0</v>
      </c>
      <c r="N69" s="168">
        <v>0</v>
      </c>
      <c r="O69" s="168">
        <v>0</v>
      </c>
      <c r="P69" s="168">
        <v>0</v>
      </c>
      <c r="Q69" s="168">
        <v>0</v>
      </c>
      <c r="R69" s="168">
        <v>0</v>
      </c>
      <c r="S69" s="168">
        <v>0</v>
      </c>
      <c r="T69" s="168">
        <v>0</v>
      </c>
      <c r="U69" s="168">
        <v>0</v>
      </c>
      <c r="V69" s="168">
        <v>0</v>
      </c>
      <c r="W69" s="168">
        <v>0</v>
      </c>
      <c r="X69" s="168">
        <v>0</v>
      </c>
      <c r="Y69" s="168">
        <v>0</v>
      </c>
      <c r="Z69" s="168">
        <v>0</v>
      </c>
      <c r="AA69" s="168">
        <v>0</v>
      </c>
      <c r="AB69" s="168">
        <v>0</v>
      </c>
      <c r="AC69" s="168">
        <v>0</v>
      </c>
      <c r="AD69" s="168">
        <v>0</v>
      </c>
      <c r="AE69" s="168">
        <v>0</v>
      </c>
      <c r="AF69" s="168">
        <v>0</v>
      </c>
      <c r="AG69" s="168">
        <v>0</v>
      </c>
      <c r="AH69" s="168">
        <v>0</v>
      </c>
      <c r="AI69" s="168">
        <v>0</v>
      </c>
      <c r="AJ69" s="168">
        <v>0</v>
      </c>
      <c r="AK69" s="168">
        <v>0</v>
      </c>
      <c r="AL69" s="168">
        <v>0</v>
      </c>
      <c r="AM69" s="168">
        <v>0</v>
      </c>
      <c r="AN69" s="168">
        <v>0</v>
      </c>
      <c r="AO69" s="168">
        <v>0</v>
      </c>
      <c r="AP69" s="168">
        <v>0</v>
      </c>
      <c r="AQ69" s="168">
        <v>0</v>
      </c>
      <c r="AR69" s="168">
        <v>0</v>
      </c>
      <c r="AS69" s="168">
        <v>0</v>
      </c>
      <c r="AT69" s="168">
        <v>0</v>
      </c>
      <c r="AU69" s="168">
        <v>0</v>
      </c>
      <c r="AV69" s="168">
        <v>0</v>
      </c>
      <c r="AW69" s="168">
        <v>0</v>
      </c>
      <c r="AX69" s="168">
        <v>0</v>
      </c>
      <c r="AY69" s="168">
        <v>0</v>
      </c>
      <c r="AZ69" s="168">
        <v>0</v>
      </c>
      <c r="BA69" s="168">
        <v>0</v>
      </c>
      <c r="BB69" s="168">
        <v>0</v>
      </c>
      <c r="BC69" s="168">
        <v>0</v>
      </c>
      <c r="BD69" s="168">
        <v>0</v>
      </c>
      <c r="BE69" s="168">
        <v>0</v>
      </c>
      <c r="BF69" s="168">
        <v>0</v>
      </c>
      <c r="BG69" s="168">
        <v>0</v>
      </c>
      <c r="BH69" s="168">
        <v>0</v>
      </c>
    </row>
    <row r="70" spans="1:60" ht="14.15" customHeight="1">
      <c r="A70" s="159">
        <v>64</v>
      </c>
      <c r="B70" s="58" t="s">
        <v>730</v>
      </c>
      <c r="C70" s="160">
        <v>-54489291.460000008</v>
      </c>
      <c r="D70" s="168">
        <v>0</v>
      </c>
      <c r="E70" s="168">
        <v>0</v>
      </c>
      <c r="F70" s="168">
        <v>0</v>
      </c>
      <c r="G70" s="168">
        <v>0</v>
      </c>
      <c r="H70" s="168">
        <v>0</v>
      </c>
      <c r="I70" s="168">
        <v>0</v>
      </c>
      <c r="J70" s="168">
        <v>0</v>
      </c>
      <c r="K70" s="168">
        <v>0</v>
      </c>
      <c r="L70" s="168">
        <v>0</v>
      </c>
      <c r="M70" s="168">
        <v>0</v>
      </c>
      <c r="N70" s="168">
        <v>0</v>
      </c>
      <c r="O70" s="168">
        <v>0</v>
      </c>
      <c r="P70" s="168">
        <v>0</v>
      </c>
      <c r="Q70" s="168">
        <v>0</v>
      </c>
      <c r="R70" s="168">
        <v>0</v>
      </c>
      <c r="S70" s="168">
        <v>0</v>
      </c>
      <c r="T70" s="168">
        <v>0</v>
      </c>
      <c r="U70" s="168">
        <v>1802325.099999994</v>
      </c>
      <c r="V70" s="168">
        <v>0</v>
      </c>
      <c r="W70" s="168">
        <v>0</v>
      </c>
      <c r="X70" s="168">
        <v>0</v>
      </c>
      <c r="Y70" s="168">
        <v>0</v>
      </c>
      <c r="Z70" s="168">
        <v>0</v>
      </c>
      <c r="AA70" s="168">
        <v>0</v>
      </c>
      <c r="AB70" s="168">
        <v>0</v>
      </c>
      <c r="AC70" s="168">
        <v>0</v>
      </c>
      <c r="AD70" s="168">
        <v>0</v>
      </c>
      <c r="AE70" s="168">
        <v>0</v>
      </c>
      <c r="AF70" s="168">
        <v>0</v>
      </c>
      <c r="AG70" s="168">
        <v>0</v>
      </c>
      <c r="AH70" s="168">
        <v>0</v>
      </c>
      <c r="AI70" s="168">
        <v>0</v>
      </c>
      <c r="AJ70" s="168">
        <v>0</v>
      </c>
      <c r="AK70" s="168">
        <v>0</v>
      </c>
      <c r="AL70" s="168">
        <v>0</v>
      </c>
      <c r="AM70" s="168">
        <v>0</v>
      </c>
      <c r="AN70" s="168">
        <v>0</v>
      </c>
      <c r="AO70" s="168">
        <v>0</v>
      </c>
      <c r="AP70" s="168">
        <v>0</v>
      </c>
      <c r="AQ70" s="168">
        <v>0</v>
      </c>
      <c r="AR70" s="168">
        <v>0</v>
      </c>
      <c r="AS70" s="168">
        <v>0</v>
      </c>
      <c r="AT70" s="168">
        <v>0</v>
      </c>
      <c r="AU70" s="168">
        <v>-56291616.560000002</v>
      </c>
      <c r="AV70" s="168">
        <v>0</v>
      </c>
      <c r="AW70" s="168">
        <v>5164479.5</v>
      </c>
      <c r="AX70" s="168">
        <v>-5164479.5</v>
      </c>
      <c r="AY70" s="168">
        <v>0</v>
      </c>
      <c r="AZ70" s="168">
        <v>0</v>
      </c>
      <c r="BA70" s="168">
        <v>0</v>
      </c>
      <c r="BB70" s="168">
        <v>0</v>
      </c>
      <c r="BC70" s="168">
        <v>0</v>
      </c>
      <c r="BD70" s="168">
        <v>0</v>
      </c>
      <c r="BE70" s="168">
        <v>0</v>
      </c>
      <c r="BF70" s="168">
        <v>0</v>
      </c>
      <c r="BG70" s="168">
        <v>0</v>
      </c>
      <c r="BH70" s="168">
        <v>0</v>
      </c>
    </row>
    <row r="71" spans="1:60" ht="14.15" customHeight="1">
      <c r="A71" s="159">
        <v>65</v>
      </c>
      <c r="B71" s="58" t="s">
        <v>731</v>
      </c>
      <c r="C71" s="160">
        <v>-21412522.949999999</v>
      </c>
      <c r="D71" s="168">
        <v>0</v>
      </c>
      <c r="E71" s="168">
        <v>0</v>
      </c>
      <c r="F71" s="168">
        <v>0</v>
      </c>
      <c r="G71" s="168">
        <v>0</v>
      </c>
      <c r="H71" s="168">
        <v>0</v>
      </c>
      <c r="I71" s="168">
        <v>0</v>
      </c>
      <c r="J71" s="168">
        <v>0</v>
      </c>
      <c r="K71" s="168">
        <v>0</v>
      </c>
      <c r="L71" s="168">
        <v>0</v>
      </c>
      <c r="M71" s="168">
        <v>0</v>
      </c>
      <c r="N71" s="168">
        <v>0</v>
      </c>
      <c r="O71" s="168">
        <v>0</v>
      </c>
      <c r="P71" s="168">
        <v>0</v>
      </c>
      <c r="Q71" s="168">
        <v>0</v>
      </c>
      <c r="R71" s="168">
        <v>0</v>
      </c>
      <c r="S71" s="168">
        <v>0</v>
      </c>
      <c r="T71" s="168">
        <v>0</v>
      </c>
      <c r="U71" s="168">
        <v>519911.6400000006</v>
      </c>
      <c r="V71" s="168">
        <v>0</v>
      </c>
      <c r="W71" s="168">
        <v>0</v>
      </c>
      <c r="X71" s="168">
        <v>0</v>
      </c>
      <c r="Y71" s="168">
        <v>0</v>
      </c>
      <c r="Z71" s="168">
        <v>0</v>
      </c>
      <c r="AA71" s="168">
        <v>0</v>
      </c>
      <c r="AB71" s="168">
        <v>0</v>
      </c>
      <c r="AC71" s="168">
        <v>0</v>
      </c>
      <c r="AD71" s="168">
        <v>0</v>
      </c>
      <c r="AE71" s="168">
        <v>0</v>
      </c>
      <c r="AF71" s="168">
        <v>0</v>
      </c>
      <c r="AG71" s="168">
        <v>0</v>
      </c>
      <c r="AH71" s="168">
        <v>0</v>
      </c>
      <c r="AI71" s="168">
        <v>0</v>
      </c>
      <c r="AJ71" s="168">
        <v>0</v>
      </c>
      <c r="AK71" s="168">
        <v>0</v>
      </c>
      <c r="AL71" s="168">
        <v>0</v>
      </c>
      <c r="AM71" s="168">
        <v>0</v>
      </c>
      <c r="AN71" s="168">
        <v>0</v>
      </c>
      <c r="AO71" s="168">
        <v>0</v>
      </c>
      <c r="AP71" s="168">
        <v>0</v>
      </c>
      <c r="AQ71" s="168">
        <v>0</v>
      </c>
      <c r="AR71" s="168">
        <v>0</v>
      </c>
      <c r="AS71" s="168">
        <v>0</v>
      </c>
      <c r="AT71" s="168">
        <v>0</v>
      </c>
      <c r="AU71" s="168">
        <v>-21932434.59</v>
      </c>
      <c r="AV71" s="168">
        <v>0</v>
      </c>
      <c r="AW71" s="168">
        <v>652764.43000000005</v>
      </c>
      <c r="AX71" s="168">
        <v>-652764.43000000005</v>
      </c>
      <c r="AY71" s="168">
        <v>0</v>
      </c>
      <c r="AZ71" s="168">
        <v>0</v>
      </c>
      <c r="BA71" s="168">
        <v>0</v>
      </c>
      <c r="BB71" s="168">
        <v>0</v>
      </c>
      <c r="BC71" s="168">
        <v>0</v>
      </c>
      <c r="BD71" s="168">
        <v>0</v>
      </c>
      <c r="BE71" s="168">
        <v>0</v>
      </c>
      <c r="BF71" s="168">
        <v>0</v>
      </c>
      <c r="BG71" s="168">
        <v>0</v>
      </c>
      <c r="BH71" s="168">
        <v>0</v>
      </c>
    </row>
    <row r="72" spans="1:60" ht="14.15" customHeight="1">
      <c r="A72" s="159">
        <v>66</v>
      </c>
      <c r="B72" s="58" t="s">
        <v>732</v>
      </c>
      <c r="C72" s="160">
        <v>-7380003.4000000004</v>
      </c>
      <c r="D72" s="168">
        <v>0</v>
      </c>
      <c r="E72" s="168">
        <v>0</v>
      </c>
      <c r="F72" s="168">
        <v>0</v>
      </c>
      <c r="G72" s="168">
        <v>0</v>
      </c>
      <c r="H72" s="168">
        <v>0</v>
      </c>
      <c r="I72" s="168">
        <v>0</v>
      </c>
      <c r="J72" s="168">
        <v>0</v>
      </c>
      <c r="K72" s="168">
        <v>0</v>
      </c>
      <c r="L72" s="168">
        <v>0</v>
      </c>
      <c r="M72" s="168">
        <v>0</v>
      </c>
      <c r="N72" s="168">
        <v>0</v>
      </c>
      <c r="O72" s="168">
        <v>0</v>
      </c>
      <c r="P72" s="168">
        <v>0</v>
      </c>
      <c r="Q72" s="168">
        <v>0</v>
      </c>
      <c r="R72" s="168">
        <v>0</v>
      </c>
      <c r="S72" s="168">
        <v>0</v>
      </c>
      <c r="T72" s="168">
        <v>0</v>
      </c>
      <c r="U72" s="168">
        <v>211449.01999999955</v>
      </c>
      <c r="V72" s="168">
        <v>0</v>
      </c>
      <c r="W72" s="168">
        <v>0</v>
      </c>
      <c r="X72" s="168">
        <v>0</v>
      </c>
      <c r="Y72" s="168">
        <v>0</v>
      </c>
      <c r="Z72" s="168">
        <v>0</v>
      </c>
      <c r="AA72" s="168">
        <v>0</v>
      </c>
      <c r="AB72" s="168">
        <v>0</v>
      </c>
      <c r="AC72" s="168">
        <v>0</v>
      </c>
      <c r="AD72" s="168">
        <v>0</v>
      </c>
      <c r="AE72" s="168">
        <v>0</v>
      </c>
      <c r="AF72" s="168">
        <v>0</v>
      </c>
      <c r="AG72" s="168">
        <v>0</v>
      </c>
      <c r="AH72" s="168">
        <v>0</v>
      </c>
      <c r="AI72" s="168">
        <v>0</v>
      </c>
      <c r="AJ72" s="168">
        <v>0</v>
      </c>
      <c r="AK72" s="168">
        <v>0</v>
      </c>
      <c r="AL72" s="168">
        <v>0</v>
      </c>
      <c r="AM72" s="168">
        <v>0</v>
      </c>
      <c r="AN72" s="168">
        <v>0</v>
      </c>
      <c r="AO72" s="168">
        <v>0</v>
      </c>
      <c r="AP72" s="168">
        <v>0</v>
      </c>
      <c r="AQ72" s="168">
        <v>0</v>
      </c>
      <c r="AR72" s="168">
        <v>0</v>
      </c>
      <c r="AS72" s="168">
        <v>0</v>
      </c>
      <c r="AT72" s="168">
        <v>0</v>
      </c>
      <c r="AU72" s="168">
        <v>-7591452.4199999999</v>
      </c>
      <c r="AV72" s="168">
        <v>0</v>
      </c>
      <c r="AW72" s="168">
        <v>1090094.25</v>
      </c>
      <c r="AX72" s="168">
        <v>-1090094.25</v>
      </c>
      <c r="AY72" s="168">
        <v>0</v>
      </c>
      <c r="AZ72" s="168">
        <v>0</v>
      </c>
      <c r="BA72" s="168">
        <v>0</v>
      </c>
      <c r="BB72" s="168">
        <v>0</v>
      </c>
      <c r="BC72" s="168">
        <v>0</v>
      </c>
      <c r="BD72" s="168">
        <v>0</v>
      </c>
      <c r="BE72" s="168">
        <v>0</v>
      </c>
      <c r="BF72" s="168">
        <v>0</v>
      </c>
      <c r="BG72" s="168">
        <v>0</v>
      </c>
      <c r="BH72" s="168">
        <v>0</v>
      </c>
    </row>
    <row r="73" spans="1:60" ht="14.15" customHeight="1">
      <c r="A73" s="159">
        <v>67</v>
      </c>
      <c r="B73" s="171" t="s">
        <v>733</v>
      </c>
      <c r="C73" s="160">
        <v>0</v>
      </c>
      <c r="D73" s="168">
        <v>0</v>
      </c>
      <c r="E73" s="168">
        <v>0</v>
      </c>
      <c r="F73" s="168">
        <v>0</v>
      </c>
      <c r="G73" s="168">
        <v>0</v>
      </c>
      <c r="H73" s="168">
        <v>0</v>
      </c>
      <c r="I73" s="168">
        <v>0</v>
      </c>
      <c r="J73" s="168">
        <v>0</v>
      </c>
      <c r="K73" s="168">
        <v>0</v>
      </c>
      <c r="L73" s="168">
        <v>0</v>
      </c>
      <c r="M73" s="168">
        <v>0</v>
      </c>
      <c r="N73" s="168">
        <v>0</v>
      </c>
      <c r="O73" s="168">
        <v>0</v>
      </c>
      <c r="P73" s="168">
        <v>0</v>
      </c>
      <c r="Q73" s="168">
        <v>0</v>
      </c>
      <c r="R73" s="168">
        <v>0</v>
      </c>
      <c r="S73" s="168">
        <v>0</v>
      </c>
      <c r="T73" s="168">
        <v>0</v>
      </c>
      <c r="U73" s="168">
        <v>0</v>
      </c>
      <c r="V73" s="168">
        <v>0</v>
      </c>
      <c r="W73" s="168">
        <v>0</v>
      </c>
      <c r="X73" s="168">
        <v>0</v>
      </c>
      <c r="Y73" s="168">
        <v>0</v>
      </c>
      <c r="Z73" s="168">
        <v>0</v>
      </c>
      <c r="AA73" s="168">
        <v>0</v>
      </c>
      <c r="AB73" s="168">
        <v>0</v>
      </c>
      <c r="AC73" s="168">
        <v>0</v>
      </c>
      <c r="AD73" s="168">
        <v>0</v>
      </c>
      <c r="AE73" s="168">
        <v>0</v>
      </c>
      <c r="AF73" s="168">
        <v>0</v>
      </c>
      <c r="AG73" s="168">
        <v>0</v>
      </c>
      <c r="AH73" s="168">
        <v>0</v>
      </c>
      <c r="AI73" s="168">
        <v>0</v>
      </c>
      <c r="AJ73" s="168">
        <v>0</v>
      </c>
      <c r="AK73" s="168">
        <v>0</v>
      </c>
      <c r="AL73" s="168">
        <v>0</v>
      </c>
      <c r="AM73" s="168">
        <v>0</v>
      </c>
      <c r="AN73" s="168">
        <v>0</v>
      </c>
      <c r="AO73" s="168">
        <v>0</v>
      </c>
      <c r="AP73" s="168">
        <v>0</v>
      </c>
      <c r="AQ73" s="168">
        <v>0</v>
      </c>
      <c r="AR73" s="168">
        <v>0</v>
      </c>
      <c r="AS73" s="168">
        <v>0</v>
      </c>
      <c r="AT73" s="168">
        <v>0</v>
      </c>
      <c r="AU73" s="168">
        <v>0</v>
      </c>
      <c r="AV73" s="168">
        <v>0</v>
      </c>
      <c r="AW73" s="168">
        <v>0</v>
      </c>
      <c r="AX73" s="168">
        <v>0</v>
      </c>
      <c r="AY73" s="168">
        <v>0</v>
      </c>
      <c r="AZ73" s="168">
        <v>0</v>
      </c>
      <c r="BA73" s="168">
        <v>0</v>
      </c>
      <c r="BB73" s="168">
        <v>0</v>
      </c>
      <c r="BC73" s="168">
        <v>0</v>
      </c>
      <c r="BD73" s="168">
        <v>0</v>
      </c>
      <c r="BE73" s="168">
        <v>0</v>
      </c>
      <c r="BF73" s="168">
        <v>0</v>
      </c>
      <c r="BG73" s="168">
        <v>0</v>
      </c>
      <c r="BH73" s="168">
        <v>0</v>
      </c>
    </row>
    <row r="74" spans="1:60" s="175" customFormat="1" ht="14.15" customHeight="1">
      <c r="A74" s="159">
        <v>68</v>
      </c>
      <c r="B74" s="173" t="s">
        <v>1075</v>
      </c>
      <c r="C74" s="181">
        <v>-633965440.52999997</v>
      </c>
      <c r="D74" s="181">
        <v>0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181">
        <v>0</v>
      </c>
      <c r="R74" s="181">
        <v>0</v>
      </c>
      <c r="S74" s="181">
        <v>0</v>
      </c>
      <c r="T74" s="181">
        <v>0</v>
      </c>
      <c r="U74" s="181">
        <v>18305195.900000058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181"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81">
        <v>0</v>
      </c>
      <c r="AR74" s="181">
        <v>0</v>
      </c>
      <c r="AS74" s="181">
        <v>0</v>
      </c>
      <c r="AT74" s="181">
        <v>0</v>
      </c>
      <c r="AU74" s="181">
        <v>-327699887.42999995</v>
      </c>
      <c r="AV74" s="181">
        <v>0</v>
      </c>
      <c r="AW74" s="181">
        <v>33826014.859999999</v>
      </c>
      <c r="AX74" s="181">
        <v>-33826014.859999999</v>
      </c>
      <c r="AY74" s="181">
        <v>0</v>
      </c>
      <c r="AZ74" s="181">
        <v>0</v>
      </c>
      <c r="BA74" s="181">
        <v>0</v>
      </c>
      <c r="BB74" s="181">
        <v>0</v>
      </c>
      <c r="BC74" s="181">
        <v>0</v>
      </c>
      <c r="BD74" s="181">
        <v>-324570749</v>
      </c>
      <c r="BE74" s="181">
        <v>0</v>
      </c>
      <c r="BF74" s="181">
        <v>0</v>
      </c>
      <c r="BG74" s="181">
        <v>0</v>
      </c>
      <c r="BH74" s="181">
        <v>0</v>
      </c>
    </row>
    <row r="75" spans="1:60" s="175" customFormat="1" ht="14.15" customHeight="1">
      <c r="A75" s="159">
        <v>69</v>
      </c>
      <c r="B75" s="176"/>
      <c r="C75" s="176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</row>
    <row r="76" spans="1:60" ht="14.15" customHeight="1">
      <c r="A76" s="159">
        <v>70</v>
      </c>
      <c r="B76" s="59" t="s">
        <v>735</v>
      </c>
      <c r="C76" s="59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</row>
    <row r="77" spans="1:60" ht="14.15" customHeight="1">
      <c r="A77" s="159">
        <v>71</v>
      </c>
      <c r="B77" s="58" t="s">
        <v>736</v>
      </c>
      <c r="C77" s="160">
        <v>0</v>
      </c>
      <c r="D77" s="168">
        <v>0</v>
      </c>
      <c r="E77" s="168">
        <v>0</v>
      </c>
      <c r="F77" s="168">
        <v>0</v>
      </c>
      <c r="G77" s="168">
        <v>0</v>
      </c>
      <c r="H77" s="168">
        <v>0</v>
      </c>
      <c r="I77" s="168">
        <v>0</v>
      </c>
      <c r="J77" s="168">
        <v>0</v>
      </c>
      <c r="K77" s="168">
        <v>0</v>
      </c>
      <c r="L77" s="168">
        <v>0</v>
      </c>
      <c r="M77" s="168">
        <v>0</v>
      </c>
      <c r="N77" s="168">
        <v>0</v>
      </c>
      <c r="O77" s="168">
        <v>0</v>
      </c>
      <c r="P77" s="168">
        <v>0</v>
      </c>
      <c r="Q77" s="168">
        <v>0</v>
      </c>
      <c r="R77" s="168">
        <v>0</v>
      </c>
      <c r="S77" s="168">
        <v>0</v>
      </c>
      <c r="T77" s="168">
        <v>0</v>
      </c>
      <c r="U77" s="168">
        <v>0</v>
      </c>
      <c r="V77" s="168">
        <v>0</v>
      </c>
      <c r="W77" s="168">
        <v>0</v>
      </c>
      <c r="X77" s="168">
        <v>0</v>
      </c>
      <c r="Y77" s="168">
        <v>0</v>
      </c>
      <c r="Z77" s="168">
        <v>0</v>
      </c>
      <c r="AA77" s="168">
        <v>0</v>
      </c>
      <c r="AB77" s="168">
        <v>0</v>
      </c>
      <c r="AC77" s="168">
        <v>0</v>
      </c>
      <c r="AD77" s="168">
        <v>0</v>
      </c>
      <c r="AE77" s="168">
        <v>0</v>
      </c>
      <c r="AF77" s="168">
        <v>0</v>
      </c>
      <c r="AG77" s="168">
        <v>0</v>
      </c>
      <c r="AH77" s="168">
        <v>0</v>
      </c>
      <c r="AI77" s="168">
        <v>0</v>
      </c>
      <c r="AJ77" s="168">
        <v>0</v>
      </c>
      <c r="AK77" s="168">
        <v>0</v>
      </c>
      <c r="AL77" s="168">
        <v>0</v>
      </c>
      <c r="AM77" s="168">
        <v>0</v>
      </c>
      <c r="AN77" s="168">
        <v>0</v>
      </c>
      <c r="AO77" s="168">
        <v>0</v>
      </c>
      <c r="AP77" s="168">
        <v>0</v>
      </c>
      <c r="AQ77" s="168">
        <v>0</v>
      </c>
      <c r="AR77" s="168">
        <v>0</v>
      </c>
      <c r="AS77" s="168">
        <v>0</v>
      </c>
      <c r="AT77" s="168">
        <v>0</v>
      </c>
      <c r="AU77" s="168">
        <v>0</v>
      </c>
      <c r="AV77" s="168">
        <v>0</v>
      </c>
      <c r="AW77" s="168">
        <v>0</v>
      </c>
      <c r="AX77" s="168">
        <v>0</v>
      </c>
      <c r="AY77" s="168">
        <v>0</v>
      </c>
      <c r="AZ77" s="168">
        <v>0</v>
      </c>
      <c r="BA77" s="168">
        <v>0</v>
      </c>
      <c r="BB77" s="168">
        <v>0</v>
      </c>
      <c r="BC77" s="168">
        <v>0</v>
      </c>
      <c r="BD77" s="168">
        <v>0</v>
      </c>
      <c r="BE77" s="168">
        <v>0</v>
      </c>
      <c r="BF77" s="168">
        <v>0</v>
      </c>
      <c r="BG77" s="168">
        <v>0</v>
      </c>
      <c r="BH77" s="168">
        <v>0</v>
      </c>
    </row>
    <row r="78" spans="1:60" ht="14.15" customHeight="1">
      <c r="A78" s="159">
        <v>72</v>
      </c>
      <c r="B78" s="58" t="s">
        <v>737</v>
      </c>
      <c r="C78" s="160">
        <v>0</v>
      </c>
      <c r="D78" s="168">
        <v>0</v>
      </c>
      <c r="E78" s="168">
        <v>0</v>
      </c>
      <c r="F78" s="168">
        <v>0</v>
      </c>
      <c r="G78" s="168">
        <v>0</v>
      </c>
      <c r="H78" s="168">
        <v>0</v>
      </c>
      <c r="I78" s="168">
        <v>0</v>
      </c>
      <c r="J78" s="168">
        <v>0</v>
      </c>
      <c r="K78" s="168">
        <v>0</v>
      </c>
      <c r="L78" s="168">
        <v>0</v>
      </c>
      <c r="M78" s="168">
        <v>0</v>
      </c>
      <c r="N78" s="168">
        <v>0</v>
      </c>
      <c r="O78" s="168">
        <v>0</v>
      </c>
      <c r="P78" s="168">
        <v>0</v>
      </c>
      <c r="Q78" s="168">
        <v>0</v>
      </c>
      <c r="R78" s="168">
        <v>0</v>
      </c>
      <c r="S78" s="168">
        <v>0</v>
      </c>
      <c r="T78" s="168">
        <v>0</v>
      </c>
      <c r="U78" s="168">
        <v>0</v>
      </c>
      <c r="V78" s="168">
        <v>0</v>
      </c>
      <c r="W78" s="168">
        <v>0</v>
      </c>
      <c r="X78" s="168">
        <v>0</v>
      </c>
      <c r="Y78" s="168">
        <v>0</v>
      </c>
      <c r="Z78" s="168">
        <v>0</v>
      </c>
      <c r="AA78" s="168">
        <v>0</v>
      </c>
      <c r="AB78" s="168">
        <v>0</v>
      </c>
      <c r="AC78" s="168">
        <v>0</v>
      </c>
      <c r="AD78" s="168">
        <v>0</v>
      </c>
      <c r="AE78" s="168">
        <v>0</v>
      </c>
      <c r="AF78" s="168">
        <v>0</v>
      </c>
      <c r="AG78" s="168">
        <v>0</v>
      </c>
      <c r="AH78" s="168">
        <v>0</v>
      </c>
      <c r="AI78" s="168">
        <v>0</v>
      </c>
      <c r="AJ78" s="168">
        <v>0</v>
      </c>
      <c r="AK78" s="168">
        <v>0</v>
      </c>
      <c r="AL78" s="168">
        <v>0</v>
      </c>
      <c r="AM78" s="168">
        <v>0</v>
      </c>
      <c r="AN78" s="168">
        <v>0</v>
      </c>
      <c r="AO78" s="168">
        <v>0</v>
      </c>
      <c r="AP78" s="168">
        <v>0</v>
      </c>
      <c r="AQ78" s="168">
        <v>0</v>
      </c>
      <c r="AR78" s="168">
        <v>0</v>
      </c>
      <c r="AS78" s="168">
        <v>0</v>
      </c>
      <c r="AT78" s="168">
        <v>0</v>
      </c>
      <c r="AU78" s="168">
        <v>0</v>
      </c>
      <c r="AV78" s="168">
        <v>0</v>
      </c>
      <c r="AW78" s="168">
        <v>0</v>
      </c>
      <c r="AX78" s="168">
        <v>0</v>
      </c>
      <c r="AY78" s="168">
        <v>0</v>
      </c>
      <c r="AZ78" s="168">
        <v>0</v>
      </c>
      <c r="BA78" s="168">
        <v>0</v>
      </c>
      <c r="BB78" s="168">
        <v>0</v>
      </c>
      <c r="BC78" s="168">
        <v>0</v>
      </c>
      <c r="BD78" s="168">
        <v>0</v>
      </c>
      <c r="BE78" s="168">
        <v>0</v>
      </c>
      <c r="BF78" s="168">
        <v>0</v>
      </c>
      <c r="BG78" s="168">
        <v>0</v>
      </c>
      <c r="BH78" s="168">
        <v>0</v>
      </c>
    </row>
    <row r="79" spans="1:60" ht="14.15" customHeight="1">
      <c r="A79" s="159">
        <v>73</v>
      </c>
      <c r="B79" s="58" t="s">
        <v>738</v>
      </c>
      <c r="C79" s="160">
        <v>0</v>
      </c>
      <c r="D79" s="168">
        <v>0</v>
      </c>
      <c r="E79" s="168">
        <v>0</v>
      </c>
      <c r="F79" s="168">
        <v>0</v>
      </c>
      <c r="G79" s="168">
        <v>0</v>
      </c>
      <c r="H79" s="168">
        <v>0</v>
      </c>
      <c r="I79" s="168">
        <v>0</v>
      </c>
      <c r="J79" s="168">
        <v>0</v>
      </c>
      <c r="K79" s="168">
        <v>0</v>
      </c>
      <c r="L79" s="168">
        <v>0</v>
      </c>
      <c r="M79" s="168">
        <v>0</v>
      </c>
      <c r="N79" s="168">
        <v>0</v>
      </c>
      <c r="O79" s="168">
        <v>0</v>
      </c>
      <c r="P79" s="168">
        <v>0</v>
      </c>
      <c r="Q79" s="168">
        <v>0</v>
      </c>
      <c r="R79" s="168">
        <v>0</v>
      </c>
      <c r="S79" s="168">
        <v>0</v>
      </c>
      <c r="T79" s="168">
        <v>0</v>
      </c>
      <c r="U79" s="168">
        <v>0</v>
      </c>
      <c r="V79" s="168">
        <v>0</v>
      </c>
      <c r="W79" s="168">
        <v>0</v>
      </c>
      <c r="X79" s="168">
        <v>0</v>
      </c>
      <c r="Y79" s="168">
        <v>0</v>
      </c>
      <c r="Z79" s="168">
        <v>0</v>
      </c>
      <c r="AA79" s="168">
        <v>0</v>
      </c>
      <c r="AB79" s="168">
        <v>0</v>
      </c>
      <c r="AC79" s="168">
        <v>0</v>
      </c>
      <c r="AD79" s="168">
        <v>0</v>
      </c>
      <c r="AE79" s="168">
        <v>0</v>
      </c>
      <c r="AF79" s="168">
        <v>0</v>
      </c>
      <c r="AG79" s="168">
        <v>0</v>
      </c>
      <c r="AH79" s="168">
        <v>0</v>
      </c>
      <c r="AI79" s="168">
        <v>0</v>
      </c>
      <c r="AJ79" s="168">
        <v>0</v>
      </c>
      <c r="AK79" s="168">
        <v>0</v>
      </c>
      <c r="AL79" s="168">
        <v>0</v>
      </c>
      <c r="AM79" s="168">
        <v>0</v>
      </c>
      <c r="AN79" s="168">
        <v>0</v>
      </c>
      <c r="AO79" s="168">
        <v>0</v>
      </c>
      <c r="AP79" s="168">
        <v>0</v>
      </c>
      <c r="AQ79" s="168">
        <v>0</v>
      </c>
      <c r="AR79" s="168">
        <v>0</v>
      </c>
      <c r="AS79" s="168">
        <v>0</v>
      </c>
      <c r="AT79" s="168">
        <v>0</v>
      </c>
      <c r="AU79" s="168">
        <v>0</v>
      </c>
      <c r="AV79" s="168">
        <v>0</v>
      </c>
      <c r="AW79" s="168">
        <v>0</v>
      </c>
      <c r="AX79" s="168">
        <v>0</v>
      </c>
      <c r="AY79" s="168">
        <v>0</v>
      </c>
      <c r="AZ79" s="168">
        <v>0</v>
      </c>
      <c r="BA79" s="168">
        <v>0</v>
      </c>
      <c r="BB79" s="168">
        <v>0</v>
      </c>
      <c r="BC79" s="168">
        <v>0</v>
      </c>
      <c r="BD79" s="168">
        <v>0</v>
      </c>
      <c r="BE79" s="168">
        <v>0</v>
      </c>
      <c r="BF79" s="168">
        <v>0</v>
      </c>
      <c r="BG79" s="168">
        <v>0</v>
      </c>
      <c r="BH79" s="168">
        <v>0</v>
      </c>
    </row>
    <row r="80" spans="1:60" ht="14.15" customHeight="1">
      <c r="A80" s="159">
        <v>74</v>
      </c>
      <c r="B80" s="58" t="s">
        <v>739</v>
      </c>
      <c r="C80" s="160">
        <v>0</v>
      </c>
      <c r="D80" s="168">
        <v>0</v>
      </c>
      <c r="E80" s="168">
        <v>0</v>
      </c>
      <c r="F80" s="168">
        <v>0</v>
      </c>
      <c r="G80" s="168">
        <v>0</v>
      </c>
      <c r="H80" s="168">
        <v>0</v>
      </c>
      <c r="I80" s="168">
        <v>0</v>
      </c>
      <c r="J80" s="168">
        <v>0</v>
      </c>
      <c r="K80" s="168">
        <v>0</v>
      </c>
      <c r="L80" s="168">
        <v>0</v>
      </c>
      <c r="M80" s="168">
        <v>0</v>
      </c>
      <c r="N80" s="168">
        <v>0</v>
      </c>
      <c r="O80" s="168">
        <v>0</v>
      </c>
      <c r="P80" s="168">
        <v>0</v>
      </c>
      <c r="Q80" s="168">
        <v>0</v>
      </c>
      <c r="R80" s="168">
        <v>0</v>
      </c>
      <c r="S80" s="168">
        <v>0</v>
      </c>
      <c r="T80" s="168">
        <v>0</v>
      </c>
      <c r="U80" s="168">
        <v>0</v>
      </c>
      <c r="V80" s="168">
        <v>0</v>
      </c>
      <c r="W80" s="168">
        <v>0</v>
      </c>
      <c r="X80" s="168">
        <v>0</v>
      </c>
      <c r="Y80" s="168">
        <v>0</v>
      </c>
      <c r="Z80" s="168">
        <v>0</v>
      </c>
      <c r="AA80" s="168">
        <v>0</v>
      </c>
      <c r="AB80" s="168">
        <v>0</v>
      </c>
      <c r="AC80" s="168">
        <v>0</v>
      </c>
      <c r="AD80" s="168">
        <v>0</v>
      </c>
      <c r="AE80" s="168">
        <v>0</v>
      </c>
      <c r="AF80" s="168">
        <v>0</v>
      </c>
      <c r="AG80" s="168">
        <v>0</v>
      </c>
      <c r="AH80" s="168">
        <v>0</v>
      </c>
      <c r="AI80" s="168">
        <v>0</v>
      </c>
      <c r="AJ80" s="168">
        <v>0</v>
      </c>
      <c r="AK80" s="168">
        <v>0</v>
      </c>
      <c r="AL80" s="168">
        <v>0</v>
      </c>
      <c r="AM80" s="168">
        <v>0</v>
      </c>
      <c r="AN80" s="168">
        <v>0</v>
      </c>
      <c r="AO80" s="168">
        <v>0</v>
      </c>
      <c r="AP80" s="168">
        <v>0</v>
      </c>
      <c r="AQ80" s="168">
        <v>0</v>
      </c>
      <c r="AR80" s="168">
        <v>0</v>
      </c>
      <c r="AS80" s="168">
        <v>0</v>
      </c>
      <c r="AT80" s="168">
        <v>0</v>
      </c>
      <c r="AU80" s="168">
        <v>0</v>
      </c>
      <c r="AV80" s="168">
        <v>0</v>
      </c>
      <c r="AW80" s="168">
        <v>0</v>
      </c>
      <c r="AX80" s="168">
        <v>0</v>
      </c>
      <c r="AY80" s="168">
        <v>0</v>
      </c>
      <c r="AZ80" s="168">
        <v>0</v>
      </c>
      <c r="BA80" s="168">
        <v>0</v>
      </c>
      <c r="BB80" s="168">
        <v>0</v>
      </c>
      <c r="BC80" s="168">
        <v>0</v>
      </c>
      <c r="BD80" s="168">
        <v>0</v>
      </c>
      <c r="BE80" s="168">
        <v>0</v>
      </c>
      <c r="BF80" s="168">
        <v>0</v>
      </c>
      <c r="BG80" s="168">
        <v>0</v>
      </c>
      <c r="BH80" s="168">
        <v>0</v>
      </c>
    </row>
    <row r="81" spans="1:60" ht="14.15" customHeight="1">
      <c r="A81" s="159">
        <v>75</v>
      </c>
      <c r="B81" s="58" t="s">
        <v>740</v>
      </c>
      <c r="C81" s="160">
        <v>0</v>
      </c>
      <c r="D81" s="168">
        <v>0</v>
      </c>
      <c r="E81" s="168">
        <v>0</v>
      </c>
      <c r="F81" s="168">
        <v>0</v>
      </c>
      <c r="G81" s="168">
        <v>0</v>
      </c>
      <c r="H81" s="168">
        <v>0</v>
      </c>
      <c r="I81" s="168">
        <v>0</v>
      </c>
      <c r="J81" s="168">
        <v>0</v>
      </c>
      <c r="K81" s="168">
        <v>0</v>
      </c>
      <c r="L81" s="168">
        <v>0</v>
      </c>
      <c r="M81" s="168">
        <v>0</v>
      </c>
      <c r="N81" s="168">
        <v>0</v>
      </c>
      <c r="O81" s="168">
        <v>0</v>
      </c>
      <c r="P81" s="168">
        <v>0</v>
      </c>
      <c r="Q81" s="168">
        <v>0</v>
      </c>
      <c r="R81" s="168">
        <v>0</v>
      </c>
      <c r="S81" s="168">
        <v>0</v>
      </c>
      <c r="T81" s="168">
        <v>0</v>
      </c>
      <c r="U81" s="168">
        <v>0</v>
      </c>
      <c r="V81" s="168">
        <v>0</v>
      </c>
      <c r="W81" s="168">
        <v>0</v>
      </c>
      <c r="X81" s="168">
        <v>0</v>
      </c>
      <c r="Y81" s="168">
        <v>0</v>
      </c>
      <c r="Z81" s="168">
        <v>0</v>
      </c>
      <c r="AA81" s="168">
        <v>0</v>
      </c>
      <c r="AB81" s="168">
        <v>0</v>
      </c>
      <c r="AC81" s="168">
        <v>0</v>
      </c>
      <c r="AD81" s="168">
        <v>0</v>
      </c>
      <c r="AE81" s="168">
        <v>0</v>
      </c>
      <c r="AF81" s="168">
        <v>0</v>
      </c>
      <c r="AG81" s="168">
        <v>0</v>
      </c>
      <c r="AH81" s="168">
        <v>0</v>
      </c>
      <c r="AI81" s="168">
        <v>0</v>
      </c>
      <c r="AJ81" s="168">
        <v>0</v>
      </c>
      <c r="AK81" s="168">
        <v>0</v>
      </c>
      <c r="AL81" s="168">
        <v>0</v>
      </c>
      <c r="AM81" s="168">
        <v>0</v>
      </c>
      <c r="AN81" s="168">
        <v>0</v>
      </c>
      <c r="AO81" s="168">
        <v>0</v>
      </c>
      <c r="AP81" s="168">
        <v>0</v>
      </c>
      <c r="AQ81" s="168">
        <v>0</v>
      </c>
      <c r="AR81" s="168">
        <v>0</v>
      </c>
      <c r="AS81" s="168">
        <v>0</v>
      </c>
      <c r="AT81" s="168">
        <v>0</v>
      </c>
      <c r="AU81" s="168">
        <v>0</v>
      </c>
      <c r="AV81" s="168">
        <v>0</v>
      </c>
      <c r="AW81" s="168">
        <v>0</v>
      </c>
      <c r="AX81" s="168">
        <v>0</v>
      </c>
      <c r="AY81" s="168">
        <v>0</v>
      </c>
      <c r="AZ81" s="168">
        <v>0</v>
      </c>
      <c r="BA81" s="168">
        <v>0</v>
      </c>
      <c r="BB81" s="168">
        <v>0</v>
      </c>
      <c r="BC81" s="168">
        <v>0</v>
      </c>
      <c r="BD81" s="168">
        <v>0</v>
      </c>
      <c r="BE81" s="168">
        <v>0</v>
      </c>
      <c r="BF81" s="168">
        <v>0</v>
      </c>
      <c r="BG81" s="168">
        <v>0</v>
      </c>
      <c r="BH81" s="168">
        <v>0</v>
      </c>
    </row>
    <row r="82" spans="1:60" ht="14.15" customHeight="1">
      <c r="A82" s="159">
        <v>76</v>
      </c>
      <c r="B82" s="171" t="s">
        <v>741</v>
      </c>
      <c r="C82" s="160">
        <v>0</v>
      </c>
      <c r="D82" s="168">
        <v>0</v>
      </c>
      <c r="E82" s="168">
        <v>0</v>
      </c>
      <c r="F82" s="168">
        <v>0</v>
      </c>
      <c r="G82" s="168">
        <v>0</v>
      </c>
      <c r="H82" s="168">
        <v>0</v>
      </c>
      <c r="I82" s="168">
        <v>0</v>
      </c>
      <c r="J82" s="168">
        <v>0</v>
      </c>
      <c r="K82" s="168">
        <v>0</v>
      </c>
      <c r="L82" s="168">
        <v>0</v>
      </c>
      <c r="M82" s="168">
        <v>0</v>
      </c>
      <c r="N82" s="168">
        <v>0</v>
      </c>
      <c r="O82" s="168">
        <v>0</v>
      </c>
      <c r="P82" s="168">
        <v>0</v>
      </c>
      <c r="Q82" s="168">
        <v>0</v>
      </c>
      <c r="R82" s="168">
        <v>0</v>
      </c>
      <c r="S82" s="168">
        <v>0</v>
      </c>
      <c r="T82" s="168">
        <v>0</v>
      </c>
      <c r="U82" s="168">
        <v>0</v>
      </c>
      <c r="V82" s="168">
        <v>0</v>
      </c>
      <c r="W82" s="168">
        <v>0</v>
      </c>
      <c r="X82" s="168">
        <v>0</v>
      </c>
      <c r="Y82" s="168">
        <v>0</v>
      </c>
      <c r="Z82" s="168">
        <v>0</v>
      </c>
      <c r="AA82" s="168">
        <v>0</v>
      </c>
      <c r="AB82" s="168">
        <v>0</v>
      </c>
      <c r="AC82" s="168">
        <v>0</v>
      </c>
      <c r="AD82" s="168">
        <v>0</v>
      </c>
      <c r="AE82" s="168">
        <v>0</v>
      </c>
      <c r="AF82" s="168">
        <v>0</v>
      </c>
      <c r="AG82" s="168">
        <v>0</v>
      </c>
      <c r="AH82" s="168">
        <v>0</v>
      </c>
      <c r="AI82" s="168">
        <v>0</v>
      </c>
      <c r="AJ82" s="168">
        <v>0</v>
      </c>
      <c r="AK82" s="168">
        <v>0</v>
      </c>
      <c r="AL82" s="168">
        <v>0</v>
      </c>
      <c r="AM82" s="168">
        <v>0</v>
      </c>
      <c r="AN82" s="168">
        <v>0</v>
      </c>
      <c r="AO82" s="168">
        <v>0</v>
      </c>
      <c r="AP82" s="168">
        <v>0</v>
      </c>
      <c r="AQ82" s="168">
        <v>0</v>
      </c>
      <c r="AR82" s="168">
        <v>0</v>
      </c>
      <c r="AS82" s="168">
        <v>0</v>
      </c>
      <c r="AT82" s="168">
        <v>0</v>
      </c>
      <c r="AU82" s="168">
        <v>0</v>
      </c>
      <c r="AV82" s="168">
        <v>0</v>
      </c>
      <c r="AW82" s="168">
        <v>0</v>
      </c>
      <c r="AX82" s="168">
        <v>0</v>
      </c>
      <c r="AY82" s="168">
        <v>0</v>
      </c>
      <c r="AZ82" s="168">
        <v>0</v>
      </c>
      <c r="BA82" s="168">
        <v>0</v>
      </c>
      <c r="BB82" s="168">
        <v>0</v>
      </c>
      <c r="BC82" s="168">
        <v>0</v>
      </c>
      <c r="BD82" s="168">
        <v>0</v>
      </c>
      <c r="BE82" s="168">
        <v>0</v>
      </c>
      <c r="BF82" s="168">
        <v>0</v>
      </c>
      <c r="BG82" s="168">
        <v>0</v>
      </c>
      <c r="BH82" s="168">
        <v>0</v>
      </c>
    </row>
    <row r="83" spans="1:60" s="175" customFormat="1" ht="14.15" customHeight="1">
      <c r="A83" s="159">
        <v>77</v>
      </c>
      <c r="B83" s="173" t="s">
        <v>1076</v>
      </c>
      <c r="C83" s="181">
        <v>0</v>
      </c>
      <c r="D83" s="181">
        <v>0</v>
      </c>
      <c r="E83" s="181">
        <v>0</v>
      </c>
      <c r="F83" s="181">
        <v>0</v>
      </c>
      <c r="G83" s="181">
        <v>0</v>
      </c>
      <c r="H83" s="181">
        <v>0</v>
      </c>
      <c r="I83" s="181">
        <v>0</v>
      </c>
      <c r="J83" s="181">
        <v>0</v>
      </c>
      <c r="K83" s="181">
        <v>0</v>
      </c>
      <c r="L83" s="181">
        <v>0</v>
      </c>
      <c r="M83" s="181">
        <v>0</v>
      </c>
      <c r="N83" s="181">
        <v>0</v>
      </c>
      <c r="O83" s="181">
        <v>0</v>
      </c>
      <c r="P83" s="181">
        <v>0</v>
      </c>
      <c r="Q83" s="181">
        <v>0</v>
      </c>
      <c r="R83" s="181">
        <v>0</v>
      </c>
      <c r="S83" s="181">
        <v>0</v>
      </c>
      <c r="T83" s="181">
        <v>0</v>
      </c>
      <c r="U83" s="181">
        <v>0</v>
      </c>
      <c r="V83" s="181">
        <v>0</v>
      </c>
      <c r="W83" s="181">
        <v>0</v>
      </c>
      <c r="X83" s="181">
        <v>0</v>
      </c>
      <c r="Y83" s="181">
        <v>0</v>
      </c>
      <c r="Z83" s="181">
        <v>0</v>
      </c>
      <c r="AA83" s="181">
        <v>0</v>
      </c>
      <c r="AB83" s="181">
        <v>0</v>
      </c>
      <c r="AC83" s="181">
        <v>0</v>
      </c>
      <c r="AD83" s="181">
        <v>0</v>
      </c>
      <c r="AE83" s="181">
        <v>0</v>
      </c>
      <c r="AF83" s="181">
        <v>0</v>
      </c>
      <c r="AG83" s="181">
        <v>0</v>
      </c>
      <c r="AH83" s="181">
        <v>0</v>
      </c>
      <c r="AI83" s="181">
        <v>0</v>
      </c>
      <c r="AJ83" s="181">
        <v>0</v>
      </c>
      <c r="AK83" s="181">
        <v>0</v>
      </c>
      <c r="AL83" s="181">
        <v>0</v>
      </c>
      <c r="AM83" s="181">
        <v>0</v>
      </c>
      <c r="AN83" s="181">
        <v>0</v>
      </c>
      <c r="AO83" s="181">
        <v>0</v>
      </c>
      <c r="AP83" s="181">
        <v>0</v>
      </c>
      <c r="AQ83" s="181">
        <v>0</v>
      </c>
      <c r="AR83" s="181">
        <v>0</v>
      </c>
      <c r="AS83" s="181">
        <v>0</v>
      </c>
      <c r="AT83" s="181">
        <v>0</v>
      </c>
      <c r="AU83" s="181">
        <v>0</v>
      </c>
      <c r="AV83" s="181">
        <v>0</v>
      </c>
      <c r="AW83" s="181">
        <v>0</v>
      </c>
      <c r="AX83" s="181">
        <v>0</v>
      </c>
      <c r="AY83" s="181">
        <v>0</v>
      </c>
      <c r="AZ83" s="181">
        <v>0</v>
      </c>
      <c r="BA83" s="181">
        <v>0</v>
      </c>
      <c r="BB83" s="181">
        <v>0</v>
      </c>
      <c r="BC83" s="181">
        <v>0</v>
      </c>
      <c r="BD83" s="181">
        <v>0</v>
      </c>
      <c r="BE83" s="181">
        <v>0</v>
      </c>
      <c r="BF83" s="181">
        <v>0</v>
      </c>
      <c r="BG83" s="181">
        <v>0</v>
      </c>
      <c r="BH83" s="181">
        <v>0</v>
      </c>
    </row>
    <row r="84" spans="1:60" s="175" customFormat="1" ht="14.15" customHeight="1">
      <c r="A84" s="159">
        <v>78</v>
      </c>
      <c r="B84" s="176"/>
      <c r="C84" s="176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60" ht="14.15" customHeight="1">
      <c r="A85" s="159">
        <v>79</v>
      </c>
      <c r="B85" s="59" t="s">
        <v>743</v>
      </c>
      <c r="C85" s="59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</row>
    <row r="86" spans="1:60" ht="14.15" customHeight="1">
      <c r="A86" s="159">
        <v>80</v>
      </c>
      <c r="B86" s="58" t="s">
        <v>744</v>
      </c>
      <c r="C86" s="160">
        <v>0</v>
      </c>
      <c r="D86" s="168">
        <v>0</v>
      </c>
      <c r="E86" s="168">
        <v>0</v>
      </c>
      <c r="F86" s="168">
        <v>0</v>
      </c>
      <c r="G86" s="168">
        <v>0</v>
      </c>
      <c r="H86" s="168">
        <v>0</v>
      </c>
      <c r="I86" s="168">
        <v>0</v>
      </c>
      <c r="J86" s="168">
        <v>0</v>
      </c>
      <c r="K86" s="168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  <c r="W86" s="168">
        <v>0</v>
      </c>
      <c r="X86" s="168">
        <v>0</v>
      </c>
      <c r="Y86" s="168">
        <v>0</v>
      </c>
      <c r="Z86" s="168">
        <v>0</v>
      </c>
      <c r="AA86" s="168">
        <v>0</v>
      </c>
      <c r="AB86" s="168">
        <v>0</v>
      </c>
      <c r="AC86" s="168">
        <v>0</v>
      </c>
      <c r="AD86" s="168">
        <v>0</v>
      </c>
      <c r="AE86" s="168">
        <v>0</v>
      </c>
      <c r="AF86" s="168">
        <v>0</v>
      </c>
      <c r="AG86" s="168">
        <v>0</v>
      </c>
      <c r="AH86" s="168">
        <v>0</v>
      </c>
      <c r="AI86" s="168">
        <v>0</v>
      </c>
      <c r="AJ86" s="168">
        <v>0</v>
      </c>
      <c r="AK86" s="168">
        <v>0</v>
      </c>
      <c r="AL86" s="168">
        <v>0</v>
      </c>
      <c r="AM86" s="168">
        <v>0</v>
      </c>
      <c r="AN86" s="168">
        <v>0</v>
      </c>
      <c r="AO86" s="168">
        <v>0</v>
      </c>
      <c r="AP86" s="168">
        <v>0</v>
      </c>
      <c r="AQ86" s="168">
        <v>0</v>
      </c>
      <c r="AR86" s="168">
        <v>0</v>
      </c>
      <c r="AS86" s="168">
        <v>0</v>
      </c>
      <c r="AT86" s="168">
        <v>0</v>
      </c>
      <c r="AU86" s="168">
        <v>0</v>
      </c>
      <c r="AV86" s="168">
        <v>0</v>
      </c>
      <c r="AW86" s="168">
        <v>0</v>
      </c>
      <c r="AX86" s="168">
        <v>0</v>
      </c>
      <c r="AY86" s="168">
        <v>0</v>
      </c>
      <c r="AZ86" s="168">
        <v>0</v>
      </c>
      <c r="BA86" s="168">
        <v>0</v>
      </c>
      <c r="BB86" s="168">
        <v>0</v>
      </c>
      <c r="BC86" s="168">
        <v>0</v>
      </c>
      <c r="BD86" s="168">
        <v>0</v>
      </c>
      <c r="BE86" s="168">
        <v>0</v>
      </c>
      <c r="BF86" s="168">
        <v>0</v>
      </c>
      <c r="BG86" s="168">
        <v>0</v>
      </c>
      <c r="BH86" s="168">
        <v>0</v>
      </c>
    </row>
    <row r="87" spans="1:60" ht="14.15" customHeight="1">
      <c r="A87" s="159">
        <v>81</v>
      </c>
      <c r="B87" s="58" t="s">
        <v>745</v>
      </c>
      <c r="C87" s="160">
        <v>0</v>
      </c>
      <c r="D87" s="168">
        <v>0</v>
      </c>
      <c r="E87" s="168">
        <v>0</v>
      </c>
      <c r="F87" s="168">
        <v>0</v>
      </c>
      <c r="G87" s="168">
        <v>0</v>
      </c>
      <c r="H87" s="168">
        <v>0</v>
      </c>
      <c r="I87" s="168">
        <v>0</v>
      </c>
      <c r="J87" s="168">
        <v>0</v>
      </c>
      <c r="K87" s="168">
        <v>0</v>
      </c>
      <c r="L87" s="168">
        <v>0</v>
      </c>
      <c r="M87" s="168">
        <v>0</v>
      </c>
      <c r="N87" s="168">
        <v>0</v>
      </c>
      <c r="O87" s="168">
        <v>0</v>
      </c>
      <c r="P87" s="168">
        <v>0</v>
      </c>
      <c r="Q87" s="168">
        <v>0</v>
      </c>
      <c r="R87" s="168">
        <v>0</v>
      </c>
      <c r="S87" s="168">
        <v>0</v>
      </c>
      <c r="T87" s="168">
        <v>0</v>
      </c>
      <c r="U87" s="168">
        <v>0</v>
      </c>
      <c r="V87" s="168">
        <v>0</v>
      </c>
      <c r="W87" s="168">
        <v>0</v>
      </c>
      <c r="X87" s="168">
        <v>0</v>
      </c>
      <c r="Y87" s="168">
        <v>0</v>
      </c>
      <c r="Z87" s="168">
        <v>0</v>
      </c>
      <c r="AA87" s="168">
        <v>0</v>
      </c>
      <c r="AB87" s="168">
        <v>0</v>
      </c>
      <c r="AC87" s="168">
        <v>0</v>
      </c>
      <c r="AD87" s="168">
        <v>0</v>
      </c>
      <c r="AE87" s="168">
        <v>0</v>
      </c>
      <c r="AF87" s="168">
        <v>0</v>
      </c>
      <c r="AG87" s="168">
        <v>0</v>
      </c>
      <c r="AH87" s="168">
        <v>0</v>
      </c>
      <c r="AI87" s="168">
        <v>0</v>
      </c>
      <c r="AJ87" s="168">
        <v>0</v>
      </c>
      <c r="AK87" s="168">
        <v>0</v>
      </c>
      <c r="AL87" s="168">
        <v>0</v>
      </c>
      <c r="AM87" s="168">
        <v>0</v>
      </c>
      <c r="AN87" s="168">
        <v>0</v>
      </c>
      <c r="AO87" s="168">
        <v>0</v>
      </c>
      <c r="AP87" s="168">
        <v>0</v>
      </c>
      <c r="AQ87" s="168">
        <v>0</v>
      </c>
      <c r="AR87" s="168">
        <v>0</v>
      </c>
      <c r="AS87" s="168">
        <v>0</v>
      </c>
      <c r="AT87" s="168">
        <v>0</v>
      </c>
      <c r="AU87" s="168">
        <v>0</v>
      </c>
      <c r="AV87" s="168">
        <v>0</v>
      </c>
      <c r="AW87" s="168">
        <v>0</v>
      </c>
      <c r="AX87" s="168">
        <v>0</v>
      </c>
      <c r="AY87" s="168">
        <v>0</v>
      </c>
      <c r="AZ87" s="168">
        <v>0</v>
      </c>
      <c r="BA87" s="168">
        <v>0</v>
      </c>
      <c r="BB87" s="168">
        <v>0</v>
      </c>
      <c r="BC87" s="168">
        <v>0</v>
      </c>
      <c r="BD87" s="168">
        <v>0</v>
      </c>
      <c r="BE87" s="168">
        <v>0</v>
      </c>
      <c r="BF87" s="168">
        <v>0</v>
      </c>
      <c r="BG87" s="168">
        <v>0</v>
      </c>
      <c r="BH87" s="168">
        <v>0</v>
      </c>
    </row>
    <row r="88" spans="1:60" ht="14.15" customHeight="1">
      <c r="A88" s="159">
        <v>82</v>
      </c>
      <c r="B88" s="58" t="s">
        <v>746</v>
      </c>
      <c r="C88" s="160">
        <v>0</v>
      </c>
      <c r="D88" s="168">
        <v>0</v>
      </c>
      <c r="E88" s="168">
        <v>0</v>
      </c>
      <c r="F88" s="168">
        <v>0</v>
      </c>
      <c r="G88" s="168">
        <v>0</v>
      </c>
      <c r="H88" s="168">
        <v>0</v>
      </c>
      <c r="I88" s="168">
        <v>0</v>
      </c>
      <c r="J88" s="168">
        <v>0</v>
      </c>
      <c r="K88" s="168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  <c r="W88" s="168">
        <v>0</v>
      </c>
      <c r="X88" s="168">
        <v>0</v>
      </c>
      <c r="Y88" s="168">
        <v>0</v>
      </c>
      <c r="Z88" s="168">
        <v>0</v>
      </c>
      <c r="AA88" s="168">
        <v>0</v>
      </c>
      <c r="AB88" s="168">
        <v>0</v>
      </c>
      <c r="AC88" s="168">
        <v>0</v>
      </c>
      <c r="AD88" s="168">
        <v>0</v>
      </c>
      <c r="AE88" s="168">
        <v>0</v>
      </c>
      <c r="AF88" s="168">
        <v>0</v>
      </c>
      <c r="AG88" s="168">
        <v>0</v>
      </c>
      <c r="AH88" s="168">
        <v>0</v>
      </c>
      <c r="AI88" s="168">
        <v>0</v>
      </c>
      <c r="AJ88" s="168">
        <v>0</v>
      </c>
      <c r="AK88" s="168">
        <v>0</v>
      </c>
      <c r="AL88" s="168">
        <v>0</v>
      </c>
      <c r="AM88" s="168">
        <v>0</v>
      </c>
      <c r="AN88" s="168">
        <v>0</v>
      </c>
      <c r="AO88" s="168">
        <v>0</v>
      </c>
      <c r="AP88" s="168">
        <v>0</v>
      </c>
      <c r="AQ88" s="168">
        <v>0</v>
      </c>
      <c r="AR88" s="168">
        <v>0</v>
      </c>
      <c r="AS88" s="168">
        <v>0</v>
      </c>
      <c r="AT88" s="168">
        <v>0</v>
      </c>
      <c r="AU88" s="168">
        <v>0</v>
      </c>
      <c r="AV88" s="168">
        <v>0</v>
      </c>
      <c r="AW88" s="168">
        <v>0</v>
      </c>
      <c r="AX88" s="168">
        <v>0</v>
      </c>
      <c r="AY88" s="168">
        <v>0</v>
      </c>
      <c r="AZ88" s="168">
        <v>0</v>
      </c>
      <c r="BA88" s="168">
        <v>0</v>
      </c>
      <c r="BB88" s="168">
        <v>0</v>
      </c>
      <c r="BC88" s="168">
        <v>0</v>
      </c>
      <c r="BD88" s="168">
        <v>0</v>
      </c>
      <c r="BE88" s="168">
        <v>0</v>
      </c>
      <c r="BF88" s="168">
        <v>0</v>
      </c>
      <c r="BG88" s="168">
        <v>0</v>
      </c>
      <c r="BH88" s="168">
        <v>0</v>
      </c>
    </row>
    <row r="89" spans="1:60" ht="14.15" customHeight="1">
      <c r="A89" s="159">
        <v>83</v>
      </c>
      <c r="B89" s="58" t="s">
        <v>747</v>
      </c>
      <c r="C89" s="160">
        <v>0</v>
      </c>
      <c r="D89" s="168">
        <v>0</v>
      </c>
      <c r="E89" s="168">
        <v>0</v>
      </c>
      <c r="F89" s="168">
        <v>0</v>
      </c>
      <c r="G89" s="168">
        <v>0</v>
      </c>
      <c r="H89" s="168">
        <v>0</v>
      </c>
      <c r="I89" s="168">
        <v>0</v>
      </c>
      <c r="J89" s="168">
        <v>0</v>
      </c>
      <c r="K89" s="168">
        <v>0</v>
      </c>
      <c r="L89" s="168">
        <v>0</v>
      </c>
      <c r="M89" s="168">
        <v>0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168">
        <v>0</v>
      </c>
      <c r="V89" s="168">
        <v>0</v>
      </c>
      <c r="W89" s="168">
        <v>0</v>
      </c>
      <c r="X89" s="168">
        <v>0</v>
      </c>
      <c r="Y89" s="168">
        <v>0</v>
      </c>
      <c r="Z89" s="168">
        <v>0</v>
      </c>
      <c r="AA89" s="168">
        <v>0</v>
      </c>
      <c r="AB89" s="168">
        <v>0</v>
      </c>
      <c r="AC89" s="168">
        <v>0</v>
      </c>
      <c r="AD89" s="168">
        <v>0</v>
      </c>
      <c r="AE89" s="168">
        <v>0</v>
      </c>
      <c r="AF89" s="168">
        <v>0</v>
      </c>
      <c r="AG89" s="168">
        <v>0</v>
      </c>
      <c r="AH89" s="168">
        <v>0</v>
      </c>
      <c r="AI89" s="168">
        <v>0</v>
      </c>
      <c r="AJ89" s="168">
        <v>0</v>
      </c>
      <c r="AK89" s="168">
        <v>0</v>
      </c>
      <c r="AL89" s="168">
        <v>0</v>
      </c>
      <c r="AM89" s="168">
        <v>0</v>
      </c>
      <c r="AN89" s="168">
        <v>0</v>
      </c>
      <c r="AO89" s="168">
        <v>0</v>
      </c>
      <c r="AP89" s="168">
        <v>0</v>
      </c>
      <c r="AQ89" s="168">
        <v>0</v>
      </c>
      <c r="AR89" s="168">
        <v>0</v>
      </c>
      <c r="AS89" s="168">
        <v>0</v>
      </c>
      <c r="AT89" s="168">
        <v>0</v>
      </c>
      <c r="AU89" s="168">
        <v>0</v>
      </c>
      <c r="AV89" s="168">
        <v>0</v>
      </c>
      <c r="AW89" s="168">
        <v>0</v>
      </c>
      <c r="AX89" s="168">
        <v>0</v>
      </c>
      <c r="AY89" s="168">
        <v>0</v>
      </c>
      <c r="AZ89" s="168">
        <v>0</v>
      </c>
      <c r="BA89" s="168">
        <v>0</v>
      </c>
      <c r="BB89" s="168">
        <v>0</v>
      </c>
      <c r="BC89" s="168">
        <v>0</v>
      </c>
      <c r="BD89" s="168">
        <v>0</v>
      </c>
      <c r="BE89" s="168">
        <v>0</v>
      </c>
      <c r="BF89" s="168">
        <v>0</v>
      </c>
      <c r="BG89" s="168">
        <v>0</v>
      </c>
      <c r="BH89" s="168">
        <v>0</v>
      </c>
    </row>
    <row r="90" spans="1:60" ht="14.15" customHeight="1">
      <c r="A90" s="159">
        <v>84</v>
      </c>
      <c r="B90" s="58" t="s">
        <v>748</v>
      </c>
      <c r="C90" s="160">
        <v>0</v>
      </c>
      <c r="D90" s="168">
        <v>0</v>
      </c>
      <c r="E90" s="168">
        <v>0</v>
      </c>
      <c r="F90" s="168">
        <v>0</v>
      </c>
      <c r="G90" s="168">
        <v>0</v>
      </c>
      <c r="H90" s="168">
        <v>0</v>
      </c>
      <c r="I90" s="168">
        <v>0</v>
      </c>
      <c r="J90" s="168">
        <v>0</v>
      </c>
      <c r="K90" s="168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  <c r="W90" s="168">
        <v>0</v>
      </c>
      <c r="X90" s="168">
        <v>0</v>
      </c>
      <c r="Y90" s="168">
        <v>0</v>
      </c>
      <c r="Z90" s="168">
        <v>0</v>
      </c>
      <c r="AA90" s="168">
        <v>0</v>
      </c>
      <c r="AB90" s="168">
        <v>0</v>
      </c>
      <c r="AC90" s="168">
        <v>0</v>
      </c>
      <c r="AD90" s="168">
        <v>0</v>
      </c>
      <c r="AE90" s="168">
        <v>0</v>
      </c>
      <c r="AF90" s="168">
        <v>0</v>
      </c>
      <c r="AG90" s="168">
        <v>0</v>
      </c>
      <c r="AH90" s="168">
        <v>0</v>
      </c>
      <c r="AI90" s="168">
        <v>0</v>
      </c>
      <c r="AJ90" s="168">
        <v>0</v>
      </c>
      <c r="AK90" s="168">
        <v>0</v>
      </c>
      <c r="AL90" s="168">
        <v>0</v>
      </c>
      <c r="AM90" s="168">
        <v>0</v>
      </c>
      <c r="AN90" s="168">
        <v>0</v>
      </c>
      <c r="AO90" s="168">
        <v>0</v>
      </c>
      <c r="AP90" s="168">
        <v>0</v>
      </c>
      <c r="AQ90" s="168">
        <v>0</v>
      </c>
      <c r="AR90" s="168">
        <v>0</v>
      </c>
      <c r="AS90" s="168">
        <v>0</v>
      </c>
      <c r="AT90" s="168">
        <v>0</v>
      </c>
      <c r="AU90" s="168">
        <v>0</v>
      </c>
      <c r="AV90" s="168">
        <v>0</v>
      </c>
      <c r="AW90" s="168">
        <v>0</v>
      </c>
      <c r="AX90" s="168">
        <v>0</v>
      </c>
      <c r="AY90" s="168">
        <v>0</v>
      </c>
      <c r="AZ90" s="168">
        <v>0</v>
      </c>
      <c r="BA90" s="168">
        <v>0</v>
      </c>
      <c r="BB90" s="168">
        <v>0</v>
      </c>
      <c r="BC90" s="168">
        <v>0</v>
      </c>
      <c r="BD90" s="168">
        <v>0</v>
      </c>
      <c r="BE90" s="168">
        <v>0</v>
      </c>
      <c r="BF90" s="168">
        <v>0</v>
      </c>
      <c r="BG90" s="168">
        <v>0</v>
      </c>
      <c r="BH90" s="168">
        <v>0</v>
      </c>
    </row>
    <row r="91" spans="1:60" ht="14.15" customHeight="1">
      <c r="A91" s="159">
        <v>85</v>
      </c>
      <c r="B91" s="58" t="s">
        <v>749</v>
      </c>
      <c r="C91" s="160">
        <v>0</v>
      </c>
      <c r="D91" s="168">
        <v>0</v>
      </c>
      <c r="E91" s="168">
        <v>0</v>
      </c>
      <c r="F91" s="168">
        <v>0</v>
      </c>
      <c r="G91" s="168">
        <v>0</v>
      </c>
      <c r="H91" s="168">
        <v>0</v>
      </c>
      <c r="I91" s="168">
        <v>0</v>
      </c>
      <c r="J91" s="168">
        <v>0</v>
      </c>
      <c r="K91" s="168">
        <v>0</v>
      </c>
      <c r="L91" s="168">
        <v>0</v>
      </c>
      <c r="M91" s="168">
        <v>0</v>
      </c>
      <c r="N91" s="168">
        <v>0</v>
      </c>
      <c r="O91" s="168">
        <v>0</v>
      </c>
      <c r="P91" s="168">
        <v>0</v>
      </c>
      <c r="Q91" s="168">
        <v>0</v>
      </c>
      <c r="R91" s="168">
        <v>0</v>
      </c>
      <c r="S91" s="168">
        <v>0</v>
      </c>
      <c r="T91" s="168">
        <v>0</v>
      </c>
      <c r="U91" s="168">
        <v>0</v>
      </c>
      <c r="V91" s="168">
        <v>0</v>
      </c>
      <c r="W91" s="168">
        <v>0</v>
      </c>
      <c r="X91" s="168">
        <v>0</v>
      </c>
      <c r="Y91" s="168">
        <v>0</v>
      </c>
      <c r="Z91" s="168">
        <v>0</v>
      </c>
      <c r="AA91" s="168">
        <v>0</v>
      </c>
      <c r="AB91" s="168">
        <v>0</v>
      </c>
      <c r="AC91" s="168">
        <v>0</v>
      </c>
      <c r="AD91" s="168">
        <v>0</v>
      </c>
      <c r="AE91" s="168">
        <v>0</v>
      </c>
      <c r="AF91" s="168">
        <v>0</v>
      </c>
      <c r="AG91" s="168">
        <v>0</v>
      </c>
      <c r="AH91" s="168">
        <v>0</v>
      </c>
      <c r="AI91" s="168">
        <v>0</v>
      </c>
      <c r="AJ91" s="168">
        <v>0</v>
      </c>
      <c r="AK91" s="168">
        <v>0</v>
      </c>
      <c r="AL91" s="168">
        <v>0</v>
      </c>
      <c r="AM91" s="168">
        <v>0</v>
      </c>
      <c r="AN91" s="168">
        <v>0</v>
      </c>
      <c r="AO91" s="168">
        <v>0</v>
      </c>
      <c r="AP91" s="168">
        <v>0</v>
      </c>
      <c r="AQ91" s="168">
        <v>0</v>
      </c>
      <c r="AR91" s="168">
        <v>0</v>
      </c>
      <c r="AS91" s="168">
        <v>0</v>
      </c>
      <c r="AT91" s="168">
        <v>0</v>
      </c>
      <c r="AU91" s="168">
        <v>0</v>
      </c>
      <c r="AV91" s="168">
        <v>0</v>
      </c>
      <c r="AW91" s="168">
        <v>0</v>
      </c>
      <c r="AX91" s="168">
        <v>0</v>
      </c>
      <c r="AY91" s="168">
        <v>0</v>
      </c>
      <c r="AZ91" s="168">
        <v>0</v>
      </c>
      <c r="BA91" s="168">
        <v>0</v>
      </c>
      <c r="BB91" s="168">
        <v>0</v>
      </c>
      <c r="BC91" s="168">
        <v>0</v>
      </c>
      <c r="BD91" s="168">
        <v>0</v>
      </c>
      <c r="BE91" s="168">
        <v>0</v>
      </c>
      <c r="BF91" s="168">
        <v>0</v>
      </c>
      <c r="BG91" s="168">
        <v>0</v>
      </c>
      <c r="BH91" s="168">
        <v>0</v>
      </c>
    </row>
    <row r="92" spans="1:60" ht="14.15" customHeight="1">
      <c r="A92" s="159">
        <v>86</v>
      </c>
      <c r="B92" s="58" t="s">
        <v>750</v>
      </c>
      <c r="C92" s="160">
        <v>0</v>
      </c>
      <c r="D92" s="168">
        <v>0</v>
      </c>
      <c r="E92" s="168">
        <v>0</v>
      </c>
      <c r="F92" s="168">
        <v>0</v>
      </c>
      <c r="G92" s="168">
        <v>0</v>
      </c>
      <c r="H92" s="168">
        <v>0</v>
      </c>
      <c r="I92" s="168">
        <v>0</v>
      </c>
      <c r="J92" s="168">
        <v>0</v>
      </c>
      <c r="K92" s="168">
        <v>0</v>
      </c>
      <c r="L92" s="168">
        <v>0</v>
      </c>
      <c r="M92" s="168">
        <v>0</v>
      </c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168">
        <v>0</v>
      </c>
      <c r="V92" s="168">
        <v>0</v>
      </c>
      <c r="W92" s="168">
        <v>0</v>
      </c>
      <c r="X92" s="168">
        <v>0</v>
      </c>
      <c r="Y92" s="168">
        <v>0</v>
      </c>
      <c r="Z92" s="168">
        <v>0</v>
      </c>
      <c r="AA92" s="168">
        <v>0</v>
      </c>
      <c r="AB92" s="168">
        <v>0</v>
      </c>
      <c r="AC92" s="168">
        <v>0</v>
      </c>
      <c r="AD92" s="168">
        <v>0</v>
      </c>
      <c r="AE92" s="168">
        <v>0</v>
      </c>
      <c r="AF92" s="168">
        <v>0</v>
      </c>
      <c r="AG92" s="168">
        <v>0</v>
      </c>
      <c r="AH92" s="168">
        <v>0</v>
      </c>
      <c r="AI92" s="168">
        <v>0</v>
      </c>
      <c r="AJ92" s="168">
        <v>0</v>
      </c>
      <c r="AK92" s="168">
        <v>0</v>
      </c>
      <c r="AL92" s="168">
        <v>0</v>
      </c>
      <c r="AM92" s="168">
        <v>0</v>
      </c>
      <c r="AN92" s="168">
        <v>0</v>
      </c>
      <c r="AO92" s="168">
        <v>0</v>
      </c>
      <c r="AP92" s="168">
        <v>0</v>
      </c>
      <c r="AQ92" s="168">
        <v>0</v>
      </c>
      <c r="AR92" s="168">
        <v>0</v>
      </c>
      <c r="AS92" s="168">
        <v>0</v>
      </c>
      <c r="AT92" s="168">
        <v>0</v>
      </c>
      <c r="AU92" s="168">
        <v>0</v>
      </c>
      <c r="AV92" s="168">
        <v>0</v>
      </c>
      <c r="AW92" s="168">
        <v>0</v>
      </c>
      <c r="AX92" s="168">
        <v>0</v>
      </c>
      <c r="AY92" s="168">
        <v>0</v>
      </c>
      <c r="AZ92" s="168">
        <v>0</v>
      </c>
      <c r="BA92" s="168">
        <v>0</v>
      </c>
      <c r="BB92" s="168">
        <v>0</v>
      </c>
      <c r="BC92" s="168">
        <v>0</v>
      </c>
      <c r="BD92" s="168">
        <v>0</v>
      </c>
      <c r="BE92" s="168">
        <v>0</v>
      </c>
      <c r="BF92" s="168">
        <v>0</v>
      </c>
      <c r="BG92" s="168">
        <v>0</v>
      </c>
      <c r="BH92" s="168">
        <v>0</v>
      </c>
    </row>
    <row r="93" spans="1:60" ht="13.5" customHeight="1">
      <c r="A93" s="159">
        <v>87</v>
      </c>
      <c r="B93" s="171" t="s">
        <v>751</v>
      </c>
      <c r="C93" s="160">
        <v>0</v>
      </c>
      <c r="D93" s="168">
        <v>0</v>
      </c>
      <c r="E93" s="168">
        <v>0</v>
      </c>
      <c r="F93" s="168">
        <v>0</v>
      </c>
      <c r="G93" s="168">
        <v>0</v>
      </c>
      <c r="H93" s="168">
        <v>0</v>
      </c>
      <c r="I93" s="168">
        <v>0</v>
      </c>
      <c r="J93" s="168">
        <v>0</v>
      </c>
      <c r="K93" s="168">
        <v>0</v>
      </c>
      <c r="L93" s="168">
        <v>0</v>
      </c>
      <c r="M93" s="168">
        <v>0</v>
      </c>
      <c r="N93" s="168">
        <v>0</v>
      </c>
      <c r="O93" s="168">
        <v>0</v>
      </c>
      <c r="P93" s="168">
        <v>0</v>
      </c>
      <c r="Q93" s="168">
        <v>0</v>
      </c>
      <c r="R93" s="168">
        <v>0</v>
      </c>
      <c r="S93" s="168">
        <v>0</v>
      </c>
      <c r="T93" s="168">
        <v>0</v>
      </c>
      <c r="U93" s="168">
        <v>0</v>
      </c>
      <c r="V93" s="168">
        <v>0</v>
      </c>
      <c r="W93" s="168">
        <v>0</v>
      </c>
      <c r="X93" s="168">
        <v>0</v>
      </c>
      <c r="Y93" s="168">
        <v>0</v>
      </c>
      <c r="Z93" s="168">
        <v>0</v>
      </c>
      <c r="AA93" s="168">
        <v>0</v>
      </c>
      <c r="AB93" s="168">
        <v>0</v>
      </c>
      <c r="AC93" s="168">
        <v>0</v>
      </c>
      <c r="AD93" s="168">
        <v>0</v>
      </c>
      <c r="AE93" s="168">
        <v>0</v>
      </c>
      <c r="AF93" s="168">
        <v>0</v>
      </c>
      <c r="AG93" s="168">
        <v>0</v>
      </c>
      <c r="AH93" s="168">
        <v>0</v>
      </c>
      <c r="AI93" s="168">
        <v>0</v>
      </c>
      <c r="AJ93" s="168">
        <v>0</v>
      </c>
      <c r="AK93" s="168">
        <v>0</v>
      </c>
      <c r="AL93" s="168">
        <v>0</v>
      </c>
      <c r="AM93" s="168">
        <v>0</v>
      </c>
      <c r="AN93" s="168">
        <v>0</v>
      </c>
      <c r="AO93" s="168">
        <v>0</v>
      </c>
      <c r="AP93" s="168">
        <v>0</v>
      </c>
      <c r="AQ93" s="168">
        <v>0</v>
      </c>
      <c r="AR93" s="168">
        <v>0</v>
      </c>
      <c r="AS93" s="168">
        <v>0</v>
      </c>
      <c r="AT93" s="168">
        <v>0</v>
      </c>
      <c r="AU93" s="168">
        <v>0</v>
      </c>
      <c r="AV93" s="168">
        <v>0</v>
      </c>
      <c r="AW93" s="168">
        <v>0</v>
      </c>
      <c r="AX93" s="168">
        <v>0</v>
      </c>
      <c r="AY93" s="168">
        <v>0</v>
      </c>
      <c r="AZ93" s="168">
        <v>0</v>
      </c>
      <c r="BA93" s="168">
        <v>0</v>
      </c>
      <c r="BB93" s="168">
        <v>0</v>
      </c>
      <c r="BC93" s="168">
        <v>0</v>
      </c>
      <c r="BD93" s="168">
        <v>0</v>
      </c>
      <c r="BE93" s="168">
        <v>0</v>
      </c>
      <c r="BF93" s="168">
        <v>0</v>
      </c>
      <c r="BG93" s="168">
        <v>0</v>
      </c>
      <c r="BH93" s="168">
        <v>0</v>
      </c>
    </row>
    <row r="94" spans="1:60" s="175" customFormat="1" ht="14.15" customHeight="1">
      <c r="A94" s="159">
        <v>88</v>
      </c>
      <c r="B94" s="173" t="s">
        <v>1077</v>
      </c>
      <c r="C94" s="181">
        <v>0</v>
      </c>
      <c r="D94" s="181">
        <v>0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181">
        <v>0</v>
      </c>
      <c r="R94" s="181">
        <v>0</v>
      </c>
      <c r="S94" s="181">
        <v>0</v>
      </c>
      <c r="T94" s="181">
        <v>0</v>
      </c>
      <c r="U94" s="181">
        <v>0</v>
      </c>
      <c r="V94" s="181">
        <v>0</v>
      </c>
      <c r="W94" s="181">
        <v>0</v>
      </c>
      <c r="X94" s="181">
        <v>0</v>
      </c>
      <c r="Y94" s="181">
        <v>0</v>
      </c>
      <c r="Z94" s="181">
        <v>0</v>
      </c>
      <c r="AA94" s="181">
        <v>0</v>
      </c>
      <c r="AB94" s="181">
        <v>0</v>
      </c>
      <c r="AC94" s="181">
        <v>0</v>
      </c>
      <c r="AD94" s="181"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81"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>
        <v>0</v>
      </c>
      <c r="AX94" s="181">
        <v>0</v>
      </c>
      <c r="AY94" s="181">
        <v>0</v>
      </c>
      <c r="AZ94" s="181">
        <v>0</v>
      </c>
      <c r="BA94" s="181">
        <v>0</v>
      </c>
      <c r="BB94" s="181">
        <v>0</v>
      </c>
      <c r="BC94" s="181">
        <v>0</v>
      </c>
      <c r="BD94" s="181">
        <v>0</v>
      </c>
      <c r="BE94" s="181">
        <v>0</v>
      </c>
      <c r="BF94" s="181">
        <v>0</v>
      </c>
      <c r="BG94" s="181">
        <v>0</v>
      </c>
      <c r="BH94" s="181">
        <v>0</v>
      </c>
    </row>
    <row r="95" spans="1:60" s="175" customFormat="1" ht="14.15" customHeight="1">
      <c r="A95" s="159">
        <v>89</v>
      </c>
      <c r="B95" s="176"/>
      <c r="C95" s="176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</row>
    <row r="96" spans="1:60" ht="14.15" customHeight="1">
      <c r="A96" s="159">
        <v>90</v>
      </c>
      <c r="B96" s="59" t="s">
        <v>753</v>
      </c>
      <c r="C96" s="59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</row>
    <row r="97" spans="1:60" ht="14.15" customHeight="1">
      <c r="A97" s="159">
        <v>91</v>
      </c>
      <c r="B97" s="58" t="s">
        <v>754</v>
      </c>
      <c r="C97" s="160">
        <v>0</v>
      </c>
      <c r="D97" s="168">
        <v>0</v>
      </c>
      <c r="E97" s="168">
        <v>0</v>
      </c>
      <c r="F97" s="168">
        <v>0</v>
      </c>
      <c r="G97" s="168">
        <v>0</v>
      </c>
      <c r="H97" s="168">
        <v>0</v>
      </c>
      <c r="I97" s="168">
        <v>0</v>
      </c>
      <c r="J97" s="168">
        <v>0</v>
      </c>
      <c r="K97" s="168">
        <v>0</v>
      </c>
      <c r="L97" s="168">
        <v>0</v>
      </c>
      <c r="M97" s="168">
        <v>0</v>
      </c>
      <c r="N97" s="168">
        <v>0</v>
      </c>
      <c r="O97" s="168">
        <v>0</v>
      </c>
      <c r="P97" s="168">
        <v>0</v>
      </c>
      <c r="Q97" s="168">
        <v>0</v>
      </c>
      <c r="R97" s="168">
        <v>0</v>
      </c>
      <c r="S97" s="168">
        <v>0</v>
      </c>
      <c r="T97" s="168">
        <v>0</v>
      </c>
      <c r="U97" s="168">
        <v>0</v>
      </c>
      <c r="V97" s="168">
        <v>0</v>
      </c>
      <c r="W97" s="168">
        <v>0</v>
      </c>
      <c r="X97" s="168">
        <v>0</v>
      </c>
      <c r="Y97" s="168">
        <v>0</v>
      </c>
      <c r="Z97" s="168">
        <v>0</v>
      </c>
      <c r="AA97" s="168">
        <v>0</v>
      </c>
      <c r="AB97" s="168">
        <v>0</v>
      </c>
      <c r="AC97" s="168">
        <v>0</v>
      </c>
      <c r="AD97" s="168">
        <v>0</v>
      </c>
      <c r="AE97" s="168">
        <v>0</v>
      </c>
      <c r="AF97" s="168">
        <v>0</v>
      </c>
      <c r="AG97" s="168">
        <v>0</v>
      </c>
      <c r="AH97" s="168">
        <v>0</v>
      </c>
      <c r="AI97" s="168">
        <v>0</v>
      </c>
      <c r="AJ97" s="168">
        <v>0</v>
      </c>
      <c r="AK97" s="168">
        <v>0</v>
      </c>
      <c r="AL97" s="168">
        <v>0</v>
      </c>
      <c r="AM97" s="168">
        <v>0</v>
      </c>
      <c r="AN97" s="168">
        <v>0</v>
      </c>
      <c r="AO97" s="168">
        <v>0</v>
      </c>
      <c r="AP97" s="168">
        <v>0</v>
      </c>
      <c r="AQ97" s="168">
        <v>0</v>
      </c>
      <c r="AR97" s="168">
        <v>0</v>
      </c>
      <c r="AS97" s="168">
        <v>0</v>
      </c>
      <c r="AT97" s="168">
        <v>0</v>
      </c>
      <c r="AU97" s="168">
        <v>0</v>
      </c>
      <c r="AV97" s="168">
        <v>0</v>
      </c>
      <c r="AW97" s="168">
        <v>0</v>
      </c>
      <c r="AX97" s="168">
        <v>0</v>
      </c>
      <c r="AY97" s="168">
        <v>0</v>
      </c>
      <c r="AZ97" s="168">
        <v>0</v>
      </c>
      <c r="BA97" s="168">
        <v>0</v>
      </c>
      <c r="BB97" s="168">
        <v>0</v>
      </c>
      <c r="BC97" s="168">
        <v>0</v>
      </c>
      <c r="BD97" s="168">
        <v>0</v>
      </c>
      <c r="BE97" s="168">
        <v>0</v>
      </c>
      <c r="BF97" s="168">
        <v>0</v>
      </c>
      <c r="BG97" s="168">
        <v>0</v>
      </c>
      <c r="BH97" s="168">
        <v>0</v>
      </c>
    </row>
    <row r="98" spans="1:60" ht="14.15" customHeight="1">
      <c r="A98" s="159">
        <v>92</v>
      </c>
      <c r="B98" s="58" t="s">
        <v>755</v>
      </c>
      <c r="C98" s="160">
        <v>0</v>
      </c>
      <c r="D98" s="168">
        <v>0</v>
      </c>
      <c r="E98" s="168">
        <v>0</v>
      </c>
      <c r="F98" s="168">
        <v>0</v>
      </c>
      <c r="G98" s="168">
        <v>0</v>
      </c>
      <c r="H98" s="168">
        <v>0</v>
      </c>
      <c r="I98" s="168">
        <v>0</v>
      </c>
      <c r="J98" s="168">
        <v>0</v>
      </c>
      <c r="K98" s="168">
        <v>0</v>
      </c>
      <c r="L98" s="168">
        <v>0</v>
      </c>
      <c r="M98" s="168">
        <v>0</v>
      </c>
      <c r="N98" s="168">
        <v>0</v>
      </c>
      <c r="O98" s="168">
        <v>0</v>
      </c>
      <c r="P98" s="168">
        <v>0</v>
      </c>
      <c r="Q98" s="168">
        <v>0</v>
      </c>
      <c r="R98" s="168">
        <v>0</v>
      </c>
      <c r="S98" s="168">
        <v>0</v>
      </c>
      <c r="T98" s="168">
        <v>0</v>
      </c>
      <c r="U98" s="168">
        <v>0</v>
      </c>
      <c r="V98" s="168">
        <v>0</v>
      </c>
      <c r="W98" s="168">
        <v>0</v>
      </c>
      <c r="X98" s="168">
        <v>0</v>
      </c>
      <c r="Y98" s="168">
        <v>0</v>
      </c>
      <c r="Z98" s="168">
        <v>0</v>
      </c>
      <c r="AA98" s="168">
        <v>0</v>
      </c>
      <c r="AB98" s="168">
        <v>0</v>
      </c>
      <c r="AC98" s="168">
        <v>0</v>
      </c>
      <c r="AD98" s="168">
        <v>0</v>
      </c>
      <c r="AE98" s="168">
        <v>0</v>
      </c>
      <c r="AF98" s="168">
        <v>0</v>
      </c>
      <c r="AG98" s="168">
        <v>0</v>
      </c>
      <c r="AH98" s="168">
        <v>0</v>
      </c>
      <c r="AI98" s="168">
        <v>0</v>
      </c>
      <c r="AJ98" s="168">
        <v>0</v>
      </c>
      <c r="AK98" s="168">
        <v>0</v>
      </c>
      <c r="AL98" s="168">
        <v>0</v>
      </c>
      <c r="AM98" s="168">
        <v>0</v>
      </c>
      <c r="AN98" s="168">
        <v>0</v>
      </c>
      <c r="AO98" s="168">
        <v>0</v>
      </c>
      <c r="AP98" s="168">
        <v>0</v>
      </c>
      <c r="AQ98" s="168">
        <v>0</v>
      </c>
      <c r="AR98" s="168">
        <v>0</v>
      </c>
      <c r="AS98" s="168">
        <v>0</v>
      </c>
      <c r="AT98" s="168">
        <v>0</v>
      </c>
      <c r="AU98" s="168">
        <v>0</v>
      </c>
      <c r="AV98" s="168">
        <v>0</v>
      </c>
      <c r="AW98" s="168">
        <v>0</v>
      </c>
      <c r="AX98" s="168">
        <v>0</v>
      </c>
      <c r="AY98" s="168">
        <v>0</v>
      </c>
      <c r="AZ98" s="168">
        <v>0</v>
      </c>
      <c r="BA98" s="168">
        <v>0</v>
      </c>
      <c r="BB98" s="168">
        <v>0</v>
      </c>
      <c r="BC98" s="168">
        <v>0</v>
      </c>
      <c r="BD98" s="168">
        <v>0</v>
      </c>
      <c r="BE98" s="168">
        <v>0</v>
      </c>
      <c r="BF98" s="168">
        <v>0</v>
      </c>
      <c r="BG98" s="168">
        <v>0</v>
      </c>
      <c r="BH98" s="168">
        <v>0</v>
      </c>
    </row>
    <row r="99" spans="1:60" ht="14.15" customHeight="1">
      <c r="A99" s="159">
        <v>93</v>
      </c>
      <c r="B99" s="58" t="s">
        <v>756</v>
      </c>
      <c r="C99" s="160">
        <v>0</v>
      </c>
      <c r="D99" s="168">
        <v>0</v>
      </c>
      <c r="E99" s="168">
        <v>0</v>
      </c>
      <c r="F99" s="168">
        <v>0</v>
      </c>
      <c r="G99" s="168">
        <v>0</v>
      </c>
      <c r="H99" s="168">
        <v>0</v>
      </c>
      <c r="I99" s="168">
        <v>0</v>
      </c>
      <c r="J99" s="168">
        <v>0</v>
      </c>
      <c r="K99" s="168">
        <v>0</v>
      </c>
      <c r="L99" s="168">
        <v>0</v>
      </c>
      <c r="M99" s="168">
        <v>0</v>
      </c>
      <c r="N99" s="168">
        <v>0</v>
      </c>
      <c r="O99" s="168">
        <v>0</v>
      </c>
      <c r="P99" s="168">
        <v>0</v>
      </c>
      <c r="Q99" s="168">
        <v>0</v>
      </c>
      <c r="R99" s="168">
        <v>0</v>
      </c>
      <c r="S99" s="168">
        <v>0</v>
      </c>
      <c r="T99" s="168">
        <v>0</v>
      </c>
      <c r="U99" s="168">
        <v>0</v>
      </c>
      <c r="V99" s="168">
        <v>0</v>
      </c>
      <c r="W99" s="168">
        <v>0</v>
      </c>
      <c r="X99" s="168">
        <v>0</v>
      </c>
      <c r="Y99" s="168">
        <v>0</v>
      </c>
      <c r="Z99" s="168">
        <v>0</v>
      </c>
      <c r="AA99" s="168">
        <v>0</v>
      </c>
      <c r="AB99" s="168">
        <v>0</v>
      </c>
      <c r="AC99" s="168">
        <v>0</v>
      </c>
      <c r="AD99" s="168">
        <v>0</v>
      </c>
      <c r="AE99" s="168">
        <v>0</v>
      </c>
      <c r="AF99" s="168">
        <v>0</v>
      </c>
      <c r="AG99" s="168">
        <v>0</v>
      </c>
      <c r="AH99" s="168">
        <v>0</v>
      </c>
      <c r="AI99" s="168">
        <v>0</v>
      </c>
      <c r="AJ99" s="168">
        <v>0</v>
      </c>
      <c r="AK99" s="168">
        <v>0</v>
      </c>
      <c r="AL99" s="168">
        <v>0</v>
      </c>
      <c r="AM99" s="168">
        <v>0</v>
      </c>
      <c r="AN99" s="168">
        <v>0</v>
      </c>
      <c r="AO99" s="168">
        <v>0</v>
      </c>
      <c r="AP99" s="168">
        <v>0</v>
      </c>
      <c r="AQ99" s="168">
        <v>0</v>
      </c>
      <c r="AR99" s="168">
        <v>0</v>
      </c>
      <c r="AS99" s="168">
        <v>0</v>
      </c>
      <c r="AT99" s="168">
        <v>0</v>
      </c>
      <c r="AU99" s="168">
        <v>0</v>
      </c>
      <c r="AV99" s="168">
        <v>0</v>
      </c>
      <c r="AW99" s="168">
        <v>0</v>
      </c>
      <c r="AX99" s="168">
        <v>0</v>
      </c>
      <c r="AY99" s="168">
        <v>0</v>
      </c>
      <c r="AZ99" s="168">
        <v>0</v>
      </c>
      <c r="BA99" s="168">
        <v>0</v>
      </c>
      <c r="BB99" s="168">
        <v>0</v>
      </c>
      <c r="BC99" s="168">
        <v>0</v>
      </c>
      <c r="BD99" s="168">
        <v>0</v>
      </c>
      <c r="BE99" s="168">
        <v>0</v>
      </c>
      <c r="BF99" s="168">
        <v>0</v>
      </c>
      <c r="BG99" s="168">
        <v>0</v>
      </c>
      <c r="BH99" s="168">
        <v>0</v>
      </c>
    </row>
    <row r="100" spans="1:60" ht="14.15" customHeight="1">
      <c r="A100" s="159">
        <v>94</v>
      </c>
      <c r="B100" s="58" t="s">
        <v>757</v>
      </c>
      <c r="C100" s="160">
        <v>0</v>
      </c>
      <c r="D100" s="168">
        <v>0</v>
      </c>
      <c r="E100" s="168">
        <v>0</v>
      </c>
      <c r="F100" s="168">
        <v>0</v>
      </c>
      <c r="G100" s="168">
        <v>0</v>
      </c>
      <c r="H100" s="168">
        <v>0</v>
      </c>
      <c r="I100" s="168">
        <v>0</v>
      </c>
      <c r="J100" s="168">
        <v>0</v>
      </c>
      <c r="K100" s="168">
        <v>0</v>
      </c>
      <c r="L100" s="168">
        <v>0</v>
      </c>
      <c r="M100" s="168">
        <v>0</v>
      </c>
      <c r="N100" s="168">
        <v>0</v>
      </c>
      <c r="O100" s="168">
        <v>0</v>
      </c>
      <c r="P100" s="168">
        <v>0</v>
      </c>
      <c r="Q100" s="168">
        <v>0</v>
      </c>
      <c r="R100" s="168">
        <v>0</v>
      </c>
      <c r="S100" s="168">
        <v>0</v>
      </c>
      <c r="T100" s="168">
        <v>0</v>
      </c>
      <c r="U100" s="168">
        <v>0</v>
      </c>
      <c r="V100" s="168">
        <v>0</v>
      </c>
      <c r="W100" s="168">
        <v>0</v>
      </c>
      <c r="X100" s="168">
        <v>0</v>
      </c>
      <c r="Y100" s="168">
        <v>0</v>
      </c>
      <c r="Z100" s="168">
        <v>0</v>
      </c>
      <c r="AA100" s="168">
        <v>0</v>
      </c>
      <c r="AB100" s="168">
        <v>0</v>
      </c>
      <c r="AC100" s="168">
        <v>0</v>
      </c>
      <c r="AD100" s="168">
        <v>0</v>
      </c>
      <c r="AE100" s="168">
        <v>0</v>
      </c>
      <c r="AF100" s="168">
        <v>0</v>
      </c>
      <c r="AG100" s="168">
        <v>0</v>
      </c>
      <c r="AH100" s="168">
        <v>0</v>
      </c>
      <c r="AI100" s="168">
        <v>0</v>
      </c>
      <c r="AJ100" s="168">
        <v>0</v>
      </c>
      <c r="AK100" s="168">
        <v>0</v>
      </c>
      <c r="AL100" s="168">
        <v>0</v>
      </c>
      <c r="AM100" s="168">
        <v>0</v>
      </c>
      <c r="AN100" s="168">
        <v>0</v>
      </c>
      <c r="AO100" s="168">
        <v>0</v>
      </c>
      <c r="AP100" s="168">
        <v>0</v>
      </c>
      <c r="AQ100" s="168">
        <v>0</v>
      </c>
      <c r="AR100" s="168">
        <v>0</v>
      </c>
      <c r="AS100" s="168">
        <v>0</v>
      </c>
      <c r="AT100" s="168">
        <v>0</v>
      </c>
      <c r="AU100" s="168">
        <v>0</v>
      </c>
      <c r="AV100" s="168">
        <v>0</v>
      </c>
      <c r="AW100" s="168">
        <v>0</v>
      </c>
      <c r="AX100" s="168">
        <v>0</v>
      </c>
      <c r="AY100" s="168">
        <v>0</v>
      </c>
      <c r="AZ100" s="168">
        <v>0</v>
      </c>
      <c r="BA100" s="168">
        <v>0</v>
      </c>
      <c r="BB100" s="168">
        <v>0</v>
      </c>
      <c r="BC100" s="168">
        <v>0</v>
      </c>
      <c r="BD100" s="168">
        <v>0</v>
      </c>
      <c r="BE100" s="168">
        <v>0</v>
      </c>
      <c r="BF100" s="168">
        <v>0</v>
      </c>
      <c r="BG100" s="168">
        <v>0</v>
      </c>
      <c r="BH100" s="168">
        <v>0</v>
      </c>
    </row>
    <row r="101" spans="1:60" ht="14.15" customHeight="1">
      <c r="A101" s="159">
        <v>95</v>
      </c>
      <c r="B101" s="58" t="s">
        <v>758</v>
      </c>
      <c r="C101" s="160">
        <v>0</v>
      </c>
      <c r="D101" s="168">
        <v>0</v>
      </c>
      <c r="E101" s="168">
        <v>0</v>
      </c>
      <c r="F101" s="168">
        <v>0</v>
      </c>
      <c r="G101" s="168">
        <v>0</v>
      </c>
      <c r="H101" s="168">
        <v>0</v>
      </c>
      <c r="I101" s="168">
        <v>0</v>
      </c>
      <c r="J101" s="168">
        <v>0</v>
      </c>
      <c r="K101" s="168">
        <v>0</v>
      </c>
      <c r="L101" s="168">
        <v>0</v>
      </c>
      <c r="M101" s="168">
        <v>0</v>
      </c>
      <c r="N101" s="168">
        <v>0</v>
      </c>
      <c r="O101" s="168">
        <v>0</v>
      </c>
      <c r="P101" s="168">
        <v>0</v>
      </c>
      <c r="Q101" s="168">
        <v>0</v>
      </c>
      <c r="R101" s="168">
        <v>0</v>
      </c>
      <c r="S101" s="168">
        <v>0</v>
      </c>
      <c r="T101" s="168">
        <v>0</v>
      </c>
      <c r="U101" s="168">
        <v>0</v>
      </c>
      <c r="V101" s="168">
        <v>0</v>
      </c>
      <c r="W101" s="168">
        <v>0</v>
      </c>
      <c r="X101" s="168">
        <v>0</v>
      </c>
      <c r="Y101" s="168">
        <v>0</v>
      </c>
      <c r="Z101" s="168">
        <v>0</v>
      </c>
      <c r="AA101" s="168">
        <v>0</v>
      </c>
      <c r="AB101" s="168">
        <v>0</v>
      </c>
      <c r="AC101" s="168">
        <v>0</v>
      </c>
      <c r="AD101" s="168">
        <v>0</v>
      </c>
      <c r="AE101" s="168">
        <v>0</v>
      </c>
      <c r="AF101" s="168">
        <v>0</v>
      </c>
      <c r="AG101" s="168">
        <v>0</v>
      </c>
      <c r="AH101" s="168">
        <v>0</v>
      </c>
      <c r="AI101" s="168">
        <v>0</v>
      </c>
      <c r="AJ101" s="168">
        <v>0</v>
      </c>
      <c r="AK101" s="168">
        <v>0</v>
      </c>
      <c r="AL101" s="168">
        <v>0</v>
      </c>
      <c r="AM101" s="168">
        <v>0</v>
      </c>
      <c r="AN101" s="168">
        <v>0</v>
      </c>
      <c r="AO101" s="168">
        <v>0</v>
      </c>
      <c r="AP101" s="168">
        <v>0</v>
      </c>
      <c r="AQ101" s="168">
        <v>0</v>
      </c>
      <c r="AR101" s="168">
        <v>0</v>
      </c>
      <c r="AS101" s="168">
        <v>0</v>
      </c>
      <c r="AT101" s="168">
        <v>0</v>
      </c>
      <c r="AU101" s="168">
        <v>0</v>
      </c>
      <c r="AV101" s="168">
        <v>0</v>
      </c>
      <c r="AW101" s="168">
        <v>0</v>
      </c>
      <c r="AX101" s="168">
        <v>0</v>
      </c>
      <c r="AY101" s="168">
        <v>0</v>
      </c>
      <c r="AZ101" s="168">
        <v>0</v>
      </c>
      <c r="BA101" s="168">
        <v>0</v>
      </c>
      <c r="BB101" s="168">
        <v>0</v>
      </c>
      <c r="BC101" s="168">
        <v>0</v>
      </c>
      <c r="BD101" s="168">
        <v>0</v>
      </c>
      <c r="BE101" s="168">
        <v>0</v>
      </c>
      <c r="BF101" s="168">
        <v>0</v>
      </c>
      <c r="BG101" s="168">
        <v>0</v>
      </c>
      <c r="BH101" s="168">
        <v>0</v>
      </c>
    </row>
    <row r="102" spans="1:60" ht="14.15" customHeight="1">
      <c r="A102" s="159">
        <v>96</v>
      </c>
      <c r="B102" s="58" t="s">
        <v>759</v>
      </c>
      <c r="C102" s="160">
        <v>0</v>
      </c>
      <c r="D102" s="168">
        <v>0</v>
      </c>
      <c r="E102" s="168">
        <v>0</v>
      </c>
      <c r="F102" s="168">
        <v>0</v>
      </c>
      <c r="G102" s="168">
        <v>0</v>
      </c>
      <c r="H102" s="168">
        <v>0</v>
      </c>
      <c r="I102" s="168">
        <v>0</v>
      </c>
      <c r="J102" s="168">
        <v>0</v>
      </c>
      <c r="K102" s="168">
        <v>0</v>
      </c>
      <c r="L102" s="168">
        <v>0</v>
      </c>
      <c r="M102" s="168">
        <v>0</v>
      </c>
      <c r="N102" s="168">
        <v>0</v>
      </c>
      <c r="O102" s="168">
        <v>0</v>
      </c>
      <c r="P102" s="168">
        <v>0</v>
      </c>
      <c r="Q102" s="168">
        <v>0</v>
      </c>
      <c r="R102" s="168">
        <v>0</v>
      </c>
      <c r="S102" s="168">
        <v>0</v>
      </c>
      <c r="T102" s="168">
        <v>0</v>
      </c>
      <c r="U102" s="168">
        <v>0</v>
      </c>
      <c r="V102" s="168">
        <v>0</v>
      </c>
      <c r="W102" s="168">
        <v>0</v>
      </c>
      <c r="X102" s="168">
        <v>0</v>
      </c>
      <c r="Y102" s="168">
        <v>0</v>
      </c>
      <c r="Z102" s="168">
        <v>0</v>
      </c>
      <c r="AA102" s="168">
        <v>0</v>
      </c>
      <c r="AB102" s="168">
        <v>0</v>
      </c>
      <c r="AC102" s="168">
        <v>0</v>
      </c>
      <c r="AD102" s="168">
        <v>0</v>
      </c>
      <c r="AE102" s="168">
        <v>0</v>
      </c>
      <c r="AF102" s="168">
        <v>0</v>
      </c>
      <c r="AG102" s="168">
        <v>0</v>
      </c>
      <c r="AH102" s="168">
        <v>0</v>
      </c>
      <c r="AI102" s="168">
        <v>0</v>
      </c>
      <c r="AJ102" s="168">
        <v>0</v>
      </c>
      <c r="AK102" s="168">
        <v>0</v>
      </c>
      <c r="AL102" s="168">
        <v>0</v>
      </c>
      <c r="AM102" s="168">
        <v>0</v>
      </c>
      <c r="AN102" s="168">
        <v>0</v>
      </c>
      <c r="AO102" s="168">
        <v>0</v>
      </c>
      <c r="AP102" s="168">
        <v>0</v>
      </c>
      <c r="AQ102" s="168">
        <v>0</v>
      </c>
      <c r="AR102" s="168">
        <v>0</v>
      </c>
      <c r="AS102" s="168">
        <v>0</v>
      </c>
      <c r="AT102" s="168">
        <v>0</v>
      </c>
      <c r="AU102" s="168">
        <v>0</v>
      </c>
      <c r="AV102" s="168">
        <v>0</v>
      </c>
      <c r="AW102" s="168">
        <v>0</v>
      </c>
      <c r="AX102" s="168">
        <v>0</v>
      </c>
      <c r="AY102" s="168">
        <v>0</v>
      </c>
      <c r="AZ102" s="168">
        <v>0</v>
      </c>
      <c r="BA102" s="168">
        <v>0</v>
      </c>
      <c r="BB102" s="168">
        <v>0</v>
      </c>
      <c r="BC102" s="168">
        <v>0</v>
      </c>
      <c r="BD102" s="168">
        <v>0</v>
      </c>
      <c r="BE102" s="168">
        <v>0</v>
      </c>
      <c r="BF102" s="168">
        <v>0</v>
      </c>
      <c r="BG102" s="168">
        <v>0</v>
      </c>
      <c r="BH102" s="168">
        <v>0</v>
      </c>
    </row>
    <row r="103" spans="1:60" ht="14.15" customHeight="1">
      <c r="A103" s="159">
        <v>97</v>
      </c>
      <c r="B103" s="171" t="s">
        <v>760</v>
      </c>
      <c r="C103" s="160">
        <v>0</v>
      </c>
      <c r="D103" s="168">
        <v>0</v>
      </c>
      <c r="E103" s="168">
        <v>0</v>
      </c>
      <c r="F103" s="168">
        <v>0</v>
      </c>
      <c r="G103" s="168">
        <v>0</v>
      </c>
      <c r="H103" s="168">
        <v>0</v>
      </c>
      <c r="I103" s="168">
        <v>0</v>
      </c>
      <c r="J103" s="168">
        <v>0</v>
      </c>
      <c r="K103" s="168">
        <v>0</v>
      </c>
      <c r="L103" s="168">
        <v>0</v>
      </c>
      <c r="M103" s="168">
        <v>0</v>
      </c>
      <c r="N103" s="168">
        <v>0</v>
      </c>
      <c r="O103" s="168">
        <v>0</v>
      </c>
      <c r="P103" s="168">
        <v>0</v>
      </c>
      <c r="Q103" s="168">
        <v>0</v>
      </c>
      <c r="R103" s="168">
        <v>0</v>
      </c>
      <c r="S103" s="168">
        <v>0</v>
      </c>
      <c r="T103" s="168">
        <v>0</v>
      </c>
      <c r="U103" s="168">
        <v>0</v>
      </c>
      <c r="V103" s="168">
        <v>0</v>
      </c>
      <c r="W103" s="168">
        <v>0</v>
      </c>
      <c r="X103" s="168">
        <v>0</v>
      </c>
      <c r="Y103" s="168">
        <v>0</v>
      </c>
      <c r="Z103" s="168">
        <v>0</v>
      </c>
      <c r="AA103" s="168">
        <v>0</v>
      </c>
      <c r="AB103" s="168">
        <v>0</v>
      </c>
      <c r="AC103" s="168">
        <v>0</v>
      </c>
      <c r="AD103" s="168">
        <v>0</v>
      </c>
      <c r="AE103" s="168">
        <v>0</v>
      </c>
      <c r="AF103" s="168">
        <v>0</v>
      </c>
      <c r="AG103" s="168">
        <v>0</v>
      </c>
      <c r="AH103" s="168">
        <v>0</v>
      </c>
      <c r="AI103" s="168">
        <v>0</v>
      </c>
      <c r="AJ103" s="168">
        <v>0</v>
      </c>
      <c r="AK103" s="168">
        <v>0</v>
      </c>
      <c r="AL103" s="168">
        <v>0</v>
      </c>
      <c r="AM103" s="168">
        <v>0</v>
      </c>
      <c r="AN103" s="168">
        <v>0</v>
      </c>
      <c r="AO103" s="168">
        <v>0</v>
      </c>
      <c r="AP103" s="168">
        <v>0</v>
      </c>
      <c r="AQ103" s="168">
        <v>0</v>
      </c>
      <c r="AR103" s="168">
        <v>0</v>
      </c>
      <c r="AS103" s="168">
        <v>0</v>
      </c>
      <c r="AT103" s="168">
        <v>0</v>
      </c>
      <c r="AU103" s="168">
        <v>0</v>
      </c>
      <c r="AV103" s="168">
        <v>0</v>
      </c>
      <c r="AW103" s="168">
        <v>0</v>
      </c>
      <c r="AX103" s="168">
        <v>0</v>
      </c>
      <c r="AY103" s="168">
        <v>0</v>
      </c>
      <c r="AZ103" s="168">
        <v>0</v>
      </c>
      <c r="BA103" s="168">
        <v>0</v>
      </c>
      <c r="BB103" s="168">
        <v>0</v>
      </c>
      <c r="BC103" s="168">
        <v>0</v>
      </c>
      <c r="BD103" s="168">
        <v>0</v>
      </c>
      <c r="BE103" s="168">
        <v>0</v>
      </c>
      <c r="BF103" s="168">
        <v>0</v>
      </c>
      <c r="BG103" s="168">
        <v>0</v>
      </c>
      <c r="BH103" s="168">
        <v>0</v>
      </c>
    </row>
    <row r="104" spans="1:60" s="175" customFormat="1" ht="14.15" customHeight="1">
      <c r="A104" s="159">
        <v>98</v>
      </c>
      <c r="B104" s="173" t="s">
        <v>1078</v>
      </c>
      <c r="C104" s="181">
        <v>0</v>
      </c>
      <c r="D104" s="181">
        <v>0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181">
        <v>0</v>
      </c>
      <c r="R104" s="181">
        <v>0</v>
      </c>
      <c r="S104" s="181">
        <v>0</v>
      </c>
      <c r="T104" s="181">
        <v>0</v>
      </c>
      <c r="U104" s="181">
        <v>0</v>
      </c>
      <c r="V104" s="181">
        <v>0</v>
      </c>
      <c r="W104" s="181">
        <v>0</v>
      </c>
      <c r="X104" s="181">
        <v>0</v>
      </c>
      <c r="Y104" s="181">
        <v>0</v>
      </c>
      <c r="Z104" s="181">
        <v>0</v>
      </c>
      <c r="AA104" s="181">
        <v>0</v>
      </c>
      <c r="AB104" s="181">
        <v>0</v>
      </c>
      <c r="AC104" s="181">
        <v>0</v>
      </c>
      <c r="AD104" s="181"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81"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>
        <v>0</v>
      </c>
      <c r="AZ104" s="181">
        <v>0</v>
      </c>
      <c r="BA104" s="181">
        <v>0</v>
      </c>
      <c r="BB104" s="181">
        <v>0</v>
      </c>
      <c r="BC104" s="181">
        <v>0</v>
      </c>
      <c r="BD104" s="181">
        <v>0</v>
      </c>
      <c r="BE104" s="181">
        <v>0</v>
      </c>
      <c r="BF104" s="181">
        <v>0</v>
      </c>
      <c r="BG104" s="181">
        <v>0</v>
      </c>
      <c r="BH104" s="181">
        <v>0</v>
      </c>
    </row>
    <row r="105" spans="1:60" s="175" customFormat="1" ht="14.15" customHeight="1">
      <c r="A105" s="159">
        <v>99</v>
      </c>
      <c r="B105" s="176"/>
      <c r="C105" s="176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</row>
    <row r="106" spans="1:60" s="175" customFormat="1" ht="14.15" customHeight="1">
      <c r="A106" s="159">
        <v>100</v>
      </c>
      <c r="B106" s="208" t="s">
        <v>847</v>
      </c>
      <c r="C106" s="259">
        <v>-633965440.52999997</v>
      </c>
      <c r="D106" s="259">
        <v>0</v>
      </c>
      <c r="E106" s="259">
        <v>0</v>
      </c>
      <c r="F106" s="259">
        <v>0</v>
      </c>
      <c r="G106" s="259">
        <v>0</v>
      </c>
      <c r="H106" s="259">
        <v>0</v>
      </c>
      <c r="I106" s="259">
        <v>0</v>
      </c>
      <c r="J106" s="259">
        <v>0</v>
      </c>
      <c r="K106" s="259">
        <v>0</v>
      </c>
      <c r="L106" s="259">
        <v>0</v>
      </c>
      <c r="M106" s="259">
        <v>0</v>
      </c>
      <c r="N106" s="259">
        <v>0</v>
      </c>
      <c r="O106" s="259">
        <v>0</v>
      </c>
      <c r="P106" s="259">
        <v>0</v>
      </c>
      <c r="Q106" s="259">
        <v>0</v>
      </c>
      <c r="R106" s="259">
        <v>0</v>
      </c>
      <c r="S106" s="259">
        <v>0</v>
      </c>
      <c r="T106" s="259">
        <v>0</v>
      </c>
      <c r="U106" s="259">
        <v>18305195.900000058</v>
      </c>
      <c r="V106" s="259">
        <v>0</v>
      </c>
      <c r="W106" s="259">
        <v>0</v>
      </c>
      <c r="X106" s="259">
        <v>0</v>
      </c>
      <c r="Y106" s="259">
        <v>0</v>
      </c>
      <c r="Z106" s="259">
        <v>0</v>
      </c>
      <c r="AA106" s="259">
        <v>0</v>
      </c>
      <c r="AB106" s="259">
        <v>0</v>
      </c>
      <c r="AC106" s="259">
        <v>0</v>
      </c>
      <c r="AD106" s="259">
        <v>0</v>
      </c>
      <c r="AE106" s="259">
        <v>0</v>
      </c>
      <c r="AF106" s="259">
        <v>0</v>
      </c>
      <c r="AG106" s="259">
        <v>0</v>
      </c>
      <c r="AH106" s="259">
        <v>0</v>
      </c>
      <c r="AI106" s="259">
        <v>0</v>
      </c>
      <c r="AJ106" s="259">
        <v>0</v>
      </c>
      <c r="AK106" s="259">
        <v>0</v>
      </c>
      <c r="AL106" s="259">
        <v>0</v>
      </c>
      <c r="AM106" s="259">
        <v>0</v>
      </c>
      <c r="AN106" s="259">
        <v>0</v>
      </c>
      <c r="AO106" s="259">
        <v>0</v>
      </c>
      <c r="AP106" s="259">
        <v>0</v>
      </c>
      <c r="AQ106" s="259">
        <v>0</v>
      </c>
      <c r="AR106" s="259">
        <v>0</v>
      </c>
      <c r="AS106" s="259">
        <v>0</v>
      </c>
      <c r="AT106" s="259">
        <v>0</v>
      </c>
      <c r="AU106" s="259">
        <v>-327699887.42999995</v>
      </c>
      <c r="AV106" s="259">
        <v>0</v>
      </c>
      <c r="AW106" s="259">
        <v>33826014.859999999</v>
      </c>
      <c r="AX106" s="259">
        <v>-33826014.859999999</v>
      </c>
      <c r="AY106" s="259">
        <v>0</v>
      </c>
      <c r="AZ106" s="259">
        <v>0</v>
      </c>
      <c r="BA106" s="259">
        <v>0</v>
      </c>
      <c r="BB106" s="259">
        <v>0</v>
      </c>
      <c r="BC106" s="259">
        <v>0</v>
      </c>
      <c r="BD106" s="259">
        <v>-324570749</v>
      </c>
      <c r="BE106" s="259">
        <v>0</v>
      </c>
      <c r="BF106" s="259">
        <v>0</v>
      </c>
      <c r="BG106" s="259">
        <v>0</v>
      </c>
      <c r="BH106" s="259">
        <v>0</v>
      </c>
    </row>
    <row r="107" spans="1:60" s="175" customFormat="1" ht="14.15" customHeight="1">
      <c r="A107" s="159">
        <v>101</v>
      </c>
      <c r="B107" s="173"/>
      <c r="C107" s="214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</row>
    <row r="108" spans="1:60" ht="14.15" customHeight="1">
      <c r="A108" s="159">
        <v>102</v>
      </c>
      <c r="B108" s="58" t="s">
        <v>763</v>
      </c>
      <c r="C108" s="160">
        <v>4348</v>
      </c>
      <c r="D108" s="168">
        <v>0</v>
      </c>
      <c r="E108" s="168">
        <v>0</v>
      </c>
      <c r="F108" s="168">
        <v>0</v>
      </c>
      <c r="G108" s="168">
        <v>0</v>
      </c>
      <c r="H108" s="168">
        <v>0</v>
      </c>
      <c r="I108" s="168">
        <v>0</v>
      </c>
      <c r="J108" s="168">
        <v>0</v>
      </c>
      <c r="K108" s="168">
        <v>0</v>
      </c>
      <c r="L108" s="168">
        <v>0</v>
      </c>
      <c r="M108" s="168">
        <v>0</v>
      </c>
      <c r="N108" s="168">
        <v>0</v>
      </c>
      <c r="O108" s="168">
        <v>0</v>
      </c>
      <c r="P108" s="168">
        <v>0</v>
      </c>
      <c r="Q108" s="168">
        <v>0</v>
      </c>
      <c r="R108" s="168">
        <v>0</v>
      </c>
      <c r="S108" s="168">
        <v>0</v>
      </c>
      <c r="T108" s="168">
        <v>0</v>
      </c>
      <c r="U108" s="168">
        <v>4348</v>
      </c>
      <c r="V108" s="168">
        <v>0</v>
      </c>
      <c r="W108" s="168">
        <v>0</v>
      </c>
      <c r="X108" s="168">
        <v>0</v>
      </c>
      <c r="Y108" s="168">
        <v>0</v>
      </c>
      <c r="Z108" s="168">
        <v>0</v>
      </c>
      <c r="AA108" s="168">
        <v>0</v>
      </c>
      <c r="AB108" s="168">
        <v>0</v>
      </c>
      <c r="AC108" s="168">
        <v>0</v>
      </c>
      <c r="AD108" s="168">
        <v>0</v>
      </c>
      <c r="AE108" s="168">
        <v>0</v>
      </c>
      <c r="AF108" s="168">
        <v>0</v>
      </c>
      <c r="AG108" s="168">
        <v>0</v>
      </c>
      <c r="AH108" s="168">
        <v>0</v>
      </c>
      <c r="AI108" s="168">
        <v>0</v>
      </c>
      <c r="AJ108" s="168">
        <v>0</v>
      </c>
      <c r="AK108" s="168">
        <v>0</v>
      </c>
      <c r="AL108" s="168">
        <v>0</v>
      </c>
      <c r="AM108" s="168">
        <v>0</v>
      </c>
      <c r="AN108" s="168">
        <v>0</v>
      </c>
      <c r="AO108" s="168">
        <v>0</v>
      </c>
      <c r="AP108" s="168">
        <v>0</v>
      </c>
      <c r="AQ108" s="168">
        <v>0</v>
      </c>
      <c r="AR108" s="168">
        <v>0</v>
      </c>
      <c r="AS108" s="168">
        <v>0</v>
      </c>
      <c r="AT108" s="168">
        <v>0</v>
      </c>
      <c r="AU108" s="168">
        <v>0</v>
      </c>
      <c r="AV108" s="168">
        <v>0</v>
      </c>
      <c r="AW108" s="168">
        <v>0</v>
      </c>
      <c r="AX108" s="168">
        <v>0</v>
      </c>
      <c r="AY108" s="168">
        <v>0</v>
      </c>
      <c r="AZ108" s="168">
        <v>0</v>
      </c>
      <c r="BA108" s="168">
        <v>0</v>
      </c>
      <c r="BB108" s="168">
        <v>0</v>
      </c>
      <c r="BC108" s="168">
        <v>0</v>
      </c>
      <c r="BD108" s="168">
        <v>0</v>
      </c>
      <c r="BE108" s="168">
        <v>0</v>
      </c>
      <c r="BF108" s="168">
        <v>0</v>
      </c>
      <c r="BG108" s="168">
        <v>0</v>
      </c>
      <c r="BH108" s="168">
        <v>0</v>
      </c>
    </row>
    <row r="109" spans="1:60" ht="14.15" customHeight="1">
      <c r="A109" s="159">
        <v>103</v>
      </c>
      <c r="B109" s="171" t="s">
        <v>765</v>
      </c>
      <c r="C109" s="160">
        <v>0</v>
      </c>
      <c r="D109" s="172">
        <v>0</v>
      </c>
      <c r="E109" s="172">
        <v>0</v>
      </c>
      <c r="F109" s="172">
        <v>0</v>
      </c>
      <c r="G109" s="172">
        <v>0</v>
      </c>
      <c r="H109" s="172">
        <v>0</v>
      </c>
      <c r="I109" s="172">
        <v>0</v>
      </c>
      <c r="J109" s="172">
        <v>0</v>
      </c>
      <c r="K109" s="172">
        <v>0</v>
      </c>
      <c r="L109" s="172">
        <v>0</v>
      </c>
      <c r="M109" s="172">
        <v>0</v>
      </c>
      <c r="N109" s="172">
        <v>0</v>
      </c>
      <c r="O109" s="172">
        <v>0</v>
      </c>
      <c r="P109" s="172">
        <v>0</v>
      </c>
      <c r="Q109" s="172">
        <v>0</v>
      </c>
      <c r="R109" s="172">
        <v>0</v>
      </c>
      <c r="S109" s="172">
        <v>0</v>
      </c>
      <c r="T109" s="172">
        <v>0</v>
      </c>
      <c r="U109" s="172">
        <v>0</v>
      </c>
      <c r="V109" s="172">
        <v>0</v>
      </c>
      <c r="W109" s="172">
        <v>0</v>
      </c>
      <c r="X109" s="172">
        <v>0</v>
      </c>
      <c r="Y109" s="172">
        <v>0</v>
      </c>
      <c r="Z109" s="172">
        <v>0</v>
      </c>
      <c r="AA109" s="172">
        <v>0</v>
      </c>
      <c r="AB109" s="172">
        <v>0</v>
      </c>
      <c r="AC109" s="172">
        <v>0</v>
      </c>
      <c r="AD109" s="172">
        <v>0</v>
      </c>
      <c r="AE109" s="172">
        <v>0</v>
      </c>
      <c r="AF109" s="172">
        <v>0</v>
      </c>
      <c r="AG109" s="172">
        <v>0</v>
      </c>
      <c r="AH109" s="172">
        <v>0</v>
      </c>
      <c r="AI109" s="172">
        <v>0</v>
      </c>
      <c r="AJ109" s="172">
        <v>0</v>
      </c>
      <c r="AK109" s="172">
        <v>0</v>
      </c>
      <c r="AL109" s="172">
        <v>0</v>
      </c>
      <c r="AM109" s="172">
        <v>0</v>
      </c>
      <c r="AN109" s="172">
        <v>0</v>
      </c>
      <c r="AO109" s="172">
        <v>0</v>
      </c>
      <c r="AP109" s="172">
        <v>0</v>
      </c>
      <c r="AQ109" s="172">
        <v>0</v>
      </c>
      <c r="AR109" s="172">
        <v>0</v>
      </c>
      <c r="AS109" s="172">
        <v>0</v>
      </c>
      <c r="AT109" s="172">
        <v>0</v>
      </c>
      <c r="AU109" s="172">
        <v>0</v>
      </c>
      <c r="AV109" s="172">
        <v>0</v>
      </c>
      <c r="AW109" s="172">
        <v>0</v>
      </c>
      <c r="AX109" s="172">
        <v>0</v>
      </c>
      <c r="AY109" s="172">
        <v>0</v>
      </c>
      <c r="AZ109" s="172">
        <v>0</v>
      </c>
      <c r="BA109" s="172">
        <v>0</v>
      </c>
      <c r="BB109" s="172">
        <v>0</v>
      </c>
      <c r="BC109" s="172">
        <v>0</v>
      </c>
      <c r="BD109" s="172">
        <v>0</v>
      </c>
      <c r="BE109" s="172">
        <v>0</v>
      </c>
      <c r="BF109" s="172">
        <v>0</v>
      </c>
      <c r="BG109" s="172">
        <v>0</v>
      </c>
      <c r="BH109" s="172">
        <v>0</v>
      </c>
    </row>
    <row r="110" spans="1:60" s="175" customFormat="1" ht="14.15" customHeight="1">
      <c r="A110" s="159">
        <v>104</v>
      </c>
      <c r="B110" s="173" t="s">
        <v>1079</v>
      </c>
      <c r="C110" s="196">
        <v>4348</v>
      </c>
      <c r="D110" s="196">
        <v>0</v>
      </c>
      <c r="E110" s="196">
        <v>0</v>
      </c>
      <c r="F110" s="196">
        <v>0</v>
      </c>
      <c r="G110" s="196">
        <v>0</v>
      </c>
      <c r="H110" s="196">
        <v>0</v>
      </c>
      <c r="I110" s="196">
        <v>0</v>
      </c>
      <c r="J110" s="196">
        <v>0</v>
      </c>
      <c r="K110" s="196">
        <v>0</v>
      </c>
      <c r="L110" s="196">
        <v>0</v>
      </c>
      <c r="M110" s="196">
        <v>0</v>
      </c>
      <c r="N110" s="196">
        <v>0</v>
      </c>
      <c r="O110" s="196">
        <v>0</v>
      </c>
      <c r="P110" s="196">
        <v>0</v>
      </c>
      <c r="Q110" s="196">
        <v>0</v>
      </c>
      <c r="R110" s="196">
        <v>0</v>
      </c>
      <c r="S110" s="196">
        <v>0</v>
      </c>
      <c r="T110" s="196">
        <v>0</v>
      </c>
      <c r="U110" s="196">
        <v>4348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  <c r="AC110" s="196">
        <v>0</v>
      </c>
      <c r="AD110" s="196">
        <v>0</v>
      </c>
      <c r="AE110" s="196">
        <v>0</v>
      </c>
      <c r="AF110" s="196">
        <v>0</v>
      </c>
      <c r="AG110" s="196">
        <v>0</v>
      </c>
      <c r="AH110" s="196">
        <v>0</v>
      </c>
      <c r="AI110" s="196">
        <v>0</v>
      </c>
      <c r="AJ110" s="196">
        <v>0</v>
      </c>
      <c r="AK110" s="196">
        <v>0</v>
      </c>
      <c r="AL110" s="196">
        <v>0</v>
      </c>
      <c r="AM110" s="196">
        <v>0</v>
      </c>
      <c r="AN110" s="196">
        <v>0</v>
      </c>
      <c r="AO110" s="196">
        <v>0</v>
      </c>
      <c r="AP110" s="196">
        <v>0</v>
      </c>
      <c r="AQ110" s="196">
        <v>0</v>
      </c>
      <c r="AR110" s="196">
        <v>0</v>
      </c>
      <c r="AS110" s="196">
        <v>0</v>
      </c>
      <c r="AT110" s="196">
        <v>0</v>
      </c>
      <c r="AU110" s="196">
        <v>0</v>
      </c>
      <c r="AV110" s="196">
        <v>0</v>
      </c>
      <c r="AW110" s="196">
        <v>0</v>
      </c>
      <c r="AX110" s="196">
        <v>0</v>
      </c>
      <c r="AY110" s="196">
        <v>0</v>
      </c>
      <c r="AZ110" s="196">
        <v>0</v>
      </c>
      <c r="BA110" s="196">
        <v>0</v>
      </c>
      <c r="BB110" s="196">
        <v>0</v>
      </c>
      <c r="BC110" s="196">
        <v>0</v>
      </c>
      <c r="BD110" s="196">
        <v>0</v>
      </c>
      <c r="BE110" s="196">
        <v>0</v>
      </c>
      <c r="BF110" s="196">
        <v>0</v>
      </c>
      <c r="BG110" s="196">
        <v>0</v>
      </c>
      <c r="BH110" s="196">
        <v>0</v>
      </c>
    </row>
    <row r="111" spans="1:60" s="175" customFormat="1" ht="14.15" customHeight="1">
      <c r="A111" s="159">
        <v>105</v>
      </c>
      <c r="B111" s="176"/>
      <c r="C111" s="176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</row>
    <row r="112" spans="1:60" ht="14.15" customHeight="1">
      <c r="A112" s="159">
        <v>106</v>
      </c>
      <c r="B112" s="59" t="s">
        <v>767</v>
      </c>
      <c r="C112" s="59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</row>
    <row r="113" spans="1:60" ht="14.15" customHeight="1">
      <c r="A113" s="159">
        <v>107</v>
      </c>
      <c r="B113" s="58" t="s">
        <v>768</v>
      </c>
      <c r="C113" s="160">
        <v>613730</v>
      </c>
      <c r="D113" s="168">
        <v>0</v>
      </c>
      <c r="E113" s="168">
        <v>0</v>
      </c>
      <c r="F113" s="168">
        <v>0</v>
      </c>
      <c r="G113" s="168">
        <v>0</v>
      </c>
      <c r="H113" s="168">
        <v>0</v>
      </c>
      <c r="I113" s="168">
        <v>0</v>
      </c>
      <c r="J113" s="168">
        <v>0</v>
      </c>
      <c r="K113" s="168">
        <v>0</v>
      </c>
      <c r="L113" s="168">
        <v>0</v>
      </c>
      <c r="M113" s="168">
        <v>0</v>
      </c>
      <c r="N113" s="168">
        <v>0</v>
      </c>
      <c r="O113" s="168">
        <v>0</v>
      </c>
      <c r="P113" s="168">
        <v>0</v>
      </c>
      <c r="Q113" s="168">
        <v>0</v>
      </c>
      <c r="R113" s="168">
        <v>0</v>
      </c>
      <c r="S113" s="168">
        <v>0</v>
      </c>
      <c r="T113" s="168">
        <v>0</v>
      </c>
      <c r="U113" s="168">
        <v>613730</v>
      </c>
      <c r="V113" s="168">
        <v>0</v>
      </c>
      <c r="W113" s="168">
        <v>0</v>
      </c>
      <c r="X113" s="168">
        <v>0</v>
      </c>
      <c r="Y113" s="168">
        <v>0</v>
      </c>
      <c r="Z113" s="168">
        <v>0</v>
      </c>
      <c r="AA113" s="168">
        <v>0</v>
      </c>
      <c r="AB113" s="168">
        <v>0</v>
      </c>
      <c r="AC113" s="168">
        <v>0</v>
      </c>
      <c r="AD113" s="168">
        <v>0</v>
      </c>
      <c r="AE113" s="168">
        <v>0</v>
      </c>
      <c r="AF113" s="168">
        <v>0</v>
      </c>
      <c r="AG113" s="168">
        <v>0</v>
      </c>
      <c r="AH113" s="168">
        <v>0</v>
      </c>
      <c r="AI113" s="168">
        <v>0</v>
      </c>
      <c r="AJ113" s="168">
        <v>0</v>
      </c>
      <c r="AK113" s="168">
        <v>0</v>
      </c>
      <c r="AL113" s="168">
        <v>0</v>
      </c>
      <c r="AM113" s="168">
        <v>0</v>
      </c>
      <c r="AN113" s="168">
        <v>0</v>
      </c>
      <c r="AO113" s="168">
        <v>0</v>
      </c>
      <c r="AP113" s="168">
        <v>0</v>
      </c>
      <c r="AQ113" s="168">
        <v>0</v>
      </c>
      <c r="AR113" s="168">
        <v>0</v>
      </c>
      <c r="AS113" s="168">
        <v>0</v>
      </c>
      <c r="AT113" s="168">
        <v>0</v>
      </c>
      <c r="AU113" s="168">
        <v>0</v>
      </c>
      <c r="AV113" s="168">
        <v>0</v>
      </c>
      <c r="AW113" s="168">
        <v>0</v>
      </c>
      <c r="AX113" s="168">
        <v>0</v>
      </c>
      <c r="AY113" s="168">
        <v>0</v>
      </c>
      <c r="AZ113" s="168">
        <v>0</v>
      </c>
      <c r="BA113" s="168">
        <v>0</v>
      </c>
      <c r="BB113" s="168">
        <v>0</v>
      </c>
      <c r="BC113" s="168">
        <v>0</v>
      </c>
      <c r="BD113" s="168">
        <v>0</v>
      </c>
      <c r="BE113" s="168">
        <v>0</v>
      </c>
      <c r="BF113" s="168">
        <v>0</v>
      </c>
      <c r="BG113" s="168">
        <v>0</v>
      </c>
      <c r="BH113" s="168">
        <v>0</v>
      </c>
    </row>
    <row r="114" spans="1:60" ht="14.15" customHeight="1">
      <c r="A114" s="159">
        <v>108</v>
      </c>
      <c r="B114" s="58" t="s">
        <v>1111</v>
      </c>
      <c r="C114" s="160">
        <v>7864.5500000000466</v>
      </c>
      <c r="D114" s="168">
        <v>0</v>
      </c>
      <c r="E114" s="168">
        <v>0</v>
      </c>
      <c r="F114" s="168">
        <v>0</v>
      </c>
      <c r="G114" s="168">
        <v>0</v>
      </c>
      <c r="H114" s="168">
        <v>0</v>
      </c>
      <c r="I114" s="168">
        <v>0</v>
      </c>
      <c r="J114" s="168">
        <v>0</v>
      </c>
      <c r="K114" s="168">
        <v>0</v>
      </c>
      <c r="L114" s="168">
        <v>0</v>
      </c>
      <c r="M114" s="168">
        <v>0</v>
      </c>
      <c r="N114" s="168">
        <v>0</v>
      </c>
      <c r="O114" s="168">
        <v>0</v>
      </c>
      <c r="P114" s="168">
        <v>0</v>
      </c>
      <c r="Q114" s="168">
        <v>0</v>
      </c>
      <c r="R114" s="168">
        <v>0</v>
      </c>
      <c r="S114" s="168">
        <v>0</v>
      </c>
      <c r="T114" s="168">
        <v>0</v>
      </c>
      <c r="U114" s="168">
        <v>7864.5500000000466</v>
      </c>
      <c r="V114" s="168">
        <v>0</v>
      </c>
      <c r="W114" s="168">
        <v>0</v>
      </c>
      <c r="X114" s="168">
        <v>0</v>
      </c>
      <c r="Y114" s="168">
        <v>0</v>
      </c>
      <c r="Z114" s="168">
        <v>0</v>
      </c>
      <c r="AA114" s="168">
        <v>0</v>
      </c>
      <c r="AB114" s="168">
        <v>0</v>
      </c>
      <c r="AC114" s="168">
        <v>0</v>
      </c>
      <c r="AD114" s="168">
        <v>0</v>
      </c>
      <c r="AE114" s="168">
        <v>0</v>
      </c>
      <c r="AF114" s="168">
        <v>0</v>
      </c>
      <c r="AG114" s="168">
        <v>0</v>
      </c>
      <c r="AH114" s="168">
        <v>0</v>
      </c>
      <c r="AI114" s="168">
        <v>0</v>
      </c>
      <c r="AJ114" s="168">
        <v>0</v>
      </c>
      <c r="AK114" s="168">
        <v>0</v>
      </c>
      <c r="AL114" s="168">
        <v>0</v>
      </c>
      <c r="AM114" s="168">
        <v>0</v>
      </c>
      <c r="AN114" s="168">
        <v>0</v>
      </c>
      <c r="AO114" s="168">
        <v>0</v>
      </c>
      <c r="AP114" s="168">
        <v>0</v>
      </c>
      <c r="AQ114" s="168">
        <v>0</v>
      </c>
      <c r="AR114" s="168">
        <v>0</v>
      </c>
      <c r="AS114" s="168">
        <v>0</v>
      </c>
      <c r="AT114" s="168">
        <v>0</v>
      </c>
      <c r="AU114" s="168">
        <v>0</v>
      </c>
      <c r="AV114" s="168">
        <v>0</v>
      </c>
      <c r="AW114" s="168">
        <v>0</v>
      </c>
      <c r="AX114" s="168">
        <v>0</v>
      </c>
      <c r="AY114" s="168">
        <v>0</v>
      </c>
      <c r="AZ114" s="168">
        <v>0</v>
      </c>
      <c r="BA114" s="168">
        <v>0</v>
      </c>
      <c r="BB114" s="168">
        <v>0</v>
      </c>
      <c r="BC114" s="168">
        <v>0</v>
      </c>
      <c r="BD114" s="168">
        <v>0</v>
      </c>
      <c r="BE114" s="168">
        <v>0</v>
      </c>
      <c r="BF114" s="168">
        <v>0</v>
      </c>
      <c r="BG114" s="168">
        <v>0</v>
      </c>
      <c r="BH114" s="168">
        <v>0</v>
      </c>
    </row>
    <row r="115" spans="1:60" ht="14.15" customHeight="1">
      <c r="A115" s="159">
        <v>109</v>
      </c>
      <c r="B115" s="58" t="s">
        <v>770</v>
      </c>
      <c r="C115" s="160">
        <v>198123.6799999997</v>
      </c>
      <c r="D115" s="168">
        <v>0</v>
      </c>
      <c r="E115" s="168">
        <v>0</v>
      </c>
      <c r="F115" s="168">
        <v>0</v>
      </c>
      <c r="G115" s="168">
        <v>0</v>
      </c>
      <c r="H115" s="168">
        <v>0</v>
      </c>
      <c r="I115" s="168">
        <v>0</v>
      </c>
      <c r="J115" s="168">
        <v>0</v>
      </c>
      <c r="K115" s="168">
        <v>0</v>
      </c>
      <c r="L115" s="168">
        <v>0</v>
      </c>
      <c r="M115" s="168">
        <v>0</v>
      </c>
      <c r="N115" s="168">
        <v>0</v>
      </c>
      <c r="O115" s="168">
        <v>0</v>
      </c>
      <c r="P115" s="168">
        <v>0</v>
      </c>
      <c r="Q115" s="168">
        <v>0</v>
      </c>
      <c r="R115" s="168">
        <v>0</v>
      </c>
      <c r="S115" s="168">
        <v>0</v>
      </c>
      <c r="T115" s="168">
        <v>0</v>
      </c>
      <c r="U115" s="168">
        <v>198123.6799999997</v>
      </c>
      <c r="V115" s="168">
        <v>0</v>
      </c>
      <c r="W115" s="168">
        <v>0</v>
      </c>
      <c r="X115" s="168">
        <v>0</v>
      </c>
      <c r="Y115" s="168">
        <v>0</v>
      </c>
      <c r="Z115" s="168">
        <v>0</v>
      </c>
      <c r="AA115" s="168">
        <v>0</v>
      </c>
      <c r="AB115" s="168">
        <v>0</v>
      </c>
      <c r="AC115" s="168">
        <v>0</v>
      </c>
      <c r="AD115" s="168">
        <v>0</v>
      </c>
      <c r="AE115" s="168">
        <v>0</v>
      </c>
      <c r="AF115" s="168">
        <v>0</v>
      </c>
      <c r="AG115" s="168">
        <v>0</v>
      </c>
      <c r="AH115" s="168">
        <v>0</v>
      </c>
      <c r="AI115" s="168">
        <v>0</v>
      </c>
      <c r="AJ115" s="168">
        <v>0</v>
      </c>
      <c r="AK115" s="168">
        <v>0</v>
      </c>
      <c r="AL115" s="168">
        <v>0</v>
      </c>
      <c r="AM115" s="168">
        <v>0</v>
      </c>
      <c r="AN115" s="168">
        <v>0</v>
      </c>
      <c r="AO115" s="168">
        <v>0</v>
      </c>
      <c r="AP115" s="168">
        <v>0</v>
      </c>
      <c r="AQ115" s="168">
        <v>0</v>
      </c>
      <c r="AR115" s="168">
        <v>0</v>
      </c>
      <c r="AS115" s="168">
        <v>0</v>
      </c>
      <c r="AT115" s="168">
        <v>0</v>
      </c>
      <c r="AU115" s="168">
        <v>0</v>
      </c>
      <c r="AV115" s="168">
        <v>0</v>
      </c>
      <c r="AW115" s="168">
        <v>0</v>
      </c>
      <c r="AX115" s="168">
        <v>0</v>
      </c>
      <c r="AY115" s="168">
        <v>0</v>
      </c>
      <c r="AZ115" s="168">
        <v>0</v>
      </c>
      <c r="BA115" s="168">
        <v>0</v>
      </c>
      <c r="BB115" s="168">
        <v>0</v>
      </c>
      <c r="BC115" s="168">
        <v>0</v>
      </c>
      <c r="BD115" s="168">
        <v>0</v>
      </c>
      <c r="BE115" s="168">
        <v>0</v>
      </c>
      <c r="BF115" s="168">
        <v>0</v>
      </c>
      <c r="BG115" s="168">
        <v>0</v>
      </c>
      <c r="BH115" s="168">
        <v>0</v>
      </c>
    </row>
    <row r="116" spans="1:60" ht="14.15" customHeight="1">
      <c r="A116" s="159">
        <v>110</v>
      </c>
      <c r="B116" s="58" t="s">
        <v>771</v>
      </c>
      <c r="C116" s="160">
        <v>3879788.9899999797</v>
      </c>
      <c r="D116" s="168">
        <v>0</v>
      </c>
      <c r="E116" s="168">
        <v>0</v>
      </c>
      <c r="F116" s="168">
        <v>0</v>
      </c>
      <c r="G116" s="168">
        <v>0</v>
      </c>
      <c r="H116" s="168">
        <v>0</v>
      </c>
      <c r="I116" s="168">
        <v>0</v>
      </c>
      <c r="J116" s="168">
        <v>0</v>
      </c>
      <c r="K116" s="168">
        <v>0</v>
      </c>
      <c r="L116" s="168">
        <v>0</v>
      </c>
      <c r="M116" s="168">
        <v>0</v>
      </c>
      <c r="N116" s="168">
        <v>0</v>
      </c>
      <c r="O116" s="168">
        <v>0</v>
      </c>
      <c r="P116" s="168">
        <v>0</v>
      </c>
      <c r="Q116" s="168">
        <v>0</v>
      </c>
      <c r="R116" s="168">
        <v>0</v>
      </c>
      <c r="S116" s="168">
        <v>0</v>
      </c>
      <c r="T116" s="168">
        <v>0</v>
      </c>
      <c r="U116" s="168">
        <v>3879788.9899999797</v>
      </c>
      <c r="V116" s="168">
        <v>0</v>
      </c>
      <c r="W116" s="168">
        <v>0</v>
      </c>
      <c r="X116" s="168">
        <v>0</v>
      </c>
      <c r="Y116" s="168">
        <v>0</v>
      </c>
      <c r="Z116" s="168">
        <v>0</v>
      </c>
      <c r="AA116" s="168">
        <v>0</v>
      </c>
      <c r="AB116" s="168">
        <v>0</v>
      </c>
      <c r="AC116" s="168">
        <v>0</v>
      </c>
      <c r="AD116" s="168">
        <v>0</v>
      </c>
      <c r="AE116" s="168">
        <v>0</v>
      </c>
      <c r="AF116" s="168">
        <v>0</v>
      </c>
      <c r="AG116" s="168">
        <v>0</v>
      </c>
      <c r="AH116" s="168">
        <v>0</v>
      </c>
      <c r="AI116" s="168">
        <v>0</v>
      </c>
      <c r="AJ116" s="168">
        <v>0</v>
      </c>
      <c r="AK116" s="168">
        <v>0</v>
      </c>
      <c r="AL116" s="168">
        <v>0</v>
      </c>
      <c r="AM116" s="168">
        <v>0</v>
      </c>
      <c r="AN116" s="168">
        <v>0</v>
      </c>
      <c r="AO116" s="168">
        <v>0</v>
      </c>
      <c r="AP116" s="168">
        <v>0</v>
      </c>
      <c r="AQ116" s="168">
        <v>0</v>
      </c>
      <c r="AR116" s="168">
        <v>0</v>
      </c>
      <c r="AS116" s="168">
        <v>0</v>
      </c>
      <c r="AT116" s="168">
        <v>0</v>
      </c>
      <c r="AU116" s="168">
        <v>0</v>
      </c>
      <c r="AV116" s="168">
        <v>0</v>
      </c>
      <c r="AW116" s="168">
        <v>0</v>
      </c>
      <c r="AX116" s="168">
        <v>0</v>
      </c>
      <c r="AY116" s="168">
        <v>0</v>
      </c>
      <c r="AZ116" s="168">
        <v>0</v>
      </c>
      <c r="BA116" s="168">
        <v>0</v>
      </c>
      <c r="BB116" s="168">
        <v>0</v>
      </c>
      <c r="BC116" s="168">
        <v>0</v>
      </c>
      <c r="BD116" s="168">
        <v>0</v>
      </c>
      <c r="BE116" s="168">
        <v>0</v>
      </c>
      <c r="BF116" s="168">
        <v>0</v>
      </c>
      <c r="BG116" s="168">
        <v>0</v>
      </c>
      <c r="BH116" s="168">
        <v>0</v>
      </c>
    </row>
    <row r="117" spans="1:60" ht="14.15" customHeight="1">
      <c r="A117" s="159">
        <v>111</v>
      </c>
      <c r="B117" s="58" t="s">
        <v>772</v>
      </c>
      <c r="C117" s="160">
        <v>1228.25</v>
      </c>
      <c r="D117" s="168">
        <v>0</v>
      </c>
      <c r="E117" s="168">
        <v>0</v>
      </c>
      <c r="F117" s="168">
        <v>0</v>
      </c>
      <c r="G117" s="168">
        <v>0</v>
      </c>
      <c r="H117" s="168">
        <v>0</v>
      </c>
      <c r="I117" s="168">
        <v>0</v>
      </c>
      <c r="J117" s="168">
        <v>0</v>
      </c>
      <c r="K117" s="168">
        <v>0</v>
      </c>
      <c r="L117" s="168">
        <v>0</v>
      </c>
      <c r="M117" s="168">
        <v>0</v>
      </c>
      <c r="N117" s="168">
        <v>0</v>
      </c>
      <c r="O117" s="168">
        <v>0</v>
      </c>
      <c r="P117" s="168">
        <v>0</v>
      </c>
      <c r="Q117" s="168">
        <v>0</v>
      </c>
      <c r="R117" s="168">
        <v>0</v>
      </c>
      <c r="S117" s="168">
        <v>0</v>
      </c>
      <c r="T117" s="168">
        <v>0</v>
      </c>
      <c r="U117" s="168">
        <v>1228.25</v>
      </c>
      <c r="V117" s="168">
        <v>0</v>
      </c>
      <c r="W117" s="168">
        <v>0</v>
      </c>
      <c r="X117" s="168">
        <v>0</v>
      </c>
      <c r="Y117" s="168">
        <v>0</v>
      </c>
      <c r="Z117" s="168">
        <v>0</v>
      </c>
      <c r="AA117" s="168">
        <v>0</v>
      </c>
      <c r="AB117" s="168">
        <v>0</v>
      </c>
      <c r="AC117" s="168">
        <v>0</v>
      </c>
      <c r="AD117" s="168">
        <v>0</v>
      </c>
      <c r="AE117" s="168">
        <v>0</v>
      </c>
      <c r="AF117" s="168">
        <v>0</v>
      </c>
      <c r="AG117" s="168">
        <v>0</v>
      </c>
      <c r="AH117" s="168">
        <v>0</v>
      </c>
      <c r="AI117" s="168">
        <v>0</v>
      </c>
      <c r="AJ117" s="168">
        <v>0</v>
      </c>
      <c r="AK117" s="168">
        <v>0</v>
      </c>
      <c r="AL117" s="168">
        <v>0</v>
      </c>
      <c r="AM117" s="168">
        <v>0</v>
      </c>
      <c r="AN117" s="168">
        <v>0</v>
      </c>
      <c r="AO117" s="168">
        <v>0</v>
      </c>
      <c r="AP117" s="168">
        <v>0</v>
      </c>
      <c r="AQ117" s="168">
        <v>0</v>
      </c>
      <c r="AR117" s="168">
        <v>0</v>
      </c>
      <c r="AS117" s="168">
        <v>0</v>
      </c>
      <c r="AT117" s="168">
        <v>0</v>
      </c>
      <c r="AU117" s="168">
        <v>0</v>
      </c>
      <c r="AV117" s="168">
        <v>0</v>
      </c>
      <c r="AW117" s="168">
        <v>0</v>
      </c>
      <c r="AX117" s="168">
        <v>0</v>
      </c>
      <c r="AY117" s="168">
        <v>0</v>
      </c>
      <c r="AZ117" s="168">
        <v>0</v>
      </c>
      <c r="BA117" s="168">
        <v>0</v>
      </c>
      <c r="BB117" s="168">
        <v>0</v>
      </c>
      <c r="BC117" s="168">
        <v>0</v>
      </c>
      <c r="BD117" s="168">
        <v>0</v>
      </c>
      <c r="BE117" s="168">
        <v>0</v>
      </c>
      <c r="BF117" s="168">
        <v>0</v>
      </c>
      <c r="BG117" s="168">
        <v>0</v>
      </c>
      <c r="BH117" s="168">
        <v>0</v>
      </c>
    </row>
    <row r="118" spans="1:60" ht="14.15" customHeight="1">
      <c r="A118" s="159">
        <v>112</v>
      </c>
      <c r="B118" s="58" t="s">
        <v>773</v>
      </c>
      <c r="C118" s="160">
        <v>193601.8200000003</v>
      </c>
      <c r="D118" s="168">
        <v>0</v>
      </c>
      <c r="E118" s="168">
        <v>0</v>
      </c>
      <c r="F118" s="168">
        <v>0</v>
      </c>
      <c r="G118" s="168">
        <v>0</v>
      </c>
      <c r="H118" s="168">
        <v>0</v>
      </c>
      <c r="I118" s="168">
        <v>0</v>
      </c>
      <c r="J118" s="168">
        <v>0</v>
      </c>
      <c r="K118" s="168">
        <v>0</v>
      </c>
      <c r="L118" s="168">
        <v>0</v>
      </c>
      <c r="M118" s="168">
        <v>0</v>
      </c>
      <c r="N118" s="168">
        <v>0</v>
      </c>
      <c r="O118" s="168">
        <v>0</v>
      </c>
      <c r="P118" s="168">
        <v>0</v>
      </c>
      <c r="Q118" s="168">
        <v>0</v>
      </c>
      <c r="R118" s="168">
        <v>0</v>
      </c>
      <c r="S118" s="168">
        <v>0</v>
      </c>
      <c r="T118" s="168">
        <v>0</v>
      </c>
      <c r="U118" s="168">
        <v>193601.8200000003</v>
      </c>
      <c r="V118" s="168">
        <v>0</v>
      </c>
      <c r="W118" s="168">
        <v>0</v>
      </c>
      <c r="X118" s="168">
        <v>0</v>
      </c>
      <c r="Y118" s="168">
        <v>0</v>
      </c>
      <c r="Z118" s="168">
        <v>0</v>
      </c>
      <c r="AA118" s="168">
        <v>0</v>
      </c>
      <c r="AB118" s="168">
        <v>0</v>
      </c>
      <c r="AC118" s="168">
        <v>0</v>
      </c>
      <c r="AD118" s="168">
        <v>0</v>
      </c>
      <c r="AE118" s="168">
        <v>0</v>
      </c>
      <c r="AF118" s="168">
        <v>0</v>
      </c>
      <c r="AG118" s="168">
        <v>0</v>
      </c>
      <c r="AH118" s="168">
        <v>0</v>
      </c>
      <c r="AI118" s="168">
        <v>0</v>
      </c>
      <c r="AJ118" s="168">
        <v>0</v>
      </c>
      <c r="AK118" s="168">
        <v>0</v>
      </c>
      <c r="AL118" s="168">
        <v>0</v>
      </c>
      <c r="AM118" s="168">
        <v>0</v>
      </c>
      <c r="AN118" s="168">
        <v>0</v>
      </c>
      <c r="AO118" s="168">
        <v>0</v>
      </c>
      <c r="AP118" s="168">
        <v>0</v>
      </c>
      <c r="AQ118" s="168">
        <v>0</v>
      </c>
      <c r="AR118" s="168">
        <v>0</v>
      </c>
      <c r="AS118" s="168">
        <v>0</v>
      </c>
      <c r="AT118" s="168">
        <v>0</v>
      </c>
      <c r="AU118" s="168">
        <v>0</v>
      </c>
      <c r="AV118" s="168">
        <v>0</v>
      </c>
      <c r="AW118" s="168">
        <v>0</v>
      </c>
      <c r="AX118" s="168">
        <v>0</v>
      </c>
      <c r="AY118" s="168">
        <v>0</v>
      </c>
      <c r="AZ118" s="168">
        <v>0</v>
      </c>
      <c r="BA118" s="168">
        <v>0</v>
      </c>
      <c r="BB118" s="168">
        <v>0</v>
      </c>
      <c r="BC118" s="168">
        <v>0</v>
      </c>
      <c r="BD118" s="168">
        <v>0</v>
      </c>
      <c r="BE118" s="168">
        <v>0</v>
      </c>
      <c r="BF118" s="168">
        <v>0</v>
      </c>
      <c r="BG118" s="168">
        <v>0</v>
      </c>
      <c r="BH118" s="168">
        <v>0</v>
      </c>
    </row>
    <row r="119" spans="1:60" ht="14.15" customHeight="1">
      <c r="A119" s="159">
        <v>113</v>
      </c>
      <c r="B119" s="58" t="s">
        <v>774</v>
      </c>
      <c r="C119" s="160">
        <v>1537050.2399999946</v>
      </c>
      <c r="D119" s="168">
        <v>0</v>
      </c>
      <c r="E119" s="168">
        <v>0</v>
      </c>
      <c r="F119" s="168">
        <v>0</v>
      </c>
      <c r="G119" s="168">
        <v>0</v>
      </c>
      <c r="H119" s="168">
        <v>0</v>
      </c>
      <c r="I119" s="168">
        <v>0</v>
      </c>
      <c r="J119" s="168">
        <v>0</v>
      </c>
      <c r="K119" s="168">
        <v>0</v>
      </c>
      <c r="L119" s="168">
        <v>0</v>
      </c>
      <c r="M119" s="168">
        <v>0</v>
      </c>
      <c r="N119" s="168">
        <v>0</v>
      </c>
      <c r="O119" s="168">
        <v>0</v>
      </c>
      <c r="P119" s="168">
        <v>0</v>
      </c>
      <c r="Q119" s="168">
        <v>0</v>
      </c>
      <c r="R119" s="168">
        <v>0</v>
      </c>
      <c r="S119" s="168">
        <v>0</v>
      </c>
      <c r="T119" s="168">
        <v>0</v>
      </c>
      <c r="U119" s="168">
        <v>1537050.2399999946</v>
      </c>
      <c r="V119" s="168">
        <v>0</v>
      </c>
      <c r="W119" s="168">
        <v>0</v>
      </c>
      <c r="X119" s="168">
        <v>0</v>
      </c>
      <c r="Y119" s="168">
        <v>0</v>
      </c>
      <c r="Z119" s="168">
        <v>0</v>
      </c>
      <c r="AA119" s="168">
        <v>0</v>
      </c>
      <c r="AB119" s="168">
        <v>0</v>
      </c>
      <c r="AC119" s="168">
        <v>0</v>
      </c>
      <c r="AD119" s="168">
        <v>0</v>
      </c>
      <c r="AE119" s="168">
        <v>0</v>
      </c>
      <c r="AF119" s="168">
        <v>0</v>
      </c>
      <c r="AG119" s="168">
        <v>0</v>
      </c>
      <c r="AH119" s="168">
        <v>0</v>
      </c>
      <c r="AI119" s="168">
        <v>0</v>
      </c>
      <c r="AJ119" s="168">
        <v>0</v>
      </c>
      <c r="AK119" s="168">
        <v>0</v>
      </c>
      <c r="AL119" s="168">
        <v>0</v>
      </c>
      <c r="AM119" s="168">
        <v>0</v>
      </c>
      <c r="AN119" s="168">
        <v>0</v>
      </c>
      <c r="AO119" s="168">
        <v>0</v>
      </c>
      <c r="AP119" s="168">
        <v>0</v>
      </c>
      <c r="AQ119" s="168">
        <v>0</v>
      </c>
      <c r="AR119" s="168">
        <v>0</v>
      </c>
      <c r="AS119" s="168">
        <v>0</v>
      </c>
      <c r="AT119" s="168">
        <v>0</v>
      </c>
      <c r="AU119" s="168">
        <v>0</v>
      </c>
      <c r="AV119" s="168">
        <v>0</v>
      </c>
      <c r="AW119" s="168">
        <v>0</v>
      </c>
      <c r="AX119" s="168">
        <v>0</v>
      </c>
      <c r="AY119" s="168">
        <v>0</v>
      </c>
      <c r="AZ119" s="168">
        <v>0</v>
      </c>
      <c r="BA119" s="168">
        <v>0</v>
      </c>
      <c r="BB119" s="168">
        <v>0</v>
      </c>
      <c r="BC119" s="168">
        <v>0</v>
      </c>
      <c r="BD119" s="168">
        <v>0</v>
      </c>
      <c r="BE119" s="168">
        <v>0</v>
      </c>
      <c r="BF119" s="168">
        <v>0</v>
      </c>
      <c r="BG119" s="168">
        <v>0</v>
      </c>
      <c r="BH119" s="168">
        <v>0</v>
      </c>
    </row>
    <row r="120" spans="1:60" ht="14.15" customHeight="1">
      <c r="A120" s="159">
        <v>114</v>
      </c>
      <c r="B120" s="58" t="s">
        <v>775</v>
      </c>
      <c r="C120" s="160">
        <v>2943668.3100000024</v>
      </c>
      <c r="D120" s="168">
        <v>0</v>
      </c>
      <c r="E120" s="168">
        <v>0</v>
      </c>
      <c r="F120" s="168">
        <v>0</v>
      </c>
      <c r="G120" s="168">
        <v>0</v>
      </c>
      <c r="H120" s="168">
        <v>0</v>
      </c>
      <c r="I120" s="168">
        <v>0</v>
      </c>
      <c r="J120" s="168">
        <v>0</v>
      </c>
      <c r="K120" s="168">
        <v>0</v>
      </c>
      <c r="L120" s="168">
        <v>0</v>
      </c>
      <c r="M120" s="168">
        <v>0</v>
      </c>
      <c r="N120" s="168">
        <v>0</v>
      </c>
      <c r="O120" s="168">
        <v>0</v>
      </c>
      <c r="P120" s="168">
        <v>0</v>
      </c>
      <c r="Q120" s="168">
        <v>0</v>
      </c>
      <c r="R120" s="168">
        <v>0</v>
      </c>
      <c r="S120" s="168">
        <v>0</v>
      </c>
      <c r="T120" s="168">
        <v>0</v>
      </c>
      <c r="U120" s="168">
        <v>2943668.3100000024</v>
      </c>
      <c r="V120" s="168">
        <v>0</v>
      </c>
      <c r="W120" s="168">
        <v>0</v>
      </c>
      <c r="X120" s="168">
        <v>0</v>
      </c>
      <c r="Y120" s="168">
        <v>0</v>
      </c>
      <c r="Z120" s="168">
        <v>0</v>
      </c>
      <c r="AA120" s="168">
        <v>0</v>
      </c>
      <c r="AB120" s="168">
        <v>0</v>
      </c>
      <c r="AC120" s="168">
        <v>0</v>
      </c>
      <c r="AD120" s="168">
        <v>0</v>
      </c>
      <c r="AE120" s="168">
        <v>0</v>
      </c>
      <c r="AF120" s="168">
        <v>0</v>
      </c>
      <c r="AG120" s="168">
        <v>0</v>
      </c>
      <c r="AH120" s="168">
        <v>0</v>
      </c>
      <c r="AI120" s="168">
        <v>0</v>
      </c>
      <c r="AJ120" s="168">
        <v>0</v>
      </c>
      <c r="AK120" s="168">
        <v>0</v>
      </c>
      <c r="AL120" s="168">
        <v>0</v>
      </c>
      <c r="AM120" s="168">
        <v>0</v>
      </c>
      <c r="AN120" s="168">
        <v>0</v>
      </c>
      <c r="AO120" s="168">
        <v>0</v>
      </c>
      <c r="AP120" s="168">
        <v>0</v>
      </c>
      <c r="AQ120" s="168">
        <v>0</v>
      </c>
      <c r="AR120" s="168">
        <v>0</v>
      </c>
      <c r="AS120" s="168">
        <v>0</v>
      </c>
      <c r="AT120" s="168">
        <v>0</v>
      </c>
      <c r="AU120" s="168">
        <v>0</v>
      </c>
      <c r="AV120" s="168">
        <v>0</v>
      </c>
      <c r="AW120" s="168">
        <v>0</v>
      </c>
      <c r="AX120" s="168">
        <v>0</v>
      </c>
      <c r="AY120" s="168">
        <v>0</v>
      </c>
      <c r="AZ120" s="168">
        <v>0</v>
      </c>
      <c r="BA120" s="168">
        <v>0</v>
      </c>
      <c r="BB120" s="168">
        <v>0</v>
      </c>
      <c r="BC120" s="168">
        <v>0</v>
      </c>
      <c r="BD120" s="168">
        <v>0</v>
      </c>
      <c r="BE120" s="168">
        <v>0</v>
      </c>
      <c r="BF120" s="168">
        <v>0</v>
      </c>
      <c r="BG120" s="168">
        <v>0</v>
      </c>
      <c r="BH120" s="168">
        <v>0</v>
      </c>
    </row>
    <row r="121" spans="1:60" ht="14.15" customHeight="1">
      <c r="A121" s="159">
        <v>115</v>
      </c>
      <c r="B121" s="58" t="s">
        <v>776</v>
      </c>
      <c r="C121" s="160">
        <v>2550491.2099999785</v>
      </c>
      <c r="D121" s="168">
        <v>0</v>
      </c>
      <c r="E121" s="168">
        <v>0</v>
      </c>
      <c r="F121" s="168">
        <v>0</v>
      </c>
      <c r="G121" s="168">
        <v>0</v>
      </c>
      <c r="H121" s="168">
        <v>0</v>
      </c>
      <c r="I121" s="168">
        <v>0</v>
      </c>
      <c r="J121" s="168">
        <v>0</v>
      </c>
      <c r="K121" s="168">
        <v>0</v>
      </c>
      <c r="L121" s="168">
        <v>0</v>
      </c>
      <c r="M121" s="168">
        <v>0</v>
      </c>
      <c r="N121" s="168">
        <v>0</v>
      </c>
      <c r="O121" s="168">
        <v>0</v>
      </c>
      <c r="P121" s="168">
        <v>0</v>
      </c>
      <c r="Q121" s="168">
        <v>0</v>
      </c>
      <c r="R121" s="168">
        <v>0</v>
      </c>
      <c r="S121" s="168">
        <v>0</v>
      </c>
      <c r="T121" s="168">
        <v>0</v>
      </c>
      <c r="U121" s="168">
        <v>2550491.2099999785</v>
      </c>
      <c r="V121" s="168">
        <v>0</v>
      </c>
      <c r="W121" s="168">
        <v>0</v>
      </c>
      <c r="X121" s="168">
        <v>0</v>
      </c>
      <c r="Y121" s="168">
        <v>0</v>
      </c>
      <c r="Z121" s="168">
        <v>0</v>
      </c>
      <c r="AA121" s="168">
        <v>0</v>
      </c>
      <c r="AB121" s="168">
        <v>0</v>
      </c>
      <c r="AC121" s="168">
        <v>0</v>
      </c>
      <c r="AD121" s="168">
        <v>0</v>
      </c>
      <c r="AE121" s="168">
        <v>0</v>
      </c>
      <c r="AF121" s="168">
        <v>0</v>
      </c>
      <c r="AG121" s="168">
        <v>0</v>
      </c>
      <c r="AH121" s="168">
        <v>0</v>
      </c>
      <c r="AI121" s="168">
        <v>0</v>
      </c>
      <c r="AJ121" s="168">
        <v>0</v>
      </c>
      <c r="AK121" s="168">
        <v>0</v>
      </c>
      <c r="AL121" s="168">
        <v>0</v>
      </c>
      <c r="AM121" s="168">
        <v>0</v>
      </c>
      <c r="AN121" s="168">
        <v>0</v>
      </c>
      <c r="AO121" s="168">
        <v>0</v>
      </c>
      <c r="AP121" s="168">
        <v>0</v>
      </c>
      <c r="AQ121" s="168">
        <v>0</v>
      </c>
      <c r="AR121" s="168">
        <v>0</v>
      </c>
      <c r="AS121" s="168">
        <v>0</v>
      </c>
      <c r="AT121" s="168">
        <v>0</v>
      </c>
      <c r="AU121" s="168">
        <v>0</v>
      </c>
      <c r="AV121" s="168">
        <v>0</v>
      </c>
      <c r="AW121" s="168">
        <v>0</v>
      </c>
      <c r="AX121" s="168">
        <v>0</v>
      </c>
      <c r="AY121" s="168">
        <v>0</v>
      </c>
      <c r="AZ121" s="168">
        <v>0</v>
      </c>
      <c r="BA121" s="168">
        <v>0</v>
      </c>
      <c r="BB121" s="168">
        <v>0</v>
      </c>
      <c r="BC121" s="168">
        <v>0</v>
      </c>
      <c r="BD121" s="168">
        <v>0</v>
      </c>
      <c r="BE121" s="168">
        <v>0</v>
      </c>
      <c r="BF121" s="168">
        <v>0</v>
      </c>
      <c r="BG121" s="168">
        <v>0</v>
      </c>
      <c r="BH121" s="168">
        <v>0</v>
      </c>
    </row>
    <row r="122" spans="1:60" ht="14.15" customHeight="1">
      <c r="A122" s="159">
        <v>116</v>
      </c>
      <c r="B122" s="58" t="s">
        <v>777</v>
      </c>
      <c r="C122" s="160">
        <v>7664.320000000007</v>
      </c>
      <c r="D122" s="168">
        <v>0</v>
      </c>
      <c r="E122" s="168">
        <v>0</v>
      </c>
      <c r="F122" s="168">
        <v>0</v>
      </c>
      <c r="G122" s="168">
        <v>0</v>
      </c>
      <c r="H122" s="168">
        <v>0</v>
      </c>
      <c r="I122" s="168">
        <v>0</v>
      </c>
      <c r="J122" s="168">
        <v>0</v>
      </c>
      <c r="K122" s="168">
        <v>0</v>
      </c>
      <c r="L122" s="168">
        <v>0</v>
      </c>
      <c r="M122" s="168">
        <v>0</v>
      </c>
      <c r="N122" s="168">
        <v>0</v>
      </c>
      <c r="O122" s="168">
        <v>0</v>
      </c>
      <c r="P122" s="168">
        <v>0</v>
      </c>
      <c r="Q122" s="168">
        <v>0</v>
      </c>
      <c r="R122" s="168">
        <v>0</v>
      </c>
      <c r="S122" s="168">
        <v>0</v>
      </c>
      <c r="T122" s="168">
        <v>0</v>
      </c>
      <c r="U122" s="168">
        <v>7664.320000000007</v>
      </c>
      <c r="V122" s="168">
        <v>0</v>
      </c>
      <c r="W122" s="168">
        <v>0</v>
      </c>
      <c r="X122" s="168">
        <v>0</v>
      </c>
      <c r="Y122" s="168">
        <v>0</v>
      </c>
      <c r="Z122" s="168">
        <v>0</v>
      </c>
      <c r="AA122" s="168">
        <v>0</v>
      </c>
      <c r="AB122" s="168">
        <v>0</v>
      </c>
      <c r="AC122" s="168">
        <v>0</v>
      </c>
      <c r="AD122" s="168">
        <v>0</v>
      </c>
      <c r="AE122" s="168">
        <v>0</v>
      </c>
      <c r="AF122" s="168">
        <v>0</v>
      </c>
      <c r="AG122" s="168">
        <v>0</v>
      </c>
      <c r="AH122" s="168">
        <v>0</v>
      </c>
      <c r="AI122" s="168">
        <v>0</v>
      </c>
      <c r="AJ122" s="168">
        <v>0</v>
      </c>
      <c r="AK122" s="168">
        <v>0</v>
      </c>
      <c r="AL122" s="168">
        <v>0</v>
      </c>
      <c r="AM122" s="168">
        <v>0</v>
      </c>
      <c r="AN122" s="168">
        <v>0</v>
      </c>
      <c r="AO122" s="168">
        <v>0</v>
      </c>
      <c r="AP122" s="168">
        <v>0</v>
      </c>
      <c r="AQ122" s="168">
        <v>0</v>
      </c>
      <c r="AR122" s="168">
        <v>0</v>
      </c>
      <c r="AS122" s="168">
        <v>0</v>
      </c>
      <c r="AT122" s="168">
        <v>0</v>
      </c>
      <c r="AU122" s="168">
        <v>0</v>
      </c>
      <c r="AV122" s="168">
        <v>0</v>
      </c>
      <c r="AW122" s="168">
        <v>0</v>
      </c>
      <c r="AX122" s="168">
        <v>0</v>
      </c>
      <c r="AY122" s="168">
        <v>0</v>
      </c>
      <c r="AZ122" s="168">
        <v>0</v>
      </c>
      <c r="BA122" s="168">
        <v>0</v>
      </c>
      <c r="BB122" s="168">
        <v>0</v>
      </c>
      <c r="BC122" s="168">
        <v>0</v>
      </c>
      <c r="BD122" s="168">
        <v>0</v>
      </c>
      <c r="BE122" s="168">
        <v>0</v>
      </c>
      <c r="BF122" s="168">
        <v>0</v>
      </c>
      <c r="BG122" s="168">
        <v>0</v>
      </c>
      <c r="BH122" s="168">
        <v>0</v>
      </c>
    </row>
    <row r="123" spans="1:60" ht="14.15" customHeight="1">
      <c r="A123" s="159">
        <v>117</v>
      </c>
      <c r="B123" s="58" t="s">
        <v>778</v>
      </c>
      <c r="C123" s="160">
        <v>7464.5400000000373</v>
      </c>
      <c r="D123" s="168">
        <v>0</v>
      </c>
      <c r="E123" s="168">
        <v>0</v>
      </c>
      <c r="F123" s="168">
        <v>0</v>
      </c>
      <c r="G123" s="168">
        <v>0</v>
      </c>
      <c r="H123" s="168">
        <v>0</v>
      </c>
      <c r="I123" s="168">
        <v>0</v>
      </c>
      <c r="J123" s="168">
        <v>0</v>
      </c>
      <c r="K123" s="168">
        <v>0</v>
      </c>
      <c r="L123" s="168">
        <v>0</v>
      </c>
      <c r="M123" s="168">
        <v>0</v>
      </c>
      <c r="N123" s="168">
        <v>0</v>
      </c>
      <c r="O123" s="168">
        <v>0</v>
      </c>
      <c r="P123" s="168">
        <v>0</v>
      </c>
      <c r="Q123" s="168">
        <v>0</v>
      </c>
      <c r="R123" s="168">
        <v>0</v>
      </c>
      <c r="S123" s="168">
        <v>0</v>
      </c>
      <c r="T123" s="168">
        <v>0</v>
      </c>
      <c r="U123" s="168">
        <v>7464.5400000000373</v>
      </c>
      <c r="V123" s="168">
        <v>0</v>
      </c>
      <c r="W123" s="168">
        <v>0</v>
      </c>
      <c r="X123" s="168">
        <v>0</v>
      </c>
      <c r="Y123" s="168">
        <v>0</v>
      </c>
      <c r="Z123" s="168">
        <v>0</v>
      </c>
      <c r="AA123" s="168">
        <v>0</v>
      </c>
      <c r="AB123" s="168">
        <v>0</v>
      </c>
      <c r="AC123" s="168">
        <v>0</v>
      </c>
      <c r="AD123" s="168">
        <v>0</v>
      </c>
      <c r="AE123" s="168">
        <v>0</v>
      </c>
      <c r="AF123" s="168">
        <v>0</v>
      </c>
      <c r="AG123" s="168">
        <v>0</v>
      </c>
      <c r="AH123" s="168">
        <v>0</v>
      </c>
      <c r="AI123" s="168">
        <v>0</v>
      </c>
      <c r="AJ123" s="168">
        <v>0</v>
      </c>
      <c r="AK123" s="168">
        <v>0</v>
      </c>
      <c r="AL123" s="168">
        <v>0</v>
      </c>
      <c r="AM123" s="168">
        <v>0</v>
      </c>
      <c r="AN123" s="168">
        <v>0</v>
      </c>
      <c r="AO123" s="168">
        <v>0</v>
      </c>
      <c r="AP123" s="168">
        <v>0</v>
      </c>
      <c r="AQ123" s="168">
        <v>0</v>
      </c>
      <c r="AR123" s="168">
        <v>0</v>
      </c>
      <c r="AS123" s="168">
        <v>0</v>
      </c>
      <c r="AT123" s="168">
        <v>0</v>
      </c>
      <c r="AU123" s="168">
        <v>0</v>
      </c>
      <c r="AV123" s="168">
        <v>0</v>
      </c>
      <c r="AW123" s="168">
        <v>0</v>
      </c>
      <c r="AX123" s="168">
        <v>0</v>
      </c>
      <c r="AY123" s="168">
        <v>0</v>
      </c>
      <c r="AZ123" s="168">
        <v>0</v>
      </c>
      <c r="BA123" s="168">
        <v>0</v>
      </c>
      <c r="BB123" s="168">
        <v>0</v>
      </c>
      <c r="BC123" s="168">
        <v>0</v>
      </c>
      <c r="BD123" s="168">
        <v>0</v>
      </c>
      <c r="BE123" s="168">
        <v>0</v>
      </c>
      <c r="BF123" s="168">
        <v>0</v>
      </c>
      <c r="BG123" s="168">
        <v>0</v>
      </c>
      <c r="BH123" s="168">
        <v>0</v>
      </c>
    </row>
    <row r="124" spans="1:60" ht="14.15" customHeight="1">
      <c r="A124" s="159">
        <v>118</v>
      </c>
      <c r="B124" s="171" t="s">
        <v>779</v>
      </c>
      <c r="C124" s="160">
        <v>0</v>
      </c>
      <c r="D124" s="168">
        <v>0</v>
      </c>
      <c r="E124" s="168">
        <v>0</v>
      </c>
      <c r="F124" s="168">
        <v>0</v>
      </c>
      <c r="G124" s="168">
        <v>0</v>
      </c>
      <c r="H124" s="168">
        <v>0</v>
      </c>
      <c r="I124" s="168">
        <v>0</v>
      </c>
      <c r="J124" s="168">
        <v>0</v>
      </c>
      <c r="K124" s="168">
        <v>0</v>
      </c>
      <c r="L124" s="168">
        <v>0</v>
      </c>
      <c r="M124" s="168">
        <v>0</v>
      </c>
      <c r="N124" s="168">
        <v>0</v>
      </c>
      <c r="O124" s="168">
        <v>0</v>
      </c>
      <c r="P124" s="168">
        <v>0</v>
      </c>
      <c r="Q124" s="168">
        <v>0</v>
      </c>
      <c r="R124" s="168">
        <v>0</v>
      </c>
      <c r="S124" s="168">
        <v>0</v>
      </c>
      <c r="T124" s="168">
        <v>0</v>
      </c>
      <c r="U124" s="168">
        <v>0</v>
      </c>
      <c r="V124" s="168">
        <v>0</v>
      </c>
      <c r="W124" s="168">
        <v>0</v>
      </c>
      <c r="X124" s="168">
        <v>0</v>
      </c>
      <c r="Y124" s="168">
        <v>0</v>
      </c>
      <c r="Z124" s="168">
        <v>0</v>
      </c>
      <c r="AA124" s="168">
        <v>0</v>
      </c>
      <c r="AB124" s="168">
        <v>0</v>
      </c>
      <c r="AC124" s="168">
        <v>0</v>
      </c>
      <c r="AD124" s="168">
        <v>0</v>
      </c>
      <c r="AE124" s="168">
        <v>0</v>
      </c>
      <c r="AF124" s="168">
        <v>0</v>
      </c>
      <c r="AG124" s="168">
        <v>0</v>
      </c>
      <c r="AH124" s="168">
        <v>0</v>
      </c>
      <c r="AI124" s="168">
        <v>0</v>
      </c>
      <c r="AJ124" s="168">
        <v>0</v>
      </c>
      <c r="AK124" s="168">
        <v>0</v>
      </c>
      <c r="AL124" s="168">
        <v>0</v>
      </c>
      <c r="AM124" s="168">
        <v>0</v>
      </c>
      <c r="AN124" s="168">
        <v>0</v>
      </c>
      <c r="AO124" s="168">
        <v>0</v>
      </c>
      <c r="AP124" s="168">
        <v>0</v>
      </c>
      <c r="AQ124" s="168">
        <v>0</v>
      </c>
      <c r="AR124" s="168">
        <v>0</v>
      </c>
      <c r="AS124" s="168">
        <v>0</v>
      </c>
      <c r="AT124" s="168">
        <v>0</v>
      </c>
      <c r="AU124" s="168">
        <v>0</v>
      </c>
      <c r="AV124" s="168">
        <v>0</v>
      </c>
      <c r="AW124" s="168">
        <v>0</v>
      </c>
      <c r="AX124" s="168">
        <v>0</v>
      </c>
      <c r="AY124" s="168">
        <v>0</v>
      </c>
      <c r="AZ124" s="168">
        <v>0</v>
      </c>
      <c r="BA124" s="168">
        <v>0</v>
      </c>
      <c r="BB124" s="168">
        <v>0</v>
      </c>
      <c r="BC124" s="168">
        <v>0</v>
      </c>
      <c r="BD124" s="168">
        <v>0</v>
      </c>
      <c r="BE124" s="168">
        <v>0</v>
      </c>
      <c r="BF124" s="168">
        <v>0</v>
      </c>
      <c r="BG124" s="168">
        <v>0</v>
      </c>
      <c r="BH124" s="168">
        <v>0</v>
      </c>
    </row>
    <row r="125" spans="1:60" ht="14.15" customHeight="1">
      <c r="A125" s="159">
        <v>119</v>
      </c>
      <c r="B125" s="173" t="s">
        <v>848</v>
      </c>
      <c r="C125" s="181">
        <v>11940675.909999955</v>
      </c>
      <c r="D125" s="181">
        <v>0</v>
      </c>
      <c r="E125" s="181">
        <v>0</v>
      </c>
      <c r="F125" s="181">
        <v>0</v>
      </c>
      <c r="G125" s="181">
        <v>0</v>
      </c>
      <c r="H125" s="181">
        <v>0</v>
      </c>
      <c r="I125" s="181">
        <v>0</v>
      </c>
      <c r="J125" s="181">
        <v>0</v>
      </c>
      <c r="K125" s="181">
        <v>0</v>
      </c>
      <c r="L125" s="181">
        <v>0</v>
      </c>
      <c r="M125" s="181">
        <v>0</v>
      </c>
      <c r="N125" s="181">
        <v>0</v>
      </c>
      <c r="O125" s="181">
        <v>0</v>
      </c>
      <c r="P125" s="181">
        <v>0</v>
      </c>
      <c r="Q125" s="181">
        <v>0</v>
      </c>
      <c r="R125" s="181">
        <v>0</v>
      </c>
      <c r="S125" s="181">
        <v>0</v>
      </c>
      <c r="T125" s="181">
        <v>0</v>
      </c>
      <c r="U125" s="181">
        <v>11940675.909999955</v>
      </c>
      <c r="V125" s="181">
        <v>0</v>
      </c>
      <c r="W125" s="181">
        <v>0</v>
      </c>
      <c r="X125" s="181">
        <v>0</v>
      </c>
      <c r="Y125" s="181">
        <v>0</v>
      </c>
      <c r="Z125" s="181">
        <v>0</v>
      </c>
      <c r="AA125" s="181">
        <v>0</v>
      </c>
      <c r="AB125" s="181">
        <v>0</v>
      </c>
      <c r="AC125" s="181">
        <v>0</v>
      </c>
      <c r="AD125" s="181">
        <v>0</v>
      </c>
      <c r="AE125" s="181">
        <v>0</v>
      </c>
      <c r="AF125" s="181">
        <v>0</v>
      </c>
      <c r="AG125" s="181">
        <v>0</v>
      </c>
      <c r="AH125" s="181">
        <v>0</v>
      </c>
      <c r="AI125" s="181">
        <v>0</v>
      </c>
      <c r="AJ125" s="181">
        <v>0</v>
      </c>
      <c r="AK125" s="181">
        <v>0</v>
      </c>
      <c r="AL125" s="181">
        <v>0</v>
      </c>
      <c r="AM125" s="181">
        <v>0</v>
      </c>
      <c r="AN125" s="181">
        <v>0</v>
      </c>
      <c r="AO125" s="181">
        <v>0</v>
      </c>
      <c r="AP125" s="181">
        <v>0</v>
      </c>
      <c r="AQ125" s="181">
        <v>0</v>
      </c>
      <c r="AR125" s="181">
        <v>0</v>
      </c>
      <c r="AS125" s="181">
        <v>0</v>
      </c>
      <c r="AT125" s="181">
        <v>0</v>
      </c>
      <c r="AU125" s="181">
        <v>0</v>
      </c>
      <c r="AV125" s="181">
        <v>0</v>
      </c>
      <c r="AW125" s="181">
        <v>0</v>
      </c>
      <c r="AX125" s="181">
        <v>0</v>
      </c>
      <c r="AY125" s="181">
        <v>0</v>
      </c>
      <c r="AZ125" s="181">
        <v>0</v>
      </c>
      <c r="BA125" s="181">
        <v>0</v>
      </c>
      <c r="BB125" s="181">
        <v>0</v>
      </c>
      <c r="BC125" s="181">
        <v>0</v>
      </c>
      <c r="BD125" s="181">
        <v>0</v>
      </c>
      <c r="BE125" s="181">
        <v>0</v>
      </c>
      <c r="BF125" s="181">
        <v>0</v>
      </c>
      <c r="BG125" s="181">
        <v>0</v>
      </c>
      <c r="BH125" s="181">
        <v>0</v>
      </c>
    </row>
    <row r="126" spans="1:60" ht="14.15" customHeight="1">
      <c r="A126" s="159">
        <v>120</v>
      </c>
      <c r="B126" s="176"/>
      <c r="C126" s="176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</row>
    <row r="127" spans="1:60" ht="14.15" customHeight="1">
      <c r="A127" s="159">
        <v>121</v>
      </c>
      <c r="B127" s="59" t="s">
        <v>781</v>
      </c>
      <c r="C127" s="59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</row>
    <row r="128" spans="1:60" ht="14.15" customHeight="1">
      <c r="A128" s="159">
        <v>122</v>
      </c>
      <c r="B128" s="58" t="s">
        <v>782</v>
      </c>
      <c r="C128" s="160">
        <v>0</v>
      </c>
      <c r="D128" s="168">
        <v>0</v>
      </c>
      <c r="E128" s="168">
        <v>0</v>
      </c>
      <c r="F128" s="168">
        <v>0</v>
      </c>
      <c r="G128" s="168">
        <v>0</v>
      </c>
      <c r="H128" s="168">
        <v>0</v>
      </c>
      <c r="I128" s="168">
        <v>0</v>
      </c>
      <c r="J128" s="168">
        <v>0</v>
      </c>
      <c r="K128" s="168">
        <v>0</v>
      </c>
      <c r="L128" s="168">
        <v>0</v>
      </c>
      <c r="M128" s="168">
        <v>0</v>
      </c>
      <c r="N128" s="168">
        <v>0</v>
      </c>
      <c r="O128" s="168">
        <v>0</v>
      </c>
      <c r="P128" s="168">
        <v>0</v>
      </c>
      <c r="Q128" s="168">
        <v>0</v>
      </c>
      <c r="R128" s="168">
        <v>0</v>
      </c>
      <c r="S128" s="168">
        <v>0</v>
      </c>
      <c r="T128" s="168">
        <v>0</v>
      </c>
      <c r="U128" s="168">
        <v>0</v>
      </c>
      <c r="V128" s="168">
        <v>0</v>
      </c>
      <c r="W128" s="168">
        <v>0</v>
      </c>
      <c r="X128" s="168">
        <v>0</v>
      </c>
      <c r="Y128" s="168">
        <v>0</v>
      </c>
      <c r="Z128" s="168">
        <v>0</v>
      </c>
      <c r="AA128" s="168">
        <v>0</v>
      </c>
      <c r="AB128" s="168">
        <v>0</v>
      </c>
      <c r="AC128" s="168">
        <v>0</v>
      </c>
      <c r="AD128" s="168">
        <v>0</v>
      </c>
      <c r="AE128" s="168">
        <v>0</v>
      </c>
      <c r="AF128" s="168">
        <v>0</v>
      </c>
      <c r="AG128" s="168">
        <v>0</v>
      </c>
      <c r="AH128" s="168">
        <v>0</v>
      </c>
      <c r="AI128" s="168">
        <v>0</v>
      </c>
      <c r="AJ128" s="168">
        <v>0</v>
      </c>
      <c r="AK128" s="168">
        <v>0</v>
      </c>
      <c r="AL128" s="168">
        <v>0</v>
      </c>
      <c r="AM128" s="168">
        <v>0</v>
      </c>
      <c r="AN128" s="168">
        <v>0</v>
      </c>
      <c r="AO128" s="168">
        <v>0</v>
      </c>
      <c r="AP128" s="168">
        <v>0</v>
      </c>
      <c r="AQ128" s="168">
        <v>0</v>
      </c>
      <c r="AR128" s="168">
        <v>0</v>
      </c>
      <c r="AS128" s="168">
        <v>0</v>
      </c>
      <c r="AT128" s="168">
        <v>0</v>
      </c>
      <c r="AU128" s="168">
        <v>0</v>
      </c>
      <c r="AV128" s="168">
        <v>0</v>
      </c>
      <c r="AW128" s="168">
        <v>0</v>
      </c>
      <c r="AX128" s="168">
        <v>0</v>
      </c>
      <c r="AY128" s="168">
        <v>0</v>
      </c>
      <c r="AZ128" s="168">
        <v>0</v>
      </c>
      <c r="BA128" s="168">
        <v>0</v>
      </c>
      <c r="BB128" s="168">
        <v>0</v>
      </c>
      <c r="BC128" s="168">
        <v>0</v>
      </c>
      <c r="BD128" s="168">
        <v>0</v>
      </c>
      <c r="BE128" s="168">
        <v>0</v>
      </c>
      <c r="BF128" s="168">
        <v>0</v>
      </c>
      <c r="BG128" s="168">
        <v>0</v>
      </c>
      <c r="BH128" s="168">
        <v>0</v>
      </c>
    </row>
    <row r="129" spans="1:60" ht="14.15" customHeight="1">
      <c r="A129" s="159">
        <v>123</v>
      </c>
      <c r="B129" s="58" t="s">
        <v>784</v>
      </c>
      <c r="C129" s="160">
        <v>0</v>
      </c>
      <c r="D129" s="168">
        <v>0</v>
      </c>
      <c r="E129" s="168">
        <v>0</v>
      </c>
      <c r="F129" s="168">
        <v>0</v>
      </c>
      <c r="G129" s="168">
        <v>0</v>
      </c>
      <c r="H129" s="168">
        <v>0</v>
      </c>
      <c r="I129" s="168">
        <v>0</v>
      </c>
      <c r="J129" s="168">
        <v>0</v>
      </c>
      <c r="K129" s="168">
        <v>0</v>
      </c>
      <c r="L129" s="168">
        <v>0</v>
      </c>
      <c r="M129" s="168">
        <v>0</v>
      </c>
      <c r="N129" s="168">
        <v>0</v>
      </c>
      <c r="O129" s="168">
        <v>0</v>
      </c>
      <c r="P129" s="168">
        <v>0</v>
      </c>
      <c r="Q129" s="168">
        <v>0</v>
      </c>
      <c r="R129" s="168">
        <v>0</v>
      </c>
      <c r="S129" s="168">
        <v>0</v>
      </c>
      <c r="T129" s="168">
        <v>0</v>
      </c>
      <c r="U129" s="168">
        <v>0</v>
      </c>
      <c r="V129" s="168">
        <v>0</v>
      </c>
      <c r="W129" s="168">
        <v>0</v>
      </c>
      <c r="X129" s="168">
        <v>0</v>
      </c>
      <c r="Y129" s="168">
        <v>0</v>
      </c>
      <c r="Z129" s="168">
        <v>0</v>
      </c>
      <c r="AA129" s="168">
        <v>0</v>
      </c>
      <c r="AB129" s="168">
        <v>0</v>
      </c>
      <c r="AC129" s="168">
        <v>0</v>
      </c>
      <c r="AD129" s="168">
        <v>0</v>
      </c>
      <c r="AE129" s="168">
        <v>0</v>
      </c>
      <c r="AF129" s="168">
        <v>0</v>
      </c>
      <c r="AG129" s="168">
        <v>0</v>
      </c>
      <c r="AH129" s="168">
        <v>0</v>
      </c>
      <c r="AI129" s="168">
        <v>0</v>
      </c>
      <c r="AJ129" s="168">
        <v>0</v>
      </c>
      <c r="AK129" s="168">
        <v>0</v>
      </c>
      <c r="AL129" s="168">
        <v>0</v>
      </c>
      <c r="AM129" s="168">
        <v>0</v>
      </c>
      <c r="AN129" s="168">
        <v>0</v>
      </c>
      <c r="AO129" s="168">
        <v>0</v>
      </c>
      <c r="AP129" s="168">
        <v>0</v>
      </c>
      <c r="AQ129" s="168">
        <v>0</v>
      </c>
      <c r="AR129" s="168">
        <v>0</v>
      </c>
      <c r="AS129" s="168">
        <v>0</v>
      </c>
      <c r="AT129" s="168">
        <v>0</v>
      </c>
      <c r="AU129" s="168">
        <v>0</v>
      </c>
      <c r="AV129" s="168">
        <v>0</v>
      </c>
      <c r="AW129" s="168">
        <v>0</v>
      </c>
      <c r="AX129" s="168">
        <v>0</v>
      </c>
      <c r="AY129" s="168">
        <v>0</v>
      </c>
      <c r="AZ129" s="168">
        <v>0</v>
      </c>
      <c r="BA129" s="168">
        <v>0</v>
      </c>
      <c r="BB129" s="168">
        <v>0</v>
      </c>
      <c r="BC129" s="168">
        <v>0</v>
      </c>
      <c r="BD129" s="168">
        <v>0</v>
      </c>
      <c r="BE129" s="168">
        <v>0</v>
      </c>
      <c r="BF129" s="168">
        <v>0</v>
      </c>
      <c r="BG129" s="168">
        <v>0</v>
      </c>
      <c r="BH129" s="168">
        <v>0</v>
      </c>
    </row>
    <row r="130" spans="1:60" ht="14.15" customHeight="1">
      <c r="A130" s="159">
        <v>124</v>
      </c>
      <c r="B130" s="58" t="s">
        <v>785</v>
      </c>
      <c r="C130" s="160">
        <v>0</v>
      </c>
      <c r="D130" s="168">
        <v>0</v>
      </c>
      <c r="E130" s="168">
        <v>0</v>
      </c>
      <c r="F130" s="168">
        <v>0</v>
      </c>
      <c r="G130" s="168">
        <v>0</v>
      </c>
      <c r="H130" s="168">
        <v>0</v>
      </c>
      <c r="I130" s="168">
        <v>0</v>
      </c>
      <c r="J130" s="168">
        <v>0</v>
      </c>
      <c r="K130" s="168">
        <v>0</v>
      </c>
      <c r="L130" s="168">
        <v>0</v>
      </c>
      <c r="M130" s="168">
        <v>0</v>
      </c>
      <c r="N130" s="168">
        <v>0</v>
      </c>
      <c r="O130" s="168">
        <v>0</v>
      </c>
      <c r="P130" s="168">
        <v>0</v>
      </c>
      <c r="Q130" s="168">
        <v>0</v>
      </c>
      <c r="R130" s="168">
        <v>0</v>
      </c>
      <c r="S130" s="168">
        <v>0</v>
      </c>
      <c r="T130" s="168">
        <v>0</v>
      </c>
      <c r="U130" s="168">
        <v>0</v>
      </c>
      <c r="V130" s="168">
        <v>0</v>
      </c>
      <c r="W130" s="168">
        <v>0</v>
      </c>
      <c r="X130" s="168">
        <v>0</v>
      </c>
      <c r="Y130" s="168">
        <v>0</v>
      </c>
      <c r="Z130" s="168">
        <v>0</v>
      </c>
      <c r="AA130" s="168">
        <v>0</v>
      </c>
      <c r="AB130" s="168">
        <v>0</v>
      </c>
      <c r="AC130" s="168">
        <v>0</v>
      </c>
      <c r="AD130" s="168">
        <v>0</v>
      </c>
      <c r="AE130" s="168">
        <v>0</v>
      </c>
      <c r="AF130" s="168">
        <v>0</v>
      </c>
      <c r="AG130" s="168">
        <v>0</v>
      </c>
      <c r="AH130" s="168">
        <v>0</v>
      </c>
      <c r="AI130" s="168">
        <v>0</v>
      </c>
      <c r="AJ130" s="168">
        <v>0</v>
      </c>
      <c r="AK130" s="168">
        <v>0</v>
      </c>
      <c r="AL130" s="168">
        <v>0</v>
      </c>
      <c r="AM130" s="168">
        <v>0</v>
      </c>
      <c r="AN130" s="168">
        <v>0</v>
      </c>
      <c r="AO130" s="168">
        <v>0</v>
      </c>
      <c r="AP130" s="168">
        <v>0</v>
      </c>
      <c r="AQ130" s="168">
        <v>0</v>
      </c>
      <c r="AR130" s="168">
        <v>0</v>
      </c>
      <c r="AS130" s="168">
        <v>0</v>
      </c>
      <c r="AT130" s="168">
        <v>0</v>
      </c>
      <c r="AU130" s="168">
        <v>0</v>
      </c>
      <c r="AV130" s="168">
        <v>0</v>
      </c>
      <c r="AW130" s="168">
        <v>0</v>
      </c>
      <c r="AX130" s="168">
        <v>0</v>
      </c>
      <c r="AY130" s="168">
        <v>0</v>
      </c>
      <c r="AZ130" s="168">
        <v>0</v>
      </c>
      <c r="BA130" s="168">
        <v>0</v>
      </c>
      <c r="BB130" s="168">
        <v>0</v>
      </c>
      <c r="BC130" s="168">
        <v>0</v>
      </c>
      <c r="BD130" s="168">
        <v>0</v>
      </c>
      <c r="BE130" s="168">
        <v>0</v>
      </c>
      <c r="BF130" s="168">
        <v>0</v>
      </c>
      <c r="BG130" s="168">
        <v>0</v>
      </c>
      <c r="BH130" s="168">
        <v>0</v>
      </c>
    </row>
    <row r="131" spans="1:60" ht="14.15" customHeight="1">
      <c r="A131" s="159">
        <v>125</v>
      </c>
      <c r="B131" s="58" t="s">
        <v>786</v>
      </c>
      <c r="C131" s="160">
        <v>0</v>
      </c>
      <c r="D131" s="168">
        <v>0</v>
      </c>
      <c r="E131" s="168">
        <v>0</v>
      </c>
      <c r="F131" s="168">
        <v>0</v>
      </c>
      <c r="G131" s="168">
        <v>0</v>
      </c>
      <c r="H131" s="168">
        <v>0</v>
      </c>
      <c r="I131" s="168">
        <v>0</v>
      </c>
      <c r="J131" s="168">
        <v>0</v>
      </c>
      <c r="K131" s="168">
        <v>0</v>
      </c>
      <c r="L131" s="168">
        <v>0</v>
      </c>
      <c r="M131" s="168">
        <v>0</v>
      </c>
      <c r="N131" s="168">
        <v>0</v>
      </c>
      <c r="O131" s="168">
        <v>0</v>
      </c>
      <c r="P131" s="168">
        <v>0</v>
      </c>
      <c r="Q131" s="168">
        <v>0</v>
      </c>
      <c r="R131" s="168">
        <v>0</v>
      </c>
      <c r="S131" s="168">
        <v>0</v>
      </c>
      <c r="T131" s="168">
        <v>0</v>
      </c>
      <c r="U131" s="168">
        <v>0</v>
      </c>
      <c r="V131" s="168">
        <v>0</v>
      </c>
      <c r="W131" s="168">
        <v>0</v>
      </c>
      <c r="X131" s="168">
        <v>0</v>
      </c>
      <c r="Y131" s="168">
        <v>0</v>
      </c>
      <c r="Z131" s="168">
        <v>0</v>
      </c>
      <c r="AA131" s="168">
        <v>0</v>
      </c>
      <c r="AB131" s="168">
        <v>0</v>
      </c>
      <c r="AC131" s="168">
        <v>0</v>
      </c>
      <c r="AD131" s="168">
        <v>0</v>
      </c>
      <c r="AE131" s="168">
        <v>0</v>
      </c>
      <c r="AF131" s="168">
        <v>0</v>
      </c>
      <c r="AG131" s="168">
        <v>0</v>
      </c>
      <c r="AH131" s="168">
        <v>0</v>
      </c>
      <c r="AI131" s="168">
        <v>0</v>
      </c>
      <c r="AJ131" s="168">
        <v>0</v>
      </c>
      <c r="AK131" s="168">
        <v>0</v>
      </c>
      <c r="AL131" s="168">
        <v>0</v>
      </c>
      <c r="AM131" s="168">
        <v>0</v>
      </c>
      <c r="AN131" s="168">
        <v>0</v>
      </c>
      <c r="AO131" s="168">
        <v>0</v>
      </c>
      <c r="AP131" s="168">
        <v>0</v>
      </c>
      <c r="AQ131" s="168">
        <v>0</v>
      </c>
      <c r="AR131" s="168">
        <v>0</v>
      </c>
      <c r="AS131" s="168">
        <v>0</v>
      </c>
      <c r="AT131" s="168">
        <v>0</v>
      </c>
      <c r="AU131" s="168">
        <v>0</v>
      </c>
      <c r="AV131" s="168">
        <v>0</v>
      </c>
      <c r="AW131" s="168">
        <v>0</v>
      </c>
      <c r="AX131" s="168">
        <v>0</v>
      </c>
      <c r="AY131" s="168">
        <v>0</v>
      </c>
      <c r="AZ131" s="168">
        <v>0</v>
      </c>
      <c r="BA131" s="168">
        <v>0</v>
      </c>
      <c r="BB131" s="168">
        <v>0</v>
      </c>
      <c r="BC131" s="168">
        <v>0</v>
      </c>
      <c r="BD131" s="168">
        <v>0</v>
      </c>
      <c r="BE131" s="168">
        <v>0</v>
      </c>
      <c r="BF131" s="168">
        <v>0</v>
      </c>
      <c r="BG131" s="168">
        <v>0</v>
      </c>
      <c r="BH131" s="168">
        <v>0</v>
      </c>
    </row>
    <row r="132" spans="1:60" ht="14.15" customHeight="1">
      <c r="A132" s="159">
        <v>126</v>
      </c>
      <c r="B132" s="58" t="s">
        <v>788</v>
      </c>
      <c r="C132" s="160">
        <v>0</v>
      </c>
      <c r="D132" s="168">
        <v>0</v>
      </c>
      <c r="E132" s="168">
        <v>0</v>
      </c>
      <c r="F132" s="168">
        <v>0</v>
      </c>
      <c r="G132" s="168">
        <v>0</v>
      </c>
      <c r="H132" s="168">
        <v>0</v>
      </c>
      <c r="I132" s="168">
        <v>0</v>
      </c>
      <c r="J132" s="168">
        <v>0</v>
      </c>
      <c r="K132" s="168">
        <v>0</v>
      </c>
      <c r="L132" s="168">
        <v>0</v>
      </c>
      <c r="M132" s="168">
        <v>0</v>
      </c>
      <c r="N132" s="168">
        <v>0</v>
      </c>
      <c r="O132" s="168">
        <v>0</v>
      </c>
      <c r="P132" s="168">
        <v>0</v>
      </c>
      <c r="Q132" s="168">
        <v>0</v>
      </c>
      <c r="R132" s="168">
        <v>0</v>
      </c>
      <c r="S132" s="168">
        <v>0</v>
      </c>
      <c r="T132" s="168">
        <v>0</v>
      </c>
      <c r="U132" s="168">
        <v>0</v>
      </c>
      <c r="V132" s="168">
        <v>0</v>
      </c>
      <c r="W132" s="168">
        <v>0</v>
      </c>
      <c r="X132" s="168">
        <v>0</v>
      </c>
      <c r="Y132" s="168">
        <v>0</v>
      </c>
      <c r="Z132" s="168">
        <v>0</v>
      </c>
      <c r="AA132" s="168">
        <v>0</v>
      </c>
      <c r="AB132" s="168">
        <v>0</v>
      </c>
      <c r="AC132" s="168">
        <v>0</v>
      </c>
      <c r="AD132" s="168">
        <v>0</v>
      </c>
      <c r="AE132" s="168">
        <v>0</v>
      </c>
      <c r="AF132" s="168">
        <v>0</v>
      </c>
      <c r="AG132" s="168">
        <v>0</v>
      </c>
      <c r="AH132" s="168">
        <v>0</v>
      </c>
      <c r="AI132" s="168">
        <v>0</v>
      </c>
      <c r="AJ132" s="168">
        <v>0</v>
      </c>
      <c r="AK132" s="168">
        <v>0</v>
      </c>
      <c r="AL132" s="168">
        <v>0</v>
      </c>
      <c r="AM132" s="168">
        <v>0</v>
      </c>
      <c r="AN132" s="168">
        <v>0</v>
      </c>
      <c r="AO132" s="168">
        <v>0</v>
      </c>
      <c r="AP132" s="168">
        <v>0</v>
      </c>
      <c r="AQ132" s="168">
        <v>0</v>
      </c>
      <c r="AR132" s="168">
        <v>0</v>
      </c>
      <c r="AS132" s="168">
        <v>0</v>
      </c>
      <c r="AT132" s="168">
        <v>0</v>
      </c>
      <c r="AU132" s="168">
        <v>0</v>
      </c>
      <c r="AV132" s="168">
        <v>0</v>
      </c>
      <c r="AW132" s="168">
        <v>0</v>
      </c>
      <c r="AX132" s="168">
        <v>0</v>
      </c>
      <c r="AY132" s="168">
        <v>0</v>
      </c>
      <c r="AZ132" s="168">
        <v>0</v>
      </c>
      <c r="BA132" s="168">
        <v>0</v>
      </c>
      <c r="BB132" s="168">
        <v>0</v>
      </c>
      <c r="BC132" s="168">
        <v>0</v>
      </c>
      <c r="BD132" s="168">
        <v>0</v>
      </c>
      <c r="BE132" s="168">
        <v>0</v>
      </c>
      <c r="BF132" s="168">
        <v>0</v>
      </c>
      <c r="BG132" s="168">
        <v>0</v>
      </c>
      <c r="BH132" s="168">
        <v>0</v>
      </c>
    </row>
    <row r="133" spans="1:60" ht="14.15" customHeight="1">
      <c r="A133" s="159">
        <v>127</v>
      </c>
      <c r="B133" s="58" t="s">
        <v>789</v>
      </c>
      <c r="C133" s="160">
        <v>18000000</v>
      </c>
      <c r="D133" s="168">
        <v>0</v>
      </c>
      <c r="E133" s="168">
        <v>0</v>
      </c>
      <c r="F133" s="168">
        <v>0</v>
      </c>
      <c r="G133" s="168">
        <v>0</v>
      </c>
      <c r="H133" s="168">
        <v>0</v>
      </c>
      <c r="I133" s="168">
        <v>0</v>
      </c>
      <c r="J133" s="168">
        <v>0</v>
      </c>
      <c r="K133" s="168">
        <v>0</v>
      </c>
      <c r="L133" s="168">
        <v>0</v>
      </c>
      <c r="M133" s="168">
        <v>0</v>
      </c>
      <c r="N133" s="168">
        <v>0</v>
      </c>
      <c r="O133" s="168">
        <v>0</v>
      </c>
      <c r="P133" s="168">
        <v>0</v>
      </c>
      <c r="Q133" s="168">
        <v>0</v>
      </c>
      <c r="R133" s="168">
        <v>0</v>
      </c>
      <c r="S133" s="168">
        <v>0</v>
      </c>
      <c r="T133" s="168">
        <v>0</v>
      </c>
      <c r="U133" s="168">
        <v>0</v>
      </c>
      <c r="V133" s="168">
        <v>0</v>
      </c>
      <c r="W133" s="168">
        <v>0</v>
      </c>
      <c r="X133" s="168">
        <v>0</v>
      </c>
      <c r="Y133" s="168">
        <v>0</v>
      </c>
      <c r="Z133" s="168">
        <v>0</v>
      </c>
      <c r="AA133" s="168">
        <v>0</v>
      </c>
      <c r="AB133" s="168">
        <v>0</v>
      </c>
      <c r="AC133" s="168">
        <v>0</v>
      </c>
      <c r="AD133" s="168">
        <v>0</v>
      </c>
      <c r="AE133" s="168">
        <v>0</v>
      </c>
      <c r="AF133" s="168">
        <v>0</v>
      </c>
      <c r="AG133" s="168">
        <v>0</v>
      </c>
      <c r="AH133" s="168">
        <v>0</v>
      </c>
      <c r="AI133" s="168">
        <v>0</v>
      </c>
      <c r="AJ133" s="168">
        <v>0</v>
      </c>
      <c r="AK133" s="168">
        <v>0</v>
      </c>
      <c r="AL133" s="168">
        <v>0</v>
      </c>
      <c r="AM133" s="168">
        <v>0</v>
      </c>
      <c r="AN133" s="168">
        <v>0</v>
      </c>
      <c r="AO133" s="168">
        <v>0</v>
      </c>
      <c r="AP133" s="168">
        <v>0</v>
      </c>
      <c r="AQ133" s="168">
        <v>0</v>
      </c>
      <c r="AR133" s="168">
        <v>0</v>
      </c>
      <c r="AS133" s="168">
        <v>0</v>
      </c>
      <c r="AT133" s="168">
        <v>0</v>
      </c>
      <c r="AU133" s="168">
        <v>0</v>
      </c>
      <c r="AV133" s="168">
        <v>18000000</v>
      </c>
      <c r="AW133" s="168">
        <v>0</v>
      </c>
      <c r="AX133" s="168">
        <v>0</v>
      </c>
      <c r="AY133" s="168">
        <v>0</v>
      </c>
      <c r="AZ133" s="168">
        <v>0</v>
      </c>
      <c r="BA133" s="168">
        <v>0</v>
      </c>
      <c r="BB133" s="168">
        <v>0</v>
      </c>
      <c r="BC133" s="168">
        <v>0</v>
      </c>
      <c r="BD133" s="168">
        <v>0</v>
      </c>
      <c r="BE133" s="168">
        <v>0</v>
      </c>
      <c r="BF133" s="168">
        <v>0</v>
      </c>
      <c r="BG133" s="168">
        <v>0</v>
      </c>
      <c r="BH133" s="168">
        <v>0</v>
      </c>
    </row>
    <row r="134" spans="1:60" ht="14.15" customHeight="1">
      <c r="A134" s="159">
        <v>128</v>
      </c>
      <c r="B134" s="58" t="s">
        <v>790</v>
      </c>
      <c r="C134" s="160">
        <v>0</v>
      </c>
      <c r="D134" s="168">
        <v>0</v>
      </c>
      <c r="E134" s="168">
        <v>0</v>
      </c>
      <c r="F134" s="168">
        <v>0</v>
      </c>
      <c r="G134" s="168">
        <v>0</v>
      </c>
      <c r="H134" s="168">
        <v>0</v>
      </c>
      <c r="I134" s="168">
        <v>0</v>
      </c>
      <c r="J134" s="168">
        <v>0</v>
      </c>
      <c r="K134" s="168">
        <v>0</v>
      </c>
      <c r="L134" s="168">
        <v>0</v>
      </c>
      <c r="M134" s="168">
        <v>0</v>
      </c>
      <c r="N134" s="168">
        <v>0</v>
      </c>
      <c r="O134" s="168">
        <v>0</v>
      </c>
      <c r="P134" s="168">
        <v>0</v>
      </c>
      <c r="Q134" s="168">
        <v>0</v>
      </c>
      <c r="R134" s="168">
        <v>0</v>
      </c>
      <c r="S134" s="168">
        <v>0</v>
      </c>
      <c r="T134" s="168">
        <v>0</v>
      </c>
      <c r="U134" s="168">
        <v>0</v>
      </c>
      <c r="V134" s="168">
        <v>0</v>
      </c>
      <c r="W134" s="168">
        <v>0</v>
      </c>
      <c r="X134" s="168">
        <v>0</v>
      </c>
      <c r="Y134" s="168">
        <v>0</v>
      </c>
      <c r="Z134" s="168">
        <v>0</v>
      </c>
      <c r="AA134" s="168">
        <v>0</v>
      </c>
      <c r="AB134" s="168">
        <v>0</v>
      </c>
      <c r="AC134" s="168">
        <v>0</v>
      </c>
      <c r="AD134" s="168">
        <v>0</v>
      </c>
      <c r="AE134" s="168">
        <v>0</v>
      </c>
      <c r="AF134" s="168">
        <v>0</v>
      </c>
      <c r="AG134" s="168">
        <v>0</v>
      </c>
      <c r="AH134" s="168">
        <v>0</v>
      </c>
      <c r="AI134" s="168">
        <v>0</v>
      </c>
      <c r="AJ134" s="168">
        <v>0</v>
      </c>
      <c r="AK134" s="168">
        <v>0</v>
      </c>
      <c r="AL134" s="168">
        <v>0</v>
      </c>
      <c r="AM134" s="168">
        <v>0</v>
      </c>
      <c r="AN134" s="168">
        <v>0</v>
      </c>
      <c r="AO134" s="168">
        <v>0</v>
      </c>
      <c r="AP134" s="168">
        <v>0</v>
      </c>
      <c r="AQ134" s="168">
        <v>0</v>
      </c>
      <c r="AR134" s="168">
        <v>0</v>
      </c>
      <c r="AS134" s="168">
        <v>0</v>
      </c>
      <c r="AT134" s="168">
        <v>0</v>
      </c>
      <c r="AU134" s="168">
        <v>0</v>
      </c>
      <c r="AV134" s="168">
        <v>0</v>
      </c>
      <c r="AW134" s="168">
        <v>0</v>
      </c>
      <c r="AX134" s="168">
        <v>0</v>
      </c>
      <c r="AY134" s="168">
        <v>0</v>
      </c>
      <c r="AZ134" s="168">
        <v>0</v>
      </c>
      <c r="BA134" s="168">
        <v>0</v>
      </c>
      <c r="BB134" s="168">
        <v>0</v>
      </c>
      <c r="BC134" s="168">
        <v>0</v>
      </c>
      <c r="BD134" s="168">
        <v>0</v>
      </c>
      <c r="BE134" s="168">
        <v>0</v>
      </c>
      <c r="BF134" s="168">
        <v>0</v>
      </c>
      <c r="BG134" s="168">
        <v>0</v>
      </c>
      <c r="BH134" s="168">
        <v>0</v>
      </c>
    </row>
    <row r="135" spans="1:60" ht="14.15" customHeight="1">
      <c r="A135" s="159">
        <v>129</v>
      </c>
      <c r="B135" s="58" t="s">
        <v>791</v>
      </c>
      <c r="C135" s="160">
        <v>0</v>
      </c>
      <c r="D135" s="168">
        <v>0</v>
      </c>
      <c r="E135" s="168">
        <v>0</v>
      </c>
      <c r="F135" s="168">
        <v>0</v>
      </c>
      <c r="G135" s="168">
        <v>0</v>
      </c>
      <c r="H135" s="168">
        <v>0</v>
      </c>
      <c r="I135" s="168">
        <v>0</v>
      </c>
      <c r="J135" s="168">
        <v>0</v>
      </c>
      <c r="K135" s="168">
        <v>0</v>
      </c>
      <c r="L135" s="168">
        <v>0</v>
      </c>
      <c r="M135" s="168">
        <v>0</v>
      </c>
      <c r="N135" s="168">
        <v>0</v>
      </c>
      <c r="O135" s="168">
        <v>0</v>
      </c>
      <c r="P135" s="168">
        <v>0</v>
      </c>
      <c r="Q135" s="168">
        <v>0</v>
      </c>
      <c r="R135" s="168">
        <v>0</v>
      </c>
      <c r="S135" s="168">
        <v>0</v>
      </c>
      <c r="T135" s="168">
        <v>0</v>
      </c>
      <c r="U135" s="168">
        <v>0</v>
      </c>
      <c r="V135" s="168">
        <v>0</v>
      </c>
      <c r="W135" s="168">
        <v>0</v>
      </c>
      <c r="X135" s="168">
        <v>0</v>
      </c>
      <c r="Y135" s="168">
        <v>0</v>
      </c>
      <c r="Z135" s="168">
        <v>0</v>
      </c>
      <c r="AA135" s="168">
        <v>0</v>
      </c>
      <c r="AB135" s="168">
        <v>0</v>
      </c>
      <c r="AC135" s="168">
        <v>0</v>
      </c>
      <c r="AD135" s="168">
        <v>0</v>
      </c>
      <c r="AE135" s="168">
        <v>0</v>
      </c>
      <c r="AF135" s="168">
        <v>0</v>
      </c>
      <c r="AG135" s="168">
        <v>0</v>
      </c>
      <c r="AH135" s="168">
        <v>0</v>
      </c>
      <c r="AI135" s="168">
        <v>0</v>
      </c>
      <c r="AJ135" s="168">
        <v>0</v>
      </c>
      <c r="AK135" s="168">
        <v>0</v>
      </c>
      <c r="AL135" s="168">
        <v>0</v>
      </c>
      <c r="AM135" s="168">
        <v>0</v>
      </c>
      <c r="AN135" s="168">
        <v>0</v>
      </c>
      <c r="AO135" s="168">
        <v>0</v>
      </c>
      <c r="AP135" s="168">
        <v>0</v>
      </c>
      <c r="AQ135" s="168">
        <v>0</v>
      </c>
      <c r="AR135" s="168">
        <v>0</v>
      </c>
      <c r="AS135" s="168">
        <v>0</v>
      </c>
      <c r="AT135" s="168">
        <v>0</v>
      </c>
      <c r="AU135" s="168">
        <v>0</v>
      </c>
      <c r="AV135" s="168">
        <v>0</v>
      </c>
      <c r="AW135" s="168">
        <v>0</v>
      </c>
      <c r="AX135" s="168">
        <v>0</v>
      </c>
      <c r="AY135" s="168">
        <v>0</v>
      </c>
      <c r="AZ135" s="168">
        <v>0</v>
      </c>
      <c r="BA135" s="168">
        <v>0</v>
      </c>
      <c r="BB135" s="168">
        <v>0</v>
      </c>
      <c r="BC135" s="168">
        <v>0</v>
      </c>
      <c r="BD135" s="168">
        <v>0</v>
      </c>
      <c r="BE135" s="168">
        <v>0</v>
      </c>
      <c r="BF135" s="168">
        <v>0</v>
      </c>
      <c r="BG135" s="168">
        <v>0</v>
      </c>
      <c r="BH135" s="168">
        <v>0</v>
      </c>
    </row>
    <row r="136" spans="1:60" ht="14.15" customHeight="1">
      <c r="A136" s="159">
        <v>130</v>
      </c>
      <c r="B136" s="58" t="s">
        <v>792</v>
      </c>
      <c r="C136" s="160">
        <v>0</v>
      </c>
      <c r="D136" s="168">
        <v>0</v>
      </c>
      <c r="E136" s="168">
        <v>0</v>
      </c>
      <c r="F136" s="168">
        <v>0</v>
      </c>
      <c r="G136" s="168">
        <v>0</v>
      </c>
      <c r="H136" s="168">
        <v>0</v>
      </c>
      <c r="I136" s="168">
        <v>0</v>
      </c>
      <c r="J136" s="168">
        <v>0</v>
      </c>
      <c r="K136" s="168">
        <v>0</v>
      </c>
      <c r="L136" s="168">
        <v>0</v>
      </c>
      <c r="M136" s="168">
        <v>0</v>
      </c>
      <c r="N136" s="168">
        <v>0</v>
      </c>
      <c r="O136" s="168">
        <v>0</v>
      </c>
      <c r="P136" s="168">
        <v>0</v>
      </c>
      <c r="Q136" s="168">
        <v>0</v>
      </c>
      <c r="R136" s="168">
        <v>0</v>
      </c>
      <c r="S136" s="168">
        <v>0</v>
      </c>
      <c r="T136" s="168">
        <v>0</v>
      </c>
      <c r="U136" s="168">
        <v>0</v>
      </c>
      <c r="V136" s="168">
        <v>0</v>
      </c>
      <c r="W136" s="168">
        <v>0</v>
      </c>
      <c r="X136" s="168">
        <v>0</v>
      </c>
      <c r="Y136" s="168">
        <v>0</v>
      </c>
      <c r="Z136" s="168">
        <v>0</v>
      </c>
      <c r="AA136" s="168">
        <v>0</v>
      </c>
      <c r="AB136" s="168">
        <v>0</v>
      </c>
      <c r="AC136" s="168">
        <v>0</v>
      </c>
      <c r="AD136" s="168">
        <v>0</v>
      </c>
      <c r="AE136" s="168">
        <v>0</v>
      </c>
      <c r="AF136" s="168">
        <v>0</v>
      </c>
      <c r="AG136" s="168">
        <v>0</v>
      </c>
      <c r="AH136" s="168">
        <v>0</v>
      </c>
      <c r="AI136" s="168">
        <v>0</v>
      </c>
      <c r="AJ136" s="168">
        <v>0</v>
      </c>
      <c r="AK136" s="168">
        <v>0</v>
      </c>
      <c r="AL136" s="168">
        <v>0</v>
      </c>
      <c r="AM136" s="168">
        <v>0</v>
      </c>
      <c r="AN136" s="168">
        <v>0</v>
      </c>
      <c r="AO136" s="168">
        <v>0</v>
      </c>
      <c r="AP136" s="168">
        <v>0</v>
      </c>
      <c r="AQ136" s="168">
        <v>0</v>
      </c>
      <c r="AR136" s="168">
        <v>0</v>
      </c>
      <c r="AS136" s="168">
        <v>0</v>
      </c>
      <c r="AT136" s="168">
        <v>0</v>
      </c>
      <c r="AU136" s="168">
        <v>0</v>
      </c>
      <c r="AV136" s="168">
        <v>0</v>
      </c>
      <c r="AW136" s="168">
        <v>0</v>
      </c>
      <c r="AX136" s="168">
        <v>0</v>
      </c>
      <c r="AY136" s="168">
        <v>0</v>
      </c>
      <c r="AZ136" s="168">
        <v>0</v>
      </c>
      <c r="BA136" s="168">
        <v>0</v>
      </c>
      <c r="BB136" s="168">
        <v>0</v>
      </c>
      <c r="BC136" s="168">
        <v>0</v>
      </c>
      <c r="BD136" s="168">
        <v>0</v>
      </c>
      <c r="BE136" s="168">
        <v>0</v>
      </c>
      <c r="BF136" s="168">
        <v>0</v>
      </c>
      <c r="BG136" s="168">
        <v>0</v>
      </c>
      <c r="BH136" s="168">
        <v>0</v>
      </c>
    </row>
    <row r="137" spans="1:60" ht="14.15" customHeight="1">
      <c r="A137" s="159">
        <v>131</v>
      </c>
      <c r="B137" s="58" t="s">
        <v>793</v>
      </c>
      <c r="C137" s="160">
        <v>0</v>
      </c>
      <c r="D137" s="168">
        <v>0</v>
      </c>
      <c r="E137" s="168">
        <v>0</v>
      </c>
      <c r="F137" s="168">
        <v>0</v>
      </c>
      <c r="G137" s="168">
        <v>0</v>
      </c>
      <c r="H137" s="168">
        <v>0</v>
      </c>
      <c r="I137" s="168">
        <v>0</v>
      </c>
      <c r="J137" s="168">
        <v>0</v>
      </c>
      <c r="K137" s="168">
        <v>0</v>
      </c>
      <c r="L137" s="168">
        <v>0</v>
      </c>
      <c r="M137" s="168">
        <v>0</v>
      </c>
      <c r="N137" s="168">
        <v>0</v>
      </c>
      <c r="O137" s="168">
        <v>0</v>
      </c>
      <c r="P137" s="168">
        <v>0</v>
      </c>
      <c r="Q137" s="168">
        <v>0</v>
      </c>
      <c r="R137" s="168">
        <v>0</v>
      </c>
      <c r="S137" s="168">
        <v>0</v>
      </c>
      <c r="T137" s="168">
        <v>0</v>
      </c>
      <c r="U137" s="168">
        <v>0</v>
      </c>
      <c r="V137" s="168">
        <v>0</v>
      </c>
      <c r="W137" s="168">
        <v>0</v>
      </c>
      <c r="X137" s="168">
        <v>0</v>
      </c>
      <c r="Y137" s="168">
        <v>0</v>
      </c>
      <c r="Z137" s="168">
        <v>0</v>
      </c>
      <c r="AA137" s="168">
        <v>0</v>
      </c>
      <c r="AB137" s="168">
        <v>0</v>
      </c>
      <c r="AC137" s="168">
        <v>0</v>
      </c>
      <c r="AD137" s="168">
        <v>0</v>
      </c>
      <c r="AE137" s="168">
        <v>0</v>
      </c>
      <c r="AF137" s="168">
        <v>0</v>
      </c>
      <c r="AG137" s="168">
        <v>0</v>
      </c>
      <c r="AH137" s="168">
        <v>0</v>
      </c>
      <c r="AI137" s="168">
        <v>0</v>
      </c>
      <c r="AJ137" s="168">
        <v>0</v>
      </c>
      <c r="AK137" s="168">
        <v>0</v>
      </c>
      <c r="AL137" s="168">
        <v>0</v>
      </c>
      <c r="AM137" s="168">
        <v>0</v>
      </c>
      <c r="AN137" s="168">
        <v>0</v>
      </c>
      <c r="AO137" s="168">
        <v>0</v>
      </c>
      <c r="AP137" s="168">
        <v>0</v>
      </c>
      <c r="AQ137" s="168">
        <v>0</v>
      </c>
      <c r="AR137" s="168">
        <v>0</v>
      </c>
      <c r="AS137" s="168">
        <v>0</v>
      </c>
      <c r="AT137" s="168">
        <v>0</v>
      </c>
      <c r="AU137" s="168">
        <v>0</v>
      </c>
      <c r="AV137" s="168">
        <v>0</v>
      </c>
      <c r="AW137" s="168">
        <v>0</v>
      </c>
      <c r="AX137" s="168">
        <v>0</v>
      </c>
      <c r="AY137" s="168">
        <v>0</v>
      </c>
      <c r="AZ137" s="168">
        <v>0</v>
      </c>
      <c r="BA137" s="168">
        <v>0</v>
      </c>
      <c r="BB137" s="168">
        <v>0</v>
      </c>
      <c r="BC137" s="168">
        <v>0</v>
      </c>
      <c r="BD137" s="168">
        <v>0</v>
      </c>
      <c r="BE137" s="168">
        <v>0</v>
      </c>
      <c r="BF137" s="168">
        <v>0</v>
      </c>
      <c r="BG137" s="168">
        <v>0</v>
      </c>
      <c r="BH137" s="168">
        <v>0</v>
      </c>
    </row>
    <row r="138" spans="1:60" ht="14.15" customHeight="1">
      <c r="A138" s="159">
        <v>132</v>
      </c>
      <c r="B138" s="58" t="s">
        <v>794</v>
      </c>
      <c r="C138" s="160">
        <v>0</v>
      </c>
      <c r="D138" s="168">
        <v>0</v>
      </c>
      <c r="E138" s="168">
        <v>0</v>
      </c>
      <c r="F138" s="168">
        <v>0</v>
      </c>
      <c r="G138" s="168">
        <v>0</v>
      </c>
      <c r="H138" s="168">
        <v>0</v>
      </c>
      <c r="I138" s="168">
        <v>0</v>
      </c>
      <c r="J138" s="168">
        <v>0</v>
      </c>
      <c r="K138" s="168">
        <v>0</v>
      </c>
      <c r="L138" s="168">
        <v>0</v>
      </c>
      <c r="M138" s="168">
        <v>0</v>
      </c>
      <c r="N138" s="168">
        <v>0</v>
      </c>
      <c r="O138" s="168">
        <v>0</v>
      </c>
      <c r="P138" s="168">
        <v>0</v>
      </c>
      <c r="Q138" s="168">
        <v>0</v>
      </c>
      <c r="R138" s="168">
        <v>0</v>
      </c>
      <c r="S138" s="168">
        <v>0</v>
      </c>
      <c r="T138" s="168">
        <v>0</v>
      </c>
      <c r="U138" s="168">
        <v>0</v>
      </c>
      <c r="V138" s="168">
        <v>0</v>
      </c>
      <c r="W138" s="168">
        <v>0</v>
      </c>
      <c r="X138" s="168">
        <v>0</v>
      </c>
      <c r="Y138" s="168">
        <v>0</v>
      </c>
      <c r="Z138" s="168">
        <v>0</v>
      </c>
      <c r="AA138" s="168">
        <v>0</v>
      </c>
      <c r="AB138" s="168">
        <v>0</v>
      </c>
      <c r="AC138" s="168">
        <v>0</v>
      </c>
      <c r="AD138" s="168">
        <v>0</v>
      </c>
      <c r="AE138" s="168">
        <v>0</v>
      </c>
      <c r="AF138" s="168">
        <v>0</v>
      </c>
      <c r="AG138" s="168">
        <v>0</v>
      </c>
      <c r="AH138" s="168">
        <v>0</v>
      </c>
      <c r="AI138" s="168">
        <v>0</v>
      </c>
      <c r="AJ138" s="168">
        <v>0</v>
      </c>
      <c r="AK138" s="168">
        <v>0</v>
      </c>
      <c r="AL138" s="168">
        <v>0</v>
      </c>
      <c r="AM138" s="168">
        <v>0</v>
      </c>
      <c r="AN138" s="168">
        <v>0</v>
      </c>
      <c r="AO138" s="168">
        <v>0</v>
      </c>
      <c r="AP138" s="168">
        <v>0</v>
      </c>
      <c r="AQ138" s="168">
        <v>0</v>
      </c>
      <c r="AR138" s="168">
        <v>0</v>
      </c>
      <c r="AS138" s="168">
        <v>0</v>
      </c>
      <c r="AT138" s="168">
        <v>0</v>
      </c>
      <c r="AU138" s="168">
        <v>0</v>
      </c>
      <c r="AV138" s="168">
        <v>0</v>
      </c>
      <c r="AW138" s="168">
        <v>0</v>
      </c>
      <c r="AX138" s="168">
        <v>0</v>
      </c>
      <c r="AY138" s="168">
        <v>0</v>
      </c>
      <c r="AZ138" s="168">
        <v>0</v>
      </c>
      <c r="BA138" s="168">
        <v>0</v>
      </c>
      <c r="BB138" s="168">
        <v>0</v>
      </c>
      <c r="BC138" s="168">
        <v>0</v>
      </c>
      <c r="BD138" s="168">
        <v>0</v>
      </c>
      <c r="BE138" s="168">
        <v>0</v>
      </c>
      <c r="BF138" s="168">
        <v>0</v>
      </c>
      <c r="BG138" s="168">
        <v>0</v>
      </c>
      <c r="BH138" s="168">
        <v>0</v>
      </c>
    </row>
    <row r="139" spans="1:60" ht="14.15" customHeight="1">
      <c r="A139" s="159">
        <v>133</v>
      </c>
      <c r="B139" s="58" t="s">
        <v>795</v>
      </c>
      <c r="C139" s="160">
        <v>0</v>
      </c>
      <c r="D139" s="168">
        <v>0</v>
      </c>
      <c r="E139" s="168">
        <v>0</v>
      </c>
      <c r="F139" s="168">
        <v>0</v>
      </c>
      <c r="G139" s="168">
        <v>0</v>
      </c>
      <c r="H139" s="168">
        <v>0</v>
      </c>
      <c r="I139" s="168">
        <v>0</v>
      </c>
      <c r="J139" s="168">
        <v>0</v>
      </c>
      <c r="K139" s="168">
        <v>0</v>
      </c>
      <c r="L139" s="168">
        <v>0</v>
      </c>
      <c r="M139" s="168">
        <v>0</v>
      </c>
      <c r="N139" s="168">
        <v>0</v>
      </c>
      <c r="O139" s="168">
        <v>0</v>
      </c>
      <c r="P139" s="168">
        <v>0</v>
      </c>
      <c r="Q139" s="168">
        <v>0</v>
      </c>
      <c r="R139" s="168">
        <v>0</v>
      </c>
      <c r="S139" s="168">
        <v>0</v>
      </c>
      <c r="T139" s="168">
        <v>0</v>
      </c>
      <c r="U139" s="168">
        <v>0</v>
      </c>
      <c r="V139" s="168">
        <v>0</v>
      </c>
      <c r="W139" s="168">
        <v>0</v>
      </c>
      <c r="X139" s="168">
        <v>0</v>
      </c>
      <c r="Y139" s="168">
        <v>0</v>
      </c>
      <c r="Z139" s="168">
        <v>0</v>
      </c>
      <c r="AA139" s="168">
        <v>0</v>
      </c>
      <c r="AB139" s="168">
        <v>0</v>
      </c>
      <c r="AC139" s="168">
        <v>0</v>
      </c>
      <c r="AD139" s="168">
        <v>0</v>
      </c>
      <c r="AE139" s="168">
        <v>0</v>
      </c>
      <c r="AF139" s="168">
        <v>0</v>
      </c>
      <c r="AG139" s="168">
        <v>0</v>
      </c>
      <c r="AH139" s="168">
        <v>0</v>
      </c>
      <c r="AI139" s="168">
        <v>0</v>
      </c>
      <c r="AJ139" s="168">
        <v>0</v>
      </c>
      <c r="AK139" s="168">
        <v>0</v>
      </c>
      <c r="AL139" s="168">
        <v>0</v>
      </c>
      <c r="AM139" s="168">
        <v>0</v>
      </c>
      <c r="AN139" s="168">
        <v>0</v>
      </c>
      <c r="AO139" s="168">
        <v>0</v>
      </c>
      <c r="AP139" s="168">
        <v>0</v>
      </c>
      <c r="AQ139" s="168">
        <v>0</v>
      </c>
      <c r="AR139" s="168">
        <v>0</v>
      </c>
      <c r="AS139" s="168">
        <v>0</v>
      </c>
      <c r="AT139" s="168">
        <v>0</v>
      </c>
      <c r="AU139" s="168">
        <v>0</v>
      </c>
      <c r="AV139" s="168">
        <v>0</v>
      </c>
      <c r="AW139" s="168">
        <v>0</v>
      </c>
      <c r="AX139" s="168">
        <v>0</v>
      </c>
      <c r="AY139" s="168">
        <v>0</v>
      </c>
      <c r="AZ139" s="168">
        <v>0</v>
      </c>
      <c r="BA139" s="168">
        <v>0</v>
      </c>
      <c r="BB139" s="168">
        <v>0</v>
      </c>
      <c r="BC139" s="168">
        <v>0</v>
      </c>
      <c r="BD139" s="168">
        <v>0</v>
      </c>
      <c r="BE139" s="168">
        <v>0</v>
      </c>
      <c r="BF139" s="168">
        <v>0</v>
      </c>
      <c r="BG139" s="168">
        <v>0</v>
      </c>
      <c r="BH139" s="168">
        <v>0</v>
      </c>
    </row>
    <row r="140" spans="1:60" ht="14.15" customHeight="1">
      <c r="A140" s="159">
        <v>134</v>
      </c>
      <c r="B140" s="58" t="s">
        <v>796</v>
      </c>
      <c r="C140" s="160">
        <v>0</v>
      </c>
      <c r="D140" s="168">
        <v>0</v>
      </c>
      <c r="E140" s="168">
        <v>0</v>
      </c>
      <c r="F140" s="168">
        <v>0</v>
      </c>
      <c r="G140" s="168">
        <v>0</v>
      </c>
      <c r="H140" s="168">
        <v>0</v>
      </c>
      <c r="I140" s="168">
        <v>0</v>
      </c>
      <c r="J140" s="168">
        <v>0</v>
      </c>
      <c r="K140" s="168">
        <v>0</v>
      </c>
      <c r="L140" s="168">
        <v>0</v>
      </c>
      <c r="M140" s="168">
        <v>0</v>
      </c>
      <c r="N140" s="168">
        <v>0</v>
      </c>
      <c r="O140" s="168">
        <v>0</v>
      </c>
      <c r="P140" s="168">
        <v>0</v>
      </c>
      <c r="Q140" s="168">
        <v>0</v>
      </c>
      <c r="R140" s="168">
        <v>0</v>
      </c>
      <c r="S140" s="168">
        <v>0</v>
      </c>
      <c r="T140" s="168">
        <v>0</v>
      </c>
      <c r="U140" s="168">
        <v>0</v>
      </c>
      <c r="V140" s="168">
        <v>0</v>
      </c>
      <c r="W140" s="168">
        <v>0</v>
      </c>
      <c r="X140" s="168">
        <v>0</v>
      </c>
      <c r="Y140" s="168">
        <v>0</v>
      </c>
      <c r="Z140" s="168">
        <v>0</v>
      </c>
      <c r="AA140" s="168">
        <v>0</v>
      </c>
      <c r="AB140" s="168">
        <v>0</v>
      </c>
      <c r="AC140" s="168">
        <v>0</v>
      </c>
      <c r="AD140" s="168">
        <v>0</v>
      </c>
      <c r="AE140" s="168">
        <v>0</v>
      </c>
      <c r="AF140" s="168">
        <v>0</v>
      </c>
      <c r="AG140" s="168">
        <v>0</v>
      </c>
      <c r="AH140" s="168">
        <v>0</v>
      </c>
      <c r="AI140" s="168">
        <v>0</v>
      </c>
      <c r="AJ140" s="168">
        <v>0</v>
      </c>
      <c r="AK140" s="168">
        <v>0</v>
      </c>
      <c r="AL140" s="168">
        <v>0</v>
      </c>
      <c r="AM140" s="168">
        <v>0</v>
      </c>
      <c r="AN140" s="168">
        <v>0</v>
      </c>
      <c r="AO140" s="168">
        <v>0</v>
      </c>
      <c r="AP140" s="168">
        <v>0</v>
      </c>
      <c r="AQ140" s="168">
        <v>0</v>
      </c>
      <c r="AR140" s="168">
        <v>0</v>
      </c>
      <c r="AS140" s="168">
        <v>0</v>
      </c>
      <c r="AT140" s="168">
        <v>0</v>
      </c>
      <c r="AU140" s="168">
        <v>0</v>
      </c>
      <c r="AV140" s="168">
        <v>0</v>
      </c>
      <c r="AW140" s="168">
        <v>0</v>
      </c>
      <c r="AX140" s="168">
        <v>0</v>
      </c>
      <c r="AY140" s="168">
        <v>0</v>
      </c>
      <c r="AZ140" s="168">
        <v>0</v>
      </c>
      <c r="BA140" s="168">
        <v>0</v>
      </c>
      <c r="BB140" s="168">
        <v>0</v>
      </c>
      <c r="BC140" s="168">
        <v>0</v>
      </c>
      <c r="BD140" s="168">
        <v>0</v>
      </c>
      <c r="BE140" s="168">
        <v>0</v>
      </c>
      <c r="BF140" s="168">
        <v>0</v>
      </c>
      <c r="BG140" s="168">
        <v>0</v>
      </c>
      <c r="BH140" s="168">
        <v>0</v>
      </c>
    </row>
    <row r="141" spans="1:60" ht="14.15" customHeight="1">
      <c r="A141" s="159">
        <v>135</v>
      </c>
      <c r="B141" s="58" t="s">
        <v>797</v>
      </c>
      <c r="C141" s="160">
        <v>0</v>
      </c>
      <c r="D141" s="168">
        <v>0</v>
      </c>
      <c r="E141" s="168">
        <v>0</v>
      </c>
      <c r="F141" s="168">
        <v>0</v>
      </c>
      <c r="G141" s="168">
        <v>0</v>
      </c>
      <c r="H141" s="168">
        <v>0</v>
      </c>
      <c r="I141" s="168">
        <v>0</v>
      </c>
      <c r="J141" s="168">
        <v>0</v>
      </c>
      <c r="K141" s="168">
        <v>0</v>
      </c>
      <c r="L141" s="168">
        <v>0</v>
      </c>
      <c r="M141" s="168">
        <v>0</v>
      </c>
      <c r="N141" s="168">
        <v>0</v>
      </c>
      <c r="O141" s="168">
        <v>0</v>
      </c>
      <c r="P141" s="168">
        <v>0</v>
      </c>
      <c r="Q141" s="168">
        <v>0</v>
      </c>
      <c r="R141" s="168">
        <v>0</v>
      </c>
      <c r="S141" s="168">
        <v>0</v>
      </c>
      <c r="T141" s="168">
        <v>0</v>
      </c>
      <c r="U141" s="168">
        <v>0</v>
      </c>
      <c r="V141" s="168">
        <v>0</v>
      </c>
      <c r="W141" s="168">
        <v>0</v>
      </c>
      <c r="X141" s="168">
        <v>0</v>
      </c>
      <c r="Y141" s="168">
        <v>0</v>
      </c>
      <c r="Z141" s="168">
        <v>0</v>
      </c>
      <c r="AA141" s="168">
        <v>0</v>
      </c>
      <c r="AB141" s="168">
        <v>0</v>
      </c>
      <c r="AC141" s="168">
        <v>0</v>
      </c>
      <c r="AD141" s="168">
        <v>0</v>
      </c>
      <c r="AE141" s="168">
        <v>0</v>
      </c>
      <c r="AF141" s="168">
        <v>0</v>
      </c>
      <c r="AG141" s="168">
        <v>0</v>
      </c>
      <c r="AH141" s="168">
        <v>0</v>
      </c>
      <c r="AI141" s="168">
        <v>0</v>
      </c>
      <c r="AJ141" s="168">
        <v>0</v>
      </c>
      <c r="AK141" s="168">
        <v>0</v>
      </c>
      <c r="AL141" s="168">
        <v>0</v>
      </c>
      <c r="AM141" s="168">
        <v>0</v>
      </c>
      <c r="AN141" s="168">
        <v>0</v>
      </c>
      <c r="AO141" s="168">
        <v>0</v>
      </c>
      <c r="AP141" s="168">
        <v>0</v>
      </c>
      <c r="AQ141" s="168">
        <v>0</v>
      </c>
      <c r="AR141" s="168">
        <v>0</v>
      </c>
      <c r="AS141" s="168">
        <v>0</v>
      </c>
      <c r="AT141" s="168">
        <v>0</v>
      </c>
      <c r="AU141" s="168">
        <v>0</v>
      </c>
      <c r="AV141" s="168">
        <v>0</v>
      </c>
      <c r="AW141" s="168">
        <v>0</v>
      </c>
      <c r="AX141" s="168">
        <v>0</v>
      </c>
      <c r="AY141" s="168">
        <v>0</v>
      </c>
      <c r="AZ141" s="168">
        <v>0</v>
      </c>
      <c r="BA141" s="168">
        <v>0</v>
      </c>
      <c r="BB141" s="168">
        <v>0</v>
      </c>
      <c r="BC141" s="168">
        <v>0</v>
      </c>
      <c r="BD141" s="168">
        <v>0</v>
      </c>
      <c r="BE141" s="168">
        <v>0</v>
      </c>
      <c r="BF141" s="168">
        <v>0</v>
      </c>
      <c r="BG141" s="168">
        <v>0</v>
      </c>
      <c r="BH141" s="168">
        <v>0</v>
      </c>
    </row>
    <row r="142" spans="1:60" ht="14.15" customHeight="1">
      <c r="A142" s="159">
        <v>136</v>
      </c>
      <c r="B142" s="171" t="s">
        <v>798</v>
      </c>
      <c r="C142" s="160">
        <v>0</v>
      </c>
      <c r="D142" s="168">
        <v>0</v>
      </c>
      <c r="E142" s="168">
        <v>0</v>
      </c>
      <c r="F142" s="168">
        <v>0</v>
      </c>
      <c r="G142" s="168">
        <v>0</v>
      </c>
      <c r="H142" s="168">
        <v>0</v>
      </c>
      <c r="I142" s="168">
        <v>0</v>
      </c>
      <c r="J142" s="168">
        <v>0</v>
      </c>
      <c r="K142" s="168">
        <v>0</v>
      </c>
      <c r="L142" s="168">
        <v>0</v>
      </c>
      <c r="M142" s="168">
        <v>0</v>
      </c>
      <c r="N142" s="168">
        <v>0</v>
      </c>
      <c r="O142" s="168">
        <v>0</v>
      </c>
      <c r="P142" s="168">
        <v>0</v>
      </c>
      <c r="Q142" s="168">
        <v>0</v>
      </c>
      <c r="R142" s="168">
        <v>0</v>
      </c>
      <c r="S142" s="168">
        <v>0</v>
      </c>
      <c r="T142" s="168">
        <v>0</v>
      </c>
      <c r="U142" s="168">
        <v>0</v>
      </c>
      <c r="V142" s="168">
        <v>0</v>
      </c>
      <c r="W142" s="168">
        <v>0</v>
      </c>
      <c r="X142" s="168">
        <v>0</v>
      </c>
      <c r="Y142" s="168">
        <v>0</v>
      </c>
      <c r="Z142" s="168">
        <v>0</v>
      </c>
      <c r="AA142" s="168">
        <v>0</v>
      </c>
      <c r="AB142" s="168">
        <v>0</v>
      </c>
      <c r="AC142" s="168">
        <v>0</v>
      </c>
      <c r="AD142" s="168">
        <v>0</v>
      </c>
      <c r="AE142" s="168">
        <v>0</v>
      </c>
      <c r="AF142" s="168">
        <v>0</v>
      </c>
      <c r="AG142" s="168">
        <v>0</v>
      </c>
      <c r="AH142" s="168">
        <v>0</v>
      </c>
      <c r="AI142" s="168">
        <v>0</v>
      </c>
      <c r="AJ142" s="168">
        <v>0</v>
      </c>
      <c r="AK142" s="168">
        <v>0</v>
      </c>
      <c r="AL142" s="168">
        <v>0</v>
      </c>
      <c r="AM142" s="168">
        <v>0</v>
      </c>
      <c r="AN142" s="168">
        <v>0</v>
      </c>
      <c r="AO142" s="168">
        <v>0</v>
      </c>
      <c r="AP142" s="168">
        <v>0</v>
      </c>
      <c r="AQ142" s="168">
        <v>0</v>
      </c>
      <c r="AR142" s="168">
        <v>0</v>
      </c>
      <c r="AS142" s="168">
        <v>0</v>
      </c>
      <c r="AT142" s="168">
        <v>0</v>
      </c>
      <c r="AU142" s="168">
        <v>0</v>
      </c>
      <c r="AV142" s="168">
        <v>0</v>
      </c>
      <c r="AW142" s="168">
        <v>0</v>
      </c>
      <c r="AX142" s="168">
        <v>0</v>
      </c>
      <c r="AY142" s="168">
        <v>0</v>
      </c>
      <c r="AZ142" s="168">
        <v>0</v>
      </c>
      <c r="BA142" s="168">
        <v>0</v>
      </c>
      <c r="BB142" s="168">
        <v>0</v>
      </c>
      <c r="BC142" s="168">
        <v>0</v>
      </c>
      <c r="BD142" s="168">
        <v>0</v>
      </c>
      <c r="BE142" s="168">
        <v>0</v>
      </c>
      <c r="BF142" s="168">
        <v>0</v>
      </c>
      <c r="BG142" s="168">
        <v>0</v>
      </c>
      <c r="BH142" s="168">
        <v>0</v>
      </c>
    </row>
    <row r="143" spans="1:60" ht="14.15" customHeight="1">
      <c r="A143" s="159">
        <v>137</v>
      </c>
      <c r="B143" s="173" t="s">
        <v>849</v>
      </c>
      <c r="C143" s="181">
        <v>18000000</v>
      </c>
      <c r="D143" s="181">
        <v>0</v>
      </c>
      <c r="E143" s="181">
        <v>0</v>
      </c>
      <c r="F143" s="181">
        <v>0</v>
      </c>
      <c r="G143" s="181">
        <v>0</v>
      </c>
      <c r="H143" s="181">
        <v>0</v>
      </c>
      <c r="I143" s="181">
        <v>0</v>
      </c>
      <c r="J143" s="181">
        <v>0</v>
      </c>
      <c r="K143" s="181">
        <v>0</v>
      </c>
      <c r="L143" s="181">
        <v>0</v>
      </c>
      <c r="M143" s="181">
        <v>0</v>
      </c>
      <c r="N143" s="181">
        <v>0</v>
      </c>
      <c r="O143" s="181">
        <v>0</v>
      </c>
      <c r="P143" s="181">
        <v>0</v>
      </c>
      <c r="Q143" s="181">
        <v>0</v>
      </c>
      <c r="R143" s="181">
        <v>0</v>
      </c>
      <c r="S143" s="181">
        <v>0</v>
      </c>
      <c r="T143" s="181">
        <v>0</v>
      </c>
      <c r="U143" s="181">
        <v>0</v>
      </c>
      <c r="V143" s="181">
        <v>0</v>
      </c>
      <c r="W143" s="181">
        <v>0</v>
      </c>
      <c r="X143" s="181">
        <v>0</v>
      </c>
      <c r="Y143" s="181">
        <v>0</v>
      </c>
      <c r="Z143" s="181">
        <v>0</v>
      </c>
      <c r="AA143" s="181">
        <v>0</v>
      </c>
      <c r="AB143" s="181">
        <v>0</v>
      </c>
      <c r="AC143" s="181">
        <v>0</v>
      </c>
      <c r="AD143" s="181"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181">
        <v>0</v>
      </c>
      <c r="AR143" s="181">
        <v>0</v>
      </c>
      <c r="AS143" s="181">
        <v>0</v>
      </c>
      <c r="AT143" s="181">
        <v>0</v>
      </c>
      <c r="AU143" s="181">
        <v>0</v>
      </c>
      <c r="AV143" s="181">
        <v>18000000</v>
      </c>
      <c r="AW143" s="181">
        <v>0</v>
      </c>
      <c r="AX143" s="181">
        <v>0</v>
      </c>
      <c r="AY143" s="181">
        <v>0</v>
      </c>
      <c r="AZ143" s="181">
        <v>0</v>
      </c>
      <c r="BA143" s="181">
        <v>0</v>
      </c>
      <c r="BB143" s="181">
        <v>0</v>
      </c>
      <c r="BC143" s="181">
        <v>0</v>
      </c>
      <c r="BD143" s="181">
        <v>0</v>
      </c>
      <c r="BE143" s="181">
        <v>0</v>
      </c>
      <c r="BF143" s="181">
        <v>0</v>
      </c>
      <c r="BG143" s="181">
        <v>0</v>
      </c>
      <c r="BH143" s="181">
        <v>0</v>
      </c>
    </row>
    <row r="144" spans="1:60" ht="14.15" customHeight="1">
      <c r="A144" s="159">
        <v>138</v>
      </c>
      <c r="B144" s="176"/>
      <c r="C144" s="176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</row>
    <row r="145" spans="1:60" ht="14.15" customHeight="1">
      <c r="A145" s="159">
        <v>139</v>
      </c>
      <c r="B145" s="59" t="s">
        <v>800</v>
      </c>
      <c r="C145" s="59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</row>
    <row r="146" spans="1:60" ht="14.15" customHeight="1">
      <c r="A146" s="159">
        <v>140</v>
      </c>
      <c r="B146" s="58" t="s">
        <v>801</v>
      </c>
      <c r="C146" s="160">
        <v>42693.770000000019</v>
      </c>
      <c r="D146" s="168">
        <v>0</v>
      </c>
      <c r="E146" s="168">
        <v>0</v>
      </c>
      <c r="F146" s="168">
        <v>0</v>
      </c>
      <c r="G146" s="168">
        <v>0</v>
      </c>
      <c r="H146" s="168">
        <v>0</v>
      </c>
      <c r="I146" s="168">
        <v>0</v>
      </c>
      <c r="J146" s="168">
        <v>0</v>
      </c>
      <c r="K146" s="168">
        <v>0</v>
      </c>
      <c r="L146" s="168">
        <v>0</v>
      </c>
      <c r="M146" s="168">
        <v>0</v>
      </c>
      <c r="N146" s="168">
        <v>0</v>
      </c>
      <c r="O146" s="168">
        <v>0</v>
      </c>
      <c r="P146" s="168">
        <v>0</v>
      </c>
      <c r="Q146" s="168">
        <v>0</v>
      </c>
      <c r="R146" s="168">
        <v>0</v>
      </c>
      <c r="S146" s="168">
        <v>0</v>
      </c>
      <c r="T146" s="168">
        <v>0</v>
      </c>
      <c r="U146" s="168">
        <v>42693.770000000019</v>
      </c>
      <c r="V146" s="168">
        <v>0</v>
      </c>
      <c r="W146" s="168">
        <v>0</v>
      </c>
      <c r="X146" s="168">
        <v>0</v>
      </c>
      <c r="Y146" s="168">
        <v>0</v>
      </c>
      <c r="Z146" s="168">
        <v>0</v>
      </c>
      <c r="AA146" s="168">
        <v>0</v>
      </c>
      <c r="AB146" s="168">
        <v>0</v>
      </c>
      <c r="AC146" s="168">
        <v>0</v>
      </c>
      <c r="AD146" s="168">
        <v>0</v>
      </c>
      <c r="AE146" s="168">
        <v>0</v>
      </c>
      <c r="AF146" s="168">
        <v>0</v>
      </c>
      <c r="AG146" s="168">
        <v>0</v>
      </c>
      <c r="AH146" s="168">
        <v>0</v>
      </c>
      <c r="AI146" s="168">
        <v>0</v>
      </c>
      <c r="AJ146" s="168">
        <v>0</v>
      </c>
      <c r="AK146" s="168">
        <v>0</v>
      </c>
      <c r="AL146" s="168">
        <v>0</v>
      </c>
      <c r="AM146" s="168">
        <v>0</v>
      </c>
      <c r="AN146" s="168">
        <v>0</v>
      </c>
      <c r="AO146" s="168">
        <v>0</v>
      </c>
      <c r="AP146" s="168">
        <v>0</v>
      </c>
      <c r="AQ146" s="168">
        <v>0</v>
      </c>
      <c r="AR146" s="168">
        <v>0</v>
      </c>
      <c r="AS146" s="168">
        <v>0</v>
      </c>
      <c r="AT146" s="168">
        <v>0</v>
      </c>
      <c r="AU146" s="168">
        <v>0</v>
      </c>
      <c r="AV146" s="168">
        <v>0</v>
      </c>
      <c r="AW146" s="168">
        <v>0</v>
      </c>
      <c r="AX146" s="168">
        <v>0</v>
      </c>
      <c r="AY146" s="168">
        <v>0</v>
      </c>
      <c r="AZ146" s="168">
        <v>0</v>
      </c>
      <c r="BA146" s="168">
        <v>0</v>
      </c>
      <c r="BB146" s="168">
        <v>0</v>
      </c>
      <c r="BC146" s="168">
        <v>0</v>
      </c>
      <c r="BD146" s="168">
        <v>0</v>
      </c>
      <c r="BE146" s="168">
        <v>0</v>
      </c>
      <c r="BF146" s="168">
        <v>0</v>
      </c>
      <c r="BG146" s="168">
        <v>0</v>
      </c>
      <c r="BH146" s="168">
        <v>0</v>
      </c>
    </row>
    <row r="147" spans="1:60" ht="14.15" customHeight="1">
      <c r="A147" s="159">
        <v>141</v>
      </c>
      <c r="B147" s="58" t="s">
        <v>802</v>
      </c>
      <c r="C147" s="160">
        <v>574766.33999999985</v>
      </c>
      <c r="D147" s="168">
        <v>0</v>
      </c>
      <c r="E147" s="168">
        <v>0</v>
      </c>
      <c r="F147" s="168">
        <v>0</v>
      </c>
      <c r="G147" s="168">
        <v>0</v>
      </c>
      <c r="H147" s="168">
        <v>0</v>
      </c>
      <c r="I147" s="168">
        <v>0</v>
      </c>
      <c r="J147" s="168">
        <v>0</v>
      </c>
      <c r="K147" s="168">
        <v>0</v>
      </c>
      <c r="L147" s="168">
        <v>0</v>
      </c>
      <c r="M147" s="168">
        <v>0</v>
      </c>
      <c r="N147" s="168">
        <v>0</v>
      </c>
      <c r="O147" s="168">
        <v>0</v>
      </c>
      <c r="P147" s="168">
        <v>0</v>
      </c>
      <c r="Q147" s="168">
        <v>0</v>
      </c>
      <c r="R147" s="168">
        <v>0</v>
      </c>
      <c r="S147" s="168">
        <v>0</v>
      </c>
      <c r="T147" s="168">
        <v>0</v>
      </c>
      <c r="U147" s="168">
        <v>574766.33999999985</v>
      </c>
      <c r="V147" s="168">
        <v>0</v>
      </c>
      <c r="W147" s="168">
        <v>0</v>
      </c>
      <c r="X147" s="168">
        <v>0</v>
      </c>
      <c r="Y147" s="168">
        <v>0</v>
      </c>
      <c r="Z147" s="168">
        <v>0</v>
      </c>
      <c r="AA147" s="168">
        <v>0</v>
      </c>
      <c r="AB147" s="168">
        <v>0</v>
      </c>
      <c r="AC147" s="168">
        <v>0</v>
      </c>
      <c r="AD147" s="168">
        <v>0</v>
      </c>
      <c r="AE147" s="168">
        <v>0</v>
      </c>
      <c r="AF147" s="168">
        <v>0</v>
      </c>
      <c r="AG147" s="168">
        <v>0</v>
      </c>
      <c r="AH147" s="168">
        <v>0</v>
      </c>
      <c r="AI147" s="168">
        <v>0</v>
      </c>
      <c r="AJ147" s="168">
        <v>0</v>
      </c>
      <c r="AK147" s="168">
        <v>0</v>
      </c>
      <c r="AL147" s="168">
        <v>0</v>
      </c>
      <c r="AM147" s="168">
        <v>0</v>
      </c>
      <c r="AN147" s="168">
        <v>0</v>
      </c>
      <c r="AO147" s="168">
        <v>0</v>
      </c>
      <c r="AP147" s="168">
        <v>0</v>
      </c>
      <c r="AQ147" s="168">
        <v>0</v>
      </c>
      <c r="AR147" s="168">
        <v>0</v>
      </c>
      <c r="AS147" s="168">
        <v>0</v>
      </c>
      <c r="AT147" s="168">
        <v>0</v>
      </c>
      <c r="AU147" s="168">
        <v>0</v>
      </c>
      <c r="AV147" s="168">
        <v>0</v>
      </c>
      <c r="AW147" s="168">
        <v>0</v>
      </c>
      <c r="AX147" s="168">
        <v>0</v>
      </c>
      <c r="AY147" s="168">
        <v>0</v>
      </c>
      <c r="AZ147" s="168">
        <v>0</v>
      </c>
      <c r="BA147" s="168">
        <v>0</v>
      </c>
      <c r="BB147" s="168">
        <v>0</v>
      </c>
      <c r="BC147" s="168">
        <v>0</v>
      </c>
      <c r="BD147" s="168">
        <v>0</v>
      </c>
      <c r="BE147" s="168">
        <v>0</v>
      </c>
      <c r="BF147" s="168">
        <v>0</v>
      </c>
      <c r="BG147" s="168">
        <v>0</v>
      </c>
      <c r="BH147" s="168">
        <v>0</v>
      </c>
    </row>
    <row r="148" spans="1:60" ht="14.15" customHeight="1">
      <c r="A148" s="159">
        <v>142</v>
      </c>
      <c r="B148" s="58" t="s">
        <v>803</v>
      </c>
      <c r="C148" s="160">
        <v>50416.049999999814</v>
      </c>
      <c r="D148" s="168">
        <v>0</v>
      </c>
      <c r="E148" s="168">
        <v>0</v>
      </c>
      <c r="F148" s="168">
        <v>0</v>
      </c>
      <c r="G148" s="168">
        <v>0</v>
      </c>
      <c r="H148" s="168">
        <v>0</v>
      </c>
      <c r="I148" s="168">
        <v>0</v>
      </c>
      <c r="J148" s="168">
        <v>0</v>
      </c>
      <c r="K148" s="168">
        <v>0</v>
      </c>
      <c r="L148" s="168">
        <v>0</v>
      </c>
      <c r="M148" s="168">
        <v>0</v>
      </c>
      <c r="N148" s="168">
        <v>0</v>
      </c>
      <c r="O148" s="168">
        <v>0</v>
      </c>
      <c r="P148" s="168">
        <v>0</v>
      </c>
      <c r="Q148" s="168">
        <v>0</v>
      </c>
      <c r="R148" s="168">
        <v>0</v>
      </c>
      <c r="S148" s="168">
        <v>0</v>
      </c>
      <c r="T148" s="168">
        <v>0</v>
      </c>
      <c r="U148" s="168">
        <v>50416.049999999814</v>
      </c>
      <c r="V148" s="168">
        <v>0</v>
      </c>
      <c r="W148" s="168">
        <v>0</v>
      </c>
      <c r="X148" s="168">
        <v>0</v>
      </c>
      <c r="Y148" s="168">
        <v>0</v>
      </c>
      <c r="Z148" s="168">
        <v>0</v>
      </c>
      <c r="AA148" s="168">
        <v>0</v>
      </c>
      <c r="AB148" s="168">
        <v>0</v>
      </c>
      <c r="AC148" s="168">
        <v>0</v>
      </c>
      <c r="AD148" s="168">
        <v>0</v>
      </c>
      <c r="AE148" s="168">
        <v>0</v>
      </c>
      <c r="AF148" s="168">
        <v>0</v>
      </c>
      <c r="AG148" s="168">
        <v>0</v>
      </c>
      <c r="AH148" s="168">
        <v>0</v>
      </c>
      <c r="AI148" s="168">
        <v>0</v>
      </c>
      <c r="AJ148" s="168">
        <v>0</v>
      </c>
      <c r="AK148" s="168">
        <v>0</v>
      </c>
      <c r="AL148" s="168">
        <v>0</v>
      </c>
      <c r="AM148" s="168">
        <v>0</v>
      </c>
      <c r="AN148" s="168">
        <v>0</v>
      </c>
      <c r="AO148" s="168">
        <v>0</v>
      </c>
      <c r="AP148" s="168">
        <v>0</v>
      </c>
      <c r="AQ148" s="168">
        <v>0</v>
      </c>
      <c r="AR148" s="168">
        <v>0</v>
      </c>
      <c r="AS148" s="168">
        <v>0</v>
      </c>
      <c r="AT148" s="168">
        <v>0</v>
      </c>
      <c r="AU148" s="168">
        <v>0</v>
      </c>
      <c r="AV148" s="168">
        <v>0</v>
      </c>
      <c r="AW148" s="168">
        <v>0</v>
      </c>
      <c r="AX148" s="168">
        <v>0</v>
      </c>
      <c r="AY148" s="168">
        <v>0</v>
      </c>
      <c r="AZ148" s="168">
        <v>0</v>
      </c>
      <c r="BA148" s="168">
        <v>0</v>
      </c>
      <c r="BB148" s="168">
        <v>0</v>
      </c>
      <c r="BC148" s="168">
        <v>0</v>
      </c>
      <c r="BD148" s="168">
        <v>0</v>
      </c>
      <c r="BE148" s="168">
        <v>0</v>
      </c>
      <c r="BF148" s="168">
        <v>0</v>
      </c>
      <c r="BG148" s="168">
        <v>0</v>
      </c>
      <c r="BH148" s="168">
        <v>0</v>
      </c>
    </row>
    <row r="149" spans="1:60" ht="14.15" customHeight="1">
      <c r="A149" s="159">
        <v>143</v>
      </c>
      <c r="B149" s="58" t="s">
        <v>804</v>
      </c>
      <c r="C149" s="160">
        <v>481369.65000000224</v>
      </c>
      <c r="D149" s="168">
        <v>0</v>
      </c>
      <c r="E149" s="168">
        <v>0</v>
      </c>
      <c r="F149" s="168">
        <v>0</v>
      </c>
      <c r="G149" s="168">
        <v>0</v>
      </c>
      <c r="H149" s="168">
        <v>0</v>
      </c>
      <c r="I149" s="168">
        <v>0</v>
      </c>
      <c r="J149" s="168">
        <v>0</v>
      </c>
      <c r="K149" s="168">
        <v>0</v>
      </c>
      <c r="L149" s="168">
        <v>0</v>
      </c>
      <c r="M149" s="168">
        <v>0</v>
      </c>
      <c r="N149" s="168">
        <v>0</v>
      </c>
      <c r="O149" s="168">
        <v>0</v>
      </c>
      <c r="P149" s="168">
        <v>0</v>
      </c>
      <c r="Q149" s="168">
        <v>0</v>
      </c>
      <c r="R149" s="168">
        <v>0</v>
      </c>
      <c r="S149" s="168">
        <v>0</v>
      </c>
      <c r="T149" s="168">
        <v>0</v>
      </c>
      <c r="U149" s="168">
        <v>481369.65000000224</v>
      </c>
      <c r="V149" s="168">
        <v>0</v>
      </c>
      <c r="W149" s="168">
        <v>0</v>
      </c>
      <c r="X149" s="168">
        <v>0</v>
      </c>
      <c r="Y149" s="168">
        <v>0</v>
      </c>
      <c r="Z149" s="168">
        <v>0</v>
      </c>
      <c r="AA149" s="168">
        <v>0</v>
      </c>
      <c r="AB149" s="168">
        <v>0</v>
      </c>
      <c r="AC149" s="168">
        <v>0</v>
      </c>
      <c r="AD149" s="168">
        <v>0</v>
      </c>
      <c r="AE149" s="168">
        <v>0</v>
      </c>
      <c r="AF149" s="168">
        <v>0</v>
      </c>
      <c r="AG149" s="168">
        <v>0</v>
      </c>
      <c r="AH149" s="168">
        <v>0</v>
      </c>
      <c r="AI149" s="168">
        <v>0</v>
      </c>
      <c r="AJ149" s="168">
        <v>0</v>
      </c>
      <c r="AK149" s="168">
        <v>0</v>
      </c>
      <c r="AL149" s="168">
        <v>0</v>
      </c>
      <c r="AM149" s="168">
        <v>0</v>
      </c>
      <c r="AN149" s="168">
        <v>0</v>
      </c>
      <c r="AO149" s="168">
        <v>0</v>
      </c>
      <c r="AP149" s="168">
        <v>0</v>
      </c>
      <c r="AQ149" s="168">
        <v>0</v>
      </c>
      <c r="AR149" s="168">
        <v>0</v>
      </c>
      <c r="AS149" s="168">
        <v>0</v>
      </c>
      <c r="AT149" s="168">
        <v>0</v>
      </c>
      <c r="AU149" s="168">
        <v>0</v>
      </c>
      <c r="AV149" s="168">
        <v>0</v>
      </c>
      <c r="AW149" s="168">
        <v>0</v>
      </c>
      <c r="AX149" s="168">
        <v>0</v>
      </c>
      <c r="AY149" s="168">
        <v>0</v>
      </c>
      <c r="AZ149" s="168">
        <v>0</v>
      </c>
      <c r="BA149" s="168">
        <v>0</v>
      </c>
      <c r="BB149" s="168">
        <v>0</v>
      </c>
      <c r="BC149" s="168">
        <v>0</v>
      </c>
      <c r="BD149" s="168">
        <v>0</v>
      </c>
      <c r="BE149" s="168">
        <v>0</v>
      </c>
      <c r="BF149" s="168">
        <v>0</v>
      </c>
      <c r="BG149" s="168">
        <v>0</v>
      </c>
      <c r="BH149" s="168">
        <v>0</v>
      </c>
    </row>
    <row r="150" spans="1:60" ht="14.15" customHeight="1">
      <c r="A150" s="159">
        <v>144</v>
      </c>
      <c r="B150" s="58" t="s">
        <v>805</v>
      </c>
      <c r="C150" s="160">
        <v>8852.1600000000326</v>
      </c>
      <c r="D150" s="168">
        <v>0</v>
      </c>
      <c r="E150" s="168">
        <v>0</v>
      </c>
      <c r="F150" s="168">
        <v>0</v>
      </c>
      <c r="G150" s="168">
        <v>0</v>
      </c>
      <c r="H150" s="168">
        <v>0</v>
      </c>
      <c r="I150" s="168">
        <v>0</v>
      </c>
      <c r="J150" s="168">
        <v>0</v>
      </c>
      <c r="K150" s="168">
        <v>0</v>
      </c>
      <c r="L150" s="168">
        <v>0</v>
      </c>
      <c r="M150" s="168">
        <v>0</v>
      </c>
      <c r="N150" s="168">
        <v>0</v>
      </c>
      <c r="O150" s="168">
        <v>0</v>
      </c>
      <c r="P150" s="168">
        <v>0</v>
      </c>
      <c r="Q150" s="168">
        <v>0</v>
      </c>
      <c r="R150" s="168">
        <v>0</v>
      </c>
      <c r="S150" s="168">
        <v>0</v>
      </c>
      <c r="T150" s="168">
        <v>0</v>
      </c>
      <c r="U150" s="168">
        <v>8852.1600000000326</v>
      </c>
      <c r="V150" s="168">
        <v>0</v>
      </c>
      <c r="W150" s="168">
        <v>0</v>
      </c>
      <c r="X150" s="168">
        <v>0</v>
      </c>
      <c r="Y150" s="168">
        <v>0</v>
      </c>
      <c r="Z150" s="168">
        <v>0</v>
      </c>
      <c r="AA150" s="168">
        <v>0</v>
      </c>
      <c r="AB150" s="168">
        <v>0</v>
      </c>
      <c r="AC150" s="168">
        <v>0</v>
      </c>
      <c r="AD150" s="168">
        <v>0</v>
      </c>
      <c r="AE150" s="168">
        <v>0</v>
      </c>
      <c r="AF150" s="168">
        <v>0</v>
      </c>
      <c r="AG150" s="168">
        <v>0</v>
      </c>
      <c r="AH150" s="168">
        <v>0</v>
      </c>
      <c r="AI150" s="168">
        <v>0</v>
      </c>
      <c r="AJ150" s="168">
        <v>0</v>
      </c>
      <c r="AK150" s="168">
        <v>0</v>
      </c>
      <c r="AL150" s="168">
        <v>0</v>
      </c>
      <c r="AM150" s="168">
        <v>0</v>
      </c>
      <c r="AN150" s="168">
        <v>0</v>
      </c>
      <c r="AO150" s="168">
        <v>0</v>
      </c>
      <c r="AP150" s="168">
        <v>0</v>
      </c>
      <c r="AQ150" s="168">
        <v>0</v>
      </c>
      <c r="AR150" s="168">
        <v>0</v>
      </c>
      <c r="AS150" s="168">
        <v>0</v>
      </c>
      <c r="AT150" s="168">
        <v>0</v>
      </c>
      <c r="AU150" s="168">
        <v>0</v>
      </c>
      <c r="AV150" s="168">
        <v>0</v>
      </c>
      <c r="AW150" s="168">
        <v>21810.2</v>
      </c>
      <c r="AX150" s="168">
        <v>-21810.2</v>
      </c>
      <c r="AY150" s="168">
        <v>0</v>
      </c>
      <c r="AZ150" s="168">
        <v>0</v>
      </c>
      <c r="BA150" s="168">
        <v>0</v>
      </c>
      <c r="BB150" s="168">
        <v>0</v>
      </c>
      <c r="BC150" s="168">
        <v>0</v>
      </c>
      <c r="BD150" s="168">
        <v>0</v>
      </c>
      <c r="BE150" s="168">
        <v>0</v>
      </c>
      <c r="BF150" s="168">
        <v>0</v>
      </c>
      <c r="BG150" s="168">
        <v>0</v>
      </c>
      <c r="BH150" s="168">
        <v>0</v>
      </c>
    </row>
    <row r="151" spans="1:60" ht="14.15" customHeight="1">
      <c r="A151" s="159">
        <v>145</v>
      </c>
      <c r="B151" s="58" t="s">
        <v>806</v>
      </c>
      <c r="C151" s="160">
        <v>166993.51999999955</v>
      </c>
      <c r="D151" s="168">
        <v>0</v>
      </c>
      <c r="E151" s="168">
        <v>0</v>
      </c>
      <c r="F151" s="168">
        <v>0</v>
      </c>
      <c r="G151" s="168">
        <v>0</v>
      </c>
      <c r="H151" s="168">
        <v>0</v>
      </c>
      <c r="I151" s="168">
        <v>0</v>
      </c>
      <c r="J151" s="168">
        <v>0</v>
      </c>
      <c r="K151" s="168">
        <v>0</v>
      </c>
      <c r="L151" s="168">
        <v>0</v>
      </c>
      <c r="M151" s="168">
        <v>0</v>
      </c>
      <c r="N151" s="168">
        <v>0</v>
      </c>
      <c r="O151" s="168">
        <v>0</v>
      </c>
      <c r="P151" s="168">
        <v>0</v>
      </c>
      <c r="Q151" s="168">
        <v>0</v>
      </c>
      <c r="R151" s="168">
        <v>0</v>
      </c>
      <c r="S151" s="168">
        <v>0</v>
      </c>
      <c r="T151" s="168">
        <v>0</v>
      </c>
      <c r="U151" s="168">
        <v>166993.51999999955</v>
      </c>
      <c r="V151" s="168">
        <v>0</v>
      </c>
      <c r="W151" s="168">
        <v>0</v>
      </c>
      <c r="X151" s="168">
        <v>0</v>
      </c>
      <c r="Y151" s="168">
        <v>0</v>
      </c>
      <c r="Z151" s="168">
        <v>0</v>
      </c>
      <c r="AA151" s="168">
        <v>0</v>
      </c>
      <c r="AB151" s="168">
        <v>0</v>
      </c>
      <c r="AC151" s="168">
        <v>0</v>
      </c>
      <c r="AD151" s="168">
        <v>0</v>
      </c>
      <c r="AE151" s="168">
        <v>0</v>
      </c>
      <c r="AF151" s="168">
        <v>0</v>
      </c>
      <c r="AG151" s="168">
        <v>0</v>
      </c>
      <c r="AH151" s="168">
        <v>0</v>
      </c>
      <c r="AI151" s="168">
        <v>0</v>
      </c>
      <c r="AJ151" s="168">
        <v>0</v>
      </c>
      <c r="AK151" s="168">
        <v>0</v>
      </c>
      <c r="AL151" s="168">
        <v>0</v>
      </c>
      <c r="AM151" s="168">
        <v>0</v>
      </c>
      <c r="AN151" s="168">
        <v>0</v>
      </c>
      <c r="AO151" s="168">
        <v>0</v>
      </c>
      <c r="AP151" s="168">
        <v>0</v>
      </c>
      <c r="AQ151" s="168">
        <v>0</v>
      </c>
      <c r="AR151" s="168">
        <v>0</v>
      </c>
      <c r="AS151" s="168">
        <v>0</v>
      </c>
      <c r="AT151" s="168">
        <v>0</v>
      </c>
      <c r="AU151" s="168">
        <v>0</v>
      </c>
      <c r="AV151" s="168">
        <v>0</v>
      </c>
      <c r="AW151" s="168">
        <v>0</v>
      </c>
      <c r="AX151" s="168">
        <v>0</v>
      </c>
      <c r="AY151" s="168">
        <v>0</v>
      </c>
      <c r="AZ151" s="168">
        <v>0</v>
      </c>
      <c r="BA151" s="168">
        <v>0</v>
      </c>
      <c r="BB151" s="168">
        <v>0</v>
      </c>
      <c r="BC151" s="168">
        <v>0</v>
      </c>
      <c r="BD151" s="168">
        <v>0</v>
      </c>
      <c r="BE151" s="168">
        <v>0</v>
      </c>
      <c r="BF151" s="168">
        <v>0</v>
      </c>
      <c r="BG151" s="168">
        <v>0</v>
      </c>
      <c r="BH151" s="168">
        <v>0</v>
      </c>
    </row>
    <row r="152" spans="1:60" ht="14.15" customHeight="1">
      <c r="A152" s="159">
        <v>146</v>
      </c>
      <c r="B152" s="58" t="s">
        <v>807</v>
      </c>
      <c r="C152" s="160">
        <v>4514.4000000000269</v>
      </c>
      <c r="D152" s="168">
        <v>0</v>
      </c>
      <c r="E152" s="168">
        <v>0</v>
      </c>
      <c r="F152" s="168">
        <v>0</v>
      </c>
      <c r="G152" s="168">
        <v>0</v>
      </c>
      <c r="H152" s="168">
        <v>0</v>
      </c>
      <c r="I152" s="168">
        <v>0</v>
      </c>
      <c r="J152" s="168">
        <v>0</v>
      </c>
      <c r="K152" s="168">
        <v>0</v>
      </c>
      <c r="L152" s="168">
        <v>0</v>
      </c>
      <c r="M152" s="168">
        <v>0</v>
      </c>
      <c r="N152" s="168">
        <v>0</v>
      </c>
      <c r="O152" s="168">
        <v>0</v>
      </c>
      <c r="P152" s="168">
        <v>0</v>
      </c>
      <c r="Q152" s="168">
        <v>0</v>
      </c>
      <c r="R152" s="168">
        <v>0</v>
      </c>
      <c r="S152" s="168">
        <v>0</v>
      </c>
      <c r="T152" s="168">
        <v>0</v>
      </c>
      <c r="U152" s="168">
        <v>4514.4000000000233</v>
      </c>
      <c r="V152" s="168">
        <v>0</v>
      </c>
      <c r="W152" s="168">
        <v>0</v>
      </c>
      <c r="X152" s="168">
        <v>0</v>
      </c>
      <c r="Y152" s="168">
        <v>0</v>
      </c>
      <c r="Z152" s="168">
        <v>0</v>
      </c>
      <c r="AA152" s="168">
        <v>0</v>
      </c>
      <c r="AB152" s="168">
        <v>0</v>
      </c>
      <c r="AC152" s="168">
        <v>0</v>
      </c>
      <c r="AD152" s="168">
        <v>0</v>
      </c>
      <c r="AE152" s="168">
        <v>0</v>
      </c>
      <c r="AF152" s="168">
        <v>0</v>
      </c>
      <c r="AG152" s="168">
        <v>0</v>
      </c>
      <c r="AH152" s="168">
        <v>0</v>
      </c>
      <c r="AI152" s="168">
        <v>0</v>
      </c>
      <c r="AJ152" s="168">
        <v>0</v>
      </c>
      <c r="AK152" s="168">
        <v>0</v>
      </c>
      <c r="AL152" s="168">
        <v>0</v>
      </c>
      <c r="AM152" s="168">
        <v>0</v>
      </c>
      <c r="AN152" s="168">
        <v>0</v>
      </c>
      <c r="AO152" s="168">
        <v>0</v>
      </c>
      <c r="AP152" s="168">
        <v>0</v>
      </c>
      <c r="AQ152" s="168">
        <v>0</v>
      </c>
      <c r="AR152" s="168">
        <v>0</v>
      </c>
      <c r="AS152" s="168">
        <v>0</v>
      </c>
      <c r="AT152" s="168">
        <v>0</v>
      </c>
      <c r="AU152" s="168">
        <v>0</v>
      </c>
      <c r="AV152" s="168">
        <v>0</v>
      </c>
      <c r="AW152" s="168">
        <v>31115.66</v>
      </c>
      <c r="AX152" s="168">
        <v>-31115.66</v>
      </c>
      <c r="AY152" s="168">
        <v>0</v>
      </c>
      <c r="AZ152" s="168">
        <v>0</v>
      </c>
      <c r="BA152" s="168">
        <v>0</v>
      </c>
      <c r="BB152" s="168">
        <v>0</v>
      </c>
      <c r="BC152" s="168">
        <v>0</v>
      </c>
      <c r="BD152" s="168">
        <v>0</v>
      </c>
      <c r="BE152" s="168">
        <v>0</v>
      </c>
      <c r="BF152" s="168">
        <v>0</v>
      </c>
      <c r="BG152" s="168">
        <v>0</v>
      </c>
      <c r="BH152" s="168">
        <v>0</v>
      </c>
    </row>
    <row r="153" spans="1:60" ht="14.15" customHeight="1">
      <c r="A153" s="159">
        <v>147</v>
      </c>
      <c r="B153" s="58" t="s">
        <v>808</v>
      </c>
      <c r="C153" s="160">
        <v>44424.689999999944</v>
      </c>
      <c r="D153" s="168">
        <v>0</v>
      </c>
      <c r="E153" s="168">
        <v>0</v>
      </c>
      <c r="F153" s="168">
        <v>0</v>
      </c>
      <c r="G153" s="168">
        <v>0</v>
      </c>
      <c r="H153" s="168">
        <v>0</v>
      </c>
      <c r="I153" s="168">
        <v>0</v>
      </c>
      <c r="J153" s="168">
        <v>0</v>
      </c>
      <c r="K153" s="168">
        <v>0</v>
      </c>
      <c r="L153" s="168">
        <v>0</v>
      </c>
      <c r="M153" s="168">
        <v>0</v>
      </c>
      <c r="N153" s="168">
        <v>0</v>
      </c>
      <c r="O153" s="168">
        <v>0</v>
      </c>
      <c r="P153" s="168">
        <v>0</v>
      </c>
      <c r="Q153" s="168">
        <v>0</v>
      </c>
      <c r="R153" s="168">
        <v>0</v>
      </c>
      <c r="S153" s="168">
        <v>0</v>
      </c>
      <c r="T153" s="168">
        <v>0</v>
      </c>
      <c r="U153" s="168">
        <v>44424.689999999944</v>
      </c>
      <c r="V153" s="168">
        <v>0</v>
      </c>
      <c r="W153" s="168">
        <v>0</v>
      </c>
      <c r="X153" s="168">
        <v>0</v>
      </c>
      <c r="Y153" s="168">
        <v>0</v>
      </c>
      <c r="Z153" s="168">
        <v>0</v>
      </c>
      <c r="AA153" s="168">
        <v>0</v>
      </c>
      <c r="AB153" s="168">
        <v>0</v>
      </c>
      <c r="AC153" s="168">
        <v>0</v>
      </c>
      <c r="AD153" s="168">
        <v>0</v>
      </c>
      <c r="AE153" s="168">
        <v>0</v>
      </c>
      <c r="AF153" s="168">
        <v>0</v>
      </c>
      <c r="AG153" s="168">
        <v>0</v>
      </c>
      <c r="AH153" s="168">
        <v>0</v>
      </c>
      <c r="AI153" s="168">
        <v>0</v>
      </c>
      <c r="AJ153" s="168">
        <v>0</v>
      </c>
      <c r="AK153" s="168">
        <v>0</v>
      </c>
      <c r="AL153" s="168">
        <v>0</v>
      </c>
      <c r="AM153" s="168">
        <v>0</v>
      </c>
      <c r="AN153" s="168">
        <v>0</v>
      </c>
      <c r="AO153" s="168">
        <v>0</v>
      </c>
      <c r="AP153" s="168">
        <v>0</v>
      </c>
      <c r="AQ153" s="168">
        <v>0</v>
      </c>
      <c r="AR153" s="168">
        <v>0</v>
      </c>
      <c r="AS153" s="168">
        <v>0</v>
      </c>
      <c r="AT153" s="168">
        <v>0</v>
      </c>
      <c r="AU153" s="168">
        <v>0</v>
      </c>
      <c r="AV153" s="168">
        <v>0</v>
      </c>
      <c r="AW153" s="168">
        <v>0</v>
      </c>
      <c r="AX153" s="168">
        <v>0</v>
      </c>
      <c r="AY153" s="168">
        <v>0</v>
      </c>
      <c r="AZ153" s="168">
        <v>0</v>
      </c>
      <c r="BA153" s="168">
        <v>0</v>
      </c>
      <c r="BB153" s="168">
        <v>0</v>
      </c>
      <c r="BC153" s="168">
        <v>0</v>
      </c>
      <c r="BD153" s="168">
        <v>0</v>
      </c>
      <c r="BE153" s="168">
        <v>0</v>
      </c>
      <c r="BF153" s="168">
        <v>0</v>
      </c>
      <c r="BG153" s="168">
        <v>0</v>
      </c>
      <c r="BH153" s="168">
        <v>0</v>
      </c>
    </row>
    <row r="154" spans="1:60" ht="14.15" customHeight="1">
      <c r="A154" s="159">
        <v>148</v>
      </c>
      <c r="B154" s="58" t="s">
        <v>809</v>
      </c>
      <c r="C154" s="160">
        <v>2015523.75</v>
      </c>
      <c r="D154" s="168">
        <v>0</v>
      </c>
      <c r="E154" s="168">
        <v>0</v>
      </c>
      <c r="F154" s="168">
        <v>0</v>
      </c>
      <c r="G154" s="168">
        <v>0</v>
      </c>
      <c r="H154" s="168">
        <v>0</v>
      </c>
      <c r="I154" s="168">
        <v>0</v>
      </c>
      <c r="J154" s="168">
        <v>0</v>
      </c>
      <c r="K154" s="168">
        <v>0</v>
      </c>
      <c r="L154" s="168">
        <v>0</v>
      </c>
      <c r="M154" s="168">
        <v>0</v>
      </c>
      <c r="N154" s="168">
        <v>0</v>
      </c>
      <c r="O154" s="168">
        <v>0</v>
      </c>
      <c r="P154" s="168">
        <v>0</v>
      </c>
      <c r="Q154" s="168">
        <v>0</v>
      </c>
      <c r="R154" s="168">
        <v>0</v>
      </c>
      <c r="S154" s="168">
        <v>0</v>
      </c>
      <c r="T154" s="168">
        <v>0</v>
      </c>
      <c r="U154" s="168">
        <v>2015523.75</v>
      </c>
      <c r="V154" s="168">
        <v>0</v>
      </c>
      <c r="W154" s="168">
        <v>0</v>
      </c>
      <c r="X154" s="168">
        <v>0</v>
      </c>
      <c r="Y154" s="168">
        <v>0</v>
      </c>
      <c r="Z154" s="168">
        <v>0</v>
      </c>
      <c r="AA154" s="168">
        <v>0</v>
      </c>
      <c r="AB154" s="168">
        <v>0</v>
      </c>
      <c r="AC154" s="168">
        <v>0</v>
      </c>
      <c r="AD154" s="168">
        <v>0</v>
      </c>
      <c r="AE154" s="168">
        <v>0</v>
      </c>
      <c r="AF154" s="168">
        <v>0</v>
      </c>
      <c r="AG154" s="168">
        <v>0</v>
      </c>
      <c r="AH154" s="168">
        <v>0</v>
      </c>
      <c r="AI154" s="168">
        <v>0</v>
      </c>
      <c r="AJ154" s="168">
        <v>0</v>
      </c>
      <c r="AK154" s="168">
        <v>0</v>
      </c>
      <c r="AL154" s="168">
        <v>0</v>
      </c>
      <c r="AM154" s="168">
        <v>0</v>
      </c>
      <c r="AN154" s="168">
        <v>0</v>
      </c>
      <c r="AO154" s="168">
        <v>0</v>
      </c>
      <c r="AP154" s="168">
        <v>0</v>
      </c>
      <c r="AQ154" s="168">
        <v>0</v>
      </c>
      <c r="AR154" s="168">
        <v>0</v>
      </c>
      <c r="AS154" s="168">
        <v>0</v>
      </c>
      <c r="AT154" s="168">
        <v>0</v>
      </c>
      <c r="AU154" s="168">
        <v>0</v>
      </c>
      <c r="AV154" s="168">
        <v>0</v>
      </c>
      <c r="AW154" s="168">
        <v>65113</v>
      </c>
      <c r="AX154" s="168">
        <v>-65113</v>
      </c>
      <c r="AY154" s="168">
        <v>0</v>
      </c>
      <c r="AZ154" s="168">
        <v>0</v>
      </c>
      <c r="BA154" s="168">
        <v>0</v>
      </c>
      <c r="BB154" s="168">
        <v>0</v>
      </c>
      <c r="BC154" s="168">
        <v>0</v>
      </c>
      <c r="BD154" s="168">
        <v>0</v>
      </c>
      <c r="BE154" s="168">
        <v>0</v>
      </c>
      <c r="BF154" s="168">
        <v>0</v>
      </c>
      <c r="BG154" s="168">
        <v>0</v>
      </c>
      <c r="BH154" s="168">
        <v>0</v>
      </c>
    </row>
    <row r="155" spans="1:60" ht="14.15" customHeight="1">
      <c r="A155" s="159">
        <v>149</v>
      </c>
      <c r="B155" s="58" t="s">
        <v>810</v>
      </c>
      <c r="C155" s="160">
        <v>43080.739999999758</v>
      </c>
      <c r="D155" s="168">
        <v>0</v>
      </c>
      <c r="E155" s="168">
        <v>0</v>
      </c>
      <c r="F155" s="168">
        <v>0</v>
      </c>
      <c r="G155" s="168">
        <v>0</v>
      </c>
      <c r="H155" s="168">
        <v>0</v>
      </c>
      <c r="I155" s="168">
        <v>0</v>
      </c>
      <c r="J155" s="168">
        <v>0</v>
      </c>
      <c r="K155" s="168">
        <v>0</v>
      </c>
      <c r="L155" s="168">
        <v>0</v>
      </c>
      <c r="M155" s="168">
        <v>0</v>
      </c>
      <c r="N155" s="168">
        <v>0</v>
      </c>
      <c r="O155" s="168">
        <v>0</v>
      </c>
      <c r="P155" s="168">
        <v>0</v>
      </c>
      <c r="Q155" s="168">
        <v>0</v>
      </c>
      <c r="R155" s="168">
        <v>0</v>
      </c>
      <c r="S155" s="168">
        <v>0</v>
      </c>
      <c r="T155" s="168">
        <v>0</v>
      </c>
      <c r="U155" s="168">
        <v>43080.739999999758</v>
      </c>
      <c r="V155" s="168">
        <v>0</v>
      </c>
      <c r="W155" s="168">
        <v>0</v>
      </c>
      <c r="X155" s="168">
        <v>0</v>
      </c>
      <c r="Y155" s="168">
        <v>0</v>
      </c>
      <c r="Z155" s="168">
        <v>0</v>
      </c>
      <c r="AA155" s="168">
        <v>0</v>
      </c>
      <c r="AB155" s="168">
        <v>0</v>
      </c>
      <c r="AC155" s="168">
        <v>0</v>
      </c>
      <c r="AD155" s="168">
        <v>0</v>
      </c>
      <c r="AE155" s="168">
        <v>0</v>
      </c>
      <c r="AF155" s="168">
        <v>0</v>
      </c>
      <c r="AG155" s="168">
        <v>0</v>
      </c>
      <c r="AH155" s="168">
        <v>0</v>
      </c>
      <c r="AI155" s="168">
        <v>0</v>
      </c>
      <c r="AJ155" s="168">
        <v>0</v>
      </c>
      <c r="AK155" s="168">
        <v>0</v>
      </c>
      <c r="AL155" s="168">
        <v>0</v>
      </c>
      <c r="AM155" s="168">
        <v>0</v>
      </c>
      <c r="AN155" s="168">
        <v>0</v>
      </c>
      <c r="AO155" s="168">
        <v>0</v>
      </c>
      <c r="AP155" s="168">
        <v>0</v>
      </c>
      <c r="AQ155" s="168">
        <v>0</v>
      </c>
      <c r="AR155" s="168">
        <v>0</v>
      </c>
      <c r="AS155" s="168">
        <v>0</v>
      </c>
      <c r="AT155" s="168">
        <v>0</v>
      </c>
      <c r="AU155" s="168">
        <v>0</v>
      </c>
      <c r="AV155" s="168">
        <v>0</v>
      </c>
      <c r="AW155" s="168">
        <v>13849.56</v>
      </c>
      <c r="AX155" s="168">
        <v>-13849.56</v>
      </c>
      <c r="AY155" s="168">
        <v>0</v>
      </c>
      <c r="AZ155" s="168">
        <v>0</v>
      </c>
      <c r="BA155" s="168">
        <v>0</v>
      </c>
      <c r="BB155" s="168">
        <v>0</v>
      </c>
      <c r="BC155" s="168">
        <v>0</v>
      </c>
      <c r="BD155" s="168">
        <v>0</v>
      </c>
      <c r="BE155" s="168">
        <v>0</v>
      </c>
      <c r="BF155" s="168">
        <v>0</v>
      </c>
      <c r="BG155" s="168">
        <v>0</v>
      </c>
      <c r="BH155" s="168">
        <v>0</v>
      </c>
    </row>
    <row r="156" spans="1:60" ht="14.15" customHeight="1">
      <c r="A156" s="159">
        <v>150</v>
      </c>
      <c r="B156" s="58" t="s">
        <v>811</v>
      </c>
      <c r="C156" s="160">
        <v>0</v>
      </c>
      <c r="D156" s="168">
        <v>0</v>
      </c>
      <c r="E156" s="168">
        <v>0</v>
      </c>
      <c r="F156" s="168">
        <v>0</v>
      </c>
      <c r="G156" s="168">
        <v>0</v>
      </c>
      <c r="H156" s="168">
        <v>0</v>
      </c>
      <c r="I156" s="168">
        <v>0</v>
      </c>
      <c r="J156" s="168">
        <v>0</v>
      </c>
      <c r="K156" s="168">
        <v>0</v>
      </c>
      <c r="L156" s="168">
        <v>0</v>
      </c>
      <c r="M156" s="168">
        <v>0</v>
      </c>
      <c r="N156" s="168">
        <v>0</v>
      </c>
      <c r="O156" s="168">
        <v>0</v>
      </c>
      <c r="P156" s="168">
        <v>0</v>
      </c>
      <c r="Q156" s="168">
        <v>0</v>
      </c>
      <c r="R156" s="168">
        <v>0</v>
      </c>
      <c r="S156" s="168">
        <v>0</v>
      </c>
      <c r="T156" s="168">
        <v>0</v>
      </c>
      <c r="U156" s="168">
        <v>0</v>
      </c>
      <c r="V156" s="168">
        <v>0</v>
      </c>
      <c r="W156" s="168">
        <v>0</v>
      </c>
      <c r="X156" s="168">
        <v>0</v>
      </c>
      <c r="Y156" s="168">
        <v>0</v>
      </c>
      <c r="Z156" s="168">
        <v>0</v>
      </c>
      <c r="AA156" s="168">
        <v>0</v>
      </c>
      <c r="AB156" s="168">
        <v>0</v>
      </c>
      <c r="AC156" s="168">
        <v>0</v>
      </c>
      <c r="AD156" s="168">
        <v>0</v>
      </c>
      <c r="AE156" s="168">
        <v>0</v>
      </c>
      <c r="AF156" s="168">
        <v>0</v>
      </c>
      <c r="AG156" s="168">
        <v>0</v>
      </c>
      <c r="AH156" s="168">
        <v>0</v>
      </c>
      <c r="AI156" s="168">
        <v>0</v>
      </c>
      <c r="AJ156" s="168">
        <v>0</v>
      </c>
      <c r="AK156" s="168">
        <v>0</v>
      </c>
      <c r="AL156" s="168">
        <v>0</v>
      </c>
      <c r="AM156" s="168">
        <v>0</v>
      </c>
      <c r="AN156" s="168">
        <v>0</v>
      </c>
      <c r="AO156" s="168">
        <v>0</v>
      </c>
      <c r="AP156" s="168">
        <v>0</v>
      </c>
      <c r="AQ156" s="168">
        <v>0</v>
      </c>
      <c r="AR156" s="168">
        <v>0</v>
      </c>
      <c r="AS156" s="168">
        <v>0</v>
      </c>
      <c r="AT156" s="168">
        <v>0</v>
      </c>
      <c r="AU156" s="168">
        <v>0</v>
      </c>
      <c r="AV156" s="168">
        <v>0</v>
      </c>
      <c r="AW156" s="168">
        <v>0</v>
      </c>
      <c r="AX156" s="168">
        <v>0</v>
      </c>
      <c r="AY156" s="168">
        <v>0</v>
      </c>
      <c r="AZ156" s="168">
        <v>0</v>
      </c>
      <c r="BA156" s="168">
        <v>0</v>
      </c>
      <c r="BB156" s="168">
        <v>0</v>
      </c>
      <c r="BC156" s="168">
        <v>0</v>
      </c>
      <c r="BD156" s="168">
        <v>0</v>
      </c>
      <c r="BE156" s="168">
        <v>0</v>
      </c>
      <c r="BF156" s="168">
        <v>0</v>
      </c>
      <c r="BG156" s="168">
        <v>0</v>
      </c>
      <c r="BH156" s="168">
        <v>0</v>
      </c>
    </row>
    <row r="157" spans="1:60" ht="14.15" customHeight="1">
      <c r="A157" s="159">
        <v>151</v>
      </c>
      <c r="B157" s="171" t="s">
        <v>812</v>
      </c>
      <c r="C157" s="160">
        <v>0</v>
      </c>
      <c r="D157" s="168">
        <v>0</v>
      </c>
      <c r="E157" s="168">
        <v>0</v>
      </c>
      <c r="F157" s="168">
        <v>0</v>
      </c>
      <c r="G157" s="168">
        <v>0</v>
      </c>
      <c r="H157" s="168">
        <v>0</v>
      </c>
      <c r="I157" s="168">
        <v>0</v>
      </c>
      <c r="J157" s="168">
        <v>0</v>
      </c>
      <c r="K157" s="168">
        <v>0</v>
      </c>
      <c r="L157" s="168">
        <v>0</v>
      </c>
      <c r="M157" s="168">
        <v>0</v>
      </c>
      <c r="N157" s="168">
        <v>0</v>
      </c>
      <c r="O157" s="168">
        <v>0</v>
      </c>
      <c r="P157" s="168">
        <v>0</v>
      </c>
      <c r="Q157" s="168">
        <v>0</v>
      </c>
      <c r="R157" s="168">
        <v>0</v>
      </c>
      <c r="S157" s="168">
        <v>0</v>
      </c>
      <c r="T157" s="168">
        <v>0</v>
      </c>
      <c r="U157" s="168">
        <v>0</v>
      </c>
      <c r="V157" s="168">
        <v>0</v>
      </c>
      <c r="W157" s="168">
        <v>0</v>
      </c>
      <c r="X157" s="168">
        <v>0</v>
      </c>
      <c r="Y157" s="168">
        <v>0</v>
      </c>
      <c r="Z157" s="168">
        <v>0</v>
      </c>
      <c r="AA157" s="168">
        <v>0</v>
      </c>
      <c r="AB157" s="168">
        <v>0</v>
      </c>
      <c r="AC157" s="168">
        <v>0</v>
      </c>
      <c r="AD157" s="168">
        <v>0</v>
      </c>
      <c r="AE157" s="168">
        <v>0</v>
      </c>
      <c r="AF157" s="168">
        <v>0</v>
      </c>
      <c r="AG157" s="168">
        <v>0</v>
      </c>
      <c r="AH157" s="168">
        <v>0</v>
      </c>
      <c r="AI157" s="168">
        <v>0</v>
      </c>
      <c r="AJ157" s="168">
        <v>0</v>
      </c>
      <c r="AK157" s="168">
        <v>0</v>
      </c>
      <c r="AL157" s="168">
        <v>0</v>
      </c>
      <c r="AM157" s="168">
        <v>0</v>
      </c>
      <c r="AN157" s="168">
        <v>0</v>
      </c>
      <c r="AO157" s="168">
        <v>0</v>
      </c>
      <c r="AP157" s="168">
        <v>0</v>
      </c>
      <c r="AQ157" s="168">
        <v>0</v>
      </c>
      <c r="AR157" s="168">
        <v>0</v>
      </c>
      <c r="AS157" s="168">
        <v>0</v>
      </c>
      <c r="AT157" s="168">
        <v>0</v>
      </c>
      <c r="AU157" s="168">
        <v>0</v>
      </c>
      <c r="AV157" s="168">
        <v>0</v>
      </c>
      <c r="AW157" s="168">
        <v>0</v>
      </c>
      <c r="AX157" s="168">
        <v>0</v>
      </c>
      <c r="AY157" s="168">
        <v>0</v>
      </c>
      <c r="AZ157" s="168">
        <v>0</v>
      </c>
      <c r="BA157" s="168">
        <v>0</v>
      </c>
      <c r="BB157" s="168">
        <v>0</v>
      </c>
      <c r="BC157" s="168">
        <v>0</v>
      </c>
      <c r="BD157" s="168">
        <v>0</v>
      </c>
      <c r="BE157" s="168">
        <v>0</v>
      </c>
      <c r="BF157" s="168">
        <v>0</v>
      </c>
      <c r="BG157" s="168">
        <v>0</v>
      </c>
      <c r="BH157" s="168">
        <v>0</v>
      </c>
    </row>
    <row r="158" spans="1:60" ht="14.15" customHeight="1">
      <c r="A158" s="159">
        <v>152</v>
      </c>
      <c r="B158" s="173" t="s">
        <v>850</v>
      </c>
      <c r="C158" s="181">
        <v>3432635.0700000017</v>
      </c>
      <c r="D158" s="181">
        <v>0</v>
      </c>
      <c r="E158" s="181">
        <v>0</v>
      </c>
      <c r="F158" s="181">
        <v>0</v>
      </c>
      <c r="G158" s="181">
        <v>0</v>
      </c>
      <c r="H158" s="181">
        <v>0</v>
      </c>
      <c r="I158" s="181">
        <v>0</v>
      </c>
      <c r="J158" s="181">
        <v>0</v>
      </c>
      <c r="K158" s="181">
        <v>0</v>
      </c>
      <c r="L158" s="181">
        <v>0</v>
      </c>
      <c r="M158" s="181">
        <v>0</v>
      </c>
      <c r="N158" s="181">
        <v>0</v>
      </c>
      <c r="O158" s="181">
        <v>0</v>
      </c>
      <c r="P158" s="181">
        <v>0</v>
      </c>
      <c r="Q158" s="181">
        <v>0</v>
      </c>
      <c r="R158" s="181">
        <v>0</v>
      </c>
      <c r="S158" s="181">
        <v>0</v>
      </c>
      <c r="T158" s="181">
        <v>0</v>
      </c>
      <c r="U158" s="181">
        <v>3432635.0700000012</v>
      </c>
      <c r="V158" s="181">
        <v>0</v>
      </c>
      <c r="W158" s="181">
        <v>0</v>
      </c>
      <c r="X158" s="181">
        <v>0</v>
      </c>
      <c r="Y158" s="181">
        <v>0</v>
      </c>
      <c r="Z158" s="181">
        <v>0</v>
      </c>
      <c r="AA158" s="181">
        <v>0</v>
      </c>
      <c r="AB158" s="181">
        <v>0</v>
      </c>
      <c r="AC158" s="181">
        <v>0</v>
      </c>
      <c r="AD158" s="181">
        <v>0</v>
      </c>
      <c r="AE158" s="181">
        <v>0</v>
      </c>
      <c r="AF158" s="181">
        <v>0</v>
      </c>
      <c r="AG158" s="181">
        <v>0</v>
      </c>
      <c r="AH158" s="181">
        <v>0</v>
      </c>
      <c r="AI158" s="181">
        <v>0</v>
      </c>
      <c r="AJ158" s="181">
        <v>0</v>
      </c>
      <c r="AK158" s="181">
        <v>0</v>
      </c>
      <c r="AL158" s="181">
        <v>0</v>
      </c>
      <c r="AM158" s="181">
        <v>0</v>
      </c>
      <c r="AN158" s="181">
        <v>0</v>
      </c>
      <c r="AO158" s="181">
        <v>0</v>
      </c>
      <c r="AP158" s="181">
        <v>0</v>
      </c>
      <c r="AQ158" s="181">
        <v>0</v>
      </c>
      <c r="AR158" s="181">
        <v>0</v>
      </c>
      <c r="AS158" s="181">
        <v>0</v>
      </c>
      <c r="AT158" s="181">
        <v>0</v>
      </c>
      <c r="AU158" s="181">
        <v>0</v>
      </c>
      <c r="AV158" s="181">
        <v>0</v>
      </c>
      <c r="AW158" s="181">
        <v>131888.42000000001</v>
      </c>
      <c r="AX158" s="181">
        <v>-131888.42000000001</v>
      </c>
      <c r="AY158" s="181">
        <v>0</v>
      </c>
      <c r="AZ158" s="181">
        <v>0</v>
      </c>
      <c r="BA158" s="181">
        <v>0</v>
      </c>
      <c r="BB158" s="181">
        <v>0</v>
      </c>
      <c r="BC158" s="181">
        <v>0</v>
      </c>
      <c r="BD158" s="181">
        <v>0</v>
      </c>
      <c r="BE158" s="181">
        <v>0</v>
      </c>
      <c r="BF158" s="181">
        <v>0</v>
      </c>
      <c r="BG158" s="181">
        <v>0</v>
      </c>
      <c r="BH158" s="181">
        <v>0</v>
      </c>
    </row>
    <row r="159" spans="1:60" ht="14.15" customHeight="1">
      <c r="A159" s="159">
        <v>153</v>
      </c>
      <c r="B159" s="173"/>
      <c r="C159" s="173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</row>
    <row r="160" spans="1:60" s="175" customFormat="1" ht="14.15" customHeight="1">
      <c r="A160" s="159">
        <v>154</v>
      </c>
      <c r="B160" s="173" t="s">
        <v>814</v>
      </c>
      <c r="C160" s="173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</row>
    <row r="161" spans="1:60" s="175" customFormat="1" ht="14.15" customHeight="1">
      <c r="A161" s="159">
        <v>155</v>
      </c>
      <c r="B161" s="176" t="s">
        <v>815</v>
      </c>
      <c r="C161" s="160">
        <v>0</v>
      </c>
      <c r="D161" s="168">
        <v>0</v>
      </c>
      <c r="E161" s="168">
        <v>0</v>
      </c>
      <c r="F161" s="168">
        <v>0</v>
      </c>
      <c r="G161" s="168">
        <v>0</v>
      </c>
      <c r="H161" s="168">
        <v>0</v>
      </c>
      <c r="I161" s="168">
        <v>0</v>
      </c>
      <c r="J161" s="168">
        <v>0</v>
      </c>
      <c r="K161" s="168">
        <v>0</v>
      </c>
      <c r="L161" s="168">
        <v>0</v>
      </c>
      <c r="M161" s="168">
        <v>0</v>
      </c>
      <c r="N161" s="168">
        <v>0</v>
      </c>
      <c r="O161" s="168">
        <v>0</v>
      </c>
      <c r="P161" s="168">
        <v>0</v>
      </c>
      <c r="Q161" s="168">
        <v>0</v>
      </c>
      <c r="R161" s="168">
        <v>0</v>
      </c>
      <c r="S161" s="168">
        <v>0</v>
      </c>
      <c r="T161" s="168">
        <v>0</v>
      </c>
      <c r="U161" s="168">
        <v>0</v>
      </c>
      <c r="V161" s="168">
        <v>0</v>
      </c>
      <c r="W161" s="168">
        <v>0</v>
      </c>
      <c r="X161" s="168">
        <v>0</v>
      </c>
      <c r="Y161" s="168">
        <v>0</v>
      </c>
      <c r="Z161" s="168">
        <v>0</v>
      </c>
      <c r="AA161" s="168">
        <v>0</v>
      </c>
      <c r="AB161" s="168">
        <v>0</v>
      </c>
      <c r="AC161" s="168">
        <v>0</v>
      </c>
      <c r="AD161" s="168">
        <v>0</v>
      </c>
      <c r="AE161" s="168">
        <v>0</v>
      </c>
      <c r="AF161" s="168">
        <v>0</v>
      </c>
      <c r="AG161" s="168">
        <v>0</v>
      </c>
      <c r="AH161" s="168">
        <v>0</v>
      </c>
      <c r="AI161" s="168">
        <v>0</v>
      </c>
      <c r="AJ161" s="168">
        <v>0</v>
      </c>
      <c r="AK161" s="168">
        <v>0</v>
      </c>
      <c r="AL161" s="168">
        <v>0</v>
      </c>
      <c r="AM161" s="168">
        <v>0</v>
      </c>
      <c r="AN161" s="168">
        <v>0</v>
      </c>
      <c r="AO161" s="168">
        <v>0</v>
      </c>
      <c r="AP161" s="168">
        <v>0</v>
      </c>
      <c r="AQ161" s="168">
        <v>0</v>
      </c>
      <c r="AR161" s="168">
        <v>0</v>
      </c>
      <c r="AS161" s="168">
        <v>0</v>
      </c>
      <c r="AT161" s="168">
        <v>0</v>
      </c>
      <c r="AU161" s="168">
        <v>0</v>
      </c>
      <c r="AV161" s="168">
        <v>0</v>
      </c>
      <c r="AW161" s="168">
        <v>0</v>
      </c>
      <c r="AX161" s="168">
        <v>0</v>
      </c>
      <c r="AY161" s="168">
        <v>0</v>
      </c>
      <c r="AZ161" s="168">
        <v>0</v>
      </c>
      <c r="BA161" s="168">
        <v>0</v>
      </c>
      <c r="BB161" s="168">
        <v>0</v>
      </c>
      <c r="BC161" s="168">
        <v>0</v>
      </c>
      <c r="BD161" s="168">
        <v>0</v>
      </c>
      <c r="BE161" s="168">
        <v>0</v>
      </c>
      <c r="BF161" s="168">
        <v>0</v>
      </c>
      <c r="BG161" s="168">
        <v>0</v>
      </c>
      <c r="BH161" s="168">
        <v>0</v>
      </c>
    </row>
    <row r="162" spans="1:60" s="175" customFormat="1" ht="14.15" customHeight="1">
      <c r="A162" s="159">
        <v>156</v>
      </c>
      <c r="B162" s="176" t="s">
        <v>816</v>
      </c>
      <c r="C162" s="160">
        <v>560833.06000000983</v>
      </c>
      <c r="D162" s="168">
        <v>0</v>
      </c>
      <c r="E162" s="168">
        <v>0</v>
      </c>
      <c r="F162" s="168">
        <v>0</v>
      </c>
      <c r="G162" s="168">
        <v>0</v>
      </c>
      <c r="H162" s="168">
        <v>0</v>
      </c>
      <c r="I162" s="168">
        <v>0</v>
      </c>
      <c r="J162" s="168">
        <v>0</v>
      </c>
      <c r="K162" s="168">
        <v>0</v>
      </c>
      <c r="L162" s="168">
        <v>0</v>
      </c>
      <c r="M162" s="168">
        <v>0</v>
      </c>
      <c r="N162" s="168">
        <v>0</v>
      </c>
      <c r="O162" s="168">
        <v>0</v>
      </c>
      <c r="P162" s="168">
        <v>0</v>
      </c>
      <c r="Q162" s="168">
        <v>0</v>
      </c>
      <c r="R162" s="168">
        <v>0</v>
      </c>
      <c r="S162" s="168">
        <v>0</v>
      </c>
      <c r="T162" s="168">
        <v>0</v>
      </c>
      <c r="U162" s="168">
        <v>560833.06000000983</v>
      </c>
      <c r="V162" s="168">
        <v>0</v>
      </c>
      <c r="W162" s="168">
        <v>0</v>
      </c>
      <c r="X162" s="168">
        <v>0</v>
      </c>
      <c r="Y162" s="168">
        <v>0</v>
      </c>
      <c r="Z162" s="168">
        <v>0</v>
      </c>
      <c r="AA162" s="168">
        <v>0</v>
      </c>
      <c r="AB162" s="168">
        <v>0</v>
      </c>
      <c r="AC162" s="168">
        <v>0</v>
      </c>
      <c r="AD162" s="168">
        <v>0</v>
      </c>
      <c r="AE162" s="168">
        <v>0</v>
      </c>
      <c r="AF162" s="168">
        <v>0</v>
      </c>
      <c r="AG162" s="168">
        <v>0</v>
      </c>
      <c r="AH162" s="168">
        <v>0</v>
      </c>
      <c r="AI162" s="168">
        <v>0</v>
      </c>
      <c r="AJ162" s="168">
        <v>0</v>
      </c>
      <c r="AK162" s="168">
        <v>0</v>
      </c>
      <c r="AL162" s="168">
        <v>0</v>
      </c>
      <c r="AM162" s="168">
        <v>0</v>
      </c>
      <c r="AN162" s="168">
        <v>0</v>
      </c>
      <c r="AO162" s="168">
        <v>0</v>
      </c>
      <c r="AP162" s="168">
        <v>0</v>
      </c>
      <c r="AQ162" s="168">
        <v>0</v>
      </c>
      <c r="AR162" s="168">
        <v>0</v>
      </c>
      <c r="AS162" s="168">
        <v>0</v>
      </c>
      <c r="AT162" s="168">
        <v>0</v>
      </c>
      <c r="AU162" s="168">
        <v>0</v>
      </c>
      <c r="AV162" s="168">
        <v>0</v>
      </c>
      <c r="AW162" s="168">
        <v>26433125.34</v>
      </c>
      <c r="AX162" s="168">
        <v>-26433125.34</v>
      </c>
      <c r="AY162" s="168">
        <v>0</v>
      </c>
      <c r="AZ162" s="168">
        <v>0</v>
      </c>
      <c r="BA162" s="168">
        <v>0</v>
      </c>
      <c r="BB162" s="168">
        <v>0</v>
      </c>
      <c r="BC162" s="168">
        <v>0</v>
      </c>
      <c r="BD162" s="168">
        <v>0</v>
      </c>
      <c r="BE162" s="168">
        <v>0</v>
      </c>
      <c r="BF162" s="168">
        <v>0</v>
      </c>
      <c r="BG162" s="168">
        <v>0</v>
      </c>
      <c r="BH162" s="168">
        <v>0</v>
      </c>
    </row>
    <row r="163" spans="1:60" s="175" customFormat="1" ht="14.15" customHeight="1">
      <c r="A163" s="159">
        <v>157</v>
      </c>
      <c r="B163" s="176" t="s">
        <v>817</v>
      </c>
      <c r="C163" s="160">
        <v>2514934.5300000608</v>
      </c>
      <c r="D163" s="168">
        <v>0</v>
      </c>
      <c r="E163" s="168">
        <v>0</v>
      </c>
      <c r="F163" s="168">
        <v>0</v>
      </c>
      <c r="G163" s="168">
        <v>0</v>
      </c>
      <c r="H163" s="168">
        <v>0</v>
      </c>
      <c r="I163" s="168">
        <v>0</v>
      </c>
      <c r="J163" s="168">
        <v>0</v>
      </c>
      <c r="K163" s="168">
        <v>0</v>
      </c>
      <c r="L163" s="168">
        <v>0</v>
      </c>
      <c r="M163" s="168">
        <v>0</v>
      </c>
      <c r="N163" s="168">
        <v>0</v>
      </c>
      <c r="O163" s="168">
        <v>0</v>
      </c>
      <c r="P163" s="168">
        <v>0</v>
      </c>
      <c r="Q163" s="168">
        <v>0</v>
      </c>
      <c r="R163" s="168">
        <v>0</v>
      </c>
      <c r="S163" s="168">
        <v>0</v>
      </c>
      <c r="T163" s="168">
        <v>0</v>
      </c>
      <c r="U163" s="168">
        <v>2514934.5300000608</v>
      </c>
      <c r="V163" s="168">
        <v>0</v>
      </c>
      <c r="W163" s="168">
        <v>0</v>
      </c>
      <c r="X163" s="168">
        <v>0</v>
      </c>
      <c r="Y163" s="168">
        <v>0</v>
      </c>
      <c r="Z163" s="168">
        <v>0</v>
      </c>
      <c r="AA163" s="168">
        <v>0</v>
      </c>
      <c r="AB163" s="168">
        <v>0</v>
      </c>
      <c r="AC163" s="168">
        <v>0</v>
      </c>
      <c r="AD163" s="168">
        <v>0</v>
      </c>
      <c r="AE163" s="168">
        <v>0</v>
      </c>
      <c r="AF163" s="168">
        <v>0</v>
      </c>
      <c r="AG163" s="168">
        <v>0</v>
      </c>
      <c r="AH163" s="168">
        <v>0</v>
      </c>
      <c r="AI163" s="168">
        <v>0</v>
      </c>
      <c r="AJ163" s="168">
        <v>0</v>
      </c>
      <c r="AK163" s="168">
        <v>0</v>
      </c>
      <c r="AL163" s="168">
        <v>0</v>
      </c>
      <c r="AM163" s="168">
        <v>0</v>
      </c>
      <c r="AN163" s="168">
        <v>0</v>
      </c>
      <c r="AO163" s="168">
        <v>0</v>
      </c>
      <c r="AP163" s="168">
        <v>0</v>
      </c>
      <c r="AQ163" s="168">
        <v>0</v>
      </c>
      <c r="AR163" s="168">
        <v>0</v>
      </c>
      <c r="AS163" s="168">
        <v>0</v>
      </c>
      <c r="AT163" s="168">
        <v>0</v>
      </c>
      <c r="AU163" s="168">
        <v>0</v>
      </c>
      <c r="AV163" s="168">
        <v>0</v>
      </c>
      <c r="AW163" s="168">
        <v>0</v>
      </c>
      <c r="AX163" s="168">
        <v>0</v>
      </c>
      <c r="AY163" s="168">
        <v>0</v>
      </c>
      <c r="AZ163" s="168">
        <v>0</v>
      </c>
      <c r="BA163" s="168">
        <v>0</v>
      </c>
      <c r="BB163" s="168">
        <v>0</v>
      </c>
      <c r="BC163" s="168">
        <v>0</v>
      </c>
      <c r="BD163" s="168">
        <v>0</v>
      </c>
      <c r="BE163" s="168">
        <v>0</v>
      </c>
      <c r="BF163" s="168">
        <v>0</v>
      </c>
      <c r="BG163" s="168">
        <v>0</v>
      </c>
      <c r="BH163" s="168">
        <v>0</v>
      </c>
    </row>
    <row r="164" spans="1:60" s="175" customFormat="1" ht="14.15" customHeight="1">
      <c r="A164" s="159">
        <v>158</v>
      </c>
      <c r="B164" s="176" t="s">
        <v>818</v>
      </c>
      <c r="C164" s="160">
        <v>0</v>
      </c>
      <c r="D164" s="168">
        <v>0</v>
      </c>
      <c r="E164" s="168">
        <v>0</v>
      </c>
      <c r="F164" s="168">
        <v>0</v>
      </c>
      <c r="G164" s="168">
        <v>0</v>
      </c>
      <c r="H164" s="168">
        <v>0</v>
      </c>
      <c r="I164" s="168">
        <v>0</v>
      </c>
      <c r="J164" s="168">
        <v>0</v>
      </c>
      <c r="K164" s="168">
        <v>0</v>
      </c>
      <c r="L164" s="168">
        <v>0</v>
      </c>
      <c r="M164" s="168">
        <v>0</v>
      </c>
      <c r="N164" s="168">
        <v>0</v>
      </c>
      <c r="O164" s="168">
        <v>0</v>
      </c>
      <c r="P164" s="168">
        <v>0</v>
      </c>
      <c r="Q164" s="168">
        <v>0</v>
      </c>
      <c r="R164" s="168">
        <v>0</v>
      </c>
      <c r="S164" s="168">
        <v>0</v>
      </c>
      <c r="T164" s="168">
        <v>0</v>
      </c>
      <c r="U164" s="168">
        <v>0</v>
      </c>
      <c r="V164" s="168">
        <v>0</v>
      </c>
      <c r="W164" s="168">
        <v>0</v>
      </c>
      <c r="X164" s="168">
        <v>0</v>
      </c>
      <c r="Y164" s="168">
        <v>0</v>
      </c>
      <c r="Z164" s="168">
        <v>0</v>
      </c>
      <c r="AA164" s="168">
        <v>0</v>
      </c>
      <c r="AB164" s="168">
        <v>0</v>
      </c>
      <c r="AC164" s="168">
        <v>0</v>
      </c>
      <c r="AD164" s="168">
        <v>0</v>
      </c>
      <c r="AE164" s="168">
        <v>0</v>
      </c>
      <c r="AF164" s="168">
        <v>0</v>
      </c>
      <c r="AG164" s="168">
        <v>0</v>
      </c>
      <c r="AH164" s="168">
        <v>0</v>
      </c>
      <c r="AI164" s="168">
        <v>0</v>
      </c>
      <c r="AJ164" s="168">
        <v>0</v>
      </c>
      <c r="AK164" s="168">
        <v>0</v>
      </c>
      <c r="AL164" s="168">
        <v>0</v>
      </c>
      <c r="AM164" s="168">
        <v>0</v>
      </c>
      <c r="AN164" s="168">
        <v>0</v>
      </c>
      <c r="AO164" s="168">
        <v>0</v>
      </c>
      <c r="AP164" s="168">
        <v>0</v>
      </c>
      <c r="AQ164" s="168">
        <v>0</v>
      </c>
      <c r="AR164" s="168">
        <v>0</v>
      </c>
      <c r="AS164" s="168">
        <v>0</v>
      </c>
      <c r="AT164" s="168">
        <v>0</v>
      </c>
      <c r="AU164" s="168">
        <v>0</v>
      </c>
      <c r="AV164" s="168">
        <v>0</v>
      </c>
      <c r="AW164" s="168">
        <v>0</v>
      </c>
      <c r="AX164" s="168">
        <v>0</v>
      </c>
      <c r="AY164" s="168">
        <v>0</v>
      </c>
      <c r="AZ164" s="168">
        <v>0</v>
      </c>
      <c r="BA164" s="168">
        <v>0</v>
      </c>
      <c r="BB164" s="168">
        <v>0</v>
      </c>
      <c r="BC164" s="168">
        <v>0</v>
      </c>
      <c r="BD164" s="168">
        <v>0</v>
      </c>
      <c r="BE164" s="168">
        <v>0</v>
      </c>
      <c r="BF164" s="168">
        <v>0</v>
      </c>
      <c r="BG164" s="168">
        <v>0</v>
      </c>
      <c r="BH164" s="168">
        <v>0</v>
      </c>
    </row>
    <row r="165" spans="1:60" ht="14.15" customHeight="1">
      <c r="A165" s="159">
        <v>159</v>
      </c>
      <c r="B165" s="206" t="s">
        <v>819</v>
      </c>
      <c r="C165" s="160">
        <v>43156.970000000205</v>
      </c>
      <c r="D165" s="168">
        <v>0</v>
      </c>
      <c r="E165" s="168">
        <v>0</v>
      </c>
      <c r="F165" s="168">
        <v>0</v>
      </c>
      <c r="G165" s="168">
        <v>0</v>
      </c>
      <c r="H165" s="168">
        <v>0</v>
      </c>
      <c r="I165" s="168">
        <v>0</v>
      </c>
      <c r="J165" s="168">
        <v>0</v>
      </c>
      <c r="K165" s="168">
        <v>0</v>
      </c>
      <c r="L165" s="168">
        <v>0</v>
      </c>
      <c r="M165" s="168">
        <v>0</v>
      </c>
      <c r="N165" s="168">
        <v>0</v>
      </c>
      <c r="O165" s="168">
        <v>0</v>
      </c>
      <c r="P165" s="168">
        <v>0</v>
      </c>
      <c r="Q165" s="168">
        <v>0</v>
      </c>
      <c r="R165" s="168">
        <v>0</v>
      </c>
      <c r="S165" s="168">
        <v>0</v>
      </c>
      <c r="T165" s="168">
        <v>0</v>
      </c>
      <c r="U165" s="168">
        <v>43156.970000000205</v>
      </c>
      <c r="V165" s="168">
        <v>0</v>
      </c>
      <c r="W165" s="168">
        <v>0</v>
      </c>
      <c r="X165" s="168">
        <v>0</v>
      </c>
      <c r="Y165" s="168">
        <v>0</v>
      </c>
      <c r="Z165" s="168">
        <v>0</v>
      </c>
      <c r="AA165" s="168">
        <v>0</v>
      </c>
      <c r="AB165" s="168">
        <v>0</v>
      </c>
      <c r="AC165" s="168">
        <v>0</v>
      </c>
      <c r="AD165" s="168">
        <v>0</v>
      </c>
      <c r="AE165" s="168">
        <v>0</v>
      </c>
      <c r="AF165" s="168">
        <v>0</v>
      </c>
      <c r="AG165" s="168">
        <v>0</v>
      </c>
      <c r="AH165" s="168">
        <v>0</v>
      </c>
      <c r="AI165" s="168">
        <v>0</v>
      </c>
      <c r="AJ165" s="168">
        <v>0</v>
      </c>
      <c r="AK165" s="168">
        <v>0</v>
      </c>
      <c r="AL165" s="168">
        <v>0</v>
      </c>
      <c r="AM165" s="168">
        <v>0</v>
      </c>
      <c r="AN165" s="168">
        <v>0</v>
      </c>
      <c r="AO165" s="168">
        <v>0</v>
      </c>
      <c r="AP165" s="168">
        <v>0</v>
      </c>
      <c r="AQ165" s="168">
        <v>0</v>
      </c>
      <c r="AR165" s="168">
        <v>0</v>
      </c>
      <c r="AS165" s="168">
        <v>0</v>
      </c>
      <c r="AT165" s="168">
        <v>0</v>
      </c>
      <c r="AU165" s="168">
        <v>0</v>
      </c>
      <c r="AV165" s="168">
        <v>0</v>
      </c>
      <c r="AW165" s="168">
        <v>0</v>
      </c>
      <c r="AX165" s="168">
        <v>0</v>
      </c>
      <c r="AY165" s="168">
        <v>0</v>
      </c>
      <c r="AZ165" s="168">
        <v>0</v>
      </c>
      <c r="BA165" s="168">
        <v>0</v>
      </c>
      <c r="BB165" s="168">
        <v>0</v>
      </c>
      <c r="BC165" s="168">
        <v>0</v>
      </c>
      <c r="BD165" s="168">
        <v>0</v>
      </c>
      <c r="BE165" s="168">
        <v>0</v>
      </c>
      <c r="BF165" s="168">
        <v>0</v>
      </c>
      <c r="BG165" s="168">
        <v>0</v>
      </c>
      <c r="BH165" s="168">
        <v>0</v>
      </c>
    </row>
    <row r="166" spans="1:60" ht="14.15" customHeight="1">
      <c r="A166" s="159">
        <v>160</v>
      </c>
      <c r="B166" s="173" t="s">
        <v>820</v>
      </c>
      <c r="C166" s="181">
        <v>3118924.5600000708</v>
      </c>
      <c r="D166" s="181">
        <v>0</v>
      </c>
      <c r="E166" s="181">
        <v>0</v>
      </c>
      <c r="F166" s="181">
        <v>0</v>
      </c>
      <c r="G166" s="181">
        <v>0</v>
      </c>
      <c r="H166" s="181">
        <v>0</v>
      </c>
      <c r="I166" s="181">
        <v>0</v>
      </c>
      <c r="J166" s="181">
        <v>0</v>
      </c>
      <c r="K166" s="181">
        <v>0</v>
      </c>
      <c r="L166" s="181">
        <v>0</v>
      </c>
      <c r="M166" s="181">
        <v>0</v>
      </c>
      <c r="N166" s="181">
        <v>0</v>
      </c>
      <c r="O166" s="181">
        <v>0</v>
      </c>
      <c r="P166" s="181">
        <v>0</v>
      </c>
      <c r="Q166" s="181">
        <v>0</v>
      </c>
      <c r="R166" s="181">
        <v>0</v>
      </c>
      <c r="S166" s="181">
        <v>0</v>
      </c>
      <c r="T166" s="181">
        <v>0</v>
      </c>
      <c r="U166" s="181">
        <v>3118924.5600000708</v>
      </c>
      <c r="V166" s="181">
        <v>0</v>
      </c>
      <c r="W166" s="181">
        <v>0</v>
      </c>
      <c r="X166" s="181">
        <v>0</v>
      </c>
      <c r="Y166" s="181">
        <v>0</v>
      </c>
      <c r="Z166" s="181">
        <v>0</v>
      </c>
      <c r="AA166" s="181">
        <v>0</v>
      </c>
      <c r="AB166" s="181">
        <v>0</v>
      </c>
      <c r="AC166" s="181">
        <v>0</v>
      </c>
      <c r="AD166" s="181">
        <v>0</v>
      </c>
      <c r="AE166" s="181">
        <v>0</v>
      </c>
      <c r="AF166" s="181">
        <v>0</v>
      </c>
      <c r="AG166" s="181">
        <v>0</v>
      </c>
      <c r="AH166" s="181">
        <v>0</v>
      </c>
      <c r="AI166" s="181">
        <v>0</v>
      </c>
      <c r="AJ166" s="181">
        <v>0</v>
      </c>
      <c r="AK166" s="181">
        <v>0</v>
      </c>
      <c r="AL166" s="181">
        <v>0</v>
      </c>
      <c r="AM166" s="181">
        <v>0</v>
      </c>
      <c r="AN166" s="181">
        <v>0</v>
      </c>
      <c r="AO166" s="181">
        <v>0</v>
      </c>
      <c r="AP166" s="181">
        <v>0</v>
      </c>
      <c r="AQ166" s="181">
        <v>0</v>
      </c>
      <c r="AR166" s="181">
        <v>0</v>
      </c>
      <c r="AS166" s="181">
        <v>0</v>
      </c>
      <c r="AT166" s="181">
        <v>0</v>
      </c>
      <c r="AU166" s="181">
        <v>0</v>
      </c>
      <c r="AV166" s="181">
        <v>0</v>
      </c>
      <c r="AW166" s="181">
        <v>26433125.34</v>
      </c>
      <c r="AX166" s="181">
        <v>-26433125.34</v>
      </c>
      <c r="AY166" s="181">
        <v>0</v>
      </c>
      <c r="AZ166" s="181">
        <v>0</v>
      </c>
      <c r="BA166" s="181">
        <v>0</v>
      </c>
      <c r="BB166" s="181">
        <v>0</v>
      </c>
      <c r="BC166" s="181">
        <v>0</v>
      </c>
      <c r="BD166" s="181">
        <v>0</v>
      </c>
      <c r="BE166" s="181">
        <v>0</v>
      </c>
      <c r="BF166" s="181">
        <v>0</v>
      </c>
      <c r="BG166" s="181">
        <v>0</v>
      </c>
      <c r="BH166" s="181">
        <v>0</v>
      </c>
    </row>
    <row r="167" spans="1:60" s="175" customFormat="1" ht="14.15" customHeight="1">
      <c r="A167" s="159">
        <v>161</v>
      </c>
      <c r="B167" s="176"/>
      <c r="C167" s="176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</row>
    <row r="168" spans="1:60" ht="14.15" customHeight="1">
      <c r="A168" s="159">
        <v>162</v>
      </c>
      <c r="B168" s="176" t="s">
        <v>821</v>
      </c>
      <c r="C168" s="160">
        <v>0</v>
      </c>
      <c r="D168" s="174">
        <v>0</v>
      </c>
      <c r="E168" s="174">
        <v>0</v>
      </c>
      <c r="F168" s="174">
        <v>0</v>
      </c>
      <c r="G168" s="174">
        <v>0</v>
      </c>
      <c r="H168" s="174">
        <v>0</v>
      </c>
      <c r="I168" s="174">
        <v>0</v>
      </c>
      <c r="J168" s="174">
        <v>0</v>
      </c>
      <c r="K168" s="174">
        <v>0</v>
      </c>
      <c r="L168" s="174">
        <v>0</v>
      </c>
      <c r="M168" s="174">
        <v>0</v>
      </c>
      <c r="N168" s="174">
        <v>0</v>
      </c>
      <c r="O168" s="174">
        <v>0</v>
      </c>
      <c r="P168" s="174">
        <v>0</v>
      </c>
      <c r="Q168" s="174">
        <v>0</v>
      </c>
      <c r="R168" s="174">
        <v>0</v>
      </c>
      <c r="S168" s="174">
        <v>0</v>
      </c>
      <c r="T168" s="174">
        <v>0</v>
      </c>
      <c r="U168" s="174">
        <v>0</v>
      </c>
      <c r="V168" s="174">
        <v>0</v>
      </c>
      <c r="W168" s="174">
        <v>0</v>
      </c>
      <c r="X168" s="174">
        <v>0</v>
      </c>
      <c r="Y168" s="174">
        <v>0</v>
      </c>
      <c r="Z168" s="174">
        <v>0</v>
      </c>
      <c r="AA168" s="174">
        <v>0</v>
      </c>
      <c r="AB168" s="174">
        <v>0</v>
      </c>
      <c r="AC168" s="174">
        <v>0</v>
      </c>
      <c r="AD168" s="174">
        <v>0</v>
      </c>
      <c r="AE168" s="174">
        <v>0</v>
      </c>
      <c r="AF168" s="174">
        <v>0</v>
      </c>
      <c r="AG168" s="174">
        <v>0</v>
      </c>
      <c r="AH168" s="174">
        <v>0</v>
      </c>
      <c r="AI168" s="174">
        <v>0</v>
      </c>
      <c r="AJ168" s="174">
        <v>0</v>
      </c>
      <c r="AK168" s="174">
        <v>0</v>
      </c>
      <c r="AL168" s="174">
        <v>0</v>
      </c>
      <c r="AM168" s="174">
        <v>0</v>
      </c>
      <c r="AN168" s="174">
        <v>0</v>
      </c>
      <c r="AO168" s="174">
        <v>0</v>
      </c>
      <c r="AP168" s="174">
        <v>0</v>
      </c>
      <c r="AQ168" s="174">
        <v>0</v>
      </c>
      <c r="AR168" s="174">
        <v>0</v>
      </c>
      <c r="AS168" s="174">
        <v>0</v>
      </c>
      <c r="AT168" s="174">
        <v>0</v>
      </c>
      <c r="AU168" s="174">
        <v>0</v>
      </c>
      <c r="AV168" s="174">
        <v>0</v>
      </c>
      <c r="AW168" s="174">
        <v>0</v>
      </c>
      <c r="AX168" s="174">
        <v>0</v>
      </c>
      <c r="AY168" s="174">
        <v>0</v>
      </c>
      <c r="AZ168" s="174">
        <v>0</v>
      </c>
      <c r="BA168" s="174">
        <v>0</v>
      </c>
      <c r="BB168" s="174">
        <v>0</v>
      </c>
      <c r="BC168" s="174">
        <v>0</v>
      </c>
      <c r="BD168" s="174">
        <v>0</v>
      </c>
      <c r="BE168" s="174">
        <v>0</v>
      </c>
      <c r="BF168" s="174">
        <v>0</v>
      </c>
      <c r="BG168" s="174">
        <v>0</v>
      </c>
      <c r="BH168" s="174">
        <v>0</v>
      </c>
    </row>
    <row r="169" spans="1:60" ht="14.15" customHeight="1">
      <c r="A169" s="159">
        <v>163</v>
      </c>
      <c r="B169" s="206" t="s">
        <v>1080</v>
      </c>
      <c r="C169" s="160">
        <v>0</v>
      </c>
      <c r="D169" s="207">
        <v>0</v>
      </c>
      <c r="E169" s="207">
        <v>0</v>
      </c>
      <c r="F169" s="207">
        <v>0</v>
      </c>
      <c r="G169" s="207">
        <v>0</v>
      </c>
      <c r="H169" s="207">
        <v>0</v>
      </c>
      <c r="I169" s="207">
        <v>0</v>
      </c>
      <c r="J169" s="207">
        <v>0</v>
      </c>
      <c r="K169" s="207">
        <v>0</v>
      </c>
      <c r="L169" s="207">
        <v>0</v>
      </c>
      <c r="M169" s="207">
        <v>0</v>
      </c>
      <c r="N169" s="207">
        <v>0</v>
      </c>
      <c r="O169" s="207">
        <v>0</v>
      </c>
      <c r="P169" s="207">
        <v>0</v>
      </c>
      <c r="Q169" s="207">
        <v>0</v>
      </c>
      <c r="R169" s="207">
        <v>0</v>
      </c>
      <c r="S169" s="207">
        <v>0</v>
      </c>
      <c r="T169" s="207">
        <v>0</v>
      </c>
      <c r="U169" s="207">
        <v>0</v>
      </c>
      <c r="V169" s="207">
        <v>0</v>
      </c>
      <c r="W169" s="207">
        <v>0</v>
      </c>
      <c r="X169" s="207">
        <v>0</v>
      </c>
      <c r="Y169" s="207">
        <v>0</v>
      </c>
      <c r="Z169" s="207">
        <v>0</v>
      </c>
      <c r="AA169" s="207">
        <v>0</v>
      </c>
      <c r="AB169" s="207">
        <v>0</v>
      </c>
      <c r="AC169" s="207">
        <v>0</v>
      </c>
      <c r="AD169" s="207">
        <v>0</v>
      </c>
      <c r="AE169" s="207">
        <v>0</v>
      </c>
      <c r="AF169" s="207">
        <v>0</v>
      </c>
      <c r="AG169" s="207">
        <v>0</v>
      </c>
      <c r="AH169" s="207">
        <v>0</v>
      </c>
      <c r="AI169" s="207">
        <v>0</v>
      </c>
      <c r="AJ169" s="207">
        <v>0</v>
      </c>
      <c r="AK169" s="207">
        <v>0</v>
      </c>
      <c r="AL169" s="207">
        <v>0</v>
      </c>
      <c r="AM169" s="207">
        <v>0</v>
      </c>
      <c r="AN169" s="207">
        <v>0</v>
      </c>
      <c r="AO169" s="207">
        <v>0</v>
      </c>
      <c r="AP169" s="207">
        <v>0</v>
      </c>
      <c r="AQ169" s="207">
        <v>0</v>
      </c>
      <c r="AR169" s="207">
        <v>0</v>
      </c>
      <c r="AS169" s="207">
        <v>0</v>
      </c>
      <c r="AT169" s="207">
        <v>0</v>
      </c>
      <c r="AU169" s="207">
        <v>0</v>
      </c>
      <c r="AV169" s="207">
        <v>0</v>
      </c>
      <c r="AW169" s="207">
        <v>0</v>
      </c>
      <c r="AX169" s="207">
        <v>0</v>
      </c>
      <c r="AY169" s="207">
        <v>0</v>
      </c>
      <c r="AZ169" s="207">
        <v>0</v>
      </c>
      <c r="BA169" s="207">
        <v>0</v>
      </c>
      <c r="BB169" s="207">
        <v>0</v>
      </c>
      <c r="BC169" s="207">
        <v>0</v>
      </c>
      <c r="BD169" s="207">
        <v>0</v>
      </c>
      <c r="BE169" s="207">
        <v>0</v>
      </c>
      <c r="BF169" s="207">
        <v>0</v>
      </c>
      <c r="BG169" s="207">
        <v>0</v>
      </c>
      <c r="BH169" s="207">
        <v>0</v>
      </c>
    </row>
    <row r="170" spans="1:60" ht="14.15" customHeight="1">
      <c r="A170" s="159">
        <v>164</v>
      </c>
      <c r="B170" s="173" t="s">
        <v>1081</v>
      </c>
      <c r="C170" s="181">
        <v>0</v>
      </c>
      <c r="D170" s="181">
        <v>0</v>
      </c>
      <c r="E170" s="181">
        <v>0</v>
      </c>
      <c r="F170" s="181">
        <v>0</v>
      </c>
      <c r="G170" s="181">
        <v>0</v>
      </c>
      <c r="H170" s="181">
        <v>0</v>
      </c>
      <c r="I170" s="181">
        <v>0</v>
      </c>
      <c r="J170" s="181">
        <v>0</v>
      </c>
      <c r="K170" s="181">
        <v>0</v>
      </c>
      <c r="L170" s="181">
        <v>0</v>
      </c>
      <c r="M170" s="181">
        <v>0</v>
      </c>
      <c r="N170" s="181">
        <v>0</v>
      </c>
      <c r="O170" s="181">
        <v>0</v>
      </c>
      <c r="P170" s="181">
        <v>0</v>
      </c>
      <c r="Q170" s="181">
        <v>0</v>
      </c>
      <c r="R170" s="181">
        <v>0</v>
      </c>
      <c r="S170" s="181">
        <v>0</v>
      </c>
      <c r="T170" s="181">
        <v>0</v>
      </c>
      <c r="U170" s="181">
        <v>0</v>
      </c>
      <c r="V170" s="181">
        <v>0</v>
      </c>
      <c r="W170" s="181">
        <v>0</v>
      </c>
      <c r="X170" s="181">
        <v>0</v>
      </c>
      <c r="Y170" s="181">
        <v>0</v>
      </c>
      <c r="Z170" s="181">
        <v>0</v>
      </c>
      <c r="AA170" s="181">
        <v>0</v>
      </c>
      <c r="AB170" s="181">
        <v>0</v>
      </c>
      <c r="AC170" s="181">
        <v>0</v>
      </c>
      <c r="AD170" s="181">
        <v>0</v>
      </c>
      <c r="AE170" s="181">
        <v>0</v>
      </c>
      <c r="AF170" s="181">
        <v>0</v>
      </c>
      <c r="AG170" s="181">
        <v>0</v>
      </c>
      <c r="AH170" s="181">
        <v>0</v>
      </c>
      <c r="AI170" s="181">
        <v>0</v>
      </c>
      <c r="AJ170" s="181">
        <v>0</v>
      </c>
      <c r="AK170" s="181">
        <v>0</v>
      </c>
      <c r="AL170" s="181">
        <v>0</v>
      </c>
      <c r="AM170" s="181">
        <v>0</v>
      </c>
      <c r="AN170" s="181">
        <v>0</v>
      </c>
      <c r="AO170" s="181">
        <v>0</v>
      </c>
      <c r="AP170" s="181">
        <v>0</v>
      </c>
      <c r="AQ170" s="181">
        <v>0</v>
      </c>
      <c r="AR170" s="181">
        <v>0</v>
      </c>
      <c r="AS170" s="181">
        <v>0</v>
      </c>
      <c r="AT170" s="181">
        <v>0</v>
      </c>
      <c r="AU170" s="181">
        <v>0</v>
      </c>
      <c r="AV170" s="181">
        <v>0</v>
      </c>
      <c r="AW170" s="181">
        <v>0</v>
      </c>
      <c r="AX170" s="181">
        <v>0</v>
      </c>
      <c r="AY170" s="181">
        <v>0</v>
      </c>
      <c r="AZ170" s="181">
        <v>0</v>
      </c>
      <c r="BA170" s="181">
        <v>0</v>
      </c>
      <c r="BB170" s="181">
        <v>0</v>
      </c>
      <c r="BC170" s="181">
        <v>0</v>
      </c>
      <c r="BD170" s="181">
        <v>0</v>
      </c>
      <c r="BE170" s="181">
        <v>0</v>
      </c>
      <c r="BF170" s="181">
        <v>0</v>
      </c>
      <c r="BG170" s="181">
        <v>0</v>
      </c>
      <c r="BH170" s="181">
        <v>0</v>
      </c>
    </row>
    <row r="171" spans="1:60" ht="14.15" customHeight="1">
      <c r="A171" s="159">
        <v>165</v>
      </c>
      <c r="B171" s="208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</row>
    <row r="172" spans="1:60" ht="14.15" customHeight="1" thickBot="1">
      <c r="A172" s="159">
        <v>166</v>
      </c>
      <c r="B172" s="210" t="s">
        <v>824</v>
      </c>
      <c r="C172" s="211">
        <v>-601498841.80999994</v>
      </c>
      <c r="D172" s="211">
        <v>0</v>
      </c>
      <c r="E172" s="211">
        <v>0</v>
      </c>
      <c r="F172" s="211">
        <v>0</v>
      </c>
      <c r="G172" s="211">
        <v>0</v>
      </c>
      <c r="H172" s="211">
        <v>0</v>
      </c>
      <c r="I172" s="211">
        <v>0</v>
      </c>
      <c r="J172" s="211">
        <v>0</v>
      </c>
      <c r="K172" s="211">
        <v>0</v>
      </c>
      <c r="L172" s="211">
        <v>0</v>
      </c>
      <c r="M172" s="211">
        <v>0</v>
      </c>
      <c r="N172" s="211">
        <v>0</v>
      </c>
      <c r="O172" s="211">
        <v>0</v>
      </c>
      <c r="P172" s="211">
        <v>0</v>
      </c>
      <c r="Q172" s="211">
        <v>0</v>
      </c>
      <c r="R172" s="211">
        <v>0</v>
      </c>
      <c r="S172" s="211">
        <v>0</v>
      </c>
      <c r="T172" s="211">
        <v>0</v>
      </c>
      <c r="U172" s="211">
        <v>36802837.620000079</v>
      </c>
      <c r="V172" s="211">
        <v>0</v>
      </c>
      <c r="W172" s="211">
        <v>0</v>
      </c>
      <c r="X172" s="211">
        <v>0</v>
      </c>
      <c r="Y172" s="211">
        <v>0</v>
      </c>
      <c r="Z172" s="211">
        <v>0</v>
      </c>
      <c r="AA172" s="211">
        <v>0</v>
      </c>
      <c r="AB172" s="211">
        <v>0</v>
      </c>
      <c r="AC172" s="211">
        <v>0</v>
      </c>
      <c r="AD172" s="211">
        <v>0</v>
      </c>
      <c r="AE172" s="211">
        <v>0</v>
      </c>
      <c r="AF172" s="211">
        <v>0</v>
      </c>
      <c r="AG172" s="211">
        <v>0</v>
      </c>
      <c r="AH172" s="211">
        <v>0</v>
      </c>
      <c r="AI172" s="211">
        <v>0</v>
      </c>
      <c r="AJ172" s="211">
        <v>0</v>
      </c>
      <c r="AK172" s="211">
        <v>0</v>
      </c>
      <c r="AL172" s="211">
        <v>0</v>
      </c>
      <c r="AM172" s="211">
        <v>0</v>
      </c>
      <c r="AN172" s="211">
        <v>0</v>
      </c>
      <c r="AO172" s="211">
        <v>0</v>
      </c>
      <c r="AP172" s="211">
        <v>0</v>
      </c>
      <c r="AQ172" s="211">
        <v>0</v>
      </c>
      <c r="AR172" s="211">
        <v>0</v>
      </c>
      <c r="AS172" s="211">
        <v>0</v>
      </c>
      <c r="AT172" s="211">
        <v>0</v>
      </c>
      <c r="AU172" s="211">
        <v>-327699887.42999995</v>
      </c>
      <c r="AV172" s="211">
        <v>18000000</v>
      </c>
      <c r="AW172" s="211">
        <v>60391028.620000005</v>
      </c>
      <c r="AX172" s="211">
        <v>-60391028.620000005</v>
      </c>
      <c r="AY172" s="211">
        <v>0</v>
      </c>
      <c r="AZ172" s="211">
        <v>0</v>
      </c>
      <c r="BA172" s="211">
        <v>0</v>
      </c>
      <c r="BB172" s="211">
        <v>0</v>
      </c>
      <c r="BC172" s="211">
        <v>0</v>
      </c>
      <c r="BD172" s="211">
        <v>-324570749</v>
      </c>
      <c r="BE172" s="211">
        <v>-4031043</v>
      </c>
      <c r="BF172" s="211">
        <v>0</v>
      </c>
      <c r="BG172" s="211">
        <v>0</v>
      </c>
      <c r="BH172" s="211">
        <v>0</v>
      </c>
    </row>
    <row r="173" spans="1:60" ht="14.15" customHeight="1" thickTop="1">
      <c r="A173" s="159">
        <v>167</v>
      </c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</row>
    <row r="174" spans="1:60" ht="14.15" customHeight="1">
      <c r="A174" s="159">
        <v>168</v>
      </c>
      <c r="B174" s="59" t="s">
        <v>830</v>
      </c>
      <c r="C174" s="59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</row>
    <row r="175" spans="1:60" ht="14.15" customHeight="1">
      <c r="A175" s="159">
        <v>169</v>
      </c>
      <c r="B175" s="58" t="s">
        <v>831</v>
      </c>
      <c r="C175" s="160">
        <v>-357059890.81999993</v>
      </c>
      <c r="D175" s="168">
        <v>0</v>
      </c>
      <c r="E175" s="168">
        <v>0</v>
      </c>
      <c r="F175" s="168">
        <v>0</v>
      </c>
      <c r="G175" s="168">
        <v>0</v>
      </c>
      <c r="H175" s="168">
        <v>0</v>
      </c>
      <c r="I175" s="168">
        <v>0</v>
      </c>
      <c r="J175" s="168">
        <v>0</v>
      </c>
      <c r="K175" s="168">
        <v>0</v>
      </c>
      <c r="L175" s="168">
        <v>0</v>
      </c>
      <c r="M175" s="168">
        <v>0</v>
      </c>
      <c r="N175" s="168">
        <v>0</v>
      </c>
      <c r="O175" s="168">
        <v>0</v>
      </c>
      <c r="P175" s="168">
        <v>0</v>
      </c>
      <c r="Q175" s="168">
        <v>0</v>
      </c>
      <c r="R175" s="168">
        <v>0</v>
      </c>
      <c r="S175" s="168">
        <v>0</v>
      </c>
      <c r="T175" s="168">
        <v>0</v>
      </c>
      <c r="U175" s="168">
        <v>9597532.1800000668</v>
      </c>
      <c r="V175" s="168">
        <v>0</v>
      </c>
      <c r="W175" s="168">
        <v>0</v>
      </c>
      <c r="X175" s="168">
        <v>0</v>
      </c>
      <c r="Y175" s="168">
        <v>0</v>
      </c>
      <c r="Z175" s="168">
        <v>0</v>
      </c>
      <c r="AA175" s="168">
        <v>0</v>
      </c>
      <c r="AB175" s="168">
        <v>0</v>
      </c>
      <c r="AC175" s="168">
        <v>0</v>
      </c>
      <c r="AD175" s="168">
        <v>0</v>
      </c>
      <c r="AE175" s="168">
        <v>0</v>
      </c>
      <c r="AF175" s="168">
        <v>0</v>
      </c>
      <c r="AG175" s="168">
        <v>0</v>
      </c>
      <c r="AH175" s="168">
        <v>0</v>
      </c>
      <c r="AI175" s="168">
        <v>0</v>
      </c>
      <c r="AJ175" s="168">
        <v>0</v>
      </c>
      <c r="AK175" s="168">
        <v>0</v>
      </c>
      <c r="AL175" s="168">
        <v>0</v>
      </c>
      <c r="AM175" s="168">
        <v>0</v>
      </c>
      <c r="AN175" s="168">
        <v>0</v>
      </c>
      <c r="AO175" s="168">
        <v>0</v>
      </c>
      <c r="AP175" s="168">
        <v>0</v>
      </c>
      <c r="AQ175" s="168">
        <v>0</v>
      </c>
      <c r="AR175" s="168">
        <v>0</v>
      </c>
      <c r="AS175" s="168">
        <v>0</v>
      </c>
      <c r="AT175" s="168">
        <v>0</v>
      </c>
      <c r="AU175" s="168">
        <v>-200045017</v>
      </c>
      <c r="AV175" s="168">
        <v>0</v>
      </c>
      <c r="AW175" s="168">
        <v>-2133397.64</v>
      </c>
      <c r="AX175" s="168">
        <v>2133397.64</v>
      </c>
      <c r="AY175" s="168">
        <v>0</v>
      </c>
      <c r="AZ175" s="168">
        <v>0</v>
      </c>
      <c r="BA175" s="168">
        <v>0</v>
      </c>
      <c r="BB175" s="168">
        <v>0</v>
      </c>
      <c r="BC175" s="168">
        <v>0</v>
      </c>
      <c r="BD175" s="168">
        <v>-166612406</v>
      </c>
      <c r="BE175" s="168">
        <v>0</v>
      </c>
      <c r="BF175" s="168">
        <v>0</v>
      </c>
      <c r="BG175" s="168">
        <v>0</v>
      </c>
      <c r="BH175" s="168">
        <v>0</v>
      </c>
    </row>
    <row r="176" spans="1:60" ht="14.15" customHeight="1">
      <c r="A176" s="159">
        <v>170</v>
      </c>
      <c r="B176" s="58" t="s">
        <v>832</v>
      </c>
      <c r="C176" s="160">
        <v>4600601.5599999428</v>
      </c>
      <c r="D176" s="168">
        <v>0</v>
      </c>
      <c r="E176" s="168">
        <v>0</v>
      </c>
      <c r="F176" s="168">
        <v>0</v>
      </c>
      <c r="G176" s="168">
        <v>0</v>
      </c>
      <c r="H176" s="168">
        <v>0</v>
      </c>
      <c r="I176" s="168">
        <v>0</v>
      </c>
      <c r="J176" s="168">
        <v>0</v>
      </c>
      <c r="K176" s="168">
        <v>0</v>
      </c>
      <c r="L176" s="168">
        <v>0</v>
      </c>
      <c r="M176" s="168">
        <v>0</v>
      </c>
      <c r="N176" s="168">
        <v>0</v>
      </c>
      <c r="O176" s="168">
        <v>0</v>
      </c>
      <c r="P176" s="168">
        <v>0</v>
      </c>
      <c r="Q176" s="168">
        <v>0</v>
      </c>
      <c r="R176" s="168">
        <v>0</v>
      </c>
      <c r="S176" s="168">
        <v>0</v>
      </c>
      <c r="T176" s="168">
        <v>0</v>
      </c>
      <c r="U176" s="168">
        <v>4600601.5599999428</v>
      </c>
      <c r="V176" s="168">
        <v>0</v>
      </c>
      <c r="W176" s="168">
        <v>0</v>
      </c>
      <c r="X176" s="168">
        <v>0</v>
      </c>
      <c r="Y176" s="168">
        <v>0</v>
      </c>
      <c r="Z176" s="168">
        <v>0</v>
      </c>
      <c r="AA176" s="168">
        <v>0</v>
      </c>
      <c r="AB176" s="168">
        <v>0</v>
      </c>
      <c r="AC176" s="168">
        <v>0</v>
      </c>
      <c r="AD176" s="168">
        <v>0</v>
      </c>
      <c r="AE176" s="168">
        <v>0</v>
      </c>
      <c r="AF176" s="168">
        <v>0</v>
      </c>
      <c r="AG176" s="168">
        <v>0</v>
      </c>
      <c r="AH176" s="168">
        <v>0</v>
      </c>
      <c r="AI176" s="168">
        <v>0</v>
      </c>
      <c r="AJ176" s="168">
        <v>0</v>
      </c>
      <c r="AK176" s="168">
        <v>0</v>
      </c>
      <c r="AL176" s="168">
        <v>0</v>
      </c>
      <c r="AM176" s="168">
        <v>0</v>
      </c>
      <c r="AN176" s="168">
        <v>0</v>
      </c>
      <c r="AO176" s="168">
        <v>0</v>
      </c>
      <c r="AP176" s="168">
        <v>0</v>
      </c>
      <c r="AQ176" s="168">
        <v>0</v>
      </c>
      <c r="AR176" s="168">
        <v>0</v>
      </c>
      <c r="AS176" s="168">
        <v>0</v>
      </c>
      <c r="AT176" s="168">
        <v>0</v>
      </c>
      <c r="AU176" s="168">
        <v>0</v>
      </c>
      <c r="AV176" s="168">
        <v>0</v>
      </c>
      <c r="AW176" s="168">
        <v>0</v>
      </c>
      <c r="AX176" s="168">
        <v>0</v>
      </c>
      <c r="AY176" s="168">
        <v>0</v>
      </c>
      <c r="AZ176" s="168">
        <v>0</v>
      </c>
      <c r="BA176" s="168">
        <v>0</v>
      </c>
      <c r="BB176" s="168">
        <v>0</v>
      </c>
      <c r="BC176" s="168">
        <v>0</v>
      </c>
      <c r="BD176" s="168">
        <v>0</v>
      </c>
      <c r="BE176" s="168">
        <v>0</v>
      </c>
      <c r="BF176" s="168">
        <v>0</v>
      </c>
      <c r="BG176" s="168">
        <v>0</v>
      </c>
      <c r="BH176" s="168">
        <v>0</v>
      </c>
    </row>
    <row r="177" spans="1:60" ht="14.15" customHeight="1">
      <c r="A177" s="159">
        <v>171</v>
      </c>
      <c r="B177" s="58" t="s">
        <v>833</v>
      </c>
      <c r="C177" s="160">
        <v>385879.48000001907</v>
      </c>
      <c r="D177" s="168">
        <v>0</v>
      </c>
      <c r="E177" s="168">
        <v>0</v>
      </c>
      <c r="F177" s="168">
        <v>0</v>
      </c>
      <c r="G177" s="168">
        <v>0</v>
      </c>
      <c r="H177" s="168">
        <v>0</v>
      </c>
      <c r="I177" s="168">
        <v>0</v>
      </c>
      <c r="J177" s="168">
        <v>0</v>
      </c>
      <c r="K177" s="168">
        <v>0</v>
      </c>
      <c r="L177" s="168">
        <v>0</v>
      </c>
      <c r="M177" s="168">
        <v>0</v>
      </c>
      <c r="N177" s="168">
        <v>0</v>
      </c>
      <c r="O177" s="168">
        <v>0</v>
      </c>
      <c r="P177" s="168">
        <v>0</v>
      </c>
      <c r="Q177" s="168">
        <v>0</v>
      </c>
      <c r="R177" s="168">
        <v>0</v>
      </c>
      <c r="S177" s="168">
        <v>0</v>
      </c>
      <c r="T177" s="168">
        <v>0</v>
      </c>
      <c r="U177" s="168">
        <v>385879.48000001907</v>
      </c>
      <c r="V177" s="168">
        <v>0</v>
      </c>
      <c r="W177" s="168">
        <v>0</v>
      </c>
      <c r="X177" s="168">
        <v>0</v>
      </c>
      <c r="Y177" s="168">
        <v>0</v>
      </c>
      <c r="Z177" s="168">
        <v>0</v>
      </c>
      <c r="AA177" s="168">
        <v>0</v>
      </c>
      <c r="AB177" s="168">
        <v>0</v>
      </c>
      <c r="AC177" s="168">
        <v>0</v>
      </c>
      <c r="AD177" s="168">
        <v>0</v>
      </c>
      <c r="AE177" s="168">
        <v>0</v>
      </c>
      <c r="AF177" s="168">
        <v>0</v>
      </c>
      <c r="AG177" s="168">
        <v>0</v>
      </c>
      <c r="AH177" s="168">
        <v>0</v>
      </c>
      <c r="AI177" s="168">
        <v>0</v>
      </c>
      <c r="AJ177" s="168">
        <v>0</v>
      </c>
      <c r="AK177" s="168">
        <v>0</v>
      </c>
      <c r="AL177" s="168">
        <v>0</v>
      </c>
      <c r="AM177" s="168">
        <v>0</v>
      </c>
      <c r="AN177" s="168">
        <v>0</v>
      </c>
      <c r="AO177" s="168">
        <v>0</v>
      </c>
      <c r="AP177" s="168">
        <v>0</v>
      </c>
      <c r="AQ177" s="168">
        <v>0</v>
      </c>
      <c r="AR177" s="168">
        <v>0</v>
      </c>
      <c r="AS177" s="168">
        <v>0</v>
      </c>
      <c r="AT177" s="168">
        <v>0</v>
      </c>
      <c r="AU177" s="168">
        <v>0</v>
      </c>
      <c r="AV177" s="168">
        <v>0</v>
      </c>
      <c r="AW177" s="168">
        <v>0</v>
      </c>
      <c r="AX177" s="168">
        <v>0</v>
      </c>
      <c r="AY177" s="168">
        <v>0</v>
      </c>
      <c r="AZ177" s="168">
        <v>0</v>
      </c>
      <c r="BA177" s="168">
        <v>0</v>
      </c>
      <c r="BB177" s="168">
        <v>0</v>
      </c>
      <c r="BC177" s="168">
        <v>0</v>
      </c>
      <c r="BD177" s="168">
        <v>0</v>
      </c>
      <c r="BE177" s="168">
        <v>0</v>
      </c>
      <c r="BF177" s="168">
        <v>0</v>
      </c>
      <c r="BG177" s="168">
        <v>0</v>
      </c>
      <c r="BH177" s="168">
        <v>0</v>
      </c>
    </row>
    <row r="178" spans="1:60" ht="13.5" customHeight="1">
      <c r="A178" s="159">
        <v>172</v>
      </c>
      <c r="B178" s="58" t="s">
        <v>835</v>
      </c>
      <c r="C178" s="160">
        <v>1391644.8200000077</v>
      </c>
      <c r="D178" s="168">
        <v>0</v>
      </c>
      <c r="E178" s="168">
        <v>0</v>
      </c>
      <c r="F178" s="168">
        <v>0</v>
      </c>
      <c r="G178" s="168">
        <v>0</v>
      </c>
      <c r="H178" s="168">
        <v>0</v>
      </c>
      <c r="I178" s="168">
        <v>0</v>
      </c>
      <c r="J178" s="168">
        <v>0</v>
      </c>
      <c r="K178" s="168">
        <v>0</v>
      </c>
      <c r="L178" s="168">
        <v>0</v>
      </c>
      <c r="M178" s="168">
        <v>0</v>
      </c>
      <c r="N178" s="168">
        <v>0</v>
      </c>
      <c r="O178" s="168">
        <v>0</v>
      </c>
      <c r="P178" s="168">
        <v>0</v>
      </c>
      <c r="Q178" s="168">
        <v>0</v>
      </c>
      <c r="R178" s="168">
        <v>0</v>
      </c>
      <c r="S178" s="168">
        <v>0</v>
      </c>
      <c r="T178" s="168">
        <v>0</v>
      </c>
      <c r="U178" s="168">
        <v>1391644.8200000077</v>
      </c>
      <c r="V178" s="168">
        <v>0</v>
      </c>
      <c r="W178" s="168">
        <v>0</v>
      </c>
      <c r="X178" s="168">
        <v>0</v>
      </c>
      <c r="Y178" s="168">
        <v>0</v>
      </c>
      <c r="Z178" s="168">
        <v>0</v>
      </c>
      <c r="AA178" s="168">
        <v>0</v>
      </c>
      <c r="AB178" s="168">
        <v>0</v>
      </c>
      <c r="AC178" s="168">
        <v>0</v>
      </c>
      <c r="AD178" s="168">
        <v>0</v>
      </c>
      <c r="AE178" s="168">
        <v>0</v>
      </c>
      <c r="AF178" s="168">
        <v>0</v>
      </c>
      <c r="AG178" s="168">
        <v>0</v>
      </c>
      <c r="AH178" s="168">
        <v>0</v>
      </c>
      <c r="AI178" s="168">
        <v>0</v>
      </c>
      <c r="AJ178" s="168">
        <v>0</v>
      </c>
      <c r="AK178" s="168">
        <v>0</v>
      </c>
      <c r="AL178" s="168">
        <v>0</v>
      </c>
      <c r="AM178" s="168">
        <v>0</v>
      </c>
      <c r="AN178" s="168">
        <v>0</v>
      </c>
      <c r="AO178" s="168">
        <v>0</v>
      </c>
      <c r="AP178" s="168">
        <v>0</v>
      </c>
      <c r="AQ178" s="168">
        <v>0</v>
      </c>
      <c r="AR178" s="168">
        <v>0</v>
      </c>
      <c r="AS178" s="168">
        <v>0</v>
      </c>
      <c r="AT178" s="168">
        <v>0</v>
      </c>
      <c r="AU178" s="168">
        <v>0</v>
      </c>
      <c r="AV178" s="168">
        <v>0</v>
      </c>
      <c r="AW178" s="168">
        <v>-13772.01</v>
      </c>
      <c r="AX178" s="168">
        <v>13772.01</v>
      </c>
      <c r="AY178" s="168">
        <v>0</v>
      </c>
      <c r="AZ178" s="168">
        <v>0</v>
      </c>
      <c r="BA178" s="168">
        <v>0</v>
      </c>
      <c r="BB178" s="168">
        <v>0</v>
      </c>
      <c r="BC178" s="168">
        <v>0</v>
      </c>
      <c r="BD178" s="168">
        <v>0</v>
      </c>
      <c r="BE178" s="168">
        <v>0</v>
      </c>
      <c r="BF178" s="168">
        <v>0</v>
      </c>
      <c r="BG178" s="168">
        <v>0</v>
      </c>
      <c r="BH178" s="168">
        <v>0</v>
      </c>
    </row>
    <row r="179" spans="1:60" ht="14.15" customHeight="1">
      <c r="A179" s="159">
        <v>173</v>
      </c>
      <c r="B179" s="173" t="s">
        <v>836</v>
      </c>
      <c r="C179" s="181">
        <v>-350681764.95999998</v>
      </c>
      <c r="D179" s="181">
        <v>0</v>
      </c>
      <c r="E179" s="181">
        <v>0</v>
      </c>
      <c r="F179" s="181">
        <v>0</v>
      </c>
      <c r="G179" s="181">
        <v>0</v>
      </c>
      <c r="H179" s="181">
        <v>0</v>
      </c>
      <c r="I179" s="181">
        <v>0</v>
      </c>
      <c r="J179" s="181">
        <v>0</v>
      </c>
      <c r="K179" s="181">
        <v>0</v>
      </c>
      <c r="L179" s="181">
        <v>0</v>
      </c>
      <c r="M179" s="181">
        <v>0</v>
      </c>
      <c r="N179" s="181">
        <v>0</v>
      </c>
      <c r="O179" s="181">
        <v>0</v>
      </c>
      <c r="P179" s="181">
        <v>0</v>
      </c>
      <c r="Q179" s="181">
        <v>0</v>
      </c>
      <c r="R179" s="181">
        <v>0</v>
      </c>
      <c r="S179" s="181">
        <v>0</v>
      </c>
      <c r="T179" s="181">
        <v>0</v>
      </c>
      <c r="U179" s="181">
        <v>15975658.040000036</v>
      </c>
      <c r="V179" s="181">
        <v>0</v>
      </c>
      <c r="W179" s="181">
        <v>0</v>
      </c>
      <c r="X179" s="181">
        <v>0</v>
      </c>
      <c r="Y179" s="181">
        <v>0</v>
      </c>
      <c r="Z179" s="181">
        <v>0</v>
      </c>
      <c r="AA179" s="181">
        <v>0</v>
      </c>
      <c r="AB179" s="181">
        <v>0</v>
      </c>
      <c r="AC179" s="181">
        <v>0</v>
      </c>
      <c r="AD179" s="181">
        <v>0</v>
      </c>
      <c r="AE179" s="181">
        <v>0</v>
      </c>
      <c r="AF179" s="181">
        <v>0</v>
      </c>
      <c r="AG179" s="181">
        <v>0</v>
      </c>
      <c r="AH179" s="181">
        <v>0</v>
      </c>
      <c r="AI179" s="181">
        <v>0</v>
      </c>
      <c r="AJ179" s="181">
        <v>0</v>
      </c>
      <c r="AK179" s="181">
        <v>0</v>
      </c>
      <c r="AL179" s="181">
        <v>0</v>
      </c>
      <c r="AM179" s="181">
        <v>0</v>
      </c>
      <c r="AN179" s="181">
        <v>0</v>
      </c>
      <c r="AO179" s="181">
        <v>0</v>
      </c>
      <c r="AP179" s="181">
        <v>0</v>
      </c>
      <c r="AQ179" s="181">
        <v>0</v>
      </c>
      <c r="AR179" s="181">
        <v>0</v>
      </c>
      <c r="AS179" s="181">
        <v>0</v>
      </c>
      <c r="AT179" s="181">
        <v>0</v>
      </c>
      <c r="AU179" s="181">
        <v>-200045017</v>
      </c>
      <c r="AV179" s="181">
        <v>0</v>
      </c>
      <c r="AW179" s="181">
        <v>-2147169.65</v>
      </c>
      <c r="AX179" s="181">
        <v>2147169.65</v>
      </c>
      <c r="AY179" s="181">
        <v>0</v>
      </c>
      <c r="AZ179" s="181">
        <v>0</v>
      </c>
      <c r="BA179" s="181">
        <v>0</v>
      </c>
      <c r="BB179" s="181">
        <v>0</v>
      </c>
      <c r="BC179" s="181">
        <v>0</v>
      </c>
      <c r="BD179" s="181">
        <v>-166612406</v>
      </c>
      <c r="BE179" s="181">
        <v>0</v>
      </c>
      <c r="BF179" s="181">
        <v>0</v>
      </c>
      <c r="BG179" s="181">
        <v>0</v>
      </c>
      <c r="BH179" s="181">
        <v>0</v>
      </c>
    </row>
    <row r="180" spans="1:60" ht="14.15" customHeight="1">
      <c r="A180" s="159">
        <v>174</v>
      </c>
      <c r="B180" s="176"/>
      <c r="C180" s="176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  <c r="Z180" s="174"/>
      <c r="AA180" s="174"/>
      <c r="AB180" s="174"/>
      <c r="AC180" s="174"/>
      <c r="AD180" s="174"/>
      <c r="AE180" s="174"/>
      <c r="AF180" s="174"/>
      <c r="AG180" s="174"/>
      <c r="AH180" s="174"/>
      <c r="AI180" s="174"/>
      <c r="AJ180" s="174"/>
      <c r="AK180" s="174"/>
      <c r="AL180" s="174"/>
      <c r="AM180" s="174"/>
      <c r="AN180" s="174"/>
      <c r="AO180" s="174"/>
      <c r="AP180" s="174"/>
      <c r="AQ180" s="174"/>
      <c r="AR180" s="174"/>
      <c r="AS180" s="174"/>
      <c r="AT180" s="174"/>
      <c r="AU180" s="174"/>
      <c r="AV180" s="174"/>
      <c r="AW180" s="174"/>
      <c r="AX180" s="174"/>
      <c r="AY180" s="174"/>
      <c r="AZ180" s="174"/>
      <c r="BA180" s="174"/>
      <c r="BB180" s="174"/>
      <c r="BC180" s="174"/>
      <c r="BD180" s="174"/>
      <c r="BE180" s="174"/>
      <c r="BF180" s="174"/>
      <c r="BG180" s="174"/>
      <c r="BH180" s="174"/>
    </row>
    <row r="181" spans="1:60" ht="14.15" customHeight="1">
      <c r="A181" s="159">
        <v>175</v>
      </c>
      <c r="B181" s="173" t="s">
        <v>837</v>
      </c>
      <c r="C181" s="173"/>
      <c r="D181" s="174"/>
      <c r="E181" s="174"/>
      <c r="F181" s="174"/>
      <c r="G181" s="174"/>
      <c r="H181" s="174"/>
      <c r="I181" s="174"/>
      <c r="J181" s="174"/>
      <c r="K181" s="174"/>
      <c r="L181" s="174"/>
      <c r="M181" s="174"/>
      <c r="N181" s="174"/>
      <c r="O181" s="174"/>
      <c r="P181" s="174"/>
      <c r="Q181" s="174"/>
      <c r="R181" s="174"/>
      <c r="S181" s="174"/>
      <c r="T181" s="174"/>
      <c r="U181" s="174"/>
      <c r="V181" s="174"/>
      <c r="W181" s="174"/>
      <c r="X181" s="174"/>
      <c r="Y181" s="174"/>
      <c r="Z181" s="174"/>
      <c r="AA181" s="174"/>
      <c r="AB181" s="174"/>
      <c r="AC181" s="174"/>
      <c r="AD181" s="174"/>
      <c r="AE181" s="174"/>
      <c r="AF181" s="174"/>
      <c r="AG181" s="174"/>
      <c r="AH181" s="174"/>
      <c r="AI181" s="174"/>
      <c r="AJ181" s="174"/>
      <c r="AK181" s="174"/>
      <c r="AL181" s="174"/>
      <c r="AM181" s="174"/>
      <c r="AN181" s="174"/>
      <c r="AO181" s="174"/>
      <c r="AP181" s="174"/>
      <c r="AQ181" s="174"/>
      <c r="AR181" s="174"/>
      <c r="AS181" s="174"/>
      <c r="AT181" s="174"/>
      <c r="AU181" s="174"/>
      <c r="AV181" s="174"/>
      <c r="AW181" s="174"/>
      <c r="AX181" s="174"/>
      <c r="AY181" s="174"/>
      <c r="AZ181" s="174"/>
      <c r="BA181" s="174"/>
      <c r="BB181" s="174"/>
      <c r="BC181" s="174"/>
      <c r="BD181" s="174"/>
      <c r="BE181" s="174"/>
      <c r="BF181" s="174"/>
      <c r="BG181" s="174"/>
      <c r="BH181" s="174"/>
    </row>
    <row r="182" spans="1:60" ht="14.15" customHeight="1">
      <c r="A182" s="159">
        <v>176</v>
      </c>
      <c r="B182" s="58" t="s">
        <v>838</v>
      </c>
      <c r="C182" s="160">
        <v>-3689090.96</v>
      </c>
      <c r="D182" s="168">
        <v>0</v>
      </c>
      <c r="E182" s="168">
        <v>0</v>
      </c>
      <c r="F182" s="168">
        <v>0</v>
      </c>
      <c r="G182" s="168">
        <v>0</v>
      </c>
      <c r="H182" s="168">
        <v>0</v>
      </c>
      <c r="I182" s="168">
        <v>0</v>
      </c>
      <c r="J182" s="168">
        <v>0</v>
      </c>
      <c r="K182" s="168">
        <v>0</v>
      </c>
      <c r="L182" s="168">
        <v>0</v>
      </c>
      <c r="M182" s="168">
        <v>0</v>
      </c>
      <c r="N182" s="168">
        <v>0</v>
      </c>
      <c r="O182" s="168">
        <v>0</v>
      </c>
      <c r="P182" s="168">
        <v>0</v>
      </c>
      <c r="Q182" s="168">
        <v>0</v>
      </c>
      <c r="R182" s="168">
        <v>0</v>
      </c>
      <c r="S182" s="168">
        <v>0</v>
      </c>
      <c r="T182" s="168">
        <v>0</v>
      </c>
      <c r="U182" s="168">
        <v>794.04000000000815</v>
      </c>
      <c r="V182" s="168">
        <v>0</v>
      </c>
      <c r="W182" s="168">
        <v>0</v>
      </c>
      <c r="X182" s="168">
        <v>0</v>
      </c>
      <c r="Y182" s="168">
        <v>0</v>
      </c>
      <c r="Z182" s="168">
        <v>0</v>
      </c>
      <c r="AA182" s="168">
        <v>0</v>
      </c>
      <c r="AB182" s="168">
        <v>0</v>
      </c>
      <c r="AC182" s="168">
        <v>0</v>
      </c>
      <c r="AD182" s="168">
        <v>0</v>
      </c>
      <c r="AE182" s="168">
        <v>0</v>
      </c>
      <c r="AF182" s="168">
        <v>0</v>
      </c>
      <c r="AG182" s="168">
        <v>0</v>
      </c>
      <c r="AH182" s="168">
        <v>0</v>
      </c>
      <c r="AI182" s="168">
        <v>0</v>
      </c>
      <c r="AJ182" s="168">
        <v>0</v>
      </c>
      <c r="AK182" s="168">
        <v>0</v>
      </c>
      <c r="AL182" s="168">
        <v>0</v>
      </c>
      <c r="AM182" s="168">
        <v>0</v>
      </c>
      <c r="AN182" s="168">
        <v>0</v>
      </c>
      <c r="AO182" s="168">
        <v>0</v>
      </c>
      <c r="AP182" s="168">
        <v>0</v>
      </c>
      <c r="AQ182" s="168">
        <v>0</v>
      </c>
      <c r="AR182" s="168">
        <v>0</v>
      </c>
      <c r="AS182" s="168">
        <v>0</v>
      </c>
      <c r="AT182" s="168">
        <v>0</v>
      </c>
      <c r="AU182" s="168">
        <v>0</v>
      </c>
      <c r="AV182" s="168">
        <v>0</v>
      </c>
      <c r="AW182" s="168">
        <v>0</v>
      </c>
      <c r="AX182" s="168">
        <v>0</v>
      </c>
      <c r="AY182" s="168">
        <v>0</v>
      </c>
      <c r="AZ182" s="168">
        <v>0</v>
      </c>
      <c r="BA182" s="168">
        <v>0</v>
      </c>
      <c r="BB182" s="168">
        <v>0</v>
      </c>
      <c r="BC182" s="168">
        <v>0</v>
      </c>
      <c r="BD182" s="168">
        <v>0</v>
      </c>
      <c r="BE182" s="168">
        <v>-3689885</v>
      </c>
      <c r="BF182" s="168">
        <v>0</v>
      </c>
      <c r="BG182" s="168">
        <v>0</v>
      </c>
      <c r="BH182" s="168">
        <v>0</v>
      </c>
    </row>
    <row r="183" spans="1:60" ht="14.15" customHeight="1">
      <c r="A183" s="159">
        <v>177</v>
      </c>
      <c r="B183" s="58" t="s">
        <v>831</v>
      </c>
      <c r="C183" s="160">
        <v>0</v>
      </c>
      <c r="D183" s="168">
        <v>0</v>
      </c>
      <c r="E183" s="168">
        <v>0</v>
      </c>
      <c r="F183" s="168">
        <v>0</v>
      </c>
      <c r="G183" s="168">
        <v>0</v>
      </c>
      <c r="H183" s="168">
        <v>0</v>
      </c>
      <c r="I183" s="168">
        <v>0</v>
      </c>
      <c r="J183" s="168">
        <v>0</v>
      </c>
      <c r="K183" s="168">
        <v>0</v>
      </c>
      <c r="L183" s="168">
        <v>0</v>
      </c>
      <c r="M183" s="168">
        <v>0</v>
      </c>
      <c r="N183" s="168">
        <v>0</v>
      </c>
      <c r="O183" s="168">
        <v>0</v>
      </c>
      <c r="P183" s="168">
        <v>0</v>
      </c>
      <c r="Q183" s="168">
        <v>0</v>
      </c>
      <c r="R183" s="168">
        <v>0</v>
      </c>
      <c r="S183" s="168">
        <v>0</v>
      </c>
      <c r="T183" s="168">
        <v>0</v>
      </c>
      <c r="U183" s="168">
        <v>0</v>
      </c>
      <c r="V183" s="168">
        <v>0</v>
      </c>
      <c r="W183" s="168">
        <v>0</v>
      </c>
      <c r="X183" s="168">
        <v>0</v>
      </c>
      <c r="Y183" s="168">
        <v>0</v>
      </c>
      <c r="Z183" s="168">
        <v>0</v>
      </c>
      <c r="AA183" s="168">
        <v>0</v>
      </c>
      <c r="AB183" s="168">
        <v>0</v>
      </c>
      <c r="AC183" s="168">
        <v>0</v>
      </c>
      <c r="AD183" s="168">
        <v>0</v>
      </c>
      <c r="AE183" s="168">
        <v>0</v>
      </c>
      <c r="AF183" s="168">
        <v>0</v>
      </c>
      <c r="AG183" s="168">
        <v>0</v>
      </c>
      <c r="AH183" s="168">
        <v>0</v>
      </c>
      <c r="AI183" s="168">
        <v>0</v>
      </c>
      <c r="AJ183" s="168">
        <v>0</v>
      </c>
      <c r="AK183" s="168">
        <v>0</v>
      </c>
      <c r="AL183" s="168">
        <v>0</v>
      </c>
      <c r="AM183" s="168">
        <v>0</v>
      </c>
      <c r="AN183" s="168">
        <v>0</v>
      </c>
      <c r="AO183" s="168">
        <v>0</v>
      </c>
      <c r="AP183" s="168">
        <v>0</v>
      </c>
      <c r="AQ183" s="168">
        <v>0</v>
      </c>
      <c r="AR183" s="168">
        <v>0</v>
      </c>
      <c r="AS183" s="168">
        <v>0</v>
      </c>
      <c r="AT183" s="168">
        <v>0</v>
      </c>
      <c r="AU183" s="168">
        <v>0</v>
      </c>
      <c r="AV183" s="168">
        <v>0</v>
      </c>
      <c r="AW183" s="168">
        <v>0</v>
      </c>
      <c r="AX183" s="168">
        <v>0</v>
      </c>
      <c r="AY183" s="168">
        <v>0</v>
      </c>
      <c r="AZ183" s="168">
        <v>0</v>
      </c>
      <c r="BA183" s="168">
        <v>0</v>
      </c>
      <c r="BB183" s="168">
        <v>0</v>
      </c>
      <c r="BC183" s="168">
        <v>0</v>
      </c>
      <c r="BD183" s="168">
        <v>0</v>
      </c>
      <c r="BE183" s="168">
        <v>0</v>
      </c>
      <c r="BF183" s="168">
        <v>0</v>
      </c>
      <c r="BG183" s="168">
        <v>0</v>
      </c>
      <c r="BH183" s="168">
        <v>0</v>
      </c>
    </row>
    <row r="184" spans="1:60" ht="14.15" customHeight="1">
      <c r="A184" s="159">
        <v>178</v>
      </c>
      <c r="B184" s="58" t="s">
        <v>817</v>
      </c>
      <c r="C184" s="160">
        <v>0</v>
      </c>
      <c r="D184" s="168">
        <v>0</v>
      </c>
      <c r="E184" s="168">
        <v>0</v>
      </c>
      <c r="F184" s="168">
        <v>0</v>
      </c>
      <c r="G184" s="168">
        <v>0</v>
      </c>
      <c r="H184" s="168">
        <v>0</v>
      </c>
      <c r="I184" s="168">
        <v>0</v>
      </c>
      <c r="J184" s="168">
        <v>0</v>
      </c>
      <c r="K184" s="168">
        <v>0</v>
      </c>
      <c r="L184" s="168">
        <v>0</v>
      </c>
      <c r="M184" s="168">
        <v>0</v>
      </c>
      <c r="N184" s="168">
        <v>0</v>
      </c>
      <c r="O184" s="168">
        <v>0</v>
      </c>
      <c r="P184" s="168">
        <v>0</v>
      </c>
      <c r="Q184" s="168">
        <v>0</v>
      </c>
      <c r="R184" s="168">
        <v>0</v>
      </c>
      <c r="S184" s="168">
        <v>0</v>
      </c>
      <c r="T184" s="168">
        <v>0</v>
      </c>
      <c r="U184" s="168">
        <v>0</v>
      </c>
      <c r="V184" s="168">
        <v>0</v>
      </c>
      <c r="W184" s="168">
        <v>0</v>
      </c>
      <c r="X184" s="168">
        <v>0</v>
      </c>
      <c r="Y184" s="168">
        <v>0</v>
      </c>
      <c r="Z184" s="168">
        <v>0</v>
      </c>
      <c r="AA184" s="168">
        <v>0</v>
      </c>
      <c r="AB184" s="168">
        <v>0</v>
      </c>
      <c r="AC184" s="168">
        <v>0</v>
      </c>
      <c r="AD184" s="168">
        <v>0</v>
      </c>
      <c r="AE184" s="168">
        <v>0</v>
      </c>
      <c r="AF184" s="168">
        <v>0</v>
      </c>
      <c r="AG184" s="168">
        <v>0</v>
      </c>
      <c r="AH184" s="168">
        <v>0</v>
      </c>
      <c r="AI184" s="168">
        <v>0</v>
      </c>
      <c r="AJ184" s="168">
        <v>0</v>
      </c>
      <c r="AK184" s="168">
        <v>0</v>
      </c>
      <c r="AL184" s="168">
        <v>0</v>
      </c>
      <c r="AM184" s="168">
        <v>0</v>
      </c>
      <c r="AN184" s="168">
        <v>0</v>
      </c>
      <c r="AO184" s="168">
        <v>0</v>
      </c>
      <c r="AP184" s="168">
        <v>0</v>
      </c>
      <c r="AQ184" s="168">
        <v>0</v>
      </c>
      <c r="AR184" s="168">
        <v>0</v>
      </c>
      <c r="AS184" s="168">
        <v>0</v>
      </c>
      <c r="AT184" s="168">
        <v>0</v>
      </c>
      <c r="AU184" s="168">
        <v>0</v>
      </c>
      <c r="AV184" s="168">
        <v>0</v>
      </c>
      <c r="AW184" s="168">
        <v>0</v>
      </c>
      <c r="AX184" s="168">
        <v>0</v>
      </c>
      <c r="AY184" s="168">
        <v>0</v>
      </c>
      <c r="AZ184" s="168">
        <v>0</v>
      </c>
      <c r="BA184" s="168">
        <v>0</v>
      </c>
      <c r="BB184" s="168">
        <v>0</v>
      </c>
      <c r="BC184" s="168">
        <v>0</v>
      </c>
      <c r="BD184" s="168">
        <v>0</v>
      </c>
      <c r="BE184" s="168">
        <v>0</v>
      </c>
      <c r="BF184" s="168">
        <v>0</v>
      </c>
      <c r="BG184" s="168">
        <v>0</v>
      </c>
      <c r="BH184" s="168">
        <v>0</v>
      </c>
    </row>
    <row r="185" spans="1:60" ht="14.15" customHeight="1">
      <c r="A185" s="159">
        <v>179</v>
      </c>
      <c r="B185" s="58" t="s">
        <v>833</v>
      </c>
      <c r="C185" s="160">
        <v>0</v>
      </c>
      <c r="D185" s="168">
        <v>0</v>
      </c>
      <c r="E185" s="168">
        <v>0</v>
      </c>
      <c r="F185" s="168">
        <v>0</v>
      </c>
      <c r="G185" s="168">
        <v>0</v>
      </c>
      <c r="H185" s="168">
        <v>0</v>
      </c>
      <c r="I185" s="168">
        <v>0</v>
      </c>
      <c r="J185" s="168">
        <v>0</v>
      </c>
      <c r="K185" s="168">
        <v>0</v>
      </c>
      <c r="L185" s="168">
        <v>0</v>
      </c>
      <c r="M185" s="168">
        <v>0</v>
      </c>
      <c r="N185" s="168">
        <v>0</v>
      </c>
      <c r="O185" s="168">
        <v>0</v>
      </c>
      <c r="P185" s="168">
        <v>0</v>
      </c>
      <c r="Q185" s="168">
        <v>0</v>
      </c>
      <c r="R185" s="168">
        <v>0</v>
      </c>
      <c r="S185" s="168">
        <v>0</v>
      </c>
      <c r="T185" s="168">
        <v>0</v>
      </c>
      <c r="U185" s="168">
        <v>0</v>
      </c>
      <c r="V185" s="168">
        <v>0</v>
      </c>
      <c r="W185" s="168">
        <v>0</v>
      </c>
      <c r="X185" s="168">
        <v>0</v>
      </c>
      <c r="Y185" s="168">
        <v>0</v>
      </c>
      <c r="Z185" s="168">
        <v>0</v>
      </c>
      <c r="AA185" s="168">
        <v>0</v>
      </c>
      <c r="AB185" s="168">
        <v>0</v>
      </c>
      <c r="AC185" s="168">
        <v>0</v>
      </c>
      <c r="AD185" s="168">
        <v>0</v>
      </c>
      <c r="AE185" s="168">
        <v>0</v>
      </c>
      <c r="AF185" s="168">
        <v>0</v>
      </c>
      <c r="AG185" s="168">
        <v>0</v>
      </c>
      <c r="AH185" s="168">
        <v>0</v>
      </c>
      <c r="AI185" s="168">
        <v>0</v>
      </c>
      <c r="AJ185" s="168">
        <v>0</v>
      </c>
      <c r="AK185" s="168">
        <v>0</v>
      </c>
      <c r="AL185" s="168">
        <v>0</v>
      </c>
      <c r="AM185" s="168">
        <v>0</v>
      </c>
      <c r="AN185" s="168">
        <v>0</v>
      </c>
      <c r="AO185" s="168">
        <v>0</v>
      </c>
      <c r="AP185" s="168">
        <v>0</v>
      </c>
      <c r="AQ185" s="168">
        <v>0</v>
      </c>
      <c r="AR185" s="168">
        <v>0</v>
      </c>
      <c r="AS185" s="168">
        <v>0</v>
      </c>
      <c r="AT185" s="168">
        <v>0</v>
      </c>
      <c r="AU185" s="168">
        <v>0</v>
      </c>
      <c r="AV185" s="168">
        <v>0</v>
      </c>
      <c r="AW185" s="168">
        <v>0</v>
      </c>
      <c r="AX185" s="168">
        <v>0</v>
      </c>
      <c r="AY185" s="168">
        <v>0</v>
      </c>
      <c r="AZ185" s="168">
        <v>0</v>
      </c>
      <c r="BA185" s="168">
        <v>0</v>
      </c>
      <c r="BB185" s="168">
        <v>0</v>
      </c>
      <c r="BC185" s="168">
        <v>0</v>
      </c>
      <c r="BD185" s="168">
        <v>0</v>
      </c>
      <c r="BE185" s="168">
        <v>0</v>
      </c>
      <c r="BF185" s="168">
        <v>0</v>
      </c>
      <c r="BG185" s="168">
        <v>0</v>
      </c>
      <c r="BH185" s="168">
        <v>0</v>
      </c>
    </row>
    <row r="186" spans="1:60" s="175" customFormat="1" ht="14.15" customHeight="1">
      <c r="A186" s="159">
        <v>180</v>
      </c>
      <c r="B186" s="171" t="s">
        <v>835</v>
      </c>
      <c r="C186" s="259">
        <v>123</v>
      </c>
      <c r="D186" s="172">
        <v>0</v>
      </c>
      <c r="E186" s="172">
        <v>0</v>
      </c>
      <c r="F186" s="172">
        <v>0</v>
      </c>
      <c r="G186" s="172">
        <v>0</v>
      </c>
      <c r="H186" s="172">
        <v>0</v>
      </c>
      <c r="I186" s="172">
        <v>0</v>
      </c>
      <c r="J186" s="172">
        <v>0</v>
      </c>
      <c r="K186" s="172">
        <v>0</v>
      </c>
      <c r="L186" s="172">
        <v>0</v>
      </c>
      <c r="M186" s="172">
        <v>0</v>
      </c>
      <c r="N186" s="172">
        <v>0</v>
      </c>
      <c r="O186" s="172">
        <v>0</v>
      </c>
      <c r="P186" s="172">
        <v>0</v>
      </c>
      <c r="Q186" s="172">
        <v>0</v>
      </c>
      <c r="R186" s="172">
        <v>0</v>
      </c>
      <c r="S186" s="172">
        <v>0</v>
      </c>
      <c r="T186" s="172">
        <v>0</v>
      </c>
      <c r="U186" s="172">
        <v>123</v>
      </c>
      <c r="V186" s="172">
        <v>0</v>
      </c>
      <c r="W186" s="172">
        <v>0</v>
      </c>
      <c r="X186" s="172">
        <v>0</v>
      </c>
      <c r="Y186" s="172">
        <v>0</v>
      </c>
      <c r="Z186" s="172">
        <v>0</v>
      </c>
      <c r="AA186" s="172">
        <v>0</v>
      </c>
      <c r="AB186" s="172">
        <v>0</v>
      </c>
      <c r="AC186" s="172">
        <v>0</v>
      </c>
      <c r="AD186" s="172">
        <v>0</v>
      </c>
      <c r="AE186" s="172">
        <v>0</v>
      </c>
      <c r="AF186" s="172">
        <v>0</v>
      </c>
      <c r="AG186" s="172">
        <v>0</v>
      </c>
      <c r="AH186" s="172">
        <v>0</v>
      </c>
      <c r="AI186" s="172">
        <v>0</v>
      </c>
      <c r="AJ186" s="172">
        <v>0</v>
      </c>
      <c r="AK186" s="172">
        <v>0</v>
      </c>
      <c r="AL186" s="172">
        <v>0</v>
      </c>
      <c r="AM186" s="172">
        <v>0</v>
      </c>
      <c r="AN186" s="172">
        <v>0</v>
      </c>
      <c r="AO186" s="172">
        <v>0</v>
      </c>
      <c r="AP186" s="172">
        <v>0</v>
      </c>
      <c r="AQ186" s="172">
        <v>0</v>
      </c>
      <c r="AR186" s="172">
        <v>0</v>
      </c>
      <c r="AS186" s="172">
        <v>0</v>
      </c>
      <c r="AT186" s="172">
        <v>0</v>
      </c>
      <c r="AU186" s="172">
        <v>0</v>
      </c>
      <c r="AV186" s="172">
        <v>0</v>
      </c>
      <c r="AW186" s="172">
        <v>0</v>
      </c>
      <c r="AX186" s="172">
        <v>0</v>
      </c>
      <c r="AY186" s="172">
        <v>0</v>
      </c>
      <c r="AZ186" s="172">
        <v>0</v>
      </c>
      <c r="BA186" s="172">
        <v>0</v>
      </c>
      <c r="BB186" s="172">
        <v>0</v>
      </c>
      <c r="BC186" s="172">
        <v>0</v>
      </c>
      <c r="BD186" s="172">
        <v>0</v>
      </c>
      <c r="BE186" s="172">
        <v>0</v>
      </c>
      <c r="BF186" s="172">
        <v>0</v>
      </c>
      <c r="BG186" s="172">
        <v>0</v>
      </c>
      <c r="BH186" s="172">
        <v>0</v>
      </c>
    </row>
    <row r="187" spans="1:60" ht="14.15" customHeight="1">
      <c r="A187" s="159">
        <v>181</v>
      </c>
      <c r="B187" s="173" t="s">
        <v>839</v>
      </c>
      <c r="C187" s="174">
        <v>-3688967.96</v>
      </c>
      <c r="D187" s="174">
        <v>0</v>
      </c>
      <c r="E187" s="174">
        <v>0</v>
      </c>
      <c r="F187" s="174">
        <v>0</v>
      </c>
      <c r="G187" s="174">
        <v>0</v>
      </c>
      <c r="H187" s="174">
        <v>0</v>
      </c>
      <c r="I187" s="174">
        <v>0</v>
      </c>
      <c r="J187" s="174">
        <v>0</v>
      </c>
      <c r="K187" s="174">
        <v>0</v>
      </c>
      <c r="L187" s="174">
        <v>0</v>
      </c>
      <c r="M187" s="174">
        <v>0</v>
      </c>
      <c r="N187" s="174">
        <v>0</v>
      </c>
      <c r="O187" s="174">
        <v>0</v>
      </c>
      <c r="P187" s="174">
        <v>0</v>
      </c>
      <c r="Q187" s="174">
        <v>0</v>
      </c>
      <c r="R187" s="174">
        <v>0</v>
      </c>
      <c r="S187" s="174">
        <v>0</v>
      </c>
      <c r="T187" s="174">
        <v>0</v>
      </c>
      <c r="U187" s="174">
        <v>917.04000000000815</v>
      </c>
      <c r="V187" s="174">
        <v>0</v>
      </c>
      <c r="W187" s="174">
        <v>0</v>
      </c>
      <c r="X187" s="174">
        <v>0</v>
      </c>
      <c r="Y187" s="174">
        <v>0</v>
      </c>
      <c r="Z187" s="174">
        <v>0</v>
      </c>
      <c r="AA187" s="174">
        <v>0</v>
      </c>
      <c r="AB187" s="174">
        <v>0</v>
      </c>
      <c r="AC187" s="174">
        <v>0</v>
      </c>
      <c r="AD187" s="174">
        <v>0</v>
      </c>
      <c r="AE187" s="174">
        <v>0</v>
      </c>
      <c r="AF187" s="174">
        <v>0</v>
      </c>
      <c r="AG187" s="174">
        <v>0</v>
      </c>
      <c r="AH187" s="174">
        <v>0</v>
      </c>
      <c r="AI187" s="174">
        <v>0</v>
      </c>
      <c r="AJ187" s="174">
        <v>0</v>
      </c>
      <c r="AK187" s="174">
        <v>0</v>
      </c>
      <c r="AL187" s="174">
        <v>0</v>
      </c>
      <c r="AM187" s="174">
        <v>0</v>
      </c>
      <c r="AN187" s="174">
        <v>0</v>
      </c>
      <c r="AO187" s="174">
        <v>0</v>
      </c>
      <c r="AP187" s="174">
        <v>0</v>
      </c>
      <c r="AQ187" s="174">
        <v>0</v>
      </c>
      <c r="AR187" s="174">
        <v>0</v>
      </c>
      <c r="AS187" s="174">
        <v>0</v>
      </c>
      <c r="AT187" s="174">
        <v>0</v>
      </c>
      <c r="AU187" s="174">
        <v>0</v>
      </c>
      <c r="AV187" s="174">
        <v>0</v>
      </c>
      <c r="AW187" s="174">
        <v>0</v>
      </c>
      <c r="AX187" s="174">
        <v>0</v>
      </c>
      <c r="AY187" s="174">
        <v>0</v>
      </c>
      <c r="AZ187" s="174">
        <v>0</v>
      </c>
      <c r="BA187" s="174">
        <v>0</v>
      </c>
      <c r="BB187" s="174">
        <v>0</v>
      </c>
      <c r="BC187" s="174">
        <v>0</v>
      </c>
      <c r="BD187" s="174">
        <v>0</v>
      </c>
      <c r="BE187" s="174">
        <v>-3689885</v>
      </c>
      <c r="BF187" s="174">
        <v>0</v>
      </c>
      <c r="BG187" s="174">
        <v>0</v>
      </c>
      <c r="BH187" s="174">
        <v>0</v>
      </c>
    </row>
    <row r="188" spans="1:60" ht="14.15" customHeight="1">
      <c r="A188" s="159">
        <v>182</v>
      </c>
      <c r="B188" s="176"/>
      <c r="C188" s="176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74"/>
      <c r="BB188" s="174"/>
      <c r="BC188" s="174"/>
      <c r="BD188" s="174"/>
      <c r="BE188" s="174"/>
      <c r="BF188" s="174"/>
      <c r="BG188" s="174"/>
      <c r="BH188" s="174"/>
    </row>
    <row r="189" spans="1:60" ht="14.15" customHeight="1">
      <c r="A189" s="159">
        <v>183</v>
      </c>
      <c r="B189" s="206" t="s">
        <v>840</v>
      </c>
      <c r="C189" s="259">
        <v>0</v>
      </c>
      <c r="D189" s="207">
        <v>0</v>
      </c>
      <c r="E189" s="207">
        <v>0</v>
      </c>
      <c r="F189" s="207">
        <v>0</v>
      </c>
      <c r="G189" s="207">
        <v>0</v>
      </c>
      <c r="H189" s="207">
        <v>0</v>
      </c>
      <c r="I189" s="207">
        <v>0</v>
      </c>
      <c r="J189" s="207">
        <v>0</v>
      </c>
      <c r="K189" s="207">
        <v>0</v>
      </c>
      <c r="L189" s="207">
        <v>0</v>
      </c>
      <c r="M189" s="207">
        <v>0</v>
      </c>
      <c r="N189" s="207">
        <v>0</v>
      </c>
      <c r="O189" s="207">
        <v>0</v>
      </c>
      <c r="P189" s="207">
        <v>0</v>
      </c>
      <c r="Q189" s="207">
        <v>0</v>
      </c>
      <c r="R189" s="207">
        <v>0</v>
      </c>
      <c r="S189" s="207">
        <v>0</v>
      </c>
      <c r="T189" s="207">
        <v>0</v>
      </c>
      <c r="U189" s="207">
        <v>0</v>
      </c>
      <c r="V189" s="207">
        <v>0</v>
      </c>
      <c r="W189" s="207">
        <v>0</v>
      </c>
      <c r="X189" s="207">
        <v>0</v>
      </c>
      <c r="Y189" s="207">
        <v>0</v>
      </c>
      <c r="Z189" s="207">
        <v>0</v>
      </c>
      <c r="AA189" s="207">
        <v>0</v>
      </c>
      <c r="AB189" s="207">
        <v>0</v>
      </c>
      <c r="AC189" s="207">
        <v>0</v>
      </c>
      <c r="AD189" s="207">
        <v>0</v>
      </c>
      <c r="AE189" s="207">
        <v>0</v>
      </c>
      <c r="AF189" s="207">
        <v>0</v>
      </c>
      <c r="AG189" s="207">
        <v>0</v>
      </c>
      <c r="AH189" s="207">
        <v>0</v>
      </c>
      <c r="AI189" s="207">
        <v>0</v>
      </c>
      <c r="AJ189" s="207">
        <v>0</v>
      </c>
      <c r="AK189" s="207">
        <v>0</v>
      </c>
      <c r="AL189" s="207">
        <v>0</v>
      </c>
      <c r="AM189" s="207">
        <v>0</v>
      </c>
      <c r="AN189" s="207">
        <v>0</v>
      </c>
      <c r="AO189" s="207">
        <v>0</v>
      </c>
      <c r="AP189" s="207">
        <v>0</v>
      </c>
      <c r="AQ189" s="207">
        <v>0</v>
      </c>
      <c r="AR189" s="207">
        <v>0</v>
      </c>
      <c r="AS189" s="207">
        <v>0</v>
      </c>
      <c r="AT189" s="207">
        <v>0</v>
      </c>
      <c r="AU189" s="207">
        <v>0</v>
      </c>
      <c r="AV189" s="207">
        <v>0</v>
      </c>
      <c r="AW189" s="207">
        <v>0</v>
      </c>
      <c r="AX189" s="207">
        <v>0</v>
      </c>
      <c r="AY189" s="207">
        <v>0</v>
      </c>
      <c r="AZ189" s="207">
        <v>0</v>
      </c>
      <c r="BA189" s="207">
        <v>0</v>
      </c>
      <c r="BB189" s="207">
        <v>0</v>
      </c>
      <c r="BC189" s="207">
        <v>0</v>
      </c>
      <c r="BD189" s="207">
        <v>0</v>
      </c>
      <c r="BE189" s="207">
        <v>0</v>
      </c>
      <c r="BF189" s="207">
        <v>0</v>
      </c>
      <c r="BG189" s="207">
        <v>0</v>
      </c>
      <c r="BH189" s="207">
        <v>0</v>
      </c>
    </row>
    <row r="190" spans="1:60" ht="14.15" customHeight="1">
      <c r="A190" s="159">
        <v>184</v>
      </c>
      <c r="B190" s="173" t="s">
        <v>841</v>
      </c>
      <c r="C190" s="174">
        <v>0</v>
      </c>
      <c r="D190" s="174">
        <v>0</v>
      </c>
      <c r="E190" s="174">
        <v>0</v>
      </c>
      <c r="F190" s="174">
        <v>0</v>
      </c>
      <c r="G190" s="174">
        <v>0</v>
      </c>
      <c r="H190" s="174">
        <v>0</v>
      </c>
      <c r="I190" s="174">
        <v>0</v>
      </c>
      <c r="J190" s="174">
        <v>0</v>
      </c>
      <c r="K190" s="174">
        <v>0</v>
      </c>
      <c r="L190" s="174">
        <v>0</v>
      </c>
      <c r="M190" s="174">
        <v>0</v>
      </c>
      <c r="N190" s="174">
        <v>0</v>
      </c>
      <c r="O190" s="174">
        <v>0</v>
      </c>
      <c r="P190" s="174">
        <v>0</v>
      </c>
      <c r="Q190" s="174">
        <v>0</v>
      </c>
      <c r="R190" s="174">
        <v>0</v>
      </c>
      <c r="S190" s="174">
        <v>0</v>
      </c>
      <c r="T190" s="174">
        <v>0</v>
      </c>
      <c r="U190" s="174">
        <v>0</v>
      </c>
      <c r="V190" s="174">
        <v>0</v>
      </c>
      <c r="W190" s="174">
        <v>0</v>
      </c>
      <c r="X190" s="174">
        <v>0</v>
      </c>
      <c r="Y190" s="174">
        <v>0</v>
      </c>
      <c r="Z190" s="174">
        <v>0</v>
      </c>
      <c r="AA190" s="174">
        <v>0</v>
      </c>
      <c r="AB190" s="174">
        <v>0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</row>
    <row r="191" spans="1:60" ht="14.15" customHeight="1">
      <c r="A191" s="159">
        <v>185</v>
      </c>
      <c r="B191" s="206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</row>
    <row r="192" spans="1:60" ht="14.15" customHeight="1">
      <c r="A192" s="159">
        <v>186</v>
      </c>
      <c r="B192" s="173" t="s">
        <v>842</v>
      </c>
      <c r="C192" s="174">
        <v>-354370732.91999996</v>
      </c>
      <c r="D192" s="174">
        <v>0</v>
      </c>
      <c r="E192" s="174">
        <v>0</v>
      </c>
      <c r="F192" s="174">
        <v>0</v>
      </c>
      <c r="G192" s="174">
        <v>0</v>
      </c>
      <c r="H192" s="174">
        <v>0</v>
      </c>
      <c r="I192" s="174">
        <v>0</v>
      </c>
      <c r="J192" s="174">
        <v>0</v>
      </c>
      <c r="K192" s="174">
        <v>0</v>
      </c>
      <c r="L192" s="174">
        <v>0</v>
      </c>
      <c r="M192" s="174">
        <v>0</v>
      </c>
      <c r="N192" s="174">
        <v>0</v>
      </c>
      <c r="O192" s="174">
        <v>0</v>
      </c>
      <c r="P192" s="174">
        <v>0</v>
      </c>
      <c r="Q192" s="174">
        <v>0</v>
      </c>
      <c r="R192" s="174">
        <v>0</v>
      </c>
      <c r="S192" s="174">
        <v>0</v>
      </c>
      <c r="T192" s="174">
        <v>0</v>
      </c>
      <c r="U192" s="174">
        <v>15976575.080000035</v>
      </c>
      <c r="V192" s="174">
        <v>0</v>
      </c>
      <c r="W192" s="174">
        <v>0</v>
      </c>
      <c r="X192" s="174">
        <v>0</v>
      </c>
      <c r="Y192" s="174">
        <v>0</v>
      </c>
      <c r="Z192" s="174">
        <v>0</v>
      </c>
      <c r="AA192" s="174">
        <v>0</v>
      </c>
      <c r="AB192" s="174">
        <v>0</v>
      </c>
      <c r="AC192" s="174">
        <v>0</v>
      </c>
      <c r="AD192" s="174">
        <v>0</v>
      </c>
      <c r="AE192" s="174">
        <v>0</v>
      </c>
      <c r="AF192" s="174">
        <v>0</v>
      </c>
      <c r="AG192" s="174">
        <v>0</v>
      </c>
      <c r="AH192" s="174">
        <v>0</v>
      </c>
      <c r="AI192" s="174">
        <v>0</v>
      </c>
      <c r="AJ192" s="174">
        <v>0</v>
      </c>
      <c r="AK192" s="174">
        <v>0</v>
      </c>
      <c r="AL192" s="174">
        <v>0</v>
      </c>
      <c r="AM192" s="174">
        <v>0</v>
      </c>
      <c r="AN192" s="174">
        <v>0</v>
      </c>
      <c r="AO192" s="174">
        <v>0</v>
      </c>
      <c r="AP192" s="174">
        <v>0</v>
      </c>
      <c r="AQ192" s="174">
        <v>0</v>
      </c>
      <c r="AR192" s="174">
        <v>0</v>
      </c>
      <c r="AS192" s="174">
        <v>0</v>
      </c>
      <c r="AT192" s="174">
        <v>0</v>
      </c>
      <c r="AU192" s="174">
        <v>-200045017</v>
      </c>
      <c r="AV192" s="174">
        <v>0</v>
      </c>
      <c r="AW192" s="174">
        <v>-2147169.65</v>
      </c>
      <c r="AX192" s="174">
        <v>2147169.65</v>
      </c>
      <c r="AY192" s="174">
        <v>0</v>
      </c>
      <c r="AZ192" s="174">
        <v>0</v>
      </c>
      <c r="BA192" s="174">
        <v>0</v>
      </c>
      <c r="BB192" s="174">
        <v>0</v>
      </c>
      <c r="BC192" s="174">
        <v>0</v>
      </c>
      <c r="BD192" s="174">
        <v>-166612406</v>
      </c>
      <c r="BE192" s="174">
        <v>-3689885</v>
      </c>
      <c r="BF192" s="174">
        <v>0</v>
      </c>
      <c r="BG192" s="174">
        <v>0</v>
      </c>
      <c r="BH192" s="174">
        <v>0</v>
      </c>
    </row>
    <row r="193" spans="1:60" ht="14.15" customHeight="1">
      <c r="A193" s="159">
        <v>187</v>
      </c>
      <c r="B193" s="206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</row>
    <row r="194" spans="1:60" ht="14.15" customHeight="1" thickBot="1">
      <c r="A194" s="159">
        <v>188</v>
      </c>
      <c r="B194" s="210" t="s">
        <v>138</v>
      </c>
      <c r="C194" s="260">
        <v>-247128108.88999999</v>
      </c>
      <c r="D194" s="212">
        <v>0</v>
      </c>
      <c r="E194" s="212">
        <v>0</v>
      </c>
      <c r="F194" s="260">
        <v>0</v>
      </c>
      <c r="G194" s="260">
        <v>0</v>
      </c>
      <c r="H194" s="260">
        <v>0</v>
      </c>
      <c r="I194" s="260">
        <v>0</v>
      </c>
      <c r="J194" s="260">
        <v>0</v>
      </c>
      <c r="K194" s="212">
        <v>0</v>
      </c>
      <c r="L194" s="260">
        <v>0</v>
      </c>
      <c r="M194" s="212">
        <v>0</v>
      </c>
      <c r="N194" s="260">
        <v>0</v>
      </c>
      <c r="O194" s="260">
        <v>0</v>
      </c>
      <c r="P194" s="260">
        <v>0</v>
      </c>
      <c r="Q194" s="212">
        <v>0</v>
      </c>
      <c r="R194" s="212">
        <v>0</v>
      </c>
      <c r="S194" s="212">
        <v>0</v>
      </c>
      <c r="T194" s="260">
        <v>0</v>
      </c>
      <c r="U194" s="260">
        <v>20826262.540000044</v>
      </c>
      <c r="V194" s="212">
        <v>0</v>
      </c>
      <c r="W194" s="260">
        <v>0</v>
      </c>
      <c r="X194" s="260">
        <v>0</v>
      </c>
      <c r="Y194" s="260">
        <v>0</v>
      </c>
      <c r="Z194" s="260">
        <v>0</v>
      </c>
      <c r="AA194" s="260">
        <v>0</v>
      </c>
      <c r="AB194" s="260">
        <v>0</v>
      </c>
      <c r="AC194" s="260">
        <v>0</v>
      </c>
      <c r="AD194" s="260">
        <v>0</v>
      </c>
      <c r="AE194" s="260">
        <v>0</v>
      </c>
      <c r="AF194" s="260">
        <v>0</v>
      </c>
      <c r="AG194" s="212">
        <v>0</v>
      </c>
      <c r="AH194" s="260">
        <v>0</v>
      </c>
      <c r="AI194" s="260">
        <v>0</v>
      </c>
      <c r="AJ194" s="212">
        <v>0</v>
      </c>
      <c r="AK194" s="212">
        <v>0</v>
      </c>
      <c r="AL194" s="260">
        <v>0</v>
      </c>
      <c r="AM194" s="260">
        <v>0</v>
      </c>
      <c r="AN194" s="260">
        <v>0</v>
      </c>
      <c r="AO194" s="260">
        <v>0</v>
      </c>
      <c r="AP194" s="260">
        <v>0</v>
      </c>
      <c r="AQ194" s="212">
        <v>0</v>
      </c>
      <c r="AR194" s="212">
        <v>0</v>
      </c>
      <c r="AS194" s="212">
        <v>0</v>
      </c>
      <c r="AT194" s="260">
        <v>0</v>
      </c>
      <c r="AU194" s="260">
        <v>-127654870.42999995</v>
      </c>
      <c r="AV194" s="260">
        <v>18000000</v>
      </c>
      <c r="AW194" s="260">
        <v>62538198.270000003</v>
      </c>
      <c r="AX194" s="260">
        <v>-62538198.270000003</v>
      </c>
      <c r="AY194" s="260">
        <v>0</v>
      </c>
      <c r="AZ194" s="260">
        <v>0</v>
      </c>
      <c r="BA194" s="260">
        <v>0</v>
      </c>
      <c r="BB194" s="260">
        <v>0</v>
      </c>
      <c r="BC194" s="260">
        <v>0</v>
      </c>
      <c r="BD194" s="260">
        <v>-157958343</v>
      </c>
      <c r="BE194" s="260">
        <v>-341158</v>
      </c>
      <c r="BF194" s="260">
        <v>0</v>
      </c>
      <c r="BG194" s="260">
        <v>0</v>
      </c>
      <c r="BH194" s="260">
        <v>0</v>
      </c>
    </row>
    <row r="195" spans="1:60" ht="14.15" customHeight="1" thickTop="1">
      <c r="A195" s="159">
        <v>189</v>
      </c>
      <c r="B195" s="176"/>
      <c r="C195" s="176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</row>
    <row r="196" spans="1:60" ht="14.15" customHeight="1">
      <c r="A196" s="159">
        <v>190</v>
      </c>
      <c r="B196" s="59" t="s">
        <v>843</v>
      </c>
      <c r="C196" s="59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</row>
    <row r="197" spans="1:60" ht="14.15" customHeight="1">
      <c r="A197" s="159">
        <v>191</v>
      </c>
      <c r="B197" s="58" t="s">
        <v>838</v>
      </c>
      <c r="C197" s="160">
        <v>0</v>
      </c>
      <c r="D197" s="168">
        <v>0</v>
      </c>
      <c r="E197" s="168">
        <v>0</v>
      </c>
      <c r="F197" s="168">
        <v>0</v>
      </c>
      <c r="G197" s="168">
        <v>0</v>
      </c>
      <c r="H197" s="168">
        <v>0</v>
      </c>
      <c r="I197" s="168">
        <v>0</v>
      </c>
      <c r="J197" s="168">
        <v>0</v>
      </c>
      <c r="K197" s="168">
        <v>0</v>
      </c>
      <c r="L197" s="168">
        <v>0</v>
      </c>
      <c r="M197" s="168">
        <v>0</v>
      </c>
      <c r="N197" s="168">
        <v>0</v>
      </c>
      <c r="O197" s="168">
        <v>0</v>
      </c>
      <c r="P197" s="168">
        <v>0</v>
      </c>
      <c r="Q197" s="168">
        <v>0</v>
      </c>
      <c r="R197" s="168">
        <v>0</v>
      </c>
      <c r="S197" s="168">
        <v>0</v>
      </c>
      <c r="T197" s="168">
        <v>0</v>
      </c>
      <c r="U197" s="168">
        <v>0</v>
      </c>
      <c r="V197" s="168">
        <v>0</v>
      </c>
      <c r="W197" s="168">
        <v>0</v>
      </c>
      <c r="X197" s="168">
        <v>0</v>
      </c>
      <c r="Y197" s="168">
        <v>0</v>
      </c>
      <c r="Z197" s="168">
        <v>0</v>
      </c>
      <c r="AA197" s="168">
        <v>0</v>
      </c>
      <c r="AB197" s="168">
        <v>0</v>
      </c>
      <c r="AC197" s="168">
        <v>0</v>
      </c>
      <c r="AD197" s="168">
        <v>0</v>
      </c>
      <c r="AE197" s="168">
        <v>0</v>
      </c>
      <c r="AF197" s="168">
        <v>0</v>
      </c>
      <c r="AG197" s="168">
        <v>0</v>
      </c>
      <c r="AH197" s="168">
        <v>0</v>
      </c>
      <c r="AI197" s="168">
        <v>0</v>
      </c>
      <c r="AJ197" s="168">
        <v>0</v>
      </c>
      <c r="AK197" s="168">
        <v>0</v>
      </c>
      <c r="AL197" s="168">
        <v>0</v>
      </c>
      <c r="AM197" s="168">
        <v>0</v>
      </c>
      <c r="AN197" s="168">
        <v>0</v>
      </c>
      <c r="AO197" s="168">
        <v>0</v>
      </c>
      <c r="AP197" s="168">
        <v>0</v>
      </c>
      <c r="AQ197" s="168">
        <v>0</v>
      </c>
      <c r="AR197" s="168">
        <v>0</v>
      </c>
      <c r="AS197" s="168">
        <v>0</v>
      </c>
      <c r="AT197" s="168">
        <v>0</v>
      </c>
      <c r="AU197" s="168">
        <v>0</v>
      </c>
      <c r="AV197" s="168">
        <v>0</v>
      </c>
      <c r="AW197" s="168">
        <v>0</v>
      </c>
      <c r="AX197" s="168">
        <v>0</v>
      </c>
      <c r="AY197" s="168">
        <v>0</v>
      </c>
      <c r="AZ197" s="168">
        <v>0</v>
      </c>
      <c r="BA197" s="168">
        <v>0</v>
      </c>
      <c r="BB197" s="168">
        <v>0</v>
      </c>
      <c r="BC197" s="168">
        <v>0</v>
      </c>
      <c r="BD197" s="168">
        <v>0</v>
      </c>
      <c r="BE197" s="168">
        <v>0</v>
      </c>
      <c r="BF197" s="168">
        <v>0</v>
      </c>
      <c r="BG197" s="168">
        <v>0</v>
      </c>
      <c r="BH197" s="168">
        <v>0</v>
      </c>
    </row>
    <row r="198" spans="1:60" ht="14.15" customHeight="1">
      <c r="A198" s="159">
        <v>192</v>
      </c>
      <c r="B198" s="171" t="s">
        <v>844</v>
      </c>
      <c r="C198" s="160">
        <v>0</v>
      </c>
      <c r="D198" s="168">
        <v>0</v>
      </c>
      <c r="E198" s="168">
        <v>0</v>
      </c>
      <c r="F198" s="168">
        <v>0</v>
      </c>
      <c r="G198" s="168">
        <v>0</v>
      </c>
      <c r="H198" s="168">
        <v>0</v>
      </c>
      <c r="I198" s="168">
        <v>0</v>
      </c>
      <c r="J198" s="168">
        <v>0</v>
      </c>
      <c r="K198" s="168">
        <v>0</v>
      </c>
      <c r="L198" s="168">
        <v>0</v>
      </c>
      <c r="M198" s="168">
        <v>0</v>
      </c>
      <c r="N198" s="168">
        <v>0</v>
      </c>
      <c r="O198" s="168">
        <v>0</v>
      </c>
      <c r="P198" s="168">
        <v>0</v>
      </c>
      <c r="Q198" s="168">
        <v>0</v>
      </c>
      <c r="R198" s="168">
        <v>0</v>
      </c>
      <c r="S198" s="168">
        <v>0</v>
      </c>
      <c r="T198" s="168">
        <v>0</v>
      </c>
      <c r="U198" s="168">
        <v>0</v>
      </c>
      <c r="V198" s="168">
        <v>0</v>
      </c>
      <c r="W198" s="168">
        <v>0</v>
      </c>
      <c r="X198" s="168">
        <v>0</v>
      </c>
      <c r="Y198" s="168">
        <v>0</v>
      </c>
      <c r="Z198" s="168">
        <v>0</v>
      </c>
      <c r="AA198" s="168">
        <v>0</v>
      </c>
      <c r="AB198" s="168">
        <v>0</v>
      </c>
      <c r="AC198" s="168">
        <v>0</v>
      </c>
      <c r="AD198" s="168">
        <v>0</v>
      </c>
      <c r="AE198" s="168">
        <v>0</v>
      </c>
      <c r="AF198" s="168">
        <v>0</v>
      </c>
      <c r="AG198" s="168">
        <v>0</v>
      </c>
      <c r="AH198" s="168">
        <v>0</v>
      </c>
      <c r="AI198" s="168">
        <v>0</v>
      </c>
      <c r="AJ198" s="168">
        <v>0</v>
      </c>
      <c r="AK198" s="168">
        <v>0</v>
      </c>
      <c r="AL198" s="168">
        <v>0</v>
      </c>
      <c r="AM198" s="168">
        <v>0</v>
      </c>
      <c r="AN198" s="168">
        <v>0</v>
      </c>
      <c r="AO198" s="168">
        <v>0</v>
      </c>
      <c r="AP198" s="168">
        <v>0</v>
      </c>
      <c r="AQ198" s="168">
        <v>0</v>
      </c>
      <c r="AR198" s="168">
        <v>0</v>
      </c>
      <c r="AS198" s="168">
        <v>0</v>
      </c>
      <c r="AT198" s="168">
        <v>0</v>
      </c>
      <c r="AU198" s="168">
        <v>0</v>
      </c>
      <c r="AV198" s="168">
        <v>0</v>
      </c>
      <c r="AW198" s="168">
        <v>0</v>
      </c>
      <c r="AX198" s="168">
        <v>0</v>
      </c>
      <c r="AY198" s="168">
        <v>0</v>
      </c>
      <c r="AZ198" s="168">
        <v>0</v>
      </c>
      <c r="BA198" s="168">
        <v>0</v>
      </c>
      <c r="BB198" s="168">
        <v>0</v>
      </c>
      <c r="BC198" s="168">
        <v>0</v>
      </c>
      <c r="BD198" s="168">
        <v>0</v>
      </c>
      <c r="BE198" s="168">
        <v>0</v>
      </c>
      <c r="BF198" s="168">
        <v>0</v>
      </c>
      <c r="BG198" s="168">
        <v>0</v>
      </c>
      <c r="BH198" s="168">
        <v>0</v>
      </c>
    </row>
    <row r="199" spans="1:60" ht="14.15" customHeight="1">
      <c r="A199" s="159">
        <v>193</v>
      </c>
      <c r="B199" s="59" t="s">
        <v>1082</v>
      </c>
      <c r="C199" s="196">
        <v>0</v>
      </c>
      <c r="D199" s="196">
        <v>0</v>
      </c>
      <c r="E199" s="196">
        <v>0</v>
      </c>
      <c r="F199" s="196">
        <v>0</v>
      </c>
      <c r="G199" s="196">
        <v>0</v>
      </c>
      <c r="H199" s="196">
        <v>0</v>
      </c>
      <c r="I199" s="196">
        <v>0</v>
      </c>
      <c r="J199" s="196">
        <v>0</v>
      </c>
      <c r="K199" s="196">
        <v>0</v>
      </c>
      <c r="L199" s="196">
        <v>0</v>
      </c>
      <c r="M199" s="196">
        <v>0</v>
      </c>
      <c r="N199" s="196">
        <v>0</v>
      </c>
      <c r="O199" s="196">
        <v>0</v>
      </c>
      <c r="P199" s="196">
        <v>0</v>
      </c>
      <c r="Q199" s="196">
        <v>0</v>
      </c>
      <c r="R199" s="196">
        <v>0</v>
      </c>
      <c r="S199" s="196">
        <v>0</v>
      </c>
      <c r="T199" s="196">
        <v>0</v>
      </c>
      <c r="U199" s="196">
        <v>0</v>
      </c>
      <c r="V199" s="196">
        <v>0</v>
      </c>
      <c r="W199" s="196">
        <v>0</v>
      </c>
      <c r="X199" s="196">
        <v>0</v>
      </c>
      <c r="Y199" s="196">
        <v>0</v>
      </c>
      <c r="Z199" s="196">
        <v>0</v>
      </c>
      <c r="AA199" s="196">
        <v>0</v>
      </c>
      <c r="AB199" s="196">
        <v>0</v>
      </c>
      <c r="AC199" s="196">
        <v>0</v>
      </c>
      <c r="AD199" s="196">
        <v>0</v>
      </c>
      <c r="AE199" s="196">
        <v>0</v>
      </c>
      <c r="AF199" s="196">
        <v>0</v>
      </c>
      <c r="AG199" s="196">
        <v>0</v>
      </c>
      <c r="AH199" s="196">
        <v>0</v>
      </c>
      <c r="AI199" s="196">
        <v>0</v>
      </c>
      <c r="AJ199" s="196">
        <v>0</v>
      </c>
      <c r="AK199" s="196">
        <v>0</v>
      </c>
      <c r="AL199" s="196">
        <v>0</v>
      </c>
      <c r="AM199" s="196">
        <v>0</v>
      </c>
      <c r="AN199" s="196">
        <v>0</v>
      </c>
      <c r="AO199" s="196">
        <v>0</v>
      </c>
      <c r="AP199" s="196">
        <v>0</v>
      </c>
      <c r="AQ199" s="196">
        <v>0</v>
      </c>
      <c r="AR199" s="196">
        <v>0</v>
      </c>
      <c r="AS199" s="196">
        <v>0</v>
      </c>
      <c r="AT199" s="196">
        <v>0</v>
      </c>
      <c r="AU199" s="196">
        <v>0</v>
      </c>
      <c r="AV199" s="196">
        <v>0</v>
      </c>
      <c r="AW199" s="196">
        <v>0</v>
      </c>
      <c r="AX199" s="196">
        <v>0</v>
      </c>
      <c r="AY199" s="196">
        <v>0</v>
      </c>
      <c r="AZ199" s="196">
        <v>0</v>
      </c>
      <c r="BA199" s="196">
        <v>0</v>
      </c>
      <c r="BB199" s="196">
        <v>0</v>
      </c>
      <c r="BC199" s="196">
        <v>0</v>
      </c>
      <c r="BD199" s="196">
        <v>0</v>
      </c>
      <c r="BE199" s="196">
        <v>0</v>
      </c>
      <c r="BF199" s="196">
        <v>0</v>
      </c>
      <c r="BG199" s="196">
        <v>0</v>
      </c>
      <c r="BH199" s="196">
        <v>0</v>
      </c>
    </row>
    <row r="200" spans="1:60" ht="14.15" customHeight="1">
      <c r="A200" s="159">
        <v>194</v>
      </c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</row>
    <row r="201" spans="1:60" ht="14.15" customHeight="1">
      <c r="A201" s="159">
        <v>195</v>
      </c>
      <c r="B201" s="58" t="s">
        <v>831</v>
      </c>
      <c r="C201" s="160">
        <v>107260.03000000026</v>
      </c>
      <c r="D201" s="168">
        <v>0</v>
      </c>
      <c r="E201" s="168">
        <v>0</v>
      </c>
      <c r="F201" s="168">
        <v>0</v>
      </c>
      <c r="G201" s="168">
        <v>0</v>
      </c>
      <c r="H201" s="168">
        <v>0</v>
      </c>
      <c r="I201" s="168">
        <v>0</v>
      </c>
      <c r="J201" s="168">
        <v>0</v>
      </c>
      <c r="K201" s="168">
        <v>0</v>
      </c>
      <c r="L201" s="168">
        <v>0</v>
      </c>
      <c r="M201" s="168">
        <v>0</v>
      </c>
      <c r="N201" s="168">
        <v>0</v>
      </c>
      <c r="O201" s="168">
        <v>0</v>
      </c>
      <c r="P201" s="168">
        <v>0</v>
      </c>
      <c r="Q201" s="168">
        <v>0</v>
      </c>
      <c r="R201" s="168">
        <v>0</v>
      </c>
      <c r="S201" s="168">
        <v>0</v>
      </c>
      <c r="T201" s="168">
        <v>0</v>
      </c>
      <c r="U201" s="168">
        <v>107260.03000000026</v>
      </c>
      <c r="V201" s="168">
        <v>0</v>
      </c>
      <c r="W201" s="168">
        <v>0</v>
      </c>
      <c r="X201" s="168">
        <v>0</v>
      </c>
      <c r="Y201" s="168">
        <v>0</v>
      </c>
      <c r="Z201" s="168">
        <v>0</v>
      </c>
      <c r="AA201" s="168">
        <v>0</v>
      </c>
      <c r="AB201" s="168">
        <v>0</v>
      </c>
      <c r="AC201" s="168">
        <v>0</v>
      </c>
      <c r="AD201" s="168">
        <v>0</v>
      </c>
      <c r="AE201" s="168">
        <v>0</v>
      </c>
      <c r="AF201" s="168">
        <v>0</v>
      </c>
      <c r="AG201" s="168">
        <v>0</v>
      </c>
      <c r="AH201" s="168">
        <v>0</v>
      </c>
      <c r="AI201" s="168">
        <v>0</v>
      </c>
      <c r="AJ201" s="168">
        <v>0</v>
      </c>
      <c r="AK201" s="168">
        <v>0</v>
      </c>
      <c r="AL201" s="168">
        <v>0</v>
      </c>
      <c r="AM201" s="168">
        <v>0</v>
      </c>
      <c r="AN201" s="168">
        <v>0</v>
      </c>
      <c r="AO201" s="168">
        <v>0</v>
      </c>
      <c r="AP201" s="168">
        <v>0</v>
      </c>
      <c r="AQ201" s="168">
        <v>0</v>
      </c>
      <c r="AR201" s="168">
        <v>0</v>
      </c>
      <c r="AS201" s="168">
        <v>0</v>
      </c>
      <c r="AT201" s="168">
        <v>0</v>
      </c>
      <c r="AU201" s="168">
        <v>0</v>
      </c>
      <c r="AV201" s="168">
        <v>0</v>
      </c>
      <c r="AW201" s="168">
        <v>0</v>
      </c>
      <c r="AX201" s="168">
        <v>0</v>
      </c>
      <c r="AY201" s="168">
        <v>0</v>
      </c>
      <c r="AZ201" s="168">
        <v>0</v>
      </c>
      <c r="BA201" s="168">
        <v>0</v>
      </c>
      <c r="BB201" s="168">
        <v>0</v>
      </c>
      <c r="BC201" s="168">
        <v>0</v>
      </c>
      <c r="BD201" s="168">
        <v>0</v>
      </c>
      <c r="BE201" s="168">
        <v>0</v>
      </c>
      <c r="BF201" s="168">
        <v>0</v>
      </c>
      <c r="BG201" s="168">
        <v>0</v>
      </c>
      <c r="BH201" s="168">
        <v>0</v>
      </c>
    </row>
    <row r="202" spans="1:60" ht="14.15" customHeight="1">
      <c r="A202" s="159">
        <v>196</v>
      </c>
      <c r="B202" s="171" t="s">
        <v>846</v>
      </c>
      <c r="C202" s="160">
        <v>3472.9500000000407</v>
      </c>
      <c r="D202" s="168">
        <v>0</v>
      </c>
      <c r="E202" s="168">
        <v>0</v>
      </c>
      <c r="F202" s="168">
        <v>0</v>
      </c>
      <c r="G202" s="168">
        <v>0</v>
      </c>
      <c r="H202" s="168">
        <v>0</v>
      </c>
      <c r="I202" s="168">
        <v>0</v>
      </c>
      <c r="J202" s="168">
        <v>0</v>
      </c>
      <c r="K202" s="168">
        <v>0</v>
      </c>
      <c r="L202" s="168">
        <v>0</v>
      </c>
      <c r="M202" s="168">
        <v>0</v>
      </c>
      <c r="N202" s="168">
        <v>0</v>
      </c>
      <c r="O202" s="168">
        <v>0</v>
      </c>
      <c r="P202" s="168">
        <v>0</v>
      </c>
      <c r="Q202" s="168">
        <v>0</v>
      </c>
      <c r="R202" s="168">
        <v>0</v>
      </c>
      <c r="S202" s="168">
        <v>0</v>
      </c>
      <c r="T202" s="168">
        <v>0</v>
      </c>
      <c r="U202" s="168">
        <v>3472.9500000000407</v>
      </c>
      <c r="V202" s="168">
        <v>0</v>
      </c>
      <c r="W202" s="168">
        <v>0</v>
      </c>
      <c r="X202" s="168">
        <v>0</v>
      </c>
      <c r="Y202" s="168">
        <v>0</v>
      </c>
      <c r="Z202" s="168">
        <v>0</v>
      </c>
      <c r="AA202" s="168">
        <v>0</v>
      </c>
      <c r="AB202" s="168">
        <v>0</v>
      </c>
      <c r="AC202" s="168">
        <v>0</v>
      </c>
      <c r="AD202" s="168">
        <v>0</v>
      </c>
      <c r="AE202" s="168">
        <v>0</v>
      </c>
      <c r="AF202" s="168">
        <v>0</v>
      </c>
      <c r="AG202" s="168">
        <v>0</v>
      </c>
      <c r="AH202" s="168">
        <v>0</v>
      </c>
      <c r="AI202" s="168">
        <v>0</v>
      </c>
      <c r="AJ202" s="168">
        <v>0</v>
      </c>
      <c r="AK202" s="168">
        <v>0</v>
      </c>
      <c r="AL202" s="168">
        <v>0</v>
      </c>
      <c r="AM202" s="168">
        <v>0</v>
      </c>
      <c r="AN202" s="168">
        <v>0</v>
      </c>
      <c r="AO202" s="168">
        <v>0</v>
      </c>
      <c r="AP202" s="168">
        <v>0</v>
      </c>
      <c r="AQ202" s="168">
        <v>0</v>
      </c>
      <c r="AR202" s="168">
        <v>0</v>
      </c>
      <c r="AS202" s="168">
        <v>0</v>
      </c>
      <c r="AT202" s="168">
        <v>0</v>
      </c>
      <c r="AU202" s="168">
        <v>0</v>
      </c>
      <c r="AV202" s="168">
        <v>0</v>
      </c>
      <c r="AW202" s="168">
        <v>0</v>
      </c>
      <c r="AX202" s="168">
        <v>0</v>
      </c>
      <c r="AY202" s="168">
        <v>0</v>
      </c>
      <c r="AZ202" s="168">
        <v>0</v>
      </c>
      <c r="BA202" s="168">
        <v>0</v>
      </c>
      <c r="BB202" s="168">
        <v>0</v>
      </c>
      <c r="BC202" s="168">
        <v>0</v>
      </c>
      <c r="BD202" s="168">
        <v>0</v>
      </c>
      <c r="BE202" s="168">
        <v>0</v>
      </c>
      <c r="BF202" s="168">
        <v>0</v>
      </c>
      <c r="BG202" s="168">
        <v>0</v>
      </c>
      <c r="BH202" s="168">
        <v>0</v>
      </c>
    </row>
    <row r="203" spans="1:60" ht="14.15" customHeight="1">
      <c r="A203" s="159">
        <v>197</v>
      </c>
      <c r="B203" s="173" t="s">
        <v>847</v>
      </c>
      <c r="C203" s="196">
        <v>110732.9800000003</v>
      </c>
      <c r="D203" s="196">
        <v>0</v>
      </c>
      <c r="E203" s="196">
        <v>0</v>
      </c>
      <c r="F203" s="196">
        <v>0</v>
      </c>
      <c r="G203" s="196">
        <v>0</v>
      </c>
      <c r="H203" s="196">
        <v>0</v>
      </c>
      <c r="I203" s="196">
        <v>0</v>
      </c>
      <c r="J203" s="196">
        <v>0</v>
      </c>
      <c r="K203" s="196">
        <v>0</v>
      </c>
      <c r="L203" s="196">
        <v>0</v>
      </c>
      <c r="M203" s="196">
        <v>0</v>
      </c>
      <c r="N203" s="196">
        <v>0</v>
      </c>
      <c r="O203" s="196">
        <v>0</v>
      </c>
      <c r="P203" s="196">
        <v>0</v>
      </c>
      <c r="Q203" s="196">
        <v>0</v>
      </c>
      <c r="R203" s="196">
        <v>0</v>
      </c>
      <c r="S203" s="196">
        <v>0</v>
      </c>
      <c r="T203" s="196">
        <v>0</v>
      </c>
      <c r="U203" s="196">
        <v>110732.9800000003</v>
      </c>
      <c r="V203" s="196">
        <v>0</v>
      </c>
      <c r="W203" s="196">
        <v>0</v>
      </c>
      <c r="X203" s="196">
        <v>0</v>
      </c>
      <c r="Y203" s="196">
        <v>0</v>
      </c>
      <c r="Z203" s="196">
        <v>0</v>
      </c>
      <c r="AA203" s="196">
        <v>0</v>
      </c>
      <c r="AB203" s="196">
        <v>0</v>
      </c>
      <c r="AC203" s="196">
        <v>0</v>
      </c>
      <c r="AD203" s="196">
        <v>0</v>
      </c>
      <c r="AE203" s="196">
        <v>0</v>
      </c>
      <c r="AF203" s="196">
        <v>0</v>
      </c>
      <c r="AG203" s="196">
        <v>0</v>
      </c>
      <c r="AH203" s="196">
        <v>0</v>
      </c>
      <c r="AI203" s="196">
        <v>0</v>
      </c>
      <c r="AJ203" s="196">
        <v>0</v>
      </c>
      <c r="AK203" s="196">
        <v>0</v>
      </c>
      <c r="AL203" s="196">
        <v>0</v>
      </c>
      <c r="AM203" s="196">
        <v>0</v>
      </c>
      <c r="AN203" s="196">
        <v>0</v>
      </c>
      <c r="AO203" s="196">
        <v>0</v>
      </c>
      <c r="AP203" s="196">
        <v>0</v>
      </c>
      <c r="AQ203" s="196">
        <v>0</v>
      </c>
      <c r="AR203" s="196">
        <v>0</v>
      </c>
      <c r="AS203" s="196">
        <v>0</v>
      </c>
      <c r="AT203" s="196">
        <v>0</v>
      </c>
      <c r="AU203" s="196">
        <v>0</v>
      </c>
      <c r="AV203" s="196">
        <v>0</v>
      </c>
      <c r="AW203" s="196">
        <v>0</v>
      </c>
      <c r="AX203" s="196">
        <v>0</v>
      </c>
      <c r="AY203" s="196">
        <v>0</v>
      </c>
      <c r="AZ203" s="196">
        <v>0</v>
      </c>
      <c r="BA203" s="196">
        <v>0</v>
      </c>
      <c r="BB203" s="196">
        <v>0</v>
      </c>
      <c r="BC203" s="196">
        <v>0</v>
      </c>
      <c r="BD203" s="196">
        <v>0</v>
      </c>
      <c r="BE203" s="196">
        <v>0</v>
      </c>
      <c r="BF203" s="196">
        <v>0</v>
      </c>
      <c r="BG203" s="196">
        <v>0</v>
      </c>
      <c r="BH203" s="196">
        <v>0</v>
      </c>
    </row>
    <row r="204" spans="1:60" ht="14.15" customHeight="1">
      <c r="A204" s="159">
        <v>198</v>
      </c>
      <c r="B204" s="176"/>
      <c r="C204" s="160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</row>
    <row r="205" spans="1:60" ht="14.15" customHeight="1">
      <c r="A205" s="159">
        <v>199</v>
      </c>
      <c r="B205" s="58" t="s">
        <v>832</v>
      </c>
      <c r="C205" s="160">
        <v>1459294.1099999994</v>
      </c>
      <c r="D205" s="168">
        <v>0</v>
      </c>
      <c r="E205" s="168">
        <v>0</v>
      </c>
      <c r="F205" s="168">
        <v>0</v>
      </c>
      <c r="G205" s="168">
        <v>0</v>
      </c>
      <c r="H205" s="168">
        <v>0</v>
      </c>
      <c r="I205" s="168">
        <v>0</v>
      </c>
      <c r="J205" s="168">
        <v>0</v>
      </c>
      <c r="K205" s="168">
        <v>0</v>
      </c>
      <c r="L205" s="168">
        <v>0</v>
      </c>
      <c r="M205" s="168">
        <v>0</v>
      </c>
      <c r="N205" s="168">
        <v>0</v>
      </c>
      <c r="O205" s="168">
        <v>0</v>
      </c>
      <c r="P205" s="168">
        <v>0</v>
      </c>
      <c r="Q205" s="168">
        <v>0</v>
      </c>
      <c r="R205" s="168">
        <v>0</v>
      </c>
      <c r="S205" s="168">
        <v>0</v>
      </c>
      <c r="T205" s="168">
        <v>0</v>
      </c>
      <c r="U205" s="168">
        <v>1459294.1099999994</v>
      </c>
      <c r="V205" s="168">
        <v>0</v>
      </c>
      <c r="W205" s="168">
        <v>0</v>
      </c>
      <c r="X205" s="168">
        <v>0</v>
      </c>
      <c r="Y205" s="168">
        <v>0</v>
      </c>
      <c r="Z205" s="168">
        <v>0</v>
      </c>
      <c r="AA205" s="168">
        <v>0</v>
      </c>
      <c r="AB205" s="168">
        <v>0</v>
      </c>
      <c r="AC205" s="168">
        <v>0</v>
      </c>
      <c r="AD205" s="168">
        <v>0</v>
      </c>
      <c r="AE205" s="168">
        <v>0</v>
      </c>
      <c r="AF205" s="168">
        <v>0</v>
      </c>
      <c r="AG205" s="168">
        <v>0</v>
      </c>
      <c r="AH205" s="168">
        <v>0</v>
      </c>
      <c r="AI205" s="168">
        <v>0</v>
      </c>
      <c r="AJ205" s="168">
        <v>0</v>
      </c>
      <c r="AK205" s="168">
        <v>0</v>
      </c>
      <c r="AL205" s="168">
        <v>0</v>
      </c>
      <c r="AM205" s="168">
        <v>0</v>
      </c>
      <c r="AN205" s="168">
        <v>0</v>
      </c>
      <c r="AO205" s="168">
        <v>0</v>
      </c>
      <c r="AP205" s="168">
        <v>0</v>
      </c>
      <c r="AQ205" s="168">
        <v>0</v>
      </c>
      <c r="AR205" s="168">
        <v>0</v>
      </c>
      <c r="AS205" s="168">
        <v>0</v>
      </c>
      <c r="AT205" s="168">
        <v>0</v>
      </c>
      <c r="AU205" s="168">
        <v>0</v>
      </c>
      <c r="AV205" s="168">
        <v>0</v>
      </c>
      <c r="AW205" s="168">
        <v>0</v>
      </c>
      <c r="AX205" s="168">
        <v>0</v>
      </c>
      <c r="AY205" s="168">
        <v>0</v>
      </c>
      <c r="AZ205" s="168">
        <v>0</v>
      </c>
      <c r="BA205" s="168">
        <v>0</v>
      </c>
      <c r="BB205" s="168">
        <v>0</v>
      </c>
      <c r="BC205" s="168">
        <v>0</v>
      </c>
      <c r="BD205" s="168">
        <v>0</v>
      </c>
      <c r="BE205" s="168">
        <v>0</v>
      </c>
      <c r="BF205" s="168">
        <v>0</v>
      </c>
      <c r="BG205" s="168">
        <v>0</v>
      </c>
      <c r="BH205" s="168">
        <v>0</v>
      </c>
    </row>
    <row r="206" spans="1:60" ht="14.15" customHeight="1">
      <c r="A206" s="159">
        <v>200</v>
      </c>
      <c r="B206" s="206" t="s">
        <v>844</v>
      </c>
      <c r="C206" s="160">
        <v>72944.110000000335</v>
      </c>
      <c r="D206" s="168">
        <v>0</v>
      </c>
      <c r="E206" s="168">
        <v>0</v>
      </c>
      <c r="F206" s="168">
        <v>0</v>
      </c>
      <c r="G206" s="168">
        <v>0</v>
      </c>
      <c r="H206" s="168">
        <v>0</v>
      </c>
      <c r="I206" s="168">
        <v>0</v>
      </c>
      <c r="J206" s="168">
        <v>0</v>
      </c>
      <c r="K206" s="168">
        <v>0</v>
      </c>
      <c r="L206" s="168">
        <v>0</v>
      </c>
      <c r="M206" s="168">
        <v>0</v>
      </c>
      <c r="N206" s="168">
        <v>0</v>
      </c>
      <c r="O206" s="168">
        <v>0</v>
      </c>
      <c r="P206" s="168">
        <v>0</v>
      </c>
      <c r="Q206" s="168">
        <v>0</v>
      </c>
      <c r="R206" s="168">
        <v>0</v>
      </c>
      <c r="S206" s="168">
        <v>0</v>
      </c>
      <c r="T206" s="168">
        <v>0</v>
      </c>
      <c r="U206" s="168">
        <v>72944.110000000335</v>
      </c>
      <c r="V206" s="168">
        <v>0</v>
      </c>
      <c r="W206" s="168">
        <v>0</v>
      </c>
      <c r="X206" s="168">
        <v>0</v>
      </c>
      <c r="Y206" s="168">
        <v>0</v>
      </c>
      <c r="Z206" s="168">
        <v>0</v>
      </c>
      <c r="AA206" s="168">
        <v>0</v>
      </c>
      <c r="AB206" s="168">
        <v>0</v>
      </c>
      <c r="AC206" s="168">
        <v>0</v>
      </c>
      <c r="AD206" s="168">
        <v>0</v>
      </c>
      <c r="AE206" s="168">
        <v>0</v>
      </c>
      <c r="AF206" s="168">
        <v>0</v>
      </c>
      <c r="AG206" s="168">
        <v>0</v>
      </c>
      <c r="AH206" s="168">
        <v>0</v>
      </c>
      <c r="AI206" s="168">
        <v>0</v>
      </c>
      <c r="AJ206" s="168">
        <v>0</v>
      </c>
      <c r="AK206" s="168">
        <v>0</v>
      </c>
      <c r="AL206" s="168">
        <v>0</v>
      </c>
      <c r="AM206" s="168">
        <v>0</v>
      </c>
      <c r="AN206" s="168">
        <v>0</v>
      </c>
      <c r="AO206" s="168">
        <v>0</v>
      </c>
      <c r="AP206" s="168">
        <v>0</v>
      </c>
      <c r="AQ206" s="168">
        <v>0</v>
      </c>
      <c r="AR206" s="168">
        <v>0</v>
      </c>
      <c r="AS206" s="168">
        <v>0</v>
      </c>
      <c r="AT206" s="168">
        <v>0</v>
      </c>
      <c r="AU206" s="168">
        <v>0</v>
      </c>
      <c r="AV206" s="168">
        <v>0</v>
      </c>
      <c r="AW206" s="168">
        <v>0</v>
      </c>
      <c r="AX206" s="168">
        <v>0</v>
      </c>
      <c r="AY206" s="168">
        <v>0</v>
      </c>
      <c r="AZ206" s="168">
        <v>0</v>
      </c>
      <c r="BA206" s="168">
        <v>0</v>
      </c>
      <c r="BB206" s="168">
        <v>0</v>
      </c>
      <c r="BC206" s="168">
        <v>0</v>
      </c>
      <c r="BD206" s="168">
        <v>0</v>
      </c>
      <c r="BE206" s="168">
        <v>0</v>
      </c>
      <c r="BF206" s="168">
        <v>0</v>
      </c>
      <c r="BG206" s="168">
        <v>0</v>
      </c>
      <c r="BH206" s="168">
        <v>0</v>
      </c>
    </row>
    <row r="207" spans="1:60" ht="14.15" customHeight="1">
      <c r="A207" s="159">
        <v>201</v>
      </c>
      <c r="B207" s="59" t="s">
        <v>848</v>
      </c>
      <c r="C207" s="196">
        <v>1532238.2199999997</v>
      </c>
      <c r="D207" s="196">
        <v>0</v>
      </c>
      <c r="E207" s="196">
        <v>0</v>
      </c>
      <c r="F207" s="196">
        <v>0</v>
      </c>
      <c r="G207" s="196">
        <v>0</v>
      </c>
      <c r="H207" s="196">
        <v>0</v>
      </c>
      <c r="I207" s="196">
        <v>0</v>
      </c>
      <c r="J207" s="196">
        <v>0</v>
      </c>
      <c r="K207" s="196">
        <v>0</v>
      </c>
      <c r="L207" s="196">
        <v>0</v>
      </c>
      <c r="M207" s="196">
        <v>0</v>
      </c>
      <c r="N207" s="196">
        <v>0</v>
      </c>
      <c r="O207" s="196">
        <v>0</v>
      </c>
      <c r="P207" s="196">
        <v>0</v>
      </c>
      <c r="Q207" s="196">
        <v>0</v>
      </c>
      <c r="R207" s="196">
        <v>0</v>
      </c>
      <c r="S207" s="196">
        <v>0</v>
      </c>
      <c r="T207" s="196">
        <v>0</v>
      </c>
      <c r="U207" s="196">
        <v>1532238.2199999997</v>
      </c>
      <c r="V207" s="196">
        <v>0</v>
      </c>
      <c r="W207" s="196">
        <v>0</v>
      </c>
      <c r="X207" s="196">
        <v>0</v>
      </c>
      <c r="Y207" s="196">
        <v>0</v>
      </c>
      <c r="Z207" s="196">
        <v>0</v>
      </c>
      <c r="AA207" s="196">
        <v>0</v>
      </c>
      <c r="AB207" s="196">
        <v>0</v>
      </c>
      <c r="AC207" s="196">
        <v>0</v>
      </c>
      <c r="AD207" s="196">
        <v>0</v>
      </c>
      <c r="AE207" s="196">
        <v>0</v>
      </c>
      <c r="AF207" s="196">
        <v>0</v>
      </c>
      <c r="AG207" s="196">
        <v>0</v>
      </c>
      <c r="AH207" s="196">
        <v>0</v>
      </c>
      <c r="AI207" s="196">
        <v>0</v>
      </c>
      <c r="AJ207" s="196">
        <v>0</v>
      </c>
      <c r="AK207" s="196">
        <v>0</v>
      </c>
      <c r="AL207" s="196">
        <v>0</v>
      </c>
      <c r="AM207" s="196">
        <v>0</v>
      </c>
      <c r="AN207" s="196">
        <v>0</v>
      </c>
      <c r="AO207" s="196">
        <v>0</v>
      </c>
      <c r="AP207" s="196">
        <v>0</v>
      </c>
      <c r="AQ207" s="196">
        <v>0</v>
      </c>
      <c r="AR207" s="196">
        <v>0</v>
      </c>
      <c r="AS207" s="196">
        <v>0</v>
      </c>
      <c r="AT207" s="196">
        <v>0</v>
      </c>
      <c r="AU207" s="196">
        <v>0</v>
      </c>
      <c r="AV207" s="196">
        <v>0</v>
      </c>
      <c r="AW207" s="196">
        <v>0</v>
      </c>
      <c r="AX207" s="196">
        <v>0</v>
      </c>
      <c r="AY207" s="196">
        <v>0</v>
      </c>
      <c r="AZ207" s="196">
        <v>0</v>
      </c>
      <c r="BA207" s="196">
        <v>0</v>
      </c>
      <c r="BB207" s="196">
        <v>0</v>
      </c>
      <c r="BC207" s="196">
        <v>0</v>
      </c>
      <c r="BD207" s="196">
        <v>0</v>
      </c>
      <c r="BE207" s="196">
        <v>0</v>
      </c>
      <c r="BF207" s="196">
        <v>0</v>
      </c>
      <c r="BG207" s="196">
        <v>0</v>
      </c>
      <c r="BH207" s="196">
        <v>0</v>
      </c>
    </row>
    <row r="208" spans="1:60" ht="14.15" customHeight="1">
      <c r="A208" s="159">
        <v>202</v>
      </c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</row>
    <row r="209" spans="1:60" s="175" customFormat="1" ht="14.15" customHeight="1">
      <c r="A209" s="159">
        <v>203</v>
      </c>
      <c r="B209" s="58" t="s">
        <v>833</v>
      </c>
      <c r="C209" s="160">
        <v>52843.659999996424</v>
      </c>
      <c r="D209" s="168">
        <v>0</v>
      </c>
      <c r="E209" s="168">
        <v>0</v>
      </c>
      <c r="F209" s="168">
        <v>0</v>
      </c>
      <c r="G209" s="168">
        <v>0</v>
      </c>
      <c r="H209" s="168">
        <v>0</v>
      </c>
      <c r="I209" s="168">
        <v>0</v>
      </c>
      <c r="J209" s="168">
        <v>0</v>
      </c>
      <c r="K209" s="168">
        <v>0</v>
      </c>
      <c r="L209" s="168">
        <v>0</v>
      </c>
      <c r="M209" s="168">
        <v>0</v>
      </c>
      <c r="N209" s="168">
        <v>0</v>
      </c>
      <c r="O209" s="168">
        <v>0</v>
      </c>
      <c r="P209" s="168">
        <v>0</v>
      </c>
      <c r="Q209" s="168">
        <v>0</v>
      </c>
      <c r="R209" s="168">
        <v>0</v>
      </c>
      <c r="S209" s="168">
        <v>0</v>
      </c>
      <c r="T209" s="168">
        <v>0</v>
      </c>
      <c r="U209" s="168">
        <v>52843.659999996424</v>
      </c>
      <c r="V209" s="168">
        <v>0</v>
      </c>
      <c r="W209" s="168">
        <v>0</v>
      </c>
      <c r="X209" s="168">
        <v>0</v>
      </c>
      <c r="Y209" s="168">
        <v>0</v>
      </c>
      <c r="Z209" s="168">
        <v>0</v>
      </c>
      <c r="AA209" s="168">
        <v>0</v>
      </c>
      <c r="AB209" s="168">
        <v>0</v>
      </c>
      <c r="AC209" s="168">
        <v>0</v>
      </c>
      <c r="AD209" s="168">
        <v>0</v>
      </c>
      <c r="AE209" s="168">
        <v>0</v>
      </c>
      <c r="AF209" s="168">
        <v>0</v>
      </c>
      <c r="AG209" s="168">
        <v>0</v>
      </c>
      <c r="AH209" s="168">
        <v>0</v>
      </c>
      <c r="AI209" s="168">
        <v>0</v>
      </c>
      <c r="AJ209" s="168">
        <v>0</v>
      </c>
      <c r="AK209" s="168">
        <v>0</v>
      </c>
      <c r="AL209" s="168">
        <v>0</v>
      </c>
      <c r="AM209" s="168">
        <v>0</v>
      </c>
      <c r="AN209" s="168">
        <v>0</v>
      </c>
      <c r="AO209" s="168">
        <v>0</v>
      </c>
      <c r="AP209" s="168">
        <v>0</v>
      </c>
      <c r="AQ209" s="168">
        <v>0</v>
      </c>
      <c r="AR209" s="168">
        <v>0</v>
      </c>
      <c r="AS209" s="168">
        <v>0</v>
      </c>
      <c r="AT209" s="168">
        <v>0</v>
      </c>
      <c r="AU209" s="168">
        <v>0</v>
      </c>
      <c r="AV209" s="168">
        <v>0</v>
      </c>
      <c r="AW209" s="168">
        <v>0</v>
      </c>
      <c r="AX209" s="168">
        <v>0</v>
      </c>
      <c r="AY209" s="168">
        <v>0</v>
      </c>
      <c r="AZ209" s="168">
        <v>0</v>
      </c>
      <c r="BA209" s="168">
        <v>0</v>
      </c>
      <c r="BB209" s="168">
        <v>0</v>
      </c>
      <c r="BC209" s="168">
        <v>0</v>
      </c>
      <c r="BD209" s="168">
        <v>0</v>
      </c>
      <c r="BE209" s="168">
        <v>0</v>
      </c>
      <c r="BF209" s="168">
        <v>0</v>
      </c>
      <c r="BG209" s="168">
        <v>0</v>
      </c>
      <c r="BH209" s="168">
        <v>0</v>
      </c>
    </row>
    <row r="210" spans="1:60" s="175" customFormat="1" ht="14.15" customHeight="1">
      <c r="A210" s="159">
        <v>204</v>
      </c>
      <c r="B210" s="171" t="s">
        <v>844</v>
      </c>
      <c r="C210" s="160">
        <v>2098.089999999851</v>
      </c>
      <c r="D210" s="168">
        <v>0</v>
      </c>
      <c r="E210" s="168">
        <v>0</v>
      </c>
      <c r="F210" s="168">
        <v>0</v>
      </c>
      <c r="G210" s="168">
        <v>0</v>
      </c>
      <c r="H210" s="168">
        <v>0</v>
      </c>
      <c r="I210" s="168">
        <v>0</v>
      </c>
      <c r="J210" s="168">
        <v>0</v>
      </c>
      <c r="K210" s="168">
        <v>0</v>
      </c>
      <c r="L210" s="168">
        <v>0</v>
      </c>
      <c r="M210" s="168">
        <v>0</v>
      </c>
      <c r="N210" s="168">
        <v>0</v>
      </c>
      <c r="O210" s="168">
        <v>0</v>
      </c>
      <c r="P210" s="168">
        <v>0</v>
      </c>
      <c r="Q210" s="168">
        <v>0</v>
      </c>
      <c r="R210" s="168">
        <v>0</v>
      </c>
      <c r="S210" s="168">
        <v>0</v>
      </c>
      <c r="T210" s="168">
        <v>0</v>
      </c>
      <c r="U210" s="168">
        <v>2098.089999999851</v>
      </c>
      <c r="V210" s="168">
        <v>0</v>
      </c>
      <c r="W210" s="168">
        <v>0</v>
      </c>
      <c r="X210" s="168">
        <v>0</v>
      </c>
      <c r="Y210" s="168">
        <v>0</v>
      </c>
      <c r="Z210" s="168">
        <v>0</v>
      </c>
      <c r="AA210" s="168">
        <v>0</v>
      </c>
      <c r="AB210" s="168">
        <v>0</v>
      </c>
      <c r="AC210" s="168">
        <v>0</v>
      </c>
      <c r="AD210" s="168">
        <v>0</v>
      </c>
      <c r="AE210" s="168">
        <v>0</v>
      </c>
      <c r="AF210" s="168">
        <v>0</v>
      </c>
      <c r="AG210" s="168">
        <v>0</v>
      </c>
      <c r="AH210" s="168">
        <v>0</v>
      </c>
      <c r="AI210" s="168">
        <v>0</v>
      </c>
      <c r="AJ210" s="168">
        <v>0</v>
      </c>
      <c r="AK210" s="168">
        <v>0</v>
      </c>
      <c r="AL210" s="168">
        <v>0</v>
      </c>
      <c r="AM210" s="168">
        <v>0</v>
      </c>
      <c r="AN210" s="168">
        <v>0</v>
      </c>
      <c r="AO210" s="168">
        <v>0</v>
      </c>
      <c r="AP210" s="168">
        <v>0</v>
      </c>
      <c r="AQ210" s="168">
        <v>0</v>
      </c>
      <c r="AR210" s="168">
        <v>0</v>
      </c>
      <c r="AS210" s="168">
        <v>0</v>
      </c>
      <c r="AT210" s="168">
        <v>0</v>
      </c>
      <c r="AU210" s="168">
        <v>0</v>
      </c>
      <c r="AV210" s="168">
        <v>0</v>
      </c>
      <c r="AW210" s="168">
        <v>0</v>
      </c>
      <c r="AX210" s="168">
        <v>0</v>
      </c>
      <c r="AY210" s="168">
        <v>0</v>
      </c>
      <c r="AZ210" s="168">
        <v>0</v>
      </c>
      <c r="BA210" s="168">
        <v>0</v>
      </c>
      <c r="BB210" s="168">
        <v>0</v>
      </c>
      <c r="BC210" s="168">
        <v>0</v>
      </c>
      <c r="BD210" s="168">
        <v>0</v>
      </c>
      <c r="BE210" s="168">
        <v>0</v>
      </c>
      <c r="BF210" s="168">
        <v>0</v>
      </c>
      <c r="BG210" s="168">
        <v>0</v>
      </c>
      <c r="BH210" s="168">
        <v>0</v>
      </c>
    </row>
    <row r="211" spans="1:60" s="175" customFormat="1" ht="14.15" customHeight="1">
      <c r="A211" s="159">
        <v>205</v>
      </c>
      <c r="B211" s="59" t="s">
        <v>849</v>
      </c>
      <c r="C211" s="196">
        <v>54941.749999996275</v>
      </c>
      <c r="D211" s="196">
        <v>0</v>
      </c>
      <c r="E211" s="196">
        <v>0</v>
      </c>
      <c r="F211" s="196">
        <v>0</v>
      </c>
      <c r="G211" s="196">
        <v>0</v>
      </c>
      <c r="H211" s="196">
        <v>0</v>
      </c>
      <c r="I211" s="196">
        <v>0</v>
      </c>
      <c r="J211" s="196">
        <v>0</v>
      </c>
      <c r="K211" s="196">
        <v>0</v>
      </c>
      <c r="L211" s="196">
        <v>0</v>
      </c>
      <c r="M211" s="196">
        <v>0</v>
      </c>
      <c r="N211" s="196">
        <v>0</v>
      </c>
      <c r="O211" s="196">
        <v>0</v>
      </c>
      <c r="P211" s="196">
        <v>0</v>
      </c>
      <c r="Q211" s="196">
        <v>0</v>
      </c>
      <c r="R211" s="196">
        <v>0</v>
      </c>
      <c r="S211" s="196">
        <v>0</v>
      </c>
      <c r="T211" s="196">
        <v>0</v>
      </c>
      <c r="U211" s="196">
        <v>54941.749999996275</v>
      </c>
      <c r="V211" s="196">
        <v>0</v>
      </c>
      <c r="W211" s="196">
        <v>0</v>
      </c>
      <c r="X211" s="196">
        <v>0</v>
      </c>
      <c r="Y211" s="196">
        <v>0</v>
      </c>
      <c r="Z211" s="196">
        <v>0</v>
      </c>
      <c r="AA211" s="196">
        <v>0</v>
      </c>
      <c r="AB211" s="196">
        <v>0</v>
      </c>
      <c r="AC211" s="196">
        <v>0</v>
      </c>
      <c r="AD211" s="196">
        <v>0</v>
      </c>
      <c r="AE211" s="196">
        <v>0</v>
      </c>
      <c r="AF211" s="196">
        <v>0</v>
      </c>
      <c r="AG211" s="196">
        <v>0</v>
      </c>
      <c r="AH211" s="196">
        <v>0</v>
      </c>
      <c r="AI211" s="196">
        <v>0</v>
      </c>
      <c r="AJ211" s="196">
        <v>0</v>
      </c>
      <c r="AK211" s="196">
        <v>0</v>
      </c>
      <c r="AL211" s="196">
        <v>0</v>
      </c>
      <c r="AM211" s="196">
        <v>0</v>
      </c>
      <c r="AN211" s="196">
        <v>0</v>
      </c>
      <c r="AO211" s="196">
        <v>0</v>
      </c>
      <c r="AP211" s="196">
        <v>0</v>
      </c>
      <c r="AQ211" s="196">
        <v>0</v>
      </c>
      <c r="AR211" s="196">
        <v>0</v>
      </c>
      <c r="AS211" s="196">
        <v>0</v>
      </c>
      <c r="AT211" s="196">
        <v>0</v>
      </c>
      <c r="AU211" s="196">
        <v>0</v>
      </c>
      <c r="AV211" s="196">
        <v>0</v>
      </c>
      <c r="AW211" s="196">
        <v>0</v>
      </c>
      <c r="AX211" s="196">
        <v>0</v>
      </c>
      <c r="AY211" s="196">
        <v>0</v>
      </c>
      <c r="AZ211" s="196">
        <v>0</v>
      </c>
      <c r="BA211" s="196">
        <v>0</v>
      </c>
      <c r="BB211" s="196">
        <v>0</v>
      </c>
      <c r="BC211" s="196">
        <v>0</v>
      </c>
      <c r="BD211" s="196">
        <v>0</v>
      </c>
      <c r="BE211" s="196">
        <v>0</v>
      </c>
      <c r="BF211" s="196">
        <v>0</v>
      </c>
      <c r="BG211" s="196">
        <v>0</v>
      </c>
      <c r="BH211" s="196">
        <v>0</v>
      </c>
    </row>
    <row r="212" spans="1:60" s="175" customFormat="1" ht="14.15" customHeight="1">
      <c r="A212" s="159">
        <v>206</v>
      </c>
      <c r="B212" s="58"/>
      <c r="C212" s="5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</row>
    <row r="213" spans="1:60" s="175" customFormat="1" ht="14.15" customHeight="1">
      <c r="A213" s="159">
        <v>207</v>
      </c>
      <c r="B213" s="58" t="s">
        <v>835</v>
      </c>
      <c r="C213" s="160">
        <v>30079.85999999987</v>
      </c>
      <c r="D213" s="168">
        <v>0</v>
      </c>
      <c r="E213" s="168">
        <v>0</v>
      </c>
      <c r="F213" s="168">
        <v>0</v>
      </c>
      <c r="G213" s="168">
        <v>0</v>
      </c>
      <c r="H213" s="168">
        <v>0</v>
      </c>
      <c r="I213" s="168">
        <v>0</v>
      </c>
      <c r="J213" s="168">
        <v>0</v>
      </c>
      <c r="K213" s="168">
        <v>0</v>
      </c>
      <c r="L213" s="168">
        <v>0</v>
      </c>
      <c r="M213" s="168">
        <v>0</v>
      </c>
      <c r="N213" s="168">
        <v>0</v>
      </c>
      <c r="O213" s="168">
        <v>0</v>
      </c>
      <c r="P213" s="168">
        <v>0</v>
      </c>
      <c r="Q213" s="168">
        <v>0</v>
      </c>
      <c r="R213" s="168">
        <v>0</v>
      </c>
      <c r="S213" s="168">
        <v>0</v>
      </c>
      <c r="T213" s="168">
        <v>0</v>
      </c>
      <c r="U213" s="168">
        <v>30079.85999999987</v>
      </c>
      <c r="V213" s="168">
        <v>0</v>
      </c>
      <c r="W213" s="168">
        <v>0</v>
      </c>
      <c r="X213" s="168">
        <v>0</v>
      </c>
      <c r="Y213" s="168">
        <v>0</v>
      </c>
      <c r="Z213" s="168">
        <v>0</v>
      </c>
      <c r="AA213" s="168">
        <v>0</v>
      </c>
      <c r="AB213" s="168">
        <v>0</v>
      </c>
      <c r="AC213" s="168">
        <v>0</v>
      </c>
      <c r="AD213" s="168">
        <v>0</v>
      </c>
      <c r="AE213" s="168">
        <v>0</v>
      </c>
      <c r="AF213" s="168">
        <v>0</v>
      </c>
      <c r="AG213" s="168">
        <v>0</v>
      </c>
      <c r="AH213" s="168">
        <v>0</v>
      </c>
      <c r="AI213" s="168">
        <v>0</v>
      </c>
      <c r="AJ213" s="168">
        <v>0</v>
      </c>
      <c r="AK213" s="168">
        <v>0</v>
      </c>
      <c r="AL213" s="168">
        <v>0</v>
      </c>
      <c r="AM213" s="168">
        <v>0</v>
      </c>
      <c r="AN213" s="168">
        <v>0</v>
      </c>
      <c r="AO213" s="168">
        <v>0</v>
      </c>
      <c r="AP213" s="168">
        <v>0</v>
      </c>
      <c r="AQ213" s="168">
        <v>0</v>
      </c>
      <c r="AR213" s="168">
        <v>0</v>
      </c>
      <c r="AS213" s="168">
        <v>0</v>
      </c>
      <c r="AT213" s="168">
        <v>0</v>
      </c>
      <c r="AU213" s="168">
        <v>0</v>
      </c>
      <c r="AV213" s="168">
        <v>0</v>
      </c>
      <c r="AW213" s="168">
        <v>0</v>
      </c>
      <c r="AX213" s="168">
        <v>0</v>
      </c>
      <c r="AY213" s="168">
        <v>0</v>
      </c>
      <c r="AZ213" s="168">
        <v>0</v>
      </c>
      <c r="BA213" s="168">
        <v>0</v>
      </c>
      <c r="BB213" s="168">
        <v>0</v>
      </c>
      <c r="BC213" s="168">
        <v>0</v>
      </c>
      <c r="BD213" s="168">
        <v>0</v>
      </c>
      <c r="BE213" s="168">
        <v>0</v>
      </c>
      <c r="BF213" s="168">
        <v>0</v>
      </c>
      <c r="BG213" s="168">
        <v>0</v>
      </c>
      <c r="BH213" s="168">
        <v>0</v>
      </c>
    </row>
    <row r="214" spans="1:60" s="175" customFormat="1" ht="14.15" customHeight="1">
      <c r="A214" s="159">
        <v>208</v>
      </c>
      <c r="B214" s="171" t="s">
        <v>844</v>
      </c>
      <c r="C214" s="160">
        <v>492.88000000000466</v>
      </c>
      <c r="D214" s="168">
        <v>0</v>
      </c>
      <c r="E214" s="168">
        <v>0</v>
      </c>
      <c r="F214" s="168">
        <v>0</v>
      </c>
      <c r="G214" s="168">
        <v>0</v>
      </c>
      <c r="H214" s="168">
        <v>0</v>
      </c>
      <c r="I214" s="168">
        <v>0</v>
      </c>
      <c r="J214" s="168">
        <v>0</v>
      </c>
      <c r="K214" s="168">
        <v>0</v>
      </c>
      <c r="L214" s="168">
        <v>0</v>
      </c>
      <c r="M214" s="168">
        <v>0</v>
      </c>
      <c r="N214" s="168">
        <v>0</v>
      </c>
      <c r="O214" s="168">
        <v>0</v>
      </c>
      <c r="P214" s="168">
        <v>0</v>
      </c>
      <c r="Q214" s="168">
        <v>0</v>
      </c>
      <c r="R214" s="168">
        <v>0</v>
      </c>
      <c r="S214" s="168">
        <v>0</v>
      </c>
      <c r="T214" s="168">
        <v>0</v>
      </c>
      <c r="U214" s="168">
        <v>492.88000000000466</v>
      </c>
      <c r="V214" s="168">
        <v>0</v>
      </c>
      <c r="W214" s="168">
        <v>0</v>
      </c>
      <c r="X214" s="168">
        <v>0</v>
      </c>
      <c r="Y214" s="168">
        <v>0</v>
      </c>
      <c r="Z214" s="168">
        <v>0</v>
      </c>
      <c r="AA214" s="168">
        <v>0</v>
      </c>
      <c r="AB214" s="168">
        <v>0</v>
      </c>
      <c r="AC214" s="168">
        <v>0</v>
      </c>
      <c r="AD214" s="168">
        <v>0</v>
      </c>
      <c r="AE214" s="168">
        <v>0</v>
      </c>
      <c r="AF214" s="168">
        <v>0</v>
      </c>
      <c r="AG214" s="168">
        <v>0</v>
      </c>
      <c r="AH214" s="168">
        <v>0</v>
      </c>
      <c r="AI214" s="168">
        <v>0</v>
      </c>
      <c r="AJ214" s="168">
        <v>0</v>
      </c>
      <c r="AK214" s="168">
        <v>0</v>
      </c>
      <c r="AL214" s="168">
        <v>0</v>
      </c>
      <c r="AM214" s="168">
        <v>0</v>
      </c>
      <c r="AN214" s="168">
        <v>0</v>
      </c>
      <c r="AO214" s="168">
        <v>0</v>
      </c>
      <c r="AP214" s="168">
        <v>0</v>
      </c>
      <c r="AQ214" s="168">
        <v>0</v>
      </c>
      <c r="AR214" s="168">
        <v>0</v>
      </c>
      <c r="AS214" s="168">
        <v>0</v>
      </c>
      <c r="AT214" s="168">
        <v>0</v>
      </c>
      <c r="AU214" s="168">
        <v>0</v>
      </c>
      <c r="AV214" s="168">
        <v>0</v>
      </c>
      <c r="AW214" s="168">
        <v>0</v>
      </c>
      <c r="AX214" s="168">
        <v>0</v>
      </c>
      <c r="AY214" s="168">
        <v>0</v>
      </c>
      <c r="AZ214" s="168">
        <v>0</v>
      </c>
      <c r="BA214" s="168">
        <v>0</v>
      </c>
      <c r="BB214" s="168">
        <v>0</v>
      </c>
      <c r="BC214" s="168">
        <v>0</v>
      </c>
      <c r="BD214" s="168">
        <v>0</v>
      </c>
      <c r="BE214" s="168">
        <v>0</v>
      </c>
      <c r="BF214" s="168">
        <v>0</v>
      </c>
      <c r="BG214" s="168">
        <v>0</v>
      </c>
      <c r="BH214" s="168">
        <v>0</v>
      </c>
    </row>
    <row r="215" spans="1:60" s="175" customFormat="1" ht="14.15" customHeight="1">
      <c r="A215" s="159">
        <v>209</v>
      </c>
      <c r="B215" s="59" t="s">
        <v>850</v>
      </c>
      <c r="C215" s="196">
        <v>30572.739999999874</v>
      </c>
      <c r="D215" s="196">
        <v>0</v>
      </c>
      <c r="E215" s="196">
        <v>0</v>
      </c>
      <c r="F215" s="196">
        <v>0</v>
      </c>
      <c r="G215" s="196">
        <v>0</v>
      </c>
      <c r="H215" s="196">
        <v>0</v>
      </c>
      <c r="I215" s="196">
        <v>0</v>
      </c>
      <c r="J215" s="196">
        <v>0</v>
      </c>
      <c r="K215" s="196">
        <v>0</v>
      </c>
      <c r="L215" s="196">
        <v>0</v>
      </c>
      <c r="M215" s="196">
        <v>0</v>
      </c>
      <c r="N215" s="196">
        <v>0</v>
      </c>
      <c r="O215" s="196">
        <v>0</v>
      </c>
      <c r="P215" s="196">
        <v>0</v>
      </c>
      <c r="Q215" s="196">
        <v>0</v>
      </c>
      <c r="R215" s="196">
        <v>0</v>
      </c>
      <c r="S215" s="196">
        <v>0</v>
      </c>
      <c r="T215" s="196">
        <v>0</v>
      </c>
      <c r="U215" s="196">
        <v>30572.739999999874</v>
      </c>
      <c r="V215" s="196">
        <v>0</v>
      </c>
      <c r="W215" s="196">
        <v>0</v>
      </c>
      <c r="X215" s="196">
        <v>0</v>
      </c>
      <c r="Y215" s="196">
        <v>0</v>
      </c>
      <c r="Z215" s="196">
        <v>0</v>
      </c>
      <c r="AA215" s="196">
        <v>0</v>
      </c>
      <c r="AB215" s="196">
        <v>0</v>
      </c>
      <c r="AC215" s="196">
        <v>0</v>
      </c>
      <c r="AD215" s="196">
        <v>0</v>
      </c>
      <c r="AE215" s="196">
        <v>0</v>
      </c>
      <c r="AF215" s="196">
        <v>0</v>
      </c>
      <c r="AG215" s="196">
        <v>0</v>
      </c>
      <c r="AH215" s="196">
        <v>0</v>
      </c>
      <c r="AI215" s="196">
        <v>0</v>
      </c>
      <c r="AJ215" s="196">
        <v>0</v>
      </c>
      <c r="AK215" s="196">
        <v>0</v>
      </c>
      <c r="AL215" s="196">
        <v>0</v>
      </c>
      <c r="AM215" s="196">
        <v>0</v>
      </c>
      <c r="AN215" s="196">
        <v>0</v>
      </c>
      <c r="AO215" s="196">
        <v>0</v>
      </c>
      <c r="AP215" s="196">
        <v>0</v>
      </c>
      <c r="AQ215" s="196">
        <v>0</v>
      </c>
      <c r="AR215" s="196">
        <v>0</v>
      </c>
      <c r="AS215" s="196">
        <v>0</v>
      </c>
      <c r="AT215" s="196">
        <v>0</v>
      </c>
      <c r="AU215" s="196">
        <v>0</v>
      </c>
      <c r="AV215" s="196">
        <v>0</v>
      </c>
      <c r="AW215" s="196">
        <v>0</v>
      </c>
      <c r="AX215" s="196">
        <v>0</v>
      </c>
      <c r="AY215" s="196">
        <v>0</v>
      </c>
      <c r="AZ215" s="196">
        <v>0</v>
      </c>
      <c r="BA215" s="196">
        <v>0</v>
      </c>
      <c r="BB215" s="196">
        <v>0</v>
      </c>
      <c r="BC215" s="196">
        <v>0</v>
      </c>
      <c r="BD215" s="196">
        <v>0</v>
      </c>
      <c r="BE215" s="196">
        <v>0</v>
      </c>
      <c r="BF215" s="196">
        <v>0</v>
      </c>
      <c r="BG215" s="196">
        <v>0</v>
      </c>
      <c r="BH215" s="196">
        <v>0</v>
      </c>
    </row>
    <row r="216" spans="1:60" s="175" customFormat="1" ht="14.15" customHeight="1">
      <c r="A216" s="159">
        <v>210</v>
      </c>
      <c r="B216" s="171"/>
      <c r="C216" s="171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</row>
    <row r="217" spans="1:60" s="175" customFormat="1" ht="14.15" customHeight="1">
      <c r="A217" s="159">
        <v>211</v>
      </c>
      <c r="B217" s="173" t="s">
        <v>851</v>
      </c>
      <c r="C217" s="174">
        <v>1728485.6899999962</v>
      </c>
      <c r="D217" s="174">
        <v>0</v>
      </c>
      <c r="E217" s="174">
        <v>0</v>
      </c>
      <c r="F217" s="174">
        <v>0</v>
      </c>
      <c r="G217" s="174">
        <v>0</v>
      </c>
      <c r="H217" s="174">
        <v>0</v>
      </c>
      <c r="I217" s="174">
        <v>0</v>
      </c>
      <c r="J217" s="174">
        <v>0</v>
      </c>
      <c r="K217" s="174">
        <v>0</v>
      </c>
      <c r="L217" s="174">
        <v>0</v>
      </c>
      <c r="M217" s="174">
        <v>0</v>
      </c>
      <c r="N217" s="174">
        <v>0</v>
      </c>
      <c r="O217" s="174">
        <v>0</v>
      </c>
      <c r="P217" s="174">
        <v>0</v>
      </c>
      <c r="Q217" s="174">
        <v>0</v>
      </c>
      <c r="R217" s="174">
        <v>0</v>
      </c>
      <c r="S217" s="174">
        <v>0</v>
      </c>
      <c r="T217" s="174">
        <v>0</v>
      </c>
      <c r="U217" s="174">
        <v>1728485.6899999962</v>
      </c>
      <c r="V217" s="174">
        <v>0</v>
      </c>
      <c r="W217" s="174">
        <v>0</v>
      </c>
      <c r="X217" s="174">
        <v>0</v>
      </c>
      <c r="Y217" s="174">
        <v>0</v>
      </c>
      <c r="Z217" s="174">
        <v>0</v>
      </c>
      <c r="AA217" s="174">
        <v>0</v>
      </c>
      <c r="AB217" s="174">
        <v>0</v>
      </c>
      <c r="AC217" s="174">
        <v>0</v>
      </c>
      <c r="AD217" s="174">
        <v>0</v>
      </c>
      <c r="AE217" s="174">
        <v>0</v>
      </c>
      <c r="AF217" s="174">
        <v>0</v>
      </c>
      <c r="AG217" s="174">
        <v>0</v>
      </c>
      <c r="AH217" s="174">
        <v>0</v>
      </c>
      <c r="AI217" s="174">
        <v>0</v>
      </c>
      <c r="AJ217" s="174">
        <v>0</v>
      </c>
      <c r="AK217" s="174">
        <v>0</v>
      </c>
      <c r="AL217" s="174">
        <v>0</v>
      </c>
      <c r="AM217" s="174">
        <v>0</v>
      </c>
      <c r="AN217" s="174">
        <v>0</v>
      </c>
      <c r="AO217" s="174">
        <v>0</v>
      </c>
      <c r="AP217" s="174">
        <v>0</v>
      </c>
      <c r="AQ217" s="174">
        <v>0</v>
      </c>
      <c r="AR217" s="174">
        <v>0</v>
      </c>
      <c r="AS217" s="174">
        <v>0</v>
      </c>
      <c r="AT217" s="174">
        <v>0</v>
      </c>
      <c r="AU217" s="174">
        <v>0</v>
      </c>
      <c r="AV217" s="174">
        <v>0</v>
      </c>
      <c r="AW217" s="174">
        <v>0</v>
      </c>
      <c r="AX217" s="174">
        <v>0</v>
      </c>
      <c r="AY217" s="174">
        <v>0</v>
      </c>
      <c r="AZ217" s="174">
        <v>0</v>
      </c>
      <c r="BA217" s="174">
        <v>0</v>
      </c>
      <c r="BB217" s="174">
        <v>0</v>
      </c>
      <c r="BC217" s="174">
        <v>0</v>
      </c>
      <c r="BD217" s="174">
        <v>0</v>
      </c>
      <c r="BE217" s="174">
        <v>0</v>
      </c>
      <c r="BF217" s="174">
        <v>0</v>
      </c>
      <c r="BG217" s="174">
        <v>0</v>
      </c>
      <c r="BH217" s="174">
        <v>0</v>
      </c>
    </row>
    <row r="218" spans="1:60" ht="14.15" customHeight="1">
      <c r="A218" s="159">
        <v>212</v>
      </c>
      <c r="B218" s="176"/>
      <c r="C218" s="176"/>
      <c r="D218" s="174"/>
      <c r="E218" s="174"/>
      <c r="F218" s="174"/>
      <c r="G218" s="174"/>
      <c r="H218" s="174"/>
      <c r="I218" s="174"/>
      <c r="J218" s="174"/>
      <c r="K218" s="174"/>
      <c r="L218" s="174"/>
      <c r="M218" s="174"/>
      <c r="N218" s="174"/>
      <c r="O218" s="174"/>
      <c r="P218" s="174"/>
      <c r="Q218" s="174"/>
      <c r="R218" s="174"/>
      <c r="S218" s="174"/>
      <c r="T218" s="174"/>
      <c r="U218" s="174"/>
      <c r="V218" s="174"/>
      <c r="W218" s="174"/>
      <c r="X218" s="174"/>
      <c r="Y218" s="174"/>
      <c r="Z218" s="174"/>
      <c r="AA218" s="174"/>
      <c r="AB218" s="174"/>
      <c r="AC218" s="174"/>
      <c r="AD218" s="174"/>
      <c r="AE218" s="174"/>
      <c r="AF218" s="174"/>
      <c r="AG218" s="174"/>
      <c r="AH218" s="174"/>
      <c r="AI218" s="174"/>
      <c r="AJ218" s="174"/>
      <c r="AK218" s="174"/>
      <c r="AL218" s="174"/>
      <c r="AM218" s="174"/>
      <c r="AN218" s="174"/>
      <c r="AO218" s="174"/>
      <c r="AP218" s="174"/>
      <c r="AQ218" s="174"/>
      <c r="AR218" s="174"/>
      <c r="AS218" s="174"/>
      <c r="AT218" s="174"/>
      <c r="AU218" s="174"/>
      <c r="AV218" s="174"/>
      <c r="AW218" s="174"/>
      <c r="AX218" s="174"/>
      <c r="AY218" s="174"/>
      <c r="AZ218" s="174"/>
      <c r="BA218" s="174"/>
      <c r="BB218" s="174"/>
      <c r="BC218" s="174"/>
      <c r="BD218" s="174"/>
      <c r="BE218" s="174"/>
      <c r="BF218" s="174"/>
      <c r="BG218" s="174"/>
      <c r="BH218" s="174"/>
    </row>
    <row r="219" spans="1:60" ht="14.15" customHeight="1">
      <c r="A219" s="159">
        <v>213</v>
      </c>
      <c r="B219" s="59" t="s">
        <v>854</v>
      </c>
      <c r="C219" s="59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</row>
    <row r="220" spans="1:60" ht="14.15" customHeight="1">
      <c r="A220" s="159">
        <v>214</v>
      </c>
      <c r="B220" s="58" t="s">
        <v>831</v>
      </c>
      <c r="C220" s="160">
        <v>0</v>
      </c>
      <c r="D220" s="168">
        <v>0</v>
      </c>
      <c r="E220" s="168">
        <v>0</v>
      </c>
      <c r="F220" s="168">
        <v>0</v>
      </c>
      <c r="G220" s="168">
        <v>0</v>
      </c>
      <c r="H220" s="168">
        <v>0</v>
      </c>
      <c r="I220" s="168">
        <v>0</v>
      </c>
      <c r="J220" s="168">
        <v>0</v>
      </c>
      <c r="K220" s="168">
        <v>0</v>
      </c>
      <c r="L220" s="168">
        <v>0</v>
      </c>
      <c r="M220" s="168">
        <v>0</v>
      </c>
      <c r="N220" s="168">
        <v>0</v>
      </c>
      <c r="O220" s="168">
        <v>0</v>
      </c>
      <c r="P220" s="168">
        <v>0</v>
      </c>
      <c r="Q220" s="168">
        <v>0</v>
      </c>
      <c r="R220" s="168">
        <v>0</v>
      </c>
      <c r="S220" s="168">
        <v>0</v>
      </c>
      <c r="T220" s="168">
        <v>0</v>
      </c>
      <c r="U220" s="168">
        <v>0</v>
      </c>
      <c r="V220" s="168">
        <v>0</v>
      </c>
      <c r="W220" s="168">
        <v>0</v>
      </c>
      <c r="X220" s="168">
        <v>0</v>
      </c>
      <c r="Y220" s="168">
        <v>0</v>
      </c>
      <c r="Z220" s="168">
        <v>0</v>
      </c>
      <c r="AA220" s="168">
        <v>0</v>
      </c>
      <c r="AB220" s="168">
        <v>0</v>
      </c>
      <c r="AC220" s="168">
        <v>0</v>
      </c>
      <c r="AD220" s="168">
        <v>0</v>
      </c>
      <c r="AE220" s="168">
        <v>0</v>
      </c>
      <c r="AF220" s="168">
        <v>0</v>
      </c>
      <c r="AG220" s="168">
        <v>0</v>
      </c>
      <c r="AH220" s="168">
        <v>0</v>
      </c>
      <c r="AI220" s="168">
        <v>0</v>
      </c>
      <c r="AJ220" s="168">
        <v>0</v>
      </c>
      <c r="AK220" s="168">
        <v>0</v>
      </c>
      <c r="AL220" s="168">
        <v>0</v>
      </c>
      <c r="AM220" s="168">
        <v>0</v>
      </c>
      <c r="AN220" s="168">
        <v>0</v>
      </c>
      <c r="AO220" s="168">
        <v>0</v>
      </c>
      <c r="AP220" s="168">
        <v>0</v>
      </c>
      <c r="AQ220" s="168">
        <v>0</v>
      </c>
      <c r="AR220" s="168">
        <v>0</v>
      </c>
      <c r="AS220" s="168">
        <v>0</v>
      </c>
      <c r="AT220" s="168">
        <v>0</v>
      </c>
      <c r="AU220" s="168">
        <v>0</v>
      </c>
      <c r="AV220" s="168">
        <v>0</v>
      </c>
      <c r="AW220" s="168">
        <v>0</v>
      </c>
      <c r="AX220" s="168">
        <v>0</v>
      </c>
      <c r="AY220" s="168">
        <v>0</v>
      </c>
      <c r="AZ220" s="168">
        <v>0</v>
      </c>
      <c r="BA220" s="168">
        <v>0</v>
      </c>
      <c r="BB220" s="168">
        <v>0</v>
      </c>
      <c r="BC220" s="168">
        <v>0</v>
      </c>
      <c r="BD220" s="168">
        <v>0</v>
      </c>
      <c r="BE220" s="168">
        <v>0</v>
      </c>
      <c r="BF220" s="168">
        <v>0</v>
      </c>
      <c r="BG220" s="168">
        <v>0</v>
      </c>
      <c r="BH220" s="168">
        <v>0</v>
      </c>
    </row>
    <row r="221" spans="1:60" ht="14.15" customHeight="1">
      <c r="A221" s="159">
        <v>215</v>
      </c>
      <c r="B221" s="58" t="s">
        <v>832</v>
      </c>
      <c r="C221" s="160">
        <v>0</v>
      </c>
      <c r="D221" s="168">
        <v>0</v>
      </c>
      <c r="E221" s="168">
        <v>0</v>
      </c>
      <c r="F221" s="168">
        <v>0</v>
      </c>
      <c r="G221" s="168">
        <v>0</v>
      </c>
      <c r="H221" s="168">
        <v>0</v>
      </c>
      <c r="I221" s="168">
        <v>0</v>
      </c>
      <c r="J221" s="168">
        <v>0</v>
      </c>
      <c r="K221" s="168">
        <v>0</v>
      </c>
      <c r="L221" s="168">
        <v>0</v>
      </c>
      <c r="M221" s="168">
        <v>0</v>
      </c>
      <c r="N221" s="168">
        <v>0</v>
      </c>
      <c r="O221" s="168">
        <v>0</v>
      </c>
      <c r="P221" s="168">
        <v>0</v>
      </c>
      <c r="Q221" s="168">
        <v>0</v>
      </c>
      <c r="R221" s="168">
        <v>0</v>
      </c>
      <c r="S221" s="168">
        <v>0</v>
      </c>
      <c r="T221" s="168">
        <v>0</v>
      </c>
      <c r="U221" s="168">
        <v>0</v>
      </c>
      <c r="V221" s="168">
        <v>0</v>
      </c>
      <c r="W221" s="168">
        <v>0</v>
      </c>
      <c r="X221" s="168">
        <v>0</v>
      </c>
      <c r="Y221" s="168">
        <v>0</v>
      </c>
      <c r="Z221" s="168">
        <v>0</v>
      </c>
      <c r="AA221" s="168">
        <v>0</v>
      </c>
      <c r="AB221" s="168">
        <v>0</v>
      </c>
      <c r="AC221" s="168">
        <v>0</v>
      </c>
      <c r="AD221" s="168">
        <v>0</v>
      </c>
      <c r="AE221" s="168">
        <v>0</v>
      </c>
      <c r="AF221" s="168">
        <v>0</v>
      </c>
      <c r="AG221" s="168">
        <v>0</v>
      </c>
      <c r="AH221" s="168">
        <v>0</v>
      </c>
      <c r="AI221" s="168">
        <v>0</v>
      </c>
      <c r="AJ221" s="168">
        <v>0</v>
      </c>
      <c r="AK221" s="168">
        <v>0</v>
      </c>
      <c r="AL221" s="168">
        <v>0</v>
      </c>
      <c r="AM221" s="168">
        <v>0</v>
      </c>
      <c r="AN221" s="168">
        <v>0</v>
      </c>
      <c r="AO221" s="168">
        <v>0</v>
      </c>
      <c r="AP221" s="168">
        <v>0</v>
      </c>
      <c r="AQ221" s="168">
        <v>0</v>
      </c>
      <c r="AR221" s="168">
        <v>0</v>
      </c>
      <c r="AS221" s="168">
        <v>0</v>
      </c>
      <c r="AT221" s="168">
        <v>0</v>
      </c>
      <c r="AU221" s="168">
        <v>0</v>
      </c>
      <c r="AV221" s="168">
        <v>0</v>
      </c>
      <c r="AW221" s="168">
        <v>0</v>
      </c>
      <c r="AX221" s="168">
        <v>0</v>
      </c>
      <c r="AY221" s="168">
        <v>0</v>
      </c>
      <c r="AZ221" s="168">
        <v>0</v>
      </c>
      <c r="BA221" s="168">
        <v>0</v>
      </c>
      <c r="BB221" s="168">
        <v>0</v>
      </c>
      <c r="BC221" s="168">
        <v>0</v>
      </c>
      <c r="BD221" s="168">
        <v>0</v>
      </c>
      <c r="BE221" s="168">
        <v>0</v>
      </c>
      <c r="BF221" s="168">
        <v>0</v>
      </c>
      <c r="BG221" s="168">
        <v>0</v>
      </c>
      <c r="BH221" s="168">
        <v>0</v>
      </c>
    </row>
    <row r="222" spans="1:60" ht="14.15" customHeight="1">
      <c r="A222" s="159">
        <v>216</v>
      </c>
      <c r="B222" s="58" t="s">
        <v>833</v>
      </c>
      <c r="C222" s="160">
        <v>801.20999999996275</v>
      </c>
      <c r="D222" s="168">
        <v>0</v>
      </c>
      <c r="E222" s="168">
        <v>0</v>
      </c>
      <c r="F222" s="168">
        <v>0</v>
      </c>
      <c r="G222" s="168">
        <v>0</v>
      </c>
      <c r="H222" s="168">
        <v>0</v>
      </c>
      <c r="I222" s="168">
        <v>0</v>
      </c>
      <c r="J222" s="168">
        <v>0</v>
      </c>
      <c r="K222" s="168">
        <v>0</v>
      </c>
      <c r="L222" s="168">
        <v>0</v>
      </c>
      <c r="M222" s="168">
        <v>0</v>
      </c>
      <c r="N222" s="168">
        <v>0</v>
      </c>
      <c r="O222" s="168">
        <v>0</v>
      </c>
      <c r="P222" s="168">
        <v>0</v>
      </c>
      <c r="Q222" s="168">
        <v>0</v>
      </c>
      <c r="R222" s="168">
        <v>0</v>
      </c>
      <c r="S222" s="168">
        <v>0</v>
      </c>
      <c r="T222" s="168">
        <v>0</v>
      </c>
      <c r="U222" s="168">
        <v>801.20999999996275</v>
      </c>
      <c r="V222" s="168">
        <v>0</v>
      </c>
      <c r="W222" s="168">
        <v>0</v>
      </c>
      <c r="X222" s="168">
        <v>0</v>
      </c>
      <c r="Y222" s="168">
        <v>0</v>
      </c>
      <c r="Z222" s="168">
        <v>0</v>
      </c>
      <c r="AA222" s="168">
        <v>0</v>
      </c>
      <c r="AB222" s="168">
        <v>0</v>
      </c>
      <c r="AC222" s="168">
        <v>0</v>
      </c>
      <c r="AD222" s="168">
        <v>0</v>
      </c>
      <c r="AE222" s="168">
        <v>0</v>
      </c>
      <c r="AF222" s="168">
        <v>0</v>
      </c>
      <c r="AG222" s="168">
        <v>0</v>
      </c>
      <c r="AH222" s="168">
        <v>0</v>
      </c>
      <c r="AI222" s="168">
        <v>0</v>
      </c>
      <c r="AJ222" s="168">
        <v>0</v>
      </c>
      <c r="AK222" s="168">
        <v>0</v>
      </c>
      <c r="AL222" s="168">
        <v>0</v>
      </c>
      <c r="AM222" s="168">
        <v>0</v>
      </c>
      <c r="AN222" s="168">
        <v>0</v>
      </c>
      <c r="AO222" s="168">
        <v>0</v>
      </c>
      <c r="AP222" s="168">
        <v>0</v>
      </c>
      <c r="AQ222" s="168">
        <v>0</v>
      </c>
      <c r="AR222" s="168">
        <v>0</v>
      </c>
      <c r="AS222" s="168">
        <v>0</v>
      </c>
      <c r="AT222" s="168">
        <v>0</v>
      </c>
      <c r="AU222" s="168">
        <v>0</v>
      </c>
      <c r="AV222" s="168">
        <v>0</v>
      </c>
      <c r="AW222" s="168">
        <v>0</v>
      </c>
      <c r="AX222" s="168">
        <v>0</v>
      </c>
      <c r="AY222" s="168">
        <v>0</v>
      </c>
      <c r="AZ222" s="168">
        <v>0</v>
      </c>
      <c r="BA222" s="168">
        <v>0</v>
      </c>
      <c r="BB222" s="168">
        <v>0</v>
      </c>
      <c r="BC222" s="168">
        <v>0</v>
      </c>
      <c r="BD222" s="168">
        <v>0</v>
      </c>
      <c r="BE222" s="168">
        <v>0</v>
      </c>
      <c r="BF222" s="168">
        <v>0</v>
      </c>
      <c r="BG222" s="168">
        <v>0</v>
      </c>
      <c r="BH222" s="168">
        <v>0</v>
      </c>
    </row>
    <row r="223" spans="1:60" ht="14.15" customHeight="1">
      <c r="A223" s="159">
        <v>217</v>
      </c>
      <c r="B223" s="171" t="s">
        <v>835</v>
      </c>
      <c r="C223" s="160">
        <v>0</v>
      </c>
      <c r="D223" s="168">
        <v>0</v>
      </c>
      <c r="E223" s="168">
        <v>0</v>
      </c>
      <c r="F223" s="168">
        <v>0</v>
      </c>
      <c r="G223" s="168">
        <v>0</v>
      </c>
      <c r="H223" s="168">
        <v>0</v>
      </c>
      <c r="I223" s="168">
        <v>0</v>
      </c>
      <c r="J223" s="168">
        <v>0</v>
      </c>
      <c r="K223" s="168">
        <v>0</v>
      </c>
      <c r="L223" s="168">
        <v>0</v>
      </c>
      <c r="M223" s="168">
        <v>0</v>
      </c>
      <c r="N223" s="168">
        <v>0</v>
      </c>
      <c r="O223" s="168">
        <v>0</v>
      </c>
      <c r="P223" s="168">
        <v>0</v>
      </c>
      <c r="Q223" s="168">
        <v>0</v>
      </c>
      <c r="R223" s="168">
        <v>0</v>
      </c>
      <c r="S223" s="168">
        <v>0</v>
      </c>
      <c r="T223" s="168">
        <v>0</v>
      </c>
      <c r="U223" s="168">
        <v>0</v>
      </c>
      <c r="V223" s="168">
        <v>0</v>
      </c>
      <c r="W223" s="168">
        <v>0</v>
      </c>
      <c r="X223" s="168">
        <v>0</v>
      </c>
      <c r="Y223" s="168">
        <v>0</v>
      </c>
      <c r="Z223" s="168">
        <v>0</v>
      </c>
      <c r="AA223" s="168">
        <v>0</v>
      </c>
      <c r="AB223" s="168">
        <v>0</v>
      </c>
      <c r="AC223" s="168">
        <v>0</v>
      </c>
      <c r="AD223" s="168">
        <v>0</v>
      </c>
      <c r="AE223" s="168">
        <v>0</v>
      </c>
      <c r="AF223" s="168">
        <v>0</v>
      </c>
      <c r="AG223" s="168">
        <v>0</v>
      </c>
      <c r="AH223" s="168">
        <v>0</v>
      </c>
      <c r="AI223" s="168">
        <v>0</v>
      </c>
      <c r="AJ223" s="168">
        <v>0</v>
      </c>
      <c r="AK223" s="168">
        <v>0</v>
      </c>
      <c r="AL223" s="168">
        <v>0</v>
      </c>
      <c r="AM223" s="168">
        <v>0</v>
      </c>
      <c r="AN223" s="168">
        <v>0</v>
      </c>
      <c r="AO223" s="168">
        <v>0</v>
      </c>
      <c r="AP223" s="168">
        <v>0</v>
      </c>
      <c r="AQ223" s="168">
        <v>0</v>
      </c>
      <c r="AR223" s="168">
        <v>0</v>
      </c>
      <c r="AS223" s="168">
        <v>0</v>
      </c>
      <c r="AT223" s="168">
        <v>0</v>
      </c>
      <c r="AU223" s="168">
        <v>0</v>
      </c>
      <c r="AV223" s="168">
        <v>0</v>
      </c>
      <c r="AW223" s="168">
        <v>0</v>
      </c>
      <c r="AX223" s="168">
        <v>0</v>
      </c>
      <c r="AY223" s="168">
        <v>0</v>
      </c>
      <c r="AZ223" s="168">
        <v>0</v>
      </c>
      <c r="BA223" s="168">
        <v>0</v>
      </c>
      <c r="BB223" s="168">
        <v>0</v>
      </c>
      <c r="BC223" s="168">
        <v>0</v>
      </c>
      <c r="BD223" s="168">
        <v>0</v>
      </c>
      <c r="BE223" s="168">
        <v>0</v>
      </c>
      <c r="BF223" s="168">
        <v>0</v>
      </c>
      <c r="BG223" s="168">
        <v>0</v>
      </c>
      <c r="BH223" s="168">
        <v>0</v>
      </c>
    </row>
    <row r="224" spans="1:60" ht="14.15" customHeight="1">
      <c r="A224" s="159">
        <v>218</v>
      </c>
      <c r="B224" s="173" t="s">
        <v>856</v>
      </c>
      <c r="C224" s="181">
        <v>801.20999999996275</v>
      </c>
      <c r="D224" s="181">
        <v>0</v>
      </c>
      <c r="E224" s="181">
        <v>0</v>
      </c>
      <c r="F224" s="181">
        <v>0</v>
      </c>
      <c r="G224" s="181">
        <v>0</v>
      </c>
      <c r="H224" s="181">
        <v>0</v>
      </c>
      <c r="I224" s="181">
        <v>0</v>
      </c>
      <c r="J224" s="181">
        <v>0</v>
      </c>
      <c r="K224" s="181">
        <v>0</v>
      </c>
      <c r="L224" s="181">
        <v>0</v>
      </c>
      <c r="M224" s="181">
        <v>0</v>
      </c>
      <c r="N224" s="181">
        <v>0</v>
      </c>
      <c r="O224" s="181">
        <v>0</v>
      </c>
      <c r="P224" s="181">
        <v>0</v>
      </c>
      <c r="Q224" s="181">
        <v>0</v>
      </c>
      <c r="R224" s="181">
        <v>0</v>
      </c>
      <c r="S224" s="181">
        <v>0</v>
      </c>
      <c r="T224" s="181">
        <v>0</v>
      </c>
      <c r="U224" s="181">
        <v>801.20999999996275</v>
      </c>
      <c r="V224" s="181">
        <v>0</v>
      </c>
      <c r="W224" s="181">
        <v>0</v>
      </c>
      <c r="X224" s="181">
        <v>0</v>
      </c>
      <c r="Y224" s="181">
        <v>0</v>
      </c>
      <c r="Z224" s="181">
        <v>0</v>
      </c>
      <c r="AA224" s="181">
        <v>0</v>
      </c>
      <c r="AB224" s="181">
        <v>0</v>
      </c>
      <c r="AC224" s="181">
        <v>0</v>
      </c>
      <c r="AD224" s="181">
        <v>0</v>
      </c>
      <c r="AE224" s="181">
        <v>0</v>
      </c>
      <c r="AF224" s="181">
        <v>0</v>
      </c>
      <c r="AG224" s="181">
        <v>0</v>
      </c>
      <c r="AH224" s="181">
        <v>0</v>
      </c>
      <c r="AI224" s="181">
        <v>0</v>
      </c>
      <c r="AJ224" s="181">
        <v>0</v>
      </c>
      <c r="AK224" s="181">
        <v>0</v>
      </c>
      <c r="AL224" s="181">
        <v>0</v>
      </c>
      <c r="AM224" s="181">
        <v>0</v>
      </c>
      <c r="AN224" s="181">
        <v>0</v>
      </c>
      <c r="AO224" s="181">
        <v>0</v>
      </c>
      <c r="AP224" s="181">
        <v>0</v>
      </c>
      <c r="AQ224" s="181">
        <v>0</v>
      </c>
      <c r="AR224" s="181">
        <v>0</v>
      </c>
      <c r="AS224" s="181">
        <v>0</v>
      </c>
      <c r="AT224" s="181">
        <v>0</v>
      </c>
      <c r="AU224" s="181">
        <v>0</v>
      </c>
      <c r="AV224" s="181">
        <v>0</v>
      </c>
      <c r="AW224" s="181">
        <v>0</v>
      </c>
      <c r="AX224" s="181">
        <v>0</v>
      </c>
      <c r="AY224" s="181">
        <v>0</v>
      </c>
      <c r="AZ224" s="181">
        <v>0</v>
      </c>
      <c r="BA224" s="181">
        <v>0</v>
      </c>
      <c r="BB224" s="181">
        <v>0</v>
      </c>
      <c r="BC224" s="181">
        <v>0</v>
      </c>
      <c r="BD224" s="181">
        <v>0</v>
      </c>
      <c r="BE224" s="181">
        <v>0</v>
      </c>
      <c r="BF224" s="181">
        <v>0</v>
      </c>
      <c r="BG224" s="181">
        <v>0</v>
      </c>
      <c r="BH224" s="181">
        <v>0</v>
      </c>
    </row>
    <row r="225" spans="1:60" ht="14.15" customHeight="1">
      <c r="A225" s="159">
        <v>219</v>
      </c>
      <c r="B225" s="176"/>
      <c r="C225" s="176"/>
      <c r="D225" s="174"/>
      <c r="E225" s="174"/>
      <c r="F225" s="174"/>
      <c r="G225" s="174"/>
      <c r="H225" s="174"/>
      <c r="I225" s="174"/>
      <c r="J225" s="174"/>
      <c r="K225" s="174"/>
      <c r="L225" s="174"/>
      <c r="M225" s="174"/>
      <c r="N225" s="174"/>
      <c r="O225" s="174"/>
      <c r="P225" s="174"/>
      <c r="Q225" s="174"/>
      <c r="R225" s="174"/>
      <c r="S225" s="174"/>
      <c r="T225" s="174"/>
      <c r="U225" s="174"/>
      <c r="V225" s="174"/>
      <c r="W225" s="174"/>
      <c r="X225" s="174"/>
      <c r="Y225" s="174"/>
      <c r="Z225" s="174"/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4"/>
      <c r="AS225" s="174"/>
      <c r="AT225" s="174"/>
      <c r="AU225" s="174"/>
      <c r="AV225" s="174"/>
      <c r="AW225" s="174"/>
      <c r="AX225" s="174"/>
      <c r="AY225" s="174"/>
      <c r="AZ225" s="174"/>
      <c r="BA225" s="174"/>
      <c r="BB225" s="174"/>
      <c r="BC225" s="174"/>
      <c r="BD225" s="174"/>
      <c r="BE225" s="174"/>
      <c r="BF225" s="174"/>
      <c r="BG225" s="174"/>
      <c r="BH225" s="174"/>
    </row>
    <row r="226" spans="1:60" s="175" customFormat="1" ht="14.15" customHeight="1">
      <c r="A226" s="159">
        <v>220</v>
      </c>
      <c r="B226" s="59" t="s">
        <v>711</v>
      </c>
      <c r="C226" s="59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</row>
    <row r="227" spans="1:60" ht="14.15" customHeight="1">
      <c r="A227" s="159">
        <v>221</v>
      </c>
      <c r="B227" s="58" t="s">
        <v>857</v>
      </c>
      <c r="C227" s="160">
        <v>953958.03999999166</v>
      </c>
      <c r="D227" s="168">
        <v>0</v>
      </c>
      <c r="E227" s="168">
        <v>0</v>
      </c>
      <c r="F227" s="168">
        <v>0</v>
      </c>
      <c r="G227" s="168">
        <v>0</v>
      </c>
      <c r="H227" s="168">
        <v>0</v>
      </c>
      <c r="I227" s="168">
        <v>0</v>
      </c>
      <c r="J227" s="168">
        <v>0</v>
      </c>
      <c r="K227" s="168">
        <v>0</v>
      </c>
      <c r="L227" s="168">
        <v>0</v>
      </c>
      <c r="M227" s="168">
        <v>0</v>
      </c>
      <c r="N227" s="168">
        <v>0</v>
      </c>
      <c r="O227" s="168">
        <v>0</v>
      </c>
      <c r="P227" s="168">
        <v>0</v>
      </c>
      <c r="Q227" s="168">
        <v>0</v>
      </c>
      <c r="R227" s="168">
        <v>0</v>
      </c>
      <c r="S227" s="168">
        <v>0</v>
      </c>
      <c r="T227" s="168">
        <v>0</v>
      </c>
      <c r="U227" s="168">
        <v>953958.03999999166</v>
      </c>
      <c r="V227" s="168">
        <v>0</v>
      </c>
      <c r="W227" s="168">
        <v>0</v>
      </c>
      <c r="X227" s="168">
        <v>0</v>
      </c>
      <c r="Y227" s="168">
        <v>0</v>
      </c>
      <c r="Z227" s="168">
        <v>0</v>
      </c>
      <c r="AA227" s="168">
        <v>0</v>
      </c>
      <c r="AB227" s="168">
        <v>0</v>
      </c>
      <c r="AC227" s="168">
        <v>0</v>
      </c>
      <c r="AD227" s="168">
        <v>0</v>
      </c>
      <c r="AE227" s="168">
        <v>0</v>
      </c>
      <c r="AF227" s="168">
        <v>0</v>
      </c>
      <c r="AG227" s="168">
        <v>0</v>
      </c>
      <c r="AH227" s="168">
        <v>0</v>
      </c>
      <c r="AI227" s="168">
        <v>0</v>
      </c>
      <c r="AJ227" s="168">
        <v>0</v>
      </c>
      <c r="AK227" s="168">
        <v>0</v>
      </c>
      <c r="AL227" s="168">
        <v>0</v>
      </c>
      <c r="AM227" s="168">
        <v>0</v>
      </c>
      <c r="AN227" s="168">
        <v>0</v>
      </c>
      <c r="AO227" s="168">
        <v>0</v>
      </c>
      <c r="AP227" s="168">
        <v>0</v>
      </c>
      <c r="AQ227" s="168">
        <v>0</v>
      </c>
      <c r="AR227" s="168">
        <v>0</v>
      </c>
      <c r="AS227" s="168">
        <v>0</v>
      </c>
      <c r="AT227" s="168">
        <v>0</v>
      </c>
      <c r="AU227" s="168">
        <v>0</v>
      </c>
      <c r="AV227" s="168">
        <v>0</v>
      </c>
      <c r="AW227" s="168">
        <v>0</v>
      </c>
      <c r="AX227" s="168">
        <v>0</v>
      </c>
      <c r="AY227" s="168">
        <v>0</v>
      </c>
      <c r="AZ227" s="168">
        <v>0</v>
      </c>
      <c r="BA227" s="168">
        <v>0</v>
      </c>
      <c r="BB227" s="168">
        <v>0</v>
      </c>
      <c r="BC227" s="168">
        <v>0</v>
      </c>
      <c r="BD227" s="168">
        <v>0</v>
      </c>
      <c r="BE227" s="168">
        <v>0</v>
      </c>
      <c r="BF227" s="168">
        <v>0</v>
      </c>
      <c r="BG227" s="168">
        <v>0</v>
      </c>
      <c r="BH227" s="168">
        <v>0</v>
      </c>
    </row>
    <row r="228" spans="1:60" ht="14.15" customHeight="1">
      <c r="A228" s="159">
        <v>222</v>
      </c>
      <c r="B228" s="58" t="s">
        <v>859</v>
      </c>
      <c r="C228" s="160">
        <v>183694.38200000115</v>
      </c>
      <c r="D228" s="168">
        <v>0</v>
      </c>
      <c r="E228" s="168">
        <v>0</v>
      </c>
      <c r="F228" s="168">
        <v>0</v>
      </c>
      <c r="G228" s="168">
        <v>0</v>
      </c>
      <c r="H228" s="168">
        <v>0</v>
      </c>
      <c r="I228" s="168">
        <v>0</v>
      </c>
      <c r="J228" s="168">
        <v>0</v>
      </c>
      <c r="K228" s="168">
        <v>0</v>
      </c>
      <c r="L228" s="168">
        <v>0</v>
      </c>
      <c r="M228" s="168">
        <v>0</v>
      </c>
      <c r="N228" s="168">
        <v>0</v>
      </c>
      <c r="O228" s="168">
        <v>0</v>
      </c>
      <c r="P228" s="168">
        <v>0</v>
      </c>
      <c r="Q228" s="168">
        <v>0</v>
      </c>
      <c r="R228" s="168">
        <v>0</v>
      </c>
      <c r="S228" s="168">
        <v>0</v>
      </c>
      <c r="T228" s="168">
        <v>0</v>
      </c>
      <c r="U228" s="168">
        <v>183694.38200000115</v>
      </c>
      <c r="V228" s="168">
        <v>0</v>
      </c>
      <c r="W228" s="168">
        <v>0</v>
      </c>
      <c r="X228" s="168">
        <v>0</v>
      </c>
      <c r="Y228" s="168">
        <v>0</v>
      </c>
      <c r="Z228" s="168">
        <v>0</v>
      </c>
      <c r="AA228" s="168">
        <v>0</v>
      </c>
      <c r="AB228" s="168">
        <v>0</v>
      </c>
      <c r="AC228" s="168">
        <v>0</v>
      </c>
      <c r="AD228" s="168">
        <v>0</v>
      </c>
      <c r="AE228" s="168">
        <v>0</v>
      </c>
      <c r="AF228" s="168">
        <v>0</v>
      </c>
      <c r="AG228" s="168">
        <v>0</v>
      </c>
      <c r="AH228" s="168">
        <v>0</v>
      </c>
      <c r="AI228" s="168">
        <v>0</v>
      </c>
      <c r="AJ228" s="168">
        <v>0</v>
      </c>
      <c r="AK228" s="168">
        <v>0</v>
      </c>
      <c r="AL228" s="168">
        <v>0</v>
      </c>
      <c r="AM228" s="168">
        <v>0</v>
      </c>
      <c r="AN228" s="168">
        <v>0</v>
      </c>
      <c r="AO228" s="168">
        <v>0</v>
      </c>
      <c r="AP228" s="168">
        <v>0</v>
      </c>
      <c r="AQ228" s="168">
        <v>0</v>
      </c>
      <c r="AR228" s="168">
        <v>0</v>
      </c>
      <c r="AS228" s="168">
        <v>0</v>
      </c>
      <c r="AT228" s="168">
        <v>0</v>
      </c>
      <c r="AU228" s="168">
        <v>0</v>
      </c>
      <c r="AV228" s="168">
        <v>0</v>
      </c>
      <c r="AW228" s="168">
        <v>0</v>
      </c>
      <c r="AX228" s="168">
        <v>0</v>
      </c>
      <c r="AY228" s="168">
        <v>0</v>
      </c>
      <c r="AZ228" s="168">
        <v>0</v>
      </c>
      <c r="BA228" s="168">
        <v>0</v>
      </c>
      <c r="BB228" s="168">
        <v>0</v>
      </c>
      <c r="BC228" s="168">
        <v>0</v>
      </c>
      <c r="BD228" s="168">
        <v>0</v>
      </c>
      <c r="BE228" s="168">
        <v>0</v>
      </c>
      <c r="BF228" s="168">
        <v>0</v>
      </c>
      <c r="BG228" s="168">
        <v>0</v>
      </c>
      <c r="BH228" s="168">
        <v>0</v>
      </c>
    </row>
    <row r="229" spans="1:60" ht="14.15" customHeight="1">
      <c r="A229" s="159">
        <v>223</v>
      </c>
      <c r="B229" s="58" t="s">
        <v>859</v>
      </c>
      <c r="C229" s="160">
        <v>-999098.21</v>
      </c>
      <c r="D229" s="168">
        <v>0</v>
      </c>
      <c r="E229" s="168">
        <v>0</v>
      </c>
      <c r="F229" s="168">
        <v>0</v>
      </c>
      <c r="G229" s="168">
        <v>0</v>
      </c>
      <c r="H229" s="168">
        <v>0</v>
      </c>
      <c r="I229" s="168">
        <v>0</v>
      </c>
      <c r="J229" s="168">
        <v>0</v>
      </c>
      <c r="K229" s="168">
        <v>0</v>
      </c>
      <c r="L229" s="168">
        <v>0</v>
      </c>
      <c r="M229" s="168">
        <v>0</v>
      </c>
      <c r="N229" s="168">
        <v>0</v>
      </c>
      <c r="O229" s="168">
        <v>0</v>
      </c>
      <c r="P229" s="168">
        <v>0</v>
      </c>
      <c r="Q229" s="168">
        <v>0</v>
      </c>
      <c r="R229" s="168">
        <v>0</v>
      </c>
      <c r="S229" s="168">
        <v>0</v>
      </c>
      <c r="T229" s="168">
        <v>0</v>
      </c>
      <c r="U229" s="168">
        <v>25961.790000000037</v>
      </c>
      <c r="V229" s="168">
        <v>0</v>
      </c>
      <c r="W229" s="168">
        <v>0</v>
      </c>
      <c r="X229" s="168">
        <v>0</v>
      </c>
      <c r="Y229" s="168">
        <v>0</v>
      </c>
      <c r="Z229" s="168">
        <v>0</v>
      </c>
      <c r="AA229" s="168">
        <v>0</v>
      </c>
      <c r="AB229" s="168">
        <v>0</v>
      </c>
      <c r="AC229" s="168">
        <v>0</v>
      </c>
      <c r="AD229" s="168">
        <v>0</v>
      </c>
      <c r="AE229" s="168">
        <v>0</v>
      </c>
      <c r="AF229" s="168">
        <v>0</v>
      </c>
      <c r="AG229" s="168">
        <v>0</v>
      </c>
      <c r="AH229" s="168">
        <v>0</v>
      </c>
      <c r="AI229" s="168">
        <v>0</v>
      </c>
      <c r="AJ229" s="168">
        <v>0</v>
      </c>
      <c r="AK229" s="168">
        <v>0</v>
      </c>
      <c r="AL229" s="168">
        <v>0</v>
      </c>
      <c r="AM229" s="168">
        <v>0</v>
      </c>
      <c r="AN229" s="168">
        <v>0</v>
      </c>
      <c r="AO229" s="168">
        <v>0</v>
      </c>
      <c r="AP229" s="168">
        <v>0</v>
      </c>
      <c r="AQ229" s="168">
        <v>0</v>
      </c>
      <c r="AR229" s="168">
        <v>0</v>
      </c>
      <c r="AS229" s="168">
        <v>0</v>
      </c>
      <c r="AT229" s="168">
        <v>0</v>
      </c>
      <c r="AU229" s="168">
        <v>0</v>
      </c>
      <c r="AV229" s="168">
        <v>0</v>
      </c>
      <c r="AW229" s="168">
        <v>0</v>
      </c>
      <c r="AX229" s="168">
        <v>0</v>
      </c>
      <c r="AY229" s="168">
        <v>0</v>
      </c>
      <c r="AZ229" s="168">
        <v>0</v>
      </c>
      <c r="BA229" s="168">
        <v>0</v>
      </c>
      <c r="BB229" s="168">
        <v>0</v>
      </c>
      <c r="BC229" s="168">
        <v>0</v>
      </c>
      <c r="BD229" s="168">
        <v>-1025060</v>
      </c>
      <c r="BE229" s="168">
        <v>0</v>
      </c>
      <c r="BF229" s="168">
        <v>0</v>
      </c>
      <c r="BG229" s="168">
        <v>0</v>
      </c>
      <c r="BH229" s="168">
        <v>0</v>
      </c>
    </row>
    <row r="230" spans="1:60" ht="14.15" customHeight="1">
      <c r="A230" s="159">
        <v>224</v>
      </c>
      <c r="B230" s="58" t="s">
        <v>860</v>
      </c>
      <c r="C230" s="160">
        <v>40191.357000000309</v>
      </c>
      <c r="D230" s="168">
        <v>0</v>
      </c>
      <c r="E230" s="168">
        <v>0</v>
      </c>
      <c r="F230" s="168">
        <v>0</v>
      </c>
      <c r="G230" s="168">
        <v>0</v>
      </c>
      <c r="H230" s="168">
        <v>0</v>
      </c>
      <c r="I230" s="168">
        <v>0</v>
      </c>
      <c r="J230" s="168">
        <v>0</v>
      </c>
      <c r="K230" s="168">
        <v>0</v>
      </c>
      <c r="L230" s="168">
        <v>0</v>
      </c>
      <c r="M230" s="168">
        <v>0</v>
      </c>
      <c r="N230" s="168">
        <v>0</v>
      </c>
      <c r="O230" s="168">
        <v>0</v>
      </c>
      <c r="P230" s="168">
        <v>0</v>
      </c>
      <c r="Q230" s="168">
        <v>0</v>
      </c>
      <c r="R230" s="168">
        <v>0</v>
      </c>
      <c r="S230" s="168">
        <v>0</v>
      </c>
      <c r="T230" s="168">
        <v>0</v>
      </c>
      <c r="U230" s="168">
        <v>40191.357000000309</v>
      </c>
      <c r="V230" s="168">
        <v>0</v>
      </c>
      <c r="W230" s="168">
        <v>0</v>
      </c>
      <c r="X230" s="168">
        <v>0</v>
      </c>
      <c r="Y230" s="168">
        <v>0</v>
      </c>
      <c r="Z230" s="168">
        <v>0</v>
      </c>
      <c r="AA230" s="168">
        <v>0</v>
      </c>
      <c r="AB230" s="168">
        <v>0</v>
      </c>
      <c r="AC230" s="168">
        <v>0</v>
      </c>
      <c r="AD230" s="168">
        <v>0</v>
      </c>
      <c r="AE230" s="168">
        <v>0</v>
      </c>
      <c r="AF230" s="168">
        <v>0</v>
      </c>
      <c r="AG230" s="168">
        <v>0</v>
      </c>
      <c r="AH230" s="168">
        <v>0</v>
      </c>
      <c r="AI230" s="168">
        <v>0</v>
      </c>
      <c r="AJ230" s="168">
        <v>0</v>
      </c>
      <c r="AK230" s="168">
        <v>0</v>
      </c>
      <c r="AL230" s="168">
        <v>0</v>
      </c>
      <c r="AM230" s="168">
        <v>0</v>
      </c>
      <c r="AN230" s="168">
        <v>0</v>
      </c>
      <c r="AO230" s="168">
        <v>0</v>
      </c>
      <c r="AP230" s="168">
        <v>0</v>
      </c>
      <c r="AQ230" s="168">
        <v>0</v>
      </c>
      <c r="AR230" s="168">
        <v>0</v>
      </c>
      <c r="AS230" s="168">
        <v>0</v>
      </c>
      <c r="AT230" s="168">
        <v>0</v>
      </c>
      <c r="AU230" s="168">
        <v>0</v>
      </c>
      <c r="AV230" s="168">
        <v>0</v>
      </c>
      <c r="AW230" s="168">
        <v>0</v>
      </c>
      <c r="AX230" s="168">
        <v>0</v>
      </c>
      <c r="AY230" s="168">
        <v>0</v>
      </c>
      <c r="AZ230" s="168">
        <v>0</v>
      </c>
      <c r="BA230" s="168">
        <v>0</v>
      </c>
      <c r="BB230" s="168">
        <v>0</v>
      </c>
      <c r="BC230" s="168">
        <v>0</v>
      </c>
      <c r="BD230" s="168">
        <v>0</v>
      </c>
      <c r="BE230" s="168">
        <v>0</v>
      </c>
      <c r="BF230" s="168">
        <v>0</v>
      </c>
      <c r="BG230" s="168">
        <v>0</v>
      </c>
      <c r="BH230" s="168">
        <v>0</v>
      </c>
    </row>
    <row r="231" spans="1:60" ht="14.15" customHeight="1">
      <c r="A231" s="159">
        <v>225</v>
      </c>
      <c r="B231" s="171" t="s">
        <v>861</v>
      </c>
      <c r="C231" s="259">
        <v>6061.8729999996722</v>
      </c>
      <c r="D231" s="172">
        <v>0</v>
      </c>
      <c r="E231" s="172">
        <v>0</v>
      </c>
      <c r="F231" s="172">
        <v>0</v>
      </c>
      <c r="G231" s="172">
        <v>0</v>
      </c>
      <c r="H231" s="172">
        <v>0</v>
      </c>
      <c r="I231" s="172">
        <v>0</v>
      </c>
      <c r="J231" s="172">
        <v>0</v>
      </c>
      <c r="K231" s="172">
        <v>0</v>
      </c>
      <c r="L231" s="172">
        <v>0</v>
      </c>
      <c r="M231" s="172">
        <v>0</v>
      </c>
      <c r="N231" s="172">
        <v>0</v>
      </c>
      <c r="O231" s="172">
        <v>0</v>
      </c>
      <c r="P231" s="172">
        <v>0</v>
      </c>
      <c r="Q231" s="172">
        <v>0</v>
      </c>
      <c r="R231" s="172">
        <v>0</v>
      </c>
      <c r="S231" s="172">
        <v>0</v>
      </c>
      <c r="T231" s="172">
        <v>0</v>
      </c>
      <c r="U231" s="172">
        <v>6061.8729999996722</v>
      </c>
      <c r="V231" s="172">
        <v>0</v>
      </c>
      <c r="W231" s="172">
        <v>0</v>
      </c>
      <c r="X231" s="172">
        <v>0</v>
      </c>
      <c r="Y231" s="172">
        <v>0</v>
      </c>
      <c r="Z231" s="172">
        <v>0</v>
      </c>
      <c r="AA231" s="172">
        <v>0</v>
      </c>
      <c r="AB231" s="172">
        <v>0</v>
      </c>
      <c r="AC231" s="172">
        <v>0</v>
      </c>
      <c r="AD231" s="172">
        <v>0</v>
      </c>
      <c r="AE231" s="172">
        <v>0</v>
      </c>
      <c r="AF231" s="172">
        <v>0</v>
      </c>
      <c r="AG231" s="172">
        <v>0</v>
      </c>
      <c r="AH231" s="172">
        <v>0</v>
      </c>
      <c r="AI231" s="172">
        <v>0</v>
      </c>
      <c r="AJ231" s="172">
        <v>0</v>
      </c>
      <c r="AK231" s="172">
        <v>0</v>
      </c>
      <c r="AL231" s="172">
        <v>0</v>
      </c>
      <c r="AM231" s="172">
        <v>0</v>
      </c>
      <c r="AN231" s="172">
        <v>0</v>
      </c>
      <c r="AO231" s="172">
        <v>0</v>
      </c>
      <c r="AP231" s="172">
        <v>0</v>
      </c>
      <c r="AQ231" s="172">
        <v>0</v>
      </c>
      <c r="AR231" s="172">
        <v>0</v>
      </c>
      <c r="AS231" s="172">
        <v>0</v>
      </c>
      <c r="AT231" s="172">
        <v>0</v>
      </c>
      <c r="AU231" s="172">
        <v>0</v>
      </c>
      <c r="AV231" s="172">
        <v>0</v>
      </c>
      <c r="AW231" s="172">
        <v>0</v>
      </c>
      <c r="AX231" s="172">
        <v>0</v>
      </c>
      <c r="AY231" s="172">
        <v>0</v>
      </c>
      <c r="AZ231" s="172">
        <v>0</v>
      </c>
      <c r="BA231" s="172">
        <v>0</v>
      </c>
      <c r="BB231" s="172">
        <v>0</v>
      </c>
      <c r="BC231" s="172">
        <v>0</v>
      </c>
      <c r="BD231" s="172">
        <v>0</v>
      </c>
      <c r="BE231" s="172">
        <v>0</v>
      </c>
      <c r="BF231" s="172">
        <v>0</v>
      </c>
      <c r="BG231" s="172">
        <v>0</v>
      </c>
      <c r="BH231" s="172">
        <v>0</v>
      </c>
    </row>
    <row r="232" spans="1:60" ht="14.15" customHeight="1">
      <c r="A232" s="159">
        <v>226</v>
      </c>
      <c r="B232" s="59" t="s">
        <v>862</v>
      </c>
      <c r="C232" s="168">
        <v>184807.44199999282</v>
      </c>
      <c r="D232" s="168">
        <v>0</v>
      </c>
      <c r="E232" s="168">
        <v>0</v>
      </c>
      <c r="F232" s="168">
        <v>0</v>
      </c>
      <c r="G232" s="168">
        <v>0</v>
      </c>
      <c r="H232" s="168">
        <v>0</v>
      </c>
      <c r="I232" s="168">
        <v>0</v>
      </c>
      <c r="J232" s="168">
        <v>0</v>
      </c>
      <c r="K232" s="168">
        <v>0</v>
      </c>
      <c r="L232" s="168">
        <v>0</v>
      </c>
      <c r="M232" s="168">
        <v>0</v>
      </c>
      <c r="N232" s="168">
        <v>0</v>
      </c>
      <c r="O232" s="168">
        <v>0</v>
      </c>
      <c r="P232" s="168">
        <v>0</v>
      </c>
      <c r="Q232" s="168">
        <v>0</v>
      </c>
      <c r="R232" s="168">
        <v>0</v>
      </c>
      <c r="S232" s="168">
        <v>0</v>
      </c>
      <c r="T232" s="168">
        <v>0</v>
      </c>
      <c r="U232" s="168">
        <v>1209867.4419999928</v>
      </c>
      <c r="V232" s="168">
        <v>0</v>
      </c>
      <c r="W232" s="168">
        <v>0</v>
      </c>
      <c r="X232" s="168">
        <v>0</v>
      </c>
      <c r="Y232" s="168">
        <v>0</v>
      </c>
      <c r="Z232" s="168">
        <v>0</v>
      </c>
      <c r="AA232" s="168">
        <v>0</v>
      </c>
      <c r="AB232" s="168">
        <v>0</v>
      </c>
      <c r="AC232" s="168">
        <v>0</v>
      </c>
      <c r="AD232" s="168">
        <v>0</v>
      </c>
      <c r="AE232" s="168">
        <v>0</v>
      </c>
      <c r="AF232" s="168">
        <v>0</v>
      </c>
      <c r="AG232" s="168">
        <v>0</v>
      </c>
      <c r="AH232" s="168">
        <v>0</v>
      </c>
      <c r="AI232" s="168">
        <v>0</v>
      </c>
      <c r="AJ232" s="168">
        <v>0</v>
      </c>
      <c r="AK232" s="168">
        <v>0</v>
      </c>
      <c r="AL232" s="168">
        <v>0</v>
      </c>
      <c r="AM232" s="168">
        <v>0</v>
      </c>
      <c r="AN232" s="168">
        <v>0</v>
      </c>
      <c r="AO232" s="168">
        <v>0</v>
      </c>
      <c r="AP232" s="168">
        <v>0</v>
      </c>
      <c r="AQ232" s="168">
        <v>0</v>
      </c>
      <c r="AR232" s="168">
        <v>0</v>
      </c>
      <c r="AS232" s="168">
        <v>0</v>
      </c>
      <c r="AT232" s="168">
        <v>0</v>
      </c>
      <c r="AU232" s="168">
        <v>0</v>
      </c>
      <c r="AV232" s="168">
        <v>0</v>
      </c>
      <c r="AW232" s="168">
        <v>0</v>
      </c>
      <c r="AX232" s="168">
        <v>0</v>
      </c>
      <c r="AY232" s="168">
        <v>0</v>
      </c>
      <c r="AZ232" s="168">
        <v>0</v>
      </c>
      <c r="BA232" s="168">
        <v>0</v>
      </c>
      <c r="BB232" s="168">
        <v>0</v>
      </c>
      <c r="BC232" s="168">
        <v>0</v>
      </c>
      <c r="BD232" s="168">
        <v>-1025060</v>
      </c>
      <c r="BE232" s="168">
        <v>0</v>
      </c>
      <c r="BF232" s="168">
        <v>0</v>
      </c>
      <c r="BG232" s="168">
        <v>0</v>
      </c>
      <c r="BH232" s="168">
        <v>0</v>
      </c>
    </row>
    <row r="233" spans="1:60" ht="14.15" customHeight="1">
      <c r="A233" s="159">
        <v>227</v>
      </c>
      <c r="C233" s="160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</row>
    <row r="234" spans="1:60" ht="14.15" customHeight="1">
      <c r="A234" s="159">
        <v>228</v>
      </c>
      <c r="B234" s="59" t="s">
        <v>710</v>
      </c>
      <c r="C234" s="160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</row>
    <row r="235" spans="1:60" ht="14.15" customHeight="1">
      <c r="A235" s="159">
        <v>229</v>
      </c>
      <c r="B235" s="58" t="s">
        <v>1083</v>
      </c>
      <c r="C235" s="160">
        <v>0</v>
      </c>
      <c r="D235" s="168">
        <v>0</v>
      </c>
      <c r="E235" s="168">
        <v>0</v>
      </c>
      <c r="F235" s="168">
        <v>0</v>
      </c>
      <c r="G235" s="168">
        <v>0</v>
      </c>
      <c r="H235" s="168">
        <v>0</v>
      </c>
      <c r="I235" s="168">
        <v>0</v>
      </c>
      <c r="J235" s="168">
        <v>0</v>
      </c>
      <c r="K235" s="168">
        <v>0</v>
      </c>
      <c r="L235" s="168">
        <v>0</v>
      </c>
      <c r="M235" s="168">
        <v>0</v>
      </c>
      <c r="N235" s="168">
        <v>0</v>
      </c>
      <c r="O235" s="168">
        <v>0</v>
      </c>
      <c r="P235" s="168">
        <v>0</v>
      </c>
      <c r="Q235" s="168">
        <v>0</v>
      </c>
      <c r="R235" s="168">
        <v>0</v>
      </c>
      <c r="S235" s="168">
        <v>0</v>
      </c>
      <c r="T235" s="168">
        <v>0</v>
      </c>
      <c r="U235" s="168">
        <v>0</v>
      </c>
      <c r="V235" s="168">
        <v>0</v>
      </c>
      <c r="W235" s="168">
        <v>0</v>
      </c>
      <c r="X235" s="168">
        <v>0</v>
      </c>
      <c r="Y235" s="168">
        <v>0</v>
      </c>
      <c r="Z235" s="168">
        <v>0</v>
      </c>
      <c r="AA235" s="168">
        <v>0</v>
      </c>
      <c r="AB235" s="168">
        <v>0</v>
      </c>
      <c r="AC235" s="168">
        <v>0</v>
      </c>
      <c r="AD235" s="168">
        <v>0</v>
      </c>
      <c r="AE235" s="168">
        <v>0</v>
      </c>
      <c r="AF235" s="168">
        <v>0</v>
      </c>
      <c r="AG235" s="168">
        <v>0</v>
      </c>
      <c r="AH235" s="168">
        <v>0</v>
      </c>
      <c r="AI235" s="168">
        <v>0</v>
      </c>
      <c r="AJ235" s="168">
        <v>0</v>
      </c>
      <c r="AK235" s="168">
        <v>0</v>
      </c>
      <c r="AL235" s="168">
        <v>0</v>
      </c>
      <c r="AM235" s="168">
        <v>0</v>
      </c>
      <c r="AN235" s="168">
        <v>0</v>
      </c>
      <c r="AO235" s="168">
        <v>0</v>
      </c>
      <c r="AP235" s="168">
        <v>0</v>
      </c>
      <c r="AQ235" s="168">
        <v>0</v>
      </c>
      <c r="AR235" s="168">
        <v>0</v>
      </c>
      <c r="AS235" s="168">
        <v>0</v>
      </c>
      <c r="AT235" s="168">
        <v>0</v>
      </c>
      <c r="AU235" s="168">
        <v>0</v>
      </c>
      <c r="AV235" s="168">
        <v>0</v>
      </c>
      <c r="AW235" s="168">
        <v>0</v>
      </c>
      <c r="AX235" s="168">
        <v>0</v>
      </c>
      <c r="AY235" s="168">
        <v>0</v>
      </c>
      <c r="AZ235" s="168">
        <v>0</v>
      </c>
      <c r="BA235" s="168">
        <v>0</v>
      </c>
      <c r="BB235" s="168">
        <v>0</v>
      </c>
      <c r="BC235" s="168">
        <v>0</v>
      </c>
      <c r="BD235" s="168">
        <v>0</v>
      </c>
      <c r="BE235" s="168">
        <v>0</v>
      </c>
      <c r="BF235" s="168">
        <v>0</v>
      </c>
      <c r="BG235" s="168">
        <v>0</v>
      </c>
      <c r="BH235" s="168">
        <v>0</v>
      </c>
    </row>
    <row r="236" spans="1:60" ht="14.15" customHeight="1">
      <c r="A236" s="159">
        <v>230</v>
      </c>
      <c r="B236" s="171" t="s">
        <v>865</v>
      </c>
      <c r="C236" s="160">
        <v>28641.75</v>
      </c>
      <c r="D236" s="168">
        <v>0</v>
      </c>
      <c r="E236" s="168">
        <v>0</v>
      </c>
      <c r="F236" s="168">
        <v>0</v>
      </c>
      <c r="G236" s="168">
        <v>0</v>
      </c>
      <c r="H236" s="168">
        <v>0</v>
      </c>
      <c r="I236" s="168">
        <v>0</v>
      </c>
      <c r="J236" s="168">
        <v>0</v>
      </c>
      <c r="K236" s="168">
        <v>0</v>
      </c>
      <c r="L236" s="168">
        <v>0</v>
      </c>
      <c r="M236" s="168">
        <v>0</v>
      </c>
      <c r="N236" s="168">
        <v>0</v>
      </c>
      <c r="O236" s="168">
        <v>0</v>
      </c>
      <c r="P236" s="168">
        <v>0</v>
      </c>
      <c r="Q236" s="168">
        <v>0</v>
      </c>
      <c r="R236" s="168">
        <v>0</v>
      </c>
      <c r="S236" s="168">
        <v>0</v>
      </c>
      <c r="T236" s="168">
        <v>0</v>
      </c>
      <c r="U236" s="168">
        <v>28641.75</v>
      </c>
      <c r="V236" s="168">
        <v>0</v>
      </c>
      <c r="W236" s="168">
        <v>0</v>
      </c>
      <c r="X236" s="168">
        <v>0</v>
      </c>
      <c r="Y236" s="168">
        <v>0</v>
      </c>
      <c r="Z236" s="168">
        <v>0</v>
      </c>
      <c r="AA236" s="168">
        <v>0</v>
      </c>
      <c r="AB236" s="168">
        <v>0</v>
      </c>
      <c r="AC236" s="168">
        <v>0</v>
      </c>
      <c r="AD236" s="168">
        <v>0</v>
      </c>
      <c r="AE236" s="168">
        <v>0</v>
      </c>
      <c r="AF236" s="168">
        <v>0</v>
      </c>
      <c r="AG236" s="168">
        <v>0</v>
      </c>
      <c r="AH236" s="168">
        <v>0</v>
      </c>
      <c r="AI236" s="168">
        <v>0</v>
      </c>
      <c r="AJ236" s="168">
        <v>0</v>
      </c>
      <c r="AK236" s="168">
        <v>0</v>
      </c>
      <c r="AL236" s="168">
        <v>0</v>
      </c>
      <c r="AM236" s="168">
        <v>0</v>
      </c>
      <c r="AN236" s="168">
        <v>0</v>
      </c>
      <c r="AO236" s="168">
        <v>0</v>
      </c>
      <c r="AP236" s="168">
        <v>0</v>
      </c>
      <c r="AQ236" s="168">
        <v>0</v>
      </c>
      <c r="AR236" s="168">
        <v>0</v>
      </c>
      <c r="AS236" s="168">
        <v>0</v>
      </c>
      <c r="AT236" s="168">
        <v>0</v>
      </c>
      <c r="AU236" s="168">
        <v>0</v>
      </c>
      <c r="AV236" s="168">
        <v>0</v>
      </c>
      <c r="AW236" s="168">
        <v>0</v>
      </c>
      <c r="AX236" s="168">
        <v>0</v>
      </c>
      <c r="AY236" s="168">
        <v>0</v>
      </c>
      <c r="AZ236" s="168">
        <v>0</v>
      </c>
      <c r="BA236" s="168">
        <v>0</v>
      </c>
      <c r="BB236" s="168">
        <v>0</v>
      </c>
      <c r="BC236" s="168">
        <v>0</v>
      </c>
      <c r="BD236" s="168">
        <v>0</v>
      </c>
      <c r="BE236" s="168">
        <v>0</v>
      </c>
      <c r="BF236" s="168">
        <v>0</v>
      </c>
      <c r="BG236" s="168">
        <v>0</v>
      </c>
      <c r="BH236" s="168">
        <v>0</v>
      </c>
    </row>
    <row r="237" spans="1:60" ht="14.15" customHeight="1">
      <c r="A237" s="159">
        <v>231</v>
      </c>
      <c r="B237" s="173" t="s">
        <v>866</v>
      </c>
      <c r="C237" s="181">
        <v>28641.75</v>
      </c>
      <c r="D237" s="181">
        <v>0</v>
      </c>
      <c r="E237" s="181">
        <v>0</v>
      </c>
      <c r="F237" s="181">
        <v>0</v>
      </c>
      <c r="G237" s="181">
        <v>0</v>
      </c>
      <c r="H237" s="181">
        <v>0</v>
      </c>
      <c r="I237" s="181">
        <v>0</v>
      </c>
      <c r="J237" s="181">
        <v>0</v>
      </c>
      <c r="K237" s="181">
        <v>0</v>
      </c>
      <c r="L237" s="181">
        <v>0</v>
      </c>
      <c r="M237" s="181">
        <v>0</v>
      </c>
      <c r="N237" s="181">
        <v>0</v>
      </c>
      <c r="O237" s="181">
        <v>0</v>
      </c>
      <c r="P237" s="181">
        <v>0</v>
      </c>
      <c r="Q237" s="181">
        <v>0</v>
      </c>
      <c r="R237" s="181">
        <v>0</v>
      </c>
      <c r="S237" s="181">
        <v>0</v>
      </c>
      <c r="T237" s="181">
        <v>0</v>
      </c>
      <c r="U237" s="181">
        <v>28641.75</v>
      </c>
      <c r="V237" s="181">
        <v>0</v>
      </c>
      <c r="W237" s="181">
        <v>0</v>
      </c>
      <c r="X237" s="181">
        <v>0</v>
      </c>
      <c r="Y237" s="181">
        <v>0</v>
      </c>
      <c r="Z237" s="181">
        <v>0</v>
      </c>
      <c r="AA237" s="181">
        <v>0</v>
      </c>
      <c r="AB237" s="181">
        <v>0</v>
      </c>
      <c r="AC237" s="181">
        <v>0</v>
      </c>
      <c r="AD237" s="181">
        <v>0</v>
      </c>
      <c r="AE237" s="181">
        <v>0</v>
      </c>
      <c r="AF237" s="181">
        <v>0</v>
      </c>
      <c r="AG237" s="181">
        <v>0</v>
      </c>
      <c r="AH237" s="181">
        <v>0</v>
      </c>
      <c r="AI237" s="181">
        <v>0</v>
      </c>
      <c r="AJ237" s="181">
        <v>0</v>
      </c>
      <c r="AK237" s="181">
        <v>0</v>
      </c>
      <c r="AL237" s="181">
        <v>0</v>
      </c>
      <c r="AM237" s="181">
        <v>0</v>
      </c>
      <c r="AN237" s="181">
        <v>0</v>
      </c>
      <c r="AO237" s="181">
        <v>0</v>
      </c>
      <c r="AP237" s="181">
        <v>0</v>
      </c>
      <c r="AQ237" s="181">
        <v>0</v>
      </c>
      <c r="AR237" s="181">
        <v>0</v>
      </c>
      <c r="AS237" s="181">
        <v>0</v>
      </c>
      <c r="AT237" s="181">
        <v>0</v>
      </c>
      <c r="AU237" s="181">
        <v>0</v>
      </c>
      <c r="AV237" s="181">
        <v>0</v>
      </c>
      <c r="AW237" s="181">
        <v>0</v>
      </c>
      <c r="AX237" s="181">
        <v>0</v>
      </c>
      <c r="AY237" s="181">
        <v>0</v>
      </c>
      <c r="AZ237" s="181">
        <v>0</v>
      </c>
      <c r="BA237" s="181">
        <v>0</v>
      </c>
      <c r="BB237" s="181">
        <v>0</v>
      </c>
      <c r="BC237" s="181">
        <v>0</v>
      </c>
      <c r="BD237" s="181">
        <v>0</v>
      </c>
      <c r="BE237" s="181">
        <v>0</v>
      </c>
      <c r="BF237" s="181">
        <v>0</v>
      </c>
      <c r="BG237" s="181">
        <v>0</v>
      </c>
      <c r="BH237" s="181">
        <v>0</v>
      </c>
    </row>
    <row r="238" spans="1:60" ht="14.15" customHeight="1">
      <c r="A238" s="159">
        <v>232</v>
      </c>
      <c r="B238" s="176"/>
      <c r="C238" s="176"/>
      <c r="D238" s="174"/>
      <c r="E238" s="174"/>
      <c r="F238" s="174"/>
      <c r="G238" s="174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74"/>
      <c r="S238" s="174"/>
      <c r="T238" s="174"/>
      <c r="U238" s="174"/>
      <c r="V238" s="174"/>
      <c r="W238" s="174"/>
      <c r="X238" s="174"/>
      <c r="Y238" s="174"/>
      <c r="Z238" s="174"/>
      <c r="AA238" s="174"/>
      <c r="AB238" s="174"/>
      <c r="AC238" s="174"/>
      <c r="AD238" s="174"/>
      <c r="AE238" s="174"/>
      <c r="AF238" s="174"/>
      <c r="AG238" s="174"/>
      <c r="AH238" s="174"/>
      <c r="AI238" s="174"/>
      <c r="AJ238" s="174"/>
      <c r="AK238" s="174"/>
      <c r="AL238" s="174"/>
      <c r="AM238" s="174"/>
      <c r="AN238" s="174"/>
      <c r="AO238" s="174"/>
      <c r="AP238" s="174"/>
      <c r="AQ238" s="174"/>
      <c r="AR238" s="174"/>
      <c r="AS238" s="174"/>
      <c r="AT238" s="174"/>
      <c r="AU238" s="174"/>
      <c r="AV238" s="174"/>
      <c r="AW238" s="174"/>
      <c r="AX238" s="174"/>
      <c r="AY238" s="174"/>
      <c r="AZ238" s="174"/>
      <c r="BA238" s="174"/>
      <c r="BB238" s="174"/>
      <c r="BC238" s="174"/>
      <c r="BD238" s="174"/>
      <c r="BE238" s="174"/>
      <c r="BF238" s="174"/>
      <c r="BG238" s="174"/>
      <c r="BH238" s="174"/>
    </row>
    <row r="239" spans="1:60" ht="14.15" customHeight="1">
      <c r="A239" s="159">
        <v>233</v>
      </c>
      <c r="B239" s="176"/>
      <c r="C239" s="176"/>
      <c r="D239" s="174"/>
      <c r="E239" s="174"/>
      <c r="F239" s="174"/>
      <c r="G239" s="174"/>
      <c r="H239" s="174"/>
      <c r="I239" s="174"/>
      <c r="J239" s="174"/>
      <c r="K239" s="174"/>
      <c r="L239" s="174"/>
      <c r="M239" s="174"/>
      <c r="N239" s="174"/>
      <c r="O239" s="174"/>
      <c r="P239" s="174"/>
      <c r="Q239" s="174"/>
      <c r="R239" s="174"/>
      <c r="S239" s="174"/>
      <c r="T239" s="174"/>
      <c r="U239" s="174"/>
      <c r="V239" s="174"/>
      <c r="W239" s="174"/>
      <c r="X239" s="174"/>
      <c r="Y239" s="174"/>
      <c r="Z239" s="174"/>
      <c r="AA239" s="174"/>
      <c r="AB239" s="174"/>
      <c r="AC239" s="174"/>
      <c r="AD239" s="174"/>
      <c r="AE239" s="174"/>
      <c r="AF239" s="174"/>
      <c r="AG239" s="174"/>
      <c r="AH239" s="174"/>
      <c r="AI239" s="174"/>
      <c r="AJ239" s="174"/>
      <c r="AK239" s="174"/>
      <c r="AL239" s="174"/>
      <c r="AM239" s="174"/>
      <c r="AN239" s="174"/>
      <c r="AO239" s="174"/>
      <c r="AP239" s="174"/>
      <c r="AQ239" s="174"/>
      <c r="AR239" s="174"/>
      <c r="AS239" s="174"/>
      <c r="AT239" s="174"/>
      <c r="AU239" s="174"/>
      <c r="AV239" s="174"/>
      <c r="AW239" s="174"/>
      <c r="AX239" s="174"/>
      <c r="AY239" s="174"/>
      <c r="AZ239" s="174"/>
      <c r="BA239" s="174"/>
      <c r="BB239" s="174"/>
      <c r="BC239" s="174"/>
      <c r="BD239" s="174"/>
      <c r="BE239" s="174"/>
      <c r="BF239" s="174"/>
      <c r="BG239" s="174"/>
      <c r="BH239" s="174"/>
    </row>
    <row r="240" spans="1:60" ht="14.15" customHeight="1">
      <c r="A240" s="159">
        <v>234</v>
      </c>
      <c r="B240" s="59" t="s">
        <v>867</v>
      </c>
      <c r="C240" s="59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</row>
    <row r="241" spans="1:60" s="175" customFormat="1" ht="14.15" customHeight="1">
      <c r="A241" s="159">
        <v>235</v>
      </c>
      <c r="B241" s="58" t="s">
        <v>1084</v>
      </c>
      <c r="C241" s="160">
        <v>93977971.09415172</v>
      </c>
      <c r="D241" s="168">
        <v>0</v>
      </c>
      <c r="E241" s="168">
        <v>0</v>
      </c>
      <c r="F241" s="168">
        <v>0</v>
      </c>
      <c r="G241" s="168">
        <v>0</v>
      </c>
      <c r="H241" s="168">
        <v>0</v>
      </c>
      <c r="I241" s="168">
        <v>0</v>
      </c>
      <c r="J241" s="168">
        <v>0</v>
      </c>
      <c r="K241" s="168">
        <v>0</v>
      </c>
      <c r="L241" s="168">
        <v>0</v>
      </c>
      <c r="M241" s="168">
        <v>0</v>
      </c>
      <c r="N241" s="168">
        <v>0</v>
      </c>
      <c r="O241" s="168">
        <v>0</v>
      </c>
      <c r="P241" s="168">
        <v>0</v>
      </c>
      <c r="Q241" s="168">
        <v>0</v>
      </c>
      <c r="R241" s="168">
        <v>0</v>
      </c>
      <c r="S241" s="168">
        <v>0</v>
      </c>
      <c r="T241" s="168">
        <v>0</v>
      </c>
      <c r="U241" s="168">
        <v>-5514295.8700000355</v>
      </c>
      <c r="V241" s="168">
        <v>0</v>
      </c>
      <c r="W241" s="168">
        <v>0</v>
      </c>
      <c r="X241" s="168">
        <v>0</v>
      </c>
      <c r="Y241" s="168">
        <v>0</v>
      </c>
      <c r="Z241" s="168">
        <v>0</v>
      </c>
      <c r="AA241" s="168">
        <v>0</v>
      </c>
      <c r="AB241" s="168">
        <v>0</v>
      </c>
      <c r="AC241" s="168">
        <v>0</v>
      </c>
      <c r="AD241" s="168">
        <v>0</v>
      </c>
      <c r="AE241" s="168">
        <v>0</v>
      </c>
      <c r="AF241" s="168">
        <v>0</v>
      </c>
      <c r="AG241" s="168">
        <v>0</v>
      </c>
      <c r="AH241" s="168">
        <v>0</v>
      </c>
      <c r="AI241" s="168">
        <v>0</v>
      </c>
      <c r="AJ241" s="168">
        <v>0</v>
      </c>
      <c r="AK241" s="168">
        <v>0</v>
      </c>
      <c r="AL241" s="168">
        <v>0</v>
      </c>
      <c r="AM241" s="168">
        <v>0</v>
      </c>
      <c r="AN241" s="168">
        <v>0</v>
      </c>
      <c r="AO241" s="168">
        <v>0</v>
      </c>
      <c r="AP241" s="168">
        <v>0</v>
      </c>
      <c r="AQ241" s="168">
        <v>0</v>
      </c>
      <c r="AR241" s="168">
        <v>0</v>
      </c>
      <c r="AS241" s="168">
        <v>0</v>
      </c>
      <c r="AT241" s="168">
        <v>0</v>
      </c>
      <c r="AU241" s="168">
        <v>0</v>
      </c>
      <c r="AV241" s="168">
        <v>0</v>
      </c>
      <c r="AW241" s="168">
        <v>0</v>
      </c>
      <c r="AX241" s="168">
        <v>0</v>
      </c>
      <c r="AY241" s="168">
        <v>0</v>
      </c>
      <c r="AZ241" s="168">
        <v>0</v>
      </c>
      <c r="BA241" s="168">
        <v>0</v>
      </c>
      <c r="BB241" s="168">
        <v>54614594.964151755</v>
      </c>
      <c r="BC241" s="168">
        <v>0</v>
      </c>
      <c r="BD241" s="168">
        <v>44877672</v>
      </c>
      <c r="BE241" s="168">
        <v>0</v>
      </c>
      <c r="BF241" s="168">
        <v>0</v>
      </c>
      <c r="BG241" s="168">
        <v>0</v>
      </c>
      <c r="BH241" s="168">
        <v>0</v>
      </c>
    </row>
    <row r="242" spans="1:60" s="175" customFormat="1" ht="14.15" customHeight="1">
      <c r="A242" s="159">
        <v>236</v>
      </c>
      <c r="B242" s="58" t="s">
        <v>869</v>
      </c>
      <c r="C242" s="160">
        <v>0</v>
      </c>
      <c r="D242" s="168">
        <v>0</v>
      </c>
      <c r="E242" s="168">
        <v>0</v>
      </c>
      <c r="F242" s="168">
        <v>0</v>
      </c>
      <c r="G242" s="168">
        <v>0</v>
      </c>
      <c r="H242" s="168">
        <v>0</v>
      </c>
      <c r="I242" s="168">
        <v>0</v>
      </c>
      <c r="J242" s="168">
        <v>0</v>
      </c>
      <c r="K242" s="168">
        <v>0</v>
      </c>
      <c r="L242" s="168">
        <v>0</v>
      </c>
      <c r="M242" s="168">
        <v>0</v>
      </c>
      <c r="N242" s="168">
        <v>0</v>
      </c>
      <c r="O242" s="168">
        <v>0</v>
      </c>
      <c r="P242" s="168">
        <v>0</v>
      </c>
      <c r="Q242" s="168">
        <v>0</v>
      </c>
      <c r="R242" s="168">
        <v>0</v>
      </c>
      <c r="S242" s="168">
        <v>0</v>
      </c>
      <c r="T242" s="168">
        <v>0</v>
      </c>
      <c r="U242" s="168">
        <v>0</v>
      </c>
      <c r="V242" s="168">
        <v>0</v>
      </c>
      <c r="W242" s="168">
        <v>0</v>
      </c>
      <c r="X242" s="168">
        <v>0</v>
      </c>
      <c r="Y242" s="168">
        <v>0</v>
      </c>
      <c r="Z242" s="168">
        <v>0</v>
      </c>
      <c r="AA242" s="168">
        <v>0</v>
      </c>
      <c r="AB242" s="168">
        <v>0</v>
      </c>
      <c r="AC242" s="168">
        <v>0</v>
      </c>
      <c r="AD242" s="168">
        <v>0</v>
      </c>
      <c r="AE242" s="168">
        <v>0</v>
      </c>
      <c r="AF242" s="168">
        <v>0</v>
      </c>
      <c r="AG242" s="168">
        <v>0</v>
      </c>
      <c r="AH242" s="168">
        <v>0</v>
      </c>
      <c r="AI242" s="168">
        <v>0</v>
      </c>
      <c r="AJ242" s="168">
        <v>0</v>
      </c>
      <c r="AK242" s="168">
        <v>0</v>
      </c>
      <c r="AL242" s="168">
        <v>0</v>
      </c>
      <c r="AM242" s="168">
        <v>0</v>
      </c>
      <c r="AN242" s="168">
        <v>0</v>
      </c>
      <c r="AO242" s="168">
        <v>0</v>
      </c>
      <c r="AP242" s="168">
        <v>0</v>
      </c>
      <c r="AQ242" s="168">
        <v>0</v>
      </c>
      <c r="AR242" s="168">
        <v>0</v>
      </c>
      <c r="AS242" s="168">
        <v>0</v>
      </c>
      <c r="AT242" s="168">
        <v>0</v>
      </c>
      <c r="AU242" s="168">
        <v>0</v>
      </c>
      <c r="AV242" s="168">
        <v>0</v>
      </c>
      <c r="AW242" s="168">
        <v>0</v>
      </c>
      <c r="AX242" s="168">
        <v>0</v>
      </c>
      <c r="AY242" s="168">
        <v>0</v>
      </c>
      <c r="AZ242" s="168">
        <v>0</v>
      </c>
      <c r="BA242" s="168">
        <v>0</v>
      </c>
      <c r="BB242" s="168">
        <v>0</v>
      </c>
      <c r="BC242" s="168">
        <v>0</v>
      </c>
      <c r="BD242" s="168">
        <v>0</v>
      </c>
      <c r="BE242" s="168">
        <v>0</v>
      </c>
      <c r="BF242" s="168">
        <v>0</v>
      </c>
      <c r="BG242" s="168">
        <v>0</v>
      </c>
      <c r="BH242" s="168">
        <v>0</v>
      </c>
    </row>
    <row r="243" spans="1:60" s="175" customFormat="1" ht="14.15" customHeight="1">
      <c r="A243" s="159">
        <v>237</v>
      </c>
      <c r="B243" s="58" t="s">
        <v>870</v>
      </c>
      <c r="C243" s="160">
        <v>0</v>
      </c>
      <c r="D243" s="168">
        <v>0</v>
      </c>
      <c r="E243" s="168">
        <v>0</v>
      </c>
      <c r="F243" s="168">
        <v>0</v>
      </c>
      <c r="G243" s="168">
        <v>0</v>
      </c>
      <c r="H243" s="168">
        <v>0</v>
      </c>
      <c r="I243" s="168">
        <v>0</v>
      </c>
      <c r="J243" s="168">
        <v>0</v>
      </c>
      <c r="K243" s="168">
        <v>0</v>
      </c>
      <c r="L243" s="168">
        <v>0</v>
      </c>
      <c r="M243" s="168">
        <v>0</v>
      </c>
      <c r="N243" s="168">
        <v>0</v>
      </c>
      <c r="O243" s="168">
        <v>0</v>
      </c>
      <c r="P243" s="168">
        <v>0</v>
      </c>
      <c r="Q243" s="168">
        <v>0</v>
      </c>
      <c r="R243" s="168">
        <v>0</v>
      </c>
      <c r="S243" s="168">
        <v>0</v>
      </c>
      <c r="T243" s="168">
        <v>0</v>
      </c>
      <c r="U243" s="168">
        <v>0</v>
      </c>
      <c r="V243" s="168">
        <v>0</v>
      </c>
      <c r="W243" s="168">
        <v>0</v>
      </c>
      <c r="X243" s="168">
        <v>0</v>
      </c>
      <c r="Y243" s="168">
        <v>0</v>
      </c>
      <c r="Z243" s="168">
        <v>0</v>
      </c>
      <c r="AA243" s="168">
        <v>0</v>
      </c>
      <c r="AB243" s="168">
        <v>0</v>
      </c>
      <c r="AC243" s="168">
        <v>0</v>
      </c>
      <c r="AD243" s="168">
        <v>0</v>
      </c>
      <c r="AE243" s="168">
        <v>0</v>
      </c>
      <c r="AF243" s="168">
        <v>0</v>
      </c>
      <c r="AG243" s="168">
        <v>0</v>
      </c>
      <c r="AH243" s="168">
        <v>0</v>
      </c>
      <c r="AI243" s="168">
        <v>0</v>
      </c>
      <c r="AJ243" s="168">
        <v>0</v>
      </c>
      <c r="AK243" s="168">
        <v>0</v>
      </c>
      <c r="AL243" s="168">
        <v>0</v>
      </c>
      <c r="AM243" s="168">
        <v>0</v>
      </c>
      <c r="AN243" s="168">
        <v>0</v>
      </c>
      <c r="AO243" s="168">
        <v>0</v>
      </c>
      <c r="AP243" s="168">
        <v>0</v>
      </c>
      <c r="AQ243" s="168">
        <v>0</v>
      </c>
      <c r="AR243" s="168">
        <v>0</v>
      </c>
      <c r="AS243" s="168">
        <v>0</v>
      </c>
      <c r="AT243" s="168">
        <v>0</v>
      </c>
      <c r="AU243" s="168">
        <v>0</v>
      </c>
      <c r="AV243" s="168">
        <v>0</v>
      </c>
      <c r="AW243" s="168">
        <v>0</v>
      </c>
      <c r="AX243" s="168">
        <v>0</v>
      </c>
      <c r="AY243" s="168">
        <v>0</v>
      </c>
      <c r="AZ243" s="168">
        <v>0</v>
      </c>
      <c r="BA243" s="168">
        <v>0</v>
      </c>
      <c r="BB243" s="168">
        <v>0</v>
      </c>
      <c r="BC243" s="168">
        <v>0</v>
      </c>
      <c r="BD243" s="168">
        <v>0</v>
      </c>
      <c r="BE243" s="168">
        <v>0</v>
      </c>
      <c r="BF243" s="168">
        <v>0</v>
      </c>
      <c r="BG243" s="168">
        <v>0</v>
      </c>
      <c r="BH243" s="168">
        <v>0</v>
      </c>
    </row>
    <row r="244" spans="1:60" s="175" customFormat="1" ht="14.15" customHeight="1">
      <c r="A244" s="159">
        <v>238</v>
      </c>
      <c r="B244" s="58" t="s">
        <v>871</v>
      </c>
      <c r="C244" s="160">
        <v>0</v>
      </c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</row>
    <row r="245" spans="1:60" s="175" customFormat="1" ht="14.15" customHeight="1">
      <c r="A245" s="159">
        <v>239</v>
      </c>
      <c r="B245" s="58" t="s">
        <v>1085</v>
      </c>
      <c r="C245" s="160">
        <v>0</v>
      </c>
      <c r="D245" s="168">
        <v>0</v>
      </c>
      <c r="E245" s="168">
        <v>0</v>
      </c>
      <c r="F245" s="168">
        <v>0</v>
      </c>
      <c r="G245" s="168">
        <v>0</v>
      </c>
      <c r="H245" s="168">
        <v>0</v>
      </c>
      <c r="I245" s="168">
        <v>0</v>
      </c>
      <c r="J245" s="168">
        <v>0</v>
      </c>
      <c r="K245" s="168">
        <v>0</v>
      </c>
      <c r="L245" s="168">
        <v>0</v>
      </c>
      <c r="M245" s="168">
        <v>0</v>
      </c>
      <c r="N245" s="168">
        <v>0</v>
      </c>
      <c r="O245" s="168">
        <v>0</v>
      </c>
      <c r="P245" s="168">
        <v>0</v>
      </c>
      <c r="Q245" s="168">
        <v>0</v>
      </c>
      <c r="R245" s="168">
        <v>0</v>
      </c>
      <c r="S245" s="168">
        <v>0</v>
      </c>
      <c r="T245" s="168">
        <v>0</v>
      </c>
      <c r="U245" s="168">
        <v>0</v>
      </c>
      <c r="V245" s="168">
        <v>0</v>
      </c>
      <c r="W245" s="168">
        <v>0</v>
      </c>
      <c r="X245" s="168">
        <v>0</v>
      </c>
      <c r="Y245" s="168">
        <v>0</v>
      </c>
      <c r="Z245" s="168">
        <v>0</v>
      </c>
      <c r="AA245" s="168">
        <v>0</v>
      </c>
      <c r="AB245" s="168">
        <v>0</v>
      </c>
      <c r="AC245" s="168">
        <v>0</v>
      </c>
      <c r="AD245" s="168">
        <v>0</v>
      </c>
      <c r="AE245" s="168">
        <v>0</v>
      </c>
      <c r="AF245" s="168">
        <v>0</v>
      </c>
      <c r="AG245" s="168">
        <v>0</v>
      </c>
      <c r="AH245" s="168">
        <v>0</v>
      </c>
      <c r="AI245" s="168">
        <v>0</v>
      </c>
      <c r="AJ245" s="168">
        <v>0</v>
      </c>
      <c r="AK245" s="168">
        <v>0</v>
      </c>
      <c r="AL245" s="168">
        <v>0</v>
      </c>
      <c r="AM245" s="168">
        <v>0</v>
      </c>
      <c r="AN245" s="168">
        <v>0</v>
      </c>
      <c r="AO245" s="168">
        <v>0</v>
      </c>
      <c r="AP245" s="168">
        <v>0</v>
      </c>
      <c r="AQ245" s="168">
        <v>0</v>
      </c>
      <c r="AR245" s="168">
        <v>0</v>
      </c>
      <c r="AS245" s="168">
        <v>0</v>
      </c>
      <c r="AT245" s="168">
        <v>0</v>
      </c>
      <c r="AU245" s="168">
        <v>0</v>
      </c>
      <c r="AV245" s="168">
        <v>0</v>
      </c>
      <c r="AW245" s="168">
        <v>0</v>
      </c>
      <c r="AX245" s="168">
        <v>0</v>
      </c>
      <c r="AY245" s="168">
        <v>0</v>
      </c>
      <c r="AZ245" s="168">
        <v>0</v>
      </c>
      <c r="BA245" s="168">
        <v>0</v>
      </c>
      <c r="BB245" s="168">
        <v>0</v>
      </c>
      <c r="BC245" s="168">
        <v>0</v>
      </c>
      <c r="BD245" s="168">
        <v>0</v>
      </c>
      <c r="BE245" s="168">
        <v>0</v>
      </c>
      <c r="BF245" s="168">
        <v>0</v>
      </c>
      <c r="BG245" s="168">
        <v>0</v>
      </c>
      <c r="BH245" s="168">
        <v>0</v>
      </c>
    </row>
    <row r="246" spans="1:60" ht="14.15" customHeight="1">
      <c r="A246" s="159">
        <v>240</v>
      </c>
      <c r="B246" s="58" t="s">
        <v>873</v>
      </c>
      <c r="C246" s="160">
        <v>0</v>
      </c>
      <c r="D246" s="168">
        <v>0</v>
      </c>
      <c r="E246" s="168">
        <v>0</v>
      </c>
      <c r="F246" s="168">
        <v>0</v>
      </c>
      <c r="G246" s="168">
        <v>0</v>
      </c>
      <c r="H246" s="168">
        <v>0</v>
      </c>
      <c r="I246" s="168">
        <v>0</v>
      </c>
      <c r="J246" s="168">
        <v>0</v>
      </c>
      <c r="K246" s="168">
        <v>0</v>
      </c>
      <c r="L246" s="168">
        <v>0</v>
      </c>
      <c r="M246" s="168">
        <v>0</v>
      </c>
      <c r="N246" s="168">
        <v>0</v>
      </c>
      <c r="O246" s="168">
        <v>0</v>
      </c>
      <c r="P246" s="168">
        <v>0</v>
      </c>
      <c r="Q246" s="168">
        <v>0</v>
      </c>
      <c r="R246" s="168">
        <v>0</v>
      </c>
      <c r="S246" s="168">
        <v>0</v>
      </c>
      <c r="T246" s="168">
        <v>0</v>
      </c>
      <c r="U246" s="168">
        <v>0</v>
      </c>
      <c r="V246" s="168">
        <v>0</v>
      </c>
      <c r="W246" s="168">
        <v>0</v>
      </c>
      <c r="X246" s="168">
        <v>0</v>
      </c>
      <c r="Y246" s="168">
        <v>0</v>
      </c>
      <c r="Z246" s="168">
        <v>0</v>
      </c>
      <c r="AA246" s="168">
        <v>0</v>
      </c>
      <c r="AB246" s="168">
        <v>0</v>
      </c>
      <c r="AC246" s="168">
        <v>0</v>
      </c>
      <c r="AD246" s="168">
        <v>0</v>
      </c>
      <c r="AE246" s="168">
        <v>0</v>
      </c>
      <c r="AF246" s="168">
        <v>0</v>
      </c>
      <c r="AG246" s="168">
        <v>0</v>
      </c>
      <c r="AH246" s="168">
        <v>0</v>
      </c>
      <c r="AI246" s="168">
        <v>0</v>
      </c>
      <c r="AJ246" s="168">
        <v>0</v>
      </c>
      <c r="AK246" s="168">
        <v>0</v>
      </c>
      <c r="AL246" s="168">
        <v>0</v>
      </c>
      <c r="AM246" s="168">
        <v>0</v>
      </c>
      <c r="AN246" s="168">
        <v>0</v>
      </c>
      <c r="AO246" s="168">
        <v>0</v>
      </c>
      <c r="AP246" s="168">
        <v>0</v>
      </c>
      <c r="AQ246" s="168">
        <v>0</v>
      </c>
      <c r="AR246" s="168">
        <v>0</v>
      </c>
      <c r="AS246" s="168">
        <v>0</v>
      </c>
      <c r="AT246" s="168">
        <v>0</v>
      </c>
      <c r="AU246" s="168">
        <v>0</v>
      </c>
      <c r="AV246" s="168">
        <v>0</v>
      </c>
      <c r="AW246" s="168">
        <v>0</v>
      </c>
      <c r="AX246" s="168">
        <v>0</v>
      </c>
      <c r="AY246" s="168">
        <v>0</v>
      </c>
      <c r="AZ246" s="168">
        <v>0</v>
      </c>
      <c r="BA246" s="168">
        <v>0</v>
      </c>
      <c r="BB246" s="168">
        <v>0</v>
      </c>
      <c r="BC246" s="168">
        <v>0</v>
      </c>
      <c r="BD246" s="168">
        <v>0</v>
      </c>
      <c r="BE246" s="168">
        <v>0</v>
      </c>
      <c r="BF246" s="168">
        <v>0</v>
      </c>
      <c r="BG246" s="168">
        <v>0</v>
      </c>
      <c r="BH246" s="168">
        <v>0</v>
      </c>
    </row>
    <row r="247" spans="1:60" ht="14.15" customHeight="1">
      <c r="A247" s="159">
        <v>241</v>
      </c>
      <c r="B247" s="58" t="s">
        <v>874</v>
      </c>
      <c r="C247" s="160">
        <v>10000000</v>
      </c>
      <c r="D247" s="168">
        <v>0</v>
      </c>
      <c r="E247" s="168">
        <v>0</v>
      </c>
      <c r="F247" s="168">
        <v>0</v>
      </c>
      <c r="G247" s="168">
        <v>0</v>
      </c>
      <c r="H247" s="168"/>
      <c r="I247" s="168">
        <v>0</v>
      </c>
      <c r="J247" s="168">
        <v>0</v>
      </c>
      <c r="K247" s="168">
        <v>0</v>
      </c>
      <c r="L247" s="168">
        <v>0</v>
      </c>
      <c r="M247" s="168">
        <v>0</v>
      </c>
      <c r="N247" s="168">
        <v>0</v>
      </c>
      <c r="O247" s="168">
        <v>0</v>
      </c>
      <c r="P247" s="168">
        <v>0</v>
      </c>
      <c r="Q247" s="168">
        <v>0</v>
      </c>
      <c r="R247" s="168">
        <v>0</v>
      </c>
      <c r="S247" s="168">
        <v>0</v>
      </c>
      <c r="T247" s="168">
        <v>0</v>
      </c>
      <c r="U247" s="168">
        <v>0</v>
      </c>
      <c r="V247" s="168">
        <v>0</v>
      </c>
      <c r="W247" s="168">
        <v>0</v>
      </c>
      <c r="X247" s="168">
        <v>0</v>
      </c>
      <c r="Y247" s="168">
        <v>0</v>
      </c>
      <c r="Z247" s="168">
        <v>0</v>
      </c>
      <c r="AA247" s="168">
        <v>0</v>
      </c>
      <c r="AB247" s="168">
        <v>0</v>
      </c>
      <c r="AC247" s="168">
        <v>0</v>
      </c>
      <c r="AD247" s="168">
        <v>0</v>
      </c>
      <c r="AE247" s="168">
        <v>0</v>
      </c>
      <c r="AF247" s="168">
        <v>0</v>
      </c>
      <c r="AG247" s="168">
        <v>0</v>
      </c>
      <c r="AH247" s="168">
        <v>0</v>
      </c>
      <c r="AI247" s="168">
        <v>0</v>
      </c>
      <c r="AJ247" s="168">
        <v>0</v>
      </c>
      <c r="AK247" s="168">
        <v>0</v>
      </c>
      <c r="AL247" s="168">
        <v>0</v>
      </c>
      <c r="AM247" s="168">
        <v>0</v>
      </c>
      <c r="AN247" s="168">
        <v>0</v>
      </c>
      <c r="AO247" s="168">
        <v>0</v>
      </c>
      <c r="AP247" s="168">
        <v>0</v>
      </c>
      <c r="AQ247" s="168">
        <v>0</v>
      </c>
      <c r="AR247" s="168">
        <v>0</v>
      </c>
      <c r="AS247" s="168">
        <v>0</v>
      </c>
      <c r="AT247" s="168">
        <v>0</v>
      </c>
      <c r="AU247" s="168">
        <v>0</v>
      </c>
      <c r="AV247" s="168">
        <v>0</v>
      </c>
      <c r="AW247" s="168">
        <v>0</v>
      </c>
      <c r="AX247" s="168">
        <v>0</v>
      </c>
      <c r="AY247" s="168">
        <v>10000000</v>
      </c>
      <c r="AZ247" s="168">
        <v>0</v>
      </c>
      <c r="BA247" s="168">
        <v>0</v>
      </c>
      <c r="BB247" s="168">
        <v>0</v>
      </c>
      <c r="BC247" s="168">
        <v>0</v>
      </c>
      <c r="BD247" s="168">
        <v>0</v>
      </c>
      <c r="BE247" s="168">
        <v>0</v>
      </c>
      <c r="BF247" s="168">
        <v>0</v>
      </c>
      <c r="BG247" s="168">
        <v>0</v>
      </c>
      <c r="BH247" s="168">
        <v>0</v>
      </c>
    </row>
    <row r="248" spans="1:60" ht="14.15" customHeight="1">
      <c r="A248" s="159">
        <v>242</v>
      </c>
      <c r="B248" s="171" t="s">
        <v>875</v>
      </c>
      <c r="C248" s="160">
        <v>0</v>
      </c>
      <c r="D248" s="168">
        <v>0</v>
      </c>
      <c r="E248" s="168">
        <v>0</v>
      </c>
      <c r="F248" s="168">
        <v>0</v>
      </c>
      <c r="G248" s="168">
        <v>0</v>
      </c>
      <c r="H248" s="168">
        <v>0</v>
      </c>
      <c r="I248" s="168">
        <v>0</v>
      </c>
      <c r="J248" s="168">
        <v>0</v>
      </c>
      <c r="K248" s="168">
        <v>0</v>
      </c>
      <c r="L248" s="168">
        <v>0</v>
      </c>
      <c r="M248" s="168">
        <v>0</v>
      </c>
      <c r="N248" s="168">
        <v>0</v>
      </c>
      <c r="O248" s="168">
        <v>0</v>
      </c>
      <c r="P248" s="168">
        <v>0</v>
      </c>
      <c r="Q248" s="168">
        <v>0</v>
      </c>
      <c r="R248" s="168">
        <v>0</v>
      </c>
      <c r="S248" s="168">
        <v>0</v>
      </c>
      <c r="T248" s="168">
        <v>0</v>
      </c>
      <c r="U248" s="168">
        <v>0</v>
      </c>
      <c r="V248" s="168">
        <v>0</v>
      </c>
      <c r="W248" s="168">
        <v>0</v>
      </c>
      <c r="X248" s="168">
        <v>0</v>
      </c>
      <c r="Y248" s="168">
        <v>0</v>
      </c>
      <c r="Z248" s="168">
        <v>0</v>
      </c>
      <c r="AA248" s="168">
        <v>0</v>
      </c>
      <c r="AB248" s="168">
        <v>0</v>
      </c>
      <c r="AC248" s="168">
        <v>0</v>
      </c>
      <c r="AD248" s="168">
        <v>0</v>
      </c>
      <c r="AE248" s="168">
        <v>0</v>
      </c>
      <c r="AF248" s="168">
        <v>0</v>
      </c>
      <c r="AG248" s="168">
        <v>0</v>
      </c>
      <c r="AH248" s="168">
        <v>0</v>
      </c>
      <c r="AI248" s="168">
        <v>0</v>
      </c>
      <c r="AJ248" s="168">
        <v>0</v>
      </c>
      <c r="AK248" s="168">
        <v>0</v>
      </c>
      <c r="AL248" s="168">
        <v>0</v>
      </c>
      <c r="AM248" s="168">
        <v>0</v>
      </c>
      <c r="AN248" s="168">
        <v>0</v>
      </c>
      <c r="AO248" s="168">
        <v>0</v>
      </c>
      <c r="AP248" s="168">
        <v>0</v>
      </c>
      <c r="AQ248" s="168">
        <v>0</v>
      </c>
      <c r="AR248" s="168">
        <v>0</v>
      </c>
      <c r="AS248" s="168">
        <v>0</v>
      </c>
      <c r="AT248" s="168">
        <v>0</v>
      </c>
      <c r="AU248" s="168">
        <v>0</v>
      </c>
      <c r="AV248" s="168">
        <v>0</v>
      </c>
      <c r="AW248" s="168">
        <v>0</v>
      </c>
      <c r="AX248" s="168">
        <v>0</v>
      </c>
      <c r="AY248" s="168">
        <v>0</v>
      </c>
      <c r="AZ248" s="168">
        <v>0</v>
      </c>
      <c r="BA248" s="168">
        <v>0</v>
      </c>
      <c r="BB248" s="168">
        <v>0</v>
      </c>
      <c r="BC248" s="168">
        <v>0</v>
      </c>
      <c r="BD248" s="168">
        <v>0</v>
      </c>
      <c r="BE248" s="168">
        <v>0</v>
      </c>
      <c r="BF248" s="168">
        <v>0</v>
      </c>
      <c r="BG248" s="168">
        <v>0</v>
      </c>
      <c r="BH248" s="168">
        <v>0</v>
      </c>
    </row>
    <row r="249" spans="1:60" ht="14.15" customHeight="1">
      <c r="A249" s="159">
        <v>243</v>
      </c>
      <c r="B249" s="173" t="s">
        <v>876</v>
      </c>
      <c r="C249" s="181">
        <v>103977971.09415172</v>
      </c>
      <c r="D249" s="181">
        <v>0</v>
      </c>
      <c r="E249" s="181">
        <v>0</v>
      </c>
      <c r="F249" s="181">
        <v>0</v>
      </c>
      <c r="G249" s="181">
        <v>0</v>
      </c>
      <c r="H249" s="181">
        <v>0</v>
      </c>
      <c r="I249" s="181">
        <v>0</v>
      </c>
      <c r="J249" s="181">
        <v>0</v>
      </c>
      <c r="K249" s="181">
        <v>0</v>
      </c>
      <c r="L249" s="181">
        <v>0</v>
      </c>
      <c r="M249" s="181">
        <v>0</v>
      </c>
      <c r="N249" s="181">
        <v>0</v>
      </c>
      <c r="O249" s="181">
        <v>0</v>
      </c>
      <c r="P249" s="181">
        <v>0</v>
      </c>
      <c r="Q249" s="181">
        <v>0</v>
      </c>
      <c r="R249" s="181">
        <v>0</v>
      </c>
      <c r="S249" s="181">
        <v>0</v>
      </c>
      <c r="T249" s="181">
        <v>0</v>
      </c>
      <c r="U249" s="181">
        <v>-5514295.8700000355</v>
      </c>
      <c r="V249" s="181">
        <v>0</v>
      </c>
      <c r="W249" s="181">
        <v>0</v>
      </c>
      <c r="X249" s="181">
        <v>0</v>
      </c>
      <c r="Y249" s="181">
        <v>0</v>
      </c>
      <c r="Z249" s="181">
        <v>0</v>
      </c>
      <c r="AA249" s="181">
        <v>0</v>
      </c>
      <c r="AB249" s="181">
        <v>0</v>
      </c>
      <c r="AC249" s="181">
        <v>0</v>
      </c>
      <c r="AD249" s="181">
        <v>0</v>
      </c>
      <c r="AE249" s="181">
        <v>0</v>
      </c>
      <c r="AF249" s="181">
        <v>0</v>
      </c>
      <c r="AG249" s="181">
        <v>0</v>
      </c>
      <c r="AH249" s="181">
        <v>0</v>
      </c>
      <c r="AI249" s="181">
        <v>0</v>
      </c>
      <c r="AJ249" s="181">
        <v>0</v>
      </c>
      <c r="AK249" s="181">
        <v>0</v>
      </c>
      <c r="AL249" s="181">
        <v>0</v>
      </c>
      <c r="AM249" s="181">
        <v>0</v>
      </c>
      <c r="AN249" s="181">
        <v>0</v>
      </c>
      <c r="AO249" s="181">
        <v>0</v>
      </c>
      <c r="AP249" s="181">
        <v>0</v>
      </c>
      <c r="AQ249" s="181">
        <v>0</v>
      </c>
      <c r="AR249" s="181">
        <v>0</v>
      </c>
      <c r="AS249" s="181">
        <v>0</v>
      </c>
      <c r="AT249" s="181">
        <v>0</v>
      </c>
      <c r="AU249" s="181">
        <v>0</v>
      </c>
      <c r="AV249" s="181">
        <v>0</v>
      </c>
      <c r="AW249" s="181">
        <v>0</v>
      </c>
      <c r="AX249" s="181">
        <v>0</v>
      </c>
      <c r="AY249" s="181">
        <v>10000000</v>
      </c>
      <c r="AZ249" s="181">
        <v>0</v>
      </c>
      <c r="BA249" s="181">
        <v>0</v>
      </c>
      <c r="BB249" s="181">
        <v>54614594.964151755</v>
      </c>
      <c r="BC249" s="181">
        <v>0</v>
      </c>
      <c r="BD249" s="181">
        <v>44877672</v>
      </c>
      <c r="BE249" s="181">
        <v>0</v>
      </c>
      <c r="BF249" s="181">
        <v>0</v>
      </c>
      <c r="BG249" s="181">
        <v>0</v>
      </c>
      <c r="BH249" s="181">
        <v>0</v>
      </c>
    </row>
    <row r="250" spans="1:60" ht="14.15" customHeight="1">
      <c r="A250" s="159">
        <v>244</v>
      </c>
      <c r="B250" s="206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7"/>
      <c r="BF250" s="207"/>
      <c r="BG250" s="207"/>
      <c r="BH250" s="207"/>
    </row>
    <row r="251" spans="1:60" s="59" customFormat="1" ht="14.15" customHeight="1" thickBot="1">
      <c r="A251" s="159">
        <v>245</v>
      </c>
      <c r="B251" s="210" t="s">
        <v>1086</v>
      </c>
      <c r="C251" s="212">
        <v>-138088477.14384821</v>
      </c>
      <c r="D251" s="212">
        <v>0</v>
      </c>
      <c r="E251" s="212">
        <v>0</v>
      </c>
      <c r="F251" s="212">
        <v>0</v>
      </c>
      <c r="G251" s="212">
        <v>0</v>
      </c>
      <c r="H251" s="212">
        <v>0</v>
      </c>
      <c r="I251" s="212">
        <v>0</v>
      </c>
      <c r="J251" s="212">
        <v>0</v>
      </c>
      <c r="K251" s="212">
        <v>0</v>
      </c>
      <c r="L251" s="212">
        <v>0</v>
      </c>
      <c r="M251" s="212">
        <v>0</v>
      </c>
      <c r="N251" s="212">
        <v>0</v>
      </c>
      <c r="O251" s="212">
        <v>0</v>
      </c>
      <c r="P251" s="212">
        <v>0</v>
      </c>
      <c r="Q251" s="212">
        <v>0</v>
      </c>
      <c r="R251" s="212">
        <v>0</v>
      </c>
      <c r="S251" s="212">
        <v>0</v>
      </c>
      <c r="T251" s="212">
        <v>0</v>
      </c>
      <c r="U251" s="212">
        <v>20188819.880000077</v>
      </c>
      <c r="V251" s="212">
        <v>0</v>
      </c>
      <c r="W251" s="212">
        <v>0</v>
      </c>
      <c r="X251" s="212">
        <v>0</v>
      </c>
      <c r="Y251" s="212">
        <v>0</v>
      </c>
      <c r="Z251" s="212">
        <v>0</v>
      </c>
      <c r="AA251" s="212">
        <v>0</v>
      </c>
      <c r="AB251" s="212">
        <v>0</v>
      </c>
      <c r="AC251" s="212">
        <v>0</v>
      </c>
      <c r="AD251" s="212">
        <v>0</v>
      </c>
      <c r="AE251" s="212">
        <v>0</v>
      </c>
      <c r="AF251" s="212">
        <v>0</v>
      </c>
      <c r="AG251" s="212">
        <v>0</v>
      </c>
      <c r="AH251" s="212">
        <v>0</v>
      </c>
      <c r="AI251" s="212">
        <v>0</v>
      </c>
      <c r="AJ251" s="212">
        <v>0</v>
      </c>
      <c r="AK251" s="212">
        <v>0</v>
      </c>
      <c r="AL251" s="212">
        <v>0</v>
      </c>
      <c r="AM251" s="212">
        <v>0</v>
      </c>
      <c r="AN251" s="212">
        <v>0</v>
      </c>
      <c r="AO251" s="212">
        <v>0</v>
      </c>
      <c r="AP251" s="212">
        <v>0</v>
      </c>
      <c r="AQ251" s="212">
        <v>0</v>
      </c>
      <c r="AR251" s="212">
        <v>0</v>
      </c>
      <c r="AS251" s="212">
        <v>0</v>
      </c>
      <c r="AT251" s="212">
        <v>0</v>
      </c>
      <c r="AU251" s="212">
        <v>-127654870.42999995</v>
      </c>
      <c r="AV251" s="212">
        <v>18000000</v>
      </c>
      <c r="AW251" s="212">
        <v>88971323.609999999</v>
      </c>
      <c r="AX251" s="212">
        <v>-88971323.609999999</v>
      </c>
      <c r="AY251" s="212">
        <v>10000000</v>
      </c>
      <c r="AZ251" s="212">
        <v>0</v>
      </c>
      <c r="BA251" s="212">
        <v>0</v>
      </c>
      <c r="BB251" s="212">
        <v>54614594.964151755</v>
      </c>
      <c r="BC251" s="212">
        <v>0</v>
      </c>
      <c r="BD251" s="212">
        <v>-113080671</v>
      </c>
      <c r="BE251" s="212">
        <v>-341158</v>
      </c>
      <c r="BF251" s="212">
        <v>0</v>
      </c>
      <c r="BG251" s="212">
        <v>0</v>
      </c>
      <c r="BH251" s="212">
        <v>0</v>
      </c>
    </row>
    <row r="252" spans="1:60" ht="14.15" customHeight="1" thickTop="1">
      <c r="A252" s="159">
        <v>246</v>
      </c>
      <c r="B252" s="160"/>
      <c r="C252" s="160"/>
    </row>
    <row r="253" spans="1:60" ht="14.15" customHeight="1">
      <c r="A253" s="159">
        <v>247</v>
      </c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</row>
    <row r="254" spans="1:60" ht="14.15" customHeight="1">
      <c r="A254" s="159">
        <v>248</v>
      </c>
      <c r="B254" s="170" t="s">
        <v>681</v>
      </c>
      <c r="C254" s="160">
        <v>-53897239.240777612</v>
      </c>
      <c r="D254" s="168">
        <v>2449583</v>
      </c>
      <c r="E254" s="168">
        <v>-515361.63697997667</v>
      </c>
      <c r="F254" s="168">
        <v>145034</v>
      </c>
      <c r="G254" s="168">
        <v>2712449.39</v>
      </c>
      <c r="H254" s="168">
        <v>33001096.547184512</v>
      </c>
      <c r="I254" s="168">
        <v>0</v>
      </c>
      <c r="J254" s="168">
        <v>-5276.19</v>
      </c>
      <c r="K254" s="168">
        <v>-19703413</v>
      </c>
      <c r="L254" s="168">
        <v>-49418888</v>
      </c>
      <c r="M254" s="168">
        <v>-16771447</v>
      </c>
      <c r="N254" s="168">
        <v>0</v>
      </c>
      <c r="O254" s="168">
        <v>-628079.1</v>
      </c>
      <c r="P254" s="168">
        <v>-373893.79</v>
      </c>
      <c r="Q254" s="261">
        <v>-3776111.9253208702</v>
      </c>
      <c r="R254" s="168">
        <v>-1012931.5356612798</v>
      </c>
      <c r="S254" s="168">
        <v>0</v>
      </c>
      <c r="T254" s="168">
        <v>0</v>
      </c>
      <c r="U254" s="168">
        <v>0</v>
      </c>
      <c r="V254" s="168">
        <v>0</v>
      </c>
      <c r="W254" s="168">
        <v>0</v>
      </c>
      <c r="X254" s="168">
        <v>0</v>
      </c>
      <c r="Y254" s="168">
        <v>0</v>
      </c>
      <c r="Z254" s="168">
        <v>0</v>
      </c>
      <c r="AA254" s="168">
        <v>0</v>
      </c>
      <c r="AB254" s="168">
        <v>0</v>
      </c>
      <c r="AC254" s="168">
        <v>0</v>
      </c>
      <c r="AD254" s="168">
        <v>0</v>
      </c>
      <c r="AE254" s="168">
        <v>0</v>
      </c>
      <c r="AF254" s="168">
        <v>0</v>
      </c>
      <c r="AG254" s="168">
        <v>0</v>
      </c>
      <c r="AH254" s="168">
        <v>0</v>
      </c>
      <c r="AI254" s="168">
        <v>0</v>
      </c>
      <c r="AJ254" s="168">
        <v>0</v>
      </c>
      <c r="AK254" s="168">
        <v>0</v>
      </c>
      <c r="AL254" s="168">
        <v>0</v>
      </c>
      <c r="AM254" s="168">
        <v>0</v>
      </c>
      <c r="AN254" s="168">
        <v>0</v>
      </c>
      <c r="AO254" s="168">
        <v>0</v>
      </c>
      <c r="AP254" s="168">
        <v>0</v>
      </c>
      <c r="AQ254" s="168">
        <v>0</v>
      </c>
      <c r="AR254" s="168">
        <v>0</v>
      </c>
      <c r="AS254" s="168">
        <v>0</v>
      </c>
      <c r="AT254" s="168">
        <v>0</v>
      </c>
      <c r="AU254" s="168">
        <v>0</v>
      </c>
      <c r="AV254" s="168">
        <v>0</v>
      </c>
      <c r="AW254" s="168">
        <v>0</v>
      </c>
      <c r="AX254" s="168">
        <v>0</v>
      </c>
      <c r="AY254" s="168">
        <v>0</v>
      </c>
      <c r="AZ254" s="168">
        <v>0</v>
      </c>
      <c r="BA254" s="168">
        <v>0</v>
      </c>
      <c r="BB254" s="168">
        <v>0</v>
      </c>
      <c r="BC254" s="168">
        <v>0</v>
      </c>
      <c r="BD254" s="168">
        <v>0</v>
      </c>
      <c r="BE254" s="168">
        <v>0</v>
      </c>
      <c r="BF254" s="168">
        <v>0</v>
      </c>
      <c r="BG254" s="168">
        <v>0</v>
      </c>
      <c r="BH254" s="168">
        <v>0</v>
      </c>
    </row>
    <row r="255" spans="1:60" ht="14.15" customHeight="1">
      <c r="A255" s="159">
        <v>249</v>
      </c>
      <c r="B255" s="170" t="s">
        <v>879</v>
      </c>
      <c r="C255" s="160">
        <v>0</v>
      </c>
      <c r="D255" s="168">
        <v>0</v>
      </c>
      <c r="E255" s="168">
        <v>0</v>
      </c>
      <c r="F255" s="168">
        <v>0</v>
      </c>
      <c r="G255" s="168">
        <v>0</v>
      </c>
      <c r="H255" s="168">
        <v>0</v>
      </c>
      <c r="I255" s="168">
        <v>0</v>
      </c>
      <c r="J255" s="168">
        <v>0</v>
      </c>
      <c r="K255" s="168">
        <v>0</v>
      </c>
      <c r="L255" s="168">
        <v>0</v>
      </c>
      <c r="M255" s="168">
        <v>0</v>
      </c>
      <c r="N255" s="168">
        <v>0</v>
      </c>
      <c r="O255" s="168">
        <v>0</v>
      </c>
      <c r="P255" s="168">
        <v>0</v>
      </c>
      <c r="Q255" s="168">
        <v>0</v>
      </c>
      <c r="R255" s="168">
        <v>0</v>
      </c>
      <c r="S255" s="168">
        <v>0</v>
      </c>
      <c r="T255" s="168">
        <v>0</v>
      </c>
      <c r="U255" s="168">
        <v>0</v>
      </c>
      <c r="V255" s="168">
        <v>0</v>
      </c>
      <c r="W255" s="168">
        <v>0</v>
      </c>
      <c r="X255" s="168">
        <v>0</v>
      </c>
      <c r="Y255" s="168">
        <v>0</v>
      </c>
      <c r="Z255" s="168">
        <v>0</v>
      </c>
      <c r="AA255" s="168">
        <v>0</v>
      </c>
      <c r="AB255" s="168">
        <v>0</v>
      </c>
      <c r="AC255" s="168">
        <v>0</v>
      </c>
      <c r="AD255" s="168">
        <v>0</v>
      </c>
      <c r="AE255" s="168">
        <v>0</v>
      </c>
      <c r="AF255" s="168">
        <v>0</v>
      </c>
      <c r="AG255" s="168">
        <v>0</v>
      </c>
      <c r="AH255" s="168">
        <v>0</v>
      </c>
      <c r="AI255" s="168">
        <v>0</v>
      </c>
      <c r="AJ255" s="168">
        <v>0</v>
      </c>
      <c r="AK255" s="168">
        <v>0</v>
      </c>
      <c r="AL255" s="168">
        <v>0</v>
      </c>
      <c r="AM255" s="168">
        <v>0</v>
      </c>
      <c r="AN255" s="168">
        <v>0</v>
      </c>
      <c r="AO255" s="168">
        <v>0</v>
      </c>
      <c r="AP255" s="168">
        <v>0</v>
      </c>
      <c r="AQ255" s="168">
        <v>0</v>
      </c>
      <c r="AR255" s="168">
        <v>0</v>
      </c>
      <c r="AS255" s="168">
        <v>0</v>
      </c>
      <c r="AT255" s="168">
        <v>0</v>
      </c>
      <c r="AU255" s="168">
        <v>0</v>
      </c>
      <c r="AV255" s="168">
        <v>0</v>
      </c>
      <c r="AW255" s="168">
        <v>0</v>
      </c>
      <c r="AX255" s="168">
        <v>0</v>
      </c>
      <c r="AY255" s="168">
        <v>0</v>
      </c>
      <c r="AZ255" s="168">
        <v>0</v>
      </c>
      <c r="BA255" s="168">
        <v>0</v>
      </c>
      <c r="BB255" s="168">
        <v>0</v>
      </c>
      <c r="BC255" s="168">
        <v>0</v>
      </c>
      <c r="BD255" s="168">
        <v>0</v>
      </c>
      <c r="BE255" s="168">
        <v>0</v>
      </c>
      <c r="BF255" s="168">
        <v>0</v>
      </c>
      <c r="BG255" s="168">
        <v>0</v>
      </c>
      <c r="BH255" s="168">
        <v>0</v>
      </c>
    </row>
    <row r="256" spans="1:60" ht="14.15" customHeight="1">
      <c r="A256" s="159">
        <v>250</v>
      </c>
      <c r="B256" s="170" t="s">
        <v>683</v>
      </c>
      <c r="C256" s="160">
        <v>0</v>
      </c>
      <c r="D256" s="168">
        <v>0</v>
      </c>
      <c r="E256" s="168">
        <v>0</v>
      </c>
      <c r="F256" s="168">
        <v>0</v>
      </c>
      <c r="G256" s="168">
        <v>0</v>
      </c>
      <c r="H256" s="168">
        <v>0</v>
      </c>
      <c r="I256" s="168">
        <v>0</v>
      </c>
      <c r="J256" s="168">
        <v>0</v>
      </c>
      <c r="K256" s="168">
        <v>0</v>
      </c>
      <c r="L256" s="168">
        <v>0</v>
      </c>
      <c r="M256" s="168">
        <v>0</v>
      </c>
      <c r="N256" s="168">
        <v>0</v>
      </c>
      <c r="O256" s="168">
        <v>0</v>
      </c>
      <c r="P256" s="168">
        <v>0</v>
      </c>
      <c r="Q256" s="168">
        <v>0</v>
      </c>
      <c r="R256" s="168">
        <v>0</v>
      </c>
      <c r="S256" s="168">
        <v>0</v>
      </c>
      <c r="T256" s="168">
        <v>0</v>
      </c>
      <c r="U256" s="168">
        <v>0</v>
      </c>
      <c r="V256" s="168">
        <v>0</v>
      </c>
      <c r="W256" s="168">
        <v>0</v>
      </c>
      <c r="X256" s="168">
        <v>0</v>
      </c>
      <c r="Y256" s="168">
        <v>0</v>
      </c>
      <c r="Z256" s="168">
        <v>0</v>
      </c>
      <c r="AA256" s="168">
        <v>0</v>
      </c>
      <c r="AB256" s="168">
        <v>0</v>
      </c>
      <c r="AC256" s="168">
        <v>0</v>
      </c>
      <c r="AD256" s="168">
        <v>0</v>
      </c>
      <c r="AE256" s="168">
        <v>0</v>
      </c>
      <c r="AF256" s="168">
        <v>0</v>
      </c>
      <c r="AG256" s="168">
        <v>0</v>
      </c>
      <c r="AH256" s="168">
        <v>0</v>
      </c>
      <c r="AI256" s="168">
        <v>0</v>
      </c>
      <c r="AJ256" s="168">
        <v>0</v>
      </c>
      <c r="AK256" s="168">
        <v>0</v>
      </c>
      <c r="AL256" s="168">
        <v>0</v>
      </c>
      <c r="AM256" s="168">
        <v>0</v>
      </c>
      <c r="AN256" s="168">
        <v>0</v>
      </c>
      <c r="AO256" s="168">
        <v>0</v>
      </c>
      <c r="AP256" s="168">
        <v>0</v>
      </c>
      <c r="AQ256" s="168">
        <v>0</v>
      </c>
      <c r="AR256" s="168">
        <v>0</v>
      </c>
      <c r="AS256" s="168">
        <v>0</v>
      </c>
      <c r="AT256" s="168">
        <v>0</v>
      </c>
      <c r="AU256" s="168">
        <v>0</v>
      </c>
      <c r="AV256" s="168">
        <v>0</v>
      </c>
      <c r="AW256" s="168">
        <v>0</v>
      </c>
      <c r="AX256" s="168">
        <v>0</v>
      </c>
      <c r="AY256" s="168">
        <v>0</v>
      </c>
      <c r="AZ256" s="168">
        <v>0</v>
      </c>
      <c r="BA256" s="168">
        <v>0</v>
      </c>
      <c r="BB256" s="168">
        <v>0</v>
      </c>
      <c r="BC256" s="168">
        <v>0</v>
      </c>
      <c r="BD256" s="168">
        <v>0</v>
      </c>
      <c r="BE256" s="168">
        <v>0</v>
      </c>
      <c r="BF256" s="168">
        <v>0</v>
      </c>
      <c r="BG256" s="168">
        <v>0</v>
      </c>
      <c r="BH256" s="168">
        <v>0</v>
      </c>
    </row>
    <row r="257" spans="1:60" ht="14.15" customHeight="1">
      <c r="A257" s="159">
        <v>251</v>
      </c>
      <c r="B257" s="170"/>
      <c r="C257" s="160">
        <v>0</v>
      </c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</row>
    <row r="258" spans="1:60" ht="14.15" customHeight="1">
      <c r="A258" s="159">
        <v>252</v>
      </c>
      <c r="B258" s="59" t="s">
        <v>880</v>
      </c>
      <c r="C258" s="160">
        <v>0</v>
      </c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</row>
    <row r="259" spans="1:60" ht="14.15" customHeight="1">
      <c r="A259" s="159">
        <v>253</v>
      </c>
      <c r="B259" s="58" t="s">
        <v>881</v>
      </c>
      <c r="C259" s="160">
        <v>0</v>
      </c>
      <c r="D259" s="168">
        <v>0</v>
      </c>
      <c r="E259" s="168">
        <v>0</v>
      </c>
      <c r="F259" s="168">
        <v>0</v>
      </c>
      <c r="G259" s="168">
        <v>0</v>
      </c>
      <c r="H259" s="168">
        <v>0</v>
      </c>
      <c r="I259" s="168">
        <v>0</v>
      </c>
      <c r="J259" s="168">
        <v>0</v>
      </c>
      <c r="K259" s="168">
        <v>0</v>
      </c>
      <c r="L259" s="168">
        <v>0</v>
      </c>
      <c r="M259" s="168">
        <v>0</v>
      </c>
      <c r="N259" s="168">
        <v>0</v>
      </c>
      <c r="O259" s="168">
        <v>0</v>
      </c>
      <c r="P259" s="168">
        <v>0</v>
      </c>
      <c r="Q259" s="168">
        <v>0</v>
      </c>
      <c r="R259" s="168">
        <v>0</v>
      </c>
      <c r="S259" s="168">
        <v>0</v>
      </c>
      <c r="T259" s="168">
        <v>0</v>
      </c>
      <c r="U259" s="168">
        <v>0</v>
      </c>
      <c r="V259" s="168">
        <v>0</v>
      </c>
      <c r="W259" s="168">
        <v>0</v>
      </c>
      <c r="X259" s="168">
        <v>0</v>
      </c>
      <c r="Y259" s="168">
        <v>0</v>
      </c>
      <c r="Z259" s="168">
        <v>0</v>
      </c>
      <c r="AA259" s="168">
        <v>0</v>
      </c>
      <c r="AB259" s="168">
        <v>0</v>
      </c>
      <c r="AC259" s="168">
        <v>0</v>
      </c>
      <c r="AD259" s="168">
        <v>0</v>
      </c>
      <c r="AE259" s="168">
        <v>0</v>
      </c>
      <c r="AF259" s="168">
        <v>0</v>
      </c>
      <c r="AG259" s="168">
        <v>0</v>
      </c>
      <c r="AH259" s="168">
        <v>0</v>
      </c>
      <c r="AI259" s="168">
        <v>0</v>
      </c>
      <c r="AJ259" s="168">
        <v>0</v>
      </c>
      <c r="AK259" s="168">
        <v>0</v>
      </c>
      <c r="AL259" s="168">
        <v>0</v>
      </c>
      <c r="AM259" s="168">
        <v>0</v>
      </c>
      <c r="AN259" s="168">
        <v>0</v>
      </c>
      <c r="AO259" s="168">
        <v>0</v>
      </c>
      <c r="AP259" s="168">
        <v>0</v>
      </c>
      <c r="AQ259" s="168">
        <v>0</v>
      </c>
      <c r="AR259" s="168">
        <v>0</v>
      </c>
      <c r="AS259" s="168">
        <v>0</v>
      </c>
      <c r="AT259" s="168">
        <v>0</v>
      </c>
      <c r="AU259" s="168">
        <v>0</v>
      </c>
      <c r="AV259" s="168">
        <v>0</v>
      </c>
      <c r="AW259" s="168">
        <v>0</v>
      </c>
      <c r="AX259" s="168">
        <v>0</v>
      </c>
      <c r="AY259" s="168">
        <v>0</v>
      </c>
      <c r="AZ259" s="168">
        <v>0</v>
      </c>
      <c r="BA259" s="168">
        <v>0</v>
      </c>
      <c r="BB259" s="168">
        <v>0</v>
      </c>
      <c r="BC259" s="168">
        <v>0</v>
      </c>
      <c r="BD259" s="168">
        <v>0</v>
      </c>
      <c r="BE259" s="168">
        <v>0</v>
      </c>
      <c r="BF259" s="168">
        <v>0</v>
      </c>
      <c r="BG259" s="168">
        <v>0</v>
      </c>
      <c r="BH259" s="168">
        <v>0</v>
      </c>
    </row>
    <row r="260" spans="1:60" ht="14.15" customHeight="1">
      <c r="A260" s="159">
        <v>254</v>
      </c>
      <c r="B260" s="58" t="s">
        <v>882</v>
      </c>
      <c r="C260" s="160">
        <v>316449.31359999999</v>
      </c>
      <c r="D260" s="168">
        <v>0</v>
      </c>
      <c r="E260" s="168">
        <v>0</v>
      </c>
      <c r="F260" s="168">
        <v>0</v>
      </c>
      <c r="G260" s="168">
        <v>0</v>
      </c>
      <c r="H260" s="168">
        <v>0</v>
      </c>
      <c r="I260" s="168">
        <v>0</v>
      </c>
      <c r="J260" s="168">
        <v>0</v>
      </c>
      <c r="K260" s="168">
        <v>0</v>
      </c>
      <c r="L260" s="168">
        <v>0</v>
      </c>
      <c r="M260" s="168">
        <v>0</v>
      </c>
      <c r="N260" s="168">
        <v>0</v>
      </c>
      <c r="O260" s="168">
        <v>0</v>
      </c>
      <c r="P260" s="168">
        <v>0</v>
      </c>
      <c r="Q260" s="168">
        <v>0</v>
      </c>
      <c r="R260" s="168">
        <v>0</v>
      </c>
      <c r="S260" s="168">
        <v>0</v>
      </c>
      <c r="T260" s="168">
        <v>0</v>
      </c>
      <c r="U260" s="168">
        <v>316449.31359999999</v>
      </c>
      <c r="V260" s="168">
        <v>0</v>
      </c>
      <c r="W260" s="168">
        <v>0</v>
      </c>
      <c r="X260" s="168">
        <v>0</v>
      </c>
      <c r="Y260" s="168">
        <v>0</v>
      </c>
      <c r="Z260" s="168">
        <v>0</v>
      </c>
      <c r="AA260" s="168">
        <v>0</v>
      </c>
      <c r="AB260" s="168">
        <v>0</v>
      </c>
      <c r="AC260" s="168">
        <v>0</v>
      </c>
      <c r="AD260" s="168">
        <v>0</v>
      </c>
      <c r="AE260" s="168">
        <v>0</v>
      </c>
      <c r="AF260" s="168">
        <v>0</v>
      </c>
      <c r="AG260" s="168">
        <v>0</v>
      </c>
      <c r="AH260" s="168">
        <v>0</v>
      </c>
      <c r="AI260" s="168">
        <v>0</v>
      </c>
      <c r="AJ260" s="168">
        <v>0</v>
      </c>
      <c r="AK260" s="168">
        <v>0</v>
      </c>
      <c r="AL260" s="168">
        <v>0</v>
      </c>
      <c r="AM260" s="168">
        <v>0</v>
      </c>
      <c r="AN260" s="168">
        <v>0</v>
      </c>
      <c r="AO260" s="168">
        <v>0</v>
      </c>
      <c r="AP260" s="168">
        <v>0</v>
      </c>
      <c r="AQ260" s="168">
        <v>0</v>
      </c>
      <c r="AR260" s="168">
        <v>0</v>
      </c>
      <c r="AS260" s="168">
        <v>0</v>
      </c>
      <c r="AT260" s="168">
        <v>0</v>
      </c>
      <c r="AU260" s="168">
        <v>0</v>
      </c>
      <c r="AV260" s="168">
        <v>0</v>
      </c>
      <c r="AW260" s="168">
        <v>0</v>
      </c>
      <c r="AX260" s="168">
        <v>0</v>
      </c>
      <c r="AY260" s="168">
        <v>0</v>
      </c>
      <c r="AZ260" s="168">
        <v>0</v>
      </c>
      <c r="BA260" s="168">
        <v>0</v>
      </c>
      <c r="BB260" s="168">
        <v>0</v>
      </c>
      <c r="BC260" s="168">
        <v>0</v>
      </c>
      <c r="BD260" s="168">
        <v>0</v>
      </c>
      <c r="BE260" s="168">
        <v>0</v>
      </c>
      <c r="BF260" s="168">
        <v>0</v>
      </c>
      <c r="BG260" s="168">
        <v>0</v>
      </c>
      <c r="BH260" s="168">
        <v>0</v>
      </c>
    </row>
    <row r="261" spans="1:60" ht="14.15" customHeight="1">
      <c r="A261" s="159">
        <v>255</v>
      </c>
      <c r="B261" s="171" t="s">
        <v>883</v>
      </c>
      <c r="C261" s="160">
        <v>0</v>
      </c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</row>
    <row r="262" spans="1:60" ht="14.15" customHeight="1">
      <c r="A262" s="159">
        <v>256</v>
      </c>
      <c r="B262" s="226" t="s">
        <v>884</v>
      </c>
      <c r="C262" s="181">
        <v>316449.31359999999</v>
      </c>
      <c r="D262" s="181">
        <v>0</v>
      </c>
      <c r="E262" s="181">
        <v>0</v>
      </c>
      <c r="F262" s="181">
        <v>0</v>
      </c>
      <c r="G262" s="181">
        <v>0</v>
      </c>
      <c r="H262" s="181">
        <v>0</v>
      </c>
      <c r="I262" s="181">
        <v>0</v>
      </c>
      <c r="J262" s="181">
        <v>0</v>
      </c>
      <c r="K262" s="181">
        <v>0</v>
      </c>
      <c r="L262" s="181">
        <v>0</v>
      </c>
      <c r="M262" s="181">
        <v>0</v>
      </c>
      <c r="N262" s="181">
        <v>0</v>
      </c>
      <c r="O262" s="181">
        <v>0</v>
      </c>
      <c r="P262" s="181">
        <v>0</v>
      </c>
      <c r="Q262" s="181">
        <v>0</v>
      </c>
      <c r="R262" s="181">
        <v>0</v>
      </c>
      <c r="S262" s="181">
        <v>0</v>
      </c>
      <c r="T262" s="181">
        <v>0</v>
      </c>
      <c r="U262" s="181">
        <v>316449.31359999999</v>
      </c>
      <c r="V262" s="181">
        <v>0</v>
      </c>
      <c r="W262" s="181">
        <v>0</v>
      </c>
      <c r="X262" s="181">
        <v>0</v>
      </c>
      <c r="Y262" s="181">
        <v>0</v>
      </c>
      <c r="Z262" s="181">
        <v>0</v>
      </c>
      <c r="AA262" s="181">
        <v>0</v>
      </c>
      <c r="AB262" s="181">
        <v>0</v>
      </c>
      <c r="AC262" s="181">
        <v>0</v>
      </c>
      <c r="AD262" s="181">
        <v>0</v>
      </c>
      <c r="AE262" s="181">
        <v>0</v>
      </c>
      <c r="AF262" s="181">
        <v>0</v>
      </c>
      <c r="AG262" s="181">
        <v>0</v>
      </c>
      <c r="AH262" s="181">
        <v>0</v>
      </c>
      <c r="AI262" s="181">
        <v>0</v>
      </c>
      <c r="AJ262" s="181">
        <v>0</v>
      </c>
      <c r="AK262" s="181">
        <v>0</v>
      </c>
      <c r="AL262" s="181">
        <v>0</v>
      </c>
      <c r="AM262" s="181">
        <v>0</v>
      </c>
      <c r="AN262" s="181">
        <v>0</v>
      </c>
      <c r="AO262" s="181">
        <v>0</v>
      </c>
      <c r="AP262" s="181">
        <v>0</v>
      </c>
      <c r="AQ262" s="181">
        <v>0</v>
      </c>
      <c r="AR262" s="181">
        <v>0</v>
      </c>
      <c r="AS262" s="181">
        <v>0</v>
      </c>
      <c r="AT262" s="181">
        <v>0</v>
      </c>
      <c r="AU262" s="181">
        <v>0</v>
      </c>
      <c r="AV262" s="181">
        <v>0</v>
      </c>
      <c r="AW262" s="181">
        <v>0</v>
      </c>
      <c r="AX262" s="181">
        <v>0</v>
      </c>
      <c r="AY262" s="181">
        <v>0</v>
      </c>
      <c r="AZ262" s="181">
        <v>0</v>
      </c>
      <c r="BA262" s="181">
        <v>0</v>
      </c>
      <c r="BB262" s="181">
        <v>0</v>
      </c>
      <c r="BC262" s="181">
        <v>0</v>
      </c>
      <c r="BD262" s="181">
        <v>0</v>
      </c>
      <c r="BE262" s="181">
        <v>0</v>
      </c>
      <c r="BF262" s="181">
        <v>0</v>
      </c>
      <c r="BG262" s="181">
        <v>0</v>
      </c>
      <c r="BH262" s="181">
        <v>0</v>
      </c>
    </row>
    <row r="263" spans="1:60" ht="14.15" customHeight="1">
      <c r="A263" s="159">
        <v>257</v>
      </c>
      <c r="B263" s="170"/>
      <c r="C263" s="170"/>
      <c r="D263" s="174"/>
      <c r="E263" s="174"/>
      <c r="F263" s="174"/>
      <c r="G263" s="174"/>
      <c r="H263" s="174"/>
      <c r="I263" s="174"/>
      <c r="J263" s="174"/>
      <c r="K263" s="174"/>
      <c r="L263" s="174"/>
      <c r="M263" s="174"/>
      <c r="N263" s="174"/>
      <c r="O263" s="174"/>
      <c r="P263" s="174"/>
      <c r="Q263" s="174"/>
      <c r="R263" s="174"/>
      <c r="S263" s="174"/>
      <c r="T263" s="174"/>
      <c r="U263" s="174"/>
      <c r="V263" s="174"/>
      <c r="W263" s="174"/>
      <c r="X263" s="174"/>
      <c r="Y263" s="174"/>
      <c r="Z263" s="174"/>
      <c r="AA263" s="174"/>
      <c r="AB263" s="174"/>
      <c r="AC263" s="174"/>
      <c r="AD263" s="174"/>
      <c r="AE263" s="174"/>
      <c r="AF263" s="174"/>
      <c r="AG263" s="174"/>
      <c r="AH263" s="174"/>
      <c r="AI263" s="174"/>
      <c r="AJ263" s="174"/>
      <c r="AK263" s="174"/>
      <c r="AL263" s="174"/>
      <c r="AM263" s="174"/>
      <c r="AN263" s="174"/>
      <c r="AO263" s="174"/>
      <c r="AP263" s="174"/>
      <c r="AQ263" s="174"/>
      <c r="AR263" s="174"/>
      <c r="AS263" s="174"/>
      <c r="AT263" s="174"/>
      <c r="AU263" s="174"/>
      <c r="AV263" s="174"/>
      <c r="AW263" s="174"/>
      <c r="AX263" s="174"/>
      <c r="AY263" s="174"/>
      <c r="AZ263" s="174"/>
      <c r="BA263" s="174"/>
      <c r="BB263" s="174"/>
      <c r="BC263" s="174"/>
      <c r="BD263" s="174"/>
      <c r="BE263" s="174"/>
      <c r="BF263" s="174"/>
      <c r="BG263" s="174"/>
      <c r="BH263" s="174"/>
    </row>
    <row r="264" spans="1:60" ht="14.15" customHeight="1">
      <c r="A264" s="159">
        <v>258</v>
      </c>
      <c r="B264" s="59" t="s">
        <v>145</v>
      </c>
      <c r="C264" s="59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</row>
    <row r="265" spans="1:60" ht="14.15" customHeight="1">
      <c r="A265" s="159">
        <v>259</v>
      </c>
      <c r="B265" s="58" t="s">
        <v>885</v>
      </c>
      <c r="C265" s="160">
        <v>0</v>
      </c>
      <c r="D265" s="168">
        <v>0</v>
      </c>
      <c r="E265" s="168">
        <v>0</v>
      </c>
      <c r="F265" s="168">
        <v>0</v>
      </c>
      <c r="G265" s="168">
        <v>0</v>
      </c>
      <c r="H265" s="168">
        <v>0</v>
      </c>
      <c r="I265" s="168">
        <v>0</v>
      </c>
      <c r="J265" s="168">
        <v>0</v>
      </c>
      <c r="K265" s="168">
        <v>0</v>
      </c>
      <c r="L265" s="168">
        <v>0</v>
      </c>
      <c r="M265" s="168">
        <v>0</v>
      </c>
      <c r="N265" s="168">
        <v>0</v>
      </c>
      <c r="O265" s="168">
        <v>0</v>
      </c>
      <c r="P265" s="168">
        <v>0</v>
      </c>
      <c r="Q265" s="168">
        <v>0</v>
      </c>
      <c r="R265" s="168">
        <v>0</v>
      </c>
      <c r="S265" s="168">
        <v>0</v>
      </c>
      <c r="T265" s="168">
        <v>0</v>
      </c>
      <c r="U265" s="168">
        <v>0</v>
      </c>
      <c r="V265" s="168">
        <v>0</v>
      </c>
      <c r="W265" s="168">
        <v>0</v>
      </c>
      <c r="X265" s="168">
        <v>0</v>
      </c>
      <c r="Y265" s="168">
        <v>0</v>
      </c>
      <c r="Z265" s="168">
        <v>0</v>
      </c>
      <c r="AA265" s="168">
        <v>0</v>
      </c>
      <c r="AB265" s="168">
        <v>0</v>
      </c>
      <c r="AC265" s="168">
        <v>0</v>
      </c>
      <c r="AD265" s="168">
        <v>0</v>
      </c>
      <c r="AE265" s="168">
        <v>0</v>
      </c>
      <c r="AF265" s="168">
        <v>0</v>
      </c>
      <c r="AG265" s="168">
        <v>0</v>
      </c>
      <c r="AH265" s="168">
        <v>0</v>
      </c>
      <c r="AI265" s="168">
        <v>0</v>
      </c>
      <c r="AJ265" s="168">
        <v>0</v>
      </c>
      <c r="AK265" s="168">
        <v>0</v>
      </c>
      <c r="AL265" s="168">
        <v>0</v>
      </c>
      <c r="AM265" s="168">
        <v>0</v>
      </c>
      <c r="AN265" s="168">
        <v>0</v>
      </c>
      <c r="AO265" s="168">
        <v>0</v>
      </c>
      <c r="AP265" s="168">
        <v>0</v>
      </c>
      <c r="AQ265" s="168">
        <v>0</v>
      </c>
      <c r="AR265" s="168">
        <v>0</v>
      </c>
      <c r="AS265" s="168">
        <v>0</v>
      </c>
      <c r="AT265" s="168">
        <v>0</v>
      </c>
      <c r="AU265" s="168">
        <v>0</v>
      </c>
      <c r="AV265" s="168">
        <v>0</v>
      </c>
      <c r="AW265" s="168">
        <v>0</v>
      </c>
      <c r="AX265" s="168">
        <v>0</v>
      </c>
      <c r="AY265" s="168">
        <v>0</v>
      </c>
      <c r="AZ265" s="168">
        <v>0</v>
      </c>
      <c r="BA265" s="168">
        <v>0</v>
      </c>
      <c r="BB265" s="168">
        <v>0</v>
      </c>
      <c r="BC265" s="168">
        <v>0</v>
      </c>
      <c r="BD265" s="168">
        <v>0</v>
      </c>
      <c r="BE265" s="168">
        <v>0</v>
      </c>
      <c r="BF265" s="168">
        <v>0</v>
      </c>
      <c r="BG265" s="168">
        <v>0</v>
      </c>
      <c r="BH265" s="168">
        <v>0</v>
      </c>
    </row>
    <row r="266" spans="1:60" ht="14.15" customHeight="1">
      <c r="A266" s="159">
        <v>260</v>
      </c>
      <c r="B266" s="58" t="s">
        <v>886</v>
      </c>
      <c r="C266" s="160">
        <v>643148</v>
      </c>
      <c r="D266" s="168">
        <v>0</v>
      </c>
      <c r="E266" s="168">
        <v>0</v>
      </c>
      <c r="F266" s="168">
        <v>0</v>
      </c>
      <c r="G266" s="168">
        <v>0</v>
      </c>
      <c r="H266" s="168">
        <v>0</v>
      </c>
      <c r="I266" s="168">
        <v>643148</v>
      </c>
      <c r="J266" s="168">
        <v>0</v>
      </c>
      <c r="K266" s="168">
        <v>0</v>
      </c>
      <c r="L266" s="168">
        <v>0</v>
      </c>
      <c r="M266" s="168">
        <v>0</v>
      </c>
      <c r="N266" s="168">
        <v>0</v>
      </c>
      <c r="O266" s="168">
        <v>0</v>
      </c>
      <c r="P266" s="168">
        <v>0</v>
      </c>
      <c r="Q266" s="168">
        <v>0</v>
      </c>
      <c r="R266" s="168">
        <v>0</v>
      </c>
      <c r="S266" s="168">
        <v>0</v>
      </c>
      <c r="T266" s="168">
        <v>0</v>
      </c>
      <c r="U266" s="168">
        <v>0</v>
      </c>
      <c r="V266" s="168">
        <v>0</v>
      </c>
      <c r="W266" s="168">
        <v>0</v>
      </c>
      <c r="X266" s="168">
        <v>0</v>
      </c>
      <c r="Y266" s="168">
        <v>0</v>
      </c>
      <c r="Z266" s="168">
        <v>0</v>
      </c>
      <c r="AA266" s="168">
        <v>0</v>
      </c>
      <c r="AB266" s="168">
        <v>0</v>
      </c>
      <c r="AC266" s="168">
        <v>0</v>
      </c>
      <c r="AD266" s="168">
        <v>0</v>
      </c>
      <c r="AE266" s="168">
        <v>0</v>
      </c>
      <c r="AF266" s="168">
        <v>0</v>
      </c>
      <c r="AG266" s="168">
        <v>0</v>
      </c>
      <c r="AH266" s="168">
        <v>0</v>
      </c>
      <c r="AI266" s="168">
        <v>0</v>
      </c>
      <c r="AJ266" s="168">
        <v>0</v>
      </c>
      <c r="AK266" s="168">
        <v>0</v>
      </c>
      <c r="AL266" s="168">
        <v>0</v>
      </c>
      <c r="AM266" s="168">
        <v>0</v>
      </c>
      <c r="AN266" s="168">
        <v>0</v>
      </c>
      <c r="AO266" s="168">
        <v>0</v>
      </c>
      <c r="AP266" s="168">
        <v>0</v>
      </c>
      <c r="AQ266" s="168">
        <v>0</v>
      </c>
      <c r="AR266" s="168">
        <v>0</v>
      </c>
      <c r="AS266" s="168">
        <v>0</v>
      </c>
      <c r="AT266" s="168">
        <v>0</v>
      </c>
      <c r="AU266" s="168">
        <v>0</v>
      </c>
      <c r="AV266" s="168">
        <v>0</v>
      </c>
      <c r="AW266" s="168">
        <v>0</v>
      </c>
      <c r="AX266" s="168">
        <v>0</v>
      </c>
      <c r="AY266" s="168">
        <v>0</v>
      </c>
      <c r="AZ266" s="168">
        <v>0</v>
      </c>
      <c r="BA266" s="168">
        <v>0</v>
      </c>
      <c r="BB266" s="168">
        <v>0</v>
      </c>
      <c r="BC266" s="168">
        <v>0</v>
      </c>
      <c r="BD266" s="168">
        <v>0</v>
      </c>
      <c r="BE266" s="168">
        <v>0</v>
      </c>
      <c r="BF266" s="168">
        <v>0</v>
      </c>
      <c r="BG266" s="168">
        <v>0</v>
      </c>
      <c r="BH266" s="168">
        <v>0</v>
      </c>
    </row>
    <row r="267" spans="1:60" ht="14.15" customHeight="1">
      <c r="A267" s="159">
        <v>261</v>
      </c>
      <c r="B267" s="59" t="s">
        <v>887</v>
      </c>
      <c r="C267" s="160">
        <v>0</v>
      </c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</row>
    <row r="268" spans="1:60" s="170" customFormat="1" ht="14.15" customHeight="1">
      <c r="A268" s="159">
        <v>262</v>
      </c>
      <c r="B268" s="58" t="s">
        <v>888</v>
      </c>
      <c r="C268" s="160">
        <v>0</v>
      </c>
      <c r="D268" s="168">
        <v>0</v>
      </c>
      <c r="E268" s="168">
        <v>0</v>
      </c>
      <c r="F268" s="168">
        <v>0</v>
      </c>
      <c r="G268" s="168">
        <v>0</v>
      </c>
      <c r="H268" s="168">
        <v>0</v>
      </c>
      <c r="I268" s="168">
        <v>0</v>
      </c>
      <c r="J268" s="168">
        <v>0</v>
      </c>
      <c r="K268" s="168">
        <v>0</v>
      </c>
      <c r="L268" s="168">
        <v>0</v>
      </c>
      <c r="M268" s="168">
        <v>0</v>
      </c>
      <c r="N268" s="168">
        <v>0</v>
      </c>
      <c r="O268" s="168">
        <v>0</v>
      </c>
      <c r="P268" s="168">
        <v>0</v>
      </c>
      <c r="Q268" s="168">
        <v>0</v>
      </c>
      <c r="R268" s="168">
        <v>0</v>
      </c>
      <c r="S268" s="168">
        <v>0</v>
      </c>
      <c r="T268" s="168">
        <v>0</v>
      </c>
      <c r="U268" s="168">
        <v>0</v>
      </c>
      <c r="V268" s="168">
        <v>0</v>
      </c>
      <c r="W268" s="168">
        <v>0</v>
      </c>
      <c r="X268" s="168">
        <v>0</v>
      </c>
      <c r="Y268" s="168">
        <v>0</v>
      </c>
      <c r="Z268" s="168">
        <v>0</v>
      </c>
      <c r="AA268" s="168">
        <v>0</v>
      </c>
      <c r="AB268" s="168">
        <v>0</v>
      </c>
      <c r="AC268" s="168">
        <v>0</v>
      </c>
      <c r="AD268" s="168">
        <v>0</v>
      </c>
      <c r="AE268" s="168">
        <v>0</v>
      </c>
      <c r="AF268" s="168">
        <v>0</v>
      </c>
      <c r="AG268" s="168">
        <v>0</v>
      </c>
      <c r="AH268" s="168">
        <v>0</v>
      </c>
      <c r="AI268" s="168">
        <v>0</v>
      </c>
      <c r="AJ268" s="168">
        <v>0</v>
      </c>
      <c r="AK268" s="168">
        <v>0</v>
      </c>
      <c r="AL268" s="168">
        <v>0</v>
      </c>
      <c r="AM268" s="168">
        <v>0</v>
      </c>
      <c r="AN268" s="168">
        <v>0</v>
      </c>
      <c r="AO268" s="168">
        <v>0</v>
      </c>
      <c r="AP268" s="168">
        <v>0</v>
      </c>
      <c r="AQ268" s="168">
        <v>0</v>
      </c>
      <c r="AR268" s="168">
        <v>0</v>
      </c>
      <c r="AS268" s="168">
        <v>0</v>
      </c>
      <c r="AT268" s="168">
        <v>0</v>
      </c>
      <c r="AU268" s="168">
        <v>0</v>
      </c>
      <c r="AV268" s="168">
        <v>0</v>
      </c>
      <c r="AW268" s="168">
        <v>0</v>
      </c>
      <c r="AX268" s="168">
        <v>0</v>
      </c>
      <c r="AY268" s="168">
        <v>0</v>
      </c>
      <c r="AZ268" s="168">
        <v>0</v>
      </c>
      <c r="BA268" s="168">
        <v>0</v>
      </c>
      <c r="BB268" s="168">
        <v>0</v>
      </c>
      <c r="BC268" s="168">
        <v>0</v>
      </c>
      <c r="BD268" s="168">
        <v>0</v>
      </c>
      <c r="BE268" s="168">
        <v>0</v>
      </c>
      <c r="BF268" s="168">
        <v>0</v>
      </c>
      <c r="BG268" s="168">
        <v>0</v>
      </c>
      <c r="BH268" s="168">
        <v>0</v>
      </c>
    </row>
    <row r="269" spans="1:60" ht="14.15" customHeight="1">
      <c r="A269" s="159">
        <v>263</v>
      </c>
      <c r="B269" s="58" t="s">
        <v>889</v>
      </c>
      <c r="C269" s="160">
        <v>7520.2619999999879</v>
      </c>
      <c r="D269" s="168">
        <v>0</v>
      </c>
      <c r="E269" s="168">
        <v>0</v>
      </c>
      <c r="F269" s="168">
        <v>0</v>
      </c>
      <c r="G269" s="168">
        <v>0</v>
      </c>
      <c r="H269" s="168">
        <v>0</v>
      </c>
      <c r="I269" s="168">
        <v>0</v>
      </c>
      <c r="J269" s="168">
        <v>0</v>
      </c>
      <c r="K269" s="168">
        <v>0</v>
      </c>
      <c r="L269" s="168">
        <v>0</v>
      </c>
      <c r="M269" s="168">
        <v>0</v>
      </c>
      <c r="N269" s="168">
        <v>0</v>
      </c>
      <c r="O269" s="168">
        <v>0</v>
      </c>
      <c r="P269" s="168">
        <v>0</v>
      </c>
      <c r="Q269" s="168">
        <v>0</v>
      </c>
      <c r="R269" s="168">
        <v>0</v>
      </c>
      <c r="S269" s="168">
        <v>0</v>
      </c>
      <c r="T269" s="168">
        <v>0</v>
      </c>
      <c r="U269" s="168">
        <v>7520.2619999999879</v>
      </c>
      <c r="V269" s="168">
        <v>0</v>
      </c>
      <c r="W269" s="168">
        <v>0</v>
      </c>
      <c r="X269" s="168">
        <v>0</v>
      </c>
      <c r="Y269" s="168">
        <v>0</v>
      </c>
      <c r="Z269" s="168">
        <v>0</v>
      </c>
      <c r="AA269" s="168">
        <v>0</v>
      </c>
      <c r="AB269" s="168">
        <v>0</v>
      </c>
      <c r="AC269" s="168">
        <v>0</v>
      </c>
      <c r="AD269" s="168">
        <v>0</v>
      </c>
      <c r="AE269" s="168">
        <v>0</v>
      </c>
      <c r="AF269" s="168">
        <v>0</v>
      </c>
      <c r="AG269" s="168">
        <v>0</v>
      </c>
      <c r="AH269" s="168">
        <v>0</v>
      </c>
      <c r="AI269" s="168">
        <v>0</v>
      </c>
      <c r="AJ269" s="168">
        <v>0</v>
      </c>
      <c r="AK269" s="168">
        <v>0</v>
      </c>
      <c r="AL269" s="168">
        <v>0</v>
      </c>
      <c r="AM269" s="168">
        <v>0</v>
      </c>
      <c r="AN269" s="168">
        <v>0</v>
      </c>
      <c r="AO269" s="168">
        <v>0</v>
      </c>
      <c r="AP269" s="168">
        <v>0</v>
      </c>
      <c r="AQ269" s="168">
        <v>0</v>
      </c>
      <c r="AR269" s="168">
        <v>0</v>
      </c>
      <c r="AS269" s="168">
        <v>0</v>
      </c>
      <c r="AT269" s="168">
        <v>0</v>
      </c>
      <c r="AU269" s="168">
        <v>0</v>
      </c>
      <c r="AV269" s="168">
        <v>0</v>
      </c>
      <c r="AW269" s="168">
        <v>0</v>
      </c>
      <c r="AX269" s="168">
        <v>0</v>
      </c>
      <c r="AY269" s="168">
        <v>0</v>
      </c>
      <c r="AZ269" s="168">
        <v>0</v>
      </c>
      <c r="BA269" s="168">
        <v>0</v>
      </c>
      <c r="BB269" s="168">
        <v>0</v>
      </c>
      <c r="BC269" s="168">
        <v>0</v>
      </c>
      <c r="BD269" s="168">
        <v>0</v>
      </c>
      <c r="BE269" s="168">
        <v>0</v>
      </c>
      <c r="BF269" s="168">
        <v>0</v>
      </c>
      <c r="BG269" s="168">
        <v>0</v>
      </c>
      <c r="BH269" s="168">
        <v>0</v>
      </c>
    </row>
    <row r="270" spans="1:60" ht="14.15" customHeight="1">
      <c r="A270" s="159">
        <v>264</v>
      </c>
      <c r="B270" s="58" t="s">
        <v>890</v>
      </c>
      <c r="C270" s="160">
        <v>1021.7480000000214</v>
      </c>
      <c r="D270" s="168">
        <v>0</v>
      </c>
      <c r="E270" s="168">
        <v>0</v>
      </c>
      <c r="F270" s="168">
        <v>0</v>
      </c>
      <c r="G270" s="168">
        <v>0</v>
      </c>
      <c r="H270" s="168">
        <v>0</v>
      </c>
      <c r="I270" s="168">
        <v>0</v>
      </c>
      <c r="J270" s="168">
        <v>0</v>
      </c>
      <c r="K270" s="168">
        <v>0</v>
      </c>
      <c r="L270" s="168">
        <v>0</v>
      </c>
      <c r="M270" s="168">
        <v>0</v>
      </c>
      <c r="N270" s="168">
        <v>0</v>
      </c>
      <c r="O270" s="168">
        <v>0</v>
      </c>
      <c r="P270" s="168">
        <v>0</v>
      </c>
      <c r="Q270" s="168">
        <v>0</v>
      </c>
      <c r="R270" s="168">
        <v>0</v>
      </c>
      <c r="S270" s="168">
        <v>0</v>
      </c>
      <c r="T270" s="168">
        <v>0</v>
      </c>
      <c r="U270" s="168">
        <v>1021.7480000000214</v>
      </c>
      <c r="V270" s="168">
        <v>0</v>
      </c>
      <c r="W270" s="168">
        <v>0</v>
      </c>
      <c r="X270" s="168">
        <v>0</v>
      </c>
      <c r="Y270" s="168">
        <v>0</v>
      </c>
      <c r="Z270" s="168">
        <v>0</v>
      </c>
      <c r="AA270" s="168">
        <v>0</v>
      </c>
      <c r="AB270" s="168">
        <v>0</v>
      </c>
      <c r="AC270" s="168">
        <v>0</v>
      </c>
      <c r="AD270" s="168">
        <v>0</v>
      </c>
      <c r="AE270" s="168">
        <v>0</v>
      </c>
      <c r="AF270" s="168">
        <v>0</v>
      </c>
      <c r="AG270" s="168">
        <v>0</v>
      </c>
      <c r="AH270" s="168">
        <v>0</v>
      </c>
      <c r="AI270" s="168">
        <v>0</v>
      </c>
      <c r="AJ270" s="168">
        <v>0</v>
      </c>
      <c r="AK270" s="168">
        <v>0</v>
      </c>
      <c r="AL270" s="168">
        <v>0</v>
      </c>
      <c r="AM270" s="168">
        <v>0</v>
      </c>
      <c r="AN270" s="168">
        <v>0</v>
      </c>
      <c r="AO270" s="168">
        <v>0</v>
      </c>
      <c r="AP270" s="168">
        <v>0</v>
      </c>
      <c r="AQ270" s="168">
        <v>0</v>
      </c>
      <c r="AR270" s="168">
        <v>0</v>
      </c>
      <c r="AS270" s="168">
        <v>0</v>
      </c>
      <c r="AT270" s="168">
        <v>0</v>
      </c>
      <c r="AU270" s="168">
        <v>0</v>
      </c>
      <c r="AV270" s="168">
        <v>0</v>
      </c>
      <c r="AW270" s="168">
        <v>0</v>
      </c>
      <c r="AX270" s="168">
        <v>0</v>
      </c>
      <c r="AY270" s="168">
        <v>0</v>
      </c>
      <c r="AZ270" s="168">
        <v>0</v>
      </c>
      <c r="BA270" s="168">
        <v>0</v>
      </c>
      <c r="BB270" s="168">
        <v>0</v>
      </c>
      <c r="BC270" s="168">
        <v>0</v>
      </c>
      <c r="BD270" s="168">
        <v>0</v>
      </c>
      <c r="BE270" s="168">
        <v>0</v>
      </c>
      <c r="BF270" s="168">
        <v>0</v>
      </c>
      <c r="BG270" s="168">
        <v>0</v>
      </c>
      <c r="BH270" s="168">
        <v>0</v>
      </c>
    </row>
    <row r="271" spans="1:60" ht="14.15" customHeight="1">
      <c r="A271" s="159">
        <v>265</v>
      </c>
      <c r="B271" s="58" t="s">
        <v>891</v>
      </c>
      <c r="C271" s="160">
        <v>37348.270000000019</v>
      </c>
      <c r="D271" s="168">
        <v>0</v>
      </c>
      <c r="E271" s="168">
        <v>0</v>
      </c>
      <c r="F271" s="168">
        <v>0</v>
      </c>
      <c r="G271" s="168">
        <v>0</v>
      </c>
      <c r="H271" s="168">
        <v>0</v>
      </c>
      <c r="I271" s="168">
        <v>0</v>
      </c>
      <c r="J271" s="168">
        <v>0</v>
      </c>
      <c r="K271" s="168">
        <v>0</v>
      </c>
      <c r="L271" s="168">
        <v>0</v>
      </c>
      <c r="M271" s="168">
        <v>0</v>
      </c>
      <c r="N271" s="168">
        <v>0</v>
      </c>
      <c r="O271" s="168">
        <v>0</v>
      </c>
      <c r="P271" s="168">
        <v>0</v>
      </c>
      <c r="Q271" s="168">
        <v>0</v>
      </c>
      <c r="R271" s="168">
        <v>0</v>
      </c>
      <c r="S271" s="168">
        <v>0</v>
      </c>
      <c r="T271" s="168">
        <v>0</v>
      </c>
      <c r="U271" s="168">
        <v>37348.270000000019</v>
      </c>
      <c r="V271" s="168">
        <v>0</v>
      </c>
      <c r="W271" s="168">
        <v>0</v>
      </c>
      <c r="X271" s="168">
        <v>0</v>
      </c>
      <c r="Y271" s="168">
        <v>0</v>
      </c>
      <c r="Z271" s="168">
        <v>0</v>
      </c>
      <c r="AA271" s="168">
        <v>0</v>
      </c>
      <c r="AB271" s="168">
        <v>0</v>
      </c>
      <c r="AC271" s="168">
        <v>0</v>
      </c>
      <c r="AD271" s="168">
        <v>0</v>
      </c>
      <c r="AE271" s="168">
        <v>0</v>
      </c>
      <c r="AF271" s="168">
        <v>0</v>
      </c>
      <c r="AG271" s="168">
        <v>0</v>
      </c>
      <c r="AH271" s="168">
        <v>0</v>
      </c>
      <c r="AI271" s="168">
        <v>0</v>
      </c>
      <c r="AJ271" s="168">
        <v>0</v>
      </c>
      <c r="AK271" s="168">
        <v>0</v>
      </c>
      <c r="AL271" s="168">
        <v>0</v>
      </c>
      <c r="AM271" s="168">
        <v>0</v>
      </c>
      <c r="AN271" s="168">
        <v>0</v>
      </c>
      <c r="AO271" s="168">
        <v>0</v>
      </c>
      <c r="AP271" s="168">
        <v>0</v>
      </c>
      <c r="AQ271" s="168">
        <v>0</v>
      </c>
      <c r="AR271" s="168">
        <v>0</v>
      </c>
      <c r="AS271" s="168">
        <v>0</v>
      </c>
      <c r="AT271" s="168">
        <v>0</v>
      </c>
      <c r="AU271" s="168">
        <v>0</v>
      </c>
      <c r="AV271" s="168">
        <v>0</v>
      </c>
      <c r="AW271" s="168">
        <v>0</v>
      </c>
      <c r="AX271" s="168">
        <v>0</v>
      </c>
      <c r="AY271" s="168">
        <v>0</v>
      </c>
      <c r="AZ271" s="168">
        <v>0</v>
      </c>
      <c r="BA271" s="168">
        <v>0</v>
      </c>
      <c r="BB271" s="168">
        <v>0</v>
      </c>
      <c r="BC271" s="168">
        <v>0</v>
      </c>
      <c r="BD271" s="168">
        <v>0</v>
      </c>
      <c r="BE271" s="168">
        <v>0</v>
      </c>
      <c r="BF271" s="168">
        <v>0</v>
      </c>
      <c r="BG271" s="168">
        <v>0</v>
      </c>
      <c r="BH271" s="168">
        <v>0</v>
      </c>
    </row>
    <row r="272" spans="1:60" ht="14.15" customHeight="1">
      <c r="A272" s="159">
        <v>266</v>
      </c>
      <c r="B272" s="58" t="s">
        <v>892</v>
      </c>
      <c r="C272" s="160">
        <v>291</v>
      </c>
      <c r="D272" s="168">
        <v>0</v>
      </c>
      <c r="E272" s="168">
        <v>0</v>
      </c>
      <c r="F272" s="168">
        <v>0</v>
      </c>
      <c r="G272" s="168">
        <v>0</v>
      </c>
      <c r="H272" s="168">
        <v>0</v>
      </c>
      <c r="I272" s="168">
        <v>0</v>
      </c>
      <c r="J272" s="168">
        <v>0</v>
      </c>
      <c r="K272" s="168">
        <v>0</v>
      </c>
      <c r="L272" s="168">
        <v>0</v>
      </c>
      <c r="M272" s="168">
        <v>0</v>
      </c>
      <c r="N272" s="168">
        <v>0</v>
      </c>
      <c r="O272" s="168">
        <v>0</v>
      </c>
      <c r="P272" s="168">
        <v>0</v>
      </c>
      <c r="Q272" s="168">
        <v>0</v>
      </c>
      <c r="R272" s="168">
        <v>0</v>
      </c>
      <c r="S272" s="168">
        <v>0</v>
      </c>
      <c r="T272" s="168">
        <v>0</v>
      </c>
      <c r="U272" s="168">
        <v>291</v>
      </c>
      <c r="V272" s="168">
        <v>0</v>
      </c>
      <c r="W272" s="168">
        <v>0</v>
      </c>
      <c r="X272" s="168">
        <v>0</v>
      </c>
      <c r="Y272" s="168">
        <v>0</v>
      </c>
      <c r="Z272" s="168">
        <v>0</v>
      </c>
      <c r="AA272" s="168">
        <v>0</v>
      </c>
      <c r="AB272" s="168">
        <v>0</v>
      </c>
      <c r="AC272" s="168">
        <v>0</v>
      </c>
      <c r="AD272" s="168">
        <v>0</v>
      </c>
      <c r="AE272" s="168">
        <v>0</v>
      </c>
      <c r="AF272" s="168">
        <v>0</v>
      </c>
      <c r="AG272" s="168">
        <v>0</v>
      </c>
      <c r="AH272" s="168">
        <v>0</v>
      </c>
      <c r="AI272" s="168">
        <v>0</v>
      </c>
      <c r="AJ272" s="168">
        <v>0</v>
      </c>
      <c r="AK272" s="168">
        <v>0</v>
      </c>
      <c r="AL272" s="168">
        <v>0</v>
      </c>
      <c r="AM272" s="168">
        <v>0</v>
      </c>
      <c r="AN272" s="168">
        <v>0</v>
      </c>
      <c r="AO272" s="168">
        <v>0</v>
      </c>
      <c r="AP272" s="168">
        <v>0</v>
      </c>
      <c r="AQ272" s="168">
        <v>0</v>
      </c>
      <c r="AR272" s="168">
        <v>0</v>
      </c>
      <c r="AS272" s="168">
        <v>0</v>
      </c>
      <c r="AT272" s="168">
        <v>0</v>
      </c>
      <c r="AU272" s="168">
        <v>0</v>
      </c>
      <c r="AV272" s="168">
        <v>0</v>
      </c>
      <c r="AW272" s="168">
        <v>0</v>
      </c>
      <c r="AX272" s="168">
        <v>0</v>
      </c>
      <c r="AY272" s="168">
        <v>0</v>
      </c>
      <c r="AZ272" s="168">
        <v>0</v>
      </c>
      <c r="BA272" s="168">
        <v>0</v>
      </c>
      <c r="BB272" s="168">
        <v>0</v>
      </c>
      <c r="BC272" s="168">
        <v>0</v>
      </c>
      <c r="BD272" s="168">
        <v>0</v>
      </c>
      <c r="BE272" s="168">
        <v>0</v>
      </c>
      <c r="BF272" s="168">
        <v>0</v>
      </c>
      <c r="BG272" s="168">
        <v>0</v>
      </c>
      <c r="BH272" s="168">
        <v>0</v>
      </c>
    </row>
    <row r="273" spans="1:60" ht="14.15" customHeight="1">
      <c r="A273" s="159">
        <v>267</v>
      </c>
      <c r="B273" s="58" t="s">
        <v>893</v>
      </c>
      <c r="C273" s="160">
        <v>3</v>
      </c>
      <c r="D273" s="168">
        <v>0</v>
      </c>
      <c r="E273" s="168">
        <v>0</v>
      </c>
      <c r="F273" s="168">
        <v>0</v>
      </c>
      <c r="G273" s="168">
        <v>0</v>
      </c>
      <c r="H273" s="168">
        <v>0</v>
      </c>
      <c r="I273" s="168">
        <v>0</v>
      </c>
      <c r="J273" s="168">
        <v>0</v>
      </c>
      <c r="K273" s="168">
        <v>0</v>
      </c>
      <c r="L273" s="168">
        <v>0</v>
      </c>
      <c r="M273" s="168">
        <v>0</v>
      </c>
      <c r="N273" s="168">
        <v>0</v>
      </c>
      <c r="O273" s="168">
        <v>0</v>
      </c>
      <c r="P273" s="168">
        <v>0</v>
      </c>
      <c r="Q273" s="168">
        <v>0</v>
      </c>
      <c r="R273" s="168">
        <v>0</v>
      </c>
      <c r="S273" s="168">
        <v>0</v>
      </c>
      <c r="T273" s="168">
        <v>0</v>
      </c>
      <c r="U273" s="168">
        <v>3</v>
      </c>
      <c r="V273" s="168">
        <v>0</v>
      </c>
      <c r="W273" s="168">
        <v>0</v>
      </c>
      <c r="X273" s="168">
        <v>0</v>
      </c>
      <c r="Y273" s="168">
        <v>0</v>
      </c>
      <c r="Z273" s="168">
        <v>0</v>
      </c>
      <c r="AA273" s="168">
        <v>0</v>
      </c>
      <c r="AB273" s="168">
        <v>0</v>
      </c>
      <c r="AC273" s="168">
        <v>0</v>
      </c>
      <c r="AD273" s="168">
        <v>0</v>
      </c>
      <c r="AE273" s="168">
        <v>0</v>
      </c>
      <c r="AF273" s="168">
        <v>0</v>
      </c>
      <c r="AG273" s="168">
        <v>0</v>
      </c>
      <c r="AH273" s="168">
        <v>0</v>
      </c>
      <c r="AI273" s="168">
        <v>0</v>
      </c>
      <c r="AJ273" s="168">
        <v>0</v>
      </c>
      <c r="AK273" s="168">
        <v>0</v>
      </c>
      <c r="AL273" s="168">
        <v>0</v>
      </c>
      <c r="AM273" s="168">
        <v>0</v>
      </c>
      <c r="AN273" s="168">
        <v>0</v>
      </c>
      <c r="AO273" s="168">
        <v>0</v>
      </c>
      <c r="AP273" s="168">
        <v>0</v>
      </c>
      <c r="AQ273" s="168">
        <v>0</v>
      </c>
      <c r="AR273" s="168">
        <v>0</v>
      </c>
      <c r="AS273" s="168">
        <v>0</v>
      </c>
      <c r="AT273" s="168">
        <v>0</v>
      </c>
      <c r="AU273" s="168">
        <v>0</v>
      </c>
      <c r="AV273" s="168">
        <v>0</v>
      </c>
      <c r="AW273" s="168">
        <v>0</v>
      </c>
      <c r="AX273" s="168">
        <v>0</v>
      </c>
      <c r="AY273" s="168">
        <v>0</v>
      </c>
      <c r="AZ273" s="168">
        <v>0</v>
      </c>
      <c r="BA273" s="168">
        <v>0</v>
      </c>
      <c r="BB273" s="168">
        <v>0</v>
      </c>
      <c r="BC273" s="168">
        <v>0</v>
      </c>
      <c r="BD273" s="168">
        <v>0</v>
      </c>
      <c r="BE273" s="168">
        <v>0</v>
      </c>
      <c r="BF273" s="168">
        <v>0</v>
      </c>
      <c r="BG273" s="168">
        <v>0</v>
      </c>
      <c r="BH273" s="168">
        <v>0</v>
      </c>
    </row>
    <row r="274" spans="1:60" ht="14.15" customHeight="1">
      <c r="A274" s="159">
        <v>268</v>
      </c>
      <c r="B274" s="58" t="s">
        <v>894</v>
      </c>
      <c r="C274" s="160">
        <v>-266246.58999999962</v>
      </c>
      <c r="D274" s="168">
        <v>0</v>
      </c>
      <c r="E274" s="168">
        <v>0</v>
      </c>
      <c r="F274" s="168">
        <v>0</v>
      </c>
      <c r="G274" s="168">
        <v>0</v>
      </c>
      <c r="H274" s="168">
        <v>0</v>
      </c>
      <c r="I274" s="168">
        <v>0</v>
      </c>
      <c r="J274" s="168">
        <v>0</v>
      </c>
      <c r="K274" s="168">
        <v>0</v>
      </c>
      <c r="L274" s="168">
        <v>0</v>
      </c>
      <c r="M274" s="168">
        <v>0</v>
      </c>
      <c r="N274" s="168">
        <v>0</v>
      </c>
      <c r="O274" s="168">
        <v>0</v>
      </c>
      <c r="P274" s="168">
        <v>0</v>
      </c>
      <c r="Q274" s="168">
        <v>0</v>
      </c>
      <c r="R274" s="168">
        <v>0</v>
      </c>
      <c r="S274" s="168">
        <v>0</v>
      </c>
      <c r="T274" s="168">
        <v>-271393.99</v>
      </c>
      <c r="U274" s="168">
        <v>5147.4000000003725</v>
      </c>
      <c r="V274" s="168">
        <v>0</v>
      </c>
      <c r="W274" s="168">
        <v>0</v>
      </c>
      <c r="X274" s="168">
        <v>0</v>
      </c>
      <c r="Y274" s="168">
        <v>0</v>
      </c>
      <c r="Z274" s="168">
        <v>0</v>
      </c>
      <c r="AA274" s="168">
        <v>0</v>
      </c>
      <c r="AB274" s="168">
        <v>0</v>
      </c>
      <c r="AC274" s="168">
        <v>0</v>
      </c>
      <c r="AD274" s="168">
        <v>0</v>
      </c>
      <c r="AE274" s="168">
        <v>0</v>
      </c>
      <c r="AF274" s="168">
        <v>0</v>
      </c>
      <c r="AG274" s="168">
        <v>0</v>
      </c>
      <c r="AH274" s="168">
        <v>0</v>
      </c>
      <c r="AI274" s="168">
        <v>0</v>
      </c>
      <c r="AJ274" s="168">
        <v>0</v>
      </c>
      <c r="AK274" s="168">
        <v>0</v>
      </c>
      <c r="AL274" s="168">
        <v>0</v>
      </c>
      <c r="AM274" s="168">
        <v>0</v>
      </c>
      <c r="AN274" s="168">
        <v>0</v>
      </c>
      <c r="AO274" s="168">
        <v>0</v>
      </c>
      <c r="AP274" s="168">
        <v>0</v>
      </c>
      <c r="AQ274" s="168">
        <v>0</v>
      </c>
      <c r="AR274" s="168">
        <v>0</v>
      </c>
      <c r="AS274" s="168">
        <v>0</v>
      </c>
      <c r="AT274" s="168">
        <v>0</v>
      </c>
      <c r="AU274" s="168">
        <v>0</v>
      </c>
      <c r="AV274" s="168">
        <v>0</v>
      </c>
      <c r="AW274" s="168">
        <v>0</v>
      </c>
      <c r="AX274" s="168">
        <v>0</v>
      </c>
      <c r="AY274" s="168">
        <v>0</v>
      </c>
      <c r="AZ274" s="168">
        <v>0</v>
      </c>
      <c r="BA274" s="168">
        <v>0</v>
      </c>
      <c r="BB274" s="168">
        <v>0</v>
      </c>
      <c r="BC274" s="168">
        <v>0</v>
      </c>
      <c r="BD274" s="168">
        <v>0</v>
      </c>
      <c r="BE274" s="168">
        <v>0</v>
      </c>
      <c r="BF274" s="168">
        <v>0</v>
      </c>
      <c r="BG274" s="168">
        <v>0</v>
      </c>
      <c r="BH274" s="168">
        <v>0</v>
      </c>
    </row>
    <row r="275" spans="1:60" ht="14.15" customHeight="1">
      <c r="A275" s="159">
        <v>269</v>
      </c>
      <c r="B275" s="58" t="s">
        <v>895</v>
      </c>
      <c r="C275" s="160">
        <v>18</v>
      </c>
      <c r="D275" s="168">
        <v>0</v>
      </c>
      <c r="E275" s="168">
        <v>0</v>
      </c>
      <c r="F275" s="168">
        <v>0</v>
      </c>
      <c r="G275" s="168">
        <v>0</v>
      </c>
      <c r="H275" s="168">
        <v>0</v>
      </c>
      <c r="I275" s="168">
        <v>0</v>
      </c>
      <c r="J275" s="168">
        <v>0</v>
      </c>
      <c r="K275" s="168">
        <v>0</v>
      </c>
      <c r="L275" s="168">
        <v>0</v>
      </c>
      <c r="M275" s="168">
        <v>0</v>
      </c>
      <c r="N275" s="168">
        <v>0</v>
      </c>
      <c r="O275" s="168">
        <v>0</v>
      </c>
      <c r="P275" s="168">
        <v>0</v>
      </c>
      <c r="Q275" s="168">
        <v>0</v>
      </c>
      <c r="R275" s="168">
        <v>0</v>
      </c>
      <c r="S275" s="168">
        <v>0</v>
      </c>
      <c r="T275" s="168">
        <v>0</v>
      </c>
      <c r="U275" s="168">
        <v>18</v>
      </c>
      <c r="V275" s="168">
        <v>0</v>
      </c>
      <c r="W275" s="168">
        <v>0</v>
      </c>
      <c r="X275" s="168">
        <v>0</v>
      </c>
      <c r="Y275" s="168">
        <v>0</v>
      </c>
      <c r="Z275" s="168">
        <v>0</v>
      </c>
      <c r="AA275" s="168">
        <v>0</v>
      </c>
      <c r="AB275" s="168">
        <v>0</v>
      </c>
      <c r="AC275" s="168">
        <v>0</v>
      </c>
      <c r="AD275" s="168">
        <v>0</v>
      </c>
      <c r="AE275" s="168">
        <v>0</v>
      </c>
      <c r="AF275" s="168">
        <v>0</v>
      </c>
      <c r="AG275" s="168">
        <v>0</v>
      </c>
      <c r="AH275" s="168">
        <v>0</v>
      </c>
      <c r="AI275" s="168">
        <v>0</v>
      </c>
      <c r="AJ275" s="168">
        <v>0</v>
      </c>
      <c r="AK275" s="168">
        <v>0</v>
      </c>
      <c r="AL275" s="168">
        <v>0</v>
      </c>
      <c r="AM275" s="168">
        <v>0</v>
      </c>
      <c r="AN275" s="168">
        <v>0</v>
      </c>
      <c r="AO275" s="168">
        <v>0</v>
      </c>
      <c r="AP275" s="168">
        <v>0</v>
      </c>
      <c r="AQ275" s="168">
        <v>0</v>
      </c>
      <c r="AR275" s="168">
        <v>0</v>
      </c>
      <c r="AS275" s="168">
        <v>0</v>
      </c>
      <c r="AT275" s="168">
        <v>0</v>
      </c>
      <c r="AU275" s="168">
        <v>0</v>
      </c>
      <c r="AV275" s="168">
        <v>0</v>
      </c>
      <c r="AW275" s="168">
        <v>0</v>
      </c>
      <c r="AX275" s="168">
        <v>0</v>
      </c>
      <c r="AY275" s="168">
        <v>0</v>
      </c>
      <c r="AZ275" s="168">
        <v>0</v>
      </c>
      <c r="BA275" s="168">
        <v>0</v>
      </c>
      <c r="BB275" s="168">
        <v>0</v>
      </c>
      <c r="BC275" s="168">
        <v>0</v>
      </c>
      <c r="BD275" s="168">
        <v>0</v>
      </c>
      <c r="BE275" s="168">
        <v>0</v>
      </c>
      <c r="BF275" s="168">
        <v>0</v>
      </c>
      <c r="BG275" s="168">
        <v>0</v>
      </c>
      <c r="BH275" s="168">
        <v>0</v>
      </c>
    </row>
    <row r="276" spans="1:60" ht="14.15" customHeight="1">
      <c r="A276" s="159">
        <v>270</v>
      </c>
      <c r="B276" s="171" t="s">
        <v>896</v>
      </c>
      <c r="C276" s="160">
        <v>0</v>
      </c>
      <c r="D276" s="168">
        <v>0</v>
      </c>
      <c r="E276" s="168">
        <v>0</v>
      </c>
      <c r="F276" s="168">
        <v>0</v>
      </c>
      <c r="G276" s="168">
        <v>0</v>
      </c>
      <c r="H276" s="168">
        <v>0</v>
      </c>
      <c r="I276" s="168">
        <v>0</v>
      </c>
      <c r="J276" s="168">
        <v>0</v>
      </c>
      <c r="K276" s="168">
        <v>0</v>
      </c>
      <c r="L276" s="168">
        <v>0</v>
      </c>
      <c r="M276" s="168">
        <v>0</v>
      </c>
      <c r="N276" s="168">
        <v>0</v>
      </c>
      <c r="O276" s="168">
        <v>0</v>
      </c>
      <c r="P276" s="168">
        <v>0</v>
      </c>
      <c r="Q276" s="168">
        <v>0</v>
      </c>
      <c r="R276" s="168">
        <v>0</v>
      </c>
      <c r="S276" s="168">
        <v>0</v>
      </c>
      <c r="T276" s="168">
        <v>0</v>
      </c>
      <c r="U276" s="168">
        <v>0</v>
      </c>
      <c r="V276" s="168">
        <v>0</v>
      </c>
      <c r="W276" s="168">
        <v>0</v>
      </c>
      <c r="X276" s="168">
        <v>0</v>
      </c>
      <c r="Y276" s="168">
        <v>0</v>
      </c>
      <c r="Z276" s="168">
        <v>0</v>
      </c>
      <c r="AA276" s="168">
        <v>0</v>
      </c>
      <c r="AB276" s="168">
        <v>0</v>
      </c>
      <c r="AC276" s="168">
        <v>0</v>
      </c>
      <c r="AD276" s="168">
        <v>0</v>
      </c>
      <c r="AE276" s="168">
        <v>0</v>
      </c>
      <c r="AF276" s="168">
        <v>0</v>
      </c>
      <c r="AG276" s="168">
        <v>0</v>
      </c>
      <c r="AH276" s="168">
        <v>0</v>
      </c>
      <c r="AI276" s="168">
        <v>0</v>
      </c>
      <c r="AJ276" s="168">
        <v>0</v>
      </c>
      <c r="AK276" s="168">
        <v>0</v>
      </c>
      <c r="AL276" s="168">
        <v>0</v>
      </c>
      <c r="AM276" s="168">
        <v>0</v>
      </c>
      <c r="AN276" s="168">
        <v>0</v>
      </c>
      <c r="AO276" s="168">
        <v>0</v>
      </c>
      <c r="AP276" s="168">
        <v>0</v>
      </c>
      <c r="AQ276" s="168">
        <v>0</v>
      </c>
      <c r="AR276" s="168">
        <v>0</v>
      </c>
      <c r="AS276" s="168">
        <v>0</v>
      </c>
      <c r="AT276" s="168">
        <v>0</v>
      </c>
      <c r="AU276" s="168">
        <v>0</v>
      </c>
      <c r="AV276" s="168">
        <v>0</v>
      </c>
      <c r="AW276" s="168">
        <v>0</v>
      </c>
      <c r="AX276" s="168">
        <v>0</v>
      </c>
      <c r="AY276" s="168">
        <v>0</v>
      </c>
      <c r="AZ276" s="168">
        <v>0</v>
      </c>
      <c r="BA276" s="168">
        <v>0</v>
      </c>
      <c r="BB276" s="168">
        <v>0</v>
      </c>
      <c r="BC276" s="168">
        <v>0</v>
      </c>
      <c r="BD276" s="168">
        <v>0</v>
      </c>
      <c r="BE276" s="168">
        <v>0</v>
      </c>
      <c r="BF276" s="168">
        <v>0</v>
      </c>
      <c r="BG276" s="168">
        <v>0</v>
      </c>
      <c r="BH276" s="168">
        <v>0</v>
      </c>
    </row>
    <row r="277" spans="1:60" s="170" customFormat="1" ht="14.15" customHeight="1">
      <c r="A277" s="159">
        <v>271</v>
      </c>
      <c r="B277" s="226" t="s">
        <v>897</v>
      </c>
      <c r="C277" s="181">
        <v>-220044.30999999959</v>
      </c>
      <c r="D277" s="181">
        <v>0</v>
      </c>
      <c r="E277" s="181">
        <v>0</v>
      </c>
      <c r="F277" s="181">
        <v>0</v>
      </c>
      <c r="G277" s="181">
        <v>0</v>
      </c>
      <c r="H277" s="181">
        <v>0</v>
      </c>
      <c r="I277" s="181">
        <v>0</v>
      </c>
      <c r="J277" s="181">
        <v>0</v>
      </c>
      <c r="K277" s="181">
        <v>0</v>
      </c>
      <c r="L277" s="181">
        <v>0</v>
      </c>
      <c r="M277" s="181">
        <v>0</v>
      </c>
      <c r="N277" s="181">
        <v>0</v>
      </c>
      <c r="O277" s="181">
        <v>0</v>
      </c>
      <c r="P277" s="181">
        <v>0</v>
      </c>
      <c r="Q277" s="181">
        <v>0</v>
      </c>
      <c r="R277" s="181">
        <v>0</v>
      </c>
      <c r="S277" s="181">
        <v>0</v>
      </c>
      <c r="T277" s="181">
        <v>-271393.99</v>
      </c>
      <c r="U277" s="181">
        <v>51349.6800000004</v>
      </c>
      <c r="V277" s="181">
        <v>0</v>
      </c>
      <c r="W277" s="181">
        <v>0</v>
      </c>
      <c r="X277" s="181">
        <v>0</v>
      </c>
      <c r="Y277" s="181">
        <v>0</v>
      </c>
      <c r="Z277" s="181">
        <v>0</v>
      </c>
      <c r="AA277" s="181">
        <v>0</v>
      </c>
      <c r="AB277" s="181">
        <v>0</v>
      </c>
      <c r="AC277" s="181">
        <v>0</v>
      </c>
      <c r="AD277" s="181">
        <v>0</v>
      </c>
      <c r="AE277" s="181">
        <v>0</v>
      </c>
      <c r="AF277" s="181">
        <v>0</v>
      </c>
      <c r="AG277" s="181">
        <v>0</v>
      </c>
      <c r="AH277" s="181">
        <v>0</v>
      </c>
      <c r="AI277" s="181">
        <v>0</v>
      </c>
      <c r="AJ277" s="181">
        <v>0</v>
      </c>
      <c r="AK277" s="181">
        <v>0</v>
      </c>
      <c r="AL277" s="181">
        <v>0</v>
      </c>
      <c r="AM277" s="181">
        <v>0</v>
      </c>
      <c r="AN277" s="181">
        <v>0</v>
      </c>
      <c r="AO277" s="181">
        <v>0</v>
      </c>
      <c r="AP277" s="181">
        <v>0</v>
      </c>
      <c r="AQ277" s="181">
        <v>0</v>
      </c>
      <c r="AR277" s="181">
        <v>0</v>
      </c>
      <c r="AS277" s="181">
        <v>0</v>
      </c>
      <c r="AT277" s="181">
        <v>0</v>
      </c>
      <c r="AU277" s="181">
        <v>0</v>
      </c>
      <c r="AV277" s="181">
        <v>0</v>
      </c>
      <c r="AW277" s="181">
        <v>0</v>
      </c>
      <c r="AX277" s="181">
        <v>0</v>
      </c>
      <c r="AY277" s="181">
        <v>0</v>
      </c>
      <c r="AZ277" s="181">
        <v>0</v>
      </c>
      <c r="BA277" s="181">
        <v>0</v>
      </c>
      <c r="BB277" s="181">
        <v>0</v>
      </c>
      <c r="BC277" s="181">
        <v>0</v>
      </c>
      <c r="BD277" s="181">
        <v>0</v>
      </c>
      <c r="BE277" s="181">
        <v>0</v>
      </c>
      <c r="BF277" s="181">
        <v>0</v>
      </c>
      <c r="BG277" s="181">
        <v>0</v>
      </c>
      <c r="BH277" s="181">
        <v>0</v>
      </c>
    </row>
    <row r="278" spans="1:60" s="170" customFormat="1" ht="14.15" customHeight="1">
      <c r="A278" s="159">
        <v>272</v>
      </c>
      <c r="D278" s="174"/>
      <c r="E278" s="174"/>
      <c r="F278" s="174"/>
      <c r="G278" s="174"/>
      <c r="H278" s="174"/>
      <c r="I278" s="174"/>
      <c r="J278" s="174"/>
      <c r="K278" s="174"/>
      <c r="L278" s="174"/>
      <c r="M278" s="174"/>
      <c r="N278" s="174"/>
      <c r="O278" s="174"/>
      <c r="P278" s="174"/>
      <c r="Q278" s="174"/>
      <c r="R278" s="174"/>
      <c r="S278" s="174"/>
      <c r="T278" s="174"/>
      <c r="U278" s="174"/>
      <c r="V278" s="174"/>
      <c r="W278" s="174"/>
      <c r="X278" s="174"/>
      <c r="Y278" s="174"/>
      <c r="Z278" s="174"/>
      <c r="AA278" s="174"/>
      <c r="AB278" s="174"/>
      <c r="AC278" s="174"/>
      <c r="AD278" s="174"/>
      <c r="AE278" s="174"/>
      <c r="AF278" s="174"/>
      <c r="AG278" s="174"/>
      <c r="AH278" s="174"/>
      <c r="AI278" s="174"/>
      <c r="AJ278" s="174"/>
      <c r="AK278" s="174"/>
      <c r="AL278" s="174"/>
      <c r="AM278" s="174"/>
      <c r="AN278" s="174"/>
      <c r="AO278" s="174"/>
      <c r="AP278" s="174"/>
      <c r="AQ278" s="174"/>
      <c r="AR278" s="174"/>
      <c r="AS278" s="174"/>
      <c r="AT278" s="174"/>
      <c r="AU278" s="174"/>
      <c r="AV278" s="174"/>
      <c r="AW278" s="174"/>
      <c r="AX278" s="174"/>
      <c r="AY278" s="174"/>
      <c r="AZ278" s="174"/>
      <c r="BA278" s="174"/>
      <c r="BB278" s="174"/>
      <c r="BC278" s="174"/>
      <c r="BD278" s="174"/>
      <c r="BE278" s="174"/>
      <c r="BF278" s="174"/>
      <c r="BG278" s="174"/>
      <c r="BH278" s="174"/>
    </row>
    <row r="279" spans="1:60" s="170" customFormat="1" ht="14.15" customHeight="1">
      <c r="A279" s="159">
        <v>273</v>
      </c>
      <c r="B279" s="59" t="s">
        <v>898</v>
      </c>
      <c r="C279" s="59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</row>
    <row r="280" spans="1:60" s="170" customFormat="1" ht="14.15" customHeight="1">
      <c r="A280" s="159">
        <v>274</v>
      </c>
      <c r="B280" s="58" t="s">
        <v>899</v>
      </c>
      <c r="C280" s="160">
        <v>0</v>
      </c>
      <c r="D280" s="168">
        <v>0</v>
      </c>
      <c r="E280" s="168">
        <v>0</v>
      </c>
      <c r="F280" s="168">
        <v>0</v>
      </c>
      <c r="G280" s="168">
        <v>0</v>
      </c>
      <c r="H280" s="168">
        <v>0</v>
      </c>
      <c r="I280" s="168">
        <v>0</v>
      </c>
      <c r="J280" s="168">
        <v>0</v>
      </c>
      <c r="K280" s="168">
        <v>0</v>
      </c>
      <c r="L280" s="168">
        <v>0</v>
      </c>
      <c r="M280" s="168">
        <v>0</v>
      </c>
      <c r="N280" s="168">
        <v>0</v>
      </c>
      <c r="O280" s="168">
        <v>0</v>
      </c>
      <c r="P280" s="168">
        <v>0</v>
      </c>
      <c r="Q280" s="168">
        <v>0</v>
      </c>
      <c r="R280" s="168">
        <v>0</v>
      </c>
      <c r="S280" s="168">
        <v>0</v>
      </c>
      <c r="T280" s="168">
        <v>0</v>
      </c>
      <c r="U280" s="168">
        <v>0</v>
      </c>
      <c r="V280" s="168">
        <v>0</v>
      </c>
      <c r="W280" s="168">
        <v>0</v>
      </c>
      <c r="X280" s="168">
        <v>0</v>
      </c>
      <c r="Y280" s="168">
        <v>0</v>
      </c>
      <c r="Z280" s="168">
        <v>0</v>
      </c>
      <c r="AA280" s="168">
        <v>0</v>
      </c>
      <c r="AB280" s="168">
        <v>0</v>
      </c>
      <c r="AC280" s="168">
        <v>0</v>
      </c>
      <c r="AD280" s="168">
        <v>0</v>
      </c>
      <c r="AE280" s="168">
        <v>0</v>
      </c>
      <c r="AF280" s="168">
        <v>0</v>
      </c>
      <c r="AG280" s="168">
        <v>0</v>
      </c>
      <c r="AH280" s="168">
        <v>0</v>
      </c>
      <c r="AI280" s="168">
        <v>0</v>
      </c>
      <c r="AJ280" s="168">
        <v>0</v>
      </c>
      <c r="AK280" s="168">
        <v>0</v>
      </c>
      <c r="AL280" s="168">
        <v>0</v>
      </c>
      <c r="AM280" s="168">
        <v>0</v>
      </c>
      <c r="AN280" s="168">
        <v>0</v>
      </c>
      <c r="AO280" s="168">
        <v>0</v>
      </c>
      <c r="AP280" s="168">
        <v>0</v>
      </c>
      <c r="AQ280" s="168">
        <v>0</v>
      </c>
      <c r="AR280" s="168">
        <v>0</v>
      </c>
      <c r="AS280" s="168">
        <v>0</v>
      </c>
      <c r="AT280" s="168">
        <v>0</v>
      </c>
      <c r="AU280" s="168">
        <v>0</v>
      </c>
      <c r="AV280" s="168">
        <v>0</v>
      </c>
      <c r="AW280" s="168">
        <v>0</v>
      </c>
      <c r="AX280" s="168">
        <v>0</v>
      </c>
      <c r="AY280" s="168">
        <v>0</v>
      </c>
      <c r="AZ280" s="168">
        <v>0</v>
      </c>
      <c r="BA280" s="168">
        <v>0</v>
      </c>
      <c r="BB280" s="168">
        <v>0</v>
      </c>
      <c r="BC280" s="168">
        <v>0</v>
      </c>
      <c r="BD280" s="168">
        <v>0</v>
      </c>
      <c r="BE280" s="168">
        <v>0</v>
      </c>
      <c r="BF280" s="168">
        <v>0</v>
      </c>
      <c r="BG280" s="168">
        <v>0</v>
      </c>
      <c r="BH280" s="168">
        <v>0</v>
      </c>
    </row>
    <row r="281" spans="1:60" ht="14.15" customHeight="1">
      <c r="A281" s="159">
        <v>275</v>
      </c>
      <c r="B281" s="58" t="s">
        <v>900</v>
      </c>
      <c r="C281" s="160">
        <v>-573589.96</v>
      </c>
      <c r="D281" s="168">
        <v>0</v>
      </c>
      <c r="E281" s="168">
        <v>0</v>
      </c>
      <c r="F281" s="168">
        <v>0</v>
      </c>
      <c r="G281" s="168">
        <v>0</v>
      </c>
      <c r="H281" s="168">
        <v>0</v>
      </c>
      <c r="I281" s="168">
        <v>0</v>
      </c>
      <c r="J281" s="168">
        <v>0</v>
      </c>
      <c r="K281" s="168">
        <v>0</v>
      </c>
      <c r="L281" s="168">
        <v>0</v>
      </c>
      <c r="M281" s="168">
        <v>0</v>
      </c>
      <c r="N281" s="168">
        <v>-573589.96</v>
      </c>
      <c r="O281" s="168">
        <v>0</v>
      </c>
      <c r="P281" s="168">
        <v>0</v>
      </c>
      <c r="Q281" s="168">
        <v>0</v>
      </c>
      <c r="R281" s="168">
        <v>0</v>
      </c>
      <c r="S281" s="168">
        <v>0</v>
      </c>
      <c r="T281" s="168">
        <v>0</v>
      </c>
      <c r="U281" s="168">
        <v>0</v>
      </c>
      <c r="V281" s="168">
        <v>0</v>
      </c>
      <c r="W281" s="168">
        <v>0</v>
      </c>
      <c r="X281" s="168">
        <v>0</v>
      </c>
      <c r="Y281" s="168">
        <v>0</v>
      </c>
      <c r="Z281" s="168">
        <v>0</v>
      </c>
      <c r="AA281" s="168">
        <v>0</v>
      </c>
      <c r="AB281" s="168">
        <v>0</v>
      </c>
      <c r="AC281" s="168">
        <v>0</v>
      </c>
      <c r="AD281" s="168">
        <v>0</v>
      </c>
      <c r="AE281" s="168">
        <v>0</v>
      </c>
      <c r="AF281" s="168">
        <v>0</v>
      </c>
      <c r="AG281" s="168">
        <v>0</v>
      </c>
      <c r="AH281" s="168">
        <v>0</v>
      </c>
      <c r="AI281" s="168">
        <v>0</v>
      </c>
      <c r="AJ281" s="168">
        <v>0</v>
      </c>
      <c r="AK281" s="168">
        <v>0</v>
      </c>
      <c r="AL281" s="168">
        <v>0</v>
      </c>
      <c r="AM281" s="168">
        <v>0</v>
      </c>
      <c r="AN281" s="168">
        <v>0</v>
      </c>
      <c r="AO281" s="168">
        <v>0</v>
      </c>
      <c r="AP281" s="168">
        <v>0</v>
      </c>
      <c r="AQ281" s="168">
        <v>0</v>
      </c>
      <c r="AR281" s="168">
        <v>0</v>
      </c>
      <c r="AS281" s="168">
        <v>0</v>
      </c>
      <c r="AT281" s="168">
        <v>0</v>
      </c>
      <c r="AU281" s="168">
        <v>0</v>
      </c>
      <c r="AV281" s="168">
        <v>0</v>
      </c>
      <c r="AW281" s="168">
        <v>0</v>
      </c>
      <c r="AX281" s="168">
        <v>0</v>
      </c>
      <c r="AY281" s="168">
        <v>0</v>
      </c>
      <c r="AZ281" s="168">
        <v>0</v>
      </c>
      <c r="BA281" s="168">
        <v>0</v>
      </c>
      <c r="BB281" s="168">
        <v>0</v>
      </c>
      <c r="BC281" s="168">
        <v>0</v>
      </c>
      <c r="BD281" s="168">
        <v>0</v>
      </c>
      <c r="BE281" s="168">
        <v>0</v>
      </c>
      <c r="BF281" s="168">
        <v>0</v>
      </c>
      <c r="BG281" s="168">
        <v>0</v>
      </c>
      <c r="BH281" s="168">
        <v>0</v>
      </c>
    </row>
    <row r="282" spans="1:60" ht="14.15" customHeight="1">
      <c r="A282" s="159">
        <v>276</v>
      </c>
      <c r="B282" s="58" t="s">
        <v>901</v>
      </c>
      <c r="C282" s="160">
        <v>0</v>
      </c>
      <c r="D282" s="168">
        <v>0</v>
      </c>
      <c r="E282" s="168">
        <v>0</v>
      </c>
      <c r="F282" s="168">
        <v>0</v>
      </c>
      <c r="G282" s="168">
        <v>0</v>
      </c>
      <c r="H282" s="168">
        <v>0</v>
      </c>
      <c r="I282" s="168">
        <v>0</v>
      </c>
      <c r="J282" s="168">
        <v>0</v>
      </c>
      <c r="K282" s="168">
        <v>0</v>
      </c>
      <c r="L282" s="168">
        <v>0</v>
      </c>
      <c r="M282" s="168">
        <v>0</v>
      </c>
      <c r="N282" s="168">
        <v>0</v>
      </c>
      <c r="O282" s="168">
        <v>0</v>
      </c>
      <c r="P282" s="168">
        <v>0</v>
      </c>
      <c r="Q282" s="168">
        <v>0</v>
      </c>
      <c r="R282" s="168">
        <v>0</v>
      </c>
      <c r="S282" s="168">
        <v>0</v>
      </c>
      <c r="T282" s="168">
        <v>0</v>
      </c>
      <c r="U282" s="168">
        <v>0</v>
      </c>
      <c r="V282" s="168">
        <v>0</v>
      </c>
      <c r="W282" s="168">
        <v>0</v>
      </c>
      <c r="X282" s="168">
        <v>0</v>
      </c>
      <c r="Y282" s="168">
        <v>0</v>
      </c>
      <c r="Z282" s="168">
        <v>0</v>
      </c>
      <c r="AA282" s="168">
        <v>0</v>
      </c>
      <c r="AB282" s="168">
        <v>0</v>
      </c>
      <c r="AC282" s="168">
        <v>0</v>
      </c>
      <c r="AD282" s="168">
        <v>0</v>
      </c>
      <c r="AE282" s="168">
        <v>0</v>
      </c>
      <c r="AF282" s="168">
        <v>0</v>
      </c>
      <c r="AG282" s="168">
        <v>0</v>
      </c>
      <c r="AH282" s="168">
        <v>0</v>
      </c>
      <c r="AI282" s="168">
        <v>0</v>
      </c>
      <c r="AJ282" s="168">
        <v>0</v>
      </c>
      <c r="AK282" s="168">
        <v>0</v>
      </c>
      <c r="AL282" s="168">
        <v>0</v>
      </c>
      <c r="AM282" s="168">
        <v>0</v>
      </c>
      <c r="AN282" s="168">
        <v>0</v>
      </c>
      <c r="AO282" s="168">
        <v>0</v>
      </c>
      <c r="AP282" s="168">
        <v>0</v>
      </c>
      <c r="AQ282" s="168">
        <v>0</v>
      </c>
      <c r="AR282" s="168">
        <v>0</v>
      </c>
      <c r="AS282" s="168">
        <v>0</v>
      </c>
      <c r="AT282" s="168">
        <v>0</v>
      </c>
      <c r="AU282" s="168">
        <v>0</v>
      </c>
      <c r="AV282" s="168">
        <v>0</v>
      </c>
      <c r="AW282" s="168">
        <v>0</v>
      </c>
      <c r="AX282" s="168">
        <v>0</v>
      </c>
      <c r="AY282" s="168">
        <v>0</v>
      </c>
      <c r="AZ282" s="168">
        <v>0</v>
      </c>
      <c r="BA282" s="168">
        <v>0</v>
      </c>
      <c r="BB282" s="168">
        <v>0</v>
      </c>
      <c r="BC282" s="168">
        <v>0</v>
      </c>
      <c r="BD282" s="168">
        <v>0</v>
      </c>
      <c r="BE282" s="168">
        <v>0</v>
      </c>
      <c r="BF282" s="168">
        <v>0</v>
      </c>
      <c r="BG282" s="168">
        <v>0</v>
      </c>
      <c r="BH282" s="168">
        <v>0</v>
      </c>
    </row>
    <row r="283" spans="1:60" ht="14.15" customHeight="1">
      <c r="A283" s="159">
        <v>277</v>
      </c>
      <c r="B283" s="58" t="s">
        <v>902</v>
      </c>
      <c r="C283" s="160">
        <v>-4256853</v>
      </c>
      <c r="D283" s="168">
        <v>0</v>
      </c>
      <c r="E283" s="168">
        <v>0</v>
      </c>
      <c r="F283" s="168">
        <v>0</v>
      </c>
      <c r="G283" s="168">
        <v>0</v>
      </c>
      <c r="H283" s="168">
        <v>0</v>
      </c>
      <c r="I283" s="168">
        <v>0</v>
      </c>
      <c r="J283" s="168">
        <v>0</v>
      </c>
      <c r="K283" s="168">
        <v>0</v>
      </c>
      <c r="L283" s="168">
        <v>0</v>
      </c>
      <c r="M283" s="168">
        <v>0</v>
      </c>
      <c r="N283" s="168">
        <v>0</v>
      </c>
      <c r="O283" s="168">
        <v>0</v>
      </c>
      <c r="P283" s="168">
        <v>0</v>
      </c>
      <c r="Q283" s="168">
        <v>0</v>
      </c>
      <c r="R283" s="168">
        <v>0</v>
      </c>
      <c r="S283" s="168">
        <v>-4256853</v>
      </c>
      <c r="T283" s="168">
        <v>0</v>
      </c>
      <c r="U283" s="168">
        <v>0</v>
      </c>
      <c r="V283" s="168">
        <v>0</v>
      </c>
      <c r="W283" s="168">
        <v>0</v>
      </c>
      <c r="X283" s="168">
        <v>0</v>
      </c>
      <c r="Y283" s="168">
        <v>0</v>
      </c>
      <c r="Z283" s="168">
        <v>0</v>
      </c>
      <c r="AA283" s="168">
        <v>0</v>
      </c>
      <c r="AB283" s="168">
        <v>0</v>
      </c>
      <c r="AC283" s="168">
        <v>0</v>
      </c>
      <c r="AD283" s="168">
        <v>0</v>
      </c>
      <c r="AE283" s="168">
        <v>0</v>
      </c>
      <c r="AF283" s="168">
        <v>0</v>
      </c>
      <c r="AG283" s="168">
        <v>0</v>
      </c>
      <c r="AH283" s="168">
        <v>0</v>
      </c>
      <c r="AI283" s="168">
        <v>0</v>
      </c>
      <c r="AJ283" s="168">
        <v>0</v>
      </c>
      <c r="AK283" s="168">
        <v>0</v>
      </c>
      <c r="AL283" s="168">
        <v>0</v>
      </c>
      <c r="AM283" s="168">
        <v>0</v>
      </c>
      <c r="AN283" s="168">
        <v>0</v>
      </c>
      <c r="AO283" s="168">
        <v>0</v>
      </c>
      <c r="AP283" s="168">
        <v>0</v>
      </c>
      <c r="AQ283" s="168">
        <v>0</v>
      </c>
      <c r="AR283" s="168">
        <v>0</v>
      </c>
      <c r="AS283" s="168">
        <v>0</v>
      </c>
      <c r="AT283" s="168">
        <v>0</v>
      </c>
      <c r="AU283" s="168">
        <v>0</v>
      </c>
      <c r="AV283" s="168">
        <v>0</v>
      </c>
      <c r="AW283" s="168">
        <v>0</v>
      </c>
      <c r="AX283" s="168">
        <v>0</v>
      </c>
      <c r="AY283" s="168">
        <v>0</v>
      </c>
      <c r="AZ283" s="168">
        <v>0</v>
      </c>
      <c r="BA283" s="168">
        <v>0</v>
      </c>
      <c r="BB283" s="168">
        <v>0</v>
      </c>
      <c r="BC283" s="168">
        <v>0</v>
      </c>
      <c r="BD283" s="168">
        <v>0</v>
      </c>
      <c r="BE283" s="168">
        <v>0</v>
      </c>
      <c r="BF283" s="168">
        <v>0</v>
      </c>
      <c r="BG283" s="168">
        <v>0</v>
      </c>
      <c r="BH283" s="168">
        <v>0</v>
      </c>
    </row>
    <row r="284" spans="1:60" ht="14.15" customHeight="1">
      <c r="A284" s="159">
        <v>278</v>
      </c>
      <c r="B284" s="58" t="s">
        <v>903</v>
      </c>
      <c r="C284" s="160">
        <v>0</v>
      </c>
      <c r="D284" s="168">
        <v>0</v>
      </c>
      <c r="E284" s="168">
        <v>0</v>
      </c>
      <c r="F284" s="168">
        <v>0</v>
      </c>
      <c r="G284" s="168">
        <v>0</v>
      </c>
      <c r="H284" s="168">
        <v>0</v>
      </c>
      <c r="I284" s="168">
        <v>0</v>
      </c>
      <c r="J284" s="168">
        <v>0</v>
      </c>
      <c r="K284" s="168">
        <v>0</v>
      </c>
      <c r="L284" s="168">
        <v>0</v>
      </c>
      <c r="M284" s="168">
        <v>0</v>
      </c>
      <c r="N284" s="168">
        <v>0</v>
      </c>
      <c r="O284" s="168">
        <v>0</v>
      </c>
      <c r="P284" s="168">
        <v>0</v>
      </c>
      <c r="Q284" s="168">
        <v>0</v>
      </c>
      <c r="R284" s="168">
        <v>0</v>
      </c>
      <c r="S284" s="168">
        <v>0</v>
      </c>
      <c r="T284" s="168">
        <v>0</v>
      </c>
      <c r="U284" s="168">
        <v>0</v>
      </c>
      <c r="V284" s="168">
        <v>0</v>
      </c>
      <c r="W284" s="168">
        <v>0</v>
      </c>
      <c r="X284" s="168">
        <v>0</v>
      </c>
      <c r="Y284" s="168">
        <v>0</v>
      </c>
      <c r="Z284" s="168">
        <v>0</v>
      </c>
      <c r="AA284" s="168">
        <v>0</v>
      </c>
      <c r="AB284" s="168">
        <v>0</v>
      </c>
      <c r="AC284" s="168">
        <v>0</v>
      </c>
      <c r="AD284" s="168">
        <v>0</v>
      </c>
      <c r="AE284" s="168">
        <v>0</v>
      </c>
      <c r="AF284" s="168">
        <v>0</v>
      </c>
      <c r="AG284" s="168">
        <v>0</v>
      </c>
      <c r="AH284" s="168">
        <v>0</v>
      </c>
      <c r="AI284" s="168">
        <v>0</v>
      </c>
      <c r="AJ284" s="168">
        <v>0</v>
      </c>
      <c r="AK284" s="168">
        <v>0</v>
      </c>
      <c r="AL284" s="168">
        <v>0</v>
      </c>
      <c r="AM284" s="168">
        <v>0</v>
      </c>
      <c r="AN284" s="168">
        <v>0</v>
      </c>
      <c r="AO284" s="168">
        <v>0</v>
      </c>
      <c r="AP284" s="168">
        <v>0</v>
      </c>
      <c r="AQ284" s="168">
        <v>0</v>
      </c>
      <c r="AR284" s="168">
        <v>0</v>
      </c>
      <c r="AS284" s="168">
        <v>0</v>
      </c>
      <c r="AT284" s="168">
        <v>0</v>
      </c>
      <c r="AU284" s="168">
        <v>0</v>
      </c>
      <c r="AV284" s="168">
        <v>0</v>
      </c>
      <c r="AW284" s="168">
        <v>0</v>
      </c>
      <c r="AX284" s="168">
        <v>0</v>
      </c>
      <c r="AY284" s="168">
        <v>0</v>
      </c>
      <c r="AZ284" s="168">
        <v>0</v>
      </c>
      <c r="BA284" s="168">
        <v>0</v>
      </c>
      <c r="BB284" s="168">
        <v>0</v>
      </c>
      <c r="BC284" s="168">
        <v>0</v>
      </c>
      <c r="BD284" s="168">
        <v>0</v>
      </c>
      <c r="BE284" s="168">
        <v>0</v>
      </c>
      <c r="BF284" s="168">
        <v>0</v>
      </c>
      <c r="BG284" s="168">
        <v>0</v>
      </c>
      <c r="BH284" s="168">
        <v>0</v>
      </c>
    </row>
    <row r="285" spans="1:60" ht="14.15" customHeight="1">
      <c r="A285" s="159">
        <v>279</v>
      </c>
      <c r="B285" s="58" t="s">
        <v>904</v>
      </c>
      <c r="C285" s="160">
        <v>1465518.6399999708</v>
      </c>
      <c r="D285" s="168">
        <v>0</v>
      </c>
      <c r="E285" s="168">
        <v>0</v>
      </c>
      <c r="F285" s="168">
        <v>0</v>
      </c>
      <c r="G285" s="168">
        <v>0</v>
      </c>
      <c r="H285" s="168">
        <v>0</v>
      </c>
      <c r="I285" s="168">
        <v>0</v>
      </c>
      <c r="J285" s="168">
        <v>0</v>
      </c>
      <c r="K285" s="168">
        <v>0</v>
      </c>
      <c r="L285" s="168">
        <v>0</v>
      </c>
      <c r="M285" s="168">
        <v>0</v>
      </c>
      <c r="N285" s="168">
        <v>0</v>
      </c>
      <c r="O285" s="168">
        <v>0</v>
      </c>
      <c r="P285" s="168">
        <v>0</v>
      </c>
      <c r="Q285" s="168">
        <v>0</v>
      </c>
      <c r="R285" s="168">
        <v>0</v>
      </c>
      <c r="S285" s="168">
        <v>0</v>
      </c>
      <c r="T285" s="168">
        <v>0</v>
      </c>
      <c r="U285" s="168">
        <v>1465518.6399999708</v>
      </c>
      <c r="V285" s="168">
        <v>0</v>
      </c>
      <c r="W285" s="168">
        <v>0</v>
      </c>
      <c r="X285" s="168">
        <v>0</v>
      </c>
      <c r="Y285" s="168">
        <v>0</v>
      </c>
      <c r="Z285" s="168">
        <v>0</v>
      </c>
      <c r="AA285" s="168">
        <v>0</v>
      </c>
      <c r="AB285" s="168">
        <v>0</v>
      </c>
      <c r="AC285" s="168">
        <v>0</v>
      </c>
      <c r="AD285" s="168">
        <v>0</v>
      </c>
      <c r="AE285" s="168">
        <v>0</v>
      </c>
      <c r="AF285" s="168">
        <v>0</v>
      </c>
      <c r="AG285" s="168">
        <v>0</v>
      </c>
      <c r="AH285" s="168">
        <v>0</v>
      </c>
      <c r="AI285" s="168">
        <v>0</v>
      </c>
      <c r="AJ285" s="168">
        <v>0</v>
      </c>
      <c r="AK285" s="168">
        <v>0</v>
      </c>
      <c r="AL285" s="168">
        <v>0</v>
      </c>
      <c r="AM285" s="168">
        <v>0</v>
      </c>
      <c r="AN285" s="168">
        <v>0</v>
      </c>
      <c r="AO285" s="168">
        <v>0</v>
      </c>
      <c r="AP285" s="168">
        <v>0</v>
      </c>
      <c r="AQ285" s="168">
        <v>0</v>
      </c>
      <c r="AR285" s="168">
        <v>0</v>
      </c>
      <c r="AS285" s="168">
        <v>0</v>
      </c>
      <c r="AT285" s="168">
        <v>0</v>
      </c>
      <c r="AU285" s="168">
        <v>0</v>
      </c>
      <c r="AV285" s="168">
        <v>0</v>
      </c>
      <c r="AW285" s="168">
        <v>0</v>
      </c>
      <c r="AX285" s="168">
        <v>0</v>
      </c>
      <c r="AY285" s="168">
        <v>0</v>
      </c>
      <c r="AZ285" s="168">
        <v>0</v>
      </c>
      <c r="BA285" s="168">
        <v>0</v>
      </c>
      <c r="BB285" s="168">
        <v>0</v>
      </c>
      <c r="BC285" s="168">
        <v>0</v>
      </c>
      <c r="BD285" s="168">
        <v>0</v>
      </c>
      <c r="BE285" s="168">
        <v>0</v>
      </c>
      <c r="BF285" s="168">
        <v>0</v>
      </c>
      <c r="BG285" s="168">
        <v>0</v>
      </c>
      <c r="BH285" s="168">
        <v>0</v>
      </c>
    </row>
    <row r="286" spans="1:60" ht="14.15" customHeight="1">
      <c r="A286" s="159">
        <v>280</v>
      </c>
      <c r="B286" s="58" t="s">
        <v>905</v>
      </c>
      <c r="C286" s="160">
        <v>0</v>
      </c>
      <c r="D286" s="168">
        <v>0</v>
      </c>
      <c r="E286" s="168">
        <v>0</v>
      </c>
      <c r="F286" s="168">
        <v>0</v>
      </c>
      <c r="G286" s="168">
        <v>0</v>
      </c>
      <c r="H286" s="168">
        <v>0</v>
      </c>
      <c r="I286" s="168">
        <v>0</v>
      </c>
      <c r="J286" s="168">
        <v>0</v>
      </c>
      <c r="K286" s="168">
        <v>0</v>
      </c>
      <c r="L286" s="168">
        <v>0</v>
      </c>
      <c r="M286" s="168">
        <v>0</v>
      </c>
      <c r="N286" s="168">
        <v>0</v>
      </c>
      <c r="O286" s="168">
        <v>0</v>
      </c>
      <c r="P286" s="168">
        <v>0</v>
      </c>
      <c r="Q286" s="168">
        <v>0</v>
      </c>
      <c r="R286" s="168">
        <v>0</v>
      </c>
      <c r="S286" s="168">
        <v>0</v>
      </c>
      <c r="T286" s="168">
        <v>0</v>
      </c>
      <c r="U286" s="168">
        <v>0</v>
      </c>
      <c r="V286" s="168">
        <v>0</v>
      </c>
      <c r="W286" s="168">
        <v>0</v>
      </c>
      <c r="X286" s="168">
        <v>0</v>
      </c>
      <c r="Y286" s="168">
        <v>0</v>
      </c>
      <c r="Z286" s="168">
        <v>0</v>
      </c>
      <c r="AA286" s="168">
        <v>0</v>
      </c>
      <c r="AB286" s="168">
        <v>0</v>
      </c>
      <c r="AC286" s="168">
        <v>0</v>
      </c>
      <c r="AD286" s="168">
        <v>0</v>
      </c>
      <c r="AE286" s="168">
        <v>0</v>
      </c>
      <c r="AF286" s="168">
        <v>0</v>
      </c>
      <c r="AG286" s="168">
        <v>0</v>
      </c>
      <c r="AH286" s="168">
        <v>0</v>
      </c>
      <c r="AI286" s="168">
        <v>0</v>
      </c>
      <c r="AJ286" s="168">
        <v>0</v>
      </c>
      <c r="AK286" s="168">
        <v>0</v>
      </c>
      <c r="AL286" s="168">
        <v>0</v>
      </c>
      <c r="AM286" s="168">
        <v>0</v>
      </c>
      <c r="AN286" s="168">
        <v>0</v>
      </c>
      <c r="AO286" s="168">
        <v>0</v>
      </c>
      <c r="AP286" s="168">
        <v>0</v>
      </c>
      <c r="AQ286" s="168">
        <v>0</v>
      </c>
      <c r="AR286" s="168">
        <v>0</v>
      </c>
      <c r="AS286" s="168">
        <v>0</v>
      </c>
      <c r="AT286" s="168">
        <v>0</v>
      </c>
      <c r="AU286" s="168">
        <v>0</v>
      </c>
      <c r="AV286" s="168">
        <v>0</v>
      </c>
      <c r="AW286" s="168">
        <v>0</v>
      </c>
      <c r="AX286" s="168">
        <v>0</v>
      </c>
      <c r="AY286" s="168">
        <v>0</v>
      </c>
      <c r="AZ286" s="168">
        <v>0</v>
      </c>
      <c r="BA286" s="168">
        <v>0</v>
      </c>
      <c r="BB286" s="168">
        <v>0</v>
      </c>
      <c r="BC286" s="168">
        <v>0</v>
      </c>
      <c r="BD286" s="168">
        <v>0</v>
      </c>
      <c r="BE286" s="168">
        <v>0</v>
      </c>
      <c r="BF286" s="168">
        <v>0</v>
      </c>
      <c r="BG286" s="168">
        <v>0</v>
      </c>
      <c r="BH286" s="168">
        <v>0</v>
      </c>
    </row>
    <row r="287" spans="1:60" ht="14.15" customHeight="1">
      <c r="A287" s="159">
        <v>281</v>
      </c>
      <c r="B287" s="58" t="s">
        <v>906</v>
      </c>
      <c r="C287" s="160">
        <v>1670.8300000000017</v>
      </c>
      <c r="D287" s="168">
        <v>0</v>
      </c>
      <c r="E287" s="168">
        <v>0</v>
      </c>
      <c r="F287" s="168">
        <v>0</v>
      </c>
      <c r="G287" s="168">
        <v>0</v>
      </c>
      <c r="H287" s="168">
        <v>0</v>
      </c>
      <c r="I287" s="168">
        <v>0</v>
      </c>
      <c r="J287" s="168">
        <v>0</v>
      </c>
      <c r="K287" s="168">
        <v>0</v>
      </c>
      <c r="L287" s="168">
        <v>0</v>
      </c>
      <c r="M287" s="168">
        <v>0</v>
      </c>
      <c r="N287" s="168">
        <v>0</v>
      </c>
      <c r="O287" s="168">
        <v>0</v>
      </c>
      <c r="P287" s="168">
        <v>0</v>
      </c>
      <c r="Q287" s="168">
        <v>0</v>
      </c>
      <c r="R287" s="168">
        <v>0</v>
      </c>
      <c r="S287" s="168">
        <v>0</v>
      </c>
      <c r="T287" s="168">
        <v>0</v>
      </c>
      <c r="U287" s="168">
        <v>1670.8300000000017</v>
      </c>
      <c r="V287" s="168">
        <v>0</v>
      </c>
      <c r="W287" s="168">
        <v>0</v>
      </c>
      <c r="X287" s="168">
        <v>0</v>
      </c>
      <c r="Y287" s="168">
        <v>0</v>
      </c>
      <c r="Z287" s="168">
        <v>0</v>
      </c>
      <c r="AA287" s="168">
        <v>0</v>
      </c>
      <c r="AB287" s="168">
        <v>0</v>
      </c>
      <c r="AC287" s="168">
        <v>0</v>
      </c>
      <c r="AD287" s="168">
        <v>0</v>
      </c>
      <c r="AE287" s="168">
        <v>0</v>
      </c>
      <c r="AF287" s="168">
        <v>0</v>
      </c>
      <c r="AG287" s="168">
        <v>0</v>
      </c>
      <c r="AH287" s="168">
        <v>0</v>
      </c>
      <c r="AI287" s="168">
        <v>0</v>
      </c>
      <c r="AJ287" s="168">
        <v>0</v>
      </c>
      <c r="AK287" s="168">
        <v>0</v>
      </c>
      <c r="AL287" s="168">
        <v>0</v>
      </c>
      <c r="AM287" s="168">
        <v>0</v>
      </c>
      <c r="AN287" s="168">
        <v>0</v>
      </c>
      <c r="AO287" s="168">
        <v>0</v>
      </c>
      <c r="AP287" s="168">
        <v>0</v>
      </c>
      <c r="AQ287" s="168">
        <v>0</v>
      </c>
      <c r="AR287" s="168">
        <v>0</v>
      </c>
      <c r="AS287" s="168">
        <v>0</v>
      </c>
      <c r="AT287" s="168">
        <v>0</v>
      </c>
      <c r="AU287" s="168">
        <v>0</v>
      </c>
      <c r="AV287" s="168">
        <v>0</v>
      </c>
      <c r="AW287" s="168">
        <v>0</v>
      </c>
      <c r="AX287" s="168">
        <v>0</v>
      </c>
      <c r="AY287" s="168">
        <v>0</v>
      </c>
      <c r="AZ287" s="168">
        <v>0</v>
      </c>
      <c r="BA287" s="168">
        <v>0</v>
      </c>
      <c r="BB287" s="168">
        <v>0</v>
      </c>
      <c r="BC287" s="168">
        <v>0</v>
      </c>
      <c r="BD287" s="168">
        <v>0</v>
      </c>
      <c r="BE287" s="168">
        <v>0</v>
      </c>
      <c r="BF287" s="168">
        <v>0</v>
      </c>
      <c r="BG287" s="168">
        <v>0</v>
      </c>
      <c r="BH287" s="168">
        <v>0</v>
      </c>
    </row>
    <row r="288" spans="1:60" ht="14.15" customHeight="1">
      <c r="A288" s="159">
        <v>282</v>
      </c>
      <c r="B288" s="171" t="s">
        <v>907</v>
      </c>
      <c r="C288" s="160">
        <v>392.30999999999767</v>
      </c>
      <c r="D288" s="168">
        <v>0</v>
      </c>
      <c r="E288" s="168">
        <v>0</v>
      </c>
      <c r="F288" s="168">
        <v>0</v>
      </c>
      <c r="G288" s="168">
        <v>0</v>
      </c>
      <c r="H288" s="168">
        <v>0</v>
      </c>
      <c r="I288" s="168">
        <v>0</v>
      </c>
      <c r="J288" s="168">
        <v>0</v>
      </c>
      <c r="K288" s="168">
        <v>0</v>
      </c>
      <c r="L288" s="168">
        <v>0</v>
      </c>
      <c r="M288" s="168">
        <v>0</v>
      </c>
      <c r="N288" s="168">
        <v>0</v>
      </c>
      <c r="O288" s="168">
        <v>0</v>
      </c>
      <c r="P288" s="168">
        <v>0</v>
      </c>
      <c r="Q288" s="168">
        <v>0</v>
      </c>
      <c r="R288" s="168">
        <v>0</v>
      </c>
      <c r="S288" s="168">
        <v>0</v>
      </c>
      <c r="T288" s="168">
        <v>0</v>
      </c>
      <c r="U288" s="168">
        <v>392.30999999999767</v>
      </c>
      <c r="V288" s="168">
        <v>0</v>
      </c>
      <c r="W288" s="168">
        <v>0</v>
      </c>
      <c r="X288" s="168">
        <v>0</v>
      </c>
      <c r="Y288" s="168">
        <v>0</v>
      </c>
      <c r="Z288" s="168">
        <v>0</v>
      </c>
      <c r="AA288" s="168">
        <v>0</v>
      </c>
      <c r="AB288" s="168">
        <v>0</v>
      </c>
      <c r="AC288" s="168">
        <v>0</v>
      </c>
      <c r="AD288" s="168">
        <v>0</v>
      </c>
      <c r="AE288" s="168">
        <v>0</v>
      </c>
      <c r="AF288" s="168">
        <v>0</v>
      </c>
      <c r="AG288" s="168">
        <v>0</v>
      </c>
      <c r="AH288" s="168">
        <v>0</v>
      </c>
      <c r="AI288" s="168">
        <v>0</v>
      </c>
      <c r="AJ288" s="168">
        <v>0</v>
      </c>
      <c r="AK288" s="168">
        <v>0</v>
      </c>
      <c r="AL288" s="168">
        <v>0</v>
      </c>
      <c r="AM288" s="168">
        <v>0</v>
      </c>
      <c r="AN288" s="168">
        <v>0</v>
      </c>
      <c r="AO288" s="168">
        <v>0</v>
      </c>
      <c r="AP288" s="168">
        <v>0</v>
      </c>
      <c r="AQ288" s="168">
        <v>0</v>
      </c>
      <c r="AR288" s="168">
        <v>0</v>
      </c>
      <c r="AS288" s="168">
        <v>0</v>
      </c>
      <c r="AT288" s="168">
        <v>0</v>
      </c>
      <c r="AU288" s="168">
        <v>0</v>
      </c>
      <c r="AV288" s="168">
        <v>0</v>
      </c>
      <c r="AW288" s="168">
        <v>0</v>
      </c>
      <c r="AX288" s="168">
        <v>0</v>
      </c>
      <c r="AY288" s="168">
        <v>0</v>
      </c>
      <c r="AZ288" s="168">
        <v>0</v>
      </c>
      <c r="BA288" s="168">
        <v>0</v>
      </c>
      <c r="BB288" s="168">
        <v>0</v>
      </c>
      <c r="BC288" s="168">
        <v>0</v>
      </c>
      <c r="BD288" s="168">
        <v>0</v>
      </c>
      <c r="BE288" s="168">
        <v>0</v>
      </c>
      <c r="BF288" s="168">
        <v>0</v>
      </c>
      <c r="BG288" s="168">
        <v>0</v>
      </c>
      <c r="BH288" s="168">
        <v>0</v>
      </c>
    </row>
    <row r="289" spans="1:60" ht="14.15" customHeight="1">
      <c r="A289" s="159">
        <v>283</v>
      </c>
      <c r="B289" s="226" t="s">
        <v>908</v>
      </c>
      <c r="C289" s="181">
        <v>-3362861.180000029</v>
      </c>
      <c r="D289" s="181">
        <v>0</v>
      </c>
      <c r="E289" s="181">
        <v>0</v>
      </c>
      <c r="F289" s="181">
        <v>0</v>
      </c>
      <c r="G289" s="181">
        <v>0</v>
      </c>
      <c r="H289" s="181">
        <v>0</v>
      </c>
      <c r="I289" s="181">
        <v>0</v>
      </c>
      <c r="J289" s="181">
        <v>0</v>
      </c>
      <c r="K289" s="181">
        <v>0</v>
      </c>
      <c r="L289" s="181">
        <v>0</v>
      </c>
      <c r="M289" s="181">
        <v>0</v>
      </c>
      <c r="N289" s="181">
        <v>-573589.96</v>
      </c>
      <c r="O289" s="181">
        <v>0</v>
      </c>
      <c r="P289" s="181">
        <v>0</v>
      </c>
      <c r="Q289" s="181">
        <v>0</v>
      </c>
      <c r="R289" s="181">
        <v>0</v>
      </c>
      <c r="S289" s="181">
        <v>-4256853</v>
      </c>
      <c r="T289" s="181">
        <v>0</v>
      </c>
      <c r="U289" s="181">
        <v>1467581.7799999709</v>
      </c>
      <c r="V289" s="181">
        <v>0</v>
      </c>
      <c r="W289" s="181">
        <v>0</v>
      </c>
      <c r="X289" s="181">
        <v>0</v>
      </c>
      <c r="Y289" s="181">
        <v>0</v>
      </c>
      <c r="Z289" s="181">
        <v>0</v>
      </c>
      <c r="AA289" s="181">
        <v>0</v>
      </c>
      <c r="AB289" s="181">
        <v>0</v>
      </c>
      <c r="AC289" s="181">
        <v>0</v>
      </c>
      <c r="AD289" s="181">
        <v>0</v>
      </c>
      <c r="AE289" s="181">
        <v>0</v>
      </c>
      <c r="AF289" s="181">
        <v>0</v>
      </c>
      <c r="AG289" s="181">
        <v>0</v>
      </c>
      <c r="AH289" s="181">
        <v>0</v>
      </c>
      <c r="AI289" s="181">
        <v>0</v>
      </c>
      <c r="AJ289" s="181">
        <v>0</v>
      </c>
      <c r="AK289" s="181">
        <v>0</v>
      </c>
      <c r="AL289" s="181">
        <v>0</v>
      </c>
      <c r="AM289" s="181">
        <v>0</v>
      </c>
      <c r="AN289" s="181">
        <v>0</v>
      </c>
      <c r="AO289" s="181">
        <v>0</v>
      </c>
      <c r="AP289" s="181">
        <v>0</v>
      </c>
      <c r="AQ289" s="181">
        <v>0</v>
      </c>
      <c r="AR289" s="181">
        <v>0</v>
      </c>
      <c r="AS289" s="181">
        <v>0</v>
      </c>
      <c r="AT289" s="181">
        <v>0</v>
      </c>
      <c r="AU289" s="181">
        <v>0</v>
      </c>
      <c r="AV289" s="181">
        <v>0</v>
      </c>
      <c r="AW289" s="181">
        <v>0</v>
      </c>
      <c r="AX289" s="181">
        <v>0</v>
      </c>
      <c r="AY289" s="181">
        <v>0</v>
      </c>
      <c r="AZ289" s="181">
        <v>0</v>
      </c>
      <c r="BA289" s="181">
        <v>0</v>
      </c>
      <c r="BB289" s="181">
        <v>0</v>
      </c>
      <c r="BC289" s="181">
        <v>0</v>
      </c>
      <c r="BD289" s="181">
        <v>0</v>
      </c>
      <c r="BE289" s="181">
        <v>0</v>
      </c>
      <c r="BF289" s="181">
        <v>0</v>
      </c>
      <c r="BG289" s="181">
        <v>0</v>
      </c>
      <c r="BH289" s="181">
        <v>0</v>
      </c>
    </row>
    <row r="290" spans="1:60" ht="14.15" customHeight="1">
      <c r="A290" s="159">
        <v>284</v>
      </c>
      <c r="B290" s="180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207"/>
      <c r="BE290" s="207"/>
      <c r="BF290" s="207"/>
      <c r="BG290" s="207"/>
      <c r="BH290" s="207"/>
    </row>
    <row r="291" spans="1:60" ht="14.15" customHeight="1">
      <c r="A291" s="159">
        <v>285</v>
      </c>
      <c r="B291" s="226" t="s">
        <v>909</v>
      </c>
      <c r="C291" s="174">
        <v>-2939757.4900000286</v>
      </c>
      <c r="D291" s="174">
        <v>0</v>
      </c>
      <c r="E291" s="174">
        <v>0</v>
      </c>
      <c r="F291" s="174">
        <v>0</v>
      </c>
      <c r="G291" s="174">
        <v>0</v>
      </c>
      <c r="H291" s="174">
        <v>0</v>
      </c>
      <c r="I291" s="174">
        <v>643148</v>
      </c>
      <c r="J291" s="174">
        <v>0</v>
      </c>
      <c r="K291" s="174">
        <v>0</v>
      </c>
      <c r="L291" s="174">
        <v>0</v>
      </c>
      <c r="M291" s="174">
        <v>0</v>
      </c>
      <c r="N291" s="174">
        <v>-573589.96</v>
      </c>
      <c r="O291" s="174">
        <v>0</v>
      </c>
      <c r="P291" s="174">
        <v>0</v>
      </c>
      <c r="Q291" s="174">
        <v>0</v>
      </c>
      <c r="R291" s="174">
        <v>0</v>
      </c>
      <c r="S291" s="174">
        <v>-4256853</v>
      </c>
      <c r="T291" s="174">
        <v>-271393.99</v>
      </c>
      <c r="U291" s="174">
        <v>1518931.4599999713</v>
      </c>
      <c r="V291" s="174">
        <v>0</v>
      </c>
      <c r="W291" s="174">
        <v>0</v>
      </c>
      <c r="X291" s="174">
        <v>0</v>
      </c>
      <c r="Y291" s="174">
        <v>0</v>
      </c>
      <c r="Z291" s="174">
        <v>0</v>
      </c>
      <c r="AA291" s="174">
        <v>0</v>
      </c>
      <c r="AB291" s="174">
        <v>0</v>
      </c>
      <c r="AC291" s="174">
        <v>0</v>
      </c>
      <c r="AD291" s="174">
        <v>0</v>
      </c>
      <c r="AE291" s="174">
        <v>0</v>
      </c>
      <c r="AF291" s="174">
        <v>0</v>
      </c>
      <c r="AG291" s="174">
        <v>0</v>
      </c>
      <c r="AH291" s="174">
        <v>0</v>
      </c>
      <c r="AI291" s="174">
        <v>0</v>
      </c>
      <c r="AJ291" s="174">
        <v>0</v>
      </c>
      <c r="AK291" s="174">
        <v>0</v>
      </c>
      <c r="AL291" s="174">
        <v>0</v>
      </c>
      <c r="AM291" s="174">
        <v>0</v>
      </c>
      <c r="AN291" s="174">
        <v>0</v>
      </c>
      <c r="AO291" s="174">
        <v>0</v>
      </c>
      <c r="AP291" s="174">
        <v>0</v>
      </c>
      <c r="AQ291" s="174">
        <v>0</v>
      </c>
      <c r="AR291" s="174">
        <v>0</v>
      </c>
      <c r="AS291" s="174">
        <v>0</v>
      </c>
      <c r="AT291" s="174">
        <v>0</v>
      </c>
      <c r="AU291" s="174">
        <v>0</v>
      </c>
      <c r="AV291" s="174">
        <v>0</v>
      </c>
      <c r="AW291" s="174">
        <v>0</v>
      </c>
      <c r="AX291" s="174">
        <v>0</v>
      </c>
      <c r="AY291" s="174">
        <v>0</v>
      </c>
      <c r="AZ291" s="174">
        <v>0</v>
      </c>
      <c r="BA291" s="174">
        <v>0</v>
      </c>
      <c r="BB291" s="174">
        <v>0</v>
      </c>
      <c r="BC291" s="174">
        <v>0</v>
      </c>
      <c r="BD291" s="174">
        <v>0</v>
      </c>
      <c r="BE291" s="174">
        <v>0</v>
      </c>
      <c r="BF291" s="174">
        <v>0</v>
      </c>
      <c r="BG291" s="174">
        <v>0</v>
      </c>
      <c r="BH291" s="174">
        <v>0</v>
      </c>
    </row>
    <row r="292" spans="1:60" ht="14.15" customHeight="1">
      <c r="A292" s="159">
        <v>286</v>
      </c>
      <c r="B292" s="180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  <c r="AZ292" s="207"/>
      <c r="BA292" s="207"/>
      <c r="BB292" s="207"/>
      <c r="BC292" s="207"/>
      <c r="BD292" s="207"/>
      <c r="BE292" s="207"/>
      <c r="BF292" s="207"/>
      <c r="BG292" s="207"/>
      <c r="BH292" s="207"/>
    </row>
    <row r="293" spans="1:60" ht="14.15" customHeight="1">
      <c r="A293" s="159">
        <v>287</v>
      </c>
      <c r="B293" s="226" t="s">
        <v>910</v>
      </c>
      <c r="C293" s="174">
        <v>-56520547.41717764</v>
      </c>
      <c r="D293" s="174">
        <v>2449583</v>
      </c>
      <c r="E293" s="174">
        <v>-515361.63697997667</v>
      </c>
      <c r="F293" s="174">
        <v>145034</v>
      </c>
      <c r="G293" s="174">
        <v>2712449.39</v>
      </c>
      <c r="H293" s="174">
        <v>33001096.547184512</v>
      </c>
      <c r="I293" s="174">
        <v>643148</v>
      </c>
      <c r="J293" s="174">
        <v>-5276.19</v>
      </c>
      <c r="K293" s="174">
        <v>-19703413</v>
      </c>
      <c r="L293" s="174">
        <v>-49418888</v>
      </c>
      <c r="M293" s="174">
        <v>-16771447</v>
      </c>
      <c r="N293" s="174">
        <v>-573589.96</v>
      </c>
      <c r="O293" s="174">
        <v>-628079.1</v>
      </c>
      <c r="P293" s="174">
        <v>-373893.79</v>
      </c>
      <c r="Q293" s="174">
        <v>-3776111.9253208702</v>
      </c>
      <c r="R293" s="174">
        <v>-1012931.5356612798</v>
      </c>
      <c r="S293" s="174">
        <v>-4256853</v>
      </c>
      <c r="T293" s="174">
        <v>-271393.99</v>
      </c>
      <c r="U293" s="174">
        <v>1835380.7735999713</v>
      </c>
      <c r="V293" s="174">
        <v>0</v>
      </c>
      <c r="W293" s="174">
        <v>0</v>
      </c>
      <c r="X293" s="227">
        <v>0</v>
      </c>
      <c r="Y293" s="174">
        <v>0</v>
      </c>
      <c r="Z293" s="227">
        <v>0</v>
      </c>
      <c r="AA293" s="227">
        <v>0</v>
      </c>
      <c r="AB293" s="227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0</v>
      </c>
      <c r="AP293" s="174">
        <v>0</v>
      </c>
      <c r="AQ293" s="174">
        <v>0</v>
      </c>
      <c r="AR293" s="174">
        <v>0</v>
      </c>
      <c r="AS293" s="174">
        <v>0</v>
      </c>
      <c r="AT293" s="174">
        <v>0</v>
      </c>
      <c r="AU293" s="174">
        <v>0</v>
      </c>
      <c r="AV293" s="174">
        <v>0</v>
      </c>
      <c r="AW293" s="174">
        <v>0</v>
      </c>
      <c r="AX293" s="174">
        <v>0</v>
      </c>
      <c r="AY293" s="174">
        <v>0</v>
      </c>
      <c r="AZ293" s="174">
        <v>0</v>
      </c>
      <c r="BA293" s="174">
        <v>0</v>
      </c>
      <c r="BB293" s="174">
        <v>0</v>
      </c>
      <c r="BC293" s="174">
        <v>0</v>
      </c>
      <c r="BD293" s="174">
        <v>0</v>
      </c>
      <c r="BE293" s="174">
        <v>0</v>
      </c>
      <c r="BF293" s="174">
        <v>0</v>
      </c>
      <c r="BG293" s="174">
        <v>0</v>
      </c>
      <c r="BH293" s="174">
        <v>0</v>
      </c>
    </row>
    <row r="294" spans="1:60" ht="14.15" customHeight="1">
      <c r="A294" s="159">
        <v>288</v>
      </c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</row>
    <row r="295" spans="1:60" ht="14.15" customHeight="1">
      <c r="A295" s="159">
        <v>289</v>
      </c>
      <c r="B295" s="21" t="s">
        <v>911</v>
      </c>
      <c r="C295" s="21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</row>
    <row r="296" spans="1:60" ht="14.15" customHeight="1">
      <c r="A296" s="159">
        <v>290</v>
      </c>
      <c r="B296" s="59" t="s">
        <v>912</v>
      </c>
      <c r="C296" s="59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</row>
    <row r="297" spans="1:60" ht="14.15" customHeight="1">
      <c r="A297" s="159">
        <v>291</v>
      </c>
      <c r="B297" s="58" t="s">
        <v>450</v>
      </c>
      <c r="C297" s="160">
        <v>230517.02000000016</v>
      </c>
      <c r="D297" s="168">
        <v>0</v>
      </c>
      <c r="E297" s="168">
        <v>0</v>
      </c>
      <c r="F297" s="168">
        <v>0</v>
      </c>
      <c r="G297" s="168">
        <v>0</v>
      </c>
      <c r="H297" s="168">
        <v>0</v>
      </c>
      <c r="I297" s="168">
        <v>0</v>
      </c>
      <c r="J297" s="168">
        <v>0</v>
      </c>
      <c r="K297" s="168">
        <v>0</v>
      </c>
      <c r="L297" s="168">
        <v>0</v>
      </c>
      <c r="M297" s="168">
        <v>0</v>
      </c>
      <c r="N297" s="168">
        <v>0</v>
      </c>
      <c r="O297" s="168">
        <v>0</v>
      </c>
      <c r="P297" s="168">
        <v>0</v>
      </c>
      <c r="Q297" s="168">
        <v>0</v>
      </c>
      <c r="R297" s="168">
        <v>0</v>
      </c>
      <c r="S297" s="168">
        <v>0</v>
      </c>
      <c r="T297" s="168">
        <v>0</v>
      </c>
      <c r="U297" s="168">
        <v>61128.410000000149</v>
      </c>
      <c r="V297" s="168">
        <v>0</v>
      </c>
      <c r="W297" s="168">
        <v>0</v>
      </c>
      <c r="X297" s="168">
        <v>0</v>
      </c>
      <c r="Y297" s="168">
        <v>0</v>
      </c>
      <c r="Z297" s="168">
        <v>0</v>
      </c>
      <c r="AA297" s="168">
        <v>0</v>
      </c>
      <c r="AB297" s="168">
        <v>2923.0099999999993</v>
      </c>
      <c r="AC297" s="168">
        <v>0</v>
      </c>
      <c r="AD297" s="168">
        <v>0</v>
      </c>
      <c r="AE297" s="168">
        <v>0</v>
      </c>
      <c r="AF297" s="168">
        <v>0</v>
      </c>
      <c r="AG297" s="168">
        <v>166465.60000000001</v>
      </c>
      <c r="AH297" s="168">
        <v>0</v>
      </c>
      <c r="AI297" s="168">
        <v>0</v>
      </c>
      <c r="AJ297" s="168">
        <v>0</v>
      </c>
      <c r="AK297" s="168">
        <v>0</v>
      </c>
      <c r="AL297" s="168">
        <v>0</v>
      </c>
      <c r="AM297" s="168">
        <v>0</v>
      </c>
      <c r="AN297" s="168">
        <v>0</v>
      </c>
      <c r="AO297" s="168">
        <v>0</v>
      </c>
      <c r="AP297" s="168">
        <v>0</v>
      </c>
      <c r="AQ297" s="168">
        <v>0</v>
      </c>
      <c r="AR297" s="168">
        <v>0</v>
      </c>
      <c r="AS297" s="168">
        <v>0</v>
      </c>
      <c r="AT297" s="168">
        <v>0</v>
      </c>
      <c r="AU297" s="168">
        <v>0</v>
      </c>
      <c r="AV297" s="168">
        <v>0</v>
      </c>
      <c r="AW297" s="168">
        <v>0</v>
      </c>
      <c r="AX297" s="168">
        <v>0</v>
      </c>
      <c r="AY297" s="168">
        <v>0</v>
      </c>
      <c r="AZ297" s="168">
        <v>0</v>
      </c>
      <c r="BA297" s="168">
        <v>0</v>
      </c>
      <c r="BB297" s="168">
        <v>0</v>
      </c>
      <c r="BC297" s="168">
        <v>0</v>
      </c>
      <c r="BD297" s="168">
        <v>0</v>
      </c>
      <c r="BE297" s="168">
        <v>0</v>
      </c>
      <c r="BF297" s="168">
        <v>0</v>
      </c>
      <c r="BG297" s="168">
        <v>0</v>
      </c>
      <c r="BH297" s="168">
        <v>0</v>
      </c>
    </row>
    <row r="298" spans="1:60" ht="14.15" customHeight="1">
      <c r="A298" s="159">
        <v>292</v>
      </c>
      <c r="B298" s="58" t="s">
        <v>451</v>
      </c>
      <c r="C298" s="160">
        <v>3225138.010000011</v>
      </c>
      <c r="D298" s="168">
        <v>0</v>
      </c>
      <c r="E298" s="168">
        <v>0</v>
      </c>
      <c r="F298" s="168">
        <v>0</v>
      </c>
      <c r="G298" s="168">
        <v>0</v>
      </c>
      <c r="H298" s="168">
        <v>0</v>
      </c>
      <c r="I298" s="168">
        <v>0</v>
      </c>
      <c r="J298" s="168">
        <v>-7671.09</v>
      </c>
      <c r="K298" s="168">
        <v>0</v>
      </c>
      <c r="L298" s="168">
        <v>0</v>
      </c>
      <c r="M298" s="168">
        <v>0</v>
      </c>
      <c r="N298" s="168">
        <v>0</v>
      </c>
      <c r="O298" s="168">
        <v>0</v>
      </c>
      <c r="P298" s="168">
        <v>0</v>
      </c>
      <c r="Q298" s="168">
        <v>0</v>
      </c>
      <c r="R298" s="168">
        <v>0</v>
      </c>
      <c r="S298" s="168">
        <v>0</v>
      </c>
      <c r="T298" s="168">
        <v>0</v>
      </c>
      <c r="U298" s="168">
        <v>1679181.1600000113</v>
      </c>
      <c r="V298" s="168">
        <v>0</v>
      </c>
      <c r="W298" s="168">
        <v>0</v>
      </c>
      <c r="X298" s="168">
        <v>0</v>
      </c>
      <c r="Y298" s="168">
        <v>0</v>
      </c>
      <c r="Z298" s="168">
        <v>0</v>
      </c>
      <c r="AA298" s="168">
        <v>0</v>
      </c>
      <c r="AB298" s="168">
        <v>0</v>
      </c>
      <c r="AC298" s="168">
        <v>0</v>
      </c>
      <c r="AD298" s="168">
        <v>0</v>
      </c>
      <c r="AE298" s="168">
        <v>0</v>
      </c>
      <c r="AF298" s="168">
        <v>0</v>
      </c>
      <c r="AG298" s="168">
        <v>341430.29000000004</v>
      </c>
      <c r="AH298" s="168">
        <v>0</v>
      </c>
      <c r="AI298" s="168">
        <v>0</v>
      </c>
      <c r="AJ298" s="168">
        <v>0</v>
      </c>
      <c r="AK298" s="168">
        <v>0</v>
      </c>
      <c r="AL298" s="168">
        <v>0</v>
      </c>
      <c r="AM298" s="168">
        <v>0</v>
      </c>
      <c r="AN298" s="168">
        <v>0</v>
      </c>
      <c r="AO298" s="168">
        <v>0</v>
      </c>
      <c r="AP298" s="168">
        <v>0</v>
      </c>
      <c r="AQ298" s="168">
        <v>1212197.6499999999</v>
      </c>
      <c r="AR298" s="168">
        <v>0</v>
      </c>
      <c r="AS298" s="168">
        <v>0</v>
      </c>
      <c r="AT298" s="168">
        <v>0</v>
      </c>
      <c r="AU298" s="168">
        <v>0</v>
      </c>
      <c r="AV298" s="168">
        <v>0</v>
      </c>
      <c r="AW298" s="168">
        <v>0</v>
      </c>
      <c r="AX298" s="168">
        <v>0</v>
      </c>
      <c r="AY298" s="168">
        <v>0</v>
      </c>
      <c r="AZ298" s="168">
        <v>0</v>
      </c>
      <c r="BA298" s="168">
        <v>0</v>
      </c>
      <c r="BB298" s="168">
        <v>0</v>
      </c>
      <c r="BC298" s="168">
        <v>0</v>
      </c>
      <c r="BD298" s="168">
        <v>0</v>
      </c>
      <c r="BE298" s="168">
        <v>0</v>
      </c>
      <c r="BF298" s="168">
        <v>0</v>
      </c>
      <c r="BG298" s="168">
        <v>0</v>
      </c>
      <c r="BH298" s="168">
        <v>0</v>
      </c>
    </row>
    <row r="299" spans="1:60" ht="14.15" customHeight="1">
      <c r="A299" s="159">
        <v>293</v>
      </c>
      <c r="B299" s="58" t="s">
        <v>913</v>
      </c>
      <c r="C299" s="160">
        <v>121623.54000000004</v>
      </c>
      <c r="D299" s="168">
        <v>0</v>
      </c>
      <c r="E299" s="168">
        <v>0</v>
      </c>
      <c r="F299" s="168">
        <v>0</v>
      </c>
      <c r="G299" s="168">
        <v>0</v>
      </c>
      <c r="H299" s="168">
        <v>0</v>
      </c>
      <c r="I299" s="168">
        <v>0</v>
      </c>
      <c r="J299" s="168">
        <v>0</v>
      </c>
      <c r="K299" s="168">
        <v>0</v>
      </c>
      <c r="L299" s="168">
        <v>0</v>
      </c>
      <c r="M299" s="168">
        <v>0</v>
      </c>
      <c r="N299" s="168">
        <v>0</v>
      </c>
      <c r="O299" s="168">
        <v>0</v>
      </c>
      <c r="P299" s="168">
        <v>0</v>
      </c>
      <c r="Q299" s="168">
        <v>0</v>
      </c>
      <c r="R299" s="168">
        <v>0</v>
      </c>
      <c r="S299" s="168">
        <v>0</v>
      </c>
      <c r="T299" s="168">
        <v>0</v>
      </c>
      <c r="U299" s="168">
        <v>121623.54000000004</v>
      </c>
      <c r="V299" s="168">
        <v>0</v>
      </c>
      <c r="W299" s="168">
        <v>0</v>
      </c>
      <c r="X299" s="168">
        <v>0</v>
      </c>
      <c r="Y299" s="168">
        <v>0</v>
      </c>
      <c r="Z299" s="168">
        <v>0</v>
      </c>
      <c r="AA299" s="168">
        <v>0</v>
      </c>
      <c r="AB299" s="168">
        <v>0</v>
      </c>
      <c r="AC299" s="168">
        <v>0</v>
      </c>
      <c r="AD299" s="168">
        <v>0</v>
      </c>
      <c r="AE299" s="168">
        <v>0</v>
      </c>
      <c r="AF299" s="168">
        <v>0</v>
      </c>
      <c r="AG299" s="168">
        <v>0</v>
      </c>
      <c r="AH299" s="168">
        <v>0</v>
      </c>
      <c r="AI299" s="168">
        <v>0</v>
      </c>
      <c r="AJ299" s="168">
        <v>0</v>
      </c>
      <c r="AK299" s="168">
        <v>0</v>
      </c>
      <c r="AL299" s="168">
        <v>0</v>
      </c>
      <c r="AM299" s="168">
        <v>0</v>
      </c>
      <c r="AN299" s="168">
        <v>0</v>
      </c>
      <c r="AO299" s="168">
        <v>0</v>
      </c>
      <c r="AP299" s="168">
        <v>0</v>
      </c>
      <c r="AQ299" s="168">
        <v>0</v>
      </c>
      <c r="AR299" s="168">
        <v>0</v>
      </c>
      <c r="AS299" s="168">
        <v>0</v>
      </c>
      <c r="AT299" s="168">
        <v>0</v>
      </c>
      <c r="AU299" s="168">
        <v>0</v>
      </c>
      <c r="AV299" s="168">
        <v>0</v>
      </c>
      <c r="AW299" s="168">
        <v>0</v>
      </c>
      <c r="AX299" s="168">
        <v>0</v>
      </c>
      <c r="AY299" s="168">
        <v>0</v>
      </c>
      <c r="AZ299" s="168">
        <v>0</v>
      </c>
      <c r="BA299" s="168">
        <v>0</v>
      </c>
      <c r="BB299" s="168">
        <v>0</v>
      </c>
      <c r="BC299" s="168">
        <v>0</v>
      </c>
      <c r="BD299" s="168">
        <v>0</v>
      </c>
      <c r="BE299" s="168">
        <v>0</v>
      </c>
      <c r="BF299" s="168">
        <v>0</v>
      </c>
      <c r="BG299" s="168">
        <v>0</v>
      </c>
      <c r="BH299" s="168">
        <v>0</v>
      </c>
    </row>
    <row r="300" spans="1:60" ht="14.15" customHeight="1">
      <c r="A300" s="159">
        <v>294</v>
      </c>
      <c r="B300" s="58" t="s">
        <v>914</v>
      </c>
      <c r="C300" s="160">
        <v>122617.91000000015</v>
      </c>
      <c r="D300" s="168">
        <v>0</v>
      </c>
      <c r="E300" s="168">
        <v>0</v>
      </c>
      <c r="F300" s="168">
        <v>0</v>
      </c>
      <c r="G300" s="168">
        <v>0</v>
      </c>
      <c r="H300" s="168">
        <v>0</v>
      </c>
      <c r="I300" s="168">
        <v>0</v>
      </c>
      <c r="J300" s="168">
        <v>0</v>
      </c>
      <c r="K300" s="168">
        <v>0</v>
      </c>
      <c r="L300" s="168">
        <v>0</v>
      </c>
      <c r="M300" s="168">
        <v>0</v>
      </c>
      <c r="N300" s="168">
        <v>0</v>
      </c>
      <c r="O300" s="168">
        <v>0</v>
      </c>
      <c r="P300" s="168">
        <v>0</v>
      </c>
      <c r="Q300" s="168">
        <v>0</v>
      </c>
      <c r="R300" s="168">
        <v>0</v>
      </c>
      <c r="S300" s="168">
        <v>0</v>
      </c>
      <c r="T300" s="168">
        <v>0</v>
      </c>
      <c r="U300" s="168">
        <v>55937.910000000149</v>
      </c>
      <c r="V300" s="168">
        <v>66680</v>
      </c>
      <c r="W300" s="168">
        <v>0</v>
      </c>
      <c r="X300" s="168">
        <v>0</v>
      </c>
      <c r="Y300" s="168">
        <v>0</v>
      </c>
      <c r="Z300" s="168">
        <v>0</v>
      </c>
      <c r="AA300" s="168">
        <v>0</v>
      </c>
      <c r="AB300" s="168">
        <v>0</v>
      </c>
      <c r="AC300" s="168">
        <v>0</v>
      </c>
      <c r="AD300" s="168">
        <v>0</v>
      </c>
      <c r="AE300" s="168">
        <v>0</v>
      </c>
      <c r="AF300" s="168">
        <v>0</v>
      </c>
      <c r="AG300" s="168">
        <v>0</v>
      </c>
      <c r="AH300" s="168">
        <v>0</v>
      </c>
      <c r="AI300" s="168">
        <v>0</v>
      </c>
      <c r="AJ300" s="168">
        <v>0</v>
      </c>
      <c r="AK300" s="168">
        <v>0</v>
      </c>
      <c r="AL300" s="168">
        <v>0</v>
      </c>
      <c r="AM300" s="168">
        <v>0</v>
      </c>
      <c r="AN300" s="168">
        <v>0</v>
      </c>
      <c r="AO300" s="168">
        <v>0</v>
      </c>
      <c r="AP300" s="168">
        <v>0</v>
      </c>
      <c r="AQ300" s="168">
        <v>0</v>
      </c>
      <c r="AR300" s="168">
        <v>0</v>
      </c>
      <c r="AS300" s="168">
        <v>0</v>
      </c>
      <c r="AT300" s="168">
        <v>0</v>
      </c>
      <c r="AU300" s="168">
        <v>0</v>
      </c>
      <c r="AV300" s="168">
        <v>0</v>
      </c>
      <c r="AW300" s="168">
        <v>0</v>
      </c>
      <c r="AX300" s="168">
        <v>0</v>
      </c>
      <c r="AY300" s="168">
        <v>0</v>
      </c>
      <c r="AZ300" s="168">
        <v>0</v>
      </c>
      <c r="BA300" s="168">
        <v>0</v>
      </c>
      <c r="BB300" s="168">
        <v>0</v>
      </c>
      <c r="BC300" s="168">
        <v>0</v>
      </c>
      <c r="BD300" s="168">
        <v>0</v>
      </c>
      <c r="BE300" s="168">
        <v>0</v>
      </c>
      <c r="BF300" s="168">
        <v>0</v>
      </c>
      <c r="BG300" s="168">
        <v>0</v>
      </c>
      <c r="BH300" s="168">
        <v>0</v>
      </c>
    </row>
    <row r="301" spans="1:60" s="170" customFormat="1" ht="14.15" customHeight="1">
      <c r="A301" s="159">
        <v>295</v>
      </c>
      <c r="B301" s="58" t="s">
        <v>915</v>
      </c>
      <c r="C301" s="160">
        <v>-42632032.020000003</v>
      </c>
      <c r="D301" s="168">
        <v>0</v>
      </c>
      <c r="E301" s="168">
        <v>0</v>
      </c>
      <c r="F301" s="168">
        <v>0</v>
      </c>
      <c r="G301" s="168">
        <v>0</v>
      </c>
      <c r="H301" s="168">
        <v>0</v>
      </c>
      <c r="I301" s="168">
        <v>0</v>
      </c>
      <c r="J301" s="168">
        <v>0</v>
      </c>
      <c r="K301" s="168">
        <v>0</v>
      </c>
      <c r="L301" s="168">
        <v>-42632032</v>
      </c>
      <c r="M301" s="168">
        <v>0</v>
      </c>
      <c r="N301" s="168">
        <v>0</v>
      </c>
      <c r="O301" s="168">
        <v>0</v>
      </c>
      <c r="P301" s="168">
        <v>0</v>
      </c>
      <c r="Q301" s="168">
        <v>0</v>
      </c>
      <c r="R301" s="168">
        <v>0</v>
      </c>
      <c r="S301" s="168">
        <v>0</v>
      </c>
      <c r="T301" s="168">
        <v>0</v>
      </c>
      <c r="U301" s="168">
        <v>-2.0000000484287739E-2</v>
      </c>
      <c r="V301" s="168">
        <v>0</v>
      </c>
      <c r="W301" s="168">
        <v>0</v>
      </c>
      <c r="X301" s="168">
        <v>0</v>
      </c>
      <c r="Y301" s="168">
        <v>0</v>
      </c>
      <c r="Z301" s="168">
        <v>0</v>
      </c>
      <c r="AA301" s="168">
        <v>0</v>
      </c>
      <c r="AB301" s="168">
        <v>0</v>
      </c>
      <c r="AC301" s="168">
        <v>0</v>
      </c>
      <c r="AD301" s="168">
        <v>0</v>
      </c>
      <c r="AE301" s="168">
        <v>0</v>
      </c>
      <c r="AF301" s="168">
        <v>0</v>
      </c>
      <c r="AG301" s="168">
        <v>0</v>
      </c>
      <c r="AH301" s="168">
        <v>0</v>
      </c>
      <c r="AI301" s="168">
        <v>0</v>
      </c>
      <c r="AJ301" s="168">
        <v>0</v>
      </c>
      <c r="AK301" s="168">
        <v>0</v>
      </c>
      <c r="AL301" s="168">
        <v>0</v>
      </c>
      <c r="AM301" s="168">
        <v>0</v>
      </c>
      <c r="AN301" s="168">
        <v>0</v>
      </c>
      <c r="AO301" s="168">
        <v>0</v>
      </c>
      <c r="AP301" s="168">
        <v>0</v>
      </c>
      <c r="AQ301" s="168">
        <v>0</v>
      </c>
      <c r="AR301" s="168">
        <v>0</v>
      </c>
      <c r="AS301" s="168">
        <v>0</v>
      </c>
      <c r="AT301" s="168">
        <v>0</v>
      </c>
      <c r="AU301" s="168">
        <v>0</v>
      </c>
      <c r="AV301" s="168">
        <v>0</v>
      </c>
      <c r="AW301" s="168">
        <v>0</v>
      </c>
      <c r="AX301" s="168">
        <v>0</v>
      </c>
      <c r="AY301" s="168">
        <v>0</v>
      </c>
      <c r="AZ301" s="168">
        <v>0</v>
      </c>
      <c r="BA301" s="168">
        <v>0</v>
      </c>
      <c r="BB301" s="168">
        <v>0</v>
      </c>
      <c r="BC301" s="168">
        <v>0</v>
      </c>
      <c r="BD301" s="168">
        <v>0</v>
      </c>
      <c r="BE301" s="168">
        <v>0</v>
      </c>
      <c r="BF301" s="168">
        <v>0</v>
      </c>
      <c r="BG301" s="168">
        <v>0</v>
      </c>
      <c r="BH301" s="168">
        <v>0</v>
      </c>
    </row>
    <row r="302" spans="1:60" ht="14.15" customHeight="1">
      <c r="A302" s="159">
        <v>296</v>
      </c>
      <c r="B302" s="58" t="s">
        <v>452</v>
      </c>
      <c r="C302" s="160">
        <v>-2006996.53</v>
      </c>
      <c r="D302" s="168">
        <v>0</v>
      </c>
      <c r="E302" s="168">
        <v>0</v>
      </c>
      <c r="F302" s="168">
        <v>0</v>
      </c>
      <c r="G302" s="168">
        <v>0</v>
      </c>
      <c r="H302" s="168">
        <v>0</v>
      </c>
      <c r="I302" s="168">
        <v>0</v>
      </c>
      <c r="J302" s="168">
        <v>0</v>
      </c>
      <c r="K302" s="168">
        <v>0</v>
      </c>
      <c r="L302" s="168">
        <v>0</v>
      </c>
      <c r="M302" s="168">
        <v>0</v>
      </c>
      <c r="N302" s="168">
        <v>0</v>
      </c>
      <c r="O302" s="168">
        <v>0</v>
      </c>
      <c r="P302" s="168">
        <v>0</v>
      </c>
      <c r="Q302" s="168">
        <v>0</v>
      </c>
      <c r="R302" s="168">
        <v>0</v>
      </c>
      <c r="S302" s="168">
        <v>0</v>
      </c>
      <c r="T302" s="168">
        <v>0</v>
      </c>
      <c r="U302" s="168">
        <v>73537.169999999925</v>
      </c>
      <c r="V302" s="168">
        <v>-2274682</v>
      </c>
      <c r="W302" s="168">
        <v>0</v>
      </c>
      <c r="X302" s="168">
        <v>0</v>
      </c>
      <c r="Y302" s="168">
        <v>0</v>
      </c>
      <c r="Z302" s="168">
        <v>0</v>
      </c>
      <c r="AA302" s="168">
        <v>0</v>
      </c>
      <c r="AB302" s="168">
        <v>0</v>
      </c>
      <c r="AC302" s="168">
        <v>0</v>
      </c>
      <c r="AD302" s="168">
        <v>0</v>
      </c>
      <c r="AE302" s="168">
        <v>0</v>
      </c>
      <c r="AF302" s="168">
        <v>0</v>
      </c>
      <c r="AG302" s="168">
        <v>194148.3</v>
      </c>
      <c r="AH302" s="168">
        <v>0</v>
      </c>
      <c r="AI302" s="168">
        <v>0</v>
      </c>
      <c r="AJ302" s="168">
        <v>0</v>
      </c>
      <c r="AK302" s="168">
        <v>0</v>
      </c>
      <c r="AL302" s="168">
        <v>0</v>
      </c>
      <c r="AM302" s="168">
        <v>0</v>
      </c>
      <c r="AN302" s="168">
        <v>0</v>
      </c>
      <c r="AO302" s="168">
        <v>0</v>
      </c>
      <c r="AP302" s="168">
        <v>0</v>
      </c>
      <c r="AQ302" s="168">
        <v>0</v>
      </c>
      <c r="AR302" s="168">
        <v>0</v>
      </c>
      <c r="AS302" s="168">
        <v>0</v>
      </c>
      <c r="AT302" s="168">
        <v>0</v>
      </c>
      <c r="AU302" s="168">
        <v>0</v>
      </c>
      <c r="AV302" s="168">
        <v>0</v>
      </c>
      <c r="AW302" s="168">
        <v>0</v>
      </c>
      <c r="AX302" s="168">
        <v>0</v>
      </c>
      <c r="AY302" s="168">
        <v>0</v>
      </c>
      <c r="AZ302" s="168">
        <v>0</v>
      </c>
      <c r="BA302" s="168">
        <v>0</v>
      </c>
      <c r="BB302" s="168">
        <v>0</v>
      </c>
      <c r="BC302" s="168">
        <v>0</v>
      </c>
      <c r="BD302" s="168">
        <v>0</v>
      </c>
      <c r="BE302" s="168">
        <v>0</v>
      </c>
      <c r="BF302" s="168">
        <v>0</v>
      </c>
      <c r="BG302" s="168">
        <v>0</v>
      </c>
      <c r="BH302" s="168">
        <v>0</v>
      </c>
    </row>
    <row r="303" spans="1:60" ht="14.15" customHeight="1">
      <c r="A303" s="159">
        <v>297</v>
      </c>
      <c r="B303" s="58" t="s">
        <v>453</v>
      </c>
      <c r="C303" s="160">
        <v>0</v>
      </c>
      <c r="D303" s="168">
        <v>0</v>
      </c>
      <c r="E303" s="168">
        <v>0</v>
      </c>
      <c r="F303" s="168">
        <v>0</v>
      </c>
      <c r="G303" s="168">
        <v>0</v>
      </c>
      <c r="H303" s="168">
        <v>0</v>
      </c>
      <c r="I303" s="168">
        <v>0</v>
      </c>
      <c r="J303" s="168">
        <v>0</v>
      </c>
      <c r="K303" s="168">
        <v>0</v>
      </c>
      <c r="L303" s="168">
        <v>0</v>
      </c>
      <c r="M303" s="168">
        <v>0</v>
      </c>
      <c r="N303" s="168">
        <v>0</v>
      </c>
      <c r="O303" s="168">
        <v>0</v>
      </c>
      <c r="P303" s="168">
        <v>0</v>
      </c>
      <c r="Q303" s="168">
        <v>0</v>
      </c>
      <c r="R303" s="168">
        <v>0</v>
      </c>
      <c r="S303" s="168">
        <v>0</v>
      </c>
      <c r="T303" s="168">
        <v>0</v>
      </c>
      <c r="U303" s="168">
        <v>0</v>
      </c>
      <c r="V303" s="168">
        <v>0</v>
      </c>
      <c r="W303" s="168">
        <v>0</v>
      </c>
      <c r="X303" s="168">
        <v>0</v>
      </c>
      <c r="Y303" s="168">
        <v>0</v>
      </c>
      <c r="Z303" s="168">
        <v>0</v>
      </c>
      <c r="AA303" s="168">
        <v>0</v>
      </c>
      <c r="AB303" s="168">
        <v>0</v>
      </c>
      <c r="AC303" s="168">
        <v>0</v>
      </c>
      <c r="AD303" s="168">
        <v>0</v>
      </c>
      <c r="AE303" s="168">
        <v>0</v>
      </c>
      <c r="AF303" s="168">
        <v>0</v>
      </c>
      <c r="AG303" s="168">
        <v>0</v>
      </c>
      <c r="AH303" s="168">
        <v>0</v>
      </c>
      <c r="AI303" s="168">
        <v>0</v>
      </c>
      <c r="AJ303" s="168">
        <v>0</v>
      </c>
      <c r="AK303" s="168">
        <v>0</v>
      </c>
      <c r="AL303" s="168">
        <v>0</v>
      </c>
      <c r="AM303" s="168">
        <v>0</v>
      </c>
      <c r="AN303" s="168">
        <v>0</v>
      </c>
      <c r="AO303" s="168">
        <v>0</v>
      </c>
      <c r="AP303" s="168">
        <v>0</v>
      </c>
      <c r="AQ303" s="168">
        <v>0</v>
      </c>
      <c r="AR303" s="168">
        <v>0</v>
      </c>
      <c r="AS303" s="168">
        <v>0</v>
      </c>
      <c r="AT303" s="168">
        <v>0</v>
      </c>
      <c r="AU303" s="168">
        <v>0</v>
      </c>
      <c r="AV303" s="168">
        <v>0</v>
      </c>
      <c r="AW303" s="168">
        <v>0</v>
      </c>
      <c r="AX303" s="168">
        <v>0</v>
      </c>
      <c r="AY303" s="168">
        <v>0</v>
      </c>
      <c r="AZ303" s="168">
        <v>0</v>
      </c>
      <c r="BA303" s="168">
        <v>0</v>
      </c>
      <c r="BB303" s="168">
        <v>0</v>
      </c>
      <c r="BC303" s="168">
        <v>0</v>
      </c>
      <c r="BD303" s="168">
        <v>0</v>
      </c>
      <c r="BE303" s="168">
        <v>0</v>
      </c>
      <c r="BF303" s="168">
        <v>0</v>
      </c>
      <c r="BG303" s="168">
        <v>0</v>
      </c>
      <c r="BH303" s="168">
        <v>0</v>
      </c>
    </row>
    <row r="304" spans="1:60" ht="14.15" customHeight="1">
      <c r="A304" s="159">
        <v>298</v>
      </c>
      <c r="B304" s="58" t="s">
        <v>454</v>
      </c>
      <c r="C304" s="160">
        <v>0</v>
      </c>
      <c r="D304" s="168">
        <v>0</v>
      </c>
      <c r="E304" s="168">
        <v>0</v>
      </c>
      <c r="F304" s="168">
        <v>0</v>
      </c>
      <c r="G304" s="168">
        <v>0</v>
      </c>
      <c r="H304" s="168">
        <v>0</v>
      </c>
      <c r="I304" s="168">
        <v>0</v>
      </c>
      <c r="J304" s="168">
        <v>0</v>
      </c>
      <c r="K304" s="168">
        <v>0</v>
      </c>
      <c r="L304" s="168">
        <v>0</v>
      </c>
      <c r="M304" s="168">
        <v>0</v>
      </c>
      <c r="N304" s="168">
        <v>0</v>
      </c>
      <c r="O304" s="168">
        <v>0</v>
      </c>
      <c r="P304" s="168">
        <v>0</v>
      </c>
      <c r="Q304" s="168">
        <v>0</v>
      </c>
      <c r="R304" s="168">
        <v>0</v>
      </c>
      <c r="S304" s="168">
        <v>0</v>
      </c>
      <c r="T304" s="168">
        <v>0</v>
      </c>
      <c r="U304" s="168">
        <v>0</v>
      </c>
      <c r="V304" s="168">
        <v>0</v>
      </c>
      <c r="W304" s="168">
        <v>0</v>
      </c>
      <c r="X304" s="168">
        <v>0</v>
      </c>
      <c r="Y304" s="168">
        <v>0</v>
      </c>
      <c r="Z304" s="168">
        <v>0</v>
      </c>
      <c r="AA304" s="168">
        <v>0</v>
      </c>
      <c r="AB304" s="168">
        <v>0</v>
      </c>
      <c r="AC304" s="168">
        <v>0</v>
      </c>
      <c r="AD304" s="168">
        <v>0</v>
      </c>
      <c r="AE304" s="168">
        <v>0</v>
      </c>
      <c r="AF304" s="168">
        <v>0</v>
      </c>
      <c r="AG304" s="168">
        <v>0</v>
      </c>
      <c r="AH304" s="168">
        <v>0</v>
      </c>
      <c r="AI304" s="168">
        <v>0</v>
      </c>
      <c r="AJ304" s="168">
        <v>0</v>
      </c>
      <c r="AK304" s="168">
        <v>0</v>
      </c>
      <c r="AL304" s="168">
        <v>0</v>
      </c>
      <c r="AM304" s="168">
        <v>0</v>
      </c>
      <c r="AN304" s="168">
        <v>0</v>
      </c>
      <c r="AO304" s="168">
        <v>0</v>
      </c>
      <c r="AP304" s="168">
        <v>0</v>
      </c>
      <c r="AQ304" s="168">
        <v>0</v>
      </c>
      <c r="AR304" s="168">
        <v>0</v>
      </c>
      <c r="AS304" s="168">
        <v>0</v>
      </c>
      <c r="AT304" s="168">
        <v>0</v>
      </c>
      <c r="AU304" s="168">
        <v>0</v>
      </c>
      <c r="AV304" s="168">
        <v>0</v>
      </c>
      <c r="AW304" s="168">
        <v>0</v>
      </c>
      <c r="AX304" s="168">
        <v>0</v>
      </c>
      <c r="AY304" s="168">
        <v>0</v>
      </c>
      <c r="AZ304" s="168">
        <v>0</v>
      </c>
      <c r="BA304" s="168">
        <v>0</v>
      </c>
      <c r="BB304" s="168">
        <v>0</v>
      </c>
      <c r="BC304" s="168">
        <v>0</v>
      </c>
      <c r="BD304" s="168">
        <v>0</v>
      </c>
      <c r="BE304" s="168">
        <v>0</v>
      </c>
      <c r="BF304" s="168">
        <v>0</v>
      </c>
      <c r="BG304" s="168">
        <v>0</v>
      </c>
      <c r="BH304" s="168">
        <v>0</v>
      </c>
    </row>
    <row r="305" spans="1:60" ht="14.15" customHeight="1">
      <c r="A305" s="159">
        <v>299</v>
      </c>
      <c r="B305" s="58" t="s">
        <v>455</v>
      </c>
      <c r="C305" s="160">
        <v>7562.4300000000012</v>
      </c>
      <c r="D305" s="168">
        <v>0</v>
      </c>
      <c r="E305" s="168">
        <v>0</v>
      </c>
      <c r="F305" s="168">
        <v>0</v>
      </c>
      <c r="G305" s="168">
        <v>0</v>
      </c>
      <c r="H305" s="168">
        <v>0</v>
      </c>
      <c r="I305" s="168">
        <v>0</v>
      </c>
      <c r="J305" s="168">
        <v>0</v>
      </c>
      <c r="K305" s="168">
        <v>0</v>
      </c>
      <c r="L305" s="168">
        <v>0</v>
      </c>
      <c r="M305" s="168">
        <v>0</v>
      </c>
      <c r="N305" s="168">
        <v>0</v>
      </c>
      <c r="O305" s="168">
        <v>0</v>
      </c>
      <c r="P305" s="168">
        <v>0</v>
      </c>
      <c r="Q305" s="168">
        <v>0</v>
      </c>
      <c r="R305" s="168">
        <v>0</v>
      </c>
      <c r="S305" s="168">
        <v>0</v>
      </c>
      <c r="T305" s="168">
        <v>0</v>
      </c>
      <c r="U305" s="168">
        <v>833.22000000000116</v>
      </c>
      <c r="V305" s="168">
        <v>0</v>
      </c>
      <c r="W305" s="168">
        <v>0</v>
      </c>
      <c r="X305" s="168">
        <v>0</v>
      </c>
      <c r="Y305" s="168">
        <v>0</v>
      </c>
      <c r="Z305" s="168">
        <v>0</v>
      </c>
      <c r="AA305" s="168">
        <v>0</v>
      </c>
      <c r="AB305" s="168">
        <v>0</v>
      </c>
      <c r="AC305" s="168">
        <v>0</v>
      </c>
      <c r="AD305" s="168">
        <v>0</v>
      </c>
      <c r="AE305" s="168">
        <v>0</v>
      </c>
      <c r="AF305" s="168">
        <v>0</v>
      </c>
      <c r="AG305" s="168">
        <v>6729.21</v>
      </c>
      <c r="AH305" s="168">
        <v>0</v>
      </c>
      <c r="AI305" s="168">
        <v>0</v>
      </c>
      <c r="AJ305" s="168">
        <v>0</v>
      </c>
      <c r="AK305" s="168">
        <v>0</v>
      </c>
      <c r="AL305" s="168">
        <v>0</v>
      </c>
      <c r="AM305" s="168">
        <v>0</v>
      </c>
      <c r="AN305" s="168">
        <v>0</v>
      </c>
      <c r="AO305" s="168">
        <v>0</v>
      </c>
      <c r="AP305" s="168">
        <v>0</v>
      </c>
      <c r="AQ305" s="168">
        <v>0</v>
      </c>
      <c r="AR305" s="168">
        <v>0</v>
      </c>
      <c r="AS305" s="168">
        <v>0</v>
      </c>
      <c r="AT305" s="168">
        <v>0</v>
      </c>
      <c r="AU305" s="168">
        <v>0</v>
      </c>
      <c r="AV305" s="168">
        <v>0</v>
      </c>
      <c r="AW305" s="168">
        <v>0</v>
      </c>
      <c r="AX305" s="168">
        <v>0</v>
      </c>
      <c r="AY305" s="168">
        <v>0</v>
      </c>
      <c r="AZ305" s="168">
        <v>0</v>
      </c>
      <c r="BA305" s="168">
        <v>0</v>
      </c>
      <c r="BB305" s="168">
        <v>0</v>
      </c>
      <c r="BC305" s="168">
        <v>0</v>
      </c>
      <c r="BD305" s="168">
        <v>0</v>
      </c>
      <c r="BE305" s="168">
        <v>0</v>
      </c>
      <c r="BF305" s="168">
        <v>0</v>
      </c>
      <c r="BG305" s="168">
        <v>0</v>
      </c>
      <c r="BH305" s="168">
        <v>0</v>
      </c>
    </row>
    <row r="306" spans="1:60" s="170" customFormat="1" ht="14.15" customHeight="1">
      <c r="A306" s="159">
        <v>300</v>
      </c>
      <c r="B306" s="58" t="s">
        <v>456</v>
      </c>
      <c r="C306" s="160">
        <v>-452844.98999999976</v>
      </c>
      <c r="D306" s="168">
        <v>0</v>
      </c>
      <c r="E306" s="168">
        <v>0</v>
      </c>
      <c r="F306" s="168">
        <v>0</v>
      </c>
      <c r="G306" s="168">
        <v>0</v>
      </c>
      <c r="H306" s="168">
        <v>0</v>
      </c>
      <c r="I306" s="168">
        <v>0</v>
      </c>
      <c r="J306" s="168">
        <v>0</v>
      </c>
      <c r="K306" s="168">
        <v>0</v>
      </c>
      <c r="L306" s="168">
        <v>0</v>
      </c>
      <c r="M306" s="168">
        <v>0</v>
      </c>
      <c r="N306" s="168">
        <v>0</v>
      </c>
      <c r="O306" s="168">
        <v>0</v>
      </c>
      <c r="P306" s="168">
        <v>0</v>
      </c>
      <c r="Q306" s="168">
        <v>0</v>
      </c>
      <c r="R306" s="168">
        <v>0</v>
      </c>
      <c r="S306" s="168">
        <v>0</v>
      </c>
      <c r="T306" s="168">
        <v>0</v>
      </c>
      <c r="U306" s="168">
        <v>91164.740000000224</v>
      </c>
      <c r="V306" s="168">
        <v>0</v>
      </c>
      <c r="W306" s="168">
        <v>0</v>
      </c>
      <c r="X306" s="168">
        <v>0</v>
      </c>
      <c r="Y306" s="168">
        <v>0</v>
      </c>
      <c r="Z306" s="168">
        <v>0</v>
      </c>
      <c r="AA306" s="168">
        <v>0</v>
      </c>
      <c r="AB306" s="168">
        <v>4370.91</v>
      </c>
      <c r="AC306" s="168">
        <v>0</v>
      </c>
      <c r="AD306" s="168">
        <v>0</v>
      </c>
      <c r="AE306" s="168">
        <v>0</v>
      </c>
      <c r="AF306" s="168">
        <v>-741761</v>
      </c>
      <c r="AG306" s="168">
        <v>193380.36000000002</v>
      </c>
      <c r="AH306" s="168">
        <v>0</v>
      </c>
      <c r="AI306" s="168">
        <v>0</v>
      </c>
      <c r="AJ306" s="168">
        <v>0</v>
      </c>
      <c r="AK306" s="168">
        <v>0</v>
      </c>
      <c r="AL306" s="168">
        <v>0</v>
      </c>
      <c r="AM306" s="168">
        <v>0</v>
      </c>
      <c r="AN306" s="168">
        <v>0</v>
      </c>
      <c r="AO306" s="168">
        <v>0</v>
      </c>
      <c r="AP306" s="168">
        <v>0</v>
      </c>
      <c r="AQ306" s="168">
        <v>0</v>
      </c>
      <c r="AR306" s="168">
        <v>0</v>
      </c>
      <c r="AS306" s="168">
        <v>0</v>
      </c>
      <c r="AT306" s="168">
        <v>0</v>
      </c>
      <c r="AU306" s="168">
        <v>0</v>
      </c>
      <c r="AV306" s="168">
        <v>0</v>
      </c>
      <c r="AW306" s="168">
        <v>0</v>
      </c>
      <c r="AX306" s="168">
        <v>0</v>
      </c>
      <c r="AY306" s="168">
        <v>0</v>
      </c>
      <c r="AZ306" s="168">
        <v>0</v>
      </c>
      <c r="BA306" s="168">
        <v>0</v>
      </c>
      <c r="BB306" s="168">
        <v>0</v>
      </c>
      <c r="BC306" s="168">
        <v>0</v>
      </c>
      <c r="BD306" s="168">
        <v>0</v>
      </c>
      <c r="BE306" s="168">
        <v>0</v>
      </c>
      <c r="BF306" s="168">
        <v>0</v>
      </c>
      <c r="BG306" s="168">
        <v>0</v>
      </c>
      <c r="BH306" s="168">
        <v>0</v>
      </c>
    </row>
    <row r="307" spans="1:60" s="170" customFormat="1" ht="14.15" customHeight="1">
      <c r="A307" s="159">
        <v>301</v>
      </c>
      <c r="B307" s="58" t="s">
        <v>457</v>
      </c>
      <c r="C307" s="160">
        <v>14.850000000000023</v>
      </c>
      <c r="D307" s="168">
        <v>0</v>
      </c>
      <c r="E307" s="168">
        <v>0</v>
      </c>
      <c r="F307" s="168">
        <v>0</v>
      </c>
      <c r="G307" s="168">
        <v>0</v>
      </c>
      <c r="H307" s="168">
        <v>0</v>
      </c>
      <c r="I307" s="168">
        <v>0</v>
      </c>
      <c r="J307" s="168">
        <v>0</v>
      </c>
      <c r="K307" s="168">
        <v>0</v>
      </c>
      <c r="L307" s="168">
        <v>0</v>
      </c>
      <c r="M307" s="168">
        <v>0</v>
      </c>
      <c r="N307" s="168">
        <v>0</v>
      </c>
      <c r="O307" s="168">
        <v>0</v>
      </c>
      <c r="P307" s="168">
        <v>0</v>
      </c>
      <c r="Q307" s="168">
        <v>0</v>
      </c>
      <c r="R307" s="168">
        <v>0</v>
      </c>
      <c r="S307" s="168">
        <v>0</v>
      </c>
      <c r="T307" s="168">
        <v>0</v>
      </c>
      <c r="U307" s="168">
        <v>14.850000000000023</v>
      </c>
      <c r="V307" s="168">
        <v>0</v>
      </c>
      <c r="W307" s="168">
        <v>0</v>
      </c>
      <c r="X307" s="168">
        <v>0</v>
      </c>
      <c r="Y307" s="168">
        <v>0</v>
      </c>
      <c r="Z307" s="168">
        <v>0</v>
      </c>
      <c r="AA307" s="168">
        <v>0</v>
      </c>
      <c r="AB307" s="168">
        <v>0</v>
      </c>
      <c r="AC307" s="168">
        <v>0</v>
      </c>
      <c r="AD307" s="168">
        <v>0</v>
      </c>
      <c r="AE307" s="168">
        <v>0</v>
      </c>
      <c r="AF307" s="168">
        <v>0</v>
      </c>
      <c r="AG307" s="168">
        <v>0</v>
      </c>
      <c r="AH307" s="168">
        <v>0</v>
      </c>
      <c r="AI307" s="168">
        <v>0</v>
      </c>
      <c r="AJ307" s="168">
        <v>0</v>
      </c>
      <c r="AK307" s="168">
        <v>0</v>
      </c>
      <c r="AL307" s="168">
        <v>0</v>
      </c>
      <c r="AM307" s="168">
        <v>0</v>
      </c>
      <c r="AN307" s="168">
        <v>0</v>
      </c>
      <c r="AO307" s="168">
        <v>0</v>
      </c>
      <c r="AP307" s="168">
        <v>0</v>
      </c>
      <c r="AQ307" s="168">
        <v>0</v>
      </c>
      <c r="AR307" s="168">
        <v>0</v>
      </c>
      <c r="AS307" s="168">
        <v>0</v>
      </c>
      <c r="AT307" s="168">
        <v>0</v>
      </c>
      <c r="AU307" s="168">
        <v>0</v>
      </c>
      <c r="AV307" s="168">
        <v>0</v>
      </c>
      <c r="AW307" s="168">
        <v>0</v>
      </c>
      <c r="AX307" s="168">
        <v>0</v>
      </c>
      <c r="AY307" s="168">
        <v>0</v>
      </c>
      <c r="AZ307" s="168">
        <v>0</v>
      </c>
      <c r="BA307" s="168">
        <v>0</v>
      </c>
      <c r="BB307" s="168">
        <v>0</v>
      </c>
      <c r="BC307" s="168">
        <v>0</v>
      </c>
      <c r="BD307" s="168">
        <v>0</v>
      </c>
      <c r="BE307" s="168">
        <v>0</v>
      </c>
      <c r="BF307" s="168">
        <v>0</v>
      </c>
      <c r="BG307" s="168">
        <v>0</v>
      </c>
      <c r="BH307" s="168">
        <v>0</v>
      </c>
    </row>
    <row r="308" spans="1:60" ht="14.15" customHeight="1">
      <c r="A308" s="159">
        <v>302</v>
      </c>
      <c r="B308" s="58" t="s">
        <v>458</v>
      </c>
      <c r="C308" s="160">
        <v>0</v>
      </c>
      <c r="D308" s="168">
        <v>0</v>
      </c>
      <c r="E308" s="168">
        <v>0</v>
      </c>
      <c r="F308" s="168">
        <v>0</v>
      </c>
      <c r="G308" s="168">
        <v>0</v>
      </c>
      <c r="H308" s="168">
        <v>0</v>
      </c>
      <c r="I308" s="168">
        <v>0</v>
      </c>
      <c r="J308" s="168">
        <v>0</v>
      </c>
      <c r="K308" s="168">
        <v>0</v>
      </c>
      <c r="L308" s="168">
        <v>0</v>
      </c>
      <c r="M308" s="168">
        <v>0</v>
      </c>
      <c r="N308" s="168">
        <v>0</v>
      </c>
      <c r="O308" s="168">
        <v>0</v>
      </c>
      <c r="P308" s="168">
        <v>0</v>
      </c>
      <c r="Q308" s="168">
        <v>0</v>
      </c>
      <c r="R308" s="168">
        <v>0</v>
      </c>
      <c r="S308" s="168">
        <v>0</v>
      </c>
      <c r="T308" s="168">
        <v>0</v>
      </c>
      <c r="U308" s="168">
        <v>0</v>
      </c>
      <c r="V308" s="168">
        <v>0</v>
      </c>
      <c r="W308" s="168">
        <v>0</v>
      </c>
      <c r="X308" s="168">
        <v>0</v>
      </c>
      <c r="Y308" s="168">
        <v>0</v>
      </c>
      <c r="Z308" s="168">
        <v>0</v>
      </c>
      <c r="AA308" s="168">
        <v>0</v>
      </c>
      <c r="AB308" s="168">
        <v>0</v>
      </c>
      <c r="AC308" s="168">
        <v>0</v>
      </c>
      <c r="AD308" s="168">
        <v>0</v>
      </c>
      <c r="AE308" s="168">
        <v>0</v>
      </c>
      <c r="AF308" s="168">
        <v>0</v>
      </c>
      <c r="AG308" s="168">
        <v>0</v>
      </c>
      <c r="AH308" s="168">
        <v>0</v>
      </c>
      <c r="AI308" s="168">
        <v>0</v>
      </c>
      <c r="AJ308" s="168">
        <v>0</v>
      </c>
      <c r="AK308" s="168">
        <v>0</v>
      </c>
      <c r="AL308" s="168">
        <v>0</v>
      </c>
      <c r="AM308" s="168">
        <v>0</v>
      </c>
      <c r="AN308" s="168">
        <v>0</v>
      </c>
      <c r="AO308" s="168">
        <v>0</v>
      </c>
      <c r="AP308" s="168">
        <v>0</v>
      </c>
      <c r="AQ308" s="168">
        <v>0</v>
      </c>
      <c r="AR308" s="168">
        <v>0</v>
      </c>
      <c r="AS308" s="168">
        <v>0</v>
      </c>
      <c r="AT308" s="168">
        <v>0</v>
      </c>
      <c r="AU308" s="168">
        <v>0</v>
      </c>
      <c r="AV308" s="168">
        <v>0</v>
      </c>
      <c r="AW308" s="168">
        <v>0</v>
      </c>
      <c r="AX308" s="168">
        <v>0</v>
      </c>
      <c r="AY308" s="168">
        <v>0</v>
      </c>
      <c r="AZ308" s="168">
        <v>0</v>
      </c>
      <c r="BA308" s="168">
        <v>0</v>
      </c>
      <c r="BB308" s="168">
        <v>0</v>
      </c>
      <c r="BC308" s="168">
        <v>0</v>
      </c>
      <c r="BD308" s="168">
        <v>0</v>
      </c>
      <c r="BE308" s="168">
        <v>0</v>
      </c>
      <c r="BF308" s="168">
        <v>0</v>
      </c>
      <c r="BG308" s="168">
        <v>0</v>
      </c>
      <c r="BH308" s="168">
        <v>0</v>
      </c>
    </row>
    <row r="309" spans="1:60" ht="14.15" customHeight="1">
      <c r="A309" s="159">
        <v>303</v>
      </c>
      <c r="B309" s="171" t="s">
        <v>459</v>
      </c>
      <c r="C309" s="160">
        <v>1117.0100000000093</v>
      </c>
      <c r="D309" s="168">
        <v>0</v>
      </c>
      <c r="E309" s="168">
        <v>0</v>
      </c>
      <c r="F309" s="168">
        <v>0</v>
      </c>
      <c r="G309" s="168">
        <v>0</v>
      </c>
      <c r="H309" s="168">
        <v>0</v>
      </c>
      <c r="I309" s="168">
        <v>0</v>
      </c>
      <c r="J309" s="168">
        <v>0</v>
      </c>
      <c r="K309" s="168">
        <v>0</v>
      </c>
      <c r="L309" s="168">
        <v>0</v>
      </c>
      <c r="M309" s="168">
        <v>0</v>
      </c>
      <c r="N309" s="168">
        <v>0</v>
      </c>
      <c r="O309" s="168">
        <v>0</v>
      </c>
      <c r="P309" s="168">
        <v>0</v>
      </c>
      <c r="Q309" s="168">
        <v>0</v>
      </c>
      <c r="R309" s="168">
        <v>0</v>
      </c>
      <c r="S309" s="168">
        <v>0</v>
      </c>
      <c r="T309" s="168">
        <v>0</v>
      </c>
      <c r="U309" s="168">
        <v>1117.0100000000093</v>
      </c>
      <c r="V309" s="168">
        <v>0</v>
      </c>
      <c r="W309" s="168">
        <v>0</v>
      </c>
      <c r="X309" s="168">
        <v>0</v>
      </c>
      <c r="Y309" s="168">
        <v>0</v>
      </c>
      <c r="Z309" s="168">
        <v>0</v>
      </c>
      <c r="AA309" s="168">
        <v>0</v>
      </c>
      <c r="AB309" s="168">
        <v>0</v>
      </c>
      <c r="AC309" s="168">
        <v>0</v>
      </c>
      <c r="AD309" s="168">
        <v>0</v>
      </c>
      <c r="AE309" s="168">
        <v>0</v>
      </c>
      <c r="AF309" s="168">
        <v>0</v>
      </c>
      <c r="AG309" s="168">
        <v>0</v>
      </c>
      <c r="AH309" s="168">
        <v>0</v>
      </c>
      <c r="AI309" s="168">
        <v>0</v>
      </c>
      <c r="AJ309" s="168">
        <v>0</v>
      </c>
      <c r="AK309" s="168">
        <v>0</v>
      </c>
      <c r="AL309" s="168">
        <v>0</v>
      </c>
      <c r="AM309" s="168">
        <v>0</v>
      </c>
      <c r="AN309" s="168">
        <v>0</v>
      </c>
      <c r="AO309" s="168">
        <v>0</v>
      </c>
      <c r="AP309" s="168">
        <v>0</v>
      </c>
      <c r="AQ309" s="168">
        <v>0</v>
      </c>
      <c r="AR309" s="168">
        <v>0</v>
      </c>
      <c r="AS309" s="168">
        <v>0</v>
      </c>
      <c r="AT309" s="168">
        <v>0</v>
      </c>
      <c r="AU309" s="168">
        <v>0</v>
      </c>
      <c r="AV309" s="168">
        <v>0</v>
      </c>
      <c r="AW309" s="168">
        <v>0</v>
      </c>
      <c r="AX309" s="168">
        <v>0</v>
      </c>
      <c r="AY309" s="168">
        <v>0</v>
      </c>
      <c r="AZ309" s="168">
        <v>0</v>
      </c>
      <c r="BA309" s="168">
        <v>0</v>
      </c>
      <c r="BB309" s="168">
        <v>0</v>
      </c>
      <c r="BC309" s="168">
        <v>0</v>
      </c>
      <c r="BD309" s="168">
        <v>0</v>
      </c>
      <c r="BE309" s="168">
        <v>0</v>
      </c>
      <c r="BF309" s="168">
        <v>0</v>
      </c>
      <c r="BG309" s="168">
        <v>0</v>
      </c>
      <c r="BH309" s="168">
        <v>0</v>
      </c>
    </row>
    <row r="310" spans="1:60" ht="14.15" customHeight="1">
      <c r="A310" s="159">
        <v>304</v>
      </c>
      <c r="B310" s="226" t="s">
        <v>917</v>
      </c>
      <c r="C310" s="181">
        <v>-41383282.769999996</v>
      </c>
      <c r="D310" s="181">
        <v>0</v>
      </c>
      <c r="E310" s="181">
        <v>0</v>
      </c>
      <c r="F310" s="181">
        <v>0</v>
      </c>
      <c r="G310" s="181">
        <v>0</v>
      </c>
      <c r="H310" s="181">
        <v>0</v>
      </c>
      <c r="I310" s="181">
        <v>0</v>
      </c>
      <c r="J310" s="181">
        <v>-7671.09</v>
      </c>
      <c r="K310" s="181">
        <v>0</v>
      </c>
      <c r="L310" s="181">
        <v>-42632032</v>
      </c>
      <c r="M310" s="181">
        <v>0</v>
      </c>
      <c r="N310" s="181">
        <v>0</v>
      </c>
      <c r="O310" s="181">
        <v>0</v>
      </c>
      <c r="P310" s="181">
        <v>0</v>
      </c>
      <c r="Q310" s="181">
        <v>0</v>
      </c>
      <c r="R310" s="181">
        <v>0</v>
      </c>
      <c r="S310" s="181">
        <v>0</v>
      </c>
      <c r="T310" s="181">
        <v>0</v>
      </c>
      <c r="U310" s="181">
        <v>2084537.9900000114</v>
      </c>
      <c r="V310" s="181">
        <v>-2208002</v>
      </c>
      <c r="W310" s="181">
        <v>0</v>
      </c>
      <c r="X310" s="181">
        <v>0</v>
      </c>
      <c r="Y310" s="181">
        <v>0</v>
      </c>
      <c r="Z310" s="181">
        <v>0</v>
      </c>
      <c r="AA310" s="181">
        <v>0</v>
      </c>
      <c r="AB310" s="181">
        <v>7293.9199999999992</v>
      </c>
      <c r="AC310" s="181">
        <v>0</v>
      </c>
      <c r="AD310" s="181">
        <v>0</v>
      </c>
      <c r="AE310" s="181">
        <v>0</v>
      </c>
      <c r="AF310" s="181">
        <v>-741761</v>
      </c>
      <c r="AG310" s="181">
        <v>902153.75999999989</v>
      </c>
      <c r="AH310" s="181">
        <v>0</v>
      </c>
      <c r="AI310" s="181">
        <v>0</v>
      </c>
      <c r="AJ310" s="181">
        <v>0</v>
      </c>
      <c r="AK310" s="181">
        <v>0</v>
      </c>
      <c r="AL310" s="181">
        <v>0</v>
      </c>
      <c r="AM310" s="181">
        <v>0</v>
      </c>
      <c r="AN310" s="181">
        <v>0</v>
      </c>
      <c r="AO310" s="181">
        <v>0</v>
      </c>
      <c r="AP310" s="181">
        <v>0</v>
      </c>
      <c r="AQ310" s="181">
        <v>1212197.6499999999</v>
      </c>
      <c r="AR310" s="181">
        <v>0</v>
      </c>
      <c r="AS310" s="181">
        <v>0</v>
      </c>
      <c r="AT310" s="181">
        <v>0</v>
      </c>
      <c r="AU310" s="181">
        <v>0</v>
      </c>
      <c r="AV310" s="181">
        <v>0</v>
      </c>
      <c r="AW310" s="181">
        <v>0</v>
      </c>
      <c r="AX310" s="181">
        <v>0</v>
      </c>
      <c r="AY310" s="181">
        <v>0</v>
      </c>
      <c r="AZ310" s="181">
        <v>0</v>
      </c>
      <c r="BA310" s="181">
        <v>0</v>
      </c>
      <c r="BB310" s="181">
        <v>0</v>
      </c>
      <c r="BC310" s="181">
        <v>0</v>
      </c>
      <c r="BD310" s="181">
        <v>0</v>
      </c>
      <c r="BE310" s="181">
        <v>0</v>
      </c>
      <c r="BF310" s="181">
        <v>0</v>
      </c>
      <c r="BG310" s="181">
        <v>0</v>
      </c>
      <c r="BH310" s="181">
        <v>0</v>
      </c>
    </row>
    <row r="311" spans="1:60" ht="14.15" customHeight="1">
      <c r="A311" s="159">
        <v>305</v>
      </c>
      <c r="B311" s="229"/>
      <c r="C311" s="229"/>
      <c r="D311" s="174"/>
      <c r="E311" s="174"/>
      <c r="F311" s="174"/>
      <c r="G311" s="174"/>
      <c r="H311" s="174"/>
      <c r="I311" s="174"/>
      <c r="J311" s="174"/>
      <c r="K311" s="174"/>
      <c r="L311" s="174"/>
      <c r="M311" s="174"/>
      <c r="N311" s="174"/>
      <c r="O311" s="174"/>
      <c r="P311" s="174"/>
      <c r="Q311" s="174"/>
      <c r="R311" s="174"/>
      <c r="S311" s="174"/>
      <c r="T311" s="174"/>
      <c r="U311" s="174"/>
      <c r="V311" s="174"/>
      <c r="W311" s="174"/>
      <c r="X311" s="174"/>
      <c r="Y311" s="174"/>
      <c r="Z311" s="174"/>
      <c r="AA311" s="174"/>
      <c r="AB311" s="174"/>
      <c r="AC311" s="174"/>
      <c r="AD311" s="174"/>
      <c r="AE311" s="174"/>
      <c r="AF311" s="174"/>
      <c r="AG311" s="174"/>
      <c r="AH311" s="174"/>
      <c r="AI311" s="174"/>
      <c r="AJ311" s="174"/>
      <c r="AK311" s="174"/>
      <c r="AL311" s="174"/>
      <c r="AM311" s="174"/>
      <c r="AN311" s="174"/>
      <c r="AO311" s="174"/>
      <c r="AP311" s="174"/>
      <c r="AQ311" s="174"/>
      <c r="AR311" s="174"/>
      <c r="AS311" s="174"/>
      <c r="AT311" s="174"/>
      <c r="AU311" s="174"/>
      <c r="AV311" s="174"/>
      <c r="AW311" s="174"/>
      <c r="AX311" s="174"/>
      <c r="AY311" s="174"/>
      <c r="AZ311" s="174"/>
      <c r="BA311" s="174"/>
      <c r="BB311" s="174"/>
      <c r="BC311" s="174"/>
      <c r="BD311" s="174"/>
      <c r="BE311" s="174"/>
      <c r="BF311" s="174"/>
      <c r="BG311" s="174"/>
      <c r="BH311" s="174"/>
    </row>
    <row r="312" spans="1:60" ht="14.15" customHeight="1">
      <c r="A312" s="159">
        <v>306</v>
      </c>
      <c r="B312" s="58" t="s">
        <v>460</v>
      </c>
      <c r="C312" s="160">
        <v>167438.47999999992</v>
      </c>
      <c r="D312" s="168">
        <v>0</v>
      </c>
      <c r="E312" s="168">
        <v>0</v>
      </c>
      <c r="F312" s="168">
        <v>0</v>
      </c>
      <c r="G312" s="168">
        <v>0</v>
      </c>
      <c r="H312" s="168">
        <v>0</v>
      </c>
      <c r="I312" s="168">
        <v>0</v>
      </c>
      <c r="J312" s="168">
        <v>0</v>
      </c>
      <c r="K312" s="168">
        <v>0</v>
      </c>
      <c r="L312" s="168">
        <v>0</v>
      </c>
      <c r="M312" s="168">
        <v>0</v>
      </c>
      <c r="N312" s="168">
        <v>0</v>
      </c>
      <c r="O312" s="168">
        <v>0</v>
      </c>
      <c r="P312" s="168">
        <v>0</v>
      </c>
      <c r="Q312" s="168">
        <v>0</v>
      </c>
      <c r="R312" s="168">
        <v>0</v>
      </c>
      <c r="S312" s="168">
        <v>0</v>
      </c>
      <c r="T312" s="168">
        <v>0</v>
      </c>
      <c r="U312" s="168">
        <v>20293.189999999944</v>
      </c>
      <c r="V312" s="168">
        <v>0</v>
      </c>
      <c r="W312" s="168">
        <v>0</v>
      </c>
      <c r="X312" s="168">
        <v>0</v>
      </c>
      <c r="Y312" s="168">
        <v>0</v>
      </c>
      <c r="Z312" s="168">
        <v>0</v>
      </c>
      <c r="AA312" s="168">
        <v>0</v>
      </c>
      <c r="AB312" s="168">
        <v>1363.3600000000001</v>
      </c>
      <c r="AC312" s="168">
        <v>0</v>
      </c>
      <c r="AD312" s="168">
        <v>0</v>
      </c>
      <c r="AE312" s="168">
        <v>0</v>
      </c>
      <c r="AF312" s="168">
        <v>0</v>
      </c>
      <c r="AG312" s="168">
        <v>145781.93</v>
      </c>
      <c r="AH312" s="168">
        <v>0</v>
      </c>
      <c r="AI312" s="168">
        <v>0</v>
      </c>
      <c r="AJ312" s="168">
        <v>0</v>
      </c>
      <c r="AK312" s="168">
        <v>0</v>
      </c>
      <c r="AL312" s="168">
        <v>0</v>
      </c>
      <c r="AM312" s="168">
        <v>0</v>
      </c>
      <c r="AN312" s="168">
        <v>0</v>
      </c>
      <c r="AO312" s="168">
        <v>0</v>
      </c>
      <c r="AP312" s="168">
        <v>0</v>
      </c>
      <c r="AQ312" s="168">
        <v>0</v>
      </c>
      <c r="AR312" s="168">
        <v>0</v>
      </c>
      <c r="AS312" s="168">
        <v>0</v>
      </c>
      <c r="AT312" s="168">
        <v>0</v>
      </c>
      <c r="AU312" s="168">
        <v>0</v>
      </c>
      <c r="AV312" s="168">
        <v>0</v>
      </c>
      <c r="AW312" s="168">
        <v>0</v>
      </c>
      <c r="AX312" s="168">
        <v>0</v>
      </c>
      <c r="AY312" s="168">
        <v>0</v>
      </c>
      <c r="AZ312" s="168">
        <v>0</v>
      </c>
      <c r="BA312" s="168">
        <v>0</v>
      </c>
      <c r="BB312" s="168">
        <v>0</v>
      </c>
      <c r="BC312" s="168">
        <v>0</v>
      </c>
      <c r="BD312" s="168">
        <v>0</v>
      </c>
      <c r="BE312" s="168">
        <v>0</v>
      </c>
      <c r="BF312" s="168">
        <v>0</v>
      </c>
      <c r="BG312" s="168">
        <v>0</v>
      </c>
      <c r="BH312" s="168">
        <v>0</v>
      </c>
    </row>
    <row r="313" spans="1:60" ht="14.15" customHeight="1">
      <c r="A313" s="159">
        <v>307</v>
      </c>
      <c r="B313" s="58" t="s">
        <v>461</v>
      </c>
      <c r="C313" s="160">
        <v>46567.040000000154</v>
      </c>
      <c r="D313" s="168">
        <v>0</v>
      </c>
      <c r="E313" s="168">
        <v>0</v>
      </c>
      <c r="F313" s="168">
        <v>0</v>
      </c>
      <c r="G313" s="168">
        <v>0</v>
      </c>
      <c r="H313" s="168">
        <v>0</v>
      </c>
      <c r="I313" s="168">
        <v>0</v>
      </c>
      <c r="J313" s="168">
        <v>0</v>
      </c>
      <c r="K313" s="168">
        <v>0</v>
      </c>
      <c r="L313" s="168">
        <v>0</v>
      </c>
      <c r="M313" s="168">
        <v>0</v>
      </c>
      <c r="N313" s="168">
        <v>0</v>
      </c>
      <c r="O313" s="168">
        <v>0</v>
      </c>
      <c r="P313" s="168">
        <v>0</v>
      </c>
      <c r="Q313" s="168">
        <v>0</v>
      </c>
      <c r="R313" s="168">
        <v>0</v>
      </c>
      <c r="S313" s="168">
        <v>0</v>
      </c>
      <c r="T313" s="168">
        <v>0</v>
      </c>
      <c r="U313" s="168">
        <v>29840.410000000149</v>
      </c>
      <c r="V313" s="168">
        <v>0</v>
      </c>
      <c r="W313" s="168">
        <v>0</v>
      </c>
      <c r="X313" s="168">
        <v>0</v>
      </c>
      <c r="Y313" s="168">
        <v>0</v>
      </c>
      <c r="Z313" s="168">
        <v>0</v>
      </c>
      <c r="AA313" s="168">
        <v>0</v>
      </c>
      <c r="AB313" s="168">
        <v>43.819999999999993</v>
      </c>
      <c r="AC313" s="168">
        <v>0</v>
      </c>
      <c r="AD313" s="168">
        <v>0</v>
      </c>
      <c r="AE313" s="168">
        <v>0</v>
      </c>
      <c r="AF313" s="168">
        <v>0</v>
      </c>
      <c r="AG313" s="168">
        <v>16682.810000000001</v>
      </c>
      <c r="AH313" s="168">
        <v>0</v>
      </c>
      <c r="AI313" s="168">
        <v>0</v>
      </c>
      <c r="AJ313" s="168">
        <v>0</v>
      </c>
      <c r="AK313" s="168">
        <v>0</v>
      </c>
      <c r="AL313" s="168">
        <v>0</v>
      </c>
      <c r="AM313" s="168">
        <v>0</v>
      </c>
      <c r="AN313" s="168">
        <v>0</v>
      </c>
      <c r="AO313" s="168">
        <v>0</v>
      </c>
      <c r="AP313" s="168">
        <v>0</v>
      </c>
      <c r="AQ313" s="168">
        <v>0</v>
      </c>
      <c r="AR313" s="168">
        <v>0</v>
      </c>
      <c r="AS313" s="168">
        <v>0</v>
      </c>
      <c r="AT313" s="168">
        <v>0</v>
      </c>
      <c r="AU313" s="168">
        <v>0</v>
      </c>
      <c r="AV313" s="168">
        <v>0</v>
      </c>
      <c r="AW313" s="168">
        <v>0</v>
      </c>
      <c r="AX313" s="168">
        <v>0</v>
      </c>
      <c r="AY313" s="168">
        <v>0</v>
      </c>
      <c r="AZ313" s="168">
        <v>0</v>
      </c>
      <c r="BA313" s="168">
        <v>0</v>
      </c>
      <c r="BB313" s="168">
        <v>0</v>
      </c>
      <c r="BC313" s="168">
        <v>0</v>
      </c>
      <c r="BD313" s="168">
        <v>0</v>
      </c>
      <c r="BE313" s="168">
        <v>0</v>
      </c>
      <c r="BF313" s="168">
        <v>0</v>
      </c>
      <c r="BG313" s="168">
        <v>0</v>
      </c>
      <c r="BH313" s="168">
        <v>0</v>
      </c>
    </row>
    <row r="314" spans="1:60" ht="13.5" customHeight="1">
      <c r="A314" s="159">
        <v>308</v>
      </c>
      <c r="B314" s="58" t="s">
        <v>462</v>
      </c>
      <c r="C314" s="160">
        <v>-896434.07999999961</v>
      </c>
      <c r="D314" s="168">
        <v>0</v>
      </c>
      <c r="E314" s="168">
        <v>0</v>
      </c>
      <c r="F314" s="168">
        <v>0</v>
      </c>
      <c r="G314" s="168">
        <v>0</v>
      </c>
      <c r="H314" s="168">
        <v>0</v>
      </c>
      <c r="I314" s="168">
        <v>0</v>
      </c>
      <c r="J314" s="168">
        <v>7671.09</v>
      </c>
      <c r="K314" s="168">
        <v>0</v>
      </c>
      <c r="L314" s="168">
        <v>0</v>
      </c>
      <c r="M314" s="168">
        <v>0</v>
      </c>
      <c r="N314" s="168">
        <v>0</v>
      </c>
      <c r="O314" s="168">
        <v>0</v>
      </c>
      <c r="P314" s="168">
        <v>0</v>
      </c>
      <c r="Q314" s="168">
        <v>0</v>
      </c>
      <c r="R314" s="168">
        <v>0</v>
      </c>
      <c r="S314" s="168">
        <v>0</v>
      </c>
      <c r="T314" s="168">
        <v>0</v>
      </c>
      <c r="U314" s="168">
        <v>213192.0700000003</v>
      </c>
      <c r="V314" s="168">
        <v>-1333347</v>
      </c>
      <c r="W314" s="168">
        <v>0</v>
      </c>
      <c r="X314" s="168">
        <v>0</v>
      </c>
      <c r="Y314" s="168">
        <v>0</v>
      </c>
      <c r="Z314" s="168">
        <v>0</v>
      </c>
      <c r="AA314" s="168">
        <v>0</v>
      </c>
      <c r="AB314" s="168">
        <v>-49.509999999999991</v>
      </c>
      <c r="AC314" s="168">
        <v>0</v>
      </c>
      <c r="AD314" s="168">
        <v>0</v>
      </c>
      <c r="AE314" s="168">
        <v>0</v>
      </c>
      <c r="AF314" s="168">
        <v>0</v>
      </c>
      <c r="AG314" s="168">
        <v>216099.27</v>
      </c>
      <c r="AH314" s="168">
        <v>0</v>
      </c>
      <c r="AI314" s="168">
        <v>0</v>
      </c>
      <c r="AJ314" s="168">
        <v>0</v>
      </c>
      <c r="AK314" s="168">
        <v>0</v>
      </c>
      <c r="AL314" s="168">
        <v>0</v>
      </c>
      <c r="AM314" s="168">
        <v>0</v>
      </c>
      <c r="AN314" s="168">
        <v>0</v>
      </c>
      <c r="AO314" s="168">
        <v>0</v>
      </c>
      <c r="AP314" s="168">
        <v>0</v>
      </c>
      <c r="AQ314" s="168">
        <v>0</v>
      </c>
      <c r="AR314" s="168">
        <v>0</v>
      </c>
      <c r="AS314" s="168">
        <v>0</v>
      </c>
      <c r="AT314" s="168">
        <v>0</v>
      </c>
      <c r="AU314" s="168">
        <v>0</v>
      </c>
      <c r="AV314" s="168">
        <v>0</v>
      </c>
      <c r="AW314" s="168">
        <v>0</v>
      </c>
      <c r="AX314" s="168">
        <v>0</v>
      </c>
      <c r="AY314" s="168">
        <v>0</v>
      </c>
      <c r="AZ314" s="168">
        <v>0</v>
      </c>
      <c r="BA314" s="168">
        <v>0</v>
      </c>
      <c r="BB314" s="168">
        <v>0</v>
      </c>
      <c r="BC314" s="168">
        <v>0</v>
      </c>
      <c r="BD314" s="168">
        <v>0</v>
      </c>
      <c r="BE314" s="168">
        <v>0</v>
      </c>
      <c r="BF314" s="168">
        <v>0</v>
      </c>
      <c r="BG314" s="168">
        <v>0</v>
      </c>
      <c r="BH314" s="168">
        <v>0</v>
      </c>
    </row>
    <row r="315" spans="1:60" ht="14.15" customHeight="1">
      <c r="A315" s="159">
        <v>309</v>
      </c>
      <c r="B315" s="58" t="s">
        <v>463</v>
      </c>
      <c r="C315" s="160">
        <v>155546.83000000022</v>
      </c>
      <c r="D315" s="168">
        <v>0</v>
      </c>
      <c r="E315" s="168">
        <v>0</v>
      </c>
      <c r="F315" s="168">
        <v>0</v>
      </c>
      <c r="G315" s="168">
        <v>0</v>
      </c>
      <c r="H315" s="168">
        <v>0</v>
      </c>
      <c r="I315" s="168">
        <v>0</v>
      </c>
      <c r="J315" s="168">
        <v>0</v>
      </c>
      <c r="K315" s="168">
        <v>0</v>
      </c>
      <c r="L315" s="168">
        <v>0</v>
      </c>
      <c r="M315" s="168">
        <v>0</v>
      </c>
      <c r="N315" s="168">
        <v>0</v>
      </c>
      <c r="O315" s="168">
        <v>0</v>
      </c>
      <c r="P315" s="168">
        <v>0</v>
      </c>
      <c r="Q315" s="168">
        <v>0</v>
      </c>
      <c r="R315" s="168">
        <v>0</v>
      </c>
      <c r="S315" s="168">
        <v>0</v>
      </c>
      <c r="T315" s="168">
        <v>0</v>
      </c>
      <c r="U315" s="168">
        <v>65713.990000000224</v>
      </c>
      <c r="V315" s="168">
        <v>0</v>
      </c>
      <c r="W315" s="168">
        <v>0</v>
      </c>
      <c r="X315" s="168">
        <v>0</v>
      </c>
      <c r="Y315" s="168">
        <v>0</v>
      </c>
      <c r="Z315" s="168">
        <v>0</v>
      </c>
      <c r="AA315" s="168">
        <v>0</v>
      </c>
      <c r="AB315" s="168">
        <v>-4.4399999999999977</v>
      </c>
      <c r="AC315" s="168">
        <v>0</v>
      </c>
      <c r="AD315" s="168">
        <v>0</v>
      </c>
      <c r="AE315" s="168">
        <v>0</v>
      </c>
      <c r="AF315" s="168">
        <v>0</v>
      </c>
      <c r="AG315" s="168">
        <v>89837.28</v>
      </c>
      <c r="AH315" s="168">
        <v>0</v>
      </c>
      <c r="AI315" s="168">
        <v>0</v>
      </c>
      <c r="AJ315" s="168">
        <v>0</v>
      </c>
      <c r="AK315" s="168">
        <v>0</v>
      </c>
      <c r="AL315" s="168">
        <v>0</v>
      </c>
      <c r="AM315" s="168">
        <v>0</v>
      </c>
      <c r="AN315" s="168">
        <v>0</v>
      </c>
      <c r="AO315" s="168">
        <v>0</v>
      </c>
      <c r="AP315" s="168">
        <v>0</v>
      </c>
      <c r="AQ315" s="168">
        <v>0</v>
      </c>
      <c r="AR315" s="168">
        <v>0</v>
      </c>
      <c r="AS315" s="168">
        <v>0</v>
      </c>
      <c r="AT315" s="168">
        <v>0</v>
      </c>
      <c r="AU315" s="168">
        <v>0</v>
      </c>
      <c r="AV315" s="168">
        <v>0</v>
      </c>
      <c r="AW315" s="168">
        <v>0</v>
      </c>
      <c r="AX315" s="168">
        <v>0</v>
      </c>
      <c r="AY315" s="168">
        <v>0</v>
      </c>
      <c r="AZ315" s="168">
        <v>0</v>
      </c>
      <c r="BA315" s="168">
        <v>0</v>
      </c>
      <c r="BB315" s="168">
        <v>0</v>
      </c>
      <c r="BC315" s="168">
        <v>0</v>
      </c>
      <c r="BD315" s="168">
        <v>0</v>
      </c>
      <c r="BE315" s="168">
        <v>0</v>
      </c>
      <c r="BF315" s="168">
        <v>0</v>
      </c>
      <c r="BG315" s="168">
        <v>0</v>
      </c>
      <c r="BH315" s="168">
        <v>0</v>
      </c>
    </row>
    <row r="316" spans="1:60" ht="14.15" customHeight="1">
      <c r="A316" s="159">
        <v>310</v>
      </c>
      <c r="B316" s="171" t="s">
        <v>464</v>
      </c>
      <c r="C316" s="160">
        <v>39187.069999999978</v>
      </c>
      <c r="D316" s="168">
        <v>0</v>
      </c>
      <c r="E316" s="168">
        <v>0</v>
      </c>
      <c r="F316" s="168">
        <v>0</v>
      </c>
      <c r="G316" s="168">
        <v>0</v>
      </c>
      <c r="H316" s="168">
        <v>0</v>
      </c>
      <c r="I316" s="168">
        <v>0</v>
      </c>
      <c r="J316" s="168">
        <v>0</v>
      </c>
      <c r="K316" s="168">
        <v>0</v>
      </c>
      <c r="L316" s="168">
        <v>0</v>
      </c>
      <c r="M316" s="168">
        <v>0</v>
      </c>
      <c r="N316" s="168">
        <v>0</v>
      </c>
      <c r="O316" s="168">
        <v>0</v>
      </c>
      <c r="P316" s="168">
        <v>0</v>
      </c>
      <c r="Q316" s="168">
        <v>0</v>
      </c>
      <c r="R316" s="168">
        <v>0</v>
      </c>
      <c r="S316" s="168">
        <v>0</v>
      </c>
      <c r="T316" s="168">
        <v>0</v>
      </c>
      <c r="U316" s="168">
        <v>21104.229999999981</v>
      </c>
      <c r="V316" s="168">
        <v>0</v>
      </c>
      <c r="W316" s="168">
        <v>0</v>
      </c>
      <c r="X316" s="168">
        <v>0</v>
      </c>
      <c r="Y316" s="168">
        <v>0</v>
      </c>
      <c r="Z316" s="168">
        <v>0</v>
      </c>
      <c r="AA316" s="168">
        <v>0</v>
      </c>
      <c r="AB316" s="168">
        <v>53.879999999999995</v>
      </c>
      <c r="AC316" s="168">
        <v>0</v>
      </c>
      <c r="AD316" s="168">
        <v>0</v>
      </c>
      <c r="AE316" s="168">
        <v>0</v>
      </c>
      <c r="AF316" s="168">
        <v>0</v>
      </c>
      <c r="AG316" s="168">
        <v>18028.96</v>
      </c>
      <c r="AH316" s="168">
        <v>0</v>
      </c>
      <c r="AI316" s="168">
        <v>0</v>
      </c>
      <c r="AJ316" s="168">
        <v>0</v>
      </c>
      <c r="AK316" s="168">
        <v>0</v>
      </c>
      <c r="AL316" s="168">
        <v>0</v>
      </c>
      <c r="AM316" s="168">
        <v>0</v>
      </c>
      <c r="AN316" s="168">
        <v>0</v>
      </c>
      <c r="AO316" s="168">
        <v>0</v>
      </c>
      <c r="AP316" s="168">
        <v>0</v>
      </c>
      <c r="AQ316" s="168">
        <v>0</v>
      </c>
      <c r="AR316" s="168">
        <v>0</v>
      </c>
      <c r="AS316" s="168">
        <v>0</v>
      </c>
      <c r="AT316" s="168">
        <v>0</v>
      </c>
      <c r="AU316" s="168">
        <v>0</v>
      </c>
      <c r="AV316" s="168">
        <v>0</v>
      </c>
      <c r="AW316" s="168">
        <v>0</v>
      </c>
      <c r="AX316" s="168">
        <v>0</v>
      </c>
      <c r="AY316" s="168">
        <v>0</v>
      </c>
      <c r="AZ316" s="168">
        <v>0</v>
      </c>
      <c r="BA316" s="168">
        <v>0</v>
      </c>
      <c r="BB316" s="168">
        <v>0</v>
      </c>
      <c r="BC316" s="168">
        <v>0</v>
      </c>
      <c r="BD316" s="168">
        <v>0</v>
      </c>
      <c r="BE316" s="168">
        <v>0</v>
      </c>
      <c r="BF316" s="168">
        <v>0</v>
      </c>
      <c r="BG316" s="168">
        <v>0</v>
      </c>
      <c r="BH316" s="168">
        <v>0</v>
      </c>
    </row>
    <row r="317" spans="1:60" ht="14.15" customHeight="1">
      <c r="A317" s="159">
        <v>311</v>
      </c>
      <c r="B317" s="226" t="s">
        <v>918</v>
      </c>
      <c r="C317" s="181">
        <v>-487694.65999999945</v>
      </c>
      <c r="D317" s="181">
        <v>0</v>
      </c>
      <c r="E317" s="181">
        <v>0</v>
      </c>
      <c r="F317" s="181">
        <v>0</v>
      </c>
      <c r="G317" s="181">
        <v>0</v>
      </c>
      <c r="H317" s="181">
        <v>0</v>
      </c>
      <c r="I317" s="181">
        <v>0</v>
      </c>
      <c r="J317" s="181">
        <v>7671.09</v>
      </c>
      <c r="K317" s="181">
        <v>0</v>
      </c>
      <c r="L317" s="181">
        <v>0</v>
      </c>
      <c r="M317" s="181">
        <v>0</v>
      </c>
      <c r="N317" s="181">
        <v>0</v>
      </c>
      <c r="O317" s="181">
        <v>0</v>
      </c>
      <c r="P317" s="181">
        <v>0</v>
      </c>
      <c r="Q317" s="181">
        <v>0</v>
      </c>
      <c r="R317" s="181">
        <v>0</v>
      </c>
      <c r="S317" s="181">
        <v>0</v>
      </c>
      <c r="T317" s="181">
        <v>0</v>
      </c>
      <c r="U317" s="181">
        <v>350143.8900000006</v>
      </c>
      <c r="V317" s="181">
        <v>-1333347</v>
      </c>
      <c r="W317" s="181">
        <v>0</v>
      </c>
      <c r="X317" s="181">
        <v>0</v>
      </c>
      <c r="Y317" s="181">
        <v>0</v>
      </c>
      <c r="Z317" s="181">
        <v>0</v>
      </c>
      <c r="AA317" s="181">
        <v>0</v>
      </c>
      <c r="AB317" s="181">
        <v>1407.1100000000001</v>
      </c>
      <c r="AC317" s="181">
        <v>0</v>
      </c>
      <c r="AD317" s="181">
        <v>0</v>
      </c>
      <c r="AE317" s="181">
        <v>0</v>
      </c>
      <c r="AF317" s="181">
        <v>0</v>
      </c>
      <c r="AG317" s="181">
        <v>486430.25000000006</v>
      </c>
      <c r="AH317" s="181">
        <v>0</v>
      </c>
      <c r="AI317" s="181">
        <v>0</v>
      </c>
      <c r="AJ317" s="181">
        <v>0</v>
      </c>
      <c r="AK317" s="181">
        <v>0</v>
      </c>
      <c r="AL317" s="181">
        <v>0</v>
      </c>
      <c r="AM317" s="181">
        <v>0</v>
      </c>
      <c r="AN317" s="181">
        <v>0</v>
      </c>
      <c r="AO317" s="181">
        <v>0</v>
      </c>
      <c r="AP317" s="181">
        <v>0</v>
      </c>
      <c r="AQ317" s="181">
        <v>0</v>
      </c>
      <c r="AR317" s="181">
        <v>0</v>
      </c>
      <c r="AS317" s="181">
        <v>0</v>
      </c>
      <c r="AT317" s="181">
        <v>0</v>
      </c>
      <c r="AU317" s="181">
        <v>0</v>
      </c>
      <c r="AV317" s="181">
        <v>0</v>
      </c>
      <c r="AW317" s="181">
        <v>0</v>
      </c>
      <c r="AX317" s="181">
        <v>0</v>
      </c>
      <c r="AY317" s="181">
        <v>0</v>
      </c>
      <c r="AZ317" s="181">
        <v>0</v>
      </c>
      <c r="BA317" s="181">
        <v>0</v>
      </c>
      <c r="BB317" s="181">
        <v>0</v>
      </c>
      <c r="BC317" s="181">
        <v>0</v>
      </c>
      <c r="BD317" s="181">
        <v>0</v>
      </c>
      <c r="BE317" s="181">
        <v>0</v>
      </c>
      <c r="BF317" s="181">
        <v>0</v>
      </c>
      <c r="BG317" s="181">
        <v>0</v>
      </c>
      <c r="BH317" s="181">
        <v>0</v>
      </c>
    </row>
    <row r="318" spans="1:60" ht="14.15" customHeight="1">
      <c r="A318" s="159">
        <v>312</v>
      </c>
      <c r="B318" s="180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</row>
    <row r="319" spans="1:60" ht="14.15" customHeight="1">
      <c r="A319" s="159">
        <v>313</v>
      </c>
      <c r="B319" s="226" t="s">
        <v>919</v>
      </c>
      <c r="C319" s="174">
        <v>-41870977.429999992</v>
      </c>
      <c r="D319" s="174">
        <v>0</v>
      </c>
      <c r="E319" s="174">
        <v>0</v>
      </c>
      <c r="F319" s="174">
        <v>0</v>
      </c>
      <c r="G319" s="174">
        <v>0</v>
      </c>
      <c r="H319" s="174">
        <v>0</v>
      </c>
      <c r="I319" s="174">
        <v>0</v>
      </c>
      <c r="J319" s="174">
        <v>0</v>
      </c>
      <c r="K319" s="174">
        <v>0</v>
      </c>
      <c r="L319" s="174">
        <v>-42632032</v>
      </c>
      <c r="M319" s="174">
        <v>0</v>
      </c>
      <c r="N319" s="174">
        <v>0</v>
      </c>
      <c r="O319" s="174">
        <v>0</v>
      </c>
      <c r="P319" s="174">
        <v>0</v>
      </c>
      <c r="Q319" s="174">
        <v>0</v>
      </c>
      <c r="R319" s="174">
        <v>0</v>
      </c>
      <c r="S319" s="174">
        <v>0</v>
      </c>
      <c r="T319" s="174">
        <v>0</v>
      </c>
      <c r="U319" s="174">
        <v>2434681.880000012</v>
      </c>
      <c r="V319" s="174">
        <v>-3541349</v>
      </c>
      <c r="W319" s="174">
        <v>0</v>
      </c>
      <c r="X319" s="174">
        <v>0</v>
      </c>
      <c r="Y319" s="174">
        <v>0</v>
      </c>
      <c r="Z319" s="174">
        <v>0</v>
      </c>
      <c r="AA319" s="174">
        <v>0</v>
      </c>
      <c r="AB319" s="174">
        <v>8701.0299999999988</v>
      </c>
      <c r="AC319" s="174">
        <v>0</v>
      </c>
      <c r="AD319" s="174">
        <v>0</v>
      </c>
      <c r="AE319" s="174">
        <v>0</v>
      </c>
      <c r="AF319" s="174">
        <v>-741761</v>
      </c>
      <c r="AG319" s="174">
        <v>1388584.01</v>
      </c>
      <c r="AH319" s="174">
        <v>0</v>
      </c>
      <c r="AI319" s="174">
        <v>0</v>
      </c>
      <c r="AJ319" s="174">
        <v>0</v>
      </c>
      <c r="AK319" s="174">
        <v>0</v>
      </c>
      <c r="AL319" s="174">
        <v>0</v>
      </c>
      <c r="AM319" s="174">
        <v>0</v>
      </c>
      <c r="AN319" s="174">
        <v>0</v>
      </c>
      <c r="AO319" s="174">
        <v>0</v>
      </c>
      <c r="AP319" s="174">
        <v>0</v>
      </c>
      <c r="AQ319" s="174">
        <v>1212197.6499999999</v>
      </c>
      <c r="AR319" s="174">
        <v>0</v>
      </c>
      <c r="AS319" s="174">
        <v>0</v>
      </c>
      <c r="AT319" s="174">
        <v>0</v>
      </c>
      <c r="AU319" s="174">
        <v>0</v>
      </c>
      <c r="AV319" s="174">
        <v>0</v>
      </c>
      <c r="AW319" s="174">
        <v>0</v>
      </c>
      <c r="AX319" s="174">
        <v>0</v>
      </c>
      <c r="AY319" s="174">
        <v>0</v>
      </c>
      <c r="AZ319" s="174">
        <v>0</v>
      </c>
      <c r="BA319" s="174">
        <v>0</v>
      </c>
      <c r="BB319" s="174">
        <v>0</v>
      </c>
      <c r="BC319" s="174">
        <v>0</v>
      </c>
      <c r="BD319" s="174">
        <v>0</v>
      </c>
      <c r="BE319" s="174">
        <v>0</v>
      </c>
      <c r="BF319" s="174">
        <v>0</v>
      </c>
      <c r="BG319" s="174">
        <v>0</v>
      </c>
      <c r="BH319" s="174">
        <v>0</v>
      </c>
    </row>
    <row r="320" spans="1:60" ht="14.15" customHeight="1">
      <c r="A320" s="159">
        <v>314</v>
      </c>
      <c r="B320" s="170"/>
      <c r="C320" s="170"/>
      <c r="D320" s="174"/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</row>
    <row r="321" spans="1:60" ht="14.15" customHeight="1">
      <c r="A321" s="159">
        <v>315</v>
      </c>
      <c r="B321" s="59" t="s">
        <v>920</v>
      </c>
      <c r="C321" s="59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</row>
    <row r="322" spans="1:60" ht="14.15" customHeight="1">
      <c r="A322" s="159">
        <v>316</v>
      </c>
      <c r="B322" s="58" t="s">
        <v>921</v>
      </c>
      <c r="C322" s="160">
        <v>0</v>
      </c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>
        <v>0</v>
      </c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</row>
    <row r="323" spans="1:60" ht="14.15" customHeight="1">
      <c r="A323" s="159">
        <v>317</v>
      </c>
      <c r="B323" s="58" t="s">
        <v>465</v>
      </c>
      <c r="C323" s="160">
        <v>-1919782.4796493505</v>
      </c>
      <c r="D323" s="168">
        <v>0</v>
      </c>
      <c r="E323" s="168">
        <v>0</v>
      </c>
      <c r="F323" s="168">
        <v>0</v>
      </c>
      <c r="G323" s="168">
        <v>0</v>
      </c>
      <c r="H323" s="168">
        <v>0</v>
      </c>
      <c r="I323" s="168">
        <v>0</v>
      </c>
      <c r="J323" s="168">
        <v>0</v>
      </c>
      <c r="K323" s="168">
        <v>0</v>
      </c>
      <c r="L323" s="168">
        <v>0</v>
      </c>
      <c r="M323" s="168">
        <v>0</v>
      </c>
      <c r="N323" s="168">
        <v>0</v>
      </c>
      <c r="O323" s="168">
        <v>0</v>
      </c>
      <c r="P323" s="168">
        <v>0</v>
      </c>
      <c r="Q323" s="142">
        <v>-1596917.7332181961</v>
      </c>
      <c r="R323" s="168">
        <v>-428368.74643115525</v>
      </c>
      <c r="S323" s="168">
        <v>0</v>
      </c>
      <c r="T323" s="168">
        <v>0</v>
      </c>
      <c r="U323" s="168">
        <v>105504.00000000093</v>
      </c>
      <c r="V323" s="168">
        <v>0</v>
      </c>
      <c r="W323" s="168">
        <v>0</v>
      </c>
      <c r="X323" s="168">
        <v>0</v>
      </c>
      <c r="Y323" s="168">
        <v>0</v>
      </c>
      <c r="Z323" s="168">
        <v>0</v>
      </c>
      <c r="AA323" s="168">
        <v>0</v>
      </c>
      <c r="AB323" s="168">
        <v>0</v>
      </c>
      <c r="AC323" s="168">
        <v>0</v>
      </c>
      <c r="AD323" s="168">
        <v>0</v>
      </c>
      <c r="AE323" s="168">
        <v>0</v>
      </c>
      <c r="AF323" s="168">
        <v>0</v>
      </c>
      <c r="AG323" s="168">
        <v>0</v>
      </c>
      <c r="AH323" s="168">
        <v>0</v>
      </c>
      <c r="AI323" s="168">
        <v>0</v>
      </c>
      <c r="AJ323" s="168">
        <v>0</v>
      </c>
      <c r="AK323" s="168">
        <v>0</v>
      </c>
      <c r="AL323" s="168">
        <v>0</v>
      </c>
      <c r="AM323" s="168">
        <v>0</v>
      </c>
      <c r="AN323" s="168">
        <v>0</v>
      </c>
      <c r="AO323" s="168">
        <v>0</v>
      </c>
      <c r="AP323" s="168">
        <v>0</v>
      </c>
      <c r="AQ323" s="168">
        <v>0</v>
      </c>
      <c r="AR323" s="168">
        <v>0</v>
      </c>
      <c r="AS323" s="168">
        <v>0</v>
      </c>
      <c r="AT323" s="168">
        <v>0</v>
      </c>
      <c r="AU323" s="168">
        <v>0</v>
      </c>
      <c r="AV323" s="168">
        <v>0</v>
      </c>
      <c r="AW323" s="168">
        <v>0</v>
      </c>
      <c r="AX323" s="168">
        <v>0</v>
      </c>
      <c r="AY323" s="168">
        <v>0</v>
      </c>
      <c r="AZ323" s="168">
        <v>0</v>
      </c>
      <c r="BA323" s="168">
        <v>0</v>
      </c>
      <c r="BB323" s="168">
        <v>0</v>
      </c>
      <c r="BC323" s="168">
        <v>0</v>
      </c>
      <c r="BD323" s="168">
        <v>0</v>
      </c>
      <c r="BE323" s="168">
        <v>0</v>
      </c>
      <c r="BF323" s="168">
        <v>0</v>
      </c>
      <c r="BG323" s="168">
        <v>0</v>
      </c>
      <c r="BH323" s="168">
        <v>0</v>
      </c>
    </row>
    <row r="324" spans="1:60" ht="14.15" customHeight="1">
      <c r="A324" s="159">
        <v>318</v>
      </c>
      <c r="B324" s="58" t="s">
        <v>466</v>
      </c>
      <c r="C324" s="160">
        <v>2368029.9899999946</v>
      </c>
      <c r="D324" s="168">
        <v>0</v>
      </c>
      <c r="E324" s="168">
        <v>0</v>
      </c>
      <c r="F324" s="168">
        <v>0</v>
      </c>
      <c r="G324" s="168">
        <v>0</v>
      </c>
      <c r="H324" s="168">
        <v>0</v>
      </c>
      <c r="I324" s="168">
        <v>0</v>
      </c>
      <c r="J324" s="168">
        <v>0</v>
      </c>
      <c r="K324" s="168">
        <v>0</v>
      </c>
      <c r="L324" s="168">
        <v>0</v>
      </c>
      <c r="M324" s="168">
        <v>611599</v>
      </c>
      <c r="N324" s="168">
        <v>0</v>
      </c>
      <c r="O324" s="168">
        <v>0</v>
      </c>
      <c r="P324" s="168">
        <v>0</v>
      </c>
      <c r="Q324" s="168">
        <v>0</v>
      </c>
      <c r="R324" s="168">
        <v>0</v>
      </c>
      <c r="S324" s="168">
        <v>0</v>
      </c>
      <c r="T324" s="168">
        <v>0</v>
      </c>
      <c r="U324" s="168">
        <v>1756430.9899999946</v>
      </c>
      <c r="V324" s="168">
        <v>0</v>
      </c>
      <c r="W324" s="168">
        <v>0</v>
      </c>
      <c r="X324" s="168">
        <v>0</v>
      </c>
      <c r="Y324" s="168">
        <v>0</v>
      </c>
      <c r="Z324" s="168">
        <v>0</v>
      </c>
      <c r="AA324" s="168">
        <v>0</v>
      </c>
      <c r="AB324" s="168">
        <v>0</v>
      </c>
      <c r="AC324" s="168">
        <v>0</v>
      </c>
      <c r="AD324" s="168">
        <v>0</v>
      </c>
      <c r="AE324" s="168">
        <v>0</v>
      </c>
      <c r="AF324" s="168">
        <v>0</v>
      </c>
      <c r="AG324" s="168">
        <v>0</v>
      </c>
      <c r="AH324" s="168">
        <v>0</v>
      </c>
      <c r="AI324" s="168">
        <v>0</v>
      </c>
      <c r="AJ324" s="168">
        <v>0</v>
      </c>
      <c r="AK324" s="168">
        <v>0</v>
      </c>
      <c r="AL324" s="168">
        <v>0</v>
      </c>
      <c r="AM324" s="168">
        <v>0</v>
      </c>
      <c r="AN324" s="168">
        <v>0</v>
      </c>
      <c r="AO324" s="168">
        <v>0</v>
      </c>
      <c r="AP324" s="168">
        <v>0</v>
      </c>
      <c r="AQ324" s="168">
        <v>0</v>
      </c>
      <c r="AR324" s="168">
        <v>0</v>
      </c>
      <c r="AS324" s="168">
        <v>0</v>
      </c>
      <c r="AT324" s="168">
        <v>0</v>
      </c>
      <c r="AU324" s="168">
        <v>0</v>
      </c>
      <c r="AV324" s="168">
        <v>0</v>
      </c>
      <c r="AW324" s="168">
        <v>0</v>
      </c>
      <c r="AX324" s="168">
        <v>0</v>
      </c>
      <c r="AY324" s="168">
        <v>0</v>
      </c>
      <c r="AZ324" s="168">
        <v>0</v>
      </c>
      <c r="BA324" s="168">
        <v>0</v>
      </c>
      <c r="BB324" s="168">
        <v>0</v>
      </c>
      <c r="BC324" s="168">
        <v>0</v>
      </c>
      <c r="BD324" s="168">
        <v>0</v>
      </c>
      <c r="BE324" s="168">
        <v>0</v>
      </c>
      <c r="BF324" s="168">
        <v>0</v>
      </c>
      <c r="BG324" s="168">
        <v>0</v>
      </c>
      <c r="BH324" s="168">
        <v>0</v>
      </c>
    </row>
    <row r="325" spans="1:60" ht="14.15" customHeight="1">
      <c r="A325" s="159">
        <v>319</v>
      </c>
      <c r="B325" s="58" t="s">
        <v>467</v>
      </c>
      <c r="C325" s="160">
        <v>949.10000000000582</v>
      </c>
      <c r="D325" s="168">
        <v>0</v>
      </c>
      <c r="E325" s="168">
        <v>0</v>
      </c>
      <c r="F325" s="168">
        <v>0</v>
      </c>
      <c r="G325" s="168">
        <v>0</v>
      </c>
      <c r="H325" s="168">
        <v>0</v>
      </c>
      <c r="I325" s="168">
        <v>0</v>
      </c>
      <c r="J325" s="168">
        <v>0</v>
      </c>
      <c r="K325" s="168">
        <v>0</v>
      </c>
      <c r="L325" s="168">
        <v>0</v>
      </c>
      <c r="M325" s="168">
        <v>0</v>
      </c>
      <c r="N325" s="168">
        <v>0</v>
      </c>
      <c r="O325" s="168">
        <v>0</v>
      </c>
      <c r="P325" s="168">
        <v>0</v>
      </c>
      <c r="Q325" s="168">
        <v>0</v>
      </c>
      <c r="R325" s="168">
        <v>0</v>
      </c>
      <c r="S325" s="168">
        <v>0</v>
      </c>
      <c r="T325" s="168">
        <v>0</v>
      </c>
      <c r="U325" s="168">
        <v>949.10000000000582</v>
      </c>
      <c r="V325" s="168">
        <v>0</v>
      </c>
      <c r="W325" s="168">
        <v>0</v>
      </c>
      <c r="X325" s="168">
        <v>0</v>
      </c>
      <c r="Y325" s="168">
        <v>0</v>
      </c>
      <c r="Z325" s="168">
        <v>0</v>
      </c>
      <c r="AA325" s="168">
        <v>0</v>
      </c>
      <c r="AB325" s="168">
        <v>0</v>
      </c>
      <c r="AC325" s="168">
        <v>0</v>
      </c>
      <c r="AD325" s="168">
        <v>0</v>
      </c>
      <c r="AE325" s="168">
        <v>0</v>
      </c>
      <c r="AF325" s="168">
        <v>0</v>
      </c>
      <c r="AG325" s="168">
        <v>0</v>
      </c>
      <c r="AH325" s="168">
        <v>0</v>
      </c>
      <c r="AI325" s="168">
        <v>0</v>
      </c>
      <c r="AJ325" s="168">
        <v>0</v>
      </c>
      <c r="AK325" s="168">
        <v>0</v>
      </c>
      <c r="AL325" s="168">
        <v>0</v>
      </c>
      <c r="AM325" s="168">
        <v>0</v>
      </c>
      <c r="AN325" s="168">
        <v>0</v>
      </c>
      <c r="AO325" s="168">
        <v>0</v>
      </c>
      <c r="AP325" s="168">
        <v>0</v>
      </c>
      <c r="AQ325" s="168">
        <v>0</v>
      </c>
      <c r="AR325" s="168">
        <v>0</v>
      </c>
      <c r="AS325" s="168">
        <v>0</v>
      </c>
      <c r="AT325" s="168">
        <v>0</v>
      </c>
      <c r="AU325" s="168">
        <v>0</v>
      </c>
      <c r="AV325" s="168">
        <v>0</v>
      </c>
      <c r="AW325" s="168">
        <v>0</v>
      </c>
      <c r="AX325" s="168">
        <v>0</v>
      </c>
      <c r="AY325" s="168">
        <v>0</v>
      </c>
      <c r="AZ325" s="168">
        <v>0</v>
      </c>
      <c r="BA325" s="168">
        <v>0</v>
      </c>
      <c r="BB325" s="168">
        <v>0</v>
      </c>
      <c r="BC325" s="168">
        <v>0</v>
      </c>
      <c r="BD325" s="168">
        <v>0</v>
      </c>
      <c r="BE325" s="168">
        <v>0</v>
      </c>
      <c r="BF325" s="168">
        <v>0</v>
      </c>
      <c r="BG325" s="168">
        <v>0</v>
      </c>
      <c r="BH325" s="168">
        <v>0</v>
      </c>
    </row>
    <row r="326" spans="1:60" ht="14.15" customHeight="1">
      <c r="A326" s="159">
        <v>320</v>
      </c>
      <c r="B326" s="171" t="s">
        <v>468</v>
      </c>
      <c r="C326" s="160">
        <v>11903.860000000102</v>
      </c>
      <c r="D326" s="168">
        <v>0</v>
      </c>
      <c r="E326" s="168">
        <v>0</v>
      </c>
      <c r="F326" s="168">
        <v>0</v>
      </c>
      <c r="G326" s="168">
        <v>0</v>
      </c>
      <c r="H326" s="168">
        <v>0</v>
      </c>
      <c r="I326" s="168">
        <v>0</v>
      </c>
      <c r="J326" s="168">
        <v>0</v>
      </c>
      <c r="K326" s="168">
        <v>0</v>
      </c>
      <c r="L326" s="168">
        <v>0</v>
      </c>
      <c r="M326" s="168">
        <v>0</v>
      </c>
      <c r="N326" s="168">
        <v>0</v>
      </c>
      <c r="O326" s="168">
        <v>0</v>
      </c>
      <c r="P326" s="168">
        <v>0</v>
      </c>
      <c r="Q326" s="168">
        <v>0</v>
      </c>
      <c r="R326" s="168">
        <v>0</v>
      </c>
      <c r="S326" s="168">
        <v>0</v>
      </c>
      <c r="T326" s="168">
        <v>0</v>
      </c>
      <c r="U326" s="168">
        <v>11903.860000000102</v>
      </c>
      <c r="V326" s="168">
        <v>0</v>
      </c>
      <c r="W326" s="168">
        <v>0</v>
      </c>
      <c r="X326" s="168">
        <v>0</v>
      </c>
      <c r="Y326" s="168">
        <v>0</v>
      </c>
      <c r="Z326" s="168">
        <v>0</v>
      </c>
      <c r="AA326" s="168">
        <v>0</v>
      </c>
      <c r="AB326" s="168">
        <v>0</v>
      </c>
      <c r="AC326" s="168">
        <v>0</v>
      </c>
      <c r="AD326" s="168">
        <v>0</v>
      </c>
      <c r="AE326" s="168">
        <v>0</v>
      </c>
      <c r="AF326" s="168">
        <v>0</v>
      </c>
      <c r="AG326" s="168">
        <v>0</v>
      </c>
      <c r="AH326" s="168">
        <v>0</v>
      </c>
      <c r="AI326" s="168">
        <v>0</v>
      </c>
      <c r="AJ326" s="168">
        <v>0</v>
      </c>
      <c r="AK326" s="168">
        <v>0</v>
      </c>
      <c r="AL326" s="168">
        <v>0</v>
      </c>
      <c r="AM326" s="168">
        <v>0</v>
      </c>
      <c r="AN326" s="168">
        <v>0</v>
      </c>
      <c r="AO326" s="168">
        <v>0</v>
      </c>
      <c r="AP326" s="168">
        <v>0</v>
      </c>
      <c r="AQ326" s="168">
        <v>0</v>
      </c>
      <c r="AR326" s="168">
        <v>0</v>
      </c>
      <c r="AS326" s="168">
        <v>0</v>
      </c>
      <c r="AT326" s="168">
        <v>0</v>
      </c>
      <c r="AU326" s="168">
        <v>0</v>
      </c>
      <c r="AV326" s="168">
        <v>0</v>
      </c>
      <c r="AW326" s="168">
        <v>0</v>
      </c>
      <c r="AX326" s="168">
        <v>0</v>
      </c>
      <c r="AY326" s="168">
        <v>0</v>
      </c>
      <c r="AZ326" s="168">
        <v>0</v>
      </c>
      <c r="BA326" s="168">
        <v>0</v>
      </c>
      <c r="BB326" s="168">
        <v>0</v>
      </c>
      <c r="BC326" s="168">
        <v>0</v>
      </c>
      <c r="BD326" s="168">
        <v>0</v>
      </c>
      <c r="BE326" s="168">
        <v>0</v>
      </c>
      <c r="BF326" s="168">
        <v>0</v>
      </c>
      <c r="BG326" s="168">
        <v>0</v>
      </c>
      <c r="BH326" s="168">
        <v>0</v>
      </c>
    </row>
    <row r="327" spans="1:60" s="170" customFormat="1" ht="14.15" customHeight="1">
      <c r="A327" s="159">
        <v>321</v>
      </c>
      <c r="B327" s="226" t="s">
        <v>1087</v>
      </c>
      <c r="C327" s="181">
        <v>461100.4703506442</v>
      </c>
      <c r="D327" s="181">
        <v>0</v>
      </c>
      <c r="E327" s="181">
        <v>0</v>
      </c>
      <c r="F327" s="181">
        <v>0</v>
      </c>
      <c r="G327" s="181">
        <v>0</v>
      </c>
      <c r="H327" s="181">
        <v>0</v>
      </c>
      <c r="I327" s="181">
        <v>0</v>
      </c>
      <c r="J327" s="181">
        <v>0</v>
      </c>
      <c r="K327" s="181">
        <v>0</v>
      </c>
      <c r="L327" s="181">
        <v>0</v>
      </c>
      <c r="M327" s="181">
        <v>611599</v>
      </c>
      <c r="N327" s="181">
        <v>0</v>
      </c>
      <c r="O327" s="181">
        <v>0</v>
      </c>
      <c r="P327" s="181">
        <v>0</v>
      </c>
      <c r="Q327" s="181">
        <v>-1596917.7332181961</v>
      </c>
      <c r="R327" s="181">
        <v>-428368.74643115525</v>
      </c>
      <c r="S327" s="181">
        <v>0</v>
      </c>
      <c r="T327" s="181">
        <v>0</v>
      </c>
      <c r="U327" s="181">
        <v>1874787.9499999958</v>
      </c>
      <c r="V327" s="181">
        <v>0</v>
      </c>
      <c r="W327" s="181">
        <v>0</v>
      </c>
      <c r="X327" s="181">
        <v>0</v>
      </c>
      <c r="Y327" s="181">
        <v>0</v>
      </c>
      <c r="Z327" s="181">
        <v>0</v>
      </c>
      <c r="AA327" s="181">
        <v>0</v>
      </c>
      <c r="AB327" s="181">
        <v>0</v>
      </c>
      <c r="AC327" s="181">
        <v>0</v>
      </c>
      <c r="AD327" s="181">
        <v>0</v>
      </c>
      <c r="AE327" s="181">
        <v>0</v>
      </c>
      <c r="AF327" s="181">
        <v>0</v>
      </c>
      <c r="AG327" s="181">
        <v>0</v>
      </c>
      <c r="AH327" s="181">
        <v>0</v>
      </c>
      <c r="AI327" s="181">
        <v>0</v>
      </c>
      <c r="AJ327" s="181">
        <v>0</v>
      </c>
      <c r="AK327" s="181">
        <v>0</v>
      </c>
      <c r="AL327" s="181">
        <v>0</v>
      </c>
      <c r="AM327" s="181">
        <v>0</v>
      </c>
      <c r="AN327" s="181">
        <v>0</v>
      </c>
      <c r="AO327" s="181">
        <v>0</v>
      </c>
      <c r="AP327" s="181">
        <v>0</v>
      </c>
      <c r="AQ327" s="181">
        <v>0</v>
      </c>
      <c r="AR327" s="181">
        <v>0</v>
      </c>
      <c r="AS327" s="181">
        <v>0</v>
      </c>
      <c r="AT327" s="181">
        <v>0</v>
      </c>
      <c r="AU327" s="181">
        <v>0</v>
      </c>
      <c r="AV327" s="181">
        <v>0</v>
      </c>
      <c r="AW327" s="181">
        <v>0</v>
      </c>
      <c r="AX327" s="181">
        <v>0</v>
      </c>
      <c r="AY327" s="181">
        <v>0</v>
      </c>
      <c r="AZ327" s="181">
        <v>0</v>
      </c>
      <c r="BA327" s="181">
        <v>0</v>
      </c>
      <c r="BB327" s="181">
        <v>0</v>
      </c>
      <c r="BC327" s="181">
        <v>0</v>
      </c>
      <c r="BD327" s="181">
        <v>0</v>
      </c>
      <c r="BE327" s="181">
        <v>0</v>
      </c>
      <c r="BF327" s="181">
        <v>0</v>
      </c>
      <c r="BG327" s="181">
        <v>0</v>
      </c>
      <c r="BH327" s="181">
        <v>0</v>
      </c>
    </row>
    <row r="328" spans="1:60" s="170" customFormat="1" ht="14.15" customHeight="1">
      <c r="A328" s="159">
        <v>322</v>
      </c>
      <c r="B328" s="226"/>
      <c r="C328" s="174"/>
      <c r="D328" s="174"/>
      <c r="E328" s="174"/>
      <c r="F328" s="174"/>
      <c r="G328" s="174"/>
      <c r="H328" s="174"/>
      <c r="I328" s="174"/>
      <c r="J328" s="174"/>
      <c r="K328" s="174"/>
      <c r="L328" s="174"/>
      <c r="M328" s="174"/>
      <c r="N328" s="174"/>
      <c r="O328" s="174"/>
      <c r="P328" s="174"/>
      <c r="Q328" s="174"/>
      <c r="R328" s="174"/>
      <c r="S328" s="174"/>
      <c r="T328" s="174"/>
      <c r="U328" s="174"/>
      <c r="V328" s="174"/>
      <c r="W328" s="174"/>
      <c r="X328" s="174"/>
      <c r="Y328" s="174"/>
      <c r="Z328" s="174"/>
      <c r="AA328" s="174"/>
      <c r="AB328" s="174"/>
      <c r="AC328" s="174"/>
      <c r="AD328" s="174"/>
      <c r="AE328" s="174"/>
      <c r="AF328" s="174"/>
      <c r="AG328" s="174"/>
      <c r="AH328" s="174"/>
      <c r="AI328" s="174"/>
      <c r="AJ328" s="174"/>
      <c r="AK328" s="174"/>
      <c r="AL328" s="174"/>
      <c r="AM328" s="174"/>
      <c r="AN328" s="174"/>
      <c r="AO328" s="174"/>
      <c r="AP328" s="174"/>
      <c r="AQ328" s="174"/>
      <c r="AR328" s="174"/>
      <c r="AS328" s="174"/>
      <c r="AT328" s="174"/>
      <c r="AU328" s="174"/>
      <c r="AV328" s="174"/>
      <c r="AW328" s="174"/>
      <c r="AX328" s="174"/>
      <c r="AY328" s="174"/>
      <c r="AZ328" s="174"/>
      <c r="BA328" s="174"/>
      <c r="BB328" s="174"/>
      <c r="BC328" s="174"/>
      <c r="BD328" s="174"/>
      <c r="BE328" s="174"/>
      <c r="BF328" s="174"/>
      <c r="BG328" s="174"/>
      <c r="BH328" s="174"/>
    </row>
    <row r="329" spans="1:60" ht="14.15" customHeight="1">
      <c r="A329" s="159">
        <v>323</v>
      </c>
      <c r="B329" s="171" t="s">
        <v>1114</v>
      </c>
      <c r="C329" s="160">
        <v>43.700000000000273</v>
      </c>
      <c r="D329" s="168">
        <v>0</v>
      </c>
      <c r="E329" s="168">
        <v>0</v>
      </c>
      <c r="F329" s="168">
        <v>0</v>
      </c>
      <c r="G329" s="168">
        <v>0</v>
      </c>
      <c r="H329" s="168">
        <v>0</v>
      </c>
      <c r="I329" s="168">
        <v>0</v>
      </c>
      <c r="J329" s="168">
        <v>0</v>
      </c>
      <c r="K329" s="168">
        <v>0</v>
      </c>
      <c r="L329" s="168">
        <v>0</v>
      </c>
      <c r="M329" s="168">
        <v>0</v>
      </c>
      <c r="N329" s="168">
        <v>0</v>
      </c>
      <c r="O329" s="168">
        <v>0</v>
      </c>
      <c r="P329" s="168">
        <v>0</v>
      </c>
      <c r="Q329" s="168">
        <v>0</v>
      </c>
      <c r="R329" s="168">
        <v>0</v>
      </c>
      <c r="S329" s="168">
        <v>0</v>
      </c>
      <c r="T329" s="168">
        <v>0</v>
      </c>
      <c r="U329" s="168">
        <v>43.700000000000273</v>
      </c>
      <c r="V329" s="168">
        <v>0</v>
      </c>
      <c r="W329" s="168">
        <v>0</v>
      </c>
      <c r="X329" s="168">
        <v>0</v>
      </c>
      <c r="Y329" s="168">
        <v>0</v>
      </c>
      <c r="Z329" s="168">
        <v>0</v>
      </c>
      <c r="AA329" s="168">
        <v>0</v>
      </c>
      <c r="AB329" s="168">
        <v>0</v>
      </c>
      <c r="AC329" s="168">
        <v>0</v>
      </c>
      <c r="AD329" s="168">
        <v>0</v>
      </c>
      <c r="AE329" s="168">
        <v>0</v>
      </c>
      <c r="AF329" s="168">
        <v>0</v>
      </c>
      <c r="AG329" s="168">
        <v>0</v>
      </c>
      <c r="AH329" s="168">
        <v>0</v>
      </c>
      <c r="AI329" s="168">
        <v>0</v>
      </c>
      <c r="AJ329" s="168">
        <v>0</v>
      </c>
      <c r="AK329" s="168">
        <v>0</v>
      </c>
      <c r="AL329" s="168">
        <v>0</v>
      </c>
      <c r="AM329" s="168">
        <v>0</v>
      </c>
      <c r="AN329" s="168">
        <v>0</v>
      </c>
      <c r="AO329" s="168">
        <v>0</v>
      </c>
      <c r="AP329" s="168">
        <v>0</v>
      </c>
      <c r="AQ329" s="168">
        <v>0</v>
      </c>
      <c r="AR329" s="168">
        <v>0</v>
      </c>
      <c r="AS329" s="168">
        <v>0</v>
      </c>
      <c r="AT329" s="168">
        <v>0</v>
      </c>
      <c r="AU329" s="168">
        <v>0</v>
      </c>
      <c r="AV329" s="168">
        <v>0</v>
      </c>
      <c r="AW329" s="168">
        <v>0</v>
      </c>
      <c r="AX329" s="168">
        <v>0</v>
      </c>
      <c r="AY329" s="168">
        <v>0</v>
      </c>
      <c r="AZ329" s="168">
        <v>0</v>
      </c>
      <c r="BA329" s="168">
        <v>0</v>
      </c>
      <c r="BB329" s="168">
        <v>0</v>
      </c>
      <c r="BC329" s="168">
        <v>0</v>
      </c>
      <c r="BD329" s="168">
        <v>0</v>
      </c>
      <c r="BE329" s="168">
        <v>0</v>
      </c>
      <c r="BF329" s="168">
        <v>0</v>
      </c>
      <c r="BG329" s="168">
        <v>0</v>
      </c>
      <c r="BH329" s="168">
        <v>0</v>
      </c>
    </row>
    <row r="330" spans="1:60" s="170" customFormat="1" ht="14.15" customHeight="1">
      <c r="A330" s="159">
        <v>324</v>
      </c>
      <c r="B330" s="226" t="s">
        <v>1115</v>
      </c>
      <c r="C330" s="181">
        <v>43.700000000000273</v>
      </c>
      <c r="D330" s="181">
        <v>0</v>
      </c>
      <c r="E330" s="181">
        <v>0</v>
      </c>
      <c r="F330" s="181">
        <v>0</v>
      </c>
      <c r="G330" s="181">
        <v>0</v>
      </c>
      <c r="H330" s="181">
        <v>0</v>
      </c>
      <c r="I330" s="181">
        <v>0</v>
      </c>
      <c r="J330" s="181">
        <v>0</v>
      </c>
      <c r="K330" s="181">
        <v>0</v>
      </c>
      <c r="L330" s="181">
        <v>0</v>
      </c>
      <c r="M330" s="181">
        <v>0</v>
      </c>
      <c r="N330" s="181">
        <v>0</v>
      </c>
      <c r="O330" s="181">
        <v>0</v>
      </c>
      <c r="P330" s="181">
        <v>0</v>
      </c>
      <c r="Q330" s="181">
        <v>0</v>
      </c>
      <c r="R330" s="181">
        <v>0</v>
      </c>
      <c r="S330" s="181">
        <v>0</v>
      </c>
      <c r="T330" s="181">
        <v>0</v>
      </c>
      <c r="U330" s="181">
        <v>43.700000000000273</v>
      </c>
      <c r="V330" s="181">
        <v>0</v>
      </c>
      <c r="W330" s="181">
        <v>0</v>
      </c>
      <c r="X330" s="181">
        <v>0</v>
      </c>
      <c r="Y330" s="181">
        <v>0</v>
      </c>
      <c r="Z330" s="181">
        <v>0</v>
      </c>
      <c r="AA330" s="181">
        <v>0</v>
      </c>
      <c r="AB330" s="181">
        <v>0</v>
      </c>
      <c r="AC330" s="181">
        <v>0</v>
      </c>
      <c r="AD330" s="181">
        <v>0</v>
      </c>
      <c r="AE330" s="181">
        <v>0</v>
      </c>
      <c r="AF330" s="181">
        <v>0</v>
      </c>
      <c r="AG330" s="181">
        <v>0</v>
      </c>
      <c r="AH330" s="181">
        <v>0</v>
      </c>
      <c r="AI330" s="181">
        <v>0</v>
      </c>
      <c r="AJ330" s="181">
        <v>0</v>
      </c>
      <c r="AK330" s="181">
        <v>0</v>
      </c>
      <c r="AL330" s="181">
        <v>0</v>
      </c>
      <c r="AM330" s="181">
        <v>0</v>
      </c>
      <c r="AN330" s="181">
        <v>0</v>
      </c>
      <c r="AO330" s="181">
        <v>0</v>
      </c>
      <c r="AP330" s="181">
        <v>0</v>
      </c>
      <c r="AQ330" s="181">
        <v>0</v>
      </c>
      <c r="AR330" s="181">
        <v>0</v>
      </c>
      <c r="AS330" s="181">
        <v>0</v>
      </c>
      <c r="AT330" s="181">
        <v>0</v>
      </c>
      <c r="AU330" s="181">
        <v>0</v>
      </c>
      <c r="AV330" s="181">
        <v>0</v>
      </c>
      <c r="AW330" s="181">
        <v>0</v>
      </c>
      <c r="AX330" s="181">
        <v>0</v>
      </c>
      <c r="AY330" s="181">
        <v>0</v>
      </c>
      <c r="AZ330" s="181">
        <v>0</v>
      </c>
      <c r="BA330" s="181">
        <v>0</v>
      </c>
      <c r="BB330" s="181">
        <v>0</v>
      </c>
      <c r="BC330" s="181">
        <v>0</v>
      </c>
      <c r="BD330" s="181">
        <v>0</v>
      </c>
      <c r="BE330" s="181">
        <v>0</v>
      </c>
      <c r="BF330" s="181">
        <v>0</v>
      </c>
      <c r="BG330" s="181">
        <v>0</v>
      </c>
      <c r="BH330" s="181">
        <v>0</v>
      </c>
    </row>
    <row r="331" spans="1:60" s="170" customFormat="1" ht="14.15" customHeight="1">
      <c r="A331" s="159">
        <v>325</v>
      </c>
      <c r="B331" s="180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  <c r="AM331" s="207"/>
      <c r="AN331" s="207"/>
      <c r="AO331" s="207"/>
      <c r="AP331" s="207"/>
      <c r="AQ331" s="207"/>
      <c r="AR331" s="207"/>
      <c r="AS331" s="207"/>
      <c r="AT331" s="207"/>
      <c r="AU331" s="207"/>
      <c r="AV331" s="207"/>
      <c r="AW331" s="207"/>
      <c r="AX331" s="207"/>
      <c r="AY331" s="207"/>
      <c r="AZ331" s="207"/>
      <c r="BA331" s="207"/>
      <c r="BB331" s="207"/>
      <c r="BC331" s="207"/>
      <c r="BD331" s="207"/>
      <c r="BE331" s="207"/>
      <c r="BF331" s="207"/>
      <c r="BG331" s="207"/>
      <c r="BH331" s="207"/>
    </row>
    <row r="332" spans="1:60" ht="14.15" customHeight="1">
      <c r="A332" s="159">
        <v>326</v>
      </c>
      <c r="B332" s="226" t="s">
        <v>1088</v>
      </c>
      <c r="C332" s="174">
        <v>-41409833.259649344</v>
      </c>
      <c r="D332" s="174">
        <v>0</v>
      </c>
      <c r="E332" s="174">
        <v>0</v>
      </c>
      <c r="F332" s="174">
        <v>0</v>
      </c>
      <c r="G332" s="174">
        <v>0</v>
      </c>
      <c r="H332" s="174">
        <v>0</v>
      </c>
      <c r="I332" s="174">
        <v>0</v>
      </c>
      <c r="J332" s="174">
        <v>0</v>
      </c>
      <c r="K332" s="174">
        <v>0</v>
      </c>
      <c r="L332" s="174">
        <v>-42632032</v>
      </c>
      <c r="M332" s="174">
        <v>611599</v>
      </c>
      <c r="N332" s="174">
        <v>0</v>
      </c>
      <c r="O332" s="174">
        <v>0</v>
      </c>
      <c r="P332" s="174">
        <v>0</v>
      </c>
      <c r="Q332" s="174">
        <v>-1596917.7332181961</v>
      </c>
      <c r="R332" s="174">
        <v>-428368.74643115525</v>
      </c>
      <c r="S332" s="174">
        <v>0</v>
      </c>
      <c r="T332" s="174">
        <v>0</v>
      </c>
      <c r="U332" s="174">
        <v>4309513.5300000077</v>
      </c>
      <c r="V332" s="174">
        <v>-3541349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8701.0299999999988</v>
      </c>
      <c r="AC332" s="174">
        <v>0</v>
      </c>
      <c r="AD332" s="174">
        <v>0</v>
      </c>
      <c r="AE332" s="174">
        <v>0</v>
      </c>
      <c r="AF332" s="174">
        <v>-741761</v>
      </c>
      <c r="AG332" s="174">
        <v>1388584.01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1212197.6499999999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</row>
    <row r="333" spans="1:60" ht="14.15" customHeight="1">
      <c r="A333" s="159">
        <v>327</v>
      </c>
      <c r="B333" s="170"/>
      <c r="C333" s="170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</row>
    <row r="334" spans="1:60" ht="14.15" customHeight="1">
      <c r="A334" s="159">
        <v>328</v>
      </c>
      <c r="B334" s="59" t="s">
        <v>924</v>
      </c>
      <c r="C334" s="59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</row>
    <row r="335" spans="1:60" ht="14.15" customHeight="1">
      <c r="A335" s="159">
        <v>329</v>
      </c>
      <c r="B335" s="58" t="s">
        <v>469</v>
      </c>
      <c r="C335" s="160">
        <v>29211.870000000057</v>
      </c>
      <c r="D335" s="168">
        <v>0</v>
      </c>
      <c r="E335" s="168">
        <v>0</v>
      </c>
      <c r="F335" s="168">
        <v>0</v>
      </c>
      <c r="G335" s="168">
        <v>0</v>
      </c>
      <c r="H335" s="168">
        <v>0</v>
      </c>
      <c r="I335" s="168">
        <v>0</v>
      </c>
      <c r="J335" s="168">
        <v>0</v>
      </c>
      <c r="K335" s="168">
        <v>0</v>
      </c>
      <c r="L335" s="168">
        <v>0</v>
      </c>
      <c r="M335" s="168">
        <v>0</v>
      </c>
      <c r="N335" s="168">
        <v>0</v>
      </c>
      <c r="O335" s="168">
        <v>0</v>
      </c>
      <c r="P335" s="168">
        <v>0</v>
      </c>
      <c r="Q335" s="168">
        <v>0</v>
      </c>
      <c r="R335" s="168">
        <v>0</v>
      </c>
      <c r="S335" s="168">
        <v>0</v>
      </c>
      <c r="T335" s="168">
        <v>0</v>
      </c>
      <c r="U335" s="168">
        <v>30263.060000000056</v>
      </c>
      <c r="V335" s="168">
        <v>0</v>
      </c>
      <c r="W335" s="168">
        <v>0</v>
      </c>
      <c r="X335" s="168">
        <v>0</v>
      </c>
      <c r="Y335" s="168">
        <v>0</v>
      </c>
      <c r="Z335" s="168">
        <v>0</v>
      </c>
      <c r="AA335" s="168">
        <v>0</v>
      </c>
      <c r="AB335" s="168">
        <v>0</v>
      </c>
      <c r="AC335" s="168">
        <v>0</v>
      </c>
      <c r="AD335" s="168">
        <v>0</v>
      </c>
      <c r="AE335" s="168">
        <v>0</v>
      </c>
      <c r="AF335" s="168">
        <v>0</v>
      </c>
      <c r="AG335" s="168">
        <v>-1051.19</v>
      </c>
      <c r="AH335" s="168">
        <v>0</v>
      </c>
      <c r="AI335" s="168">
        <v>0</v>
      </c>
      <c r="AJ335" s="168">
        <v>0</v>
      </c>
      <c r="AK335" s="168">
        <v>0</v>
      </c>
      <c r="AL335" s="168">
        <v>0</v>
      </c>
      <c r="AM335" s="168">
        <v>0</v>
      </c>
      <c r="AN335" s="168">
        <v>0</v>
      </c>
      <c r="AO335" s="168">
        <v>0</v>
      </c>
      <c r="AP335" s="168">
        <v>0</v>
      </c>
      <c r="AQ335" s="168">
        <v>0</v>
      </c>
      <c r="AR335" s="168">
        <v>0</v>
      </c>
      <c r="AS335" s="168">
        <v>0</v>
      </c>
      <c r="AT335" s="168">
        <v>0</v>
      </c>
      <c r="AU335" s="168">
        <v>0</v>
      </c>
      <c r="AV335" s="168">
        <v>0</v>
      </c>
      <c r="AW335" s="168">
        <v>0</v>
      </c>
      <c r="AX335" s="168">
        <v>0</v>
      </c>
      <c r="AY335" s="168">
        <v>0</v>
      </c>
      <c r="AZ335" s="168">
        <v>0</v>
      </c>
      <c r="BA335" s="168">
        <v>0</v>
      </c>
      <c r="BB335" s="168">
        <v>0</v>
      </c>
      <c r="BC335" s="168">
        <v>0</v>
      </c>
      <c r="BD335" s="168">
        <v>0</v>
      </c>
      <c r="BE335" s="168">
        <v>0</v>
      </c>
      <c r="BF335" s="168">
        <v>0</v>
      </c>
      <c r="BG335" s="168">
        <v>0</v>
      </c>
      <c r="BH335" s="168">
        <v>0</v>
      </c>
    </row>
    <row r="336" spans="1:60" ht="14.15" customHeight="1">
      <c r="A336" s="159">
        <v>330</v>
      </c>
      <c r="B336" s="58" t="s">
        <v>1089</v>
      </c>
      <c r="C336" s="160">
        <v>8761.7199999999721</v>
      </c>
      <c r="D336" s="168">
        <v>0</v>
      </c>
      <c r="E336" s="168">
        <v>0</v>
      </c>
      <c r="F336" s="168">
        <v>0</v>
      </c>
      <c r="G336" s="168">
        <v>0</v>
      </c>
      <c r="H336" s="168">
        <v>0</v>
      </c>
      <c r="I336" s="168">
        <v>0</v>
      </c>
      <c r="J336" s="168">
        <v>0</v>
      </c>
      <c r="K336" s="168">
        <v>0</v>
      </c>
      <c r="L336" s="168">
        <v>0</v>
      </c>
      <c r="M336" s="168">
        <v>0</v>
      </c>
      <c r="N336" s="168">
        <v>0</v>
      </c>
      <c r="O336" s="168">
        <v>0</v>
      </c>
      <c r="P336" s="168">
        <v>0</v>
      </c>
      <c r="Q336" s="168">
        <v>0</v>
      </c>
      <c r="R336" s="168">
        <v>0</v>
      </c>
      <c r="S336" s="168">
        <v>0</v>
      </c>
      <c r="T336" s="168">
        <v>0</v>
      </c>
      <c r="U336" s="168">
        <v>8761.7199999999721</v>
      </c>
      <c r="V336" s="168">
        <v>0</v>
      </c>
      <c r="W336" s="168">
        <v>0</v>
      </c>
      <c r="X336" s="168">
        <v>0</v>
      </c>
      <c r="Y336" s="168">
        <v>0</v>
      </c>
      <c r="Z336" s="168">
        <v>0</v>
      </c>
      <c r="AA336" s="168">
        <v>0</v>
      </c>
      <c r="AB336" s="168">
        <v>0</v>
      </c>
      <c r="AC336" s="168">
        <v>0</v>
      </c>
      <c r="AD336" s="168">
        <v>0</v>
      </c>
      <c r="AE336" s="168">
        <v>0</v>
      </c>
      <c r="AF336" s="168">
        <v>0</v>
      </c>
      <c r="AG336" s="168">
        <v>0</v>
      </c>
      <c r="AH336" s="168">
        <v>0</v>
      </c>
      <c r="AI336" s="168">
        <v>0</v>
      </c>
      <c r="AJ336" s="168">
        <v>0</v>
      </c>
      <c r="AK336" s="168">
        <v>0</v>
      </c>
      <c r="AL336" s="168">
        <v>0</v>
      </c>
      <c r="AM336" s="168">
        <v>0</v>
      </c>
      <c r="AN336" s="168">
        <v>0</v>
      </c>
      <c r="AO336" s="168">
        <v>0</v>
      </c>
      <c r="AP336" s="168">
        <v>0</v>
      </c>
      <c r="AQ336" s="168">
        <v>0</v>
      </c>
      <c r="AR336" s="168">
        <v>0</v>
      </c>
      <c r="AS336" s="168">
        <v>0</v>
      </c>
      <c r="AT336" s="168">
        <v>0</v>
      </c>
      <c r="AU336" s="168">
        <v>0</v>
      </c>
      <c r="AV336" s="168">
        <v>0</v>
      </c>
      <c r="AW336" s="168">
        <v>0</v>
      </c>
      <c r="AX336" s="168">
        <v>0</v>
      </c>
      <c r="AY336" s="168">
        <v>0</v>
      </c>
      <c r="AZ336" s="168">
        <v>0</v>
      </c>
      <c r="BA336" s="168">
        <v>0</v>
      </c>
      <c r="BB336" s="168">
        <v>0</v>
      </c>
      <c r="BC336" s="168">
        <v>0</v>
      </c>
      <c r="BD336" s="168">
        <v>0</v>
      </c>
      <c r="BE336" s="168">
        <v>0</v>
      </c>
      <c r="BF336" s="168">
        <v>0</v>
      </c>
      <c r="BG336" s="168">
        <v>0</v>
      </c>
      <c r="BH336" s="168">
        <v>0</v>
      </c>
    </row>
    <row r="337" spans="1:60" ht="14.15" customHeight="1">
      <c r="A337" s="159">
        <v>331</v>
      </c>
      <c r="B337" s="58" t="s">
        <v>1090</v>
      </c>
      <c r="C337" s="160">
        <v>27438.490000000224</v>
      </c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>
        <v>27438.490000000224</v>
      </c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</row>
    <row r="338" spans="1:60" ht="14.15" customHeight="1">
      <c r="A338" s="159">
        <v>331</v>
      </c>
      <c r="B338" s="58" t="s">
        <v>472</v>
      </c>
      <c r="C338" s="160">
        <v>3667.7600000000093</v>
      </c>
      <c r="D338" s="168">
        <v>0</v>
      </c>
      <c r="E338" s="168">
        <v>0</v>
      </c>
      <c r="F338" s="168">
        <v>0</v>
      </c>
      <c r="G338" s="168">
        <v>0</v>
      </c>
      <c r="H338" s="168">
        <v>0</v>
      </c>
      <c r="I338" s="168">
        <v>0</v>
      </c>
      <c r="J338" s="168">
        <v>0</v>
      </c>
      <c r="K338" s="168">
        <v>0</v>
      </c>
      <c r="L338" s="168">
        <v>0</v>
      </c>
      <c r="M338" s="168">
        <v>0</v>
      </c>
      <c r="N338" s="168">
        <v>0</v>
      </c>
      <c r="O338" s="168">
        <v>0</v>
      </c>
      <c r="P338" s="168">
        <v>0</v>
      </c>
      <c r="Q338" s="168">
        <v>0</v>
      </c>
      <c r="R338" s="168">
        <v>0</v>
      </c>
      <c r="S338" s="168">
        <v>0</v>
      </c>
      <c r="T338" s="168">
        <v>0</v>
      </c>
      <c r="U338" s="168">
        <v>3667.7600000000093</v>
      </c>
      <c r="V338" s="168">
        <v>0</v>
      </c>
      <c r="W338" s="168">
        <v>0</v>
      </c>
      <c r="X338" s="168">
        <v>0</v>
      </c>
      <c r="Y338" s="168">
        <v>0</v>
      </c>
      <c r="Z338" s="168">
        <v>0</v>
      </c>
      <c r="AA338" s="168">
        <v>0</v>
      </c>
      <c r="AB338" s="168">
        <v>0</v>
      </c>
      <c r="AC338" s="168">
        <v>0</v>
      </c>
      <c r="AD338" s="168">
        <v>0</v>
      </c>
      <c r="AE338" s="168">
        <v>0</v>
      </c>
      <c r="AF338" s="168">
        <v>0</v>
      </c>
      <c r="AG338" s="168">
        <v>0</v>
      </c>
      <c r="AH338" s="168">
        <v>0</v>
      </c>
      <c r="AI338" s="168">
        <v>0</v>
      </c>
      <c r="AJ338" s="168">
        <v>0</v>
      </c>
      <c r="AK338" s="168">
        <v>0</v>
      </c>
      <c r="AL338" s="168">
        <v>0</v>
      </c>
      <c r="AM338" s="168">
        <v>0</v>
      </c>
      <c r="AN338" s="168">
        <v>0</v>
      </c>
      <c r="AO338" s="168">
        <v>0</v>
      </c>
      <c r="AP338" s="168">
        <v>0</v>
      </c>
      <c r="AQ338" s="168">
        <v>0</v>
      </c>
      <c r="AR338" s="168">
        <v>0</v>
      </c>
      <c r="AS338" s="168">
        <v>0</v>
      </c>
      <c r="AT338" s="168">
        <v>0</v>
      </c>
      <c r="AU338" s="168">
        <v>0</v>
      </c>
      <c r="AV338" s="168">
        <v>0</v>
      </c>
      <c r="AW338" s="168">
        <v>0</v>
      </c>
      <c r="AX338" s="168">
        <v>0</v>
      </c>
      <c r="AY338" s="168">
        <v>0</v>
      </c>
      <c r="AZ338" s="168">
        <v>0</v>
      </c>
      <c r="BA338" s="168">
        <v>0</v>
      </c>
      <c r="BB338" s="168">
        <v>0</v>
      </c>
      <c r="BC338" s="168">
        <v>0</v>
      </c>
      <c r="BD338" s="168">
        <v>0</v>
      </c>
      <c r="BE338" s="168">
        <v>0</v>
      </c>
      <c r="BF338" s="168">
        <v>0</v>
      </c>
      <c r="BG338" s="168">
        <v>0</v>
      </c>
      <c r="BH338" s="168">
        <v>0</v>
      </c>
    </row>
    <row r="339" spans="1:60" s="170" customFormat="1" ht="14.15" customHeight="1">
      <c r="A339" s="159">
        <v>332</v>
      </c>
      <c r="B339" s="58" t="s">
        <v>473</v>
      </c>
      <c r="C339" s="160">
        <v>327.9900000000016</v>
      </c>
      <c r="D339" s="168">
        <v>0</v>
      </c>
      <c r="E339" s="168">
        <v>0</v>
      </c>
      <c r="F339" s="168">
        <v>0</v>
      </c>
      <c r="G339" s="168">
        <v>0</v>
      </c>
      <c r="H339" s="168">
        <v>0</v>
      </c>
      <c r="I339" s="168">
        <v>0</v>
      </c>
      <c r="J339" s="168">
        <v>0</v>
      </c>
      <c r="K339" s="168">
        <v>0</v>
      </c>
      <c r="L339" s="168">
        <v>0</v>
      </c>
      <c r="M339" s="168">
        <v>0</v>
      </c>
      <c r="N339" s="168">
        <v>0</v>
      </c>
      <c r="O339" s="168">
        <v>0</v>
      </c>
      <c r="P339" s="168">
        <v>0</v>
      </c>
      <c r="Q339" s="168">
        <v>0</v>
      </c>
      <c r="R339" s="168">
        <v>0</v>
      </c>
      <c r="S339" s="168">
        <v>0</v>
      </c>
      <c r="T339" s="168">
        <v>0</v>
      </c>
      <c r="U339" s="168">
        <v>327.9900000000016</v>
      </c>
      <c r="V339" s="168">
        <v>0</v>
      </c>
      <c r="W339" s="168">
        <v>0</v>
      </c>
      <c r="X339" s="168">
        <v>0</v>
      </c>
      <c r="Y339" s="168">
        <v>0</v>
      </c>
      <c r="Z339" s="168">
        <v>0</v>
      </c>
      <c r="AA339" s="168">
        <v>0</v>
      </c>
      <c r="AB339" s="168">
        <v>0</v>
      </c>
      <c r="AC339" s="168">
        <v>0</v>
      </c>
      <c r="AD339" s="168">
        <v>0</v>
      </c>
      <c r="AE339" s="168">
        <v>0</v>
      </c>
      <c r="AF339" s="168">
        <v>0</v>
      </c>
      <c r="AG339" s="168">
        <v>0</v>
      </c>
      <c r="AH339" s="168">
        <v>0</v>
      </c>
      <c r="AI339" s="168">
        <v>0</v>
      </c>
      <c r="AJ339" s="168">
        <v>0</v>
      </c>
      <c r="AK339" s="168">
        <v>0</v>
      </c>
      <c r="AL339" s="168">
        <v>0</v>
      </c>
      <c r="AM339" s="168">
        <v>0</v>
      </c>
      <c r="AN339" s="168">
        <v>0</v>
      </c>
      <c r="AO339" s="168">
        <v>0</v>
      </c>
      <c r="AP339" s="168">
        <v>0</v>
      </c>
      <c r="AQ339" s="168">
        <v>0</v>
      </c>
      <c r="AR339" s="168">
        <v>0</v>
      </c>
      <c r="AS339" s="168">
        <v>0</v>
      </c>
      <c r="AT339" s="168">
        <v>0</v>
      </c>
      <c r="AU339" s="168">
        <v>0</v>
      </c>
      <c r="AV339" s="168">
        <v>0</v>
      </c>
      <c r="AW339" s="168">
        <v>0</v>
      </c>
      <c r="AX339" s="168">
        <v>0</v>
      </c>
      <c r="AY339" s="168">
        <v>0</v>
      </c>
      <c r="AZ339" s="168">
        <v>0</v>
      </c>
      <c r="BA339" s="168">
        <v>0</v>
      </c>
      <c r="BB339" s="168">
        <v>0</v>
      </c>
      <c r="BC339" s="168">
        <v>0</v>
      </c>
      <c r="BD339" s="168">
        <v>0</v>
      </c>
      <c r="BE339" s="168">
        <v>0</v>
      </c>
      <c r="BF339" s="168">
        <v>0</v>
      </c>
      <c r="BG339" s="168">
        <v>0</v>
      </c>
      <c r="BH339" s="168">
        <v>0</v>
      </c>
    </row>
    <row r="340" spans="1:60" s="170" customFormat="1" ht="14.15" customHeight="1">
      <c r="A340" s="159">
        <v>333</v>
      </c>
      <c r="B340" s="58" t="s">
        <v>474</v>
      </c>
      <c r="C340" s="160">
        <v>-0.15000000000000036</v>
      </c>
      <c r="D340" s="168">
        <v>0</v>
      </c>
      <c r="E340" s="168">
        <v>0</v>
      </c>
      <c r="F340" s="168">
        <v>0</v>
      </c>
      <c r="G340" s="168">
        <v>0</v>
      </c>
      <c r="H340" s="168">
        <v>0</v>
      </c>
      <c r="I340" s="168">
        <v>0</v>
      </c>
      <c r="J340" s="168">
        <v>0</v>
      </c>
      <c r="K340" s="168">
        <v>0</v>
      </c>
      <c r="L340" s="168">
        <v>0</v>
      </c>
      <c r="M340" s="168">
        <v>0</v>
      </c>
      <c r="N340" s="168">
        <v>0</v>
      </c>
      <c r="O340" s="168">
        <v>0</v>
      </c>
      <c r="P340" s="168">
        <v>0</v>
      </c>
      <c r="Q340" s="168">
        <v>0</v>
      </c>
      <c r="R340" s="168">
        <v>0</v>
      </c>
      <c r="S340" s="168">
        <v>0</v>
      </c>
      <c r="T340" s="168">
        <v>0</v>
      </c>
      <c r="U340" s="168">
        <v>-0.15000000000000036</v>
      </c>
      <c r="V340" s="168">
        <v>0</v>
      </c>
      <c r="W340" s="168">
        <v>0</v>
      </c>
      <c r="X340" s="168">
        <v>0</v>
      </c>
      <c r="Y340" s="168">
        <v>0</v>
      </c>
      <c r="Z340" s="168">
        <v>0</v>
      </c>
      <c r="AA340" s="168">
        <v>0</v>
      </c>
      <c r="AB340" s="168">
        <v>0</v>
      </c>
      <c r="AC340" s="168">
        <v>0</v>
      </c>
      <c r="AD340" s="168">
        <v>0</v>
      </c>
      <c r="AE340" s="168">
        <v>0</v>
      </c>
      <c r="AF340" s="168">
        <v>0</v>
      </c>
      <c r="AG340" s="168">
        <v>0</v>
      </c>
      <c r="AH340" s="168">
        <v>0</v>
      </c>
      <c r="AI340" s="168">
        <v>0</v>
      </c>
      <c r="AJ340" s="168">
        <v>0</v>
      </c>
      <c r="AK340" s="168">
        <v>0</v>
      </c>
      <c r="AL340" s="168">
        <v>0</v>
      </c>
      <c r="AM340" s="168">
        <v>0</v>
      </c>
      <c r="AN340" s="168">
        <v>0</v>
      </c>
      <c r="AO340" s="168">
        <v>0</v>
      </c>
      <c r="AP340" s="168">
        <v>0</v>
      </c>
      <c r="AQ340" s="168">
        <v>0</v>
      </c>
      <c r="AR340" s="168">
        <v>0</v>
      </c>
      <c r="AS340" s="168">
        <v>0</v>
      </c>
      <c r="AT340" s="168">
        <v>0</v>
      </c>
      <c r="AU340" s="168">
        <v>0</v>
      </c>
      <c r="AV340" s="168">
        <v>0</v>
      </c>
      <c r="AW340" s="168">
        <v>0</v>
      </c>
      <c r="AX340" s="168">
        <v>0</v>
      </c>
      <c r="AY340" s="168">
        <v>0</v>
      </c>
      <c r="AZ340" s="168">
        <v>0</v>
      </c>
      <c r="BA340" s="168">
        <v>0</v>
      </c>
      <c r="BB340" s="168">
        <v>0</v>
      </c>
      <c r="BC340" s="168">
        <v>0</v>
      </c>
      <c r="BD340" s="168">
        <v>0</v>
      </c>
      <c r="BE340" s="168">
        <v>0</v>
      </c>
      <c r="BF340" s="168">
        <v>0</v>
      </c>
      <c r="BG340" s="168">
        <v>0</v>
      </c>
      <c r="BH340" s="168">
        <v>0</v>
      </c>
    </row>
    <row r="341" spans="1:60" s="170" customFormat="1" ht="14.15" customHeight="1">
      <c r="A341" s="159">
        <v>334</v>
      </c>
      <c r="B341" s="58" t="s">
        <v>1091</v>
      </c>
      <c r="C341" s="160">
        <v>5725019.8200000226</v>
      </c>
      <c r="D341" s="168">
        <v>0</v>
      </c>
      <c r="E341" s="168">
        <v>0</v>
      </c>
      <c r="F341" s="168">
        <v>0</v>
      </c>
      <c r="G341" s="168">
        <v>0</v>
      </c>
      <c r="H341" s="168">
        <v>0</v>
      </c>
      <c r="I341" s="168">
        <v>0</v>
      </c>
      <c r="J341" s="168">
        <v>0</v>
      </c>
      <c r="K341" s="168">
        <v>0</v>
      </c>
      <c r="L341" s="168">
        <v>0</v>
      </c>
      <c r="M341" s="168">
        <v>0</v>
      </c>
      <c r="N341" s="168">
        <v>0</v>
      </c>
      <c r="O341" s="168">
        <v>0</v>
      </c>
      <c r="P341" s="168">
        <v>0</v>
      </c>
      <c r="Q341" s="168">
        <v>0</v>
      </c>
      <c r="R341" s="168">
        <v>0</v>
      </c>
      <c r="S341" s="168">
        <v>5725020</v>
      </c>
      <c r="T341" s="168">
        <v>0</v>
      </c>
      <c r="U341" s="168">
        <v>-0.17999997735023499</v>
      </c>
      <c r="V341" s="168">
        <v>0</v>
      </c>
      <c r="W341" s="168">
        <v>0</v>
      </c>
      <c r="X341" s="168">
        <v>0</v>
      </c>
      <c r="Y341" s="168">
        <v>0</v>
      </c>
      <c r="Z341" s="168">
        <v>0</v>
      </c>
      <c r="AA341" s="168">
        <v>0</v>
      </c>
      <c r="AB341" s="168">
        <v>0</v>
      </c>
      <c r="AC341" s="168">
        <v>0</v>
      </c>
      <c r="AD341" s="168">
        <v>0</v>
      </c>
      <c r="AE341" s="168">
        <v>0</v>
      </c>
      <c r="AF341" s="168">
        <v>0</v>
      </c>
      <c r="AG341" s="168">
        <v>0</v>
      </c>
      <c r="AH341" s="168">
        <v>0</v>
      </c>
      <c r="AI341" s="168">
        <v>0</v>
      </c>
      <c r="AJ341" s="168">
        <v>0</v>
      </c>
      <c r="AK341" s="168">
        <v>0</v>
      </c>
      <c r="AL341" s="168">
        <v>0</v>
      </c>
      <c r="AM341" s="168">
        <v>0</v>
      </c>
      <c r="AN341" s="168">
        <v>0</v>
      </c>
      <c r="AO341" s="168">
        <v>0</v>
      </c>
      <c r="AP341" s="168">
        <v>0</v>
      </c>
      <c r="AQ341" s="168">
        <v>0</v>
      </c>
      <c r="AR341" s="168">
        <v>0</v>
      </c>
      <c r="AS341" s="168">
        <v>0</v>
      </c>
      <c r="AT341" s="168">
        <v>0</v>
      </c>
      <c r="AU341" s="168">
        <v>0</v>
      </c>
      <c r="AV341" s="168">
        <v>0</v>
      </c>
      <c r="AW341" s="168">
        <v>0</v>
      </c>
      <c r="AX341" s="168">
        <v>0</v>
      </c>
      <c r="AY341" s="168">
        <v>0</v>
      </c>
      <c r="AZ341" s="168">
        <v>0</v>
      </c>
      <c r="BA341" s="168">
        <v>0</v>
      </c>
      <c r="BB341" s="168">
        <v>0</v>
      </c>
      <c r="BC341" s="168">
        <v>0</v>
      </c>
      <c r="BD341" s="168">
        <v>0</v>
      </c>
      <c r="BE341" s="168">
        <v>0</v>
      </c>
      <c r="BF341" s="168">
        <v>0</v>
      </c>
      <c r="BG341" s="168">
        <v>0</v>
      </c>
      <c r="BH341" s="168">
        <v>0</v>
      </c>
    </row>
    <row r="342" spans="1:60" s="170" customFormat="1" ht="14.15" customHeight="1">
      <c r="A342" s="159">
        <v>335</v>
      </c>
      <c r="B342" s="58" t="s">
        <v>476</v>
      </c>
      <c r="C342" s="160">
        <v>0.17000000001280569</v>
      </c>
      <c r="D342" s="168">
        <v>0</v>
      </c>
      <c r="E342" s="168">
        <v>0</v>
      </c>
      <c r="F342" s="168">
        <v>0</v>
      </c>
      <c r="G342" s="168">
        <v>0</v>
      </c>
      <c r="H342" s="168">
        <v>0</v>
      </c>
      <c r="I342" s="168">
        <v>0</v>
      </c>
      <c r="J342" s="168">
        <v>0</v>
      </c>
      <c r="K342" s="168">
        <v>0</v>
      </c>
      <c r="L342" s="168">
        <v>0</v>
      </c>
      <c r="M342" s="168">
        <v>0</v>
      </c>
      <c r="N342" s="168">
        <v>0</v>
      </c>
      <c r="O342" s="168">
        <v>0</v>
      </c>
      <c r="P342" s="168">
        <v>0</v>
      </c>
      <c r="Q342" s="168">
        <v>0</v>
      </c>
      <c r="R342" s="168">
        <v>0</v>
      </c>
      <c r="S342" s="168">
        <v>0</v>
      </c>
      <c r="T342" s="168">
        <v>0</v>
      </c>
      <c r="U342" s="168">
        <v>0.17000000001280569</v>
      </c>
      <c r="V342" s="168">
        <v>0</v>
      </c>
      <c r="W342" s="168">
        <v>0</v>
      </c>
      <c r="X342" s="168">
        <v>0</v>
      </c>
      <c r="Y342" s="168">
        <v>0</v>
      </c>
      <c r="Z342" s="168">
        <v>0</v>
      </c>
      <c r="AA342" s="168">
        <v>0</v>
      </c>
      <c r="AB342" s="168">
        <v>0</v>
      </c>
      <c r="AC342" s="168">
        <v>0</v>
      </c>
      <c r="AD342" s="168">
        <v>0</v>
      </c>
      <c r="AE342" s="168">
        <v>0</v>
      </c>
      <c r="AF342" s="168">
        <v>0</v>
      </c>
      <c r="AG342" s="168">
        <v>0</v>
      </c>
      <c r="AH342" s="168">
        <v>0</v>
      </c>
      <c r="AI342" s="168">
        <v>0</v>
      </c>
      <c r="AJ342" s="168">
        <v>0</v>
      </c>
      <c r="AK342" s="168">
        <v>0</v>
      </c>
      <c r="AL342" s="168">
        <v>0</v>
      </c>
      <c r="AM342" s="168">
        <v>0</v>
      </c>
      <c r="AN342" s="168">
        <v>0</v>
      </c>
      <c r="AO342" s="168">
        <v>0</v>
      </c>
      <c r="AP342" s="168">
        <v>0</v>
      </c>
      <c r="AQ342" s="168">
        <v>0</v>
      </c>
      <c r="AR342" s="168">
        <v>0</v>
      </c>
      <c r="AS342" s="168">
        <v>0</v>
      </c>
      <c r="AT342" s="168">
        <v>0</v>
      </c>
      <c r="AU342" s="168">
        <v>0</v>
      </c>
      <c r="AV342" s="168">
        <v>0</v>
      </c>
      <c r="AW342" s="168">
        <v>0</v>
      </c>
      <c r="AX342" s="168">
        <v>0</v>
      </c>
      <c r="AY342" s="168">
        <v>0</v>
      </c>
      <c r="AZ342" s="168">
        <v>0</v>
      </c>
      <c r="BA342" s="168">
        <v>0</v>
      </c>
      <c r="BB342" s="168">
        <v>0</v>
      </c>
      <c r="BC342" s="168">
        <v>0</v>
      </c>
      <c r="BD342" s="168">
        <v>0</v>
      </c>
      <c r="BE342" s="168">
        <v>0</v>
      </c>
      <c r="BF342" s="168">
        <v>0</v>
      </c>
      <c r="BG342" s="168">
        <v>0</v>
      </c>
      <c r="BH342" s="168">
        <v>0</v>
      </c>
    </row>
    <row r="343" spans="1:60" s="170" customFormat="1" ht="14.15" customHeight="1">
      <c r="A343" s="159">
        <v>336</v>
      </c>
      <c r="B343" s="58" t="s">
        <v>477</v>
      </c>
      <c r="C343" s="160">
        <v>1479</v>
      </c>
      <c r="D343" s="168">
        <v>0</v>
      </c>
      <c r="E343" s="168">
        <v>0</v>
      </c>
      <c r="F343" s="168">
        <v>0</v>
      </c>
      <c r="G343" s="168">
        <v>0</v>
      </c>
      <c r="H343" s="168">
        <v>0</v>
      </c>
      <c r="I343" s="168">
        <v>0</v>
      </c>
      <c r="J343" s="168">
        <v>0</v>
      </c>
      <c r="K343" s="168">
        <v>0</v>
      </c>
      <c r="L343" s="168">
        <v>0</v>
      </c>
      <c r="M343" s="168">
        <v>0</v>
      </c>
      <c r="N343" s="168">
        <v>0</v>
      </c>
      <c r="O343" s="168">
        <v>0</v>
      </c>
      <c r="P343" s="168">
        <v>0</v>
      </c>
      <c r="Q343" s="168">
        <v>0</v>
      </c>
      <c r="R343" s="168">
        <v>0</v>
      </c>
      <c r="S343" s="168">
        <v>0</v>
      </c>
      <c r="T343" s="168">
        <v>0</v>
      </c>
      <c r="U343" s="168">
        <v>1479</v>
      </c>
      <c r="V343" s="168">
        <v>0</v>
      </c>
      <c r="W343" s="168">
        <v>0</v>
      </c>
      <c r="X343" s="168">
        <v>0</v>
      </c>
      <c r="Y343" s="168">
        <v>0</v>
      </c>
      <c r="Z343" s="168">
        <v>0</v>
      </c>
      <c r="AA343" s="168">
        <v>0</v>
      </c>
      <c r="AB343" s="168">
        <v>0</v>
      </c>
      <c r="AC343" s="168">
        <v>0</v>
      </c>
      <c r="AD343" s="168">
        <v>0</v>
      </c>
      <c r="AE343" s="168">
        <v>0</v>
      </c>
      <c r="AF343" s="168">
        <v>0</v>
      </c>
      <c r="AG343" s="168">
        <v>0</v>
      </c>
      <c r="AH343" s="168">
        <v>0</v>
      </c>
      <c r="AI343" s="168">
        <v>0</v>
      </c>
      <c r="AJ343" s="168">
        <v>0</v>
      </c>
      <c r="AK343" s="168">
        <v>0</v>
      </c>
      <c r="AL343" s="168">
        <v>0</v>
      </c>
      <c r="AM343" s="168">
        <v>0</v>
      </c>
      <c r="AN343" s="168">
        <v>0</v>
      </c>
      <c r="AO343" s="168">
        <v>0</v>
      </c>
      <c r="AP343" s="168">
        <v>0</v>
      </c>
      <c r="AQ343" s="168">
        <v>0</v>
      </c>
      <c r="AR343" s="168">
        <v>0</v>
      </c>
      <c r="AS343" s="168">
        <v>0</v>
      </c>
      <c r="AT343" s="168">
        <v>0</v>
      </c>
      <c r="AU343" s="168">
        <v>0</v>
      </c>
      <c r="AV343" s="168">
        <v>0</v>
      </c>
      <c r="AW343" s="168">
        <v>0</v>
      </c>
      <c r="AX343" s="168">
        <v>0</v>
      </c>
      <c r="AY343" s="168">
        <v>0</v>
      </c>
      <c r="AZ343" s="168">
        <v>0</v>
      </c>
      <c r="BA343" s="168">
        <v>0</v>
      </c>
      <c r="BB343" s="168">
        <v>0</v>
      </c>
      <c r="BC343" s="168">
        <v>0</v>
      </c>
      <c r="BD343" s="168">
        <v>0</v>
      </c>
      <c r="BE343" s="168">
        <v>0</v>
      </c>
      <c r="BF343" s="168">
        <v>0</v>
      </c>
      <c r="BG343" s="168">
        <v>0</v>
      </c>
      <c r="BH343" s="168">
        <v>0</v>
      </c>
    </row>
    <row r="344" spans="1:60" s="170" customFormat="1" ht="14.15" customHeight="1">
      <c r="A344" s="159">
        <v>337</v>
      </c>
      <c r="B344" s="58" t="s">
        <v>478</v>
      </c>
      <c r="C344" s="160">
        <v>0</v>
      </c>
      <c r="D344" s="168">
        <v>0</v>
      </c>
      <c r="E344" s="168">
        <v>0</v>
      </c>
      <c r="F344" s="168">
        <v>0</v>
      </c>
      <c r="G344" s="168">
        <v>0</v>
      </c>
      <c r="H344" s="168">
        <v>0</v>
      </c>
      <c r="I344" s="168">
        <v>0</v>
      </c>
      <c r="J344" s="168">
        <v>0</v>
      </c>
      <c r="K344" s="168">
        <v>0</v>
      </c>
      <c r="L344" s="168">
        <v>0</v>
      </c>
      <c r="M344" s="168">
        <v>0</v>
      </c>
      <c r="N344" s="168">
        <v>0</v>
      </c>
      <c r="O344" s="168">
        <v>0</v>
      </c>
      <c r="P344" s="168">
        <v>0</v>
      </c>
      <c r="Q344" s="168">
        <v>0</v>
      </c>
      <c r="R344" s="168">
        <v>0</v>
      </c>
      <c r="S344" s="168">
        <v>0</v>
      </c>
      <c r="T344" s="168">
        <v>0</v>
      </c>
      <c r="U344" s="168">
        <v>0</v>
      </c>
      <c r="V344" s="168">
        <v>0</v>
      </c>
      <c r="W344" s="168">
        <v>0</v>
      </c>
      <c r="X344" s="168">
        <v>0</v>
      </c>
      <c r="Y344" s="168">
        <v>0</v>
      </c>
      <c r="Z344" s="168">
        <v>0</v>
      </c>
      <c r="AA344" s="168">
        <v>0</v>
      </c>
      <c r="AB344" s="168">
        <v>0</v>
      </c>
      <c r="AC344" s="168">
        <v>0</v>
      </c>
      <c r="AD344" s="168">
        <v>0</v>
      </c>
      <c r="AE344" s="168">
        <v>0</v>
      </c>
      <c r="AF344" s="168">
        <v>0</v>
      </c>
      <c r="AG344" s="168">
        <v>0</v>
      </c>
      <c r="AH344" s="168">
        <v>0</v>
      </c>
      <c r="AI344" s="168">
        <v>0</v>
      </c>
      <c r="AJ344" s="168">
        <v>0</v>
      </c>
      <c r="AK344" s="168">
        <v>0</v>
      </c>
      <c r="AL344" s="168">
        <v>0</v>
      </c>
      <c r="AM344" s="168">
        <v>0</v>
      </c>
      <c r="AN344" s="168">
        <v>0</v>
      </c>
      <c r="AO344" s="168">
        <v>0</v>
      </c>
      <c r="AP344" s="168">
        <v>0</v>
      </c>
      <c r="AQ344" s="168">
        <v>0</v>
      </c>
      <c r="AR344" s="168">
        <v>0</v>
      </c>
      <c r="AS344" s="168">
        <v>0</v>
      </c>
      <c r="AT344" s="168">
        <v>0</v>
      </c>
      <c r="AU344" s="168">
        <v>0</v>
      </c>
      <c r="AV344" s="168">
        <v>0</v>
      </c>
      <c r="AW344" s="168">
        <v>0</v>
      </c>
      <c r="AX344" s="168">
        <v>0</v>
      </c>
      <c r="AY344" s="168">
        <v>0</v>
      </c>
      <c r="AZ344" s="168">
        <v>0</v>
      </c>
      <c r="BA344" s="168">
        <v>0</v>
      </c>
      <c r="BB344" s="168">
        <v>0</v>
      </c>
      <c r="BC344" s="168">
        <v>0</v>
      </c>
      <c r="BD344" s="168">
        <v>0</v>
      </c>
      <c r="BE344" s="168">
        <v>0</v>
      </c>
      <c r="BF344" s="168">
        <v>0</v>
      </c>
      <c r="BG344" s="168">
        <v>0</v>
      </c>
      <c r="BH344" s="168">
        <v>0</v>
      </c>
    </row>
    <row r="345" spans="1:60" s="170" customFormat="1" ht="14.15" customHeight="1">
      <c r="A345" s="159">
        <v>338</v>
      </c>
      <c r="B345" s="58" t="s">
        <v>479</v>
      </c>
      <c r="C345" s="160">
        <v>-4154449.85</v>
      </c>
      <c r="D345" s="168">
        <v>0</v>
      </c>
      <c r="E345" s="168">
        <v>0</v>
      </c>
      <c r="F345" s="168">
        <v>0</v>
      </c>
      <c r="G345" s="168">
        <v>0</v>
      </c>
      <c r="H345" s="168">
        <v>0</v>
      </c>
      <c r="I345" s="168">
        <v>0</v>
      </c>
      <c r="J345" s="168">
        <v>0</v>
      </c>
      <c r="K345" s="168">
        <v>0</v>
      </c>
      <c r="L345" s="168">
        <v>0</v>
      </c>
      <c r="M345" s="168">
        <v>-4174374.15</v>
      </c>
      <c r="N345" s="168">
        <v>0</v>
      </c>
      <c r="O345" s="168">
        <v>0</v>
      </c>
      <c r="P345" s="168">
        <v>0</v>
      </c>
      <c r="Q345" s="168">
        <v>0</v>
      </c>
      <c r="R345" s="168">
        <v>0</v>
      </c>
      <c r="S345" s="168">
        <v>0</v>
      </c>
      <c r="T345" s="168">
        <v>0</v>
      </c>
      <c r="U345" s="168">
        <v>16590.75</v>
      </c>
      <c r="V345" s="168">
        <v>0</v>
      </c>
      <c r="W345" s="168">
        <v>0</v>
      </c>
      <c r="X345" s="168">
        <v>0</v>
      </c>
      <c r="Y345" s="168">
        <v>0</v>
      </c>
      <c r="Z345" s="168">
        <v>0</v>
      </c>
      <c r="AA345" s="168">
        <v>0</v>
      </c>
      <c r="AB345" s="168">
        <v>0</v>
      </c>
      <c r="AC345" s="168">
        <v>0</v>
      </c>
      <c r="AD345" s="168">
        <v>0</v>
      </c>
      <c r="AE345" s="168">
        <v>0</v>
      </c>
      <c r="AF345" s="168">
        <v>0</v>
      </c>
      <c r="AG345" s="168">
        <v>3333.55</v>
      </c>
      <c r="AH345" s="168">
        <v>0</v>
      </c>
      <c r="AI345" s="168">
        <v>0</v>
      </c>
      <c r="AJ345" s="168">
        <v>0</v>
      </c>
      <c r="AK345" s="168">
        <v>0</v>
      </c>
      <c r="AL345" s="168">
        <v>0</v>
      </c>
      <c r="AM345" s="168">
        <v>0</v>
      </c>
      <c r="AN345" s="168">
        <v>0</v>
      </c>
      <c r="AO345" s="168">
        <v>0</v>
      </c>
      <c r="AP345" s="168">
        <v>0</v>
      </c>
      <c r="AQ345" s="168">
        <v>0</v>
      </c>
      <c r="AR345" s="168">
        <v>0</v>
      </c>
      <c r="AS345" s="168">
        <v>0</v>
      </c>
      <c r="AT345" s="168">
        <v>0</v>
      </c>
      <c r="AU345" s="168">
        <v>0</v>
      </c>
      <c r="AV345" s="168">
        <v>0</v>
      </c>
      <c r="AW345" s="168">
        <v>0</v>
      </c>
      <c r="AX345" s="168">
        <v>0</v>
      </c>
      <c r="AY345" s="168">
        <v>0</v>
      </c>
      <c r="AZ345" s="168">
        <v>0</v>
      </c>
      <c r="BA345" s="168">
        <v>0</v>
      </c>
      <c r="BB345" s="168">
        <v>0</v>
      </c>
      <c r="BC345" s="168">
        <v>0</v>
      </c>
      <c r="BD345" s="168">
        <v>0</v>
      </c>
      <c r="BE345" s="168">
        <v>0</v>
      </c>
      <c r="BF345" s="168">
        <v>0</v>
      </c>
      <c r="BG345" s="168">
        <v>0</v>
      </c>
      <c r="BH345" s="168">
        <v>0</v>
      </c>
    </row>
    <row r="346" spans="1:60" ht="14.15" customHeight="1">
      <c r="A346" s="159">
        <v>339</v>
      </c>
      <c r="B346" s="171" t="s">
        <v>480</v>
      </c>
      <c r="C346" s="160">
        <v>4</v>
      </c>
      <c r="D346" s="168">
        <v>0</v>
      </c>
      <c r="E346" s="168">
        <v>0</v>
      </c>
      <c r="F346" s="168">
        <v>0</v>
      </c>
      <c r="G346" s="168">
        <v>0</v>
      </c>
      <c r="H346" s="168">
        <v>0</v>
      </c>
      <c r="I346" s="168">
        <v>0</v>
      </c>
      <c r="J346" s="168">
        <v>0</v>
      </c>
      <c r="K346" s="168">
        <v>0</v>
      </c>
      <c r="L346" s="168">
        <v>0</v>
      </c>
      <c r="M346" s="168">
        <v>0</v>
      </c>
      <c r="N346" s="168">
        <v>0</v>
      </c>
      <c r="O346" s="168">
        <v>0</v>
      </c>
      <c r="P346" s="168">
        <v>0</v>
      </c>
      <c r="Q346" s="168">
        <v>0</v>
      </c>
      <c r="R346" s="168">
        <v>0</v>
      </c>
      <c r="S346" s="168">
        <v>0</v>
      </c>
      <c r="T346" s="168">
        <v>0</v>
      </c>
      <c r="U346" s="168">
        <v>4</v>
      </c>
      <c r="V346" s="168">
        <v>0</v>
      </c>
      <c r="W346" s="168">
        <v>0</v>
      </c>
      <c r="X346" s="168">
        <v>0</v>
      </c>
      <c r="Y346" s="168">
        <v>0</v>
      </c>
      <c r="Z346" s="168">
        <v>0</v>
      </c>
      <c r="AA346" s="168">
        <v>0</v>
      </c>
      <c r="AB346" s="168">
        <v>0</v>
      </c>
      <c r="AC346" s="168">
        <v>0</v>
      </c>
      <c r="AD346" s="168">
        <v>0</v>
      </c>
      <c r="AE346" s="168">
        <v>0</v>
      </c>
      <c r="AF346" s="168">
        <v>0</v>
      </c>
      <c r="AG346" s="168">
        <v>0</v>
      </c>
      <c r="AH346" s="168">
        <v>0</v>
      </c>
      <c r="AI346" s="168">
        <v>0</v>
      </c>
      <c r="AJ346" s="168">
        <v>0</v>
      </c>
      <c r="AK346" s="168">
        <v>0</v>
      </c>
      <c r="AL346" s="168">
        <v>0</v>
      </c>
      <c r="AM346" s="168">
        <v>0</v>
      </c>
      <c r="AN346" s="168">
        <v>0</v>
      </c>
      <c r="AO346" s="168">
        <v>0</v>
      </c>
      <c r="AP346" s="168">
        <v>0</v>
      </c>
      <c r="AQ346" s="168">
        <v>0</v>
      </c>
      <c r="AR346" s="168">
        <v>0</v>
      </c>
      <c r="AS346" s="168">
        <v>0</v>
      </c>
      <c r="AT346" s="168">
        <v>0</v>
      </c>
      <c r="AU346" s="168">
        <v>0</v>
      </c>
      <c r="AV346" s="168">
        <v>0</v>
      </c>
      <c r="AW346" s="168">
        <v>0</v>
      </c>
      <c r="AX346" s="168">
        <v>0</v>
      </c>
      <c r="AY346" s="168">
        <v>0</v>
      </c>
      <c r="AZ346" s="168">
        <v>0</v>
      </c>
      <c r="BA346" s="168">
        <v>0</v>
      </c>
      <c r="BB346" s="168">
        <v>0</v>
      </c>
      <c r="BC346" s="168">
        <v>0</v>
      </c>
      <c r="BD346" s="168">
        <v>0</v>
      </c>
      <c r="BE346" s="168">
        <v>0</v>
      </c>
      <c r="BF346" s="168">
        <v>0</v>
      </c>
      <c r="BG346" s="168">
        <v>0</v>
      </c>
      <c r="BH346" s="168">
        <v>0</v>
      </c>
    </row>
    <row r="347" spans="1:60" ht="14.15" customHeight="1">
      <c r="A347" s="159">
        <v>340</v>
      </c>
      <c r="B347" s="226" t="s">
        <v>1092</v>
      </c>
      <c r="C347" s="181">
        <v>1641460.8200000231</v>
      </c>
      <c r="D347" s="181">
        <v>0</v>
      </c>
      <c r="E347" s="181">
        <v>0</v>
      </c>
      <c r="F347" s="181">
        <v>0</v>
      </c>
      <c r="G347" s="181">
        <v>0</v>
      </c>
      <c r="H347" s="181">
        <v>0</v>
      </c>
      <c r="I347" s="181">
        <v>0</v>
      </c>
      <c r="J347" s="181">
        <v>0</v>
      </c>
      <c r="K347" s="181">
        <v>0</v>
      </c>
      <c r="L347" s="181">
        <v>0</v>
      </c>
      <c r="M347" s="181">
        <v>-4174374.15</v>
      </c>
      <c r="N347" s="181">
        <v>0</v>
      </c>
      <c r="O347" s="181">
        <v>0</v>
      </c>
      <c r="P347" s="181">
        <v>0</v>
      </c>
      <c r="Q347" s="181">
        <v>0</v>
      </c>
      <c r="R347" s="181">
        <v>0</v>
      </c>
      <c r="S347" s="181">
        <v>5725020</v>
      </c>
      <c r="T347" s="181">
        <v>0</v>
      </c>
      <c r="U347" s="181">
        <v>88532.610000022934</v>
      </c>
      <c r="V347" s="181">
        <v>0</v>
      </c>
      <c r="W347" s="181">
        <v>0</v>
      </c>
      <c r="X347" s="181">
        <v>0</v>
      </c>
      <c r="Y347" s="181">
        <v>0</v>
      </c>
      <c r="Z347" s="181">
        <v>0</v>
      </c>
      <c r="AA347" s="181">
        <v>0</v>
      </c>
      <c r="AB347" s="181">
        <v>0</v>
      </c>
      <c r="AC347" s="181">
        <v>0</v>
      </c>
      <c r="AD347" s="181">
        <v>0</v>
      </c>
      <c r="AE347" s="181">
        <v>0</v>
      </c>
      <c r="AF347" s="181">
        <v>0</v>
      </c>
      <c r="AG347" s="181">
        <v>2282.36</v>
      </c>
      <c r="AH347" s="181">
        <v>0</v>
      </c>
      <c r="AI347" s="181">
        <v>0</v>
      </c>
      <c r="AJ347" s="181">
        <v>0</v>
      </c>
      <c r="AK347" s="181">
        <v>0</v>
      </c>
      <c r="AL347" s="181">
        <v>0</v>
      </c>
      <c r="AM347" s="181">
        <v>0</v>
      </c>
      <c r="AN347" s="181">
        <v>0</v>
      </c>
      <c r="AO347" s="181">
        <v>0</v>
      </c>
      <c r="AP347" s="181">
        <v>0</v>
      </c>
      <c r="AQ347" s="181">
        <v>0</v>
      </c>
      <c r="AR347" s="181">
        <v>0</v>
      </c>
      <c r="AS347" s="181">
        <v>0</v>
      </c>
      <c r="AT347" s="181">
        <v>0</v>
      </c>
      <c r="AU347" s="181">
        <v>0</v>
      </c>
      <c r="AV347" s="181">
        <v>0</v>
      </c>
      <c r="AW347" s="181">
        <v>0</v>
      </c>
      <c r="AX347" s="181">
        <v>0</v>
      </c>
      <c r="AY347" s="181">
        <v>0</v>
      </c>
      <c r="AZ347" s="181">
        <v>0</v>
      </c>
      <c r="BA347" s="181">
        <v>0</v>
      </c>
      <c r="BB347" s="181">
        <v>0</v>
      </c>
      <c r="BC347" s="181">
        <v>0</v>
      </c>
      <c r="BD347" s="181">
        <v>0</v>
      </c>
      <c r="BE347" s="181">
        <v>0</v>
      </c>
      <c r="BF347" s="181">
        <v>0</v>
      </c>
      <c r="BG347" s="181">
        <v>0</v>
      </c>
      <c r="BH347" s="181">
        <v>0</v>
      </c>
    </row>
    <row r="348" spans="1:60" ht="14.15" customHeight="1">
      <c r="A348" s="159">
        <v>341</v>
      </c>
      <c r="B348" s="170"/>
      <c r="C348" s="194"/>
      <c r="D348" s="174"/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</row>
    <row r="349" spans="1:60" ht="14.15" customHeight="1">
      <c r="A349" s="159">
        <v>342</v>
      </c>
      <c r="B349" s="226" t="s">
        <v>926</v>
      </c>
      <c r="C349" s="229"/>
      <c r="D349" s="174"/>
      <c r="E349" s="174"/>
      <c r="F349" s="174"/>
      <c r="G349" s="174"/>
      <c r="H349" s="174"/>
      <c r="I349" s="174"/>
      <c r="J349" s="174"/>
      <c r="K349" s="174"/>
      <c r="L349" s="174"/>
      <c r="M349" s="174"/>
      <c r="N349" s="174"/>
      <c r="O349" s="174"/>
      <c r="P349" s="174"/>
      <c r="Q349" s="174"/>
      <c r="R349" s="174"/>
      <c r="S349" s="174"/>
      <c r="T349" s="174"/>
      <c r="U349" s="174"/>
      <c r="V349" s="174"/>
      <c r="W349" s="174"/>
      <c r="X349" s="174"/>
      <c r="Y349" s="174"/>
      <c r="Z349" s="174"/>
      <c r="AA349" s="174"/>
      <c r="AB349" s="174"/>
      <c r="AC349" s="174"/>
      <c r="AD349" s="174"/>
      <c r="AE349" s="174"/>
      <c r="AF349" s="174"/>
      <c r="AG349" s="174"/>
      <c r="AH349" s="174"/>
      <c r="AI349" s="174"/>
      <c r="AJ349" s="174"/>
      <c r="AK349" s="174"/>
      <c r="AL349" s="174"/>
      <c r="AM349" s="174"/>
      <c r="AN349" s="174"/>
      <c r="AO349" s="174"/>
      <c r="AP349" s="174"/>
      <c r="AQ349" s="174"/>
      <c r="AR349" s="174"/>
      <c r="AS349" s="174"/>
      <c r="AT349" s="174"/>
      <c r="AU349" s="174"/>
      <c r="AV349" s="174"/>
      <c r="AW349" s="174"/>
      <c r="AX349" s="174"/>
      <c r="AY349" s="174"/>
      <c r="AZ349" s="174"/>
      <c r="BA349" s="174"/>
      <c r="BB349" s="174"/>
      <c r="BC349" s="174"/>
      <c r="BD349" s="174"/>
      <c r="BE349" s="174"/>
      <c r="BF349" s="174"/>
      <c r="BG349" s="174"/>
      <c r="BH349" s="174"/>
    </row>
    <row r="350" spans="1:60" ht="14.15" customHeight="1">
      <c r="A350" s="159">
        <v>343</v>
      </c>
      <c r="B350" s="58" t="s">
        <v>482</v>
      </c>
      <c r="C350" s="160">
        <v>224.86000000000058</v>
      </c>
      <c r="D350" s="168">
        <v>0</v>
      </c>
      <c r="E350" s="168">
        <v>0</v>
      </c>
      <c r="F350" s="168">
        <v>0</v>
      </c>
      <c r="G350" s="168">
        <v>0</v>
      </c>
      <c r="H350" s="168">
        <v>0</v>
      </c>
      <c r="I350" s="168">
        <v>0</v>
      </c>
      <c r="J350" s="168">
        <v>0</v>
      </c>
      <c r="K350" s="168">
        <v>0</v>
      </c>
      <c r="L350" s="168">
        <v>0</v>
      </c>
      <c r="M350" s="168">
        <v>0</v>
      </c>
      <c r="N350" s="168">
        <v>0</v>
      </c>
      <c r="O350" s="168">
        <v>0</v>
      </c>
      <c r="P350" s="168">
        <v>0</v>
      </c>
      <c r="Q350" s="168">
        <v>0</v>
      </c>
      <c r="R350" s="168">
        <v>0</v>
      </c>
      <c r="S350" s="168">
        <v>0</v>
      </c>
      <c r="T350" s="168">
        <v>0</v>
      </c>
      <c r="U350" s="168">
        <v>224.86000000000058</v>
      </c>
      <c r="V350" s="168">
        <v>0</v>
      </c>
      <c r="W350" s="168">
        <v>0</v>
      </c>
      <c r="X350" s="168">
        <v>0</v>
      </c>
      <c r="Y350" s="168">
        <v>0</v>
      </c>
      <c r="Z350" s="168">
        <v>0</v>
      </c>
      <c r="AA350" s="168">
        <v>0</v>
      </c>
      <c r="AB350" s="168">
        <v>0</v>
      </c>
      <c r="AC350" s="168">
        <v>0</v>
      </c>
      <c r="AD350" s="168">
        <v>0</v>
      </c>
      <c r="AE350" s="168">
        <v>0</v>
      </c>
      <c r="AF350" s="168">
        <v>0</v>
      </c>
      <c r="AG350" s="168">
        <v>0</v>
      </c>
      <c r="AH350" s="168">
        <v>0</v>
      </c>
      <c r="AI350" s="168">
        <v>0</v>
      </c>
      <c r="AJ350" s="168">
        <v>0</v>
      </c>
      <c r="AK350" s="168">
        <v>0</v>
      </c>
      <c r="AL350" s="168">
        <v>0</v>
      </c>
      <c r="AM350" s="168">
        <v>0</v>
      </c>
      <c r="AN350" s="168">
        <v>0</v>
      </c>
      <c r="AO350" s="168">
        <v>0</v>
      </c>
      <c r="AP350" s="168">
        <v>0</v>
      </c>
      <c r="AQ350" s="168">
        <v>0</v>
      </c>
      <c r="AR350" s="168">
        <v>0</v>
      </c>
      <c r="AS350" s="168">
        <v>0</v>
      </c>
      <c r="AT350" s="168">
        <v>0</v>
      </c>
      <c r="AU350" s="168">
        <v>0</v>
      </c>
      <c r="AV350" s="168">
        <v>0</v>
      </c>
      <c r="AW350" s="168">
        <v>0</v>
      </c>
      <c r="AX350" s="168">
        <v>0</v>
      </c>
      <c r="AY350" s="168">
        <v>0</v>
      </c>
      <c r="AZ350" s="168">
        <v>0</v>
      </c>
      <c r="BA350" s="168">
        <v>0</v>
      </c>
      <c r="BB350" s="168">
        <v>0</v>
      </c>
      <c r="BC350" s="168">
        <v>0</v>
      </c>
      <c r="BD350" s="168">
        <v>0</v>
      </c>
      <c r="BE350" s="168">
        <v>0</v>
      </c>
      <c r="BF350" s="168">
        <v>0</v>
      </c>
      <c r="BG350" s="168">
        <v>0</v>
      </c>
      <c r="BH350" s="168">
        <v>0</v>
      </c>
    </row>
    <row r="351" spans="1:60" ht="14.15" customHeight="1">
      <c r="A351" s="159">
        <v>344</v>
      </c>
      <c r="B351" s="58" t="s">
        <v>483</v>
      </c>
      <c r="C351" s="160">
        <v>3352.6199999999953</v>
      </c>
      <c r="D351" s="168">
        <v>0</v>
      </c>
      <c r="E351" s="168">
        <v>0</v>
      </c>
      <c r="F351" s="168">
        <v>0</v>
      </c>
      <c r="G351" s="168">
        <v>0</v>
      </c>
      <c r="H351" s="168">
        <v>0</v>
      </c>
      <c r="I351" s="168">
        <v>0</v>
      </c>
      <c r="J351" s="168">
        <v>0</v>
      </c>
      <c r="K351" s="168">
        <v>0</v>
      </c>
      <c r="L351" s="168">
        <v>0</v>
      </c>
      <c r="M351" s="168">
        <v>0</v>
      </c>
      <c r="N351" s="168">
        <v>0</v>
      </c>
      <c r="O351" s="168">
        <v>0</v>
      </c>
      <c r="P351" s="168">
        <v>0</v>
      </c>
      <c r="Q351" s="168">
        <v>0</v>
      </c>
      <c r="R351" s="168">
        <v>0</v>
      </c>
      <c r="S351" s="168">
        <v>0</v>
      </c>
      <c r="T351" s="168">
        <v>0</v>
      </c>
      <c r="U351" s="168">
        <v>3352.6199999999953</v>
      </c>
      <c r="V351" s="168">
        <v>0</v>
      </c>
      <c r="W351" s="168">
        <v>0</v>
      </c>
      <c r="X351" s="168">
        <v>0</v>
      </c>
      <c r="Y351" s="168">
        <v>0</v>
      </c>
      <c r="Z351" s="168">
        <v>0</v>
      </c>
      <c r="AA351" s="168">
        <v>0</v>
      </c>
      <c r="AB351" s="168">
        <v>0</v>
      </c>
      <c r="AC351" s="168">
        <v>0</v>
      </c>
      <c r="AD351" s="168">
        <v>0</v>
      </c>
      <c r="AE351" s="168">
        <v>0</v>
      </c>
      <c r="AF351" s="168">
        <v>0</v>
      </c>
      <c r="AG351" s="168">
        <v>0</v>
      </c>
      <c r="AH351" s="168">
        <v>0</v>
      </c>
      <c r="AI351" s="168">
        <v>0</v>
      </c>
      <c r="AJ351" s="168">
        <v>0</v>
      </c>
      <c r="AK351" s="168">
        <v>0</v>
      </c>
      <c r="AL351" s="168">
        <v>0</v>
      </c>
      <c r="AM351" s="168">
        <v>0</v>
      </c>
      <c r="AN351" s="168">
        <v>0</v>
      </c>
      <c r="AO351" s="168">
        <v>0</v>
      </c>
      <c r="AP351" s="168">
        <v>0</v>
      </c>
      <c r="AQ351" s="168">
        <v>0</v>
      </c>
      <c r="AR351" s="168">
        <v>0</v>
      </c>
      <c r="AS351" s="168">
        <v>0</v>
      </c>
      <c r="AT351" s="168">
        <v>0</v>
      </c>
      <c r="AU351" s="168">
        <v>0</v>
      </c>
      <c r="AV351" s="168">
        <v>0</v>
      </c>
      <c r="AW351" s="168">
        <v>0</v>
      </c>
      <c r="AX351" s="168">
        <v>0</v>
      </c>
      <c r="AY351" s="168">
        <v>0</v>
      </c>
      <c r="AZ351" s="168">
        <v>0</v>
      </c>
      <c r="BA351" s="168">
        <v>0</v>
      </c>
      <c r="BB351" s="168">
        <v>0</v>
      </c>
      <c r="BC351" s="168">
        <v>0</v>
      </c>
      <c r="BD351" s="168">
        <v>0</v>
      </c>
      <c r="BE351" s="168">
        <v>0</v>
      </c>
      <c r="BF351" s="168">
        <v>0</v>
      </c>
      <c r="BG351" s="168">
        <v>0</v>
      </c>
      <c r="BH351" s="168">
        <v>0</v>
      </c>
    </row>
    <row r="352" spans="1:60" ht="14.15" customHeight="1">
      <c r="A352" s="159">
        <v>345</v>
      </c>
      <c r="B352" s="58" t="s">
        <v>484</v>
      </c>
      <c r="C352" s="160">
        <v>7705.1199999999953</v>
      </c>
      <c r="D352" s="168">
        <v>0</v>
      </c>
      <c r="E352" s="168">
        <v>0</v>
      </c>
      <c r="F352" s="168">
        <v>0</v>
      </c>
      <c r="G352" s="168">
        <v>0</v>
      </c>
      <c r="H352" s="168">
        <v>0</v>
      </c>
      <c r="I352" s="168">
        <v>0</v>
      </c>
      <c r="J352" s="168">
        <v>0</v>
      </c>
      <c r="K352" s="168">
        <v>0</v>
      </c>
      <c r="L352" s="168">
        <v>0</v>
      </c>
      <c r="M352" s="168">
        <v>0</v>
      </c>
      <c r="N352" s="168">
        <v>0</v>
      </c>
      <c r="O352" s="168">
        <v>0</v>
      </c>
      <c r="P352" s="168">
        <v>0</v>
      </c>
      <c r="Q352" s="168">
        <v>0</v>
      </c>
      <c r="R352" s="168">
        <v>0</v>
      </c>
      <c r="S352" s="168">
        <v>0</v>
      </c>
      <c r="T352" s="168">
        <v>0</v>
      </c>
      <c r="U352" s="168">
        <v>7705.1199999999953</v>
      </c>
      <c r="V352" s="168">
        <v>0</v>
      </c>
      <c r="W352" s="168">
        <v>0</v>
      </c>
      <c r="X352" s="168">
        <v>0</v>
      </c>
      <c r="Y352" s="168">
        <v>0</v>
      </c>
      <c r="Z352" s="168">
        <v>0</v>
      </c>
      <c r="AA352" s="168">
        <v>0</v>
      </c>
      <c r="AB352" s="168">
        <v>0</v>
      </c>
      <c r="AC352" s="168">
        <v>0</v>
      </c>
      <c r="AD352" s="168">
        <v>0</v>
      </c>
      <c r="AE352" s="168">
        <v>0</v>
      </c>
      <c r="AF352" s="168">
        <v>0</v>
      </c>
      <c r="AG352" s="168">
        <v>0</v>
      </c>
      <c r="AH352" s="168">
        <v>0</v>
      </c>
      <c r="AI352" s="168">
        <v>0</v>
      </c>
      <c r="AJ352" s="168">
        <v>0</v>
      </c>
      <c r="AK352" s="168">
        <v>0</v>
      </c>
      <c r="AL352" s="168">
        <v>0</v>
      </c>
      <c r="AM352" s="168">
        <v>0</v>
      </c>
      <c r="AN352" s="168">
        <v>0</v>
      </c>
      <c r="AO352" s="168">
        <v>0</v>
      </c>
      <c r="AP352" s="168">
        <v>0</v>
      </c>
      <c r="AQ352" s="168">
        <v>0</v>
      </c>
      <c r="AR352" s="168">
        <v>0</v>
      </c>
      <c r="AS352" s="168">
        <v>0</v>
      </c>
      <c r="AT352" s="168">
        <v>0</v>
      </c>
      <c r="AU352" s="168">
        <v>0</v>
      </c>
      <c r="AV352" s="168">
        <v>0</v>
      </c>
      <c r="AW352" s="168">
        <v>0</v>
      </c>
      <c r="AX352" s="168">
        <v>0</v>
      </c>
      <c r="AY352" s="168">
        <v>0</v>
      </c>
      <c r="AZ352" s="168">
        <v>0</v>
      </c>
      <c r="BA352" s="168">
        <v>0</v>
      </c>
      <c r="BB352" s="168">
        <v>0</v>
      </c>
      <c r="BC352" s="168">
        <v>0</v>
      </c>
      <c r="BD352" s="168">
        <v>0</v>
      </c>
      <c r="BE352" s="168">
        <v>0</v>
      </c>
      <c r="BF352" s="168">
        <v>0</v>
      </c>
      <c r="BG352" s="168">
        <v>0</v>
      </c>
      <c r="BH352" s="168">
        <v>0</v>
      </c>
    </row>
    <row r="353" spans="1:60" ht="14.15" customHeight="1">
      <c r="A353" s="159">
        <v>346</v>
      </c>
      <c r="B353" s="58" t="s">
        <v>485</v>
      </c>
      <c r="C353" s="160">
        <v>88581.909999999887</v>
      </c>
      <c r="D353" s="168">
        <v>0</v>
      </c>
      <c r="E353" s="168">
        <v>0</v>
      </c>
      <c r="F353" s="168">
        <v>0</v>
      </c>
      <c r="G353" s="168">
        <v>0</v>
      </c>
      <c r="H353" s="168">
        <v>0</v>
      </c>
      <c r="I353" s="168">
        <v>0</v>
      </c>
      <c r="J353" s="168">
        <v>0</v>
      </c>
      <c r="K353" s="168">
        <v>0</v>
      </c>
      <c r="L353" s="168">
        <v>0</v>
      </c>
      <c r="M353" s="168">
        <v>0</v>
      </c>
      <c r="N353" s="168">
        <v>0</v>
      </c>
      <c r="O353" s="168">
        <v>0</v>
      </c>
      <c r="P353" s="168">
        <v>0</v>
      </c>
      <c r="Q353" s="168">
        <v>0</v>
      </c>
      <c r="R353" s="168">
        <v>0</v>
      </c>
      <c r="S353" s="168">
        <v>0</v>
      </c>
      <c r="T353" s="168">
        <v>0</v>
      </c>
      <c r="U353" s="168">
        <v>88161.379999999888</v>
      </c>
      <c r="V353" s="168">
        <v>0</v>
      </c>
      <c r="W353" s="168">
        <v>0</v>
      </c>
      <c r="X353" s="168">
        <v>0</v>
      </c>
      <c r="Y353" s="168">
        <v>0</v>
      </c>
      <c r="Z353" s="168">
        <v>0</v>
      </c>
      <c r="AA353" s="168">
        <v>0</v>
      </c>
      <c r="AB353" s="168">
        <v>-87.77</v>
      </c>
      <c r="AC353" s="168">
        <v>0</v>
      </c>
      <c r="AD353" s="168">
        <v>0</v>
      </c>
      <c r="AE353" s="168">
        <v>0</v>
      </c>
      <c r="AF353" s="168">
        <v>0</v>
      </c>
      <c r="AG353" s="168">
        <v>508.30000000000007</v>
      </c>
      <c r="AH353" s="168">
        <v>0</v>
      </c>
      <c r="AI353" s="168">
        <v>0</v>
      </c>
      <c r="AJ353" s="168">
        <v>0</v>
      </c>
      <c r="AK353" s="168">
        <v>0</v>
      </c>
      <c r="AL353" s="168">
        <v>0</v>
      </c>
      <c r="AM353" s="168">
        <v>0</v>
      </c>
      <c r="AN353" s="168">
        <v>0</v>
      </c>
      <c r="AO353" s="168">
        <v>0</v>
      </c>
      <c r="AP353" s="168">
        <v>0</v>
      </c>
      <c r="AQ353" s="168">
        <v>0</v>
      </c>
      <c r="AR353" s="168">
        <v>0</v>
      </c>
      <c r="AS353" s="168">
        <v>0</v>
      </c>
      <c r="AT353" s="168">
        <v>0</v>
      </c>
      <c r="AU353" s="168">
        <v>0</v>
      </c>
      <c r="AV353" s="168">
        <v>0</v>
      </c>
      <c r="AW353" s="168">
        <v>0</v>
      </c>
      <c r="AX353" s="168">
        <v>0</v>
      </c>
      <c r="AY353" s="168">
        <v>0</v>
      </c>
      <c r="AZ353" s="168">
        <v>0</v>
      </c>
      <c r="BA353" s="168">
        <v>0</v>
      </c>
      <c r="BB353" s="168">
        <v>0</v>
      </c>
      <c r="BC353" s="168">
        <v>0</v>
      </c>
      <c r="BD353" s="168">
        <v>0</v>
      </c>
      <c r="BE353" s="168">
        <v>0</v>
      </c>
      <c r="BF353" s="168">
        <v>0</v>
      </c>
      <c r="BG353" s="168">
        <v>0</v>
      </c>
      <c r="BH353" s="168">
        <v>0</v>
      </c>
    </row>
    <row r="354" spans="1:60" ht="14.15" customHeight="1">
      <c r="A354" s="159">
        <v>347</v>
      </c>
      <c r="B354" s="58" t="s">
        <v>486</v>
      </c>
      <c r="C354" s="160">
        <v>2.1399999999999864</v>
      </c>
      <c r="D354" s="168">
        <v>0</v>
      </c>
      <c r="E354" s="168">
        <v>0</v>
      </c>
      <c r="F354" s="168">
        <v>0</v>
      </c>
      <c r="G354" s="168">
        <v>0</v>
      </c>
      <c r="H354" s="168">
        <v>0</v>
      </c>
      <c r="I354" s="168">
        <v>0</v>
      </c>
      <c r="J354" s="168">
        <v>0</v>
      </c>
      <c r="K354" s="168">
        <v>0</v>
      </c>
      <c r="L354" s="168">
        <v>0</v>
      </c>
      <c r="M354" s="168">
        <v>0</v>
      </c>
      <c r="N354" s="168">
        <v>0</v>
      </c>
      <c r="O354" s="168">
        <v>0</v>
      </c>
      <c r="P354" s="168">
        <v>0</v>
      </c>
      <c r="Q354" s="168">
        <v>0</v>
      </c>
      <c r="R354" s="168">
        <v>0</v>
      </c>
      <c r="S354" s="168">
        <v>0</v>
      </c>
      <c r="T354" s="168">
        <v>0</v>
      </c>
      <c r="U354" s="168">
        <v>2.1399999999999864</v>
      </c>
      <c r="V354" s="168">
        <v>0</v>
      </c>
      <c r="W354" s="168">
        <v>0</v>
      </c>
      <c r="X354" s="168">
        <v>0</v>
      </c>
      <c r="Y354" s="168">
        <v>0</v>
      </c>
      <c r="Z354" s="168">
        <v>0</v>
      </c>
      <c r="AA354" s="168">
        <v>0</v>
      </c>
      <c r="AB354" s="168">
        <v>0</v>
      </c>
      <c r="AC354" s="168">
        <v>0</v>
      </c>
      <c r="AD354" s="168">
        <v>0</v>
      </c>
      <c r="AE354" s="168">
        <v>0</v>
      </c>
      <c r="AF354" s="168">
        <v>0</v>
      </c>
      <c r="AG354" s="168">
        <v>0</v>
      </c>
      <c r="AH354" s="168">
        <v>0</v>
      </c>
      <c r="AI354" s="168">
        <v>0</v>
      </c>
      <c r="AJ354" s="168">
        <v>0</v>
      </c>
      <c r="AK354" s="168">
        <v>0</v>
      </c>
      <c r="AL354" s="168">
        <v>0</v>
      </c>
      <c r="AM354" s="168">
        <v>0</v>
      </c>
      <c r="AN354" s="168">
        <v>0</v>
      </c>
      <c r="AO354" s="168">
        <v>0</v>
      </c>
      <c r="AP354" s="168">
        <v>0</v>
      </c>
      <c r="AQ354" s="168">
        <v>0</v>
      </c>
      <c r="AR354" s="168">
        <v>0</v>
      </c>
      <c r="AS354" s="168">
        <v>0</v>
      </c>
      <c r="AT354" s="168">
        <v>0</v>
      </c>
      <c r="AU354" s="168">
        <v>0</v>
      </c>
      <c r="AV354" s="168">
        <v>0</v>
      </c>
      <c r="AW354" s="168">
        <v>0</v>
      </c>
      <c r="AX354" s="168">
        <v>0</v>
      </c>
      <c r="AY354" s="168">
        <v>0</v>
      </c>
      <c r="AZ354" s="168">
        <v>0</v>
      </c>
      <c r="BA354" s="168">
        <v>0</v>
      </c>
      <c r="BB354" s="168">
        <v>0</v>
      </c>
      <c r="BC354" s="168">
        <v>0</v>
      </c>
      <c r="BD354" s="168">
        <v>0</v>
      </c>
      <c r="BE354" s="168">
        <v>0</v>
      </c>
      <c r="BF354" s="168">
        <v>0</v>
      </c>
      <c r="BG354" s="168">
        <v>0</v>
      </c>
      <c r="BH354" s="168">
        <v>0</v>
      </c>
    </row>
    <row r="355" spans="1:60" ht="14.15" customHeight="1">
      <c r="A355" s="159">
        <v>348</v>
      </c>
      <c r="B355" s="58" t="s">
        <v>487</v>
      </c>
      <c r="C355" s="160">
        <v>138.28000000000065</v>
      </c>
      <c r="D355" s="168">
        <v>0</v>
      </c>
      <c r="E355" s="168">
        <v>0</v>
      </c>
      <c r="F355" s="168">
        <v>0</v>
      </c>
      <c r="G355" s="168">
        <v>0</v>
      </c>
      <c r="H355" s="168">
        <v>0</v>
      </c>
      <c r="I355" s="168">
        <v>0</v>
      </c>
      <c r="J355" s="168">
        <v>0</v>
      </c>
      <c r="K355" s="168">
        <v>0</v>
      </c>
      <c r="L355" s="168">
        <v>0</v>
      </c>
      <c r="M355" s="168">
        <v>0</v>
      </c>
      <c r="N355" s="168">
        <v>0</v>
      </c>
      <c r="O355" s="168">
        <v>0</v>
      </c>
      <c r="P355" s="168">
        <v>0</v>
      </c>
      <c r="Q355" s="168">
        <v>0</v>
      </c>
      <c r="R355" s="168">
        <v>0</v>
      </c>
      <c r="S355" s="168">
        <v>0</v>
      </c>
      <c r="T355" s="168">
        <v>0</v>
      </c>
      <c r="U355" s="168">
        <v>138.28000000000065</v>
      </c>
      <c r="V355" s="168">
        <v>0</v>
      </c>
      <c r="W355" s="168">
        <v>0</v>
      </c>
      <c r="X355" s="168">
        <v>0</v>
      </c>
      <c r="Y355" s="168">
        <v>0</v>
      </c>
      <c r="Z355" s="168">
        <v>0</v>
      </c>
      <c r="AA355" s="168">
        <v>0</v>
      </c>
      <c r="AB355" s="168">
        <v>0</v>
      </c>
      <c r="AC355" s="168">
        <v>0</v>
      </c>
      <c r="AD355" s="168">
        <v>0</v>
      </c>
      <c r="AE355" s="168">
        <v>0</v>
      </c>
      <c r="AF355" s="168">
        <v>0</v>
      </c>
      <c r="AG355" s="168">
        <v>0</v>
      </c>
      <c r="AH355" s="168">
        <v>0</v>
      </c>
      <c r="AI355" s="168">
        <v>0</v>
      </c>
      <c r="AJ355" s="168">
        <v>0</v>
      </c>
      <c r="AK355" s="168">
        <v>0</v>
      </c>
      <c r="AL355" s="168">
        <v>0</v>
      </c>
      <c r="AM355" s="168">
        <v>0</v>
      </c>
      <c r="AN355" s="168">
        <v>0</v>
      </c>
      <c r="AO355" s="168">
        <v>0</v>
      </c>
      <c r="AP355" s="168">
        <v>0</v>
      </c>
      <c r="AQ355" s="168">
        <v>0</v>
      </c>
      <c r="AR355" s="168">
        <v>0</v>
      </c>
      <c r="AS355" s="168">
        <v>0</v>
      </c>
      <c r="AT355" s="168">
        <v>0</v>
      </c>
      <c r="AU355" s="168">
        <v>0</v>
      </c>
      <c r="AV355" s="168">
        <v>0</v>
      </c>
      <c r="AW355" s="168">
        <v>0</v>
      </c>
      <c r="AX355" s="168">
        <v>0</v>
      </c>
      <c r="AY355" s="168">
        <v>0</v>
      </c>
      <c r="AZ355" s="168">
        <v>0</v>
      </c>
      <c r="BA355" s="168">
        <v>0</v>
      </c>
      <c r="BB355" s="168">
        <v>0</v>
      </c>
      <c r="BC355" s="168">
        <v>0</v>
      </c>
      <c r="BD355" s="168">
        <v>0</v>
      </c>
      <c r="BE355" s="168">
        <v>0</v>
      </c>
      <c r="BF355" s="168">
        <v>0</v>
      </c>
      <c r="BG355" s="168">
        <v>0</v>
      </c>
      <c r="BH355" s="168">
        <v>0</v>
      </c>
    </row>
    <row r="356" spans="1:60" ht="14.15" customHeight="1">
      <c r="A356" s="159">
        <v>349</v>
      </c>
      <c r="B356" s="171" t="s">
        <v>488</v>
      </c>
      <c r="C356" s="160">
        <v>20986.020000000019</v>
      </c>
      <c r="D356" s="168">
        <v>0</v>
      </c>
      <c r="E356" s="168">
        <v>0</v>
      </c>
      <c r="F356" s="168">
        <v>0</v>
      </c>
      <c r="G356" s="168">
        <v>0</v>
      </c>
      <c r="H356" s="168">
        <v>0</v>
      </c>
      <c r="I356" s="168">
        <v>0</v>
      </c>
      <c r="J356" s="168">
        <v>0</v>
      </c>
      <c r="K356" s="168">
        <v>0</v>
      </c>
      <c r="L356" s="168">
        <v>0</v>
      </c>
      <c r="M356" s="168">
        <v>0</v>
      </c>
      <c r="N356" s="168">
        <v>0</v>
      </c>
      <c r="O356" s="168">
        <v>0</v>
      </c>
      <c r="P356" s="168">
        <v>0</v>
      </c>
      <c r="Q356" s="168">
        <v>0</v>
      </c>
      <c r="R356" s="168">
        <v>0</v>
      </c>
      <c r="S356" s="168">
        <v>0</v>
      </c>
      <c r="T356" s="168">
        <v>0</v>
      </c>
      <c r="U356" s="168">
        <v>20986.020000000019</v>
      </c>
      <c r="V356" s="168">
        <v>0</v>
      </c>
      <c r="W356" s="168">
        <v>0</v>
      </c>
      <c r="X356" s="168">
        <v>0</v>
      </c>
      <c r="Y356" s="168">
        <v>0</v>
      </c>
      <c r="Z356" s="168">
        <v>0</v>
      </c>
      <c r="AA356" s="168">
        <v>0</v>
      </c>
      <c r="AB356" s="168">
        <v>0</v>
      </c>
      <c r="AC356" s="168">
        <v>0</v>
      </c>
      <c r="AD356" s="168">
        <v>0</v>
      </c>
      <c r="AE356" s="168">
        <v>0</v>
      </c>
      <c r="AF356" s="168">
        <v>0</v>
      </c>
      <c r="AG356" s="168">
        <v>0</v>
      </c>
      <c r="AH356" s="168">
        <v>0</v>
      </c>
      <c r="AI356" s="168">
        <v>0</v>
      </c>
      <c r="AJ356" s="168">
        <v>0</v>
      </c>
      <c r="AK356" s="168">
        <v>0</v>
      </c>
      <c r="AL356" s="168">
        <v>0</v>
      </c>
      <c r="AM356" s="168">
        <v>0</v>
      </c>
      <c r="AN356" s="168">
        <v>0</v>
      </c>
      <c r="AO356" s="168">
        <v>0</v>
      </c>
      <c r="AP356" s="168">
        <v>0</v>
      </c>
      <c r="AQ356" s="168">
        <v>0</v>
      </c>
      <c r="AR356" s="168">
        <v>0</v>
      </c>
      <c r="AS356" s="168">
        <v>0</v>
      </c>
      <c r="AT356" s="168">
        <v>0</v>
      </c>
      <c r="AU356" s="168">
        <v>0</v>
      </c>
      <c r="AV356" s="168">
        <v>0</v>
      </c>
      <c r="AW356" s="168">
        <v>0</v>
      </c>
      <c r="AX356" s="168">
        <v>0</v>
      </c>
      <c r="AY356" s="168">
        <v>0</v>
      </c>
      <c r="AZ356" s="168">
        <v>0</v>
      </c>
      <c r="BA356" s="168">
        <v>0</v>
      </c>
      <c r="BB356" s="168">
        <v>0</v>
      </c>
      <c r="BC356" s="168">
        <v>0</v>
      </c>
      <c r="BD356" s="168">
        <v>0</v>
      </c>
      <c r="BE356" s="168">
        <v>0</v>
      </c>
      <c r="BF356" s="168">
        <v>0</v>
      </c>
      <c r="BG356" s="168">
        <v>0</v>
      </c>
      <c r="BH356" s="168">
        <v>0</v>
      </c>
    </row>
    <row r="357" spans="1:60" ht="14.15" customHeight="1">
      <c r="A357" s="159">
        <v>350</v>
      </c>
      <c r="B357" s="226" t="s">
        <v>1093</v>
      </c>
      <c r="C357" s="262">
        <v>120990.9499999999</v>
      </c>
      <c r="D357" s="262">
        <v>0</v>
      </c>
      <c r="E357" s="262">
        <v>0</v>
      </c>
      <c r="F357" s="262">
        <v>0</v>
      </c>
      <c r="G357" s="262">
        <v>0</v>
      </c>
      <c r="H357" s="262">
        <v>0</v>
      </c>
      <c r="I357" s="262">
        <v>0</v>
      </c>
      <c r="J357" s="262">
        <v>0</v>
      </c>
      <c r="K357" s="262">
        <v>0</v>
      </c>
      <c r="L357" s="262">
        <v>0</v>
      </c>
      <c r="M357" s="262">
        <v>0</v>
      </c>
      <c r="N357" s="262">
        <v>0</v>
      </c>
      <c r="O357" s="262">
        <v>0</v>
      </c>
      <c r="P357" s="262">
        <v>0</v>
      </c>
      <c r="Q357" s="262">
        <v>0</v>
      </c>
      <c r="R357" s="262">
        <v>0</v>
      </c>
      <c r="S357" s="262">
        <v>0</v>
      </c>
      <c r="T357" s="262">
        <v>0</v>
      </c>
      <c r="U357" s="262">
        <v>120570.4199999999</v>
      </c>
      <c r="V357" s="262">
        <v>0</v>
      </c>
      <c r="W357" s="262">
        <v>0</v>
      </c>
      <c r="X357" s="262">
        <v>0</v>
      </c>
      <c r="Y357" s="262">
        <v>0</v>
      </c>
      <c r="Z357" s="262">
        <v>0</v>
      </c>
      <c r="AA357" s="262">
        <v>0</v>
      </c>
      <c r="AB357" s="262">
        <v>-87.77</v>
      </c>
      <c r="AC357" s="262">
        <v>0</v>
      </c>
      <c r="AD357" s="262">
        <v>0</v>
      </c>
      <c r="AE357" s="262">
        <v>0</v>
      </c>
      <c r="AF357" s="262">
        <v>0</v>
      </c>
      <c r="AG357" s="262">
        <v>508.30000000000007</v>
      </c>
      <c r="AH357" s="262">
        <v>0</v>
      </c>
      <c r="AI357" s="262">
        <v>0</v>
      </c>
      <c r="AJ357" s="262">
        <v>0</v>
      </c>
      <c r="AK357" s="262">
        <v>0</v>
      </c>
      <c r="AL357" s="262">
        <v>0</v>
      </c>
      <c r="AM357" s="262">
        <v>0</v>
      </c>
      <c r="AN357" s="262">
        <v>0</v>
      </c>
      <c r="AO357" s="262">
        <v>0</v>
      </c>
      <c r="AP357" s="262">
        <v>0</v>
      </c>
      <c r="AQ357" s="262">
        <v>0</v>
      </c>
      <c r="AR357" s="262">
        <v>0</v>
      </c>
      <c r="AS357" s="262">
        <v>0</v>
      </c>
      <c r="AT357" s="262">
        <v>0</v>
      </c>
      <c r="AU357" s="262">
        <v>0</v>
      </c>
      <c r="AV357" s="262">
        <v>0</v>
      </c>
      <c r="AW357" s="262">
        <v>0</v>
      </c>
      <c r="AX357" s="262">
        <v>0</v>
      </c>
      <c r="AY357" s="262">
        <v>0</v>
      </c>
      <c r="AZ357" s="262">
        <v>0</v>
      </c>
      <c r="BA357" s="262">
        <v>0</v>
      </c>
      <c r="BB357" s="262">
        <v>0</v>
      </c>
      <c r="BC357" s="262">
        <v>0</v>
      </c>
      <c r="BD357" s="262">
        <v>0</v>
      </c>
      <c r="BE357" s="262">
        <v>0</v>
      </c>
      <c r="BF357" s="262">
        <v>0</v>
      </c>
      <c r="BG357" s="262">
        <v>0</v>
      </c>
      <c r="BH357" s="262">
        <v>0</v>
      </c>
    </row>
    <row r="358" spans="1:60" ht="14.15" customHeight="1">
      <c r="A358" s="159">
        <v>351</v>
      </c>
      <c r="B358" s="180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  <c r="AB358" s="207"/>
      <c r="AC358" s="207"/>
      <c r="AD358" s="207"/>
      <c r="AE358" s="207"/>
      <c r="AF358" s="207"/>
      <c r="AG358" s="207"/>
      <c r="AH358" s="207"/>
      <c r="AI358" s="207"/>
      <c r="AJ358" s="207"/>
      <c r="AK358" s="207"/>
      <c r="AL358" s="207"/>
      <c r="AM358" s="207"/>
      <c r="AN358" s="207"/>
      <c r="AO358" s="207"/>
      <c r="AP358" s="207"/>
      <c r="AQ358" s="207"/>
      <c r="AR358" s="207"/>
      <c r="AS358" s="207"/>
      <c r="AT358" s="207"/>
      <c r="AU358" s="207"/>
      <c r="AV358" s="207"/>
      <c r="AW358" s="207"/>
      <c r="AX358" s="207"/>
      <c r="AY358" s="207"/>
      <c r="AZ358" s="207"/>
      <c r="BA358" s="207"/>
      <c r="BB358" s="207"/>
      <c r="BC358" s="207"/>
      <c r="BD358" s="207"/>
      <c r="BE358" s="207"/>
      <c r="BF358" s="207"/>
      <c r="BG358" s="207"/>
      <c r="BH358" s="207"/>
    </row>
    <row r="359" spans="1:60" ht="14.15" customHeight="1">
      <c r="A359" s="159">
        <v>352</v>
      </c>
      <c r="B359" s="226" t="s">
        <v>1094</v>
      </c>
      <c r="C359" s="126">
        <v>1762451.7700000231</v>
      </c>
      <c r="D359" s="126">
        <v>0</v>
      </c>
      <c r="E359" s="126">
        <v>0</v>
      </c>
      <c r="F359" s="126">
        <v>0</v>
      </c>
      <c r="G359" s="126">
        <v>0</v>
      </c>
      <c r="H359" s="126">
        <v>0</v>
      </c>
      <c r="I359" s="126">
        <v>0</v>
      </c>
      <c r="J359" s="126">
        <v>0</v>
      </c>
      <c r="K359" s="126">
        <v>0</v>
      </c>
      <c r="L359" s="126">
        <v>0</v>
      </c>
      <c r="M359" s="126">
        <v>-4174374.15</v>
      </c>
      <c r="N359" s="126">
        <v>0</v>
      </c>
      <c r="O359" s="126">
        <v>0</v>
      </c>
      <c r="P359" s="126">
        <v>0</v>
      </c>
      <c r="Q359" s="126">
        <v>0</v>
      </c>
      <c r="R359" s="126">
        <v>0</v>
      </c>
      <c r="S359" s="126">
        <v>5725020</v>
      </c>
      <c r="T359" s="126">
        <v>0</v>
      </c>
      <c r="U359" s="126">
        <v>209103.03000002285</v>
      </c>
      <c r="V359" s="126">
        <v>0</v>
      </c>
      <c r="W359" s="126">
        <v>0</v>
      </c>
      <c r="X359" s="126">
        <v>0</v>
      </c>
      <c r="Y359" s="126">
        <v>0</v>
      </c>
      <c r="Z359" s="126">
        <v>0</v>
      </c>
      <c r="AA359" s="126">
        <v>0</v>
      </c>
      <c r="AB359" s="126">
        <v>-87.77</v>
      </c>
      <c r="AC359" s="126">
        <v>0</v>
      </c>
      <c r="AD359" s="126">
        <v>0</v>
      </c>
      <c r="AE359" s="126">
        <v>0</v>
      </c>
      <c r="AF359" s="126">
        <v>0</v>
      </c>
      <c r="AG359" s="126">
        <v>2790.6600000000003</v>
      </c>
      <c r="AH359" s="126">
        <v>0</v>
      </c>
      <c r="AI359" s="126">
        <v>0</v>
      </c>
      <c r="AJ359" s="126">
        <v>0</v>
      </c>
      <c r="AK359" s="126">
        <v>0</v>
      </c>
      <c r="AL359" s="126">
        <v>0</v>
      </c>
      <c r="AM359" s="126">
        <v>0</v>
      </c>
      <c r="AN359" s="126">
        <v>0</v>
      </c>
      <c r="AO359" s="126">
        <v>0</v>
      </c>
      <c r="AP359" s="126">
        <v>0</v>
      </c>
      <c r="AQ359" s="126">
        <v>0</v>
      </c>
      <c r="AR359" s="126">
        <v>0</v>
      </c>
      <c r="AS359" s="126">
        <v>0</v>
      </c>
      <c r="AT359" s="126">
        <v>0</v>
      </c>
      <c r="AU359" s="126">
        <v>0</v>
      </c>
      <c r="AV359" s="126">
        <v>0</v>
      </c>
      <c r="AW359" s="126">
        <v>0</v>
      </c>
      <c r="AX359" s="126">
        <v>0</v>
      </c>
      <c r="AY359" s="126">
        <v>0</v>
      </c>
      <c r="AZ359" s="126">
        <v>0</v>
      </c>
      <c r="BA359" s="126">
        <v>0</v>
      </c>
      <c r="BB359" s="126">
        <v>0</v>
      </c>
      <c r="BC359" s="126">
        <v>0</v>
      </c>
      <c r="BD359" s="126">
        <v>0</v>
      </c>
      <c r="BE359" s="126">
        <v>0</v>
      </c>
      <c r="BF359" s="126">
        <v>0</v>
      </c>
      <c r="BG359" s="126">
        <v>0</v>
      </c>
      <c r="BH359" s="126">
        <v>0</v>
      </c>
    </row>
    <row r="360" spans="1:60" ht="14.15" customHeight="1">
      <c r="A360" s="159">
        <v>353</v>
      </c>
      <c r="B360" s="170"/>
      <c r="C360" s="194"/>
      <c r="D360" s="174"/>
      <c r="E360" s="174"/>
      <c r="F360" s="174"/>
      <c r="G360" s="174"/>
      <c r="H360" s="174"/>
      <c r="I360" s="174"/>
      <c r="J360" s="174"/>
      <c r="K360" s="174"/>
      <c r="L360" s="174"/>
      <c r="M360" s="174"/>
      <c r="N360" s="174"/>
      <c r="O360" s="174"/>
      <c r="P360" s="174"/>
      <c r="Q360" s="174"/>
      <c r="R360" s="174"/>
      <c r="S360" s="174"/>
      <c r="T360" s="174"/>
      <c r="U360" s="174"/>
      <c r="V360" s="174"/>
      <c r="W360" s="174"/>
      <c r="X360" s="174"/>
      <c r="Y360" s="174"/>
      <c r="Z360" s="174"/>
      <c r="AA360" s="174"/>
      <c r="AB360" s="174"/>
      <c r="AC360" s="174"/>
      <c r="AD360" s="174"/>
      <c r="AE360" s="174"/>
      <c r="AF360" s="174"/>
      <c r="AG360" s="174"/>
      <c r="AH360" s="174"/>
      <c r="AI360" s="174"/>
      <c r="AJ360" s="174"/>
      <c r="AK360" s="174"/>
      <c r="AL360" s="174"/>
      <c r="AM360" s="174"/>
      <c r="AN360" s="174"/>
      <c r="AO360" s="174"/>
      <c r="AP360" s="174"/>
      <c r="AQ360" s="174"/>
      <c r="AR360" s="174"/>
      <c r="AS360" s="174"/>
      <c r="AT360" s="174"/>
      <c r="AU360" s="174"/>
      <c r="AV360" s="174"/>
      <c r="AW360" s="174"/>
      <c r="AX360" s="174"/>
      <c r="AY360" s="174"/>
      <c r="AZ360" s="174"/>
      <c r="BA360" s="174"/>
      <c r="BB360" s="174"/>
      <c r="BC360" s="174"/>
      <c r="BD360" s="174"/>
      <c r="BE360" s="174"/>
      <c r="BF360" s="174"/>
      <c r="BG360" s="174"/>
      <c r="BH360" s="174"/>
    </row>
    <row r="361" spans="1:60" ht="14.15" customHeight="1">
      <c r="A361" s="159">
        <v>354</v>
      </c>
      <c r="B361" s="59" t="s">
        <v>929</v>
      </c>
      <c r="C361" s="263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</row>
    <row r="362" spans="1:60" ht="14.15" customHeight="1">
      <c r="A362" s="159">
        <v>355</v>
      </c>
      <c r="B362" s="58" t="s">
        <v>930</v>
      </c>
      <c r="C362" s="160">
        <v>29762.210000000166</v>
      </c>
      <c r="D362" s="168">
        <v>0</v>
      </c>
      <c r="E362" s="168">
        <v>0</v>
      </c>
      <c r="F362" s="168">
        <v>0</v>
      </c>
      <c r="G362" s="168">
        <v>0</v>
      </c>
      <c r="H362" s="168">
        <v>0</v>
      </c>
      <c r="I362" s="168">
        <v>0</v>
      </c>
      <c r="J362" s="168">
        <v>0</v>
      </c>
      <c r="K362" s="168">
        <v>0</v>
      </c>
      <c r="L362" s="168">
        <v>0</v>
      </c>
      <c r="M362" s="168">
        <v>0</v>
      </c>
      <c r="N362" s="168">
        <v>0</v>
      </c>
      <c r="O362" s="168">
        <v>0</v>
      </c>
      <c r="P362" s="168">
        <v>0</v>
      </c>
      <c r="Q362" s="168">
        <v>0</v>
      </c>
      <c r="R362" s="168">
        <v>0</v>
      </c>
      <c r="S362" s="168">
        <v>0</v>
      </c>
      <c r="T362" s="168">
        <v>0</v>
      </c>
      <c r="U362" s="168">
        <v>1452.1800000001676</v>
      </c>
      <c r="V362" s="168">
        <v>0</v>
      </c>
      <c r="W362" s="168">
        <v>0</v>
      </c>
      <c r="X362" s="168">
        <v>0</v>
      </c>
      <c r="Y362" s="168">
        <v>0</v>
      </c>
      <c r="Z362" s="168">
        <v>0</v>
      </c>
      <c r="AA362" s="168">
        <v>0</v>
      </c>
      <c r="AB362" s="168">
        <v>153.40999999999997</v>
      </c>
      <c r="AC362" s="168">
        <v>0</v>
      </c>
      <c r="AD362" s="168">
        <v>0</v>
      </c>
      <c r="AE362" s="168">
        <v>0</v>
      </c>
      <c r="AF362" s="168">
        <v>0</v>
      </c>
      <c r="AG362" s="168">
        <v>28156.62</v>
      </c>
      <c r="AH362" s="168">
        <v>0</v>
      </c>
      <c r="AI362" s="168">
        <v>0</v>
      </c>
      <c r="AJ362" s="168">
        <v>0</v>
      </c>
      <c r="AK362" s="168">
        <v>0</v>
      </c>
      <c r="AL362" s="168">
        <v>0</v>
      </c>
      <c r="AM362" s="168">
        <v>0</v>
      </c>
      <c r="AN362" s="168">
        <v>0</v>
      </c>
      <c r="AO362" s="168">
        <v>0</v>
      </c>
      <c r="AP362" s="168">
        <v>0</v>
      </c>
      <c r="AQ362" s="168">
        <v>0</v>
      </c>
      <c r="AR362" s="168">
        <v>0</v>
      </c>
      <c r="AS362" s="168">
        <v>0</v>
      </c>
      <c r="AT362" s="168">
        <v>0</v>
      </c>
      <c r="AU362" s="168">
        <v>0</v>
      </c>
      <c r="AV362" s="168">
        <v>0</v>
      </c>
      <c r="AW362" s="168">
        <v>0</v>
      </c>
      <c r="AX362" s="168">
        <v>0</v>
      </c>
      <c r="AY362" s="168">
        <v>0</v>
      </c>
      <c r="AZ362" s="168">
        <v>0</v>
      </c>
      <c r="BA362" s="168">
        <v>0</v>
      </c>
      <c r="BB362" s="168">
        <v>0</v>
      </c>
      <c r="BC362" s="168">
        <v>0</v>
      </c>
      <c r="BD362" s="168">
        <v>0</v>
      </c>
      <c r="BE362" s="168">
        <v>0</v>
      </c>
      <c r="BF362" s="168">
        <v>0</v>
      </c>
      <c r="BG362" s="168">
        <v>0</v>
      </c>
      <c r="BH362" s="168">
        <v>0</v>
      </c>
    </row>
    <row r="363" spans="1:60" ht="14.15" customHeight="1">
      <c r="A363" s="159">
        <v>356</v>
      </c>
      <c r="B363" s="58" t="s">
        <v>931</v>
      </c>
      <c r="C363" s="160">
        <v>2.7200000000002547</v>
      </c>
      <c r="D363" s="168">
        <v>0</v>
      </c>
      <c r="E363" s="168">
        <v>0</v>
      </c>
      <c r="F363" s="168">
        <v>0</v>
      </c>
      <c r="G363" s="168">
        <v>0</v>
      </c>
      <c r="H363" s="168">
        <v>0</v>
      </c>
      <c r="I363" s="168">
        <v>0</v>
      </c>
      <c r="J363" s="168">
        <v>0</v>
      </c>
      <c r="K363" s="168">
        <v>0</v>
      </c>
      <c r="L363" s="168">
        <v>0</v>
      </c>
      <c r="M363" s="168">
        <v>0</v>
      </c>
      <c r="N363" s="168">
        <v>0</v>
      </c>
      <c r="O363" s="168">
        <v>0</v>
      </c>
      <c r="P363" s="168">
        <v>0</v>
      </c>
      <c r="Q363" s="168">
        <v>0</v>
      </c>
      <c r="R363" s="168">
        <v>0</v>
      </c>
      <c r="S363" s="168">
        <v>0</v>
      </c>
      <c r="T363" s="168">
        <v>0</v>
      </c>
      <c r="U363" s="168">
        <v>2.7200000000002547</v>
      </c>
      <c r="V363" s="168">
        <v>0</v>
      </c>
      <c r="W363" s="168">
        <v>0</v>
      </c>
      <c r="X363" s="168">
        <v>0</v>
      </c>
      <c r="Y363" s="168">
        <v>0</v>
      </c>
      <c r="Z363" s="168">
        <v>0</v>
      </c>
      <c r="AA363" s="168">
        <v>0</v>
      </c>
      <c r="AB363" s="168">
        <v>0</v>
      </c>
      <c r="AC363" s="168">
        <v>0</v>
      </c>
      <c r="AD363" s="168">
        <v>0</v>
      </c>
      <c r="AE363" s="168">
        <v>0</v>
      </c>
      <c r="AF363" s="168">
        <v>0</v>
      </c>
      <c r="AG363" s="168">
        <v>0</v>
      </c>
      <c r="AH363" s="168">
        <v>0</v>
      </c>
      <c r="AI363" s="168">
        <v>0</v>
      </c>
      <c r="AJ363" s="168">
        <v>0</v>
      </c>
      <c r="AK363" s="168">
        <v>0</v>
      </c>
      <c r="AL363" s="168">
        <v>0</v>
      </c>
      <c r="AM363" s="168">
        <v>0</v>
      </c>
      <c r="AN363" s="168">
        <v>0</v>
      </c>
      <c r="AO363" s="168">
        <v>0</v>
      </c>
      <c r="AP363" s="168">
        <v>0</v>
      </c>
      <c r="AQ363" s="168">
        <v>0</v>
      </c>
      <c r="AR363" s="168">
        <v>0</v>
      </c>
      <c r="AS363" s="168">
        <v>0</v>
      </c>
      <c r="AT363" s="168">
        <v>0</v>
      </c>
      <c r="AU363" s="168">
        <v>0</v>
      </c>
      <c r="AV363" s="168">
        <v>0</v>
      </c>
      <c r="AW363" s="168">
        <v>0</v>
      </c>
      <c r="AX363" s="168">
        <v>0</v>
      </c>
      <c r="AY363" s="168">
        <v>0</v>
      </c>
      <c r="AZ363" s="168">
        <v>0</v>
      </c>
      <c r="BA363" s="168">
        <v>0</v>
      </c>
      <c r="BB363" s="168">
        <v>0</v>
      </c>
      <c r="BC363" s="168">
        <v>0</v>
      </c>
      <c r="BD363" s="168">
        <v>0</v>
      </c>
      <c r="BE363" s="168">
        <v>0</v>
      </c>
      <c r="BF363" s="168">
        <v>0</v>
      </c>
      <c r="BG363" s="168">
        <v>0</v>
      </c>
      <c r="BH363" s="168">
        <v>0</v>
      </c>
    </row>
    <row r="364" spans="1:60" ht="14.15" customHeight="1">
      <c r="A364" s="159">
        <v>357</v>
      </c>
      <c r="B364" s="58" t="s">
        <v>932</v>
      </c>
      <c r="C364" s="160">
        <v>369.6600000000326</v>
      </c>
      <c r="D364" s="168">
        <v>0</v>
      </c>
      <c r="E364" s="168">
        <v>0</v>
      </c>
      <c r="F364" s="168">
        <v>0</v>
      </c>
      <c r="G364" s="168">
        <v>0</v>
      </c>
      <c r="H364" s="168">
        <v>0</v>
      </c>
      <c r="I364" s="168">
        <v>0</v>
      </c>
      <c r="J364" s="168">
        <v>0</v>
      </c>
      <c r="K364" s="168">
        <v>0</v>
      </c>
      <c r="L364" s="168">
        <v>0</v>
      </c>
      <c r="M364" s="168">
        <v>0</v>
      </c>
      <c r="N364" s="168">
        <v>0</v>
      </c>
      <c r="O364" s="168">
        <v>0</v>
      </c>
      <c r="P364" s="168">
        <v>0</v>
      </c>
      <c r="Q364" s="168">
        <v>0</v>
      </c>
      <c r="R364" s="168">
        <v>0</v>
      </c>
      <c r="S364" s="168">
        <v>0</v>
      </c>
      <c r="T364" s="168">
        <v>0</v>
      </c>
      <c r="U364" s="168">
        <v>369.6600000000326</v>
      </c>
      <c r="V364" s="168">
        <v>0</v>
      </c>
      <c r="W364" s="168">
        <v>0</v>
      </c>
      <c r="X364" s="168">
        <v>0</v>
      </c>
      <c r="Y364" s="168">
        <v>0</v>
      </c>
      <c r="Z364" s="168">
        <v>0</v>
      </c>
      <c r="AA364" s="168">
        <v>0</v>
      </c>
      <c r="AB364" s="168">
        <v>0</v>
      </c>
      <c r="AC364" s="168">
        <v>0</v>
      </c>
      <c r="AD364" s="168">
        <v>0</v>
      </c>
      <c r="AE364" s="168">
        <v>0</v>
      </c>
      <c r="AF364" s="168">
        <v>0</v>
      </c>
      <c r="AG364" s="168">
        <v>0</v>
      </c>
      <c r="AH364" s="168">
        <v>0</v>
      </c>
      <c r="AI364" s="168">
        <v>0</v>
      </c>
      <c r="AJ364" s="168">
        <v>0</v>
      </c>
      <c r="AK364" s="168">
        <v>0</v>
      </c>
      <c r="AL364" s="168">
        <v>0</v>
      </c>
      <c r="AM364" s="168">
        <v>0</v>
      </c>
      <c r="AN364" s="168">
        <v>0</v>
      </c>
      <c r="AO364" s="168">
        <v>0</v>
      </c>
      <c r="AP364" s="168">
        <v>0</v>
      </c>
      <c r="AQ364" s="168">
        <v>0</v>
      </c>
      <c r="AR364" s="168">
        <v>0</v>
      </c>
      <c r="AS364" s="168">
        <v>0</v>
      </c>
      <c r="AT364" s="168">
        <v>0</v>
      </c>
      <c r="AU364" s="168">
        <v>0</v>
      </c>
      <c r="AV364" s="168">
        <v>0</v>
      </c>
      <c r="AW364" s="168">
        <v>0</v>
      </c>
      <c r="AX364" s="168">
        <v>0</v>
      </c>
      <c r="AY364" s="168">
        <v>0</v>
      </c>
      <c r="AZ364" s="168">
        <v>0</v>
      </c>
      <c r="BA364" s="168">
        <v>0</v>
      </c>
      <c r="BB364" s="168">
        <v>0</v>
      </c>
      <c r="BC364" s="168">
        <v>0</v>
      </c>
      <c r="BD364" s="168">
        <v>0</v>
      </c>
      <c r="BE364" s="168">
        <v>0</v>
      </c>
      <c r="BF364" s="168">
        <v>0</v>
      </c>
      <c r="BG364" s="168">
        <v>0</v>
      </c>
      <c r="BH364" s="168">
        <v>0</v>
      </c>
    </row>
    <row r="365" spans="1:60" ht="14.15" customHeight="1">
      <c r="A365" s="159">
        <v>358</v>
      </c>
      <c r="B365" s="58" t="s">
        <v>933</v>
      </c>
      <c r="C365" s="160">
        <v>30095.290000000066</v>
      </c>
      <c r="D365" s="168">
        <v>0</v>
      </c>
      <c r="E365" s="168">
        <v>0</v>
      </c>
      <c r="F365" s="168">
        <v>0</v>
      </c>
      <c r="G365" s="168">
        <v>0</v>
      </c>
      <c r="H365" s="168">
        <v>0</v>
      </c>
      <c r="I365" s="168">
        <v>0</v>
      </c>
      <c r="J365" s="168">
        <v>0</v>
      </c>
      <c r="K365" s="168">
        <v>0</v>
      </c>
      <c r="L365" s="168">
        <v>0</v>
      </c>
      <c r="M365" s="168">
        <v>0</v>
      </c>
      <c r="N365" s="168">
        <v>0</v>
      </c>
      <c r="O365" s="168">
        <v>0</v>
      </c>
      <c r="P365" s="168">
        <v>0</v>
      </c>
      <c r="Q365" s="168">
        <v>0</v>
      </c>
      <c r="R365" s="168">
        <v>0</v>
      </c>
      <c r="S365" s="168">
        <v>0</v>
      </c>
      <c r="T365" s="168">
        <v>0</v>
      </c>
      <c r="U365" s="168">
        <v>723.94000000006054</v>
      </c>
      <c r="V365" s="168">
        <v>0</v>
      </c>
      <c r="W365" s="168">
        <v>0</v>
      </c>
      <c r="X365" s="168">
        <v>0</v>
      </c>
      <c r="Y365" s="168">
        <v>0</v>
      </c>
      <c r="Z365" s="168">
        <v>0</v>
      </c>
      <c r="AA365" s="168">
        <v>0</v>
      </c>
      <c r="AB365" s="168">
        <v>4626.62</v>
      </c>
      <c r="AC365" s="168">
        <v>0</v>
      </c>
      <c r="AD365" s="168">
        <v>0</v>
      </c>
      <c r="AE365" s="168">
        <v>0</v>
      </c>
      <c r="AF365" s="168">
        <v>0</v>
      </c>
      <c r="AG365" s="168">
        <v>24744.730000000007</v>
      </c>
      <c r="AH365" s="168">
        <v>0</v>
      </c>
      <c r="AI365" s="168">
        <v>0</v>
      </c>
      <c r="AJ365" s="168">
        <v>0</v>
      </c>
      <c r="AK365" s="168">
        <v>0</v>
      </c>
      <c r="AL365" s="168">
        <v>0</v>
      </c>
      <c r="AM365" s="168">
        <v>0</v>
      </c>
      <c r="AN365" s="168">
        <v>0</v>
      </c>
      <c r="AO365" s="168">
        <v>0</v>
      </c>
      <c r="AP365" s="168">
        <v>0</v>
      </c>
      <c r="AQ365" s="168">
        <v>0</v>
      </c>
      <c r="AR365" s="168">
        <v>0</v>
      </c>
      <c r="AS365" s="168">
        <v>0</v>
      </c>
      <c r="AT365" s="168">
        <v>0</v>
      </c>
      <c r="AU365" s="168">
        <v>0</v>
      </c>
      <c r="AV365" s="168">
        <v>0</v>
      </c>
      <c r="AW365" s="168">
        <v>0</v>
      </c>
      <c r="AX365" s="168">
        <v>0</v>
      </c>
      <c r="AY365" s="168">
        <v>0</v>
      </c>
      <c r="AZ365" s="168">
        <v>0</v>
      </c>
      <c r="BA365" s="168">
        <v>0</v>
      </c>
      <c r="BB365" s="168">
        <v>0</v>
      </c>
      <c r="BC365" s="168">
        <v>0</v>
      </c>
      <c r="BD365" s="168">
        <v>0</v>
      </c>
      <c r="BE365" s="168">
        <v>0</v>
      </c>
      <c r="BF365" s="168">
        <v>0</v>
      </c>
      <c r="BG365" s="168">
        <v>0</v>
      </c>
      <c r="BH365" s="168">
        <v>0</v>
      </c>
    </row>
    <row r="366" spans="1:60" ht="14.15" customHeight="1">
      <c r="A366" s="159">
        <v>359</v>
      </c>
      <c r="B366" s="58" t="s">
        <v>934</v>
      </c>
      <c r="C366" s="160">
        <v>432.5399999999953</v>
      </c>
      <c r="D366" s="168">
        <v>0</v>
      </c>
      <c r="E366" s="168">
        <v>0</v>
      </c>
      <c r="F366" s="168">
        <v>0</v>
      </c>
      <c r="G366" s="168">
        <v>0</v>
      </c>
      <c r="H366" s="168">
        <v>0</v>
      </c>
      <c r="I366" s="168">
        <v>0</v>
      </c>
      <c r="J366" s="168">
        <v>0</v>
      </c>
      <c r="K366" s="168">
        <v>0</v>
      </c>
      <c r="L366" s="168">
        <v>0</v>
      </c>
      <c r="M366" s="168">
        <v>0</v>
      </c>
      <c r="N366" s="168">
        <v>0</v>
      </c>
      <c r="O366" s="168">
        <v>0</v>
      </c>
      <c r="P366" s="168">
        <v>0</v>
      </c>
      <c r="Q366" s="168">
        <v>0</v>
      </c>
      <c r="R366" s="168">
        <v>0</v>
      </c>
      <c r="S366" s="168">
        <v>0</v>
      </c>
      <c r="T366" s="168">
        <v>0</v>
      </c>
      <c r="U366" s="168">
        <v>362.36999999999534</v>
      </c>
      <c r="V366" s="168">
        <v>0</v>
      </c>
      <c r="W366" s="168">
        <v>0</v>
      </c>
      <c r="X366" s="168">
        <v>0</v>
      </c>
      <c r="Y366" s="168">
        <v>0</v>
      </c>
      <c r="Z366" s="168">
        <v>0</v>
      </c>
      <c r="AA366" s="168">
        <v>0</v>
      </c>
      <c r="AB366" s="168">
        <v>-3.35</v>
      </c>
      <c r="AC366" s="168">
        <v>0</v>
      </c>
      <c r="AD366" s="168">
        <v>0</v>
      </c>
      <c r="AE366" s="168">
        <v>0</v>
      </c>
      <c r="AF366" s="168">
        <v>0</v>
      </c>
      <c r="AG366" s="168">
        <v>73.52</v>
      </c>
      <c r="AH366" s="168">
        <v>0</v>
      </c>
      <c r="AI366" s="168">
        <v>0</v>
      </c>
      <c r="AJ366" s="168">
        <v>0</v>
      </c>
      <c r="AK366" s="168">
        <v>0</v>
      </c>
      <c r="AL366" s="168">
        <v>0</v>
      </c>
      <c r="AM366" s="168">
        <v>0</v>
      </c>
      <c r="AN366" s="168">
        <v>0</v>
      </c>
      <c r="AO366" s="168">
        <v>0</v>
      </c>
      <c r="AP366" s="168">
        <v>0</v>
      </c>
      <c r="AQ366" s="168">
        <v>0</v>
      </c>
      <c r="AR366" s="168">
        <v>0</v>
      </c>
      <c r="AS366" s="168">
        <v>0</v>
      </c>
      <c r="AT366" s="168">
        <v>0</v>
      </c>
      <c r="AU366" s="168">
        <v>0</v>
      </c>
      <c r="AV366" s="168">
        <v>0</v>
      </c>
      <c r="AW366" s="168">
        <v>0</v>
      </c>
      <c r="AX366" s="168">
        <v>0</v>
      </c>
      <c r="AY366" s="168">
        <v>0</v>
      </c>
      <c r="AZ366" s="168">
        <v>0</v>
      </c>
      <c r="BA366" s="168">
        <v>0</v>
      </c>
      <c r="BB366" s="168">
        <v>0</v>
      </c>
      <c r="BC366" s="168">
        <v>0</v>
      </c>
      <c r="BD366" s="168">
        <v>0</v>
      </c>
      <c r="BE366" s="168">
        <v>0</v>
      </c>
      <c r="BF366" s="168">
        <v>0</v>
      </c>
      <c r="BG366" s="168">
        <v>0</v>
      </c>
      <c r="BH366" s="168">
        <v>0</v>
      </c>
    </row>
    <row r="367" spans="1:60" ht="14.15" customHeight="1">
      <c r="A367" s="159">
        <v>360</v>
      </c>
      <c r="B367" s="58" t="s">
        <v>935</v>
      </c>
      <c r="C367" s="160">
        <v>561.38000000000022</v>
      </c>
      <c r="D367" s="168">
        <v>0</v>
      </c>
      <c r="E367" s="168">
        <v>0</v>
      </c>
      <c r="F367" s="168">
        <v>0</v>
      </c>
      <c r="G367" s="168">
        <v>0</v>
      </c>
      <c r="H367" s="168">
        <v>0</v>
      </c>
      <c r="I367" s="168">
        <v>0</v>
      </c>
      <c r="J367" s="168">
        <v>0</v>
      </c>
      <c r="K367" s="168">
        <v>0</v>
      </c>
      <c r="L367" s="168">
        <v>0</v>
      </c>
      <c r="M367" s="168">
        <v>0</v>
      </c>
      <c r="N367" s="168">
        <v>0</v>
      </c>
      <c r="O367" s="168">
        <v>0</v>
      </c>
      <c r="P367" s="168">
        <v>0</v>
      </c>
      <c r="Q367" s="168">
        <v>0</v>
      </c>
      <c r="R367" s="168">
        <v>0</v>
      </c>
      <c r="S367" s="168">
        <v>0</v>
      </c>
      <c r="T367" s="168">
        <v>0</v>
      </c>
      <c r="U367" s="168">
        <v>33.180000000000291</v>
      </c>
      <c r="V367" s="168">
        <v>0</v>
      </c>
      <c r="W367" s="168">
        <v>0</v>
      </c>
      <c r="X367" s="168">
        <v>0</v>
      </c>
      <c r="Y367" s="168">
        <v>0</v>
      </c>
      <c r="Z367" s="168">
        <v>0</v>
      </c>
      <c r="AA367" s="168">
        <v>0</v>
      </c>
      <c r="AB367" s="168">
        <v>56.46</v>
      </c>
      <c r="AC367" s="168">
        <v>0</v>
      </c>
      <c r="AD367" s="168">
        <v>0</v>
      </c>
      <c r="AE367" s="168">
        <v>0</v>
      </c>
      <c r="AF367" s="168">
        <v>0</v>
      </c>
      <c r="AG367" s="168">
        <v>471.73999999999995</v>
      </c>
      <c r="AH367" s="168">
        <v>0</v>
      </c>
      <c r="AI367" s="168">
        <v>0</v>
      </c>
      <c r="AJ367" s="168">
        <v>0</v>
      </c>
      <c r="AK367" s="168">
        <v>0</v>
      </c>
      <c r="AL367" s="168">
        <v>0</v>
      </c>
      <c r="AM367" s="168">
        <v>0</v>
      </c>
      <c r="AN367" s="168">
        <v>0</v>
      </c>
      <c r="AO367" s="168">
        <v>0</v>
      </c>
      <c r="AP367" s="168">
        <v>0</v>
      </c>
      <c r="AQ367" s="168">
        <v>0</v>
      </c>
      <c r="AR367" s="168">
        <v>0</v>
      </c>
      <c r="AS367" s="168">
        <v>0</v>
      </c>
      <c r="AT367" s="168">
        <v>0</v>
      </c>
      <c r="AU367" s="168">
        <v>0</v>
      </c>
      <c r="AV367" s="168">
        <v>0</v>
      </c>
      <c r="AW367" s="168">
        <v>0</v>
      </c>
      <c r="AX367" s="168">
        <v>0</v>
      </c>
      <c r="AY367" s="168">
        <v>0</v>
      </c>
      <c r="AZ367" s="168">
        <v>0</v>
      </c>
      <c r="BA367" s="168">
        <v>0</v>
      </c>
      <c r="BB367" s="168">
        <v>0</v>
      </c>
      <c r="BC367" s="168">
        <v>0</v>
      </c>
      <c r="BD367" s="168">
        <v>0</v>
      </c>
      <c r="BE367" s="168">
        <v>0</v>
      </c>
      <c r="BF367" s="168">
        <v>0</v>
      </c>
      <c r="BG367" s="168">
        <v>0</v>
      </c>
      <c r="BH367" s="168">
        <v>0</v>
      </c>
    </row>
    <row r="368" spans="1:60" ht="14.15" customHeight="1">
      <c r="A368" s="159">
        <v>361</v>
      </c>
      <c r="B368" s="58" t="s">
        <v>936</v>
      </c>
      <c r="C368" s="160">
        <v>139907.47999999992</v>
      </c>
      <c r="D368" s="168">
        <v>0</v>
      </c>
      <c r="E368" s="168">
        <v>0</v>
      </c>
      <c r="F368" s="168">
        <v>0</v>
      </c>
      <c r="G368" s="168">
        <v>0</v>
      </c>
      <c r="H368" s="168">
        <v>0</v>
      </c>
      <c r="I368" s="168">
        <v>0</v>
      </c>
      <c r="J368" s="168">
        <v>0</v>
      </c>
      <c r="K368" s="168">
        <v>0</v>
      </c>
      <c r="L368" s="168">
        <v>0</v>
      </c>
      <c r="M368" s="168">
        <v>0</v>
      </c>
      <c r="N368" s="168">
        <v>0</v>
      </c>
      <c r="O368" s="168">
        <v>0</v>
      </c>
      <c r="P368" s="168">
        <v>0</v>
      </c>
      <c r="Q368" s="168">
        <v>0</v>
      </c>
      <c r="R368" s="168">
        <v>0</v>
      </c>
      <c r="S368" s="168">
        <v>0</v>
      </c>
      <c r="T368" s="168">
        <v>0</v>
      </c>
      <c r="U368" s="168">
        <v>1216.4099999999162</v>
      </c>
      <c r="V368" s="168">
        <v>0</v>
      </c>
      <c r="W368" s="168">
        <v>0</v>
      </c>
      <c r="X368" s="168">
        <v>0</v>
      </c>
      <c r="Y368" s="168">
        <v>0</v>
      </c>
      <c r="Z368" s="168">
        <v>0</v>
      </c>
      <c r="AA368" s="168">
        <v>0</v>
      </c>
      <c r="AB368" s="168">
        <v>7349.5899999999983</v>
      </c>
      <c r="AC368" s="168">
        <v>0</v>
      </c>
      <c r="AD368" s="168">
        <v>0</v>
      </c>
      <c r="AE368" s="168">
        <v>0</v>
      </c>
      <c r="AF368" s="168">
        <v>0</v>
      </c>
      <c r="AG368" s="168">
        <v>131880.88</v>
      </c>
      <c r="AH368" s="168">
        <v>-539.4</v>
      </c>
      <c r="AI368" s="168">
        <v>0</v>
      </c>
      <c r="AJ368" s="168">
        <v>0</v>
      </c>
      <c r="AK368" s="168">
        <v>0</v>
      </c>
      <c r="AL368" s="168">
        <v>0</v>
      </c>
      <c r="AM368" s="168">
        <v>0</v>
      </c>
      <c r="AN368" s="168">
        <v>0</v>
      </c>
      <c r="AO368" s="168">
        <v>0</v>
      </c>
      <c r="AP368" s="168">
        <v>0</v>
      </c>
      <c r="AQ368" s="168">
        <v>0</v>
      </c>
      <c r="AR368" s="168">
        <v>0</v>
      </c>
      <c r="AS368" s="168">
        <v>0</v>
      </c>
      <c r="AT368" s="168">
        <v>0</v>
      </c>
      <c r="AU368" s="168">
        <v>0</v>
      </c>
      <c r="AV368" s="168">
        <v>0</v>
      </c>
      <c r="AW368" s="168">
        <v>0</v>
      </c>
      <c r="AX368" s="168">
        <v>0</v>
      </c>
      <c r="AY368" s="168">
        <v>0</v>
      </c>
      <c r="AZ368" s="168">
        <v>0</v>
      </c>
      <c r="BA368" s="168">
        <v>0</v>
      </c>
      <c r="BB368" s="168">
        <v>0</v>
      </c>
      <c r="BC368" s="168">
        <v>0</v>
      </c>
      <c r="BD368" s="168">
        <v>0</v>
      </c>
      <c r="BE368" s="168">
        <v>0</v>
      </c>
      <c r="BF368" s="168">
        <v>0</v>
      </c>
      <c r="BG368" s="168">
        <v>0</v>
      </c>
      <c r="BH368" s="168">
        <v>0</v>
      </c>
    </row>
    <row r="369" spans="1:60" ht="14.15" customHeight="1">
      <c r="A369" s="159">
        <v>362</v>
      </c>
      <c r="B369" s="58" t="s">
        <v>937</v>
      </c>
      <c r="C369" s="160">
        <v>17927.960000000014</v>
      </c>
      <c r="D369" s="168">
        <v>0</v>
      </c>
      <c r="E369" s="168">
        <v>0</v>
      </c>
      <c r="F369" s="168">
        <v>0</v>
      </c>
      <c r="G369" s="168">
        <v>0</v>
      </c>
      <c r="H369" s="168">
        <v>0</v>
      </c>
      <c r="I369" s="168">
        <v>0</v>
      </c>
      <c r="J369" s="168">
        <v>0</v>
      </c>
      <c r="K369" s="168">
        <v>0</v>
      </c>
      <c r="L369" s="168">
        <v>0</v>
      </c>
      <c r="M369" s="168">
        <v>0</v>
      </c>
      <c r="N369" s="168">
        <v>0</v>
      </c>
      <c r="O369" s="168">
        <v>0</v>
      </c>
      <c r="P369" s="168">
        <v>0</v>
      </c>
      <c r="Q369" s="168">
        <v>0</v>
      </c>
      <c r="R369" s="168">
        <v>0</v>
      </c>
      <c r="S369" s="168">
        <v>0</v>
      </c>
      <c r="T369" s="168">
        <v>0</v>
      </c>
      <c r="U369" s="168">
        <v>159.14000000001397</v>
      </c>
      <c r="V369" s="168">
        <v>0</v>
      </c>
      <c r="W369" s="168">
        <v>0</v>
      </c>
      <c r="X369" s="168">
        <v>0</v>
      </c>
      <c r="Y369" s="168">
        <v>0</v>
      </c>
      <c r="Z369" s="168">
        <v>0</v>
      </c>
      <c r="AA369" s="168">
        <v>0</v>
      </c>
      <c r="AB369" s="168">
        <v>101.84000000000003</v>
      </c>
      <c r="AC369" s="168">
        <v>0</v>
      </c>
      <c r="AD369" s="168">
        <v>0</v>
      </c>
      <c r="AE369" s="168">
        <v>0</v>
      </c>
      <c r="AF369" s="168">
        <v>0</v>
      </c>
      <c r="AG369" s="168">
        <v>17666.98</v>
      </c>
      <c r="AH369" s="168">
        <v>0</v>
      </c>
      <c r="AI369" s="168">
        <v>0</v>
      </c>
      <c r="AJ369" s="168">
        <v>0</v>
      </c>
      <c r="AK369" s="168">
        <v>0</v>
      </c>
      <c r="AL369" s="168">
        <v>0</v>
      </c>
      <c r="AM369" s="168">
        <v>0</v>
      </c>
      <c r="AN369" s="168">
        <v>0</v>
      </c>
      <c r="AO369" s="168">
        <v>0</v>
      </c>
      <c r="AP369" s="168">
        <v>0</v>
      </c>
      <c r="AQ369" s="168">
        <v>0</v>
      </c>
      <c r="AR369" s="168">
        <v>0</v>
      </c>
      <c r="AS369" s="168">
        <v>0</v>
      </c>
      <c r="AT369" s="168">
        <v>0</v>
      </c>
      <c r="AU369" s="168">
        <v>0</v>
      </c>
      <c r="AV369" s="168">
        <v>0</v>
      </c>
      <c r="AW369" s="168">
        <v>0</v>
      </c>
      <c r="AX369" s="168">
        <v>0</v>
      </c>
      <c r="AY369" s="168">
        <v>0</v>
      </c>
      <c r="AZ369" s="168">
        <v>0</v>
      </c>
      <c r="BA369" s="168">
        <v>0</v>
      </c>
      <c r="BB369" s="168">
        <v>0</v>
      </c>
      <c r="BC369" s="168">
        <v>0</v>
      </c>
      <c r="BD369" s="168">
        <v>0</v>
      </c>
      <c r="BE369" s="168">
        <v>0</v>
      </c>
      <c r="BF369" s="168">
        <v>0</v>
      </c>
      <c r="BG369" s="168">
        <v>0</v>
      </c>
      <c r="BH369" s="168">
        <v>0</v>
      </c>
    </row>
    <row r="370" spans="1:60" s="170" customFormat="1" ht="14.15" customHeight="1">
      <c r="A370" s="159">
        <v>363</v>
      </c>
      <c r="B370" s="58" t="s">
        <v>938</v>
      </c>
      <c r="C370" s="160">
        <v>-1947796.9309999996</v>
      </c>
      <c r="D370" s="168">
        <v>0</v>
      </c>
      <c r="E370" s="168">
        <v>0</v>
      </c>
      <c r="F370" s="168">
        <v>0</v>
      </c>
      <c r="G370" s="168">
        <v>0</v>
      </c>
      <c r="H370" s="168">
        <v>0</v>
      </c>
      <c r="I370" s="168">
        <v>0</v>
      </c>
      <c r="J370" s="168">
        <v>0</v>
      </c>
      <c r="K370" s="168">
        <v>0</v>
      </c>
      <c r="L370" s="168">
        <v>0</v>
      </c>
      <c r="M370" s="168">
        <v>0</v>
      </c>
      <c r="N370" s="168">
        <v>0</v>
      </c>
      <c r="O370" s="168">
        <v>0</v>
      </c>
      <c r="P370" s="168">
        <v>0</v>
      </c>
      <c r="Q370" s="168">
        <v>0</v>
      </c>
      <c r="R370" s="168">
        <v>0</v>
      </c>
      <c r="S370" s="168">
        <v>0</v>
      </c>
      <c r="T370" s="168">
        <v>0</v>
      </c>
      <c r="U370" s="168">
        <v>5777.3990000002086</v>
      </c>
      <c r="V370" s="168">
        <v>0</v>
      </c>
      <c r="W370" s="168">
        <v>0</v>
      </c>
      <c r="X370" s="168">
        <v>0</v>
      </c>
      <c r="Y370" s="168">
        <v>0</v>
      </c>
      <c r="Z370" s="168">
        <v>0</v>
      </c>
      <c r="AA370" s="168">
        <v>0</v>
      </c>
      <c r="AB370" s="168">
        <v>12582.77</v>
      </c>
      <c r="AC370" s="168">
        <v>0</v>
      </c>
      <c r="AD370" s="168">
        <v>0</v>
      </c>
      <c r="AE370" s="168">
        <v>0</v>
      </c>
      <c r="AF370" s="168">
        <v>-2257483</v>
      </c>
      <c r="AG370" s="168">
        <v>295154.60000000003</v>
      </c>
      <c r="AH370" s="168">
        <v>-3828.7</v>
      </c>
      <c r="AI370" s="168">
        <v>0</v>
      </c>
      <c r="AJ370" s="168">
        <v>0</v>
      </c>
      <c r="AK370" s="168">
        <v>0</v>
      </c>
      <c r="AL370" s="168">
        <v>0</v>
      </c>
      <c r="AM370" s="168">
        <v>0</v>
      </c>
      <c r="AN370" s="168">
        <v>0</v>
      </c>
      <c r="AO370" s="168">
        <v>0</v>
      </c>
      <c r="AP370" s="168">
        <v>0</v>
      </c>
      <c r="AQ370" s="168">
        <v>0</v>
      </c>
      <c r="AR370" s="168">
        <v>0</v>
      </c>
      <c r="AS370" s="168">
        <v>0</v>
      </c>
      <c r="AT370" s="168">
        <v>0</v>
      </c>
      <c r="AU370" s="168">
        <v>0</v>
      </c>
      <c r="AV370" s="168">
        <v>0</v>
      </c>
      <c r="AW370" s="168">
        <v>0</v>
      </c>
      <c r="AX370" s="168">
        <v>0</v>
      </c>
      <c r="AY370" s="168">
        <v>0</v>
      </c>
      <c r="AZ370" s="168">
        <v>0</v>
      </c>
      <c r="BA370" s="168">
        <v>0</v>
      </c>
      <c r="BB370" s="168">
        <v>0</v>
      </c>
      <c r="BC370" s="168">
        <v>0</v>
      </c>
      <c r="BD370" s="168">
        <v>0</v>
      </c>
      <c r="BE370" s="168">
        <v>0</v>
      </c>
      <c r="BF370" s="168">
        <v>0</v>
      </c>
      <c r="BG370" s="168">
        <v>0</v>
      </c>
      <c r="BH370" s="168">
        <v>0</v>
      </c>
    </row>
    <row r="371" spans="1:60" s="170" customFormat="1" ht="14.15" customHeight="1">
      <c r="A371" s="159">
        <v>364</v>
      </c>
      <c r="B371" s="171" t="s">
        <v>939</v>
      </c>
      <c r="C371" s="160">
        <v>22253.229999999909</v>
      </c>
      <c r="D371" s="168">
        <v>0</v>
      </c>
      <c r="E371" s="168">
        <v>0</v>
      </c>
      <c r="F371" s="168">
        <v>0</v>
      </c>
      <c r="G371" s="168">
        <v>0</v>
      </c>
      <c r="H371" s="168">
        <v>0</v>
      </c>
      <c r="I371" s="168">
        <v>0</v>
      </c>
      <c r="J371" s="168">
        <v>0</v>
      </c>
      <c r="K371" s="168">
        <v>0</v>
      </c>
      <c r="L371" s="168">
        <v>0</v>
      </c>
      <c r="M371" s="168">
        <v>0</v>
      </c>
      <c r="N371" s="168">
        <v>0</v>
      </c>
      <c r="O371" s="168">
        <v>0</v>
      </c>
      <c r="P371" s="168">
        <v>0</v>
      </c>
      <c r="Q371" s="168">
        <v>0</v>
      </c>
      <c r="R371" s="168">
        <v>0</v>
      </c>
      <c r="S371" s="168">
        <v>0</v>
      </c>
      <c r="T371" s="168">
        <v>21148.080000000002</v>
      </c>
      <c r="U371" s="168">
        <v>1105.1499999999069</v>
      </c>
      <c r="V371" s="168">
        <v>0</v>
      </c>
      <c r="W371" s="168">
        <v>0</v>
      </c>
      <c r="X371" s="168">
        <v>0</v>
      </c>
      <c r="Y371" s="168">
        <v>0</v>
      </c>
      <c r="Z371" s="168">
        <v>0</v>
      </c>
      <c r="AA371" s="168">
        <v>0</v>
      </c>
      <c r="AB371" s="168">
        <v>0</v>
      </c>
      <c r="AC371" s="168">
        <v>0</v>
      </c>
      <c r="AD371" s="168">
        <v>0</v>
      </c>
      <c r="AE371" s="168">
        <v>0</v>
      </c>
      <c r="AF371" s="168">
        <v>0</v>
      </c>
      <c r="AG371" s="168">
        <v>0</v>
      </c>
      <c r="AH371" s="168">
        <v>0</v>
      </c>
      <c r="AI371" s="168">
        <v>0</v>
      </c>
      <c r="AJ371" s="168">
        <v>0</v>
      </c>
      <c r="AK371" s="168">
        <v>0</v>
      </c>
      <c r="AL371" s="168">
        <v>0</v>
      </c>
      <c r="AM371" s="168">
        <v>0</v>
      </c>
      <c r="AN371" s="168">
        <v>0</v>
      </c>
      <c r="AO371" s="168">
        <v>0</v>
      </c>
      <c r="AP371" s="168">
        <v>0</v>
      </c>
      <c r="AQ371" s="168">
        <v>0</v>
      </c>
      <c r="AR371" s="168">
        <v>0</v>
      </c>
      <c r="AS371" s="168">
        <v>0</v>
      </c>
      <c r="AT371" s="168">
        <v>0</v>
      </c>
      <c r="AU371" s="168">
        <v>0</v>
      </c>
      <c r="AV371" s="168">
        <v>0</v>
      </c>
      <c r="AW371" s="168">
        <v>0</v>
      </c>
      <c r="AX371" s="168">
        <v>0</v>
      </c>
      <c r="AY371" s="168">
        <v>0</v>
      </c>
      <c r="AZ371" s="168">
        <v>0</v>
      </c>
      <c r="BA371" s="168">
        <v>0</v>
      </c>
      <c r="BB371" s="168">
        <v>0</v>
      </c>
      <c r="BC371" s="168">
        <v>0</v>
      </c>
      <c r="BD371" s="168">
        <v>0</v>
      </c>
      <c r="BE371" s="168">
        <v>0</v>
      </c>
      <c r="BF371" s="168">
        <v>0</v>
      </c>
      <c r="BG371" s="168">
        <v>0</v>
      </c>
      <c r="BH371" s="168">
        <v>0</v>
      </c>
    </row>
    <row r="372" spans="1:60" ht="14.15" customHeight="1">
      <c r="A372" s="159">
        <v>365</v>
      </c>
      <c r="B372" s="226" t="s">
        <v>940</v>
      </c>
      <c r="C372" s="181">
        <v>-1706484.4609999994</v>
      </c>
      <c r="D372" s="181">
        <v>0</v>
      </c>
      <c r="E372" s="181">
        <v>0</v>
      </c>
      <c r="F372" s="181">
        <v>0</v>
      </c>
      <c r="G372" s="181">
        <v>0</v>
      </c>
      <c r="H372" s="181">
        <v>0</v>
      </c>
      <c r="I372" s="181">
        <v>0</v>
      </c>
      <c r="J372" s="181">
        <v>0</v>
      </c>
      <c r="K372" s="181">
        <v>0</v>
      </c>
      <c r="L372" s="181">
        <v>0</v>
      </c>
      <c r="M372" s="181">
        <v>0</v>
      </c>
      <c r="N372" s="181">
        <v>0</v>
      </c>
      <c r="O372" s="181">
        <v>0</v>
      </c>
      <c r="P372" s="181">
        <v>0</v>
      </c>
      <c r="Q372" s="181">
        <v>0</v>
      </c>
      <c r="R372" s="181">
        <v>0</v>
      </c>
      <c r="S372" s="181">
        <v>0</v>
      </c>
      <c r="T372" s="181">
        <v>21148.080000000002</v>
      </c>
      <c r="U372" s="181">
        <v>11202.149000000303</v>
      </c>
      <c r="V372" s="181">
        <v>0</v>
      </c>
      <c r="W372" s="181">
        <v>0</v>
      </c>
      <c r="X372" s="181">
        <v>0</v>
      </c>
      <c r="Y372" s="181">
        <v>0</v>
      </c>
      <c r="Z372" s="181">
        <v>0</v>
      </c>
      <c r="AA372" s="181">
        <v>0</v>
      </c>
      <c r="AB372" s="181">
        <v>24867.339999999997</v>
      </c>
      <c r="AC372" s="181">
        <v>0</v>
      </c>
      <c r="AD372" s="181">
        <v>0</v>
      </c>
      <c r="AE372" s="181">
        <v>0</v>
      </c>
      <c r="AF372" s="181">
        <v>-2257483</v>
      </c>
      <c r="AG372" s="181">
        <v>498149.07000000007</v>
      </c>
      <c r="AH372" s="181">
        <v>-4368.0999999999995</v>
      </c>
      <c r="AI372" s="181">
        <v>0</v>
      </c>
      <c r="AJ372" s="181">
        <v>0</v>
      </c>
      <c r="AK372" s="181">
        <v>0</v>
      </c>
      <c r="AL372" s="181">
        <v>0</v>
      </c>
      <c r="AM372" s="181">
        <v>0</v>
      </c>
      <c r="AN372" s="181">
        <v>0</v>
      </c>
      <c r="AO372" s="181">
        <v>0</v>
      </c>
      <c r="AP372" s="181">
        <v>0</v>
      </c>
      <c r="AQ372" s="181">
        <v>0</v>
      </c>
      <c r="AR372" s="181">
        <v>0</v>
      </c>
      <c r="AS372" s="181">
        <v>0</v>
      </c>
      <c r="AT372" s="181">
        <v>0</v>
      </c>
      <c r="AU372" s="181">
        <v>0</v>
      </c>
      <c r="AV372" s="181">
        <v>0</v>
      </c>
      <c r="AW372" s="181">
        <v>0</v>
      </c>
      <c r="AX372" s="181">
        <v>0</v>
      </c>
      <c r="AY372" s="181">
        <v>0</v>
      </c>
      <c r="AZ372" s="181">
        <v>0</v>
      </c>
      <c r="BA372" s="181">
        <v>0</v>
      </c>
      <c r="BB372" s="181">
        <v>0</v>
      </c>
      <c r="BC372" s="181">
        <v>0</v>
      </c>
      <c r="BD372" s="181">
        <v>0</v>
      </c>
      <c r="BE372" s="181">
        <v>0</v>
      </c>
      <c r="BF372" s="181">
        <v>0</v>
      </c>
      <c r="BG372" s="181">
        <v>0</v>
      </c>
      <c r="BH372" s="181">
        <v>0</v>
      </c>
    </row>
    <row r="373" spans="1:60" ht="14.15" customHeight="1">
      <c r="A373" s="159">
        <v>366</v>
      </c>
      <c r="B373" s="194"/>
      <c r="C373" s="194"/>
      <c r="D373" s="174"/>
      <c r="E373" s="174"/>
      <c r="F373" s="174"/>
      <c r="G373" s="174"/>
      <c r="H373" s="174"/>
      <c r="I373" s="174"/>
      <c r="J373" s="174"/>
      <c r="K373" s="174"/>
      <c r="L373" s="174"/>
      <c r="M373" s="174"/>
      <c r="N373" s="174"/>
      <c r="O373" s="174"/>
      <c r="P373" s="174"/>
      <c r="Q373" s="174"/>
      <c r="R373" s="174"/>
      <c r="S373" s="174"/>
      <c r="T373" s="174"/>
      <c r="U373" s="174"/>
      <c r="V373" s="174"/>
      <c r="W373" s="174"/>
      <c r="X373" s="174"/>
      <c r="Y373" s="174"/>
      <c r="Z373" s="174"/>
      <c r="AA373" s="174"/>
      <c r="AB373" s="174"/>
      <c r="AC373" s="174"/>
      <c r="AD373" s="174"/>
      <c r="AE373" s="174"/>
      <c r="AF373" s="174"/>
      <c r="AG373" s="174"/>
      <c r="AH373" s="174"/>
      <c r="AI373" s="174"/>
      <c r="AJ373" s="174"/>
      <c r="AK373" s="174"/>
      <c r="AL373" s="174"/>
      <c r="AM373" s="174"/>
      <c r="AN373" s="174"/>
      <c r="AO373" s="174"/>
      <c r="AP373" s="174"/>
      <c r="AQ373" s="174"/>
      <c r="AR373" s="174"/>
      <c r="AS373" s="174"/>
      <c r="AT373" s="174"/>
      <c r="AU373" s="174"/>
      <c r="AV373" s="174"/>
      <c r="AW373" s="174"/>
      <c r="AX373" s="174"/>
      <c r="AY373" s="174"/>
      <c r="AZ373" s="174"/>
      <c r="BA373" s="174"/>
      <c r="BB373" s="174"/>
      <c r="BC373" s="174"/>
      <c r="BD373" s="174"/>
      <c r="BE373" s="174"/>
      <c r="BF373" s="174"/>
      <c r="BG373" s="174"/>
      <c r="BH373" s="174"/>
    </row>
    <row r="374" spans="1:60" ht="14.15" customHeight="1">
      <c r="A374" s="159">
        <v>367</v>
      </c>
      <c r="B374" s="58" t="s">
        <v>941</v>
      </c>
      <c r="C374" s="160">
        <v>3680.16</v>
      </c>
      <c r="D374" s="168">
        <v>0</v>
      </c>
      <c r="E374" s="168">
        <v>0</v>
      </c>
      <c r="F374" s="168">
        <v>0</v>
      </c>
      <c r="G374" s="168">
        <v>0</v>
      </c>
      <c r="H374" s="168">
        <v>0</v>
      </c>
      <c r="I374" s="168">
        <v>0</v>
      </c>
      <c r="J374" s="168">
        <v>0</v>
      </c>
      <c r="K374" s="168">
        <v>0</v>
      </c>
      <c r="L374" s="168">
        <v>0</v>
      </c>
      <c r="M374" s="168">
        <v>0</v>
      </c>
      <c r="N374" s="168">
        <v>0</v>
      </c>
      <c r="O374" s="168">
        <v>0</v>
      </c>
      <c r="P374" s="168">
        <v>0</v>
      </c>
      <c r="Q374" s="168">
        <v>0</v>
      </c>
      <c r="R374" s="168">
        <v>0</v>
      </c>
      <c r="S374" s="168">
        <v>0</v>
      </c>
      <c r="T374" s="168">
        <v>0</v>
      </c>
      <c r="U374" s="168">
        <v>56.819999999999709</v>
      </c>
      <c r="V374" s="168">
        <v>0</v>
      </c>
      <c r="W374" s="168">
        <v>0</v>
      </c>
      <c r="X374" s="168">
        <v>0</v>
      </c>
      <c r="Y374" s="168">
        <v>0</v>
      </c>
      <c r="Z374" s="168">
        <v>0</v>
      </c>
      <c r="AA374" s="168">
        <v>0</v>
      </c>
      <c r="AB374" s="168">
        <v>48.920000000000016</v>
      </c>
      <c r="AC374" s="168">
        <v>0</v>
      </c>
      <c r="AD374" s="168">
        <v>0</v>
      </c>
      <c r="AE374" s="168">
        <v>0</v>
      </c>
      <c r="AF374" s="168">
        <v>0</v>
      </c>
      <c r="AG374" s="168">
        <v>3574.42</v>
      </c>
      <c r="AH374" s="168">
        <v>0</v>
      </c>
      <c r="AI374" s="168">
        <v>0</v>
      </c>
      <c r="AJ374" s="168">
        <v>0</v>
      </c>
      <c r="AK374" s="168">
        <v>0</v>
      </c>
      <c r="AL374" s="168">
        <v>0</v>
      </c>
      <c r="AM374" s="168">
        <v>0</v>
      </c>
      <c r="AN374" s="168">
        <v>0</v>
      </c>
      <c r="AO374" s="168">
        <v>0</v>
      </c>
      <c r="AP374" s="168">
        <v>0</v>
      </c>
      <c r="AQ374" s="168">
        <v>0</v>
      </c>
      <c r="AR374" s="168">
        <v>0</v>
      </c>
      <c r="AS374" s="168">
        <v>0</v>
      </c>
      <c r="AT374" s="168">
        <v>0</v>
      </c>
      <c r="AU374" s="168">
        <v>0</v>
      </c>
      <c r="AV374" s="168">
        <v>0</v>
      </c>
      <c r="AW374" s="168">
        <v>0</v>
      </c>
      <c r="AX374" s="168">
        <v>0</v>
      </c>
      <c r="AY374" s="168">
        <v>0</v>
      </c>
      <c r="AZ374" s="168">
        <v>0</v>
      </c>
      <c r="BA374" s="168">
        <v>0</v>
      </c>
      <c r="BB374" s="168">
        <v>0</v>
      </c>
      <c r="BC374" s="168">
        <v>0</v>
      </c>
      <c r="BD374" s="168">
        <v>0</v>
      </c>
      <c r="BE374" s="168">
        <v>0</v>
      </c>
      <c r="BF374" s="168">
        <v>0</v>
      </c>
      <c r="BG374" s="168">
        <v>0</v>
      </c>
      <c r="BH374" s="168">
        <v>0</v>
      </c>
    </row>
    <row r="375" spans="1:60" ht="14.15" customHeight="1">
      <c r="A375" s="159">
        <v>368</v>
      </c>
      <c r="B375" s="58" t="s">
        <v>942</v>
      </c>
      <c r="C375" s="160">
        <v>14.81000000000131</v>
      </c>
      <c r="D375" s="168">
        <v>0</v>
      </c>
      <c r="E375" s="168">
        <v>0</v>
      </c>
      <c r="F375" s="168">
        <v>0</v>
      </c>
      <c r="G375" s="168">
        <v>0</v>
      </c>
      <c r="H375" s="168">
        <v>0</v>
      </c>
      <c r="I375" s="168">
        <v>0</v>
      </c>
      <c r="J375" s="168">
        <v>0</v>
      </c>
      <c r="K375" s="168">
        <v>0</v>
      </c>
      <c r="L375" s="168">
        <v>0</v>
      </c>
      <c r="M375" s="168">
        <v>0</v>
      </c>
      <c r="N375" s="168">
        <v>0</v>
      </c>
      <c r="O375" s="168">
        <v>0</v>
      </c>
      <c r="P375" s="168">
        <v>0</v>
      </c>
      <c r="Q375" s="168">
        <v>0</v>
      </c>
      <c r="R375" s="168">
        <v>0</v>
      </c>
      <c r="S375" s="168">
        <v>0</v>
      </c>
      <c r="T375" s="168">
        <v>0</v>
      </c>
      <c r="U375" s="168">
        <v>14.81000000000131</v>
      </c>
      <c r="V375" s="168">
        <v>0</v>
      </c>
      <c r="W375" s="168">
        <v>0</v>
      </c>
      <c r="X375" s="168">
        <v>0</v>
      </c>
      <c r="Y375" s="168">
        <v>0</v>
      </c>
      <c r="Z375" s="168">
        <v>0</v>
      </c>
      <c r="AA375" s="168">
        <v>0</v>
      </c>
      <c r="AB375" s="168">
        <v>0</v>
      </c>
      <c r="AC375" s="168">
        <v>0</v>
      </c>
      <c r="AD375" s="168">
        <v>0</v>
      </c>
      <c r="AE375" s="168">
        <v>0</v>
      </c>
      <c r="AF375" s="168">
        <v>0</v>
      </c>
      <c r="AG375" s="168">
        <v>0</v>
      </c>
      <c r="AH375" s="168">
        <v>0</v>
      </c>
      <c r="AI375" s="168">
        <v>0</v>
      </c>
      <c r="AJ375" s="168">
        <v>0</v>
      </c>
      <c r="AK375" s="168">
        <v>0</v>
      </c>
      <c r="AL375" s="168">
        <v>0</v>
      </c>
      <c r="AM375" s="168">
        <v>0</v>
      </c>
      <c r="AN375" s="168">
        <v>0</v>
      </c>
      <c r="AO375" s="168">
        <v>0</v>
      </c>
      <c r="AP375" s="168">
        <v>0</v>
      </c>
      <c r="AQ375" s="168">
        <v>0</v>
      </c>
      <c r="AR375" s="168">
        <v>0</v>
      </c>
      <c r="AS375" s="168">
        <v>0</v>
      </c>
      <c r="AT375" s="168">
        <v>0</v>
      </c>
      <c r="AU375" s="168">
        <v>0</v>
      </c>
      <c r="AV375" s="168">
        <v>0</v>
      </c>
      <c r="AW375" s="168">
        <v>0</v>
      </c>
      <c r="AX375" s="168">
        <v>0</v>
      </c>
      <c r="AY375" s="168">
        <v>0</v>
      </c>
      <c r="AZ375" s="168">
        <v>0</v>
      </c>
      <c r="BA375" s="168">
        <v>0</v>
      </c>
      <c r="BB375" s="168">
        <v>0</v>
      </c>
      <c r="BC375" s="168">
        <v>0</v>
      </c>
      <c r="BD375" s="168">
        <v>0</v>
      </c>
      <c r="BE375" s="168">
        <v>0</v>
      </c>
      <c r="BF375" s="168">
        <v>0</v>
      </c>
      <c r="BG375" s="168">
        <v>0</v>
      </c>
      <c r="BH375" s="168">
        <v>0</v>
      </c>
    </row>
    <row r="376" spans="1:60" ht="13.15" customHeight="1">
      <c r="A376" s="159">
        <v>369</v>
      </c>
      <c r="B376" s="58" t="s">
        <v>943</v>
      </c>
      <c r="C376" s="160">
        <v>1025.5799999999813</v>
      </c>
      <c r="D376" s="168">
        <v>0</v>
      </c>
      <c r="E376" s="168">
        <v>0</v>
      </c>
      <c r="F376" s="168">
        <v>0</v>
      </c>
      <c r="G376" s="168">
        <v>0</v>
      </c>
      <c r="H376" s="168">
        <v>0</v>
      </c>
      <c r="I376" s="168">
        <v>0</v>
      </c>
      <c r="J376" s="168">
        <v>0</v>
      </c>
      <c r="K376" s="168">
        <v>0</v>
      </c>
      <c r="L376" s="168">
        <v>0</v>
      </c>
      <c r="M376" s="168">
        <v>0</v>
      </c>
      <c r="N376" s="168">
        <v>0</v>
      </c>
      <c r="O376" s="168">
        <v>0</v>
      </c>
      <c r="P376" s="168">
        <v>0</v>
      </c>
      <c r="Q376" s="168">
        <v>0</v>
      </c>
      <c r="R376" s="168">
        <v>0</v>
      </c>
      <c r="S376" s="168">
        <v>0</v>
      </c>
      <c r="T376" s="168">
        <v>0</v>
      </c>
      <c r="U376" s="168">
        <v>952.97999999998137</v>
      </c>
      <c r="V376" s="168">
        <v>0</v>
      </c>
      <c r="W376" s="168">
        <v>0</v>
      </c>
      <c r="X376" s="168">
        <v>0</v>
      </c>
      <c r="Y376" s="168">
        <v>0</v>
      </c>
      <c r="Z376" s="168">
        <v>0</v>
      </c>
      <c r="AA376" s="168">
        <v>0</v>
      </c>
      <c r="AB376" s="168">
        <v>0</v>
      </c>
      <c r="AC376" s="168">
        <v>0</v>
      </c>
      <c r="AD376" s="168">
        <v>0</v>
      </c>
      <c r="AE376" s="168">
        <v>0</v>
      </c>
      <c r="AF376" s="168">
        <v>0</v>
      </c>
      <c r="AG376" s="168">
        <v>72.599999999999994</v>
      </c>
      <c r="AH376" s="168">
        <v>0</v>
      </c>
      <c r="AI376" s="168">
        <v>0</v>
      </c>
      <c r="AJ376" s="168">
        <v>0</v>
      </c>
      <c r="AK376" s="168">
        <v>0</v>
      </c>
      <c r="AL376" s="168">
        <v>0</v>
      </c>
      <c r="AM376" s="168">
        <v>0</v>
      </c>
      <c r="AN376" s="168">
        <v>0</v>
      </c>
      <c r="AO376" s="168">
        <v>0</v>
      </c>
      <c r="AP376" s="168">
        <v>0</v>
      </c>
      <c r="AQ376" s="168">
        <v>0</v>
      </c>
      <c r="AR376" s="168">
        <v>0</v>
      </c>
      <c r="AS376" s="168">
        <v>0</v>
      </c>
      <c r="AT376" s="168">
        <v>0</v>
      </c>
      <c r="AU376" s="168">
        <v>0</v>
      </c>
      <c r="AV376" s="168">
        <v>0</v>
      </c>
      <c r="AW376" s="168">
        <v>0</v>
      </c>
      <c r="AX376" s="168">
        <v>0</v>
      </c>
      <c r="AY376" s="168">
        <v>0</v>
      </c>
      <c r="AZ376" s="168">
        <v>0</v>
      </c>
      <c r="BA376" s="168">
        <v>0</v>
      </c>
      <c r="BB376" s="168">
        <v>0</v>
      </c>
      <c r="BC376" s="168">
        <v>0</v>
      </c>
      <c r="BD376" s="168">
        <v>0</v>
      </c>
      <c r="BE376" s="168">
        <v>0</v>
      </c>
      <c r="BF376" s="168">
        <v>0</v>
      </c>
      <c r="BG376" s="168">
        <v>0</v>
      </c>
      <c r="BH376" s="168">
        <v>0</v>
      </c>
    </row>
    <row r="377" spans="1:60" ht="14.15" customHeight="1">
      <c r="A377" s="159">
        <v>370</v>
      </c>
      <c r="B377" s="58" t="s">
        <v>944</v>
      </c>
      <c r="C377" s="160">
        <v>1043496.0479999976</v>
      </c>
      <c r="D377" s="168">
        <v>0</v>
      </c>
      <c r="E377" s="168">
        <v>0</v>
      </c>
      <c r="F377" s="168">
        <v>0</v>
      </c>
      <c r="G377" s="168">
        <v>0</v>
      </c>
      <c r="H377" s="168">
        <v>0</v>
      </c>
      <c r="I377" s="168">
        <v>0</v>
      </c>
      <c r="J377" s="168">
        <v>0</v>
      </c>
      <c r="K377" s="168">
        <v>0</v>
      </c>
      <c r="L377" s="168">
        <v>0</v>
      </c>
      <c r="M377" s="168">
        <v>0</v>
      </c>
      <c r="N377" s="168">
        <v>0</v>
      </c>
      <c r="O377" s="168">
        <v>0</v>
      </c>
      <c r="P377" s="168">
        <v>0</v>
      </c>
      <c r="Q377" s="168">
        <v>0</v>
      </c>
      <c r="R377" s="168">
        <v>0</v>
      </c>
      <c r="S377" s="168">
        <v>0</v>
      </c>
      <c r="T377" s="168">
        <v>0</v>
      </c>
      <c r="U377" s="168">
        <v>29276.737999998033</v>
      </c>
      <c r="V377" s="168">
        <v>0</v>
      </c>
      <c r="W377" s="168">
        <v>0</v>
      </c>
      <c r="X377" s="168">
        <v>215408.01999999955</v>
      </c>
      <c r="Y377" s="168">
        <v>0</v>
      </c>
      <c r="Z377" s="168">
        <v>0</v>
      </c>
      <c r="AA377" s="168">
        <v>0</v>
      </c>
      <c r="AB377" s="168">
        <v>70770.919999999984</v>
      </c>
      <c r="AC377" s="168">
        <v>0</v>
      </c>
      <c r="AD377" s="168">
        <v>0</v>
      </c>
      <c r="AE377" s="168">
        <v>0</v>
      </c>
      <c r="AF377" s="168">
        <v>0</v>
      </c>
      <c r="AG377" s="168">
        <v>728040.37</v>
      </c>
      <c r="AH377" s="168">
        <v>0</v>
      </c>
      <c r="AI377" s="168">
        <v>0</v>
      </c>
      <c r="AJ377" s="168">
        <v>0</v>
      </c>
      <c r="AK377" s="168">
        <v>0</v>
      </c>
      <c r="AL377" s="168">
        <v>0</v>
      </c>
      <c r="AM377" s="168">
        <v>0</v>
      </c>
      <c r="AN377" s="168">
        <v>0</v>
      </c>
      <c r="AO377" s="168">
        <v>0</v>
      </c>
      <c r="AP377" s="168">
        <v>0</v>
      </c>
      <c r="AQ377" s="168">
        <v>0</v>
      </c>
      <c r="AR377" s="168">
        <v>0</v>
      </c>
      <c r="AS377" s="168">
        <v>0</v>
      </c>
      <c r="AT377" s="168">
        <v>0</v>
      </c>
      <c r="AU377" s="168">
        <v>0</v>
      </c>
      <c r="AV377" s="168">
        <v>0</v>
      </c>
      <c r="AW377" s="168">
        <v>0</v>
      </c>
      <c r="AX377" s="168">
        <v>0</v>
      </c>
      <c r="AY377" s="168">
        <v>0</v>
      </c>
      <c r="AZ377" s="168">
        <v>0</v>
      </c>
      <c r="BA377" s="168">
        <v>0</v>
      </c>
      <c r="BB377" s="168">
        <v>0</v>
      </c>
      <c r="BC377" s="168">
        <v>0</v>
      </c>
      <c r="BD377" s="168">
        <v>0</v>
      </c>
      <c r="BE377" s="168">
        <v>0</v>
      </c>
      <c r="BF377" s="168">
        <v>0</v>
      </c>
      <c r="BG377" s="168">
        <v>0</v>
      </c>
      <c r="BH377" s="168">
        <v>0</v>
      </c>
    </row>
    <row r="378" spans="1:60" ht="12.75" customHeight="1">
      <c r="A378" s="159">
        <v>371</v>
      </c>
      <c r="B378" s="58" t="s">
        <v>490</v>
      </c>
      <c r="C378" s="160">
        <v>0</v>
      </c>
      <c r="D378" s="168">
        <v>0</v>
      </c>
      <c r="E378" s="168">
        <v>0</v>
      </c>
      <c r="F378" s="168">
        <v>0</v>
      </c>
      <c r="G378" s="168">
        <v>0</v>
      </c>
      <c r="H378" s="168">
        <v>0</v>
      </c>
      <c r="I378" s="168">
        <v>0</v>
      </c>
      <c r="J378" s="168">
        <v>0</v>
      </c>
      <c r="K378" s="168">
        <v>0</v>
      </c>
      <c r="L378" s="168">
        <v>0</v>
      </c>
      <c r="M378" s="168">
        <v>0</v>
      </c>
      <c r="N378" s="168">
        <v>0</v>
      </c>
      <c r="O378" s="168">
        <v>0</v>
      </c>
      <c r="P378" s="168">
        <v>0</v>
      </c>
      <c r="Q378" s="168">
        <v>0</v>
      </c>
      <c r="R378" s="168">
        <v>0</v>
      </c>
      <c r="S378" s="168">
        <v>0</v>
      </c>
      <c r="T378" s="168">
        <v>0</v>
      </c>
      <c r="U378" s="168">
        <v>0</v>
      </c>
      <c r="V378" s="168">
        <v>0</v>
      </c>
      <c r="W378" s="168">
        <v>0</v>
      </c>
      <c r="X378" s="168">
        <v>0</v>
      </c>
      <c r="Y378" s="168">
        <v>0</v>
      </c>
      <c r="Z378" s="168">
        <v>0</v>
      </c>
      <c r="AA378" s="168">
        <v>0</v>
      </c>
      <c r="AB378" s="168">
        <v>0</v>
      </c>
      <c r="AC378" s="168">
        <v>0</v>
      </c>
      <c r="AD378" s="168">
        <v>0</v>
      </c>
      <c r="AE378" s="168">
        <v>0</v>
      </c>
      <c r="AF378" s="168">
        <v>0</v>
      </c>
      <c r="AG378" s="168">
        <v>0</v>
      </c>
      <c r="AH378" s="168">
        <v>0</v>
      </c>
      <c r="AI378" s="168">
        <v>0</v>
      </c>
      <c r="AJ378" s="168">
        <v>0</v>
      </c>
      <c r="AK378" s="168">
        <v>0</v>
      </c>
      <c r="AL378" s="168">
        <v>0</v>
      </c>
      <c r="AM378" s="168">
        <v>0</v>
      </c>
      <c r="AN378" s="168">
        <v>0</v>
      </c>
      <c r="AO378" s="168">
        <v>0</v>
      </c>
      <c r="AP378" s="168">
        <v>0</v>
      </c>
      <c r="AQ378" s="168">
        <v>0</v>
      </c>
      <c r="AR378" s="168">
        <v>0</v>
      </c>
      <c r="AS378" s="168">
        <v>0</v>
      </c>
      <c r="AT378" s="168">
        <v>0</v>
      </c>
      <c r="AU378" s="168">
        <v>0</v>
      </c>
      <c r="AV378" s="168">
        <v>0</v>
      </c>
      <c r="AW378" s="168">
        <v>0</v>
      </c>
      <c r="AX378" s="168">
        <v>0</v>
      </c>
      <c r="AY378" s="168">
        <v>0</v>
      </c>
      <c r="AZ378" s="168">
        <v>0</v>
      </c>
      <c r="BA378" s="168">
        <v>0</v>
      </c>
      <c r="BB378" s="168">
        <v>0</v>
      </c>
      <c r="BC378" s="168">
        <v>0</v>
      </c>
      <c r="BD378" s="168">
        <v>0</v>
      </c>
      <c r="BE378" s="168">
        <v>0</v>
      </c>
      <c r="BF378" s="168">
        <v>0</v>
      </c>
      <c r="BG378" s="168">
        <v>0</v>
      </c>
      <c r="BH378" s="168">
        <v>0</v>
      </c>
    </row>
    <row r="379" spans="1:60" ht="14.15" customHeight="1">
      <c r="A379" s="159">
        <v>372</v>
      </c>
      <c r="B379" s="58" t="s">
        <v>491</v>
      </c>
      <c r="C379" s="160">
        <v>-6159560.7300000004</v>
      </c>
      <c r="D379" s="168">
        <v>0</v>
      </c>
      <c r="E379" s="168">
        <v>0</v>
      </c>
      <c r="F379" s="168">
        <v>0</v>
      </c>
      <c r="G379" s="168">
        <v>0</v>
      </c>
      <c r="H379" s="168">
        <v>0</v>
      </c>
      <c r="I379" s="168">
        <v>0</v>
      </c>
      <c r="J379" s="168">
        <v>0</v>
      </c>
      <c r="K379" s="168">
        <v>0</v>
      </c>
      <c r="L379" s="168">
        <v>0</v>
      </c>
      <c r="M379" s="168">
        <v>0</v>
      </c>
      <c r="N379" s="168">
        <v>0</v>
      </c>
      <c r="O379" s="168">
        <v>0</v>
      </c>
      <c r="P379" s="168">
        <v>0</v>
      </c>
      <c r="Q379" s="168">
        <v>0</v>
      </c>
      <c r="R379" s="168">
        <v>0</v>
      </c>
      <c r="S379" s="168">
        <v>0</v>
      </c>
      <c r="T379" s="168">
        <v>0</v>
      </c>
      <c r="U379" s="168">
        <v>401.07000000000698</v>
      </c>
      <c r="V379" s="168">
        <v>0</v>
      </c>
      <c r="W379" s="168">
        <v>0</v>
      </c>
      <c r="X379" s="168">
        <v>0</v>
      </c>
      <c r="Y379" s="168">
        <v>0</v>
      </c>
      <c r="Z379" s="168">
        <v>0</v>
      </c>
      <c r="AA379" s="168">
        <v>0</v>
      </c>
      <c r="AB379" s="168">
        <v>0</v>
      </c>
      <c r="AC379" s="168">
        <v>0</v>
      </c>
      <c r="AD379" s="168">
        <v>0</v>
      </c>
      <c r="AE379" s="168">
        <v>0</v>
      </c>
      <c r="AF379" s="168">
        <v>0</v>
      </c>
      <c r="AG379" s="168">
        <v>0</v>
      </c>
      <c r="AH379" s="168">
        <v>0</v>
      </c>
      <c r="AI379" s="168">
        <v>0</v>
      </c>
      <c r="AJ379" s="168">
        <v>0</v>
      </c>
      <c r="AK379" s="168">
        <v>0</v>
      </c>
      <c r="AL379" s="168">
        <v>0</v>
      </c>
      <c r="AM379" s="168">
        <v>0</v>
      </c>
      <c r="AN379" s="168">
        <v>0</v>
      </c>
      <c r="AO379" s="168">
        <v>0</v>
      </c>
      <c r="AP379" s="168">
        <v>0</v>
      </c>
      <c r="AQ379" s="168">
        <v>0</v>
      </c>
      <c r="AR379" s="168">
        <v>0</v>
      </c>
      <c r="AS379" s="168">
        <v>0</v>
      </c>
      <c r="AT379" s="168">
        <v>0</v>
      </c>
      <c r="AU379" s="168">
        <v>0</v>
      </c>
      <c r="AV379" s="168">
        <v>-6159961.8000000007</v>
      </c>
      <c r="AW379" s="168">
        <v>0</v>
      </c>
      <c r="AX379" s="168">
        <v>0</v>
      </c>
      <c r="AY379" s="168">
        <v>0</v>
      </c>
      <c r="AZ379" s="168">
        <v>0</v>
      </c>
      <c r="BA379" s="168">
        <v>0</v>
      </c>
      <c r="BB379" s="168">
        <v>0</v>
      </c>
      <c r="BC379" s="168">
        <v>0</v>
      </c>
      <c r="BD379" s="168">
        <v>0</v>
      </c>
      <c r="BE379" s="168">
        <v>0</v>
      </c>
      <c r="BF379" s="168">
        <v>0</v>
      </c>
      <c r="BG379" s="168">
        <v>0</v>
      </c>
      <c r="BH379" s="168">
        <v>0</v>
      </c>
    </row>
    <row r="380" spans="1:60" ht="14.15" customHeight="1">
      <c r="A380" s="159">
        <v>373</v>
      </c>
      <c r="B380" s="58" t="s">
        <v>947</v>
      </c>
      <c r="C380" s="160">
        <v>774.66999999999985</v>
      </c>
      <c r="D380" s="168">
        <v>0</v>
      </c>
      <c r="E380" s="168">
        <v>0</v>
      </c>
      <c r="F380" s="168">
        <v>0</v>
      </c>
      <c r="G380" s="168">
        <v>0</v>
      </c>
      <c r="H380" s="168">
        <v>0</v>
      </c>
      <c r="I380" s="168">
        <v>0</v>
      </c>
      <c r="J380" s="168">
        <v>0</v>
      </c>
      <c r="K380" s="168">
        <v>0</v>
      </c>
      <c r="L380" s="168">
        <v>0</v>
      </c>
      <c r="M380" s="168">
        <v>0</v>
      </c>
      <c r="N380" s="168">
        <v>0</v>
      </c>
      <c r="O380" s="168">
        <v>0</v>
      </c>
      <c r="P380" s="168">
        <v>0</v>
      </c>
      <c r="Q380" s="168">
        <v>0</v>
      </c>
      <c r="R380" s="168">
        <v>0</v>
      </c>
      <c r="S380" s="168">
        <v>0</v>
      </c>
      <c r="T380" s="168">
        <v>0</v>
      </c>
      <c r="U380" s="168">
        <v>34.069999999999709</v>
      </c>
      <c r="V380" s="168">
        <v>0</v>
      </c>
      <c r="W380" s="168">
        <v>0</v>
      </c>
      <c r="X380" s="168">
        <v>0</v>
      </c>
      <c r="Y380" s="168">
        <v>0</v>
      </c>
      <c r="Z380" s="168">
        <v>0</v>
      </c>
      <c r="AA380" s="168">
        <v>0</v>
      </c>
      <c r="AB380" s="168">
        <v>-81.28</v>
      </c>
      <c r="AC380" s="168">
        <v>0</v>
      </c>
      <c r="AD380" s="168">
        <v>0</v>
      </c>
      <c r="AE380" s="168">
        <v>0</v>
      </c>
      <c r="AF380" s="168">
        <v>0</v>
      </c>
      <c r="AG380" s="168">
        <v>821.88000000000011</v>
      </c>
      <c r="AH380" s="168">
        <v>0</v>
      </c>
      <c r="AI380" s="168">
        <v>0</v>
      </c>
      <c r="AJ380" s="168">
        <v>0</v>
      </c>
      <c r="AK380" s="168">
        <v>0</v>
      </c>
      <c r="AL380" s="168">
        <v>0</v>
      </c>
      <c r="AM380" s="168">
        <v>0</v>
      </c>
      <c r="AN380" s="168">
        <v>0</v>
      </c>
      <c r="AO380" s="168">
        <v>0</v>
      </c>
      <c r="AP380" s="168">
        <v>0</v>
      </c>
      <c r="AQ380" s="168">
        <v>0</v>
      </c>
      <c r="AR380" s="168">
        <v>0</v>
      </c>
      <c r="AS380" s="168">
        <v>0</v>
      </c>
      <c r="AT380" s="168">
        <v>0</v>
      </c>
      <c r="AU380" s="168">
        <v>0</v>
      </c>
      <c r="AV380" s="168">
        <v>0</v>
      </c>
      <c r="AW380" s="168">
        <v>0</v>
      </c>
      <c r="AX380" s="168">
        <v>0</v>
      </c>
      <c r="AY380" s="168">
        <v>0</v>
      </c>
      <c r="AZ380" s="168">
        <v>0</v>
      </c>
      <c r="BA380" s="168">
        <v>0</v>
      </c>
      <c r="BB380" s="168">
        <v>0</v>
      </c>
      <c r="BC380" s="168">
        <v>0</v>
      </c>
      <c r="BD380" s="168">
        <v>0</v>
      </c>
      <c r="BE380" s="168">
        <v>0</v>
      </c>
      <c r="BF380" s="168">
        <v>0</v>
      </c>
      <c r="BG380" s="168">
        <v>0</v>
      </c>
      <c r="BH380" s="168">
        <v>0</v>
      </c>
    </row>
    <row r="381" spans="1:60" ht="14.15" customHeight="1">
      <c r="A381" s="159">
        <v>374</v>
      </c>
      <c r="B381" s="58" t="s">
        <v>948</v>
      </c>
      <c r="C381" s="160">
        <v>385.67000000000053</v>
      </c>
      <c r="D381" s="168">
        <v>0</v>
      </c>
      <c r="E381" s="168">
        <v>0</v>
      </c>
      <c r="F381" s="168">
        <v>0</v>
      </c>
      <c r="G381" s="168">
        <v>0</v>
      </c>
      <c r="H381" s="168">
        <v>0</v>
      </c>
      <c r="I381" s="168">
        <v>0</v>
      </c>
      <c r="J381" s="168">
        <v>0</v>
      </c>
      <c r="K381" s="168">
        <v>0</v>
      </c>
      <c r="L381" s="168">
        <v>0</v>
      </c>
      <c r="M381" s="168">
        <v>0</v>
      </c>
      <c r="N381" s="168">
        <v>0</v>
      </c>
      <c r="O381" s="168">
        <v>0</v>
      </c>
      <c r="P381" s="168">
        <v>0</v>
      </c>
      <c r="Q381" s="168">
        <v>0</v>
      </c>
      <c r="R381" s="168">
        <v>0</v>
      </c>
      <c r="S381" s="168">
        <v>0</v>
      </c>
      <c r="T381" s="168">
        <v>0</v>
      </c>
      <c r="U381" s="168">
        <v>7.4000000000005457</v>
      </c>
      <c r="V381" s="168">
        <v>0</v>
      </c>
      <c r="W381" s="168">
        <v>0</v>
      </c>
      <c r="X381" s="168">
        <v>0</v>
      </c>
      <c r="Y381" s="168">
        <v>0</v>
      </c>
      <c r="Z381" s="168">
        <v>0</v>
      </c>
      <c r="AA381" s="168">
        <v>0</v>
      </c>
      <c r="AB381" s="168">
        <v>-25.47</v>
      </c>
      <c r="AC381" s="168">
        <v>0</v>
      </c>
      <c r="AD381" s="168">
        <v>0</v>
      </c>
      <c r="AE381" s="168">
        <v>0</v>
      </c>
      <c r="AF381" s="168">
        <v>0</v>
      </c>
      <c r="AG381" s="168">
        <v>403.74</v>
      </c>
      <c r="AH381" s="168">
        <v>0</v>
      </c>
      <c r="AI381" s="168">
        <v>0</v>
      </c>
      <c r="AJ381" s="168">
        <v>0</v>
      </c>
      <c r="AK381" s="168">
        <v>0</v>
      </c>
      <c r="AL381" s="168">
        <v>0</v>
      </c>
      <c r="AM381" s="168">
        <v>0</v>
      </c>
      <c r="AN381" s="168">
        <v>0</v>
      </c>
      <c r="AO381" s="168">
        <v>0</v>
      </c>
      <c r="AP381" s="168">
        <v>0</v>
      </c>
      <c r="AQ381" s="168">
        <v>0</v>
      </c>
      <c r="AR381" s="168">
        <v>0</v>
      </c>
      <c r="AS381" s="168">
        <v>0</v>
      </c>
      <c r="AT381" s="168">
        <v>0</v>
      </c>
      <c r="AU381" s="168">
        <v>0</v>
      </c>
      <c r="AV381" s="168">
        <v>0</v>
      </c>
      <c r="AW381" s="168">
        <v>0</v>
      </c>
      <c r="AX381" s="168">
        <v>0</v>
      </c>
      <c r="AY381" s="168">
        <v>0</v>
      </c>
      <c r="AZ381" s="168">
        <v>0</v>
      </c>
      <c r="BA381" s="168">
        <v>0</v>
      </c>
      <c r="BB381" s="168">
        <v>0</v>
      </c>
      <c r="BC381" s="168">
        <v>0</v>
      </c>
      <c r="BD381" s="168">
        <v>0</v>
      </c>
      <c r="BE381" s="168">
        <v>0</v>
      </c>
      <c r="BF381" s="168">
        <v>0</v>
      </c>
      <c r="BG381" s="168">
        <v>0</v>
      </c>
      <c r="BH381" s="168">
        <v>0</v>
      </c>
    </row>
    <row r="382" spans="1:60" s="170" customFormat="1" ht="14.15" customHeight="1">
      <c r="A382" s="159">
        <v>375</v>
      </c>
      <c r="B382" s="58" t="s">
        <v>949</v>
      </c>
      <c r="C382" s="160">
        <v>439.25000000000028</v>
      </c>
      <c r="D382" s="168">
        <v>0</v>
      </c>
      <c r="E382" s="168">
        <v>0</v>
      </c>
      <c r="F382" s="168">
        <v>0</v>
      </c>
      <c r="G382" s="168">
        <v>0</v>
      </c>
      <c r="H382" s="168">
        <v>0</v>
      </c>
      <c r="I382" s="168">
        <v>0</v>
      </c>
      <c r="J382" s="168">
        <v>0</v>
      </c>
      <c r="K382" s="168">
        <v>0</v>
      </c>
      <c r="L382" s="168">
        <v>0</v>
      </c>
      <c r="M382" s="168">
        <v>0</v>
      </c>
      <c r="N382" s="168">
        <v>0</v>
      </c>
      <c r="O382" s="168">
        <v>0</v>
      </c>
      <c r="P382" s="168">
        <v>0</v>
      </c>
      <c r="Q382" s="168">
        <v>0</v>
      </c>
      <c r="R382" s="168">
        <v>0</v>
      </c>
      <c r="S382" s="168">
        <v>0</v>
      </c>
      <c r="T382" s="168">
        <v>0</v>
      </c>
      <c r="U382" s="168">
        <v>7.9700000000002547</v>
      </c>
      <c r="V382" s="168">
        <v>0</v>
      </c>
      <c r="W382" s="168">
        <v>0</v>
      </c>
      <c r="X382" s="168">
        <v>0</v>
      </c>
      <c r="Y382" s="168">
        <v>0</v>
      </c>
      <c r="Z382" s="168">
        <v>0</v>
      </c>
      <c r="AA382" s="168">
        <v>0</v>
      </c>
      <c r="AB382" s="168">
        <v>-13.55</v>
      </c>
      <c r="AC382" s="168">
        <v>0</v>
      </c>
      <c r="AD382" s="168">
        <v>0</v>
      </c>
      <c r="AE382" s="168">
        <v>0</v>
      </c>
      <c r="AF382" s="168">
        <v>0</v>
      </c>
      <c r="AG382" s="168">
        <v>444.83000000000004</v>
      </c>
      <c r="AH382" s="168">
        <v>0</v>
      </c>
      <c r="AI382" s="168">
        <v>0</v>
      </c>
      <c r="AJ382" s="168">
        <v>0</v>
      </c>
      <c r="AK382" s="168">
        <v>0</v>
      </c>
      <c r="AL382" s="168">
        <v>0</v>
      </c>
      <c r="AM382" s="168">
        <v>0</v>
      </c>
      <c r="AN382" s="168">
        <v>0</v>
      </c>
      <c r="AO382" s="168">
        <v>0</v>
      </c>
      <c r="AP382" s="168">
        <v>0</v>
      </c>
      <c r="AQ382" s="168">
        <v>0</v>
      </c>
      <c r="AR382" s="168">
        <v>0</v>
      </c>
      <c r="AS382" s="168">
        <v>0</v>
      </c>
      <c r="AT382" s="168">
        <v>0</v>
      </c>
      <c r="AU382" s="168">
        <v>0</v>
      </c>
      <c r="AV382" s="168">
        <v>0</v>
      </c>
      <c r="AW382" s="168">
        <v>0</v>
      </c>
      <c r="AX382" s="168">
        <v>0</v>
      </c>
      <c r="AY382" s="168">
        <v>0</v>
      </c>
      <c r="AZ382" s="168">
        <v>0</v>
      </c>
      <c r="BA382" s="168">
        <v>0</v>
      </c>
      <c r="BB382" s="168">
        <v>0</v>
      </c>
      <c r="BC382" s="168">
        <v>0</v>
      </c>
      <c r="BD382" s="168">
        <v>0</v>
      </c>
      <c r="BE382" s="168">
        <v>0</v>
      </c>
      <c r="BF382" s="168">
        <v>0</v>
      </c>
      <c r="BG382" s="168">
        <v>0</v>
      </c>
      <c r="BH382" s="168">
        <v>0</v>
      </c>
    </row>
    <row r="383" spans="1:60" ht="14.15" customHeight="1">
      <c r="A383" s="159">
        <v>376</v>
      </c>
      <c r="B383" s="58" t="s">
        <v>950</v>
      </c>
      <c r="C383" s="160">
        <v>6075.9300000000039</v>
      </c>
      <c r="D383" s="168">
        <v>0</v>
      </c>
      <c r="E383" s="168">
        <v>0</v>
      </c>
      <c r="F383" s="168">
        <v>0</v>
      </c>
      <c r="G383" s="168">
        <v>0</v>
      </c>
      <c r="H383" s="168">
        <v>0</v>
      </c>
      <c r="I383" s="168">
        <v>0</v>
      </c>
      <c r="J383" s="168">
        <v>0</v>
      </c>
      <c r="K383" s="168">
        <v>0</v>
      </c>
      <c r="L383" s="168">
        <v>0</v>
      </c>
      <c r="M383" s="168">
        <v>0</v>
      </c>
      <c r="N383" s="168">
        <v>0</v>
      </c>
      <c r="O383" s="168">
        <v>0</v>
      </c>
      <c r="P383" s="168">
        <v>0</v>
      </c>
      <c r="Q383" s="168">
        <v>0</v>
      </c>
      <c r="R383" s="168">
        <v>0</v>
      </c>
      <c r="S383" s="168">
        <v>0</v>
      </c>
      <c r="T383" s="168">
        <v>0</v>
      </c>
      <c r="U383" s="168">
        <v>41.770000000004075</v>
      </c>
      <c r="V383" s="168">
        <v>0</v>
      </c>
      <c r="W383" s="168">
        <v>0</v>
      </c>
      <c r="X383" s="168">
        <v>0</v>
      </c>
      <c r="Y383" s="168">
        <v>0</v>
      </c>
      <c r="Z383" s="168">
        <v>0</v>
      </c>
      <c r="AA383" s="168">
        <v>0</v>
      </c>
      <c r="AB383" s="168">
        <v>374.66999999999996</v>
      </c>
      <c r="AC383" s="168">
        <v>0</v>
      </c>
      <c r="AD383" s="168">
        <v>0</v>
      </c>
      <c r="AE383" s="168">
        <v>0</v>
      </c>
      <c r="AF383" s="168">
        <v>0</v>
      </c>
      <c r="AG383" s="168">
        <v>5659.49</v>
      </c>
      <c r="AH383" s="168">
        <v>0</v>
      </c>
      <c r="AI383" s="168">
        <v>0</v>
      </c>
      <c r="AJ383" s="168">
        <v>0</v>
      </c>
      <c r="AK383" s="168">
        <v>0</v>
      </c>
      <c r="AL383" s="168">
        <v>0</v>
      </c>
      <c r="AM383" s="168">
        <v>0</v>
      </c>
      <c r="AN383" s="168">
        <v>0</v>
      </c>
      <c r="AO383" s="168">
        <v>0</v>
      </c>
      <c r="AP383" s="168">
        <v>0</v>
      </c>
      <c r="AQ383" s="168">
        <v>0</v>
      </c>
      <c r="AR383" s="168">
        <v>0</v>
      </c>
      <c r="AS383" s="168">
        <v>0</v>
      </c>
      <c r="AT383" s="168">
        <v>0</v>
      </c>
      <c r="AU383" s="168">
        <v>0</v>
      </c>
      <c r="AV383" s="168">
        <v>0</v>
      </c>
      <c r="AW383" s="168">
        <v>0</v>
      </c>
      <c r="AX383" s="168">
        <v>0</v>
      </c>
      <c r="AY383" s="168">
        <v>0</v>
      </c>
      <c r="AZ383" s="168">
        <v>0</v>
      </c>
      <c r="BA383" s="168">
        <v>0</v>
      </c>
      <c r="BB383" s="168">
        <v>0</v>
      </c>
      <c r="BC383" s="168">
        <v>0</v>
      </c>
      <c r="BD383" s="168">
        <v>0</v>
      </c>
      <c r="BE383" s="168">
        <v>0</v>
      </c>
      <c r="BF383" s="168">
        <v>0</v>
      </c>
      <c r="BG383" s="168">
        <v>0</v>
      </c>
      <c r="BH383" s="168">
        <v>0</v>
      </c>
    </row>
    <row r="384" spans="1:60" ht="14.15" customHeight="1">
      <c r="A384" s="159">
        <v>377</v>
      </c>
      <c r="B384" s="171" t="s">
        <v>951</v>
      </c>
      <c r="C384" s="160">
        <v>48.58000000000029</v>
      </c>
      <c r="D384" s="168">
        <v>0</v>
      </c>
      <c r="E384" s="168">
        <v>0</v>
      </c>
      <c r="F384" s="168">
        <v>0</v>
      </c>
      <c r="G384" s="168">
        <v>0</v>
      </c>
      <c r="H384" s="168">
        <v>0</v>
      </c>
      <c r="I384" s="168">
        <v>0</v>
      </c>
      <c r="J384" s="168">
        <v>0</v>
      </c>
      <c r="K384" s="168">
        <v>0</v>
      </c>
      <c r="L384" s="168">
        <v>0</v>
      </c>
      <c r="M384" s="168">
        <v>0</v>
      </c>
      <c r="N384" s="168">
        <v>0</v>
      </c>
      <c r="O384" s="168">
        <v>0</v>
      </c>
      <c r="P384" s="168">
        <v>0</v>
      </c>
      <c r="Q384" s="168">
        <v>0</v>
      </c>
      <c r="R384" s="168">
        <v>0</v>
      </c>
      <c r="S384" s="168">
        <v>0</v>
      </c>
      <c r="T384" s="168">
        <v>0</v>
      </c>
      <c r="U384" s="168">
        <v>27.430000000000291</v>
      </c>
      <c r="V384" s="168">
        <v>0</v>
      </c>
      <c r="W384" s="168">
        <v>0</v>
      </c>
      <c r="X384" s="168">
        <v>0</v>
      </c>
      <c r="Y384" s="168">
        <v>0</v>
      </c>
      <c r="Z384" s="168">
        <v>0</v>
      </c>
      <c r="AA384" s="168">
        <v>0</v>
      </c>
      <c r="AB384" s="168">
        <v>-2.4900000000000002</v>
      </c>
      <c r="AC384" s="168">
        <v>0</v>
      </c>
      <c r="AD384" s="168">
        <v>0</v>
      </c>
      <c r="AE384" s="168">
        <v>0</v>
      </c>
      <c r="AF384" s="168">
        <v>0</v>
      </c>
      <c r="AG384" s="168">
        <v>23.64</v>
      </c>
      <c r="AH384" s="168">
        <v>0</v>
      </c>
      <c r="AI384" s="168">
        <v>0</v>
      </c>
      <c r="AJ384" s="168">
        <v>0</v>
      </c>
      <c r="AK384" s="168">
        <v>0</v>
      </c>
      <c r="AL384" s="168">
        <v>0</v>
      </c>
      <c r="AM384" s="168">
        <v>0</v>
      </c>
      <c r="AN384" s="168">
        <v>0</v>
      </c>
      <c r="AO384" s="168">
        <v>0</v>
      </c>
      <c r="AP384" s="168">
        <v>0</v>
      </c>
      <c r="AQ384" s="168">
        <v>0</v>
      </c>
      <c r="AR384" s="168">
        <v>0</v>
      </c>
      <c r="AS384" s="168">
        <v>0</v>
      </c>
      <c r="AT384" s="168">
        <v>0</v>
      </c>
      <c r="AU384" s="168">
        <v>0</v>
      </c>
      <c r="AV384" s="168">
        <v>0</v>
      </c>
      <c r="AW384" s="168">
        <v>0</v>
      </c>
      <c r="AX384" s="168">
        <v>0</v>
      </c>
      <c r="AY384" s="168">
        <v>0</v>
      </c>
      <c r="AZ384" s="168">
        <v>0</v>
      </c>
      <c r="BA384" s="168">
        <v>0</v>
      </c>
      <c r="BB384" s="168">
        <v>0</v>
      </c>
      <c r="BC384" s="168">
        <v>0</v>
      </c>
      <c r="BD384" s="168">
        <v>0</v>
      </c>
      <c r="BE384" s="168">
        <v>0</v>
      </c>
      <c r="BF384" s="168">
        <v>0</v>
      </c>
      <c r="BG384" s="168">
        <v>0</v>
      </c>
      <c r="BH384" s="168">
        <v>0</v>
      </c>
    </row>
    <row r="385" spans="1:60" ht="14.15" customHeight="1">
      <c r="A385" s="159">
        <v>378</v>
      </c>
      <c r="B385" s="226" t="s">
        <v>952</v>
      </c>
      <c r="C385" s="196">
        <v>-5103620.0320000034</v>
      </c>
      <c r="D385" s="196">
        <v>0</v>
      </c>
      <c r="E385" s="196">
        <v>0</v>
      </c>
      <c r="F385" s="196">
        <v>0</v>
      </c>
      <c r="G385" s="196">
        <v>0</v>
      </c>
      <c r="H385" s="196">
        <v>0</v>
      </c>
      <c r="I385" s="196">
        <v>0</v>
      </c>
      <c r="J385" s="196">
        <v>0</v>
      </c>
      <c r="K385" s="196">
        <v>0</v>
      </c>
      <c r="L385" s="196">
        <v>0</v>
      </c>
      <c r="M385" s="196">
        <v>0</v>
      </c>
      <c r="N385" s="196">
        <v>0</v>
      </c>
      <c r="O385" s="196">
        <v>0</v>
      </c>
      <c r="P385" s="196">
        <v>0</v>
      </c>
      <c r="Q385" s="196">
        <v>0</v>
      </c>
      <c r="R385" s="196">
        <v>0</v>
      </c>
      <c r="S385" s="196">
        <v>0</v>
      </c>
      <c r="T385" s="196">
        <v>0</v>
      </c>
      <c r="U385" s="196">
        <v>30821.057999998029</v>
      </c>
      <c r="V385" s="196">
        <v>0</v>
      </c>
      <c r="W385" s="196">
        <v>0</v>
      </c>
      <c r="X385" s="196">
        <v>215408.01999999955</v>
      </c>
      <c r="Y385" s="196">
        <v>0</v>
      </c>
      <c r="Z385" s="196">
        <v>0</v>
      </c>
      <c r="AA385" s="196">
        <v>0</v>
      </c>
      <c r="AB385" s="196">
        <v>71071.719999999972</v>
      </c>
      <c r="AC385" s="196">
        <v>0</v>
      </c>
      <c r="AD385" s="196">
        <v>0</v>
      </c>
      <c r="AE385" s="196">
        <v>0</v>
      </c>
      <c r="AF385" s="196">
        <v>0</v>
      </c>
      <c r="AG385" s="196">
        <v>739040.97</v>
      </c>
      <c r="AH385" s="196">
        <v>0</v>
      </c>
      <c r="AI385" s="196">
        <v>0</v>
      </c>
      <c r="AJ385" s="196">
        <v>0</v>
      </c>
      <c r="AK385" s="196">
        <v>0</v>
      </c>
      <c r="AL385" s="196">
        <v>0</v>
      </c>
      <c r="AM385" s="196">
        <v>0</v>
      </c>
      <c r="AN385" s="196">
        <v>0</v>
      </c>
      <c r="AO385" s="196">
        <v>0</v>
      </c>
      <c r="AP385" s="196">
        <v>0</v>
      </c>
      <c r="AQ385" s="196">
        <v>0</v>
      </c>
      <c r="AR385" s="196">
        <v>0</v>
      </c>
      <c r="AS385" s="196">
        <v>0</v>
      </c>
      <c r="AT385" s="196">
        <v>0</v>
      </c>
      <c r="AU385" s="196">
        <v>0</v>
      </c>
      <c r="AV385" s="196">
        <v>-6159961.8000000007</v>
      </c>
      <c r="AW385" s="196">
        <v>0</v>
      </c>
      <c r="AX385" s="196">
        <v>0</v>
      </c>
      <c r="AY385" s="196">
        <v>0</v>
      </c>
      <c r="AZ385" s="196">
        <v>0</v>
      </c>
      <c r="BA385" s="196">
        <v>0</v>
      </c>
      <c r="BB385" s="196">
        <v>0</v>
      </c>
      <c r="BC385" s="196">
        <v>0</v>
      </c>
      <c r="BD385" s="196">
        <v>0</v>
      </c>
      <c r="BE385" s="196">
        <v>0</v>
      </c>
      <c r="BF385" s="196">
        <v>0</v>
      </c>
      <c r="BG385" s="196">
        <v>0</v>
      </c>
      <c r="BH385" s="196">
        <v>0</v>
      </c>
    </row>
    <row r="386" spans="1:60" ht="14.15" customHeight="1">
      <c r="A386" s="159">
        <v>379</v>
      </c>
      <c r="B386" s="233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</row>
    <row r="387" spans="1:60" ht="14.15" customHeight="1">
      <c r="A387" s="159">
        <v>380</v>
      </c>
      <c r="B387" s="226" t="s">
        <v>953</v>
      </c>
      <c r="C387" s="174">
        <v>-6810104.4930000026</v>
      </c>
      <c r="D387" s="174">
        <v>0</v>
      </c>
      <c r="E387" s="174">
        <v>0</v>
      </c>
      <c r="F387" s="174">
        <v>0</v>
      </c>
      <c r="G387" s="174">
        <v>0</v>
      </c>
      <c r="H387" s="174">
        <v>0</v>
      </c>
      <c r="I387" s="174">
        <v>0</v>
      </c>
      <c r="J387" s="174">
        <v>0</v>
      </c>
      <c r="K387" s="174">
        <v>0</v>
      </c>
      <c r="L387" s="174">
        <v>0</v>
      </c>
      <c r="M387" s="174">
        <v>0</v>
      </c>
      <c r="N387" s="174">
        <v>0</v>
      </c>
      <c r="O387" s="174">
        <v>0</v>
      </c>
      <c r="P387" s="174">
        <v>0</v>
      </c>
      <c r="Q387" s="174">
        <v>0</v>
      </c>
      <c r="R387" s="174">
        <v>0</v>
      </c>
      <c r="S387" s="174">
        <v>0</v>
      </c>
      <c r="T387" s="174">
        <v>21148.080000000002</v>
      </c>
      <c r="U387" s="174">
        <v>42023.206999998336</v>
      </c>
      <c r="V387" s="174">
        <v>0</v>
      </c>
      <c r="W387" s="174">
        <v>0</v>
      </c>
      <c r="X387" s="174">
        <v>215408.01999999955</v>
      </c>
      <c r="Y387" s="174">
        <v>0</v>
      </c>
      <c r="Z387" s="174">
        <v>0</v>
      </c>
      <c r="AA387" s="174">
        <v>0</v>
      </c>
      <c r="AB387" s="174">
        <v>95939.059999999969</v>
      </c>
      <c r="AC387" s="174">
        <v>0</v>
      </c>
      <c r="AD387" s="174">
        <v>0</v>
      </c>
      <c r="AE387" s="174">
        <v>0</v>
      </c>
      <c r="AF387" s="174">
        <v>-2257483</v>
      </c>
      <c r="AG387" s="174">
        <v>1237190.04</v>
      </c>
      <c r="AH387" s="174">
        <v>-4368.0999999999995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-6159961.8000000007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</row>
    <row r="388" spans="1:60" ht="14.15" customHeight="1">
      <c r="A388" s="159">
        <v>381</v>
      </c>
      <c r="B388" s="170"/>
      <c r="C388" s="194"/>
      <c r="D388" s="174"/>
      <c r="E388" s="174"/>
      <c r="F388" s="174"/>
      <c r="G388" s="174"/>
      <c r="H388" s="174"/>
      <c r="I388" s="174"/>
      <c r="J388" s="174"/>
      <c r="K388" s="174"/>
      <c r="L388" s="174"/>
      <c r="M388" s="174"/>
      <c r="N388" s="174"/>
      <c r="O388" s="174"/>
      <c r="P388" s="174"/>
      <c r="Q388" s="174"/>
      <c r="R388" s="174"/>
      <c r="S388" s="174"/>
      <c r="T388" s="174"/>
      <c r="U388" s="174"/>
      <c r="V388" s="174"/>
      <c r="W388" s="174"/>
      <c r="X388" s="174"/>
      <c r="Y388" s="174"/>
      <c r="Z388" s="174"/>
      <c r="AA388" s="174"/>
      <c r="AB388" s="174"/>
      <c r="AC388" s="174"/>
      <c r="AD388" s="174"/>
      <c r="AE388" s="174"/>
      <c r="AF388" s="174"/>
      <c r="AG388" s="174"/>
      <c r="AH388" s="174"/>
      <c r="AI388" s="174"/>
      <c r="AJ388" s="174"/>
      <c r="AK388" s="174"/>
      <c r="AL388" s="174"/>
      <c r="AM388" s="174"/>
      <c r="AN388" s="174"/>
      <c r="AO388" s="174"/>
      <c r="AP388" s="174"/>
      <c r="AQ388" s="174"/>
      <c r="AR388" s="174"/>
      <c r="AS388" s="174"/>
      <c r="AT388" s="174"/>
      <c r="AU388" s="174"/>
      <c r="AV388" s="174"/>
      <c r="AW388" s="174"/>
      <c r="AX388" s="174"/>
      <c r="AY388" s="174"/>
      <c r="AZ388" s="174"/>
      <c r="BA388" s="174"/>
      <c r="BB388" s="174"/>
      <c r="BC388" s="174"/>
      <c r="BD388" s="174"/>
      <c r="BE388" s="174"/>
      <c r="BF388" s="174"/>
      <c r="BG388" s="174"/>
      <c r="BH388" s="174"/>
    </row>
    <row r="389" spans="1:60" ht="14.15" customHeight="1">
      <c r="A389" s="159">
        <v>382</v>
      </c>
      <c r="B389" s="59" t="s">
        <v>954</v>
      </c>
      <c r="C389" s="263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</row>
    <row r="390" spans="1:60" ht="14.15" customHeight="1">
      <c r="A390" s="159">
        <v>383</v>
      </c>
      <c r="B390" s="58" t="s">
        <v>955</v>
      </c>
      <c r="C390" s="160">
        <v>-0.13999999999941792</v>
      </c>
      <c r="D390" s="168">
        <v>0</v>
      </c>
      <c r="E390" s="168">
        <v>0</v>
      </c>
      <c r="F390" s="168">
        <v>0</v>
      </c>
      <c r="G390" s="168">
        <v>0</v>
      </c>
      <c r="H390" s="168">
        <v>0</v>
      </c>
      <c r="I390" s="168">
        <v>0</v>
      </c>
      <c r="J390" s="168">
        <v>0</v>
      </c>
      <c r="K390" s="168">
        <v>0</v>
      </c>
      <c r="L390" s="168">
        <v>0</v>
      </c>
      <c r="M390" s="168">
        <v>0</v>
      </c>
      <c r="N390" s="168">
        <v>0</v>
      </c>
      <c r="O390" s="168">
        <v>0</v>
      </c>
      <c r="P390" s="168">
        <v>0</v>
      </c>
      <c r="Q390" s="168">
        <v>0</v>
      </c>
      <c r="R390" s="168">
        <v>0</v>
      </c>
      <c r="S390" s="168">
        <v>0</v>
      </c>
      <c r="T390" s="168">
        <v>0</v>
      </c>
      <c r="U390" s="168">
        <v>-0.13999999999941792</v>
      </c>
      <c r="V390" s="168">
        <v>0</v>
      </c>
      <c r="W390" s="168">
        <v>0</v>
      </c>
      <c r="X390" s="168">
        <v>0</v>
      </c>
      <c r="Y390" s="168">
        <v>0</v>
      </c>
      <c r="Z390" s="168">
        <v>0</v>
      </c>
      <c r="AA390" s="168">
        <v>0</v>
      </c>
      <c r="AB390" s="168">
        <v>0</v>
      </c>
      <c r="AC390" s="168">
        <v>0</v>
      </c>
      <c r="AD390" s="168">
        <v>0</v>
      </c>
      <c r="AE390" s="168">
        <v>0</v>
      </c>
      <c r="AF390" s="168">
        <v>0</v>
      </c>
      <c r="AG390" s="168">
        <v>0</v>
      </c>
      <c r="AH390" s="168">
        <v>0</v>
      </c>
      <c r="AI390" s="168">
        <v>0</v>
      </c>
      <c r="AJ390" s="168">
        <v>0</v>
      </c>
      <c r="AK390" s="168">
        <v>0</v>
      </c>
      <c r="AL390" s="168">
        <v>0</v>
      </c>
      <c r="AM390" s="168">
        <v>0</v>
      </c>
      <c r="AN390" s="168">
        <v>0</v>
      </c>
      <c r="AO390" s="168">
        <v>0</v>
      </c>
      <c r="AP390" s="168">
        <v>0</v>
      </c>
      <c r="AQ390" s="168">
        <v>0</v>
      </c>
      <c r="AR390" s="168">
        <v>0</v>
      </c>
      <c r="AS390" s="168">
        <v>0</v>
      </c>
      <c r="AT390" s="168">
        <v>0</v>
      </c>
      <c r="AU390" s="168">
        <v>0</v>
      </c>
      <c r="AV390" s="168">
        <v>0</v>
      </c>
      <c r="AW390" s="168">
        <v>0</v>
      </c>
      <c r="AX390" s="168">
        <v>0</v>
      </c>
      <c r="AY390" s="168">
        <v>0</v>
      </c>
      <c r="AZ390" s="168">
        <v>0</v>
      </c>
      <c r="BA390" s="168">
        <v>0</v>
      </c>
      <c r="BB390" s="168">
        <v>0</v>
      </c>
      <c r="BC390" s="168">
        <v>0</v>
      </c>
      <c r="BD390" s="168">
        <v>0</v>
      </c>
      <c r="BE390" s="168">
        <v>0</v>
      </c>
      <c r="BF390" s="168">
        <v>0</v>
      </c>
      <c r="BG390" s="168">
        <v>0</v>
      </c>
      <c r="BH390" s="168">
        <v>0</v>
      </c>
    </row>
    <row r="391" spans="1:60" ht="14.15" customHeight="1">
      <c r="A391" s="159">
        <v>384</v>
      </c>
      <c r="B391" s="58" t="s">
        <v>957</v>
      </c>
      <c r="C391" s="160">
        <v>30898.460000000057</v>
      </c>
      <c r="D391" s="168">
        <v>0</v>
      </c>
      <c r="E391" s="168">
        <v>0</v>
      </c>
      <c r="F391" s="168">
        <v>0</v>
      </c>
      <c r="G391" s="168">
        <v>0</v>
      </c>
      <c r="H391" s="168">
        <v>0</v>
      </c>
      <c r="I391" s="168">
        <v>0</v>
      </c>
      <c r="J391" s="168">
        <v>0</v>
      </c>
      <c r="K391" s="168">
        <v>0</v>
      </c>
      <c r="L391" s="168">
        <v>0</v>
      </c>
      <c r="M391" s="168">
        <v>0</v>
      </c>
      <c r="N391" s="168">
        <v>0</v>
      </c>
      <c r="O391" s="168">
        <v>0</v>
      </c>
      <c r="P391" s="168">
        <v>0</v>
      </c>
      <c r="Q391" s="168">
        <v>0</v>
      </c>
      <c r="R391" s="168">
        <v>0</v>
      </c>
      <c r="S391" s="168">
        <v>0</v>
      </c>
      <c r="T391" s="168">
        <v>0</v>
      </c>
      <c r="U391" s="168">
        <v>4.440000000060536</v>
      </c>
      <c r="V391" s="168">
        <v>0</v>
      </c>
      <c r="W391" s="168">
        <v>0</v>
      </c>
      <c r="X391" s="168">
        <v>0</v>
      </c>
      <c r="Y391" s="168">
        <v>0</v>
      </c>
      <c r="Z391" s="168">
        <v>0</v>
      </c>
      <c r="AA391" s="168">
        <v>0</v>
      </c>
      <c r="AB391" s="168">
        <v>5321.99</v>
      </c>
      <c r="AC391" s="168">
        <v>0</v>
      </c>
      <c r="AD391" s="168">
        <v>0</v>
      </c>
      <c r="AE391" s="168">
        <v>0</v>
      </c>
      <c r="AF391" s="168">
        <v>0</v>
      </c>
      <c r="AG391" s="168">
        <v>25572.03</v>
      </c>
      <c r="AH391" s="168">
        <v>0</v>
      </c>
      <c r="AI391" s="168">
        <v>0</v>
      </c>
      <c r="AJ391" s="168">
        <v>0</v>
      </c>
      <c r="AK391" s="168">
        <v>0</v>
      </c>
      <c r="AL391" s="168">
        <v>0</v>
      </c>
      <c r="AM391" s="168">
        <v>0</v>
      </c>
      <c r="AN391" s="168">
        <v>0</v>
      </c>
      <c r="AO391" s="168">
        <v>0</v>
      </c>
      <c r="AP391" s="168">
        <v>0</v>
      </c>
      <c r="AQ391" s="168">
        <v>0</v>
      </c>
      <c r="AR391" s="168">
        <v>0</v>
      </c>
      <c r="AS391" s="168">
        <v>0</v>
      </c>
      <c r="AT391" s="168">
        <v>0</v>
      </c>
      <c r="AU391" s="168">
        <v>0</v>
      </c>
      <c r="AV391" s="168">
        <v>0</v>
      </c>
      <c r="AW391" s="168">
        <v>0</v>
      </c>
      <c r="AX391" s="168">
        <v>0</v>
      </c>
      <c r="AY391" s="168">
        <v>0</v>
      </c>
      <c r="AZ391" s="168">
        <v>0</v>
      </c>
      <c r="BA391" s="168">
        <v>0</v>
      </c>
      <c r="BB391" s="168">
        <v>0</v>
      </c>
      <c r="BC391" s="168">
        <v>0</v>
      </c>
      <c r="BD391" s="168">
        <v>0</v>
      </c>
      <c r="BE391" s="168">
        <v>0</v>
      </c>
      <c r="BF391" s="168">
        <v>0</v>
      </c>
      <c r="BG391" s="168">
        <v>0</v>
      </c>
      <c r="BH391" s="168">
        <v>0</v>
      </c>
    </row>
    <row r="392" spans="1:60" ht="14.15" customHeight="1">
      <c r="A392" s="159">
        <v>385</v>
      </c>
      <c r="B392" s="58" t="s">
        <v>958</v>
      </c>
      <c r="C392" s="160">
        <v>78715.400000000067</v>
      </c>
      <c r="D392" s="168">
        <v>0</v>
      </c>
      <c r="E392" s="168">
        <v>0</v>
      </c>
      <c r="F392" s="168">
        <v>0</v>
      </c>
      <c r="G392" s="168">
        <v>0</v>
      </c>
      <c r="H392" s="168">
        <v>0</v>
      </c>
      <c r="I392" s="168">
        <v>0</v>
      </c>
      <c r="J392" s="168">
        <v>0</v>
      </c>
      <c r="K392" s="168">
        <v>0</v>
      </c>
      <c r="L392" s="168">
        <v>0</v>
      </c>
      <c r="M392" s="168">
        <v>0</v>
      </c>
      <c r="N392" s="168">
        <v>0</v>
      </c>
      <c r="O392" s="168">
        <v>0</v>
      </c>
      <c r="P392" s="168">
        <v>0</v>
      </c>
      <c r="Q392" s="168">
        <v>0</v>
      </c>
      <c r="R392" s="168">
        <v>0</v>
      </c>
      <c r="S392" s="168">
        <v>0</v>
      </c>
      <c r="T392" s="168">
        <v>0</v>
      </c>
      <c r="U392" s="168">
        <v>57.080000000074506</v>
      </c>
      <c r="V392" s="168">
        <v>0</v>
      </c>
      <c r="W392" s="168">
        <v>0</v>
      </c>
      <c r="X392" s="168">
        <v>0</v>
      </c>
      <c r="Y392" s="168">
        <v>0</v>
      </c>
      <c r="Z392" s="168">
        <v>0</v>
      </c>
      <c r="AA392" s="168">
        <v>0</v>
      </c>
      <c r="AB392" s="168">
        <v>2868.0599999999995</v>
      </c>
      <c r="AC392" s="168">
        <v>0</v>
      </c>
      <c r="AD392" s="168">
        <v>0</v>
      </c>
      <c r="AE392" s="168">
        <v>0</v>
      </c>
      <c r="AF392" s="168">
        <v>0</v>
      </c>
      <c r="AG392" s="168">
        <v>75790.259999999995</v>
      </c>
      <c r="AH392" s="168">
        <v>0</v>
      </c>
      <c r="AI392" s="168">
        <v>0</v>
      </c>
      <c r="AJ392" s="168">
        <v>0</v>
      </c>
      <c r="AK392" s="168">
        <v>0</v>
      </c>
      <c r="AL392" s="168">
        <v>0</v>
      </c>
      <c r="AM392" s="168">
        <v>0</v>
      </c>
      <c r="AN392" s="168">
        <v>0</v>
      </c>
      <c r="AO392" s="168">
        <v>0</v>
      </c>
      <c r="AP392" s="168">
        <v>0</v>
      </c>
      <c r="AQ392" s="168">
        <v>0</v>
      </c>
      <c r="AR392" s="168">
        <v>0</v>
      </c>
      <c r="AS392" s="168">
        <v>0</v>
      </c>
      <c r="AT392" s="168">
        <v>0</v>
      </c>
      <c r="AU392" s="168">
        <v>0</v>
      </c>
      <c r="AV392" s="168">
        <v>0</v>
      </c>
      <c r="AW392" s="168">
        <v>0</v>
      </c>
      <c r="AX392" s="168">
        <v>0</v>
      </c>
      <c r="AY392" s="168">
        <v>0</v>
      </c>
      <c r="AZ392" s="168">
        <v>0</v>
      </c>
      <c r="BA392" s="168">
        <v>0</v>
      </c>
      <c r="BB392" s="168">
        <v>0</v>
      </c>
      <c r="BC392" s="168">
        <v>0</v>
      </c>
      <c r="BD392" s="168">
        <v>0</v>
      </c>
      <c r="BE392" s="168">
        <v>0</v>
      </c>
      <c r="BF392" s="168">
        <v>0</v>
      </c>
      <c r="BG392" s="168">
        <v>0</v>
      </c>
      <c r="BH392" s="168">
        <v>0</v>
      </c>
    </row>
    <row r="393" spans="1:60" ht="14.15" customHeight="1">
      <c r="A393" s="159">
        <v>386</v>
      </c>
      <c r="B393" s="58" t="s">
        <v>959</v>
      </c>
      <c r="C393" s="160">
        <v>0</v>
      </c>
      <c r="D393" s="168">
        <v>0</v>
      </c>
      <c r="E393" s="168">
        <v>0</v>
      </c>
      <c r="F393" s="168">
        <v>0</v>
      </c>
      <c r="G393" s="168">
        <v>0</v>
      </c>
      <c r="H393" s="168">
        <v>0</v>
      </c>
      <c r="I393" s="168">
        <v>0</v>
      </c>
      <c r="J393" s="168">
        <v>0</v>
      </c>
      <c r="K393" s="168">
        <v>0</v>
      </c>
      <c r="L393" s="168">
        <v>0</v>
      </c>
      <c r="M393" s="168">
        <v>0</v>
      </c>
      <c r="N393" s="168">
        <v>0</v>
      </c>
      <c r="O393" s="168">
        <v>0</v>
      </c>
      <c r="P393" s="168">
        <v>0</v>
      </c>
      <c r="Q393" s="168">
        <v>0</v>
      </c>
      <c r="R393" s="168">
        <v>0</v>
      </c>
      <c r="S393" s="168">
        <v>0</v>
      </c>
      <c r="T393" s="168">
        <v>0</v>
      </c>
      <c r="U393" s="168">
        <v>0</v>
      </c>
      <c r="V393" s="168">
        <v>0</v>
      </c>
      <c r="W393" s="168">
        <v>0</v>
      </c>
      <c r="X393" s="168">
        <v>0</v>
      </c>
      <c r="Y393" s="168">
        <v>0</v>
      </c>
      <c r="Z393" s="168">
        <v>0</v>
      </c>
      <c r="AA393" s="168">
        <v>0</v>
      </c>
      <c r="AB393" s="168">
        <v>0</v>
      </c>
      <c r="AC393" s="168">
        <v>0</v>
      </c>
      <c r="AD393" s="168">
        <v>0</v>
      </c>
      <c r="AE393" s="168">
        <v>0</v>
      </c>
      <c r="AF393" s="168">
        <v>0</v>
      </c>
      <c r="AG393" s="168">
        <v>0</v>
      </c>
      <c r="AH393" s="168">
        <v>0</v>
      </c>
      <c r="AI393" s="168">
        <v>0</v>
      </c>
      <c r="AJ393" s="168">
        <v>0</v>
      </c>
      <c r="AK393" s="168">
        <v>0</v>
      </c>
      <c r="AL393" s="168">
        <v>0</v>
      </c>
      <c r="AM393" s="168">
        <v>0</v>
      </c>
      <c r="AN393" s="168">
        <v>0</v>
      </c>
      <c r="AO393" s="168">
        <v>0</v>
      </c>
      <c r="AP393" s="168">
        <v>0</v>
      </c>
      <c r="AQ393" s="168">
        <v>0</v>
      </c>
      <c r="AR393" s="168">
        <v>0</v>
      </c>
      <c r="AS393" s="168">
        <v>0</v>
      </c>
      <c r="AT393" s="168">
        <v>0</v>
      </c>
      <c r="AU393" s="168">
        <v>0</v>
      </c>
      <c r="AV393" s="168">
        <v>0</v>
      </c>
      <c r="AW393" s="168">
        <v>0</v>
      </c>
      <c r="AX393" s="168">
        <v>0</v>
      </c>
      <c r="AY393" s="168">
        <v>0</v>
      </c>
      <c r="AZ393" s="168">
        <v>0</v>
      </c>
      <c r="BA393" s="168">
        <v>0</v>
      </c>
      <c r="BB393" s="168">
        <v>0</v>
      </c>
      <c r="BC393" s="168">
        <v>0</v>
      </c>
      <c r="BD393" s="168">
        <v>0</v>
      </c>
      <c r="BE393" s="168">
        <v>0</v>
      </c>
      <c r="BF393" s="168">
        <v>0</v>
      </c>
      <c r="BG393" s="168">
        <v>0</v>
      </c>
      <c r="BH393" s="168">
        <v>0</v>
      </c>
    </row>
    <row r="394" spans="1:60" s="170" customFormat="1" ht="14.15" customHeight="1">
      <c r="A394" s="159">
        <v>387</v>
      </c>
      <c r="B394" s="58" t="s">
        <v>960</v>
      </c>
      <c r="C394" s="160">
        <v>-0.54000000000087311</v>
      </c>
      <c r="D394" s="168">
        <v>0</v>
      </c>
      <c r="E394" s="168">
        <v>0</v>
      </c>
      <c r="F394" s="168">
        <v>0</v>
      </c>
      <c r="G394" s="168">
        <v>0</v>
      </c>
      <c r="H394" s="168">
        <v>0</v>
      </c>
      <c r="I394" s="168">
        <v>0</v>
      </c>
      <c r="J394" s="168">
        <v>0</v>
      </c>
      <c r="K394" s="168">
        <v>0</v>
      </c>
      <c r="L394" s="168">
        <v>0</v>
      </c>
      <c r="M394" s="168">
        <v>0</v>
      </c>
      <c r="N394" s="168">
        <v>0</v>
      </c>
      <c r="O394" s="168">
        <v>0</v>
      </c>
      <c r="P394" s="168">
        <v>0</v>
      </c>
      <c r="Q394" s="168">
        <v>0</v>
      </c>
      <c r="R394" s="168">
        <v>0</v>
      </c>
      <c r="S394" s="168">
        <v>0</v>
      </c>
      <c r="T394" s="168">
        <v>0</v>
      </c>
      <c r="U394" s="168">
        <v>-0.54000000000087311</v>
      </c>
      <c r="V394" s="168">
        <v>0</v>
      </c>
      <c r="W394" s="168">
        <v>0</v>
      </c>
      <c r="X394" s="168">
        <v>0</v>
      </c>
      <c r="Y394" s="168">
        <v>0</v>
      </c>
      <c r="Z394" s="168">
        <v>0</v>
      </c>
      <c r="AA394" s="168">
        <v>0</v>
      </c>
      <c r="AB394" s="168">
        <v>0</v>
      </c>
      <c r="AC394" s="168">
        <v>0</v>
      </c>
      <c r="AD394" s="168">
        <v>0</v>
      </c>
      <c r="AE394" s="168">
        <v>0</v>
      </c>
      <c r="AF394" s="168">
        <v>0</v>
      </c>
      <c r="AG394" s="168">
        <v>0</v>
      </c>
      <c r="AH394" s="168">
        <v>0</v>
      </c>
      <c r="AI394" s="168">
        <v>0</v>
      </c>
      <c r="AJ394" s="168">
        <v>0</v>
      </c>
      <c r="AK394" s="168">
        <v>0</v>
      </c>
      <c r="AL394" s="168">
        <v>0</v>
      </c>
      <c r="AM394" s="168">
        <v>0</v>
      </c>
      <c r="AN394" s="168">
        <v>0</v>
      </c>
      <c r="AO394" s="168">
        <v>0</v>
      </c>
      <c r="AP394" s="168">
        <v>0</v>
      </c>
      <c r="AQ394" s="168">
        <v>0</v>
      </c>
      <c r="AR394" s="168">
        <v>0</v>
      </c>
      <c r="AS394" s="168">
        <v>0</v>
      </c>
      <c r="AT394" s="168">
        <v>0</v>
      </c>
      <c r="AU394" s="168">
        <v>0</v>
      </c>
      <c r="AV394" s="168">
        <v>0</v>
      </c>
      <c r="AW394" s="168">
        <v>0</v>
      </c>
      <c r="AX394" s="168">
        <v>0</v>
      </c>
      <c r="AY394" s="168">
        <v>0</v>
      </c>
      <c r="AZ394" s="168">
        <v>0</v>
      </c>
      <c r="BA394" s="168">
        <v>0</v>
      </c>
      <c r="BB394" s="168">
        <v>0</v>
      </c>
      <c r="BC394" s="168">
        <v>0</v>
      </c>
      <c r="BD394" s="168">
        <v>0</v>
      </c>
      <c r="BE394" s="168">
        <v>0</v>
      </c>
      <c r="BF394" s="168">
        <v>0</v>
      </c>
      <c r="BG394" s="168">
        <v>0</v>
      </c>
      <c r="BH394" s="168">
        <v>0</v>
      </c>
    </row>
    <row r="395" spans="1:60" ht="14.15" customHeight="1">
      <c r="A395" s="159">
        <v>388</v>
      </c>
      <c r="B395" s="171" t="s">
        <v>961</v>
      </c>
      <c r="C395" s="160">
        <v>0.24000000000160071</v>
      </c>
      <c r="D395" s="168">
        <v>0</v>
      </c>
      <c r="E395" s="168">
        <v>0</v>
      </c>
      <c r="F395" s="168">
        <v>0</v>
      </c>
      <c r="G395" s="168">
        <v>0</v>
      </c>
      <c r="H395" s="168">
        <v>0</v>
      </c>
      <c r="I395" s="168">
        <v>0</v>
      </c>
      <c r="J395" s="168">
        <v>0</v>
      </c>
      <c r="K395" s="168">
        <v>0</v>
      </c>
      <c r="L395" s="168">
        <v>0</v>
      </c>
      <c r="M395" s="168">
        <v>0</v>
      </c>
      <c r="N395" s="168">
        <v>0</v>
      </c>
      <c r="O395" s="168">
        <v>0</v>
      </c>
      <c r="P395" s="168">
        <v>0</v>
      </c>
      <c r="Q395" s="168">
        <v>0</v>
      </c>
      <c r="R395" s="168">
        <v>0</v>
      </c>
      <c r="S395" s="168">
        <v>0</v>
      </c>
      <c r="T395" s="168">
        <v>0</v>
      </c>
      <c r="U395" s="168">
        <v>0.24000000000160071</v>
      </c>
      <c r="V395" s="168">
        <v>0</v>
      </c>
      <c r="W395" s="168">
        <v>0</v>
      </c>
      <c r="X395" s="168">
        <v>0</v>
      </c>
      <c r="Y395" s="168">
        <v>0</v>
      </c>
      <c r="Z395" s="168">
        <v>0</v>
      </c>
      <c r="AA395" s="168">
        <v>0</v>
      </c>
      <c r="AB395" s="168">
        <v>0</v>
      </c>
      <c r="AC395" s="168">
        <v>0</v>
      </c>
      <c r="AD395" s="168">
        <v>0</v>
      </c>
      <c r="AE395" s="168">
        <v>0</v>
      </c>
      <c r="AF395" s="168">
        <v>0</v>
      </c>
      <c r="AG395" s="168">
        <v>0</v>
      </c>
      <c r="AH395" s="168">
        <v>0</v>
      </c>
      <c r="AI395" s="168">
        <v>0</v>
      </c>
      <c r="AJ395" s="168">
        <v>0</v>
      </c>
      <c r="AK395" s="168">
        <v>0</v>
      </c>
      <c r="AL395" s="168">
        <v>0</v>
      </c>
      <c r="AM395" s="168">
        <v>0</v>
      </c>
      <c r="AN395" s="168">
        <v>0</v>
      </c>
      <c r="AO395" s="168">
        <v>0</v>
      </c>
      <c r="AP395" s="168">
        <v>0</v>
      </c>
      <c r="AQ395" s="168">
        <v>0</v>
      </c>
      <c r="AR395" s="168">
        <v>0</v>
      </c>
      <c r="AS395" s="168">
        <v>0</v>
      </c>
      <c r="AT395" s="168">
        <v>0</v>
      </c>
      <c r="AU395" s="168">
        <v>0</v>
      </c>
      <c r="AV395" s="168">
        <v>0</v>
      </c>
      <c r="AW395" s="168">
        <v>0</v>
      </c>
      <c r="AX395" s="168">
        <v>0</v>
      </c>
      <c r="AY395" s="168">
        <v>0</v>
      </c>
      <c r="AZ395" s="168">
        <v>0</v>
      </c>
      <c r="BA395" s="168">
        <v>0</v>
      </c>
      <c r="BB395" s="168">
        <v>0</v>
      </c>
      <c r="BC395" s="168">
        <v>0</v>
      </c>
      <c r="BD395" s="168">
        <v>0</v>
      </c>
      <c r="BE395" s="168">
        <v>0</v>
      </c>
      <c r="BF395" s="168">
        <v>0</v>
      </c>
      <c r="BG395" s="168">
        <v>0</v>
      </c>
      <c r="BH395" s="168">
        <v>0</v>
      </c>
    </row>
    <row r="396" spans="1:60" ht="14.15" customHeight="1">
      <c r="A396" s="159">
        <v>389</v>
      </c>
      <c r="B396" s="226" t="s">
        <v>962</v>
      </c>
      <c r="C396" s="181">
        <v>109613.42000000011</v>
      </c>
      <c r="D396" s="181">
        <v>0</v>
      </c>
      <c r="E396" s="181">
        <v>0</v>
      </c>
      <c r="F396" s="181">
        <v>0</v>
      </c>
      <c r="G396" s="181">
        <v>0</v>
      </c>
      <c r="H396" s="181">
        <v>0</v>
      </c>
      <c r="I396" s="181">
        <v>0</v>
      </c>
      <c r="J396" s="181">
        <v>0</v>
      </c>
      <c r="K396" s="181">
        <v>0</v>
      </c>
      <c r="L396" s="181">
        <v>0</v>
      </c>
      <c r="M396" s="181">
        <v>0</v>
      </c>
      <c r="N396" s="181">
        <v>0</v>
      </c>
      <c r="O396" s="181">
        <v>0</v>
      </c>
      <c r="P396" s="181">
        <v>0</v>
      </c>
      <c r="Q396" s="181">
        <v>0</v>
      </c>
      <c r="R396" s="181">
        <v>0</v>
      </c>
      <c r="S396" s="181">
        <v>0</v>
      </c>
      <c r="T396" s="181">
        <v>0</v>
      </c>
      <c r="U396" s="181">
        <v>61.080000000136351</v>
      </c>
      <c r="V396" s="181">
        <v>0</v>
      </c>
      <c r="W396" s="181">
        <v>0</v>
      </c>
      <c r="X396" s="181">
        <v>0</v>
      </c>
      <c r="Y396" s="181">
        <v>0</v>
      </c>
      <c r="Z396" s="181">
        <v>0</v>
      </c>
      <c r="AA396" s="181">
        <v>0</v>
      </c>
      <c r="AB396" s="181">
        <v>8190.0499999999993</v>
      </c>
      <c r="AC396" s="181">
        <v>0</v>
      </c>
      <c r="AD396" s="181">
        <v>0</v>
      </c>
      <c r="AE396" s="181">
        <v>0</v>
      </c>
      <c r="AF396" s="181">
        <v>0</v>
      </c>
      <c r="AG396" s="181">
        <v>101362.29</v>
      </c>
      <c r="AH396" s="181">
        <v>0</v>
      </c>
      <c r="AI396" s="181">
        <v>0</v>
      </c>
      <c r="AJ396" s="181">
        <v>0</v>
      </c>
      <c r="AK396" s="181">
        <v>0</v>
      </c>
      <c r="AL396" s="181">
        <v>0</v>
      </c>
      <c r="AM396" s="181">
        <v>0</v>
      </c>
      <c r="AN396" s="181">
        <v>0</v>
      </c>
      <c r="AO396" s="181">
        <v>0</v>
      </c>
      <c r="AP396" s="181">
        <v>0</v>
      </c>
      <c r="AQ396" s="181">
        <v>0</v>
      </c>
      <c r="AR396" s="181">
        <v>0</v>
      </c>
      <c r="AS396" s="181">
        <v>0</v>
      </c>
      <c r="AT396" s="181">
        <v>0</v>
      </c>
      <c r="AU396" s="181">
        <v>0</v>
      </c>
      <c r="AV396" s="181">
        <v>0</v>
      </c>
      <c r="AW396" s="181">
        <v>0</v>
      </c>
      <c r="AX396" s="181">
        <v>0</v>
      </c>
      <c r="AY396" s="181">
        <v>0</v>
      </c>
      <c r="AZ396" s="181">
        <v>0</v>
      </c>
      <c r="BA396" s="181">
        <v>0</v>
      </c>
      <c r="BB396" s="181">
        <v>0</v>
      </c>
      <c r="BC396" s="181">
        <v>0</v>
      </c>
      <c r="BD396" s="181">
        <v>0</v>
      </c>
      <c r="BE396" s="181">
        <v>0</v>
      </c>
      <c r="BF396" s="181">
        <v>0</v>
      </c>
      <c r="BG396" s="181">
        <v>0</v>
      </c>
      <c r="BH396" s="181">
        <v>0</v>
      </c>
    </row>
    <row r="397" spans="1:60" ht="14.15" customHeight="1">
      <c r="A397" s="159">
        <v>390</v>
      </c>
      <c r="B397" s="170"/>
      <c r="C397" s="170"/>
      <c r="D397" s="174"/>
      <c r="E397" s="174"/>
      <c r="F397" s="174"/>
      <c r="G397" s="174"/>
      <c r="H397" s="174"/>
      <c r="I397" s="174"/>
      <c r="J397" s="174"/>
      <c r="K397" s="174"/>
      <c r="L397" s="174"/>
      <c r="M397" s="174"/>
      <c r="N397" s="174"/>
      <c r="O397" s="174"/>
      <c r="P397" s="174"/>
      <c r="Q397" s="174"/>
      <c r="R397" s="174"/>
      <c r="S397" s="174"/>
      <c r="T397" s="174"/>
      <c r="U397" s="174"/>
      <c r="V397" s="174"/>
      <c r="W397" s="174"/>
      <c r="X397" s="174"/>
      <c r="Y397" s="174"/>
      <c r="Z397" s="174"/>
      <c r="AA397" s="174"/>
      <c r="AB397" s="174"/>
      <c r="AC397" s="174"/>
      <c r="AD397" s="174"/>
      <c r="AE397" s="174"/>
      <c r="AF397" s="174"/>
      <c r="AG397" s="174"/>
      <c r="AH397" s="174"/>
      <c r="AI397" s="174"/>
      <c r="AJ397" s="174"/>
      <c r="AK397" s="174"/>
      <c r="AL397" s="174"/>
      <c r="AM397" s="174"/>
      <c r="AN397" s="174"/>
      <c r="AO397" s="174"/>
      <c r="AP397" s="174"/>
      <c r="AQ397" s="174"/>
      <c r="AR397" s="174"/>
      <c r="AS397" s="174"/>
      <c r="AT397" s="174"/>
      <c r="AU397" s="174"/>
      <c r="AV397" s="174"/>
      <c r="AW397" s="174"/>
      <c r="AX397" s="174"/>
      <c r="AY397" s="174"/>
      <c r="AZ397" s="174"/>
      <c r="BA397" s="174"/>
      <c r="BB397" s="174"/>
      <c r="BC397" s="174"/>
      <c r="BD397" s="174"/>
      <c r="BE397" s="174"/>
      <c r="BF397" s="174"/>
      <c r="BG397" s="174"/>
      <c r="BH397" s="174"/>
    </row>
    <row r="398" spans="1:60" ht="14.15" customHeight="1">
      <c r="A398" s="159">
        <v>391</v>
      </c>
      <c r="B398" s="59" t="s">
        <v>963</v>
      </c>
      <c r="C398" s="59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</row>
    <row r="399" spans="1:60" ht="14.15" customHeight="1">
      <c r="A399" s="159">
        <v>392</v>
      </c>
      <c r="B399" s="58" t="s">
        <v>964</v>
      </c>
      <c r="C399" s="160">
        <v>1994.3300000000024</v>
      </c>
      <c r="D399" s="168">
        <v>0</v>
      </c>
      <c r="E399" s="168">
        <v>0</v>
      </c>
      <c r="F399" s="168">
        <v>0</v>
      </c>
      <c r="G399" s="168">
        <v>0</v>
      </c>
      <c r="H399" s="168">
        <v>0</v>
      </c>
      <c r="I399" s="168">
        <v>0</v>
      </c>
      <c r="J399" s="168">
        <v>0</v>
      </c>
      <c r="K399" s="168">
        <v>0</v>
      </c>
      <c r="L399" s="168">
        <v>0</v>
      </c>
      <c r="M399" s="168">
        <v>0</v>
      </c>
      <c r="N399" s="168">
        <v>0</v>
      </c>
      <c r="O399" s="168">
        <v>0</v>
      </c>
      <c r="P399" s="168">
        <v>0</v>
      </c>
      <c r="Q399" s="168">
        <v>0</v>
      </c>
      <c r="R399" s="168">
        <v>0</v>
      </c>
      <c r="S399" s="168">
        <v>0</v>
      </c>
      <c r="T399" s="168">
        <v>0</v>
      </c>
      <c r="U399" s="168">
        <v>0.62000000000261934</v>
      </c>
      <c r="V399" s="168">
        <v>0</v>
      </c>
      <c r="W399" s="168">
        <v>0</v>
      </c>
      <c r="X399" s="168">
        <v>0</v>
      </c>
      <c r="Y399" s="168">
        <v>0</v>
      </c>
      <c r="Z399" s="168">
        <v>0</v>
      </c>
      <c r="AA399" s="168">
        <v>0</v>
      </c>
      <c r="AB399" s="168">
        <v>-21.43</v>
      </c>
      <c r="AC399" s="168">
        <v>0</v>
      </c>
      <c r="AD399" s="168">
        <v>0</v>
      </c>
      <c r="AE399" s="168">
        <v>0</v>
      </c>
      <c r="AF399" s="168">
        <v>0</v>
      </c>
      <c r="AG399" s="168">
        <v>2015.1399999999999</v>
      </c>
      <c r="AH399" s="168">
        <v>0</v>
      </c>
      <c r="AI399" s="168">
        <v>0</v>
      </c>
      <c r="AJ399" s="168">
        <v>0</v>
      </c>
      <c r="AK399" s="168">
        <v>0</v>
      </c>
      <c r="AL399" s="168">
        <v>0</v>
      </c>
      <c r="AM399" s="168">
        <v>0</v>
      </c>
      <c r="AN399" s="168">
        <v>0</v>
      </c>
      <c r="AO399" s="168">
        <v>0</v>
      </c>
      <c r="AP399" s="168">
        <v>0</v>
      </c>
      <c r="AQ399" s="168">
        <v>0</v>
      </c>
      <c r="AR399" s="168">
        <v>0</v>
      </c>
      <c r="AS399" s="168">
        <v>0</v>
      </c>
      <c r="AT399" s="168">
        <v>0</v>
      </c>
      <c r="AU399" s="168">
        <v>0</v>
      </c>
      <c r="AV399" s="168">
        <v>0</v>
      </c>
      <c r="AW399" s="168">
        <v>0</v>
      </c>
      <c r="AX399" s="168">
        <v>0</v>
      </c>
      <c r="AY399" s="168">
        <v>0</v>
      </c>
      <c r="AZ399" s="168">
        <v>0</v>
      </c>
      <c r="BA399" s="168">
        <v>0</v>
      </c>
      <c r="BB399" s="168">
        <v>0</v>
      </c>
      <c r="BC399" s="168">
        <v>0</v>
      </c>
      <c r="BD399" s="168">
        <v>0</v>
      </c>
      <c r="BE399" s="168">
        <v>0</v>
      </c>
      <c r="BF399" s="168">
        <v>0</v>
      </c>
      <c r="BG399" s="168">
        <v>0</v>
      </c>
      <c r="BH399" s="168">
        <v>0</v>
      </c>
    </row>
    <row r="400" spans="1:60" ht="13.5" customHeight="1">
      <c r="A400" s="159">
        <v>393</v>
      </c>
      <c r="B400" s="58" t="s">
        <v>965</v>
      </c>
      <c r="C400" s="160">
        <v>-1489654.74</v>
      </c>
      <c r="D400" s="168">
        <v>0</v>
      </c>
      <c r="E400" s="168">
        <v>0</v>
      </c>
      <c r="F400" s="168">
        <v>0</v>
      </c>
      <c r="G400" s="168">
        <v>0</v>
      </c>
      <c r="H400" s="168">
        <v>0</v>
      </c>
      <c r="I400" s="168">
        <v>0</v>
      </c>
      <c r="J400" s="168">
        <v>0</v>
      </c>
      <c r="K400" s="168">
        <v>0</v>
      </c>
      <c r="L400" s="168">
        <v>0</v>
      </c>
      <c r="M400" s="168">
        <v>0</v>
      </c>
      <c r="N400" s="264">
        <v>-515763.11999999994</v>
      </c>
      <c r="O400" s="264">
        <v>-628079.1</v>
      </c>
      <c r="P400" s="264">
        <v>-373893.79</v>
      </c>
      <c r="Q400" s="168">
        <v>0</v>
      </c>
      <c r="R400" s="168">
        <v>0</v>
      </c>
      <c r="S400" s="168">
        <v>0</v>
      </c>
      <c r="T400" s="168">
        <v>0</v>
      </c>
      <c r="U400" s="168">
        <v>20.790000000037253</v>
      </c>
      <c r="V400" s="168">
        <v>0</v>
      </c>
      <c r="W400" s="168">
        <v>0</v>
      </c>
      <c r="X400" s="168">
        <v>0</v>
      </c>
      <c r="Y400" s="168">
        <v>0</v>
      </c>
      <c r="Z400" s="168">
        <v>0</v>
      </c>
      <c r="AA400" s="168">
        <v>0</v>
      </c>
      <c r="AB400" s="168">
        <v>77.71999999999997</v>
      </c>
      <c r="AC400" s="168">
        <v>0</v>
      </c>
      <c r="AD400" s="168">
        <v>0</v>
      </c>
      <c r="AE400" s="168">
        <v>0</v>
      </c>
      <c r="AF400" s="168">
        <v>0</v>
      </c>
      <c r="AG400" s="168">
        <v>27982.760000000002</v>
      </c>
      <c r="AH400" s="168">
        <v>0</v>
      </c>
      <c r="AI400" s="168">
        <v>0</v>
      </c>
      <c r="AJ400" s="168">
        <v>0</v>
      </c>
      <c r="AK400" s="168">
        <v>0</v>
      </c>
      <c r="AL400" s="168">
        <v>0</v>
      </c>
      <c r="AM400" s="168">
        <v>0</v>
      </c>
      <c r="AN400" s="168">
        <v>0</v>
      </c>
      <c r="AO400" s="168">
        <v>0</v>
      </c>
      <c r="AP400" s="168">
        <v>0</v>
      </c>
      <c r="AQ400" s="168">
        <v>0</v>
      </c>
      <c r="AR400" s="168">
        <v>0</v>
      </c>
      <c r="AS400" s="168">
        <v>0</v>
      </c>
      <c r="AT400" s="168">
        <v>0</v>
      </c>
      <c r="AU400" s="168">
        <v>0</v>
      </c>
      <c r="AV400" s="168">
        <v>0</v>
      </c>
      <c r="AW400" s="168">
        <v>0</v>
      </c>
      <c r="AX400" s="168">
        <v>0</v>
      </c>
      <c r="AY400" s="168">
        <v>0</v>
      </c>
      <c r="AZ400" s="168">
        <v>0</v>
      </c>
      <c r="BA400" s="168">
        <v>0</v>
      </c>
      <c r="BB400" s="168">
        <v>0</v>
      </c>
      <c r="BC400" s="168">
        <v>0</v>
      </c>
      <c r="BD400" s="168">
        <v>0</v>
      </c>
      <c r="BE400" s="168">
        <v>0</v>
      </c>
      <c r="BF400" s="168">
        <v>0</v>
      </c>
      <c r="BG400" s="168">
        <v>0</v>
      </c>
      <c r="BH400" s="168">
        <v>0</v>
      </c>
    </row>
    <row r="401" spans="1:60" ht="14.15" customHeight="1">
      <c r="A401" s="159">
        <v>394</v>
      </c>
      <c r="B401" s="58" t="s">
        <v>966</v>
      </c>
      <c r="C401" s="160">
        <v>0</v>
      </c>
      <c r="D401" s="168">
        <v>0</v>
      </c>
      <c r="E401" s="168">
        <v>0</v>
      </c>
      <c r="F401" s="168">
        <v>0</v>
      </c>
      <c r="G401" s="168">
        <v>0</v>
      </c>
      <c r="H401" s="168">
        <v>0</v>
      </c>
      <c r="I401" s="168">
        <v>0</v>
      </c>
      <c r="J401" s="168">
        <v>0</v>
      </c>
      <c r="K401" s="168">
        <v>0</v>
      </c>
      <c r="L401" s="168">
        <v>0</v>
      </c>
      <c r="M401" s="168">
        <v>0</v>
      </c>
      <c r="N401" s="168">
        <v>0</v>
      </c>
      <c r="O401" s="168">
        <v>0</v>
      </c>
      <c r="P401" s="168">
        <v>0</v>
      </c>
      <c r="Q401" s="168">
        <v>0</v>
      </c>
      <c r="R401" s="168">
        <v>0</v>
      </c>
      <c r="S401" s="168">
        <v>0</v>
      </c>
      <c r="T401" s="168">
        <v>0</v>
      </c>
      <c r="U401" s="168">
        <v>0</v>
      </c>
      <c r="V401" s="168">
        <v>0</v>
      </c>
      <c r="W401" s="168">
        <v>0</v>
      </c>
      <c r="X401" s="168">
        <v>0</v>
      </c>
      <c r="Y401" s="168">
        <v>0</v>
      </c>
      <c r="Z401" s="168">
        <v>0</v>
      </c>
      <c r="AA401" s="168">
        <v>0</v>
      </c>
      <c r="AB401" s="168">
        <v>0</v>
      </c>
      <c r="AC401" s="168">
        <v>0</v>
      </c>
      <c r="AD401" s="168">
        <v>0</v>
      </c>
      <c r="AE401" s="168">
        <v>0</v>
      </c>
      <c r="AF401" s="168">
        <v>0</v>
      </c>
      <c r="AG401" s="168">
        <v>0</v>
      </c>
      <c r="AH401" s="168">
        <v>0</v>
      </c>
      <c r="AI401" s="168">
        <v>0</v>
      </c>
      <c r="AJ401" s="168">
        <v>0</v>
      </c>
      <c r="AK401" s="168">
        <v>0</v>
      </c>
      <c r="AL401" s="168">
        <v>0</v>
      </c>
      <c r="AM401" s="168">
        <v>0</v>
      </c>
      <c r="AN401" s="168">
        <v>0</v>
      </c>
      <c r="AO401" s="168">
        <v>0</v>
      </c>
      <c r="AP401" s="168">
        <v>0</v>
      </c>
      <c r="AQ401" s="168">
        <v>0</v>
      </c>
      <c r="AR401" s="168">
        <v>0</v>
      </c>
      <c r="AS401" s="168">
        <v>0</v>
      </c>
      <c r="AT401" s="168">
        <v>0</v>
      </c>
      <c r="AU401" s="168">
        <v>0</v>
      </c>
      <c r="AV401" s="168">
        <v>0</v>
      </c>
      <c r="AW401" s="168">
        <v>0</v>
      </c>
      <c r="AX401" s="168">
        <v>0</v>
      </c>
      <c r="AY401" s="168">
        <v>0</v>
      </c>
      <c r="AZ401" s="168">
        <v>0</v>
      </c>
      <c r="BA401" s="168">
        <v>0</v>
      </c>
      <c r="BB401" s="168">
        <v>0</v>
      </c>
      <c r="BC401" s="168">
        <v>0</v>
      </c>
      <c r="BD401" s="168">
        <v>0</v>
      </c>
      <c r="BE401" s="168">
        <v>0</v>
      </c>
      <c r="BF401" s="168">
        <v>0</v>
      </c>
      <c r="BG401" s="168">
        <v>0</v>
      </c>
      <c r="BH401" s="168">
        <v>0</v>
      </c>
    </row>
    <row r="402" spans="1:60" ht="14.15" customHeight="1">
      <c r="A402" s="159">
        <v>395</v>
      </c>
      <c r="B402" s="171" t="s">
        <v>967</v>
      </c>
      <c r="C402" s="160">
        <v>-7886.8900000000012</v>
      </c>
      <c r="D402" s="168">
        <v>0</v>
      </c>
      <c r="E402" s="168">
        <v>0</v>
      </c>
      <c r="F402" s="168">
        <v>0</v>
      </c>
      <c r="G402" s="168">
        <v>0</v>
      </c>
      <c r="H402" s="168">
        <v>0</v>
      </c>
      <c r="I402" s="168">
        <v>0</v>
      </c>
      <c r="J402" s="168">
        <v>0</v>
      </c>
      <c r="K402" s="168">
        <v>0</v>
      </c>
      <c r="L402" s="168">
        <v>0</v>
      </c>
      <c r="M402" s="168">
        <v>0</v>
      </c>
      <c r="N402" s="168">
        <v>0</v>
      </c>
      <c r="O402" s="168">
        <v>0</v>
      </c>
      <c r="P402" s="168">
        <v>0</v>
      </c>
      <c r="Q402" s="168">
        <v>0</v>
      </c>
      <c r="R402" s="168">
        <v>0</v>
      </c>
      <c r="S402" s="168">
        <v>0</v>
      </c>
      <c r="T402" s="168">
        <v>0</v>
      </c>
      <c r="U402" s="168">
        <v>0.59999999999854481</v>
      </c>
      <c r="V402" s="168">
        <v>0</v>
      </c>
      <c r="W402" s="168">
        <v>0</v>
      </c>
      <c r="X402" s="168">
        <v>0</v>
      </c>
      <c r="Y402" s="168">
        <v>0</v>
      </c>
      <c r="Z402" s="168">
        <v>0</v>
      </c>
      <c r="AA402" s="168">
        <v>0</v>
      </c>
      <c r="AB402" s="168">
        <v>0</v>
      </c>
      <c r="AC402" s="168">
        <v>0</v>
      </c>
      <c r="AD402" s="168">
        <v>0</v>
      </c>
      <c r="AE402" s="168">
        <v>0</v>
      </c>
      <c r="AF402" s="168">
        <v>0</v>
      </c>
      <c r="AG402" s="168">
        <v>0</v>
      </c>
      <c r="AH402" s="168">
        <v>-7887.49</v>
      </c>
      <c r="AI402" s="168">
        <v>0</v>
      </c>
      <c r="AJ402" s="168">
        <v>0</v>
      </c>
      <c r="AK402" s="168">
        <v>0</v>
      </c>
      <c r="AL402" s="168">
        <v>0</v>
      </c>
      <c r="AM402" s="168">
        <v>0</v>
      </c>
      <c r="AN402" s="168">
        <v>0</v>
      </c>
      <c r="AO402" s="168">
        <v>0</v>
      </c>
      <c r="AP402" s="168">
        <v>0</v>
      </c>
      <c r="AQ402" s="168">
        <v>0</v>
      </c>
      <c r="AR402" s="168">
        <v>0</v>
      </c>
      <c r="AS402" s="168">
        <v>0</v>
      </c>
      <c r="AT402" s="168">
        <v>0</v>
      </c>
      <c r="AU402" s="168">
        <v>0</v>
      </c>
      <c r="AV402" s="168">
        <v>0</v>
      </c>
      <c r="AW402" s="168">
        <v>0</v>
      </c>
      <c r="AX402" s="168">
        <v>0</v>
      </c>
      <c r="AY402" s="168">
        <v>0</v>
      </c>
      <c r="AZ402" s="168">
        <v>0</v>
      </c>
      <c r="BA402" s="168">
        <v>0</v>
      </c>
      <c r="BB402" s="168">
        <v>0</v>
      </c>
      <c r="BC402" s="168">
        <v>0</v>
      </c>
      <c r="BD402" s="168">
        <v>0</v>
      </c>
      <c r="BE402" s="168">
        <v>0</v>
      </c>
      <c r="BF402" s="168">
        <v>0</v>
      </c>
      <c r="BG402" s="168">
        <v>0</v>
      </c>
      <c r="BH402" s="168">
        <v>0</v>
      </c>
    </row>
    <row r="403" spans="1:60" ht="14.15" customHeight="1">
      <c r="A403" s="159">
        <v>396</v>
      </c>
      <c r="B403" s="226" t="s">
        <v>968</v>
      </c>
      <c r="C403" s="181">
        <v>-1495547.2999999998</v>
      </c>
      <c r="D403" s="181">
        <v>0</v>
      </c>
      <c r="E403" s="181">
        <v>0</v>
      </c>
      <c r="F403" s="181">
        <v>0</v>
      </c>
      <c r="G403" s="181">
        <v>0</v>
      </c>
      <c r="H403" s="181">
        <v>0</v>
      </c>
      <c r="I403" s="181">
        <v>0</v>
      </c>
      <c r="J403" s="181">
        <v>0</v>
      </c>
      <c r="K403" s="181">
        <v>0</v>
      </c>
      <c r="L403" s="181">
        <v>0</v>
      </c>
      <c r="M403" s="181">
        <v>0</v>
      </c>
      <c r="N403" s="181">
        <v>-515763.11999999994</v>
      </c>
      <c r="O403" s="181">
        <v>-628079.1</v>
      </c>
      <c r="P403" s="181">
        <v>-373893.79</v>
      </c>
      <c r="Q403" s="181">
        <v>0</v>
      </c>
      <c r="R403" s="181">
        <v>0</v>
      </c>
      <c r="S403" s="181">
        <v>0</v>
      </c>
      <c r="T403" s="181">
        <v>0</v>
      </c>
      <c r="U403" s="181">
        <v>22.010000000038417</v>
      </c>
      <c r="V403" s="181">
        <v>0</v>
      </c>
      <c r="W403" s="181">
        <v>0</v>
      </c>
      <c r="X403" s="181">
        <v>0</v>
      </c>
      <c r="Y403" s="181">
        <v>0</v>
      </c>
      <c r="Z403" s="181">
        <v>0</v>
      </c>
      <c r="AA403" s="181">
        <v>0</v>
      </c>
      <c r="AB403" s="181">
        <v>56.289999999999971</v>
      </c>
      <c r="AC403" s="181">
        <v>0</v>
      </c>
      <c r="AD403" s="181">
        <v>0</v>
      </c>
      <c r="AE403" s="181">
        <v>0</v>
      </c>
      <c r="AF403" s="181">
        <v>0</v>
      </c>
      <c r="AG403" s="181">
        <v>29997.9</v>
      </c>
      <c r="AH403" s="181">
        <v>-7887.49</v>
      </c>
      <c r="AI403" s="181">
        <v>0</v>
      </c>
      <c r="AJ403" s="181">
        <v>0</v>
      </c>
      <c r="AK403" s="181">
        <v>0</v>
      </c>
      <c r="AL403" s="181">
        <v>0</v>
      </c>
      <c r="AM403" s="181">
        <v>0</v>
      </c>
      <c r="AN403" s="181">
        <v>0</v>
      </c>
      <c r="AO403" s="181">
        <v>0</v>
      </c>
      <c r="AP403" s="181">
        <v>0</v>
      </c>
      <c r="AQ403" s="181">
        <v>0</v>
      </c>
      <c r="AR403" s="181">
        <v>0</v>
      </c>
      <c r="AS403" s="181">
        <v>0</v>
      </c>
      <c r="AT403" s="181">
        <v>0</v>
      </c>
      <c r="AU403" s="181">
        <v>0</v>
      </c>
      <c r="AV403" s="181">
        <v>0</v>
      </c>
      <c r="AW403" s="181">
        <v>0</v>
      </c>
      <c r="AX403" s="181">
        <v>0</v>
      </c>
      <c r="AY403" s="181">
        <v>0</v>
      </c>
      <c r="AZ403" s="181">
        <v>0</v>
      </c>
      <c r="BA403" s="181">
        <v>0</v>
      </c>
      <c r="BB403" s="181">
        <v>0</v>
      </c>
      <c r="BC403" s="181">
        <v>0</v>
      </c>
      <c r="BD403" s="181">
        <v>0</v>
      </c>
      <c r="BE403" s="181">
        <v>0</v>
      </c>
      <c r="BF403" s="181">
        <v>0</v>
      </c>
      <c r="BG403" s="181">
        <v>0</v>
      </c>
      <c r="BH403" s="181">
        <v>0</v>
      </c>
    </row>
    <row r="404" spans="1:60" ht="14.15" customHeight="1">
      <c r="A404" s="159">
        <v>397</v>
      </c>
      <c r="B404" s="170"/>
      <c r="C404" s="170"/>
      <c r="D404" s="174"/>
      <c r="E404" s="174"/>
      <c r="F404" s="174"/>
      <c r="G404" s="174"/>
      <c r="H404" s="174"/>
      <c r="I404" s="174"/>
      <c r="J404" s="174"/>
      <c r="K404" s="174"/>
      <c r="L404" s="174"/>
      <c r="M404" s="174"/>
      <c r="N404" s="174"/>
      <c r="O404" s="174"/>
      <c r="P404" s="174"/>
      <c r="Q404" s="174"/>
      <c r="R404" s="174"/>
      <c r="S404" s="174"/>
      <c r="T404" s="174"/>
      <c r="U404" s="174"/>
      <c r="V404" s="174"/>
      <c r="W404" s="174"/>
      <c r="X404" s="174"/>
      <c r="Y404" s="174"/>
      <c r="Z404" s="174"/>
      <c r="AA404" s="174"/>
      <c r="AB404" s="174"/>
      <c r="AC404" s="174"/>
      <c r="AD404" s="174"/>
      <c r="AE404" s="174"/>
      <c r="AF404" s="174"/>
      <c r="AG404" s="174"/>
      <c r="AH404" s="174"/>
      <c r="AI404" s="174"/>
      <c r="AJ404" s="174"/>
      <c r="AK404" s="174"/>
      <c r="AL404" s="174"/>
      <c r="AM404" s="174"/>
      <c r="AN404" s="174"/>
      <c r="AO404" s="174"/>
      <c r="AP404" s="174"/>
      <c r="AQ404" s="174"/>
      <c r="AR404" s="174"/>
      <c r="AS404" s="174"/>
      <c r="AT404" s="174"/>
      <c r="AU404" s="174"/>
      <c r="AV404" s="174"/>
      <c r="AW404" s="174"/>
      <c r="AX404" s="174"/>
      <c r="AY404" s="174"/>
      <c r="AZ404" s="174"/>
      <c r="BA404" s="174"/>
      <c r="BB404" s="174"/>
      <c r="BC404" s="174"/>
      <c r="BD404" s="174"/>
      <c r="BE404" s="174"/>
      <c r="BF404" s="174"/>
      <c r="BG404" s="174"/>
      <c r="BH404" s="174"/>
    </row>
    <row r="405" spans="1:60" ht="14.15" customHeight="1">
      <c r="A405" s="159">
        <v>398</v>
      </c>
      <c r="B405" s="59" t="s">
        <v>133</v>
      </c>
      <c r="C405" s="59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</row>
    <row r="406" spans="1:60" ht="14.15" customHeight="1">
      <c r="A406" s="159">
        <v>399</v>
      </c>
      <c r="B406" s="58" t="s">
        <v>969</v>
      </c>
      <c r="C406" s="160">
        <v>0</v>
      </c>
      <c r="D406" s="168">
        <v>0</v>
      </c>
      <c r="E406" s="168">
        <v>0</v>
      </c>
      <c r="F406" s="168">
        <v>0</v>
      </c>
      <c r="G406" s="168">
        <v>0</v>
      </c>
      <c r="H406" s="168">
        <v>0</v>
      </c>
      <c r="I406" s="168">
        <v>0</v>
      </c>
      <c r="J406" s="168">
        <v>0</v>
      </c>
      <c r="K406" s="168">
        <v>0</v>
      </c>
      <c r="L406" s="168">
        <v>0</v>
      </c>
      <c r="M406" s="168">
        <v>0</v>
      </c>
      <c r="N406" s="168">
        <v>0</v>
      </c>
      <c r="O406" s="168">
        <v>0</v>
      </c>
      <c r="P406" s="168">
        <v>0</v>
      </c>
      <c r="Q406" s="168">
        <v>0</v>
      </c>
      <c r="R406" s="168">
        <v>0</v>
      </c>
      <c r="S406" s="168">
        <v>0</v>
      </c>
      <c r="T406" s="168">
        <v>0</v>
      </c>
      <c r="U406" s="168">
        <v>0</v>
      </c>
      <c r="V406" s="168">
        <v>0</v>
      </c>
      <c r="W406" s="168">
        <v>0</v>
      </c>
      <c r="X406" s="168">
        <v>0</v>
      </c>
      <c r="Y406" s="168">
        <v>0</v>
      </c>
      <c r="Z406" s="168">
        <v>0</v>
      </c>
      <c r="AA406" s="168">
        <v>0</v>
      </c>
      <c r="AB406" s="168">
        <v>0</v>
      </c>
      <c r="AC406" s="168">
        <v>0</v>
      </c>
      <c r="AD406" s="168">
        <v>0</v>
      </c>
      <c r="AE406" s="168">
        <v>0</v>
      </c>
      <c r="AF406" s="168">
        <v>0</v>
      </c>
      <c r="AG406" s="168">
        <v>0</v>
      </c>
      <c r="AH406" s="168">
        <v>0</v>
      </c>
      <c r="AI406" s="168">
        <v>0</v>
      </c>
      <c r="AJ406" s="168">
        <v>0</v>
      </c>
      <c r="AK406" s="168">
        <v>0</v>
      </c>
      <c r="AL406" s="168">
        <v>0</v>
      </c>
      <c r="AM406" s="168">
        <v>0</v>
      </c>
      <c r="AN406" s="168">
        <v>0</v>
      </c>
      <c r="AO406" s="168">
        <v>0</v>
      </c>
      <c r="AP406" s="168">
        <v>0</v>
      </c>
      <c r="AQ406" s="168">
        <v>0</v>
      </c>
      <c r="AR406" s="168">
        <v>0</v>
      </c>
      <c r="AS406" s="168">
        <v>0</v>
      </c>
      <c r="AT406" s="168">
        <v>0</v>
      </c>
      <c r="AU406" s="168">
        <v>0</v>
      </c>
      <c r="AV406" s="168">
        <v>0</v>
      </c>
      <c r="AW406" s="168">
        <v>0</v>
      </c>
      <c r="AX406" s="168">
        <v>0</v>
      </c>
      <c r="AY406" s="168">
        <v>0</v>
      </c>
      <c r="AZ406" s="168">
        <v>0</v>
      </c>
      <c r="BA406" s="168">
        <v>0</v>
      </c>
      <c r="BB406" s="168">
        <v>0</v>
      </c>
      <c r="BC406" s="168">
        <v>0</v>
      </c>
      <c r="BD406" s="168">
        <v>0</v>
      </c>
      <c r="BE406" s="168">
        <v>0</v>
      </c>
      <c r="BF406" s="168">
        <v>0</v>
      </c>
      <c r="BG406" s="168">
        <v>0</v>
      </c>
      <c r="BH406" s="168">
        <v>0</v>
      </c>
    </row>
    <row r="407" spans="1:60" ht="14.15" customHeight="1">
      <c r="A407" s="159">
        <v>400</v>
      </c>
      <c r="B407" s="58" t="s">
        <v>970</v>
      </c>
      <c r="C407" s="160">
        <v>0</v>
      </c>
      <c r="D407" s="168">
        <v>0</v>
      </c>
      <c r="E407" s="168">
        <v>0</v>
      </c>
      <c r="F407" s="168">
        <v>0</v>
      </c>
      <c r="G407" s="168">
        <v>0</v>
      </c>
      <c r="H407" s="168">
        <v>0</v>
      </c>
      <c r="I407" s="168">
        <v>0</v>
      </c>
      <c r="J407" s="168">
        <v>0</v>
      </c>
      <c r="K407" s="168">
        <v>0</v>
      </c>
      <c r="L407" s="168">
        <v>0</v>
      </c>
      <c r="M407" s="168">
        <v>0</v>
      </c>
      <c r="N407" s="168">
        <v>0</v>
      </c>
      <c r="O407" s="168">
        <v>0</v>
      </c>
      <c r="P407" s="168">
        <v>0</v>
      </c>
      <c r="Q407" s="168">
        <v>0</v>
      </c>
      <c r="R407" s="168">
        <v>0</v>
      </c>
      <c r="S407" s="168">
        <v>0</v>
      </c>
      <c r="T407" s="168">
        <v>0</v>
      </c>
      <c r="U407" s="168">
        <v>0</v>
      </c>
      <c r="V407" s="168">
        <v>0</v>
      </c>
      <c r="W407" s="168">
        <v>0</v>
      </c>
      <c r="X407" s="168">
        <v>0</v>
      </c>
      <c r="Y407" s="168">
        <v>0</v>
      </c>
      <c r="Z407" s="168">
        <v>0</v>
      </c>
      <c r="AA407" s="168">
        <v>0</v>
      </c>
      <c r="AB407" s="168">
        <v>0</v>
      </c>
      <c r="AC407" s="168">
        <v>0</v>
      </c>
      <c r="AD407" s="168">
        <v>0</v>
      </c>
      <c r="AE407" s="168">
        <v>0</v>
      </c>
      <c r="AF407" s="168">
        <v>0</v>
      </c>
      <c r="AG407" s="168">
        <v>0</v>
      </c>
      <c r="AH407" s="168">
        <v>0</v>
      </c>
      <c r="AI407" s="168">
        <v>0</v>
      </c>
      <c r="AJ407" s="168">
        <v>0</v>
      </c>
      <c r="AK407" s="168">
        <v>0</v>
      </c>
      <c r="AL407" s="168">
        <v>0</v>
      </c>
      <c r="AM407" s="168">
        <v>0</v>
      </c>
      <c r="AN407" s="168">
        <v>0</v>
      </c>
      <c r="AO407" s="168">
        <v>0</v>
      </c>
      <c r="AP407" s="168">
        <v>0</v>
      </c>
      <c r="AQ407" s="168">
        <v>0</v>
      </c>
      <c r="AR407" s="168">
        <v>0</v>
      </c>
      <c r="AS407" s="168">
        <v>0</v>
      </c>
      <c r="AT407" s="168">
        <v>0</v>
      </c>
      <c r="AU407" s="168">
        <v>0</v>
      </c>
      <c r="AV407" s="168">
        <v>0</v>
      </c>
      <c r="AW407" s="168">
        <v>0</v>
      </c>
      <c r="AX407" s="168">
        <v>0</v>
      </c>
      <c r="AY407" s="168">
        <v>0</v>
      </c>
      <c r="AZ407" s="168">
        <v>0</v>
      </c>
      <c r="BA407" s="168">
        <v>0</v>
      </c>
      <c r="BB407" s="168">
        <v>0</v>
      </c>
      <c r="BC407" s="168">
        <v>0</v>
      </c>
      <c r="BD407" s="168">
        <v>0</v>
      </c>
      <c r="BE407" s="168">
        <v>0</v>
      </c>
      <c r="BF407" s="168">
        <v>0</v>
      </c>
      <c r="BG407" s="168">
        <v>0</v>
      </c>
      <c r="BH407" s="168">
        <v>0</v>
      </c>
    </row>
    <row r="408" spans="1:60" ht="14.15" customHeight="1">
      <c r="A408" s="159">
        <v>401</v>
      </c>
      <c r="B408" s="58" t="s">
        <v>971</v>
      </c>
      <c r="C408" s="160">
        <v>0</v>
      </c>
      <c r="D408" s="168">
        <v>0</v>
      </c>
      <c r="E408" s="168">
        <v>0</v>
      </c>
      <c r="F408" s="168">
        <v>0</v>
      </c>
      <c r="G408" s="168">
        <v>0</v>
      </c>
      <c r="H408" s="168">
        <v>0</v>
      </c>
      <c r="I408" s="168">
        <v>0</v>
      </c>
      <c r="J408" s="168">
        <v>0</v>
      </c>
      <c r="K408" s="168">
        <v>0</v>
      </c>
      <c r="L408" s="168">
        <v>0</v>
      </c>
      <c r="M408" s="168">
        <v>0</v>
      </c>
      <c r="N408" s="168">
        <v>0</v>
      </c>
      <c r="O408" s="168">
        <v>0</v>
      </c>
      <c r="P408" s="168">
        <v>0</v>
      </c>
      <c r="Q408" s="168">
        <v>0</v>
      </c>
      <c r="R408" s="168">
        <v>0</v>
      </c>
      <c r="S408" s="168">
        <v>0</v>
      </c>
      <c r="T408" s="168">
        <v>0</v>
      </c>
      <c r="U408" s="168">
        <v>0</v>
      </c>
      <c r="V408" s="168">
        <v>0</v>
      </c>
      <c r="W408" s="168">
        <v>0</v>
      </c>
      <c r="X408" s="168">
        <v>0</v>
      </c>
      <c r="Y408" s="168">
        <v>0</v>
      </c>
      <c r="Z408" s="168">
        <v>0</v>
      </c>
      <c r="AA408" s="168">
        <v>0</v>
      </c>
      <c r="AB408" s="168">
        <v>0</v>
      </c>
      <c r="AC408" s="168">
        <v>0</v>
      </c>
      <c r="AD408" s="168">
        <v>0</v>
      </c>
      <c r="AE408" s="168">
        <v>0</v>
      </c>
      <c r="AF408" s="168">
        <v>0</v>
      </c>
      <c r="AG408" s="168">
        <v>0</v>
      </c>
      <c r="AH408" s="168">
        <v>0</v>
      </c>
      <c r="AI408" s="168">
        <v>0</v>
      </c>
      <c r="AJ408" s="168">
        <v>0</v>
      </c>
      <c r="AK408" s="168">
        <v>0</v>
      </c>
      <c r="AL408" s="168">
        <v>0</v>
      </c>
      <c r="AM408" s="168">
        <v>0</v>
      </c>
      <c r="AN408" s="168">
        <v>0</v>
      </c>
      <c r="AO408" s="168">
        <v>0</v>
      </c>
      <c r="AP408" s="168">
        <v>0</v>
      </c>
      <c r="AQ408" s="168">
        <v>0</v>
      </c>
      <c r="AR408" s="168">
        <v>0</v>
      </c>
      <c r="AS408" s="168">
        <v>0</v>
      </c>
      <c r="AT408" s="168">
        <v>0</v>
      </c>
      <c r="AU408" s="168">
        <v>0</v>
      </c>
      <c r="AV408" s="168">
        <v>0</v>
      </c>
      <c r="AW408" s="168">
        <v>0</v>
      </c>
      <c r="AX408" s="168">
        <v>0</v>
      </c>
      <c r="AY408" s="168">
        <v>0</v>
      </c>
      <c r="AZ408" s="168">
        <v>0</v>
      </c>
      <c r="BA408" s="168">
        <v>0</v>
      </c>
      <c r="BB408" s="168">
        <v>0</v>
      </c>
      <c r="BC408" s="168">
        <v>0</v>
      </c>
      <c r="BD408" s="168">
        <v>0</v>
      </c>
      <c r="BE408" s="168">
        <v>0</v>
      </c>
      <c r="BF408" s="168">
        <v>0</v>
      </c>
      <c r="BG408" s="168">
        <v>0</v>
      </c>
      <c r="BH408" s="168">
        <v>0</v>
      </c>
    </row>
    <row r="409" spans="1:60" ht="14.15" customHeight="1">
      <c r="A409" s="159">
        <v>402</v>
      </c>
      <c r="B409" s="171" t="s">
        <v>972</v>
      </c>
      <c r="C409" s="160">
        <v>0</v>
      </c>
      <c r="D409" s="168">
        <v>0</v>
      </c>
      <c r="E409" s="168">
        <v>0</v>
      </c>
      <c r="F409" s="168">
        <v>0</v>
      </c>
      <c r="G409" s="168">
        <v>0</v>
      </c>
      <c r="H409" s="168">
        <v>0</v>
      </c>
      <c r="I409" s="168">
        <v>0</v>
      </c>
      <c r="J409" s="168">
        <v>0</v>
      </c>
      <c r="K409" s="168">
        <v>0</v>
      </c>
      <c r="L409" s="168">
        <v>0</v>
      </c>
      <c r="M409" s="168">
        <v>0</v>
      </c>
      <c r="N409" s="168">
        <v>0</v>
      </c>
      <c r="O409" s="168">
        <v>0</v>
      </c>
      <c r="P409" s="168">
        <v>0</v>
      </c>
      <c r="Q409" s="168">
        <v>0</v>
      </c>
      <c r="R409" s="168">
        <v>0</v>
      </c>
      <c r="S409" s="168">
        <v>0</v>
      </c>
      <c r="T409" s="168">
        <v>0</v>
      </c>
      <c r="U409" s="168">
        <v>0</v>
      </c>
      <c r="V409" s="168">
        <v>0</v>
      </c>
      <c r="W409" s="168">
        <v>0</v>
      </c>
      <c r="X409" s="168">
        <v>0</v>
      </c>
      <c r="Y409" s="168">
        <v>0</v>
      </c>
      <c r="Z409" s="168">
        <v>0</v>
      </c>
      <c r="AA409" s="168">
        <v>0</v>
      </c>
      <c r="AB409" s="168">
        <v>0</v>
      </c>
      <c r="AC409" s="168">
        <v>0</v>
      </c>
      <c r="AD409" s="168">
        <v>0</v>
      </c>
      <c r="AE409" s="168">
        <v>0</v>
      </c>
      <c r="AF409" s="168">
        <v>0</v>
      </c>
      <c r="AG409" s="168">
        <v>0</v>
      </c>
      <c r="AH409" s="168">
        <v>0</v>
      </c>
      <c r="AI409" s="168">
        <v>0</v>
      </c>
      <c r="AJ409" s="168">
        <v>0</v>
      </c>
      <c r="AK409" s="168">
        <v>0</v>
      </c>
      <c r="AL409" s="168">
        <v>0</v>
      </c>
      <c r="AM409" s="168">
        <v>0</v>
      </c>
      <c r="AN409" s="168">
        <v>0</v>
      </c>
      <c r="AO409" s="168">
        <v>0</v>
      </c>
      <c r="AP409" s="168">
        <v>0</v>
      </c>
      <c r="AQ409" s="168">
        <v>0</v>
      </c>
      <c r="AR409" s="168">
        <v>0</v>
      </c>
      <c r="AS409" s="168">
        <v>0</v>
      </c>
      <c r="AT409" s="168">
        <v>0</v>
      </c>
      <c r="AU409" s="168">
        <v>0</v>
      </c>
      <c r="AV409" s="168">
        <v>0</v>
      </c>
      <c r="AW409" s="168">
        <v>0</v>
      </c>
      <c r="AX409" s="168">
        <v>0</v>
      </c>
      <c r="AY409" s="168">
        <v>0</v>
      </c>
      <c r="AZ409" s="168">
        <v>0</v>
      </c>
      <c r="BA409" s="168">
        <v>0</v>
      </c>
      <c r="BB409" s="168">
        <v>0</v>
      </c>
      <c r="BC409" s="168">
        <v>0</v>
      </c>
      <c r="BD409" s="168">
        <v>0</v>
      </c>
      <c r="BE409" s="168">
        <v>0</v>
      </c>
      <c r="BF409" s="168">
        <v>0</v>
      </c>
      <c r="BG409" s="168">
        <v>0</v>
      </c>
      <c r="BH409" s="168">
        <v>0</v>
      </c>
    </row>
    <row r="410" spans="1:60" ht="14.15" customHeight="1">
      <c r="A410" s="159">
        <v>403</v>
      </c>
      <c r="B410" s="226" t="s">
        <v>973</v>
      </c>
      <c r="C410" s="181">
        <v>0</v>
      </c>
      <c r="D410" s="181">
        <v>0</v>
      </c>
      <c r="E410" s="181">
        <v>0</v>
      </c>
      <c r="F410" s="181">
        <v>0</v>
      </c>
      <c r="G410" s="181">
        <v>0</v>
      </c>
      <c r="H410" s="181">
        <v>0</v>
      </c>
      <c r="I410" s="181">
        <v>0</v>
      </c>
      <c r="J410" s="181">
        <v>0</v>
      </c>
      <c r="K410" s="181">
        <v>0</v>
      </c>
      <c r="L410" s="181">
        <v>0</v>
      </c>
      <c r="M410" s="181">
        <v>0</v>
      </c>
      <c r="N410" s="181">
        <v>0</v>
      </c>
      <c r="O410" s="181">
        <v>0</v>
      </c>
      <c r="P410" s="181">
        <v>0</v>
      </c>
      <c r="Q410" s="181">
        <v>0</v>
      </c>
      <c r="R410" s="181">
        <v>0</v>
      </c>
      <c r="S410" s="181">
        <v>0</v>
      </c>
      <c r="T410" s="181">
        <v>0</v>
      </c>
      <c r="U410" s="181">
        <v>0</v>
      </c>
      <c r="V410" s="181">
        <v>0</v>
      </c>
      <c r="W410" s="181">
        <v>0</v>
      </c>
      <c r="X410" s="181">
        <v>0</v>
      </c>
      <c r="Y410" s="181">
        <v>0</v>
      </c>
      <c r="Z410" s="181">
        <v>0</v>
      </c>
      <c r="AA410" s="181">
        <v>0</v>
      </c>
      <c r="AB410" s="181">
        <v>0</v>
      </c>
      <c r="AC410" s="181">
        <v>0</v>
      </c>
      <c r="AD410" s="181">
        <v>0</v>
      </c>
      <c r="AE410" s="181">
        <v>0</v>
      </c>
      <c r="AF410" s="181">
        <v>0</v>
      </c>
      <c r="AG410" s="181">
        <v>0</v>
      </c>
      <c r="AH410" s="181">
        <v>0</v>
      </c>
      <c r="AI410" s="181">
        <v>0</v>
      </c>
      <c r="AJ410" s="181">
        <v>0</v>
      </c>
      <c r="AK410" s="181">
        <v>0</v>
      </c>
      <c r="AL410" s="181">
        <v>0</v>
      </c>
      <c r="AM410" s="181">
        <v>0</v>
      </c>
      <c r="AN410" s="181">
        <v>0</v>
      </c>
      <c r="AO410" s="181">
        <v>0</v>
      </c>
      <c r="AP410" s="181">
        <v>0</v>
      </c>
      <c r="AQ410" s="181">
        <v>0</v>
      </c>
      <c r="AR410" s="181">
        <v>0</v>
      </c>
      <c r="AS410" s="181">
        <v>0</v>
      </c>
      <c r="AT410" s="181">
        <v>0</v>
      </c>
      <c r="AU410" s="181">
        <v>0</v>
      </c>
      <c r="AV410" s="181">
        <v>0</v>
      </c>
      <c r="AW410" s="181">
        <v>0</v>
      </c>
      <c r="AX410" s="181">
        <v>0</v>
      </c>
      <c r="AY410" s="181">
        <v>0</v>
      </c>
      <c r="AZ410" s="181">
        <v>0</v>
      </c>
      <c r="BA410" s="181">
        <v>0</v>
      </c>
      <c r="BB410" s="181">
        <v>0</v>
      </c>
      <c r="BC410" s="181">
        <v>0</v>
      </c>
      <c r="BD410" s="181">
        <v>0</v>
      </c>
      <c r="BE410" s="181">
        <v>0</v>
      </c>
      <c r="BF410" s="181">
        <v>0</v>
      </c>
      <c r="BG410" s="181">
        <v>0</v>
      </c>
      <c r="BH410" s="181">
        <v>0</v>
      </c>
    </row>
    <row r="411" spans="1:60" ht="14.15" customHeight="1">
      <c r="A411" s="159">
        <v>404</v>
      </c>
      <c r="B411" s="170"/>
      <c r="C411" s="170"/>
      <c r="D411" s="174"/>
      <c r="E411" s="174"/>
      <c r="F411" s="174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  <c r="AH411" s="174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4"/>
      <c r="AZ411" s="174"/>
      <c r="BA411" s="174"/>
      <c r="BB411" s="174"/>
      <c r="BC411" s="174"/>
      <c r="BD411" s="174"/>
      <c r="BE411" s="174"/>
      <c r="BF411" s="174"/>
      <c r="BG411" s="174"/>
      <c r="BH411" s="174"/>
    </row>
    <row r="412" spans="1:60" ht="14.15" customHeight="1">
      <c r="A412" s="159">
        <v>405</v>
      </c>
      <c r="B412" s="59" t="s">
        <v>127</v>
      </c>
      <c r="C412" s="59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</row>
    <row r="413" spans="1:60" ht="14.15" customHeight="1">
      <c r="A413" s="159">
        <v>406</v>
      </c>
      <c r="B413" s="58" t="s">
        <v>492</v>
      </c>
      <c r="C413" s="160">
        <v>447411.36999999895</v>
      </c>
      <c r="D413" s="168">
        <v>0</v>
      </c>
      <c r="E413" s="168">
        <v>0</v>
      </c>
      <c r="F413" s="168">
        <v>0</v>
      </c>
      <c r="G413" s="168">
        <v>0</v>
      </c>
      <c r="H413" s="168">
        <v>0</v>
      </c>
      <c r="I413" s="168">
        <v>0</v>
      </c>
      <c r="J413" s="160">
        <v>0</v>
      </c>
      <c r="K413" s="168">
        <v>0</v>
      </c>
      <c r="L413" s="168">
        <v>0</v>
      </c>
      <c r="M413" s="168">
        <v>0</v>
      </c>
      <c r="N413" s="168">
        <v>0</v>
      </c>
      <c r="O413" s="160">
        <v>0</v>
      </c>
      <c r="P413" s="160">
        <v>0</v>
      </c>
      <c r="Q413" s="168">
        <v>0</v>
      </c>
      <c r="R413" s="168">
        <v>0</v>
      </c>
      <c r="S413" s="168">
        <v>0</v>
      </c>
      <c r="T413" s="168">
        <v>0</v>
      </c>
      <c r="U413" s="168">
        <v>169194.37999999896</v>
      </c>
      <c r="V413" s="168">
        <v>0</v>
      </c>
      <c r="W413" s="160">
        <v>0</v>
      </c>
      <c r="X413" s="168">
        <v>0</v>
      </c>
      <c r="Y413" s="160">
        <v>0</v>
      </c>
      <c r="Z413" s="168">
        <v>0</v>
      </c>
      <c r="AA413" s="168">
        <v>0</v>
      </c>
      <c r="AB413" s="168">
        <v>748.18000000000006</v>
      </c>
      <c r="AC413" s="168">
        <v>0</v>
      </c>
      <c r="AD413" s="168">
        <v>0</v>
      </c>
      <c r="AE413" s="168">
        <v>0</v>
      </c>
      <c r="AF413" s="168">
        <v>-87305</v>
      </c>
      <c r="AG413" s="168">
        <v>364773.81</v>
      </c>
      <c r="AH413" s="160">
        <v>0</v>
      </c>
      <c r="AI413" s="168">
        <v>0</v>
      </c>
      <c r="AJ413" s="168">
        <v>0</v>
      </c>
      <c r="AK413" s="168">
        <v>0</v>
      </c>
      <c r="AL413" s="160">
        <v>0</v>
      </c>
      <c r="AM413" s="168">
        <v>0</v>
      </c>
      <c r="AN413" s="168">
        <v>0</v>
      </c>
      <c r="AO413" s="168">
        <v>0</v>
      </c>
      <c r="AP413" s="168">
        <v>0</v>
      </c>
      <c r="AQ413" s="168">
        <v>0</v>
      </c>
      <c r="AR413" s="168">
        <v>0</v>
      </c>
      <c r="AS413" s="168">
        <v>0</v>
      </c>
      <c r="AT413" s="168">
        <v>0</v>
      </c>
      <c r="AU413" s="168">
        <v>0</v>
      </c>
      <c r="AV413" s="168">
        <v>0</v>
      </c>
      <c r="AW413" s="168">
        <v>0</v>
      </c>
      <c r="AX413" s="168">
        <v>0</v>
      </c>
      <c r="AY413" s="168">
        <v>0</v>
      </c>
      <c r="AZ413" s="168">
        <v>0</v>
      </c>
      <c r="BA413" s="168">
        <v>0</v>
      </c>
      <c r="BB413" s="168">
        <v>0</v>
      </c>
      <c r="BC413" s="168">
        <v>0</v>
      </c>
      <c r="BD413" s="168">
        <v>0</v>
      </c>
      <c r="BE413" s="168">
        <v>0</v>
      </c>
      <c r="BF413" s="168">
        <v>0</v>
      </c>
      <c r="BG413" s="168">
        <v>0</v>
      </c>
      <c r="BH413" s="168">
        <v>0</v>
      </c>
    </row>
    <row r="414" spans="1:60" ht="14.15" customHeight="1">
      <c r="A414" s="159">
        <v>407</v>
      </c>
      <c r="B414" s="58" t="s">
        <v>493</v>
      </c>
      <c r="C414" s="160">
        <v>8023.5199999999859</v>
      </c>
      <c r="D414" s="168">
        <v>0</v>
      </c>
      <c r="E414" s="168">
        <v>0</v>
      </c>
      <c r="F414" s="168">
        <v>0</v>
      </c>
      <c r="G414" s="168">
        <v>0</v>
      </c>
      <c r="H414" s="168">
        <v>0</v>
      </c>
      <c r="I414" s="168">
        <v>0</v>
      </c>
      <c r="J414" s="160">
        <v>0</v>
      </c>
      <c r="K414" s="168">
        <v>0</v>
      </c>
      <c r="L414" s="168">
        <v>0</v>
      </c>
      <c r="M414" s="168">
        <v>0</v>
      </c>
      <c r="N414" s="168">
        <v>0</v>
      </c>
      <c r="O414" s="160">
        <v>0</v>
      </c>
      <c r="P414" s="160">
        <v>0</v>
      </c>
      <c r="Q414" s="168">
        <v>0</v>
      </c>
      <c r="R414" s="168">
        <v>0</v>
      </c>
      <c r="S414" s="168">
        <v>0</v>
      </c>
      <c r="T414" s="168">
        <v>0</v>
      </c>
      <c r="U414" s="168">
        <v>11917.109999999986</v>
      </c>
      <c r="V414" s="168">
        <v>0</v>
      </c>
      <c r="W414" s="160">
        <v>0</v>
      </c>
      <c r="X414" s="168">
        <v>0</v>
      </c>
      <c r="Y414" s="160">
        <v>0</v>
      </c>
      <c r="Z414" s="168">
        <v>0</v>
      </c>
      <c r="AA414" s="168">
        <v>0</v>
      </c>
      <c r="AB414" s="168">
        <v>2048.14</v>
      </c>
      <c r="AC414" s="168">
        <v>0</v>
      </c>
      <c r="AD414" s="168">
        <v>0</v>
      </c>
      <c r="AE414" s="168">
        <v>0</v>
      </c>
      <c r="AF414" s="168">
        <v>0</v>
      </c>
      <c r="AG414" s="168">
        <v>0</v>
      </c>
      <c r="AH414" s="160">
        <v>-5941.73</v>
      </c>
      <c r="AI414" s="168">
        <v>0</v>
      </c>
      <c r="AJ414" s="168">
        <v>0</v>
      </c>
      <c r="AK414" s="168">
        <v>0</v>
      </c>
      <c r="AL414" s="160">
        <v>0</v>
      </c>
      <c r="AM414" s="168">
        <v>0</v>
      </c>
      <c r="AN414" s="168">
        <v>0</v>
      </c>
      <c r="AO414" s="168">
        <v>0</v>
      </c>
      <c r="AP414" s="168">
        <v>0</v>
      </c>
      <c r="AQ414" s="168">
        <v>0</v>
      </c>
      <c r="AR414" s="168">
        <v>0</v>
      </c>
      <c r="AS414" s="168">
        <v>0</v>
      </c>
      <c r="AT414" s="168">
        <v>0</v>
      </c>
      <c r="AU414" s="168">
        <v>0</v>
      </c>
      <c r="AV414" s="168">
        <v>0</v>
      </c>
      <c r="AW414" s="168">
        <v>0</v>
      </c>
      <c r="AX414" s="168">
        <v>0</v>
      </c>
      <c r="AY414" s="168">
        <v>0</v>
      </c>
      <c r="AZ414" s="168">
        <v>0</v>
      </c>
      <c r="BA414" s="168">
        <v>0</v>
      </c>
      <c r="BB414" s="168">
        <v>0</v>
      </c>
      <c r="BC414" s="168">
        <v>0</v>
      </c>
      <c r="BD414" s="168">
        <v>0</v>
      </c>
      <c r="BE414" s="168">
        <v>0</v>
      </c>
      <c r="BF414" s="168">
        <v>0</v>
      </c>
      <c r="BG414" s="168">
        <v>0</v>
      </c>
      <c r="BH414" s="168">
        <v>0</v>
      </c>
    </row>
    <row r="415" spans="1:60" ht="14.15" customHeight="1">
      <c r="A415" s="159">
        <v>408</v>
      </c>
      <c r="B415" s="58" t="s">
        <v>494</v>
      </c>
      <c r="C415" s="160">
        <v>-73495.830399999904</v>
      </c>
      <c r="D415" s="168">
        <v>0</v>
      </c>
      <c r="E415" s="168">
        <v>0</v>
      </c>
      <c r="F415" s="168">
        <v>0</v>
      </c>
      <c r="G415" s="168">
        <v>0</v>
      </c>
      <c r="H415" s="168">
        <v>0</v>
      </c>
      <c r="I415" s="168">
        <v>0</v>
      </c>
      <c r="J415" s="160">
        <v>0</v>
      </c>
      <c r="K415" s="168">
        <v>0</v>
      </c>
      <c r="L415" s="168">
        <v>0</v>
      </c>
      <c r="M415" s="168">
        <v>0</v>
      </c>
      <c r="N415" s="168">
        <v>0</v>
      </c>
      <c r="O415" s="160">
        <v>0</v>
      </c>
      <c r="P415" s="160">
        <v>0</v>
      </c>
      <c r="Q415" s="168">
        <v>0</v>
      </c>
      <c r="R415" s="168">
        <v>0</v>
      </c>
      <c r="S415" s="168">
        <v>0</v>
      </c>
      <c r="T415" s="168">
        <v>0</v>
      </c>
      <c r="U415" s="168">
        <v>-24095.380399999907</v>
      </c>
      <c r="V415" s="168">
        <v>0</v>
      </c>
      <c r="W415" s="160">
        <v>0</v>
      </c>
      <c r="X415" s="168">
        <v>0</v>
      </c>
      <c r="Y415" s="160">
        <v>0</v>
      </c>
      <c r="Z415" s="168">
        <v>0</v>
      </c>
      <c r="AA415" s="168">
        <v>0</v>
      </c>
      <c r="AB415" s="168">
        <v>0</v>
      </c>
      <c r="AC415" s="168">
        <v>0</v>
      </c>
      <c r="AD415" s="168">
        <v>0</v>
      </c>
      <c r="AE415" s="168">
        <v>0</v>
      </c>
      <c r="AF415" s="168">
        <v>0</v>
      </c>
      <c r="AG415" s="168">
        <v>-49400.45</v>
      </c>
      <c r="AH415" s="160">
        <v>0</v>
      </c>
      <c r="AI415" s="168">
        <v>0</v>
      </c>
      <c r="AJ415" s="168">
        <v>0</v>
      </c>
      <c r="AK415" s="168">
        <v>0</v>
      </c>
      <c r="AL415" s="160">
        <v>0</v>
      </c>
      <c r="AM415" s="168">
        <v>0</v>
      </c>
      <c r="AN415" s="168">
        <v>0</v>
      </c>
      <c r="AO415" s="168">
        <v>0</v>
      </c>
      <c r="AP415" s="168">
        <v>0</v>
      </c>
      <c r="AQ415" s="168">
        <v>0</v>
      </c>
      <c r="AR415" s="168">
        <v>0</v>
      </c>
      <c r="AS415" s="168">
        <v>0</v>
      </c>
      <c r="AT415" s="168">
        <v>0</v>
      </c>
      <c r="AU415" s="168">
        <v>0</v>
      </c>
      <c r="AV415" s="168">
        <v>0</v>
      </c>
      <c r="AW415" s="168">
        <v>0</v>
      </c>
      <c r="AX415" s="168">
        <v>0</v>
      </c>
      <c r="AY415" s="168">
        <v>0</v>
      </c>
      <c r="AZ415" s="168">
        <v>0</v>
      </c>
      <c r="BA415" s="168">
        <v>0</v>
      </c>
      <c r="BB415" s="168">
        <v>0</v>
      </c>
      <c r="BC415" s="168">
        <v>0</v>
      </c>
      <c r="BD415" s="168">
        <v>0</v>
      </c>
      <c r="BE415" s="168">
        <v>0</v>
      </c>
      <c r="BF415" s="168">
        <v>0</v>
      </c>
      <c r="BG415" s="168">
        <v>0</v>
      </c>
      <c r="BH415" s="168">
        <v>0</v>
      </c>
    </row>
    <row r="416" spans="1:60" s="170" customFormat="1" ht="14.15" customHeight="1">
      <c r="A416" s="159">
        <v>409</v>
      </c>
      <c r="B416" s="58" t="s">
        <v>495</v>
      </c>
      <c r="C416" s="160">
        <v>83201.191360000521</v>
      </c>
      <c r="D416" s="168">
        <v>0</v>
      </c>
      <c r="E416" s="168">
        <v>0</v>
      </c>
      <c r="F416" s="168">
        <v>0</v>
      </c>
      <c r="G416" s="168">
        <v>0</v>
      </c>
      <c r="H416" s="168">
        <v>0</v>
      </c>
      <c r="I416" s="168">
        <v>0</v>
      </c>
      <c r="J416" s="160">
        <v>0</v>
      </c>
      <c r="K416" s="168">
        <v>0</v>
      </c>
      <c r="L416" s="168">
        <v>0</v>
      </c>
      <c r="M416" s="168">
        <v>0</v>
      </c>
      <c r="N416" s="168">
        <v>0</v>
      </c>
      <c r="O416" s="160">
        <v>0</v>
      </c>
      <c r="P416" s="160">
        <v>0</v>
      </c>
      <c r="Q416" s="168">
        <v>0</v>
      </c>
      <c r="R416" s="168">
        <v>0</v>
      </c>
      <c r="S416" s="168">
        <v>0</v>
      </c>
      <c r="T416" s="168">
        <v>0</v>
      </c>
      <c r="U416" s="168">
        <v>83201.191360000521</v>
      </c>
      <c r="V416" s="168">
        <v>0</v>
      </c>
      <c r="W416" s="160">
        <v>0</v>
      </c>
      <c r="X416" s="168">
        <v>0</v>
      </c>
      <c r="Y416" s="160">
        <v>0</v>
      </c>
      <c r="Z416" s="168">
        <v>0</v>
      </c>
      <c r="AA416" s="168">
        <v>0</v>
      </c>
      <c r="AB416" s="168">
        <v>0</v>
      </c>
      <c r="AC416" s="168">
        <v>0</v>
      </c>
      <c r="AD416" s="168">
        <v>0</v>
      </c>
      <c r="AE416" s="168">
        <v>0</v>
      </c>
      <c r="AF416" s="168">
        <v>0</v>
      </c>
      <c r="AG416" s="168">
        <v>0</v>
      </c>
      <c r="AH416" s="160">
        <v>0</v>
      </c>
      <c r="AI416" s="168">
        <v>0</v>
      </c>
      <c r="AJ416" s="168">
        <v>0</v>
      </c>
      <c r="AK416" s="168">
        <v>0</v>
      </c>
      <c r="AL416" s="160">
        <v>0</v>
      </c>
      <c r="AM416" s="168">
        <v>0</v>
      </c>
      <c r="AN416" s="168">
        <v>0</v>
      </c>
      <c r="AO416" s="168">
        <v>0</v>
      </c>
      <c r="AP416" s="168">
        <v>0</v>
      </c>
      <c r="AQ416" s="168">
        <v>0</v>
      </c>
      <c r="AR416" s="168">
        <v>0</v>
      </c>
      <c r="AS416" s="168">
        <v>0</v>
      </c>
      <c r="AT416" s="168">
        <v>0</v>
      </c>
      <c r="AU416" s="168">
        <v>0</v>
      </c>
      <c r="AV416" s="168">
        <v>0</v>
      </c>
      <c r="AW416" s="168">
        <v>0</v>
      </c>
      <c r="AX416" s="168">
        <v>0</v>
      </c>
      <c r="AY416" s="168">
        <v>0</v>
      </c>
      <c r="AZ416" s="168">
        <v>0</v>
      </c>
      <c r="BA416" s="168">
        <v>0</v>
      </c>
      <c r="BB416" s="168">
        <v>0</v>
      </c>
      <c r="BC416" s="168">
        <v>0</v>
      </c>
      <c r="BD416" s="168">
        <v>0</v>
      </c>
      <c r="BE416" s="168">
        <v>0</v>
      </c>
      <c r="BF416" s="168">
        <v>0</v>
      </c>
      <c r="BG416" s="168">
        <v>0</v>
      </c>
      <c r="BH416" s="168">
        <v>0</v>
      </c>
    </row>
    <row r="417" spans="1:60" s="170" customFormat="1" ht="14.15" customHeight="1">
      <c r="A417" s="159">
        <v>410</v>
      </c>
      <c r="B417" s="58" t="s">
        <v>496</v>
      </c>
      <c r="C417" s="160">
        <v>15569.017660000129</v>
      </c>
      <c r="D417" s="168">
        <v>0</v>
      </c>
      <c r="E417" s="168">
        <v>0</v>
      </c>
      <c r="F417" s="168">
        <v>0</v>
      </c>
      <c r="G417" s="168">
        <v>0</v>
      </c>
      <c r="H417" s="168">
        <v>0</v>
      </c>
      <c r="I417" s="168">
        <v>0</v>
      </c>
      <c r="J417" s="160">
        <v>0</v>
      </c>
      <c r="K417" s="168">
        <v>0</v>
      </c>
      <c r="L417" s="168">
        <v>0</v>
      </c>
      <c r="M417" s="168">
        <v>0</v>
      </c>
      <c r="N417" s="168">
        <v>0</v>
      </c>
      <c r="O417" s="160">
        <v>0</v>
      </c>
      <c r="P417" s="160">
        <v>0</v>
      </c>
      <c r="Q417" s="168">
        <v>0</v>
      </c>
      <c r="R417" s="168">
        <v>0</v>
      </c>
      <c r="S417" s="168">
        <v>0</v>
      </c>
      <c r="T417" s="168">
        <v>0</v>
      </c>
      <c r="U417" s="168">
        <v>15569.017660000129</v>
      </c>
      <c r="V417" s="168">
        <v>0</v>
      </c>
      <c r="W417" s="160">
        <v>0</v>
      </c>
      <c r="X417" s="168">
        <v>0</v>
      </c>
      <c r="Y417" s="160">
        <v>0</v>
      </c>
      <c r="Z417" s="168">
        <v>0</v>
      </c>
      <c r="AA417" s="168">
        <v>0</v>
      </c>
      <c r="AB417" s="168">
        <v>0</v>
      </c>
      <c r="AC417" s="168">
        <v>0</v>
      </c>
      <c r="AD417" s="168">
        <v>0</v>
      </c>
      <c r="AE417" s="168">
        <v>0</v>
      </c>
      <c r="AF417" s="168">
        <v>0</v>
      </c>
      <c r="AG417" s="168">
        <v>0</v>
      </c>
      <c r="AH417" s="160">
        <v>0</v>
      </c>
      <c r="AI417" s="168">
        <v>0</v>
      </c>
      <c r="AJ417" s="168">
        <v>0</v>
      </c>
      <c r="AK417" s="168">
        <v>0</v>
      </c>
      <c r="AL417" s="160">
        <v>0</v>
      </c>
      <c r="AM417" s="168">
        <v>0</v>
      </c>
      <c r="AN417" s="168">
        <v>0</v>
      </c>
      <c r="AO417" s="168">
        <v>0</v>
      </c>
      <c r="AP417" s="168">
        <v>0</v>
      </c>
      <c r="AQ417" s="168">
        <v>0</v>
      </c>
      <c r="AR417" s="168">
        <v>0</v>
      </c>
      <c r="AS417" s="168">
        <v>0</v>
      </c>
      <c r="AT417" s="168">
        <v>0</v>
      </c>
      <c r="AU417" s="168">
        <v>0</v>
      </c>
      <c r="AV417" s="168">
        <v>0</v>
      </c>
      <c r="AW417" s="168">
        <v>0</v>
      </c>
      <c r="AX417" s="168">
        <v>0</v>
      </c>
      <c r="AY417" s="168">
        <v>0</v>
      </c>
      <c r="AZ417" s="168">
        <v>0</v>
      </c>
      <c r="BA417" s="168">
        <v>0</v>
      </c>
      <c r="BB417" s="168">
        <v>0</v>
      </c>
      <c r="BC417" s="168">
        <v>0</v>
      </c>
      <c r="BD417" s="168">
        <v>0</v>
      </c>
      <c r="BE417" s="168">
        <v>0</v>
      </c>
      <c r="BF417" s="168">
        <v>0</v>
      </c>
      <c r="BG417" s="168">
        <v>0</v>
      </c>
      <c r="BH417" s="168">
        <v>0</v>
      </c>
    </row>
    <row r="418" spans="1:60" s="170" customFormat="1" ht="14.15" customHeight="1">
      <c r="A418" s="159">
        <v>411</v>
      </c>
      <c r="B418" s="58" t="s">
        <v>497</v>
      </c>
      <c r="C418" s="160">
        <v>26505.988320000004</v>
      </c>
      <c r="D418" s="168">
        <v>0</v>
      </c>
      <c r="E418" s="168">
        <v>0</v>
      </c>
      <c r="F418" s="168">
        <v>0</v>
      </c>
      <c r="G418" s="168">
        <v>0</v>
      </c>
      <c r="H418" s="168">
        <v>0</v>
      </c>
      <c r="I418" s="168">
        <v>0</v>
      </c>
      <c r="J418" s="160">
        <v>0</v>
      </c>
      <c r="K418" s="168">
        <v>0</v>
      </c>
      <c r="L418" s="168">
        <v>0</v>
      </c>
      <c r="M418" s="168">
        <v>0</v>
      </c>
      <c r="N418" s="168">
        <v>0</v>
      </c>
      <c r="O418" s="160">
        <v>0</v>
      </c>
      <c r="P418" s="160">
        <v>0</v>
      </c>
      <c r="Q418" s="168">
        <v>0</v>
      </c>
      <c r="R418" s="168">
        <v>0</v>
      </c>
      <c r="S418" s="168">
        <v>0</v>
      </c>
      <c r="T418" s="168">
        <v>0</v>
      </c>
      <c r="U418" s="168">
        <v>26505.988320000004</v>
      </c>
      <c r="V418" s="168">
        <v>0</v>
      </c>
      <c r="W418" s="160">
        <v>0</v>
      </c>
      <c r="X418" s="168">
        <v>0</v>
      </c>
      <c r="Y418" s="160">
        <v>0</v>
      </c>
      <c r="Z418" s="168">
        <v>0</v>
      </c>
      <c r="AA418" s="168">
        <v>0</v>
      </c>
      <c r="AB418" s="168">
        <v>0</v>
      </c>
      <c r="AC418" s="168">
        <v>0</v>
      </c>
      <c r="AD418" s="168">
        <v>0</v>
      </c>
      <c r="AE418" s="168">
        <v>0</v>
      </c>
      <c r="AF418" s="168">
        <v>0</v>
      </c>
      <c r="AG418" s="168">
        <v>0</v>
      </c>
      <c r="AH418" s="160">
        <v>0</v>
      </c>
      <c r="AI418" s="168">
        <v>0</v>
      </c>
      <c r="AJ418" s="168">
        <v>0</v>
      </c>
      <c r="AK418" s="168">
        <v>0</v>
      </c>
      <c r="AL418" s="160">
        <v>0</v>
      </c>
      <c r="AM418" s="168">
        <v>0</v>
      </c>
      <c r="AN418" s="168">
        <v>0</v>
      </c>
      <c r="AO418" s="168">
        <v>0</v>
      </c>
      <c r="AP418" s="168">
        <v>0</v>
      </c>
      <c r="AQ418" s="168">
        <v>0</v>
      </c>
      <c r="AR418" s="168">
        <v>0</v>
      </c>
      <c r="AS418" s="168">
        <v>0</v>
      </c>
      <c r="AT418" s="168">
        <v>0</v>
      </c>
      <c r="AU418" s="168">
        <v>0</v>
      </c>
      <c r="AV418" s="168">
        <v>0</v>
      </c>
      <c r="AW418" s="168">
        <v>0</v>
      </c>
      <c r="AX418" s="168">
        <v>0</v>
      </c>
      <c r="AY418" s="168">
        <v>0</v>
      </c>
      <c r="AZ418" s="168">
        <v>0</v>
      </c>
      <c r="BA418" s="168">
        <v>0</v>
      </c>
      <c r="BB418" s="168">
        <v>0</v>
      </c>
      <c r="BC418" s="168">
        <v>0</v>
      </c>
      <c r="BD418" s="168">
        <v>0</v>
      </c>
      <c r="BE418" s="168">
        <v>0</v>
      </c>
      <c r="BF418" s="168">
        <v>0</v>
      </c>
      <c r="BG418" s="168">
        <v>0</v>
      </c>
      <c r="BH418" s="168">
        <v>0</v>
      </c>
    </row>
    <row r="419" spans="1:60" s="170" customFormat="1" ht="14.15" customHeight="1">
      <c r="A419" s="159">
        <v>412</v>
      </c>
      <c r="B419" s="58" t="s">
        <v>498</v>
      </c>
      <c r="C419" s="160">
        <v>3382692.5685336012</v>
      </c>
      <c r="D419" s="168">
        <v>0</v>
      </c>
      <c r="E419" s="168">
        <v>0</v>
      </c>
      <c r="F419" s="168">
        <v>0</v>
      </c>
      <c r="G419" s="168">
        <v>0</v>
      </c>
      <c r="H419" s="168">
        <v>0</v>
      </c>
      <c r="I419" s="168">
        <v>0</v>
      </c>
      <c r="J419" s="160">
        <v>0</v>
      </c>
      <c r="K419" s="168">
        <v>0</v>
      </c>
      <c r="L419" s="168">
        <v>0</v>
      </c>
      <c r="M419" s="168">
        <v>0</v>
      </c>
      <c r="N419" s="168">
        <v>0</v>
      </c>
      <c r="O419" s="160">
        <v>0</v>
      </c>
      <c r="P419" s="160">
        <v>0</v>
      </c>
      <c r="Q419" s="168">
        <v>0</v>
      </c>
      <c r="R419" s="168">
        <v>0</v>
      </c>
      <c r="S419" s="168">
        <v>0</v>
      </c>
      <c r="T419" s="168">
        <v>0</v>
      </c>
      <c r="U419" s="168">
        <v>13949.767300000065</v>
      </c>
      <c r="V419" s="168">
        <v>0</v>
      </c>
      <c r="W419" s="160">
        <v>0</v>
      </c>
      <c r="X419" s="168">
        <v>0</v>
      </c>
      <c r="Y419" s="160">
        <v>0</v>
      </c>
      <c r="Z419" s="168">
        <v>0</v>
      </c>
      <c r="AA419" s="168">
        <v>0</v>
      </c>
      <c r="AB419" s="168">
        <v>0</v>
      </c>
      <c r="AC419" s="168">
        <v>4985006.8612336004</v>
      </c>
      <c r="AD419" s="168">
        <v>-61787</v>
      </c>
      <c r="AE419" s="168">
        <v>0</v>
      </c>
      <c r="AF419" s="168">
        <v>0</v>
      </c>
      <c r="AG419" s="168">
        <v>0</v>
      </c>
      <c r="AH419" s="160">
        <v>-5974.06</v>
      </c>
      <c r="AI419" s="168">
        <v>0</v>
      </c>
      <c r="AJ419" s="168">
        <v>0</v>
      </c>
      <c r="AK419" s="168">
        <v>0</v>
      </c>
      <c r="AL419" s="160">
        <v>0</v>
      </c>
      <c r="AM419" s="168">
        <v>0</v>
      </c>
      <c r="AN419" s="168">
        <v>0</v>
      </c>
      <c r="AO419" s="168">
        <v>0</v>
      </c>
      <c r="AP419" s="168">
        <v>0</v>
      </c>
      <c r="AQ419" s="168">
        <v>0</v>
      </c>
      <c r="AR419" s="168">
        <v>-1689276</v>
      </c>
      <c r="AS419" s="168">
        <v>140773</v>
      </c>
      <c r="AT419" s="168">
        <v>0</v>
      </c>
      <c r="AU419" s="168">
        <v>0</v>
      </c>
      <c r="AV419" s="168">
        <v>0</v>
      </c>
      <c r="AW419" s="168">
        <v>0</v>
      </c>
      <c r="AX419" s="168">
        <v>0</v>
      </c>
      <c r="AY419" s="168">
        <v>0</v>
      </c>
      <c r="AZ419" s="168">
        <v>0</v>
      </c>
      <c r="BA419" s="168">
        <v>0</v>
      </c>
      <c r="BB419" s="168">
        <v>0</v>
      </c>
      <c r="BC419" s="168">
        <v>0</v>
      </c>
      <c r="BD419" s="168">
        <v>0</v>
      </c>
      <c r="BE419" s="168">
        <v>0</v>
      </c>
      <c r="BF419" s="168">
        <v>0</v>
      </c>
      <c r="BG419" s="168">
        <v>0</v>
      </c>
      <c r="BH419" s="168">
        <v>0</v>
      </c>
    </row>
    <row r="420" spans="1:60" ht="14.15" customHeight="1">
      <c r="A420" s="159">
        <v>413</v>
      </c>
      <c r="B420" s="58" t="s">
        <v>499</v>
      </c>
      <c r="C420" s="160">
        <v>0</v>
      </c>
      <c r="D420" s="168">
        <v>0</v>
      </c>
      <c r="E420" s="168">
        <v>0</v>
      </c>
      <c r="F420" s="168">
        <v>0</v>
      </c>
      <c r="G420" s="168">
        <v>0</v>
      </c>
      <c r="H420" s="168">
        <v>0</v>
      </c>
      <c r="I420" s="168">
        <v>0</v>
      </c>
      <c r="J420" s="160">
        <v>0</v>
      </c>
      <c r="K420" s="168">
        <v>0</v>
      </c>
      <c r="L420" s="168">
        <v>0</v>
      </c>
      <c r="M420" s="168">
        <v>0</v>
      </c>
      <c r="N420" s="168">
        <v>0</v>
      </c>
      <c r="O420" s="160">
        <v>0</v>
      </c>
      <c r="P420" s="160">
        <v>0</v>
      </c>
      <c r="Q420" s="168">
        <v>0</v>
      </c>
      <c r="R420" s="168">
        <v>0</v>
      </c>
      <c r="S420" s="168">
        <v>0</v>
      </c>
      <c r="T420" s="168">
        <v>0</v>
      </c>
      <c r="U420" s="168">
        <v>0</v>
      </c>
      <c r="V420" s="168">
        <v>0</v>
      </c>
      <c r="W420" s="160">
        <v>0</v>
      </c>
      <c r="X420" s="168">
        <v>0</v>
      </c>
      <c r="Y420" s="160">
        <v>0</v>
      </c>
      <c r="Z420" s="168">
        <v>0</v>
      </c>
      <c r="AA420" s="168">
        <v>0</v>
      </c>
      <c r="AB420" s="168">
        <v>0</v>
      </c>
      <c r="AC420" s="168">
        <v>0</v>
      </c>
      <c r="AD420" s="168">
        <v>0</v>
      </c>
      <c r="AE420" s="168">
        <v>0</v>
      </c>
      <c r="AF420" s="168">
        <v>0</v>
      </c>
      <c r="AG420" s="168">
        <v>0</v>
      </c>
      <c r="AH420" s="160">
        <v>0</v>
      </c>
      <c r="AI420" s="168">
        <v>0</v>
      </c>
      <c r="AJ420" s="168">
        <v>0</v>
      </c>
      <c r="AK420" s="168">
        <v>0</v>
      </c>
      <c r="AL420" s="160">
        <v>0</v>
      </c>
      <c r="AM420" s="168">
        <v>0</v>
      </c>
      <c r="AN420" s="168">
        <v>0</v>
      </c>
      <c r="AO420" s="168">
        <v>0</v>
      </c>
      <c r="AP420" s="168">
        <v>0</v>
      </c>
      <c r="AQ420" s="168">
        <v>0</v>
      </c>
      <c r="AR420" s="168">
        <v>0</v>
      </c>
      <c r="AS420" s="168">
        <v>0</v>
      </c>
      <c r="AT420" s="168">
        <v>0</v>
      </c>
      <c r="AU420" s="168">
        <v>0</v>
      </c>
      <c r="AV420" s="168">
        <v>0</v>
      </c>
      <c r="AW420" s="168">
        <v>0</v>
      </c>
      <c r="AX420" s="168">
        <v>0</v>
      </c>
      <c r="AY420" s="168">
        <v>0</v>
      </c>
      <c r="AZ420" s="168">
        <v>0</v>
      </c>
      <c r="BA420" s="168">
        <v>0</v>
      </c>
      <c r="BB420" s="168">
        <v>0</v>
      </c>
      <c r="BC420" s="168">
        <v>0</v>
      </c>
      <c r="BD420" s="168">
        <v>0</v>
      </c>
      <c r="BE420" s="168">
        <v>0</v>
      </c>
      <c r="BF420" s="168">
        <v>0</v>
      </c>
      <c r="BG420" s="168">
        <v>0</v>
      </c>
      <c r="BH420" s="168">
        <v>0</v>
      </c>
    </row>
    <row r="421" spans="1:60" ht="13.5" customHeight="1">
      <c r="A421" s="159">
        <v>414</v>
      </c>
      <c r="B421" s="58" t="s">
        <v>500</v>
      </c>
      <c r="C421" s="160">
        <v>2275.9874199999904</v>
      </c>
      <c r="D421" s="168">
        <v>0</v>
      </c>
      <c r="E421" s="168">
        <v>0</v>
      </c>
      <c r="F421" s="168">
        <v>0</v>
      </c>
      <c r="G421" s="168">
        <v>0</v>
      </c>
      <c r="H421" s="168">
        <v>0</v>
      </c>
      <c r="I421" s="168">
        <v>0</v>
      </c>
      <c r="J421" s="160">
        <v>0</v>
      </c>
      <c r="K421" s="168">
        <v>0</v>
      </c>
      <c r="L421" s="168">
        <v>0</v>
      </c>
      <c r="M421" s="168">
        <v>0</v>
      </c>
      <c r="N421" s="168">
        <v>0</v>
      </c>
      <c r="O421" s="160">
        <v>0</v>
      </c>
      <c r="P421" s="160">
        <v>0</v>
      </c>
      <c r="Q421" s="168">
        <v>0</v>
      </c>
      <c r="R421" s="168">
        <v>0</v>
      </c>
      <c r="S421" s="168">
        <v>0</v>
      </c>
      <c r="T421" s="168">
        <v>0</v>
      </c>
      <c r="U421" s="168">
        <v>2275.9874199999904</v>
      </c>
      <c r="V421" s="168">
        <v>0</v>
      </c>
      <c r="W421" s="160">
        <v>0</v>
      </c>
      <c r="X421" s="168">
        <v>0</v>
      </c>
      <c r="Y421" s="160">
        <v>0</v>
      </c>
      <c r="Z421" s="168">
        <v>0</v>
      </c>
      <c r="AA421" s="168">
        <v>0</v>
      </c>
      <c r="AB421" s="168">
        <v>0</v>
      </c>
      <c r="AC421" s="168">
        <v>0</v>
      </c>
      <c r="AD421" s="168">
        <v>0</v>
      </c>
      <c r="AE421" s="168">
        <v>0</v>
      </c>
      <c r="AF421" s="168">
        <v>0</v>
      </c>
      <c r="AG421" s="168">
        <v>0</v>
      </c>
      <c r="AH421" s="160">
        <v>0</v>
      </c>
      <c r="AI421" s="168">
        <v>0</v>
      </c>
      <c r="AJ421" s="168">
        <v>0</v>
      </c>
      <c r="AK421" s="168">
        <v>0</v>
      </c>
      <c r="AL421" s="160">
        <v>0</v>
      </c>
      <c r="AM421" s="168">
        <v>0</v>
      </c>
      <c r="AN421" s="168">
        <v>0</v>
      </c>
      <c r="AO421" s="168">
        <v>0</v>
      </c>
      <c r="AP421" s="168">
        <v>0</v>
      </c>
      <c r="AQ421" s="168">
        <v>0</v>
      </c>
      <c r="AR421" s="168">
        <v>0</v>
      </c>
      <c r="AS421" s="168">
        <v>0</v>
      </c>
      <c r="AT421" s="168">
        <v>0</v>
      </c>
      <c r="AU421" s="168">
        <v>0</v>
      </c>
      <c r="AV421" s="168">
        <v>0</v>
      </c>
      <c r="AW421" s="168">
        <v>0</v>
      </c>
      <c r="AX421" s="168">
        <v>0</v>
      </c>
      <c r="AY421" s="168">
        <v>0</v>
      </c>
      <c r="AZ421" s="168">
        <v>0</v>
      </c>
      <c r="BA421" s="168">
        <v>0</v>
      </c>
      <c r="BB421" s="168">
        <v>0</v>
      </c>
      <c r="BC421" s="168">
        <v>0</v>
      </c>
      <c r="BD421" s="168">
        <v>0</v>
      </c>
      <c r="BE421" s="168">
        <v>0</v>
      </c>
      <c r="BF421" s="168">
        <v>0</v>
      </c>
      <c r="BG421" s="168">
        <v>0</v>
      </c>
      <c r="BH421" s="168">
        <v>0</v>
      </c>
    </row>
    <row r="422" spans="1:60" ht="14.15" customHeight="1">
      <c r="A422" s="159">
        <v>415</v>
      </c>
      <c r="B422" s="58" t="s">
        <v>501</v>
      </c>
      <c r="C422" s="160">
        <v>114528.90999999992</v>
      </c>
      <c r="D422" s="168">
        <v>0</v>
      </c>
      <c r="E422" s="168">
        <v>0</v>
      </c>
      <c r="F422" s="168">
        <v>0</v>
      </c>
      <c r="G422" s="168">
        <v>0</v>
      </c>
      <c r="H422" s="168">
        <v>0</v>
      </c>
      <c r="I422" s="168">
        <v>0</v>
      </c>
      <c r="J422" s="160">
        <v>0</v>
      </c>
      <c r="K422" s="168">
        <v>0</v>
      </c>
      <c r="L422" s="168">
        <v>0</v>
      </c>
      <c r="M422" s="168">
        <v>0</v>
      </c>
      <c r="N422" s="168">
        <v>0</v>
      </c>
      <c r="O422" s="160">
        <v>0</v>
      </c>
      <c r="P422" s="160">
        <v>0</v>
      </c>
      <c r="Q422" s="168">
        <v>0</v>
      </c>
      <c r="R422" s="168">
        <v>0</v>
      </c>
      <c r="S422" s="168">
        <v>0</v>
      </c>
      <c r="T422" s="168">
        <v>0</v>
      </c>
      <c r="U422" s="168">
        <v>0.18999999994412065</v>
      </c>
      <c r="V422" s="168">
        <v>0</v>
      </c>
      <c r="W422" s="160">
        <v>0</v>
      </c>
      <c r="X422" s="168">
        <v>0</v>
      </c>
      <c r="Y422" s="160">
        <v>0</v>
      </c>
      <c r="Z422" s="168">
        <v>0</v>
      </c>
      <c r="AA422" s="168">
        <v>0</v>
      </c>
      <c r="AB422" s="168">
        <v>0</v>
      </c>
      <c r="AC422" s="168">
        <v>0</v>
      </c>
      <c r="AD422" s="168">
        <v>0</v>
      </c>
      <c r="AE422" s="168">
        <v>0</v>
      </c>
      <c r="AF422" s="168">
        <v>0</v>
      </c>
      <c r="AG422" s="168">
        <v>0</v>
      </c>
      <c r="AH422" s="160">
        <v>0</v>
      </c>
      <c r="AI422" s="168">
        <v>0</v>
      </c>
      <c r="AJ422" s="168">
        <v>0</v>
      </c>
      <c r="AK422" s="168">
        <v>0</v>
      </c>
      <c r="AL422" s="160">
        <v>114528.71999999997</v>
      </c>
      <c r="AM422" s="168">
        <v>0</v>
      </c>
      <c r="AN422" s="168">
        <v>0</v>
      </c>
      <c r="AO422" s="168">
        <v>0</v>
      </c>
      <c r="AP422" s="168">
        <v>0</v>
      </c>
      <c r="AQ422" s="168">
        <v>0</v>
      </c>
      <c r="AR422" s="168">
        <v>0</v>
      </c>
      <c r="AS422" s="168">
        <v>0</v>
      </c>
      <c r="AT422" s="168">
        <v>0</v>
      </c>
      <c r="AU422" s="168">
        <v>0</v>
      </c>
      <c r="AV422" s="168">
        <v>0</v>
      </c>
      <c r="AW422" s="168">
        <v>0</v>
      </c>
      <c r="AX422" s="168">
        <v>0</v>
      </c>
      <c r="AY422" s="168">
        <v>0</v>
      </c>
      <c r="AZ422" s="168">
        <v>0</v>
      </c>
      <c r="BA422" s="168">
        <v>0</v>
      </c>
      <c r="BB422" s="168">
        <v>0</v>
      </c>
      <c r="BC422" s="168">
        <v>0</v>
      </c>
      <c r="BD422" s="168">
        <v>0</v>
      </c>
      <c r="BE422" s="168">
        <v>0</v>
      </c>
      <c r="BF422" s="168">
        <v>0</v>
      </c>
      <c r="BG422" s="168">
        <v>0</v>
      </c>
      <c r="BH422" s="168">
        <v>0</v>
      </c>
    </row>
    <row r="423" spans="1:60" ht="14.15" customHeight="1">
      <c r="A423" s="159">
        <v>416</v>
      </c>
      <c r="B423" s="58" t="s">
        <v>502</v>
      </c>
      <c r="C423" s="160">
        <v>262407.95</v>
      </c>
      <c r="D423" s="168">
        <v>0</v>
      </c>
      <c r="E423" s="168">
        <v>0</v>
      </c>
      <c r="F423" s="168">
        <v>0</v>
      </c>
      <c r="G423" s="168">
        <v>0</v>
      </c>
      <c r="H423" s="168">
        <v>0</v>
      </c>
      <c r="I423" s="168">
        <v>0</v>
      </c>
      <c r="J423" s="160">
        <v>0</v>
      </c>
      <c r="K423" s="168">
        <v>0</v>
      </c>
      <c r="L423" s="168">
        <v>0</v>
      </c>
      <c r="M423" s="168">
        <v>0</v>
      </c>
      <c r="N423" s="168">
        <v>0</v>
      </c>
      <c r="O423" s="160">
        <v>0</v>
      </c>
      <c r="P423" s="160">
        <v>0</v>
      </c>
      <c r="Q423" s="168">
        <v>0</v>
      </c>
      <c r="R423" s="168">
        <v>0</v>
      </c>
      <c r="S423" s="168">
        <v>0</v>
      </c>
      <c r="T423" s="168">
        <v>0</v>
      </c>
      <c r="U423" s="168">
        <v>0</v>
      </c>
      <c r="V423" s="168">
        <v>0</v>
      </c>
      <c r="W423" s="160">
        <v>0</v>
      </c>
      <c r="X423" s="168">
        <v>0</v>
      </c>
      <c r="Y423" s="160">
        <v>0</v>
      </c>
      <c r="Z423" s="168">
        <v>241938.96000000002</v>
      </c>
      <c r="AA423" s="168">
        <v>0</v>
      </c>
      <c r="AB423" s="168">
        <v>61.78</v>
      </c>
      <c r="AC423" s="168">
        <v>0</v>
      </c>
      <c r="AD423" s="168">
        <v>0</v>
      </c>
      <c r="AE423" s="168">
        <v>0</v>
      </c>
      <c r="AF423" s="168">
        <v>0</v>
      </c>
      <c r="AG423" s="168">
        <v>20407.21</v>
      </c>
      <c r="AH423" s="160">
        <v>0</v>
      </c>
      <c r="AI423" s="168">
        <v>0</v>
      </c>
      <c r="AJ423" s="168">
        <v>0</v>
      </c>
      <c r="AK423" s="168">
        <v>0</v>
      </c>
      <c r="AL423" s="160">
        <v>0</v>
      </c>
      <c r="AM423" s="168">
        <v>0</v>
      </c>
      <c r="AN423" s="168">
        <v>0</v>
      </c>
      <c r="AO423" s="168">
        <v>0</v>
      </c>
      <c r="AP423" s="168">
        <v>0</v>
      </c>
      <c r="AQ423" s="168">
        <v>0</v>
      </c>
      <c r="AR423" s="168">
        <v>0</v>
      </c>
      <c r="AS423" s="168">
        <v>0</v>
      </c>
      <c r="AT423" s="168">
        <v>0</v>
      </c>
      <c r="AU423" s="168">
        <v>0</v>
      </c>
      <c r="AV423" s="168">
        <v>0</v>
      </c>
      <c r="AW423" s="168">
        <v>0</v>
      </c>
      <c r="AX423" s="168">
        <v>0</v>
      </c>
      <c r="AY423" s="168">
        <v>0</v>
      </c>
      <c r="AZ423" s="168">
        <v>0</v>
      </c>
      <c r="BA423" s="168">
        <v>0</v>
      </c>
      <c r="BB423" s="168">
        <v>0</v>
      </c>
      <c r="BC423" s="168">
        <v>0</v>
      </c>
      <c r="BD423" s="168">
        <v>0</v>
      </c>
      <c r="BE423" s="168">
        <v>0</v>
      </c>
      <c r="BF423" s="168">
        <v>0</v>
      </c>
      <c r="BG423" s="168">
        <v>0</v>
      </c>
      <c r="BH423" s="168">
        <v>0</v>
      </c>
    </row>
    <row r="424" spans="1:60" ht="14.15" customHeight="1">
      <c r="A424" s="159">
        <v>417</v>
      </c>
      <c r="B424" s="58" t="s">
        <v>976</v>
      </c>
      <c r="C424" s="160">
        <v>-52701.833559999999</v>
      </c>
      <c r="D424" s="168">
        <v>0</v>
      </c>
      <c r="E424" s="168">
        <v>0</v>
      </c>
      <c r="F424" s="168">
        <v>0</v>
      </c>
      <c r="G424" s="168">
        <v>0</v>
      </c>
      <c r="H424" s="168">
        <v>0</v>
      </c>
      <c r="I424" s="168">
        <v>0</v>
      </c>
      <c r="J424" s="160">
        <v>0</v>
      </c>
      <c r="K424" s="168">
        <v>0</v>
      </c>
      <c r="L424" s="168">
        <v>0</v>
      </c>
      <c r="M424" s="168">
        <v>0</v>
      </c>
      <c r="N424" s="168">
        <v>0</v>
      </c>
      <c r="O424" s="160">
        <v>0</v>
      </c>
      <c r="P424" s="160">
        <v>0</v>
      </c>
      <c r="Q424" s="168">
        <v>0</v>
      </c>
      <c r="R424" s="168">
        <v>0</v>
      </c>
      <c r="S424" s="168">
        <v>0</v>
      </c>
      <c r="T424" s="168">
        <v>0</v>
      </c>
      <c r="U424" s="168">
        <v>1474.6964399999997</v>
      </c>
      <c r="V424" s="168">
        <v>0</v>
      </c>
      <c r="W424" s="160">
        <v>0</v>
      </c>
      <c r="X424" s="168">
        <v>0</v>
      </c>
      <c r="Y424" s="160">
        <v>0</v>
      </c>
      <c r="Z424" s="168">
        <v>0</v>
      </c>
      <c r="AA424" s="168">
        <v>-54803.77</v>
      </c>
      <c r="AB424" s="168">
        <v>627.2399999999999</v>
      </c>
      <c r="AC424" s="168">
        <v>0</v>
      </c>
      <c r="AD424" s="168">
        <v>0</v>
      </c>
      <c r="AE424" s="168">
        <v>0</v>
      </c>
      <c r="AF424" s="168">
        <v>0</v>
      </c>
      <c r="AG424" s="168">
        <v>0</v>
      </c>
      <c r="AH424" s="160">
        <v>0</v>
      </c>
      <c r="AI424" s="168">
        <v>0</v>
      </c>
      <c r="AJ424" s="168">
        <v>0</v>
      </c>
      <c r="AK424" s="168">
        <v>0</v>
      </c>
      <c r="AL424" s="160">
        <v>0</v>
      </c>
      <c r="AM424" s="168">
        <v>0</v>
      </c>
      <c r="AN424" s="168">
        <v>0</v>
      </c>
      <c r="AO424" s="168">
        <v>0</v>
      </c>
      <c r="AP424" s="168">
        <v>0</v>
      </c>
      <c r="AQ424" s="168">
        <v>0</v>
      </c>
      <c r="AR424" s="168">
        <v>0</v>
      </c>
      <c r="AS424" s="168">
        <v>0</v>
      </c>
      <c r="AT424" s="168">
        <v>0</v>
      </c>
      <c r="AU424" s="168">
        <v>0</v>
      </c>
      <c r="AV424" s="168">
        <v>0</v>
      </c>
      <c r="AW424" s="168">
        <v>0</v>
      </c>
      <c r="AX424" s="168">
        <v>0</v>
      </c>
      <c r="AY424" s="168">
        <v>0</v>
      </c>
      <c r="AZ424" s="168">
        <v>0</v>
      </c>
      <c r="BA424" s="168">
        <v>0</v>
      </c>
      <c r="BB424" s="168">
        <v>0</v>
      </c>
      <c r="BC424" s="168">
        <v>0</v>
      </c>
      <c r="BD424" s="168">
        <v>0</v>
      </c>
      <c r="BE424" s="168">
        <v>0</v>
      </c>
      <c r="BF424" s="168">
        <v>0</v>
      </c>
      <c r="BG424" s="168">
        <v>0</v>
      </c>
      <c r="BH424" s="168">
        <v>0</v>
      </c>
    </row>
    <row r="425" spans="1:60" ht="14.15" customHeight="1">
      <c r="A425" s="159">
        <v>418</v>
      </c>
      <c r="B425" s="58" t="s">
        <v>977</v>
      </c>
      <c r="C425" s="160">
        <v>9056.6872000000203</v>
      </c>
      <c r="D425" s="168">
        <v>0</v>
      </c>
      <c r="E425" s="168">
        <v>0</v>
      </c>
      <c r="F425" s="168">
        <v>0</v>
      </c>
      <c r="G425" s="168">
        <v>0</v>
      </c>
      <c r="H425" s="168">
        <v>0</v>
      </c>
      <c r="I425" s="168">
        <v>0</v>
      </c>
      <c r="J425" s="160">
        <v>0</v>
      </c>
      <c r="K425" s="168">
        <v>0</v>
      </c>
      <c r="L425" s="168">
        <v>0</v>
      </c>
      <c r="M425" s="168">
        <v>0</v>
      </c>
      <c r="N425" s="168">
        <v>0</v>
      </c>
      <c r="O425" s="160">
        <v>0</v>
      </c>
      <c r="P425" s="160">
        <v>0</v>
      </c>
      <c r="Q425" s="168">
        <v>0</v>
      </c>
      <c r="R425" s="168">
        <v>0</v>
      </c>
      <c r="S425" s="168">
        <v>0</v>
      </c>
      <c r="T425" s="168">
        <v>0</v>
      </c>
      <c r="U425" s="168">
        <v>8291.2872000000207</v>
      </c>
      <c r="V425" s="168">
        <v>0</v>
      </c>
      <c r="W425" s="160">
        <v>0</v>
      </c>
      <c r="X425" s="168">
        <v>0</v>
      </c>
      <c r="Y425" s="160">
        <v>0</v>
      </c>
      <c r="Z425" s="168">
        <v>0</v>
      </c>
      <c r="AA425" s="168">
        <v>0</v>
      </c>
      <c r="AB425" s="168">
        <v>0</v>
      </c>
      <c r="AC425" s="168">
        <v>0</v>
      </c>
      <c r="AD425" s="168">
        <v>0</v>
      </c>
      <c r="AE425" s="168">
        <v>0</v>
      </c>
      <c r="AF425" s="168">
        <v>0</v>
      </c>
      <c r="AG425" s="168">
        <v>765.40000000000009</v>
      </c>
      <c r="AH425" s="160">
        <v>0</v>
      </c>
      <c r="AI425" s="168">
        <v>0</v>
      </c>
      <c r="AJ425" s="168">
        <v>0</v>
      </c>
      <c r="AK425" s="168">
        <v>0</v>
      </c>
      <c r="AL425" s="160">
        <v>0</v>
      </c>
      <c r="AM425" s="168">
        <v>0</v>
      </c>
      <c r="AN425" s="168">
        <v>0</v>
      </c>
      <c r="AO425" s="168">
        <v>0</v>
      </c>
      <c r="AP425" s="168">
        <v>0</v>
      </c>
      <c r="AQ425" s="168">
        <v>0</v>
      </c>
      <c r="AR425" s="168">
        <v>0</v>
      </c>
      <c r="AS425" s="168">
        <v>0</v>
      </c>
      <c r="AT425" s="168">
        <v>0</v>
      </c>
      <c r="AU425" s="168">
        <v>0</v>
      </c>
      <c r="AV425" s="168">
        <v>0</v>
      </c>
      <c r="AW425" s="168">
        <v>0</v>
      </c>
      <c r="AX425" s="168">
        <v>0</v>
      </c>
      <c r="AY425" s="168">
        <v>0</v>
      </c>
      <c r="AZ425" s="168">
        <v>0</v>
      </c>
      <c r="BA425" s="168">
        <v>0</v>
      </c>
      <c r="BB425" s="168">
        <v>0</v>
      </c>
      <c r="BC425" s="168">
        <v>0</v>
      </c>
      <c r="BD425" s="168">
        <v>0</v>
      </c>
      <c r="BE425" s="168">
        <v>0</v>
      </c>
      <c r="BF425" s="168">
        <v>0</v>
      </c>
      <c r="BG425" s="168">
        <v>0</v>
      </c>
      <c r="BH425" s="168">
        <v>0</v>
      </c>
    </row>
    <row r="426" spans="1:60" ht="14.15" customHeight="1">
      <c r="A426" s="159">
        <v>419</v>
      </c>
      <c r="B426" s="171" t="s">
        <v>503</v>
      </c>
      <c r="C426" s="160">
        <v>-175.95000000000346</v>
      </c>
      <c r="D426" s="168">
        <v>0</v>
      </c>
      <c r="E426" s="168">
        <v>0</v>
      </c>
      <c r="F426" s="168">
        <v>0</v>
      </c>
      <c r="G426" s="168">
        <v>0</v>
      </c>
      <c r="H426" s="168">
        <v>0</v>
      </c>
      <c r="I426" s="168">
        <v>0</v>
      </c>
      <c r="J426" s="259">
        <v>0</v>
      </c>
      <c r="K426" s="168">
        <v>0</v>
      </c>
      <c r="L426" s="168">
        <v>0</v>
      </c>
      <c r="M426" s="168">
        <v>0</v>
      </c>
      <c r="N426" s="168">
        <v>0</v>
      </c>
      <c r="O426" s="259">
        <v>0</v>
      </c>
      <c r="P426" s="259">
        <v>0</v>
      </c>
      <c r="Q426" s="168">
        <v>0</v>
      </c>
      <c r="R426" s="168">
        <v>0</v>
      </c>
      <c r="S426" s="168">
        <v>0</v>
      </c>
      <c r="T426" s="168">
        <v>0</v>
      </c>
      <c r="U426" s="168">
        <v>972.83999999999651</v>
      </c>
      <c r="V426" s="168">
        <v>0</v>
      </c>
      <c r="W426" s="259">
        <v>0</v>
      </c>
      <c r="X426" s="168">
        <v>0</v>
      </c>
      <c r="Y426" s="259">
        <v>0</v>
      </c>
      <c r="Z426" s="168">
        <v>0</v>
      </c>
      <c r="AA426" s="168">
        <v>0</v>
      </c>
      <c r="AB426" s="168">
        <v>-1148.79</v>
      </c>
      <c r="AC426" s="168">
        <v>0</v>
      </c>
      <c r="AD426" s="168">
        <v>0</v>
      </c>
      <c r="AE426" s="168">
        <v>0</v>
      </c>
      <c r="AF426" s="168">
        <v>0</v>
      </c>
      <c r="AG426" s="168">
        <v>0</v>
      </c>
      <c r="AH426" s="259">
        <v>0</v>
      </c>
      <c r="AI426" s="168">
        <v>0</v>
      </c>
      <c r="AJ426" s="168">
        <v>0</v>
      </c>
      <c r="AK426" s="168">
        <v>0</v>
      </c>
      <c r="AL426" s="259">
        <v>0</v>
      </c>
      <c r="AM426" s="168">
        <v>0</v>
      </c>
      <c r="AN426" s="168">
        <v>0</v>
      </c>
      <c r="AO426" s="168">
        <v>0</v>
      </c>
      <c r="AP426" s="168">
        <v>0</v>
      </c>
      <c r="AQ426" s="168">
        <v>0</v>
      </c>
      <c r="AR426" s="168">
        <v>0</v>
      </c>
      <c r="AS426" s="168">
        <v>0</v>
      </c>
      <c r="AT426" s="168">
        <v>0</v>
      </c>
      <c r="AU426" s="168">
        <v>0</v>
      </c>
      <c r="AV426" s="168">
        <v>0</v>
      </c>
      <c r="AW426" s="168">
        <v>0</v>
      </c>
      <c r="AX426" s="168">
        <v>0</v>
      </c>
      <c r="AY426" s="168">
        <v>0</v>
      </c>
      <c r="AZ426" s="168">
        <v>0</v>
      </c>
      <c r="BA426" s="168">
        <v>0</v>
      </c>
      <c r="BB426" s="168">
        <v>0</v>
      </c>
      <c r="BC426" s="168">
        <v>0</v>
      </c>
      <c r="BD426" s="168">
        <v>0</v>
      </c>
      <c r="BE426" s="168">
        <v>0</v>
      </c>
      <c r="BF426" s="168">
        <v>0</v>
      </c>
      <c r="BG426" s="168">
        <v>0</v>
      </c>
      <c r="BH426" s="168">
        <v>0</v>
      </c>
    </row>
    <row r="427" spans="1:60" ht="14.15" customHeight="1">
      <c r="A427" s="159">
        <v>420</v>
      </c>
      <c r="B427" s="226" t="s">
        <v>978</v>
      </c>
      <c r="C427" s="181">
        <v>4225299.5765336007</v>
      </c>
      <c r="D427" s="181">
        <v>0</v>
      </c>
      <c r="E427" s="181">
        <v>0</v>
      </c>
      <c r="F427" s="181">
        <v>0</v>
      </c>
      <c r="G427" s="181">
        <v>0</v>
      </c>
      <c r="H427" s="181">
        <v>0</v>
      </c>
      <c r="I427" s="181">
        <v>0</v>
      </c>
      <c r="J427" s="160">
        <v>0</v>
      </c>
      <c r="K427" s="181">
        <v>0</v>
      </c>
      <c r="L427" s="181">
        <v>0</v>
      </c>
      <c r="M427" s="181">
        <v>0</v>
      </c>
      <c r="N427" s="181">
        <v>0</v>
      </c>
      <c r="O427" s="160">
        <v>0</v>
      </c>
      <c r="P427" s="160">
        <v>0</v>
      </c>
      <c r="Q427" s="181">
        <v>0</v>
      </c>
      <c r="R427" s="181">
        <v>0</v>
      </c>
      <c r="S427" s="181">
        <v>0</v>
      </c>
      <c r="T427" s="181">
        <v>0</v>
      </c>
      <c r="U427" s="181">
        <v>309257.07529999968</v>
      </c>
      <c r="V427" s="181">
        <v>0</v>
      </c>
      <c r="W427" s="160">
        <v>0</v>
      </c>
      <c r="X427" s="181">
        <v>0</v>
      </c>
      <c r="Y427" s="160">
        <v>0</v>
      </c>
      <c r="Z427" s="181">
        <v>241938.96000000002</v>
      </c>
      <c r="AA427" s="181">
        <v>-54803.77</v>
      </c>
      <c r="AB427" s="181">
        <v>2336.5499999999997</v>
      </c>
      <c r="AC427" s="181">
        <v>4985006.8612336004</v>
      </c>
      <c r="AD427" s="181">
        <v>-61787</v>
      </c>
      <c r="AE427" s="181">
        <v>0</v>
      </c>
      <c r="AF427" s="181">
        <v>-87305</v>
      </c>
      <c r="AG427" s="181">
        <v>336545.97000000003</v>
      </c>
      <c r="AH427" s="160">
        <v>-11915.79</v>
      </c>
      <c r="AI427" s="181">
        <v>0</v>
      </c>
      <c r="AJ427" s="181">
        <v>0</v>
      </c>
      <c r="AK427" s="181">
        <v>0</v>
      </c>
      <c r="AL427" s="160">
        <v>114528.71999999997</v>
      </c>
      <c r="AM427" s="181">
        <v>0</v>
      </c>
      <c r="AN427" s="181">
        <v>0</v>
      </c>
      <c r="AO427" s="181">
        <v>0</v>
      </c>
      <c r="AP427" s="181">
        <v>0</v>
      </c>
      <c r="AQ427" s="181">
        <v>0</v>
      </c>
      <c r="AR427" s="181">
        <v>-1689276</v>
      </c>
      <c r="AS427" s="181">
        <v>140773</v>
      </c>
      <c r="AT427" s="181">
        <v>0</v>
      </c>
      <c r="AU427" s="181">
        <v>0</v>
      </c>
      <c r="AV427" s="181">
        <v>0</v>
      </c>
      <c r="AW427" s="181">
        <v>0</v>
      </c>
      <c r="AX427" s="181">
        <v>0</v>
      </c>
      <c r="AY427" s="181">
        <v>0</v>
      </c>
      <c r="AZ427" s="181">
        <v>0</v>
      </c>
      <c r="BA427" s="181">
        <v>0</v>
      </c>
      <c r="BB427" s="181">
        <v>0</v>
      </c>
      <c r="BC427" s="181">
        <v>0</v>
      </c>
      <c r="BD427" s="181">
        <v>0</v>
      </c>
      <c r="BE427" s="181">
        <v>0</v>
      </c>
      <c r="BF427" s="181">
        <v>0</v>
      </c>
      <c r="BG427" s="181">
        <v>0</v>
      </c>
      <c r="BH427" s="181">
        <v>0</v>
      </c>
    </row>
    <row r="428" spans="1:60" ht="14.15" customHeight="1">
      <c r="A428" s="159">
        <v>421</v>
      </c>
      <c r="D428" s="174"/>
      <c r="E428" s="174"/>
      <c r="F428" s="174"/>
      <c r="G428" s="174"/>
      <c r="H428" s="174"/>
      <c r="I428" s="174"/>
      <c r="J428" s="174"/>
      <c r="K428" s="174"/>
      <c r="L428" s="174"/>
      <c r="M428" s="174"/>
      <c r="N428" s="174"/>
      <c r="O428" s="174"/>
      <c r="P428" s="174"/>
      <c r="Q428" s="174"/>
      <c r="R428" s="174"/>
      <c r="S428" s="174"/>
      <c r="T428" s="174"/>
      <c r="U428" s="174"/>
      <c r="V428" s="174"/>
      <c r="W428" s="174"/>
      <c r="X428" s="174"/>
      <c r="Y428" s="174"/>
      <c r="Z428" s="174"/>
      <c r="AA428" s="174"/>
      <c r="AB428" s="174"/>
      <c r="AC428" s="174"/>
      <c r="AD428" s="174"/>
      <c r="AE428" s="174"/>
      <c r="AF428" s="174"/>
      <c r="AG428" s="174"/>
      <c r="AH428" s="174"/>
      <c r="AI428" s="174"/>
      <c r="AJ428" s="174"/>
      <c r="AK428" s="174"/>
      <c r="AL428" s="174"/>
      <c r="AM428" s="174"/>
      <c r="AN428" s="174"/>
      <c r="AO428" s="174"/>
      <c r="AP428" s="174"/>
      <c r="AQ428" s="174"/>
      <c r="AR428" s="174"/>
      <c r="AS428" s="174"/>
      <c r="AT428" s="174"/>
      <c r="AU428" s="174"/>
      <c r="AV428" s="174"/>
      <c r="AW428" s="174"/>
      <c r="AX428" s="174"/>
      <c r="AY428" s="174"/>
      <c r="AZ428" s="174"/>
      <c r="BA428" s="174"/>
      <c r="BB428" s="174"/>
      <c r="BC428" s="174"/>
      <c r="BD428" s="174"/>
      <c r="BE428" s="174"/>
      <c r="BF428" s="174"/>
      <c r="BG428" s="174"/>
      <c r="BH428" s="174"/>
    </row>
    <row r="429" spans="1:60" ht="14.15" customHeight="1">
      <c r="A429" s="159">
        <v>422</v>
      </c>
      <c r="B429" s="170" t="s">
        <v>979</v>
      </c>
      <c r="C429" s="160">
        <v>67953.57710000017</v>
      </c>
      <c r="D429" s="168">
        <v>0</v>
      </c>
      <c r="E429" s="168">
        <v>0</v>
      </c>
      <c r="F429" s="168">
        <v>0</v>
      </c>
      <c r="G429" s="168">
        <v>0</v>
      </c>
      <c r="H429" s="168">
        <v>0</v>
      </c>
      <c r="I429" s="168">
        <v>0</v>
      </c>
      <c r="J429" s="168">
        <v>0</v>
      </c>
      <c r="K429" s="168">
        <v>0</v>
      </c>
      <c r="L429" s="168">
        <v>0</v>
      </c>
      <c r="M429" s="168">
        <v>0</v>
      </c>
      <c r="N429" s="168">
        <v>0</v>
      </c>
      <c r="O429" s="168">
        <v>0</v>
      </c>
      <c r="P429" s="168">
        <v>0</v>
      </c>
      <c r="Q429" s="168">
        <v>0</v>
      </c>
      <c r="R429" s="168">
        <v>0</v>
      </c>
      <c r="S429" s="168">
        <v>0</v>
      </c>
      <c r="T429" s="168">
        <v>0</v>
      </c>
      <c r="U429" s="168">
        <v>31713.397100000177</v>
      </c>
      <c r="V429" s="168">
        <v>0</v>
      </c>
      <c r="W429" s="168">
        <v>0</v>
      </c>
      <c r="X429" s="168">
        <v>0</v>
      </c>
      <c r="Y429" s="168">
        <v>0</v>
      </c>
      <c r="Z429" s="168">
        <v>0</v>
      </c>
      <c r="AA429" s="168">
        <v>0</v>
      </c>
      <c r="AB429" s="168">
        <v>1808.25</v>
      </c>
      <c r="AC429" s="168">
        <v>0</v>
      </c>
      <c r="AD429" s="168">
        <v>0</v>
      </c>
      <c r="AE429" s="168">
        <v>0</v>
      </c>
      <c r="AF429" s="168">
        <v>0</v>
      </c>
      <c r="AG429" s="168">
        <v>34431.93</v>
      </c>
      <c r="AH429" s="168">
        <v>0</v>
      </c>
      <c r="AI429" s="168">
        <v>0</v>
      </c>
      <c r="AJ429" s="168">
        <v>0</v>
      </c>
      <c r="AK429" s="168">
        <v>0</v>
      </c>
      <c r="AL429" s="168">
        <v>0</v>
      </c>
      <c r="AM429" s="168">
        <v>0</v>
      </c>
      <c r="AN429" s="168">
        <v>0</v>
      </c>
      <c r="AO429" s="168">
        <v>0</v>
      </c>
      <c r="AP429" s="168">
        <v>0</v>
      </c>
      <c r="AQ429" s="168">
        <v>0</v>
      </c>
      <c r="AR429" s="168">
        <v>0</v>
      </c>
      <c r="AS429" s="168">
        <v>0</v>
      </c>
      <c r="AT429" s="168">
        <v>0</v>
      </c>
      <c r="AU429" s="168">
        <v>0</v>
      </c>
      <c r="AV429" s="168">
        <v>0</v>
      </c>
      <c r="AW429" s="168">
        <v>0</v>
      </c>
      <c r="AX429" s="168">
        <v>0</v>
      </c>
      <c r="AY429" s="168">
        <v>0</v>
      </c>
      <c r="AZ429" s="168">
        <v>0</v>
      </c>
      <c r="BA429" s="168">
        <v>0</v>
      </c>
      <c r="BB429" s="168">
        <v>0</v>
      </c>
      <c r="BC429" s="168">
        <v>0</v>
      </c>
      <c r="BD429" s="168">
        <v>0</v>
      </c>
      <c r="BE429" s="168">
        <v>0</v>
      </c>
      <c r="BF429" s="168">
        <v>0</v>
      </c>
      <c r="BG429" s="168">
        <v>0</v>
      </c>
      <c r="BH429" s="168">
        <v>0</v>
      </c>
    </row>
    <row r="430" spans="1:60" ht="14.15" customHeight="1">
      <c r="A430" s="159">
        <v>423</v>
      </c>
      <c r="B430" s="180" t="s">
        <v>980</v>
      </c>
      <c r="C430" s="160">
        <v>0</v>
      </c>
      <c r="D430" s="168">
        <v>0</v>
      </c>
      <c r="E430" s="168">
        <v>0</v>
      </c>
      <c r="F430" s="168">
        <v>0</v>
      </c>
      <c r="G430" s="168">
        <v>0</v>
      </c>
      <c r="H430" s="168">
        <v>0</v>
      </c>
      <c r="I430" s="168">
        <v>0</v>
      </c>
      <c r="J430" s="168">
        <v>0</v>
      </c>
      <c r="K430" s="168">
        <v>0</v>
      </c>
      <c r="L430" s="168">
        <v>0</v>
      </c>
      <c r="M430" s="168">
        <v>0</v>
      </c>
      <c r="N430" s="168">
        <v>0</v>
      </c>
      <c r="O430" s="168">
        <v>0</v>
      </c>
      <c r="P430" s="168">
        <v>0</v>
      </c>
      <c r="Q430" s="168">
        <v>0</v>
      </c>
      <c r="R430" s="168">
        <v>0</v>
      </c>
      <c r="S430" s="168">
        <v>0</v>
      </c>
      <c r="T430" s="168">
        <v>0</v>
      </c>
      <c r="U430" s="168">
        <v>0</v>
      </c>
      <c r="V430" s="168">
        <v>0</v>
      </c>
      <c r="W430" s="168">
        <v>0</v>
      </c>
      <c r="X430" s="168">
        <v>0</v>
      </c>
      <c r="Y430" s="168">
        <v>0</v>
      </c>
      <c r="Z430" s="168">
        <v>0</v>
      </c>
      <c r="AA430" s="168">
        <v>0</v>
      </c>
      <c r="AB430" s="168">
        <v>0</v>
      </c>
      <c r="AC430" s="168">
        <v>0</v>
      </c>
      <c r="AD430" s="168">
        <v>0</v>
      </c>
      <c r="AE430" s="168">
        <v>0</v>
      </c>
      <c r="AF430" s="168">
        <v>0</v>
      </c>
      <c r="AG430" s="168">
        <v>0</v>
      </c>
      <c r="AH430" s="168">
        <v>0</v>
      </c>
      <c r="AI430" s="168">
        <v>0</v>
      </c>
      <c r="AJ430" s="168">
        <v>0</v>
      </c>
      <c r="AK430" s="168">
        <v>0</v>
      </c>
      <c r="AL430" s="168">
        <v>0</v>
      </c>
      <c r="AM430" s="168">
        <v>0</v>
      </c>
      <c r="AN430" s="168">
        <v>0</v>
      </c>
      <c r="AO430" s="168">
        <v>0</v>
      </c>
      <c r="AP430" s="168">
        <v>0</v>
      </c>
      <c r="AQ430" s="168">
        <v>0</v>
      </c>
      <c r="AR430" s="168">
        <v>0</v>
      </c>
      <c r="AS430" s="168">
        <v>0</v>
      </c>
      <c r="AT430" s="168">
        <v>0</v>
      </c>
      <c r="AU430" s="168">
        <v>0</v>
      </c>
      <c r="AV430" s="168">
        <v>0</v>
      </c>
      <c r="AW430" s="168">
        <v>0</v>
      </c>
      <c r="AX430" s="168">
        <v>0</v>
      </c>
      <c r="AY430" s="168">
        <v>0</v>
      </c>
      <c r="AZ430" s="168">
        <v>0</v>
      </c>
      <c r="BA430" s="168">
        <v>0</v>
      </c>
      <c r="BB430" s="168">
        <v>0</v>
      </c>
      <c r="BC430" s="168">
        <v>0</v>
      </c>
      <c r="BD430" s="168">
        <v>0</v>
      </c>
      <c r="BE430" s="168">
        <v>0</v>
      </c>
      <c r="BF430" s="168">
        <v>0</v>
      </c>
      <c r="BG430" s="168">
        <v>0</v>
      </c>
      <c r="BH430" s="168">
        <v>0</v>
      </c>
    </row>
    <row r="431" spans="1:60" ht="14.15" customHeight="1">
      <c r="A431" s="159">
        <v>424</v>
      </c>
      <c r="B431" s="226" t="s">
        <v>981</v>
      </c>
      <c r="C431" s="181">
        <v>4293253.153633601</v>
      </c>
      <c r="D431" s="181">
        <v>0</v>
      </c>
      <c r="E431" s="181">
        <v>0</v>
      </c>
      <c r="F431" s="181">
        <v>0</v>
      </c>
      <c r="G431" s="181">
        <v>0</v>
      </c>
      <c r="H431" s="181">
        <v>0</v>
      </c>
      <c r="I431" s="181">
        <v>0</v>
      </c>
      <c r="J431" s="181">
        <v>0</v>
      </c>
      <c r="K431" s="181">
        <v>0</v>
      </c>
      <c r="L431" s="181">
        <v>0</v>
      </c>
      <c r="M431" s="181">
        <v>0</v>
      </c>
      <c r="N431" s="181">
        <v>0</v>
      </c>
      <c r="O431" s="181">
        <v>0</v>
      </c>
      <c r="P431" s="181">
        <v>0</v>
      </c>
      <c r="Q431" s="181">
        <v>0</v>
      </c>
      <c r="R431" s="181">
        <v>0</v>
      </c>
      <c r="S431" s="181">
        <v>0</v>
      </c>
      <c r="T431" s="181">
        <v>0</v>
      </c>
      <c r="U431" s="181">
        <v>340970.47239999985</v>
      </c>
      <c r="V431" s="181">
        <v>0</v>
      </c>
      <c r="W431" s="181">
        <v>0</v>
      </c>
      <c r="X431" s="181">
        <v>0</v>
      </c>
      <c r="Y431" s="181">
        <v>0</v>
      </c>
      <c r="Z431" s="181">
        <v>241938.96000000002</v>
      </c>
      <c r="AA431" s="181">
        <v>-54803.77</v>
      </c>
      <c r="AB431" s="181">
        <v>4144.7999999999993</v>
      </c>
      <c r="AC431" s="181">
        <v>4985006.8612336004</v>
      </c>
      <c r="AD431" s="181">
        <v>-61787</v>
      </c>
      <c r="AE431" s="181">
        <v>0</v>
      </c>
      <c r="AF431" s="181">
        <v>-87305</v>
      </c>
      <c r="AG431" s="181">
        <v>370977.9</v>
      </c>
      <c r="AH431" s="181">
        <v>-11915.79</v>
      </c>
      <c r="AI431" s="181">
        <v>0</v>
      </c>
      <c r="AJ431" s="181">
        <v>0</v>
      </c>
      <c r="AK431" s="181">
        <v>0</v>
      </c>
      <c r="AL431" s="181">
        <v>114528.71999999997</v>
      </c>
      <c r="AM431" s="181">
        <v>0</v>
      </c>
      <c r="AN431" s="181">
        <v>0</v>
      </c>
      <c r="AO431" s="181">
        <v>0</v>
      </c>
      <c r="AP431" s="181">
        <v>0</v>
      </c>
      <c r="AQ431" s="181">
        <v>0</v>
      </c>
      <c r="AR431" s="181">
        <v>-1689276</v>
      </c>
      <c r="AS431" s="181">
        <v>140773</v>
      </c>
      <c r="AT431" s="181">
        <v>0</v>
      </c>
      <c r="AU431" s="181">
        <v>0</v>
      </c>
      <c r="AV431" s="181">
        <v>0</v>
      </c>
      <c r="AW431" s="181">
        <v>0</v>
      </c>
      <c r="AX431" s="181">
        <v>0</v>
      </c>
      <c r="AY431" s="181">
        <v>0</v>
      </c>
      <c r="AZ431" s="181">
        <v>0</v>
      </c>
      <c r="BA431" s="181">
        <v>0</v>
      </c>
      <c r="BB431" s="181">
        <v>0</v>
      </c>
      <c r="BC431" s="181">
        <v>0</v>
      </c>
      <c r="BD431" s="181">
        <v>0</v>
      </c>
      <c r="BE431" s="181">
        <v>0</v>
      </c>
      <c r="BF431" s="181">
        <v>0</v>
      </c>
      <c r="BG431" s="181">
        <v>0</v>
      </c>
      <c r="BH431" s="181">
        <v>0</v>
      </c>
    </row>
    <row r="432" spans="1:60" ht="14.15" customHeight="1">
      <c r="A432" s="159">
        <v>425</v>
      </c>
      <c r="B432" s="180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</row>
    <row r="433" spans="1:60" s="170" customFormat="1" ht="14.15" customHeight="1">
      <c r="A433" s="159">
        <v>426</v>
      </c>
      <c r="B433" s="226" t="s">
        <v>982</v>
      </c>
      <c r="C433" s="126">
        <v>-43550166.70901572</v>
      </c>
      <c r="D433" s="126">
        <v>0</v>
      </c>
      <c r="E433" s="126">
        <v>0</v>
      </c>
      <c r="F433" s="126">
        <v>0</v>
      </c>
      <c r="G433" s="126">
        <v>0</v>
      </c>
      <c r="H433" s="126">
        <v>0</v>
      </c>
      <c r="I433" s="126">
        <v>0</v>
      </c>
      <c r="J433" s="126">
        <v>0</v>
      </c>
      <c r="K433" s="126">
        <v>0</v>
      </c>
      <c r="L433" s="126">
        <v>-42632032</v>
      </c>
      <c r="M433" s="126">
        <v>-3562775.15</v>
      </c>
      <c r="N433" s="126">
        <v>-515763.11999999994</v>
      </c>
      <c r="O433" s="126">
        <v>-628079.1</v>
      </c>
      <c r="P433" s="126">
        <v>-373893.79</v>
      </c>
      <c r="Q433" s="126">
        <v>-1596917.7332181961</v>
      </c>
      <c r="R433" s="126">
        <v>-428368.74643115525</v>
      </c>
      <c r="S433" s="126">
        <v>5725020</v>
      </c>
      <c r="T433" s="126">
        <v>21148.080000000002</v>
      </c>
      <c r="U433" s="126">
        <v>4901693.329400029</v>
      </c>
      <c r="V433" s="126">
        <v>-3541349</v>
      </c>
      <c r="W433" s="126">
        <v>0</v>
      </c>
      <c r="X433" s="126">
        <v>215408.01999999955</v>
      </c>
      <c r="Y433" s="126">
        <v>0</v>
      </c>
      <c r="Z433" s="126">
        <v>241938.96000000002</v>
      </c>
      <c r="AA433" s="126">
        <v>-54803.77</v>
      </c>
      <c r="AB433" s="126">
        <v>116943.45999999996</v>
      </c>
      <c r="AC433" s="126">
        <v>4985006.8612336004</v>
      </c>
      <c r="AD433" s="126">
        <v>-61787</v>
      </c>
      <c r="AE433" s="126">
        <v>0</v>
      </c>
      <c r="AF433" s="126">
        <v>-3086549</v>
      </c>
      <c r="AG433" s="126">
        <v>3130902.8</v>
      </c>
      <c r="AH433" s="126">
        <v>-24171.379999999997</v>
      </c>
      <c r="AI433" s="126">
        <v>0</v>
      </c>
      <c r="AJ433" s="126">
        <v>0</v>
      </c>
      <c r="AK433" s="126">
        <v>0</v>
      </c>
      <c r="AL433" s="126">
        <v>114528.71999999997</v>
      </c>
      <c r="AM433" s="126">
        <v>0</v>
      </c>
      <c r="AN433" s="126">
        <v>0</v>
      </c>
      <c r="AO433" s="126">
        <v>0</v>
      </c>
      <c r="AP433" s="126">
        <v>0</v>
      </c>
      <c r="AQ433" s="126">
        <v>1212197.6499999999</v>
      </c>
      <c r="AR433" s="126">
        <v>-1689276</v>
      </c>
      <c r="AS433" s="126">
        <v>140773</v>
      </c>
      <c r="AT433" s="126">
        <v>0</v>
      </c>
      <c r="AU433" s="126">
        <v>0</v>
      </c>
      <c r="AV433" s="126">
        <v>-6159961.8000000007</v>
      </c>
      <c r="AW433" s="126">
        <v>0</v>
      </c>
      <c r="AX433" s="126">
        <v>0</v>
      </c>
      <c r="AY433" s="126">
        <v>0</v>
      </c>
      <c r="AZ433" s="126">
        <v>0</v>
      </c>
      <c r="BA433" s="126">
        <v>0</v>
      </c>
      <c r="BB433" s="126">
        <v>0</v>
      </c>
      <c r="BC433" s="126">
        <v>0</v>
      </c>
      <c r="BD433" s="126">
        <v>0</v>
      </c>
      <c r="BE433" s="126">
        <v>0</v>
      </c>
      <c r="BF433" s="126">
        <v>0</v>
      </c>
      <c r="BG433" s="126">
        <v>0</v>
      </c>
      <c r="BH433" s="126">
        <v>0</v>
      </c>
    </row>
    <row r="434" spans="1:60" s="170" customFormat="1" ht="14.15" customHeight="1">
      <c r="A434" s="159">
        <v>427</v>
      </c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</row>
    <row r="435" spans="1:60" s="170" customFormat="1" ht="14.15" customHeight="1">
      <c r="A435" s="159">
        <v>428</v>
      </c>
      <c r="B435" s="226" t="s">
        <v>712</v>
      </c>
      <c r="C435" s="226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</row>
    <row r="436" spans="1:60" s="170" customFormat="1" ht="14.15" customHeight="1">
      <c r="A436" s="159">
        <v>429</v>
      </c>
      <c r="B436" s="58" t="s">
        <v>1095</v>
      </c>
      <c r="C436" s="160">
        <v>0</v>
      </c>
      <c r="D436" s="168"/>
      <c r="E436" s="168"/>
      <c r="F436" s="168"/>
      <c r="G436" s="168"/>
      <c r="H436" s="168"/>
      <c r="I436" s="168"/>
      <c r="J436" s="160"/>
      <c r="K436" s="168"/>
      <c r="L436" s="168"/>
      <c r="M436" s="168"/>
      <c r="N436" s="123"/>
      <c r="O436" s="160"/>
      <c r="P436" s="160"/>
      <c r="Q436" s="123"/>
      <c r="R436" s="168"/>
      <c r="S436" s="168"/>
      <c r="T436" s="168"/>
      <c r="U436" s="168"/>
      <c r="V436" s="168"/>
      <c r="W436" s="123"/>
      <c r="X436" s="168"/>
      <c r="Y436" s="160"/>
      <c r="Z436" s="168"/>
      <c r="AA436" s="168"/>
      <c r="AB436" s="168"/>
      <c r="AC436" s="123"/>
      <c r="AD436" s="168"/>
      <c r="AE436" s="168"/>
      <c r="AF436" s="168"/>
      <c r="AG436" s="168"/>
      <c r="AH436" s="160"/>
      <c r="AI436" s="168"/>
      <c r="AJ436" s="168"/>
      <c r="AK436" s="168"/>
      <c r="AL436" s="160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0"/>
      <c r="BD436" s="168"/>
      <c r="BE436" s="168"/>
      <c r="BF436" s="168"/>
      <c r="BG436" s="168"/>
      <c r="BH436" s="168"/>
    </row>
    <row r="437" spans="1:60" s="170" customFormat="1" ht="14.15" customHeight="1">
      <c r="A437" s="159">
        <v>430</v>
      </c>
      <c r="B437" s="58" t="s">
        <v>1096</v>
      </c>
      <c r="C437" s="160">
        <v>0</v>
      </c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  <c r="BA437" s="160"/>
      <c r="BB437" s="160"/>
      <c r="BC437" s="160"/>
      <c r="BD437" s="160"/>
      <c r="BE437" s="160"/>
      <c r="BF437" s="160"/>
      <c r="BG437" s="160"/>
      <c r="BH437" s="160"/>
    </row>
    <row r="438" spans="1:60" s="170" customFormat="1" ht="14.15" customHeight="1">
      <c r="A438" s="159">
        <v>431</v>
      </c>
      <c r="B438" s="58" t="s">
        <v>953</v>
      </c>
      <c r="C438" s="160">
        <v>0</v>
      </c>
      <c r="D438" s="168"/>
      <c r="E438" s="168"/>
      <c r="F438" s="168"/>
      <c r="G438" s="168"/>
      <c r="H438" s="168"/>
      <c r="I438" s="168"/>
      <c r="J438" s="160"/>
      <c r="K438" s="168"/>
      <c r="L438" s="168"/>
      <c r="M438" s="168"/>
      <c r="N438" s="168"/>
      <c r="O438" s="160"/>
      <c r="P438" s="160"/>
      <c r="Q438" s="168"/>
      <c r="R438" s="168"/>
      <c r="S438" s="123"/>
      <c r="T438" s="168"/>
      <c r="U438" s="168"/>
      <c r="V438" s="168"/>
      <c r="W438" s="160"/>
      <c r="X438" s="123"/>
      <c r="Y438" s="160"/>
      <c r="Z438" s="168"/>
      <c r="AA438" s="168"/>
      <c r="AB438" s="123"/>
      <c r="AC438" s="168"/>
      <c r="AD438" s="168"/>
      <c r="AE438" s="168"/>
      <c r="AF438" s="168"/>
      <c r="AG438" s="168"/>
      <c r="AH438" s="160"/>
      <c r="AI438" s="168"/>
      <c r="AJ438" s="168"/>
      <c r="AK438" s="168"/>
      <c r="AL438" s="160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</row>
    <row r="439" spans="1:60" s="170" customFormat="1" ht="14.15" customHeight="1">
      <c r="A439" s="159">
        <v>432</v>
      </c>
      <c r="B439" s="58" t="s">
        <v>986</v>
      </c>
      <c r="C439" s="160">
        <v>0</v>
      </c>
      <c r="D439" s="168"/>
      <c r="E439" s="168"/>
      <c r="F439" s="168"/>
      <c r="G439" s="168"/>
      <c r="H439" s="168"/>
      <c r="I439" s="168"/>
      <c r="J439" s="160"/>
      <c r="K439" s="168"/>
      <c r="L439" s="168"/>
      <c r="M439" s="168"/>
      <c r="N439" s="168"/>
      <c r="O439" s="160"/>
      <c r="P439" s="160"/>
      <c r="Q439" s="168"/>
      <c r="R439" s="168"/>
      <c r="S439" s="168"/>
      <c r="T439" s="168"/>
      <c r="U439" s="168"/>
      <c r="V439" s="168"/>
      <c r="W439" s="160"/>
      <c r="X439" s="168"/>
      <c r="Y439" s="160"/>
      <c r="Z439" s="168"/>
      <c r="AA439" s="168"/>
      <c r="AB439" s="168"/>
      <c r="AC439" s="168"/>
      <c r="AD439" s="168"/>
      <c r="AE439" s="168"/>
      <c r="AF439" s="168"/>
      <c r="AG439" s="168"/>
      <c r="AH439" s="160"/>
      <c r="AI439" s="168"/>
      <c r="AJ439" s="168"/>
      <c r="AK439" s="168"/>
      <c r="AL439" s="160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</row>
    <row r="440" spans="1:60" s="170" customFormat="1" ht="14.15" customHeight="1">
      <c r="A440" s="159">
        <v>433</v>
      </c>
      <c r="B440" s="171" t="s">
        <v>1097</v>
      </c>
      <c r="C440" s="160">
        <v>0</v>
      </c>
      <c r="D440" s="172"/>
      <c r="E440" s="172"/>
      <c r="F440" s="172"/>
      <c r="G440" s="172"/>
      <c r="H440" s="172"/>
      <c r="I440" s="172"/>
      <c r="J440" s="259"/>
      <c r="K440" s="172"/>
      <c r="L440" s="172"/>
      <c r="M440" s="172"/>
      <c r="N440" s="168"/>
      <c r="O440" s="160"/>
      <c r="P440" s="259"/>
      <c r="Q440" s="168"/>
      <c r="R440" s="172"/>
      <c r="S440" s="168"/>
      <c r="T440" s="172"/>
      <c r="U440" s="172"/>
      <c r="V440" s="172"/>
      <c r="W440" s="160"/>
      <c r="X440" s="168"/>
      <c r="Y440" s="259"/>
      <c r="Z440" s="131"/>
      <c r="AA440" s="131"/>
      <c r="AB440" s="168"/>
      <c r="AC440" s="168"/>
      <c r="AD440" s="131"/>
      <c r="AE440" s="172"/>
      <c r="AF440" s="131"/>
      <c r="AG440" s="172"/>
      <c r="AH440" s="259"/>
      <c r="AI440" s="172"/>
      <c r="AJ440" s="172"/>
      <c r="AK440" s="172"/>
      <c r="AL440" s="259"/>
      <c r="AM440" s="172"/>
      <c r="AN440" s="172"/>
      <c r="AO440" s="172"/>
      <c r="AP440" s="172"/>
      <c r="AQ440" s="172"/>
      <c r="AR440" s="172"/>
      <c r="AS440" s="172"/>
      <c r="AT440" s="172"/>
      <c r="AU440" s="172"/>
      <c r="AV440" s="172"/>
      <c r="AW440" s="172"/>
      <c r="AX440" s="172"/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</row>
    <row r="441" spans="1:60" s="170" customFormat="1" ht="14.15" customHeight="1">
      <c r="A441" s="159">
        <v>434</v>
      </c>
      <c r="B441" s="237" t="s">
        <v>988</v>
      </c>
      <c r="C441" s="132">
        <v>0</v>
      </c>
      <c r="D441" s="172">
        <v>0</v>
      </c>
      <c r="E441" s="172">
        <v>0</v>
      </c>
      <c r="F441" s="172">
        <v>0</v>
      </c>
      <c r="G441" s="172">
        <v>0</v>
      </c>
      <c r="H441" s="172">
        <v>0</v>
      </c>
      <c r="I441" s="172">
        <v>0</v>
      </c>
      <c r="J441" s="265">
        <v>0</v>
      </c>
      <c r="K441" s="172">
        <v>0</v>
      </c>
      <c r="L441" s="238">
        <v>0</v>
      </c>
      <c r="M441" s="172">
        <v>0</v>
      </c>
      <c r="N441" s="132">
        <v>0</v>
      </c>
      <c r="O441" s="132">
        <v>0</v>
      </c>
      <c r="P441" s="259">
        <v>0</v>
      </c>
      <c r="Q441" s="132">
        <v>0</v>
      </c>
      <c r="R441" s="172">
        <v>0</v>
      </c>
      <c r="S441" s="132">
        <v>0</v>
      </c>
      <c r="T441" s="172">
        <v>0</v>
      </c>
      <c r="U441" s="172">
        <v>0</v>
      </c>
      <c r="V441" s="172">
        <v>0</v>
      </c>
      <c r="W441" s="132">
        <v>0</v>
      </c>
      <c r="X441" s="132">
        <v>0</v>
      </c>
      <c r="Y441" s="259">
        <v>0</v>
      </c>
      <c r="Z441" s="132">
        <v>0</v>
      </c>
      <c r="AA441" s="132">
        <v>0</v>
      </c>
      <c r="AB441" s="132">
        <v>0</v>
      </c>
      <c r="AC441" s="132">
        <v>0</v>
      </c>
      <c r="AD441" s="132">
        <v>0</v>
      </c>
      <c r="AE441" s="172">
        <v>0</v>
      </c>
      <c r="AF441" s="132">
        <v>0</v>
      </c>
      <c r="AG441" s="172">
        <v>0</v>
      </c>
      <c r="AH441" s="259">
        <v>0</v>
      </c>
      <c r="AI441" s="172">
        <v>0</v>
      </c>
      <c r="AJ441" s="172">
        <v>0</v>
      </c>
      <c r="AK441" s="172">
        <v>0</v>
      </c>
      <c r="AL441" s="259">
        <v>0</v>
      </c>
      <c r="AM441" s="238">
        <v>0</v>
      </c>
      <c r="AN441" s="238">
        <v>0</v>
      </c>
      <c r="AO441" s="172">
        <v>0</v>
      </c>
      <c r="AP441" s="172">
        <v>0</v>
      </c>
      <c r="AQ441" s="172">
        <v>0</v>
      </c>
      <c r="AR441" s="172">
        <v>0</v>
      </c>
      <c r="AS441" s="172">
        <v>0</v>
      </c>
      <c r="AT441" s="172">
        <v>0</v>
      </c>
      <c r="AU441" s="172">
        <v>0</v>
      </c>
      <c r="AV441" s="172">
        <v>0</v>
      </c>
      <c r="AW441" s="172">
        <v>0</v>
      </c>
      <c r="AX441" s="172">
        <v>0</v>
      </c>
      <c r="AY441" s="172">
        <v>0</v>
      </c>
      <c r="AZ441" s="172">
        <v>0</v>
      </c>
      <c r="BA441" s="172">
        <v>0</v>
      </c>
      <c r="BB441" s="172">
        <v>0</v>
      </c>
      <c r="BC441" s="172">
        <v>-60772164.879299641</v>
      </c>
      <c r="BD441" s="172">
        <v>0</v>
      </c>
      <c r="BE441" s="172">
        <v>0</v>
      </c>
      <c r="BF441" s="172">
        <v>0</v>
      </c>
      <c r="BG441" s="172">
        <v>0</v>
      </c>
      <c r="BH441" s="172">
        <v>0</v>
      </c>
    </row>
    <row r="442" spans="1:60" s="170" customFormat="1" ht="14.15" customHeight="1" thickBot="1">
      <c r="A442" s="159">
        <v>435</v>
      </c>
      <c r="B442" s="266" t="s">
        <v>989</v>
      </c>
      <c r="C442" s="133">
        <v>0</v>
      </c>
      <c r="D442" s="133">
        <v>0</v>
      </c>
      <c r="E442" s="133">
        <v>0</v>
      </c>
      <c r="F442" s="133">
        <v>0</v>
      </c>
      <c r="G442" s="133">
        <v>0</v>
      </c>
      <c r="H442" s="133">
        <v>0</v>
      </c>
      <c r="I442" s="133">
        <v>0</v>
      </c>
      <c r="J442" s="133">
        <v>0</v>
      </c>
      <c r="K442" s="133">
        <v>0</v>
      </c>
      <c r="L442" s="133">
        <v>0</v>
      </c>
      <c r="M442" s="133">
        <v>0</v>
      </c>
      <c r="N442" s="133">
        <v>0</v>
      </c>
      <c r="O442" s="133">
        <v>0</v>
      </c>
      <c r="P442" s="133">
        <v>0</v>
      </c>
      <c r="Q442" s="133">
        <v>0</v>
      </c>
      <c r="R442" s="133">
        <v>0</v>
      </c>
      <c r="S442" s="133">
        <v>0</v>
      </c>
      <c r="T442" s="133">
        <v>0</v>
      </c>
      <c r="U442" s="133">
        <v>0</v>
      </c>
      <c r="V442" s="133">
        <v>0</v>
      </c>
      <c r="W442" s="133">
        <v>0</v>
      </c>
      <c r="X442" s="133">
        <v>0</v>
      </c>
      <c r="Y442" s="133">
        <v>0</v>
      </c>
      <c r="Z442" s="133">
        <v>0</v>
      </c>
      <c r="AA442" s="133">
        <v>0</v>
      </c>
      <c r="AB442" s="133">
        <v>0</v>
      </c>
      <c r="AC442" s="133">
        <v>0</v>
      </c>
      <c r="AD442" s="133">
        <v>0</v>
      </c>
      <c r="AE442" s="133">
        <v>0</v>
      </c>
      <c r="AF442" s="133">
        <v>0</v>
      </c>
      <c r="AG442" s="133">
        <v>0</v>
      </c>
      <c r="AH442" s="133">
        <v>0</v>
      </c>
      <c r="AI442" s="133">
        <v>0</v>
      </c>
      <c r="AJ442" s="133">
        <v>0</v>
      </c>
      <c r="AK442" s="133">
        <v>0</v>
      </c>
      <c r="AL442" s="133">
        <v>0</v>
      </c>
      <c r="AM442" s="133">
        <v>0</v>
      </c>
      <c r="AN442" s="133">
        <v>0</v>
      </c>
      <c r="AO442" s="133">
        <v>0</v>
      </c>
      <c r="AP442" s="133">
        <v>0</v>
      </c>
      <c r="AQ442" s="133">
        <v>0</v>
      </c>
      <c r="AR442" s="133">
        <v>0</v>
      </c>
      <c r="AS442" s="133">
        <v>0</v>
      </c>
      <c r="AT442" s="133">
        <v>0</v>
      </c>
      <c r="AU442" s="133">
        <v>0</v>
      </c>
      <c r="AV442" s="133">
        <v>0</v>
      </c>
      <c r="AW442" s="133">
        <v>0</v>
      </c>
      <c r="AX442" s="133">
        <v>0</v>
      </c>
      <c r="AY442" s="133">
        <v>0</v>
      </c>
      <c r="AZ442" s="133">
        <v>0</v>
      </c>
      <c r="BA442" s="133">
        <v>0</v>
      </c>
      <c r="BB442" s="133">
        <v>0</v>
      </c>
      <c r="BC442" s="133">
        <v>-60772164.879299641</v>
      </c>
      <c r="BD442" s="133">
        <v>0</v>
      </c>
      <c r="BE442" s="133">
        <v>0</v>
      </c>
      <c r="BF442" s="133">
        <v>0</v>
      </c>
      <c r="BG442" s="133">
        <v>0</v>
      </c>
      <c r="BH442" s="133">
        <v>0</v>
      </c>
    </row>
    <row r="443" spans="1:60" s="170" customFormat="1" ht="14.15" customHeight="1" thickTop="1">
      <c r="A443" s="159">
        <v>436</v>
      </c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</row>
    <row r="444" spans="1:60" ht="14.15" customHeight="1">
      <c r="A444" s="159">
        <v>437</v>
      </c>
      <c r="B444" s="59" t="s">
        <v>990</v>
      </c>
      <c r="C444" s="21"/>
      <c r="D444" s="168"/>
      <c r="E444" s="168"/>
      <c r="F444" s="168"/>
      <c r="G444" s="168"/>
      <c r="H444" s="168"/>
      <c r="I444" s="168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</row>
    <row r="445" spans="1:60" ht="14.15" customHeight="1">
      <c r="A445" s="159">
        <v>438</v>
      </c>
      <c r="B445" s="58" t="s">
        <v>1098</v>
      </c>
      <c r="C445" s="160">
        <v>-12420976.887533</v>
      </c>
      <c r="D445" s="168">
        <v>0</v>
      </c>
      <c r="E445" s="168">
        <v>0</v>
      </c>
      <c r="F445" s="168">
        <v>0</v>
      </c>
      <c r="G445" s="168">
        <v>0</v>
      </c>
      <c r="H445" s="168">
        <v>0</v>
      </c>
      <c r="I445" s="168">
        <v>0</v>
      </c>
      <c r="J445" s="168">
        <v>0</v>
      </c>
      <c r="K445" s="168">
        <v>1980517.1109499999</v>
      </c>
      <c r="L445" s="168">
        <v>0</v>
      </c>
      <c r="M445" s="168">
        <v>0</v>
      </c>
      <c r="N445" s="168">
        <v>0</v>
      </c>
      <c r="O445" s="168">
        <v>0</v>
      </c>
      <c r="P445" s="168">
        <v>0</v>
      </c>
      <c r="Q445" s="168">
        <v>0</v>
      </c>
      <c r="R445" s="168">
        <v>0</v>
      </c>
      <c r="S445" s="168">
        <v>0</v>
      </c>
      <c r="T445" s="168">
        <v>0</v>
      </c>
      <c r="U445" s="168">
        <v>545588.3599999994</v>
      </c>
      <c r="V445" s="168">
        <v>-9355669</v>
      </c>
      <c r="W445" s="168">
        <v>0</v>
      </c>
      <c r="X445" s="168">
        <v>0</v>
      </c>
      <c r="Y445" s="168">
        <v>0</v>
      </c>
      <c r="Z445" s="168">
        <v>0</v>
      </c>
      <c r="AA445" s="168">
        <v>0</v>
      </c>
      <c r="AB445" s="168">
        <v>0</v>
      </c>
      <c r="AC445" s="168">
        <v>0</v>
      </c>
      <c r="AD445" s="168">
        <v>0</v>
      </c>
      <c r="AE445" s="168">
        <v>465475.20400000003</v>
      </c>
      <c r="AF445" s="168">
        <v>0</v>
      </c>
      <c r="AG445" s="168">
        <v>0</v>
      </c>
      <c r="AH445" s="168">
        <v>0</v>
      </c>
      <c r="AI445" s="168">
        <v>716286</v>
      </c>
      <c r="AJ445" s="168">
        <v>113368.78</v>
      </c>
      <c r="AK445" s="168">
        <v>0</v>
      </c>
      <c r="AL445" s="168">
        <v>0</v>
      </c>
      <c r="AM445" s="168">
        <v>0</v>
      </c>
      <c r="AN445" s="168">
        <v>0</v>
      </c>
      <c r="AO445" s="168">
        <v>0</v>
      </c>
      <c r="AP445" s="168">
        <v>0</v>
      </c>
      <c r="AQ445" s="168">
        <v>0</v>
      </c>
      <c r="AR445" s="168">
        <v>0</v>
      </c>
      <c r="AS445" s="168">
        <v>0</v>
      </c>
      <c r="AT445" s="168">
        <v>1539352.6410000003</v>
      </c>
      <c r="AU445" s="168">
        <v>-8425895.9834829997</v>
      </c>
      <c r="AV445" s="168">
        <v>0</v>
      </c>
      <c r="AW445" s="168">
        <v>0</v>
      </c>
      <c r="AX445" s="168">
        <v>0</v>
      </c>
      <c r="AY445" s="168">
        <v>0</v>
      </c>
      <c r="AZ445" s="168">
        <v>0</v>
      </c>
      <c r="BA445" s="168">
        <v>0</v>
      </c>
      <c r="BB445" s="168">
        <v>0</v>
      </c>
      <c r="BC445" s="168">
        <v>0</v>
      </c>
      <c r="BD445" s="168">
        <v>0</v>
      </c>
      <c r="BE445" s="168">
        <v>0</v>
      </c>
      <c r="BF445" s="168">
        <v>0</v>
      </c>
      <c r="BG445" s="168">
        <v>0</v>
      </c>
      <c r="BH445" s="168">
        <v>0</v>
      </c>
    </row>
    <row r="446" spans="1:60" ht="14.15" customHeight="1">
      <c r="A446" s="159">
        <v>439</v>
      </c>
      <c r="B446" s="58" t="s">
        <v>991</v>
      </c>
      <c r="C446" s="160">
        <v>-1216149.6064000004</v>
      </c>
      <c r="D446" s="168">
        <v>0</v>
      </c>
      <c r="E446" s="168">
        <v>0</v>
      </c>
      <c r="F446" s="168">
        <v>0</v>
      </c>
      <c r="G446" s="168">
        <v>0</v>
      </c>
      <c r="H446" s="168">
        <v>0</v>
      </c>
      <c r="I446" s="168">
        <v>0</v>
      </c>
      <c r="J446" s="168">
        <v>0</v>
      </c>
      <c r="K446" s="168">
        <v>0</v>
      </c>
      <c r="L446" s="168">
        <v>0</v>
      </c>
      <c r="M446" s="168">
        <v>0</v>
      </c>
      <c r="N446" s="168">
        <v>0</v>
      </c>
      <c r="O446" s="168">
        <v>0</v>
      </c>
      <c r="P446" s="168">
        <v>0</v>
      </c>
      <c r="Q446" s="168">
        <v>0</v>
      </c>
      <c r="R446" s="168">
        <v>0</v>
      </c>
      <c r="S446" s="168">
        <v>0</v>
      </c>
      <c r="T446" s="168">
        <v>0</v>
      </c>
      <c r="U446" s="168">
        <v>376194.01999999955</v>
      </c>
      <c r="V446" s="168">
        <v>0</v>
      </c>
      <c r="W446" s="168">
        <v>0</v>
      </c>
      <c r="X446" s="168">
        <v>0</v>
      </c>
      <c r="Y446" s="168">
        <v>0</v>
      </c>
      <c r="Z446" s="168">
        <v>0</v>
      </c>
      <c r="AA446" s="168">
        <v>0</v>
      </c>
      <c r="AB446" s="168">
        <v>0</v>
      </c>
      <c r="AC446" s="168">
        <v>0</v>
      </c>
      <c r="AD446" s="168">
        <v>0</v>
      </c>
      <c r="AE446" s="168">
        <v>0</v>
      </c>
      <c r="AF446" s="168">
        <v>0</v>
      </c>
      <c r="AG446" s="168">
        <v>0</v>
      </c>
      <c r="AH446" s="168">
        <v>0</v>
      </c>
      <c r="AI446" s="168">
        <v>1792005</v>
      </c>
      <c r="AJ446" s="168">
        <v>0</v>
      </c>
      <c r="AK446" s="168">
        <v>0</v>
      </c>
      <c r="AL446" s="168">
        <v>0</v>
      </c>
      <c r="AM446" s="168">
        <v>0</v>
      </c>
      <c r="AN446" s="168">
        <v>0</v>
      </c>
      <c r="AO446" s="168">
        <v>0</v>
      </c>
      <c r="AP446" s="168">
        <v>0</v>
      </c>
      <c r="AQ446" s="168">
        <v>0</v>
      </c>
      <c r="AR446" s="168">
        <v>0</v>
      </c>
      <c r="AS446" s="168">
        <v>0</v>
      </c>
      <c r="AT446" s="168">
        <v>-3384348.6264</v>
      </c>
      <c r="AU446" s="168">
        <v>0</v>
      </c>
      <c r="AV446" s="168">
        <v>0</v>
      </c>
      <c r="AW446" s="168">
        <v>0</v>
      </c>
      <c r="AX446" s="168">
        <v>0</v>
      </c>
      <c r="AY446" s="168">
        <v>0</v>
      </c>
      <c r="AZ446" s="168">
        <v>0</v>
      </c>
      <c r="BA446" s="168">
        <v>0</v>
      </c>
      <c r="BB446" s="168">
        <v>0</v>
      </c>
      <c r="BC446" s="168">
        <v>0</v>
      </c>
      <c r="BD446" s="168">
        <v>0</v>
      </c>
      <c r="BE446" s="168">
        <v>0</v>
      </c>
      <c r="BF446" s="168">
        <v>0</v>
      </c>
      <c r="BG446" s="168">
        <v>0</v>
      </c>
      <c r="BH446" s="168">
        <v>0</v>
      </c>
    </row>
    <row r="447" spans="1:60" ht="13.5" customHeight="1">
      <c r="A447" s="159">
        <v>440</v>
      </c>
      <c r="B447" s="58" t="s">
        <v>992</v>
      </c>
      <c r="C447" s="160">
        <v>4188.359999999986</v>
      </c>
      <c r="D447" s="168">
        <v>0</v>
      </c>
      <c r="E447" s="168">
        <v>0</v>
      </c>
      <c r="F447" s="168">
        <v>0</v>
      </c>
      <c r="G447" s="168">
        <v>0</v>
      </c>
      <c r="H447" s="168">
        <v>0</v>
      </c>
      <c r="I447" s="168">
        <v>0</v>
      </c>
      <c r="J447" s="168">
        <v>0</v>
      </c>
      <c r="K447" s="168">
        <v>0</v>
      </c>
      <c r="L447" s="168">
        <v>0</v>
      </c>
      <c r="M447" s="168">
        <v>0</v>
      </c>
      <c r="N447" s="168">
        <v>0</v>
      </c>
      <c r="O447" s="168">
        <v>0</v>
      </c>
      <c r="P447" s="168">
        <v>0</v>
      </c>
      <c r="Q447" s="168">
        <v>0</v>
      </c>
      <c r="R447" s="168">
        <v>0</v>
      </c>
      <c r="S447" s="168">
        <v>0</v>
      </c>
      <c r="T447" s="168">
        <v>0</v>
      </c>
      <c r="U447" s="168">
        <v>4188.359999999986</v>
      </c>
      <c r="V447" s="168">
        <v>0</v>
      </c>
      <c r="W447" s="168">
        <v>0</v>
      </c>
      <c r="X447" s="168">
        <v>0</v>
      </c>
      <c r="Y447" s="168">
        <v>0</v>
      </c>
      <c r="Z447" s="168">
        <v>0</v>
      </c>
      <c r="AA447" s="168">
        <v>0</v>
      </c>
      <c r="AB447" s="168">
        <v>0</v>
      </c>
      <c r="AC447" s="168">
        <v>0</v>
      </c>
      <c r="AD447" s="168">
        <v>0</v>
      </c>
      <c r="AE447" s="168">
        <v>0</v>
      </c>
      <c r="AF447" s="168">
        <v>0</v>
      </c>
      <c r="AG447" s="168">
        <v>0</v>
      </c>
      <c r="AH447" s="168">
        <v>0</v>
      </c>
      <c r="AI447" s="168">
        <v>0</v>
      </c>
      <c r="AJ447" s="168">
        <v>0</v>
      </c>
      <c r="AK447" s="168">
        <v>0</v>
      </c>
      <c r="AL447" s="168">
        <v>0</v>
      </c>
      <c r="AM447" s="168">
        <v>0</v>
      </c>
      <c r="AN447" s="168">
        <v>0</v>
      </c>
      <c r="AO447" s="168">
        <v>0</v>
      </c>
      <c r="AP447" s="168">
        <v>0</v>
      </c>
      <c r="AQ447" s="168">
        <v>0</v>
      </c>
      <c r="AR447" s="168">
        <v>0</v>
      </c>
      <c r="AS447" s="168">
        <v>0</v>
      </c>
      <c r="AT447" s="168">
        <v>0</v>
      </c>
      <c r="AU447" s="168">
        <v>0</v>
      </c>
      <c r="AV447" s="168">
        <v>0</v>
      </c>
      <c r="AW447" s="168">
        <v>0</v>
      </c>
      <c r="AX447" s="168">
        <v>0</v>
      </c>
      <c r="AY447" s="168">
        <v>0</v>
      </c>
      <c r="AZ447" s="168">
        <v>0</v>
      </c>
      <c r="BA447" s="168">
        <v>0</v>
      </c>
      <c r="BB447" s="168">
        <v>0</v>
      </c>
      <c r="BC447" s="168">
        <v>0</v>
      </c>
      <c r="BD447" s="168">
        <v>0</v>
      </c>
      <c r="BE447" s="168">
        <v>0</v>
      </c>
      <c r="BF447" s="168">
        <v>0</v>
      </c>
      <c r="BG447" s="168">
        <v>0</v>
      </c>
      <c r="BH447" s="168">
        <v>0</v>
      </c>
    </row>
    <row r="448" spans="1:60" ht="14.15" customHeight="1">
      <c r="A448" s="159">
        <v>441</v>
      </c>
      <c r="B448" s="58" t="s">
        <v>833</v>
      </c>
      <c r="C448" s="160">
        <v>5162605.0200999994</v>
      </c>
      <c r="D448" s="168">
        <v>0</v>
      </c>
      <c r="E448" s="168">
        <v>0</v>
      </c>
      <c r="F448" s="168">
        <v>0</v>
      </c>
      <c r="G448" s="168">
        <v>0</v>
      </c>
      <c r="H448" s="168">
        <v>0</v>
      </c>
      <c r="I448" s="168">
        <v>0</v>
      </c>
      <c r="J448" s="168">
        <v>0</v>
      </c>
      <c r="K448" s="168">
        <v>0</v>
      </c>
      <c r="L448" s="168">
        <v>0</v>
      </c>
      <c r="M448" s="168">
        <v>0</v>
      </c>
      <c r="N448" s="168">
        <v>0</v>
      </c>
      <c r="O448" s="168">
        <v>0</v>
      </c>
      <c r="P448" s="168">
        <v>0</v>
      </c>
      <c r="Q448" s="168">
        <v>0</v>
      </c>
      <c r="R448" s="168">
        <v>0</v>
      </c>
      <c r="S448" s="168">
        <v>0</v>
      </c>
      <c r="T448" s="168">
        <v>0</v>
      </c>
      <c r="U448" s="168">
        <v>41318.469999998808</v>
      </c>
      <c r="V448" s="168">
        <v>0</v>
      </c>
      <c r="W448" s="168">
        <v>0</v>
      </c>
      <c r="X448" s="168">
        <v>0</v>
      </c>
      <c r="Y448" s="168">
        <v>0</v>
      </c>
      <c r="Z448" s="168">
        <v>0</v>
      </c>
      <c r="AA448" s="168">
        <v>0</v>
      </c>
      <c r="AB448" s="168">
        <v>0</v>
      </c>
      <c r="AC448" s="168">
        <v>0</v>
      </c>
      <c r="AD448" s="168">
        <v>0</v>
      </c>
      <c r="AE448" s="168">
        <v>0</v>
      </c>
      <c r="AF448" s="168">
        <v>0</v>
      </c>
      <c r="AG448" s="168">
        <v>0</v>
      </c>
      <c r="AH448" s="168">
        <v>0</v>
      </c>
      <c r="AI448" s="168">
        <v>1659588</v>
      </c>
      <c r="AJ448" s="168">
        <v>0</v>
      </c>
      <c r="AK448" s="168">
        <v>0</v>
      </c>
      <c r="AL448" s="168">
        <v>0</v>
      </c>
      <c r="AM448" s="168">
        <v>0</v>
      </c>
      <c r="AN448" s="168">
        <v>0</v>
      </c>
      <c r="AO448" s="168">
        <v>0</v>
      </c>
      <c r="AP448" s="168">
        <v>0</v>
      </c>
      <c r="AQ448" s="168">
        <v>0</v>
      </c>
      <c r="AR448" s="168">
        <v>0</v>
      </c>
      <c r="AS448" s="168">
        <v>0</v>
      </c>
      <c r="AT448" s="168">
        <v>2876698.550100001</v>
      </c>
      <c r="AU448" s="168">
        <v>0</v>
      </c>
      <c r="AV448" s="168">
        <v>585000</v>
      </c>
      <c r="AW448" s="168">
        <v>0</v>
      </c>
      <c r="AX448" s="168">
        <v>0</v>
      </c>
      <c r="AY448" s="168">
        <v>0</v>
      </c>
      <c r="AZ448" s="168">
        <v>0</v>
      </c>
      <c r="BA448" s="168">
        <v>0</v>
      </c>
      <c r="BB448" s="168">
        <v>0</v>
      </c>
      <c r="BC448" s="168">
        <v>0</v>
      </c>
      <c r="BD448" s="168">
        <v>0</v>
      </c>
      <c r="BE448" s="168">
        <v>0</v>
      </c>
      <c r="BF448" s="168">
        <v>0</v>
      </c>
      <c r="BG448" s="168">
        <v>0</v>
      </c>
      <c r="BH448" s="168">
        <v>0</v>
      </c>
    </row>
    <row r="449" spans="1:60" s="170" customFormat="1" ht="14.15" customHeight="1">
      <c r="A449" s="159">
        <v>442</v>
      </c>
      <c r="B449" s="171" t="s">
        <v>835</v>
      </c>
      <c r="C449" s="160">
        <v>6447089.8078000005</v>
      </c>
      <c r="D449" s="172">
        <v>0</v>
      </c>
      <c r="E449" s="172">
        <v>0</v>
      </c>
      <c r="F449" s="172">
        <v>0</v>
      </c>
      <c r="G449" s="172">
        <v>0</v>
      </c>
      <c r="H449" s="172">
        <v>0</v>
      </c>
      <c r="I449" s="172">
        <v>0</v>
      </c>
      <c r="J449" s="172">
        <v>0</v>
      </c>
      <c r="K449" s="172">
        <v>0</v>
      </c>
      <c r="L449" s="172">
        <v>0</v>
      </c>
      <c r="M449" s="172">
        <v>0</v>
      </c>
      <c r="N449" s="172">
        <v>0</v>
      </c>
      <c r="O449" s="172">
        <v>0</v>
      </c>
      <c r="P449" s="172">
        <v>0</v>
      </c>
      <c r="Q449" s="172">
        <v>0</v>
      </c>
      <c r="R449" s="172">
        <v>0</v>
      </c>
      <c r="S449" s="172">
        <v>0</v>
      </c>
      <c r="T449" s="172">
        <v>0</v>
      </c>
      <c r="U449" s="172">
        <v>173336.47000000067</v>
      </c>
      <c r="V449" s="172">
        <v>0</v>
      </c>
      <c r="W449" s="172">
        <v>0</v>
      </c>
      <c r="X449" s="172">
        <v>0</v>
      </c>
      <c r="Y449" s="172">
        <v>0</v>
      </c>
      <c r="Z449" s="172">
        <v>0</v>
      </c>
      <c r="AA449" s="172">
        <v>0</v>
      </c>
      <c r="AB449" s="172">
        <v>0</v>
      </c>
      <c r="AC449" s="172">
        <v>0</v>
      </c>
      <c r="AD449" s="172">
        <v>0</v>
      </c>
      <c r="AE449" s="172">
        <v>0</v>
      </c>
      <c r="AF449" s="172">
        <v>0</v>
      </c>
      <c r="AG449" s="172">
        <v>0</v>
      </c>
      <c r="AH449" s="172">
        <v>0</v>
      </c>
      <c r="AI449" s="172">
        <v>6137514</v>
      </c>
      <c r="AJ449" s="172">
        <v>0</v>
      </c>
      <c r="AK449" s="172">
        <v>0</v>
      </c>
      <c r="AL449" s="172">
        <v>0</v>
      </c>
      <c r="AM449" s="172">
        <v>0</v>
      </c>
      <c r="AN449" s="172">
        <v>0</v>
      </c>
      <c r="AO449" s="172">
        <v>0</v>
      </c>
      <c r="AP449" s="172">
        <v>0</v>
      </c>
      <c r="AQ449" s="172">
        <v>0</v>
      </c>
      <c r="AR449" s="172">
        <v>0</v>
      </c>
      <c r="AS449" s="172">
        <v>0</v>
      </c>
      <c r="AT449" s="172">
        <v>136239.33780000033</v>
      </c>
      <c r="AU449" s="172">
        <v>0</v>
      </c>
      <c r="AV449" s="172">
        <v>0</v>
      </c>
      <c r="AW449" s="172">
        <v>0</v>
      </c>
      <c r="AX449" s="172">
        <v>0</v>
      </c>
      <c r="AY449" s="172">
        <v>0</v>
      </c>
      <c r="AZ449" s="172">
        <v>0</v>
      </c>
      <c r="BA449" s="172">
        <v>0</v>
      </c>
      <c r="BB449" s="172">
        <v>0</v>
      </c>
      <c r="BC449" s="172">
        <v>0</v>
      </c>
      <c r="BD449" s="172">
        <v>0</v>
      </c>
      <c r="BE449" s="172">
        <v>0</v>
      </c>
      <c r="BF449" s="172">
        <v>0</v>
      </c>
      <c r="BG449" s="172">
        <v>0</v>
      </c>
      <c r="BH449" s="172">
        <v>0</v>
      </c>
    </row>
    <row r="450" spans="1:60" ht="14.15" customHeight="1">
      <c r="A450" s="159">
        <v>443</v>
      </c>
      <c r="B450" s="226" t="s">
        <v>993</v>
      </c>
      <c r="C450" s="174">
        <v>-2023243.3060330003</v>
      </c>
      <c r="D450" s="174">
        <v>0</v>
      </c>
      <c r="E450" s="174">
        <v>0</v>
      </c>
      <c r="F450" s="174">
        <v>0</v>
      </c>
      <c r="G450" s="174">
        <v>0</v>
      </c>
      <c r="H450" s="174">
        <v>0</v>
      </c>
      <c r="I450" s="174">
        <v>0</v>
      </c>
      <c r="J450" s="174">
        <v>0</v>
      </c>
      <c r="K450" s="174">
        <v>1980517.1109499999</v>
      </c>
      <c r="L450" s="174">
        <v>0</v>
      </c>
      <c r="M450" s="174">
        <v>0</v>
      </c>
      <c r="N450" s="174">
        <v>0</v>
      </c>
      <c r="O450" s="174">
        <v>0</v>
      </c>
      <c r="P450" s="174">
        <v>0</v>
      </c>
      <c r="Q450" s="174">
        <v>0</v>
      </c>
      <c r="R450" s="174">
        <v>0</v>
      </c>
      <c r="S450" s="174">
        <v>0</v>
      </c>
      <c r="T450" s="174">
        <v>0</v>
      </c>
      <c r="U450" s="174">
        <v>1140625.6799999983</v>
      </c>
      <c r="V450" s="174">
        <v>-9355669</v>
      </c>
      <c r="W450" s="174">
        <v>0</v>
      </c>
      <c r="X450" s="174">
        <v>0</v>
      </c>
      <c r="Y450" s="174">
        <v>0</v>
      </c>
      <c r="Z450" s="174">
        <v>0</v>
      </c>
      <c r="AA450" s="174">
        <v>0</v>
      </c>
      <c r="AB450" s="174">
        <v>0</v>
      </c>
      <c r="AC450" s="174">
        <v>0</v>
      </c>
      <c r="AD450" s="174">
        <v>0</v>
      </c>
      <c r="AE450" s="174">
        <v>465475.20400000003</v>
      </c>
      <c r="AF450" s="174">
        <v>0</v>
      </c>
      <c r="AG450" s="174">
        <v>0</v>
      </c>
      <c r="AH450" s="174">
        <v>0</v>
      </c>
      <c r="AI450" s="174">
        <v>10305393</v>
      </c>
      <c r="AJ450" s="174">
        <v>113368.78</v>
      </c>
      <c r="AK450" s="174">
        <v>0</v>
      </c>
      <c r="AL450" s="174">
        <v>0</v>
      </c>
      <c r="AM450" s="174">
        <v>0</v>
      </c>
      <c r="AN450" s="174">
        <v>0</v>
      </c>
      <c r="AO450" s="174">
        <v>0</v>
      </c>
      <c r="AP450" s="174">
        <v>0</v>
      </c>
      <c r="AQ450" s="174">
        <v>0</v>
      </c>
      <c r="AR450" s="174">
        <v>0</v>
      </c>
      <c r="AS450" s="174">
        <v>0</v>
      </c>
      <c r="AT450" s="174">
        <v>1167941.9025000017</v>
      </c>
      <c r="AU450" s="174">
        <v>-8425895.9834829997</v>
      </c>
      <c r="AV450" s="174">
        <v>585000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</row>
    <row r="451" spans="1:60" ht="14.15" customHeight="1">
      <c r="A451" s="159">
        <v>444</v>
      </c>
      <c r="B451" s="170"/>
      <c r="C451" s="170"/>
      <c r="D451" s="174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/>
      <c r="V451" s="174"/>
      <c r="W451" s="174"/>
      <c r="X451" s="174"/>
      <c r="Y451" s="174"/>
      <c r="Z451" s="174"/>
      <c r="AA451" s="174"/>
      <c r="AB451" s="174"/>
      <c r="AC451" s="174"/>
      <c r="AD451" s="174"/>
      <c r="AE451" s="174"/>
      <c r="AF451" s="174"/>
      <c r="AG451" s="174"/>
      <c r="AH451" s="174"/>
      <c r="AI451" s="174"/>
      <c r="AJ451" s="174"/>
      <c r="AK451" s="174"/>
      <c r="AL451" s="174"/>
      <c r="AM451" s="174"/>
      <c r="AN451" s="174"/>
      <c r="AO451" s="174"/>
      <c r="AP451" s="174"/>
      <c r="AQ451" s="174"/>
      <c r="AR451" s="174"/>
      <c r="AS451" s="174"/>
      <c r="AT451" s="174"/>
      <c r="AU451" s="174"/>
      <c r="AV451" s="174"/>
      <c r="AW451" s="174"/>
      <c r="AX451" s="174"/>
      <c r="AY451" s="174"/>
      <c r="AZ451" s="174"/>
      <c r="BA451" s="174"/>
      <c r="BB451" s="174"/>
      <c r="BC451" s="174"/>
      <c r="BD451" s="174"/>
      <c r="BE451" s="174"/>
      <c r="BF451" s="174"/>
      <c r="BG451" s="174"/>
      <c r="BH451" s="174"/>
    </row>
    <row r="452" spans="1:60" ht="14.15" customHeight="1">
      <c r="A452" s="159">
        <v>445</v>
      </c>
      <c r="B452" s="59" t="s">
        <v>994</v>
      </c>
      <c r="C452" s="59"/>
      <c r="D452" s="168"/>
      <c r="E452" s="168"/>
      <c r="F452" s="168"/>
      <c r="G452" s="168"/>
      <c r="H452" s="168"/>
      <c r="I452" s="168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</row>
    <row r="453" spans="1:60" ht="14.15" customHeight="1">
      <c r="A453" s="159">
        <v>446</v>
      </c>
      <c r="B453" s="58" t="s">
        <v>995</v>
      </c>
      <c r="C453" s="160">
        <v>-6243774.5300000003</v>
      </c>
      <c r="D453" s="168">
        <v>0</v>
      </c>
      <c r="E453" s="168">
        <v>0</v>
      </c>
      <c r="F453" s="168">
        <v>0</v>
      </c>
      <c r="G453" s="168">
        <v>0</v>
      </c>
      <c r="H453" s="168">
        <v>0</v>
      </c>
      <c r="I453" s="168">
        <v>0</v>
      </c>
      <c r="J453" s="168">
        <v>0</v>
      </c>
      <c r="K453" s="168">
        <v>0</v>
      </c>
      <c r="L453" s="168">
        <v>0</v>
      </c>
      <c r="M453" s="168">
        <v>0</v>
      </c>
      <c r="N453" s="168">
        <v>0</v>
      </c>
      <c r="O453" s="168">
        <v>0</v>
      </c>
      <c r="P453" s="168">
        <v>0</v>
      </c>
      <c r="Q453" s="168">
        <v>0</v>
      </c>
      <c r="R453" s="168">
        <v>0</v>
      </c>
      <c r="S453" s="168">
        <v>0</v>
      </c>
      <c r="T453" s="168">
        <v>0</v>
      </c>
      <c r="U453" s="168">
        <v>119168.46999999974</v>
      </c>
      <c r="V453" s="168">
        <v>0</v>
      </c>
      <c r="W453" s="168">
        <v>0</v>
      </c>
      <c r="X453" s="168">
        <v>0</v>
      </c>
      <c r="Y453" s="168">
        <v>0</v>
      </c>
      <c r="Z453" s="168">
        <v>0</v>
      </c>
      <c r="AA453" s="168">
        <v>0</v>
      </c>
      <c r="AB453" s="168">
        <v>0</v>
      </c>
      <c r="AC453" s="168">
        <v>0</v>
      </c>
      <c r="AD453" s="168">
        <v>0</v>
      </c>
      <c r="AE453" s="168">
        <v>0</v>
      </c>
      <c r="AF453" s="168">
        <v>0</v>
      </c>
      <c r="AG453" s="168">
        <v>0</v>
      </c>
      <c r="AH453" s="168">
        <v>0</v>
      </c>
      <c r="AI453" s="168">
        <v>-6362943</v>
      </c>
      <c r="AJ453" s="168">
        <v>0</v>
      </c>
      <c r="AK453" s="168">
        <v>0</v>
      </c>
      <c r="AL453" s="168">
        <v>0</v>
      </c>
      <c r="AM453" s="168">
        <v>0</v>
      </c>
      <c r="AN453" s="168">
        <v>0</v>
      </c>
      <c r="AO453" s="168">
        <v>0</v>
      </c>
      <c r="AP453" s="168">
        <v>0</v>
      </c>
      <c r="AQ453" s="168">
        <v>0</v>
      </c>
      <c r="AR453" s="168">
        <v>0</v>
      </c>
      <c r="AS453" s="168">
        <v>0</v>
      </c>
      <c r="AT453" s="168">
        <v>0</v>
      </c>
      <c r="AU453" s="168">
        <v>0</v>
      </c>
      <c r="AV453" s="168">
        <v>0</v>
      </c>
      <c r="AW453" s="168">
        <v>0</v>
      </c>
      <c r="AX453" s="168">
        <v>0</v>
      </c>
      <c r="AY453" s="168">
        <v>0</v>
      </c>
      <c r="AZ453" s="168">
        <v>0</v>
      </c>
      <c r="BA453" s="168">
        <v>0</v>
      </c>
      <c r="BB453" s="168">
        <v>0</v>
      </c>
      <c r="BC453" s="168">
        <v>0</v>
      </c>
      <c r="BD453" s="168">
        <v>0</v>
      </c>
      <c r="BE453" s="168">
        <v>0</v>
      </c>
      <c r="BF453" s="168">
        <v>0</v>
      </c>
      <c r="BG453" s="168">
        <v>0</v>
      </c>
      <c r="BH453" s="168">
        <v>0</v>
      </c>
    </row>
    <row r="454" spans="1:60" ht="14.15" customHeight="1">
      <c r="A454" s="159">
        <v>447</v>
      </c>
      <c r="B454" s="58" t="s">
        <v>816</v>
      </c>
      <c r="C454" s="160">
        <v>0</v>
      </c>
      <c r="D454" s="168">
        <v>0</v>
      </c>
      <c r="E454" s="168">
        <v>0</v>
      </c>
      <c r="F454" s="168">
        <v>0</v>
      </c>
      <c r="G454" s="168">
        <v>0</v>
      </c>
      <c r="H454" s="168">
        <v>0</v>
      </c>
      <c r="I454" s="168">
        <v>0</v>
      </c>
      <c r="J454" s="168">
        <v>0</v>
      </c>
      <c r="K454" s="168">
        <v>0</v>
      </c>
      <c r="L454" s="168">
        <v>0</v>
      </c>
      <c r="M454" s="168">
        <v>0</v>
      </c>
      <c r="N454" s="168">
        <v>0</v>
      </c>
      <c r="O454" s="168">
        <v>0</v>
      </c>
      <c r="P454" s="168">
        <v>0</v>
      </c>
      <c r="Q454" s="168">
        <v>0</v>
      </c>
      <c r="R454" s="168">
        <v>0</v>
      </c>
      <c r="S454" s="168">
        <v>0</v>
      </c>
      <c r="T454" s="168">
        <v>0</v>
      </c>
      <c r="U454" s="168">
        <v>0</v>
      </c>
      <c r="V454" s="168">
        <v>0</v>
      </c>
      <c r="W454" s="168">
        <v>0</v>
      </c>
      <c r="X454" s="168">
        <v>0</v>
      </c>
      <c r="Y454" s="168">
        <v>0</v>
      </c>
      <c r="Z454" s="168">
        <v>0</v>
      </c>
      <c r="AA454" s="168">
        <v>0</v>
      </c>
      <c r="AB454" s="168">
        <v>0</v>
      </c>
      <c r="AC454" s="168">
        <v>0</v>
      </c>
      <c r="AD454" s="168">
        <v>0</v>
      </c>
      <c r="AE454" s="168">
        <v>0</v>
      </c>
      <c r="AF454" s="168">
        <v>0</v>
      </c>
      <c r="AG454" s="168">
        <v>0</v>
      </c>
      <c r="AH454" s="168">
        <v>0</v>
      </c>
      <c r="AI454" s="168">
        <v>0</v>
      </c>
      <c r="AJ454" s="168">
        <v>0</v>
      </c>
      <c r="AK454" s="168">
        <v>0</v>
      </c>
      <c r="AL454" s="168">
        <v>0</v>
      </c>
      <c r="AM454" s="168">
        <v>0</v>
      </c>
      <c r="AN454" s="168">
        <v>0</v>
      </c>
      <c r="AO454" s="168">
        <v>0</v>
      </c>
      <c r="AP454" s="168">
        <v>0</v>
      </c>
      <c r="AQ454" s="168">
        <v>0</v>
      </c>
      <c r="AR454" s="168">
        <v>0</v>
      </c>
      <c r="AS454" s="168">
        <v>0</v>
      </c>
      <c r="AT454" s="168">
        <v>0</v>
      </c>
      <c r="AU454" s="168">
        <v>0</v>
      </c>
      <c r="AV454" s="168">
        <v>0</v>
      </c>
      <c r="AW454" s="168">
        <v>0</v>
      </c>
      <c r="AX454" s="168">
        <v>0</v>
      </c>
      <c r="AY454" s="168">
        <v>0</v>
      </c>
      <c r="AZ454" s="168">
        <v>0</v>
      </c>
      <c r="BA454" s="168">
        <v>0</v>
      </c>
      <c r="BB454" s="168">
        <v>0</v>
      </c>
      <c r="BC454" s="168">
        <v>0</v>
      </c>
      <c r="BD454" s="168">
        <v>0</v>
      </c>
      <c r="BE454" s="168">
        <v>0</v>
      </c>
      <c r="BF454" s="168">
        <v>0</v>
      </c>
      <c r="BG454" s="168">
        <v>0</v>
      </c>
      <c r="BH454" s="168">
        <v>0</v>
      </c>
    </row>
    <row r="455" spans="1:60" ht="14.15" customHeight="1">
      <c r="A455" s="159">
        <v>448</v>
      </c>
      <c r="B455" s="58" t="s">
        <v>817</v>
      </c>
      <c r="C455" s="160">
        <v>579</v>
      </c>
      <c r="D455" s="168">
        <v>0</v>
      </c>
      <c r="E455" s="168">
        <v>0</v>
      </c>
      <c r="F455" s="168">
        <v>0</v>
      </c>
      <c r="G455" s="168">
        <v>0</v>
      </c>
      <c r="H455" s="168">
        <v>0</v>
      </c>
      <c r="I455" s="168">
        <v>0</v>
      </c>
      <c r="J455" s="168">
        <v>0</v>
      </c>
      <c r="K455" s="168">
        <v>0</v>
      </c>
      <c r="L455" s="168">
        <v>0</v>
      </c>
      <c r="M455" s="168">
        <v>0</v>
      </c>
      <c r="N455" s="168">
        <v>0</v>
      </c>
      <c r="O455" s="168">
        <v>0</v>
      </c>
      <c r="P455" s="168">
        <v>0</v>
      </c>
      <c r="Q455" s="168">
        <v>0</v>
      </c>
      <c r="R455" s="168">
        <v>0</v>
      </c>
      <c r="S455" s="168">
        <v>0</v>
      </c>
      <c r="T455" s="168">
        <v>0</v>
      </c>
      <c r="U455" s="168">
        <v>579</v>
      </c>
      <c r="V455" s="168">
        <v>0</v>
      </c>
      <c r="W455" s="168">
        <v>0</v>
      </c>
      <c r="X455" s="168">
        <v>0</v>
      </c>
      <c r="Y455" s="168">
        <v>0</v>
      </c>
      <c r="Z455" s="168">
        <v>0</v>
      </c>
      <c r="AA455" s="168">
        <v>0</v>
      </c>
      <c r="AB455" s="168">
        <v>0</v>
      </c>
      <c r="AC455" s="168">
        <v>0</v>
      </c>
      <c r="AD455" s="168">
        <v>0</v>
      </c>
      <c r="AE455" s="168">
        <v>0</v>
      </c>
      <c r="AF455" s="168">
        <v>0</v>
      </c>
      <c r="AG455" s="168">
        <v>0</v>
      </c>
      <c r="AH455" s="168">
        <v>0</v>
      </c>
      <c r="AI455" s="168">
        <v>0</v>
      </c>
      <c r="AJ455" s="168">
        <v>0</v>
      </c>
      <c r="AK455" s="168">
        <v>0</v>
      </c>
      <c r="AL455" s="168">
        <v>0</v>
      </c>
      <c r="AM455" s="168">
        <v>0</v>
      </c>
      <c r="AN455" s="168">
        <v>0</v>
      </c>
      <c r="AO455" s="168">
        <v>0</v>
      </c>
      <c r="AP455" s="168">
        <v>0</v>
      </c>
      <c r="AQ455" s="168">
        <v>0</v>
      </c>
      <c r="AR455" s="168">
        <v>0</v>
      </c>
      <c r="AS455" s="168">
        <v>0</v>
      </c>
      <c r="AT455" s="168">
        <v>0</v>
      </c>
      <c r="AU455" s="168">
        <v>0</v>
      </c>
      <c r="AV455" s="168">
        <v>0</v>
      </c>
      <c r="AW455" s="168">
        <v>0</v>
      </c>
      <c r="AX455" s="168">
        <v>0</v>
      </c>
      <c r="AY455" s="168">
        <v>0</v>
      </c>
      <c r="AZ455" s="168">
        <v>0</v>
      </c>
      <c r="BA455" s="168">
        <v>0</v>
      </c>
      <c r="BB455" s="168">
        <v>0</v>
      </c>
      <c r="BC455" s="168">
        <v>0</v>
      </c>
      <c r="BD455" s="168">
        <v>0</v>
      </c>
      <c r="BE455" s="168">
        <v>0</v>
      </c>
      <c r="BF455" s="168">
        <v>0</v>
      </c>
      <c r="BG455" s="168">
        <v>0</v>
      </c>
      <c r="BH455" s="168">
        <v>0</v>
      </c>
    </row>
    <row r="456" spans="1:60" ht="14.15" customHeight="1">
      <c r="A456" s="159">
        <v>449</v>
      </c>
      <c r="B456" s="58" t="s">
        <v>818</v>
      </c>
      <c r="C456" s="160">
        <v>0</v>
      </c>
      <c r="D456" s="168">
        <v>0</v>
      </c>
      <c r="E456" s="168">
        <v>0</v>
      </c>
      <c r="F456" s="168">
        <v>0</v>
      </c>
      <c r="G456" s="168">
        <v>0</v>
      </c>
      <c r="H456" s="168">
        <v>0</v>
      </c>
      <c r="I456" s="168">
        <v>0</v>
      </c>
      <c r="J456" s="168">
        <v>0</v>
      </c>
      <c r="K456" s="168">
        <v>0</v>
      </c>
      <c r="L456" s="168">
        <v>0</v>
      </c>
      <c r="M456" s="168">
        <v>0</v>
      </c>
      <c r="N456" s="168">
        <v>0</v>
      </c>
      <c r="O456" s="168">
        <v>0</v>
      </c>
      <c r="P456" s="168">
        <v>0</v>
      </c>
      <c r="Q456" s="168">
        <v>0</v>
      </c>
      <c r="R456" s="168">
        <v>0</v>
      </c>
      <c r="S456" s="168">
        <v>0</v>
      </c>
      <c r="T456" s="168">
        <v>0</v>
      </c>
      <c r="U456" s="168">
        <v>0</v>
      </c>
      <c r="V456" s="168">
        <v>0</v>
      </c>
      <c r="W456" s="168">
        <v>0</v>
      </c>
      <c r="X456" s="168">
        <v>0</v>
      </c>
      <c r="Y456" s="168">
        <v>0</v>
      </c>
      <c r="Z456" s="168">
        <v>0</v>
      </c>
      <c r="AA456" s="168">
        <v>0</v>
      </c>
      <c r="AB456" s="168">
        <v>0</v>
      </c>
      <c r="AC456" s="168">
        <v>0</v>
      </c>
      <c r="AD456" s="168">
        <v>0</v>
      </c>
      <c r="AE456" s="168">
        <v>0</v>
      </c>
      <c r="AF456" s="168">
        <v>0</v>
      </c>
      <c r="AG456" s="168">
        <v>0</v>
      </c>
      <c r="AH456" s="168">
        <v>0</v>
      </c>
      <c r="AI456" s="168">
        <v>0</v>
      </c>
      <c r="AJ456" s="168">
        <v>0</v>
      </c>
      <c r="AK456" s="168">
        <v>0</v>
      </c>
      <c r="AL456" s="168">
        <v>0</v>
      </c>
      <c r="AM456" s="168">
        <v>0</v>
      </c>
      <c r="AN456" s="168">
        <v>0</v>
      </c>
      <c r="AO456" s="168">
        <v>0</v>
      </c>
      <c r="AP456" s="168">
        <v>0</v>
      </c>
      <c r="AQ456" s="168">
        <v>0</v>
      </c>
      <c r="AR456" s="168">
        <v>0</v>
      </c>
      <c r="AS456" s="168">
        <v>0</v>
      </c>
      <c r="AT456" s="168">
        <v>0</v>
      </c>
      <c r="AU456" s="168">
        <v>0</v>
      </c>
      <c r="AV456" s="168">
        <v>0</v>
      </c>
      <c r="AW456" s="168">
        <v>0</v>
      </c>
      <c r="AX456" s="168">
        <v>0</v>
      </c>
      <c r="AY456" s="168">
        <v>0</v>
      </c>
      <c r="AZ456" s="168">
        <v>0</v>
      </c>
      <c r="BA456" s="168">
        <v>0</v>
      </c>
      <c r="BB456" s="168">
        <v>0</v>
      </c>
      <c r="BC456" s="168">
        <v>0</v>
      </c>
      <c r="BD456" s="168">
        <v>0</v>
      </c>
      <c r="BE456" s="168">
        <v>0</v>
      </c>
      <c r="BF456" s="168">
        <v>0</v>
      </c>
      <c r="BG456" s="168">
        <v>0</v>
      </c>
      <c r="BH456" s="168">
        <v>0</v>
      </c>
    </row>
    <row r="457" spans="1:60" ht="14.15" customHeight="1">
      <c r="A457" s="159">
        <v>450</v>
      </c>
      <c r="B457" s="171" t="s">
        <v>819</v>
      </c>
      <c r="C457" s="259">
        <v>0</v>
      </c>
      <c r="D457" s="172">
        <v>0</v>
      </c>
      <c r="E457" s="172">
        <v>0</v>
      </c>
      <c r="F457" s="172">
        <v>0</v>
      </c>
      <c r="G457" s="172">
        <v>0</v>
      </c>
      <c r="H457" s="172">
        <v>0</v>
      </c>
      <c r="I457" s="172">
        <v>0</v>
      </c>
      <c r="J457" s="172">
        <v>0</v>
      </c>
      <c r="K457" s="172">
        <v>0</v>
      </c>
      <c r="L457" s="172">
        <v>0</v>
      </c>
      <c r="M457" s="172">
        <v>0</v>
      </c>
      <c r="N457" s="172">
        <v>0</v>
      </c>
      <c r="O457" s="172">
        <v>0</v>
      </c>
      <c r="P457" s="172">
        <v>0</v>
      </c>
      <c r="Q457" s="172">
        <v>0</v>
      </c>
      <c r="R457" s="172">
        <v>0</v>
      </c>
      <c r="S457" s="172">
        <v>0</v>
      </c>
      <c r="T457" s="172">
        <v>0</v>
      </c>
      <c r="U457" s="172">
        <v>0</v>
      </c>
      <c r="V457" s="172">
        <v>0</v>
      </c>
      <c r="W457" s="172">
        <v>0</v>
      </c>
      <c r="X457" s="172">
        <v>0</v>
      </c>
      <c r="Y457" s="172">
        <v>0</v>
      </c>
      <c r="Z457" s="172">
        <v>0</v>
      </c>
      <c r="AA457" s="172">
        <v>0</v>
      </c>
      <c r="AB457" s="172">
        <v>0</v>
      </c>
      <c r="AC457" s="172">
        <v>0</v>
      </c>
      <c r="AD457" s="172">
        <v>0</v>
      </c>
      <c r="AE457" s="172">
        <v>0</v>
      </c>
      <c r="AF457" s="172">
        <v>0</v>
      </c>
      <c r="AG457" s="172">
        <v>0</v>
      </c>
      <c r="AH457" s="172">
        <v>0</v>
      </c>
      <c r="AI457" s="172">
        <v>0</v>
      </c>
      <c r="AJ457" s="172">
        <v>0</v>
      </c>
      <c r="AK457" s="172">
        <v>0</v>
      </c>
      <c r="AL457" s="172">
        <v>0</v>
      </c>
      <c r="AM457" s="172">
        <v>0</v>
      </c>
      <c r="AN457" s="172">
        <v>0</v>
      </c>
      <c r="AO457" s="172">
        <v>0</v>
      </c>
      <c r="AP457" s="172">
        <v>0</v>
      </c>
      <c r="AQ457" s="172">
        <v>0</v>
      </c>
      <c r="AR457" s="172">
        <v>0</v>
      </c>
      <c r="AS457" s="172">
        <v>0</v>
      </c>
      <c r="AT457" s="172">
        <v>0</v>
      </c>
      <c r="AU457" s="172">
        <v>0</v>
      </c>
      <c r="AV457" s="172">
        <v>0</v>
      </c>
      <c r="AW457" s="172">
        <v>0</v>
      </c>
      <c r="AX457" s="172">
        <v>0</v>
      </c>
      <c r="AY457" s="172">
        <v>0</v>
      </c>
      <c r="AZ457" s="172">
        <v>0</v>
      </c>
      <c r="BA457" s="172">
        <v>0</v>
      </c>
      <c r="BB457" s="172">
        <v>0</v>
      </c>
      <c r="BC457" s="172">
        <v>0</v>
      </c>
      <c r="BD457" s="172">
        <v>0</v>
      </c>
      <c r="BE457" s="172">
        <v>0</v>
      </c>
      <c r="BF457" s="172">
        <v>0</v>
      </c>
      <c r="BG457" s="172">
        <v>0</v>
      </c>
      <c r="BH457" s="172">
        <v>0</v>
      </c>
    </row>
    <row r="458" spans="1:60" ht="14.15" customHeight="1">
      <c r="A458" s="159">
        <v>451</v>
      </c>
      <c r="B458" s="226" t="s">
        <v>996</v>
      </c>
      <c r="C458" s="174">
        <v>-6243195.5300000003</v>
      </c>
      <c r="D458" s="174">
        <v>0</v>
      </c>
      <c r="E458" s="174">
        <v>0</v>
      </c>
      <c r="F458" s="174">
        <v>0</v>
      </c>
      <c r="G458" s="174">
        <v>0</v>
      </c>
      <c r="H458" s="174">
        <v>0</v>
      </c>
      <c r="I458" s="174">
        <v>0</v>
      </c>
      <c r="J458" s="174">
        <v>0</v>
      </c>
      <c r="K458" s="174">
        <v>0</v>
      </c>
      <c r="L458" s="174">
        <v>0</v>
      </c>
      <c r="M458" s="174">
        <v>0</v>
      </c>
      <c r="N458" s="174">
        <v>0</v>
      </c>
      <c r="O458" s="174">
        <v>0</v>
      </c>
      <c r="P458" s="174">
        <v>0</v>
      </c>
      <c r="Q458" s="174">
        <v>0</v>
      </c>
      <c r="R458" s="174">
        <v>0</v>
      </c>
      <c r="S458" s="174">
        <v>0</v>
      </c>
      <c r="T458" s="174">
        <v>0</v>
      </c>
      <c r="U458" s="174">
        <v>119747.46999999974</v>
      </c>
      <c r="V458" s="174">
        <v>0</v>
      </c>
      <c r="W458" s="174">
        <v>0</v>
      </c>
      <c r="X458" s="174">
        <v>0</v>
      </c>
      <c r="Y458" s="174">
        <v>0</v>
      </c>
      <c r="Z458" s="174">
        <v>0</v>
      </c>
      <c r="AA458" s="174">
        <v>0</v>
      </c>
      <c r="AB458" s="174">
        <v>0</v>
      </c>
      <c r="AC458" s="174">
        <v>0</v>
      </c>
      <c r="AD458" s="174">
        <v>0</v>
      </c>
      <c r="AE458" s="174">
        <v>0</v>
      </c>
      <c r="AF458" s="174">
        <v>0</v>
      </c>
      <c r="AG458" s="174">
        <v>0</v>
      </c>
      <c r="AH458" s="174">
        <v>0</v>
      </c>
      <c r="AI458" s="174">
        <v>-6362943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</row>
    <row r="459" spans="1:60" ht="14.15" customHeight="1">
      <c r="A459" s="159">
        <v>452</v>
      </c>
      <c r="B459" s="194"/>
      <c r="C459" s="194"/>
      <c r="D459" s="174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/>
      <c r="V459" s="174"/>
      <c r="W459" s="174"/>
      <c r="X459" s="174"/>
      <c r="Y459" s="174"/>
      <c r="Z459" s="174"/>
      <c r="AA459" s="174"/>
      <c r="AB459" s="174"/>
      <c r="AC459" s="174"/>
      <c r="AD459" s="174"/>
      <c r="AE459" s="174"/>
      <c r="AF459" s="174"/>
      <c r="AG459" s="174"/>
      <c r="AH459" s="174"/>
      <c r="AI459" s="174"/>
      <c r="AJ459" s="174"/>
      <c r="AK459" s="174"/>
      <c r="AL459" s="174"/>
      <c r="AM459" s="174"/>
      <c r="AN459" s="174"/>
      <c r="AO459" s="174"/>
      <c r="AP459" s="174"/>
      <c r="AQ459" s="174"/>
      <c r="AR459" s="174"/>
      <c r="AS459" s="174"/>
      <c r="AT459" s="174"/>
      <c r="AU459" s="174"/>
      <c r="AV459" s="174"/>
      <c r="AW459" s="174"/>
      <c r="AX459" s="174"/>
      <c r="AY459" s="174"/>
      <c r="AZ459" s="174"/>
      <c r="BA459" s="174"/>
      <c r="BB459" s="174"/>
      <c r="BC459" s="174"/>
      <c r="BD459" s="174"/>
      <c r="BE459" s="174"/>
      <c r="BF459" s="174"/>
      <c r="BG459" s="174"/>
      <c r="BH459" s="174"/>
    </row>
    <row r="460" spans="1:60" ht="14.15" customHeight="1">
      <c r="A460" s="159">
        <v>453</v>
      </c>
      <c r="B460" s="226" t="s">
        <v>997</v>
      </c>
      <c r="C460" s="226"/>
      <c r="D460" s="174"/>
      <c r="E460" s="174"/>
      <c r="F460" s="174"/>
      <c r="G460" s="174"/>
      <c r="H460" s="174"/>
      <c r="I460" s="174"/>
      <c r="J460" s="174"/>
      <c r="K460" s="174"/>
      <c r="L460" s="174"/>
      <c r="M460" s="174"/>
      <c r="N460" s="174"/>
      <c r="O460" s="174"/>
      <c r="P460" s="174"/>
      <c r="Q460" s="174"/>
      <c r="R460" s="174"/>
      <c r="S460" s="174"/>
      <c r="T460" s="174"/>
      <c r="U460" s="174"/>
      <c r="V460" s="174"/>
      <c r="W460" s="174"/>
      <c r="X460" s="174"/>
      <c r="Y460" s="174"/>
      <c r="Z460" s="174"/>
      <c r="AA460" s="174"/>
      <c r="AB460" s="174"/>
      <c r="AC460" s="174"/>
      <c r="AD460" s="174"/>
      <c r="AE460" s="174"/>
      <c r="AF460" s="174"/>
      <c r="AG460" s="174"/>
      <c r="AH460" s="174"/>
      <c r="AI460" s="174"/>
      <c r="AJ460" s="174"/>
      <c r="AK460" s="174"/>
      <c r="AL460" s="174"/>
      <c r="AM460" s="174"/>
      <c r="AN460" s="174"/>
      <c r="AO460" s="174"/>
      <c r="AP460" s="174"/>
      <c r="AQ460" s="174"/>
      <c r="AR460" s="174"/>
      <c r="AS460" s="174"/>
      <c r="AT460" s="174"/>
      <c r="AU460" s="174"/>
      <c r="AV460" s="174"/>
      <c r="AW460" s="174"/>
      <c r="AX460" s="174"/>
      <c r="AY460" s="174"/>
      <c r="AZ460" s="174"/>
      <c r="BA460" s="174"/>
      <c r="BB460" s="174"/>
      <c r="BC460" s="174"/>
      <c r="BD460" s="174"/>
      <c r="BE460" s="174"/>
      <c r="BF460" s="174"/>
      <c r="BG460" s="174"/>
      <c r="BH460" s="174"/>
    </row>
    <row r="461" spans="1:60" ht="14.15" customHeight="1">
      <c r="A461" s="159">
        <v>454</v>
      </c>
      <c r="B461" s="180" t="s">
        <v>998</v>
      </c>
      <c r="C461" s="259">
        <v>-85273.730000000156</v>
      </c>
      <c r="D461" s="172">
        <v>0</v>
      </c>
      <c r="E461" s="172">
        <v>0</v>
      </c>
      <c r="F461" s="172">
        <v>0</v>
      </c>
      <c r="G461" s="172">
        <v>0</v>
      </c>
      <c r="H461" s="172">
        <v>0</v>
      </c>
      <c r="I461" s="172">
        <v>0</v>
      </c>
      <c r="J461" s="172">
        <v>-209318.32</v>
      </c>
      <c r="K461" s="172">
        <v>0</v>
      </c>
      <c r="L461" s="172">
        <v>0</v>
      </c>
      <c r="M461" s="172">
        <v>0</v>
      </c>
      <c r="N461" s="172">
        <v>0</v>
      </c>
      <c r="O461" s="172">
        <v>0</v>
      </c>
      <c r="P461" s="172">
        <v>0</v>
      </c>
      <c r="Q461" s="172">
        <v>0</v>
      </c>
      <c r="R461" s="172">
        <v>0</v>
      </c>
      <c r="S461" s="172">
        <v>0</v>
      </c>
      <c r="T461" s="172">
        <v>0</v>
      </c>
      <c r="U461" s="172">
        <v>124044.58999999985</v>
      </c>
      <c r="V461" s="172">
        <v>0</v>
      </c>
      <c r="W461" s="172">
        <v>0</v>
      </c>
      <c r="X461" s="172">
        <v>0</v>
      </c>
      <c r="Y461" s="172">
        <v>0</v>
      </c>
      <c r="Z461" s="172">
        <v>0</v>
      </c>
      <c r="AA461" s="172">
        <v>0</v>
      </c>
      <c r="AB461" s="172">
        <v>0</v>
      </c>
      <c r="AC461" s="172">
        <v>0</v>
      </c>
      <c r="AD461" s="172">
        <v>0</v>
      </c>
      <c r="AE461" s="172">
        <v>0</v>
      </c>
      <c r="AF461" s="172">
        <v>0</v>
      </c>
      <c r="AG461" s="172">
        <v>0</v>
      </c>
      <c r="AH461" s="172">
        <v>0</v>
      </c>
      <c r="AI461" s="172">
        <v>0</v>
      </c>
      <c r="AJ461" s="172">
        <v>0</v>
      </c>
      <c r="AK461" s="172">
        <v>0</v>
      </c>
      <c r="AL461" s="172">
        <v>0</v>
      </c>
      <c r="AM461" s="172">
        <v>0</v>
      </c>
      <c r="AN461" s="172">
        <v>0</v>
      </c>
      <c r="AO461" s="172">
        <v>0</v>
      </c>
      <c r="AP461" s="172">
        <v>0</v>
      </c>
      <c r="AQ461" s="172">
        <v>0</v>
      </c>
      <c r="AR461" s="172">
        <v>0</v>
      </c>
      <c r="AS461" s="172">
        <v>0</v>
      </c>
      <c r="AT461" s="172">
        <v>0</v>
      </c>
      <c r="AU461" s="172">
        <v>0</v>
      </c>
      <c r="AV461" s="172">
        <v>0</v>
      </c>
      <c r="AW461" s="172">
        <v>0</v>
      </c>
      <c r="AX461" s="172">
        <v>0</v>
      </c>
      <c r="AY461" s="172">
        <v>0</v>
      </c>
      <c r="AZ461" s="172">
        <v>0</v>
      </c>
      <c r="BA461" s="172">
        <v>0</v>
      </c>
      <c r="BB461" s="172">
        <v>0</v>
      </c>
      <c r="BC461" s="172">
        <v>0</v>
      </c>
      <c r="BD461" s="172">
        <v>0</v>
      </c>
      <c r="BE461" s="172">
        <v>0</v>
      </c>
      <c r="BF461" s="172">
        <v>0</v>
      </c>
      <c r="BG461" s="172">
        <v>0</v>
      </c>
      <c r="BH461" s="172">
        <v>0</v>
      </c>
    </row>
    <row r="462" spans="1:60" ht="14.15" customHeight="1">
      <c r="A462" s="159">
        <v>455</v>
      </c>
      <c r="B462" s="226" t="s">
        <v>999</v>
      </c>
      <c r="C462" s="168">
        <v>-85273.730000000156</v>
      </c>
      <c r="D462" s="168">
        <v>0</v>
      </c>
      <c r="E462" s="168">
        <v>0</v>
      </c>
      <c r="F462" s="168">
        <v>0</v>
      </c>
      <c r="G462" s="168">
        <v>0</v>
      </c>
      <c r="H462" s="168">
        <v>0</v>
      </c>
      <c r="I462" s="168">
        <v>0</v>
      </c>
      <c r="J462" s="168">
        <v>-209318.32</v>
      </c>
      <c r="K462" s="168">
        <v>0</v>
      </c>
      <c r="L462" s="168">
        <v>0</v>
      </c>
      <c r="M462" s="168">
        <v>0</v>
      </c>
      <c r="N462" s="168">
        <v>0</v>
      </c>
      <c r="O462" s="168">
        <v>0</v>
      </c>
      <c r="P462" s="168">
        <v>0</v>
      </c>
      <c r="Q462" s="168">
        <v>0</v>
      </c>
      <c r="R462" s="168">
        <v>0</v>
      </c>
      <c r="S462" s="168">
        <v>0</v>
      </c>
      <c r="T462" s="168">
        <v>0</v>
      </c>
      <c r="U462" s="168">
        <v>124044.58999999985</v>
      </c>
      <c r="V462" s="168">
        <v>0</v>
      </c>
      <c r="W462" s="168">
        <v>0</v>
      </c>
      <c r="X462" s="168">
        <v>0</v>
      </c>
      <c r="Y462" s="168">
        <v>0</v>
      </c>
      <c r="Z462" s="168">
        <v>0</v>
      </c>
      <c r="AA462" s="168">
        <v>0</v>
      </c>
      <c r="AB462" s="168">
        <v>0</v>
      </c>
      <c r="AC462" s="168">
        <v>0</v>
      </c>
      <c r="AD462" s="168">
        <v>0</v>
      </c>
      <c r="AE462" s="168">
        <v>0</v>
      </c>
      <c r="AF462" s="168">
        <v>0</v>
      </c>
      <c r="AG462" s="168">
        <v>0</v>
      </c>
      <c r="AH462" s="168">
        <v>0</v>
      </c>
      <c r="AI462" s="168">
        <v>0</v>
      </c>
      <c r="AJ462" s="168">
        <v>0</v>
      </c>
      <c r="AK462" s="168">
        <v>0</v>
      </c>
      <c r="AL462" s="168">
        <v>0</v>
      </c>
      <c r="AM462" s="168">
        <v>0</v>
      </c>
      <c r="AN462" s="168">
        <v>0</v>
      </c>
      <c r="AO462" s="168">
        <v>0</v>
      </c>
      <c r="AP462" s="168">
        <v>0</v>
      </c>
      <c r="AQ462" s="168">
        <v>0</v>
      </c>
      <c r="AR462" s="168">
        <v>0</v>
      </c>
      <c r="AS462" s="168">
        <v>0</v>
      </c>
      <c r="AT462" s="168">
        <v>0</v>
      </c>
      <c r="AU462" s="168">
        <v>0</v>
      </c>
      <c r="AV462" s="168">
        <v>0</v>
      </c>
      <c r="AW462" s="168">
        <v>0</v>
      </c>
      <c r="AX462" s="168">
        <v>0</v>
      </c>
      <c r="AY462" s="168">
        <v>0</v>
      </c>
      <c r="AZ462" s="168">
        <v>0</v>
      </c>
      <c r="BA462" s="168">
        <v>0</v>
      </c>
      <c r="BB462" s="168">
        <v>0</v>
      </c>
      <c r="BC462" s="168">
        <v>0</v>
      </c>
      <c r="BD462" s="168">
        <v>0</v>
      </c>
      <c r="BE462" s="168">
        <v>0</v>
      </c>
      <c r="BF462" s="168">
        <v>0</v>
      </c>
      <c r="BG462" s="168">
        <v>0</v>
      </c>
      <c r="BH462" s="168">
        <v>0</v>
      </c>
    </row>
    <row r="463" spans="1:60" ht="14.15" customHeight="1">
      <c r="A463" s="159">
        <v>456</v>
      </c>
      <c r="B463" s="180"/>
      <c r="C463" s="180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172"/>
      <c r="AQ463" s="172"/>
      <c r="AR463" s="172"/>
      <c r="AS463" s="172"/>
      <c r="AT463" s="172"/>
      <c r="AU463" s="172"/>
      <c r="AV463" s="172"/>
      <c r="AW463" s="172"/>
      <c r="AX463" s="172"/>
      <c r="AY463" s="172"/>
      <c r="AZ463" s="172"/>
      <c r="BA463" s="172"/>
      <c r="BB463" s="172"/>
      <c r="BC463" s="172"/>
      <c r="BD463" s="172"/>
      <c r="BE463" s="172"/>
      <c r="BF463" s="172"/>
      <c r="BG463" s="172"/>
      <c r="BH463" s="172"/>
    </row>
    <row r="464" spans="1:60" ht="14.15" customHeight="1" thickBot="1">
      <c r="A464" s="159">
        <v>457</v>
      </c>
      <c r="B464" s="239" t="s">
        <v>1000</v>
      </c>
      <c r="C464" s="212">
        <v>-8351712.5660330011</v>
      </c>
      <c r="D464" s="212">
        <v>0</v>
      </c>
      <c r="E464" s="212">
        <v>0</v>
      </c>
      <c r="F464" s="212">
        <v>0</v>
      </c>
      <c r="G464" s="212">
        <v>0</v>
      </c>
      <c r="H464" s="212">
        <v>0</v>
      </c>
      <c r="I464" s="212">
        <v>0</v>
      </c>
      <c r="J464" s="212">
        <v>-209318.32</v>
      </c>
      <c r="K464" s="212">
        <v>1980517.1109499999</v>
      </c>
      <c r="L464" s="212">
        <v>0</v>
      </c>
      <c r="M464" s="212">
        <v>0</v>
      </c>
      <c r="N464" s="212">
        <v>0</v>
      </c>
      <c r="O464" s="212">
        <v>0</v>
      </c>
      <c r="P464" s="212">
        <v>0</v>
      </c>
      <c r="Q464" s="212">
        <v>0</v>
      </c>
      <c r="R464" s="212">
        <v>0</v>
      </c>
      <c r="S464" s="212">
        <v>0</v>
      </c>
      <c r="T464" s="212">
        <v>0</v>
      </c>
      <c r="U464" s="212">
        <v>1384417.7399999979</v>
      </c>
      <c r="V464" s="212">
        <v>-9355669</v>
      </c>
      <c r="W464" s="212">
        <v>0</v>
      </c>
      <c r="X464" s="212">
        <v>0</v>
      </c>
      <c r="Y464" s="212">
        <v>0</v>
      </c>
      <c r="Z464" s="212">
        <v>0</v>
      </c>
      <c r="AA464" s="212">
        <v>0</v>
      </c>
      <c r="AB464" s="212">
        <v>0</v>
      </c>
      <c r="AC464" s="212">
        <v>0</v>
      </c>
      <c r="AD464" s="212">
        <v>0</v>
      </c>
      <c r="AE464" s="212">
        <v>465475.20400000003</v>
      </c>
      <c r="AF464" s="212">
        <v>0</v>
      </c>
      <c r="AG464" s="212">
        <v>0</v>
      </c>
      <c r="AH464" s="212">
        <v>0</v>
      </c>
      <c r="AI464" s="212">
        <v>3942450</v>
      </c>
      <c r="AJ464" s="212">
        <v>113368.78</v>
      </c>
      <c r="AK464" s="212">
        <v>0</v>
      </c>
      <c r="AL464" s="212">
        <v>0</v>
      </c>
      <c r="AM464" s="212">
        <v>0</v>
      </c>
      <c r="AN464" s="212">
        <v>0</v>
      </c>
      <c r="AO464" s="212">
        <v>0</v>
      </c>
      <c r="AP464" s="212">
        <v>0</v>
      </c>
      <c r="AQ464" s="212">
        <v>0</v>
      </c>
      <c r="AR464" s="212">
        <v>0</v>
      </c>
      <c r="AS464" s="212">
        <v>0</v>
      </c>
      <c r="AT464" s="212">
        <v>1167941.9025000017</v>
      </c>
      <c r="AU464" s="212">
        <v>-8425895.9834829997</v>
      </c>
      <c r="AV464" s="212">
        <v>585000</v>
      </c>
      <c r="AW464" s="212">
        <v>0</v>
      </c>
      <c r="AX464" s="212">
        <v>0</v>
      </c>
      <c r="AY464" s="212">
        <v>0</v>
      </c>
      <c r="AZ464" s="212">
        <v>0</v>
      </c>
      <c r="BA464" s="212">
        <v>0</v>
      </c>
      <c r="BB464" s="212">
        <v>0</v>
      </c>
      <c r="BC464" s="212">
        <v>0</v>
      </c>
      <c r="BD464" s="212">
        <v>0</v>
      </c>
      <c r="BE464" s="212">
        <v>0</v>
      </c>
      <c r="BF464" s="212">
        <v>0</v>
      </c>
      <c r="BG464" s="212">
        <v>0</v>
      </c>
      <c r="BH464" s="212">
        <v>0</v>
      </c>
    </row>
    <row r="465" spans="1:60" ht="14.15" customHeight="1" thickTop="1">
      <c r="A465" s="159">
        <v>458</v>
      </c>
      <c r="B465" s="170"/>
      <c r="C465" s="170"/>
      <c r="D465" s="174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/>
      <c r="V465" s="174"/>
      <c r="W465" s="174"/>
      <c r="X465" s="174"/>
      <c r="Y465" s="174"/>
      <c r="Z465" s="174"/>
      <c r="AA465" s="174"/>
      <c r="AB465" s="174"/>
      <c r="AC465" s="174"/>
      <c r="AD465" s="174"/>
      <c r="AE465" s="174"/>
      <c r="AF465" s="174"/>
      <c r="AG465" s="174"/>
      <c r="AH465" s="174"/>
      <c r="AI465" s="174"/>
      <c r="AJ465" s="174"/>
      <c r="AK465" s="174"/>
      <c r="AL465" s="174"/>
      <c r="AM465" s="174"/>
      <c r="AN465" s="174"/>
      <c r="AO465" s="174"/>
      <c r="AP465" s="174"/>
      <c r="AQ465" s="174"/>
      <c r="AR465" s="174"/>
      <c r="AS465" s="174"/>
      <c r="AT465" s="174"/>
      <c r="AU465" s="174"/>
      <c r="AV465" s="174"/>
      <c r="AW465" s="174"/>
      <c r="AX465" s="174"/>
      <c r="AY465" s="174"/>
      <c r="AZ465" s="174"/>
      <c r="BA465" s="174"/>
      <c r="BB465" s="174"/>
      <c r="BC465" s="174"/>
      <c r="BD465" s="174"/>
      <c r="BE465" s="174"/>
      <c r="BF465" s="174"/>
      <c r="BG465" s="174"/>
      <c r="BH465" s="174"/>
    </row>
    <row r="466" spans="1:60" ht="14.15" customHeight="1">
      <c r="A466" s="159">
        <v>459</v>
      </c>
      <c r="B466" s="226" t="s">
        <v>1001</v>
      </c>
      <c r="C466" s="226"/>
      <c r="D466" s="168"/>
      <c r="E466" s="168"/>
      <c r="F466" s="168"/>
      <c r="G466" s="168"/>
      <c r="H466" s="168"/>
      <c r="I466" s="168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</row>
    <row r="467" spans="1:60" ht="14.15" customHeight="1">
      <c r="A467" s="159">
        <v>460</v>
      </c>
      <c r="B467" s="59" t="s">
        <v>1002</v>
      </c>
      <c r="C467" s="59"/>
      <c r="D467" s="168"/>
      <c r="E467" s="168"/>
      <c r="F467" s="168"/>
      <c r="G467" s="168"/>
      <c r="H467" s="168"/>
      <c r="I467" s="168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</row>
    <row r="468" spans="1:60" ht="14.15" customHeight="1">
      <c r="A468" s="159">
        <v>461</v>
      </c>
      <c r="B468" s="58" t="s">
        <v>1003</v>
      </c>
      <c r="C468" s="160">
        <v>266730.63459787978</v>
      </c>
      <c r="D468" s="168">
        <v>0</v>
      </c>
      <c r="E468" s="168">
        <v>0</v>
      </c>
      <c r="F468" s="168">
        <v>0</v>
      </c>
      <c r="G468" s="168">
        <v>0</v>
      </c>
      <c r="H468" s="168">
        <v>0</v>
      </c>
      <c r="I468" s="168">
        <v>0</v>
      </c>
      <c r="J468" s="168">
        <v>0</v>
      </c>
      <c r="K468" s="168">
        <v>0</v>
      </c>
      <c r="L468" s="168">
        <v>0</v>
      </c>
      <c r="M468" s="168">
        <v>0</v>
      </c>
      <c r="N468" s="168">
        <v>0</v>
      </c>
      <c r="O468" s="168">
        <v>0</v>
      </c>
      <c r="P468" s="168">
        <v>0</v>
      </c>
      <c r="Q468" s="168">
        <v>0</v>
      </c>
      <c r="R468" s="168">
        <v>0</v>
      </c>
      <c r="S468" s="168">
        <v>0</v>
      </c>
      <c r="T468" s="168">
        <v>0</v>
      </c>
      <c r="U468" s="168">
        <v>19580.219999999739</v>
      </c>
      <c r="V468" s="168">
        <v>0</v>
      </c>
      <c r="W468" s="168">
        <v>0</v>
      </c>
      <c r="X468" s="168">
        <v>0</v>
      </c>
      <c r="Y468" s="168">
        <v>0</v>
      </c>
      <c r="Z468" s="168">
        <v>0</v>
      </c>
      <c r="AA468" s="168">
        <v>0</v>
      </c>
      <c r="AB468" s="168">
        <v>0</v>
      </c>
      <c r="AC468" s="168">
        <v>0</v>
      </c>
      <c r="AD468" s="168">
        <v>0</v>
      </c>
      <c r="AE468" s="168">
        <v>0</v>
      </c>
      <c r="AF468" s="168">
        <v>0</v>
      </c>
      <c r="AG468" s="168">
        <v>247150.41459788004</v>
      </c>
      <c r="AH468" s="168">
        <v>0</v>
      </c>
      <c r="AI468" s="168">
        <v>0</v>
      </c>
      <c r="AJ468" s="168">
        <v>0</v>
      </c>
      <c r="AK468" s="168">
        <v>0</v>
      </c>
      <c r="AL468" s="168">
        <v>0</v>
      </c>
      <c r="AM468" s="168">
        <v>0</v>
      </c>
      <c r="AN468" s="168">
        <v>0</v>
      </c>
      <c r="AO468" s="168">
        <v>0</v>
      </c>
      <c r="AP468" s="168">
        <v>0</v>
      </c>
      <c r="AQ468" s="168">
        <v>0</v>
      </c>
      <c r="AR468" s="168">
        <v>0</v>
      </c>
      <c r="AS468" s="168">
        <v>0</v>
      </c>
      <c r="AT468" s="168">
        <v>0</v>
      </c>
      <c r="AU468" s="168">
        <v>0</v>
      </c>
      <c r="AV468" s="168">
        <v>0</v>
      </c>
      <c r="AW468" s="168">
        <v>0</v>
      </c>
      <c r="AX468" s="168">
        <v>0</v>
      </c>
      <c r="AY468" s="168">
        <v>0</v>
      </c>
      <c r="AZ468" s="168">
        <v>0</v>
      </c>
      <c r="BA468" s="168">
        <v>0</v>
      </c>
      <c r="BB468" s="168">
        <v>0</v>
      </c>
      <c r="BC468" s="168">
        <v>0</v>
      </c>
      <c r="BD468" s="168">
        <v>0</v>
      </c>
      <c r="BE468" s="168">
        <v>0</v>
      </c>
      <c r="BF468" s="168">
        <v>0</v>
      </c>
      <c r="BG468" s="168">
        <v>0</v>
      </c>
      <c r="BH468" s="168">
        <v>0</v>
      </c>
    </row>
    <row r="469" spans="1:60" ht="14.15" customHeight="1">
      <c r="A469" s="159">
        <v>462</v>
      </c>
      <c r="B469" s="58" t="s">
        <v>1005</v>
      </c>
      <c r="C469" s="160">
        <v>89.019999999998618</v>
      </c>
      <c r="D469" s="168">
        <v>0</v>
      </c>
      <c r="E469" s="168">
        <v>0</v>
      </c>
      <c r="F469" s="168">
        <v>0</v>
      </c>
      <c r="G469" s="168">
        <v>0</v>
      </c>
      <c r="H469" s="168">
        <v>0</v>
      </c>
      <c r="I469" s="168">
        <v>0</v>
      </c>
      <c r="J469" s="168">
        <v>0</v>
      </c>
      <c r="K469" s="168">
        <v>0</v>
      </c>
      <c r="L469" s="168">
        <v>0</v>
      </c>
      <c r="M469" s="168">
        <v>0</v>
      </c>
      <c r="N469" s="168">
        <v>0</v>
      </c>
      <c r="O469" s="168">
        <v>0</v>
      </c>
      <c r="P469" s="168">
        <v>0</v>
      </c>
      <c r="Q469" s="168">
        <v>0</v>
      </c>
      <c r="R469" s="168">
        <v>0</v>
      </c>
      <c r="S469" s="168">
        <v>0</v>
      </c>
      <c r="T469" s="168">
        <v>0</v>
      </c>
      <c r="U469" s="168">
        <v>89.019999999998618</v>
      </c>
      <c r="V469" s="168">
        <v>0</v>
      </c>
      <c r="W469" s="168">
        <v>0</v>
      </c>
      <c r="X469" s="168">
        <v>0</v>
      </c>
      <c r="Y469" s="168">
        <v>0</v>
      </c>
      <c r="Z469" s="168">
        <v>0</v>
      </c>
      <c r="AA469" s="168">
        <v>0</v>
      </c>
      <c r="AB469" s="168">
        <v>0</v>
      </c>
      <c r="AC469" s="168">
        <v>0</v>
      </c>
      <c r="AD469" s="168">
        <v>0</v>
      </c>
      <c r="AE469" s="168">
        <v>0</v>
      </c>
      <c r="AF469" s="168">
        <v>0</v>
      </c>
      <c r="AG469" s="168">
        <v>0</v>
      </c>
      <c r="AH469" s="168">
        <v>0</v>
      </c>
      <c r="AI469" s="168">
        <v>0</v>
      </c>
      <c r="AJ469" s="168">
        <v>0</v>
      </c>
      <c r="AK469" s="168">
        <v>0</v>
      </c>
      <c r="AL469" s="168">
        <v>0</v>
      </c>
      <c r="AM469" s="168">
        <v>0</v>
      </c>
      <c r="AN469" s="168">
        <v>0</v>
      </c>
      <c r="AO469" s="168">
        <v>0</v>
      </c>
      <c r="AP469" s="168">
        <v>0</v>
      </c>
      <c r="AQ469" s="168">
        <v>0</v>
      </c>
      <c r="AR469" s="168">
        <v>0</v>
      </c>
      <c r="AS469" s="168">
        <v>0</v>
      </c>
      <c r="AT469" s="168">
        <v>0</v>
      </c>
      <c r="AU469" s="168">
        <v>0</v>
      </c>
      <c r="AV469" s="168">
        <v>0</v>
      </c>
      <c r="AW469" s="168">
        <v>0</v>
      </c>
      <c r="AX469" s="168">
        <v>0</v>
      </c>
      <c r="AY469" s="168">
        <v>0</v>
      </c>
      <c r="AZ469" s="168">
        <v>0</v>
      </c>
      <c r="BA469" s="168">
        <v>0</v>
      </c>
      <c r="BB469" s="168">
        <v>0</v>
      </c>
      <c r="BC469" s="168">
        <v>0</v>
      </c>
      <c r="BD469" s="168">
        <v>0</v>
      </c>
      <c r="BE469" s="168">
        <v>0</v>
      </c>
      <c r="BF469" s="168">
        <v>0</v>
      </c>
      <c r="BG469" s="168">
        <v>0</v>
      </c>
      <c r="BH469" s="168">
        <v>0</v>
      </c>
    </row>
    <row r="470" spans="1:60" ht="14.15" customHeight="1">
      <c r="A470" s="159">
        <v>463</v>
      </c>
      <c r="B470" s="171" t="s">
        <v>1006</v>
      </c>
      <c r="C470" s="160">
        <v>151.34000000000015</v>
      </c>
      <c r="D470" s="168">
        <v>0</v>
      </c>
      <c r="E470" s="168">
        <v>0</v>
      </c>
      <c r="F470" s="168">
        <v>0</v>
      </c>
      <c r="G470" s="168">
        <v>0</v>
      </c>
      <c r="H470" s="168">
        <v>0</v>
      </c>
      <c r="I470" s="168">
        <v>0</v>
      </c>
      <c r="J470" s="168">
        <v>0</v>
      </c>
      <c r="K470" s="168">
        <v>0</v>
      </c>
      <c r="L470" s="168">
        <v>0</v>
      </c>
      <c r="M470" s="168">
        <v>0</v>
      </c>
      <c r="N470" s="168">
        <v>0</v>
      </c>
      <c r="O470" s="168">
        <v>0</v>
      </c>
      <c r="P470" s="168">
        <v>0</v>
      </c>
      <c r="Q470" s="168">
        <v>0</v>
      </c>
      <c r="R470" s="168">
        <v>0</v>
      </c>
      <c r="S470" s="168">
        <v>0</v>
      </c>
      <c r="T470" s="168">
        <v>0</v>
      </c>
      <c r="U470" s="168">
        <v>151.34000000000015</v>
      </c>
      <c r="V470" s="168">
        <v>0</v>
      </c>
      <c r="W470" s="168">
        <v>0</v>
      </c>
      <c r="X470" s="168">
        <v>0</v>
      </c>
      <c r="Y470" s="168">
        <v>0</v>
      </c>
      <c r="Z470" s="168">
        <v>0</v>
      </c>
      <c r="AA470" s="168">
        <v>0</v>
      </c>
      <c r="AB470" s="168">
        <v>0</v>
      </c>
      <c r="AC470" s="168">
        <v>0</v>
      </c>
      <c r="AD470" s="168">
        <v>0</v>
      </c>
      <c r="AE470" s="168">
        <v>0</v>
      </c>
      <c r="AF470" s="168">
        <v>0</v>
      </c>
      <c r="AG470" s="168">
        <v>0</v>
      </c>
      <c r="AH470" s="168">
        <v>0</v>
      </c>
      <c r="AI470" s="168">
        <v>0</v>
      </c>
      <c r="AJ470" s="168">
        <v>0</v>
      </c>
      <c r="AK470" s="168">
        <v>0</v>
      </c>
      <c r="AL470" s="168">
        <v>0</v>
      </c>
      <c r="AM470" s="168">
        <v>0</v>
      </c>
      <c r="AN470" s="168">
        <v>0</v>
      </c>
      <c r="AO470" s="168">
        <v>0</v>
      </c>
      <c r="AP470" s="168">
        <v>0</v>
      </c>
      <c r="AQ470" s="168">
        <v>0</v>
      </c>
      <c r="AR470" s="168">
        <v>0</v>
      </c>
      <c r="AS470" s="168">
        <v>0</v>
      </c>
      <c r="AT470" s="168">
        <v>0</v>
      </c>
      <c r="AU470" s="168">
        <v>0</v>
      </c>
      <c r="AV470" s="168">
        <v>0</v>
      </c>
      <c r="AW470" s="168">
        <v>0</v>
      </c>
      <c r="AX470" s="168">
        <v>0</v>
      </c>
      <c r="AY470" s="168">
        <v>0</v>
      </c>
      <c r="AZ470" s="168">
        <v>0</v>
      </c>
      <c r="BA470" s="168">
        <v>0</v>
      </c>
      <c r="BB470" s="168">
        <v>0</v>
      </c>
      <c r="BC470" s="168">
        <v>0</v>
      </c>
      <c r="BD470" s="168">
        <v>0</v>
      </c>
      <c r="BE470" s="168">
        <v>0</v>
      </c>
      <c r="BF470" s="168">
        <v>0</v>
      </c>
      <c r="BG470" s="168">
        <v>0</v>
      </c>
      <c r="BH470" s="168">
        <v>0</v>
      </c>
    </row>
    <row r="471" spans="1:60" ht="14.15" customHeight="1">
      <c r="A471" s="159">
        <v>464</v>
      </c>
      <c r="B471" s="226" t="s">
        <v>1008</v>
      </c>
      <c r="C471" s="181">
        <v>266970.99459787982</v>
      </c>
      <c r="D471" s="181">
        <v>0</v>
      </c>
      <c r="E471" s="181">
        <v>0</v>
      </c>
      <c r="F471" s="181">
        <v>0</v>
      </c>
      <c r="G471" s="181">
        <v>0</v>
      </c>
      <c r="H471" s="181">
        <v>0</v>
      </c>
      <c r="I471" s="181">
        <v>0</v>
      </c>
      <c r="J471" s="181">
        <v>0</v>
      </c>
      <c r="K471" s="181">
        <v>0</v>
      </c>
      <c r="L471" s="181">
        <v>0</v>
      </c>
      <c r="M471" s="181">
        <v>0</v>
      </c>
      <c r="N471" s="181">
        <v>0</v>
      </c>
      <c r="O471" s="181">
        <v>0</v>
      </c>
      <c r="P471" s="181">
        <v>0</v>
      </c>
      <c r="Q471" s="181">
        <v>0</v>
      </c>
      <c r="R471" s="181">
        <v>0</v>
      </c>
      <c r="S471" s="181">
        <v>0</v>
      </c>
      <c r="T471" s="181">
        <v>0</v>
      </c>
      <c r="U471" s="181">
        <v>19820.579999999736</v>
      </c>
      <c r="V471" s="181">
        <v>0</v>
      </c>
      <c r="W471" s="181">
        <v>0</v>
      </c>
      <c r="X471" s="181">
        <v>0</v>
      </c>
      <c r="Y471" s="181">
        <v>0</v>
      </c>
      <c r="Z471" s="181">
        <v>0</v>
      </c>
      <c r="AA471" s="181">
        <v>0</v>
      </c>
      <c r="AB471" s="181">
        <v>0</v>
      </c>
      <c r="AC471" s="181">
        <v>0</v>
      </c>
      <c r="AD471" s="181">
        <v>0</v>
      </c>
      <c r="AE471" s="181">
        <v>0</v>
      </c>
      <c r="AF471" s="181">
        <v>0</v>
      </c>
      <c r="AG471" s="181">
        <v>247150.41459788004</v>
      </c>
      <c r="AH471" s="181">
        <v>0</v>
      </c>
      <c r="AI471" s="181">
        <v>0</v>
      </c>
      <c r="AJ471" s="181">
        <v>0</v>
      </c>
      <c r="AK471" s="181">
        <v>0</v>
      </c>
      <c r="AL471" s="181">
        <v>0</v>
      </c>
      <c r="AM471" s="181">
        <v>0</v>
      </c>
      <c r="AN471" s="181">
        <v>0</v>
      </c>
      <c r="AO471" s="181">
        <v>0</v>
      </c>
      <c r="AP471" s="181">
        <v>0</v>
      </c>
      <c r="AQ471" s="181">
        <v>0</v>
      </c>
      <c r="AR471" s="181">
        <v>0</v>
      </c>
      <c r="AS471" s="181">
        <v>0</v>
      </c>
      <c r="AT471" s="181">
        <v>0</v>
      </c>
      <c r="AU471" s="181">
        <v>0</v>
      </c>
      <c r="AV471" s="181">
        <v>0</v>
      </c>
      <c r="AW471" s="181">
        <v>0</v>
      </c>
      <c r="AX471" s="181">
        <v>0</v>
      </c>
      <c r="AY471" s="181">
        <v>0</v>
      </c>
      <c r="AZ471" s="181">
        <v>0</v>
      </c>
      <c r="BA471" s="181">
        <v>0</v>
      </c>
      <c r="BB471" s="181">
        <v>0</v>
      </c>
      <c r="BC471" s="181">
        <v>0</v>
      </c>
      <c r="BD471" s="181">
        <v>0</v>
      </c>
      <c r="BE471" s="181">
        <v>0</v>
      </c>
      <c r="BF471" s="181">
        <v>0</v>
      </c>
      <c r="BG471" s="181">
        <v>0</v>
      </c>
      <c r="BH471" s="181">
        <v>0</v>
      </c>
    </row>
    <row r="472" spans="1:60" ht="14.15" customHeight="1">
      <c r="A472" s="159">
        <v>465</v>
      </c>
      <c r="B472" s="170"/>
      <c r="C472" s="170"/>
      <c r="D472" s="174"/>
      <c r="E472" s="174"/>
      <c r="F472" s="174"/>
      <c r="G472" s="174"/>
      <c r="H472" s="174"/>
      <c r="I472" s="174"/>
      <c r="J472" s="174"/>
      <c r="K472" s="174"/>
      <c r="L472" s="174"/>
      <c r="M472" s="174"/>
      <c r="N472" s="174"/>
      <c r="O472" s="174"/>
      <c r="P472" s="174"/>
      <c r="Q472" s="174"/>
      <c r="R472" s="174"/>
      <c r="S472" s="174"/>
      <c r="T472" s="174"/>
      <c r="U472" s="174"/>
      <c r="V472" s="174"/>
      <c r="W472" s="174"/>
      <c r="X472" s="174"/>
      <c r="Y472" s="174"/>
      <c r="Z472" s="174"/>
      <c r="AA472" s="174"/>
      <c r="AB472" s="174"/>
      <c r="AC472" s="174"/>
      <c r="AD472" s="174"/>
      <c r="AE472" s="174"/>
      <c r="AF472" s="174"/>
      <c r="AG472" s="174"/>
      <c r="AH472" s="174"/>
      <c r="AI472" s="174"/>
      <c r="AJ472" s="174"/>
      <c r="AK472" s="174"/>
      <c r="AL472" s="174"/>
      <c r="AM472" s="174"/>
      <c r="AN472" s="174"/>
      <c r="AO472" s="174"/>
      <c r="AP472" s="174"/>
      <c r="AQ472" s="174"/>
      <c r="AR472" s="174"/>
      <c r="AS472" s="174"/>
      <c r="AT472" s="174"/>
      <c r="AU472" s="174"/>
      <c r="AV472" s="174"/>
      <c r="AW472" s="174"/>
      <c r="AX472" s="174"/>
      <c r="AY472" s="174"/>
      <c r="AZ472" s="174"/>
      <c r="BA472" s="174"/>
      <c r="BB472" s="174"/>
      <c r="BC472" s="174"/>
      <c r="BD472" s="174"/>
      <c r="BE472" s="174"/>
      <c r="BF472" s="174"/>
      <c r="BG472" s="174"/>
      <c r="BH472" s="174"/>
    </row>
    <row r="473" spans="1:60" ht="14.15" customHeight="1">
      <c r="A473" s="159">
        <v>466</v>
      </c>
      <c r="B473" s="58" t="s">
        <v>1099</v>
      </c>
      <c r="C473" s="160">
        <v>4345218.9866666663</v>
      </c>
      <c r="D473" s="168">
        <v>0</v>
      </c>
      <c r="E473" s="168">
        <v>0</v>
      </c>
      <c r="F473" s="168">
        <v>0</v>
      </c>
      <c r="G473" s="168">
        <v>0</v>
      </c>
      <c r="H473" s="168">
        <v>0</v>
      </c>
      <c r="I473" s="168">
        <v>0</v>
      </c>
      <c r="J473" s="168">
        <v>0</v>
      </c>
      <c r="K473" s="168">
        <v>0</v>
      </c>
      <c r="L473" s="168">
        <v>0</v>
      </c>
      <c r="M473" s="168">
        <v>0</v>
      </c>
      <c r="N473" s="168">
        <v>0</v>
      </c>
      <c r="O473" s="168">
        <v>0</v>
      </c>
      <c r="P473" s="168">
        <v>0</v>
      </c>
      <c r="Q473" s="168">
        <v>0</v>
      </c>
      <c r="R473" s="168">
        <v>0</v>
      </c>
      <c r="S473" s="168">
        <v>0</v>
      </c>
      <c r="T473" s="168">
        <v>0</v>
      </c>
      <c r="U473" s="168">
        <v>271238.63000000082</v>
      </c>
      <c r="V473" s="168">
        <v>-188833</v>
      </c>
      <c r="W473" s="168">
        <v>0</v>
      </c>
      <c r="X473" s="168">
        <v>0</v>
      </c>
      <c r="Y473" s="168">
        <v>0</v>
      </c>
      <c r="Z473" s="168">
        <v>0</v>
      </c>
      <c r="AA473" s="168">
        <v>0</v>
      </c>
      <c r="AB473" s="168">
        <v>0</v>
      </c>
      <c r="AC473" s="168">
        <v>0</v>
      </c>
      <c r="AD473" s="168">
        <v>0</v>
      </c>
      <c r="AE473" s="168">
        <v>0</v>
      </c>
      <c r="AF473" s="168">
        <v>0</v>
      </c>
      <c r="AG473" s="168">
        <v>0</v>
      </c>
      <c r="AH473" s="168">
        <v>0</v>
      </c>
      <c r="AI473" s="168">
        <v>0</v>
      </c>
      <c r="AJ473" s="168">
        <v>0</v>
      </c>
      <c r="AK473" s="168">
        <v>0</v>
      </c>
      <c r="AL473" s="168">
        <v>0</v>
      </c>
      <c r="AM473" s="168">
        <v>0</v>
      </c>
      <c r="AN473" s="168">
        <v>4262813.3566666655</v>
      </c>
      <c r="AO473" s="168">
        <v>0</v>
      </c>
      <c r="AP473" s="168">
        <v>0</v>
      </c>
      <c r="AQ473" s="168">
        <v>0</v>
      </c>
      <c r="AR473" s="168">
        <v>0</v>
      </c>
      <c r="AS473" s="168">
        <v>0</v>
      </c>
      <c r="AT473" s="168">
        <v>0</v>
      </c>
      <c r="AU473" s="168">
        <v>0</v>
      </c>
      <c r="AV473" s="168">
        <v>0</v>
      </c>
      <c r="AW473" s="168">
        <v>0</v>
      </c>
      <c r="AX473" s="168">
        <v>0</v>
      </c>
      <c r="AY473" s="168">
        <v>0</v>
      </c>
      <c r="AZ473" s="168">
        <v>0</v>
      </c>
      <c r="BA473" s="168">
        <v>0</v>
      </c>
      <c r="BB473" s="168">
        <v>0</v>
      </c>
      <c r="BC473" s="168">
        <v>0</v>
      </c>
      <c r="BD473" s="168">
        <v>0</v>
      </c>
      <c r="BE473" s="168">
        <v>0</v>
      </c>
      <c r="BF473" s="168">
        <v>0</v>
      </c>
      <c r="BG473" s="168">
        <v>0</v>
      </c>
      <c r="BH473" s="168">
        <v>0</v>
      </c>
    </row>
    <row r="474" spans="1:60" ht="14.15" customHeight="1">
      <c r="A474" s="159">
        <v>467</v>
      </c>
      <c r="B474" s="58" t="s">
        <v>1010</v>
      </c>
      <c r="C474" s="160">
        <v>0</v>
      </c>
      <c r="D474" s="168">
        <v>0</v>
      </c>
      <c r="E474" s="168">
        <v>0</v>
      </c>
      <c r="F474" s="168">
        <v>0</v>
      </c>
      <c r="G474" s="168">
        <v>0</v>
      </c>
      <c r="H474" s="168">
        <v>0</v>
      </c>
      <c r="I474" s="168">
        <v>0</v>
      </c>
      <c r="J474" s="168">
        <v>0</v>
      </c>
      <c r="K474" s="168">
        <v>0</v>
      </c>
      <c r="L474" s="168">
        <v>0</v>
      </c>
      <c r="M474" s="168">
        <v>0</v>
      </c>
      <c r="N474" s="168">
        <v>0</v>
      </c>
      <c r="O474" s="168">
        <v>0</v>
      </c>
      <c r="P474" s="168">
        <v>0</v>
      </c>
      <c r="Q474" s="168">
        <v>0</v>
      </c>
      <c r="R474" s="168">
        <v>0</v>
      </c>
      <c r="S474" s="168">
        <v>0</v>
      </c>
      <c r="T474" s="168">
        <v>0</v>
      </c>
      <c r="U474" s="168">
        <v>0</v>
      </c>
      <c r="V474" s="168">
        <v>0</v>
      </c>
      <c r="W474" s="168">
        <v>0</v>
      </c>
      <c r="X474" s="168">
        <v>0</v>
      </c>
      <c r="Y474" s="168">
        <v>0</v>
      </c>
      <c r="Z474" s="168">
        <v>0</v>
      </c>
      <c r="AA474" s="168">
        <v>0</v>
      </c>
      <c r="AB474" s="168">
        <v>0</v>
      </c>
      <c r="AC474" s="168">
        <v>0</v>
      </c>
      <c r="AD474" s="168">
        <v>0</v>
      </c>
      <c r="AE474" s="168">
        <v>0</v>
      </c>
      <c r="AF474" s="168">
        <v>0</v>
      </c>
      <c r="AG474" s="168">
        <v>0</v>
      </c>
      <c r="AH474" s="168">
        <v>0</v>
      </c>
      <c r="AI474" s="168">
        <v>0</v>
      </c>
      <c r="AJ474" s="168">
        <v>0</v>
      </c>
      <c r="AK474" s="168">
        <v>0</v>
      </c>
      <c r="AL474" s="168">
        <v>0</v>
      </c>
      <c r="AM474" s="168">
        <v>0</v>
      </c>
      <c r="AN474" s="168">
        <v>0</v>
      </c>
      <c r="AO474" s="168">
        <v>0</v>
      </c>
      <c r="AP474" s="168">
        <v>0</v>
      </c>
      <c r="AQ474" s="168">
        <v>0</v>
      </c>
      <c r="AR474" s="168">
        <v>0</v>
      </c>
      <c r="AS474" s="168">
        <v>0</v>
      </c>
      <c r="AT474" s="168">
        <v>0</v>
      </c>
      <c r="AU474" s="168">
        <v>0</v>
      </c>
      <c r="AV474" s="168">
        <v>0</v>
      </c>
      <c r="AW474" s="168">
        <v>0</v>
      </c>
      <c r="AX474" s="168">
        <v>0</v>
      </c>
      <c r="AY474" s="168">
        <v>0</v>
      </c>
      <c r="AZ474" s="168">
        <v>0</v>
      </c>
      <c r="BA474" s="168">
        <v>0</v>
      </c>
      <c r="BB474" s="168">
        <v>0</v>
      </c>
      <c r="BC474" s="168">
        <v>0</v>
      </c>
      <c r="BD474" s="168">
        <v>0</v>
      </c>
      <c r="BE474" s="168">
        <v>0</v>
      </c>
      <c r="BF474" s="168">
        <v>0</v>
      </c>
      <c r="BG474" s="168">
        <v>0</v>
      </c>
      <c r="BH474" s="168">
        <v>0</v>
      </c>
    </row>
    <row r="475" spans="1:60" ht="14.15" customHeight="1">
      <c r="A475" s="159">
        <v>468</v>
      </c>
      <c r="B475" s="58" t="s">
        <v>1011</v>
      </c>
      <c r="C475" s="160">
        <v>0</v>
      </c>
      <c r="D475" s="168">
        <v>0</v>
      </c>
      <c r="E475" s="168">
        <v>0</v>
      </c>
      <c r="F475" s="168">
        <v>0</v>
      </c>
      <c r="G475" s="168">
        <v>0</v>
      </c>
      <c r="H475" s="168">
        <v>0</v>
      </c>
      <c r="I475" s="168">
        <v>0</v>
      </c>
      <c r="J475" s="168">
        <v>0</v>
      </c>
      <c r="K475" s="168">
        <v>0</v>
      </c>
      <c r="L475" s="168">
        <v>0</v>
      </c>
      <c r="M475" s="168">
        <v>0</v>
      </c>
      <c r="N475" s="168">
        <v>0</v>
      </c>
      <c r="O475" s="168">
        <v>0</v>
      </c>
      <c r="P475" s="168">
        <v>0</v>
      </c>
      <c r="Q475" s="168">
        <v>0</v>
      </c>
      <c r="R475" s="168">
        <v>0</v>
      </c>
      <c r="S475" s="168">
        <v>0</v>
      </c>
      <c r="T475" s="168">
        <v>0</v>
      </c>
      <c r="U475" s="168">
        <v>0</v>
      </c>
      <c r="V475" s="168">
        <v>0</v>
      </c>
      <c r="W475" s="168">
        <v>0</v>
      </c>
      <c r="X475" s="168">
        <v>0</v>
      </c>
      <c r="Y475" s="168">
        <v>0</v>
      </c>
      <c r="Z475" s="168">
        <v>0</v>
      </c>
      <c r="AA475" s="168">
        <v>0</v>
      </c>
      <c r="AB475" s="168">
        <v>0</v>
      </c>
      <c r="AC475" s="168">
        <v>0</v>
      </c>
      <c r="AD475" s="168">
        <v>0</v>
      </c>
      <c r="AE475" s="168">
        <v>0</v>
      </c>
      <c r="AF475" s="168">
        <v>0</v>
      </c>
      <c r="AG475" s="168">
        <v>0</v>
      </c>
      <c r="AH475" s="168">
        <v>0</v>
      </c>
      <c r="AI475" s="168">
        <v>0</v>
      </c>
      <c r="AJ475" s="168">
        <v>0</v>
      </c>
      <c r="AK475" s="168">
        <v>0</v>
      </c>
      <c r="AL475" s="168">
        <v>0</v>
      </c>
      <c r="AM475" s="168">
        <v>0</v>
      </c>
      <c r="AN475" s="168">
        <v>0</v>
      </c>
      <c r="AO475" s="168">
        <v>0</v>
      </c>
      <c r="AP475" s="168">
        <v>0</v>
      </c>
      <c r="AQ475" s="168">
        <v>0</v>
      </c>
      <c r="AR475" s="168">
        <v>0</v>
      </c>
      <c r="AS475" s="168">
        <v>0</v>
      </c>
      <c r="AT475" s="168">
        <v>0</v>
      </c>
      <c r="AU475" s="168">
        <v>0</v>
      </c>
      <c r="AV475" s="168">
        <v>0</v>
      </c>
      <c r="AW475" s="168">
        <v>0</v>
      </c>
      <c r="AX475" s="168">
        <v>0</v>
      </c>
      <c r="AY475" s="168">
        <v>0</v>
      </c>
      <c r="AZ475" s="168">
        <v>0</v>
      </c>
      <c r="BA475" s="168">
        <v>0</v>
      </c>
      <c r="BB475" s="168">
        <v>0</v>
      </c>
      <c r="BC475" s="168">
        <v>0</v>
      </c>
      <c r="BD475" s="168">
        <v>0</v>
      </c>
      <c r="BE475" s="168">
        <v>0</v>
      </c>
      <c r="BF475" s="168">
        <v>0</v>
      </c>
      <c r="BG475" s="168">
        <v>0</v>
      </c>
      <c r="BH475" s="168">
        <v>0</v>
      </c>
    </row>
    <row r="476" spans="1:60" ht="14.15" customHeight="1">
      <c r="A476" s="159">
        <v>469</v>
      </c>
      <c r="B476" s="58" t="s">
        <v>1012</v>
      </c>
      <c r="C476" s="160">
        <v>1117.0500000000029</v>
      </c>
      <c r="D476" s="168">
        <v>0</v>
      </c>
      <c r="E476" s="168">
        <v>0</v>
      </c>
      <c r="F476" s="168">
        <v>0</v>
      </c>
      <c r="G476" s="168">
        <v>0</v>
      </c>
      <c r="H476" s="168">
        <v>0</v>
      </c>
      <c r="I476" s="168">
        <v>0</v>
      </c>
      <c r="J476" s="168">
        <v>0</v>
      </c>
      <c r="K476" s="168">
        <v>0</v>
      </c>
      <c r="L476" s="168">
        <v>0</v>
      </c>
      <c r="M476" s="168">
        <v>0</v>
      </c>
      <c r="N476" s="168">
        <v>0</v>
      </c>
      <c r="O476" s="168">
        <v>0</v>
      </c>
      <c r="P476" s="168">
        <v>0</v>
      </c>
      <c r="Q476" s="168">
        <v>0</v>
      </c>
      <c r="R476" s="168">
        <v>0</v>
      </c>
      <c r="S476" s="168">
        <v>0</v>
      </c>
      <c r="T476" s="168">
        <v>0</v>
      </c>
      <c r="U476" s="168">
        <v>1117.0500000000029</v>
      </c>
      <c r="V476" s="168">
        <v>0</v>
      </c>
      <c r="W476" s="168">
        <v>0</v>
      </c>
      <c r="X476" s="168">
        <v>0</v>
      </c>
      <c r="Y476" s="168">
        <v>0</v>
      </c>
      <c r="Z476" s="168">
        <v>0</v>
      </c>
      <c r="AA476" s="168">
        <v>0</v>
      </c>
      <c r="AB476" s="168">
        <v>0</v>
      </c>
      <c r="AC476" s="168">
        <v>0</v>
      </c>
      <c r="AD476" s="168">
        <v>0</v>
      </c>
      <c r="AE476" s="168">
        <v>0</v>
      </c>
      <c r="AF476" s="168">
        <v>0</v>
      </c>
      <c r="AG476" s="168">
        <v>0</v>
      </c>
      <c r="AH476" s="168">
        <v>0</v>
      </c>
      <c r="AI476" s="168">
        <v>0</v>
      </c>
      <c r="AJ476" s="168">
        <v>0</v>
      </c>
      <c r="AK476" s="168">
        <v>0</v>
      </c>
      <c r="AL476" s="168">
        <v>0</v>
      </c>
      <c r="AM476" s="168">
        <v>0</v>
      </c>
      <c r="AN476" s="168">
        <v>0</v>
      </c>
      <c r="AO476" s="168">
        <v>0</v>
      </c>
      <c r="AP476" s="168">
        <v>0</v>
      </c>
      <c r="AQ476" s="168">
        <v>0</v>
      </c>
      <c r="AR476" s="168">
        <v>0</v>
      </c>
      <c r="AS476" s="168">
        <v>0</v>
      </c>
      <c r="AT476" s="168">
        <v>0</v>
      </c>
      <c r="AU476" s="168">
        <v>0</v>
      </c>
      <c r="AV476" s="168">
        <v>0</v>
      </c>
      <c r="AW476" s="168">
        <v>0</v>
      </c>
      <c r="AX476" s="168">
        <v>0</v>
      </c>
      <c r="AY476" s="168">
        <v>0</v>
      </c>
      <c r="AZ476" s="168">
        <v>0</v>
      </c>
      <c r="BA476" s="168">
        <v>0</v>
      </c>
      <c r="BB476" s="168">
        <v>0</v>
      </c>
      <c r="BC476" s="168">
        <v>0</v>
      </c>
      <c r="BD476" s="168">
        <v>0</v>
      </c>
      <c r="BE476" s="168">
        <v>0</v>
      </c>
      <c r="BF476" s="168">
        <v>0</v>
      </c>
      <c r="BG476" s="168">
        <v>0</v>
      </c>
      <c r="BH476" s="168">
        <v>0</v>
      </c>
    </row>
    <row r="477" spans="1:60" ht="14.15" customHeight="1">
      <c r="A477" s="159">
        <v>470</v>
      </c>
      <c r="B477" s="58" t="s">
        <v>507</v>
      </c>
      <c r="C477" s="160">
        <v>0</v>
      </c>
      <c r="D477" s="168">
        <v>0</v>
      </c>
      <c r="E477" s="168">
        <v>0</v>
      </c>
      <c r="F477" s="168">
        <v>0</v>
      </c>
      <c r="G477" s="168">
        <v>0</v>
      </c>
      <c r="H477" s="168">
        <v>0</v>
      </c>
      <c r="I477" s="168">
        <v>0</v>
      </c>
      <c r="J477" s="168">
        <v>0</v>
      </c>
      <c r="K477" s="168">
        <v>0</v>
      </c>
      <c r="L477" s="168">
        <v>0</v>
      </c>
      <c r="M477" s="168">
        <v>0</v>
      </c>
      <c r="N477" s="168">
        <v>0</v>
      </c>
      <c r="O477" s="168">
        <v>0</v>
      </c>
      <c r="P477" s="168">
        <v>0</v>
      </c>
      <c r="Q477" s="168">
        <v>0</v>
      </c>
      <c r="R477" s="168">
        <v>0</v>
      </c>
      <c r="S477" s="168">
        <v>0</v>
      </c>
      <c r="T477" s="168">
        <v>0</v>
      </c>
      <c r="U477" s="168">
        <v>0</v>
      </c>
      <c r="V477" s="168">
        <v>0</v>
      </c>
      <c r="W477" s="168">
        <v>0</v>
      </c>
      <c r="X477" s="168">
        <v>0</v>
      </c>
      <c r="Y477" s="168">
        <v>0</v>
      </c>
      <c r="Z477" s="168">
        <v>0</v>
      </c>
      <c r="AA477" s="168">
        <v>0</v>
      </c>
      <c r="AB477" s="168">
        <v>0</v>
      </c>
      <c r="AC477" s="168">
        <v>0</v>
      </c>
      <c r="AD477" s="168">
        <v>0</v>
      </c>
      <c r="AE477" s="168">
        <v>0</v>
      </c>
      <c r="AF477" s="168">
        <v>0</v>
      </c>
      <c r="AG477" s="168">
        <v>0</v>
      </c>
      <c r="AH477" s="168">
        <v>0</v>
      </c>
      <c r="AI477" s="168">
        <v>0</v>
      </c>
      <c r="AJ477" s="168">
        <v>0</v>
      </c>
      <c r="AK477" s="168">
        <v>0</v>
      </c>
      <c r="AL477" s="168">
        <v>0</v>
      </c>
      <c r="AM477" s="168">
        <v>0</v>
      </c>
      <c r="AN477" s="168">
        <v>0</v>
      </c>
      <c r="AO477" s="168">
        <v>0</v>
      </c>
      <c r="AP477" s="168">
        <v>0</v>
      </c>
      <c r="AQ477" s="168">
        <v>0</v>
      </c>
      <c r="AR477" s="168">
        <v>0</v>
      </c>
      <c r="AS477" s="168">
        <v>0</v>
      </c>
      <c r="AT477" s="168">
        <v>0</v>
      </c>
      <c r="AU477" s="168">
        <v>0</v>
      </c>
      <c r="AV477" s="168">
        <v>0</v>
      </c>
      <c r="AW477" s="168">
        <v>0</v>
      </c>
      <c r="AX477" s="168">
        <v>0</v>
      </c>
      <c r="AY477" s="168">
        <v>0</v>
      </c>
      <c r="AZ477" s="168">
        <v>0</v>
      </c>
      <c r="BA477" s="168">
        <v>0</v>
      </c>
      <c r="BB477" s="168">
        <v>0</v>
      </c>
      <c r="BC477" s="168">
        <v>0</v>
      </c>
      <c r="BD477" s="168">
        <v>0</v>
      </c>
      <c r="BE477" s="168">
        <v>0</v>
      </c>
      <c r="BF477" s="168">
        <v>0</v>
      </c>
      <c r="BG477" s="168">
        <v>0</v>
      </c>
      <c r="BH477" s="168">
        <v>0</v>
      </c>
    </row>
    <row r="478" spans="1:60" ht="14.15" customHeight="1">
      <c r="A478" s="159">
        <v>471</v>
      </c>
      <c r="B478" s="58" t="s">
        <v>1013</v>
      </c>
      <c r="C478" s="160">
        <v>1272655.7300000004</v>
      </c>
      <c r="D478" s="168">
        <v>0</v>
      </c>
      <c r="E478" s="168">
        <v>0</v>
      </c>
      <c r="F478" s="168">
        <v>0</v>
      </c>
      <c r="G478" s="168">
        <v>0</v>
      </c>
      <c r="H478" s="168">
        <v>0</v>
      </c>
      <c r="I478" s="168">
        <v>0</v>
      </c>
      <c r="J478" s="168">
        <v>0</v>
      </c>
      <c r="K478" s="168">
        <v>0</v>
      </c>
      <c r="L478" s="168">
        <v>0</v>
      </c>
      <c r="M478" s="168">
        <v>0</v>
      </c>
      <c r="N478" s="168">
        <v>0</v>
      </c>
      <c r="O478" s="168">
        <v>0</v>
      </c>
      <c r="P478" s="168">
        <v>0</v>
      </c>
      <c r="Q478" s="168">
        <v>0</v>
      </c>
      <c r="R478" s="168">
        <v>0</v>
      </c>
      <c r="S478" s="168">
        <v>0</v>
      </c>
      <c r="T478" s="168">
        <v>0</v>
      </c>
      <c r="U478" s="168">
        <v>82130.730000000447</v>
      </c>
      <c r="V478" s="168">
        <v>0</v>
      </c>
      <c r="W478" s="168">
        <v>0</v>
      </c>
      <c r="X478" s="168">
        <v>0</v>
      </c>
      <c r="Y478" s="168">
        <v>0</v>
      </c>
      <c r="Z478" s="168">
        <v>0</v>
      </c>
      <c r="AA478" s="168">
        <v>0</v>
      </c>
      <c r="AB478" s="168">
        <v>0</v>
      </c>
      <c r="AC478" s="168">
        <v>0</v>
      </c>
      <c r="AD478" s="168">
        <v>0</v>
      </c>
      <c r="AE478" s="168">
        <v>0</v>
      </c>
      <c r="AF478" s="168">
        <v>0</v>
      </c>
      <c r="AG478" s="168">
        <v>0</v>
      </c>
      <c r="AH478" s="168">
        <v>0</v>
      </c>
      <c r="AI478" s="168">
        <v>0</v>
      </c>
      <c r="AJ478" s="168">
        <v>0</v>
      </c>
      <c r="AK478" s="168">
        <v>0</v>
      </c>
      <c r="AL478" s="168">
        <v>0</v>
      </c>
      <c r="AM478" s="168">
        <v>0</v>
      </c>
      <c r="AN478" s="168">
        <v>0</v>
      </c>
      <c r="AO478" s="168">
        <v>0</v>
      </c>
      <c r="AP478" s="168">
        <v>1190525</v>
      </c>
      <c r="AQ478" s="168">
        <v>0</v>
      </c>
      <c r="AR478" s="168">
        <v>0</v>
      </c>
      <c r="AS478" s="168">
        <v>0</v>
      </c>
      <c r="AT478" s="168">
        <v>0</v>
      </c>
      <c r="AU478" s="168">
        <v>0</v>
      </c>
      <c r="AV478" s="168">
        <v>0</v>
      </c>
      <c r="AW478" s="168">
        <v>0</v>
      </c>
      <c r="AX478" s="168">
        <v>0</v>
      </c>
      <c r="AY478" s="168">
        <v>0</v>
      </c>
      <c r="AZ478" s="168">
        <v>0</v>
      </c>
      <c r="BA478" s="168">
        <v>0</v>
      </c>
      <c r="BB478" s="168">
        <v>0</v>
      </c>
      <c r="BC478" s="168">
        <v>0</v>
      </c>
      <c r="BD478" s="168">
        <v>0</v>
      </c>
      <c r="BE478" s="168">
        <v>0</v>
      </c>
      <c r="BF478" s="168">
        <v>0</v>
      </c>
      <c r="BG478" s="168">
        <v>0</v>
      </c>
      <c r="BH478" s="168">
        <v>0</v>
      </c>
    </row>
    <row r="479" spans="1:60" ht="13.5" customHeight="1">
      <c r="A479" s="159">
        <v>472</v>
      </c>
      <c r="B479" s="58" t="s">
        <v>1014</v>
      </c>
      <c r="C479" s="160">
        <v>-0.36999999999898137</v>
      </c>
      <c r="D479" s="168">
        <v>0</v>
      </c>
      <c r="E479" s="168">
        <v>0</v>
      </c>
      <c r="F479" s="168">
        <v>0</v>
      </c>
      <c r="G479" s="168">
        <v>0</v>
      </c>
      <c r="H479" s="168">
        <v>0</v>
      </c>
      <c r="I479" s="168">
        <v>0</v>
      </c>
      <c r="J479" s="168">
        <v>0</v>
      </c>
      <c r="K479" s="168">
        <v>0</v>
      </c>
      <c r="L479" s="168">
        <v>0</v>
      </c>
      <c r="M479" s="168">
        <v>0</v>
      </c>
      <c r="N479" s="168">
        <v>0</v>
      </c>
      <c r="O479" s="168">
        <v>0</v>
      </c>
      <c r="P479" s="168">
        <v>0</v>
      </c>
      <c r="Q479" s="168">
        <v>0</v>
      </c>
      <c r="R479" s="168">
        <v>0</v>
      </c>
      <c r="S479" s="168">
        <v>0</v>
      </c>
      <c r="T479" s="168">
        <v>0</v>
      </c>
      <c r="U479" s="168">
        <v>-0.36999999999898137</v>
      </c>
      <c r="V479" s="168">
        <v>0</v>
      </c>
      <c r="W479" s="168">
        <v>0</v>
      </c>
      <c r="X479" s="168">
        <v>0</v>
      </c>
      <c r="Y479" s="168">
        <v>0</v>
      </c>
      <c r="Z479" s="168">
        <v>0</v>
      </c>
      <c r="AA479" s="168">
        <v>0</v>
      </c>
      <c r="AB479" s="168">
        <v>0</v>
      </c>
      <c r="AC479" s="168">
        <v>0</v>
      </c>
      <c r="AD479" s="168">
        <v>0</v>
      </c>
      <c r="AE479" s="168">
        <v>0</v>
      </c>
      <c r="AF479" s="168">
        <v>0</v>
      </c>
      <c r="AG479" s="168">
        <v>0</v>
      </c>
      <c r="AH479" s="168">
        <v>0</v>
      </c>
      <c r="AI479" s="168">
        <v>0</v>
      </c>
      <c r="AJ479" s="168">
        <v>0</v>
      </c>
      <c r="AK479" s="168">
        <v>0</v>
      </c>
      <c r="AL479" s="168">
        <v>0</v>
      </c>
      <c r="AM479" s="168">
        <v>0</v>
      </c>
      <c r="AN479" s="168">
        <v>0</v>
      </c>
      <c r="AO479" s="168">
        <v>0</v>
      </c>
      <c r="AP479" s="168">
        <v>0</v>
      </c>
      <c r="AQ479" s="168">
        <v>0</v>
      </c>
      <c r="AR479" s="168">
        <v>0</v>
      </c>
      <c r="AS479" s="168">
        <v>0</v>
      </c>
      <c r="AT479" s="168">
        <v>0</v>
      </c>
      <c r="AU479" s="168">
        <v>0</v>
      </c>
      <c r="AV479" s="168">
        <v>0</v>
      </c>
      <c r="AW479" s="168">
        <v>0</v>
      </c>
      <c r="AX479" s="168">
        <v>0</v>
      </c>
      <c r="AY479" s="168">
        <v>0</v>
      </c>
      <c r="AZ479" s="168">
        <v>0</v>
      </c>
      <c r="BA479" s="168">
        <v>0</v>
      </c>
      <c r="BB479" s="168">
        <v>0</v>
      </c>
      <c r="BC479" s="168">
        <v>0</v>
      </c>
      <c r="BD479" s="168">
        <v>0</v>
      </c>
      <c r="BE479" s="168">
        <v>0</v>
      </c>
      <c r="BF479" s="168">
        <v>0</v>
      </c>
      <c r="BG479" s="168">
        <v>0</v>
      </c>
      <c r="BH479" s="168">
        <v>0</v>
      </c>
    </row>
    <row r="480" spans="1:60" ht="13.5" customHeight="1">
      <c r="A480" s="159">
        <v>473</v>
      </c>
      <c r="B480" s="58" t="s">
        <v>645</v>
      </c>
      <c r="C480" s="160">
        <v>0</v>
      </c>
      <c r="D480" s="168">
        <v>0</v>
      </c>
      <c r="E480" s="168">
        <v>0</v>
      </c>
      <c r="F480" s="168">
        <v>0</v>
      </c>
      <c r="G480" s="168">
        <v>0</v>
      </c>
      <c r="H480" s="168">
        <v>0</v>
      </c>
      <c r="I480" s="168">
        <v>0</v>
      </c>
      <c r="J480" s="168">
        <v>0</v>
      </c>
      <c r="K480" s="168">
        <v>0</v>
      </c>
      <c r="L480" s="168">
        <v>0</v>
      </c>
      <c r="M480" s="168">
        <v>0</v>
      </c>
      <c r="N480" s="168">
        <v>0</v>
      </c>
      <c r="O480" s="168">
        <v>0</v>
      </c>
      <c r="P480" s="168">
        <v>0</v>
      </c>
      <c r="Q480" s="168">
        <v>0</v>
      </c>
      <c r="R480" s="168">
        <v>0</v>
      </c>
      <c r="S480" s="168">
        <v>0</v>
      </c>
      <c r="T480" s="168">
        <v>0</v>
      </c>
      <c r="U480" s="168">
        <v>0</v>
      </c>
      <c r="V480" s="168">
        <v>0</v>
      </c>
      <c r="W480" s="168">
        <v>0</v>
      </c>
      <c r="X480" s="168">
        <v>0</v>
      </c>
      <c r="Y480" s="168">
        <v>0</v>
      </c>
      <c r="Z480" s="168">
        <v>0</v>
      </c>
      <c r="AA480" s="168">
        <v>0</v>
      </c>
      <c r="AB480" s="168">
        <v>0</v>
      </c>
      <c r="AC480" s="168">
        <v>0</v>
      </c>
      <c r="AD480" s="168">
        <v>0</v>
      </c>
      <c r="AE480" s="168">
        <v>0</v>
      </c>
      <c r="AF480" s="168">
        <v>0</v>
      </c>
      <c r="AG480" s="168">
        <v>0</v>
      </c>
      <c r="AH480" s="168">
        <v>0</v>
      </c>
      <c r="AI480" s="168">
        <v>0</v>
      </c>
      <c r="AJ480" s="168">
        <v>0</v>
      </c>
      <c r="AK480" s="168">
        <v>0</v>
      </c>
      <c r="AL480" s="168">
        <v>0</v>
      </c>
      <c r="AM480" s="168">
        <v>0</v>
      </c>
      <c r="AN480" s="168">
        <v>0</v>
      </c>
      <c r="AO480" s="168">
        <v>0</v>
      </c>
      <c r="AP480" s="168">
        <v>0</v>
      </c>
      <c r="AQ480" s="168">
        <v>0</v>
      </c>
      <c r="AR480" s="168">
        <v>0</v>
      </c>
      <c r="AS480" s="168">
        <v>0</v>
      </c>
      <c r="AT480" s="168">
        <v>0</v>
      </c>
      <c r="AU480" s="168">
        <v>0</v>
      </c>
      <c r="AV480" s="168">
        <v>0</v>
      </c>
      <c r="AW480" s="168">
        <v>0</v>
      </c>
      <c r="AX480" s="168">
        <v>0</v>
      </c>
      <c r="AY480" s="168">
        <v>0</v>
      </c>
      <c r="AZ480" s="168">
        <v>0</v>
      </c>
      <c r="BA480" s="168">
        <v>0</v>
      </c>
      <c r="BB480" s="168">
        <v>0</v>
      </c>
      <c r="BC480" s="168">
        <v>0</v>
      </c>
      <c r="BD480" s="168">
        <v>0</v>
      </c>
      <c r="BE480" s="168">
        <v>0</v>
      </c>
      <c r="BF480" s="168">
        <v>0</v>
      </c>
      <c r="BG480" s="168">
        <v>0</v>
      </c>
      <c r="BH480" s="168">
        <v>0</v>
      </c>
    </row>
    <row r="481" spans="1:60" ht="14.15" customHeight="1">
      <c r="A481" s="159">
        <v>474</v>
      </c>
      <c r="B481" s="58" t="s">
        <v>506</v>
      </c>
      <c r="C481" s="160">
        <v>131.96999999999935</v>
      </c>
      <c r="D481" s="168">
        <v>0</v>
      </c>
      <c r="E481" s="168">
        <v>0</v>
      </c>
      <c r="F481" s="168">
        <v>0</v>
      </c>
      <c r="G481" s="168">
        <v>0</v>
      </c>
      <c r="H481" s="168">
        <v>0</v>
      </c>
      <c r="I481" s="168">
        <v>0</v>
      </c>
      <c r="J481" s="168">
        <v>0</v>
      </c>
      <c r="K481" s="168">
        <v>0</v>
      </c>
      <c r="L481" s="168">
        <v>0</v>
      </c>
      <c r="M481" s="168">
        <v>0</v>
      </c>
      <c r="N481" s="168">
        <v>0</v>
      </c>
      <c r="O481" s="168">
        <v>0</v>
      </c>
      <c r="P481" s="168">
        <v>0</v>
      </c>
      <c r="Q481" s="168">
        <v>0</v>
      </c>
      <c r="R481" s="168">
        <v>0</v>
      </c>
      <c r="S481" s="168">
        <v>0</v>
      </c>
      <c r="T481" s="168">
        <v>0</v>
      </c>
      <c r="U481" s="168">
        <v>131.96999999999935</v>
      </c>
      <c r="V481" s="168">
        <v>0</v>
      </c>
      <c r="W481" s="168">
        <v>0</v>
      </c>
      <c r="X481" s="168">
        <v>0</v>
      </c>
      <c r="Y481" s="168">
        <v>0</v>
      </c>
      <c r="Z481" s="168">
        <v>0</v>
      </c>
      <c r="AA481" s="168">
        <v>0</v>
      </c>
      <c r="AB481" s="168">
        <v>0</v>
      </c>
      <c r="AC481" s="168">
        <v>0</v>
      </c>
      <c r="AD481" s="168">
        <v>0</v>
      </c>
      <c r="AE481" s="168">
        <v>0</v>
      </c>
      <c r="AF481" s="168">
        <v>0</v>
      </c>
      <c r="AG481" s="168">
        <v>0</v>
      </c>
      <c r="AH481" s="168">
        <v>0</v>
      </c>
      <c r="AI481" s="168">
        <v>0</v>
      </c>
      <c r="AJ481" s="168">
        <v>0</v>
      </c>
      <c r="AK481" s="168">
        <v>0</v>
      </c>
      <c r="AL481" s="168">
        <v>0</v>
      </c>
      <c r="AM481" s="168">
        <v>0</v>
      </c>
      <c r="AN481" s="168">
        <v>0</v>
      </c>
      <c r="AO481" s="168">
        <v>0</v>
      </c>
      <c r="AP481" s="168">
        <v>0</v>
      </c>
      <c r="AQ481" s="168">
        <v>0</v>
      </c>
      <c r="AR481" s="168">
        <v>0</v>
      </c>
      <c r="AS481" s="168">
        <v>0</v>
      </c>
      <c r="AT481" s="168">
        <v>0</v>
      </c>
      <c r="AU481" s="168">
        <v>0</v>
      </c>
      <c r="AV481" s="168">
        <v>0</v>
      </c>
      <c r="AW481" s="168">
        <v>0</v>
      </c>
      <c r="AX481" s="168">
        <v>0</v>
      </c>
      <c r="AY481" s="168">
        <v>0</v>
      </c>
      <c r="AZ481" s="168">
        <v>0</v>
      </c>
      <c r="BA481" s="168">
        <v>0</v>
      </c>
      <c r="BB481" s="168">
        <v>0</v>
      </c>
      <c r="BC481" s="168">
        <v>0</v>
      </c>
      <c r="BD481" s="168">
        <v>0</v>
      </c>
      <c r="BE481" s="168">
        <v>0</v>
      </c>
      <c r="BF481" s="168">
        <v>0</v>
      </c>
      <c r="BG481" s="168">
        <v>0</v>
      </c>
      <c r="BH481" s="168">
        <v>0</v>
      </c>
    </row>
    <row r="482" spans="1:60" ht="14.15" customHeight="1">
      <c r="A482" s="159">
        <v>475</v>
      </c>
      <c r="B482" s="171" t="s">
        <v>508</v>
      </c>
      <c r="C482" s="160">
        <v>2121.3000000000466</v>
      </c>
      <c r="D482" s="168">
        <v>0</v>
      </c>
      <c r="E482" s="168">
        <v>0</v>
      </c>
      <c r="F482" s="168">
        <v>0</v>
      </c>
      <c r="G482" s="168">
        <v>0</v>
      </c>
      <c r="H482" s="168">
        <v>0</v>
      </c>
      <c r="I482" s="168">
        <v>0</v>
      </c>
      <c r="J482" s="168">
        <v>0</v>
      </c>
      <c r="K482" s="168">
        <v>0</v>
      </c>
      <c r="L482" s="168">
        <v>0</v>
      </c>
      <c r="M482" s="168">
        <v>0</v>
      </c>
      <c r="N482" s="168">
        <v>0</v>
      </c>
      <c r="O482" s="168">
        <v>0</v>
      </c>
      <c r="P482" s="168">
        <v>0</v>
      </c>
      <c r="Q482" s="168">
        <v>0</v>
      </c>
      <c r="R482" s="168">
        <v>0</v>
      </c>
      <c r="S482" s="168">
        <v>0</v>
      </c>
      <c r="T482" s="168">
        <v>0</v>
      </c>
      <c r="U482" s="168">
        <v>2121.3000000000466</v>
      </c>
      <c r="V482" s="168">
        <v>0</v>
      </c>
      <c r="W482" s="168">
        <v>0</v>
      </c>
      <c r="X482" s="168">
        <v>0</v>
      </c>
      <c r="Y482" s="168">
        <v>0</v>
      </c>
      <c r="Z482" s="168">
        <v>0</v>
      </c>
      <c r="AA482" s="168">
        <v>0</v>
      </c>
      <c r="AB482" s="168">
        <v>0</v>
      </c>
      <c r="AC482" s="168">
        <v>0</v>
      </c>
      <c r="AD482" s="168">
        <v>0</v>
      </c>
      <c r="AE482" s="168">
        <v>0</v>
      </c>
      <c r="AF482" s="168">
        <v>0</v>
      </c>
      <c r="AG482" s="168">
        <v>0</v>
      </c>
      <c r="AH482" s="168">
        <v>0</v>
      </c>
      <c r="AI482" s="168">
        <v>0</v>
      </c>
      <c r="AJ482" s="168">
        <v>0</v>
      </c>
      <c r="AK482" s="168">
        <v>0</v>
      </c>
      <c r="AL482" s="168">
        <v>0</v>
      </c>
      <c r="AM482" s="168">
        <v>0</v>
      </c>
      <c r="AN482" s="168">
        <v>0</v>
      </c>
      <c r="AO482" s="168">
        <v>0</v>
      </c>
      <c r="AP482" s="168">
        <v>0</v>
      </c>
      <c r="AQ482" s="168">
        <v>0</v>
      </c>
      <c r="AR482" s="168">
        <v>0</v>
      </c>
      <c r="AS482" s="168">
        <v>0</v>
      </c>
      <c r="AT482" s="168">
        <v>0</v>
      </c>
      <c r="AU482" s="168">
        <v>0</v>
      </c>
      <c r="AV482" s="168">
        <v>0</v>
      </c>
      <c r="AW482" s="168">
        <v>0</v>
      </c>
      <c r="AX482" s="168">
        <v>0</v>
      </c>
      <c r="AY482" s="168">
        <v>0</v>
      </c>
      <c r="AZ482" s="168">
        <v>0</v>
      </c>
      <c r="BA482" s="168">
        <v>0</v>
      </c>
      <c r="BB482" s="168">
        <v>0</v>
      </c>
      <c r="BC482" s="168">
        <v>0</v>
      </c>
      <c r="BD482" s="168">
        <v>0</v>
      </c>
      <c r="BE482" s="168">
        <v>0</v>
      </c>
      <c r="BF482" s="168">
        <v>0</v>
      </c>
      <c r="BG482" s="168">
        <v>0</v>
      </c>
      <c r="BH482" s="168">
        <v>0</v>
      </c>
    </row>
    <row r="483" spans="1:60" ht="14.15" customHeight="1">
      <c r="A483" s="159">
        <v>476</v>
      </c>
      <c r="B483" s="226" t="s">
        <v>1015</v>
      </c>
      <c r="C483" s="181">
        <v>5888215.6612645462</v>
      </c>
      <c r="D483" s="181">
        <v>0</v>
      </c>
      <c r="E483" s="181">
        <v>0</v>
      </c>
      <c r="F483" s="181">
        <v>0</v>
      </c>
      <c r="G483" s="181">
        <v>0</v>
      </c>
      <c r="H483" s="181">
        <v>0</v>
      </c>
      <c r="I483" s="181">
        <v>0</v>
      </c>
      <c r="J483" s="181">
        <v>0</v>
      </c>
      <c r="K483" s="181">
        <v>0</v>
      </c>
      <c r="L483" s="181">
        <v>0</v>
      </c>
      <c r="M483" s="181">
        <v>0</v>
      </c>
      <c r="N483" s="181">
        <v>0</v>
      </c>
      <c r="O483" s="181">
        <v>0</v>
      </c>
      <c r="P483" s="181">
        <v>0</v>
      </c>
      <c r="Q483" s="181">
        <v>0</v>
      </c>
      <c r="R483" s="181">
        <v>0</v>
      </c>
      <c r="S483" s="181">
        <v>0</v>
      </c>
      <c r="T483" s="181">
        <v>0</v>
      </c>
      <c r="U483" s="181">
        <v>376559.890000001</v>
      </c>
      <c r="V483" s="181">
        <v>-188833</v>
      </c>
      <c r="W483" s="181">
        <v>0</v>
      </c>
      <c r="X483" s="181">
        <v>0</v>
      </c>
      <c r="Y483" s="181">
        <v>0</v>
      </c>
      <c r="Z483" s="181">
        <v>0</v>
      </c>
      <c r="AA483" s="181">
        <v>0</v>
      </c>
      <c r="AB483" s="181">
        <v>0</v>
      </c>
      <c r="AC483" s="181">
        <v>0</v>
      </c>
      <c r="AD483" s="181">
        <v>0</v>
      </c>
      <c r="AE483" s="181">
        <v>0</v>
      </c>
      <c r="AF483" s="181">
        <v>0</v>
      </c>
      <c r="AG483" s="181">
        <v>247150.41459788004</v>
      </c>
      <c r="AH483" s="181">
        <v>0</v>
      </c>
      <c r="AI483" s="181">
        <v>0</v>
      </c>
      <c r="AJ483" s="181">
        <v>0</v>
      </c>
      <c r="AK483" s="181">
        <v>0</v>
      </c>
      <c r="AL483" s="181">
        <v>0</v>
      </c>
      <c r="AM483" s="181">
        <v>0</v>
      </c>
      <c r="AN483" s="181">
        <v>4262813.3566666655</v>
      </c>
      <c r="AO483" s="181">
        <v>0</v>
      </c>
      <c r="AP483" s="181">
        <v>1190525</v>
      </c>
      <c r="AQ483" s="181">
        <v>0</v>
      </c>
      <c r="AR483" s="181">
        <v>0</v>
      </c>
      <c r="AS483" s="181">
        <v>0</v>
      </c>
      <c r="AT483" s="181">
        <v>0</v>
      </c>
      <c r="AU483" s="181">
        <v>0</v>
      </c>
      <c r="AV483" s="181">
        <v>0</v>
      </c>
      <c r="AW483" s="181">
        <v>0</v>
      </c>
      <c r="AX483" s="181">
        <v>0</v>
      </c>
      <c r="AY483" s="181">
        <v>0</v>
      </c>
      <c r="AZ483" s="181">
        <v>0</v>
      </c>
      <c r="BA483" s="181">
        <v>0</v>
      </c>
      <c r="BB483" s="181">
        <v>0</v>
      </c>
      <c r="BC483" s="181">
        <v>0</v>
      </c>
      <c r="BD483" s="181">
        <v>0</v>
      </c>
      <c r="BE483" s="181">
        <v>0</v>
      </c>
      <c r="BF483" s="181">
        <v>0</v>
      </c>
      <c r="BG483" s="181">
        <v>0</v>
      </c>
      <c r="BH483" s="181">
        <v>0</v>
      </c>
    </row>
    <row r="484" spans="1:60" ht="14.15" customHeight="1">
      <c r="A484" s="159">
        <v>477</v>
      </c>
      <c r="B484" s="226"/>
      <c r="C484" s="226"/>
      <c r="D484" s="174"/>
      <c r="E484" s="174"/>
      <c r="F484" s="174"/>
      <c r="G484" s="174"/>
      <c r="H484" s="174"/>
      <c r="I484" s="174"/>
      <c r="J484" s="174"/>
      <c r="K484" s="174"/>
      <c r="L484" s="174"/>
      <c r="M484" s="174"/>
      <c r="N484" s="174"/>
      <c r="O484" s="174"/>
      <c r="P484" s="174"/>
      <c r="Q484" s="174"/>
      <c r="R484" s="174"/>
      <c r="S484" s="174"/>
      <c r="T484" s="174"/>
      <c r="U484" s="174"/>
      <c r="V484" s="174"/>
      <c r="W484" s="174"/>
      <c r="X484" s="174"/>
      <c r="Y484" s="174"/>
      <c r="Z484" s="174"/>
      <c r="AA484" s="174"/>
      <c r="AB484" s="174"/>
      <c r="AC484" s="174"/>
      <c r="AD484" s="174"/>
      <c r="AE484" s="174"/>
      <c r="AF484" s="174"/>
      <c r="AG484" s="174"/>
      <c r="AH484" s="174"/>
      <c r="AI484" s="174"/>
      <c r="AJ484" s="174"/>
      <c r="AK484" s="174"/>
      <c r="AL484" s="174"/>
      <c r="AM484" s="174"/>
      <c r="AN484" s="174"/>
      <c r="AO484" s="174"/>
      <c r="AP484" s="174"/>
      <c r="AQ484" s="174"/>
      <c r="AR484" s="174"/>
      <c r="AS484" s="174"/>
      <c r="AT484" s="174"/>
      <c r="AU484" s="174"/>
      <c r="AV484" s="174"/>
      <c r="AW484" s="174"/>
      <c r="AX484" s="174"/>
      <c r="AY484" s="174"/>
      <c r="AZ484" s="174"/>
      <c r="BA484" s="174"/>
      <c r="BB484" s="174"/>
      <c r="BC484" s="174"/>
      <c r="BD484" s="174"/>
      <c r="BE484" s="174"/>
      <c r="BF484" s="174"/>
      <c r="BG484" s="174"/>
      <c r="BH484" s="174"/>
    </row>
    <row r="485" spans="1:60" ht="13.5" customHeight="1">
      <c r="A485" s="159">
        <v>478</v>
      </c>
      <c r="B485" s="58" t="s">
        <v>1016</v>
      </c>
      <c r="C485" s="160">
        <v>-3948965.8600000003</v>
      </c>
      <c r="D485" s="168">
        <v>0</v>
      </c>
      <c r="E485" s="168">
        <v>0</v>
      </c>
      <c r="F485" s="168">
        <v>0</v>
      </c>
      <c r="G485" s="168">
        <v>0</v>
      </c>
      <c r="H485" s="168">
        <v>0</v>
      </c>
      <c r="I485" s="168">
        <v>0</v>
      </c>
      <c r="J485" s="168">
        <v>0</v>
      </c>
      <c r="K485" s="168">
        <v>0</v>
      </c>
      <c r="L485" s="168">
        <v>0</v>
      </c>
      <c r="M485" s="168">
        <v>0</v>
      </c>
      <c r="N485" s="168">
        <v>0</v>
      </c>
      <c r="O485" s="168">
        <v>0</v>
      </c>
      <c r="P485" s="168">
        <v>0</v>
      </c>
      <c r="Q485" s="168">
        <v>0</v>
      </c>
      <c r="R485" s="168">
        <v>0</v>
      </c>
      <c r="S485" s="168">
        <v>0</v>
      </c>
      <c r="T485" s="168">
        <v>0</v>
      </c>
      <c r="U485" s="168">
        <v>-8515.8600000001024</v>
      </c>
      <c r="V485" s="168">
        <v>0</v>
      </c>
      <c r="W485" s="168">
        <v>0</v>
      </c>
      <c r="X485" s="168">
        <v>0</v>
      </c>
      <c r="Y485" s="168">
        <v>0</v>
      </c>
      <c r="Z485" s="168">
        <v>0</v>
      </c>
      <c r="AA485" s="168">
        <v>0</v>
      </c>
      <c r="AB485" s="168">
        <v>0</v>
      </c>
      <c r="AC485" s="168">
        <v>0</v>
      </c>
      <c r="AD485" s="168">
        <v>0</v>
      </c>
      <c r="AE485" s="168">
        <v>0</v>
      </c>
      <c r="AF485" s="168">
        <v>0</v>
      </c>
      <c r="AG485" s="168">
        <v>0</v>
      </c>
      <c r="AH485" s="168">
        <v>0</v>
      </c>
      <c r="AI485" s="168">
        <v>0</v>
      </c>
      <c r="AJ485" s="168">
        <v>0</v>
      </c>
      <c r="AK485" s="168">
        <v>0</v>
      </c>
      <c r="AL485" s="168">
        <v>0</v>
      </c>
      <c r="AM485" s="168">
        <v>-3940450</v>
      </c>
      <c r="AN485" s="168">
        <v>0</v>
      </c>
      <c r="AO485" s="168">
        <v>0</v>
      </c>
      <c r="AP485" s="168">
        <v>0</v>
      </c>
      <c r="AQ485" s="168">
        <v>0</v>
      </c>
      <c r="AR485" s="168">
        <v>0</v>
      </c>
      <c r="AS485" s="168">
        <v>0</v>
      </c>
      <c r="AT485" s="168">
        <v>0</v>
      </c>
      <c r="AU485" s="168">
        <v>0</v>
      </c>
      <c r="AV485" s="168">
        <v>0</v>
      </c>
      <c r="AW485" s="168">
        <v>0</v>
      </c>
      <c r="AX485" s="168">
        <v>0</v>
      </c>
      <c r="AY485" s="168">
        <v>0</v>
      </c>
      <c r="AZ485" s="168">
        <v>0</v>
      </c>
      <c r="BA485" s="168">
        <v>0</v>
      </c>
      <c r="BB485" s="168">
        <v>0</v>
      </c>
      <c r="BC485" s="168">
        <v>0</v>
      </c>
      <c r="BD485" s="168">
        <v>0</v>
      </c>
      <c r="BE485" s="168">
        <v>0</v>
      </c>
      <c r="BF485" s="168">
        <v>0</v>
      </c>
      <c r="BG485" s="168">
        <v>0</v>
      </c>
      <c r="BH485" s="168">
        <v>0</v>
      </c>
    </row>
    <row r="486" spans="1:60" ht="13.5" customHeight="1">
      <c r="A486" s="159">
        <v>479</v>
      </c>
      <c r="B486" s="58" t="s">
        <v>1017</v>
      </c>
      <c r="C486" s="160">
        <v>-57526.129999999888</v>
      </c>
      <c r="D486" s="168">
        <v>0</v>
      </c>
      <c r="E486" s="168">
        <v>0</v>
      </c>
      <c r="F486" s="168">
        <v>0</v>
      </c>
      <c r="G486" s="168">
        <v>0</v>
      </c>
      <c r="H486" s="168">
        <v>0</v>
      </c>
      <c r="I486" s="168">
        <v>0</v>
      </c>
      <c r="J486" s="168">
        <v>0</v>
      </c>
      <c r="K486" s="168">
        <v>0</v>
      </c>
      <c r="L486" s="168">
        <v>0</v>
      </c>
      <c r="M486" s="168">
        <v>0</v>
      </c>
      <c r="N486" s="168">
        <v>0</v>
      </c>
      <c r="O486" s="168">
        <v>0</v>
      </c>
      <c r="P486" s="168">
        <v>0</v>
      </c>
      <c r="Q486" s="168">
        <v>0</v>
      </c>
      <c r="R486" s="168">
        <v>0</v>
      </c>
      <c r="S486" s="168">
        <v>0</v>
      </c>
      <c r="T486" s="168">
        <v>0</v>
      </c>
      <c r="U486" s="168">
        <v>-57526.129999999888</v>
      </c>
      <c r="V486" s="168">
        <v>0</v>
      </c>
      <c r="W486" s="168">
        <v>0</v>
      </c>
      <c r="X486" s="168">
        <v>0</v>
      </c>
      <c r="Y486" s="168">
        <v>0</v>
      </c>
      <c r="Z486" s="168">
        <v>0</v>
      </c>
      <c r="AA486" s="168">
        <v>0</v>
      </c>
      <c r="AB486" s="168">
        <v>0</v>
      </c>
      <c r="AC486" s="168">
        <v>0</v>
      </c>
      <c r="AD486" s="168">
        <v>0</v>
      </c>
      <c r="AE486" s="168">
        <v>0</v>
      </c>
      <c r="AF486" s="168">
        <v>0</v>
      </c>
      <c r="AG486" s="168">
        <v>0</v>
      </c>
      <c r="AH486" s="168">
        <v>0</v>
      </c>
      <c r="AI486" s="168">
        <v>0</v>
      </c>
      <c r="AJ486" s="168">
        <v>0</v>
      </c>
      <c r="AK486" s="168">
        <v>0</v>
      </c>
      <c r="AL486" s="168">
        <v>0</v>
      </c>
      <c r="AM486" s="168">
        <v>0</v>
      </c>
      <c r="AN486" s="168">
        <v>0</v>
      </c>
      <c r="AO486" s="168">
        <v>0</v>
      </c>
      <c r="AP486" s="168">
        <v>0</v>
      </c>
      <c r="AQ486" s="168">
        <v>0</v>
      </c>
      <c r="AR486" s="168">
        <v>0</v>
      </c>
      <c r="AS486" s="168">
        <v>0</v>
      </c>
      <c r="AT486" s="168">
        <v>0</v>
      </c>
      <c r="AU486" s="168">
        <v>0</v>
      </c>
      <c r="AV486" s="168">
        <v>0</v>
      </c>
      <c r="AW486" s="168">
        <v>0</v>
      </c>
      <c r="AX486" s="168">
        <v>0</v>
      </c>
      <c r="AY486" s="168">
        <v>0</v>
      </c>
      <c r="AZ486" s="168">
        <v>0</v>
      </c>
      <c r="BA486" s="168">
        <v>0</v>
      </c>
      <c r="BB486" s="168">
        <v>0</v>
      </c>
      <c r="BC486" s="168">
        <v>0</v>
      </c>
      <c r="BD486" s="168">
        <v>0</v>
      </c>
      <c r="BE486" s="168">
        <v>0</v>
      </c>
      <c r="BF486" s="168">
        <v>0</v>
      </c>
      <c r="BG486" s="168">
        <v>0</v>
      </c>
      <c r="BH486" s="168">
        <v>0</v>
      </c>
    </row>
    <row r="487" spans="1:60" ht="13.5" customHeight="1">
      <c r="A487" s="159">
        <v>480</v>
      </c>
      <c r="B487" s="58" t="s">
        <v>1018</v>
      </c>
      <c r="C487" s="160">
        <v>-1363.5200000000186</v>
      </c>
      <c r="D487" s="168">
        <v>0</v>
      </c>
      <c r="E487" s="168">
        <v>0</v>
      </c>
      <c r="F487" s="168">
        <v>0</v>
      </c>
      <c r="G487" s="168">
        <v>0</v>
      </c>
      <c r="H487" s="168">
        <v>0</v>
      </c>
      <c r="I487" s="168">
        <v>0</v>
      </c>
      <c r="J487" s="168">
        <v>0</v>
      </c>
      <c r="K487" s="168">
        <v>0</v>
      </c>
      <c r="L487" s="168">
        <v>0</v>
      </c>
      <c r="M487" s="168">
        <v>0</v>
      </c>
      <c r="N487" s="168">
        <v>0</v>
      </c>
      <c r="O487" s="168">
        <v>0</v>
      </c>
      <c r="P487" s="168">
        <v>0</v>
      </c>
      <c r="Q487" s="168">
        <v>0</v>
      </c>
      <c r="R487" s="168">
        <v>0</v>
      </c>
      <c r="S487" s="168">
        <v>0</v>
      </c>
      <c r="T487" s="168">
        <v>0</v>
      </c>
      <c r="U487" s="168">
        <v>-1363.5200000000186</v>
      </c>
      <c r="V487" s="168">
        <v>0</v>
      </c>
      <c r="W487" s="168">
        <v>0</v>
      </c>
      <c r="X487" s="168">
        <v>0</v>
      </c>
      <c r="Y487" s="168">
        <v>0</v>
      </c>
      <c r="Z487" s="168">
        <v>0</v>
      </c>
      <c r="AA487" s="168">
        <v>0</v>
      </c>
      <c r="AB487" s="168">
        <v>0</v>
      </c>
      <c r="AC487" s="168">
        <v>0</v>
      </c>
      <c r="AD487" s="168">
        <v>0</v>
      </c>
      <c r="AE487" s="168">
        <v>0</v>
      </c>
      <c r="AF487" s="168">
        <v>0</v>
      </c>
      <c r="AG487" s="168">
        <v>0</v>
      </c>
      <c r="AH487" s="168">
        <v>0</v>
      </c>
      <c r="AI487" s="168">
        <v>0</v>
      </c>
      <c r="AJ487" s="168">
        <v>0</v>
      </c>
      <c r="AK487" s="168">
        <v>0</v>
      </c>
      <c r="AL487" s="168">
        <v>0</v>
      </c>
      <c r="AM487" s="168">
        <v>0</v>
      </c>
      <c r="AN487" s="168">
        <v>0</v>
      </c>
      <c r="AO487" s="168">
        <v>0</v>
      </c>
      <c r="AP487" s="168">
        <v>0</v>
      </c>
      <c r="AQ487" s="168">
        <v>0</v>
      </c>
      <c r="AR487" s="168">
        <v>0</v>
      </c>
      <c r="AS487" s="168">
        <v>0</v>
      </c>
      <c r="AT487" s="168">
        <v>0</v>
      </c>
      <c r="AU487" s="168">
        <v>0</v>
      </c>
      <c r="AV487" s="168">
        <v>0</v>
      </c>
      <c r="AW487" s="168">
        <v>0</v>
      </c>
      <c r="AX487" s="168">
        <v>0</v>
      </c>
      <c r="AY487" s="168">
        <v>0</v>
      </c>
      <c r="AZ487" s="168">
        <v>0</v>
      </c>
      <c r="BA487" s="168">
        <v>0</v>
      </c>
      <c r="BB487" s="168">
        <v>0</v>
      </c>
      <c r="BC487" s="168">
        <v>0</v>
      </c>
      <c r="BD487" s="168">
        <v>0</v>
      </c>
      <c r="BE487" s="168">
        <v>0</v>
      </c>
      <c r="BF487" s="168">
        <v>0</v>
      </c>
      <c r="BG487" s="168">
        <v>0</v>
      </c>
      <c r="BH487" s="168">
        <v>0</v>
      </c>
    </row>
    <row r="488" spans="1:60" ht="13.5" customHeight="1">
      <c r="A488" s="159">
        <v>481</v>
      </c>
      <c r="B488" s="58" t="s">
        <v>1019</v>
      </c>
      <c r="C488" s="160">
        <v>-2727.5100000000093</v>
      </c>
      <c r="D488" s="168">
        <v>0</v>
      </c>
      <c r="E488" s="168">
        <v>0</v>
      </c>
      <c r="F488" s="168">
        <v>0</v>
      </c>
      <c r="G488" s="168">
        <v>0</v>
      </c>
      <c r="H488" s="168">
        <v>0</v>
      </c>
      <c r="I488" s="168">
        <v>0</v>
      </c>
      <c r="J488" s="168">
        <v>0</v>
      </c>
      <c r="K488" s="168">
        <v>0</v>
      </c>
      <c r="L488" s="168">
        <v>0</v>
      </c>
      <c r="M488" s="168">
        <v>0</v>
      </c>
      <c r="N488" s="168">
        <v>0</v>
      </c>
      <c r="O488" s="168">
        <v>0</v>
      </c>
      <c r="P488" s="168">
        <v>0</v>
      </c>
      <c r="Q488" s="168">
        <v>0</v>
      </c>
      <c r="R488" s="168">
        <v>0</v>
      </c>
      <c r="S488" s="168">
        <v>0</v>
      </c>
      <c r="T488" s="168">
        <v>0</v>
      </c>
      <c r="U488" s="168">
        <v>-2727.5100000000093</v>
      </c>
      <c r="V488" s="168">
        <v>0</v>
      </c>
      <c r="W488" s="168">
        <v>0</v>
      </c>
      <c r="X488" s="168">
        <v>0</v>
      </c>
      <c r="Y488" s="168">
        <v>0</v>
      </c>
      <c r="Z488" s="168">
        <v>0</v>
      </c>
      <c r="AA488" s="168">
        <v>0</v>
      </c>
      <c r="AB488" s="168">
        <v>0</v>
      </c>
      <c r="AC488" s="168">
        <v>0</v>
      </c>
      <c r="AD488" s="168">
        <v>0</v>
      </c>
      <c r="AE488" s="168">
        <v>0</v>
      </c>
      <c r="AF488" s="168">
        <v>0</v>
      </c>
      <c r="AG488" s="168">
        <v>0</v>
      </c>
      <c r="AH488" s="168">
        <v>0</v>
      </c>
      <c r="AI488" s="168">
        <v>0</v>
      </c>
      <c r="AJ488" s="168">
        <v>0</v>
      </c>
      <c r="AK488" s="168">
        <v>0</v>
      </c>
      <c r="AL488" s="168">
        <v>0</v>
      </c>
      <c r="AM488" s="168">
        <v>0</v>
      </c>
      <c r="AN488" s="168">
        <v>0</v>
      </c>
      <c r="AO488" s="168">
        <v>0</v>
      </c>
      <c r="AP488" s="168">
        <v>0</v>
      </c>
      <c r="AQ488" s="168">
        <v>0</v>
      </c>
      <c r="AR488" s="168">
        <v>0</v>
      </c>
      <c r="AS488" s="168">
        <v>0</v>
      </c>
      <c r="AT488" s="168">
        <v>0</v>
      </c>
      <c r="AU488" s="168">
        <v>0</v>
      </c>
      <c r="AV488" s="168">
        <v>0</v>
      </c>
      <c r="AW488" s="168">
        <v>0</v>
      </c>
      <c r="AX488" s="168">
        <v>0</v>
      </c>
      <c r="AY488" s="168">
        <v>0</v>
      </c>
      <c r="AZ488" s="168">
        <v>0</v>
      </c>
      <c r="BA488" s="168">
        <v>0</v>
      </c>
      <c r="BB488" s="168">
        <v>0</v>
      </c>
      <c r="BC488" s="168">
        <v>0</v>
      </c>
      <c r="BD488" s="168">
        <v>0</v>
      </c>
      <c r="BE488" s="168">
        <v>0</v>
      </c>
      <c r="BF488" s="168">
        <v>0</v>
      </c>
      <c r="BG488" s="168">
        <v>0</v>
      </c>
      <c r="BH488" s="168">
        <v>0</v>
      </c>
    </row>
    <row r="489" spans="1:60" ht="13.5" customHeight="1">
      <c r="A489" s="159">
        <v>482</v>
      </c>
      <c r="B489" s="58" t="s">
        <v>1020</v>
      </c>
      <c r="C489" s="160">
        <v>-2730.0400000000081</v>
      </c>
      <c r="D489" s="168">
        <v>0</v>
      </c>
      <c r="E489" s="168">
        <v>0</v>
      </c>
      <c r="F489" s="168">
        <v>0</v>
      </c>
      <c r="G489" s="168">
        <v>0</v>
      </c>
      <c r="H489" s="168">
        <v>0</v>
      </c>
      <c r="I489" s="168">
        <v>0</v>
      </c>
      <c r="J489" s="168">
        <v>0</v>
      </c>
      <c r="K489" s="168">
        <v>0</v>
      </c>
      <c r="L489" s="168">
        <v>0</v>
      </c>
      <c r="M489" s="168">
        <v>0</v>
      </c>
      <c r="N489" s="168">
        <v>0</v>
      </c>
      <c r="O489" s="168">
        <v>0</v>
      </c>
      <c r="P489" s="168">
        <v>0</v>
      </c>
      <c r="Q489" s="168">
        <v>0</v>
      </c>
      <c r="R489" s="168">
        <v>0</v>
      </c>
      <c r="S489" s="168">
        <v>0</v>
      </c>
      <c r="T489" s="168">
        <v>0</v>
      </c>
      <c r="U489" s="168">
        <v>-2730.0400000000081</v>
      </c>
      <c r="V489" s="168">
        <v>0</v>
      </c>
      <c r="W489" s="168">
        <v>0</v>
      </c>
      <c r="X489" s="168">
        <v>0</v>
      </c>
      <c r="Y489" s="168">
        <v>0</v>
      </c>
      <c r="Z489" s="168">
        <v>0</v>
      </c>
      <c r="AA489" s="168">
        <v>0</v>
      </c>
      <c r="AB489" s="168">
        <v>0</v>
      </c>
      <c r="AC489" s="168">
        <v>0</v>
      </c>
      <c r="AD489" s="168">
        <v>0</v>
      </c>
      <c r="AE489" s="168">
        <v>0</v>
      </c>
      <c r="AF489" s="168">
        <v>0</v>
      </c>
      <c r="AG489" s="168">
        <v>0</v>
      </c>
      <c r="AH489" s="168">
        <v>0</v>
      </c>
      <c r="AI489" s="168">
        <v>0</v>
      </c>
      <c r="AJ489" s="168">
        <v>0</v>
      </c>
      <c r="AK489" s="168">
        <v>0</v>
      </c>
      <c r="AL489" s="168">
        <v>0</v>
      </c>
      <c r="AM489" s="168">
        <v>0</v>
      </c>
      <c r="AN489" s="168">
        <v>0</v>
      </c>
      <c r="AO489" s="168">
        <v>0</v>
      </c>
      <c r="AP489" s="168">
        <v>0</v>
      </c>
      <c r="AQ489" s="168">
        <v>0</v>
      </c>
      <c r="AR489" s="168">
        <v>0</v>
      </c>
      <c r="AS489" s="168">
        <v>0</v>
      </c>
      <c r="AT489" s="168">
        <v>0</v>
      </c>
      <c r="AU489" s="168">
        <v>0</v>
      </c>
      <c r="AV489" s="168">
        <v>0</v>
      </c>
      <c r="AW489" s="168">
        <v>0</v>
      </c>
      <c r="AX489" s="168">
        <v>0</v>
      </c>
      <c r="AY489" s="168">
        <v>0</v>
      </c>
      <c r="AZ489" s="168">
        <v>0</v>
      </c>
      <c r="BA489" s="168">
        <v>0</v>
      </c>
      <c r="BB489" s="168">
        <v>0</v>
      </c>
      <c r="BC489" s="168">
        <v>0</v>
      </c>
      <c r="BD489" s="168">
        <v>0</v>
      </c>
      <c r="BE489" s="168">
        <v>0</v>
      </c>
      <c r="BF489" s="168">
        <v>0</v>
      </c>
      <c r="BG489" s="168">
        <v>0</v>
      </c>
      <c r="BH489" s="168">
        <v>0</v>
      </c>
    </row>
    <row r="490" spans="1:60" ht="14.15" customHeight="1">
      <c r="A490" s="159">
        <v>483</v>
      </c>
      <c r="B490" s="58" t="s">
        <v>1021</v>
      </c>
      <c r="C490" s="160">
        <v>-243878.88847500016</v>
      </c>
      <c r="D490" s="168">
        <v>0</v>
      </c>
      <c r="E490" s="168">
        <v>0</v>
      </c>
      <c r="F490" s="168">
        <v>0</v>
      </c>
      <c r="G490" s="168">
        <v>0</v>
      </c>
      <c r="H490" s="168">
        <v>0</v>
      </c>
      <c r="I490" s="168">
        <v>0</v>
      </c>
      <c r="J490" s="168">
        <v>0</v>
      </c>
      <c r="K490" s="168">
        <v>0</v>
      </c>
      <c r="L490" s="168">
        <v>0</v>
      </c>
      <c r="M490" s="168">
        <v>0</v>
      </c>
      <c r="N490" s="168">
        <v>0</v>
      </c>
      <c r="O490" s="168">
        <v>0</v>
      </c>
      <c r="P490" s="168">
        <v>0</v>
      </c>
      <c r="Q490" s="168">
        <v>0</v>
      </c>
      <c r="R490" s="168">
        <v>0</v>
      </c>
      <c r="S490" s="168">
        <v>0</v>
      </c>
      <c r="T490" s="168">
        <v>0</v>
      </c>
      <c r="U490" s="168">
        <v>0</v>
      </c>
      <c r="V490" s="168">
        <v>0</v>
      </c>
      <c r="W490" s="168">
        <v>-243878.88847500016</v>
      </c>
      <c r="X490" s="168">
        <v>0</v>
      </c>
      <c r="Y490" s="168">
        <v>0</v>
      </c>
      <c r="Z490" s="168">
        <v>0</v>
      </c>
      <c r="AA490" s="168">
        <v>0</v>
      </c>
      <c r="AB490" s="168">
        <v>0</v>
      </c>
      <c r="AC490" s="168">
        <v>0</v>
      </c>
      <c r="AD490" s="168">
        <v>0</v>
      </c>
      <c r="AE490" s="168">
        <v>0</v>
      </c>
      <c r="AF490" s="168">
        <v>0</v>
      </c>
      <c r="AG490" s="168">
        <v>0</v>
      </c>
      <c r="AH490" s="168">
        <v>0</v>
      </c>
      <c r="AI490" s="168">
        <v>0</v>
      </c>
      <c r="AJ490" s="168">
        <v>0</v>
      </c>
      <c r="AK490" s="168">
        <v>0</v>
      </c>
      <c r="AL490" s="168">
        <v>0</v>
      </c>
      <c r="AM490" s="168">
        <v>0</v>
      </c>
      <c r="AN490" s="168">
        <v>0</v>
      </c>
      <c r="AO490" s="168">
        <v>0</v>
      </c>
      <c r="AP490" s="168">
        <v>0</v>
      </c>
      <c r="AQ490" s="168">
        <v>0</v>
      </c>
      <c r="AR490" s="168">
        <v>0</v>
      </c>
      <c r="AS490" s="168">
        <v>0</v>
      </c>
      <c r="AT490" s="168">
        <v>0</v>
      </c>
      <c r="AU490" s="168">
        <v>0</v>
      </c>
      <c r="AV490" s="168">
        <v>0</v>
      </c>
      <c r="AW490" s="168">
        <v>0</v>
      </c>
      <c r="AX490" s="168">
        <v>0</v>
      </c>
      <c r="AY490" s="168">
        <v>0</v>
      </c>
      <c r="AZ490" s="168">
        <v>0</v>
      </c>
      <c r="BA490" s="168">
        <v>0</v>
      </c>
      <c r="BB490" s="168">
        <v>0</v>
      </c>
      <c r="BC490" s="168">
        <v>0</v>
      </c>
      <c r="BD490" s="168">
        <v>0</v>
      </c>
      <c r="BE490" s="168">
        <v>0</v>
      </c>
      <c r="BF490" s="168">
        <v>0</v>
      </c>
      <c r="BG490" s="168">
        <v>0</v>
      </c>
      <c r="BH490" s="168">
        <v>0</v>
      </c>
    </row>
    <row r="491" spans="1:60" ht="14.15" customHeight="1">
      <c r="A491" s="159">
        <v>484</v>
      </c>
      <c r="C491" s="160">
        <v>0</v>
      </c>
      <c r="D491" s="168"/>
      <c r="E491" s="168"/>
      <c r="F491" s="168"/>
      <c r="G491" s="168"/>
      <c r="H491" s="168"/>
      <c r="I491" s="168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</row>
    <row r="492" spans="1:60" ht="14.15" customHeight="1">
      <c r="A492" s="159">
        <v>485</v>
      </c>
      <c r="B492" s="59" t="s">
        <v>1022</v>
      </c>
      <c r="C492" s="160">
        <v>0</v>
      </c>
      <c r="D492" s="168"/>
      <c r="E492" s="168"/>
      <c r="F492" s="168"/>
      <c r="G492" s="168"/>
      <c r="H492" s="168"/>
      <c r="I492" s="168"/>
      <c r="J492" s="168"/>
      <c r="K492" s="168"/>
      <c r="L492" s="168"/>
      <c r="M492" s="168"/>
      <c r="N492" s="168"/>
      <c r="O492" s="168">
        <v>0</v>
      </c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</row>
    <row r="493" spans="1:60" ht="13.5" customHeight="1">
      <c r="A493" s="159">
        <v>486</v>
      </c>
      <c r="B493" s="58" t="s">
        <v>1023</v>
      </c>
      <c r="C493" s="160">
        <v>0</v>
      </c>
      <c r="D493" s="168">
        <v>0</v>
      </c>
      <c r="E493" s="168">
        <v>0</v>
      </c>
      <c r="F493" s="168">
        <v>0</v>
      </c>
      <c r="G493" s="168">
        <v>0</v>
      </c>
      <c r="H493" s="168">
        <v>0</v>
      </c>
      <c r="I493" s="168">
        <v>0</v>
      </c>
      <c r="J493" s="168">
        <v>0</v>
      </c>
      <c r="K493" s="168">
        <v>0</v>
      </c>
      <c r="L493" s="168">
        <v>0</v>
      </c>
      <c r="M493" s="168">
        <v>0</v>
      </c>
      <c r="N493" s="168">
        <v>0</v>
      </c>
      <c r="O493" s="168">
        <v>0</v>
      </c>
      <c r="P493" s="168">
        <v>0</v>
      </c>
      <c r="Q493" s="168">
        <v>0</v>
      </c>
      <c r="R493" s="168">
        <v>0</v>
      </c>
      <c r="S493" s="168">
        <v>0</v>
      </c>
      <c r="T493" s="168">
        <v>0</v>
      </c>
      <c r="U493" s="168">
        <v>0</v>
      </c>
      <c r="V493" s="168">
        <v>0</v>
      </c>
      <c r="W493" s="168">
        <v>0</v>
      </c>
      <c r="X493" s="168">
        <v>0</v>
      </c>
      <c r="Y493" s="168">
        <v>0</v>
      </c>
      <c r="Z493" s="168">
        <v>0</v>
      </c>
      <c r="AA493" s="168">
        <v>0</v>
      </c>
      <c r="AB493" s="168">
        <v>0</v>
      </c>
      <c r="AC493" s="168">
        <v>0</v>
      </c>
      <c r="AD493" s="168">
        <v>0</v>
      </c>
      <c r="AE493" s="168">
        <v>0</v>
      </c>
      <c r="AF493" s="168">
        <v>0</v>
      </c>
      <c r="AG493" s="168">
        <v>0</v>
      </c>
      <c r="AH493" s="168">
        <v>0</v>
      </c>
      <c r="AI493" s="168">
        <v>0</v>
      </c>
      <c r="AJ493" s="168">
        <v>0</v>
      </c>
      <c r="AK493" s="168">
        <v>0</v>
      </c>
      <c r="AL493" s="168">
        <v>0</v>
      </c>
      <c r="AM493" s="168">
        <v>0</v>
      </c>
      <c r="AN493" s="168">
        <v>0</v>
      </c>
      <c r="AO493" s="168">
        <v>0</v>
      </c>
      <c r="AP493" s="168">
        <v>0</v>
      </c>
      <c r="AQ493" s="168">
        <v>0</v>
      </c>
      <c r="AR493" s="168">
        <v>0</v>
      </c>
      <c r="AS493" s="168">
        <v>0</v>
      </c>
      <c r="AT493" s="168">
        <v>0</v>
      </c>
      <c r="AU493" s="168">
        <v>0</v>
      </c>
      <c r="AV493" s="168">
        <v>0</v>
      </c>
      <c r="AW493" s="168">
        <v>0</v>
      </c>
      <c r="AX493" s="168">
        <v>0</v>
      </c>
      <c r="AY493" s="168">
        <v>0</v>
      </c>
      <c r="AZ493" s="168">
        <v>0</v>
      </c>
      <c r="BA493" s="168">
        <v>0</v>
      </c>
      <c r="BB493" s="168">
        <v>0</v>
      </c>
      <c r="BC493" s="168">
        <v>0</v>
      </c>
      <c r="BD493" s="168">
        <v>0</v>
      </c>
      <c r="BE493" s="168">
        <v>0</v>
      </c>
      <c r="BF493" s="168">
        <v>0</v>
      </c>
      <c r="BG493" s="168">
        <v>0</v>
      </c>
      <c r="BH493" s="168">
        <v>0</v>
      </c>
    </row>
    <row r="494" spans="1:60" ht="13.5" customHeight="1">
      <c r="A494" s="159">
        <v>487</v>
      </c>
      <c r="B494" s="58" t="s">
        <v>1024</v>
      </c>
      <c r="C494" s="160">
        <v>0</v>
      </c>
      <c r="D494" s="168">
        <v>0</v>
      </c>
      <c r="E494" s="168">
        <v>0</v>
      </c>
      <c r="F494" s="168">
        <v>0</v>
      </c>
      <c r="G494" s="168">
        <v>0</v>
      </c>
      <c r="H494" s="168">
        <v>0</v>
      </c>
      <c r="I494" s="168">
        <v>0</v>
      </c>
      <c r="J494" s="168">
        <v>0</v>
      </c>
      <c r="K494" s="168">
        <v>0</v>
      </c>
      <c r="L494" s="168">
        <v>0</v>
      </c>
      <c r="M494" s="168">
        <v>0</v>
      </c>
      <c r="N494" s="168">
        <v>0</v>
      </c>
      <c r="O494" s="168">
        <v>0</v>
      </c>
      <c r="P494" s="168">
        <v>0</v>
      </c>
      <c r="Q494" s="168">
        <v>0</v>
      </c>
      <c r="R494" s="168">
        <v>0</v>
      </c>
      <c r="S494" s="168">
        <v>0</v>
      </c>
      <c r="T494" s="168">
        <v>0</v>
      </c>
      <c r="U494" s="168">
        <v>0</v>
      </c>
      <c r="V494" s="168">
        <v>0</v>
      </c>
      <c r="W494" s="168">
        <v>0</v>
      </c>
      <c r="X494" s="168">
        <v>0</v>
      </c>
      <c r="Y494" s="168">
        <v>0</v>
      </c>
      <c r="Z494" s="168">
        <v>0</v>
      </c>
      <c r="AA494" s="168">
        <v>0</v>
      </c>
      <c r="AB494" s="168">
        <v>0</v>
      </c>
      <c r="AC494" s="168">
        <v>0</v>
      </c>
      <c r="AD494" s="168">
        <v>0</v>
      </c>
      <c r="AE494" s="168">
        <v>0</v>
      </c>
      <c r="AF494" s="168">
        <v>0</v>
      </c>
      <c r="AG494" s="168">
        <v>0</v>
      </c>
      <c r="AH494" s="168">
        <v>0</v>
      </c>
      <c r="AI494" s="168">
        <v>0</v>
      </c>
      <c r="AJ494" s="168">
        <v>0</v>
      </c>
      <c r="AK494" s="168">
        <v>0</v>
      </c>
      <c r="AL494" s="168">
        <v>0</v>
      </c>
      <c r="AM494" s="168">
        <v>0</v>
      </c>
      <c r="AN494" s="168">
        <v>0</v>
      </c>
      <c r="AO494" s="168">
        <v>0</v>
      </c>
      <c r="AP494" s="168">
        <v>0</v>
      </c>
      <c r="AQ494" s="168">
        <v>0</v>
      </c>
      <c r="AR494" s="168">
        <v>0</v>
      </c>
      <c r="AS494" s="168">
        <v>0</v>
      </c>
      <c r="AT494" s="168">
        <v>0</v>
      </c>
      <c r="AU494" s="168">
        <v>0</v>
      </c>
      <c r="AV494" s="168">
        <v>0</v>
      </c>
      <c r="AW494" s="168">
        <v>0</v>
      </c>
      <c r="AX494" s="168">
        <v>0</v>
      </c>
      <c r="AY494" s="168">
        <v>0</v>
      </c>
      <c r="AZ494" s="168">
        <v>0</v>
      </c>
      <c r="BA494" s="168">
        <v>0</v>
      </c>
      <c r="BB494" s="168">
        <v>0</v>
      </c>
      <c r="BC494" s="168">
        <v>0</v>
      </c>
      <c r="BD494" s="168">
        <v>0</v>
      </c>
      <c r="BE494" s="168">
        <v>0</v>
      </c>
      <c r="BF494" s="168">
        <v>0</v>
      </c>
      <c r="BG494" s="168">
        <v>0</v>
      </c>
      <c r="BH494" s="168">
        <v>0</v>
      </c>
    </row>
    <row r="495" spans="1:60" ht="13.5" customHeight="1">
      <c r="A495" s="159">
        <v>488</v>
      </c>
      <c r="B495" s="58" t="s">
        <v>1025</v>
      </c>
      <c r="C495" s="160">
        <v>-2530.4900000000198</v>
      </c>
      <c r="D495" s="168">
        <v>0</v>
      </c>
      <c r="E495" s="168">
        <v>0</v>
      </c>
      <c r="F495" s="168">
        <v>0</v>
      </c>
      <c r="G495" s="168">
        <v>0</v>
      </c>
      <c r="H495" s="168">
        <v>0</v>
      </c>
      <c r="I495" s="168">
        <v>0</v>
      </c>
      <c r="J495" s="168">
        <v>0</v>
      </c>
      <c r="K495" s="168">
        <v>0</v>
      </c>
      <c r="L495" s="168">
        <v>0</v>
      </c>
      <c r="M495" s="168">
        <v>0</v>
      </c>
      <c r="N495" s="168">
        <v>0</v>
      </c>
      <c r="O495" s="168">
        <v>0</v>
      </c>
      <c r="P495" s="168">
        <v>0</v>
      </c>
      <c r="Q495" s="168">
        <v>0</v>
      </c>
      <c r="R495" s="168">
        <v>0</v>
      </c>
      <c r="S495" s="168">
        <v>0</v>
      </c>
      <c r="T495" s="168">
        <v>0</v>
      </c>
      <c r="U495" s="168">
        <v>-2530.4900000000198</v>
      </c>
      <c r="V495" s="168">
        <v>0</v>
      </c>
      <c r="W495" s="168">
        <v>0</v>
      </c>
      <c r="X495" s="168">
        <v>0</v>
      </c>
      <c r="Y495" s="168">
        <v>0</v>
      </c>
      <c r="Z495" s="168">
        <v>0</v>
      </c>
      <c r="AA495" s="168">
        <v>0</v>
      </c>
      <c r="AB495" s="168">
        <v>0</v>
      </c>
      <c r="AC495" s="168">
        <v>0</v>
      </c>
      <c r="AD495" s="168">
        <v>0</v>
      </c>
      <c r="AE495" s="168">
        <v>0</v>
      </c>
      <c r="AF495" s="168">
        <v>0</v>
      </c>
      <c r="AG495" s="168">
        <v>0</v>
      </c>
      <c r="AH495" s="168">
        <v>0</v>
      </c>
      <c r="AI495" s="168">
        <v>0</v>
      </c>
      <c r="AJ495" s="168">
        <v>0</v>
      </c>
      <c r="AK495" s="168">
        <v>0</v>
      </c>
      <c r="AL495" s="168">
        <v>0</v>
      </c>
      <c r="AM495" s="168">
        <v>0</v>
      </c>
      <c r="AN495" s="168">
        <v>0</v>
      </c>
      <c r="AO495" s="168">
        <v>0</v>
      </c>
      <c r="AP495" s="168">
        <v>0</v>
      </c>
      <c r="AQ495" s="168">
        <v>0</v>
      </c>
      <c r="AR495" s="168">
        <v>0</v>
      </c>
      <c r="AS495" s="168">
        <v>0</v>
      </c>
      <c r="AT495" s="168">
        <v>0</v>
      </c>
      <c r="AU495" s="168">
        <v>0</v>
      </c>
      <c r="AV495" s="168">
        <v>0</v>
      </c>
      <c r="AW495" s="168">
        <v>0</v>
      </c>
      <c r="AX495" s="168">
        <v>0</v>
      </c>
      <c r="AY495" s="168">
        <v>0</v>
      </c>
      <c r="AZ495" s="168">
        <v>0</v>
      </c>
      <c r="BA495" s="168">
        <v>0</v>
      </c>
      <c r="BB495" s="168">
        <v>0</v>
      </c>
      <c r="BC495" s="168">
        <v>0</v>
      </c>
      <c r="BD495" s="168">
        <v>0</v>
      </c>
      <c r="BE495" s="168">
        <v>0</v>
      </c>
      <c r="BF495" s="168">
        <v>0</v>
      </c>
      <c r="BG495" s="168">
        <v>0</v>
      </c>
      <c r="BH495" s="168">
        <v>0</v>
      </c>
    </row>
    <row r="496" spans="1:60" ht="14.15" customHeight="1">
      <c r="A496" s="159">
        <v>489</v>
      </c>
      <c r="B496" s="58" t="s">
        <v>1100</v>
      </c>
      <c r="C496" s="160">
        <v>155606.52000000011</v>
      </c>
      <c r="D496" s="168">
        <v>0</v>
      </c>
      <c r="E496" s="168">
        <v>0</v>
      </c>
      <c r="F496" s="168">
        <v>0</v>
      </c>
      <c r="G496" s="168">
        <v>0</v>
      </c>
      <c r="H496" s="168">
        <v>0</v>
      </c>
      <c r="I496" s="168">
        <v>0</v>
      </c>
      <c r="J496" s="168">
        <v>0</v>
      </c>
      <c r="K496" s="168">
        <v>0</v>
      </c>
      <c r="L496" s="168">
        <v>0</v>
      </c>
      <c r="M496" s="168">
        <v>0</v>
      </c>
      <c r="N496" s="168">
        <v>0</v>
      </c>
      <c r="O496" s="168">
        <v>0</v>
      </c>
      <c r="P496" s="168">
        <v>0</v>
      </c>
      <c r="Q496" s="168">
        <v>0</v>
      </c>
      <c r="R496" s="168">
        <v>0</v>
      </c>
      <c r="S496" s="168">
        <v>0</v>
      </c>
      <c r="T496" s="168">
        <v>0</v>
      </c>
      <c r="U496" s="168">
        <v>31039.870000000112</v>
      </c>
      <c r="V496" s="168">
        <v>0</v>
      </c>
      <c r="W496" s="168">
        <v>0</v>
      </c>
      <c r="X496" s="168">
        <v>0</v>
      </c>
      <c r="Y496" s="168">
        <v>0</v>
      </c>
      <c r="Z496" s="168">
        <v>0</v>
      </c>
      <c r="AA496" s="168">
        <v>0</v>
      </c>
      <c r="AB496" s="168">
        <v>0</v>
      </c>
      <c r="AC496" s="168">
        <v>0</v>
      </c>
      <c r="AD496" s="168">
        <v>0</v>
      </c>
      <c r="AE496" s="168">
        <v>0</v>
      </c>
      <c r="AF496" s="168">
        <v>0</v>
      </c>
      <c r="AG496" s="168">
        <v>0</v>
      </c>
      <c r="AH496" s="168">
        <v>0</v>
      </c>
      <c r="AI496" s="168">
        <v>0</v>
      </c>
      <c r="AJ496" s="168">
        <v>0</v>
      </c>
      <c r="AK496" s="168">
        <v>124566.65</v>
      </c>
      <c r="AL496" s="168">
        <v>0</v>
      </c>
      <c r="AM496" s="168">
        <v>0</v>
      </c>
      <c r="AN496" s="168">
        <v>0</v>
      </c>
      <c r="AO496" s="168">
        <v>0</v>
      </c>
      <c r="AP496" s="168">
        <v>0</v>
      </c>
      <c r="AQ496" s="168">
        <v>0</v>
      </c>
      <c r="AR496" s="168">
        <v>0</v>
      </c>
      <c r="AS496" s="168">
        <v>0</v>
      </c>
      <c r="AT496" s="168">
        <v>0</v>
      </c>
      <c r="AU496" s="168">
        <v>0</v>
      </c>
      <c r="AV496" s="168">
        <v>0</v>
      </c>
      <c r="AW496" s="168">
        <v>0</v>
      </c>
      <c r="AX496" s="168">
        <v>0</v>
      </c>
      <c r="AY496" s="168">
        <v>0</v>
      </c>
      <c r="AZ496" s="168">
        <v>0</v>
      </c>
      <c r="BA496" s="168">
        <v>0</v>
      </c>
      <c r="BB496" s="168">
        <v>0</v>
      </c>
      <c r="BC496" s="168">
        <v>0</v>
      </c>
      <c r="BD496" s="168">
        <v>0</v>
      </c>
      <c r="BE496" s="168">
        <v>0</v>
      </c>
      <c r="BF496" s="168">
        <v>0</v>
      </c>
      <c r="BG496" s="168">
        <v>0</v>
      </c>
      <c r="BH496" s="168">
        <v>0</v>
      </c>
    </row>
    <row r="497" spans="1:60" ht="14.15" customHeight="1">
      <c r="A497" s="159">
        <v>490</v>
      </c>
      <c r="B497" s="58" t="s">
        <v>438</v>
      </c>
      <c r="C497" s="160">
        <v>0</v>
      </c>
      <c r="D497" s="168">
        <v>0</v>
      </c>
      <c r="E497" s="168">
        <v>0</v>
      </c>
      <c r="F497" s="168">
        <v>0</v>
      </c>
      <c r="G497" s="168">
        <v>0</v>
      </c>
      <c r="H497" s="168">
        <v>0</v>
      </c>
      <c r="I497" s="168">
        <v>0</v>
      </c>
      <c r="J497" s="168">
        <v>0</v>
      </c>
      <c r="K497" s="168">
        <v>0</v>
      </c>
      <c r="L497" s="168">
        <v>0</v>
      </c>
      <c r="M497" s="168">
        <v>0</v>
      </c>
      <c r="N497" s="168">
        <v>0</v>
      </c>
      <c r="O497" s="168">
        <v>0</v>
      </c>
      <c r="P497" s="168">
        <v>0</v>
      </c>
      <c r="Q497" s="168">
        <v>0</v>
      </c>
      <c r="R497" s="168">
        <v>0</v>
      </c>
      <c r="S497" s="168">
        <v>0</v>
      </c>
      <c r="T497" s="168">
        <v>0</v>
      </c>
      <c r="U497" s="168">
        <v>0</v>
      </c>
      <c r="V497" s="168">
        <v>0</v>
      </c>
      <c r="W497" s="168">
        <v>0</v>
      </c>
      <c r="X497" s="168">
        <v>0</v>
      </c>
      <c r="Y497" s="168">
        <v>0</v>
      </c>
      <c r="Z497" s="168">
        <v>0</v>
      </c>
      <c r="AA497" s="168">
        <v>0</v>
      </c>
      <c r="AB497" s="168">
        <v>0</v>
      </c>
      <c r="AC497" s="168">
        <v>0</v>
      </c>
      <c r="AD497" s="168">
        <v>0</v>
      </c>
      <c r="AE497" s="168">
        <v>0</v>
      </c>
      <c r="AF497" s="168">
        <v>0</v>
      </c>
      <c r="AG497" s="168">
        <v>0</v>
      </c>
      <c r="AH497" s="168">
        <v>0</v>
      </c>
      <c r="AI497" s="168">
        <v>0</v>
      </c>
      <c r="AJ497" s="168">
        <v>0</v>
      </c>
      <c r="AK497" s="168">
        <v>0</v>
      </c>
      <c r="AL497" s="168">
        <v>0</v>
      </c>
      <c r="AM497" s="168">
        <v>0</v>
      </c>
      <c r="AN497" s="168">
        <v>0</v>
      </c>
      <c r="AO497" s="168">
        <v>0</v>
      </c>
      <c r="AP497" s="168">
        <v>0</v>
      </c>
      <c r="AQ497" s="168">
        <v>0</v>
      </c>
      <c r="AR497" s="168">
        <v>0</v>
      </c>
      <c r="AS497" s="168">
        <v>0</v>
      </c>
      <c r="AT497" s="168">
        <v>0</v>
      </c>
      <c r="AU497" s="168">
        <v>0</v>
      </c>
      <c r="AV497" s="168">
        <v>0</v>
      </c>
      <c r="AW497" s="168">
        <v>0</v>
      </c>
      <c r="AX497" s="168">
        <v>0</v>
      </c>
      <c r="AY497" s="168">
        <v>0</v>
      </c>
      <c r="AZ497" s="168">
        <v>0</v>
      </c>
      <c r="BA497" s="168">
        <v>0</v>
      </c>
      <c r="BB497" s="168">
        <v>0</v>
      </c>
      <c r="BC497" s="168">
        <v>0</v>
      </c>
      <c r="BD497" s="168">
        <v>0</v>
      </c>
      <c r="BE497" s="168">
        <v>0</v>
      </c>
      <c r="BF497" s="168">
        <v>0</v>
      </c>
      <c r="BG497" s="168">
        <v>0</v>
      </c>
      <c r="BH497" s="168">
        <v>0</v>
      </c>
    </row>
    <row r="498" spans="1:60" ht="14.15" customHeight="1">
      <c r="A498" s="159">
        <v>491</v>
      </c>
      <c r="B498" s="58" t="s">
        <v>1027</v>
      </c>
      <c r="C498" s="160">
        <v>-7.1299999999999955</v>
      </c>
      <c r="D498" s="168"/>
      <c r="E498" s="168"/>
      <c r="F498" s="168"/>
      <c r="G498" s="168"/>
      <c r="H498" s="168"/>
      <c r="I498" s="168"/>
      <c r="J498" s="168"/>
      <c r="K498" s="168">
        <v>0</v>
      </c>
      <c r="L498" s="168"/>
      <c r="M498" s="168"/>
      <c r="N498" s="168"/>
      <c r="O498" s="168"/>
      <c r="P498" s="168"/>
      <c r="Q498" s="168"/>
      <c r="R498" s="168"/>
      <c r="S498" s="168"/>
      <c r="T498" s="168"/>
      <c r="U498" s="168">
        <v>-7.1299999999999955</v>
      </c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</row>
    <row r="499" spans="1:60" ht="14.15" customHeight="1">
      <c r="A499" s="159">
        <v>492</v>
      </c>
      <c r="B499" s="58" t="s">
        <v>1028</v>
      </c>
      <c r="C499" s="160">
        <v>0</v>
      </c>
      <c r="D499" s="168"/>
      <c r="E499" s="168"/>
      <c r="F499" s="168"/>
      <c r="G499" s="168"/>
      <c r="H499" s="168"/>
      <c r="I499" s="168"/>
      <c r="J499" s="168"/>
      <c r="K499" s="168">
        <v>0</v>
      </c>
      <c r="L499" s="168"/>
      <c r="M499" s="168"/>
      <c r="N499" s="168"/>
      <c r="O499" s="168"/>
      <c r="P499" s="168"/>
      <c r="Q499" s="168"/>
      <c r="R499" s="168"/>
      <c r="S499" s="168"/>
      <c r="T499" s="168"/>
      <c r="U499" s="168">
        <v>0</v>
      </c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</row>
    <row r="500" spans="1:60" ht="14.15" customHeight="1">
      <c r="A500" s="159">
        <v>493</v>
      </c>
      <c r="B500" s="171" t="s">
        <v>1101</v>
      </c>
      <c r="C500" s="160">
        <v>0</v>
      </c>
      <c r="D500" s="172">
        <v>0</v>
      </c>
      <c r="E500" s="172">
        <v>0</v>
      </c>
      <c r="F500" s="172">
        <v>0</v>
      </c>
      <c r="G500" s="172">
        <v>0</v>
      </c>
      <c r="H500" s="172">
        <v>0</v>
      </c>
      <c r="I500" s="172">
        <v>0</v>
      </c>
      <c r="J500" s="172">
        <v>0</v>
      </c>
      <c r="K500" s="172">
        <v>0</v>
      </c>
      <c r="L500" s="172">
        <v>0</v>
      </c>
      <c r="M500" s="172">
        <v>0</v>
      </c>
      <c r="N500" s="172">
        <v>0</v>
      </c>
      <c r="O500" s="172">
        <v>0</v>
      </c>
      <c r="P500" s="172">
        <v>0</v>
      </c>
      <c r="Q500" s="172">
        <v>0</v>
      </c>
      <c r="R500" s="172">
        <v>0</v>
      </c>
      <c r="S500" s="172">
        <v>0</v>
      </c>
      <c r="T500" s="172">
        <v>0</v>
      </c>
      <c r="U500" s="172">
        <v>0</v>
      </c>
      <c r="V500" s="172">
        <v>0</v>
      </c>
      <c r="W500" s="172">
        <v>0</v>
      </c>
      <c r="X500" s="172">
        <v>0</v>
      </c>
      <c r="Y500" s="172">
        <v>0</v>
      </c>
      <c r="Z500" s="172">
        <v>0</v>
      </c>
      <c r="AA500" s="172">
        <v>0</v>
      </c>
      <c r="AB500" s="172">
        <v>0</v>
      </c>
      <c r="AC500" s="172">
        <v>0</v>
      </c>
      <c r="AD500" s="172">
        <v>0</v>
      </c>
      <c r="AE500" s="172">
        <v>0</v>
      </c>
      <c r="AF500" s="172">
        <v>0</v>
      </c>
      <c r="AG500" s="172">
        <v>0</v>
      </c>
      <c r="AH500" s="172">
        <v>0</v>
      </c>
      <c r="AI500" s="172">
        <v>0</v>
      </c>
      <c r="AJ500" s="172">
        <v>0</v>
      </c>
      <c r="AK500" s="172">
        <v>0</v>
      </c>
      <c r="AL500" s="172">
        <v>0</v>
      </c>
      <c r="AM500" s="172">
        <v>0</v>
      </c>
      <c r="AN500" s="172">
        <v>0</v>
      </c>
      <c r="AO500" s="172">
        <v>0</v>
      </c>
      <c r="AP500" s="172">
        <v>0</v>
      </c>
      <c r="AQ500" s="172">
        <v>0</v>
      </c>
      <c r="AR500" s="172">
        <v>0</v>
      </c>
      <c r="AS500" s="172">
        <v>0</v>
      </c>
      <c r="AT500" s="172">
        <v>0</v>
      </c>
      <c r="AU500" s="172">
        <v>0</v>
      </c>
      <c r="AV500" s="172">
        <v>0</v>
      </c>
      <c r="AW500" s="172">
        <v>0</v>
      </c>
      <c r="AX500" s="172">
        <v>0</v>
      </c>
      <c r="AY500" s="172">
        <v>0</v>
      </c>
      <c r="AZ500" s="172">
        <v>0</v>
      </c>
      <c r="BA500" s="172">
        <v>0</v>
      </c>
      <c r="BB500" s="172">
        <v>0</v>
      </c>
      <c r="BC500" s="172">
        <v>0</v>
      </c>
      <c r="BD500" s="172">
        <v>0</v>
      </c>
      <c r="BE500" s="172">
        <v>0</v>
      </c>
      <c r="BF500" s="172">
        <v>0</v>
      </c>
      <c r="BG500" s="172">
        <v>0</v>
      </c>
      <c r="BH500" s="172">
        <v>0</v>
      </c>
    </row>
    <row r="501" spans="1:60" ht="14.15" customHeight="1">
      <c r="A501" s="159">
        <v>494</v>
      </c>
      <c r="B501" s="59" t="s">
        <v>1030</v>
      </c>
      <c r="C501" s="196">
        <v>153068.90000000008</v>
      </c>
      <c r="D501" s="196">
        <v>0</v>
      </c>
      <c r="E501" s="196">
        <v>0</v>
      </c>
      <c r="F501" s="196">
        <v>0</v>
      </c>
      <c r="G501" s="196">
        <v>0</v>
      </c>
      <c r="H501" s="196">
        <v>0</v>
      </c>
      <c r="I501" s="196">
        <v>0</v>
      </c>
      <c r="J501" s="196">
        <v>0</v>
      </c>
      <c r="K501" s="196">
        <v>0</v>
      </c>
      <c r="L501" s="196">
        <v>0</v>
      </c>
      <c r="M501" s="196">
        <v>0</v>
      </c>
      <c r="N501" s="196">
        <v>0</v>
      </c>
      <c r="O501" s="196">
        <v>0</v>
      </c>
      <c r="P501" s="196">
        <v>0</v>
      </c>
      <c r="Q501" s="196">
        <v>0</v>
      </c>
      <c r="R501" s="196">
        <v>0</v>
      </c>
      <c r="S501" s="196">
        <v>0</v>
      </c>
      <c r="T501" s="196">
        <v>0</v>
      </c>
      <c r="U501" s="196">
        <v>28502.250000000091</v>
      </c>
      <c r="V501" s="196">
        <v>0</v>
      </c>
      <c r="W501" s="196">
        <v>0</v>
      </c>
      <c r="X501" s="196">
        <v>0</v>
      </c>
      <c r="Y501" s="196">
        <v>0</v>
      </c>
      <c r="Z501" s="196">
        <v>0</v>
      </c>
      <c r="AA501" s="196">
        <v>0</v>
      </c>
      <c r="AB501" s="196">
        <v>0</v>
      </c>
      <c r="AC501" s="196">
        <v>0</v>
      </c>
      <c r="AD501" s="196">
        <v>0</v>
      </c>
      <c r="AE501" s="196">
        <v>0</v>
      </c>
      <c r="AF501" s="196">
        <v>0</v>
      </c>
      <c r="AG501" s="196">
        <v>0</v>
      </c>
      <c r="AH501" s="196">
        <v>0</v>
      </c>
      <c r="AI501" s="196">
        <v>0</v>
      </c>
      <c r="AJ501" s="196">
        <v>0</v>
      </c>
      <c r="AK501" s="196">
        <v>124566.65</v>
      </c>
      <c r="AL501" s="196">
        <v>0</v>
      </c>
      <c r="AM501" s="196">
        <v>0</v>
      </c>
      <c r="AN501" s="196">
        <v>0</v>
      </c>
      <c r="AO501" s="196">
        <v>0</v>
      </c>
      <c r="AP501" s="196">
        <v>0</v>
      </c>
      <c r="AQ501" s="196">
        <v>0</v>
      </c>
      <c r="AR501" s="196">
        <v>0</v>
      </c>
      <c r="AS501" s="196">
        <v>0</v>
      </c>
      <c r="AT501" s="196">
        <v>0</v>
      </c>
      <c r="AU501" s="196">
        <v>0</v>
      </c>
      <c r="AV501" s="196">
        <v>0</v>
      </c>
      <c r="AW501" s="196">
        <v>0</v>
      </c>
      <c r="AX501" s="196">
        <v>0</v>
      </c>
      <c r="AY501" s="196">
        <v>0</v>
      </c>
      <c r="AZ501" s="196">
        <v>0</v>
      </c>
      <c r="BA501" s="196">
        <v>0</v>
      </c>
      <c r="BB501" s="196">
        <v>0</v>
      </c>
      <c r="BC501" s="196">
        <v>0</v>
      </c>
      <c r="BD501" s="196">
        <v>0</v>
      </c>
      <c r="BE501" s="196">
        <v>0</v>
      </c>
      <c r="BF501" s="196">
        <v>0</v>
      </c>
      <c r="BG501" s="196">
        <v>0</v>
      </c>
      <c r="BH501" s="196">
        <v>0</v>
      </c>
    </row>
    <row r="502" spans="1:60" ht="14.15" customHeight="1">
      <c r="A502" s="159">
        <v>495</v>
      </c>
      <c r="C502" s="160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68"/>
      <c r="BE502" s="168"/>
      <c r="BF502" s="168"/>
      <c r="BG502" s="168"/>
      <c r="BH502" s="168"/>
    </row>
    <row r="503" spans="1:60" ht="14.15" customHeight="1">
      <c r="A503" s="159">
        <v>496</v>
      </c>
      <c r="C503" s="160"/>
      <c r="D503" s="168"/>
      <c r="E503" s="168"/>
      <c r="F503" s="168"/>
      <c r="G503" s="168"/>
      <c r="H503" s="168"/>
      <c r="I503" s="168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  <c r="AX503" s="168"/>
      <c r="AY503" s="168"/>
      <c r="AZ503" s="168"/>
      <c r="BA503" s="168"/>
      <c r="BB503" s="168"/>
      <c r="BC503" s="168"/>
      <c r="BD503" s="168"/>
      <c r="BE503" s="168"/>
      <c r="BF503" s="168"/>
      <c r="BG503" s="168"/>
      <c r="BH503" s="168"/>
    </row>
    <row r="504" spans="1:60" ht="13.9" customHeight="1">
      <c r="A504" s="159">
        <v>497</v>
      </c>
      <c r="B504" s="59" t="s">
        <v>1031</v>
      </c>
      <c r="C504" s="263"/>
      <c r="D504" s="168"/>
      <c r="E504" s="168"/>
      <c r="F504" s="168"/>
      <c r="G504" s="168"/>
      <c r="H504" s="168"/>
      <c r="I504" s="168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</row>
    <row r="505" spans="1:60" ht="13.5" customHeight="1">
      <c r="A505" s="159">
        <v>498</v>
      </c>
      <c r="B505" s="170" t="s">
        <v>1032</v>
      </c>
      <c r="C505" s="160">
        <v>-140918.22003622132</v>
      </c>
      <c r="D505" s="136">
        <v>122717</v>
      </c>
      <c r="E505" s="136">
        <v>-25818</v>
      </c>
      <c r="F505" s="136">
        <v>7266</v>
      </c>
      <c r="G505" s="136">
        <v>135886</v>
      </c>
      <c r="H505" s="136">
        <v>1653256</v>
      </c>
      <c r="I505" s="136">
        <v>32220</v>
      </c>
      <c r="J505" s="136">
        <v>10222</v>
      </c>
      <c r="K505" s="136">
        <v>-1086300</v>
      </c>
      <c r="L505" s="136">
        <v>-340001</v>
      </c>
      <c r="M505" s="136">
        <v>-661715</v>
      </c>
      <c r="N505" s="136">
        <v>-2897</v>
      </c>
      <c r="O505" s="136">
        <v>0</v>
      </c>
      <c r="P505" s="136">
        <v>0</v>
      </c>
      <c r="Q505" s="136">
        <v>-109171</v>
      </c>
      <c r="R505" s="136">
        <v>-29285</v>
      </c>
      <c r="S505" s="136">
        <v>-500062</v>
      </c>
      <c r="T505" s="136">
        <v>-14655</v>
      </c>
      <c r="U505" s="136">
        <v>-243261</v>
      </c>
      <c r="V505" s="136">
        <v>655562</v>
      </c>
      <c r="W505" s="136">
        <v>12218</v>
      </c>
      <c r="X505" s="136">
        <v>-10791</v>
      </c>
      <c r="Y505" s="136">
        <v>0</v>
      </c>
      <c r="Z505" s="136">
        <v>-12120</v>
      </c>
      <c r="AA505" s="136">
        <v>2746</v>
      </c>
      <c r="AB505" s="136">
        <v>-5859</v>
      </c>
      <c r="AC505" s="136">
        <v>0</v>
      </c>
      <c r="AD505" s="136">
        <v>3095</v>
      </c>
      <c r="AE505" s="136">
        <v>-23319</v>
      </c>
      <c r="AF505" s="137">
        <v>154627</v>
      </c>
      <c r="AG505" s="136">
        <v>-169230</v>
      </c>
      <c r="AH505" s="136">
        <v>1211</v>
      </c>
      <c r="AI505" s="136">
        <v>0</v>
      </c>
      <c r="AJ505" s="136">
        <v>0</v>
      </c>
      <c r="AK505" s="136">
        <v>-6240</v>
      </c>
      <c r="AL505" s="136">
        <v>-5738</v>
      </c>
      <c r="AM505" s="136">
        <v>-294880</v>
      </c>
      <c r="AN505" s="136">
        <v>-213554</v>
      </c>
      <c r="AO505" s="136">
        <v>0</v>
      </c>
      <c r="AP505" s="136">
        <v>-59642</v>
      </c>
      <c r="AQ505" s="136">
        <v>-60727</v>
      </c>
      <c r="AR505" s="136">
        <v>84628</v>
      </c>
      <c r="AS505" s="136">
        <v>-7052</v>
      </c>
      <c r="AT505" s="136">
        <v>-422112</v>
      </c>
      <c r="AU505" s="136">
        <v>422112</v>
      </c>
      <c r="AV505" s="136">
        <v>279289</v>
      </c>
      <c r="AW505" s="136">
        <v>0</v>
      </c>
      <c r="AX505" s="136">
        <v>0</v>
      </c>
      <c r="AY505" s="136">
        <v>0</v>
      </c>
      <c r="AZ505" s="136">
        <v>0</v>
      </c>
      <c r="BA505" s="136">
        <v>594911.34996377851</v>
      </c>
      <c r="BB505" s="136">
        <v>0</v>
      </c>
      <c r="BC505" s="136">
        <v>0</v>
      </c>
      <c r="BD505" s="136">
        <v>0</v>
      </c>
      <c r="BE505" s="136">
        <v>0</v>
      </c>
      <c r="BF505" s="136">
        <v>0</v>
      </c>
      <c r="BG505" s="136">
        <v>0</v>
      </c>
      <c r="BH505" s="136">
        <v>0</v>
      </c>
    </row>
    <row r="506" spans="1:60" ht="14.15" customHeight="1">
      <c r="A506" s="159">
        <v>499</v>
      </c>
      <c r="B506" s="170" t="s">
        <v>1033</v>
      </c>
      <c r="C506" s="160">
        <v>-469374.66569704702</v>
      </c>
      <c r="D506" s="136">
        <v>488642</v>
      </c>
      <c r="E506" s="136">
        <v>-102804</v>
      </c>
      <c r="F506" s="136">
        <v>28931</v>
      </c>
      <c r="G506" s="136">
        <v>541078</v>
      </c>
      <c r="H506" s="136">
        <v>6583047</v>
      </c>
      <c r="I506" s="136">
        <v>128295</v>
      </c>
      <c r="J506" s="136">
        <v>40702</v>
      </c>
      <c r="K506" s="136">
        <v>-4325502</v>
      </c>
      <c r="L506" s="136">
        <v>-1353840</v>
      </c>
      <c r="M506" s="136">
        <v>-2634861</v>
      </c>
      <c r="N506" s="136">
        <v>-11535</v>
      </c>
      <c r="O506" s="136">
        <v>0</v>
      </c>
      <c r="P506" s="136">
        <v>0</v>
      </c>
      <c r="Q506" s="136">
        <v>-434705</v>
      </c>
      <c r="R506" s="136">
        <v>-116608</v>
      </c>
      <c r="S506" s="136">
        <v>-1991180</v>
      </c>
      <c r="T506" s="136">
        <v>-58356</v>
      </c>
      <c r="U506" s="136">
        <v>-968632</v>
      </c>
      <c r="V506" s="136">
        <v>2610361</v>
      </c>
      <c r="W506" s="136">
        <v>48649</v>
      </c>
      <c r="X506" s="136">
        <v>-42970</v>
      </c>
      <c r="Y506" s="136">
        <v>0</v>
      </c>
      <c r="Z506" s="136">
        <v>-48262</v>
      </c>
      <c r="AA506" s="136">
        <v>10932</v>
      </c>
      <c r="AB506" s="136">
        <v>-23328</v>
      </c>
      <c r="AC506" s="136">
        <v>0</v>
      </c>
      <c r="AD506" s="136">
        <v>12325</v>
      </c>
      <c r="AE506" s="136">
        <v>-92853</v>
      </c>
      <c r="AF506" s="137">
        <v>615704</v>
      </c>
      <c r="AG506" s="136">
        <v>-673853</v>
      </c>
      <c r="AH506" s="136">
        <v>4822</v>
      </c>
      <c r="AI506" s="136">
        <v>0</v>
      </c>
      <c r="AJ506" s="136">
        <v>0</v>
      </c>
      <c r="AK506" s="136">
        <v>-24849</v>
      </c>
      <c r="AL506" s="136">
        <v>-22846</v>
      </c>
      <c r="AM506" s="136">
        <v>-1174172</v>
      </c>
      <c r="AN506" s="136">
        <v>-850344</v>
      </c>
      <c r="AO506" s="136">
        <v>0</v>
      </c>
      <c r="AP506" s="136">
        <v>-237485</v>
      </c>
      <c r="AQ506" s="136">
        <v>-241809</v>
      </c>
      <c r="AR506" s="136">
        <v>336976</v>
      </c>
      <c r="AS506" s="136">
        <v>-28081</v>
      </c>
      <c r="AT506" s="136">
        <v>-1680795</v>
      </c>
      <c r="AU506" s="136">
        <v>1680795</v>
      </c>
      <c r="AV506" s="136">
        <v>1112091</v>
      </c>
      <c r="AW506" s="136">
        <v>0</v>
      </c>
      <c r="AX506" s="136">
        <v>0</v>
      </c>
      <c r="AY506" s="136">
        <v>0</v>
      </c>
      <c r="AZ506" s="136">
        <v>0</v>
      </c>
      <c r="BA506" s="136">
        <v>2368858.334302953</v>
      </c>
      <c r="BB506" s="136">
        <v>0</v>
      </c>
      <c r="BC506" s="136">
        <v>0</v>
      </c>
      <c r="BD506" s="136">
        <v>0</v>
      </c>
      <c r="BE506" s="136">
        <v>0</v>
      </c>
      <c r="BF506" s="136">
        <v>0</v>
      </c>
      <c r="BG506" s="136">
        <v>0</v>
      </c>
      <c r="BH506" s="136">
        <v>0</v>
      </c>
    </row>
    <row r="507" spans="1:60" ht="14.15" customHeight="1">
      <c r="A507" s="159">
        <v>500</v>
      </c>
      <c r="B507" s="170" t="s">
        <v>1034</v>
      </c>
      <c r="C507" s="160">
        <v>4873835</v>
      </c>
      <c r="D507" s="168">
        <v>0</v>
      </c>
      <c r="E507" s="168">
        <v>0</v>
      </c>
      <c r="F507" s="168">
        <v>0</v>
      </c>
      <c r="G507" s="168">
        <v>0</v>
      </c>
      <c r="H507" s="168">
        <v>0</v>
      </c>
      <c r="I507" s="168">
        <v>0</v>
      </c>
      <c r="J507" s="168">
        <v>0</v>
      </c>
      <c r="K507" s="168">
        <v>0</v>
      </c>
      <c r="L507" s="168">
        <v>0</v>
      </c>
      <c r="M507" s="168">
        <v>0</v>
      </c>
      <c r="N507" s="168">
        <v>0</v>
      </c>
      <c r="O507" s="168">
        <v>0</v>
      </c>
      <c r="P507" s="168">
        <v>0</v>
      </c>
      <c r="Q507" s="168">
        <v>0</v>
      </c>
      <c r="R507" s="168">
        <v>0</v>
      </c>
      <c r="S507" s="168">
        <v>0</v>
      </c>
      <c r="T507" s="168">
        <v>0</v>
      </c>
      <c r="U507" s="168">
        <v>195366</v>
      </c>
      <c r="V507" s="168">
        <v>0</v>
      </c>
      <c r="W507" s="168">
        <v>0</v>
      </c>
      <c r="X507" s="168">
        <v>0</v>
      </c>
      <c r="Y507" s="168">
        <v>0</v>
      </c>
      <c r="Z507" s="168">
        <v>0</v>
      </c>
      <c r="AA507" s="168">
        <v>0</v>
      </c>
      <c r="AB507" s="168">
        <v>0</v>
      </c>
      <c r="AC507" s="168">
        <v>-1046851</v>
      </c>
      <c r="AD507" s="168">
        <v>0</v>
      </c>
      <c r="AE507" s="168">
        <v>0</v>
      </c>
      <c r="AF507" s="168">
        <v>0</v>
      </c>
      <c r="AG507" s="168">
        <v>0</v>
      </c>
      <c r="AH507" s="168">
        <v>0</v>
      </c>
      <c r="AI507" s="168">
        <v>-442599</v>
      </c>
      <c r="AJ507" s="168">
        <v>-23807</v>
      </c>
      <c r="AK507" s="168">
        <v>0</v>
      </c>
      <c r="AL507" s="168">
        <v>0</v>
      </c>
      <c r="AM507" s="168">
        <v>1236096</v>
      </c>
      <c r="AN507" s="168">
        <v>0</v>
      </c>
      <c r="AO507" s="168">
        <v>0</v>
      </c>
      <c r="AP507" s="168">
        <v>0</v>
      </c>
      <c r="AQ507" s="168">
        <v>0</v>
      </c>
      <c r="AR507" s="168">
        <v>0</v>
      </c>
      <c r="AS507" s="168">
        <v>0</v>
      </c>
      <c r="AT507" s="168">
        <v>1053489</v>
      </c>
      <c r="AU507" s="168">
        <v>0</v>
      </c>
      <c r="AV507" s="168">
        <v>0</v>
      </c>
      <c r="AW507" s="168">
        <v>0</v>
      </c>
      <c r="AX507" s="168">
        <v>0</v>
      </c>
      <c r="AY507" s="168">
        <v>0</v>
      </c>
      <c r="AZ507" s="168">
        <v>3902141</v>
      </c>
      <c r="BA507" s="168">
        <v>0</v>
      </c>
      <c r="BB507" s="168">
        <v>0</v>
      </c>
      <c r="BC507" s="168">
        <v>0</v>
      </c>
      <c r="BD507" s="168">
        <v>0</v>
      </c>
      <c r="BE507" s="168">
        <v>0</v>
      </c>
      <c r="BF507" s="168">
        <v>0</v>
      </c>
      <c r="BG507" s="168">
        <v>0</v>
      </c>
      <c r="BH507" s="168">
        <v>0</v>
      </c>
    </row>
    <row r="508" spans="1:60" ht="14.15" customHeight="1">
      <c r="A508" s="159">
        <v>501</v>
      </c>
      <c r="B508" s="170" t="s">
        <v>1035</v>
      </c>
      <c r="C508" s="160">
        <v>0</v>
      </c>
      <c r="D508" s="168">
        <v>0</v>
      </c>
      <c r="E508" s="168">
        <v>0</v>
      </c>
      <c r="F508" s="168">
        <v>0</v>
      </c>
      <c r="G508" s="168">
        <v>0</v>
      </c>
      <c r="H508" s="168">
        <v>0</v>
      </c>
      <c r="I508" s="168">
        <v>0</v>
      </c>
      <c r="J508" s="168">
        <v>0</v>
      </c>
      <c r="K508" s="168">
        <v>0</v>
      </c>
      <c r="L508" s="168">
        <v>0</v>
      </c>
      <c r="M508" s="168">
        <v>0</v>
      </c>
      <c r="N508" s="168">
        <v>0</v>
      </c>
      <c r="O508" s="168">
        <v>0</v>
      </c>
      <c r="P508" s="168">
        <v>0</v>
      </c>
      <c r="Q508" s="168">
        <v>0</v>
      </c>
      <c r="R508" s="168">
        <v>0</v>
      </c>
      <c r="S508" s="168">
        <v>0</v>
      </c>
      <c r="T508" s="168">
        <v>0</v>
      </c>
      <c r="U508" s="168">
        <v>0</v>
      </c>
      <c r="V508" s="168">
        <v>0</v>
      </c>
      <c r="W508" s="168">
        <v>0</v>
      </c>
      <c r="X508" s="168">
        <v>0</v>
      </c>
      <c r="Y508" s="168">
        <v>0</v>
      </c>
      <c r="Z508" s="168">
        <v>0</v>
      </c>
      <c r="AA508" s="168">
        <v>0</v>
      </c>
      <c r="AB508" s="168">
        <v>0</v>
      </c>
      <c r="AC508" s="168">
        <v>0</v>
      </c>
      <c r="AD508" s="168">
        <v>0</v>
      </c>
      <c r="AE508" s="168">
        <v>0</v>
      </c>
      <c r="AF508" s="168">
        <v>0</v>
      </c>
      <c r="AG508" s="168">
        <v>0</v>
      </c>
      <c r="AH508" s="168">
        <v>0</v>
      </c>
      <c r="AI508" s="168">
        <v>0</v>
      </c>
      <c r="AJ508" s="168">
        <v>0</v>
      </c>
      <c r="AK508" s="168">
        <v>0</v>
      </c>
      <c r="AL508" s="168">
        <v>0</v>
      </c>
      <c r="AM508" s="168">
        <v>0</v>
      </c>
      <c r="AN508" s="168">
        <v>0</v>
      </c>
      <c r="AO508" s="168">
        <v>0</v>
      </c>
      <c r="AP508" s="168">
        <v>0</v>
      </c>
      <c r="AQ508" s="168">
        <v>0</v>
      </c>
      <c r="AR508" s="168">
        <v>0</v>
      </c>
      <c r="AS508" s="168">
        <v>0</v>
      </c>
      <c r="AT508" s="168">
        <v>0</v>
      </c>
      <c r="AU508" s="168">
        <v>0</v>
      </c>
      <c r="AV508" s="168">
        <v>0</v>
      </c>
      <c r="AW508" s="168">
        <v>0</v>
      </c>
      <c r="AX508" s="168">
        <v>0</v>
      </c>
      <c r="AY508" s="168">
        <v>0</v>
      </c>
      <c r="AZ508" s="168">
        <v>0</v>
      </c>
      <c r="BA508" s="168">
        <v>0</v>
      </c>
      <c r="BB508" s="168">
        <v>0</v>
      </c>
      <c r="BC508" s="168">
        <v>0</v>
      </c>
      <c r="BD508" s="168">
        <v>0</v>
      </c>
      <c r="BE508" s="168">
        <v>0</v>
      </c>
      <c r="BF508" s="168">
        <v>0</v>
      </c>
      <c r="BG508" s="168">
        <v>0</v>
      </c>
      <c r="BH508" s="168">
        <v>0</v>
      </c>
    </row>
    <row r="509" spans="1:60" ht="14.15" customHeight="1">
      <c r="A509" s="159">
        <v>502</v>
      </c>
      <c r="B509" s="180" t="s">
        <v>1036</v>
      </c>
      <c r="C509" s="160">
        <v>0</v>
      </c>
      <c r="D509" s="168">
        <v>0</v>
      </c>
      <c r="E509" s="168">
        <v>0</v>
      </c>
      <c r="F509" s="168">
        <v>0</v>
      </c>
      <c r="G509" s="168">
        <v>0</v>
      </c>
      <c r="H509" s="168">
        <v>0</v>
      </c>
      <c r="I509" s="168">
        <v>0</v>
      </c>
      <c r="J509" s="168">
        <v>0</v>
      </c>
      <c r="K509" s="168">
        <v>0</v>
      </c>
      <c r="L509" s="168">
        <v>0</v>
      </c>
      <c r="M509" s="168">
        <v>0</v>
      </c>
      <c r="N509" s="168">
        <v>0</v>
      </c>
      <c r="O509" s="168">
        <v>0</v>
      </c>
      <c r="P509" s="168">
        <v>0</v>
      </c>
      <c r="Q509" s="168">
        <v>0</v>
      </c>
      <c r="R509" s="168">
        <v>0</v>
      </c>
      <c r="S509" s="168">
        <v>0</v>
      </c>
      <c r="T509" s="168">
        <v>0</v>
      </c>
      <c r="U509" s="168">
        <v>0</v>
      </c>
      <c r="V509" s="168">
        <v>0</v>
      </c>
      <c r="W509" s="168">
        <v>0</v>
      </c>
      <c r="X509" s="168">
        <v>0</v>
      </c>
      <c r="Y509" s="168">
        <v>0</v>
      </c>
      <c r="Z509" s="168">
        <v>0</v>
      </c>
      <c r="AA509" s="168">
        <v>0</v>
      </c>
      <c r="AB509" s="168">
        <v>0</v>
      </c>
      <c r="AC509" s="168">
        <v>0</v>
      </c>
      <c r="AD509" s="168">
        <v>0</v>
      </c>
      <c r="AE509" s="168">
        <v>0</v>
      </c>
      <c r="AF509" s="168">
        <v>0</v>
      </c>
      <c r="AG509" s="168">
        <v>0</v>
      </c>
      <c r="AH509" s="168">
        <v>0</v>
      </c>
      <c r="AI509" s="168">
        <v>0</v>
      </c>
      <c r="AJ509" s="168">
        <v>0</v>
      </c>
      <c r="AK509" s="168">
        <v>0</v>
      </c>
      <c r="AL509" s="168">
        <v>0</v>
      </c>
      <c r="AM509" s="168">
        <v>0</v>
      </c>
      <c r="AN509" s="168">
        <v>0</v>
      </c>
      <c r="AO509" s="168">
        <v>0</v>
      </c>
      <c r="AP509" s="168">
        <v>0</v>
      </c>
      <c r="AQ509" s="168">
        <v>0</v>
      </c>
      <c r="AR509" s="168">
        <v>0</v>
      </c>
      <c r="AS509" s="168">
        <v>0</v>
      </c>
      <c r="AT509" s="168">
        <v>0</v>
      </c>
      <c r="AU509" s="168">
        <v>0</v>
      </c>
      <c r="AV509" s="168">
        <v>0</v>
      </c>
      <c r="AW509" s="168">
        <v>0</v>
      </c>
      <c r="AX509" s="168">
        <v>0</v>
      </c>
      <c r="AY509" s="168">
        <v>0</v>
      </c>
      <c r="AZ509" s="168">
        <v>0</v>
      </c>
      <c r="BA509" s="168">
        <v>0</v>
      </c>
      <c r="BB509" s="168">
        <v>0</v>
      </c>
      <c r="BC509" s="168">
        <v>0</v>
      </c>
      <c r="BD509" s="168">
        <v>0</v>
      </c>
      <c r="BE509" s="168">
        <v>0</v>
      </c>
      <c r="BF509" s="168">
        <v>0</v>
      </c>
      <c r="BG509" s="168">
        <v>0</v>
      </c>
      <c r="BH509" s="168">
        <v>0</v>
      </c>
    </row>
    <row r="510" spans="1:60" ht="14.15" customHeight="1">
      <c r="A510" s="159">
        <v>503</v>
      </c>
      <c r="B510" s="59" t="s">
        <v>1037</v>
      </c>
      <c r="C510" s="196">
        <v>4263542.1142667318</v>
      </c>
      <c r="D510" s="196">
        <v>611359</v>
      </c>
      <c r="E510" s="196">
        <v>-128622</v>
      </c>
      <c r="F510" s="196">
        <v>36197</v>
      </c>
      <c r="G510" s="196">
        <v>676964</v>
      </c>
      <c r="H510" s="196">
        <v>8236303</v>
      </c>
      <c r="I510" s="196">
        <v>160515</v>
      </c>
      <c r="J510" s="196">
        <v>50924</v>
      </c>
      <c r="K510" s="196">
        <v>-5411802</v>
      </c>
      <c r="L510" s="196">
        <v>-1693841</v>
      </c>
      <c r="M510" s="196">
        <v>-3296576</v>
      </c>
      <c r="N510" s="196">
        <v>-14432</v>
      </c>
      <c r="O510" s="196">
        <v>0</v>
      </c>
      <c r="P510" s="196">
        <v>0</v>
      </c>
      <c r="Q510" s="196">
        <v>-543876</v>
      </c>
      <c r="R510" s="196">
        <v>-145893</v>
      </c>
      <c r="S510" s="196">
        <v>-2491242</v>
      </c>
      <c r="T510" s="196">
        <v>-73011</v>
      </c>
      <c r="U510" s="196">
        <v>-1016527</v>
      </c>
      <c r="V510" s="196">
        <v>3265923</v>
      </c>
      <c r="W510" s="196">
        <v>60867</v>
      </c>
      <c r="X510" s="196">
        <v>-53761</v>
      </c>
      <c r="Y510" s="196">
        <v>0</v>
      </c>
      <c r="Z510" s="196">
        <v>-60382</v>
      </c>
      <c r="AA510" s="196">
        <v>13678</v>
      </c>
      <c r="AB510" s="196">
        <v>-29187</v>
      </c>
      <c r="AC510" s="196">
        <v>-1046851</v>
      </c>
      <c r="AD510" s="196">
        <v>15420</v>
      </c>
      <c r="AE510" s="196">
        <v>-116172</v>
      </c>
      <c r="AF510" s="196">
        <v>770331</v>
      </c>
      <c r="AG510" s="196">
        <v>-843083</v>
      </c>
      <c r="AH510" s="196">
        <v>6033</v>
      </c>
      <c r="AI510" s="196">
        <v>-442599</v>
      </c>
      <c r="AJ510" s="196">
        <v>-23807</v>
      </c>
      <c r="AK510" s="196">
        <v>-31089</v>
      </c>
      <c r="AL510" s="196">
        <v>-28584</v>
      </c>
      <c r="AM510" s="196">
        <v>-232956</v>
      </c>
      <c r="AN510" s="196">
        <v>-1063898</v>
      </c>
      <c r="AO510" s="196">
        <v>0</v>
      </c>
      <c r="AP510" s="196">
        <v>-297127</v>
      </c>
      <c r="AQ510" s="196">
        <v>-302536</v>
      </c>
      <c r="AR510" s="196">
        <v>421604</v>
      </c>
      <c r="AS510" s="196">
        <v>-35133</v>
      </c>
      <c r="AT510" s="196">
        <v>-1049418</v>
      </c>
      <c r="AU510" s="196">
        <v>2102907</v>
      </c>
      <c r="AV510" s="196">
        <v>1391380</v>
      </c>
      <c r="AW510" s="196">
        <v>0</v>
      </c>
      <c r="AX510" s="196">
        <v>0</v>
      </c>
      <c r="AY510" s="196">
        <v>0</v>
      </c>
      <c r="AZ510" s="196">
        <v>3902141</v>
      </c>
      <c r="BA510" s="196">
        <v>2963769.6842667316</v>
      </c>
      <c r="BB510" s="196">
        <v>0</v>
      </c>
      <c r="BC510" s="196">
        <v>0</v>
      </c>
      <c r="BD510" s="196">
        <v>0</v>
      </c>
      <c r="BE510" s="196">
        <v>0</v>
      </c>
      <c r="BF510" s="196">
        <v>0</v>
      </c>
      <c r="BG510" s="196">
        <v>0</v>
      </c>
      <c r="BH510" s="196">
        <v>0</v>
      </c>
    </row>
    <row r="512" spans="1:60" ht="14.15" customHeight="1">
      <c r="B512" s="294" t="s">
        <v>1102</v>
      </c>
      <c r="C512" s="267">
        <v>-4103301.3391264006</v>
      </c>
      <c r="D512" s="267">
        <v>0</v>
      </c>
      <c r="E512" s="267">
        <v>0</v>
      </c>
      <c r="F512" s="267">
        <v>0</v>
      </c>
      <c r="G512" s="267">
        <v>0</v>
      </c>
      <c r="H512" s="267">
        <v>0</v>
      </c>
      <c r="I512" s="267">
        <v>0</v>
      </c>
      <c r="J512" s="267">
        <v>0</v>
      </c>
      <c r="K512" s="267">
        <v>0</v>
      </c>
      <c r="L512" s="267">
        <v>0</v>
      </c>
      <c r="M512" s="267">
        <v>0</v>
      </c>
      <c r="N512" s="267">
        <v>0</v>
      </c>
      <c r="O512" s="267">
        <v>0</v>
      </c>
      <c r="P512" s="267">
        <v>0</v>
      </c>
      <c r="Q512" s="267">
        <v>0</v>
      </c>
      <c r="R512" s="267">
        <v>0</v>
      </c>
      <c r="S512" s="267">
        <v>0</v>
      </c>
      <c r="T512" s="267">
        <v>0</v>
      </c>
      <c r="U512" s="267">
        <v>0</v>
      </c>
      <c r="V512" s="267">
        <v>0</v>
      </c>
      <c r="W512" s="267">
        <v>0</v>
      </c>
      <c r="X512" s="267">
        <v>0</v>
      </c>
      <c r="Y512" s="267">
        <v>0</v>
      </c>
      <c r="Z512" s="267">
        <v>0</v>
      </c>
      <c r="AA512" s="267">
        <v>0</v>
      </c>
      <c r="AB512" s="267">
        <v>0</v>
      </c>
      <c r="AC512" s="267">
        <v>4985006.8612336004</v>
      </c>
      <c r="AD512" s="267">
        <v>0</v>
      </c>
      <c r="AE512" s="267">
        <v>0</v>
      </c>
      <c r="AF512" s="267">
        <v>0</v>
      </c>
      <c r="AG512" s="267">
        <v>0</v>
      </c>
      <c r="AH512" s="267">
        <v>0</v>
      </c>
      <c r="AI512" s="267">
        <v>3942450</v>
      </c>
      <c r="AJ512" s="267">
        <v>113368.78</v>
      </c>
      <c r="AK512" s="267">
        <v>0</v>
      </c>
      <c r="AL512" s="267">
        <v>0</v>
      </c>
      <c r="AM512" s="267">
        <v>-5886172.9803599995</v>
      </c>
      <c r="AN512" s="267">
        <v>0</v>
      </c>
      <c r="AO512" s="267">
        <v>0</v>
      </c>
      <c r="AP512" s="267">
        <v>0</v>
      </c>
      <c r="AQ512" s="267">
        <v>0</v>
      </c>
      <c r="AR512" s="267">
        <v>0</v>
      </c>
      <c r="AS512" s="267">
        <v>0</v>
      </c>
      <c r="AT512" s="267">
        <v>-7257954</v>
      </c>
      <c r="AU512" s="267">
        <v>0</v>
      </c>
      <c r="AV512" s="267">
        <v>0</v>
      </c>
      <c r="AW512" s="267">
        <v>0</v>
      </c>
      <c r="AX512" s="267">
        <v>0</v>
      </c>
      <c r="AY512" s="267">
        <v>0</v>
      </c>
      <c r="AZ512" s="267">
        <v>0</v>
      </c>
      <c r="BA512" s="267">
        <v>0</v>
      </c>
      <c r="BB512" s="267">
        <v>0</v>
      </c>
      <c r="BC512" s="267">
        <v>0</v>
      </c>
      <c r="BD512" s="267">
        <v>0</v>
      </c>
      <c r="BE512" s="267">
        <v>0</v>
      </c>
      <c r="BF512" s="267">
        <v>0</v>
      </c>
      <c r="BG512" s="267">
        <v>0</v>
      </c>
      <c r="BH512" s="267">
        <v>0</v>
      </c>
    </row>
    <row r="513" spans="2:60" ht="14.15" customHeight="1">
      <c r="B513" s="294" t="s">
        <v>1103</v>
      </c>
      <c r="C513" s="192"/>
      <c r="D513" s="268">
        <v>1</v>
      </c>
      <c r="E513" s="268">
        <v>1</v>
      </c>
      <c r="F513" s="268">
        <v>1</v>
      </c>
      <c r="G513" s="268">
        <v>1</v>
      </c>
      <c r="H513" s="268">
        <v>1</v>
      </c>
      <c r="I513" s="268">
        <v>1</v>
      </c>
      <c r="J513" s="268">
        <v>1</v>
      </c>
      <c r="K513" s="268">
        <v>1</v>
      </c>
      <c r="L513" s="268">
        <v>1</v>
      </c>
      <c r="M513" s="268">
        <v>1</v>
      </c>
      <c r="N513" s="268">
        <v>1</v>
      </c>
      <c r="O513" s="268">
        <v>1</v>
      </c>
      <c r="P513" s="268">
        <v>1</v>
      </c>
      <c r="Q513" s="268">
        <v>1</v>
      </c>
      <c r="R513" s="268">
        <v>1</v>
      </c>
      <c r="S513" s="268">
        <v>1</v>
      </c>
      <c r="T513" s="268">
        <v>1</v>
      </c>
      <c r="U513" s="268">
        <v>1</v>
      </c>
      <c r="V513" s="268">
        <v>1</v>
      </c>
      <c r="W513" s="268">
        <v>1</v>
      </c>
      <c r="X513" s="268">
        <v>1</v>
      </c>
      <c r="Y513" s="268">
        <v>1</v>
      </c>
      <c r="Z513" s="268">
        <v>1</v>
      </c>
      <c r="AA513" s="268">
        <v>1</v>
      </c>
      <c r="AB513" s="268">
        <v>1</v>
      </c>
      <c r="AC513" s="268">
        <v>1</v>
      </c>
      <c r="AD513" s="268">
        <v>1</v>
      </c>
      <c r="AE513" s="268">
        <v>1</v>
      </c>
      <c r="AF513" s="268">
        <v>1</v>
      </c>
      <c r="AG513" s="268">
        <v>1</v>
      </c>
      <c r="AH513" s="268">
        <v>1</v>
      </c>
      <c r="AI513" s="268">
        <v>0.53459473170236782</v>
      </c>
      <c r="AJ513" s="268">
        <v>1</v>
      </c>
      <c r="AK513" s="268">
        <v>1</v>
      </c>
      <c r="AL513" s="268">
        <v>1</v>
      </c>
      <c r="AM513" s="268">
        <v>1</v>
      </c>
      <c r="AN513" s="268">
        <v>1</v>
      </c>
      <c r="AO513" s="268">
        <v>1</v>
      </c>
      <c r="AP513" s="268">
        <v>1</v>
      </c>
      <c r="AQ513" s="268">
        <v>1</v>
      </c>
      <c r="AR513" s="268">
        <v>1</v>
      </c>
      <c r="AS513" s="268">
        <v>1</v>
      </c>
      <c r="AT513" s="268">
        <v>0.69118831560519678</v>
      </c>
      <c r="AU513" s="268">
        <v>0.69118831560519678</v>
      </c>
      <c r="AV513" s="268">
        <v>1</v>
      </c>
      <c r="AW513" s="268">
        <v>1</v>
      </c>
      <c r="AX513" s="268">
        <v>1</v>
      </c>
      <c r="AY513" s="268">
        <v>1</v>
      </c>
      <c r="AZ513" s="268">
        <v>1</v>
      </c>
      <c r="BA513" s="268">
        <v>1</v>
      </c>
      <c r="BB513" s="268">
        <v>1</v>
      </c>
      <c r="BC513" s="268">
        <v>1</v>
      </c>
      <c r="BD513" s="268">
        <v>1</v>
      </c>
      <c r="BE513" s="268">
        <v>1</v>
      </c>
      <c r="BF513" s="268">
        <v>1</v>
      </c>
      <c r="BG513" s="268">
        <v>1</v>
      </c>
      <c r="BH513" s="268">
        <v>1</v>
      </c>
    </row>
    <row r="514" spans="2:60" ht="14.15" customHeight="1">
      <c r="B514" s="140" t="s">
        <v>1104</v>
      </c>
      <c r="C514" s="143">
        <v>5.0097000000000003E-2</v>
      </c>
    </row>
    <row r="515" spans="2:60" ht="14.15" customHeight="1">
      <c r="B515" s="140" t="s">
        <v>1105</v>
      </c>
      <c r="C515" s="144">
        <v>0.21</v>
      </c>
    </row>
    <row r="516" spans="2:60" ht="14.15" customHeight="1">
      <c r="B516" s="140" t="s">
        <v>1106</v>
      </c>
      <c r="C516" s="145"/>
      <c r="D516" s="269">
        <v>0.24957676469831805</v>
      </c>
      <c r="E516" s="269">
        <v>0.2495762019729019</v>
      </c>
      <c r="F516" s="269">
        <v>0.24957596149868308</v>
      </c>
      <c r="G516" s="269">
        <v>0.24957663818383721</v>
      </c>
      <c r="H516" s="269">
        <v>0.24957664628579379</v>
      </c>
      <c r="I516" s="269">
        <v>0.24957708023658629</v>
      </c>
      <c r="J516" s="269">
        <v>0.24957590866160825</v>
      </c>
      <c r="K516" s="269">
        <v>0.24957662067298103</v>
      </c>
      <c r="L516" s="269">
        <v>0.24957668175072523</v>
      </c>
      <c r="M516" s="269">
        <v>0.24957664460412801</v>
      </c>
      <c r="N516" s="269">
        <v>0.2495726897751977</v>
      </c>
      <c r="O516" s="269" t="e">
        <v>#DIV/0!</v>
      </c>
      <c r="P516" s="269" t="e">
        <v>#DIV/0!</v>
      </c>
      <c r="Q516" s="269">
        <v>0.24957665634893306</v>
      </c>
      <c r="R516" s="269">
        <v>0.2495762691158338</v>
      </c>
      <c r="S516" s="269">
        <v>0.24957660751644506</v>
      </c>
      <c r="T516" s="269">
        <v>0.24957436036464772</v>
      </c>
      <c r="U516" s="269">
        <v>0.20934317383615958</v>
      </c>
      <c r="V516" s="269">
        <v>0.24957666108226359</v>
      </c>
      <c r="W516" s="269">
        <v>0.24957879864307905</v>
      </c>
      <c r="X516" s="269">
        <v>0.24957752269390951</v>
      </c>
      <c r="Y516" s="269" t="e">
        <v>#DIV/0!</v>
      </c>
      <c r="Z516" s="269">
        <v>0.24957534743474136</v>
      </c>
      <c r="AA516" s="269">
        <v>0.24958137004078371</v>
      </c>
      <c r="AB516" s="269">
        <v>0.2495821485015067</v>
      </c>
      <c r="AC516" s="269">
        <v>0.20999991156299913</v>
      </c>
      <c r="AD516" s="269">
        <v>0.24956706103225598</v>
      </c>
      <c r="AE516" s="269">
        <v>0.24957720411676321</v>
      </c>
      <c r="AF516" s="269">
        <v>0.24957679272222796</v>
      </c>
      <c r="AG516" s="269">
        <v>0.24957658936712745</v>
      </c>
      <c r="AH516" s="269">
        <v>0.24959270012717519</v>
      </c>
      <c r="AI516" s="269">
        <v>0.11226496214282997</v>
      </c>
      <c r="AJ516" s="269">
        <v>0.20999608534201392</v>
      </c>
      <c r="AK516" s="269">
        <v>0.24957723435606563</v>
      </c>
      <c r="AL516" s="269">
        <v>0.24957931949296217</v>
      </c>
      <c r="AM516" s="269" t="e">
        <v>#DIV/0!</v>
      </c>
      <c r="AN516" s="269">
        <v>0.24957649115370181</v>
      </c>
      <c r="AO516" s="269" t="e">
        <v>#DIV/0!</v>
      </c>
      <c r="AP516" s="269">
        <v>0.24957644736565801</v>
      </c>
      <c r="AQ516" s="269">
        <v>0.24957646139637379</v>
      </c>
      <c r="AR516" s="269">
        <v>0.24957674175208788</v>
      </c>
      <c r="AS516" s="269">
        <v>0.24957200599546789</v>
      </c>
      <c r="AT516" s="269">
        <v>0.89851900831171561</v>
      </c>
      <c r="AU516" s="269">
        <v>0.24957666272195358</v>
      </c>
      <c r="AV516" s="269">
        <v>0.24957659799570284</v>
      </c>
      <c r="AW516" s="269" t="e">
        <v>#DIV/0!</v>
      </c>
      <c r="AX516" s="269" t="e">
        <v>#DIV/0!</v>
      </c>
      <c r="AY516" s="269" t="e">
        <v>#DIV/0!</v>
      </c>
      <c r="AZ516" s="269" t="e">
        <v>#DIV/0!</v>
      </c>
      <c r="BA516" s="269" t="e">
        <v>#DIV/0!</v>
      </c>
      <c r="BB516" s="269" t="e">
        <v>#DIV/0!</v>
      </c>
      <c r="BC516" s="269" t="e">
        <v>#DIV/0!</v>
      </c>
      <c r="BD516" s="269" t="e">
        <v>#DIV/0!</v>
      </c>
      <c r="BE516" s="269" t="e">
        <v>#DIV/0!</v>
      </c>
      <c r="BF516" s="269" t="e">
        <v>#DIV/0!</v>
      </c>
      <c r="BG516" s="269" t="e">
        <v>#DIV/0!</v>
      </c>
      <c r="BH516" s="269" t="e">
        <v>#DIV/0!</v>
      </c>
    </row>
    <row r="517" spans="2:60" ht="14.15" customHeight="1">
      <c r="B517" s="140"/>
      <c r="C517" s="146"/>
      <c r="J517" s="192" t="s">
        <v>1144</v>
      </c>
      <c r="K517" s="192" t="s">
        <v>1145</v>
      </c>
      <c r="L517" s="58">
        <v>7012</v>
      </c>
      <c r="M517" s="192">
        <v>7328</v>
      </c>
      <c r="N517" s="192">
        <v>7099</v>
      </c>
      <c r="AC517" s="192" t="s">
        <v>1146</v>
      </c>
      <c r="AE517" s="192">
        <v>7359</v>
      </c>
      <c r="AG517" s="192">
        <v>7048</v>
      </c>
      <c r="AI517" s="192" t="s">
        <v>1147</v>
      </c>
      <c r="AJ517" s="192">
        <v>6004</v>
      </c>
      <c r="AK517" s="192">
        <v>7581</v>
      </c>
      <c r="AM517" s="58">
        <v>6002</v>
      </c>
      <c r="AO517" s="192">
        <v>7587</v>
      </c>
      <c r="AT517" s="192" t="s">
        <v>1147</v>
      </c>
      <c r="AU517" s="192" t="s">
        <v>1147</v>
      </c>
      <c r="AZ517" s="192"/>
    </row>
    <row r="518" spans="2:60" ht="14.15" customHeight="1">
      <c r="D518" s="192" t="s">
        <v>1107</v>
      </c>
      <c r="L518" s="192" t="s">
        <v>1107</v>
      </c>
      <c r="M518" s="192" t="s">
        <v>1108</v>
      </c>
      <c r="N518" s="192" t="s">
        <v>1109</v>
      </c>
      <c r="AZ518" s="58" t="s">
        <v>1110</v>
      </c>
    </row>
    <row r="519" spans="2:60" ht="14.15" customHeight="1">
      <c r="B519" s="58" t="s">
        <v>1110</v>
      </c>
      <c r="C519" s="160">
        <v>0</v>
      </c>
    </row>
    <row r="520" spans="2:60" ht="14.15" customHeight="1">
      <c r="B520" s="58" t="s">
        <v>1148</v>
      </c>
      <c r="C520" s="160">
        <v>1611.7700581746176</v>
      </c>
    </row>
    <row r="521" spans="2:60" ht="14.15" customHeight="1">
      <c r="B521" s="58" t="s">
        <v>1149</v>
      </c>
      <c r="C521" s="135">
        <v>2.3499637785134837</v>
      </c>
    </row>
    <row r="522" spans="2:60" ht="14.15" customHeight="1">
      <c r="J522" s="58" t="s">
        <v>716</v>
      </c>
      <c r="AI522" s="168"/>
    </row>
    <row r="656" spans="1:60" s="111" customFormat="1" ht="14.15" customHeight="1">
      <c r="A656" s="159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  <c r="AU656" s="58"/>
      <c r="AV656" s="58"/>
      <c r="AW656" s="58"/>
      <c r="AX656" s="58"/>
      <c r="AY656" s="58"/>
      <c r="AZ656" s="58"/>
      <c r="BA656" s="58"/>
      <c r="BB656" s="58"/>
      <c r="BC656" s="58"/>
      <c r="BD656" s="58"/>
      <c r="BE656" s="58"/>
      <c r="BF656" s="58"/>
      <c r="BG656" s="58"/>
      <c r="BH656" s="58"/>
    </row>
    <row r="657" spans="1:60" s="111" customFormat="1" ht="14.15" customHeight="1">
      <c r="A657" s="159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  <c r="AW657" s="58"/>
      <c r="AX657" s="58"/>
      <c r="AY657" s="58"/>
      <c r="AZ657" s="58"/>
      <c r="BA657" s="58"/>
      <c r="BB657" s="58"/>
      <c r="BC657" s="58"/>
      <c r="BD657" s="58"/>
      <c r="BE657" s="58"/>
      <c r="BF657" s="58"/>
      <c r="BG657" s="58"/>
      <c r="BH657" s="58"/>
    </row>
    <row r="658" spans="1:60" s="111" customFormat="1" ht="14.15" customHeight="1">
      <c r="A658" s="159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  <c r="AU658" s="58"/>
      <c r="AV658" s="58"/>
      <c r="AW658" s="58"/>
      <c r="AX658" s="58"/>
      <c r="AY658" s="58"/>
      <c r="AZ658" s="58"/>
      <c r="BA658" s="58"/>
      <c r="BB658" s="58"/>
      <c r="BC658" s="58"/>
      <c r="BD658" s="58"/>
      <c r="BE658" s="58"/>
      <c r="BF658" s="58"/>
      <c r="BG658" s="58"/>
      <c r="BH658" s="58"/>
    </row>
    <row r="659" spans="1:60" s="111" customFormat="1" ht="14.15" customHeight="1">
      <c r="A659" s="159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8"/>
      <c r="BD659" s="58"/>
      <c r="BE659" s="58"/>
      <c r="BF659" s="58"/>
      <c r="BG659" s="58"/>
      <c r="BH659" s="58"/>
    </row>
    <row r="660" spans="1:60" s="111" customFormat="1" ht="14.15" customHeight="1">
      <c r="A660" s="159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  <c r="AW660" s="58"/>
      <c r="AX660" s="58"/>
      <c r="AY660" s="58"/>
      <c r="AZ660" s="58"/>
      <c r="BA660" s="58"/>
      <c r="BB660" s="58"/>
      <c r="BC660" s="58"/>
      <c r="BD660" s="58"/>
      <c r="BE660" s="58"/>
      <c r="BF660" s="58"/>
      <c r="BG660" s="58"/>
      <c r="BH660" s="58"/>
    </row>
    <row r="661" spans="1:60" s="111" customFormat="1" ht="14.15" customHeight="1">
      <c r="A661" s="159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  <c r="AW661" s="58"/>
      <c r="AX661" s="58"/>
      <c r="AY661" s="58"/>
      <c r="AZ661" s="58"/>
      <c r="BA661" s="58"/>
      <c r="BB661" s="58"/>
      <c r="BC661" s="58"/>
      <c r="BD661" s="58"/>
      <c r="BE661" s="58"/>
      <c r="BF661" s="58"/>
      <c r="BG661" s="58"/>
      <c r="BH661" s="58"/>
    </row>
    <row r="662" spans="1:60" s="111" customFormat="1" ht="14.15" customHeight="1">
      <c r="A662" s="159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  <c r="AU662" s="58"/>
      <c r="AV662" s="58"/>
      <c r="AW662" s="58"/>
      <c r="AX662" s="58"/>
      <c r="AY662" s="58"/>
      <c r="AZ662" s="58"/>
      <c r="BA662" s="58"/>
      <c r="BB662" s="58"/>
      <c r="BC662" s="58"/>
      <c r="BD662" s="58"/>
      <c r="BE662" s="58"/>
      <c r="BF662" s="58"/>
      <c r="BG662" s="58"/>
      <c r="BH662" s="58"/>
    </row>
    <row r="663" spans="1:60" s="111" customFormat="1" ht="14.15" customHeight="1">
      <c r="A663" s="159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  <c r="AU663" s="58"/>
      <c r="AV663" s="58"/>
      <c r="AW663" s="58"/>
      <c r="AX663" s="58"/>
      <c r="AY663" s="58"/>
      <c r="AZ663" s="58"/>
      <c r="BA663" s="58"/>
      <c r="BB663" s="58"/>
      <c r="BC663" s="58"/>
      <c r="BD663" s="58"/>
      <c r="BE663" s="58"/>
      <c r="BF663" s="58"/>
      <c r="BG663" s="58"/>
      <c r="BH663" s="58"/>
    </row>
    <row r="664" spans="1:60" s="111" customFormat="1" ht="14.15" customHeight="1">
      <c r="A664" s="159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8"/>
      <c r="BD664" s="58"/>
      <c r="BE664" s="58"/>
      <c r="BF664" s="58"/>
      <c r="BG664" s="58"/>
      <c r="BH664" s="58"/>
    </row>
    <row r="665" spans="1:60" s="111" customFormat="1" ht="14.15" customHeight="1">
      <c r="A665" s="159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  <c r="AU665" s="58"/>
      <c r="AV665" s="58"/>
      <c r="AW665" s="58"/>
      <c r="AX665" s="58"/>
      <c r="AY665" s="58"/>
      <c r="AZ665" s="58"/>
      <c r="BA665" s="58"/>
      <c r="BB665" s="58"/>
      <c r="BC665" s="58"/>
      <c r="BD665" s="58"/>
      <c r="BE665" s="58"/>
      <c r="BF665" s="58"/>
      <c r="BG665" s="58"/>
      <c r="BH665" s="58"/>
    </row>
    <row r="666" spans="1:60" s="111" customFormat="1" ht="14.15" customHeight="1">
      <c r="A666" s="159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  <c r="AU666" s="58"/>
      <c r="AV666" s="58"/>
      <c r="AW666" s="58"/>
      <c r="AX666" s="58"/>
      <c r="AY666" s="58"/>
      <c r="AZ666" s="58"/>
      <c r="BA666" s="58"/>
      <c r="BB666" s="58"/>
      <c r="BC666" s="58"/>
      <c r="BD666" s="58"/>
      <c r="BE666" s="58"/>
      <c r="BF666" s="58"/>
      <c r="BG666" s="58"/>
      <c r="BH666" s="58"/>
    </row>
    <row r="667" spans="1:60" s="111" customFormat="1" ht="14.15" customHeight="1">
      <c r="A667" s="159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  <c r="AW667" s="58"/>
      <c r="AX667" s="58"/>
      <c r="AY667" s="58"/>
      <c r="AZ667" s="58"/>
      <c r="BA667" s="58"/>
      <c r="BB667" s="58"/>
      <c r="BC667" s="58"/>
      <c r="BD667" s="58"/>
      <c r="BE667" s="58"/>
      <c r="BF667" s="58"/>
      <c r="BG667" s="58"/>
      <c r="BH667" s="58"/>
    </row>
    <row r="668" spans="1:60" s="111" customFormat="1" ht="14.15" customHeight="1">
      <c r="A668" s="159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  <c r="AU668" s="58"/>
      <c r="AV668" s="58"/>
      <c r="AW668" s="58"/>
      <c r="AX668" s="58"/>
      <c r="AY668" s="58"/>
      <c r="AZ668" s="58"/>
      <c r="BA668" s="58"/>
      <c r="BB668" s="58"/>
      <c r="BC668" s="58"/>
      <c r="BD668" s="58"/>
      <c r="BE668" s="58"/>
      <c r="BF668" s="58"/>
      <c r="BG668" s="58"/>
      <c r="BH668" s="58"/>
    </row>
    <row r="669" spans="1:60" s="111" customFormat="1" ht="14.15" customHeight="1">
      <c r="A669" s="159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8"/>
      <c r="BD669" s="58"/>
      <c r="BE669" s="58"/>
      <c r="BF669" s="58"/>
      <c r="BG669" s="58"/>
      <c r="BH669" s="58"/>
    </row>
    <row r="670" spans="1:60" s="111" customFormat="1" ht="14.15" customHeight="1">
      <c r="A670" s="159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  <c r="AU670" s="58"/>
      <c r="AV670" s="58"/>
      <c r="AW670" s="58"/>
      <c r="AX670" s="58"/>
      <c r="AY670" s="58"/>
      <c r="AZ670" s="58"/>
      <c r="BA670" s="58"/>
      <c r="BB670" s="58"/>
      <c r="BC670" s="58"/>
      <c r="BD670" s="58"/>
      <c r="BE670" s="58"/>
      <c r="BF670" s="58"/>
      <c r="BG670" s="58"/>
      <c r="BH670" s="58"/>
    </row>
    <row r="671" spans="1:60" s="111" customFormat="1" ht="14.15" customHeight="1">
      <c r="A671" s="159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58"/>
      <c r="BD671" s="58"/>
      <c r="BE671" s="58"/>
      <c r="BF671" s="58"/>
      <c r="BG671" s="58"/>
      <c r="BH671" s="58"/>
    </row>
    <row r="672" spans="1:60" s="111" customFormat="1" ht="14.15" customHeight="1">
      <c r="A672" s="159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  <c r="AU672" s="58"/>
      <c r="AV672" s="58"/>
      <c r="AW672" s="58"/>
      <c r="AX672" s="58"/>
      <c r="AY672" s="58"/>
      <c r="AZ672" s="58"/>
      <c r="BA672" s="58"/>
      <c r="BB672" s="58"/>
      <c r="BC672" s="58"/>
      <c r="BD672" s="58"/>
      <c r="BE672" s="58"/>
      <c r="BF672" s="58"/>
      <c r="BG672" s="58"/>
      <c r="BH672" s="58"/>
    </row>
    <row r="673" spans="1:60" s="111" customFormat="1" ht="14.15" customHeight="1">
      <c r="A673" s="159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  <c r="AW673" s="58"/>
      <c r="AX673" s="58"/>
      <c r="AY673" s="58"/>
      <c r="AZ673" s="58"/>
      <c r="BA673" s="58"/>
      <c r="BB673" s="58"/>
      <c r="BC673" s="58"/>
      <c r="BD673" s="58"/>
      <c r="BE673" s="58"/>
      <c r="BF673" s="58"/>
      <c r="BG673" s="58"/>
      <c r="BH673" s="58"/>
    </row>
    <row r="674" spans="1:60" s="111" customFormat="1" ht="14.15" customHeight="1">
      <c r="A674" s="159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8"/>
      <c r="BD674" s="58"/>
      <c r="BE674" s="58"/>
      <c r="BF674" s="58"/>
      <c r="BG674" s="58"/>
      <c r="BH674" s="58"/>
    </row>
    <row r="675" spans="1:60" s="111" customFormat="1" ht="14.15" customHeight="1">
      <c r="A675" s="159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  <c r="AU675" s="58"/>
      <c r="AV675" s="58"/>
      <c r="AW675" s="58"/>
      <c r="AX675" s="58"/>
      <c r="AY675" s="58"/>
      <c r="AZ675" s="58"/>
      <c r="BA675" s="58"/>
      <c r="BB675" s="58"/>
      <c r="BC675" s="58"/>
      <c r="BD675" s="58"/>
      <c r="BE675" s="58"/>
      <c r="BF675" s="58"/>
      <c r="BG675" s="58"/>
      <c r="BH675" s="58"/>
    </row>
    <row r="676" spans="1:60" s="111" customFormat="1" ht="14.15" customHeight="1">
      <c r="A676" s="159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  <c r="AU676" s="58"/>
      <c r="AV676" s="58"/>
      <c r="AW676" s="58"/>
      <c r="AX676" s="58"/>
      <c r="AY676" s="58"/>
      <c r="AZ676" s="58"/>
      <c r="BA676" s="58"/>
      <c r="BB676" s="58"/>
      <c r="BC676" s="58"/>
      <c r="BD676" s="58"/>
      <c r="BE676" s="58"/>
      <c r="BF676" s="58"/>
      <c r="BG676" s="58"/>
      <c r="BH676" s="58"/>
    </row>
    <row r="677" spans="1:60" s="111" customFormat="1" ht="14.15" customHeight="1">
      <c r="A677" s="159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  <c r="AZ677" s="58"/>
      <c r="BA677" s="58"/>
      <c r="BB677" s="58"/>
      <c r="BC677" s="58"/>
      <c r="BD677" s="58"/>
      <c r="BE677" s="58"/>
      <c r="BF677" s="58"/>
      <c r="BG677" s="58"/>
      <c r="BH677" s="58"/>
    </row>
    <row r="678" spans="1:60" s="111" customFormat="1" ht="14.15" customHeight="1">
      <c r="A678" s="159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  <c r="AU678" s="58"/>
      <c r="AV678" s="58"/>
      <c r="AW678" s="58"/>
      <c r="AX678" s="58"/>
      <c r="AY678" s="58"/>
      <c r="AZ678" s="58"/>
      <c r="BA678" s="58"/>
      <c r="BB678" s="58"/>
      <c r="BC678" s="58"/>
      <c r="BD678" s="58"/>
      <c r="BE678" s="58"/>
      <c r="BF678" s="58"/>
      <c r="BG678" s="58"/>
      <c r="BH678" s="58"/>
    </row>
    <row r="679" spans="1:60" s="111" customFormat="1" ht="14.15" customHeight="1">
      <c r="A679" s="159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8"/>
      <c r="BD679" s="58"/>
      <c r="BE679" s="58"/>
      <c r="BF679" s="58"/>
      <c r="BG679" s="58"/>
      <c r="BH679" s="58"/>
    </row>
    <row r="680" spans="1:60" s="111" customFormat="1" ht="14.15" customHeight="1">
      <c r="A680" s="159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  <c r="AU680" s="58"/>
      <c r="AV680" s="58"/>
      <c r="AW680" s="58"/>
      <c r="AX680" s="58"/>
      <c r="AY680" s="58"/>
      <c r="AZ680" s="58"/>
      <c r="BA680" s="58"/>
      <c r="BB680" s="58"/>
      <c r="BC680" s="58"/>
      <c r="BD680" s="58"/>
      <c r="BE680" s="58"/>
      <c r="BF680" s="58"/>
      <c r="BG680" s="58"/>
      <c r="BH680" s="58"/>
    </row>
    <row r="681" spans="1:60" s="111" customFormat="1" ht="14.15" customHeight="1">
      <c r="A681" s="159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  <c r="AZ681" s="58"/>
      <c r="BA681" s="58"/>
      <c r="BB681" s="58"/>
      <c r="BC681" s="58"/>
      <c r="BD681" s="58"/>
      <c r="BE681" s="58"/>
      <c r="BF681" s="58"/>
      <c r="BG681" s="58"/>
      <c r="BH681" s="58"/>
    </row>
    <row r="682" spans="1:60" s="111" customFormat="1" ht="14.15" customHeight="1">
      <c r="A682" s="159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  <c r="AW682" s="58"/>
      <c r="AX682" s="58"/>
      <c r="AY682" s="58"/>
      <c r="AZ682" s="58"/>
      <c r="BA682" s="58"/>
      <c r="BB682" s="58"/>
      <c r="BC682" s="58"/>
      <c r="BD682" s="58"/>
      <c r="BE682" s="58"/>
      <c r="BF682" s="58"/>
      <c r="BG682" s="58"/>
      <c r="BH682" s="58"/>
    </row>
    <row r="683" spans="1:60" s="111" customFormat="1" ht="14.15" customHeight="1">
      <c r="A683" s="159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  <c r="AU683" s="58"/>
      <c r="AV683" s="58"/>
      <c r="AW683" s="58"/>
      <c r="AX683" s="58"/>
      <c r="AY683" s="58"/>
      <c r="AZ683" s="58"/>
      <c r="BA683" s="58"/>
      <c r="BB683" s="58"/>
      <c r="BC683" s="58"/>
      <c r="BD683" s="58"/>
      <c r="BE683" s="58"/>
      <c r="BF683" s="58"/>
      <c r="BG683" s="58"/>
      <c r="BH683" s="58"/>
    </row>
    <row r="684" spans="1:60" s="111" customFormat="1" ht="14.15" customHeight="1">
      <c r="A684" s="159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  <c r="AU684" s="58"/>
      <c r="AV684" s="58"/>
      <c r="AW684" s="58"/>
      <c r="AX684" s="58"/>
      <c r="AY684" s="58"/>
      <c r="AZ684" s="58"/>
      <c r="BA684" s="58"/>
      <c r="BB684" s="58"/>
      <c r="BC684" s="58"/>
      <c r="BD684" s="58"/>
      <c r="BE684" s="58"/>
      <c r="BF684" s="58"/>
      <c r="BG684" s="58"/>
      <c r="BH684" s="58"/>
    </row>
    <row r="685" spans="1:60" s="111" customFormat="1" ht="14.15" customHeight="1">
      <c r="A685" s="159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  <c r="AW685" s="58"/>
      <c r="AX685" s="58"/>
      <c r="AY685" s="58"/>
      <c r="AZ685" s="58"/>
      <c r="BA685" s="58"/>
      <c r="BB685" s="58"/>
      <c r="BC685" s="58"/>
      <c r="BD685" s="58"/>
      <c r="BE685" s="58"/>
      <c r="BF685" s="58"/>
      <c r="BG685" s="58"/>
      <c r="BH685" s="58"/>
    </row>
    <row r="686" spans="1:60" s="111" customFormat="1" ht="14.15" customHeight="1">
      <c r="A686" s="159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8"/>
      <c r="BD686" s="58"/>
      <c r="BE686" s="58"/>
      <c r="BF686" s="58"/>
      <c r="BG686" s="58"/>
      <c r="BH686" s="58"/>
    </row>
    <row r="687" spans="1:60" s="111" customFormat="1" ht="14.15" customHeight="1">
      <c r="A687" s="159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  <c r="AW687" s="58"/>
      <c r="AX687" s="58"/>
      <c r="AY687" s="58"/>
      <c r="AZ687" s="58"/>
      <c r="BA687" s="58"/>
      <c r="BB687" s="58"/>
      <c r="BC687" s="58"/>
      <c r="BD687" s="58"/>
      <c r="BE687" s="58"/>
      <c r="BF687" s="58"/>
      <c r="BG687" s="58"/>
      <c r="BH687" s="58"/>
    </row>
    <row r="688" spans="1:60" s="111" customFormat="1" ht="14.15" customHeight="1">
      <c r="A688" s="159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  <c r="AU688" s="58"/>
      <c r="AV688" s="58"/>
      <c r="AW688" s="58"/>
      <c r="AX688" s="58"/>
      <c r="AY688" s="58"/>
      <c r="AZ688" s="58"/>
      <c r="BA688" s="58"/>
      <c r="BB688" s="58"/>
      <c r="BC688" s="58"/>
      <c r="BD688" s="58"/>
      <c r="BE688" s="58"/>
      <c r="BF688" s="58"/>
      <c r="BG688" s="58"/>
      <c r="BH688" s="58"/>
    </row>
    <row r="689" spans="1:60" s="111" customFormat="1" ht="14.15" customHeight="1">
      <c r="A689" s="159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  <c r="AU689" s="58"/>
      <c r="AV689" s="58"/>
      <c r="AW689" s="58"/>
      <c r="AX689" s="58"/>
      <c r="AY689" s="58"/>
      <c r="AZ689" s="58"/>
      <c r="BA689" s="58"/>
      <c r="BB689" s="58"/>
      <c r="BC689" s="58"/>
      <c r="BD689" s="58"/>
      <c r="BE689" s="58"/>
      <c r="BF689" s="58"/>
      <c r="BG689" s="58"/>
      <c r="BH689" s="58"/>
    </row>
    <row r="690" spans="1:60" s="111" customFormat="1" ht="14.15" customHeight="1">
      <c r="A690" s="159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  <c r="AU690" s="58"/>
      <c r="AV690" s="58"/>
      <c r="AW690" s="58"/>
      <c r="AX690" s="58"/>
      <c r="AY690" s="58"/>
      <c r="AZ690" s="58"/>
      <c r="BA690" s="58"/>
      <c r="BB690" s="58"/>
      <c r="BC690" s="58"/>
      <c r="BD690" s="58"/>
      <c r="BE690" s="58"/>
      <c r="BF690" s="58"/>
      <c r="BG690" s="58"/>
      <c r="BH690" s="58"/>
    </row>
    <row r="691" spans="1:60" s="111" customFormat="1" ht="14.15" customHeight="1">
      <c r="A691" s="159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8"/>
      <c r="BD691" s="58"/>
      <c r="BE691" s="58"/>
      <c r="BF691" s="58"/>
      <c r="BG691" s="58"/>
      <c r="BH691" s="58"/>
    </row>
    <row r="692" spans="1:60" s="111" customFormat="1" ht="14.15" customHeight="1">
      <c r="A692" s="159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  <c r="AW692" s="58"/>
      <c r="AX692" s="58"/>
      <c r="AY692" s="58"/>
      <c r="AZ692" s="58"/>
      <c r="BA692" s="58"/>
      <c r="BB692" s="58"/>
      <c r="BC692" s="58"/>
      <c r="BD692" s="58"/>
      <c r="BE692" s="58"/>
      <c r="BF692" s="58"/>
      <c r="BG692" s="58"/>
      <c r="BH692" s="58"/>
    </row>
    <row r="693" spans="1:60" s="111" customFormat="1" ht="14.15" customHeight="1">
      <c r="A693" s="159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  <c r="AU693" s="58"/>
      <c r="AV693" s="58"/>
      <c r="AW693" s="58"/>
      <c r="AX693" s="58"/>
      <c r="AY693" s="58"/>
      <c r="AZ693" s="58"/>
      <c r="BA693" s="58"/>
      <c r="BB693" s="58"/>
      <c r="BC693" s="58"/>
      <c r="BD693" s="58"/>
      <c r="BE693" s="58"/>
      <c r="BF693" s="58"/>
      <c r="BG693" s="58"/>
      <c r="BH693" s="58"/>
    </row>
    <row r="694" spans="1:60" s="111" customFormat="1" ht="14.15" customHeight="1">
      <c r="A694" s="159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  <c r="AU694" s="58"/>
      <c r="AV694" s="58"/>
      <c r="AW694" s="58"/>
      <c r="AX694" s="58"/>
      <c r="AY694" s="58"/>
      <c r="AZ694" s="58"/>
      <c r="BA694" s="58"/>
      <c r="BB694" s="58"/>
      <c r="BC694" s="58"/>
      <c r="BD694" s="58"/>
      <c r="BE694" s="58"/>
      <c r="BF694" s="58"/>
      <c r="BG694" s="58"/>
      <c r="BH694" s="58"/>
    </row>
    <row r="695" spans="1:60" s="111" customFormat="1" ht="14.15" customHeight="1">
      <c r="A695" s="159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  <c r="AU695" s="58"/>
      <c r="AV695" s="58"/>
      <c r="AW695" s="58"/>
      <c r="AX695" s="58"/>
      <c r="AY695" s="58"/>
      <c r="AZ695" s="58"/>
      <c r="BA695" s="58"/>
      <c r="BB695" s="58"/>
      <c r="BC695" s="58"/>
      <c r="BD695" s="58"/>
      <c r="BE695" s="58"/>
      <c r="BF695" s="58"/>
      <c r="BG695" s="58"/>
      <c r="BH695" s="58"/>
    </row>
    <row r="696" spans="1:60" s="111" customFormat="1" ht="14.15" customHeight="1">
      <c r="A696" s="159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8"/>
      <c r="BD696" s="58"/>
      <c r="BE696" s="58"/>
      <c r="BF696" s="58"/>
      <c r="BG696" s="58"/>
      <c r="BH696" s="58"/>
    </row>
    <row r="697" spans="1:60" s="111" customFormat="1" ht="14.15" customHeight="1">
      <c r="A697" s="159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  <c r="AU697" s="58"/>
      <c r="AV697" s="58"/>
      <c r="AW697" s="58"/>
      <c r="AX697" s="58"/>
      <c r="AY697" s="58"/>
      <c r="AZ697" s="58"/>
      <c r="BA697" s="58"/>
      <c r="BB697" s="58"/>
      <c r="BC697" s="58"/>
      <c r="BD697" s="58"/>
      <c r="BE697" s="58"/>
      <c r="BF697" s="58"/>
      <c r="BG697" s="58"/>
      <c r="BH697" s="58"/>
    </row>
    <row r="698" spans="1:60" s="111" customFormat="1" ht="14.15" customHeight="1">
      <c r="A698" s="159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  <c r="AW698" s="58"/>
      <c r="AX698" s="58"/>
      <c r="AY698" s="58"/>
      <c r="AZ698" s="58"/>
      <c r="BA698" s="58"/>
      <c r="BB698" s="58"/>
      <c r="BC698" s="58"/>
      <c r="BD698" s="58"/>
      <c r="BE698" s="58"/>
      <c r="BF698" s="58"/>
      <c r="BG698" s="58"/>
      <c r="BH698" s="58"/>
    </row>
    <row r="699" spans="1:60" s="111" customFormat="1" ht="14.15" customHeight="1">
      <c r="A699" s="159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58"/>
      <c r="BD699" s="58"/>
      <c r="BE699" s="58"/>
      <c r="BF699" s="58"/>
      <c r="BG699" s="58"/>
      <c r="BH699" s="58"/>
    </row>
    <row r="700" spans="1:60" s="111" customFormat="1" ht="14.15" customHeight="1">
      <c r="A700" s="159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  <c r="AU700" s="58"/>
      <c r="AV700" s="58"/>
      <c r="AW700" s="58"/>
      <c r="AX700" s="58"/>
      <c r="AY700" s="58"/>
      <c r="AZ700" s="58"/>
      <c r="BA700" s="58"/>
      <c r="BB700" s="58"/>
      <c r="BC700" s="58"/>
      <c r="BD700" s="58"/>
      <c r="BE700" s="58"/>
      <c r="BF700" s="58"/>
      <c r="BG700" s="58"/>
      <c r="BH700" s="58"/>
    </row>
    <row r="701" spans="1:60" s="111" customFormat="1" ht="14.15" customHeight="1">
      <c r="A701" s="159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8"/>
      <c r="BD701" s="58"/>
      <c r="BE701" s="58"/>
      <c r="BF701" s="58"/>
      <c r="BG701" s="58"/>
      <c r="BH701" s="58"/>
    </row>
    <row r="702" spans="1:60" s="111" customFormat="1" ht="14.15" customHeight="1">
      <c r="A702" s="159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  <c r="AU702" s="58"/>
      <c r="AV702" s="58"/>
      <c r="AW702" s="58"/>
      <c r="AX702" s="58"/>
      <c r="AY702" s="58"/>
      <c r="AZ702" s="58"/>
      <c r="BA702" s="58"/>
      <c r="BB702" s="58"/>
      <c r="BC702" s="58"/>
      <c r="BD702" s="58"/>
      <c r="BE702" s="58"/>
      <c r="BF702" s="58"/>
      <c r="BG702" s="58"/>
      <c r="BH702" s="58"/>
    </row>
    <row r="703" spans="1:60" s="111" customFormat="1" ht="14.15" customHeight="1">
      <c r="A703" s="159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  <c r="AW703" s="58"/>
      <c r="AX703" s="58"/>
      <c r="AY703" s="58"/>
      <c r="AZ703" s="58"/>
      <c r="BA703" s="58"/>
      <c r="BB703" s="58"/>
      <c r="BC703" s="58"/>
      <c r="BD703" s="58"/>
      <c r="BE703" s="58"/>
      <c r="BF703" s="58"/>
      <c r="BG703" s="58"/>
      <c r="BH703" s="58"/>
    </row>
    <row r="704" spans="1:60" s="111" customFormat="1" ht="14.15" customHeight="1">
      <c r="A704" s="159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  <c r="AW704" s="58"/>
      <c r="AX704" s="58"/>
      <c r="AY704" s="58"/>
      <c r="AZ704" s="58"/>
      <c r="BA704" s="58"/>
      <c r="BB704" s="58"/>
      <c r="BC704" s="58"/>
      <c r="BD704" s="58"/>
      <c r="BE704" s="58"/>
      <c r="BF704" s="58"/>
      <c r="BG704" s="58"/>
      <c r="BH704" s="58"/>
    </row>
    <row r="705" spans="1:60" s="111" customFormat="1" ht="14.15" customHeight="1">
      <c r="A705" s="159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  <c r="AW705" s="58"/>
      <c r="AX705" s="58"/>
      <c r="AY705" s="58"/>
      <c r="AZ705" s="58"/>
      <c r="BA705" s="58"/>
      <c r="BB705" s="58"/>
      <c r="BC705" s="58"/>
      <c r="BD705" s="58"/>
      <c r="BE705" s="58"/>
      <c r="BF705" s="58"/>
      <c r="BG705" s="58"/>
      <c r="BH705" s="58"/>
    </row>
    <row r="706" spans="1:60" s="111" customFormat="1" ht="14.15" customHeight="1">
      <c r="A706" s="159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8"/>
      <c r="BD706" s="58"/>
      <c r="BE706" s="58"/>
      <c r="BF706" s="58"/>
      <c r="BG706" s="58"/>
      <c r="BH706" s="58"/>
    </row>
    <row r="707" spans="1:60" s="111" customFormat="1" ht="14.15" customHeight="1">
      <c r="A707" s="159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  <c r="AZ707" s="58"/>
      <c r="BA707" s="58"/>
      <c r="BB707" s="58"/>
      <c r="BC707" s="58"/>
      <c r="BD707" s="58"/>
      <c r="BE707" s="58"/>
      <c r="BF707" s="58"/>
      <c r="BG707" s="58"/>
      <c r="BH707" s="58"/>
    </row>
    <row r="708" spans="1:60" s="111" customFormat="1" ht="14.15" customHeight="1">
      <c r="A708" s="159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  <c r="AW708" s="58"/>
      <c r="AX708" s="58"/>
      <c r="AY708" s="58"/>
      <c r="AZ708" s="58"/>
      <c r="BA708" s="58"/>
      <c r="BB708" s="58"/>
      <c r="BC708" s="58"/>
      <c r="BD708" s="58"/>
      <c r="BE708" s="58"/>
      <c r="BF708" s="58"/>
      <c r="BG708" s="58"/>
      <c r="BH708" s="58"/>
    </row>
    <row r="709" spans="1:60" s="111" customFormat="1" ht="14.15" customHeight="1">
      <c r="A709" s="159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  <c r="AU709" s="58"/>
      <c r="AV709" s="58"/>
      <c r="AW709" s="58"/>
      <c r="AX709" s="58"/>
      <c r="AY709" s="58"/>
      <c r="AZ709" s="58"/>
      <c r="BA709" s="58"/>
      <c r="BB709" s="58"/>
      <c r="BC709" s="58"/>
      <c r="BD709" s="58"/>
      <c r="BE709" s="58"/>
      <c r="BF709" s="58"/>
      <c r="BG709" s="58"/>
      <c r="BH709" s="58"/>
    </row>
    <row r="710" spans="1:60" s="111" customFormat="1" ht="14.15" customHeight="1">
      <c r="A710" s="159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  <c r="AU710" s="58"/>
      <c r="AV710" s="58"/>
      <c r="AW710" s="58"/>
      <c r="AX710" s="58"/>
      <c r="AY710" s="58"/>
      <c r="AZ710" s="58"/>
      <c r="BA710" s="58"/>
      <c r="BB710" s="58"/>
      <c r="BC710" s="58"/>
      <c r="BD710" s="58"/>
      <c r="BE710" s="58"/>
      <c r="BF710" s="58"/>
      <c r="BG710" s="58"/>
      <c r="BH710" s="58"/>
    </row>
    <row r="711" spans="1:60" s="111" customFormat="1" ht="14.15" customHeight="1">
      <c r="A711" s="159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8"/>
      <c r="BD711" s="58"/>
      <c r="BE711" s="58"/>
      <c r="BF711" s="58"/>
      <c r="BG711" s="58"/>
      <c r="BH711" s="58"/>
    </row>
    <row r="712" spans="1:60" s="111" customFormat="1" ht="14.15" customHeight="1">
      <c r="A712" s="159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  <c r="AW712" s="58"/>
      <c r="AX712" s="58"/>
      <c r="AY712" s="58"/>
      <c r="AZ712" s="58"/>
      <c r="BA712" s="58"/>
      <c r="BB712" s="58"/>
      <c r="BC712" s="58"/>
      <c r="BD712" s="58"/>
      <c r="BE712" s="58"/>
      <c r="BF712" s="58"/>
      <c r="BG712" s="58"/>
      <c r="BH712" s="58"/>
    </row>
    <row r="713" spans="1:60" s="111" customFormat="1" ht="14.15" customHeight="1">
      <c r="A713" s="159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  <c r="AZ713" s="58"/>
      <c r="BA713" s="58"/>
      <c r="BB713" s="58"/>
      <c r="BC713" s="58"/>
      <c r="BD713" s="58"/>
      <c r="BE713" s="58"/>
      <c r="BF713" s="58"/>
      <c r="BG713" s="58"/>
      <c r="BH713" s="58"/>
    </row>
    <row r="714" spans="1:60" s="111" customFormat="1" ht="14.15" customHeight="1">
      <c r="A714" s="159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  <c r="AZ714" s="58"/>
      <c r="BA714" s="58"/>
      <c r="BB714" s="58"/>
      <c r="BC714" s="58"/>
      <c r="BD714" s="58"/>
      <c r="BE714" s="58"/>
      <c r="BF714" s="58"/>
      <c r="BG714" s="58"/>
      <c r="BH714" s="58"/>
    </row>
    <row r="715" spans="1:60" s="111" customFormat="1" ht="14.15" customHeight="1">
      <c r="A715" s="159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  <c r="AW715" s="58"/>
      <c r="AX715" s="58"/>
      <c r="AY715" s="58"/>
      <c r="AZ715" s="58"/>
      <c r="BA715" s="58"/>
      <c r="BB715" s="58"/>
      <c r="BC715" s="58"/>
      <c r="BD715" s="58"/>
      <c r="BE715" s="58"/>
      <c r="BF715" s="58"/>
      <c r="BG715" s="58"/>
      <c r="BH715" s="58"/>
    </row>
    <row r="716" spans="1:60" s="111" customFormat="1" ht="14.15" customHeight="1">
      <c r="A716" s="159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8"/>
      <c r="BD716" s="58"/>
      <c r="BE716" s="58"/>
      <c r="BF716" s="58"/>
      <c r="BG716" s="58"/>
      <c r="BH716" s="58"/>
    </row>
    <row r="717" spans="1:60" s="111" customFormat="1" ht="14.15" customHeight="1">
      <c r="A717" s="159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  <c r="AU717" s="58"/>
      <c r="AV717" s="58"/>
      <c r="AW717" s="58"/>
      <c r="AX717" s="58"/>
      <c r="AY717" s="58"/>
      <c r="AZ717" s="58"/>
      <c r="BA717" s="58"/>
      <c r="BB717" s="58"/>
      <c r="BC717" s="58"/>
      <c r="BD717" s="58"/>
      <c r="BE717" s="58"/>
      <c r="BF717" s="58"/>
      <c r="BG717" s="58"/>
      <c r="BH717" s="58"/>
    </row>
    <row r="718" spans="1:60" s="111" customFormat="1" ht="14.15" customHeight="1">
      <c r="A718" s="159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  <c r="AU718" s="58"/>
      <c r="AV718" s="58"/>
      <c r="AW718" s="58"/>
      <c r="AX718" s="58"/>
      <c r="AY718" s="58"/>
      <c r="AZ718" s="58"/>
      <c r="BA718" s="58"/>
      <c r="BB718" s="58"/>
      <c r="BC718" s="58"/>
      <c r="BD718" s="58"/>
      <c r="BE718" s="58"/>
      <c r="BF718" s="58"/>
      <c r="BG718" s="58"/>
      <c r="BH718" s="58"/>
    </row>
    <row r="719" spans="1:60" s="111" customFormat="1" ht="14.15" customHeight="1">
      <c r="A719" s="159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  <c r="AW719" s="58"/>
      <c r="AX719" s="58"/>
      <c r="AY719" s="58"/>
      <c r="AZ719" s="58"/>
      <c r="BA719" s="58"/>
      <c r="BB719" s="58"/>
      <c r="BC719" s="58"/>
      <c r="BD719" s="58"/>
      <c r="BE719" s="58"/>
      <c r="BF719" s="58"/>
      <c r="BG719" s="58"/>
      <c r="BH719" s="58"/>
    </row>
    <row r="720" spans="1:60" s="111" customFormat="1" ht="14.15" customHeight="1">
      <c r="A720" s="159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  <c r="AW720" s="58"/>
      <c r="AX720" s="58"/>
      <c r="AY720" s="58"/>
      <c r="AZ720" s="58"/>
      <c r="BA720" s="58"/>
      <c r="BB720" s="58"/>
      <c r="BC720" s="58"/>
      <c r="BD720" s="58"/>
      <c r="BE720" s="58"/>
      <c r="BF720" s="58"/>
      <c r="BG720" s="58"/>
      <c r="BH720" s="58"/>
    </row>
    <row r="721" spans="1:60" s="111" customFormat="1" ht="14.15" customHeight="1">
      <c r="A721" s="159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8"/>
      <c r="BD721" s="58"/>
      <c r="BE721" s="58"/>
      <c r="BF721" s="58"/>
      <c r="BG721" s="58"/>
      <c r="BH721" s="58"/>
    </row>
    <row r="722" spans="1:60" s="111" customFormat="1" ht="14.15" customHeight="1">
      <c r="A722" s="159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  <c r="AU722" s="58"/>
      <c r="AV722" s="58"/>
      <c r="AW722" s="58"/>
      <c r="AX722" s="58"/>
      <c r="AY722" s="58"/>
      <c r="AZ722" s="58"/>
      <c r="BA722" s="58"/>
      <c r="BB722" s="58"/>
      <c r="BC722" s="58"/>
      <c r="BD722" s="58"/>
      <c r="BE722" s="58"/>
      <c r="BF722" s="58"/>
      <c r="BG722" s="58"/>
      <c r="BH722" s="58"/>
    </row>
    <row r="723" spans="1:60" s="111" customFormat="1" ht="14.15" customHeight="1">
      <c r="A723" s="159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  <c r="AU723" s="58"/>
      <c r="AV723" s="58"/>
      <c r="AW723" s="58"/>
      <c r="AX723" s="58"/>
      <c r="AY723" s="58"/>
      <c r="AZ723" s="58"/>
      <c r="BA723" s="58"/>
      <c r="BB723" s="58"/>
      <c r="BC723" s="58"/>
      <c r="BD723" s="58"/>
      <c r="BE723" s="58"/>
      <c r="BF723" s="58"/>
      <c r="BG723" s="58"/>
      <c r="BH723" s="58"/>
    </row>
    <row r="724" spans="1:60" s="111" customFormat="1" ht="14.15" customHeight="1">
      <c r="A724" s="159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  <c r="AU724" s="58"/>
      <c r="AV724" s="58"/>
      <c r="AW724" s="58"/>
      <c r="AX724" s="58"/>
      <c r="AY724" s="58"/>
      <c r="AZ724" s="58"/>
      <c r="BA724" s="58"/>
      <c r="BB724" s="58"/>
      <c r="BC724" s="58"/>
      <c r="BD724" s="58"/>
      <c r="BE724" s="58"/>
      <c r="BF724" s="58"/>
      <c r="BG724" s="58"/>
      <c r="BH724" s="58"/>
    </row>
    <row r="725" spans="1:60" s="111" customFormat="1" ht="14.15" customHeight="1">
      <c r="A725" s="159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  <c r="AW725" s="58"/>
      <c r="AX725" s="58"/>
      <c r="AY725" s="58"/>
      <c r="AZ725" s="58"/>
      <c r="BA725" s="58"/>
      <c r="BB725" s="58"/>
      <c r="BC725" s="58"/>
      <c r="BD725" s="58"/>
      <c r="BE725" s="58"/>
      <c r="BF725" s="58"/>
      <c r="BG725" s="58"/>
      <c r="BH725" s="58"/>
    </row>
    <row r="726" spans="1:60" s="111" customFormat="1" ht="14.15" customHeight="1">
      <c r="A726" s="159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8"/>
      <c r="BD726" s="58"/>
      <c r="BE726" s="58"/>
      <c r="BF726" s="58"/>
      <c r="BG726" s="58"/>
      <c r="BH726" s="58"/>
    </row>
    <row r="727" spans="1:60" s="111" customFormat="1" ht="14.15" customHeight="1">
      <c r="A727" s="159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  <c r="AW727" s="58"/>
      <c r="AX727" s="58"/>
      <c r="AY727" s="58"/>
      <c r="AZ727" s="58"/>
      <c r="BA727" s="58"/>
      <c r="BB727" s="58"/>
      <c r="BC727" s="58"/>
      <c r="BD727" s="58"/>
      <c r="BE727" s="58"/>
      <c r="BF727" s="58"/>
      <c r="BG727" s="58"/>
      <c r="BH727" s="58"/>
    </row>
    <row r="728" spans="1:60" s="111" customFormat="1" ht="14.15" customHeight="1">
      <c r="A728" s="159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  <c r="AU728" s="58"/>
      <c r="AV728" s="58"/>
      <c r="AW728" s="58"/>
      <c r="AX728" s="58"/>
      <c r="AY728" s="58"/>
      <c r="AZ728" s="58"/>
      <c r="BA728" s="58"/>
      <c r="BB728" s="58"/>
      <c r="BC728" s="58"/>
      <c r="BD728" s="58"/>
      <c r="BE728" s="58"/>
      <c r="BF728" s="58"/>
      <c r="BG728" s="58"/>
      <c r="BH728" s="58"/>
    </row>
    <row r="729" spans="1:60" s="111" customFormat="1" ht="14.15" customHeight="1">
      <c r="A729" s="159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  <c r="AU729" s="58"/>
      <c r="AV729" s="58"/>
      <c r="AW729" s="58"/>
      <c r="AX729" s="58"/>
      <c r="AY729" s="58"/>
      <c r="AZ729" s="58"/>
      <c r="BA729" s="58"/>
      <c r="BB729" s="58"/>
      <c r="BC729" s="58"/>
      <c r="BD729" s="58"/>
      <c r="BE729" s="58"/>
      <c r="BF729" s="58"/>
      <c r="BG729" s="58"/>
      <c r="BH729" s="58"/>
    </row>
    <row r="730" spans="1:60" s="111" customFormat="1" ht="14.15" customHeight="1">
      <c r="A730" s="159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  <c r="AU730" s="58"/>
      <c r="AV730" s="58"/>
      <c r="AW730" s="58"/>
      <c r="AX730" s="58"/>
      <c r="AY730" s="58"/>
      <c r="AZ730" s="58"/>
      <c r="BA730" s="58"/>
      <c r="BB730" s="58"/>
      <c r="BC730" s="58"/>
      <c r="BD730" s="58"/>
      <c r="BE730" s="58"/>
      <c r="BF730" s="58"/>
      <c r="BG730" s="58"/>
      <c r="BH730" s="58"/>
    </row>
    <row r="731" spans="1:60" s="111" customFormat="1" ht="14.15" customHeight="1">
      <c r="A731" s="159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8"/>
      <c r="BD731" s="58"/>
      <c r="BE731" s="58"/>
      <c r="BF731" s="58"/>
      <c r="BG731" s="58"/>
      <c r="BH731" s="58"/>
    </row>
    <row r="732" spans="1:60" s="111" customFormat="1" ht="14.15" customHeight="1">
      <c r="A732" s="159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  <c r="AU732" s="58"/>
      <c r="AV732" s="58"/>
      <c r="AW732" s="58"/>
      <c r="AX732" s="58"/>
      <c r="AY732" s="58"/>
      <c r="AZ732" s="58"/>
      <c r="BA732" s="58"/>
      <c r="BB732" s="58"/>
      <c r="BC732" s="58"/>
      <c r="BD732" s="58"/>
      <c r="BE732" s="58"/>
      <c r="BF732" s="58"/>
      <c r="BG732" s="58"/>
      <c r="BH732" s="58"/>
    </row>
    <row r="733" spans="1:60" s="111" customFormat="1" ht="14.15" customHeight="1">
      <c r="A733" s="159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  <c r="AW733" s="58"/>
      <c r="AX733" s="58"/>
      <c r="AY733" s="58"/>
      <c r="AZ733" s="58"/>
      <c r="BA733" s="58"/>
      <c r="BB733" s="58"/>
      <c r="BC733" s="58"/>
      <c r="BD733" s="58"/>
      <c r="BE733" s="58"/>
      <c r="BF733" s="58"/>
      <c r="BG733" s="58"/>
      <c r="BH733" s="58"/>
    </row>
    <row r="734" spans="1:60" s="111" customFormat="1" ht="14.15" customHeight="1">
      <c r="A734" s="159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  <c r="AU734" s="58"/>
      <c r="AV734" s="58"/>
      <c r="AW734" s="58"/>
      <c r="AX734" s="58"/>
      <c r="AY734" s="58"/>
      <c r="AZ734" s="58"/>
      <c r="BA734" s="58"/>
      <c r="BB734" s="58"/>
      <c r="BC734" s="58"/>
      <c r="BD734" s="58"/>
      <c r="BE734" s="58"/>
      <c r="BF734" s="58"/>
      <c r="BG734" s="58"/>
      <c r="BH734" s="58"/>
    </row>
    <row r="735" spans="1:60" s="111" customFormat="1" ht="14.15" customHeight="1">
      <c r="A735" s="159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  <c r="AW735" s="58"/>
      <c r="AX735" s="58"/>
      <c r="AY735" s="58"/>
      <c r="AZ735" s="58"/>
      <c r="BA735" s="58"/>
      <c r="BB735" s="58"/>
      <c r="BC735" s="58"/>
      <c r="BD735" s="58"/>
      <c r="BE735" s="58"/>
      <c r="BF735" s="58"/>
      <c r="BG735" s="58"/>
      <c r="BH735" s="58"/>
    </row>
    <row r="736" spans="1:60" s="111" customFormat="1" ht="14.15" customHeight="1">
      <c r="A736" s="159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8"/>
      <c r="BD736" s="58"/>
      <c r="BE736" s="58"/>
      <c r="BF736" s="58"/>
      <c r="BG736" s="58"/>
      <c r="BH736" s="58"/>
    </row>
    <row r="737" spans="1:60" s="111" customFormat="1" ht="14.15" customHeight="1">
      <c r="A737" s="159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  <c r="AZ737" s="58"/>
      <c r="BA737" s="58"/>
      <c r="BB737" s="58"/>
      <c r="BC737" s="58"/>
      <c r="BD737" s="58"/>
      <c r="BE737" s="58"/>
      <c r="BF737" s="58"/>
      <c r="BG737" s="58"/>
      <c r="BH737" s="58"/>
    </row>
    <row r="738" spans="1:60" s="111" customFormat="1" ht="14.15" customHeight="1">
      <c r="A738" s="159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  <c r="AW738" s="58"/>
      <c r="AX738" s="58"/>
      <c r="AY738" s="58"/>
      <c r="AZ738" s="58"/>
      <c r="BA738" s="58"/>
      <c r="BB738" s="58"/>
      <c r="BC738" s="58"/>
      <c r="BD738" s="58"/>
      <c r="BE738" s="58"/>
      <c r="BF738" s="58"/>
      <c r="BG738" s="58"/>
      <c r="BH738" s="58"/>
    </row>
    <row r="739" spans="1:60" s="111" customFormat="1" ht="14.15" customHeight="1">
      <c r="A739" s="159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  <c r="AU739" s="58"/>
      <c r="AV739" s="58"/>
      <c r="AW739" s="58"/>
      <c r="AX739" s="58"/>
      <c r="AY739" s="58"/>
      <c r="AZ739" s="58"/>
      <c r="BA739" s="58"/>
      <c r="BB739" s="58"/>
      <c r="BC739" s="58"/>
      <c r="BD739" s="58"/>
      <c r="BE739" s="58"/>
      <c r="BF739" s="58"/>
      <c r="BG739" s="58"/>
      <c r="BH739" s="58"/>
    </row>
    <row r="740" spans="1:60" s="111" customFormat="1" ht="14.15" customHeight="1">
      <c r="A740" s="159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  <c r="AU740" s="58"/>
      <c r="AV740" s="58"/>
      <c r="AW740" s="58"/>
      <c r="AX740" s="58"/>
      <c r="AY740" s="58"/>
      <c r="AZ740" s="58"/>
      <c r="BA740" s="58"/>
      <c r="BB740" s="58"/>
      <c r="BC740" s="58"/>
      <c r="BD740" s="58"/>
      <c r="BE740" s="58"/>
      <c r="BF740" s="58"/>
      <c r="BG740" s="58"/>
      <c r="BH740" s="58"/>
    </row>
    <row r="741" spans="1:60" s="111" customFormat="1" ht="14.15" customHeight="1">
      <c r="A741" s="159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8"/>
      <c r="BD741" s="58"/>
      <c r="BE741" s="58"/>
      <c r="BF741" s="58"/>
      <c r="BG741" s="58"/>
      <c r="BH741" s="58"/>
    </row>
    <row r="742" spans="1:60" s="111" customFormat="1" ht="14.15" customHeight="1">
      <c r="A742" s="159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  <c r="AW742" s="58"/>
      <c r="AX742" s="58"/>
      <c r="AY742" s="58"/>
      <c r="AZ742" s="58"/>
      <c r="BA742" s="58"/>
      <c r="BB742" s="58"/>
      <c r="BC742" s="58"/>
      <c r="BD742" s="58"/>
      <c r="BE742" s="58"/>
      <c r="BF742" s="58"/>
      <c r="BG742" s="58"/>
      <c r="BH742" s="58"/>
    </row>
    <row r="743" spans="1:60" s="111" customFormat="1" ht="14.15" customHeight="1">
      <c r="A743" s="159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  <c r="AW743" s="58"/>
      <c r="AX743" s="58"/>
      <c r="AY743" s="58"/>
      <c r="AZ743" s="58"/>
      <c r="BA743" s="58"/>
      <c r="BB743" s="58"/>
      <c r="BC743" s="58"/>
      <c r="BD743" s="58"/>
      <c r="BE743" s="58"/>
      <c r="BF743" s="58"/>
      <c r="BG743" s="58"/>
      <c r="BH743" s="58"/>
    </row>
    <row r="744" spans="1:60" s="111" customFormat="1" ht="14.15" customHeight="1">
      <c r="A744" s="159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  <c r="AW744" s="58"/>
      <c r="AX744" s="58"/>
      <c r="AY744" s="58"/>
      <c r="AZ744" s="58"/>
      <c r="BA744" s="58"/>
      <c r="BB744" s="58"/>
      <c r="BC744" s="58"/>
      <c r="BD744" s="58"/>
      <c r="BE744" s="58"/>
      <c r="BF744" s="58"/>
      <c r="BG744" s="58"/>
      <c r="BH744" s="58"/>
    </row>
    <row r="745" spans="1:60" s="111" customFormat="1" ht="14.15" customHeight="1">
      <c r="A745" s="159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  <c r="AW745" s="58"/>
      <c r="AX745" s="58"/>
      <c r="AY745" s="58"/>
      <c r="AZ745" s="58"/>
      <c r="BA745" s="58"/>
      <c r="BB745" s="58"/>
      <c r="BC745" s="58"/>
      <c r="BD745" s="58"/>
      <c r="BE745" s="58"/>
      <c r="BF745" s="58"/>
      <c r="BG745" s="58"/>
      <c r="BH745" s="58"/>
    </row>
    <row r="746" spans="1:60" s="111" customFormat="1" ht="14.15" customHeight="1">
      <c r="A746" s="159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8"/>
      <c r="BD746" s="58"/>
      <c r="BE746" s="58"/>
      <c r="BF746" s="58"/>
      <c r="BG746" s="58"/>
      <c r="BH746" s="58"/>
    </row>
    <row r="747" spans="1:60" s="111" customFormat="1" ht="14.15" customHeight="1">
      <c r="A747" s="159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  <c r="AW747" s="58"/>
      <c r="AX747" s="58"/>
      <c r="AY747" s="58"/>
      <c r="AZ747" s="58"/>
      <c r="BA747" s="58"/>
      <c r="BB747" s="58"/>
      <c r="BC747" s="58"/>
      <c r="BD747" s="58"/>
      <c r="BE747" s="58"/>
      <c r="BF747" s="58"/>
      <c r="BG747" s="58"/>
      <c r="BH747" s="58"/>
    </row>
    <row r="748" spans="1:60" s="111" customFormat="1" ht="14.15" customHeight="1">
      <c r="A748" s="159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  <c r="AW748" s="58"/>
      <c r="AX748" s="58"/>
      <c r="AY748" s="58"/>
      <c r="AZ748" s="58"/>
      <c r="BA748" s="58"/>
      <c r="BB748" s="58"/>
      <c r="BC748" s="58"/>
      <c r="BD748" s="58"/>
      <c r="BE748" s="58"/>
      <c r="BF748" s="58"/>
      <c r="BG748" s="58"/>
      <c r="BH748" s="58"/>
    </row>
    <row r="749" spans="1:60" s="111" customFormat="1" ht="14.15" customHeight="1">
      <c r="A749" s="159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  <c r="AW749" s="58"/>
      <c r="AX749" s="58"/>
      <c r="AY749" s="58"/>
      <c r="AZ749" s="58"/>
      <c r="BA749" s="58"/>
      <c r="BB749" s="58"/>
      <c r="BC749" s="58"/>
      <c r="BD749" s="58"/>
      <c r="BE749" s="58"/>
      <c r="BF749" s="58"/>
      <c r="BG749" s="58"/>
      <c r="BH749" s="58"/>
    </row>
    <row r="750" spans="1:60" s="111" customFormat="1" ht="14.15" customHeight="1">
      <c r="A750" s="159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  <c r="AU750" s="58"/>
      <c r="AV750" s="58"/>
      <c r="AW750" s="58"/>
      <c r="AX750" s="58"/>
      <c r="AY750" s="58"/>
      <c r="AZ750" s="58"/>
      <c r="BA750" s="58"/>
      <c r="BB750" s="58"/>
      <c r="BC750" s="58"/>
      <c r="BD750" s="58"/>
      <c r="BE750" s="58"/>
      <c r="BF750" s="58"/>
      <c r="BG750" s="58"/>
      <c r="BH750" s="58"/>
    </row>
    <row r="751" spans="1:60" s="111" customFormat="1" ht="14.15" customHeight="1">
      <c r="A751" s="159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8"/>
      <c r="BD751" s="58"/>
      <c r="BE751" s="58"/>
      <c r="BF751" s="58"/>
      <c r="BG751" s="58"/>
      <c r="BH751" s="58"/>
    </row>
    <row r="752" spans="1:60" s="111" customFormat="1" ht="14.15" customHeight="1">
      <c r="A752" s="159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111">
        <v>2100000000</v>
      </c>
      <c r="AA752" s="58"/>
      <c r="AB752" s="111">
        <v>50000</v>
      </c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  <c r="AU752" s="58"/>
      <c r="AV752" s="58"/>
      <c r="AW752" s="58"/>
      <c r="AX752" s="58"/>
      <c r="AY752" s="58"/>
      <c r="AZ752" s="58"/>
      <c r="BA752" s="58"/>
      <c r="BB752" s="58"/>
      <c r="BC752" s="58"/>
      <c r="BD752" s="58"/>
      <c r="BE752" s="58"/>
      <c r="BF752" s="58"/>
      <c r="BG752" s="58"/>
      <c r="BH752" s="58"/>
    </row>
    <row r="753" spans="1:60" s="111" customFormat="1" ht="14.15" customHeight="1">
      <c r="A753" s="159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138">
        <v>1.9000000000000001E-4</v>
      </c>
      <c r="AB753" s="270">
        <v>1.9000000000000001E-4</v>
      </c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  <c r="AU753" s="58"/>
      <c r="AV753" s="58"/>
      <c r="AW753" s="58"/>
      <c r="AX753" s="58"/>
      <c r="AY753" s="58"/>
      <c r="AZ753" s="58"/>
      <c r="BA753" s="58"/>
      <c r="BB753" s="58"/>
      <c r="BC753" s="58"/>
      <c r="BD753" s="58"/>
      <c r="BE753" s="58"/>
      <c r="BF753" s="58"/>
      <c r="BG753" s="58"/>
      <c r="BH753" s="58"/>
    </row>
    <row r="754" spans="1:60" s="111" customFormat="1" ht="14.15" customHeight="1">
      <c r="A754" s="159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111">
        <v>399000</v>
      </c>
      <c r="AB754" s="139">
        <v>9.5</v>
      </c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  <c r="AU754" s="58"/>
      <c r="AV754" s="58"/>
      <c r="AW754" s="58"/>
      <c r="AX754" s="58"/>
      <c r="AY754" s="58"/>
      <c r="AZ754" s="58"/>
      <c r="BA754" s="58"/>
      <c r="BB754" s="58"/>
      <c r="BC754" s="58"/>
      <c r="BD754" s="58"/>
      <c r="BE754" s="58"/>
      <c r="BF754" s="58"/>
      <c r="BG754" s="58"/>
      <c r="BH754" s="58"/>
    </row>
    <row r="755" spans="1:60" s="111" customFormat="1" ht="14.15" customHeight="1">
      <c r="A755" s="159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  <c r="AU755" s="58"/>
      <c r="AV755" s="58"/>
      <c r="AW755" s="58"/>
      <c r="AX755" s="58"/>
      <c r="AY755" s="58"/>
      <c r="AZ755" s="58"/>
      <c r="BA755" s="58"/>
      <c r="BB755" s="58"/>
      <c r="BC755" s="58"/>
      <c r="BD755" s="58"/>
      <c r="BE755" s="58"/>
      <c r="BF755" s="58"/>
      <c r="BG755" s="58"/>
      <c r="BH755" s="58"/>
    </row>
    <row r="756" spans="1:60" s="111" customFormat="1" ht="14.15" customHeight="1">
      <c r="A756" s="159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111">
        <v>400000</v>
      </c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8"/>
      <c r="BD756" s="58"/>
      <c r="BE756" s="58"/>
      <c r="BF756" s="58"/>
      <c r="BG756" s="58"/>
      <c r="BH756" s="58"/>
    </row>
    <row r="757" spans="1:60" s="111" customFormat="1" ht="14.15" customHeight="1">
      <c r="A757" s="159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271">
        <v>1.9047619047619048E-4</v>
      </c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  <c r="AU757" s="58"/>
      <c r="AV757" s="58"/>
      <c r="AW757" s="58"/>
      <c r="AX757" s="58"/>
      <c r="AY757" s="58"/>
      <c r="AZ757" s="58"/>
      <c r="BA757" s="58"/>
      <c r="BB757" s="58"/>
      <c r="BC757" s="58"/>
      <c r="BD757" s="58"/>
      <c r="BE757" s="58"/>
      <c r="BF757" s="58"/>
      <c r="BG757" s="58"/>
      <c r="BH757" s="58"/>
    </row>
    <row r="758" spans="1:60" s="111" customFormat="1" ht="14.15" customHeight="1">
      <c r="A758" s="159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  <c r="AU758" s="58"/>
      <c r="AV758" s="58"/>
      <c r="AW758" s="58"/>
      <c r="AX758" s="58"/>
      <c r="AY758" s="58"/>
      <c r="AZ758" s="58"/>
      <c r="BA758" s="58"/>
      <c r="BB758" s="58"/>
      <c r="BC758" s="58"/>
      <c r="BD758" s="58"/>
      <c r="BE758" s="58"/>
      <c r="BF758" s="58"/>
      <c r="BG758" s="58"/>
      <c r="BH758" s="58"/>
    </row>
    <row r="759" spans="1:60" s="111" customFormat="1" ht="14.15" customHeight="1">
      <c r="A759" s="159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  <c r="AU759" s="58"/>
      <c r="AV759" s="58"/>
      <c r="AW759" s="58"/>
      <c r="AX759" s="58"/>
      <c r="AY759" s="58"/>
      <c r="AZ759" s="58"/>
      <c r="BA759" s="58"/>
      <c r="BB759" s="58"/>
      <c r="BC759" s="58"/>
      <c r="BD759" s="58"/>
      <c r="BE759" s="58"/>
      <c r="BF759" s="58"/>
      <c r="BG759" s="58"/>
      <c r="BH759" s="58"/>
    </row>
    <row r="760" spans="1:60" s="111" customFormat="1" ht="14.15" customHeight="1">
      <c r="A760" s="159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  <c r="AU760" s="58"/>
      <c r="AV760" s="58"/>
      <c r="AW760" s="58"/>
      <c r="AX760" s="58"/>
      <c r="AY760" s="58"/>
      <c r="AZ760" s="58"/>
      <c r="BA760" s="58"/>
      <c r="BB760" s="58"/>
      <c r="BC760" s="58"/>
      <c r="BD760" s="58"/>
      <c r="BE760" s="58"/>
      <c r="BF760" s="58"/>
      <c r="BG760" s="58"/>
      <c r="BH760" s="58"/>
    </row>
    <row r="761" spans="1:60" s="111" customFormat="1" ht="14.15" customHeight="1">
      <c r="A761" s="159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8"/>
      <c r="BD761" s="58"/>
      <c r="BE761" s="58"/>
      <c r="BF761" s="58"/>
      <c r="BG761" s="58"/>
      <c r="BH761" s="58"/>
    </row>
    <row r="762" spans="1:60" s="111" customFormat="1" ht="14.15" customHeight="1">
      <c r="A762" s="159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  <c r="AU762" s="58"/>
      <c r="AV762" s="58"/>
      <c r="AW762" s="58"/>
      <c r="AX762" s="58"/>
      <c r="AY762" s="58"/>
      <c r="AZ762" s="58"/>
      <c r="BA762" s="58"/>
      <c r="BB762" s="58"/>
      <c r="BC762" s="58"/>
      <c r="BD762" s="58"/>
      <c r="BE762" s="58"/>
      <c r="BF762" s="58"/>
      <c r="BG762" s="58"/>
      <c r="BH762" s="58"/>
    </row>
    <row r="763" spans="1:60" s="111" customFormat="1" ht="14.15" customHeight="1">
      <c r="A763" s="159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  <c r="AU763" s="58"/>
      <c r="AV763" s="58"/>
      <c r="AW763" s="58"/>
      <c r="AX763" s="58"/>
      <c r="AY763" s="58"/>
      <c r="AZ763" s="58"/>
      <c r="BA763" s="58"/>
      <c r="BB763" s="58"/>
      <c r="BC763" s="58"/>
      <c r="BD763" s="58"/>
      <c r="BE763" s="58"/>
      <c r="BF763" s="58"/>
      <c r="BG763" s="58"/>
      <c r="BH763" s="58"/>
    </row>
    <row r="764" spans="1:60" s="111" customFormat="1" ht="14.15" customHeight="1">
      <c r="A764" s="159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  <c r="AU764" s="58"/>
      <c r="AV764" s="58"/>
      <c r="AW764" s="58"/>
      <c r="AX764" s="58"/>
      <c r="AY764" s="58"/>
      <c r="AZ764" s="58"/>
      <c r="BA764" s="58"/>
      <c r="BB764" s="58"/>
      <c r="BC764" s="58"/>
      <c r="BD764" s="58"/>
      <c r="BE764" s="58"/>
      <c r="BF764" s="58"/>
      <c r="BG764" s="58"/>
      <c r="BH764" s="58"/>
    </row>
    <row r="765" spans="1:60" s="111" customFormat="1" ht="14.15" customHeight="1">
      <c r="A765" s="159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  <c r="AU765" s="58"/>
      <c r="AV765" s="58"/>
      <c r="AW765" s="58"/>
      <c r="AX765" s="58"/>
      <c r="AY765" s="58"/>
      <c r="AZ765" s="58"/>
      <c r="BA765" s="58"/>
      <c r="BB765" s="58"/>
      <c r="BC765" s="58"/>
      <c r="BD765" s="58"/>
      <c r="BE765" s="58"/>
      <c r="BF765" s="58"/>
      <c r="BG765" s="58"/>
      <c r="BH765" s="58"/>
    </row>
    <row r="766" spans="1:60" s="111" customFormat="1" ht="14.15" customHeight="1">
      <c r="A766" s="159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8"/>
      <c r="BD766" s="58"/>
      <c r="BE766" s="58"/>
      <c r="BF766" s="58"/>
      <c r="BG766" s="58"/>
      <c r="BH766" s="58"/>
    </row>
    <row r="767" spans="1:60" s="111" customFormat="1" ht="14.15" customHeight="1">
      <c r="A767" s="159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  <c r="AU767" s="58"/>
      <c r="AV767" s="58"/>
      <c r="AW767" s="58"/>
      <c r="AX767" s="58"/>
      <c r="AY767" s="58"/>
      <c r="AZ767" s="58"/>
      <c r="BA767" s="58"/>
      <c r="BB767" s="58"/>
      <c r="BC767" s="58"/>
      <c r="BD767" s="58"/>
      <c r="BE767" s="58"/>
      <c r="BF767" s="58"/>
      <c r="BG767" s="58"/>
      <c r="BH767" s="58"/>
    </row>
    <row r="768" spans="1:60" s="111" customFormat="1" ht="14.15" customHeight="1">
      <c r="A768" s="159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  <c r="AU768" s="58"/>
      <c r="AV768" s="58"/>
      <c r="AW768" s="58"/>
      <c r="AX768" s="58"/>
      <c r="AY768" s="58"/>
      <c r="AZ768" s="58"/>
      <c r="BA768" s="58"/>
      <c r="BB768" s="58"/>
      <c r="BC768" s="58"/>
      <c r="BD768" s="58"/>
      <c r="BE768" s="58"/>
      <c r="BF768" s="58"/>
      <c r="BG768" s="58"/>
      <c r="BH768" s="58"/>
    </row>
    <row r="769" spans="1:60" s="111" customFormat="1" ht="14.15" customHeight="1">
      <c r="A769" s="159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  <c r="AU769" s="58"/>
      <c r="AV769" s="58"/>
      <c r="AW769" s="58"/>
      <c r="AX769" s="58"/>
      <c r="AY769" s="58"/>
      <c r="AZ769" s="58"/>
      <c r="BA769" s="58"/>
      <c r="BB769" s="58"/>
      <c r="BC769" s="58"/>
      <c r="BD769" s="58"/>
      <c r="BE769" s="58"/>
      <c r="BF769" s="58"/>
      <c r="BG769" s="58"/>
      <c r="BH769" s="58"/>
    </row>
    <row r="770" spans="1:60" s="111" customFormat="1" ht="14.15" customHeight="1">
      <c r="A770" s="159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  <c r="AU770" s="58"/>
      <c r="AV770" s="58"/>
      <c r="AW770" s="58"/>
      <c r="AX770" s="58"/>
      <c r="AY770" s="58"/>
      <c r="AZ770" s="58"/>
      <c r="BA770" s="58"/>
      <c r="BB770" s="58"/>
      <c r="BC770" s="58"/>
      <c r="BD770" s="58"/>
      <c r="BE770" s="58"/>
      <c r="BF770" s="58"/>
      <c r="BG770" s="58"/>
      <c r="BH770" s="58"/>
    </row>
    <row r="771" spans="1:60" s="111" customFormat="1" ht="14.15" customHeight="1">
      <c r="A771" s="159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8"/>
      <c r="BD771" s="58"/>
      <c r="BE771" s="58"/>
      <c r="BF771" s="58"/>
      <c r="BG771" s="58"/>
      <c r="BH771" s="58"/>
    </row>
    <row r="772" spans="1:60" s="111" customFormat="1" ht="14.15" customHeight="1">
      <c r="A772" s="159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  <c r="AU772" s="58"/>
      <c r="AV772" s="58"/>
      <c r="AW772" s="58"/>
      <c r="AX772" s="58"/>
      <c r="AY772" s="58"/>
      <c r="AZ772" s="58"/>
      <c r="BA772" s="58"/>
      <c r="BB772" s="58"/>
      <c r="BC772" s="58"/>
      <c r="BD772" s="58"/>
      <c r="BE772" s="58"/>
      <c r="BF772" s="58"/>
      <c r="BG772" s="58"/>
      <c r="BH772" s="58"/>
    </row>
    <row r="773" spans="1:60" s="111" customFormat="1" ht="14.15" customHeight="1">
      <c r="A773" s="159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  <c r="AU773" s="58"/>
      <c r="AV773" s="58"/>
      <c r="AW773" s="58"/>
      <c r="AX773" s="58"/>
      <c r="AY773" s="58"/>
      <c r="AZ773" s="58"/>
      <c r="BA773" s="58"/>
      <c r="BB773" s="58"/>
      <c r="BC773" s="58"/>
      <c r="BD773" s="58"/>
      <c r="BE773" s="58"/>
      <c r="BF773" s="58"/>
      <c r="BG773" s="58"/>
      <c r="BH773" s="58"/>
    </row>
    <row r="774" spans="1:60" s="111" customFormat="1" ht="14.15" customHeight="1">
      <c r="A774" s="159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  <c r="AU774" s="58"/>
      <c r="AV774" s="58"/>
      <c r="AW774" s="58"/>
      <c r="AX774" s="58"/>
      <c r="AY774" s="58"/>
      <c r="AZ774" s="58"/>
      <c r="BA774" s="58"/>
      <c r="BB774" s="58"/>
      <c r="BC774" s="58"/>
      <c r="BD774" s="58"/>
      <c r="BE774" s="58"/>
      <c r="BF774" s="58"/>
      <c r="BG774" s="58"/>
      <c r="BH774" s="58"/>
    </row>
    <row r="775" spans="1:60" s="111" customFormat="1" ht="14.15" customHeight="1">
      <c r="A775" s="159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  <c r="AU775" s="58"/>
      <c r="AV775" s="58"/>
      <c r="AW775" s="58"/>
      <c r="AX775" s="58"/>
      <c r="AY775" s="58"/>
      <c r="AZ775" s="58"/>
      <c r="BA775" s="58"/>
      <c r="BB775" s="58"/>
      <c r="BC775" s="58"/>
      <c r="BD775" s="58"/>
      <c r="BE775" s="58"/>
      <c r="BF775" s="58"/>
      <c r="BG775" s="58"/>
      <c r="BH775" s="58"/>
    </row>
    <row r="776" spans="1:60" s="111" customFormat="1" ht="14.15" customHeight="1">
      <c r="A776" s="159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8"/>
      <c r="BD776" s="58"/>
      <c r="BE776" s="58"/>
      <c r="BF776" s="58"/>
      <c r="BG776" s="58"/>
      <c r="BH776" s="58"/>
    </row>
    <row r="777" spans="1:60" s="111" customFormat="1" ht="14.15" customHeight="1">
      <c r="A777" s="159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  <c r="AW777" s="58"/>
      <c r="AX777" s="58"/>
      <c r="AY777" s="58"/>
      <c r="AZ777" s="58"/>
      <c r="BA777" s="58"/>
      <c r="BB777" s="58"/>
      <c r="BC777" s="58"/>
      <c r="BD777" s="58"/>
      <c r="BE777" s="58"/>
      <c r="BF777" s="58"/>
      <c r="BG777" s="58"/>
      <c r="BH777" s="58"/>
    </row>
    <row r="778" spans="1:60" s="111" customFormat="1" ht="14.15" customHeight="1">
      <c r="A778" s="159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  <c r="AW778" s="58"/>
      <c r="AX778" s="58"/>
      <c r="AY778" s="58"/>
      <c r="AZ778" s="58"/>
      <c r="BA778" s="58"/>
      <c r="BB778" s="58"/>
      <c r="BC778" s="58"/>
      <c r="BD778" s="58"/>
      <c r="BE778" s="58"/>
      <c r="BF778" s="58"/>
      <c r="BG778" s="58"/>
      <c r="BH778" s="58"/>
    </row>
    <row r="779" spans="1:60" s="111" customFormat="1" ht="14.15" customHeight="1">
      <c r="A779" s="159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  <c r="AW779" s="58"/>
      <c r="AX779" s="58"/>
      <c r="AY779" s="58"/>
      <c r="AZ779" s="58"/>
      <c r="BA779" s="58"/>
      <c r="BB779" s="58"/>
      <c r="BC779" s="58"/>
      <c r="BD779" s="58"/>
      <c r="BE779" s="58"/>
      <c r="BF779" s="58"/>
      <c r="BG779" s="58"/>
      <c r="BH779" s="58"/>
    </row>
    <row r="780" spans="1:60" s="111" customFormat="1" ht="14.15" customHeight="1">
      <c r="A780" s="159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  <c r="AV780" s="58"/>
      <c r="AW780" s="58"/>
      <c r="AX780" s="58"/>
      <c r="AY780" s="58"/>
      <c r="AZ780" s="58"/>
      <c r="BA780" s="58"/>
      <c r="BB780" s="58"/>
      <c r="BC780" s="58"/>
      <c r="BD780" s="58"/>
      <c r="BE780" s="58"/>
      <c r="BF780" s="58"/>
      <c r="BG780" s="58"/>
      <c r="BH780" s="58"/>
    </row>
    <row r="781" spans="1:60" s="111" customFormat="1" ht="14.15" customHeight="1">
      <c r="A781" s="159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8"/>
      <c r="BD781" s="58"/>
      <c r="BE781" s="58"/>
      <c r="BF781" s="58"/>
      <c r="BG781" s="58"/>
      <c r="BH781" s="58"/>
    </row>
    <row r="782" spans="1:60" s="111" customFormat="1" ht="14.15" customHeight="1">
      <c r="A782" s="159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  <c r="AU782" s="58"/>
      <c r="AV782" s="58"/>
      <c r="AW782" s="58"/>
      <c r="AX782" s="58"/>
      <c r="AY782" s="58"/>
      <c r="AZ782" s="58"/>
      <c r="BA782" s="58"/>
      <c r="BB782" s="58"/>
      <c r="BC782" s="58"/>
      <c r="BD782" s="58"/>
      <c r="BE782" s="58"/>
      <c r="BF782" s="58"/>
      <c r="BG782" s="58"/>
      <c r="BH782" s="58"/>
    </row>
    <row r="783" spans="1:60" s="111" customFormat="1" ht="14.15" customHeight="1">
      <c r="A783" s="159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  <c r="AW783" s="58"/>
      <c r="AX783" s="58"/>
      <c r="AY783" s="58"/>
      <c r="AZ783" s="58"/>
      <c r="BA783" s="58"/>
      <c r="BB783" s="58"/>
      <c r="BC783" s="58"/>
      <c r="BD783" s="58"/>
      <c r="BE783" s="58"/>
      <c r="BF783" s="58"/>
      <c r="BG783" s="58"/>
      <c r="BH783" s="58"/>
    </row>
    <row r="784" spans="1:60" s="111" customFormat="1" ht="14.15" customHeight="1">
      <c r="A784" s="159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  <c r="AU784" s="58"/>
      <c r="AV784" s="58"/>
      <c r="AW784" s="58"/>
      <c r="AX784" s="58"/>
      <c r="AY784" s="58"/>
      <c r="AZ784" s="58"/>
      <c r="BA784" s="58"/>
      <c r="BB784" s="58"/>
      <c r="BC784" s="58"/>
      <c r="BD784" s="58"/>
      <c r="BE784" s="58"/>
      <c r="BF784" s="58"/>
      <c r="BG784" s="58"/>
      <c r="BH784" s="58"/>
    </row>
    <row r="785" spans="1:60" s="111" customFormat="1" ht="14.15" customHeight="1">
      <c r="A785" s="159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  <c r="AU785" s="58"/>
      <c r="AV785" s="58"/>
      <c r="AW785" s="58"/>
      <c r="AX785" s="58"/>
      <c r="AY785" s="58"/>
      <c r="AZ785" s="58"/>
      <c r="BA785" s="58"/>
      <c r="BB785" s="58"/>
      <c r="BC785" s="58"/>
      <c r="BD785" s="58"/>
      <c r="BE785" s="58"/>
      <c r="BF785" s="58"/>
      <c r="BG785" s="58"/>
      <c r="BH785" s="58"/>
    </row>
    <row r="786" spans="1:60" s="111" customFormat="1" ht="14.15" customHeight="1">
      <c r="A786" s="159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8"/>
      <c r="BD786" s="58"/>
      <c r="BE786" s="58"/>
      <c r="BF786" s="58"/>
      <c r="BG786" s="58"/>
      <c r="BH786" s="58"/>
    </row>
    <row r="787" spans="1:60" s="111" customFormat="1" ht="14.15" customHeight="1">
      <c r="A787" s="159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  <c r="AU787" s="58"/>
      <c r="AV787" s="58"/>
      <c r="AW787" s="58"/>
      <c r="AX787" s="58"/>
      <c r="AY787" s="58"/>
      <c r="AZ787" s="58"/>
      <c r="BA787" s="58"/>
      <c r="BB787" s="58"/>
      <c r="BC787" s="58"/>
      <c r="BD787" s="58"/>
      <c r="BE787" s="58"/>
      <c r="BF787" s="58"/>
      <c r="BG787" s="58"/>
      <c r="BH787" s="58"/>
    </row>
    <row r="788" spans="1:60" s="111" customFormat="1" ht="14.15" customHeight="1">
      <c r="A788" s="159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  <c r="AU788" s="58"/>
      <c r="AV788" s="58"/>
      <c r="AW788" s="58"/>
      <c r="AX788" s="58"/>
      <c r="AY788" s="58"/>
      <c r="AZ788" s="58"/>
      <c r="BA788" s="58"/>
      <c r="BB788" s="58"/>
      <c r="BC788" s="58"/>
      <c r="BD788" s="58"/>
      <c r="BE788" s="58"/>
      <c r="BF788" s="58"/>
      <c r="BG788" s="58"/>
      <c r="BH788" s="58"/>
    </row>
    <row r="789" spans="1:60" s="111" customFormat="1" ht="14.15" customHeight="1">
      <c r="A789" s="159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  <c r="AU789" s="58"/>
      <c r="AV789" s="58"/>
      <c r="AW789" s="58"/>
      <c r="AX789" s="58"/>
      <c r="AY789" s="58"/>
      <c r="AZ789" s="58"/>
      <c r="BA789" s="58"/>
      <c r="BB789" s="58"/>
      <c r="BC789" s="58"/>
      <c r="BD789" s="58"/>
      <c r="BE789" s="58"/>
      <c r="BF789" s="58"/>
      <c r="BG789" s="58"/>
      <c r="BH789" s="58"/>
    </row>
    <row r="790" spans="1:60" s="111" customFormat="1" ht="14.15" customHeight="1">
      <c r="A790" s="159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  <c r="AU790" s="58"/>
      <c r="AV790" s="58"/>
      <c r="AW790" s="58"/>
      <c r="AX790" s="58"/>
      <c r="AY790" s="58"/>
      <c r="AZ790" s="58"/>
      <c r="BA790" s="58"/>
      <c r="BB790" s="58"/>
      <c r="BC790" s="58"/>
      <c r="BD790" s="58"/>
      <c r="BE790" s="58"/>
      <c r="BF790" s="58"/>
      <c r="BG790" s="58"/>
      <c r="BH790" s="58"/>
    </row>
    <row r="791" spans="1:60" s="111" customFormat="1" ht="14.15" customHeight="1">
      <c r="A791" s="159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8"/>
      <c r="BD791" s="58"/>
      <c r="BE791" s="58"/>
      <c r="BF791" s="58"/>
      <c r="BG791" s="58"/>
      <c r="BH791" s="58"/>
    </row>
    <row r="792" spans="1:60" s="111" customFormat="1" ht="14.15" customHeight="1">
      <c r="A792" s="159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  <c r="AU792" s="58"/>
      <c r="AV792" s="58"/>
      <c r="AW792" s="58"/>
      <c r="AX792" s="58"/>
      <c r="AY792" s="58"/>
      <c r="AZ792" s="58"/>
      <c r="BA792" s="58"/>
      <c r="BB792" s="58"/>
      <c r="BC792" s="58"/>
      <c r="BD792" s="58"/>
      <c r="BE792" s="58"/>
      <c r="BF792" s="58"/>
      <c r="BG792" s="58"/>
      <c r="BH792" s="58"/>
    </row>
    <row r="793" spans="1:60" s="111" customFormat="1" ht="14.15" customHeight="1">
      <c r="A793" s="159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  <c r="AU793" s="58"/>
      <c r="AV793" s="58"/>
      <c r="AW793" s="58"/>
      <c r="AX793" s="58"/>
      <c r="AY793" s="58"/>
      <c r="AZ793" s="58"/>
      <c r="BA793" s="58"/>
      <c r="BB793" s="58"/>
      <c r="BC793" s="58"/>
      <c r="BD793" s="58"/>
      <c r="BE793" s="58"/>
      <c r="BF793" s="58"/>
      <c r="BG793" s="58"/>
      <c r="BH793" s="58"/>
    </row>
    <row r="794" spans="1:60" s="111" customFormat="1" ht="14.15" customHeight="1">
      <c r="A794" s="159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  <c r="AU794" s="58"/>
      <c r="AV794" s="58"/>
      <c r="AW794" s="58"/>
      <c r="AX794" s="58"/>
      <c r="AY794" s="58"/>
      <c r="AZ794" s="58"/>
      <c r="BA794" s="58"/>
      <c r="BB794" s="58"/>
      <c r="BC794" s="58"/>
      <c r="BD794" s="58"/>
      <c r="BE794" s="58"/>
      <c r="BF794" s="58"/>
      <c r="BG794" s="58"/>
      <c r="BH794" s="58"/>
    </row>
    <row r="795" spans="1:60" s="111" customFormat="1" ht="14.15" customHeight="1">
      <c r="A795" s="159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  <c r="AW795" s="58"/>
      <c r="AX795" s="58"/>
      <c r="AY795" s="58"/>
      <c r="AZ795" s="58"/>
      <c r="BA795" s="58"/>
      <c r="BB795" s="58"/>
      <c r="BC795" s="58"/>
      <c r="BD795" s="58"/>
      <c r="BE795" s="58"/>
      <c r="BF795" s="58"/>
      <c r="BG795" s="58"/>
      <c r="BH795" s="58"/>
    </row>
    <row r="796" spans="1:60" s="111" customFormat="1" ht="14.15" customHeight="1">
      <c r="A796" s="159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8"/>
      <c r="BD796" s="58"/>
      <c r="BE796" s="58"/>
      <c r="BF796" s="58"/>
      <c r="BG796" s="58"/>
      <c r="BH796" s="58"/>
    </row>
    <row r="797" spans="1:60" s="111" customFormat="1" ht="14.15" customHeight="1">
      <c r="A797" s="159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  <c r="AU797" s="58"/>
      <c r="AV797" s="58"/>
      <c r="AW797" s="58"/>
      <c r="AX797" s="58"/>
      <c r="AY797" s="58"/>
      <c r="AZ797" s="58"/>
      <c r="BA797" s="58"/>
      <c r="BB797" s="58"/>
      <c r="BC797" s="58"/>
      <c r="BD797" s="58"/>
      <c r="BE797" s="58"/>
      <c r="BF797" s="58"/>
      <c r="BG797" s="58"/>
      <c r="BH797" s="58"/>
    </row>
    <row r="798" spans="1:60" s="111" customFormat="1" ht="14.15" customHeight="1">
      <c r="A798" s="159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  <c r="AU798" s="58"/>
      <c r="AV798" s="58"/>
      <c r="AW798" s="58"/>
      <c r="AX798" s="58"/>
      <c r="AY798" s="58"/>
      <c r="AZ798" s="58"/>
      <c r="BA798" s="58"/>
      <c r="BB798" s="58"/>
      <c r="BC798" s="58"/>
      <c r="BD798" s="58"/>
      <c r="BE798" s="58"/>
      <c r="BF798" s="58"/>
      <c r="BG798" s="58"/>
      <c r="BH798" s="58"/>
    </row>
    <row r="799" spans="1:60" s="111" customFormat="1" ht="14.15" customHeight="1">
      <c r="A799" s="159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  <c r="AU799" s="58"/>
      <c r="AV799" s="58"/>
      <c r="AW799" s="58"/>
      <c r="AX799" s="58"/>
      <c r="AY799" s="58"/>
      <c r="AZ799" s="58"/>
      <c r="BA799" s="58"/>
      <c r="BB799" s="58"/>
      <c r="BC799" s="58"/>
      <c r="BD799" s="58"/>
      <c r="BE799" s="58"/>
      <c r="BF799" s="58"/>
      <c r="BG799" s="58"/>
      <c r="BH799" s="58"/>
    </row>
    <row r="800" spans="1:60" s="111" customFormat="1" ht="14.15" customHeight="1">
      <c r="A800" s="159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  <c r="AU800" s="58"/>
      <c r="AV800" s="58"/>
      <c r="AW800" s="58"/>
      <c r="AX800" s="58"/>
      <c r="AY800" s="58"/>
      <c r="AZ800" s="58"/>
      <c r="BA800" s="58"/>
      <c r="BB800" s="58"/>
      <c r="BC800" s="58"/>
      <c r="BD800" s="58"/>
      <c r="BE800" s="58"/>
      <c r="BF800" s="58"/>
      <c r="BG800" s="58"/>
      <c r="BH800" s="58"/>
    </row>
    <row r="801" spans="1:60" s="111" customFormat="1" ht="14.15" customHeight="1">
      <c r="A801" s="159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8"/>
      <c r="BD801" s="58"/>
      <c r="BE801" s="58"/>
      <c r="BF801" s="58"/>
      <c r="BG801" s="58"/>
      <c r="BH801" s="58"/>
    </row>
    <row r="802" spans="1:60" s="111" customFormat="1" ht="14.15" customHeight="1">
      <c r="A802" s="159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  <c r="AU802" s="58"/>
      <c r="AV802" s="58"/>
      <c r="AW802" s="58"/>
      <c r="AX802" s="58"/>
      <c r="AY802" s="58"/>
      <c r="AZ802" s="58"/>
      <c r="BA802" s="58"/>
      <c r="BB802" s="58"/>
      <c r="BC802" s="58"/>
      <c r="BD802" s="58"/>
      <c r="BE802" s="58"/>
      <c r="BF802" s="58"/>
      <c r="BG802" s="58"/>
      <c r="BH802" s="58"/>
    </row>
    <row r="803" spans="1:60" s="111" customFormat="1" ht="14.15" customHeight="1">
      <c r="A803" s="159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  <c r="AU803" s="58"/>
      <c r="AV803" s="58"/>
      <c r="AW803" s="58"/>
      <c r="AX803" s="58"/>
      <c r="AY803" s="58"/>
      <c r="AZ803" s="58"/>
      <c r="BA803" s="58"/>
      <c r="BB803" s="58"/>
      <c r="BC803" s="58"/>
      <c r="BD803" s="58"/>
      <c r="BE803" s="58"/>
      <c r="BF803" s="58"/>
      <c r="BG803" s="58"/>
      <c r="BH803" s="58"/>
    </row>
    <row r="804" spans="1:60" s="111" customFormat="1" ht="14.15" customHeight="1">
      <c r="A804" s="159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  <c r="AU804" s="58"/>
      <c r="AV804" s="58"/>
      <c r="AW804" s="58"/>
      <c r="AX804" s="58"/>
      <c r="AY804" s="58"/>
      <c r="AZ804" s="58"/>
      <c r="BA804" s="58"/>
      <c r="BB804" s="58"/>
      <c r="BC804" s="58"/>
      <c r="BD804" s="58"/>
      <c r="BE804" s="58"/>
      <c r="BF804" s="58"/>
      <c r="BG804" s="58"/>
      <c r="BH804" s="58"/>
    </row>
    <row r="805" spans="1:60" s="111" customFormat="1" ht="14.15" customHeight="1">
      <c r="A805" s="159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  <c r="AU805" s="58"/>
      <c r="AV805" s="58"/>
      <c r="AW805" s="58"/>
      <c r="AX805" s="58"/>
      <c r="AY805" s="58"/>
      <c r="AZ805" s="58"/>
      <c r="BA805" s="58"/>
      <c r="BB805" s="58"/>
      <c r="BC805" s="58"/>
      <c r="BD805" s="58"/>
      <c r="BE805" s="58"/>
      <c r="BF805" s="58"/>
      <c r="BG805" s="58"/>
      <c r="BH805" s="58"/>
    </row>
    <row r="806" spans="1:60" s="111" customFormat="1" ht="14.15" customHeight="1">
      <c r="A806" s="159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  <c r="AU806" s="58"/>
      <c r="AV806" s="58"/>
      <c r="AW806" s="58"/>
      <c r="AX806" s="58"/>
      <c r="AY806" s="58"/>
      <c r="AZ806" s="58"/>
      <c r="BA806" s="58"/>
      <c r="BB806" s="58"/>
      <c r="BC806" s="58"/>
      <c r="BD806" s="58"/>
      <c r="BE806" s="58"/>
      <c r="BF806" s="58"/>
      <c r="BG806" s="58"/>
      <c r="BH806" s="58"/>
    </row>
    <row r="807" spans="1:60" s="111" customFormat="1" ht="14.15" customHeight="1">
      <c r="A807" s="159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  <c r="AW807" s="58"/>
      <c r="AX807" s="58"/>
      <c r="AY807" s="58"/>
      <c r="AZ807" s="58"/>
      <c r="BA807" s="58"/>
      <c r="BB807" s="58"/>
      <c r="BC807" s="58"/>
      <c r="BD807" s="58"/>
      <c r="BE807" s="58"/>
      <c r="BF807" s="58"/>
      <c r="BG807" s="58"/>
      <c r="BH807" s="58"/>
    </row>
    <row r="808" spans="1:60" s="111" customFormat="1" ht="14.15" customHeight="1">
      <c r="A808" s="159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8"/>
      <c r="BD808" s="58"/>
      <c r="BE808" s="58"/>
      <c r="BF808" s="58"/>
      <c r="BG808" s="58"/>
      <c r="BH808" s="58"/>
    </row>
    <row r="809" spans="1:60" s="111" customFormat="1" ht="14.15" customHeight="1">
      <c r="A809" s="159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  <c r="AU809" s="58"/>
      <c r="AV809" s="58"/>
      <c r="AW809" s="58"/>
      <c r="AX809" s="58"/>
      <c r="AY809" s="58"/>
      <c r="AZ809" s="58"/>
      <c r="BA809" s="58"/>
      <c r="BB809" s="58"/>
      <c r="BC809" s="58"/>
      <c r="BD809" s="58"/>
      <c r="BE809" s="58"/>
      <c r="BF809" s="58"/>
      <c r="BG809" s="58"/>
      <c r="BH809" s="58"/>
    </row>
    <row r="810" spans="1:60" s="111" customFormat="1" ht="14.15" customHeight="1">
      <c r="A810" s="159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  <c r="AU810" s="58"/>
      <c r="AV810" s="58"/>
      <c r="AW810" s="58"/>
      <c r="AX810" s="58"/>
      <c r="AY810" s="58"/>
      <c r="AZ810" s="58"/>
      <c r="BA810" s="58"/>
      <c r="BB810" s="58"/>
      <c r="BC810" s="58"/>
      <c r="BD810" s="58"/>
      <c r="BE810" s="58"/>
      <c r="BF810" s="58"/>
      <c r="BG810" s="58"/>
      <c r="BH810" s="58"/>
    </row>
    <row r="811" spans="1:60" s="111" customFormat="1" ht="14.15" customHeight="1">
      <c r="A811" s="159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8"/>
      <c r="BD811" s="58"/>
      <c r="BE811" s="58"/>
      <c r="BF811" s="58"/>
      <c r="BG811" s="58"/>
      <c r="BH811" s="58"/>
    </row>
    <row r="812" spans="1:60" s="111" customFormat="1" ht="14.15" customHeight="1">
      <c r="A812" s="159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  <c r="AU812" s="58"/>
      <c r="AV812" s="58"/>
      <c r="AW812" s="58"/>
      <c r="AX812" s="58"/>
      <c r="AY812" s="58"/>
      <c r="AZ812" s="58"/>
      <c r="BA812" s="58"/>
      <c r="BB812" s="58"/>
      <c r="BC812" s="58"/>
      <c r="BD812" s="58"/>
      <c r="BE812" s="58"/>
      <c r="BF812" s="58"/>
      <c r="BG812" s="58"/>
      <c r="BH812" s="58"/>
    </row>
    <row r="813" spans="1:60" s="111" customFormat="1" ht="14.15" customHeight="1">
      <c r="A813" s="159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  <c r="AV813" s="58"/>
      <c r="AW813" s="58"/>
      <c r="AX813" s="58"/>
      <c r="AY813" s="58"/>
      <c r="AZ813" s="58"/>
      <c r="BA813" s="58"/>
      <c r="BB813" s="58"/>
      <c r="BC813" s="58"/>
      <c r="BD813" s="58"/>
      <c r="BE813" s="58"/>
      <c r="BF813" s="58"/>
      <c r="BG813" s="58"/>
      <c r="BH813" s="58"/>
    </row>
    <row r="814" spans="1:60" s="111" customFormat="1" ht="14.15" customHeight="1">
      <c r="A814" s="159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8"/>
      <c r="BD814" s="58"/>
      <c r="BE814" s="58"/>
      <c r="BF814" s="58"/>
      <c r="BG814" s="58"/>
      <c r="BH814" s="58"/>
    </row>
    <row r="815" spans="1:60" s="111" customFormat="1" ht="14.15" customHeight="1">
      <c r="A815" s="159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  <c r="AU815" s="58"/>
      <c r="AV815" s="58"/>
      <c r="AW815" s="58"/>
      <c r="AX815" s="58"/>
      <c r="AY815" s="58"/>
      <c r="AZ815" s="58"/>
      <c r="BA815" s="58"/>
      <c r="BB815" s="58"/>
      <c r="BC815" s="58"/>
      <c r="BD815" s="58"/>
      <c r="BE815" s="58"/>
      <c r="BF815" s="58"/>
      <c r="BG815" s="58"/>
      <c r="BH815" s="58"/>
    </row>
    <row r="816" spans="1:60" s="111" customFormat="1" ht="14.15" customHeight="1">
      <c r="A816" s="159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  <c r="AU816" s="58"/>
      <c r="AV816" s="58"/>
      <c r="AW816" s="58"/>
      <c r="AX816" s="58"/>
      <c r="AY816" s="58"/>
      <c r="AZ816" s="58"/>
      <c r="BA816" s="58"/>
      <c r="BB816" s="58"/>
      <c r="BC816" s="58"/>
      <c r="BD816" s="58"/>
      <c r="BE816" s="58"/>
      <c r="BF816" s="58"/>
      <c r="BG816" s="58"/>
      <c r="BH816" s="58"/>
    </row>
    <row r="817" spans="1:60" s="111" customFormat="1" ht="14.15" customHeight="1">
      <c r="A817" s="159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8"/>
      <c r="BD817" s="58"/>
      <c r="BE817" s="58"/>
      <c r="BF817" s="58"/>
      <c r="BG817" s="58"/>
      <c r="BH817" s="58"/>
    </row>
    <row r="818" spans="1:60" s="111" customFormat="1" ht="14.15" customHeight="1">
      <c r="A818" s="159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  <c r="AW818" s="58"/>
      <c r="AX818" s="58"/>
      <c r="AY818" s="58"/>
      <c r="AZ818" s="58"/>
      <c r="BA818" s="58"/>
      <c r="BB818" s="58"/>
      <c r="BC818" s="58"/>
      <c r="BD818" s="58"/>
      <c r="BE818" s="58"/>
      <c r="BF818" s="58"/>
      <c r="BG818" s="58"/>
      <c r="BH818" s="58"/>
    </row>
    <row r="819" spans="1:60" s="111" customFormat="1" ht="14.15" customHeight="1">
      <c r="A819" s="159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  <c r="AW819" s="58"/>
      <c r="AX819" s="58"/>
      <c r="AY819" s="58"/>
      <c r="AZ819" s="58"/>
      <c r="BA819" s="58"/>
      <c r="BB819" s="58"/>
      <c r="BC819" s="58"/>
      <c r="BD819" s="58"/>
      <c r="BE819" s="58"/>
      <c r="BF819" s="58"/>
      <c r="BG819" s="58"/>
      <c r="BH819" s="58"/>
    </row>
    <row r="820" spans="1:60" s="111" customFormat="1" ht="14.15" customHeight="1">
      <c r="A820" s="159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8"/>
      <c r="BD820" s="58"/>
      <c r="BE820" s="58"/>
      <c r="BF820" s="58"/>
      <c r="BG820" s="58"/>
      <c r="BH820" s="58"/>
    </row>
    <row r="821" spans="1:60" s="111" customFormat="1" ht="14.15" customHeight="1">
      <c r="A821" s="159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  <c r="AW821" s="58"/>
      <c r="AX821" s="58"/>
      <c r="AY821" s="58"/>
      <c r="AZ821" s="58"/>
      <c r="BA821" s="58"/>
      <c r="BB821" s="58"/>
      <c r="BC821" s="58"/>
      <c r="BD821" s="58"/>
      <c r="BE821" s="58"/>
      <c r="BF821" s="58"/>
      <c r="BG821" s="58"/>
      <c r="BH821" s="58"/>
    </row>
    <row r="822" spans="1:60" s="111" customFormat="1" ht="14.15" customHeight="1">
      <c r="A822" s="159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  <c r="AU822" s="58"/>
      <c r="AV822" s="58"/>
      <c r="AW822" s="58"/>
      <c r="AX822" s="58"/>
      <c r="AY822" s="58"/>
      <c r="AZ822" s="58"/>
      <c r="BA822" s="58"/>
      <c r="BB822" s="58"/>
      <c r="BC822" s="58"/>
      <c r="BD822" s="58"/>
      <c r="BE822" s="58"/>
      <c r="BF822" s="58"/>
      <c r="BG822" s="58"/>
      <c r="BH822" s="58"/>
    </row>
    <row r="823" spans="1:60" s="111" customFormat="1" ht="14.15" customHeight="1">
      <c r="A823" s="159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8"/>
      <c r="BD823" s="58"/>
      <c r="BE823" s="58"/>
      <c r="BF823" s="58"/>
      <c r="BG823" s="58"/>
      <c r="BH823" s="58"/>
    </row>
    <row r="824" spans="1:60" s="111" customFormat="1" ht="14.15" customHeight="1">
      <c r="A824" s="159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  <c r="AU824" s="58"/>
      <c r="AV824" s="58"/>
      <c r="AW824" s="58"/>
      <c r="AX824" s="58"/>
      <c r="AY824" s="58"/>
      <c r="AZ824" s="58"/>
      <c r="BA824" s="58"/>
      <c r="BB824" s="58"/>
      <c r="BC824" s="58"/>
      <c r="BD824" s="58"/>
      <c r="BE824" s="58"/>
      <c r="BF824" s="58"/>
      <c r="BG824" s="58"/>
      <c r="BH824" s="58"/>
    </row>
    <row r="825" spans="1:60" s="111" customFormat="1" ht="14.15" customHeight="1">
      <c r="A825" s="159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  <c r="AU825" s="58"/>
      <c r="AV825" s="58"/>
      <c r="AW825" s="58"/>
      <c r="AX825" s="58"/>
      <c r="AY825" s="58"/>
      <c r="AZ825" s="58"/>
      <c r="BA825" s="58"/>
      <c r="BB825" s="58"/>
      <c r="BC825" s="58"/>
      <c r="BD825" s="58"/>
      <c r="BE825" s="58"/>
      <c r="BF825" s="58"/>
      <c r="BG825" s="58"/>
      <c r="BH825" s="58"/>
    </row>
    <row r="826" spans="1:60" s="111" customFormat="1" ht="14.15" customHeight="1">
      <c r="A826" s="159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8"/>
      <c r="BD826" s="58"/>
      <c r="BE826" s="58"/>
      <c r="BF826" s="58"/>
      <c r="BG826" s="58"/>
      <c r="BH826" s="58"/>
    </row>
    <row r="827" spans="1:60" s="111" customFormat="1" ht="14.15" customHeight="1">
      <c r="A827" s="159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  <c r="AU827" s="58"/>
      <c r="AV827" s="58"/>
      <c r="AW827" s="58"/>
      <c r="AX827" s="58"/>
      <c r="AY827" s="58"/>
      <c r="AZ827" s="58"/>
      <c r="BA827" s="58"/>
      <c r="BB827" s="58"/>
      <c r="BC827" s="58"/>
      <c r="BD827" s="58"/>
      <c r="BE827" s="58"/>
      <c r="BF827" s="58"/>
      <c r="BG827" s="58"/>
      <c r="BH827" s="58"/>
    </row>
    <row r="828" spans="1:60" s="111" customFormat="1" ht="14.15" customHeight="1">
      <c r="A828" s="159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  <c r="AU828" s="58"/>
      <c r="AV828" s="58"/>
      <c r="AW828" s="58"/>
      <c r="AX828" s="58"/>
      <c r="AY828" s="58"/>
      <c r="AZ828" s="58"/>
      <c r="BA828" s="58"/>
      <c r="BB828" s="58"/>
      <c r="BC828" s="58"/>
      <c r="BD828" s="58"/>
      <c r="BE828" s="58"/>
      <c r="BF828" s="58"/>
      <c r="BG828" s="58"/>
      <c r="BH828" s="58"/>
    </row>
    <row r="829" spans="1:60" s="111" customFormat="1" ht="14.15" customHeight="1">
      <c r="A829" s="159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8"/>
      <c r="BD829" s="58"/>
      <c r="BE829" s="58"/>
      <c r="BF829" s="58"/>
      <c r="BG829" s="58"/>
      <c r="BH829" s="58"/>
    </row>
    <row r="830" spans="1:60" s="111" customFormat="1" ht="14.15" customHeight="1">
      <c r="A830" s="159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  <c r="AU830" s="58"/>
      <c r="AV830" s="58"/>
      <c r="AW830" s="58"/>
      <c r="AX830" s="58"/>
      <c r="AY830" s="58"/>
      <c r="AZ830" s="58"/>
      <c r="BA830" s="58"/>
      <c r="BB830" s="58"/>
      <c r="BC830" s="58"/>
      <c r="BD830" s="58"/>
      <c r="BE830" s="58"/>
      <c r="BF830" s="58"/>
      <c r="BG830" s="58"/>
      <c r="BH830" s="58"/>
    </row>
    <row r="831" spans="1:60" s="111" customFormat="1" ht="14.15" customHeight="1">
      <c r="A831" s="159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  <c r="AU831" s="58"/>
      <c r="AV831" s="58"/>
      <c r="AW831" s="58"/>
      <c r="AX831" s="58"/>
      <c r="AY831" s="58"/>
      <c r="AZ831" s="58"/>
      <c r="BA831" s="58"/>
      <c r="BB831" s="58"/>
      <c r="BC831" s="58"/>
      <c r="BD831" s="58"/>
      <c r="BE831" s="58"/>
      <c r="BF831" s="58"/>
      <c r="BG831" s="58"/>
      <c r="BH831" s="58"/>
    </row>
    <row r="832" spans="1:60" s="111" customFormat="1" ht="14.15" customHeight="1">
      <c r="A832" s="159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8"/>
      <c r="BD832" s="58"/>
      <c r="BE832" s="58"/>
      <c r="BF832" s="58"/>
      <c r="BG832" s="58"/>
      <c r="BH832" s="58"/>
    </row>
    <row r="833" spans="1:60" s="111" customFormat="1" ht="14.15" customHeight="1">
      <c r="A833" s="159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  <c r="AU833" s="58"/>
      <c r="AV833" s="58"/>
      <c r="AW833" s="58"/>
      <c r="AX833" s="58"/>
      <c r="AY833" s="58"/>
      <c r="AZ833" s="58"/>
      <c r="BA833" s="58"/>
      <c r="BB833" s="58"/>
      <c r="BC833" s="58"/>
      <c r="BD833" s="58"/>
      <c r="BE833" s="58"/>
      <c r="BF833" s="58"/>
      <c r="BG833" s="58"/>
      <c r="BH833" s="58"/>
    </row>
    <row r="834" spans="1:60" s="111" customFormat="1" ht="14.15" customHeight="1">
      <c r="A834" s="159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  <c r="AW834" s="58"/>
      <c r="AX834" s="58"/>
      <c r="AY834" s="58"/>
      <c r="AZ834" s="58"/>
      <c r="BA834" s="58"/>
      <c r="BB834" s="58"/>
      <c r="BC834" s="58"/>
      <c r="BD834" s="58"/>
      <c r="BE834" s="58"/>
      <c r="BF834" s="58"/>
      <c r="BG834" s="58"/>
      <c r="BH834" s="58"/>
    </row>
    <row r="835" spans="1:60" s="111" customFormat="1" ht="14.15" customHeight="1">
      <c r="A835" s="159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8"/>
      <c r="BD835" s="58"/>
      <c r="BE835" s="58"/>
      <c r="BF835" s="58"/>
      <c r="BG835" s="58"/>
      <c r="BH835" s="58"/>
    </row>
    <row r="836" spans="1:60" s="111" customFormat="1" ht="14.15" customHeight="1">
      <c r="A836" s="159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  <c r="AU836" s="58"/>
      <c r="AV836" s="58"/>
      <c r="AW836" s="58"/>
      <c r="AX836" s="58"/>
      <c r="AY836" s="58"/>
      <c r="AZ836" s="58"/>
      <c r="BA836" s="58"/>
      <c r="BB836" s="58"/>
      <c r="BC836" s="58"/>
      <c r="BD836" s="58"/>
      <c r="BE836" s="58"/>
      <c r="BF836" s="58"/>
      <c r="BG836" s="58"/>
      <c r="BH836" s="58"/>
    </row>
    <row r="837" spans="1:60" s="111" customFormat="1" ht="14.15" customHeight="1">
      <c r="A837" s="159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  <c r="AU837" s="58"/>
      <c r="AV837" s="58"/>
      <c r="AW837" s="58"/>
      <c r="AX837" s="58"/>
      <c r="AY837" s="58"/>
      <c r="AZ837" s="58"/>
      <c r="BA837" s="58"/>
      <c r="BB837" s="58"/>
      <c r="BC837" s="58"/>
      <c r="BD837" s="58"/>
      <c r="BE837" s="58"/>
      <c r="BF837" s="58"/>
      <c r="BG837" s="58"/>
      <c r="BH837" s="58"/>
    </row>
    <row r="838" spans="1:60" s="111" customFormat="1" ht="14.15" customHeight="1">
      <c r="A838" s="159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8"/>
      <c r="BD838" s="58"/>
      <c r="BE838" s="58"/>
      <c r="BF838" s="58"/>
      <c r="BG838" s="58"/>
      <c r="BH838" s="58"/>
    </row>
    <row r="839" spans="1:60" s="111" customFormat="1" ht="14.15" customHeight="1">
      <c r="A839" s="159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  <c r="AU839" s="58"/>
      <c r="AV839" s="58"/>
      <c r="AW839" s="58"/>
      <c r="AX839" s="58"/>
      <c r="AY839" s="58"/>
      <c r="AZ839" s="58"/>
      <c r="BA839" s="58"/>
      <c r="BB839" s="58"/>
      <c r="BC839" s="58"/>
      <c r="BD839" s="58"/>
      <c r="BE839" s="58"/>
      <c r="BF839" s="58"/>
      <c r="BG839" s="58"/>
      <c r="BH839" s="58"/>
    </row>
    <row r="840" spans="1:60" s="111" customFormat="1" ht="14.15" customHeight="1">
      <c r="A840" s="159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  <c r="AU840" s="58"/>
      <c r="AV840" s="58"/>
      <c r="AW840" s="58"/>
      <c r="AX840" s="58"/>
      <c r="AY840" s="58"/>
      <c r="AZ840" s="58"/>
      <c r="BA840" s="58"/>
      <c r="BB840" s="58"/>
      <c r="BC840" s="58"/>
      <c r="BD840" s="58"/>
      <c r="BE840" s="58"/>
      <c r="BF840" s="58"/>
      <c r="BG840" s="58"/>
      <c r="BH840" s="58"/>
    </row>
    <row r="841" spans="1:60" s="111" customFormat="1" ht="14.15" customHeight="1">
      <c r="A841" s="159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8"/>
      <c r="BD841" s="58"/>
      <c r="BE841" s="58"/>
      <c r="BF841" s="58"/>
      <c r="BG841" s="58"/>
      <c r="BH841" s="58"/>
    </row>
    <row r="842" spans="1:60" s="111" customFormat="1" ht="14.15" customHeight="1">
      <c r="A842" s="159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  <c r="AU842" s="58"/>
      <c r="AV842" s="58"/>
      <c r="AW842" s="58"/>
      <c r="AX842" s="58"/>
      <c r="AY842" s="58"/>
      <c r="AZ842" s="58"/>
      <c r="BA842" s="58"/>
      <c r="BB842" s="58"/>
      <c r="BC842" s="58"/>
      <c r="BD842" s="58"/>
      <c r="BE842" s="58"/>
      <c r="BF842" s="58"/>
      <c r="BG842" s="58"/>
      <c r="BH842" s="58"/>
    </row>
    <row r="843" spans="1:60" s="111" customFormat="1" ht="14.15" customHeight="1">
      <c r="A843" s="159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  <c r="AU843" s="58"/>
      <c r="AV843" s="58"/>
      <c r="AW843" s="58"/>
      <c r="AX843" s="58"/>
      <c r="AY843" s="58"/>
      <c r="AZ843" s="58"/>
      <c r="BA843" s="58"/>
      <c r="BB843" s="58"/>
      <c r="BC843" s="58"/>
      <c r="BD843" s="58"/>
      <c r="BE843" s="58"/>
      <c r="BF843" s="58"/>
      <c r="BG843" s="58"/>
      <c r="BH843" s="58"/>
    </row>
    <row r="844" spans="1:60" s="111" customFormat="1" ht="14.15" customHeight="1">
      <c r="A844" s="159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8"/>
      <c r="BD844" s="58"/>
      <c r="BE844" s="58"/>
      <c r="BF844" s="58"/>
      <c r="BG844" s="58"/>
      <c r="BH844" s="58"/>
    </row>
    <row r="845" spans="1:60" s="111" customFormat="1" ht="14.15" customHeight="1">
      <c r="A845" s="159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  <c r="AU845" s="58"/>
      <c r="AV845" s="58"/>
      <c r="AW845" s="58"/>
      <c r="AX845" s="58"/>
      <c r="AY845" s="58"/>
      <c r="AZ845" s="58"/>
      <c r="BA845" s="58"/>
      <c r="BB845" s="58"/>
      <c r="BC845" s="58"/>
      <c r="BD845" s="58"/>
      <c r="BE845" s="58"/>
      <c r="BF845" s="58"/>
      <c r="BG845" s="58"/>
      <c r="BH845" s="58"/>
    </row>
    <row r="846" spans="1:60" s="111" customFormat="1" ht="14.15" customHeight="1">
      <c r="A846" s="159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  <c r="AU846" s="58"/>
      <c r="AV846" s="58"/>
      <c r="AW846" s="58"/>
      <c r="AX846" s="58"/>
      <c r="AY846" s="58"/>
      <c r="AZ846" s="58"/>
      <c r="BA846" s="58"/>
      <c r="BB846" s="58"/>
      <c r="BC846" s="58"/>
      <c r="BD846" s="58"/>
      <c r="BE846" s="58"/>
      <c r="BF846" s="58"/>
      <c r="BG846" s="58"/>
      <c r="BH846" s="58"/>
    </row>
    <row r="847" spans="1:60" s="111" customFormat="1" ht="14.15" customHeight="1">
      <c r="A847" s="159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8"/>
      <c r="BD847" s="58"/>
      <c r="BE847" s="58"/>
      <c r="BF847" s="58"/>
      <c r="BG847" s="58"/>
      <c r="BH847" s="58"/>
    </row>
    <row r="848" spans="1:60" s="111" customFormat="1" ht="14.15" customHeight="1">
      <c r="A848" s="159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  <c r="AU848" s="58"/>
      <c r="AV848" s="58"/>
      <c r="AW848" s="58"/>
      <c r="AX848" s="58"/>
      <c r="AY848" s="58"/>
      <c r="AZ848" s="58"/>
      <c r="BA848" s="58"/>
      <c r="BB848" s="58"/>
      <c r="BC848" s="58"/>
      <c r="BD848" s="58"/>
      <c r="BE848" s="58"/>
      <c r="BF848" s="58"/>
      <c r="BG848" s="58"/>
      <c r="BH848" s="58"/>
    </row>
    <row r="849" spans="1:60" s="111" customFormat="1" ht="14.15" customHeight="1">
      <c r="A849" s="159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  <c r="AU849" s="58"/>
      <c r="AV849" s="58"/>
      <c r="AW849" s="58"/>
      <c r="AX849" s="58"/>
      <c r="AY849" s="58"/>
      <c r="AZ849" s="58"/>
      <c r="BA849" s="58"/>
      <c r="BB849" s="58"/>
      <c r="BC849" s="58"/>
      <c r="BD849" s="58"/>
      <c r="BE849" s="58"/>
      <c r="BF849" s="58"/>
      <c r="BG849" s="58"/>
      <c r="BH849" s="58"/>
    </row>
    <row r="850" spans="1:60" s="111" customFormat="1" ht="14.15" customHeight="1">
      <c r="A850" s="159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8"/>
      <c r="BD850" s="58"/>
      <c r="BE850" s="58"/>
      <c r="BF850" s="58"/>
      <c r="BG850" s="58"/>
      <c r="BH850" s="58"/>
    </row>
    <row r="851" spans="1:60" s="111" customFormat="1" ht="14.15" customHeight="1">
      <c r="A851" s="159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  <c r="AU851" s="58"/>
      <c r="AV851" s="58"/>
      <c r="AW851" s="58"/>
      <c r="AX851" s="58"/>
      <c r="AY851" s="58"/>
      <c r="AZ851" s="58"/>
      <c r="BA851" s="58"/>
      <c r="BB851" s="58"/>
      <c r="BC851" s="58"/>
      <c r="BD851" s="58"/>
      <c r="BE851" s="58"/>
      <c r="BF851" s="58"/>
      <c r="BG851" s="58"/>
      <c r="BH851" s="58"/>
    </row>
    <row r="852" spans="1:60" s="111" customFormat="1" ht="14.15" customHeight="1">
      <c r="A852" s="159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  <c r="AU852" s="58"/>
      <c r="AV852" s="58"/>
      <c r="AW852" s="58"/>
      <c r="AX852" s="58"/>
      <c r="AY852" s="58"/>
      <c r="AZ852" s="58"/>
      <c r="BA852" s="58"/>
      <c r="BB852" s="58"/>
      <c r="BC852" s="58"/>
      <c r="BD852" s="58"/>
      <c r="BE852" s="58"/>
      <c r="BF852" s="58"/>
      <c r="BG852" s="58"/>
      <c r="BH852" s="58"/>
    </row>
    <row r="853" spans="1:60" s="111" customFormat="1" ht="14.15" customHeight="1">
      <c r="A853" s="159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8"/>
      <c r="BD853" s="58"/>
      <c r="BE853" s="58"/>
      <c r="BF853" s="58"/>
      <c r="BG853" s="58"/>
      <c r="BH853" s="58"/>
    </row>
    <row r="854" spans="1:60" s="111" customFormat="1" ht="14.15" customHeight="1">
      <c r="A854" s="159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  <c r="AU854" s="58"/>
      <c r="AV854" s="58"/>
      <c r="AW854" s="58"/>
      <c r="AX854" s="58"/>
      <c r="AY854" s="58"/>
      <c r="AZ854" s="58"/>
      <c r="BA854" s="58"/>
      <c r="BB854" s="58"/>
      <c r="BC854" s="58"/>
      <c r="BD854" s="58"/>
      <c r="BE854" s="58"/>
      <c r="BF854" s="58"/>
      <c r="BG854" s="58"/>
      <c r="BH854" s="58"/>
    </row>
    <row r="855" spans="1:60" s="111" customFormat="1" ht="14.15" customHeight="1">
      <c r="A855" s="159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  <c r="AU855" s="58"/>
      <c r="AV855" s="58"/>
      <c r="AW855" s="58"/>
      <c r="AX855" s="58"/>
      <c r="AY855" s="58"/>
      <c r="AZ855" s="58"/>
      <c r="BA855" s="58"/>
      <c r="BB855" s="58"/>
      <c r="BC855" s="58"/>
      <c r="BD855" s="58"/>
      <c r="BE855" s="58"/>
      <c r="BF855" s="58"/>
      <c r="BG855" s="58"/>
      <c r="BH855" s="58"/>
    </row>
    <row r="856" spans="1:60" s="111" customFormat="1" ht="14.15" customHeight="1">
      <c r="A856" s="159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8"/>
      <c r="BD856" s="58"/>
      <c r="BE856" s="58"/>
      <c r="BF856" s="58"/>
      <c r="BG856" s="58"/>
      <c r="BH856" s="58"/>
    </row>
    <row r="857" spans="1:60" s="111" customFormat="1" ht="14.15" customHeight="1">
      <c r="A857" s="159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  <c r="AU857" s="58"/>
      <c r="AV857" s="58"/>
      <c r="AW857" s="58"/>
      <c r="AX857" s="58"/>
      <c r="AY857" s="58"/>
      <c r="AZ857" s="58"/>
      <c r="BA857" s="58"/>
      <c r="BB857" s="58"/>
      <c r="BC857" s="58"/>
      <c r="BD857" s="58"/>
      <c r="BE857" s="58"/>
      <c r="BF857" s="58"/>
      <c r="BG857" s="58"/>
      <c r="BH857" s="58"/>
    </row>
    <row r="858" spans="1:60" s="111" customFormat="1" ht="14.15" customHeight="1">
      <c r="A858" s="159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  <c r="AU858" s="58"/>
      <c r="AV858" s="58"/>
      <c r="AW858" s="58"/>
      <c r="AX858" s="58"/>
      <c r="AY858" s="58"/>
      <c r="AZ858" s="58"/>
      <c r="BA858" s="58"/>
      <c r="BB858" s="58"/>
      <c r="BC858" s="58"/>
      <c r="BD858" s="58"/>
      <c r="BE858" s="58"/>
      <c r="BF858" s="58"/>
      <c r="BG858" s="58"/>
      <c r="BH858" s="58"/>
    </row>
    <row r="859" spans="1:60" s="111" customFormat="1" ht="14.15" customHeight="1">
      <c r="A859" s="159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8"/>
      <c r="BD859" s="58"/>
      <c r="BE859" s="58"/>
      <c r="BF859" s="58"/>
      <c r="BG859" s="58"/>
      <c r="BH859" s="58"/>
    </row>
    <row r="860" spans="1:60" s="111" customFormat="1" ht="14.15" customHeight="1">
      <c r="A860" s="159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  <c r="AU860" s="58"/>
      <c r="AV860" s="58"/>
      <c r="AW860" s="58"/>
      <c r="AX860" s="58"/>
      <c r="AY860" s="58"/>
      <c r="AZ860" s="58"/>
      <c r="BA860" s="58"/>
      <c r="BB860" s="58"/>
      <c r="BC860" s="58"/>
      <c r="BD860" s="58"/>
      <c r="BE860" s="58"/>
      <c r="BF860" s="58"/>
      <c r="BG860" s="58"/>
      <c r="BH860" s="58"/>
    </row>
    <row r="861" spans="1:60" s="111" customFormat="1" ht="14.15" customHeight="1">
      <c r="A861" s="159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  <c r="AU861" s="58"/>
      <c r="AV861" s="58"/>
      <c r="AW861" s="58"/>
      <c r="AX861" s="58"/>
      <c r="AY861" s="58"/>
      <c r="AZ861" s="58"/>
      <c r="BA861" s="58"/>
      <c r="BB861" s="58"/>
      <c r="BC861" s="58"/>
      <c r="BD861" s="58"/>
      <c r="BE861" s="58"/>
      <c r="BF861" s="58"/>
      <c r="BG861" s="58"/>
      <c r="BH861" s="58"/>
    </row>
    <row r="862" spans="1:60" s="111" customFormat="1" ht="14.15" customHeight="1">
      <c r="A862" s="159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8"/>
      <c r="BD862" s="58"/>
      <c r="BE862" s="58"/>
      <c r="BF862" s="58"/>
      <c r="BG862" s="58"/>
      <c r="BH862" s="58"/>
    </row>
    <row r="863" spans="1:60" s="111" customFormat="1" ht="14.15" customHeight="1">
      <c r="A863" s="159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  <c r="AU863" s="58"/>
      <c r="AV863" s="58"/>
      <c r="AW863" s="58"/>
      <c r="AX863" s="58"/>
      <c r="AY863" s="58"/>
      <c r="AZ863" s="58"/>
      <c r="BA863" s="58"/>
      <c r="BB863" s="58"/>
      <c r="BC863" s="58"/>
      <c r="BD863" s="58"/>
      <c r="BE863" s="58"/>
      <c r="BF863" s="58"/>
      <c r="BG863" s="58"/>
      <c r="BH863" s="58"/>
    </row>
    <row r="864" spans="1:60" s="111" customFormat="1" ht="14.15" customHeight="1">
      <c r="A864" s="159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  <c r="AU864" s="58"/>
      <c r="AV864" s="58"/>
      <c r="AW864" s="58"/>
      <c r="AX864" s="58"/>
      <c r="AY864" s="58"/>
      <c r="AZ864" s="58"/>
      <c r="BA864" s="58"/>
      <c r="BB864" s="58"/>
      <c r="BC864" s="58"/>
      <c r="BD864" s="58"/>
      <c r="BE864" s="58"/>
      <c r="BF864" s="58"/>
      <c r="BG864" s="58"/>
      <c r="BH864" s="58"/>
    </row>
    <row r="865" spans="1:60" s="111" customFormat="1" ht="14.15" customHeight="1">
      <c r="A865" s="159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8"/>
      <c r="BD865" s="58"/>
      <c r="BE865" s="58"/>
      <c r="BF865" s="58"/>
      <c r="BG865" s="58"/>
      <c r="BH865" s="58"/>
    </row>
    <row r="866" spans="1:60" s="111" customFormat="1" ht="14.15" customHeight="1">
      <c r="A866" s="159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  <c r="AU866" s="58"/>
      <c r="AV866" s="58"/>
      <c r="AW866" s="58"/>
      <c r="AX866" s="58"/>
      <c r="AY866" s="58"/>
      <c r="AZ866" s="58"/>
      <c r="BA866" s="58"/>
      <c r="BB866" s="58"/>
      <c r="BC866" s="58"/>
      <c r="BD866" s="58"/>
      <c r="BE866" s="58"/>
      <c r="BF866" s="58"/>
      <c r="BG866" s="58"/>
      <c r="BH866" s="58"/>
    </row>
    <row r="867" spans="1:60" s="111" customFormat="1" ht="14.15" customHeight="1">
      <c r="A867" s="159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  <c r="AU867" s="58"/>
      <c r="AV867" s="58"/>
      <c r="AW867" s="58"/>
      <c r="AX867" s="58"/>
      <c r="AY867" s="58"/>
      <c r="AZ867" s="58"/>
      <c r="BA867" s="58"/>
      <c r="BB867" s="58"/>
      <c r="BC867" s="58"/>
      <c r="BD867" s="58"/>
      <c r="BE867" s="58"/>
      <c r="BF867" s="58"/>
      <c r="BG867" s="58"/>
      <c r="BH867" s="58"/>
    </row>
    <row r="868" spans="1:60" s="111" customFormat="1" ht="14.15" customHeight="1">
      <c r="A868" s="159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8"/>
      <c r="BD868" s="58"/>
      <c r="BE868" s="58"/>
      <c r="BF868" s="58"/>
      <c r="BG868" s="58"/>
      <c r="BH868" s="58"/>
    </row>
    <row r="869" spans="1:60" s="111" customFormat="1" ht="14.15" customHeight="1">
      <c r="A869" s="159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  <c r="AU869" s="58"/>
      <c r="AV869" s="58"/>
      <c r="AW869" s="58"/>
      <c r="AX869" s="58"/>
      <c r="AY869" s="58"/>
      <c r="AZ869" s="58"/>
      <c r="BA869" s="58"/>
      <c r="BB869" s="58"/>
      <c r="BC869" s="58"/>
      <c r="BD869" s="58"/>
      <c r="BE869" s="58"/>
      <c r="BF869" s="58"/>
      <c r="BG869" s="58"/>
      <c r="BH869" s="58"/>
    </row>
    <row r="870" spans="1:60" s="111" customFormat="1" ht="14.15" customHeight="1">
      <c r="A870" s="159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  <c r="AU870" s="58"/>
      <c r="AV870" s="58"/>
      <c r="AW870" s="58"/>
      <c r="AX870" s="58"/>
      <c r="AY870" s="58"/>
      <c r="AZ870" s="58"/>
      <c r="BA870" s="58"/>
      <c r="BB870" s="58"/>
      <c r="BC870" s="58"/>
      <c r="BD870" s="58"/>
      <c r="BE870" s="58"/>
      <c r="BF870" s="58"/>
      <c r="BG870" s="58"/>
      <c r="BH870" s="58"/>
    </row>
    <row r="871" spans="1:60" s="111" customFormat="1" ht="14.15" customHeight="1">
      <c r="A871" s="159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8"/>
      <c r="BD871" s="58"/>
      <c r="BE871" s="58"/>
      <c r="BF871" s="58"/>
      <c r="BG871" s="58"/>
      <c r="BH871" s="58"/>
    </row>
    <row r="872" spans="1:60" s="111" customFormat="1" ht="14.15" customHeight="1">
      <c r="A872" s="159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  <c r="AU872" s="58"/>
      <c r="AV872" s="58"/>
      <c r="AW872" s="58"/>
      <c r="AX872" s="58"/>
      <c r="AY872" s="58"/>
      <c r="AZ872" s="58"/>
      <c r="BA872" s="58"/>
      <c r="BB872" s="58"/>
      <c r="BC872" s="58"/>
      <c r="BD872" s="58"/>
      <c r="BE872" s="58"/>
      <c r="BF872" s="58"/>
      <c r="BG872" s="58"/>
      <c r="BH872" s="58"/>
    </row>
    <row r="873" spans="1:60" s="111" customFormat="1" ht="14.15" customHeight="1">
      <c r="A873" s="159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  <c r="AU873" s="58"/>
      <c r="AV873" s="58"/>
      <c r="AW873" s="58"/>
      <c r="AX873" s="58"/>
      <c r="AY873" s="58"/>
      <c r="AZ873" s="58"/>
      <c r="BA873" s="58"/>
      <c r="BB873" s="58"/>
      <c r="BC873" s="58"/>
      <c r="BD873" s="58"/>
      <c r="BE873" s="58"/>
      <c r="BF873" s="58"/>
      <c r="BG873" s="58"/>
      <c r="BH873" s="58"/>
    </row>
    <row r="874" spans="1:60" s="111" customFormat="1" ht="14.15" customHeight="1">
      <c r="A874" s="159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8"/>
      <c r="BD874" s="58"/>
      <c r="BE874" s="58"/>
      <c r="BF874" s="58"/>
      <c r="BG874" s="58"/>
      <c r="BH874" s="58"/>
    </row>
    <row r="875" spans="1:60" s="111" customFormat="1" ht="14.15" customHeight="1">
      <c r="A875" s="159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  <c r="AU875" s="58"/>
      <c r="AV875" s="58"/>
      <c r="AW875" s="58"/>
      <c r="AX875" s="58"/>
      <c r="AY875" s="58"/>
      <c r="AZ875" s="58"/>
      <c r="BA875" s="58"/>
      <c r="BB875" s="58"/>
      <c r="BC875" s="58"/>
      <c r="BD875" s="58"/>
      <c r="BE875" s="58"/>
      <c r="BF875" s="58"/>
      <c r="BG875" s="58"/>
      <c r="BH875" s="58"/>
    </row>
    <row r="876" spans="1:60" s="111" customFormat="1" ht="14.15" customHeight="1">
      <c r="A876" s="159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  <c r="AU876" s="58"/>
      <c r="AV876" s="58"/>
      <c r="AW876" s="58"/>
      <c r="AX876" s="58"/>
      <c r="AY876" s="58"/>
      <c r="AZ876" s="58"/>
      <c r="BA876" s="58"/>
      <c r="BB876" s="58"/>
      <c r="BC876" s="58"/>
      <c r="BD876" s="58"/>
      <c r="BE876" s="58"/>
      <c r="BF876" s="58"/>
      <c r="BG876" s="58"/>
      <c r="BH876" s="58"/>
    </row>
    <row r="877" spans="1:60" s="111" customFormat="1" ht="14.15" customHeight="1">
      <c r="A877" s="159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  <c r="AU877" s="58"/>
      <c r="AV877" s="58"/>
      <c r="AW877" s="58"/>
      <c r="AX877" s="58"/>
      <c r="AY877" s="58"/>
      <c r="AZ877" s="58"/>
      <c r="BA877" s="58"/>
      <c r="BB877" s="58"/>
      <c r="BC877" s="58"/>
      <c r="BD877" s="58"/>
      <c r="BE877" s="58"/>
      <c r="BF877" s="58"/>
      <c r="BG877" s="58"/>
      <c r="BH877" s="58"/>
    </row>
    <row r="878" spans="1:60" s="111" customFormat="1" ht="14.15" customHeight="1">
      <c r="A878" s="159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8"/>
      <c r="BD878" s="58"/>
      <c r="BE878" s="58"/>
      <c r="BF878" s="58"/>
      <c r="BG878" s="58"/>
      <c r="BH878" s="58"/>
    </row>
    <row r="879" spans="1:60" s="111" customFormat="1" ht="14.15" customHeight="1">
      <c r="A879" s="159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  <c r="AU879" s="58"/>
      <c r="AV879" s="58"/>
      <c r="AW879" s="58"/>
      <c r="AX879" s="58"/>
      <c r="AY879" s="58"/>
      <c r="AZ879" s="58"/>
      <c r="BA879" s="58"/>
      <c r="BB879" s="58"/>
      <c r="BC879" s="58"/>
      <c r="BD879" s="58"/>
      <c r="BE879" s="58"/>
      <c r="BF879" s="58"/>
      <c r="BG879" s="58"/>
      <c r="BH879" s="58"/>
    </row>
    <row r="880" spans="1:60" s="111" customFormat="1" ht="14.15" customHeight="1">
      <c r="A880" s="159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  <c r="AU880" s="58"/>
      <c r="AV880" s="58"/>
      <c r="AW880" s="58"/>
      <c r="AX880" s="58"/>
      <c r="AY880" s="58"/>
      <c r="AZ880" s="58"/>
      <c r="BA880" s="58"/>
      <c r="BB880" s="58"/>
      <c r="BC880" s="58"/>
      <c r="BD880" s="58"/>
      <c r="BE880" s="58"/>
      <c r="BF880" s="58"/>
      <c r="BG880" s="58"/>
      <c r="BH880" s="58"/>
    </row>
    <row r="881" spans="1:60" s="111" customFormat="1" ht="14.15" customHeight="1">
      <c r="A881" s="159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8"/>
      <c r="BD881" s="58"/>
      <c r="BE881" s="58"/>
      <c r="BF881" s="58"/>
      <c r="BG881" s="58"/>
      <c r="BH881" s="58"/>
    </row>
    <row r="882" spans="1:60" s="111" customFormat="1" ht="14.15" customHeight="1">
      <c r="A882" s="159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  <c r="AU882" s="58"/>
      <c r="AV882" s="58"/>
      <c r="AW882" s="58"/>
      <c r="AX882" s="58"/>
      <c r="AY882" s="58"/>
      <c r="AZ882" s="58"/>
      <c r="BA882" s="58"/>
      <c r="BB882" s="58"/>
      <c r="BC882" s="58"/>
      <c r="BD882" s="58"/>
      <c r="BE882" s="58"/>
      <c r="BF882" s="58"/>
      <c r="BG882" s="58"/>
      <c r="BH882" s="58"/>
    </row>
    <row r="883" spans="1:60" s="111" customFormat="1" ht="14.15" customHeight="1">
      <c r="A883" s="159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  <c r="AU883" s="58"/>
      <c r="AV883" s="58"/>
      <c r="AW883" s="58"/>
      <c r="AX883" s="58"/>
      <c r="AY883" s="58"/>
      <c r="AZ883" s="58"/>
      <c r="BA883" s="58"/>
      <c r="BB883" s="58"/>
      <c r="BC883" s="58"/>
      <c r="BD883" s="58"/>
      <c r="BE883" s="58"/>
      <c r="BF883" s="58"/>
      <c r="BG883" s="58"/>
      <c r="BH883" s="58"/>
    </row>
    <row r="884" spans="1:60" s="111" customFormat="1" ht="14.15" customHeight="1">
      <c r="A884" s="159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8"/>
      <c r="BD884" s="58"/>
      <c r="BE884" s="58"/>
      <c r="BF884" s="58"/>
      <c r="BG884" s="58"/>
      <c r="BH884" s="58"/>
    </row>
    <row r="885" spans="1:60" s="111" customFormat="1" ht="14.15" customHeight="1">
      <c r="A885" s="159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  <c r="AU885" s="58"/>
      <c r="AV885" s="58"/>
      <c r="AW885" s="58"/>
      <c r="AX885" s="58"/>
      <c r="AY885" s="58"/>
      <c r="AZ885" s="58"/>
      <c r="BA885" s="58"/>
      <c r="BB885" s="58"/>
      <c r="BC885" s="58"/>
      <c r="BD885" s="58"/>
      <c r="BE885" s="58"/>
      <c r="BF885" s="58"/>
      <c r="BG885" s="58"/>
      <c r="BH885" s="58"/>
    </row>
    <row r="886" spans="1:60" s="111" customFormat="1" ht="14.15" customHeight="1">
      <c r="A886" s="159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  <c r="AU886" s="58"/>
      <c r="AV886" s="58"/>
      <c r="AW886" s="58"/>
      <c r="AX886" s="58"/>
      <c r="AY886" s="58"/>
      <c r="AZ886" s="58"/>
      <c r="BA886" s="58"/>
      <c r="BB886" s="58"/>
      <c r="BC886" s="58"/>
      <c r="BD886" s="58"/>
      <c r="BE886" s="58"/>
      <c r="BF886" s="58"/>
      <c r="BG886" s="58"/>
      <c r="BH886" s="58"/>
    </row>
    <row r="887" spans="1:60" s="111" customFormat="1" ht="14.15" customHeight="1">
      <c r="A887" s="159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8"/>
      <c r="BD887" s="58"/>
      <c r="BE887" s="58"/>
      <c r="BF887" s="58"/>
      <c r="BG887" s="58"/>
      <c r="BH887" s="58"/>
    </row>
    <row r="888" spans="1:60" s="111" customFormat="1" ht="14.15" customHeight="1">
      <c r="A888" s="159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  <c r="AU888" s="58"/>
      <c r="AV888" s="58"/>
      <c r="AW888" s="58"/>
      <c r="AX888" s="58"/>
      <c r="AY888" s="58"/>
      <c r="AZ888" s="58"/>
      <c r="BA888" s="58"/>
      <c r="BB888" s="58"/>
      <c r="BC888" s="58"/>
      <c r="BD888" s="58"/>
      <c r="BE888" s="58"/>
      <c r="BF888" s="58"/>
      <c r="BG888" s="58"/>
      <c r="BH888" s="58"/>
    </row>
    <row r="889" spans="1:60" s="111" customFormat="1" ht="14.15" customHeight="1">
      <c r="A889" s="159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  <c r="AU889" s="58"/>
      <c r="AV889" s="58"/>
      <c r="AW889" s="58"/>
      <c r="AX889" s="58"/>
      <c r="AY889" s="58"/>
      <c r="AZ889" s="58"/>
      <c r="BA889" s="58"/>
      <c r="BB889" s="58"/>
      <c r="BC889" s="58"/>
      <c r="BD889" s="58"/>
      <c r="BE889" s="58"/>
      <c r="BF889" s="58"/>
      <c r="BG889" s="58"/>
      <c r="BH889" s="58"/>
    </row>
    <row r="890" spans="1:60" s="111" customFormat="1" ht="14.15" customHeight="1">
      <c r="A890" s="159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8"/>
      <c r="BD890" s="58"/>
      <c r="BE890" s="58"/>
      <c r="BF890" s="58"/>
      <c r="BG890" s="58"/>
      <c r="BH890" s="58"/>
    </row>
    <row r="891" spans="1:60" s="111" customFormat="1" ht="14.15" customHeight="1">
      <c r="A891" s="159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  <c r="AU891" s="58"/>
      <c r="AV891" s="58"/>
      <c r="AW891" s="58"/>
      <c r="AX891" s="58"/>
      <c r="AY891" s="58"/>
      <c r="AZ891" s="58"/>
      <c r="BA891" s="58"/>
      <c r="BB891" s="58"/>
      <c r="BC891" s="58"/>
      <c r="BD891" s="58"/>
      <c r="BE891" s="58"/>
      <c r="BF891" s="58"/>
      <c r="BG891" s="58"/>
      <c r="BH891" s="58"/>
    </row>
    <row r="892" spans="1:60" s="111" customFormat="1" ht="14.15" customHeight="1">
      <c r="A892" s="159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  <c r="AW892" s="58"/>
      <c r="AX892" s="58"/>
      <c r="AY892" s="58"/>
      <c r="AZ892" s="58"/>
      <c r="BA892" s="58"/>
      <c r="BB892" s="58"/>
      <c r="BC892" s="58"/>
      <c r="BD892" s="58"/>
      <c r="BE892" s="58"/>
      <c r="BF892" s="58"/>
      <c r="BG892" s="58"/>
      <c r="BH892" s="58"/>
    </row>
    <row r="893" spans="1:60" s="111" customFormat="1" ht="14.15" customHeight="1">
      <c r="A893" s="159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8"/>
      <c r="BD893" s="58"/>
      <c r="BE893" s="58"/>
      <c r="BF893" s="58"/>
      <c r="BG893" s="58"/>
      <c r="BH893" s="58"/>
    </row>
    <row r="894" spans="1:60" s="111" customFormat="1" ht="14.15" customHeight="1">
      <c r="A894" s="159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  <c r="AU894" s="58"/>
      <c r="AV894" s="58"/>
      <c r="AW894" s="58"/>
      <c r="AX894" s="58"/>
      <c r="AY894" s="58"/>
      <c r="AZ894" s="58"/>
      <c r="BA894" s="58"/>
      <c r="BB894" s="58"/>
      <c r="BC894" s="58"/>
      <c r="BD894" s="58"/>
      <c r="BE894" s="58"/>
      <c r="BF894" s="58"/>
      <c r="BG894" s="58"/>
      <c r="BH894" s="58"/>
    </row>
    <row r="895" spans="1:60" s="111" customFormat="1" ht="14.15" customHeight="1">
      <c r="A895" s="159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  <c r="AW895" s="58"/>
      <c r="AX895" s="58"/>
      <c r="AY895" s="58"/>
      <c r="AZ895" s="58"/>
      <c r="BA895" s="58"/>
      <c r="BB895" s="58"/>
      <c r="BC895" s="58"/>
      <c r="BD895" s="58"/>
      <c r="BE895" s="58"/>
      <c r="BF895" s="58"/>
      <c r="BG895" s="58"/>
      <c r="BH895" s="58"/>
    </row>
    <row r="896" spans="1:60" s="111" customFormat="1" ht="14.15" customHeight="1">
      <c r="A896" s="159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8"/>
      <c r="BD896" s="58"/>
      <c r="BE896" s="58"/>
      <c r="BF896" s="58"/>
      <c r="BG896" s="58"/>
      <c r="BH896" s="58"/>
    </row>
    <row r="897" spans="1:60" s="111" customFormat="1" ht="14.15" customHeight="1">
      <c r="A897" s="159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  <c r="AW897" s="58"/>
      <c r="AX897" s="58"/>
      <c r="AY897" s="58"/>
      <c r="AZ897" s="58"/>
      <c r="BA897" s="58"/>
      <c r="BB897" s="58"/>
      <c r="BC897" s="58"/>
      <c r="BD897" s="58"/>
      <c r="BE897" s="58"/>
      <c r="BF897" s="58"/>
      <c r="BG897" s="58"/>
      <c r="BH897" s="58"/>
    </row>
    <row r="898" spans="1:60" s="111" customFormat="1" ht="14.15" customHeight="1">
      <c r="A898" s="159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  <c r="AW898" s="58"/>
      <c r="AX898" s="58"/>
      <c r="AY898" s="58"/>
      <c r="AZ898" s="58"/>
      <c r="BA898" s="58"/>
      <c r="BB898" s="58"/>
      <c r="BC898" s="58"/>
      <c r="BD898" s="58"/>
      <c r="BE898" s="58"/>
      <c r="BF898" s="58"/>
      <c r="BG898" s="58"/>
      <c r="BH898" s="58"/>
    </row>
    <row r="899" spans="1:60" s="111" customFormat="1" ht="14.15" customHeight="1">
      <c r="A899" s="159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8"/>
      <c r="BD899" s="58"/>
      <c r="BE899" s="58"/>
      <c r="BF899" s="58"/>
      <c r="BG899" s="58"/>
      <c r="BH899" s="58"/>
    </row>
    <row r="900" spans="1:60" s="111" customFormat="1" ht="14.15" customHeight="1">
      <c r="A900" s="159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  <c r="AW900" s="58"/>
      <c r="AX900" s="58"/>
      <c r="AY900" s="58"/>
      <c r="AZ900" s="58"/>
      <c r="BA900" s="58"/>
      <c r="BB900" s="58"/>
      <c r="BC900" s="58"/>
      <c r="BD900" s="58"/>
      <c r="BE900" s="58"/>
      <c r="BF900" s="58"/>
      <c r="BG900" s="58"/>
      <c r="BH900" s="58"/>
    </row>
    <row r="901" spans="1:60" s="111" customFormat="1" ht="14.15" customHeight="1">
      <c r="A901" s="159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  <c r="AW901" s="58"/>
      <c r="AX901" s="58"/>
      <c r="AY901" s="58"/>
      <c r="AZ901" s="58"/>
      <c r="BA901" s="58"/>
      <c r="BB901" s="58"/>
      <c r="BC901" s="58"/>
      <c r="BD901" s="58"/>
      <c r="BE901" s="58"/>
      <c r="BF901" s="58"/>
      <c r="BG901" s="58"/>
      <c r="BH901" s="58"/>
    </row>
    <row r="902" spans="1:60" s="111" customFormat="1" ht="14.15" customHeight="1">
      <c r="A902" s="159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8"/>
      <c r="BD902" s="58"/>
      <c r="BE902" s="58"/>
      <c r="BF902" s="58"/>
      <c r="BG902" s="58"/>
      <c r="BH902" s="58"/>
    </row>
    <row r="903" spans="1:60" s="111" customFormat="1" ht="14.15" customHeight="1">
      <c r="A903" s="159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  <c r="AW903" s="58"/>
      <c r="AX903" s="58"/>
      <c r="AY903" s="58"/>
      <c r="AZ903" s="58"/>
      <c r="BA903" s="58"/>
      <c r="BB903" s="58"/>
      <c r="BC903" s="58"/>
      <c r="BD903" s="58"/>
      <c r="BE903" s="58"/>
      <c r="BF903" s="58"/>
      <c r="BG903" s="58"/>
      <c r="BH903" s="58"/>
    </row>
    <row r="904" spans="1:60" s="111" customFormat="1" ht="14.15" customHeight="1">
      <c r="A904" s="159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  <c r="AU904" s="58"/>
      <c r="AV904" s="58"/>
      <c r="AW904" s="58"/>
      <c r="AX904" s="58"/>
      <c r="AY904" s="58"/>
      <c r="AZ904" s="58"/>
      <c r="BA904" s="58"/>
      <c r="BB904" s="58"/>
      <c r="BC904" s="58"/>
      <c r="BD904" s="58"/>
      <c r="BE904" s="58"/>
      <c r="BF904" s="58"/>
      <c r="BG904" s="58"/>
      <c r="BH904" s="58"/>
    </row>
    <row r="905" spans="1:60" s="111" customFormat="1" ht="14.15" customHeight="1">
      <c r="A905" s="159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8"/>
      <c r="BD905" s="58"/>
      <c r="BE905" s="58"/>
      <c r="BF905" s="58"/>
      <c r="BG905" s="58"/>
      <c r="BH905" s="58"/>
    </row>
    <row r="906" spans="1:60" s="111" customFormat="1" ht="14.15" customHeight="1">
      <c r="A906" s="159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  <c r="AW906" s="58"/>
      <c r="AX906" s="58"/>
      <c r="AY906" s="58"/>
      <c r="AZ906" s="58"/>
      <c r="BA906" s="58"/>
      <c r="BB906" s="58"/>
      <c r="BC906" s="58"/>
      <c r="BD906" s="58"/>
      <c r="BE906" s="58"/>
      <c r="BF906" s="58"/>
      <c r="BG906" s="58"/>
      <c r="BH906" s="58"/>
    </row>
    <row r="907" spans="1:60" s="111" customFormat="1" ht="14.15" customHeight="1">
      <c r="A907" s="159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  <c r="AW907" s="58"/>
      <c r="AX907" s="58"/>
      <c r="AY907" s="58"/>
      <c r="AZ907" s="58"/>
      <c r="BA907" s="58"/>
      <c r="BB907" s="58"/>
      <c r="BC907" s="58"/>
      <c r="BD907" s="58"/>
      <c r="BE907" s="58"/>
      <c r="BF907" s="58"/>
      <c r="BG907" s="58"/>
      <c r="BH907" s="58"/>
    </row>
    <row r="908" spans="1:60" s="111" customFormat="1" ht="14.15" customHeight="1">
      <c r="A908" s="159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8"/>
      <c r="BD908" s="58"/>
      <c r="BE908" s="58"/>
      <c r="BF908" s="58"/>
      <c r="BG908" s="58"/>
      <c r="BH908" s="58"/>
    </row>
    <row r="909" spans="1:60" s="111" customFormat="1" ht="14.15" customHeight="1">
      <c r="A909" s="159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  <c r="AW909" s="58"/>
      <c r="AX909" s="58"/>
      <c r="AY909" s="58"/>
      <c r="AZ909" s="58"/>
      <c r="BA909" s="58"/>
      <c r="BB909" s="58"/>
      <c r="BC909" s="58"/>
      <c r="BD909" s="58"/>
      <c r="BE909" s="58"/>
      <c r="BF909" s="58"/>
      <c r="BG909" s="58"/>
      <c r="BH909" s="58"/>
    </row>
    <row r="910" spans="1:60" s="111" customFormat="1" ht="14.15" customHeight="1">
      <c r="A910" s="159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  <c r="AW910" s="58"/>
      <c r="AX910" s="58"/>
      <c r="AY910" s="58"/>
      <c r="AZ910" s="58"/>
      <c r="BA910" s="58"/>
      <c r="BB910" s="58"/>
      <c r="BC910" s="58"/>
      <c r="BD910" s="58"/>
      <c r="BE910" s="58"/>
      <c r="BF910" s="58"/>
      <c r="BG910" s="58"/>
      <c r="BH910" s="58"/>
    </row>
  </sheetData>
  <pageMargins left="0.5" right="0.5" top="0.76" bottom="0.38" header="0.5" footer="0.22"/>
  <pageSetup scale="53" fitToHeight="13" orientation="landscape" r:id="rId1"/>
  <headerFooter alignWithMargins="0">
    <oddHeader xml:space="preserve">&amp;C&amp;12KENTUCKY POWER COMPANY
JURISDICTIONAL COST OF SERVICE 
TEST YEAR ENDED FEBRUARY 28, 2017
&amp;14
&amp;R&amp;12SECTION V
SCHEDULE 5
</oddHeader>
  </headerFooter>
  <rowBreaks count="8" manualBreakCount="8">
    <brk id="56" max="53" man="1"/>
    <brk id="111" max="53" man="1"/>
    <brk id="167" max="53" man="1"/>
    <brk id="224" max="53" man="1"/>
    <brk id="278" max="53" man="1"/>
    <brk id="397" max="53" man="1"/>
    <brk id="458" max="53" man="1"/>
    <brk id="511" max="53" man="1"/>
  </rowBreaks>
  <colBreaks count="1" manualBreakCount="1">
    <brk id="36" max="507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555"/>
  <sheetViews>
    <sheetView zoomScaleNormal="100" workbookViewId="0">
      <selection activeCell="D16" sqref="D16"/>
    </sheetView>
  </sheetViews>
  <sheetFormatPr defaultRowHeight="12.5"/>
  <cols>
    <col min="1" max="1" width="32.81640625" style="23" bestFit="1" customWidth="1"/>
    <col min="2" max="2" width="15.453125" style="23" customWidth="1"/>
    <col min="3" max="3" width="16" style="23" bestFit="1" customWidth="1"/>
    <col min="4" max="4" width="14.453125" style="23" bestFit="1" customWidth="1"/>
    <col min="5" max="5" width="15" style="23" bestFit="1" customWidth="1"/>
    <col min="6" max="6" width="14.81640625" style="23" customWidth="1"/>
    <col min="7" max="9" width="14.81640625" style="23" bestFit="1" customWidth="1"/>
    <col min="10" max="10" width="14.26953125" style="23" bestFit="1" customWidth="1"/>
    <col min="11" max="17" width="14.1796875" style="23" bestFit="1" customWidth="1"/>
    <col min="18" max="19" width="14.1796875" style="23" customWidth="1"/>
    <col min="20" max="20" width="8.7265625" style="23"/>
    <col min="21" max="21" width="10.7265625" style="23" bestFit="1" customWidth="1"/>
    <col min="22" max="16384" width="8.7265625" style="23"/>
  </cols>
  <sheetData>
    <row r="1" spans="1:19" s="20" customFormat="1">
      <c r="A1" s="12"/>
      <c r="B1" s="12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</row>
    <row r="2" spans="1:19" s="316" customFormat="1" ht="17.25" customHeight="1">
      <c r="A2" s="313" t="s">
        <v>0</v>
      </c>
      <c r="B2" s="314" t="s">
        <v>3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</row>
    <row r="3" spans="1:19" s="316" customFormat="1" ht="17.25" customHeight="1">
      <c r="A3" s="313" t="s">
        <v>1</v>
      </c>
      <c r="B3" s="314" t="s">
        <v>4</v>
      </c>
      <c r="C3" s="317" t="str">
        <f>Allocators!E1</f>
        <v>RS</v>
      </c>
      <c r="D3" s="317" t="str">
        <f>Allocators!F1</f>
        <v>GS-SEC</v>
      </c>
      <c r="E3" s="317" t="str">
        <f>Allocators!G1</f>
        <v>GS-PRI</v>
      </c>
      <c r="F3" s="317" t="str">
        <f>Allocators!H1</f>
        <v>GS-SUB</v>
      </c>
      <c r="G3" s="317" t="str">
        <f>Allocators!I1</f>
        <v>LGS-SEC</v>
      </c>
      <c r="H3" s="317" t="str">
        <f>Allocators!J1</f>
        <v>LGS-PRI</v>
      </c>
      <c r="I3" s="317" t="str">
        <f>Allocators!K1</f>
        <v>LGS-SUB</v>
      </c>
      <c r="J3" s="317" t="str">
        <f>Allocators!L1</f>
        <v>LGS-TRA</v>
      </c>
      <c r="K3" s="317" t="str">
        <f>Allocators!M1</f>
        <v>IGS-SEC</v>
      </c>
      <c r="L3" s="317" t="str">
        <f>Allocators!N1</f>
        <v>IGS-PRI</v>
      </c>
      <c r="M3" s="317" t="str">
        <f>Allocators!O1</f>
        <v>IGS-SUB</v>
      </c>
      <c r="N3" s="317" t="str">
        <f>Allocators!P1</f>
        <v>IGS-TRA</v>
      </c>
      <c r="O3" s="317" t="str">
        <f>Allocators!Q1</f>
        <v>PS-SEC</v>
      </c>
      <c r="P3" s="317" t="str">
        <f>Allocators!R1</f>
        <v>PS-PRI</v>
      </c>
      <c r="Q3" s="317" t="str">
        <f>Allocators!S1</f>
        <v>MW</v>
      </c>
      <c r="R3" s="317" t="str">
        <f>Allocators!T1</f>
        <v>OL</v>
      </c>
      <c r="S3" s="317" t="str">
        <f>Allocators!U1</f>
        <v>SL</v>
      </c>
    </row>
    <row r="4" spans="1:19" s="316" customFormat="1" ht="17.25" customHeight="1" thickBot="1">
      <c r="A4" s="318"/>
      <c r="B4" s="319">
        <v>1</v>
      </c>
      <c r="C4" s="319">
        <f>B4+1</f>
        <v>2</v>
      </c>
      <c r="D4" s="319">
        <f>C4+1</f>
        <v>3</v>
      </c>
      <c r="E4" s="319">
        <f t="shared" ref="E4:S4" si="0">D4+1</f>
        <v>4</v>
      </c>
      <c r="F4" s="319">
        <f>E4+1</f>
        <v>5</v>
      </c>
      <c r="G4" s="319">
        <f>F4+1</f>
        <v>6</v>
      </c>
      <c r="H4" s="319">
        <f>G4+1</f>
        <v>7</v>
      </c>
      <c r="I4" s="319">
        <f t="shared" si="0"/>
        <v>8</v>
      </c>
      <c r="J4" s="319">
        <f t="shared" si="0"/>
        <v>9</v>
      </c>
      <c r="K4" s="319">
        <f t="shared" si="0"/>
        <v>10</v>
      </c>
      <c r="L4" s="319">
        <f t="shared" si="0"/>
        <v>11</v>
      </c>
      <c r="M4" s="319">
        <f t="shared" si="0"/>
        <v>12</v>
      </c>
      <c r="N4" s="319">
        <f t="shared" si="0"/>
        <v>13</v>
      </c>
      <c r="O4" s="319">
        <f t="shared" si="0"/>
        <v>14</v>
      </c>
      <c r="P4" s="319">
        <f t="shared" si="0"/>
        <v>15</v>
      </c>
      <c r="Q4" s="319">
        <f t="shared" si="0"/>
        <v>16</v>
      </c>
      <c r="R4" s="319">
        <f t="shared" si="0"/>
        <v>17</v>
      </c>
      <c r="S4" s="319">
        <f t="shared" si="0"/>
        <v>18</v>
      </c>
    </row>
    <row r="5" spans="1:19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1:19">
      <c r="A6" s="23" t="s">
        <v>170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</row>
    <row r="7" spans="1:19"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</row>
    <row r="8" spans="1:19">
      <c r="A8" s="23" t="str">
        <f>CONCATENATE(Allocators!A25," ",Allocators!B25)</f>
        <v>BULK_TRANS PRODUCTION</v>
      </c>
      <c r="B8" s="17">
        <f>Allocators!D25</f>
        <v>0</v>
      </c>
      <c r="C8" s="17">
        <f>Allocators!E25</f>
        <v>0</v>
      </c>
      <c r="D8" s="17">
        <f>Allocators!F25</f>
        <v>0</v>
      </c>
      <c r="E8" s="17">
        <f>Allocators!G25</f>
        <v>0</v>
      </c>
      <c r="F8" s="17">
        <f>Allocators!H25</f>
        <v>0</v>
      </c>
      <c r="G8" s="17">
        <f>Allocators!I25</f>
        <v>0</v>
      </c>
      <c r="H8" s="17">
        <f>Allocators!J25</f>
        <v>0</v>
      </c>
      <c r="I8" s="17">
        <f>Allocators!K25</f>
        <v>0</v>
      </c>
      <c r="J8" s="17">
        <f>Allocators!L25</f>
        <v>0</v>
      </c>
      <c r="K8" s="17">
        <f>Allocators!M25</f>
        <v>0</v>
      </c>
      <c r="L8" s="17">
        <f>Allocators!N25</f>
        <v>0</v>
      </c>
      <c r="M8" s="17">
        <f>Allocators!O25</f>
        <v>0</v>
      </c>
      <c r="N8" s="17">
        <f>Allocators!P25</f>
        <v>0</v>
      </c>
      <c r="O8" s="17">
        <f>Allocators!Q25</f>
        <v>0</v>
      </c>
      <c r="P8" s="17">
        <f>Allocators!R25</f>
        <v>0</v>
      </c>
      <c r="Q8" s="17">
        <f>Allocators!S25</f>
        <v>0</v>
      </c>
      <c r="R8" s="17">
        <f>Allocators!T25</f>
        <v>0</v>
      </c>
      <c r="S8" s="17">
        <f>Allocators!U25</f>
        <v>0</v>
      </c>
    </row>
    <row r="9" spans="1:19">
      <c r="A9" s="23" t="str">
        <f>CONCATENATE(Allocators!A26," ",Allocators!B26)</f>
        <v>BULK_TRANS BULKTRAN</v>
      </c>
      <c r="B9" s="17">
        <f>Allocators!D26</f>
        <v>1.0000000000000002</v>
      </c>
      <c r="C9" s="17">
        <f>Allocators!E26</f>
        <v>0.49034291711412858</v>
      </c>
      <c r="D9" s="17">
        <f>Allocators!F26</f>
        <v>0.12403769161813713</v>
      </c>
      <c r="E9" s="17">
        <f>Allocators!G26</f>
        <v>1.4501892799169754E-3</v>
      </c>
      <c r="F9" s="17">
        <f>Allocators!H26</f>
        <v>3.5726148322844088E-5</v>
      </c>
      <c r="G9" s="17">
        <f>Allocators!I26</f>
        <v>5.189892636999071E-2</v>
      </c>
      <c r="H9" s="17">
        <f>Allocators!J26</f>
        <v>1.4780559452234847E-2</v>
      </c>
      <c r="I9" s="17">
        <f>Allocators!K26</f>
        <v>1.1696667730130333E-3</v>
      </c>
      <c r="J9" s="17">
        <f>Allocators!L26</f>
        <v>2.4689603205025143E-4</v>
      </c>
      <c r="K9" s="17">
        <f>Allocators!M26</f>
        <v>3.1175842582943105E-3</v>
      </c>
      <c r="L9" s="17">
        <f>Allocators!N26</f>
        <v>3.3987137674334283E-2</v>
      </c>
      <c r="M9" s="17">
        <f>Allocators!O26</f>
        <v>0.22698779291133214</v>
      </c>
      <c r="N9" s="17">
        <f>Allocators!P26</f>
        <v>3.561009563702975E-2</v>
      </c>
      <c r="O9" s="17">
        <f>Allocators!Q26</f>
        <v>1.4086780051846657E-2</v>
      </c>
      <c r="P9" s="17">
        <f>Allocators!R26</f>
        <v>3.400600203656825E-4</v>
      </c>
      <c r="Q9" s="17">
        <f>Allocators!S26</f>
        <v>2.4560018687935618E-4</v>
      </c>
      <c r="R9" s="17">
        <f>Allocators!T26</f>
        <v>1.3316932195662609E-3</v>
      </c>
      <c r="S9" s="17">
        <f>Allocators!U26</f>
        <v>3.3068325255716151E-4</v>
      </c>
    </row>
    <row r="10" spans="1:19">
      <c r="A10" s="23" t="str">
        <f>CONCATENATE(Allocators!A27," ",Allocators!B27)</f>
        <v>BULK_TRANS SUBTRAN</v>
      </c>
      <c r="B10" s="17">
        <f>Allocators!D27</f>
        <v>0</v>
      </c>
      <c r="C10" s="17">
        <f>Allocators!E27</f>
        <v>0</v>
      </c>
      <c r="D10" s="17">
        <f>Allocators!F27</f>
        <v>0</v>
      </c>
      <c r="E10" s="17">
        <f>Allocators!G27</f>
        <v>0</v>
      </c>
      <c r="F10" s="17">
        <f>Allocators!H27</f>
        <v>0</v>
      </c>
      <c r="G10" s="17">
        <f>Allocators!I27</f>
        <v>0</v>
      </c>
      <c r="H10" s="17">
        <f>Allocators!J27</f>
        <v>0</v>
      </c>
      <c r="I10" s="17">
        <f>Allocators!K27</f>
        <v>0</v>
      </c>
      <c r="J10" s="17">
        <f>Allocators!L27</f>
        <v>0</v>
      </c>
      <c r="K10" s="17">
        <f>Allocators!M27</f>
        <v>0</v>
      </c>
      <c r="L10" s="17">
        <f>Allocators!N27</f>
        <v>0</v>
      </c>
      <c r="M10" s="17">
        <f>Allocators!O27</f>
        <v>0</v>
      </c>
      <c r="N10" s="17">
        <f>Allocators!P27</f>
        <v>0</v>
      </c>
      <c r="O10" s="17">
        <f>Allocators!Q27</f>
        <v>0</v>
      </c>
      <c r="P10" s="17">
        <f>Allocators!R27</f>
        <v>0</v>
      </c>
      <c r="Q10" s="17">
        <f>Allocators!S27</f>
        <v>0</v>
      </c>
      <c r="R10" s="17">
        <f>Allocators!T27</f>
        <v>0</v>
      </c>
      <c r="S10" s="17">
        <f>Allocators!U27</f>
        <v>0</v>
      </c>
    </row>
    <row r="11" spans="1:19">
      <c r="A11" s="23" t="str">
        <f>CONCATENATE(Allocators!A28," ",Allocators!B28)</f>
        <v>BULK_TRANS DISTPRI</v>
      </c>
      <c r="B11" s="17">
        <f>Allocators!D28</f>
        <v>0</v>
      </c>
      <c r="C11" s="17">
        <f>Allocators!E28</f>
        <v>0</v>
      </c>
      <c r="D11" s="17">
        <f>Allocators!F28</f>
        <v>0</v>
      </c>
      <c r="E11" s="17">
        <f>Allocators!G28</f>
        <v>0</v>
      </c>
      <c r="F11" s="17">
        <f>Allocators!H28</f>
        <v>0</v>
      </c>
      <c r="G11" s="17">
        <f>Allocators!I28</f>
        <v>0</v>
      </c>
      <c r="H11" s="17">
        <f>Allocators!J28</f>
        <v>0</v>
      </c>
      <c r="I11" s="17">
        <f>Allocators!K28</f>
        <v>0</v>
      </c>
      <c r="J11" s="17">
        <f>Allocators!L28</f>
        <v>0</v>
      </c>
      <c r="K11" s="17">
        <f>Allocators!M28</f>
        <v>0</v>
      </c>
      <c r="L11" s="17">
        <f>Allocators!N28</f>
        <v>0</v>
      </c>
      <c r="M11" s="17">
        <f>Allocators!O28</f>
        <v>0</v>
      </c>
      <c r="N11" s="17">
        <f>Allocators!P28</f>
        <v>0</v>
      </c>
      <c r="O11" s="17">
        <f>Allocators!Q28</f>
        <v>0</v>
      </c>
      <c r="P11" s="17">
        <f>Allocators!R28</f>
        <v>0</v>
      </c>
      <c r="Q11" s="17">
        <f>Allocators!S28</f>
        <v>0</v>
      </c>
      <c r="R11" s="17">
        <f>Allocators!T28</f>
        <v>0</v>
      </c>
      <c r="S11" s="17">
        <f>Allocators!U28</f>
        <v>0</v>
      </c>
    </row>
    <row r="12" spans="1:19">
      <c r="A12" s="23" t="str">
        <f>CONCATENATE(Allocators!A29," ",Allocators!B29)</f>
        <v>BULK_TRANS DISTSEC</v>
      </c>
      <c r="B12" s="17">
        <f>Allocators!D29</f>
        <v>0</v>
      </c>
      <c r="C12" s="17">
        <f>Allocators!E29</f>
        <v>0</v>
      </c>
      <c r="D12" s="17">
        <f>Allocators!F29</f>
        <v>0</v>
      </c>
      <c r="E12" s="17">
        <f>Allocators!G29</f>
        <v>0</v>
      </c>
      <c r="F12" s="17">
        <f>Allocators!H29</f>
        <v>0</v>
      </c>
      <c r="G12" s="17">
        <f>Allocators!I29</f>
        <v>0</v>
      </c>
      <c r="H12" s="17">
        <f>Allocators!J29</f>
        <v>0</v>
      </c>
      <c r="I12" s="17">
        <f>Allocators!K29</f>
        <v>0</v>
      </c>
      <c r="J12" s="17">
        <f>Allocators!L29</f>
        <v>0</v>
      </c>
      <c r="K12" s="17">
        <f>Allocators!M29</f>
        <v>0</v>
      </c>
      <c r="L12" s="17">
        <f>Allocators!N29</f>
        <v>0</v>
      </c>
      <c r="M12" s="17">
        <f>Allocators!O29</f>
        <v>0</v>
      </c>
      <c r="N12" s="17">
        <f>Allocators!P29</f>
        <v>0</v>
      </c>
      <c r="O12" s="17">
        <f>Allocators!Q29</f>
        <v>0</v>
      </c>
      <c r="P12" s="17">
        <f>Allocators!R29</f>
        <v>0</v>
      </c>
      <c r="Q12" s="17">
        <f>Allocators!S29</f>
        <v>0</v>
      </c>
      <c r="R12" s="17">
        <f>Allocators!T29</f>
        <v>0</v>
      </c>
      <c r="S12" s="17">
        <f>Allocators!U29</f>
        <v>0</v>
      </c>
    </row>
    <row r="13" spans="1:19">
      <c r="A13" s="23" t="str">
        <f>CONCATENATE(Allocators!A30," ",Allocators!B30)</f>
        <v>BULK_TRANS ENERGY</v>
      </c>
      <c r="B13" s="17">
        <f>Allocators!D30</f>
        <v>0</v>
      </c>
      <c r="C13" s="17">
        <f>Allocators!E30</f>
        <v>0</v>
      </c>
      <c r="D13" s="17">
        <f>Allocators!F30</f>
        <v>0</v>
      </c>
      <c r="E13" s="17">
        <f>Allocators!G30</f>
        <v>0</v>
      </c>
      <c r="F13" s="17">
        <f>Allocators!H30</f>
        <v>0</v>
      </c>
      <c r="G13" s="17">
        <f>Allocators!I30</f>
        <v>0</v>
      </c>
      <c r="H13" s="17">
        <f>Allocators!J30</f>
        <v>0</v>
      </c>
      <c r="I13" s="17">
        <f>Allocators!K30</f>
        <v>0</v>
      </c>
      <c r="J13" s="17">
        <f>Allocators!L30</f>
        <v>0</v>
      </c>
      <c r="K13" s="17">
        <f>Allocators!M30</f>
        <v>0</v>
      </c>
      <c r="L13" s="17">
        <f>Allocators!N30</f>
        <v>0</v>
      </c>
      <c r="M13" s="17">
        <f>Allocators!O30</f>
        <v>0</v>
      </c>
      <c r="N13" s="17">
        <f>Allocators!P30</f>
        <v>0</v>
      </c>
      <c r="O13" s="17">
        <f>Allocators!Q30</f>
        <v>0</v>
      </c>
      <c r="P13" s="17">
        <f>Allocators!R30</f>
        <v>0</v>
      </c>
      <c r="Q13" s="17">
        <f>Allocators!S30</f>
        <v>0</v>
      </c>
      <c r="R13" s="17">
        <f>Allocators!T30</f>
        <v>0</v>
      </c>
      <c r="S13" s="17">
        <f>Allocators!U30</f>
        <v>0</v>
      </c>
    </row>
    <row r="14" spans="1:19">
      <c r="A14" s="23" t="str">
        <f>CONCATENATE(Allocators!A31," ",Allocators!B31)</f>
        <v>BULK_TRANS CUSTOMER</v>
      </c>
      <c r="B14" s="17">
        <f>Allocators!D31</f>
        <v>0</v>
      </c>
      <c r="C14" s="17">
        <f>Allocators!E31</f>
        <v>0</v>
      </c>
      <c r="D14" s="17">
        <f>Allocators!F31</f>
        <v>0</v>
      </c>
      <c r="E14" s="17">
        <f>Allocators!G31</f>
        <v>0</v>
      </c>
      <c r="F14" s="17">
        <f>Allocators!H31</f>
        <v>0</v>
      </c>
      <c r="G14" s="17">
        <f>Allocators!I31</f>
        <v>0</v>
      </c>
      <c r="H14" s="17">
        <f>Allocators!J31</f>
        <v>0</v>
      </c>
      <c r="I14" s="17">
        <f>Allocators!K31</f>
        <v>0</v>
      </c>
      <c r="J14" s="17">
        <f>Allocators!L31</f>
        <v>0</v>
      </c>
      <c r="K14" s="17">
        <f>Allocators!M31</f>
        <v>0</v>
      </c>
      <c r="L14" s="17">
        <f>Allocators!N31</f>
        <v>0</v>
      </c>
      <c r="M14" s="17">
        <f>Allocators!O31</f>
        <v>0</v>
      </c>
      <c r="N14" s="17">
        <f>Allocators!P31</f>
        <v>0</v>
      </c>
      <c r="O14" s="17">
        <f>Allocators!Q31</f>
        <v>0</v>
      </c>
      <c r="P14" s="17">
        <f>Allocators!R31</f>
        <v>0</v>
      </c>
      <c r="Q14" s="17">
        <f>Allocators!S31</f>
        <v>0</v>
      </c>
      <c r="R14" s="17">
        <f>Allocators!T31</f>
        <v>0</v>
      </c>
      <c r="S14" s="17">
        <f>Allocators!U31</f>
        <v>0</v>
      </c>
    </row>
    <row r="15" spans="1:19">
      <c r="A15" s="23" t="str">
        <f>CONCATENATE(Allocators!A32," ",Allocators!B32)</f>
        <v>BULK_TRANS TOTAL</v>
      </c>
      <c r="B15" s="17">
        <f>Allocators!D32</f>
        <v>1.0000000000000002</v>
      </c>
      <c r="C15" s="17">
        <f>Allocators!E32</f>
        <v>0.49034291711412858</v>
      </c>
      <c r="D15" s="17">
        <f>Allocators!F32</f>
        <v>0.12403769161813713</v>
      </c>
      <c r="E15" s="17">
        <f>Allocators!G32</f>
        <v>1.4501892799169754E-3</v>
      </c>
      <c r="F15" s="17">
        <f>Allocators!H32</f>
        <v>3.5726148322844088E-5</v>
      </c>
      <c r="G15" s="17">
        <f>Allocators!I32</f>
        <v>5.189892636999071E-2</v>
      </c>
      <c r="H15" s="17">
        <f>Allocators!J32</f>
        <v>1.4780559452234847E-2</v>
      </c>
      <c r="I15" s="17">
        <f>Allocators!K32</f>
        <v>1.1696667730130333E-3</v>
      </c>
      <c r="J15" s="17">
        <f>Allocators!L32</f>
        <v>2.4689603205025143E-4</v>
      </c>
      <c r="K15" s="17">
        <f>Allocators!M32</f>
        <v>3.1175842582943105E-3</v>
      </c>
      <c r="L15" s="17">
        <f>Allocators!N32</f>
        <v>3.3987137674334283E-2</v>
      </c>
      <c r="M15" s="17">
        <f>Allocators!O32</f>
        <v>0.22698779291133214</v>
      </c>
      <c r="N15" s="17">
        <f>Allocators!P32</f>
        <v>3.561009563702975E-2</v>
      </c>
      <c r="O15" s="17">
        <f>Allocators!Q32</f>
        <v>1.4086780051846657E-2</v>
      </c>
      <c r="P15" s="17">
        <f>Allocators!R32</f>
        <v>3.400600203656825E-4</v>
      </c>
      <c r="Q15" s="17">
        <f>Allocators!S32</f>
        <v>2.4560018687935618E-4</v>
      </c>
      <c r="R15" s="17">
        <f>Allocators!T32</f>
        <v>1.3316932195662609E-3</v>
      </c>
      <c r="S15" s="17">
        <f>Allocators!U32</f>
        <v>3.3068325255716151E-4</v>
      </c>
    </row>
    <row r="16" spans="1:19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1:19">
      <c r="A17" s="23" t="str">
        <f>CONCATENATE(Allocators!A125," ",Allocators!B125)</f>
        <v>CUST_902 PRODUCTION</v>
      </c>
      <c r="B17" s="17">
        <f>Allocators!D125</f>
        <v>0</v>
      </c>
      <c r="C17" s="17">
        <f>Allocators!E125</f>
        <v>0</v>
      </c>
      <c r="D17" s="17">
        <f>Allocators!F125</f>
        <v>0</v>
      </c>
      <c r="E17" s="17">
        <f>Allocators!G125</f>
        <v>0</v>
      </c>
      <c r="F17" s="17">
        <f>Allocators!H125</f>
        <v>0</v>
      </c>
      <c r="G17" s="17">
        <f>Allocators!I125</f>
        <v>0</v>
      </c>
      <c r="H17" s="17">
        <f>Allocators!J125</f>
        <v>0</v>
      </c>
      <c r="I17" s="17">
        <f>Allocators!K125</f>
        <v>0</v>
      </c>
      <c r="J17" s="17">
        <f>Allocators!L125</f>
        <v>0</v>
      </c>
      <c r="K17" s="17">
        <f>Allocators!M125</f>
        <v>0</v>
      </c>
      <c r="L17" s="17">
        <f>Allocators!N125</f>
        <v>0</v>
      </c>
      <c r="M17" s="17">
        <f>Allocators!O125</f>
        <v>0</v>
      </c>
      <c r="N17" s="17">
        <f>Allocators!P125</f>
        <v>0</v>
      </c>
      <c r="O17" s="17">
        <f>Allocators!Q125</f>
        <v>0</v>
      </c>
      <c r="P17" s="17">
        <f>Allocators!R125</f>
        <v>0</v>
      </c>
      <c r="Q17" s="17">
        <f>Allocators!S125</f>
        <v>0</v>
      </c>
      <c r="R17" s="17">
        <f>Allocators!T125</f>
        <v>0</v>
      </c>
      <c r="S17" s="17">
        <f>Allocators!U125</f>
        <v>0</v>
      </c>
    </row>
    <row r="18" spans="1:19">
      <c r="A18" s="23" t="str">
        <f>CONCATENATE(Allocators!A126," ",Allocators!B126)</f>
        <v>CUST_902 BULKTRAN</v>
      </c>
      <c r="B18" s="17">
        <f>Allocators!D126</f>
        <v>0</v>
      </c>
      <c r="C18" s="17">
        <f>Allocators!E126</f>
        <v>0</v>
      </c>
      <c r="D18" s="17">
        <f>Allocators!F126</f>
        <v>0</v>
      </c>
      <c r="E18" s="17">
        <f>Allocators!G126</f>
        <v>0</v>
      </c>
      <c r="F18" s="17">
        <f>Allocators!H126</f>
        <v>0</v>
      </c>
      <c r="G18" s="17">
        <f>Allocators!I126</f>
        <v>0</v>
      </c>
      <c r="H18" s="17">
        <f>Allocators!J126</f>
        <v>0</v>
      </c>
      <c r="I18" s="17">
        <f>Allocators!K126</f>
        <v>0</v>
      </c>
      <c r="J18" s="17">
        <f>Allocators!L126</f>
        <v>0</v>
      </c>
      <c r="K18" s="17">
        <f>Allocators!M126</f>
        <v>0</v>
      </c>
      <c r="L18" s="17">
        <f>Allocators!N126</f>
        <v>0</v>
      </c>
      <c r="M18" s="17">
        <f>Allocators!O126</f>
        <v>0</v>
      </c>
      <c r="N18" s="17">
        <f>Allocators!P126</f>
        <v>0</v>
      </c>
      <c r="O18" s="17">
        <f>Allocators!Q126</f>
        <v>0</v>
      </c>
      <c r="P18" s="17">
        <f>Allocators!R126</f>
        <v>0</v>
      </c>
      <c r="Q18" s="17">
        <f>Allocators!S126</f>
        <v>0</v>
      </c>
      <c r="R18" s="17">
        <f>Allocators!T126</f>
        <v>0</v>
      </c>
      <c r="S18" s="17">
        <f>Allocators!U126</f>
        <v>0</v>
      </c>
    </row>
    <row r="19" spans="1:19">
      <c r="A19" s="23" t="str">
        <f>CONCATENATE(Allocators!A127," ",Allocators!B127)</f>
        <v>CUST_902 SUBTRAN</v>
      </c>
      <c r="B19" s="17">
        <f>Allocators!D127</f>
        <v>0</v>
      </c>
      <c r="C19" s="17">
        <f>Allocators!E127</f>
        <v>0</v>
      </c>
      <c r="D19" s="17">
        <f>Allocators!F127</f>
        <v>0</v>
      </c>
      <c r="E19" s="17">
        <f>Allocators!G127</f>
        <v>0</v>
      </c>
      <c r="F19" s="17">
        <f>Allocators!H127</f>
        <v>0</v>
      </c>
      <c r="G19" s="17">
        <f>Allocators!I127</f>
        <v>0</v>
      </c>
      <c r="H19" s="17">
        <f>Allocators!J127</f>
        <v>0</v>
      </c>
      <c r="I19" s="17">
        <f>Allocators!K127</f>
        <v>0</v>
      </c>
      <c r="J19" s="17">
        <f>Allocators!L127</f>
        <v>0</v>
      </c>
      <c r="K19" s="17">
        <f>Allocators!M127</f>
        <v>0</v>
      </c>
      <c r="L19" s="17">
        <f>Allocators!N127</f>
        <v>0</v>
      </c>
      <c r="M19" s="17">
        <f>Allocators!O127</f>
        <v>0</v>
      </c>
      <c r="N19" s="17">
        <f>Allocators!P127</f>
        <v>0</v>
      </c>
      <c r="O19" s="17">
        <f>Allocators!Q127</f>
        <v>0</v>
      </c>
      <c r="P19" s="17">
        <f>Allocators!R127</f>
        <v>0</v>
      </c>
      <c r="Q19" s="17">
        <f>Allocators!S127</f>
        <v>0</v>
      </c>
      <c r="R19" s="17">
        <f>Allocators!T127</f>
        <v>0</v>
      </c>
      <c r="S19" s="17">
        <f>Allocators!U127</f>
        <v>0</v>
      </c>
    </row>
    <row r="20" spans="1:19">
      <c r="A20" s="23" t="str">
        <f>CONCATENATE(Allocators!A128," ",Allocators!B128)</f>
        <v>CUST_902 DISTPRI</v>
      </c>
      <c r="B20" s="17">
        <f>Allocators!D128</f>
        <v>0</v>
      </c>
      <c r="C20" s="17">
        <f>Allocators!E128</f>
        <v>0</v>
      </c>
      <c r="D20" s="17">
        <f>Allocators!F128</f>
        <v>0</v>
      </c>
      <c r="E20" s="17">
        <f>Allocators!G128</f>
        <v>0</v>
      </c>
      <c r="F20" s="17">
        <f>Allocators!H128</f>
        <v>0</v>
      </c>
      <c r="G20" s="17">
        <f>Allocators!I128</f>
        <v>0</v>
      </c>
      <c r="H20" s="17">
        <f>Allocators!J128</f>
        <v>0</v>
      </c>
      <c r="I20" s="17">
        <f>Allocators!K128</f>
        <v>0</v>
      </c>
      <c r="J20" s="17">
        <f>Allocators!L128</f>
        <v>0</v>
      </c>
      <c r="K20" s="17">
        <f>Allocators!M128</f>
        <v>0</v>
      </c>
      <c r="L20" s="17">
        <f>Allocators!N128</f>
        <v>0</v>
      </c>
      <c r="M20" s="17">
        <f>Allocators!O128</f>
        <v>0</v>
      </c>
      <c r="N20" s="17">
        <f>Allocators!P128</f>
        <v>0</v>
      </c>
      <c r="O20" s="17">
        <f>Allocators!Q128</f>
        <v>0</v>
      </c>
      <c r="P20" s="17">
        <f>Allocators!R128</f>
        <v>0</v>
      </c>
      <c r="Q20" s="17">
        <f>Allocators!S128</f>
        <v>0</v>
      </c>
      <c r="R20" s="17">
        <f>Allocators!T128</f>
        <v>0</v>
      </c>
      <c r="S20" s="17">
        <f>Allocators!U128</f>
        <v>0</v>
      </c>
    </row>
    <row r="21" spans="1:19">
      <c r="A21" s="23" t="str">
        <f>CONCATENATE(Allocators!A129," ",Allocators!B129)</f>
        <v>CUST_902 DISTSEC</v>
      </c>
      <c r="B21" s="17">
        <f>Allocators!D129</f>
        <v>0</v>
      </c>
      <c r="C21" s="17">
        <f>Allocators!E129</f>
        <v>0</v>
      </c>
      <c r="D21" s="17">
        <f>Allocators!F129</f>
        <v>0</v>
      </c>
      <c r="E21" s="17">
        <f>Allocators!G129</f>
        <v>0</v>
      </c>
      <c r="F21" s="17">
        <f>Allocators!H129</f>
        <v>0</v>
      </c>
      <c r="G21" s="17">
        <f>Allocators!I129</f>
        <v>0</v>
      </c>
      <c r="H21" s="17">
        <f>Allocators!J129</f>
        <v>0</v>
      </c>
      <c r="I21" s="17">
        <f>Allocators!K129</f>
        <v>0</v>
      </c>
      <c r="J21" s="17">
        <f>Allocators!L129</f>
        <v>0</v>
      </c>
      <c r="K21" s="17">
        <f>Allocators!M129</f>
        <v>0</v>
      </c>
      <c r="L21" s="17">
        <f>Allocators!N129</f>
        <v>0</v>
      </c>
      <c r="M21" s="17">
        <f>Allocators!O129</f>
        <v>0</v>
      </c>
      <c r="N21" s="17">
        <f>Allocators!P129</f>
        <v>0</v>
      </c>
      <c r="O21" s="17">
        <f>Allocators!Q129</f>
        <v>0</v>
      </c>
      <c r="P21" s="17">
        <f>Allocators!R129</f>
        <v>0</v>
      </c>
      <c r="Q21" s="17">
        <f>Allocators!S129</f>
        <v>0</v>
      </c>
      <c r="R21" s="17">
        <f>Allocators!T129</f>
        <v>0</v>
      </c>
      <c r="S21" s="17">
        <f>Allocators!U129</f>
        <v>0</v>
      </c>
    </row>
    <row r="22" spans="1:19">
      <c r="A22" s="23" t="str">
        <f>CONCATENATE(Allocators!A130," ",Allocators!B130)</f>
        <v>CUST_902 ENERGY</v>
      </c>
      <c r="B22" s="17">
        <f>Allocators!D130</f>
        <v>0</v>
      </c>
      <c r="C22" s="17">
        <f>Allocators!E130</f>
        <v>0</v>
      </c>
      <c r="D22" s="17">
        <f>Allocators!F130</f>
        <v>0</v>
      </c>
      <c r="E22" s="17">
        <f>Allocators!G130</f>
        <v>0</v>
      </c>
      <c r="F22" s="17">
        <f>Allocators!H130</f>
        <v>0</v>
      </c>
      <c r="G22" s="17">
        <f>Allocators!I130</f>
        <v>0</v>
      </c>
      <c r="H22" s="17">
        <f>Allocators!J130</f>
        <v>0</v>
      </c>
      <c r="I22" s="17">
        <f>Allocators!K130</f>
        <v>0</v>
      </c>
      <c r="J22" s="17">
        <f>Allocators!L130</f>
        <v>0</v>
      </c>
      <c r="K22" s="17">
        <f>Allocators!M130</f>
        <v>0</v>
      </c>
      <c r="L22" s="17">
        <f>Allocators!N130</f>
        <v>0</v>
      </c>
      <c r="M22" s="17">
        <f>Allocators!O130</f>
        <v>0</v>
      </c>
      <c r="N22" s="17">
        <f>Allocators!P130</f>
        <v>0</v>
      </c>
      <c r="O22" s="17">
        <f>Allocators!Q130</f>
        <v>0</v>
      </c>
      <c r="P22" s="17">
        <f>Allocators!R130</f>
        <v>0</v>
      </c>
      <c r="Q22" s="17">
        <f>Allocators!S130</f>
        <v>0</v>
      </c>
      <c r="R22" s="17">
        <f>Allocators!T130</f>
        <v>0</v>
      </c>
      <c r="S22" s="17">
        <f>Allocators!U130</f>
        <v>0</v>
      </c>
    </row>
    <row r="23" spans="1:19">
      <c r="A23" s="23" t="str">
        <f>CONCATENATE(Allocators!A131," ",Allocators!B131)</f>
        <v>CUST_902 CUSTOMER</v>
      </c>
      <c r="B23" s="17">
        <f>Allocators!D131</f>
        <v>0.99999999999999989</v>
      </c>
      <c r="C23" s="17">
        <f>Allocators!E131</f>
        <v>0.73179528810959771</v>
      </c>
      <c r="D23" s="17">
        <f>Allocators!F131</f>
        <v>0.25961465534434663</v>
      </c>
      <c r="E23" s="17">
        <f>Allocators!G131</f>
        <v>6.8821577952375473E-4</v>
      </c>
      <c r="F23" s="17">
        <f>Allocators!H131</f>
        <v>3.0899483978617555E-5</v>
      </c>
      <c r="G23" s="17">
        <f>Allocators!I131</f>
        <v>4.60121406881596E-3</v>
      </c>
      <c r="H23" s="17">
        <f>Allocators!J131</f>
        <v>8.4271319941684245E-4</v>
      </c>
      <c r="I23" s="17">
        <f>Allocators!K131</f>
        <v>9.8316539931964954E-5</v>
      </c>
      <c r="J23" s="17">
        <f>Allocators!L131</f>
        <v>2.8090439980561414E-5</v>
      </c>
      <c r="K23" s="17">
        <f>Allocators!M131</f>
        <v>8.427131994168425E-5</v>
      </c>
      <c r="L23" s="17">
        <f>Allocators!N131</f>
        <v>5.7304497560345283E-4</v>
      </c>
      <c r="M23" s="17">
        <f>Allocators!O131</f>
        <v>2.8652248780172641E-4</v>
      </c>
      <c r="N23" s="17">
        <f>Allocators!P131</f>
        <v>5.0562791965010547E-5</v>
      </c>
      <c r="O23" s="17">
        <f>Allocators!Q131</f>
        <v>1.250024579134983E-3</v>
      </c>
      <c r="P23" s="17">
        <f>Allocators!R131</f>
        <v>1.1236175992224566E-5</v>
      </c>
      <c r="Q23" s="17">
        <f>Allocators!S131</f>
        <v>4.4944703968898266E-5</v>
      </c>
      <c r="R23" s="17">
        <f>Allocators!T131</f>
        <v>0</v>
      </c>
      <c r="S23" s="17">
        <f>Allocators!U131</f>
        <v>0</v>
      </c>
    </row>
    <row r="24" spans="1:19">
      <c r="A24" s="23" t="str">
        <f>CONCATENATE(Allocators!A132," ",Allocators!B132)</f>
        <v>CUST_902 TOTAL</v>
      </c>
      <c r="B24" s="17">
        <f>Allocators!D132</f>
        <v>0.99999999999999989</v>
      </c>
      <c r="C24" s="17">
        <f>Allocators!E132</f>
        <v>0.73179528810959771</v>
      </c>
      <c r="D24" s="17">
        <f>Allocators!F132</f>
        <v>0.25961465534434663</v>
      </c>
      <c r="E24" s="17">
        <f>Allocators!G132</f>
        <v>6.8821577952375473E-4</v>
      </c>
      <c r="F24" s="17">
        <f>Allocators!H132</f>
        <v>3.0899483978617555E-5</v>
      </c>
      <c r="G24" s="17">
        <f>Allocators!I132</f>
        <v>4.60121406881596E-3</v>
      </c>
      <c r="H24" s="17">
        <f>Allocators!J132</f>
        <v>8.4271319941684245E-4</v>
      </c>
      <c r="I24" s="17">
        <f>Allocators!K132</f>
        <v>9.8316539931964954E-5</v>
      </c>
      <c r="J24" s="17">
        <f>Allocators!L132</f>
        <v>2.8090439980561414E-5</v>
      </c>
      <c r="K24" s="17">
        <f>Allocators!M132</f>
        <v>8.427131994168425E-5</v>
      </c>
      <c r="L24" s="17">
        <f>Allocators!N132</f>
        <v>5.7304497560345283E-4</v>
      </c>
      <c r="M24" s="17">
        <f>Allocators!O132</f>
        <v>2.8652248780172641E-4</v>
      </c>
      <c r="N24" s="17">
        <f>Allocators!P132</f>
        <v>5.0562791965010547E-5</v>
      </c>
      <c r="O24" s="17">
        <f>Allocators!Q132</f>
        <v>1.250024579134983E-3</v>
      </c>
      <c r="P24" s="17">
        <f>Allocators!R132</f>
        <v>1.1236175992224566E-5</v>
      </c>
      <c r="Q24" s="17">
        <f>Allocators!S132</f>
        <v>4.4944703968898266E-5</v>
      </c>
      <c r="R24" s="17">
        <f>Allocators!T132</f>
        <v>0</v>
      </c>
      <c r="S24" s="17">
        <f>Allocators!U132</f>
        <v>0</v>
      </c>
    </row>
    <row r="25" spans="1:19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</row>
    <row r="26" spans="1:19">
      <c r="A26" s="23" t="str">
        <f>CONCATENATE(Allocators!A135," ",Allocators!B135)</f>
        <v>CUST_903 PRODUCTION</v>
      </c>
      <c r="B26" s="17">
        <f>Allocators!D135</f>
        <v>0</v>
      </c>
      <c r="C26" s="17">
        <f>Allocators!E135</f>
        <v>0</v>
      </c>
      <c r="D26" s="17">
        <f>Allocators!F135</f>
        <v>0</v>
      </c>
      <c r="E26" s="17">
        <f>Allocators!G135</f>
        <v>0</v>
      </c>
      <c r="F26" s="17">
        <f>Allocators!H135</f>
        <v>0</v>
      </c>
      <c r="G26" s="17">
        <f>Allocators!I135</f>
        <v>0</v>
      </c>
      <c r="H26" s="17">
        <f>Allocators!J135</f>
        <v>0</v>
      </c>
      <c r="I26" s="17">
        <f>Allocators!K135</f>
        <v>0</v>
      </c>
      <c r="J26" s="17">
        <f>Allocators!L135</f>
        <v>0</v>
      </c>
      <c r="K26" s="17">
        <f>Allocators!M135</f>
        <v>0</v>
      </c>
      <c r="L26" s="17">
        <f>Allocators!N135</f>
        <v>0</v>
      </c>
      <c r="M26" s="17">
        <f>Allocators!O135</f>
        <v>0</v>
      </c>
      <c r="N26" s="17">
        <f>Allocators!P135</f>
        <v>0</v>
      </c>
      <c r="O26" s="17">
        <f>Allocators!Q135</f>
        <v>0</v>
      </c>
      <c r="P26" s="17">
        <f>Allocators!R135</f>
        <v>0</v>
      </c>
      <c r="Q26" s="17">
        <f>Allocators!S135</f>
        <v>0</v>
      </c>
      <c r="R26" s="17">
        <f>Allocators!T135</f>
        <v>0</v>
      </c>
      <c r="S26" s="17">
        <f>Allocators!U135</f>
        <v>0</v>
      </c>
    </row>
    <row r="27" spans="1:19">
      <c r="A27" s="23" t="str">
        <f>CONCATENATE(Allocators!A136," ",Allocators!B136)</f>
        <v>CUST_903 BULKTRAN</v>
      </c>
      <c r="B27" s="17">
        <f>Allocators!D136</f>
        <v>0</v>
      </c>
      <c r="C27" s="17">
        <f>Allocators!E136</f>
        <v>0</v>
      </c>
      <c r="D27" s="17">
        <f>Allocators!F136</f>
        <v>0</v>
      </c>
      <c r="E27" s="17">
        <f>Allocators!G136</f>
        <v>0</v>
      </c>
      <c r="F27" s="17">
        <f>Allocators!H136</f>
        <v>0</v>
      </c>
      <c r="G27" s="17">
        <f>Allocators!I136</f>
        <v>0</v>
      </c>
      <c r="H27" s="17">
        <f>Allocators!J136</f>
        <v>0</v>
      </c>
      <c r="I27" s="17">
        <f>Allocators!K136</f>
        <v>0</v>
      </c>
      <c r="J27" s="17">
        <f>Allocators!L136</f>
        <v>0</v>
      </c>
      <c r="K27" s="17">
        <f>Allocators!M136</f>
        <v>0</v>
      </c>
      <c r="L27" s="17">
        <f>Allocators!N136</f>
        <v>0</v>
      </c>
      <c r="M27" s="17">
        <f>Allocators!O136</f>
        <v>0</v>
      </c>
      <c r="N27" s="17">
        <f>Allocators!P136</f>
        <v>0</v>
      </c>
      <c r="O27" s="17">
        <f>Allocators!Q136</f>
        <v>0</v>
      </c>
      <c r="P27" s="17">
        <f>Allocators!R136</f>
        <v>0</v>
      </c>
      <c r="Q27" s="17">
        <f>Allocators!S136</f>
        <v>0</v>
      </c>
      <c r="R27" s="17">
        <f>Allocators!T136</f>
        <v>0</v>
      </c>
      <c r="S27" s="17">
        <f>Allocators!U136</f>
        <v>0</v>
      </c>
    </row>
    <row r="28" spans="1:19">
      <c r="A28" s="23" t="str">
        <f>CONCATENATE(Allocators!A137," ",Allocators!B137)</f>
        <v>CUST_903 SUBTRAN</v>
      </c>
      <c r="B28" s="17">
        <f>Allocators!D137</f>
        <v>0</v>
      </c>
      <c r="C28" s="17">
        <f>Allocators!E137</f>
        <v>0</v>
      </c>
      <c r="D28" s="17">
        <f>Allocators!F137</f>
        <v>0</v>
      </c>
      <c r="E28" s="17">
        <f>Allocators!G137</f>
        <v>0</v>
      </c>
      <c r="F28" s="17">
        <f>Allocators!H137</f>
        <v>0</v>
      </c>
      <c r="G28" s="17">
        <f>Allocators!I137</f>
        <v>0</v>
      </c>
      <c r="H28" s="17">
        <f>Allocators!J137</f>
        <v>0</v>
      </c>
      <c r="I28" s="17">
        <f>Allocators!K137</f>
        <v>0</v>
      </c>
      <c r="J28" s="17">
        <f>Allocators!L137</f>
        <v>0</v>
      </c>
      <c r="K28" s="17">
        <f>Allocators!M137</f>
        <v>0</v>
      </c>
      <c r="L28" s="17">
        <f>Allocators!N137</f>
        <v>0</v>
      </c>
      <c r="M28" s="17">
        <f>Allocators!O137</f>
        <v>0</v>
      </c>
      <c r="N28" s="17">
        <f>Allocators!P137</f>
        <v>0</v>
      </c>
      <c r="O28" s="17">
        <f>Allocators!Q137</f>
        <v>0</v>
      </c>
      <c r="P28" s="17">
        <f>Allocators!R137</f>
        <v>0</v>
      </c>
      <c r="Q28" s="17">
        <f>Allocators!S137</f>
        <v>0</v>
      </c>
      <c r="R28" s="17">
        <f>Allocators!T137</f>
        <v>0</v>
      </c>
      <c r="S28" s="17">
        <f>Allocators!U137</f>
        <v>0</v>
      </c>
    </row>
    <row r="29" spans="1:19">
      <c r="A29" s="23" t="str">
        <f>CONCATENATE(Allocators!A138," ",Allocators!B138)</f>
        <v>CUST_903 DISTPRI</v>
      </c>
      <c r="B29" s="17">
        <f>Allocators!D138</f>
        <v>0</v>
      </c>
      <c r="C29" s="17">
        <f>Allocators!E138</f>
        <v>0</v>
      </c>
      <c r="D29" s="17">
        <f>Allocators!F138</f>
        <v>0</v>
      </c>
      <c r="E29" s="17">
        <f>Allocators!G138</f>
        <v>0</v>
      </c>
      <c r="F29" s="17">
        <f>Allocators!H138</f>
        <v>0</v>
      </c>
      <c r="G29" s="17">
        <f>Allocators!I138</f>
        <v>0</v>
      </c>
      <c r="H29" s="17">
        <f>Allocators!J138</f>
        <v>0</v>
      </c>
      <c r="I29" s="17">
        <f>Allocators!K138</f>
        <v>0</v>
      </c>
      <c r="J29" s="17">
        <f>Allocators!L138</f>
        <v>0</v>
      </c>
      <c r="K29" s="17">
        <f>Allocators!M138</f>
        <v>0</v>
      </c>
      <c r="L29" s="17">
        <f>Allocators!N138</f>
        <v>0</v>
      </c>
      <c r="M29" s="17">
        <f>Allocators!O138</f>
        <v>0</v>
      </c>
      <c r="N29" s="17">
        <f>Allocators!P138</f>
        <v>0</v>
      </c>
      <c r="O29" s="17">
        <f>Allocators!Q138</f>
        <v>0</v>
      </c>
      <c r="P29" s="17">
        <f>Allocators!R138</f>
        <v>0</v>
      </c>
      <c r="Q29" s="17">
        <f>Allocators!S138</f>
        <v>0</v>
      </c>
      <c r="R29" s="17">
        <f>Allocators!T138</f>
        <v>0</v>
      </c>
      <c r="S29" s="17">
        <f>Allocators!U138</f>
        <v>0</v>
      </c>
    </row>
    <row r="30" spans="1:19">
      <c r="A30" s="23" t="str">
        <f>CONCATENATE(Allocators!A139," ",Allocators!B139)</f>
        <v>CUST_903 DISTSEC</v>
      </c>
      <c r="B30" s="17">
        <f>Allocators!D139</f>
        <v>0</v>
      </c>
      <c r="C30" s="17">
        <f>Allocators!E139</f>
        <v>0</v>
      </c>
      <c r="D30" s="17">
        <f>Allocators!F139</f>
        <v>0</v>
      </c>
      <c r="E30" s="17">
        <f>Allocators!G139</f>
        <v>0</v>
      </c>
      <c r="F30" s="17">
        <f>Allocators!H139</f>
        <v>0</v>
      </c>
      <c r="G30" s="17">
        <f>Allocators!I139</f>
        <v>0</v>
      </c>
      <c r="H30" s="17">
        <f>Allocators!J139</f>
        <v>0</v>
      </c>
      <c r="I30" s="17">
        <f>Allocators!K139</f>
        <v>0</v>
      </c>
      <c r="J30" s="17">
        <f>Allocators!L139</f>
        <v>0</v>
      </c>
      <c r="K30" s="17">
        <f>Allocators!M139</f>
        <v>0</v>
      </c>
      <c r="L30" s="17">
        <f>Allocators!N139</f>
        <v>0</v>
      </c>
      <c r="M30" s="17">
        <f>Allocators!O139</f>
        <v>0</v>
      </c>
      <c r="N30" s="17">
        <f>Allocators!P139</f>
        <v>0</v>
      </c>
      <c r="O30" s="17">
        <f>Allocators!Q139</f>
        <v>0</v>
      </c>
      <c r="P30" s="17">
        <f>Allocators!R139</f>
        <v>0</v>
      </c>
      <c r="Q30" s="17">
        <f>Allocators!S139</f>
        <v>0</v>
      </c>
      <c r="R30" s="17">
        <f>Allocators!T139</f>
        <v>0</v>
      </c>
      <c r="S30" s="17">
        <f>Allocators!U139</f>
        <v>0</v>
      </c>
    </row>
    <row r="31" spans="1:19">
      <c r="A31" s="23" t="str">
        <f>CONCATENATE(Allocators!A140," ",Allocators!B140)</f>
        <v>CUST_903 ENERGY</v>
      </c>
      <c r="B31" s="17">
        <f>Allocators!D140</f>
        <v>0</v>
      </c>
      <c r="C31" s="17">
        <f>Allocators!E140</f>
        <v>0</v>
      </c>
      <c r="D31" s="17">
        <f>Allocators!F140</f>
        <v>0</v>
      </c>
      <c r="E31" s="17">
        <f>Allocators!G140</f>
        <v>0</v>
      </c>
      <c r="F31" s="17">
        <f>Allocators!H140</f>
        <v>0</v>
      </c>
      <c r="G31" s="17">
        <f>Allocators!I140</f>
        <v>0</v>
      </c>
      <c r="H31" s="17">
        <f>Allocators!J140</f>
        <v>0</v>
      </c>
      <c r="I31" s="17">
        <f>Allocators!K140</f>
        <v>0</v>
      </c>
      <c r="J31" s="17">
        <f>Allocators!L140</f>
        <v>0</v>
      </c>
      <c r="K31" s="17">
        <f>Allocators!M140</f>
        <v>0</v>
      </c>
      <c r="L31" s="17">
        <f>Allocators!N140</f>
        <v>0</v>
      </c>
      <c r="M31" s="17">
        <f>Allocators!O140</f>
        <v>0</v>
      </c>
      <c r="N31" s="17">
        <f>Allocators!P140</f>
        <v>0</v>
      </c>
      <c r="O31" s="17">
        <f>Allocators!Q140</f>
        <v>0</v>
      </c>
      <c r="P31" s="17">
        <f>Allocators!R140</f>
        <v>0</v>
      </c>
      <c r="Q31" s="17">
        <f>Allocators!S140</f>
        <v>0</v>
      </c>
      <c r="R31" s="17">
        <f>Allocators!T140</f>
        <v>0</v>
      </c>
      <c r="S31" s="17">
        <f>Allocators!U140</f>
        <v>0</v>
      </c>
    </row>
    <row r="32" spans="1:19">
      <c r="A32" s="23" t="str">
        <f>CONCATENATE(Allocators!A141," ",Allocators!B141)</f>
        <v>CUST_903 CUSTOMER</v>
      </c>
      <c r="B32" s="17">
        <f>Allocators!D141</f>
        <v>1.0000000000000002</v>
      </c>
      <c r="C32" s="17">
        <f>Allocators!E141</f>
        <v>0.84269845565765888</v>
      </c>
      <c r="D32" s="17">
        <f>Allocators!F141</f>
        <v>0.15354312235169715</v>
      </c>
      <c r="E32" s="17">
        <f>Allocators!G141</f>
        <v>3.4856839775005804E-4</v>
      </c>
      <c r="F32" s="17">
        <f>Allocators!H141</f>
        <v>1.508228644110828E-5</v>
      </c>
      <c r="G32" s="17">
        <f>Allocators!I141</f>
        <v>1.8144828493455545E-3</v>
      </c>
      <c r="H32" s="17">
        <f>Allocators!J141</f>
        <v>2.9913201441531423E-4</v>
      </c>
      <c r="I32" s="17">
        <f>Allocators!K141</f>
        <v>3.4773049294777421E-5</v>
      </c>
      <c r="J32" s="17">
        <f>Allocators!L141</f>
        <v>1.005485762740552E-5</v>
      </c>
      <c r="K32" s="17">
        <f>Allocators!M141</f>
        <v>2.4718191667371905E-5</v>
      </c>
      <c r="L32" s="17">
        <f>Allocators!N141</f>
        <v>1.6967572246246815E-4</v>
      </c>
      <c r="M32" s="17">
        <f>Allocators!O141</f>
        <v>8.4628385030663131E-5</v>
      </c>
      <c r="N32" s="17">
        <f>Allocators!P141</f>
        <v>1.508228644110828E-5</v>
      </c>
      <c r="O32" s="17">
        <f>Allocators!Q141</f>
        <v>6.3303707812540581E-4</v>
      </c>
      <c r="P32" s="17">
        <f>Allocators!R141</f>
        <v>5.0274288137027601E-6</v>
      </c>
      <c r="Q32" s="17">
        <f>Allocators!S141</f>
        <v>3.9800478108480187E-5</v>
      </c>
      <c r="R32" s="17">
        <f>Allocators!T141</f>
        <v>0</v>
      </c>
      <c r="S32" s="17">
        <f>Allocators!U141</f>
        <v>2.6435896512053678E-4</v>
      </c>
    </row>
    <row r="33" spans="1:19">
      <c r="A33" s="23" t="str">
        <f>CONCATENATE(Allocators!A142," ",Allocators!B142)</f>
        <v>CUST_903 TOTAL</v>
      </c>
      <c r="B33" s="17">
        <f>Allocators!D142</f>
        <v>1.0000000000000002</v>
      </c>
      <c r="C33" s="17">
        <f>Allocators!E142</f>
        <v>0.84269845565765888</v>
      </c>
      <c r="D33" s="17">
        <f>Allocators!F142</f>
        <v>0.15354312235169715</v>
      </c>
      <c r="E33" s="17">
        <f>Allocators!G142</f>
        <v>3.4856839775005804E-4</v>
      </c>
      <c r="F33" s="17">
        <f>Allocators!H142</f>
        <v>1.508228644110828E-5</v>
      </c>
      <c r="G33" s="17">
        <f>Allocators!I142</f>
        <v>1.8144828493455545E-3</v>
      </c>
      <c r="H33" s="17">
        <f>Allocators!J142</f>
        <v>2.9913201441531423E-4</v>
      </c>
      <c r="I33" s="17">
        <f>Allocators!K142</f>
        <v>3.4773049294777421E-5</v>
      </c>
      <c r="J33" s="17">
        <f>Allocators!L142</f>
        <v>1.005485762740552E-5</v>
      </c>
      <c r="K33" s="17">
        <f>Allocators!M142</f>
        <v>2.4718191667371905E-5</v>
      </c>
      <c r="L33" s="17">
        <f>Allocators!N142</f>
        <v>1.6967572246246815E-4</v>
      </c>
      <c r="M33" s="17">
        <f>Allocators!O142</f>
        <v>8.4628385030663131E-5</v>
      </c>
      <c r="N33" s="17">
        <f>Allocators!P142</f>
        <v>1.508228644110828E-5</v>
      </c>
      <c r="O33" s="17">
        <f>Allocators!Q142</f>
        <v>6.3303707812540581E-4</v>
      </c>
      <c r="P33" s="17">
        <f>Allocators!R142</f>
        <v>5.0274288137027601E-6</v>
      </c>
      <c r="Q33" s="17">
        <f>Allocators!S142</f>
        <v>3.9800478108480187E-5</v>
      </c>
      <c r="R33" s="17">
        <f>Allocators!T142</f>
        <v>0</v>
      </c>
      <c r="S33" s="17">
        <f>Allocators!U142</f>
        <v>2.6435896512053678E-4</v>
      </c>
    </row>
    <row r="34" spans="1:19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</row>
    <row r="35" spans="1:19">
      <c r="A35" s="23" t="str">
        <f>CONCATENATE(Allocators!A912," ",Allocators!B912)</f>
        <v>CUST_DEP_FXNL PRODUCTION</v>
      </c>
      <c r="B35" s="17">
        <f ca="1">Allocators!D912</f>
        <v>0.207116392368248</v>
      </c>
      <c r="C35" s="17">
        <f ca="1">Allocators!E912</f>
        <v>0.12375113488863766</v>
      </c>
      <c r="D35" s="17">
        <f ca="1">Allocators!F912</f>
        <v>2.7228404410305117E-2</v>
      </c>
      <c r="E35" s="17">
        <f ca="1">Allocators!G912</f>
        <v>1.8999117993171251E-3</v>
      </c>
      <c r="F35" s="17">
        <f ca="1">Allocators!H912</f>
        <v>2.395286279679452E-4</v>
      </c>
      <c r="G35" s="17">
        <f ca="1">Allocators!I912</f>
        <v>8.3270082767767147E-3</v>
      </c>
      <c r="H35" s="17">
        <f ca="1">Allocators!J912</f>
        <v>9.9696419597545011E-3</v>
      </c>
      <c r="I35" s="17">
        <f ca="1">Allocators!K912</f>
        <v>2.39320642237145E-3</v>
      </c>
      <c r="J35" s="17">
        <f ca="1">Allocators!L912</f>
        <v>1.4882172285554505E-4</v>
      </c>
      <c r="K35" s="17">
        <f ca="1">Allocators!M912</f>
        <v>1.4289576876777594E-3</v>
      </c>
      <c r="L35" s="17">
        <f ca="1">Allocators!N912</f>
        <v>1.1173124283055074E-2</v>
      </c>
      <c r="M35" s="17">
        <f ca="1">Allocators!O912</f>
        <v>1.5804222841305095E-2</v>
      </c>
      <c r="N35" s="17">
        <f ca="1">Allocators!P912</f>
        <v>4.5015507683541121E-3</v>
      </c>
      <c r="O35" s="17">
        <f ca="1">Allocators!Q912</f>
        <v>1.7973369005602204E-4</v>
      </c>
      <c r="P35" s="17">
        <f ca="1">Allocators!R912</f>
        <v>0</v>
      </c>
      <c r="Q35" s="17">
        <f ca="1">Allocators!S912</f>
        <v>0</v>
      </c>
      <c r="R35" s="17">
        <f ca="1">Allocators!T912</f>
        <v>7.1144989813869318E-5</v>
      </c>
      <c r="S35" s="17">
        <f ca="1">Allocators!U912</f>
        <v>0</v>
      </c>
    </row>
    <row r="36" spans="1:19">
      <c r="A36" s="23" t="str">
        <f>CONCATENATE(Allocators!A913," ",Allocators!B913)</f>
        <v>CUST_DEP_FXNL BULKTRAN</v>
      </c>
      <c r="B36" s="17">
        <f ca="1">Allocators!D913</f>
        <v>0.2193477091670567</v>
      </c>
      <c r="C36" s="17">
        <f ca="1">Allocators!E913</f>
        <v>0.13105929296211272</v>
      </c>
      <c r="D36" s="17">
        <f ca="1">Allocators!F913</f>
        <v>2.8836385490220738E-2</v>
      </c>
      <c r="E36" s="17">
        <f ca="1">Allocators!G913</f>
        <v>2.01211162493945E-3</v>
      </c>
      <c r="F36" s="17">
        <f ca="1">Allocators!H913</f>
        <v>2.5367405845541191E-4</v>
      </c>
      <c r="G36" s="17">
        <f ca="1">Allocators!I913</f>
        <v>8.8187620923726867E-3</v>
      </c>
      <c r="H36" s="17">
        <f ca="1">Allocators!J913</f>
        <v>1.0558401969457858E-2</v>
      </c>
      <c r="I36" s="17">
        <f ca="1">Allocators!K913</f>
        <v>2.534537900687874E-3</v>
      </c>
      <c r="J36" s="17">
        <f ca="1">Allocators!L913</f>
        <v>1.5761043155202643E-4</v>
      </c>
      <c r="K36" s="17">
        <f ca="1">Allocators!M913</f>
        <v>1.5133451857904357E-3</v>
      </c>
      <c r="L36" s="17">
        <f ca="1">Allocators!N913</f>
        <v>1.1832956279817198E-2</v>
      </c>
      <c r="M36" s="17">
        <f ca="1">Allocators!O913</f>
        <v>1.673754566583208E-2</v>
      </c>
      <c r="N36" s="17">
        <f ca="1">Allocators!P913</f>
        <v>4.7673911149538383E-3</v>
      </c>
      <c r="O36" s="17">
        <f ca="1">Allocators!Q913</f>
        <v>1.9034791366892386E-4</v>
      </c>
      <c r="P36" s="17">
        <f ca="1">Allocators!R913</f>
        <v>0</v>
      </c>
      <c r="Q36" s="17">
        <f ca="1">Allocators!S913</f>
        <v>0</v>
      </c>
      <c r="R36" s="17">
        <f ca="1">Allocators!T913</f>
        <v>7.5346477195487423E-5</v>
      </c>
      <c r="S36" s="17">
        <f ca="1">Allocators!U913</f>
        <v>0</v>
      </c>
    </row>
    <row r="37" spans="1:19">
      <c r="A37" s="23" t="str">
        <f>CONCATENATE(Allocators!A914," ",Allocators!B914)</f>
        <v>CUST_DEP_FXNL SUBTRAN</v>
      </c>
      <c r="B37" s="17">
        <f ca="1">Allocators!D914</f>
        <v>8.2333590810596241E-2</v>
      </c>
      <c r="C37" s="17">
        <f ca="1">Allocators!E914</f>
        <v>4.8659679531059138E-2</v>
      </c>
      <c r="D37" s="17">
        <f ca="1">Allocators!F914</f>
        <v>1.0834363676878744E-2</v>
      </c>
      <c r="E37" s="17">
        <f ca="1">Allocators!G914</f>
        <v>7.5351115414043566E-4</v>
      </c>
      <c r="F37" s="17">
        <f ca="1">Allocators!H914</f>
        <v>1.2642036032684003E-4</v>
      </c>
      <c r="G37" s="17">
        <f ca="1">Allocators!I914</f>
        <v>3.4514465749346532E-3</v>
      </c>
      <c r="H37" s="17">
        <f ca="1">Allocators!J914</f>
        <v>4.1127491712836762E-3</v>
      </c>
      <c r="I37" s="17">
        <f ca="1">Allocators!K914</f>
        <v>1.2779124535022477E-3</v>
      </c>
      <c r="J37" s="17">
        <f ca="1">Allocators!L914</f>
        <v>0</v>
      </c>
      <c r="K37" s="17">
        <f ca="1">Allocators!M914</f>
        <v>5.5219765428664834E-4</v>
      </c>
      <c r="L37" s="17">
        <f ca="1">Allocators!N914</f>
        <v>4.5775345268128298E-3</v>
      </c>
      <c r="M37" s="17">
        <f ca="1">Allocators!O914</f>
        <v>7.8971986224789462E-3</v>
      </c>
      <c r="N37" s="17">
        <f ca="1">Allocators!P914</f>
        <v>0</v>
      </c>
      <c r="O37" s="17">
        <f ca="1">Allocators!Q914</f>
        <v>7.4488471070827063E-5</v>
      </c>
      <c r="P37" s="17">
        <f ca="1">Allocators!R914</f>
        <v>0</v>
      </c>
      <c r="Q37" s="17">
        <f ca="1">Allocators!S914</f>
        <v>0</v>
      </c>
      <c r="R37" s="17">
        <f ca="1">Allocators!T914</f>
        <v>1.6088613821256396E-5</v>
      </c>
      <c r="S37" s="17">
        <f ca="1">Allocators!U914</f>
        <v>0</v>
      </c>
    </row>
    <row r="38" spans="1:19">
      <c r="A38" s="23" t="str">
        <f>CONCATENATE(Allocators!A915," ",Allocators!B915)</f>
        <v>CUST_DEP_FXNL DISTPRI</v>
      </c>
      <c r="B38" s="17">
        <f ca="1">Allocators!D915</f>
        <v>0.21193116584668903</v>
      </c>
      <c r="C38" s="17">
        <f ca="1">Allocators!E915</f>
        <v>0.14204098681272104</v>
      </c>
      <c r="D38" s="17">
        <f ca="1">Allocators!F915</f>
        <v>3.1104444504272469E-2</v>
      </c>
      <c r="E38" s="17">
        <f ca="1">Allocators!G915</f>
        <v>2.1663079880942489E-3</v>
      </c>
      <c r="F38" s="17">
        <f ca="1">Allocators!H915</f>
        <v>0</v>
      </c>
      <c r="G38" s="17">
        <f ca="1">Allocators!I915</f>
        <v>9.8037269141882776E-3</v>
      </c>
      <c r="H38" s="17">
        <f ca="1">Allocators!J915</f>
        <v>1.16998855291642E-2</v>
      </c>
      <c r="I38" s="17">
        <f ca="1">Allocators!K915</f>
        <v>0</v>
      </c>
      <c r="J38" s="17">
        <f ca="1">Allocators!L915</f>
        <v>0</v>
      </c>
      <c r="K38" s="17">
        <f ca="1">Allocators!M915</f>
        <v>1.5973243179393162E-3</v>
      </c>
      <c r="L38" s="17">
        <f ca="1">Allocators!N915</f>
        <v>1.325104518760294E-2</v>
      </c>
      <c r="M38" s="17">
        <f ca="1">Allocators!O915</f>
        <v>0</v>
      </c>
      <c r="N38" s="17">
        <f ca="1">Allocators!P915</f>
        <v>0</v>
      </c>
      <c r="O38" s="17">
        <f ca="1">Allocators!Q915</f>
        <v>2.115734758665838E-4</v>
      </c>
      <c r="P38" s="17">
        <f ca="1">Allocators!R915</f>
        <v>0</v>
      </c>
      <c r="Q38" s="17">
        <f ca="1">Allocators!S915</f>
        <v>0</v>
      </c>
      <c r="R38" s="17">
        <f ca="1">Allocators!T915</f>
        <v>5.5871116839944804E-5</v>
      </c>
      <c r="S38" s="17">
        <f ca="1">Allocators!U915</f>
        <v>0</v>
      </c>
    </row>
    <row r="39" spans="1:19">
      <c r="A39" s="23" t="str">
        <f>CONCATENATE(Allocators!A916," ",Allocators!B916)</f>
        <v>CUST_DEP_FXNL DISTSEC</v>
      </c>
      <c r="B39" s="17">
        <f ca="1">Allocators!D916</f>
        <v>8.8564172096911822E-2</v>
      </c>
      <c r="C39" s="17">
        <f ca="1">Allocators!E916</f>
        <v>7.0584778120969305E-2</v>
      </c>
      <c r="D39" s="17">
        <f ca="1">Allocators!F916</f>
        <v>1.3782277720320891E-2</v>
      </c>
      <c r="E39" s="17">
        <f ca="1">Allocators!G916</f>
        <v>0</v>
      </c>
      <c r="F39" s="17">
        <f ca="1">Allocators!H916</f>
        <v>0</v>
      </c>
      <c r="G39" s="17">
        <f ca="1">Allocators!I916</f>
        <v>3.5510371182962586E-3</v>
      </c>
      <c r="H39" s="17">
        <f ca="1">Allocators!J916</f>
        <v>0</v>
      </c>
      <c r="I39" s="17">
        <f ca="1">Allocators!K916</f>
        <v>0</v>
      </c>
      <c r="J39" s="17">
        <f ca="1">Allocators!L916</f>
        <v>0</v>
      </c>
      <c r="K39" s="17">
        <f ca="1">Allocators!M916</f>
        <v>4.4899616142095669E-4</v>
      </c>
      <c r="L39" s="17">
        <f ca="1">Allocators!N916</f>
        <v>0</v>
      </c>
      <c r="M39" s="17">
        <f ca="1">Allocators!O916</f>
        <v>0</v>
      </c>
      <c r="N39" s="17">
        <f ca="1">Allocators!P916</f>
        <v>0</v>
      </c>
      <c r="O39" s="17">
        <f ca="1">Allocators!Q916</f>
        <v>7.8592088653381059E-5</v>
      </c>
      <c r="P39" s="17">
        <f ca="1">Allocators!R916</f>
        <v>0</v>
      </c>
      <c r="Q39" s="17">
        <f ca="1">Allocators!S916</f>
        <v>0</v>
      </c>
      <c r="R39" s="17">
        <f ca="1">Allocators!T916</f>
        <v>1.1849088725103782E-4</v>
      </c>
      <c r="S39" s="17">
        <f ca="1">Allocators!U916</f>
        <v>0</v>
      </c>
    </row>
    <row r="40" spans="1:19">
      <c r="A40" s="23" t="str">
        <f>CONCATENATE(Allocators!A917," ",Allocators!B917)</f>
        <v>CUST_DEP_FXNL ENERGY</v>
      </c>
      <c r="B40" s="17">
        <f ca="1">Allocators!D917</f>
        <v>8.4811087745417478E-3</v>
      </c>
      <c r="C40" s="17">
        <f ca="1">Allocators!E917</f>
        <v>4.1418076232084258E-3</v>
      </c>
      <c r="D40" s="17">
        <f ca="1">Allocators!F917</f>
        <v>1.162778912616712E-3</v>
      </c>
      <c r="E40" s="17">
        <f ca="1">Allocators!G917</f>
        <v>7.9445791976302352E-5</v>
      </c>
      <c r="F40" s="17">
        <f ca="1">Allocators!H917</f>
        <v>1.0304445190514222E-5</v>
      </c>
      <c r="G40" s="17">
        <f ca="1">Allocators!I917</f>
        <v>4.1127353051098549E-4</v>
      </c>
      <c r="H40" s="17">
        <f ca="1">Allocators!J917</f>
        <v>4.8260873058067233E-4</v>
      </c>
      <c r="I40" s="17">
        <f ca="1">Allocators!K917</f>
        <v>1.1590156376853712E-4</v>
      </c>
      <c r="J40" s="17">
        <f ca="1">Allocators!L917</f>
        <v>6.9995105937064114E-6</v>
      </c>
      <c r="K40" s="17">
        <f ca="1">Allocators!M917</f>
        <v>7.8289022217531087E-5</v>
      </c>
      <c r="L40" s="17">
        <f ca="1">Allocators!N917</f>
        <v>6.7105335786085414E-4</v>
      </c>
      <c r="M40" s="17">
        <f ca="1">Allocators!O917</f>
        <v>1.0047507245191263E-3</v>
      </c>
      <c r="N40" s="17">
        <f ca="1">Allocators!P917</f>
        <v>2.9234854232151891E-4</v>
      </c>
      <c r="O40" s="17">
        <f ca="1">Allocators!Q917</f>
        <v>8.8711724079060943E-6</v>
      </c>
      <c r="P40" s="17">
        <f ca="1">Allocators!R917</f>
        <v>0</v>
      </c>
      <c r="Q40" s="17">
        <f ca="1">Allocators!S917</f>
        <v>0</v>
      </c>
      <c r="R40" s="17">
        <f ca="1">Allocators!T917</f>
        <v>1.4675846768955055E-5</v>
      </c>
      <c r="S40" s="17">
        <f ca="1">Allocators!U917</f>
        <v>0</v>
      </c>
    </row>
    <row r="41" spans="1:19">
      <c r="A41" s="23" t="str">
        <f>CONCATENATE(Allocators!A918," ",Allocators!B918)</f>
        <v>CUST_DEP_FXNL CUSTOMER</v>
      </c>
      <c r="B41" s="17">
        <f ca="1">Allocators!D918</f>
        <v>0.18222586093595691</v>
      </c>
      <c r="C41" s="17">
        <f ca="1">Allocators!E918</f>
        <v>0.14362580361444779</v>
      </c>
      <c r="D41" s="17">
        <f ca="1">Allocators!F918</f>
        <v>3.0457904659459668E-2</v>
      </c>
      <c r="E41" s="17">
        <f ca="1">Allocators!G918</f>
        <v>1.4750166563953682E-3</v>
      </c>
      <c r="F41" s="17">
        <f ca="1">Allocators!H918</f>
        <v>1.0708276810400443E-3</v>
      </c>
      <c r="G41" s="17">
        <f ca="1">Allocators!I918</f>
        <v>3.7148325285828046E-4</v>
      </c>
      <c r="H41" s="17">
        <f ca="1">Allocators!J918</f>
        <v>6.3660126813399676E-4</v>
      </c>
      <c r="I41" s="17">
        <f ca="1">Allocators!K918</f>
        <v>9.3735919045587256E-4</v>
      </c>
      <c r="J41" s="17">
        <f ca="1">Allocators!L918</f>
        <v>1.1827924013054449E-4</v>
      </c>
      <c r="K41" s="17">
        <f ca="1">Allocators!M918</f>
        <v>1.5285864962829023E-5</v>
      </c>
      <c r="L41" s="17">
        <f ca="1">Allocators!N918</f>
        <v>1.9313543858024183E-4</v>
      </c>
      <c r="M41" s="17">
        <f ca="1">Allocators!O918</f>
        <v>8.2707413977937196E-5</v>
      </c>
      <c r="N41" s="17">
        <f ca="1">Allocators!P918</f>
        <v>3.7209753941203484E-5</v>
      </c>
      <c r="O41" s="17">
        <f ca="1">Allocators!Q918</f>
        <v>9.9979496196756537E-6</v>
      </c>
      <c r="P41" s="17">
        <f ca="1">Allocators!R918</f>
        <v>0</v>
      </c>
      <c r="Q41" s="17">
        <f ca="1">Allocators!S918</f>
        <v>0</v>
      </c>
      <c r="R41" s="17">
        <f ca="1">Allocators!T918</f>
        <v>3.1942489519534547E-3</v>
      </c>
      <c r="S41" s="17">
        <f ca="1">Allocators!U918</f>
        <v>0</v>
      </c>
    </row>
    <row r="42" spans="1:19">
      <c r="A42" s="23" t="str">
        <f>CONCATENATE(Allocators!A919," ",Allocators!B919)</f>
        <v>CUST_DEP_FXNL TOTAL</v>
      </c>
      <c r="B42" s="17">
        <f ca="1">Allocators!D919</f>
        <v>1.0000000000000004</v>
      </c>
      <c r="C42" s="17">
        <f ca="1">Allocators!E919</f>
        <v>0.66386348355315605</v>
      </c>
      <c r="D42" s="17">
        <f ca="1">Allocators!F919</f>
        <v>0.14340655937407434</v>
      </c>
      <c r="E42" s="17">
        <f ca="1">Allocators!G919</f>
        <v>8.3863050148629305E-3</v>
      </c>
      <c r="F42" s="17">
        <f ca="1">Allocators!H919</f>
        <v>1.7007551729807556E-3</v>
      </c>
      <c r="G42" s="17">
        <f ca="1">Allocators!I919</f>
        <v>3.4734737759937857E-2</v>
      </c>
      <c r="H42" s="17">
        <f ca="1">Allocators!J919</f>
        <v>3.7459888628374904E-2</v>
      </c>
      <c r="I42" s="17">
        <f ca="1">Allocators!K919</f>
        <v>7.2589175307859813E-3</v>
      </c>
      <c r="J42" s="17">
        <f ca="1">Allocators!L919</f>
        <v>4.3171090513182238E-4</v>
      </c>
      <c r="K42" s="17">
        <f ca="1">Allocators!M919</f>
        <v>5.6343958942954766E-3</v>
      </c>
      <c r="L42" s="17">
        <f ca="1">Allocators!N919</f>
        <v>4.1698849073729137E-2</v>
      </c>
      <c r="M42" s="17">
        <f ca="1">Allocators!O919</f>
        <v>4.1526425268113183E-2</v>
      </c>
      <c r="N42" s="17">
        <f ca="1">Allocators!P919</f>
        <v>9.5985001795706737E-3</v>
      </c>
      <c r="O42" s="17">
        <f ca="1">Allocators!Q919</f>
        <v>7.536047613433195E-4</v>
      </c>
      <c r="P42" s="17">
        <f ca="1">Allocators!R919</f>
        <v>0</v>
      </c>
      <c r="Q42" s="17">
        <f ca="1">Allocators!S919</f>
        <v>0</v>
      </c>
      <c r="R42" s="17">
        <f ca="1">Allocators!T919</f>
        <v>3.5458668836440056E-3</v>
      </c>
      <c r="S42" s="17">
        <f ca="1">Allocators!U919</f>
        <v>0</v>
      </c>
    </row>
    <row r="43" spans="1:19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</row>
    <row r="44" spans="1:19">
      <c r="A44" s="23" t="str">
        <f>CONCATENATE(Allocators!A1019," ",Allocators!B1019)</f>
        <v>CUST_SPEC_FXNL PRODUCTION</v>
      </c>
      <c r="B44" s="17">
        <f ca="1">Allocators!D1019</f>
        <v>0.42672914196002054</v>
      </c>
      <c r="C44" s="17">
        <f>Allocators!E1019</f>
        <v>0</v>
      </c>
      <c r="D44" s="17">
        <f>Allocators!F1019</f>
        <v>0</v>
      </c>
      <c r="E44" s="17">
        <f>Allocators!G1019</f>
        <v>0</v>
      </c>
      <c r="F44" s="17">
        <f>Allocators!H1019</f>
        <v>0</v>
      </c>
      <c r="G44" s="17">
        <f>Allocators!I1019</f>
        <v>0</v>
      </c>
      <c r="H44" s="17">
        <f ca="1">Allocators!J1019</f>
        <v>0.17585327742814297</v>
      </c>
      <c r="I44" s="17">
        <f>Allocators!K1019</f>
        <v>0</v>
      </c>
      <c r="J44" s="17">
        <f>Allocators!L1019</f>
        <v>0</v>
      </c>
      <c r="K44" s="17">
        <f>Allocators!M1019</f>
        <v>0</v>
      </c>
      <c r="L44" s="17">
        <f>Allocators!N1019</f>
        <v>0</v>
      </c>
      <c r="M44" s="17">
        <f>Allocators!O1019</f>
        <v>0</v>
      </c>
      <c r="N44" s="17">
        <f ca="1">Allocators!P1019</f>
        <v>0.25087586453187755</v>
      </c>
      <c r="O44" s="17">
        <f>Allocators!Q1019</f>
        <v>0</v>
      </c>
      <c r="P44" s="17">
        <f>Allocators!R1019</f>
        <v>0</v>
      </c>
      <c r="Q44" s="17">
        <f>Allocators!S1019</f>
        <v>0</v>
      </c>
      <c r="R44" s="17">
        <f>Allocators!T1019</f>
        <v>0</v>
      </c>
      <c r="S44" s="17">
        <f>Allocators!U1019</f>
        <v>0</v>
      </c>
    </row>
    <row r="45" spans="1:19">
      <c r="A45" s="23" t="str">
        <f>CONCATENATE(Allocators!A1020," ",Allocators!B1020)</f>
        <v>CUST_SPEC_FXNL BULKTRAN</v>
      </c>
      <c r="B45" s="17">
        <f ca="1">Allocators!D1020</f>
        <v>-8.6028996792368341E-3</v>
      </c>
      <c r="C45" s="17">
        <f>Allocators!E1020</f>
        <v>0</v>
      </c>
      <c r="D45" s="17">
        <f>Allocators!F1020</f>
        <v>0</v>
      </c>
      <c r="E45" s="17">
        <f>Allocators!G1020</f>
        <v>0</v>
      </c>
      <c r="F45" s="17">
        <f>Allocators!H1020</f>
        <v>0</v>
      </c>
      <c r="G45" s="17">
        <f>Allocators!I1020</f>
        <v>0</v>
      </c>
      <c r="H45" s="17">
        <f ca="1">Allocators!J1020</f>
        <v>2.6661953082480479E-2</v>
      </c>
      <c r="I45" s="17">
        <f>Allocators!K1020</f>
        <v>0</v>
      </c>
      <c r="J45" s="17">
        <f>Allocators!L1020</f>
        <v>0</v>
      </c>
      <c r="K45" s="17">
        <f>Allocators!M1020</f>
        <v>0</v>
      </c>
      <c r="L45" s="17">
        <f>Allocators!N1020</f>
        <v>0</v>
      </c>
      <c r="M45" s="17">
        <f>Allocators!O1020</f>
        <v>0</v>
      </c>
      <c r="N45" s="17">
        <f ca="1">Allocators!P1020</f>
        <v>-3.5264852761717307E-2</v>
      </c>
      <c r="O45" s="17">
        <f>Allocators!Q1020</f>
        <v>0</v>
      </c>
      <c r="P45" s="17">
        <f>Allocators!R1020</f>
        <v>0</v>
      </c>
      <c r="Q45" s="17">
        <f>Allocators!S1020</f>
        <v>0</v>
      </c>
      <c r="R45" s="17">
        <f>Allocators!T1020</f>
        <v>0</v>
      </c>
      <c r="S45" s="17">
        <f>Allocators!U1020</f>
        <v>0</v>
      </c>
    </row>
    <row r="46" spans="1:19">
      <c r="A46" s="23" t="str">
        <f>CONCATENATE(Allocators!A1021," ",Allocators!B1021)</f>
        <v>CUST_SPEC_FXNL SUBTRAN</v>
      </c>
      <c r="B46" s="17">
        <f ca="1">Allocators!D1021</f>
        <v>1.011288702518762E-2</v>
      </c>
      <c r="C46" s="17">
        <f>Allocators!E1021</f>
        <v>0</v>
      </c>
      <c r="D46" s="17">
        <f>Allocators!F1021</f>
        <v>0</v>
      </c>
      <c r="E46" s="17">
        <f>Allocators!G1021</f>
        <v>0</v>
      </c>
      <c r="F46" s="17">
        <f>Allocators!H1021</f>
        <v>0</v>
      </c>
      <c r="G46" s="17">
        <f>Allocators!I1021</f>
        <v>0</v>
      </c>
      <c r="H46" s="17">
        <f ca="1">Allocators!J1021</f>
        <v>1.011288702518762E-2</v>
      </c>
      <c r="I46" s="17">
        <f>Allocators!K1021</f>
        <v>0</v>
      </c>
      <c r="J46" s="17">
        <f>Allocators!L1021</f>
        <v>0</v>
      </c>
      <c r="K46" s="17">
        <f>Allocators!M1021</f>
        <v>0</v>
      </c>
      <c r="L46" s="17">
        <f>Allocators!N1021</f>
        <v>0</v>
      </c>
      <c r="M46" s="17">
        <f>Allocators!O1021</f>
        <v>0</v>
      </c>
      <c r="N46" s="17">
        <f ca="1">Allocators!P1021</f>
        <v>0</v>
      </c>
      <c r="O46" s="17">
        <f>Allocators!Q1021</f>
        <v>0</v>
      </c>
      <c r="P46" s="17">
        <f>Allocators!R1021</f>
        <v>0</v>
      </c>
      <c r="Q46" s="17">
        <f>Allocators!S1021</f>
        <v>0</v>
      </c>
      <c r="R46" s="17">
        <f>Allocators!T1021</f>
        <v>0</v>
      </c>
      <c r="S46" s="17">
        <f>Allocators!U1021</f>
        <v>0</v>
      </c>
    </row>
    <row r="47" spans="1:19">
      <c r="A47" s="23" t="str">
        <f>CONCATENATE(Allocators!A1022," ",Allocators!B1022)</f>
        <v>CUST_SPEC_FXNL DISTPRI</v>
      </c>
      <c r="B47" s="17">
        <f ca="1">Allocators!D1022</f>
        <v>8.816914342625809E-2</v>
      </c>
      <c r="C47" s="17">
        <f>Allocators!E1022</f>
        <v>0</v>
      </c>
      <c r="D47" s="17">
        <f>Allocators!F1022</f>
        <v>0</v>
      </c>
      <c r="E47" s="17">
        <f>Allocators!G1022</f>
        <v>0</v>
      </c>
      <c r="F47" s="17">
        <f>Allocators!H1022</f>
        <v>0</v>
      </c>
      <c r="G47" s="17">
        <f>Allocators!I1022</f>
        <v>0</v>
      </c>
      <c r="H47" s="17">
        <f ca="1">Allocators!J1022</f>
        <v>8.816914342625809E-2</v>
      </c>
      <c r="I47" s="17">
        <f>Allocators!K1022</f>
        <v>0</v>
      </c>
      <c r="J47" s="17">
        <f>Allocators!L1022</f>
        <v>0</v>
      </c>
      <c r="K47" s="17">
        <f>Allocators!M1022</f>
        <v>0</v>
      </c>
      <c r="L47" s="17">
        <f>Allocators!N1022</f>
        <v>0</v>
      </c>
      <c r="M47" s="17">
        <f>Allocators!O1022</f>
        <v>0</v>
      </c>
      <c r="N47" s="17">
        <f ca="1">Allocators!P1022</f>
        <v>0</v>
      </c>
      <c r="O47" s="17">
        <f>Allocators!Q1022</f>
        <v>0</v>
      </c>
      <c r="P47" s="17">
        <f>Allocators!R1022</f>
        <v>0</v>
      </c>
      <c r="Q47" s="17">
        <f>Allocators!S1022</f>
        <v>0</v>
      </c>
      <c r="R47" s="17">
        <f>Allocators!T1022</f>
        <v>0</v>
      </c>
      <c r="S47" s="17">
        <f>Allocators!U1022</f>
        <v>0</v>
      </c>
    </row>
    <row r="48" spans="1:19">
      <c r="A48" s="23" t="str">
        <f>CONCATENATE(Allocators!A1023," ",Allocators!B1023)</f>
        <v>CUST_SPEC_FXNL DISTSEC</v>
      </c>
      <c r="B48" s="17">
        <f ca="1">Allocators!D1023</f>
        <v>0</v>
      </c>
      <c r="C48" s="17">
        <f>Allocators!E1023</f>
        <v>0</v>
      </c>
      <c r="D48" s="17">
        <f>Allocators!F1023</f>
        <v>0</v>
      </c>
      <c r="E48" s="17">
        <f>Allocators!G1023</f>
        <v>0</v>
      </c>
      <c r="F48" s="17">
        <f>Allocators!H1023</f>
        <v>0</v>
      </c>
      <c r="G48" s="17">
        <f>Allocators!I1023</f>
        <v>0</v>
      </c>
      <c r="H48" s="17">
        <f ca="1">Allocators!J1023</f>
        <v>0</v>
      </c>
      <c r="I48" s="17">
        <f>Allocators!K1023</f>
        <v>0</v>
      </c>
      <c r="J48" s="17">
        <f>Allocators!L1023</f>
        <v>0</v>
      </c>
      <c r="K48" s="17">
        <f>Allocators!M1023</f>
        <v>0</v>
      </c>
      <c r="L48" s="17">
        <f>Allocators!N1023</f>
        <v>0</v>
      </c>
      <c r="M48" s="17">
        <f>Allocators!O1023</f>
        <v>0</v>
      </c>
      <c r="N48" s="17">
        <f ca="1">Allocators!P1023</f>
        <v>0</v>
      </c>
      <c r="O48" s="17">
        <f>Allocators!Q1023</f>
        <v>0</v>
      </c>
      <c r="P48" s="17">
        <f>Allocators!R1023</f>
        <v>0</v>
      </c>
      <c r="Q48" s="17">
        <f>Allocators!S1023</f>
        <v>0</v>
      </c>
      <c r="R48" s="17">
        <f>Allocators!T1023</f>
        <v>0</v>
      </c>
      <c r="S48" s="17">
        <f>Allocators!U1023</f>
        <v>0</v>
      </c>
    </row>
    <row r="49" spans="1:19">
      <c r="A49" s="23" t="str">
        <f>CONCATENATE(Allocators!A1024," ",Allocators!B1024)</f>
        <v>CUST_SPEC_FXNL ENERGY</v>
      </c>
      <c r="B49" s="17">
        <f ca="1">Allocators!D1024</f>
        <v>0.47715897769885762</v>
      </c>
      <c r="C49" s="17">
        <f>Allocators!E1024</f>
        <v>0</v>
      </c>
      <c r="D49" s="17">
        <f>Allocators!F1024</f>
        <v>0</v>
      </c>
      <c r="E49" s="17">
        <f>Allocators!G1024</f>
        <v>0</v>
      </c>
      <c r="F49" s="17">
        <f>Allocators!H1024</f>
        <v>0</v>
      </c>
      <c r="G49" s="17">
        <f>Allocators!I1024</f>
        <v>0</v>
      </c>
      <c r="H49" s="17">
        <f ca="1">Allocators!J1024</f>
        <v>0.14721145769866636</v>
      </c>
      <c r="I49" s="17">
        <f>Allocators!K1024</f>
        <v>0</v>
      </c>
      <c r="J49" s="17">
        <f>Allocators!L1024</f>
        <v>0</v>
      </c>
      <c r="K49" s="17">
        <f>Allocators!M1024</f>
        <v>0</v>
      </c>
      <c r="L49" s="17">
        <f>Allocators!N1024</f>
        <v>0</v>
      </c>
      <c r="M49" s="17">
        <f>Allocators!O1024</f>
        <v>0</v>
      </c>
      <c r="N49" s="17">
        <f ca="1">Allocators!P1024</f>
        <v>0.32994752000019129</v>
      </c>
      <c r="O49" s="17">
        <f>Allocators!Q1024</f>
        <v>0</v>
      </c>
      <c r="P49" s="17">
        <f>Allocators!R1024</f>
        <v>0</v>
      </c>
      <c r="Q49" s="17">
        <f>Allocators!S1024</f>
        <v>0</v>
      </c>
      <c r="R49" s="17">
        <f>Allocators!T1024</f>
        <v>0</v>
      </c>
      <c r="S49" s="17">
        <f>Allocators!U1024</f>
        <v>0</v>
      </c>
    </row>
    <row r="50" spans="1:19">
      <c r="A50" s="23" t="str">
        <f>CONCATENATE(Allocators!A1025," ",Allocators!B1025)</f>
        <v>CUST_SPEC_FXNL CUSTOMER</v>
      </c>
      <c r="B50" s="17">
        <f ca="1">Allocators!D1025</f>
        <v>6.4327495689132591E-3</v>
      </c>
      <c r="C50" s="17">
        <f>Allocators!E1025</f>
        <v>0</v>
      </c>
      <c r="D50" s="17">
        <f>Allocators!F1025</f>
        <v>0</v>
      </c>
      <c r="E50" s="17">
        <f>Allocators!G1025</f>
        <v>0</v>
      </c>
      <c r="F50" s="17">
        <f>Allocators!H1025</f>
        <v>0</v>
      </c>
      <c r="G50" s="17">
        <f>Allocators!I1025</f>
        <v>0</v>
      </c>
      <c r="H50" s="17">
        <f ca="1">Allocators!J1025</f>
        <v>5.6746539865193697E-3</v>
      </c>
      <c r="I50" s="17">
        <f>Allocators!K1025</f>
        <v>0</v>
      </c>
      <c r="J50" s="17">
        <f>Allocators!L1025</f>
        <v>0</v>
      </c>
      <c r="K50" s="17">
        <f>Allocators!M1025</f>
        <v>0</v>
      </c>
      <c r="L50" s="17">
        <f>Allocators!N1025</f>
        <v>0</v>
      </c>
      <c r="M50" s="17">
        <f>Allocators!O1025</f>
        <v>0</v>
      </c>
      <c r="N50" s="17">
        <f ca="1">Allocators!P1025</f>
        <v>7.580955823938896E-4</v>
      </c>
      <c r="O50" s="17">
        <f>Allocators!Q1025</f>
        <v>0</v>
      </c>
      <c r="P50" s="17">
        <f>Allocators!R1025</f>
        <v>0</v>
      </c>
      <c r="Q50" s="17">
        <f>Allocators!S1025</f>
        <v>0</v>
      </c>
      <c r="R50" s="17">
        <f>Allocators!T1025</f>
        <v>0</v>
      </c>
      <c r="S50" s="17">
        <f>Allocators!U1025</f>
        <v>0</v>
      </c>
    </row>
    <row r="51" spans="1:19">
      <c r="A51" s="23" t="str">
        <f>CONCATENATE(Allocators!A1026," ",Allocators!B1026)</f>
        <v>CUST_SPEC_FXNL TOTAL</v>
      </c>
      <c r="B51" s="17">
        <f ca="1">Allocators!D1026</f>
        <v>1</v>
      </c>
      <c r="C51" s="17">
        <f>Allocators!E1026</f>
        <v>0</v>
      </c>
      <c r="D51" s="17">
        <f>Allocators!F1026</f>
        <v>0</v>
      </c>
      <c r="E51" s="17">
        <f>Allocators!G1026</f>
        <v>0</v>
      </c>
      <c r="F51" s="17">
        <f>Allocators!H1026</f>
        <v>0</v>
      </c>
      <c r="G51" s="17">
        <f>Allocators!I1026</f>
        <v>0</v>
      </c>
      <c r="H51" s="17">
        <f ca="1">Allocators!J1026</f>
        <v>0.45368337264725489</v>
      </c>
      <c r="I51" s="17">
        <f>Allocators!K1026</f>
        <v>0</v>
      </c>
      <c r="J51" s="17">
        <f>Allocators!L1026</f>
        <v>0</v>
      </c>
      <c r="K51" s="17">
        <f>Allocators!M1026</f>
        <v>0</v>
      </c>
      <c r="L51" s="17">
        <f>Allocators!N1026</f>
        <v>0</v>
      </c>
      <c r="M51" s="17">
        <f>Allocators!O1026</f>
        <v>0</v>
      </c>
      <c r="N51" s="17">
        <f ca="1">Allocators!P1026</f>
        <v>0.54631662735274522</v>
      </c>
      <c r="O51" s="17">
        <f>Allocators!Q1026</f>
        <v>0</v>
      </c>
      <c r="P51" s="17">
        <f>Allocators!R1026</f>
        <v>0</v>
      </c>
      <c r="Q51" s="17">
        <f>Allocators!S1026</f>
        <v>0</v>
      </c>
      <c r="R51" s="17">
        <f>Allocators!T1026</f>
        <v>0</v>
      </c>
      <c r="S51" s="17">
        <f>Allocators!U1026</f>
        <v>0</v>
      </c>
    </row>
    <row r="52" spans="1:19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1:19">
      <c r="A53" s="23" t="str">
        <f>CONCATENATE(Allocators!A1036," ",Allocators!B1036)</f>
        <v>CUST_SPEC_OM PRODUCTION</v>
      </c>
      <c r="B53" s="17">
        <f ca="1">Allocators!D1036</f>
        <v>0.28201612053705943</v>
      </c>
      <c r="C53" s="17">
        <f>Allocators!E1036</f>
        <v>0</v>
      </c>
      <c r="D53" s="17">
        <f>Allocators!F1036</f>
        <v>0</v>
      </c>
      <c r="E53" s="17">
        <f>Allocators!G1036</f>
        <v>0</v>
      </c>
      <c r="F53" s="17">
        <f>Allocators!H1036</f>
        <v>0</v>
      </c>
      <c r="G53" s="17">
        <f>Allocators!I1036</f>
        <v>0</v>
      </c>
      <c r="H53" s="17">
        <f ca="1">Allocators!J1036</f>
        <v>0.1356720216772565</v>
      </c>
      <c r="I53" s="17">
        <f>Allocators!K1036</f>
        <v>0</v>
      </c>
      <c r="J53" s="17">
        <f>Allocators!L1036</f>
        <v>0</v>
      </c>
      <c r="K53" s="17">
        <f>Allocators!M1036</f>
        <v>0</v>
      </c>
      <c r="L53" s="17">
        <f>Allocators!N1036</f>
        <v>0</v>
      </c>
      <c r="M53" s="17">
        <f>Allocators!O1036</f>
        <v>0</v>
      </c>
      <c r="N53" s="17">
        <f ca="1">Allocators!P1036</f>
        <v>0.14634409885980293</v>
      </c>
      <c r="O53" s="17">
        <f>Allocators!Q1036</f>
        <v>0</v>
      </c>
      <c r="P53" s="17">
        <f>Allocators!R1036</f>
        <v>0</v>
      </c>
      <c r="Q53" s="17">
        <f>Allocators!S1036</f>
        <v>0</v>
      </c>
      <c r="R53" s="17">
        <f>Allocators!T1036</f>
        <v>0</v>
      </c>
      <c r="S53" s="17">
        <f>Allocators!U1036</f>
        <v>0</v>
      </c>
    </row>
    <row r="54" spans="1:19">
      <c r="A54" s="23" t="str">
        <f>CONCATENATE(Allocators!A1037," ",Allocators!B1037)</f>
        <v>CUST_SPEC_OM BULKTRAN</v>
      </c>
      <c r="B54" s="17">
        <f ca="1">Allocators!D1037</f>
        <v>2.2531444874956029E-2</v>
      </c>
      <c r="C54" s="17">
        <f>Allocators!E1037</f>
        <v>0</v>
      </c>
      <c r="D54" s="17">
        <f>Allocators!F1037</f>
        <v>0</v>
      </c>
      <c r="E54" s="17">
        <f>Allocators!G1037</f>
        <v>0</v>
      </c>
      <c r="F54" s="17">
        <f>Allocators!H1037</f>
        <v>0</v>
      </c>
      <c r="G54" s="17">
        <f>Allocators!I1037</f>
        <v>0</v>
      </c>
      <c r="H54" s="17">
        <f ca="1">Allocators!J1037</f>
        <v>1.0993214778001978E-2</v>
      </c>
      <c r="I54" s="17">
        <f>Allocators!K1037</f>
        <v>0</v>
      </c>
      <c r="J54" s="17">
        <f>Allocators!L1037</f>
        <v>0</v>
      </c>
      <c r="K54" s="17">
        <f>Allocators!M1037</f>
        <v>0</v>
      </c>
      <c r="L54" s="17">
        <f>Allocators!N1037</f>
        <v>0</v>
      </c>
      <c r="M54" s="17">
        <f>Allocators!O1037</f>
        <v>0</v>
      </c>
      <c r="N54" s="17">
        <f ca="1">Allocators!P1037</f>
        <v>1.1538230096954052E-2</v>
      </c>
      <c r="O54" s="17">
        <f>Allocators!Q1037</f>
        <v>0</v>
      </c>
      <c r="P54" s="17">
        <f>Allocators!R1037</f>
        <v>0</v>
      </c>
      <c r="Q54" s="17">
        <f>Allocators!S1037</f>
        <v>0</v>
      </c>
      <c r="R54" s="17">
        <f>Allocators!T1037</f>
        <v>0</v>
      </c>
      <c r="S54" s="17">
        <f>Allocators!U1037</f>
        <v>0</v>
      </c>
    </row>
    <row r="55" spans="1:19">
      <c r="A55" s="23" t="str">
        <f>CONCATENATE(Allocators!A1038," ",Allocators!B1038)</f>
        <v>CUST_SPEC_OM SUBTRAN</v>
      </c>
      <c r="B55" s="17">
        <f ca="1">Allocators!D1038</f>
        <v>4.2822765419352152E-3</v>
      </c>
      <c r="C55" s="17">
        <f>Allocators!E1038</f>
        <v>0</v>
      </c>
      <c r="D55" s="17">
        <f>Allocators!F1038</f>
        <v>0</v>
      </c>
      <c r="E55" s="17">
        <f>Allocators!G1038</f>
        <v>0</v>
      </c>
      <c r="F55" s="17">
        <f>Allocators!H1038</f>
        <v>0</v>
      </c>
      <c r="G55" s="17">
        <f>Allocators!I1038</f>
        <v>0</v>
      </c>
      <c r="H55" s="17">
        <f ca="1">Allocators!J1038</f>
        <v>4.2822765419352152E-3</v>
      </c>
      <c r="I55" s="17">
        <f>Allocators!K1038</f>
        <v>0</v>
      </c>
      <c r="J55" s="17">
        <f>Allocators!L1038</f>
        <v>0</v>
      </c>
      <c r="K55" s="17">
        <f>Allocators!M1038</f>
        <v>0</v>
      </c>
      <c r="L55" s="17">
        <f>Allocators!N1038</f>
        <v>0</v>
      </c>
      <c r="M55" s="17">
        <f>Allocators!O1038</f>
        <v>0</v>
      </c>
      <c r="N55" s="17">
        <f ca="1">Allocators!P1038</f>
        <v>0</v>
      </c>
      <c r="O55" s="17">
        <f>Allocators!Q1038</f>
        <v>0</v>
      </c>
      <c r="P55" s="17">
        <f>Allocators!R1038</f>
        <v>0</v>
      </c>
      <c r="Q55" s="17">
        <f>Allocators!S1038</f>
        <v>0</v>
      </c>
      <c r="R55" s="17">
        <f>Allocators!T1038</f>
        <v>0</v>
      </c>
      <c r="S55" s="17">
        <f>Allocators!U1038</f>
        <v>0</v>
      </c>
    </row>
    <row r="56" spans="1:19">
      <c r="A56" s="23" t="str">
        <f>CONCATENATE(Allocators!A1039," ",Allocators!B1039)</f>
        <v>CUST_SPEC_OM DISTPRI</v>
      </c>
      <c r="B56" s="17">
        <f ca="1">Allocators!D1039</f>
        <v>3.1427504310308052E-2</v>
      </c>
      <c r="C56" s="17">
        <f>Allocators!E1039</f>
        <v>0</v>
      </c>
      <c r="D56" s="17">
        <f>Allocators!F1039</f>
        <v>0</v>
      </c>
      <c r="E56" s="17">
        <f>Allocators!G1039</f>
        <v>0</v>
      </c>
      <c r="F56" s="17">
        <f>Allocators!H1039</f>
        <v>0</v>
      </c>
      <c r="G56" s="17">
        <f>Allocators!I1039</f>
        <v>0</v>
      </c>
      <c r="H56" s="17">
        <f ca="1">Allocators!J1039</f>
        <v>3.1427504310308052E-2</v>
      </c>
      <c r="I56" s="17">
        <f>Allocators!K1039</f>
        <v>0</v>
      </c>
      <c r="J56" s="17">
        <f>Allocators!L1039</f>
        <v>0</v>
      </c>
      <c r="K56" s="17">
        <f>Allocators!M1039</f>
        <v>0</v>
      </c>
      <c r="L56" s="17">
        <f>Allocators!N1039</f>
        <v>0</v>
      </c>
      <c r="M56" s="17">
        <f>Allocators!O1039</f>
        <v>0</v>
      </c>
      <c r="N56" s="17">
        <f ca="1">Allocators!P1039</f>
        <v>0</v>
      </c>
      <c r="O56" s="17">
        <f>Allocators!Q1039</f>
        <v>0</v>
      </c>
      <c r="P56" s="17">
        <f>Allocators!R1039</f>
        <v>0</v>
      </c>
      <c r="Q56" s="17">
        <f>Allocators!S1039</f>
        <v>0</v>
      </c>
      <c r="R56" s="17">
        <f>Allocators!T1039</f>
        <v>0</v>
      </c>
      <c r="S56" s="17">
        <f>Allocators!U1039</f>
        <v>0</v>
      </c>
    </row>
    <row r="57" spans="1:19">
      <c r="A57" s="23" t="str">
        <f>CONCATENATE(Allocators!A1040," ",Allocators!B1040)</f>
        <v>CUST_SPEC_OM DISTSEC</v>
      </c>
      <c r="B57" s="17">
        <f ca="1">Allocators!D1040</f>
        <v>0</v>
      </c>
      <c r="C57" s="17">
        <f>Allocators!E1040</f>
        <v>0</v>
      </c>
      <c r="D57" s="17">
        <f>Allocators!F1040</f>
        <v>0</v>
      </c>
      <c r="E57" s="17">
        <f>Allocators!G1040</f>
        <v>0</v>
      </c>
      <c r="F57" s="17">
        <f>Allocators!H1040</f>
        <v>0</v>
      </c>
      <c r="G57" s="17">
        <f>Allocators!I1040</f>
        <v>0</v>
      </c>
      <c r="H57" s="17">
        <f ca="1">Allocators!J1040</f>
        <v>0</v>
      </c>
      <c r="I57" s="17">
        <f>Allocators!K1040</f>
        <v>0</v>
      </c>
      <c r="J57" s="17">
        <f>Allocators!L1040</f>
        <v>0</v>
      </c>
      <c r="K57" s="17">
        <f>Allocators!M1040</f>
        <v>0</v>
      </c>
      <c r="L57" s="17">
        <f>Allocators!N1040</f>
        <v>0</v>
      </c>
      <c r="M57" s="17">
        <f>Allocators!O1040</f>
        <v>0</v>
      </c>
      <c r="N57" s="17">
        <f ca="1">Allocators!P1040</f>
        <v>0</v>
      </c>
      <c r="O57" s="17">
        <f>Allocators!Q1040</f>
        <v>0</v>
      </c>
      <c r="P57" s="17">
        <f>Allocators!R1040</f>
        <v>0</v>
      </c>
      <c r="Q57" s="17">
        <f>Allocators!S1040</f>
        <v>0</v>
      </c>
      <c r="R57" s="17">
        <f>Allocators!T1040</f>
        <v>0</v>
      </c>
      <c r="S57" s="17">
        <f>Allocators!U1040</f>
        <v>0</v>
      </c>
    </row>
    <row r="58" spans="1:19">
      <c r="A58" s="23" t="str">
        <f>CONCATENATE(Allocators!A1041," ",Allocators!B1041)</f>
        <v>CUST_SPEC_OM ENERGY</v>
      </c>
      <c r="B58" s="17">
        <f ca="1">Allocators!D1041</f>
        <v>0.65621387094128991</v>
      </c>
      <c r="C58" s="17">
        <f>Allocators!E1041</f>
        <v>0</v>
      </c>
      <c r="D58" s="17">
        <f>Allocators!F1041</f>
        <v>0</v>
      </c>
      <c r="E58" s="17">
        <f>Allocators!G1041</f>
        <v>0</v>
      </c>
      <c r="F58" s="17">
        <f>Allocators!H1041</f>
        <v>0</v>
      </c>
      <c r="G58" s="17">
        <f>Allocators!I1041</f>
        <v>0</v>
      </c>
      <c r="H58" s="17">
        <f ca="1">Allocators!J1041</f>
        <v>0.26820758757187879</v>
      </c>
      <c r="I58" s="17">
        <f>Allocators!K1041</f>
        <v>0</v>
      </c>
      <c r="J58" s="17">
        <f>Allocators!L1041</f>
        <v>0</v>
      </c>
      <c r="K58" s="17">
        <f>Allocators!M1041</f>
        <v>0</v>
      </c>
      <c r="L58" s="17">
        <f>Allocators!N1041</f>
        <v>0</v>
      </c>
      <c r="M58" s="17">
        <f>Allocators!O1041</f>
        <v>0</v>
      </c>
      <c r="N58" s="17">
        <f ca="1">Allocators!P1041</f>
        <v>0.38800628336941106</v>
      </c>
      <c r="O58" s="17">
        <f>Allocators!Q1041</f>
        <v>0</v>
      </c>
      <c r="P58" s="17">
        <f>Allocators!R1041</f>
        <v>0</v>
      </c>
      <c r="Q58" s="17">
        <f>Allocators!S1041</f>
        <v>0</v>
      </c>
      <c r="R58" s="17">
        <f>Allocators!T1041</f>
        <v>0</v>
      </c>
      <c r="S58" s="17">
        <f>Allocators!U1041</f>
        <v>0</v>
      </c>
    </row>
    <row r="59" spans="1:19">
      <c r="A59" s="23" t="str">
        <f>CONCATENATE(Allocators!A1042," ",Allocators!B1042)</f>
        <v>CUST_SPEC_OM CUSTOMER</v>
      </c>
      <c r="B59" s="17">
        <f ca="1">Allocators!D1042</f>
        <v>3.5287827944516193E-3</v>
      </c>
      <c r="C59" s="17">
        <f>Allocators!E1042</f>
        <v>0</v>
      </c>
      <c r="D59" s="17">
        <f>Allocators!F1042</f>
        <v>0</v>
      </c>
      <c r="E59" s="17">
        <f>Allocators!G1042</f>
        <v>0</v>
      </c>
      <c r="F59" s="17">
        <f>Allocators!H1042</f>
        <v>0</v>
      </c>
      <c r="G59" s="17">
        <f>Allocators!I1042</f>
        <v>0</v>
      </c>
      <c r="H59" s="17">
        <f ca="1">Allocators!J1042</f>
        <v>3.1007677678743847E-3</v>
      </c>
      <c r="I59" s="17">
        <f>Allocators!K1042</f>
        <v>0</v>
      </c>
      <c r="J59" s="17">
        <f>Allocators!L1042</f>
        <v>0</v>
      </c>
      <c r="K59" s="17">
        <f>Allocators!M1042</f>
        <v>0</v>
      </c>
      <c r="L59" s="17">
        <f>Allocators!N1042</f>
        <v>0</v>
      </c>
      <c r="M59" s="17">
        <f>Allocators!O1042</f>
        <v>0</v>
      </c>
      <c r="N59" s="17">
        <f ca="1">Allocators!P1042</f>
        <v>4.2801502657723446E-4</v>
      </c>
      <c r="O59" s="17">
        <f>Allocators!Q1042</f>
        <v>0</v>
      </c>
      <c r="P59" s="17">
        <f>Allocators!R1042</f>
        <v>0</v>
      </c>
      <c r="Q59" s="17">
        <f>Allocators!S1042</f>
        <v>0</v>
      </c>
      <c r="R59" s="17">
        <f>Allocators!T1042</f>
        <v>0</v>
      </c>
      <c r="S59" s="17">
        <f>Allocators!U1042</f>
        <v>0</v>
      </c>
    </row>
    <row r="60" spans="1:19">
      <c r="A60" s="23" t="str">
        <f>CONCATENATE(Allocators!A1043," ",Allocators!B1043)</f>
        <v>CUST_SPEC_OM TOTAL</v>
      </c>
      <c r="B60" s="17">
        <f ca="1">Allocators!D1043</f>
        <v>1</v>
      </c>
      <c r="C60" s="17">
        <f>Allocators!E1043</f>
        <v>0</v>
      </c>
      <c r="D60" s="17">
        <f>Allocators!F1043</f>
        <v>0</v>
      </c>
      <c r="E60" s="17">
        <f>Allocators!G1043</f>
        <v>0</v>
      </c>
      <c r="F60" s="17">
        <f>Allocators!H1043</f>
        <v>0</v>
      </c>
      <c r="G60" s="17">
        <f>Allocators!I1043</f>
        <v>0</v>
      </c>
      <c r="H60" s="17">
        <f ca="1">Allocators!J1043</f>
        <v>0.45368337264725489</v>
      </c>
      <c r="I60" s="17">
        <f>Allocators!K1043</f>
        <v>0</v>
      </c>
      <c r="J60" s="17">
        <f>Allocators!L1043</f>
        <v>0</v>
      </c>
      <c r="K60" s="17">
        <f>Allocators!M1043</f>
        <v>0</v>
      </c>
      <c r="L60" s="17">
        <f>Allocators!N1043</f>
        <v>0</v>
      </c>
      <c r="M60" s="17">
        <f>Allocators!O1043</f>
        <v>0</v>
      </c>
      <c r="N60" s="17">
        <f ca="1">Allocators!P1043</f>
        <v>0.54631662735274522</v>
      </c>
      <c r="O60" s="17">
        <f>Allocators!Q1043</f>
        <v>0</v>
      </c>
      <c r="P60" s="17">
        <f>Allocators!R1043</f>
        <v>0</v>
      </c>
      <c r="Q60" s="17">
        <f>Allocators!S1043</f>
        <v>0</v>
      </c>
      <c r="R60" s="17">
        <f>Allocators!T1043</f>
        <v>0</v>
      </c>
      <c r="S60" s="17">
        <f>Allocators!U1043</f>
        <v>0</v>
      </c>
    </row>
    <row r="61" spans="1:19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</row>
    <row r="62" spans="1:19">
      <c r="A62" s="23" t="str">
        <f>CONCATENATE(Allocators!A65," ",Allocators!B65)</f>
        <v>CUST_TOTAL PRODUCTION</v>
      </c>
      <c r="B62" s="17">
        <f>Allocators!D65</f>
        <v>0</v>
      </c>
      <c r="C62" s="17">
        <f>Allocators!E65</f>
        <v>0</v>
      </c>
      <c r="D62" s="17">
        <f>Allocators!F65</f>
        <v>0</v>
      </c>
      <c r="E62" s="17">
        <f>Allocators!G65</f>
        <v>0</v>
      </c>
      <c r="F62" s="17">
        <f>Allocators!H65</f>
        <v>0</v>
      </c>
      <c r="G62" s="17">
        <f>Allocators!I65</f>
        <v>0</v>
      </c>
      <c r="H62" s="17">
        <f>Allocators!J65</f>
        <v>0</v>
      </c>
      <c r="I62" s="17">
        <f>Allocators!K65</f>
        <v>0</v>
      </c>
      <c r="J62" s="17">
        <f>Allocators!L65</f>
        <v>0</v>
      </c>
      <c r="K62" s="17">
        <f>Allocators!M65</f>
        <v>0</v>
      </c>
      <c r="L62" s="17">
        <f>Allocators!N65</f>
        <v>0</v>
      </c>
      <c r="M62" s="17">
        <f>Allocators!O65</f>
        <v>0</v>
      </c>
      <c r="N62" s="17">
        <f>Allocators!P65</f>
        <v>0</v>
      </c>
      <c r="O62" s="17">
        <f>Allocators!Q65</f>
        <v>0</v>
      </c>
      <c r="P62" s="17">
        <f>Allocators!R65</f>
        <v>0</v>
      </c>
      <c r="Q62" s="17">
        <f>Allocators!S65</f>
        <v>0</v>
      </c>
      <c r="R62" s="17">
        <f>Allocators!T65</f>
        <v>0</v>
      </c>
      <c r="S62" s="17">
        <f>Allocators!U65</f>
        <v>0</v>
      </c>
    </row>
    <row r="63" spans="1:19">
      <c r="A63" s="23" t="str">
        <f>CONCATENATE(Allocators!A66," ",Allocators!B66)</f>
        <v>CUST_TOTAL BULKTRAN</v>
      </c>
      <c r="B63" s="17">
        <f>Allocators!D66</f>
        <v>0</v>
      </c>
      <c r="C63" s="17">
        <f>Allocators!E66</f>
        <v>0</v>
      </c>
      <c r="D63" s="17">
        <f>Allocators!F66</f>
        <v>0</v>
      </c>
      <c r="E63" s="17">
        <f>Allocators!G66</f>
        <v>0</v>
      </c>
      <c r="F63" s="17">
        <f>Allocators!H66</f>
        <v>0</v>
      </c>
      <c r="G63" s="17">
        <f>Allocators!I66</f>
        <v>0</v>
      </c>
      <c r="H63" s="17">
        <f>Allocators!J66</f>
        <v>0</v>
      </c>
      <c r="I63" s="17">
        <f>Allocators!K66</f>
        <v>0</v>
      </c>
      <c r="J63" s="17">
        <f>Allocators!L66</f>
        <v>0</v>
      </c>
      <c r="K63" s="17">
        <f>Allocators!M66</f>
        <v>0</v>
      </c>
      <c r="L63" s="17">
        <f>Allocators!N66</f>
        <v>0</v>
      </c>
      <c r="M63" s="17">
        <f>Allocators!O66</f>
        <v>0</v>
      </c>
      <c r="N63" s="17">
        <f>Allocators!P66</f>
        <v>0</v>
      </c>
      <c r="O63" s="17">
        <f>Allocators!Q66</f>
        <v>0</v>
      </c>
      <c r="P63" s="17">
        <f>Allocators!R66</f>
        <v>0</v>
      </c>
      <c r="Q63" s="17">
        <f>Allocators!S66</f>
        <v>0</v>
      </c>
      <c r="R63" s="17">
        <f>Allocators!T66</f>
        <v>0</v>
      </c>
      <c r="S63" s="17">
        <f>Allocators!U66</f>
        <v>0</v>
      </c>
    </row>
    <row r="64" spans="1:19">
      <c r="A64" s="23" t="str">
        <f>CONCATENATE(Allocators!A67," ",Allocators!B67)</f>
        <v>CUST_TOTAL SUBTRAN</v>
      </c>
      <c r="B64" s="17">
        <f>Allocators!D67</f>
        <v>0</v>
      </c>
      <c r="C64" s="17">
        <f>Allocators!E67</f>
        <v>0</v>
      </c>
      <c r="D64" s="17">
        <f>Allocators!F67</f>
        <v>0</v>
      </c>
      <c r="E64" s="17">
        <f>Allocators!G67</f>
        <v>0</v>
      </c>
      <c r="F64" s="17">
        <f>Allocators!H67</f>
        <v>0</v>
      </c>
      <c r="G64" s="17">
        <f>Allocators!I67</f>
        <v>0</v>
      </c>
      <c r="H64" s="17">
        <f>Allocators!J67</f>
        <v>0</v>
      </c>
      <c r="I64" s="17">
        <f>Allocators!K67</f>
        <v>0</v>
      </c>
      <c r="J64" s="17">
        <f>Allocators!L67</f>
        <v>0</v>
      </c>
      <c r="K64" s="17">
        <f>Allocators!M67</f>
        <v>0</v>
      </c>
      <c r="L64" s="17">
        <f>Allocators!N67</f>
        <v>0</v>
      </c>
      <c r="M64" s="17">
        <f>Allocators!O67</f>
        <v>0</v>
      </c>
      <c r="N64" s="17">
        <f>Allocators!P67</f>
        <v>0</v>
      </c>
      <c r="O64" s="17">
        <f>Allocators!Q67</f>
        <v>0</v>
      </c>
      <c r="P64" s="17">
        <f>Allocators!R67</f>
        <v>0</v>
      </c>
      <c r="Q64" s="17">
        <f>Allocators!S67</f>
        <v>0</v>
      </c>
      <c r="R64" s="17">
        <f>Allocators!T67</f>
        <v>0</v>
      </c>
      <c r="S64" s="17">
        <f>Allocators!U67</f>
        <v>0</v>
      </c>
    </row>
    <row r="65" spans="1:19">
      <c r="A65" s="23" t="str">
        <f>CONCATENATE(Allocators!A68," ",Allocators!B68)</f>
        <v>CUST_TOTAL DISTPRI</v>
      </c>
      <c r="B65" s="17">
        <f>Allocators!D68</f>
        <v>0</v>
      </c>
      <c r="C65" s="17">
        <f>Allocators!E68</f>
        <v>0</v>
      </c>
      <c r="D65" s="17">
        <f>Allocators!F68</f>
        <v>0</v>
      </c>
      <c r="E65" s="17">
        <f>Allocators!G68</f>
        <v>0</v>
      </c>
      <c r="F65" s="17">
        <f>Allocators!H68</f>
        <v>0</v>
      </c>
      <c r="G65" s="17">
        <f>Allocators!I68</f>
        <v>0</v>
      </c>
      <c r="H65" s="17">
        <f>Allocators!J68</f>
        <v>0</v>
      </c>
      <c r="I65" s="17">
        <f>Allocators!K68</f>
        <v>0</v>
      </c>
      <c r="J65" s="17">
        <f>Allocators!L68</f>
        <v>0</v>
      </c>
      <c r="K65" s="17">
        <f>Allocators!M68</f>
        <v>0</v>
      </c>
      <c r="L65" s="17">
        <f>Allocators!N68</f>
        <v>0</v>
      </c>
      <c r="M65" s="17">
        <f>Allocators!O68</f>
        <v>0</v>
      </c>
      <c r="N65" s="17">
        <f>Allocators!P68</f>
        <v>0</v>
      </c>
      <c r="O65" s="17">
        <f>Allocators!Q68</f>
        <v>0</v>
      </c>
      <c r="P65" s="17">
        <f>Allocators!R68</f>
        <v>0</v>
      </c>
      <c r="Q65" s="17">
        <f>Allocators!S68</f>
        <v>0</v>
      </c>
      <c r="R65" s="17">
        <f>Allocators!T68</f>
        <v>0</v>
      </c>
      <c r="S65" s="17">
        <f>Allocators!U68</f>
        <v>0</v>
      </c>
    </row>
    <row r="66" spans="1:19">
      <c r="A66" s="23" t="str">
        <f>CONCATENATE(Allocators!A69," ",Allocators!B69)</f>
        <v>CUST_TOTAL DISTSEC</v>
      </c>
      <c r="B66" s="17">
        <f>Allocators!D69</f>
        <v>0</v>
      </c>
      <c r="C66" s="17">
        <f>Allocators!E69</f>
        <v>0</v>
      </c>
      <c r="D66" s="17">
        <f>Allocators!F69</f>
        <v>0</v>
      </c>
      <c r="E66" s="17">
        <f>Allocators!G69</f>
        <v>0</v>
      </c>
      <c r="F66" s="17">
        <f>Allocators!H69</f>
        <v>0</v>
      </c>
      <c r="G66" s="17">
        <f>Allocators!I69</f>
        <v>0</v>
      </c>
      <c r="H66" s="17">
        <f>Allocators!J69</f>
        <v>0</v>
      </c>
      <c r="I66" s="17">
        <f>Allocators!K69</f>
        <v>0</v>
      </c>
      <c r="J66" s="17">
        <f>Allocators!L69</f>
        <v>0</v>
      </c>
      <c r="K66" s="17">
        <f>Allocators!M69</f>
        <v>0</v>
      </c>
      <c r="L66" s="17">
        <f>Allocators!N69</f>
        <v>0</v>
      </c>
      <c r="M66" s="17">
        <f>Allocators!O69</f>
        <v>0</v>
      </c>
      <c r="N66" s="17">
        <f>Allocators!P69</f>
        <v>0</v>
      </c>
      <c r="O66" s="17">
        <f>Allocators!Q69</f>
        <v>0</v>
      </c>
      <c r="P66" s="17">
        <f>Allocators!R69</f>
        <v>0</v>
      </c>
      <c r="Q66" s="17">
        <f>Allocators!S69</f>
        <v>0</v>
      </c>
      <c r="R66" s="17">
        <f>Allocators!T69</f>
        <v>0</v>
      </c>
      <c r="S66" s="17">
        <f>Allocators!U69</f>
        <v>0</v>
      </c>
    </row>
    <row r="67" spans="1:19">
      <c r="A67" s="23" t="str">
        <f>CONCATENATE(Allocators!A70," ",Allocators!B70)</f>
        <v>CUST_TOTAL ENERGY</v>
      </c>
      <c r="B67" s="17">
        <f>Allocators!D70</f>
        <v>0</v>
      </c>
      <c r="C67" s="17">
        <f>Allocators!E70</f>
        <v>0</v>
      </c>
      <c r="D67" s="17">
        <f>Allocators!F70</f>
        <v>0</v>
      </c>
      <c r="E67" s="17">
        <f>Allocators!G70</f>
        <v>0</v>
      </c>
      <c r="F67" s="17">
        <f>Allocators!H70</f>
        <v>0</v>
      </c>
      <c r="G67" s="17">
        <f>Allocators!I70</f>
        <v>0</v>
      </c>
      <c r="H67" s="17">
        <f>Allocators!J70</f>
        <v>0</v>
      </c>
      <c r="I67" s="17">
        <f>Allocators!K70</f>
        <v>0</v>
      </c>
      <c r="J67" s="17">
        <f>Allocators!L70</f>
        <v>0</v>
      </c>
      <c r="K67" s="17">
        <f>Allocators!M70</f>
        <v>0</v>
      </c>
      <c r="L67" s="17">
        <f>Allocators!N70</f>
        <v>0</v>
      </c>
      <c r="M67" s="17">
        <f>Allocators!O70</f>
        <v>0</v>
      </c>
      <c r="N67" s="17">
        <f>Allocators!P70</f>
        <v>0</v>
      </c>
      <c r="O67" s="17">
        <f>Allocators!Q70</f>
        <v>0</v>
      </c>
      <c r="P67" s="17">
        <f>Allocators!R70</f>
        <v>0</v>
      </c>
      <c r="Q67" s="17">
        <f>Allocators!S70</f>
        <v>0</v>
      </c>
      <c r="R67" s="17">
        <f>Allocators!T70</f>
        <v>0</v>
      </c>
      <c r="S67" s="17">
        <f>Allocators!U70</f>
        <v>0</v>
      </c>
    </row>
    <row r="68" spans="1:19">
      <c r="A68" s="23" t="str">
        <f>CONCATENATE(Allocators!A71," ",Allocators!B71)</f>
        <v>CUST_TOTAL CUSTOMER</v>
      </c>
      <c r="B68" s="17">
        <f>Allocators!D71</f>
        <v>1.0000000000000002</v>
      </c>
      <c r="C68" s="17">
        <f>Allocators!E71</f>
        <v>0.62674480707882851</v>
      </c>
      <c r="D68" s="17">
        <f>Allocators!F71</f>
        <v>0.14823101462245766</v>
      </c>
      <c r="E68" s="17">
        <f>Allocators!G71</f>
        <v>3.3681212138708856E-4</v>
      </c>
      <c r="F68" s="17">
        <f>Allocators!H71</f>
        <v>1.4434805202303795E-5</v>
      </c>
      <c r="G68" s="17">
        <f>Allocators!I71</f>
        <v>1.7514230312128604E-3</v>
      </c>
      <c r="H68" s="17">
        <f>Allocators!J71</f>
        <v>2.8869610404607592E-4</v>
      </c>
      <c r="I68" s="17">
        <f>Allocators!K71</f>
        <v>3.3681212138708853E-5</v>
      </c>
      <c r="J68" s="17">
        <f>Allocators!L71</f>
        <v>9.6232034682025297E-6</v>
      </c>
      <c r="K68" s="17">
        <f>Allocators!M71</f>
        <v>2.4058008670506325E-5</v>
      </c>
      <c r="L68" s="17">
        <f>Allocators!N71</f>
        <v>1.6359445895944302E-4</v>
      </c>
      <c r="M68" s="17">
        <f>Allocators!O71</f>
        <v>8.179722947972151E-5</v>
      </c>
      <c r="N68" s="17">
        <f>Allocators!P71</f>
        <v>1.4434805202303795E-5</v>
      </c>
      <c r="O68" s="17">
        <f>Allocators!Q71</f>
        <v>6.110734202308607E-4</v>
      </c>
      <c r="P68" s="17">
        <f>Allocators!R71</f>
        <v>4.8116017341012649E-6</v>
      </c>
      <c r="Q68" s="17">
        <f>Allocators!S71</f>
        <v>3.8492813872810119E-5</v>
      </c>
      <c r="R68" s="17">
        <f>Allocators!T71</f>
        <v>0.2213962305912015</v>
      </c>
      <c r="S68" s="17">
        <f>Allocators!U71</f>
        <v>2.5501489190736705E-4</v>
      </c>
    </row>
    <row r="69" spans="1:19">
      <c r="A69" s="23" t="str">
        <f>CONCATENATE(Allocators!A72," ",Allocators!B72)</f>
        <v>CUST_TOTAL TOTAL</v>
      </c>
      <c r="B69" s="17">
        <f>Allocators!D72</f>
        <v>1.0000000000000002</v>
      </c>
      <c r="C69" s="17">
        <f>Allocators!E72</f>
        <v>0.62674480707882851</v>
      </c>
      <c r="D69" s="17">
        <f>Allocators!F72</f>
        <v>0.14823101462245766</v>
      </c>
      <c r="E69" s="17">
        <f>Allocators!G72</f>
        <v>3.3681212138708856E-4</v>
      </c>
      <c r="F69" s="17">
        <f>Allocators!H72</f>
        <v>1.4434805202303795E-5</v>
      </c>
      <c r="G69" s="17">
        <f>Allocators!I72</f>
        <v>1.7514230312128604E-3</v>
      </c>
      <c r="H69" s="17">
        <f>Allocators!J72</f>
        <v>2.8869610404607592E-4</v>
      </c>
      <c r="I69" s="17">
        <f>Allocators!K72</f>
        <v>3.3681212138708853E-5</v>
      </c>
      <c r="J69" s="17">
        <f>Allocators!L72</f>
        <v>9.6232034682025297E-6</v>
      </c>
      <c r="K69" s="17">
        <f>Allocators!M72</f>
        <v>2.4058008670506325E-5</v>
      </c>
      <c r="L69" s="17">
        <f>Allocators!N72</f>
        <v>1.6359445895944302E-4</v>
      </c>
      <c r="M69" s="17">
        <f>Allocators!O72</f>
        <v>8.179722947972151E-5</v>
      </c>
      <c r="N69" s="17">
        <f>Allocators!P72</f>
        <v>1.4434805202303795E-5</v>
      </c>
      <c r="O69" s="17">
        <f>Allocators!Q72</f>
        <v>6.110734202308607E-4</v>
      </c>
      <c r="P69" s="17">
        <f>Allocators!R72</f>
        <v>4.8116017341012649E-6</v>
      </c>
      <c r="Q69" s="17">
        <f>Allocators!S72</f>
        <v>3.8492813872810119E-5</v>
      </c>
      <c r="R69" s="17">
        <f>Allocators!T72</f>
        <v>0.2213962305912015</v>
      </c>
      <c r="S69" s="17">
        <f>Allocators!U72</f>
        <v>2.5501489190736705E-4</v>
      </c>
    </row>
    <row r="70" spans="1:19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</row>
    <row r="71" spans="1:19">
      <c r="A71" s="23" t="str">
        <f>CONCATENATE(Allocators!A45," ",Allocators!B45)</f>
        <v>DIST_CPD PRODUCTION</v>
      </c>
      <c r="B71" s="17">
        <f>Allocators!D45</f>
        <v>0</v>
      </c>
      <c r="C71" s="17">
        <f>Allocators!E45</f>
        <v>0</v>
      </c>
      <c r="D71" s="17">
        <f>Allocators!F45</f>
        <v>0</v>
      </c>
      <c r="E71" s="17">
        <f>Allocators!G45</f>
        <v>0</v>
      </c>
      <c r="F71" s="17">
        <f>Allocators!H45</f>
        <v>0</v>
      </c>
      <c r="G71" s="17">
        <f>Allocators!I45</f>
        <v>0</v>
      </c>
      <c r="H71" s="17">
        <f>Allocators!J45</f>
        <v>0</v>
      </c>
      <c r="I71" s="17">
        <f>Allocators!K45</f>
        <v>0</v>
      </c>
      <c r="J71" s="17">
        <f>Allocators!L45</f>
        <v>0</v>
      </c>
      <c r="K71" s="17">
        <f>Allocators!M45</f>
        <v>0</v>
      </c>
      <c r="L71" s="17">
        <f>Allocators!N45</f>
        <v>0</v>
      </c>
      <c r="M71" s="17">
        <f>Allocators!O45</f>
        <v>0</v>
      </c>
      <c r="N71" s="17">
        <f>Allocators!P45</f>
        <v>0</v>
      </c>
      <c r="O71" s="17">
        <f>Allocators!Q45</f>
        <v>0</v>
      </c>
      <c r="P71" s="17">
        <f>Allocators!R45</f>
        <v>0</v>
      </c>
      <c r="Q71" s="17">
        <f>Allocators!S45</f>
        <v>0</v>
      </c>
      <c r="R71" s="17">
        <f>Allocators!T45</f>
        <v>0</v>
      </c>
      <c r="S71" s="17">
        <f>Allocators!U45</f>
        <v>0</v>
      </c>
    </row>
    <row r="72" spans="1:19">
      <c r="A72" s="23" t="str">
        <f>CONCATENATE(Allocators!A46," ",Allocators!B46)</f>
        <v>DIST_CPD BULKTRAN</v>
      </c>
      <c r="B72" s="17">
        <f>Allocators!D46</f>
        <v>0</v>
      </c>
      <c r="C72" s="17">
        <f>Allocators!E46</f>
        <v>0</v>
      </c>
      <c r="D72" s="17">
        <f>Allocators!F46</f>
        <v>0</v>
      </c>
      <c r="E72" s="17">
        <f>Allocators!G46</f>
        <v>0</v>
      </c>
      <c r="F72" s="17">
        <f>Allocators!H46</f>
        <v>0</v>
      </c>
      <c r="G72" s="17">
        <f>Allocators!I46</f>
        <v>0</v>
      </c>
      <c r="H72" s="17">
        <f>Allocators!J46</f>
        <v>0</v>
      </c>
      <c r="I72" s="17">
        <f>Allocators!K46</f>
        <v>0</v>
      </c>
      <c r="J72" s="17">
        <f>Allocators!L46</f>
        <v>0</v>
      </c>
      <c r="K72" s="17">
        <f>Allocators!M46</f>
        <v>0</v>
      </c>
      <c r="L72" s="17">
        <f>Allocators!N46</f>
        <v>0</v>
      </c>
      <c r="M72" s="17">
        <f>Allocators!O46</f>
        <v>0</v>
      </c>
      <c r="N72" s="17">
        <f>Allocators!P46</f>
        <v>0</v>
      </c>
      <c r="O72" s="17">
        <f>Allocators!Q46</f>
        <v>0</v>
      </c>
      <c r="P72" s="17">
        <f>Allocators!R46</f>
        <v>0</v>
      </c>
      <c r="Q72" s="17">
        <f>Allocators!S46</f>
        <v>0</v>
      </c>
      <c r="R72" s="17">
        <f>Allocators!T46</f>
        <v>0</v>
      </c>
      <c r="S72" s="17">
        <f>Allocators!U46</f>
        <v>0</v>
      </c>
    </row>
    <row r="73" spans="1:19">
      <c r="A73" s="23" t="str">
        <f>CONCATENATE(Allocators!A47," ",Allocators!B47)</f>
        <v>DIST_CPD SUBTRAN</v>
      </c>
      <c r="B73" s="17">
        <f>Allocators!D47</f>
        <v>0</v>
      </c>
      <c r="C73" s="17">
        <f>Allocators!E47</f>
        <v>0</v>
      </c>
      <c r="D73" s="17">
        <f>Allocators!F47</f>
        <v>0</v>
      </c>
      <c r="E73" s="17">
        <f>Allocators!G47</f>
        <v>0</v>
      </c>
      <c r="F73" s="17">
        <f>Allocators!H47</f>
        <v>0</v>
      </c>
      <c r="G73" s="17">
        <f>Allocators!I47</f>
        <v>0</v>
      </c>
      <c r="H73" s="17">
        <f>Allocators!J47</f>
        <v>0</v>
      </c>
      <c r="I73" s="17">
        <f>Allocators!K47</f>
        <v>0</v>
      </c>
      <c r="J73" s="17">
        <f>Allocators!L47</f>
        <v>0</v>
      </c>
      <c r="K73" s="17">
        <f>Allocators!M47</f>
        <v>0</v>
      </c>
      <c r="L73" s="17">
        <f>Allocators!N47</f>
        <v>0</v>
      </c>
      <c r="M73" s="17">
        <f>Allocators!O47</f>
        <v>0</v>
      </c>
      <c r="N73" s="17">
        <f>Allocators!P47</f>
        <v>0</v>
      </c>
      <c r="O73" s="17">
        <f>Allocators!Q47</f>
        <v>0</v>
      </c>
      <c r="P73" s="17">
        <f>Allocators!R47</f>
        <v>0</v>
      </c>
      <c r="Q73" s="17">
        <f>Allocators!S47</f>
        <v>0</v>
      </c>
      <c r="R73" s="17">
        <f>Allocators!T47</f>
        <v>0</v>
      </c>
      <c r="S73" s="17">
        <f>Allocators!U47</f>
        <v>0</v>
      </c>
    </row>
    <row r="74" spans="1:19">
      <c r="A74" s="23" t="str">
        <f>CONCATENATE(Allocators!A48," ",Allocators!B48)</f>
        <v>DIST_CPD DISTPRI</v>
      </c>
      <c r="B74" s="17">
        <f>Allocators!D48</f>
        <v>0.99999999999999989</v>
      </c>
      <c r="C74" s="17">
        <f>Allocators!E48</f>
        <v>0.66449865414063947</v>
      </c>
      <c r="D74" s="17">
        <f>Allocators!F48</f>
        <v>0.16729526201348177</v>
      </c>
      <c r="E74" s="17">
        <f>Allocators!G48</f>
        <v>1.952275753195243E-3</v>
      </c>
      <c r="F74" s="17">
        <f>Allocators!H48</f>
        <v>0</v>
      </c>
      <c r="G74" s="17">
        <f>Allocators!I48</f>
        <v>7.2142351069237595E-2</v>
      </c>
      <c r="H74" s="17">
        <f>Allocators!J48</f>
        <v>2.047965481880246E-2</v>
      </c>
      <c r="I74" s="17">
        <f>Allocators!K48</f>
        <v>0</v>
      </c>
      <c r="J74" s="17">
        <f>Allocators!L48</f>
        <v>0</v>
      </c>
      <c r="K74" s="17">
        <f>Allocators!M48</f>
        <v>4.1145433561143065E-3</v>
      </c>
      <c r="L74" s="17">
        <f>Allocators!N48</f>
        <v>4.7590449296388997E-2</v>
      </c>
      <c r="M74" s="17">
        <f>Allocators!O48</f>
        <v>0</v>
      </c>
      <c r="N74" s="17">
        <f>Allocators!P48</f>
        <v>0</v>
      </c>
      <c r="O74" s="17">
        <f>Allocators!Q48</f>
        <v>1.9578218574380194E-2</v>
      </c>
      <c r="P74" s="17">
        <f>Allocators!R48</f>
        <v>4.690779323063559E-4</v>
      </c>
      <c r="Q74" s="17">
        <f>Allocators!S48</f>
        <v>3.3683856863783983E-4</v>
      </c>
      <c r="R74" s="17">
        <f>Allocators!T48</f>
        <v>1.2347440118200218E-3</v>
      </c>
      <c r="S74" s="17">
        <f>Allocators!U48</f>
        <v>3.0793046499571672E-4</v>
      </c>
    </row>
    <row r="75" spans="1:19">
      <c r="A75" s="23" t="str">
        <f>CONCATENATE(Allocators!A49," ",Allocators!B49)</f>
        <v>DIST_CPD DISTSEC</v>
      </c>
      <c r="B75" s="17">
        <f>Allocators!D49</f>
        <v>0</v>
      </c>
      <c r="C75" s="17">
        <f>Allocators!E49</f>
        <v>0</v>
      </c>
      <c r="D75" s="17">
        <f>Allocators!F49</f>
        <v>0</v>
      </c>
      <c r="E75" s="17">
        <f>Allocators!G49</f>
        <v>0</v>
      </c>
      <c r="F75" s="17">
        <f>Allocators!H49</f>
        <v>0</v>
      </c>
      <c r="G75" s="17">
        <f>Allocators!I49</f>
        <v>0</v>
      </c>
      <c r="H75" s="17">
        <f>Allocators!J49</f>
        <v>0</v>
      </c>
      <c r="I75" s="17">
        <f>Allocators!K49</f>
        <v>0</v>
      </c>
      <c r="J75" s="17">
        <f>Allocators!L49</f>
        <v>0</v>
      </c>
      <c r="K75" s="17">
        <f>Allocators!M49</f>
        <v>0</v>
      </c>
      <c r="L75" s="17">
        <f>Allocators!N49</f>
        <v>0</v>
      </c>
      <c r="M75" s="17">
        <f>Allocators!O49</f>
        <v>0</v>
      </c>
      <c r="N75" s="17">
        <f>Allocators!P49</f>
        <v>0</v>
      </c>
      <c r="O75" s="17">
        <f>Allocators!Q49</f>
        <v>0</v>
      </c>
      <c r="P75" s="17">
        <f>Allocators!R49</f>
        <v>0</v>
      </c>
      <c r="Q75" s="17">
        <f>Allocators!S49</f>
        <v>0</v>
      </c>
      <c r="R75" s="17">
        <f>Allocators!T49</f>
        <v>0</v>
      </c>
      <c r="S75" s="17">
        <f>Allocators!U49</f>
        <v>0</v>
      </c>
    </row>
    <row r="76" spans="1:19">
      <c r="A76" s="23" t="str">
        <f>CONCATENATE(Allocators!A50," ",Allocators!B50)</f>
        <v>DIST_CPD ENERGY</v>
      </c>
      <c r="B76" s="17">
        <f>Allocators!D50</f>
        <v>0</v>
      </c>
      <c r="C76" s="17">
        <f>Allocators!E50</f>
        <v>0</v>
      </c>
      <c r="D76" s="17">
        <f>Allocators!F50</f>
        <v>0</v>
      </c>
      <c r="E76" s="17">
        <f>Allocators!G50</f>
        <v>0</v>
      </c>
      <c r="F76" s="17">
        <f>Allocators!H50</f>
        <v>0</v>
      </c>
      <c r="G76" s="17">
        <f>Allocators!I50</f>
        <v>0</v>
      </c>
      <c r="H76" s="17">
        <f>Allocators!J50</f>
        <v>0</v>
      </c>
      <c r="I76" s="17">
        <f>Allocators!K50</f>
        <v>0</v>
      </c>
      <c r="J76" s="17">
        <f>Allocators!L50</f>
        <v>0</v>
      </c>
      <c r="K76" s="17">
        <f>Allocators!M50</f>
        <v>0</v>
      </c>
      <c r="L76" s="17">
        <f>Allocators!N50</f>
        <v>0</v>
      </c>
      <c r="M76" s="17">
        <f>Allocators!O50</f>
        <v>0</v>
      </c>
      <c r="N76" s="17">
        <f>Allocators!P50</f>
        <v>0</v>
      </c>
      <c r="O76" s="17">
        <f>Allocators!Q50</f>
        <v>0</v>
      </c>
      <c r="P76" s="17">
        <f>Allocators!R50</f>
        <v>0</v>
      </c>
      <c r="Q76" s="17">
        <f>Allocators!S50</f>
        <v>0</v>
      </c>
      <c r="R76" s="17">
        <f>Allocators!T50</f>
        <v>0</v>
      </c>
      <c r="S76" s="17">
        <f>Allocators!U50</f>
        <v>0</v>
      </c>
    </row>
    <row r="77" spans="1:19">
      <c r="A77" s="23" t="str">
        <f>CONCATENATE(Allocators!A51," ",Allocators!B51)</f>
        <v>DIST_CPD CUSTOMER</v>
      </c>
      <c r="B77" s="17">
        <f>Allocators!D51</f>
        <v>0</v>
      </c>
      <c r="C77" s="17">
        <f>Allocators!E51</f>
        <v>0</v>
      </c>
      <c r="D77" s="17">
        <f>Allocators!F51</f>
        <v>0</v>
      </c>
      <c r="E77" s="17">
        <f>Allocators!G51</f>
        <v>0</v>
      </c>
      <c r="F77" s="17">
        <f>Allocators!H51</f>
        <v>0</v>
      </c>
      <c r="G77" s="17">
        <f>Allocators!I51</f>
        <v>0</v>
      </c>
      <c r="H77" s="17">
        <f>Allocators!J51</f>
        <v>0</v>
      </c>
      <c r="I77" s="17">
        <f>Allocators!K51</f>
        <v>0</v>
      </c>
      <c r="J77" s="17">
        <f>Allocators!L51</f>
        <v>0</v>
      </c>
      <c r="K77" s="17">
        <f>Allocators!M51</f>
        <v>0</v>
      </c>
      <c r="L77" s="17">
        <f>Allocators!N51</f>
        <v>0</v>
      </c>
      <c r="M77" s="17">
        <f>Allocators!O51</f>
        <v>0</v>
      </c>
      <c r="N77" s="17">
        <f>Allocators!P51</f>
        <v>0</v>
      </c>
      <c r="O77" s="17">
        <f>Allocators!Q51</f>
        <v>0</v>
      </c>
      <c r="P77" s="17">
        <f>Allocators!R51</f>
        <v>0</v>
      </c>
      <c r="Q77" s="17">
        <f>Allocators!S51</f>
        <v>0</v>
      </c>
      <c r="R77" s="17">
        <f>Allocators!T51</f>
        <v>0</v>
      </c>
      <c r="S77" s="17">
        <f>Allocators!U51</f>
        <v>0</v>
      </c>
    </row>
    <row r="78" spans="1:19">
      <c r="A78" s="23" t="str">
        <f>CONCATENATE(Allocators!A52," ",Allocators!B52)</f>
        <v>DIST_CPD TOTAL</v>
      </c>
      <c r="B78" s="17">
        <f>Allocators!D52</f>
        <v>0.99999999999999989</v>
      </c>
      <c r="C78" s="17">
        <f>Allocators!E52</f>
        <v>0.66449865414063947</v>
      </c>
      <c r="D78" s="17">
        <f>Allocators!F52</f>
        <v>0.16729526201348177</v>
      </c>
      <c r="E78" s="17">
        <f>Allocators!G52</f>
        <v>1.952275753195243E-3</v>
      </c>
      <c r="F78" s="17">
        <f>Allocators!H52</f>
        <v>0</v>
      </c>
      <c r="G78" s="17">
        <f>Allocators!I52</f>
        <v>7.2142351069237595E-2</v>
      </c>
      <c r="H78" s="17">
        <f>Allocators!J52</f>
        <v>2.047965481880246E-2</v>
      </c>
      <c r="I78" s="17">
        <f>Allocators!K52</f>
        <v>0</v>
      </c>
      <c r="J78" s="17">
        <f>Allocators!L52</f>
        <v>0</v>
      </c>
      <c r="K78" s="17">
        <f>Allocators!M52</f>
        <v>4.1145433561143065E-3</v>
      </c>
      <c r="L78" s="17">
        <f>Allocators!N52</f>
        <v>4.7590449296388997E-2</v>
      </c>
      <c r="M78" s="17">
        <f>Allocators!O52</f>
        <v>0</v>
      </c>
      <c r="N78" s="17">
        <f>Allocators!P52</f>
        <v>0</v>
      </c>
      <c r="O78" s="17">
        <f>Allocators!Q52</f>
        <v>1.9578218574380194E-2</v>
      </c>
      <c r="P78" s="17">
        <f>Allocators!R52</f>
        <v>4.690779323063559E-4</v>
      </c>
      <c r="Q78" s="17">
        <f>Allocators!S52</f>
        <v>3.3683856863783983E-4</v>
      </c>
      <c r="R78" s="17">
        <f>Allocators!T52</f>
        <v>1.2347440118200218E-3</v>
      </c>
      <c r="S78" s="17">
        <f>Allocators!U52</f>
        <v>3.0793046499571672E-4</v>
      </c>
    </row>
    <row r="79" spans="1:19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</row>
    <row r="80" spans="1:19">
      <c r="A80" s="23" t="str">
        <f>CONCATENATE(Allocators!A95," ",Allocators!B95)</f>
        <v>DIST_METERS PRODUCTION</v>
      </c>
      <c r="B80" s="17">
        <f>Allocators!D95</f>
        <v>0</v>
      </c>
      <c r="C80" s="17">
        <f>Allocators!E95</f>
        <v>0</v>
      </c>
      <c r="D80" s="17">
        <f>Allocators!F95</f>
        <v>0</v>
      </c>
      <c r="E80" s="17">
        <f>Allocators!G95</f>
        <v>0</v>
      </c>
      <c r="F80" s="17">
        <f>Allocators!H95</f>
        <v>0</v>
      </c>
      <c r="G80" s="17">
        <f>Allocators!I95</f>
        <v>0</v>
      </c>
      <c r="H80" s="17">
        <f>Allocators!J95</f>
        <v>0</v>
      </c>
      <c r="I80" s="17">
        <f>Allocators!K95</f>
        <v>0</v>
      </c>
      <c r="J80" s="17">
        <f>Allocators!L95</f>
        <v>0</v>
      </c>
      <c r="K80" s="17">
        <f>Allocators!M95</f>
        <v>0</v>
      </c>
      <c r="L80" s="17">
        <f>Allocators!N95</f>
        <v>0</v>
      </c>
      <c r="M80" s="17">
        <f>Allocators!O95</f>
        <v>0</v>
      </c>
      <c r="N80" s="17">
        <f>Allocators!P95</f>
        <v>0</v>
      </c>
      <c r="O80" s="17">
        <f>Allocators!Q95</f>
        <v>0</v>
      </c>
      <c r="P80" s="17">
        <f>Allocators!R95</f>
        <v>0</v>
      </c>
      <c r="Q80" s="17">
        <f>Allocators!S95</f>
        <v>0</v>
      </c>
      <c r="R80" s="17">
        <f>Allocators!T95</f>
        <v>0</v>
      </c>
      <c r="S80" s="17">
        <f>Allocators!U95</f>
        <v>0</v>
      </c>
    </row>
    <row r="81" spans="1:19">
      <c r="A81" s="23" t="str">
        <f>CONCATENATE(Allocators!A96," ",Allocators!B96)</f>
        <v>DIST_METERS BULKTRAN</v>
      </c>
      <c r="B81" s="17">
        <f>Allocators!D96</f>
        <v>0</v>
      </c>
      <c r="C81" s="17">
        <f>Allocators!E96</f>
        <v>0</v>
      </c>
      <c r="D81" s="17">
        <f>Allocators!F96</f>
        <v>0</v>
      </c>
      <c r="E81" s="17">
        <f>Allocators!G96</f>
        <v>0</v>
      </c>
      <c r="F81" s="17">
        <f>Allocators!H96</f>
        <v>0</v>
      </c>
      <c r="G81" s="17">
        <f>Allocators!I96</f>
        <v>0</v>
      </c>
      <c r="H81" s="17">
        <f>Allocators!J96</f>
        <v>0</v>
      </c>
      <c r="I81" s="17">
        <f>Allocators!K96</f>
        <v>0</v>
      </c>
      <c r="J81" s="17">
        <f>Allocators!L96</f>
        <v>0</v>
      </c>
      <c r="K81" s="17">
        <f>Allocators!M96</f>
        <v>0</v>
      </c>
      <c r="L81" s="17">
        <f>Allocators!N96</f>
        <v>0</v>
      </c>
      <c r="M81" s="17">
        <f>Allocators!O96</f>
        <v>0</v>
      </c>
      <c r="N81" s="17">
        <f>Allocators!P96</f>
        <v>0</v>
      </c>
      <c r="O81" s="17">
        <f>Allocators!Q96</f>
        <v>0</v>
      </c>
      <c r="P81" s="17">
        <f>Allocators!R96</f>
        <v>0</v>
      </c>
      <c r="Q81" s="17">
        <f>Allocators!S96</f>
        <v>0</v>
      </c>
      <c r="R81" s="17">
        <f>Allocators!T96</f>
        <v>0</v>
      </c>
      <c r="S81" s="17">
        <f>Allocators!U96</f>
        <v>0</v>
      </c>
    </row>
    <row r="82" spans="1:19">
      <c r="A82" s="23" t="str">
        <f>CONCATENATE(Allocators!A97," ",Allocators!B97)</f>
        <v>DIST_METERS SUBTRAN</v>
      </c>
      <c r="B82" s="17">
        <f>Allocators!D97</f>
        <v>0</v>
      </c>
      <c r="C82" s="17">
        <f>Allocators!E97</f>
        <v>0</v>
      </c>
      <c r="D82" s="17">
        <f>Allocators!F97</f>
        <v>0</v>
      </c>
      <c r="E82" s="17">
        <f>Allocators!G97</f>
        <v>0</v>
      </c>
      <c r="F82" s="17">
        <f>Allocators!H97</f>
        <v>0</v>
      </c>
      <c r="G82" s="17">
        <f>Allocators!I97</f>
        <v>0</v>
      </c>
      <c r="H82" s="17">
        <f>Allocators!J97</f>
        <v>0</v>
      </c>
      <c r="I82" s="17">
        <f>Allocators!K97</f>
        <v>0</v>
      </c>
      <c r="J82" s="17">
        <f>Allocators!L97</f>
        <v>0</v>
      </c>
      <c r="K82" s="17">
        <f>Allocators!M97</f>
        <v>0</v>
      </c>
      <c r="L82" s="17">
        <f>Allocators!N97</f>
        <v>0</v>
      </c>
      <c r="M82" s="17">
        <f>Allocators!O97</f>
        <v>0</v>
      </c>
      <c r="N82" s="17">
        <f>Allocators!P97</f>
        <v>0</v>
      </c>
      <c r="O82" s="17">
        <f>Allocators!Q97</f>
        <v>0</v>
      </c>
      <c r="P82" s="17">
        <f>Allocators!R97</f>
        <v>0</v>
      </c>
      <c r="Q82" s="17">
        <f>Allocators!S97</f>
        <v>0</v>
      </c>
      <c r="R82" s="17">
        <f>Allocators!T97</f>
        <v>0</v>
      </c>
      <c r="S82" s="17">
        <f>Allocators!U97</f>
        <v>0</v>
      </c>
    </row>
    <row r="83" spans="1:19">
      <c r="A83" s="23" t="str">
        <f>CONCATENATE(Allocators!A98," ",Allocators!B98)</f>
        <v>DIST_METERS DISTPRI</v>
      </c>
      <c r="B83" s="17">
        <f>Allocators!D98</f>
        <v>0</v>
      </c>
      <c r="C83" s="17">
        <f>Allocators!E98</f>
        <v>0</v>
      </c>
      <c r="D83" s="17">
        <f>Allocators!F98</f>
        <v>0</v>
      </c>
      <c r="E83" s="17">
        <f>Allocators!G98</f>
        <v>0</v>
      </c>
      <c r="F83" s="17">
        <f>Allocators!H98</f>
        <v>0</v>
      </c>
      <c r="G83" s="17">
        <f>Allocators!I98</f>
        <v>0</v>
      </c>
      <c r="H83" s="17">
        <f>Allocators!J98</f>
        <v>0</v>
      </c>
      <c r="I83" s="17">
        <f>Allocators!K98</f>
        <v>0</v>
      </c>
      <c r="J83" s="17">
        <f>Allocators!L98</f>
        <v>0</v>
      </c>
      <c r="K83" s="17">
        <f>Allocators!M98</f>
        <v>0</v>
      </c>
      <c r="L83" s="17">
        <f>Allocators!N98</f>
        <v>0</v>
      </c>
      <c r="M83" s="17">
        <f>Allocators!O98</f>
        <v>0</v>
      </c>
      <c r="N83" s="17">
        <f>Allocators!P98</f>
        <v>0</v>
      </c>
      <c r="O83" s="17">
        <f>Allocators!Q98</f>
        <v>0</v>
      </c>
      <c r="P83" s="17">
        <f>Allocators!R98</f>
        <v>0</v>
      </c>
      <c r="Q83" s="17">
        <f>Allocators!S98</f>
        <v>0</v>
      </c>
      <c r="R83" s="17">
        <f>Allocators!T98</f>
        <v>0</v>
      </c>
      <c r="S83" s="17">
        <f>Allocators!U98</f>
        <v>0</v>
      </c>
    </row>
    <row r="84" spans="1:19">
      <c r="A84" s="23" t="str">
        <f>CONCATENATE(Allocators!A99," ",Allocators!B99)</f>
        <v>DIST_METERS DISTSEC</v>
      </c>
      <c r="B84" s="17">
        <f>Allocators!D99</f>
        <v>0</v>
      </c>
      <c r="C84" s="17">
        <f>Allocators!E99</f>
        <v>0</v>
      </c>
      <c r="D84" s="17">
        <f>Allocators!F99</f>
        <v>0</v>
      </c>
      <c r="E84" s="17">
        <f>Allocators!G99</f>
        <v>0</v>
      </c>
      <c r="F84" s="17">
        <f>Allocators!H99</f>
        <v>0</v>
      </c>
      <c r="G84" s="17">
        <f>Allocators!I99</f>
        <v>0</v>
      </c>
      <c r="H84" s="17">
        <f>Allocators!J99</f>
        <v>0</v>
      </c>
      <c r="I84" s="17">
        <f>Allocators!K99</f>
        <v>0</v>
      </c>
      <c r="J84" s="17">
        <f>Allocators!L99</f>
        <v>0</v>
      </c>
      <c r="K84" s="17">
        <f>Allocators!M99</f>
        <v>0</v>
      </c>
      <c r="L84" s="17">
        <f>Allocators!N99</f>
        <v>0</v>
      </c>
      <c r="M84" s="17">
        <f>Allocators!O99</f>
        <v>0</v>
      </c>
      <c r="N84" s="17">
        <f>Allocators!P99</f>
        <v>0</v>
      </c>
      <c r="O84" s="17">
        <f>Allocators!Q99</f>
        <v>0</v>
      </c>
      <c r="P84" s="17">
        <f>Allocators!R99</f>
        <v>0</v>
      </c>
      <c r="Q84" s="17">
        <f>Allocators!S99</f>
        <v>0</v>
      </c>
      <c r="R84" s="17">
        <f>Allocators!T99</f>
        <v>0</v>
      </c>
      <c r="S84" s="17">
        <f>Allocators!U99</f>
        <v>0</v>
      </c>
    </row>
    <row r="85" spans="1:19">
      <c r="A85" s="23" t="str">
        <f>CONCATENATE(Allocators!A100," ",Allocators!B100)</f>
        <v>DIST_METERS ENERGY</v>
      </c>
      <c r="B85" s="17">
        <f>Allocators!D100</f>
        <v>0</v>
      </c>
      <c r="C85" s="17">
        <f>Allocators!E100</f>
        <v>0</v>
      </c>
      <c r="D85" s="17">
        <f>Allocators!F100</f>
        <v>0</v>
      </c>
      <c r="E85" s="17">
        <f>Allocators!G100</f>
        <v>0</v>
      </c>
      <c r="F85" s="17">
        <f>Allocators!H100</f>
        <v>0</v>
      </c>
      <c r="G85" s="17">
        <f>Allocators!I100</f>
        <v>0</v>
      </c>
      <c r="H85" s="17">
        <f>Allocators!J100</f>
        <v>0</v>
      </c>
      <c r="I85" s="17">
        <f>Allocators!K100</f>
        <v>0</v>
      </c>
      <c r="J85" s="17">
        <f>Allocators!L100</f>
        <v>0</v>
      </c>
      <c r="K85" s="17">
        <f>Allocators!M100</f>
        <v>0</v>
      </c>
      <c r="L85" s="17">
        <f>Allocators!N100</f>
        <v>0</v>
      </c>
      <c r="M85" s="17">
        <f>Allocators!O100</f>
        <v>0</v>
      </c>
      <c r="N85" s="17">
        <f>Allocators!P100</f>
        <v>0</v>
      </c>
      <c r="O85" s="17">
        <f>Allocators!Q100</f>
        <v>0</v>
      </c>
      <c r="P85" s="17">
        <f>Allocators!R100</f>
        <v>0</v>
      </c>
      <c r="Q85" s="17">
        <f>Allocators!S100</f>
        <v>0</v>
      </c>
      <c r="R85" s="17">
        <f>Allocators!T100</f>
        <v>0</v>
      </c>
      <c r="S85" s="17">
        <f>Allocators!U100</f>
        <v>0</v>
      </c>
    </row>
    <row r="86" spans="1:19">
      <c r="A86" s="23" t="str">
        <f>CONCATENATE(Allocators!A101," ",Allocators!B101)</f>
        <v>DIST_METERS CUSTOMER</v>
      </c>
      <c r="B86" s="17">
        <f>Allocators!D101</f>
        <v>0.99999999999999989</v>
      </c>
      <c r="C86" s="17">
        <f>Allocators!E101</f>
        <v>0.61433085029102752</v>
      </c>
      <c r="D86" s="17">
        <f>Allocators!F101</f>
        <v>0.25763123825794931</v>
      </c>
      <c r="E86" s="17">
        <f>Allocators!G101</f>
        <v>2.0798948996114463E-2</v>
      </c>
      <c r="F86" s="17">
        <f>Allocators!H101</f>
        <v>3.709772193566959E-3</v>
      </c>
      <c r="G86" s="17">
        <f>Allocators!I101</f>
        <v>1.8725322575981918E-2</v>
      </c>
      <c r="H86" s="17">
        <f>Allocators!J101</f>
        <v>1.732499901182058E-2</v>
      </c>
      <c r="I86" s="17">
        <f>Allocators!K101</f>
        <v>1.0644487125104633E-2</v>
      </c>
      <c r="J86" s="17">
        <f>Allocators!L101</f>
        <v>4.5618272785287401E-3</v>
      </c>
      <c r="K86" s="17">
        <f>Allocators!M101</f>
        <v>2.9258491114975057E-4</v>
      </c>
      <c r="L86" s="17">
        <f>Allocators!N101</f>
        <v>1.1040261711811683E-2</v>
      </c>
      <c r="M86" s="17">
        <f>Allocators!O101</f>
        <v>2.760147834434484E-2</v>
      </c>
      <c r="N86" s="17">
        <f>Allocators!P101</f>
        <v>6.8427828193939047E-3</v>
      </c>
      <c r="O86" s="17">
        <f>Allocators!Q101</f>
        <v>5.981369710254621E-3</v>
      </c>
      <c r="P86" s="17">
        <f>Allocators!R101</f>
        <v>2.0244060063989331E-4</v>
      </c>
      <c r="Q86" s="17">
        <f>Allocators!S101</f>
        <v>3.1163617231111493E-4</v>
      </c>
      <c r="R86" s="17">
        <f>Allocators!T101</f>
        <v>0</v>
      </c>
      <c r="S86" s="17">
        <f>Allocators!U101</f>
        <v>0</v>
      </c>
    </row>
    <row r="87" spans="1:19">
      <c r="A87" s="23" t="str">
        <f>CONCATENATE(Allocators!A102," ",Allocators!B102)</f>
        <v>DIST_METERS TOTAL</v>
      </c>
      <c r="B87" s="17">
        <f>Allocators!D102</f>
        <v>0.99999999999999989</v>
      </c>
      <c r="C87" s="17">
        <f>Allocators!E102</f>
        <v>0.61433085029102752</v>
      </c>
      <c r="D87" s="17">
        <f>Allocators!F102</f>
        <v>0.25763123825794931</v>
      </c>
      <c r="E87" s="17">
        <f>Allocators!G102</f>
        <v>2.0798948996114463E-2</v>
      </c>
      <c r="F87" s="17">
        <f>Allocators!H102</f>
        <v>3.709772193566959E-3</v>
      </c>
      <c r="G87" s="17">
        <f>Allocators!I102</f>
        <v>1.8725322575981918E-2</v>
      </c>
      <c r="H87" s="17">
        <f>Allocators!J102</f>
        <v>1.732499901182058E-2</v>
      </c>
      <c r="I87" s="17">
        <f>Allocators!K102</f>
        <v>1.0644487125104633E-2</v>
      </c>
      <c r="J87" s="17">
        <f>Allocators!L102</f>
        <v>4.5618272785287401E-3</v>
      </c>
      <c r="K87" s="17">
        <f>Allocators!M102</f>
        <v>2.9258491114975057E-4</v>
      </c>
      <c r="L87" s="17">
        <f>Allocators!N102</f>
        <v>1.1040261711811683E-2</v>
      </c>
      <c r="M87" s="17">
        <f>Allocators!O102</f>
        <v>2.760147834434484E-2</v>
      </c>
      <c r="N87" s="17">
        <f>Allocators!P102</f>
        <v>6.8427828193939047E-3</v>
      </c>
      <c r="O87" s="17">
        <f>Allocators!Q102</f>
        <v>5.981369710254621E-3</v>
      </c>
      <c r="P87" s="17">
        <f>Allocators!R102</f>
        <v>2.0244060063989331E-4</v>
      </c>
      <c r="Q87" s="17">
        <f>Allocators!S102</f>
        <v>3.1163617231111493E-4</v>
      </c>
      <c r="R87" s="17">
        <f>Allocators!T102</f>
        <v>0</v>
      </c>
      <c r="S87" s="17">
        <f>Allocators!U102</f>
        <v>0</v>
      </c>
    </row>
    <row r="88" spans="1:19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</row>
    <row r="89" spans="1:19">
      <c r="A89" s="23" t="str">
        <f>CONCATENATE(Allocators!A250," ",Allocators!B250)</f>
        <v>DIST_OHLINES PRODUCTION</v>
      </c>
      <c r="B89" s="17">
        <f>Allocators!D250</f>
        <v>0</v>
      </c>
      <c r="C89" s="17">
        <f>Allocators!E250</f>
        <v>0</v>
      </c>
      <c r="D89" s="17">
        <f>Allocators!F250</f>
        <v>0</v>
      </c>
      <c r="E89" s="17">
        <f>Allocators!G250</f>
        <v>0</v>
      </c>
      <c r="F89" s="17">
        <f>Allocators!H250</f>
        <v>0</v>
      </c>
      <c r="G89" s="17">
        <f>Allocators!I250</f>
        <v>0</v>
      </c>
      <c r="H89" s="17">
        <f>Allocators!J250</f>
        <v>0</v>
      </c>
      <c r="I89" s="17">
        <f>Allocators!K250</f>
        <v>0</v>
      </c>
      <c r="J89" s="17">
        <f>Allocators!L250</f>
        <v>0</v>
      </c>
      <c r="K89" s="17">
        <f>Allocators!M250</f>
        <v>0</v>
      </c>
      <c r="L89" s="17">
        <f>Allocators!N250</f>
        <v>0</v>
      </c>
      <c r="M89" s="17">
        <f>Allocators!O250</f>
        <v>0</v>
      </c>
      <c r="N89" s="17">
        <f>Allocators!P250</f>
        <v>0</v>
      </c>
      <c r="O89" s="17">
        <f>Allocators!Q250</f>
        <v>0</v>
      </c>
      <c r="P89" s="17">
        <f>Allocators!R250</f>
        <v>0</v>
      </c>
      <c r="Q89" s="17">
        <f>Allocators!S250</f>
        <v>0</v>
      </c>
      <c r="R89" s="17">
        <f>Allocators!T250</f>
        <v>0</v>
      </c>
      <c r="S89" s="17">
        <f>Allocators!U250</f>
        <v>0</v>
      </c>
    </row>
    <row r="90" spans="1:19">
      <c r="A90" s="23" t="str">
        <f>CONCATENATE(Allocators!A251," ",Allocators!B251)</f>
        <v>DIST_OHLINES BULKTRAN</v>
      </c>
      <c r="B90" s="17">
        <f>Allocators!D251</f>
        <v>0</v>
      </c>
      <c r="C90" s="17">
        <f>Allocators!E251</f>
        <v>0</v>
      </c>
      <c r="D90" s="17">
        <f>Allocators!F251</f>
        <v>0</v>
      </c>
      <c r="E90" s="17">
        <f>Allocators!G251</f>
        <v>0</v>
      </c>
      <c r="F90" s="17">
        <f>Allocators!H251</f>
        <v>0</v>
      </c>
      <c r="G90" s="17">
        <f>Allocators!I251</f>
        <v>0</v>
      </c>
      <c r="H90" s="17">
        <f>Allocators!J251</f>
        <v>0</v>
      </c>
      <c r="I90" s="17">
        <f>Allocators!K251</f>
        <v>0</v>
      </c>
      <c r="J90" s="17">
        <f>Allocators!L251</f>
        <v>0</v>
      </c>
      <c r="K90" s="17">
        <f>Allocators!M251</f>
        <v>0</v>
      </c>
      <c r="L90" s="17">
        <f>Allocators!N251</f>
        <v>0</v>
      </c>
      <c r="M90" s="17">
        <f>Allocators!O251</f>
        <v>0</v>
      </c>
      <c r="N90" s="17">
        <f>Allocators!P251</f>
        <v>0</v>
      </c>
      <c r="O90" s="17">
        <f>Allocators!Q251</f>
        <v>0</v>
      </c>
      <c r="P90" s="17">
        <f>Allocators!R251</f>
        <v>0</v>
      </c>
      <c r="Q90" s="17">
        <f>Allocators!S251</f>
        <v>0</v>
      </c>
      <c r="R90" s="17">
        <f>Allocators!T251</f>
        <v>0</v>
      </c>
      <c r="S90" s="17">
        <f>Allocators!U251</f>
        <v>0</v>
      </c>
    </row>
    <row r="91" spans="1:19">
      <c r="A91" s="23" t="str">
        <f>CONCATENATE(Allocators!A252," ",Allocators!B252)</f>
        <v>DIST_OHLINES SUBTRAN</v>
      </c>
      <c r="B91" s="17">
        <f>Allocators!D252</f>
        <v>0</v>
      </c>
      <c r="C91" s="17">
        <f>Allocators!E252</f>
        <v>0</v>
      </c>
      <c r="D91" s="17">
        <f>Allocators!F252</f>
        <v>0</v>
      </c>
      <c r="E91" s="17">
        <f>Allocators!G252</f>
        <v>0</v>
      </c>
      <c r="F91" s="17">
        <f>Allocators!H252</f>
        <v>0</v>
      </c>
      <c r="G91" s="17">
        <f>Allocators!I252</f>
        <v>0</v>
      </c>
      <c r="H91" s="17">
        <f>Allocators!J252</f>
        <v>0</v>
      </c>
      <c r="I91" s="17">
        <f>Allocators!K252</f>
        <v>0</v>
      </c>
      <c r="J91" s="17">
        <f>Allocators!L252</f>
        <v>0</v>
      </c>
      <c r="K91" s="17">
        <f>Allocators!M252</f>
        <v>0</v>
      </c>
      <c r="L91" s="17">
        <f>Allocators!N252</f>
        <v>0</v>
      </c>
      <c r="M91" s="17">
        <f>Allocators!O252</f>
        <v>0</v>
      </c>
      <c r="N91" s="17">
        <f>Allocators!P252</f>
        <v>0</v>
      </c>
      <c r="O91" s="17">
        <f>Allocators!Q252</f>
        <v>0</v>
      </c>
      <c r="P91" s="17">
        <f>Allocators!R252</f>
        <v>0</v>
      </c>
      <c r="Q91" s="17">
        <f>Allocators!S252</f>
        <v>0</v>
      </c>
      <c r="R91" s="17">
        <f>Allocators!T252</f>
        <v>0</v>
      </c>
      <c r="S91" s="17">
        <f>Allocators!U252</f>
        <v>0</v>
      </c>
    </row>
    <row r="92" spans="1:19">
      <c r="A92" s="23" t="str">
        <f>CONCATENATE(Allocators!A253," ",Allocators!B253)</f>
        <v>DIST_OHLINES DISTPRI</v>
      </c>
      <c r="B92" s="17">
        <f>Allocators!D253</f>
        <v>0.39685889772662464</v>
      </c>
      <c r="C92" s="17">
        <f>Allocators!E253</f>
        <v>0.26371220342307977</v>
      </c>
      <c r="D92" s="17">
        <f>Allocators!F253</f>
        <v>6.639261327755723E-2</v>
      </c>
      <c r="E92" s="17">
        <f>Allocators!G253</f>
        <v>7.7477800347147999E-4</v>
      </c>
      <c r="F92" s="17">
        <f>Allocators!H253</f>
        <v>0</v>
      </c>
      <c r="G92" s="17">
        <f>Allocators!I253</f>
        <v>2.8630333924744813E-2</v>
      </c>
      <c r="H92" s="17">
        <f>Allocators!J253</f>
        <v>8.127533237211701E-3</v>
      </c>
      <c r="I92" s="17">
        <f>Allocators!K253</f>
        <v>0</v>
      </c>
      <c r="J92" s="17">
        <f>Allocators!L253</f>
        <v>0</v>
      </c>
      <c r="K92" s="17">
        <f>Allocators!M253</f>
        <v>1.6328931409559304E-3</v>
      </c>
      <c r="L92" s="17">
        <f>Allocators!N253</f>
        <v>1.8886693250079755E-2</v>
      </c>
      <c r="M92" s="17">
        <f>Allocators!O253</f>
        <v>0</v>
      </c>
      <c r="N92" s="17">
        <f>Allocators!P253</f>
        <v>0</v>
      </c>
      <c r="O92" s="17">
        <f>Allocators!Q253</f>
        <v>7.7697902428794522E-3</v>
      </c>
      <c r="P92" s="17">
        <f>Allocators!R253</f>
        <v>1.8615775116298465E-4</v>
      </c>
      <c r="Q92" s="17">
        <f>Allocators!S253</f>
        <v>1.336773830614271E-4</v>
      </c>
      <c r="R92" s="17">
        <f>Allocators!T253</f>
        <v>4.9001914750544423E-4</v>
      </c>
      <c r="S92" s="17">
        <f>Allocators!U253</f>
        <v>1.2220494491464712E-4</v>
      </c>
    </row>
    <row r="93" spans="1:19">
      <c r="A93" s="23" t="str">
        <f>CONCATENATE(Allocators!A254," ",Allocators!B254)</f>
        <v>DIST_OHLINES DISTSEC</v>
      </c>
      <c r="B93" s="17">
        <f>Allocators!D254</f>
        <v>0.16847980945565136</v>
      </c>
      <c r="C93" s="17">
        <f>Allocators!E254</f>
        <v>0.12578732261295625</v>
      </c>
      <c r="D93" s="17">
        <f>Allocators!F254</f>
        <v>2.8237587082822199E-2</v>
      </c>
      <c r="E93" s="17">
        <f>Allocators!G254</f>
        <v>0</v>
      </c>
      <c r="F93" s="17">
        <f>Allocators!H254</f>
        <v>0</v>
      </c>
      <c r="G93" s="17">
        <f>Allocators!I254</f>
        <v>9.9540471302520823E-3</v>
      </c>
      <c r="H93" s="17">
        <f>Allocators!J254</f>
        <v>0</v>
      </c>
      <c r="I93" s="17">
        <f>Allocators!K254</f>
        <v>0</v>
      </c>
      <c r="J93" s="17">
        <f>Allocators!L254</f>
        <v>0</v>
      </c>
      <c r="K93" s="17">
        <f>Allocators!M254</f>
        <v>4.405716647404638E-4</v>
      </c>
      <c r="L93" s="17">
        <f>Allocators!N254</f>
        <v>0</v>
      </c>
      <c r="M93" s="17">
        <f>Allocators!O254</f>
        <v>0</v>
      </c>
      <c r="N93" s="17">
        <f>Allocators!P254</f>
        <v>0</v>
      </c>
      <c r="O93" s="17">
        <f>Allocators!Q254</f>
        <v>2.7703598021350754E-3</v>
      </c>
      <c r="P93" s="17">
        <f>Allocators!R254</f>
        <v>0</v>
      </c>
      <c r="Q93" s="17">
        <f>Allocators!S254</f>
        <v>4.5174247039423421E-5</v>
      </c>
      <c r="R93" s="17">
        <f>Allocators!T254</f>
        <v>9.9751611804987689E-4</v>
      </c>
      <c r="S93" s="17">
        <f>Allocators!U254</f>
        <v>2.4723079765597488E-4</v>
      </c>
    </row>
    <row r="94" spans="1:19">
      <c r="A94" s="23" t="str">
        <f>CONCATENATE(Allocators!A255," ",Allocators!B255)</f>
        <v>DIST_OHLINES ENERGY</v>
      </c>
      <c r="B94" s="17">
        <f>Allocators!D255</f>
        <v>0</v>
      </c>
      <c r="C94" s="17">
        <f>Allocators!E255</f>
        <v>0</v>
      </c>
      <c r="D94" s="17">
        <f>Allocators!F255</f>
        <v>0</v>
      </c>
      <c r="E94" s="17">
        <f>Allocators!G255</f>
        <v>0</v>
      </c>
      <c r="F94" s="17">
        <f>Allocators!H255</f>
        <v>0</v>
      </c>
      <c r="G94" s="17">
        <f>Allocators!I255</f>
        <v>0</v>
      </c>
      <c r="H94" s="17">
        <f>Allocators!J255</f>
        <v>0</v>
      </c>
      <c r="I94" s="17">
        <f>Allocators!K255</f>
        <v>0</v>
      </c>
      <c r="J94" s="17">
        <f>Allocators!L255</f>
        <v>0</v>
      </c>
      <c r="K94" s="17">
        <f>Allocators!M255</f>
        <v>0</v>
      </c>
      <c r="L94" s="17">
        <f>Allocators!N255</f>
        <v>0</v>
      </c>
      <c r="M94" s="17">
        <f>Allocators!O255</f>
        <v>0</v>
      </c>
      <c r="N94" s="17">
        <f>Allocators!P255</f>
        <v>0</v>
      </c>
      <c r="O94" s="17">
        <f>Allocators!Q255</f>
        <v>0</v>
      </c>
      <c r="P94" s="17">
        <f>Allocators!R255</f>
        <v>0</v>
      </c>
      <c r="Q94" s="17">
        <f>Allocators!S255</f>
        <v>0</v>
      </c>
      <c r="R94" s="17">
        <f>Allocators!T255</f>
        <v>0</v>
      </c>
      <c r="S94" s="17">
        <f>Allocators!U255</f>
        <v>0</v>
      </c>
    </row>
    <row r="95" spans="1:19">
      <c r="A95" s="23" t="str">
        <f>CONCATENATE(Allocators!A256," ",Allocators!B256)</f>
        <v>DIST_OHLINES CUSTOMER</v>
      </c>
      <c r="B95" s="17">
        <f>Allocators!D256</f>
        <v>0.43466129281772403</v>
      </c>
      <c r="C95" s="17">
        <f>Allocators!E256</f>
        <v>0.34995411233702722</v>
      </c>
      <c r="D95" s="17">
        <f>Allocators!F256</f>
        <v>8.2767423929361164E-2</v>
      </c>
      <c r="E95" s="17">
        <f>Allocators!G256</f>
        <v>1.8806503960318375E-4</v>
      </c>
      <c r="F95" s="17">
        <f>Allocators!H256</f>
        <v>0</v>
      </c>
      <c r="G95" s="17">
        <f>Allocators!I256</f>
        <v>9.7793820593655538E-4</v>
      </c>
      <c r="H95" s="17">
        <f>Allocators!J256</f>
        <v>1.611986053741575E-4</v>
      </c>
      <c r="I95" s="17">
        <f>Allocators!K256</f>
        <v>0</v>
      </c>
      <c r="J95" s="17">
        <f>Allocators!L256</f>
        <v>0</v>
      </c>
      <c r="K95" s="17">
        <f>Allocators!M256</f>
        <v>1.3433217114513122E-5</v>
      </c>
      <c r="L95" s="17">
        <f>Allocators!N256</f>
        <v>9.1345876378689251E-5</v>
      </c>
      <c r="M95" s="17">
        <f>Allocators!O256</f>
        <v>0</v>
      </c>
      <c r="N95" s="17">
        <f>Allocators!P256</f>
        <v>0</v>
      </c>
      <c r="O95" s="17">
        <f>Allocators!Q256</f>
        <v>3.4120371470863331E-4</v>
      </c>
      <c r="P95" s="17">
        <f>Allocators!R256</f>
        <v>2.686643422902625E-6</v>
      </c>
      <c r="Q95" s="17">
        <f>Allocators!S256</f>
        <v>2.1493147383221E-5</v>
      </c>
      <c r="R95" s="17">
        <f>Allocators!T256</f>
        <v>0</v>
      </c>
      <c r="S95" s="17">
        <f>Allocators!U256</f>
        <v>1.4239210141383911E-4</v>
      </c>
    </row>
    <row r="96" spans="1:19">
      <c r="A96" s="23" t="str">
        <f>CONCATENATE(Allocators!A257," ",Allocators!B257)</f>
        <v>DIST_OHLINES TOTAL</v>
      </c>
      <c r="B96" s="17">
        <f>Allocators!D257</f>
        <v>1.0000000000000002</v>
      </c>
      <c r="C96" s="17">
        <f>Allocators!E257</f>
        <v>0.73945363837306322</v>
      </c>
      <c r="D96" s="17">
        <f>Allocators!F257</f>
        <v>0.1773976242897406</v>
      </c>
      <c r="E96" s="17">
        <f>Allocators!G257</f>
        <v>9.6284304307466375E-4</v>
      </c>
      <c r="F96" s="17">
        <f>Allocators!H257</f>
        <v>0</v>
      </c>
      <c r="G96" s="17">
        <f>Allocators!I257</f>
        <v>3.9562319260933454E-2</v>
      </c>
      <c r="H96" s="17">
        <f>Allocators!J257</f>
        <v>8.2887318425858593E-3</v>
      </c>
      <c r="I96" s="17">
        <f>Allocators!K257</f>
        <v>0</v>
      </c>
      <c r="J96" s="17">
        <f>Allocators!L257</f>
        <v>0</v>
      </c>
      <c r="K96" s="17">
        <f>Allocators!M257</f>
        <v>2.0868980228109075E-3</v>
      </c>
      <c r="L96" s="17">
        <f>Allocators!N257</f>
        <v>1.8978039126458443E-2</v>
      </c>
      <c r="M96" s="17">
        <f>Allocators!O257</f>
        <v>0</v>
      </c>
      <c r="N96" s="17">
        <f>Allocators!P257</f>
        <v>0</v>
      </c>
      <c r="O96" s="17">
        <f>Allocators!Q257</f>
        <v>1.0881353759723161E-2</v>
      </c>
      <c r="P96" s="17">
        <f>Allocators!R257</f>
        <v>1.8884439458588726E-4</v>
      </c>
      <c r="Q96" s="17">
        <f>Allocators!S257</f>
        <v>2.0034477748407151E-4</v>
      </c>
      <c r="R96" s="17">
        <f>Allocators!T257</f>
        <v>1.4875352655553211E-3</v>
      </c>
      <c r="S96" s="17">
        <f>Allocators!U257</f>
        <v>5.1182784398446117E-4</v>
      </c>
    </row>
    <row r="97" spans="1:19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</row>
    <row r="98" spans="1:19">
      <c r="A98" s="23" t="str">
        <f>CONCATENATE(Allocators!A105," ",Allocators!B105)</f>
        <v>DIST_OL PRODUCTION</v>
      </c>
      <c r="B98" s="17">
        <f>Allocators!D105</f>
        <v>0</v>
      </c>
      <c r="C98" s="17">
        <f>Allocators!E105</f>
        <v>0</v>
      </c>
      <c r="D98" s="17">
        <f>Allocators!F105</f>
        <v>0</v>
      </c>
      <c r="E98" s="17">
        <f>Allocators!G105</f>
        <v>0</v>
      </c>
      <c r="F98" s="17">
        <f>Allocators!H105</f>
        <v>0</v>
      </c>
      <c r="G98" s="17">
        <f>Allocators!I105</f>
        <v>0</v>
      </c>
      <c r="H98" s="17">
        <f>Allocators!J105</f>
        <v>0</v>
      </c>
      <c r="I98" s="17">
        <f>Allocators!K105</f>
        <v>0</v>
      </c>
      <c r="J98" s="17">
        <f>Allocators!L105</f>
        <v>0</v>
      </c>
      <c r="K98" s="17">
        <f>Allocators!M105</f>
        <v>0</v>
      </c>
      <c r="L98" s="17">
        <f>Allocators!N105</f>
        <v>0</v>
      </c>
      <c r="M98" s="17">
        <f>Allocators!O105</f>
        <v>0</v>
      </c>
      <c r="N98" s="17">
        <f>Allocators!P105</f>
        <v>0</v>
      </c>
      <c r="O98" s="17">
        <f>Allocators!Q105</f>
        <v>0</v>
      </c>
      <c r="P98" s="17">
        <f>Allocators!R105</f>
        <v>0</v>
      </c>
      <c r="Q98" s="17">
        <f>Allocators!S105</f>
        <v>0</v>
      </c>
      <c r="R98" s="17">
        <f>Allocators!T105</f>
        <v>0</v>
      </c>
      <c r="S98" s="17">
        <f>Allocators!U105</f>
        <v>0</v>
      </c>
    </row>
    <row r="99" spans="1:19">
      <c r="A99" s="23" t="str">
        <f>CONCATENATE(Allocators!A106," ",Allocators!B106)</f>
        <v>DIST_OL BULKTRAN</v>
      </c>
      <c r="B99" s="17">
        <f>Allocators!D106</f>
        <v>0</v>
      </c>
      <c r="C99" s="17">
        <f>Allocators!E106</f>
        <v>0</v>
      </c>
      <c r="D99" s="17">
        <f>Allocators!F106</f>
        <v>0</v>
      </c>
      <c r="E99" s="17">
        <f>Allocators!G106</f>
        <v>0</v>
      </c>
      <c r="F99" s="17">
        <f>Allocators!H106</f>
        <v>0</v>
      </c>
      <c r="G99" s="17">
        <f>Allocators!I106</f>
        <v>0</v>
      </c>
      <c r="H99" s="17">
        <f>Allocators!J106</f>
        <v>0</v>
      </c>
      <c r="I99" s="17">
        <f>Allocators!K106</f>
        <v>0</v>
      </c>
      <c r="J99" s="17">
        <f>Allocators!L106</f>
        <v>0</v>
      </c>
      <c r="K99" s="17">
        <f>Allocators!M106</f>
        <v>0</v>
      </c>
      <c r="L99" s="17">
        <f>Allocators!N106</f>
        <v>0</v>
      </c>
      <c r="M99" s="17">
        <f>Allocators!O106</f>
        <v>0</v>
      </c>
      <c r="N99" s="17">
        <f>Allocators!P106</f>
        <v>0</v>
      </c>
      <c r="O99" s="17">
        <f>Allocators!Q106</f>
        <v>0</v>
      </c>
      <c r="P99" s="17">
        <f>Allocators!R106</f>
        <v>0</v>
      </c>
      <c r="Q99" s="17">
        <f>Allocators!S106</f>
        <v>0</v>
      </c>
      <c r="R99" s="17">
        <f>Allocators!T106</f>
        <v>0</v>
      </c>
      <c r="S99" s="17">
        <f>Allocators!U106</f>
        <v>0</v>
      </c>
    </row>
    <row r="100" spans="1:19">
      <c r="A100" s="23" t="str">
        <f>CONCATENATE(Allocators!A107," ",Allocators!B107)</f>
        <v>DIST_OL SUBTRAN</v>
      </c>
      <c r="B100" s="17">
        <f>Allocators!D107</f>
        <v>0</v>
      </c>
      <c r="C100" s="17">
        <f>Allocators!E107</f>
        <v>0</v>
      </c>
      <c r="D100" s="17">
        <f>Allocators!F107</f>
        <v>0</v>
      </c>
      <c r="E100" s="17">
        <f>Allocators!G107</f>
        <v>0</v>
      </c>
      <c r="F100" s="17">
        <f>Allocators!H107</f>
        <v>0</v>
      </c>
      <c r="G100" s="17">
        <f>Allocators!I107</f>
        <v>0</v>
      </c>
      <c r="H100" s="17">
        <f>Allocators!J107</f>
        <v>0</v>
      </c>
      <c r="I100" s="17">
        <f>Allocators!K107</f>
        <v>0</v>
      </c>
      <c r="J100" s="17">
        <f>Allocators!L107</f>
        <v>0</v>
      </c>
      <c r="K100" s="17">
        <f>Allocators!M107</f>
        <v>0</v>
      </c>
      <c r="L100" s="17">
        <f>Allocators!N107</f>
        <v>0</v>
      </c>
      <c r="M100" s="17">
        <f>Allocators!O107</f>
        <v>0</v>
      </c>
      <c r="N100" s="17">
        <f>Allocators!P107</f>
        <v>0</v>
      </c>
      <c r="O100" s="17">
        <f>Allocators!Q107</f>
        <v>0</v>
      </c>
      <c r="P100" s="17">
        <f>Allocators!R107</f>
        <v>0</v>
      </c>
      <c r="Q100" s="17">
        <f>Allocators!S107</f>
        <v>0</v>
      </c>
      <c r="R100" s="17">
        <f>Allocators!T107</f>
        <v>0</v>
      </c>
      <c r="S100" s="17">
        <f>Allocators!U107</f>
        <v>0</v>
      </c>
    </row>
    <row r="101" spans="1:19">
      <c r="A101" s="23" t="str">
        <f>CONCATENATE(Allocators!A108," ",Allocators!B108)</f>
        <v>DIST_OL DISTPRI</v>
      </c>
      <c r="B101" s="17">
        <f>Allocators!D108</f>
        <v>0</v>
      </c>
      <c r="C101" s="17">
        <f>Allocators!E108</f>
        <v>0</v>
      </c>
      <c r="D101" s="17">
        <f>Allocators!F108</f>
        <v>0</v>
      </c>
      <c r="E101" s="17">
        <f>Allocators!G108</f>
        <v>0</v>
      </c>
      <c r="F101" s="17">
        <f>Allocators!H108</f>
        <v>0</v>
      </c>
      <c r="G101" s="17">
        <f>Allocators!I108</f>
        <v>0</v>
      </c>
      <c r="H101" s="17">
        <f>Allocators!J108</f>
        <v>0</v>
      </c>
      <c r="I101" s="17">
        <f>Allocators!K108</f>
        <v>0</v>
      </c>
      <c r="J101" s="17">
        <f>Allocators!L108</f>
        <v>0</v>
      </c>
      <c r="K101" s="17">
        <f>Allocators!M108</f>
        <v>0</v>
      </c>
      <c r="L101" s="17">
        <f>Allocators!N108</f>
        <v>0</v>
      </c>
      <c r="M101" s="17">
        <f>Allocators!O108</f>
        <v>0</v>
      </c>
      <c r="N101" s="17">
        <f>Allocators!P108</f>
        <v>0</v>
      </c>
      <c r="O101" s="17">
        <f>Allocators!Q108</f>
        <v>0</v>
      </c>
      <c r="P101" s="17">
        <f>Allocators!R108</f>
        <v>0</v>
      </c>
      <c r="Q101" s="17">
        <f>Allocators!S108</f>
        <v>0</v>
      </c>
      <c r="R101" s="17">
        <f>Allocators!T108</f>
        <v>0</v>
      </c>
      <c r="S101" s="17">
        <f>Allocators!U108</f>
        <v>0</v>
      </c>
    </row>
    <row r="102" spans="1:19">
      <c r="A102" s="23" t="str">
        <f>CONCATENATE(Allocators!A109," ",Allocators!B109)</f>
        <v>DIST_OL DISTSEC</v>
      </c>
      <c r="B102" s="17">
        <f>Allocators!D109</f>
        <v>0</v>
      </c>
      <c r="C102" s="17">
        <f>Allocators!E109</f>
        <v>0</v>
      </c>
      <c r="D102" s="17">
        <f>Allocators!F109</f>
        <v>0</v>
      </c>
      <c r="E102" s="17">
        <f>Allocators!G109</f>
        <v>0</v>
      </c>
      <c r="F102" s="17">
        <f>Allocators!H109</f>
        <v>0</v>
      </c>
      <c r="G102" s="17">
        <f>Allocators!I109</f>
        <v>0</v>
      </c>
      <c r="H102" s="17">
        <f>Allocators!J109</f>
        <v>0</v>
      </c>
      <c r="I102" s="17">
        <f>Allocators!K109</f>
        <v>0</v>
      </c>
      <c r="J102" s="17">
        <f>Allocators!L109</f>
        <v>0</v>
      </c>
      <c r="K102" s="17">
        <f>Allocators!M109</f>
        <v>0</v>
      </c>
      <c r="L102" s="17">
        <f>Allocators!N109</f>
        <v>0</v>
      </c>
      <c r="M102" s="17">
        <f>Allocators!O109</f>
        <v>0</v>
      </c>
      <c r="N102" s="17">
        <f>Allocators!P109</f>
        <v>0</v>
      </c>
      <c r="O102" s="17">
        <f>Allocators!Q109</f>
        <v>0</v>
      </c>
      <c r="P102" s="17">
        <f>Allocators!R109</f>
        <v>0</v>
      </c>
      <c r="Q102" s="17">
        <f>Allocators!S109</f>
        <v>0</v>
      </c>
      <c r="R102" s="17">
        <f>Allocators!T109</f>
        <v>0</v>
      </c>
      <c r="S102" s="17">
        <f>Allocators!U109</f>
        <v>0</v>
      </c>
    </row>
    <row r="103" spans="1:19">
      <c r="A103" s="23" t="str">
        <f>CONCATENATE(Allocators!A110," ",Allocators!B110)</f>
        <v>DIST_OL ENERGY</v>
      </c>
      <c r="B103" s="17">
        <f>Allocators!D110</f>
        <v>0</v>
      </c>
      <c r="C103" s="17">
        <f>Allocators!E110</f>
        <v>0</v>
      </c>
      <c r="D103" s="17">
        <f>Allocators!F110</f>
        <v>0</v>
      </c>
      <c r="E103" s="17">
        <f>Allocators!G110</f>
        <v>0</v>
      </c>
      <c r="F103" s="17">
        <f>Allocators!H110</f>
        <v>0</v>
      </c>
      <c r="G103" s="17">
        <f>Allocators!I110</f>
        <v>0</v>
      </c>
      <c r="H103" s="17">
        <f>Allocators!J110</f>
        <v>0</v>
      </c>
      <c r="I103" s="17">
        <f>Allocators!K110</f>
        <v>0</v>
      </c>
      <c r="J103" s="17">
        <f>Allocators!L110</f>
        <v>0</v>
      </c>
      <c r="K103" s="17">
        <f>Allocators!M110</f>
        <v>0</v>
      </c>
      <c r="L103" s="17">
        <f>Allocators!N110</f>
        <v>0</v>
      </c>
      <c r="M103" s="17">
        <f>Allocators!O110</f>
        <v>0</v>
      </c>
      <c r="N103" s="17">
        <f>Allocators!P110</f>
        <v>0</v>
      </c>
      <c r="O103" s="17">
        <f>Allocators!Q110</f>
        <v>0</v>
      </c>
      <c r="P103" s="17">
        <f>Allocators!R110</f>
        <v>0</v>
      </c>
      <c r="Q103" s="17">
        <f>Allocators!S110</f>
        <v>0</v>
      </c>
      <c r="R103" s="17">
        <f>Allocators!T110</f>
        <v>0</v>
      </c>
      <c r="S103" s="17">
        <f>Allocators!U110</f>
        <v>0</v>
      </c>
    </row>
    <row r="104" spans="1:19">
      <c r="A104" s="23" t="str">
        <f>CONCATENATE(Allocators!A111," ",Allocators!B111)</f>
        <v>DIST_OL CUSTOMER</v>
      </c>
      <c r="B104" s="17">
        <f>Allocators!D111</f>
        <v>1</v>
      </c>
      <c r="C104" s="17">
        <f>Allocators!E111</f>
        <v>0</v>
      </c>
      <c r="D104" s="17">
        <f>Allocators!F111</f>
        <v>0</v>
      </c>
      <c r="E104" s="17">
        <f>Allocators!G111</f>
        <v>0</v>
      </c>
      <c r="F104" s="17">
        <f>Allocators!H111</f>
        <v>0</v>
      </c>
      <c r="G104" s="17">
        <f>Allocators!I111</f>
        <v>0</v>
      </c>
      <c r="H104" s="17">
        <f>Allocators!J111</f>
        <v>0</v>
      </c>
      <c r="I104" s="17">
        <f>Allocators!K111</f>
        <v>0</v>
      </c>
      <c r="J104" s="17">
        <f>Allocators!L111</f>
        <v>0</v>
      </c>
      <c r="K104" s="17">
        <f>Allocators!M111</f>
        <v>0</v>
      </c>
      <c r="L104" s="17">
        <f>Allocators!N111</f>
        <v>0</v>
      </c>
      <c r="M104" s="17">
        <f>Allocators!O111</f>
        <v>0</v>
      </c>
      <c r="N104" s="17">
        <f>Allocators!P111</f>
        <v>0</v>
      </c>
      <c r="O104" s="17">
        <f>Allocators!Q111</f>
        <v>0</v>
      </c>
      <c r="P104" s="17">
        <f>Allocators!R111</f>
        <v>0</v>
      </c>
      <c r="Q104" s="17">
        <f>Allocators!S111</f>
        <v>0</v>
      </c>
      <c r="R104" s="17">
        <f>Allocators!T111</f>
        <v>1</v>
      </c>
      <c r="S104" s="17">
        <f>Allocators!U111</f>
        <v>0</v>
      </c>
    </row>
    <row r="105" spans="1:19">
      <c r="A105" s="23" t="str">
        <f>CONCATENATE(Allocators!A112," ",Allocators!B112)</f>
        <v>DIST_OL TOTAL</v>
      </c>
      <c r="B105" s="17">
        <f>Allocators!D112</f>
        <v>1</v>
      </c>
      <c r="C105" s="17">
        <f>Allocators!E112</f>
        <v>0</v>
      </c>
      <c r="D105" s="17">
        <f>Allocators!F112</f>
        <v>0</v>
      </c>
      <c r="E105" s="17">
        <f>Allocators!G112</f>
        <v>0</v>
      </c>
      <c r="F105" s="17">
        <f>Allocators!H112</f>
        <v>0</v>
      </c>
      <c r="G105" s="17">
        <f>Allocators!I112</f>
        <v>0</v>
      </c>
      <c r="H105" s="17">
        <f>Allocators!J112</f>
        <v>0</v>
      </c>
      <c r="I105" s="17">
        <f>Allocators!K112</f>
        <v>0</v>
      </c>
      <c r="J105" s="17">
        <f>Allocators!L112</f>
        <v>0</v>
      </c>
      <c r="K105" s="17">
        <f>Allocators!M112</f>
        <v>0</v>
      </c>
      <c r="L105" s="17">
        <f>Allocators!N112</f>
        <v>0</v>
      </c>
      <c r="M105" s="17">
        <f>Allocators!O112</f>
        <v>0</v>
      </c>
      <c r="N105" s="17">
        <f>Allocators!P112</f>
        <v>0</v>
      </c>
      <c r="O105" s="17">
        <f>Allocators!Q112</f>
        <v>0</v>
      </c>
      <c r="P105" s="17">
        <f>Allocators!R112</f>
        <v>0</v>
      </c>
      <c r="Q105" s="17">
        <f>Allocators!S112</f>
        <v>0</v>
      </c>
      <c r="R105" s="17">
        <f>Allocators!T112</f>
        <v>1</v>
      </c>
      <c r="S105" s="17">
        <f>Allocators!U112</f>
        <v>0</v>
      </c>
    </row>
    <row r="106" spans="1:19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</row>
    <row r="107" spans="1:19">
      <c r="A107" s="23" t="str">
        <f>CONCATENATE(Allocators!A75," ",Allocators!B75)</f>
        <v>DIST_PCUST PRODUCTION</v>
      </c>
      <c r="B107" s="17">
        <f>Allocators!D75</f>
        <v>0</v>
      </c>
      <c r="C107" s="17">
        <f>Allocators!E75</f>
        <v>0</v>
      </c>
      <c r="D107" s="17">
        <f>Allocators!F75</f>
        <v>0</v>
      </c>
      <c r="E107" s="17">
        <f>Allocators!G75</f>
        <v>0</v>
      </c>
      <c r="F107" s="17">
        <f>Allocators!H75</f>
        <v>0</v>
      </c>
      <c r="G107" s="17">
        <f>Allocators!I75</f>
        <v>0</v>
      </c>
      <c r="H107" s="17">
        <f>Allocators!J75</f>
        <v>0</v>
      </c>
      <c r="I107" s="17">
        <f>Allocators!K75</f>
        <v>0</v>
      </c>
      <c r="J107" s="17">
        <f>Allocators!L75</f>
        <v>0</v>
      </c>
      <c r="K107" s="17">
        <f>Allocators!M75</f>
        <v>0</v>
      </c>
      <c r="L107" s="17">
        <f>Allocators!N75</f>
        <v>0</v>
      </c>
      <c r="M107" s="17">
        <f>Allocators!O75</f>
        <v>0</v>
      </c>
      <c r="N107" s="17">
        <f>Allocators!P75</f>
        <v>0</v>
      </c>
      <c r="O107" s="17">
        <f>Allocators!Q75</f>
        <v>0</v>
      </c>
      <c r="P107" s="17">
        <f>Allocators!R75</f>
        <v>0</v>
      </c>
      <c r="Q107" s="17">
        <f>Allocators!S75</f>
        <v>0</v>
      </c>
      <c r="R107" s="17">
        <f>Allocators!T75</f>
        <v>0</v>
      </c>
      <c r="S107" s="17">
        <f>Allocators!U75</f>
        <v>0</v>
      </c>
    </row>
    <row r="108" spans="1:19">
      <c r="A108" s="23" t="str">
        <f>CONCATENATE(Allocators!A76," ",Allocators!B76)</f>
        <v>DIST_PCUST BULKTRAN</v>
      </c>
      <c r="B108" s="17">
        <f>Allocators!D76</f>
        <v>0</v>
      </c>
      <c r="C108" s="17">
        <f>Allocators!E76</f>
        <v>0</v>
      </c>
      <c r="D108" s="17">
        <f>Allocators!F76</f>
        <v>0</v>
      </c>
      <c r="E108" s="17">
        <f>Allocators!G76</f>
        <v>0</v>
      </c>
      <c r="F108" s="17">
        <f>Allocators!H76</f>
        <v>0</v>
      </c>
      <c r="G108" s="17">
        <f>Allocators!I76</f>
        <v>0</v>
      </c>
      <c r="H108" s="17">
        <f>Allocators!J76</f>
        <v>0</v>
      </c>
      <c r="I108" s="17">
        <f>Allocators!K76</f>
        <v>0</v>
      </c>
      <c r="J108" s="17">
        <f>Allocators!L76</f>
        <v>0</v>
      </c>
      <c r="K108" s="17">
        <f>Allocators!M76</f>
        <v>0</v>
      </c>
      <c r="L108" s="17">
        <f>Allocators!N76</f>
        <v>0</v>
      </c>
      <c r="M108" s="17">
        <f>Allocators!O76</f>
        <v>0</v>
      </c>
      <c r="N108" s="17">
        <f>Allocators!P76</f>
        <v>0</v>
      </c>
      <c r="O108" s="17">
        <f>Allocators!Q76</f>
        <v>0</v>
      </c>
      <c r="P108" s="17">
        <f>Allocators!R76</f>
        <v>0</v>
      </c>
      <c r="Q108" s="17">
        <f>Allocators!S76</f>
        <v>0</v>
      </c>
      <c r="R108" s="17">
        <f>Allocators!T76</f>
        <v>0</v>
      </c>
      <c r="S108" s="17">
        <f>Allocators!U76</f>
        <v>0</v>
      </c>
    </row>
    <row r="109" spans="1:19">
      <c r="A109" s="23" t="str">
        <f>CONCATENATE(Allocators!A77," ",Allocators!B77)</f>
        <v>DIST_PCUST SUBTRAN</v>
      </c>
      <c r="B109" s="17">
        <f>Allocators!D77</f>
        <v>0</v>
      </c>
      <c r="C109" s="17">
        <f>Allocators!E77</f>
        <v>0</v>
      </c>
      <c r="D109" s="17">
        <f>Allocators!F77</f>
        <v>0</v>
      </c>
      <c r="E109" s="17">
        <f>Allocators!G77</f>
        <v>0</v>
      </c>
      <c r="F109" s="17">
        <f>Allocators!H77</f>
        <v>0</v>
      </c>
      <c r="G109" s="17">
        <f>Allocators!I77</f>
        <v>0</v>
      </c>
      <c r="H109" s="17">
        <f>Allocators!J77</f>
        <v>0</v>
      </c>
      <c r="I109" s="17">
        <f>Allocators!K77</f>
        <v>0</v>
      </c>
      <c r="J109" s="17">
        <f>Allocators!L77</f>
        <v>0</v>
      </c>
      <c r="K109" s="17">
        <f>Allocators!M77</f>
        <v>0</v>
      </c>
      <c r="L109" s="17">
        <f>Allocators!N77</f>
        <v>0</v>
      </c>
      <c r="M109" s="17">
        <f>Allocators!O77</f>
        <v>0</v>
      </c>
      <c r="N109" s="17">
        <f>Allocators!P77</f>
        <v>0</v>
      </c>
      <c r="O109" s="17">
        <f>Allocators!Q77</f>
        <v>0</v>
      </c>
      <c r="P109" s="17">
        <f>Allocators!R77</f>
        <v>0</v>
      </c>
      <c r="Q109" s="17">
        <f>Allocators!S77</f>
        <v>0</v>
      </c>
      <c r="R109" s="17">
        <f>Allocators!T77</f>
        <v>0</v>
      </c>
      <c r="S109" s="17">
        <f>Allocators!U77</f>
        <v>0</v>
      </c>
    </row>
    <row r="110" spans="1:19">
      <c r="A110" s="23" t="str">
        <f>CONCATENATE(Allocators!A78," ",Allocators!B78)</f>
        <v>DIST_PCUST DISTPRI</v>
      </c>
      <c r="B110" s="17">
        <f>Allocators!D78</f>
        <v>0</v>
      </c>
      <c r="C110" s="17">
        <f>Allocators!E78</f>
        <v>0</v>
      </c>
      <c r="D110" s="17">
        <f>Allocators!F78</f>
        <v>0</v>
      </c>
      <c r="E110" s="17">
        <f>Allocators!G78</f>
        <v>0</v>
      </c>
      <c r="F110" s="17">
        <f>Allocators!H78</f>
        <v>0</v>
      </c>
      <c r="G110" s="17">
        <f>Allocators!I78</f>
        <v>0</v>
      </c>
      <c r="H110" s="17">
        <f>Allocators!J78</f>
        <v>0</v>
      </c>
      <c r="I110" s="17">
        <f>Allocators!K78</f>
        <v>0</v>
      </c>
      <c r="J110" s="17">
        <f>Allocators!L78</f>
        <v>0</v>
      </c>
      <c r="K110" s="17">
        <f>Allocators!M78</f>
        <v>0</v>
      </c>
      <c r="L110" s="17">
        <f>Allocators!N78</f>
        <v>0</v>
      </c>
      <c r="M110" s="17">
        <f>Allocators!O78</f>
        <v>0</v>
      </c>
      <c r="N110" s="17">
        <f>Allocators!P78</f>
        <v>0</v>
      </c>
      <c r="O110" s="17">
        <f>Allocators!Q78</f>
        <v>0</v>
      </c>
      <c r="P110" s="17">
        <f>Allocators!R78</f>
        <v>0</v>
      </c>
      <c r="Q110" s="17">
        <f>Allocators!S78</f>
        <v>0</v>
      </c>
      <c r="R110" s="17">
        <f>Allocators!T78</f>
        <v>0</v>
      </c>
      <c r="S110" s="17">
        <f>Allocators!U78</f>
        <v>0</v>
      </c>
    </row>
    <row r="111" spans="1:19">
      <c r="A111" s="23" t="str">
        <f>CONCATENATE(Allocators!A79," ",Allocators!B79)</f>
        <v>DIST_PCUST DISTSEC</v>
      </c>
      <c r="B111" s="17">
        <f>Allocators!D79</f>
        <v>0</v>
      </c>
      <c r="C111" s="17">
        <f>Allocators!E79</f>
        <v>0</v>
      </c>
      <c r="D111" s="17">
        <f>Allocators!F79</f>
        <v>0</v>
      </c>
      <c r="E111" s="17">
        <f>Allocators!G79</f>
        <v>0</v>
      </c>
      <c r="F111" s="17">
        <f>Allocators!H79</f>
        <v>0</v>
      </c>
      <c r="G111" s="17">
        <f>Allocators!I79</f>
        <v>0</v>
      </c>
      <c r="H111" s="17">
        <f>Allocators!J79</f>
        <v>0</v>
      </c>
      <c r="I111" s="17">
        <f>Allocators!K79</f>
        <v>0</v>
      </c>
      <c r="J111" s="17">
        <f>Allocators!L79</f>
        <v>0</v>
      </c>
      <c r="K111" s="17">
        <f>Allocators!M79</f>
        <v>0</v>
      </c>
      <c r="L111" s="17">
        <f>Allocators!N79</f>
        <v>0</v>
      </c>
      <c r="M111" s="17">
        <f>Allocators!O79</f>
        <v>0</v>
      </c>
      <c r="N111" s="17">
        <f>Allocators!P79</f>
        <v>0</v>
      </c>
      <c r="O111" s="17">
        <f>Allocators!Q79</f>
        <v>0</v>
      </c>
      <c r="P111" s="17">
        <f>Allocators!R79</f>
        <v>0</v>
      </c>
      <c r="Q111" s="17">
        <f>Allocators!S79</f>
        <v>0</v>
      </c>
      <c r="R111" s="17">
        <f>Allocators!T79</f>
        <v>0</v>
      </c>
      <c r="S111" s="17">
        <f>Allocators!U79</f>
        <v>0</v>
      </c>
    </row>
    <row r="112" spans="1:19">
      <c r="A112" s="23" t="str">
        <f>CONCATENATE(Allocators!A80," ",Allocators!B80)</f>
        <v>DIST_PCUST ENERGY</v>
      </c>
      <c r="B112" s="17">
        <f>Allocators!D80</f>
        <v>0</v>
      </c>
      <c r="C112" s="17">
        <f>Allocators!E80</f>
        <v>0</v>
      </c>
      <c r="D112" s="17">
        <f>Allocators!F80</f>
        <v>0</v>
      </c>
      <c r="E112" s="17">
        <f>Allocators!G80</f>
        <v>0</v>
      </c>
      <c r="F112" s="17">
        <f>Allocators!H80</f>
        <v>0</v>
      </c>
      <c r="G112" s="17">
        <f>Allocators!I80</f>
        <v>0</v>
      </c>
      <c r="H112" s="17">
        <f>Allocators!J80</f>
        <v>0</v>
      </c>
      <c r="I112" s="17">
        <f>Allocators!K80</f>
        <v>0</v>
      </c>
      <c r="J112" s="17">
        <f>Allocators!L80</f>
        <v>0</v>
      </c>
      <c r="K112" s="17">
        <f>Allocators!M80</f>
        <v>0</v>
      </c>
      <c r="L112" s="17">
        <f>Allocators!N80</f>
        <v>0</v>
      </c>
      <c r="M112" s="17">
        <f>Allocators!O80</f>
        <v>0</v>
      </c>
      <c r="N112" s="17">
        <f>Allocators!P80</f>
        <v>0</v>
      </c>
      <c r="O112" s="17">
        <f>Allocators!Q80</f>
        <v>0</v>
      </c>
      <c r="P112" s="17">
        <f>Allocators!R80</f>
        <v>0</v>
      </c>
      <c r="Q112" s="17">
        <f>Allocators!S80</f>
        <v>0</v>
      </c>
      <c r="R112" s="17">
        <f>Allocators!T80</f>
        <v>0</v>
      </c>
      <c r="S112" s="17">
        <f>Allocators!U80</f>
        <v>0</v>
      </c>
    </row>
    <row r="113" spans="1:19">
      <c r="A113" s="23" t="str">
        <f>CONCATENATE(Allocators!A81," ",Allocators!B81)</f>
        <v>DIST_PCUST CUSTOMER</v>
      </c>
      <c r="B113" s="17">
        <f>Allocators!D81</f>
        <v>0.99999999999999989</v>
      </c>
      <c r="C113" s="17">
        <f>Allocators!E81</f>
        <v>0.62684132262426673</v>
      </c>
      <c r="D113" s="17">
        <f>Allocators!F81</f>
        <v>0.14825384145255752</v>
      </c>
      <c r="E113" s="17">
        <f>Allocators!G81</f>
        <v>3.3686398875836746E-4</v>
      </c>
      <c r="F113" s="17">
        <f>Allocators!H81</f>
        <v>0</v>
      </c>
      <c r="G113" s="17">
        <f>Allocators!I81</f>
        <v>1.7516927415435108E-3</v>
      </c>
      <c r="H113" s="17">
        <f>Allocators!J81</f>
        <v>2.8874056179288641E-4</v>
      </c>
      <c r="I113" s="17">
        <f>Allocators!K81</f>
        <v>0</v>
      </c>
      <c r="J113" s="17">
        <f>Allocators!L81</f>
        <v>0</v>
      </c>
      <c r="K113" s="17">
        <f>Allocators!M81</f>
        <v>2.4061713482740532E-5</v>
      </c>
      <c r="L113" s="17">
        <f>Allocators!N81</f>
        <v>1.6361965168263564E-4</v>
      </c>
      <c r="M113" s="17">
        <f>Allocators!O81</f>
        <v>0</v>
      </c>
      <c r="N113" s="17">
        <f>Allocators!P81</f>
        <v>0</v>
      </c>
      <c r="O113" s="17">
        <f>Allocators!Q81</f>
        <v>6.1116752246160948E-4</v>
      </c>
      <c r="P113" s="17">
        <f>Allocators!R81</f>
        <v>4.8123426965481069E-6</v>
      </c>
      <c r="Q113" s="17">
        <f>Allocators!S81</f>
        <v>3.8498741572384855E-5</v>
      </c>
      <c r="R113" s="17">
        <f>Allocators!T81</f>
        <v>0.22143032449626804</v>
      </c>
      <c r="S113" s="17">
        <f>Allocators!U81</f>
        <v>2.5505416291704964E-4</v>
      </c>
    </row>
    <row r="114" spans="1:19">
      <c r="A114" s="23" t="str">
        <f>CONCATENATE(Allocators!A82," ",Allocators!B82)</f>
        <v>DIST_PCUST TOTAL</v>
      </c>
      <c r="B114" s="17">
        <f>Allocators!D82</f>
        <v>0.99999999999999989</v>
      </c>
      <c r="C114" s="17">
        <f>Allocators!E82</f>
        <v>0.62684132262426673</v>
      </c>
      <c r="D114" s="17">
        <f>Allocators!F82</f>
        <v>0.14825384145255752</v>
      </c>
      <c r="E114" s="17">
        <f>Allocators!G82</f>
        <v>3.3686398875836746E-4</v>
      </c>
      <c r="F114" s="17">
        <f>Allocators!H82</f>
        <v>0</v>
      </c>
      <c r="G114" s="17">
        <f>Allocators!I82</f>
        <v>1.7516927415435108E-3</v>
      </c>
      <c r="H114" s="17">
        <f>Allocators!J82</f>
        <v>2.8874056179288641E-4</v>
      </c>
      <c r="I114" s="17">
        <f>Allocators!K82</f>
        <v>0</v>
      </c>
      <c r="J114" s="17">
        <f>Allocators!L82</f>
        <v>0</v>
      </c>
      <c r="K114" s="17">
        <f>Allocators!M82</f>
        <v>2.4061713482740532E-5</v>
      </c>
      <c r="L114" s="17">
        <f>Allocators!N82</f>
        <v>1.6361965168263564E-4</v>
      </c>
      <c r="M114" s="17">
        <f>Allocators!O82</f>
        <v>0</v>
      </c>
      <c r="N114" s="17">
        <f>Allocators!P82</f>
        <v>0</v>
      </c>
      <c r="O114" s="17">
        <f>Allocators!Q82</f>
        <v>6.1116752246160948E-4</v>
      </c>
      <c r="P114" s="17">
        <f>Allocators!R82</f>
        <v>4.8123426965481069E-6</v>
      </c>
      <c r="Q114" s="17">
        <f>Allocators!S82</f>
        <v>3.8498741572384855E-5</v>
      </c>
      <c r="R114" s="17">
        <f>Allocators!T82</f>
        <v>0.22143032449626804</v>
      </c>
      <c r="S114" s="17">
        <f>Allocators!U82</f>
        <v>2.5505416291704964E-4</v>
      </c>
    </row>
    <row r="115" spans="1:19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</row>
    <row r="116" spans="1:19">
      <c r="A116" s="23" t="str">
        <f>CONCATENATE(Allocators!A237," ",Allocators!B237)</f>
        <v>DIST_POLES PRODUCTION</v>
      </c>
      <c r="B116" s="17">
        <f>Allocators!D237</f>
        <v>0</v>
      </c>
      <c r="C116" s="17">
        <f>Allocators!E237</f>
        <v>0</v>
      </c>
      <c r="D116" s="17">
        <f>Allocators!F237</f>
        <v>0</v>
      </c>
      <c r="E116" s="17">
        <f>Allocators!G237</f>
        <v>0</v>
      </c>
      <c r="F116" s="17">
        <f>Allocators!H237</f>
        <v>0</v>
      </c>
      <c r="G116" s="17">
        <f>Allocators!I237</f>
        <v>0</v>
      </c>
      <c r="H116" s="17">
        <f>Allocators!J237</f>
        <v>0</v>
      </c>
      <c r="I116" s="17">
        <f>Allocators!K237</f>
        <v>0</v>
      </c>
      <c r="J116" s="17">
        <f>Allocators!L237</f>
        <v>0</v>
      </c>
      <c r="K116" s="17">
        <f>Allocators!M237</f>
        <v>0</v>
      </c>
      <c r="L116" s="17">
        <f>Allocators!N237</f>
        <v>0</v>
      </c>
      <c r="M116" s="17">
        <f>Allocators!O237</f>
        <v>0</v>
      </c>
      <c r="N116" s="17">
        <f>Allocators!P237</f>
        <v>0</v>
      </c>
      <c r="O116" s="17">
        <f>Allocators!Q237</f>
        <v>0</v>
      </c>
      <c r="P116" s="17">
        <f>Allocators!R237</f>
        <v>0</v>
      </c>
      <c r="Q116" s="17">
        <f>Allocators!S237</f>
        <v>0</v>
      </c>
      <c r="R116" s="17">
        <f>Allocators!T237</f>
        <v>0</v>
      </c>
      <c r="S116" s="17">
        <f>Allocators!U237</f>
        <v>0</v>
      </c>
    </row>
    <row r="117" spans="1:19">
      <c r="A117" s="23" t="str">
        <f>CONCATENATE(Allocators!A238," ",Allocators!B238)</f>
        <v>DIST_POLES BULKTRAN</v>
      </c>
      <c r="B117" s="17">
        <f>Allocators!D238</f>
        <v>0</v>
      </c>
      <c r="C117" s="17">
        <f>Allocators!E238</f>
        <v>0</v>
      </c>
      <c r="D117" s="17">
        <f>Allocators!F238</f>
        <v>0</v>
      </c>
      <c r="E117" s="17">
        <f>Allocators!G238</f>
        <v>0</v>
      </c>
      <c r="F117" s="17">
        <f>Allocators!H238</f>
        <v>0</v>
      </c>
      <c r="G117" s="17">
        <f>Allocators!I238</f>
        <v>0</v>
      </c>
      <c r="H117" s="17">
        <f>Allocators!J238</f>
        <v>0</v>
      </c>
      <c r="I117" s="17">
        <f>Allocators!K238</f>
        <v>0</v>
      </c>
      <c r="J117" s="17">
        <f>Allocators!L238</f>
        <v>0</v>
      </c>
      <c r="K117" s="17">
        <f>Allocators!M238</f>
        <v>0</v>
      </c>
      <c r="L117" s="17">
        <f>Allocators!N238</f>
        <v>0</v>
      </c>
      <c r="M117" s="17">
        <f>Allocators!O238</f>
        <v>0</v>
      </c>
      <c r="N117" s="17">
        <f>Allocators!P238</f>
        <v>0</v>
      </c>
      <c r="O117" s="17">
        <f>Allocators!Q238</f>
        <v>0</v>
      </c>
      <c r="P117" s="17">
        <f>Allocators!R238</f>
        <v>0</v>
      </c>
      <c r="Q117" s="17">
        <f>Allocators!S238</f>
        <v>0</v>
      </c>
      <c r="R117" s="17">
        <f>Allocators!T238</f>
        <v>0</v>
      </c>
      <c r="S117" s="17">
        <f>Allocators!U238</f>
        <v>0</v>
      </c>
    </row>
    <row r="118" spans="1:19">
      <c r="A118" s="23" t="str">
        <f>CONCATENATE(Allocators!A239," ",Allocators!B239)</f>
        <v>DIST_POLES SUBTRAN</v>
      </c>
      <c r="B118" s="17">
        <f>Allocators!D239</f>
        <v>0</v>
      </c>
      <c r="C118" s="17">
        <f>Allocators!E239</f>
        <v>0</v>
      </c>
      <c r="D118" s="17">
        <f>Allocators!F239</f>
        <v>0</v>
      </c>
      <c r="E118" s="17">
        <f>Allocators!G239</f>
        <v>0</v>
      </c>
      <c r="F118" s="17">
        <f>Allocators!H239</f>
        <v>0</v>
      </c>
      <c r="G118" s="17">
        <f>Allocators!I239</f>
        <v>0</v>
      </c>
      <c r="H118" s="17">
        <f>Allocators!J239</f>
        <v>0</v>
      </c>
      <c r="I118" s="17">
        <f>Allocators!K239</f>
        <v>0</v>
      </c>
      <c r="J118" s="17">
        <f>Allocators!L239</f>
        <v>0</v>
      </c>
      <c r="K118" s="17">
        <f>Allocators!M239</f>
        <v>0</v>
      </c>
      <c r="L118" s="17">
        <f>Allocators!N239</f>
        <v>0</v>
      </c>
      <c r="M118" s="17">
        <f>Allocators!O239</f>
        <v>0</v>
      </c>
      <c r="N118" s="17">
        <f>Allocators!P239</f>
        <v>0</v>
      </c>
      <c r="O118" s="17">
        <f>Allocators!Q239</f>
        <v>0</v>
      </c>
      <c r="P118" s="17">
        <f>Allocators!R239</f>
        <v>0</v>
      </c>
      <c r="Q118" s="17">
        <f>Allocators!S239</f>
        <v>0</v>
      </c>
      <c r="R118" s="17">
        <f>Allocators!T239</f>
        <v>0</v>
      </c>
      <c r="S118" s="17">
        <f>Allocators!U239</f>
        <v>0</v>
      </c>
    </row>
    <row r="119" spans="1:19">
      <c r="A119" s="23" t="str">
        <f>CONCATENATE(Allocators!A240," ",Allocators!B240)</f>
        <v>DIST_POLES DISTPRI</v>
      </c>
      <c r="B119" s="17">
        <f>Allocators!D240</f>
        <v>0.572498891171629</v>
      </c>
      <c r="C119" s="17">
        <f>Allocators!E240</f>
        <v>0.38042474268055582</v>
      </c>
      <c r="D119" s="17">
        <f>Allocators!F240</f>
        <v>9.5776352000985443E-2</v>
      </c>
      <c r="E119" s="17">
        <f>Allocators!G240</f>
        <v>1.1176757039655333E-3</v>
      </c>
      <c r="F119" s="17">
        <f>Allocators!H240</f>
        <v>0</v>
      </c>
      <c r="G119" s="17">
        <f>Allocators!I240</f>
        <v>4.1301415993652897E-2</v>
      </c>
      <c r="H119" s="17">
        <f>Allocators!J240</f>
        <v>1.1724579675342114E-2</v>
      </c>
      <c r="I119" s="17">
        <f>Allocators!K240</f>
        <v>0</v>
      </c>
      <c r="J119" s="17">
        <f>Allocators!L240</f>
        <v>0</v>
      </c>
      <c r="K119" s="17">
        <f>Allocators!M240</f>
        <v>2.3555715090530331E-3</v>
      </c>
      <c r="L119" s="17">
        <f>Allocators!N240</f>
        <v>2.7245479452542326E-2</v>
      </c>
      <c r="M119" s="17">
        <f>Allocators!O240</f>
        <v>0</v>
      </c>
      <c r="N119" s="17">
        <f>Allocators!P240</f>
        <v>0</v>
      </c>
      <c r="O119" s="17">
        <f>Allocators!Q240</f>
        <v>1.120850842494845E-2</v>
      </c>
      <c r="P119" s="17">
        <f>Allocators!R240</f>
        <v>2.6854659611846914E-4</v>
      </c>
      <c r="Q119" s="17">
        <f>Allocators!S240</f>
        <v>1.9283970704900191E-4</v>
      </c>
      <c r="R119" s="17">
        <f>Allocators!T240</f>
        <v>7.0688957764777113E-4</v>
      </c>
      <c r="S119" s="17">
        <f>Allocators!U240</f>
        <v>1.7628984976801192E-4</v>
      </c>
    </row>
    <row r="120" spans="1:19">
      <c r="A120" s="23" t="str">
        <f>CONCATENATE(Allocators!A241," ",Allocators!B241)</f>
        <v>DIST_POLES DISTSEC</v>
      </c>
      <c r="B120" s="17">
        <f>Allocators!D241</f>
        <v>0.42750110882837222</v>
      </c>
      <c r="C120" s="17">
        <f>Allocators!E241</f>
        <v>0.31917308113851989</v>
      </c>
      <c r="D120" s="17">
        <f>Allocators!F241</f>
        <v>7.1650127261817673E-2</v>
      </c>
      <c r="E120" s="17">
        <f>Allocators!G241</f>
        <v>0</v>
      </c>
      <c r="F120" s="17">
        <f>Allocators!H241</f>
        <v>0</v>
      </c>
      <c r="G120" s="17">
        <f>Allocators!I241</f>
        <v>2.5257425202826894E-2</v>
      </c>
      <c r="H120" s="17">
        <f>Allocators!J241</f>
        <v>0</v>
      </c>
      <c r="I120" s="17">
        <f>Allocators!K241</f>
        <v>0</v>
      </c>
      <c r="J120" s="17">
        <f>Allocators!L241</f>
        <v>0</v>
      </c>
      <c r="K120" s="17">
        <f>Allocators!M241</f>
        <v>1.1179076935298163E-3</v>
      </c>
      <c r="L120" s="17">
        <f>Allocators!N241</f>
        <v>0</v>
      </c>
      <c r="M120" s="17">
        <f>Allocators!O241</f>
        <v>0</v>
      </c>
      <c r="N120" s="17">
        <f>Allocators!P241</f>
        <v>0</v>
      </c>
      <c r="O120" s="17">
        <f>Allocators!Q241</f>
        <v>7.0295182021679822E-3</v>
      </c>
      <c r="P120" s="17">
        <f>Allocators!R241</f>
        <v>0</v>
      </c>
      <c r="Q120" s="17">
        <f>Allocators!S241</f>
        <v>1.1462525249901708E-4</v>
      </c>
      <c r="R120" s="17">
        <f>Allocators!T241</f>
        <v>2.5311000049103613E-3</v>
      </c>
      <c r="S120" s="17">
        <f>Allocators!U241</f>
        <v>6.2732407210059889E-4</v>
      </c>
    </row>
    <row r="121" spans="1:19">
      <c r="A121" s="23" t="str">
        <f>CONCATENATE(Allocators!A242," ",Allocators!B242)</f>
        <v>DIST_POLES ENERGY</v>
      </c>
      <c r="B121" s="17">
        <f>Allocators!D242</f>
        <v>0</v>
      </c>
      <c r="C121" s="17">
        <f>Allocators!E242</f>
        <v>0</v>
      </c>
      <c r="D121" s="17">
        <f>Allocators!F242</f>
        <v>0</v>
      </c>
      <c r="E121" s="17">
        <f>Allocators!G242</f>
        <v>0</v>
      </c>
      <c r="F121" s="17">
        <f>Allocators!H242</f>
        <v>0</v>
      </c>
      <c r="G121" s="17">
        <f>Allocators!I242</f>
        <v>0</v>
      </c>
      <c r="H121" s="17">
        <f>Allocators!J242</f>
        <v>0</v>
      </c>
      <c r="I121" s="17">
        <f>Allocators!K242</f>
        <v>0</v>
      </c>
      <c r="J121" s="17">
        <f>Allocators!L242</f>
        <v>0</v>
      </c>
      <c r="K121" s="17">
        <f>Allocators!M242</f>
        <v>0</v>
      </c>
      <c r="L121" s="17">
        <f>Allocators!N242</f>
        <v>0</v>
      </c>
      <c r="M121" s="17">
        <f>Allocators!O242</f>
        <v>0</v>
      </c>
      <c r="N121" s="17">
        <f>Allocators!P242</f>
        <v>0</v>
      </c>
      <c r="O121" s="17">
        <f>Allocators!Q242</f>
        <v>0</v>
      </c>
      <c r="P121" s="17">
        <f>Allocators!R242</f>
        <v>0</v>
      </c>
      <c r="Q121" s="17">
        <f>Allocators!S242</f>
        <v>0</v>
      </c>
      <c r="R121" s="17">
        <f>Allocators!T242</f>
        <v>0</v>
      </c>
      <c r="S121" s="17">
        <f>Allocators!U242</f>
        <v>0</v>
      </c>
    </row>
    <row r="122" spans="1:19">
      <c r="A122" s="23" t="str">
        <f>CONCATENATE(Allocators!A243," ",Allocators!B243)</f>
        <v>DIST_POLES CUSTOMER</v>
      </c>
      <c r="B122" s="17">
        <f>Allocators!D243</f>
        <v>0</v>
      </c>
      <c r="C122" s="17">
        <f>Allocators!E243</f>
        <v>0</v>
      </c>
      <c r="D122" s="17">
        <f>Allocators!F243</f>
        <v>0</v>
      </c>
      <c r="E122" s="17">
        <f>Allocators!G243</f>
        <v>0</v>
      </c>
      <c r="F122" s="17">
        <f>Allocators!H243</f>
        <v>0</v>
      </c>
      <c r="G122" s="17">
        <f>Allocators!I243</f>
        <v>0</v>
      </c>
      <c r="H122" s="17">
        <f>Allocators!J243</f>
        <v>0</v>
      </c>
      <c r="I122" s="17">
        <f>Allocators!K243</f>
        <v>0</v>
      </c>
      <c r="J122" s="17">
        <f>Allocators!L243</f>
        <v>0</v>
      </c>
      <c r="K122" s="17">
        <f>Allocators!M243</f>
        <v>0</v>
      </c>
      <c r="L122" s="17">
        <f>Allocators!N243</f>
        <v>0</v>
      </c>
      <c r="M122" s="17">
        <f>Allocators!O243</f>
        <v>0</v>
      </c>
      <c r="N122" s="17">
        <f>Allocators!P243</f>
        <v>0</v>
      </c>
      <c r="O122" s="17">
        <f>Allocators!Q243</f>
        <v>0</v>
      </c>
      <c r="P122" s="17">
        <f>Allocators!R243</f>
        <v>0</v>
      </c>
      <c r="Q122" s="17">
        <f>Allocators!S243</f>
        <v>0</v>
      </c>
      <c r="R122" s="17">
        <f>Allocators!T243</f>
        <v>0</v>
      </c>
      <c r="S122" s="17">
        <f>Allocators!U243</f>
        <v>0</v>
      </c>
    </row>
    <row r="123" spans="1:19">
      <c r="A123" s="23" t="str">
        <f>CONCATENATE(Allocators!A244," ",Allocators!B244)</f>
        <v>DIST_POLES TOTAL</v>
      </c>
      <c r="B123" s="17">
        <f>Allocators!D244</f>
        <v>1.0000000000000011</v>
      </c>
      <c r="C123" s="17">
        <f>Allocators!E244</f>
        <v>0.69959782381907565</v>
      </c>
      <c r="D123" s="17">
        <f>Allocators!F244</f>
        <v>0.16742647926280313</v>
      </c>
      <c r="E123" s="17">
        <f>Allocators!G244</f>
        <v>1.1176757039655333E-3</v>
      </c>
      <c r="F123" s="17">
        <f>Allocators!H244</f>
        <v>0</v>
      </c>
      <c r="G123" s="17">
        <f>Allocators!I244</f>
        <v>6.6558841196479784E-2</v>
      </c>
      <c r="H123" s="17">
        <f>Allocators!J244</f>
        <v>1.1724579675342114E-2</v>
      </c>
      <c r="I123" s="17">
        <f>Allocators!K244</f>
        <v>0</v>
      </c>
      <c r="J123" s="17">
        <f>Allocators!L244</f>
        <v>0</v>
      </c>
      <c r="K123" s="17">
        <f>Allocators!M244</f>
        <v>3.4734792025828496E-3</v>
      </c>
      <c r="L123" s="17">
        <f>Allocators!N244</f>
        <v>2.7245479452542326E-2</v>
      </c>
      <c r="M123" s="17">
        <f>Allocators!O244</f>
        <v>0</v>
      </c>
      <c r="N123" s="17">
        <f>Allocators!P244</f>
        <v>0</v>
      </c>
      <c r="O123" s="17">
        <f>Allocators!Q244</f>
        <v>1.8238026627116433E-2</v>
      </c>
      <c r="P123" s="17">
        <f>Allocators!R244</f>
        <v>2.6854659611846914E-4</v>
      </c>
      <c r="Q123" s="17">
        <f>Allocators!S244</f>
        <v>3.0746495954801897E-4</v>
      </c>
      <c r="R123" s="17">
        <f>Allocators!T244</f>
        <v>3.2379895825581325E-3</v>
      </c>
      <c r="S123" s="17">
        <f>Allocators!U244</f>
        <v>8.0361392186861086E-4</v>
      </c>
    </row>
    <row r="124" spans="1:19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</row>
    <row r="125" spans="1:19">
      <c r="A125" s="23" t="str">
        <f>CONCATENATE(Allocators!A85," ",Allocators!B85)</f>
        <v>DIST_SERV PRODUCTION</v>
      </c>
      <c r="B125" s="17">
        <f>Allocators!D85</f>
        <v>0</v>
      </c>
      <c r="C125" s="17">
        <f>Allocators!E85</f>
        <v>0</v>
      </c>
      <c r="D125" s="17">
        <f>Allocators!F85</f>
        <v>0</v>
      </c>
      <c r="E125" s="17">
        <f>Allocators!G85</f>
        <v>0</v>
      </c>
      <c r="F125" s="17">
        <f>Allocators!H85</f>
        <v>0</v>
      </c>
      <c r="G125" s="17">
        <f>Allocators!I85</f>
        <v>0</v>
      </c>
      <c r="H125" s="17">
        <f>Allocators!J85</f>
        <v>0</v>
      </c>
      <c r="I125" s="17">
        <f>Allocators!K85</f>
        <v>0</v>
      </c>
      <c r="J125" s="17">
        <f>Allocators!L85</f>
        <v>0</v>
      </c>
      <c r="K125" s="17">
        <f>Allocators!M85</f>
        <v>0</v>
      </c>
      <c r="L125" s="17">
        <f>Allocators!N85</f>
        <v>0</v>
      </c>
      <c r="M125" s="17">
        <f>Allocators!O85</f>
        <v>0</v>
      </c>
      <c r="N125" s="17">
        <f>Allocators!P85</f>
        <v>0</v>
      </c>
      <c r="O125" s="17">
        <f>Allocators!Q85</f>
        <v>0</v>
      </c>
      <c r="P125" s="17">
        <f>Allocators!R85</f>
        <v>0</v>
      </c>
      <c r="Q125" s="17">
        <f>Allocators!S85</f>
        <v>0</v>
      </c>
      <c r="R125" s="17">
        <f>Allocators!T85</f>
        <v>0</v>
      </c>
      <c r="S125" s="17">
        <f>Allocators!U85</f>
        <v>0</v>
      </c>
    </row>
    <row r="126" spans="1:19">
      <c r="A126" s="23" t="str">
        <f>CONCATENATE(Allocators!A86," ",Allocators!B86)</f>
        <v>DIST_SERV BULKTRAN</v>
      </c>
      <c r="B126" s="17">
        <f>Allocators!D86</f>
        <v>0</v>
      </c>
      <c r="C126" s="17">
        <f>Allocators!E86</f>
        <v>0</v>
      </c>
      <c r="D126" s="17">
        <f>Allocators!F86</f>
        <v>0</v>
      </c>
      <c r="E126" s="17">
        <f>Allocators!G86</f>
        <v>0</v>
      </c>
      <c r="F126" s="17">
        <f>Allocators!H86</f>
        <v>0</v>
      </c>
      <c r="G126" s="17">
        <f>Allocators!I86</f>
        <v>0</v>
      </c>
      <c r="H126" s="17">
        <f>Allocators!J86</f>
        <v>0</v>
      </c>
      <c r="I126" s="17">
        <f>Allocators!K86</f>
        <v>0</v>
      </c>
      <c r="J126" s="17">
        <f>Allocators!L86</f>
        <v>0</v>
      </c>
      <c r="K126" s="17">
        <f>Allocators!M86</f>
        <v>0</v>
      </c>
      <c r="L126" s="17">
        <f>Allocators!N86</f>
        <v>0</v>
      </c>
      <c r="M126" s="17">
        <f>Allocators!O86</f>
        <v>0</v>
      </c>
      <c r="N126" s="17">
        <f>Allocators!P86</f>
        <v>0</v>
      </c>
      <c r="O126" s="17">
        <f>Allocators!Q86</f>
        <v>0</v>
      </c>
      <c r="P126" s="17">
        <f>Allocators!R86</f>
        <v>0</v>
      </c>
      <c r="Q126" s="17">
        <f>Allocators!S86</f>
        <v>0</v>
      </c>
      <c r="R126" s="17">
        <f>Allocators!T86</f>
        <v>0</v>
      </c>
      <c r="S126" s="17">
        <f>Allocators!U86</f>
        <v>0</v>
      </c>
    </row>
    <row r="127" spans="1:19">
      <c r="A127" s="23" t="str">
        <f>CONCATENATE(Allocators!A87," ",Allocators!B87)</f>
        <v>DIST_SERV SUBTRAN</v>
      </c>
      <c r="B127" s="17">
        <f>Allocators!D87</f>
        <v>0</v>
      </c>
      <c r="C127" s="17">
        <f>Allocators!E87</f>
        <v>0</v>
      </c>
      <c r="D127" s="17">
        <f>Allocators!F87</f>
        <v>0</v>
      </c>
      <c r="E127" s="17">
        <f>Allocators!G87</f>
        <v>0</v>
      </c>
      <c r="F127" s="17">
        <f>Allocators!H87</f>
        <v>0</v>
      </c>
      <c r="G127" s="17">
        <f>Allocators!I87</f>
        <v>0</v>
      </c>
      <c r="H127" s="17">
        <f>Allocators!J87</f>
        <v>0</v>
      </c>
      <c r="I127" s="17">
        <f>Allocators!K87</f>
        <v>0</v>
      </c>
      <c r="J127" s="17">
        <f>Allocators!L87</f>
        <v>0</v>
      </c>
      <c r="K127" s="17">
        <f>Allocators!M87</f>
        <v>0</v>
      </c>
      <c r="L127" s="17">
        <f>Allocators!N87</f>
        <v>0</v>
      </c>
      <c r="M127" s="17">
        <f>Allocators!O87</f>
        <v>0</v>
      </c>
      <c r="N127" s="17">
        <f>Allocators!P87</f>
        <v>0</v>
      </c>
      <c r="O127" s="17">
        <f>Allocators!Q87</f>
        <v>0</v>
      </c>
      <c r="P127" s="17">
        <f>Allocators!R87</f>
        <v>0</v>
      </c>
      <c r="Q127" s="17">
        <f>Allocators!S87</f>
        <v>0</v>
      </c>
      <c r="R127" s="17">
        <f>Allocators!T87</f>
        <v>0</v>
      </c>
      <c r="S127" s="17">
        <f>Allocators!U87</f>
        <v>0</v>
      </c>
    </row>
    <row r="128" spans="1:19">
      <c r="A128" s="23" t="str">
        <f>CONCATENATE(Allocators!A88," ",Allocators!B88)</f>
        <v>DIST_SERV DISTPRI</v>
      </c>
      <c r="B128" s="17">
        <f>Allocators!D88</f>
        <v>0</v>
      </c>
      <c r="C128" s="17">
        <f>Allocators!E88</f>
        <v>0</v>
      </c>
      <c r="D128" s="17">
        <f>Allocators!F88</f>
        <v>0</v>
      </c>
      <c r="E128" s="17">
        <f>Allocators!G88</f>
        <v>0</v>
      </c>
      <c r="F128" s="17">
        <f>Allocators!H88</f>
        <v>0</v>
      </c>
      <c r="G128" s="17">
        <f>Allocators!I88</f>
        <v>0</v>
      </c>
      <c r="H128" s="17">
        <f>Allocators!J88</f>
        <v>0</v>
      </c>
      <c r="I128" s="17">
        <f>Allocators!K88</f>
        <v>0</v>
      </c>
      <c r="J128" s="17">
        <f>Allocators!L88</f>
        <v>0</v>
      </c>
      <c r="K128" s="17">
        <f>Allocators!M88</f>
        <v>0</v>
      </c>
      <c r="L128" s="17">
        <f>Allocators!N88</f>
        <v>0</v>
      </c>
      <c r="M128" s="17">
        <f>Allocators!O88</f>
        <v>0</v>
      </c>
      <c r="N128" s="17">
        <f>Allocators!P88</f>
        <v>0</v>
      </c>
      <c r="O128" s="17">
        <f>Allocators!Q88</f>
        <v>0</v>
      </c>
      <c r="P128" s="17">
        <f>Allocators!R88</f>
        <v>0</v>
      </c>
      <c r="Q128" s="17">
        <f>Allocators!S88</f>
        <v>0</v>
      </c>
      <c r="R128" s="17">
        <f>Allocators!T88</f>
        <v>0</v>
      </c>
      <c r="S128" s="17">
        <f>Allocators!U88</f>
        <v>0</v>
      </c>
    </row>
    <row r="129" spans="1:19">
      <c r="A129" s="23" t="str">
        <f>CONCATENATE(Allocators!A89," ",Allocators!B89)</f>
        <v>DIST_SERV DISTSEC</v>
      </c>
      <c r="B129" s="17">
        <f>Allocators!D89</f>
        <v>0</v>
      </c>
      <c r="C129" s="17">
        <f>Allocators!E89</f>
        <v>0</v>
      </c>
      <c r="D129" s="17">
        <f>Allocators!F89</f>
        <v>0</v>
      </c>
      <c r="E129" s="17">
        <f>Allocators!G89</f>
        <v>0</v>
      </c>
      <c r="F129" s="17">
        <f>Allocators!H89</f>
        <v>0</v>
      </c>
      <c r="G129" s="17">
        <f>Allocators!I89</f>
        <v>0</v>
      </c>
      <c r="H129" s="17">
        <f>Allocators!J89</f>
        <v>0</v>
      </c>
      <c r="I129" s="17">
        <f>Allocators!K89</f>
        <v>0</v>
      </c>
      <c r="J129" s="17">
        <f>Allocators!L89</f>
        <v>0</v>
      </c>
      <c r="K129" s="17">
        <f>Allocators!M89</f>
        <v>0</v>
      </c>
      <c r="L129" s="17">
        <f>Allocators!N89</f>
        <v>0</v>
      </c>
      <c r="M129" s="17">
        <f>Allocators!O89</f>
        <v>0</v>
      </c>
      <c r="N129" s="17">
        <f>Allocators!P89</f>
        <v>0</v>
      </c>
      <c r="O129" s="17">
        <f>Allocators!Q89</f>
        <v>0</v>
      </c>
      <c r="P129" s="17">
        <f>Allocators!R89</f>
        <v>0</v>
      </c>
      <c r="Q129" s="17">
        <f>Allocators!S89</f>
        <v>0</v>
      </c>
      <c r="R129" s="17">
        <f>Allocators!T89</f>
        <v>0</v>
      </c>
      <c r="S129" s="17">
        <f>Allocators!U89</f>
        <v>0</v>
      </c>
    </row>
    <row r="130" spans="1:19">
      <c r="A130" s="23" t="str">
        <f>CONCATENATE(Allocators!A90," ",Allocators!B90)</f>
        <v>DIST_SERV ENERGY</v>
      </c>
      <c r="B130" s="17">
        <f>Allocators!D90</f>
        <v>0</v>
      </c>
      <c r="C130" s="17">
        <f>Allocators!E90</f>
        <v>0</v>
      </c>
      <c r="D130" s="17">
        <f>Allocators!F90</f>
        <v>0</v>
      </c>
      <c r="E130" s="17">
        <f>Allocators!G90</f>
        <v>0</v>
      </c>
      <c r="F130" s="17">
        <f>Allocators!H90</f>
        <v>0</v>
      </c>
      <c r="G130" s="17">
        <f>Allocators!I90</f>
        <v>0</v>
      </c>
      <c r="H130" s="17">
        <f>Allocators!J90</f>
        <v>0</v>
      </c>
      <c r="I130" s="17">
        <f>Allocators!K90</f>
        <v>0</v>
      </c>
      <c r="J130" s="17">
        <f>Allocators!L90</f>
        <v>0</v>
      </c>
      <c r="K130" s="17">
        <f>Allocators!M90</f>
        <v>0</v>
      </c>
      <c r="L130" s="17">
        <f>Allocators!N90</f>
        <v>0</v>
      </c>
      <c r="M130" s="17">
        <f>Allocators!O90</f>
        <v>0</v>
      </c>
      <c r="N130" s="17">
        <f>Allocators!P90</f>
        <v>0</v>
      </c>
      <c r="O130" s="17">
        <f>Allocators!Q90</f>
        <v>0</v>
      </c>
      <c r="P130" s="17">
        <f>Allocators!R90</f>
        <v>0</v>
      </c>
      <c r="Q130" s="17">
        <f>Allocators!S90</f>
        <v>0</v>
      </c>
      <c r="R130" s="17">
        <f>Allocators!T90</f>
        <v>0</v>
      </c>
      <c r="S130" s="17">
        <f>Allocators!U90</f>
        <v>0</v>
      </c>
    </row>
    <row r="131" spans="1:19">
      <c r="A131" s="23" t="str">
        <f>CONCATENATE(Allocators!A91," ",Allocators!B91)</f>
        <v>DIST_SERV CUSTOMER</v>
      </c>
      <c r="B131" s="17">
        <f>Allocators!D91</f>
        <v>1.0000000000000002</v>
      </c>
      <c r="C131" s="17">
        <f>Allocators!E91</f>
        <v>0.62733945307608585</v>
      </c>
      <c r="D131" s="17">
        <f>Allocators!F91</f>
        <v>0.14837165396803992</v>
      </c>
      <c r="E131" s="17">
        <f>Allocators!G91</f>
        <v>0</v>
      </c>
      <c r="F131" s="17">
        <f>Allocators!H91</f>
        <v>0</v>
      </c>
      <c r="G131" s="17">
        <f>Allocators!I91</f>
        <v>1.7530847549052659E-3</v>
      </c>
      <c r="H131" s="17">
        <f>Allocators!J91</f>
        <v>0</v>
      </c>
      <c r="I131" s="17">
        <f>Allocators!K91</f>
        <v>0</v>
      </c>
      <c r="J131" s="17">
        <f>Allocators!L91</f>
        <v>0</v>
      </c>
      <c r="K131" s="17">
        <f>Allocators!M91</f>
        <v>2.4080834545402005E-5</v>
      </c>
      <c r="L131" s="17">
        <f>Allocators!N91</f>
        <v>0</v>
      </c>
      <c r="M131" s="17">
        <f>Allocators!O91</f>
        <v>0</v>
      </c>
      <c r="N131" s="17">
        <f>Allocators!P91</f>
        <v>0</v>
      </c>
      <c r="O131" s="17">
        <f>Allocators!Q91</f>
        <v>6.1165319745321099E-4</v>
      </c>
      <c r="P131" s="17">
        <f>Allocators!R91</f>
        <v>0</v>
      </c>
      <c r="Q131" s="17">
        <f>Allocators!S91</f>
        <v>3.8529335272643209E-5</v>
      </c>
      <c r="R131" s="17">
        <f>Allocators!T91</f>
        <v>0.2216062879875165</v>
      </c>
      <c r="S131" s="17">
        <f>Allocators!U91</f>
        <v>2.5525684618126127E-4</v>
      </c>
    </row>
    <row r="132" spans="1:19">
      <c r="A132" s="23" t="str">
        <f>CONCATENATE(Allocators!A92," ",Allocators!B92)</f>
        <v>DIST_SERV TOTAL</v>
      </c>
      <c r="B132" s="17">
        <f>Allocators!D92</f>
        <v>1.0000000000000002</v>
      </c>
      <c r="C132" s="17">
        <f>Allocators!E92</f>
        <v>0.62733945307608585</v>
      </c>
      <c r="D132" s="17">
        <f>Allocators!F92</f>
        <v>0.14837165396803992</v>
      </c>
      <c r="E132" s="17">
        <f>Allocators!G92</f>
        <v>0</v>
      </c>
      <c r="F132" s="17">
        <f>Allocators!H92</f>
        <v>0</v>
      </c>
      <c r="G132" s="17">
        <f>Allocators!I92</f>
        <v>1.7530847549052659E-3</v>
      </c>
      <c r="H132" s="17">
        <f>Allocators!J92</f>
        <v>0</v>
      </c>
      <c r="I132" s="17">
        <f>Allocators!K92</f>
        <v>0</v>
      </c>
      <c r="J132" s="17">
        <f>Allocators!L92</f>
        <v>0</v>
      </c>
      <c r="K132" s="17">
        <f>Allocators!M92</f>
        <v>2.4080834545402005E-5</v>
      </c>
      <c r="L132" s="17">
        <f>Allocators!N92</f>
        <v>0</v>
      </c>
      <c r="M132" s="17">
        <f>Allocators!O92</f>
        <v>0</v>
      </c>
      <c r="N132" s="17">
        <f>Allocators!P92</f>
        <v>0</v>
      </c>
      <c r="O132" s="17">
        <f>Allocators!Q92</f>
        <v>6.1165319745321099E-4</v>
      </c>
      <c r="P132" s="17">
        <f>Allocators!R92</f>
        <v>0</v>
      </c>
      <c r="Q132" s="17">
        <f>Allocators!S92</f>
        <v>3.8529335272643209E-5</v>
      </c>
      <c r="R132" s="17">
        <f>Allocators!T92</f>
        <v>0.2216062879875165</v>
      </c>
      <c r="S132" s="17">
        <f>Allocators!U92</f>
        <v>2.5525684618126127E-4</v>
      </c>
    </row>
    <row r="133" spans="1:19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</row>
    <row r="134" spans="1:19">
      <c r="A134" s="23" t="str">
        <f>CONCATENATE(Allocators!A115," ",Allocators!B115)</f>
        <v>DIST_SL PRODUCTION</v>
      </c>
      <c r="B134" s="17">
        <f>Allocators!D115</f>
        <v>0</v>
      </c>
      <c r="C134" s="17">
        <f>Allocators!E115</f>
        <v>0</v>
      </c>
      <c r="D134" s="17">
        <f>Allocators!F115</f>
        <v>0</v>
      </c>
      <c r="E134" s="17">
        <f>Allocators!G115</f>
        <v>0</v>
      </c>
      <c r="F134" s="17">
        <f>Allocators!H115</f>
        <v>0</v>
      </c>
      <c r="G134" s="17">
        <f>Allocators!I115</f>
        <v>0</v>
      </c>
      <c r="H134" s="17">
        <f>Allocators!J115</f>
        <v>0</v>
      </c>
      <c r="I134" s="17">
        <f>Allocators!K115</f>
        <v>0</v>
      </c>
      <c r="J134" s="17">
        <f>Allocators!L115</f>
        <v>0</v>
      </c>
      <c r="K134" s="17">
        <f>Allocators!M115</f>
        <v>0</v>
      </c>
      <c r="L134" s="17">
        <f>Allocators!N115</f>
        <v>0</v>
      </c>
      <c r="M134" s="17">
        <f>Allocators!O115</f>
        <v>0</v>
      </c>
      <c r="N134" s="17">
        <f>Allocators!P115</f>
        <v>0</v>
      </c>
      <c r="O134" s="17">
        <f>Allocators!Q115</f>
        <v>0</v>
      </c>
      <c r="P134" s="17">
        <f>Allocators!R115</f>
        <v>0</v>
      </c>
      <c r="Q134" s="17">
        <f>Allocators!S115</f>
        <v>0</v>
      </c>
      <c r="R134" s="17">
        <f>Allocators!T115</f>
        <v>0</v>
      </c>
      <c r="S134" s="17">
        <f>Allocators!U115</f>
        <v>0</v>
      </c>
    </row>
    <row r="135" spans="1:19">
      <c r="A135" s="23" t="str">
        <f>CONCATENATE(Allocators!A116," ",Allocators!B116)</f>
        <v>DIST_SL BULKTRAN</v>
      </c>
      <c r="B135" s="17">
        <f>Allocators!D116</f>
        <v>0</v>
      </c>
      <c r="C135" s="17">
        <f>Allocators!E116</f>
        <v>0</v>
      </c>
      <c r="D135" s="17">
        <f>Allocators!F116</f>
        <v>0</v>
      </c>
      <c r="E135" s="17">
        <f>Allocators!G116</f>
        <v>0</v>
      </c>
      <c r="F135" s="17">
        <f>Allocators!H116</f>
        <v>0</v>
      </c>
      <c r="G135" s="17">
        <f>Allocators!I116</f>
        <v>0</v>
      </c>
      <c r="H135" s="17">
        <f>Allocators!J116</f>
        <v>0</v>
      </c>
      <c r="I135" s="17">
        <f>Allocators!K116</f>
        <v>0</v>
      </c>
      <c r="J135" s="17">
        <f>Allocators!L116</f>
        <v>0</v>
      </c>
      <c r="K135" s="17">
        <f>Allocators!M116</f>
        <v>0</v>
      </c>
      <c r="L135" s="17">
        <f>Allocators!N116</f>
        <v>0</v>
      </c>
      <c r="M135" s="17">
        <f>Allocators!O116</f>
        <v>0</v>
      </c>
      <c r="N135" s="17">
        <f>Allocators!P116</f>
        <v>0</v>
      </c>
      <c r="O135" s="17">
        <f>Allocators!Q116</f>
        <v>0</v>
      </c>
      <c r="P135" s="17">
        <f>Allocators!R116</f>
        <v>0</v>
      </c>
      <c r="Q135" s="17">
        <f>Allocators!S116</f>
        <v>0</v>
      </c>
      <c r="R135" s="17">
        <f>Allocators!T116</f>
        <v>0</v>
      </c>
      <c r="S135" s="17">
        <f>Allocators!U116</f>
        <v>0</v>
      </c>
    </row>
    <row r="136" spans="1:19">
      <c r="A136" s="23" t="str">
        <f>CONCATENATE(Allocators!A117," ",Allocators!B117)</f>
        <v>DIST_SL SUBTRAN</v>
      </c>
      <c r="B136" s="17">
        <f>Allocators!D117</f>
        <v>0</v>
      </c>
      <c r="C136" s="17">
        <f>Allocators!E117</f>
        <v>0</v>
      </c>
      <c r="D136" s="17">
        <f>Allocators!F117</f>
        <v>0</v>
      </c>
      <c r="E136" s="17">
        <f>Allocators!G117</f>
        <v>0</v>
      </c>
      <c r="F136" s="17">
        <f>Allocators!H117</f>
        <v>0</v>
      </c>
      <c r="G136" s="17">
        <f>Allocators!I117</f>
        <v>0</v>
      </c>
      <c r="H136" s="17">
        <f>Allocators!J117</f>
        <v>0</v>
      </c>
      <c r="I136" s="17">
        <f>Allocators!K117</f>
        <v>0</v>
      </c>
      <c r="J136" s="17">
        <f>Allocators!L117</f>
        <v>0</v>
      </c>
      <c r="K136" s="17">
        <f>Allocators!M117</f>
        <v>0</v>
      </c>
      <c r="L136" s="17">
        <f>Allocators!N117</f>
        <v>0</v>
      </c>
      <c r="M136" s="17">
        <f>Allocators!O117</f>
        <v>0</v>
      </c>
      <c r="N136" s="17">
        <f>Allocators!P117</f>
        <v>0</v>
      </c>
      <c r="O136" s="17">
        <f>Allocators!Q117</f>
        <v>0</v>
      </c>
      <c r="P136" s="17">
        <f>Allocators!R117</f>
        <v>0</v>
      </c>
      <c r="Q136" s="17">
        <f>Allocators!S117</f>
        <v>0</v>
      </c>
      <c r="R136" s="17">
        <f>Allocators!T117</f>
        <v>0</v>
      </c>
      <c r="S136" s="17">
        <f>Allocators!U117</f>
        <v>0</v>
      </c>
    </row>
    <row r="137" spans="1:19">
      <c r="A137" s="23" t="str">
        <f>CONCATENATE(Allocators!A118," ",Allocators!B118)</f>
        <v>DIST_SL DISTPRI</v>
      </c>
      <c r="B137" s="17">
        <f>Allocators!D118</f>
        <v>0</v>
      </c>
      <c r="C137" s="17">
        <f>Allocators!E118</f>
        <v>0</v>
      </c>
      <c r="D137" s="17">
        <f>Allocators!F118</f>
        <v>0</v>
      </c>
      <c r="E137" s="17">
        <f>Allocators!G118</f>
        <v>0</v>
      </c>
      <c r="F137" s="17">
        <f>Allocators!H118</f>
        <v>0</v>
      </c>
      <c r="G137" s="17">
        <f>Allocators!I118</f>
        <v>0</v>
      </c>
      <c r="H137" s="17">
        <f>Allocators!J118</f>
        <v>0</v>
      </c>
      <c r="I137" s="17">
        <f>Allocators!K118</f>
        <v>0</v>
      </c>
      <c r="J137" s="17">
        <f>Allocators!L118</f>
        <v>0</v>
      </c>
      <c r="K137" s="17">
        <f>Allocators!M118</f>
        <v>0</v>
      </c>
      <c r="L137" s="17">
        <f>Allocators!N118</f>
        <v>0</v>
      </c>
      <c r="M137" s="17">
        <f>Allocators!O118</f>
        <v>0</v>
      </c>
      <c r="N137" s="17">
        <f>Allocators!P118</f>
        <v>0</v>
      </c>
      <c r="O137" s="17">
        <f>Allocators!Q118</f>
        <v>0</v>
      </c>
      <c r="P137" s="17">
        <f>Allocators!R118</f>
        <v>0</v>
      </c>
      <c r="Q137" s="17">
        <f>Allocators!S118</f>
        <v>0</v>
      </c>
      <c r="R137" s="17">
        <f>Allocators!T118</f>
        <v>0</v>
      </c>
      <c r="S137" s="17">
        <f>Allocators!U118</f>
        <v>0</v>
      </c>
    </row>
    <row r="138" spans="1:19">
      <c r="A138" s="23" t="str">
        <f>CONCATENATE(Allocators!A119," ",Allocators!B119)</f>
        <v>DIST_SL DISTSEC</v>
      </c>
      <c r="B138" s="17">
        <f>Allocators!D119</f>
        <v>0</v>
      </c>
      <c r="C138" s="17">
        <f>Allocators!E119</f>
        <v>0</v>
      </c>
      <c r="D138" s="17">
        <f>Allocators!F119</f>
        <v>0</v>
      </c>
      <c r="E138" s="17">
        <f>Allocators!G119</f>
        <v>0</v>
      </c>
      <c r="F138" s="17">
        <f>Allocators!H119</f>
        <v>0</v>
      </c>
      <c r="G138" s="17">
        <f>Allocators!I119</f>
        <v>0</v>
      </c>
      <c r="H138" s="17">
        <f>Allocators!J119</f>
        <v>0</v>
      </c>
      <c r="I138" s="17">
        <f>Allocators!K119</f>
        <v>0</v>
      </c>
      <c r="J138" s="17">
        <f>Allocators!L119</f>
        <v>0</v>
      </c>
      <c r="K138" s="17">
        <f>Allocators!M119</f>
        <v>0</v>
      </c>
      <c r="L138" s="17">
        <f>Allocators!N119</f>
        <v>0</v>
      </c>
      <c r="M138" s="17">
        <f>Allocators!O119</f>
        <v>0</v>
      </c>
      <c r="N138" s="17">
        <f>Allocators!P119</f>
        <v>0</v>
      </c>
      <c r="O138" s="17">
        <f>Allocators!Q119</f>
        <v>0</v>
      </c>
      <c r="P138" s="17">
        <f>Allocators!R119</f>
        <v>0</v>
      </c>
      <c r="Q138" s="17">
        <f>Allocators!S119</f>
        <v>0</v>
      </c>
      <c r="R138" s="17">
        <f>Allocators!T119</f>
        <v>0</v>
      </c>
      <c r="S138" s="17">
        <f>Allocators!U119</f>
        <v>0</v>
      </c>
    </row>
    <row r="139" spans="1:19">
      <c r="A139" s="23" t="str">
        <f>CONCATENATE(Allocators!A120," ",Allocators!B120)</f>
        <v>DIST_SL ENERGY</v>
      </c>
      <c r="B139" s="17">
        <f>Allocators!D120</f>
        <v>0</v>
      </c>
      <c r="C139" s="17">
        <f>Allocators!E120</f>
        <v>0</v>
      </c>
      <c r="D139" s="17">
        <f>Allocators!F120</f>
        <v>0</v>
      </c>
      <c r="E139" s="17">
        <f>Allocators!G120</f>
        <v>0</v>
      </c>
      <c r="F139" s="17">
        <f>Allocators!H120</f>
        <v>0</v>
      </c>
      <c r="G139" s="17">
        <f>Allocators!I120</f>
        <v>0</v>
      </c>
      <c r="H139" s="17">
        <f>Allocators!J120</f>
        <v>0</v>
      </c>
      <c r="I139" s="17">
        <f>Allocators!K120</f>
        <v>0</v>
      </c>
      <c r="J139" s="17">
        <f>Allocators!L120</f>
        <v>0</v>
      </c>
      <c r="K139" s="17">
        <f>Allocators!M120</f>
        <v>0</v>
      </c>
      <c r="L139" s="17">
        <f>Allocators!N120</f>
        <v>0</v>
      </c>
      <c r="M139" s="17">
        <f>Allocators!O120</f>
        <v>0</v>
      </c>
      <c r="N139" s="17">
        <f>Allocators!P120</f>
        <v>0</v>
      </c>
      <c r="O139" s="17">
        <f>Allocators!Q120</f>
        <v>0</v>
      </c>
      <c r="P139" s="17">
        <f>Allocators!R120</f>
        <v>0</v>
      </c>
      <c r="Q139" s="17">
        <f>Allocators!S120</f>
        <v>0</v>
      </c>
      <c r="R139" s="17">
        <f>Allocators!T120</f>
        <v>0</v>
      </c>
      <c r="S139" s="17">
        <f>Allocators!U120</f>
        <v>0</v>
      </c>
    </row>
    <row r="140" spans="1:19">
      <c r="A140" s="23" t="str">
        <f>CONCATENATE(Allocators!A121," ",Allocators!B121)</f>
        <v>DIST_SL CUSTOMER</v>
      </c>
      <c r="B140" s="17">
        <f>Allocators!D121</f>
        <v>1</v>
      </c>
      <c r="C140" s="17">
        <f>Allocators!E121</f>
        <v>0</v>
      </c>
      <c r="D140" s="17">
        <f>Allocators!F121</f>
        <v>0</v>
      </c>
      <c r="E140" s="17">
        <f>Allocators!G121</f>
        <v>0</v>
      </c>
      <c r="F140" s="17">
        <f>Allocators!H121</f>
        <v>0</v>
      </c>
      <c r="G140" s="17">
        <f>Allocators!I121</f>
        <v>0</v>
      </c>
      <c r="H140" s="17">
        <f>Allocators!J121</f>
        <v>0</v>
      </c>
      <c r="I140" s="17">
        <f>Allocators!K121</f>
        <v>0</v>
      </c>
      <c r="J140" s="17">
        <f>Allocators!L121</f>
        <v>0</v>
      </c>
      <c r="K140" s="17">
        <f>Allocators!M121</f>
        <v>0</v>
      </c>
      <c r="L140" s="17">
        <f>Allocators!N121</f>
        <v>0</v>
      </c>
      <c r="M140" s="17">
        <f>Allocators!O121</f>
        <v>0</v>
      </c>
      <c r="N140" s="17">
        <f>Allocators!P121</f>
        <v>0</v>
      </c>
      <c r="O140" s="17">
        <f>Allocators!Q121</f>
        <v>0</v>
      </c>
      <c r="P140" s="17">
        <f>Allocators!R121</f>
        <v>0</v>
      </c>
      <c r="Q140" s="17">
        <f>Allocators!S121</f>
        <v>0</v>
      </c>
      <c r="R140" s="17">
        <f>Allocators!T121</f>
        <v>0</v>
      </c>
      <c r="S140" s="17">
        <f>Allocators!U121</f>
        <v>1</v>
      </c>
    </row>
    <row r="141" spans="1:19">
      <c r="A141" s="23" t="str">
        <f>CONCATENATE(Allocators!A122," ",Allocators!B122)</f>
        <v>DIST_SL TOTAL</v>
      </c>
      <c r="B141" s="17">
        <f>Allocators!D122</f>
        <v>1</v>
      </c>
      <c r="C141" s="17">
        <f>Allocators!E122</f>
        <v>0</v>
      </c>
      <c r="D141" s="17">
        <f>Allocators!F122</f>
        <v>0</v>
      </c>
      <c r="E141" s="17">
        <f>Allocators!G122</f>
        <v>0</v>
      </c>
      <c r="F141" s="17">
        <f>Allocators!H122</f>
        <v>0</v>
      </c>
      <c r="G141" s="17">
        <f>Allocators!I122</f>
        <v>0</v>
      </c>
      <c r="H141" s="17">
        <f>Allocators!J122</f>
        <v>0</v>
      </c>
      <c r="I141" s="17">
        <f>Allocators!K122</f>
        <v>0</v>
      </c>
      <c r="J141" s="17">
        <f>Allocators!L122</f>
        <v>0</v>
      </c>
      <c r="K141" s="17">
        <f>Allocators!M122</f>
        <v>0</v>
      </c>
      <c r="L141" s="17">
        <f>Allocators!N122</f>
        <v>0</v>
      </c>
      <c r="M141" s="17">
        <f>Allocators!O122</f>
        <v>0</v>
      </c>
      <c r="N141" s="17">
        <f>Allocators!P122</f>
        <v>0</v>
      </c>
      <c r="O141" s="17">
        <f>Allocators!Q122</f>
        <v>0</v>
      </c>
      <c r="P141" s="17">
        <f>Allocators!R122</f>
        <v>0</v>
      </c>
      <c r="Q141" s="17">
        <f>Allocators!S122</f>
        <v>0</v>
      </c>
      <c r="R141" s="17">
        <f>Allocators!T122</f>
        <v>0</v>
      </c>
      <c r="S141" s="17">
        <f>Allocators!U122</f>
        <v>1</v>
      </c>
    </row>
    <row r="142" spans="1:19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</row>
    <row r="143" spans="1:19">
      <c r="A143" s="23" t="str">
        <f>CONCATENATE(Allocators!A276," ",Allocators!B276)</f>
        <v>DIST_TRANSF PRODUCTION</v>
      </c>
      <c r="B143" s="17">
        <f>Allocators!D276</f>
        <v>0</v>
      </c>
      <c r="C143" s="17">
        <f>Allocators!E276</f>
        <v>0</v>
      </c>
      <c r="D143" s="17">
        <f>Allocators!F276</f>
        <v>0</v>
      </c>
      <c r="E143" s="17">
        <f>Allocators!G276</f>
        <v>0</v>
      </c>
      <c r="F143" s="17">
        <f>Allocators!H276</f>
        <v>0</v>
      </c>
      <c r="G143" s="17">
        <f>Allocators!I276</f>
        <v>0</v>
      </c>
      <c r="H143" s="17">
        <f>Allocators!J276</f>
        <v>0</v>
      </c>
      <c r="I143" s="17">
        <f>Allocators!K276</f>
        <v>0</v>
      </c>
      <c r="J143" s="17">
        <f>Allocators!L276</f>
        <v>0</v>
      </c>
      <c r="K143" s="17">
        <f>Allocators!M276</f>
        <v>0</v>
      </c>
      <c r="L143" s="17">
        <f>Allocators!N276</f>
        <v>0</v>
      </c>
      <c r="M143" s="17">
        <f>Allocators!O276</f>
        <v>0</v>
      </c>
      <c r="N143" s="17">
        <f>Allocators!P276</f>
        <v>0</v>
      </c>
      <c r="O143" s="17">
        <f>Allocators!Q276</f>
        <v>0</v>
      </c>
      <c r="P143" s="17">
        <f>Allocators!R276</f>
        <v>0</v>
      </c>
      <c r="Q143" s="17">
        <f>Allocators!S276</f>
        <v>0</v>
      </c>
      <c r="R143" s="17">
        <f>Allocators!T276</f>
        <v>0</v>
      </c>
      <c r="S143" s="17">
        <f>Allocators!U276</f>
        <v>0</v>
      </c>
    </row>
    <row r="144" spans="1:19">
      <c r="A144" s="23" t="str">
        <f>CONCATENATE(Allocators!A277," ",Allocators!B277)</f>
        <v>DIST_TRANSF BULKTRAN</v>
      </c>
      <c r="B144" s="17">
        <f>Allocators!D277</f>
        <v>0</v>
      </c>
      <c r="C144" s="17">
        <f>Allocators!E277</f>
        <v>0</v>
      </c>
      <c r="D144" s="17">
        <f>Allocators!F277</f>
        <v>0</v>
      </c>
      <c r="E144" s="17">
        <f>Allocators!G277</f>
        <v>0</v>
      </c>
      <c r="F144" s="17">
        <f>Allocators!H277</f>
        <v>0</v>
      </c>
      <c r="G144" s="17">
        <f>Allocators!I277</f>
        <v>0</v>
      </c>
      <c r="H144" s="17">
        <f>Allocators!J277</f>
        <v>0</v>
      </c>
      <c r="I144" s="17">
        <f>Allocators!K277</f>
        <v>0</v>
      </c>
      <c r="J144" s="17">
        <f>Allocators!L277</f>
        <v>0</v>
      </c>
      <c r="K144" s="17">
        <f>Allocators!M277</f>
        <v>0</v>
      </c>
      <c r="L144" s="17">
        <f>Allocators!N277</f>
        <v>0</v>
      </c>
      <c r="M144" s="17">
        <f>Allocators!O277</f>
        <v>0</v>
      </c>
      <c r="N144" s="17">
        <f>Allocators!P277</f>
        <v>0</v>
      </c>
      <c r="O144" s="17">
        <f>Allocators!Q277</f>
        <v>0</v>
      </c>
      <c r="P144" s="17">
        <f>Allocators!R277</f>
        <v>0</v>
      </c>
      <c r="Q144" s="17">
        <f>Allocators!S277</f>
        <v>0</v>
      </c>
      <c r="R144" s="17">
        <f>Allocators!T277</f>
        <v>0</v>
      </c>
      <c r="S144" s="17">
        <f>Allocators!U277</f>
        <v>0</v>
      </c>
    </row>
    <row r="145" spans="1:19">
      <c r="A145" s="23" t="str">
        <f>CONCATENATE(Allocators!A278," ",Allocators!B278)</f>
        <v>DIST_TRANSF SUBTRAN</v>
      </c>
      <c r="B145" s="17">
        <f>Allocators!D278</f>
        <v>0</v>
      </c>
      <c r="C145" s="17">
        <f>Allocators!E278</f>
        <v>0</v>
      </c>
      <c r="D145" s="17">
        <f>Allocators!F278</f>
        <v>0</v>
      </c>
      <c r="E145" s="17">
        <f>Allocators!G278</f>
        <v>0</v>
      </c>
      <c r="F145" s="17">
        <f>Allocators!H278</f>
        <v>0</v>
      </c>
      <c r="G145" s="17">
        <f>Allocators!I278</f>
        <v>0</v>
      </c>
      <c r="H145" s="17">
        <f>Allocators!J278</f>
        <v>0</v>
      </c>
      <c r="I145" s="17">
        <f>Allocators!K278</f>
        <v>0</v>
      </c>
      <c r="J145" s="17">
        <f>Allocators!L278</f>
        <v>0</v>
      </c>
      <c r="K145" s="17">
        <f>Allocators!M278</f>
        <v>0</v>
      </c>
      <c r="L145" s="17">
        <f>Allocators!N278</f>
        <v>0</v>
      </c>
      <c r="M145" s="17">
        <f>Allocators!O278</f>
        <v>0</v>
      </c>
      <c r="N145" s="17">
        <f>Allocators!P278</f>
        <v>0</v>
      </c>
      <c r="O145" s="17">
        <f>Allocators!Q278</f>
        <v>0</v>
      </c>
      <c r="P145" s="17">
        <f>Allocators!R278</f>
        <v>0</v>
      </c>
      <c r="Q145" s="17">
        <f>Allocators!S278</f>
        <v>0</v>
      </c>
      <c r="R145" s="17">
        <f>Allocators!T278</f>
        <v>0</v>
      </c>
      <c r="S145" s="17">
        <f>Allocators!U278</f>
        <v>0</v>
      </c>
    </row>
    <row r="146" spans="1:19">
      <c r="A146" s="23" t="str">
        <f>CONCATENATE(Allocators!A279," ",Allocators!B279)</f>
        <v>DIST_TRANSF DISTPRI</v>
      </c>
      <c r="B146" s="17">
        <f>Allocators!D279</f>
        <v>0.22975388038647029</v>
      </c>
      <c r="C146" s="17">
        <f>Allocators!E279</f>
        <v>0.15267114430039899</v>
      </c>
      <c r="D146" s="17">
        <f>Allocators!F279</f>
        <v>3.84367356178687E-2</v>
      </c>
      <c r="E146" s="17">
        <f>Allocators!G279</f>
        <v>4.4854292988102609E-4</v>
      </c>
      <c r="F146" s="17">
        <f>Allocators!H279</f>
        <v>0</v>
      </c>
      <c r="G146" s="17">
        <f>Allocators!I279</f>
        <v>1.6574985098360365E-2</v>
      </c>
      <c r="H146" s="17">
        <f>Allocators!J279</f>
        <v>4.7052801635953405E-3</v>
      </c>
      <c r="I146" s="17">
        <f>Allocators!K279</f>
        <v>0</v>
      </c>
      <c r="J146" s="17">
        <f>Allocators!L279</f>
        <v>0</v>
      </c>
      <c r="K146" s="17">
        <f>Allocators!M279</f>
        <v>9.4533230208563256E-4</v>
      </c>
      <c r="L146" s="17">
        <f>Allocators!N279</f>
        <v>1.0934090395180939E-2</v>
      </c>
      <c r="M146" s="17">
        <f>Allocators!O279</f>
        <v>0</v>
      </c>
      <c r="N146" s="17">
        <f>Allocators!P279</f>
        <v>0</v>
      </c>
      <c r="O146" s="17">
        <f>Allocators!Q279</f>
        <v>4.4981716885183183E-3</v>
      </c>
      <c r="P146" s="17">
        <f>Allocators!R279</f>
        <v>1.0777247515104732E-4</v>
      </c>
      <c r="Q146" s="17">
        <f>Allocators!S279</f>
        <v>7.7389968208368121E-5</v>
      </c>
      <c r="R146" s="17">
        <f>Allocators!T279</f>
        <v>2.8368722799960777E-4</v>
      </c>
      <c r="S146" s="17">
        <f>Allocators!U279</f>
        <v>7.0748219221976083E-5</v>
      </c>
    </row>
    <row r="147" spans="1:19">
      <c r="A147" s="23" t="str">
        <f>CONCATENATE(Allocators!A280," ",Allocators!B280)</f>
        <v>DIST_TRANSF DISTSEC</v>
      </c>
      <c r="B147" s="17">
        <f>Allocators!D280</f>
        <v>0.62739409225685039</v>
      </c>
      <c r="C147" s="17">
        <f>Allocators!E280</f>
        <v>0.4684135347918279</v>
      </c>
      <c r="D147" s="17">
        <f>Allocators!F280</f>
        <v>0.10515263147905195</v>
      </c>
      <c r="E147" s="17">
        <f>Allocators!G280</f>
        <v>0</v>
      </c>
      <c r="F147" s="17">
        <f>Allocators!H280</f>
        <v>0</v>
      </c>
      <c r="G147" s="17">
        <f>Allocators!I280</f>
        <v>3.7067411126259026E-2</v>
      </c>
      <c r="H147" s="17">
        <f>Allocators!J280</f>
        <v>0</v>
      </c>
      <c r="I147" s="17">
        <f>Allocators!K280</f>
        <v>0</v>
      </c>
      <c r="J147" s="17">
        <f>Allocators!L280</f>
        <v>0</v>
      </c>
      <c r="K147" s="17">
        <f>Allocators!M280</f>
        <v>1.6406242419611243E-3</v>
      </c>
      <c r="L147" s="17">
        <f>Allocators!N280</f>
        <v>0</v>
      </c>
      <c r="M147" s="17">
        <f>Allocators!O280</f>
        <v>0</v>
      </c>
      <c r="N147" s="17">
        <f>Allocators!P280</f>
        <v>0</v>
      </c>
      <c r="O147" s="17">
        <f>Allocators!Q280</f>
        <v>1.031641345571988E-2</v>
      </c>
      <c r="P147" s="17">
        <f>Allocators!R280</f>
        <v>0</v>
      </c>
      <c r="Q147" s="17">
        <f>Allocators!S280</f>
        <v>1.6822226833148335E-4</v>
      </c>
      <c r="R147" s="17">
        <f>Allocators!T280</f>
        <v>3.714603675167483E-3</v>
      </c>
      <c r="S147" s="17">
        <f>Allocators!U280</f>
        <v>9.2065121853154202E-4</v>
      </c>
    </row>
    <row r="148" spans="1:19">
      <c r="A148" s="23" t="str">
        <f>CONCATENATE(Allocators!A281," ",Allocators!B281)</f>
        <v>DIST_TRANSF ENERGY</v>
      </c>
      <c r="B148" s="17">
        <f>Allocators!D281</f>
        <v>0</v>
      </c>
      <c r="C148" s="17">
        <f>Allocators!E281</f>
        <v>0</v>
      </c>
      <c r="D148" s="17">
        <f>Allocators!F281</f>
        <v>0</v>
      </c>
      <c r="E148" s="17">
        <f>Allocators!G281</f>
        <v>0</v>
      </c>
      <c r="F148" s="17">
        <f>Allocators!H281</f>
        <v>0</v>
      </c>
      <c r="G148" s="17">
        <f>Allocators!I281</f>
        <v>0</v>
      </c>
      <c r="H148" s="17">
        <f>Allocators!J281</f>
        <v>0</v>
      </c>
      <c r="I148" s="17">
        <f>Allocators!K281</f>
        <v>0</v>
      </c>
      <c r="J148" s="17">
        <f>Allocators!L281</f>
        <v>0</v>
      </c>
      <c r="K148" s="17">
        <f>Allocators!M281</f>
        <v>0</v>
      </c>
      <c r="L148" s="17">
        <f>Allocators!N281</f>
        <v>0</v>
      </c>
      <c r="M148" s="17">
        <f>Allocators!O281</f>
        <v>0</v>
      </c>
      <c r="N148" s="17">
        <f>Allocators!P281</f>
        <v>0</v>
      </c>
      <c r="O148" s="17">
        <f>Allocators!Q281</f>
        <v>0</v>
      </c>
      <c r="P148" s="17">
        <f>Allocators!R281</f>
        <v>0</v>
      </c>
      <c r="Q148" s="17">
        <f>Allocators!S281</f>
        <v>0</v>
      </c>
      <c r="R148" s="17">
        <f>Allocators!T281</f>
        <v>0</v>
      </c>
      <c r="S148" s="17">
        <f>Allocators!U281</f>
        <v>0</v>
      </c>
    </row>
    <row r="149" spans="1:19">
      <c r="A149" s="23" t="str">
        <f>CONCATENATE(Allocators!A282," ",Allocators!B282)</f>
        <v>DIST_TRANSF CUSTOMER</v>
      </c>
      <c r="B149" s="17">
        <f>Allocators!D282</f>
        <v>0.14285202735667943</v>
      </c>
      <c r="C149" s="17">
        <f>Allocators!E282</f>
        <v>0.11513031429949695</v>
      </c>
      <c r="D149" s="17">
        <f>Allocators!F282</f>
        <v>2.7229397211855039E-2</v>
      </c>
      <c r="E149" s="17">
        <f>Allocators!G282</f>
        <v>0</v>
      </c>
      <c r="F149" s="17">
        <f>Allocators!H282</f>
        <v>0</v>
      </c>
      <c r="G149" s="17">
        <f>Allocators!I282</f>
        <v>3.2172884685672848E-4</v>
      </c>
      <c r="H149" s="17">
        <f>Allocators!J282</f>
        <v>0</v>
      </c>
      <c r="I149" s="17">
        <f>Allocators!K282</f>
        <v>0</v>
      </c>
      <c r="J149" s="17">
        <f>Allocators!L282</f>
        <v>0</v>
      </c>
      <c r="K149" s="17">
        <f>Allocators!M282</f>
        <v>4.4193522919880286E-6</v>
      </c>
      <c r="L149" s="17">
        <f>Allocators!N282</f>
        <v>0</v>
      </c>
      <c r="M149" s="17">
        <f>Allocators!O282</f>
        <v>0</v>
      </c>
      <c r="N149" s="17">
        <f>Allocators!P282</f>
        <v>0</v>
      </c>
      <c r="O149" s="17">
        <f>Allocators!Q282</f>
        <v>1.1225154821649594E-4</v>
      </c>
      <c r="P149" s="17">
        <f>Allocators!R282</f>
        <v>0</v>
      </c>
      <c r="Q149" s="17">
        <f>Allocators!S282</f>
        <v>7.0709636671808459E-6</v>
      </c>
      <c r="R149" s="17">
        <f>Allocators!T282</f>
        <v>0</v>
      </c>
      <c r="S149" s="17">
        <f>Allocators!U282</f>
        <v>4.6845134295073112E-5</v>
      </c>
    </row>
    <row r="150" spans="1:19">
      <c r="A150" s="23" t="str">
        <f>CONCATENATE(Allocators!A283," ",Allocators!B283)</f>
        <v>DIST_TRANSF TOTAL</v>
      </c>
      <c r="B150" s="17">
        <f>Allocators!D283</f>
        <v>1</v>
      </c>
      <c r="C150" s="17">
        <f>Allocators!E283</f>
        <v>0.7362149933917238</v>
      </c>
      <c r="D150" s="17">
        <f>Allocators!F283</f>
        <v>0.17081876430877571</v>
      </c>
      <c r="E150" s="17">
        <f>Allocators!G283</f>
        <v>4.4854292988102609E-4</v>
      </c>
      <c r="F150" s="17">
        <f>Allocators!H283</f>
        <v>0</v>
      </c>
      <c r="G150" s="17">
        <f>Allocators!I283</f>
        <v>5.3964125071476118E-2</v>
      </c>
      <c r="H150" s="17">
        <f>Allocators!J283</f>
        <v>4.7052801635953405E-3</v>
      </c>
      <c r="I150" s="17">
        <f>Allocators!K283</f>
        <v>0</v>
      </c>
      <c r="J150" s="17">
        <f>Allocators!L283</f>
        <v>0</v>
      </c>
      <c r="K150" s="17">
        <f>Allocators!M283</f>
        <v>2.5903758963387448E-3</v>
      </c>
      <c r="L150" s="17">
        <f>Allocators!N283</f>
        <v>1.0934090395180939E-2</v>
      </c>
      <c r="M150" s="17">
        <f>Allocators!O283</f>
        <v>0</v>
      </c>
      <c r="N150" s="17">
        <f>Allocators!P283</f>
        <v>0</v>
      </c>
      <c r="O150" s="17">
        <f>Allocators!Q283</f>
        <v>1.4926836692454695E-2</v>
      </c>
      <c r="P150" s="17">
        <f>Allocators!R283</f>
        <v>1.0777247515104732E-4</v>
      </c>
      <c r="Q150" s="17">
        <f>Allocators!S283</f>
        <v>2.5268320020703234E-4</v>
      </c>
      <c r="R150" s="17">
        <f>Allocators!T283</f>
        <v>3.9982909031670904E-3</v>
      </c>
      <c r="S150" s="17">
        <f>Allocators!U283</f>
        <v>1.0382445720485912E-3</v>
      </c>
    </row>
    <row r="151" spans="1:19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</row>
    <row r="152" spans="1:19">
      <c r="A152" s="23" t="str">
        <f>CONCATENATE(Allocators!A263," ",Allocators!B263)</f>
        <v>DIST_UGLINES PRODUCTION</v>
      </c>
      <c r="B152" s="17">
        <f>Allocators!D263</f>
        <v>0</v>
      </c>
      <c r="C152" s="17">
        <f>Allocators!E263</f>
        <v>0</v>
      </c>
      <c r="D152" s="17">
        <f>Allocators!F263</f>
        <v>0</v>
      </c>
      <c r="E152" s="17">
        <f>Allocators!G263</f>
        <v>0</v>
      </c>
      <c r="F152" s="17">
        <f>Allocators!H263</f>
        <v>0</v>
      </c>
      <c r="G152" s="17">
        <f>Allocators!I263</f>
        <v>0</v>
      </c>
      <c r="H152" s="17">
        <f>Allocators!J263</f>
        <v>0</v>
      </c>
      <c r="I152" s="17">
        <f>Allocators!K263</f>
        <v>0</v>
      </c>
      <c r="J152" s="17">
        <f>Allocators!L263</f>
        <v>0</v>
      </c>
      <c r="K152" s="17">
        <f>Allocators!M263</f>
        <v>0</v>
      </c>
      <c r="L152" s="17">
        <f>Allocators!N263</f>
        <v>0</v>
      </c>
      <c r="M152" s="17">
        <f>Allocators!O263</f>
        <v>0</v>
      </c>
      <c r="N152" s="17">
        <f>Allocators!P263</f>
        <v>0</v>
      </c>
      <c r="O152" s="17">
        <f>Allocators!Q263</f>
        <v>0</v>
      </c>
      <c r="P152" s="17">
        <f>Allocators!R263</f>
        <v>0</v>
      </c>
      <c r="Q152" s="17">
        <f>Allocators!S263</f>
        <v>0</v>
      </c>
      <c r="R152" s="17">
        <f>Allocators!T263</f>
        <v>0</v>
      </c>
      <c r="S152" s="17">
        <f>Allocators!U263</f>
        <v>0</v>
      </c>
    </row>
    <row r="153" spans="1:19">
      <c r="A153" s="23" t="str">
        <f>CONCATENATE(Allocators!A264," ",Allocators!B264)</f>
        <v>DIST_UGLINES BULKTRAN</v>
      </c>
      <c r="B153" s="17">
        <f>Allocators!D264</f>
        <v>0</v>
      </c>
      <c r="C153" s="17">
        <f>Allocators!E264</f>
        <v>0</v>
      </c>
      <c r="D153" s="17">
        <f>Allocators!F264</f>
        <v>0</v>
      </c>
      <c r="E153" s="17">
        <f>Allocators!G264</f>
        <v>0</v>
      </c>
      <c r="F153" s="17">
        <f>Allocators!H264</f>
        <v>0</v>
      </c>
      <c r="G153" s="17">
        <f>Allocators!I264</f>
        <v>0</v>
      </c>
      <c r="H153" s="17">
        <f>Allocators!J264</f>
        <v>0</v>
      </c>
      <c r="I153" s="17">
        <f>Allocators!K264</f>
        <v>0</v>
      </c>
      <c r="J153" s="17">
        <f>Allocators!L264</f>
        <v>0</v>
      </c>
      <c r="K153" s="17">
        <f>Allocators!M264</f>
        <v>0</v>
      </c>
      <c r="L153" s="17">
        <f>Allocators!N264</f>
        <v>0</v>
      </c>
      <c r="M153" s="17">
        <f>Allocators!O264</f>
        <v>0</v>
      </c>
      <c r="N153" s="17">
        <f>Allocators!P264</f>
        <v>0</v>
      </c>
      <c r="O153" s="17">
        <f>Allocators!Q264</f>
        <v>0</v>
      </c>
      <c r="P153" s="17">
        <f>Allocators!R264</f>
        <v>0</v>
      </c>
      <c r="Q153" s="17">
        <f>Allocators!S264</f>
        <v>0</v>
      </c>
      <c r="R153" s="17">
        <f>Allocators!T264</f>
        <v>0</v>
      </c>
      <c r="S153" s="17">
        <f>Allocators!U264</f>
        <v>0</v>
      </c>
    </row>
    <row r="154" spans="1:19">
      <c r="A154" s="23" t="str">
        <f>CONCATENATE(Allocators!A265," ",Allocators!B265)</f>
        <v>DIST_UGLINES SUBTRAN</v>
      </c>
      <c r="B154" s="17">
        <f>Allocators!D265</f>
        <v>0</v>
      </c>
      <c r="C154" s="17">
        <f>Allocators!E265</f>
        <v>0</v>
      </c>
      <c r="D154" s="17">
        <f>Allocators!F265</f>
        <v>0</v>
      </c>
      <c r="E154" s="17">
        <f>Allocators!G265</f>
        <v>0</v>
      </c>
      <c r="F154" s="17">
        <f>Allocators!H265</f>
        <v>0</v>
      </c>
      <c r="G154" s="17">
        <f>Allocators!I265</f>
        <v>0</v>
      </c>
      <c r="H154" s="17">
        <f>Allocators!J265</f>
        <v>0</v>
      </c>
      <c r="I154" s="17">
        <f>Allocators!K265</f>
        <v>0</v>
      </c>
      <c r="J154" s="17">
        <f>Allocators!L265</f>
        <v>0</v>
      </c>
      <c r="K154" s="17">
        <f>Allocators!M265</f>
        <v>0</v>
      </c>
      <c r="L154" s="17">
        <f>Allocators!N265</f>
        <v>0</v>
      </c>
      <c r="M154" s="17">
        <f>Allocators!O265</f>
        <v>0</v>
      </c>
      <c r="N154" s="17">
        <f>Allocators!P265</f>
        <v>0</v>
      </c>
      <c r="O154" s="17">
        <f>Allocators!Q265</f>
        <v>0</v>
      </c>
      <c r="P154" s="17">
        <f>Allocators!R265</f>
        <v>0</v>
      </c>
      <c r="Q154" s="17">
        <f>Allocators!S265</f>
        <v>0</v>
      </c>
      <c r="R154" s="17">
        <f>Allocators!T265</f>
        <v>0</v>
      </c>
      <c r="S154" s="17">
        <f>Allocators!U265</f>
        <v>0</v>
      </c>
    </row>
    <row r="155" spans="1:19">
      <c r="A155" s="23" t="str">
        <f>CONCATENATE(Allocators!A266," ",Allocators!B266)</f>
        <v>DIST_UGLINES DISTPRI</v>
      </c>
      <c r="B155" s="17">
        <f>Allocators!D266</f>
        <v>0.22911094685554165</v>
      </c>
      <c r="C155" s="17">
        <f>Allocators!E266</f>
        <v>0.152243915834395</v>
      </c>
      <c r="D155" s="17">
        <f>Allocators!F266</f>
        <v>3.8329175884354735E-2</v>
      </c>
      <c r="E155" s="17">
        <f>Allocators!G266</f>
        <v>4.4728774633767785E-4</v>
      </c>
      <c r="F155" s="17">
        <f>Allocators!H266</f>
        <v>0</v>
      </c>
      <c r="G155" s="17">
        <f>Allocators!I266</f>
        <v>1.6528602361857922E-2</v>
      </c>
      <c r="H155" s="17">
        <f>Allocators!J266</f>
        <v>4.6921131068104879E-3</v>
      </c>
      <c r="I155" s="17">
        <f>Allocators!K266</f>
        <v>0</v>
      </c>
      <c r="J155" s="17">
        <f>Allocators!L266</f>
        <v>0</v>
      </c>
      <c r="K155" s="17">
        <f>Allocators!M266</f>
        <v>9.4268692419752686E-4</v>
      </c>
      <c r="L155" s="17">
        <f>Allocators!N266</f>
        <v>1.0903492899576329E-2</v>
      </c>
      <c r="M155" s="17">
        <f>Allocators!O266</f>
        <v>0</v>
      </c>
      <c r="N155" s="17">
        <f>Allocators!P266</f>
        <v>0</v>
      </c>
      <c r="O155" s="17">
        <f>Allocators!Q266</f>
        <v>4.4855841953209989E-3</v>
      </c>
      <c r="P155" s="17">
        <f>Allocators!R266</f>
        <v>1.0747088921974887E-4</v>
      </c>
      <c r="Q155" s="17">
        <f>Allocators!S266</f>
        <v>7.7173403398080837E-5</v>
      </c>
      <c r="R155" s="17">
        <f>Allocators!T266</f>
        <v>2.8289336967229531E-4</v>
      </c>
      <c r="S155" s="17">
        <f>Allocators!U266</f>
        <v>7.0550240400835883E-5</v>
      </c>
    </row>
    <row r="156" spans="1:19">
      <c r="A156" s="23" t="str">
        <f>CONCATENATE(Allocators!A267," ",Allocators!B267)</f>
        <v>DIST_UGLINES DISTSEC</v>
      </c>
      <c r="B156" s="17">
        <f>Allocators!D267</f>
        <v>0.31375851863551701</v>
      </c>
      <c r="C156" s="17">
        <f>Allocators!E267</f>
        <v>0.23425266287802757</v>
      </c>
      <c r="D156" s="17">
        <f>Allocators!F267</f>
        <v>5.2586618667086318E-2</v>
      </c>
      <c r="E156" s="17">
        <f>Allocators!G267</f>
        <v>0</v>
      </c>
      <c r="F156" s="17">
        <f>Allocators!H267</f>
        <v>0</v>
      </c>
      <c r="G156" s="17">
        <f>Allocators!I267</f>
        <v>1.8537337453709061E-2</v>
      </c>
      <c r="H156" s="17">
        <f>Allocators!J267</f>
        <v>0</v>
      </c>
      <c r="I156" s="17">
        <f>Allocators!K267</f>
        <v>0</v>
      </c>
      <c r="J156" s="17">
        <f>Allocators!L267</f>
        <v>0</v>
      </c>
      <c r="K156" s="17">
        <f>Allocators!M267</f>
        <v>8.2047287047851505E-4</v>
      </c>
      <c r="L156" s="17">
        <f>Allocators!N267</f>
        <v>0</v>
      </c>
      <c r="M156" s="17">
        <f>Allocators!O267</f>
        <v>0</v>
      </c>
      <c r="N156" s="17">
        <f>Allocators!P267</f>
        <v>0</v>
      </c>
      <c r="O156" s="17">
        <f>Allocators!Q267</f>
        <v>5.1592175371856022E-3</v>
      </c>
      <c r="P156" s="17">
        <f>Allocators!R267</f>
        <v>0</v>
      </c>
      <c r="Q156" s="17">
        <f>Allocators!S267</f>
        <v>8.4127616699942458E-5</v>
      </c>
      <c r="R156" s="17">
        <f>Allocators!T267</f>
        <v>1.8576657970210122E-3</v>
      </c>
      <c r="S156" s="17">
        <f>Allocators!U267</f>
        <v>4.6041581530892426E-4</v>
      </c>
    </row>
    <row r="157" spans="1:19">
      <c r="A157" s="23" t="str">
        <f>CONCATENATE(Allocators!A268," ",Allocators!B268)</f>
        <v>DIST_UGLINES ENERGY</v>
      </c>
      <c r="B157" s="17">
        <f>Allocators!D268</f>
        <v>0</v>
      </c>
      <c r="C157" s="17">
        <f>Allocators!E268</f>
        <v>0</v>
      </c>
      <c r="D157" s="17">
        <f>Allocators!F268</f>
        <v>0</v>
      </c>
      <c r="E157" s="17">
        <f>Allocators!G268</f>
        <v>0</v>
      </c>
      <c r="F157" s="17">
        <f>Allocators!H268</f>
        <v>0</v>
      </c>
      <c r="G157" s="17">
        <f>Allocators!I268</f>
        <v>0</v>
      </c>
      <c r="H157" s="17">
        <f>Allocators!J268</f>
        <v>0</v>
      </c>
      <c r="I157" s="17">
        <f>Allocators!K268</f>
        <v>0</v>
      </c>
      <c r="J157" s="17">
        <f>Allocators!L268</f>
        <v>0</v>
      </c>
      <c r="K157" s="17">
        <f>Allocators!M268</f>
        <v>0</v>
      </c>
      <c r="L157" s="17">
        <f>Allocators!N268</f>
        <v>0</v>
      </c>
      <c r="M157" s="17">
        <f>Allocators!O268</f>
        <v>0</v>
      </c>
      <c r="N157" s="17">
        <f>Allocators!P268</f>
        <v>0</v>
      </c>
      <c r="O157" s="17">
        <f>Allocators!Q268</f>
        <v>0</v>
      </c>
      <c r="P157" s="17">
        <f>Allocators!R268</f>
        <v>0</v>
      </c>
      <c r="Q157" s="17">
        <f>Allocators!S268</f>
        <v>0</v>
      </c>
      <c r="R157" s="17">
        <f>Allocators!T268</f>
        <v>0</v>
      </c>
      <c r="S157" s="17">
        <f>Allocators!U268</f>
        <v>0</v>
      </c>
    </row>
    <row r="158" spans="1:19">
      <c r="A158" s="23" t="str">
        <f>CONCATENATE(Allocators!A269," ",Allocators!B269)</f>
        <v>DIST_UGLINES CUSTOMER</v>
      </c>
      <c r="B158" s="17">
        <f>Allocators!D269</f>
        <v>0.45713053450894142</v>
      </c>
      <c r="C158" s="17">
        <f>Allocators!E269</f>
        <v>0.3680445281639399</v>
      </c>
      <c r="D158" s="17">
        <f>Allocators!F269</f>
        <v>8.704597663961626E-2</v>
      </c>
      <c r="E158" s="17">
        <f>Allocators!G269</f>
        <v>1.9778681354150479E-4</v>
      </c>
      <c r="F158" s="17">
        <f>Allocators!H269</f>
        <v>0</v>
      </c>
      <c r="G158" s="17">
        <f>Allocators!I269</f>
        <v>1.0284914304158248E-3</v>
      </c>
      <c r="H158" s="17">
        <f>Allocators!J269</f>
        <v>1.6953155446414696E-4</v>
      </c>
      <c r="I158" s="17">
        <f>Allocators!K269</f>
        <v>0</v>
      </c>
      <c r="J158" s="17">
        <f>Allocators!L269</f>
        <v>0</v>
      </c>
      <c r="K158" s="17">
        <f>Allocators!M269</f>
        <v>1.4127629538678912E-5</v>
      </c>
      <c r="L158" s="17">
        <f>Allocators!N269</f>
        <v>9.6067880863016616E-5</v>
      </c>
      <c r="M158" s="17">
        <f>Allocators!O269</f>
        <v>0</v>
      </c>
      <c r="N158" s="17">
        <f>Allocators!P269</f>
        <v>0</v>
      </c>
      <c r="O158" s="17">
        <f>Allocators!Q269</f>
        <v>3.588417902824444E-4</v>
      </c>
      <c r="P158" s="17">
        <f>Allocators!R269</f>
        <v>2.8255259077357832E-6</v>
      </c>
      <c r="Q158" s="17">
        <f>Allocators!S269</f>
        <v>2.2604207261886265E-5</v>
      </c>
      <c r="R158" s="17">
        <f>Allocators!T269</f>
        <v>0</v>
      </c>
      <c r="S158" s="17">
        <f>Allocators!U269</f>
        <v>1.4975287310999648E-4</v>
      </c>
    </row>
    <row r="159" spans="1:19">
      <c r="A159" s="23" t="str">
        <f>CONCATENATE(Allocators!A270," ",Allocators!B270)</f>
        <v>DIST_UGLINES TOTAL</v>
      </c>
      <c r="B159" s="17">
        <f>Allocators!D270</f>
        <v>0.99999999999999989</v>
      </c>
      <c r="C159" s="17">
        <f>Allocators!E270</f>
        <v>0.75454110687636256</v>
      </c>
      <c r="D159" s="17">
        <f>Allocators!F270</f>
        <v>0.17796177119105733</v>
      </c>
      <c r="E159" s="17">
        <f>Allocators!G270</f>
        <v>6.4507455987918266E-4</v>
      </c>
      <c r="F159" s="17">
        <f>Allocators!H270</f>
        <v>0</v>
      </c>
      <c r="G159" s="17">
        <f>Allocators!I270</f>
        <v>3.6094431245982807E-2</v>
      </c>
      <c r="H159" s="17">
        <f>Allocators!J270</f>
        <v>4.8616446612746349E-3</v>
      </c>
      <c r="I159" s="17">
        <f>Allocators!K270</f>
        <v>0</v>
      </c>
      <c r="J159" s="17">
        <f>Allocators!L270</f>
        <v>0</v>
      </c>
      <c r="K159" s="17">
        <f>Allocators!M270</f>
        <v>1.7772874242147207E-3</v>
      </c>
      <c r="L159" s="17">
        <f>Allocators!N270</f>
        <v>1.0999560780439345E-2</v>
      </c>
      <c r="M159" s="17">
        <f>Allocators!O270</f>
        <v>0</v>
      </c>
      <c r="N159" s="17">
        <f>Allocators!P270</f>
        <v>0</v>
      </c>
      <c r="O159" s="17">
        <f>Allocators!Q270</f>
        <v>1.0003643522789046E-2</v>
      </c>
      <c r="P159" s="17">
        <f>Allocators!R270</f>
        <v>1.1029641512748465E-4</v>
      </c>
      <c r="Q159" s="17">
        <f>Allocators!S270</f>
        <v>1.8390522735990957E-4</v>
      </c>
      <c r="R159" s="17">
        <f>Allocators!T270</f>
        <v>2.1405591666933074E-3</v>
      </c>
      <c r="S159" s="17">
        <f>Allocators!U270</f>
        <v>6.8071892881975665E-4</v>
      </c>
    </row>
    <row r="160" spans="1:19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</row>
    <row r="161" spans="1:19">
      <c r="A161" s="23" t="str">
        <f>CONCATENATE(Allocators!A717," ",Allocators!B717)</f>
        <v>EXP_OM_CUSTACCT PRODUCTION</v>
      </c>
      <c r="B161" s="17">
        <f>Allocators!D717</f>
        <v>0</v>
      </c>
      <c r="C161" s="17">
        <f>Allocators!E717</f>
        <v>0</v>
      </c>
      <c r="D161" s="17">
        <f>Allocators!F717</f>
        <v>0</v>
      </c>
      <c r="E161" s="17">
        <f>Allocators!G717</f>
        <v>0</v>
      </c>
      <c r="F161" s="17">
        <f>Allocators!H717</f>
        <v>0</v>
      </c>
      <c r="G161" s="17">
        <f>Allocators!I717</f>
        <v>0</v>
      </c>
      <c r="H161" s="17">
        <f>Allocators!J717</f>
        <v>0</v>
      </c>
      <c r="I161" s="17">
        <f>Allocators!K717</f>
        <v>0</v>
      </c>
      <c r="J161" s="17">
        <f>Allocators!L717</f>
        <v>0</v>
      </c>
      <c r="K161" s="17">
        <f>Allocators!M717</f>
        <v>0</v>
      </c>
      <c r="L161" s="17">
        <f>Allocators!N717</f>
        <v>0</v>
      </c>
      <c r="M161" s="17">
        <f>Allocators!O717</f>
        <v>0</v>
      </c>
      <c r="N161" s="17">
        <f>Allocators!P717</f>
        <v>0</v>
      </c>
      <c r="O161" s="17">
        <f>Allocators!Q717</f>
        <v>0</v>
      </c>
      <c r="P161" s="17">
        <f>Allocators!R717</f>
        <v>0</v>
      </c>
      <c r="Q161" s="17">
        <f>Allocators!S717</f>
        <v>0</v>
      </c>
      <c r="R161" s="17">
        <f>Allocators!T717</f>
        <v>0</v>
      </c>
      <c r="S161" s="17">
        <f>Allocators!U717</f>
        <v>0</v>
      </c>
    </row>
    <row r="162" spans="1:19">
      <c r="A162" s="23" t="str">
        <f>CONCATENATE(Allocators!A718," ",Allocators!B718)</f>
        <v>EXP_OM_CUSTACCT BULKTRAN</v>
      </c>
      <c r="B162" s="17">
        <f>Allocators!D718</f>
        <v>0</v>
      </c>
      <c r="C162" s="17">
        <f>Allocators!E718</f>
        <v>0</v>
      </c>
      <c r="D162" s="17">
        <f>Allocators!F718</f>
        <v>0</v>
      </c>
      <c r="E162" s="17">
        <f>Allocators!G718</f>
        <v>0</v>
      </c>
      <c r="F162" s="17">
        <f>Allocators!H718</f>
        <v>0</v>
      </c>
      <c r="G162" s="17">
        <f>Allocators!I718</f>
        <v>0</v>
      </c>
      <c r="H162" s="17">
        <f>Allocators!J718</f>
        <v>0</v>
      </c>
      <c r="I162" s="17">
        <f>Allocators!K718</f>
        <v>0</v>
      </c>
      <c r="J162" s="17">
        <f>Allocators!L718</f>
        <v>0</v>
      </c>
      <c r="K162" s="17">
        <f>Allocators!M718</f>
        <v>0</v>
      </c>
      <c r="L162" s="17">
        <f>Allocators!N718</f>
        <v>0</v>
      </c>
      <c r="M162" s="17">
        <f>Allocators!O718</f>
        <v>0</v>
      </c>
      <c r="N162" s="17">
        <f>Allocators!P718</f>
        <v>0</v>
      </c>
      <c r="O162" s="17">
        <f>Allocators!Q718</f>
        <v>0</v>
      </c>
      <c r="P162" s="17">
        <f>Allocators!R718</f>
        <v>0</v>
      </c>
      <c r="Q162" s="17">
        <f>Allocators!S718</f>
        <v>0</v>
      </c>
      <c r="R162" s="17">
        <f>Allocators!T718</f>
        <v>0</v>
      </c>
      <c r="S162" s="17">
        <f>Allocators!U718</f>
        <v>0</v>
      </c>
    </row>
    <row r="163" spans="1:19">
      <c r="A163" s="23" t="str">
        <f>CONCATENATE(Allocators!A719," ",Allocators!B719)</f>
        <v>EXP_OM_CUSTACCT SUBTRAN</v>
      </c>
      <c r="B163" s="17">
        <f>Allocators!D719</f>
        <v>0</v>
      </c>
      <c r="C163" s="17">
        <f>Allocators!E719</f>
        <v>0</v>
      </c>
      <c r="D163" s="17">
        <f>Allocators!F719</f>
        <v>0</v>
      </c>
      <c r="E163" s="17">
        <f>Allocators!G719</f>
        <v>0</v>
      </c>
      <c r="F163" s="17">
        <f>Allocators!H719</f>
        <v>0</v>
      </c>
      <c r="G163" s="17">
        <f>Allocators!I719</f>
        <v>0</v>
      </c>
      <c r="H163" s="17">
        <f>Allocators!J719</f>
        <v>0</v>
      </c>
      <c r="I163" s="17">
        <f>Allocators!K719</f>
        <v>0</v>
      </c>
      <c r="J163" s="17">
        <f>Allocators!L719</f>
        <v>0</v>
      </c>
      <c r="K163" s="17">
        <f>Allocators!M719</f>
        <v>0</v>
      </c>
      <c r="L163" s="17">
        <f>Allocators!N719</f>
        <v>0</v>
      </c>
      <c r="M163" s="17">
        <f>Allocators!O719</f>
        <v>0</v>
      </c>
      <c r="N163" s="17">
        <f>Allocators!P719</f>
        <v>0</v>
      </c>
      <c r="O163" s="17">
        <f>Allocators!Q719</f>
        <v>0</v>
      </c>
      <c r="P163" s="17">
        <f>Allocators!R719</f>
        <v>0</v>
      </c>
      <c r="Q163" s="17">
        <f>Allocators!S719</f>
        <v>0</v>
      </c>
      <c r="R163" s="17">
        <f>Allocators!T719</f>
        <v>0</v>
      </c>
      <c r="S163" s="17">
        <f>Allocators!U719</f>
        <v>0</v>
      </c>
    </row>
    <row r="164" spans="1:19">
      <c r="A164" s="23" t="str">
        <f>CONCATENATE(Allocators!A720," ",Allocators!B720)</f>
        <v>EXP_OM_CUSTACCT DISTPRI</v>
      </c>
      <c r="B164" s="17">
        <f>Allocators!D720</f>
        <v>0</v>
      </c>
      <c r="C164" s="17">
        <f>Allocators!E720</f>
        <v>0</v>
      </c>
      <c r="D164" s="17">
        <f>Allocators!F720</f>
        <v>0</v>
      </c>
      <c r="E164" s="17">
        <f>Allocators!G720</f>
        <v>0</v>
      </c>
      <c r="F164" s="17">
        <f>Allocators!H720</f>
        <v>0</v>
      </c>
      <c r="G164" s="17">
        <f>Allocators!I720</f>
        <v>0</v>
      </c>
      <c r="H164" s="17">
        <f>Allocators!J720</f>
        <v>0</v>
      </c>
      <c r="I164" s="17">
        <f>Allocators!K720</f>
        <v>0</v>
      </c>
      <c r="J164" s="17">
        <f>Allocators!L720</f>
        <v>0</v>
      </c>
      <c r="K164" s="17">
        <f>Allocators!M720</f>
        <v>0</v>
      </c>
      <c r="L164" s="17">
        <f>Allocators!N720</f>
        <v>0</v>
      </c>
      <c r="M164" s="17">
        <f>Allocators!O720</f>
        <v>0</v>
      </c>
      <c r="N164" s="17">
        <f>Allocators!P720</f>
        <v>0</v>
      </c>
      <c r="O164" s="17">
        <f>Allocators!Q720</f>
        <v>0</v>
      </c>
      <c r="P164" s="17">
        <f>Allocators!R720</f>
        <v>0</v>
      </c>
      <c r="Q164" s="17">
        <f>Allocators!S720</f>
        <v>0</v>
      </c>
      <c r="R164" s="17">
        <f>Allocators!T720</f>
        <v>0</v>
      </c>
      <c r="S164" s="17">
        <f>Allocators!U720</f>
        <v>0</v>
      </c>
    </row>
    <row r="165" spans="1:19">
      <c r="A165" s="23" t="str">
        <f>CONCATENATE(Allocators!A721," ",Allocators!B721)</f>
        <v>EXP_OM_CUSTACCT DISTSEC</v>
      </c>
      <c r="B165" s="17">
        <f>Allocators!D721</f>
        <v>0</v>
      </c>
      <c r="C165" s="17">
        <f>Allocators!E721</f>
        <v>0</v>
      </c>
      <c r="D165" s="17">
        <f>Allocators!F721</f>
        <v>0</v>
      </c>
      <c r="E165" s="17">
        <f>Allocators!G721</f>
        <v>0</v>
      </c>
      <c r="F165" s="17">
        <f>Allocators!H721</f>
        <v>0</v>
      </c>
      <c r="G165" s="17">
        <f>Allocators!I721</f>
        <v>0</v>
      </c>
      <c r="H165" s="17">
        <f>Allocators!J721</f>
        <v>0</v>
      </c>
      <c r="I165" s="17">
        <f>Allocators!K721</f>
        <v>0</v>
      </c>
      <c r="J165" s="17">
        <f>Allocators!L721</f>
        <v>0</v>
      </c>
      <c r="K165" s="17">
        <f>Allocators!M721</f>
        <v>0</v>
      </c>
      <c r="L165" s="17">
        <f>Allocators!N721</f>
        <v>0</v>
      </c>
      <c r="M165" s="17">
        <f>Allocators!O721</f>
        <v>0</v>
      </c>
      <c r="N165" s="17">
        <f>Allocators!P721</f>
        <v>0</v>
      </c>
      <c r="O165" s="17">
        <f>Allocators!Q721</f>
        <v>0</v>
      </c>
      <c r="P165" s="17">
        <f>Allocators!R721</f>
        <v>0</v>
      </c>
      <c r="Q165" s="17">
        <f>Allocators!S721</f>
        <v>0</v>
      </c>
      <c r="R165" s="17">
        <f>Allocators!T721</f>
        <v>0</v>
      </c>
      <c r="S165" s="17">
        <f>Allocators!U721</f>
        <v>0</v>
      </c>
    </row>
    <row r="166" spans="1:19">
      <c r="A166" s="23" t="str">
        <f>CONCATENATE(Allocators!A722," ",Allocators!B722)</f>
        <v>EXP_OM_CUSTACCT ENERGY</v>
      </c>
      <c r="B166" s="17">
        <f>Allocators!D722</f>
        <v>0</v>
      </c>
      <c r="C166" s="17">
        <f>Allocators!E722</f>
        <v>0</v>
      </c>
      <c r="D166" s="17">
        <f>Allocators!F722</f>
        <v>0</v>
      </c>
      <c r="E166" s="17">
        <f>Allocators!G722</f>
        <v>0</v>
      </c>
      <c r="F166" s="17">
        <f>Allocators!H722</f>
        <v>0</v>
      </c>
      <c r="G166" s="17">
        <f>Allocators!I722</f>
        <v>0</v>
      </c>
      <c r="H166" s="17">
        <f>Allocators!J722</f>
        <v>0</v>
      </c>
      <c r="I166" s="17">
        <f>Allocators!K722</f>
        <v>0</v>
      </c>
      <c r="J166" s="17">
        <f>Allocators!L722</f>
        <v>0</v>
      </c>
      <c r="K166" s="17">
        <f>Allocators!M722</f>
        <v>0</v>
      </c>
      <c r="L166" s="17">
        <f>Allocators!N722</f>
        <v>0</v>
      </c>
      <c r="M166" s="17">
        <f>Allocators!O722</f>
        <v>0</v>
      </c>
      <c r="N166" s="17">
        <f>Allocators!P722</f>
        <v>0</v>
      </c>
      <c r="O166" s="17">
        <f>Allocators!Q722</f>
        <v>0</v>
      </c>
      <c r="P166" s="17">
        <f>Allocators!R722</f>
        <v>0</v>
      </c>
      <c r="Q166" s="17">
        <f>Allocators!S722</f>
        <v>0</v>
      </c>
      <c r="R166" s="17">
        <f>Allocators!T722</f>
        <v>0</v>
      </c>
      <c r="S166" s="17">
        <f>Allocators!U722</f>
        <v>0</v>
      </c>
    </row>
    <row r="167" spans="1:19">
      <c r="A167" s="23" t="str">
        <f>CONCATENATE(Allocators!A723," ",Allocators!B723)</f>
        <v>EXP_OM_CUSTACCT CUSTOMER</v>
      </c>
      <c r="B167" s="17">
        <f>Allocators!D723</f>
        <v>0.99999999999999967</v>
      </c>
      <c r="C167" s="17">
        <f>Allocators!E723</f>
        <v>0.83678125655847291</v>
      </c>
      <c r="D167" s="17">
        <f>Allocators!F723</f>
        <v>0.16167384943125473</v>
      </c>
      <c r="E167" s="17">
        <f>Allocators!G723</f>
        <v>3.7454219026986839E-4</v>
      </c>
      <c r="F167" s="17">
        <f>Allocators!H723</f>
        <v>1.629303858845974E-5</v>
      </c>
      <c r="G167" s="17">
        <f>Allocators!I723</f>
        <v>2.0272024539754081E-3</v>
      </c>
      <c r="H167" s="17">
        <f>Allocators!J723</f>
        <v>3.4060345664408927E-4</v>
      </c>
      <c r="I167" s="17">
        <f>Allocators!K723</f>
        <v>3.9619478891108322E-5</v>
      </c>
      <c r="J167" s="17">
        <f>Allocators!L723</f>
        <v>1.1431842588604368E-5</v>
      </c>
      <c r="K167" s="17">
        <f>Allocators!M723</f>
        <v>2.9256042920562482E-5</v>
      </c>
      <c r="L167" s="17">
        <f>Allocators!N723</f>
        <v>2.0043057850205131E-4</v>
      </c>
      <c r="M167" s="17">
        <f>Allocators!O723</f>
        <v>1.0001930416652216E-4</v>
      </c>
      <c r="N167" s="17">
        <f>Allocators!P723</f>
        <v>1.7788807853741662E-5</v>
      </c>
      <c r="O167" s="17">
        <f>Allocators!Q723</f>
        <v>6.8022694069306319E-4</v>
      </c>
      <c r="P167" s="17">
        <f>Allocators!R723</f>
        <v>5.5022399706904813E-6</v>
      </c>
      <c r="Q167" s="17">
        <f>Allocators!S723</f>
        <v>4.0207048418729654E-5</v>
      </c>
      <c r="R167" s="17">
        <f>Allocators!T723</f>
        <v>-2.5825878402063462E-3</v>
      </c>
      <c r="S167" s="17">
        <f>Allocators!U723</f>
        <v>2.443584269958797E-4</v>
      </c>
    </row>
    <row r="168" spans="1:19">
      <c r="A168" s="23" t="str">
        <f>CONCATENATE(Allocators!A724," ",Allocators!B724)</f>
        <v>EXP_OM_CUSTACCT TOTAL</v>
      </c>
      <c r="B168" s="17">
        <f>Allocators!D724</f>
        <v>0.99999999999999967</v>
      </c>
      <c r="C168" s="17">
        <f>Allocators!E724</f>
        <v>0.83678125655847291</v>
      </c>
      <c r="D168" s="17">
        <f>Allocators!F724</f>
        <v>0.16167384943125473</v>
      </c>
      <c r="E168" s="17">
        <f>Allocators!G724</f>
        <v>3.7454219026986839E-4</v>
      </c>
      <c r="F168" s="17">
        <f>Allocators!H724</f>
        <v>1.629303858845974E-5</v>
      </c>
      <c r="G168" s="17">
        <f>Allocators!I724</f>
        <v>2.0272024539754081E-3</v>
      </c>
      <c r="H168" s="17">
        <f>Allocators!J724</f>
        <v>3.4060345664408927E-4</v>
      </c>
      <c r="I168" s="17">
        <f>Allocators!K724</f>
        <v>3.9619478891108322E-5</v>
      </c>
      <c r="J168" s="17">
        <f>Allocators!L724</f>
        <v>1.1431842588604368E-5</v>
      </c>
      <c r="K168" s="17">
        <f>Allocators!M724</f>
        <v>2.9256042920562482E-5</v>
      </c>
      <c r="L168" s="17">
        <f>Allocators!N724</f>
        <v>2.0043057850205131E-4</v>
      </c>
      <c r="M168" s="17">
        <f>Allocators!O724</f>
        <v>1.0001930416652216E-4</v>
      </c>
      <c r="N168" s="17">
        <f>Allocators!P724</f>
        <v>1.7788807853741662E-5</v>
      </c>
      <c r="O168" s="17">
        <f>Allocators!Q724</f>
        <v>6.8022694069306319E-4</v>
      </c>
      <c r="P168" s="17">
        <f>Allocators!R724</f>
        <v>5.5022399706904813E-6</v>
      </c>
      <c r="Q168" s="17">
        <f>Allocators!S724</f>
        <v>4.0207048418729654E-5</v>
      </c>
      <c r="R168" s="17">
        <f>Allocators!T724</f>
        <v>-2.5825878402063462E-3</v>
      </c>
      <c r="S168" s="17">
        <f>Allocators!U724</f>
        <v>2.443584269958797E-4</v>
      </c>
    </row>
    <row r="169" spans="1:19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</row>
    <row r="170" spans="1:19">
      <c r="A170" s="23" t="str">
        <f>CONCATENATE(Allocators!A736," ",Allocators!B736)</f>
        <v>EXP_OM_CUSTSERV PRODUCTION</v>
      </c>
      <c r="B170" s="17">
        <f>Allocators!D736</f>
        <v>0</v>
      </c>
      <c r="C170" s="17">
        <f>Allocators!E736</f>
        <v>0</v>
      </c>
      <c r="D170" s="17">
        <f>Allocators!F736</f>
        <v>0</v>
      </c>
      <c r="E170" s="17">
        <f>Allocators!G736</f>
        <v>0</v>
      </c>
      <c r="F170" s="17">
        <f>Allocators!H736</f>
        <v>0</v>
      </c>
      <c r="G170" s="17">
        <f>Allocators!I736</f>
        <v>0</v>
      </c>
      <c r="H170" s="17">
        <f>Allocators!J736</f>
        <v>0</v>
      </c>
      <c r="I170" s="17">
        <f>Allocators!K736</f>
        <v>0</v>
      </c>
      <c r="J170" s="17">
        <f>Allocators!L736</f>
        <v>0</v>
      </c>
      <c r="K170" s="17">
        <f>Allocators!M736</f>
        <v>0</v>
      </c>
      <c r="L170" s="17">
        <f>Allocators!N736</f>
        <v>0</v>
      </c>
      <c r="M170" s="17">
        <f>Allocators!O736</f>
        <v>0</v>
      </c>
      <c r="N170" s="17">
        <f>Allocators!P736</f>
        <v>0</v>
      </c>
      <c r="O170" s="17">
        <f>Allocators!Q736</f>
        <v>0</v>
      </c>
      <c r="P170" s="17">
        <f>Allocators!R736</f>
        <v>0</v>
      </c>
      <c r="Q170" s="17">
        <f>Allocators!S736</f>
        <v>0</v>
      </c>
      <c r="R170" s="17">
        <f>Allocators!T736</f>
        <v>0</v>
      </c>
      <c r="S170" s="17">
        <f>Allocators!U736</f>
        <v>0</v>
      </c>
    </row>
    <row r="171" spans="1:19">
      <c r="A171" s="23" t="str">
        <f>CONCATENATE(Allocators!A737," ",Allocators!B737)</f>
        <v>EXP_OM_CUSTSERV BULKTRAN</v>
      </c>
      <c r="B171" s="17">
        <f>Allocators!D737</f>
        <v>0</v>
      </c>
      <c r="C171" s="17">
        <f>Allocators!E737</f>
        <v>0</v>
      </c>
      <c r="D171" s="17">
        <f>Allocators!F737</f>
        <v>0</v>
      </c>
      <c r="E171" s="17">
        <f>Allocators!G737</f>
        <v>0</v>
      </c>
      <c r="F171" s="17">
        <f>Allocators!H737</f>
        <v>0</v>
      </c>
      <c r="G171" s="17">
        <f>Allocators!I737</f>
        <v>0</v>
      </c>
      <c r="H171" s="17">
        <f>Allocators!J737</f>
        <v>0</v>
      </c>
      <c r="I171" s="17">
        <f>Allocators!K737</f>
        <v>0</v>
      </c>
      <c r="J171" s="17">
        <f>Allocators!L737</f>
        <v>0</v>
      </c>
      <c r="K171" s="17">
        <f>Allocators!M737</f>
        <v>0</v>
      </c>
      <c r="L171" s="17">
        <f>Allocators!N737</f>
        <v>0</v>
      </c>
      <c r="M171" s="17">
        <f>Allocators!O737</f>
        <v>0</v>
      </c>
      <c r="N171" s="17">
        <f>Allocators!P737</f>
        <v>0</v>
      </c>
      <c r="O171" s="17">
        <f>Allocators!Q737</f>
        <v>0</v>
      </c>
      <c r="P171" s="17">
        <f>Allocators!R737</f>
        <v>0</v>
      </c>
      <c r="Q171" s="17">
        <f>Allocators!S737</f>
        <v>0</v>
      </c>
      <c r="R171" s="17">
        <f>Allocators!T737</f>
        <v>0</v>
      </c>
      <c r="S171" s="17">
        <f>Allocators!U737</f>
        <v>0</v>
      </c>
    </row>
    <row r="172" spans="1:19">
      <c r="A172" s="23" t="str">
        <f>CONCATENATE(Allocators!A738," ",Allocators!B738)</f>
        <v>EXP_OM_CUSTSERV SUBTRAN</v>
      </c>
      <c r="B172" s="17">
        <f>Allocators!D738</f>
        <v>0</v>
      </c>
      <c r="C172" s="17">
        <f>Allocators!E738</f>
        <v>0</v>
      </c>
      <c r="D172" s="17">
        <f>Allocators!F738</f>
        <v>0</v>
      </c>
      <c r="E172" s="17">
        <f>Allocators!G738</f>
        <v>0</v>
      </c>
      <c r="F172" s="17">
        <f>Allocators!H738</f>
        <v>0</v>
      </c>
      <c r="G172" s="17">
        <f>Allocators!I738</f>
        <v>0</v>
      </c>
      <c r="H172" s="17">
        <f>Allocators!J738</f>
        <v>0</v>
      </c>
      <c r="I172" s="17">
        <f>Allocators!K738</f>
        <v>0</v>
      </c>
      <c r="J172" s="17">
        <f>Allocators!L738</f>
        <v>0</v>
      </c>
      <c r="K172" s="17">
        <f>Allocators!M738</f>
        <v>0</v>
      </c>
      <c r="L172" s="17">
        <f>Allocators!N738</f>
        <v>0</v>
      </c>
      <c r="M172" s="17">
        <f>Allocators!O738</f>
        <v>0</v>
      </c>
      <c r="N172" s="17">
        <f>Allocators!P738</f>
        <v>0</v>
      </c>
      <c r="O172" s="17">
        <f>Allocators!Q738</f>
        <v>0</v>
      </c>
      <c r="P172" s="17">
        <f>Allocators!R738</f>
        <v>0</v>
      </c>
      <c r="Q172" s="17">
        <f>Allocators!S738</f>
        <v>0</v>
      </c>
      <c r="R172" s="17">
        <f>Allocators!T738</f>
        <v>0</v>
      </c>
      <c r="S172" s="17">
        <f>Allocators!U738</f>
        <v>0</v>
      </c>
    </row>
    <row r="173" spans="1:19">
      <c r="A173" s="23" t="str">
        <f>CONCATENATE(Allocators!A739," ",Allocators!B739)</f>
        <v>EXP_OM_CUSTSERV DISTPRI</v>
      </c>
      <c r="B173" s="17">
        <f>Allocators!D739</f>
        <v>0</v>
      </c>
      <c r="C173" s="17">
        <f>Allocators!E739</f>
        <v>0</v>
      </c>
      <c r="D173" s="17">
        <f>Allocators!F739</f>
        <v>0</v>
      </c>
      <c r="E173" s="17">
        <f>Allocators!G739</f>
        <v>0</v>
      </c>
      <c r="F173" s="17">
        <f>Allocators!H739</f>
        <v>0</v>
      </c>
      <c r="G173" s="17">
        <f>Allocators!I739</f>
        <v>0</v>
      </c>
      <c r="H173" s="17">
        <f>Allocators!J739</f>
        <v>0</v>
      </c>
      <c r="I173" s="17">
        <f>Allocators!K739</f>
        <v>0</v>
      </c>
      <c r="J173" s="17">
        <f>Allocators!L739</f>
        <v>0</v>
      </c>
      <c r="K173" s="17">
        <f>Allocators!M739</f>
        <v>0</v>
      </c>
      <c r="L173" s="17">
        <f>Allocators!N739</f>
        <v>0</v>
      </c>
      <c r="M173" s="17">
        <f>Allocators!O739</f>
        <v>0</v>
      </c>
      <c r="N173" s="17">
        <f>Allocators!P739</f>
        <v>0</v>
      </c>
      <c r="O173" s="17">
        <f>Allocators!Q739</f>
        <v>0</v>
      </c>
      <c r="P173" s="17">
        <f>Allocators!R739</f>
        <v>0</v>
      </c>
      <c r="Q173" s="17">
        <f>Allocators!S739</f>
        <v>0</v>
      </c>
      <c r="R173" s="17">
        <f>Allocators!T739</f>
        <v>0</v>
      </c>
      <c r="S173" s="17">
        <f>Allocators!U739</f>
        <v>0</v>
      </c>
    </row>
    <row r="174" spans="1:19">
      <c r="A174" s="23" t="str">
        <f>CONCATENATE(Allocators!A740," ",Allocators!B740)</f>
        <v>EXP_OM_CUSTSERV DISTSEC</v>
      </c>
      <c r="B174" s="17">
        <f>Allocators!D740</f>
        <v>0</v>
      </c>
      <c r="C174" s="17">
        <f>Allocators!E740</f>
        <v>0</v>
      </c>
      <c r="D174" s="17">
        <f>Allocators!F740</f>
        <v>0</v>
      </c>
      <c r="E174" s="17">
        <f>Allocators!G740</f>
        <v>0</v>
      </c>
      <c r="F174" s="17">
        <f>Allocators!H740</f>
        <v>0</v>
      </c>
      <c r="G174" s="17">
        <f>Allocators!I740</f>
        <v>0</v>
      </c>
      <c r="H174" s="17">
        <f>Allocators!J740</f>
        <v>0</v>
      </c>
      <c r="I174" s="17">
        <f>Allocators!K740</f>
        <v>0</v>
      </c>
      <c r="J174" s="17">
        <f>Allocators!L740</f>
        <v>0</v>
      </c>
      <c r="K174" s="17">
        <f>Allocators!M740</f>
        <v>0</v>
      </c>
      <c r="L174" s="17">
        <f>Allocators!N740</f>
        <v>0</v>
      </c>
      <c r="M174" s="17">
        <f>Allocators!O740</f>
        <v>0</v>
      </c>
      <c r="N174" s="17">
        <f>Allocators!P740</f>
        <v>0</v>
      </c>
      <c r="O174" s="17">
        <f>Allocators!Q740</f>
        <v>0</v>
      </c>
      <c r="P174" s="17">
        <f>Allocators!R740</f>
        <v>0</v>
      </c>
      <c r="Q174" s="17">
        <f>Allocators!S740</f>
        <v>0</v>
      </c>
      <c r="R174" s="17">
        <f>Allocators!T740</f>
        <v>0</v>
      </c>
      <c r="S174" s="17">
        <f>Allocators!U740</f>
        <v>0</v>
      </c>
    </row>
    <row r="175" spans="1:19">
      <c r="A175" s="23" t="str">
        <f>CONCATENATE(Allocators!A741," ",Allocators!B741)</f>
        <v>EXP_OM_CUSTSERV ENERGY</v>
      </c>
      <c r="B175" s="17">
        <f>Allocators!D741</f>
        <v>0</v>
      </c>
      <c r="C175" s="17">
        <f>Allocators!E741</f>
        <v>0</v>
      </c>
      <c r="D175" s="17">
        <f>Allocators!F741</f>
        <v>0</v>
      </c>
      <c r="E175" s="17">
        <f>Allocators!G741</f>
        <v>0</v>
      </c>
      <c r="F175" s="17">
        <f>Allocators!H741</f>
        <v>0</v>
      </c>
      <c r="G175" s="17">
        <f>Allocators!I741</f>
        <v>0</v>
      </c>
      <c r="H175" s="17">
        <f>Allocators!J741</f>
        <v>0</v>
      </c>
      <c r="I175" s="17">
        <f>Allocators!K741</f>
        <v>0</v>
      </c>
      <c r="J175" s="17">
        <f>Allocators!L741</f>
        <v>0</v>
      </c>
      <c r="K175" s="17">
        <f>Allocators!M741</f>
        <v>0</v>
      </c>
      <c r="L175" s="17">
        <f>Allocators!N741</f>
        <v>0</v>
      </c>
      <c r="M175" s="17">
        <f>Allocators!O741</f>
        <v>0</v>
      </c>
      <c r="N175" s="17">
        <f>Allocators!P741</f>
        <v>0</v>
      </c>
      <c r="O175" s="17">
        <f>Allocators!Q741</f>
        <v>0</v>
      </c>
      <c r="P175" s="17">
        <f>Allocators!R741</f>
        <v>0</v>
      </c>
      <c r="Q175" s="17">
        <f>Allocators!S741</f>
        <v>0</v>
      </c>
      <c r="R175" s="17">
        <f>Allocators!T741</f>
        <v>0</v>
      </c>
      <c r="S175" s="17">
        <f>Allocators!U741</f>
        <v>0</v>
      </c>
    </row>
    <row r="176" spans="1:19">
      <c r="A176" s="23" t="str">
        <f>CONCATENATE(Allocators!A742," ",Allocators!B742)</f>
        <v>EXP_OM_CUSTSERV CUSTOMER</v>
      </c>
      <c r="B176" s="17">
        <f>Allocators!D742</f>
        <v>1.0000000000000002</v>
      </c>
      <c r="C176" s="17">
        <f>Allocators!E742</f>
        <v>0.62674480707882851</v>
      </c>
      <c r="D176" s="17">
        <f>Allocators!F742</f>
        <v>0.14823101462245766</v>
      </c>
      <c r="E176" s="17">
        <f>Allocators!G742</f>
        <v>3.368121213870885E-4</v>
      </c>
      <c r="F176" s="17">
        <f>Allocators!H742</f>
        <v>1.4434805202303794E-5</v>
      </c>
      <c r="G176" s="17">
        <f>Allocators!I742</f>
        <v>1.7514230312128602E-3</v>
      </c>
      <c r="H176" s="17">
        <f>Allocators!J742</f>
        <v>2.8869610404607586E-4</v>
      </c>
      <c r="I176" s="17">
        <f>Allocators!K742</f>
        <v>3.3681212138708846E-5</v>
      </c>
      <c r="J176" s="17">
        <f>Allocators!L742</f>
        <v>9.6232034682025297E-6</v>
      </c>
      <c r="K176" s="17">
        <f>Allocators!M742</f>
        <v>2.4058008670506322E-5</v>
      </c>
      <c r="L176" s="17">
        <f>Allocators!N742</f>
        <v>1.6359445895944302E-4</v>
      </c>
      <c r="M176" s="17">
        <f>Allocators!O742</f>
        <v>8.179722947972151E-5</v>
      </c>
      <c r="N176" s="17">
        <f>Allocators!P742</f>
        <v>1.4434805202303794E-5</v>
      </c>
      <c r="O176" s="17">
        <f>Allocators!Q742</f>
        <v>6.1107342023086059E-4</v>
      </c>
      <c r="P176" s="17">
        <f>Allocators!R742</f>
        <v>4.8116017341012649E-6</v>
      </c>
      <c r="Q176" s="17">
        <f>Allocators!S742</f>
        <v>3.8492813872810119E-5</v>
      </c>
      <c r="R176" s="17">
        <f>Allocators!T742</f>
        <v>0.22139623059120148</v>
      </c>
      <c r="S176" s="17">
        <f>Allocators!U742</f>
        <v>2.5501489190736705E-4</v>
      </c>
    </row>
    <row r="177" spans="1:19">
      <c r="A177" s="23" t="str">
        <f>CONCATENATE(Allocators!A743," ",Allocators!B743)</f>
        <v>EXP_OM_CUSTSERV TOTAL</v>
      </c>
      <c r="B177" s="17">
        <f>Allocators!D743</f>
        <v>1.0000000000000002</v>
      </c>
      <c r="C177" s="17">
        <f>Allocators!E743</f>
        <v>0.62674480707882851</v>
      </c>
      <c r="D177" s="17">
        <f>Allocators!F743</f>
        <v>0.14823101462245766</v>
      </c>
      <c r="E177" s="17">
        <f>Allocators!G743</f>
        <v>3.368121213870885E-4</v>
      </c>
      <c r="F177" s="17">
        <f>Allocators!H743</f>
        <v>1.4434805202303794E-5</v>
      </c>
      <c r="G177" s="17">
        <f>Allocators!I743</f>
        <v>1.7514230312128602E-3</v>
      </c>
      <c r="H177" s="17">
        <f>Allocators!J743</f>
        <v>2.8869610404607586E-4</v>
      </c>
      <c r="I177" s="17">
        <f>Allocators!K743</f>
        <v>3.3681212138708846E-5</v>
      </c>
      <c r="J177" s="17">
        <f>Allocators!L743</f>
        <v>9.6232034682025297E-6</v>
      </c>
      <c r="K177" s="17">
        <f>Allocators!M743</f>
        <v>2.4058008670506322E-5</v>
      </c>
      <c r="L177" s="17">
        <f>Allocators!N743</f>
        <v>1.6359445895944302E-4</v>
      </c>
      <c r="M177" s="17">
        <f>Allocators!O743</f>
        <v>8.179722947972151E-5</v>
      </c>
      <c r="N177" s="17">
        <f>Allocators!P743</f>
        <v>1.4434805202303794E-5</v>
      </c>
      <c r="O177" s="17">
        <f>Allocators!Q743</f>
        <v>6.1107342023086059E-4</v>
      </c>
      <c r="P177" s="17">
        <f>Allocators!R743</f>
        <v>4.8116017341012649E-6</v>
      </c>
      <c r="Q177" s="17">
        <f>Allocators!S743</f>
        <v>3.8492813872810119E-5</v>
      </c>
      <c r="R177" s="17">
        <f>Allocators!T743</f>
        <v>0.22139623059120148</v>
      </c>
      <c r="S177" s="17">
        <f>Allocators!U743</f>
        <v>2.5501489190736705E-4</v>
      </c>
    </row>
    <row r="178" spans="1:19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</row>
    <row r="179" spans="1:19">
      <c r="A179" s="23" t="str">
        <f>CONCATENATE(Allocators!A666," ",Allocators!B666)</f>
        <v>EXP_OM_DIST PRODUCTION</v>
      </c>
      <c r="B179" s="17">
        <f>Allocators!D666</f>
        <v>0</v>
      </c>
      <c r="C179" s="17">
        <f>Allocators!E666</f>
        <v>0</v>
      </c>
      <c r="D179" s="17">
        <f>Allocators!F666</f>
        <v>0</v>
      </c>
      <c r="E179" s="17">
        <f>Allocators!G666</f>
        <v>0</v>
      </c>
      <c r="F179" s="17">
        <f>Allocators!H666</f>
        <v>0</v>
      </c>
      <c r="G179" s="17">
        <f>Allocators!I666</f>
        <v>0</v>
      </c>
      <c r="H179" s="17">
        <f>Allocators!J666</f>
        <v>0</v>
      </c>
      <c r="I179" s="17">
        <f>Allocators!K666</f>
        <v>0</v>
      </c>
      <c r="J179" s="17">
        <f>Allocators!L666</f>
        <v>0</v>
      </c>
      <c r="K179" s="17">
        <f>Allocators!M666</f>
        <v>0</v>
      </c>
      <c r="L179" s="17">
        <f>Allocators!N666</f>
        <v>0</v>
      </c>
      <c r="M179" s="17">
        <f>Allocators!O666</f>
        <v>0</v>
      </c>
      <c r="N179" s="17">
        <f>Allocators!P666</f>
        <v>0</v>
      </c>
      <c r="O179" s="17">
        <f>Allocators!Q666</f>
        <v>0</v>
      </c>
      <c r="P179" s="17">
        <f>Allocators!R666</f>
        <v>0</v>
      </c>
      <c r="Q179" s="17">
        <f>Allocators!S666</f>
        <v>0</v>
      </c>
      <c r="R179" s="17">
        <f>Allocators!T666</f>
        <v>0</v>
      </c>
      <c r="S179" s="17">
        <f>Allocators!U666</f>
        <v>0</v>
      </c>
    </row>
    <row r="180" spans="1:19">
      <c r="A180" s="23" t="str">
        <f>CONCATENATE(Allocators!A667," ",Allocators!B667)</f>
        <v>EXP_OM_DIST BULKTRAN</v>
      </c>
      <c r="B180" s="17">
        <f>Allocators!D667</f>
        <v>0</v>
      </c>
      <c r="C180" s="17">
        <f>Allocators!E667</f>
        <v>0</v>
      </c>
      <c r="D180" s="17">
        <f>Allocators!F667</f>
        <v>0</v>
      </c>
      <c r="E180" s="17">
        <f>Allocators!G667</f>
        <v>0</v>
      </c>
      <c r="F180" s="17">
        <f>Allocators!H667</f>
        <v>0</v>
      </c>
      <c r="G180" s="17">
        <f>Allocators!I667</f>
        <v>0</v>
      </c>
      <c r="H180" s="17">
        <f>Allocators!J667</f>
        <v>0</v>
      </c>
      <c r="I180" s="17">
        <f>Allocators!K667</f>
        <v>0</v>
      </c>
      <c r="J180" s="17">
        <f>Allocators!L667</f>
        <v>0</v>
      </c>
      <c r="K180" s="17">
        <f>Allocators!M667</f>
        <v>0</v>
      </c>
      <c r="L180" s="17">
        <f>Allocators!N667</f>
        <v>0</v>
      </c>
      <c r="M180" s="17">
        <f>Allocators!O667</f>
        <v>0</v>
      </c>
      <c r="N180" s="17">
        <f>Allocators!P667</f>
        <v>0</v>
      </c>
      <c r="O180" s="17">
        <f>Allocators!Q667</f>
        <v>0</v>
      </c>
      <c r="P180" s="17">
        <f>Allocators!R667</f>
        <v>0</v>
      </c>
      <c r="Q180" s="17">
        <f>Allocators!S667</f>
        <v>0</v>
      </c>
      <c r="R180" s="17">
        <f>Allocators!T667</f>
        <v>0</v>
      </c>
      <c r="S180" s="17">
        <f>Allocators!U667</f>
        <v>0</v>
      </c>
    </row>
    <row r="181" spans="1:19">
      <c r="A181" s="23" t="str">
        <f>CONCATENATE(Allocators!A668," ",Allocators!B668)</f>
        <v>EXP_OM_DIST SUBTRAN</v>
      </c>
      <c r="B181" s="17">
        <f>Allocators!D668</f>
        <v>0</v>
      </c>
      <c r="C181" s="17">
        <f>Allocators!E668</f>
        <v>0</v>
      </c>
      <c r="D181" s="17">
        <f>Allocators!F668</f>
        <v>0</v>
      </c>
      <c r="E181" s="17">
        <f>Allocators!G668</f>
        <v>0</v>
      </c>
      <c r="F181" s="17">
        <f>Allocators!H668</f>
        <v>0</v>
      </c>
      <c r="G181" s="17">
        <f>Allocators!I668</f>
        <v>0</v>
      </c>
      <c r="H181" s="17">
        <f>Allocators!J668</f>
        <v>0</v>
      </c>
      <c r="I181" s="17">
        <f>Allocators!K668</f>
        <v>0</v>
      </c>
      <c r="J181" s="17">
        <f>Allocators!L668</f>
        <v>0</v>
      </c>
      <c r="K181" s="17">
        <f>Allocators!M668</f>
        <v>0</v>
      </c>
      <c r="L181" s="17">
        <f>Allocators!N668</f>
        <v>0</v>
      </c>
      <c r="M181" s="17">
        <f>Allocators!O668</f>
        <v>0</v>
      </c>
      <c r="N181" s="17">
        <f>Allocators!P668</f>
        <v>0</v>
      </c>
      <c r="O181" s="17">
        <f>Allocators!Q668</f>
        <v>0</v>
      </c>
      <c r="P181" s="17">
        <f>Allocators!R668</f>
        <v>0</v>
      </c>
      <c r="Q181" s="17">
        <f>Allocators!S668</f>
        <v>0</v>
      </c>
      <c r="R181" s="17">
        <f>Allocators!T668</f>
        <v>0</v>
      </c>
      <c r="S181" s="17">
        <f>Allocators!U668</f>
        <v>0</v>
      </c>
    </row>
    <row r="182" spans="1:19">
      <c r="A182" s="23" t="str">
        <f>CONCATENATE(Allocators!A669," ",Allocators!B669)</f>
        <v>EXP_OM_DIST DISTPRI</v>
      </c>
      <c r="B182" s="17">
        <f>Allocators!D669</f>
        <v>0.40496723194743844</v>
      </c>
      <c r="C182" s="17">
        <f>Allocators!E669</f>
        <v>0.26910018060013313</v>
      </c>
      <c r="D182" s="17">
        <f>Allocators!F669</f>
        <v>6.7749099175521174E-2</v>
      </c>
      <c r="E182" s="17">
        <f>Allocators!G669</f>
        <v>7.9060770776957811E-4</v>
      </c>
      <c r="F182" s="17">
        <f>Allocators!H669</f>
        <v>0</v>
      </c>
      <c r="G182" s="17">
        <f>Allocators!I669</f>
        <v>2.9215288218689479E-2</v>
      </c>
      <c r="H182" s="17">
        <f>Allocators!J669</f>
        <v>8.2935891232094518E-3</v>
      </c>
      <c r="I182" s="17">
        <f>Allocators!K669</f>
        <v>0</v>
      </c>
      <c r="J182" s="17">
        <f>Allocators!L669</f>
        <v>0</v>
      </c>
      <c r="K182" s="17">
        <f>Allocators!M669</f>
        <v>1.666255233653334E-3</v>
      </c>
      <c r="L182" s="17">
        <f>Allocators!N669</f>
        <v>1.9272572518693579E-2</v>
      </c>
      <c r="M182" s="17">
        <f>Allocators!O669</f>
        <v>0</v>
      </c>
      <c r="N182" s="17">
        <f>Allocators!P669</f>
        <v>0</v>
      </c>
      <c r="O182" s="17">
        <f>Allocators!Q669</f>
        <v>7.9285369825286729E-3</v>
      </c>
      <c r="P182" s="17">
        <f>Allocators!R669</f>
        <v>1.8996119181373291E-4</v>
      </c>
      <c r="Q182" s="17">
        <f>Allocators!S669</f>
        <v>1.364085827544033E-4</v>
      </c>
      <c r="R182" s="17">
        <f>Allocators!T669</f>
        <v>5.0003086463042959E-4</v>
      </c>
      <c r="S182" s="17">
        <f>Allocators!U669</f>
        <v>1.2470174804160304E-4</v>
      </c>
    </row>
    <row r="183" spans="1:19">
      <c r="A183" s="23" t="str">
        <f>CONCATENATE(Allocators!A670," ",Allocators!B670)</f>
        <v>EXP_OM_DIST DISTSEC</v>
      </c>
      <c r="B183" s="17">
        <f>Allocators!D670</f>
        <v>0.16185382911353807</v>
      </c>
      <c r="C183" s="17">
        <f>Allocators!E670</f>
        <v>0.12084035401408741</v>
      </c>
      <c r="D183" s="17">
        <f>Allocators!F670</f>
        <v>2.7127058186071855E-2</v>
      </c>
      <c r="E183" s="17">
        <f>Allocators!G670</f>
        <v>0</v>
      </c>
      <c r="F183" s="17">
        <f>Allocators!H670</f>
        <v>0</v>
      </c>
      <c r="G183" s="17">
        <f>Allocators!I670</f>
        <v>9.5625739868373475E-3</v>
      </c>
      <c r="H183" s="17">
        <f>Allocators!J670</f>
        <v>0</v>
      </c>
      <c r="I183" s="17">
        <f>Allocators!K670</f>
        <v>0</v>
      </c>
      <c r="J183" s="17">
        <f>Allocators!L670</f>
        <v>0</v>
      </c>
      <c r="K183" s="17">
        <f>Allocators!M670</f>
        <v>4.2324484558454073E-4</v>
      </c>
      <c r="L183" s="17">
        <f>Allocators!N670</f>
        <v>0</v>
      </c>
      <c r="M183" s="17">
        <f>Allocators!O670</f>
        <v>0</v>
      </c>
      <c r="N183" s="17">
        <f>Allocators!P670</f>
        <v>0</v>
      </c>
      <c r="O183" s="17">
        <f>Allocators!Q670</f>
        <v>2.661406986668129E-3</v>
      </c>
      <c r="P183" s="17">
        <f>Allocators!R670</f>
        <v>0</v>
      </c>
      <c r="Q183" s="17">
        <f>Allocators!S670</f>
        <v>4.339763253694929E-5</v>
      </c>
      <c r="R183" s="17">
        <f>Allocators!T670</f>
        <v>9.5828576629143993E-4</v>
      </c>
      <c r="S183" s="17">
        <f>Allocators!U670</f>
        <v>2.3750769546036917E-4</v>
      </c>
    </row>
    <row r="184" spans="1:19">
      <c r="A184" s="23" t="str">
        <f>CONCATENATE(Allocators!A671," ",Allocators!B671)</f>
        <v>EXP_OM_DIST ENERGY</v>
      </c>
      <c r="B184" s="17">
        <f>Allocators!D671</f>
        <v>0</v>
      </c>
      <c r="C184" s="17">
        <f>Allocators!E671</f>
        <v>0</v>
      </c>
      <c r="D184" s="17">
        <f>Allocators!F671</f>
        <v>0</v>
      </c>
      <c r="E184" s="17">
        <f>Allocators!G671</f>
        <v>0</v>
      </c>
      <c r="F184" s="17">
        <f>Allocators!H671</f>
        <v>0</v>
      </c>
      <c r="G184" s="17">
        <f>Allocators!I671</f>
        <v>0</v>
      </c>
      <c r="H184" s="17">
        <f>Allocators!J671</f>
        <v>0</v>
      </c>
      <c r="I184" s="17">
        <f>Allocators!K671</f>
        <v>0</v>
      </c>
      <c r="J184" s="17">
        <f>Allocators!L671</f>
        <v>0</v>
      </c>
      <c r="K184" s="17">
        <f>Allocators!M671</f>
        <v>0</v>
      </c>
      <c r="L184" s="17">
        <f>Allocators!N671</f>
        <v>0</v>
      </c>
      <c r="M184" s="17">
        <f>Allocators!O671</f>
        <v>0</v>
      </c>
      <c r="N184" s="17">
        <f>Allocators!P671</f>
        <v>0</v>
      </c>
      <c r="O184" s="17">
        <f>Allocators!Q671</f>
        <v>0</v>
      </c>
      <c r="P184" s="17">
        <f>Allocators!R671</f>
        <v>0</v>
      </c>
      <c r="Q184" s="17">
        <f>Allocators!S671</f>
        <v>0</v>
      </c>
      <c r="R184" s="17">
        <f>Allocators!T671</f>
        <v>0</v>
      </c>
      <c r="S184" s="17">
        <f>Allocators!U671</f>
        <v>0</v>
      </c>
    </row>
    <row r="185" spans="1:19">
      <c r="A185" s="23" t="str">
        <f>CONCATENATE(Allocators!A672," ",Allocators!B672)</f>
        <v>EXP_OM_DIST CUSTOMER</v>
      </c>
      <c r="B185" s="17">
        <f>Allocators!D672</f>
        <v>0.43317893893902315</v>
      </c>
      <c r="C185" s="17">
        <f>Allocators!E672</f>
        <v>0.33380351330459612</v>
      </c>
      <c r="D185" s="17">
        <f>Allocators!F672</f>
        <v>8.3237669987421853E-2</v>
      </c>
      <c r="E185" s="17">
        <f>Allocators!G672</f>
        <v>9.5523077718053396E-4</v>
      </c>
      <c r="F185" s="17">
        <f>Allocators!H672</f>
        <v>1.4167266339800994E-4</v>
      </c>
      <c r="G185" s="17">
        <f>Allocators!I672</f>
        <v>1.5823475908204295E-3</v>
      </c>
      <c r="H185" s="17">
        <f>Allocators!J672</f>
        <v>7.995726900659894E-4</v>
      </c>
      <c r="I185" s="17">
        <f>Allocators!K672</f>
        <v>4.0650281549213404E-4</v>
      </c>
      <c r="J185" s="17">
        <f>Allocators!L672</f>
        <v>1.7421183479448516E-4</v>
      </c>
      <c r="K185" s="17">
        <f>Allocators!M672</f>
        <v>2.3086249994825201E-5</v>
      </c>
      <c r="L185" s="17">
        <f>Allocators!N672</f>
        <v>4.9978731648845937E-4</v>
      </c>
      <c r="M185" s="17">
        <f>Allocators!O672</f>
        <v>1.0540741443765009E-3</v>
      </c>
      <c r="N185" s="17">
        <f>Allocators!P672</f>
        <v>2.6131935237391557E-4</v>
      </c>
      <c r="O185" s="17">
        <f>Allocators!Q672</f>
        <v>5.3100567069691096E-4</v>
      </c>
      <c r="P185" s="17">
        <f>Allocators!R672</f>
        <v>1.0030138450702709E-5</v>
      </c>
      <c r="Q185" s="17">
        <f>Allocators!S672</f>
        <v>3.0961426198801407E-5</v>
      </c>
      <c r="R185" s="17">
        <f>Allocators!T672</f>
        <v>7.5777507614304398E-3</v>
      </c>
      <c r="S185" s="17">
        <f>Allocators!U672</f>
        <v>2.0902022152430792E-3</v>
      </c>
    </row>
    <row r="186" spans="1:19">
      <c r="A186" s="23" t="str">
        <f>CONCATENATE(Allocators!A673," ",Allocators!B673)</f>
        <v>EXP_OM_DIST TOTAL</v>
      </c>
      <c r="B186" s="17">
        <f>Allocators!D673</f>
        <v>0.99999999999999989</v>
      </c>
      <c r="C186" s="17">
        <f>Allocators!E673</f>
        <v>0.72374404791881664</v>
      </c>
      <c r="D186" s="17">
        <f>Allocators!F673</f>
        <v>0.17811382734901487</v>
      </c>
      <c r="E186" s="17">
        <f>Allocators!G673</f>
        <v>1.7458384849501122E-3</v>
      </c>
      <c r="F186" s="17">
        <f>Allocators!H673</f>
        <v>1.4167266339800994E-4</v>
      </c>
      <c r="G186" s="17">
        <f>Allocators!I673</f>
        <v>4.036020979634726E-2</v>
      </c>
      <c r="H186" s="17">
        <f>Allocators!J673</f>
        <v>9.0931618132754407E-3</v>
      </c>
      <c r="I186" s="17">
        <f>Allocators!K673</f>
        <v>4.0650281549213404E-4</v>
      </c>
      <c r="J186" s="17">
        <f>Allocators!L673</f>
        <v>1.7421183479448516E-4</v>
      </c>
      <c r="K186" s="17">
        <f>Allocators!M673</f>
        <v>2.1125863292326998E-3</v>
      </c>
      <c r="L186" s="17">
        <f>Allocators!N673</f>
        <v>1.9772359835182038E-2</v>
      </c>
      <c r="M186" s="17">
        <f>Allocators!O673</f>
        <v>1.0540741443765009E-3</v>
      </c>
      <c r="N186" s="17">
        <f>Allocators!P673</f>
        <v>2.6131935237391557E-4</v>
      </c>
      <c r="O186" s="17">
        <f>Allocators!Q673</f>
        <v>1.1120949639893712E-2</v>
      </c>
      <c r="P186" s="17">
        <f>Allocators!R673</f>
        <v>1.9999133026443562E-4</v>
      </c>
      <c r="Q186" s="17">
        <f>Allocators!S673</f>
        <v>2.1076764149015399E-4</v>
      </c>
      <c r="R186" s="17">
        <f>Allocators!T673</f>
        <v>9.0360673923523087E-3</v>
      </c>
      <c r="S186" s="17">
        <f>Allocators!U673</f>
        <v>2.4524116587450514E-3</v>
      </c>
    </row>
    <row r="187" spans="1:19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</row>
    <row r="188" spans="1:19">
      <c r="A188" s="23" t="str">
        <f>CONCATENATE(Allocators!A649," ",Allocators!B649)</f>
        <v>EXP_OM_TRAN PRODUCTION</v>
      </c>
      <c r="B188" s="17">
        <f ca="1">Allocators!D649</f>
        <v>2.1516012168932932E-16</v>
      </c>
      <c r="C188" s="17">
        <f ca="1">Allocators!E649</f>
        <v>1.4258631628045221E-16</v>
      </c>
      <c r="D188" s="17">
        <f ca="1">Allocators!F649</f>
        <v>2.4678400894693652E-17</v>
      </c>
      <c r="E188" s="17">
        <f ca="1">Allocators!G649</f>
        <v>3.2133334498299029E-19</v>
      </c>
      <c r="F188" s="17">
        <f ca="1">Allocators!H649</f>
        <v>-1.0041667030718447E-20</v>
      </c>
      <c r="G188" s="17">
        <f ca="1">Allocators!I649</f>
        <v>3.7017601342040478E-17</v>
      </c>
      <c r="H188" s="17">
        <f ca="1">Allocators!J649</f>
        <v>-9.2544003355101194E-18</v>
      </c>
      <c r="I188" s="17">
        <f ca="1">Allocators!K649</f>
        <v>-4.4986668297618643E-19</v>
      </c>
      <c r="J188" s="17">
        <f ca="1">Allocators!L649</f>
        <v>-1.1782222649376311E-19</v>
      </c>
      <c r="K188" s="17">
        <f ca="1">Allocators!M649</f>
        <v>5.1413335197278445E-19</v>
      </c>
      <c r="L188" s="17">
        <f ca="1">Allocators!N649</f>
        <v>-2.0565334078911378E-18</v>
      </c>
      <c r="M188" s="17">
        <f ca="1">Allocators!O649</f>
        <v>2.1936356350838803E-17</v>
      </c>
      <c r="N188" s="17">
        <f ca="1">Allocators!P649</f>
        <v>1.3710222719274252E-18</v>
      </c>
      <c r="O188" s="17">
        <f ca="1">Allocators!Q649</f>
        <v>-1.7137778399092815E-18</v>
      </c>
      <c r="P188" s="17">
        <f ca="1">Allocators!R649</f>
        <v>-1.0711111499433009E-20</v>
      </c>
      <c r="Q188" s="17">
        <f ca="1">Allocators!S649</f>
        <v>1.2853333799319611E-19</v>
      </c>
      <c r="R188" s="17">
        <f ca="1">Allocators!T649</f>
        <v>3.427555679818563E-19</v>
      </c>
      <c r="S188" s="17">
        <f ca="1">Allocators!U649</f>
        <v>-1.2317778224347961E-19</v>
      </c>
    </row>
    <row r="189" spans="1:19">
      <c r="A189" s="23" t="str">
        <f>CONCATENATE(Allocators!A650," ",Allocators!B650)</f>
        <v>EXP_OM_TRAN BULKTRAN</v>
      </c>
      <c r="B189" s="17">
        <f ca="1">Allocators!D650</f>
        <v>0.72279999999999989</v>
      </c>
      <c r="C189" s="17">
        <f ca="1">Allocators!E650</f>
        <v>0.35441986049009211</v>
      </c>
      <c r="D189" s="17">
        <f ca="1">Allocators!F650</f>
        <v>8.9654443501589492E-2</v>
      </c>
      <c r="E189" s="17">
        <f ca="1">Allocators!G650</f>
        <v>1.0481968115239897E-3</v>
      </c>
      <c r="F189" s="17">
        <f ca="1">Allocators!H650</f>
        <v>2.5822860007751707E-5</v>
      </c>
      <c r="G189" s="17">
        <f ca="1">Allocators!I650</f>
        <v>3.7512543980229282E-2</v>
      </c>
      <c r="H189" s="17">
        <f ca="1">Allocators!J650</f>
        <v>1.0683388372075345E-2</v>
      </c>
      <c r="I189" s="17">
        <f ca="1">Allocators!K650</f>
        <v>8.4543514353382042E-4</v>
      </c>
      <c r="J189" s="17">
        <f ca="1">Allocators!L650</f>
        <v>1.7845645196592168E-4</v>
      </c>
      <c r="K189" s="17">
        <f ca="1">Allocators!M650</f>
        <v>2.2533899018951278E-3</v>
      </c>
      <c r="L189" s="17">
        <f ca="1">Allocators!N650</f>
        <v>2.4565903111008813E-2</v>
      </c>
      <c r="M189" s="17">
        <f ca="1">Allocators!O650</f>
        <v>0.16406677671631084</v>
      </c>
      <c r="N189" s="17">
        <f ca="1">Allocators!P650</f>
        <v>2.5738977126445097E-2</v>
      </c>
      <c r="O189" s="17">
        <f ca="1">Allocators!Q650</f>
        <v>1.0181924621474762E-2</v>
      </c>
      <c r="P189" s="17">
        <f ca="1">Allocators!R650</f>
        <v>2.4579538272031533E-4</v>
      </c>
      <c r="Q189" s="17">
        <f ca="1">Allocators!S650</f>
        <v>1.7751981507639863E-4</v>
      </c>
      <c r="R189" s="17">
        <f ca="1">Allocators!T650</f>
        <v>9.6254785910249315E-4</v>
      </c>
      <c r="S189" s="17">
        <f ca="1">Allocators!U650</f>
        <v>2.390178549483163E-4</v>
      </c>
    </row>
    <row r="190" spans="1:19">
      <c r="A190" s="23" t="str">
        <f>CONCATENATE(Allocators!A651," ",Allocators!B651)</f>
        <v>EXP_OM_TRAN SUBTRAN</v>
      </c>
      <c r="B190" s="17">
        <f ca="1">Allocators!D651</f>
        <v>0.27719999999999989</v>
      </c>
      <c r="C190" s="17">
        <f ca="1">Allocators!E651</f>
        <v>0.13164278103771726</v>
      </c>
      <c r="D190" s="17">
        <f ca="1">Allocators!F651</f>
        <v>3.3698609459318969E-2</v>
      </c>
      <c r="E190" s="17">
        <f ca="1">Allocators!G651</f>
        <v>3.9269739841339305E-4</v>
      </c>
      <c r="F190" s="17">
        <f ca="1">Allocators!H651</f>
        <v>1.2874277977550618E-5</v>
      </c>
      <c r="G190" s="17">
        <f ca="1">Allocators!I651</f>
        <v>1.4687491247556339E-2</v>
      </c>
      <c r="H190" s="17">
        <f ca="1">Allocators!J651</f>
        <v>4.1631362303355133E-3</v>
      </c>
      <c r="I190" s="17">
        <f ca="1">Allocators!K651</f>
        <v>4.26442208550333E-4</v>
      </c>
      <c r="J190" s="17">
        <f ca="1">Allocators!L651</f>
        <v>0</v>
      </c>
      <c r="K190" s="17">
        <f ca="1">Allocators!M651</f>
        <v>8.2256547310462929E-4</v>
      </c>
      <c r="L190" s="17">
        <f ca="1">Allocators!N651</f>
        <v>9.5071134831997729E-3</v>
      </c>
      <c r="M190" s="17">
        <f ca="1">Allocators!O651</f>
        <v>7.7442525355456648E-2</v>
      </c>
      <c r="N190" s="17">
        <f ca="1">Allocators!P651</f>
        <v>0</v>
      </c>
      <c r="O190" s="17">
        <f ca="1">Allocators!Q651</f>
        <v>3.9861018490101917E-3</v>
      </c>
      <c r="P190" s="17">
        <f ca="1">Allocators!R651</f>
        <v>9.5370141870706186E-5</v>
      </c>
      <c r="Q190" s="17">
        <f ca="1">Allocators!S651</f>
        <v>6.5455523482299652E-5</v>
      </c>
      <c r="R190" s="17">
        <f ca="1">Allocators!T651</f>
        <v>2.0561537324083795E-4</v>
      </c>
      <c r="S190" s="17">
        <f ca="1">Allocators!U651</f>
        <v>5.1220940765444618E-5</v>
      </c>
    </row>
    <row r="191" spans="1:19">
      <c r="A191" s="23" t="str">
        <f>CONCATENATE(Allocators!A652," ",Allocators!B652)</f>
        <v>EXP_OM_TRAN DISTPRI</v>
      </c>
      <c r="B191" s="17">
        <f ca="1">Allocators!D652</f>
        <v>0</v>
      </c>
      <c r="C191" s="17">
        <f ca="1">Allocators!E652</f>
        <v>0</v>
      </c>
      <c r="D191" s="17">
        <f ca="1">Allocators!F652</f>
        <v>0</v>
      </c>
      <c r="E191" s="17">
        <f ca="1">Allocators!G652</f>
        <v>0</v>
      </c>
      <c r="F191" s="17">
        <f ca="1">Allocators!H652</f>
        <v>0</v>
      </c>
      <c r="G191" s="17">
        <f ca="1">Allocators!I652</f>
        <v>0</v>
      </c>
      <c r="H191" s="17">
        <f ca="1">Allocators!J652</f>
        <v>0</v>
      </c>
      <c r="I191" s="17">
        <f ca="1">Allocators!K652</f>
        <v>0</v>
      </c>
      <c r="J191" s="17">
        <f ca="1">Allocators!L652</f>
        <v>0</v>
      </c>
      <c r="K191" s="17">
        <f ca="1">Allocators!M652</f>
        <v>0</v>
      </c>
      <c r="L191" s="17">
        <f ca="1">Allocators!N652</f>
        <v>0</v>
      </c>
      <c r="M191" s="17">
        <f ca="1">Allocators!O652</f>
        <v>0</v>
      </c>
      <c r="N191" s="17">
        <f ca="1">Allocators!P652</f>
        <v>0</v>
      </c>
      <c r="O191" s="17">
        <f ca="1">Allocators!Q652</f>
        <v>0</v>
      </c>
      <c r="P191" s="17">
        <f ca="1">Allocators!R652</f>
        <v>0</v>
      </c>
      <c r="Q191" s="17">
        <f ca="1">Allocators!S652</f>
        <v>0</v>
      </c>
      <c r="R191" s="17">
        <f ca="1">Allocators!T652</f>
        <v>0</v>
      </c>
      <c r="S191" s="17">
        <f ca="1">Allocators!U652</f>
        <v>0</v>
      </c>
    </row>
    <row r="192" spans="1:19">
      <c r="A192" s="23" t="str">
        <f>CONCATENATE(Allocators!A653," ",Allocators!B653)</f>
        <v>EXP_OM_TRAN DISTSEC</v>
      </c>
      <c r="B192" s="17">
        <f ca="1">Allocators!D653</f>
        <v>0</v>
      </c>
      <c r="C192" s="17">
        <f ca="1">Allocators!E653</f>
        <v>0</v>
      </c>
      <c r="D192" s="17">
        <f ca="1">Allocators!F653</f>
        <v>0</v>
      </c>
      <c r="E192" s="17">
        <f ca="1">Allocators!G653</f>
        <v>0</v>
      </c>
      <c r="F192" s="17">
        <f ca="1">Allocators!H653</f>
        <v>0</v>
      </c>
      <c r="G192" s="17">
        <f ca="1">Allocators!I653</f>
        <v>0</v>
      </c>
      <c r="H192" s="17">
        <f ca="1">Allocators!J653</f>
        <v>0</v>
      </c>
      <c r="I192" s="17">
        <f ca="1">Allocators!K653</f>
        <v>0</v>
      </c>
      <c r="J192" s="17">
        <f ca="1">Allocators!L653</f>
        <v>0</v>
      </c>
      <c r="K192" s="17">
        <f ca="1">Allocators!M653</f>
        <v>0</v>
      </c>
      <c r="L192" s="17">
        <f ca="1">Allocators!N653</f>
        <v>0</v>
      </c>
      <c r="M192" s="17">
        <f ca="1">Allocators!O653</f>
        <v>0</v>
      </c>
      <c r="N192" s="17">
        <f ca="1">Allocators!P653</f>
        <v>0</v>
      </c>
      <c r="O192" s="17">
        <f ca="1">Allocators!Q653</f>
        <v>0</v>
      </c>
      <c r="P192" s="17">
        <f ca="1">Allocators!R653</f>
        <v>0</v>
      </c>
      <c r="Q192" s="17">
        <f ca="1">Allocators!S653</f>
        <v>0</v>
      </c>
      <c r="R192" s="17">
        <f ca="1">Allocators!T653</f>
        <v>0</v>
      </c>
      <c r="S192" s="17">
        <f ca="1">Allocators!U653</f>
        <v>0</v>
      </c>
    </row>
    <row r="193" spans="1:19">
      <c r="A193" s="23" t="str">
        <f>CONCATENATE(Allocators!A654," ",Allocators!B654)</f>
        <v>EXP_OM_TRAN ENERGY</v>
      </c>
      <c r="B193" s="17">
        <f ca="1">Allocators!D654</f>
        <v>0</v>
      </c>
      <c r="C193" s="17">
        <f ca="1">Allocators!E654</f>
        <v>0</v>
      </c>
      <c r="D193" s="17">
        <f ca="1">Allocators!F654</f>
        <v>0</v>
      </c>
      <c r="E193" s="17">
        <f ca="1">Allocators!G654</f>
        <v>0</v>
      </c>
      <c r="F193" s="17">
        <f ca="1">Allocators!H654</f>
        <v>0</v>
      </c>
      <c r="G193" s="17">
        <f ca="1">Allocators!I654</f>
        <v>0</v>
      </c>
      <c r="H193" s="17">
        <f ca="1">Allocators!J654</f>
        <v>0</v>
      </c>
      <c r="I193" s="17">
        <f ca="1">Allocators!K654</f>
        <v>0</v>
      </c>
      <c r="J193" s="17">
        <f ca="1">Allocators!L654</f>
        <v>0</v>
      </c>
      <c r="K193" s="17">
        <f ca="1">Allocators!M654</f>
        <v>0</v>
      </c>
      <c r="L193" s="17">
        <f ca="1">Allocators!N654</f>
        <v>0</v>
      </c>
      <c r="M193" s="17">
        <f ca="1">Allocators!O654</f>
        <v>0</v>
      </c>
      <c r="N193" s="17">
        <f ca="1">Allocators!P654</f>
        <v>0</v>
      </c>
      <c r="O193" s="17">
        <f ca="1">Allocators!Q654</f>
        <v>0</v>
      </c>
      <c r="P193" s="17">
        <f ca="1">Allocators!R654</f>
        <v>0</v>
      </c>
      <c r="Q193" s="17">
        <f ca="1">Allocators!S654</f>
        <v>0</v>
      </c>
      <c r="R193" s="17">
        <f ca="1">Allocators!T654</f>
        <v>0</v>
      </c>
      <c r="S193" s="17">
        <f ca="1">Allocators!U654</f>
        <v>0</v>
      </c>
    </row>
    <row r="194" spans="1:19">
      <c r="A194" s="23" t="str">
        <f>CONCATENATE(Allocators!A655," ",Allocators!B655)</f>
        <v>EXP_OM_TRAN CUSTOMER</v>
      </c>
      <c r="B194" s="17">
        <f ca="1">Allocators!D655</f>
        <v>0</v>
      </c>
      <c r="C194" s="17">
        <f ca="1">Allocators!E655</f>
        <v>0</v>
      </c>
      <c r="D194" s="17">
        <f ca="1">Allocators!F655</f>
        <v>0</v>
      </c>
      <c r="E194" s="17">
        <f ca="1">Allocators!G655</f>
        <v>0</v>
      </c>
      <c r="F194" s="17">
        <f ca="1">Allocators!H655</f>
        <v>0</v>
      </c>
      <c r="G194" s="17">
        <f ca="1">Allocators!I655</f>
        <v>0</v>
      </c>
      <c r="H194" s="17">
        <f ca="1">Allocators!J655</f>
        <v>0</v>
      </c>
      <c r="I194" s="17">
        <f ca="1">Allocators!K655</f>
        <v>0</v>
      </c>
      <c r="J194" s="17">
        <f ca="1">Allocators!L655</f>
        <v>0</v>
      </c>
      <c r="K194" s="17">
        <f ca="1">Allocators!M655</f>
        <v>0</v>
      </c>
      <c r="L194" s="17">
        <f ca="1">Allocators!N655</f>
        <v>0</v>
      </c>
      <c r="M194" s="17">
        <f ca="1">Allocators!O655</f>
        <v>0</v>
      </c>
      <c r="N194" s="17">
        <f ca="1">Allocators!P655</f>
        <v>0</v>
      </c>
      <c r="O194" s="17">
        <f ca="1">Allocators!Q655</f>
        <v>0</v>
      </c>
      <c r="P194" s="17">
        <f ca="1">Allocators!R655</f>
        <v>0</v>
      </c>
      <c r="Q194" s="17">
        <f ca="1">Allocators!S655</f>
        <v>0</v>
      </c>
      <c r="R194" s="17">
        <f ca="1">Allocators!T655</f>
        <v>0</v>
      </c>
      <c r="S194" s="17">
        <f ca="1">Allocators!U655</f>
        <v>0</v>
      </c>
    </row>
    <row r="195" spans="1:19">
      <c r="A195" s="23" t="str">
        <f>CONCATENATE(Allocators!A656," ",Allocators!B656)</f>
        <v>EXP_OM_TRAN TOTAL</v>
      </c>
      <c r="B195" s="17">
        <f ca="1">Allocators!D656</f>
        <v>0.99999999999999922</v>
      </c>
      <c r="C195" s="17">
        <f ca="1">Allocators!E656</f>
        <v>0.48606264152780904</v>
      </c>
      <c r="D195" s="17">
        <f ca="1">Allocators!F656</f>
        <v>0.12335305296090833</v>
      </c>
      <c r="E195" s="17">
        <f ca="1">Allocators!G656</f>
        <v>1.440894209937384E-3</v>
      </c>
      <c r="F195" s="17">
        <f ca="1">Allocators!H656</f>
        <v>3.8697137985302288E-5</v>
      </c>
      <c r="G195" s="17">
        <f ca="1">Allocators!I656</f>
        <v>5.2200035227785657E-2</v>
      </c>
      <c r="H195" s="17">
        <f ca="1">Allocators!J656</f>
        <v>1.484652460241085E-2</v>
      </c>
      <c r="I195" s="17">
        <f ca="1">Allocators!K656</f>
        <v>1.2718773520841537E-3</v>
      </c>
      <c r="J195" s="17">
        <f ca="1">Allocators!L656</f>
        <v>1.7845645196592179E-4</v>
      </c>
      <c r="K195" s="17">
        <f ca="1">Allocators!M656</f>
        <v>3.0759553749997596E-3</v>
      </c>
      <c r="L195" s="17">
        <f ca="1">Allocators!N656</f>
        <v>3.4073016594208583E-2</v>
      </c>
      <c r="M195" s="17">
        <f ca="1">Allocators!O656</f>
        <v>0.24150930207176741</v>
      </c>
      <c r="N195" s="17">
        <f ca="1">Allocators!P656</f>
        <v>2.5738977126445042E-2</v>
      </c>
      <c r="O195" s="17">
        <f ca="1">Allocators!Q656</f>
        <v>1.4168026470484938E-2</v>
      </c>
      <c r="P195" s="17">
        <f ca="1">Allocators!R656</f>
        <v>3.4116552459102144E-4</v>
      </c>
      <c r="Q195" s="17">
        <f ca="1">Allocators!S656</f>
        <v>2.4297533855869829E-4</v>
      </c>
      <c r="R195" s="17">
        <f ca="1">Allocators!T656</f>
        <v>1.1681632323433295E-3</v>
      </c>
      <c r="S195" s="17">
        <f ca="1">Allocators!U656</f>
        <v>2.9023879571376079E-4</v>
      </c>
    </row>
    <row r="196" spans="1:19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</row>
    <row r="197" spans="1:19">
      <c r="A197" s="23" t="str">
        <f>CONCATENATE(Allocators!A753," ",Allocators!B753)</f>
        <v>EXP_OM_LPP PRODUCTION</v>
      </c>
      <c r="B197" s="17">
        <f ca="1">Allocators!D753</f>
        <v>0.72555646951906771</v>
      </c>
      <c r="C197" s="17">
        <f ca="1">Allocators!E753</f>
        <v>0.35603267972372094</v>
      </c>
      <c r="D197" s="17">
        <f ca="1">Allocators!F753</f>
        <v>8.9994346585722126E-2</v>
      </c>
      <c r="E197" s="17">
        <f ca="1">Allocators!G753</f>
        <v>9.6129145284788286E-4</v>
      </c>
      <c r="F197" s="17">
        <f ca="1">Allocators!H753</f>
        <v>1.7424845789222677E-5</v>
      </c>
      <c r="G197" s="17">
        <f ca="1">Allocators!I753</f>
        <v>3.7463903122213579E-2</v>
      </c>
      <c r="H197" s="17">
        <f ca="1">Allocators!J753</f>
        <v>1.0773297496415674E-2</v>
      </c>
      <c r="I197" s="17">
        <f ca="1">Allocators!K753</f>
        <v>8.3431031971568361E-4</v>
      </c>
      <c r="J197" s="17">
        <f ca="1">Allocators!L753</f>
        <v>5.3618960847655762E-4</v>
      </c>
      <c r="K197" s="17">
        <f ca="1">Allocators!M753</f>
        <v>2.2781821929376421E-3</v>
      </c>
      <c r="L197" s="17">
        <f ca="1">Allocators!N753</f>
        <v>2.4814831179461389E-2</v>
      </c>
      <c r="M197" s="17">
        <f ca="1">Allocators!O753</f>
        <v>0.16405872292907828</v>
      </c>
      <c r="N197" s="17">
        <f ca="1">Allocators!P753</f>
        <v>2.5997469925290364E-2</v>
      </c>
      <c r="O197" s="17">
        <f ca="1">Allocators!Q753</f>
        <v>1.0155580525868209E-2</v>
      </c>
      <c r="P197" s="17">
        <f ca="1">Allocators!R753</f>
        <v>2.4810428152295178E-4</v>
      </c>
      <c r="Q197" s="17">
        <f ca="1">Allocators!S753</f>
        <v>1.796704883646727E-4</v>
      </c>
      <c r="R197" s="17">
        <f ca="1">Allocators!T753</f>
        <v>9.6842938247171991E-4</v>
      </c>
      <c r="S197" s="17">
        <f ca="1">Allocators!U753</f>
        <v>2.4203545917069028E-4</v>
      </c>
    </row>
    <row r="198" spans="1:19">
      <c r="A198" s="23" t="str">
        <f>CONCATENATE(Allocators!A754," ",Allocators!B754)</f>
        <v>EXP_OM_LPP BULKTRAN</v>
      </c>
      <c r="B198" s="17">
        <f ca="1">Allocators!D754</f>
        <v>6.0038872669138467E-2</v>
      </c>
      <c r="C198" s="17">
        <f ca="1">Allocators!E754</f>
        <v>2.9680284996054788E-2</v>
      </c>
      <c r="D198" s="17">
        <f ca="1">Allocators!F754</f>
        <v>7.5456816004429604E-3</v>
      </c>
      <c r="E198" s="17">
        <f ca="1">Allocators!G754</f>
        <v>7.5875010771745679E-5</v>
      </c>
      <c r="F198" s="17">
        <f ca="1">Allocators!H754</f>
        <v>-1.0619385673604695E-6</v>
      </c>
      <c r="G198" s="17">
        <f ca="1">Allocators!I754</f>
        <v>3.1441984219274326E-3</v>
      </c>
      <c r="H198" s="17">
        <f ca="1">Allocators!J754</f>
        <v>9.0912707742825502E-4</v>
      </c>
      <c r="I198" s="17">
        <f ca="1">Allocators!K754</f>
        <v>7.0566374918254579E-5</v>
      </c>
      <c r="J198" s="17">
        <f ca="1">Allocators!L754</f>
        <v>-6.0296041208665705E-4</v>
      </c>
      <c r="K198" s="17">
        <f ca="1">Allocators!M754</f>
        <v>1.8940093833078243E-4</v>
      </c>
      <c r="L198" s="17">
        <f ca="1">Allocators!N754</f>
        <v>2.0801442888849532E-3</v>
      </c>
      <c r="M198" s="17">
        <f ca="1">Allocators!O754</f>
        <v>1.3825503609528795E-2</v>
      </c>
      <c r="N198" s="17">
        <f ca="1">Allocators!P754</f>
        <v>2.1345618294056038E-3</v>
      </c>
      <c r="O198" s="17">
        <f ca="1">Allocators!Q754</f>
        <v>8.493629737732286E-4</v>
      </c>
      <c r="P198" s="17">
        <f ca="1">Allocators!R754</f>
        <v>2.0876900561244959E-5</v>
      </c>
      <c r="Q198" s="17">
        <f ca="1">Allocators!S754</f>
        <v>1.5189237525407127E-5</v>
      </c>
      <c r="R198" s="17">
        <f ca="1">Allocators!T754</f>
        <v>8.1515770116375491E-5</v>
      </c>
      <c r="S198" s="17">
        <f ca="1">Allocators!U754</f>
        <v>2.0605990122654011E-5</v>
      </c>
    </row>
    <row r="199" spans="1:19">
      <c r="A199" s="23" t="str">
        <f>CONCATENATE(Allocators!A755," ",Allocators!B755)</f>
        <v>EXP_OM_LPP SUBTRAN</v>
      </c>
      <c r="B199" s="17">
        <f ca="1">Allocators!D755</f>
        <v>2.3276971318134228E-2</v>
      </c>
      <c r="C199" s="17">
        <f ca="1">Allocators!E755</f>
        <v>1.1024831671738263E-2</v>
      </c>
      <c r="D199" s="17">
        <f ca="1">Allocators!F755</f>
        <v>2.8359947270117291E-3</v>
      </c>
      <c r="E199" s="17">
        <f ca="1">Allocators!G755</f>
        <v>2.8556175540026043E-5</v>
      </c>
      <c r="F199" s="17">
        <f ca="1">Allocators!H755</f>
        <v>-4.344436670112111E-7</v>
      </c>
      <c r="G199" s="17">
        <f ca="1">Allocators!I755</f>
        <v>1.2310915175050008E-3</v>
      </c>
      <c r="H199" s="17">
        <f ca="1">Allocators!J755</f>
        <v>3.5413967942293898E-4</v>
      </c>
      <c r="I199" s="17">
        <f ca="1">Allocators!K755</f>
        <v>3.5600993048058367E-5</v>
      </c>
      <c r="J199" s="17">
        <f ca="1">Allocators!L755</f>
        <v>0</v>
      </c>
      <c r="K199" s="17">
        <f ca="1">Allocators!M755</f>
        <v>6.9135821495800579E-5</v>
      </c>
      <c r="L199" s="17">
        <f ca="1">Allocators!N755</f>
        <v>8.048432143966484E-4</v>
      </c>
      <c r="M199" s="17">
        <f ca="1">Allocators!O755</f>
        <v>6.5251318999989538E-3</v>
      </c>
      <c r="N199" s="17">
        <f ca="1">Allocators!P755</f>
        <v>0</v>
      </c>
      <c r="O199" s="17">
        <f ca="1">Allocators!Q755</f>
        <v>3.3256228886471189E-4</v>
      </c>
      <c r="P199" s="17">
        <f ca="1">Allocators!R755</f>
        <v>8.0979582374961134E-6</v>
      </c>
      <c r="Q199" s="17">
        <f ca="1">Allocators!S755</f>
        <v>5.5979273246480461E-6</v>
      </c>
      <c r="R199" s="17">
        <f ca="1">Allocators!T755</f>
        <v>1.7409029754128789E-5</v>
      </c>
      <c r="S199" s="17">
        <f ca="1">Allocators!U755</f>
        <v>4.4128574628393806E-6</v>
      </c>
    </row>
    <row r="200" spans="1:19">
      <c r="A200" s="23" t="str">
        <f>CONCATENATE(Allocators!A756," ",Allocators!B756)</f>
        <v>EXP_OM_LPP DISTPRI</v>
      </c>
      <c r="B200" s="17">
        <f ca="1">Allocators!D756</f>
        <v>0.12556526648186792</v>
      </c>
      <c r="C200" s="17">
        <f ca="1">Allocators!E756</f>
        <v>8.3473931221504497E-2</v>
      </c>
      <c r="D200" s="17">
        <f ca="1">Allocators!F756</f>
        <v>2.1014725195645893E-2</v>
      </c>
      <c r="E200" s="17">
        <f ca="1">Allocators!G756</f>
        <v>2.0200340956493088E-4</v>
      </c>
      <c r="F200" s="17">
        <f ca="1">Allocators!H756</f>
        <v>0</v>
      </c>
      <c r="G200" s="17">
        <f ca="1">Allocators!I756</f>
        <v>8.977047119191256E-3</v>
      </c>
      <c r="H200" s="17">
        <f ca="1">Allocators!J756</f>
        <v>2.5990209162171166E-3</v>
      </c>
      <c r="I200" s="17">
        <f ca="1">Allocators!K756</f>
        <v>0</v>
      </c>
      <c r="J200" s="17">
        <f ca="1">Allocators!L756</f>
        <v>0</v>
      </c>
      <c r="K200" s="17">
        <f ca="1">Allocators!M756</f>
        <v>5.2284410275330083E-4</v>
      </c>
      <c r="L200" s="17">
        <f ca="1">Allocators!N756</f>
        <v>6.0494581746527156E-3</v>
      </c>
      <c r="M200" s="17">
        <f ca="1">Allocators!O756</f>
        <v>0</v>
      </c>
      <c r="N200" s="17">
        <f ca="1">Allocators!P756</f>
        <v>0</v>
      </c>
      <c r="O200" s="17">
        <f ca="1">Allocators!Q756</f>
        <v>2.4281769506561274E-3</v>
      </c>
      <c r="P200" s="17">
        <f ca="1">Allocators!R756</f>
        <v>5.9598770733761902E-5</v>
      </c>
      <c r="Q200" s="17">
        <f ca="1">Allocators!S756</f>
        <v>4.306306194504722E-5</v>
      </c>
      <c r="R200" s="17">
        <f ca="1">Allocators!T756</f>
        <v>1.5592631129326016E-4</v>
      </c>
      <c r="S200" s="17">
        <f ca="1">Allocators!U756</f>
        <v>3.9471247710000307E-5</v>
      </c>
    </row>
    <row r="201" spans="1:19">
      <c r="A201" s="23" t="str">
        <f>CONCATENATE(Allocators!A757," ",Allocators!B757)</f>
        <v>EXP_OM_LPP DISTSEC</v>
      </c>
      <c r="B201" s="17">
        <f ca="1">Allocators!D757</f>
        <v>5.0516171192093444E-2</v>
      </c>
      <c r="C201" s="17">
        <f ca="1">Allocators!E757</f>
        <v>3.774258895451324E-2</v>
      </c>
      <c r="D201" s="17">
        <f ca="1">Allocators!F757</f>
        <v>8.4726357877982321E-3</v>
      </c>
      <c r="E201" s="17">
        <f ca="1">Allocators!G757</f>
        <v>0</v>
      </c>
      <c r="F201" s="17">
        <f ca="1">Allocators!H757</f>
        <v>0</v>
      </c>
      <c r="G201" s="17">
        <f ca="1">Allocators!I757</f>
        <v>2.9565460207691035E-3</v>
      </c>
      <c r="H201" s="17">
        <f ca="1">Allocators!J757</f>
        <v>0</v>
      </c>
      <c r="I201" s="17">
        <f ca="1">Allocators!K757</f>
        <v>0</v>
      </c>
      <c r="J201" s="17">
        <f ca="1">Allocators!L757</f>
        <v>0</v>
      </c>
      <c r="K201" s="17">
        <f ca="1">Allocators!M757</f>
        <v>1.3383642730713827E-4</v>
      </c>
      <c r="L201" s="17">
        <f ca="1">Allocators!N757</f>
        <v>0</v>
      </c>
      <c r="M201" s="17">
        <f ca="1">Allocators!O757</f>
        <v>0</v>
      </c>
      <c r="N201" s="17">
        <f ca="1">Allocators!P757</f>
        <v>0</v>
      </c>
      <c r="O201" s="17">
        <f ca="1">Allocators!Q757</f>
        <v>8.1991050850808924E-4</v>
      </c>
      <c r="P201" s="17">
        <f ca="1">Allocators!R757</f>
        <v>0</v>
      </c>
      <c r="Q201" s="17">
        <f ca="1">Allocators!S757</f>
        <v>1.3813958601632483E-5</v>
      </c>
      <c r="R201" s="17">
        <f ca="1">Allocators!T757</f>
        <v>3.0102074208023872E-4</v>
      </c>
      <c r="S201" s="17">
        <f ca="1">Allocators!U757</f>
        <v>7.5818792515767081E-5</v>
      </c>
    </row>
    <row r="202" spans="1:19">
      <c r="A202" s="23" t="str">
        <f>CONCATENATE(Allocators!A758," ",Allocators!B758)</f>
        <v>EXP_OM_LPP ENERGY</v>
      </c>
      <c r="B202" s="17">
        <f ca="1">Allocators!D758</f>
        <v>-0.16376246062490704</v>
      </c>
      <c r="C202" s="17">
        <f ca="1">Allocators!E758</f>
        <v>-5.938984178163962E-2</v>
      </c>
      <c r="D202" s="17">
        <f ca="1">Allocators!F758</f>
        <v>-1.9240260546207887E-2</v>
      </c>
      <c r="E202" s="17">
        <f ca="1">Allocators!G758</f>
        <v>-2.8686452084531535E-4</v>
      </c>
      <c r="F202" s="17">
        <f ca="1">Allocators!H758</f>
        <v>-1.218136065560565E-5</v>
      </c>
      <c r="G202" s="17">
        <f ca="1">Allocators!I758</f>
        <v>-9.4812922283041244E-3</v>
      </c>
      <c r="H202" s="17">
        <f ca="1">Allocators!J758</f>
        <v>-2.5587170709283932E-3</v>
      </c>
      <c r="I202" s="17">
        <f ca="1">Allocators!K758</f>
        <v>-2.1858474670770133E-4</v>
      </c>
      <c r="J202" s="17">
        <f ca="1">Allocators!L758</f>
        <v>5.6713240930622555E-4</v>
      </c>
      <c r="K202" s="17">
        <f ca="1">Allocators!M758</f>
        <v>-6.0352506834008115E-4</v>
      </c>
      <c r="L202" s="17">
        <f ca="1">Allocators!N758</f>
        <v>-7.2462195965307336E-3</v>
      </c>
      <c r="M202" s="17">
        <f ca="1">Allocators!O758</f>
        <v>-5.3180991438069279E-2</v>
      </c>
      <c r="N202" s="17">
        <f ca="1">Allocators!P758</f>
        <v>-8.1825587609636458E-3</v>
      </c>
      <c r="O202" s="17">
        <f ca="1">Allocators!Q758</f>
        <v>-2.5818516222002818E-3</v>
      </c>
      <c r="P202" s="17">
        <f ca="1">Allocators!R758</f>
        <v>-5.820943231394383E-5</v>
      </c>
      <c r="Q202" s="17">
        <f ca="1">Allocators!S758</f>
        <v>-5.6351032133004804E-5</v>
      </c>
      <c r="R202" s="17">
        <f ca="1">Allocators!T758</f>
        <v>-9.9023142966095726E-4</v>
      </c>
      <c r="S202" s="17">
        <f ca="1">Allocators!U758</f>
        <v>-2.4191239871268185E-4</v>
      </c>
    </row>
    <row r="203" spans="1:19">
      <c r="A203" s="23" t="str">
        <f>CONCATENATE(Allocators!A759," ",Allocators!B759)</f>
        <v>EXP_OM_LPP CUSTOMER</v>
      </c>
      <c r="B203" s="17">
        <f ca="1">Allocators!D759</f>
        <v>0.17880870944460528</v>
      </c>
      <c r="C203" s="17">
        <f ca="1">Allocators!E759</f>
        <v>0.13993254365257826</v>
      </c>
      <c r="D203" s="17">
        <f ca="1">Allocators!F759</f>
        <v>3.2833073657434195E-2</v>
      </c>
      <c r="E203" s="17">
        <f ca="1">Allocators!G759</f>
        <v>2.6791262924641846E-4</v>
      </c>
      <c r="F203" s="17">
        <f ca="1">Allocators!H759</f>
        <v>2.026202228377517E-5</v>
      </c>
      <c r="G203" s="17">
        <f ca="1">Allocators!I759</f>
        <v>5.6769055390344637E-4</v>
      </c>
      <c r="H203" s="17">
        <f ca="1">Allocators!J759</f>
        <v>2.5643017038403813E-4</v>
      </c>
      <c r="I203" s="17">
        <f ca="1">Allocators!K759</f>
        <v>1.2046880879568532E-4</v>
      </c>
      <c r="J203" s="17">
        <f ca="1">Allocators!L759</f>
        <v>-6.3643906747912297E-5</v>
      </c>
      <c r="K203" s="17">
        <f ca="1">Allocators!M759</f>
        <v>8.3828502987416702E-6</v>
      </c>
      <c r="L203" s="17">
        <f ca="1">Allocators!N759</f>
        <v>1.598742513200305E-4</v>
      </c>
      <c r="M203" s="17">
        <f ca="1">Allocators!O759</f>
        <v>3.1746781692561812E-4</v>
      </c>
      <c r="N203" s="17">
        <f ca="1">Allocators!P759</f>
        <v>7.9182381566907318E-5</v>
      </c>
      <c r="O203" s="17">
        <f ca="1">Allocators!Q759</f>
        <v>1.9026889370666526E-4</v>
      </c>
      <c r="P203" s="17">
        <f ca="1">Allocators!R759</f>
        <v>3.2799257161752814E-6</v>
      </c>
      <c r="Q203" s="17">
        <f ca="1">Allocators!S759</f>
        <v>1.1375696433262785E-5</v>
      </c>
      <c r="R203" s="17">
        <f ca="1">Allocators!T759</f>
        <v>3.385059478824724E-3</v>
      </c>
      <c r="S203" s="17">
        <f ca="1">Allocators!U759</f>
        <v>7.1908056193528463E-4</v>
      </c>
    </row>
    <row r="204" spans="1:19">
      <c r="A204" s="23" t="str">
        <f>CONCATENATE(Allocators!A760," ",Allocators!B760)</f>
        <v>EXP_OM_LPP TOTAL</v>
      </c>
      <c r="B204" s="17">
        <f ca="1">Allocators!D760</f>
        <v>0.99999999999999989</v>
      </c>
      <c r="C204" s="17">
        <f ca="1">Allocators!E760</f>
        <v>0.59849701843847036</v>
      </c>
      <c r="D204" s="17">
        <f ca="1">Allocators!F760</f>
        <v>0.14345619700784726</v>
      </c>
      <c r="E204" s="17">
        <f ca="1">Allocators!G760</f>
        <v>1.2487741571256888E-3</v>
      </c>
      <c r="F204" s="17">
        <f ca="1">Allocators!H760</f>
        <v>2.4009125183020515E-5</v>
      </c>
      <c r="G204" s="17">
        <f ca="1">Allocators!I760</f>
        <v>4.4859184527205699E-2</v>
      </c>
      <c r="H204" s="17">
        <f ca="1">Allocators!J760</f>
        <v>1.2333298268939627E-2</v>
      </c>
      <c r="I204" s="17">
        <f ca="1">Allocators!K760</f>
        <v>8.423617497699805E-4</v>
      </c>
      <c r="J204" s="17">
        <f ca="1">Allocators!L760</f>
        <v>4.3671769894821385E-4</v>
      </c>
      <c r="K204" s="17">
        <f ca="1">Allocators!M760</f>
        <v>2.5982572647833247E-3</v>
      </c>
      <c r="L204" s="17">
        <f ca="1">Allocators!N760</f>
        <v>2.6662931512185011E-2</v>
      </c>
      <c r="M204" s="17">
        <f ca="1">Allocators!O760</f>
        <v>0.13154583481746235</v>
      </c>
      <c r="N204" s="17">
        <f ca="1">Allocators!P760</f>
        <v>2.0028655375299229E-2</v>
      </c>
      <c r="O204" s="17">
        <f ca="1">Allocators!Q760</f>
        <v>1.2194010519176752E-2</v>
      </c>
      <c r="P204" s="17">
        <f ca="1">Allocators!R760</f>
        <v>2.8174840445768621E-4</v>
      </c>
      <c r="Q204" s="17">
        <f ca="1">Allocators!S760</f>
        <v>2.1235933806166557E-4</v>
      </c>
      <c r="R204" s="17">
        <f ca="1">Allocators!T760</f>
        <v>3.9191292848794893E-3</v>
      </c>
      <c r="S204" s="17">
        <f ca="1">Allocators!U760</f>
        <v>8.5951251020455395E-4</v>
      </c>
    </row>
    <row r="205" spans="1:19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</row>
    <row r="206" spans="1:19">
      <c r="A206" s="14" t="str">
        <f>CONCATENATE(Allocators!A972," ",Allocators!B972)</f>
        <v>FORF_DISC_FXNL PRODUCTION</v>
      </c>
      <c r="B206" s="320">
        <f ca="1">+Allocators!D972</f>
        <v>0.37707618532974901</v>
      </c>
      <c r="C206" s="320">
        <f ca="1">+Allocators!E972</f>
        <v>4.4888641006571662E-5</v>
      </c>
      <c r="D206" s="320">
        <f ca="1">+Allocators!F972</f>
        <v>0.1721409800506726</v>
      </c>
      <c r="E206" s="320">
        <f ca="1">+Allocators!G972</f>
        <v>2.0512602439760235E-3</v>
      </c>
      <c r="F206" s="320">
        <f ca="1">+Allocators!H972</f>
        <v>2.369920001585831E-4</v>
      </c>
      <c r="G206" s="320">
        <f ca="1">+Allocators!I972</f>
        <v>2.7425920435013258E-2</v>
      </c>
      <c r="H206" s="320">
        <f ca="1">+Allocators!J972</f>
        <v>5.1531634638921284E-2</v>
      </c>
      <c r="I206" s="320">
        <f ca="1">+Allocators!K972</f>
        <v>4.0819673017397397E-3</v>
      </c>
      <c r="J206" s="320">
        <f ca="1">+Allocators!L972</f>
        <v>0</v>
      </c>
      <c r="K206" s="320">
        <f ca="1">+Allocators!M972</f>
        <v>-6.9131432637396318E-3</v>
      </c>
      <c r="L206" s="320">
        <f ca="1">+Allocators!N972</f>
        <v>4.9672349529532152E-2</v>
      </c>
      <c r="M206" s="320">
        <f ca="1">+Allocators!O972</f>
        <v>7.6598372765537964E-2</v>
      </c>
      <c r="N206" s="320">
        <f ca="1">+Allocators!P972</f>
        <v>0</v>
      </c>
      <c r="O206" s="320">
        <f ca="1">+Allocators!Q972</f>
        <v>0</v>
      </c>
      <c r="P206" s="320">
        <f ca="1">+Allocators!R972</f>
        <v>0</v>
      </c>
      <c r="Q206" s="320">
        <f ca="1">+Allocators!S972</f>
        <v>0</v>
      </c>
      <c r="R206" s="320">
        <f ca="1">+Allocators!T972</f>
        <v>2.0496298693044098E-4</v>
      </c>
      <c r="S206" s="320">
        <f ca="1">+Allocators!U972</f>
        <v>0</v>
      </c>
    </row>
    <row r="207" spans="1:19">
      <c r="A207" s="14" t="str">
        <f>CONCATENATE(Allocators!A973," ",Allocators!B973)</f>
        <v>FORF_DISC_FXNL BULKTRAN</v>
      </c>
      <c r="B207" s="320">
        <f ca="1">+Allocators!D973</f>
        <v>1.3185075448791344E-2</v>
      </c>
      <c r="C207" s="320">
        <f ca="1">+Allocators!E973</f>
        <v>-5.6581677078608067E-6</v>
      </c>
      <c r="D207" s="320">
        <f ca="1">+Allocators!F973</f>
        <v>6.1897751044984626E-3</v>
      </c>
      <c r="E207" s="320">
        <f ca="1">+Allocators!G973</f>
        <v>2.8350698647680367E-4</v>
      </c>
      <c r="F207" s="320">
        <f ca="1">+Allocators!H973</f>
        <v>9.0749424565513966E-5</v>
      </c>
      <c r="G207" s="320">
        <f ca="1">+Allocators!I973</f>
        <v>2.4444956736800463E-3</v>
      </c>
      <c r="H207" s="320">
        <f ca="1">+Allocators!J973</f>
        <v>7.8129566028012267E-3</v>
      </c>
      <c r="I207" s="320">
        <f ca="1">+Allocators!K973</f>
        <v>1.7055795786564376E-4</v>
      </c>
      <c r="J207" s="320">
        <f ca="1">+Allocators!L973</f>
        <v>0</v>
      </c>
      <c r="K207" s="320">
        <f ca="1">+Allocators!M973</f>
        <v>3.0262287792155019E-5</v>
      </c>
      <c r="L207" s="320">
        <f ca="1">+Allocators!N973</f>
        <v>3.4758150397327715E-3</v>
      </c>
      <c r="M207" s="320">
        <f ca="1">+Allocators!O973</f>
        <v>-7.3356070820886094E-3</v>
      </c>
      <c r="N207" s="320">
        <f ca="1">+Allocators!P973</f>
        <v>0</v>
      </c>
      <c r="O207" s="320">
        <f ca="1">+Allocators!Q973</f>
        <v>0</v>
      </c>
      <c r="P207" s="320">
        <f ca="1">+Allocators!R973</f>
        <v>0</v>
      </c>
      <c r="Q207" s="320">
        <f ca="1">+Allocators!S973</f>
        <v>0</v>
      </c>
      <c r="R207" s="320">
        <f ca="1">+Allocators!T973</f>
        <v>2.8221621175193547E-5</v>
      </c>
      <c r="S207" s="320">
        <f ca="1">+Allocators!U973</f>
        <v>0</v>
      </c>
    </row>
    <row r="208" spans="1:19">
      <c r="A208" s="14" t="str">
        <f>CONCATENATE(Allocators!A974," ",Allocators!B974)</f>
        <v>FORF_DISC_FXNL SUBTRAN</v>
      </c>
      <c r="B208" s="320">
        <f ca="1">+Allocators!D974</f>
        <v>4.3635508708492129E-3</v>
      </c>
      <c r="C208" s="320">
        <f ca="1">+Allocators!E974</f>
        <v>-2.0432949538806316E-6</v>
      </c>
      <c r="D208" s="320">
        <f ca="1">+Allocators!F974</f>
        <v>2.2761399576428907E-3</v>
      </c>
      <c r="E208" s="320">
        <f ca="1">+Allocators!G974</f>
        <v>1.0315854382322901E-4</v>
      </c>
      <c r="F208" s="320">
        <f ca="1">+Allocators!H974</f>
        <v>4.2576182546819383E-5</v>
      </c>
      <c r="G208" s="320">
        <f ca="1">+Allocators!I974</f>
        <v>9.3387531510692452E-4</v>
      </c>
      <c r="H208" s="320">
        <f ca="1">+Allocators!J974</f>
        <v>2.9634568485060009E-3</v>
      </c>
      <c r="I208" s="320">
        <f ca="1">+Allocators!K974</f>
        <v>8.3123237973751582E-5</v>
      </c>
      <c r="J208" s="320">
        <f ca="1">+Allocators!L974</f>
        <v>0</v>
      </c>
      <c r="K208" s="320">
        <f ca="1">+Allocators!M974</f>
        <v>1.0408247377041472E-5</v>
      </c>
      <c r="L208" s="320">
        <f ca="1">+Allocators!N974</f>
        <v>1.3123319967853692E-3</v>
      </c>
      <c r="M208" s="320">
        <f ca="1">+Allocators!O974</f>
        <v>-3.3653560912535992E-3</v>
      </c>
      <c r="N208" s="320">
        <f ca="1">+Allocators!P974</f>
        <v>0</v>
      </c>
      <c r="O208" s="320">
        <f ca="1">+Allocators!Q974</f>
        <v>0</v>
      </c>
      <c r="P208" s="320">
        <f ca="1">+Allocators!R974</f>
        <v>0</v>
      </c>
      <c r="Q208" s="320">
        <f ca="1">+Allocators!S974</f>
        <v>0</v>
      </c>
      <c r="R208" s="320">
        <f ca="1">+Allocators!T974</f>
        <v>5.8799272946670854E-6</v>
      </c>
      <c r="S208" s="320">
        <f ca="1">+Allocators!U974</f>
        <v>0</v>
      </c>
    </row>
    <row r="209" spans="1:19">
      <c r="A209" s="14" t="str">
        <f>CONCATENATE(Allocators!A975," ",Allocators!B975)</f>
        <v>FORF_DISC_FXNL DISTPRI</v>
      </c>
      <c r="B209" s="320">
        <f ca="1">+Allocators!D975</f>
        <v>0.12998284830988036</v>
      </c>
      <c r="C209" s="320">
        <f ca="1">+Allocators!E975</f>
        <v>1.3579995152516421E-5</v>
      </c>
      <c r="D209" s="320">
        <f ca="1">+Allocators!F975</f>
        <v>7.067269173029439E-2</v>
      </c>
      <c r="E209" s="320">
        <f ca="1">+Allocators!G975</f>
        <v>9.789784530858344E-4</v>
      </c>
      <c r="F209" s="320">
        <f ca="1">+Allocators!H975</f>
        <v>0</v>
      </c>
      <c r="G209" s="320">
        <f ca="1">+Allocators!I975</f>
        <v>1.2631112072533705E-2</v>
      </c>
      <c r="H209" s="320">
        <f ca="1">+Allocators!J975</f>
        <v>2.5836880335228001E-2</v>
      </c>
      <c r="I209" s="320">
        <f ca="1">+Allocators!K975</f>
        <v>0</v>
      </c>
      <c r="J209" s="320">
        <f ca="1">+Allocators!L975</f>
        <v>0</v>
      </c>
      <c r="K209" s="320">
        <f ca="1">+Allocators!M975</f>
        <v>-2.6007176863138532E-3</v>
      </c>
      <c r="L209" s="320">
        <f ca="1">+Allocators!N975</f>
        <v>2.2382904218670657E-2</v>
      </c>
      <c r="M209" s="320">
        <f ca="1">+Allocators!O975</f>
        <v>0</v>
      </c>
      <c r="N209" s="320">
        <f ca="1">+Allocators!P975</f>
        <v>0</v>
      </c>
      <c r="O209" s="320">
        <f ca="1">+Allocators!Q975</f>
        <v>0</v>
      </c>
      <c r="P209" s="320">
        <f ca="1">+Allocators!R975</f>
        <v>0</v>
      </c>
      <c r="Q209" s="320">
        <f ca="1">+Allocators!S975</f>
        <v>0</v>
      </c>
      <c r="R209" s="320">
        <f ca="1">+Allocators!T975</f>
        <v>6.7419191229113124E-5</v>
      </c>
      <c r="S209" s="320">
        <f ca="1">+Allocators!U975</f>
        <v>0</v>
      </c>
    </row>
    <row r="210" spans="1:19">
      <c r="A210" s="14" t="str">
        <f>CONCATENATE(Allocators!A976," ",Allocators!B976)</f>
        <v>FORF_DISC_FXNL DISTSEC</v>
      </c>
      <c r="B210" s="320">
        <f ca="1">+Allocators!D976</f>
        <v>3.4508312454549106E-2</v>
      </c>
      <c r="C210" s="320">
        <f ca="1">+Allocators!E976</f>
        <v>6.5374818449217331E-6</v>
      </c>
      <c r="D210" s="320">
        <f ca="1">+Allocators!F976</f>
        <v>3.0596023120116875E-2</v>
      </c>
      <c r="E210" s="320">
        <f ca="1">+Allocators!G976</f>
        <v>0</v>
      </c>
      <c r="F210" s="320">
        <f ca="1">+Allocators!H976</f>
        <v>0</v>
      </c>
      <c r="G210" s="320">
        <f ca="1">+Allocators!I976</f>
        <v>4.4787053909176458E-3</v>
      </c>
      <c r="H210" s="320">
        <f ca="1">+Allocators!J976</f>
        <v>0</v>
      </c>
      <c r="I210" s="320">
        <f ca="1">+Allocators!K976</f>
        <v>0</v>
      </c>
      <c r="J210" s="320">
        <f ca="1">+Allocators!L976</f>
        <v>0</v>
      </c>
      <c r="K210" s="320">
        <f ca="1">+Allocators!M976</f>
        <v>-7.1312207165470057E-4</v>
      </c>
      <c r="L210" s="320">
        <f ca="1">+Allocators!N976</f>
        <v>0</v>
      </c>
      <c r="M210" s="320">
        <f ca="1">+Allocators!O976</f>
        <v>0</v>
      </c>
      <c r="N210" s="320">
        <f ca="1">+Allocators!P976</f>
        <v>0</v>
      </c>
      <c r="O210" s="320">
        <f ca="1">+Allocators!Q976</f>
        <v>0</v>
      </c>
      <c r="P210" s="320">
        <f ca="1">+Allocators!R976</f>
        <v>0</v>
      </c>
      <c r="Q210" s="320">
        <f ca="1">+Allocators!S976</f>
        <v>0</v>
      </c>
      <c r="R210" s="320">
        <f ca="1">+Allocators!T976</f>
        <v>1.4016853332436167E-4</v>
      </c>
      <c r="S210" s="320">
        <f ca="1">+Allocators!U976</f>
        <v>0</v>
      </c>
    </row>
    <row r="211" spans="1:19">
      <c r="A211" s="14" t="str">
        <f>CONCATENATE(Allocators!A977," ",Allocators!B977)</f>
        <v>FORF_DISC_FXNL ENERGY</v>
      </c>
      <c r="B211" s="320">
        <f ca="1">+Allocators!D977</f>
        <v>0.35213842653525718</v>
      </c>
      <c r="C211" s="320">
        <f ca="1">+Allocators!E977</f>
        <v>3.0193670051885813E-5</v>
      </c>
      <c r="D211" s="320">
        <f ca="1">+Allocators!F977</f>
        <v>0.13548894731579067</v>
      </c>
      <c r="E211" s="320">
        <f ca="1">+Allocators!G977</f>
        <v>1.5014065820850883E-3</v>
      </c>
      <c r="F211" s="320">
        <f ca="1">+Allocators!H977</f>
        <v>1.8404796770516124E-4</v>
      </c>
      <c r="G211" s="320">
        <f ca="1">+Allocators!I977</f>
        <v>2.4218196224961359E-2</v>
      </c>
      <c r="H211" s="320">
        <f ca="1">+Allocators!J977</f>
        <v>4.3138502527429415E-2</v>
      </c>
      <c r="I211" s="320">
        <f ca="1">+Allocators!K977</f>
        <v>3.6555838817158813E-3</v>
      </c>
      <c r="J211" s="320">
        <f ca="1">+Allocators!L977</f>
        <v>0</v>
      </c>
      <c r="K211" s="320">
        <f ca="1">+Allocators!M977</f>
        <v>-7.1410188787789869E-3</v>
      </c>
      <c r="L211" s="320">
        <f ca="1">+Allocators!N977</f>
        <v>5.3963320654412457E-2</v>
      </c>
      <c r="M211" s="320">
        <f ca="1">+Allocators!O977</f>
        <v>9.6364989231774376E-2</v>
      </c>
      <c r="N211" s="320">
        <f ca="1">+Allocators!P977</f>
        <v>0</v>
      </c>
      <c r="O211" s="320">
        <f ca="1">+Allocators!Q977</f>
        <v>0</v>
      </c>
      <c r="P211" s="320">
        <f ca="1">+Allocators!R977</f>
        <v>0</v>
      </c>
      <c r="Q211" s="320">
        <f ca="1">+Allocators!S977</f>
        <v>0</v>
      </c>
      <c r="R211" s="320">
        <f ca="1">+Allocators!T977</f>
        <v>7.34257358109878E-4</v>
      </c>
      <c r="S211" s="320">
        <f ca="1">+Allocators!U977</f>
        <v>0</v>
      </c>
    </row>
    <row r="212" spans="1:19">
      <c r="A212" s="14" t="str">
        <f>CONCATENATE(Allocators!A978," ",Allocators!B978)</f>
        <v>FORF_DISC_FXNL CUSTOMER</v>
      </c>
      <c r="B212" s="320">
        <f ca="1">+Allocators!D978</f>
        <v>8.8745601050923925E-2</v>
      </c>
      <c r="C212" s="320">
        <f ca="1">+Allocators!E978</f>
        <v>1.7805306518449592E-5</v>
      </c>
      <c r="D212" s="320">
        <f ca="1">+Allocators!F978</f>
        <v>8.0385422916172733E-2</v>
      </c>
      <c r="E212" s="320">
        <f ca="1">+Allocators!G978</f>
        <v>7.9223752298789181E-4</v>
      </c>
      <c r="F212" s="320">
        <f ca="1">+Allocators!H978</f>
        <v>6.3488920378002554E-4</v>
      </c>
      <c r="G212" s="320">
        <f ca="1">+Allocators!I978</f>
        <v>5.5714964683494829E-4</v>
      </c>
      <c r="H212" s="320">
        <f ca="1">+Allocators!J978</f>
        <v>1.6628873809594164E-3</v>
      </c>
      <c r="I212" s="320">
        <f ca="1">+Allocators!K978</f>
        <v>7.2674903702917547E-4</v>
      </c>
      <c r="J212" s="320">
        <f ca="1">+Allocators!L978</f>
        <v>0</v>
      </c>
      <c r="K212" s="320">
        <f ca="1">+Allocators!M978</f>
        <v>-3.0378309670579238E-5</v>
      </c>
      <c r="L212" s="320">
        <f ca="1">+Allocators!N978</f>
        <v>4.0063783560471462E-4</v>
      </c>
      <c r="M212" s="320">
        <f ca="1">+Allocators!O978</f>
        <v>1.5541120827794295E-4</v>
      </c>
      <c r="N212" s="320">
        <f ca="1">+Allocators!P978</f>
        <v>0</v>
      </c>
      <c r="O212" s="320">
        <f ca="1">+Allocators!Q978</f>
        <v>0</v>
      </c>
      <c r="P212" s="320">
        <f ca="1">+Allocators!R978</f>
        <v>0</v>
      </c>
      <c r="Q212" s="320">
        <f ca="1">+Allocators!S978</f>
        <v>0</v>
      </c>
      <c r="R212" s="320">
        <f ca="1">+Allocators!T978</f>
        <v>3.4427893024292053E-3</v>
      </c>
      <c r="S212" s="320">
        <f ca="1">+Allocators!U978</f>
        <v>0</v>
      </c>
    </row>
    <row r="213" spans="1:19">
      <c r="A213" s="14" t="str">
        <f>CONCATENATE(Allocators!A979," ",Allocators!B979)</f>
        <v>FORF_DISC_FXNL TOTAL</v>
      </c>
      <c r="B213" s="320">
        <f ca="1">+Allocators!D979</f>
        <v>1</v>
      </c>
      <c r="C213" s="320">
        <f ca="1">+Allocators!E979</f>
        <v>1.0530363191260378E-4</v>
      </c>
      <c r="D213" s="320">
        <f ca="1">+Allocators!F979</f>
        <v>0.49774998019518857</v>
      </c>
      <c r="E213" s="320">
        <f ca="1">+Allocators!G979</f>
        <v>5.7105483324348715E-3</v>
      </c>
      <c r="F213" s="320">
        <f ca="1">+Allocators!H979</f>
        <v>1.1892547787561033E-3</v>
      </c>
      <c r="G213" s="320">
        <f ca="1">+Allocators!I979</f>
        <v>7.2689454759047895E-2</v>
      </c>
      <c r="H213" s="320">
        <f ca="1">+Allocators!J979</f>
        <v>0.13294631833384535</v>
      </c>
      <c r="I213" s="320">
        <f ca="1">+Allocators!K979</f>
        <v>8.7179814163241883E-3</v>
      </c>
      <c r="J213" s="320">
        <f ca="1">+Allocators!L979</f>
        <v>0</v>
      </c>
      <c r="K213" s="320">
        <f ca="1">+Allocators!M979</f>
        <v>-1.7357709674988554E-2</v>
      </c>
      <c r="L213" s="320">
        <f ca="1">+Allocators!N979</f>
        <v>0.13120735927473814</v>
      </c>
      <c r="M213" s="320">
        <f ca="1">+Allocators!O979</f>
        <v>0.16241781003224803</v>
      </c>
      <c r="N213" s="320">
        <f ca="1">+Allocators!P979</f>
        <v>0</v>
      </c>
      <c r="O213" s="320">
        <f ca="1">+Allocators!Q979</f>
        <v>0</v>
      </c>
      <c r="P213" s="320">
        <f ca="1">+Allocators!R979</f>
        <v>0</v>
      </c>
      <c r="Q213" s="320">
        <f ca="1">+Allocators!S979</f>
        <v>0</v>
      </c>
      <c r="R213" s="320">
        <f ca="1">+Allocators!T979</f>
        <v>4.6236989204928598E-3</v>
      </c>
      <c r="S213" s="320">
        <f ca="1">+Allocators!U979</f>
        <v>0</v>
      </c>
    </row>
    <row r="214" spans="1:19">
      <c r="A214" s="14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</row>
    <row r="215" spans="1:19">
      <c r="A215" s="23" t="str">
        <f>CONCATENATE(Allocators!A185," ",Allocators!B185)</f>
        <v>FUELREV PRODUCTION</v>
      </c>
      <c r="B215" s="17">
        <f>+Allocators!D185</f>
        <v>0</v>
      </c>
      <c r="C215" s="17">
        <f>+Allocators!E185</f>
        <v>0</v>
      </c>
      <c r="D215" s="17">
        <f>+Allocators!F185</f>
        <v>0</v>
      </c>
      <c r="E215" s="17">
        <f>+Allocators!G185</f>
        <v>0</v>
      </c>
      <c r="F215" s="17">
        <f>+Allocators!H185</f>
        <v>0</v>
      </c>
      <c r="G215" s="17">
        <f>+Allocators!I185</f>
        <v>0</v>
      </c>
      <c r="H215" s="17">
        <f>+Allocators!J185</f>
        <v>0</v>
      </c>
      <c r="I215" s="17">
        <f>+Allocators!K185</f>
        <v>0</v>
      </c>
      <c r="J215" s="17">
        <f>+Allocators!L185</f>
        <v>0</v>
      </c>
      <c r="K215" s="17">
        <f>+Allocators!M185</f>
        <v>0</v>
      </c>
      <c r="L215" s="17">
        <f>+Allocators!N185</f>
        <v>0</v>
      </c>
      <c r="M215" s="17">
        <f>+Allocators!O185</f>
        <v>0</v>
      </c>
      <c r="N215" s="17">
        <f>+Allocators!P185</f>
        <v>0</v>
      </c>
      <c r="O215" s="17">
        <f>+Allocators!Q185</f>
        <v>0</v>
      </c>
      <c r="P215" s="17">
        <f>+Allocators!R185</f>
        <v>0</v>
      </c>
      <c r="Q215" s="17">
        <f>+Allocators!S185</f>
        <v>0</v>
      </c>
      <c r="R215" s="17">
        <f>+Allocators!T185</f>
        <v>0</v>
      </c>
      <c r="S215" s="17">
        <f>+Allocators!U185</f>
        <v>0</v>
      </c>
    </row>
    <row r="216" spans="1:19">
      <c r="A216" s="23" t="str">
        <f>CONCATENATE(Allocators!A186," ",Allocators!B186)</f>
        <v>FUELREV BULKTRAN</v>
      </c>
      <c r="B216" s="17">
        <f>+Allocators!D186</f>
        <v>0</v>
      </c>
      <c r="C216" s="17">
        <f>+Allocators!E186</f>
        <v>0</v>
      </c>
      <c r="D216" s="17">
        <f>+Allocators!F186</f>
        <v>0</v>
      </c>
      <c r="E216" s="17">
        <f>+Allocators!G186</f>
        <v>0</v>
      </c>
      <c r="F216" s="17">
        <f>+Allocators!H186</f>
        <v>0</v>
      </c>
      <c r="G216" s="17">
        <f>+Allocators!I186</f>
        <v>0</v>
      </c>
      <c r="H216" s="17">
        <f>+Allocators!J186</f>
        <v>0</v>
      </c>
      <c r="I216" s="17">
        <f>+Allocators!K186</f>
        <v>0</v>
      </c>
      <c r="J216" s="17">
        <f>+Allocators!L186</f>
        <v>0</v>
      </c>
      <c r="K216" s="17">
        <f>+Allocators!M186</f>
        <v>0</v>
      </c>
      <c r="L216" s="17">
        <f>+Allocators!N186</f>
        <v>0</v>
      </c>
      <c r="M216" s="17">
        <f>+Allocators!O186</f>
        <v>0</v>
      </c>
      <c r="N216" s="17">
        <f>+Allocators!P186</f>
        <v>0</v>
      </c>
      <c r="O216" s="17">
        <f>+Allocators!Q186</f>
        <v>0</v>
      </c>
      <c r="P216" s="17">
        <f>+Allocators!R186</f>
        <v>0</v>
      </c>
      <c r="Q216" s="17">
        <f>+Allocators!S186</f>
        <v>0</v>
      </c>
      <c r="R216" s="17">
        <f>+Allocators!T186</f>
        <v>0</v>
      </c>
      <c r="S216" s="17">
        <f>+Allocators!U186</f>
        <v>0</v>
      </c>
    </row>
    <row r="217" spans="1:19">
      <c r="A217" s="23" t="str">
        <f>CONCATENATE(Allocators!A187," ",Allocators!B187)</f>
        <v>FUELREV SUBTRAN</v>
      </c>
      <c r="B217" s="17">
        <f>+Allocators!D187</f>
        <v>0</v>
      </c>
      <c r="C217" s="17">
        <f>+Allocators!E187</f>
        <v>0</v>
      </c>
      <c r="D217" s="17">
        <f>+Allocators!F187</f>
        <v>0</v>
      </c>
      <c r="E217" s="17">
        <f>+Allocators!G187</f>
        <v>0</v>
      </c>
      <c r="F217" s="17">
        <f>+Allocators!H187</f>
        <v>0</v>
      </c>
      <c r="G217" s="17">
        <f>+Allocators!I187</f>
        <v>0</v>
      </c>
      <c r="H217" s="17">
        <f>+Allocators!J187</f>
        <v>0</v>
      </c>
      <c r="I217" s="17">
        <f>+Allocators!K187</f>
        <v>0</v>
      </c>
      <c r="J217" s="17">
        <f>+Allocators!L187</f>
        <v>0</v>
      </c>
      <c r="K217" s="17">
        <f>+Allocators!M187</f>
        <v>0</v>
      </c>
      <c r="L217" s="17">
        <f>+Allocators!N187</f>
        <v>0</v>
      </c>
      <c r="M217" s="17">
        <f>+Allocators!O187</f>
        <v>0</v>
      </c>
      <c r="N217" s="17">
        <f>+Allocators!P187</f>
        <v>0</v>
      </c>
      <c r="O217" s="17">
        <f>+Allocators!Q187</f>
        <v>0</v>
      </c>
      <c r="P217" s="17">
        <f>+Allocators!R187</f>
        <v>0</v>
      </c>
      <c r="Q217" s="17">
        <f>+Allocators!S187</f>
        <v>0</v>
      </c>
      <c r="R217" s="17">
        <f>+Allocators!T187</f>
        <v>0</v>
      </c>
      <c r="S217" s="17">
        <f>+Allocators!U187</f>
        <v>0</v>
      </c>
    </row>
    <row r="218" spans="1:19">
      <c r="A218" s="23" t="str">
        <f>CONCATENATE(Allocators!A188," ",Allocators!B188)</f>
        <v>FUELREV DISTPRI</v>
      </c>
      <c r="B218" s="17">
        <f>+Allocators!D188</f>
        <v>0</v>
      </c>
      <c r="C218" s="17">
        <f>+Allocators!E188</f>
        <v>0</v>
      </c>
      <c r="D218" s="17">
        <f>+Allocators!F188</f>
        <v>0</v>
      </c>
      <c r="E218" s="17">
        <f>+Allocators!G188</f>
        <v>0</v>
      </c>
      <c r="F218" s="17">
        <f>+Allocators!H188</f>
        <v>0</v>
      </c>
      <c r="G218" s="17">
        <f>+Allocators!I188</f>
        <v>0</v>
      </c>
      <c r="H218" s="17">
        <f>+Allocators!J188</f>
        <v>0</v>
      </c>
      <c r="I218" s="17">
        <f>+Allocators!K188</f>
        <v>0</v>
      </c>
      <c r="J218" s="17">
        <f>+Allocators!L188</f>
        <v>0</v>
      </c>
      <c r="K218" s="17">
        <f>+Allocators!M188</f>
        <v>0</v>
      </c>
      <c r="L218" s="17">
        <f>+Allocators!N188</f>
        <v>0</v>
      </c>
      <c r="M218" s="17">
        <f>+Allocators!O188</f>
        <v>0</v>
      </c>
      <c r="N218" s="17">
        <f>+Allocators!P188</f>
        <v>0</v>
      </c>
      <c r="O218" s="17">
        <f>+Allocators!Q188</f>
        <v>0</v>
      </c>
      <c r="P218" s="17">
        <f>+Allocators!R188</f>
        <v>0</v>
      </c>
      <c r="Q218" s="17">
        <f>+Allocators!S188</f>
        <v>0</v>
      </c>
      <c r="R218" s="17">
        <f>+Allocators!T188</f>
        <v>0</v>
      </c>
      <c r="S218" s="17">
        <f>+Allocators!U188</f>
        <v>0</v>
      </c>
    </row>
    <row r="219" spans="1:19">
      <c r="A219" s="23" t="str">
        <f>CONCATENATE(Allocators!A189," ",Allocators!B189)</f>
        <v>FUELREV DISTSEC</v>
      </c>
      <c r="B219" s="17">
        <f>+Allocators!D189</f>
        <v>0</v>
      </c>
      <c r="C219" s="17">
        <f>+Allocators!E189</f>
        <v>0</v>
      </c>
      <c r="D219" s="17">
        <f>+Allocators!F189</f>
        <v>0</v>
      </c>
      <c r="E219" s="17">
        <f>+Allocators!G189</f>
        <v>0</v>
      </c>
      <c r="F219" s="17">
        <f>+Allocators!H189</f>
        <v>0</v>
      </c>
      <c r="G219" s="17">
        <f>+Allocators!I189</f>
        <v>0</v>
      </c>
      <c r="H219" s="17">
        <f>+Allocators!J189</f>
        <v>0</v>
      </c>
      <c r="I219" s="17">
        <f>+Allocators!K189</f>
        <v>0</v>
      </c>
      <c r="J219" s="17">
        <f>+Allocators!L189</f>
        <v>0</v>
      </c>
      <c r="K219" s="17">
        <f>+Allocators!M189</f>
        <v>0</v>
      </c>
      <c r="L219" s="17">
        <f>+Allocators!N189</f>
        <v>0</v>
      </c>
      <c r="M219" s="17">
        <f>+Allocators!O189</f>
        <v>0</v>
      </c>
      <c r="N219" s="17">
        <f>+Allocators!P189</f>
        <v>0</v>
      </c>
      <c r="O219" s="17">
        <f>+Allocators!Q189</f>
        <v>0</v>
      </c>
      <c r="P219" s="17">
        <f>+Allocators!R189</f>
        <v>0</v>
      </c>
      <c r="Q219" s="17">
        <f>+Allocators!S189</f>
        <v>0</v>
      </c>
      <c r="R219" s="17">
        <f>+Allocators!T189</f>
        <v>0</v>
      </c>
      <c r="S219" s="17">
        <f>+Allocators!U189</f>
        <v>0</v>
      </c>
    </row>
    <row r="220" spans="1:19">
      <c r="A220" s="23" t="str">
        <f>CONCATENATE(Allocators!A190," ",Allocators!B190)</f>
        <v>FUELREV ENERGY</v>
      </c>
      <c r="B220" s="17">
        <f>+Allocators!D190</f>
        <v>0.99999999999999978</v>
      </c>
      <c r="C220" s="17">
        <f>+Allocators!E190</f>
        <v>0.3635324805183302</v>
      </c>
      <c r="D220" s="17">
        <f>+Allocators!F190</f>
        <v>0.11733598156717255</v>
      </c>
      <c r="E220" s="17">
        <f>+Allocators!G190</f>
        <v>1.3432743749662549E-3</v>
      </c>
      <c r="F220" s="17">
        <f>+Allocators!H190</f>
        <v>3.4045205847133992E-5</v>
      </c>
      <c r="G220" s="17">
        <f>+Allocators!I190</f>
        <v>5.678095823507659E-2</v>
      </c>
      <c r="H220" s="17">
        <f>+Allocators!J190</f>
        <v>1.5849262771854479E-2</v>
      </c>
      <c r="I220" s="17">
        <f>+Allocators!K190</f>
        <v>1.2547981498149507E-3</v>
      </c>
      <c r="J220" s="17">
        <f>+Allocators!L190</f>
        <v>2.5722787992737994E-4</v>
      </c>
      <c r="K220" s="17">
        <f>+Allocators!M190</f>
        <v>3.7835744179315054E-3</v>
      </c>
      <c r="L220" s="17">
        <f>+Allocators!N190</f>
        <v>4.5216776230246718E-2</v>
      </c>
      <c r="M220" s="17">
        <f>+Allocators!O190</f>
        <v>0.31966145078126673</v>
      </c>
      <c r="N220" s="17">
        <f>+Allocators!P190</f>
        <v>5.1228837523378257E-2</v>
      </c>
      <c r="O220" s="17">
        <f>+Allocators!Q190</f>
        <v>1.5401600117266183E-2</v>
      </c>
      <c r="P220" s="17">
        <f>+Allocators!R190</f>
        <v>3.6199199847025514E-4</v>
      </c>
      <c r="Q220" s="17">
        <f>+Allocators!S190</f>
        <v>3.5363688202499704E-4</v>
      </c>
      <c r="R220" s="17">
        <f>+Allocators!T190</f>
        <v>6.0850705295006306E-3</v>
      </c>
      <c r="S220" s="17">
        <f>+Allocators!U190</f>
        <v>1.5190328169250472E-3</v>
      </c>
    </row>
    <row r="221" spans="1:19">
      <c r="A221" s="23" t="str">
        <f>CONCATENATE(Allocators!A191," ",Allocators!B191)</f>
        <v>FUELREV CUSTOMER</v>
      </c>
      <c r="B221" s="17">
        <f>+Allocators!D191</f>
        <v>0</v>
      </c>
      <c r="C221" s="17">
        <f>+Allocators!E191</f>
        <v>0</v>
      </c>
      <c r="D221" s="17">
        <f>+Allocators!F191</f>
        <v>0</v>
      </c>
      <c r="E221" s="17">
        <f>+Allocators!G191</f>
        <v>0</v>
      </c>
      <c r="F221" s="17">
        <f>+Allocators!H191</f>
        <v>0</v>
      </c>
      <c r="G221" s="17">
        <f>+Allocators!I191</f>
        <v>0</v>
      </c>
      <c r="H221" s="17">
        <f>+Allocators!J191</f>
        <v>0</v>
      </c>
      <c r="I221" s="17">
        <f>+Allocators!K191</f>
        <v>0</v>
      </c>
      <c r="J221" s="17">
        <f>+Allocators!L191</f>
        <v>0</v>
      </c>
      <c r="K221" s="17">
        <f>+Allocators!M191</f>
        <v>0</v>
      </c>
      <c r="L221" s="17">
        <f>+Allocators!N191</f>
        <v>0</v>
      </c>
      <c r="M221" s="17">
        <f>+Allocators!O191</f>
        <v>0</v>
      </c>
      <c r="N221" s="17">
        <f>+Allocators!P191</f>
        <v>0</v>
      </c>
      <c r="O221" s="17">
        <f>+Allocators!Q191</f>
        <v>0</v>
      </c>
      <c r="P221" s="17">
        <f>+Allocators!R191</f>
        <v>0</v>
      </c>
      <c r="Q221" s="17">
        <f>+Allocators!S191</f>
        <v>0</v>
      </c>
      <c r="R221" s="17">
        <f>+Allocators!T191</f>
        <v>0</v>
      </c>
      <c r="S221" s="17">
        <f>+Allocators!U191</f>
        <v>0</v>
      </c>
    </row>
    <row r="222" spans="1:19">
      <c r="A222" s="23" t="str">
        <f>CONCATENATE(Allocators!A192," ",Allocators!B192)</f>
        <v>FUELREV TOTAL</v>
      </c>
      <c r="B222" s="17">
        <f>+Allocators!D192</f>
        <v>0.99999999999999978</v>
      </c>
      <c r="C222" s="17">
        <f>+Allocators!E192</f>
        <v>0.3635324805183302</v>
      </c>
      <c r="D222" s="17">
        <f>+Allocators!F192</f>
        <v>0.11733598156717255</v>
      </c>
      <c r="E222" s="17">
        <f>+Allocators!G192</f>
        <v>1.3432743749662549E-3</v>
      </c>
      <c r="F222" s="17">
        <f>+Allocators!H192</f>
        <v>3.4045205847133992E-5</v>
      </c>
      <c r="G222" s="17">
        <f>+Allocators!I192</f>
        <v>5.678095823507659E-2</v>
      </c>
      <c r="H222" s="17">
        <f>+Allocators!J192</f>
        <v>1.5849262771854479E-2</v>
      </c>
      <c r="I222" s="17">
        <f>+Allocators!K192</f>
        <v>1.2547981498149507E-3</v>
      </c>
      <c r="J222" s="17">
        <f>+Allocators!L192</f>
        <v>2.5722787992737994E-4</v>
      </c>
      <c r="K222" s="17">
        <f>+Allocators!M192</f>
        <v>3.7835744179315054E-3</v>
      </c>
      <c r="L222" s="17">
        <f>+Allocators!N192</f>
        <v>4.5216776230246718E-2</v>
      </c>
      <c r="M222" s="17">
        <f>+Allocators!O192</f>
        <v>0.31966145078126673</v>
      </c>
      <c r="N222" s="17">
        <f>+Allocators!P192</f>
        <v>5.1228837523378257E-2</v>
      </c>
      <c r="O222" s="17">
        <f>+Allocators!Q192</f>
        <v>1.5401600117266183E-2</v>
      </c>
      <c r="P222" s="17">
        <f>+Allocators!R192</f>
        <v>3.6199199847025514E-4</v>
      </c>
      <c r="Q222" s="17">
        <f>+Allocators!S192</f>
        <v>3.5363688202499704E-4</v>
      </c>
      <c r="R222" s="17">
        <f>+Allocators!T192</f>
        <v>6.0850705295006306E-3</v>
      </c>
      <c r="S222" s="17">
        <f>+Allocators!U192</f>
        <v>1.5190328169250472E-3</v>
      </c>
    </row>
    <row r="223" spans="1:19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</row>
    <row r="224" spans="1:19">
      <c r="A224" s="23" t="str">
        <f>CONCATENATE(Allocators!A770," ",Allocators!B770)</f>
        <v>LABOR_M PRODUCTION</v>
      </c>
      <c r="B224" s="17">
        <f ca="1">Allocators!D770</f>
        <v>0.24308589344823317</v>
      </c>
      <c r="C224" s="17">
        <f ca="1">Allocators!E770</f>
        <v>0.11919544610270089</v>
      </c>
      <c r="D224" s="17">
        <f ca="1">Allocators!F770</f>
        <v>3.0151813088251288E-2</v>
      </c>
      <c r="E224" s="17">
        <f ca="1">Allocators!G770</f>
        <v>3.5252055677766785E-4</v>
      </c>
      <c r="F224" s="17">
        <f ca="1">Allocators!H770</f>
        <v>8.6845226845226491E-6</v>
      </c>
      <c r="G224" s="17">
        <f ca="1">Allocators!I770</f>
        <v>1.2615896885653262E-2</v>
      </c>
      <c r="H224" s="17">
        <f ca="1">Allocators!J770</f>
        <v>3.5929455001112343E-3</v>
      </c>
      <c r="I224" s="17">
        <f ca="1">Allocators!K770</f>
        <v>2.843294925545849E-4</v>
      </c>
      <c r="J224" s="17">
        <f ca="1">Allocators!L770</f>
        <v>6.0016942539758958E-5</v>
      </c>
      <c r="K224" s="17">
        <f ca="1">Allocators!M770</f>
        <v>7.5784075482761965E-4</v>
      </c>
      <c r="L224" s="17">
        <f ca="1">Allocators!N770</f>
        <v>8.2617937273136537E-3</v>
      </c>
      <c r="M224" s="17">
        <f ca="1">Allocators!O770</f>
        <v>5.5177530441693698E-2</v>
      </c>
      <c r="N224" s="17">
        <f ca="1">Allocators!P770</f>
        <v>8.6563119137044054E-3</v>
      </c>
      <c r="O224" s="17">
        <f ca="1">Allocators!Q770</f>
        <v>3.4242975147118927E-3</v>
      </c>
      <c r="P224" s="17">
        <f ca="1">Allocators!R770</f>
        <v>8.2663793876616292E-5</v>
      </c>
      <c r="Q224" s="17">
        <f ca="1">Allocators!S770</f>
        <v>5.9701940858621335E-5</v>
      </c>
      <c r="R224" s="17">
        <f ca="1">Allocators!T770</f>
        <v>3.2371583607721866E-4</v>
      </c>
      <c r="S224" s="17">
        <f ca="1">Allocators!U770</f>
        <v>8.0384433896225313E-5</v>
      </c>
    </row>
    <row r="225" spans="1:19">
      <c r="A225" s="23" t="str">
        <f>CONCATENATE(Allocators!A771," ",Allocators!B771)</f>
        <v>LABOR_M BULKTRAN</v>
      </c>
      <c r="B225" s="17">
        <f ca="1">Allocators!D771</f>
        <v>6.5407906303813587E-2</v>
      </c>
      <c r="C225" s="17">
        <f ca="1">Allocators!E771</f>
        <v>3.2072303579339552E-2</v>
      </c>
      <c r="D225" s="17">
        <f ca="1">Allocators!F771</f>
        <v>8.1130457115004342E-3</v>
      </c>
      <c r="E225" s="17">
        <f ca="1">Allocators!G771</f>
        <v>9.4853844543604411E-5</v>
      </c>
      <c r="F225" s="17">
        <f ca="1">Allocators!H771</f>
        <v>2.3367725620967329E-6</v>
      </c>
      <c r="G225" s="17">
        <f ca="1">Allocators!I771</f>
        <v>3.3946001132768729E-3</v>
      </c>
      <c r="H225" s="17">
        <f ca="1">Allocators!J771</f>
        <v>9.6676544776972296E-4</v>
      </c>
      <c r="I225" s="17">
        <f ca="1">Allocators!K771</f>
        <v>7.6505454695920469E-5</v>
      </c>
      <c r="J225" s="17">
        <f ca="1">Allocators!L771</f>
        <v>1.6148952531126198E-5</v>
      </c>
      <c r="K225" s="17">
        <f ca="1">Allocators!M771</f>
        <v>2.0391465906075847E-4</v>
      </c>
      <c r="L225" s="17">
        <f ca="1">Allocators!N771</f>
        <v>2.2230275165376692E-3</v>
      </c>
      <c r="M225" s="17">
        <f ca="1">Allocators!O771</f>
        <v>1.4846796290853852E-2</v>
      </c>
      <c r="N225" s="17">
        <f ca="1">Allocators!P771</f>
        <v>2.3291817988966824E-3</v>
      </c>
      <c r="O225" s="17">
        <f ca="1">Allocators!Q771</f>
        <v>9.213867897536164E-4</v>
      </c>
      <c r="P225" s="17">
        <f ca="1">Allocators!R771</f>
        <v>2.2242613949751506E-5</v>
      </c>
      <c r="Q225" s="17">
        <f ca="1">Allocators!S771</f>
        <v>1.6064194011604038E-5</v>
      </c>
      <c r="R225" s="17">
        <f ca="1">Allocators!T771</f>
        <v>8.7103265330813835E-5</v>
      </c>
      <c r="S225" s="17">
        <f ca="1">Allocators!U771</f>
        <v>2.1629299199499139E-5</v>
      </c>
    </row>
    <row r="226" spans="1:19">
      <c r="A226" s="23" t="str">
        <f>CONCATENATE(Allocators!A772," ",Allocators!B772)</f>
        <v>LABOR_M SUBTRAN</v>
      </c>
      <c r="B226" s="17">
        <f ca="1">Allocators!D772</f>
        <v>2.5084493120388934E-2</v>
      </c>
      <c r="C226" s="17">
        <f ca="1">Allocators!E772</f>
        <v>1.1912671122977947E-2</v>
      </c>
      <c r="D226" s="17">
        <f ca="1">Allocators!F772</f>
        <v>3.0494680272329022E-3</v>
      </c>
      <c r="E226" s="17">
        <f ca="1">Allocators!G772</f>
        <v>3.553612983006996E-5</v>
      </c>
      <c r="F226" s="17">
        <f ca="1">Allocators!H772</f>
        <v>1.1650243050427248E-6</v>
      </c>
      <c r="G226" s="17">
        <f ca="1">Allocators!I772</f>
        <v>1.3291063245133472E-3</v>
      </c>
      <c r="H226" s="17">
        <f ca="1">Allocators!J772</f>
        <v>3.7673218661289008E-4</v>
      </c>
      <c r="I226" s="17">
        <f ca="1">Allocators!K772</f>
        <v>3.8589778667475814E-5</v>
      </c>
      <c r="J226" s="17">
        <f ca="1">Allocators!L772</f>
        <v>0</v>
      </c>
      <c r="K226" s="17">
        <f ca="1">Allocators!M772</f>
        <v>7.4435923344742233E-5</v>
      </c>
      <c r="L226" s="17">
        <f ca="1">Allocators!N772</f>
        <v>8.6032151069293525E-4</v>
      </c>
      <c r="M226" s="17">
        <f ca="1">Allocators!O772</f>
        <v>7.0079599368849154E-3</v>
      </c>
      <c r="N226" s="17">
        <f ca="1">Allocators!P772</f>
        <v>0</v>
      </c>
      <c r="O226" s="17">
        <f ca="1">Allocators!Q772</f>
        <v>3.6071192066618245E-4</v>
      </c>
      <c r="P226" s="17">
        <f ca="1">Allocators!R772</f>
        <v>8.6302729713068052E-6</v>
      </c>
      <c r="Q226" s="17">
        <f ca="1">Allocators!S772</f>
        <v>5.9232273754805288E-6</v>
      </c>
      <c r="R226" s="17">
        <f ca="1">Allocators!T772</f>
        <v>1.8606628483066395E-5</v>
      </c>
      <c r="S226" s="17">
        <f ca="1">Allocators!U772</f>
        <v>4.6351058306300325E-6</v>
      </c>
    </row>
    <row r="227" spans="1:19">
      <c r="A227" s="23" t="str">
        <f>CONCATENATE(Allocators!A773," ",Allocators!B773)</f>
        <v>LABOR_M DISTPRI</v>
      </c>
      <c r="B227" s="17">
        <f ca="1">Allocators!D773</f>
        <v>0.16702285656240468</v>
      </c>
      <c r="C227" s="17">
        <f ca="1">Allocators!E773</f>
        <v>0.11098646339644297</v>
      </c>
      <c r="D227" s="17">
        <f ca="1">Allocators!F773</f>
        <v>2.7942132550847661E-2</v>
      </c>
      <c r="E227" s="17">
        <f ca="1">Allocators!G773</f>
        <v>3.2607467309618944E-4</v>
      </c>
      <c r="F227" s="17">
        <f ca="1">Allocators!H773</f>
        <v>0</v>
      </c>
      <c r="G227" s="17">
        <f ca="1">Allocators!I773</f>
        <v>1.2049421554711908E-2</v>
      </c>
      <c r="H227" s="17">
        <f ca="1">Allocators!J773</f>
        <v>3.420570449248401E-3</v>
      </c>
      <c r="I227" s="17">
        <f ca="1">Allocators!K773</f>
        <v>0</v>
      </c>
      <c r="J227" s="17">
        <f ca="1">Allocators!L773</f>
        <v>0</v>
      </c>
      <c r="K227" s="17">
        <f ca="1">Allocators!M773</f>
        <v>6.8722278478807451E-4</v>
      </c>
      <c r="L227" s="17">
        <f ca="1">Allocators!N773</f>
        <v>7.9486927865711713E-3</v>
      </c>
      <c r="M227" s="17">
        <f ca="1">Allocators!O773</f>
        <v>0</v>
      </c>
      <c r="N227" s="17">
        <f ca="1">Allocators!P773</f>
        <v>0</v>
      </c>
      <c r="O227" s="17">
        <f ca="1">Allocators!Q773</f>
        <v>3.2700099926961088E-3</v>
      </c>
      <c r="P227" s="17">
        <f ca="1">Allocators!R773</f>
        <v>7.8346736204193824E-5</v>
      </c>
      <c r="Q227" s="17">
        <f ca="1">Allocators!S773</f>
        <v>5.6259739934283608E-5</v>
      </c>
      <c r="R227" s="17">
        <f ca="1">Allocators!T773</f>
        <v>2.0623047197750353E-4</v>
      </c>
      <c r="S227" s="17">
        <f ca="1">Allocators!U773</f>
        <v>5.1431425886174155E-5</v>
      </c>
    </row>
    <row r="228" spans="1:19">
      <c r="A228" s="23" t="str">
        <f>CONCATENATE(Allocators!A774," ",Allocators!B774)</f>
        <v>LABOR_M DISTSEC</v>
      </c>
      <c r="B228" s="17">
        <f ca="1">Allocators!D774</f>
        <v>6.6754262447622198E-2</v>
      </c>
      <c r="C228" s="17">
        <f ca="1">Allocators!E774</f>
        <v>4.983884996913706E-2</v>
      </c>
      <c r="D228" s="17">
        <f ca="1">Allocators!F774</f>
        <v>1.118816138921667E-2</v>
      </c>
      <c r="E228" s="17">
        <f ca="1">Allocators!G774</f>
        <v>0</v>
      </c>
      <c r="F228" s="17">
        <f ca="1">Allocators!H774</f>
        <v>0</v>
      </c>
      <c r="G228" s="17">
        <f ca="1">Allocators!I774</f>
        <v>3.9439448364509046E-3</v>
      </c>
      <c r="H228" s="17">
        <f ca="1">Allocators!J774</f>
        <v>0</v>
      </c>
      <c r="I228" s="17">
        <f ca="1">Allocators!K774</f>
        <v>0</v>
      </c>
      <c r="J228" s="17">
        <f ca="1">Allocators!L774</f>
        <v>0</v>
      </c>
      <c r="K228" s="17">
        <f ca="1">Allocators!M774</f>
        <v>1.7456119300047226E-4</v>
      </c>
      <c r="L228" s="17">
        <f ca="1">Allocators!N774</f>
        <v>0</v>
      </c>
      <c r="M228" s="17">
        <f ca="1">Allocators!O774</f>
        <v>0</v>
      </c>
      <c r="N228" s="17">
        <f ca="1">Allocators!P774</f>
        <v>0</v>
      </c>
      <c r="O228" s="17">
        <f ca="1">Allocators!Q774</f>
        <v>1.0976586803105764E-3</v>
      </c>
      <c r="P228" s="17">
        <f ca="1">Allocators!R774</f>
        <v>0</v>
      </c>
      <c r="Q228" s="17">
        <f ca="1">Allocators!S774</f>
        <v>1.7898723606624073E-5</v>
      </c>
      <c r="R228" s="17">
        <f ca="1">Allocators!T774</f>
        <v>3.9523105442235655E-4</v>
      </c>
      <c r="S228" s="17">
        <f ca="1">Allocators!U774</f>
        <v>9.7956601477556735E-5</v>
      </c>
    </row>
    <row r="229" spans="1:19">
      <c r="A229" s="23" t="str">
        <f>CONCATENATE(Allocators!A775," ",Allocators!B775)</f>
        <v>LABOR_M ENERGY</v>
      </c>
      <c r="B229" s="17">
        <f ca="1">Allocators!D775</f>
        <v>0.17533548607880442</v>
      </c>
      <c r="C229" s="17">
        <f ca="1">Allocators!E775</f>
        <v>6.3740144177114932E-2</v>
      </c>
      <c r="D229" s="17">
        <f ca="1">Allocators!F775</f>
        <v>2.0573161362613838E-2</v>
      </c>
      <c r="E229" s="17">
        <f ca="1">Allocators!G775</f>
        <v>2.355236654719105E-4</v>
      </c>
      <c r="F229" s="17">
        <f ca="1">Allocators!H775</f>
        <v>5.9693327158601941E-6</v>
      </c>
      <c r="G229" s="17">
        <f ca="1">Allocators!I775</f>
        <v>9.9557169121674473E-3</v>
      </c>
      <c r="H229" s="17">
        <f ca="1">Allocators!J775</f>
        <v>2.7789381920938047E-3</v>
      </c>
      <c r="I229" s="17">
        <f ca="1">Allocators!K775</f>
        <v>2.2001064352858885E-4</v>
      </c>
      <c r="J229" s="17">
        <f ca="1">Allocators!L775</f>
        <v>4.5101175360087508E-5</v>
      </c>
      <c r="K229" s="17">
        <f ca="1">Allocators!M775</f>
        <v>6.633948596833501E-4</v>
      </c>
      <c r="L229" s="17">
        <f ca="1">Allocators!N775</f>
        <v>7.9281054392468398E-3</v>
      </c>
      <c r="M229" s="17">
        <f ca="1">Allocators!O775</f>
        <v>5.6047995853389224E-2</v>
      </c>
      <c r="N229" s="17">
        <f ca="1">Allocators!P775</f>
        <v>8.9822331284136227E-3</v>
      </c>
      <c r="O229" s="17">
        <f ca="1">Allocators!Q775</f>
        <v>2.7004470429522376E-3</v>
      </c>
      <c r="P229" s="17">
        <f ca="1">Allocators!R775</f>
        <v>6.3470043008420014E-5</v>
      </c>
      <c r="Q229" s="17">
        <f ca="1">Allocators!S775</f>
        <v>6.2005094605245675E-5</v>
      </c>
      <c r="R229" s="17">
        <f ca="1">Allocators!T775</f>
        <v>1.0669287991138009E-3</v>
      </c>
      <c r="S229" s="17">
        <f ca="1">Allocators!U775</f>
        <v>2.663403573252087E-4</v>
      </c>
    </row>
    <row r="230" spans="1:19">
      <c r="A230" s="23" t="str">
        <f>CONCATENATE(Allocators!A776," ",Allocators!B776)</f>
        <v>LABOR_M CUSTOMER</v>
      </c>
      <c r="B230" s="17">
        <f ca="1">Allocators!D776</f>
        <v>0.25730910203873342</v>
      </c>
      <c r="C230" s="17">
        <f ca="1">Allocators!E776</f>
        <v>0.2021135580809324</v>
      </c>
      <c r="D230" s="17">
        <f ca="1">Allocators!F776</f>
        <v>4.6958104462556549E-2</v>
      </c>
      <c r="E230" s="17">
        <f ca="1">Allocators!G776</f>
        <v>4.2318257017802342E-4</v>
      </c>
      <c r="F230" s="17">
        <f ca="1">Allocators!H776</f>
        <v>5.9700151906749286E-5</v>
      </c>
      <c r="G230" s="17">
        <f ca="1">Allocators!I776</f>
        <v>8.102553979174161E-4</v>
      </c>
      <c r="H230" s="17">
        <f ca="1">Allocators!J776</f>
        <v>3.5622171489658067E-4</v>
      </c>
      <c r="I230" s="17">
        <f ca="1">Allocators!K776</f>
        <v>1.7073348797048141E-4</v>
      </c>
      <c r="J230" s="17">
        <f ca="1">Allocators!L776</f>
        <v>7.2738448220046508E-5</v>
      </c>
      <c r="K230" s="17">
        <f ca="1">Allocators!M776</f>
        <v>1.1788635564506421E-5</v>
      </c>
      <c r="L230" s="17">
        <f ca="1">Allocators!N776</f>
        <v>2.2165336007277101E-4</v>
      </c>
      <c r="M230" s="17">
        <f ca="1">Allocators!O776</f>
        <v>4.4248511469314935E-4</v>
      </c>
      <c r="N230" s="17">
        <f ca="1">Allocators!P776</f>
        <v>1.0915456248543054E-4</v>
      </c>
      <c r="O230" s="17">
        <f ca="1">Allocators!Q776</f>
        <v>2.7205410173971955E-4</v>
      </c>
      <c r="P230" s="17">
        <f ca="1">Allocators!R776</f>
        <v>4.5650278067960735E-6</v>
      </c>
      <c r="Q230" s="17">
        <f ca="1">Allocators!S776</f>
        <v>1.5920704471089926E-5</v>
      </c>
      <c r="R230" s="17">
        <f ca="1">Allocators!T776</f>
        <v>4.385624057216141E-3</v>
      </c>
      <c r="S230" s="17">
        <f ca="1">Allocators!U776</f>
        <v>8.8136216010557703E-4</v>
      </c>
    </row>
    <row r="231" spans="1:19">
      <c r="A231" s="23" t="str">
        <f>CONCATENATE(Allocators!A777," ",Allocators!B777)</f>
        <v>LABOR_M TOTAL</v>
      </c>
      <c r="B231" s="17">
        <f ca="1">Allocators!D777</f>
        <v>1.0000000000000004</v>
      </c>
      <c r="C231" s="17">
        <f ca="1">Allocators!E777</f>
        <v>0.5898594364286458</v>
      </c>
      <c r="D231" s="17">
        <f ca="1">Allocators!F777</f>
        <v>0.14797588659221933</v>
      </c>
      <c r="E231" s="17">
        <f ca="1">Allocators!G777</f>
        <v>1.4676914398974658E-3</v>
      </c>
      <c r="F231" s="17">
        <f ca="1">Allocators!H777</f>
        <v>7.7855804174271586E-5</v>
      </c>
      <c r="G231" s="17">
        <f ca="1">Allocators!I777</f>
        <v>4.4098942024691161E-2</v>
      </c>
      <c r="H231" s="17">
        <f ca="1">Allocators!J777</f>
        <v>1.1492173490732635E-2</v>
      </c>
      <c r="I231" s="17">
        <f ca="1">Allocators!K777</f>
        <v>7.9016885741705137E-4</v>
      </c>
      <c r="J231" s="17">
        <f ca="1">Allocators!L777</f>
        <v>1.9400551865101918E-4</v>
      </c>
      <c r="K231" s="17">
        <f ca="1">Allocators!M777</f>
        <v>2.5731588102695237E-3</v>
      </c>
      <c r="L231" s="17">
        <f ca="1">Allocators!N777</f>
        <v>2.7443594340435043E-2</v>
      </c>
      <c r="M231" s="17">
        <f ca="1">Allocators!O777</f>
        <v>0.13352276763751481</v>
      </c>
      <c r="N231" s="17">
        <f ca="1">Allocators!P777</f>
        <v>2.0076881403500141E-2</v>
      </c>
      <c r="O231" s="17">
        <f ca="1">Allocators!Q777</f>
        <v>1.2046566042830335E-2</v>
      </c>
      <c r="P231" s="17">
        <f ca="1">Allocators!R777</f>
        <v>2.5991848781708451E-4</v>
      </c>
      <c r="Q231" s="17">
        <f ca="1">Allocators!S777</f>
        <v>2.337736248629492E-4</v>
      </c>
      <c r="R231" s="17">
        <f ca="1">Allocators!T777</f>
        <v>6.4834401126209005E-3</v>
      </c>
      <c r="S231" s="17">
        <f ca="1">Allocators!U777</f>
        <v>1.4037393837208713E-3</v>
      </c>
    </row>
    <row r="232" spans="1:19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</row>
    <row r="233" spans="1:19">
      <c r="A233" s="23" t="str">
        <f>CONCATENATE(Allocators!A787," ",Allocators!B787)</f>
        <v>LABOR_PROD PRODUCTION</v>
      </c>
      <c r="B233" s="17">
        <f>+Allocators!D787</f>
        <v>0.58095954304009334</v>
      </c>
      <c r="C233" s="17">
        <f>+Allocators!E787</f>
        <v>0.28486939705957048</v>
      </c>
      <c r="D233" s="17">
        <f>+Allocators!F787</f>
        <v>7.2060880642220965E-2</v>
      </c>
      <c r="E233" s="17">
        <f>+Allocators!G787</f>
        <v>8.4250130138220798E-4</v>
      </c>
      <c r="F233" s="17">
        <f>+Allocators!H787</f>
        <v>2.0755446804222097E-5</v>
      </c>
      <c r="G233" s="17">
        <f>+Allocators!I787</f>
        <v>3.0151176548181249E-2</v>
      </c>
      <c r="H233" s="17">
        <f>+Allocators!J787</f>
        <v>8.586907065247288E-3</v>
      </c>
      <c r="I233" s="17">
        <f>+Allocators!K787</f>
        <v>6.7952907395883244E-4</v>
      </c>
      <c r="J233" s="17">
        <f>+Allocators!L787</f>
        <v>1.4343660595832631E-4</v>
      </c>
      <c r="K233" s="17">
        <f>+Allocators!M787</f>
        <v>1.8111903260876507E-3</v>
      </c>
      <c r="L233" s="17">
        <f>+Allocators!N787</f>
        <v>1.9745151972521986E-2</v>
      </c>
      <c r="M233" s="17">
        <f>+Allocators!O787</f>
        <v>0.13187072444544687</v>
      </c>
      <c r="N233" s="17">
        <f>+Allocators!P787</f>
        <v>2.0688024888902822E-2</v>
      </c>
      <c r="O233" s="17">
        <f>+Allocators!Q787</f>
        <v>8.1838493018271362E-3</v>
      </c>
      <c r="P233" s="17">
        <f>+Allocators!R787</f>
        <v>1.9756111403785171E-4</v>
      </c>
      <c r="Q233" s="17">
        <f>+Allocators!S787</f>
        <v>1.4268377233999228E-4</v>
      </c>
      <c r="R233" s="17">
        <f>+Allocators!T787</f>
        <v>7.7365988430880554E-4</v>
      </c>
      <c r="S233" s="17">
        <f>+Allocators!U787</f>
        <v>1.921135912966203E-4</v>
      </c>
    </row>
    <row r="234" spans="1:19">
      <c r="A234" s="23" t="str">
        <f>CONCATENATE(Allocators!A788," ",Allocators!B788)</f>
        <v>LABOR_PROD BULKTRAN</v>
      </c>
      <c r="B234" s="17">
        <f>+Allocators!D788</f>
        <v>0</v>
      </c>
      <c r="C234" s="17">
        <f>+Allocators!E788</f>
        <v>0</v>
      </c>
      <c r="D234" s="17">
        <f>+Allocators!F788</f>
        <v>0</v>
      </c>
      <c r="E234" s="17">
        <f>+Allocators!G788</f>
        <v>0</v>
      </c>
      <c r="F234" s="17">
        <f>+Allocators!H788</f>
        <v>0</v>
      </c>
      <c r="G234" s="17">
        <f>+Allocators!I788</f>
        <v>0</v>
      </c>
      <c r="H234" s="17">
        <f>+Allocators!J788</f>
        <v>0</v>
      </c>
      <c r="I234" s="17">
        <f>+Allocators!K788</f>
        <v>0</v>
      </c>
      <c r="J234" s="17">
        <f>+Allocators!L788</f>
        <v>0</v>
      </c>
      <c r="K234" s="17">
        <f>+Allocators!M788</f>
        <v>0</v>
      </c>
      <c r="L234" s="17">
        <f>+Allocators!N788</f>
        <v>0</v>
      </c>
      <c r="M234" s="17">
        <f>+Allocators!O788</f>
        <v>0</v>
      </c>
      <c r="N234" s="17">
        <f>+Allocators!P788</f>
        <v>0</v>
      </c>
      <c r="O234" s="17">
        <f>+Allocators!Q788</f>
        <v>0</v>
      </c>
      <c r="P234" s="17">
        <f>+Allocators!R788</f>
        <v>0</v>
      </c>
      <c r="Q234" s="17">
        <f>+Allocators!S788</f>
        <v>0</v>
      </c>
      <c r="R234" s="17">
        <f>+Allocators!T788</f>
        <v>0</v>
      </c>
      <c r="S234" s="17">
        <f>+Allocators!U788</f>
        <v>0</v>
      </c>
    </row>
    <row r="235" spans="1:19">
      <c r="A235" s="23" t="str">
        <f>CONCATENATE(Allocators!A789," ",Allocators!B789)</f>
        <v>LABOR_PROD SUBTRAN</v>
      </c>
      <c r="B235" s="17">
        <f>+Allocators!D789</f>
        <v>0</v>
      </c>
      <c r="C235" s="17">
        <f>+Allocators!E789</f>
        <v>0</v>
      </c>
      <c r="D235" s="17">
        <f>+Allocators!F789</f>
        <v>0</v>
      </c>
      <c r="E235" s="17">
        <f>+Allocators!G789</f>
        <v>0</v>
      </c>
      <c r="F235" s="17">
        <f>+Allocators!H789</f>
        <v>0</v>
      </c>
      <c r="G235" s="17">
        <f>+Allocators!I789</f>
        <v>0</v>
      </c>
      <c r="H235" s="17">
        <f>+Allocators!J789</f>
        <v>0</v>
      </c>
      <c r="I235" s="17">
        <f>+Allocators!K789</f>
        <v>0</v>
      </c>
      <c r="J235" s="17">
        <f>+Allocators!L789</f>
        <v>0</v>
      </c>
      <c r="K235" s="17">
        <f>+Allocators!M789</f>
        <v>0</v>
      </c>
      <c r="L235" s="17">
        <f>+Allocators!N789</f>
        <v>0</v>
      </c>
      <c r="M235" s="17">
        <f>+Allocators!O789</f>
        <v>0</v>
      </c>
      <c r="N235" s="17">
        <f>+Allocators!P789</f>
        <v>0</v>
      </c>
      <c r="O235" s="17">
        <f>+Allocators!Q789</f>
        <v>0</v>
      </c>
      <c r="P235" s="17">
        <f>+Allocators!R789</f>
        <v>0</v>
      </c>
      <c r="Q235" s="17">
        <f>+Allocators!S789</f>
        <v>0</v>
      </c>
      <c r="R235" s="17">
        <f>+Allocators!T789</f>
        <v>0</v>
      </c>
      <c r="S235" s="17">
        <f>+Allocators!U789</f>
        <v>0</v>
      </c>
    </row>
    <row r="236" spans="1:19">
      <c r="A236" s="23" t="str">
        <f>CONCATENATE(Allocators!A790," ",Allocators!B790)</f>
        <v>LABOR_PROD DISTPRI</v>
      </c>
      <c r="B236" s="17">
        <f>+Allocators!D790</f>
        <v>0</v>
      </c>
      <c r="C236" s="17">
        <f>+Allocators!E790</f>
        <v>0</v>
      </c>
      <c r="D236" s="17">
        <f>+Allocators!F790</f>
        <v>0</v>
      </c>
      <c r="E236" s="17">
        <f>+Allocators!G790</f>
        <v>0</v>
      </c>
      <c r="F236" s="17">
        <f>+Allocators!H790</f>
        <v>0</v>
      </c>
      <c r="G236" s="17">
        <f>+Allocators!I790</f>
        <v>0</v>
      </c>
      <c r="H236" s="17">
        <f>+Allocators!J790</f>
        <v>0</v>
      </c>
      <c r="I236" s="17">
        <f>+Allocators!K790</f>
        <v>0</v>
      </c>
      <c r="J236" s="17">
        <f>+Allocators!L790</f>
        <v>0</v>
      </c>
      <c r="K236" s="17">
        <f>+Allocators!M790</f>
        <v>0</v>
      </c>
      <c r="L236" s="17">
        <f>+Allocators!N790</f>
        <v>0</v>
      </c>
      <c r="M236" s="17">
        <f>+Allocators!O790</f>
        <v>0</v>
      </c>
      <c r="N236" s="17">
        <f>+Allocators!P790</f>
        <v>0</v>
      </c>
      <c r="O236" s="17">
        <f>+Allocators!Q790</f>
        <v>0</v>
      </c>
      <c r="P236" s="17">
        <f>+Allocators!R790</f>
        <v>0</v>
      </c>
      <c r="Q236" s="17">
        <f>+Allocators!S790</f>
        <v>0</v>
      </c>
      <c r="R236" s="17">
        <f>+Allocators!T790</f>
        <v>0</v>
      </c>
      <c r="S236" s="17">
        <f>+Allocators!U790</f>
        <v>0</v>
      </c>
    </row>
    <row r="237" spans="1:19">
      <c r="A237" s="23" t="str">
        <f>CONCATENATE(Allocators!A791," ",Allocators!B791)</f>
        <v>LABOR_PROD DISTSEC</v>
      </c>
      <c r="B237" s="17">
        <f>+Allocators!D791</f>
        <v>0</v>
      </c>
      <c r="C237" s="17">
        <f>+Allocators!E791</f>
        <v>0</v>
      </c>
      <c r="D237" s="17">
        <f>+Allocators!F791</f>
        <v>0</v>
      </c>
      <c r="E237" s="17">
        <f>+Allocators!G791</f>
        <v>0</v>
      </c>
      <c r="F237" s="17">
        <f>+Allocators!H791</f>
        <v>0</v>
      </c>
      <c r="G237" s="17">
        <f>+Allocators!I791</f>
        <v>0</v>
      </c>
      <c r="H237" s="17">
        <f>+Allocators!J791</f>
        <v>0</v>
      </c>
      <c r="I237" s="17">
        <f>+Allocators!K791</f>
        <v>0</v>
      </c>
      <c r="J237" s="17">
        <f>+Allocators!L791</f>
        <v>0</v>
      </c>
      <c r="K237" s="17">
        <f>+Allocators!M791</f>
        <v>0</v>
      </c>
      <c r="L237" s="17">
        <f>+Allocators!N791</f>
        <v>0</v>
      </c>
      <c r="M237" s="17">
        <f>+Allocators!O791</f>
        <v>0</v>
      </c>
      <c r="N237" s="17">
        <f>+Allocators!P791</f>
        <v>0</v>
      </c>
      <c r="O237" s="17">
        <f>+Allocators!Q791</f>
        <v>0</v>
      </c>
      <c r="P237" s="17">
        <f>+Allocators!R791</f>
        <v>0</v>
      </c>
      <c r="Q237" s="17">
        <f>+Allocators!S791</f>
        <v>0</v>
      </c>
      <c r="R237" s="17">
        <f>+Allocators!T791</f>
        <v>0</v>
      </c>
      <c r="S237" s="17">
        <f>+Allocators!U791</f>
        <v>0</v>
      </c>
    </row>
    <row r="238" spans="1:19">
      <c r="A238" s="23" t="str">
        <f>CONCATENATE(Allocators!A792," ",Allocators!B792)</f>
        <v>LABOR_PROD ENERGY</v>
      </c>
      <c r="B238" s="17">
        <f>+Allocators!D792</f>
        <v>0.41904045695990683</v>
      </c>
      <c r="C238" s="17">
        <f>+Allocators!E792</f>
        <v>0.15233481675616956</v>
      </c>
      <c r="D238" s="17">
        <f>+Allocators!F792</f>
        <v>4.9168523333747202E-2</v>
      </c>
      <c r="E238" s="17">
        <f>+Allocators!G792</f>
        <v>5.6288630790839287E-4</v>
      </c>
      <c r="F238" s="17">
        <f>+Allocators!H792</f>
        <v>1.4266318615477126E-5</v>
      </c>
      <c r="G238" s="17">
        <f>+Allocators!I792</f>
        <v>2.3793518685447886E-2</v>
      </c>
      <c r="H238" s="17">
        <f>+Allocators!J792</f>
        <v>6.6414823143955432E-3</v>
      </c>
      <c r="I238" s="17">
        <f>+Allocators!K792</f>
        <v>5.2581119009090271E-4</v>
      </c>
      <c r="J238" s="17">
        <f>+Allocators!L792</f>
        <v>1.0778888834759738E-4</v>
      </c>
      <c r="K238" s="17">
        <f>+Allocators!M792</f>
        <v>1.5854707530318321E-3</v>
      </c>
      <c r="L238" s="17">
        <f>+Allocators!N792</f>
        <v>1.8947658573776446E-2</v>
      </c>
      <c r="M238" s="17">
        <f>+Allocators!O792</f>
        <v>0.13395108040784881</v>
      </c>
      <c r="N238" s="17">
        <f>+Allocators!P792</f>
        <v>2.1466955485321251E-2</v>
      </c>
      <c r="O238" s="17">
        <f>+Allocators!Q792</f>
        <v>6.453893551052978E-3</v>
      </c>
      <c r="P238" s="17">
        <f>+Allocators!R792</f>
        <v>1.5168929245480564E-4</v>
      </c>
      <c r="Q238" s="17">
        <f>+Allocators!S792</f>
        <v>1.4818816064163145E-4</v>
      </c>
      <c r="R238" s="17">
        <f>+Allocators!T792</f>
        <v>2.5498907353152071E-3</v>
      </c>
      <c r="S238" s="17">
        <f>+Allocators!U792</f>
        <v>6.3653620574136648E-4</v>
      </c>
    </row>
    <row r="239" spans="1:19">
      <c r="A239" s="23" t="str">
        <f>CONCATENATE(Allocators!A793," ",Allocators!B793)</f>
        <v>LABOR_PROD CUSTOMER</v>
      </c>
      <c r="B239" s="17">
        <f>+Allocators!D793</f>
        <v>0</v>
      </c>
      <c r="C239" s="17">
        <f>+Allocators!E793</f>
        <v>0</v>
      </c>
      <c r="D239" s="17">
        <f>+Allocators!F793</f>
        <v>0</v>
      </c>
      <c r="E239" s="17">
        <f>+Allocators!G793</f>
        <v>0</v>
      </c>
      <c r="F239" s="17">
        <f>+Allocators!H793</f>
        <v>0</v>
      </c>
      <c r="G239" s="17">
        <f>+Allocators!I793</f>
        <v>0</v>
      </c>
      <c r="H239" s="17">
        <f>+Allocators!J793</f>
        <v>0</v>
      </c>
      <c r="I239" s="17">
        <f>+Allocators!K793</f>
        <v>0</v>
      </c>
      <c r="J239" s="17">
        <f>+Allocators!L793</f>
        <v>0</v>
      </c>
      <c r="K239" s="17">
        <f>+Allocators!M793</f>
        <v>0</v>
      </c>
      <c r="L239" s="17">
        <f>+Allocators!N793</f>
        <v>0</v>
      </c>
      <c r="M239" s="17">
        <f>+Allocators!O793</f>
        <v>0</v>
      </c>
      <c r="N239" s="17">
        <f>+Allocators!P793</f>
        <v>0</v>
      </c>
      <c r="O239" s="17">
        <f>+Allocators!Q793</f>
        <v>0</v>
      </c>
      <c r="P239" s="17">
        <f>+Allocators!R793</f>
        <v>0</v>
      </c>
      <c r="Q239" s="17">
        <f>+Allocators!S793</f>
        <v>0</v>
      </c>
      <c r="R239" s="17">
        <f>+Allocators!T793</f>
        <v>0</v>
      </c>
      <c r="S239" s="17">
        <f>+Allocators!U793</f>
        <v>0</v>
      </c>
    </row>
    <row r="240" spans="1:19">
      <c r="A240" s="23" t="str">
        <f>CONCATENATE(Allocators!A794," ",Allocators!B794)</f>
        <v>LABOR_PROD TOTAL</v>
      </c>
      <c r="B240" s="17">
        <f>+Allocators!D794</f>
        <v>1.0000000000000002</v>
      </c>
      <c r="C240" s="17">
        <f>+Allocators!E794</f>
        <v>0.43720421381574009</v>
      </c>
      <c r="D240" s="17">
        <f>+Allocators!F794</f>
        <v>0.12122940397596817</v>
      </c>
      <c r="E240" s="17">
        <f>+Allocators!G794</f>
        <v>1.4053876092906007E-3</v>
      </c>
      <c r="F240" s="17">
        <f>+Allocators!H794</f>
        <v>3.5021765419699223E-5</v>
      </c>
      <c r="G240" s="17">
        <f>+Allocators!I794</f>
        <v>5.3944695233629131E-2</v>
      </c>
      <c r="H240" s="17">
        <f>+Allocators!J794</f>
        <v>1.5228389379642831E-2</v>
      </c>
      <c r="I240" s="17">
        <f>+Allocators!K794</f>
        <v>1.205340264049735E-3</v>
      </c>
      <c r="J240" s="17">
        <f>+Allocators!L794</f>
        <v>2.5122549430592366E-4</v>
      </c>
      <c r="K240" s="17">
        <f>+Allocators!M794</f>
        <v>3.3966610791194827E-3</v>
      </c>
      <c r="L240" s="17">
        <f>+Allocators!N794</f>
        <v>3.8692810546298431E-2</v>
      </c>
      <c r="M240" s="17">
        <f>+Allocators!O794</f>
        <v>0.26582180485329565</v>
      </c>
      <c r="N240" s="17">
        <f>+Allocators!P794</f>
        <v>4.2154980374224077E-2</v>
      </c>
      <c r="O240" s="17">
        <f>+Allocators!Q794</f>
        <v>1.4637742852880114E-2</v>
      </c>
      <c r="P240" s="17">
        <f>+Allocators!R794</f>
        <v>3.4925040649265736E-4</v>
      </c>
      <c r="Q240" s="17">
        <f>+Allocators!S794</f>
        <v>2.9087193298162376E-4</v>
      </c>
      <c r="R240" s="17">
        <f>+Allocators!T794</f>
        <v>3.3235506196240129E-3</v>
      </c>
      <c r="S240" s="17">
        <f>+Allocators!U794</f>
        <v>8.2864979703798681E-4</v>
      </c>
    </row>
    <row r="241" spans="1:19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</row>
    <row r="242" spans="1:19">
      <c r="A242" s="23" t="str">
        <f>CONCATENATE(Allocators!A547," ",Allocators!B547)</f>
        <v>MISC_SERV_REV PRODUCTION</v>
      </c>
      <c r="B242" s="17">
        <f>+Allocators!D547</f>
        <v>0</v>
      </c>
      <c r="C242" s="17">
        <f>+Allocators!E547</f>
        <v>0</v>
      </c>
      <c r="D242" s="17">
        <f>+Allocators!F547</f>
        <v>0</v>
      </c>
      <c r="E242" s="17">
        <f>+Allocators!G547</f>
        <v>0</v>
      </c>
      <c r="F242" s="17">
        <f>+Allocators!H547</f>
        <v>0</v>
      </c>
      <c r="G242" s="17">
        <f>+Allocators!I547</f>
        <v>0</v>
      </c>
      <c r="H242" s="17">
        <f>+Allocators!J547</f>
        <v>0</v>
      </c>
      <c r="I242" s="17">
        <f>+Allocators!K547</f>
        <v>0</v>
      </c>
      <c r="J242" s="17">
        <f>+Allocators!L547</f>
        <v>0</v>
      </c>
      <c r="K242" s="17">
        <f>+Allocators!M547</f>
        <v>0</v>
      </c>
      <c r="L242" s="17">
        <f>+Allocators!N547</f>
        <v>0</v>
      </c>
      <c r="M242" s="17">
        <f>+Allocators!O547</f>
        <v>0</v>
      </c>
      <c r="N242" s="17">
        <f>+Allocators!P547</f>
        <v>0</v>
      </c>
      <c r="O242" s="17">
        <f>+Allocators!Q547</f>
        <v>0</v>
      </c>
      <c r="P242" s="17">
        <f>+Allocators!R547</f>
        <v>0</v>
      </c>
      <c r="Q242" s="17">
        <f>+Allocators!S547</f>
        <v>0</v>
      </c>
      <c r="R242" s="17">
        <f>+Allocators!T547</f>
        <v>0</v>
      </c>
      <c r="S242" s="17">
        <f>+Allocators!U547</f>
        <v>0</v>
      </c>
    </row>
    <row r="243" spans="1:19">
      <c r="A243" s="23" t="str">
        <f>CONCATENATE(Allocators!A548," ",Allocators!B548)</f>
        <v>MISC_SERV_REV BULKTRAN</v>
      </c>
      <c r="B243" s="17">
        <f>+Allocators!D548</f>
        <v>0</v>
      </c>
      <c r="C243" s="17">
        <f>+Allocators!E548</f>
        <v>0</v>
      </c>
      <c r="D243" s="17">
        <f>+Allocators!F548</f>
        <v>0</v>
      </c>
      <c r="E243" s="17">
        <f>+Allocators!G548</f>
        <v>0</v>
      </c>
      <c r="F243" s="17">
        <f>+Allocators!H548</f>
        <v>0</v>
      </c>
      <c r="G243" s="17">
        <f>+Allocators!I548</f>
        <v>0</v>
      </c>
      <c r="H243" s="17">
        <f>+Allocators!J548</f>
        <v>0</v>
      </c>
      <c r="I243" s="17">
        <f>+Allocators!K548</f>
        <v>0</v>
      </c>
      <c r="J243" s="17">
        <f>+Allocators!L548</f>
        <v>0</v>
      </c>
      <c r="K243" s="17">
        <f>+Allocators!M548</f>
        <v>0</v>
      </c>
      <c r="L243" s="17">
        <f>+Allocators!N548</f>
        <v>0</v>
      </c>
      <c r="M243" s="17">
        <f>+Allocators!O548</f>
        <v>0</v>
      </c>
      <c r="N243" s="17">
        <f>+Allocators!P548</f>
        <v>0</v>
      </c>
      <c r="O243" s="17">
        <f>+Allocators!Q548</f>
        <v>0</v>
      </c>
      <c r="P243" s="17">
        <f>+Allocators!R548</f>
        <v>0</v>
      </c>
      <c r="Q243" s="17">
        <f>+Allocators!S548</f>
        <v>0</v>
      </c>
      <c r="R243" s="17">
        <f>+Allocators!T548</f>
        <v>0</v>
      </c>
      <c r="S243" s="17">
        <f>+Allocators!U548</f>
        <v>0</v>
      </c>
    </row>
    <row r="244" spans="1:19">
      <c r="A244" s="23" t="str">
        <f>CONCATENATE(Allocators!A549," ",Allocators!B549)</f>
        <v>MISC_SERV_REV SUBTRAN</v>
      </c>
      <c r="B244" s="17">
        <f>+Allocators!D549</f>
        <v>0</v>
      </c>
      <c r="C244" s="17">
        <f>+Allocators!E549</f>
        <v>0</v>
      </c>
      <c r="D244" s="17">
        <f>+Allocators!F549</f>
        <v>0</v>
      </c>
      <c r="E244" s="17">
        <f>+Allocators!G549</f>
        <v>0</v>
      </c>
      <c r="F244" s="17">
        <f>+Allocators!H549</f>
        <v>0</v>
      </c>
      <c r="G244" s="17">
        <f>+Allocators!I549</f>
        <v>0</v>
      </c>
      <c r="H244" s="17">
        <f>+Allocators!J549</f>
        <v>0</v>
      </c>
      <c r="I244" s="17">
        <f>+Allocators!K549</f>
        <v>0</v>
      </c>
      <c r="J244" s="17">
        <f>+Allocators!L549</f>
        <v>0</v>
      </c>
      <c r="K244" s="17">
        <f>+Allocators!M549</f>
        <v>0</v>
      </c>
      <c r="L244" s="17">
        <f>+Allocators!N549</f>
        <v>0</v>
      </c>
      <c r="M244" s="17">
        <f>+Allocators!O549</f>
        <v>0</v>
      </c>
      <c r="N244" s="17">
        <f>+Allocators!P549</f>
        <v>0</v>
      </c>
      <c r="O244" s="17">
        <f>+Allocators!Q549</f>
        <v>0</v>
      </c>
      <c r="P244" s="17">
        <f>+Allocators!R549</f>
        <v>0</v>
      </c>
      <c r="Q244" s="17">
        <f>+Allocators!S549</f>
        <v>0</v>
      </c>
      <c r="R244" s="17">
        <f>+Allocators!T549</f>
        <v>0</v>
      </c>
      <c r="S244" s="17">
        <f>+Allocators!U549</f>
        <v>0</v>
      </c>
    </row>
    <row r="245" spans="1:19">
      <c r="A245" s="23" t="str">
        <f>CONCATENATE(Allocators!A550," ",Allocators!B550)</f>
        <v>MISC_SERV_REV DISTPRI</v>
      </c>
      <c r="B245" s="17">
        <f>+Allocators!D550</f>
        <v>0.40010000694352227</v>
      </c>
      <c r="C245" s="17">
        <f>+Allocators!E550</f>
        <v>0.35985265348137813</v>
      </c>
      <c r="D245" s="17">
        <f>+Allocators!F550</f>
        <v>3.8313726639332836E-2</v>
      </c>
      <c r="E245" s="17">
        <f>+Allocators!G550</f>
        <v>3.1478560930589208E-4</v>
      </c>
      <c r="F245" s="17">
        <f>+Allocators!H550</f>
        <v>0</v>
      </c>
      <c r="G245" s="17">
        <f>+Allocators!I550</f>
        <v>6.3787329196348047E-4</v>
      </c>
      <c r="H245" s="17">
        <f>+Allocators!J550</f>
        <v>6.6163551178077232E-4</v>
      </c>
      <c r="I245" s="17">
        <f>+Allocators!K550</f>
        <v>0</v>
      </c>
      <c r="J245" s="17">
        <f>+Allocators!L550</f>
        <v>0</v>
      </c>
      <c r="K245" s="17">
        <f>+Allocators!M550</f>
        <v>0</v>
      </c>
      <c r="L245" s="17">
        <f>+Allocators!N550</f>
        <v>0</v>
      </c>
      <c r="M245" s="17">
        <f>+Allocators!O550</f>
        <v>0</v>
      </c>
      <c r="N245" s="17">
        <f>+Allocators!P550</f>
        <v>0</v>
      </c>
      <c r="O245" s="17">
        <f>+Allocators!Q550</f>
        <v>0</v>
      </c>
      <c r="P245" s="17">
        <f>+Allocators!R550</f>
        <v>0</v>
      </c>
      <c r="Q245" s="17">
        <f>+Allocators!S550</f>
        <v>0</v>
      </c>
      <c r="R245" s="17">
        <f>+Allocators!T550</f>
        <v>3.1933240976118074E-4</v>
      </c>
      <c r="S245" s="17">
        <f>+Allocators!U550</f>
        <v>0</v>
      </c>
    </row>
    <row r="246" spans="1:19">
      <c r="A246" s="23" t="str">
        <f>CONCATENATE(Allocators!A551," ",Allocators!B551)</f>
        <v>MISC_SERV_REV DISTSEC</v>
      </c>
      <c r="B246" s="17">
        <f>+Allocators!D551</f>
        <v>0.19784285014631836</v>
      </c>
      <c r="C246" s="17">
        <f>+Allocators!E551</f>
        <v>0.17985464655403982</v>
      </c>
      <c r="D246" s="17">
        <f>+Allocators!F551</f>
        <v>1.7074678042567609E-2</v>
      </c>
      <c r="E246" s="17">
        <f>+Allocators!G551</f>
        <v>0</v>
      </c>
      <c r="F246" s="17">
        <f>+Allocators!H551</f>
        <v>0</v>
      </c>
      <c r="G246" s="17">
        <f>+Allocators!I551</f>
        <v>2.3237960270589271E-4</v>
      </c>
      <c r="H246" s="17">
        <f>+Allocators!J551</f>
        <v>0</v>
      </c>
      <c r="I246" s="17">
        <f>+Allocators!K551</f>
        <v>0</v>
      </c>
      <c r="J246" s="17">
        <f>+Allocators!L551</f>
        <v>0</v>
      </c>
      <c r="K246" s="17">
        <f>+Allocators!M551</f>
        <v>0</v>
      </c>
      <c r="L246" s="17">
        <f>+Allocators!N551</f>
        <v>0</v>
      </c>
      <c r="M246" s="17">
        <f>+Allocators!O551</f>
        <v>0</v>
      </c>
      <c r="N246" s="17">
        <f>+Allocators!P551</f>
        <v>0</v>
      </c>
      <c r="O246" s="17">
        <f>+Allocators!Q551</f>
        <v>0</v>
      </c>
      <c r="P246" s="17">
        <f>+Allocators!R551</f>
        <v>0</v>
      </c>
      <c r="Q246" s="17">
        <f>+Allocators!S551</f>
        <v>0</v>
      </c>
      <c r="R246" s="17">
        <f>+Allocators!T551</f>
        <v>6.8114594700504542E-4</v>
      </c>
      <c r="S246" s="17">
        <f>+Allocators!U551</f>
        <v>0</v>
      </c>
    </row>
    <row r="247" spans="1:19">
      <c r="A247" s="23" t="str">
        <f>CONCATENATE(Allocators!A552," ",Allocators!B552)</f>
        <v>MISC_SERV_REV ENERGY</v>
      </c>
      <c r="B247" s="17">
        <f>+Allocators!D552</f>
        <v>0</v>
      </c>
      <c r="C247" s="17">
        <f>+Allocators!E552</f>
        <v>0</v>
      </c>
      <c r="D247" s="17">
        <f>+Allocators!F552</f>
        <v>0</v>
      </c>
      <c r="E247" s="17">
        <f>+Allocators!G552</f>
        <v>0</v>
      </c>
      <c r="F247" s="17">
        <f>+Allocators!H552</f>
        <v>0</v>
      </c>
      <c r="G247" s="17">
        <f>+Allocators!I552</f>
        <v>0</v>
      </c>
      <c r="H247" s="17">
        <f>+Allocators!J552</f>
        <v>0</v>
      </c>
      <c r="I247" s="17">
        <f>+Allocators!K552</f>
        <v>0</v>
      </c>
      <c r="J247" s="17">
        <f>+Allocators!L552</f>
        <v>0</v>
      </c>
      <c r="K247" s="17">
        <f>+Allocators!M552</f>
        <v>0</v>
      </c>
      <c r="L247" s="17">
        <f>+Allocators!N552</f>
        <v>0</v>
      </c>
      <c r="M247" s="17">
        <f>+Allocators!O552</f>
        <v>0</v>
      </c>
      <c r="N247" s="17">
        <f>+Allocators!P552</f>
        <v>0</v>
      </c>
      <c r="O247" s="17">
        <f>+Allocators!Q552</f>
        <v>0</v>
      </c>
      <c r="P247" s="17">
        <f>+Allocators!R552</f>
        <v>0</v>
      </c>
      <c r="Q247" s="17">
        <f>+Allocators!S552</f>
        <v>0</v>
      </c>
      <c r="R247" s="17">
        <f>+Allocators!T552</f>
        <v>0</v>
      </c>
      <c r="S247" s="17">
        <f>+Allocators!U552</f>
        <v>0</v>
      </c>
    </row>
    <row r="248" spans="1:19">
      <c r="A248" s="23" t="str">
        <f>CONCATENATE(Allocators!A553," ",Allocators!B553)</f>
        <v>MISC_SERV_REV CUSTOMER</v>
      </c>
      <c r="B248" s="17">
        <f>+Allocators!D553</f>
        <v>0.4020571429101592</v>
      </c>
      <c r="C248" s="17">
        <f>+Allocators!E553</f>
        <v>0.3465133994602137</v>
      </c>
      <c r="D248" s="17">
        <f>+Allocators!F553</f>
        <v>3.5920504983579814E-2</v>
      </c>
      <c r="E248" s="17">
        <f>+Allocators!G553</f>
        <v>2.0568851143762802E-4</v>
      </c>
      <c r="F248" s="17">
        <f>+Allocators!H553</f>
        <v>2.8182354464222865E-5</v>
      </c>
      <c r="G248" s="17">
        <f>+Allocators!I553</f>
        <v>2.3187704302798391E-5</v>
      </c>
      <c r="H248" s="17">
        <f>+Allocators!J553</f>
        <v>3.4528605941839062E-5</v>
      </c>
      <c r="I248" s="17">
        <f>+Allocators!K553</f>
        <v>0</v>
      </c>
      <c r="J248" s="17">
        <f>+Allocators!L553</f>
        <v>0</v>
      </c>
      <c r="K248" s="17">
        <f>+Allocators!M553</f>
        <v>0</v>
      </c>
      <c r="L248" s="17">
        <f>+Allocators!N553</f>
        <v>0</v>
      </c>
      <c r="M248" s="17">
        <f>+Allocators!O553</f>
        <v>2.0387235144331433E-4</v>
      </c>
      <c r="N248" s="17">
        <f>+Allocators!P553</f>
        <v>0</v>
      </c>
      <c r="O248" s="17">
        <f>+Allocators!Q553</f>
        <v>0</v>
      </c>
      <c r="P248" s="17">
        <f>+Allocators!R553</f>
        <v>0</v>
      </c>
      <c r="Q248" s="17">
        <f>+Allocators!S553</f>
        <v>0</v>
      </c>
      <c r="R248" s="17">
        <f>+Allocators!T553</f>
        <v>1.9127778938775888E-2</v>
      </c>
      <c r="S248" s="17">
        <f>+Allocators!U553</f>
        <v>0</v>
      </c>
    </row>
    <row r="249" spans="1:19">
      <c r="A249" s="23" t="str">
        <f>CONCATENATE(Allocators!A554," ",Allocators!B554)</f>
        <v>MISC_SERV_REV TOTAL</v>
      </c>
      <c r="B249" s="17">
        <f>+Allocators!D554</f>
        <v>1</v>
      </c>
      <c r="C249" s="17">
        <f>+Allocators!E554</f>
        <v>0.88622069949563176</v>
      </c>
      <c r="D249" s="17">
        <f>+Allocators!F554</f>
        <v>9.1308909665480262E-2</v>
      </c>
      <c r="E249" s="17">
        <f>+Allocators!G554</f>
        <v>5.2047412074352005E-4</v>
      </c>
      <c r="F249" s="17">
        <f>+Allocators!H554</f>
        <v>2.8182354464222865E-5</v>
      </c>
      <c r="G249" s="17">
        <f>+Allocators!I554</f>
        <v>8.9344059897217168E-4</v>
      </c>
      <c r="H249" s="17">
        <f>+Allocators!J554</f>
        <v>6.9616411772261148E-4</v>
      </c>
      <c r="I249" s="17">
        <f>+Allocators!K554</f>
        <v>0</v>
      </c>
      <c r="J249" s="17">
        <f>+Allocators!L554</f>
        <v>0</v>
      </c>
      <c r="K249" s="17">
        <f>+Allocators!M554</f>
        <v>0</v>
      </c>
      <c r="L249" s="17">
        <f>+Allocators!N554</f>
        <v>0</v>
      </c>
      <c r="M249" s="17">
        <f>+Allocators!O554</f>
        <v>2.0387235144331433E-4</v>
      </c>
      <c r="N249" s="17">
        <f>+Allocators!P554</f>
        <v>0</v>
      </c>
      <c r="O249" s="17">
        <f>+Allocators!Q554</f>
        <v>0</v>
      </c>
      <c r="P249" s="17">
        <f>+Allocators!R554</f>
        <v>0</v>
      </c>
      <c r="Q249" s="17">
        <f>+Allocators!S554</f>
        <v>0</v>
      </c>
      <c r="R249" s="17">
        <f>+Allocators!T554</f>
        <v>2.0128257295542115E-2</v>
      </c>
      <c r="S249" s="17">
        <f>+Allocators!U554</f>
        <v>0</v>
      </c>
    </row>
    <row r="250" spans="1:19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</row>
    <row r="251" spans="1:19">
      <c r="A251" s="23" t="str">
        <f>CONCATENATE(Allocators!A5," ",Allocators!B5)</f>
        <v>PROD_DEMAND PRODUCTION</v>
      </c>
      <c r="B251" s="17">
        <f>Allocators!D5</f>
        <v>1.0000000000000002</v>
      </c>
      <c r="C251" s="17">
        <f>Allocators!E5</f>
        <v>0.49034291711412858</v>
      </c>
      <c r="D251" s="17">
        <f>Allocators!F5</f>
        <v>0.12403769161813713</v>
      </c>
      <c r="E251" s="17">
        <f>Allocators!G5</f>
        <v>1.4501892799169754E-3</v>
      </c>
      <c r="F251" s="17">
        <f>Allocators!H5</f>
        <v>3.5726148322844088E-5</v>
      </c>
      <c r="G251" s="17">
        <f>Allocators!I5</f>
        <v>5.189892636999071E-2</v>
      </c>
      <c r="H251" s="17">
        <f>Allocators!J5</f>
        <v>1.4780559452234847E-2</v>
      </c>
      <c r="I251" s="17">
        <f>Allocators!K5</f>
        <v>1.1696667730130333E-3</v>
      </c>
      <c r="J251" s="17">
        <f>Allocators!L5</f>
        <v>2.4689603205025143E-4</v>
      </c>
      <c r="K251" s="17">
        <f>Allocators!M5</f>
        <v>3.1175842582943105E-3</v>
      </c>
      <c r="L251" s="17">
        <f>Allocators!N5</f>
        <v>3.3987137674334283E-2</v>
      </c>
      <c r="M251" s="17">
        <f>Allocators!O5</f>
        <v>0.22698779291133214</v>
      </c>
      <c r="N251" s="17">
        <f>Allocators!P5</f>
        <v>3.561009563702975E-2</v>
      </c>
      <c r="O251" s="17">
        <f>Allocators!Q5</f>
        <v>1.4086780051846657E-2</v>
      </c>
      <c r="P251" s="17">
        <f>Allocators!R5</f>
        <v>3.400600203656825E-4</v>
      </c>
      <c r="Q251" s="17">
        <f>Allocators!S5</f>
        <v>2.4560018687935618E-4</v>
      </c>
      <c r="R251" s="17">
        <f>Allocators!T5</f>
        <v>1.3316932195662609E-3</v>
      </c>
      <c r="S251" s="17">
        <f>Allocators!U5</f>
        <v>3.3068325255716151E-4</v>
      </c>
    </row>
    <row r="252" spans="1:19">
      <c r="A252" s="23" t="str">
        <f>CONCATENATE(Allocators!A6," ",Allocators!B6)</f>
        <v>PROD_DEMAND BULKTRAN</v>
      </c>
      <c r="B252" s="17">
        <f>Allocators!D6</f>
        <v>0</v>
      </c>
      <c r="C252" s="17">
        <f>Allocators!E6</f>
        <v>0</v>
      </c>
      <c r="D252" s="17">
        <f>Allocators!F6</f>
        <v>0</v>
      </c>
      <c r="E252" s="17">
        <f>Allocators!G6</f>
        <v>0</v>
      </c>
      <c r="F252" s="17">
        <f>Allocators!H6</f>
        <v>0</v>
      </c>
      <c r="G252" s="17">
        <f>Allocators!I6</f>
        <v>0</v>
      </c>
      <c r="H252" s="17">
        <f>Allocators!J6</f>
        <v>0</v>
      </c>
      <c r="I252" s="17">
        <f>Allocators!K6</f>
        <v>0</v>
      </c>
      <c r="J252" s="17">
        <f>Allocators!L6</f>
        <v>0</v>
      </c>
      <c r="K252" s="17">
        <f>Allocators!M6</f>
        <v>0</v>
      </c>
      <c r="L252" s="17">
        <f>Allocators!N6</f>
        <v>0</v>
      </c>
      <c r="M252" s="17">
        <f>Allocators!O6</f>
        <v>0</v>
      </c>
      <c r="N252" s="17">
        <f>Allocators!P6</f>
        <v>0</v>
      </c>
      <c r="O252" s="17">
        <f>Allocators!Q6</f>
        <v>0</v>
      </c>
      <c r="P252" s="17">
        <f>Allocators!R6</f>
        <v>0</v>
      </c>
      <c r="Q252" s="17">
        <f>Allocators!S6</f>
        <v>0</v>
      </c>
      <c r="R252" s="17">
        <f>Allocators!T6</f>
        <v>0</v>
      </c>
      <c r="S252" s="17">
        <f>Allocators!U6</f>
        <v>0</v>
      </c>
    </row>
    <row r="253" spans="1:19">
      <c r="A253" s="23" t="str">
        <f>CONCATENATE(Allocators!A7," ",Allocators!B7)</f>
        <v>PROD_DEMAND SUBTRAN</v>
      </c>
      <c r="B253" s="17">
        <f>Allocators!D7</f>
        <v>0</v>
      </c>
      <c r="C253" s="17">
        <f>Allocators!E7</f>
        <v>0</v>
      </c>
      <c r="D253" s="17">
        <f>Allocators!F7</f>
        <v>0</v>
      </c>
      <c r="E253" s="17">
        <f>Allocators!G7</f>
        <v>0</v>
      </c>
      <c r="F253" s="17">
        <f>Allocators!H7</f>
        <v>0</v>
      </c>
      <c r="G253" s="17">
        <f>Allocators!I7</f>
        <v>0</v>
      </c>
      <c r="H253" s="17">
        <f>Allocators!J7</f>
        <v>0</v>
      </c>
      <c r="I253" s="17">
        <f>Allocators!K7</f>
        <v>0</v>
      </c>
      <c r="J253" s="17">
        <f>Allocators!L7</f>
        <v>0</v>
      </c>
      <c r="K253" s="17">
        <f>Allocators!M7</f>
        <v>0</v>
      </c>
      <c r="L253" s="17">
        <f>Allocators!N7</f>
        <v>0</v>
      </c>
      <c r="M253" s="17">
        <f>Allocators!O7</f>
        <v>0</v>
      </c>
      <c r="N253" s="17">
        <f>Allocators!P7</f>
        <v>0</v>
      </c>
      <c r="O253" s="17">
        <f>Allocators!Q7</f>
        <v>0</v>
      </c>
      <c r="P253" s="17">
        <f>Allocators!R7</f>
        <v>0</v>
      </c>
      <c r="Q253" s="17">
        <f>Allocators!S7</f>
        <v>0</v>
      </c>
      <c r="R253" s="17">
        <f>Allocators!T7</f>
        <v>0</v>
      </c>
      <c r="S253" s="17">
        <f>Allocators!U7</f>
        <v>0</v>
      </c>
    </row>
    <row r="254" spans="1:19">
      <c r="A254" s="23" t="str">
        <f>CONCATENATE(Allocators!A8," ",Allocators!B8)</f>
        <v>PROD_DEMAND DISTPRI</v>
      </c>
      <c r="B254" s="17">
        <f>Allocators!D8</f>
        <v>0</v>
      </c>
      <c r="C254" s="17">
        <f>Allocators!E8</f>
        <v>0</v>
      </c>
      <c r="D254" s="17">
        <f>Allocators!F8</f>
        <v>0</v>
      </c>
      <c r="E254" s="17">
        <f>Allocators!G8</f>
        <v>0</v>
      </c>
      <c r="F254" s="17">
        <f>Allocators!H8</f>
        <v>0</v>
      </c>
      <c r="G254" s="17">
        <f>Allocators!I8</f>
        <v>0</v>
      </c>
      <c r="H254" s="17">
        <f>Allocators!J8</f>
        <v>0</v>
      </c>
      <c r="I254" s="17">
        <f>Allocators!K8</f>
        <v>0</v>
      </c>
      <c r="J254" s="17">
        <f>Allocators!L8</f>
        <v>0</v>
      </c>
      <c r="K254" s="17">
        <f>Allocators!M8</f>
        <v>0</v>
      </c>
      <c r="L254" s="17">
        <f>Allocators!N8</f>
        <v>0</v>
      </c>
      <c r="M254" s="17">
        <f>Allocators!O8</f>
        <v>0</v>
      </c>
      <c r="N254" s="17">
        <f>Allocators!P8</f>
        <v>0</v>
      </c>
      <c r="O254" s="17">
        <f>Allocators!Q8</f>
        <v>0</v>
      </c>
      <c r="P254" s="17">
        <f>Allocators!R8</f>
        <v>0</v>
      </c>
      <c r="Q254" s="17">
        <f>Allocators!S8</f>
        <v>0</v>
      </c>
      <c r="R254" s="17">
        <f>Allocators!T8</f>
        <v>0</v>
      </c>
      <c r="S254" s="17">
        <f>Allocators!U8</f>
        <v>0</v>
      </c>
    </row>
    <row r="255" spans="1:19">
      <c r="A255" s="23" t="str">
        <f>CONCATENATE(Allocators!A9," ",Allocators!B9)</f>
        <v>PROD_DEMAND DISTSEC</v>
      </c>
      <c r="B255" s="17">
        <f>Allocators!D9</f>
        <v>0</v>
      </c>
      <c r="C255" s="17">
        <f>Allocators!E9</f>
        <v>0</v>
      </c>
      <c r="D255" s="17">
        <f>Allocators!F9</f>
        <v>0</v>
      </c>
      <c r="E255" s="17">
        <f>Allocators!G9</f>
        <v>0</v>
      </c>
      <c r="F255" s="17">
        <f>Allocators!H9</f>
        <v>0</v>
      </c>
      <c r="G255" s="17">
        <f>Allocators!I9</f>
        <v>0</v>
      </c>
      <c r="H255" s="17">
        <f>Allocators!J9</f>
        <v>0</v>
      </c>
      <c r="I255" s="17">
        <f>Allocators!K9</f>
        <v>0</v>
      </c>
      <c r="J255" s="17">
        <f>Allocators!L9</f>
        <v>0</v>
      </c>
      <c r="K255" s="17">
        <f>Allocators!M9</f>
        <v>0</v>
      </c>
      <c r="L255" s="17">
        <f>Allocators!N9</f>
        <v>0</v>
      </c>
      <c r="M255" s="17">
        <f>Allocators!O9</f>
        <v>0</v>
      </c>
      <c r="N255" s="17">
        <f>Allocators!P9</f>
        <v>0</v>
      </c>
      <c r="O255" s="17">
        <f>Allocators!Q9</f>
        <v>0</v>
      </c>
      <c r="P255" s="17">
        <f>Allocators!R9</f>
        <v>0</v>
      </c>
      <c r="Q255" s="17">
        <f>Allocators!S9</f>
        <v>0</v>
      </c>
      <c r="R255" s="17">
        <f>Allocators!T9</f>
        <v>0</v>
      </c>
      <c r="S255" s="17">
        <f>Allocators!U9</f>
        <v>0</v>
      </c>
    </row>
    <row r="256" spans="1:19">
      <c r="A256" s="23" t="str">
        <f>CONCATENATE(Allocators!A10," ",Allocators!B10)</f>
        <v>PROD_DEMAND ENERGY</v>
      </c>
      <c r="B256" s="17">
        <f>Allocators!D10</f>
        <v>0</v>
      </c>
      <c r="C256" s="17">
        <f>Allocators!E10</f>
        <v>0</v>
      </c>
      <c r="D256" s="17">
        <f>Allocators!F10</f>
        <v>0</v>
      </c>
      <c r="E256" s="17">
        <f>Allocators!G10</f>
        <v>0</v>
      </c>
      <c r="F256" s="17">
        <f>Allocators!H10</f>
        <v>0</v>
      </c>
      <c r="G256" s="17">
        <f>Allocators!I10</f>
        <v>0</v>
      </c>
      <c r="H256" s="17">
        <f>Allocators!J10</f>
        <v>0</v>
      </c>
      <c r="I256" s="17">
        <f>Allocators!K10</f>
        <v>0</v>
      </c>
      <c r="J256" s="17">
        <f>Allocators!L10</f>
        <v>0</v>
      </c>
      <c r="K256" s="17">
        <f>Allocators!M10</f>
        <v>0</v>
      </c>
      <c r="L256" s="17">
        <f>Allocators!N10</f>
        <v>0</v>
      </c>
      <c r="M256" s="17">
        <f>Allocators!O10</f>
        <v>0</v>
      </c>
      <c r="N256" s="17">
        <f>Allocators!P10</f>
        <v>0</v>
      </c>
      <c r="O256" s="17">
        <f>Allocators!Q10</f>
        <v>0</v>
      </c>
      <c r="P256" s="17">
        <f>Allocators!R10</f>
        <v>0</v>
      </c>
      <c r="Q256" s="17">
        <f>Allocators!S10</f>
        <v>0</v>
      </c>
      <c r="R256" s="17">
        <f>Allocators!T10</f>
        <v>0</v>
      </c>
      <c r="S256" s="17">
        <f>Allocators!U10</f>
        <v>0</v>
      </c>
    </row>
    <row r="257" spans="1:19">
      <c r="A257" s="23" t="str">
        <f>CONCATENATE(Allocators!A11," ",Allocators!B11)</f>
        <v>PROD_DEMAND CUSTOMER</v>
      </c>
      <c r="B257" s="17">
        <f>Allocators!D11</f>
        <v>0</v>
      </c>
      <c r="C257" s="17">
        <f>Allocators!E11</f>
        <v>0</v>
      </c>
      <c r="D257" s="17">
        <f>Allocators!F11</f>
        <v>0</v>
      </c>
      <c r="E257" s="17">
        <f>Allocators!G11</f>
        <v>0</v>
      </c>
      <c r="F257" s="17">
        <f>Allocators!H11</f>
        <v>0</v>
      </c>
      <c r="G257" s="17">
        <f>Allocators!I11</f>
        <v>0</v>
      </c>
      <c r="H257" s="17">
        <f>Allocators!J11</f>
        <v>0</v>
      </c>
      <c r="I257" s="17">
        <f>Allocators!K11</f>
        <v>0</v>
      </c>
      <c r="J257" s="17">
        <f>Allocators!L11</f>
        <v>0</v>
      </c>
      <c r="K257" s="17">
        <f>Allocators!M11</f>
        <v>0</v>
      </c>
      <c r="L257" s="17">
        <f>Allocators!N11</f>
        <v>0</v>
      </c>
      <c r="M257" s="17">
        <f>Allocators!O11</f>
        <v>0</v>
      </c>
      <c r="N257" s="17">
        <f>Allocators!P11</f>
        <v>0</v>
      </c>
      <c r="O257" s="17">
        <f>Allocators!Q11</f>
        <v>0</v>
      </c>
      <c r="P257" s="17">
        <f>Allocators!R11</f>
        <v>0</v>
      </c>
      <c r="Q257" s="17">
        <f>Allocators!S11</f>
        <v>0</v>
      </c>
      <c r="R257" s="17">
        <f>Allocators!T11</f>
        <v>0</v>
      </c>
      <c r="S257" s="17">
        <f>Allocators!U11</f>
        <v>0</v>
      </c>
    </row>
    <row r="258" spans="1:19">
      <c r="A258" s="23" t="str">
        <f>CONCATENATE(Allocators!A12," ",Allocators!B12)</f>
        <v>PROD_DEMAND TOTAL</v>
      </c>
      <c r="B258" s="17">
        <f>Allocators!D12</f>
        <v>1.0000000000000002</v>
      </c>
      <c r="C258" s="17">
        <f>Allocators!E12</f>
        <v>0.49034291711412858</v>
      </c>
      <c r="D258" s="17">
        <f>Allocators!F12</f>
        <v>0.12403769161813713</v>
      </c>
      <c r="E258" s="17">
        <f>Allocators!G12</f>
        <v>1.4501892799169754E-3</v>
      </c>
      <c r="F258" s="17">
        <f>Allocators!H12</f>
        <v>3.5726148322844088E-5</v>
      </c>
      <c r="G258" s="17">
        <f>Allocators!I12</f>
        <v>5.189892636999071E-2</v>
      </c>
      <c r="H258" s="17">
        <f>Allocators!J12</f>
        <v>1.4780559452234847E-2</v>
      </c>
      <c r="I258" s="17">
        <f>Allocators!K12</f>
        <v>1.1696667730130333E-3</v>
      </c>
      <c r="J258" s="17">
        <f>Allocators!L12</f>
        <v>2.4689603205025143E-4</v>
      </c>
      <c r="K258" s="17">
        <f>Allocators!M12</f>
        <v>3.1175842582943105E-3</v>
      </c>
      <c r="L258" s="17">
        <f>Allocators!N12</f>
        <v>3.3987137674334283E-2</v>
      </c>
      <c r="M258" s="17">
        <f>Allocators!O12</f>
        <v>0.22698779291133214</v>
      </c>
      <c r="N258" s="17">
        <f>Allocators!P12</f>
        <v>3.561009563702975E-2</v>
      </c>
      <c r="O258" s="17">
        <f>Allocators!Q12</f>
        <v>1.4086780051846657E-2</v>
      </c>
      <c r="P258" s="17">
        <f>Allocators!R12</f>
        <v>3.400600203656825E-4</v>
      </c>
      <c r="Q258" s="17">
        <f>Allocators!S12</f>
        <v>2.4560018687935618E-4</v>
      </c>
      <c r="R258" s="17">
        <f>Allocators!T12</f>
        <v>1.3316932195662609E-3</v>
      </c>
      <c r="S258" s="17">
        <f>Allocators!U12</f>
        <v>3.3068325255716151E-4</v>
      </c>
    </row>
    <row r="259" spans="1:19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</row>
    <row r="260" spans="1:19">
      <c r="A260" s="23" t="str">
        <f>CONCATENATE(Allocators!A15," ",Allocators!B15)</f>
        <v>PROD_ENERGY PRODUCTION</v>
      </c>
      <c r="B260" s="17">
        <f>Allocators!D15</f>
        <v>0</v>
      </c>
      <c r="C260" s="17">
        <f>Allocators!E15</f>
        <v>0</v>
      </c>
      <c r="D260" s="17">
        <f>Allocators!F15</f>
        <v>0</v>
      </c>
      <c r="E260" s="17">
        <f>Allocators!G15</f>
        <v>0</v>
      </c>
      <c r="F260" s="17">
        <f>Allocators!H15</f>
        <v>0</v>
      </c>
      <c r="G260" s="17">
        <f>Allocators!I15</f>
        <v>0</v>
      </c>
      <c r="H260" s="17">
        <f>Allocators!J15</f>
        <v>0</v>
      </c>
      <c r="I260" s="17">
        <f>Allocators!K15</f>
        <v>0</v>
      </c>
      <c r="J260" s="17">
        <f>Allocators!L15</f>
        <v>0</v>
      </c>
      <c r="K260" s="17">
        <f>Allocators!M15</f>
        <v>0</v>
      </c>
      <c r="L260" s="17">
        <f>Allocators!N15</f>
        <v>0</v>
      </c>
      <c r="M260" s="17">
        <f>Allocators!O15</f>
        <v>0</v>
      </c>
      <c r="N260" s="17">
        <f>Allocators!P15</f>
        <v>0</v>
      </c>
      <c r="O260" s="17">
        <f>Allocators!Q15</f>
        <v>0</v>
      </c>
      <c r="P260" s="17">
        <f>Allocators!R15</f>
        <v>0</v>
      </c>
      <c r="Q260" s="17">
        <f>Allocators!S15</f>
        <v>0</v>
      </c>
      <c r="R260" s="17">
        <f>Allocators!T15</f>
        <v>0</v>
      </c>
      <c r="S260" s="17">
        <f>Allocators!U15</f>
        <v>0</v>
      </c>
    </row>
    <row r="261" spans="1:19">
      <c r="A261" s="23" t="str">
        <f>CONCATENATE(Allocators!A16," ",Allocators!B16)</f>
        <v>PROD_ENERGY BULKTRAN</v>
      </c>
      <c r="B261" s="17">
        <f>Allocators!D16</f>
        <v>0</v>
      </c>
      <c r="C261" s="17">
        <f>Allocators!E16</f>
        <v>0</v>
      </c>
      <c r="D261" s="17">
        <f>Allocators!F16</f>
        <v>0</v>
      </c>
      <c r="E261" s="17">
        <f>Allocators!G16</f>
        <v>0</v>
      </c>
      <c r="F261" s="17">
        <f>Allocators!H16</f>
        <v>0</v>
      </c>
      <c r="G261" s="17">
        <f>Allocators!I16</f>
        <v>0</v>
      </c>
      <c r="H261" s="17">
        <f>Allocators!J16</f>
        <v>0</v>
      </c>
      <c r="I261" s="17">
        <f>Allocators!K16</f>
        <v>0</v>
      </c>
      <c r="J261" s="17">
        <f>Allocators!L16</f>
        <v>0</v>
      </c>
      <c r="K261" s="17">
        <f>Allocators!M16</f>
        <v>0</v>
      </c>
      <c r="L261" s="17">
        <f>Allocators!N16</f>
        <v>0</v>
      </c>
      <c r="M261" s="17">
        <f>Allocators!O16</f>
        <v>0</v>
      </c>
      <c r="N261" s="17">
        <f>Allocators!P16</f>
        <v>0</v>
      </c>
      <c r="O261" s="17">
        <f>Allocators!Q16</f>
        <v>0</v>
      </c>
      <c r="P261" s="17">
        <f>Allocators!R16</f>
        <v>0</v>
      </c>
      <c r="Q261" s="17">
        <f>Allocators!S16</f>
        <v>0</v>
      </c>
      <c r="R261" s="17">
        <f>Allocators!T16</f>
        <v>0</v>
      </c>
      <c r="S261" s="17">
        <f>Allocators!U16</f>
        <v>0</v>
      </c>
    </row>
    <row r="262" spans="1:19">
      <c r="A262" s="23" t="str">
        <f>CONCATENATE(Allocators!A17," ",Allocators!B17)</f>
        <v>PROD_ENERGY SUBTRAN</v>
      </c>
      <c r="B262" s="17">
        <f>Allocators!D17</f>
        <v>0</v>
      </c>
      <c r="C262" s="17">
        <f>Allocators!E17</f>
        <v>0</v>
      </c>
      <c r="D262" s="17">
        <f>Allocators!F17</f>
        <v>0</v>
      </c>
      <c r="E262" s="17">
        <f>Allocators!G17</f>
        <v>0</v>
      </c>
      <c r="F262" s="17">
        <f>Allocators!H17</f>
        <v>0</v>
      </c>
      <c r="G262" s="17">
        <f>Allocators!I17</f>
        <v>0</v>
      </c>
      <c r="H262" s="17">
        <f>Allocators!J17</f>
        <v>0</v>
      </c>
      <c r="I262" s="17">
        <f>Allocators!K17</f>
        <v>0</v>
      </c>
      <c r="J262" s="17">
        <f>Allocators!L17</f>
        <v>0</v>
      </c>
      <c r="K262" s="17">
        <f>Allocators!M17</f>
        <v>0</v>
      </c>
      <c r="L262" s="17">
        <f>Allocators!N17</f>
        <v>0</v>
      </c>
      <c r="M262" s="17">
        <f>Allocators!O17</f>
        <v>0</v>
      </c>
      <c r="N262" s="17">
        <f>Allocators!P17</f>
        <v>0</v>
      </c>
      <c r="O262" s="17">
        <f>Allocators!Q17</f>
        <v>0</v>
      </c>
      <c r="P262" s="17">
        <f>Allocators!R17</f>
        <v>0</v>
      </c>
      <c r="Q262" s="17">
        <f>Allocators!S17</f>
        <v>0</v>
      </c>
      <c r="R262" s="17">
        <f>Allocators!T17</f>
        <v>0</v>
      </c>
      <c r="S262" s="17">
        <f>Allocators!U17</f>
        <v>0</v>
      </c>
    </row>
    <row r="263" spans="1:19">
      <c r="A263" s="23" t="str">
        <f>CONCATENATE(Allocators!A18," ",Allocators!B18)</f>
        <v>PROD_ENERGY DISTPRI</v>
      </c>
      <c r="B263" s="17">
        <f>Allocators!D18</f>
        <v>0</v>
      </c>
      <c r="C263" s="17">
        <f>Allocators!E18</f>
        <v>0</v>
      </c>
      <c r="D263" s="17">
        <f>Allocators!F18</f>
        <v>0</v>
      </c>
      <c r="E263" s="17">
        <f>Allocators!G18</f>
        <v>0</v>
      </c>
      <c r="F263" s="17">
        <f>Allocators!H18</f>
        <v>0</v>
      </c>
      <c r="G263" s="17">
        <f>Allocators!I18</f>
        <v>0</v>
      </c>
      <c r="H263" s="17">
        <f>Allocators!J18</f>
        <v>0</v>
      </c>
      <c r="I263" s="17">
        <f>Allocators!K18</f>
        <v>0</v>
      </c>
      <c r="J263" s="17">
        <f>Allocators!L18</f>
        <v>0</v>
      </c>
      <c r="K263" s="17">
        <f>Allocators!M18</f>
        <v>0</v>
      </c>
      <c r="L263" s="17">
        <f>Allocators!N18</f>
        <v>0</v>
      </c>
      <c r="M263" s="17">
        <f>Allocators!O18</f>
        <v>0</v>
      </c>
      <c r="N263" s="17">
        <f>Allocators!P18</f>
        <v>0</v>
      </c>
      <c r="O263" s="17">
        <f>Allocators!Q18</f>
        <v>0</v>
      </c>
      <c r="P263" s="17">
        <f>Allocators!R18</f>
        <v>0</v>
      </c>
      <c r="Q263" s="17">
        <f>Allocators!S18</f>
        <v>0</v>
      </c>
      <c r="R263" s="17">
        <f>Allocators!T18</f>
        <v>0</v>
      </c>
      <c r="S263" s="17">
        <f>Allocators!U18</f>
        <v>0</v>
      </c>
    </row>
    <row r="264" spans="1:19">
      <c r="A264" s="23" t="str">
        <f>CONCATENATE(Allocators!A19," ",Allocators!B19)</f>
        <v>PROD_ENERGY DISTSEC</v>
      </c>
      <c r="B264" s="17">
        <f>Allocators!D19</f>
        <v>0</v>
      </c>
      <c r="C264" s="17">
        <f>Allocators!E19</f>
        <v>0</v>
      </c>
      <c r="D264" s="17">
        <f>Allocators!F19</f>
        <v>0</v>
      </c>
      <c r="E264" s="17">
        <f>Allocators!G19</f>
        <v>0</v>
      </c>
      <c r="F264" s="17">
        <f>Allocators!H19</f>
        <v>0</v>
      </c>
      <c r="G264" s="17">
        <f>Allocators!I19</f>
        <v>0</v>
      </c>
      <c r="H264" s="17">
        <f>Allocators!J19</f>
        <v>0</v>
      </c>
      <c r="I264" s="17">
        <f>Allocators!K19</f>
        <v>0</v>
      </c>
      <c r="J264" s="17">
        <f>Allocators!L19</f>
        <v>0</v>
      </c>
      <c r="K264" s="17">
        <f>Allocators!M19</f>
        <v>0</v>
      </c>
      <c r="L264" s="17">
        <f>Allocators!N19</f>
        <v>0</v>
      </c>
      <c r="M264" s="17">
        <f>Allocators!O19</f>
        <v>0</v>
      </c>
      <c r="N264" s="17">
        <f>Allocators!P19</f>
        <v>0</v>
      </c>
      <c r="O264" s="17">
        <f>Allocators!Q19</f>
        <v>0</v>
      </c>
      <c r="P264" s="17">
        <f>Allocators!R19</f>
        <v>0</v>
      </c>
      <c r="Q264" s="17">
        <f>Allocators!S19</f>
        <v>0</v>
      </c>
      <c r="R264" s="17">
        <f>Allocators!T19</f>
        <v>0</v>
      </c>
      <c r="S264" s="17">
        <f>Allocators!U19</f>
        <v>0</v>
      </c>
    </row>
    <row r="265" spans="1:19">
      <c r="A265" s="23" t="str">
        <f>CONCATENATE(Allocators!A20," ",Allocators!B20)</f>
        <v>PROD_ENERGY ENERGY</v>
      </c>
      <c r="B265" s="17">
        <f>Allocators!D20</f>
        <v>0.99999999999999978</v>
      </c>
      <c r="C265" s="17">
        <f>Allocators!E20</f>
        <v>0.3635324805183302</v>
      </c>
      <c r="D265" s="17">
        <f>Allocators!F20</f>
        <v>0.11733598156717255</v>
      </c>
      <c r="E265" s="17">
        <f>Allocators!G20</f>
        <v>1.3432743749662549E-3</v>
      </c>
      <c r="F265" s="17">
        <f>Allocators!H20</f>
        <v>3.4045205847133992E-5</v>
      </c>
      <c r="G265" s="17">
        <f>Allocators!I20</f>
        <v>5.678095823507659E-2</v>
      </c>
      <c r="H265" s="17">
        <f>Allocators!J20</f>
        <v>1.5849262771854479E-2</v>
      </c>
      <c r="I265" s="17">
        <f>Allocators!K20</f>
        <v>1.2547981498149507E-3</v>
      </c>
      <c r="J265" s="17">
        <f>Allocators!L20</f>
        <v>2.5722787992737994E-4</v>
      </c>
      <c r="K265" s="17">
        <f>Allocators!M20</f>
        <v>3.7835744179315054E-3</v>
      </c>
      <c r="L265" s="17">
        <f>Allocators!N20</f>
        <v>4.5216776230246718E-2</v>
      </c>
      <c r="M265" s="17">
        <f>Allocators!O20</f>
        <v>0.31966145078126673</v>
      </c>
      <c r="N265" s="17">
        <f>Allocators!P20</f>
        <v>5.1228837523378257E-2</v>
      </c>
      <c r="O265" s="17">
        <f>Allocators!Q20</f>
        <v>1.5401600117266183E-2</v>
      </c>
      <c r="P265" s="17">
        <f>Allocators!R20</f>
        <v>3.6199199847025514E-4</v>
      </c>
      <c r="Q265" s="17">
        <f>Allocators!S20</f>
        <v>3.5363688202499704E-4</v>
      </c>
      <c r="R265" s="17">
        <f>Allocators!T20</f>
        <v>6.0850705295006306E-3</v>
      </c>
      <c r="S265" s="17">
        <f>Allocators!U20</f>
        <v>1.5190328169250472E-3</v>
      </c>
    </row>
    <row r="266" spans="1:19">
      <c r="A266" s="23" t="str">
        <f>CONCATENATE(Allocators!A21," ",Allocators!B21)</f>
        <v>PROD_ENERGY CUSTOMER</v>
      </c>
      <c r="B266" s="17">
        <f>Allocators!D21</f>
        <v>0</v>
      </c>
      <c r="C266" s="17">
        <f>Allocators!E21</f>
        <v>0</v>
      </c>
      <c r="D266" s="17">
        <f>Allocators!F21</f>
        <v>0</v>
      </c>
      <c r="E266" s="17">
        <f>Allocators!G21</f>
        <v>0</v>
      </c>
      <c r="F266" s="17">
        <f>Allocators!H21</f>
        <v>0</v>
      </c>
      <c r="G266" s="17">
        <f>Allocators!I21</f>
        <v>0</v>
      </c>
      <c r="H266" s="17">
        <f>Allocators!J21</f>
        <v>0</v>
      </c>
      <c r="I266" s="17">
        <f>Allocators!K21</f>
        <v>0</v>
      </c>
      <c r="J266" s="17">
        <f>Allocators!L21</f>
        <v>0</v>
      </c>
      <c r="K266" s="17">
        <f>Allocators!M21</f>
        <v>0</v>
      </c>
      <c r="L266" s="17">
        <f>Allocators!N21</f>
        <v>0</v>
      </c>
      <c r="M266" s="17">
        <f>Allocators!O21</f>
        <v>0</v>
      </c>
      <c r="N266" s="17">
        <f>Allocators!P21</f>
        <v>0</v>
      </c>
      <c r="O266" s="17">
        <f>Allocators!Q21</f>
        <v>0</v>
      </c>
      <c r="P266" s="17">
        <f>Allocators!R21</f>
        <v>0</v>
      </c>
      <c r="Q266" s="17">
        <f>Allocators!S21</f>
        <v>0</v>
      </c>
      <c r="R266" s="17">
        <f>Allocators!T21</f>
        <v>0</v>
      </c>
      <c r="S266" s="17">
        <f>Allocators!U21</f>
        <v>0</v>
      </c>
    </row>
    <row r="267" spans="1:19">
      <c r="A267" s="23" t="str">
        <f>CONCATENATE(Allocators!A22," ",Allocators!B22)</f>
        <v>PROD_ENERGY TOTAL</v>
      </c>
      <c r="B267" s="17">
        <f>Allocators!D22</f>
        <v>0.99999999999999978</v>
      </c>
      <c r="C267" s="17">
        <f>Allocators!E22</f>
        <v>0.3635324805183302</v>
      </c>
      <c r="D267" s="17">
        <f>Allocators!F22</f>
        <v>0.11733598156717255</v>
      </c>
      <c r="E267" s="17">
        <f>Allocators!G22</f>
        <v>1.3432743749662549E-3</v>
      </c>
      <c r="F267" s="17">
        <f>Allocators!H22</f>
        <v>3.4045205847133992E-5</v>
      </c>
      <c r="G267" s="17">
        <f>Allocators!I22</f>
        <v>5.678095823507659E-2</v>
      </c>
      <c r="H267" s="17">
        <f>Allocators!J22</f>
        <v>1.5849262771854479E-2</v>
      </c>
      <c r="I267" s="17">
        <f>Allocators!K22</f>
        <v>1.2547981498149507E-3</v>
      </c>
      <c r="J267" s="17">
        <f>Allocators!L22</f>
        <v>2.5722787992737994E-4</v>
      </c>
      <c r="K267" s="17">
        <f>Allocators!M22</f>
        <v>3.7835744179315054E-3</v>
      </c>
      <c r="L267" s="17">
        <f>Allocators!N22</f>
        <v>4.5216776230246718E-2</v>
      </c>
      <c r="M267" s="17">
        <f>Allocators!O22</f>
        <v>0.31966145078126673</v>
      </c>
      <c r="N267" s="17">
        <f>Allocators!P22</f>
        <v>5.1228837523378257E-2</v>
      </c>
      <c r="O267" s="17">
        <f>Allocators!Q22</f>
        <v>1.5401600117266183E-2</v>
      </c>
      <c r="P267" s="17">
        <f>Allocators!R22</f>
        <v>3.6199199847025514E-4</v>
      </c>
      <c r="Q267" s="17">
        <f>Allocators!S22</f>
        <v>3.5363688202499704E-4</v>
      </c>
      <c r="R267" s="17">
        <f>Allocators!T22</f>
        <v>6.0850705295006306E-3</v>
      </c>
      <c r="S267" s="17">
        <f>Allocators!U22</f>
        <v>1.5190328169250472E-3</v>
      </c>
    </row>
    <row r="269" spans="1:19">
      <c r="A269" s="23" t="str">
        <f>CONCATENATE(Allocators!A529," ",Allocators!B529)</f>
        <v>RATEBASE PRODUCTION</v>
      </c>
      <c r="B269" s="17">
        <f ca="1">Allocators!D529</f>
        <v>0.19459614841021089</v>
      </c>
      <c r="C269" s="17">
        <f ca="1">Allocators!E529</f>
        <v>9.4986354952541277E-2</v>
      </c>
      <c r="D269" s="17">
        <f ca="1">Allocators!F529</f>
        <v>2.4107934664737939E-2</v>
      </c>
      <c r="E269" s="17">
        <f ca="1">Allocators!G529</f>
        <v>2.5459162686820115E-4</v>
      </c>
      <c r="F269" s="17">
        <f ca="1">Allocators!H529</f>
        <v>2.7930196560313325E-6</v>
      </c>
      <c r="G269" s="17">
        <f ca="1">Allocators!I529</f>
        <v>1.0151829175329285E-2</v>
      </c>
      <c r="H269" s="17">
        <f ca="1">Allocators!J529</f>
        <v>2.7426566905327044E-3</v>
      </c>
      <c r="I269" s="17">
        <f ca="1">Allocators!K529</f>
        <v>1.8698346816549272E-4</v>
      </c>
      <c r="J269" s="17">
        <f ca="1">Allocators!L529</f>
        <v>3.4589021956731975E-5</v>
      </c>
      <c r="K269" s="17">
        <f ca="1">Allocators!M529</f>
        <v>5.9117962120984642E-4</v>
      </c>
      <c r="L269" s="17">
        <f ca="1">Allocators!N529</f>
        <v>6.5297481321223427E-3</v>
      </c>
      <c r="M269" s="17">
        <f ca="1">Allocators!O529</f>
        <v>4.4787777839292504E-2</v>
      </c>
      <c r="N269" s="17">
        <f ca="1">Allocators!P529</f>
        <v>6.9792900656201933E-3</v>
      </c>
      <c r="O269" s="17">
        <f ca="1">Allocators!Q529</f>
        <v>2.7956569717415341E-3</v>
      </c>
      <c r="P269" s="17">
        <f ca="1">Allocators!R529</f>
        <v>6.7475489119664002E-5</v>
      </c>
      <c r="Q269" s="17">
        <f ca="1">Allocators!S529</f>
        <v>4.8716870395550487E-5</v>
      </c>
      <c r="R269" s="17">
        <f ca="1">Allocators!T529</f>
        <v>2.6298094216076104E-4</v>
      </c>
      <c r="S269" s="17">
        <f ca="1">Allocators!U529</f>
        <v>6.5589858760854906E-5</v>
      </c>
    </row>
    <row r="270" spans="1:19">
      <c r="A270" s="23" t="str">
        <f>CONCATENATE(Allocators!A530," ",Allocators!B530)</f>
        <v>RATEBASE BULKTRAN</v>
      </c>
      <c r="B270" s="17">
        <f ca="1">Allocators!D530</f>
        <v>0.24774502439067442</v>
      </c>
      <c r="C270" s="17">
        <f ca="1">Allocators!E530</f>
        <v>0.12102315703109918</v>
      </c>
      <c r="D270" s="17">
        <f ca="1">Allocators!F530</f>
        <v>3.0695397622724736E-2</v>
      </c>
      <c r="E270" s="17">
        <f ca="1">Allocators!G530</f>
        <v>3.2727548284354046E-4</v>
      </c>
      <c r="F270" s="17">
        <f ca="1">Allocators!H530</f>
        <v>4.25822117801017E-6</v>
      </c>
      <c r="G270" s="17">
        <f ca="1">Allocators!I530</f>
        <v>1.2905792372132586E-2</v>
      </c>
      <c r="H270" s="17">
        <f ca="1">Allocators!J530</f>
        <v>3.5213232054457219E-3</v>
      </c>
      <c r="I270" s="17">
        <f ca="1">Allocators!K530</f>
        <v>2.4624624672480713E-4</v>
      </c>
      <c r="J270" s="17">
        <f ca="1">Allocators!L530</f>
        <v>7.9243525861981699E-5</v>
      </c>
      <c r="K270" s="17">
        <f ca="1">Allocators!M530</f>
        <v>7.564455775642227E-4</v>
      </c>
      <c r="L270" s="17">
        <f ca="1">Allocators!N530</f>
        <v>8.3352160504523744E-3</v>
      </c>
      <c r="M270" s="17">
        <f ca="1">Allocators!O530</f>
        <v>5.6860157456658345E-2</v>
      </c>
      <c r="N270" s="17">
        <f ca="1">Allocators!P530</f>
        <v>8.8804847892158482E-3</v>
      </c>
      <c r="O270" s="17">
        <f ca="1">Allocators!Q530</f>
        <v>3.545209952966867E-3</v>
      </c>
      <c r="P270" s="17">
        <f ca="1">Allocators!R530</f>
        <v>8.5658349103096703E-5</v>
      </c>
      <c r="Q270" s="17">
        <f ca="1">Allocators!S530</f>
        <v>6.1861070617085024E-5</v>
      </c>
      <c r="R270" s="17">
        <f ca="1">Allocators!T530</f>
        <v>3.3401091025577438E-4</v>
      </c>
      <c r="S270" s="17">
        <f ca="1">Allocators!U530</f>
        <v>8.3286525830289347E-5</v>
      </c>
    </row>
    <row r="271" spans="1:19">
      <c r="A271" s="23" t="str">
        <f>CONCATENATE(Allocators!A531," ",Allocators!B531)</f>
        <v>RATEBASE SUBTRAN</v>
      </c>
      <c r="B271" s="17">
        <f ca="1">Allocators!D531</f>
        <v>9.2546465086067856E-2</v>
      </c>
      <c r="C271" s="17">
        <f ca="1">Allocators!E531</f>
        <v>4.376880401526731E-2</v>
      </c>
      <c r="D271" s="17">
        <f ca="1">Allocators!F531</f>
        <v>1.1234705244138114E-2</v>
      </c>
      <c r="E271" s="17">
        <f ca="1">Allocators!G531</f>
        <v>1.1908230735524162E-4</v>
      </c>
      <c r="F271" s="17">
        <f ca="1">Allocators!H531</f>
        <v>2.0051557425692926E-6</v>
      </c>
      <c r="G271" s="17">
        <f ca="1">Allocators!I531</f>
        <v>4.9210690547455572E-3</v>
      </c>
      <c r="H271" s="17">
        <f ca="1">Allocators!J531</f>
        <v>1.3348123679489923E-3</v>
      </c>
      <c r="I271" s="17">
        <f ca="1">Allocators!K531</f>
        <v>1.2038426246228592E-4</v>
      </c>
      <c r="J271" s="17">
        <f ca="1">Allocators!L531</f>
        <v>0</v>
      </c>
      <c r="K271" s="17">
        <f ca="1">Allocators!M531</f>
        <v>2.6873884594746846E-4</v>
      </c>
      <c r="L271" s="17">
        <f ca="1">Allocators!N531</f>
        <v>3.1403435541386398E-3</v>
      </c>
      <c r="M271" s="17">
        <f ca="1">Allocators!O531</f>
        <v>2.6142957142824802E-2</v>
      </c>
      <c r="N271" s="17">
        <f ca="1">Allocators!P531</f>
        <v>0</v>
      </c>
      <c r="O271" s="17">
        <f ca="1">Allocators!Q531</f>
        <v>1.3520735492488594E-3</v>
      </c>
      <c r="P271" s="17">
        <f ca="1">Allocators!R531</f>
        <v>3.2378727092003739E-5</v>
      </c>
      <c r="Q271" s="17">
        <f ca="1">Allocators!S531</f>
        <v>2.2221237455380391E-5</v>
      </c>
      <c r="R271" s="17">
        <f ca="1">Allocators!T531</f>
        <v>6.9501875299574802E-5</v>
      </c>
      <c r="S271" s="17">
        <f ca="1">Allocators!U531</f>
        <v>1.7387746401060582E-5</v>
      </c>
    </row>
    <row r="272" spans="1:19">
      <c r="A272" s="23" t="str">
        <f>CONCATENATE(Allocators!A532," ",Allocators!B532)</f>
        <v>RATEBASE DISTPRI</v>
      </c>
      <c r="B272" s="17">
        <f ca="1">Allocators!D532</f>
        <v>0.17768714026704893</v>
      </c>
      <c r="C272" s="17">
        <f ca="1">Allocators!E532</f>
        <v>0.1180485224662548</v>
      </c>
      <c r="D272" s="17">
        <f ca="1">Allocators!F532</f>
        <v>2.980906988288809E-2</v>
      </c>
      <c r="E272" s="17">
        <f ca="1">Allocators!G532</f>
        <v>3.1481089903638224E-4</v>
      </c>
      <c r="F272" s="17">
        <f ca="1">Allocators!H532</f>
        <v>0</v>
      </c>
      <c r="G272" s="17">
        <f ca="1">Allocators!I532</f>
        <v>1.2926217228646598E-2</v>
      </c>
      <c r="H272" s="17">
        <f ca="1">Allocators!J532</f>
        <v>3.4974701516383832E-3</v>
      </c>
      <c r="I272" s="17">
        <f ca="1">Allocators!K532</f>
        <v>0</v>
      </c>
      <c r="J272" s="17">
        <f ca="1">Allocators!L532</f>
        <v>0</v>
      </c>
      <c r="K272" s="17">
        <f ca="1">Allocators!M532</f>
        <v>7.1704250646257293E-4</v>
      </c>
      <c r="L272" s="17">
        <f ca="1">Allocators!N532</f>
        <v>8.3933452861668575E-3</v>
      </c>
      <c r="M272" s="17">
        <f ca="1">Allocators!O532</f>
        <v>0</v>
      </c>
      <c r="N272" s="17">
        <f ca="1">Allocators!P532</f>
        <v>0</v>
      </c>
      <c r="O272" s="17">
        <f ca="1">Allocators!Q532</f>
        <v>3.5550078218504443E-3</v>
      </c>
      <c r="P272" s="17">
        <f ca="1">Allocators!R532</f>
        <v>8.5225750729442056E-5</v>
      </c>
      <c r="Q272" s="17">
        <f ca="1">Allocators!S532</f>
        <v>6.1190834295605205E-5</v>
      </c>
      <c r="R272" s="17">
        <f ca="1">Allocators!T532</f>
        <v>2.233014881022028E-4</v>
      </c>
      <c r="S272" s="17">
        <f ca="1">Allocators!U532</f>
        <v>5.5935950977582481E-5</v>
      </c>
    </row>
    <row r="273" spans="1:19">
      <c r="A273" s="23" t="str">
        <f>CONCATENATE(Allocators!A533," ",Allocators!B533)</f>
        <v>RATEBASE DISTSEC</v>
      </c>
      <c r="B273" s="17">
        <f ca="1">Allocators!D533</f>
        <v>7.8076093082817793E-2</v>
      </c>
      <c r="C273" s="17">
        <f ca="1">Allocators!E533</f>
        <v>5.8205607794069587E-2</v>
      </c>
      <c r="D273" s="17">
        <f ca="1">Allocators!F533</f>
        <v>1.3105806049255233E-2</v>
      </c>
      <c r="E273" s="17">
        <f ca="1">Allocators!G533</f>
        <v>0</v>
      </c>
      <c r="F273" s="17">
        <f ca="1">Allocators!H533</f>
        <v>0</v>
      </c>
      <c r="G273" s="17">
        <f ca="1">Allocators!I533</f>
        <v>4.6458911310026637E-3</v>
      </c>
      <c r="H273" s="17">
        <f ca="1">Allocators!J533</f>
        <v>0</v>
      </c>
      <c r="I273" s="17">
        <f ca="1">Allocators!K533</f>
        <v>0</v>
      </c>
      <c r="J273" s="17">
        <f ca="1">Allocators!L533</f>
        <v>0</v>
      </c>
      <c r="K273" s="17">
        <f ca="1">Allocators!M533</f>
        <v>1.9995759628734167E-4</v>
      </c>
      <c r="L273" s="17">
        <f ca="1">Allocators!N533</f>
        <v>0</v>
      </c>
      <c r="M273" s="17">
        <f ca="1">Allocators!O533</f>
        <v>0</v>
      </c>
      <c r="N273" s="17">
        <f ca="1">Allocators!P533</f>
        <v>0</v>
      </c>
      <c r="O273" s="17">
        <f ca="1">Allocators!Q533</f>
        <v>1.3104967876351055E-3</v>
      </c>
      <c r="P273" s="17">
        <f ca="1">Allocators!R533</f>
        <v>0</v>
      </c>
      <c r="Q273" s="17">
        <f ca="1">Allocators!S533</f>
        <v>2.1379383937040129E-5</v>
      </c>
      <c r="R273" s="17">
        <f ca="1">Allocators!T533</f>
        <v>4.6995574712609161E-4</v>
      </c>
      <c r="S273" s="17">
        <f ca="1">Allocators!U533</f>
        <v>1.1699859350473251E-4</v>
      </c>
    </row>
    <row r="274" spans="1:19">
      <c r="A274" s="23" t="str">
        <f>CONCATENATE(Allocators!A534," ",Allocators!B534)</f>
        <v>RATEBASE ENERGY</v>
      </c>
      <c r="B274" s="17">
        <f ca="1">Allocators!D534</f>
        <v>4.999670961948513E-2</v>
      </c>
      <c r="C274" s="17">
        <f ca="1">Allocators!E534</f>
        <v>1.8150555904937464E-2</v>
      </c>
      <c r="D274" s="17">
        <f ca="1">Allocators!F534</f>
        <v>5.8640226636919712E-3</v>
      </c>
      <c r="E274" s="17">
        <f ca="1">Allocators!G534</f>
        <v>6.8030196722920679E-5</v>
      </c>
      <c r="F274" s="17">
        <f ca="1">Allocators!H534</f>
        <v>1.7252203643329523E-6</v>
      </c>
      <c r="G274" s="17">
        <f ca="1">Allocators!I534</f>
        <v>2.8461344416220065E-3</v>
      </c>
      <c r="H274" s="17">
        <f ca="1">Allocators!J534</f>
        <v>7.8456424934318831E-4</v>
      </c>
      <c r="I274" s="17">
        <f ca="1">Allocators!K534</f>
        <v>6.1149828556001648E-5</v>
      </c>
      <c r="J274" s="17">
        <f ca="1">Allocators!L534</f>
        <v>-7.0075266034542217E-6</v>
      </c>
      <c r="K274" s="17">
        <f ca="1">Allocators!M534</f>
        <v>1.8776157314051321E-4</v>
      </c>
      <c r="L274" s="17">
        <f ca="1">Allocators!N534</f>
        <v>2.2500482161707299E-3</v>
      </c>
      <c r="M274" s="17">
        <f ca="1">Allocators!O534</f>
        <v>1.6041641631410069E-2</v>
      </c>
      <c r="N274" s="17">
        <f ca="1">Allocators!P534</f>
        <v>2.5572761216120007E-3</v>
      </c>
      <c r="O274" s="17">
        <f ca="1">Allocators!Q534</f>
        <v>7.7429157048595067E-4</v>
      </c>
      <c r="P274" s="17">
        <f ca="1">Allocators!R534</f>
        <v>1.8122291894034297E-5</v>
      </c>
      <c r="Q274" s="17">
        <f ca="1">Allocators!S534</f>
        <v>1.7687299963992219E-5</v>
      </c>
      <c r="R274" s="17">
        <f ca="1">Allocators!T534</f>
        <v>3.0473544195972358E-4</v>
      </c>
      <c r="S274" s="17">
        <f ca="1">Allocators!U534</f>
        <v>7.5970494213680877E-5</v>
      </c>
    </row>
    <row r="275" spans="1:19">
      <c r="A275" s="23" t="str">
        <f>CONCATENATE(Allocators!A535," ",Allocators!B535)</f>
        <v>RATEBASE CUSTOMER</v>
      </c>
      <c r="B275" s="17">
        <f ca="1">Allocators!D535</f>
        <v>0.15935241914369525</v>
      </c>
      <c r="C275" s="17">
        <f ca="1">Allocators!E535</f>
        <v>0.11456669711848173</v>
      </c>
      <c r="D275" s="17">
        <f ca="1">Allocators!F535</f>
        <v>2.810569205150423E-2</v>
      </c>
      <c r="E275" s="17">
        <f ca="1">Allocators!G535</f>
        <v>2.0740612059416761E-4</v>
      </c>
      <c r="F275" s="17">
        <f ca="1">Allocators!H535</f>
        <v>1.3725961265336237E-5</v>
      </c>
      <c r="G275" s="17">
        <f ca="1">Allocators!I535</f>
        <v>4.7344569061184377E-4</v>
      </c>
      <c r="H275" s="17">
        <f ca="1">Allocators!J535</f>
        <v>1.8425072910686994E-4</v>
      </c>
      <c r="I275" s="17">
        <f ca="1">Allocators!K535</f>
        <v>7.8128654302202338E-5</v>
      </c>
      <c r="J275" s="17">
        <f ca="1">Allocators!L535</f>
        <v>4.262017406733661E-5</v>
      </c>
      <c r="K275" s="17">
        <f ca="1">Allocators!M535</f>
        <v>6.6261132049478849E-6</v>
      </c>
      <c r="L275" s="17">
        <f ca="1">Allocators!N535</f>
        <v>1.1862776815154128E-4</v>
      </c>
      <c r="M275" s="17">
        <f ca="1">Allocators!O535</f>
        <v>2.4727186239694755E-4</v>
      </c>
      <c r="N275" s="17">
        <f ca="1">Allocators!P535</f>
        <v>6.0942574493234784E-5</v>
      </c>
      <c r="O275" s="17">
        <f ca="1">Allocators!Q535</f>
        <v>1.6246001498634115E-4</v>
      </c>
      <c r="P275" s="17">
        <f ca="1">Allocators!R535</f>
        <v>2.4959691679030032E-6</v>
      </c>
      <c r="Q275" s="17">
        <f ca="1">Allocators!S535</f>
        <v>9.6460185022991602E-6</v>
      </c>
      <c r="R275" s="17">
        <f ca="1">Allocators!T535</f>
        <v>1.30812618303931E-2</v>
      </c>
      <c r="S275" s="17">
        <f ca="1">Allocators!U535</f>
        <v>1.9911204924651787E-3</v>
      </c>
    </row>
    <row r="276" spans="1:19">
      <c r="A276" s="23" t="str">
        <f>CONCATENATE(Allocators!A536," ",Allocators!B536)</f>
        <v>RATEBASE TOTAL</v>
      </c>
      <c r="B276" s="17">
        <f ca="1">Allocators!D536</f>
        <v>0.99999999999999989</v>
      </c>
      <c r="C276" s="17">
        <f ca="1">Allocators!E536</f>
        <v>0.56874969928265107</v>
      </c>
      <c r="D276" s="17">
        <f ca="1">Allocators!F536</f>
        <v>0.1429226281789403</v>
      </c>
      <c r="E276" s="17">
        <f ca="1">Allocators!G536</f>
        <v>1.2911966334204542E-3</v>
      </c>
      <c r="F276" s="17">
        <f ca="1">Allocators!H536</f>
        <v>2.4507578206279996E-5</v>
      </c>
      <c r="G276" s="17">
        <f ca="1">Allocators!I536</f>
        <v>4.8870379094090546E-2</v>
      </c>
      <c r="H276" s="17">
        <f ca="1">Allocators!J536</f>
        <v>1.2065077394015862E-2</v>
      </c>
      <c r="I276" s="17">
        <f ca="1">Allocators!K536</f>
        <v>6.9289246021078947E-4</v>
      </c>
      <c r="J276" s="17">
        <f ca="1">Allocators!L536</f>
        <v>1.4944519528259609E-4</v>
      </c>
      <c r="K276" s="17">
        <f ca="1">Allocators!M536</f>
        <v>2.7277518338169131E-3</v>
      </c>
      <c r="L276" s="17">
        <f ca="1">Allocators!N536</f>
        <v>2.87673290072025E-2</v>
      </c>
      <c r="M276" s="17">
        <f ca="1">Allocators!O536</f>
        <v>0.1440798059325826</v>
      </c>
      <c r="N276" s="17">
        <f ca="1">Allocators!P536</f>
        <v>1.8477993550941273E-2</v>
      </c>
      <c r="O276" s="17">
        <f ca="1">Allocators!Q536</f>
        <v>1.3495196668915107E-2</v>
      </c>
      <c r="P276" s="17">
        <f ca="1">Allocators!R536</f>
        <v>2.9135657710614379E-4</v>
      </c>
      <c r="Q276" s="17">
        <f ca="1">Allocators!S536</f>
        <v>2.4270271516695259E-4</v>
      </c>
      <c r="R276" s="17">
        <f ca="1">Allocators!T536</f>
        <v>1.4745748235297233E-2</v>
      </c>
      <c r="S276" s="17">
        <f ca="1">Allocators!U536</f>
        <v>2.4062896621533784E-3</v>
      </c>
    </row>
    <row r="277" spans="1:19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</row>
    <row r="278" spans="1:19">
      <c r="A278" s="23" t="str">
        <f>CONCATENATE(Allocators!A444," ",Allocators!B444)</f>
        <v>RB_GUP_CWIP PRODUCTION</v>
      </c>
      <c r="B278" s="17">
        <f ca="1">Allocators!D444</f>
        <v>6.2141899324966214E-2</v>
      </c>
      <c r="C278" s="17">
        <f ca="1">Allocators!E444</f>
        <v>3.0470840190016439E-2</v>
      </c>
      <c r="D278" s="17">
        <f ca="1">Allocators!F444</f>
        <v>7.7079377450354853E-3</v>
      </c>
      <c r="E278" s="17">
        <f ca="1">Allocators!G444</f>
        <v>9.0117516234745955E-5</v>
      </c>
      <c r="F278" s="17">
        <f ca="1">Allocators!H444</f>
        <v>2.2200907123469878E-6</v>
      </c>
      <c r="G278" s="17">
        <f ca="1">Allocators!I444</f>
        <v>3.2250978575577975E-3</v>
      </c>
      <c r="H278" s="17">
        <f ca="1">Allocators!J444</f>
        <v>9.1849203744745575E-4</v>
      </c>
      <c r="I278" s="17">
        <f ca="1">Allocators!K444</f>
        <v>7.2685314852334023E-5</v>
      </c>
      <c r="J278" s="17">
        <f ca="1">Allocators!L444</f>
        <v>1.534258836740036E-5</v>
      </c>
      <c r="K278" s="17">
        <f ca="1">Allocators!M444</f>
        <v>1.9373260711602454E-4</v>
      </c>
      <c r="L278" s="17">
        <f ca="1">Allocators!N444</f>
        <v>2.1120252877022479E-3</v>
      </c>
      <c r="M278" s="17">
        <f ca="1">Allocators!O444</f>
        <v>1.4105452575092282E-2</v>
      </c>
      <c r="N278" s="17">
        <f ca="1">Allocators!P444</f>
        <v>2.212878978028722E-3</v>
      </c>
      <c r="O278" s="17">
        <f ca="1">Allocators!Q444</f>
        <v>8.7537926779479754E-4</v>
      </c>
      <c r="P278" s="17">
        <f ca="1">Allocators!R444</f>
        <v>2.1131975550010204E-5</v>
      </c>
      <c r="Q278" s="17">
        <f ca="1">Allocators!S444</f>
        <v>1.5262062087249842E-5</v>
      </c>
      <c r="R278" s="17">
        <f ca="1">Allocators!T444</f>
        <v>8.275394598202672E-5</v>
      </c>
      <c r="S278" s="17">
        <f ca="1">Allocators!U444</f>
        <v>2.0549285388859506E-5</v>
      </c>
    </row>
    <row r="279" spans="1:19">
      <c r="A279" s="23" t="str">
        <f>CONCATENATE(Allocators!A445," ",Allocators!B445)</f>
        <v>RB_GUP_CWIP BULKTRAN</v>
      </c>
      <c r="B279" s="17">
        <f ca="1">Allocators!D445</f>
        <v>0.43190098632740631</v>
      </c>
      <c r="C279" s="17">
        <f ca="1">Allocators!E445</f>
        <v>0.21177958954024972</v>
      </c>
      <c r="D279" s="17">
        <f ca="1">Allocators!F445</f>
        <v>5.3572001351648066E-2</v>
      </c>
      <c r="E279" s="17">
        <f ca="1">Allocators!G445</f>
        <v>6.2633818035757246E-4</v>
      </c>
      <c r="F279" s="17">
        <f ca="1">Allocators!H445</f>
        <v>1.5430158698315566E-5</v>
      </c>
      <c r="G279" s="17">
        <f ca="1">Allocators!I445</f>
        <v>2.2415197488532414E-2</v>
      </c>
      <c r="H279" s="17">
        <f ca="1">Allocators!J445</f>
        <v>6.3837382058910966E-3</v>
      </c>
      <c r="I279" s="17">
        <f ca="1">Allocators!K445</f>
        <v>5.0518023293872325E-4</v>
      </c>
      <c r="J279" s="17">
        <f ca="1">Allocators!L445</f>
        <v>1.0663463976282647E-4</v>
      </c>
      <c r="K279" s="17">
        <f ca="1">Allocators!M445</f>
        <v>1.3464877161161075E-3</v>
      </c>
      <c r="L279" s="17">
        <f ca="1">Allocators!N445</f>
        <v>1.4679078283990322E-2</v>
      </c>
      <c r="M279" s="17">
        <f ca="1">Allocators!O445</f>
        <v>9.8036251642685354E-2</v>
      </c>
      <c r="N279" s="17">
        <f ca="1">Allocators!P445</f>
        <v>1.538003542884641E-2</v>
      </c>
      <c r="O279" s="17">
        <f ca="1">Allocators!Q445</f>
        <v>6.0840941985698003E-3</v>
      </c>
      <c r="P279" s="17">
        <f ca="1">Allocators!R445</f>
        <v>1.4687225820645609E-4</v>
      </c>
      <c r="Q279" s="17">
        <f ca="1">Allocators!S445</f>
        <v>1.0607496295538919E-4</v>
      </c>
      <c r="R279" s="17">
        <f ca="1">Allocators!T445</f>
        <v>5.7515961501618707E-4</v>
      </c>
      <c r="S279" s="17">
        <f ca="1">Allocators!U445</f>
        <v>1.4282242294139281E-4</v>
      </c>
    </row>
    <row r="280" spans="1:19">
      <c r="A280" s="23" t="str">
        <f>CONCATENATE(Allocators!A446," ",Allocators!B446)</f>
        <v>RB_GUP_CWIP SUBTRAN</v>
      </c>
      <c r="B280" s="17">
        <f ca="1">Allocators!D446</f>
        <v>0.16556811000430616</v>
      </c>
      <c r="C280" s="17">
        <f ca="1">Allocators!E446</f>
        <v>7.8628594704637692E-2</v>
      </c>
      <c r="D280" s="17">
        <f ca="1">Allocators!F446</f>
        <v>2.0127760021474313E-2</v>
      </c>
      <c r="E280" s="17">
        <f ca="1">Allocators!G446</f>
        <v>2.3455326861079913E-4</v>
      </c>
      <c r="F280" s="17">
        <f ca="1">Allocators!H446</f>
        <v>7.6896460043763287E-6</v>
      </c>
      <c r="G280" s="17">
        <f ca="1">Allocators!I446</f>
        <v>8.7726557235306389E-3</v>
      </c>
      <c r="H280" s="17">
        <f ca="1">Allocators!J446</f>
        <v>2.4865894565191298E-3</v>
      </c>
      <c r="I280" s="17">
        <f ca="1">Allocators!K446</f>
        <v>2.5470862372200886E-4</v>
      </c>
      <c r="J280" s="17">
        <f ca="1">Allocators!L446</f>
        <v>0</v>
      </c>
      <c r="K280" s="17">
        <f ca="1">Allocators!M446</f>
        <v>4.9130811954087848E-4</v>
      </c>
      <c r="L280" s="17">
        <f ca="1">Allocators!N446</f>
        <v>5.6784805591985682E-3</v>
      </c>
      <c r="M280" s="17">
        <f ca="1">Allocators!O446</f>
        <v>4.6255456555063211E-2</v>
      </c>
      <c r="N280" s="17">
        <f ca="1">Allocators!P446</f>
        <v>0</v>
      </c>
      <c r="O280" s="17">
        <f ca="1">Allocators!Q446</f>
        <v>2.3808490239007494E-3</v>
      </c>
      <c r="P280" s="17">
        <f ca="1">Allocators!R446</f>
        <v>5.696339877480293E-5</v>
      </c>
      <c r="Q280" s="17">
        <f ca="1">Allocators!S446</f>
        <v>3.9095769524916436E-5</v>
      </c>
      <c r="R280" s="17">
        <f ca="1">Allocators!T446</f>
        <v>1.228115033741542E-4</v>
      </c>
      <c r="S280" s="17">
        <f ca="1">Allocators!U446</f>
        <v>3.0593630429932145E-5</v>
      </c>
    </row>
    <row r="281" spans="1:19">
      <c r="A281" s="23" t="str">
        <f>CONCATENATE(Allocators!A447," ",Allocators!B447)</f>
        <v>RB_GUP_CWIP DISTPRI</v>
      </c>
      <c r="B281" s="17">
        <f ca="1">Allocators!D447</f>
        <v>0.14453731285883115</v>
      </c>
      <c r="C281" s="17">
        <f ca="1">Allocators!E447</f>
        <v>9.6044849867797807E-2</v>
      </c>
      <c r="D281" s="17">
        <f ca="1">Allocators!F447</f>
        <v>2.418040762544274E-2</v>
      </c>
      <c r="E281" s="17">
        <f ca="1">Allocators!G447</f>
        <v>2.82176691326291E-4</v>
      </c>
      <c r="F281" s="17">
        <f ca="1">Allocators!H447</f>
        <v>0</v>
      </c>
      <c r="G281" s="17">
        <f ca="1">Allocators!I447</f>
        <v>1.0427261566866025E-2</v>
      </c>
      <c r="H281" s="17">
        <f ca="1">Allocators!J447</f>
        <v>2.9600742757861197E-3</v>
      </c>
      <c r="I281" s="17">
        <f ca="1">Allocators!K447</f>
        <v>0</v>
      </c>
      <c r="J281" s="17">
        <f ca="1">Allocators!L447</f>
        <v>0</v>
      </c>
      <c r="K281" s="17">
        <f ca="1">Allocators!M447</f>
        <v>5.9470504033391845E-4</v>
      </c>
      <c r="L281" s="17">
        <f ca="1">Allocators!N447</f>
        <v>6.8785956590445146E-3</v>
      </c>
      <c r="M281" s="17">
        <f ca="1">Allocators!O447</f>
        <v>0</v>
      </c>
      <c r="N281" s="17">
        <f ca="1">Allocators!P447</f>
        <v>0</v>
      </c>
      <c r="O281" s="17">
        <f ca="1">Allocators!Q447</f>
        <v>2.8297831033037681E-3</v>
      </c>
      <c r="P281" s="17">
        <f ca="1">Allocators!R447</f>
        <v>6.7799263856937377E-5</v>
      </c>
      <c r="Q281" s="17">
        <f ca="1">Allocators!S447</f>
        <v>4.8685741578128317E-5</v>
      </c>
      <c r="R281" s="17">
        <f ca="1">Allocators!T447</f>
        <v>1.7846658153699874E-4</v>
      </c>
      <c r="S281" s="17">
        <f ca="1">Allocators!U447</f>
        <v>4.4507441957851263E-5</v>
      </c>
    </row>
    <row r="282" spans="1:19">
      <c r="A282" s="23" t="str">
        <f>CONCATENATE(Allocators!A448," ",Allocators!B448)</f>
        <v>RB_GUP_CWIP DISTSEC</v>
      </c>
      <c r="B282" s="17">
        <f ca="1">Allocators!D448</f>
        <v>6.4211070920611749E-2</v>
      </c>
      <c r="C282" s="17">
        <f ca="1">Allocators!E448</f>
        <v>4.7940098693787299E-2</v>
      </c>
      <c r="D282" s="17">
        <f ca="1">Allocators!F448</f>
        <v>1.0761916888796833E-2</v>
      </c>
      <c r="E282" s="17">
        <f ca="1">Allocators!G448</f>
        <v>0</v>
      </c>
      <c r="F282" s="17">
        <f ca="1">Allocators!H448</f>
        <v>0</v>
      </c>
      <c r="G282" s="17">
        <f ca="1">Allocators!I448</f>
        <v>3.793689156539398E-3</v>
      </c>
      <c r="H282" s="17">
        <f ca="1">Allocators!J448</f>
        <v>0</v>
      </c>
      <c r="I282" s="17">
        <f ca="1">Allocators!K448</f>
        <v>0</v>
      </c>
      <c r="J282" s="17">
        <f ca="1">Allocators!L448</f>
        <v>0</v>
      </c>
      <c r="K282" s="17">
        <f ca="1">Allocators!M448</f>
        <v>1.6791079300044272E-4</v>
      </c>
      <c r="L282" s="17">
        <f ca="1">Allocators!N448</f>
        <v>0</v>
      </c>
      <c r="M282" s="17">
        <f ca="1">Allocators!O448</f>
        <v>0</v>
      </c>
      <c r="N282" s="17">
        <f ca="1">Allocators!P448</f>
        <v>0</v>
      </c>
      <c r="O282" s="17">
        <f ca="1">Allocators!Q448</f>
        <v>1.0558402832081335E-3</v>
      </c>
      <c r="P282" s="17">
        <f ca="1">Allocators!R448</f>
        <v>0</v>
      </c>
      <c r="Q282" s="17">
        <f ca="1">Allocators!S448</f>
        <v>1.7216821349724974E-5</v>
      </c>
      <c r="R282" s="17">
        <f ca="1">Allocators!T448</f>
        <v>3.8017361491267691E-4</v>
      </c>
      <c r="S282" s="17">
        <f ca="1">Allocators!U448</f>
        <v>9.4224669017244813E-5</v>
      </c>
    </row>
    <row r="283" spans="1:19">
      <c r="A283" s="23" t="str">
        <f>CONCATENATE(Allocators!A449," ",Allocators!B449)</f>
        <v>RB_GUP_CWIP ENERGY</v>
      </c>
      <c r="B283" s="17">
        <f ca="1">Allocators!D449</f>
        <v>1.6795367702374332E-3</v>
      </c>
      <c r="C283" s="17">
        <f ca="1">Allocators!E449</f>
        <v>6.1056616820615907E-4</v>
      </c>
      <c r="D283" s="17">
        <f ca="1">Allocators!F449</f>
        <v>1.9707009551396803E-4</v>
      </c>
      <c r="E283" s="17">
        <f ca="1">Allocators!G449</f>
        <v>2.2560787052735311E-6</v>
      </c>
      <c r="F283" s="17">
        <f ca="1">Allocators!H449</f>
        <v>5.7180175070564031E-8</v>
      </c>
      <c r="G283" s="17">
        <f ca="1">Allocators!I449</f>
        <v>9.5365707205127148E-5</v>
      </c>
      <c r="H283" s="17">
        <f ca="1">Allocators!J449</f>
        <v>2.6619419606484874E-5</v>
      </c>
      <c r="I283" s="17">
        <f ca="1">Allocators!K449</f>
        <v>2.1074796318401098E-6</v>
      </c>
      <c r="J283" s="17">
        <f ca="1">Allocators!L449</f>
        <v>4.3202368266825403E-7</v>
      </c>
      <c r="K283" s="17">
        <f ca="1">Allocators!M449</f>
        <v>6.3546523578456584E-6</v>
      </c>
      <c r="L283" s="17">
        <f ca="1">Allocators!N449</f>
        <v>7.5943238310297332E-5</v>
      </c>
      <c r="M283" s="17">
        <f ca="1">Allocators!O449</f>
        <v>5.3688316061458103E-4</v>
      </c>
      <c r="N283" s="17">
        <f ca="1">Allocators!P449</f>
        <v>8.6040716317032961E-5</v>
      </c>
      <c r="O283" s="17">
        <f ca="1">Allocators!Q449</f>
        <v>2.5867553717441725E-5</v>
      </c>
      <c r="P283" s="17">
        <f ca="1">Allocators!R449</f>
        <v>6.0797887196252637E-7</v>
      </c>
      <c r="Q283" s="17">
        <f ca="1">Allocators!S449</f>
        <v>5.9394614667309986E-7</v>
      </c>
      <c r="R283" s="17">
        <f ca="1">Allocators!T449</f>
        <v>1.022009970378448E-5</v>
      </c>
      <c r="S283" s="17">
        <f ca="1">Allocators!U449</f>
        <v>2.5512714712229645E-6</v>
      </c>
    </row>
    <row r="284" spans="1:19">
      <c r="A284" s="23" t="str">
        <f>CONCATENATE(Allocators!A450," ",Allocators!B450)</f>
        <v>RB_GUP_CWIP CUSTOMER</v>
      </c>
      <c r="B284" s="17">
        <f ca="1">Allocators!D450</f>
        <v>0.1299610837936413</v>
      </c>
      <c r="C284" s="17">
        <f ca="1">Allocators!E450</f>
        <v>9.3544430556932942E-2</v>
      </c>
      <c r="D284" s="17">
        <f ca="1">Allocators!F450</f>
        <v>2.2900409329253243E-2</v>
      </c>
      <c r="E284" s="17">
        <f ca="1">Allocators!G450</f>
        <v>1.859049035659721E-4</v>
      </c>
      <c r="F284" s="17">
        <f ca="1">Allocators!H450</f>
        <v>2.6474333488027853E-5</v>
      </c>
      <c r="G284" s="17">
        <f ca="1">Allocators!I450</f>
        <v>3.8251663685521245E-4</v>
      </c>
      <c r="H284" s="17">
        <f ca="1">Allocators!J450</f>
        <v>1.557749711489731E-4</v>
      </c>
      <c r="I284" s="17">
        <f ca="1">Allocators!K450</f>
        <v>7.5957664734051933E-5</v>
      </c>
      <c r="J284" s="17">
        <f ca="1">Allocators!L450</f>
        <v>3.2548468013710537E-5</v>
      </c>
      <c r="K284" s="17">
        <f ca="1">Allocators!M450</f>
        <v>5.5076135323464602E-6</v>
      </c>
      <c r="L284" s="17">
        <f ca="1">Allocators!N450</f>
        <v>9.6999695918780878E-5</v>
      </c>
      <c r="M284" s="17">
        <f ca="1">Allocators!O450</f>
        <v>1.9695830881014313E-4</v>
      </c>
      <c r="N284" s="17">
        <f ca="1">Allocators!P450</f>
        <v>4.8823443747298574E-5</v>
      </c>
      <c r="O284" s="17">
        <f ca="1">Allocators!Q450</f>
        <v>1.2950490617115614E-4</v>
      </c>
      <c r="P284" s="17">
        <f ca="1">Allocators!R450</f>
        <v>1.9804755558676733E-6</v>
      </c>
      <c r="Q284" s="17">
        <f ca="1">Allocators!S450</f>
        <v>7.6912926568411249E-6</v>
      </c>
      <c r="R284" s="17">
        <f ca="1">Allocators!T450</f>
        <v>1.0568602785438162E-2</v>
      </c>
      <c r="S284" s="17">
        <f ca="1">Allocators!U450</f>
        <v>1.6009984078185842E-3</v>
      </c>
    </row>
    <row r="285" spans="1:19">
      <c r="A285" s="23" t="str">
        <f>CONCATENATE(Allocators!A451," ",Allocators!B451)</f>
        <v>RB_GUP_CWIP TOTAL</v>
      </c>
      <c r="B285" s="17">
        <f ca="1">Allocators!D451</f>
        <v>1.0000000000000002</v>
      </c>
      <c r="C285" s="17">
        <f ca="1">Allocators!E451</f>
        <v>0.55901896972162801</v>
      </c>
      <c r="D285" s="17">
        <f ca="1">Allocators!F451</f>
        <v>0.13944750305716463</v>
      </c>
      <c r="E285" s="17">
        <f ca="1">Allocators!G451</f>
        <v>1.4213466388006541E-3</v>
      </c>
      <c r="F285" s="17">
        <f ca="1">Allocators!H451</f>
        <v>5.1871409078137303E-5</v>
      </c>
      <c r="G285" s="17">
        <f ca="1">Allocators!I451</f>
        <v>4.9111784137086612E-2</v>
      </c>
      <c r="H285" s="17">
        <f ca="1">Allocators!J451</f>
        <v>1.2931288366399261E-2</v>
      </c>
      <c r="I285" s="17">
        <f ca="1">Allocators!K451</f>
        <v>9.1063931587895817E-4</v>
      </c>
      <c r="J285" s="17">
        <f ca="1">Allocators!L451</f>
        <v>1.549577198266056E-4</v>
      </c>
      <c r="K285" s="17">
        <f ca="1">Allocators!M451</f>
        <v>2.8060065419975638E-3</v>
      </c>
      <c r="L285" s="17">
        <f ca="1">Allocators!N451</f>
        <v>2.9521122724164732E-2</v>
      </c>
      <c r="M285" s="17">
        <f ca="1">Allocators!O451</f>
        <v>0.15913100224226559</v>
      </c>
      <c r="N285" s="17">
        <f ca="1">Allocators!P451</f>
        <v>1.7727778566939464E-2</v>
      </c>
      <c r="O285" s="17">
        <f ca="1">Allocators!Q451</f>
        <v>1.3381318336665846E-2</v>
      </c>
      <c r="P285" s="17">
        <f ca="1">Allocators!R451</f>
        <v>2.9535535081603683E-4</v>
      </c>
      <c r="Q285" s="17">
        <f ca="1">Allocators!S451</f>
        <v>2.3462059629892297E-4</v>
      </c>
      <c r="R285" s="17">
        <f ca="1">Allocators!T451</f>
        <v>1.1918188145963991E-2</v>
      </c>
      <c r="S285" s="17">
        <f ca="1">Allocators!U451</f>
        <v>1.9362471290250878E-3</v>
      </c>
    </row>
    <row r="286" spans="1:19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</row>
    <row r="287" spans="1:19">
      <c r="A287" s="23" t="str">
        <f>CONCATENATE(Allocators!A338," ",Allocators!B338)</f>
        <v>RB_GUP_EPIS_D PRODUCTION</v>
      </c>
      <c r="B287" s="17">
        <f>Allocators!D338</f>
        <v>0</v>
      </c>
      <c r="C287" s="17">
        <f>Allocators!E338</f>
        <v>0</v>
      </c>
      <c r="D287" s="17">
        <f>Allocators!F338</f>
        <v>0</v>
      </c>
      <c r="E287" s="17">
        <f>Allocators!G338</f>
        <v>0</v>
      </c>
      <c r="F287" s="17">
        <f>Allocators!H338</f>
        <v>0</v>
      </c>
      <c r="G287" s="17">
        <f>Allocators!I338</f>
        <v>0</v>
      </c>
      <c r="H287" s="17">
        <f>Allocators!J338</f>
        <v>0</v>
      </c>
      <c r="I287" s="17">
        <f>Allocators!K338</f>
        <v>0</v>
      </c>
      <c r="J287" s="17">
        <f>Allocators!L338</f>
        <v>0</v>
      </c>
      <c r="K287" s="17">
        <f>Allocators!M338</f>
        <v>0</v>
      </c>
      <c r="L287" s="17">
        <f>Allocators!N338</f>
        <v>0</v>
      </c>
      <c r="M287" s="17">
        <f>Allocators!O338</f>
        <v>0</v>
      </c>
      <c r="N287" s="17">
        <f>Allocators!P338</f>
        <v>0</v>
      </c>
      <c r="O287" s="17">
        <f>Allocators!Q338</f>
        <v>0</v>
      </c>
      <c r="P287" s="17">
        <f>Allocators!R338</f>
        <v>0</v>
      </c>
      <c r="Q287" s="17">
        <f>Allocators!S338</f>
        <v>0</v>
      </c>
      <c r="R287" s="17">
        <f>Allocators!T338</f>
        <v>0</v>
      </c>
      <c r="S287" s="17">
        <f>Allocators!U338</f>
        <v>0</v>
      </c>
    </row>
    <row r="288" spans="1:19">
      <c r="A288" s="23" t="str">
        <f>CONCATENATE(Allocators!A339," ",Allocators!B339)</f>
        <v>RB_GUP_EPIS_D BULKTRAN</v>
      </c>
      <c r="B288" s="17">
        <f>Allocators!D339</f>
        <v>0</v>
      </c>
      <c r="C288" s="17">
        <f>Allocators!E339</f>
        <v>0</v>
      </c>
      <c r="D288" s="17">
        <f>Allocators!F339</f>
        <v>0</v>
      </c>
      <c r="E288" s="17">
        <f>Allocators!G339</f>
        <v>0</v>
      </c>
      <c r="F288" s="17">
        <f>Allocators!H339</f>
        <v>0</v>
      </c>
      <c r="G288" s="17">
        <f>Allocators!I339</f>
        <v>0</v>
      </c>
      <c r="H288" s="17">
        <f>Allocators!J339</f>
        <v>0</v>
      </c>
      <c r="I288" s="17">
        <f>Allocators!K339</f>
        <v>0</v>
      </c>
      <c r="J288" s="17">
        <f>Allocators!L339</f>
        <v>0</v>
      </c>
      <c r="K288" s="17">
        <f>Allocators!M339</f>
        <v>0</v>
      </c>
      <c r="L288" s="17">
        <f>Allocators!N339</f>
        <v>0</v>
      </c>
      <c r="M288" s="17">
        <f>Allocators!O339</f>
        <v>0</v>
      </c>
      <c r="N288" s="17">
        <f>Allocators!P339</f>
        <v>0</v>
      </c>
      <c r="O288" s="17">
        <f>Allocators!Q339</f>
        <v>0</v>
      </c>
      <c r="P288" s="17">
        <f>Allocators!R339</f>
        <v>0</v>
      </c>
      <c r="Q288" s="17">
        <f>Allocators!S339</f>
        <v>0</v>
      </c>
      <c r="R288" s="17">
        <f>Allocators!T339</f>
        <v>0</v>
      </c>
      <c r="S288" s="17">
        <f>Allocators!U339</f>
        <v>0</v>
      </c>
    </row>
    <row r="289" spans="1:19">
      <c r="A289" s="23" t="str">
        <f>CONCATENATE(Allocators!A340," ",Allocators!B340)</f>
        <v>RB_GUP_EPIS_D SUBTRAN</v>
      </c>
      <c r="B289" s="17">
        <f>Allocators!D340</f>
        <v>0</v>
      </c>
      <c r="C289" s="17">
        <f>Allocators!E340</f>
        <v>0</v>
      </c>
      <c r="D289" s="17">
        <f>Allocators!F340</f>
        <v>0</v>
      </c>
      <c r="E289" s="17">
        <f>Allocators!G340</f>
        <v>0</v>
      </c>
      <c r="F289" s="17">
        <f>Allocators!H340</f>
        <v>0</v>
      </c>
      <c r="G289" s="17">
        <f>Allocators!I340</f>
        <v>0</v>
      </c>
      <c r="H289" s="17">
        <f>Allocators!J340</f>
        <v>0</v>
      </c>
      <c r="I289" s="17">
        <f>Allocators!K340</f>
        <v>0</v>
      </c>
      <c r="J289" s="17">
        <f>Allocators!L340</f>
        <v>0</v>
      </c>
      <c r="K289" s="17">
        <f>Allocators!M340</f>
        <v>0</v>
      </c>
      <c r="L289" s="17">
        <f>Allocators!N340</f>
        <v>0</v>
      </c>
      <c r="M289" s="17">
        <f>Allocators!O340</f>
        <v>0</v>
      </c>
      <c r="N289" s="17">
        <f>Allocators!P340</f>
        <v>0</v>
      </c>
      <c r="O289" s="17">
        <f>Allocators!Q340</f>
        <v>0</v>
      </c>
      <c r="P289" s="17">
        <f>Allocators!R340</f>
        <v>0</v>
      </c>
      <c r="Q289" s="17">
        <f>Allocators!S340</f>
        <v>0</v>
      </c>
      <c r="R289" s="17">
        <f>Allocators!T340</f>
        <v>0</v>
      </c>
      <c r="S289" s="17">
        <f>Allocators!U340</f>
        <v>0</v>
      </c>
    </row>
    <row r="290" spans="1:19">
      <c r="A290" s="23" t="str">
        <f>CONCATENATE(Allocators!A341," ",Allocators!B341)</f>
        <v>RB_GUP_EPIS_D DISTPRI</v>
      </c>
      <c r="B290" s="17">
        <f>Allocators!D341</f>
        <v>0.42809310407380091</v>
      </c>
      <c r="C290" s="17">
        <f>Allocators!E341</f>
        <v>0.28446729150392941</v>
      </c>
      <c r="D290" s="17">
        <f>Allocators!F341</f>
        <v>7.1617948012191249E-2</v>
      </c>
      <c r="E290" s="17">
        <f>Allocators!G341</f>
        <v>8.3575578719336917E-4</v>
      </c>
      <c r="F290" s="17">
        <f>Allocators!H341</f>
        <v>0</v>
      </c>
      <c r="G290" s="17">
        <f>Allocators!I341</f>
        <v>3.0883643004411817E-2</v>
      </c>
      <c r="H290" s="17">
        <f>Allocators!J341</f>
        <v>8.767199001741121E-3</v>
      </c>
      <c r="I290" s="17">
        <f>Allocators!K341</f>
        <v>0</v>
      </c>
      <c r="J290" s="17">
        <f>Allocators!L341</f>
        <v>0</v>
      </c>
      <c r="K290" s="17">
        <f>Allocators!M341</f>
        <v>1.7614076371652077E-3</v>
      </c>
      <c r="L290" s="17">
        <f>Allocators!N341</f>
        <v>2.0373143163557997E-2</v>
      </c>
      <c r="M290" s="17">
        <f>Allocators!O341</f>
        <v>0</v>
      </c>
      <c r="N290" s="17">
        <f>Allocators!P341</f>
        <v>0</v>
      </c>
      <c r="O290" s="17">
        <f>Allocators!Q341</f>
        <v>8.3813003617417611E-3</v>
      </c>
      <c r="P290" s="17">
        <f>Allocators!R341</f>
        <v>2.0080902809354817E-4</v>
      </c>
      <c r="Q290" s="17">
        <f>Allocators!S341</f>
        <v>1.441982684199489E-4</v>
      </c>
      <c r="R290" s="17">
        <f>Allocators!T341</f>
        <v>5.2858539675657099E-4</v>
      </c>
      <c r="S290" s="17">
        <f>Allocators!U341</f>
        <v>1.3182290859890529E-4</v>
      </c>
    </row>
    <row r="291" spans="1:19">
      <c r="A291" s="23" t="str">
        <f>CONCATENATE(Allocators!A342," ",Allocators!B342)</f>
        <v>RB_GUP_EPIS_D DISTSEC</v>
      </c>
      <c r="B291" s="17">
        <f>Allocators!D342</f>
        <v>0.19043215411025943</v>
      </c>
      <c r="C291" s="17">
        <f>Allocators!E342</f>
        <v>0.14217698181367402</v>
      </c>
      <c r="D291" s="17">
        <f>Allocators!F342</f>
        <v>3.1916848389321913E-2</v>
      </c>
      <c r="E291" s="17">
        <f>Allocators!G342</f>
        <v>0</v>
      </c>
      <c r="F291" s="17">
        <f>Allocators!H342</f>
        <v>0</v>
      </c>
      <c r="G291" s="17">
        <f>Allocators!I342</f>
        <v>1.125102552794564E-2</v>
      </c>
      <c r="H291" s="17">
        <f>Allocators!J342</f>
        <v>0</v>
      </c>
      <c r="I291" s="17">
        <f>Allocators!K342</f>
        <v>0</v>
      </c>
      <c r="J291" s="17">
        <f>Allocators!L342</f>
        <v>0</v>
      </c>
      <c r="K291" s="17">
        <f>Allocators!M342</f>
        <v>4.9797665030333594E-4</v>
      </c>
      <c r="L291" s="17">
        <f>Allocators!N342</f>
        <v>0</v>
      </c>
      <c r="M291" s="17">
        <f>Allocators!O342</f>
        <v>0</v>
      </c>
      <c r="N291" s="17">
        <f>Allocators!P342</f>
        <v>0</v>
      </c>
      <c r="O291" s="17">
        <f>Allocators!Q342</f>
        <v>3.13132823740476E-3</v>
      </c>
      <c r="P291" s="17">
        <f>Allocators!R342</f>
        <v>0</v>
      </c>
      <c r="Q291" s="17">
        <f>Allocators!S342</f>
        <v>5.1060297384125838E-5</v>
      </c>
      <c r="R291" s="17">
        <f>Allocators!T342</f>
        <v>1.1274890666940394E-3</v>
      </c>
      <c r="S291" s="17">
        <f>Allocators!U342</f>
        <v>2.7944412753160171E-4</v>
      </c>
    </row>
    <row r="292" spans="1:19">
      <c r="A292" s="23" t="str">
        <f>CONCATENATE(Allocators!A343," ",Allocators!B343)</f>
        <v>RB_GUP_EPIS_D ENERGY</v>
      </c>
      <c r="B292" s="17">
        <f>Allocators!D343</f>
        <v>0</v>
      </c>
      <c r="C292" s="17">
        <f>Allocators!E343</f>
        <v>0</v>
      </c>
      <c r="D292" s="17">
        <f>Allocators!F343</f>
        <v>0</v>
      </c>
      <c r="E292" s="17">
        <f>Allocators!G343</f>
        <v>0</v>
      </c>
      <c r="F292" s="17">
        <f>Allocators!H343</f>
        <v>0</v>
      </c>
      <c r="G292" s="17">
        <f>Allocators!I343</f>
        <v>0</v>
      </c>
      <c r="H292" s="17">
        <f>Allocators!J343</f>
        <v>0</v>
      </c>
      <c r="I292" s="17">
        <f>Allocators!K343</f>
        <v>0</v>
      </c>
      <c r="J292" s="17">
        <f>Allocators!L343</f>
        <v>0</v>
      </c>
      <c r="K292" s="17">
        <f>Allocators!M343</f>
        <v>0</v>
      </c>
      <c r="L292" s="17">
        <f>Allocators!N343</f>
        <v>0</v>
      </c>
      <c r="M292" s="17">
        <f>Allocators!O343</f>
        <v>0</v>
      </c>
      <c r="N292" s="17">
        <f>Allocators!P343</f>
        <v>0</v>
      </c>
      <c r="O292" s="17">
        <f>Allocators!Q343</f>
        <v>0</v>
      </c>
      <c r="P292" s="17">
        <f>Allocators!R343</f>
        <v>0</v>
      </c>
      <c r="Q292" s="17">
        <f>Allocators!S343</f>
        <v>0</v>
      </c>
      <c r="R292" s="17">
        <f>Allocators!T343</f>
        <v>0</v>
      </c>
      <c r="S292" s="17">
        <f>Allocators!U343</f>
        <v>0</v>
      </c>
    </row>
    <row r="293" spans="1:19">
      <c r="A293" s="23" t="str">
        <f>CONCATENATE(Allocators!A344," ",Allocators!B344)</f>
        <v>RB_GUP_EPIS_D CUSTOMER</v>
      </c>
      <c r="B293" s="17">
        <f>Allocators!D344</f>
        <v>0.38147474181594004</v>
      </c>
      <c r="C293" s="17">
        <f>Allocators!E344</f>
        <v>0.27392247149114629</v>
      </c>
      <c r="D293" s="17">
        <f>Allocators!F344</f>
        <v>6.7144417526973088E-2</v>
      </c>
      <c r="E293" s="17">
        <f>Allocators!G344</f>
        <v>5.4610299426406932E-4</v>
      </c>
      <c r="F293" s="17">
        <f>Allocators!H344</f>
        <v>7.7909424366761487E-5</v>
      </c>
      <c r="G293" s="17">
        <f>Allocators!I344</f>
        <v>1.1226693307304807E-3</v>
      </c>
      <c r="H293" s="17">
        <f>Allocators!J344</f>
        <v>4.5753160789396618E-4</v>
      </c>
      <c r="I293" s="17">
        <f>Allocators!K344</f>
        <v>2.2354630455055663E-4</v>
      </c>
      <c r="J293" s="17">
        <f>Allocators!L344</f>
        <v>9.5803547707611921E-5</v>
      </c>
      <c r="K293" s="17">
        <f>Allocators!M344</f>
        <v>1.6164069913136966E-5</v>
      </c>
      <c r="L293" s="17">
        <f>Allocators!N344</f>
        <v>2.8494730592781289E-4</v>
      </c>
      <c r="M293" s="17">
        <f>Allocators!O344</f>
        <v>5.7966235587417767E-4</v>
      </c>
      <c r="N293" s="17">
        <f>Allocators!P344</f>
        <v>1.4370620154256701E-4</v>
      </c>
      <c r="O293" s="17">
        <f>Allocators!Q344</f>
        <v>3.8010970292104987E-4</v>
      </c>
      <c r="P293" s="17">
        <f>Allocators!R344</f>
        <v>5.812931849651872E-6</v>
      </c>
      <c r="Q293" s="17">
        <f>Allocators!S344</f>
        <v>2.2575840934365806E-5</v>
      </c>
      <c r="R293" s="17">
        <f>Allocators!T344</f>
        <v>3.1661880568233908E-2</v>
      </c>
      <c r="S293" s="17">
        <f>Allocators!U344</f>
        <v>4.7894306111105093E-3</v>
      </c>
    </row>
    <row r="294" spans="1:19">
      <c r="A294" s="23" t="str">
        <f>CONCATENATE(Allocators!A345," ",Allocators!B345)</f>
        <v>RB_GUP_EPIS_D TOTAL</v>
      </c>
      <c r="B294" s="17">
        <f>Allocators!D345</f>
        <v>1.0000000000000007</v>
      </c>
      <c r="C294" s="17">
        <f>Allocators!E345</f>
        <v>0.70056674480874981</v>
      </c>
      <c r="D294" s="17">
        <f>Allocators!F345</f>
        <v>0.17067921392848626</v>
      </c>
      <c r="E294" s="17">
        <f>Allocators!G345</f>
        <v>1.3818587814574384E-3</v>
      </c>
      <c r="F294" s="17">
        <f>Allocators!H345</f>
        <v>7.7909424366761487E-5</v>
      </c>
      <c r="G294" s="17">
        <f>Allocators!I345</f>
        <v>4.3257337863087934E-2</v>
      </c>
      <c r="H294" s="17">
        <f>Allocators!J345</f>
        <v>9.2247306096350876E-3</v>
      </c>
      <c r="I294" s="17">
        <f>Allocators!K345</f>
        <v>2.2354630455055663E-4</v>
      </c>
      <c r="J294" s="17">
        <f>Allocators!L345</f>
        <v>9.5803547707611921E-5</v>
      </c>
      <c r="K294" s="17">
        <f>Allocators!M345</f>
        <v>2.2755483573816803E-3</v>
      </c>
      <c r="L294" s="17">
        <f>Allocators!N345</f>
        <v>2.0658090469485808E-2</v>
      </c>
      <c r="M294" s="17">
        <f>Allocators!O345</f>
        <v>5.7966235587417767E-4</v>
      </c>
      <c r="N294" s="17">
        <f>Allocators!P345</f>
        <v>1.4370620154256701E-4</v>
      </c>
      <c r="O294" s="17">
        <f>Allocators!Q345</f>
        <v>1.1892738302067571E-2</v>
      </c>
      <c r="P294" s="17">
        <f>Allocators!R345</f>
        <v>2.0662195994320003E-4</v>
      </c>
      <c r="Q294" s="17">
        <f>Allocators!S345</f>
        <v>2.1783440673844054E-4</v>
      </c>
      <c r="R294" s="17">
        <f>Allocators!T345</f>
        <v>3.3317955031684519E-2</v>
      </c>
      <c r="S294" s="17">
        <f>Allocators!U345</f>
        <v>5.2006976472410166E-3</v>
      </c>
    </row>
    <row r="295" spans="1:19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</row>
    <row r="296" spans="1:19">
      <c r="A296" s="23" t="str">
        <f>CONCATENATE(Allocators!A355," ",Allocators!B355)</f>
        <v>RB_GUP_EPIS_G PRODUCTION</v>
      </c>
      <c r="B296" s="17">
        <f ca="1">Allocators!D355</f>
        <v>0.24308589344823306</v>
      </c>
      <c r="C296" s="17">
        <f ca="1">Allocators!E355</f>
        <v>0.11919544610270084</v>
      </c>
      <c r="D296" s="17">
        <f ca="1">Allocators!F355</f>
        <v>3.0151813088251277E-2</v>
      </c>
      <c r="E296" s="17">
        <f ca="1">Allocators!G355</f>
        <v>3.5252055677766769E-4</v>
      </c>
      <c r="F296" s="17">
        <f ca="1">Allocators!H355</f>
        <v>8.6845226845226457E-6</v>
      </c>
      <c r="G296" s="17">
        <f ca="1">Allocators!I355</f>
        <v>1.2615896885653257E-2</v>
      </c>
      <c r="H296" s="17">
        <f ca="1">Allocators!J355</f>
        <v>3.592945500111233E-3</v>
      </c>
      <c r="I296" s="17">
        <f ca="1">Allocators!K355</f>
        <v>2.8432949255458479E-4</v>
      </c>
      <c r="J296" s="17">
        <f ca="1">Allocators!L355</f>
        <v>6.0016942539758938E-5</v>
      </c>
      <c r="K296" s="17">
        <f ca="1">Allocators!M355</f>
        <v>7.5784075482761943E-4</v>
      </c>
      <c r="L296" s="17">
        <f ca="1">Allocators!N355</f>
        <v>8.2617937273136502E-3</v>
      </c>
      <c r="M296" s="17">
        <f ca="1">Allocators!O355</f>
        <v>5.5177530441693677E-2</v>
      </c>
      <c r="N296" s="17">
        <f ca="1">Allocators!P355</f>
        <v>8.6563119137044019E-3</v>
      </c>
      <c r="O296" s="17">
        <f ca="1">Allocators!Q355</f>
        <v>3.4242975147118914E-3</v>
      </c>
      <c r="P296" s="17">
        <f ca="1">Allocators!R355</f>
        <v>8.2663793876616265E-5</v>
      </c>
      <c r="Q296" s="17">
        <f ca="1">Allocators!S355</f>
        <v>5.9701940858621308E-5</v>
      </c>
      <c r="R296" s="17">
        <f ca="1">Allocators!T355</f>
        <v>3.2371583607721855E-4</v>
      </c>
      <c r="S296" s="17">
        <f ca="1">Allocators!U355</f>
        <v>8.0384433896225286E-5</v>
      </c>
    </row>
    <row r="297" spans="1:19">
      <c r="A297" s="23" t="str">
        <f>CONCATENATE(Allocators!A356," ",Allocators!B356)</f>
        <v>RB_GUP_EPIS_G BULKTRAN</v>
      </c>
      <c r="B297" s="17">
        <f ca="1">Allocators!D356</f>
        <v>6.5407906303813573E-2</v>
      </c>
      <c r="C297" s="17">
        <f ca="1">Allocators!E356</f>
        <v>3.2072303579339545E-2</v>
      </c>
      <c r="D297" s="17">
        <f ca="1">Allocators!F356</f>
        <v>8.1130457115004308E-3</v>
      </c>
      <c r="E297" s="17">
        <f ca="1">Allocators!G356</f>
        <v>9.4853844543604383E-5</v>
      </c>
      <c r="F297" s="17">
        <f ca="1">Allocators!H356</f>
        <v>2.336772562096732E-6</v>
      </c>
      <c r="G297" s="17">
        <f ca="1">Allocators!I356</f>
        <v>3.394600113276872E-3</v>
      </c>
      <c r="H297" s="17">
        <f ca="1">Allocators!J356</f>
        <v>9.6676544776972252E-4</v>
      </c>
      <c r="I297" s="17">
        <f ca="1">Allocators!K356</f>
        <v>7.6505454695920442E-5</v>
      </c>
      <c r="J297" s="17">
        <f ca="1">Allocators!L356</f>
        <v>1.6148952531126192E-5</v>
      </c>
      <c r="K297" s="17">
        <f ca="1">Allocators!M356</f>
        <v>2.0391465906075841E-4</v>
      </c>
      <c r="L297" s="17">
        <f ca="1">Allocators!N356</f>
        <v>2.2230275165376684E-3</v>
      </c>
      <c r="M297" s="17">
        <f ca="1">Allocators!O356</f>
        <v>1.4846796290853847E-2</v>
      </c>
      <c r="N297" s="17">
        <f ca="1">Allocators!P356</f>
        <v>2.3291817988966815E-3</v>
      </c>
      <c r="O297" s="17">
        <f ca="1">Allocators!Q356</f>
        <v>9.2138678975361608E-4</v>
      </c>
      <c r="P297" s="17">
        <f ca="1">Allocators!R356</f>
        <v>2.2242613949751496E-5</v>
      </c>
      <c r="Q297" s="17">
        <f ca="1">Allocators!S356</f>
        <v>1.6064194011604034E-5</v>
      </c>
      <c r="R297" s="17">
        <f ca="1">Allocators!T356</f>
        <v>8.7103265330813807E-5</v>
      </c>
      <c r="S297" s="17">
        <f ca="1">Allocators!U356</f>
        <v>2.1629299199499136E-5</v>
      </c>
    </row>
    <row r="298" spans="1:19">
      <c r="A298" s="23" t="str">
        <f>CONCATENATE(Allocators!A357," ",Allocators!B357)</f>
        <v>RB_GUP_EPIS_G SUBTRAN</v>
      </c>
      <c r="B298" s="17">
        <f ca="1">Allocators!D357</f>
        <v>2.5084493120388927E-2</v>
      </c>
      <c r="C298" s="17">
        <f ca="1">Allocators!E357</f>
        <v>1.1912671122977943E-2</v>
      </c>
      <c r="D298" s="17">
        <f ca="1">Allocators!F357</f>
        <v>3.0494680272329009E-3</v>
      </c>
      <c r="E298" s="17">
        <f ca="1">Allocators!G357</f>
        <v>3.5536129830069953E-5</v>
      </c>
      <c r="F298" s="17">
        <f ca="1">Allocators!H357</f>
        <v>1.1650243050427244E-6</v>
      </c>
      <c r="G298" s="17">
        <f ca="1">Allocators!I357</f>
        <v>1.3291063245133466E-3</v>
      </c>
      <c r="H298" s="17">
        <f ca="1">Allocators!J357</f>
        <v>3.7673218661288997E-4</v>
      </c>
      <c r="I298" s="17">
        <f ca="1">Allocators!K357</f>
        <v>3.85897786674758E-5</v>
      </c>
      <c r="J298" s="17">
        <f ca="1">Allocators!L357</f>
        <v>0</v>
      </c>
      <c r="K298" s="17">
        <f ca="1">Allocators!M357</f>
        <v>7.4435923344742206E-5</v>
      </c>
      <c r="L298" s="17">
        <f ca="1">Allocators!N357</f>
        <v>8.6032151069293493E-4</v>
      </c>
      <c r="M298" s="17">
        <f ca="1">Allocators!O357</f>
        <v>7.0079599368849136E-3</v>
      </c>
      <c r="N298" s="17">
        <f ca="1">Allocators!P357</f>
        <v>0</v>
      </c>
      <c r="O298" s="17">
        <f ca="1">Allocators!Q357</f>
        <v>3.6071192066618239E-4</v>
      </c>
      <c r="P298" s="17">
        <f ca="1">Allocators!R357</f>
        <v>8.6302729713068018E-6</v>
      </c>
      <c r="Q298" s="17">
        <f ca="1">Allocators!S357</f>
        <v>5.9232273754805262E-6</v>
      </c>
      <c r="R298" s="17">
        <f ca="1">Allocators!T357</f>
        <v>1.8606628483066385E-5</v>
      </c>
      <c r="S298" s="17">
        <f ca="1">Allocators!U357</f>
        <v>4.6351058306300308E-6</v>
      </c>
    </row>
    <row r="299" spans="1:19">
      <c r="A299" s="23" t="str">
        <f>CONCATENATE(Allocators!A358," ",Allocators!B358)</f>
        <v>RB_GUP_EPIS_G DISTPRI</v>
      </c>
      <c r="B299" s="17">
        <f ca="1">Allocators!D358</f>
        <v>0.16702285656240459</v>
      </c>
      <c r="C299" s="17">
        <f ca="1">Allocators!E358</f>
        <v>0.11098646339644291</v>
      </c>
      <c r="D299" s="17">
        <f ca="1">Allocators!F358</f>
        <v>2.7942132550847647E-2</v>
      </c>
      <c r="E299" s="17">
        <f ca="1">Allocators!G358</f>
        <v>3.2607467309618934E-4</v>
      </c>
      <c r="F299" s="17">
        <f ca="1">Allocators!H358</f>
        <v>0</v>
      </c>
      <c r="G299" s="17">
        <f ca="1">Allocators!I358</f>
        <v>1.2049421554711903E-2</v>
      </c>
      <c r="H299" s="17">
        <f ca="1">Allocators!J358</f>
        <v>3.4205704492483997E-3</v>
      </c>
      <c r="I299" s="17">
        <f ca="1">Allocators!K358</f>
        <v>0</v>
      </c>
      <c r="J299" s="17">
        <f ca="1">Allocators!L358</f>
        <v>0</v>
      </c>
      <c r="K299" s="17">
        <f ca="1">Allocators!M358</f>
        <v>6.8722278478807418E-4</v>
      </c>
      <c r="L299" s="17">
        <f ca="1">Allocators!N358</f>
        <v>7.9486927865711696E-3</v>
      </c>
      <c r="M299" s="17">
        <f ca="1">Allocators!O358</f>
        <v>0</v>
      </c>
      <c r="N299" s="17">
        <f ca="1">Allocators!P358</f>
        <v>0</v>
      </c>
      <c r="O299" s="17">
        <f ca="1">Allocators!Q358</f>
        <v>3.2700099926961075E-3</v>
      </c>
      <c r="P299" s="17">
        <f ca="1">Allocators!R358</f>
        <v>7.8346736204193797E-5</v>
      </c>
      <c r="Q299" s="17">
        <f ca="1">Allocators!S358</f>
        <v>5.6259739934283588E-5</v>
      </c>
      <c r="R299" s="17">
        <f ca="1">Allocators!T358</f>
        <v>2.0623047197750348E-4</v>
      </c>
      <c r="S299" s="17">
        <f ca="1">Allocators!U358</f>
        <v>5.1431425886174142E-5</v>
      </c>
    </row>
    <row r="300" spans="1:19">
      <c r="A300" s="23" t="str">
        <f>CONCATENATE(Allocators!A359," ",Allocators!B359)</f>
        <v>RB_GUP_EPIS_G DISTSEC</v>
      </c>
      <c r="B300" s="17">
        <f ca="1">Allocators!D359</f>
        <v>6.6754262447622184E-2</v>
      </c>
      <c r="C300" s="17">
        <f ca="1">Allocators!E359</f>
        <v>4.9838849969137039E-2</v>
      </c>
      <c r="D300" s="17">
        <f ca="1">Allocators!F359</f>
        <v>1.1188161389216666E-2</v>
      </c>
      <c r="E300" s="17">
        <f ca="1">Allocators!G359</f>
        <v>0</v>
      </c>
      <c r="F300" s="17">
        <f ca="1">Allocators!H359</f>
        <v>0</v>
      </c>
      <c r="G300" s="17">
        <f ca="1">Allocators!I359</f>
        <v>3.9439448364509038E-3</v>
      </c>
      <c r="H300" s="17">
        <f ca="1">Allocators!J359</f>
        <v>0</v>
      </c>
      <c r="I300" s="17">
        <f ca="1">Allocators!K359</f>
        <v>0</v>
      </c>
      <c r="J300" s="17">
        <f ca="1">Allocators!L359</f>
        <v>0</v>
      </c>
      <c r="K300" s="17">
        <f ca="1">Allocators!M359</f>
        <v>1.7456119300047221E-4</v>
      </c>
      <c r="L300" s="17">
        <f ca="1">Allocators!N359</f>
        <v>0</v>
      </c>
      <c r="M300" s="17">
        <f ca="1">Allocators!O359</f>
        <v>0</v>
      </c>
      <c r="N300" s="17">
        <f ca="1">Allocators!P359</f>
        <v>0</v>
      </c>
      <c r="O300" s="17">
        <f ca="1">Allocators!Q359</f>
        <v>1.0976586803105759E-3</v>
      </c>
      <c r="P300" s="17">
        <f ca="1">Allocators!R359</f>
        <v>0</v>
      </c>
      <c r="Q300" s="17">
        <f ca="1">Allocators!S359</f>
        <v>1.7898723606624066E-5</v>
      </c>
      <c r="R300" s="17">
        <f ca="1">Allocators!T359</f>
        <v>3.9523105442235639E-4</v>
      </c>
      <c r="S300" s="17">
        <f ca="1">Allocators!U359</f>
        <v>9.7956601477556694E-5</v>
      </c>
    </row>
    <row r="301" spans="1:19">
      <c r="A301" s="23" t="str">
        <f>CONCATENATE(Allocators!A360," ",Allocators!B360)</f>
        <v>RB_GUP_EPIS_G ENERGY</v>
      </c>
      <c r="B301" s="17">
        <f ca="1">Allocators!D360</f>
        <v>0.17533548607880436</v>
      </c>
      <c r="C301" s="17">
        <f ca="1">Allocators!E360</f>
        <v>6.3740144177114905E-2</v>
      </c>
      <c r="D301" s="17">
        <f ca="1">Allocators!F360</f>
        <v>2.0573161362613831E-2</v>
      </c>
      <c r="E301" s="17">
        <f ca="1">Allocators!G360</f>
        <v>2.3552366547191042E-4</v>
      </c>
      <c r="F301" s="17">
        <f ca="1">Allocators!H360</f>
        <v>5.9693327158601924E-6</v>
      </c>
      <c r="G301" s="17">
        <f ca="1">Allocators!I360</f>
        <v>9.9557169121674439E-3</v>
      </c>
      <c r="H301" s="17">
        <f ca="1">Allocators!J360</f>
        <v>2.7789381920938039E-3</v>
      </c>
      <c r="I301" s="17">
        <f ca="1">Allocators!K360</f>
        <v>2.2001064352858879E-4</v>
      </c>
      <c r="J301" s="17">
        <f ca="1">Allocators!L360</f>
        <v>4.5101175360087488E-5</v>
      </c>
      <c r="K301" s="17">
        <f ca="1">Allocators!M360</f>
        <v>6.6339485968334988E-4</v>
      </c>
      <c r="L301" s="17">
        <f ca="1">Allocators!N360</f>
        <v>7.9281054392468363E-3</v>
      </c>
      <c r="M301" s="17">
        <f ca="1">Allocators!O360</f>
        <v>5.6047995853389203E-2</v>
      </c>
      <c r="N301" s="17">
        <f ca="1">Allocators!P360</f>
        <v>8.9822331284136192E-3</v>
      </c>
      <c r="O301" s="17">
        <f ca="1">Allocators!Q360</f>
        <v>2.7004470429522367E-3</v>
      </c>
      <c r="P301" s="17">
        <f ca="1">Allocators!R360</f>
        <v>6.3470043008419987E-5</v>
      </c>
      <c r="Q301" s="17">
        <f ca="1">Allocators!S360</f>
        <v>6.2005094605245662E-5</v>
      </c>
      <c r="R301" s="17">
        <f ca="1">Allocators!T360</f>
        <v>1.0669287991138005E-3</v>
      </c>
      <c r="S301" s="17">
        <f ca="1">Allocators!U360</f>
        <v>2.6634035732520859E-4</v>
      </c>
    </row>
    <row r="302" spans="1:19">
      <c r="A302" s="23" t="str">
        <f>CONCATENATE(Allocators!A361," ",Allocators!B361)</f>
        <v>RB_GUP_EPIS_G CUSTOMER</v>
      </c>
      <c r="B302" s="17">
        <f ca="1">Allocators!D361</f>
        <v>0.25730910203873336</v>
      </c>
      <c r="C302" s="17">
        <f ca="1">Allocators!E361</f>
        <v>0.20211355808093234</v>
      </c>
      <c r="D302" s="17">
        <f ca="1">Allocators!F361</f>
        <v>4.6958104462556535E-2</v>
      </c>
      <c r="E302" s="17">
        <f ca="1">Allocators!G361</f>
        <v>4.2318257017802326E-4</v>
      </c>
      <c r="F302" s="17">
        <f ca="1">Allocators!H361</f>
        <v>5.9700151906749265E-5</v>
      </c>
      <c r="G302" s="17">
        <f ca="1">Allocators!I361</f>
        <v>8.1025539791741588E-4</v>
      </c>
      <c r="H302" s="17">
        <f ca="1">Allocators!J361</f>
        <v>3.5622171489658051E-4</v>
      </c>
      <c r="I302" s="17">
        <f ca="1">Allocators!K361</f>
        <v>1.7073348797048136E-4</v>
      </c>
      <c r="J302" s="17">
        <f ca="1">Allocators!L361</f>
        <v>7.2738448220046481E-5</v>
      </c>
      <c r="K302" s="17">
        <f ca="1">Allocators!M361</f>
        <v>1.1788635564506417E-5</v>
      </c>
      <c r="L302" s="17">
        <f ca="1">Allocators!N361</f>
        <v>2.2165336007277096E-4</v>
      </c>
      <c r="M302" s="17">
        <f ca="1">Allocators!O361</f>
        <v>4.4248511469314919E-4</v>
      </c>
      <c r="N302" s="17">
        <f ca="1">Allocators!P361</f>
        <v>1.091545624854305E-4</v>
      </c>
      <c r="O302" s="17">
        <f ca="1">Allocators!Q361</f>
        <v>2.7205410173971944E-4</v>
      </c>
      <c r="P302" s="17">
        <f ca="1">Allocators!R361</f>
        <v>4.5650278067960718E-6</v>
      </c>
      <c r="Q302" s="17">
        <f ca="1">Allocators!S361</f>
        <v>1.5920704471089922E-5</v>
      </c>
      <c r="R302" s="17">
        <f ca="1">Allocators!T361</f>
        <v>4.3856240572161392E-3</v>
      </c>
      <c r="S302" s="17">
        <f ca="1">Allocators!U361</f>
        <v>8.8136216010557659E-4</v>
      </c>
    </row>
    <row r="303" spans="1:19">
      <c r="A303" s="23" t="str">
        <f>CONCATENATE(Allocators!A362," ",Allocators!B362)</f>
        <v>RB_GUP_EPIS_G TOTAL</v>
      </c>
      <c r="B303" s="17">
        <f ca="1">Allocators!D362</f>
        <v>1.0000000000000002</v>
      </c>
      <c r="C303" s="17">
        <f ca="1">Allocators!E362</f>
        <v>0.58985943642864558</v>
      </c>
      <c r="D303" s="17">
        <f ca="1">Allocators!F362</f>
        <v>0.14797588659221927</v>
      </c>
      <c r="E303" s="17">
        <f ca="1">Allocators!G362</f>
        <v>1.4676914398974652E-3</v>
      </c>
      <c r="F303" s="17">
        <f ca="1">Allocators!H362</f>
        <v>7.7855804174271559E-5</v>
      </c>
      <c r="G303" s="17">
        <f ca="1">Allocators!I362</f>
        <v>4.409894202469114E-2</v>
      </c>
      <c r="H303" s="17">
        <f ca="1">Allocators!J362</f>
        <v>1.149217349073263E-2</v>
      </c>
      <c r="I303" s="17">
        <f ca="1">Allocators!K362</f>
        <v>7.9016885741705115E-4</v>
      </c>
      <c r="J303" s="17">
        <f ca="1">Allocators!L362</f>
        <v>1.940055186510191E-4</v>
      </c>
      <c r="K303" s="17">
        <f ca="1">Allocators!M362</f>
        <v>2.5731588102695228E-3</v>
      </c>
      <c r="L303" s="17">
        <f ca="1">Allocators!N362</f>
        <v>2.7443594340435036E-2</v>
      </c>
      <c r="M303" s="17">
        <f ca="1">Allocators!O362</f>
        <v>0.13352276763751478</v>
      </c>
      <c r="N303" s="17">
        <f ca="1">Allocators!P362</f>
        <v>2.007688140350013E-2</v>
      </c>
      <c r="O303" s="17">
        <f ca="1">Allocators!Q362</f>
        <v>1.2046566042830331E-2</v>
      </c>
      <c r="P303" s="17">
        <f ca="1">Allocators!R362</f>
        <v>2.5991848781708446E-4</v>
      </c>
      <c r="Q303" s="17">
        <f ca="1">Allocators!S362</f>
        <v>2.3377362486294912E-4</v>
      </c>
      <c r="R303" s="17">
        <f ca="1">Allocators!T362</f>
        <v>6.4834401126208988E-3</v>
      </c>
      <c r="S303" s="17">
        <f ca="1">Allocators!U362</f>
        <v>1.4037393837208704E-3</v>
      </c>
    </row>
    <row r="304" spans="1:19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</row>
    <row r="305" spans="1:19">
      <c r="A305" s="23" t="str">
        <f>CONCATENATE(Allocators!A304," ",Allocators!B304)</f>
        <v>RB_GUP_EPIS_P PRODUCTION</v>
      </c>
      <c r="B305" s="17">
        <f ca="1">Allocators!D304</f>
        <v>0.94529028173790475</v>
      </c>
      <c r="C305" s="17">
        <f ca="1">Allocators!E304</f>
        <v>0.46351639426700064</v>
      </c>
      <c r="D305" s="17">
        <f ca="1">Allocators!F304</f>
        <v>0.11725162445582819</v>
      </c>
      <c r="E305" s="17">
        <f ca="1">Allocators!G304</f>
        <v>1.3708498329860067E-3</v>
      </c>
      <c r="F305" s="17">
        <f ca="1">Allocators!H304</f>
        <v>3.3771580813511448E-5</v>
      </c>
      <c r="G305" s="17">
        <f ca="1">Allocators!I304</f>
        <v>4.9059550730183282E-2</v>
      </c>
      <c r="H305" s="17">
        <f ca="1">Allocators!J304</f>
        <v>1.3971919208846929E-2</v>
      </c>
      <c r="I305" s="17">
        <f ca="1">Allocators!K304</f>
        <v>1.1056746334009557E-3</v>
      </c>
      <c r="J305" s="17">
        <f ca="1">Allocators!L304</f>
        <v>2.3338841969675292E-4</v>
      </c>
      <c r="K305" s="17">
        <f ca="1">Allocators!M304</f>
        <v>2.9470221018646852E-3</v>
      </c>
      <c r="L305" s="17">
        <f ca="1">Allocators!N304</f>
        <v>3.2127710947636411E-2</v>
      </c>
      <c r="M305" s="17">
        <f ca="1">Allocators!O304</f>
        <v>0.21456935471221825</v>
      </c>
      <c r="N305" s="17">
        <f ca="1">Allocators!P304</f>
        <v>3.3661877337441581E-2</v>
      </c>
      <c r="O305" s="17">
        <f ca="1">Allocators!Q304</f>
        <v>1.3316096283990024E-2</v>
      </c>
      <c r="P305" s="17">
        <f ca="1">Allocators!R304</f>
        <v>3.2145543245927353E-4</v>
      </c>
      <c r="Q305" s="17">
        <f ca="1">Allocators!S304</f>
        <v>2.3216346985006857E-4</v>
      </c>
      <c r="R305" s="17">
        <f ca="1">Allocators!T304</f>
        <v>1.2588366587122479E-3</v>
      </c>
      <c r="S305" s="17">
        <f ca="1">Allocators!U304</f>
        <v>3.1259166497576583E-4</v>
      </c>
    </row>
    <row r="306" spans="1:19">
      <c r="A306" s="23" t="str">
        <f>CONCATENATE(Allocators!A305," ",Allocators!B305)</f>
        <v>RB_GUP_EPIS_P BULKTRAN</v>
      </c>
      <c r="B306" s="17">
        <f ca="1">Allocators!D305</f>
        <v>1.6649510129387212E-2</v>
      </c>
      <c r="C306" s="17">
        <f ca="1">Allocators!E305</f>
        <v>8.1639693653649589E-3</v>
      </c>
      <c r="D306" s="17">
        <f ca="1">Allocators!F305</f>
        <v>2.065166803021982E-3</v>
      </c>
      <c r="E306" s="17">
        <f ca="1">Allocators!G305</f>
        <v>2.4144941105506436E-5</v>
      </c>
      <c r="F306" s="17">
        <f ca="1">Allocators!H305</f>
        <v>5.9482286838518268E-7</v>
      </c>
      <c r="G306" s="17">
        <f ca="1">Allocators!I305</f>
        <v>8.6409170030148162E-4</v>
      </c>
      <c r="H306" s="17">
        <f ca="1">Allocators!J305</f>
        <v>2.4608907431799404E-4</v>
      </c>
      <c r="I306" s="17">
        <f ca="1">Allocators!K305</f>
        <v>1.9474378785288156E-5</v>
      </c>
      <c r="J306" s="17">
        <f ca="1">Allocators!L305</f>
        <v>4.1106979865261713E-6</v>
      </c>
      <c r="K306" s="17">
        <f ca="1">Allocators!M305</f>
        <v>5.1906250687689256E-5</v>
      </c>
      <c r="L306" s="17">
        <f ca="1">Allocators!N305</f>
        <v>5.658691929777065E-4</v>
      </c>
      <c r="M306" s="17">
        <f ca="1">Allocators!O305</f>
        <v>3.7792355573244723E-3</v>
      </c>
      <c r="N306" s="17">
        <f ca="1">Allocators!P305</f>
        <v>5.9289064801717431E-4</v>
      </c>
      <c r="O306" s="17">
        <f ca="1">Allocators!Q305</f>
        <v>2.3453798716367073E-4</v>
      </c>
      <c r="P306" s="17">
        <f ca="1">Allocators!R305</f>
        <v>5.6618327536780535E-6</v>
      </c>
      <c r="Q306" s="17">
        <f ca="1">Allocators!S305</f>
        <v>4.0891227992272341E-6</v>
      </c>
      <c r="R306" s="17">
        <f ca="1">Allocators!T305</f>
        <v>2.2172039748404733E-5</v>
      </c>
      <c r="S306" s="17">
        <f ca="1">Allocators!U305</f>
        <v>5.5057141630691707E-6</v>
      </c>
    </row>
    <row r="307" spans="1:19">
      <c r="A307" s="23" t="str">
        <f>CONCATENATE(Allocators!A306," ",Allocators!B306)</f>
        <v>RB_GUP_EPIS_P SUBTRAN</v>
      </c>
      <c r="B307" s="17">
        <f ca="1">Allocators!D306</f>
        <v>6.385229950008486E-3</v>
      </c>
      <c r="C307" s="17">
        <f ca="1">Allocators!E306</f>
        <v>3.0323572445326184E-3</v>
      </c>
      <c r="D307" s="17">
        <f ca="1">Allocators!F306</f>
        <v>7.7623870993247821E-4</v>
      </c>
      <c r="E307" s="17">
        <f ca="1">Allocators!G306</f>
        <v>9.0456825023074085E-6</v>
      </c>
      <c r="F307" s="17">
        <f ca="1">Allocators!H306</f>
        <v>2.9655564692276673E-7</v>
      </c>
      <c r="G307" s="17">
        <f ca="1">Allocators!I306</f>
        <v>3.3832254330585962E-4</v>
      </c>
      <c r="H307" s="17">
        <f ca="1">Allocators!J306</f>
        <v>9.5896760980893796E-5</v>
      </c>
      <c r="I307" s="17">
        <f ca="1">Allocators!K306</f>
        <v>9.8229854328403815E-6</v>
      </c>
      <c r="J307" s="17">
        <f ca="1">Allocators!L306</f>
        <v>0</v>
      </c>
      <c r="K307" s="17">
        <f ca="1">Allocators!M306</f>
        <v>1.89475818712503E-5</v>
      </c>
      <c r="L307" s="17">
        <f ca="1">Allocators!N306</f>
        <v>2.1899388799082511E-4</v>
      </c>
      <c r="M307" s="17">
        <f ca="1">Allocators!O306</f>
        <v>1.783868442654956E-3</v>
      </c>
      <c r="N307" s="17">
        <f ca="1">Allocators!P306</f>
        <v>0</v>
      </c>
      <c r="O307" s="17">
        <f ca="1">Allocators!Q306</f>
        <v>9.1818820021948383E-5</v>
      </c>
      <c r="P307" s="17">
        <f ca="1">Allocators!R306</f>
        <v>2.1968264293268106E-6</v>
      </c>
      <c r="Q307" s="17">
        <f ca="1">Allocators!S306</f>
        <v>1.5077509701755544E-6</v>
      </c>
      <c r="R307" s="17">
        <f ca="1">Allocators!T306</f>
        <v>4.7362966789306375E-6</v>
      </c>
      <c r="S307" s="17">
        <f ca="1">Allocators!U306</f>
        <v>1.1798610571541407E-6</v>
      </c>
    </row>
    <row r="308" spans="1:19">
      <c r="A308" s="23" t="str">
        <f>CONCATENATE(Allocators!A307," ",Allocators!B307)</f>
        <v>RB_GUP_EPIS_P DISTPRI</v>
      </c>
      <c r="B308" s="17">
        <f ca="1">Allocators!D307</f>
        <v>1.2042395094932315E-2</v>
      </c>
      <c r="C308" s="17">
        <f ca="1">Allocators!E307</f>
        <v>8.0021553332123626E-3</v>
      </c>
      <c r="D308" s="17">
        <f ca="1">Allocators!F307</f>
        <v>2.0146356426765694E-3</v>
      </c>
      <c r="E308" s="17">
        <f ca="1">Allocators!G307</f>
        <v>2.3510075954233683E-5</v>
      </c>
      <c r="F308" s="17">
        <f ca="1">Allocators!H307</f>
        <v>0</v>
      </c>
      <c r="G308" s="17">
        <f ca="1">Allocators!I307</f>
        <v>8.6876669465307192E-4</v>
      </c>
      <c r="H308" s="17">
        <f ca="1">Allocators!J307</f>
        <v>2.4662409473585369E-4</v>
      </c>
      <c r="I308" s="17">
        <f ca="1">Allocators!K307</f>
        <v>0</v>
      </c>
      <c r="J308" s="17">
        <f ca="1">Allocators!L307</f>
        <v>0</v>
      </c>
      <c r="K308" s="17">
        <f ca="1">Allocators!M307</f>
        <v>4.9548956729557266E-5</v>
      </c>
      <c r="L308" s="17">
        <f ca="1">Allocators!N307</f>
        <v>5.7310299317245988E-4</v>
      </c>
      <c r="M308" s="17">
        <f ca="1">Allocators!O307</f>
        <v>0</v>
      </c>
      <c r="N308" s="17">
        <f ca="1">Allocators!P307</f>
        <v>0</v>
      </c>
      <c r="O308" s="17">
        <f ca="1">Allocators!Q307</f>
        <v>2.3576864332762882E-4</v>
      </c>
      <c r="P308" s="17">
        <f ca="1">Allocators!R307</f>
        <v>5.6488217911470525E-6</v>
      </c>
      <c r="Q308" s="17">
        <f ca="1">Allocators!S307</f>
        <v>4.0563431267483447E-6</v>
      </c>
      <c r="R308" s="17">
        <f ca="1">Allocators!T307</f>
        <v>1.486927523143848E-5</v>
      </c>
      <c r="S308" s="17">
        <f ca="1">Allocators!U307</f>
        <v>3.7082203212446467E-6</v>
      </c>
    </row>
    <row r="309" spans="1:19">
      <c r="A309" s="23" t="str">
        <f>CONCATENATE(Allocators!A308," ",Allocators!B308)</f>
        <v>RB_GUP_EPIS_P DISTSEC</v>
      </c>
      <c r="B309" s="17">
        <f ca="1">Allocators!D308</f>
        <v>5.0898948151123303E-3</v>
      </c>
      <c r="C309" s="17">
        <f ca="1">Allocators!E308</f>
        <v>3.8001244377183275E-3</v>
      </c>
      <c r="D309" s="17">
        <f ca="1">Allocators!F308</f>
        <v>8.5307757973202404E-4</v>
      </c>
      <c r="E309" s="17">
        <f ca="1">Allocators!G308</f>
        <v>0</v>
      </c>
      <c r="F309" s="17">
        <f ca="1">Allocators!H308</f>
        <v>0</v>
      </c>
      <c r="G309" s="17">
        <f ca="1">Allocators!I308</f>
        <v>3.0071884008742498E-4</v>
      </c>
      <c r="H309" s="17">
        <f ca="1">Allocators!J308</f>
        <v>0</v>
      </c>
      <c r="I309" s="17">
        <f ca="1">Allocators!K308</f>
        <v>0</v>
      </c>
      <c r="J309" s="17">
        <f ca="1">Allocators!L308</f>
        <v>0</v>
      </c>
      <c r="K309" s="17">
        <f ca="1">Allocators!M308</f>
        <v>1.3309983192010758E-5</v>
      </c>
      <c r="L309" s="17">
        <f ca="1">Allocators!N308</f>
        <v>0</v>
      </c>
      <c r="M309" s="17">
        <f ca="1">Allocators!O308</f>
        <v>0</v>
      </c>
      <c r="N309" s="17">
        <f ca="1">Allocators!P308</f>
        <v>0</v>
      </c>
      <c r="O309" s="17">
        <f ca="1">Allocators!Q308</f>
        <v>8.3694539057480852E-5</v>
      </c>
      <c r="P309" s="17">
        <f ca="1">Allocators!R308</f>
        <v>0</v>
      </c>
      <c r="Q309" s="17">
        <f ca="1">Allocators!S308</f>
        <v>1.3647461172081246E-6</v>
      </c>
      <c r="R309" s="17">
        <f ca="1">Allocators!T308</f>
        <v>3.013567105552505E-5</v>
      </c>
      <c r="S309" s="17">
        <f ca="1">Allocators!U308</f>
        <v>7.4690181523292457E-6</v>
      </c>
    </row>
    <row r="310" spans="1:19">
      <c r="A310" s="23" t="str">
        <f>CONCATENATE(Allocators!A309," ",Allocators!B309)</f>
        <v>RB_GUP_EPIS_P ENERGY</v>
      </c>
      <c r="B310" s="17">
        <f ca="1">Allocators!D309</f>
        <v>9.5015484740070487E-4</v>
      </c>
      <c r="C310" s="17">
        <f ca="1">Allocators!E309</f>
        <v>3.4541214855209377E-4</v>
      </c>
      <c r="D310" s="17">
        <f ca="1">Allocators!F309</f>
        <v>1.1148735166056879E-4</v>
      </c>
      <c r="E310" s="17">
        <f ca="1">Allocators!G309</f>
        <v>1.276318658763339E-6</v>
      </c>
      <c r="F310" s="17">
        <f ca="1">Allocators!H309</f>
        <v>3.2348217366409194E-8</v>
      </c>
      <c r="G310" s="17">
        <f ca="1">Allocators!I309</f>
        <v>5.3950702707114994E-5</v>
      </c>
      <c r="H310" s="17">
        <f ca="1">Allocators!J309</f>
        <v>1.5059253850405068E-5</v>
      </c>
      <c r="I310" s="17">
        <f ca="1">Allocators!K309</f>
        <v>1.1922525445561112E-6</v>
      </c>
      <c r="J310" s="17">
        <f ca="1">Allocators!L309</f>
        <v>2.4440631699960654E-7</v>
      </c>
      <c r="K310" s="17">
        <f ca="1">Allocators!M309</f>
        <v>3.594981573698921E-6</v>
      </c>
      <c r="L310" s="17">
        <f ca="1">Allocators!N309</f>
        <v>4.2962939119001897E-5</v>
      </c>
      <c r="M310" s="17">
        <f ca="1">Allocators!O309</f>
        <v>3.0372787698696249E-4</v>
      </c>
      <c r="N310" s="17">
        <f ca="1">Allocators!P309</f>
        <v>4.8675328299540979E-5</v>
      </c>
      <c r="O310" s="17">
        <f ca="1">Allocators!Q309</f>
        <v>1.4633905009147728E-5</v>
      </c>
      <c r="P310" s="17">
        <f ca="1">Allocators!R309</f>
        <v>3.4394845206678151E-7</v>
      </c>
      <c r="Q310" s="17">
        <f ca="1">Allocators!S309</f>
        <v>3.3600979767572218E-7</v>
      </c>
      <c r="R310" s="17">
        <f ca="1">Allocators!T309</f>
        <v>5.7817592603801987E-6</v>
      </c>
      <c r="S310" s="17">
        <f ca="1">Allocators!U309</f>
        <v>1.4433163943620812E-6</v>
      </c>
    </row>
    <row r="311" spans="1:19">
      <c r="A311" s="23" t="str">
        <f>CONCATENATE(Allocators!A310," ",Allocators!B310)</f>
        <v>RB_GUP_EPIS_P CUSTOMER</v>
      </c>
      <c r="B311" s="17">
        <f ca="1">Allocators!D310</f>
        <v>1.3592533425254839E-2</v>
      </c>
      <c r="C311" s="17">
        <f ca="1">Allocators!E310</f>
        <v>1.091623712773206E-2</v>
      </c>
      <c r="D311" s="17">
        <f ca="1">Allocators!F310</f>
        <v>2.5772205160942189E-3</v>
      </c>
      <c r="E311" s="17">
        <f ca="1">Allocators!G310</f>
        <v>7.57103584609018E-6</v>
      </c>
      <c r="F311" s="17">
        <f ca="1">Allocators!H310</f>
        <v>3.2351915743548641E-7</v>
      </c>
      <c r="G311" s="17">
        <f ca="1">Allocators!I310</f>
        <v>3.1835289442985688E-5</v>
      </c>
      <c r="H311" s="17">
        <f ca="1">Allocators!J310</f>
        <v>6.4542017461909925E-6</v>
      </c>
      <c r="I311" s="17">
        <f ca="1">Allocators!K310</f>
        <v>9.2521630867052041E-7</v>
      </c>
      <c r="J311" s="17">
        <f ca="1">Allocators!L310</f>
        <v>3.9417456622340365E-7</v>
      </c>
      <c r="K311" s="17">
        <f ca="1">Allocators!M310</f>
        <v>4.4086776286026766E-7</v>
      </c>
      <c r="L311" s="17">
        <f ca="1">Allocators!N310</f>
        <v>3.7646481173060972E-6</v>
      </c>
      <c r="M311" s="17">
        <f ca="1">Allocators!O310</f>
        <v>2.3978567375653268E-6</v>
      </c>
      <c r="N311" s="17">
        <f ca="1">Allocators!P310</f>
        <v>5.9151595025561963E-7</v>
      </c>
      <c r="O311" s="17">
        <f ca="1">Allocators!Q310</f>
        <v>1.1049682054403208E-5</v>
      </c>
      <c r="P311" s="17">
        <f ca="1">Allocators!R310</f>
        <v>1.0013506419117013E-7</v>
      </c>
      <c r="Q311" s="17">
        <f ca="1">Allocators!S310</f>
        <v>6.8945033356035429E-7</v>
      </c>
      <c r="R311" s="17">
        <f ca="1">Allocators!T310</f>
        <v>2.3765993125705297E-5</v>
      </c>
      <c r="S311" s="17">
        <f ca="1">Allocators!U310</f>
        <v>8.7721952151138223E-6</v>
      </c>
    </row>
    <row r="312" spans="1:19">
      <c r="A312" s="23" t="str">
        <f>CONCATENATE(Allocators!A311," ",Allocators!B311)</f>
        <v>RB_GUP_EPIS_P TOTAL</v>
      </c>
      <c r="B312" s="17">
        <f ca="1">Allocators!D311</f>
        <v>1.0000000000000002</v>
      </c>
      <c r="C312" s="17">
        <f ca="1">Allocators!E311</f>
        <v>0.49777664992411302</v>
      </c>
      <c r="D312" s="17">
        <f ca="1">Allocators!F311</f>
        <v>0.12564945105894601</v>
      </c>
      <c r="E312" s="17">
        <f ca="1">Allocators!G311</f>
        <v>1.4363978870529078E-3</v>
      </c>
      <c r="F312" s="17">
        <f ca="1">Allocators!H311</f>
        <v>3.5018826703621293E-5</v>
      </c>
      <c r="G312" s="17">
        <f ca="1">Allocators!I311</f>
        <v>5.1517236500681213E-2</v>
      </c>
      <c r="H312" s="17">
        <f ca="1">Allocators!J311</f>
        <v>1.4582042594478267E-2</v>
      </c>
      <c r="I312" s="17">
        <f ca="1">Allocators!K311</f>
        <v>1.1370894664723108E-3</v>
      </c>
      <c r="J312" s="17">
        <f ca="1">Allocators!L311</f>
        <v>2.3813769856650209E-4</v>
      </c>
      <c r="K312" s="17">
        <f ca="1">Allocators!M311</f>
        <v>3.0847707236817522E-3</v>
      </c>
      <c r="L312" s="17">
        <f ca="1">Allocators!N311</f>
        <v>3.3532404609013716E-2</v>
      </c>
      <c r="M312" s="17">
        <f ca="1">Allocators!O311</f>
        <v>0.22043858444592221</v>
      </c>
      <c r="N312" s="17">
        <f ca="1">Allocators!P311</f>
        <v>3.4304034829708549E-2</v>
      </c>
      <c r="O312" s="17">
        <f ca="1">Allocators!Q311</f>
        <v>1.3987599860624303E-2</v>
      </c>
      <c r="P312" s="17">
        <f ca="1">Allocators!R311</f>
        <v>3.3540699694968335E-4</v>
      </c>
      <c r="Q312" s="17">
        <f ca="1">Allocators!S311</f>
        <v>2.442068929946639E-4</v>
      </c>
      <c r="R312" s="17">
        <f ca="1">Allocators!T311</f>
        <v>1.360297693812632E-3</v>
      </c>
      <c r="S312" s="17">
        <f ca="1">Allocators!U311</f>
        <v>3.4066999027903899E-4</v>
      </c>
    </row>
    <row r="313" spans="1:19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</row>
    <row r="314" spans="1:19">
      <c r="A314" s="23" t="str">
        <f>CONCATENATE(Allocators!A321," ",Allocators!B321)</f>
        <v>RB_GUP_EPIS_T PRODUCTION</v>
      </c>
      <c r="B314" s="17">
        <f>Allocators!D321</f>
        <v>1.3478237720571055E-2</v>
      </c>
      <c r="C314" s="17">
        <f>Allocators!E321</f>
        <v>6.6089584014624942E-3</v>
      </c>
      <c r="D314" s="17">
        <f>Allocators!F321</f>
        <v>1.6718094939401362E-3</v>
      </c>
      <c r="E314" s="17">
        <f>Allocators!G321</f>
        <v>1.9545995854544756E-5</v>
      </c>
      <c r="F314" s="17">
        <f>Allocators!H321</f>
        <v>4.8152551993567356E-7</v>
      </c>
      <c r="G314" s="17">
        <f>Allocators!I321</f>
        <v>6.995060670571487E-4</v>
      </c>
      <c r="H314" s="17">
        <f>Allocators!J321</f>
        <v>1.9921589394025478E-4</v>
      </c>
      <c r="I314" s="17">
        <f>Allocators!K321</f>
        <v>1.5765046820522888E-5</v>
      </c>
      <c r="J314" s="17">
        <f>Allocators!L321</f>
        <v>3.3277234122390193E-6</v>
      </c>
      <c r="K314" s="17">
        <f>Allocators!M321</f>
        <v>4.2019541747200918E-5</v>
      </c>
      <c r="L314" s="17">
        <f>Allocators!N321</f>
        <v>4.5808672101645397E-4</v>
      </c>
      <c r="M314" s="17">
        <f>Allocators!O321</f>
        <v>3.059395432526688E-3</v>
      </c>
      <c r="N314" s="17">
        <f>Allocators!P321</f>
        <v>4.799613342481572E-4</v>
      </c>
      <c r="O314" s="17">
        <f>Allocators!Q321</f>
        <v>1.8986497025618752E-4</v>
      </c>
      <c r="P314" s="17">
        <f>Allocators!R321</f>
        <v>4.5834097937509026E-6</v>
      </c>
      <c r="Q314" s="17">
        <f>Allocators!S321</f>
        <v>3.3102577029766391E-6</v>
      </c>
      <c r="R314" s="17">
        <f>Allocators!T321</f>
        <v>1.7948877784186691E-5</v>
      </c>
      <c r="S314" s="17">
        <f>Allocators!U321</f>
        <v>4.4570274881770591E-6</v>
      </c>
    </row>
    <row r="315" spans="1:19">
      <c r="A315" s="23" t="str">
        <f>CONCATENATE(Allocators!A322," ",Allocators!B322)</f>
        <v>RB_GUP_EPIS_T BULKTRAN</v>
      </c>
      <c r="B315" s="17">
        <f>Allocators!D322</f>
        <v>0.71314131555203963</v>
      </c>
      <c r="C315" s="17">
        <f>Allocators!E322</f>
        <v>0.34968379298239438</v>
      </c>
      <c r="D315" s="17">
        <f>Allocators!F322</f>
        <v>8.8456402578596507E-2</v>
      </c>
      <c r="E315" s="17">
        <f>Allocators!G322</f>
        <v>1.0341898908794568E-3</v>
      </c>
      <c r="F315" s="17">
        <f>Allocators!H322</f>
        <v>2.5477792414560323E-5</v>
      </c>
      <c r="G315" s="17">
        <f>Allocators!I322</f>
        <v>3.7011268627233612E-2</v>
      </c>
      <c r="H315" s="17">
        <f>Allocators!J322</f>
        <v>1.0540627612361894E-2</v>
      </c>
      <c r="I315" s="17">
        <f>Allocators!K322</f>
        <v>8.3413770126402351E-4</v>
      </c>
      <c r="J315" s="17">
        <f>Allocators!L322</f>
        <v>1.7607176110089482E-4</v>
      </c>
      <c r="K315" s="17">
        <f>Allocators!M322</f>
        <v>2.2232781393043345E-3</v>
      </c>
      <c r="L315" s="17">
        <f>Allocators!N322</f>
        <v>2.4237632072923038E-2</v>
      </c>
      <c r="M315" s="17">
        <f>Allocators!O322</f>
        <v>0.16187437325104131</v>
      </c>
      <c r="N315" s="17">
        <f>Allocators!P322</f>
        <v>2.539503044952534E-2</v>
      </c>
      <c r="O315" s="17">
        <f>Allocators!Q322</f>
        <v>1.0045864858066154E-2</v>
      </c>
      <c r="P315" s="17">
        <f>Allocators!R322</f>
        <v>2.425108502902362E-4</v>
      </c>
      <c r="Q315" s="17">
        <f>Allocators!S322</f>
        <v>1.7514764037097086E-4</v>
      </c>
      <c r="R315" s="17">
        <f>Allocators!T322</f>
        <v>9.4968545451321442E-4</v>
      </c>
      <c r="S315" s="17">
        <f>Allocators!U322</f>
        <v>2.358238897596415E-4</v>
      </c>
    </row>
    <row r="316" spans="1:19">
      <c r="A316" s="23" t="str">
        <f>CONCATENATE(Allocators!A323," ",Allocators!B323)</f>
        <v>RB_GUP_EPIS_T SUBTRAN</v>
      </c>
      <c r="B316" s="17">
        <f>Allocators!D323</f>
        <v>0.27338044672738937</v>
      </c>
      <c r="C316" s="17">
        <f>Allocators!E323</f>
        <v>0.12982886828472961</v>
      </c>
      <c r="D316" s="17">
        <f>Allocators!F323</f>
        <v>3.3234274560174797E-2</v>
      </c>
      <c r="E316" s="17">
        <f>Allocators!G323</f>
        <v>3.8728640045792564E-4</v>
      </c>
      <c r="F316" s="17">
        <f>Allocators!H323</f>
        <v>1.2696882629131961E-5</v>
      </c>
      <c r="G316" s="17">
        <f>Allocators!I323</f>
        <v>1.4485111538822414E-2</v>
      </c>
      <c r="H316" s="17">
        <f>Allocators!J323</f>
        <v>4.1057721588603976E-3</v>
      </c>
      <c r="I316" s="17">
        <f>Allocators!K323</f>
        <v>4.2056623909417256E-4</v>
      </c>
      <c r="J316" s="17">
        <f>Allocators!L323</f>
        <v>0</v>
      </c>
      <c r="K316" s="17">
        <f>Allocators!M323</f>
        <v>8.1123130050458154E-4</v>
      </c>
      <c r="L316" s="17">
        <f>Allocators!N323</f>
        <v>9.3761144701484164E-3</v>
      </c>
      <c r="M316" s="17">
        <f>Allocators!O323</f>
        <v>7.637544075530997E-2</v>
      </c>
      <c r="N316" s="17">
        <f>Allocators!P323</f>
        <v>0</v>
      </c>
      <c r="O316" s="17">
        <f>Allocators!Q323</f>
        <v>3.9311771435183223E-3</v>
      </c>
      <c r="P316" s="17">
        <f>Allocators!R323</f>
        <v>9.4056031706595108E-5</v>
      </c>
      <c r="Q316" s="17">
        <f>Allocators!S323</f>
        <v>6.4553608406804486E-5</v>
      </c>
      <c r="R316" s="17">
        <f>Allocators!T323</f>
        <v>2.0278218827777487E-4</v>
      </c>
      <c r="S316" s="17">
        <f>Allocators!U323</f>
        <v>5.0515164748392513E-5</v>
      </c>
    </row>
    <row r="317" spans="1:19">
      <c r="A317" s="23" t="str">
        <f>CONCATENATE(Allocators!A324," ",Allocators!B324)</f>
        <v>RB_GUP_EPIS_T DISTPRI</v>
      </c>
      <c r="B317" s="17">
        <f>Allocators!D324</f>
        <v>0</v>
      </c>
      <c r="C317" s="17">
        <f>Allocators!E324</f>
        <v>0</v>
      </c>
      <c r="D317" s="17">
        <f>Allocators!F324</f>
        <v>0</v>
      </c>
      <c r="E317" s="17">
        <f>Allocators!G324</f>
        <v>0</v>
      </c>
      <c r="F317" s="17">
        <f>Allocators!H324</f>
        <v>0</v>
      </c>
      <c r="G317" s="17">
        <f>Allocators!I324</f>
        <v>0</v>
      </c>
      <c r="H317" s="17">
        <f>Allocators!J324</f>
        <v>0</v>
      </c>
      <c r="I317" s="17">
        <f>Allocators!K324</f>
        <v>0</v>
      </c>
      <c r="J317" s="17">
        <f>Allocators!L324</f>
        <v>0</v>
      </c>
      <c r="K317" s="17">
        <f>Allocators!M324</f>
        <v>0</v>
      </c>
      <c r="L317" s="17">
        <f>Allocators!N324</f>
        <v>0</v>
      </c>
      <c r="M317" s="17">
        <f>Allocators!O324</f>
        <v>0</v>
      </c>
      <c r="N317" s="17">
        <f>Allocators!P324</f>
        <v>0</v>
      </c>
      <c r="O317" s="17">
        <f>Allocators!Q324</f>
        <v>0</v>
      </c>
      <c r="P317" s="17">
        <f>Allocators!R324</f>
        <v>0</v>
      </c>
      <c r="Q317" s="17">
        <f>Allocators!S324</f>
        <v>0</v>
      </c>
      <c r="R317" s="17">
        <f>Allocators!T324</f>
        <v>0</v>
      </c>
      <c r="S317" s="17">
        <f>Allocators!U324</f>
        <v>0</v>
      </c>
    </row>
    <row r="318" spans="1:19">
      <c r="A318" s="23" t="str">
        <f>CONCATENATE(Allocators!A325," ",Allocators!B325)</f>
        <v>RB_GUP_EPIS_T DISTSEC</v>
      </c>
      <c r="B318" s="17">
        <f>Allocators!D325</f>
        <v>0</v>
      </c>
      <c r="C318" s="17">
        <f>Allocators!E325</f>
        <v>0</v>
      </c>
      <c r="D318" s="17">
        <f>Allocators!F325</f>
        <v>0</v>
      </c>
      <c r="E318" s="17">
        <f>Allocators!G325</f>
        <v>0</v>
      </c>
      <c r="F318" s="17">
        <f>Allocators!H325</f>
        <v>0</v>
      </c>
      <c r="G318" s="17">
        <f>Allocators!I325</f>
        <v>0</v>
      </c>
      <c r="H318" s="17">
        <f>Allocators!J325</f>
        <v>0</v>
      </c>
      <c r="I318" s="17">
        <f>Allocators!K325</f>
        <v>0</v>
      </c>
      <c r="J318" s="17">
        <f>Allocators!L325</f>
        <v>0</v>
      </c>
      <c r="K318" s="17">
        <f>Allocators!M325</f>
        <v>0</v>
      </c>
      <c r="L318" s="17">
        <f>Allocators!N325</f>
        <v>0</v>
      </c>
      <c r="M318" s="17">
        <f>Allocators!O325</f>
        <v>0</v>
      </c>
      <c r="N318" s="17">
        <f>Allocators!P325</f>
        <v>0</v>
      </c>
      <c r="O318" s="17">
        <f>Allocators!Q325</f>
        <v>0</v>
      </c>
      <c r="P318" s="17">
        <f>Allocators!R325</f>
        <v>0</v>
      </c>
      <c r="Q318" s="17">
        <f>Allocators!S325</f>
        <v>0</v>
      </c>
      <c r="R318" s="17">
        <f>Allocators!T325</f>
        <v>0</v>
      </c>
      <c r="S318" s="17">
        <f>Allocators!U325</f>
        <v>0</v>
      </c>
    </row>
    <row r="319" spans="1:19">
      <c r="A319" s="23" t="str">
        <f>CONCATENATE(Allocators!A326," ",Allocators!B326)</f>
        <v>RB_GUP_EPIS_T ENERGY</v>
      </c>
      <c r="B319" s="17">
        <f>Allocators!D326</f>
        <v>0</v>
      </c>
      <c r="C319" s="17">
        <f>Allocators!E326</f>
        <v>0</v>
      </c>
      <c r="D319" s="17">
        <f>Allocators!F326</f>
        <v>0</v>
      </c>
      <c r="E319" s="17">
        <f>Allocators!G326</f>
        <v>0</v>
      </c>
      <c r="F319" s="17">
        <f>Allocators!H326</f>
        <v>0</v>
      </c>
      <c r="G319" s="17">
        <f>Allocators!I326</f>
        <v>0</v>
      </c>
      <c r="H319" s="17">
        <f>Allocators!J326</f>
        <v>0</v>
      </c>
      <c r="I319" s="17">
        <f>Allocators!K326</f>
        <v>0</v>
      </c>
      <c r="J319" s="17">
        <f>Allocators!L326</f>
        <v>0</v>
      </c>
      <c r="K319" s="17">
        <f>Allocators!M326</f>
        <v>0</v>
      </c>
      <c r="L319" s="17">
        <f>Allocators!N326</f>
        <v>0</v>
      </c>
      <c r="M319" s="17">
        <f>Allocators!O326</f>
        <v>0</v>
      </c>
      <c r="N319" s="17">
        <f>Allocators!P326</f>
        <v>0</v>
      </c>
      <c r="O319" s="17">
        <f>Allocators!Q326</f>
        <v>0</v>
      </c>
      <c r="P319" s="17">
        <f>Allocators!R326</f>
        <v>0</v>
      </c>
      <c r="Q319" s="17">
        <f>Allocators!S326</f>
        <v>0</v>
      </c>
      <c r="R319" s="17">
        <f>Allocators!T326</f>
        <v>0</v>
      </c>
      <c r="S319" s="17">
        <f>Allocators!U326</f>
        <v>0</v>
      </c>
    </row>
    <row r="320" spans="1:19">
      <c r="A320" s="23" t="str">
        <f>CONCATENATE(Allocators!A327," ",Allocators!B327)</f>
        <v>RB_GUP_EPIS_T CUSTOMER</v>
      </c>
      <c r="B320" s="17">
        <f>Allocators!D327</f>
        <v>0</v>
      </c>
      <c r="C320" s="17">
        <f>Allocators!E327</f>
        <v>0</v>
      </c>
      <c r="D320" s="17">
        <f>Allocators!F327</f>
        <v>0</v>
      </c>
      <c r="E320" s="17">
        <f>Allocators!G327</f>
        <v>0</v>
      </c>
      <c r="F320" s="17">
        <f>Allocators!H327</f>
        <v>0</v>
      </c>
      <c r="G320" s="17">
        <f>Allocators!I327</f>
        <v>0</v>
      </c>
      <c r="H320" s="17">
        <f>Allocators!J327</f>
        <v>0</v>
      </c>
      <c r="I320" s="17">
        <f>Allocators!K327</f>
        <v>0</v>
      </c>
      <c r="J320" s="17">
        <f>Allocators!L327</f>
        <v>0</v>
      </c>
      <c r="K320" s="17">
        <f>Allocators!M327</f>
        <v>0</v>
      </c>
      <c r="L320" s="17">
        <f>Allocators!N327</f>
        <v>0</v>
      </c>
      <c r="M320" s="17">
        <f>Allocators!O327</f>
        <v>0</v>
      </c>
      <c r="N320" s="17">
        <f>Allocators!P327</f>
        <v>0</v>
      </c>
      <c r="O320" s="17">
        <f>Allocators!Q327</f>
        <v>0</v>
      </c>
      <c r="P320" s="17">
        <f>Allocators!R327</f>
        <v>0</v>
      </c>
      <c r="Q320" s="17">
        <f>Allocators!S327</f>
        <v>0</v>
      </c>
      <c r="R320" s="17">
        <f>Allocators!T327</f>
        <v>0</v>
      </c>
      <c r="S320" s="17">
        <f>Allocators!U327</f>
        <v>0</v>
      </c>
    </row>
    <row r="321" spans="1:19">
      <c r="A321" s="23" t="str">
        <f>CONCATENATE(Allocators!A328," ",Allocators!B328)</f>
        <v>RB_GUP_EPIS_T TOTAL</v>
      </c>
      <c r="B321" s="17">
        <f>Allocators!D328</f>
        <v>1</v>
      </c>
      <c r="C321" s="17">
        <f>Allocators!E328</f>
        <v>0.48612161966858647</v>
      </c>
      <c r="D321" s="17">
        <f>Allocators!F328</f>
        <v>0.12336248663271143</v>
      </c>
      <c r="E321" s="17">
        <f>Allocators!G328</f>
        <v>1.4410222871919273E-3</v>
      </c>
      <c r="F321" s="17">
        <f>Allocators!H328</f>
        <v>3.8656200563627959E-5</v>
      </c>
      <c r="G321" s="17">
        <f>Allocators!I328</f>
        <v>5.2195886233113171E-2</v>
      </c>
      <c r="H321" s="17">
        <f>Allocators!J328</f>
        <v>1.4845615665162546E-2</v>
      </c>
      <c r="I321" s="17">
        <f>Allocators!K328</f>
        <v>1.2704689871787188E-3</v>
      </c>
      <c r="J321" s="17">
        <f>Allocators!L328</f>
        <v>1.7939948451313383E-4</v>
      </c>
      <c r="K321" s="17">
        <f>Allocators!M328</f>
        <v>3.076528981556117E-3</v>
      </c>
      <c r="L321" s="17">
        <f>Allocators!N328</f>
        <v>3.4071833264087907E-2</v>
      </c>
      <c r="M321" s="17">
        <f>Allocators!O328</f>
        <v>0.24130920943887799</v>
      </c>
      <c r="N321" s="17">
        <f>Allocators!P328</f>
        <v>2.5874991783773497E-2</v>
      </c>
      <c r="O321" s="17">
        <f>Allocators!Q328</f>
        <v>1.4166906971840663E-2</v>
      </c>
      <c r="P321" s="17">
        <f>Allocators!R328</f>
        <v>3.4115029179058223E-4</v>
      </c>
      <c r="Q321" s="17">
        <f>Allocators!S328</f>
        <v>2.4301150648075199E-4</v>
      </c>
      <c r="R321" s="17">
        <f>Allocators!T328</f>
        <v>1.1704165205751759E-3</v>
      </c>
      <c r="S321" s="17">
        <f>Allocators!U328</f>
        <v>2.9079608199621105E-4</v>
      </c>
    </row>
    <row r="322" spans="1:19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</row>
    <row r="323" spans="1:19">
      <c r="A323" s="23" t="str">
        <f>CONCATENATE(Allocators!A373," ",Allocators!B373)</f>
        <v>RB_GUP-Land_P PRODUCTION</v>
      </c>
      <c r="B323" s="17">
        <f ca="1">+Allocators!D373</f>
        <v>0.94510791762772861</v>
      </c>
      <c r="C323" s="17">
        <f ca="1">+Allocators!E373</f>
        <v>0.46342697331723998</v>
      </c>
      <c r="D323" s="17">
        <f ca="1">+Allocators!F373</f>
        <v>0.11722900443256795</v>
      </c>
      <c r="E323" s="17">
        <f ca="1">+Allocators!G373</f>
        <v>1.3705853705083878E-3</v>
      </c>
      <c r="F323" s="17">
        <f ca="1">+Allocators!H373</f>
        <v>3.3765065646262534E-5</v>
      </c>
      <c r="G323" s="17">
        <f ca="1">+Allocators!I373</f>
        <v>4.9050086228656725E-2</v>
      </c>
      <c r="H323" s="17">
        <f ca="1">+Allocators!J373</f>
        <v>1.3969223765274517E-2</v>
      </c>
      <c r="I323" s="17">
        <f ca="1">+Allocators!K373</f>
        <v>1.1054613281606927E-3</v>
      </c>
      <c r="J323" s="17">
        <f ca="1">+Allocators!L373</f>
        <v>2.3334339472156208E-4</v>
      </c>
      <c r="K323" s="17">
        <f ca="1">+Allocators!M373</f>
        <v>2.9464535663855222E-3</v>
      </c>
      <c r="L323" s="17">
        <f ca="1">+Allocators!N373</f>
        <v>3.2121512913517003E-2</v>
      </c>
      <c r="M323" s="17">
        <f ca="1">+Allocators!O373</f>
        <v>0.21452796028534313</v>
      </c>
      <c r="N323" s="17">
        <f ca="1">+Allocators!P373</f>
        <v>3.3655383334037448E-2</v>
      </c>
      <c r="O323" s="17">
        <f ca="1">+Allocators!Q373</f>
        <v>1.3313527360880624E-2</v>
      </c>
      <c r="P323" s="17">
        <f ca="1">+Allocators!R373</f>
        <v>3.2139341771625308E-4</v>
      </c>
      <c r="Q323" s="17">
        <f ca="1">+Allocators!S373</f>
        <v>2.3211868119052924E-4</v>
      </c>
      <c r="R323" s="17">
        <f ca="1">+Allocators!T373</f>
        <v>1.2585938056632342E-3</v>
      </c>
      <c r="S323" s="17">
        <f ca="1">+Allocators!U373</f>
        <v>3.1253136021866312E-4</v>
      </c>
    </row>
    <row r="324" spans="1:19">
      <c r="A324" s="23" t="str">
        <f>CONCATENATE(Allocators!A374," ",Allocators!B374)</f>
        <v>RB_GUP-Land_P BULKTRAN</v>
      </c>
      <c r="B324" s="17">
        <f ca="1">+Allocators!D374</f>
        <v>1.6705008004281544E-2</v>
      </c>
      <c r="C324" s="17">
        <f ca="1">+Allocators!E374</f>
        <v>8.1911823552342829E-3</v>
      </c>
      <c r="D324" s="17">
        <f ca="1">+Allocators!F374</f>
        <v>2.0720506313135875E-3</v>
      </c>
      <c r="E324" s="17">
        <f ca="1">+Allocators!G374</f>
        <v>2.4225423528736377E-5</v>
      </c>
      <c r="F324" s="17">
        <f ca="1">+Allocators!H374</f>
        <v>5.9680559369526043E-7</v>
      </c>
      <c r="G324" s="17">
        <f ca="1">+Allocators!I374</f>
        <v>8.6697198042431369E-4</v>
      </c>
      <c r="H324" s="17">
        <f ca="1">+Allocators!J374</f>
        <v>2.4690936395734247E-4</v>
      </c>
      <c r="I324" s="17">
        <f ca="1">+Allocators!K374</f>
        <v>1.9539292805524896E-5</v>
      </c>
      <c r="J324" s="17">
        <f ca="1">+Allocators!L374</f>
        <v>4.1244001916248039E-6</v>
      </c>
      <c r="K324" s="17">
        <f ca="1">+Allocators!M374</f>
        <v>5.2079269988828624E-5</v>
      </c>
      <c r="L324" s="17">
        <f ca="1">+Allocators!N374</f>
        <v>5.6775540689237328E-4</v>
      </c>
      <c r="M324" s="17">
        <f ca="1">+Allocators!O374</f>
        <v>3.7918328974580065E-3</v>
      </c>
      <c r="N324" s="17">
        <f ca="1">+Allocators!P374</f>
        <v>5.948669326498136E-4</v>
      </c>
      <c r="O324" s="17">
        <f ca="1">+Allocators!Q374</f>
        <v>2.3531977352065213E-4</v>
      </c>
      <c r="P324" s="17">
        <f ca="1">+Allocators!R374</f>
        <v>5.6807053621448742E-6</v>
      </c>
      <c r="Q324" s="17">
        <f ca="1">+Allocators!S374</f>
        <v>4.1027530876726904E-6</v>
      </c>
      <c r="R324" s="17">
        <f ca="1">+Allocators!T374</f>
        <v>2.2245945892101856E-5</v>
      </c>
      <c r="S324" s="17">
        <f ca="1">+Allocators!U374</f>
        <v>5.5240663808492409E-6</v>
      </c>
    </row>
    <row r="325" spans="1:19">
      <c r="A325" s="23" t="str">
        <f>CONCATENATE(Allocators!A375," ",Allocators!B375)</f>
        <v>RB_GUP-Land_P SUBTRAN</v>
      </c>
      <c r="B325" s="17">
        <f ca="1">+Allocators!D375</f>
        <v>6.4065138610775374E-3</v>
      </c>
      <c r="C325" s="17">
        <f ca="1">+Allocators!E375</f>
        <v>3.0424650123698814E-3</v>
      </c>
      <c r="D325" s="17">
        <f ca="1">+Allocators!F375</f>
        <v>7.7882614935124734E-4</v>
      </c>
      <c r="E325" s="17">
        <f ca="1">+Allocators!G375</f>
        <v>9.0758345099007646E-6</v>
      </c>
      <c r="F325" s="17">
        <f ca="1">+Allocators!H375</f>
        <v>2.9754415697887213E-7</v>
      </c>
      <c r="G325" s="17">
        <f ca="1">+Allocators!I375</f>
        <v>3.3945027511516859E-4</v>
      </c>
      <c r="H325" s="17">
        <f ca="1">+Allocators!J375</f>
        <v>9.6216414015867842E-5</v>
      </c>
      <c r="I325" s="17">
        <f ca="1">+Allocators!K375</f>
        <v>9.8557284272230469E-6</v>
      </c>
      <c r="J325" s="17">
        <f ca="1">+Allocators!L375</f>
        <v>0</v>
      </c>
      <c r="K325" s="17">
        <f ca="1">+Allocators!M375</f>
        <v>1.9010739917347091E-5</v>
      </c>
      <c r="L325" s="17">
        <f ca="1">+Allocators!N375</f>
        <v>2.197238611434218E-4</v>
      </c>
      <c r="M325" s="17">
        <f ca="1">+Allocators!O375</f>
        <v>1.7898146180612628E-3</v>
      </c>
      <c r="N325" s="17">
        <f ca="1">+Allocators!P375</f>
        <v>0</v>
      </c>
      <c r="O325" s="17">
        <f ca="1">+Allocators!Q375</f>
        <v>9.2124880040947343E-5</v>
      </c>
      <c r="P325" s="17">
        <f ca="1">+Allocators!R375</f>
        <v>2.2041491191472251E-6</v>
      </c>
      <c r="Q325" s="17">
        <f ca="1">+Allocators!S375</f>
        <v>1.5127767621696939E-6</v>
      </c>
      <c r="R325" s="17">
        <f ca="1">+Allocators!T375</f>
        <v>4.7520841945095977E-6</v>
      </c>
      <c r="S325" s="17">
        <f ca="1">+Allocators!U375</f>
        <v>1.1837938924648365E-6</v>
      </c>
    </row>
    <row r="326" spans="1:19">
      <c r="A326" s="23" t="str">
        <f>CONCATENATE(Allocators!A376," ",Allocators!B376)</f>
        <v>RB_GUP-Land_P DISTPRI</v>
      </c>
      <c r="B326" s="17">
        <f ca="1">+Allocators!D376</f>
        <v>1.2082536055910325E-2</v>
      </c>
      <c r="C326" s="17">
        <f ca="1">+Allocators!E376</f>
        <v>8.0288289477581619E-3</v>
      </c>
      <c r="D326" s="17">
        <f ca="1">+Allocators!F376</f>
        <v>2.0213510352608587E-3</v>
      </c>
      <c r="E326" s="17">
        <f ca="1">+Allocators!G376</f>
        <v>2.3588442179061011E-5</v>
      </c>
      <c r="F326" s="17">
        <f ca="1">+Allocators!H376</f>
        <v>0</v>
      </c>
      <c r="G326" s="17">
        <f ca="1">+Allocators!I376</f>
        <v>8.7166255795220412E-4</v>
      </c>
      <c r="H326" s="17">
        <f ca="1">+Allocators!J376</f>
        <v>2.4744616776077832E-4</v>
      </c>
      <c r="I326" s="17">
        <f ca="1">+Allocators!K376</f>
        <v>0</v>
      </c>
      <c r="J326" s="17">
        <f ca="1">+Allocators!L376</f>
        <v>0</v>
      </c>
      <c r="K326" s="17">
        <f ca="1">+Allocators!M376</f>
        <v>4.9714118453857385E-5</v>
      </c>
      <c r="L326" s="17">
        <f ca="1">+Allocators!N376</f>
        <v>5.7501331954059221E-4</v>
      </c>
      <c r="M326" s="17">
        <f ca="1">+Allocators!O376</f>
        <v>0</v>
      </c>
      <c r="N326" s="17">
        <f ca="1">+Allocators!P376</f>
        <v>0</v>
      </c>
      <c r="O326" s="17">
        <f ca="1">+Allocators!Q376</f>
        <v>2.3655453183544196E-4</v>
      </c>
      <c r="P326" s="17">
        <f ca="1">+Allocators!R376</f>
        <v>5.667651030123408E-6</v>
      </c>
      <c r="Q326" s="17">
        <f ca="1">+Allocators!S376</f>
        <v>4.0698641505879251E-6</v>
      </c>
      <c r="R326" s="17">
        <f ca="1">+Allocators!T376</f>
        <v>1.491883904263478E-5</v>
      </c>
      <c r="S326" s="17">
        <f ca="1">+Allocators!U376</f>
        <v>3.7205809460239805E-6</v>
      </c>
    </row>
    <row r="327" spans="1:19">
      <c r="A327" s="23" t="str">
        <f>CONCATENATE(Allocators!A377," ",Allocators!B377)</f>
        <v>RB_GUP-Land_P DISTSEC</v>
      </c>
      <c r="B327" s="17">
        <f ca="1">+Allocators!D377</f>
        <v>5.1068609806919326E-3</v>
      </c>
      <c r="C327" s="17">
        <f ca="1">+Allocators!E377</f>
        <v>3.812791406835644E-3</v>
      </c>
      <c r="D327" s="17">
        <f ca="1">+Allocators!F377</f>
        <v>8.5592114644523121E-4</v>
      </c>
      <c r="E327" s="17">
        <f ca="1">+Allocators!G377</f>
        <v>0</v>
      </c>
      <c r="F327" s="17">
        <f ca="1">+Allocators!H377</f>
        <v>0</v>
      </c>
      <c r="G327" s="17">
        <f ca="1">+Allocators!I377</f>
        <v>3.0172122733100425E-4</v>
      </c>
      <c r="H327" s="17">
        <f ca="1">+Allocators!J377</f>
        <v>0</v>
      </c>
      <c r="I327" s="17">
        <f ca="1">+Allocators!K377</f>
        <v>0</v>
      </c>
      <c r="J327" s="17">
        <f ca="1">+Allocators!L377</f>
        <v>0</v>
      </c>
      <c r="K327" s="17">
        <f ca="1">+Allocators!M377</f>
        <v>1.3354349409172434E-5</v>
      </c>
      <c r="L327" s="17">
        <f ca="1">+Allocators!N377</f>
        <v>0</v>
      </c>
      <c r="M327" s="17">
        <f ca="1">+Allocators!O377</f>
        <v>0</v>
      </c>
      <c r="N327" s="17">
        <f ca="1">+Allocators!P377</f>
        <v>0</v>
      </c>
      <c r="O327" s="17">
        <f ca="1">+Allocators!Q377</f>
        <v>8.3973518380106856E-5</v>
      </c>
      <c r="P327" s="17">
        <f ca="1">+Allocators!R377</f>
        <v>0</v>
      </c>
      <c r="Q327" s="17">
        <f ca="1">+Allocators!S377</f>
        <v>1.3692952305866415E-6</v>
      </c>
      <c r="R327" s="17">
        <f ca="1">+Allocators!T377</f>
        <v>3.0236122401486539E-5</v>
      </c>
      <c r="S327" s="17">
        <f ca="1">+Allocators!U377</f>
        <v>7.4939146586997152E-6</v>
      </c>
    </row>
    <row r="328" spans="1:19">
      <c r="A328" s="23" t="str">
        <f>CONCATENATE(Allocators!A378," ",Allocators!B378)</f>
        <v>RB_GUP-Land_P ENERGY</v>
      </c>
      <c r="B328" s="17">
        <f ca="1">+Allocators!D378</f>
        <v>9.5332200213627959E-4</v>
      </c>
      <c r="C328" s="17">
        <f ca="1">+Allocators!E378</f>
        <v>3.4656351216930272E-4</v>
      </c>
      <c r="D328" s="17">
        <f ca="1">+Allocators!F378</f>
        <v>1.1185897287024259E-4</v>
      </c>
      <c r="E328" s="17">
        <f ca="1">+Allocators!G378</f>
        <v>1.2805730165611898E-6</v>
      </c>
      <c r="F328" s="17">
        <f ca="1">+Allocators!H378</f>
        <v>3.2456043801331563E-8</v>
      </c>
      <c r="G328" s="17">
        <f ca="1">+Allocators!I378</f>
        <v>5.4130536787879701E-5</v>
      </c>
      <c r="H328" s="17">
        <f ca="1">+Allocators!J378</f>
        <v>1.5109450918048318E-5</v>
      </c>
      <c r="I328" s="17">
        <f ca="1">+Allocators!K378</f>
        <v>1.1962266844584885E-6</v>
      </c>
      <c r="J328" s="17">
        <f ca="1">+Allocators!L378</f>
        <v>2.4522099749764047E-7</v>
      </c>
      <c r="K328" s="17">
        <f ca="1">+Allocators!M378</f>
        <v>3.6069647393340728E-6</v>
      </c>
      <c r="L328" s="17">
        <f ca="1">+Allocators!N378</f>
        <v>4.3106147645966955E-5</v>
      </c>
      <c r="M328" s="17">
        <f ca="1">+Allocators!O378</f>
        <v>3.047402942645851E-4</v>
      </c>
      <c r="N328" s="17">
        <f ca="1">+Allocators!P378</f>
        <v>4.8837577954901141E-5</v>
      </c>
      <c r="O328" s="17">
        <f ca="1">+Allocators!Q378</f>
        <v>1.4682684259894559E-5</v>
      </c>
      <c r="P328" s="17">
        <f ca="1">+Allocators!R378</f>
        <v>3.4509493673897678E-7</v>
      </c>
      <c r="Q328" s="17">
        <f ca="1">+Allocators!S378</f>
        <v>3.3712982040130159E-7</v>
      </c>
      <c r="R328" s="17">
        <f ca="1">+Allocators!T378</f>
        <v>5.8010316203240138E-6</v>
      </c>
      <c r="S328" s="17">
        <f ca="1">+Allocators!U378</f>
        <v>1.4481274063416991E-6</v>
      </c>
    </row>
    <row r="329" spans="1:19">
      <c r="A329" s="23" t="str">
        <f>CONCATENATE(Allocators!A379," ",Allocators!B379)</f>
        <v>RB_GUP-Land_P CUSTOMER</v>
      </c>
      <c r="B329" s="17">
        <f ca="1">+Allocators!D379</f>
        <v>1.3637841468174391E-2</v>
      </c>
      <c r="C329" s="17">
        <f ca="1">+Allocators!E379</f>
        <v>1.0952624262111615E-2</v>
      </c>
      <c r="D329" s="17">
        <f ca="1">+Allocators!F379</f>
        <v>2.585811174958401E-3</v>
      </c>
      <c r="E329" s="17">
        <f ca="1">+Allocators!G379</f>
        <v>7.5962724084239403E-6</v>
      </c>
      <c r="F329" s="17">
        <f ca="1">+Allocators!H379</f>
        <v>3.2459754506285479E-7</v>
      </c>
      <c r="G329" s="17">
        <f ca="1">+Allocators!I379</f>
        <v>3.194140613332683E-5</v>
      </c>
      <c r="H329" s="17">
        <f ca="1">+Allocators!J379</f>
        <v>6.47571556120833E-6</v>
      </c>
      <c r="I329" s="17">
        <f ca="1">+Allocators!K379</f>
        <v>9.2830033568091064E-7</v>
      </c>
      <c r="J329" s="17">
        <f ca="1">+Allocators!L379</f>
        <v>3.9548846979130406E-7</v>
      </c>
      <c r="K329" s="17">
        <f ca="1">+Allocators!M379</f>
        <v>4.4233730903658304E-7</v>
      </c>
      <c r="L329" s="17">
        <f ca="1">+Allocators!N379</f>
        <v>3.7771968330708139E-6</v>
      </c>
      <c r="M329" s="17">
        <f ca="1">+Allocators!O379</f>
        <v>2.4058495224702144E-6</v>
      </c>
      <c r="N329" s="17">
        <f ca="1">+Allocators!P379</f>
        <v>5.9348765260302669E-7</v>
      </c>
      <c r="O329" s="17">
        <f ca="1">+Allocators!Q379</f>
        <v>1.1086514001260015E-5</v>
      </c>
      <c r="P329" s="17">
        <f ca="1">+Allocators!R379</f>
        <v>1.0046884477821629E-7</v>
      </c>
      <c r="Q329" s="17">
        <f ca="1">+Allocators!S379</f>
        <v>6.9174848095691078E-7</v>
      </c>
      <c r="R329" s="17">
        <f ca="1">+Allocators!T379</f>
        <v>2.3845212400205269E-5</v>
      </c>
      <c r="S329" s="17">
        <f ca="1">+Allocators!U379</f>
        <v>8.8014356065015425E-6</v>
      </c>
    </row>
    <row r="330" spans="1:19">
      <c r="A330" s="23" t="str">
        <f>CONCATENATE(Allocators!A380," ",Allocators!B380)</f>
        <v>RB_GUP-Land_P TOTAL</v>
      </c>
      <c r="B330" s="17">
        <f ca="1">+Allocators!D380</f>
        <v>1.0000000000000007</v>
      </c>
      <c r="C330" s="17">
        <f ca="1">+Allocators!E380</f>
        <v>0.49780142881371892</v>
      </c>
      <c r="D330" s="17">
        <f ca="1">+Allocators!F380</f>
        <v>0.12565482354276752</v>
      </c>
      <c r="E330" s="17">
        <f ca="1">+Allocators!G380</f>
        <v>1.436351916151071E-3</v>
      </c>
      <c r="F330" s="17">
        <f ca="1">+Allocators!H380</f>
        <v>3.5016468985800849E-5</v>
      </c>
      <c r="G330" s="17">
        <f ca="1">+Allocators!I380</f>
        <v>5.1515964212400629E-2</v>
      </c>
      <c r="H330" s="17">
        <f ca="1">+Allocators!J380</f>
        <v>1.4581380877487761E-2</v>
      </c>
      <c r="I330" s="17">
        <f ca="1">+Allocators!K380</f>
        <v>1.1369808764135801E-3</v>
      </c>
      <c r="J330" s="17">
        <f ca="1">+Allocators!L380</f>
        <v>2.3810850438047581E-4</v>
      </c>
      <c r="K330" s="17">
        <f ca="1">+Allocators!M380</f>
        <v>3.0846613462030986E-3</v>
      </c>
      <c r="L330" s="17">
        <f ca="1">+Allocators!N380</f>
        <v>3.3530888845572426E-2</v>
      </c>
      <c r="M330" s="17">
        <f ca="1">+Allocators!O380</f>
        <v>0.22041675394464946</v>
      </c>
      <c r="N330" s="17">
        <f ca="1">+Allocators!P380</f>
        <v>3.4299681332294767E-2</v>
      </c>
      <c r="O330" s="17">
        <f ca="1">+Allocators!Q380</f>
        <v>1.3987269262918926E-2</v>
      </c>
      <c r="P330" s="17">
        <f ca="1">+Allocators!R380</f>
        <v>3.3539148700918579E-4</v>
      </c>
      <c r="Q330" s="17">
        <f ca="1">+Allocators!S380</f>
        <v>2.4420224872290442E-4</v>
      </c>
      <c r="R330" s="17">
        <f ca="1">+Allocators!T380</f>
        <v>1.3603930412144961E-3</v>
      </c>
      <c r="S330" s="17">
        <f ca="1">+Allocators!U380</f>
        <v>3.4070327910954416E-4</v>
      </c>
    </row>
    <row r="331" spans="1:19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</row>
    <row r="332" spans="1:19">
      <c r="A332" s="23" t="str">
        <f>CONCATENATE(Allocators!A391," ",Allocators!B391)</f>
        <v>RB_GUP-Land_T PRODUCTION</v>
      </c>
      <c r="B332" s="17">
        <f>+Allocators!D391</f>
        <v>1.4085376779406049E-2</v>
      </c>
      <c r="C332" s="17">
        <f>+Allocators!E391</f>
        <v>6.9066647386655704E-3</v>
      </c>
      <c r="D332" s="17">
        <f>+Allocators!F391</f>
        <v>1.7471176212892369E-3</v>
      </c>
      <c r="E332" s="17">
        <f>+Allocators!G391</f>
        <v>2.0426462409086144E-5</v>
      </c>
      <c r="F332" s="17">
        <f>+Allocators!H391</f>
        <v>5.0321626000420447E-7</v>
      </c>
      <c r="G332" s="17">
        <f>+Allocators!I391</f>
        <v>7.3101593236797136E-4</v>
      </c>
      <c r="H332" s="17">
        <f>+Allocators!J391</f>
        <v>2.0818974889513927E-4</v>
      </c>
      <c r="I332" s="17">
        <f>+Allocators!K391</f>
        <v>1.6475197204240582E-5</v>
      </c>
      <c r="J332" s="17">
        <f>+Allocators!L391</f>
        <v>3.4776236367681028E-6</v>
      </c>
      <c r="K332" s="17">
        <f>+Allocators!M391</f>
        <v>4.3912348919620507E-5</v>
      </c>
      <c r="L332" s="17">
        <f>+Allocators!N391</f>
        <v>4.7872163979654456E-4</v>
      </c>
      <c r="M332" s="17">
        <f>+Allocators!O391</f>
        <v>3.197208587481906E-3</v>
      </c>
      <c r="N332" s="17">
        <f>+Allocators!P391</f>
        <v>5.0158161419824746E-4</v>
      </c>
      <c r="O332" s="17">
        <f>+Allocators!Q391</f>
        <v>1.9841760463888122E-4</v>
      </c>
      <c r="P332" s="17">
        <f>+Allocators!R391</f>
        <v>4.7898735144631313E-6</v>
      </c>
      <c r="Q332" s="17">
        <f>+Allocators!S391</f>
        <v>3.4593711692882692E-6</v>
      </c>
      <c r="R332" s="17">
        <f>+Allocators!T391</f>
        <v>1.8757400752171089E-5</v>
      </c>
      <c r="S332" s="17">
        <f>+Allocators!U391</f>
        <v>4.6577982069071081E-6</v>
      </c>
    </row>
    <row r="333" spans="1:19">
      <c r="A333" s="23" t="str">
        <f>CONCATENATE(Allocators!A392," ",Allocators!B392)</f>
        <v>RB_GUP-Land_T BULKTRAN</v>
      </c>
      <c r="B333" s="17">
        <f>+Allocators!D392</f>
        <v>0.70021951410402361</v>
      </c>
      <c r="C333" s="17">
        <f>+Allocators!E392</f>
        <v>0.34334767916600462</v>
      </c>
      <c r="D333" s="17">
        <f>+Allocators!F392</f>
        <v>8.6853612155436702E-2</v>
      </c>
      <c r="E333" s="17">
        <f>+Allocators!G392</f>
        <v>1.0154508329423284E-3</v>
      </c>
      <c r="F333" s="17">
        <f>+Allocators!H392</f>
        <v>2.5016146219430165E-5</v>
      </c>
      <c r="G333" s="17">
        <f>+Allocators!I392</f>
        <v>3.6340641005315394E-2</v>
      </c>
      <c r="H333" s="17">
        <f>+Allocators!J392</f>
        <v>1.0349636157829521E-2</v>
      </c>
      <c r="I333" s="17">
        <f>+Allocators!K392</f>
        <v>8.1902349946280748E-4</v>
      </c>
      <c r="J333" s="17">
        <f>+Allocators!L392</f>
        <v>1.7288141959643849E-4</v>
      </c>
      <c r="K333" s="17">
        <f>+Allocators!M392</f>
        <v>2.1829933345211953E-3</v>
      </c>
      <c r="L333" s="17">
        <f>+Allocators!N392</f>
        <v>2.3798457028108906E-2</v>
      </c>
      <c r="M333" s="17">
        <f>+Allocators!O392</f>
        <v>0.15894128205991773</v>
      </c>
      <c r="N333" s="17">
        <f>+Allocators!P392</f>
        <v>2.4934883864158781E-2</v>
      </c>
      <c r="O333" s="17">
        <f>+Allocators!Q392</f>
        <v>9.8638382831943185E-3</v>
      </c>
      <c r="P333" s="17">
        <f>+Allocators!R392</f>
        <v>2.3811666222666258E-4</v>
      </c>
      <c r="Q333" s="17">
        <f>+Allocators!S392</f>
        <v>1.7197404352052023E-4</v>
      </c>
      <c r="R333" s="17">
        <f>+Allocators!T392</f>
        <v>9.3247757914031006E-4</v>
      </c>
      <c r="S333" s="17">
        <f>+Allocators!U392</f>
        <v>2.3155086642791375E-4</v>
      </c>
    </row>
    <row r="334" spans="1:19">
      <c r="A334" s="23" t="str">
        <f>CONCATENATE(Allocators!A393," ",Allocators!B393)</f>
        <v>RB_GUP-Land_T SUBTRAN</v>
      </c>
      <c r="B334" s="17">
        <f>+Allocators!D393</f>
        <v>0.28569510911657037</v>
      </c>
      <c r="C334" s="17">
        <f>+Allocators!E393</f>
        <v>0.13567712371204693</v>
      </c>
      <c r="D334" s="17">
        <f>+Allocators!F393</f>
        <v>3.4731341654245407E-2</v>
      </c>
      <c r="E334" s="17">
        <f>+Allocators!G393</f>
        <v>4.0473205659995534E-4</v>
      </c>
      <c r="F334" s="17">
        <f>+Allocators!H393</f>
        <v>1.3268824861447989E-5</v>
      </c>
      <c r="G334" s="17">
        <f>+Allocators!I393</f>
        <v>1.5137606113345166E-2</v>
      </c>
      <c r="H334" s="17">
        <f>+Allocators!J393</f>
        <v>4.2907202727014851E-3</v>
      </c>
      <c r="I334" s="17">
        <f>+Allocators!K393</f>
        <v>4.3951101480410782E-4</v>
      </c>
      <c r="J334" s="17">
        <f>+Allocators!L393</f>
        <v>0</v>
      </c>
      <c r="K334" s="17">
        <f>+Allocators!M393</f>
        <v>8.4777392710732485E-4</v>
      </c>
      <c r="L334" s="17">
        <f>+Allocators!N393</f>
        <v>9.7984697834284876E-3</v>
      </c>
      <c r="M334" s="17">
        <f>+Allocators!O393</f>
        <v>7.9815839580411108E-2</v>
      </c>
      <c r="N334" s="17">
        <f>+Allocators!P393</f>
        <v>0</v>
      </c>
      <c r="O334" s="17">
        <f>+Allocators!Q393</f>
        <v>4.1082604715105683E-3</v>
      </c>
      <c r="P334" s="17">
        <f>+Allocators!R393</f>
        <v>9.8292868283601011E-5</v>
      </c>
      <c r="Q334" s="17">
        <f>+Allocators!S393</f>
        <v>6.7461482408217278E-5</v>
      </c>
      <c r="R334" s="17">
        <f>+Allocators!T393</f>
        <v>2.119166900941037E-4</v>
      </c>
      <c r="S334" s="17">
        <f>+Allocators!U393</f>
        <v>5.2790664722356031E-5</v>
      </c>
    </row>
    <row r="335" spans="1:19">
      <c r="A335" s="23" t="str">
        <f>CONCATENATE(Allocators!A394," ",Allocators!B394)</f>
        <v>RB_GUP-Land_T DISTPRI</v>
      </c>
      <c r="B335" s="17">
        <f>+Allocators!D394</f>
        <v>0</v>
      </c>
      <c r="C335" s="17">
        <f>+Allocators!E394</f>
        <v>0</v>
      </c>
      <c r="D335" s="17">
        <f>+Allocators!F394</f>
        <v>0</v>
      </c>
      <c r="E335" s="17">
        <f>+Allocators!G394</f>
        <v>0</v>
      </c>
      <c r="F335" s="17">
        <f>+Allocators!H394</f>
        <v>0</v>
      </c>
      <c r="G335" s="17">
        <f>+Allocators!I394</f>
        <v>0</v>
      </c>
      <c r="H335" s="17">
        <f>+Allocators!J394</f>
        <v>0</v>
      </c>
      <c r="I335" s="17">
        <f>+Allocators!K394</f>
        <v>0</v>
      </c>
      <c r="J335" s="17">
        <f>+Allocators!L394</f>
        <v>0</v>
      </c>
      <c r="K335" s="17">
        <f>+Allocators!M394</f>
        <v>0</v>
      </c>
      <c r="L335" s="17">
        <f>+Allocators!N394</f>
        <v>0</v>
      </c>
      <c r="M335" s="17">
        <f>+Allocators!O394</f>
        <v>0</v>
      </c>
      <c r="N335" s="17">
        <f>+Allocators!P394</f>
        <v>0</v>
      </c>
      <c r="O335" s="17">
        <f>+Allocators!Q394</f>
        <v>0</v>
      </c>
      <c r="P335" s="17">
        <f>+Allocators!R394</f>
        <v>0</v>
      </c>
      <c r="Q335" s="17">
        <f>+Allocators!S394</f>
        <v>0</v>
      </c>
      <c r="R335" s="17">
        <f>+Allocators!T394</f>
        <v>0</v>
      </c>
      <c r="S335" s="17">
        <f>+Allocators!U394</f>
        <v>0</v>
      </c>
    </row>
    <row r="336" spans="1:19">
      <c r="A336" s="23" t="str">
        <f>CONCATENATE(Allocators!A395," ",Allocators!B395)</f>
        <v>RB_GUP-Land_T DISTSEC</v>
      </c>
      <c r="B336" s="17">
        <f>+Allocators!D395</f>
        <v>0</v>
      </c>
      <c r="C336" s="17">
        <f>+Allocators!E395</f>
        <v>0</v>
      </c>
      <c r="D336" s="17">
        <f>+Allocators!F395</f>
        <v>0</v>
      </c>
      <c r="E336" s="17">
        <f>+Allocators!G395</f>
        <v>0</v>
      </c>
      <c r="F336" s="17">
        <f>+Allocators!H395</f>
        <v>0</v>
      </c>
      <c r="G336" s="17">
        <f>+Allocators!I395</f>
        <v>0</v>
      </c>
      <c r="H336" s="17">
        <f>+Allocators!J395</f>
        <v>0</v>
      </c>
      <c r="I336" s="17">
        <f>+Allocators!K395</f>
        <v>0</v>
      </c>
      <c r="J336" s="17">
        <f>+Allocators!L395</f>
        <v>0</v>
      </c>
      <c r="K336" s="17">
        <f>+Allocators!M395</f>
        <v>0</v>
      </c>
      <c r="L336" s="17">
        <f>+Allocators!N395</f>
        <v>0</v>
      </c>
      <c r="M336" s="17">
        <f>+Allocators!O395</f>
        <v>0</v>
      </c>
      <c r="N336" s="17">
        <f>+Allocators!P395</f>
        <v>0</v>
      </c>
      <c r="O336" s="17">
        <f>+Allocators!Q395</f>
        <v>0</v>
      </c>
      <c r="P336" s="17">
        <f>+Allocators!R395</f>
        <v>0</v>
      </c>
      <c r="Q336" s="17">
        <f>+Allocators!S395</f>
        <v>0</v>
      </c>
      <c r="R336" s="17">
        <f>+Allocators!T395</f>
        <v>0</v>
      </c>
      <c r="S336" s="17">
        <f>+Allocators!U395</f>
        <v>0</v>
      </c>
    </row>
    <row r="337" spans="1:19">
      <c r="A337" s="23" t="str">
        <f>CONCATENATE(Allocators!A396," ",Allocators!B396)</f>
        <v>RB_GUP-Land_T ENERGY</v>
      </c>
      <c r="B337" s="17">
        <f>+Allocators!D396</f>
        <v>0</v>
      </c>
      <c r="C337" s="17">
        <f>+Allocators!E396</f>
        <v>0</v>
      </c>
      <c r="D337" s="17">
        <f>+Allocators!F396</f>
        <v>0</v>
      </c>
      <c r="E337" s="17">
        <f>+Allocators!G396</f>
        <v>0</v>
      </c>
      <c r="F337" s="17">
        <f>+Allocators!H396</f>
        <v>0</v>
      </c>
      <c r="G337" s="17">
        <f>+Allocators!I396</f>
        <v>0</v>
      </c>
      <c r="H337" s="17">
        <f>+Allocators!J396</f>
        <v>0</v>
      </c>
      <c r="I337" s="17">
        <f>+Allocators!K396</f>
        <v>0</v>
      </c>
      <c r="J337" s="17">
        <f>+Allocators!L396</f>
        <v>0</v>
      </c>
      <c r="K337" s="17">
        <f>+Allocators!M396</f>
        <v>0</v>
      </c>
      <c r="L337" s="17">
        <f>+Allocators!N396</f>
        <v>0</v>
      </c>
      <c r="M337" s="17">
        <f>+Allocators!O396</f>
        <v>0</v>
      </c>
      <c r="N337" s="17">
        <f>+Allocators!P396</f>
        <v>0</v>
      </c>
      <c r="O337" s="17">
        <f>+Allocators!Q396</f>
        <v>0</v>
      </c>
      <c r="P337" s="17">
        <f>+Allocators!R396</f>
        <v>0</v>
      </c>
      <c r="Q337" s="17">
        <f>+Allocators!S396</f>
        <v>0</v>
      </c>
      <c r="R337" s="17">
        <f>+Allocators!T396</f>
        <v>0</v>
      </c>
      <c r="S337" s="17">
        <f>+Allocators!U396</f>
        <v>0</v>
      </c>
    </row>
    <row r="338" spans="1:19">
      <c r="A338" s="23" t="str">
        <f>CONCATENATE(Allocators!A397," ",Allocators!B397)</f>
        <v>RB_GUP-Land_T CUSTOMER</v>
      </c>
      <c r="B338" s="17">
        <f>+Allocators!D397</f>
        <v>0</v>
      </c>
      <c r="C338" s="17">
        <f>+Allocators!E397</f>
        <v>0</v>
      </c>
      <c r="D338" s="17">
        <f>+Allocators!F397</f>
        <v>0</v>
      </c>
      <c r="E338" s="17">
        <f>+Allocators!G397</f>
        <v>0</v>
      </c>
      <c r="F338" s="17">
        <f>+Allocators!H397</f>
        <v>0</v>
      </c>
      <c r="G338" s="17">
        <f>+Allocators!I397</f>
        <v>0</v>
      </c>
      <c r="H338" s="17">
        <f>+Allocators!J397</f>
        <v>0</v>
      </c>
      <c r="I338" s="17">
        <f>+Allocators!K397</f>
        <v>0</v>
      </c>
      <c r="J338" s="17">
        <f>+Allocators!L397</f>
        <v>0</v>
      </c>
      <c r="K338" s="17">
        <f>+Allocators!M397</f>
        <v>0</v>
      </c>
      <c r="L338" s="17">
        <f>+Allocators!N397</f>
        <v>0</v>
      </c>
      <c r="M338" s="17">
        <f>+Allocators!O397</f>
        <v>0</v>
      </c>
      <c r="N338" s="17">
        <f>+Allocators!P397</f>
        <v>0</v>
      </c>
      <c r="O338" s="17">
        <f>+Allocators!Q397</f>
        <v>0</v>
      </c>
      <c r="P338" s="17">
        <f>+Allocators!R397</f>
        <v>0</v>
      </c>
      <c r="Q338" s="17">
        <f>+Allocators!S397</f>
        <v>0</v>
      </c>
      <c r="R338" s="17">
        <f>+Allocators!T397</f>
        <v>0</v>
      </c>
      <c r="S338" s="17">
        <f>+Allocators!U397</f>
        <v>0</v>
      </c>
    </row>
    <row r="339" spans="1:19">
      <c r="A339" s="23" t="str">
        <f>CONCATENATE(Allocators!A398," ",Allocators!B398)</f>
        <v>RB_GUP-Land_T TOTAL</v>
      </c>
      <c r="B339" s="17">
        <f>+Allocators!D398</f>
        <v>1</v>
      </c>
      <c r="C339" s="17">
        <f>+Allocators!E398</f>
        <v>0.48593146761671713</v>
      </c>
      <c r="D339" s="17">
        <f>+Allocators!F398</f>
        <v>0.12333207143097134</v>
      </c>
      <c r="E339" s="17">
        <f>+Allocators!G398</f>
        <v>1.4406093519513698E-3</v>
      </c>
      <c r="F339" s="17">
        <f>+Allocators!H398</f>
        <v>3.8788187340882359E-5</v>
      </c>
      <c r="G339" s="17">
        <f>+Allocators!I398</f>
        <v>5.2209263051028527E-2</v>
      </c>
      <c r="H339" s="17">
        <f>+Allocators!J398</f>
        <v>1.4848546179426145E-2</v>
      </c>
      <c r="I339" s="17">
        <f>+Allocators!K398</f>
        <v>1.275009711471156E-3</v>
      </c>
      <c r="J339" s="17">
        <f>+Allocators!L398</f>
        <v>1.763590432332066E-4</v>
      </c>
      <c r="K339" s="17">
        <f>+Allocators!M398</f>
        <v>3.0746796105481406E-3</v>
      </c>
      <c r="L339" s="17">
        <f>+Allocators!N398</f>
        <v>3.4075648451333936E-2</v>
      </c>
      <c r="M339" s="17">
        <f>+Allocators!O398</f>
        <v>0.24195433022781074</v>
      </c>
      <c r="N339" s="17">
        <f>+Allocators!P398</f>
        <v>2.5436465478357029E-2</v>
      </c>
      <c r="O339" s="17">
        <f>+Allocators!Q398</f>
        <v>1.4170516359343768E-2</v>
      </c>
      <c r="P339" s="17">
        <f>+Allocators!R398</f>
        <v>3.4119940402472669E-4</v>
      </c>
      <c r="Q339" s="17">
        <f>+Allocators!S398</f>
        <v>2.4289489709802576E-4</v>
      </c>
      <c r="R339" s="17">
        <f>+Allocators!T398</f>
        <v>1.1631516699865849E-3</v>
      </c>
      <c r="S339" s="17">
        <f>+Allocators!U398</f>
        <v>2.8899932935717691E-4</v>
      </c>
    </row>
    <row r="340" spans="1:19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>
      <c r="A341" s="23" t="str">
        <f>CONCATENATE(Allocators!A409," ",Allocators!B409)</f>
        <v>RB_GUP-Land_D PRODUCTION</v>
      </c>
      <c r="B341" s="17">
        <f>+Allocators!D409</f>
        <v>0</v>
      </c>
      <c r="C341" s="17">
        <f>+Allocators!E409</f>
        <v>0</v>
      </c>
      <c r="D341" s="17">
        <f>+Allocators!F409</f>
        <v>0</v>
      </c>
      <c r="E341" s="17">
        <f>+Allocators!G409</f>
        <v>0</v>
      </c>
      <c r="F341" s="17">
        <f>+Allocators!H409</f>
        <v>0</v>
      </c>
      <c r="G341" s="17">
        <f>+Allocators!I409</f>
        <v>0</v>
      </c>
      <c r="H341" s="17">
        <f>+Allocators!J409</f>
        <v>0</v>
      </c>
      <c r="I341" s="17">
        <f>+Allocators!K409</f>
        <v>0</v>
      </c>
      <c r="J341" s="17">
        <f>+Allocators!L409</f>
        <v>0</v>
      </c>
      <c r="K341" s="17">
        <f>+Allocators!M409</f>
        <v>0</v>
      </c>
      <c r="L341" s="17">
        <f>+Allocators!N409</f>
        <v>0</v>
      </c>
      <c r="M341" s="17">
        <f>+Allocators!O409</f>
        <v>0</v>
      </c>
      <c r="N341" s="17">
        <f>+Allocators!P409</f>
        <v>0</v>
      </c>
      <c r="O341" s="17">
        <f>+Allocators!Q409</f>
        <v>0</v>
      </c>
      <c r="P341" s="17">
        <f>+Allocators!R409</f>
        <v>0</v>
      </c>
      <c r="Q341" s="17">
        <f>+Allocators!S409</f>
        <v>0</v>
      </c>
      <c r="R341" s="17">
        <f>+Allocators!T409</f>
        <v>0</v>
      </c>
      <c r="S341" s="17">
        <f>+Allocators!U409</f>
        <v>0</v>
      </c>
    </row>
    <row r="342" spans="1:19">
      <c r="A342" s="23" t="str">
        <f>CONCATENATE(Allocators!A410," ",Allocators!B410)</f>
        <v>RB_GUP-Land_D BULKTRAN</v>
      </c>
      <c r="B342" s="17">
        <f>+Allocators!D410</f>
        <v>0</v>
      </c>
      <c r="C342" s="17">
        <f>+Allocators!E410</f>
        <v>0</v>
      </c>
      <c r="D342" s="17">
        <f>+Allocators!F410</f>
        <v>0</v>
      </c>
      <c r="E342" s="17">
        <f>+Allocators!G410</f>
        <v>0</v>
      </c>
      <c r="F342" s="17">
        <f>+Allocators!H410</f>
        <v>0</v>
      </c>
      <c r="G342" s="17">
        <f>+Allocators!I410</f>
        <v>0</v>
      </c>
      <c r="H342" s="17">
        <f>+Allocators!J410</f>
        <v>0</v>
      </c>
      <c r="I342" s="17">
        <f>+Allocators!K410</f>
        <v>0</v>
      </c>
      <c r="J342" s="17">
        <f>+Allocators!L410</f>
        <v>0</v>
      </c>
      <c r="K342" s="17">
        <f>+Allocators!M410</f>
        <v>0</v>
      </c>
      <c r="L342" s="17">
        <f>+Allocators!N410</f>
        <v>0</v>
      </c>
      <c r="M342" s="17">
        <f>+Allocators!O410</f>
        <v>0</v>
      </c>
      <c r="N342" s="17">
        <f>+Allocators!P410</f>
        <v>0</v>
      </c>
      <c r="O342" s="17">
        <f>+Allocators!Q410</f>
        <v>0</v>
      </c>
      <c r="P342" s="17">
        <f>+Allocators!R410</f>
        <v>0</v>
      </c>
      <c r="Q342" s="17">
        <f>+Allocators!S410</f>
        <v>0</v>
      </c>
      <c r="R342" s="17">
        <f>+Allocators!T410</f>
        <v>0</v>
      </c>
      <c r="S342" s="17">
        <f>+Allocators!U410</f>
        <v>0</v>
      </c>
    </row>
    <row r="343" spans="1:19">
      <c r="A343" s="23" t="str">
        <f>CONCATENATE(Allocators!A411," ",Allocators!B411)</f>
        <v>RB_GUP-Land_D SUBTRAN</v>
      </c>
      <c r="B343" s="17">
        <f>+Allocators!D411</f>
        <v>0</v>
      </c>
      <c r="C343" s="17">
        <f>+Allocators!E411</f>
        <v>0</v>
      </c>
      <c r="D343" s="17">
        <f>+Allocators!F411</f>
        <v>0</v>
      </c>
      <c r="E343" s="17">
        <f>+Allocators!G411</f>
        <v>0</v>
      </c>
      <c r="F343" s="17">
        <f>+Allocators!H411</f>
        <v>0</v>
      </c>
      <c r="G343" s="17">
        <f>+Allocators!I411</f>
        <v>0</v>
      </c>
      <c r="H343" s="17">
        <f>+Allocators!J411</f>
        <v>0</v>
      </c>
      <c r="I343" s="17">
        <f>+Allocators!K411</f>
        <v>0</v>
      </c>
      <c r="J343" s="17">
        <f>+Allocators!L411</f>
        <v>0</v>
      </c>
      <c r="K343" s="17">
        <f>+Allocators!M411</f>
        <v>0</v>
      </c>
      <c r="L343" s="17">
        <f>+Allocators!N411</f>
        <v>0</v>
      </c>
      <c r="M343" s="17">
        <f>+Allocators!O411</f>
        <v>0</v>
      </c>
      <c r="N343" s="17">
        <f>+Allocators!P411</f>
        <v>0</v>
      </c>
      <c r="O343" s="17">
        <f>+Allocators!Q411</f>
        <v>0</v>
      </c>
      <c r="P343" s="17">
        <f>+Allocators!R411</f>
        <v>0</v>
      </c>
      <c r="Q343" s="17">
        <f>+Allocators!S411</f>
        <v>0</v>
      </c>
      <c r="R343" s="17">
        <f>+Allocators!T411</f>
        <v>0</v>
      </c>
      <c r="S343" s="17">
        <f>+Allocators!U411</f>
        <v>0</v>
      </c>
    </row>
    <row r="344" spans="1:19">
      <c r="A344" s="23" t="str">
        <f>CONCATENATE(Allocators!A412," ",Allocators!B412)</f>
        <v>RB_GUP-Land_D DISTPRI</v>
      </c>
      <c r="B344" s="17">
        <f>+Allocators!D412</f>
        <v>0.42240658728733793</v>
      </c>
      <c r="C344" s="17">
        <f>+Allocators!E412</f>
        <v>0.28068860875257656</v>
      </c>
      <c r="D344" s="17">
        <f>+Allocators!F412</f>
        <v>7.0666620696455851E-2</v>
      </c>
      <c r="E344" s="17">
        <f>+Allocators!G412</f>
        <v>8.2465413835101974E-4</v>
      </c>
      <c r="F344" s="17">
        <f>+Allocators!H412</f>
        <v>0</v>
      </c>
      <c r="G344" s="17">
        <f>+Allocators!I412</f>
        <v>3.0473404314041688E-2</v>
      </c>
      <c r="H344" s="17">
        <f>+Allocators!J412</f>
        <v>8.6507411008330329E-3</v>
      </c>
      <c r="I344" s="17">
        <f>+Allocators!K412</f>
        <v>0</v>
      </c>
      <c r="J344" s="17">
        <f>+Allocators!L412</f>
        <v>0</v>
      </c>
      <c r="K344" s="17">
        <f>+Allocators!M412</f>
        <v>1.7380102173020341E-3</v>
      </c>
      <c r="L344" s="17">
        <f>+Allocators!N412</f>
        <v>2.0102519274758767E-2</v>
      </c>
      <c r="M344" s="17">
        <f>+Allocators!O412</f>
        <v>0</v>
      </c>
      <c r="N344" s="17">
        <f>+Allocators!P412</f>
        <v>0</v>
      </c>
      <c r="O344" s="17">
        <f>+Allocators!Q412</f>
        <v>8.269968493169506E-3</v>
      </c>
      <c r="P344" s="17">
        <f>+Allocators!R412</f>
        <v>1.9814160855732873E-4</v>
      </c>
      <c r="Q344" s="17">
        <f>+Allocators!S412</f>
        <v>1.4228283024506167E-4</v>
      </c>
      <c r="R344" s="17">
        <f>+Allocators!T412</f>
        <v>5.2156400420637187E-4</v>
      </c>
      <c r="S344" s="17">
        <f>+Allocators!U412</f>
        <v>1.3007185684064379E-4</v>
      </c>
    </row>
    <row r="345" spans="1:19">
      <c r="A345" s="23" t="str">
        <f>CONCATENATE(Allocators!A413," ",Allocators!B413)</f>
        <v>RB_GUP-Land_D DISTSEC</v>
      </c>
      <c r="B345" s="17">
        <f>+Allocators!D413</f>
        <v>0.19232563650878262</v>
      </c>
      <c r="C345" s="17">
        <f>+Allocators!E413</f>
        <v>0.14359065910886162</v>
      </c>
      <c r="D345" s="17">
        <f>+Allocators!F413</f>
        <v>3.2234200209049386E-2</v>
      </c>
      <c r="E345" s="17">
        <f>+Allocators!G413</f>
        <v>0</v>
      </c>
      <c r="F345" s="17">
        <f>+Allocators!H413</f>
        <v>0</v>
      </c>
      <c r="G345" s="17">
        <f>+Allocators!I413</f>
        <v>1.136289538995521E-2</v>
      </c>
      <c r="H345" s="17">
        <f>+Allocators!J413</f>
        <v>0</v>
      </c>
      <c r="I345" s="17">
        <f>+Allocators!K413</f>
        <v>0</v>
      </c>
      <c r="J345" s="17">
        <f>+Allocators!L413</f>
        <v>0</v>
      </c>
      <c r="K345" s="17">
        <f>+Allocators!M413</f>
        <v>5.0292807264390839E-4</v>
      </c>
      <c r="L345" s="17">
        <f>+Allocators!N413</f>
        <v>0</v>
      </c>
      <c r="M345" s="17">
        <f>+Allocators!O413</f>
        <v>0</v>
      </c>
      <c r="N345" s="17">
        <f>+Allocators!P413</f>
        <v>0</v>
      </c>
      <c r="O345" s="17">
        <f>+Allocators!Q413</f>
        <v>3.1624632887789707E-3</v>
      </c>
      <c r="P345" s="17">
        <f>+Allocators!R413</f>
        <v>0</v>
      </c>
      <c r="Q345" s="17">
        <f>+Allocators!S413</f>
        <v>5.156799407438237E-5</v>
      </c>
      <c r="R345" s="17">
        <f>+Allocators!T413</f>
        <v>1.1386997821968235E-3</v>
      </c>
      <c r="S345" s="17">
        <f>+Allocators!U413</f>
        <v>2.8222266322229912E-4</v>
      </c>
    </row>
    <row r="346" spans="1:19">
      <c r="A346" s="23" t="str">
        <f>CONCATENATE(Allocators!A414," ",Allocators!B414)</f>
        <v>RB_GUP-Land_D ENERGY</v>
      </c>
      <c r="B346" s="17">
        <f>+Allocators!D414</f>
        <v>0</v>
      </c>
      <c r="C346" s="17">
        <f>+Allocators!E414</f>
        <v>0</v>
      </c>
      <c r="D346" s="17">
        <f>+Allocators!F414</f>
        <v>0</v>
      </c>
      <c r="E346" s="17">
        <f>+Allocators!G414</f>
        <v>0</v>
      </c>
      <c r="F346" s="17">
        <f>+Allocators!H414</f>
        <v>0</v>
      </c>
      <c r="G346" s="17">
        <f>+Allocators!I414</f>
        <v>0</v>
      </c>
      <c r="H346" s="17">
        <f>+Allocators!J414</f>
        <v>0</v>
      </c>
      <c r="I346" s="17">
        <f>+Allocators!K414</f>
        <v>0</v>
      </c>
      <c r="J346" s="17">
        <f>+Allocators!L414</f>
        <v>0</v>
      </c>
      <c r="K346" s="17">
        <f>+Allocators!M414</f>
        <v>0</v>
      </c>
      <c r="L346" s="17">
        <f>+Allocators!N414</f>
        <v>0</v>
      </c>
      <c r="M346" s="17">
        <f>+Allocators!O414</f>
        <v>0</v>
      </c>
      <c r="N346" s="17">
        <f>+Allocators!P414</f>
        <v>0</v>
      </c>
      <c r="O346" s="17">
        <f>+Allocators!Q414</f>
        <v>0</v>
      </c>
      <c r="P346" s="17">
        <f>+Allocators!R414</f>
        <v>0</v>
      </c>
      <c r="Q346" s="17">
        <f>+Allocators!S414</f>
        <v>0</v>
      </c>
      <c r="R346" s="17">
        <f>+Allocators!T414</f>
        <v>0</v>
      </c>
      <c r="S346" s="17">
        <f>+Allocators!U414</f>
        <v>0</v>
      </c>
    </row>
    <row r="347" spans="1:19">
      <c r="A347" s="23" t="str">
        <f>CONCATENATE(Allocators!A415," ",Allocators!B415)</f>
        <v>RB_GUP-Land_D CUSTOMER</v>
      </c>
      <c r="B347" s="17">
        <f>+Allocators!D415</f>
        <v>0.38526777620387975</v>
      </c>
      <c r="C347" s="17">
        <f>+Allocators!E415</f>
        <v>0.27664610490668884</v>
      </c>
      <c r="D347" s="17">
        <f>+Allocators!F415</f>
        <v>6.7812039932130572E-2</v>
      </c>
      <c r="E347" s="17">
        <f>+Allocators!G415</f>
        <v>5.5153294075735481E-4</v>
      </c>
      <c r="F347" s="17">
        <f>+Allocators!H415</f>
        <v>7.8684084110578292E-5</v>
      </c>
      <c r="G347" s="17">
        <f>+Allocators!I415</f>
        <v>1.1338321232065305E-3</v>
      </c>
      <c r="H347" s="17">
        <f>+Allocators!J415</f>
        <v>4.6208088188796632E-4</v>
      </c>
      <c r="I347" s="17">
        <f>+Allocators!K415</f>
        <v>2.2576904364049149E-4</v>
      </c>
      <c r="J347" s="17">
        <f>+Allocators!L415</f>
        <v>9.6756130175357398E-5</v>
      </c>
      <c r="K347" s="17">
        <f>+Allocators!M415</f>
        <v>1.6324790575107222E-5</v>
      </c>
      <c r="L347" s="17">
        <f>+Allocators!N415</f>
        <v>2.8778056016894548E-4</v>
      </c>
      <c r="M347" s="17">
        <f>+Allocators!O415</f>
        <v>5.8542598582975083E-4</v>
      </c>
      <c r="N347" s="17">
        <f>+Allocators!P415</f>
        <v>1.4513508399390939E-4</v>
      </c>
      <c r="O347" s="17">
        <f>+Allocators!Q415</f>
        <v>3.8388916461622218E-4</v>
      </c>
      <c r="P347" s="17">
        <f>+Allocators!R415</f>
        <v>5.8707303038706786E-6</v>
      </c>
      <c r="Q347" s="17">
        <f>+Allocators!S415</f>
        <v>2.2800314357148861E-5</v>
      </c>
      <c r="R347" s="17">
        <f>+Allocators!T415</f>
        <v>3.1976697222176609E-2</v>
      </c>
      <c r="S347" s="17">
        <f>+Allocators!U415</f>
        <v>4.8370523092604711E-3</v>
      </c>
    </row>
    <row r="348" spans="1:19">
      <c r="A348" s="23" t="str">
        <f>CONCATENATE(Allocators!A416," ",Allocators!B416)</f>
        <v>RB_GUP-Land_D TOTAL</v>
      </c>
      <c r="B348" s="17">
        <f>+Allocators!D416</f>
        <v>1.0000000000000004</v>
      </c>
      <c r="C348" s="17">
        <f>+Allocators!E416</f>
        <v>0.70092537276812705</v>
      </c>
      <c r="D348" s="17">
        <f>+Allocators!F416</f>
        <v>0.17071286083763582</v>
      </c>
      <c r="E348" s="17">
        <f>+Allocators!G416</f>
        <v>1.3761870791083744E-3</v>
      </c>
      <c r="F348" s="17">
        <f>+Allocators!H416</f>
        <v>7.8684084110578292E-5</v>
      </c>
      <c r="G348" s="17">
        <f>+Allocators!I416</f>
        <v>4.2970131827203426E-2</v>
      </c>
      <c r="H348" s="17">
        <f>+Allocators!J416</f>
        <v>9.1128219827209984E-3</v>
      </c>
      <c r="I348" s="17">
        <f>+Allocators!K416</f>
        <v>2.2576904364049149E-4</v>
      </c>
      <c r="J348" s="17">
        <f>+Allocators!L416</f>
        <v>9.6756130175357398E-5</v>
      </c>
      <c r="K348" s="17">
        <f>+Allocators!M416</f>
        <v>2.2572630805210501E-3</v>
      </c>
      <c r="L348" s="17">
        <f>+Allocators!N416</f>
        <v>2.0390299834927711E-2</v>
      </c>
      <c r="M348" s="17">
        <f>+Allocators!O416</f>
        <v>5.8542598582975083E-4</v>
      </c>
      <c r="N348" s="17">
        <f>+Allocators!P416</f>
        <v>1.4513508399390939E-4</v>
      </c>
      <c r="O348" s="17">
        <f>+Allocators!Q416</f>
        <v>1.1816320946564698E-2</v>
      </c>
      <c r="P348" s="17">
        <f>+Allocators!R416</f>
        <v>2.0401233886119941E-4</v>
      </c>
      <c r="Q348" s="17">
        <f>+Allocators!S416</f>
        <v>2.1665113867659291E-4</v>
      </c>
      <c r="R348" s="17">
        <f>+Allocators!T416</f>
        <v>3.3636961008579803E-2</v>
      </c>
      <c r="S348" s="17">
        <f>+Allocators!U416</f>
        <v>5.249346829323414E-3</v>
      </c>
    </row>
    <row r="349" spans="1:19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</row>
    <row r="350" spans="1:19">
      <c r="A350" s="23" t="str">
        <f>CONCATENATE(Allocators!A427," ",Allocators!B427)</f>
        <v>RB_GUP-Land_G PRODUCTION</v>
      </c>
      <c r="B350" s="17">
        <f ca="1">+Allocators!D427</f>
        <v>0.24308589344823303</v>
      </c>
      <c r="C350" s="17">
        <f ca="1">+Allocators!E427</f>
        <v>0.11919544610270083</v>
      </c>
      <c r="D350" s="17">
        <f ca="1">+Allocators!F427</f>
        <v>3.0151813088251281E-2</v>
      </c>
      <c r="E350" s="17">
        <f ca="1">+Allocators!G427</f>
        <v>3.5252055677766775E-4</v>
      </c>
      <c r="F350" s="17">
        <f ca="1">+Allocators!H427</f>
        <v>8.6845226845226474E-6</v>
      </c>
      <c r="G350" s="17">
        <f ca="1">+Allocators!I427</f>
        <v>1.2615896885653259E-2</v>
      </c>
      <c r="H350" s="17">
        <f ca="1">+Allocators!J427</f>
        <v>3.592945500111233E-3</v>
      </c>
      <c r="I350" s="17">
        <f ca="1">+Allocators!K427</f>
        <v>2.8432949255458479E-4</v>
      </c>
      <c r="J350" s="17">
        <f ca="1">+Allocators!L427</f>
        <v>6.0016942539758945E-5</v>
      </c>
      <c r="K350" s="17">
        <f ca="1">+Allocators!M427</f>
        <v>7.5784075482761954E-4</v>
      </c>
      <c r="L350" s="17">
        <f ca="1">+Allocators!N427</f>
        <v>8.2617937273136502E-3</v>
      </c>
      <c r="M350" s="17">
        <f ca="1">+Allocators!O427</f>
        <v>5.5177530441693684E-2</v>
      </c>
      <c r="N350" s="17">
        <f ca="1">+Allocators!P427</f>
        <v>8.6563119137044019E-3</v>
      </c>
      <c r="O350" s="17">
        <f ca="1">+Allocators!Q427</f>
        <v>3.4242975147118914E-3</v>
      </c>
      <c r="P350" s="17">
        <f ca="1">+Allocators!R427</f>
        <v>8.2663793876616265E-5</v>
      </c>
      <c r="Q350" s="17">
        <f ca="1">+Allocators!S427</f>
        <v>5.9701940858621315E-5</v>
      </c>
      <c r="R350" s="17">
        <f ca="1">+Allocators!T427</f>
        <v>3.2371583607721855E-4</v>
      </c>
      <c r="S350" s="17">
        <f ca="1">+Allocators!U427</f>
        <v>8.03844338962253E-5</v>
      </c>
    </row>
    <row r="351" spans="1:19">
      <c r="A351" s="23" t="str">
        <f>CONCATENATE(Allocators!A428," ",Allocators!B428)</f>
        <v>RB_GUP-Land_G BULKTRAN</v>
      </c>
      <c r="B351" s="17">
        <f ca="1">+Allocators!D428</f>
        <v>6.5407906303813573E-2</v>
      </c>
      <c r="C351" s="17">
        <f ca="1">+Allocators!E428</f>
        <v>3.2072303579339545E-2</v>
      </c>
      <c r="D351" s="17">
        <f ca="1">+Allocators!F428</f>
        <v>8.1130457115004325E-3</v>
      </c>
      <c r="E351" s="17">
        <f ca="1">+Allocators!G428</f>
        <v>9.4853844543604383E-5</v>
      </c>
      <c r="F351" s="17">
        <f ca="1">+Allocators!H428</f>
        <v>2.336772562096732E-6</v>
      </c>
      <c r="G351" s="17">
        <f ca="1">+Allocators!I428</f>
        <v>3.3946001132768716E-3</v>
      </c>
      <c r="H351" s="17">
        <f ca="1">+Allocators!J428</f>
        <v>9.6676544776972252E-4</v>
      </c>
      <c r="I351" s="17">
        <f ca="1">+Allocators!K428</f>
        <v>7.6505454695920442E-5</v>
      </c>
      <c r="J351" s="17">
        <f ca="1">+Allocators!L428</f>
        <v>1.6148952531126192E-5</v>
      </c>
      <c r="K351" s="17">
        <f ca="1">+Allocators!M428</f>
        <v>2.0391465906075841E-4</v>
      </c>
      <c r="L351" s="17">
        <f ca="1">+Allocators!N428</f>
        <v>2.2230275165376684E-3</v>
      </c>
      <c r="M351" s="17">
        <f ca="1">+Allocators!O428</f>
        <v>1.4846796290853847E-2</v>
      </c>
      <c r="N351" s="17">
        <f ca="1">+Allocators!P428</f>
        <v>2.3291817988966819E-3</v>
      </c>
      <c r="O351" s="17">
        <f ca="1">+Allocators!Q428</f>
        <v>9.2138678975361619E-4</v>
      </c>
      <c r="P351" s="17">
        <f ca="1">+Allocators!R428</f>
        <v>2.2242613949751499E-5</v>
      </c>
      <c r="Q351" s="17">
        <f ca="1">+Allocators!S428</f>
        <v>1.6064194011604034E-5</v>
      </c>
      <c r="R351" s="17">
        <f ca="1">+Allocators!T428</f>
        <v>8.7103265330813807E-5</v>
      </c>
      <c r="S351" s="17">
        <f ca="1">+Allocators!U428</f>
        <v>2.1629299199499139E-5</v>
      </c>
    </row>
    <row r="352" spans="1:19">
      <c r="A352" s="23" t="str">
        <f>CONCATENATE(Allocators!A429," ",Allocators!B429)</f>
        <v>RB_GUP-Land_G SUBTRAN</v>
      </c>
      <c r="B352" s="17">
        <f ca="1">+Allocators!D429</f>
        <v>2.5084493120388927E-2</v>
      </c>
      <c r="C352" s="17">
        <f ca="1">+Allocators!E429</f>
        <v>1.1912671122977943E-2</v>
      </c>
      <c r="D352" s="17">
        <f ca="1">+Allocators!F429</f>
        <v>3.0494680272329009E-3</v>
      </c>
      <c r="E352" s="17">
        <f ca="1">+Allocators!G429</f>
        <v>3.5536129830069953E-5</v>
      </c>
      <c r="F352" s="17">
        <f ca="1">+Allocators!H429</f>
        <v>1.1650243050427246E-6</v>
      </c>
      <c r="G352" s="17">
        <f ca="1">+Allocators!I429</f>
        <v>1.3291063245133466E-3</v>
      </c>
      <c r="H352" s="17">
        <f ca="1">+Allocators!J429</f>
        <v>3.7673218661288997E-4</v>
      </c>
      <c r="I352" s="17">
        <f ca="1">+Allocators!K429</f>
        <v>3.85897786674758E-5</v>
      </c>
      <c r="J352" s="17">
        <f ca="1">+Allocators!L429</f>
        <v>0</v>
      </c>
      <c r="K352" s="17">
        <f ca="1">+Allocators!M429</f>
        <v>7.4435923344742206E-5</v>
      </c>
      <c r="L352" s="17">
        <f ca="1">+Allocators!N429</f>
        <v>8.6032151069293493E-4</v>
      </c>
      <c r="M352" s="17">
        <f ca="1">+Allocators!O429</f>
        <v>7.0079599368849145E-3</v>
      </c>
      <c r="N352" s="17">
        <f ca="1">+Allocators!P429</f>
        <v>0</v>
      </c>
      <c r="O352" s="17">
        <f ca="1">+Allocators!Q429</f>
        <v>3.6071192066618245E-4</v>
      </c>
      <c r="P352" s="17">
        <f ca="1">+Allocators!R429</f>
        <v>8.6302729713068035E-6</v>
      </c>
      <c r="Q352" s="17">
        <f ca="1">+Allocators!S429</f>
        <v>5.9232273754805271E-6</v>
      </c>
      <c r="R352" s="17">
        <f ca="1">+Allocators!T429</f>
        <v>1.8606628483066385E-5</v>
      </c>
      <c r="S352" s="17">
        <f ca="1">+Allocators!U429</f>
        <v>4.6351058306300308E-6</v>
      </c>
    </row>
    <row r="353" spans="1:19">
      <c r="A353" s="23" t="str">
        <f>CONCATENATE(Allocators!A430," ",Allocators!B430)</f>
        <v>RB_GUP-Land_G DISTPRI</v>
      </c>
      <c r="B353" s="17">
        <f ca="1">+Allocators!D430</f>
        <v>0.16702285656240459</v>
      </c>
      <c r="C353" s="17">
        <f ca="1">+Allocators!E430</f>
        <v>0.11098646339644291</v>
      </c>
      <c r="D353" s="17">
        <f ca="1">+Allocators!F430</f>
        <v>2.794213255084765E-2</v>
      </c>
      <c r="E353" s="17">
        <f ca="1">+Allocators!G430</f>
        <v>3.2607467309618939E-4</v>
      </c>
      <c r="F353" s="17">
        <f ca="1">+Allocators!H430</f>
        <v>0</v>
      </c>
      <c r="G353" s="17">
        <f ca="1">+Allocators!I430</f>
        <v>1.2049421554711903E-2</v>
      </c>
      <c r="H353" s="17">
        <f ca="1">+Allocators!J430</f>
        <v>3.4205704492483997E-3</v>
      </c>
      <c r="I353" s="17">
        <f ca="1">+Allocators!K430</f>
        <v>0</v>
      </c>
      <c r="J353" s="17">
        <f ca="1">+Allocators!L430</f>
        <v>0</v>
      </c>
      <c r="K353" s="17">
        <f ca="1">+Allocators!M430</f>
        <v>6.8722278478807429E-4</v>
      </c>
      <c r="L353" s="17">
        <f ca="1">+Allocators!N430</f>
        <v>7.9486927865711696E-3</v>
      </c>
      <c r="M353" s="17">
        <f ca="1">+Allocators!O430</f>
        <v>0</v>
      </c>
      <c r="N353" s="17">
        <f ca="1">+Allocators!P430</f>
        <v>0</v>
      </c>
      <c r="O353" s="17">
        <f ca="1">+Allocators!Q430</f>
        <v>3.270009992696108E-3</v>
      </c>
      <c r="P353" s="17">
        <f ca="1">+Allocators!R430</f>
        <v>7.8346736204193797E-5</v>
      </c>
      <c r="Q353" s="17">
        <f ca="1">+Allocators!S430</f>
        <v>5.6259739934283581E-5</v>
      </c>
      <c r="R353" s="17">
        <f ca="1">+Allocators!T430</f>
        <v>2.0623047197750348E-4</v>
      </c>
      <c r="S353" s="17">
        <f ca="1">+Allocators!U430</f>
        <v>5.1431425886174149E-5</v>
      </c>
    </row>
    <row r="354" spans="1:19">
      <c r="A354" s="23" t="str">
        <f>CONCATENATE(Allocators!A431," ",Allocators!B431)</f>
        <v>RB_GUP-Land_G DISTSEC</v>
      </c>
      <c r="B354" s="17">
        <f ca="1">+Allocators!D431</f>
        <v>6.6754262447622184E-2</v>
      </c>
      <c r="C354" s="17">
        <f ca="1">+Allocators!E431</f>
        <v>4.9838849969137039E-2</v>
      </c>
      <c r="D354" s="17">
        <f ca="1">+Allocators!F431</f>
        <v>1.1188161389216668E-2</v>
      </c>
      <c r="E354" s="17">
        <f ca="1">+Allocators!G431</f>
        <v>0</v>
      </c>
      <c r="F354" s="17">
        <f ca="1">+Allocators!H431</f>
        <v>0</v>
      </c>
      <c r="G354" s="17">
        <f ca="1">+Allocators!I431</f>
        <v>3.9439448364509038E-3</v>
      </c>
      <c r="H354" s="17">
        <f ca="1">+Allocators!J431</f>
        <v>0</v>
      </c>
      <c r="I354" s="17">
        <f ca="1">+Allocators!K431</f>
        <v>0</v>
      </c>
      <c r="J354" s="17">
        <f ca="1">+Allocators!L431</f>
        <v>0</v>
      </c>
      <c r="K354" s="17">
        <f ca="1">+Allocators!M431</f>
        <v>1.7456119300047221E-4</v>
      </c>
      <c r="L354" s="17">
        <f ca="1">+Allocators!N431</f>
        <v>0</v>
      </c>
      <c r="M354" s="17">
        <f ca="1">+Allocators!O431</f>
        <v>0</v>
      </c>
      <c r="N354" s="17">
        <f ca="1">+Allocators!P431</f>
        <v>0</v>
      </c>
      <c r="O354" s="17">
        <f ca="1">+Allocators!Q431</f>
        <v>1.0976586803105762E-3</v>
      </c>
      <c r="P354" s="17">
        <f ca="1">+Allocators!R431</f>
        <v>0</v>
      </c>
      <c r="Q354" s="17">
        <f ca="1">+Allocators!S431</f>
        <v>1.789872360662407E-5</v>
      </c>
      <c r="R354" s="17">
        <f ca="1">+Allocators!T431</f>
        <v>3.9523105442235644E-4</v>
      </c>
      <c r="S354" s="17">
        <f ca="1">+Allocators!U431</f>
        <v>9.7956601477556707E-5</v>
      </c>
    </row>
    <row r="355" spans="1:19">
      <c r="A355" s="23" t="str">
        <f>CONCATENATE(Allocators!A432," ",Allocators!B432)</f>
        <v>RB_GUP-Land_G ENERGY</v>
      </c>
      <c r="B355" s="17">
        <f ca="1">+Allocators!D432</f>
        <v>0.17533548607880439</v>
      </c>
      <c r="C355" s="17">
        <f ca="1">+Allocators!E432</f>
        <v>6.3740144177114919E-2</v>
      </c>
      <c r="D355" s="17">
        <f ca="1">+Allocators!F432</f>
        <v>2.0573161362613831E-2</v>
      </c>
      <c r="E355" s="17">
        <f ca="1">+Allocators!G432</f>
        <v>2.3552366547191042E-4</v>
      </c>
      <c r="F355" s="17">
        <f ca="1">+Allocators!H432</f>
        <v>5.9693327158601924E-6</v>
      </c>
      <c r="G355" s="17">
        <f ca="1">+Allocators!I432</f>
        <v>9.9557169121674439E-3</v>
      </c>
      <c r="H355" s="17">
        <f ca="1">+Allocators!J432</f>
        <v>2.7789381920938039E-3</v>
      </c>
      <c r="I355" s="17">
        <f ca="1">+Allocators!K432</f>
        <v>2.2001064352858879E-4</v>
      </c>
      <c r="J355" s="17">
        <f ca="1">+Allocators!L432</f>
        <v>4.5101175360087495E-5</v>
      </c>
      <c r="K355" s="17">
        <f ca="1">+Allocators!M432</f>
        <v>6.6339485968334988E-4</v>
      </c>
      <c r="L355" s="17">
        <f ca="1">+Allocators!N432</f>
        <v>7.9281054392468363E-3</v>
      </c>
      <c r="M355" s="17">
        <f ca="1">+Allocators!O432</f>
        <v>5.6047995853389217E-2</v>
      </c>
      <c r="N355" s="17">
        <f ca="1">+Allocators!P432</f>
        <v>8.9822331284136192E-3</v>
      </c>
      <c r="O355" s="17">
        <f ca="1">+Allocators!Q432</f>
        <v>2.7004470429522367E-3</v>
      </c>
      <c r="P355" s="17">
        <f ca="1">+Allocators!R432</f>
        <v>6.3470043008419987E-5</v>
      </c>
      <c r="Q355" s="17">
        <f ca="1">+Allocators!S432</f>
        <v>6.2005094605245662E-5</v>
      </c>
      <c r="R355" s="17">
        <f ca="1">+Allocators!T432</f>
        <v>1.0669287991138007E-3</v>
      </c>
      <c r="S355" s="17">
        <f ca="1">+Allocators!U432</f>
        <v>2.6634035732520859E-4</v>
      </c>
    </row>
    <row r="356" spans="1:19">
      <c r="A356" s="23" t="str">
        <f>CONCATENATE(Allocators!A433," ",Allocators!B433)</f>
        <v>RB_GUP-Land_G CUSTOMER</v>
      </c>
      <c r="B356" s="17">
        <f ca="1">+Allocators!D433</f>
        <v>0.25730910203873336</v>
      </c>
      <c r="C356" s="17">
        <f ca="1">+Allocators!E433</f>
        <v>0.20211355808093234</v>
      </c>
      <c r="D356" s="17">
        <f ca="1">+Allocators!F433</f>
        <v>4.6958104462556535E-2</v>
      </c>
      <c r="E356" s="17">
        <f ca="1">+Allocators!G433</f>
        <v>4.2318257017802331E-4</v>
      </c>
      <c r="F356" s="17">
        <f ca="1">+Allocators!H433</f>
        <v>5.9700151906749272E-5</v>
      </c>
      <c r="G356" s="17">
        <f ca="1">+Allocators!I433</f>
        <v>8.1025539791741588E-4</v>
      </c>
      <c r="H356" s="17">
        <f ca="1">+Allocators!J433</f>
        <v>3.5622171489658056E-4</v>
      </c>
      <c r="I356" s="17">
        <f ca="1">+Allocators!K433</f>
        <v>1.7073348797048136E-4</v>
      </c>
      <c r="J356" s="17">
        <f ca="1">+Allocators!L433</f>
        <v>7.2738448220046481E-5</v>
      </c>
      <c r="K356" s="17">
        <f ca="1">+Allocators!M433</f>
        <v>1.1788635564506417E-5</v>
      </c>
      <c r="L356" s="17">
        <f ca="1">+Allocators!N433</f>
        <v>2.2165336007277098E-4</v>
      </c>
      <c r="M356" s="17">
        <f ca="1">+Allocators!O433</f>
        <v>4.4248511469314919E-4</v>
      </c>
      <c r="N356" s="17">
        <f ca="1">+Allocators!P433</f>
        <v>1.0915456248543051E-4</v>
      </c>
      <c r="O356" s="17">
        <f ca="1">+Allocators!Q433</f>
        <v>2.7205410173971949E-4</v>
      </c>
      <c r="P356" s="17">
        <f ca="1">+Allocators!R433</f>
        <v>4.5650278067960727E-6</v>
      </c>
      <c r="Q356" s="17">
        <f ca="1">+Allocators!S433</f>
        <v>1.5920704471089922E-5</v>
      </c>
      <c r="R356" s="17">
        <f ca="1">+Allocators!T433</f>
        <v>4.3856240572161401E-3</v>
      </c>
      <c r="S356" s="17">
        <f ca="1">+Allocators!U433</f>
        <v>8.8136216010557659E-4</v>
      </c>
    </row>
    <row r="357" spans="1:19">
      <c r="A357" s="23" t="str">
        <f>CONCATENATE(Allocators!A434," ",Allocators!B434)</f>
        <v>RB_GUP-Land_G TOTAL</v>
      </c>
      <c r="B357" s="17">
        <f ca="1">+Allocators!D434</f>
        <v>1.0000000000000002</v>
      </c>
      <c r="C357" s="17">
        <f ca="1">+Allocators!E434</f>
        <v>0.58985943642864558</v>
      </c>
      <c r="D357" s="17">
        <f ca="1">+Allocators!F434</f>
        <v>0.14797588659221933</v>
      </c>
      <c r="E357" s="17">
        <f ca="1">+Allocators!G434</f>
        <v>1.4676914398974652E-3</v>
      </c>
      <c r="F357" s="17">
        <f ca="1">+Allocators!H434</f>
        <v>7.7855804174271572E-5</v>
      </c>
      <c r="G357" s="17">
        <f ca="1">+Allocators!I434</f>
        <v>4.4098942024691147E-2</v>
      </c>
      <c r="H357" s="17">
        <f ca="1">+Allocators!J434</f>
        <v>1.149217349073263E-2</v>
      </c>
      <c r="I357" s="17">
        <f ca="1">+Allocators!K434</f>
        <v>7.9016885741705115E-4</v>
      </c>
      <c r="J357" s="17">
        <f ca="1">+Allocators!L434</f>
        <v>1.9400551865101913E-4</v>
      </c>
      <c r="K357" s="17">
        <f ca="1">+Allocators!M434</f>
        <v>2.5731588102695228E-3</v>
      </c>
      <c r="L357" s="17">
        <f ca="1">+Allocators!N434</f>
        <v>2.7443594340435036E-2</v>
      </c>
      <c r="M357" s="17">
        <f ca="1">+Allocators!O434</f>
        <v>0.13352276763751481</v>
      </c>
      <c r="N357" s="17">
        <f ca="1">+Allocators!P434</f>
        <v>2.0076881403500134E-2</v>
      </c>
      <c r="O357" s="17">
        <f ca="1">+Allocators!Q434</f>
        <v>1.2046566042830331E-2</v>
      </c>
      <c r="P357" s="17">
        <f ca="1">+Allocators!R434</f>
        <v>2.5991848781708446E-4</v>
      </c>
      <c r="Q357" s="17">
        <f ca="1">+Allocators!S434</f>
        <v>2.3377362486294912E-4</v>
      </c>
      <c r="R357" s="17">
        <f ca="1">+Allocators!T434</f>
        <v>6.4834401126208996E-3</v>
      </c>
      <c r="S357" s="17">
        <f ca="1">+Allocators!U434</f>
        <v>1.4037393837208704E-3</v>
      </c>
    </row>
    <row r="358" spans="1:19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</row>
    <row r="359" spans="1:19">
      <c r="A359" s="23" t="str">
        <f>CONCATENATE(Allocators!A478," ",Allocators!B478)</f>
        <v>RB_GUP_EPIS PRODUCTION</v>
      </c>
      <c r="B359" s="17">
        <f ca="1">+Allocators!D478</f>
        <v>0.22140305510204783</v>
      </c>
      <c r="C359" s="17">
        <f ca="1">+Allocators!E478</f>
        <v>0.10856341989671828</v>
      </c>
      <c r="D359" s="17">
        <f ca="1">+Allocators!F478</f>
        <v>2.7462323872061233E-2</v>
      </c>
      <c r="E359" s="17">
        <f ca="1">+Allocators!G478</f>
        <v>3.2107633704985715E-4</v>
      </c>
      <c r="F359" s="17">
        <f ca="1">+Allocators!H478</f>
        <v>7.9098783857065814E-6</v>
      </c>
      <c r="G359" s="17">
        <f ca="1">+Allocators!I478</f>
        <v>1.1490580854832176E-2</v>
      </c>
      <c r="H359" s="17">
        <f ca="1">+Allocators!J478</f>
        <v>3.2724610188422459E-3</v>
      </c>
      <c r="I359" s="17">
        <f ca="1">+Allocators!K478</f>
        <v>2.5896779699643904E-4</v>
      </c>
      <c r="J359" s="17">
        <f ca="1">+Allocators!L478</f>
        <v>5.4663535788498795E-5</v>
      </c>
      <c r="K359" s="17">
        <f ca="1">+Allocators!M478</f>
        <v>6.9024267932441213E-4</v>
      </c>
      <c r="L359" s="17">
        <f ca="1">+Allocators!N478</f>
        <v>7.5248561152715197E-3</v>
      </c>
      <c r="M359" s="17">
        <f ca="1">+Allocators!O478</f>
        <v>5.0255790821439883E-2</v>
      </c>
      <c r="N359" s="17">
        <f ca="1">+Allocators!P478</f>
        <v>7.8841839665144912E-3</v>
      </c>
      <c r="O359" s="17">
        <f ca="1">+Allocators!Q478</f>
        <v>3.1188561400294344E-3</v>
      </c>
      <c r="P359" s="17">
        <f ca="1">+Allocators!R478</f>
        <v>7.5290327427026687E-5</v>
      </c>
      <c r="Q359" s="17">
        <f ca="1">+Allocators!S478</f>
        <v>5.4376631708723324E-5</v>
      </c>
      <c r="R359" s="17">
        <f ca="1">+Allocators!T478</f>
        <v>2.9484094727065237E-4</v>
      </c>
      <c r="S359" s="17">
        <f ca="1">+Allocators!U478</f>
        <v>7.3214282387237638E-5</v>
      </c>
    </row>
    <row r="360" spans="1:19">
      <c r="A360" s="23" t="str">
        <f>CONCATENATE(Allocators!A479," ",Allocators!B479)</f>
        <v>RB_GUP_EPIS BULKTRAN</v>
      </c>
      <c r="B360" s="17">
        <f ca="1">+Allocators!D479</f>
        <v>0.23447807478645019</v>
      </c>
      <c r="C360" s="17">
        <f ca="1">+Allocators!E479</f>
        <v>0.11497466319009281</v>
      </c>
      <c r="D360" s="17">
        <f ca="1">+Allocators!F479</f>
        <v>2.9084119131576207E-2</v>
      </c>
      <c r="E360" s="17">
        <f ca="1">+Allocators!G479</f>
        <v>3.4003759043088096E-4</v>
      </c>
      <c r="F360" s="17">
        <f ca="1">+Allocators!H479</f>
        <v>8.3769984782756484E-6</v>
      </c>
      <c r="G360" s="17">
        <f ca="1">+Allocators!I479</f>
        <v>1.2169160338719153E-2</v>
      </c>
      <c r="H360" s="17">
        <f ca="1">+Allocators!J479</f>
        <v>3.4657171246266967E-3</v>
      </c>
      <c r="I360" s="17">
        <f ca="1">+Allocators!K479</f>
        <v>2.7426121307777595E-4</v>
      </c>
      <c r="J360" s="17">
        <f ca="1">+Allocators!L479</f>
        <v>5.7891706267556657E-5</v>
      </c>
      <c r="K360" s="17">
        <f ca="1">+Allocators!M479</f>
        <v>7.3100515486939342E-4</v>
      </c>
      <c r="L360" s="17">
        <f ca="1">+Allocators!N479</f>
        <v>7.9692386093799319E-3</v>
      </c>
      <c r="M360" s="17">
        <f ca="1">+Allocators!O479</f>
        <v>5.3223660681874618E-2</v>
      </c>
      <c r="N360" s="17">
        <f ca="1">+Allocators!P479</f>
        <v>8.3497866679321051E-3</v>
      </c>
      <c r="O360" s="17">
        <f ca="1">+Allocators!Q479</f>
        <v>3.3030410664971759E-3</v>
      </c>
      <c r="P360" s="17">
        <f ca="1">+Allocators!R479</f>
        <v>7.9736618887186287E-5</v>
      </c>
      <c r="Q360" s="17">
        <f ca="1">+Allocators!S479</f>
        <v>5.7587858986663838E-5</v>
      </c>
      <c r="R360" s="17">
        <f ca="1">+Allocators!T479</f>
        <v>3.1225286233006641E-4</v>
      </c>
      <c r="S360" s="17">
        <f ca="1">+Allocators!U479</f>
        <v>7.7537972423724714E-5</v>
      </c>
    </row>
    <row r="361" spans="1:19">
      <c r="A361" s="23" t="str">
        <f>CONCATENATE(Allocators!A480," ",Allocators!B480)</f>
        <v>RB_GUP_EPIS SUBTRAN</v>
      </c>
      <c r="B361" s="17">
        <f ca="1">+Allocators!D480</f>
        <v>8.9887592186459628E-2</v>
      </c>
      <c r="C361" s="17">
        <f ca="1">+Allocators!E480</f>
        <v>4.2687780000756619E-2</v>
      </c>
      <c r="D361" s="17">
        <f ca="1">+Allocators!F480</f>
        <v>1.0927441790512398E-2</v>
      </c>
      <c r="E361" s="17">
        <f ca="1">+Allocators!G480</f>
        <v>1.2733991198148178E-4</v>
      </c>
      <c r="F361" s="17">
        <f ca="1">+Allocators!H480</f>
        <v>4.1747397133520519E-6</v>
      </c>
      <c r="G361" s="17">
        <f ca="1">+Allocators!I480</f>
        <v>4.7627100414954536E-3</v>
      </c>
      <c r="H361" s="17">
        <f ca="1">+Allocators!J480</f>
        <v>1.3499794072477402E-3</v>
      </c>
      <c r="I361" s="17">
        <f ca="1">+Allocators!K480</f>
        <v>1.3828233525709066E-4</v>
      </c>
      <c r="J361" s="17">
        <f ca="1">+Allocators!L480</f>
        <v>0</v>
      </c>
      <c r="K361" s="17">
        <f ca="1">+Allocators!M480</f>
        <v>2.6673315221172869E-4</v>
      </c>
      <c r="L361" s="17">
        <f ca="1">+Allocators!N480</f>
        <v>3.0828699121509861E-3</v>
      </c>
      <c r="M361" s="17">
        <f ca="1">+Allocators!O480</f>
        <v>2.5112273221648097E-2</v>
      </c>
      <c r="N361" s="17">
        <f ca="1">+Allocators!P480</f>
        <v>0</v>
      </c>
      <c r="O361" s="17">
        <f ca="1">+Allocators!Q480</f>
        <v>1.2925725015062082E-3</v>
      </c>
      <c r="P361" s="17">
        <f ca="1">+Allocators!R480</f>
        <v>3.0925658078062197E-5</v>
      </c>
      <c r="Q361" s="17">
        <f ca="1">+Allocators!S480</f>
        <v>2.122525036482029E-5</v>
      </c>
      <c r="R361" s="17">
        <f ca="1">+Allocators!T480</f>
        <v>6.6674858647688086E-5</v>
      </c>
      <c r="S361" s="17">
        <f ca="1">+Allocators!U480</f>
        <v>1.6609404887918812E-5</v>
      </c>
    </row>
    <row r="362" spans="1:19">
      <c r="A362" s="23" t="str">
        <f>CONCATENATE(Allocators!A481," ",Allocators!B481)</f>
        <v>RB_GUP_EPIS DISTPRI</v>
      </c>
      <c r="B362" s="17">
        <f ca="1">+Allocators!D481</f>
        <v>0.1875227228971765</v>
      </c>
      <c r="C362" s="17">
        <f ca="1">+Allocators!E481</f>
        <v>0.12460859698596188</v>
      </c>
      <c r="D362" s="17">
        <f ca="1">+Allocators!F481</f>
        <v>3.1371663060564686E-2</v>
      </c>
      <c r="E362" s="17">
        <f ca="1">+Allocators!G481</f>
        <v>3.6609606508530813E-4</v>
      </c>
      <c r="F362" s="17">
        <f ca="1">+Allocators!H481</f>
        <v>0</v>
      </c>
      <c r="G362" s="17">
        <f ca="1">+Allocators!I481</f>
        <v>1.352833010870747E-2</v>
      </c>
      <c r="H362" s="17">
        <f ca="1">+Allocators!J481</f>
        <v>3.8404006356161204E-3</v>
      </c>
      <c r="I362" s="17">
        <f ca="1">+Allocators!K481</f>
        <v>0</v>
      </c>
      <c r="J362" s="17">
        <f ca="1">+Allocators!L481</f>
        <v>0</v>
      </c>
      <c r="K362" s="17">
        <f ca="1">+Allocators!M481</f>
        <v>7.7157037361704178E-4</v>
      </c>
      <c r="L362" s="17">
        <f ca="1">+Allocators!N481</f>
        <v>8.9242906359588842E-3</v>
      </c>
      <c r="M362" s="17">
        <f ca="1">+Allocators!O481</f>
        <v>0</v>
      </c>
      <c r="N362" s="17">
        <f ca="1">+Allocators!P481</f>
        <v>0</v>
      </c>
      <c r="O362" s="17">
        <f ca="1">+Allocators!Q481</f>
        <v>3.6713608565438517E-3</v>
      </c>
      <c r="P362" s="17">
        <f ca="1">+Allocators!R481</f>
        <v>8.7962771117065311E-5</v>
      </c>
      <c r="Q362" s="17">
        <f ca="1">+Allocators!S481</f>
        <v>6.3164885567755215E-5</v>
      </c>
      <c r="R362" s="17">
        <f ca="1">+Allocators!T481</f>
        <v>2.3154255917747399E-4</v>
      </c>
      <c r="S362" s="17">
        <f ca="1">+Allocators!U481</f>
        <v>5.7743959258990518E-5</v>
      </c>
    </row>
    <row r="363" spans="1:19">
      <c r="A363" s="23" t="str">
        <f>CONCATENATE(Allocators!A482," ",Allocators!B482)</f>
        <v>RB_GUP_EPIS DISTSEC</v>
      </c>
      <c r="B363" s="17">
        <f ca="1">+Allocators!D482</f>
        <v>8.2938536671897142E-2</v>
      </c>
      <c r="C363" s="17">
        <f ca="1">+Allocators!E482</f>
        <v>6.1922057622819125E-2</v>
      </c>
      <c r="D363" s="17">
        <f ca="1">+Allocators!F482</f>
        <v>1.3900681389427943E-2</v>
      </c>
      <c r="E363" s="17">
        <f ca="1">+Allocators!G482</f>
        <v>0</v>
      </c>
      <c r="F363" s="17">
        <f ca="1">+Allocators!H482</f>
        <v>0</v>
      </c>
      <c r="G363" s="17">
        <f ca="1">+Allocators!I482</f>
        <v>4.9001367321911621E-3</v>
      </c>
      <c r="H363" s="17">
        <f ca="1">+Allocators!J482</f>
        <v>0</v>
      </c>
      <c r="I363" s="17">
        <f ca="1">+Allocators!K482</f>
        <v>0</v>
      </c>
      <c r="J363" s="17">
        <f ca="1">+Allocators!L482</f>
        <v>0</v>
      </c>
      <c r="K363" s="17">
        <f ca="1">+Allocators!M482</f>
        <v>2.1688277836220011E-4</v>
      </c>
      <c r="L363" s="17">
        <f ca="1">+Allocators!N482</f>
        <v>0</v>
      </c>
      <c r="M363" s="17">
        <f ca="1">+Allocators!O482</f>
        <v>0</v>
      </c>
      <c r="N363" s="17">
        <f ca="1">+Allocators!P482</f>
        <v>0</v>
      </c>
      <c r="O363" s="17">
        <f ca="1">+Allocators!Q482</f>
        <v>1.3637811485311038E-3</v>
      </c>
      <c r="P363" s="17">
        <f ca="1">+Allocators!R482</f>
        <v>0</v>
      </c>
      <c r="Q363" s="17">
        <f ca="1">+Allocators!S482</f>
        <v>2.223818958965997E-5</v>
      </c>
      <c r="R363" s="17">
        <f ca="1">+Allocators!T482</f>
        <v>4.9105306686298073E-4</v>
      </c>
      <c r="S363" s="17">
        <f ca="1">+Allocators!U482</f>
        <v>1.2170574411297602E-4</v>
      </c>
    </row>
    <row r="364" spans="1:19">
      <c r="A364" s="23" t="str">
        <f>CONCATENATE(Allocators!A483," ",Allocators!B483)</f>
        <v>RB_GUP_EPIS ENERGY</v>
      </c>
      <c r="B364" s="17">
        <f ca="1">+Allocators!D483</f>
        <v>9.9949592683977514E-3</v>
      </c>
      <c r="C364" s="17">
        <f ca="1">+Allocators!E483</f>
        <v>3.6334923355203106E-3</v>
      </c>
      <c r="D364" s="17">
        <f ca="1">+Allocators!F483</f>
        <v>1.1727683564813594E-3</v>
      </c>
      <c r="E364" s="17">
        <f ca="1">+Allocators!G483</f>
        <v>1.342597266407017E-5</v>
      </c>
      <c r="F364" s="17">
        <f ca="1">+Allocators!H483</f>
        <v>3.4028044572632133E-7</v>
      </c>
      <c r="G364" s="17">
        <f ca="1">+Allocators!I483</f>
        <v>5.6752336478018447E-4</v>
      </c>
      <c r="H364" s="17">
        <f ca="1">+Allocators!J483</f>
        <v>1.5841273583881843E-4</v>
      </c>
      <c r="I364" s="17">
        <f ca="1">+Allocators!K483</f>
        <v>1.2541656397461295E-5</v>
      </c>
      <c r="J364" s="17">
        <f ca="1">+Allocators!L483</f>
        <v>2.5709821825704707E-6</v>
      </c>
      <c r="K364" s="17">
        <f ca="1">+Allocators!M483</f>
        <v>3.7816672196177137E-5</v>
      </c>
      <c r="L364" s="17">
        <f ca="1">+Allocators!N483</f>
        <v>4.5193983666957173E-4</v>
      </c>
      <c r="M364" s="17">
        <f ca="1">+Allocators!O483</f>
        <v>3.1950031802356945E-3</v>
      </c>
      <c r="N364" s="17">
        <f ca="1">+Allocators!P483</f>
        <v>5.1203014441353215E-4</v>
      </c>
      <c r="O364" s="17">
        <f ca="1">+Allocators!Q483</f>
        <v>1.5393836584022555E-4</v>
      </c>
      <c r="P364" s="17">
        <f ca="1">+Allocators!R483</f>
        <v>3.6180952801961016E-6</v>
      </c>
      <c r="Q364" s="17">
        <f ca="1">+Allocators!S483</f>
        <v>3.5345862316430273E-6</v>
      </c>
      <c r="R364" s="17">
        <f ca="1">+Allocators!T483</f>
        <v>6.0820032087686353E-5</v>
      </c>
      <c r="S364" s="17">
        <f ca="1">+Allocators!U483</f>
        <v>1.5182671132525347E-5</v>
      </c>
    </row>
    <row r="365" spans="1:19">
      <c r="A365" s="23" t="str">
        <f>CONCATENATE(Allocators!A484," ",Allocators!B484)</f>
        <v>RB_GUP_EPIS CUSTOMER</v>
      </c>
      <c r="B365" s="17">
        <f ca="1">+Allocators!D484</f>
        <v>0.1737750590875711</v>
      </c>
      <c r="C365" s="17">
        <f ca="1">+Allocators!E484</f>
        <v>0.12599891257425985</v>
      </c>
      <c r="D365" s="17">
        <f ca="1">+Allocators!F484</f>
        <v>3.0719568786258943E-2</v>
      </c>
      <c r="E365" s="17">
        <f ca="1">+Allocators!G484</f>
        <v>2.4927101631411181E-4</v>
      </c>
      <c r="F365" s="17">
        <f ca="1">+Allocators!H484</f>
        <v>3.5361605002841068E-5</v>
      </c>
      <c r="G365" s="17">
        <f ca="1">+Allocators!I484</f>
        <v>5.1261608146694986E-4</v>
      </c>
      <c r="H365" s="17">
        <f ca="1">+Allocators!J484</f>
        <v>2.0895964397956614E-4</v>
      </c>
      <c r="I365" s="17">
        <f ca="1">+Allocators!K484</f>
        <v>1.0143121891933741E-4</v>
      </c>
      <c r="J365" s="17">
        <f ca="1">+Allocators!L484</f>
        <v>4.3445011600815213E-5</v>
      </c>
      <c r="K365" s="17">
        <f ca="1">+Allocators!M484</f>
        <v>7.3836730637426551E-6</v>
      </c>
      <c r="L365" s="17">
        <f ca="1">+Allocators!N484</f>
        <v>1.3007251591036617E-4</v>
      </c>
      <c r="M365" s="17">
        <f ca="1">+Allocators!O484</f>
        <v>2.6300100536384257E-4</v>
      </c>
      <c r="N365" s="17">
        <f ca="1">+Allocators!P484</f>
        <v>6.5170551331680154E-5</v>
      </c>
      <c r="O365" s="17">
        <f ca="1">+Allocators!Q484</f>
        <v>1.7349093845072145E-4</v>
      </c>
      <c r="P365" s="17">
        <f ca="1">+Allocators!R484</f>
        <v>2.6609244945198761E-6</v>
      </c>
      <c r="Q365" s="17">
        <f ca="1">+Allocators!S484</f>
        <v>1.029802849663484E-5</v>
      </c>
      <c r="R365" s="17">
        <f ca="1">+Allocators!T484</f>
        <v>1.3237690936159882E-2</v>
      </c>
      <c r="S365" s="17">
        <f ca="1">+Allocators!U484</f>
        <v>2.015724576497267E-3</v>
      </c>
    </row>
    <row r="366" spans="1:19">
      <c r="A366" s="23" t="str">
        <f>CONCATENATE(Allocators!A485," ",Allocators!B485)</f>
        <v>RB_GUP_EPIS TOTAL</v>
      </c>
      <c r="B366" s="17">
        <f ca="1">+Allocators!D485</f>
        <v>1</v>
      </c>
      <c r="C366" s="17">
        <f ca="1">+Allocators!E485</f>
        <v>0.58238892260612884</v>
      </c>
      <c r="D366" s="17">
        <f ca="1">+Allocators!F485</f>
        <v>0.14463856638688274</v>
      </c>
      <c r="E366" s="17">
        <f ca="1">+Allocators!G485</f>
        <v>1.4172468935257103E-3</v>
      </c>
      <c r="F366" s="17">
        <f ca="1">+Allocators!H485</f>
        <v>5.6163502025901675E-5</v>
      </c>
      <c r="G366" s="17">
        <f ca="1">+Allocators!I485</f>
        <v>4.7931057522192552E-2</v>
      </c>
      <c r="H366" s="17">
        <f ca="1">+Allocators!J485</f>
        <v>1.2295930566151187E-2</v>
      </c>
      <c r="I366" s="17">
        <f ca="1">+Allocators!K485</f>
        <v>7.854842206481042E-4</v>
      </c>
      <c r="J366" s="17">
        <f ca="1">+Allocators!L485</f>
        <v>1.5857123583944114E-4</v>
      </c>
      <c r="K366" s="17">
        <f ca="1">+Allocators!M485</f>
        <v>2.7216344836446956E-3</v>
      </c>
      <c r="L366" s="17">
        <f ca="1">+Allocators!N485</f>
        <v>2.8083267625341263E-2</v>
      </c>
      <c r="M366" s="17">
        <f ca="1">+Allocators!O485</f>
        <v>0.1320497289105621</v>
      </c>
      <c r="N366" s="17">
        <f ca="1">+Allocators!P485</f>
        <v>1.6811171330191804E-2</v>
      </c>
      <c r="O366" s="17">
        <f ca="1">+Allocators!Q485</f>
        <v>1.3077041017398722E-2</v>
      </c>
      <c r="P366" s="17">
        <f ca="1">+Allocators!R485</f>
        <v>2.8019439528405646E-4</v>
      </c>
      <c r="Q366" s="17">
        <f ca="1">+Allocators!S485</f>
        <v>2.3242543094590049E-4</v>
      </c>
      <c r="R366" s="17">
        <f ca="1">+Allocators!T485</f>
        <v>1.4694875262536433E-2</v>
      </c>
      <c r="S366" s="17">
        <f ca="1">+Allocators!U485</f>
        <v>2.3777186107006394E-3</v>
      </c>
    </row>
    <row r="367" spans="1:19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</row>
    <row r="368" spans="1:19">
      <c r="A368" s="23" t="str">
        <f>CONCATENATE(Allocators!A495," ",Allocators!B495)</f>
        <v>RB_GUP PRODUCTION</v>
      </c>
      <c r="B368" s="17">
        <f ca="1">Allocators!D495</f>
        <v>0.22140305510204783</v>
      </c>
      <c r="C368" s="17">
        <f ca="1">Allocators!E495</f>
        <v>0.10856341989671828</v>
      </c>
      <c r="D368" s="17">
        <f ca="1">Allocators!F495</f>
        <v>2.7462323872061233E-2</v>
      </c>
      <c r="E368" s="17">
        <f ca="1">Allocators!G495</f>
        <v>3.2107633704985715E-4</v>
      </c>
      <c r="F368" s="17">
        <f ca="1">Allocators!H495</f>
        <v>7.9098783857065814E-6</v>
      </c>
      <c r="G368" s="17">
        <f ca="1">Allocators!I495</f>
        <v>1.1490580854832176E-2</v>
      </c>
      <c r="H368" s="17">
        <f ca="1">Allocators!J495</f>
        <v>3.2724610188422459E-3</v>
      </c>
      <c r="I368" s="17">
        <f ca="1">Allocators!K495</f>
        <v>2.5896779699643904E-4</v>
      </c>
      <c r="J368" s="17">
        <f ca="1">Allocators!L495</f>
        <v>5.4663535788498795E-5</v>
      </c>
      <c r="K368" s="17">
        <f ca="1">Allocators!M495</f>
        <v>6.9024267932441213E-4</v>
      </c>
      <c r="L368" s="17">
        <f ca="1">Allocators!N495</f>
        <v>7.5248561152715197E-3</v>
      </c>
      <c r="M368" s="17">
        <f ca="1">Allocators!O495</f>
        <v>5.0255790821439883E-2</v>
      </c>
      <c r="N368" s="17">
        <f ca="1">Allocators!P495</f>
        <v>7.8841839665144912E-3</v>
      </c>
      <c r="O368" s="17">
        <f ca="1">Allocators!Q495</f>
        <v>3.1188561400294344E-3</v>
      </c>
      <c r="P368" s="17">
        <f ca="1">Allocators!R495</f>
        <v>7.5290327427026687E-5</v>
      </c>
      <c r="Q368" s="17">
        <f ca="1">Allocators!S495</f>
        <v>5.4376631708723324E-5</v>
      </c>
      <c r="R368" s="17">
        <f ca="1">Allocators!T495</f>
        <v>2.9484094727065237E-4</v>
      </c>
      <c r="S368" s="17">
        <f ca="1">Allocators!U495</f>
        <v>7.3214282387237638E-5</v>
      </c>
    </row>
    <row r="369" spans="1:19">
      <c r="A369" s="23" t="str">
        <f>CONCATENATE(Allocators!A496," ",Allocators!B496)</f>
        <v>RB_GUP BULKTRAN</v>
      </c>
      <c r="B369" s="17">
        <f ca="1">Allocators!D496</f>
        <v>0.23447807478645019</v>
      </c>
      <c r="C369" s="17">
        <f ca="1">Allocators!E496</f>
        <v>0.11497466319009281</v>
      </c>
      <c r="D369" s="17">
        <f ca="1">Allocators!F496</f>
        <v>2.9084119131576207E-2</v>
      </c>
      <c r="E369" s="17">
        <f ca="1">Allocators!G496</f>
        <v>3.4003759043088096E-4</v>
      </c>
      <c r="F369" s="17">
        <f ca="1">Allocators!H496</f>
        <v>8.3769984782756484E-6</v>
      </c>
      <c r="G369" s="17">
        <f ca="1">Allocators!I496</f>
        <v>1.2169160338719153E-2</v>
      </c>
      <c r="H369" s="17">
        <f ca="1">Allocators!J496</f>
        <v>3.4657171246266967E-3</v>
      </c>
      <c r="I369" s="17">
        <f ca="1">Allocators!K496</f>
        <v>2.7426121307777595E-4</v>
      </c>
      <c r="J369" s="17">
        <f ca="1">Allocators!L496</f>
        <v>5.7891706267556657E-5</v>
      </c>
      <c r="K369" s="17">
        <f ca="1">Allocators!M496</f>
        <v>7.3100515486939342E-4</v>
      </c>
      <c r="L369" s="17">
        <f ca="1">Allocators!N496</f>
        <v>7.9692386093799319E-3</v>
      </c>
      <c r="M369" s="17">
        <f ca="1">Allocators!O496</f>
        <v>5.3223660681874618E-2</v>
      </c>
      <c r="N369" s="17">
        <f ca="1">Allocators!P496</f>
        <v>8.3497866679321051E-3</v>
      </c>
      <c r="O369" s="17">
        <f ca="1">Allocators!Q496</f>
        <v>3.3030410664971759E-3</v>
      </c>
      <c r="P369" s="17">
        <f ca="1">Allocators!R496</f>
        <v>7.9736618887186287E-5</v>
      </c>
      <c r="Q369" s="17">
        <f ca="1">Allocators!S496</f>
        <v>5.7587858986663838E-5</v>
      </c>
      <c r="R369" s="17">
        <f ca="1">Allocators!T496</f>
        <v>3.1225286233006641E-4</v>
      </c>
      <c r="S369" s="17">
        <f ca="1">Allocators!U496</f>
        <v>7.7537972423724714E-5</v>
      </c>
    </row>
    <row r="370" spans="1:19">
      <c r="A370" s="23" t="str">
        <f>CONCATENATE(Allocators!A497," ",Allocators!B497)</f>
        <v>RB_GUP SUBTRAN</v>
      </c>
      <c r="B370" s="17">
        <f ca="1">Allocators!D497</f>
        <v>8.9887592186459628E-2</v>
      </c>
      <c r="C370" s="17">
        <f ca="1">Allocators!E497</f>
        <v>4.2687780000756619E-2</v>
      </c>
      <c r="D370" s="17">
        <f ca="1">Allocators!F497</f>
        <v>1.0927441790512398E-2</v>
      </c>
      <c r="E370" s="17">
        <f ca="1">Allocators!G497</f>
        <v>1.2733991198148178E-4</v>
      </c>
      <c r="F370" s="17">
        <f ca="1">Allocators!H497</f>
        <v>4.1747397133520519E-6</v>
      </c>
      <c r="G370" s="17">
        <f ca="1">Allocators!I497</f>
        <v>4.7627100414954536E-3</v>
      </c>
      <c r="H370" s="17">
        <f ca="1">Allocators!J497</f>
        <v>1.3499794072477402E-3</v>
      </c>
      <c r="I370" s="17">
        <f ca="1">Allocators!K497</f>
        <v>1.3828233525709066E-4</v>
      </c>
      <c r="J370" s="17">
        <f ca="1">Allocators!L497</f>
        <v>0</v>
      </c>
      <c r="K370" s="17">
        <f ca="1">Allocators!M497</f>
        <v>2.6673315221172869E-4</v>
      </c>
      <c r="L370" s="17">
        <f ca="1">Allocators!N497</f>
        <v>3.0828699121509861E-3</v>
      </c>
      <c r="M370" s="17">
        <f ca="1">Allocators!O497</f>
        <v>2.5112273221648097E-2</v>
      </c>
      <c r="N370" s="17">
        <f ca="1">Allocators!P497</f>
        <v>0</v>
      </c>
      <c r="O370" s="17">
        <f ca="1">Allocators!Q497</f>
        <v>1.2925725015062082E-3</v>
      </c>
      <c r="P370" s="17">
        <f ca="1">Allocators!R497</f>
        <v>3.0925658078062197E-5</v>
      </c>
      <c r="Q370" s="17">
        <f ca="1">Allocators!S497</f>
        <v>2.122525036482029E-5</v>
      </c>
      <c r="R370" s="17">
        <f ca="1">Allocators!T497</f>
        <v>6.6674858647688086E-5</v>
      </c>
      <c r="S370" s="17">
        <f ca="1">Allocators!U497</f>
        <v>1.6609404887918812E-5</v>
      </c>
    </row>
    <row r="371" spans="1:19">
      <c r="A371" s="23" t="str">
        <f>CONCATENATE(Allocators!A498," ",Allocators!B498)</f>
        <v>RB_GUP DISTPRI</v>
      </c>
      <c r="B371" s="17">
        <f ca="1">Allocators!D498</f>
        <v>0.1875227228971765</v>
      </c>
      <c r="C371" s="17">
        <f ca="1">Allocators!E498</f>
        <v>0.12460859698596188</v>
      </c>
      <c r="D371" s="17">
        <f ca="1">Allocators!F498</f>
        <v>3.1371663060564686E-2</v>
      </c>
      <c r="E371" s="17">
        <f ca="1">Allocators!G498</f>
        <v>3.6609606508530813E-4</v>
      </c>
      <c r="F371" s="17">
        <f ca="1">Allocators!H498</f>
        <v>0</v>
      </c>
      <c r="G371" s="17">
        <f ca="1">Allocators!I498</f>
        <v>1.352833010870747E-2</v>
      </c>
      <c r="H371" s="17">
        <f ca="1">Allocators!J498</f>
        <v>3.8404006356161204E-3</v>
      </c>
      <c r="I371" s="17">
        <f ca="1">Allocators!K498</f>
        <v>0</v>
      </c>
      <c r="J371" s="17">
        <f ca="1">Allocators!L498</f>
        <v>0</v>
      </c>
      <c r="K371" s="17">
        <f ca="1">Allocators!M498</f>
        <v>7.7157037361704178E-4</v>
      </c>
      <c r="L371" s="17">
        <f ca="1">Allocators!N498</f>
        <v>8.9242906359588842E-3</v>
      </c>
      <c r="M371" s="17">
        <f ca="1">Allocators!O498</f>
        <v>0</v>
      </c>
      <c r="N371" s="17">
        <f ca="1">Allocators!P498</f>
        <v>0</v>
      </c>
      <c r="O371" s="17">
        <f ca="1">Allocators!Q498</f>
        <v>3.6713608565438517E-3</v>
      </c>
      <c r="P371" s="17">
        <f ca="1">Allocators!R498</f>
        <v>8.7962771117065311E-5</v>
      </c>
      <c r="Q371" s="17">
        <f ca="1">Allocators!S498</f>
        <v>6.3164885567755215E-5</v>
      </c>
      <c r="R371" s="17">
        <f ca="1">Allocators!T498</f>
        <v>2.3154255917747399E-4</v>
      </c>
      <c r="S371" s="17">
        <f ca="1">Allocators!U498</f>
        <v>5.7743959258990518E-5</v>
      </c>
    </row>
    <row r="372" spans="1:19">
      <c r="A372" s="23" t="str">
        <f>CONCATENATE(Allocators!A499," ",Allocators!B499)</f>
        <v>RB_GUP DISTSEC</v>
      </c>
      <c r="B372" s="17">
        <f ca="1">Allocators!D499</f>
        <v>8.2938536671897142E-2</v>
      </c>
      <c r="C372" s="17">
        <f ca="1">Allocators!E499</f>
        <v>6.1922057622819125E-2</v>
      </c>
      <c r="D372" s="17">
        <f ca="1">Allocators!F499</f>
        <v>1.3900681389427943E-2</v>
      </c>
      <c r="E372" s="17">
        <f ca="1">Allocators!G499</f>
        <v>0</v>
      </c>
      <c r="F372" s="17">
        <f ca="1">Allocators!H499</f>
        <v>0</v>
      </c>
      <c r="G372" s="17">
        <f ca="1">Allocators!I499</f>
        <v>4.9001367321911621E-3</v>
      </c>
      <c r="H372" s="17">
        <f ca="1">Allocators!J499</f>
        <v>0</v>
      </c>
      <c r="I372" s="17">
        <f ca="1">Allocators!K499</f>
        <v>0</v>
      </c>
      <c r="J372" s="17">
        <f ca="1">Allocators!L499</f>
        <v>0</v>
      </c>
      <c r="K372" s="17">
        <f ca="1">Allocators!M499</f>
        <v>2.1688277836220011E-4</v>
      </c>
      <c r="L372" s="17">
        <f ca="1">Allocators!N499</f>
        <v>0</v>
      </c>
      <c r="M372" s="17">
        <f ca="1">Allocators!O499</f>
        <v>0</v>
      </c>
      <c r="N372" s="17">
        <f ca="1">Allocators!P499</f>
        <v>0</v>
      </c>
      <c r="O372" s="17">
        <f ca="1">Allocators!Q499</f>
        <v>1.3637811485311038E-3</v>
      </c>
      <c r="P372" s="17">
        <f ca="1">Allocators!R499</f>
        <v>0</v>
      </c>
      <c r="Q372" s="17">
        <f ca="1">Allocators!S499</f>
        <v>2.223818958965997E-5</v>
      </c>
      <c r="R372" s="17">
        <f ca="1">Allocators!T499</f>
        <v>4.9105306686298073E-4</v>
      </c>
      <c r="S372" s="17">
        <f ca="1">Allocators!U499</f>
        <v>1.2170574411297602E-4</v>
      </c>
    </row>
    <row r="373" spans="1:19">
      <c r="A373" s="23" t="str">
        <f>CONCATENATE(Allocators!A500," ",Allocators!B500)</f>
        <v>RB_GUP ENERGY</v>
      </c>
      <c r="B373" s="17">
        <f ca="1">Allocators!D500</f>
        <v>9.9949592683977514E-3</v>
      </c>
      <c r="C373" s="17">
        <f ca="1">Allocators!E500</f>
        <v>3.6334923355203106E-3</v>
      </c>
      <c r="D373" s="17">
        <f ca="1">Allocators!F500</f>
        <v>1.1727683564813594E-3</v>
      </c>
      <c r="E373" s="17">
        <f ca="1">Allocators!G500</f>
        <v>1.342597266407017E-5</v>
      </c>
      <c r="F373" s="17">
        <f ca="1">Allocators!H500</f>
        <v>3.4028044572632133E-7</v>
      </c>
      <c r="G373" s="17">
        <f ca="1">Allocators!I500</f>
        <v>5.6752336478018447E-4</v>
      </c>
      <c r="H373" s="17">
        <f ca="1">Allocators!J500</f>
        <v>1.5841273583881843E-4</v>
      </c>
      <c r="I373" s="17">
        <f ca="1">Allocators!K500</f>
        <v>1.2541656397461295E-5</v>
      </c>
      <c r="J373" s="17">
        <f ca="1">Allocators!L500</f>
        <v>2.5709821825704707E-6</v>
      </c>
      <c r="K373" s="17">
        <f ca="1">Allocators!M500</f>
        <v>3.7816672196177137E-5</v>
      </c>
      <c r="L373" s="17">
        <f ca="1">Allocators!N500</f>
        <v>4.5193983666957173E-4</v>
      </c>
      <c r="M373" s="17">
        <f ca="1">Allocators!O500</f>
        <v>3.1950031802356945E-3</v>
      </c>
      <c r="N373" s="17">
        <f ca="1">Allocators!P500</f>
        <v>5.1203014441353215E-4</v>
      </c>
      <c r="O373" s="17">
        <f ca="1">Allocators!Q500</f>
        <v>1.5393836584022555E-4</v>
      </c>
      <c r="P373" s="17">
        <f ca="1">Allocators!R500</f>
        <v>3.6180952801961016E-6</v>
      </c>
      <c r="Q373" s="17">
        <f ca="1">Allocators!S500</f>
        <v>3.5345862316430273E-6</v>
      </c>
      <c r="R373" s="17">
        <f ca="1">Allocators!T500</f>
        <v>6.0820032087686353E-5</v>
      </c>
      <c r="S373" s="17">
        <f ca="1">Allocators!U500</f>
        <v>1.5182671132525347E-5</v>
      </c>
    </row>
    <row r="374" spans="1:19">
      <c r="A374" s="23" t="str">
        <f>CONCATENATE(Allocators!A501," ",Allocators!B501)</f>
        <v>RB_GUP CUSTOMER</v>
      </c>
      <c r="B374" s="17">
        <f ca="1">Allocators!D501</f>
        <v>0.1737750590875711</v>
      </c>
      <c r="C374" s="17">
        <f ca="1">Allocators!E501</f>
        <v>0.12599891257425985</v>
      </c>
      <c r="D374" s="17">
        <f ca="1">Allocators!F501</f>
        <v>3.0719568786258943E-2</v>
      </c>
      <c r="E374" s="17">
        <f ca="1">Allocators!G501</f>
        <v>2.4927101631411181E-4</v>
      </c>
      <c r="F374" s="17">
        <f ca="1">Allocators!H501</f>
        <v>3.5361605002841068E-5</v>
      </c>
      <c r="G374" s="17">
        <f ca="1">Allocators!I501</f>
        <v>5.1261608146694986E-4</v>
      </c>
      <c r="H374" s="17">
        <f ca="1">Allocators!J501</f>
        <v>2.0895964397956614E-4</v>
      </c>
      <c r="I374" s="17">
        <f ca="1">Allocators!K501</f>
        <v>1.0143121891933741E-4</v>
      </c>
      <c r="J374" s="17">
        <f ca="1">Allocators!L501</f>
        <v>4.3445011600815213E-5</v>
      </c>
      <c r="K374" s="17">
        <f ca="1">Allocators!M501</f>
        <v>7.3836730637426551E-6</v>
      </c>
      <c r="L374" s="17">
        <f ca="1">Allocators!N501</f>
        <v>1.3007251591036617E-4</v>
      </c>
      <c r="M374" s="17">
        <f ca="1">Allocators!O501</f>
        <v>2.6300100536384257E-4</v>
      </c>
      <c r="N374" s="17">
        <f ca="1">Allocators!P501</f>
        <v>6.5170551331680154E-5</v>
      </c>
      <c r="O374" s="17">
        <f ca="1">Allocators!Q501</f>
        <v>1.7349093845072145E-4</v>
      </c>
      <c r="P374" s="17">
        <f ca="1">Allocators!R501</f>
        <v>2.6609244945198761E-6</v>
      </c>
      <c r="Q374" s="17">
        <f ca="1">Allocators!S501</f>
        <v>1.029802849663484E-5</v>
      </c>
      <c r="R374" s="17">
        <f ca="1">Allocators!T501</f>
        <v>1.3237690936159882E-2</v>
      </c>
      <c r="S374" s="17">
        <f ca="1">Allocators!U501</f>
        <v>2.015724576497267E-3</v>
      </c>
    </row>
    <row r="375" spans="1:19">
      <c r="A375" s="23" t="str">
        <f>CONCATENATE(Allocators!A502," ",Allocators!B502)</f>
        <v>RB_GUP TOTAL</v>
      </c>
      <c r="B375" s="17">
        <f ca="1">Allocators!D502</f>
        <v>1</v>
      </c>
      <c r="C375" s="17">
        <f ca="1">Allocators!E502</f>
        <v>0.58238892260612884</v>
      </c>
      <c r="D375" s="17">
        <f ca="1">Allocators!F502</f>
        <v>0.14463856638688277</v>
      </c>
      <c r="E375" s="17">
        <f ca="1">Allocators!G502</f>
        <v>1.4172468935257101E-3</v>
      </c>
      <c r="F375" s="17">
        <f ca="1">Allocators!H502</f>
        <v>5.6163502025901669E-5</v>
      </c>
      <c r="G375" s="17">
        <f ca="1">Allocators!I502</f>
        <v>4.7931057522192552E-2</v>
      </c>
      <c r="H375" s="17">
        <f ca="1">Allocators!J502</f>
        <v>1.2295930566151187E-2</v>
      </c>
      <c r="I375" s="17">
        <f ca="1">Allocators!K502</f>
        <v>7.8548422064810431E-4</v>
      </c>
      <c r="J375" s="17">
        <f ca="1">Allocators!L502</f>
        <v>1.5857123583944114E-4</v>
      </c>
      <c r="K375" s="17">
        <f ca="1">Allocators!M502</f>
        <v>2.721634483644696E-3</v>
      </c>
      <c r="L375" s="17">
        <f ca="1">Allocators!N502</f>
        <v>2.808326762534126E-2</v>
      </c>
      <c r="M375" s="17">
        <f ca="1">Allocators!O502</f>
        <v>0.13204972891056213</v>
      </c>
      <c r="N375" s="17">
        <f ca="1">Allocators!P502</f>
        <v>1.6811171330191811E-2</v>
      </c>
      <c r="O375" s="17">
        <f ca="1">Allocators!Q502</f>
        <v>1.3077041017398721E-2</v>
      </c>
      <c r="P375" s="17">
        <f ca="1">Allocators!R502</f>
        <v>2.8019439528405646E-4</v>
      </c>
      <c r="Q375" s="17">
        <f ca="1">Allocators!S502</f>
        <v>2.3242543094590052E-4</v>
      </c>
      <c r="R375" s="17">
        <f ca="1">Allocators!T502</f>
        <v>1.469487526253643E-2</v>
      </c>
      <c r="S375" s="17">
        <f ca="1">Allocators!U502</f>
        <v>2.3777186107006403E-3</v>
      </c>
    </row>
    <row r="376" spans="1:19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</row>
    <row r="377" spans="1:19">
      <c r="A377" s="23" t="str">
        <f>CONCATENATE(Allocators!A804," ",Allocators!B804)</f>
        <v>REV_RENT PRODUCTION</v>
      </c>
      <c r="B377" s="17">
        <f ca="1">+Allocators!D804</f>
        <v>0.26113628085631663</v>
      </c>
      <c r="C377" s="17">
        <f ca="1">+Allocators!E804</f>
        <v>0.12804632571942065</v>
      </c>
      <c r="D377" s="17">
        <f ca="1">+Allocators!F804</f>
        <v>3.2390741475163048E-2</v>
      </c>
      <c r="E377" s="17">
        <f ca="1">+Allocators!G804</f>
        <v>3.7869703509521883E-4</v>
      </c>
      <c r="F377" s="17">
        <f ca="1">+Allocators!H804</f>
        <v>9.3293935023486357E-6</v>
      </c>
      <c r="G377" s="17">
        <f ca="1">+Allocators!I804</f>
        <v>1.355269261269519E-2</v>
      </c>
      <c r="H377" s="17">
        <f ca="1">+Allocators!J804</f>
        <v>3.8597403243322836E-3</v>
      </c>
      <c r="I377" s="17">
        <f ca="1">+Allocators!K804</f>
        <v>3.054424309458329E-4</v>
      </c>
      <c r="J377" s="17">
        <f ca="1">+Allocators!L804</f>
        <v>6.4473511567784598E-5</v>
      </c>
      <c r="K377" s="17">
        <f ca="1">+Allocators!M804</f>
        <v>8.1411435846717446E-4</v>
      </c>
      <c r="L377" s="17">
        <f ca="1">+Allocators!N804</f>
        <v>8.8752747292272574E-3</v>
      </c>
      <c r="M377" s="17">
        <f ca="1">+Allocators!O804</f>
        <v>5.9274748040649042E-2</v>
      </c>
      <c r="N377" s="17">
        <f ca="1">+Allocators!P804</f>
        <v>9.2990879355916954E-3</v>
      </c>
      <c r="O377" s="17">
        <f ca="1">+Allocators!Q804</f>
        <v>3.6785693519801872E-3</v>
      </c>
      <c r="P377" s="17">
        <f ca="1">+Allocators!R804</f>
        <v>8.8802008986217594E-5</v>
      </c>
      <c r="Q377" s="17">
        <f ca="1">+Allocators!S804</f>
        <v>6.4135119379291386E-5</v>
      </c>
      <c r="R377" s="17">
        <f ca="1">+Allocators!T804</f>
        <v>3.4775341459910756E-4</v>
      </c>
      <c r="S377" s="17">
        <f ca="1">+Allocators!U804</f>
        <v>8.63533947142472E-5</v>
      </c>
    </row>
    <row r="378" spans="1:19">
      <c r="A378" s="23" t="str">
        <f>CONCATENATE(Allocators!A805," ",Allocators!B805)</f>
        <v>REV_RENT BULKTRAN</v>
      </c>
      <c r="B378" s="17">
        <f ca="1">+Allocators!D805</f>
        <v>4.6364010698473478E-2</v>
      </c>
      <c r="C378" s="17">
        <f ca="1">+Allocators!E805</f>
        <v>2.2734264255000147E-2</v>
      </c>
      <c r="D378" s="17">
        <f ca="1">+Allocators!F805</f>
        <v>5.7508848611972632E-3</v>
      </c>
      <c r="E378" s="17">
        <f ca="1">+Allocators!G805</f>
        <v>6.7236591288882187E-5</v>
      </c>
      <c r="F378" s="17">
        <f ca="1">+Allocators!H805</f>
        <v>1.6564075230555933E-6</v>
      </c>
      <c r="G378" s="17">
        <f ca="1">+Allocators!I805</f>
        <v>2.406242377457536E-3</v>
      </c>
      <c r="H378" s="17">
        <f ca="1">+Allocators!J805</f>
        <v>6.8528601657283968E-4</v>
      </c>
      <c r="I378" s="17">
        <f ca="1">+Allocators!K805</f>
        <v>5.4230442777625214E-5</v>
      </c>
      <c r="J378" s="17">
        <f ca="1">+Allocators!L805</f>
        <v>1.1447090271388506E-5</v>
      </c>
      <c r="K378" s="17">
        <f ca="1">+Allocators!M805</f>
        <v>1.4454370990494992E-4</v>
      </c>
      <c r="L378" s="17">
        <f ca="1">+Allocators!N805</f>
        <v>1.5757800147433254E-3</v>
      </c>
      <c r="M378" s="17">
        <f ca="1">+Allocators!O805</f>
        <v>1.0524064458963884E-2</v>
      </c>
      <c r="N378" s="17">
        <f ca="1">+Allocators!P805</f>
        <v>1.651026855088911E-3</v>
      </c>
      <c r="O378" s="17">
        <f ca="1">+Allocators!Q805</f>
        <v>6.5311962103086114E-4</v>
      </c>
      <c r="P378" s="17">
        <f ca="1">+Allocators!R805</f>
        <v>1.5766546422357612E-5</v>
      </c>
      <c r="Q378" s="17">
        <f ca="1">+Allocators!S805</f>
        <v>1.1387009692021553E-5</v>
      </c>
      <c r="R378" s="17">
        <f ca="1">+Allocators!T805</f>
        <v>6.174263867905469E-5</v>
      </c>
      <c r="S378" s="17">
        <f ca="1">+Allocators!U805</f>
        <v>1.5331801859366239E-5</v>
      </c>
    </row>
    <row r="379" spans="1:19">
      <c r="A379" s="23" t="str">
        <f>CONCATENATE(Allocators!A806," ",Allocators!B806)</f>
        <v>REV_RENT SUBTRAN</v>
      </c>
      <c r="B379" s="17">
        <f ca="1">+Allocators!D806</f>
        <v>1.7780995801904873E-2</v>
      </c>
      <c r="C379" s="17">
        <f ca="1">+Allocators!E806</f>
        <v>8.444227045392258E-3</v>
      </c>
      <c r="D379" s="17">
        <f ca="1">+Allocators!F806</f>
        <v>2.1615975228217272E-3</v>
      </c>
      <c r="E379" s="17">
        <f ca="1">+Allocators!G806</f>
        <v>2.5189577173908763E-5</v>
      </c>
      <c r="F379" s="17">
        <f ca="1">+Allocators!H806</f>
        <v>8.2582064455766227E-7</v>
      </c>
      <c r="G379" s="17">
        <f ca="1">+Allocators!I806</f>
        <v>9.4212922154875156E-4</v>
      </c>
      <c r="H379" s="17">
        <f ca="1">+Allocators!J806</f>
        <v>2.6704440055683214E-4</v>
      </c>
      <c r="I379" s="17">
        <f ca="1">+Allocators!K806</f>
        <v>2.7354138239496818E-5</v>
      </c>
      <c r="J379" s="17">
        <f ca="1">+Allocators!L806</f>
        <v>0</v>
      </c>
      <c r="K379" s="17">
        <f ca="1">+Allocators!M806</f>
        <v>5.276346761928325E-5</v>
      </c>
      <c r="L379" s="17">
        <f ca="1">+Allocators!N806</f>
        <v>6.0983385617968417E-4</v>
      </c>
      <c r="M379" s="17">
        <f ca="1">+Allocators!O806</f>
        <v>4.9675512923314834E-3</v>
      </c>
      <c r="N379" s="17">
        <f ca="1">+Allocators!P806</f>
        <v>0</v>
      </c>
      <c r="O379" s="17">
        <f ca="1">+Allocators!Q806</f>
        <v>2.5568852901592889E-4</v>
      </c>
      <c r="P379" s="17">
        <f ca="1">+Allocators!R806</f>
        <v>6.117518370238454E-6</v>
      </c>
      <c r="Q379" s="17">
        <f ca="1">+Allocators!S806</f>
        <v>4.1986449792577789E-6</v>
      </c>
      <c r="R379" s="17">
        <f ca="1">+Allocators!T806</f>
        <v>1.3189199453111272E-5</v>
      </c>
      <c r="S379" s="17">
        <f ca="1">+Allocators!U806</f>
        <v>3.2855675783549405E-6</v>
      </c>
    </row>
    <row r="380" spans="1:19">
      <c r="A380" s="23" t="str">
        <f>CONCATENATE(Allocators!A807," ",Allocators!B807)</f>
        <v>REV_RENT DISTPRI</v>
      </c>
      <c r="B380" s="17">
        <f ca="1">+Allocators!D807</f>
        <v>0.27128614855110894</v>
      </c>
      <c r="C380" s="17">
        <f ca="1">+Allocators!E807</f>
        <v>0.18026928059920946</v>
      </c>
      <c r="D380" s="17">
        <f ca="1">+Allocators!F807</f>
        <v>4.5384887302486104E-2</v>
      </c>
      <c r="E380" s="17">
        <f ca="1">+Allocators!G807</f>
        <v>5.2962536999405269E-4</v>
      </c>
      <c r="F380" s="17">
        <f ca="1">+Allocators!H807</f>
        <v>0</v>
      </c>
      <c r="G380" s="17">
        <f ca="1">+Allocators!I807</f>
        <v>1.9571220568995445E-2</v>
      </c>
      <c r="H380" s="17">
        <f ca="1">+Allocators!J807</f>
        <v>5.5558466794490783E-3</v>
      </c>
      <c r="I380" s="17">
        <f ca="1">+Allocators!K807</f>
        <v>0</v>
      </c>
      <c r="J380" s="17">
        <f ca="1">+Allocators!L807</f>
        <v>0</v>
      </c>
      <c r="K380" s="17">
        <f ca="1">+Allocators!M807</f>
        <v>1.1162186201268038E-3</v>
      </c>
      <c r="L380" s="17">
        <f ca="1">+Allocators!N807</f>
        <v>1.2910629697434202E-2</v>
      </c>
      <c r="M380" s="17">
        <f ca="1">+Allocators!O807</f>
        <v>0</v>
      </c>
      <c r="N380" s="17">
        <f ca="1">+Allocators!P807</f>
        <v>0</v>
      </c>
      <c r="O380" s="17">
        <f ca="1">+Allocators!Q807</f>
        <v>5.3112995125353859E-3</v>
      </c>
      <c r="P380" s="17">
        <f ca="1">+Allocators!R807</f>
        <v>1.2725434562570911E-4</v>
      </c>
      <c r="Q380" s="17">
        <f ca="1">+Allocators!S807</f>
        <v>9.1379637969227909E-5</v>
      </c>
      <c r="R380" s="17">
        <f ca="1">+Allocators!T807</f>
        <v>3.3496894741319862E-4</v>
      </c>
      <c r="S380" s="17">
        <f ca="1">+Allocators!U807</f>
        <v>8.3537269870240057E-5</v>
      </c>
    </row>
    <row r="381" spans="1:19">
      <c r="A381" s="23" t="str">
        <f>CONCATENATE(Allocators!A808," ",Allocators!B808)</f>
        <v>REV_RENT DISTSEC</v>
      </c>
      <c r="B381" s="17">
        <f ca="1">+Allocators!D808</f>
        <v>0.11618343760689849</v>
      </c>
      <c r="C381" s="17">
        <f ca="1">+Allocators!E808</f>
        <v>8.6742759240763148E-2</v>
      </c>
      <c r="D381" s="17">
        <f ca="1">+Allocators!F808</f>
        <v>1.9472599996440638E-2</v>
      </c>
      <c r="E381" s="17">
        <f ca="1">+Allocators!G808</f>
        <v>0</v>
      </c>
      <c r="F381" s="17">
        <f ca="1">+Allocators!H808</f>
        <v>0</v>
      </c>
      <c r="G381" s="17">
        <f ca="1">+Allocators!I808</f>
        <v>6.8642967809041363E-3</v>
      </c>
      <c r="H381" s="17">
        <f ca="1">+Allocators!J808</f>
        <v>0</v>
      </c>
      <c r="I381" s="17">
        <f ca="1">+Allocators!K808</f>
        <v>0</v>
      </c>
      <c r="J381" s="17">
        <f ca="1">+Allocators!L808</f>
        <v>0</v>
      </c>
      <c r="K381" s="17">
        <f ca="1">+Allocators!M808</f>
        <v>3.0381759504075762E-4</v>
      </c>
      <c r="L381" s="17">
        <f ca="1">+Allocators!N808</f>
        <v>0</v>
      </c>
      <c r="M381" s="17">
        <f ca="1">+Allocators!O808</f>
        <v>0</v>
      </c>
      <c r="N381" s="17">
        <f ca="1">+Allocators!P808</f>
        <v>0</v>
      </c>
      <c r="O381" s="17">
        <f ca="1">+Allocators!Q808</f>
        <v>1.9104361897129604E-3</v>
      </c>
      <c r="P381" s="17">
        <f ca="1">+Allocators!R808</f>
        <v>0</v>
      </c>
      <c r="Q381" s="17">
        <f ca="1">+Allocators!S808</f>
        <v>3.1152096677347106E-5</v>
      </c>
      <c r="R381" s="17">
        <f ca="1">+Allocators!T808</f>
        <v>6.8788570000033304E-4</v>
      </c>
      <c r="S381" s="17">
        <f ca="1">+Allocators!U808</f>
        <v>1.704900073591768E-4</v>
      </c>
    </row>
    <row r="382" spans="1:19">
      <c r="A382" s="23" t="str">
        <f>CONCATENATE(Allocators!A809," ",Allocators!B809)</f>
        <v>REV_RENT ENERGY</v>
      </c>
      <c r="B382" s="17">
        <f ca="1">+Allocators!D809</f>
        <v>2.6248011629999589E-4</v>
      </c>
      <c r="C382" s="17">
        <f ca="1">+Allocators!E809</f>
        <v>9.5420047765277307E-5</v>
      </c>
      <c r="D382" s="17">
        <f ca="1">+Allocators!F809</f>
        <v>3.0798362087925634E-5</v>
      </c>
      <c r="E382" s="17">
        <f ca="1">+Allocators!G809</f>
        <v>3.5258281416394682E-7</v>
      </c>
      <c r="F382" s="17">
        <f ca="1">+Allocators!H809</f>
        <v>8.9361895902130345E-9</v>
      </c>
      <c r="G382" s="17">
        <f ca="1">+Allocators!I809</f>
        <v>1.4903872521168112E-5</v>
      </c>
      <c r="H382" s="17">
        <f ca="1">+Allocators!J809</f>
        <v>4.1601163356255599E-6</v>
      </c>
      <c r="I382" s="17">
        <f ca="1">+Allocators!K809</f>
        <v>3.2935956429644791E-7</v>
      </c>
      <c r="J382" s="17">
        <f ca="1">+Allocators!L809</f>
        <v>6.751720383894008E-8</v>
      </c>
      <c r="K382" s="17">
        <f ca="1">+Allocators!M809</f>
        <v>9.93113053248351E-7</v>
      </c>
      <c r="L382" s="17">
        <f ca="1">+Allocators!N809</f>
        <v>1.1868504683626051E-5</v>
      </c>
      <c r="M382" s="17">
        <f ca="1">+Allocators!O809</f>
        <v>8.3904774777692322E-5</v>
      </c>
      <c r="N382" s="17">
        <f ca="1">+Allocators!P809</f>
        <v>1.3446551231049922E-5</v>
      </c>
      <c r="O382" s="17">
        <f ca="1">+Allocators!Q809</f>
        <v>4.042613789986059E-6</v>
      </c>
      <c r="P382" s="17">
        <f ca="1">+Allocators!R809</f>
        <v>9.5015701858140523E-8</v>
      </c>
      <c r="Q382" s="17">
        <f ca="1">+Allocators!S809</f>
        <v>9.282264992188916E-8</v>
      </c>
      <c r="R382" s="17">
        <f ca="1">+Allocators!T809</f>
        <v>1.5972100202770033E-6</v>
      </c>
      <c r="S382" s="17">
        <f ca="1">+Allocators!U809</f>
        <v>3.9871591044999679E-7</v>
      </c>
    </row>
    <row r="383" spans="1:19">
      <c r="A383" s="23" t="str">
        <f>CONCATENATE(Allocators!A810," ",Allocators!B810)</f>
        <v>REV_RENT CUSTOMER</v>
      </c>
      <c r="B383" s="17">
        <f ca="1">+Allocators!D810</f>
        <v>0.28698664636899746</v>
      </c>
      <c r="C383" s="17">
        <f ca="1">+Allocators!E810</f>
        <v>0.22715517444468758</v>
      </c>
      <c r="D383" s="17">
        <f ca="1">+Allocators!F810</f>
        <v>5.3999805847447568E-2</v>
      </c>
      <c r="E383" s="17">
        <f ca="1">+Allocators!G810</f>
        <v>1.693363431643212E-4</v>
      </c>
      <c r="F383" s="17">
        <f ca="1">+Allocators!H810</f>
        <v>9.2284958374742951E-6</v>
      </c>
      <c r="G383" s="17">
        <f ca="1">+Allocators!I810</f>
        <v>6.7704814645663618E-4</v>
      </c>
      <c r="H383" s="17">
        <f ca="1">+Allocators!J810</f>
        <v>1.4389735218683591E-4</v>
      </c>
      <c r="I383" s="17">
        <f ca="1">+Allocators!K810</f>
        <v>2.6478571600450806E-5</v>
      </c>
      <c r="J383" s="17">
        <f ca="1">+Allocators!L810</f>
        <v>1.1347075034884584E-5</v>
      </c>
      <c r="K383" s="17">
        <f ca="1">+Allocators!M810</f>
        <v>9.388230407644853E-6</v>
      </c>
      <c r="L383" s="17">
        <f ca="1">+Allocators!N810</f>
        <v>8.458377322453304E-5</v>
      </c>
      <c r="M383" s="17">
        <f ca="1">+Allocators!O810</f>
        <v>6.8659392890484165E-5</v>
      </c>
      <c r="N383" s="17">
        <f ca="1">+Allocators!P810</f>
        <v>1.7020785973385513E-5</v>
      </c>
      <c r="O383" s="17">
        <f ca="1">+Allocators!Q810</f>
        <v>2.3484724700126712E-4</v>
      </c>
      <c r="P383" s="17">
        <f ca="1">+Allocators!R810</f>
        <v>2.1836098057419378E-6</v>
      </c>
      <c r="Q383" s="17">
        <f ca="1">+Allocators!S810</f>
        <v>1.4631224567627028E-5</v>
      </c>
      <c r="R383" s="17">
        <f ca="1">+Allocators!T810</f>
        <v>3.7206454673823753E-3</v>
      </c>
      <c r="S383" s="17">
        <f ca="1">+Allocators!U810</f>
        <v>6.4237036132863614E-4</v>
      </c>
    </row>
    <row r="384" spans="1:19">
      <c r="A384" s="23" t="str">
        <f>CONCATENATE(Allocators!A811," ",Allocators!B811)</f>
        <v>REV_RENT TOTAL</v>
      </c>
      <c r="B384" s="17">
        <f ca="1">+Allocators!D811</f>
        <v>1</v>
      </c>
      <c r="C384" s="17">
        <f ca="1">+Allocators!E811</f>
        <v>0.6534874513522384</v>
      </c>
      <c r="D384" s="17">
        <f ca="1">+Allocators!F811</f>
        <v>0.1591913153676443</v>
      </c>
      <c r="E384" s="17">
        <f ca="1">+Allocators!G811</f>
        <v>1.1704374995305474E-3</v>
      </c>
      <c r="F384" s="17">
        <f ca="1">+Allocators!H811</f>
        <v>2.10490536970264E-5</v>
      </c>
      <c r="G384" s="17">
        <f ca="1">+Allocators!I811</f>
        <v>4.4028533580578857E-2</v>
      </c>
      <c r="H384" s="17">
        <f ca="1">+Allocators!J811</f>
        <v>1.0515974889433496E-2</v>
      </c>
      <c r="I384" s="17">
        <f ca="1">+Allocators!K811</f>
        <v>4.1383494312770221E-4</v>
      </c>
      <c r="J384" s="17">
        <f ca="1">+Allocators!L811</f>
        <v>8.733519407789662E-5</v>
      </c>
      <c r="K384" s="17">
        <f ca="1">+Allocators!M811</f>
        <v>2.4418390946198622E-3</v>
      </c>
      <c r="L384" s="17">
        <f ca="1">+Allocators!N811</f>
        <v>2.406797057549263E-2</v>
      </c>
      <c r="M384" s="17">
        <f ca="1">+Allocators!O811</f>
        <v>7.4918927959612594E-2</v>
      </c>
      <c r="N384" s="17">
        <f ca="1">+Allocators!P811</f>
        <v>1.0980582127885042E-2</v>
      </c>
      <c r="O384" s="17">
        <f ca="1">+Allocators!Q811</f>
        <v>1.2048003065066575E-2</v>
      </c>
      <c r="P384" s="17">
        <f ca="1">+Allocators!R811</f>
        <v>2.4021904491212275E-4</v>
      </c>
      <c r="Q384" s="17">
        <f ca="1">+Allocators!S811</f>
        <v>2.1697655591469467E-4</v>
      </c>
      <c r="R384" s="17">
        <f ca="1">+Allocators!T811</f>
        <v>5.167782577547457E-3</v>
      </c>
      <c r="S384" s="17">
        <f ca="1">+Allocators!U811</f>
        <v>1.0017671186204713E-3</v>
      </c>
    </row>
    <row r="385" spans="1:21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</row>
    <row r="386" spans="1:21">
      <c r="A386" s="23" t="str">
        <f>CONCATENATE(Allocators!A821," ",Allocators!B821)</f>
        <v>REV PRODUCTION</v>
      </c>
      <c r="B386" s="17">
        <f ca="1">+Allocators!D821</f>
        <v>0.27705979173335088</v>
      </c>
      <c r="C386" s="17">
        <f ca="1">+Allocators!E821</f>
        <v>0.12849384768675995</v>
      </c>
      <c r="D386" s="17">
        <f ca="1">+Allocators!F821</f>
        <v>3.8138466548554226E-2</v>
      </c>
      <c r="E386" s="17">
        <f ca="1">+Allocators!G821</f>
        <v>4.0712187120953819E-4</v>
      </c>
      <c r="F386" s="17">
        <f ca="1">+Allocators!H821</f>
        <v>6.6771686062521812E-6</v>
      </c>
      <c r="G386" s="17">
        <f ca="1">+Allocators!I821</f>
        <v>1.6697762059621344E-2</v>
      </c>
      <c r="H386" s="17">
        <f ca="1">+Allocators!J821</f>
        <v>5.1888026581532005E-3</v>
      </c>
      <c r="I386" s="17">
        <f ca="1">+Allocators!K821</f>
        <v>3.4643623628783179E-4</v>
      </c>
      <c r="J386" s="17">
        <f ca="1">+Allocators!L821</f>
        <v>3.8292909415395336E-4</v>
      </c>
      <c r="K386" s="17">
        <f ca="1">+Allocators!M821</f>
        <v>9.3503108860776545E-4</v>
      </c>
      <c r="L386" s="17">
        <f ca="1">+Allocators!N821</f>
        <v>1.0981270604326564E-2</v>
      </c>
      <c r="M386" s="17">
        <f ca="1">+Allocators!O821</f>
        <v>6.0495010882253092E-2</v>
      </c>
      <c r="N386" s="17">
        <f ca="1">+Allocators!P821</f>
        <v>9.3419101973540985E-3</v>
      </c>
      <c r="O386" s="17">
        <f ca="1">+Allocators!Q821</f>
        <v>4.8611499717296945E-3</v>
      </c>
      <c r="P386" s="17">
        <f ca="1">+Allocators!R821</f>
        <v>1.1467882922923168E-4</v>
      </c>
      <c r="Q386" s="17">
        <f ca="1">+Allocators!S821</f>
        <v>8.6198154764624744E-5</v>
      </c>
      <c r="R386" s="17">
        <f ca="1">+Allocators!T821</f>
        <v>4.5922730934264171E-4</v>
      </c>
      <c r="S386" s="17">
        <f ca="1">+Allocators!U821</f>
        <v>1.2327137239687242E-4</v>
      </c>
    </row>
    <row r="387" spans="1:21">
      <c r="A387" s="23" t="str">
        <f>CONCATENATE(Allocators!A822," ",Allocators!B822)</f>
        <v>REV BULKTRAN</v>
      </c>
      <c r="B387" s="17">
        <f ca="1">+Allocators!D822</f>
        <v>8.1656366009085601E-2</v>
      </c>
      <c r="C387" s="17">
        <f ca="1">+Allocators!E822</f>
        <v>3.058932563204432E-2</v>
      </c>
      <c r="D387" s="17">
        <f ca="1">+Allocators!F822</f>
        <v>1.503211903187227E-2</v>
      </c>
      <c r="E387" s="17">
        <f ca="1">+Allocators!G822</f>
        <v>2.2945655619160973E-4</v>
      </c>
      <c r="F387" s="17">
        <f ca="1">+Allocators!H822</f>
        <v>7.6177215387608718E-6</v>
      </c>
      <c r="G387" s="17">
        <f ca="1">+Allocators!I822</f>
        <v>7.4548461232284025E-3</v>
      </c>
      <c r="H387" s="17">
        <f ca="1">+Allocators!J822</f>
        <v>2.5698563470392746E-3</v>
      </c>
      <c r="I387" s="17">
        <f ca="1">+Allocators!K822</f>
        <v>1.4391427939634808E-4</v>
      </c>
      <c r="J387" s="17">
        <f ca="1">+Allocators!L822</f>
        <v>-6.7448133247515103E-4</v>
      </c>
      <c r="K387" s="17">
        <f ca="1">+Allocators!M822</f>
        <v>3.2783352207924282E-4</v>
      </c>
      <c r="L387" s="17">
        <f ca="1">+Allocators!N822</f>
        <v>4.6165914317601586E-3</v>
      </c>
      <c r="M387" s="17">
        <f ca="1">+Allocators!O822</f>
        <v>1.6489013501667878E-2</v>
      </c>
      <c r="N387" s="17">
        <f ca="1">+Allocators!P822</f>
        <v>2.037585776224122E-3</v>
      </c>
      <c r="O387" s="17">
        <f ca="1">+Allocators!Q822</f>
        <v>2.4509723742434193E-3</v>
      </c>
      <c r="P387" s="17">
        <f ca="1">+Allocators!R822</f>
        <v>5.2492704275443646E-5</v>
      </c>
      <c r="Q387" s="17">
        <f ca="1">+Allocators!S822</f>
        <v>4.170580604053056E-5</v>
      </c>
      <c r="R387" s="17">
        <f ca="1">+Allocators!T822</f>
        <v>2.2220519279426881E-4</v>
      </c>
      <c r="S387" s="17">
        <f ca="1">+Allocators!U822</f>
        <v>6.5311341164690871E-5</v>
      </c>
    </row>
    <row r="388" spans="1:21">
      <c r="A388" s="23" t="str">
        <f>CONCATENATE(Allocators!A823," ",Allocators!B823)</f>
        <v>REV SUBTRAN</v>
      </c>
      <c r="B388" s="17">
        <f ca="1">+Allocators!D823</f>
        <v>3.2105229277268353E-2</v>
      </c>
      <c r="C388" s="17">
        <f ca="1">+Allocators!E823</f>
        <v>1.1586699305247937E-2</v>
      </c>
      <c r="D388" s="17">
        <f ca="1">+Allocators!F823</f>
        <v>5.6356822677350376E-3</v>
      </c>
      <c r="E388" s="17">
        <f ca="1">+Allocators!G823</f>
        <v>8.5161301212384753E-5</v>
      </c>
      <c r="F388" s="17">
        <f ca="1">+Allocators!H823</f>
        <v>3.686190256314523E-6</v>
      </c>
      <c r="G388" s="17">
        <f ca="1">+Allocators!I823</f>
        <v>2.9006984108607896E-3</v>
      </c>
      <c r="H388" s="17">
        <f ca="1">+Allocators!J823</f>
        <v>9.9114751868937092E-4</v>
      </c>
      <c r="I388" s="17">
        <f ca="1">+Allocators!K823</f>
        <v>7.2268750923845586E-5</v>
      </c>
      <c r="J388" s="17">
        <f ca="1">+Allocators!L823</f>
        <v>0</v>
      </c>
      <c r="K388" s="17">
        <f ca="1">+Allocators!M823</f>
        <v>1.1978313408857296E-4</v>
      </c>
      <c r="L388" s="17">
        <f ca="1">+Allocators!N823</f>
        <v>1.777344323753476E-3</v>
      </c>
      <c r="M388" s="17">
        <f ca="1">+Allocators!O823</f>
        <v>7.8860361445527802E-3</v>
      </c>
      <c r="N388" s="17">
        <f ca="1">+Allocators!P823</f>
        <v>0</v>
      </c>
      <c r="O388" s="17">
        <f ca="1">+Allocators!Q823</f>
        <v>9.5038624642524501E-4</v>
      </c>
      <c r="P388" s="17">
        <f ca="1">+Allocators!R823</f>
        <v>2.0216127625409855E-5</v>
      </c>
      <c r="Q388" s="17">
        <f ca="1">+Allocators!S823</f>
        <v>1.5237917471997462E-5</v>
      </c>
      <c r="R388" s="17">
        <f ca="1">+Allocators!T823</f>
        <v>4.7045705641743301E-5</v>
      </c>
      <c r="S388" s="17">
        <f ca="1">+Allocators!U823</f>
        <v>1.3835932783449669E-5</v>
      </c>
    </row>
    <row r="389" spans="1:21">
      <c r="A389" s="23" t="str">
        <f>CONCATENATE(Allocators!A824," ",Allocators!B824)</f>
        <v>REV DISTPRI</v>
      </c>
      <c r="B389" s="17">
        <f ca="1">+Allocators!D824</f>
        <v>0.10061799169979825</v>
      </c>
      <c r="C389" s="17">
        <f ca="1">+Allocators!E824</f>
        <v>5.5326416251677911E-2</v>
      </c>
      <c r="D389" s="17">
        <f ca="1">+Allocators!F824</f>
        <v>2.09755087449391E-2</v>
      </c>
      <c r="E389" s="17">
        <f ca="1">+Allocators!G824</f>
        <v>2.651005148343648E-4</v>
      </c>
      <c r="F389" s="17">
        <f ca="1">+Allocators!H824</f>
        <v>0</v>
      </c>
      <c r="G389" s="17">
        <f ca="1">+Allocators!I824</f>
        <v>1.0142154316196108E-2</v>
      </c>
      <c r="H389" s="17">
        <f ca="1">+Allocators!J824</f>
        <v>3.3549592139335417E-3</v>
      </c>
      <c r="I389" s="17">
        <f ca="1">+Allocators!K824</f>
        <v>0</v>
      </c>
      <c r="J389" s="17">
        <f ca="1">+Allocators!L824</f>
        <v>0</v>
      </c>
      <c r="K389" s="17">
        <f ca="1">+Allocators!M824</f>
        <v>4.7426104821723215E-4</v>
      </c>
      <c r="L389" s="17">
        <f ca="1">+Allocators!N824</f>
        <v>6.5241585734189611E-3</v>
      </c>
      <c r="M389" s="17">
        <f ca="1">+Allocators!O824</f>
        <v>0</v>
      </c>
      <c r="N389" s="17">
        <f ca="1">+Allocators!P824</f>
        <v>0</v>
      </c>
      <c r="O389" s="17">
        <f ca="1">+Allocators!Q824</f>
        <v>3.1783232035160341E-3</v>
      </c>
      <c r="P389" s="17">
        <f ca="1">+Allocators!R824</f>
        <v>7.0535614491865637E-5</v>
      </c>
      <c r="Q389" s="17">
        <f ca="1">+Allocators!S824</f>
        <v>5.4555911944867002E-5</v>
      </c>
      <c r="R389" s="17">
        <f ca="1">+Allocators!T824</f>
        <v>1.959942753220075E-4</v>
      </c>
      <c r="S389" s="17">
        <f ca="1">+Allocators!U824</f>
        <v>5.6024031306283647E-5</v>
      </c>
    </row>
    <row r="390" spans="1:21">
      <c r="A390" s="23" t="str">
        <f>CONCATENATE(Allocators!A825," ",Allocators!B825)</f>
        <v>REV DISTSEC</v>
      </c>
      <c r="B390" s="17">
        <f ca="1">+Allocators!D825</f>
        <v>4.1149134667217917E-2</v>
      </c>
      <c r="C390" s="17">
        <f ca="1">+Allocators!E825</f>
        <v>2.6644341215718161E-2</v>
      </c>
      <c r="D390" s="17">
        <f ca="1">+Allocators!F825</f>
        <v>9.0795671593198145E-3</v>
      </c>
      <c r="E390" s="17">
        <f ca="1">+Allocators!G825</f>
        <v>0</v>
      </c>
      <c r="F390" s="17">
        <f ca="1">+Allocators!H825</f>
        <v>0</v>
      </c>
      <c r="G390" s="17">
        <f ca="1">+Allocators!I825</f>
        <v>3.5953557472291299E-3</v>
      </c>
      <c r="H390" s="17">
        <f ca="1">+Allocators!J825</f>
        <v>0</v>
      </c>
      <c r="I390" s="17">
        <f ca="1">+Allocators!K825</f>
        <v>0</v>
      </c>
      <c r="J390" s="17">
        <f ca="1">+Allocators!L825</f>
        <v>0</v>
      </c>
      <c r="K390" s="17">
        <f ca="1">+Allocators!M825</f>
        <v>1.3002205107862916E-4</v>
      </c>
      <c r="L390" s="17">
        <f ca="1">+Allocators!N825</f>
        <v>0</v>
      </c>
      <c r="M390" s="17">
        <f ca="1">+Allocators!O825</f>
        <v>0</v>
      </c>
      <c r="N390" s="17">
        <f ca="1">+Allocators!P825</f>
        <v>0</v>
      </c>
      <c r="O390" s="17">
        <f ca="1">+Allocators!Q825</f>
        <v>1.1577046480831924E-3</v>
      </c>
      <c r="P390" s="17">
        <f ca="1">+Allocators!R825</f>
        <v>0</v>
      </c>
      <c r="Q390" s="17">
        <f ca="1">+Allocators!S825</f>
        <v>1.8828562232851187E-5</v>
      </c>
      <c r="R390" s="17">
        <f ca="1">+Allocators!T825</f>
        <v>4.0740573713959969E-4</v>
      </c>
      <c r="S390" s="17">
        <f ca="1">+Allocators!U825</f>
        <v>1.1590954641653763E-4</v>
      </c>
    </row>
    <row r="391" spans="1:21">
      <c r="A391" s="23" t="str">
        <f>CONCATENATE(Allocators!A826," ",Allocators!B826)</f>
        <v>REV ENERGY</v>
      </c>
      <c r="B391" s="17">
        <f ca="1">+Allocators!D826</f>
        <v>0.35833358423713096</v>
      </c>
      <c r="C391" s="17">
        <f ca="1">+Allocators!E826</f>
        <v>0.12874506680066519</v>
      </c>
      <c r="D391" s="17">
        <f ca="1">+Allocators!F826</f>
        <v>4.2874080236230697E-2</v>
      </c>
      <c r="E391" s="17">
        <f ca="1">+Allocators!G826</f>
        <v>4.4006132750685719E-4</v>
      </c>
      <c r="F391" s="17">
        <f ca="1">+Allocators!H826</f>
        <v>8.8628073070004477E-6</v>
      </c>
      <c r="G391" s="17">
        <f ca="1">+Allocators!I826</f>
        <v>2.0837490855406E-2</v>
      </c>
      <c r="H391" s="17">
        <f ca="1">+Allocators!J826</f>
        <v>6.0062682232163087E-3</v>
      </c>
      <c r="I391" s="17">
        <f ca="1">+Allocators!K826</f>
        <v>4.4804563320923044E-4</v>
      </c>
      <c r="J391" s="17">
        <f ca="1">+Allocators!L826</f>
        <v>7.0013966017755955E-4</v>
      </c>
      <c r="K391" s="17">
        <f ca="1">+Allocators!M826</f>
        <v>1.3869693728396819E-3</v>
      </c>
      <c r="L391" s="17">
        <f ca="1">+Allocators!N826</f>
        <v>1.682060905254391E-2</v>
      </c>
      <c r="M391" s="17">
        <f ca="1">+Allocators!O826</f>
        <v>0.11291020496998078</v>
      </c>
      <c r="N391" s="17">
        <f ca="1">+Allocators!P826</f>
        <v>1.8281705953023468E-2</v>
      </c>
      <c r="O391" s="17">
        <f ca="1">+Allocators!Q826</f>
        <v>5.7345189178205132E-3</v>
      </c>
      <c r="P391" s="17">
        <f ca="1">+Allocators!R826</f>
        <v>1.3569552551654317E-4</v>
      </c>
      <c r="Q391" s="17">
        <f ca="1">+Allocators!S826</f>
        <v>1.3412005081394975E-4</v>
      </c>
      <c r="R391" s="17">
        <f ca="1">+Allocators!T826</f>
        <v>2.2852846139676908E-3</v>
      </c>
      <c r="S391" s="17">
        <f ca="1">+Allocators!U826</f>
        <v>5.8446023690560752E-4</v>
      </c>
    </row>
    <row r="392" spans="1:21">
      <c r="A392" s="23" t="str">
        <f>CONCATENATE(Allocators!A827," ",Allocators!B827)</f>
        <v>REV CUSTOMER</v>
      </c>
      <c r="B392" s="17">
        <f ca="1">+Allocators!D827</f>
        <v>0.10907790237614801</v>
      </c>
      <c r="C392" s="17">
        <f ca="1">+Allocators!E827</f>
        <v>7.2220190786709521E-2</v>
      </c>
      <c r="D392" s="17">
        <f ca="1">+Allocators!F827</f>
        <v>2.3873063953471368E-2</v>
      </c>
      <c r="E392" s="17">
        <f ca="1">+Allocators!G827</f>
        <v>2.109379155330156E-4</v>
      </c>
      <c r="F392" s="17">
        <f ca="1">+Allocators!H827</f>
        <v>2.6783862344837117E-5</v>
      </c>
      <c r="G392" s="17">
        <f ca="1">+Allocators!I827</f>
        <v>4.4472970753705303E-4</v>
      </c>
      <c r="H392" s="17">
        <f ca="1">+Allocators!J827</f>
        <v>2.1300240770295988E-4</v>
      </c>
      <c r="I392" s="17">
        <f ca="1">+Allocators!K827</f>
        <v>8.1084391418623545E-5</v>
      </c>
      <c r="J392" s="17">
        <f ca="1">+Allocators!L827</f>
        <v>-1.3133711547572743E-4</v>
      </c>
      <c r="K392" s="17">
        <f ca="1">+Allocators!M827</f>
        <v>5.4883745071995116E-6</v>
      </c>
      <c r="L392" s="17">
        <f ca="1">+Allocators!N827</f>
        <v>1.1477382077445888E-4</v>
      </c>
      <c r="M392" s="17">
        <f ca="1">+Allocators!O827</f>
        <v>1.6606586538904343E-4</v>
      </c>
      <c r="N392" s="17">
        <f ca="1">+Allocators!P827</f>
        <v>3.8317690117518923E-5</v>
      </c>
      <c r="O392" s="17">
        <f ca="1">+Allocators!Q827</f>
        <v>1.6954799997228402E-4</v>
      </c>
      <c r="P392" s="17">
        <f ca="1">+Allocators!R827</f>
        <v>2.5316473841324471E-6</v>
      </c>
      <c r="Q392" s="17">
        <f ca="1">+Allocators!S827</f>
        <v>1.0033974431690258E-5</v>
      </c>
      <c r="R392" s="17">
        <f ca="1">+Allocators!T827</f>
        <v>9.835605010260217E-3</v>
      </c>
      <c r="S392" s="17">
        <f ca="1">+Allocators!U827</f>
        <v>1.7970820840697956E-3</v>
      </c>
    </row>
    <row r="393" spans="1:21">
      <c r="A393" s="23" t="str">
        <f>CONCATENATE(Allocators!A828," ",Allocators!B828)</f>
        <v>REV TOTAL</v>
      </c>
      <c r="B393" s="17">
        <f ca="1">+Allocators!D828</f>
        <v>1</v>
      </c>
      <c r="C393" s="17">
        <f ca="1">+Allocators!E828</f>
        <v>0.45360588767882287</v>
      </c>
      <c r="D393" s="17">
        <f ca="1">+Allocators!F828</f>
        <v>0.15560848794212248</v>
      </c>
      <c r="E393" s="17">
        <f ca="1">+Allocators!G828</f>
        <v>1.6378394864877703E-3</v>
      </c>
      <c r="F393" s="17">
        <f ca="1">+Allocators!H828</f>
        <v>5.3627750053165146E-5</v>
      </c>
      <c r="G393" s="17">
        <f ca="1">+Allocators!I828</f>
        <v>6.2073037220078835E-2</v>
      </c>
      <c r="H393" s="17">
        <f ca="1">+Allocators!J828</f>
        <v>1.8324036368734656E-2</v>
      </c>
      <c r="I393" s="17">
        <f ca="1">+Allocators!K828</f>
        <v>1.0917492912358791E-3</v>
      </c>
      <c r="J393" s="17">
        <f ca="1">+Allocators!L828</f>
        <v>2.7725030638063434E-4</v>
      </c>
      <c r="K393" s="17">
        <f ca="1">+Allocators!M828</f>
        <v>3.3793885914183237E-3</v>
      </c>
      <c r="L393" s="17">
        <f ca="1">+Allocators!N828</f>
        <v>4.0834747806577545E-2</v>
      </c>
      <c r="M393" s="17">
        <f ca="1">+Allocators!O828</f>
        <v>0.19794633136384354</v>
      </c>
      <c r="N393" s="17">
        <f ca="1">+Allocators!P828</f>
        <v>2.9699519616719197E-2</v>
      </c>
      <c r="O393" s="17">
        <f ca="1">+Allocators!Q828</f>
        <v>1.8502603361790389E-2</v>
      </c>
      <c r="P393" s="17">
        <f ca="1">+Allocators!R828</f>
        <v>3.9615044852262633E-4</v>
      </c>
      <c r="Q393" s="17">
        <f ca="1">+Allocators!S828</f>
        <v>3.6068037770051095E-4</v>
      </c>
      <c r="R393" s="17">
        <f ca="1">+Allocators!T828</f>
        <v>1.3452767844468166E-2</v>
      </c>
      <c r="S393" s="17">
        <f ca="1">+Allocators!U828</f>
        <v>2.7558945450432359E-3</v>
      </c>
    </row>
    <row r="394" spans="1:21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</row>
    <row r="395" spans="1:21">
      <c r="A395" s="23" t="str">
        <f>CONCATENATE(Allocators!A885," ",Allocators!B885)</f>
        <v>RSALE PRODUCTION</v>
      </c>
      <c r="B395" s="17">
        <f ca="1">+Allocators!D885</f>
        <v>0.40947348427132801</v>
      </c>
      <c r="C395" s="17">
        <f ca="1">+Allocators!E885</f>
        <v>0.19270754824867281</v>
      </c>
      <c r="D395" s="17">
        <f ca="1">+Allocators!F885</f>
        <v>5.4788924531695218E-2</v>
      </c>
      <c r="E395" s="17">
        <f ca="1">+Allocators!G885</f>
        <v>6.5697640846608732E-4</v>
      </c>
      <c r="F395" s="17">
        <f ca="1">+Allocators!H885</f>
        <v>1.623240988564911E-5</v>
      </c>
      <c r="G395" s="17">
        <f ca="1">+Allocators!I885</f>
        <v>2.3954494871701992E-2</v>
      </c>
      <c r="H395" s="17">
        <f ca="1">+Allocators!J885</f>
        <v>7.1620754898726081E-3</v>
      </c>
      <c r="I395" s="17">
        <f ca="1">+Allocators!K885</f>
        <v>5.0705567346479691E-4</v>
      </c>
      <c r="J395" s="17">
        <f ca="1">+Allocators!L885</f>
        <v>2.1773684772132332E-4</v>
      </c>
      <c r="K395" s="17">
        <f ca="1">+Allocators!M885</f>
        <v>1.3596050223552525E-3</v>
      </c>
      <c r="L395" s="17">
        <f ca="1">+Allocators!N885</f>
        <v>1.549905907039555E-2</v>
      </c>
      <c r="M395" s="17">
        <f ca="1">+Allocators!O885</f>
        <v>9.0702990023834959E-2</v>
      </c>
      <c r="N395" s="17">
        <f ca="1">+Allocators!P885</f>
        <v>1.3913483275392413E-2</v>
      </c>
      <c r="O395" s="17">
        <f ca="1">+Allocators!Q885</f>
        <v>6.8910118838705833E-3</v>
      </c>
      <c r="P395" s="17">
        <f ca="1">+Allocators!R885</f>
        <v>1.6142910491065605E-4</v>
      </c>
      <c r="Q395" s="17">
        <f ca="1">+Allocators!S885</f>
        <v>1.2004047586435661E-4</v>
      </c>
      <c r="R395" s="17">
        <f ca="1">+Allocators!T885</f>
        <v>6.452171319643752E-4</v>
      </c>
      <c r="S395" s="17">
        <f ca="1">+Allocators!U885</f>
        <v>1.6960380125927705E-4</v>
      </c>
      <c r="U395" s="17"/>
    </row>
    <row r="396" spans="1:21">
      <c r="A396" s="23" t="str">
        <f>CONCATENATE(Allocators!A886," ",Allocators!B886)</f>
        <v>RSALE BULKTRAN</v>
      </c>
      <c r="B396" s="17">
        <f ca="1">+Allocators!D886</f>
        <v>-2.7703312938254364E-2</v>
      </c>
      <c r="C396" s="17">
        <f ca="1">+Allocators!E886</f>
        <v>-2.4290591163186232E-2</v>
      </c>
      <c r="D396" s="17">
        <f ca="1">+Allocators!F886</f>
        <v>1.970077787222445E-3</v>
      </c>
      <c r="E396" s="17">
        <f ca="1">+Allocators!G886</f>
        <v>9.0801448669207066E-5</v>
      </c>
      <c r="F396" s="17">
        <f ca="1">+Allocators!H886</f>
        <v>6.2157450692365352E-6</v>
      </c>
      <c r="G396" s="17">
        <f ca="1">+Allocators!I886</f>
        <v>2.1350845532356359E-3</v>
      </c>
      <c r="H396" s="17">
        <f ca="1">+Allocators!J886</f>
        <v>1.0858763821572489E-3</v>
      </c>
      <c r="I396" s="17">
        <f ca="1">+Allocators!K886</f>
        <v>2.1186446092668491E-5</v>
      </c>
      <c r="J396" s="17">
        <f ca="1">+Allocators!L886</f>
        <v>-3.7646532940513022E-4</v>
      </c>
      <c r="K396" s="17">
        <f ca="1">+Allocators!M886</f>
        <v>-5.951671605879168E-6</v>
      </c>
      <c r="L396" s="17">
        <f ca="1">+Allocators!N886</f>
        <v>1.0845442812516561E-3</v>
      </c>
      <c r="M396" s="17">
        <f ca="1">+Allocators!O886</f>
        <v>-8.6863659365464495E-3</v>
      </c>
      <c r="N396" s="17">
        <f ca="1">+Allocators!P886</f>
        <v>-1.9557757778926733E-3</v>
      </c>
      <c r="O396" s="17">
        <f ca="1">+Allocators!Q886</f>
        <v>1.0610410020178893E-3</v>
      </c>
      <c r="P396" s="17">
        <f ca="1">+Allocators!R886</f>
        <v>1.7910501579611873E-5</v>
      </c>
      <c r="Q396" s="17">
        <f ca="1">+Allocators!S886</f>
        <v>1.7101613370300576E-5</v>
      </c>
      <c r="R396" s="17">
        <f ca="1">+Allocators!T886</f>
        <v>8.8840788996811119E-5</v>
      </c>
      <c r="S396" s="17">
        <f ca="1">+Allocators!U886</f>
        <v>3.3156390719289915E-5</v>
      </c>
      <c r="U396" s="17"/>
    </row>
    <row r="397" spans="1:21">
      <c r="A397" s="23" t="str">
        <f>CONCATENATE(Allocators!A887," ",Allocators!B887)</f>
        <v>RSALE SUBTRAN</v>
      </c>
      <c r="B397" s="17">
        <f ca="1">+Allocators!D887</f>
        <v>-9.9077300077819262E-3</v>
      </c>
      <c r="C397" s="17">
        <f ca="1">+Allocators!E887</f>
        <v>-8.7718931133062266E-3</v>
      </c>
      <c r="D397" s="17">
        <f ca="1">+Allocators!F887</f>
        <v>7.2444841621188986E-4</v>
      </c>
      <c r="E397" s="17">
        <f ca="1">+Allocators!G887</f>
        <v>3.3039556937061485E-5</v>
      </c>
      <c r="F397" s="17">
        <f ca="1">+Allocators!H887</f>
        <v>2.9161914579552617E-6</v>
      </c>
      <c r="G397" s="17">
        <f ca="1">+Allocators!I887</f>
        <v>8.1567039835711856E-4</v>
      </c>
      <c r="H397" s="17">
        <f ca="1">+Allocators!J887</f>
        <v>4.1187324657365547E-4</v>
      </c>
      <c r="I397" s="17">
        <f ca="1">+Allocators!K887</f>
        <v>1.0325440234024318E-5</v>
      </c>
      <c r="J397" s="17">
        <f ca="1">+Allocators!L887</f>
        <v>0</v>
      </c>
      <c r="K397" s="17">
        <f ca="1">+Allocators!M887</f>
        <v>-2.0469857006965159E-6</v>
      </c>
      <c r="L397" s="17">
        <f ca="1">+Allocators!N887</f>
        <v>4.0948155927381108E-4</v>
      </c>
      <c r="M397" s="17">
        <f ca="1">+Allocators!O887</f>
        <v>-3.9850436628199514E-3</v>
      </c>
      <c r="N397" s="17">
        <f ca="1">+Allocators!P887</f>
        <v>0</v>
      </c>
      <c r="O397" s="17">
        <f ca="1">+Allocators!Q887</f>
        <v>4.0512845469777779E-4</v>
      </c>
      <c r="P397" s="17">
        <f ca="1">+Allocators!R887</f>
        <v>6.7815326434177094E-6</v>
      </c>
      <c r="Q397" s="17">
        <f ca="1">+Allocators!S887</f>
        <v>6.1509344294473343E-6</v>
      </c>
      <c r="R397" s="17">
        <f ca="1">+Allocators!T887</f>
        <v>1.8509828930779928E-5</v>
      </c>
      <c r="S397" s="17">
        <f ca="1">+Allocators!U887</f>
        <v>6.9281942980127558E-6</v>
      </c>
      <c r="U397" s="17"/>
    </row>
    <row r="398" spans="1:21">
      <c r="A398" s="23" t="str">
        <f>CONCATENATE(Allocators!A888," ",Allocators!B888)</f>
        <v>RSALE DISTPRI</v>
      </c>
      <c r="B398" s="17">
        <f ca="1">+Allocators!D888</f>
        <v>0.10711443854463805</v>
      </c>
      <c r="C398" s="17">
        <f ca="1">+Allocators!E888</f>
        <v>5.8299104459125388E-2</v>
      </c>
      <c r="D398" s="17">
        <f ca="1">+Allocators!F888</f>
        <v>2.2493660559635757E-2</v>
      </c>
      <c r="E398" s="17">
        <f ca="1">+Allocators!G888</f>
        <v>3.1354663551970793E-4</v>
      </c>
      <c r="F398" s="17">
        <f ca="1">+Allocators!H888</f>
        <v>0</v>
      </c>
      <c r="G398" s="17">
        <f ca="1">+Allocators!I888</f>
        <v>1.1032333812910935E-2</v>
      </c>
      <c r="H398" s="17">
        <f ca="1">+Allocators!J888</f>
        <v>3.5909143709550607E-3</v>
      </c>
      <c r="I398" s="17">
        <f ca="1">+Allocators!K888</f>
        <v>0</v>
      </c>
      <c r="J398" s="17">
        <f ca="1">+Allocators!L888</f>
        <v>0</v>
      </c>
      <c r="K398" s="17">
        <f ca="1">+Allocators!M888</f>
        <v>5.1148207018751873E-4</v>
      </c>
      <c r="L398" s="17">
        <f ca="1">+Allocators!N888</f>
        <v>6.9840456096389872E-3</v>
      </c>
      <c r="M398" s="17">
        <f ca="1">+Allocators!O888</f>
        <v>0</v>
      </c>
      <c r="N398" s="17">
        <f ca="1">+Allocators!P888</f>
        <v>0</v>
      </c>
      <c r="O398" s="17">
        <f ca="1">+Allocators!Q888</f>
        <v>3.4813523442798603E-3</v>
      </c>
      <c r="P398" s="17">
        <f ca="1">+Allocators!R888</f>
        <v>7.6201532996194907E-5</v>
      </c>
      <c r="Q398" s="17">
        <f ca="1">+Allocators!S888</f>
        <v>5.8907808510872907E-5</v>
      </c>
      <c r="R398" s="17">
        <f ca="1">+Allocators!T888</f>
        <v>2.1223352496794405E-4</v>
      </c>
      <c r="S398" s="17">
        <f ca="1">+Allocators!U888</f>
        <v>6.0655815909817615E-5</v>
      </c>
      <c r="U398" s="17"/>
    </row>
    <row r="399" spans="1:21">
      <c r="A399" s="23" t="str">
        <f>CONCATENATE(Allocators!A889," ",Allocators!B889)</f>
        <v>RSALE DISTSEC</v>
      </c>
      <c r="B399" s="17">
        <f ca="1">+Allocators!D889</f>
        <v>4.3711144895466202E-2</v>
      </c>
      <c r="C399" s="17">
        <f ca="1">+Allocators!E889</f>
        <v>2.8065498749909591E-2</v>
      </c>
      <c r="D399" s="17">
        <f ca="1">+Allocators!F889</f>
        <v>9.7380832919891098E-3</v>
      </c>
      <c r="E399" s="17">
        <f ca="1">+Allocators!G889</f>
        <v>0</v>
      </c>
      <c r="F399" s="17">
        <f ca="1">+Allocators!H889</f>
        <v>0</v>
      </c>
      <c r="G399" s="17">
        <f ca="1">+Allocators!I889</f>
        <v>3.9118149406440856E-3</v>
      </c>
      <c r="H399" s="17">
        <f ca="1">+Allocators!J889</f>
        <v>0</v>
      </c>
      <c r="I399" s="17">
        <f ca="1">+Allocators!K889</f>
        <v>0</v>
      </c>
      <c r="J399" s="17">
        <f ca="1">+Allocators!L889</f>
        <v>0</v>
      </c>
      <c r="K399" s="17">
        <f ca="1">+Allocators!M889</f>
        <v>1.4024942246743371E-4</v>
      </c>
      <c r="L399" s="17">
        <f ca="1">+Allocators!N889</f>
        <v>0</v>
      </c>
      <c r="M399" s="17">
        <f ca="1">+Allocators!O889</f>
        <v>0</v>
      </c>
      <c r="N399" s="17">
        <f ca="1">+Allocators!P889</f>
        <v>0</v>
      </c>
      <c r="O399" s="17">
        <f ca="1">+Allocators!Q889</f>
        <v>1.268394303544943E-3</v>
      </c>
      <c r="P399" s="17">
        <f ca="1">+Allocators!R889</f>
        <v>0</v>
      </c>
      <c r="Q399" s="17">
        <f ca="1">+Allocators!S889</f>
        <v>2.0335360513086588E-5</v>
      </c>
      <c r="R399" s="17">
        <f ca="1">+Allocators!T889</f>
        <v>4.4124619970478012E-4</v>
      </c>
      <c r="S399" s="17">
        <f ca="1">+Allocators!U889</f>
        <v>1.2552262669317241E-4</v>
      </c>
      <c r="U399" s="17"/>
    </row>
    <row r="400" spans="1:21">
      <c r="A400" s="23" t="str">
        <f>CONCATENATE(Allocators!A890," ",Allocators!B890)</f>
        <v>RSALE ENERGY</v>
      </c>
      <c r="B400" s="17">
        <f ca="1">+Allocators!D890</f>
        <v>0.36088357199835852</v>
      </c>
      <c r="C400" s="17">
        <f ca="1">+Allocators!E890</f>
        <v>0.12962183745942457</v>
      </c>
      <c r="D400" s="17">
        <f ca="1">+Allocators!F890</f>
        <v>4.3123338249721317E-2</v>
      </c>
      <c r="E400" s="17">
        <f ca="1">+Allocators!G890</f>
        <v>4.808696053279208E-4</v>
      </c>
      <c r="F400" s="17">
        <f ca="1">+Allocators!H890</f>
        <v>1.2606088173490139E-5</v>
      </c>
      <c r="G400" s="17">
        <f ca="1">+Allocators!I890</f>
        <v>2.1152787147011534E-2</v>
      </c>
      <c r="H400" s="17">
        <f ca="1">+Allocators!J890</f>
        <v>5.9955639635028138E-3</v>
      </c>
      <c r="I400" s="17">
        <f ca="1">+Allocators!K890</f>
        <v>4.5409098359521465E-4</v>
      </c>
      <c r="J400" s="17">
        <f ca="1">+Allocators!L890</f>
        <v>3.7138142704148724E-4</v>
      </c>
      <c r="K400" s="17">
        <f ca="1">+Allocators!M890</f>
        <v>1.4044212251822432E-3</v>
      </c>
      <c r="L400" s="17">
        <f ca="1">+Allocators!N890</f>
        <v>1.6837953154605137E-2</v>
      </c>
      <c r="M400" s="17">
        <f ca="1">+Allocators!O890</f>
        <v>0.114109377802201</v>
      </c>
      <c r="N400" s="17">
        <f ca="1">+Allocators!P890</f>
        <v>1.8298768236816764E-2</v>
      </c>
      <c r="O400" s="17">
        <f ca="1">+Allocators!Q890</f>
        <v>5.8477731446462773E-3</v>
      </c>
      <c r="P400" s="17">
        <f ca="1">+Allocators!R890</f>
        <v>1.368371867500329E-4</v>
      </c>
      <c r="Q400" s="17">
        <f ca="1">+Allocators!S890</f>
        <v>1.3507921780609372E-4</v>
      </c>
      <c r="R400" s="17">
        <f ca="1">+Allocators!T890</f>
        <v>2.311419411955461E-3</v>
      </c>
      <c r="S400" s="17">
        <f ca="1">+Allocators!U890</f>
        <v>5.894676945971118E-4</v>
      </c>
      <c r="U400" s="17"/>
    </row>
    <row r="401" spans="1:21">
      <c r="A401" s="23" t="str">
        <f>CONCATENATE(Allocators!A891," ",Allocators!B891)</f>
        <v>RSALE CUSTOMER</v>
      </c>
      <c r="B401" s="17">
        <f ca="1">+Allocators!D891</f>
        <v>0.11642840323624584</v>
      </c>
      <c r="C401" s="17">
        <f ca="1">+Allocators!E891</f>
        <v>7.6438423798221147E-2</v>
      </c>
      <c r="D401" s="17">
        <f ca="1">+Allocators!F891</f>
        <v>2.5585022626838372E-2</v>
      </c>
      <c r="E401" s="17">
        <f ca="1">+Allocators!G891</f>
        <v>2.5373736171856415E-4</v>
      </c>
      <c r="F401" s="17">
        <f ca="1">+Allocators!H891</f>
        <v>4.3485779185941593E-5</v>
      </c>
      <c r="G401" s="17">
        <f ca="1">+Allocators!I891</f>
        <v>4.8662863984830532E-4</v>
      </c>
      <c r="H401" s="17">
        <f ca="1">+Allocators!J891</f>
        <v>2.3111482950305257E-4</v>
      </c>
      <c r="I401" s="17">
        <f ca="1">+Allocators!K891</f>
        <v>9.0275642887601063E-5</v>
      </c>
      <c r="J401" s="17">
        <f ca="1">+Allocators!L891</f>
        <v>-7.0658376275199313E-5</v>
      </c>
      <c r="K401" s="17">
        <f ca="1">+Allocators!M891</f>
        <v>5.9744895806542678E-6</v>
      </c>
      <c r="L401" s="17">
        <f ca="1">+Allocators!N891</f>
        <v>1.2500937722265579E-4</v>
      </c>
      <c r="M401" s="17">
        <f ca="1">+Allocators!O891</f>
        <v>1.8402820797739435E-4</v>
      </c>
      <c r="N401" s="17">
        <f ca="1">+Allocators!P891</f>
        <v>4.2043702475994872E-5</v>
      </c>
      <c r="O401" s="17">
        <f ca="1">+Allocators!Q891</f>
        <v>1.8648399590487E-4</v>
      </c>
      <c r="P401" s="17">
        <f ca="1">+Allocators!R891</f>
        <v>2.7712262949859113E-6</v>
      </c>
      <c r="Q401" s="17">
        <f ca="1">+Allocators!S891</f>
        <v>1.0869086234481687E-5</v>
      </c>
      <c r="R401" s="17">
        <f ca="1">+Allocators!T891</f>
        <v>1.0837794047297282E-2</v>
      </c>
      <c r="S401" s="17">
        <f ca="1">+Allocators!U891</f>
        <v>1.975398801329715E-3</v>
      </c>
      <c r="U401" s="17"/>
    </row>
    <row r="402" spans="1:21">
      <c r="A402" s="23" t="str">
        <f>CONCATENATE(Allocators!A892," ",Allocators!B892)</f>
        <v>RSALE TOTAL</v>
      </c>
      <c r="B402" s="17">
        <f ca="1">+Allocators!D892</f>
        <v>1</v>
      </c>
      <c r="C402" s="17">
        <f ca="1">+Allocators!E892</f>
        <v>0.45206992843886101</v>
      </c>
      <c r="D402" s="17">
        <f ca="1">+Allocators!F892</f>
        <v>0.15842355546331408</v>
      </c>
      <c r="E402" s="17">
        <f ca="1">+Allocators!G892</f>
        <v>1.828971016638549E-3</v>
      </c>
      <c r="F402" s="17">
        <f ca="1">+Allocators!H892</f>
        <v>8.1456213772272644E-5</v>
      </c>
      <c r="G402" s="17">
        <f ca="1">+Allocators!I892</f>
        <v>6.3488814363709609E-2</v>
      </c>
      <c r="H402" s="17">
        <f ca="1">+Allocators!J892</f>
        <v>1.847741828256444E-2</v>
      </c>
      <c r="I402" s="17">
        <f ca="1">+Allocators!K892</f>
        <v>1.082934186274305E-3</v>
      </c>
      <c r="J402" s="17">
        <f ca="1">+Allocators!L892</f>
        <v>1.41994569082481E-4</v>
      </c>
      <c r="K402" s="17">
        <f ca="1">+Allocators!M892</f>
        <v>3.4137335724665264E-3</v>
      </c>
      <c r="L402" s="17">
        <f ca="1">+Allocators!N892</f>
        <v>4.0940093052387806E-2</v>
      </c>
      <c r="M402" s="17">
        <f ca="1">+Allocators!O892</f>
        <v>0.19232498643464691</v>
      </c>
      <c r="N402" s="17">
        <f ca="1">+Allocators!P892</f>
        <v>3.0298519436792487E-2</v>
      </c>
      <c r="O402" s="17">
        <f ca="1">+Allocators!Q892</f>
        <v>1.9141185128962207E-2</v>
      </c>
      <c r="P402" s="17">
        <f ca="1">+Allocators!R892</f>
        <v>4.0193108517489926E-4</v>
      </c>
      <c r="Q402" s="17">
        <f ca="1">+Allocators!S892</f>
        <v>3.6848449672863937E-4</v>
      </c>
      <c r="R402" s="17">
        <f ca="1">+Allocators!T892</f>
        <v>1.4555260933817434E-2</v>
      </c>
      <c r="S402" s="17">
        <f ca="1">+Allocators!U892</f>
        <v>2.9607333248063954E-3</v>
      </c>
      <c r="U402" s="17"/>
    </row>
    <row r="403" spans="1:21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</row>
    <row r="404" spans="1:21">
      <c r="A404" s="23" t="str">
        <f>CONCATENATE(Allocators!A952," ",Allocators!B952)</f>
        <v>REVYEC_FXNL PRODUCTION</v>
      </c>
      <c r="B404" s="17">
        <f ca="1">+Allocators!D952</f>
        <v>0.39503619288806685</v>
      </c>
      <c r="C404" s="17">
        <f ca="1">+Allocators!E952</f>
        <v>0.16504182527442698</v>
      </c>
      <c r="D404" s="17">
        <f ca="1">+Allocators!F952</f>
        <v>2.9019637554688421E-2</v>
      </c>
      <c r="E404" s="17">
        <f ca="1">+Allocators!G952</f>
        <v>1.0034426930210361E-2</v>
      </c>
      <c r="F404" s="17">
        <f ca="1">+Allocators!H952</f>
        <v>9.0213346678262715E-4</v>
      </c>
      <c r="G404" s="17">
        <f ca="1">+Allocators!I952</f>
        <v>3.3221862566857316E-2</v>
      </c>
      <c r="H404" s="17">
        <f ca="1">+Allocators!J952</f>
        <v>6.1132190553537277E-4</v>
      </c>
      <c r="I404" s="17">
        <f ca="1">+Allocators!K952</f>
        <v>2.1151938430311931E-3</v>
      </c>
      <c r="J404" s="17">
        <f ca="1">+Allocators!L952</f>
        <v>-3.67501037240133E-2</v>
      </c>
      <c r="K404" s="17">
        <f ca="1">+Allocators!M952</f>
        <v>0</v>
      </c>
      <c r="L404" s="17">
        <f ca="1">+Allocators!N952</f>
        <v>3.2893978732226456E-3</v>
      </c>
      <c r="M404" s="17">
        <f ca="1">+Allocators!O952</f>
        <v>0.17504190525069424</v>
      </c>
      <c r="N404" s="17">
        <f ca="1">+Allocators!P952</f>
        <v>0</v>
      </c>
      <c r="O404" s="17">
        <f ca="1">+Allocators!Q952</f>
        <v>1.1917696607016264E-2</v>
      </c>
      <c r="P404" s="17">
        <f ca="1">+Allocators!R952</f>
        <v>0</v>
      </c>
      <c r="Q404" s="17">
        <f ca="1">+Allocators!S952</f>
        <v>0</v>
      </c>
      <c r="R404" s="17">
        <f ca="1">+Allocators!T952</f>
        <v>5.9089533961474076E-4</v>
      </c>
      <c r="S404" s="17">
        <f ca="1">+Allocators!U952</f>
        <v>0</v>
      </c>
    </row>
    <row r="405" spans="1:21">
      <c r="A405" s="23" t="str">
        <f>CONCATENATE(Allocators!A953," ",Allocators!B953)</f>
        <v>REVYEC_FXNL BULKTRAN</v>
      </c>
      <c r="B405" s="17">
        <f ca="1">+Allocators!D953</f>
        <v>3.4038537924974181E-2</v>
      </c>
      <c r="C405" s="17">
        <f ca="1">+Allocators!E953</f>
        <v>-2.0803354819261641E-2</v>
      </c>
      <c r="D405" s="17">
        <f ca="1">+Allocators!F953</f>
        <v>1.0434762833620638E-3</v>
      </c>
      <c r="E405" s="17">
        <f ca="1">+Allocators!G953</f>
        <v>1.3868694371472817E-3</v>
      </c>
      <c r="F405" s="17">
        <f ca="1">+Allocators!H953</f>
        <v>3.4544665194197953E-4</v>
      </c>
      <c r="G405" s="17">
        <f ca="1">+Allocators!I953</f>
        <v>2.9610929379273736E-3</v>
      </c>
      <c r="H405" s="17">
        <f ca="1">+Allocators!J953</f>
        <v>9.2685426180565649E-5</v>
      </c>
      <c r="I405" s="17">
        <f ca="1">+Allocators!K953</f>
        <v>8.8379723718910147E-5</v>
      </c>
      <c r="J405" s="17">
        <f ca="1">+Allocators!L953</f>
        <v>6.3540645733241571E-2</v>
      </c>
      <c r="K405" s="17">
        <f ca="1">+Allocators!M953</f>
        <v>0</v>
      </c>
      <c r="L405" s="17">
        <f ca="1">+Allocators!N953</f>
        <v>2.3017511166075806E-4</v>
      </c>
      <c r="M405" s="17">
        <f ca="1">+Allocators!O953</f>
        <v>-1.6763262631565617E-2</v>
      </c>
      <c r="N405" s="17">
        <f ca="1">+Allocators!P953</f>
        <v>0</v>
      </c>
      <c r="O405" s="17">
        <f ca="1">+Allocators!Q953</f>
        <v>1.8350229201101198E-3</v>
      </c>
      <c r="P405" s="17">
        <f ca="1">+Allocators!R953</f>
        <v>0</v>
      </c>
      <c r="Q405" s="17">
        <f ca="1">+Allocators!S953</f>
        <v>0</v>
      </c>
      <c r="R405" s="17">
        <f ca="1">+Allocators!T953</f>
        <v>8.136115051081858E-5</v>
      </c>
      <c r="S405" s="17">
        <f ca="1">+Allocators!U953</f>
        <v>0</v>
      </c>
    </row>
    <row r="406" spans="1:21">
      <c r="A406" s="23" t="str">
        <f>CONCATENATE(Allocators!A954," ",Allocators!B954)</f>
        <v>REVYEC_FXNL SUBTRAN</v>
      </c>
      <c r="B406" s="17">
        <f ca="1">+Allocators!D954</f>
        <v>-1.2138666078494689E-2</v>
      </c>
      <c r="C406" s="17">
        <f ca="1">+Allocators!E954</f>
        <v>-7.5125715815971229E-3</v>
      </c>
      <c r="D406" s="17">
        <f ca="1">+Allocators!F954</f>
        <v>3.8371314358206165E-4</v>
      </c>
      <c r="E406" s="17">
        <f ca="1">+Allocators!G954</f>
        <v>5.0463458903422993E-4</v>
      </c>
      <c r="F406" s="17">
        <f ca="1">+Allocators!H954</f>
        <v>1.6207044599661811E-4</v>
      </c>
      <c r="G406" s="17">
        <f ca="1">+Allocators!I954</f>
        <v>1.1312319470399505E-3</v>
      </c>
      <c r="H406" s="17">
        <f ca="1">+Allocators!J954</f>
        <v>3.5155610729108092E-5</v>
      </c>
      <c r="I406" s="17">
        <f ca="1">+Allocators!K954</f>
        <v>4.307279999522793E-5</v>
      </c>
      <c r="J406" s="17">
        <f ca="1">+Allocators!L954</f>
        <v>0</v>
      </c>
      <c r="K406" s="17">
        <f ca="1">+Allocators!M954</f>
        <v>0</v>
      </c>
      <c r="L406" s="17">
        <f ca="1">+Allocators!N954</f>
        <v>8.6905131729702581E-5</v>
      </c>
      <c r="M406" s="17">
        <f ca="1">+Allocators!O954</f>
        <v>-7.6904811524284604E-3</v>
      </c>
      <c r="N406" s="17">
        <f ca="1">+Allocators!P954</f>
        <v>0</v>
      </c>
      <c r="O406" s="17">
        <f ca="1">+Allocators!Q954</f>
        <v>7.0065152858879095E-4</v>
      </c>
      <c r="P406" s="17">
        <f ca="1">+Allocators!R954</f>
        <v>0</v>
      </c>
      <c r="Q406" s="17">
        <f ca="1">+Allocators!S954</f>
        <v>0</v>
      </c>
      <c r="R406" s="17">
        <f ca="1">+Allocators!T954</f>
        <v>1.695145883520627E-5</v>
      </c>
      <c r="S406" s="17">
        <f ca="1">+Allocators!U954</f>
        <v>0</v>
      </c>
    </row>
    <row r="407" spans="1:21">
      <c r="A407" s="23" t="str">
        <f>CONCATENATE(Allocators!A955," ",Allocators!B955)</f>
        <v>REVYEC_FXNL DISTPRI</v>
      </c>
      <c r="B407" s="17">
        <f ca="1">+Allocators!D955</f>
        <v>8.9936950684077421E-2</v>
      </c>
      <c r="C407" s="17">
        <f ca="1">+Allocators!E955</f>
        <v>4.9929495233795571E-2</v>
      </c>
      <c r="D407" s="17">
        <f ca="1">+Allocators!F955</f>
        <v>1.1914047999631774E-2</v>
      </c>
      <c r="E407" s="17">
        <f ca="1">+Allocators!G955</f>
        <v>4.7890011921154357E-3</v>
      </c>
      <c r="F407" s="17">
        <f ca="1">+Allocators!H955</f>
        <v>0</v>
      </c>
      <c r="G407" s="17">
        <f ca="1">+Allocators!I955</f>
        <v>1.5300455287712723E-2</v>
      </c>
      <c r="H407" s="17">
        <f ca="1">+Allocators!J955</f>
        <v>3.0650397625251065E-4</v>
      </c>
      <c r="I407" s="17">
        <f ca="1">+Allocators!K955</f>
        <v>0</v>
      </c>
      <c r="J407" s="17">
        <f ca="1">+Allocators!L955</f>
        <v>0</v>
      </c>
      <c r="K407" s="17">
        <f ca="1">+Allocators!M955</f>
        <v>0</v>
      </c>
      <c r="L407" s="17">
        <f ca="1">+Allocators!N955</f>
        <v>1.4822386746507277E-3</v>
      </c>
      <c r="M407" s="17">
        <f ca="1">+Allocators!O955</f>
        <v>0</v>
      </c>
      <c r="N407" s="17">
        <f ca="1">+Allocators!P955</f>
        <v>0</v>
      </c>
      <c r="O407" s="17">
        <f ca="1">+Allocators!Q955</f>
        <v>6.0208430518549662E-3</v>
      </c>
      <c r="P407" s="17">
        <f ca="1">+Allocators!R955</f>
        <v>0</v>
      </c>
      <c r="Q407" s="17">
        <f ca="1">+Allocators!S955</f>
        <v>0</v>
      </c>
      <c r="R407" s="17">
        <f ca="1">+Allocators!T955</f>
        <v>1.9436526806373001E-4</v>
      </c>
      <c r="S407" s="17">
        <f ca="1">+Allocators!U955</f>
        <v>0</v>
      </c>
    </row>
    <row r="408" spans="1:21">
      <c r="A408" s="23" t="str">
        <f>CONCATENATE(Allocators!A956," ",Allocators!B956)</f>
        <v>REVYEC_FXNL DISTSEC</v>
      </c>
      <c r="B408" s="17">
        <f ca="1">+Allocators!D956</f>
        <v>3.721714376659823E-2</v>
      </c>
      <c r="C408" s="17">
        <f ca="1">+Allocators!E956</f>
        <v>2.4036324383853648E-2</v>
      </c>
      <c r="D408" s="17">
        <f ca="1">+Allocators!F956</f>
        <v>5.1578973310091227E-3</v>
      </c>
      <c r="E408" s="17">
        <f ca="1">+Allocators!G956</f>
        <v>0</v>
      </c>
      <c r="F408" s="17">
        <f ca="1">+Allocators!H956</f>
        <v>0</v>
      </c>
      <c r="G408" s="17">
        <f ca="1">+Allocators!I956</f>
        <v>5.4251938536420199E-3</v>
      </c>
      <c r="H408" s="17">
        <f ca="1">+Allocators!J956</f>
        <v>0</v>
      </c>
      <c r="I408" s="17">
        <f ca="1">+Allocators!K956</f>
        <v>0</v>
      </c>
      <c r="J408" s="17">
        <f ca="1">+Allocators!L956</f>
        <v>0</v>
      </c>
      <c r="K408" s="17">
        <f ca="1">+Allocators!M956</f>
        <v>0</v>
      </c>
      <c r="L408" s="17">
        <f ca="1">+Allocators!N956</f>
        <v>0</v>
      </c>
      <c r="M408" s="17">
        <f ca="1">+Allocators!O956</f>
        <v>0</v>
      </c>
      <c r="N408" s="17">
        <f ca="1">+Allocators!P956</f>
        <v>0</v>
      </c>
      <c r="O408" s="17">
        <f ca="1">+Allocators!Q956</f>
        <v>2.1936311738336013E-3</v>
      </c>
      <c r="P408" s="17">
        <f ca="1">+Allocators!R956</f>
        <v>0</v>
      </c>
      <c r="Q408" s="17">
        <f ca="1">+Allocators!S956</f>
        <v>0</v>
      </c>
      <c r="R408" s="17">
        <f ca="1">+Allocators!T956</f>
        <v>4.0409702425983569E-4</v>
      </c>
      <c r="S408" s="17">
        <f ca="1">+Allocators!U956</f>
        <v>0</v>
      </c>
    </row>
    <row r="409" spans="1:21">
      <c r="A409" s="23" t="str">
        <f>CONCATENATE(Allocators!A957," ",Allocators!B957)</f>
        <v>REVYEC_FXNL ENERGY</v>
      </c>
      <c r="B409" s="17">
        <f ca="1">+Allocators!D957</f>
        <v>0.34697485832299685</v>
      </c>
      <c r="C409" s="17">
        <f ca="1">+Allocators!E957</f>
        <v>0.11101290449776588</v>
      </c>
      <c r="D409" s="17">
        <f ca="1">+Allocators!F957</f>
        <v>2.2840814212938234E-2</v>
      </c>
      <c r="E409" s="17">
        <f ca="1">+Allocators!G957</f>
        <v>7.3446334684804633E-3</v>
      </c>
      <c r="F409" s="17">
        <f ca="1">+Allocators!H957</f>
        <v>7.0059677562555407E-4</v>
      </c>
      <c r="G409" s="17">
        <f ca="1">+Allocators!I957</f>
        <v>2.9336247383540549E-2</v>
      </c>
      <c r="H409" s="17">
        <f ca="1">+Allocators!J957</f>
        <v>5.1175383338397987E-4</v>
      </c>
      <c r="I409" s="17">
        <f ca="1">+Allocators!K957</f>
        <v>1.8942504796630778E-3</v>
      </c>
      <c r="J409" s="17">
        <f ca="1">+Allocators!L957</f>
        <v>-6.2682573518355086E-2</v>
      </c>
      <c r="K409" s="17">
        <f ca="1">+Allocators!M957</f>
        <v>0</v>
      </c>
      <c r="L409" s="17">
        <f ca="1">+Allocators!N957</f>
        <v>3.5735541780064434E-3</v>
      </c>
      <c r="M409" s="17">
        <f ca="1">+Allocators!O957</f>
        <v>0.22021239754301136</v>
      </c>
      <c r="N409" s="17">
        <f ca="1">+Allocators!P957</f>
        <v>0</v>
      </c>
      <c r="O409" s="17">
        <f ca="1">+Allocators!Q957</f>
        <v>1.0113461903566877E-2</v>
      </c>
      <c r="P409" s="17">
        <f ca="1">+Allocators!R957</f>
        <v>0</v>
      </c>
      <c r="Q409" s="17">
        <f ca="1">+Allocators!S957</f>
        <v>0</v>
      </c>
      <c r="R409" s="17">
        <f ca="1">+Allocators!T957</f>
        <v>2.1168175653695095E-3</v>
      </c>
      <c r="S409" s="17">
        <f ca="1">+Allocators!U957</f>
        <v>0</v>
      </c>
    </row>
    <row r="410" spans="1:21">
      <c r="A410" s="23" t="str">
        <f>CONCATENATE(Allocators!A958," ",Allocators!B958)</f>
        <v>REVYEC_FXNL CUSTOMER</v>
      </c>
      <c r="B410" s="17">
        <f ca="1">+Allocators!D958</f>
        <v>0.10893498249178138</v>
      </c>
      <c r="C410" s="17">
        <f ca="1">+Allocators!E958</f>
        <v>6.5464674837123302E-2</v>
      </c>
      <c r="D410" s="17">
        <f ca="1">+Allocators!F958</f>
        <v>1.3551426493685535E-2</v>
      </c>
      <c r="E410" s="17">
        <f ca="1">+Allocators!G958</f>
        <v>3.8754953493291473E-3</v>
      </c>
      <c r="F410" s="17">
        <f ca="1">+Allocators!H958</f>
        <v>2.4167684902683538E-3</v>
      </c>
      <c r="G410" s="17">
        <f ca="1">+Allocators!I958</f>
        <v>6.7489253606575609E-4</v>
      </c>
      <c r="H410" s="17">
        <f ca="1">+Allocators!J958</f>
        <v>1.9726901534209038E-5</v>
      </c>
      <c r="I410" s="17">
        <f ca="1">+Allocators!K958</f>
        <v>3.7658682074640767E-4</v>
      </c>
      <c r="J410" s="17">
        <f ca="1">+Allocators!L958</f>
        <v>1.1925876048354477E-2</v>
      </c>
      <c r="K410" s="17">
        <f ca="1">+Allocators!M958</f>
        <v>0</v>
      </c>
      <c r="L410" s="17">
        <f ca="1">+Allocators!N958</f>
        <v>2.6531002798390979E-5</v>
      </c>
      <c r="M410" s="17">
        <f ca="1">+Allocators!O958</f>
        <v>3.5514428064355169E-4</v>
      </c>
      <c r="N410" s="17">
        <f ca="1">+Allocators!P958</f>
        <v>0</v>
      </c>
      <c r="O410" s="17">
        <f ca="1">+Allocators!Q958</f>
        <v>3.2251572377349898E-4</v>
      </c>
      <c r="P410" s="17">
        <f ca="1">+Allocators!R958</f>
        <v>0</v>
      </c>
      <c r="Q410" s="17">
        <f ca="1">+Allocators!S958</f>
        <v>0</v>
      </c>
      <c r="R410" s="17">
        <f ca="1">+Allocators!T958</f>
        <v>9.9253440074587654E-3</v>
      </c>
      <c r="S410" s="17">
        <f ca="1">+Allocators!U958</f>
        <v>0</v>
      </c>
    </row>
    <row r="411" spans="1:21">
      <c r="A411" s="23" t="str">
        <f>CONCATENATE(Allocators!A959," ",Allocators!B959)</f>
        <v>REVYEC_FXNL TOTAL</v>
      </c>
      <c r="B411" s="17">
        <f ca="1">+Allocators!D959</f>
        <v>1.0000000000000002</v>
      </c>
      <c r="C411" s="17">
        <f ca="1">+Allocators!E959</f>
        <v>0.3871692978261066</v>
      </c>
      <c r="D411" s="17">
        <f ca="1">+Allocators!F959</f>
        <v>8.3911013018897196E-2</v>
      </c>
      <c r="E411" s="17">
        <f ca="1">+Allocators!G959</f>
        <v>2.7935060966316923E-2</v>
      </c>
      <c r="F411" s="17">
        <f ca="1">+Allocators!H959</f>
        <v>4.5270158306151328E-3</v>
      </c>
      <c r="G411" s="17">
        <f ca="1">+Allocators!I959</f>
        <v>8.8050976512785692E-2</v>
      </c>
      <c r="H411" s="17">
        <f ca="1">+Allocators!J959</f>
        <v>1.577147653615746E-3</v>
      </c>
      <c r="I411" s="17">
        <f ca="1">+Allocators!K959</f>
        <v>4.517483667154815E-3</v>
      </c>
      <c r="J411" s="17">
        <f ca="1">+Allocators!L959</f>
        <v>-2.3966155460772347E-2</v>
      </c>
      <c r="K411" s="17">
        <f ca="1">+Allocators!M959</f>
        <v>0</v>
      </c>
      <c r="L411" s="17">
        <f ca="1">+Allocators!N959</f>
        <v>8.6888019720686698E-3</v>
      </c>
      <c r="M411" s="17">
        <f ca="1">+Allocators!O959</f>
        <v>0.37115570329035502</v>
      </c>
      <c r="N411" s="17">
        <f ca="1">+Allocators!P959</f>
        <v>0</v>
      </c>
      <c r="O411" s="17">
        <f ca="1">+Allocators!Q959</f>
        <v>3.3103822908744127E-2</v>
      </c>
      <c r="P411" s="17">
        <f ca="1">+Allocators!R959</f>
        <v>0</v>
      </c>
      <c r="Q411" s="17">
        <f ca="1">+Allocators!S959</f>
        <v>0</v>
      </c>
      <c r="R411" s="17">
        <f ca="1">+Allocators!T959</f>
        <v>1.3329831814112606E-2</v>
      </c>
      <c r="S411" s="17">
        <f ca="1">+Allocators!U959</f>
        <v>0</v>
      </c>
    </row>
    <row r="412" spans="1:21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</row>
    <row r="413" spans="1:21">
      <c r="A413" s="23" t="str">
        <f>CONCATENATE(Allocators!A932," ",Allocators!B932)</f>
        <v>REVYEC_EXP_OM PRODUCTION</v>
      </c>
      <c r="B413" s="17">
        <f ca="1">+Allocators!D932</f>
        <v>0.27903366147893105</v>
      </c>
      <c r="C413" s="17">
        <f ca="1">+Allocators!E932</f>
        <v>0.12160165184346146</v>
      </c>
      <c r="D413" s="17">
        <f ca="1">+Allocators!F932</f>
        <v>2.3810850569042044E-2</v>
      </c>
      <c r="E413" s="17">
        <f ca="1">+Allocators!G932</f>
        <v>8.2842251150209278E-3</v>
      </c>
      <c r="F413" s="17">
        <f ca="1">+Allocators!H932</f>
        <v>1.0708130884279918E-3</v>
      </c>
      <c r="G413" s="17">
        <f ca="1">+Allocators!I932</f>
        <v>2.5447156809703886E-2</v>
      </c>
      <c r="H413" s="17">
        <f ca="1">+Allocators!J932</f>
        <v>4.7163908476751277E-4</v>
      </c>
      <c r="I413" s="17">
        <f ca="1">+Allocators!K932</f>
        <v>1.3851192911171928E-3</v>
      </c>
      <c r="J413" s="17">
        <f ca="1">+Allocators!L932</f>
        <v>-1.5406658768381576E-2</v>
      </c>
      <c r="K413" s="17">
        <f ca="1">+Allocators!M932</f>
        <v>0</v>
      </c>
      <c r="L413" s="17">
        <f ca="1">+Allocators!N932</f>
        <v>2.2848969898405223E-3</v>
      </c>
      <c r="M413" s="17">
        <f ca="1">+Allocators!O932</f>
        <v>9.9530080783748684E-2</v>
      </c>
      <c r="N413" s="17">
        <f ca="1">+Allocators!P932</f>
        <v>0</v>
      </c>
      <c r="O413" s="17">
        <f ca="1">+Allocators!Q932</f>
        <v>9.554792266902673E-3</v>
      </c>
      <c r="P413" s="17">
        <f ca="1">+Allocators!R932</f>
        <v>0</v>
      </c>
      <c r="Q413" s="17">
        <f ca="1">+Allocators!S932</f>
        <v>0</v>
      </c>
      <c r="R413" s="17">
        <f ca="1">+Allocators!T932</f>
        <v>9.9909440527967621E-4</v>
      </c>
      <c r="S413" s="17">
        <f ca="1">+Allocators!U932</f>
        <v>0</v>
      </c>
    </row>
    <row r="414" spans="1:21">
      <c r="A414" s="23" t="str">
        <f>CONCATENATE(Allocators!A933," ",Allocators!B933)</f>
        <v>REVYEC_EXP_OM BULKTRAN</v>
      </c>
      <c r="B414" s="17">
        <f ca="1">+Allocators!D933</f>
        <v>4.0583259062080393E-2</v>
      </c>
      <c r="C414" s="17">
        <f ca="1">+Allocators!E933</f>
        <v>9.7321689705631119E-3</v>
      </c>
      <c r="D414" s="17">
        <f ca="1">+Allocators!F933</f>
        <v>1.916624315562778E-3</v>
      </c>
      <c r="E414" s="17">
        <f ca="1">+Allocators!G933</f>
        <v>6.2536834018967922E-4</v>
      </c>
      <c r="F414" s="17">
        <f ca="1">+Allocators!H933</f>
        <v>-6.1452272046210897E-5</v>
      </c>
      <c r="G414" s="17">
        <f ca="1">+Allocators!I933</f>
        <v>2.0498711891802049E-3</v>
      </c>
      <c r="H414" s="17">
        <f ca="1">+Allocators!J933</f>
        <v>3.8215909901331648E-5</v>
      </c>
      <c r="I414" s="17">
        <f ca="1">+Allocators!K933</f>
        <v>1.1239268783117749E-4</v>
      </c>
      <c r="J414" s="17">
        <f ca="1">+Allocators!L933</f>
        <v>1.7087467303068999E-2</v>
      </c>
      <c r="K414" s="17">
        <f ca="1">+Allocators!M933</f>
        <v>0</v>
      </c>
      <c r="L414" s="17">
        <f ca="1">+Allocators!N933</f>
        <v>1.8392324859120492E-4</v>
      </c>
      <c r="M414" s="17">
        <f ca="1">+Allocators!O933</f>
        <v>8.0509687820474272E-3</v>
      </c>
      <c r="N414" s="17">
        <f ca="1">+Allocators!P933</f>
        <v>0</v>
      </c>
      <c r="O414" s="17">
        <f ca="1">+Allocators!Q933</f>
        <v>7.6696866779421384E-4</v>
      </c>
      <c r="P414" s="17">
        <f ca="1">+Allocators!R933</f>
        <v>0</v>
      </c>
      <c r="Q414" s="17">
        <f ca="1">+Allocators!S933</f>
        <v>0</v>
      </c>
      <c r="R414" s="17">
        <f ca="1">+Allocators!T933</f>
        <v>8.0741919396474973E-5</v>
      </c>
      <c r="S414" s="17">
        <f ca="1">+Allocators!U933</f>
        <v>0</v>
      </c>
    </row>
    <row r="415" spans="1:21">
      <c r="A415" s="23" t="str">
        <f>CONCATENATE(Allocators!A934," ",Allocators!B934)</f>
        <v>REVYEC_EXP_OM SUBTRAN</v>
      </c>
      <c r="B415" s="17">
        <f ca="1">+Allocators!D934</f>
        <v>9.6082906764225345E-3</v>
      </c>
      <c r="C415" s="17">
        <f ca="1">+Allocators!E934</f>
        <v>3.6150436128101417E-3</v>
      </c>
      <c r="D415" s="17">
        <f ca="1">+Allocators!F934</f>
        <v>7.2035062442595173E-4</v>
      </c>
      <c r="E415" s="17">
        <f ca="1">+Allocators!G934</f>
        <v>2.3536244565887046E-4</v>
      </c>
      <c r="F415" s="17">
        <f ca="1">+Allocators!H934</f>
        <v>-2.5140390635105406E-5</v>
      </c>
      <c r="G415" s="17">
        <f ca="1">+Allocators!I934</f>
        <v>8.0261443278463766E-4</v>
      </c>
      <c r="H415" s="17">
        <f ca="1">+Allocators!J934</f>
        <v>1.488655482531434E-5</v>
      </c>
      <c r="I415" s="17">
        <f ca="1">+Allocators!K934</f>
        <v>5.6702520184231024E-5</v>
      </c>
      <c r="J415" s="17">
        <f ca="1">+Allocators!L934</f>
        <v>0</v>
      </c>
      <c r="K415" s="17">
        <f ca="1">+Allocators!M934</f>
        <v>0</v>
      </c>
      <c r="L415" s="17">
        <f ca="1">+Allocators!N934</f>
        <v>7.1163033924809776E-5</v>
      </c>
      <c r="M415" s="17">
        <f ca="1">+Allocators!O934</f>
        <v>3.7997627218024975E-3</v>
      </c>
      <c r="N415" s="17">
        <f ca="1">+Allocators!P934</f>
        <v>0</v>
      </c>
      <c r="O415" s="17">
        <f ca="1">+Allocators!Q934</f>
        <v>3.0030135940121918E-4</v>
      </c>
      <c r="P415" s="17">
        <f ca="1">+Allocators!R934</f>
        <v>0</v>
      </c>
      <c r="Q415" s="17">
        <f ca="1">+Allocators!S934</f>
        <v>0</v>
      </c>
      <c r="R415" s="17">
        <f ca="1">+Allocators!T934</f>
        <v>1.7243761239965592E-5</v>
      </c>
      <c r="S415" s="17">
        <f ca="1">+Allocators!U934</f>
        <v>0</v>
      </c>
    </row>
    <row r="416" spans="1:21">
      <c r="A416" s="23" t="str">
        <f>CONCATENATE(Allocators!A935," ",Allocators!B935)</f>
        <v>REVYEC_EXP_OM DISTPRI</v>
      </c>
      <c r="B416" s="17">
        <f ca="1">+Allocators!D935</f>
        <v>4.3217666388377221E-2</v>
      </c>
      <c r="C416" s="17">
        <f ca="1">+Allocators!E935</f>
        <v>2.7371111948312835E-2</v>
      </c>
      <c r="D416" s="17">
        <f ca="1">+Allocators!F935</f>
        <v>5.3377992112044895E-3</v>
      </c>
      <c r="E416" s="17">
        <f ca="1">+Allocators!G935</f>
        <v>1.6649294104524625E-3</v>
      </c>
      <c r="F416" s="17">
        <f ca="1">+Allocators!H935</f>
        <v>0</v>
      </c>
      <c r="G416" s="17">
        <f ca="1">+Allocators!I935</f>
        <v>5.8526173555747745E-3</v>
      </c>
      <c r="H416" s="17">
        <f ca="1">+Allocators!J935</f>
        <v>1.0925199747300239E-4</v>
      </c>
      <c r="I416" s="17">
        <f ca="1">+Allocators!K935</f>
        <v>0</v>
      </c>
      <c r="J416" s="17">
        <f ca="1">+Allocators!L935</f>
        <v>0</v>
      </c>
      <c r="K416" s="17">
        <f ca="1">+Allocators!M935</f>
        <v>0</v>
      </c>
      <c r="L416" s="17">
        <f ca="1">+Allocators!N935</f>
        <v>5.3488404897872202E-4</v>
      </c>
      <c r="M416" s="17">
        <f ca="1">+Allocators!O935</f>
        <v>0</v>
      </c>
      <c r="N416" s="17">
        <f ca="1">+Allocators!P935</f>
        <v>0</v>
      </c>
      <c r="O416" s="17">
        <f ca="1">+Allocators!Q935</f>
        <v>2.1926263547138937E-3</v>
      </c>
      <c r="P416" s="17">
        <f ca="1">+Allocators!R935</f>
        <v>0</v>
      </c>
      <c r="Q416" s="17">
        <f ca="1">+Allocators!S935</f>
        <v>0</v>
      </c>
      <c r="R416" s="17">
        <f ca="1">+Allocators!T935</f>
        <v>1.5444606166704111E-4</v>
      </c>
      <c r="S416" s="17">
        <f ca="1">+Allocators!U935</f>
        <v>0</v>
      </c>
    </row>
    <row r="417" spans="1:19">
      <c r="A417" s="23" t="str">
        <f>CONCATENATE(Allocators!A936," ",Allocators!B936)</f>
        <v>REVYEC_EXP_OM DISTSEC</v>
      </c>
      <c r="B417" s="17">
        <f ca="1">+Allocators!D936</f>
        <v>1.7493939600835194E-2</v>
      </c>
      <c r="C417" s="17">
        <f ca="1">+Allocators!E936</f>
        <v>1.2375799394805575E-2</v>
      </c>
      <c r="D417" s="17">
        <f ca="1">+Allocators!F936</f>
        <v>2.1520732821337439E-3</v>
      </c>
      <c r="E417" s="17">
        <f ca="1">+Allocators!G936</f>
        <v>0</v>
      </c>
      <c r="F417" s="17">
        <f ca="1">+Allocators!H936</f>
        <v>0</v>
      </c>
      <c r="G417" s="17">
        <f ca="1">+Allocators!I936</f>
        <v>1.9275305480704298E-3</v>
      </c>
      <c r="H417" s="17">
        <f ca="1">+Allocators!J936</f>
        <v>0</v>
      </c>
      <c r="I417" s="17">
        <f ca="1">+Allocators!K936</f>
        <v>0</v>
      </c>
      <c r="J417" s="17">
        <f ca="1">+Allocators!L936</f>
        <v>0</v>
      </c>
      <c r="K417" s="17">
        <f ca="1">+Allocators!M936</f>
        <v>0</v>
      </c>
      <c r="L417" s="17">
        <f ca="1">+Allocators!N936</f>
        <v>0</v>
      </c>
      <c r="M417" s="17">
        <f ca="1">+Allocators!O936</f>
        <v>0</v>
      </c>
      <c r="N417" s="17">
        <f ca="1">+Allocators!P936</f>
        <v>0</v>
      </c>
      <c r="O417" s="17">
        <f ca="1">+Allocators!Q936</f>
        <v>7.4037330309717638E-4</v>
      </c>
      <c r="P417" s="17">
        <f ca="1">+Allocators!R936</f>
        <v>0</v>
      </c>
      <c r="Q417" s="17">
        <f ca="1">+Allocators!S936</f>
        <v>0</v>
      </c>
      <c r="R417" s="17">
        <f ca="1">+Allocators!T936</f>
        <v>2.9816307272826893E-4</v>
      </c>
      <c r="S417" s="17">
        <f ca="1">+Allocators!U936</f>
        <v>0</v>
      </c>
    </row>
    <row r="418" spans="1:19">
      <c r="A418" s="23" t="str">
        <f>CONCATENATE(Allocators!A937," ",Allocators!B937)</f>
        <v>REVYEC_EXP_OM ENERGY</v>
      </c>
      <c r="B418" s="17">
        <f ca="1">+Allocators!D937</f>
        <v>0.54635878537680049</v>
      </c>
      <c r="C418" s="17">
        <f ca="1">+Allocators!E937</f>
        <v>0.16658962439517713</v>
      </c>
      <c r="D418" s="17">
        <f ca="1">+Allocators!F937</f>
        <v>4.1633622108891086E-2</v>
      </c>
      <c r="E418" s="17">
        <f ca="1">+Allocators!G937</f>
        <v>1.4917016808445259E-2</v>
      </c>
      <c r="F418" s="17">
        <f ca="1">+Allocators!H937</f>
        <v>2.3702724888923967E-3</v>
      </c>
      <c r="G418" s="17">
        <f ca="1">+Allocators!I937</f>
        <v>5.1601078329728781E-2</v>
      </c>
      <c r="H418" s="17">
        <f ca="1">+Allocators!J937</f>
        <v>9.3237485198695833E-4</v>
      </c>
      <c r="I418" s="17">
        <f ca="1">+Allocators!K937</f>
        <v>2.7713957263716818E-3</v>
      </c>
      <c r="J418" s="17">
        <f ca="1">+Allocators!L937</f>
        <v>-2.7450586843319691E-2</v>
      </c>
      <c r="K418" s="17">
        <f ca="1">+Allocators!M937</f>
        <v>0</v>
      </c>
      <c r="L418" s="17">
        <f ca="1">+Allocators!N937</f>
        <v>5.5997988084142102E-3</v>
      </c>
      <c r="M418" s="17">
        <f ca="1">+Allocators!O937</f>
        <v>0.2595900208124502</v>
      </c>
      <c r="N418" s="17">
        <f ca="1">+Allocators!P937</f>
        <v>0</v>
      </c>
      <c r="O418" s="17">
        <f ca="1">+Allocators!Q937</f>
        <v>1.9376949511746167E-2</v>
      </c>
      <c r="P418" s="17">
        <f ca="1">+Allocators!R937</f>
        <v>0</v>
      </c>
      <c r="Q418" s="17">
        <f ca="1">+Allocators!S937</f>
        <v>0</v>
      </c>
      <c r="R418" s="17">
        <f ca="1">+Allocators!T937</f>
        <v>8.4272183780164153E-3</v>
      </c>
      <c r="S418" s="17">
        <f ca="1">+Allocators!U937</f>
        <v>0</v>
      </c>
    </row>
    <row r="419" spans="1:19">
      <c r="A419" s="23" t="str">
        <f>CONCATENATE(Allocators!A938," ",Allocators!B938)</f>
        <v>REVYEC_EXP_OM CUSTOMER</v>
      </c>
      <c r="B419" s="17">
        <f ca="1">+Allocators!D938</f>
        <v>6.3704397416553274E-2</v>
      </c>
      <c r="C419" s="17">
        <f ca="1">+Allocators!E938</f>
        <v>4.5883897660976371E-2</v>
      </c>
      <c r="D419" s="17">
        <f ca="1">+Allocators!F938</f>
        <v>8.339692907637121E-3</v>
      </c>
      <c r="E419" s="17">
        <f ca="1">+Allocators!G938</f>
        <v>2.2081588465497214E-3</v>
      </c>
      <c r="F419" s="17">
        <f ca="1">+Allocators!H938</f>
        <v>1.1725229159760618E-3</v>
      </c>
      <c r="G419" s="17">
        <f ca="1">+Allocators!I938</f>
        <v>3.70107847742977E-4</v>
      </c>
      <c r="H419" s="17">
        <f ca="1">+Allocators!J938</f>
        <v>1.0779254661626643E-5</v>
      </c>
      <c r="I419" s="17">
        <f ca="1">+Allocators!K938</f>
        <v>1.9187344165053178E-4</v>
      </c>
      <c r="J419" s="17">
        <f ca="1">+Allocators!L938</f>
        <v>1.8036228478599142E-3</v>
      </c>
      <c r="K419" s="17">
        <f ca="1">+Allocators!M938</f>
        <v>0</v>
      </c>
      <c r="L419" s="17">
        <f ca="1">+Allocators!N938</f>
        <v>1.4135842319202224E-5</v>
      </c>
      <c r="M419" s="17">
        <f ca="1">+Allocators!O938</f>
        <v>1.8487019030621849E-4</v>
      </c>
      <c r="N419" s="17">
        <f ca="1">+Allocators!P938</f>
        <v>0</v>
      </c>
      <c r="O419" s="17">
        <f ca="1">+Allocators!Q938</f>
        <v>1.7181144508877764E-4</v>
      </c>
      <c r="P419" s="17">
        <f ca="1">+Allocators!R938</f>
        <v>0</v>
      </c>
      <c r="Q419" s="17">
        <f ca="1">+Allocators!S938</f>
        <v>0</v>
      </c>
      <c r="R419" s="17">
        <f ca="1">+Allocators!T938</f>
        <v>3.3529242157847644E-3</v>
      </c>
      <c r="S419" s="17">
        <f ca="1">+Allocators!U938</f>
        <v>0</v>
      </c>
    </row>
    <row r="420" spans="1:19">
      <c r="A420" s="23" t="str">
        <f>CONCATENATE(Allocators!A939," ",Allocators!B939)</f>
        <v>REVYEC_EXP_OM TOTAL</v>
      </c>
      <c r="B420" s="17">
        <f ca="1">+Allocators!D939</f>
        <v>1</v>
      </c>
      <c r="C420" s="17">
        <f ca="1">+Allocators!E939</f>
        <v>0.38716929782610654</v>
      </c>
      <c r="D420" s="17">
        <f ca="1">+Allocators!F939</f>
        <v>8.3911013018897196E-2</v>
      </c>
      <c r="E420" s="17">
        <f ca="1">+Allocators!G939</f>
        <v>2.7935060966316927E-2</v>
      </c>
      <c r="F420" s="17">
        <f ca="1">+Allocators!H939</f>
        <v>4.5270158306151328E-3</v>
      </c>
      <c r="G420" s="17">
        <f ca="1">+Allocators!I939</f>
        <v>8.8050976512785678E-2</v>
      </c>
      <c r="H420" s="17">
        <f ca="1">+Allocators!J939</f>
        <v>1.577147653615746E-3</v>
      </c>
      <c r="I420" s="17">
        <f ca="1">+Allocators!K939</f>
        <v>4.517483667154815E-3</v>
      </c>
      <c r="J420" s="17">
        <f ca="1">+Allocators!L939</f>
        <v>-2.3966155460772347E-2</v>
      </c>
      <c r="K420" s="17">
        <f ca="1">+Allocators!M939</f>
        <v>0</v>
      </c>
      <c r="L420" s="17">
        <f ca="1">+Allocators!N939</f>
        <v>8.6888019720686698E-3</v>
      </c>
      <c r="M420" s="17">
        <f ca="1">+Allocators!O939</f>
        <v>0.37115570329035497</v>
      </c>
      <c r="N420" s="17">
        <f ca="1">+Allocators!P939</f>
        <v>0</v>
      </c>
      <c r="O420" s="17">
        <f ca="1">+Allocators!Q939</f>
        <v>3.3103822908744127E-2</v>
      </c>
      <c r="P420" s="17">
        <f ca="1">+Allocators!R939</f>
        <v>0</v>
      </c>
      <c r="Q420" s="17">
        <f ca="1">+Allocators!S939</f>
        <v>0</v>
      </c>
      <c r="R420" s="17">
        <f ca="1">+Allocators!T939</f>
        <v>1.3329831814112608E-2</v>
      </c>
      <c r="S420" s="17">
        <f ca="1">+Allocators!U939</f>
        <v>0</v>
      </c>
    </row>
    <row r="421" spans="1:19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</row>
    <row r="422" spans="1:19">
      <c r="A422" s="23" t="str">
        <f>CONCATENATE(Allocators!A683," ",Allocators!B683)</f>
        <v>TDOMX PRODUCTION</v>
      </c>
      <c r="B422" s="17">
        <f ca="1">+Allocators!D683</f>
        <v>-8.4490771709229126E-18</v>
      </c>
      <c r="C422" s="17">
        <f ca="1">+Allocators!E683</f>
        <v>2.4305498332103041E-17</v>
      </c>
      <c r="D422" s="17">
        <f ca="1">+Allocators!F683</f>
        <v>4.2067208651716803E-18</v>
      </c>
      <c r="E422" s="17">
        <f ca="1">+Allocators!G683</f>
        <v>5.4775011265256248E-20</v>
      </c>
      <c r="F422" s="17">
        <f ca="1">+Allocators!H683</f>
        <v>-1.7117191020392578E-21</v>
      </c>
      <c r="G422" s="17">
        <f ca="1">+Allocators!I683</f>
        <v>6.3100812977575201E-18</v>
      </c>
      <c r="H422" s="17">
        <f ca="1">+Allocators!J683</f>
        <v>-1.57752032443938E-18</v>
      </c>
      <c r="I422" s="17">
        <f ca="1">+Allocators!K683</f>
        <v>-7.668501577135875E-20</v>
      </c>
      <c r="J422" s="17">
        <f ca="1">+Allocators!L683</f>
        <v>-2.0084170797260625E-20</v>
      </c>
      <c r="K422" s="17">
        <f ca="1">+Allocators!M683</f>
        <v>8.7640018024410007E-20</v>
      </c>
      <c r="L422" s="17">
        <f ca="1">+Allocators!N683</f>
        <v>-3.5056007209764003E-19</v>
      </c>
      <c r="M422" s="17">
        <f ca="1">+Allocators!O683</f>
        <v>3.7393074357081598E-18</v>
      </c>
      <c r="N422" s="17">
        <f ca="1">+Allocators!P683</f>
        <v>2.3370671473175999E-19</v>
      </c>
      <c r="O422" s="17">
        <f ca="1">+Allocators!Q683</f>
        <v>-2.9213339341470001E-19</v>
      </c>
      <c r="P422" s="17">
        <f ca="1">+Allocators!R683</f>
        <v>-1.8258337088418749E-21</v>
      </c>
      <c r="Q422" s="17">
        <f ca="1">+Allocators!S683</f>
        <v>2.1910004506102502E-20</v>
      </c>
      <c r="R422" s="17">
        <f ca="1">+Allocators!T683</f>
        <v>5.8426678682939997E-20</v>
      </c>
      <c r="S422" s="17">
        <f ca="1">+Allocators!U683</f>
        <v>-2.0997087651681562E-20</v>
      </c>
    </row>
    <row r="423" spans="1:19">
      <c r="A423" s="23" t="str">
        <f>CONCATENATE(Allocators!A684," ",Allocators!B684)</f>
        <v>TDOMX BULKTRAN</v>
      </c>
      <c r="B423" s="17">
        <f ca="1">+Allocators!D684</f>
        <v>0.12320967854930516</v>
      </c>
      <c r="C423" s="17">
        <f ca="1">+Allocators!E684</f>
        <v>6.0414993196560372E-2</v>
      </c>
      <c r="D423" s="17">
        <f ca="1">+Allocators!F684</f>
        <v>1.5282644112268517E-2</v>
      </c>
      <c r="E423" s="17">
        <f ca="1">+Allocators!G684</f>
        <v>1.7867735501421887E-4</v>
      </c>
      <c r="F423" s="17">
        <f ca="1">+Allocators!H684</f>
        <v>4.4018072506624185E-6</v>
      </c>
      <c r="G423" s="17">
        <f ca="1">+Allocators!I684</f>
        <v>6.3944500351006128E-3</v>
      </c>
      <c r="H423" s="17">
        <f ca="1">+Allocators!J684</f>
        <v>1.8211079788887493E-3</v>
      </c>
      <c r="I423" s="17">
        <f ca="1">+Allocators!K684</f>
        <v>1.4411426711273892E-4</v>
      </c>
      <c r="J423" s="17">
        <f ca="1">+Allocators!L684</f>
        <v>3.0419980744010419E-5</v>
      </c>
      <c r="K423" s="17">
        <f ca="1">+Allocators!M684</f>
        <v>3.8411655431481605E-4</v>
      </c>
      <c r="L423" s="17">
        <f ca="1">+Allocators!N684</f>
        <v>4.1875443076657051E-3</v>
      </c>
      <c r="M423" s="17">
        <f ca="1">+Allocators!O684</f>
        <v>2.7967092999221482E-2</v>
      </c>
      <c r="N423" s="17">
        <f ca="1">+Allocators!P684</f>
        <v>4.3875084365484493E-3</v>
      </c>
      <c r="O423" s="17">
        <f ca="1">+Allocators!Q684</f>
        <v>1.7356276419827909E-3</v>
      </c>
      <c r="P423" s="17">
        <f ca="1">+Allocators!R684</f>
        <v>4.1898685796725917E-5</v>
      </c>
      <c r="Q423" s="17">
        <f ca="1">+Allocators!S684</f>
        <v>3.0260320077054754E-5</v>
      </c>
      <c r="R423" s="17">
        <f ca="1">+Allocators!T684</f>
        <v>1.6407749350904824E-4</v>
      </c>
      <c r="S423" s="17">
        <f ca="1">+Allocators!U684</f>
        <v>4.0743377249206564E-5</v>
      </c>
    </row>
    <row r="424" spans="1:19">
      <c r="A424" s="23" t="str">
        <f>CONCATENATE(Allocators!A685," ",Allocators!B685)</f>
        <v>TDOMX SUBTRAN</v>
      </c>
      <c r="B424" s="17">
        <f ca="1">+Allocators!D685</f>
        <v>4.725196858587076E-2</v>
      </c>
      <c r="C424" s="17">
        <f ca="1">+Allocators!E685</f>
        <v>2.2440045289144589E-2</v>
      </c>
      <c r="D424" s="17">
        <f ca="1">+Allocators!F685</f>
        <v>5.7443204746005332E-3</v>
      </c>
      <c r="E424" s="17">
        <f ca="1">+Allocators!G685</f>
        <v>6.6939845359245418E-5</v>
      </c>
      <c r="F424" s="17">
        <f ca="1">+Allocators!H685</f>
        <v>2.1945706297294002E-6</v>
      </c>
      <c r="G424" s="17">
        <f ca="1">+Allocators!I685</f>
        <v>2.5036539503419338E-3</v>
      </c>
      <c r="H424" s="17">
        <f ca="1">+Allocators!J685</f>
        <v>7.0965505907111877E-4</v>
      </c>
      <c r="I424" s="17">
        <f ca="1">+Allocators!K685</f>
        <v>7.2692041277451985E-5</v>
      </c>
      <c r="J424" s="17">
        <f ca="1">+Allocators!L685</f>
        <v>0</v>
      </c>
      <c r="K424" s="17">
        <f ca="1">+Allocators!M685</f>
        <v>1.4021586542194039E-4</v>
      </c>
      <c r="L424" s="17">
        <f ca="1">+Allocators!N685</f>
        <v>1.6205982238472732E-3</v>
      </c>
      <c r="M424" s="17">
        <f ca="1">+Allocators!O685</f>
        <v>1.3200980430398768E-2</v>
      </c>
      <c r="N424" s="17">
        <f ca="1">+Allocators!P685</f>
        <v>0</v>
      </c>
      <c r="O424" s="17">
        <f ca="1">+Allocators!Q685</f>
        <v>6.7947748683084772E-4</v>
      </c>
      <c r="P424" s="17">
        <f ca="1">+Allocators!R685</f>
        <v>1.6256951470795989E-5</v>
      </c>
      <c r="Q424" s="17">
        <f ca="1">+Allocators!S685</f>
        <v>1.1157656346887986E-5</v>
      </c>
      <c r="R424" s="17">
        <f ca="1">+Allocators!T685</f>
        <v>3.5049535198947222E-5</v>
      </c>
      <c r="S424" s="17">
        <f ca="1">+Allocators!U685</f>
        <v>8.7312059306909702E-6</v>
      </c>
    </row>
    <row r="425" spans="1:19">
      <c r="A425" s="23" t="str">
        <f>CONCATENATE(Allocators!A686," ",Allocators!B686)</f>
        <v>TDOMX DISTPRI</v>
      </c>
      <c r="B425" s="17">
        <f ca="1">+Allocators!D686</f>
        <v>0.33593585055390535</v>
      </c>
      <c r="C425" s="17">
        <f ca="1">+Allocators!E686</f>
        <v>0.22322892057066113</v>
      </c>
      <c r="D425" s="17">
        <f ca="1">+Allocators!F686</f>
        <v>5.6200476138137445E-2</v>
      </c>
      <c r="E425" s="17">
        <f ca="1">+Allocators!G686</f>
        <v>6.5583941566541004E-4</v>
      </c>
      <c r="F425" s="17">
        <f ca="1">+Allocators!H686</f>
        <v>0</v>
      </c>
      <c r="G425" s="17">
        <f ca="1">+Allocators!I686</f>
        <v>2.4235202067402772E-2</v>
      </c>
      <c r="H425" s="17">
        <f ca="1">+Allocators!J686</f>
        <v>6.8798502606047902E-3</v>
      </c>
      <c r="I425" s="17">
        <f ca="1">+Allocators!K686</f>
        <v>0</v>
      </c>
      <c r="J425" s="17">
        <f ca="1">+Allocators!L686</f>
        <v>0</v>
      </c>
      <c r="K425" s="17">
        <f ca="1">+Allocators!M686</f>
        <v>1.3822226219771794E-3</v>
      </c>
      <c r="L425" s="17">
        <f ca="1">+Allocators!N686</f>
        <v>1.5987338062624944E-2</v>
      </c>
      <c r="M425" s="17">
        <f ca="1">+Allocators!O686</f>
        <v>0</v>
      </c>
      <c r="N425" s="17">
        <f ca="1">+Allocators!P686</f>
        <v>0</v>
      </c>
      <c r="O425" s="17">
        <f ca="1">+Allocators!Q686</f>
        <v>6.5770255091146769E-3</v>
      </c>
      <c r="P425" s="17">
        <f ca="1">+Allocators!R686</f>
        <v>1.575800941654029E-4</v>
      </c>
      <c r="Q425" s="17">
        <f ca="1">+Allocators!S686</f>
        <v>1.1315615105471275E-4</v>
      </c>
      <c r="R425" s="17">
        <f ca="1">+Allocators!T686</f>
        <v>4.1479477982710031E-4</v>
      </c>
      <c r="S425" s="17">
        <f ca="1">+Allocators!U686</f>
        <v>1.0344488266979569E-4</v>
      </c>
    </row>
    <row r="426" spans="1:19">
      <c r="A426" s="23" t="str">
        <f>CONCATENATE(Allocators!A687," ",Allocators!B687)</f>
        <v>TDOMX DISTSEC</v>
      </c>
      <c r="B426" s="17">
        <f ca="1">+Allocators!D687</f>
        <v>0.13426395880770903</v>
      </c>
      <c r="C426" s="17">
        <f ca="1">+Allocators!E687</f>
        <v>0.1002417082284483</v>
      </c>
      <c r="D426" s="17">
        <f ca="1">+Allocators!F687</f>
        <v>2.250293516574229E-2</v>
      </c>
      <c r="E426" s="17">
        <f ca="1">+Allocators!G687</f>
        <v>0</v>
      </c>
      <c r="F426" s="17">
        <f ca="1">+Allocators!H687</f>
        <v>0</v>
      </c>
      <c r="G426" s="17">
        <f ca="1">+Allocators!I687</f>
        <v>7.9325218741890663E-3</v>
      </c>
      <c r="H426" s="17">
        <f ca="1">+Allocators!J687</f>
        <v>0</v>
      </c>
      <c r="I426" s="17">
        <f ca="1">+Allocators!K687</f>
        <v>0</v>
      </c>
      <c r="J426" s="17">
        <f ca="1">+Allocators!L687</f>
        <v>0</v>
      </c>
      <c r="K426" s="17">
        <f ca="1">+Allocators!M687</f>
        <v>3.5109783206472672E-4</v>
      </c>
      <c r="L426" s="17">
        <f ca="1">+Allocators!N687</f>
        <v>0</v>
      </c>
      <c r="M426" s="17">
        <f ca="1">+Allocators!O687</f>
        <v>0</v>
      </c>
      <c r="N426" s="17">
        <f ca="1">+Allocators!P687</f>
        <v>0</v>
      </c>
      <c r="O426" s="17">
        <f ca="1">+Allocators!Q687</f>
        <v>2.2077391680236143E-3</v>
      </c>
      <c r="P426" s="17">
        <f ca="1">+Allocators!R687</f>
        <v>0</v>
      </c>
      <c r="Q426" s="17">
        <f ca="1">+Allocators!S687</f>
        <v>3.6000000612933811E-5</v>
      </c>
      <c r="R426" s="17">
        <f ca="1">+Allocators!T687</f>
        <v>7.9493479614320688E-4</v>
      </c>
      <c r="S426" s="17">
        <f ca="1">+Allocators!U687</f>
        <v>1.9702174248491488E-4</v>
      </c>
    </row>
    <row r="427" spans="1:19">
      <c r="A427" s="23" t="str">
        <f>CONCATENATE(Allocators!A688," ",Allocators!B688)</f>
        <v>TDOMX ENERGY</v>
      </c>
      <c r="B427" s="17">
        <f ca="1">+Allocators!D688</f>
        <v>0</v>
      </c>
      <c r="C427" s="17">
        <f ca="1">+Allocators!E688</f>
        <v>0</v>
      </c>
      <c r="D427" s="17">
        <f ca="1">+Allocators!F688</f>
        <v>0</v>
      </c>
      <c r="E427" s="17">
        <f ca="1">+Allocators!G688</f>
        <v>0</v>
      </c>
      <c r="F427" s="17">
        <f ca="1">+Allocators!H688</f>
        <v>0</v>
      </c>
      <c r="G427" s="17">
        <f ca="1">+Allocators!I688</f>
        <v>0</v>
      </c>
      <c r="H427" s="17">
        <f ca="1">+Allocators!J688</f>
        <v>0</v>
      </c>
      <c r="I427" s="17">
        <f ca="1">+Allocators!K688</f>
        <v>0</v>
      </c>
      <c r="J427" s="17">
        <f ca="1">+Allocators!L688</f>
        <v>0</v>
      </c>
      <c r="K427" s="17">
        <f ca="1">+Allocators!M688</f>
        <v>0</v>
      </c>
      <c r="L427" s="17">
        <f ca="1">+Allocators!N688</f>
        <v>0</v>
      </c>
      <c r="M427" s="17">
        <f ca="1">+Allocators!O688</f>
        <v>0</v>
      </c>
      <c r="N427" s="17">
        <f ca="1">+Allocators!P688</f>
        <v>0</v>
      </c>
      <c r="O427" s="17">
        <f ca="1">+Allocators!Q688</f>
        <v>0</v>
      </c>
      <c r="P427" s="17">
        <f ca="1">+Allocators!R688</f>
        <v>0</v>
      </c>
      <c r="Q427" s="17">
        <f ca="1">+Allocators!S688</f>
        <v>0</v>
      </c>
      <c r="R427" s="17">
        <f ca="1">+Allocators!T688</f>
        <v>0</v>
      </c>
      <c r="S427" s="17">
        <f ca="1">+Allocators!U688</f>
        <v>0</v>
      </c>
    </row>
    <row r="428" spans="1:19">
      <c r="A428" s="23" t="str">
        <f>CONCATENATE(Allocators!A689," ",Allocators!B689)</f>
        <v>TDOMX CUSTOMER</v>
      </c>
      <c r="B428" s="17">
        <f ca="1">+Allocators!D689</f>
        <v>0.35933854350320948</v>
      </c>
      <c r="C428" s="17">
        <f ca="1">+Allocators!E689</f>
        <v>0.27690281660718602</v>
      </c>
      <c r="D428" s="17">
        <f ca="1">+Allocators!F689</f>
        <v>6.9048839657671723E-2</v>
      </c>
      <c r="E428" s="17">
        <f ca="1">+Allocators!G689</f>
        <v>7.9240056550812586E-4</v>
      </c>
      <c r="F428" s="17">
        <f ca="1">+Allocators!H689</f>
        <v>1.1752290784115782E-4</v>
      </c>
      <c r="G428" s="17">
        <f ca="1">+Allocators!I689</f>
        <v>1.3126180141488017E-3</v>
      </c>
      <c r="H428" s="17">
        <f ca="1">+Allocators!J689</f>
        <v>6.6327621231303735E-4</v>
      </c>
      <c r="I428" s="17">
        <f ca="1">+Allocators!K689</f>
        <v>3.3720967599825839E-4</v>
      </c>
      <c r="J428" s="17">
        <f ca="1">+Allocators!L689</f>
        <v>1.4451539848497606E-4</v>
      </c>
      <c r="K428" s="17">
        <f ca="1">+Allocators!M689</f>
        <v>1.9150929794532848E-5</v>
      </c>
      <c r="L428" s="17">
        <f ca="1">+Allocators!N689</f>
        <v>4.1459274730256708E-4</v>
      </c>
      <c r="M428" s="17">
        <f ca="1">+Allocators!O689</f>
        <v>8.7439492952348121E-4</v>
      </c>
      <c r="N428" s="17">
        <f ca="1">+Allocators!P689</f>
        <v>2.1677442513996049E-4</v>
      </c>
      <c r="O428" s="17">
        <f ca="1">+Allocators!Q689</f>
        <v>4.4048956943179671E-4</v>
      </c>
      <c r="P428" s="17">
        <f ca="1">+Allocators!R689</f>
        <v>8.3203845294020638E-6</v>
      </c>
      <c r="Q428" s="17">
        <f ca="1">+Allocators!S689</f>
        <v>2.5683690491299528E-5</v>
      </c>
      <c r="R428" s="17">
        <f ca="1">+Allocators!T689</f>
        <v>6.2860348850571736E-3</v>
      </c>
      <c r="S428" s="17">
        <f ca="1">+Allocators!U689</f>
        <v>1.7339029027871504E-3</v>
      </c>
    </row>
    <row r="429" spans="1:19">
      <c r="A429" s="23" t="str">
        <f>CONCATENATE(Allocators!A690," ",Allocators!B690)</f>
        <v>TDOMX TOTAL</v>
      </c>
      <c r="B429" s="17">
        <f ca="1">+Allocators!D690</f>
        <v>1</v>
      </c>
      <c r="C429" s="17">
        <f ca="1">+Allocators!E690</f>
        <v>0.68322848389200042</v>
      </c>
      <c r="D429" s="17">
        <f ca="1">+Allocators!F690</f>
        <v>0.16877921554842049</v>
      </c>
      <c r="E429" s="17">
        <f ca="1">+Allocators!G690</f>
        <v>1.6938571815470003E-3</v>
      </c>
      <c r="F429" s="17">
        <f ca="1">+Allocators!H690</f>
        <v>1.2411928572154962E-4</v>
      </c>
      <c r="G429" s="17">
        <f ca="1">+Allocators!I690</f>
        <v>4.2378445941183195E-2</v>
      </c>
      <c r="H429" s="17">
        <f ca="1">+Allocators!J690</f>
        <v>1.0073889510877693E-2</v>
      </c>
      <c r="I429" s="17">
        <f ca="1">+Allocators!K690</f>
        <v>5.5401598438844938E-4</v>
      </c>
      <c r="J429" s="17">
        <f ca="1">+Allocators!L690</f>
        <v>1.7493537922898649E-4</v>
      </c>
      <c r="K429" s="17">
        <f ca="1">+Allocators!M690</f>
        <v>2.2768038035731958E-3</v>
      </c>
      <c r="L429" s="17">
        <f ca="1">+Allocators!N690</f>
        <v>2.2210073341440484E-2</v>
      </c>
      <c r="M429" s="17">
        <f ca="1">+Allocators!O690</f>
        <v>4.2042468359143714E-2</v>
      </c>
      <c r="N429" s="17">
        <f ca="1">+Allocators!P690</f>
        <v>4.6042828616884007E-3</v>
      </c>
      <c r="O429" s="17">
        <f ca="1">+Allocators!Q690</f>
        <v>1.1640359375383724E-2</v>
      </c>
      <c r="P429" s="17">
        <f ca="1">+Allocators!R690</f>
        <v>2.2405611596232686E-4</v>
      </c>
      <c r="Q429" s="17">
        <f ca="1">+Allocators!S690</f>
        <v>2.1625781858288881E-4</v>
      </c>
      <c r="R429" s="17">
        <f ca="1">+Allocators!T690</f>
        <v>7.6948914897354758E-3</v>
      </c>
      <c r="S429" s="17">
        <f ca="1">+Allocators!U690</f>
        <v>2.0838441111217581E-3</v>
      </c>
    </row>
    <row r="430" spans="1:19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</row>
    <row r="431" spans="1:19">
      <c r="A431" s="23" t="str">
        <f>CONCATENATE(Allocators!A461," ",Allocators!B461)</f>
        <v>TDPLANT PRODUCTION</v>
      </c>
      <c r="B431" s="17">
        <f>Allocators!D461</f>
        <v>5.8926071809551131E-3</v>
      </c>
      <c r="C431" s="17">
        <f>Allocators!E461</f>
        <v>2.8893981945171928E-3</v>
      </c>
      <c r="D431" s="17">
        <f>Allocators!F461</f>
        <v>7.3090539233813096E-4</v>
      </c>
      <c r="E431" s="17">
        <f>Allocators!G461</f>
        <v>8.5453957645828983E-6</v>
      </c>
      <c r="F431" s="17">
        <f>Allocators!H461</f>
        <v>2.1052015815505864E-7</v>
      </c>
      <c r="G431" s="17">
        <f>Allocators!I461</f>
        <v>3.0581998621166803E-4</v>
      </c>
      <c r="H431" s="17">
        <f>Allocators!J461</f>
        <v>8.7096030766773062E-5</v>
      </c>
      <c r="I431" s="17">
        <f>Allocators!K461</f>
        <v>6.8923868259811973E-6</v>
      </c>
      <c r="J431" s="17">
        <f>Allocators!L461</f>
        <v>1.4548613314086359E-6</v>
      </c>
      <c r="K431" s="17">
        <f>Allocators!M461</f>
        <v>1.8370699387657684E-5</v>
      </c>
      <c r="L431" s="17">
        <f>Allocators!N461</f>
        <v>2.0027285151989234E-4</v>
      </c>
      <c r="M431" s="17">
        <f>Allocators!O461</f>
        <v>1.3375498984984683E-3</v>
      </c>
      <c r="N431" s="17">
        <f>Allocators!P461</f>
        <v>2.0983630526525993E-4</v>
      </c>
      <c r="O431" s="17">
        <f>Allocators!Q461</f>
        <v>8.3007861290046878E-5</v>
      </c>
      <c r="P431" s="17">
        <f>Allocators!R461</f>
        <v>2.0038401179625631E-6</v>
      </c>
      <c r="Q431" s="17">
        <f>Allocators!S461</f>
        <v>1.4472254248492126E-6</v>
      </c>
      <c r="R431" s="17">
        <f>Allocators!T461</f>
        <v>7.8471450284453853E-6</v>
      </c>
      <c r="S431" s="17">
        <f>Allocators!U461</f>
        <v>1.9485865086399241E-6</v>
      </c>
    </row>
    <row r="432" spans="1:19">
      <c r="A432" s="23" t="str">
        <f>CONCATENATE(Allocators!A462," ",Allocators!B462)</f>
        <v>TDPLANT BULKTRAN</v>
      </c>
      <c r="B432" s="17">
        <f>Allocators!D462</f>
        <v>0.31178123759043491</v>
      </c>
      <c r="C432" s="17">
        <f>Allocators!E462</f>
        <v>0.15287972154154705</v>
      </c>
      <c r="D432" s="17">
        <f>Allocators!F462</f>
        <v>3.867262500056351E-2</v>
      </c>
      <c r="E432" s="17">
        <f>Allocators!G462</f>
        <v>4.5214180843289624E-4</v>
      </c>
      <c r="F432" s="17">
        <f>Allocators!H462</f>
        <v>1.113874273843577E-5</v>
      </c>
      <c r="G432" s="17">
        <f>Allocators!I462</f>
        <v>1.618111149325056E-2</v>
      </c>
      <c r="H432" s="17">
        <f>Allocators!J462</f>
        <v>4.6083011182967816E-3</v>
      </c>
      <c r="I432" s="17">
        <f>Allocators!K462</f>
        <v>3.6468015405841385E-4</v>
      </c>
      <c r="J432" s="17">
        <f>Allocators!L462</f>
        <v>7.6977550428795078E-5</v>
      </c>
      <c r="K432" s="17">
        <f>Allocators!M462</f>
        <v>9.7200427834345825E-4</v>
      </c>
      <c r="L432" s="17">
        <f>Allocators!N462</f>
        <v>1.0596551846260438E-2</v>
      </c>
      <c r="M432" s="17">
        <f>Allocators!O462</f>
        <v>7.0770534991816486E-2</v>
      </c>
      <c r="N432" s="17">
        <f>Allocators!P462</f>
        <v>1.1102559688426881E-2</v>
      </c>
      <c r="O432" s="17">
        <f>Allocators!Q462</f>
        <v>4.3919937182290017E-3</v>
      </c>
      <c r="P432" s="17">
        <f>Allocators!R462</f>
        <v>1.0602433400464099E-4</v>
      </c>
      <c r="Q432" s="17">
        <f>Allocators!S462</f>
        <v>7.6573530217687776E-5</v>
      </c>
      <c r="R432" s="17">
        <f>Allocators!T462</f>
        <v>4.1519696008715962E-4</v>
      </c>
      <c r="S432" s="17">
        <f>Allocators!U462</f>
        <v>1.0310083373270217E-4</v>
      </c>
    </row>
    <row r="433" spans="1:19">
      <c r="A433" s="23" t="str">
        <f>CONCATENATE(Allocators!A463," ",Allocators!B463)</f>
        <v>TDPLANT SUBTRAN</v>
      </c>
      <c r="B433" s="17">
        <f>Allocators!D463</f>
        <v>0.11952034211860442</v>
      </c>
      <c r="C433" s="17">
        <f>Allocators!E463</f>
        <v>5.6760426504590553E-2</v>
      </c>
      <c r="D433" s="17">
        <f>Allocators!F463</f>
        <v>1.4529831643214449E-2</v>
      </c>
      <c r="E433" s="17">
        <f>Allocators!G463</f>
        <v>1.6931936294175558E-4</v>
      </c>
      <c r="F433" s="17">
        <f>Allocators!H463</f>
        <v>5.5510032770810422E-6</v>
      </c>
      <c r="G433" s="17">
        <f>Allocators!I463</f>
        <v>6.3328065612263422E-3</v>
      </c>
      <c r="H433" s="17">
        <f>Allocators!J463</f>
        <v>1.7950197205485489E-3</v>
      </c>
      <c r="I433" s="17">
        <f>Allocators!K463</f>
        <v>1.8386911493415976E-4</v>
      </c>
      <c r="J433" s="17">
        <f>Allocators!L463</f>
        <v>0</v>
      </c>
      <c r="K433" s="17">
        <f>Allocators!M463</f>
        <v>3.5466560880381329E-4</v>
      </c>
      <c r="L433" s="17">
        <f>Allocators!N463</f>
        <v>4.0991827419640482E-3</v>
      </c>
      <c r="M433" s="17">
        <f>Allocators!O463</f>
        <v>3.3390898719382688E-2</v>
      </c>
      <c r="N433" s="17">
        <f>Allocators!P463</f>
        <v>0</v>
      </c>
      <c r="O433" s="17">
        <f>Allocators!Q463</f>
        <v>1.7186877947810242E-3</v>
      </c>
      <c r="P433" s="17">
        <f>Allocators!R463</f>
        <v>4.1120750304064382E-5</v>
      </c>
      <c r="Q433" s="17">
        <f>Allocators!S463</f>
        <v>2.8222462338228E-5</v>
      </c>
      <c r="R433" s="17">
        <f>Allocators!T463</f>
        <v>8.8655193919875543E-5</v>
      </c>
      <c r="S433" s="17">
        <f>Allocators!U463</f>
        <v>2.2084936377787578E-5</v>
      </c>
    </row>
    <row r="434" spans="1:19">
      <c r="A434" s="23" t="str">
        <f>CONCATENATE(Allocators!A464," ",Allocators!B464)</f>
        <v>TDPLANT DISTPRI</v>
      </c>
      <c r="B434" s="17">
        <f>Allocators!D464</f>
        <v>0.24093328752504176</v>
      </c>
      <c r="C434" s="17">
        <f>Allocators!E464</f>
        <v>0.16009984529806995</v>
      </c>
      <c r="D434" s="17">
        <f>Allocators!F464</f>
        <v>4.0306997464271396E-2</v>
      </c>
      <c r="E434" s="17">
        <f>Allocators!G464</f>
        <v>4.7036821537275688E-4</v>
      </c>
      <c r="F434" s="17">
        <f>Allocators!H464</f>
        <v>0</v>
      </c>
      <c r="G434" s="17">
        <f>Allocators!I464</f>
        <v>1.7381493812897126E-2</v>
      </c>
      <c r="H434" s="17">
        <f>Allocators!J464</f>
        <v>4.9342305628721399E-3</v>
      </c>
      <c r="I434" s="17">
        <f>Allocators!K464</f>
        <v>0</v>
      </c>
      <c r="J434" s="17">
        <f>Allocators!L464</f>
        <v>0</v>
      </c>
      <c r="K434" s="17">
        <f>Allocators!M464</f>
        <v>9.913304574529385E-4</v>
      </c>
      <c r="L434" s="17">
        <f>Allocators!N464</f>
        <v>1.1466123403772809E-2</v>
      </c>
      <c r="M434" s="17">
        <f>Allocators!O464</f>
        <v>0</v>
      </c>
      <c r="N434" s="17">
        <f>Allocators!P464</f>
        <v>0</v>
      </c>
      <c r="O434" s="17">
        <f>Allocators!Q464</f>
        <v>4.7170445650092556E-3</v>
      </c>
      <c r="P434" s="17">
        <f>Allocators!R464</f>
        <v>1.1301648833601932E-4</v>
      </c>
      <c r="Q434" s="17">
        <f>Allocators!S464</f>
        <v>8.1155623707144178E-5</v>
      </c>
      <c r="R434" s="17">
        <f>Allocators!T464</f>
        <v>2.9749093401965684E-4</v>
      </c>
      <c r="S434" s="17">
        <f>Allocators!U464</f>
        <v>7.4190699260532825E-5</v>
      </c>
    </row>
    <row r="435" spans="1:19">
      <c r="A435" s="23" t="str">
        <f>CONCATENATE(Allocators!A465," ",Allocators!B465)</f>
        <v>TDPLANT DISTSEC</v>
      </c>
      <c r="B435" s="17">
        <f>Allocators!D465</f>
        <v>0.10717632333631444</v>
      </c>
      <c r="C435" s="17">
        <f>Allocators!E465</f>
        <v>8.0018031855171284E-2</v>
      </c>
      <c r="D435" s="17">
        <f>Allocators!F465</f>
        <v>1.7962987809661091E-2</v>
      </c>
      <c r="E435" s="17">
        <f>Allocators!G465</f>
        <v>0</v>
      </c>
      <c r="F435" s="17">
        <f>Allocators!H465</f>
        <v>0</v>
      </c>
      <c r="G435" s="17">
        <f>Allocators!I465</f>
        <v>6.3321425705768755E-3</v>
      </c>
      <c r="H435" s="17">
        <f>Allocators!J465</f>
        <v>0</v>
      </c>
      <c r="I435" s="17">
        <f>Allocators!K465</f>
        <v>0</v>
      </c>
      <c r="J435" s="17">
        <f>Allocators!L465</f>
        <v>0</v>
      </c>
      <c r="K435" s="17">
        <f>Allocators!M465</f>
        <v>2.8026415358376583E-4</v>
      </c>
      <c r="L435" s="17">
        <f>Allocators!N465</f>
        <v>0</v>
      </c>
      <c r="M435" s="17">
        <f>Allocators!O465</f>
        <v>0</v>
      </c>
      <c r="N435" s="17">
        <f>Allocators!P465</f>
        <v>0</v>
      </c>
      <c r="O435" s="17">
        <f>Allocators!Q465</f>
        <v>1.7623297347669066E-3</v>
      </c>
      <c r="P435" s="17">
        <f>Allocators!R465</f>
        <v>0</v>
      </c>
      <c r="Q435" s="17">
        <f>Allocators!S465</f>
        <v>2.873703218691163E-5</v>
      </c>
      <c r="R435" s="17">
        <f>Allocators!T465</f>
        <v>6.3455740095338009E-4</v>
      </c>
      <c r="S435" s="17">
        <f>Allocators!U465</f>
        <v>1.5727277941423917E-4</v>
      </c>
    </row>
    <row r="436" spans="1:19">
      <c r="A436" s="23" t="str">
        <f>CONCATENATE(Allocators!A466," ",Allocators!B466)</f>
        <v>TDPLANT ENERGY</v>
      </c>
      <c r="B436" s="17">
        <f>Allocators!D466</f>
        <v>0</v>
      </c>
      <c r="C436" s="17">
        <f>Allocators!E466</f>
        <v>0</v>
      </c>
      <c r="D436" s="17">
        <f>Allocators!F466</f>
        <v>0</v>
      </c>
      <c r="E436" s="17">
        <f>Allocators!G466</f>
        <v>0</v>
      </c>
      <c r="F436" s="17">
        <f>Allocators!H466</f>
        <v>0</v>
      </c>
      <c r="G436" s="17">
        <f>Allocators!I466</f>
        <v>0</v>
      </c>
      <c r="H436" s="17">
        <f>Allocators!J466</f>
        <v>0</v>
      </c>
      <c r="I436" s="17">
        <f>Allocators!K466</f>
        <v>0</v>
      </c>
      <c r="J436" s="17">
        <f>Allocators!L466</f>
        <v>0</v>
      </c>
      <c r="K436" s="17">
        <f>Allocators!M466</f>
        <v>0</v>
      </c>
      <c r="L436" s="17">
        <f>Allocators!N466</f>
        <v>0</v>
      </c>
      <c r="M436" s="17">
        <f>Allocators!O466</f>
        <v>0</v>
      </c>
      <c r="N436" s="17">
        <f>Allocators!P466</f>
        <v>0</v>
      </c>
      <c r="O436" s="17">
        <f>Allocators!Q466</f>
        <v>0</v>
      </c>
      <c r="P436" s="17">
        <f>Allocators!R466</f>
        <v>0</v>
      </c>
      <c r="Q436" s="17">
        <f>Allocators!S466</f>
        <v>0</v>
      </c>
      <c r="R436" s="17">
        <f>Allocators!T466</f>
        <v>0</v>
      </c>
      <c r="S436" s="17">
        <f>Allocators!U466</f>
        <v>0</v>
      </c>
    </row>
    <row r="437" spans="1:19">
      <c r="A437" s="23" t="str">
        <f>CONCATENATE(Allocators!A467," ",Allocators!B467)</f>
        <v>TDPLANT CUSTOMER</v>
      </c>
      <c r="B437" s="17">
        <f>Allocators!D467</f>
        <v>0.21469620224864952</v>
      </c>
      <c r="C437" s="17">
        <f>Allocators!E467</f>
        <v>0.1541651592966769</v>
      </c>
      <c r="D437" s="17">
        <f>Allocators!F467</f>
        <v>3.7789268502065793E-2</v>
      </c>
      <c r="E437" s="17">
        <f>Allocators!G467</f>
        <v>3.0734993972859822E-4</v>
      </c>
      <c r="F437" s="17">
        <f>Allocators!H467</f>
        <v>4.3847876929667678E-5</v>
      </c>
      <c r="G437" s="17">
        <f>Allocators!I467</f>
        <v>6.3184482553543396E-4</v>
      </c>
      <c r="H437" s="17">
        <f>Allocators!J467</f>
        <v>2.5750144860429188E-4</v>
      </c>
      <c r="I437" s="17">
        <f>Allocators!K467</f>
        <v>1.2581315970031293E-4</v>
      </c>
      <c r="J437" s="17">
        <f>Allocators!L467</f>
        <v>5.3918793566405738E-5</v>
      </c>
      <c r="K437" s="17">
        <f>Allocators!M467</f>
        <v>9.0972325106300268E-6</v>
      </c>
      <c r="L437" s="17">
        <f>Allocators!N467</f>
        <v>1.6037000020620824E-4</v>
      </c>
      <c r="M437" s="17">
        <f>Allocators!O467</f>
        <v>3.2623734352702795E-4</v>
      </c>
      <c r="N437" s="17">
        <f>Allocators!P467</f>
        <v>8.0878685608114763E-5</v>
      </c>
      <c r="O437" s="17">
        <f>Allocators!Q467</f>
        <v>2.1392795042348412E-4</v>
      </c>
      <c r="P437" s="17">
        <f>Allocators!R467</f>
        <v>3.2715518361963701E-6</v>
      </c>
      <c r="Q437" s="17">
        <f>Allocators!S467</f>
        <v>1.2705814513707894E-5</v>
      </c>
      <c r="R437" s="17">
        <f>Allocators!T467</f>
        <v>1.7819490437796768E-2</v>
      </c>
      <c r="S437" s="17">
        <f>Allocators!U467</f>
        <v>2.6955193894200005E-3</v>
      </c>
    </row>
    <row r="438" spans="1:19">
      <c r="A438" s="23" t="str">
        <f>CONCATENATE(Allocators!A468," ",Allocators!B468)</f>
        <v>TDPLANT TOTAL</v>
      </c>
      <c r="B438" s="17">
        <f>Allocators!D468</f>
        <v>1.0000000000000002</v>
      </c>
      <c r="C438" s="17">
        <f>Allocators!E468</f>
        <v>0.60681258269057303</v>
      </c>
      <c r="D438" s="17">
        <f>Allocators!F468</f>
        <v>0.14999261581211437</v>
      </c>
      <c r="E438" s="17">
        <f>Allocators!G468</f>
        <v>1.4077247222405898E-3</v>
      </c>
      <c r="F438" s="17">
        <f>Allocators!H468</f>
        <v>6.0748143103339544E-5</v>
      </c>
      <c r="G438" s="17">
        <f>Allocators!I468</f>
        <v>4.7165219249698E-2</v>
      </c>
      <c r="H438" s="17">
        <f>Allocators!J468</f>
        <v>1.1682148881088534E-2</v>
      </c>
      <c r="I438" s="17">
        <f>Allocators!K468</f>
        <v>6.8125481551886777E-4</v>
      </c>
      <c r="J438" s="17">
        <f>Allocators!L468</f>
        <v>1.3235120532660945E-4</v>
      </c>
      <c r="K438" s="17">
        <f>Allocators!M468</f>
        <v>2.6257324300822636E-3</v>
      </c>
      <c r="L438" s="17">
        <f>Allocators!N468</f>
        <v>2.6522500843723394E-2</v>
      </c>
      <c r="M438" s="17">
        <f>Allocators!O468</f>
        <v>0.10582522095322468</v>
      </c>
      <c r="N438" s="17">
        <f>Allocators!P468</f>
        <v>1.1393274679300257E-2</v>
      </c>
      <c r="O438" s="17">
        <f>Allocators!Q468</f>
        <v>1.2886991624499718E-2</v>
      </c>
      <c r="P438" s="17">
        <f>Allocators!R468</f>
        <v>2.6543696459888365E-4</v>
      </c>
      <c r="Q438" s="17">
        <f>Allocators!S468</f>
        <v>2.2884168838852872E-4</v>
      </c>
      <c r="R438" s="17">
        <f>Allocators!T468</f>
        <v>1.9263238071805286E-2</v>
      </c>
      <c r="S438" s="17">
        <f>Allocators!U468</f>
        <v>3.0541172247139023E-3</v>
      </c>
    </row>
    <row r="439" spans="1:19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</row>
    <row r="440" spans="1:19">
      <c r="A440" s="23" t="str">
        <f>CONCATENATE(Allocators!A632," ",Allocators!B632)</f>
        <v>TOTMXEXP PRODUCTION</v>
      </c>
      <c r="B440" s="17">
        <f>Allocators!D632</f>
        <v>0</v>
      </c>
      <c r="C440" s="17">
        <f>Allocators!E632</f>
        <v>0</v>
      </c>
      <c r="D440" s="17">
        <f>Allocators!F632</f>
        <v>0</v>
      </c>
      <c r="E440" s="17">
        <f>Allocators!G632</f>
        <v>0</v>
      </c>
      <c r="F440" s="17">
        <f>Allocators!H632</f>
        <v>0</v>
      </c>
      <c r="G440" s="17">
        <f>Allocators!I632</f>
        <v>0</v>
      </c>
      <c r="H440" s="17">
        <f>Allocators!J632</f>
        <v>0</v>
      </c>
      <c r="I440" s="17">
        <f>Allocators!K632</f>
        <v>0</v>
      </c>
      <c r="J440" s="17">
        <f>Allocators!L632</f>
        <v>0</v>
      </c>
      <c r="K440" s="17">
        <f>Allocators!M632</f>
        <v>0</v>
      </c>
      <c r="L440" s="17">
        <f>Allocators!N632</f>
        <v>0</v>
      </c>
      <c r="M440" s="17">
        <f>Allocators!O632</f>
        <v>0</v>
      </c>
      <c r="N440" s="17">
        <f>Allocators!P632</f>
        <v>0</v>
      </c>
      <c r="O440" s="17">
        <f>Allocators!Q632</f>
        <v>0</v>
      </c>
      <c r="P440" s="17">
        <f>Allocators!R632</f>
        <v>0</v>
      </c>
      <c r="Q440" s="17">
        <f>Allocators!S632</f>
        <v>0</v>
      </c>
      <c r="R440" s="17">
        <f>Allocators!T632</f>
        <v>0</v>
      </c>
      <c r="S440" s="17">
        <f>Allocators!U632</f>
        <v>0</v>
      </c>
    </row>
    <row r="441" spans="1:19">
      <c r="A441" s="23" t="str">
        <f>CONCATENATE(Allocators!A633," ",Allocators!B633)</f>
        <v>TOTMXEXP BULKTRAN</v>
      </c>
      <c r="B441" s="17">
        <f>Allocators!D633</f>
        <v>0</v>
      </c>
      <c r="C441" s="17">
        <f>Allocators!E633</f>
        <v>0</v>
      </c>
      <c r="D441" s="17">
        <f>Allocators!F633</f>
        <v>0</v>
      </c>
      <c r="E441" s="17">
        <f>Allocators!G633</f>
        <v>0</v>
      </c>
      <c r="F441" s="17">
        <f>Allocators!H633</f>
        <v>0</v>
      </c>
      <c r="G441" s="17">
        <f>Allocators!I633</f>
        <v>0</v>
      </c>
      <c r="H441" s="17">
        <f>Allocators!J633</f>
        <v>0</v>
      </c>
      <c r="I441" s="17">
        <f>Allocators!K633</f>
        <v>0</v>
      </c>
      <c r="J441" s="17">
        <f>Allocators!L633</f>
        <v>0</v>
      </c>
      <c r="K441" s="17">
        <f>Allocators!M633</f>
        <v>0</v>
      </c>
      <c r="L441" s="17">
        <f>Allocators!N633</f>
        <v>0</v>
      </c>
      <c r="M441" s="17">
        <f>Allocators!O633</f>
        <v>0</v>
      </c>
      <c r="N441" s="17">
        <f>Allocators!P633</f>
        <v>0</v>
      </c>
      <c r="O441" s="17">
        <f>Allocators!Q633</f>
        <v>0</v>
      </c>
      <c r="P441" s="17">
        <f>Allocators!R633</f>
        <v>0</v>
      </c>
      <c r="Q441" s="17">
        <f>Allocators!S633</f>
        <v>0</v>
      </c>
      <c r="R441" s="17">
        <f>Allocators!T633</f>
        <v>0</v>
      </c>
      <c r="S441" s="17">
        <f>Allocators!U633</f>
        <v>0</v>
      </c>
    </row>
    <row r="442" spans="1:19">
      <c r="A442" s="23" t="str">
        <f>CONCATENATE(Allocators!A634," ",Allocators!B634)</f>
        <v>TOTMXEXP SUBTRAN</v>
      </c>
      <c r="B442" s="17">
        <f>Allocators!D634</f>
        <v>0</v>
      </c>
      <c r="C442" s="17">
        <f>Allocators!E634</f>
        <v>0</v>
      </c>
      <c r="D442" s="17">
        <f>Allocators!F634</f>
        <v>0</v>
      </c>
      <c r="E442" s="17">
        <f>Allocators!G634</f>
        <v>0</v>
      </c>
      <c r="F442" s="17">
        <f>Allocators!H634</f>
        <v>0</v>
      </c>
      <c r="G442" s="17">
        <f>Allocators!I634</f>
        <v>0</v>
      </c>
      <c r="H442" s="17">
        <f>Allocators!J634</f>
        <v>0</v>
      </c>
      <c r="I442" s="17">
        <f>Allocators!K634</f>
        <v>0</v>
      </c>
      <c r="J442" s="17">
        <f>Allocators!L634</f>
        <v>0</v>
      </c>
      <c r="K442" s="17">
        <f>Allocators!M634</f>
        <v>0</v>
      </c>
      <c r="L442" s="17">
        <f>Allocators!N634</f>
        <v>0</v>
      </c>
      <c r="M442" s="17">
        <f>Allocators!O634</f>
        <v>0</v>
      </c>
      <c r="N442" s="17">
        <f>Allocators!P634</f>
        <v>0</v>
      </c>
      <c r="O442" s="17">
        <f>Allocators!Q634</f>
        <v>0</v>
      </c>
      <c r="P442" s="17">
        <f>Allocators!R634</f>
        <v>0</v>
      </c>
      <c r="Q442" s="17">
        <f>Allocators!S634</f>
        <v>0</v>
      </c>
      <c r="R442" s="17">
        <f>Allocators!T634</f>
        <v>0</v>
      </c>
      <c r="S442" s="17">
        <f>Allocators!U634</f>
        <v>0</v>
      </c>
    </row>
    <row r="443" spans="1:19">
      <c r="A443" s="23" t="str">
        <f>CONCATENATE(Allocators!A635," ",Allocators!B635)</f>
        <v>TOTMXEXP DISTPRI</v>
      </c>
      <c r="B443" s="17">
        <f>Allocators!D635</f>
        <v>0.4146157752618248</v>
      </c>
      <c r="C443" s="17">
        <f>Allocators!E635</f>
        <v>0.27551162464696044</v>
      </c>
      <c r="D443" s="17">
        <f>Allocators!F635</f>
        <v>6.9363254757349849E-2</v>
      </c>
      <c r="E443" s="17">
        <f>Allocators!G635</f>
        <v>8.0944432493590857E-4</v>
      </c>
      <c r="F443" s="17">
        <f>Allocators!H635</f>
        <v>0</v>
      </c>
      <c r="G443" s="17">
        <f>Allocators!I635</f>
        <v>2.9911356817782675E-2</v>
      </c>
      <c r="H443" s="17">
        <f>Allocators!J635</f>
        <v>8.4911879597923488E-3</v>
      </c>
      <c r="I443" s="17">
        <f>Allocators!K635</f>
        <v>0</v>
      </c>
      <c r="J443" s="17">
        <f>Allocators!L635</f>
        <v>0</v>
      </c>
      <c r="K443" s="17">
        <f>Allocators!M635</f>
        <v>1.7059545834437234E-3</v>
      </c>
      <c r="L443" s="17">
        <f>Allocators!N635</f>
        <v>1.9731751030080888E-2</v>
      </c>
      <c r="M443" s="17">
        <f>Allocators!O635</f>
        <v>0</v>
      </c>
      <c r="N443" s="17">
        <f>Allocators!P635</f>
        <v>0</v>
      </c>
      <c r="O443" s="17">
        <f>Allocators!Q635</f>
        <v>8.1174382724621009E-3</v>
      </c>
      <c r="P443" s="17">
        <f>Allocators!R635</f>
        <v>1.9448711056141351E-4</v>
      </c>
      <c r="Q443" s="17">
        <f>Allocators!S635</f>
        <v>1.3965858427386133E-4</v>
      </c>
      <c r="R443" s="17">
        <f>Allocators!T635</f>
        <v>5.1194434571065419E-4</v>
      </c>
      <c r="S443" s="17">
        <f>Allocators!U635</f>
        <v>1.276728284709333E-4</v>
      </c>
    </row>
    <row r="444" spans="1:19">
      <c r="A444" s="23" t="str">
        <f>CONCATENATE(Allocators!A636," ",Allocators!B636)</f>
        <v>TOTMXEXP DISTSEC</v>
      </c>
      <c r="B444" s="17">
        <f>Allocators!D636</f>
        <v>0.16303339354959778</v>
      </c>
      <c r="C444" s="17">
        <f>Allocators!E636</f>
        <v>0.12172101890052578</v>
      </c>
      <c r="D444" s="17">
        <f>Allocators!F636</f>
        <v>2.7324755783134994E-2</v>
      </c>
      <c r="E444" s="17">
        <f>Allocators!G636</f>
        <v>0</v>
      </c>
      <c r="F444" s="17">
        <f>Allocators!H636</f>
        <v>0</v>
      </c>
      <c r="G444" s="17">
        <f>Allocators!I636</f>
        <v>9.632264473950573E-3</v>
      </c>
      <c r="H444" s="17">
        <f>Allocators!J636</f>
        <v>0</v>
      </c>
      <c r="I444" s="17">
        <f>Allocators!K636</f>
        <v>0</v>
      </c>
      <c r="J444" s="17">
        <f>Allocators!L636</f>
        <v>0</v>
      </c>
      <c r="K444" s="17">
        <f>Allocators!M636</f>
        <v>4.2632938532222538E-4</v>
      </c>
      <c r="L444" s="17">
        <f>Allocators!N636</f>
        <v>0</v>
      </c>
      <c r="M444" s="17">
        <f>Allocators!O636</f>
        <v>0</v>
      </c>
      <c r="N444" s="17">
        <f>Allocators!P636</f>
        <v>0</v>
      </c>
      <c r="O444" s="17">
        <f>Allocators!Q636</f>
        <v>2.6808028888135917E-3</v>
      </c>
      <c r="P444" s="17">
        <f>Allocators!R636</f>
        <v>0</v>
      </c>
      <c r="Q444" s="17">
        <f>Allocators!S636</f>
        <v>4.3713907439002209E-5</v>
      </c>
      <c r="R444" s="17">
        <f>Allocators!T636</f>
        <v>9.6526959741666273E-4</v>
      </c>
      <c r="S444" s="17">
        <f>Allocators!U636</f>
        <v>2.3923861299497402E-4</v>
      </c>
    </row>
    <row r="445" spans="1:19">
      <c r="A445" s="23" t="str">
        <f>CONCATENATE(Allocators!A637," ",Allocators!B637)</f>
        <v>TOTMXEXP ENERGY</v>
      </c>
      <c r="B445" s="17">
        <f>Allocators!D637</f>
        <v>0</v>
      </c>
      <c r="C445" s="17">
        <f>Allocators!E637</f>
        <v>0</v>
      </c>
      <c r="D445" s="17">
        <f>Allocators!F637</f>
        <v>0</v>
      </c>
      <c r="E445" s="17">
        <f>Allocators!G637</f>
        <v>0</v>
      </c>
      <c r="F445" s="17">
        <f>Allocators!H637</f>
        <v>0</v>
      </c>
      <c r="G445" s="17">
        <f>Allocators!I637</f>
        <v>0</v>
      </c>
      <c r="H445" s="17">
        <f>Allocators!J637</f>
        <v>0</v>
      </c>
      <c r="I445" s="17">
        <f>Allocators!K637</f>
        <v>0</v>
      </c>
      <c r="J445" s="17">
        <f>Allocators!L637</f>
        <v>0</v>
      </c>
      <c r="K445" s="17">
        <f>Allocators!M637</f>
        <v>0</v>
      </c>
      <c r="L445" s="17">
        <f>Allocators!N637</f>
        <v>0</v>
      </c>
      <c r="M445" s="17">
        <f>Allocators!O637</f>
        <v>0</v>
      </c>
      <c r="N445" s="17">
        <f>Allocators!P637</f>
        <v>0</v>
      </c>
      <c r="O445" s="17">
        <f>Allocators!Q637</f>
        <v>0</v>
      </c>
      <c r="P445" s="17">
        <f>Allocators!R637</f>
        <v>0</v>
      </c>
      <c r="Q445" s="17">
        <f>Allocators!S637</f>
        <v>0</v>
      </c>
      <c r="R445" s="17">
        <f>Allocators!T637</f>
        <v>0</v>
      </c>
      <c r="S445" s="17">
        <f>Allocators!U637</f>
        <v>0</v>
      </c>
    </row>
    <row r="446" spans="1:19">
      <c r="A446" s="23" t="str">
        <f>CONCATENATE(Allocators!A638," ",Allocators!B638)</f>
        <v>TOTMXEXP CUSTOMER</v>
      </c>
      <c r="B446" s="17">
        <f>Allocators!D638</f>
        <v>0.4223508311885773</v>
      </c>
      <c r="C446" s="17">
        <f>Allocators!E638</f>
        <v>0.33886297237553026</v>
      </c>
      <c r="D446" s="17">
        <f>Allocators!F638</f>
        <v>8.0295997113903936E-2</v>
      </c>
      <c r="E446" s="17">
        <f>Allocators!G638</f>
        <v>2.0973621155301618E-4</v>
      </c>
      <c r="F446" s="17">
        <f>Allocators!H638</f>
        <v>5.0107583701139182E-6</v>
      </c>
      <c r="G446" s="17">
        <f>Allocators!I638</f>
        <v>9.6991764739414235E-4</v>
      </c>
      <c r="H446" s="17">
        <f>Allocators!J638</f>
        <v>1.7909494133703586E-4</v>
      </c>
      <c r="I446" s="17">
        <f>Allocators!K638</f>
        <v>1.4377420007131008E-5</v>
      </c>
      <c r="J446" s="17">
        <f>Allocators!L638</f>
        <v>6.16162206901541E-6</v>
      </c>
      <c r="K446" s="17">
        <f>Allocators!M638</f>
        <v>1.3370817141712878E-5</v>
      </c>
      <c r="L446" s="17">
        <f>Allocators!N638</f>
        <v>1.03138708229535E-4</v>
      </c>
      <c r="M446" s="17">
        <f>Allocators!O638</f>
        <v>3.7281086661136428E-5</v>
      </c>
      <c r="N446" s="17">
        <f>Allocators!P638</f>
        <v>9.2424896996659382E-6</v>
      </c>
      <c r="O446" s="17">
        <f>Allocators!Q638</f>
        <v>3.3765986479646185E-4</v>
      </c>
      <c r="P446" s="17">
        <f>Allocators!R638</f>
        <v>2.8683383251201081E-6</v>
      </c>
      <c r="Q446" s="17">
        <f>Allocators!S638</f>
        <v>2.1181924606377172E-5</v>
      </c>
      <c r="R446" s="17">
        <f>Allocators!T638</f>
        <v>8.9541769287963791E-4</v>
      </c>
      <c r="S446" s="17">
        <f>Allocators!U638</f>
        <v>3.8740217607296406E-4</v>
      </c>
    </row>
    <row r="447" spans="1:19">
      <c r="A447" s="23" t="str">
        <f>CONCATENATE(Allocators!A639," ",Allocators!B639)</f>
        <v>TOTMXEXP TOTAL</v>
      </c>
      <c r="B447" s="17">
        <f>Allocators!D639</f>
        <v>0.99999999999999989</v>
      </c>
      <c r="C447" s="17">
        <f>Allocators!E639</f>
        <v>0.73609561592301653</v>
      </c>
      <c r="D447" s="17">
        <f>Allocators!F639</f>
        <v>0.17698400765438876</v>
      </c>
      <c r="E447" s="17">
        <f>Allocators!G639</f>
        <v>1.0191805364889246E-3</v>
      </c>
      <c r="F447" s="17">
        <f>Allocators!H639</f>
        <v>5.0107583701139182E-6</v>
      </c>
      <c r="G447" s="17">
        <f>Allocators!I639</f>
        <v>4.0513538939127389E-2</v>
      </c>
      <c r="H447" s="17">
        <f>Allocators!J639</f>
        <v>8.6702829011293843E-3</v>
      </c>
      <c r="I447" s="17">
        <f>Allocators!K639</f>
        <v>1.4377420007131008E-5</v>
      </c>
      <c r="J447" s="17">
        <f>Allocators!L639</f>
        <v>6.16162206901541E-6</v>
      </c>
      <c r="K447" s="17">
        <f>Allocators!M639</f>
        <v>2.1456547859076617E-3</v>
      </c>
      <c r="L447" s="17">
        <f>Allocators!N639</f>
        <v>1.9834889738310425E-2</v>
      </c>
      <c r="M447" s="17">
        <f>Allocators!O639</f>
        <v>3.7281086661136428E-5</v>
      </c>
      <c r="N447" s="17">
        <f>Allocators!P639</f>
        <v>9.2424896996659382E-6</v>
      </c>
      <c r="O447" s="17">
        <f>Allocators!Q639</f>
        <v>1.1135901026072155E-2</v>
      </c>
      <c r="P447" s="17">
        <f>Allocators!R639</f>
        <v>1.9735544888653363E-4</v>
      </c>
      <c r="Q447" s="17">
        <f>Allocators!S639</f>
        <v>2.0455441631924071E-4</v>
      </c>
      <c r="R447" s="17">
        <f>Allocators!T639</f>
        <v>2.3726316360069546E-3</v>
      </c>
      <c r="S447" s="17">
        <f>Allocators!U639</f>
        <v>7.5431361753887133E-4</v>
      </c>
    </row>
    <row r="448" spans="1:19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</row>
    <row r="449" spans="1:19">
      <c r="A449" s="23" t="str">
        <f>CONCATENATE(Allocators!A573," ",Allocators!B573)</f>
        <v>TOTOHLINES PRODUCTION</v>
      </c>
      <c r="B449" s="17">
        <f>Allocators!D573</f>
        <v>0</v>
      </c>
      <c r="C449" s="17">
        <f>Allocators!E573</f>
        <v>0</v>
      </c>
      <c r="D449" s="17">
        <f>Allocators!F573</f>
        <v>0</v>
      </c>
      <c r="E449" s="17">
        <f>Allocators!G573</f>
        <v>0</v>
      </c>
      <c r="F449" s="17">
        <f>Allocators!H573</f>
        <v>0</v>
      </c>
      <c r="G449" s="17">
        <f>Allocators!I573</f>
        <v>0</v>
      </c>
      <c r="H449" s="17">
        <f>Allocators!J573</f>
        <v>0</v>
      </c>
      <c r="I449" s="17">
        <f>Allocators!K573</f>
        <v>0</v>
      </c>
      <c r="J449" s="17">
        <f>Allocators!L573</f>
        <v>0</v>
      </c>
      <c r="K449" s="17">
        <f>Allocators!M573</f>
        <v>0</v>
      </c>
      <c r="L449" s="17">
        <f>Allocators!N573</f>
        <v>0</v>
      </c>
      <c r="M449" s="17">
        <f>Allocators!O573</f>
        <v>0</v>
      </c>
      <c r="N449" s="17">
        <f>Allocators!P573</f>
        <v>0</v>
      </c>
      <c r="O449" s="17">
        <f>Allocators!Q573</f>
        <v>0</v>
      </c>
      <c r="P449" s="17">
        <f>Allocators!R573</f>
        <v>0</v>
      </c>
      <c r="Q449" s="17">
        <f>Allocators!S573</f>
        <v>0</v>
      </c>
      <c r="R449" s="17">
        <f>Allocators!T573</f>
        <v>0</v>
      </c>
      <c r="S449" s="17">
        <f>Allocators!U573</f>
        <v>0</v>
      </c>
    </row>
    <row r="450" spans="1:19">
      <c r="A450" s="23" t="str">
        <f>CONCATENATE(Allocators!A574," ",Allocators!B574)</f>
        <v>TOTOHLINES BULKTRAN</v>
      </c>
      <c r="B450" s="17">
        <f>Allocators!D574</f>
        <v>0</v>
      </c>
      <c r="C450" s="17">
        <f>Allocators!E574</f>
        <v>0</v>
      </c>
      <c r="D450" s="17">
        <f>Allocators!F574</f>
        <v>0</v>
      </c>
      <c r="E450" s="17">
        <f>Allocators!G574</f>
        <v>0</v>
      </c>
      <c r="F450" s="17">
        <f>Allocators!H574</f>
        <v>0</v>
      </c>
      <c r="G450" s="17">
        <f>Allocators!I574</f>
        <v>0</v>
      </c>
      <c r="H450" s="17">
        <f>Allocators!J574</f>
        <v>0</v>
      </c>
      <c r="I450" s="17">
        <f>Allocators!K574</f>
        <v>0</v>
      </c>
      <c r="J450" s="17">
        <f>Allocators!L574</f>
        <v>0</v>
      </c>
      <c r="K450" s="17">
        <f>Allocators!M574</f>
        <v>0</v>
      </c>
      <c r="L450" s="17">
        <f>Allocators!N574</f>
        <v>0</v>
      </c>
      <c r="M450" s="17">
        <f>Allocators!O574</f>
        <v>0</v>
      </c>
      <c r="N450" s="17">
        <f>Allocators!P574</f>
        <v>0</v>
      </c>
      <c r="O450" s="17">
        <f>Allocators!Q574</f>
        <v>0</v>
      </c>
      <c r="P450" s="17">
        <f>Allocators!R574</f>
        <v>0</v>
      </c>
      <c r="Q450" s="17">
        <f>Allocators!S574</f>
        <v>0</v>
      </c>
      <c r="R450" s="17">
        <f>Allocators!T574</f>
        <v>0</v>
      </c>
      <c r="S450" s="17">
        <f>Allocators!U574</f>
        <v>0</v>
      </c>
    </row>
    <row r="451" spans="1:19">
      <c r="A451" s="23" t="str">
        <f>CONCATENATE(Allocators!A575," ",Allocators!B575)</f>
        <v>TOTOHLINES SUBTRAN</v>
      </c>
      <c r="B451" s="17">
        <f>Allocators!D575</f>
        <v>0</v>
      </c>
      <c r="C451" s="17">
        <f>Allocators!E575</f>
        <v>0</v>
      </c>
      <c r="D451" s="17">
        <f>Allocators!F575</f>
        <v>0</v>
      </c>
      <c r="E451" s="17">
        <f>Allocators!G575</f>
        <v>0</v>
      </c>
      <c r="F451" s="17">
        <f>Allocators!H575</f>
        <v>0</v>
      </c>
      <c r="G451" s="17">
        <f>Allocators!I575</f>
        <v>0</v>
      </c>
      <c r="H451" s="17">
        <f>Allocators!J575</f>
        <v>0</v>
      </c>
      <c r="I451" s="17">
        <f>Allocators!K575</f>
        <v>0</v>
      </c>
      <c r="J451" s="17">
        <f>Allocators!L575</f>
        <v>0</v>
      </c>
      <c r="K451" s="17">
        <f>Allocators!M575</f>
        <v>0</v>
      </c>
      <c r="L451" s="17">
        <f>Allocators!N575</f>
        <v>0</v>
      </c>
      <c r="M451" s="17">
        <f>Allocators!O575</f>
        <v>0</v>
      </c>
      <c r="N451" s="17">
        <f>Allocators!P575</f>
        <v>0</v>
      </c>
      <c r="O451" s="17">
        <f>Allocators!Q575</f>
        <v>0</v>
      </c>
      <c r="P451" s="17">
        <f>Allocators!R575</f>
        <v>0</v>
      </c>
      <c r="Q451" s="17">
        <f>Allocators!S575</f>
        <v>0</v>
      </c>
      <c r="R451" s="17">
        <f>Allocators!T575</f>
        <v>0</v>
      </c>
      <c r="S451" s="17">
        <f>Allocators!U575</f>
        <v>0</v>
      </c>
    </row>
    <row r="452" spans="1:19">
      <c r="A452" s="23" t="str">
        <f>CONCATENATE(Allocators!A576," ",Allocators!B576)</f>
        <v>TOTOHLINES DISTPRI</v>
      </c>
      <c r="B452" s="17">
        <f>Allocators!D576</f>
        <v>0.39685889772662464</v>
      </c>
      <c r="C452" s="17">
        <f>Allocators!E576</f>
        <v>0.26371220342307977</v>
      </c>
      <c r="D452" s="17">
        <f>Allocators!F576</f>
        <v>6.639261327755723E-2</v>
      </c>
      <c r="E452" s="17">
        <f>Allocators!G576</f>
        <v>7.7477800347147999E-4</v>
      </c>
      <c r="F452" s="17">
        <f>Allocators!H576</f>
        <v>0</v>
      </c>
      <c r="G452" s="17">
        <f>Allocators!I576</f>
        <v>2.8630333924744809E-2</v>
      </c>
      <c r="H452" s="17">
        <f>Allocators!J576</f>
        <v>8.127533237211701E-3</v>
      </c>
      <c r="I452" s="17">
        <f>Allocators!K576</f>
        <v>0</v>
      </c>
      <c r="J452" s="17">
        <f>Allocators!L576</f>
        <v>0</v>
      </c>
      <c r="K452" s="17">
        <f>Allocators!M576</f>
        <v>1.6328931409559301E-3</v>
      </c>
      <c r="L452" s="17">
        <f>Allocators!N576</f>
        <v>1.8886693250079755E-2</v>
      </c>
      <c r="M452" s="17">
        <f>Allocators!O576</f>
        <v>0</v>
      </c>
      <c r="N452" s="17">
        <f>Allocators!P576</f>
        <v>0</v>
      </c>
      <c r="O452" s="17">
        <f>Allocators!Q576</f>
        <v>7.7697902428794513E-3</v>
      </c>
      <c r="P452" s="17">
        <f>Allocators!R576</f>
        <v>1.8615775116298465E-4</v>
      </c>
      <c r="Q452" s="17">
        <f>Allocators!S576</f>
        <v>1.336773830614271E-4</v>
      </c>
      <c r="R452" s="17">
        <f>Allocators!T576</f>
        <v>4.9001914750544423E-4</v>
      </c>
      <c r="S452" s="17">
        <f>Allocators!U576</f>
        <v>1.2220494491464712E-4</v>
      </c>
    </row>
    <row r="453" spans="1:19">
      <c r="A453" s="23" t="str">
        <f>CONCATENATE(Allocators!A577," ",Allocators!B577)</f>
        <v>TOTOHLINES DISTSEC</v>
      </c>
      <c r="B453" s="17">
        <f>Allocators!D577</f>
        <v>0.16847980945565136</v>
      </c>
      <c r="C453" s="17">
        <f>Allocators!E577</f>
        <v>0.12578732261295625</v>
      </c>
      <c r="D453" s="17">
        <f>Allocators!F577</f>
        <v>2.8237587082822199E-2</v>
      </c>
      <c r="E453" s="17">
        <f>Allocators!G577</f>
        <v>0</v>
      </c>
      <c r="F453" s="17">
        <f>Allocators!H577</f>
        <v>0</v>
      </c>
      <c r="G453" s="17">
        <f>Allocators!I577</f>
        <v>9.9540471302520823E-3</v>
      </c>
      <c r="H453" s="17">
        <f>Allocators!J577</f>
        <v>0</v>
      </c>
      <c r="I453" s="17">
        <f>Allocators!K577</f>
        <v>0</v>
      </c>
      <c r="J453" s="17">
        <f>Allocators!L577</f>
        <v>0</v>
      </c>
      <c r="K453" s="17">
        <f>Allocators!M577</f>
        <v>4.405716647404638E-4</v>
      </c>
      <c r="L453" s="17">
        <f>Allocators!N577</f>
        <v>0</v>
      </c>
      <c r="M453" s="17">
        <f>Allocators!O577</f>
        <v>0</v>
      </c>
      <c r="N453" s="17">
        <f>Allocators!P577</f>
        <v>0</v>
      </c>
      <c r="O453" s="17">
        <f>Allocators!Q577</f>
        <v>2.7703598021350754E-3</v>
      </c>
      <c r="P453" s="17">
        <f>Allocators!R577</f>
        <v>0</v>
      </c>
      <c r="Q453" s="17">
        <f>Allocators!S577</f>
        <v>4.5174247039423421E-5</v>
      </c>
      <c r="R453" s="17">
        <f>Allocators!T577</f>
        <v>9.9751611804987689E-4</v>
      </c>
      <c r="S453" s="17">
        <f>Allocators!U577</f>
        <v>2.4723079765597488E-4</v>
      </c>
    </row>
    <row r="454" spans="1:19">
      <c r="A454" s="23" t="str">
        <f>CONCATENATE(Allocators!A578," ",Allocators!B578)</f>
        <v>TOTOHLINES ENERGY</v>
      </c>
      <c r="B454" s="17">
        <f>Allocators!D578</f>
        <v>0</v>
      </c>
      <c r="C454" s="17">
        <f>Allocators!E578</f>
        <v>0</v>
      </c>
      <c r="D454" s="17">
        <f>Allocators!F578</f>
        <v>0</v>
      </c>
      <c r="E454" s="17">
        <f>Allocators!G578</f>
        <v>0</v>
      </c>
      <c r="F454" s="17">
        <f>Allocators!H578</f>
        <v>0</v>
      </c>
      <c r="G454" s="17">
        <f>Allocators!I578</f>
        <v>0</v>
      </c>
      <c r="H454" s="17">
        <f>Allocators!J578</f>
        <v>0</v>
      </c>
      <c r="I454" s="17">
        <f>Allocators!K578</f>
        <v>0</v>
      </c>
      <c r="J454" s="17">
        <f>Allocators!L578</f>
        <v>0</v>
      </c>
      <c r="K454" s="17">
        <f>Allocators!M578</f>
        <v>0</v>
      </c>
      <c r="L454" s="17">
        <f>Allocators!N578</f>
        <v>0</v>
      </c>
      <c r="M454" s="17">
        <f>Allocators!O578</f>
        <v>0</v>
      </c>
      <c r="N454" s="17">
        <f>Allocators!P578</f>
        <v>0</v>
      </c>
      <c r="O454" s="17">
        <f>Allocators!Q578</f>
        <v>0</v>
      </c>
      <c r="P454" s="17">
        <f>Allocators!R578</f>
        <v>0</v>
      </c>
      <c r="Q454" s="17">
        <f>Allocators!S578</f>
        <v>0</v>
      </c>
      <c r="R454" s="17">
        <f>Allocators!T578</f>
        <v>0</v>
      </c>
      <c r="S454" s="17">
        <f>Allocators!U578</f>
        <v>0</v>
      </c>
    </row>
    <row r="455" spans="1:19">
      <c r="A455" s="23" t="str">
        <f>CONCATENATE(Allocators!A579," ",Allocators!B579)</f>
        <v>TOTOHLINES CUSTOMER</v>
      </c>
      <c r="B455" s="17">
        <f>Allocators!D579</f>
        <v>0.43466129281772403</v>
      </c>
      <c r="C455" s="17">
        <f>Allocators!E579</f>
        <v>0.34995411233702722</v>
      </c>
      <c r="D455" s="17">
        <f>Allocators!F579</f>
        <v>8.2767423929361164E-2</v>
      </c>
      <c r="E455" s="17">
        <f>Allocators!G579</f>
        <v>1.8806503960318375E-4</v>
      </c>
      <c r="F455" s="17">
        <f>Allocators!H579</f>
        <v>0</v>
      </c>
      <c r="G455" s="17">
        <f>Allocators!I579</f>
        <v>9.7793820593655538E-4</v>
      </c>
      <c r="H455" s="17">
        <f>Allocators!J579</f>
        <v>1.611986053741575E-4</v>
      </c>
      <c r="I455" s="17">
        <f>Allocators!K579</f>
        <v>0</v>
      </c>
      <c r="J455" s="17">
        <f>Allocators!L579</f>
        <v>0</v>
      </c>
      <c r="K455" s="17">
        <f>Allocators!M579</f>
        <v>1.3433217114513122E-5</v>
      </c>
      <c r="L455" s="17">
        <f>Allocators!N579</f>
        <v>9.1345876378689251E-5</v>
      </c>
      <c r="M455" s="17">
        <f>Allocators!O579</f>
        <v>0</v>
      </c>
      <c r="N455" s="17">
        <f>Allocators!P579</f>
        <v>0</v>
      </c>
      <c r="O455" s="17">
        <f>Allocators!Q579</f>
        <v>3.4120371470863331E-4</v>
      </c>
      <c r="P455" s="17">
        <f>Allocators!R579</f>
        <v>2.686643422902625E-6</v>
      </c>
      <c r="Q455" s="17">
        <f>Allocators!S579</f>
        <v>2.1493147383221E-5</v>
      </c>
      <c r="R455" s="17">
        <f>Allocators!T579</f>
        <v>0</v>
      </c>
      <c r="S455" s="17">
        <f>Allocators!U579</f>
        <v>1.4239210141383911E-4</v>
      </c>
    </row>
    <row r="456" spans="1:19">
      <c r="A456" s="23" t="str">
        <f>CONCATENATE(Allocators!A580," ",Allocators!B580)</f>
        <v>TOTOHLINES TOTAL</v>
      </c>
      <c r="B456" s="17">
        <f>Allocators!D580</f>
        <v>1.0000000000000002</v>
      </c>
      <c r="C456" s="17">
        <f>Allocators!E580</f>
        <v>0.73945363837306322</v>
      </c>
      <c r="D456" s="17">
        <f>Allocators!F580</f>
        <v>0.1773976242897406</v>
      </c>
      <c r="E456" s="17">
        <f>Allocators!G580</f>
        <v>9.6284304307466375E-4</v>
      </c>
      <c r="F456" s="17">
        <f>Allocators!H580</f>
        <v>0</v>
      </c>
      <c r="G456" s="17">
        <f>Allocators!I580</f>
        <v>3.9562319260933447E-2</v>
      </c>
      <c r="H456" s="17">
        <f>Allocators!J580</f>
        <v>8.2887318425858593E-3</v>
      </c>
      <c r="I456" s="17">
        <f>Allocators!K580</f>
        <v>0</v>
      </c>
      <c r="J456" s="17">
        <f>Allocators!L580</f>
        <v>0</v>
      </c>
      <c r="K456" s="17">
        <f>Allocators!M580</f>
        <v>2.086898022810907E-3</v>
      </c>
      <c r="L456" s="17">
        <f>Allocators!N580</f>
        <v>1.8978039126458443E-2</v>
      </c>
      <c r="M456" s="17">
        <f>Allocators!O580</f>
        <v>0</v>
      </c>
      <c r="N456" s="17">
        <f>Allocators!P580</f>
        <v>0</v>
      </c>
      <c r="O456" s="17">
        <f>Allocators!Q580</f>
        <v>1.0881353759723159E-2</v>
      </c>
      <c r="P456" s="17">
        <f>Allocators!R580</f>
        <v>1.8884439458588726E-4</v>
      </c>
      <c r="Q456" s="17">
        <f>Allocators!S580</f>
        <v>2.0034477748407151E-4</v>
      </c>
      <c r="R456" s="17">
        <f>Allocators!T580</f>
        <v>1.4875352655553211E-3</v>
      </c>
      <c r="S456" s="17">
        <f>Allocators!U580</f>
        <v>5.1182784398446117E-4</v>
      </c>
    </row>
    <row r="457" spans="1:19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</row>
    <row r="458" spans="1:19">
      <c r="A458" s="23" t="str">
        <f>CONCATENATE(Allocators!A700," ",Allocators!B700)</f>
        <v>TOTOX234 PRODUCTION</v>
      </c>
      <c r="B458" s="17">
        <f>Allocators!D700</f>
        <v>0</v>
      </c>
      <c r="C458" s="17">
        <f>Allocators!E700</f>
        <v>0</v>
      </c>
      <c r="D458" s="17">
        <f>Allocators!F700</f>
        <v>0</v>
      </c>
      <c r="E458" s="17">
        <f>Allocators!G700</f>
        <v>0</v>
      </c>
      <c r="F458" s="17">
        <f>Allocators!H700</f>
        <v>0</v>
      </c>
      <c r="G458" s="17">
        <f>Allocators!I700</f>
        <v>0</v>
      </c>
      <c r="H458" s="17">
        <f>Allocators!J700</f>
        <v>0</v>
      </c>
      <c r="I458" s="17">
        <f>Allocators!K700</f>
        <v>0</v>
      </c>
      <c r="J458" s="17">
        <f>Allocators!L700</f>
        <v>0</v>
      </c>
      <c r="K458" s="17">
        <f>Allocators!M700</f>
        <v>0</v>
      </c>
      <c r="L458" s="17">
        <f>Allocators!N700</f>
        <v>0</v>
      </c>
      <c r="M458" s="17">
        <f>Allocators!O700</f>
        <v>0</v>
      </c>
      <c r="N458" s="17">
        <f>Allocators!P700</f>
        <v>0</v>
      </c>
      <c r="O458" s="17">
        <f>Allocators!Q700</f>
        <v>0</v>
      </c>
      <c r="P458" s="17">
        <f>Allocators!R700</f>
        <v>0</v>
      </c>
      <c r="Q458" s="17">
        <f>Allocators!S700</f>
        <v>0</v>
      </c>
      <c r="R458" s="17">
        <f>Allocators!T700</f>
        <v>0</v>
      </c>
      <c r="S458" s="17">
        <f>Allocators!U700</f>
        <v>0</v>
      </c>
    </row>
    <row r="459" spans="1:19">
      <c r="A459" s="23" t="str">
        <f>CONCATENATE(Allocators!A701," ",Allocators!B701)</f>
        <v>TOTOX234 BULKTRAN</v>
      </c>
      <c r="B459" s="17">
        <f>Allocators!D701</f>
        <v>0</v>
      </c>
      <c r="C459" s="17">
        <f>Allocators!E701</f>
        <v>0</v>
      </c>
      <c r="D459" s="17">
        <f>Allocators!F701</f>
        <v>0</v>
      </c>
      <c r="E459" s="17">
        <f>Allocators!G701</f>
        <v>0</v>
      </c>
      <c r="F459" s="17">
        <f>Allocators!H701</f>
        <v>0</v>
      </c>
      <c r="G459" s="17">
        <f>Allocators!I701</f>
        <v>0</v>
      </c>
      <c r="H459" s="17">
        <f>Allocators!J701</f>
        <v>0</v>
      </c>
      <c r="I459" s="17">
        <f>Allocators!K701</f>
        <v>0</v>
      </c>
      <c r="J459" s="17">
        <f>Allocators!L701</f>
        <v>0</v>
      </c>
      <c r="K459" s="17">
        <f>Allocators!M701</f>
        <v>0</v>
      </c>
      <c r="L459" s="17">
        <f>Allocators!N701</f>
        <v>0</v>
      </c>
      <c r="M459" s="17">
        <f>Allocators!O701</f>
        <v>0</v>
      </c>
      <c r="N459" s="17">
        <f>Allocators!P701</f>
        <v>0</v>
      </c>
      <c r="O459" s="17">
        <f>Allocators!Q701</f>
        <v>0</v>
      </c>
      <c r="P459" s="17">
        <f>Allocators!R701</f>
        <v>0</v>
      </c>
      <c r="Q459" s="17">
        <f>Allocators!S701</f>
        <v>0</v>
      </c>
      <c r="R459" s="17">
        <f>Allocators!T701</f>
        <v>0</v>
      </c>
      <c r="S459" s="17">
        <f>Allocators!U701</f>
        <v>0</v>
      </c>
    </row>
    <row r="460" spans="1:19">
      <c r="A460" s="23" t="str">
        <f>CONCATENATE(Allocators!A702," ",Allocators!B702)</f>
        <v>TOTOX234 SUBTRAN</v>
      </c>
      <c r="B460" s="17">
        <f>Allocators!D702</f>
        <v>0</v>
      </c>
      <c r="C460" s="17">
        <f>Allocators!E702</f>
        <v>0</v>
      </c>
      <c r="D460" s="17">
        <f>Allocators!F702</f>
        <v>0</v>
      </c>
      <c r="E460" s="17">
        <f>Allocators!G702</f>
        <v>0</v>
      </c>
      <c r="F460" s="17">
        <f>Allocators!H702</f>
        <v>0</v>
      </c>
      <c r="G460" s="17">
        <f>Allocators!I702</f>
        <v>0</v>
      </c>
      <c r="H460" s="17">
        <f>Allocators!J702</f>
        <v>0</v>
      </c>
      <c r="I460" s="17">
        <f>Allocators!K702</f>
        <v>0</v>
      </c>
      <c r="J460" s="17">
        <f>Allocators!L702</f>
        <v>0</v>
      </c>
      <c r="K460" s="17">
        <f>Allocators!M702</f>
        <v>0</v>
      </c>
      <c r="L460" s="17">
        <f>Allocators!N702</f>
        <v>0</v>
      </c>
      <c r="M460" s="17">
        <f>Allocators!O702</f>
        <v>0</v>
      </c>
      <c r="N460" s="17">
        <f>Allocators!P702</f>
        <v>0</v>
      </c>
      <c r="O460" s="17">
        <f>Allocators!Q702</f>
        <v>0</v>
      </c>
      <c r="P460" s="17">
        <f>Allocators!R702</f>
        <v>0</v>
      </c>
      <c r="Q460" s="17">
        <f>Allocators!S702</f>
        <v>0</v>
      </c>
      <c r="R460" s="17">
        <f>Allocators!T702</f>
        <v>0</v>
      </c>
      <c r="S460" s="17">
        <f>Allocators!U702</f>
        <v>0</v>
      </c>
    </row>
    <row r="461" spans="1:19">
      <c r="A461" s="23" t="str">
        <f>CONCATENATE(Allocators!A703," ",Allocators!B703)</f>
        <v>TOTOX234 DISTPRI</v>
      </c>
      <c r="B461" s="17">
        <f>Allocators!D703</f>
        <v>0</v>
      </c>
      <c r="C461" s="17">
        <f>Allocators!E703</f>
        <v>0</v>
      </c>
      <c r="D461" s="17">
        <f>Allocators!F703</f>
        <v>0</v>
      </c>
      <c r="E461" s="17">
        <f>Allocators!G703</f>
        <v>0</v>
      </c>
      <c r="F461" s="17">
        <f>Allocators!H703</f>
        <v>0</v>
      </c>
      <c r="G461" s="17">
        <f>Allocators!I703</f>
        <v>0</v>
      </c>
      <c r="H461" s="17">
        <f>Allocators!J703</f>
        <v>0</v>
      </c>
      <c r="I461" s="17">
        <f>Allocators!K703</f>
        <v>0</v>
      </c>
      <c r="J461" s="17">
        <f>Allocators!L703</f>
        <v>0</v>
      </c>
      <c r="K461" s="17">
        <f>Allocators!M703</f>
        <v>0</v>
      </c>
      <c r="L461" s="17">
        <f>Allocators!N703</f>
        <v>0</v>
      </c>
      <c r="M461" s="17">
        <f>Allocators!O703</f>
        <v>0</v>
      </c>
      <c r="N461" s="17">
        <f>Allocators!P703</f>
        <v>0</v>
      </c>
      <c r="O461" s="17">
        <f>Allocators!Q703</f>
        <v>0</v>
      </c>
      <c r="P461" s="17">
        <f>Allocators!R703</f>
        <v>0</v>
      </c>
      <c r="Q461" s="17">
        <f>Allocators!S703</f>
        <v>0</v>
      </c>
      <c r="R461" s="17">
        <f>Allocators!T703</f>
        <v>0</v>
      </c>
      <c r="S461" s="17">
        <f>Allocators!U703</f>
        <v>0</v>
      </c>
    </row>
    <row r="462" spans="1:19">
      <c r="A462" s="23" t="str">
        <f>CONCATENATE(Allocators!A704," ",Allocators!B704)</f>
        <v>TOTOX234 DISTSEC</v>
      </c>
      <c r="B462" s="17">
        <f>Allocators!D704</f>
        <v>0</v>
      </c>
      <c r="C462" s="17">
        <f>Allocators!E704</f>
        <v>0</v>
      </c>
      <c r="D462" s="17">
        <f>Allocators!F704</f>
        <v>0</v>
      </c>
      <c r="E462" s="17">
        <f>Allocators!G704</f>
        <v>0</v>
      </c>
      <c r="F462" s="17">
        <f>Allocators!H704</f>
        <v>0</v>
      </c>
      <c r="G462" s="17">
        <f>Allocators!I704</f>
        <v>0</v>
      </c>
      <c r="H462" s="17">
        <f>Allocators!J704</f>
        <v>0</v>
      </c>
      <c r="I462" s="17">
        <f>Allocators!K704</f>
        <v>0</v>
      </c>
      <c r="J462" s="17">
        <f>Allocators!L704</f>
        <v>0</v>
      </c>
      <c r="K462" s="17">
        <f>Allocators!M704</f>
        <v>0</v>
      </c>
      <c r="L462" s="17">
        <f>Allocators!N704</f>
        <v>0</v>
      </c>
      <c r="M462" s="17">
        <f>Allocators!O704</f>
        <v>0</v>
      </c>
      <c r="N462" s="17">
        <f>Allocators!P704</f>
        <v>0</v>
      </c>
      <c r="O462" s="17">
        <f>Allocators!Q704</f>
        <v>0</v>
      </c>
      <c r="P462" s="17">
        <f>Allocators!R704</f>
        <v>0</v>
      </c>
      <c r="Q462" s="17">
        <f>Allocators!S704</f>
        <v>0</v>
      </c>
      <c r="R462" s="17">
        <f>Allocators!T704</f>
        <v>0</v>
      </c>
      <c r="S462" s="17">
        <f>Allocators!U704</f>
        <v>0</v>
      </c>
    </row>
    <row r="463" spans="1:19">
      <c r="A463" s="23" t="str">
        <f>CONCATENATE(Allocators!A705," ",Allocators!B705)</f>
        <v>TOTOX234 ENERGY</v>
      </c>
      <c r="B463" s="17">
        <f>Allocators!D705</f>
        <v>0</v>
      </c>
      <c r="C463" s="17">
        <f>Allocators!E705</f>
        <v>0</v>
      </c>
      <c r="D463" s="17">
        <f>Allocators!F705</f>
        <v>0</v>
      </c>
      <c r="E463" s="17">
        <f>Allocators!G705</f>
        <v>0</v>
      </c>
      <c r="F463" s="17">
        <f>Allocators!H705</f>
        <v>0</v>
      </c>
      <c r="G463" s="17">
        <f>Allocators!I705</f>
        <v>0</v>
      </c>
      <c r="H463" s="17">
        <f>Allocators!J705</f>
        <v>0</v>
      </c>
      <c r="I463" s="17">
        <f>Allocators!K705</f>
        <v>0</v>
      </c>
      <c r="J463" s="17">
        <f>Allocators!L705</f>
        <v>0</v>
      </c>
      <c r="K463" s="17">
        <f>Allocators!M705</f>
        <v>0</v>
      </c>
      <c r="L463" s="17">
        <f>Allocators!N705</f>
        <v>0</v>
      </c>
      <c r="M463" s="17">
        <f>Allocators!O705</f>
        <v>0</v>
      </c>
      <c r="N463" s="17">
        <f>Allocators!P705</f>
        <v>0</v>
      </c>
      <c r="O463" s="17">
        <f>Allocators!Q705</f>
        <v>0</v>
      </c>
      <c r="P463" s="17">
        <f>Allocators!R705</f>
        <v>0</v>
      </c>
      <c r="Q463" s="17">
        <f>Allocators!S705</f>
        <v>0</v>
      </c>
      <c r="R463" s="17">
        <f>Allocators!T705</f>
        <v>0</v>
      </c>
      <c r="S463" s="17">
        <f>Allocators!U705</f>
        <v>0</v>
      </c>
    </row>
    <row r="464" spans="1:19">
      <c r="A464" s="23" t="str">
        <f>CONCATENATE(Allocators!A706," ",Allocators!B706)</f>
        <v>TOTOX234 CUSTOMER</v>
      </c>
      <c r="B464" s="17">
        <f>Allocators!D706</f>
        <v>0.99999999999999967</v>
      </c>
      <c r="C464" s="17">
        <f>Allocators!E706</f>
        <v>0.8367812565584728</v>
      </c>
      <c r="D464" s="17">
        <f>Allocators!F706</f>
        <v>0.16167384943125473</v>
      </c>
      <c r="E464" s="17">
        <f>Allocators!G706</f>
        <v>3.7454219026986844E-4</v>
      </c>
      <c r="F464" s="17">
        <f>Allocators!H706</f>
        <v>1.629303858845974E-5</v>
      </c>
      <c r="G464" s="17">
        <f>Allocators!I706</f>
        <v>2.0272024539754077E-3</v>
      </c>
      <c r="H464" s="17">
        <f>Allocators!J706</f>
        <v>3.4060345664408933E-4</v>
      </c>
      <c r="I464" s="17">
        <f>Allocators!K706</f>
        <v>3.9619478891108322E-5</v>
      </c>
      <c r="J464" s="17">
        <f>Allocators!L706</f>
        <v>1.1431842588604368E-5</v>
      </c>
      <c r="K464" s="17">
        <f>Allocators!M706</f>
        <v>2.9256042920562479E-5</v>
      </c>
      <c r="L464" s="17">
        <f>Allocators!N706</f>
        <v>2.0043057850205128E-4</v>
      </c>
      <c r="M464" s="17">
        <f>Allocators!O706</f>
        <v>1.0001930416652216E-4</v>
      </c>
      <c r="N464" s="17">
        <f>Allocators!P706</f>
        <v>1.7788807853741662E-5</v>
      </c>
      <c r="O464" s="17">
        <f>Allocators!Q706</f>
        <v>6.802269406930633E-4</v>
      </c>
      <c r="P464" s="17">
        <f>Allocators!R706</f>
        <v>5.5022399706904813E-6</v>
      </c>
      <c r="Q464" s="17">
        <f>Allocators!S706</f>
        <v>4.0207048418729648E-5</v>
      </c>
      <c r="R464" s="17">
        <f>Allocators!T706</f>
        <v>-2.5825878402063462E-3</v>
      </c>
      <c r="S464" s="17">
        <f>Allocators!U706</f>
        <v>2.443584269958797E-4</v>
      </c>
    </row>
    <row r="465" spans="1:19">
      <c r="A465" s="23" t="str">
        <f>CONCATENATE(Allocators!A707," ",Allocators!B707)</f>
        <v>TOTOX234 TOTAL</v>
      </c>
      <c r="B465" s="17">
        <f>Allocators!D707</f>
        <v>0.99999999999999967</v>
      </c>
      <c r="C465" s="17">
        <f>Allocators!E707</f>
        <v>0.8367812565584728</v>
      </c>
      <c r="D465" s="17">
        <f>Allocators!F707</f>
        <v>0.16167384943125473</v>
      </c>
      <c r="E465" s="17">
        <f>Allocators!G707</f>
        <v>3.7454219026986844E-4</v>
      </c>
      <c r="F465" s="17">
        <f>Allocators!H707</f>
        <v>1.629303858845974E-5</v>
      </c>
      <c r="G465" s="17">
        <f>Allocators!I707</f>
        <v>2.0272024539754077E-3</v>
      </c>
      <c r="H465" s="17">
        <f>Allocators!J707</f>
        <v>3.4060345664408933E-4</v>
      </c>
      <c r="I465" s="17">
        <f>Allocators!K707</f>
        <v>3.9619478891108322E-5</v>
      </c>
      <c r="J465" s="17">
        <f>Allocators!L707</f>
        <v>1.1431842588604368E-5</v>
      </c>
      <c r="K465" s="17">
        <f>Allocators!M707</f>
        <v>2.9256042920562479E-5</v>
      </c>
      <c r="L465" s="17">
        <f>Allocators!N707</f>
        <v>2.0043057850205128E-4</v>
      </c>
      <c r="M465" s="17">
        <f>Allocators!O707</f>
        <v>1.0001930416652216E-4</v>
      </c>
      <c r="N465" s="17">
        <f>Allocators!P707</f>
        <v>1.7788807853741662E-5</v>
      </c>
      <c r="O465" s="17">
        <f>Allocators!Q707</f>
        <v>6.802269406930633E-4</v>
      </c>
      <c r="P465" s="17">
        <f>Allocators!R707</f>
        <v>5.5022399706904813E-6</v>
      </c>
      <c r="Q465" s="17">
        <f>Allocators!S707</f>
        <v>4.0207048418729648E-5</v>
      </c>
      <c r="R465" s="17">
        <f>Allocators!T707</f>
        <v>-2.5825878402063462E-3</v>
      </c>
      <c r="S465" s="17">
        <f>Allocators!U707</f>
        <v>2.443584269958797E-4</v>
      </c>
    </row>
    <row r="466" spans="1:19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</row>
    <row r="467" spans="1:19">
      <c r="A467" s="23" t="str">
        <f>CONCATENATE(Allocators!A615," ",Allocators!B615)</f>
        <v>TOTOXEXP PRODUCTION</v>
      </c>
      <c r="B467" s="17">
        <f>Allocators!D615</f>
        <v>0</v>
      </c>
      <c r="C467" s="17">
        <f>Allocators!E615</f>
        <v>0</v>
      </c>
      <c r="D467" s="17">
        <f>Allocators!F615</f>
        <v>0</v>
      </c>
      <c r="E467" s="17">
        <f>Allocators!G615</f>
        <v>0</v>
      </c>
      <c r="F467" s="17">
        <f>Allocators!H615</f>
        <v>0</v>
      </c>
      <c r="G467" s="17">
        <f>Allocators!I615</f>
        <v>0</v>
      </c>
      <c r="H467" s="17">
        <f>Allocators!J615</f>
        <v>0</v>
      </c>
      <c r="I467" s="17">
        <f>Allocators!K615</f>
        <v>0</v>
      </c>
      <c r="J467" s="17">
        <f>Allocators!L615</f>
        <v>0</v>
      </c>
      <c r="K467" s="17">
        <f>Allocators!M615</f>
        <v>0</v>
      </c>
      <c r="L467" s="17">
        <f>Allocators!N615</f>
        <v>0</v>
      </c>
      <c r="M467" s="17">
        <f>Allocators!O615</f>
        <v>0</v>
      </c>
      <c r="N467" s="17">
        <f>Allocators!P615</f>
        <v>0</v>
      </c>
      <c r="O467" s="17">
        <f>Allocators!Q615</f>
        <v>0</v>
      </c>
      <c r="P467" s="17">
        <f>Allocators!R615</f>
        <v>0</v>
      </c>
      <c r="Q467" s="17">
        <f>Allocators!S615</f>
        <v>0</v>
      </c>
      <c r="R467" s="17">
        <f>Allocators!T615</f>
        <v>0</v>
      </c>
      <c r="S467" s="17">
        <f>Allocators!U615</f>
        <v>0</v>
      </c>
    </row>
    <row r="468" spans="1:19">
      <c r="A468" s="23" t="str">
        <f>CONCATENATE(Allocators!A616," ",Allocators!B616)</f>
        <v>TOTOXEXP BULKTRAN</v>
      </c>
      <c r="B468" s="17">
        <f>Allocators!D616</f>
        <v>0</v>
      </c>
      <c r="C468" s="17">
        <f>Allocators!E616</f>
        <v>0</v>
      </c>
      <c r="D468" s="17">
        <f>Allocators!F616</f>
        <v>0</v>
      </c>
      <c r="E468" s="17">
        <f>Allocators!G616</f>
        <v>0</v>
      </c>
      <c r="F468" s="17">
        <f>Allocators!H616</f>
        <v>0</v>
      </c>
      <c r="G468" s="17">
        <f>Allocators!I616</f>
        <v>0</v>
      </c>
      <c r="H468" s="17">
        <f>Allocators!J616</f>
        <v>0</v>
      </c>
      <c r="I468" s="17">
        <f>Allocators!K616</f>
        <v>0</v>
      </c>
      <c r="J468" s="17">
        <f>Allocators!L616</f>
        <v>0</v>
      </c>
      <c r="K468" s="17">
        <f>Allocators!M616</f>
        <v>0</v>
      </c>
      <c r="L468" s="17">
        <f>Allocators!N616</f>
        <v>0</v>
      </c>
      <c r="M468" s="17">
        <f>Allocators!O616</f>
        <v>0</v>
      </c>
      <c r="N468" s="17">
        <f>Allocators!P616</f>
        <v>0</v>
      </c>
      <c r="O468" s="17">
        <f>Allocators!Q616</f>
        <v>0</v>
      </c>
      <c r="P468" s="17">
        <f>Allocators!R616</f>
        <v>0</v>
      </c>
      <c r="Q468" s="17">
        <f>Allocators!S616</f>
        <v>0</v>
      </c>
      <c r="R468" s="17">
        <f>Allocators!T616</f>
        <v>0</v>
      </c>
      <c r="S468" s="17">
        <f>Allocators!U616</f>
        <v>0</v>
      </c>
    </row>
    <row r="469" spans="1:19">
      <c r="A469" s="23" t="str">
        <f>CONCATENATE(Allocators!A617," ",Allocators!B617)</f>
        <v>TOTOXEXP SUBTRAN</v>
      </c>
      <c r="B469" s="17">
        <f>Allocators!D617</f>
        <v>0</v>
      </c>
      <c r="C469" s="17">
        <f>Allocators!E617</f>
        <v>0</v>
      </c>
      <c r="D469" s="17">
        <f>Allocators!F617</f>
        <v>0</v>
      </c>
      <c r="E469" s="17">
        <f>Allocators!G617</f>
        <v>0</v>
      </c>
      <c r="F469" s="17">
        <f>Allocators!H617</f>
        <v>0</v>
      </c>
      <c r="G469" s="17">
        <f>Allocators!I617</f>
        <v>0</v>
      </c>
      <c r="H469" s="17">
        <f>Allocators!J617</f>
        <v>0</v>
      </c>
      <c r="I469" s="17">
        <f>Allocators!K617</f>
        <v>0</v>
      </c>
      <c r="J469" s="17">
        <f>Allocators!L617</f>
        <v>0</v>
      </c>
      <c r="K469" s="17">
        <f>Allocators!M617</f>
        <v>0</v>
      </c>
      <c r="L469" s="17">
        <f>Allocators!N617</f>
        <v>0</v>
      </c>
      <c r="M469" s="17">
        <f>Allocators!O617</f>
        <v>0</v>
      </c>
      <c r="N469" s="17">
        <f>Allocators!P617</f>
        <v>0</v>
      </c>
      <c r="O469" s="17">
        <f>Allocators!Q617</f>
        <v>0</v>
      </c>
      <c r="P469" s="17">
        <f>Allocators!R617</f>
        <v>0</v>
      </c>
      <c r="Q469" s="17">
        <f>Allocators!S617</f>
        <v>0</v>
      </c>
      <c r="R469" s="17">
        <f>Allocators!T617</f>
        <v>0</v>
      </c>
      <c r="S469" s="17">
        <f>Allocators!U617</f>
        <v>0</v>
      </c>
    </row>
    <row r="470" spans="1:19">
      <c r="A470" s="23" t="str">
        <f>CONCATENATE(Allocators!A618," ",Allocators!B618)</f>
        <v>TOTOXEXP DISTPRI</v>
      </c>
      <c r="B470" s="17">
        <f>Allocators!D618</f>
        <v>0.37841996204312062</v>
      </c>
      <c r="C470" s="17">
        <f>Allocators!E618</f>
        <v>0.25145955547760551</v>
      </c>
      <c r="D470" s="17">
        <f>Allocators!F618</f>
        <v>6.3307866701135682E-2</v>
      </c>
      <c r="E470" s="17">
        <f>Allocators!G618</f>
        <v>7.3878011642184837E-4</v>
      </c>
      <c r="F470" s="17">
        <f>Allocators!H618</f>
        <v>0</v>
      </c>
      <c r="G470" s="17">
        <f>Allocators!I618</f>
        <v>2.7300105753322371E-2</v>
      </c>
      <c r="H470" s="17">
        <f>Allocators!J618</f>
        <v>7.7499101991874396E-3</v>
      </c>
      <c r="I470" s="17">
        <f>Allocators!K618</f>
        <v>0</v>
      </c>
      <c r="J470" s="17">
        <f>Allocators!L618</f>
        <v>0</v>
      </c>
      <c r="K470" s="17">
        <f>Allocators!M618</f>
        <v>1.5570253406455496E-3</v>
      </c>
      <c r="L470" s="17">
        <f>Allocators!N618</f>
        <v>1.8009176016354576E-2</v>
      </c>
      <c r="M470" s="17">
        <f>Allocators!O618</f>
        <v>0</v>
      </c>
      <c r="N470" s="17">
        <f>Allocators!P618</f>
        <v>0</v>
      </c>
      <c r="O470" s="17">
        <f>Allocators!Q618</f>
        <v>7.4087887297888703E-3</v>
      </c>
      <c r="P470" s="17">
        <f>Allocators!R618</f>
        <v>1.775084533386367E-4</v>
      </c>
      <c r="Q470" s="17">
        <f>Allocators!S618</f>
        <v>1.2746643835859044E-4</v>
      </c>
      <c r="R470" s="17">
        <f>Allocators!T618</f>
        <v>4.6725178208590305E-4</v>
      </c>
      <c r="S470" s="17">
        <f>Allocators!U618</f>
        <v>1.1652703487559962E-4</v>
      </c>
    </row>
    <row r="471" spans="1:19">
      <c r="A471" s="23" t="str">
        <f>CONCATENATE(Allocators!A619," ",Allocators!B619)</f>
        <v>TOTOXEXP DISTSEC</v>
      </c>
      <c r="B471" s="17">
        <f>Allocators!D619</f>
        <v>0.15860834278122077</v>
      </c>
      <c r="C471" s="17">
        <f>Allocators!E619</f>
        <v>0.11841726819960234</v>
      </c>
      <c r="D471" s="17">
        <f>Allocators!F619</f>
        <v>2.658310752972308E-2</v>
      </c>
      <c r="E471" s="17">
        <f>Allocators!G619</f>
        <v>0</v>
      </c>
      <c r="F471" s="17">
        <f>Allocators!H619</f>
        <v>0</v>
      </c>
      <c r="G471" s="17">
        <f>Allocators!I619</f>
        <v>9.3708256460904461E-3</v>
      </c>
      <c r="H471" s="17">
        <f>Allocators!J619</f>
        <v>0</v>
      </c>
      <c r="I471" s="17">
        <f>Allocators!K619</f>
        <v>0</v>
      </c>
      <c r="J471" s="17">
        <f>Allocators!L619</f>
        <v>0</v>
      </c>
      <c r="K471" s="17">
        <f>Allocators!M619</f>
        <v>4.1475795732807096E-4</v>
      </c>
      <c r="L471" s="17">
        <f>Allocators!N619</f>
        <v>0</v>
      </c>
      <c r="M471" s="17">
        <f>Allocators!O619</f>
        <v>0</v>
      </c>
      <c r="N471" s="17">
        <f>Allocators!P619</f>
        <v>0</v>
      </c>
      <c r="O471" s="17">
        <f>Allocators!Q619</f>
        <v>2.6080405631039015E-3</v>
      </c>
      <c r="P471" s="17">
        <f>Allocators!R619</f>
        <v>0</v>
      </c>
      <c r="Q471" s="17">
        <f>Allocators!S619</f>
        <v>4.252742499212318E-5</v>
      </c>
      <c r="R471" s="17">
        <f>Allocators!T619</f>
        <v>9.3907025947280681E-4</v>
      </c>
      <c r="S471" s="17">
        <f>Allocators!U619</f>
        <v>2.3274520090797845E-4</v>
      </c>
    </row>
    <row r="472" spans="1:19">
      <c r="A472" s="23" t="str">
        <f>CONCATENATE(Allocators!A620," ",Allocators!B620)</f>
        <v>TOTOXEXP ENERGY</v>
      </c>
      <c r="B472" s="17">
        <f>Allocators!D620</f>
        <v>0</v>
      </c>
      <c r="C472" s="17">
        <f>Allocators!E620</f>
        <v>0</v>
      </c>
      <c r="D472" s="17">
        <f>Allocators!F620</f>
        <v>0</v>
      </c>
      <c r="E472" s="17">
        <f>Allocators!G620</f>
        <v>0</v>
      </c>
      <c r="F472" s="17">
        <f>Allocators!H620</f>
        <v>0</v>
      </c>
      <c r="G472" s="17">
        <f>Allocators!I620</f>
        <v>0</v>
      </c>
      <c r="H472" s="17">
        <f>Allocators!J620</f>
        <v>0</v>
      </c>
      <c r="I472" s="17">
        <f>Allocators!K620</f>
        <v>0</v>
      </c>
      <c r="J472" s="17">
        <f>Allocators!L620</f>
        <v>0</v>
      </c>
      <c r="K472" s="17">
        <f>Allocators!M620</f>
        <v>0</v>
      </c>
      <c r="L472" s="17">
        <f>Allocators!N620</f>
        <v>0</v>
      </c>
      <c r="M472" s="17">
        <f>Allocators!O620</f>
        <v>0</v>
      </c>
      <c r="N472" s="17">
        <f>Allocators!P620</f>
        <v>0</v>
      </c>
      <c r="O472" s="17">
        <f>Allocators!Q620</f>
        <v>0</v>
      </c>
      <c r="P472" s="17">
        <f>Allocators!R620</f>
        <v>0</v>
      </c>
      <c r="Q472" s="17">
        <f>Allocators!S620</f>
        <v>0</v>
      </c>
      <c r="R472" s="17">
        <f>Allocators!T620</f>
        <v>0</v>
      </c>
      <c r="S472" s="17">
        <f>Allocators!U620</f>
        <v>0</v>
      </c>
    </row>
    <row r="473" spans="1:19">
      <c r="A473" s="23" t="str">
        <f>CONCATENATE(Allocators!A621," ",Allocators!B621)</f>
        <v>TOTOXEXP CUSTOMER</v>
      </c>
      <c r="B473" s="17">
        <f>Allocators!D621</f>
        <v>0.46297169517565862</v>
      </c>
      <c r="C473" s="17">
        <f>Allocators!E621</f>
        <v>0.3198827771738198</v>
      </c>
      <c r="D473" s="17">
        <f>Allocators!F621</f>
        <v>9.133147038805349E-2</v>
      </c>
      <c r="E473" s="17">
        <f>Allocators!G621</f>
        <v>3.0064052188610007E-3</v>
      </c>
      <c r="F473" s="17">
        <f>Allocators!H621</f>
        <v>5.1768802242162313E-4</v>
      </c>
      <c r="G473" s="17">
        <f>Allocators!I621</f>
        <v>3.2674043373017558E-3</v>
      </c>
      <c r="H473" s="17">
        <f>Allocators!J621</f>
        <v>2.5067723914520973E-3</v>
      </c>
      <c r="I473" s="17">
        <f>Allocators!K621</f>
        <v>1.4854075134434219E-3</v>
      </c>
      <c r="J473" s="17">
        <f>Allocators!L621</f>
        <v>6.3658985490962683E-4</v>
      </c>
      <c r="K473" s="17">
        <f>Allocators!M621</f>
        <v>4.9817561632747553E-5</v>
      </c>
      <c r="L473" s="17">
        <f>Allocators!N621</f>
        <v>1.5911373076235283E-3</v>
      </c>
      <c r="M473" s="17">
        <f>Allocators!O621</f>
        <v>3.8517067880273954E-3</v>
      </c>
      <c r="N473" s="17">
        <f>Allocators!P621</f>
        <v>9.5489062961212005E-4</v>
      </c>
      <c r="O473" s="17">
        <f>Allocators!Q621</f>
        <v>1.0629826880414826E-3</v>
      </c>
      <c r="P473" s="17">
        <f>Allocators!R621</f>
        <v>2.9735314117078827E-5</v>
      </c>
      <c r="Q473" s="17">
        <f>Allocators!S621</f>
        <v>5.7869018344518847E-5</v>
      </c>
      <c r="R473" s="17">
        <f>Allocators!T621</f>
        <v>2.596370745780166E-2</v>
      </c>
      <c r="S473" s="17">
        <f>Allocators!U621</f>
        <v>6.7753335101952234E-3</v>
      </c>
    </row>
    <row r="474" spans="1:19">
      <c r="A474" s="23" t="str">
        <f>CONCATENATE(Allocators!A622," ",Allocators!B622)</f>
        <v>TOTOXEXP TOTAL</v>
      </c>
      <c r="B474" s="17">
        <f>Allocators!D622</f>
        <v>0.99999999999999978</v>
      </c>
      <c r="C474" s="17">
        <f>Allocators!E622</f>
        <v>0.68975960085102761</v>
      </c>
      <c r="D474" s="17">
        <f>Allocators!F622</f>
        <v>0.18122244461891224</v>
      </c>
      <c r="E474" s="17">
        <f>Allocators!G622</f>
        <v>3.7451853352828491E-3</v>
      </c>
      <c r="F474" s="17">
        <f>Allocators!H622</f>
        <v>5.1768802242162313E-4</v>
      </c>
      <c r="G474" s="17">
        <f>Allocators!I622</f>
        <v>3.9938335736714577E-2</v>
      </c>
      <c r="H474" s="17">
        <f>Allocators!J622</f>
        <v>1.0256682590639537E-2</v>
      </c>
      <c r="I474" s="17">
        <f>Allocators!K622</f>
        <v>1.4854075134434219E-3</v>
      </c>
      <c r="J474" s="17">
        <f>Allocators!L622</f>
        <v>6.3658985490962683E-4</v>
      </c>
      <c r="K474" s="17">
        <f>Allocators!M622</f>
        <v>2.021600859606368E-3</v>
      </c>
      <c r="L474" s="17">
        <f>Allocators!N622</f>
        <v>1.9600313323978102E-2</v>
      </c>
      <c r="M474" s="17">
        <f>Allocators!O622</f>
        <v>3.8517067880273954E-3</v>
      </c>
      <c r="N474" s="17">
        <f>Allocators!P622</f>
        <v>9.5489062961212005E-4</v>
      </c>
      <c r="O474" s="17">
        <f>Allocators!Q622</f>
        <v>1.1079811980934254E-2</v>
      </c>
      <c r="P474" s="17">
        <f>Allocators!R622</f>
        <v>2.0724376745571554E-4</v>
      </c>
      <c r="Q474" s="17">
        <f>Allocators!S622</f>
        <v>2.2786288169523248E-4</v>
      </c>
      <c r="R474" s="17">
        <f>Allocators!T622</f>
        <v>2.737002949936037E-2</v>
      </c>
      <c r="S474" s="17">
        <f>Allocators!U622</f>
        <v>7.1246057459788013E-3</v>
      </c>
    </row>
    <row r="475" spans="1:19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</row>
    <row r="476" spans="1:19">
      <c r="A476" s="23" t="str">
        <f>CONCATENATE(Allocators!A598," ",Allocators!B598)</f>
        <v>TOTUGLINES PRODUCTION</v>
      </c>
      <c r="B476" s="17">
        <f>Allocators!D598</f>
        <v>0</v>
      </c>
      <c r="C476" s="17">
        <f>Allocators!E598</f>
        <v>0</v>
      </c>
      <c r="D476" s="17">
        <f>Allocators!F598</f>
        <v>0</v>
      </c>
      <c r="E476" s="17">
        <f>Allocators!G598</f>
        <v>0</v>
      </c>
      <c r="F476" s="17">
        <f>Allocators!H598</f>
        <v>0</v>
      </c>
      <c r="G476" s="17">
        <f>Allocators!I598</f>
        <v>0</v>
      </c>
      <c r="H476" s="17">
        <f>Allocators!J598</f>
        <v>0</v>
      </c>
      <c r="I476" s="17">
        <f>Allocators!K598</f>
        <v>0</v>
      </c>
      <c r="J476" s="17">
        <f>Allocators!L598</f>
        <v>0</v>
      </c>
      <c r="K476" s="17">
        <f>Allocators!M598</f>
        <v>0</v>
      </c>
      <c r="L476" s="17">
        <f>Allocators!N598</f>
        <v>0</v>
      </c>
      <c r="M476" s="17">
        <f>Allocators!O598</f>
        <v>0</v>
      </c>
      <c r="N476" s="17">
        <f>Allocators!P598</f>
        <v>0</v>
      </c>
      <c r="O476" s="17">
        <f>Allocators!Q598</f>
        <v>0</v>
      </c>
      <c r="P476" s="17">
        <f>Allocators!R598</f>
        <v>0</v>
      </c>
      <c r="Q476" s="17">
        <f>Allocators!S598</f>
        <v>0</v>
      </c>
      <c r="R476" s="17">
        <f>Allocators!T598</f>
        <v>0</v>
      </c>
      <c r="S476" s="17">
        <f>Allocators!U598</f>
        <v>0</v>
      </c>
    </row>
    <row r="477" spans="1:19">
      <c r="A477" s="23" t="str">
        <f>CONCATENATE(Allocators!A599," ",Allocators!B599)</f>
        <v>TOTUGLINES BULKTRAN</v>
      </c>
      <c r="B477" s="17">
        <f>Allocators!D599</f>
        <v>0</v>
      </c>
      <c r="C477" s="17">
        <f>Allocators!E599</f>
        <v>0</v>
      </c>
      <c r="D477" s="17">
        <f>Allocators!F599</f>
        <v>0</v>
      </c>
      <c r="E477" s="17">
        <f>Allocators!G599</f>
        <v>0</v>
      </c>
      <c r="F477" s="17">
        <f>Allocators!H599</f>
        <v>0</v>
      </c>
      <c r="G477" s="17">
        <f>Allocators!I599</f>
        <v>0</v>
      </c>
      <c r="H477" s="17">
        <f>Allocators!J599</f>
        <v>0</v>
      </c>
      <c r="I477" s="17">
        <f>Allocators!K599</f>
        <v>0</v>
      </c>
      <c r="J477" s="17">
        <f>Allocators!L599</f>
        <v>0</v>
      </c>
      <c r="K477" s="17">
        <f>Allocators!M599</f>
        <v>0</v>
      </c>
      <c r="L477" s="17">
        <f>Allocators!N599</f>
        <v>0</v>
      </c>
      <c r="M477" s="17">
        <f>Allocators!O599</f>
        <v>0</v>
      </c>
      <c r="N477" s="17">
        <f>Allocators!P599</f>
        <v>0</v>
      </c>
      <c r="O477" s="17">
        <f>Allocators!Q599</f>
        <v>0</v>
      </c>
      <c r="P477" s="17">
        <f>Allocators!R599</f>
        <v>0</v>
      </c>
      <c r="Q477" s="17">
        <f>Allocators!S599</f>
        <v>0</v>
      </c>
      <c r="R477" s="17">
        <f>Allocators!T599</f>
        <v>0</v>
      </c>
      <c r="S477" s="17">
        <f>Allocators!U599</f>
        <v>0</v>
      </c>
    </row>
    <row r="478" spans="1:19">
      <c r="A478" s="23" t="str">
        <f>CONCATENATE(Allocators!A600," ",Allocators!B600)</f>
        <v>TOTUGLINES SUBTRAN</v>
      </c>
      <c r="B478" s="17">
        <f>Allocators!D600</f>
        <v>0</v>
      </c>
      <c r="C478" s="17">
        <f>Allocators!E600</f>
        <v>0</v>
      </c>
      <c r="D478" s="17">
        <f>Allocators!F600</f>
        <v>0</v>
      </c>
      <c r="E478" s="17">
        <f>Allocators!G600</f>
        <v>0</v>
      </c>
      <c r="F478" s="17">
        <f>Allocators!H600</f>
        <v>0</v>
      </c>
      <c r="G478" s="17">
        <f>Allocators!I600</f>
        <v>0</v>
      </c>
      <c r="H478" s="17">
        <f>Allocators!J600</f>
        <v>0</v>
      </c>
      <c r="I478" s="17">
        <f>Allocators!K600</f>
        <v>0</v>
      </c>
      <c r="J478" s="17">
        <f>Allocators!L600</f>
        <v>0</v>
      </c>
      <c r="K478" s="17">
        <f>Allocators!M600</f>
        <v>0</v>
      </c>
      <c r="L478" s="17">
        <f>Allocators!N600</f>
        <v>0</v>
      </c>
      <c r="M478" s="17">
        <f>Allocators!O600</f>
        <v>0</v>
      </c>
      <c r="N478" s="17">
        <f>Allocators!P600</f>
        <v>0</v>
      </c>
      <c r="O478" s="17">
        <f>Allocators!Q600</f>
        <v>0</v>
      </c>
      <c r="P478" s="17">
        <f>Allocators!R600</f>
        <v>0</v>
      </c>
      <c r="Q478" s="17">
        <f>Allocators!S600</f>
        <v>0</v>
      </c>
      <c r="R478" s="17">
        <f>Allocators!T600</f>
        <v>0</v>
      </c>
      <c r="S478" s="17">
        <f>Allocators!U600</f>
        <v>0</v>
      </c>
    </row>
    <row r="479" spans="1:19">
      <c r="A479" s="23" t="str">
        <f>CONCATENATE(Allocators!A601," ",Allocators!B601)</f>
        <v>TOTUGLINES DISTPRI</v>
      </c>
      <c r="B479" s="17">
        <f>Allocators!D601</f>
        <v>0.22911094685554162</v>
      </c>
      <c r="C479" s="17">
        <f>Allocators!E601</f>
        <v>0.152243915834395</v>
      </c>
      <c r="D479" s="17">
        <f>Allocators!F601</f>
        <v>3.8329175884354735E-2</v>
      </c>
      <c r="E479" s="17">
        <f>Allocators!G601</f>
        <v>4.4728774633767779E-4</v>
      </c>
      <c r="F479" s="17">
        <f>Allocators!H601</f>
        <v>0</v>
      </c>
      <c r="G479" s="17">
        <f>Allocators!I601</f>
        <v>1.6528602361857919E-2</v>
      </c>
      <c r="H479" s="17">
        <f>Allocators!J601</f>
        <v>4.692113106810487E-3</v>
      </c>
      <c r="I479" s="17">
        <f>Allocators!K601</f>
        <v>0</v>
      </c>
      <c r="J479" s="17">
        <f>Allocators!L601</f>
        <v>0</v>
      </c>
      <c r="K479" s="17">
        <f>Allocators!M601</f>
        <v>9.4268692419752686E-4</v>
      </c>
      <c r="L479" s="17">
        <f>Allocators!N601</f>
        <v>1.0903492899576327E-2</v>
      </c>
      <c r="M479" s="17">
        <f>Allocators!O601</f>
        <v>0</v>
      </c>
      <c r="N479" s="17">
        <f>Allocators!P601</f>
        <v>0</v>
      </c>
      <c r="O479" s="17">
        <f>Allocators!Q601</f>
        <v>4.4855841953209989E-3</v>
      </c>
      <c r="P479" s="17">
        <f>Allocators!R601</f>
        <v>1.0747088921974887E-4</v>
      </c>
      <c r="Q479" s="17">
        <f>Allocators!S601</f>
        <v>7.7173403398080823E-5</v>
      </c>
      <c r="R479" s="17">
        <f>Allocators!T601</f>
        <v>2.8289336967229526E-4</v>
      </c>
      <c r="S479" s="17">
        <f>Allocators!U601</f>
        <v>7.0550240400835869E-5</v>
      </c>
    </row>
    <row r="480" spans="1:19">
      <c r="A480" s="23" t="str">
        <f>CONCATENATE(Allocators!A602," ",Allocators!B602)</f>
        <v>TOTUGLINES DISTSEC</v>
      </c>
      <c r="B480" s="17">
        <f>Allocators!D602</f>
        <v>0.31375851863551696</v>
      </c>
      <c r="C480" s="17">
        <f>Allocators!E602</f>
        <v>0.23425266287802754</v>
      </c>
      <c r="D480" s="17">
        <f>Allocators!F602</f>
        <v>5.2586618667086318E-2</v>
      </c>
      <c r="E480" s="17">
        <f>Allocators!G602</f>
        <v>0</v>
      </c>
      <c r="F480" s="17">
        <f>Allocators!H602</f>
        <v>0</v>
      </c>
      <c r="G480" s="17">
        <f>Allocators!I602</f>
        <v>1.8537337453709057E-2</v>
      </c>
      <c r="H480" s="17">
        <f>Allocators!J602</f>
        <v>0</v>
      </c>
      <c r="I480" s="17">
        <f>Allocators!K602</f>
        <v>0</v>
      </c>
      <c r="J480" s="17">
        <f>Allocators!L602</f>
        <v>0</v>
      </c>
      <c r="K480" s="17">
        <f>Allocators!M602</f>
        <v>8.2047287047851505E-4</v>
      </c>
      <c r="L480" s="17">
        <f>Allocators!N602</f>
        <v>0</v>
      </c>
      <c r="M480" s="17">
        <f>Allocators!O602</f>
        <v>0</v>
      </c>
      <c r="N480" s="17">
        <f>Allocators!P602</f>
        <v>0</v>
      </c>
      <c r="O480" s="17">
        <f>Allocators!Q602</f>
        <v>5.1592175371856014E-3</v>
      </c>
      <c r="P480" s="17">
        <f>Allocators!R602</f>
        <v>0</v>
      </c>
      <c r="Q480" s="17">
        <f>Allocators!S602</f>
        <v>8.4127616699942458E-5</v>
      </c>
      <c r="R480" s="17">
        <f>Allocators!T602</f>
        <v>1.857665797021012E-3</v>
      </c>
      <c r="S480" s="17">
        <f>Allocators!U602</f>
        <v>4.604158153089242E-4</v>
      </c>
    </row>
    <row r="481" spans="1:19">
      <c r="A481" s="23" t="str">
        <f>CONCATENATE(Allocators!A603," ",Allocators!B603)</f>
        <v>TOTUGLINES ENERGY</v>
      </c>
      <c r="B481" s="17">
        <f>Allocators!D603</f>
        <v>0</v>
      </c>
      <c r="C481" s="17">
        <f>Allocators!E603</f>
        <v>0</v>
      </c>
      <c r="D481" s="17">
        <f>Allocators!F603</f>
        <v>0</v>
      </c>
      <c r="E481" s="17">
        <f>Allocators!G603</f>
        <v>0</v>
      </c>
      <c r="F481" s="17">
        <f>Allocators!H603</f>
        <v>0</v>
      </c>
      <c r="G481" s="17">
        <f>Allocators!I603</f>
        <v>0</v>
      </c>
      <c r="H481" s="17">
        <f>Allocators!J603</f>
        <v>0</v>
      </c>
      <c r="I481" s="17">
        <f>Allocators!K603</f>
        <v>0</v>
      </c>
      <c r="J481" s="17">
        <f>Allocators!L603</f>
        <v>0</v>
      </c>
      <c r="K481" s="17">
        <f>Allocators!M603</f>
        <v>0</v>
      </c>
      <c r="L481" s="17">
        <f>Allocators!N603</f>
        <v>0</v>
      </c>
      <c r="M481" s="17">
        <f>Allocators!O603</f>
        <v>0</v>
      </c>
      <c r="N481" s="17">
        <f>Allocators!P603</f>
        <v>0</v>
      </c>
      <c r="O481" s="17">
        <f>Allocators!Q603</f>
        <v>0</v>
      </c>
      <c r="P481" s="17">
        <f>Allocators!R603</f>
        <v>0</v>
      </c>
      <c r="Q481" s="17">
        <f>Allocators!S603</f>
        <v>0</v>
      </c>
      <c r="R481" s="17">
        <f>Allocators!T603</f>
        <v>0</v>
      </c>
      <c r="S481" s="17">
        <f>Allocators!U603</f>
        <v>0</v>
      </c>
    </row>
    <row r="482" spans="1:19">
      <c r="A482" s="23" t="str">
        <f>CONCATENATE(Allocators!A604," ",Allocators!B604)</f>
        <v>TOTUGLINES CUSTOMER</v>
      </c>
      <c r="B482" s="17">
        <f>Allocators!D604</f>
        <v>0.45713053450894142</v>
      </c>
      <c r="C482" s="17">
        <f>Allocators!E604</f>
        <v>0.3680445281639399</v>
      </c>
      <c r="D482" s="17">
        <f>Allocators!F604</f>
        <v>8.704597663961626E-2</v>
      </c>
      <c r="E482" s="17">
        <f>Allocators!G604</f>
        <v>1.9778681354150476E-4</v>
      </c>
      <c r="F482" s="17">
        <f>Allocators!H604</f>
        <v>0</v>
      </c>
      <c r="G482" s="17">
        <f>Allocators!I604</f>
        <v>1.0284914304158246E-3</v>
      </c>
      <c r="H482" s="17">
        <f>Allocators!J604</f>
        <v>1.6953155446414693E-4</v>
      </c>
      <c r="I482" s="17">
        <f>Allocators!K604</f>
        <v>0</v>
      </c>
      <c r="J482" s="17">
        <f>Allocators!L604</f>
        <v>0</v>
      </c>
      <c r="K482" s="17">
        <f>Allocators!M604</f>
        <v>1.4127629538678912E-5</v>
      </c>
      <c r="L482" s="17">
        <f>Allocators!N604</f>
        <v>9.6067880863016602E-5</v>
      </c>
      <c r="M482" s="17">
        <f>Allocators!O604</f>
        <v>0</v>
      </c>
      <c r="N482" s="17">
        <f>Allocators!P604</f>
        <v>0</v>
      </c>
      <c r="O482" s="17">
        <f>Allocators!Q604</f>
        <v>3.588417902824444E-4</v>
      </c>
      <c r="P482" s="17">
        <f>Allocators!R604</f>
        <v>2.8255259077357827E-6</v>
      </c>
      <c r="Q482" s="17">
        <f>Allocators!S604</f>
        <v>2.2604207261886262E-5</v>
      </c>
      <c r="R482" s="17">
        <f>Allocators!T604</f>
        <v>0</v>
      </c>
      <c r="S482" s="17">
        <f>Allocators!U604</f>
        <v>1.4975287310999648E-4</v>
      </c>
    </row>
    <row r="483" spans="1:19">
      <c r="A483" s="23" t="str">
        <f>CONCATENATE(Allocators!A605," ",Allocators!B605)</f>
        <v>TOTUGLINES TOTAL</v>
      </c>
      <c r="B483" s="17">
        <f>Allocators!D605</f>
        <v>0.99999999999999978</v>
      </c>
      <c r="C483" s="17">
        <f>Allocators!E605</f>
        <v>0.75454110687636244</v>
      </c>
      <c r="D483" s="17">
        <f>Allocators!F605</f>
        <v>0.17796177119105733</v>
      </c>
      <c r="E483" s="17">
        <f>Allocators!G605</f>
        <v>6.4507455987918255E-4</v>
      </c>
      <c r="F483" s="17">
        <f>Allocators!H605</f>
        <v>0</v>
      </c>
      <c r="G483" s="17">
        <f>Allocators!I605</f>
        <v>3.6094431245982807E-2</v>
      </c>
      <c r="H483" s="17">
        <f>Allocators!J605</f>
        <v>4.861644661274634E-3</v>
      </c>
      <c r="I483" s="17">
        <f>Allocators!K605</f>
        <v>0</v>
      </c>
      <c r="J483" s="17">
        <f>Allocators!L605</f>
        <v>0</v>
      </c>
      <c r="K483" s="17">
        <f>Allocators!M605</f>
        <v>1.7772874242147207E-3</v>
      </c>
      <c r="L483" s="17">
        <f>Allocators!N605</f>
        <v>1.0999560780439344E-2</v>
      </c>
      <c r="M483" s="17">
        <f>Allocators!O605</f>
        <v>0</v>
      </c>
      <c r="N483" s="17">
        <f>Allocators!P605</f>
        <v>0</v>
      </c>
      <c r="O483" s="17">
        <f>Allocators!Q605</f>
        <v>1.0003643522789044E-2</v>
      </c>
      <c r="P483" s="17">
        <f>Allocators!R605</f>
        <v>1.1029641512748465E-4</v>
      </c>
      <c r="Q483" s="17">
        <f>Allocators!S605</f>
        <v>1.8390522735990954E-4</v>
      </c>
      <c r="R483" s="17">
        <f>Allocators!T605</f>
        <v>2.1405591666933074E-3</v>
      </c>
      <c r="S483" s="17">
        <f>Allocators!U605</f>
        <v>6.8071892881975654E-4</v>
      </c>
    </row>
    <row r="484" spans="1:19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</row>
    <row r="485" spans="1:19">
      <c r="A485" s="23" t="str">
        <f>CONCATENATE(Allocators!A286," ",Allocators!B286)</f>
        <v>TRAN_LSE PRODUCTION</v>
      </c>
      <c r="B485" s="17">
        <f>Allocators!D286</f>
        <v>1.0000000000000002</v>
      </c>
      <c r="C485" s="17">
        <f>Allocators!E286</f>
        <v>0.49034291711412858</v>
      </c>
      <c r="D485" s="17">
        <f>Allocators!F286</f>
        <v>0.12403769161813713</v>
      </c>
      <c r="E485" s="17">
        <f>Allocators!G286</f>
        <v>1.4501892799169754E-3</v>
      </c>
      <c r="F485" s="17">
        <f>Allocators!H286</f>
        <v>3.5726148322844088E-5</v>
      </c>
      <c r="G485" s="17">
        <f>Allocators!I286</f>
        <v>5.189892636999071E-2</v>
      </c>
      <c r="H485" s="17">
        <f>Allocators!J286</f>
        <v>1.4780559452234847E-2</v>
      </c>
      <c r="I485" s="17">
        <f>Allocators!K286</f>
        <v>1.1696667730130333E-3</v>
      </c>
      <c r="J485" s="17">
        <f>Allocators!L286</f>
        <v>2.4689603205025143E-4</v>
      </c>
      <c r="K485" s="17">
        <f>Allocators!M286</f>
        <v>3.1175842582943105E-3</v>
      </c>
      <c r="L485" s="17">
        <f>Allocators!N286</f>
        <v>3.3987137674334283E-2</v>
      </c>
      <c r="M485" s="17">
        <f>Allocators!O286</f>
        <v>0.22698779291133214</v>
      </c>
      <c r="N485" s="17">
        <f>Allocators!P286</f>
        <v>3.561009563702975E-2</v>
      </c>
      <c r="O485" s="17">
        <f>Allocators!Q286</f>
        <v>1.4086780051846657E-2</v>
      </c>
      <c r="P485" s="17">
        <f>Allocators!R286</f>
        <v>3.400600203656825E-4</v>
      </c>
      <c r="Q485" s="17">
        <f>Allocators!S286</f>
        <v>2.4560018687935618E-4</v>
      </c>
      <c r="R485" s="17">
        <f>Allocators!T286</f>
        <v>1.3316932195662609E-3</v>
      </c>
      <c r="S485" s="17">
        <f>Allocators!U286</f>
        <v>3.3068325255716151E-4</v>
      </c>
    </row>
    <row r="486" spans="1:19">
      <c r="A486" s="23" t="str">
        <f>CONCATENATE(Allocators!A287," ",Allocators!B287)</f>
        <v>TRAN_LSE BULKTRAN</v>
      </c>
      <c r="B486" s="17">
        <f>Allocators!D287</f>
        <v>0</v>
      </c>
      <c r="C486" s="17">
        <f>Allocators!E287</f>
        <v>0</v>
      </c>
      <c r="D486" s="17">
        <f>Allocators!F287</f>
        <v>0</v>
      </c>
      <c r="E486" s="17">
        <f>Allocators!G287</f>
        <v>0</v>
      </c>
      <c r="F486" s="17">
        <f>Allocators!H287</f>
        <v>0</v>
      </c>
      <c r="G486" s="17">
        <f>Allocators!I287</f>
        <v>0</v>
      </c>
      <c r="H486" s="17">
        <f>Allocators!J287</f>
        <v>0</v>
      </c>
      <c r="I486" s="17">
        <f>Allocators!K287</f>
        <v>0</v>
      </c>
      <c r="J486" s="17">
        <f>Allocators!L287</f>
        <v>0</v>
      </c>
      <c r="K486" s="17">
        <f>Allocators!M287</f>
        <v>0</v>
      </c>
      <c r="L486" s="17">
        <f>Allocators!N287</f>
        <v>0</v>
      </c>
      <c r="M486" s="17">
        <f>Allocators!O287</f>
        <v>0</v>
      </c>
      <c r="N486" s="17">
        <f>Allocators!P287</f>
        <v>0</v>
      </c>
      <c r="O486" s="17">
        <f>Allocators!Q287</f>
        <v>0</v>
      </c>
      <c r="P486" s="17">
        <f>Allocators!R287</f>
        <v>0</v>
      </c>
      <c r="Q486" s="17">
        <f>Allocators!S287</f>
        <v>0</v>
      </c>
      <c r="R486" s="17">
        <f>Allocators!T287</f>
        <v>0</v>
      </c>
      <c r="S486" s="17">
        <f>Allocators!U287</f>
        <v>0</v>
      </c>
    </row>
    <row r="487" spans="1:19">
      <c r="A487" s="23" t="str">
        <f>CONCATENATE(Allocators!A288," ",Allocators!B288)</f>
        <v>TRAN_LSE SUBTRAN</v>
      </c>
      <c r="B487" s="17">
        <f>Allocators!D288</f>
        <v>0</v>
      </c>
      <c r="C487" s="17">
        <f>Allocators!E288</f>
        <v>0</v>
      </c>
      <c r="D487" s="17">
        <f>Allocators!F288</f>
        <v>0</v>
      </c>
      <c r="E487" s="17">
        <f>Allocators!G288</f>
        <v>0</v>
      </c>
      <c r="F487" s="17">
        <f>Allocators!H288</f>
        <v>0</v>
      </c>
      <c r="G487" s="17">
        <f>Allocators!I288</f>
        <v>0</v>
      </c>
      <c r="H487" s="17">
        <f>Allocators!J288</f>
        <v>0</v>
      </c>
      <c r="I487" s="17">
        <f>Allocators!K288</f>
        <v>0</v>
      </c>
      <c r="J487" s="17">
        <f>Allocators!L288</f>
        <v>0</v>
      </c>
      <c r="K487" s="17">
        <f>Allocators!M288</f>
        <v>0</v>
      </c>
      <c r="L487" s="17">
        <f>Allocators!N288</f>
        <v>0</v>
      </c>
      <c r="M487" s="17">
        <f>Allocators!O288</f>
        <v>0</v>
      </c>
      <c r="N487" s="17">
        <f>Allocators!P288</f>
        <v>0</v>
      </c>
      <c r="O487" s="17">
        <f>Allocators!Q288</f>
        <v>0</v>
      </c>
      <c r="P487" s="17">
        <f>Allocators!R288</f>
        <v>0</v>
      </c>
      <c r="Q487" s="17">
        <f>Allocators!S288</f>
        <v>0</v>
      </c>
      <c r="R487" s="17">
        <f>Allocators!T288</f>
        <v>0</v>
      </c>
      <c r="S487" s="17">
        <f>Allocators!U288</f>
        <v>0</v>
      </c>
    </row>
    <row r="488" spans="1:19">
      <c r="A488" s="23" t="str">
        <f>CONCATENATE(Allocators!A289," ",Allocators!B289)</f>
        <v>TRAN_LSE DISTPRI</v>
      </c>
      <c r="B488" s="17">
        <f>Allocators!D289</f>
        <v>0</v>
      </c>
      <c r="C488" s="17">
        <f>Allocators!E289</f>
        <v>0</v>
      </c>
      <c r="D488" s="17">
        <f>Allocators!F289</f>
        <v>0</v>
      </c>
      <c r="E488" s="17">
        <f>Allocators!G289</f>
        <v>0</v>
      </c>
      <c r="F488" s="17">
        <f>Allocators!H289</f>
        <v>0</v>
      </c>
      <c r="G488" s="17">
        <f>Allocators!I289</f>
        <v>0</v>
      </c>
      <c r="H488" s="17">
        <f>Allocators!J289</f>
        <v>0</v>
      </c>
      <c r="I488" s="17">
        <f>Allocators!K289</f>
        <v>0</v>
      </c>
      <c r="J488" s="17">
        <f>Allocators!L289</f>
        <v>0</v>
      </c>
      <c r="K488" s="17">
        <f>Allocators!M289</f>
        <v>0</v>
      </c>
      <c r="L488" s="17">
        <f>Allocators!N289</f>
        <v>0</v>
      </c>
      <c r="M488" s="17">
        <f>Allocators!O289</f>
        <v>0</v>
      </c>
      <c r="N488" s="17">
        <f>Allocators!P289</f>
        <v>0</v>
      </c>
      <c r="O488" s="17">
        <f>Allocators!Q289</f>
        <v>0</v>
      </c>
      <c r="P488" s="17">
        <f>Allocators!R289</f>
        <v>0</v>
      </c>
      <c r="Q488" s="17">
        <f>Allocators!S289</f>
        <v>0</v>
      </c>
      <c r="R488" s="17">
        <f>Allocators!T289</f>
        <v>0</v>
      </c>
      <c r="S488" s="17">
        <f>Allocators!U289</f>
        <v>0</v>
      </c>
    </row>
    <row r="489" spans="1:19">
      <c r="A489" s="23" t="str">
        <f>CONCATENATE(Allocators!A290," ",Allocators!B290)</f>
        <v>TRAN_LSE DISTSEC</v>
      </c>
      <c r="B489" s="17">
        <f>Allocators!D290</f>
        <v>0</v>
      </c>
      <c r="C489" s="17">
        <f>Allocators!E290</f>
        <v>0</v>
      </c>
      <c r="D489" s="17">
        <f>Allocators!F290</f>
        <v>0</v>
      </c>
      <c r="E489" s="17">
        <f>Allocators!G290</f>
        <v>0</v>
      </c>
      <c r="F489" s="17">
        <f>Allocators!H290</f>
        <v>0</v>
      </c>
      <c r="G489" s="17">
        <f>Allocators!I290</f>
        <v>0</v>
      </c>
      <c r="H489" s="17">
        <f>Allocators!J290</f>
        <v>0</v>
      </c>
      <c r="I489" s="17">
        <f>Allocators!K290</f>
        <v>0</v>
      </c>
      <c r="J489" s="17">
        <f>Allocators!L290</f>
        <v>0</v>
      </c>
      <c r="K489" s="17">
        <f>Allocators!M290</f>
        <v>0</v>
      </c>
      <c r="L489" s="17">
        <f>Allocators!N290</f>
        <v>0</v>
      </c>
      <c r="M489" s="17">
        <f>Allocators!O290</f>
        <v>0</v>
      </c>
      <c r="N489" s="17">
        <f>Allocators!P290</f>
        <v>0</v>
      </c>
      <c r="O489" s="17">
        <f>Allocators!Q290</f>
        <v>0</v>
      </c>
      <c r="P489" s="17">
        <f>Allocators!R290</f>
        <v>0</v>
      </c>
      <c r="Q489" s="17">
        <f>Allocators!S290</f>
        <v>0</v>
      </c>
      <c r="R489" s="17">
        <f>Allocators!T290</f>
        <v>0</v>
      </c>
      <c r="S489" s="17">
        <f>Allocators!U290</f>
        <v>0</v>
      </c>
    </row>
    <row r="490" spans="1:19">
      <c r="A490" s="23" t="str">
        <f>CONCATENATE(Allocators!A291," ",Allocators!B291)</f>
        <v>TRAN_LSE ENERGY</v>
      </c>
      <c r="B490" s="17">
        <f>Allocators!D291</f>
        <v>0</v>
      </c>
      <c r="C490" s="17">
        <f>Allocators!E291</f>
        <v>0</v>
      </c>
      <c r="D490" s="17">
        <f>Allocators!F291</f>
        <v>0</v>
      </c>
      <c r="E490" s="17">
        <f>Allocators!G291</f>
        <v>0</v>
      </c>
      <c r="F490" s="17">
        <f>Allocators!H291</f>
        <v>0</v>
      </c>
      <c r="G490" s="17">
        <f>Allocators!I291</f>
        <v>0</v>
      </c>
      <c r="H490" s="17">
        <f>Allocators!J291</f>
        <v>0</v>
      </c>
      <c r="I490" s="17">
        <f>Allocators!K291</f>
        <v>0</v>
      </c>
      <c r="J490" s="17">
        <f>Allocators!L291</f>
        <v>0</v>
      </c>
      <c r="K490" s="17">
        <f>Allocators!M291</f>
        <v>0</v>
      </c>
      <c r="L490" s="17">
        <f>Allocators!N291</f>
        <v>0</v>
      </c>
      <c r="M490" s="17">
        <f>Allocators!O291</f>
        <v>0</v>
      </c>
      <c r="N490" s="17">
        <f>Allocators!P291</f>
        <v>0</v>
      </c>
      <c r="O490" s="17">
        <f>Allocators!Q291</f>
        <v>0</v>
      </c>
      <c r="P490" s="17">
        <f>Allocators!R291</f>
        <v>0</v>
      </c>
      <c r="Q490" s="17">
        <f>Allocators!S291</f>
        <v>0</v>
      </c>
      <c r="R490" s="17">
        <f>Allocators!T291</f>
        <v>0</v>
      </c>
      <c r="S490" s="17">
        <f>Allocators!U291</f>
        <v>0</v>
      </c>
    </row>
    <row r="491" spans="1:19">
      <c r="A491" s="23" t="str">
        <f>CONCATENATE(Allocators!A292," ",Allocators!B292)</f>
        <v>TRAN_LSE CUSTOMER</v>
      </c>
      <c r="B491" s="17">
        <f>Allocators!D292</f>
        <v>0</v>
      </c>
      <c r="C491" s="17">
        <f>Allocators!E292</f>
        <v>0</v>
      </c>
      <c r="D491" s="17">
        <f>Allocators!F292</f>
        <v>0</v>
      </c>
      <c r="E491" s="17">
        <f>Allocators!G292</f>
        <v>0</v>
      </c>
      <c r="F491" s="17">
        <f>Allocators!H292</f>
        <v>0</v>
      </c>
      <c r="G491" s="17">
        <f>Allocators!I292</f>
        <v>0</v>
      </c>
      <c r="H491" s="17">
        <f>Allocators!J292</f>
        <v>0</v>
      </c>
      <c r="I491" s="17">
        <f>Allocators!K292</f>
        <v>0</v>
      </c>
      <c r="J491" s="17">
        <f>Allocators!L292</f>
        <v>0</v>
      </c>
      <c r="K491" s="17">
        <f>Allocators!M292</f>
        <v>0</v>
      </c>
      <c r="L491" s="17">
        <f>Allocators!N292</f>
        <v>0</v>
      </c>
      <c r="M491" s="17">
        <f>Allocators!O292</f>
        <v>0</v>
      </c>
      <c r="N491" s="17">
        <f>Allocators!P292</f>
        <v>0</v>
      </c>
      <c r="O491" s="17">
        <f>Allocators!Q292</f>
        <v>0</v>
      </c>
      <c r="P491" s="17">
        <f>Allocators!R292</f>
        <v>0</v>
      </c>
      <c r="Q491" s="17">
        <f>Allocators!S292</f>
        <v>0</v>
      </c>
      <c r="R491" s="17">
        <f>Allocators!T292</f>
        <v>0</v>
      </c>
      <c r="S491" s="17">
        <f>Allocators!U292</f>
        <v>0</v>
      </c>
    </row>
    <row r="492" spans="1:19">
      <c r="A492" s="23" t="str">
        <f>CONCATENATE(Allocators!A293," ",Allocators!B293)</f>
        <v>TRAN_LSE TOTAL</v>
      </c>
      <c r="B492" s="17">
        <f>Allocators!D293</f>
        <v>1.0000000000000002</v>
      </c>
      <c r="C492" s="17">
        <f>Allocators!E293</f>
        <v>0.49034291711412858</v>
      </c>
      <c r="D492" s="17">
        <f>Allocators!F293</f>
        <v>0.12403769161813713</v>
      </c>
      <c r="E492" s="17">
        <f>Allocators!G293</f>
        <v>1.4501892799169754E-3</v>
      </c>
      <c r="F492" s="17">
        <f>Allocators!H293</f>
        <v>3.5726148322844088E-5</v>
      </c>
      <c r="G492" s="17">
        <f>Allocators!I293</f>
        <v>5.189892636999071E-2</v>
      </c>
      <c r="H492" s="17">
        <f>Allocators!J293</f>
        <v>1.4780559452234847E-2</v>
      </c>
      <c r="I492" s="17">
        <f>Allocators!K293</f>
        <v>1.1696667730130333E-3</v>
      </c>
      <c r="J492" s="17">
        <f>Allocators!L293</f>
        <v>2.4689603205025143E-4</v>
      </c>
      <c r="K492" s="17">
        <f>Allocators!M293</f>
        <v>3.1175842582943105E-3</v>
      </c>
      <c r="L492" s="17">
        <f>Allocators!N293</f>
        <v>3.3987137674334283E-2</v>
      </c>
      <c r="M492" s="17">
        <f>Allocators!O293</f>
        <v>0.22698779291133214</v>
      </c>
      <c r="N492" s="17">
        <f>Allocators!P293</f>
        <v>3.561009563702975E-2</v>
      </c>
      <c r="O492" s="17">
        <f>Allocators!Q293</f>
        <v>1.4086780051846657E-2</v>
      </c>
      <c r="P492" s="17">
        <f>Allocators!R293</f>
        <v>3.400600203656825E-4</v>
      </c>
      <c r="Q492" s="17">
        <f>Allocators!S293</f>
        <v>2.4560018687935618E-4</v>
      </c>
      <c r="R492" s="17">
        <f>Allocators!T293</f>
        <v>1.3316932195662609E-3</v>
      </c>
      <c r="S492" s="17">
        <f>Allocators!U293</f>
        <v>3.3068325255716151E-4</v>
      </c>
    </row>
    <row r="493" spans="1:19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>
      <c r="A494" s="23" t="str">
        <f>CONCATENATE(Allocators!A224," ",Allocators!B224)</f>
        <v>TRANS_TOTAL PRODUCTION</v>
      </c>
      <c r="B494" s="17">
        <f>Allocators!D224</f>
        <v>0</v>
      </c>
      <c r="C494" s="17">
        <f>Allocators!E224</f>
        <v>0</v>
      </c>
      <c r="D494" s="17">
        <f>Allocators!F224</f>
        <v>0</v>
      </c>
      <c r="E494" s="17">
        <f>Allocators!G224</f>
        <v>0</v>
      </c>
      <c r="F494" s="17">
        <f>Allocators!H224</f>
        <v>0</v>
      </c>
      <c r="G494" s="17">
        <f>Allocators!I224</f>
        <v>0</v>
      </c>
      <c r="H494" s="17">
        <f>Allocators!J224</f>
        <v>0</v>
      </c>
      <c r="I494" s="17">
        <f>Allocators!K224</f>
        <v>0</v>
      </c>
      <c r="J494" s="17">
        <f>Allocators!L224</f>
        <v>0</v>
      </c>
      <c r="K494" s="17">
        <f>Allocators!M224</f>
        <v>0</v>
      </c>
      <c r="L494" s="17">
        <f>Allocators!N224</f>
        <v>0</v>
      </c>
      <c r="M494" s="17">
        <f>Allocators!O224</f>
        <v>0</v>
      </c>
      <c r="N494" s="17">
        <f>Allocators!P224</f>
        <v>0</v>
      </c>
      <c r="O494" s="17">
        <f>Allocators!Q224</f>
        <v>0</v>
      </c>
      <c r="P494" s="17">
        <f>Allocators!R224</f>
        <v>0</v>
      </c>
      <c r="Q494" s="17">
        <f>Allocators!S224</f>
        <v>0</v>
      </c>
      <c r="R494" s="17">
        <f>Allocators!T224</f>
        <v>0</v>
      </c>
      <c r="S494" s="17">
        <f>Allocators!U224</f>
        <v>0</v>
      </c>
    </row>
    <row r="495" spans="1:19">
      <c r="A495" s="23" t="str">
        <f>CONCATENATE(Allocators!A225," ",Allocators!B225)</f>
        <v>TRANS_TOTAL BULKTRAN</v>
      </c>
      <c r="B495" s="17">
        <f>Allocators!D225</f>
        <v>0.7228</v>
      </c>
      <c r="C495" s="17">
        <f>Allocators!E225</f>
        <v>0.35441986049009216</v>
      </c>
      <c r="D495" s="17">
        <f>Allocators!F225</f>
        <v>8.965444350158952E-2</v>
      </c>
      <c r="E495" s="17">
        <f>Allocators!G225</f>
        <v>1.0481968115239899E-3</v>
      </c>
      <c r="F495" s="17">
        <f>Allocators!H225</f>
        <v>2.5822860007751707E-5</v>
      </c>
      <c r="G495" s="17">
        <f>Allocators!I225</f>
        <v>3.7512543980229282E-2</v>
      </c>
      <c r="H495" s="17">
        <f>Allocators!J225</f>
        <v>1.0683388372075348E-2</v>
      </c>
      <c r="I495" s="17">
        <f>Allocators!K225</f>
        <v>8.4543514353382053E-4</v>
      </c>
      <c r="J495" s="17">
        <f>Allocators!L225</f>
        <v>1.7845645196592173E-4</v>
      </c>
      <c r="K495" s="17">
        <f>Allocators!M225</f>
        <v>2.2533899018951278E-3</v>
      </c>
      <c r="L495" s="17">
        <f>Allocators!N225</f>
        <v>2.456590311100882E-2</v>
      </c>
      <c r="M495" s="17">
        <f>Allocators!O225</f>
        <v>0.16406677671631087</v>
      </c>
      <c r="N495" s="17">
        <f>Allocators!P225</f>
        <v>2.5738977126445104E-2</v>
      </c>
      <c r="O495" s="17">
        <f>Allocators!Q225</f>
        <v>1.0181924621474764E-2</v>
      </c>
      <c r="P495" s="17">
        <f>Allocators!R225</f>
        <v>2.4579538272031533E-4</v>
      </c>
      <c r="Q495" s="17">
        <f>Allocators!S225</f>
        <v>1.7751981507639866E-4</v>
      </c>
      <c r="R495" s="17">
        <f>Allocators!T225</f>
        <v>9.6254785910249337E-4</v>
      </c>
      <c r="S495" s="17">
        <f>Allocators!U225</f>
        <v>2.3901785494831633E-4</v>
      </c>
    </row>
    <row r="496" spans="1:19">
      <c r="A496" s="23" t="str">
        <f>CONCATENATE(Allocators!A226," ",Allocators!B226)</f>
        <v>TRANS_TOTAL SUBTRAN</v>
      </c>
      <c r="B496" s="17">
        <f>Allocators!D226</f>
        <v>0.27719999999999995</v>
      </c>
      <c r="C496" s="17">
        <f>Allocators!E226</f>
        <v>0.13164278103771726</v>
      </c>
      <c r="D496" s="17">
        <f>Allocators!F226</f>
        <v>3.3698609459318983E-2</v>
      </c>
      <c r="E496" s="17">
        <f>Allocators!G226</f>
        <v>3.9269739841339305E-4</v>
      </c>
      <c r="F496" s="17">
        <f>Allocators!H226</f>
        <v>1.2874277977550619E-5</v>
      </c>
      <c r="G496" s="17">
        <f>Allocators!I226</f>
        <v>1.4687491247556339E-2</v>
      </c>
      <c r="H496" s="17">
        <f>Allocators!J226</f>
        <v>4.1631362303355133E-3</v>
      </c>
      <c r="I496" s="17">
        <f>Allocators!K226</f>
        <v>4.2644220855033317E-4</v>
      </c>
      <c r="J496" s="17">
        <f>Allocators!L226</f>
        <v>0</v>
      </c>
      <c r="K496" s="17">
        <f>Allocators!M226</f>
        <v>8.2256547310462951E-4</v>
      </c>
      <c r="L496" s="17">
        <f>Allocators!N226</f>
        <v>9.5071134831997747E-3</v>
      </c>
      <c r="M496" s="17">
        <f>Allocators!O226</f>
        <v>7.7442525355456676E-2</v>
      </c>
      <c r="N496" s="17">
        <f>Allocators!P226</f>
        <v>0</v>
      </c>
      <c r="O496" s="17">
        <f>Allocators!Q226</f>
        <v>3.9861018490101917E-3</v>
      </c>
      <c r="P496" s="17">
        <f>Allocators!R226</f>
        <v>9.5370141870706199E-5</v>
      </c>
      <c r="Q496" s="17">
        <f>Allocators!S226</f>
        <v>6.5455523482299652E-5</v>
      </c>
      <c r="R496" s="17">
        <f>Allocators!T226</f>
        <v>2.0561537324083798E-4</v>
      </c>
      <c r="S496" s="17">
        <f>Allocators!U226</f>
        <v>5.1220940765444639E-5</v>
      </c>
    </row>
    <row r="497" spans="1:19">
      <c r="A497" s="23" t="str">
        <f>CONCATENATE(Allocators!A227," ",Allocators!B227)</f>
        <v>TRANS_TOTAL DISTPRI</v>
      </c>
      <c r="B497" s="17">
        <f>Allocators!D227</f>
        <v>0</v>
      </c>
      <c r="C497" s="17">
        <f>Allocators!E227</f>
        <v>0</v>
      </c>
      <c r="D497" s="17">
        <f>Allocators!F227</f>
        <v>0</v>
      </c>
      <c r="E497" s="17">
        <f>Allocators!G227</f>
        <v>0</v>
      </c>
      <c r="F497" s="17">
        <f>Allocators!H227</f>
        <v>0</v>
      </c>
      <c r="G497" s="17">
        <f>Allocators!I227</f>
        <v>0</v>
      </c>
      <c r="H497" s="17">
        <f>Allocators!J227</f>
        <v>0</v>
      </c>
      <c r="I497" s="17">
        <f>Allocators!K227</f>
        <v>0</v>
      </c>
      <c r="J497" s="17">
        <f>Allocators!L227</f>
        <v>0</v>
      </c>
      <c r="K497" s="17">
        <f>Allocators!M227</f>
        <v>0</v>
      </c>
      <c r="L497" s="17">
        <f>Allocators!N227</f>
        <v>0</v>
      </c>
      <c r="M497" s="17">
        <f>Allocators!O227</f>
        <v>0</v>
      </c>
      <c r="N497" s="17">
        <f>Allocators!P227</f>
        <v>0</v>
      </c>
      <c r="O497" s="17">
        <f>Allocators!Q227</f>
        <v>0</v>
      </c>
      <c r="P497" s="17">
        <f>Allocators!R227</f>
        <v>0</v>
      </c>
      <c r="Q497" s="17">
        <f>Allocators!S227</f>
        <v>0</v>
      </c>
      <c r="R497" s="17">
        <f>Allocators!T227</f>
        <v>0</v>
      </c>
      <c r="S497" s="17">
        <f>Allocators!U227</f>
        <v>0</v>
      </c>
    </row>
    <row r="498" spans="1:19">
      <c r="A498" s="23" t="str">
        <f>CONCATENATE(Allocators!A228," ",Allocators!B228)</f>
        <v>TRANS_TOTAL DISTSEC</v>
      </c>
      <c r="B498" s="17">
        <f>Allocators!D228</f>
        <v>0</v>
      </c>
      <c r="C498" s="17">
        <f>Allocators!E228</f>
        <v>0</v>
      </c>
      <c r="D498" s="17">
        <f>Allocators!F228</f>
        <v>0</v>
      </c>
      <c r="E498" s="17">
        <f>Allocators!G228</f>
        <v>0</v>
      </c>
      <c r="F498" s="17">
        <f>Allocators!H228</f>
        <v>0</v>
      </c>
      <c r="G498" s="17">
        <f>Allocators!I228</f>
        <v>0</v>
      </c>
      <c r="H498" s="17">
        <f>Allocators!J228</f>
        <v>0</v>
      </c>
      <c r="I498" s="17">
        <f>Allocators!K228</f>
        <v>0</v>
      </c>
      <c r="J498" s="17">
        <f>Allocators!L228</f>
        <v>0</v>
      </c>
      <c r="K498" s="17">
        <f>Allocators!M228</f>
        <v>0</v>
      </c>
      <c r="L498" s="17">
        <f>Allocators!N228</f>
        <v>0</v>
      </c>
      <c r="M498" s="17">
        <f>Allocators!O228</f>
        <v>0</v>
      </c>
      <c r="N498" s="17">
        <f>Allocators!P228</f>
        <v>0</v>
      </c>
      <c r="O498" s="17">
        <f>Allocators!Q228</f>
        <v>0</v>
      </c>
      <c r="P498" s="17">
        <f>Allocators!R228</f>
        <v>0</v>
      </c>
      <c r="Q498" s="17">
        <f>Allocators!S228</f>
        <v>0</v>
      </c>
      <c r="R498" s="17">
        <f>Allocators!T228</f>
        <v>0</v>
      </c>
      <c r="S498" s="17">
        <f>Allocators!U228</f>
        <v>0</v>
      </c>
    </row>
    <row r="499" spans="1:19">
      <c r="A499" s="23" t="str">
        <f>CONCATENATE(Allocators!A229," ",Allocators!B229)</f>
        <v>TRANS_TOTAL ENERGY</v>
      </c>
      <c r="B499" s="17">
        <f>Allocators!D229</f>
        <v>0</v>
      </c>
      <c r="C499" s="17">
        <f>Allocators!E229</f>
        <v>0</v>
      </c>
      <c r="D499" s="17">
        <f>Allocators!F229</f>
        <v>0</v>
      </c>
      <c r="E499" s="17">
        <f>Allocators!G229</f>
        <v>0</v>
      </c>
      <c r="F499" s="17">
        <f>Allocators!H229</f>
        <v>0</v>
      </c>
      <c r="G499" s="17">
        <f>Allocators!I229</f>
        <v>0</v>
      </c>
      <c r="H499" s="17">
        <f>Allocators!J229</f>
        <v>0</v>
      </c>
      <c r="I499" s="17">
        <f>Allocators!K229</f>
        <v>0</v>
      </c>
      <c r="J499" s="17">
        <f>Allocators!L229</f>
        <v>0</v>
      </c>
      <c r="K499" s="17">
        <f>Allocators!M229</f>
        <v>0</v>
      </c>
      <c r="L499" s="17">
        <f>Allocators!N229</f>
        <v>0</v>
      </c>
      <c r="M499" s="17">
        <f>Allocators!O229</f>
        <v>0</v>
      </c>
      <c r="N499" s="17">
        <f>Allocators!P229</f>
        <v>0</v>
      </c>
      <c r="O499" s="17">
        <f>Allocators!Q229</f>
        <v>0</v>
      </c>
      <c r="P499" s="17">
        <f>Allocators!R229</f>
        <v>0</v>
      </c>
      <c r="Q499" s="17">
        <f>Allocators!S229</f>
        <v>0</v>
      </c>
      <c r="R499" s="17">
        <f>Allocators!T229</f>
        <v>0</v>
      </c>
      <c r="S499" s="17">
        <f>Allocators!U229</f>
        <v>0</v>
      </c>
    </row>
    <row r="500" spans="1:19">
      <c r="A500" s="23" t="str">
        <f>CONCATENATE(Allocators!A230," ",Allocators!B230)</f>
        <v>TRANS_TOTAL CUSTOMER</v>
      </c>
      <c r="B500" s="17">
        <f>Allocators!D230</f>
        <v>0</v>
      </c>
      <c r="C500" s="17">
        <f>Allocators!E230</f>
        <v>0</v>
      </c>
      <c r="D500" s="17">
        <f>Allocators!F230</f>
        <v>0</v>
      </c>
      <c r="E500" s="17">
        <f>Allocators!G230</f>
        <v>0</v>
      </c>
      <c r="F500" s="17">
        <f>Allocators!H230</f>
        <v>0</v>
      </c>
      <c r="G500" s="17">
        <f>Allocators!I230</f>
        <v>0</v>
      </c>
      <c r="H500" s="17">
        <f>Allocators!J230</f>
        <v>0</v>
      </c>
      <c r="I500" s="17">
        <f>Allocators!K230</f>
        <v>0</v>
      </c>
      <c r="J500" s="17">
        <f>Allocators!L230</f>
        <v>0</v>
      </c>
      <c r="K500" s="17">
        <f>Allocators!M230</f>
        <v>0</v>
      </c>
      <c r="L500" s="17">
        <f>Allocators!N230</f>
        <v>0</v>
      </c>
      <c r="M500" s="17">
        <f>Allocators!O230</f>
        <v>0</v>
      </c>
      <c r="N500" s="17">
        <f>Allocators!P230</f>
        <v>0</v>
      </c>
      <c r="O500" s="17">
        <f>Allocators!Q230</f>
        <v>0</v>
      </c>
      <c r="P500" s="17">
        <f>Allocators!R230</f>
        <v>0</v>
      </c>
      <c r="Q500" s="17">
        <f>Allocators!S230</f>
        <v>0</v>
      </c>
      <c r="R500" s="17">
        <f>Allocators!T230</f>
        <v>0</v>
      </c>
      <c r="S500" s="17">
        <f>Allocators!U230</f>
        <v>0</v>
      </c>
    </row>
    <row r="501" spans="1:19">
      <c r="A501" s="23" t="str">
        <f>CONCATENATE(Allocators!A231," ",Allocators!B231)</f>
        <v>TRANS_TOTAL TOTAL</v>
      </c>
      <c r="B501" s="17">
        <f>Allocators!D231</f>
        <v>1</v>
      </c>
      <c r="C501" s="17">
        <f>Allocators!E231</f>
        <v>0.48606264152780942</v>
      </c>
      <c r="D501" s="17">
        <f>Allocators!F231</f>
        <v>0.12335305296090851</v>
      </c>
      <c r="E501" s="17">
        <f>Allocators!G231</f>
        <v>1.4408942099373829E-3</v>
      </c>
      <c r="F501" s="17">
        <f>Allocators!H231</f>
        <v>3.8697137985302328E-5</v>
      </c>
      <c r="G501" s="17">
        <f>Allocators!I231</f>
        <v>5.2200035227785622E-2</v>
      </c>
      <c r="H501" s="17">
        <f>Allocators!J231</f>
        <v>1.4846524602410861E-2</v>
      </c>
      <c r="I501" s="17">
        <f>Allocators!K231</f>
        <v>1.2718773520841537E-3</v>
      </c>
      <c r="J501" s="17">
        <f>Allocators!L231</f>
        <v>1.7845645196592173E-4</v>
      </c>
      <c r="K501" s="17">
        <f>Allocators!M231</f>
        <v>3.0759553749997574E-3</v>
      </c>
      <c r="L501" s="17">
        <f>Allocators!N231</f>
        <v>3.4073016594208597E-2</v>
      </c>
      <c r="M501" s="17">
        <f>Allocators!O231</f>
        <v>0.24150930207176755</v>
      </c>
      <c r="N501" s="17">
        <f>Allocators!P231</f>
        <v>2.5738977126445104E-2</v>
      </c>
      <c r="O501" s="17">
        <f>Allocators!Q231</f>
        <v>1.4168026470484957E-2</v>
      </c>
      <c r="P501" s="17">
        <f>Allocators!R231</f>
        <v>3.4116552459102155E-4</v>
      </c>
      <c r="Q501" s="17">
        <f>Allocators!S231</f>
        <v>2.4297533855869831E-4</v>
      </c>
      <c r="R501" s="17">
        <f>Allocators!T231</f>
        <v>1.1681632323433313E-3</v>
      </c>
      <c r="S501" s="17">
        <f>Allocators!U231</f>
        <v>2.9023879571376095E-4</v>
      </c>
    </row>
    <row r="502" spans="1:19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>
      <c r="A503" s="23" t="str">
        <f>CONCATENATE(Allocators!A992," ",Allocators!B992)</f>
        <v>WEATHER_FXNL PRODUCTION</v>
      </c>
      <c r="B503" s="17">
        <f ca="1">+Allocators!D992</f>
        <v>0.38027712624459381</v>
      </c>
      <c r="C503" s="17">
        <f ca="1">+Allocators!E992</f>
        <v>0.14452162793536247</v>
      </c>
      <c r="D503" s="17">
        <f ca="1">+Allocators!F992</f>
        <v>0.14606205523655202</v>
      </c>
      <c r="E503" s="17">
        <f ca="1">+Allocators!G992</f>
        <v>8.2438906569864132E-4</v>
      </c>
      <c r="F503" s="17">
        <f ca="1">+Allocators!H992</f>
        <v>0</v>
      </c>
      <c r="G503" s="17">
        <f ca="1">+Allocators!I992</f>
        <v>6.2466117616173912E-2</v>
      </c>
      <c r="H503" s="17">
        <f ca="1">+Allocators!J992</f>
        <v>1.2645111961955982E-2</v>
      </c>
      <c r="I503" s="17">
        <f ca="1">+Allocators!K992</f>
        <v>0</v>
      </c>
      <c r="J503" s="17">
        <f ca="1">+Allocators!L992</f>
        <v>0</v>
      </c>
      <c r="K503" s="17">
        <f ca="1">+Allocators!M992</f>
        <v>0</v>
      </c>
      <c r="L503" s="17">
        <f ca="1">+Allocators!N992</f>
        <v>0</v>
      </c>
      <c r="M503" s="17">
        <f ca="1">+Allocators!O992</f>
        <v>0</v>
      </c>
      <c r="N503" s="17">
        <f ca="1">+Allocators!P992</f>
        <v>0</v>
      </c>
      <c r="O503" s="17">
        <f ca="1">+Allocators!Q992</f>
        <v>1.3527256341297315E-2</v>
      </c>
      <c r="P503" s="17">
        <f ca="1">+Allocators!R992</f>
        <v>2.3056808755338908E-4</v>
      </c>
      <c r="Q503" s="17">
        <f ca="1">+Allocators!S992</f>
        <v>0</v>
      </c>
      <c r="R503" s="17">
        <f ca="1">+Allocators!T992</f>
        <v>0</v>
      </c>
      <c r="S503" s="17">
        <f ca="1">+Allocators!U992</f>
        <v>0</v>
      </c>
    </row>
    <row r="504" spans="1:19">
      <c r="A504" s="23" t="str">
        <f>CONCATENATE(Allocators!A993," ",Allocators!B993)</f>
        <v>WEATHER_FXNL BULKTRAN</v>
      </c>
      <c r="B504" s="17">
        <f ca="1">+Allocators!D993</f>
        <v>-3.2575455124013407E-3</v>
      </c>
      <c r="C504" s="17">
        <f ca="1">+Allocators!E993</f>
        <v>-1.8216804740237676E-2</v>
      </c>
      <c r="D504" s="17">
        <f ca="1">+Allocators!F993</f>
        <v>5.2520397696641111E-3</v>
      </c>
      <c r="E504" s="17">
        <f ca="1">+Allocators!G993</f>
        <v>1.1393974040447565E-4</v>
      </c>
      <c r="F504" s="17">
        <f ca="1">+Allocators!H993</f>
        <v>0</v>
      </c>
      <c r="G504" s="17">
        <f ca="1">+Allocators!I993</f>
        <v>5.5676583262228166E-3</v>
      </c>
      <c r="H504" s="17">
        <f ca="1">+Allocators!J993</f>
        <v>1.9171856605865443E-3</v>
      </c>
      <c r="I504" s="17">
        <f ca="1">+Allocators!K993</f>
        <v>0</v>
      </c>
      <c r="J504" s="17">
        <f ca="1">+Allocators!L993</f>
        <v>0</v>
      </c>
      <c r="K504" s="17">
        <f ca="1">+Allocators!M993</f>
        <v>0</v>
      </c>
      <c r="L504" s="17">
        <f ca="1">+Allocators!N993</f>
        <v>0</v>
      </c>
      <c r="M504" s="17">
        <f ca="1">+Allocators!O993</f>
        <v>0</v>
      </c>
      <c r="N504" s="17">
        <f ca="1">+Allocators!P993</f>
        <v>0</v>
      </c>
      <c r="O504" s="17">
        <f ca="1">+Allocators!Q993</f>
        <v>2.0828542839286309E-3</v>
      </c>
      <c r="P504" s="17">
        <f ca="1">+Allocators!R993</f>
        <v>2.558144702975719E-5</v>
      </c>
      <c r="Q504" s="17">
        <f ca="1">+Allocators!S993</f>
        <v>0</v>
      </c>
      <c r="R504" s="17">
        <f ca="1">+Allocators!T993</f>
        <v>0</v>
      </c>
      <c r="S504" s="17">
        <f ca="1">+Allocators!U993</f>
        <v>0</v>
      </c>
    </row>
    <row r="505" spans="1:19">
      <c r="A505" s="23" t="str">
        <f>CONCATENATE(Allocators!A994," ",Allocators!B994)</f>
        <v>WEATHER_FXNL SUBTRAN</v>
      </c>
      <c r="B505" s="17">
        <f ca="1">+Allocators!D994</f>
        <v>-9.4656225974978816E-4</v>
      </c>
      <c r="C505" s="17">
        <f ca="1">+Allocators!E994</f>
        <v>-6.5785086486291368E-3</v>
      </c>
      <c r="D505" s="17">
        <f ca="1">+Allocators!F994</f>
        <v>1.9313104881911011E-3</v>
      </c>
      <c r="E505" s="17">
        <f ca="1">+Allocators!G994</f>
        <v>4.1458793837111065E-5</v>
      </c>
      <c r="F505" s="17">
        <f ca="1">+Allocators!H994</f>
        <v>0</v>
      </c>
      <c r="G505" s="17">
        <f ca="1">+Allocators!I994</f>
        <v>2.1270230623814034E-3</v>
      </c>
      <c r="H505" s="17">
        <f ca="1">+Allocators!J994</f>
        <v>7.2718911220954119E-4</v>
      </c>
      <c r="I505" s="17">
        <f ca="1">+Allocators!K994</f>
        <v>0</v>
      </c>
      <c r="J505" s="17">
        <f ca="1">+Allocators!L994</f>
        <v>0</v>
      </c>
      <c r="K505" s="17">
        <f ca="1">+Allocators!M994</f>
        <v>0</v>
      </c>
      <c r="L505" s="17">
        <f ca="1">+Allocators!N994</f>
        <v>0</v>
      </c>
      <c r="M505" s="17">
        <f ca="1">+Allocators!O994</f>
        <v>0</v>
      </c>
      <c r="N505" s="17">
        <f ca="1">+Allocators!P994</f>
        <v>0</v>
      </c>
      <c r="O505" s="17">
        <f ca="1">+Allocators!Q994</f>
        <v>7.952789155215188E-4</v>
      </c>
      <c r="P505" s="17">
        <f ca="1">+Allocators!R994</f>
        <v>9.686016738673534E-6</v>
      </c>
      <c r="Q505" s="17">
        <f ca="1">+Allocators!S994</f>
        <v>0</v>
      </c>
      <c r="R505" s="17">
        <f ca="1">+Allocators!T994</f>
        <v>0</v>
      </c>
      <c r="S505" s="17">
        <f ca="1">+Allocators!U994</f>
        <v>0</v>
      </c>
    </row>
    <row r="506" spans="1:19">
      <c r="A506" s="23" t="str">
        <f>CONCATENATE(Allocators!A995," ",Allocators!B995)</f>
        <v>WEATHER_FXNL DISTPRI</v>
      </c>
      <c r="B506" s="17">
        <f ca="1">+Allocators!D995</f>
        <v>0.14613283395877699</v>
      </c>
      <c r="C506" s="17">
        <f ca="1">+Allocators!E995</f>
        <v>4.3721595548162843E-2</v>
      </c>
      <c r="D506" s="17">
        <f ca="1">+Allocators!F995</f>
        <v>5.9965956974262852E-2</v>
      </c>
      <c r="E506" s="17">
        <f ca="1">+Allocators!G995</f>
        <v>3.9344550972926945E-4</v>
      </c>
      <c r="F506" s="17">
        <f ca="1">+Allocators!H995</f>
        <v>0</v>
      </c>
      <c r="G506" s="17">
        <f ca="1">+Allocators!I995</f>
        <v>2.8769008289642226E-2</v>
      </c>
      <c r="H506" s="17">
        <f ca="1">+Allocators!J995</f>
        <v>6.3399938091592417E-3</v>
      </c>
      <c r="I506" s="17">
        <f ca="1">+Allocators!K995</f>
        <v>0</v>
      </c>
      <c r="J506" s="17">
        <f ca="1">+Allocators!L995</f>
        <v>0</v>
      </c>
      <c r="K506" s="17">
        <f ca="1">+Allocators!M995</f>
        <v>0</v>
      </c>
      <c r="L506" s="17">
        <f ca="1">+Allocators!N995</f>
        <v>0</v>
      </c>
      <c r="M506" s="17">
        <f ca="1">+Allocators!O995</f>
        <v>0</v>
      </c>
      <c r="N506" s="17">
        <f ca="1">+Allocators!P995</f>
        <v>0</v>
      </c>
      <c r="O506" s="17">
        <f ca="1">+Allocators!Q995</f>
        <v>6.833995698901401E-3</v>
      </c>
      <c r="P506" s="17">
        <f ca="1">+Allocators!R995</f>
        <v>1.0883812891915099E-4</v>
      </c>
      <c r="Q506" s="17">
        <f ca="1">+Allocators!S995</f>
        <v>0</v>
      </c>
      <c r="R506" s="17">
        <f ca="1">+Allocators!T995</f>
        <v>0</v>
      </c>
      <c r="S506" s="17">
        <f ca="1">+Allocators!U995</f>
        <v>0</v>
      </c>
    </row>
    <row r="507" spans="1:19">
      <c r="A507" s="23" t="str">
        <f>CONCATENATE(Allocators!A996," ",Allocators!B996)</f>
        <v>WEATHER_FXNL DISTSEC</v>
      </c>
      <c r="B507" s="17">
        <f ca="1">+Allocators!D996</f>
        <v>5.9699342782496806E-2</v>
      </c>
      <c r="C507" s="17">
        <f ca="1">+Allocators!E996</f>
        <v>2.1047808479825587E-2</v>
      </c>
      <c r="D507" s="17">
        <f ca="1">+Allocators!F996</f>
        <v>2.5960802695986929E-2</v>
      </c>
      <c r="E507" s="17">
        <f ca="1">+Allocators!G996</f>
        <v>0</v>
      </c>
      <c r="F507" s="17">
        <f ca="1">+Allocators!H996</f>
        <v>0</v>
      </c>
      <c r="G507" s="17">
        <f ca="1">+Allocators!I996</f>
        <v>1.0200836773379145E-2</v>
      </c>
      <c r="H507" s="17">
        <f ca="1">+Allocators!J996</f>
        <v>0</v>
      </c>
      <c r="I507" s="17">
        <f ca="1">+Allocators!K996</f>
        <v>0</v>
      </c>
      <c r="J507" s="17">
        <f ca="1">+Allocators!L996</f>
        <v>0</v>
      </c>
      <c r="K507" s="17">
        <f ca="1">+Allocators!M996</f>
        <v>0</v>
      </c>
      <c r="L507" s="17">
        <f ca="1">+Allocators!N996</f>
        <v>0</v>
      </c>
      <c r="M507" s="17">
        <f ca="1">+Allocators!O996</f>
        <v>0</v>
      </c>
      <c r="N507" s="17">
        <f ca="1">+Allocators!P996</f>
        <v>0</v>
      </c>
      <c r="O507" s="17">
        <f ca="1">+Allocators!Q996</f>
        <v>2.4898948333051452E-3</v>
      </c>
      <c r="P507" s="17">
        <f ca="1">+Allocators!R996</f>
        <v>0</v>
      </c>
      <c r="Q507" s="17">
        <f ca="1">+Allocators!S996</f>
        <v>0</v>
      </c>
      <c r="R507" s="17">
        <f ca="1">+Allocators!T996</f>
        <v>0</v>
      </c>
      <c r="S507" s="17">
        <f ca="1">+Allocators!U996</f>
        <v>0</v>
      </c>
    </row>
    <row r="508" spans="1:19">
      <c r="A508" s="23" t="str">
        <f>CONCATENATE(Allocators!A997," ",Allocators!B997)</f>
        <v>WEATHER_FXNL ENERGY</v>
      </c>
      <c r="B508" s="17">
        <f ca="1">+Allocators!D997</f>
        <v>0.29019687963841184</v>
      </c>
      <c r="C508" s="17">
        <f ca="1">+Allocators!E997</f>
        <v>9.7210302013885974E-2</v>
      </c>
      <c r="D508" s="17">
        <f ca="1">+Allocators!F997</f>
        <v>0.11496271312592644</v>
      </c>
      <c r="E508" s="17">
        <f ca="1">+Allocators!G997</f>
        <v>6.0340620995011298E-4</v>
      </c>
      <c r="F508" s="17">
        <f ca="1">+Allocators!H997</f>
        <v>0</v>
      </c>
      <c r="G508" s="17">
        <f ca="1">+Allocators!I997</f>
        <v>5.5160106565053699E-2</v>
      </c>
      <c r="H508" s="17">
        <f ca="1">+Allocators!J997</f>
        <v>1.058555968877538E-2</v>
      </c>
      <c r="I508" s="17">
        <f ca="1">+Allocators!K997</f>
        <v>0</v>
      </c>
      <c r="J508" s="17">
        <f ca="1">+Allocators!L997</f>
        <v>0</v>
      </c>
      <c r="K508" s="17">
        <f ca="1">+Allocators!M997</f>
        <v>0</v>
      </c>
      <c r="L508" s="17">
        <f ca="1">+Allocators!N997</f>
        <v>0</v>
      </c>
      <c r="M508" s="17">
        <f ca="1">+Allocators!O997</f>
        <v>0</v>
      </c>
      <c r="N508" s="17">
        <f ca="1">+Allocators!P997</f>
        <v>0</v>
      </c>
      <c r="O508" s="17">
        <f ca="1">+Allocators!Q997</f>
        <v>1.14793484159474E-2</v>
      </c>
      <c r="P508" s="17">
        <f ca="1">+Allocators!R997</f>
        <v>1.9544361887283425E-4</v>
      </c>
      <c r="Q508" s="17">
        <f ca="1">+Allocators!S997</f>
        <v>0</v>
      </c>
      <c r="R508" s="17">
        <f ca="1">+Allocators!T997</f>
        <v>0</v>
      </c>
      <c r="S508" s="17">
        <f ca="1">+Allocators!U997</f>
        <v>0</v>
      </c>
    </row>
    <row r="509" spans="1:19">
      <c r="A509" s="23" t="str">
        <f>CONCATENATE(Allocators!A998," ",Allocators!B998)</f>
        <v>WEATHER_FXNL CUSTOMER</v>
      </c>
      <c r="B509" s="17">
        <f ca="1">+Allocators!D998</f>
        <v>0.1278979251478719</v>
      </c>
      <c r="C509" s="17">
        <f ca="1">+Allocators!E998</f>
        <v>5.7325234763906836E-2</v>
      </c>
      <c r="D509" s="17">
        <f ca="1">+Allocators!F998</f>
        <v>6.8207233854131522E-2</v>
      </c>
      <c r="E509" s="17">
        <f ca="1">+Allocators!G998</f>
        <v>3.1839546118314372E-4</v>
      </c>
      <c r="F509" s="17">
        <f ca="1">+Allocators!H998</f>
        <v>0</v>
      </c>
      <c r="G509" s="17">
        <f ca="1">+Allocators!I998</f>
        <v>1.2689811250444114E-3</v>
      </c>
      <c r="H509" s="17">
        <f ca="1">+Allocators!J998</f>
        <v>4.0804832332009525E-4</v>
      </c>
      <c r="I509" s="17">
        <f ca="1">+Allocators!K998</f>
        <v>0</v>
      </c>
      <c r="J509" s="17">
        <f ca="1">+Allocators!L998</f>
        <v>0</v>
      </c>
      <c r="K509" s="17">
        <f ca="1">+Allocators!M998</f>
        <v>0</v>
      </c>
      <c r="L509" s="17">
        <f ca="1">+Allocators!N998</f>
        <v>0</v>
      </c>
      <c r="M509" s="17">
        <f ca="1">+Allocators!O998</f>
        <v>0</v>
      </c>
      <c r="N509" s="17">
        <f ca="1">+Allocators!P998</f>
        <v>0</v>
      </c>
      <c r="O509" s="17">
        <f ca="1">+Allocators!Q998</f>
        <v>3.6607349670360703E-4</v>
      </c>
      <c r="P509" s="17">
        <f ca="1">+Allocators!R998</f>
        <v>3.9581235822759469E-6</v>
      </c>
      <c r="Q509" s="17">
        <f ca="1">+Allocators!S998</f>
        <v>0</v>
      </c>
      <c r="R509" s="17">
        <f ca="1">+Allocators!T998</f>
        <v>0</v>
      </c>
      <c r="S509" s="17">
        <f ca="1">+Allocators!U998</f>
        <v>0</v>
      </c>
    </row>
    <row r="510" spans="1:19">
      <c r="A510" s="23" t="str">
        <f>CONCATENATE(Allocators!A999," ",Allocators!B999)</f>
        <v>WEATHER_FXNL TOTAL</v>
      </c>
      <c r="B510" s="17">
        <f ca="1">+Allocators!D999</f>
        <v>1.0000000000000002</v>
      </c>
      <c r="C510" s="17">
        <f ca="1">+Allocators!E999</f>
        <v>0.33903125535227685</v>
      </c>
      <c r="D510" s="17">
        <f ca="1">+Allocators!F999</f>
        <v>0.4223421121447149</v>
      </c>
      <c r="E510" s="17">
        <f ca="1">+Allocators!G999</f>
        <v>2.2950347808027545E-3</v>
      </c>
      <c r="F510" s="17">
        <f ca="1">+Allocators!H999</f>
        <v>0</v>
      </c>
      <c r="G510" s="17">
        <f ca="1">+Allocators!I999</f>
        <v>0.16555973175789762</v>
      </c>
      <c r="H510" s="17">
        <f ca="1">+Allocators!J999</f>
        <v>3.2623088556006784E-2</v>
      </c>
      <c r="I510" s="17">
        <f ca="1">+Allocators!K999</f>
        <v>0</v>
      </c>
      <c r="J510" s="17">
        <f ca="1">+Allocators!L999</f>
        <v>0</v>
      </c>
      <c r="K510" s="17">
        <f ca="1">+Allocators!M999</f>
        <v>0</v>
      </c>
      <c r="L510" s="17">
        <f ca="1">+Allocators!N999</f>
        <v>0</v>
      </c>
      <c r="M510" s="17">
        <f ca="1">+Allocators!O999</f>
        <v>0</v>
      </c>
      <c r="N510" s="17">
        <f ca="1">+Allocators!P999</f>
        <v>0</v>
      </c>
      <c r="O510" s="17">
        <f ca="1">+Allocators!Q999</f>
        <v>3.757470198560503E-2</v>
      </c>
      <c r="P510" s="17">
        <f ca="1">+Allocators!R999</f>
        <v>5.7407542269608089E-4</v>
      </c>
      <c r="Q510" s="17">
        <f ca="1">+Allocators!S999</f>
        <v>0</v>
      </c>
      <c r="R510" s="17">
        <f ca="1">+Allocators!T999</f>
        <v>0</v>
      </c>
      <c r="S510" s="17">
        <f ca="1">+Allocators!U999</f>
        <v>0</v>
      </c>
    </row>
    <row r="511" spans="1:19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>
      <c r="A512" s="23" t="str">
        <f>CONCATENATE(Allocators!A1001," ",Allocators!B1001)</f>
        <v>WEATHER_FXNL_OM PRODUCTION</v>
      </c>
      <c r="B512" s="17">
        <f ca="1">+Allocators!D1001</f>
        <v>0.29562987602372476</v>
      </c>
      <c r="C512" s="17">
        <f ca="1">+Allocators!E1001</f>
        <v>0.10648251529468085</v>
      </c>
      <c r="D512" s="17">
        <f ca="1">+Allocators!F1001</f>
        <v>0.11984511400221884</v>
      </c>
      <c r="E512" s="17">
        <f ca="1">+Allocators!G1001</f>
        <v>6.805993655749458E-4</v>
      </c>
      <c r="F512" s="17">
        <f ca="1">+Allocators!H1001</f>
        <v>0</v>
      </c>
      <c r="G512" s="17">
        <f ca="1">+Allocators!I1001</f>
        <v>4.7847560836579359E-2</v>
      </c>
      <c r="H512" s="17">
        <f ca="1">+Allocators!J1001</f>
        <v>9.7557914717560489E-3</v>
      </c>
      <c r="I512" s="17">
        <f ca="1">+Allocators!K1001</f>
        <v>0</v>
      </c>
      <c r="J512" s="17">
        <f ca="1">+Allocators!L1001</f>
        <v>0</v>
      </c>
      <c r="K512" s="17">
        <f ca="1">+Allocators!M1001</f>
        <v>0</v>
      </c>
      <c r="L512" s="17">
        <f ca="1">+Allocators!N1001</f>
        <v>0</v>
      </c>
      <c r="M512" s="17">
        <f ca="1">+Allocators!O1001</f>
        <v>0</v>
      </c>
      <c r="N512" s="17">
        <f ca="1">+Allocators!P1001</f>
        <v>0</v>
      </c>
      <c r="O512" s="17">
        <f ca="1">+Allocators!Q1001</f>
        <v>1.0845226938076673E-2</v>
      </c>
      <c r="P512" s="17">
        <f ca="1">+Allocators!R1001</f>
        <v>1.7306811483808562E-4</v>
      </c>
      <c r="Q512" s="17">
        <f ca="1">+Allocators!S1001</f>
        <v>0</v>
      </c>
      <c r="R512" s="17">
        <f ca="1">+Allocators!T1001</f>
        <v>0</v>
      </c>
      <c r="S512" s="17">
        <f ca="1">+Allocators!U1001</f>
        <v>0</v>
      </c>
    </row>
    <row r="513" spans="1:19">
      <c r="A513" s="23" t="str">
        <f>CONCATENATE(Allocators!A1002," ",Allocators!B1002)</f>
        <v>WEATHER_FXNL_OM BULKTRAN</v>
      </c>
      <c r="B513" s="17">
        <f ca="1">+Allocators!D1002</f>
        <v>2.374963638600661E-2</v>
      </c>
      <c r="C513" s="17">
        <f ca="1">+Allocators!E1002</f>
        <v>8.5221361350621121E-3</v>
      </c>
      <c r="D513" s="17">
        <f ca="1">+Allocators!F1002</f>
        <v>9.6467809468633748E-3</v>
      </c>
      <c r="E513" s="17">
        <f ca="1">+Allocators!G1002</f>
        <v>5.1377804160827324E-5</v>
      </c>
      <c r="F513" s="17">
        <f ca="1">+Allocators!H1002</f>
        <v>0</v>
      </c>
      <c r="G513" s="17">
        <f ca="1">+Allocators!I1002</f>
        <v>3.8543141445982398E-3</v>
      </c>
      <c r="H513" s="17">
        <f ca="1">+Allocators!J1002</f>
        <v>7.9049099182394505E-4</v>
      </c>
      <c r="I513" s="17">
        <f ca="1">+Allocators!K1002</f>
        <v>0</v>
      </c>
      <c r="J513" s="17">
        <f ca="1">+Allocators!L1002</f>
        <v>0</v>
      </c>
      <c r="K513" s="17">
        <f ca="1">+Allocators!M1002</f>
        <v>0</v>
      </c>
      <c r="L513" s="17">
        <f ca="1">+Allocators!N1002</f>
        <v>0</v>
      </c>
      <c r="M513" s="17">
        <f ca="1">+Allocators!O1002</f>
        <v>0</v>
      </c>
      <c r="N513" s="17">
        <f ca="1">+Allocators!P1002</f>
        <v>0</v>
      </c>
      <c r="O513" s="17">
        <f ca="1">+Allocators!Q1002</f>
        <v>8.7055260064999537E-4</v>
      </c>
      <c r="P513" s="17">
        <f ca="1">+Allocators!R1002</f>
        <v>1.3983762848116295E-5</v>
      </c>
      <c r="Q513" s="17">
        <f ca="1">+Allocators!S1002</f>
        <v>0</v>
      </c>
      <c r="R513" s="17">
        <f ca="1">+Allocators!T1002</f>
        <v>0</v>
      </c>
      <c r="S513" s="17">
        <f ca="1">+Allocators!U1002</f>
        <v>0</v>
      </c>
    </row>
    <row r="514" spans="1:19">
      <c r="A514" s="23" t="str">
        <f>CONCATENATE(Allocators!A1003," ",Allocators!B1003)</f>
        <v>WEATHER_FXNL_OM SUBTRAN</v>
      </c>
      <c r="B514" s="17">
        <f ca="1">+Allocators!D1003</f>
        <v>8.9739312519452035E-3</v>
      </c>
      <c r="C514" s="17">
        <f ca="1">+Allocators!E1003</f>
        <v>3.1655732546094729E-3</v>
      </c>
      <c r="D514" s="17">
        <f ca="1">+Allocators!F1003</f>
        <v>3.6256790766702528E-3</v>
      </c>
      <c r="E514" s="17">
        <f ca="1">+Allocators!G1003</f>
        <v>1.9336453195259436E-5</v>
      </c>
      <c r="F514" s="17">
        <f ca="1">+Allocators!H1003</f>
        <v>0</v>
      </c>
      <c r="G514" s="17">
        <f ca="1">+Allocators!I1003</f>
        <v>1.5091329529723777E-3</v>
      </c>
      <c r="H514" s="17">
        <f ca="1">+Allocators!J1003</f>
        <v>3.0792639816994697E-4</v>
      </c>
      <c r="I514" s="17">
        <f ca="1">+Allocators!K1003</f>
        <v>0</v>
      </c>
      <c r="J514" s="17">
        <f ca="1">+Allocators!L1003</f>
        <v>0</v>
      </c>
      <c r="K514" s="17">
        <f ca="1">+Allocators!M1003</f>
        <v>0</v>
      </c>
      <c r="L514" s="17">
        <f ca="1">+Allocators!N1003</f>
        <v>0</v>
      </c>
      <c r="M514" s="17">
        <f ca="1">+Allocators!O1003</f>
        <v>0</v>
      </c>
      <c r="N514" s="17">
        <f ca="1">+Allocators!P1003</f>
        <v>0</v>
      </c>
      <c r="O514" s="17">
        <f ca="1">+Allocators!Q1003</f>
        <v>3.4085894298305848E-4</v>
      </c>
      <c r="P514" s="17">
        <f ca="1">+Allocators!R1003</f>
        <v>5.4241733448359431E-6</v>
      </c>
      <c r="Q514" s="17">
        <f ca="1">+Allocators!S1003</f>
        <v>0</v>
      </c>
      <c r="R514" s="17">
        <f ca="1">+Allocators!T1003</f>
        <v>0</v>
      </c>
      <c r="S514" s="17">
        <f ca="1">+Allocators!U1003</f>
        <v>0</v>
      </c>
    </row>
    <row r="515" spans="1:19">
      <c r="A515" s="23" t="str">
        <f>CONCATENATE(Allocators!A1004," ",Allocators!B1004)</f>
        <v>WEATHER_FXNL_OM DISTPRI</v>
      </c>
      <c r="B515" s="17">
        <f ca="1">+Allocators!D1004</f>
        <v>6.6764088996847867E-2</v>
      </c>
      <c r="C515" s="17">
        <f ca="1">+Allocators!E1004</f>
        <v>2.3967970849775588E-2</v>
      </c>
      <c r="D515" s="17">
        <f ca="1">+Allocators!F1004</f>
        <v>2.6866287415178745E-2</v>
      </c>
      <c r="E515" s="17">
        <f ca="1">+Allocators!G1004</f>
        <v>1.3678405460353693E-4</v>
      </c>
      <c r="F515" s="17">
        <f ca="1">+Allocators!H1004</f>
        <v>0</v>
      </c>
      <c r="G515" s="17">
        <f ca="1">+Allocators!I1004</f>
        <v>1.1004508954308708E-2</v>
      </c>
      <c r="H515" s="17">
        <f ca="1">+Allocators!J1004</f>
        <v>2.2598629749797337E-3</v>
      </c>
      <c r="I515" s="17">
        <f ca="1">+Allocators!K1004</f>
        <v>0</v>
      </c>
      <c r="J515" s="17">
        <f ca="1">+Allocators!L1004</f>
        <v>0</v>
      </c>
      <c r="K515" s="17">
        <f ca="1">+Allocators!M1004</f>
        <v>0</v>
      </c>
      <c r="L515" s="17">
        <f ca="1">+Allocators!N1004</f>
        <v>0</v>
      </c>
      <c r="M515" s="17">
        <f ca="1">+Allocators!O1004</f>
        <v>0</v>
      </c>
      <c r="N515" s="17">
        <f ca="1">+Allocators!P1004</f>
        <v>0</v>
      </c>
      <c r="O515" s="17">
        <f ca="1">+Allocators!Q1004</f>
        <v>2.4887543070560613E-3</v>
      </c>
      <c r="P515" s="17">
        <f ca="1">+Allocators!R1004</f>
        <v>3.9920440945496415E-5</v>
      </c>
      <c r="Q515" s="17">
        <f ca="1">+Allocators!S1004</f>
        <v>0</v>
      </c>
      <c r="R515" s="17">
        <f ca="1">+Allocators!T1004</f>
        <v>0</v>
      </c>
      <c r="S515" s="17">
        <f ca="1">+Allocators!U1004</f>
        <v>0</v>
      </c>
    </row>
    <row r="516" spans="1:19">
      <c r="A516" s="23" t="str">
        <f>CONCATENATE(Allocators!A1005," ",Allocators!B1005)</f>
        <v>WEATHER_FXNL_OM DISTSEC</v>
      </c>
      <c r="B516" s="17">
        <f ca="1">+Allocators!D1005</f>
        <v>2.6133567182739115E-2</v>
      </c>
      <c r="C516" s="17">
        <f ca="1">+Allocators!E1005</f>
        <v>1.0837075223597347E-2</v>
      </c>
      <c r="D516" s="17">
        <f ca="1">+Allocators!F1005</f>
        <v>1.0831846056510875E-2</v>
      </c>
      <c r="E516" s="17">
        <f ca="1">+Allocators!G1005</f>
        <v>0</v>
      </c>
      <c r="F516" s="17">
        <f ca="1">+Allocators!H1005</f>
        <v>0</v>
      </c>
      <c r="G516" s="17">
        <f ca="1">+Allocators!I1005</f>
        <v>3.624280537619646E-3</v>
      </c>
      <c r="H516" s="17">
        <f ca="1">+Allocators!J1005</f>
        <v>0</v>
      </c>
      <c r="I516" s="17">
        <f ca="1">+Allocators!K1005</f>
        <v>0</v>
      </c>
      <c r="J516" s="17">
        <f ca="1">+Allocators!L1005</f>
        <v>0</v>
      </c>
      <c r="K516" s="17">
        <f ca="1">+Allocators!M1005</f>
        <v>0</v>
      </c>
      <c r="L516" s="17">
        <f ca="1">+Allocators!N1005</f>
        <v>0</v>
      </c>
      <c r="M516" s="17">
        <f ca="1">+Allocators!O1005</f>
        <v>0</v>
      </c>
      <c r="N516" s="17">
        <f ca="1">+Allocators!P1005</f>
        <v>0</v>
      </c>
      <c r="O516" s="17">
        <f ca="1">+Allocators!Q1005</f>
        <v>8.4036536501124674E-4</v>
      </c>
      <c r="P516" s="17">
        <f ca="1">+Allocators!R1005</f>
        <v>0</v>
      </c>
      <c r="Q516" s="17">
        <f ca="1">+Allocators!S1005</f>
        <v>0</v>
      </c>
      <c r="R516" s="17">
        <f ca="1">+Allocators!T1005</f>
        <v>0</v>
      </c>
      <c r="S516" s="17">
        <f ca="1">+Allocators!U1005</f>
        <v>0</v>
      </c>
    </row>
    <row r="517" spans="1:19">
      <c r="A517" s="23" t="str">
        <f>CONCATENATE(Allocators!A1006," ",Allocators!B1006)</f>
        <v>WEATHER_FXNL_OM ENERGY</v>
      </c>
      <c r="B517" s="17">
        <f ca="1">+Allocators!D1006</f>
        <v>0.49529694096818166</v>
      </c>
      <c r="C517" s="17">
        <f ca="1">+Allocators!E1006</f>
        <v>0.14587698405964056</v>
      </c>
      <c r="D517" s="17">
        <f ca="1">+Allocators!F1006</f>
        <v>0.20955094289880682</v>
      </c>
      <c r="E517" s="17">
        <f ca="1">+Allocators!G1006</f>
        <v>1.2255234539305488E-3</v>
      </c>
      <c r="F517" s="17">
        <f ca="1">+Allocators!H1006</f>
        <v>0</v>
      </c>
      <c r="G517" s="17">
        <f ca="1">+Allocators!I1006</f>
        <v>9.7024031135505243E-2</v>
      </c>
      <c r="H517" s="17">
        <f ca="1">+Allocators!J1006</f>
        <v>1.9286049276382465E-2</v>
      </c>
      <c r="I517" s="17">
        <f ca="1">+Allocators!K1006</f>
        <v>0</v>
      </c>
      <c r="J517" s="17">
        <f ca="1">+Allocators!L1006</f>
        <v>0</v>
      </c>
      <c r="K517" s="17">
        <f ca="1">+Allocators!M1006</f>
        <v>0</v>
      </c>
      <c r="L517" s="17">
        <f ca="1">+Allocators!N1006</f>
        <v>0</v>
      </c>
      <c r="M517" s="17">
        <f ca="1">+Allocators!O1006</f>
        <v>0</v>
      </c>
      <c r="N517" s="17">
        <f ca="1">+Allocators!P1006</f>
        <v>0</v>
      </c>
      <c r="O517" s="17">
        <f ca="1">+Allocators!Q1006</f>
        <v>2.199392817261777E-2</v>
      </c>
      <c r="P517" s="17">
        <f ca="1">+Allocators!R1006</f>
        <v>3.3948197129830116E-4</v>
      </c>
      <c r="Q517" s="17">
        <f ca="1">+Allocators!S1006</f>
        <v>0</v>
      </c>
      <c r="R517" s="17">
        <f ca="1">+Allocators!T1006</f>
        <v>0</v>
      </c>
      <c r="S517" s="17">
        <f ca="1">+Allocators!U1006</f>
        <v>0</v>
      </c>
    </row>
    <row r="518" spans="1:19">
      <c r="A518" s="23" t="str">
        <f>CONCATENATE(Allocators!A1007," ",Allocators!B1007)</f>
        <v>WEATHER_FXNL_OM CUSTOMER</v>
      </c>
      <c r="B518" s="17">
        <f ca="1">+Allocators!D1007</f>
        <v>8.34519591905548E-2</v>
      </c>
      <c r="C518" s="17">
        <f ca="1">+Allocators!E1007</f>
        <v>4.0179000534910907E-2</v>
      </c>
      <c r="D518" s="17">
        <f ca="1">+Allocators!F1007</f>
        <v>4.1975461748466107E-2</v>
      </c>
      <c r="E518" s="17">
        <f ca="1">+Allocators!G1007</f>
        <v>1.8141364933763605E-4</v>
      </c>
      <c r="F518" s="17">
        <f ca="1">+Allocators!H1007</f>
        <v>0</v>
      </c>
      <c r="G518" s="17">
        <f ca="1">+Allocators!I1007</f>
        <v>6.9590319631404054E-4</v>
      </c>
      <c r="H518" s="17">
        <f ca="1">+Allocators!J1007</f>
        <v>2.2296744289464671E-4</v>
      </c>
      <c r="I518" s="17">
        <f ca="1">+Allocators!K1007</f>
        <v>0</v>
      </c>
      <c r="J518" s="17">
        <f ca="1">+Allocators!L1007</f>
        <v>0</v>
      </c>
      <c r="K518" s="17">
        <f ca="1">+Allocators!M1007</f>
        <v>0</v>
      </c>
      <c r="L518" s="17">
        <f ca="1">+Allocators!N1007</f>
        <v>0</v>
      </c>
      <c r="M518" s="17">
        <f ca="1">+Allocators!O1007</f>
        <v>0</v>
      </c>
      <c r="N518" s="17">
        <f ca="1">+Allocators!P1007</f>
        <v>0</v>
      </c>
      <c r="O518" s="17">
        <f ca="1">+Allocators!Q1007</f>
        <v>1.9501565921021529E-4</v>
      </c>
      <c r="P518" s="17">
        <f ca="1">+Allocators!R1007</f>
        <v>2.1969594212455264E-6</v>
      </c>
      <c r="Q518" s="17">
        <f ca="1">+Allocators!S1007</f>
        <v>0</v>
      </c>
      <c r="R518" s="17">
        <f ca="1">+Allocators!T1007</f>
        <v>0</v>
      </c>
      <c r="S518" s="17">
        <f ca="1">+Allocators!U1007</f>
        <v>0</v>
      </c>
    </row>
    <row r="519" spans="1:19">
      <c r="A519" s="23" t="str">
        <f>CONCATENATE(Allocators!A1008," ",Allocators!B1008)</f>
        <v>WEATHER_FXNL_OM TOTAL</v>
      </c>
      <c r="B519" s="17">
        <f ca="1">+Allocators!D1008</f>
        <v>1.0000000000000002</v>
      </c>
      <c r="C519" s="17">
        <f ca="1">+Allocators!E1008</f>
        <v>0.33903125535227685</v>
      </c>
      <c r="D519" s="17">
        <f ca="1">+Allocators!F1008</f>
        <v>0.4223421121447149</v>
      </c>
      <c r="E519" s="17">
        <f ca="1">+Allocators!G1008</f>
        <v>2.2950347808027545E-3</v>
      </c>
      <c r="F519" s="17">
        <f ca="1">+Allocators!H1008</f>
        <v>0</v>
      </c>
      <c r="G519" s="17">
        <f ca="1">+Allocators!I1008</f>
        <v>0.16555973175789759</v>
      </c>
      <c r="H519" s="17">
        <f ca="1">+Allocators!J1008</f>
        <v>3.2623088556006784E-2</v>
      </c>
      <c r="I519" s="17">
        <f ca="1">+Allocators!K1008</f>
        <v>0</v>
      </c>
      <c r="J519" s="17">
        <f ca="1">+Allocators!L1008</f>
        <v>0</v>
      </c>
      <c r="K519" s="17">
        <f ca="1">+Allocators!M1008</f>
        <v>0</v>
      </c>
      <c r="L519" s="17">
        <f ca="1">+Allocators!N1008</f>
        <v>0</v>
      </c>
      <c r="M519" s="17">
        <f ca="1">+Allocators!O1008</f>
        <v>0</v>
      </c>
      <c r="N519" s="17">
        <f ca="1">+Allocators!P1008</f>
        <v>0</v>
      </c>
      <c r="O519" s="17">
        <f ca="1">+Allocators!Q1008</f>
        <v>3.757470198560503E-2</v>
      </c>
      <c r="P519" s="17">
        <f ca="1">+Allocators!R1008</f>
        <v>5.7407542269608089E-4</v>
      </c>
      <c r="Q519" s="17">
        <f ca="1">+Allocators!S1008</f>
        <v>0</v>
      </c>
      <c r="R519" s="17">
        <f ca="1">+Allocators!T1008</f>
        <v>0</v>
      </c>
      <c r="S519" s="17">
        <f ca="1">+Allocators!U1008</f>
        <v>0</v>
      </c>
    </row>
    <row r="522" spans="1:19">
      <c r="A522" s="13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>
      <c r="A523" s="23" t="s">
        <v>170</v>
      </c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9" spans="1:19" hidden="1">
      <c r="A529" s="337" t="s">
        <v>183</v>
      </c>
      <c r="B529" s="321" t="e">
        <f>+Allocators!#REF!</f>
        <v>#REF!</v>
      </c>
      <c r="C529" s="322" t="e">
        <f>+Allocators!#REF!</f>
        <v>#REF!</v>
      </c>
      <c r="D529" s="322" t="e">
        <f>+Allocators!#REF!</f>
        <v>#REF!</v>
      </c>
      <c r="E529" s="322" t="e">
        <f>+Allocators!#REF!</f>
        <v>#REF!</v>
      </c>
      <c r="F529" s="322" t="e">
        <f>+Allocators!#REF!</f>
        <v>#REF!</v>
      </c>
      <c r="G529" s="322" t="e">
        <f>+Allocators!#REF!</f>
        <v>#REF!</v>
      </c>
      <c r="H529" s="322" t="e">
        <f>+Allocators!#REF!</f>
        <v>#REF!</v>
      </c>
      <c r="I529" s="322" t="e">
        <f>+Allocators!#REF!</f>
        <v>#REF!</v>
      </c>
      <c r="J529" s="322" t="e">
        <f>+Allocators!#REF!</f>
        <v>#REF!</v>
      </c>
      <c r="K529" s="322" t="e">
        <f>+Allocators!#REF!</f>
        <v>#REF!</v>
      </c>
      <c r="L529" s="322" t="e">
        <f>+Allocators!#REF!</f>
        <v>#REF!</v>
      </c>
      <c r="M529" s="322" t="e">
        <f>+Allocators!#REF!</f>
        <v>#REF!</v>
      </c>
      <c r="N529" s="322" t="e">
        <f>+Allocators!#REF!</f>
        <v>#REF!</v>
      </c>
      <c r="O529" s="322" t="e">
        <f>+Allocators!#REF!</f>
        <v>#REF!</v>
      </c>
      <c r="P529" s="322" t="e">
        <f>+Allocators!#REF!</f>
        <v>#REF!</v>
      </c>
      <c r="Q529" s="322" t="e">
        <f>+Allocators!#REF!</f>
        <v>#REF!</v>
      </c>
      <c r="R529" s="322" t="e">
        <f>+Allocators!#REF!</f>
        <v>#REF!</v>
      </c>
      <c r="S529" s="322" t="e">
        <f>+Allocators!#REF!</f>
        <v>#REF!</v>
      </c>
    </row>
    <row r="530" spans="1:19" hidden="1">
      <c r="A530" s="337"/>
      <c r="B530" s="323" t="e">
        <f>+Allocators!#REF!</f>
        <v>#REF!</v>
      </c>
      <c r="C530" s="320" t="e">
        <f>+Allocators!#REF!</f>
        <v>#REF!</v>
      </c>
      <c r="D530" s="320" t="e">
        <f>+Allocators!#REF!</f>
        <v>#REF!</v>
      </c>
      <c r="E530" s="320" t="e">
        <f>+Allocators!#REF!</f>
        <v>#REF!</v>
      </c>
      <c r="F530" s="320" t="e">
        <f>+Allocators!#REF!</f>
        <v>#REF!</v>
      </c>
      <c r="G530" s="320" t="e">
        <f>+Allocators!#REF!</f>
        <v>#REF!</v>
      </c>
      <c r="H530" s="320" t="e">
        <f>+Allocators!#REF!</f>
        <v>#REF!</v>
      </c>
      <c r="I530" s="320" t="e">
        <f>+Allocators!#REF!</f>
        <v>#REF!</v>
      </c>
      <c r="J530" s="320" t="e">
        <f>+Allocators!#REF!</f>
        <v>#REF!</v>
      </c>
      <c r="K530" s="320" t="e">
        <f>+Allocators!#REF!</f>
        <v>#REF!</v>
      </c>
      <c r="L530" s="320" t="e">
        <f>+Allocators!#REF!</f>
        <v>#REF!</v>
      </c>
      <c r="M530" s="320" t="e">
        <f>+Allocators!#REF!</f>
        <v>#REF!</v>
      </c>
      <c r="N530" s="320" t="e">
        <f>+Allocators!#REF!</f>
        <v>#REF!</v>
      </c>
      <c r="O530" s="320" t="e">
        <f>+Allocators!#REF!</f>
        <v>#REF!</v>
      </c>
      <c r="P530" s="320" t="e">
        <f>+Allocators!#REF!</f>
        <v>#REF!</v>
      </c>
      <c r="Q530" s="320" t="e">
        <f>+Allocators!#REF!</f>
        <v>#REF!</v>
      </c>
      <c r="R530" s="320" t="e">
        <f>+Allocators!#REF!</f>
        <v>#REF!</v>
      </c>
      <c r="S530" s="320" t="e">
        <f>+Allocators!#REF!</f>
        <v>#REF!</v>
      </c>
    </row>
    <row r="531" spans="1:19" hidden="1">
      <c r="A531" s="337"/>
      <c r="B531" s="323" t="e">
        <f>+Allocators!#REF!</f>
        <v>#REF!</v>
      </c>
      <c r="C531" s="320" t="e">
        <f>+Allocators!#REF!</f>
        <v>#REF!</v>
      </c>
      <c r="D531" s="320" t="e">
        <f>+Allocators!#REF!</f>
        <v>#REF!</v>
      </c>
      <c r="E531" s="320" t="e">
        <f>+Allocators!#REF!</f>
        <v>#REF!</v>
      </c>
      <c r="F531" s="320" t="e">
        <f>+Allocators!#REF!</f>
        <v>#REF!</v>
      </c>
      <c r="G531" s="320" t="e">
        <f>+Allocators!#REF!</f>
        <v>#REF!</v>
      </c>
      <c r="H531" s="320" t="e">
        <f>+Allocators!#REF!</f>
        <v>#REF!</v>
      </c>
      <c r="I531" s="320" t="e">
        <f>+Allocators!#REF!</f>
        <v>#REF!</v>
      </c>
      <c r="J531" s="320" t="e">
        <f>+Allocators!#REF!</f>
        <v>#REF!</v>
      </c>
      <c r="K531" s="320" t="e">
        <f>+Allocators!#REF!</f>
        <v>#REF!</v>
      </c>
      <c r="L531" s="320" t="e">
        <f>+Allocators!#REF!</f>
        <v>#REF!</v>
      </c>
      <c r="M531" s="320" t="e">
        <f>+Allocators!#REF!</f>
        <v>#REF!</v>
      </c>
      <c r="N531" s="320" t="e">
        <f>+Allocators!#REF!</f>
        <v>#REF!</v>
      </c>
      <c r="O531" s="320" t="e">
        <f>+Allocators!#REF!</f>
        <v>#REF!</v>
      </c>
      <c r="P531" s="320" t="e">
        <f>+Allocators!#REF!</f>
        <v>#REF!</v>
      </c>
      <c r="Q531" s="320" t="e">
        <f>+Allocators!#REF!</f>
        <v>#REF!</v>
      </c>
      <c r="R531" s="320" t="e">
        <f>+Allocators!#REF!</f>
        <v>#REF!</v>
      </c>
      <c r="S531" s="320" t="e">
        <f>+Allocators!#REF!</f>
        <v>#REF!</v>
      </c>
    </row>
    <row r="532" spans="1:19" hidden="1">
      <c r="A532" s="337"/>
      <c r="B532" s="323" t="e">
        <f>+Allocators!#REF!</f>
        <v>#REF!</v>
      </c>
      <c r="C532" s="320" t="e">
        <f>+Allocators!#REF!</f>
        <v>#REF!</v>
      </c>
      <c r="D532" s="320" t="e">
        <f>+Allocators!#REF!</f>
        <v>#REF!</v>
      </c>
      <c r="E532" s="320" t="e">
        <f>+Allocators!#REF!</f>
        <v>#REF!</v>
      </c>
      <c r="F532" s="320" t="e">
        <f>+Allocators!#REF!</f>
        <v>#REF!</v>
      </c>
      <c r="G532" s="320" t="e">
        <f>+Allocators!#REF!</f>
        <v>#REF!</v>
      </c>
      <c r="H532" s="320" t="e">
        <f>+Allocators!#REF!</f>
        <v>#REF!</v>
      </c>
      <c r="I532" s="320" t="e">
        <f>+Allocators!#REF!</f>
        <v>#REF!</v>
      </c>
      <c r="J532" s="320" t="e">
        <f>+Allocators!#REF!</f>
        <v>#REF!</v>
      </c>
      <c r="K532" s="320" t="e">
        <f>+Allocators!#REF!</f>
        <v>#REF!</v>
      </c>
      <c r="L532" s="320" t="e">
        <f>+Allocators!#REF!</f>
        <v>#REF!</v>
      </c>
      <c r="M532" s="320" t="e">
        <f>+Allocators!#REF!</f>
        <v>#REF!</v>
      </c>
      <c r="N532" s="320" t="e">
        <f>+Allocators!#REF!</f>
        <v>#REF!</v>
      </c>
      <c r="O532" s="320" t="e">
        <f>+Allocators!#REF!</f>
        <v>#REF!</v>
      </c>
      <c r="P532" s="320" t="e">
        <f>+Allocators!#REF!</f>
        <v>#REF!</v>
      </c>
      <c r="Q532" s="320" t="e">
        <f>+Allocators!#REF!</f>
        <v>#REF!</v>
      </c>
      <c r="R532" s="320" t="e">
        <f>+Allocators!#REF!</f>
        <v>#REF!</v>
      </c>
      <c r="S532" s="320" t="e">
        <f>+Allocators!#REF!</f>
        <v>#REF!</v>
      </c>
    </row>
    <row r="533" spans="1:19" hidden="1">
      <c r="A533" s="337"/>
      <c r="B533" s="323" t="e">
        <f>+Allocators!#REF!</f>
        <v>#REF!</v>
      </c>
      <c r="C533" s="320" t="e">
        <f>+Allocators!#REF!</f>
        <v>#REF!</v>
      </c>
      <c r="D533" s="320" t="e">
        <f>+Allocators!#REF!</f>
        <v>#REF!</v>
      </c>
      <c r="E533" s="320" t="e">
        <f>+Allocators!#REF!</f>
        <v>#REF!</v>
      </c>
      <c r="F533" s="320" t="e">
        <f>+Allocators!#REF!</f>
        <v>#REF!</v>
      </c>
      <c r="G533" s="320" t="e">
        <f>+Allocators!#REF!</f>
        <v>#REF!</v>
      </c>
      <c r="H533" s="320" t="e">
        <f>+Allocators!#REF!</f>
        <v>#REF!</v>
      </c>
      <c r="I533" s="320" t="e">
        <f>+Allocators!#REF!</f>
        <v>#REF!</v>
      </c>
      <c r="J533" s="320" t="e">
        <f>+Allocators!#REF!</f>
        <v>#REF!</v>
      </c>
      <c r="K533" s="320" t="e">
        <f>+Allocators!#REF!</f>
        <v>#REF!</v>
      </c>
      <c r="L533" s="320" t="e">
        <f>+Allocators!#REF!</f>
        <v>#REF!</v>
      </c>
      <c r="M533" s="320" t="e">
        <f>+Allocators!#REF!</f>
        <v>#REF!</v>
      </c>
      <c r="N533" s="320" t="e">
        <f>+Allocators!#REF!</f>
        <v>#REF!</v>
      </c>
      <c r="O533" s="320" t="e">
        <f>+Allocators!#REF!</f>
        <v>#REF!</v>
      </c>
      <c r="P533" s="320" t="e">
        <f>+Allocators!#REF!</f>
        <v>#REF!</v>
      </c>
      <c r="Q533" s="320" t="e">
        <f>+Allocators!#REF!</f>
        <v>#REF!</v>
      </c>
      <c r="R533" s="320" t="e">
        <f>+Allocators!#REF!</f>
        <v>#REF!</v>
      </c>
      <c r="S533" s="320" t="e">
        <f>+Allocators!#REF!</f>
        <v>#REF!</v>
      </c>
    </row>
    <row r="534" spans="1:19" hidden="1">
      <c r="A534" s="337"/>
      <c r="B534" s="323" t="e">
        <f>+Allocators!#REF!</f>
        <v>#REF!</v>
      </c>
      <c r="C534" s="320" t="e">
        <f>+Allocators!#REF!</f>
        <v>#REF!</v>
      </c>
      <c r="D534" s="320" t="e">
        <f>+Allocators!#REF!</f>
        <v>#REF!</v>
      </c>
      <c r="E534" s="320" t="e">
        <f>+Allocators!#REF!</f>
        <v>#REF!</v>
      </c>
      <c r="F534" s="320" t="e">
        <f>+Allocators!#REF!</f>
        <v>#REF!</v>
      </c>
      <c r="G534" s="320" t="e">
        <f>+Allocators!#REF!</f>
        <v>#REF!</v>
      </c>
      <c r="H534" s="320" t="e">
        <f>+Allocators!#REF!</f>
        <v>#REF!</v>
      </c>
      <c r="I534" s="320" t="e">
        <f>+Allocators!#REF!</f>
        <v>#REF!</v>
      </c>
      <c r="J534" s="320" t="e">
        <f>+Allocators!#REF!</f>
        <v>#REF!</v>
      </c>
      <c r="K534" s="320" t="e">
        <f>+Allocators!#REF!</f>
        <v>#REF!</v>
      </c>
      <c r="L534" s="320" t="e">
        <f>+Allocators!#REF!</f>
        <v>#REF!</v>
      </c>
      <c r="M534" s="320" t="e">
        <f>+Allocators!#REF!</f>
        <v>#REF!</v>
      </c>
      <c r="N534" s="320" t="e">
        <f>+Allocators!#REF!</f>
        <v>#REF!</v>
      </c>
      <c r="O534" s="320" t="e">
        <f>+Allocators!#REF!</f>
        <v>#REF!</v>
      </c>
      <c r="P534" s="320" t="e">
        <f>+Allocators!#REF!</f>
        <v>#REF!</v>
      </c>
      <c r="Q534" s="320" t="e">
        <f>+Allocators!#REF!</f>
        <v>#REF!</v>
      </c>
      <c r="R534" s="320" t="e">
        <f>+Allocators!#REF!</f>
        <v>#REF!</v>
      </c>
      <c r="S534" s="320" t="e">
        <f>+Allocators!#REF!</f>
        <v>#REF!</v>
      </c>
    </row>
    <row r="535" spans="1:19" hidden="1">
      <c r="A535" s="337"/>
      <c r="B535" s="323" t="e">
        <f>+Allocators!#REF!</f>
        <v>#REF!</v>
      </c>
      <c r="C535" s="320" t="e">
        <f>+Allocators!#REF!</f>
        <v>#REF!</v>
      </c>
      <c r="D535" s="320" t="e">
        <f>+Allocators!#REF!</f>
        <v>#REF!</v>
      </c>
      <c r="E535" s="320" t="e">
        <f>+Allocators!#REF!</f>
        <v>#REF!</v>
      </c>
      <c r="F535" s="320" t="e">
        <f>+Allocators!#REF!</f>
        <v>#REF!</v>
      </c>
      <c r="G535" s="320" t="e">
        <f>+Allocators!#REF!</f>
        <v>#REF!</v>
      </c>
      <c r="H535" s="320" t="e">
        <f>+Allocators!#REF!</f>
        <v>#REF!</v>
      </c>
      <c r="I535" s="320" t="e">
        <f>+Allocators!#REF!</f>
        <v>#REF!</v>
      </c>
      <c r="J535" s="320" t="e">
        <f>+Allocators!#REF!</f>
        <v>#REF!</v>
      </c>
      <c r="K535" s="320" t="e">
        <f>+Allocators!#REF!</f>
        <v>#REF!</v>
      </c>
      <c r="L535" s="320" t="e">
        <f>+Allocators!#REF!</f>
        <v>#REF!</v>
      </c>
      <c r="M535" s="320" t="e">
        <f>+Allocators!#REF!</f>
        <v>#REF!</v>
      </c>
      <c r="N535" s="320" t="e">
        <f>+Allocators!#REF!</f>
        <v>#REF!</v>
      </c>
      <c r="O535" s="320" t="e">
        <f>+Allocators!#REF!</f>
        <v>#REF!</v>
      </c>
      <c r="P535" s="320" t="e">
        <f>+Allocators!#REF!</f>
        <v>#REF!</v>
      </c>
      <c r="Q535" s="320" t="e">
        <f>+Allocators!#REF!</f>
        <v>#REF!</v>
      </c>
      <c r="R535" s="320" t="e">
        <f>+Allocators!#REF!</f>
        <v>#REF!</v>
      </c>
      <c r="S535" s="320" t="e">
        <f>+Allocators!#REF!</f>
        <v>#REF!</v>
      </c>
    </row>
    <row r="536" spans="1:19" hidden="1">
      <c r="A536" s="337"/>
      <c r="B536" s="323" t="e">
        <f>+Allocators!#REF!</f>
        <v>#REF!</v>
      </c>
      <c r="C536" s="320" t="e">
        <f>+Allocators!#REF!</f>
        <v>#REF!</v>
      </c>
      <c r="D536" s="320" t="e">
        <f>+Allocators!#REF!</f>
        <v>#REF!</v>
      </c>
      <c r="E536" s="320" t="e">
        <f>+Allocators!#REF!</f>
        <v>#REF!</v>
      </c>
      <c r="F536" s="320" t="e">
        <f>+Allocators!#REF!</f>
        <v>#REF!</v>
      </c>
      <c r="G536" s="320" t="e">
        <f>+Allocators!#REF!</f>
        <v>#REF!</v>
      </c>
      <c r="H536" s="320" t="e">
        <f>+Allocators!#REF!</f>
        <v>#REF!</v>
      </c>
      <c r="I536" s="320" t="e">
        <f>+Allocators!#REF!</f>
        <v>#REF!</v>
      </c>
      <c r="J536" s="320" t="e">
        <f>+Allocators!#REF!</f>
        <v>#REF!</v>
      </c>
      <c r="K536" s="320" t="e">
        <f>+Allocators!#REF!</f>
        <v>#REF!</v>
      </c>
      <c r="L536" s="320" t="e">
        <f>+Allocators!#REF!</f>
        <v>#REF!</v>
      </c>
      <c r="M536" s="320" t="e">
        <f>+Allocators!#REF!</f>
        <v>#REF!</v>
      </c>
      <c r="N536" s="320" t="e">
        <f>+Allocators!#REF!</f>
        <v>#REF!</v>
      </c>
      <c r="O536" s="320" t="e">
        <f>+Allocators!#REF!</f>
        <v>#REF!</v>
      </c>
      <c r="P536" s="320" t="e">
        <f>+Allocators!#REF!</f>
        <v>#REF!</v>
      </c>
      <c r="Q536" s="320" t="e">
        <f>+Allocators!#REF!</f>
        <v>#REF!</v>
      </c>
      <c r="R536" s="320" t="e">
        <f>+Allocators!#REF!</f>
        <v>#REF!</v>
      </c>
      <c r="S536" s="320" t="e">
        <f>+Allocators!#REF!</f>
        <v>#REF!</v>
      </c>
    </row>
    <row r="537" spans="1:19" hidden="1">
      <c r="A537" s="337"/>
      <c r="B537" s="323"/>
      <c r="C537" s="320"/>
      <c r="D537" s="320"/>
      <c r="E537" s="320"/>
      <c r="F537" s="320"/>
      <c r="G537" s="320"/>
      <c r="H537" s="320"/>
      <c r="I537" s="320"/>
      <c r="J537" s="320"/>
      <c r="K537" s="320"/>
      <c r="L537" s="320"/>
      <c r="M537" s="320"/>
      <c r="N537" s="320"/>
      <c r="O537" s="320"/>
      <c r="P537" s="320"/>
      <c r="Q537" s="320"/>
      <c r="R537" s="320"/>
      <c r="S537" s="320"/>
    </row>
    <row r="538" spans="1:19" hidden="1">
      <c r="A538" s="337"/>
      <c r="B538" s="323"/>
      <c r="C538" s="320"/>
      <c r="D538" s="320"/>
      <c r="E538" s="320"/>
      <c r="F538" s="320"/>
      <c r="G538" s="320"/>
      <c r="H538" s="320"/>
      <c r="I538" s="320"/>
      <c r="J538" s="320"/>
      <c r="K538" s="320"/>
      <c r="L538" s="320"/>
      <c r="M538" s="320"/>
      <c r="N538" s="320"/>
      <c r="O538" s="320"/>
      <c r="P538" s="320"/>
      <c r="Q538" s="320"/>
      <c r="R538" s="320"/>
      <c r="S538" s="320"/>
    </row>
    <row r="539" spans="1:19" hidden="1">
      <c r="A539" s="337"/>
      <c r="B539" s="323"/>
      <c r="C539" s="320"/>
      <c r="D539" s="320"/>
      <c r="E539" s="320"/>
      <c r="F539" s="320"/>
      <c r="G539" s="320"/>
      <c r="H539" s="320"/>
      <c r="I539" s="320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</row>
    <row r="540" spans="1:19" hidden="1">
      <c r="A540" s="337"/>
      <c r="B540" s="323"/>
      <c r="C540" s="320"/>
      <c r="D540" s="320"/>
      <c r="E540" s="320"/>
      <c r="F540" s="320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/>
      <c r="R540" s="320"/>
      <c r="S540" s="320"/>
    </row>
    <row r="541" spans="1:19" hidden="1">
      <c r="A541" s="337"/>
      <c r="B541" s="323"/>
      <c r="C541" s="320"/>
      <c r="D541" s="320"/>
      <c r="E541" s="320"/>
      <c r="F541" s="320"/>
      <c r="G541" s="320"/>
      <c r="H541" s="320"/>
      <c r="I541" s="320"/>
      <c r="J541" s="320"/>
      <c r="K541" s="320"/>
      <c r="L541" s="320"/>
      <c r="M541" s="320"/>
      <c r="N541" s="320"/>
      <c r="O541" s="320"/>
      <c r="P541" s="320"/>
      <c r="Q541" s="320"/>
      <c r="R541" s="320"/>
      <c r="S541" s="320"/>
    </row>
    <row r="542" spans="1:19" hidden="1">
      <c r="A542" s="337"/>
      <c r="B542" s="323"/>
      <c r="C542" s="320"/>
      <c r="D542" s="320"/>
      <c r="E542" s="320"/>
      <c r="F542" s="320"/>
      <c r="G542" s="320"/>
      <c r="H542" s="320"/>
      <c r="I542" s="320"/>
      <c r="J542" s="320"/>
      <c r="K542" s="320"/>
      <c r="L542" s="320"/>
      <c r="M542" s="320"/>
      <c r="N542" s="320"/>
      <c r="O542" s="320"/>
      <c r="P542" s="320"/>
      <c r="Q542" s="320"/>
      <c r="R542" s="320"/>
      <c r="S542" s="320"/>
    </row>
    <row r="543" spans="1:19" hidden="1">
      <c r="A543" s="337"/>
      <c r="B543" s="323"/>
      <c r="C543" s="320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320"/>
      <c r="O543" s="320"/>
      <c r="P543" s="320"/>
      <c r="Q543" s="320"/>
      <c r="R543" s="320"/>
      <c r="S543" s="320"/>
    </row>
    <row r="544" spans="1:19" hidden="1">
      <c r="A544" s="337"/>
      <c r="B544" s="323"/>
      <c r="C544" s="320"/>
      <c r="D544" s="320"/>
      <c r="E544" s="320"/>
      <c r="F544" s="320"/>
      <c r="G544" s="320"/>
      <c r="H544" s="320"/>
      <c r="I544" s="320"/>
      <c r="J544" s="320"/>
      <c r="K544" s="320"/>
      <c r="L544" s="320"/>
      <c r="M544" s="320"/>
      <c r="N544" s="320"/>
      <c r="O544" s="320"/>
      <c r="P544" s="320"/>
      <c r="Q544" s="320"/>
      <c r="R544" s="320"/>
      <c r="S544" s="320"/>
    </row>
    <row r="545" spans="1:19" hidden="1">
      <c r="A545" s="337"/>
      <c r="B545" s="323"/>
      <c r="C545" s="320"/>
      <c r="D545" s="320"/>
      <c r="E545" s="320"/>
      <c r="F545" s="320"/>
      <c r="G545" s="320"/>
      <c r="H545" s="320"/>
      <c r="I545" s="320"/>
      <c r="J545" s="320"/>
      <c r="K545" s="320"/>
      <c r="L545" s="320"/>
      <c r="M545" s="320"/>
      <c r="N545" s="320"/>
      <c r="O545" s="320"/>
      <c r="P545" s="320"/>
      <c r="Q545" s="320"/>
      <c r="R545" s="320"/>
      <c r="S545" s="320"/>
    </row>
    <row r="546" spans="1:19" hidden="1">
      <c r="A546" s="337"/>
      <c r="B546" s="323"/>
      <c r="C546" s="320"/>
      <c r="D546" s="320"/>
      <c r="E546" s="320"/>
      <c r="F546" s="320"/>
      <c r="G546" s="320"/>
      <c r="H546" s="320"/>
      <c r="I546" s="320"/>
      <c r="J546" s="320"/>
      <c r="K546" s="320"/>
      <c r="L546" s="320"/>
      <c r="M546" s="320"/>
      <c r="N546" s="320"/>
      <c r="O546" s="320"/>
      <c r="P546" s="320"/>
      <c r="Q546" s="320"/>
      <c r="R546" s="320"/>
      <c r="S546" s="320"/>
    </row>
    <row r="547" spans="1:19" hidden="1">
      <c r="A547" s="337"/>
      <c r="B547" s="323"/>
      <c r="C547" s="320"/>
      <c r="D547" s="320"/>
      <c r="E547" s="320"/>
      <c r="F547" s="320"/>
      <c r="G547" s="320"/>
      <c r="H547" s="320"/>
      <c r="I547" s="320"/>
      <c r="J547" s="320"/>
      <c r="K547" s="320"/>
      <c r="L547" s="320"/>
      <c r="M547" s="320"/>
      <c r="N547" s="320"/>
      <c r="O547" s="320"/>
      <c r="P547" s="320"/>
      <c r="Q547" s="320"/>
      <c r="R547" s="320"/>
      <c r="S547" s="320"/>
    </row>
    <row r="548" spans="1:19" hidden="1">
      <c r="A548" s="337"/>
      <c r="B548" s="323">
        <f>+Allocators!D$165</f>
        <v>1</v>
      </c>
      <c r="C548" s="320">
        <f>+Allocators!E$165</f>
        <v>1.0530363191260378E-4</v>
      </c>
      <c r="D548" s="320">
        <f>+Allocators!F$165</f>
        <v>0.49774998019518851</v>
      </c>
      <c r="E548" s="320">
        <f>+Allocators!G$165</f>
        <v>5.7105483324348715E-3</v>
      </c>
      <c r="F548" s="320">
        <f>+Allocators!H$165</f>
        <v>1.1892547787561033E-3</v>
      </c>
      <c r="G548" s="320">
        <f>+Allocators!I$165</f>
        <v>7.2689454759047895E-2</v>
      </c>
      <c r="H548" s="320">
        <f>+Allocators!J$165</f>
        <v>0.13294631833384535</v>
      </c>
      <c r="I548" s="320">
        <f>+Allocators!K$165</f>
        <v>8.7179814163241883E-3</v>
      </c>
      <c r="J548" s="320">
        <f>+Allocators!L$165</f>
        <v>0</v>
      </c>
      <c r="K548" s="320">
        <f>+Allocators!M$165</f>
        <v>-1.7357709674988554E-2</v>
      </c>
      <c r="L548" s="320">
        <f>+Allocators!N$165</f>
        <v>0.13120735927473814</v>
      </c>
      <c r="M548" s="320">
        <f>+Allocators!O$165</f>
        <v>0.16241781003224803</v>
      </c>
      <c r="N548" s="320">
        <f>+Allocators!P$165</f>
        <v>0</v>
      </c>
      <c r="O548" s="320">
        <f>+Allocators!Q$165</f>
        <v>0</v>
      </c>
      <c r="P548" s="320">
        <f>+Allocators!R$165</f>
        <v>0</v>
      </c>
      <c r="Q548" s="320">
        <f>+Allocators!S$165</f>
        <v>0</v>
      </c>
      <c r="R548" s="320">
        <f>+Allocators!T$165</f>
        <v>4.6236989204928598E-3</v>
      </c>
      <c r="S548" s="320">
        <f>+Allocators!U$165</f>
        <v>0</v>
      </c>
    </row>
    <row r="549" spans="1:19" hidden="1">
      <c r="A549" s="337"/>
      <c r="B549" s="323">
        <f>+Allocators!D$166</f>
        <v>0</v>
      </c>
      <c r="C549" s="320">
        <f>+Allocators!E$166</f>
        <v>0</v>
      </c>
      <c r="D549" s="320">
        <f>+Allocators!F$166</f>
        <v>0</v>
      </c>
      <c r="E549" s="320">
        <f>+Allocators!G$166</f>
        <v>0</v>
      </c>
      <c r="F549" s="320">
        <f>+Allocators!H$166</f>
        <v>0</v>
      </c>
      <c r="G549" s="320">
        <f>+Allocators!I$166</f>
        <v>0</v>
      </c>
      <c r="H549" s="320">
        <f>+Allocators!J$166</f>
        <v>0</v>
      </c>
      <c r="I549" s="320">
        <f>+Allocators!K$166</f>
        <v>0</v>
      </c>
      <c r="J549" s="320">
        <f>+Allocators!L$166</f>
        <v>0</v>
      </c>
      <c r="K549" s="320">
        <f>+Allocators!M$166</f>
        <v>0</v>
      </c>
      <c r="L549" s="320">
        <f>+Allocators!N$166</f>
        <v>0</v>
      </c>
      <c r="M549" s="320">
        <f>+Allocators!O$166</f>
        <v>0</v>
      </c>
      <c r="N549" s="320">
        <f>+Allocators!P$166</f>
        <v>0</v>
      </c>
      <c r="O549" s="320">
        <f>+Allocators!Q$166</f>
        <v>0</v>
      </c>
      <c r="P549" s="320">
        <f>+Allocators!R$166</f>
        <v>0</v>
      </c>
      <c r="Q549" s="320">
        <f>+Allocators!S$166</f>
        <v>0</v>
      </c>
      <c r="R549" s="320">
        <f>+Allocators!T$166</f>
        <v>0</v>
      </c>
      <c r="S549" s="320">
        <f>+Allocators!U$166</f>
        <v>0</v>
      </c>
    </row>
    <row r="550" spans="1:19" hidden="1">
      <c r="A550" s="337"/>
      <c r="B550" s="323">
        <f>+Allocators!D$167</f>
        <v>0</v>
      </c>
      <c r="C550" s="320">
        <f>+Allocators!E$167</f>
        <v>0</v>
      </c>
      <c r="D550" s="320">
        <f>+Allocators!F$167</f>
        <v>0</v>
      </c>
      <c r="E550" s="320">
        <f>+Allocators!G$167</f>
        <v>0</v>
      </c>
      <c r="F550" s="320">
        <f>+Allocators!H$167</f>
        <v>0</v>
      </c>
      <c r="G550" s="320">
        <f>+Allocators!I$167</f>
        <v>0</v>
      </c>
      <c r="H550" s="320">
        <f>+Allocators!J$167</f>
        <v>0</v>
      </c>
      <c r="I550" s="320">
        <f>+Allocators!K$167</f>
        <v>0</v>
      </c>
      <c r="J550" s="320">
        <f>+Allocators!L$167</f>
        <v>0</v>
      </c>
      <c r="K550" s="320">
        <f>+Allocators!M$167</f>
        <v>0</v>
      </c>
      <c r="L550" s="320">
        <f>+Allocators!N$167</f>
        <v>0</v>
      </c>
      <c r="M550" s="320">
        <f>+Allocators!O$167</f>
        <v>0</v>
      </c>
      <c r="N550" s="320">
        <f>+Allocators!P$167</f>
        <v>0</v>
      </c>
      <c r="O550" s="320">
        <f>+Allocators!Q$167</f>
        <v>0</v>
      </c>
      <c r="P550" s="320">
        <f>+Allocators!R$167</f>
        <v>0</v>
      </c>
      <c r="Q550" s="320">
        <f>+Allocators!S$167</f>
        <v>0</v>
      </c>
      <c r="R550" s="320">
        <f>+Allocators!T$167</f>
        <v>0</v>
      </c>
      <c r="S550" s="320">
        <f>+Allocators!U$167</f>
        <v>0</v>
      </c>
    </row>
    <row r="551" spans="1:19" hidden="1">
      <c r="A551" s="337"/>
      <c r="B551" s="323">
        <f>+Allocators!D$168</f>
        <v>0</v>
      </c>
      <c r="C551" s="320">
        <f>+Allocators!E$168</f>
        <v>0</v>
      </c>
      <c r="D551" s="320">
        <f>+Allocators!F$168</f>
        <v>0</v>
      </c>
      <c r="E551" s="320">
        <f>+Allocators!G$168</f>
        <v>0</v>
      </c>
      <c r="F551" s="320">
        <f>+Allocators!H$168</f>
        <v>0</v>
      </c>
      <c r="G551" s="320">
        <f>+Allocators!I$168</f>
        <v>0</v>
      </c>
      <c r="H551" s="320">
        <f>+Allocators!J$168</f>
        <v>0</v>
      </c>
      <c r="I551" s="320">
        <f>+Allocators!K$168</f>
        <v>0</v>
      </c>
      <c r="J551" s="320">
        <f>+Allocators!L$168</f>
        <v>0</v>
      </c>
      <c r="K551" s="320">
        <f>+Allocators!M$168</f>
        <v>0</v>
      </c>
      <c r="L551" s="320">
        <f>+Allocators!N$168</f>
        <v>0</v>
      </c>
      <c r="M551" s="320">
        <f>+Allocators!O$168</f>
        <v>0</v>
      </c>
      <c r="N551" s="320">
        <f>+Allocators!P$168</f>
        <v>0</v>
      </c>
      <c r="O551" s="320">
        <f>+Allocators!Q$168</f>
        <v>0</v>
      </c>
      <c r="P551" s="320">
        <f>+Allocators!R$168</f>
        <v>0</v>
      </c>
      <c r="Q551" s="320">
        <f>+Allocators!S$168</f>
        <v>0</v>
      </c>
      <c r="R551" s="320">
        <f>+Allocators!T$168</f>
        <v>0</v>
      </c>
      <c r="S551" s="320">
        <f>+Allocators!U$168</f>
        <v>0</v>
      </c>
    </row>
    <row r="552" spans="1:19" hidden="1">
      <c r="A552" s="337"/>
      <c r="B552" s="323">
        <f>+Allocators!D$169</f>
        <v>0</v>
      </c>
      <c r="C552" s="320">
        <f>+Allocators!E$169</f>
        <v>0</v>
      </c>
      <c r="D552" s="320">
        <f>+Allocators!F$169</f>
        <v>0</v>
      </c>
      <c r="E552" s="320">
        <f>+Allocators!G$169</f>
        <v>0</v>
      </c>
      <c r="F552" s="320">
        <f>+Allocators!H$169</f>
        <v>0</v>
      </c>
      <c r="G552" s="320">
        <f>+Allocators!I$169</f>
        <v>0</v>
      </c>
      <c r="H552" s="320">
        <f>+Allocators!J$169</f>
        <v>0</v>
      </c>
      <c r="I552" s="320">
        <f>+Allocators!K$169</f>
        <v>0</v>
      </c>
      <c r="J552" s="320">
        <f>+Allocators!L$169</f>
        <v>0</v>
      </c>
      <c r="K552" s="320">
        <f>+Allocators!M$169</f>
        <v>0</v>
      </c>
      <c r="L552" s="320">
        <f>+Allocators!N$169</f>
        <v>0</v>
      </c>
      <c r="M552" s="320">
        <f>+Allocators!O$169</f>
        <v>0</v>
      </c>
      <c r="N552" s="320">
        <f>+Allocators!P$169</f>
        <v>0</v>
      </c>
      <c r="O552" s="320">
        <f>+Allocators!Q$169</f>
        <v>0</v>
      </c>
      <c r="P552" s="320">
        <f>+Allocators!R$169</f>
        <v>0</v>
      </c>
      <c r="Q552" s="320">
        <f>+Allocators!S$169</f>
        <v>0</v>
      </c>
      <c r="R552" s="320">
        <f>+Allocators!T$169</f>
        <v>0</v>
      </c>
      <c r="S552" s="320">
        <f>+Allocators!U$169</f>
        <v>0</v>
      </c>
    </row>
    <row r="553" spans="1:19" hidden="1">
      <c r="A553" s="337"/>
      <c r="B553" s="323">
        <f>+Allocators!D$170</f>
        <v>0</v>
      </c>
      <c r="C553" s="320">
        <f>+Allocators!E$170</f>
        <v>0</v>
      </c>
      <c r="D553" s="320">
        <f>+Allocators!F$170</f>
        <v>0</v>
      </c>
      <c r="E553" s="320">
        <f>+Allocators!G$170</f>
        <v>0</v>
      </c>
      <c r="F553" s="320">
        <f>+Allocators!H$170</f>
        <v>0</v>
      </c>
      <c r="G553" s="320">
        <f>+Allocators!I$170</f>
        <v>0</v>
      </c>
      <c r="H553" s="320">
        <f>+Allocators!J$170</f>
        <v>0</v>
      </c>
      <c r="I553" s="320">
        <f>+Allocators!K$170</f>
        <v>0</v>
      </c>
      <c r="J553" s="320">
        <f>+Allocators!L$170</f>
        <v>0</v>
      </c>
      <c r="K553" s="320">
        <f>+Allocators!M$170</f>
        <v>0</v>
      </c>
      <c r="L553" s="320">
        <f>+Allocators!N$170</f>
        <v>0</v>
      </c>
      <c r="M553" s="320">
        <f>+Allocators!O$170</f>
        <v>0</v>
      </c>
      <c r="N553" s="320">
        <f>+Allocators!P$170</f>
        <v>0</v>
      </c>
      <c r="O553" s="320">
        <f>+Allocators!Q$170</f>
        <v>0</v>
      </c>
      <c r="P553" s="320">
        <f>+Allocators!R$170</f>
        <v>0</v>
      </c>
      <c r="Q553" s="320">
        <f>+Allocators!S$170</f>
        <v>0</v>
      </c>
      <c r="R553" s="320">
        <f>+Allocators!T$170</f>
        <v>0</v>
      </c>
      <c r="S553" s="320">
        <f>+Allocators!U$170</f>
        <v>0</v>
      </c>
    </row>
    <row r="554" spans="1:19" hidden="1">
      <c r="A554" s="337"/>
      <c r="B554" s="323">
        <f>+Allocators!D$171</f>
        <v>0</v>
      </c>
      <c r="C554" s="320">
        <f>+Allocators!E$171</f>
        <v>0</v>
      </c>
      <c r="D554" s="320">
        <f>+Allocators!F$171</f>
        <v>0</v>
      </c>
      <c r="E554" s="320">
        <f>+Allocators!G$171</f>
        <v>0</v>
      </c>
      <c r="F554" s="320">
        <f>+Allocators!H$171</f>
        <v>0</v>
      </c>
      <c r="G554" s="320">
        <f>+Allocators!I$171</f>
        <v>0</v>
      </c>
      <c r="H554" s="320">
        <f>+Allocators!J$171</f>
        <v>0</v>
      </c>
      <c r="I554" s="320">
        <f>+Allocators!K$171</f>
        <v>0</v>
      </c>
      <c r="J554" s="320">
        <f>+Allocators!L$171</f>
        <v>0</v>
      </c>
      <c r="K554" s="320">
        <f>+Allocators!M$171</f>
        <v>0</v>
      </c>
      <c r="L554" s="320">
        <f>+Allocators!N$171</f>
        <v>0</v>
      </c>
      <c r="M554" s="320">
        <f>+Allocators!O$171</f>
        <v>0</v>
      </c>
      <c r="N554" s="320">
        <f>+Allocators!P$171</f>
        <v>0</v>
      </c>
      <c r="O554" s="320">
        <f>+Allocators!Q$171</f>
        <v>0</v>
      </c>
      <c r="P554" s="320">
        <f>+Allocators!R$171</f>
        <v>0</v>
      </c>
      <c r="Q554" s="320">
        <f>+Allocators!S$171</f>
        <v>0</v>
      </c>
      <c r="R554" s="320">
        <f>+Allocators!T$171</f>
        <v>0</v>
      </c>
      <c r="S554" s="320">
        <f>+Allocators!U$171</f>
        <v>0</v>
      </c>
    </row>
    <row r="555" spans="1:19" ht="13" hidden="1" thickBot="1">
      <c r="A555" s="337"/>
      <c r="B555" s="324">
        <f>+Allocators!D$172</f>
        <v>1</v>
      </c>
      <c r="C555" s="325">
        <f>+Allocators!E$172</f>
        <v>1.0530363191260378E-4</v>
      </c>
      <c r="D555" s="325">
        <f>+Allocators!F$172</f>
        <v>0.49774998019518851</v>
      </c>
      <c r="E555" s="325">
        <f>+Allocators!G$172</f>
        <v>5.7105483324348715E-3</v>
      </c>
      <c r="F555" s="325">
        <f>+Allocators!H$172</f>
        <v>1.1892547787561033E-3</v>
      </c>
      <c r="G555" s="325">
        <f>+Allocators!I$172</f>
        <v>7.2689454759047895E-2</v>
      </c>
      <c r="H555" s="325">
        <f>+Allocators!J$172</f>
        <v>0.13294631833384535</v>
      </c>
      <c r="I555" s="325">
        <f>+Allocators!K$172</f>
        <v>8.7179814163241883E-3</v>
      </c>
      <c r="J555" s="325">
        <f>+Allocators!L$172</f>
        <v>0</v>
      </c>
      <c r="K555" s="325">
        <f>+Allocators!M$172</f>
        <v>-1.7357709674988554E-2</v>
      </c>
      <c r="L555" s="325">
        <f>+Allocators!N$172</f>
        <v>0.13120735927473814</v>
      </c>
      <c r="M555" s="325">
        <f>+Allocators!O$172</f>
        <v>0.16241781003224803</v>
      </c>
      <c r="N555" s="325">
        <f>+Allocators!P$172</f>
        <v>0</v>
      </c>
      <c r="O555" s="325">
        <f>+Allocators!Q$172</f>
        <v>0</v>
      </c>
      <c r="P555" s="325">
        <f>+Allocators!R$172</f>
        <v>0</v>
      </c>
      <c r="Q555" s="325">
        <f>+Allocators!S$172</f>
        <v>0</v>
      </c>
      <c r="R555" s="325">
        <f>+Allocators!T$172</f>
        <v>4.6236989204928598E-3</v>
      </c>
      <c r="S555" s="325">
        <f>+Allocators!U$172</f>
        <v>0</v>
      </c>
    </row>
  </sheetData>
  <mergeCells count="1">
    <mergeCell ref="A529:A555"/>
  </mergeCells>
  <phoneticPr fontId="0" type="noConversion"/>
  <printOptions horizontalCentered="1"/>
  <pageMargins left="0.5" right="0.5" top="1.25" bottom="0.6" header="0.5" footer="0.25"/>
  <pageSetup scale="53" firstPageNumber="7" fitToHeight="10" orientation="landscape" r:id="rId1"/>
  <headerFooter alignWithMargins="0">
    <oddHeader>&amp;C&amp;"Arial,Bold"&amp;11KENTUCKY POWER COMPANY
COST-OF-SERVICE STUDY
TWELVE MONTHS ENDING
MAY 31, 2025</oddHeader>
  </headerFooter>
  <rowBreaks count="6" manualBreakCount="6">
    <brk id="88" max="18" man="1"/>
    <brk id="169" max="18" man="1"/>
    <brk id="250" max="18" man="1"/>
    <brk id="331" max="18" man="1"/>
    <brk id="412" max="18" man="1"/>
    <brk id="49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47"/>
  <sheetViews>
    <sheetView topLeftCell="A257" zoomScaleNormal="100" workbookViewId="0">
      <selection activeCell="C274" sqref="C274"/>
    </sheetView>
  </sheetViews>
  <sheetFormatPr defaultColWidth="9.1796875" defaultRowHeight="11.5"/>
  <cols>
    <col min="1" max="1" width="25.1796875" style="2" customWidth="1"/>
    <col min="2" max="2" width="14.7265625" style="2" customWidth="1"/>
    <col min="3" max="3" width="16.453125" style="4" customWidth="1"/>
    <col min="4" max="4" width="15.6328125" style="2" bestFit="1" customWidth="1"/>
    <col min="5" max="7" width="14.453125" style="2" customWidth="1"/>
    <col min="8" max="8" width="14.54296875" style="2" customWidth="1"/>
    <col min="9" max="11" width="14.453125" style="2" customWidth="1"/>
    <col min="12" max="12" width="15.6328125" style="2" bestFit="1" customWidth="1"/>
    <col min="13" max="21" width="14.453125" style="2" customWidth="1"/>
    <col min="22" max="22" width="12.26953125" style="2" bestFit="1" customWidth="1"/>
    <col min="23" max="16384" width="9.1796875" style="2"/>
  </cols>
  <sheetData>
    <row r="1" spans="1:21" ht="30" customHeight="1" thickBot="1">
      <c r="A1" s="326" t="s">
        <v>600</v>
      </c>
      <c r="B1" s="318" t="s">
        <v>26</v>
      </c>
      <c r="C1" s="327"/>
      <c r="D1" s="328" t="s">
        <v>3</v>
      </c>
      <c r="E1" s="328" t="s">
        <v>21</v>
      </c>
      <c r="F1" s="329" t="s">
        <v>606</v>
      </c>
      <c r="G1" s="329" t="s">
        <v>607</v>
      </c>
      <c r="H1" s="329" t="s">
        <v>608</v>
      </c>
      <c r="I1" s="329" t="s">
        <v>24</v>
      </c>
      <c r="J1" s="329" t="s">
        <v>25</v>
      </c>
      <c r="K1" s="329" t="s">
        <v>27</v>
      </c>
      <c r="L1" s="329" t="s">
        <v>185</v>
      </c>
      <c r="M1" s="329" t="s">
        <v>427</v>
      </c>
      <c r="N1" s="329" t="s">
        <v>428</v>
      </c>
      <c r="O1" s="329" t="s">
        <v>429</v>
      </c>
      <c r="P1" s="329" t="s">
        <v>430</v>
      </c>
      <c r="Q1" s="329" t="s">
        <v>431</v>
      </c>
      <c r="R1" s="329" t="s">
        <v>432</v>
      </c>
      <c r="S1" s="329" t="s">
        <v>186</v>
      </c>
      <c r="T1" s="329" t="s">
        <v>5</v>
      </c>
      <c r="U1" s="329" t="s">
        <v>6</v>
      </c>
    </row>
    <row r="2" spans="1:21"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 ht="30" customHeight="1">
      <c r="A3" s="71" t="s">
        <v>28</v>
      </c>
      <c r="F3" s="93"/>
      <c r="G3" s="5"/>
      <c r="H3" s="5"/>
      <c r="I3" s="93"/>
      <c r="J3" s="5"/>
      <c r="K3" s="5"/>
      <c r="L3" s="93"/>
      <c r="M3" s="92"/>
      <c r="N3" s="5"/>
      <c r="O3" s="5"/>
      <c r="P3" s="5"/>
      <c r="Q3" s="5"/>
      <c r="R3" s="5"/>
      <c r="S3" s="5"/>
      <c r="T3" s="5"/>
      <c r="U3" s="5"/>
    </row>
    <row r="4" spans="1:21" ht="12.5">
      <c r="A4" s="72" t="s">
        <v>533</v>
      </c>
      <c r="B4" s="3"/>
      <c r="C4" s="68" t="s">
        <v>535</v>
      </c>
      <c r="D4" s="330">
        <f>SUM(E4:U4)</f>
        <v>944768.15150219644</v>
      </c>
      <c r="E4" s="330">
        <v>463260.37140410999</v>
      </c>
      <c r="F4" s="330">
        <v>117186.86062666691</v>
      </c>
      <c r="G4" s="330">
        <v>1370.0926453154623</v>
      </c>
      <c r="H4" s="330">
        <v>33.752927111266708</v>
      </c>
      <c r="I4" s="330">
        <v>49032.452731524718</v>
      </c>
      <c r="J4" s="330">
        <v>13964.201831856233</v>
      </c>
      <c r="K4" s="330">
        <v>1105.0639150130628</v>
      </c>
      <c r="L4" s="330">
        <v>233.25950781334311</v>
      </c>
      <c r="M4" s="330">
        <v>2945.3943168610617</v>
      </c>
      <c r="N4" s="330">
        <v>32109.965235431464</v>
      </c>
      <c r="O4" s="330">
        <v>214450.83752240264</v>
      </c>
      <c r="P4" s="330">
        <v>33643.284229813027</v>
      </c>
      <c r="Q4" s="330">
        <v>13308.741150201182</v>
      </c>
      <c r="R4" s="330">
        <v>321.27787684068511</v>
      </c>
      <c r="S4" s="330">
        <v>232.03523456660335</v>
      </c>
      <c r="T4" s="330">
        <v>1258.141341417625</v>
      </c>
      <c r="U4" s="330">
        <v>312.41900525116347</v>
      </c>
    </row>
    <row r="5" spans="1:21">
      <c r="A5" s="2" t="s">
        <v>29</v>
      </c>
      <c r="B5" s="2" t="s">
        <v>30</v>
      </c>
      <c r="D5" s="7">
        <f t="shared" ref="D5:D11" si="0">SUM(E5:U5)</f>
        <v>1.0000000000000002</v>
      </c>
      <c r="E5" s="7">
        <f t="shared" ref="E5:R5" si="1">E4/$D4</f>
        <v>0.49034291711412858</v>
      </c>
      <c r="F5" s="7">
        <f t="shared" si="1"/>
        <v>0.12403769161813713</v>
      </c>
      <c r="G5" s="7">
        <f t="shared" si="1"/>
        <v>1.4501892799169754E-3</v>
      </c>
      <c r="H5" s="7">
        <f t="shared" si="1"/>
        <v>3.5726148322844088E-5</v>
      </c>
      <c r="I5" s="7">
        <f t="shared" si="1"/>
        <v>5.189892636999071E-2</v>
      </c>
      <c r="J5" s="7">
        <f t="shared" si="1"/>
        <v>1.4780559452234847E-2</v>
      </c>
      <c r="K5" s="7">
        <f t="shared" si="1"/>
        <v>1.1696667730130333E-3</v>
      </c>
      <c r="L5" s="7">
        <f>L4/$D4</f>
        <v>2.4689603205025143E-4</v>
      </c>
      <c r="M5" s="7">
        <f>M4/$D4</f>
        <v>3.1175842582943105E-3</v>
      </c>
      <c r="N5" s="7">
        <f t="shared" si="1"/>
        <v>3.3987137674334283E-2</v>
      </c>
      <c r="O5" s="7">
        <f t="shared" si="1"/>
        <v>0.22698779291133214</v>
      </c>
      <c r="P5" s="7">
        <f t="shared" si="1"/>
        <v>3.561009563702975E-2</v>
      </c>
      <c r="Q5" s="7">
        <f>Q4/$D4</f>
        <v>1.4086780051846657E-2</v>
      </c>
      <c r="R5" s="7">
        <f t="shared" si="1"/>
        <v>3.400600203656825E-4</v>
      </c>
      <c r="S5" s="7">
        <f>S4/$D4</f>
        <v>2.4560018687935618E-4</v>
      </c>
      <c r="T5" s="7">
        <f>T4/$D4</f>
        <v>1.3316932195662609E-3</v>
      </c>
      <c r="U5" s="7">
        <f>U4/$D4</f>
        <v>3.3068325255716151E-4</v>
      </c>
    </row>
    <row r="6" spans="1:21">
      <c r="A6" s="2" t="str">
        <f t="shared" ref="A6:A12" si="2">A5</f>
        <v>PROD_DEMAND</v>
      </c>
      <c r="B6" s="2" t="s">
        <v>34</v>
      </c>
      <c r="D6" s="7">
        <f t="shared" si="0"/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</row>
    <row r="7" spans="1:21">
      <c r="A7" s="2" t="str">
        <f t="shared" si="2"/>
        <v>PROD_DEMAND</v>
      </c>
      <c r="B7" s="2" t="s">
        <v>36</v>
      </c>
      <c r="D7" s="7">
        <f t="shared" si="0"/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</row>
    <row r="8" spans="1:21">
      <c r="A8" s="2" t="str">
        <f t="shared" si="2"/>
        <v>PROD_DEMAND</v>
      </c>
      <c r="B8" s="2" t="s">
        <v>38</v>
      </c>
      <c r="D8" s="7">
        <f t="shared" si="0"/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</row>
    <row r="9" spans="1:21">
      <c r="A9" s="2" t="str">
        <f t="shared" si="2"/>
        <v>PROD_DEMAND</v>
      </c>
      <c r="B9" s="2" t="s">
        <v>40</v>
      </c>
      <c r="D9" s="7">
        <f t="shared" si="0"/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</row>
    <row r="10" spans="1:21">
      <c r="A10" s="2" t="str">
        <f t="shared" si="2"/>
        <v>PROD_DEMAND</v>
      </c>
      <c r="B10" s="2" t="s">
        <v>32</v>
      </c>
      <c r="D10" s="7">
        <f t="shared" si="0"/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</row>
    <row r="11" spans="1:21">
      <c r="A11" s="2" t="str">
        <f t="shared" si="2"/>
        <v>PROD_DEMAND</v>
      </c>
      <c r="B11" s="2" t="s">
        <v>42</v>
      </c>
      <c r="D11" s="7">
        <f t="shared" si="0"/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</row>
    <row r="12" spans="1:21">
      <c r="A12" s="2" t="str">
        <f t="shared" si="2"/>
        <v>PROD_DEMAND</v>
      </c>
      <c r="B12" s="2" t="s">
        <v>83</v>
      </c>
      <c r="D12" s="7">
        <f>SUM(D5:D11)</f>
        <v>1.0000000000000002</v>
      </c>
      <c r="E12" s="7">
        <f t="shared" ref="E12:U12" si="3">SUM(E5:E11)</f>
        <v>0.49034291711412858</v>
      </c>
      <c r="F12" s="7">
        <f t="shared" si="3"/>
        <v>0.12403769161813713</v>
      </c>
      <c r="G12" s="7">
        <f t="shared" si="3"/>
        <v>1.4501892799169754E-3</v>
      </c>
      <c r="H12" s="7">
        <f t="shared" si="3"/>
        <v>3.5726148322844088E-5</v>
      </c>
      <c r="I12" s="7">
        <f t="shared" si="3"/>
        <v>5.189892636999071E-2</v>
      </c>
      <c r="J12" s="7">
        <f t="shared" si="3"/>
        <v>1.4780559452234847E-2</v>
      </c>
      <c r="K12" s="7">
        <f t="shared" si="3"/>
        <v>1.1696667730130333E-3</v>
      </c>
      <c r="L12" s="7">
        <f>SUM(L5:L11)</f>
        <v>2.4689603205025143E-4</v>
      </c>
      <c r="M12" s="7">
        <f>SUM(M5:M11)</f>
        <v>3.1175842582943105E-3</v>
      </c>
      <c r="N12" s="7">
        <f t="shared" si="3"/>
        <v>3.3987137674334283E-2</v>
      </c>
      <c r="O12" s="7">
        <f t="shared" si="3"/>
        <v>0.22698779291133214</v>
      </c>
      <c r="P12" s="7">
        <f t="shared" si="3"/>
        <v>3.561009563702975E-2</v>
      </c>
      <c r="Q12" s="7">
        <f t="shared" si="3"/>
        <v>1.4086780051846657E-2</v>
      </c>
      <c r="R12" s="7">
        <f t="shared" si="3"/>
        <v>3.400600203656825E-4</v>
      </c>
      <c r="S12" s="7">
        <f t="shared" si="3"/>
        <v>2.4560018687935618E-4</v>
      </c>
      <c r="T12" s="7">
        <f t="shared" si="3"/>
        <v>1.3316932195662609E-3</v>
      </c>
      <c r="U12" s="7">
        <f t="shared" si="3"/>
        <v>3.3068325255716151E-4</v>
      </c>
    </row>
    <row r="13" spans="1:21">
      <c r="A13" s="3"/>
      <c r="B13" s="3"/>
      <c r="C13" s="6"/>
      <c r="D13" s="5"/>
    </row>
    <row r="14" spans="1:21">
      <c r="A14" s="72" t="s">
        <v>13</v>
      </c>
      <c r="B14" s="3"/>
      <c r="C14" s="6"/>
      <c r="D14" s="330">
        <f>SUM(E14:U14)</f>
        <v>5721281489.7845373</v>
      </c>
      <c r="E14" s="330">
        <v>2079871651.7249806</v>
      </c>
      <c r="F14" s="330">
        <v>671312179.425964</v>
      </c>
      <c r="G14" s="330">
        <v>7685250.8171963282</v>
      </c>
      <c r="H14" s="330">
        <v>194782.20602911201</v>
      </c>
      <c r="I14" s="330">
        <v>324859845.32257259</v>
      </c>
      <c r="J14" s="330">
        <v>90678093.723342195</v>
      </c>
      <c r="K14" s="330">
        <v>7179053.427952162</v>
      </c>
      <c r="L14" s="330">
        <v>1471673.1080850384</v>
      </c>
      <c r="M14" s="330">
        <v>21646894.282533828</v>
      </c>
      <c r="N14" s="330">
        <v>258697904.87384</v>
      </c>
      <c r="O14" s="330">
        <v>1828873141.3525321</v>
      </c>
      <c r="P14" s="330">
        <v>293094599.86568356</v>
      </c>
      <c r="Q14" s="330">
        <v>88116889.663978368</v>
      </c>
      <c r="R14" s="330">
        <v>2071058.1202979833</v>
      </c>
      <c r="S14" s="330">
        <v>2023256.1472347337</v>
      </c>
      <c r="T14" s="330">
        <v>34814401.384465352</v>
      </c>
      <c r="U14" s="330">
        <v>8690814.3378485367</v>
      </c>
    </row>
    <row r="15" spans="1:21">
      <c r="A15" s="2" t="s">
        <v>31</v>
      </c>
      <c r="B15" s="2" t="str">
        <f>$B$5</f>
        <v>PRODUCTION</v>
      </c>
      <c r="C15" s="6"/>
      <c r="D15" s="7">
        <f t="shared" ref="D15:D21" si="4">SUM(E15:U15)</f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</row>
    <row r="16" spans="1:21">
      <c r="A16" s="2" t="str">
        <f t="shared" ref="A16:A22" si="5">A15</f>
        <v>PROD_ENERGY</v>
      </c>
      <c r="B16" s="2" t="str">
        <f>$B$6</f>
        <v>BULKTRAN</v>
      </c>
      <c r="C16" s="6"/>
      <c r="D16" s="7">
        <f t="shared" si="4"/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</row>
    <row r="17" spans="1:21">
      <c r="A17" s="2" t="str">
        <f t="shared" si="5"/>
        <v>PROD_ENERGY</v>
      </c>
      <c r="B17" s="2" t="str">
        <f>$B$7</f>
        <v>SUBTRAN</v>
      </c>
      <c r="C17" s="6"/>
      <c r="D17" s="7">
        <f t="shared" si="4"/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</row>
    <row r="18" spans="1:21">
      <c r="A18" s="2" t="str">
        <f t="shared" si="5"/>
        <v>PROD_ENERGY</v>
      </c>
      <c r="B18" s="2" t="str">
        <f>$B$8</f>
        <v>DISTPRI</v>
      </c>
      <c r="C18" s="6"/>
      <c r="D18" s="7">
        <f t="shared" si="4"/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</row>
    <row r="19" spans="1:21">
      <c r="A19" s="2" t="str">
        <f t="shared" si="5"/>
        <v>PROD_ENERGY</v>
      </c>
      <c r="B19" s="2" t="str">
        <f>$B$9</f>
        <v>DISTSEC</v>
      </c>
      <c r="C19" s="6"/>
      <c r="D19" s="7">
        <f t="shared" si="4"/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</row>
    <row r="20" spans="1:21">
      <c r="A20" s="2" t="str">
        <f t="shared" si="5"/>
        <v>PROD_ENERGY</v>
      </c>
      <c r="B20" s="2" t="str">
        <f>$B$10</f>
        <v>ENERGY</v>
      </c>
      <c r="D20" s="7">
        <f t="shared" si="4"/>
        <v>0.99999999999999978</v>
      </c>
      <c r="E20" s="7">
        <f t="shared" ref="E20:U20" si="6">E14/$D14</f>
        <v>0.3635324805183302</v>
      </c>
      <c r="F20" s="7">
        <f t="shared" si="6"/>
        <v>0.11733598156717255</v>
      </c>
      <c r="G20" s="7">
        <f t="shared" si="6"/>
        <v>1.3432743749662549E-3</v>
      </c>
      <c r="H20" s="7">
        <f>H14/$D14</f>
        <v>3.4045205847133992E-5</v>
      </c>
      <c r="I20" s="7">
        <f t="shared" si="6"/>
        <v>5.678095823507659E-2</v>
      </c>
      <c r="J20" s="7">
        <f t="shared" si="6"/>
        <v>1.5849262771854479E-2</v>
      </c>
      <c r="K20" s="7">
        <f t="shared" si="6"/>
        <v>1.2547981498149507E-3</v>
      </c>
      <c r="L20" s="7">
        <f>L14/$D14</f>
        <v>2.5722787992737994E-4</v>
      </c>
      <c r="M20" s="7">
        <f>M14/$D14</f>
        <v>3.7835744179315054E-3</v>
      </c>
      <c r="N20" s="7">
        <f>N14/$D14</f>
        <v>4.5216776230246718E-2</v>
      </c>
      <c r="O20" s="7">
        <f>O14/$D14</f>
        <v>0.31966145078126673</v>
      </c>
      <c r="P20" s="7">
        <f>P14/$D14</f>
        <v>5.1228837523378257E-2</v>
      </c>
      <c r="Q20" s="7">
        <f t="shared" si="6"/>
        <v>1.5401600117266183E-2</v>
      </c>
      <c r="R20" s="7">
        <f t="shared" si="6"/>
        <v>3.6199199847025514E-4</v>
      </c>
      <c r="S20" s="7">
        <f>S14/$D14</f>
        <v>3.5363688202499704E-4</v>
      </c>
      <c r="T20" s="7">
        <f>T14/$D14</f>
        <v>6.0850705295006306E-3</v>
      </c>
      <c r="U20" s="7">
        <f t="shared" si="6"/>
        <v>1.5190328169250472E-3</v>
      </c>
    </row>
    <row r="21" spans="1:21">
      <c r="A21" s="2" t="str">
        <f t="shared" si="5"/>
        <v>PROD_ENERGY</v>
      </c>
      <c r="B21" s="2" t="str">
        <f>$B$11</f>
        <v>CUSTOMER</v>
      </c>
      <c r="D21" s="7">
        <f t="shared" si="4"/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</row>
    <row r="22" spans="1:21">
      <c r="A22" s="2" t="str">
        <f t="shared" si="5"/>
        <v>PROD_ENERGY</v>
      </c>
      <c r="B22" s="2" t="str">
        <f>$B$12</f>
        <v>TOTAL</v>
      </c>
      <c r="D22" s="7">
        <f t="shared" ref="D22:U22" si="7">SUM(D15:D21)</f>
        <v>0.99999999999999978</v>
      </c>
      <c r="E22" s="7">
        <f t="shared" si="7"/>
        <v>0.3635324805183302</v>
      </c>
      <c r="F22" s="7">
        <f t="shared" si="7"/>
        <v>0.11733598156717255</v>
      </c>
      <c r="G22" s="7">
        <f t="shared" si="7"/>
        <v>1.3432743749662549E-3</v>
      </c>
      <c r="H22" s="7">
        <f t="shared" si="7"/>
        <v>3.4045205847133992E-5</v>
      </c>
      <c r="I22" s="7">
        <f t="shared" si="7"/>
        <v>5.678095823507659E-2</v>
      </c>
      <c r="J22" s="7">
        <f t="shared" si="7"/>
        <v>1.5849262771854479E-2</v>
      </c>
      <c r="K22" s="7">
        <f t="shared" si="7"/>
        <v>1.2547981498149507E-3</v>
      </c>
      <c r="L22" s="7">
        <f>SUM(L15:L21)</f>
        <v>2.5722787992737994E-4</v>
      </c>
      <c r="M22" s="7">
        <f>SUM(M15:M21)</f>
        <v>3.7835744179315054E-3</v>
      </c>
      <c r="N22" s="7">
        <f t="shared" si="7"/>
        <v>4.5216776230246718E-2</v>
      </c>
      <c r="O22" s="7">
        <f t="shared" si="7"/>
        <v>0.31966145078126673</v>
      </c>
      <c r="P22" s="7">
        <f t="shared" si="7"/>
        <v>5.1228837523378257E-2</v>
      </c>
      <c r="Q22" s="7">
        <f t="shared" si="7"/>
        <v>1.5401600117266183E-2</v>
      </c>
      <c r="R22" s="7">
        <f t="shared" si="7"/>
        <v>3.6199199847025514E-4</v>
      </c>
      <c r="S22" s="7">
        <f t="shared" si="7"/>
        <v>3.5363688202499704E-4</v>
      </c>
      <c r="T22" s="7">
        <f t="shared" si="7"/>
        <v>6.0850705295006306E-3</v>
      </c>
      <c r="U22" s="7">
        <f t="shared" si="7"/>
        <v>1.5190328169250472E-3</v>
      </c>
    </row>
    <row r="23" spans="1:21">
      <c r="A23" s="3"/>
      <c r="B23" s="3"/>
      <c r="C23" s="6"/>
      <c r="D23" s="5"/>
    </row>
    <row r="24" spans="1:21" ht="12.5">
      <c r="A24" s="72" t="s">
        <v>512</v>
      </c>
      <c r="B24" s="3"/>
      <c r="C24" s="68" t="s">
        <v>534</v>
      </c>
      <c r="D24" s="10">
        <f t="shared" ref="D24:D31" si="8">SUM(E24:U24)</f>
        <v>944768.15150219644</v>
      </c>
      <c r="E24" s="10">
        <f>+E4</f>
        <v>463260.37140410999</v>
      </c>
      <c r="F24" s="10">
        <f t="shared" ref="F24:U24" si="9">+F4</f>
        <v>117186.86062666691</v>
      </c>
      <c r="G24" s="10">
        <f t="shared" si="9"/>
        <v>1370.0926453154623</v>
      </c>
      <c r="H24" s="10">
        <f t="shared" si="9"/>
        <v>33.752927111266708</v>
      </c>
      <c r="I24" s="10">
        <f t="shared" si="9"/>
        <v>49032.452731524718</v>
      </c>
      <c r="J24" s="10">
        <f t="shared" si="9"/>
        <v>13964.201831856233</v>
      </c>
      <c r="K24" s="10">
        <f t="shared" si="9"/>
        <v>1105.0639150130628</v>
      </c>
      <c r="L24" s="10">
        <f t="shared" si="9"/>
        <v>233.25950781334311</v>
      </c>
      <c r="M24" s="10">
        <f t="shared" si="9"/>
        <v>2945.3943168610617</v>
      </c>
      <c r="N24" s="10">
        <f t="shared" si="9"/>
        <v>32109.965235431464</v>
      </c>
      <c r="O24" s="10">
        <f t="shared" si="9"/>
        <v>214450.83752240264</v>
      </c>
      <c r="P24" s="10">
        <f t="shared" si="9"/>
        <v>33643.284229813027</v>
      </c>
      <c r="Q24" s="10">
        <f t="shared" si="9"/>
        <v>13308.741150201182</v>
      </c>
      <c r="R24" s="10">
        <f t="shared" si="9"/>
        <v>321.27787684068511</v>
      </c>
      <c r="S24" s="10">
        <f t="shared" si="9"/>
        <v>232.03523456660335</v>
      </c>
      <c r="T24" s="10">
        <f t="shared" si="9"/>
        <v>1258.141341417625</v>
      </c>
      <c r="U24" s="10">
        <f t="shared" si="9"/>
        <v>312.41900525116347</v>
      </c>
    </row>
    <row r="25" spans="1:21">
      <c r="A25" s="2" t="s">
        <v>33</v>
      </c>
      <c r="B25" s="2" t="str">
        <f>$B$5</f>
        <v>PRODUCTION</v>
      </c>
      <c r="C25" s="6"/>
      <c r="D25" s="7">
        <f t="shared" si="8"/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</row>
    <row r="26" spans="1:21">
      <c r="A26" s="2" t="str">
        <f t="shared" ref="A26:A32" si="10">A25</f>
        <v>BULK_TRANS</v>
      </c>
      <c r="B26" s="2" t="str">
        <f>$B$6</f>
        <v>BULKTRAN</v>
      </c>
      <c r="D26" s="7">
        <f t="shared" si="8"/>
        <v>1.0000000000000002</v>
      </c>
      <c r="E26" s="7">
        <f t="shared" ref="E26:U26" si="11">E24/$D24</f>
        <v>0.49034291711412858</v>
      </c>
      <c r="F26" s="7">
        <f t="shared" si="11"/>
        <v>0.12403769161813713</v>
      </c>
      <c r="G26" s="7">
        <f t="shared" si="11"/>
        <v>1.4501892799169754E-3</v>
      </c>
      <c r="H26" s="7">
        <f>H24/$D24</f>
        <v>3.5726148322844088E-5</v>
      </c>
      <c r="I26" s="7">
        <f t="shared" si="11"/>
        <v>5.189892636999071E-2</v>
      </c>
      <c r="J26" s="7">
        <f t="shared" si="11"/>
        <v>1.4780559452234847E-2</v>
      </c>
      <c r="K26" s="7">
        <f t="shared" si="11"/>
        <v>1.1696667730130333E-3</v>
      </c>
      <c r="L26" s="7">
        <f>L24/$D24</f>
        <v>2.4689603205025143E-4</v>
      </c>
      <c r="M26" s="7">
        <f>M24/$D24</f>
        <v>3.1175842582943105E-3</v>
      </c>
      <c r="N26" s="7">
        <f>N24/$D24</f>
        <v>3.3987137674334283E-2</v>
      </c>
      <c r="O26" s="7">
        <f>O24/$D24</f>
        <v>0.22698779291133214</v>
      </c>
      <c r="P26" s="7">
        <f>P24/$D24</f>
        <v>3.561009563702975E-2</v>
      </c>
      <c r="Q26" s="7">
        <f t="shared" si="11"/>
        <v>1.4086780051846657E-2</v>
      </c>
      <c r="R26" s="7">
        <f t="shared" si="11"/>
        <v>3.400600203656825E-4</v>
      </c>
      <c r="S26" s="7">
        <f>S24/$D24</f>
        <v>2.4560018687935618E-4</v>
      </c>
      <c r="T26" s="7">
        <f>T24/$D24</f>
        <v>1.3316932195662609E-3</v>
      </c>
      <c r="U26" s="7">
        <f t="shared" si="11"/>
        <v>3.3068325255716151E-4</v>
      </c>
    </row>
    <row r="27" spans="1:21">
      <c r="A27" s="2" t="str">
        <f t="shared" si="10"/>
        <v>BULK_TRANS</v>
      </c>
      <c r="B27" s="2" t="str">
        <f>$B$7</f>
        <v>SUBTRAN</v>
      </c>
      <c r="D27" s="7">
        <f t="shared" si="8"/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</row>
    <row r="28" spans="1:21">
      <c r="A28" s="2" t="str">
        <f t="shared" si="10"/>
        <v>BULK_TRANS</v>
      </c>
      <c r="B28" s="2" t="str">
        <f>$B$8</f>
        <v>DISTPRI</v>
      </c>
      <c r="D28" s="7">
        <f t="shared" si="8"/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</row>
    <row r="29" spans="1:21">
      <c r="A29" s="2" t="str">
        <f t="shared" si="10"/>
        <v>BULK_TRANS</v>
      </c>
      <c r="B29" s="2" t="str">
        <f>$B$9</f>
        <v>DISTSEC</v>
      </c>
      <c r="D29" s="7">
        <f t="shared" si="8"/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</row>
    <row r="30" spans="1:21">
      <c r="A30" s="2" t="str">
        <f t="shared" si="10"/>
        <v>BULK_TRANS</v>
      </c>
      <c r="B30" s="2" t="str">
        <f>$B$10</f>
        <v>ENERGY</v>
      </c>
      <c r="D30" s="7">
        <f t="shared" si="8"/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</row>
    <row r="31" spans="1:21">
      <c r="A31" s="2" t="str">
        <f t="shared" si="10"/>
        <v>BULK_TRANS</v>
      </c>
      <c r="B31" s="2" t="str">
        <f>$B$11</f>
        <v>CUSTOMER</v>
      </c>
      <c r="D31" s="7">
        <f t="shared" si="8"/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</row>
    <row r="32" spans="1:21">
      <c r="A32" s="2" t="str">
        <f t="shared" si="10"/>
        <v>BULK_TRANS</v>
      </c>
      <c r="B32" s="2" t="str">
        <f>$B$12</f>
        <v>TOTAL</v>
      </c>
      <c r="D32" s="7">
        <f t="shared" ref="D32:U32" si="12">SUM(D25:D31)</f>
        <v>1.0000000000000002</v>
      </c>
      <c r="E32" s="7">
        <f t="shared" si="12"/>
        <v>0.49034291711412858</v>
      </c>
      <c r="F32" s="7">
        <f t="shared" si="12"/>
        <v>0.12403769161813713</v>
      </c>
      <c r="G32" s="7">
        <f t="shared" si="12"/>
        <v>1.4501892799169754E-3</v>
      </c>
      <c r="H32" s="7">
        <f t="shared" si="12"/>
        <v>3.5726148322844088E-5</v>
      </c>
      <c r="I32" s="7">
        <f t="shared" si="12"/>
        <v>5.189892636999071E-2</v>
      </c>
      <c r="J32" s="7">
        <f t="shared" si="12"/>
        <v>1.4780559452234847E-2</v>
      </c>
      <c r="K32" s="7">
        <f t="shared" si="12"/>
        <v>1.1696667730130333E-3</v>
      </c>
      <c r="L32" s="7">
        <f>SUM(L25:L31)</f>
        <v>2.4689603205025143E-4</v>
      </c>
      <c r="M32" s="7">
        <f>SUM(M25:M31)</f>
        <v>3.1175842582943105E-3</v>
      </c>
      <c r="N32" s="7">
        <f t="shared" si="12"/>
        <v>3.3987137674334283E-2</v>
      </c>
      <c r="O32" s="7">
        <f t="shared" si="12"/>
        <v>0.22698779291133214</v>
      </c>
      <c r="P32" s="7">
        <f t="shared" si="12"/>
        <v>3.561009563702975E-2</v>
      </c>
      <c r="Q32" s="7">
        <f t="shared" si="12"/>
        <v>1.4086780051846657E-2</v>
      </c>
      <c r="R32" s="7">
        <f t="shared" si="12"/>
        <v>3.400600203656825E-4</v>
      </c>
      <c r="S32" s="7">
        <f t="shared" si="12"/>
        <v>2.4560018687935618E-4</v>
      </c>
      <c r="T32" s="7">
        <f t="shared" si="12"/>
        <v>1.3316932195662609E-3</v>
      </c>
      <c r="U32" s="7">
        <f t="shared" si="12"/>
        <v>3.3068325255716151E-4</v>
      </c>
    </row>
    <row r="33" spans="1:21">
      <c r="D33" s="5"/>
    </row>
    <row r="34" spans="1:21">
      <c r="A34" s="72" t="s">
        <v>513</v>
      </c>
      <c r="B34" s="3"/>
      <c r="C34" s="6"/>
      <c r="D34" s="330">
        <f>SUM(E34:U34)</f>
        <v>744525.86710788694</v>
      </c>
      <c r="E34" s="330">
        <v>353576.680016595</v>
      </c>
      <c r="F34" s="330">
        <v>90510.412799529251</v>
      </c>
      <c r="G34" s="330">
        <v>1054.7379908540506</v>
      </c>
      <c r="H34" s="330">
        <v>34.578762534718066</v>
      </c>
      <c r="I34" s="330">
        <v>39448.835341725768</v>
      </c>
      <c r="J34" s="330">
        <v>11181.683303675354</v>
      </c>
      <c r="K34" s="330">
        <v>1145.3724931181066</v>
      </c>
      <c r="L34" s="330">
        <v>0</v>
      </c>
      <c r="M34" s="330">
        <v>2209.3119484712611</v>
      </c>
      <c r="N34" s="330">
        <v>25534.963599467519</v>
      </c>
      <c r="O34" s="330">
        <v>208001.31075503572</v>
      </c>
      <c r="P34" s="330">
        <v>0</v>
      </c>
      <c r="Q34" s="330">
        <v>10706.190243559395</v>
      </c>
      <c r="R34" s="330">
        <v>256.15273294548962</v>
      </c>
      <c r="S34" s="330">
        <v>175.8056651430729</v>
      </c>
      <c r="T34" s="330">
        <v>552.25816757881205</v>
      </c>
      <c r="U34" s="330">
        <v>137.57328765322649</v>
      </c>
    </row>
    <row r="35" spans="1:21">
      <c r="A35" s="2" t="s">
        <v>35</v>
      </c>
      <c r="B35" s="2" t="str">
        <f>$B$5</f>
        <v>PRODUCTION</v>
      </c>
      <c r="C35" s="6"/>
      <c r="D35" s="7">
        <f t="shared" ref="D35:D41" si="13">SUM(E35:U35)</f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</row>
    <row r="36" spans="1:21">
      <c r="A36" s="2" t="str">
        <f t="shared" ref="A36:A42" si="14">A35</f>
        <v>SUB_TRANS</v>
      </c>
      <c r="B36" s="2" t="str">
        <f>$B$6</f>
        <v>BULKTRAN</v>
      </c>
      <c r="C36" s="6"/>
      <c r="D36" s="7">
        <f t="shared" si="13"/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</row>
    <row r="37" spans="1:21">
      <c r="A37" s="2" t="str">
        <f t="shared" si="14"/>
        <v>SUB_TRANS</v>
      </c>
      <c r="B37" s="2" t="str">
        <f>$B$7</f>
        <v>SUBTRAN</v>
      </c>
      <c r="D37" s="7">
        <f t="shared" si="13"/>
        <v>0.99999999999999967</v>
      </c>
      <c r="E37" s="7">
        <f t="shared" ref="E37:U37" si="15">E34/$D34</f>
        <v>0.47490180749537247</v>
      </c>
      <c r="F37" s="7">
        <f t="shared" si="15"/>
        <v>0.12156785519234843</v>
      </c>
      <c r="G37" s="7">
        <f t="shared" si="15"/>
        <v>1.4166572814335969E-3</v>
      </c>
      <c r="H37" s="7">
        <f>H34/$D34</f>
        <v>4.6444004248018107E-5</v>
      </c>
      <c r="I37" s="7">
        <f t="shared" si="15"/>
        <v>5.2985177660737154E-2</v>
      </c>
      <c r="J37" s="7">
        <f t="shared" si="15"/>
        <v>1.5018528969464335E-2</v>
      </c>
      <c r="K37" s="7">
        <f t="shared" si="15"/>
        <v>1.5383918057371327E-3</v>
      </c>
      <c r="L37" s="7">
        <f>L34/$D34</f>
        <v>0</v>
      </c>
      <c r="M37" s="7">
        <f>M34/$D34</f>
        <v>2.9674079116328625E-3</v>
      </c>
      <c r="N37" s="7">
        <f>N34/$D34</f>
        <v>3.4296946187589376E-2</v>
      </c>
      <c r="O37" s="7">
        <f>O34/$D34</f>
        <v>0.27937418959399957</v>
      </c>
      <c r="P37" s="7">
        <f>P34/$D34</f>
        <v>0</v>
      </c>
      <c r="Q37" s="7">
        <f t="shared" si="15"/>
        <v>1.4379876800181065E-2</v>
      </c>
      <c r="R37" s="7">
        <f t="shared" si="15"/>
        <v>3.4404813084670344E-4</v>
      </c>
      <c r="S37" s="7">
        <f>S34/$D34</f>
        <v>2.3613103709343311E-4</v>
      </c>
      <c r="T37" s="7">
        <f>T34/$D34</f>
        <v>7.4175820072452372E-4</v>
      </c>
      <c r="U37" s="7">
        <f t="shared" si="15"/>
        <v>1.8477972859107011E-4</v>
      </c>
    </row>
    <row r="38" spans="1:21">
      <c r="A38" s="2" t="str">
        <f t="shared" si="14"/>
        <v>SUB_TRANS</v>
      </c>
      <c r="B38" s="2" t="str">
        <f>$B$8</f>
        <v>DISTPRI</v>
      </c>
      <c r="D38" s="7">
        <f t="shared" si="13"/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</row>
    <row r="39" spans="1:21">
      <c r="A39" s="2" t="str">
        <f t="shared" si="14"/>
        <v>SUB_TRANS</v>
      </c>
      <c r="B39" s="2" t="str">
        <f>$B$9</f>
        <v>DISTSEC</v>
      </c>
      <c r="D39" s="7">
        <f t="shared" si="13"/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</row>
    <row r="40" spans="1:21">
      <c r="A40" s="2" t="str">
        <f t="shared" si="14"/>
        <v>SUB_TRANS</v>
      </c>
      <c r="B40" s="2" t="str">
        <f>$B$10</f>
        <v>ENERGY</v>
      </c>
      <c r="D40" s="7">
        <f t="shared" si="13"/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</row>
    <row r="41" spans="1:21">
      <c r="A41" s="2" t="str">
        <f t="shared" si="14"/>
        <v>SUB_TRANS</v>
      </c>
      <c r="B41" s="2" t="str">
        <f>$B$11</f>
        <v>CUSTOMER</v>
      </c>
      <c r="D41" s="7">
        <f t="shared" si="13"/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</row>
    <row r="42" spans="1:21">
      <c r="A42" s="2" t="str">
        <f t="shared" si="14"/>
        <v>SUB_TRANS</v>
      </c>
      <c r="B42" s="2" t="str">
        <f>$B$12</f>
        <v>TOTAL</v>
      </c>
      <c r="D42" s="7">
        <f t="shared" ref="D42:U42" si="16">SUM(D35:D41)</f>
        <v>0.99999999999999967</v>
      </c>
      <c r="E42" s="7">
        <f t="shared" si="16"/>
        <v>0.47490180749537247</v>
      </c>
      <c r="F42" s="7">
        <f t="shared" si="16"/>
        <v>0.12156785519234843</v>
      </c>
      <c r="G42" s="7">
        <f t="shared" si="16"/>
        <v>1.4166572814335969E-3</v>
      </c>
      <c r="H42" s="7">
        <f t="shared" si="16"/>
        <v>4.6444004248018107E-5</v>
      </c>
      <c r="I42" s="7">
        <f t="shared" si="16"/>
        <v>5.2985177660737154E-2</v>
      </c>
      <c r="J42" s="7">
        <f t="shared" si="16"/>
        <v>1.5018528969464335E-2</v>
      </c>
      <c r="K42" s="7">
        <f t="shared" si="16"/>
        <v>1.5383918057371327E-3</v>
      </c>
      <c r="L42" s="7">
        <f>SUM(L35:L41)</f>
        <v>0</v>
      </c>
      <c r="M42" s="7">
        <f>SUM(M35:M41)</f>
        <v>2.9674079116328625E-3</v>
      </c>
      <c r="N42" s="7">
        <f t="shared" si="16"/>
        <v>3.4296946187589376E-2</v>
      </c>
      <c r="O42" s="7">
        <f t="shared" si="16"/>
        <v>0.27937418959399957</v>
      </c>
      <c r="P42" s="7">
        <f t="shared" si="16"/>
        <v>0</v>
      </c>
      <c r="Q42" s="7">
        <f t="shared" si="16"/>
        <v>1.4379876800181065E-2</v>
      </c>
      <c r="R42" s="7">
        <f t="shared" si="16"/>
        <v>3.4404813084670344E-4</v>
      </c>
      <c r="S42" s="7">
        <f t="shared" si="16"/>
        <v>2.3613103709343311E-4</v>
      </c>
      <c r="T42" s="7">
        <f t="shared" si="16"/>
        <v>7.4175820072452372E-4</v>
      </c>
      <c r="U42" s="7">
        <f t="shared" si="16"/>
        <v>1.8477972859107011E-4</v>
      </c>
    </row>
    <row r="44" spans="1:21">
      <c r="A44" s="72" t="s">
        <v>514</v>
      </c>
      <c r="B44" s="3"/>
      <c r="C44" s="6"/>
      <c r="D44" s="330">
        <f>SUM(E44:U44)</f>
        <v>686086.38015397033</v>
      </c>
      <c r="E44" s="330">
        <v>455903.4762365364</v>
      </c>
      <c r="F44" s="330">
        <v>114779.00073173972</v>
      </c>
      <c r="G44" s="330">
        <v>1339.4298045720902</v>
      </c>
      <c r="H44" s="330">
        <v>0</v>
      </c>
      <c r="I44" s="330">
        <v>49495.884500890133</v>
      </c>
      <c r="J44" s="330">
        <v>14050.812241434995</v>
      </c>
      <c r="K44" s="330">
        <v>0</v>
      </c>
      <c r="L44" s="330">
        <v>0</v>
      </c>
      <c r="M44" s="330">
        <v>2822.9321571830333</v>
      </c>
      <c r="N44" s="330">
        <v>32651.159087660591</v>
      </c>
      <c r="O44" s="330">
        <v>0</v>
      </c>
      <c r="P44" s="330">
        <v>0</v>
      </c>
      <c r="Q44" s="330">
        <v>13432.349111559734</v>
      </c>
      <c r="R44" s="330">
        <v>321.82798058617686</v>
      </c>
      <c r="S44" s="330">
        <v>231.10035425298022</v>
      </c>
      <c r="T44" s="330">
        <v>847.14104948638999</v>
      </c>
      <c r="U44" s="330">
        <v>211.26689806804015</v>
      </c>
    </row>
    <row r="45" spans="1:21">
      <c r="A45" s="2" t="s">
        <v>37</v>
      </c>
      <c r="B45" s="2" t="str">
        <f>$B$5</f>
        <v>PRODUCTION</v>
      </c>
      <c r="C45" s="6"/>
      <c r="D45" s="7">
        <f t="shared" ref="D45:D51" si="17">SUM(E45:U45)</f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</row>
    <row r="46" spans="1:21">
      <c r="A46" s="2" t="str">
        <f t="shared" ref="A46:A52" si="18">A45</f>
        <v>DIST_CPD</v>
      </c>
      <c r="B46" s="2" t="str">
        <f>$B$6</f>
        <v>BULKTRAN</v>
      </c>
      <c r="C46" s="6"/>
      <c r="D46" s="7">
        <f t="shared" si="17"/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</row>
    <row r="47" spans="1:21">
      <c r="A47" s="2" t="str">
        <f t="shared" si="18"/>
        <v>DIST_CPD</v>
      </c>
      <c r="B47" s="2" t="str">
        <f>$B$7</f>
        <v>SUBTRAN</v>
      </c>
      <c r="C47" s="6"/>
      <c r="D47" s="7">
        <f t="shared" si="17"/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</row>
    <row r="48" spans="1:21">
      <c r="A48" s="2" t="str">
        <f t="shared" si="18"/>
        <v>DIST_CPD</v>
      </c>
      <c r="B48" s="2" t="str">
        <f>$B$8</f>
        <v>DISTPRI</v>
      </c>
      <c r="D48" s="7">
        <f t="shared" si="17"/>
        <v>0.99999999999999989</v>
      </c>
      <c r="E48" s="7">
        <f t="shared" ref="E48:U48" si="19">E44/$D44</f>
        <v>0.66449865414063947</v>
      </c>
      <c r="F48" s="7">
        <f t="shared" si="19"/>
        <v>0.16729526201348177</v>
      </c>
      <c r="G48" s="7">
        <f t="shared" si="19"/>
        <v>1.952275753195243E-3</v>
      </c>
      <c r="H48" s="7">
        <f>H44/$D44</f>
        <v>0</v>
      </c>
      <c r="I48" s="7">
        <f t="shared" si="19"/>
        <v>7.2142351069237595E-2</v>
      </c>
      <c r="J48" s="7">
        <f t="shared" si="19"/>
        <v>2.047965481880246E-2</v>
      </c>
      <c r="K48" s="7">
        <f t="shared" si="19"/>
        <v>0</v>
      </c>
      <c r="L48" s="7">
        <f>L44/$D44</f>
        <v>0</v>
      </c>
      <c r="M48" s="7">
        <f>M44/$D44</f>
        <v>4.1145433561143065E-3</v>
      </c>
      <c r="N48" s="7">
        <f>N44/$D44</f>
        <v>4.7590449296388997E-2</v>
      </c>
      <c r="O48" s="7">
        <f>O44/$D44</f>
        <v>0</v>
      </c>
      <c r="P48" s="7">
        <f>P44/$D44</f>
        <v>0</v>
      </c>
      <c r="Q48" s="7">
        <f t="shared" si="19"/>
        <v>1.9578218574380194E-2</v>
      </c>
      <c r="R48" s="7">
        <f t="shared" si="19"/>
        <v>4.690779323063559E-4</v>
      </c>
      <c r="S48" s="7">
        <f>S44/$D44</f>
        <v>3.3683856863783983E-4</v>
      </c>
      <c r="T48" s="7">
        <f>T44/$D44</f>
        <v>1.2347440118200218E-3</v>
      </c>
      <c r="U48" s="7">
        <f t="shared" si="19"/>
        <v>3.0793046499571672E-4</v>
      </c>
    </row>
    <row r="49" spans="1:21">
      <c r="A49" s="2" t="str">
        <f t="shared" si="18"/>
        <v>DIST_CPD</v>
      </c>
      <c r="B49" s="2" t="str">
        <f>$B$9</f>
        <v>DISTSEC</v>
      </c>
      <c r="D49" s="7">
        <f t="shared" si="17"/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</row>
    <row r="50" spans="1:21">
      <c r="A50" s="2" t="str">
        <f t="shared" si="18"/>
        <v>DIST_CPD</v>
      </c>
      <c r="B50" s="2" t="str">
        <f>$B$10</f>
        <v>ENERGY</v>
      </c>
      <c r="D50" s="7">
        <f t="shared" si="17"/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</row>
    <row r="51" spans="1:21">
      <c r="A51" s="2" t="str">
        <f t="shared" si="18"/>
        <v>DIST_CPD</v>
      </c>
      <c r="B51" s="2" t="str">
        <f>$B$11</f>
        <v>CUSTOMER</v>
      </c>
      <c r="D51" s="7">
        <f t="shared" si="17"/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</row>
    <row r="52" spans="1:21">
      <c r="A52" s="2" t="str">
        <f t="shared" si="18"/>
        <v>DIST_CPD</v>
      </c>
      <c r="B52" s="2" t="str">
        <f>$B$12</f>
        <v>TOTAL</v>
      </c>
      <c r="D52" s="7">
        <f t="shared" ref="D52:U52" si="20">SUM(D45:D51)</f>
        <v>0.99999999999999989</v>
      </c>
      <c r="E52" s="7">
        <f t="shared" si="20"/>
        <v>0.66449865414063947</v>
      </c>
      <c r="F52" s="7">
        <f t="shared" si="20"/>
        <v>0.16729526201348177</v>
      </c>
      <c r="G52" s="7">
        <f t="shared" si="20"/>
        <v>1.952275753195243E-3</v>
      </c>
      <c r="H52" s="7">
        <f t="shared" si="20"/>
        <v>0</v>
      </c>
      <c r="I52" s="7">
        <f t="shared" si="20"/>
        <v>7.2142351069237595E-2</v>
      </c>
      <c r="J52" s="7">
        <f t="shared" si="20"/>
        <v>2.047965481880246E-2</v>
      </c>
      <c r="K52" s="7">
        <f t="shared" si="20"/>
        <v>0</v>
      </c>
      <c r="L52" s="7">
        <f>SUM(L45:L51)</f>
        <v>0</v>
      </c>
      <c r="M52" s="7">
        <f>SUM(M45:M51)</f>
        <v>4.1145433561143065E-3</v>
      </c>
      <c r="N52" s="7">
        <f t="shared" si="20"/>
        <v>4.7590449296388997E-2</v>
      </c>
      <c r="O52" s="7">
        <f t="shared" si="20"/>
        <v>0</v>
      </c>
      <c r="P52" s="7">
        <f t="shared" si="20"/>
        <v>0</v>
      </c>
      <c r="Q52" s="7">
        <f t="shared" si="20"/>
        <v>1.9578218574380194E-2</v>
      </c>
      <c r="R52" s="7">
        <f t="shared" si="20"/>
        <v>4.690779323063559E-4</v>
      </c>
      <c r="S52" s="7">
        <f t="shared" si="20"/>
        <v>3.3683856863783983E-4</v>
      </c>
      <c r="T52" s="7">
        <f t="shared" si="20"/>
        <v>1.2347440118200218E-3</v>
      </c>
      <c r="U52" s="7">
        <f t="shared" si="20"/>
        <v>3.0793046499571672E-4</v>
      </c>
    </row>
    <row r="53" spans="1:21"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2" t="s">
        <v>39</v>
      </c>
      <c r="B54" s="3"/>
      <c r="C54" s="69" t="s">
        <v>536</v>
      </c>
      <c r="D54" s="330">
        <f>SUM(E54:U54)</f>
        <v>1372476</v>
      </c>
      <c r="E54" s="330">
        <v>1024693</v>
      </c>
      <c r="F54" s="330">
        <v>230030</v>
      </c>
      <c r="G54" s="330">
        <v>0</v>
      </c>
      <c r="H54" s="330">
        <v>0</v>
      </c>
      <c r="I54" s="330">
        <v>81088</v>
      </c>
      <c r="J54" s="330">
        <v>0</v>
      </c>
      <c r="K54" s="330">
        <v>0</v>
      </c>
      <c r="L54" s="330">
        <v>0</v>
      </c>
      <c r="M54" s="330">
        <v>3589</v>
      </c>
      <c r="N54" s="330">
        <v>0</v>
      </c>
      <c r="O54" s="330">
        <v>0</v>
      </c>
      <c r="P54" s="330">
        <v>0</v>
      </c>
      <c r="Q54" s="330">
        <v>22568</v>
      </c>
      <c r="R54" s="330">
        <v>0</v>
      </c>
      <c r="S54" s="330">
        <v>368</v>
      </c>
      <c r="T54" s="330">
        <v>8126</v>
      </c>
      <c r="U54" s="330">
        <v>2014</v>
      </c>
    </row>
    <row r="55" spans="1:21">
      <c r="A55" s="2" t="s">
        <v>40</v>
      </c>
      <c r="B55" s="2" t="str">
        <f>$B$5</f>
        <v>PRODUCTION</v>
      </c>
      <c r="C55" s="6"/>
      <c r="D55" s="7">
        <f t="shared" ref="D55:D61" si="21">SUM(E55:U55)</f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</row>
    <row r="56" spans="1:21">
      <c r="A56" s="2" t="str">
        <f t="shared" ref="A56:A62" si="22">A55</f>
        <v>DISTSEC</v>
      </c>
      <c r="B56" s="2" t="str">
        <f>$B$6</f>
        <v>BULKTRAN</v>
      </c>
      <c r="C56" s="6"/>
      <c r="D56" s="7">
        <f t="shared" si="21"/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</row>
    <row r="57" spans="1:21">
      <c r="A57" s="2" t="str">
        <f t="shared" si="22"/>
        <v>DISTSEC</v>
      </c>
      <c r="B57" s="2" t="str">
        <f>$B$7</f>
        <v>SUBTRAN</v>
      </c>
      <c r="C57" s="6"/>
      <c r="D57" s="7">
        <f t="shared" si="21"/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</row>
    <row r="58" spans="1:21">
      <c r="A58" s="2" t="str">
        <f t="shared" si="22"/>
        <v>DISTSEC</v>
      </c>
      <c r="B58" s="2" t="str">
        <f>$B$8</f>
        <v>DISTPRI</v>
      </c>
      <c r="C58" s="6"/>
      <c r="D58" s="7">
        <f t="shared" si="21"/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</row>
    <row r="59" spans="1:21">
      <c r="A59" s="2" t="str">
        <f t="shared" si="22"/>
        <v>DISTSEC</v>
      </c>
      <c r="B59" s="2" t="str">
        <f>$B$9</f>
        <v>DISTSEC</v>
      </c>
      <c r="D59" s="7">
        <f t="shared" si="21"/>
        <v>1</v>
      </c>
      <c r="E59" s="7">
        <f t="shared" ref="E59:U59" si="23">E54/$D54</f>
        <v>0.74660176207088502</v>
      </c>
      <c r="F59" s="7">
        <f t="shared" si="23"/>
        <v>0.16760220215144017</v>
      </c>
      <c r="G59" s="7">
        <f t="shared" si="23"/>
        <v>0</v>
      </c>
      <c r="H59" s="7">
        <f>H54/$D54</f>
        <v>0</v>
      </c>
      <c r="I59" s="7">
        <f t="shared" si="23"/>
        <v>5.9081543138094945E-2</v>
      </c>
      <c r="J59" s="7">
        <f t="shared" si="23"/>
        <v>0</v>
      </c>
      <c r="K59" s="7">
        <f t="shared" si="23"/>
        <v>0</v>
      </c>
      <c r="L59" s="7">
        <f>L54/$D54</f>
        <v>0</v>
      </c>
      <c r="M59" s="7">
        <f>M54/$D54</f>
        <v>2.6149819741838839E-3</v>
      </c>
      <c r="N59" s="7">
        <f>N54/$D54</f>
        <v>0</v>
      </c>
      <c r="O59" s="7">
        <f>O54/$D54</f>
        <v>0</v>
      </c>
      <c r="P59" s="7">
        <f>P54/$D54</f>
        <v>0</v>
      </c>
      <c r="Q59" s="7">
        <f t="shared" si="23"/>
        <v>1.6443274782218412E-2</v>
      </c>
      <c r="R59" s="7">
        <f t="shared" si="23"/>
        <v>0</v>
      </c>
      <c r="S59" s="7">
        <f>S54/$D54</f>
        <v>2.6812855015315385E-4</v>
      </c>
      <c r="T59" s="7">
        <f>T54/$D54</f>
        <v>5.9206864090883922E-3</v>
      </c>
      <c r="U59" s="7">
        <f t="shared" si="23"/>
        <v>1.4674209239360105E-3</v>
      </c>
    </row>
    <row r="60" spans="1:21">
      <c r="A60" s="2" t="str">
        <f t="shared" si="22"/>
        <v>DISTSEC</v>
      </c>
      <c r="B60" s="2" t="str">
        <f>$B$10</f>
        <v>ENERGY</v>
      </c>
      <c r="D60" s="7">
        <f t="shared" si="21"/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</row>
    <row r="61" spans="1:21">
      <c r="A61" s="2" t="str">
        <f t="shared" si="22"/>
        <v>DISTSEC</v>
      </c>
      <c r="B61" s="2" t="str">
        <f>$B$11</f>
        <v>CUSTOMER</v>
      </c>
      <c r="D61" s="7">
        <f t="shared" si="21"/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</row>
    <row r="62" spans="1:21">
      <c r="A62" s="2" t="str">
        <f t="shared" si="22"/>
        <v>DISTSEC</v>
      </c>
      <c r="B62" s="2" t="str">
        <f>$B$12</f>
        <v>TOTAL</v>
      </c>
      <c r="D62" s="7">
        <f t="shared" ref="D62:U62" si="24">SUM(D55:D61)</f>
        <v>1</v>
      </c>
      <c r="E62" s="7">
        <f t="shared" si="24"/>
        <v>0.74660176207088502</v>
      </c>
      <c r="F62" s="7">
        <f t="shared" si="24"/>
        <v>0.16760220215144017</v>
      </c>
      <c r="G62" s="7">
        <f t="shared" si="24"/>
        <v>0</v>
      </c>
      <c r="H62" s="7">
        <f t="shared" si="24"/>
        <v>0</v>
      </c>
      <c r="I62" s="7">
        <f t="shared" si="24"/>
        <v>5.9081543138094945E-2</v>
      </c>
      <c r="J62" s="7">
        <f t="shared" si="24"/>
        <v>0</v>
      </c>
      <c r="K62" s="7">
        <f t="shared" si="24"/>
        <v>0</v>
      </c>
      <c r="L62" s="7">
        <f>SUM(L55:L61)</f>
        <v>0</v>
      </c>
      <c r="M62" s="7">
        <f>SUM(M55:M61)</f>
        <v>2.6149819741838839E-3</v>
      </c>
      <c r="N62" s="7">
        <f t="shared" si="24"/>
        <v>0</v>
      </c>
      <c r="O62" s="7">
        <f t="shared" si="24"/>
        <v>0</v>
      </c>
      <c r="P62" s="7">
        <f t="shared" si="24"/>
        <v>0</v>
      </c>
      <c r="Q62" s="7">
        <f t="shared" si="24"/>
        <v>1.6443274782218412E-2</v>
      </c>
      <c r="R62" s="7">
        <f t="shared" si="24"/>
        <v>0</v>
      </c>
      <c r="S62" s="7">
        <f t="shared" si="24"/>
        <v>2.6812855015315385E-4</v>
      </c>
      <c r="T62" s="7">
        <f t="shared" si="24"/>
        <v>5.9206864090883922E-3</v>
      </c>
      <c r="U62" s="7">
        <f t="shared" si="24"/>
        <v>1.4674209239360105E-3</v>
      </c>
    </row>
    <row r="63" spans="1:21"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</row>
    <row r="64" spans="1:21">
      <c r="A64" s="72" t="s">
        <v>15</v>
      </c>
      <c r="B64" s="3"/>
      <c r="C64" s="6"/>
      <c r="D64" s="330">
        <f>SUM(E64:U64)</f>
        <v>207831</v>
      </c>
      <c r="E64" s="330">
        <v>130257</v>
      </c>
      <c r="F64" s="330">
        <v>30807</v>
      </c>
      <c r="G64" s="330">
        <v>70</v>
      </c>
      <c r="H64" s="330">
        <v>3</v>
      </c>
      <c r="I64" s="330">
        <v>364</v>
      </c>
      <c r="J64" s="330">
        <v>60</v>
      </c>
      <c r="K64" s="330">
        <v>7</v>
      </c>
      <c r="L64" s="330">
        <v>2</v>
      </c>
      <c r="M64" s="330">
        <v>5</v>
      </c>
      <c r="N64" s="330">
        <v>34</v>
      </c>
      <c r="O64" s="330">
        <v>17</v>
      </c>
      <c r="P64" s="330">
        <v>3</v>
      </c>
      <c r="Q64" s="330">
        <v>127</v>
      </c>
      <c r="R64" s="330">
        <v>1</v>
      </c>
      <c r="S64" s="330">
        <v>8</v>
      </c>
      <c r="T64" s="330">
        <v>46013</v>
      </c>
      <c r="U64" s="330">
        <v>53</v>
      </c>
    </row>
    <row r="65" spans="1:21">
      <c r="A65" s="2" t="s">
        <v>41</v>
      </c>
      <c r="B65" s="2" t="str">
        <f>$B$5</f>
        <v>PRODUCTION</v>
      </c>
      <c r="C65" s="6"/>
      <c r="D65" s="7">
        <f t="shared" ref="D65:D71" si="25">SUM(E65:U65)</f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</row>
    <row r="66" spans="1:21">
      <c r="A66" s="2" t="str">
        <f t="shared" ref="A66:A72" si="26">A65</f>
        <v>CUST_TOTAL</v>
      </c>
      <c r="B66" s="2" t="str">
        <f>$B$6</f>
        <v>BULKTRAN</v>
      </c>
      <c r="C66" s="6"/>
      <c r="D66" s="7">
        <f t="shared" si="25"/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</row>
    <row r="67" spans="1:21">
      <c r="A67" s="2" t="str">
        <f t="shared" si="26"/>
        <v>CUST_TOTAL</v>
      </c>
      <c r="B67" s="2" t="str">
        <f>$B$7</f>
        <v>SUBTRAN</v>
      </c>
      <c r="C67" s="6"/>
      <c r="D67" s="7">
        <f t="shared" si="25"/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</row>
    <row r="68" spans="1:21">
      <c r="A68" s="2" t="str">
        <f t="shared" si="26"/>
        <v>CUST_TOTAL</v>
      </c>
      <c r="B68" s="2" t="str">
        <f>$B$8</f>
        <v>DISTPRI</v>
      </c>
      <c r="C68" s="6"/>
      <c r="D68" s="7">
        <f t="shared" si="25"/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</row>
    <row r="69" spans="1:21">
      <c r="A69" s="2" t="str">
        <f t="shared" si="26"/>
        <v>CUST_TOTAL</v>
      </c>
      <c r="B69" s="2" t="str">
        <f>$B$9</f>
        <v>DISTSEC</v>
      </c>
      <c r="C69" s="6"/>
      <c r="D69" s="7">
        <f t="shared" si="25"/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</row>
    <row r="70" spans="1:21">
      <c r="A70" s="2" t="str">
        <f t="shared" si="26"/>
        <v>CUST_TOTAL</v>
      </c>
      <c r="B70" s="2" t="str">
        <f>$B$10</f>
        <v>ENERGY</v>
      </c>
      <c r="C70" s="6"/>
      <c r="D70" s="7">
        <f t="shared" si="25"/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</row>
    <row r="71" spans="1:21">
      <c r="A71" s="2" t="str">
        <f t="shared" si="26"/>
        <v>CUST_TOTAL</v>
      </c>
      <c r="B71" s="2" t="str">
        <f>$B$11</f>
        <v>CUSTOMER</v>
      </c>
      <c r="D71" s="7">
        <f t="shared" si="25"/>
        <v>1.0000000000000002</v>
      </c>
      <c r="E71" s="7">
        <f t="shared" ref="E71:U71" si="27">E64/$D64</f>
        <v>0.62674480707882851</v>
      </c>
      <c r="F71" s="7">
        <f t="shared" si="27"/>
        <v>0.14823101462245766</v>
      </c>
      <c r="G71" s="7">
        <f t="shared" si="27"/>
        <v>3.3681212138708856E-4</v>
      </c>
      <c r="H71" s="7">
        <f>H64/$D64</f>
        <v>1.4434805202303795E-5</v>
      </c>
      <c r="I71" s="7">
        <f t="shared" si="27"/>
        <v>1.7514230312128604E-3</v>
      </c>
      <c r="J71" s="7">
        <f t="shared" si="27"/>
        <v>2.8869610404607592E-4</v>
      </c>
      <c r="K71" s="7">
        <f t="shared" si="27"/>
        <v>3.3681212138708853E-5</v>
      </c>
      <c r="L71" s="7">
        <f>L64/$D64</f>
        <v>9.6232034682025297E-6</v>
      </c>
      <c r="M71" s="7">
        <f>M64/$D64</f>
        <v>2.4058008670506325E-5</v>
      </c>
      <c r="N71" s="7">
        <f>N64/$D64</f>
        <v>1.6359445895944302E-4</v>
      </c>
      <c r="O71" s="7">
        <f>O64/$D64</f>
        <v>8.179722947972151E-5</v>
      </c>
      <c r="P71" s="7">
        <f>P64/$D64</f>
        <v>1.4434805202303795E-5</v>
      </c>
      <c r="Q71" s="7">
        <f t="shared" si="27"/>
        <v>6.110734202308607E-4</v>
      </c>
      <c r="R71" s="7">
        <f t="shared" si="27"/>
        <v>4.8116017341012649E-6</v>
      </c>
      <c r="S71" s="7">
        <f>S64/$D64</f>
        <v>3.8492813872810119E-5</v>
      </c>
      <c r="T71" s="7">
        <f>T64/$D64</f>
        <v>0.2213962305912015</v>
      </c>
      <c r="U71" s="7">
        <f t="shared" si="27"/>
        <v>2.5501489190736705E-4</v>
      </c>
    </row>
    <row r="72" spans="1:21">
      <c r="A72" s="2" t="str">
        <f t="shared" si="26"/>
        <v>CUST_TOTAL</v>
      </c>
      <c r="B72" s="2" t="str">
        <f>$B$12</f>
        <v>TOTAL</v>
      </c>
      <c r="D72" s="7">
        <f t="shared" ref="D72:U72" si="28">SUM(D65:D71)</f>
        <v>1.0000000000000002</v>
      </c>
      <c r="E72" s="7">
        <f t="shared" si="28"/>
        <v>0.62674480707882851</v>
      </c>
      <c r="F72" s="7">
        <f t="shared" si="28"/>
        <v>0.14823101462245766</v>
      </c>
      <c r="G72" s="7">
        <f t="shared" si="28"/>
        <v>3.3681212138708856E-4</v>
      </c>
      <c r="H72" s="7">
        <f t="shared" si="28"/>
        <v>1.4434805202303795E-5</v>
      </c>
      <c r="I72" s="7">
        <f t="shared" si="28"/>
        <v>1.7514230312128604E-3</v>
      </c>
      <c r="J72" s="7">
        <f t="shared" si="28"/>
        <v>2.8869610404607592E-4</v>
      </c>
      <c r="K72" s="7">
        <f t="shared" si="28"/>
        <v>3.3681212138708853E-5</v>
      </c>
      <c r="L72" s="7">
        <f>SUM(L65:L71)</f>
        <v>9.6232034682025297E-6</v>
      </c>
      <c r="M72" s="7">
        <f>SUM(M65:M71)</f>
        <v>2.4058008670506325E-5</v>
      </c>
      <c r="N72" s="7">
        <f t="shared" si="28"/>
        <v>1.6359445895944302E-4</v>
      </c>
      <c r="O72" s="7">
        <f t="shared" si="28"/>
        <v>8.179722947972151E-5</v>
      </c>
      <c r="P72" s="7">
        <f t="shared" si="28"/>
        <v>1.4434805202303795E-5</v>
      </c>
      <c r="Q72" s="7">
        <f t="shared" si="28"/>
        <v>6.110734202308607E-4</v>
      </c>
      <c r="R72" s="7">
        <f t="shared" si="28"/>
        <v>4.8116017341012649E-6</v>
      </c>
      <c r="S72" s="7">
        <f t="shared" si="28"/>
        <v>3.8492813872810119E-5</v>
      </c>
      <c r="T72" s="7">
        <f t="shared" si="28"/>
        <v>0.2213962305912015</v>
      </c>
      <c r="U72" s="7">
        <f t="shared" si="28"/>
        <v>2.5501489190736705E-4</v>
      </c>
    </row>
    <row r="73" spans="1:21">
      <c r="A73" s="3"/>
      <c r="B73" s="3"/>
      <c r="C73" s="6"/>
      <c r="D73" s="5"/>
    </row>
    <row r="74" spans="1:21" ht="12.5">
      <c r="A74" s="72" t="s">
        <v>43</v>
      </c>
      <c r="B74" s="3"/>
      <c r="C74" s="67" t="s">
        <v>537</v>
      </c>
      <c r="D74" s="330">
        <f>SUM(E74:U74)</f>
        <v>207799</v>
      </c>
      <c r="E74" s="330">
        <v>130257</v>
      </c>
      <c r="F74" s="330">
        <v>30807</v>
      </c>
      <c r="G74" s="330">
        <v>70</v>
      </c>
      <c r="H74" s="330">
        <v>0</v>
      </c>
      <c r="I74" s="330">
        <v>364</v>
      </c>
      <c r="J74" s="330">
        <v>60</v>
      </c>
      <c r="K74" s="330">
        <v>0</v>
      </c>
      <c r="L74" s="330">
        <v>0</v>
      </c>
      <c r="M74" s="330">
        <v>5</v>
      </c>
      <c r="N74" s="330">
        <v>34</v>
      </c>
      <c r="O74" s="330">
        <v>0</v>
      </c>
      <c r="P74" s="330">
        <v>0</v>
      </c>
      <c r="Q74" s="330">
        <v>127</v>
      </c>
      <c r="R74" s="330">
        <v>1</v>
      </c>
      <c r="S74" s="330">
        <v>8</v>
      </c>
      <c r="T74" s="330">
        <v>46013</v>
      </c>
      <c r="U74" s="330">
        <v>53</v>
      </c>
    </row>
    <row r="75" spans="1:21">
      <c r="A75" s="2" t="s">
        <v>44</v>
      </c>
      <c r="B75" s="2" t="str">
        <f>$B$5</f>
        <v>PRODUCTION</v>
      </c>
      <c r="C75" s="6"/>
      <c r="D75" s="7">
        <f t="shared" ref="D75:D81" si="29">SUM(E75:U75)</f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</row>
    <row r="76" spans="1:21">
      <c r="A76" s="2" t="str">
        <f t="shared" ref="A76:A82" si="30">A75</f>
        <v>DIST_PCUST</v>
      </c>
      <c r="B76" s="2" t="str">
        <f>$B$6</f>
        <v>BULKTRAN</v>
      </c>
      <c r="C76" s="6"/>
      <c r="D76" s="7">
        <f t="shared" si="29"/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</row>
    <row r="77" spans="1:21">
      <c r="A77" s="2" t="str">
        <f t="shared" si="30"/>
        <v>DIST_PCUST</v>
      </c>
      <c r="B77" s="2" t="str">
        <f>$B$7</f>
        <v>SUBTRAN</v>
      </c>
      <c r="C77" s="6"/>
      <c r="D77" s="7">
        <f t="shared" si="29"/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</row>
    <row r="78" spans="1:21">
      <c r="A78" s="2" t="str">
        <f t="shared" si="30"/>
        <v>DIST_PCUST</v>
      </c>
      <c r="B78" s="2" t="str">
        <f>$B$8</f>
        <v>DISTPRI</v>
      </c>
      <c r="C78" s="6"/>
      <c r="D78" s="7">
        <f t="shared" si="29"/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</row>
    <row r="79" spans="1:21">
      <c r="A79" s="2" t="str">
        <f t="shared" si="30"/>
        <v>DIST_PCUST</v>
      </c>
      <c r="B79" s="2" t="str">
        <f>$B$9</f>
        <v>DISTSEC</v>
      </c>
      <c r="C79" s="6"/>
      <c r="D79" s="7">
        <f t="shared" si="29"/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</row>
    <row r="80" spans="1:21">
      <c r="A80" s="2" t="str">
        <f t="shared" si="30"/>
        <v>DIST_PCUST</v>
      </c>
      <c r="B80" s="2" t="str">
        <f>$B$10</f>
        <v>ENERGY</v>
      </c>
      <c r="C80" s="6"/>
      <c r="D80" s="7">
        <f t="shared" si="29"/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</row>
    <row r="81" spans="1:21">
      <c r="A81" s="2" t="str">
        <f t="shared" si="30"/>
        <v>DIST_PCUST</v>
      </c>
      <c r="B81" s="2" t="str">
        <f>$B$11</f>
        <v>CUSTOMER</v>
      </c>
      <c r="D81" s="7">
        <f t="shared" si="29"/>
        <v>0.99999999999999989</v>
      </c>
      <c r="E81" s="7">
        <f t="shared" ref="E81:U81" si="31">E74/$D74</f>
        <v>0.62684132262426673</v>
      </c>
      <c r="F81" s="7">
        <f t="shared" si="31"/>
        <v>0.14825384145255752</v>
      </c>
      <c r="G81" s="7">
        <f t="shared" si="31"/>
        <v>3.3686398875836746E-4</v>
      </c>
      <c r="H81" s="7">
        <f>H74/$D74</f>
        <v>0</v>
      </c>
      <c r="I81" s="7">
        <f t="shared" si="31"/>
        <v>1.7516927415435108E-3</v>
      </c>
      <c r="J81" s="7">
        <f t="shared" si="31"/>
        <v>2.8874056179288641E-4</v>
      </c>
      <c r="K81" s="7">
        <f t="shared" si="31"/>
        <v>0</v>
      </c>
      <c r="L81" s="7">
        <f>L74/$D74</f>
        <v>0</v>
      </c>
      <c r="M81" s="7">
        <f>M74/$D74</f>
        <v>2.4061713482740532E-5</v>
      </c>
      <c r="N81" s="7">
        <f>N74/$D74</f>
        <v>1.6361965168263564E-4</v>
      </c>
      <c r="O81" s="7">
        <f>O74/$D74</f>
        <v>0</v>
      </c>
      <c r="P81" s="7">
        <f>P74/$D74</f>
        <v>0</v>
      </c>
      <c r="Q81" s="7">
        <f t="shared" si="31"/>
        <v>6.1116752246160948E-4</v>
      </c>
      <c r="R81" s="7">
        <f t="shared" si="31"/>
        <v>4.8123426965481069E-6</v>
      </c>
      <c r="S81" s="7">
        <f>S74/$D74</f>
        <v>3.8498741572384855E-5</v>
      </c>
      <c r="T81" s="7">
        <f>T74/$D74</f>
        <v>0.22143032449626804</v>
      </c>
      <c r="U81" s="7">
        <f t="shared" si="31"/>
        <v>2.5505416291704964E-4</v>
      </c>
    </row>
    <row r="82" spans="1:21">
      <c r="A82" s="2" t="str">
        <f t="shared" si="30"/>
        <v>DIST_PCUST</v>
      </c>
      <c r="B82" s="2" t="str">
        <f>$B$12</f>
        <v>TOTAL</v>
      </c>
      <c r="D82" s="7">
        <f t="shared" ref="D82:U82" si="32">SUM(D75:D81)</f>
        <v>0.99999999999999989</v>
      </c>
      <c r="E82" s="7">
        <f t="shared" si="32"/>
        <v>0.62684132262426673</v>
      </c>
      <c r="F82" s="7">
        <f t="shared" si="32"/>
        <v>0.14825384145255752</v>
      </c>
      <c r="G82" s="7">
        <f t="shared" si="32"/>
        <v>3.3686398875836746E-4</v>
      </c>
      <c r="H82" s="7">
        <f t="shared" si="32"/>
        <v>0</v>
      </c>
      <c r="I82" s="7">
        <f t="shared" si="32"/>
        <v>1.7516927415435108E-3</v>
      </c>
      <c r="J82" s="7">
        <f t="shared" si="32"/>
        <v>2.8874056179288641E-4</v>
      </c>
      <c r="K82" s="7">
        <f t="shared" si="32"/>
        <v>0</v>
      </c>
      <c r="L82" s="7">
        <f>SUM(L75:L81)</f>
        <v>0</v>
      </c>
      <c r="M82" s="7">
        <f>SUM(M75:M81)</f>
        <v>2.4061713482740532E-5</v>
      </c>
      <c r="N82" s="7">
        <f t="shared" si="32"/>
        <v>1.6361965168263564E-4</v>
      </c>
      <c r="O82" s="7">
        <f t="shared" si="32"/>
        <v>0</v>
      </c>
      <c r="P82" s="7">
        <f t="shared" si="32"/>
        <v>0</v>
      </c>
      <c r="Q82" s="7">
        <f t="shared" si="32"/>
        <v>6.1116752246160948E-4</v>
      </c>
      <c r="R82" s="7">
        <f t="shared" si="32"/>
        <v>4.8123426965481069E-6</v>
      </c>
      <c r="S82" s="7">
        <f t="shared" si="32"/>
        <v>3.8498741572384855E-5</v>
      </c>
      <c r="T82" s="7">
        <f t="shared" si="32"/>
        <v>0.22143032449626804</v>
      </c>
      <c r="U82" s="7">
        <f t="shared" si="32"/>
        <v>2.5505416291704964E-4</v>
      </c>
    </row>
    <row r="83" spans="1:21">
      <c r="A83" s="3"/>
      <c r="B83" s="3"/>
      <c r="C83" s="6"/>
      <c r="D83" s="5"/>
    </row>
    <row r="84" spans="1:21" ht="12.5">
      <c r="A84" s="72" t="s">
        <v>45</v>
      </c>
      <c r="B84" s="3"/>
      <c r="C84" s="67" t="s">
        <v>538</v>
      </c>
      <c r="D84" s="330">
        <f>SUM(E84:U84)</f>
        <v>207634</v>
      </c>
      <c r="E84" s="330">
        <v>130257</v>
      </c>
      <c r="F84" s="330">
        <v>30807</v>
      </c>
      <c r="G84" s="330">
        <v>0</v>
      </c>
      <c r="H84" s="330">
        <v>0</v>
      </c>
      <c r="I84" s="330">
        <v>364</v>
      </c>
      <c r="J84" s="330">
        <v>0</v>
      </c>
      <c r="K84" s="330">
        <v>0</v>
      </c>
      <c r="L84" s="330">
        <v>0</v>
      </c>
      <c r="M84" s="330">
        <v>5</v>
      </c>
      <c r="N84" s="330">
        <v>0</v>
      </c>
      <c r="O84" s="330">
        <v>0</v>
      </c>
      <c r="P84" s="330">
        <v>0</v>
      </c>
      <c r="Q84" s="330">
        <v>127</v>
      </c>
      <c r="R84" s="330">
        <v>0</v>
      </c>
      <c r="S84" s="330">
        <v>8</v>
      </c>
      <c r="T84" s="330">
        <v>46013</v>
      </c>
      <c r="U84" s="330">
        <v>53</v>
      </c>
    </row>
    <row r="85" spans="1:21">
      <c r="A85" s="2" t="s">
        <v>46</v>
      </c>
      <c r="B85" s="2" t="str">
        <f>$B$5</f>
        <v>PRODUCTION</v>
      </c>
      <c r="C85" s="6"/>
      <c r="D85" s="7">
        <f t="shared" ref="D85:D91" si="33">SUM(E85:U85)</f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</row>
    <row r="86" spans="1:21">
      <c r="A86" s="2" t="str">
        <f t="shared" ref="A86:A92" si="34">A85</f>
        <v>DIST_SERV</v>
      </c>
      <c r="B86" s="2" t="str">
        <f>$B$6</f>
        <v>BULKTRAN</v>
      </c>
      <c r="C86" s="6"/>
      <c r="D86" s="7">
        <f t="shared" si="33"/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</row>
    <row r="87" spans="1:21">
      <c r="A87" s="2" t="str">
        <f t="shared" si="34"/>
        <v>DIST_SERV</v>
      </c>
      <c r="B87" s="2" t="str">
        <f>$B$7</f>
        <v>SUBTRAN</v>
      </c>
      <c r="C87" s="6"/>
      <c r="D87" s="7">
        <f t="shared" si="33"/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</row>
    <row r="88" spans="1:21">
      <c r="A88" s="2" t="str">
        <f t="shared" si="34"/>
        <v>DIST_SERV</v>
      </c>
      <c r="B88" s="2" t="str">
        <f>$B$8</f>
        <v>DISTPRI</v>
      </c>
      <c r="C88" s="6"/>
      <c r="D88" s="7">
        <f t="shared" si="33"/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</row>
    <row r="89" spans="1:21">
      <c r="A89" s="2" t="str">
        <f t="shared" si="34"/>
        <v>DIST_SERV</v>
      </c>
      <c r="B89" s="2" t="str">
        <f>$B$9</f>
        <v>DISTSEC</v>
      </c>
      <c r="C89" s="6"/>
      <c r="D89" s="7">
        <f t="shared" si="33"/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</row>
    <row r="90" spans="1:21">
      <c r="A90" s="2" t="str">
        <f t="shared" si="34"/>
        <v>DIST_SERV</v>
      </c>
      <c r="B90" s="2" t="str">
        <f>$B$10</f>
        <v>ENERGY</v>
      </c>
      <c r="C90" s="6"/>
      <c r="D90" s="7">
        <f t="shared" si="33"/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</row>
    <row r="91" spans="1:21">
      <c r="A91" s="2" t="str">
        <f t="shared" si="34"/>
        <v>DIST_SERV</v>
      </c>
      <c r="B91" s="2" t="str">
        <f>$B$11</f>
        <v>CUSTOMER</v>
      </c>
      <c r="D91" s="7">
        <f t="shared" si="33"/>
        <v>1.0000000000000002</v>
      </c>
      <c r="E91" s="7">
        <f t="shared" ref="E91:U91" si="35">E84/$D84</f>
        <v>0.62733945307608585</v>
      </c>
      <c r="F91" s="7">
        <f t="shared" si="35"/>
        <v>0.14837165396803992</v>
      </c>
      <c r="G91" s="7">
        <f t="shared" si="35"/>
        <v>0</v>
      </c>
      <c r="H91" s="7">
        <f>H84/$D84</f>
        <v>0</v>
      </c>
      <c r="I91" s="7">
        <f t="shared" si="35"/>
        <v>1.7530847549052659E-3</v>
      </c>
      <c r="J91" s="7">
        <f t="shared" si="35"/>
        <v>0</v>
      </c>
      <c r="K91" s="7">
        <f t="shared" si="35"/>
        <v>0</v>
      </c>
      <c r="L91" s="7">
        <f>L84/$D84</f>
        <v>0</v>
      </c>
      <c r="M91" s="7">
        <f>M84/$D84</f>
        <v>2.4080834545402005E-5</v>
      </c>
      <c r="N91" s="7">
        <f>N84/$D84</f>
        <v>0</v>
      </c>
      <c r="O91" s="7">
        <f>O84/$D84</f>
        <v>0</v>
      </c>
      <c r="P91" s="7">
        <f>P84/$D84</f>
        <v>0</v>
      </c>
      <c r="Q91" s="7">
        <f t="shared" si="35"/>
        <v>6.1165319745321099E-4</v>
      </c>
      <c r="R91" s="7">
        <f t="shared" si="35"/>
        <v>0</v>
      </c>
      <c r="S91" s="7">
        <f>S84/$D84</f>
        <v>3.8529335272643209E-5</v>
      </c>
      <c r="T91" s="7">
        <f>T84/$D84</f>
        <v>0.2216062879875165</v>
      </c>
      <c r="U91" s="7">
        <f t="shared" si="35"/>
        <v>2.5525684618126127E-4</v>
      </c>
    </row>
    <row r="92" spans="1:21">
      <c r="A92" s="2" t="str">
        <f t="shared" si="34"/>
        <v>DIST_SERV</v>
      </c>
      <c r="B92" s="2" t="str">
        <f>$B$12</f>
        <v>TOTAL</v>
      </c>
      <c r="D92" s="7">
        <f t="shared" ref="D92:U92" si="36">SUM(D85:D91)</f>
        <v>1.0000000000000002</v>
      </c>
      <c r="E92" s="7">
        <f t="shared" si="36"/>
        <v>0.62733945307608585</v>
      </c>
      <c r="F92" s="7">
        <f t="shared" si="36"/>
        <v>0.14837165396803992</v>
      </c>
      <c r="G92" s="7">
        <f t="shared" si="36"/>
        <v>0</v>
      </c>
      <c r="H92" s="7">
        <f t="shared" si="36"/>
        <v>0</v>
      </c>
      <c r="I92" s="7">
        <f t="shared" si="36"/>
        <v>1.7530847549052659E-3</v>
      </c>
      <c r="J92" s="7">
        <f t="shared" si="36"/>
        <v>0</v>
      </c>
      <c r="K92" s="7">
        <f t="shared" si="36"/>
        <v>0</v>
      </c>
      <c r="L92" s="7">
        <f>SUM(L85:L91)</f>
        <v>0</v>
      </c>
      <c r="M92" s="7">
        <f>SUM(M85:M91)</f>
        <v>2.4080834545402005E-5</v>
      </c>
      <c r="N92" s="7">
        <f t="shared" si="36"/>
        <v>0</v>
      </c>
      <c r="O92" s="7">
        <f t="shared" si="36"/>
        <v>0</v>
      </c>
      <c r="P92" s="7">
        <f t="shared" si="36"/>
        <v>0</v>
      </c>
      <c r="Q92" s="7">
        <f t="shared" si="36"/>
        <v>6.1165319745321099E-4</v>
      </c>
      <c r="R92" s="7">
        <f t="shared" si="36"/>
        <v>0</v>
      </c>
      <c r="S92" s="7">
        <f t="shared" si="36"/>
        <v>3.8529335272643209E-5</v>
      </c>
      <c r="T92" s="7">
        <f t="shared" si="36"/>
        <v>0.2216062879875165</v>
      </c>
      <c r="U92" s="7">
        <f t="shared" si="36"/>
        <v>2.5525684618126127E-4</v>
      </c>
    </row>
    <row r="93" spans="1:21">
      <c r="A93" s="3"/>
      <c r="B93" s="3"/>
      <c r="C93" s="6"/>
      <c r="D93" s="5"/>
    </row>
    <row r="94" spans="1:21">
      <c r="A94" s="72" t="s">
        <v>14</v>
      </c>
      <c r="B94" s="3"/>
      <c r="C94" s="6"/>
      <c r="D94" s="330">
        <f>SUM(E94:U94)</f>
        <v>35798155</v>
      </c>
      <c r="E94" s="330">
        <v>21991911</v>
      </c>
      <c r="F94" s="330">
        <v>9222723</v>
      </c>
      <c r="G94" s="330">
        <v>744564</v>
      </c>
      <c r="H94" s="330">
        <v>132803</v>
      </c>
      <c r="I94" s="330">
        <v>670332</v>
      </c>
      <c r="J94" s="330">
        <v>620203</v>
      </c>
      <c r="K94" s="330">
        <v>381053</v>
      </c>
      <c r="L94" s="330">
        <v>163305</v>
      </c>
      <c r="M94" s="330">
        <v>10474</v>
      </c>
      <c r="N94" s="330">
        <v>395221</v>
      </c>
      <c r="O94" s="330">
        <v>988082</v>
      </c>
      <c r="P94" s="330">
        <v>244959</v>
      </c>
      <c r="Q94" s="330">
        <v>214122</v>
      </c>
      <c r="R94" s="330">
        <v>7247</v>
      </c>
      <c r="S94" s="330">
        <v>11156</v>
      </c>
      <c r="T94" s="330">
        <v>0</v>
      </c>
      <c r="U94" s="330">
        <v>0</v>
      </c>
    </row>
    <row r="95" spans="1:21">
      <c r="A95" s="2" t="s">
        <v>47</v>
      </c>
      <c r="B95" s="2" t="str">
        <f>$B$5</f>
        <v>PRODUCTION</v>
      </c>
      <c r="C95" s="6"/>
      <c r="D95" s="7">
        <f t="shared" ref="D95:D101" si="37">SUM(E95:U95)</f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</row>
    <row r="96" spans="1:21">
      <c r="A96" s="2" t="str">
        <f t="shared" ref="A96:A102" si="38">A95</f>
        <v>DIST_METERS</v>
      </c>
      <c r="B96" s="2" t="str">
        <f>$B$6</f>
        <v>BULKTRAN</v>
      </c>
      <c r="C96" s="6"/>
      <c r="D96" s="7">
        <f t="shared" si="37"/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</row>
    <row r="97" spans="1:21">
      <c r="A97" s="2" t="str">
        <f t="shared" si="38"/>
        <v>DIST_METERS</v>
      </c>
      <c r="B97" s="2" t="str">
        <f>$B$7</f>
        <v>SUBTRAN</v>
      </c>
      <c r="C97" s="6"/>
      <c r="D97" s="7">
        <f t="shared" si="37"/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</row>
    <row r="98" spans="1:21">
      <c r="A98" s="2" t="str">
        <f t="shared" si="38"/>
        <v>DIST_METERS</v>
      </c>
      <c r="B98" s="2" t="str">
        <f>$B$8</f>
        <v>DISTPRI</v>
      </c>
      <c r="C98" s="6"/>
      <c r="D98" s="7">
        <f t="shared" si="37"/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</row>
    <row r="99" spans="1:21">
      <c r="A99" s="2" t="str">
        <f t="shared" si="38"/>
        <v>DIST_METERS</v>
      </c>
      <c r="B99" s="2" t="str">
        <f>$B$9</f>
        <v>DISTSEC</v>
      </c>
      <c r="C99" s="6"/>
      <c r="D99" s="7">
        <f t="shared" si="37"/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</row>
    <row r="100" spans="1:21">
      <c r="A100" s="2" t="str">
        <f t="shared" si="38"/>
        <v>DIST_METERS</v>
      </c>
      <c r="B100" s="2" t="str">
        <f>$B$10</f>
        <v>ENERGY</v>
      </c>
      <c r="C100" s="6"/>
      <c r="D100" s="7">
        <f t="shared" si="37"/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</row>
    <row r="101" spans="1:21">
      <c r="A101" s="2" t="str">
        <f t="shared" si="38"/>
        <v>DIST_METERS</v>
      </c>
      <c r="B101" s="2" t="str">
        <f>$B$11</f>
        <v>CUSTOMER</v>
      </c>
      <c r="D101" s="7">
        <f t="shared" si="37"/>
        <v>0.99999999999999989</v>
      </c>
      <c r="E101" s="7">
        <f t="shared" ref="E101:U101" si="39">E94/$D94</f>
        <v>0.61433085029102752</v>
      </c>
      <c r="F101" s="7">
        <f t="shared" si="39"/>
        <v>0.25763123825794931</v>
      </c>
      <c r="G101" s="7">
        <f t="shared" si="39"/>
        <v>2.0798948996114463E-2</v>
      </c>
      <c r="H101" s="7">
        <f>H94/$D94</f>
        <v>3.709772193566959E-3</v>
      </c>
      <c r="I101" s="7">
        <f t="shared" si="39"/>
        <v>1.8725322575981918E-2</v>
      </c>
      <c r="J101" s="7">
        <f t="shared" si="39"/>
        <v>1.732499901182058E-2</v>
      </c>
      <c r="K101" s="7">
        <f t="shared" si="39"/>
        <v>1.0644487125104633E-2</v>
      </c>
      <c r="L101" s="7">
        <f>L94/$D94</f>
        <v>4.5618272785287401E-3</v>
      </c>
      <c r="M101" s="7">
        <f>M94/$D94</f>
        <v>2.9258491114975057E-4</v>
      </c>
      <c r="N101" s="7">
        <f>N94/$D94</f>
        <v>1.1040261711811683E-2</v>
      </c>
      <c r="O101" s="7">
        <f>O94/$D94</f>
        <v>2.760147834434484E-2</v>
      </c>
      <c r="P101" s="7">
        <f>P94/$D94</f>
        <v>6.8427828193939047E-3</v>
      </c>
      <c r="Q101" s="7">
        <f t="shared" si="39"/>
        <v>5.981369710254621E-3</v>
      </c>
      <c r="R101" s="7">
        <f t="shared" si="39"/>
        <v>2.0244060063989331E-4</v>
      </c>
      <c r="S101" s="7">
        <f>S94/$D94</f>
        <v>3.1163617231111493E-4</v>
      </c>
      <c r="T101" s="7">
        <f>T94/$D94</f>
        <v>0</v>
      </c>
      <c r="U101" s="7">
        <f t="shared" si="39"/>
        <v>0</v>
      </c>
    </row>
    <row r="102" spans="1:21">
      <c r="A102" s="2" t="str">
        <f t="shared" si="38"/>
        <v>DIST_METERS</v>
      </c>
      <c r="B102" s="2" t="str">
        <f>$B$12</f>
        <v>TOTAL</v>
      </c>
      <c r="D102" s="7">
        <f t="shared" ref="D102:U102" si="40">SUM(D95:D101)</f>
        <v>0.99999999999999989</v>
      </c>
      <c r="E102" s="7">
        <f t="shared" si="40"/>
        <v>0.61433085029102752</v>
      </c>
      <c r="F102" s="7">
        <f t="shared" si="40"/>
        <v>0.25763123825794931</v>
      </c>
      <c r="G102" s="7">
        <f t="shared" si="40"/>
        <v>2.0798948996114463E-2</v>
      </c>
      <c r="H102" s="7">
        <f t="shared" si="40"/>
        <v>3.709772193566959E-3</v>
      </c>
      <c r="I102" s="7">
        <f t="shared" si="40"/>
        <v>1.8725322575981918E-2</v>
      </c>
      <c r="J102" s="7">
        <f t="shared" si="40"/>
        <v>1.732499901182058E-2</v>
      </c>
      <c r="K102" s="7">
        <f t="shared" si="40"/>
        <v>1.0644487125104633E-2</v>
      </c>
      <c r="L102" s="7">
        <f>SUM(L95:L101)</f>
        <v>4.5618272785287401E-3</v>
      </c>
      <c r="M102" s="7">
        <f>SUM(M95:M101)</f>
        <v>2.9258491114975057E-4</v>
      </c>
      <c r="N102" s="7">
        <f t="shared" si="40"/>
        <v>1.1040261711811683E-2</v>
      </c>
      <c r="O102" s="7">
        <f t="shared" si="40"/>
        <v>2.760147834434484E-2</v>
      </c>
      <c r="P102" s="7">
        <f t="shared" si="40"/>
        <v>6.8427828193939047E-3</v>
      </c>
      <c r="Q102" s="7">
        <f t="shared" si="40"/>
        <v>5.981369710254621E-3</v>
      </c>
      <c r="R102" s="7">
        <f t="shared" si="40"/>
        <v>2.0244060063989331E-4</v>
      </c>
      <c r="S102" s="7">
        <f t="shared" si="40"/>
        <v>3.1163617231111493E-4</v>
      </c>
      <c r="T102" s="7">
        <f t="shared" si="40"/>
        <v>0</v>
      </c>
      <c r="U102" s="7">
        <f t="shared" si="40"/>
        <v>0</v>
      </c>
    </row>
    <row r="103" spans="1:21">
      <c r="A103" s="3"/>
      <c r="B103" s="3"/>
      <c r="C103" s="6"/>
      <c r="D103" s="5"/>
    </row>
    <row r="104" spans="1:21">
      <c r="A104" s="72" t="s">
        <v>48</v>
      </c>
      <c r="B104" s="3"/>
      <c r="C104" s="6"/>
      <c r="D104" s="330">
        <f t="shared" ref="D104:D111" si="41">SUM(E104:U104)</f>
        <v>1</v>
      </c>
      <c r="E104" s="330">
        <v>0</v>
      </c>
      <c r="F104" s="330">
        <v>0</v>
      </c>
      <c r="G104" s="330">
        <v>0</v>
      </c>
      <c r="H104" s="330">
        <v>0</v>
      </c>
      <c r="I104" s="330">
        <v>0</v>
      </c>
      <c r="J104" s="330">
        <v>0</v>
      </c>
      <c r="K104" s="330">
        <v>0</v>
      </c>
      <c r="L104" s="330">
        <v>0</v>
      </c>
      <c r="M104" s="330">
        <v>0</v>
      </c>
      <c r="N104" s="330">
        <v>0</v>
      </c>
      <c r="O104" s="330">
        <v>0</v>
      </c>
      <c r="P104" s="330">
        <v>0</v>
      </c>
      <c r="Q104" s="330">
        <v>0</v>
      </c>
      <c r="R104" s="330">
        <v>0</v>
      </c>
      <c r="S104" s="330">
        <v>0</v>
      </c>
      <c r="T104" s="330">
        <v>1</v>
      </c>
      <c r="U104" s="330">
        <v>0</v>
      </c>
    </row>
    <row r="105" spans="1:21">
      <c r="A105" s="2" t="s">
        <v>49</v>
      </c>
      <c r="B105" s="2" t="str">
        <f>$B$5</f>
        <v>PRODUCTION</v>
      </c>
      <c r="C105" s="6"/>
      <c r="D105" s="7">
        <f t="shared" si="41"/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</row>
    <row r="106" spans="1:21">
      <c r="A106" s="2" t="str">
        <f t="shared" ref="A106:A112" si="42">A105</f>
        <v>DIST_OL</v>
      </c>
      <c r="B106" s="2" t="str">
        <f>$B$6</f>
        <v>BULKTRAN</v>
      </c>
      <c r="C106" s="6"/>
      <c r="D106" s="7">
        <f t="shared" si="41"/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</row>
    <row r="107" spans="1:21">
      <c r="A107" s="2" t="str">
        <f t="shared" si="42"/>
        <v>DIST_OL</v>
      </c>
      <c r="B107" s="2" t="str">
        <f>$B$7</f>
        <v>SUBTRAN</v>
      </c>
      <c r="C107" s="6"/>
      <c r="D107" s="7">
        <f t="shared" si="41"/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</row>
    <row r="108" spans="1:21">
      <c r="A108" s="2" t="str">
        <f t="shared" si="42"/>
        <v>DIST_OL</v>
      </c>
      <c r="B108" s="2" t="str">
        <f>$B$8</f>
        <v>DISTPRI</v>
      </c>
      <c r="C108" s="6"/>
      <c r="D108" s="7">
        <f t="shared" si="41"/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</row>
    <row r="109" spans="1:21">
      <c r="A109" s="2" t="str">
        <f t="shared" si="42"/>
        <v>DIST_OL</v>
      </c>
      <c r="B109" s="2" t="str">
        <f>$B$9</f>
        <v>DISTSEC</v>
      </c>
      <c r="C109" s="6"/>
      <c r="D109" s="7">
        <f t="shared" si="41"/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</row>
    <row r="110" spans="1:21">
      <c r="A110" s="2" t="str">
        <f t="shared" si="42"/>
        <v>DIST_OL</v>
      </c>
      <c r="B110" s="2" t="str">
        <f>$B$10</f>
        <v>ENERGY</v>
      </c>
      <c r="C110" s="6"/>
      <c r="D110" s="7">
        <f t="shared" si="41"/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</row>
    <row r="111" spans="1:21">
      <c r="A111" s="2" t="str">
        <f t="shared" si="42"/>
        <v>DIST_OL</v>
      </c>
      <c r="B111" s="2" t="str">
        <f>$B$11</f>
        <v>CUSTOMER</v>
      </c>
      <c r="D111" s="7">
        <f t="shared" si="41"/>
        <v>1</v>
      </c>
      <c r="E111" s="7">
        <f t="shared" ref="E111:U111" si="43">E104/$D104</f>
        <v>0</v>
      </c>
      <c r="F111" s="7">
        <f t="shared" si="43"/>
        <v>0</v>
      </c>
      <c r="G111" s="7">
        <f t="shared" si="43"/>
        <v>0</v>
      </c>
      <c r="H111" s="7">
        <f>H104/$D104</f>
        <v>0</v>
      </c>
      <c r="I111" s="7">
        <f t="shared" si="43"/>
        <v>0</v>
      </c>
      <c r="J111" s="7">
        <f t="shared" si="43"/>
        <v>0</v>
      </c>
      <c r="K111" s="7">
        <f t="shared" si="43"/>
        <v>0</v>
      </c>
      <c r="L111" s="7">
        <f>L104/$D104</f>
        <v>0</v>
      </c>
      <c r="M111" s="7">
        <f>M104/$D104</f>
        <v>0</v>
      </c>
      <c r="N111" s="7">
        <f>N104/$D104</f>
        <v>0</v>
      </c>
      <c r="O111" s="7">
        <f>O104/$D104</f>
        <v>0</v>
      </c>
      <c r="P111" s="7">
        <f>P104/$D104</f>
        <v>0</v>
      </c>
      <c r="Q111" s="7">
        <f t="shared" si="43"/>
        <v>0</v>
      </c>
      <c r="R111" s="7">
        <f t="shared" si="43"/>
        <v>0</v>
      </c>
      <c r="S111" s="7">
        <f>S104/$D104</f>
        <v>0</v>
      </c>
      <c r="T111" s="7">
        <f>T104/$D104</f>
        <v>1</v>
      </c>
      <c r="U111" s="7">
        <f t="shared" si="43"/>
        <v>0</v>
      </c>
    </row>
    <row r="112" spans="1:21">
      <c r="A112" s="2" t="str">
        <f t="shared" si="42"/>
        <v>DIST_OL</v>
      </c>
      <c r="B112" s="2" t="str">
        <f>$B$12</f>
        <v>TOTAL</v>
      </c>
      <c r="D112" s="7">
        <f t="shared" ref="D112:U112" si="44">SUM(D105:D111)</f>
        <v>1</v>
      </c>
      <c r="E112" s="7">
        <f t="shared" si="44"/>
        <v>0</v>
      </c>
      <c r="F112" s="7">
        <f t="shared" si="44"/>
        <v>0</v>
      </c>
      <c r="G112" s="7">
        <f t="shared" si="44"/>
        <v>0</v>
      </c>
      <c r="H112" s="7">
        <f t="shared" si="44"/>
        <v>0</v>
      </c>
      <c r="I112" s="7">
        <f t="shared" si="44"/>
        <v>0</v>
      </c>
      <c r="J112" s="7">
        <f t="shared" si="44"/>
        <v>0</v>
      </c>
      <c r="K112" s="7">
        <f t="shared" si="44"/>
        <v>0</v>
      </c>
      <c r="L112" s="7">
        <f>SUM(L105:L111)</f>
        <v>0</v>
      </c>
      <c r="M112" s="7">
        <f>SUM(M105:M111)</f>
        <v>0</v>
      </c>
      <c r="N112" s="7">
        <f t="shared" si="44"/>
        <v>0</v>
      </c>
      <c r="O112" s="7">
        <f t="shared" si="44"/>
        <v>0</v>
      </c>
      <c r="P112" s="7">
        <f t="shared" si="44"/>
        <v>0</v>
      </c>
      <c r="Q112" s="7">
        <f t="shared" si="44"/>
        <v>0</v>
      </c>
      <c r="R112" s="7">
        <f t="shared" si="44"/>
        <v>0</v>
      </c>
      <c r="S112" s="7">
        <f t="shared" si="44"/>
        <v>0</v>
      </c>
      <c r="T112" s="7">
        <f t="shared" si="44"/>
        <v>1</v>
      </c>
      <c r="U112" s="7">
        <f t="shared" si="44"/>
        <v>0</v>
      </c>
    </row>
    <row r="113" spans="1:21">
      <c r="A113" s="3"/>
      <c r="B113" s="3"/>
      <c r="C113" s="6"/>
      <c r="D113" s="5"/>
    </row>
    <row r="114" spans="1:21">
      <c r="A114" s="72" t="s">
        <v>50</v>
      </c>
      <c r="B114" s="3"/>
      <c r="C114" s="6"/>
      <c r="D114" s="330">
        <f t="shared" ref="D114:D121" si="45">SUM(E114:U114)</f>
        <v>1</v>
      </c>
      <c r="E114" s="330">
        <v>0</v>
      </c>
      <c r="F114" s="330">
        <v>0</v>
      </c>
      <c r="G114" s="330">
        <v>0</v>
      </c>
      <c r="H114" s="330">
        <v>0</v>
      </c>
      <c r="I114" s="330">
        <v>0</v>
      </c>
      <c r="J114" s="330">
        <v>0</v>
      </c>
      <c r="K114" s="330">
        <v>0</v>
      </c>
      <c r="L114" s="330">
        <v>0</v>
      </c>
      <c r="M114" s="330">
        <v>0</v>
      </c>
      <c r="N114" s="330">
        <v>0</v>
      </c>
      <c r="O114" s="330">
        <v>0</v>
      </c>
      <c r="P114" s="330">
        <v>0</v>
      </c>
      <c r="Q114" s="330">
        <v>0</v>
      </c>
      <c r="R114" s="330">
        <v>0</v>
      </c>
      <c r="S114" s="330">
        <v>0</v>
      </c>
      <c r="T114" s="330">
        <v>0</v>
      </c>
      <c r="U114" s="330">
        <v>1</v>
      </c>
    </row>
    <row r="115" spans="1:21">
      <c r="A115" s="2" t="s">
        <v>51</v>
      </c>
      <c r="B115" s="2" t="str">
        <f>$B$5</f>
        <v>PRODUCTION</v>
      </c>
      <c r="C115" s="6"/>
      <c r="D115" s="7">
        <f t="shared" si="45"/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</row>
    <row r="116" spans="1:21">
      <c r="A116" s="2" t="str">
        <f t="shared" ref="A116:A122" si="46">A115</f>
        <v>DIST_SL</v>
      </c>
      <c r="B116" s="2" t="str">
        <f>$B$6</f>
        <v>BULKTRAN</v>
      </c>
      <c r="C116" s="6"/>
      <c r="D116" s="7">
        <f t="shared" si="45"/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</row>
    <row r="117" spans="1:21">
      <c r="A117" s="2" t="str">
        <f t="shared" si="46"/>
        <v>DIST_SL</v>
      </c>
      <c r="B117" s="2" t="str">
        <f>$B$7</f>
        <v>SUBTRAN</v>
      </c>
      <c r="C117" s="6"/>
      <c r="D117" s="7">
        <f t="shared" si="45"/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</row>
    <row r="118" spans="1:21">
      <c r="A118" s="2" t="str">
        <f t="shared" si="46"/>
        <v>DIST_SL</v>
      </c>
      <c r="B118" s="2" t="str">
        <f>$B$8</f>
        <v>DISTPRI</v>
      </c>
      <c r="C118" s="6"/>
      <c r="D118" s="7">
        <f t="shared" si="45"/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</row>
    <row r="119" spans="1:21">
      <c r="A119" s="2" t="str">
        <f t="shared" si="46"/>
        <v>DIST_SL</v>
      </c>
      <c r="B119" s="2" t="str">
        <f>$B$9</f>
        <v>DISTSEC</v>
      </c>
      <c r="C119" s="6"/>
      <c r="D119" s="7">
        <f t="shared" si="45"/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</row>
    <row r="120" spans="1:21">
      <c r="A120" s="2" t="str">
        <f t="shared" si="46"/>
        <v>DIST_SL</v>
      </c>
      <c r="B120" s="2" t="str">
        <f>$B$10</f>
        <v>ENERGY</v>
      </c>
      <c r="C120" s="6"/>
      <c r="D120" s="7">
        <f t="shared" si="45"/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</row>
    <row r="121" spans="1:21">
      <c r="A121" s="2" t="str">
        <f t="shared" si="46"/>
        <v>DIST_SL</v>
      </c>
      <c r="B121" s="2" t="str">
        <f>$B$11</f>
        <v>CUSTOMER</v>
      </c>
      <c r="D121" s="7">
        <f t="shared" si="45"/>
        <v>1</v>
      </c>
      <c r="E121" s="7">
        <f t="shared" ref="E121:U121" si="47">E114/$D114</f>
        <v>0</v>
      </c>
      <c r="F121" s="7">
        <f t="shared" si="47"/>
        <v>0</v>
      </c>
      <c r="G121" s="7">
        <f t="shared" si="47"/>
        <v>0</v>
      </c>
      <c r="H121" s="7">
        <f>H114/$D114</f>
        <v>0</v>
      </c>
      <c r="I121" s="7">
        <f t="shared" si="47"/>
        <v>0</v>
      </c>
      <c r="J121" s="7">
        <f t="shared" si="47"/>
        <v>0</v>
      </c>
      <c r="K121" s="7">
        <f t="shared" si="47"/>
        <v>0</v>
      </c>
      <c r="L121" s="7">
        <f>L114/$D114</f>
        <v>0</v>
      </c>
      <c r="M121" s="7">
        <f>M114/$D114</f>
        <v>0</v>
      </c>
      <c r="N121" s="7">
        <f>N114/$D114</f>
        <v>0</v>
      </c>
      <c r="O121" s="7">
        <f>O114/$D114</f>
        <v>0</v>
      </c>
      <c r="P121" s="7">
        <f>P114/$D114</f>
        <v>0</v>
      </c>
      <c r="Q121" s="7">
        <f t="shared" si="47"/>
        <v>0</v>
      </c>
      <c r="R121" s="7">
        <f t="shared" si="47"/>
        <v>0</v>
      </c>
      <c r="S121" s="7">
        <f>S114/$D114</f>
        <v>0</v>
      </c>
      <c r="T121" s="7">
        <f>T114/$D114</f>
        <v>0</v>
      </c>
      <c r="U121" s="7">
        <f t="shared" si="47"/>
        <v>1</v>
      </c>
    </row>
    <row r="122" spans="1:21">
      <c r="A122" s="2" t="str">
        <f t="shared" si="46"/>
        <v>DIST_SL</v>
      </c>
      <c r="B122" s="2" t="str">
        <f>$B$12</f>
        <v>TOTAL</v>
      </c>
      <c r="D122" s="7">
        <f t="shared" ref="D122:U122" si="48">SUM(D115:D121)</f>
        <v>1</v>
      </c>
      <c r="E122" s="7">
        <f t="shared" si="48"/>
        <v>0</v>
      </c>
      <c r="F122" s="7">
        <f t="shared" si="48"/>
        <v>0</v>
      </c>
      <c r="G122" s="7">
        <f t="shared" si="48"/>
        <v>0</v>
      </c>
      <c r="H122" s="7">
        <f t="shared" si="48"/>
        <v>0</v>
      </c>
      <c r="I122" s="7">
        <f t="shared" si="48"/>
        <v>0</v>
      </c>
      <c r="J122" s="7">
        <f t="shared" si="48"/>
        <v>0</v>
      </c>
      <c r="K122" s="7">
        <f t="shared" si="48"/>
        <v>0</v>
      </c>
      <c r="L122" s="7">
        <f>SUM(L115:L121)</f>
        <v>0</v>
      </c>
      <c r="M122" s="7">
        <f>SUM(M115:M121)</f>
        <v>0</v>
      </c>
      <c r="N122" s="7">
        <f t="shared" si="48"/>
        <v>0</v>
      </c>
      <c r="O122" s="7">
        <f t="shared" si="48"/>
        <v>0</v>
      </c>
      <c r="P122" s="7">
        <f t="shared" si="48"/>
        <v>0</v>
      </c>
      <c r="Q122" s="7">
        <f t="shared" si="48"/>
        <v>0</v>
      </c>
      <c r="R122" s="7">
        <f t="shared" si="48"/>
        <v>0</v>
      </c>
      <c r="S122" s="7">
        <f t="shared" si="48"/>
        <v>0</v>
      </c>
      <c r="T122" s="7">
        <f t="shared" si="48"/>
        <v>0</v>
      </c>
      <c r="U122" s="7">
        <f t="shared" si="48"/>
        <v>1</v>
      </c>
    </row>
    <row r="123" spans="1:21">
      <c r="A123" s="3"/>
      <c r="B123" s="3"/>
      <c r="C123" s="6"/>
      <c r="D123" s="5"/>
    </row>
    <row r="124" spans="1:21" ht="12.5">
      <c r="A124" s="72" t="s">
        <v>52</v>
      </c>
      <c r="B124" s="3"/>
      <c r="C124" s="67" t="s">
        <v>539</v>
      </c>
      <c r="D124" s="330">
        <f>SUM(E124:U124)</f>
        <v>355993</v>
      </c>
      <c r="E124" s="330">
        <v>260514</v>
      </c>
      <c r="F124" s="330">
        <v>92421</v>
      </c>
      <c r="G124" s="330">
        <v>245</v>
      </c>
      <c r="H124" s="330">
        <v>11</v>
      </c>
      <c r="I124" s="330">
        <v>1638</v>
      </c>
      <c r="J124" s="330">
        <v>300</v>
      </c>
      <c r="K124" s="330">
        <v>35</v>
      </c>
      <c r="L124" s="330">
        <v>10</v>
      </c>
      <c r="M124" s="330">
        <v>30</v>
      </c>
      <c r="N124" s="330">
        <v>204</v>
      </c>
      <c r="O124" s="330">
        <v>102</v>
      </c>
      <c r="P124" s="330">
        <v>18</v>
      </c>
      <c r="Q124" s="330">
        <v>445</v>
      </c>
      <c r="R124" s="330">
        <v>4</v>
      </c>
      <c r="S124" s="330">
        <v>16</v>
      </c>
      <c r="T124" s="330">
        <v>0</v>
      </c>
      <c r="U124" s="330">
        <v>0</v>
      </c>
    </row>
    <row r="125" spans="1:21">
      <c r="A125" s="2" t="s">
        <v>53</v>
      </c>
      <c r="B125" s="2" t="str">
        <f>$B$5</f>
        <v>PRODUCTION</v>
      </c>
      <c r="C125" s="6"/>
      <c r="D125" s="7">
        <f t="shared" ref="D125:D131" si="49">SUM(E125:U125)</f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</row>
    <row r="126" spans="1:21">
      <c r="A126" s="2" t="str">
        <f t="shared" ref="A126:A132" si="50">A125</f>
        <v>CUST_902</v>
      </c>
      <c r="B126" s="2" t="str">
        <f>$B$6</f>
        <v>BULKTRAN</v>
      </c>
      <c r="C126" s="6"/>
      <c r="D126" s="7">
        <f t="shared" si="49"/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</row>
    <row r="127" spans="1:21">
      <c r="A127" s="2" t="str">
        <f t="shared" si="50"/>
        <v>CUST_902</v>
      </c>
      <c r="B127" s="2" t="str">
        <f>$B$7</f>
        <v>SUBTRAN</v>
      </c>
      <c r="C127" s="6"/>
      <c r="D127" s="7">
        <f t="shared" si="49"/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</row>
    <row r="128" spans="1:21">
      <c r="A128" s="2" t="str">
        <f t="shared" si="50"/>
        <v>CUST_902</v>
      </c>
      <c r="B128" s="2" t="str">
        <f>$B$8</f>
        <v>DISTPRI</v>
      </c>
      <c r="C128" s="6"/>
      <c r="D128" s="7">
        <f t="shared" si="49"/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</row>
    <row r="129" spans="1:21">
      <c r="A129" s="2" t="str">
        <f t="shared" si="50"/>
        <v>CUST_902</v>
      </c>
      <c r="B129" s="2" t="str">
        <f>$B$9</f>
        <v>DISTSEC</v>
      </c>
      <c r="C129" s="6"/>
      <c r="D129" s="7">
        <f t="shared" si="49"/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</row>
    <row r="130" spans="1:21">
      <c r="A130" s="2" t="str">
        <f t="shared" si="50"/>
        <v>CUST_902</v>
      </c>
      <c r="B130" s="2" t="str">
        <f>$B$10</f>
        <v>ENERGY</v>
      </c>
      <c r="C130" s="6"/>
      <c r="D130" s="7">
        <f t="shared" si="49"/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</row>
    <row r="131" spans="1:21">
      <c r="A131" s="2" t="str">
        <f t="shared" si="50"/>
        <v>CUST_902</v>
      </c>
      <c r="B131" s="2" t="str">
        <f>$B$11</f>
        <v>CUSTOMER</v>
      </c>
      <c r="D131" s="7">
        <f t="shared" si="49"/>
        <v>0.99999999999999989</v>
      </c>
      <c r="E131" s="7">
        <f t="shared" ref="E131:U131" si="51">E124/$D124</f>
        <v>0.73179528810959771</v>
      </c>
      <c r="F131" s="7">
        <f t="shared" si="51"/>
        <v>0.25961465534434663</v>
      </c>
      <c r="G131" s="7">
        <f t="shared" si="51"/>
        <v>6.8821577952375473E-4</v>
      </c>
      <c r="H131" s="7">
        <f>H124/$D124</f>
        <v>3.0899483978617555E-5</v>
      </c>
      <c r="I131" s="7">
        <f t="shared" si="51"/>
        <v>4.60121406881596E-3</v>
      </c>
      <c r="J131" s="7">
        <f t="shared" si="51"/>
        <v>8.4271319941684245E-4</v>
      </c>
      <c r="K131" s="7">
        <f t="shared" si="51"/>
        <v>9.8316539931964954E-5</v>
      </c>
      <c r="L131" s="7">
        <f>L124/$D124</f>
        <v>2.8090439980561414E-5</v>
      </c>
      <c r="M131" s="7">
        <f>M124/$D124</f>
        <v>8.427131994168425E-5</v>
      </c>
      <c r="N131" s="7">
        <f>N124/$D124</f>
        <v>5.7304497560345283E-4</v>
      </c>
      <c r="O131" s="7">
        <f>O124/$D124</f>
        <v>2.8652248780172641E-4</v>
      </c>
      <c r="P131" s="7">
        <f>P124/$D124</f>
        <v>5.0562791965010547E-5</v>
      </c>
      <c r="Q131" s="7">
        <f t="shared" si="51"/>
        <v>1.250024579134983E-3</v>
      </c>
      <c r="R131" s="7">
        <f t="shared" si="51"/>
        <v>1.1236175992224566E-5</v>
      </c>
      <c r="S131" s="7">
        <f>S124/$D124</f>
        <v>4.4944703968898266E-5</v>
      </c>
      <c r="T131" s="7">
        <f>T124/$D124</f>
        <v>0</v>
      </c>
      <c r="U131" s="7">
        <f t="shared" si="51"/>
        <v>0</v>
      </c>
    </row>
    <row r="132" spans="1:21">
      <c r="A132" s="2" t="str">
        <f t="shared" si="50"/>
        <v>CUST_902</v>
      </c>
      <c r="B132" s="2" t="str">
        <f>$B$12</f>
        <v>TOTAL</v>
      </c>
      <c r="D132" s="7">
        <f t="shared" ref="D132:U132" si="52">SUM(D125:D131)</f>
        <v>0.99999999999999989</v>
      </c>
      <c r="E132" s="7">
        <f t="shared" si="52"/>
        <v>0.73179528810959771</v>
      </c>
      <c r="F132" s="7">
        <f t="shared" si="52"/>
        <v>0.25961465534434663</v>
      </c>
      <c r="G132" s="7">
        <f t="shared" si="52"/>
        <v>6.8821577952375473E-4</v>
      </c>
      <c r="H132" s="7">
        <f t="shared" si="52"/>
        <v>3.0899483978617555E-5</v>
      </c>
      <c r="I132" s="7">
        <f t="shared" si="52"/>
        <v>4.60121406881596E-3</v>
      </c>
      <c r="J132" s="7">
        <f t="shared" si="52"/>
        <v>8.4271319941684245E-4</v>
      </c>
      <c r="K132" s="7">
        <f t="shared" si="52"/>
        <v>9.8316539931964954E-5</v>
      </c>
      <c r="L132" s="7">
        <f>SUM(L125:L131)</f>
        <v>2.8090439980561414E-5</v>
      </c>
      <c r="M132" s="7">
        <f>SUM(M125:M131)</f>
        <v>8.427131994168425E-5</v>
      </c>
      <c r="N132" s="7">
        <f t="shared" si="52"/>
        <v>5.7304497560345283E-4</v>
      </c>
      <c r="O132" s="7">
        <f t="shared" si="52"/>
        <v>2.8652248780172641E-4</v>
      </c>
      <c r="P132" s="7">
        <f t="shared" si="52"/>
        <v>5.0562791965010547E-5</v>
      </c>
      <c r="Q132" s="7">
        <f t="shared" si="52"/>
        <v>1.250024579134983E-3</v>
      </c>
      <c r="R132" s="7">
        <f t="shared" si="52"/>
        <v>1.1236175992224566E-5</v>
      </c>
      <c r="S132" s="7">
        <f t="shared" si="52"/>
        <v>4.4944703968898266E-5</v>
      </c>
      <c r="T132" s="7">
        <f t="shared" si="52"/>
        <v>0</v>
      </c>
      <c r="U132" s="7">
        <f t="shared" si="52"/>
        <v>0</v>
      </c>
    </row>
    <row r="133" spans="1:21">
      <c r="A133" s="3"/>
      <c r="B133" s="3"/>
      <c r="C133" s="6"/>
      <c r="D133" s="5"/>
    </row>
    <row r="134" spans="1:21" ht="12.5">
      <c r="A134" s="72" t="s">
        <v>54</v>
      </c>
      <c r="B134" s="3"/>
      <c r="C134" s="67" t="s">
        <v>540</v>
      </c>
      <c r="D134" s="330">
        <f>SUM(E134:U134)</f>
        <v>2386906</v>
      </c>
      <c r="E134" s="330">
        <v>2011442</v>
      </c>
      <c r="F134" s="330">
        <v>366493</v>
      </c>
      <c r="G134" s="330">
        <v>832</v>
      </c>
      <c r="H134" s="330">
        <v>36</v>
      </c>
      <c r="I134" s="330">
        <v>4331</v>
      </c>
      <c r="J134" s="330">
        <v>714</v>
      </c>
      <c r="K134" s="330">
        <v>83</v>
      </c>
      <c r="L134" s="330">
        <v>24</v>
      </c>
      <c r="M134" s="330">
        <v>59</v>
      </c>
      <c r="N134" s="330">
        <v>405</v>
      </c>
      <c r="O134" s="330">
        <v>202</v>
      </c>
      <c r="P134" s="330">
        <v>36</v>
      </c>
      <c r="Q134" s="330">
        <v>1511</v>
      </c>
      <c r="R134" s="330">
        <v>12</v>
      </c>
      <c r="S134" s="330">
        <v>95</v>
      </c>
      <c r="T134" s="330">
        <v>0</v>
      </c>
      <c r="U134" s="330">
        <v>631</v>
      </c>
    </row>
    <row r="135" spans="1:21" ht="12.5">
      <c r="A135" s="2" t="s">
        <v>55</v>
      </c>
      <c r="B135" s="2" t="str">
        <f>$B$5</f>
        <v>PRODUCTION</v>
      </c>
      <c r="C135" s="67" t="s">
        <v>541</v>
      </c>
      <c r="D135" s="7">
        <f t="shared" ref="D135:D141" si="53">SUM(E135:U135)</f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</row>
    <row r="136" spans="1:21" ht="12.5">
      <c r="A136" s="2" t="str">
        <f t="shared" ref="A136:A142" si="54">A135</f>
        <v>CUST_903</v>
      </c>
      <c r="B136" s="2" t="str">
        <f>$B$6</f>
        <v>BULKTRAN</v>
      </c>
      <c r="C136" s="67" t="s">
        <v>542</v>
      </c>
      <c r="D136" s="7">
        <f t="shared" si="53"/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</row>
    <row r="137" spans="1:21">
      <c r="A137" s="2" t="str">
        <f t="shared" si="54"/>
        <v>CUST_903</v>
      </c>
      <c r="B137" s="2" t="str">
        <f>$B$7</f>
        <v>SUBTRAN</v>
      </c>
      <c r="C137" s="6"/>
      <c r="D137" s="7">
        <f t="shared" si="53"/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</row>
    <row r="138" spans="1:21">
      <c r="A138" s="2" t="str">
        <f t="shared" si="54"/>
        <v>CUST_903</v>
      </c>
      <c r="B138" s="2" t="str">
        <f>$B$8</f>
        <v>DISTPRI</v>
      </c>
      <c r="C138" s="6"/>
      <c r="D138" s="7">
        <f t="shared" si="53"/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</row>
    <row r="139" spans="1:21">
      <c r="A139" s="2" t="str">
        <f t="shared" si="54"/>
        <v>CUST_903</v>
      </c>
      <c r="B139" s="2" t="str">
        <f>$B$9</f>
        <v>DISTSEC</v>
      </c>
      <c r="C139" s="6"/>
      <c r="D139" s="7">
        <f t="shared" si="53"/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</row>
    <row r="140" spans="1:21">
      <c r="A140" s="2" t="str">
        <f t="shared" si="54"/>
        <v>CUST_903</v>
      </c>
      <c r="B140" s="2" t="str">
        <f>$B$10</f>
        <v>ENERGY</v>
      </c>
      <c r="C140" s="6"/>
      <c r="D140" s="7">
        <f t="shared" si="53"/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</row>
    <row r="141" spans="1:21">
      <c r="A141" s="2" t="str">
        <f t="shared" si="54"/>
        <v>CUST_903</v>
      </c>
      <c r="B141" s="2" t="str">
        <f>$B$11</f>
        <v>CUSTOMER</v>
      </c>
      <c r="D141" s="7">
        <f t="shared" si="53"/>
        <v>1.0000000000000002</v>
      </c>
      <c r="E141" s="7">
        <f t="shared" ref="E141:U141" si="55">E134/$D134</f>
        <v>0.84269845565765888</v>
      </c>
      <c r="F141" s="7">
        <f t="shared" si="55"/>
        <v>0.15354312235169715</v>
      </c>
      <c r="G141" s="7">
        <f t="shared" si="55"/>
        <v>3.4856839775005804E-4</v>
      </c>
      <c r="H141" s="7">
        <f>H134/$D134</f>
        <v>1.508228644110828E-5</v>
      </c>
      <c r="I141" s="7">
        <f t="shared" si="55"/>
        <v>1.8144828493455545E-3</v>
      </c>
      <c r="J141" s="7">
        <f t="shared" si="55"/>
        <v>2.9913201441531423E-4</v>
      </c>
      <c r="K141" s="7">
        <f t="shared" si="55"/>
        <v>3.4773049294777421E-5</v>
      </c>
      <c r="L141" s="7">
        <f>L134/$D134</f>
        <v>1.005485762740552E-5</v>
      </c>
      <c r="M141" s="7">
        <f>M134/$D134</f>
        <v>2.4718191667371905E-5</v>
      </c>
      <c r="N141" s="7">
        <f>N134/$D134</f>
        <v>1.6967572246246815E-4</v>
      </c>
      <c r="O141" s="7">
        <f>O134/$D134</f>
        <v>8.4628385030663131E-5</v>
      </c>
      <c r="P141" s="7">
        <f>P134/$D134</f>
        <v>1.508228644110828E-5</v>
      </c>
      <c r="Q141" s="7">
        <f t="shared" si="55"/>
        <v>6.3303707812540581E-4</v>
      </c>
      <c r="R141" s="7">
        <f t="shared" si="55"/>
        <v>5.0274288137027601E-6</v>
      </c>
      <c r="S141" s="7">
        <f>S134/$D134</f>
        <v>3.9800478108480187E-5</v>
      </c>
      <c r="T141" s="7">
        <f>T134/$D134</f>
        <v>0</v>
      </c>
      <c r="U141" s="7">
        <f t="shared" si="55"/>
        <v>2.6435896512053678E-4</v>
      </c>
    </row>
    <row r="142" spans="1:21">
      <c r="A142" s="2" t="str">
        <f t="shared" si="54"/>
        <v>CUST_903</v>
      </c>
      <c r="B142" s="2" t="str">
        <f>$B$12</f>
        <v>TOTAL</v>
      </c>
      <c r="D142" s="7">
        <f t="shared" ref="D142:U142" si="56">SUM(D135:D141)</f>
        <v>1.0000000000000002</v>
      </c>
      <c r="E142" s="7">
        <f t="shared" si="56"/>
        <v>0.84269845565765888</v>
      </c>
      <c r="F142" s="7">
        <f t="shared" si="56"/>
        <v>0.15354312235169715</v>
      </c>
      <c r="G142" s="7">
        <f t="shared" si="56"/>
        <v>3.4856839775005804E-4</v>
      </c>
      <c r="H142" s="7">
        <f t="shared" si="56"/>
        <v>1.508228644110828E-5</v>
      </c>
      <c r="I142" s="7">
        <f t="shared" si="56"/>
        <v>1.8144828493455545E-3</v>
      </c>
      <c r="J142" s="7">
        <f t="shared" si="56"/>
        <v>2.9913201441531423E-4</v>
      </c>
      <c r="K142" s="7">
        <f t="shared" si="56"/>
        <v>3.4773049294777421E-5</v>
      </c>
      <c r="L142" s="7">
        <f>SUM(L135:L141)</f>
        <v>1.005485762740552E-5</v>
      </c>
      <c r="M142" s="7">
        <f>SUM(M135:M141)</f>
        <v>2.4718191667371905E-5</v>
      </c>
      <c r="N142" s="7">
        <f t="shared" si="56"/>
        <v>1.6967572246246815E-4</v>
      </c>
      <c r="O142" s="7">
        <f t="shared" si="56"/>
        <v>8.4628385030663131E-5</v>
      </c>
      <c r="P142" s="7">
        <f t="shared" si="56"/>
        <v>1.508228644110828E-5</v>
      </c>
      <c r="Q142" s="7">
        <f t="shared" si="56"/>
        <v>6.3303707812540581E-4</v>
      </c>
      <c r="R142" s="7">
        <f t="shared" si="56"/>
        <v>5.0274288137027601E-6</v>
      </c>
      <c r="S142" s="7">
        <f t="shared" si="56"/>
        <v>3.9800478108480187E-5</v>
      </c>
      <c r="T142" s="7">
        <f t="shared" si="56"/>
        <v>0</v>
      </c>
      <c r="U142" s="7">
        <f t="shared" si="56"/>
        <v>2.6435896512053678E-4</v>
      </c>
    </row>
    <row r="143" spans="1:21">
      <c r="A143" s="3"/>
      <c r="B143" s="3"/>
      <c r="C143" s="6"/>
      <c r="D143" s="5"/>
    </row>
    <row r="144" spans="1:21" ht="12.5">
      <c r="A144" s="72" t="s">
        <v>56</v>
      </c>
      <c r="B144" s="3"/>
      <c r="C144" s="67" t="s">
        <v>565</v>
      </c>
      <c r="D144" s="330">
        <f>SUM(E144:U144)</f>
        <v>166771.01999999999</v>
      </c>
      <c r="E144" s="330">
        <v>147795.93</v>
      </c>
      <c r="F144" s="330">
        <v>15227.68</v>
      </c>
      <c r="G144" s="330">
        <v>86.8</v>
      </c>
      <c r="H144" s="330">
        <v>4.7</v>
      </c>
      <c r="I144" s="330">
        <v>149</v>
      </c>
      <c r="J144" s="330">
        <v>116.1</v>
      </c>
      <c r="K144" s="330">
        <v>0</v>
      </c>
      <c r="L144" s="330">
        <v>0</v>
      </c>
      <c r="M144" s="330">
        <v>0</v>
      </c>
      <c r="N144" s="330">
        <v>0</v>
      </c>
      <c r="O144" s="330">
        <v>34</v>
      </c>
      <c r="P144" s="330">
        <v>0</v>
      </c>
      <c r="Q144" s="330">
        <v>0</v>
      </c>
      <c r="R144" s="330">
        <v>0</v>
      </c>
      <c r="S144" s="330">
        <v>0</v>
      </c>
      <c r="T144" s="330">
        <v>3356.81</v>
      </c>
      <c r="U144" s="330">
        <v>0</v>
      </c>
    </row>
    <row r="145" spans="1:21" ht="12.5">
      <c r="A145" s="2" t="s">
        <v>57</v>
      </c>
      <c r="B145" s="2" t="str">
        <f>$B$5</f>
        <v>PRODUCTION</v>
      </c>
      <c r="C145" s="67" t="s">
        <v>564</v>
      </c>
      <c r="D145" s="7">
        <f t="shared" ref="D145:D151" si="57">SUM(E145:U145)</f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</row>
    <row r="146" spans="1:21" ht="12.5">
      <c r="A146" s="2" t="str">
        <f t="shared" ref="A146:A152" si="58">A145</f>
        <v>CUST_451</v>
      </c>
      <c r="B146" s="2" t="str">
        <f>$B$6</f>
        <v>BULKTRAN</v>
      </c>
      <c r="C146" s="67" t="s">
        <v>147</v>
      </c>
      <c r="D146" s="7">
        <f t="shared" si="57"/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</row>
    <row r="147" spans="1:21">
      <c r="A147" s="2" t="str">
        <f t="shared" si="58"/>
        <v>CUST_451</v>
      </c>
      <c r="B147" s="2" t="str">
        <f>$B$7</f>
        <v>SUBTRAN</v>
      </c>
      <c r="C147" s="6"/>
      <c r="D147" s="7">
        <f t="shared" si="57"/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</row>
    <row r="148" spans="1:21">
      <c r="A148" s="2" t="str">
        <f t="shared" si="58"/>
        <v>CUST_451</v>
      </c>
      <c r="B148" s="2" t="str">
        <f>$B$8</f>
        <v>DISTPRI</v>
      </c>
      <c r="C148" s="6"/>
      <c r="D148" s="7">
        <f t="shared" si="57"/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</row>
    <row r="149" spans="1:21">
      <c r="A149" s="2" t="str">
        <f t="shared" si="58"/>
        <v>CUST_451</v>
      </c>
      <c r="B149" s="2" t="str">
        <f>$B$9</f>
        <v>DISTSEC</v>
      </c>
      <c r="C149" s="6"/>
      <c r="D149" s="7">
        <f t="shared" si="57"/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</row>
    <row r="150" spans="1:21">
      <c r="A150" s="2" t="str">
        <f t="shared" si="58"/>
        <v>CUST_451</v>
      </c>
      <c r="B150" s="2" t="str">
        <f>$B$10</f>
        <v>ENERGY</v>
      </c>
      <c r="C150" s="6"/>
      <c r="D150" s="7">
        <f t="shared" si="57"/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</row>
    <row r="151" spans="1:21">
      <c r="A151" s="2" t="str">
        <f t="shared" si="58"/>
        <v>CUST_451</v>
      </c>
      <c r="B151" s="2" t="str">
        <f>$B$11</f>
        <v>CUSTOMER</v>
      </c>
      <c r="D151" s="7">
        <f t="shared" si="57"/>
        <v>1</v>
      </c>
      <c r="E151" s="7">
        <f t="shared" ref="E151:U151" si="59">E144/$D144</f>
        <v>0.88622069949563176</v>
      </c>
      <c r="F151" s="7">
        <f t="shared" si="59"/>
        <v>9.1308909665480262E-2</v>
      </c>
      <c r="G151" s="7">
        <f t="shared" si="59"/>
        <v>5.2047412074352005E-4</v>
      </c>
      <c r="H151" s="7">
        <f>H144/$D144</f>
        <v>2.8182354464222865E-5</v>
      </c>
      <c r="I151" s="7">
        <f t="shared" si="59"/>
        <v>8.9344059897217157E-4</v>
      </c>
      <c r="J151" s="7">
        <f t="shared" si="59"/>
        <v>6.9616411772261148E-4</v>
      </c>
      <c r="K151" s="7">
        <f t="shared" si="59"/>
        <v>0</v>
      </c>
      <c r="L151" s="7">
        <f>L144/$D144</f>
        <v>0</v>
      </c>
      <c r="M151" s="7">
        <f>M144/$D144</f>
        <v>0</v>
      </c>
      <c r="N151" s="7">
        <f>N144/$D144</f>
        <v>0</v>
      </c>
      <c r="O151" s="7">
        <f>O144/$D144</f>
        <v>2.0387235144331433E-4</v>
      </c>
      <c r="P151" s="7">
        <f>P144/$D144</f>
        <v>0</v>
      </c>
      <c r="Q151" s="7">
        <f t="shared" si="59"/>
        <v>0</v>
      </c>
      <c r="R151" s="7">
        <f t="shared" si="59"/>
        <v>0</v>
      </c>
      <c r="S151" s="7">
        <f>S144/$D144</f>
        <v>0</v>
      </c>
      <c r="T151" s="7">
        <f>T144/$D144</f>
        <v>2.0128257295542115E-2</v>
      </c>
      <c r="U151" s="7">
        <f t="shared" si="59"/>
        <v>0</v>
      </c>
    </row>
    <row r="152" spans="1:21">
      <c r="A152" s="2" t="str">
        <f t="shared" si="58"/>
        <v>CUST_451</v>
      </c>
      <c r="B152" s="2" t="str">
        <f>$B$12</f>
        <v>TOTAL</v>
      </c>
      <c r="D152" s="7">
        <f t="shared" ref="D152:U152" si="60">SUM(D145:D151)</f>
        <v>1</v>
      </c>
      <c r="E152" s="7">
        <f t="shared" si="60"/>
        <v>0.88622069949563176</v>
      </c>
      <c r="F152" s="7">
        <f t="shared" si="60"/>
        <v>9.1308909665480262E-2</v>
      </c>
      <c r="G152" s="7">
        <f t="shared" si="60"/>
        <v>5.2047412074352005E-4</v>
      </c>
      <c r="H152" s="7">
        <f t="shared" si="60"/>
        <v>2.8182354464222865E-5</v>
      </c>
      <c r="I152" s="7">
        <f t="shared" si="60"/>
        <v>8.9344059897217157E-4</v>
      </c>
      <c r="J152" s="7">
        <f t="shared" si="60"/>
        <v>6.9616411772261148E-4</v>
      </c>
      <c r="K152" s="7">
        <f t="shared" si="60"/>
        <v>0</v>
      </c>
      <c r="L152" s="7">
        <f>SUM(L145:L151)</f>
        <v>0</v>
      </c>
      <c r="M152" s="7">
        <f>SUM(M145:M151)</f>
        <v>0</v>
      </c>
      <c r="N152" s="7">
        <f t="shared" si="60"/>
        <v>0</v>
      </c>
      <c r="O152" s="7">
        <f t="shared" si="60"/>
        <v>2.0387235144331433E-4</v>
      </c>
      <c r="P152" s="7">
        <f t="shared" si="60"/>
        <v>0</v>
      </c>
      <c r="Q152" s="7">
        <f t="shared" si="60"/>
        <v>0</v>
      </c>
      <c r="R152" s="7">
        <f t="shared" si="60"/>
        <v>0</v>
      </c>
      <c r="S152" s="7">
        <f t="shared" si="60"/>
        <v>0</v>
      </c>
      <c r="T152" s="7">
        <f t="shared" si="60"/>
        <v>2.0128257295542115E-2</v>
      </c>
      <c r="U152" s="7">
        <f t="shared" si="60"/>
        <v>0</v>
      </c>
    </row>
    <row r="153" spans="1:21">
      <c r="A153" s="3"/>
      <c r="B153" s="3"/>
      <c r="C153" s="6"/>
      <c r="D153" s="5"/>
    </row>
    <row r="154" spans="1:21" ht="12.5">
      <c r="A154" s="72" t="s">
        <v>192</v>
      </c>
      <c r="B154" s="3"/>
      <c r="C154" s="67" t="s">
        <v>565</v>
      </c>
      <c r="D154" s="330">
        <f>SUM(E154:U154)</f>
        <v>37698806.399999991</v>
      </c>
      <c r="E154" s="330">
        <v>25026860.942500006</v>
      </c>
      <c r="F154" s="330">
        <v>5406256.1183333322</v>
      </c>
      <c r="G154" s="330">
        <v>316153.68916666665</v>
      </c>
      <c r="H154" s="330">
        <v>64116.44</v>
      </c>
      <c r="I154" s="330">
        <v>1309458.1541666666</v>
      </c>
      <c r="J154" s="330">
        <v>1412193.0891666666</v>
      </c>
      <c r="K154" s="330">
        <v>273652.52666666667</v>
      </c>
      <c r="L154" s="330">
        <v>16274.985833333334</v>
      </c>
      <c r="M154" s="330">
        <v>212410</v>
      </c>
      <c r="N154" s="330">
        <v>1571996.8383333336</v>
      </c>
      <c r="O154" s="330">
        <v>1565496.6666666667</v>
      </c>
      <c r="P154" s="330">
        <v>361852</v>
      </c>
      <c r="Q154" s="330">
        <v>28410</v>
      </c>
      <c r="R154" s="330">
        <v>0</v>
      </c>
      <c r="S154" s="330">
        <v>0</v>
      </c>
      <c r="T154" s="330">
        <v>133674.94916666666</v>
      </c>
      <c r="U154" s="330">
        <v>0</v>
      </c>
    </row>
    <row r="155" spans="1:21" ht="12.5">
      <c r="A155" s="3" t="s">
        <v>193</v>
      </c>
      <c r="B155" s="2" t="str">
        <f>$B$5</f>
        <v>PRODUCTION</v>
      </c>
      <c r="C155" s="67" t="s">
        <v>564</v>
      </c>
      <c r="D155" s="7">
        <f t="shared" ref="D155:D161" si="61">SUM(E155:U155)</f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</row>
    <row r="156" spans="1:21" ht="12.5">
      <c r="A156" s="2" t="str">
        <f t="shared" ref="A156:A162" si="62">A155</f>
        <v>CUST_DEP</v>
      </c>
      <c r="B156" s="2" t="str">
        <f>$B$6</f>
        <v>BULKTRAN</v>
      </c>
      <c r="C156" s="67" t="s">
        <v>355</v>
      </c>
      <c r="D156" s="7">
        <f t="shared" si="61"/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</row>
    <row r="157" spans="1:21">
      <c r="A157" s="2" t="str">
        <f t="shared" si="62"/>
        <v>CUST_DEP</v>
      </c>
      <c r="B157" s="2" t="str">
        <f>$B$7</f>
        <v>SUBTRAN</v>
      </c>
      <c r="C157" s="6"/>
      <c r="D157" s="7">
        <f t="shared" si="61"/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</row>
    <row r="158" spans="1:21">
      <c r="A158" s="2" t="str">
        <f t="shared" si="62"/>
        <v>CUST_DEP</v>
      </c>
      <c r="B158" s="2" t="str">
        <f>$B$8</f>
        <v>DISTPRI</v>
      </c>
      <c r="C158" s="6"/>
      <c r="D158" s="7">
        <f t="shared" si="61"/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</row>
    <row r="159" spans="1:21">
      <c r="A159" s="2" t="str">
        <f t="shared" si="62"/>
        <v>CUST_DEP</v>
      </c>
      <c r="B159" s="2" t="str">
        <f>$B$9</f>
        <v>DISTSEC</v>
      </c>
      <c r="C159" s="6"/>
      <c r="D159" s="7">
        <f t="shared" si="61"/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</row>
    <row r="160" spans="1:21">
      <c r="A160" s="2" t="str">
        <f t="shared" si="62"/>
        <v>CUST_DEP</v>
      </c>
      <c r="B160" s="2" t="str">
        <f>$B$10</f>
        <v>ENERGY</v>
      </c>
      <c r="C160" s="6"/>
      <c r="D160" s="7">
        <f t="shared" si="61"/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</row>
    <row r="161" spans="1:21">
      <c r="A161" s="2" t="str">
        <f t="shared" si="62"/>
        <v>CUST_DEP</v>
      </c>
      <c r="B161" s="2" t="str">
        <f>$B$11</f>
        <v>CUSTOMER</v>
      </c>
      <c r="C161" s="6"/>
      <c r="D161" s="7">
        <f t="shared" si="61"/>
        <v>1.0000000000000004</v>
      </c>
      <c r="E161" s="7">
        <f t="shared" ref="E161:U161" si="63">E154/$D154</f>
        <v>0.66386348355315605</v>
      </c>
      <c r="F161" s="7">
        <f t="shared" si="63"/>
        <v>0.14340655937407434</v>
      </c>
      <c r="G161" s="7">
        <f t="shared" si="63"/>
        <v>8.3863050148629305E-3</v>
      </c>
      <c r="H161" s="7">
        <f t="shared" si="63"/>
        <v>1.7007551729807556E-3</v>
      </c>
      <c r="I161" s="7">
        <f t="shared" si="63"/>
        <v>3.4734737759937857E-2</v>
      </c>
      <c r="J161" s="7">
        <f t="shared" si="63"/>
        <v>3.7459888628374904E-2</v>
      </c>
      <c r="K161" s="7">
        <f t="shared" si="63"/>
        <v>7.2589175307859813E-3</v>
      </c>
      <c r="L161" s="7">
        <f t="shared" si="63"/>
        <v>4.3171090513182238E-4</v>
      </c>
      <c r="M161" s="7">
        <f t="shared" si="63"/>
        <v>5.6343958942954766E-3</v>
      </c>
      <c r="N161" s="7">
        <f t="shared" si="63"/>
        <v>4.1698849073729137E-2</v>
      </c>
      <c r="O161" s="7">
        <f t="shared" si="63"/>
        <v>4.1526425268113183E-2</v>
      </c>
      <c r="P161" s="7">
        <f t="shared" si="63"/>
        <v>9.5985001795706737E-3</v>
      </c>
      <c r="Q161" s="7">
        <f t="shared" si="63"/>
        <v>7.536047613433195E-4</v>
      </c>
      <c r="R161" s="7">
        <f t="shared" si="63"/>
        <v>0</v>
      </c>
      <c r="S161" s="7">
        <f t="shared" si="63"/>
        <v>0</v>
      </c>
      <c r="T161" s="7">
        <f t="shared" si="63"/>
        <v>3.5458668836440056E-3</v>
      </c>
      <c r="U161" s="7">
        <f t="shared" si="63"/>
        <v>0</v>
      </c>
    </row>
    <row r="162" spans="1:21">
      <c r="A162" s="2" t="str">
        <f t="shared" si="62"/>
        <v>CUST_DEP</v>
      </c>
      <c r="B162" s="2" t="str">
        <f>$B$12</f>
        <v>TOTAL</v>
      </c>
      <c r="C162" s="6"/>
      <c r="D162" s="7">
        <f t="shared" ref="D162:U162" si="64">SUM(D155:D161)</f>
        <v>1.0000000000000004</v>
      </c>
      <c r="E162" s="7">
        <f t="shared" si="64"/>
        <v>0.66386348355315605</v>
      </c>
      <c r="F162" s="7">
        <f t="shared" si="64"/>
        <v>0.14340655937407434</v>
      </c>
      <c r="G162" s="7">
        <f t="shared" si="64"/>
        <v>8.3863050148629305E-3</v>
      </c>
      <c r="H162" s="7">
        <f t="shared" si="64"/>
        <v>1.7007551729807556E-3</v>
      </c>
      <c r="I162" s="7">
        <f t="shared" si="64"/>
        <v>3.4734737759937857E-2</v>
      </c>
      <c r="J162" s="7">
        <f t="shared" si="64"/>
        <v>3.7459888628374904E-2</v>
      </c>
      <c r="K162" s="7">
        <f t="shared" si="64"/>
        <v>7.2589175307859813E-3</v>
      </c>
      <c r="L162" s="7">
        <f t="shared" si="64"/>
        <v>4.3171090513182238E-4</v>
      </c>
      <c r="M162" s="7">
        <f t="shared" si="64"/>
        <v>5.6343958942954766E-3</v>
      </c>
      <c r="N162" s="7">
        <f t="shared" si="64"/>
        <v>4.1698849073729137E-2</v>
      </c>
      <c r="O162" s="7">
        <f t="shared" si="64"/>
        <v>4.1526425268113183E-2</v>
      </c>
      <c r="P162" s="7">
        <f t="shared" si="64"/>
        <v>9.5985001795706737E-3</v>
      </c>
      <c r="Q162" s="7">
        <f t="shared" si="64"/>
        <v>7.536047613433195E-4</v>
      </c>
      <c r="R162" s="7">
        <f t="shared" si="64"/>
        <v>0</v>
      </c>
      <c r="S162" s="7">
        <f t="shared" si="64"/>
        <v>0</v>
      </c>
      <c r="T162" s="7">
        <f t="shared" si="64"/>
        <v>3.5458668836440056E-3</v>
      </c>
      <c r="U162" s="7">
        <f t="shared" si="64"/>
        <v>0</v>
      </c>
    </row>
    <row r="163" spans="1:21">
      <c r="A163" s="3"/>
      <c r="B163" s="3"/>
      <c r="C163" s="6"/>
      <c r="D163" s="5"/>
    </row>
    <row r="164" spans="1:21" ht="12.5">
      <c r="A164" s="72" t="s">
        <v>302</v>
      </c>
      <c r="B164" s="3"/>
      <c r="C164" s="67" t="s">
        <v>565</v>
      </c>
      <c r="D164" s="330">
        <f>SUM(E164:U164)</f>
        <v>1035102</v>
      </c>
      <c r="E164" s="330">
        <v>109</v>
      </c>
      <c r="F164" s="330">
        <v>515222</v>
      </c>
      <c r="G164" s="330">
        <v>5911</v>
      </c>
      <c r="H164" s="330">
        <v>1231</v>
      </c>
      <c r="I164" s="330">
        <v>75241</v>
      </c>
      <c r="J164" s="330">
        <v>137613</v>
      </c>
      <c r="K164" s="330">
        <v>9024</v>
      </c>
      <c r="L164" s="330">
        <v>0</v>
      </c>
      <c r="M164" s="330">
        <v>-17967</v>
      </c>
      <c r="N164" s="330">
        <v>135813</v>
      </c>
      <c r="O164" s="330">
        <v>168119</v>
      </c>
      <c r="P164" s="330">
        <v>0</v>
      </c>
      <c r="Q164" s="330">
        <v>0</v>
      </c>
      <c r="R164" s="330">
        <v>0</v>
      </c>
      <c r="S164" s="330">
        <v>0</v>
      </c>
      <c r="T164" s="330">
        <v>4786</v>
      </c>
      <c r="U164" s="330">
        <v>0</v>
      </c>
    </row>
    <row r="165" spans="1:21" ht="12.5">
      <c r="A165" s="2" t="s">
        <v>169</v>
      </c>
      <c r="B165" s="2" t="str">
        <f>$B$5</f>
        <v>PRODUCTION</v>
      </c>
      <c r="C165" s="67" t="s">
        <v>564</v>
      </c>
      <c r="D165" s="7">
        <f t="shared" ref="D165:D172" si="65">SUM(E165:U165)</f>
        <v>1</v>
      </c>
      <c r="E165" s="7">
        <f t="shared" ref="E165:U165" si="66">+E164/$D164</f>
        <v>1.0530363191260378E-4</v>
      </c>
      <c r="F165" s="7">
        <f t="shared" si="66"/>
        <v>0.49774998019518851</v>
      </c>
      <c r="G165" s="7">
        <f t="shared" si="66"/>
        <v>5.7105483324348715E-3</v>
      </c>
      <c r="H165" s="7">
        <f t="shared" si="66"/>
        <v>1.1892547787561033E-3</v>
      </c>
      <c r="I165" s="7">
        <f t="shared" si="66"/>
        <v>7.2689454759047895E-2</v>
      </c>
      <c r="J165" s="7">
        <f t="shared" si="66"/>
        <v>0.13294631833384535</v>
      </c>
      <c r="K165" s="7">
        <f t="shared" si="66"/>
        <v>8.7179814163241883E-3</v>
      </c>
      <c r="L165" s="7">
        <f t="shared" si="66"/>
        <v>0</v>
      </c>
      <c r="M165" s="7">
        <f t="shared" si="66"/>
        <v>-1.7357709674988554E-2</v>
      </c>
      <c r="N165" s="7">
        <f t="shared" si="66"/>
        <v>0.13120735927473814</v>
      </c>
      <c r="O165" s="7">
        <f t="shared" si="66"/>
        <v>0.16241781003224803</v>
      </c>
      <c r="P165" s="7">
        <f t="shared" si="66"/>
        <v>0</v>
      </c>
      <c r="Q165" s="7">
        <f t="shared" si="66"/>
        <v>0</v>
      </c>
      <c r="R165" s="7">
        <f t="shared" si="66"/>
        <v>0</v>
      </c>
      <c r="S165" s="7">
        <f t="shared" si="66"/>
        <v>0</v>
      </c>
      <c r="T165" s="7">
        <f t="shared" si="66"/>
        <v>4.6236989204928598E-3</v>
      </c>
      <c r="U165" s="7">
        <f t="shared" si="66"/>
        <v>0</v>
      </c>
    </row>
    <row r="166" spans="1:21" ht="12.5">
      <c r="A166" s="2" t="str">
        <f t="shared" ref="A166:A172" si="67">A165</f>
        <v>FORF_DISC</v>
      </c>
      <c r="B166" s="2" t="str">
        <f>$B$6</f>
        <v>BULKTRAN</v>
      </c>
      <c r="C166" s="67" t="s">
        <v>361</v>
      </c>
      <c r="D166" s="7">
        <f t="shared" si="65"/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</row>
    <row r="167" spans="1:21">
      <c r="A167" s="2" t="str">
        <f t="shared" si="67"/>
        <v>FORF_DISC</v>
      </c>
      <c r="B167" s="2" t="str">
        <f>$B$7</f>
        <v>SUBTRAN</v>
      </c>
      <c r="C167" s="6"/>
      <c r="D167" s="7">
        <f t="shared" si="65"/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</row>
    <row r="168" spans="1:21">
      <c r="A168" s="2" t="str">
        <f t="shared" si="67"/>
        <v>FORF_DISC</v>
      </c>
      <c r="B168" s="2" t="str">
        <f>$B$8</f>
        <v>DISTPRI</v>
      </c>
      <c r="C168" s="6"/>
      <c r="D168" s="7">
        <f t="shared" si="65"/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</row>
    <row r="169" spans="1:21">
      <c r="A169" s="2" t="str">
        <f t="shared" si="67"/>
        <v>FORF_DISC</v>
      </c>
      <c r="B169" s="2" t="str">
        <f>$B$9</f>
        <v>DISTSEC</v>
      </c>
      <c r="C169" s="6"/>
      <c r="D169" s="7">
        <f t="shared" si="65"/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</row>
    <row r="170" spans="1:21">
      <c r="A170" s="2" t="str">
        <f t="shared" si="67"/>
        <v>FORF_DISC</v>
      </c>
      <c r="B170" s="2" t="str">
        <f>$B$10</f>
        <v>ENERGY</v>
      </c>
      <c r="C170" s="6"/>
      <c r="D170" s="7">
        <f t="shared" si="65"/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</row>
    <row r="171" spans="1:21">
      <c r="A171" s="2" t="str">
        <f t="shared" si="67"/>
        <v>FORF_DISC</v>
      </c>
      <c r="B171" s="2" t="str">
        <f>$B$11</f>
        <v>CUSTOMER</v>
      </c>
      <c r="C171" s="6"/>
      <c r="D171" s="7">
        <f t="shared" si="65"/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</row>
    <row r="172" spans="1:21">
      <c r="A172" s="2" t="str">
        <f t="shared" si="67"/>
        <v>FORF_DISC</v>
      </c>
      <c r="B172" s="2" t="str">
        <f>$B$12</f>
        <v>TOTAL</v>
      </c>
      <c r="C172" s="6"/>
      <c r="D172" s="7">
        <f t="shared" si="65"/>
        <v>1</v>
      </c>
      <c r="E172" s="7">
        <f>SUM(E165:E171)</f>
        <v>1.0530363191260378E-4</v>
      </c>
      <c r="F172" s="7">
        <f t="shared" ref="F172:U172" si="68">SUM(F165:F171)</f>
        <v>0.49774998019518851</v>
      </c>
      <c r="G172" s="7">
        <f t="shared" si="68"/>
        <v>5.7105483324348715E-3</v>
      </c>
      <c r="H172" s="7">
        <f t="shared" si="68"/>
        <v>1.1892547787561033E-3</v>
      </c>
      <c r="I172" s="7">
        <f t="shared" si="68"/>
        <v>7.2689454759047895E-2</v>
      </c>
      <c r="J172" s="7">
        <f t="shared" si="68"/>
        <v>0.13294631833384535</v>
      </c>
      <c r="K172" s="7">
        <f t="shared" si="68"/>
        <v>8.7179814163241883E-3</v>
      </c>
      <c r="L172" s="7">
        <f t="shared" si="68"/>
        <v>0</v>
      </c>
      <c r="M172" s="7">
        <f t="shared" si="68"/>
        <v>-1.7357709674988554E-2</v>
      </c>
      <c r="N172" s="7">
        <f t="shared" si="68"/>
        <v>0.13120735927473814</v>
      </c>
      <c r="O172" s="7">
        <f t="shared" si="68"/>
        <v>0.16241781003224803</v>
      </c>
      <c r="P172" s="7">
        <f t="shared" si="68"/>
        <v>0</v>
      </c>
      <c r="Q172" s="7">
        <f t="shared" si="68"/>
        <v>0</v>
      </c>
      <c r="R172" s="7">
        <f t="shared" si="68"/>
        <v>0</v>
      </c>
      <c r="S172" s="7">
        <f t="shared" si="68"/>
        <v>0</v>
      </c>
      <c r="T172" s="7">
        <f t="shared" si="68"/>
        <v>4.6236989204928598E-3</v>
      </c>
      <c r="U172" s="7">
        <f t="shared" si="68"/>
        <v>0</v>
      </c>
    </row>
    <row r="174" spans="1:21" ht="12.5">
      <c r="A174" s="72" t="s">
        <v>303</v>
      </c>
      <c r="B174" s="3"/>
      <c r="C174" s="67" t="s">
        <v>565</v>
      </c>
      <c r="D174" s="331">
        <f>SUM(E174:U174)</f>
        <v>-2908255.8648208743</v>
      </c>
      <c r="E174" s="331">
        <v>-1125987.3810813543</v>
      </c>
      <c r="F174" s="331">
        <v>-244034.6957352685</v>
      </c>
      <c r="G174" s="331">
        <v>-81242.304889419873</v>
      </c>
      <c r="H174" s="331">
        <v>-13165.720339523403</v>
      </c>
      <c r="I174" s="331">
        <v>-256074.76884651405</v>
      </c>
      <c r="J174" s="331">
        <v>-4586.7489133164745</v>
      </c>
      <c r="K174" s="331">
        <v>-13137.998369235502</v>
      </c>
      <c r="L174" s="331">
        <v>69699.712176000001</v>
      </c>
      <c r="M174" s="331">
        <v>0</v>
      </c>
      <c r="N174" s="331">
        <v>-25269.259293535888</v>
      </c>
      <c r="O174" s="331">
        <v>-1079415.750855891</v>
      </c>
      <c r="P174" s="331">
        <v>0</v>
      </c>
      <c r="Q174" s="331">
        <v>-96274.387122346729</v>
      </c>
      <c r="R174" s="331">
        <v>0</v>
      </c>
      <c r="S174" s="331">
        <v>0</v>
      </c>
      <c r="T174" s="331">
        <v>-38766.561550468861</v>
      </c>
      <c r="U174" s="331">
        <v>0</v>
      </c>
    </row>
    <row r="175" spans="1:21" ht="12.5">
      <c r="A175" s="2" t="s">
        <v>216</v>
      </c>
      <c r="B175" s="2" t="str">
        <f>$B$5</f>
        <v>PRODUCTION</v>
      </c>
      <c r="C175" s="67" t="s">
        <v>564</v>
      </c>
      <c r="D175" s="7">
        <f t="shared" ref="D175:D182" si="69">SUM(E175:U175)</f>
        <v>1</v>
      </c>
      <c r="E175" s="7">
        <f t="shared" ref="E175:U175" si="70">+E174/$D174</f>
        <v>0.3871692978261066</v>
      </c>
      <c r="F175" s="7">
        <f t="shared" si="70"/>
        <v>8.3911013018897196E-2</v>
      </c>
      <c r="G175" s="7">
        <f t="shared" si="70"/>
        <v>2.7935060966316923E-2</v>
      </c>
      <c r="H175" s="7">
        <f t="shared" si="70"/>
        <v>4.5270158306151328E-3</v>
      </c>
      <c r="I175" s="7">
        <f t="shared" si="70"/>
        <v>8.8050976512785692E-2</v>
      </c>
      <c r="J175" s="7">
        <f t="shared" si="70"/>
        <v>1.577147653615746E-3</v>
      </c>
      <c r="K175" s="7">
        <f t="shared" si="70"/>
        <v>4.517483667154815E-3</v>
      </c>
      <c r="L175" s="7">
        <f t="shared" si="70"/>
        <v>-2.3966155460772347E-2</v>
      </c>
      <c r="M175" s="7">
        <f t="shared" si="70"/>
        <v>0</v>
      </c>
      <c r="N175" s="7">
        <f t="shared" si="70"/>
        <v>8.6888019720686698E-3</v>
      </c>
      <c r="O175" s="7">
        <f t="shared" si="70"/>
        <v>0.37115570329035497</v>
      </c>
      <c r="P175" s="7">
        <f t="shared" si="70"/>
        <v>0</v>
      </c>
      <c r="Q175" s="7">
        <f t="shared" si="70"/>
        <v>3.3103822908744127E-2</v>
      </c>
      <c r="R175" s="7">
        <f t="shared" si="70"/>
        <v>0</v>
      </c>
      <c r="S175" s="7">
        <f t="shared" si="70"/>
        <v>0</v>
      </c>
      <c r="T175" s="7">
        <f t="shared" si="70"/>
        <v>1.3329831814112606E-2</v>
      </c>
      <c r="U175" s="7">
        <f t="shared" si="70"/>
        <v>0</v>
      </c>
    </row>
    <row r="176" spans="1:21" ht="12.5">
      <c r="A176" s="2" t="str">
        <f t="shared" ref="A176:A182" si="71">A175</f>
        <v>REVYEC</v>
      </c>
      <c r="B176" s="2" t="str">
        <f>$B$6</f>
        <v>BULKTRAN</v>
      </c>
      <c r="C176" s="67" t="s">
        <v>359</v>
      </c>
      <c r="D176" s="7">
        <f t="shared" si="69"/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</row>
    <row r="177" spans="1:23">
      <c r="A177" s="2" t="str">
        <f t="shared" si="71"/>
        <v>REVYEC</v>
      </c>
      <c r="B177" s="2" t="str">
        <f>$B$7</f>
        <v>SUBTRAN</v>
      </c>
      <c r="C177" s="6"/>
      <c r="D177" s="7">
        <f t="shared" si="69"/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</row>
    <row r="178" spans="1:23">
      <c r="A178" s="2" t="str">
        <f t="shared" si="71"/>
        <v>REVYEC</v>
      </c>
      <c r="B178" s="2" t="str">
        <f>$B$8</f>
        <v>DISTPRI</v>
      </c>
      <c r="C178" s="6"/>
      <c r="D178" s="7">
        <f t="shared" si="69"/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</row>
    <row r="179" spans="1:23">
      <c r="A179" s="2" t="str">
        <f t="shared" si="71"/>
        <v>REVYEC</v>
      </c>
      <c r="B179" s="2" t="str">
        <f>$B$9</f>
        <v>DISTSEC</v>
      </c>
      <c r="C179" s="6"/>
      <c r="D179" s="7">
        <f t="shared" si="69"/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</row>
    <row r="180" spans="1:23">
      <c r="A180" s="2" t="str">
        <f t="shared" si="71"/>
        <v>REVYEC</v>
      </c>
      <c r="B180" s="2" t="str">
        <f>$B$10</f>
        <v>ENERGY</v>
      </c>
      <c r="C180" s="6"/>
      <c r="D180" s="7">
        <f t="shared" si="69"/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</row>
    <row r="181" spans="1:23">
      <c r="A181" s="2" t="str">
        <f t="shared" si="71"/>
        <v>REVYEC</v>
      </c>
      <c r="B181" s="2" t="str">
        <f>$B$11</f>
        <v>CUSTOMER</v>
      </c>
      <c r="C181" s="6"/>
      <c r="D181" s="7">
        <f t="shared" si="69"/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</row>
    <row r="182" spans="1:23">
      <c r="A182" s="2" t="str">
        <f t="shared" si="71"/>
        <v>REVYEC</v>
      </c>
      <c r="B182" s="2" t="str">
        <f>$B$12</f>
        <v>TOTAL</v>
      </c>
      <c r="C182" s="6"/>
      <c r="D182" s="7">
        <f t="shared" si="69"/>
        <v>1</v>
      </c>
      <c r="E182" s="7">
        <f t="shared" ref="E182:U182" si="72">SUM(E175:E181)</f>
        <v>0.3871692978261066</v>
      </c>
      <c r="F182" s="7">
        <f t="shared" si="72"/>
        <v>8.3911013018897196E-2</v>
      </c>
      <c r="G182" s="7">
        <f t="shared" si="72"/>
        <v>2.7935060966316923E-2</v>
      </c>
      <c r="H182" s="7">
        <f t="shared" si="72"/>
        <v>4.5270158306151328E-3</v>
      </c>
      <c r="I182" s="7">
        <f t="shared" si="72"/>
        <v>8.8050976512785692E-2</v>
      </c>
      <c r="J182" s="7">
        <f t="shared" si="72"/>
        <v>1.577147653615746E-3</v>
      </c>
      <c r="K182" s="7">
        <f t="shared" si="72"/>
        <v>4.517483667154815E-3</v>
      </c>
      <c r="L182" s="7">
        <f t="shared" si="72"/>
        <v>-2.3966155460772347E-2</v>
      </c>
      <c r="M182" s="7">
        <f t="shared" si="72"/>
        <v>0</v>
      </c>
      <c r="N182" s="7">
        <f t="shared" si="72"/>
        <v>8.6888019720686698E-3</v>
      </c>
      <c r="O182" s="7">
        <f t="shared" si="72"/>
        <v>0.37115570329035497</v>
      </c>
      <c r="P182" s="7">
        <f t="shared" si="72"/>
        <v>0</v>
      </c>
      <c r="Q182" s="7">
        <f t="shared" si="72"/>
        <v>3.3103822908744127E-2</v>
      </c>
      <c r="R182" s="7">
        <f t="shared" si="72"/>
        <v>0</v>
      </c>
      <c r="S182" s="7">
        <f t="shared" si="72"/>
        <v>0</v>
      </c>
      <c r="T182" s="7">
        <f t="shared" si="72"/>
        <v>1.3329831814112606E-2</v>
      </c>
      <c r="U182" s="7">
        <f t="shared" si="72"/>
        <v>0</v>
      </c>
    </row>
    <row r="184" spans="1:23" ht="12.5">
      <c r="A184" s="15" t="s">
        <v>281</v>
      </c>
      <c r="C184" s="67" t="s">
        <v>612</v>
      </c>
      <c r="D184" s="331">
        <f t="shared" ref="D184:D192" si="73">SUM(E184:U184)</f>
        <v>5721281489.7845373</v>
      </c>
      <c r="E184" s="331">
        <f>E14</f>
        <v>2079871651.7249806</v>
      </c>
      <c r="F184" s="331">
        <f t="shared" ref="F184:U184" si="74">F14</f>
        <v>671312179.425964</v>
      </c>
      <c r="G184" s="331">
        <f t="shared" si="74"/>
        <v>7685250.8171963282</v>
      </c>
      <c r="H184" s="331">
        <f t="shared" si="74"/>
        <v>194782.20602911201</v>
      </c>
      <c r="I184" s="331">
        <f t="shared" si="74"/>
        <v>324859845.32257259</v>
      </c>
      <c r="J184" s="331">
        <f t="shared" si="74"/>
        <v>90678093.723342195</v>
      </c>
      <c r="K184" s="331">
        <f t="shared" si="74"/>
        <v>7179053.427952162</v>
      </c>
      <c r="L184" s="331">
        <f t="shared" si="74"/>
        <v>1471673.1080850384</v>
      </c>
      <c r="M184" s="331">
        <f t="shared" si="74"/>
        <v>21646894.282533828</v>
      </c>
      <c r="N184" s="331">
        <f t="shared" si="74"/>
        <v>258697904.87384</v>
      </c>
      <c r="O184" s="331">
        <f t="shared" si="74"/>
        <v>1828873141.3525321</v>
      </c>
      <c r="P184" s="331">
        <f t="shared" si="74"/>
        <v>293094599.86568356</v>
      </c>
      <c r="Q184" s="331">
        <f t="shared" si="74"/>
        <v>88116889.663978368</v>
      </c>
      <c r="R184" s="331">
        <f t="shared" si="74"/>
        <v>2071058.1202979833</v>
      </c>
      <c r="S184" s="331">
        <f t="shared" si="74"/>
        <v>2023256.1472347337</v>
      </c>
      <c r="T184" s="331">
        <f t="shared" si="74"/>
        <v>34814401.384465352</v>
      </c>
      <c r="U184" s="331">
        <f t="shared" si="74"/>
        <v>8690814.3378485367</v>
      </c>
      <c r="W184" s="2" t="s">
        <v>649</v>
      </c>
    </row>
    <row r="185" spans="1:23" ht="12.5">
      <c r="A185" s="2" t="s">
        <v>238</v>
      </c>
      <c r="B185" s="2" t="str">
        <f>$B$5</f>
        <v>PRODUCTION</v>
      </c>
      <c r="C185" s="67"/>
      <c r="D185" s="7">
        <f t="shared" si="73"/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</row>
    <row r="186" spans="1:23" ht="12.5">
      <c r="A186" s="2" t="str">
        <f t="shared" ref="A186:A192" si="75">A185</f>
        <v>FUELREV</v>
      </c>
      <c r="B186" s="2" t="str">
        <f>$B$6</f>
        <v>BULKTRAN</v>
      </c>
      <c r="C186" s="67"/>
      <c r="D186" s="7">
        <f t="shared" si="73"/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</row>
    <row r="187" spans="1:23">
      <c r="A187" s="2" t="str">
        <f t="shared" si="75"/>
        <v>FUELREV</v>
      </c>
      <c r="B187" s="2" t="str">
        <f>$B$7</f>
        <v>SUBTRAN</v>
      </c>
      <c r="D187" s="7">
        <f t="shared" si="73"/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</row>
    <row r="188" spans="1:23">
      <c r="A188" s="2" t="str">
        <f t="shared" si="75"/>
        <v>FUELREV</v>
      </c>
      <c r="B188" s="2" t="str">
        <f>$B$8</f>
        <v>DISTPRI</v>
      </c>
      <c r="D188" s="7">
        <f t="shared" si="73"/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</row>
    <row r="189" spans="1:23">
      <c r="A189" s="2" t="str">
        <f t="shared" si="75"/>
        <v>FUELREV</v>
      </c>
      <c r="B189" s="2" t="str">
        <f>$B$9</f>
        <v>DISTSEC</v>
      </c>
      <c r="D189" s="7">
        <f t="shared" si="73"/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</row>
    <row r="190" spans="1:23">
      <c r="A190" s="2" t="str">
        <f t="shared" si="75"/>
        <v>FUELREV</v>
      </c>
      <c r="B190" s="2" t="str">
        <f>$B$10</f>
        <v>ENERGY</v>
      </c>
      <c r="D190" s="7">
        <f t="shared" si="73"/>
        <v>0.99999999999999978</v>
      </c>
      <c r="E190" s="7">
        <f t="shared" ref="E190:U190" si="76">E184/$D184</f>
        <v>0.3635324805183302</v>
      </c>
      <c r="F190" s="7">
        <f t="shared" si="76"/>
        <v>0.11733598156717255</v>
      </c>
      <c r="G190" s="7">
        <f t="shared" si="76"/>
        <v>1.3432743749662549E-3</v>
      </c>
      <c r="H190" s="7">
        <f t="shared" si="76"/>
        <v>3.4045205847133992E-5</v>
      </c>
      <c r="I190" s="7">
        <f t="shared" si="76"/>
        <v>5.678095823507659E-2</v>
      </c>
      <c r="J190" s="7">
        <f t="shared" si="76"/>
        <v>1.5849262771854479E-2</v>
      </c>
      <c r="K190" s="7">
        <f t="shared" si="76"/>
        <v>1.2547981498149507E-3</v>
      </c>
      <c r="L190" s="7">
        <f>IFERROR(L184/$D184,0)</f>
        <v>2.5722787992737994E-4</v>
      </c>
      <c r="M190" s="7">
        <f t="shared" si="76"/>
        <v>3.7835744179315054E-3</v>
      </c>
      <c r="N190" s="7">
        <f t="shared" si="76"/>
        <v>4.5216776230246718E-2</v>
      </c>
      <c r="O190" s="7">
        <f t="shared" si="76"/>
        <v>0.31966145078126673</v>
      </c>
      <c r="P190" s="7">
        <f t="shared" si="76"/>
        <v>5.1228837523378257E-2</v>
      </c>
      <c r="Q190" s="7">
        <f t="shared" si="76"/>
        <v>1.5401600117266183E-2</v>
      </c>
      <c r="R190" s="7">
        <f t="shared" si="76"/>
        <v>3.6199199847025514E-4</v>
      </c>
      <c r="S190" s="7">
        <f t="shared" si="76"/>
        <v>3.5363688202499704E-4</v>
      </c>
      <c r="T190" s="7">
        <f t="shared" si="76"/>
        <v>6.0850705295006306E-3</v>
      </c>
      <c r="U190" s="7">
        <f t="shared" si="76"/>
        <v>1.5190328169250472E-3</v>
      </c>
    </row>
    <row r="191" spans="1:23">
      <c r="A191" s="2" t="str">
        <f t="shared" si="75"/>
        <v>FUELREV</v>
      </c>
      <c r="B191" s="2" t="str">
        <f>$B$11</f>
        <v>CUSTOMER</v>
      </c>
      <c r="D191" s="7">
        <f t="shared" si="73"/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</row>
    <row r="192" spans="1:23">
      <c r="A192" s="2" t="str">
        <f t="shared" si="75"/>
        <v>FUELREV</v>
      </c>
      <c r="B192" s="2" t="str">
        <f>$B$12</f>
        <v>TOTAL</v>
      </c>
      <c r="D192" s="7">
        <f t="shared" si="73"/>
        <v>0.99999999999999978</v>
      </c>
      <c r="E192" s="7">
        <f>SUM(E185:E191)</f>
        <v>0.3635324805183302</v>
      </c>
      <c r="F192" s="7">
        <f t="shared" ref="F192:T192" si="77">SUM(F185:F191)</f>
        <v>0.11733598156717255</v>
      </c>
      <c r="G192" s="7">
        <f t="shared" si="77"/>
        <v>1.3432743749662549E-3</v>
      </c>
      <c r="H192" s="7">
        <f t="shared" si="77"/>
        <v>3.4045205847133992E-5</v>
      </c>
      <c r="I192" s="7">
        <f t="shared" si="77"/>
        <v>5.678095823507659E-2</v>
      </c>
      <c r="J192" s="7">
        <f t="shared" si="77"/>
        <v>1.5849262771854479E-2</v>
      </c>
      <c r="K192" s="7">
        <f t="shared" si="77"/>
        <v>1.2547981498149507E-3</v>
      </c>
      <c r="L192" s="7">
        <f t="shared" si="77"/>
        <v>2.5722787992737994E-4</v>
      </c>
      <c r="M192" s="7">
        <f t="shared" si="77"/>
        <v>3.7835744179315054E-3</v>
      </c>
      <c r="N192" s="7">
        <f t="shared" si="77"/>
        <v>4.5216776230246718E-2</v>
      </c>
      <c r="O192" s="7">
        <f t="shared" si="77"/>
        <v>0.31966145078126673</v>
      </c>
      <c r="P192" s="7">
        <f t="shared" si="77"/>
        <v>5.1228837523378257E-2</v>
      </c>
      <c r="Q192" s="7">
        <f t="shared" si="77"/>
        <v>1.5401600117266183E-2</v>
      </c>
      <c r="R192" s="7">
        <f t="shared" si="77"/>
        <v>3.6199199847025514E-4</v>
      </c>
      <c r="S192" s="7">
        <f t="shared" si="77"/>
        <v>3.5363688202499704E-4</v>
      </c>
      <c r="T192" s="7">
        <f t="shared" si="77"/>
        <v>6.0850705295006306E-3</v>
      </c>
      <c r="U192" s="7">
        <f>SUM(U185:U191)</f>
        <v>1.5190328169250472E-3</v>
      </c>
    </row>
    <row r="193" spans="1:21">
      <c r="A193" s="3"/>
      <c r="B193" s="3"/>
      <c r="C193" s="6"/>
      <c r="D193" s="5"/>
    </row>
    <row r="194" spans="1:21" ht="12.5">
      <c r="A194" s="15" t="s">
        <v>404</v>
      </c>
      <c r="C194" s="67" t="s">
        <v>565</v>
      </c>
      <c r="D194" s="331">
        <f>SUM(E194:U194)</f>
        <v>-1012931.5356612798</v>
      </c>
      <c r="E194" s="331">
        <v>-343415.45012115326</v>
      </c>
      <c r="F194" s="331">
        <v>-427803.64422917453</v>
      </c>
      <c r="G194" s="331">
        <v>-2324.7131049145828</v>
      </c>
      <c r="H194" s="331">
        <v>0</v>
      </c>
      <c r="I194" s="331">
        <v>-167700.67333319678</v>
      </c>
      <c r="J194" s="331">
        <v>-33044.955189049877</v>
      </c>
      <c r="K194" s="331">
        <v>0</v>
      </c>
      <c r="L194" s="331">
        <v>0</v>
      </c>
      <c r="M194" s="331">
        <v>0</v>
      </c>
      <c r="N194" s="331">
        <v>0</v>
      </c>
      <c r="O194" s="331">
        <v>0</v>
      </c>
      <c r="P194" s="331">
        <v>0</v>
      </c>
      <c r="Q194" s="331">
        <v>-38060.600584293839</v>
      </c>
      <c r="R194" s="331">
        <v>-581.49909949693949</v>
      </c>
      <c r="S194" s="331">
        <v>0</v>
      </c>
      <c r="T194" s="331">
        <v>0</v>
      </c>
      <c r="U194" s="331">
        <v>0</v>
      </c>
    </row>
    <row r="195" spans="1:21" ht="12.5">
      <c r="A195" s="2" t="s">
        <v>405</v>
      </c>
      <c r="B195" s="2" t="str">
        <f>$B$5</f>
        <v>PRODUCTION</v>
      </c>
      <c r="C195" s="67" t="s">
        <v>564</v>
      </c>
      <c r="D195" s="7">
        <f t="shared" ref="D195:D202" si="78">SUM(E195:U195)</f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</row>
    <row r="196" spans="1:21" ht="12.5">
      <c r="A196" s="2" t="str">
        <f t="shared" ref="A196:A202" si="79">A195</f>
        <v>WEATHER_NORM</v>
      </c>
      <c r="B196" s="2" t="str">
        <f>$B$6</f>
        <v>BULKTRAN</v>
      </c>
      <c r="C196" s="67" t="s">
        <v>408</v>
      </c>
      <c r="D196" s="7">
        <f t="shared" si="78"/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</row>
    <row r="197" spans="1:21">
      <c r="A197" s="2" t="str">
        <f t="shared" si="79"/>
        <v>WEATHER_NORM</v>
      </c>
      <c r="B197" s="2" t="str">
        <f>$B$7</f>
        <v>SUBTRAN</v>
      </c>
      <c r="D197" s="7">
        <f t="shared" si="78"/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</row>
    <row r="198" spans="1:21">
      <c r="A198" s="2" t="str">
        <f t="shared" si="79"/>
        <v>WEATHER_NORM</v>
      </c>
      <c r="B198" s="2" t="str">
        <f>$B$8</f>
        <v>DISTPRI</v>
      </c>
      <c r="D198" s="7">
        <f t="shared" si="78"/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</row>
    <row r="199" spans="1:21">
      <c r="A199" s="2" t="str">
        <f t="shared" si="79"/>
        <v>WEATHER_NORM</v>
      </c>
      <c r="B199" s="2" t="str">
        <f>$B$9</f>
        <v>DISTSEC</v>
      </c>
      <c r="D199" s="7">
        <f t="shared" si="78"/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</row>
    <row r="200" spans="1:21">
      <c r="A200" s="2" t="str">
        <f t="shared" si="79"/>
        <v>WEATHER_NORM</v>
      </c>
      <c r="B200" s="2" t="str">
        <f>$B$10</f>
        <v>ENERGY</v>
      </c>
      <c r="D200" s="7">
        <f t="shared" si="78"/>
        <v>1.0000000000000002</v>
      </c>
      <c r="E200" s="7">
        <f t="shared" ref="E200:U200" si="80">E194/$D194</f>
        <v>0.33903125535227685</v>
      </c>
      <c r="F200" s="7">
        <f t="shared" si="80"/>
        <v>0.4223421121447149</v>
      </c>
      <c r="G200" s="7">
        <f t="shared" si="80"/>
        <v>2.2950347808027545E-3</v>
      </c>
      <c r="H200" s="7">
        <f t="shared" si="80"/>
        <v>0</v>
      </c>
      <c r="I200" s="7">
        <f t="shared" si="80"/>
        <v>0.16555973175789762</v>
      </c>
      <c r="J200" s="7">
        <f t="shared" si="80"/>
        <v>3.2623088556006784E-2</v>
      </c>
      <c r="K200" s="7">
        <f t="shared" si="80"/>
        <v>0</v>
      </c>
      <c r="L200" s="7">
        <f t="shared" si="80"/>
        <v>0</v>
      </c>
      <c r="M200" s="7">
        <f t="shared" si="80"/>
        <v>0</v>
      </c>
      <c r="N200" s="7">
        <f t="shared" si="80"/>
        <v>0</v>
      </c>
      <c r="O200" s="7">
        <f t="shared" si="80"/>
        <v>0</v>
      </c>
      <c r="P200" s="7">
        <f t="shared" si="80"/>
        <v>0</v>
      </c>
      <c r="Q200" s="7">
        <f t="shared" si="80"/>
        <v>3.757470198560503E-2</v>
      </c>
      <c r="R200" s="7">
        <f t="shared" si="80"/>
        <v>5.7407542269608089E-4</v>
      </c>
      <c r="S200" s="7">
        <f t="shared" si="80"/>
        <v>0</v>
      </c>
      <c r="T200" s="7">
        <f t="shared" si="80"/>
        <v>0</v>
      </c>
      <c r="U200" s="7">
        <f t="shared" si="80"/>
        <v>0</v>
      </c>
    </row>
    <row r="201" spans="1:21">
      <c r="A201" s="2" t="str">
        <f t="shared" si="79"/>
        <v>WEATHER_NORM</v>
      </c>
      <c r="B201" s="2" t="str">
        <f>$B$11</f>
        <v>CUSTOMER</v>
      </c>
      <c r="D201" s="7">
        <f t="shared" si="78"/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</row>
    <row r="202" spans="1:21">
      <c r="A202" s="2" t="str">
        <f t="shared" si="79"/>
        <v>WEATHER_NORM</v>
      </c>
      <c r="B202" s="2" t="str">
        <f>$B$12</f>
        <v>TOTAL</v>
      </c>
      <c r="D202" s="7">
        <f t="shared" si="78"/>
        <v>1.0000000000000002</v>
      </c>
      <c r="E202" s="7">
        <f>SUM(E195:E201)</f>
        <v>0.33903125535227685</v>
      </c>
      <c r="F202" s="7">
        <f t="shared" ref="F202:T202" si="81">SUM(F195:F201)</f>
        <v>0.4223421121447149</v>
      </c>
      <c r="G202" s="7">
        <f t="shared" si="81"/>
        <v>2.2950347808027545E-3</v>
      </c>
      <c r="H202" s="7">
        <f t="shared" si="81"/>
        <v>0</v>
      </c>
      <c r="I202" s="7">
        <f t="shared" si="81"/>
        <v>0.16555973175789762</v>
      </c>
      <c r="J202" s="7">
        <f t="shared" si="81"/>
        <v>3.2623088556006784E-2</v>
      </c>
      <c r="K202" s="7">
        <f t="shared" si="81"/>
        <v>0</v>
      </c>
      <c r="L202" s="7">
        <f t="shared" si="81"/>
        <v>0</v>
      </c>
      <c r="M202" s="7">
        <f t="shared" si="81"/>
        <v>0</v>
      </c>
      <c r="N202" s="7">
        <f t="shared" si="81"/>
        <v>0</v>
      </c>
      <c r="O202" s="7">
        <f t="shared" si="81"/>
        <v>0</v>
      </c>
      <c r="P202" s="7">
        <f t="shared" si="81"/>
        <v>0</v>
      </c>
      <c r="Q202" s="7">
        <f t="shared" si="81"/>
        <v>3.757470198560503E-2</v>
      </c>
      <c r="R202" s="7">
        <f t="shared" si="81"/>
        <v>5.7407542269608089E-4</v>
      </c>
      <c r="S202" s="7">
        <f t="shared" si="81"/>
        <v>0</v>
      </c>
      <c r="T202" s="7">
        <f t="shared" si="81"/>
        <v>0</v>
      </c>
      <c r="U202" s="7">
        <f>SUM(U195:U201)</f>
        <v>0</v>
      </c>
    </row>
    <row r="203" spans="1:21">
      <c r="A203" s="3"/>
      <c r="B203" s="3"/>
      <c r="C203" s="6"/>
      <c r="D203" s="5"/>
    </row>
    <row r="204" spans="1:21" ht="12.5">
      <c r="A204" s="15" t="s">
        <v>1264</v>
      </c>
      <c r="C204" s="67" t="s">
        <v>565</v>
      </c>
      <c r="D204" s="331">
        <f>SUM(E204:U204)</f>
        <v>-867856.06049999991</v>
      </c>
      <c r="E204" s="331">
        <v>0</v>
      </c>
      <c r="F204" s="331">
        <v>0</v>
      </c>
      <c r="G204" s="331">
        <v>0</v>
      </c>
      <c r="H204" s="331">
        <v>0</v>
      </c>
      <c r="I204" s="331">
        <v>0</v>
      </c>
      <c r="J204" s="331">
        <v>-393731.86450000003</v>
      </c>
      <c r="K204" s="331">
        <v>0</v>
      </c>
      <c r="L204" s="331">
        <v>0</v>
      </c>
      <c r="M204" s="331">
        <v>0</v>
      </c>
      <c r="N204" s="331">
        <v>0</v>
      </c>
      <c r="O204" s="331">
        <v>0</v>
      </c>
      <c r="P204" s="331">
        <v>-474124.19599999994</v>
      </c>
      <c r="Q204" s="331">
        <v>0</v>
      </c>
      <c r="R204" s="331">
        <v>0</v>
      </c>
      <c r="S204" s="331">
        <v>0</v>
      </c>
      <c r="T204" s="331">
        <v>0</v>
      </c>
      <c r="U204" s="331">
        <v>0</v>
      </c>
    </row>
    <row r="205" spans="1:21" ht="12.5">
      <c r="A205" s="2" t="s">
        <v>610</v>
      </c>
      <c r="B205" s="2" t="str">
        <f>$B$5</f>
        <v>PRODUCTION</v>
      </c>
      <c r="C205" s="67" t="s">
        <v>564</v>
      </c>
      <c r="D205" s="7">
        <f t="shared" ref="D205:D212" si="82">SUM(E205:U205)</f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</row>
    <row r="206" spans="1:21" ht="12.5">
      <c r="A206" s="2" t="str">
        <f t="shared" ref="A206:A212" si="83">A205</f>
        <v>CUST_SPEC</v>
      </c>
      <c r="B206" s="2" t="str">
        <f>$B$6</f>
        <v>BULKTRAN</v>
      </c>
      <c r="C206" s="67" t="s">
        <v>611</v>
      </c>
      <c r="D206" s="7">
        <f t="shared" si="82"/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</row>
    <row r="207" spans="1:21">
      <c r="A207" s="2" t="str">
        <f t="shared" si="83"/>
        <v>CUST_SPEC</v>
      </c>
      <c r="B207" s="2" t="str">
        <f>$B$7</f>
        <v>SUBTRAN</v>
      </c>
      <c r="D207" s="7">
        <f t="shared" si="82"/>
        <v>0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</row>
    <row r="208" spans="1:21">
      <c r="A208" s="2" t="str">
        <f t="shared" si="83"/>
        <v>CUST_SPEC</v>
      </c>
      <c r="B208" s="2" t="str">
        <f>$B$8</f>
        <v>DISTPRI</v>
      </c>
      <c r="D208" s="7">
        <f t="shared" si="82"/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</row>
    <row r="209" spans="1:21">
      <c r="A209" s="2" t="str">
        <f t="shared" si="83"/>
        <v>CUST_SPEC</v>
      </c>
      <c r="B209" s="2" t="str">
        <f>$B$9</f>
        <v>DISTSEC</v>
      </c>
      <c r="D209" s="7">
        <f t="shared" si="82"/>
        <v>0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</row>
    <row r="210" spans="1:21">
      <c r="A210" s="2" t="str">
        <f t="shared" si="83"/>
        <v>CUST_SPEC</v>
      </c>
      <c r="B210" s="2" t="str">
        <f>$B$10</f>
        <v>ENERGY</v>
      </c>
      <c r="D210" s="7">
        <f t="shared" si="82"/>
        <v>1</v>
      </c>
      <c r="E210" s="7">
        <f>IFERROR(E204/$D204,0)</f>
        <v>0</v>
      </c>
      <c r="F210" s="7">
        <f t="shared" ref="F210:U210" si="84">IFERROR(F204/$D204,0)</f>
        <v>0</v>
      </c>
      <c r="G210" s="7">
        <f t="shared" si="84"/>
        <v>0</v>
      </c>
      <c r="H210" s="7">
        <f t="shared" si="84"/>
        <v>0</v>
      </c>
      <c r="I210" s="7">
        <f t="shared" si="84"/>
        <v>0</v>
      </c>
      <c r="J210" s="7">
        <f t="shared" si="84"/>
        <v>0.45368337264725489</v>
      </c>
      <c r="K210" s="7">
        <f t="shared" si="84"/>
        <v>0</v>
      </c>
      <c r="L210" s="7">
        <f t="shared" si="84"/>
        <v>0</v>
      </c>
      <c r="M210" s="7">
        <f t="shared" si="84"/>
        <v>0</v>
      </c>
      <c r="N210" s="7">
        <f t="shared" si="84"/>
        <v>0</v>
      </c>
      <c r="O210" s="7">
        <f t="shared" si="84"/>
        <v>0</v>
      </c>
      <c r="P210" s="7">
        <f t="shared" si="84"/>
        <v>0.54631662735274522</v>
      </c>
      <c r="Q210" s="7">
        <f t="shared" si="84"/>
        <v>0</v>
      </c>
      <c r="R210" s="7">
        <f t="shared" si="84"/>
        <v>0</v>
      </c>
      <c r="S210" s="7">
        <f t="shared" si="84"/>
        <v>0</v>
      </c>
      <c r="T210" s="7">
        <f t="shared" si="84"/>
        <v>0</v>
      </c>
      <c r="U210" s="7">
        <f t="shared" si="84"/>
        <v>0</v>
      </c>
    </row>
    <row r="211" spans="1:21">
      <c r="A211" s="2" t="str">
        <f t="shared" si="83"/>
        <v>CUST_SPEC</v>
      </c>
      <c r="B211" s="2" t="str">
        <f>$B$11</f>
        <v>CUSTOMER</v>
      </c>
      <c r="D211" s="7">
        <f t="shared" si="82"/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</row>
    <row r="212" spans="1:21">
      <c r="A212" s="2" t="str">
        <f t="shared" si="83"/>
        <v>CUST_SPEC</v>
      </c>
      <c r="B212" s="2" t="str">
        <f>$B$12</f>
        <v>TOTAL</v>
      </c>
      <c r="D212" s="7">
        <f t="shared" si="82"/>
        <v>1</v>
      </c>
      <c r="E212" s="7">
        <f>SUM(E205:E211)</f>
        <v>0</v>
      </c>
      <c r="F212" s="7">
        <f t="shared" ref="F212:T212" si="85">SUM(F205:F211)</f>
        <v>0</v>
      </c>
      <c r="G212" s="7">
        <f t="shared" si="85"/>
        <v>0</v>
      </c>
      <c r="H212" s="7">
        <f t="shared" si="85"/>
        <v>0</v>
      </c>
      <c r="I212" s="7">
        <f t="shared" si="85"/>
        <v>0</v>
      </c>
      <c r="J212" s="7">
        <f t="shared" si="85"/>
        <v>0.45368337264725489</v>
      </c>
      <c r="K212" s="7">
        <f t="shared" si="85"/>
        <v>0</v>
      </c>
      <c r="L212" s="7">
        <f t="shared" si="85"/>
        <v>0</v>
      </c>
      <c r="M212" s="7">
        <f t="shared" si="85"/>
        <v>0</v>
      </c>
      <c r="N212" s="7">
        <f t="shared" si="85"/>
        <v>0</v>
      </c>
      <c r="O212" s="7">
        <f t="shared" si="85"/>
        <v>0</v>
      </c>
      <c r="P212" s="7">
        <f t="shared" si="85"/>
        <v>0.54631662735274522</v>
      </c>
      <c r="Q212" s="7">
        <f t="shared" si="85"/>
        <v>0</v>
      </c>
      <c r="R212" s="7">
        <f t="shared" si="85"/>
        <v>0</v>
      </c>
      <c r="S212" s="7">
        <f t="shared" si="85"/>
        <v>0</v>
      </c>
      <c r="T212" s="7">
        <f t="shared" si="85"/>
        <v>0</v>
      </c>
      <c r="U212" s="7">
        <f>SUM(U205:U211)</f>
        <v>0</v>
      </c>
    </row>
    <row r="213" spans="1:21">
      <c r="A213" s="3"/>
      <c r="B213" s="3"/>
      <c r="C213" s="6"/>
      <c r="D213" s="5"/>
    </row>
    <row r="214" spans="1:21">
      <c r="A214" s="3"/>
      <c r="B214" s="3"/>
      <c r="C214" s="6"/>
      <c r="D214" s="5"/>
    </row>
    <row r="215" spans="1:21" ht="30" customHeight="1">
      <c r="A215" s="71" t="s">
        <v>58</v>
      </c>
      <c r="B215" s="3"/>
      <c r="C215" s="6"/>
      <c r="D215" s="5"/>
    </row>
    <row r="216" spans="1:21">
      <c r="C216" s="2"/>
    </row>
    <row r="217" spans="1:21">
      <c r="A217" s="15" t="s">
        <v>188</v>
      </c>
      <c r="C217" s="332">
        <f>C219-C218</f>
        <v>685857713.46000004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</row>
    <row r="218" spans="1:21">
      <c r="A218" s="15" t="s">
        <v>189</v>
      </c>
      <c r="C218" s="333">
        <v>263076316.53999999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</row>
    <row r="219" spans="1:21">
      <c r="A219" s="15" t="s">
        <v>190</v>
      </c>
      <c r="C219" s="64">
        <f>COSS!E41</f>
        <v>948934030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</row>
    <row r="220" spans="1:21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</row>
    <row r="221" spans="1:21">
      <c r="A221" s="3" t="str">
        <f>A25</f>
        <v>BULK_TRANS</v>
      </c>
      <c r="B221" s="3" t="str">
        <f>B26</f>
        <v>BULKTRAN</v>
      </c>
      <c r="C221" s="4">
        <f>ROUND(+C217/C$219,4)</f>
        <v>0.7228</v>
      </c>
      <c r="D221" s="7">
        <f>SUM(E221:U221)</f>
        <v>1.0000000000000002</v>
      </c>
      <c r="E221" s="7">
        <f t="shared" ref="E221:U221" si="86">E26</f>
        <v>0.49034291711412858</v>
      </c>
      <c r="F221" s="7">
        <f t="shared" si="86"/>
        <v>0.12403769161813713</v>
      </c>
      <c r="G221" s="7">
        <f t="shared" si="86"/>
        <v>1.4501892799169754E-3</v>
      </c>
      <c r="H221" s="7">
        <f t="shared" si="86"/>
        <v>3.5726148322844088E-5</v>
      </c>
      <c r="I221" s="7">
        <f t="shared" si="86"/>
        <v>5.189892636999071E-2</v>
      </c>
      <c r="J221" s="7">
        <f t="shared" si="86"/>
        <v>1.4780559452234847E-2</v>
      </c>
      <c r="K221" s="7">
        <f t="shared" si="86"/>
        <v>1.1696667730130333E-3</v>
      </c>
      <c r="L221" s="7">
        <f t="shared" si="86"/>
        <v>2.4689603205025143E-4</v>
      </c>
      <c r="M221" s="7">
        <f t="shared" si="86"/>
        <v>3.1175842582943105E-3</v>
      </c>
      <c r="N221" s="7">
        <f t="shared" si="86"/>
        <v>3.3987137674334283E-2</v>
      </c>
      <c r="O221" s="7">
        <f t="shared" si="86"/>
        <v>0.22698779291133214</v>
      </c>
      <c r="P221" s="7">
        <f t="shared" si="86"/>
        <v>3.561009563702975E-2</v>
      </c>
      <c r="Q221" s="7">
        <f t="shared" si="86"/>
        <v>1.4086780051846657E-2</v>
      </c>
      <c r="R221" s="7">
        <f t="shared" si="86"/>
        <v>3.400600203656825E-4</v>
      </c>
      <c r="S221" s="7">
        <f t="shared" si="86"/>
        <v>2.4560018687935618E-4</v>
      </c>
      <c r="T221" s="7">
        <f t="shared" si="86"/>
        <v>1.3316932195662609E-3</v>
      </c>
      <c r="U221" s="7">
        <f t="shared" si="86"/>
        <v>3.3068325255716151E-4</v>
      </c>
    </row>
    <row r="222" spans="1:21">
      <c r="A222" s="3" t="s">
        <v>35</v>
      </c>
      <c r="B222" s="2" t="str">
        <f>$B$7</f>
        <v>SUBTRAN</v>
      </c>
      <c r="C222" s="4">
        <f>1-C221</f>
        <v>0.2772</v>
      </c>
      <c r="D222" s="7">
        <f>SUM(E222:U222)</f>
        <v>0.99999999999999967</v>
      </c>
      <c r="E222" s="7">
        <f t="shared" ref="E222:U222" si="87">E37</f>
        <v>0.47490180749537247</v>
      </c>
      <c r="F222" s="7">
        <f t="shared" si="87"/>
        <v>0.12156785519234843</v>
      </c>
      <c r="G222" s="7">
        <f t="shared" si="87"/>
        <v>1.4166572814335969E-3</v>
      </c>
      <c r="H222" s="7">
        <f t="shared" si="87"/>
        <v>4.6444004248018107E-5</v>
      </c>
      <c r="I222" s="7">
        <f t="shared" si="87"/>
        <v>5.2985177660737154E-2</v>
      </c>
      <c r="J222" s="7">
        <f t="shared" si="87"/>
        <v>1.5018528969464335E-2</v>
      </c>
      <c r="K222" s="7">
        <f t="shared" si="87"/>
        <v>1.5383918057371327E-3</v>
      </c>
      <c r="L222" s="7">
        <f t="shared" si="87"/>
        <v>0</v>
      </c>
      <c r="M222" s="7">
        <f t="shared" si="87"/>
        <v>2.9674079116328625E-3</v>
      </c>
      <c r="N222" s="7">
        <f t="shared" si="87"/>
        <v>3.4296946187589376E-2</v>
      </c>
      <c r="O222" s="7">
        <f t="shared" si="87"/>
        <v>0.27937418959399957</v>
      </c>
      <c r="P222" s="7">
        <f t="shared" si="87"/>
        <v>0</v>
      </c>
      <c r="Q222" s="7">
        <f t="shared" si="87"/>
        <v>1.4379876800181065E-2</v>
      </c>
      <c r="R222" s="7">
        <f t="shared" si="87"/>
        <v>3.4404813084670344E-4</v>
      </c>
      <c r="S222" s="7">
        <f t="shared" si="87"/>
        <v>2.3613103709343311E-4</v>
      </c>
      <c r="T222" s="7">
        <f t="shared" si="87"/>
        <v>7.4175820072452372E-4</v>
      </c>
      <c r="U222" s="7">
        <f t="shared" si="87"/>
        <v>1.8477972859107011E-4</v>
      </c>
    </row>
    <row r="223" spans="1:21">
      <c r="A223" s="3"/>
      <c r="B223" s="3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</row>
    <row r="224" spans="1:21">
      <c r="A224" s="72" t="s">
        <v>191</v>
      </c>
      <c r="B224" s="2" t="str">
        <f>$B$5</f>
        <v>PRODUCTION</v>
      </c>
      <c r="C224" s="6"/>
      <c r="D224" s="7">
        <f t="shared" ref="D224:D231" si="88">SUM(E224:U224)</f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</row>
    <row r="225" spans="1:21">
      <c r="A225" s="2" t="str">
        <f t="shared" ref="A225:A231" si="89">A224</f>
        <v>TRANS_TOTAL</v>
      </c>
      <c r="B225" s="2" t="str">
        <f>$B$6</f>
        <v>BULKTRAN</v>
      </c>
      <c r="C225" s="6"/>
      <c r="D225" s="7">
        <f t="shared" si="88"/>
        <v>0.7228</v>
      </c>
      <c r="E225" s="70">
        <f>$C221*E221</f>
        <v>0.35441986049009216</v>
      </c>
      <c r="F225" s="7">
        <f t="shared" ref="F225:U225" si="90">$C221*F221</f>
        <v>8.965444350158952E-2</v>
      </c>
      <c r="G225" s="7">
        <f t="shared" si="90"/>
        <v>1.0481968115239899E-3</v>
      </c>
      <c r="H225" s="7">
        <f t="shared" si="90"/>
        <v>2.5822860007751707E-5</v>
      </c>
      <c r="I225" s="7">
        <f t="shared" si="90"/>
        <v>3.7512543980229282E-2</v>
      </c>
      <c r="J225" s="7">
        <f t="shared" si="90"/>
        <v>1.0683388372075348E-2</v>
      </c>
      <c r="K225" s="7">
        <f t="shared" si="90"/>
        <v>8.4543514353382053E-4</v>
      </c>
      <c r="L225" s="7">
        <f t="shared" si="90"/>
        <v>1.7845645196592173E-4</v>
      </c>
      <c r="M225" s="7">
        <f t="shared" si="90"/>
        <v>2.2533899018951278E-3</v>
      </c>
      <c r="N225" s="7">
        <f t="shared" si="90"/>
        <v>2.456590311100882E-2</v>
      </c>
      <c r="O225" s="7">
        <f t="shared" si="90"/>
        <v>0.16406677671631087</v>
      </c>
      <c r="P225" s="7">
        <f t="shared" si="90"/>
        <v>2.5738977126445104E-2</v>
      </c>
      <c r="Q225" s="7">
        <f t="shared" si="90"/>
        <v>1.0181924621474764E-2</v>
      </c>
      <c r="R225" s="7">
        <f t="shared" si="90"/>
        <v>2.4579538272031533E-4</v>
      </c>
      <c r="S225" s="7">
        <f t="shared" si="90"/>
        <v>1.7751981507639866E-4</v>
      </c>
      <c r="T225" s="7">
        <f t="shared" si="90"/>
        <v>9.6254785910249337E-4</v>
      </c>
      <c r="U225" s="7">
        <f t="shared" si="90"/>
        <v>2.3901785494831633E-4</v>
      </c>
    </row>
    <row r="226" spans="1:21">
      <c r="A226" s="2" t="str">
        <f t="shared" si="89"/>
        <v>TRANS_TOTAL</v>
      </c>
      <c r="B226" s="2" t="str">
        <f>$B$7</f>
        <v>SUBTRAN</v>
      </c>
      <c r="C226" s="6"/>
      <c r="D226" s="7">
        <f t="shared" si="88"/>
        <v>0.27719999999999995</v>
      </c>
      <c r="E226" s="70">
        <f>+$C222*E222</f>
        <v>0.13164278103771726</v>
      </c>
      <c r="F226" s="7">
        <f t="shared" ref="F226:U226" si="91">+$C222*F222</f>
        <v>3.3698609459318983E-2</v>
      </c>
      <c r="G226" s="7">
        <f t="shared" si="91"/>
        <v>3.9269739841339305E-4</v>
      </c>
      <c r="H226" s="7">
        <f t="shared" si="91"/>
        <v>1.2874277977550619E-5</v>
      </c>
      <c r="I226" s="7">
        <f t="shared" si="91"/>
        <v>1.4687491247556339E-2</v>
      </c>
      <c r="J226" s="7">
        <f t="shared" si="91"/>
        <v>4.1631362303355133E-3</v>
      </c>
      <c r="K226" s="7">
        <f t="shared" si="91"/>
        <v>4.2644220855033317E-4</v>
      </c>
      <c r="L226" s="7">
        <f t="shared" si="91"/>
        <v>0</v>
      </c>
      <c r="M226" s="7">
        <f t="shared" si="91"/>
        <v>8.2256547310462951E-4</v>
      </c>
      <c r="N226" s="7">
        <f t="shared" si="91"/>
        <v>9.5071134831997747E-3</v>
      </c>
      <c r="O226" s="7">
        <f t="shared" si="91"/>
        <v>7.7442525355456676E-2</v>
      </c>
      <c r="P226" s="7">
        <f t="shared" si="91"/>
        <v>0</v>
      </c>
      <c r="Q226" s="7">
        <f t="shared" si="91"/>
        <v>3.9861018490101917E-3</v>
      </c>
      <c r="R226" s="7">
        <f t="shared" si="91"/>
        <v>9.5370141870706199E-5</v>
      </c>
      <c r="S226" s="7">
        <f t="shared" si="91"/>
        <v>6.5455523482299652E-5</v>
      </c>
      <c r="T226" s="7">
        <f t="shared" si="91"/>
        <v>2.0561537324083798E-4</v>
      </c>
      <c r="U226" s="7">
        <f t="shared" si="91"/>
        <v>5.1220940765444639E-5</v>
      </c>
    </row>
    <row r="227" spans="1:21">
      <c r="A227" s="2" t="str">
        <f t="shared" si="89"/>
        <v>TRANS_TOTAL</v>
      </c>
      <c r="B227" s="2" t="str">
        <f>$B$8</f>
        <v>DISTPRI</v>
      </c>
      <c r="C227" s="6"/>
      <c r="D227" s="7">
        <f t="shared" si="88"/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</row>
    <row r="228" spans="1:21">
      <c r="A228" s="2" t="str">
        <f t="shared" si="89"/>
        <v>TRANS_TOTAL</v>
      </c>
      <c r="B228" s="2" t="str">
        <f>$B$9</f>
        <v>DISTSEC</v>
      </c>
      <c r="C228" s="6"/>
      <c r="D228" s="7">
        <f t="shared" si="88"/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</row>
    <row r="229" spans="1:21">
      <c r="A229" s="2" t="str">
        <f t="shared" si="89"/>
        <v>TRANS_TOTAL</v>
      </c>
      <c r="B229" s="2" t="str">
        <f>$B$10</f>
        <v>ENERGY</v>
      </c>
      <c r="C229" s="6"/>
      <c r="D229" s="7">
        <f t="shared" si="88"/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</row>
    <row r="230" spans="1:21">
      <c r="A230" s="2" t="str">
        <f t="shared" si="89"/>
        <v>TRANS_TOTAL</v>
      </c>
      <c r="B230" s="2" t="str">
        <f>$B$11</f>
        <v>CUSTOMER</v>
      </c>
      <c r="C230" s="6"/>
      <c r="D230" s="7">
        <f t="shared" si="88"/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</row>
    <row r="231" spans="1:21">
      <c r="A231" s="2" t="str">
        <f t="shared" si="89"/>
        <v>TRANS_TOTAL</v>
      </c>
      <c r="B231" s="2" t="str">
        <f>$B$12</f>
        <v>TOTAL</v>
      </c>
      <c r="C231" s="6"/>
      <c r="D231" s="7">
        <f t="shared" si="88"/>
        <v>1</v>
      </c>
      <c r="E231" s="7">
        <f t="shared" ref="E231:U231" si="92">SUM(E224:E230)</f>
        <v>0.48606264152780942</v>
      </c>
      <c r="F231" s="7">
        <f t="shared" si="92"/>
        <v>0.12335305296090851</v>
      </c>
      <c r="G231" s="7">
        <f t="shared" si="92"/>
        <v>1.4408942099373829E-3</v>
      </c>
      <c r="H231" s="7">
        <f t="shared" si="92"/>
        <v>3.8697137985302328E-5</v>
      </c>
      <c r="I231" s="7">
        <f t="shared" si="92"/>
        <v>5.2200035227785622E-2</v>
      </c>
      <c r="J231" s="7">
        <f t="shared" si="92"/>
        <v>1.4846524602410861E-2</v>
      </c>
      <c r="K231" s="7">
        <f t="shared" si="92"/>
        <v>1.2718773520841537E-3</v>
      </c>
      <c r="L231" s="7">
        <f>SUM(L224:L230)</f>
        <v>1.7845645196592173E-4</v>
      </c>
      <c r="M231" s="7">
        <f>SUM(M224:M230)</f>
        <v>3.0759553749997574E-3</v>
      </c>
      <c r="N231" s="7">
        <f t="shared" si="92"/>
        <v>3.4073016594208597E-2</v>
      </c>
      <c r="O231" s="7">
        <f t="shared" si="92"/>
        <v>0.24150930207176755</v>
      </c>
      <c r="P231" s="7">
        <f t="shared" si="92"/>
        <v>2.5738977126445104E-2</v>
      </c>
      <c r="Q231" s="7">
        <f t="shared" si="92"/>
        <v>1.4168026470484957E-2</v>
      </c>
      <c r="R231" s="7">
        <f t="shared" si="92"/>
        <v>3.4116552459102155E-4</v>
      </c>
      <c r="S231" s="7">
        <f t="shared" si="92"/>
        <v>2.4297533855869831E-4</v>
      </c>
      <c r="T231" s="7">
        <f t="shared" si="92"/>
        <v>1.1681632323433313E-3</v>
      </c>
      <c r="U231" s="7">
        <f t="shared" si="92"/>
        <v>2.9023879571376095E-4</v>
      </c>
    </row>
    <row r="232" spans="1:21">
      <c r="A232" s="3"/>
      <c r="B232" s="3"/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</row>
    <row r="233" spans="1:21">
      <c r="A233" s="2" t="str">
        <f>A48</f>
        <v>DIST_CPD</v>
      </c>
      <c r="B233" s="2" t="str">
        <f>B48</f>
        <v>DISTPRI</v>
      </c>
      <c r="C233" s="77">
        <v>0.57249889117162889</v>
      </c>
      <c r="D233" s="7">
        <f>SUM(E233:U233)</f>
        <v>0.99999999999999989</v>
      </c>
      <c r="E233" s="7">
        <f>E48</f>
        <v>0.66449865414063947</v>
      </c>
      <c r="F233" s="7">
        <f t="shared" ref="F233:U233" si="93">F48</f>
        <v>0.16729526201348177</v>
      </c>
      <c r="G233" s="7">
        <f t="shared" si="93"/>
        <v>1.952275753195243E-3</v>
      </c>
      <c r="H233" s="7">
        <f t="shared" si="93"/>
        <v>0</v>
      </c>
      <c r="I233" s="7">
        <f t="shared" si="93"/>
        <v>7.2142351069237595E-2</v>
      </c>
      <c r="J233" s="7">
        <f t="shared" si="93"/>
        <v>2.047965481880246E-2</v>
      </c>
      <c r="K233" s="7">
        <f t="shared" si="93"/>
        <v>0</v>
      </c>
      <c r="L233" s="7">
        <f t="shared" si="93"/>
        <v>0</v>
      </c>
      <c r="M233" s="7">
        <f t="shared" si="93"/>
        <v>4.1145433561143065E-3</v>
      </c>
      <c r="N233" s="7">
        <f t="shared" si="93"/>
        <v>4.7590449296388997E-2</v>
      </c>
      <c r="O233" s="7">
        <f t="shared" si="93"/>
        <v>0</v>
      </c>
      <c r="P233" s="7">
        <f t="shared" si="93"/>
        <v>0</v>
      </c>
      <c r="Q233" s="7">
        <f t="shared" si="93"/>
        <v>1.9578218574380194E-2</v>
      </c>
      <c r="R233" s="7">
        <f t="shared" si="93"/>
        <v>4.690779323063559E-4</v>
      </c>
      <c r="S233" s="7">
        <f t="shared" si="93"/>
        <v>3.3683856863783983E-4</v>
      </c>
      <c r="T233" s="7">
        <f t="shared" si="93"/>
        <v>1.2347440118200218E-3</v>
      </c>
      <c r="U233" s="7">
        <f t="shared" si="93"/>
        <v>3.0793046499571672E-4</v>
      </c>
    </row>
    <row r="234" spans="1:21">
      <c r="A234" s="2" t="str">
        <f>A59</f>
        <v>DISTSEC</v>
      </c>
      <c r="B234" s="2" t="str">
        <f>B59</f>
        <v>DISTSEC</v>
      </c>
      <c r="C234" s="77">
        <v>0.42750110882837222</v>
      </c>
      <c r="D234" s="7">
        <f>SUM(E234:U234)</f>
        <v>1</v>
      </c>
      <c r="E234" s="7">
        <f t="shared" ref="E234:U234" si="94">E59</f>
        <v>0.74660176207088502</v>
      </c>
      <c r="F234" s="7">
        <f t="shared" si="94"/>
        <v>0.16760220215144017</v>
      </c>
      <c r="G234" s="7">
        <f t="shared" si="94"/>
        <v>0</v>
      </c>
      <c r="H234" s="7">
        <f t="shared" si="94"/>
        <v>0</v>
      </c>
      <c r="I234" s="7">
        <f t="shared" si="94"/>
        <v>5.9081543138094945E-2</v>
      </c>
      <c r="J234" s="7">
        <f t="shared" si="94"/>
        <v>0</v>
      </c>
      <c r="K234" s="7">
        <f t="shared" si="94"/>
        <v>0</v>
      </c>
      <c r="L234" s="7">
        <f t="shared" si="94"/>
        <v>0</v>
      </c>
      <c r="M234" s="7">
        <f t="shared" si="94"/>
        <v>2.6149819741838839E-3</v>
      </c>
      <c r="N234" s="7">
        <f t="shared" si="94"/>
        <v>0</v>
      </c>
      <c r="O234" s="7">
        <f t="shared" si="94"/>
        <v>0</v>
      </c>
      <c r="P234" s="7">
        <f t="shared" si="94"/>
        <v>0</v>
      </c>
      <c r="Q234" s="7">
        <f t="shared" si="94"/>
        <v>1.6443274782218412E-2</v>
      </c>
      <c r="R234" s="7">
        <f t="shared" si="94"/>
        <v>0</v>
      </c>
      <c r="S234" s="7">
        <f t="shared" si="94"/>
        <v>2.6812855015315385E-4</v>
      </c>
      <c r="T234" s="7">
        <f t="shared" si="94"/>
        <v>5.9206864090883922E-3</v>
      </c>
      <c r="U234" s="7">
        <f t="shared" si="94"/>
        <v>1.4674209239360105E-3</v>
      </c>
    </row>
    <row r="235" spans="1:21">
      <c r="A235" s="2" t="str">
        <f>A248</f>
        <v>DIST_PCUST Excl OL</v>
      </c>
      <c r="B235" s="2" t="str">
        <f>B248</f>
        <v>CUSTOMER</v>
      </c>
      <c r="C235" s="7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</row>
    <row r="236" spans="1:21"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</row>
    <row r="237" spans="1:21">
      <c r="A237" s="15" t="s">
        <v>59</v>
      </c>
      <c r="B237" s="2" t="str">
        <f>$B$5</f>
        <v>PRODUCTION</v>
      </c>
      <c r="C237" s="6"/>
      <c r="D237" s="7">
        <f t="shared" ref="D237:D244" si="95">SUM(E237:U237)</f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</row>
    <row r="238" spans="1:21">
      <c r="A238" s="2" t="str">
        <f t="shared" ref="A238:A244" si="96">A237</f>
        <v>DIST_POLES</v>
      </c>
      <c r="B238" s="2" t="str">
        <f>$B$6</f>
        <v>BULKTRAN</v>
      </c>
      <c r="C238" s="6"/>
      <c r="D238" s="7">
        <f t="shared" si="95"/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</row>
    <row r="239" spans="1:21">
      <c r="A239" s="2" t="str">
        <f t="shared" si="96"/>
        <v>DIST_POLES</v>
      </c>
      <c r="B239" s="2" t="str">
        <f>$B$7</f>
        <v>SUBTRAN</v>
      </c>
      <c r="C239" s="6"/>
      <c r="D239" s="7">
        <f t="shared" si="95"/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</row>
    <row r="240" spans="1:21">
      <c r="A240" s="2" t="str">
        <f t="shared" si="96"/>
        <v>DIST_POLES</v>
      </c>
      <c r="B240" s="2" t="str">
        <f>$B$8</f>
        <v>DISTPRI</v>
      </c>
      <c r="C240" s="6"/>
      <c r="D240" s="7">
        <f t="shared" si="95"/>
        <v>0.572498891171629</v>
      </c>
      <c r="E240" s="70">
        <f>$C233*E233</f>
        <v>0.38042474268055582</v>
      </c>
      <c r="F240" s="7">
        <f t="shared" ref="F240:U240" si="97">$C233*F233</f>
        <v>9.5776352000985443E-2</v>
      </c>
      <c r="G240" s="7">
        <f t="shared" si="97"/>
        <v>1.1176757039655333E-3</v>
      </c>
      <c r="H240" s="7">
        <f>$C233*H233</f>
        <v>0</v>
      </c>
      <c r="I240" s="7">
        <f t="shared" si="97"/>
        <v>4.1301415993652897E-2</v>
      </c>
      <c r="J240" s="7">
        <f t="shared" si="97"/>
        <v>1.1724579675342114E-2</v>
      </c>
      <c r="K240" s="7">
        <f t="shared" si="97"/>
        <v>0</v>
      </c>
      <c r="L240" s="7">
        <f>$C233*L233</f>
        <v>0</v>
      </c>
      <c r="M240" s="7">
        <f>$C233*M233</f>
        <v>2.3555715090530331E-3</v>
      </c>
      <c r="N240" s="7">
        <f t="shared" si="97"/>
        <v>2.7245479452542326E-2</v>
      </c>
      <c r="O240" s="7">
        <f t="shared" si="97"/>
        <v>0</v>
      </c>
      <c r="P240" s="7">
        <f>$C233*P233</f>
        <v>0</v>
      </c>
      <c r="Q240" s="7">
        <f t="shared" si="97"/>
        <v>1.120850842494845E-2</v>
      </c>
      <c r="R240" s="7">
        <f t="shared" si="97"/>
        <v>2.6854659611846914E-4</v>
      </c>
      <c r="S240" s="7">
        <f t="shared" si="97"/>
        <v>1.9283970704900191E-4</v>
      </c>
      <c r="T240" s="7">
        <f>$C233*T233</f>
        <v>7.0688957764777113E-4</v>
      </c>
      <c r="U240" s="7">
        <f t="shared" si="97"/>
        <v>1.7628984976801192E-4</v>
      </c>
    </row>
    <row r="241" spans="1:21">
      <c r="A241" s="2" t="str">
        <f t="shared" si="96"/>
        <v>DIST_POLES</v>
      </c>
      <c r="B241" s="2" t="str">
        <f>$B$9</f>
        <v>DISTSEC</v>
      </c>
      <c r="C241" s="6"/>
      <c r="D241" s="7">
        <f t="shared" si="95"/>
        <v>0.42750110882837222</v>
      </c>
      <c r="E241" s="70">
        <f>$C234*E234</f>
        <v>0.31917308113851989</v>
      </c>
      <c r="F241" s="7">
        <f t="shared" ref="F241:U241" si="98">$C234*F234</f>
        <v>7.1650127261817673E-2</v>
      </c>
      <c r="G241" s="7">
        <f t="shared" si="98"/>
        <v>0</v>
      </c>
      <c r="H241" s="7">
        <f>$C234*H234</f>
        <v>0</v>
      </c>
      <c r="I241" s="7">
        <f t="shared" si="98"/>
        <v>2.5257425202826894E-2</v>
      </c>
      <c r="J241" s="7">
        <f t="shared" si="98"/>
        <v>0</v>
      </c>
      <c r="K241" s="7">
        <f t="shared" si="98"/>
        <v>0</v>
      </c>
      <c r="L241" s="7">
        <f>$C234*L234</f>
        <v>0</v>
      </c>
      <c r="M241" s="7">
        <f>$C234*M234</f>
        <v>1.1179076935298163E-3</v>
      </c>
      <c r="N241" s="7">
        <f t="shared" si="98"/>
        <v>0</v>
      </c>
      <c r="O241" s="7">
        <f t="shared" si="98"/>
        <v>0</v>
      </c>
      <c r="P241" s="7">
        <f>$C234*P234</f>
        <v>0</v>
      </c>
      <c r="Q241" s="7">
        <f t="shared" si="98"/>
        <v>7.0295182021679822E-3</v>
      </c>
      <c r="R241" s="7">
        <f t="shared" si="98"/>
        <v>0</v>
      </c>
      <c r="S241" s="7">
        <f t="shared" si="98"/>
        <v>1.1462525249901708E-4</v>
      </c>
      <c r="T241" s="7">
        <f>$C234*T234</f>
        <v>2.5311000049103613E-3</v>
      </c>
      <c r="U241" s="7">
        <f t="shared" si="98"/>
        <v>6.2732407210059889E-4</v>
      </c>
    </row>
    <row r="242" spans="1:21">
      <c r="A242" s="2" t="str">
        <f t="shared" si="96"/>
        <v>DIST_POLES</v>
      </c>
      <c r="B242" s="2" t="str">
        <f>$B$10</f>
        <v>ENERGY</v>
      </c>
      <c r="C242" s="6"/>
      <c r="D242" s="7">
        <f t="shared" si="95"/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</row>
    <row r="243" spans="1:21">
      <c r="A243" s="2" t="str">
        <f t="shared" si="96"/>
        <v>DIST_POLES</v>
      </c>
      <c r="B243" s="2" t="str">
        <f>$B$11</f>
        <v>CUSTOMER</v>
      </c>
      <c r="C243" s="6"/>
      <c r="D243" s="7">
        <f t="shared" si="95"/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</row>
    <row r="244" spans="1:21">
      <c r="A244" s="2" t="str">
        <f t="shared" si="96"/>
        <v>DIST_POLES</v>
      </c>
      <c r="B244" s="2" t="str">
        <f>$B$12</f>
        <v>TOTAL</v>
      </c>
      <c r="C244" s="6"/>
      <c r="D244" s="7">
        <f t="shared" si="95"/>
        <v>1.0000000000000011</v>
      </c>
      <c r="E244" s="7">
        <f>SUM(E237:E243)</f>
        <v>0.69959782381907565</v>
      </c>
      <c r="F244" s="7">
        <f t="shared" ref="F244:U244" si="99">SUM(F237:F243)</f>
        <v>0.16742647926280313</v>
      </c>
      <c r="G244" s="7">
        <f t="shared" si="99"/>
        <v>1.1176757039655333E-3</v>
      </c>
      <c r="H244" s="7">
        <f t="shared" si="99"/>
        <v>0</v>
      </c>
      <c r="I244" s="7">
        <f t="shared" si="99"/>
        <v>6.6558841196479784E-2</v>
      </c>
      <c r="J244" s="7">
        <f t="shared" si="99"/>
        <v>1.1724579675342114E-2</v>
      </c>
      <c r="K244" s="7">
        <f t="shared" si="99"/>
        <v>0</v>
      </c>
      <c r="L244" s="7">
        <f>SUM(L237:L243)</f>
        <v>0</v>
      </c>
      <c r="M244" s="7">
        <f>SUM(M237:M243)</f>
        <v>3.4734792025828496E-3</v>
      </c>
      <c r="N244" s="7">
        <f t="shared" si="99"/>
        <v>2.7245479452542326E-2</v>
      </c>
      <c r="O244" s="7">
        <f t="shared" si="99"/>
        <v>0</v>
      </c>
      <c r="P244" s="7">
        <f t="shared" si="99"/>
        <v>0</v>
      </c>
      <c r="Q244" s="7">
        <f t="shared" si="99"/>
        <v>1.8238026627116433E-2</v>
      </c>
      <c r="R244" s="7">
        <f t="shared" si="99"/>
        <v>2.6854659611846914E-4</v>
      </c>
      <c r="S244" s="7">
        <f t="shared" si="99"/>
        <v>3.0746495954801897E-4</v>
      </c>
      <c r="T244" s="7">
        <f t="shared" si="99"/>
        <v>3.2379895825581325E-3</v>
      </c>
      <c r="U244" s="7">
        <f t="shared" si="99"/>
        <v>8.0361392186861086E-4</v>
      </c>
    </row>
    <row r="245" spans="1:21"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</row>
    <row r="246" spans="1:21">
      <c r="A246" s="2" t="str">
        <f>A48</f>
        <v>DIST_CPD</v>
      </c>
      <c r="B246" s="2" t="str">
        <f>B48</f>
        <v>DISTPRI</v>
      </c>
      <c r="C246" s="77">
        <v>0.39685889772662464</v>
      </c>
      <c r="D246" s="7">
        <f>SUM(E246:U246)</f>
        <v>0.99999999999999989</v>
      </c>
      <c r="E246" s="7">
        <f t="shared" ref="E246:U246" si="100">E48</f>
        <v>0.66449865414063947</v>
      </c>
      <c r="F246" s="7">
        <f t="shared" si="100"/>
        <v>0.16729526201348177</v>
      </c>
      <c r="G246" s="7">
        <f t="shared" si="100"/>
        <v>1.952275753195243E-3</v>
      </c>
      <c r="H246" s="7">
        <f t="shared" si="100"/>
        <v>0</v>
      </c>
      <c r="I246" s="7">
        <f t="shared" si="100"/>
        <v>7.2142351069237595E-2</v>
      </c>
      <c r="J246" s="7">
        <f t="shared" si="100"/>
        <v>2.047965481880246E-2</v>
      </c>
      <c r="K246" s="7">
        <f t="shared" si="100"/>
        <v>0</v>
      </c>
      <c r="L246" s="7">
        <f t="shared" si="100"/>
        <v>0</v>
      </c>
      <c r="M246" s="7">
        <f t="shared" si="100"/>
        <v>4.1145433561143065E-3</v>
      </c>
      <c r="N246" s="7">
        <f t="shared" si="100"/>
        <v>4.7590449296388997E-2</v>
      </c>
      <c r="O246" s="7">
        <f t="shared" si="100"/>
        <v>0</v>
      </c>
      <c r="P246" s="7">
        <f t="shared" si="100"/>
        <v>0</v>
      </c>
      <c r="Q246" s="7">
        <f t="shared" si="100"/>
        <v>1.9578218574380194E-2</v>
      </c>
      <c r="R246" s="7">
        <f t="shared" si="100"/>
        <v>4.690779323063559E-4</v>
      </c>
      <c r="S246" s="7">
        <f t="shared" si="100"/>
        <v>3.3683856863783983E-4</v>
      </c>
      <c r="T246" s="7">
        <f t="shared" si="100"/>
        <v>1.2347440118200218E-3</v>
      </c>
      <c r="U246" s="7">
        <f t="shared" si="100"/>
        <v>3.0793046499571672E-4</v>
      </c>
    </row>
    <row r="247" spans="1:21">
      <c r="A247" s="2" t="str">
        <f>A59</f>
        <v>DISTSEC</v>
      </c>
      <c r="B247" s="2" t="str">
        <f>B59</f>
        <v>DISTSEC</v>
      </c>
      <c r="C247" s="77">
        <v>0.16847980945565136</v>
      </c>
      <c r="D247" s="7">
        <f>SUM(E247:U247)</f>
        <v>1</v>
      </c>
      <c r="E247" s="7">
        <f t="shared" ref="E247:U247" si="101">E59</f>
        <v>0.74660176207088502</v>
      </c>
      <c r="F247" s="7">
        <f t="shared" si="101"/>
        <v>0.16760220215144017</v>
      </c>
      <c r="G247" s="7">
        <f t="shared" si="101"/>
        <v>0</v>
      </c>
      <c r="H247" s="7">
        <f t="shared" si="101"/>
        <v>0</v>
      </c>
      <c r="I247" s="7">
        <f t="shared" si="101"/>
        <v>5.9081543138094945E-2</v>
      </c>
      <c r="J247" s="7">
        <f t="shared" si="101"/>
        <v>0</v>
      </c>
      <c r="K247" s="7">
        <f t="shared" si="101"/>
        <v>0</v>
      </c>
      <c r="L247" s="7">
        <f t="shared" si="101"/>
        <v>0</v>
      </c>
      <c r="M247" s="7">
        <f t="shared" si="101"/>
        <v>2.6149819741838839E-3</v>
      </c>
      <c r="N247" s="7">
        <f t="shared" si="101"/>
        <v>0</v>
      </c>
      <c r="O247" s="7">
        <f t="shared" si="101"/>
        <v>0</v>
      </c>
      <c r="P247" s="7">
        <f t="shared" si="101"/>
        <v>0</v>
      </c>
      <c r="Q247" s="7">
        <f t="shared" si="101"/>
        <v>1.6443274782218412E-2</v>
      </c>
      <c r="R247" s="7">
        <f t="shared" si="101"/>
        <v>0</v>
      </c>
      <c r="S247" s="7">
        <f t="shared" si="101"/>
        <v>2.6812855015315385E-4</v>
      </c>
      <c r="T247" s="7">
        <f t="shared" si="101"/>
        <v>5.9206864090883922E-3</v>
      </c>
      <c r="U247" s="7">
        <f t="shared" si="101"/>
        <v>1.4674209239360105E-3</v>
      </c>
    </row>
    <row r="248" spans="1:21">
      <c r="A248" s="2" t="s">
        <v>662</v>
      </c>
      <c r="B248" s="2" t="str">
        <f>B81</f>
        <v>CUSTOMER</v>
      </c>
      <c r="C248" s="77">
        <v>0.43466129281772403</v>
      </c>
      <c r="D248" s="7">
        <f>SUM(E248:U248)</f>
        <v>1</v>
      </c>
      <c r="E248" s="7">
        <f>(E81/($D81-$T81))</f>
        <v>0.80511910795742536</v>
      </c>
      <c r="F248" s="7">
        <f t="shared" ref="F248:U248" si="102">(F81/($D81-$T81))</f>
        <v>0.19041820676696378</v>
      </c>
      <c r="G248" s="7">
        <f t="shared" si="102"/>
        <v>4.3267031758001314E-4</v>
      </c>
      <c r="H248" s="7">
        <f t="shared" si="102"/>
        <v>0</v>
      </c>
      <c r="I248" s="7">
        <f t="shared" si="102"/>
        <v>2.2498856514160683E-3</v>
      </c>
      <c r="J248" s="7">
        <f t="shared" si="102"/>
        <v>3.7086027221143984E-4</v>
      </c>
      <c r="K248" s="7">
        <f t="shared" si="102"/>
        <v>0</v>
      </c>
      <c r="L248" s="7">
        <f t="shared" si="102"/>
        <v>0</v>
      </c>
      <c r="M248" s="7">
        <f t="shared" si="102"/>
        <v>3.0905022684286649E-5</v>
      </c>
      <c r="N248" s="7">
        <f t="shared" si="102"/>
        <v>2.1015415425314926E-4</v>
      </c>
      <c r="O248" s="7">
        <f t="shared" si="102"/>
        <v>0</v>
      </c>
      <c r="P248" s="7">
        <f t="shared" si="102"/>
        <v>0</v>
      </c>
      <c r="Q248" s="7">
        <f t="shared" si="102"/>
        <v>7.849875761808809E-4</v>
      </c>
      <c r="R248" s="7">
        <f t="shared" si="102"/>
        <v>6.1810045368573313E-6</v>
      </c>
      <c r="S248" s="7">
        <f t="shared" si="102"/>
        <v>4.944803629485865E-5</v>
      </c>
      <c r="T248" s="7">
        <v>0</v>
      </c>
      <c r="U248" s="7">
        <f t="shared" si="102"/>
        <v>3.2759324045343851E-4</v>
      </c>
    </row>
    <row r="249" spans="1:21"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</row>
    <row r="250" spans="1:21">
      <c r="A250" s="15" t="s">
        <v>60</v>
      </c>
      <c r="B250" s="2" t="str">
        <f>$B$5</f>
        <v>PRODUCTION</v>
      </c>
      <c r="C250" s="6"/>
      <c r="D250" s="7">
        <f t="shared" ref="D250:D257" si="103">SUM(E250:U250)</f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</row>
    <row r="251" spans="1:21">
      <c r="A251" s="2" t="str">
        <f t="shared" ref="A251:A257" si="104">A250</f>
        <v>DIST_OHLINES</v>
      </c>
      <c r="B251" s="2" t="str">
        <f>$B$6</f>
        <v>BULKTRAN</v>
      </c>
      <c r="C251" s="6"/>
      <c r="D251" s="7">
        <f t="shared" si="103"/>
        <v>0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</row>
    <row r="252" spans="1:21">
      <c r="A252" s="2" t="str">
        <f t="shared" si="104"/>
        <v>DIST_OHLINES</v>
      </c>
      <c r="B252" s="2" t="str">
        <f>$B$7</f>
        <v>SUBTRAN</v>
      </c>
      <c r="C252" s="6"/>
      <c r="D252" s="7">
        <f t="shared" si="103"/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</row>
    <row r="253" spans="1:21">
      <c r="A253" s="2" t="str">
        <f t="shared" si="104"/>
        <v>DIST_OHLINES</v>
      </c>
      <c r="B253" s="2" t="str">
        <f>$B$8</f>
        <v>DISTPRI</v>
      </c>
      <c r="C253" s="6"/>
      <c r="D253" s="7">
        <f>SUM(E253:U253)</f>
        <v>0.39685889772662464</v>
      </c>
      <c r="E253" s="7">
        <f>$C246*E246</f>
        <v>0.26371220342307977</v>
      </c>
      <c r="F253" s="7">
        <f t="shared" ref="F253:U253" si="105">$C246*F246</f>
        <v>6.639261327755723E-2</v>
      </c>
      <c r="G253" s="7">
        <f t="shared" si="105"/>
        <v>7.7477800347147999E-4</v>
      </c>
      <c r="H253" s="7">
        <f>$C246*H246</f>
        <v>0</v>
      </c>
      <c r="I253" s="7">
        <f t="shared" si="105"/>
        <v>2.8630333924744813E-2</v>
      </c>
      <c r="J253" s="7">
        <f t="shared" si="105"/>
        <v>8.127533237211701E-3</v>
      </c>
      <c r="K253" s="7">
        <f t="shared" si="105"/>
        <v>0</v>
      </c>
      <c r="L253" s="7">
        <f>$C246*L246</f>
        <v>0</v>
      </c>
      <c r="M253" s="7">
        <f>$C246*M246</f>
        <v>1.6328931409559304E-3</v>
      </c>
      <c r="N253" s="7">
        <f t="shared" si="105"/>
        <v>1.8886693250079755E-2</v>
      </c>
      <c r="O253" s="7">
        <f t="shared" si="105"/>
        <v>0</v>
      </c>
      <c r="P253" s="7">
        <f>$C246*P246</f>
        <v>0</v>
      </c>
      <c r="Q253" s="7">
        <f t="shared" si="105"/>
        <v>7.7697902428794522E-3</v>
      </c>
      <c r="R253" s="7">
        <f t="shared" si="105"/>
        <v>1.8615775116298465E-4</v>
      </c>
      <c r="S253" s="7">
        <f t="shared" si="105"/>
        <v>1.336773830614271E-4</v>
      </c>
      <c r="T253" s="7">
        <f>$C246*T246</f>
        <v>4.9001914750544423E-4</v>
      </c>
      <c r="U253" s="7">
        <f t="shared" si="105"/>
        <v>1.2220494491464712E-4</v>
      </c>
    </row>
    <row r="254" spans="1:21">
      <c r="A254" s="2" t="str">
        <f t="shared" si="104"/>
        <v>DIST_OHLINES</v>
      </c>
      <c r="B254" s="2" t="str">
        <f>$B$9</f>
        <v>DISTSEC</v>
      </c>
      <c r="C254" s="6"/>
      <c r="D254" s="7">
        <f t="shared" si="103"/>
        <v>0.16847980945565136</v>
      </c>
      <c r="E254" s="7">
        <f>$C247*E247</f>
        <v>0.12578732261295625</v>
      </c>
      <c r="F254" s="7">
        <f t="shared" ref="F254:U254" si="106">$C247*F247</f>
        <v>2.8237587082822199E-2</v>
      </c>
      <c r="G254" s="7">
        <f t="shared" si="106"/>
        <v>0</v>
      </c>
      <c r="H254" s="7">
        <f>$C247*H247</f>
        <v>0</v>
      </c>
      <c r="I254" s="7">
        <f t="shared" si="106"/>
        <v>9.9540471302520823E-3</v>
      </c>
      <c r="J254" s="7">
        <f t="shared" si="106"/>
        <v>0</v>
      </c>
      <c r="K254" s="7">
        <f t="shared" si="106"/>
        <v>0</v>
      </c>
      <c r="L254" s="7">
        <f>$C247*L247</f>
        <v>0</v>
      </c>
      <c r="M254" s="7">
        <f>$C247*M247</f>
        <v>4.405716647404638E-4</v>
      </c>
      <c r="N254" s="7">
        <f t="shared" si="106"/>
        <v>0</v>
      </c>
      <c r="O254" s="7">
        <f t="shared" si="106"/>
        <v>0</v>
      </c>
      <c r="P254" s="7">
        <f>$C247*P247</f>
        <v>0</v>
      </c>
      <c r="Q254" s="7">
        <f t="shared" si="106"/>
        <v>2.7703598021350754E-3</v>
      </c>
      <c r="R254" s="7">
        <f t="shared" si="106"/>
        <v>0</v>
      </c>
      <c r="S254" s="7">
        <f t="shared" si="106"/>
        <v>4.5174247039423421E-5</v>
      </c>
      <c r="T254" s="7">
        <f>$C247*T247</f>
        <v>9.9751611804987689E-4</v>
      </c>
      <c r="U254" s="7">
        <f t="shared" si="106"/>
        <v>2.4723079765597488E-4</v>
      </c>
    </row>
    <row r="255" spans="1:21">
      <c r="A255" s="2" t="str">
        <f t="shared" si="104"/>
        <v>DIST_OHLINES</v>
      </c>
      <c r="B255" s="2" t="str">
        <f>$B$10</f>
        <v>ENERGY</v>
      </c>
      <c r="C255" s="6"/>
      <c r="D255" s="7">
        <f t="shared" si="103"/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</row>
    <row r="256" spans="1:21">
      <c r="A256" s="2" t="str">
        <f t="shared" si="104"/>
        <v>DIST_OHLINES</v>
      </c>
      <c r="B256" s="2" t="str">
        <f>$B$11</f>
        <v>CUSTOMER</v>
      </c>
      <c r="C256" s="6"/>
      <c r="D256" s="7">
        <f t="shared" si="103"/>
        <v>0.43466129281772403</v>
      </c>
      <c r="E256" s="7">
        <f>$C$248*E248</f>
        <v>0.34995411233702722</v>
      </c>
      <c r="F256" s="7">
        <f t="shared" ref="F256:U256" si="107">$C$248*F248</f>
        <v>8.2767423929361164E-2</v>
      </c>
      <c r="G256" s="7">
        <f t="shared" si="107"/>
        <v>1.8806503960318375E-4</v>
      </c>
      <c r="H256" s="7">
        <f t="shared" si="107"/>
        <v>0</v>
      </c>
      <c r="I256" s="7">
        <f t="shared" si="107"/>
        <v>9.7793820593655538E-4</v>
      </c>
      <c r="J256" s="7">
        <f t="shared" si="107"/>
        <v>1.611986053741575E-4</v>
      </c>
      <c r="K256" s="7">
        <f t="shared" si="107"/>
        <v>0</v>
      </c>
      <c r="L256" s="7">
        <f t="shared" si="107"/>
        <v>0</v>
      </c>
      <c r="M256" s="7">
        <f t="shared" si="107"/>
        <v>1.3433217114513122E-5</v>
      </c>
      <c r="N256" s="7">
        <f t="shared" si="107"/>
        <v>9.1345876378689251E-5</v>
      </c>
      <c r="O256" s="7">
        <f t="shared" si="107"/>
        <v>0</v>
      </c>
      <c r="P256" s="7">
        <f t="shared" si="107"/>
        <v>0</v>
      </c>
      <c r="Q256" s="7">
        <f t="shared" si="107"/>
        <v>3.4120371470863331E-4</v>
      </c>
      <c r="R256" s="7">
        <f t="shared" si="107"/>
        <v>2.686643422902625E-6</v>
      </c>
      <c r="S256" s="7">
        <f t="shared" si="107"/>
        <v>2.1493147383221E-5</v>
      </c>
      <c r="T256" s="7">
        <f t="shared" si="107"/>
        <v>0</v>
      </c>
      <c r="U256" s="7">
        <f t="shared" si="107"/>
        <v>1.4239210141383911E-4</v>
      </c>
    </row>
    <row r="257" spans="1:21">
      <c r="A257" s="2" t="str">
        <f t="shared" si="104"/>
        <v>DIST_OHLINES</v>
      </c>
      <c r="B257" s="2" t="str">
        <f>$B$12</f>
        <v>TOTAL</v>
      </c>
      <c r="C257" s="6"/>
      <c r="D257" s="7">
        <f t="shared" si="103"/>
        <v>1.0000000000000002</v>
      </c>
      <c r="E257" s="7">
        <f>SUM(E250:E256)</f>
        <v>0.73945363837306322</v>
      </c>
      <c r="F257" s="7">
        <f t="shared" ref="F257:U257" si="108">SUM(F250:F256)</f>
        <v>0.1773976242897406</v>
      </c>
      <c r="G257" s="7">
        <f t="shared" si="108"/>
        <v>9.6284304307466375E-4</v>
      </c>
      <c r="H257" s="7">
        <f t="shared" si="108"/>
        <v>0</v>
      </c>
      <c r="I257" s="7">
        <f t="shared" si="108"/>
        <v>3.9562319260933454E-2</v>
      </c>
      <c r="J257" s="7">
        <f t="shared" si="108"/>
        <v>8.2887318425858593E-3</v>
      </c>
      <c r="K257" s="7">
        <f t="shared" si="108"/>
        <v>0</v>
      </c>
      <c r="L257" s="7">
        <f>SUM(L250:L256)</f>
        <v>0</v>
      </c>
      <c r="M257" s="7">
        <f>SUM(M250:M256)</f>
        <v>2.0868980228109075E-3</v>
      </c>
      <c r="N257" s="7">
        <f t="shared" si="108"/>
        <v>1.8978039126458443E-2</v>
      </c>
      <c r="O257" s="7">
        <f t="shared" si="108"/>
        <v>0</v>
      </c>
      <c r="P257" s="7">
        <f t="shared" si="108"/>
        <v>0</v>
      </c>
      <c r="Q257" s="7">
        <f t="shared" si="108"/>
        <v>1.0881353759723161E-2</v>
      </c>
      <c r="R257" s="7">
        <f t="shared" si="108"/>
        <v>1.8884439458588726E-4</v>
      </c>
      <c r="S257" s="7">
        <f t="shared" si="108"/>
        <v>2.0034477748407151E-4</v>
      </c>
      <c r="T257" s="7">
        <f t="shared" si="108"/>
        <v>1.4875352655553211E-3</v>
      </c>
      <c r="U257" s="7">
        <f t="shared" si="108"/>
        <v>5.1182784398446117E-4</v>
      </c>
    </row>
    <row r="258" spans="1:21"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</row>
    <row r="259" spans="1:21">
      <c r="A259" s="2" t="str">
        <f>A48</f>
        <v>DIST_CPD</v>
      </c>
      <c r="B259" s="2" t="str">
        <f>B48</f>
        <v>DISTPRI</v>
      </c>
      <c r="C259" s="77">
        <v>0.22911094685554165</v>
      </c>
      <c r="D259" s="7">
        <f>SUM(E259:U259)</f>
        <v>0.99999999999999989</v>
      </c>
      <c r="E259" s="7">
        <f t="shared" ref="E259:U259" si="109">E48</f>
        <v>0.66449865414063947</v>
      </c>
      <c r="F259" s="7">
        <f t="shared" si="109"/>
        <v>0.16729526201348177</v>
      </c>
      <c r="G259" s="7">
        <f t="shared" si="109"/>
        <v>1.952275753195243E-3</v>
      </c>
      <c r="H259" s="7">
        <f t="shared" si="109"/>
        <v>0</v>
      </c>
      <c r="I259" s="7">
        <f t="shared" si="109"/>
        <v>7.2142351069237595E-2</v>
      </c>
      <c r="J259" s="7">
        <f t="shared" si="109"/>
        <v>2.047965481880246E-2</v>
      </c>
      <c r="K259" s="7">
        <f t="shared" si="109"/>
        <v>0</v>
      </c>
      <c r="L259" s="7">
        <f t="shared" si="109"/>
        <v>0</v>
      </c>
      <c r="M259" s="7">
        <f t="shared" si="109"/>
        <v>4.1145433561143065E-3</v>
      </c>
      <c r="N259" s="7">
        <f t="shared" si="109"/>
        <v>4.7590449296388997E-2</v>
      </c>
      <c r="O259" s="7">
        <f t="shared" si="109"/>
        <v>0</v>
      </c>
      <c r="P259" s="7">
        <f t="shared" si="109"/>
        <v>0</v>
      </c>
      <c r="Q259" s="7">
        <f t="shared" si="109"/>
        <v>1.9578218574380194E-2</v>
      </c>
      <c r="R259" s="7">
        <f t="shared" si="109"/>
        <v>4.690779323063559E-4</v>
      </c>
      <c r="S259" s="7">
        <f t="shared" si="109"/>
        <v>3.3683856863783983E-4</v>
      </c>
      <c r="T259" s="7">
        <f t="shared" si="109"/>
        <v>1.2347440118200218E-3</v>
      </c>
      <c r="U259" s="7">
        <f t="shared" si="109"/>
        <v>3.0793046499571672E-4</v>
      </c>
    </row>
    <row r="260" spans="1:21">
      <c r="A260" s="2" t="str">
        <f>A59</f>
        <v>DISTSEC</v>
      </c>
      <c r="B260" s="2" t="str">
        <f>B59</f>
        <v>DISTSEC</v>
      </c>
      <c r="C260" s="77">
        <v>0.31375851863551696</v>
      </c>
      <c r="D260" s="7">
        <f>SUM(E260:U260)</f>
        <v>1</v>
      </c>
      <c r="E260" s="7">
        <f t="shared" ref="E260:U260" si="110">E59</f>
        <v>0.74660176207088502</v>
      </c>
      <c r="F260" s="7">
        <f t="shared" si="110"/>
        <v>0.16760220215144017</v>
      </c>
      <c r="G260" s="7">
        <f t="shared" si="110"/>
        <v>0</v>
      </c>
      <c r="H260" s="7">
        <f t="shared" si="110"/>
        <v>0</v>
      </c>
      <c r="I260" s="7">
        <f t="shared" si="110"/>
        <v>5.9081543138094945E-2</v>
      </c>
      <c r="J260" s="7">
        <f t="shared" si="110"/>
        <v>0</v>
      </c>
      <c r="K260" s="7">
        <f t="shared" si="110"/>
        <v>0</v>
      </c>
      <c r="L260" s="7">
        <f t="shared" si="110"/>
        <v>0</v>
      </c>
      <c r="M260" s="7">
        <f t="shared" si="110"/>
        <v>2.6149819741838839E-3</v>
      </c>
      <c r="N260" s="7">
        <f t="shared" si="110"/>
        <v>0</v>
      </c>
      <c r="O260" s="7">
        <f t="shared" si="110"/>
        <v>0</v>
      </c>
      <c r="P260" s="7">
        <f t="shared" si="110"/>
        <v>0</v>
      </c>
      <c r="Q260" s="7">
        <f t="shared" si="110"/>
        <v>1.6443274782218412E-2</v>
      </c>
      <c r="R260" s="7">
        <f t="shared" si="110"/>
        <v>0</v>
      </c>
      <c r="S260" s="7">
        <f t="shared" si="110"/>
        <v>2.6812855015315385E-4</v>
      </c>
      <c r="T260" s="7">
        <f t="shared" si="110"/>
        <v>5.9206864090883922E-3</v>
      </c>
      <c r="U260" s="7">
        <f t="shared" si="110"/>
        <v>1.4674209239360105E-3</v>
      </c>
    </row>
    <row r="261" spans="1:21">
      <c r="A261" s="2" t="str">
        <f>A248</f>
        <v>DIST_PCUST Excl OL</v>
      </c>
      <c r="B261" s="2" t="str">
        <f>B248</f>
        <v>CUSTOMER</v>
      </c>
      <c r="C261" s="77">
        <v>0.45713053450894131</v>
      </c>
      <c r="D261" s="7">
        <f>SUM(E261:U261)</f>
        <v>1</v>
      </c>
      <c r="E261" s="7">
        <f>E248</f>
        <v>0.80511910795742536</v>
      </c>
      <c r="F261" s="7">
        <f t="shared" ref="F261:U261" si="111">F248</f>
        <v>0.19041820676696378</v>
      </c>
      <c r="G261" s="7">
        <f t="shared" si="111"/>
        <v>4.3267031758001314E-4</v>
      </c>
      <c r="H261" s="7">
        <f t="shared" si="111"/>
        <v>0</v>
      </c>
      <c r="I261" s="7">
        <f t="shared" si="111"/>
        <v>2.2498856514160683E-3</v>
      </c>
      <c r="J261" s="7">
        <f t="shared" si="111"/>
        <v>3.7086027221143984E-4</v>
      </c>
      <c r="K261" s="7">
        <f t="shared" si="111"/>
        <v>0</v>
      </c>
      <c r="L261" s="7">
        <f t="shared" si="111"/>
        <v>0</v>
      </c>
      <c r="M261" s="7">
        <f t="shared" si="111"/>
        <v>3.0905022684286649E-5</v>
      </c>
      <c r="N261" s="7">
        <f t="shared" si="111"/>
        <v>2.1015415425314926E-4</v>
      </c>
      <c r="O261" s="7">
        <f t="shared" si="111"/>
        <v>0</v>
      </c>
      <c r="P261" s="7">
        <f t="shared" si="111"/>
        <v>0</v>
      </c>
      <c r="Q261" s="7">
        <f t="shared" si="111"/>
        <v>7.849875761808809E-4</v>
      </c>
      <c r="R261" s="7">
        <f t="shared" si="111"/>
        <v>6.1810045368573313E-6</v>
      </c>
      <c r="S261" s="7">
        <f t="shared" si="111"/>
        <v>4.944803629485865E-5</v>
      </c>
      <c r="T261" s="7">
        <f t="shared" si="111"/>
        <v>0</v>
      </c>
      <c r="U261" s="7">
        <f t="shared" si="111"/>
        <v>3.2759324045343851E-4</v>
      </c>
    </row>
    <row r="262" spans="1:21"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</row>
    <row r="263" spans="1:21">
      <c r="A263" s="15" t="s">
        <v>61</v>
      </c>
      <c r="B263" s="2" t="str">
        <f>$B$5</f>
        <v>PRODUCTION</v>
      </c>
      <c r="C263" s="6"/>
      <c r="D263" s="7">
        <f t="shared" ref="D263:D270" si="112">SUM(E263:U263)</f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</row>
    <row r="264" spans="1:21">
      <c r="A264" s="2" t="str">
        <f t="shared" ref="A264:A270" si="113">A263</f>
        <v>DIST_UGLINES</v>
      </c>
      <c r="B264" s="2" t="str">
        <f>$B$6</f>
        <v>BULKTRAN</v>
      </c>
      <c r="C264" s="6"/>
      <c r="D264" s="7">
        <f t="shared" si="112"/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</row>
    <row r="265" spans="1:21">
      <c r="A265" s="2" t="str">
        <f t="shared" si="113"/>
        <v>DIST_UGLINES</v>
      </c>
      <c r="B265" s="2" t="str">
        <f>$B$7</f>
        <v>SUBTRAN</v>
      </c>
      <c r="C265" s="6"/>
      <c r="D265" s="7">
        <f t="shared" si="112"/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</row>
    <row r="266" spans="1:21">
      <c r="A266" s="2" t="str">
        <f t="shared" si="113"/>
        <v>DIST_UGLINES</v>
      </c>
      <c r="B266" s="2" t="str">
        <f>$B$8</f>
        <v>DISTPRI</v>
      </c>
      <c r="C266" s="6"/>
      <c r="D266" s="7">
        <f t="shared" si="112"/>
        <v>0.22911094685554165</v>
      </c>
      <c r="E266" s="7">
        <f>$C259*E259</f>
        <v>0.152243915834395</v>
      </c>
      <c r="F266" s="7">
        <f t="shared" ref="F266:U266" si="114">$C259*F259</f>
        <v>3.8329175884354735E-2</v>
      </c>
      <c r="G266" s="7">
        <f t="shared" si="114"/>
        <v>4.4728774633767785E-4</v>
      </c>
      <c r="H266" s="7">
        <f>$C259*H259</f>
        <v>0</v>
      </c>
      <c r="I266" s="7">
        <f t="shared" si="114"/>
        <v>1.6528602361857922E-2</v>
      </c>
      <c r="J266" s="7">
        <f t="shared" si="114"/>
        <v>4.6921131068104879E-3</v>
      </c>
      <c r="K266" s="7">
        <f t="shared" si="114"/>
        <v>0</v>
      </c>
      <c r="L266" s="7">
        <f>$C259*L259</f>
        <v>0</v>
      </c>
      <c r="M266" s="7">
        <f>$C259*M259</f>
        <v>9.4268692419752686E-4</v>
      </c>
      <c r="N266" s="7">
        <f t="shared" si="114"/>
        <v>1.0903492899576329E-2</v>
      </c>
      <c r="O266" s="7">
        <f t="shared" si="114"/>
        <v>0</v>
      </c>
      <c r="P266" s="7">
        <f>$C259*P259</f>
        <v>0</v>
      </c>
      <c r="Q266" s="7">
        <f t="shared" si="114"/>
        <v>4.4855841953209989E-3</v>
      </c>
      <c r="R266" s="7">
        <f t="shared" si="114"/>
        <v>1.0747088921974887E-4</v>
      </c>
      <c r="S266" s="7">
        <f t="shared" si="114"/>
        <v>7.7173403398080837E-5</v>
      </c>
      <c r="T266" s="7">
        <f>$C259*T259</f>
        <v>2.8289336967229531E-4</v>
      </c>
      <c r="U266" s="7">
        <f t="shared" si="114"/>
        <v>7.0550240400835883E-5</v>
      </c>
    </row>
    <row r="267" spans="1:21">
      <c r="A267" s="2" t="str">
        <f t="shared" si="113"/>
        <v>DIST_UGLINES</v>
      </c>
      <c r="B267" s="2" t="str">
        <f>$B$9</f>
        <v>DISTSEC</v>
      </c>
      <c r="C267" s="6"/>
      <c r="D267" s="7">
        <f t="shared" si="112"/>
        <v>0.31375851863551701</v>
      </c>
      <c r="E267" s="7">
        <f>$C260*E260</f>
        <v>0.23425266287802757</v>
      </c>
      <c r="F267" s="7">
        <f t="shared" ref="F267:U267" si="115">$C260*F260</f>
        <v>5.2586618667086318E-2</v>
      </c>
      <c r="G267" s="7">
        <f t="shared" si="115"/>
        <v>0</v>
      </c>
      <c r="H267" s="7">
        <f>$C260*H260</f>
        <v>0</v>
      </c>
      <c r="I267" s="7">
        <f t="shared" si="115"/>
        <v>1.8537337453709061E-2</v>
      </c>
      <c r="J267" s="7">
        <f t="shared" si="115"/>
        <v>0</v>
      </c>
      <c r="K267" s="7">
        <f t="shared" si="115"/>
        <v>0</v>
      </c>
      <c r="L267" s="7">
        <f>$C260*L260</f>
        <v>0</v>
      </c>
      <c r="M267" s="7">
        <f>$C260*M260</f>
        <v>8.2047287047851505E-4</v>
      </c>
      <c r="N267" s="7">
        <f t="shared" si="115"/>
        <v>0</v>
      </c>
      <c r="O267" s="7">
        <f t="shared" si="115"/>
        <v>0</v>
      </c>
      <c r="P267" s="7">
        <f>$C260*P260</f>
        <v>0</v>
      </c>
      <c r="Q267" s="7">
        <f t="shared" si="115"/>
        <v>5.1592175371856022E-3</v>
      </c>
      <c r="R267" s="7">
        <f t="shared" si="115"/>
        <v>0</v>
      </c>
      <c r="S267" s="7">
        <f t="shared" si="115"/>
        <v>8.4127616699942458E-5</v>
      </c>
      <c r="T267" s="7">
        <f>$C260*T260</f>
        <v>1.8576657970210122E-3</v>
      </c>
      <c r="U267" s="7">
        <f t="shared" si="115"/>
        <v>4.6041581530892426E-4</v>
      </c>
    </row>
    <row r="268" spans="1:21">
      <c r="A268" s="2" t="str">
        <f t="shared" si="113"/>
        <v>DIST_UGLINES</v>
      </c>
      <c r="B268" s="2" t="str">
        <f>$B$10</f>
        <v>ENERGY</v>
      </c>
      <c r="C268" s="6"/>
      <c r="D268" s="7">
        <f t="shared" si="112"/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</row>
    <row r="269" spans="1:21">
      <c r="A269" s="2" t="str">
        <f t="shared" si="113"/>
        <v>DIST_UGLINES</v>
      </c>
      <c r="B269" s="2" t="str">
        <f>$B$11</f>
        <v>CUSTOMER</v>
      </c>
      <c r="C269" s="6"/>
      <c r="D269" s="7">
        <f t="shared" si="112"/>
        <v>0.45713053450894142</v>
      </c>
      <c r="E269" s="7">
        <f>$C$261*E261</f>
        <v>0.3680445281639399</v>
      </c>
      <c r="F269" s="7">
        <f t="shared" ref="F269:U269" si="116">$C$261*F261</f>
        <v>8.704597663961626E-2</v>
      </c>
      <c r="G269" s="7">
        <f t="shared" si="116"/>
        <v>1.9778681354150479E-4</v>
      </c>
      <c r="H269" s="7">
        <f t="shared" si="116"/>
        <v>0</v>
      </c>
      <c r="I269" s="7">
        <f t="shared" si="116"/>
        <v>1.0284914304158248E-3</v>
      </c>
      <c r="J269" s="7">
        <f t="shared" si="116"/>
        <v>1.6953155446414696E-4</v>
      </c>
      <c r="K269" s="7">
        <f t="shared" si="116"/>
        <v>0</v>
      </c>
      <c r="L269" s="7">
        <f t="shared" si="116"/>
        <v>0</v>
      </c>
      <c r="M269" s="7">
        <f t="shared" si="116"/>
        <v>1.4127629538678912E-5</v>
      </c>
      <c r="N269" s="7">
        <f t="shared" si="116"/>
        <v>9.6067880863016616E-5</v>
      </c>
      <c r="O269" s="7">
        <f t="shared" si="116"/>
        <v>0</v>
      </c>
      <c r="P269" s="7">
        <f t="shared" si="116"/>
        <v>0</v>
      </c>
      <c r="Q269" s="7">
        <f t="shared" si="116"/>
        <v>3.588417902824444E-4</v>
      </c>
      <c r="R269" s="7">
        <f t="shared" si="116"/>
        <v>2.8255259077357832E-6</v>
      </c>
      <c r="S269" s="7">
        <f t="shared" si="116"/>
        <v>2.2604207261886265E-5</v>
      </c>
      <c r="T269" s="7">
        <f t="shared" si="116"/>
        <v>0</v>
      </c>
      <c r="U269" s="7">
        <f t="shared" si="116"/>
        <v>1.4975287310999648E-4</v>
      </c>
    </row>
    <row r="270" spans="1:21">
      <c r="A270" s="2" t="str">
        <f t="shared" si="113"/>
        <v>DIST_UGLINES</v>
      </c>
      <c r="B270" s="2" t="str">
        <f>$B$12</f>
        <v>TOTAL</v>
      </c>
      <c r="C270" s="6"/>
      <c r="D270" s="7">
        <f t="shared" si="112"/>
        <v>0.99999999999999989</v>
      </c>
      <c r="E270" s="7">
        <f t="shared" ref="E270:U270" si="117">SUM(E263:E269)</f>
        <v>0.75454110687636256</v>
      </c>
      <c r="F270" s="7">
        <f t="shared" si="117"/>
        <v>0.17796177119105733</v>
      </c>
      <c r="G270" s="7">
        <f t="shared" si="117"/>
        <v>6.4507455987918266E-4</v>
      </c>
      <c r="H270" s="7">
        <f t="shared" si="117"/>
        <v>0</v>
      </c>
      <c r="I270" s="7">
        <f t="shared" si="117"/>
        <v>3.6094431245982807E-2</v>
      </c>
      <c r="J270" s="7">
        <f t="shared" si="117"/>
        <v>4.8616446612746349E-3</v>
      </c>
      <c r="K270" s="7">
        <f t="shared" si="117"/>
        <v>0</v>
      </c>
      <c r="L270" s="7">
        <f>SUM(L263:L269)</f>
        <v>0</v>
      </c>
      <c r="M270" s="7">
        <f>SUM(M263:M269)</f>
        <v>1.7772874242147207E-3</v>
      </c>
      <c r="N270" s="7">
        <f t="shared" si="117"/>
        <v>1.0999560780439345E-2</v>
      </c>
      <c r="O270" s="7">
        <f t="shared" si="117"/>
        <v>0</v>
      </c>
      <c r="P270" s="7">
        <f t="shared" si="117"/>
        <v>0</v>
      </c>
      <c r="Q270" s="7">
        <f t="shared" si="117"/>
        <v>1.0003643522789046E-2</v>
      </c>
      <c r="R270" s="7">
        <f t="shared" si="117"/>
        <v>1.1029641512748465E-4</v>
      </c>
      <c r="S270" s="7">
        <f t="shared" si="117"/>
        <v>1.8390522735990957E-4</v>
      </c>
      <c r="T270" s="7">
        <f t="shared" si="117"/>
        <v>2.1405591666933074E-3</v>
      </c>
      <c r="U270" s="7">
        <f t="shared" si="117"/>
        <v>6.8071892881975665E-4</v>
      </c>
    </row>
    <row r="271" spans="1:21"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</row>
    <row r="272" spans="1:21">
      <c r="A272" s="2" t="str">
        <f>A48</f>
        <v>DIST_CPD</v>
      </c>
      <c r="B272" s="2" t="str">
        <f>B48</f>
        <v>DISTPRI</v>
      </c>
      <c r="C272" s="77">
        <v>0.22975388038647032</v>
      </c>
      <c r="D272" s="7">
        <f>SUM(E272:U272)</f>
        <v>0.99999999999999989</v>
      </c>
      <c r="E272" s="7">
        <f t="shared" ref="E272:U272" si="118">E48</f>
        <v>0.66449865414063947</v>
      </c>
      <c r="F272" s="7">
        <f t="shared" si="118"/>
        <v>0.16729526201348177</v>
      </c>
      <c r="G272" s="7">
        <f t="shared" si="118"/>
        <v>1.952275753195243E-3</v>
      </c>
      <c r="H272" s="7">
        <f t="shared" si="118"/>
        <v>0</v>
      </c>
      <c r="I272" s="7">
        <f t="shared" si="118"/>
        <v>7.2142351069237595E-2</v>
      </c>
      <c r="J272" s="7">
        <f t="shared" si="118"/>
        <v>2.047965481880246E-2</v>
      </c>
      <c r="K272" s="7">
        <f t="shared" si="118"/>
        <v>0</v>
      </c>
      <c r="L272" s="7">
        <f t="shared" si="118"/>
        <v>0</v>
      </c>
      <c r="M272" s="7">
        <f t="shared" si="118"/>
        <v>4.1145433561143065E-3</v>
      </c>
      <c r="N272" s="7">
        <f t="shared" si="118"/>
        <v>4.7590449296388997E-2</v>
      </c>
      <c r="O272" s="7">
        <f t="shared" si="118"/>
        <v>0</v>
      </c>
      <c r="P272" s="7">
        <f t="shared" si="118"/>
        <v>0</v>
      </c>
      <c r="Q272" s="7">
        <f t="shared" si="118"/>
        <v>1.9578218574380194E-2</v>
      </c>
      <c r="R272" s="7">
        <f t="shared" si="118"/>
        <v>4.690779323063559E-4</v>
      </c>
      <c r="S272" s="7">
        <f t="shared" si="118"/>
        <v>3.3683856863783983E-4</v>
      </c>
      <c r="T272" s="7">
        <f t="shared" si="118"/>
        <v>1.2347440118200218E-3</v>
      </c>
      <c r="U272" s="7">
        <f t="shared" si="118"/>
        <v>3.0793046499571672E-4</v>
      </c>
    </row>
    <row r="273" spans="1:21">
      <c r="A273" s="2" t="str">
        <f>A59</f>
        <v>DISTSEC</v>
      </c>
      <c r="B273" s="2" t="str">
        <f>B59</f>
        <v>DISTSEC</v>
      </c>
      <c r="C273" s="77">
        <v>0.62739409225685039</v>
      </c>
      <c r="D273" s="7">
        <f>SUM(E273:U273)</f>
        <v>1</v>
      </c>
      <c r="E273" s="7">
        <f t="shared" ref="E273:U273" si="119">E59</f>
        <v>0.74660176207088502</v>
      </c>
      <c r="F273" s="7">
        <f t="shared" si="119"/>
        <v>0.16760220215144017</v>
      </c>
      <c r="G273" s="7">
        <f t="shared" si="119"/>
        <v>0</v>
      </c>
      <c r="H273" s="7">
        <f t="shared" si="119"/>
        <v>0</v>
      </c>
      <c r="I273" s="7">
        <f t="shared" si="119"/>
        <v>5.9081543138094945E-2</v>
      </c>
      <c r="J273" s="7">
        <f t="shared" si="119"/>
        <v>0</v>
      </c>
      <c r="K273" s="7">
        <f t="shared" si="119"/>
        <v>0</v>
      </c>
      <c r="L273" s="7">
        <f t="shared" si="119"/>
        <v>0</v>
      </c>
      <c r="M273" s="7">
        <f t="shared" si="119"/>
        <v>2.6149819741838839E-3</v>
      </c>
      <c r="N273" s="7">
        <f t="shared" si="119"/>
        <v>0</v>
      </c>
      <c r="O273" s="7">
        <f t="shared" si="119"/>
        <v>0</v>
      </c>
      <c r="P273" s="7">
        <f t="shared" si="119"/>
        <v>0</v>
      </c>
      <c r="Q273" s="7">
        <f t="shared" si="119"/>
        <v>1.6443274782218412E-2</v>
      </c>
      <c r="R273" s="7">
        <f t="shared" si="119"/>
        <v>0</v>
      </c>
      <c r="S273" s="7">
        <f t="shared" si="119"/>
        <v>2.6812855015315385E-4</v>
      </c>
      <c r="T273" s="7">
        <f t="shared" si="119"/>
        <v>5.9206864090883922E-3</v>
      </c>
      <c r="U273" s="7">
        <f t="shared" si="119"/>
        <v>1.4674209239360105E-3</v>
      </c>
    </row>
    <row r="274" spans="1:21">
      <c r="A274" s="2" t="s">
        <v>663</v>
      </c>
      <c r="B274" s="2" t="str">
        <f>B91</f>
        <v>CUSTOMER</v>
      </c>
      <c r="C274" s="77">
        <v>0.14285202735667948</v>
      </c>
      <c r="D274" s="7">
        <f>SUM(E274:U274)</f>
        <v>0.99999999999999978</v>
      </c>
      <c r="E274" s="7">
        <f>E91/($D91-$T91)</f>
        <v>0.80594105963952689</v>
      </c>
      <c r="F274" s="7">
        <f t="shared" ref="F274:U274" si="120">F91/($D91-$T91)</f>
        <v>0.19061260603510677</v>
      </c>
      <c r="G274" s="7">
        <f t="shared" si="120"/>
        <v>0</v>
      </c>
      <c r="H274" s="7">
        <f t="shared" si="120"/>
        <v>0</v>
      </c>
      <c r="I274" s="7">
        <f t="shared" si="120"/>
        <v>2.2521825752841516E-3</v>
      </c>
      <c r="J274" s="7">
        <f t="shared" si="120"/>
        <v>0</v>
      </c>
      <c r="K274" s="7">
        <f t="shared" si="120"/>
        <v>0</v>
      </c>
      <c r="L274" s="7">
        <f t="shared" si="120"/>
        <v>0</v>
      </c>
      <c r="M274" s="7">
        <f t="shared" si="120"/>
        <v>3.0936573836320763E-5</v>
      </c>
      <c r="N274" s="7">
        <f t="shared" si="120"/>
        <v>0</v>
      </c>
      <c r="O274" s="7">
        <f t="shared" si="120"/>
        <v>0</v>
      </c>
      <c r="P274" s="7">
        <f t="shared" si="120"/>
        <v>0</v>
      </c>
      <c r="Q274" s="7">
        <f t="shared" si="120"/>
        <v>7.8578897544254753E-4</v>
      </c>
      <c r="R274" s="7">
        <f t="shared" si="120"/>
        <v>0</v>
      </c>
      <c r="S274" s="7">
        <f t="shared" si="120"/>
        <v>4.9498518138113225E-5</v>
      </c>
      <c r="T274" s="7">
        <v>0</v>
      </c>
      <c r="U274" s="7">
        <f t="shared" si="120"/>
        <v>3.2792768266500015E-4</v>
      </c>
    </row>
    <row r="275" spans="1:21"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</row>
    <row r="276" spans="1:21">
      <c r="A276" s="15" t="s">
        <v>62</v>
      </c>
      <c r="B276" s="2" t="str">
        <f>$B$5</f>
        <v>PRODUCTION</v>
      </c>
      <c r="C276" s="6"/>
      <c r="D276" s="7">
        <f t="shared" ref="D276:D283" si="121">SUM(E276:U276)</f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</row>
    <row r="277" spans="1:21">
      <c r="A277" s="2" t="str">
        <f t="shared" ref="A277:A283" si="122">A276</f>
        <v>DIST_TRANSF</v>
      </c>
      <c r="B277" s="2" t="str">
        <f>$B$6</f>
        <v>BULKTRAN</v>
      </c>
      <c r="C277" s="6"/>
      <c r="D277" s="7">
        <f t="shared" si="121"/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</row>
    <row r="278" spans="1:21">
      <c r="A278" s="2" t="str">
        <f t="shared" si="122"/>
        <v>DIST_TRANSF</v>
      </c>
      <c r="B278" s="2" t="str">
        <f>$B$7</f>
        <v>SUBTRAN</v>
      </c>
      <c r="C278" s="6"/>
      <c r="D278" s="7">
        <f t="shared" si="121"/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</row>
    <row r="279" spans="1:21">
      <c r="A279" s="2" t="str">
        <f t="shared" si="122"/>
        <v>DIST_TRANSF</v>
      </c>
      <c r="B279" s="2" t="str">
        <f>$B$8</f>
        <v>DISTPRI</v>
      </c>
      <c r="C279" s="6"/>
      <c r="D279" s="7">
        <f t="shared" si="121"/>
        <v>0.22975388038647029</v>
      </c>
      <c r="E279" s="7">
        <f>$C272*E272</f>
        <v>0.15267114430039899</v>
      </c>
      <c r="F279" s="7">
        <f t="shared" ref="F279:U279" si="123">$C272*F272</f>
        <v>3.84367356178687E-2</v>
      </c>
      <c r="G279" s="7">
        <f t="shared" si="123"/>
        <v>4.4854292988102609E-4</v>
      </c>
      <c r="H279" s="7">
        <f>$C272*H272</f>
        <v>0</v>
      </c>
      <c r="I279" s="7">
        <f t="shared" si="123"/>
        <v>1.6574985098360365E-2</v>
      </c>
      <c r="J279" s="7">
        <f t="shared" si="123"/>
        <v>4.7052801635953405E-3</v>
      </c>
      <c r="K279" s="7">
        <f t="shared" si="123"/>
        <v>0</v>
      </c>
      <c r="L279" s="7">
        <f>$C272*L272</f>
        <v>0</v>
      </c>
      <c r="M279" s="7">
        <f>$C272*M272</f>
        <v>9.4533230208563256E-4</v>
      </c>
      <c r="N279" s="7">
        <f t="shared" si="123"/>
        <v>1.0934090395180939E-2</v>
      </c>
      <c r="O279" s="7">
        <f t="shared" si="123"/>
        <v>0</v>
      </c>
      <c r="P279" s="7">
        <f>$C272*P272</f>
        <v>0</v>
      </c>
      <c r="Q279" s="7">
        <f t="shared" si="123"/>
        <v>4.4981716885183183E-3</v>
      </c>
      <c r="R279" s="7">
        <f t="shared" si="123"/>
        <v>1.0777247515104732E-4</v>
      </c>
      <c r="S279" s="7">
        <f t="shared" si="123"/>
        <v>7.7389968208368121E-5</v>
      </c>
      <c r="T279" s="7">
        <f>$C272*T272</f>
        <v>2.8368722799960777E-4</v>
      </c>
      <c r="U279" s="7">
        <f t="shared" si="123"/>
        <v>7.0748219221976083E-5</v>
      </c>
    </row>
    <row r="280" spans="1:21">
      <c r="A280" s="2" t="str">
        <f t="shared" si="122"/>
        <v>DIST_TRANSF</v>
      </c>
      <c r="B280" s="2" t="str">
        <f>$B$9</f>
        <v>DISTSEC</v>
      </c>
      <c r="C280" s="6"/>
      <c r="D280" s="7">
        <f t="shared" si="121"/>
        <v>0.62739409225685039</v>
      </c>
      <c r="E280" s="7">
        <f>$C273*E273</f>
        <v>0.4684135347918279</v>
      </c>
      <c r="F280" s="7">
        <f t="shared" ref="F280:U280" si="124">$C273*F273</f>
        <v>0.10515263147905195</v>
      </c>
      <c r="G280" s="7">
        <f t="shared" si="124"/>
        <v>0</v>
      </c>
      <c r="H280" s="7">
        <f>$C273*H273</f>
        <v>0</v>
      </c>
      <c r="I280" s="7">
        <f t="shared" si="124"/>
        <v>3.7067411126259026E-2</v>
      </c>
      <c r="J280" s="7">
        <f t="shared" si="124"/>
        <v>0</v>
      </c>
      <c r="K280" s="7">
        <f t="shared" si="124"/>
        <v>0</v>
      </c>
      <c r="L280" s="7">
        <f>$C273*L273</f>
        <v>0</v>
      </c>
      <c r="M280" s="7">
        <f>$C273*M273</f>
        <v>1.6406242419611243E-3</v>
      </c>
      <c r="N280" s="7">
        <f t="shared" si="124"/>
        <v>0</v>
      </c>
      <c r="O280" s="7">
        <f t="shared" si="124"/>
        <v>0</v>
      </c>
      <c r="P280" s="7">
        <f>$C273*P273</f>
        <v>0</v>
      </c>
      <c r="Q280" s="7">
        <f t="shared" si="124"/>
        <v>1.031641345571988E-2</v>
      </c>
      <c r="R280" s="7">
        <f t="shared" si="124"/>
        <v>0</v>
      </c>
      <c r="S280" s="7">
        <f t="shared" si="124"/>
        <v>1.6822226833148335E-4</v>
      </c>
      <c r="T280" s="7">
        <f>$C273*T273</f>
        <v>3.714603675167483E-3</v>
      </c>
      <c r="U280" s="7">
        <f t="shared" si="124"/>
        <v>9.2065121853154202E-4</v>
      </c>
    </row>
    <row r="281" spans="1:21">
      <c r="A281" s="2" t="str">
        <f t="shared" si="122"/>
        <v>DIST_TRANSF</v>
      </c>
      <c r="B281" s="2" t="str">
        <f>$B$10</f>
        <v>ENERGY</v>
      </c>
      <c r="C281" s="6"/>
      <c r="D281" s="7">
        <f t="shared" si="121"/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</row>
    <row r="282" spans="1:21">
      <c r="A282" s="2" t="str">
        <f t="shared" si="122"/>
        <v>DIST_TRANSF</v>
      </c>
      <c r="B282" s="2" t="str">
        <f>$B$11</f>
        <v>CUSTOMER</v>
      </c>
      <c r="C282" s="6"/>
      <c r="D282" s="7">
        <f t="shared" si="121"/>
        <v>0.14285202735667943</v>
      </c>
      <c r="E282" s="7">
        <f>$C$274*E274</f>
        <v>0.11513031429949695</v>
      </c>
      <c r="F282" s="7">
        <f t="shared" ref="F282:U282" si="125">$C$274*F274</f>
        <v>2.7229397211855039E-2</v>
      </c>
      <c r="G282" s="7">
        <f t="shared" si="125"/>
        <v>0</v>
      </c>
      <c r="H282" s="7">
        <f t="shared" si="125"/>
        <v>0</v>
      </c>
      <c r="I282" s="7">
        <f t="shared" si="125"/>
        <v>3.2172884685672848E-4</v>
      </c>
      <c r="J282" s="7">
        <f t="shared" si="125"/>
        <v>0</v>
      </c>
      <c r="K282" s="7">
        <f t="shared" si="125"/>
        <v>0</v>
      </c>
      <c r="L282" s="7">
        <f t="shared" si="125"/>
        <v>0</v>
      </c>
      <c r="M282" s="7">
        <f t="shared" si="125"/>
        <v>4.4193522919880286E-6</v>
      </c>
      <c r="N282" s="7">
        <f t="shared" si="125"/>
        <v>0</v>
      </c>
      <c r="O282" s="7">
        <f t="shared" si="125"/>
        <v>0</v>
      </c>
      <c r="P282" s="7">
        <f t="shared" si="125"/>
        <v>0</v>
      </c>
      <c r="Q282" s="7">
        <f t="shared" si="125"/>
        <v>1.1225154821649594E-4</v>
      </c>
      <c r="R282" s="7">
        <f t="shared" si="125"/>
        <v>0</v>
      </c>
      <c r="S282" s="7">
        <f t="shared" si="125"/>
        <v>7.0709636671808459E-6</v>
      </c>
      <c r="T282" s="7">
        <f t="shared" si="125"/>
        <v>0</v>
      </c>
      <c r="U282" s="7">
        <f t="shared" si="125"/>
        <v>4.6845134295073112E-5</v>
      </c>
    </row>
    <row r="283" spans="1:21">
      <c r="A283" s="2" t="str">
        <f t="shared" si="122"/>
        <v>DIST_TRANSF</v>
      </c>
      <c r="B283" s="2" t="str">
        <f>$B$12</f>
        <v>TOTAL</v>
      </c>
      <c r="C283" s="6"/>
      <c r="D283" s="7">
        <f t="shared" si="121"/>
        <v>1</v>
      </c>
      <c r="E283" s="7">
        <f t="shared" ref="E283:U283" si="126">SUM(E276:E282)</f>
        <v>0.7362149933917238</v>
      </c>
      <c r="F283" s="7">
        <f t="shared" si="126"/>
        <v>0.17081876430877571</v>
      </c>
      <c r="G283" s="7">
        <f t="shared" si="126"/>
        <v>4.4854292988102609E-4</v>
      </c>
      <c r="H283" s="7">
        <f t="shared" si="126"/>
        <v>0</v>
      </c>
      <c r="I283" s="7">
        <f t="shared" si="126"/>
        <v>5.3964125071476118E-2</v>
      </c>
      <c r="J283" s="7">
        <f t="shared" si="126"/>
        <v>4.7052801635953405E-3</v>
      </c>
      <c r="K283" s="7">
        <f t="shared" si="126"/>
        <v>0</v>
      </c>
      <c r="L283" s="7">
        <f>SUM(L276:L282)</f>
        <v>0</v>
      </c>
      <c r="M283" s="7">
        <f>SUM(M276:M282)</f>
        <v>2.5903758963387448E-3</v>
      </c>
      <c r="N283" s="7">
        <f t="shared" si="126"/>
        <v>1.0934090395180939E-2</v>
      </c>
      <c r="O283" s="7">
        <f t="shared" si="126"/>
        <v>0</v>
      </c>
      <c r="P283" s="7">
        <f t="shared" si="126"/>
        <v>0</v>
      </c>
      <c r="Q283" s="7">
        <f t="shared" si="126"/>
        <v>1.4926836692454695E-2</v>
      </c>
      <c r="R283" s="7">
        <f t="shared" si="126"/>
        <v>1.0777247515104732E-4</v>
      </c>
      <c r="S283" s="7">
        <f t="shared" si="126"/>
        <v>2.5268320020703234E-4</v>
      </c>
      <c r="T283" s="7">
        <f t="shared" si="126"/>
        <v>3.9982909031670904E-3</v>
      </c>
      <c r="U283" s="7">
        <f t="shared" si="126"/>
        <v>1.0382445720485912E-3</v>
      </c>
    </row>
    <row r="284" spans="1:21">
      <c r="C284" s="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</row>
    <row r="285" spans="1:21">
      <c r="A285" s="2" t="s">
        <v>543</v>
      </c>
      <c r="C285" s="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</row>
    <row r="286" spans="1:21" ht="12.5">
      <c r="A286" s="15" t="s">
        <v>515</v>
      </c>
      <c r="B286" s="2" t="str">
        <f>$B$5</f>
        <v>PRODUCTION</v>
      </c>
      <c r="C286" s="68" t="s">
        <v>545</v>
      </c>
      <c r="D286" s="7">
        <f t="shared" ref="D286:U286" si="127">D26</f>
        <v>1.0000000000000002</v>
      </c>
      <c r="E286" s="7">
        <f t="shared" si="127"/>
        <v>0.49034291711412858</v>
      </c>
      <c r="F286" s="7">
        <f t="shared" si="127"/>
        <v>0.12403769161813713</v>
      </c>
      <c r="G286" s="7">
        <f t="shared" si="127"/>
        <v>1.4501892799169754E-3</v>
      </c>
      <c r="H286" s="7">
        <f t="shared" si="127"/>
        <v>3.5726148322844088E-5</v>
      </c>
      <c r="I286" s="7">
        <f t="shared" si="127"/>
        <v>5.189892636999071E-2</v>
      </c>
      <c r="J286" s="7">
        <f t="shared" si="127"/>
        <v>1.4780559452234847E-2</v>
      </c>
      <c r="K286" s="7">
        <f t="shared" si="127"/>
        <v>1.1696667730130333E-3</v>
      </c>
      <c r="L286" s="7">
        <f t="shared" si="127"/>
        <v>2.4689603205025143E-4</v>
      </c>
      <c r="M286" s="7">
        <f t="shared" si="127"/>
        <v>3.1175842582943105E-3</v>
      </c>
      <c r="N286" s="7">
        <f t="shared" si="127"/>
        <v>3.3987137674334283E-2</v>
      </c>
      <c r="O286" s="7">
        <f t="shared" si="127"/>
        <v>0.22698779291133214</v>
      </c>
      <c r="P286" s="7">
        <f t="shared" si="127"/>
        <v>3.561009563702975E-2</v>
      </c>
      <c r="Q286" s="7">
        <f t="shared" si="127"/>
        <v>1.4086780051846657E-2</v>
      </c>
      <c r="R286" s="7">
        <f t="shared" si="127"/>
        <v>3.400600203656825E-4</v>
      </c>
      <c r="S286" s="7">
        <f t="shared" si="127"/>
        <v>2.4560018687935618E-4</v>
      </c>
      <c r="T286" s="7">
        <f t="shared" si="127"/>
        <v>1.3316932195662609E-3</v>
      </c>
      <c r="U286" s="7">
        <f t="shared" si="127"/>
        <v>3.3068325255716151E-4</v>
      </c>
    </row>
    <row r="287" spans="1:21">
      <c r="A287" s="2" t="str">
        <f t="shared" ref="A287:A293" si="128">A286</f>
        <v>TRAN_LSE</v>
      </c>
      <c r="B287" s="2" t="str">
        <f>$B$6</f>
        <v>BULKTRAN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</row>
    <row r="288" spans="1:21">
      <c r="A288" s="2" t="str">
        <f t="shared" si="128"/>
        <v>TRAN_LSE</v>
      </c>
      <c r="B288" s="2" t="str">
        <f>$B$7</f>
        <v>SUBTRAN</v>
      </c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</row>
    <row r="289" spans="1:21">
      <c r="A289" s="2" t="str">
        <f t="shared" si="128"/>
        <v>TRAN_LSE</v>
      </c>
      <c r="B289" s="2" t="str">
        <f>$B$8</f>
        <v>DISTPRI</v>
      </c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</row>
    <row r="290" spans="1:21">
      <c r="A290" s="2" t="str">
        <f t="shared" si="128"/>
        <v>TRAN_LSE</v>
      </c>
      <c r="B290" s="2" t="str">
        <f>$B$9</f>
        <v>DISTSEC</v>
      </c>
      <c r="C290" s="6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</row>
    <row r="291" spans="1:21">
      <c r="A291" s="2" t="str">
        <f t="shared" si="128"/>
        <v>TRAN_LSE</v>
      </c>
      <c r="B291" s="2" t="str">
        <f>$B$10</f>
        <v>ENERGY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</row>
    <row r="292" spans="1:21">
      <c r="A292" s="2" t="str">
        <f t="shared" si="128"/>
        <v>TRAN_LSE</v>
      </c>
      <c r="B292" s="2" t="str">
        <f>$B$11</f>
        <v>CUSTOMER</v>
      </c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</row>
    <row r="293" spans="1:21">
      <c r="A293" s="2" t="str">
        <f t="shared" si="128"/>
        <v>TRAN_LSE</v>
      </c>
      <c r="B293" s="2" t="str">
        <f>$B$12</f>
        <v>TOTAL</v>
      </c>
      <c r="C293" s="6"/>
      <c r="D293" s="7">
        <f>SUM(D286:D292)</f>
        <v>1.0000000000000002</v>
      </c>
      <c r="E293" s="7">
        <f>SUM(E286:E292)</f>
        <v>0.49034291711412858</v>
      </c>
      <c r="F293" s="7">
        <f t="shared" ref="F293:U293" si="129">SUM(F286:F292)</f>
        <v>0.12403769161813713</v>
      </c>
      <c r="G293" s="7">
        <f t="shared" si="129"/>
        <v>1.4501892799169754E-3</v>
      </c>
      <c r="H293" s="7">
        <f t="shared" si="129"/>
        <v>3.5726148322844088E-5</v>
      </c>
      <c r="I293" s="7">
        <f t="shared" si="129"/>
        <v>5.189892636999071E-2</v>
      </c>
      <c r="J293" s="7">
        <f t="shared" si="129"/>
        <v>1.4780559452234847E-2</v>
      </c>
      <c r="K293" s="7">
        <f t="shared" si="129"/>
        <v>1.1696667730130333E-3</v>
      </c>
      <c r="L293" s="7">
        <f t="shared" si="129"/>
        <v>2.4689603205025143E-4</v>
      </c>
      <c r="M293" s="7">
        <f t="shared" si="129"/>
        <v>3.1175842582943105E-3</v>
      </c>
      <c r="N293" s="7">
        <f t="shared" si="129"/>
        <v>3.3987137674334283E-2</v>
      </c>
      <c r="O293" s="7">
        <f t="shared" si="129"/>
        <v>0.22698779291133214</v>
      </c>
      <c r="P293" s="7">
        <f t="shared" si="129"/>
        <v>3.561009563702975E-2</v>
      </c>
      <c r="Q293" s="7">
        <f t="shared" si="129"/>
        <v>1.4086780051846657E-2</v>
      </c>
      <c r="R293" s="7">
        <f t="shared" si="129"/>
        <v>3.400600203656825E-4</v>
      </c>
      <c r="S293" s="7">
        <f>SUM(S286:S292)</f>
        <v>2.4560018687935618E-4</v>
      </c>
      <c r="T293" s="7">
        <f t="shared" si="129"/>
        <v>1.3316932195662609E-3</v>
      </c>
      <c r="U293" s="7">
        <f t="shared" si="129"/>
        <v>3.3068325255716151E-4</v>
      </c>
    </row>
    <row r="294" spans="1:21">
      <c r="C294" s="6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</row>
    <row r="296" spans="1:21">
      <c r="A296" s="15" t="s">
        <v>128</v>
      </c>
      <c r="B296" s="2" t="str">
        <f>$B$5</f>
        <v>PRODUCTION</v>
      </c>
      <c r="D296" s="8">
        <f ca="1">+COSS!H8+COSS!H241</f>
        <v>606309552.5434835</v>
      </c>
      <c r="E296" s="8">
        <f ca="1">+COSS!I8+COSS!I241</f>
        <v>297299594.66833389</v>
      </c>
      <c r="F296" s="8">
        <f ca="1">+COSS!J8+COSS!J241</f>
        <v>75205237.303519368</v>
      </c>
      <c r="G296" s="8">
        <f ca="1">+COSS!K8+COSS!K241</f>
        <v>879263.61340981838</v>
      </c>
      <c r="H296" s="8">
        <f ca="1">+COSS!L8+COSS!L241</f>
        <v>21661.10500372573</v>
      </c>
      <c r="I296" s="8">
        <f ca="1">+COSS!N8+COSS!N241</f>
        <v>31466814.824876279</v>
      </c>
      <c r="J296" s="8">
        <f ca="1">+COSS!O8+COSS!O241</f>
        <v>8961594.3878268711</v>
      </c>
      <c r="K296" s="8">
        <f ca="1">+COSS!P8+COSS!P241</f>
        <v>709180.13777051272</v>
      </c>
      <c r="L296" s="8">
        <f ca="1">+COSS!Q8+COSS!Q241</f>
        <v>149695.4227171496</v>
      </c>
      <c r="M296" s="8">
        <f ca="1">+COSS!S8+COSS!S241</f>
        <v>1890221.1166630322</v>
      </c>
      <c r="N296" s="8">
        <f ca="1">+COSS!T8+COSS!T241</f>
        <v>20606726.235559404</v>
      </c>
      <c r="O296" s="8">
        <f ca="1">+COSS!U8+COSS!U241</f>
        <v>137624867.15290272</v>
      </c>
      <c r="P296" s="8">
        <f ca="1">+COSS!V8+COSS!V241</f>
        <v>21590741.151718173</v>
      </c>
      <c r="Q296" s="8">
        <f ca="1">+COSS!X8+COSS!X241</f>
        <v>8540949.310013622</v>
      </c>
      <c r="R296" s="8">
        <f ca="1">+COSS!Y8+COSS!Y241</f>
        <v>206181.6387858449</v>
      </c>
      <c r="S296" s="8">
        <f ca="1">+COSS!AA8+COSS!AA241</f>
        <v>148909.73941141841</v>
      </c>
      <c r="T296" s="8">
        <f ca="1">+COSS!AB8+COSS!AB241</f>
        <v>807418.32008041092</v>
      </c>
      <c r="U296" s="8">
        <f ca="1">+COSS!AC8+COSS!AC241</f>
        <v>200496.41489155643</v>
      </c>
    </row>
    <row r="297" spans="1:21">
      <c r="B297" s="2" t="str">
        <f>$B$6</f>
        <v>BULKTRAN</v>
      </c>
      <c r="D297" s="8">
        <f ca="1">+COSS!H9+COSS!H242</f>
        <v>10679002.240515873</v>
      </c>
      <c r="E297" s="8">
        <f ca="1">+COSS!I9+COSS!I242</f>
        <v>5236373.1104828678</v>
      </c>
      <c r="F297" s="8">
        <f ca="1">+COSS!J9+COSS!J242</f>
        <v>1324598.7866985034</v>
      </c>
      <c r="G297" s="8">
        <f ca="1">+COSS!K9+COSS!K242</f>
        <v>15486.574569405482</v>
      </c>
      <c r="H297" s="8">
        <f ca="1">+COSS!L9+COSS!L242</f>
        <v>381.51961798465442</v>
      </c>
      <c r="I297" s="8">
        <f ca="1">+COSS!N9+COSS!N242</f>
        <v>554228.75098549912</v>
      </c>
      <c r="J297" s="8">
        <f ca="1">+COSS!O9+COSS!O242</f>
        <v>157841.627506494</v>
      </c>
      <c r="K297" s="8">
        <f ca="1">+COSS!P9+COSS!P242</f>
        <v>12490.874089663155</v>
      </c>
      <c r="L297" s="8">
        <f ca="1">+COSS!Q9+COSS!Q242</f>
        <v>2636.6032794391135</v>
      </c>
      <c r="M297" s="8">
        <f ca="1">+COSS!S9+COSS!S242</f>
        <v>33292.689279321959</v>
      </c>
      <c r="N297" s="8">
        <f ca="1">+COSS!T9+COSS!T242</f>
        <v>362948.71937293722</v>
      </c>
      <c r="O297" s="8">
        <f ca="1">+COSS!U9+COSS!U242</f>
        <v>2424003.149069869</v>
      </c>
      <c r="P297" s="8">
        <f ca="1">+COSS!V9+COSS!V242</f>
        <v>380280.29109282524</v>
      </c>
      <c r="Q297" s="8">
        <f ca="1">+COSS!X9+COSS!X242</f>
        <v>150432.75573532478</v>
      </c>
      <c r="R297" s="8">
        <f ca="1">+COSS!Y9+COSS!Y242</f>
        <v>3631.5017193949971</v>
      </c>
      <c r="S297" s="8">
        <f ca="1">+COSS!AA9+COSS!AA242</f>
        <v>2622.764945955762</v>
      </c>
      <c r="T297" s="8">
        <f ca="1">+COSS!AB9+COSS!AB242</f>
        <v>14221.154875427896</v>
      </c>
      <c r="U297" s="8">
        <f ca="1">+COSS!AC9+COSS!AC242</f>
        <v>3531.3671949590039</v>
      </c>
    </row>
    <row r="298" spans="1:21">
      <c r="B298" s="2" t="str">
        <f>$B$7</f>
        <v>SUBTRAN</v>
      </c>
      <c r="D298" s="8">
        <f ca="1">+COSS!H10+COSS!H243</f>
        <v>4095488.961083286</v>
      </c>
      <c r="E298" s="8">
        <f ca="1">+COSS!I10+COSS!I243</f>
        <v>1944955.1101957983</v>
      </c>
      <c r="F298" s="8">
        <f ca="1">+COSS!J10+COSS!J243</f>
        <v>497879.80896283453</v>
      </c>
      <c r="G298" s="8">
        <f ca="1">+COSS!K10+COSS!K243</f>
        <v>5801.9042577495557</v>
      </c>
      <c r="H298" s="8">
        <f ca="1">+COSS!L10+COSS!L243</f>
        <v>190.21090670626344</v>
      </c>
      <c r="I298" s="8">
        <f ca="1">+COSS!N10+COSS!N243</f>
        <v>217000.21021058579</v>
      </c>
      <c r="J298" s="8">
        <f ca="1">+COSS!O10+COSS!O243</f>
        <v>61508.219606150735</v>
      </c>
      <c r="K298" s="8">
        <f ca="1">+COSS!P10+COSS!P243</f>
        <v>6300.4666582174114</v>
      </c>
      <c r="L298" s="8">
        <f ca="1">+COSS!Q10+COSS!Q243</f>
        <v>0</v>
      </c>
      <c r="M298" s="8">
        <f ca="1">+COSS!S10+COSS!S243</f>
        <v>12152.9863451236</v>
      </c>
      <c r="N298" s="8">
        <f ca="1">+COSS!T10+COSS!T243</f>
        <v>140462.76451013979</v>
      </c>
      <c r="O298" s="8">
        <f ca="1">+COSS!U10+COSS!U243</f>
        <v>1144173.9094938145</v>
      </c>
      <c r="P298" s="8">
        <f ca="1">+COSS!V10+COSS!V243</f>
        <v>0</v>
      </c>
      <c r="Q298" s="8">
        <f ca="1">+COSS!X10+COSS!X243</f>
        <v>58892.626696879219</v>
      </c>
      <c r="R298" s="8">
        <f ca="1">+COSS!Y10+COSS!Y243</f>
        <v>1409.0453219640124</v>
      </c>
      <c r="S298" s="8">
        <f ca="1">+COSS!AA10+COSS!AA243</f>
        <v>967.07205578530341</v>
      </c>
      <c r="T298" s="8">
        <f ca="1">+COSS!AB10+COSS!AB243</f>
        <v>3037.8625228602882</v>
      </c>
      <c r="U298" s="8">
        <f ca="1">+COSS!AC10+COSS!AC243</f>
        <v>756.76333867669348</v>
      </c>
    </row>
    <row r="299" spans="1:21">
      <c r="B299" s="2" t="str">
        <f>$B$8</f>
        <v>DISTPRI</v>
      </c>
      <c r="D299" s="8">
        <f ca="1">+COSS!H11+COSS!H244</f>
        <v>7723996.8744169129</v>
      </c>
      <c r="E299" s="8">
        <f ca="1">+COSS!I11+COSS!I244</f>
        <v>5132585.5276365438</v>
      </c>
      <c r="F299" s="8">
        <f ca="1">+COSS!J11+COSS!J244</f>
        <v>1292188.0808968914</v>
      </c>
      <c r="G299" s="8">
        <f ca="1">+COSS!K11+COSS!K244</f>
        <v>15079.371815679977</v>
      </c>
      <c r="H299" s="8">
        <f ca="1">+COSS!L11+COSS!L244</f>
        <v>0</v>
      </c>
      <c r="I299" s="8">
        <f ca="1">+COSS!N11+COSS!N244</f>
        <v>557227.29417187872</v>
      </c>
      <c r="J299" s="8">
        <f ca="1">+COSS!O11+COSS!O244</f>
        <v>158184.78980956742</v>
      </c>
      <c r="K299" s="8">
        <f ca="1">+COSS!P11+COSS!P244</f>
        <v>0</v>
      </c>
      <c r="L299" s="8">
        <f ca="1">+COSS!Q11+COSS!Q244</f>
        <v>0</v>
      </c>
      <c r="M299" s="8">
        <f ca="1">+COSS!S11+COSS!S244</f>
        <v>31780.720022279769</v>
      </c>
      <c r="N299" s="8">
        <f ca="1">+COSS!T11+COSS!T244</f>
        <v>367588.48161740508</v>
      </c>
      <c r="O299" s="8">
        <f ca="1">+COSS!U11+COSS!U244</f>
        <v>0</v>
      </c>
      <c r="P299" s="8">
        <f ca="1">+COSS!V11+COSS!V244</f>
        <v>0</v>
      </c>
      <c r="Q299" s="8">
        <f ca="1">+COSS!X11+COSS!X244</f>
        <v>151222.09907516374</v>
      </c>
      <c r="R299" s="8">
        <f ca="1">+COSS!Y11+COSS!Y244</f>
        <v>3623.1564829922404</v>
      </c>
      <c r="S299" s="8">
        <f ca="1">+COSS!AA11+COSS!AA244</f>
        <v>2601.740051341741</v>
      </c>
      <c r="T299" s="8">
        <f ca="1">+COSS!AB11+COSS!AB244</f>
        <v>9537.1588880028467</v>
      </c>
      <c r="U299" s="8">
        <f ca="1">+COSS!AC11+COSS!AC244</f>
        <v>2378.4539491646624</v>
      </c>
    </row>
    <row r="300" spans="1:21">
      <c r="B300" s="2" t="str">
        <f>$B$9</f>
        <v>DISTSEC</v>
      </c>
      <c r="D300" s="8">
        <f ca="1">+COSS!H12+COSS!H245</f>
        <v>3264660.5042532412</v>
      </c>
      <c r="E300" s="8">
        <f ca="1">+COSS!I12+COSS!I245</f>
        <v>2437401.2850386933</v>
      </c>
      <c r="F300" s="8">
        <f ca="1">+COSS!J12+COSS!J245</f>
        <v>547164.28978967422</v>
      </c>
      <c r="G300" s="8">
        <f ca="1">+COSS!K12+COSS!K245</f>
        <v>0</v>
      </c>
      <c r="H300" s="8">
        <f ca="1">+COSS!L12+COSS!L245</f>
        <v>0</v>
      </c>
      <c r="I300" s="8">
        <f ca="1">+COSS!N12+COSS!N245</f>
        <v>192881.18041327264</v>
      </c>
      <c r="J300" s="8">
        <f ca="1">+COSS!O12+COSS!O245</f>
        <v>0</v>
      </c>
      <c r="K300" s="8">
        <f ca="1">+COSS!P12+COSS!P245</f>
        <v>0</v>
      </c>
      <c r="L300" s="8">
        <f ca="1">+COSS!Q12+COSS!Q245</f>
        <v>0</v>
      </c>
      <c r="M300" s="8">
        <f ca="1">+COSS!S12+COSS!S245</f>
        <v>8537.0283704522935</v>
      </c>
      <c r="N300" s="8">
        <f ca="1">+COSS!T12+COSS!T245</f>
        <v>0</v>
      </c>
      <c r="O300" s="8">
        <f ca="1">+COSS!U12+COSS!U245</f>
        <v>0</v>
      </c>
      <c r="P300" s="8">
        <f ca="1">+COSS!V12+COSS!V245</f>
        <v>0</v>
      </c>
      <c r="Q300" s="8">
        <f ca="1">+COSS!X12+COSS!X245</f>
        <v>53681.709742091771</v>
      </c>
      <c r="R300" s="8">
        <f ca="1">+COSS!Y12+COSS!Y245</f>
        <v>0</v>
      </c>
      <c r="S300" s="8">
        <f ca="1">+COSS!AA12+COSS!AA245</f>
        <v>875.34868774768574</v>
      </c>
      <c r="T300" s="8">
        <f ca="1">+COSS!AB12+COSS!AB245</f>
        <v>19329.031077819818</v>
      </c>
      <c r="U300" s="8">
        <f ca="1">+COSS!AC12+COSS!AC245</f>
        <v>4790.6311334886923</v>
      </c>
    </row>
    <row r="301" spans="1:21">
      <c r="B301" s="2" t="str">
        <f>$B$10</f>
        <v>ENERGY</v>
      </c>
      <c r="D301" s="8">
        <f ca="1">+COSS!H13+COSS!H246</f>
        <v>609429.68684223958</v>
      </c>
      <c r="E301" s="8">
        <f ca="1">+COSS!I13+COSS!I246</f>
        <v>221547.48575926851</v>
      </c>
      <c r="F301" s="8">
        <f ca="1">+COSS!J13+COSS!J246</f>
        <v>71508.030501808767</v>
      </c>
      <c r="G301" s="8">
        <f ca="1">+COSS!K13+COSS!K246</f>
        <v>818.63128167888965</v>
      </c>
      <c r="H301" s="8">
        <f ca="1">+COSS!L13+COSS!L246</f>
        <v>20.748159137898455</v>
      </c>
      <c r="I301" s="8">
        <f ca="1">+COSS!N13+COSS!N246</f>
        <v>34604.001595805006</v>
      </c>
      <c r="J301" s="8">
        <f ca="1">+COSS!O13+COSS!O246</f>
        <v>9659.0112477316416</v>
      </c>
      <c r="K301" s="8">
        <f ca="1">+COSS!P13+COSS!P246</f>
        <v>764.7112434919469</v>
      </c>
      <c r="L301" s="8">
        <f ca="1">+COSS!Q13+COSS!Q246</f>
        <v>156.76230631123636</v>
      </c>
      <c r="M301" s="8">
        <f ca="1">+COSS!S13+COSS!S246</f>
        <v>2305.8225726643063</v>
      </c>
      <c r="N301" s="8">
        <f ca="1">+COSS!T13+COSS!T246</f>
        <v>27556.44577801488</v>
      </c>
      <c r="O301" s="8">
        <f ca="1">+COSS!U13+COSS!U246</f>
        <v>194811.17784516336</v>
      </c>
      <c r="P301" s="8">
        <f ca="1">+COSS!V13+COSS!V246</f>
        <v>31220.374409164382</v>
      </c>
      <c r="Q301" s="8">
        <f ca="1">+COSS!X13+COSS!X246</f>
        <v>9386.1923363349288</v>
      </c>
      <c r="R301" s="8">
        <f ca="1">+COSS!Y13+COSS!Y246</f>
        <v>220.60867026712404</v>
      </c>
      <c r="S301" s="8">
        <f ca="1">+COSS!AA13+COSS!AA246</f>
        <v>215.51681426835995</v>
      </c>
      <c r="T301" s="8">
        <f ca="1">+COSS!AB13+COSS!AB246</f>
        <v>3708.4226272065098</v>
      </c>
      <c r="U301" s="8">
        <f ca="1">+COSS!AC13+COSS!AC246</f>
        <v>925.7436939217165</v>
      </c>
    </row>
    <row r="302" spans="1:21">
      <c r="B302" s="2" t="str">
        <f>$B$11</f>
        <v>CUSTOMER</v>
      </c>
      <c r="D302" s="8">
        <f ca="1">+COSS!H14+COSS!H247</f>
        <v>8718256.1994048115</v>
      </c>
      <c r="E302" s="8">
        <f ca="1">+COSS!I14+COSS!I247</f>
        <v>7001678.7184202727</v>
      </c>
      <c r="F302" s="8">
        <f ca="1">+COSS!J14+COSS!J247</f>
        <v>1653030.2364329435</v>
      </c>
      <c r="G302" s="8">
        <f ca="1">+COSS!K14+COSS!K247</f>
        <v>4856.0653217488234</v>
      </c>
      <c r="H302" s="8">
        <f ca="1">+COSS!L14+COSS!L247</f>
        <v>207.50531278427007</v>
      </c>
      <c r="I302" s="8">
        <f ca="1">+COSS!N14+COSS!N247</f>
        <v>20419.166969306385</v>
      </c>
      <c r="J302" s="8">
        <f ca="1">+COSS!O14+COSS!O247</f>
        <v>4139.7274978475198</v>
      </c>
      <c r="K302" s="8">
        <f ca="1">+COSS!P14+COSS!P247</f>
        <v>593.43409844923531</v>
      </c>
      <c r="L302" s="8">
        <f ca="1">+COSS!Q14+COSS!Q247</f>
        <v>252.82371932518993</v>
      </c>
      <c r="M302" s="8">
        <f ca="1">+COSS!S14+COSS!S247</f>
        <v>282.77275371880853</v>
      </c>
      <c r="N302" s="8">
        <f ca="1">+COSS!T14+COSS!T247</f>
        <v>2414.6467593965981</v>
      </c>
      <c r="O302" s="8">
        <f ca="1">+COSS!U14+COSS!U247</f>
        <v>1537.9862394689362</v>
      </c>
      <c r="P302" s="8">
        <f ca="1">+COSS!V14+COSS!V247</f>
        <v>379.39855941654224</v>
      </c>
      <c r="Q302" s="8">
        <f ca="1">+COSS!X14+COSS!X247</f>
        <v>7087.2703460316679</v>
      </c>
      <c r="R302" s="8">
        <f ca="1">+COSS!Y14+COSS!Y247</f>
        <v>64.226668925487701</v>
      </c>
      <c r="S302" s="8">
        <f ca="1">+COSS!AA14+COSS!AA247</f>
        <v>442.21371076978477</v>
      </c>
      <c r="T302" s="8">
        <f ca="1">+COSS!AB14+COSS!AB247</f>
        <v>15243.517188504373</v>
      </c>
      <c r="U302" s="8">
        <f ca="1">+COSS!AC14+COSS!AC247</f>
        <v>5626.4894059012749</v>
      </c>
    </row>
    <row r="303" spans="1:21">
      <c r="B303" s="2" t="str">
        <f>$B$12</f>
        <v>TOTAL</v>
      </c>
      <c r="D303" s="8">
        <f ca="1">+COSS!H15+COSS!H248</f>
        <v>641400387.00999987</v>
      </c>
      <c r="E303" s="8">
        <f ca="1">+COSS!I15+COSS!I248</f>
        <v>319274135.9058674</v>
      </c>
      <c r="F303" s="8">
        <f ca="1">+COSS!J15+COSS!J248</f>
        <v>80591606.536802009</v>
      </c>
      <c r="G303" s="8">
        <f ca="1">+COSS!K15+COSS!K248</f>
        <v>921306.16065608105</v>
      </c>
      <c r="H303" s="8">
        <f ca="1">+COSS!L15+COSS!L248</f>
        <v>22461.089000338819</v>
      </c>
      <c r="I303" s="8">
        <f ca="1">+COSS!N15+COSS!N248</f>
        <v>33043175.429222632</v>
      </c>
      <c r="J303" s="8">
        <f ca="1">+COSS!O15+COSS!O248</f>
        <v>9352927.7634946592</v>
      </c>
      <c r="K303" s="8">
        <f ca="1">+COSS!P15+COSS!P248</f>
        <v>729329.6238603344</v>
      </c>
      <c r="L303" s="8">
        <f ca="1">+COSS!Q15+COSS!Q248</f>
        <v>152741.61202222513</v>
      </c>
      <c r="M303" s="8">
        <f ca="1">+COSS!S15+COSS!S248</f>
        <v>1978573.1360065928</v>
      </c>
      <c r="N303" s="8">
        <f ca="1">+COSS!T15+COSS!T248</f>
        <v>21507697.293597296</v>
      </c>
      <c r="O303" s="8">
        <f ca="1">+COSS!U15+COSS!U248</f>
        <v>141389393.37555102</v>
      </c>
      <c r="P303" s="8">
        <f ca="1">+COSS!V15+COSS!V248</f>
        <v>22002621.21577958</v>
      </c>
      <c r="Q303" s="8">
        <f ca="1">+COSS!X15+COSS!X248</f>
        <v>8971651.9639454484</v>
      </c>
      <c r="R303" s="8">
        <f ca="1">+COSS!Y15+COSS!Y248</f>
        <v>215130.17764938879</v>
      </c>
      <c r="S303" s="8">
        <f ca="1">+COSS!AA15+COSS!AA248</f>
        <v>156634.39567728707</v>
      </c>
      <c r="T303" s="8">
        <f ca="1">+COSS!AB15+COSS!AB248</f>
        <v>872495.46726023278</v>
      </c>
      <c r="U303" s="8">
        <f ca="1">+COSS!AC15+COSS!AC248</f>
        <v>218505.86360766846</v>
      </c>
    </row>
    <row r="304" spans="1:21">
      <c r="A304" s="2" t="s">
        <v>63</v>
      </c>
      <c r="B304" s="2" t="str">
        <f>$B$5</f>
        <v>PRODUCTION</v>
      </c>
      <c r="C304" s="6"/>
      <c r="D304" s="7">
        <f ca="1">SUM(E304:U304)</f>
        <v>0.94529028173790475</v>
      </c>
      <c r="E304" s="7">
        <f ca="1">E296/$D303</f>
        <v>0.46351639426700064</v>
      </c>
      <c r="F304" s="7">
        <f t="shared" ref="F304:U304" ca="1" si="130">F296/$D303</f>
        <v>0.11725162445582819</v>
      </c>
      <c r="G304" s="7">
        <f t="shared" ca="1" si="130"/>
        <v>1.3708498329860067E-3</v>
      </c>
      <c r="H304" s="7">
        <f ca="1">H296/$D303</f>
        <v>3.3771580813511448E-5</v>
      </c>
      <c r="I304" s="7">
        <f t="shared" ca="1" si="130"/>
        <v>4.9059550730183282E-2</v>
      </c>
      <c r="J304" s="7">
        <f t="shared" ca="1" si="130"/>
        <v>1.3971919208846929E-2</v>
      </c>
      <c r="K304" s="7">
        <f t="shared" ca="1" si="130"/>
        <v>1.1056746334009557E-3</v>
      </c>
      <c r="L304" s="7">
        <f ca="1">IFERROR(L296/$D303,0)</f>
        <v>2.3338841969675292E-4</v>
      </c>
      <c r="M304" s="7">
        <f t="shared" ca="1" si="130"/>
        <v>2.9470221018646852E-3</v>
      </c>
      <c r="N304" s="7">
        <f t="shared" ca="1" si="130"/>
        <v>3.2127710947636411E-2</v>
      </c>
      <c r="O304" s="7">
        <f t="shared" ca="1" si="130"/>
        <v>0.21456935471221825</v>
      </c>
      <c r="P304" s="7">
        <f ca="1">P296/$D303</f>
        <v>3.3661877337441581E-2</v>
      </c>
      <c r="Q304" s="7">
        <f t="shared" ca="1" si="130"/>
        <v>1.3316096283990024E-2</v>
      </c>
      <c r="R304" s="7">
        <f t="shared" ca="1" si="130"/>
        <v>3.2145543245927353E-4</v>
      </c>
      <c r="S304" s="7">
        <f t="shared" ca="1" si="130"/>
        <v>2.3216346985006857E-4</v>
      </c>
      <c r="T304" s="7">
        <f ca="1">T296/$D303</f>
        <v>1.2588366587122479E-3</v>
      </c>
      <c r="U304" s="7">
        <f t="shared" ca="1" si="130"/>
        <v>3.1259166497576583E-4</v>
      </c>
    </row>
    <row r="305" spans="1:21">
      <c r="A305" s="2" t="str">
        <f t="shared" ref="A305:A311" si="131">A304</f>
        <v>RB_GUP_EPIS_P</v>
      </c>
      <c r="B305" s="2" t="str">
        <f>$B$6</f>
        <v>BULKTRAN</v>
      </c>
      <c r="C305" s="6"/>
      <c r="D305" s="7">
        <f t="shared" ref="D305:D311" ca="1" si="132">SUM(E305:U305)</f>
        <v>1.6649510129387212E-2</v>
      </c>
      <c r="E305" s="7">
        <f t="shared" ref="E305:U305" ca="1" si="133">E297/$D303</f>
        <v>8.1639693653649589E-3</v>
      </c>
      <c r="F305" s="7">
        <f t="shared" ca="1" si="133"/>
        <v>2.065166803021982E-3</v>
      </c>
      <c r="G305" s="7">
        <f t="shared" ca="1" si="133"/>
        <v>2.4144941105506436E-5</v>
      </c>
      <c r="H305" s="7">
        <f ca="1">H297/$D303</f>
        <v>5.9482286838518268E-7</v>
      </c>
      <c r="I305" s="7">
        <f t="shared" ca="1" si="133"/>
        <v>8.6409170030148162E-4</v>
      </c>
      <c r="J305" s="7">
        <f t="shared" ca="1" si="133"/>
        <v>2.4608907431799404E-4</v>
      </c>
      <c r="K305" s="7">
        <f t="shared" ca="1" si="133"/>
        <v>1.9474378785288156E-5</v>
      </c>
      <c r="L305" s="7">
        <f ca="1">L297/$D303</f>
        <v>4.1106979865261713E-6</v>
      </c>
      <c r="M305" s="7">
        <f ca="1">M297/$D303</f>
        <v>5.1906250687689256E-5</v>
      </c>
      <c r="N305" s="7">
        <f t="shared" ca="1" si="133"/>
        <v>5.658691929777065E-4</v>
      </c>
      <c r="O305" s="7">
        <f t="shared" ca="1" si="133"/>
        <v>3.7792355573244723E-3</v>
      </c>
      <c r="P305" s="7">
        <f ca="1">P297/$D303</f>
        <v>5.9289064801717431E-4</v>
      </c>
      <c r="Q305" s="7">
        <f t="shared" ca="1" si="133"/>
        <v>2.3453798716367073E-4</v>
      </c>
      <c r="R305" s="7">
        <f t="shared" ca="1" si="133"/>
        <v>5.6618327536780535E-6</v>
      </c>
      <c r="S305" s="7">
        <f t="shared" ca="1" si="133"/>
        <v>4.0891227992272341E-6</v>
      </c>
      <c r="T305" s="7">
        <f ca="1">T297/$D303</f>
        <v>2.2172039748404733E-5</v>
      </c>
      <c r="U305" s="7">
        <f t="shared" ca="1" si="133"/>
        <v>5.5057141630691707E-6</v>
      </c>
    </row>
    <row r="306" spans="1:21">
      <c r="A306" s="2" t="str">
        <f t="shared" si="131"/>
        <v>RB_GUP_EPIS_P</v>
      </c>
      <c r="B306" s="2" t="str">
        <f>$B$7</f>
        <v>SUBTRAN</v>
      </c>
      <c r="C306" s="6"/>
      <c r="D306" s="7">
        <f t="shared" ca="1" si="132"/>
        <v>6.385229950008486E-3</v>
      </c>
      <c r="E306" s="7">
        <f t="shared" ref="E306:U306" ca="1" si="134">E298/$D303</f>
        <v>3.0323572445326184E-3</v>
      </c>
      <c r="F306" s="7">
        <f t="shared" ca="1" si="134"/>
        <v>7.7623870993247821E-4</v>
      </c>
      <c r="G306" s="7">
        <f t="shared" ca="1" si="134"/>
        <v>9.0456825023074085E-6</v>
      </c>
      <c r="H306" s="7">
        <f ca="1">H298/$D303</f>
        <v>2.9655564692276673E-7</v>
      </c>
      <c r="I306" s="7">
        <f t="shared" ca="1" si="134"/>
        <v>3.3832254330585962E-4</v>
      </c>
      <c r="J306" s="7">
        <f t="shared" ca="1" si="134"/>
        <v>9.5896760980893796E-5</v>
      </c>
      <c r="K306" s="7">
        <f t="shared" ca="1" si="134"/>
        <v>9.8229854328403815E-6</v>
      </c>
      <c r="L306" s="7">
        <f ca="1">L298/$D303</f>
        <v>0</v>
      </c>
      <c r="M306" s="7">
        <f ca="1">M298/$D303</f>
        <v>1.89475818712503E-5</v>
      </c>
      <c r="N306" s="7">
        <f t="shared" ca="1" si="134"/>
        <v>2.1899388799082511E-4</v>
      </c>
      <c r="O306" s="7">
        <f t="shared" ca="1" si="134"/>
        <v>1.783868442654956E-3</v>
      </c>
      <c r="P306" s="7">
        <f ca="1">P298/$D303</f>
        <v>0</v>
      </c>
      <c r="Q306" s="7">
        <f t="shared" ca="1" si="134"/>
        <v>9.1818820021948383E-5</v>
      </c>
      <c r="R306" s="7">
        <f t="shared" ca="1" si="134"/>
        <v>2.1968264293268106E-6</v>
      </c>
      <c r="S306" s="7">
        <f t="shared" ca="1" si="134"/>
        <v>1.5077509701755544E-6</v>
      </c>
      <c r="T306" s="7">
        <f ca="1">T298/$D303</f>
        <v>4.7362966789306375E-6</v>
      </c>
      <c r="U306" s="7">
        <f t="shared" ca="1" si="134"/>
        <v>1.1798610571541407E-6</v>
      </c>
    </row>
    <row r="307" spans="1:21">
      <c r="A307" s="2" t="str">
        <f t="shared" si="131"/>
        <v>RB_GUP_EPIS_P</v>
      </c>
      <c r="B307" s="2" t="str">
        <f>$B$8</f>
        <v>DISTPRI</v>
      </c>
      <c r="C307" s="6"/>
      <c r="D307" s="7">
        <f t="shared" ca="1" si="132"/>
        <v>1.2042395094932315E-2</v>
      </c>
      <c r="E307" s="7">
        <f t="shared" ref="E307:U307" ca="1" si="135">E299/$D303</f>
        <v>8.0021553332123626E-3</v>
      </c>
      <c r="F307" s="7">
        <f t="shared" ca="1" si="135"/>
        <v>2.0146356426765694E-3</v>
      </c>
      <c r="G307" s="7">
        <f t="shared" ca="1" si="135"/>
        <v>2.3510075954233683E-5</v>
      </c>
      <c r="H307" s="7">
        <f ca="1">H299/$D303</f>
        <v>0</v>
      </c>
      <c r="I307" s="7">
        <f t="shared" ca="1" si="135"/>
        <v>8.6876669465307192E-4</v>
      </c>
      <c r="J307" s="7">
        <f t="shared" ca="1" si="135"/>
        <v>2.4662409473585369E-4</v>
      </c>
      <c r="K307" s="7">
        <f t="shared" ca="1" si="135"/>
        <v>0</v>
      </c>
      <c r="L307" s="7">
        <f ca="1">L299/$D303</f>
        <v>0</v>
      </c>
      <c r="M307" s="7">
        <f ca="1">M299/$D303</f>
        <v>4.9548956729557266E-5</v>
      </c>
      <c r="N307" s="7">
        <f t="shared" ca="1" si="135"/>
        <v>5.7310299317245988E-4</v>
      </c>
      <c r="O307" s="7">
        <f t="shared" ca="1" si="135"/>
        <v>0</v>
      </c>
      <c r="P307" s="7">
        <f ca="1">P299/$D303</f>
        <v>0</v>
      </c>
      <c r="Q307" s="7">
        <f t="shared" ca="1" si="135"/>
        <v>2.3576864332762882E-4</v>
      </c>
      <c r="R307" s="7">
        <f t="shared" ca="1" si="135"/>
        <v>5.6488217911470525E-6</v>
      </c>
      <c r="S307" s="7">
        <f t="shared" ca="1" si="135"/>
        <v>4.0563431267483447E-6</v>
      </c>
      <c r="T307" s="7">
        <f ca="1">T299/$D303</f>
        <v>1.486927523143848E-5</v>
      </c>
      <c r="U307" s="7">
        <f t="shared" ca="1" si="135"/>
        <v>3.7082203212446467E-6</v>
      </c>
    </row>
    <row r="308" spans="1:21">
      <c r="A308" s="2" t="str">
        <f t="shared" si="131"/>
        <v>RB_GUP_EPIS_P</v>
      </c>
      <c r="B308" s="2" t="str">
        <f>$B$9</f>
        <v>DISTSEC</v>
      </c>
      <c r="C308" s="6"/>
      <c r="D308" s="7">
        <f t="shared" ca="1" si="132"/>
        <v>5.0898948151123303E-3</v>
      </c>
      <c r="E308" s="7">
        <f t="shared" ref="E308:U308" ca="1" si="136">E300/$D303</f>
        <v>3.8001244377183275E-3</v>
      </c>
      <c r="F308" s="7">
        <f t="shared" ca="1" si="136"/>
        <v>8.5307757973202404E-4</v>
      </c>
      <c r="G308" s="7">
        <f t="shared" ca="1" si="136"/>
        <v>0</v>
      </c>
      <c r="H308" s="7">
        <f ca="1">H300/$D303</f>
        <v>0</v>
      </c>
      <c r="I308" s="7">
        <f t="shared" ca="1" si="136"/>
        <v>3.0071884008742498E-4</v>
      </c>
      <c r="J308" s="7">
        <f t="shared" ca="1" si="136"/>
        <v>0</v>
      </c>
      <c r="K308" s="7">
        <f t="shared" ca="1" si="136"/>
        <v>0</v>
      </c>
      <c r="L308" s="7">
        <f ca="1">L300/$D303</f>
        <v>0</v>
      </c>
      <c r="M308" s="7">
        <f ca="1">M300/$D303</f>
        <v>1.3309983192010758E-5</v>
      </c>
      <c r="N308" s="7">
        <f t="shared" ca="1" si="136"/>
        <v>0</v>
      </c>
      <c r="O308" s="7">
        <f t="shared" ca="1" si="136"/>
        <v>0</v>
      </c>
      <c r="P308" s="7">
        <f ca="1">P300/$D303</f>
        <v>0</v>
      </c>
      <c r="Q308" s="7">
        <f t="shared" ca="1" si="136"/>
        <v>8.3694539057480852E-5</v>
      </c>
      <c r="R308" s="7">
        <f t="shared" ca="1" si="136"/>
        <v>0</v>
      </c>
      <c r="S308" s="7">
        <f t="shared" ca="1" si="136"/>
        <v>1.3647461172081246E-6</v>
      </c>
      <c r="T308" s="7">
        <f ca="1">T300/$D303</f>
        <v>3.013567105552505E-5</v>
      </c>
      <c r="U308" s="7">
        <f t="shared" ca="1" si="136"/>
        <v>7.4690181523292457E-6</v>
      </c>
    </row>
    <row r="309" spans="1:21">
      <c r="A309" s="2" t="str">
        <f t="shared" si="131"/>
        <v>RB_GUP_EPIS_P</v>
      </c>
      <c r="B309" s="2" t="str">
        <f>$B$10</f>
        <v>ENERGY</v>
      </c>
      <c r="C309" s="6"/>
      <c r="D309" s="7">
        <f t="shared" ca="1" si="132"/>
        <v>9.5015484740070487E-4</v>
      </c>
      <c r="E309" s="7">
        <f t="shared" ref="E309:U309" ca="1" si="137">E301/$D303</f>
        <v>3.4541214855209377E-4</v>
      </c>
      <c r="F309" s="7">
        <f t="shared" ca="1" si="137"/>
        <v>1.1148735166056879E-4</v>
      </c>
      <c r="G309" s="7">
        <f t="shared" ca="1" si="137"/>
        <v>1.276318658763339E-6</v>
      </c>
      <c r="H309" s="7">
        <f ca="1">H301/$D303</f>
        <v>3.2348217366409194E-8</v>
      </c>
      <c r="I309" s="7">
        <f t="shared" ca="1" si="137"/>
        <v>5.3950702707114994E-5</v>
      </c>
      <c r="J309" s="7">
        <f t="shared" ca="1" si="137"/>
        <v>1.5059253850405068E-5</v>
      </c>
      <c r="K309" s="7">
        <f t="shared" ca="1" si="137"/>
        <v>1.1922525445561112E-6</v>
      </c>
      <c r="L309" s="7">
        <f ca="1">L301/$D303</f>
        <v>2.4440631699960654E-7</v>
      </c>
      <c r="M309" s="7">
        <f ca="1">M301/$D303</f>
        <v>3.594981573698921E-6</v>
      </c>
      <c r="N309" s="7">
        <f t="shared" ca="1" si="137"/>
        <v>4.2962939119001897E-5</v>
      </c>
      <c r="O309" s="7">
        <f t="shared" ca="1" si="137"/>
        <v>3.0372787698696249E-4</v>
      </c>
      <c r="P309" s="7">
        <f ca="1">P301/$D303</f>
        <v>4.8675328299540979E-5</v>
      </c>
      <c r="Q309" s="7">
        <f t="shared" ca="1" si="137"/>
        <v>1.4633905009147728E-5</v>
      </c>
      <c r="R309" s="7">
        <f t="shared" ca="1" si="137"/>
        <v>3.4394845206678151E-7</v>
      </c>
      <c r="S309" s="7">
        <f t="shared" ca="1" si="137"/>
        <v>3.3600979767572218E-7</v>
      </c>
      <c r="T309" s="7">
        <f ca="1">T301/$D303</f>
        <v>5.7817592603801987E-6</v>
      </c>
      <c r="U309" s="7">
        <f t="shared" ca="1" si="137"/>
        <v>1.4433163943620812E-6</v>
      </c>
    </row>
    <row r="310" spans="1:21">
      <c r="A310" s="2" t="str">
        <f t="shared" si="131"/>
        <v>RB_GUP_EPIS_P</v>
      </c>
      <c r="B310" s="2" t="str">
        <f>$B$11</f>
        <v>CUSTOMER</v>
      </c>
      <c r="C310" s="6"/>
      <c r="D310" s="7">
        <f t="shared" ca="1" si="132"/>
        <v>1.3592533425254839E-2</v>
      </c>
      <c r="E310" s="7">
        <f t="shared" ref="E310:U310" ca="1" si="138">E302/$D303</f>
        <v>1.091623712773206E-2</v>
      </c>
      <c r="F310" s="7">
        <f t="shared" ca="1" si="138"/>
        <v>2.5772205160942189E-3</v>
      </c>
      <c r="G310" s="7">
        <f t="shared" ca="1" si="138"/>
        <v>7.57103584609018E-6</v>
      </c>
      <c r="H310" s="7">
        <f ca="1">H302/$D303</f>
        <v>3.2351915743548641E-7</v>
      </c>
      <c r="I310" s="7">
        <f t="shared" ca="1" si="138"/>
        <v>3.1835289442985688E-5</v>
      </c>
      <c r="J310" s="7">
        <f t="shared" ca="1" si="138"/>
        <v>6.4542017461909925E-6</v>
      </c>
      <c r="K310" s="7">
        <f t="shared" ca="1" si="138"/>
        <v>9.2521630867052041E-7</v>
      </c>
      <c r="L310" s="7">
        <f ca="1">L302/$D303</f>
        <v>3.9417456622340365E-7</v>
      </c>
      <c r="M310" s="7">
        <f ca="1">M302/$D303</f>
        <v>4.4086776286026766E-7</v>
      </c>
      <c r="N310" s="7">
        <f t="shared" ca="1" si="138"/>
        <v>3.7646481173060972E-6</v>
      </c>
      <c r="O310" s="7">
        <f t="shared" ca="1" si="138"/>
        <v>2.3978567375653268E-6</v>
      </c>
      <c r="P310" s="7">
        <f ca="1">P302/$D303</f>
        <v>5.9151595025561963E-7</v>
      </c>
      <c r="Q310" s="7">
        <f t="shared" ca="1" si="138"/>
        <v>1.1049682054403208E-5</v>
      </c>
      <c r="R310" s="7">
        <f t="shared" ca="1" si="138"/>
        <v>1.0013506419117013E-7</v>
      </c>
      <c r="S310" s="7">
        <f t="shared" ca="1" si="138"/>
        <v>6.8945033356035429E-7</v>
      </c>
      <c r="T310" s="7">
        <f ca="1">T302/$D303</f>
        <v>2.3765993125705297E-5</v>
      </c>
      <c r="U310" s="7">
        <f t="shared" ca="1" si="138"/>
        <v>8.7721952151138223E-6</v>
      </c>
    </row>
    <row r="311" spans="1:21">
      <c r="A311" s="2" t="str">
        <f t="shared" si="131"/>
        <v>RB_GUP_EPIS_P</v>
      </c>
      <c r="B311" s="2" t="str">
        <f>$B$12</f>
        <v>TOTAL</v>
      </c>
      <c r="C311" s="6"/>
      <c r="D311" s="7">
        <f t="shared" ca="1" si="132"/>
        <v>1.0000000000000002</v>
      </c>
      <c r="E311" s="7">
        <f t="shared" ref="E311:U311" ca="1" si="139">SUM(E304:E310)</f>
        <v>0.49777664992411302</v>
      </c>
      <c r="F311" s="7">
        <f t="shared" ca="1" si="139"/>
        <v>0.12564945105894601</v>
      </c>
      <c r="G311" s="7">
        <f t="shared" ca="1" si="139"/>
        <v>1.4363978870529078E-3</v>
      </c>
      <c r="H311" s="7">
        <f t="shared" ca="1" si="139"/>
        <v>3.5018826703621293E-5</v>
      </c>
      <c r="I311" s="7">
        <f t="shared" ca="1" si="139"/>
        <v>5.1517236500681213E-2</v>
      </c>
      <c r="J311" s="7">
        <f t="shared" ca="1" si="139"/>
        <v>1.4582042594478267E-2</v>
      </c>
      <c r="K311" s="7">
        <f t="shared" ca="1" si="139"/>
        <v>1.1370894664723108E-3</v>
      </c>
      <c r="L311" s="7">
        <f ca="1">SUM(L304:L310)</f>
        <v>2.3813769856650209E-4</v>
      </c>
      <c r="M311" s="7">
        <f ca="1">SUM(M304:M310)</f>
        <v>3.0847707236817522E-3</v>
      </c>
      <c r="N311" s="7">
        <f t="shared" ca="1" si="139"/>
        <v>3.3532404609013716E-2</v>
      </c>
      <c r="O311" s="7">
        <f t="shared" ca="1" si="139"/>
        <v>0.22043858444592221</v>
      </c>
      <c r="P311" s="7">
        <f t="shared" ca="1" si="139"/>
        <v>3.4304034829708549E-2</v>
      </c>
      <c r="Q311" s="7">
        <f t="shared" ca="1" si="139"/>
        <v>1.3987599860624303E-2</v>
      </c>
      <c r="R311" s="7">
        <f t="shared" ca="1" si="139"/>
        <v>3.3540699694968335E-4</v>
      </c>
      <c r="S311" s="7">
        <f t="shared" ca="1" si="139"/>
        <v>2.442068929946639E-4</v>
      </c>
      <c r="T311" s="7">
        <f t="shared" ca="1" si="139"/>
        <v>1.360297693812632E-3</v>
      </c>
      <c r="U311" s="7">
        <f t="shared" ca="1" si="139"/>
        <v>3.4066999027903899E-4</v>
      </c>
    </row>
    <row r="313" spans="1:21">
      <c r="A313" s="15" t="s">
        <v>129</v>
      </c>
      <c r="B313" s="2" t="str">
        <f>$B$5</f>
        <v>PRODUCTION</v>
      </c>
      <c r="D313" s="8">
        <f>COSS!H34+COSS!H175</f>
        <v>12793806.999999996</v>
      </c>
      <c r="E313" s="8">
        <f>COSS!I34+COSS!I175</f>
        <v>6273352.6453751577</v>
      </c>
      <c r="F313" s="8">
        <f>COSS!J34+COSS!J175</f>
        <v>1586914.2872879643</v>
      </c>
      <c r="G313" s="8">
        <f>COSS!K34+COSS!K175</f>
        <v>18553.441760726761</v>
      </c>
      <c r="H313" s="8">
        <f>COSS!L34+COSS!L175</f>
        <v>457.07344649584098</v>
      </c>
      <c r="I313" s="8">
        <f>COSS!N34+COSS!N175</f>
        <v>663984.84748487175</v>
      </c>
      <c r="J313" s="8">
        <f>COSS!O34+COSS!O175</f>
        <v>189099.62498391836</v>
      </c>
      <c r="K313" s="8">
        <f>COSS!P34+COSS!P175</f>
        <v>14964.490948241557</v>
      </c>
      <c r="L313" s="8">
        <f>COSS!Q34+COSS!Q175</f>
        <v>3158.7401831167313</v>
      </c>
      <c r="M313" s="8">
        <f>COSS!S34+COSS!S175</f>
        <v>39885.77130685556</v>
      </c>
      <c r="N313" s="8">
        <f>COSS!T34+COSS!T175</f>
        <v>434824.87988786167</v>
      </c>
      <c r="O313" s="8">
        <f>COSS!U34+COSS!U175</f>
        <v>2904038.0138635514</v>
      </c>
      <c r="P313" s="8">
        <f>COSS!V34+COSS!V175</f>
        <v>455588.69083170069</v>
      </c>
      <c r="Q313" s="8">
        <f>COSS!X34+COSS!X175</f>
        <v>180223.54523477613</v>
      </c>
      <c r="R313" s="8">
        <f>COSS!Y34+COSS!Y175</f>
        <v>4350.6622689746109</v>
      </c>
      <c r="S313" s="8">
        <f>COSS!AA34+COSS!AA175</f>
        <v>3142.1613900984153</v>
      </c>
      <c r="T313" s="8">
        <f>COSS!AB34+COSS!AB175</f>
        <v>17037.426034339365</v>
      </c>
      <c r="U313" s="8">
        <f>COSS!AC34+COSS!AC175</f>
        <v>4230.6977113485809</v>
      </c>
    </row>
    <row r="314" spans="1:21">
      <c r="B314" s="2" t="str">
        <f>$B$6</f>
        <v>BULKTRAN</v>
      </c>
      <c r="D314" s="8">
        <f>COSS!H35+COSS!H176</f>
        <v>676927692.18440008</v>
      </c>
      <c r="E314" s="8">
        <f>COSS!I35+COSS!I176</f>
        <v>331926699.26103359</v>
      </c>
      <c r="F314" s="8">
        <f>COSS!J35+COSS!J176</f>
        <v>83964548.330945864</v>
      </c>
      <c r="G314" s="8">
        <f>COSS!K35+COSS!K176</f>
        <v>981673.28248475504</v>
      </c>
      <c r="H314" s="8">
        <f>COSS!L35+COSS!L176</f>
        <v>24184.019134820421</v>
      </c>
      <c r="I314" s="8">
        <f>COSS!N35+COSS!N176</f>
        <v>35131820.454485908</v>
      </c>
      <c r="J314" s="8">
        <f>COSS!O35+COSS!O176</f>
        <v>10005369.999195656</v>
      </c>
      <c r="K314" s="8">
        <f>COSS!P35+COSS!P176</f>
        <v>791779.82928048715</v>
      </c>
      <c r="L314" s="8">
        <f>COSS!Q35+COSS!Q176</f>
        <v>167130.76118526235</v>
      </c>
      <c r="M314" s="8">
        <f>COSS!S35+COSS!S176</f>
        <v>2110379.1171575822</v>
      </c>
      <c r="N314" s="8">
        <f>COSS!T35+COSS!T176</f>
        <v>23006834.669840582</v>
      </c>
      <c r="O314" s="8">
        <f>COSS!U35+COSS!U176</f>
        <v>153654322.80949858</v>
      </c>
      <c r="P314" s="8">
        <f>COSS!V35+COSS!V176</f>
        <v>24105459.858040318</v>
      </c>
      <c r="Q314" s="8">
        <f>COSS!X35+COSS!X176</f>
        <v>9535731.5108058006</v>
      </c>
      <c r="R314" s="8">
        <f>COSS!Y35+COSS!Y176</f>
        <v>230196.04479032152</v>
      </c>
      <c r="S314" s="8">
        <f>COSS!AA35+COSS!AA176</f>
        <v>166253.56770429996</v>
      </c>
      <c r="T314" s="8">
        <f>COSS!AB35+COSS!AB176</f>
        <v>901460.0178186025</v>
      </c>
      <c r="U314" s="8">
        <f>COSS!AC35+COSS!AC176</f>
        <v>223848.65099755043</v>
      </c>
    </row>
    <row r="315" spans="1:21">
      <c r="B315" s="2" t="str">
        <f>$B$7</f>
        <v>SUBTRAN</v>
      </c>
      <c r="D315" s="8">
        <f>COSS!H36+COSS!H177</f>
        <v>259498069.81559992</v>
      </c>
      <c r="E315" s="8">
        <f>COSS!I36+COSS!I177</f>
        <v>123236102.39698881</v>
      </c>
      <c r="F315" s="8">
        <f>COSS!J36+COSS!J177</f>
        <v>31546623.774036784</v>
      </c>
      <c r="G315" s="8">
        <f>COSS!K36+COSS!K177</f>
        <v>367619.8301222336</v>
      </c>
      <c r="H315" s="8">
        <f>COSS!L36+COSS!L177</f>
        <v>12052.129456868226</v>
      </c>
      <c r="I315" s="8">
        <f>COSS!N36+COSS!N177</f>
        <v>13749551.331797939</v>
      </c>
      <c r="J315" s="8">
        <f>COSS!O36+COSS!O177</f>
        <v>3897279.2790456666</v>
      </c>
      <c r="K315" s="8">
        <f>COSS!P36+COSS!P177</f>
        <v>399209.70420892141</v>
      </c>
      <c r="L315" s="8">
        <f>COSS!Q36+COSS!Q177</f>
        <v>0</v>
      </c>
      <c r="M315" s="8">
        <f>COSS!S36+COSS!S177</f>
        <v>770036.62542426842</v>
      </c>
      <c r="N315" s="8">
        <f>COSS!T36+COSS!T177</f>
        <v>8899991.3362489436</v>
      </c>
      <c r="O315" s="8">
        <f>COSS!U36+COSS!U177</f>
        <v>72497062.955940366</v>
      </c>
      <c r="P315" s="8">
        <f>COSS!V36+COSS!V177</f>
        <v>0</v>
      </c>
      <c r="Q315" s="8">
        <f>COSS!X36+COSS!X177</f>
        <v>3731550.2738331133</v>
      </c>
      <c r="R315" s="8">
        <f>COSS!Y36+COSS!Y177</f>
        <v>89279.825878384538</v>
      </c>
      <c r="S315" s="8">
        <f>COSS!AA36+COSS!AA177</f>
        <v>61275.548349301731</v>
      </c>
      <c r="T315" s="8">
        <f>COSS!AB36+COSS!AB177</f>
        <v>192484.8213579063</v>
      </c>
      <c r="U315" s="8">
        <f>COSS!AC36+COSS!AC177</f>
        <v>47949.982910433137</v>
      </c>
    </row>
    <row r="316" spans="1:21">
      <c r="B316" s="2" t="str">
        <f>$B$8</f>
        <v>DISTPRI</v>
      </c>
      <c r="D316" s="8">
        <f>COSS!H37+COSS!H178</f>
        <v>0</v>
      </c>
      <c r="E316" s="8">
        <f>COSS!I37+COSS!I178</f>
        <v>0</v>
      </c>
      <c r="F316" s="8">
        <f>COSS!J37+COSS!J178</f>
        <v>0</v>
      </c>
      <c r="G316" s="8">
        <f>COSS!K37+COSS!K178</f>
        <v>0</v>
      </c>
      <c r="H316" s="8">
        <f>COSS!L37+COSS!L178</f>
        <v>0</v>
      </c>
      <c r="I316" s="8">
        <f>COSS!N37+COSS!N178</f>
        <v>0</v>
      </c>
      <c r="J316" s="8">
        <f>COSS!O37+COSS!O178</f>
        <v>0</v>
      </c>
      <c r="K316" s="8">
        <f>COSS!P37+COSS!P178</f>
        <v>0</v>
      </c>
      <c r="L316" s="8">
        <f>COSS!Q37+COSS!Q178</f>
        <v>0</v>
      </c>
      <c r="M316" s="8">
        <f>COSS!S37+COSS!S178</f>
        <v>0</v>
      </c>
      <c r="N316" s="8">
        <f>COSS!T37+COSS!T178</f>
        <v>0</v>
      </c>
      <c r="O316" s="8">
        <f>COSS!U37+COSS!U178</f>
        <v>0</v>
      </c>
      <c r="P316" s="8">
        <f>COSS!V37+COSS!V178</f>
        <v>0</v>
      </c>
      <c r="Q316" s="8">
        <f>COSS!X37+COSS!X178</f>
        <v>0</v>
      </c>
      <c r="R316" s="8">
        <f>COSS!Y37+COSS!Y178</f>
        <v>0</v>
      </c>
      <c r="S316" s="8">
        <f>COSS!AA37+COSS!AA178</f>
        <v>0</v>
      </c>
      <c r="T316" s="8">
        <f>COSS!AB37+COSS!AB178</f>
        <v>0</v>
      </c>
      <c r="U316" s="8">
        <f>COSS!AC37+COSS!AC178</f>
        <v>0</v>
      </c>
    </row>
    <row r="317" spans="1:21">
      <c r="B317" s="2" t="str">
        <f>$B$9</f>
        <v>DISTSEC</v>
      </c>
      <c r="D317" s="8">
        <f>COSS!H38+COSS!H179</f>
        <v>0</v>
      </c>
      <c r="E317" s="8">
        <f>COSS!I38+COSS!I179</f>
        <v>0</v>
      </c>
      <c r="F317" s="8">
        <f>COSS!J38+COSS!J179</f>
        <v>0</v>
      </c>
      <c r="G317" s="8">
        <f>COSS!K38+COSS!K179</f>
        <v>0</v>
      </c>
      <c r="H317" s="8">
        <f>COSS!L38+COSS!L179</f>
        <v>0</v>
      </c>
      <c r="I317" s="8">
        <f>COSS!N38+COSS!N179</f>
        <v>0</v>
      </c>
      <c r="J317" s="8">
        <f>COSS!O38+COSS!O179</f>
        <v>0</v>
      </c>
      <c r="K317" s="8">
        <f>COSS!P38+COSS!P179</f>
        <v>0</v>
      </c>
      <c r="L317" s="8">
        <f>COSS!Q38+COSS!Q179</f>
        <v>0</v>
      </c>
      <c r="M317" s="8">
        <f>COSS!S38+COSS!S179</f>
        <v>0</v>
      </c>
      <c r="N317" s="8">
        <f>COSS!T38+COSS!T179</f>
        <v>0</v>
      </c>
      <c r="O317" s="8">
        <f>COSS!U38+COSS!U179</f>
        <v>0</v>
      </c>
      <c r="P317" s="8">
        <f>COSS!V38+COSS!V179</f>
        <v>0</v>
      </c>
      <c r="Q317" s="8">
        <f>COSS!X38+COSS!X179</f>
        <v>0</v>
      </c>
      <c r="R317" s="8">
        <f>COSS!Y38+COSS!Y179</f>
        <v>0</v>
      </c>
      <c r="S317" s="8">
        <f>COSS!AA38+COSS!AA179</f>
        <v>0</v>
      </c>
      <c r="T317" s="8">
        <f>COSS!AB38+COSS!AB179</f>
        <v>0</v>
      </c>
      <c r="U317" s="8">
        <f>COSS!AC38+COSS!AC179</f>
        <v>0</v>
      </c>
    </row>
    <row r="318" spans="1:21">
      <c r="B318" s="2" t="str">
        <f>$B$10</f>
        <v>ENERGY</v>
      </c>
      <c r="D318" s="8">
        <f>COSS!H39+COSS!H180</f>
        <v>0</v>
      </c>
      <c r="E318" s="8">
        <f>COSS!I39+COSS!I180</f>
        <v>0</v>
      </c>
      <c r="F318" s="8">
        <f>COSS!J39+COSS!J180</f>
        <v>0</v>
      </c>
      <c r="G318" s="8">
        <f>COSS!K39+COSS!K180</f>
        <v>0</v>
      </c>
      <c r="H318" s="8">
        <f>COSS!L39+COSS!L180</f>
        <v>0</v>
      </c>
      <c r="I318" s="8">
        <f>COSS!N39+COSS!N180</f>
        <v>0</v>
      </c>
      <c r="J318" s="8">
        <f>COSS!O39+COSS!O180</f>
        <v>0</v>
      </c>
      <c r="K318" s="8">
        <f>COSS!P39+COSS!P180</f>
        <v>0</v>
      </c>
      <c r="L318" s="8">
        <f>COSS!Q39+COSS!Q180</f>
        <v>0</v>
      </c>
      <c r="M318" s="8">
        <f>COSS!S39+COSS!S180</f>
        <v>0</v>
      </c>
      <c r="N318" s="8">
        <f>COSS!T39+COSS!T180</f>
        <v>0</v>
      </c>
      <c r="O318" s="8">
        <f>COSS!U39+COSS!U180</f>
        <v>0</v>
      </c>
      <c r="P318" s="8">
        <f>COSS!V39+COSS!V180</f>
        <v>0</v>
      </c>
      <c r="Q318" s="8">
        <f>COSS!X39+COSS!X180</f>
        <v>0</v>
      </c>
      <c r="R318" s="8">
        <f>COSS!Y39+COSS!Y180</f>
        <v>0</v>
      </c>
      <c r="S318" s="8">
        <f>COSS!AA39+COSS!AA180</f>
        <v>0</v>
      </c>
      <c r="T318" s="8">
        <f>COSS!AB39+COSS!AB180</f>
        <v>0</v>
      </c>
      <c r="U318" s="8">
        <f>COSS!AC39+COSS!AC180</f>
        <v>0</v>
      </c>
    </row>
    <row r="319" spans="1:21">
      <c r="B319" s="2" t="str">
        <f>$B$11</f>
        <v>CUSTOMER</v>
      </c>
      <c r="D319" s="8">
        <f>COSS!H40+COSS!H181</f>
        <v>0</v>
      </c>
      <c r="E319" s="8">
        <f>COSS!I40+COSS!I181</f>
        <v>0</v>
      </c>
      <c r="F319" s="8">
        <f>COSS!J40+COSS!J181</f>
        <v>0</v>
      </c>
      <c r="G319" s="8">
        <f>COSS!K40+COSS!K181</f>
        <v>0</v>
      </c>
      <c r="H319" s="8">
        <f>COSS!L40+COSS!L181</f>
        <v>0</v>
      </c>
      <c r="I319" s="8">
        <f>COSS!N40+COSS!N181</f>
        <v>0</v>
      </c>
      <c r="J319" s="8">
        <f>COSS!O40+COSS!O181</f>
        <v>0</v>
      </c>
      <c r="K319" s="8">
        <f>COSS!P40+COSS!P181</f>
        <v>0</v>
      </c>
      <c r="L319" s="8">
        <f>COSS!Q40+COSS!Q181</f>
        <v>0</v>
      </c>
      <c r="M319" s="8">
        <f>COSS!S40+COSS!S181</f>
        <v>0</v>
      </c>
      <c r="N319" s="8">
        <f>COSS!T40+COSS!T181</f>
        <v>0</v>
      </c>
      <c r="O319" s="8">
        <f>COSS!U40+COSS!U181</f>
        <v>0</v>
      </c>
      <c r="P319" s="8">
        <f>COSS!V40+COSS!V181</f>
        <v>0</v>
      </c>
      <c r="Q319" s="8">
        <f>COSS!X40+COSS!X181</f>
        <v>0</v>
      </c>
      <c r="R319" s="8">
        <f>COSS!Y40+COSS!Y181</f>
        <v>0</v>
      </c>
      <c r="S319" s="8">
        <f>COSS!AA40+COSS!AA181</f>
        <v>0</v>
      </c>
      <c r="T319" s="8">
        <f>COSS!AB40+COSS!AB181</f>
        <v>0</v>
      </c>
      <c r="U319" s="8">
        <f>COSS!AC40+COSS!AC181</f>
        <v>0</v>
      </c>
    </row>
    <row r="320" spans="1:21">
      <c r="B320" s="2" t="str">
        <f>$B$12</f>
        <v>TOTAL</v>
      </c>
      <c r="D320" s="8">
        <f>COSS!H41+COSS!H182</f>
        <v>949219569</v>
      </c>
      <c r="E320" s="8">
        <f>COSS!I41+COSS!I182</f>
        <v>461436154.30339754</v>
      </c>
      <c r="F320" s="8">
        <f>COSS!J41+COSS!J182</f>
        <v>117098086.39227062</v>
      </c>
      <c r="G320" s="8">
        <f>COSS!K41+COSS!K182</f>
        <v>1367846.5543677155</v>
      </c>
      <c r="H320" s="8">
        <f>COSS!L41+COSS!L182</f>
        <v>36693.222038184496</v>
      </c>
      <c r="I320" s="8">
        <f>COSS!N41+COSS!N182</f>
        <v>49545356.633768715</v>
      </c>
      <c r="J320" s="8">
        <f>COSS!O41+COSS!O182</f>
        <v>14091748.903225239</v>
      </c>
      <c r="K320" s="8">
        <f>COSS!P41+COSS!P182</f>
        <v>1205954.0244376503</v>
      </c>
      <c r="L320" s="8">
        <f>COSS!Q41+COSS!Q182</f>
        <v>170289.50136837907</v>
      </c>
      <c r="M320" s="8">
        <f>COSS!S41+COSS!S182</f>
        <v>2920301.5138887065</v>
      </c>
      <c r="N320" s="8">
        <f>COSS!T41+COSS!T182</f>
        <v>32341650.885977387</v>
      </c>
      <c r="O320" s="8">
        <f>COSS!U41+COSS!U182</f>
        <v>229055423.77930251</v>
      </c>
      <c r="P320" s="8">
        <f>COSS!V41+COSS!V182</f>
        <v>24561048.54887202</v>
      </c>
      <c r="Q320" s="8">
        <f>COSS!X41+COSS!X182</f>
        <v>13447505.32987369</v>
      </c>
      <c r="R320" s="8">
        <f>COSS!Y41+COSS!Y182</f>
        <v>323826.53293768072</v>
      </c>
      <c r="S320" s="8">
        <f>COSS!AA41+COSS!AA182</f>
        <v>230671.27744370009</v>
      </c>
      <c r="T320" s="8">
        <f>COSS!AB41+COSS!AB182</f>
        <v>1110982.2652108481</v>
      </c>
      <c r="U320" s="8">
        <f>COSS!AC41+COSS!AC182</f>
        <v>276029.33161933214</v>
      </c>
    </row>
    <row r="321" spans="1:21">
      <c r="A321" s="2" t="s">
        <v>64</v>
      </c>
      <c r="B321" s="2" t="str">
        <f>$B$5</f>
        <v>PRODUCTION</v>
      </c>
      <c r="C321" s="6"/>
      <c r="D321" s="7">
        <f t="shared" ref="D321:D328" si="140">SUM(E321:U321)</f>
        <v>1.3478237720571055E-2</v>
      </c>
      <c r="E321" s="7">
        <f t="shared" ref="E321:U321" si="141">E313/$D320</f>
        <v>6.6089584014624942E-3</v>
      </c>
      <c r="F321" s="7">
        <f t="shared" si="141"/>
        <v>1.6718094939401362E-3</v>
      </c>
      <c r="G321" s="7">
        <f t="shared" si="141"/>
        <v>1.9545995854544756E-5</v>
      </c>
      <c r="H321" s="7">
        <f>H313/$D320</f>
        <v>4.8152551993567356E-7</v>
      </c>
      <c r="I321" s="7">
        <f t="shared" si="141"/>
        <v>6.995060670571487E-4</v>
      </c>
      <c r="J321" s="7">
        <f t="shared" si="141"/>
        <v>1.9921589394025478E-4</v>
      </c>
      <c r="K321" s="7">
        <f t="shared" si="141"/>
        <v>1.5765046820522888E-5</v>
      </c>
      <c r="L321" s="7">
        <f>IFERROR(L313/$D320,0)</f>
        <v>3.3277234122390193E-6</v>
      </c>
      <c r="M321" s="7">
        <f>M313/$D320</f>
        <v>4.2019541747200918E-5</v>
      </c>
      <c r="N321" s="7">
        <f t="shared" si="141"/>
        <v>4.5808672101645397E-4</v>
      </c>
      <c r="O321" s="7">
        <f t="shared" si="141"/>
        <v>3.059395432526688E-3</v>
      </c>
      <c r="P321" s="7">
        <f>P313/$D320</f>
        <v>4.799613342481572E-4</v>
      </c>
      <c r="Q321" s="7">
        <f t="shared" si="141"/>
        <v>1.8986497025618752E-4</v>
      </c>
      <c r="R321" s="7">
        <f t="shared" si="141"/>
        <v>4.5834097937509026E-6</v>
      </c>
      <c r="S321" s="7">
        <f t="shared" si="141"/>
        <v>3.3102577029766391E-6</v>
      </c>
      <c r="T321" s="7">
        <f>T313/$D320</f>
        <v>1.7948877784186691E-5</v>
      </c>
      <c r="U321" s="7">
        <f t="shared" si="141"/>
        <v>4.4570274881770591E-6</v>
      </c>
    </row>
    <row r="322" spans="1:21">
      <c r="A322" s="2" t="str">
        <f t="shared" ref="A322:A328" si="142">A321</f>
        <v>RB_GUP_EPIS_T</v>
      </c>
      <c r="B322" s="2" t="str">
        <f>$B$6</f>
        <v>BULKTRAN</v>
      </c>
      <c r="C322" s="6"/>
      <c r="D322" s="7">
        <f t="shared" si="140"/>
        <v>0.71314131555203963</v>
      </c>
      <c r="E322" s="7">
        <f t="shared" ref="E322:U322" si="143">E314/$D320</f>
        <v>0.34968379298239438</v>
      </c>
      <c r="F322" s="7">
        <f t="shared" si="143"/>
        <v>8.8456402578596507E-2</v>
      </c>
      <c r="G322" s="7">
        <f t="shared" si="143"/>
        <v>1.0341898908794568E-3</v>
      </c>
      <c r="H322" s="7">
        <f>H314/$D320</f>
        <v>2.5477792414560323E-5</v>
      </c>
      <c r="I322" s="7">
        <f t="shared" si="143"/>
        <v>3.7011268627233612E-2</v>
      </c>
      <c r="J322" s="7">
        <f t="shared" si="143"/>
        <v>1.0540627612361894E-2</v>
      </c>
      <c r="K322" s="7">
        <f t="shared" si="143"/>
        <v>8.3413770126402351E-4</v>
      </c>
      <c r="L322" s="7">
        <f>IFERROR(L314/$D320,0)</f>
        <v>1.7607176110089482E-4</v>
      </c>
      <c r="M322" s="7">
        <f>M314/$D320</f>
        <v>2.2232781393043345E-3</v>
      </c>
      <c r="N322" s="7">
        <f t="shared" si="143"/>
        <v>2.4237632072923038E-2</v>
      </c>
      <c r="O322" s="7">
        <f t="shared" si="143"/>
        <v>0.16187437325104131</v>
      </c>
      <c r="P322" s="7">
        <f>P314/$D320</f>
        <v>2.539503044952534E-2</v>
      </c>
      <c r="Q322" s="7">
        <f t="shared" si="143"/>
        <v>1.0045864858066154E-2</v>
      </c>
      <c r="R322" s="7">
        <f t="shared" si="143"/>
        <v>2.425108502902362E-4</v>
      </c>
      <c r="S322" s="7">
        <f t="shared" si="143"/>
        <v>1.7514764037097086E-4</v>
      </c>
      <c r="T322" s="7">
        <f>T314/$D320</f>
        <v>9.4968545451321442E-4</v>
      </c>
      <c r="U322" s="7">
        <f t="shared" si="143"/>
        <v>2.358238897596415E-4</v>
      </c>
    </row>
    <row r="323" spans="1:21">
      <c r="A323" s="2" t="str">
        <f t="shared" si="142"/>
        <v>RB_GUP_EPIS_T</v>
      </c>
      <c r="B323" s="2" t="str">
        <f>$B$7</f>
        <v>SUBTRAN</v>
      </c>
      <c r="C323" s="6"/>
      <c r="D323" s="7">
        <f t="shared" si="140"/>
        <v>0.27338044672738937</v>
      </c>
      <c r="E323" s="7">
        <f t="shared" ref="E323:U323" si="144">E315/$D320</f>
        <v>0.12982886828472961</v>
      </c>
      <c r="F323" s="7">
        <f t="shared" si="144"/>
        <v>3.3234274560174797E-2</v>
      </c>
      <c r="G323" s="7">
        <f t="shared" si="144"/>
        <v>3.8728640045792564E-4</v>
      </c>
      <c r="H323" s="7">
        <f>H315/$D320</f>
        <v>1.2696882629131961E-5</v>
      </c>
      <c r="I323" s="7">
        <f t="shared" si="144"/>
        <v>1.4485111538822414E-2</v>
      </c>
      <c r="J323" s="7">
        <f t="shared" si="144"/>
        <v>4.1057721588603976E-3</v>
      </c>
      <c r="K323" s="7">
        <f t="shared" si="144"/>
        <v>4.2056623909417256E-4</v>
      </c>
      <c r="L323" s="7">
        <f t="shared" ref="L323:L327" si="145">IFERROR(L315/$D321,0)</f>
        <v>0</v>
      </c>
      <c r="M323" s="7">
        <f>M315/$D320</f>
        <v>8.1123130050458154E-4</v>
      </c>
      <c r="N323" s="7">
        <f t="shared" si="144"/>
        <v>9.3761144701484164E-3</v>
      </c>
      <c r="O323" s="7">
        <f t="shared" si="144"/>
        <v>7.637544075530997E-2</v>
      </c>
      <c r="P323" s="7">
        <f>P315/$D320</f>
        <v>0</v>
      </c>
      <c r="Q323" s="7">
        <f t="shared" si="144"/>
        <v>3.9311771435183223E-3</v>
      </c>
      <c r="R323" s="7">
        <f t="shared" si="144"/>
        <v>9.4056031706595108E-5</v>
      </c>
      <c r="S323" s="7">
        <f t="shared" si="144"/>
        <v>6.4553608406804486E-5</v>
      </c>
      <c r="T323" s="7">
        <f>T315/$D320</f>
        <v>2.0278218827777487E-4</v>
      </c>
      <c r="U323" s="7">
        <f t="shared" si="144"/>
        <v>5.0515164748392513E-5</v>
      </c>
    </row>
    <row r="324" spans="1:21">
      <c r="A324" s="2" t="str">
        <f t="shared" si="142"/>
        <v>RB_GUP_EPIS_T</v>
      </c>
      <c r="B324" s="2" t="str">
        <f>$B$8</f>
        <v>DISTPRI</v>
      </c>
      <c r="C324" s="6"/>
      <c r="D324" s="7">
        <f t="shared" si="140"/>
        <v>0</v>
      </c>
      <c r="E324" s="7">
        <f t="shared" ref="E324:U324" si="146">E316/$D320</f>
        <v>0</v>
      </c>
      <c r="F324" s="7">
        <f t="shared" si="146"/>
        <v>0</v>
      </c>
      <c r="G324" s="7">
        <f t="shared" si="146"/>
        <v>0</v>
      </c>
      <c r="H324" s="7">
        <f>H316/$D320</f>
        <v>0</v>
      </c>
      <c r="I324" s="7">
        <f t="shared" si="146"/>
        <v>0</v>
      </c>
      <c r="J324" s="7">
        <f t="shared" si="146"/>
        <v>0</v>
      </c>
      <c r="K324" s="7">
        <f t="shared" si="146"/>
        <v>0</v>
      </c>
      <c r="L324" s="7">
        <f t="shared" si="145"/>
        <v>0</v>
      </c>
      <c r="M324" s="7">
        <f>M316/$D320</f>
        <v>0</v>
      </c>
      <c r="N324" s="7">
        <f t="shared" si="146"/>
        <v>0</v>
      </c>
      <c r="O324" s="7">
        <f t="shared" si="146"/>
        <v>0</v>
      </c>
      <c r="P324" s="7">
        <f>P316/$D320</f>
        <v>0</v>
      </c>
      <c r="Q324" s="7">
        <f t="shared" si="146"/>
        <v>0</v>
      </c>
      <c r="R324" s="7">
        <f t="shared" si="146"/>
        <v>0</v>
      </c>
      <c r="S324" s="7">
        <f t="shared" si="146"/>
        <v>0</v>
      </c>
      <c r="T324" s="7">
        <f>T316/$D320</f>
        <v>0</v>
      </c>
      <c r="U324" s="7">
        <f t="shared" si="146"/>
        <v>0</v>
      </c>
    </row>
    <row r="325" spans="1:21">
      <c r="A325" s="2" t="str">
        <f t="shared" si="142"/>
        <v>RB_GUP_EPIS_T</v>
      </c>
      <c r="B325" s="2" t="str">
        <f>$B$9</f>
        <v>DISTSEC</v>
      </c>
      <c r="C325" s="6"/>
      <c r="D325" s="7">
        <f t="shared" si="140"/>
        <v>0</v>
      </c>
      <c r="E325" s="7">
        <f t="shared" ref="E325:U325" si="147">E317/$D320</f>
        <v>0</v>
      </c>
      <c r="F325" s="7">
        <f t="shared" si="147"/>
        <v>0</v>
      </c>
      <c r="G325" s="7">
        <f t="shared" si="147"/>
        <v>0</v>
      </c>
      <c r="H325" s="7">
        <f>H317/$D320</f>
        <v>0</v>
      </c>
      <c r="I325" s="7">
        <f t="shared" si="147"/>
        <v>0</v>
      </c>
      <c r="J325" s="7">
        <f t="shared" si="147"/>
        <v>0</v>
      </c>
      <c r="K325" s="7">
        <f t="shared" si="147"/>
        <v>0</v>
      </c>
      <c r="L325" s="7">
        <f t="shared" si="145"/>
        <v>0</v>
      </c>
      <c r="M325" s="7">
        <f>M317/$D320</f>
        <v>0</v>
      </c>
      <c r="N325" s="7">
        <f t="shared" si="147"/>
        <v>0</v>
      </c>
      <c r="O325" s="7">
        <f t="shared" si="147"/>
        <v>0</v>
      </c>
      <c r="P325" s="7">
        <f>P317/$D320</f>
        <v>0</v>
      </c>
      <c r="Q325" s="7">
        <f t="shared" si="147"/>
        <v>0</v>
      </c>
      <c r="R325" s="7">
        <f t="shared" si="147"/>
        <v>0</v>
      </c>
      <c r="S325" s="7">
        <f t="shared" si="147"/>
        <v>0</v>
      </c>
      <c r="T325" s="7">
        <f>T317/$D320</f>
        <v>0</v>
      </c>
      <c r="U325" s="7">
        <f t="shared" si="147"/>
        <v>0</v>
      </c>
    </row>
    <row r="326" spans="1:21">
      <c r="A326" s="2" t="str">
        <f t="shared" si="142"/>
        <v>RB_GUP_EPIS_T</v>
      </c>
      <c r="B326" s="2" t="str">
        <f>$B$10</f>
        <v>ENERGY</v>
      </c>
      <c r="C326" s="6"/>
      <c r="D326" s="7">
        <f t="shared" si="140"/>
        <v>0</v>
      </c>
      <c r="E326" s="7">
        <f t="shared" ref="E326:U326" si="148">E318/$D320</f>
        <v>0</v>
      </c>
      <c r="F326" s="7">
        <f t="shared" si="148"/>
        <v>0</v>
      </c>
      <c r="G326" s="7">
        <f t="shared" si="148"/>
        <v>0</v>
      </c>
      <c r="H326" s="7">
        <f>H318/$D320</f>
        <v>0</v>
      </c>
      <c r="I326" s="7">
        <f t="shared" si="148"/>
        <v>0</v>
      </c>
      <c r="J326" s="7">
        <f t="shared" si="148"/>
        <v>0</v>
      </c>
      <c r="K326" s="7">
        <f t="shared" si="148"/>
        <v>0</v>
      </c>
      <c r="L326" s="7">
        <f t="shared" si="145"/>
        <v>0</v>
      </c>
      <c r="M326" s="7">
        <f>M318/$D320</f>
        <v>0</v>
      </c>
      <c r="N326" s="7">
        <f t="shared" si="148"/>
        <v>0</v>
      </c>
      <c r="O326" s="7">
        <f t="shared" si="148"/>
        <v>0</v>
      </c>
      <c r="P326" s="7">
        <f>P318/$D320</f>
        <v>0</v>
      </c>
      <c r="Q326" s="7">
        <f t="shared" si="148"/>
        <v>0</v>
      </c>
      <c r="R326" s="7">
        <f t="shared" si="148"/>
        <v>0</v>
      </c>
      <c r="S326" s="7">
        <f t="shared" si="148"/>
        <v>0</v>
      </c>
      <c r="T326" s="7">
        <f>T318/$D320</f>
        <v>0</v>
      </c>
      <c r="U326" s="7">
        <f t="shared" si="148"/>
        <v>0</v>
      </c>
    </row>
    <row r="327" spans="1:21">
      <c r="A327" s="2" t="str">
        <f t="shared" si="142"/>
        <v>RB_GUP_EPIS_T</v>
      </c>
      <c r="B327" s="2" t="str">
        <f>$B$11</f>
        <v>CUSTOMER</v>
      </c>
      <c r="C327" s="6"/>
      <c r="D327" s="7">
        <f t="shared" si="140"/>
        <v>0</v>
      </c>
      <c r="E327" s="7">
        <f t="shared" ref="E327:U327" si="149">E319/$D320</f>
        <v>0</v>
      </c>
      <c r="F327" s="7">
        <f t="shared" si="149"/>
        <v>0</v>
      </c>
      <c r="G327" s="7">
        <f t="shared" si="149"/>
        <v>0</v>
      </c>
      <c r="H327" s="7">
        <f>H319/$D320</f>
        <v>0</v>
      </c>
      <c r="I327" s="7">
        <f t="shared" si="149"/>
        <v>0</v>
      </c>
      <c r="J327" s="7">
        <f t="shared" si="149"/>
        <v>0</v>
      </c>
      <c r="K327" s="7">
        <f t="shared" si="149"/>
        <v>0</v>
      </c>
      <c r="L327" s="7">
        <f t="shared" si="145"/>
        <v>0</v>
      </c>
      <c r="M327" s="7">
        <f>M319/$D320</f>
        <v>0</v>
      </c>
      <c r="N327" s="7">
        <f t="shared" si="149"/>
        <v>0</v>
      </c>
      <c r="O327" s="7">
        <f t="shared" si="149"/>
        <v>0</v>
      </c>
      <c r="P327" s="7">
        <f>P319/$D320</f>
        <v>0</v>
      </c>
      <c r="Q327" s="7">
        <f t="shared" si="149"/>
        <v>0</v>
      </c>
      <c r="R327" s="7">
        <f t="shared" si="149"/>
        <v>0</v>
      </c>
      <c r="S327" s="7">
        <f t="shared" si="149"/>
        <v>0</v>
      </c>
      <c r="T327" s="7">
        <f>T319/$D320</f>
        <v>0</v>
      </c>
      <c r="U327" s="7">
        <f t="shared" si="149"/>
        <v>0</v>
      </c>
    </row>
    <row r="328" spans="1:21">
      <c r="A328" s="2" t="str">
        <f t="shared" si="142"/>
        <v>RB_GUP_EPIS_T</v>
      </c>
      <c r="B328" s="2" t="str">
        <f>$B$12</f>
        <v>TOTAL</v>
      </c>
      <c r="C328" s="6"/>
      <c r="D328" s="7">
        <f t="shared" si="140"/>
        <v>1</v>
      </c>
      <c r="E328" s="7">
        <f t="shared" ref="E328:U328" si="150">SUM(E321:E327)</f>
        <v>0.48612161966858647</v>
      </c>
      <c r="F328" s="7">
        <f t="shared" si="150"/>
        <v>0.12336248663271143</v>
      </c>
      <c r="G328" s="7">
        <f t="shared" si="150"/>
        <v>1.4410222871919273E-3</v>
      </c>
      <c r="H328" s="7">
        <f t="shared" si="150"/>
        <v>3.8656200563627959E-5</v>
      </c>
      <c r="I328" s="7">
        <f t="shared" si="150"/>
        <v>5.2195886233113171E-2</v>
      </c>
      <c r="J328" s="7">
        <f t="shared" si="150"/>
        <v>1.4845615665162546E-2</v>
      </c>
      <c r="K328" s="7">
        <f t="shared" si="150"/>
        <v>1.2704689871787188E-3</v>
      </c>
      <c r="L328" s="7">
        <f>SUM(L321:L327)</f>
        <v>1.7939948451313383E-4</v>
      </c>
      <c r="M328" s="7">
        <f>SUM(M321:M327)</f>
        <v>3.076528981556117E-3</v>
      </c>
      <c r="N328" s="7">
        <f t="shared" si="150"/>
        <v>3.4071833264087907E-2</v>
      </c>
      <c r="O328" s="7">
        <f t="shared" si="150"/>
        <v>0.24130920943887799</v>
      </c>
      <c r="P328" s="7">
        <f t="shared" si="150"/>
        <v>2.5874991783773497E-2</v>
      </c>
      <c r="Q328" s="7">
        <f t="shared" si="150"/>
        <v>1.4166906971840663E-2</v>
      </c>
      <c r="R328" s="7">
        <f t="shared" si="150"/>
        <v>3.4115029179058223E-4</v>
      </c>
      <c r="S328" s="7">
        <f t="shared" si="150"/>
        <v>2.4301150648075199E-4</v>
      </c>
      <c r="T328" s="7">
        <f t="shared" si="150"/>
        <v>1.1704165205751759E-3</v>
      </c>
      <c r="U328" s="7">
        <f t="shared" si="150"/>
        <v>2.9079608199621105E-4</v>
      </c>
    </row>
    <row r="330" spans="1:21">
      <c r="A330" s="15" t="s">
        <v>130</v>
      </c>
      <c r="B330" s="2" t="str">
        <f>$B$5</f>
        <v>PRODUCTION</v>
      </c>
      <c r="D330" s="8">
        <f>COSS!H148</f>
        <v>0</v>
      </c>
      <c r="E330" s="8">
        <f>COSS!I148</f>
        <v>0</v>
      </c>
      <c r="F330" s="8">
        <f>COSS!J148</f>
        <v>0</v>
      </c>
      <c r="G330" s="8">
        <f>COSS!K148</f>
        <v>0</v>
      </c>
      <c r="H330" s="8">
        <f>COSS!L148</f>
        <v>0</v>
      </c>
      <c r="I330" s="8">
        <f>COSS!N148</f>
        <v>0</v>
      </c>
      <c r="J330" s="8">
        <f>COSS!O148</f>
        <v>0</v>
      </c>
      <c r="K330" s="8">
        <f>COSS!P148</f>
        <v>0</v>
      </c>
      <c r="L330" s="8">
        <f>COSS!Q148</f>
        <v>0</v>
      </c>
      <c r="M330" s="8">
        <f>COSS!S148</f>
        <v>0</v>
      </c>
      <c r="N330" s="8">
        <f>COSS!T148</f>
        <v>0</v>
      </c>
      <c r="O330" s="8">
        <f>COSS!U148</f>
        <v>0</v>
      </c>
      <c r="P330" s="8">
        <f>COSS!V148</f>
        <v>0</v>
      </c>
      <c r="Q330" s="8">
        <f>COSS!X148</f>
        <v>0</v>
      </c>
      <c r="R330" s="8">
        <f>COSS!Y148</f>
        <v>0</v>
      </c>
      <c r="S330" s="8">
        <f>COSS!AA148</f>
        <v>0</v>
      </c>
      <c r="T330" s="8">
        <f>COSS!AB148</f>
        <v>0</v>
      </c>
      <c r="U330" s="8">
        <f>COSS!AC148</f>
        <v>0</v>
      </c>
    </row>
    <row r="331" spans="1:21">
      <c r="B331" s="2" t="str">
        <f>$B$6</f>
        <v>BULKTRAN</v>
      </c>
      <c r="D331" s="8">
        <f>COSS!H149</f>
        <v>0</v>
      </c>
      <c r="E331" s="8">
        <f>COSS!I149</f>
        <v>0</v>
      </c>
      <c r="F331" s="8">
        <f>COSS!J149</f>
        <v>0</v>
      </c>
      <c r="G331" s="8">
        <f>COSS!K149</f>
        <v>0</v>
      </c>
      <c r="H331" s="8">
        <f>COSS!L149</f>
        <v>0</v>
      </c>
      <c r="I331" s="8">
        <f>COSS!N149</f>
        <v>0</v>
      </c>
      <c r="J331" s="8">
        <f>COSS!O149</f>
        <v>0</v>
      </c>
      <c r="K331" s="8">
        <f>COSS!P149</f>
        <v>0</v>
      </c>
      <c r="L331" s="8">
        <f>COSS!Q149</f>
        <v>0</v>
      </c>
      <c r="M331" s="8">
        <f>COSS!S149</f>
        <v>0</v>
      </c>
      <c r="N331" s="8">
        <f>COSS!T149</f>
        <v>0</v>
      </c>
      <c r="O331" s="8">
        <f>COSS!U149</f>
        <v>0</v>
      </c>
      <c r="P331" s="8">
        <f>COSS!V149</f>
        <v>0</v>
      </c>
      <c r="Q331" s="8">
        <f>COSS!X149</f>
        <v>0</v>
      </c>
      <c r="R331" s="8">
        <f>COSS!Y149</f>
        <v>0</v>
      </c>
      <c r="S331" s="8">
        <f>COSS!AA149</f>
        <v>0</v>
      </c>
      <c r="T331" s="8">
        <f>COSS!AB149</f>
        <v>0</v>
      </c>
      <c r="U331" s="8">
        <f>COSS!AC149</f>
        <v>0</v>
      </c>
    </row>
    <row r="332" spans="1:21">
      <c r="B332" s="2" t="str">
        <f>$B$7</f>
        <v>SUBTRAN</v>
      </c>
      <c r="D332" s="8">
        <f>COSS!H150</f>
        <v>0</v>
      </c>
      <c r="E332" s="8">
        <f>COSS!I150</f>
        <v>0</v>
      </c>
      <c r="F332" s="8">
        <f>COSS!J150</f>
        <v>0</v>
      </c>
      <c r="G332" s="8">
        <f>COSS!K150</f>
        <v>0</v>
      </c>
      <c r="H332" s="8">
        <f>COSS!L150</f>
        <v>0</v>
      </c>
      <c r="I332" s="8">
        <f>COSS!N150</f>
        <v>0</v>
      </c>
      <c r="J332" s="8">
        <f>COSS!O150</f>
        <v>0</v>
      </c>
      <c r="K332" s="8">
        <f>COSS!P150</f>
        <v>0</v>
      </c>
      <c r="L332" s="8">
        <f>COSS!Q150</f>
        <v>0</v>
      </c>
      <c r="M332" s="8">
        <f>COSS!S150</f>
        <v>0</v>
      </c>
      <c r="N332" s="8">
        <f>COSS!T150</f>
        <v>0</v>
      </c>
      <c r="O332" s="8">
        <f>COSS!U150</f>
        <v>0</v>
      </c>
      <c r="P332" s="8">
        <f>COSS!V150</f>
        <v>0</v>
      </c>
      <c r="Q332" s="8">
        <f>COSS!X150</f>
        <v>0</v>
      </c>
      <c r="R332" s="8">
        <f>COSS!Y150</f>
        <v>0</v>
      </c>
      <c r="S332" s="8">
        <f>COSS!AA150</f>
        <v>0</v>
      </c>
      <c r="T332" s="8">
        <f>COSS!AB150</f>
        <v>0</v>
      </c>
      <c r="U332" s="8">
        <f>COSS!AC150</f>
        <v>0</v>
      </c>
    </row>
    <row r="333" spans="1:21">
      <c r="B333" s="2" t="str">
        <f>$B$8</f>
        <v>DISTPRI</v>
      </c>
      <c r="D333" s="8">
        <f>COSS!H151</f>
        <v>523105288.67991942</v>
      </c>
      <c r="E333" s="8">
        <f>COSS!I151</f>
        <v>347602760.30165714</v>
      </c>
      <c r="F333" s="8">
        <f>COSS!J151</f>
        <v>87513036.330345139</v>
      </c>
      <c r="G333" s="8">
        <f>COSS!K151</f>
        <v>1021245.7714580046</v>
      </c>
      <c r="H333" s="8">
        <f>COSS!L151</f>
        <v>0</v>
      </c>
      <c r="I333" s="8">
        <f>COSS!N151</f>
        <v>37738045.38212163</v>
      </c>
      <c r="J333" s="8">
        <f>COSS!O151</f>
        <v>10713015.746054765</v>
      </c>
      <c r="K333" s="8">
        <f>COSS!P151</f>
        <v>0</v>
      </c>
      <c r="L333" s="8">
        <f>COSS!Q151</f>
        <v>0</v>
      </c>
      <c r="M333" s="8">
        <f>COSS!S151</f>
        <v>2152339.3900862187</v>
      </c>
      <c r="N333" s="8">
        <f>COSS!T151</f>
        <v>24894815.717594631</v>
      </c>
      <c r="O333" s="8">
        <f>COSS!U151</f>
        <v>0</v>
      </c>
      <c r="P333" s="8">
        <f>COSS!V151</f>
        <v>0</v>
      </c>
      <c r="Q333" s="8">
        <f>COSS!X151</f>
        <v>10241469.67918971</v>
      </c>
      <c r="R333" s="8">
        <f>COSS!Y151</f>
        <v>245377.14719249602</v>
      </c>
      <c r="S333" s="8">
        <f>COSS!AA151</f>
        <v>176202.03668582806</v>
      </c>
      <c r="T333" s="8">
        <f>COSS!AB151</f>
        <v>645901.12274891429</v>
      </c>
      <c r="U333" s="8">
        <f>COSS!AC151</f>
        <v>161080.05478492624</v>
      </c>
    </row>
    <row r="334" spans="1:21">
      <c r="B334" s="2" t="str">
        <f>$B$9</f>
        <v>DISTSEC</v>
      </c>
      <c r="D334" s="8">
        <f>COSS!H152</f>
        <v>232697200.68327218</v>
      </c>
      <c r="E334" s="8">
        <f>COSS!I152</f>
        <v>173732140.05909336</v>
      </c>
      <c r="F334" s="8">
        <f>COSS!J152</f>
        <v>39000563.268992029</v>
      </c>
      <c r="G334" s="8">
        <f>COSS!K152</f>
        <v>0</v>
      </c>
      <c r="H334" s="8">
        <f>COSS!L152</f>
        <v>0</v>
      </c>
      <c r="I334" s="8">
        <f>COSS!N152</f>
        <v>13748109.700282684</v>
      </c>
      <c r="J334" s="8">
        <f>COSS!O152</f>
        <v>0</v>
      </c>
      <c r="K334" s="8">
        <f>COSS!P152</f>
        <v>0</v>
      </c>
      <c r="L334" s="8">
        <f>COSS!Q152</f>
        <v>0</v>
      </c>
      <c r="M334" s="8">
        <f>COSS!S152</f>
        <v>608498.98522980651</v>
      </c>
      <c r="N334" s="8">
        <f>COSS!T152</f>
        <v>0</v>
      </c>
      <c r="O334" s="8">
        <f>COSS!U152</f>
        <v>0</v>
      </c>
      <c r="P334" s="8">
        <f>COSS!V152</f>
        <v>0</v>
      </c>
      <c r="Q334" s="8">
        <f>COSS!X152</f>
        <v>3826304.0118880672</v>
      </c>
      <c r="R334" s="8">
        <f>COSS!Y152</f>
        <v>0</v>
      </c>
      <c r="S334" s="8">
        <f>COSS!AA152</f>
        <v>62392.763043903265</v>
      </c>
      <c r="T334" s="8">
        <f>COSS!AB152</f>
        <v>1377727.1535183638</v>
      </c>
      <c r="U334" s="8">
        <f>COSS!AC152</f>
        <v>341464.74122397054</v>
      </c>
    </row>
    <row r="335" spans="1:21">
      <c r="B335" s="2" t="str">
        <f>$B$10</f>
        <v>ENERGY</v>
      </c>
      <c r="D335" s="8">
        <f>COSS!H153</f>
        <v>0</v>
      </c>
      <c r="E335" s="8">
        <f>COSS!I153</f>
        <v>0</v>
      </c>
      <c r="F335" s="8">
        <f>COSS!J153</f>
        <v>0</v>
      </c>
      <c r="G335" s="8">
        <f>COSS!K153</f>
        <v>0</v>
      </c>
      <c r="H335" s="8">
        <f>COSS!L153</f>
        <v>0</v>
      </c>
      <c r="I335" s="8">
        <f>COSS!N153</f>
        <v>0</v>
      </c>
      <c r="J335" s="8">
        <f>COSS!O153</f>
        <v>0</v>
      </c>
      <c r="K335" s="8">
        <f>COSS!P153</f>
        <v>0</v>
      </c>
      <c r="L335" s="8">
        <f>COSS!Q153</f>
        <v>0</v>
      </c>
      <c r="M335" s="8">
        <f>COSS!S153</f>
        <v>0</v>
      </c>
      <c r="N335" s="8">
        <f>COSS!T153</f>
        <v>0</v>
      </c>
      <c r="O335" s="8">
        <f>COSS!U153</f>
        <v>0</v>
      </c>
      <c r="P335" s="8">
        <f>COSS!V153</f>
        <v>0</v>
      </c>
      <c r="Q335" s="8">
        <f>COSS!X153</f>
        <v>0</v>
      </c>
      <c r="R335" s="8">
        <f>COSS!Y153</f>
        <v>0</v>
      </c>
      <c r="S335" s="8">
        <f>COSS!AA153</f>
        <v>0</v>
      </c>
      <c r="T335" s="8">
        <f>COSS!AB153</f>
        <v>0</v>
      </c>
      <c r="U335" s="8">
        <f>COSS!AC153</f>
        <v>0</v>
      </c>
    </row>
    <row r="336" spans="1:21">
      <c r="B336" s="2" t="str">
        <f>$B$11</f>
        <v>CUSTOMER</v>
      </c>
      <c r="D336" s="8">
        <f>COSS!H154</f>
        <v>466140316.30680847</v>
      </c>
      <c r="E336" s="8">
        <f>COSS!I154</f>
        <v>334717593.3499518</v>
      </c>
      <c r="F336" s="8">
        <f>COSS!J154</f>
        <v>82046637.937987387</v>
      </c>
      <c r="G336" s="8">
        <f>COSS!K154</f>
        <v>667306.62499582453</v>
      </c>
      <c r="H336" s="8">
        <f>COSS!L154</f>
        <v>95200.860598855172</v>
      </c>
      <c r="I336" s="8">
        <f>COSS!N154</f>
        <v>1371837.7118324644</v>
      </c>
      <c r="J336" s="8">
        <f>COSS!O154</f>
        <v>559077.45663265919</v>
      </c>
      <c r="K336" s="8">
        <f>COSS!P154</f>
        <v>273160.79857966735</v>
      </c>
      <c r="L336" s="8">
        <f>COSS!Q154</f>
        <v>117066.45587897897</v>
      </c>
      <c r="M336" s="8">
        <f>COSS!S154</f>
        <v>19751.568940704612</v>
      </c>
      <c r="N336" s="8">
        <f>COSS!T154</f>
        <v>348189.3104735394</v>
      </c>
      <c r="O336" s="8">
        <f>COSS!U154</f>
        <v>708314.24547817442</v>
      </c>
      <c r="P336" s="8">
        <f>COSS!V154</f>
        <v>175600.75910510277</v>
      </c>
      <c r="Q336" s="8">
        <f>COSS!X154</f>
        <v>464472.31684973772</v>
      </c>
      <c r="R336" s="8">
        <f>COSS!Y154</f>
        <v>7103.0702535321088</v>
      </c>
      <c r="S336" s="8">
        <f>COSS!AA154</f>
        <v>27586.386411698579</v>
      </c>
      <c r="T336" s="8">
        <f>COSS!AB154</f>
        <v>38689007.17433618</v>
      </c>
      <c r="U336" s="8">
        <f>COSS!AC154</f>
        <v>5852410.278502156</v>
      </c>
    </row>
    <row r="337" spans="1:21">
      <c r="B337" s="2" t="str">
        <f>$B$12</f>
        <v>TOTAL</v>
      </c>
      <c r="D337" s="8">
        <f>COSS!H155</f>
        <v>1221942805.6699996</v>
      </c>
      <c r="E337" s="8">
        <f>COSS!I155</f>
        <v>856052493.71070218</v>
      </c>
      <c r="F337" s="8">
        <f>COSS!J155</f>
        <v>208560237.53732452</v>
      </c>
      <c r="G337" s="8">
        <f>COSS!K155</f>
        <v>1688552.3964538292</v>
      </c>
      <c r="H337" s="8">
        <f>COSS!L155</f>
        <v>95200.860598855172</v>
      </c>
      <c r="I337" s="8">
        <f>COSS!N155</f>
        <v>52857992.794236772</v>
      </c>
      <c r="J337" s="8">
        <f>COSS!O155</f>
        <v>11272093.202687426</v>
      </c>
      <c r="K337" s="8">
        <f>COSS!P155</f>
        <v>273160.79857966735</v>
      </c>
      <c r="L337" s="8">
        <f>COSS!Q155</f>
        <v>117066.45587897897</v>
      </c>
      <c r="M337" s="8">
        <f>COSS!S155</f>
        <v>2780589.9442567299</v>
      </c>
      <c r="N337" s="8">
        <f>COSS!T155</f>
        <v>25243005.02806817</v>
      </c>
      <c r="O337" s="8">
        <f>COSS!U155</f>
        <v>708314.24547817442</v>
      </c>
      <c r="P337" s="8">
        <f>COSS!V155</f>
        <v>175600.75910510277</v>
      </c>
      <c r="Q337" s="8">
        <f>COSS!X155</f>
        <v>14532246.007927515</v>
      </c>
      <c r="R337" s="8">
        <f>COSS!Y155</f>
        <v>252480.21744602814</v>
      </c>
      <c r="S337" s="8">
        <f>COSS!AA155</f>
        <v>266181.18614142988</v>
      </c>
      <c r="T337" s="8">
        <f>COSS!AB155</f>
        <v>40712635.450603463</v>
      </c>
      <c r="U337" s="8">
        <f>COSS!AC155</f>
        <v>6354955.0745110521</v>
      </c>
    </row>
    <row r="338" spans="1:21">
      <c r="A338" s="2" t="s">
        <v>65</v>
      </c>
      <c r="B338" s="2" t="str">
        <f>$B$5</f>
        <v>PRODUCTION</v>
      </c>
      <c r="C338" s="6"/>
      <c r="D338" s="7">
        <f t="shared" ref="D338:D344" si="151">SUM(E338:U338)</f>
        <v>0</v>
      </c>
      <c r="E338" s="7">
        <f>E330/$D337</f>
        <v>0</v>
      </c>
      <c r="F338" s="7">
        <f t="shared" ref="F338:U338" si="152">F330/$D337</f>
        <v>0</v>
      </c>
      <c r="G338" s="7">
        <f t="shared" si="152"/>
        <v>0</v>
      </c>
      <c r="H338" s="7">
        <f>H330/$D337</f>
        <v>0</v>
      </c>
      <c r="I338" s="7">
        <f t="shared" si="152"/>
        <v>0</v>
      </c>
      <c r="J338" s="7">
        <f>J330/$D337</f>
        <v>0</v>
      </c>
      <c r="K338" s="7">
        <f>K330/$D337</f>
        <v>0</v>
      </c>
      <c r="L338" s="7">
        <f>L330/$D337</f>
        <v>0</v>
      </c>
      <c r="M338" s="7">
        <f>M330/$D337</f>
        <v>0</v>
      </c>
      <c r="N338" s="7">
        <f t="shared" si="152"/>
        <v>0</v>
      </c>
      <c r="O338" s="7">
        <f t="shared" si="152"/>
        <v>0</v>
      </c>
      <c r="P338" s="7">
        <f>P330/$D337</f>
        <v>0</v>
      </c>
      <c r="Q338" s="7">
        <f t="shared" si="152"/>
        <v>0</v>
      </c>
      <c r="R338" s="7">
        <f t="shared" si="152"/>
        <v>0</v>
      </c>
      <c r="S338" s="7">
        <f t="shared" si="152"/>
        <v>0</v>
      </c>
      <c r="T338" s="7">
        <f>T330/$D337</f>
        <v>0</v>
      </c>
      <c r="U338" s="7">
        <f t="shared" si="152"/>
        <v>0</v>
      </c>
    </row>
    <row r="339" spans="1:21">
      <c r="A339" s="2" t="str">
        <f t="shared" ref="A339:A345" si="153">A338</f>
        <v>RB_GUP_EPIS_D</v>
      </c>
      <c r="B339" s="2" t="str">
        <f>$B$6</f>
        <v>BULKTRAN</v>
      </c>
      <c r="C339" s="6"/>
      <c r="D339" s="7">
        <f t="shared" si="151"/>
        <v>0</v>
      </c>
      <c r="E339" s="7">
        <f t="shared" ref="E339:U339" si="154">E331/$D337</f>
        <v>0</v>
      </c>
      <c r="F339" s="7">
        <f t="shared" si="154"/>
        <v>0</v>
      </c>
      <c r="G339" s="7">
        <f t="shared" si="154"/>
        <v>0</v>
      </c>
      <c r="H339" s="7">
        <f>H331/$D337</f>
        <v>0</v>
      </c>
      <c r="I339" s="7">
        <f t="shared" si="154"/>
        <v>0</v>
      </c>
      <c r="J339" s="7">
        <f t="shared" si="154"/>
        <v>0</v>
      </c>
      <c r="K339" s="7">
        <f t="shared" si="154"/>
        <v>0</v>
      </c>
      <c r="L339" s="7">
        <f t="shared" ref="L339:L343" si="155">IFERROR(L331/$D338,0)</f>
        <v>0</v>
      </c>
      <c r="M339" s="7">
        <f>M331/$D337</f>
        <v>0</v>
      </c>
      <c r="N339" s="7">
        <f t="shared" si="154"/>
        <v>0</v>
      </c>
      <c r="O339" s="7">
        <f t="shared" si="154"/>
        <v>0</v>
      </c>
      <c r="P339" s="7">
        <f>P331/$D337</f>
        <v>0</v>
      </c>
      <c r="Q339" s="7">
        <f t="shared" si="154"/>
        <v>0</v>
      </c>
      <c r="R339" s="7">
        <f t="shared" si="154"/>
        <v>0</v>
      </c>
      <c r="S339" s="7">
        <f t="shared" si="154"/>
        <v>0</v>
      </c>
      <c r="T339" s="7">
        <f>T331/$D337</f>
        <v>0</v>
      </c>
      <c r="U339" s="7">
        <f t="shared" si="154"/>
        <v>0</v>
      </c>
    </row>
    <row r="340" spans="1:21">
      <c r="A340" s="2" t="str">
        <f t="shared" si="153"/>
        <v>RB_GUP_EPIS_D</v>
      </c>
      <c r="B340" s="2" t="str">
        <f>$B$7</f>
        <v>SUBTRAN</v>
      </c>
      <c r="C340" s="6"/>
      <c r="D340" s="7">
        <f t="shared" si="151"/>
        <v>0</v>
      </c>
      <c r="E340" s="7">
        <f t="shared" ref="E340:U340" si="156">E332/$D337</f>
        <v>0</v>
      </c>
      <c r="F340" s="7">
        <f t="shared" si="156"/>
        <v>0</v>
      </c>
      <c r="G340" s="7">
        <f t="shared" si="156"/>
        <v>0</v>
      </c>
      <c r="H340" s="7">
        <f>H332/$D337</f>
        <v>0</v>
      </c>
      <c r="I340" s="7">
        <f t="shared" si="156"/>
        <v>0</v>
      </c>
      <c r="J340" s="7">
        <f t="shared" si="156"/>
        <v>0</v>
      </c>
      <c r="K340" s="7">
        <f t="shared" si="156"/>
        <v>0</v>
      </c>
      <c r="L340" s="7">
        <f t="shared" si="155"/>
        <v>0</v>
      </c>
      <c r="M340" s="7">
        <f>M332/$D337</f>
        <v>0</v>
      </c>
      <c r="N340" s="7">
        <f t="shared" si="156"/>
        <v>0</v>
      </c>
      <c r="O340" s="7">
        <f t="shared" si="156"/>
        <v>0</v>
      </c>
      <c r="P340" s="7">
        <f>P332/$D337</f>
        <v>0</v>
      </c>
      <c r="Q340" s="7">
        <f t="shared" si="156"/>
        <v>0</v>
      </c>
      <c r="R340" s="7">
        <f t="shared" si="156"/>
        <v>0</v>
      </c>
      <c r="S340" s="7">
        <f t="shared" si="156"/>
        <v>0</v>
      </c>
      <c r="T340" s="7">
        <f>T332/$D337</f>
        <v>0</v>
      </c>
      <c r="U340" s="7">
        <f t="shared" si="156"/>
        <v>0</v>
      </c>
    </row>
    <row r="341" spans="1:21">
      <c r="A341" s="2" t="str">
        <f t="shared" si="153"/>
        <v>RB_GUP_EPIS_D</v>
      </c>
      <c r="B341" s="2" t="str">
        <f>$B$8</f>
        <v>DISTPRI</v>
      </c>
      <c r="C341" s="6"/>
      <c r="D341" s="7">
        <f t="shared" si="151"/>
        <v>0.42809310407380091</v>
      </c>
      <c r="E341" s="7">
        <f>E333/$D337</f>
        <v>0.28446729150392941</v>
      </c>
      <c r="F341" s="7">
        <f t="shared" ref="F341:U341" si="157">F333/$D337</f>
        <v>7.1617948012191249E-2</v>
      </c>
      <c r="G341" s="7">
        <f t="shared" si="157"/>
        <v>8.3575578719336917E-4</v>
      </c>
      <c r="H341" s="7">
        <f>H333/$D337</f>
        <v>0</v>
      </c>
      <c r="I341" s="7">
        <f t="shared" si="157"/>
        <v>3.0883643004411817E-2</v>
      </c>
      <c r="J341" s="7">
        <f t="shared" si="157"/>
        <v>8.767199001741121E-3</v>
      </c>
      <c r="K341" s="7">
        <f t="shared" si="157"/>
        <v>0</v>
      </c>
      <c r="L341" s="7">
        <f t="shared" si="155"/>
        <v>0</v>
      </c>
      <c r="M341" s="7">
        <f>M333/$D337</f>
        <v>1.7614076371652077E-3</v>
      </c>
      <c r="N341" s="7">
        <f t="shared" si="157"/>
        <v>2.0373143163557997E-2</v>
      </c>
      <c r="O341" s="7">
        <f t="shared" si="157"/>
        <v>0</v>
      </c>
      <c r="P341" s="7">
        <f>P333/$D337</f>
        <v>0</v>
      </c>
      <c r="Q341" s="7">
        <f t="shared" si="157"/>
        <v>8.3813003617417611E-3</v>
      </c>
      <c r="R341" s="7">
        <f t="shared" si="157"/>
        <v>2.0080902809354817E-4</v>
      </c>
      <c r="S341" s="7">
        <f t="shared" si="157"/>
        <v>1.441982684199489E-4</v>
      </c>
      <c r="T341" s="7">
        <f>T333/$D337</f>
        <v>5.2858539675657099E-4</v>
      </c>
      <c r="U341" s="7">
        <f t="shared" si="157"/>
        <v>1.3182290859890529E-4</v>
      </c>
    </row>
    <row r="342" spans="1:21">
      <c r="A342" s="2" t="str">
        <f t="shared" si="153"/>
        <v>RB_GUP_EPIS_D</v>
      </c>
      <c r="B342" s="2" t="str">
        <f>$B$9</f>
        <v>DISTSEC</v>
      </c>
      <c r="C342" s="6"/>
      <c r="D342" s="7">
        <f t="shared" si="151"/>
        <v>0.19043215411025943</v>
      </c>
      <c r="E342" s="7">
        <f t="shared" ref="E342:U342" si="158">E334/$D337</f>
        <v>0.14217698181367402</v>
      </c>
      <c r="F342" s="7">
        <f t="shared" si="158"/>
        <v>3.1916848389321913E-2</v>
      </c>
      <c r="G342" s="7">
        <f t="shared" si="158"/>
        <v>0</v>
      </c>
      <c r="H342" s="7">
        <f>H334/$D337</f>
        <v>0</v>
      </c>
      <c r="I342" s="7">
        <f t="shared" si="158"/>
        <v>1.125102552794564E-2</v>
      </c>
      <c r="J342" s="7">
        <f t="shared" si="158"/>
        <v>0</v>
      </c>
      <c r="K342" s="7">
        <f t="shared" si="158"/>
        <v>0</v>
      </c>
      <c r="L342" s="7">
        <f t="shared" si="155"/>
        <v>0</v>
      </c>
      <c r="M342" s="7">
        <f>M334/$D337</f>
        <v>4.9797665030333594E-4</v>
      </c>
      <c r="N342" s="7">
        <f t="shared" si="158"/>
        <v>0</v>
      </c>
      <c r="O342" s="7">
        <f t="shared" si="158"/>
        <v>0</v>
      </c>
      <c r="P342" s="7">
        <f>P334/$D337</f>
        <v>0</v>
      </c>
      <c r="Q342" s="7">
        <f t="shared" si="158"/>
        <v>3.13132823740476E-3</v>
      </c>
      <c r="R342" s="7">
        <f t="shared" si="158"/>
        <v>0</v>
      </c>
      <c r="S342" s="7">
        <f t="shared" si="158"/>
        <v>5.1060297384125838E-5</v>
      </c>
      <c r="T342" s="7">
        <f>T334/$D337</f>
        <v>1.1274890666940394E-3</v>
      </c>
      <c r="U342" s="7">
        <f t="shared" si="158"/>
        <v>2.7944412753160171E-4</v>
      </c>
    </row>
    <row r="343" spans="1:21">
      <c r="A343" s="2" t="str">
        <f t="shared" si="153"/>
        <v>RB_GUP_EPIS_D</v>
      </c>
      <c r="B343" s="2" t="str">
        <f>$B$10</f>
        <v>ENERGY</v>
      </c>
      <c r="C343" s="6"/>
      <c r="D343" s="7">
        <f t="shared" si="151"/>
        <v>0</v>
      </c>
      <c r="E343" s="7">
        <f t="shared" ref="E343:U343" si="159">E335/$D337</f>
        <v>0</v>
      </c>
      <c r="F343" s="7">
        <f t="shared" si="159"/>
        <v>0</v>
      </c>
      <c r="G343" s="7">
        <f t="shared" si="159"/>
        <v>0</v>
      </c>
      <c r="H343" s="7">
        <f>H335/$D337</f>
        <v>0</v>
      </c>
      <c r="I343" s="7">
        <f t="shared" si="159"/>
        <v>0</v>
      </c>
      <c r="J343" s="7">
        <f t="shared" si="159"/>
        <v>0</v>
      </c>
      <c r="K343" s="7">
        <f t="shared" si="159"/>
        <v>0</v>
      </c>
      <c r="L343" s="7">
        <f t="shared" si="155"/>
        <v>0</v>
      </c>
      <c r="M343" s="7">
        <f>M335/$D337</f>
        <v>0</v>
      </c>
      <c r="N343" s="7">
        <f t="shared" si="159"/>
        <v>0</v>
      </c>
      <c r="O343" s="7">
        <f t="shared" si="159"/>
        <v>0</v>
      </c>
      <c r="P343" s="7">
        <f>P335/$D337</f>
        <v>0</v>
      </c>
      <c r="Q343" s="7">
        <f t="shared" si="159"/>
        <v>0</v>
      </c>
      <c r="R343" s="7">
        <f t="shared" si="159"/>
        <v>0</v>
      </c>
      <c r="S343" s="7">
        <f t="shared" si="159"/>
        <v>0</v>
      </c>
      <c r="T343" s="7">
        <f>T335/$D337</f>
        <v>0</v>
      </c>
      <c r="U343" s="7">
        <f t="shared" si="159"/>
        <v>0</v>
      </c>
    </row>
    <row r="344" spans="1:21">
      <c r="A344" s="2" t="str">
        <f t="shared" si="153"/>
        <v>RB_GUP_EPIS_D</v>
      </c>
      <c r="B344" s="2" t="str">
        <f>$B$11</f>
        <v>CUSTOMER</v>
      </c>
      <c r="C344" s="6"/>
      <c r="D344" s="7">
        <f t="shared" si="151"/>
        <v>0.38147474181594004</v>
      </c>
      <c r="E344" s="7">
        <f>E336/$D337</f>
        <v>0.27392247149114629</v>
      </c>
      <c r="F344" s="7">
        <f t="shared" ref="F344:U344" si="160">F336/$D337</f>
        <v>6.7144417526973088E-2</v>
      </c>
      <c r="G344" s="7">
        <f t="shared" si="160"/>
        <v>5.4610299426406932E-4</v>
      </c>
      <c r="H344" s="7">
        <f>H336/$D337</f>
        <v>7.7909424366761487E-5</v>
      </c>
      <c r="I344" s="7">
        <f t="shared" si="160"/>
        <v>1.1226693307304807E-3</v>
      </c>
      <c r="J344" s="7">
        <f t="shared" si="160"/>
        <v>4.5753160789396618E-4</v>
      </c>
      <c r="K344" s="7">
        <f>K336/$D337</f>
        <v>2.2354630455055663E-4</v>
      </c>
      <c r="L344" s="7">
        <f>L336/$D337</f>
        <v>9.5803547707611921E-5</v>
      </c>
      <c r="M344" s="7">
        <f>M336/$D337</f>
        <v>1.6164069913136966E-5</v>
      </c>
      <c r="N344" s="7">
        <f t="shared" si="160"/>
        <v>2.8494730592781289E-4</v>
      </c>
      <c r="O344" s="7">
        <f t="shared" si="160"/>
        <v>5.7966235587417767E-4</v>
      </c>
      <c r="P344" s="7">
        <f>P336/$D337</f>
        <v>1.4370620154256701E-4</v>
      </c>
      <c r="Q344" s="7">
        <f t="shared" si="160"/>
        <v>3.8010970292104987E-4</v>
      </c>
      <c r="R344" s="7">
        <f t="shared" si="160"/>
        <v>5.812931849651872E-6</v>
      </c>
      <c r="S344" s="7">
        <f t="shared" si="160"/>
        <v>2.2575840934365806E-5</v>
      </c>
      <c r="T344" s="7">
        <f>T336/$D337</f>
        <v>3.1661880568233908E-2</v>
      </c>
      <c r="U344" s="7">
        <f t="shared" si="160"/>
        <v>4.7894306111105093E-3</v>
      </c>
    </row>
    <row r="345" spans="1:21">
      <c r="A345" s="2" t="str">
        <f t="shared" si="153"/>
        <v>RB_GUP_EPIS_D</v>
      </c>
      <c r="B345" s="2" t="str">
        <f>$B$12</f>
        <v>TOTAL</v>
      </c>
      <c r="C345" s="6"/>
      <c r="D345" s="7">
        <f>SUM(E345:U345)</f>
        <v>1.0000000000000007</v>
      </c>
      <c r="E345" s="7">
        <f>SUM(E338:E344)</f>
        <v>0.70056674480874981</v>
      </c>
      <c r="F345" s="7">
        <f t="shared" ref="F345:U345" si="161">SUM(F338:F344)</f>
        <v>0.17067921392848626</v>
      </c>
      <c r="G345" s="7">
        <f t="shared" si="161"/>
        <v>1.3818587814574384E-3</v>
      </c>
      <c r="H345" s="7">
        <f t="shared" si="161"/>
        <v>7.7909424366761487E-5</v>
      </c>
      <c r="I345" s="7">
        <f t="shared" si="161"/>
        <v>4.3257337863087934E-2</v>
      </c>
      <c r="J345" s="7">
        <f t="shared" si="161"/>
        <v>9.2247306096350876E-3</v>
      </c>
      <c r="K345" s="7">
        <f t="shared" si="161"/>
        <v>2.2354630455055663E-4</v>
      </c>
      <c r="L345" s="7">
        <f>SUM(L338:L344)</f>
        <v>9.5803547707611921E-5</v>
      </c>
      <c r="M345" s="7">
        <f t="shared" si="161"/>
        <v>2.2755483573816803E-3</v>
      </c>
      <c r="N345" s="7">
        <f t="shared" si="161"/>
        <v>2.0658090469485808E-2</v>
      </c>
      <c r="O345" s="7">
        <f t="shared" si="161"/>
        <v>5.7966235587417767E-4</v>
      </c>
      <c r="P345" s="7">
        <f t="shared" si="161"/>
        <v>1.4370620154256701E-4</v>
      </c>
      <c r="Q345" s="7">
        <f t="shared" si="161"/>
        <v>1.1892738302067571E-2</v>
      </c>
      <c r="R345" s="7">
        <f t="shared" si="161"/>
        <v>2.0662195994320003E-4</v>
      </c>
      <c r="S345" s="7">
        <f t="shared" si="161"/>
        <v>2.1783440673844054E-4</v>
      </c>
      <c r="T345" s="7">
        <f t="shared" si="161"/>
        <v>3.3317955031684519E-2</v>
      </c>
      <c r="U345" s="7">
        <f t="shared" si="161"/>
        <v>5.2006976472410166E-3</v>
      </c>
    </row>
    <row r="347" spans="1:21">
      <c r="A347" s="15" t="s">
        <v>136</v>
      </c>
      <c r="B347" s="2" t="str">
        <f>$B$5</f>
        <v>PRODUCTION</v>
      </c>
      <c r="D347" s="8">
        <f ca="1">+COSS!H166</f>
        <v>40433845.031494312</v>
      </c>
      <c r="E347" s="8">
        <f ca="1">COSS!I166</f>
        <v>19826449.522883531</v>
      </c>
      <c r="F347" s="8">
        <f ca="1">COSS!J166</f>
        <v>5015320.8009520369</v>
      </c>
      <c r="G347" s="8">
        <f ca="1">COSS!K166</f>
        <v>58636.728610497295</v>
      </c>
      <c r="H347" s="8">
        <f ca="1">COSS!L166</f>
        <v>1444.5455448580576</v>
      </c>
      <c r="I347" s="8">
        <f ca="1">COSS!N166</f>
        <v>2098473.146145138</v>
      </c>
      <c r="J347" s="8">
        <f ca="1">COSS!O166</f>
        <v>597634.85037045192</v>
      </c>
      <c r="K347" s="8">
        <f ca="1">COSS!P166</f>
        <v>47294.125038497004</v>
      </c>
      <c r="L347" s="8">
        <f ca="1">COSS!Q166</f>
        <v>9982.9558988107146</v>
      </c>
      <c r="M347" s="8">
        <f ca="1">COSS!S166</f>
        <v>126055.91877249825</v>
      </c>
      <c r="N347" s="8">
        <f ca="1">COSS!T166</f>
        <v>1374230.6577880939</v>
      </c>
      <c r="O347" s="8">
        <f ca="1">COSS!U166</f>
        <v>9177989.2426177245</v>
      </c>
      <c r="P347" s="8">
        <f ca="1">COSS!V166</f>
        <v>1439853.0885443522</v>
      </c>
      <c r="Q347" s="8">
        <f ca="1">COSS!X166</f>
        <v>569582.681609113</v>
      </c>
      <c r="R347" s="8">
        <f ca="1">COSS!Y166</f>
        <v>13749.934164872802</v>
      </c>
      <c r="S347" s="8">
        <f ca="1">COSS!AA166</f>
        <v>9930.559895985929</v>
      </c>
      <c r="T347" s="8">
        <f ca="1">COSS!AB166</f>
        <v>53845.477269433912</v>
      </c>
      <c r="U347" s="8">
        <f ca="1">COSS!AC166</f>
        <v>13370.795388406757</v>
      </c>
    </row>
    <row r="348" spans="1:21">
      <c r="B348" s="2" t="str">
        <f>$B$6</f>
        <v>BULKTRAN</v>
      </c>
      <c r="D348" s="8">
        <f ca="1">COSS!H167</f>
        <v>10879665.248391321</v>
      </c>
      <c r="E348" s="8">
        <f ca="1">COSS!I167</f>
        <v>5334766.7951214109</v>
      </c>
      <c r="F348" s="8">
        <f ca="1">COSS!J167</f>
        <v>1349488.5629885255</v>
      </c>
      <c r="G348" s="8">
        <f ca="1">COSS!K167</f>
        <v>15777.57391230235</v>
      </c>
      <c r="H348" s="8">
        <f ca="1">COSS!L167</f>
        <v>388.68853436692069</v>
      </c>
      <c r="I348" s="8">
        <f ca="1">COSS!N167</f>
        <v>564642.94565640797</v>
      </c>
      <c r="J348" s="8">
        <f ca="1">COSS!O167</f>
        <v>160807.53902426129</v>
      </c>
      <c r="K348" s="8">
        <f ca="1">COSS!P167</f>
        <v>12725.582942547917</v>
      </c>
      <c r="L348" s="8">
        <f ca="1">COSS!Q167</f>
        <v>2686.1461798628297</v>
      </c>
      <c r="M348" s="8">
        <f ca="1">COSS!S167</f>
        <v>33918.273113896452</v>
      </c>
      <c r="N348" s="8">
        <f ca="1">COSS!T167</f>
        <v>369768.68064774608</v>
      </c>
      <c r="O348" s="8">
        <f ca="1">COSS!U167</f>
        <v>2469551.202346466</v>
      </c>
      <c r="P348" s="8">
        <f ca="1">COSS!V167</f>
        <v>387425.91999408393</v>
      </c>
      <c r="Q348" s="8">
        <f ca="1">COSS!X167</f>
        <v>153259.45139180816</v>
      </c>
      <c r="R348" s="8">
        <f ca="1">COSS!Y167</f>
        <v>3699.7391859397617</v>
      </c>
      <c r="S348" s="8">
        <f ca="1">COSS!AA167</f>
        <v>2672.0478181897461</v>
      </c>
      <c r="T348" s="8">
        <f ca="1">COSS!AB167</f>
        <v>14488.3764424334</v>
      </c>
      <c r="U348" s="8">
        <f ca="1">COSS!AC167</f>
        <v>3597.7230910711601</v>
      </c>
    </row>
    <row r="349" spans="1:21">
      <c r="B349" s="2" t="str">
        <f>$B$7</f>
        <v>SUBTRAN</v>
      </c>
      <c r="D349" s="8">
        <f ca="1">COSS!H168</f>
        <v>4172444.9458412747</v>
      </c>
      <c r="E349" s="8">
        <f ca="1">COSS!I168</f>
        <v>1981501.6464549541</v>
      </c>
      <c r="F349" s="8">
        <f ca="1">COSS!J168</f>
        <v>507235.18297407817</v>
      </c>
      <c r="G349" s="8">
        <f ca="1">COSS!K168</f>
        <v>5910.9245139068535</v>
      </c>
      <c r="H349" s="8">
        <f ca="1">COSS!L168</f>
        <v>193.7850507892739</v>
      </c>
      <c r="I349" s="8">
        <f ca="1">COSS!N168</f>
        <v>221077.73673504489</v>
      </c>
      <c r="J349" s="8">
        <f ca="1">COSS!O168</f>
        <v>62663.985292612248</v>
      </c>
      <c r="K349" s="8">
        <f ca="1">COSS!P168</f>
        <v>6418.8551145715319</v>
      </c>
      <c r="L349" s="8">
        <f ca="1">COSS!Q168</f>
        <v>0</v>
      </c>
      <c r="M349" s="8">
        <f ca="1">COSS!S168</f>
        <v>12381.346143141949</v>
      </c>
      <c r="N349" s="8">
        <f ca="1">COSS!T168</f>
        <v>143102.11977819749</v>
      </c>
      <c r="O349" s="8">
        <f ca="1">COSS!U168</f>
        <v>1165673.4253699856</v>
      </c>
      <c r="P349" s="8">
        <f ca="1">COSS!V168</f>
        <v>0</v>
      </c>
      <c r="Q349" s="8">
        <f ca="1">COSS!X168</f>
        <v>59999.244276735706</v>
      </c>
      <c r="R349" s="8">
        <f ca="1">COSS!Y168</f>
        <v>1435.5218846774656</v>
      </c>
      <c r="S349" s="8">
        <f ca="1">COSS!AA168</f>
        <v>985.24375227675387</v>
      </c>
      <c r="T349" s="8">
        <f ca="1">COSS!AB168</f>
        <v>3094.9452556493579</v>
      </c>
      <c r="U349" s="8">
        <f ca="1">COSS!AC168</f>
        <v>770.98324465373298</v>
      </c>
    </row>
    <row r="350" spans="1:21">
      <c r="B350" s="2" t="str">
        <f>$B$8</f>
        <v>DISTPRI</v>
      </c>
      <c r="D350" s="8">
        <f ca="1">COSS!H169</f>
        <v>27781851.933748461</v>
      </c>
      <c r="E350" s="8">
        <f ca="1">COSS!I169</f>
        <v>18461003.21951038</v>
      </c>
      <c r="F350" s="8">
        <f ca="1">COSS!J169</f>
        <v>4647772.1984762037</v>
      </c>
      <c r="G350" s="8">
        <f ca="1">COSS!K169</f>
        <v>54237.835909117493</v>
      </c>
      <c r="H350" s="8">
        <f ca="1">COSS!L169</f>
        <v>0</v>
      </c>
      <c r="I350" s="8">
        <f ca="1">COSS!N169</f>
        <v>2004248.115558059</v>
      </c>
      <c r="J350" s="8">
        <f ca="1">COSS!O169</f>
        <v>568962.73783024808</v>
      </c>
      <c r="K350" s="8">
        <f ca="1">COSS!P169</f>
        <v>0</v>
      </c>
      <c r="L350" s="8">
        <f ca="1">COSS!Q169</f>
        <v>0</v>
      </c>
      <c r="M350" s="8">
        <f ca="1">COSS!S169</f>
        <v>114309.6342945561</v>
      </c>
      <c r="N350" s="8">
        <f ca="1">COSS!T169</f>
        <v>1322150.8158128434</v>
      </c>
      <c r="O350" s="8">
        <f ca="1">COSS!U169</f>
        <v>0</v>
      </c>
      <c r="P350" s="8">
        <f ca="1">COSS!V169</f>
        <v>0</v>
      </c>
      <c r="Q350" s="8">
        <f ca="1">COSS!X169</f>
        <v>543919.16955999448</v>
      </c>
      <c r="R350" s="8">
        <f ca="1">COSS!Y169</f>
        <v>13031.853660724066</v>
      </c>
      <c r="S350" s="8">
        <f ca="1">COSS!AA169</f>
        <v>9357.9992394722358</v>
      </c>
      <c r="T350" s="8">
        <f ca="1">COSS!AB169</f>
        <v>34303.475312466413</v>
      </c>
      <c r="U350" s="8">
        <f ca="1">COSS!AC169</f>
        <v>8554.8785844013182</v>
      </c>
    </row>
    <row r="351" spans="1:21">
      <c r="B351" s="2" t="str">
        <f>$B$9</f>
        <v>DISTSEC</v>
      </c>
      <c r="D351" s="8">
        <f ca="1">COSS!H170</f>
        <v>11103612.244672088</v>
      </c>
      <c r="E351" s="8">
        <f ca="1">COSS!I170</f>
        <v>8289976.4672240363</v>
      </c>
      <c r="F351" s="8">
        <f ca="1">COSS!J170</f>
        <v>1860989.8640427378</v>
      </c>
      <c r="G351" s="8">
        <f ca="1">COSS!K170</f>
        <v>0</v>
      </c>
      <c r="H351" s="8">
        <f ca="1">COSS!L170</f>
        <v>0</v>
      </c>
      <c r="I351" s="8">
        <f ca="1">COSS!N170</f>
        <v>656018.54582227347</v>
      </c>
      <c r="J351" s="8">
        <f ca="1">COSS!O170</f>
        <v>0</v>
      </c>
      <c r="K351" s="8">
        <f ca="1">COSS!P170</f>
        <v>0</v>
      </c>
      <c r="L351" s="8">
        <f ca="1">COSS!Q170</f>
        <v>0</v>
      </c>
      <c r="M351" s="8">
        <f ca="1">COSS!S170</f>
        <v>29035.745868144968</v>
      </c>
      <c r="N351" s="8">
        <f ca="1">COSS!T170</f>
        <v>0</v>
      </c>
      <c r="O351" s="8">
        <f ca="1">COSS!U170</f>
        <v>0</v>
      </c>
      <c r="P351" s="8">
        <f ca="1">COSS!V170</f>
        <v>0</v>
      </c>
      <c r="Q351" s="8">
        <f ca="1">COSS!X170</f>
        <v>182579.7472143482</v>
      </c>
      <c r="R351" s="8">
        <f ca="1">COSS!Y170</f>
        <v>0</v>
      </c>
      <c r="S351" s="8">
        <f ca="1">COSS!AA170</f>
        <v>2977.1954526267341</v>
      </c>
      <c r="T351" s="8">
        <f ca="1">COSS!AB170</f>
        <v>65741.006108817499</v>
      </c>
      <c r="U351" s="8">
        <f ca="1">COSS!AC170</f>
        <v>16293.672939103917</v>
      </c>
    </row>
    <row r="352" spans="1:21">
      <c r="B352" s="2" t="str">
        <f>$B$10</f>
        <v>ENERGY</v>
      </c>
      <c r="D352" s="8">
        <f ca="1">COSS!H171</f>
        <v>29164538.394499056</v>
      </c>
      <c r="E352" s="8">
        <f ca="1">COSS!I171</f>
        <v>10602256.985724326</v>
      </c>
      <c r="F352" s="8">
        <f ca="1">COSS!J171</f>
        <v>3422049.739472039</v>
      </c>
      <c r="G352" s="8">
        <f ca="1">COSS!K171</f>
        <v>39175.977083050078</v>
      </c>
      <c r="H352" s="8">
        <f ca="1">COSS!L171</f>
        <v>992.91271307736361</v>
      </c>
      <c r="I352" s="8">
        <f ca="1">COSS!N171</f>
        <v>1655990.4365233392</v>
      </c>
      <c r="J352" s="8">
        <f ca="1">COSS!O171</f>
        <v>462236.43263425474</v>
      </c>
      <c r="K352" s="8">
        <f ca="1">COSS!P171</f>
        <v>36595.608817624525</v>
      </c>
      <c r="L352" s="8">
        <f ca="1">COSS!Q171</f>
        <v>7501.9323802776689</v>
      </c>
      <c r="M352" s="8">
        <f ca="1">COSS!S171</f>
        <v>110346.20138020786</v>
      </c>
      <c r="N352" s="8">
        <f ca="1">COSS!T171</f>
        <v>1318726.4064425034</v>
      </c>
      <c r="O352" s="8">
        <f ca="1">COSS!U171</f>
        <v>9322778.6545515284</v>
      </c>
      <c r="P352" s="8">
        <f ca="1">COSS!V171</f>
        <v>1494065.3988561197</v>
      </c>
      <c r="Q352" s="8">
        <f ca="1">COSS!X171</f>
        <v>449180.55795673095</v>
      </c>
      <c r="R352" s="8">
        <f ca="1">COSS!Y171</f>
        <v>10557.329537887203</v>
      </c>
      <c r="S352" s="8">
        <f ca="1">COSS!AA171</f>
        <v>10313.656423528964</v>
      </c>
      <c r="T352" s="8">
        <f ca="1">COSS!AB171</f>
        <v>177468.27309085592</v>
      </c>
      <c r="U352" s="8">
        <f ca="1">COSS!AC171</f>
        <v>44301.89091171461</v>
      </c>
    </row>
    <row r="353" spans="1:21">
      <c r="B353" s="2" t="str">
        <f>$B$11</f>
        <v>CUSTOMER</v>
      </c>
      <c r="D353" s="8">
        <f ca="1">COSS!H172</f>
        <v>42799671.38135355</v>
      </c>
      <c r="E353" s="8">
        <f ca="1">COSS!I172</f>
        <v>33618685.849200368</v>
      </c>
      <c r="F353" s="8">
        <f ca="1">COSS!J172</f>
        <v>7810805.8508795099</v>
      </c>
      <c r="G353" s="8">
        <f ca="1">COSS!K172</f>
        <v>70390.339068571033</v>
      </c>
      <c r="H353" s="8">
        <f ca="1">COSS!L172</f>
        <v>9930.2623295507201</v>
      </c>
      <c r="I353" s="8">
        <f ca="1">COSS!N172</f>
        <v>134774.34140908468</v>
      </c>
      <c r="J353" s="8">
        <f ca="1">COSS!O172</f>
        <v>59252.363074901325</v>
      </c>
      <c r="K353" s="8">
        <f ca="1">COSS!P172</f>
        <v>28399.062143665989</v>
      </c>
      <c r="L353" s="8">
        <f ca="1">COSS!Q172</f>
        <v>12098.995550258287</v>
      </c>
      <c r="M353" s="8">
        <f ca="1">COSS!S172</f>
        <v>1960.8701137959001</v>
      </c>
      <c r="N353" s="8">
        <f ca="1">COSS!T172</f>
        <v>36868.851107565461</v>
      </c>
      <c r="O353" s="8">
        <f ca="1">COSS!U172</f>
        <v>73601.039955269458</v>
      </c>
      <c r="P353" s="8">
        <f ca="1">COSS!V172</f>
        <v>18156.292828881713</v>
      </c>
      <c r="Q353" s="8">
        <f ca="1">COSS!X172</f>
        <v>45252.290183875986</v>
      </c>
      <c r="R353" s="8">
        <f ca="1">COSS!Y172</f>
        <v>759.32677246762046</v>
      </c>
      <c r="S353" s="8">
        <f ca="1">COSS!AA172</f>
        <v>2648.1803951875822</v>
      </c>
      <c r="T353" s="8">
        <f ca="1">COSS!AB172</f>
        <v>729485.53690399113</v>
      </c>
      <c r="U353" s="8">
        <f ca="1">COSS!AC172</f>
        <v>146601.92943660505</v>
      </c>
    </row>
    <row r="354" spans="1:21">
      <c r="B354" s="2" t="str">
        <f>$B$12</f>
        <v>TOTAL</v>
      </c>
      <c r="D354" s="8">
        <f ca="1">COSS!H173</f>
        <v>166335629.18000007</v>
      </c>
      <c r="E354" s="8">
        <f ca="1">COSS!I173</f>
        <v>98114640.486119017</v>
      </c>
      <c r="F354" s="8">
        <f ca="1">COSS!J173</f>
        <v>24613662.199785128</v>
      </c>
      <c r="G354" s="8">
        <f ca="1">COSS!K173</f>
        <v>244129.37909744514</v>
      </c>
      <c r="H354" s="8">
        <f ca="1">COSS!L173</f>
        <v>12950.194172642336</v>
      </c>
      <c r="I354" s="8">
        <f ca="1">COSS!N173</f>
        <v>7335225.2678493476</v>
      </c>
      <c r="J354" s="8">
        <f ca="1">COSS!O173</f>
        <v>1911557.9082267298</v>
      </c>
      <c r="K354" s="8">
        <f ca="1">COSS!P173</f>
        <v>131433.23405690695</v>
      </c>
      <c r="L354" s="8">
        <f ca="1">COSS!Q173</f>
        <v>32270.030009209502</v>
      </c>
      <c r="M354" s="8">
        <f ca="1">COSS!S173</f>
        <v>428007.98968624149</v>
      </c>
      <c r="N354" s="8">
        <f ca="1">COSS!T173</f>
        <v>4564847.5315769501</v>
      </c>
      <c r="O354" s="8">
        <f ca="1">COSS!U173</f>
        <v>22209593.564840969</v>
      </c>
      <c r="P354" s="8">
        <f ca="1">COSS!V173</f>
        <v>3339500.7002234375</v>
      </c>
      <c r="Q354" s="8">
        <f ca="1">COSS!X173</f>
        <v>2003773.1421926066</v>
      </c>
      <c r="R354" s="8">
        <f ca="1">COSS!Y173</f>
        <v>43233.70520656892</v>
      </c>
      <c r="S354" s="8">
        <f ca="1">COSS!AA173</f>
        <v>38884.882977267946</v>
      </c>
      <c r="T354" s="8">
        <f ca="1">COSS!AB173</f>
        <v>1078427.0903836475</v>
      </c>
      <c r="U354" s="8">
        <f ca="1">COSS!AC173</f>
        <v>233491.87359595657</v>
      </c>
    </row>
    <row r="355" spans="1:21">
      <c r="A355" s="2" t="s">
        <v>68</v>
      </c>
      <c r="B355" s="2" t="str">
        <f>$B$5</f>
        <v>PRODUCTION</v>
      </c>
      <c r="C355" s="6"/>
      <c r="D355" s="7">
        <f t="shared" ref="D355:D362" ca="1" si="162">SUM(E355:U355)</f>
        <v>0.24308589344823306</v>
      </c>
      <c r="E355" s="7">
        <f ca="1">E347/$D354</f>
        <v>0.11919544610270084</v>
      </c>
      <c r="F355" s="7">
        <f t="shared" ref="F355:U355" ca="1" si="163">F347/$D354</f>
        <v>3.0151813088251277E-2</v>
      </c>
      <c r="G355" s="7">
        <f t="shared" ca="1" si="163"/>
        <v>3.5252055677766769E-4</v>
      </c>
      <c r="H355" s="7">
        <f ca="1">H347/$D354</f>
        <v>8.6845226845226457E-6</v>
      </c>
      <c r="I355" s="7">
        <f t="shared" ca="1" si="163"/>
        <v>1.2615896885653257E-2</v>
      </c>
      <c r="J355" s="7">
        <f t="shared" ca="1" si="163"/>
        <v>3.592945500111233E-3</v>
      </c>
      <c r="K355" s="7">
        <f t="shared" ca="1" si="163"/>
        <v>2.8432949255458479E-4</v>
      </c>
      <c r="L355" s="7">
        <f ca="1">IFERROR(L347/$D354,0)</f>
        <v>6.0016942539758938E-5</v>
      </c>
      <c r="M355" s="7">
        <f ca="1">M347/$D354</f>
        <v>7.5784075482761943E-4</v>
      </c>
      <c r="N355" s="7">
        <f t="shared" ca="1" si="163"/>
        <v>8.2617937273136502E-3</v>
      </c>
      <c r="O355" s="7">
        <f t="shared" ca="1" si="163"/>
        <v>5.5177530441693677E-2</v>
      </c>
      <c r="P355" s="7">
        <f ca="1">P347/$D354</f>
        <v>8.6563119137044019E-3</v>
      </c>
      <c r="Q355" s="7">
        <f t="shared" ca="1" si="163"/>
        <v>3.4242975147118914E-3</v>
      </c>
      <c r="R355" s="7">
        <f t="shared" ca="1" si="163"/>
        <v>8.2663793876616265E-5</v>
      </c>
      <c r="S355" s="7">
        <f t="shared" ca="1" si="163"/>
        <v>5.9701940858621308E-5</v>
      </c>
      <c r="T355" s="7">
        <f ca="1">T347/$D354</f>
        <v>3.2371583607721855E-4</v>
      </c>
      <c r="U355" s="7">
        <f t="shared" ca="1" si="163"/>
        <v>8.0384433896225286E-5</v>
      </c>
    </row>
    <row r="356" spans="1:21">
      <c r="A356" s="2" t="str">
        <f t="shared" ref="A356:A362" si="164">A355</f>
        <v>RB_GUP_EPIS_G</v>
      </c>
      <c r="B356" s="2" t="str">
        <f>$B$6</f>
        <v>BULKTRAN</v>
      </c>
      <c r="C356" s="6"/>
      <c r="D356" s="7">
        <f t="shared" ca="1" si="162"/>
        <v>6.5407906303813573E-2</v>
      </c>
      <c r="E356" s="7">
        <f t="shared" ref="E356:U356" ca="1" si="165">E348/$D354</f>
        <v>3.2072303579339545E-2</v>
      </c>
      <c r="F356" s="7">
        <f t="shared" ca="1" si="165"/>
        <v>8.1130457115004308E-3</v>
      </c>
      <c r="G356" s="7">
        <f t="shared" ca="1" si="165"/>
        <v>9.4853844543604383E-5</v>
      </c>
      <c r="H356" s="7">
        <f ca="1">H348/$D354</f>
        <v>2.336772562096732E-6</v>
      </c>
      <c r="I356" s="7">
        <f t="shared" ca="1" si="165"/>
        <v>3.394600113276872E-3</v>
      </c>
      <c r="J356" s="7">
        <f t="shared" ca="1" si="165"/>
        <v>9.6676544776972252E-4</v>
      </c>
      <c r="K356" s="7">
        <f t="shared" ca="1" si="165"/>
        <v>7.6505454695920442E-5</v>
      </c>
      <c r="L356" s="7">
        <f ca="1">IFERROR(L348/$D354,0)</f>
        <v>1.6148952531126192E-5</v>
      </c>
      <c r="M356" s="7">
        <f ca="1">M348/$D354</f>
        <v>2.0391465906075841E-4</v>
      </c>
      <c r="N356" s="7">
        <f t="shared" ca="1" si="165"/>
        <v>2.2230275165376684E-3</v>
      </c>
      <c r="O356" s="7">
        <f t="shared" ca="1" si="165"/>
        <v>1.4846796290853847E-2</v>
      </c>
      <c r="P356" s="7">
        <f ca="1">P348/$D354</f>
        <v>2.3291817988966815E-3</v>
      </c>
      <c r="Q356" s="7">
        <f t="shared" ca="1" si="165"/>
        <v>9.2138678975361608E-4</v>
      </c>
      <c r="R356" s="7">
        <f t="shared" ca="1" si="165"/>
        <v>2.2242613949751496E-5</v>
      </c>
      <c r="S356" s="7">
        <f t="shared" ca="1" si="165"/>
        <v>1.6064194011604034E-5</v>
      </c>
      <c r="T356" s="7">
        <f ca="1">T348/$D354</f>
        <v>8.7103265330813807E-5</v>
      </c>
      <c r="U356" s="7">
        <f t="shared" ca="1" si="165"/>
        <v>2.1629299199499133E-5</v>
      </c>
    </row>
    <row r="357" spans="1:21">
      <c r="A357" s="2" t="str">
        <f t="shared" si="164"/>
        <v>RB_GUP_EPIS_G</v>
      </c>
      <c r="B357" s="2" t="str">
        <f>$B$7</f>
        <v>SUBTRAN</v>
      </c>
      <c r="C357" s="6"/>
      <c r="D357" s="7">
        <f t="shared" ca="1" si="162"/>
        <v>2.5084493120388927E-2</v>
      </c>
      <c r="E357" s="7">
        <f t="shared" ref="E357:U357" ca="1" si="166">E349/$D354</f>
        <v>1.1912671122977943E-2</v>
      </c>
      <c r="F357" s="7">
        <f t="shared" ca="1" si="166"/>
        <v>3.0494680272329009E-3</v>
      </c>
      <c r="G357" s="7">
        <f t="shared" ca="1" si="166"/>
        <v>3.5536129830069946E-5</v>
      </c>
      <c r="H357" s="7">
        <f ca="1">H349/$D354</f>
        <v>1.1650243050427244E-6</v>
      </c>
      <c r="I357" s="7">
        <f t="shared" ca="1" si="166"/>
        <v>1.3291063245133468E-3</v>
      </c>
      <c r="J357" s="7">
        <f t="shared" ca="1" si="166"/>
        <v>3.7673218661288997E-4</v>
      </c>
      <c r="K357" s="7">
        <f t="shared" ca="1" si="166"/>
        <v>3.85897786674758E-5</v>
      </c>
      <c r="L357" s="7">
        <f ca="1">IFERROR(L349/$D354,0)</f>
        <v>0</v>
      </c>
      <c r="M357" s="7">
        <f ca="1">M349/$D354</f>
        <v>7.4435923344742206E-5</v>
      </c>
      <c r="N357" s="7">
        <f t="shared" ca="1" si="166"/>
        <v>8.6032151069293493E-4</v>
      </c>
      <c r="O357" s="7">
        <f t="shared" ca="1" si="166"/>
        <v>7.0079599368849136E-3</v>
      </c>
      <c r="P357" s="7">
        <f ca="1">P349/$D354</f>
        <v>0</v>
      </c>
      <c r="Q357" s="7">
        <f t="shared" ca="1" si="166"/>
        <v>3.6071192066618234E-4</v>
      </c>
      <c r="R357" s="7">
        <f t="shared" ca="1" si="166"/>
        <v>8.6302729713068018E-6</v>
      </c>
      <c r="S357" s="7">
        <f t="shared" ca="1" si="166"/>
        <v>5.9232273754805262E-6</v>
      </c>
      <c r="T357" s="7">
        <f ca="1">T349/$D354</f>
        <v>1.8606628483066389E-5</v>
      </c>
      <c r="U357" s="7">
        <f t="shared" ca="1" si="166"/>
        <v>4.6351058306300308E-6</v>
      </c>
    </row>
    <row r="358" spans="1:21">
      <c r="A358" s="2" t="str">
        <f t="shared" si="164"/>
        <v>RB_GUP_EPIS_G</v>
      </c>
      <c r="B358" s="2" t="str">
        <f>$B$8</f>
        <v>DISTPRI</v>
      </c>
      <c r="C358" s="6"/>
      <c r="D358" s="7">
        <f t="shared" ca="1" si="162"/>
        <v>0.16702285656240459</v>
      </c>
      <c r="E358" s="7">
        <f t="shared" ref="E358:U358" ca="1" si="167">E350/$D354</f>
        <v>0.11098646339644291</v>
      </c>
      <c r="F358" s="7">
        <f t="shared" ca="1" si="167"/>
        <v>2.7942132550847647E-2</v>
      </c>
      <c r="G358" s="7">
        <f t="shared" ca="1" si="167"/>
        <v>3.2607467309618934E-4</v>
      </c>
      <c r="H358" s="7">
        <f ca="1">H350/$D354</f>
        <v>0</v>
      </c>
      <c r="I358" s="7">
        <f t="shared" ca="1" si="167"/>
        <v>1.2049421554711903E-2</v>
      </c>
      <c r="J358" s="7">
        <f t="shared" ca="1" si="167"/>
        <v>3.4205704492483997E-3</v>
      </c>
      <c r="K358" s="7">
        <f t="shared" ca="1" si="167"/>
        <v>0</v>
      </c>
      <c r="L358" s="7">
        <f ca="1">IFERROR(L350/$D354,0)</f>
        <v>0</v>
      </c>
      <c r="M358" s="7">
        <f ca="1">M350/$D354</f>
        <v>6.8722278478807418E-4</v>
      </c>
      <c r="N358" s="7">
        <f t="shared" ca="1" si="167"/>
        <v>7.9486927865711696E-3</v>
      </c>
      <c r="O358" s="7">
        <f t="shared" ca="1" si="167"/>
        <v>0</v>
      </c>
      <c r="P358" s="7">
        <f ca="1">P350/$D354</f>
        <v>0</v>
      </c>
      <c r="Q358" s="7">
        <f t="shared" ca="1" si="167"/>
        <v>3.2700099926961075E-3</v>
      </c>
      <c r="R358" s="7">
        <f t="shared" ca="1" si="167"/>
        <v>7.8346736204193797E-5</v>
      </c>
      <c r="S358" s="7">
        <f t="shared" ca="1" si="167"/>
        <v>5.6259739934283588E-5</v>
      </c>
      <c r="T358" s="7">
        <f ca="1">T350/$D354</f>
        <v>2.0623047197750348E-4</v>
      </c>
      <c r="U358" s="7">
        <f t="shared" ca="1" si="167"/>
        <v>5.1431425886174142E-5</v>
      </c>
    </row>
    <row r="359" spans="1:21">
      <c r="A359" s="2" t="str">
        <f t="shared" si="164"/>
        <v>RB_GUP_EPIS_G</v>
      </c>
      <c r="B359" s="2" t="str">
        <f>$B$9</f>
        <v>DISTSEC</v>
      </c>
      <c r="C359" s="6"/>
      <c r="D359" s="7">
        <f t="shared" ca="1" si="162"/>
        <v>6.6754262447622184E-2</v>
      </c>
      <c r="E359" s="7">
        <f t="shared" ref="E359:U359" ca="1" si="168">E351/$D354</f>
        <v>4.9838849969137039E-2</v>
      </c>
      <c r="F359" s="7">
        <f t="shared" ca="1" si="168"/>
        <v>1.1188161389216666E-2</v>
      </c>
      <c r="G359" s="7">
        <f t="shared" ca="1" si="168"/>
        <v>0</v>
      </c>
      <c r="H359" s="7">
        <f ca="1">H351/$D354</f>
        <v>0</v>
      </c>
      <c r="I359" s="7">
        <f t="shared" ca="1" si="168"/>
        <v>3.9439448364509038E-3</v>
      </c>
      <c r="J359" s="7">
        <f t="shared" ca="1" si="168"/>
        <v>0</v>
      </c>
      <c r="K359" s="7">
        <f t="shared" ca="1" si="168"/>
        <v>0</v>
      </c>
      <c r="L359" s="7">
        <f ca="1">IFERROR(L351/$D354,0)</f>
        <v>0</v>
      </c>
      <c r="M359" s="7">
        <f ca="1">M351/$D354</f>
        <v>1.7456119300047221E-4</v>
      </c>
      <c r="N359" s="7">
        <f t="shared" ca="1" si="168"/>
        <v>0</v>
      </c>
      <c r="O359" s="7">
        <f t="shared" ca="1" si="168"/>
        <v>0</v>
      </c>
      <c r="P359" s="7">
        <f ca="1">P351/$D354</f>
        <v>0</v>
      </c>
      <c r="Q359" s="7">
        <f t="shared" ca="1" si="168"/>
        <v>1.0976586803105759E-3</v>
      </c>
      <c r="R359" s="7">
        <f t="shared" ca="1" si="168"/>
        <v>0</v>
      </c>
      <c r="S359" s="7">
        <f t="shared" ca="1" si="168"/>
        <v>1.7898723606624066E-5</v>
      </c>
      <c r="T359" s="7">
        <f ca="1">T351/$D354</f>
        <v>3.9523105442235639E-4</v>
      </c>
      <c r="U359" s="7">
        <f t="shared" ca="1" si="168"/>
        <v>9.7956601477556694E-5</v>
      </c>
    </row>
    <row r="360" spans="1:21">
      <c r="A360" s="2" t="str">
        <f t="shared" si="164"/>
        <v>RB_GUP_EPIS_G</v>
      </c>
      <c r="B360" s="2" t="str">
        <f>$B$10</f>
        <v>ENERGY</v>
      </c>
      <c r="C360" s="6"/>
      <c r="D360" s="7">
        <f t="shared" ca="1" si="162"/>
        <v>0.17533548607880436</v>
      </c>
      <c r="E360" s="7">
        <f t="shared" ref="E360:U360" ca="1" si="169">E352/$D354</f>
        <v>6.3740144177114905E-2</v>
      </c>
      <c r="F360" s="7">
        <f t="shared" ca="1" si="169"/>
        <v>2.0573161362613831E-2</v>
      </c>
      <c r="G360" s="7">
        <f t="shared" ca="1" si="169"/>
        <v>2.3552366547191042E-4</v>
      </c>
      <c r="H360" s="7">
        <f ca="1">H352/$D354</f>
        <v>5.9693327158601924E-6</v>
      </c>
      <c r="I360" s="7">
        <f t="shared" ca="1" si="169"/>
        <v>9.9557169121674439E-3</v>
      </c>
      <c r="J360" s="7">
        <f t="shared" ca="1" si="169"/>
        <v>2.7789381920938039E-3</v>
      </c>
      <c r="K360" s="7">
        <f t="shared" ca="1" si="169"/>
        <v>2.2001064352858879E-4</v>
      </c>
      <c r="L360" s="7">
        <f ca="1">IFERROR(L352/$D354,0)</f>
        <v>4.5101175360087488E-5</v>
      </c>
      <c r="M360" s="7">
        <f ca="1">M352/$D354</f>
        <v>6.6339485968334988E-4</v>
      </c>
      <c r="N360" s="7">
        <f t="shared" ca="1" si="169"/>
        <v>7.9281054392468363E-3</v>
      </c>
      <c r="O360" s="7">
        <f t="shared" ca="1" si="169"/>
        <v>5.6047995853389203E-2</v>
      </c>
      <c r="P360" s="7">
        <f ca="1">P352/$D354</f>
        <v>8.9822331284136192E-3</v>
      </c>
      <c r="Q360" s="7">
        <f t="shared" ca="1" si="169"/>
        <v>2.7004470429522367E-3</v>
      </c>
      <c r="R360" s="7">
        <f t="shared" ca="1" si="169"/>
        <v>6.3470043008419987E-5</v>
      </c>
      <c r="S360" s="7">
        <f t="shared" ca="1" si="169"/>
        <v>6.2005094605245662E-5</v>
      </c>
      <c r="T360" s="7">
        <f ca="1">T352/$D354</f>
        <v>1.0669287991138005E-3</v>
      </c>
      <c r="U360" s="7">
        <f t="shared" ca="1" si="169"/>
        <v>2.6634035732520859E-4</v>
      </c>
    </row>
    <row r="361" spans="1:21">
      <c r="A361" s="2" t="str">
        <f t="shared" si="164"/>
        <v>RB_GUP_EPIS_G</v>
      </c>
      <c r="B361" s="2" t="str">
        <f>$B$11</f>
        <v>CUSTOMER</v>
      </c>
      <c r="C361" s="6"/>
      <c r="D361" s="7">
        <f t="shared" ca="1" si="162"/>
        <v>0.25730910203873336</v>
      </c>
      <c r="E361" s="7">
        <f t="shared" ref="E361:U361" ca="1" si="170">E353/$D354</f>
        <v>0.20211355808093234</v>
      </c>
      <c r="F361" s="7">
        <f t="shared" ca="1" si="170"/>
        <v>4.6958104462556535E-2</v>
      </c>
      <c r="G361" s="7">
        <f t="shared" ca="1" si="170"/>
        <v>4.2318257017802326E-4</v>
      </c>
      <c r="H361" s="7">
        <f ca="1">H353/$D354</f>
        <v>5.9700151906749265E-5</v>
      </c>
      <c r="I361" s="7">
        <f t="shared" ca="1" si="170"/>
        <v>8.1025539791741588E-4</v>
      </c>
      <c r="J361" s="7">
        <f t="shared" ca="1" si="170"/>
        <v>3.5622171489658051E-4</v>
      </c>
      <c r="K361" s="7">
        <f t="shared" ca="1" si="170"/>
        <v>1.7073348797048136E-4</v>
      </c>
      <c r="L361" s="7">
        <f ca="1">IFERROR(L353/$D354,0)</f>
        <v>7.2738448220046481E-5</v>
      </c>
      <c r="M361" s="7">
        <f ca="1">M353/$D354</f>
        <v>1.1788635564506417E-5</v>
      </c>
      <c r="N361" s="7">
        <f t="shared" ca="1" si="170"/>
        <v>2.2165336007277096E-4</v>
      </c>
      <c r="O361" s="7">
        <f t="shared" ca="1" si="170"/>
        <v>4.4248511469314919E-4</v>
      </c>
      <c r="P361" s="7">
        <f ca="1">P353/$D354</f>
        <v>1.091545624854305E-4</v>
      </c>
      <c r="Q361" s="7">
        <f t="shared" ca="1" si="170"/>
        <v>2.7205410173971944E-4</v>
      </c>
      <c r="R361" s="7">
        <f t="shared" ca="1" si="170"/>
        <v>4.5650278067960718E-6</v>
      </c>
      <c r="S361" s="7">
        <f t="shared" ca="1" si="170"/>
        <v>1.5920704471089922E-5</v>
      </c>
      <c r="T361" s="7">
        <f ca="1">T353/$D354</f>
        <v>4.3856240572161392E-3</v>
      </c>
      <c r="U361" s="7">
        <f t="shared" ca="1" si="170"/>
        <v>8.8136216010557659E-4</v>
      </c>
    </row>
    <row r="362" spans="1:21">
      <c r="A362" s="2" t="str">
        <f t="shared" si="164"/>
        <v>RB_GUP_EPIS_G</v>
      </c>
      <c r="B362" s="2" t="str">
        <f>$B$12</f>
        <v>TOTAL</v>
      </c>
      <c r="C362" s="6"/>
      <c r="D362" s="7">
        <f t="shared" ca="1" si="162"/>
        <v>1.0000000000000002</v>
      </c>
      <c r="E362" s="7">
        <f t="shared" ref="E362:U362" ca="1" si="171">SUM(E355:E361)</f>
        <v>0.58985943642864558</v>
      </c>
      <c r="F362" s="7">
        <f t="shared" ca="1" si="171"/>
        <v>0.14797588659221927</v>
      </c>
      <c r="G362" s="7">
        <f t="shared" ca="1" si="171"/>
        <v>1.4676914398974652E-3</v>
      </c>
      <c r="H362" s="7">
        <f t="shared" ca="1" si="171"/>
        <v>7.7855804174271559E-5</v>
      </c>
      <c r="I362" s="7">
        <f t="shared" ca="1" si="171"/>
        <v>4.409894202469114E-2</v>
      </c>
      <c r="J362" s="7">
        <f t="shared" ca="1" si="171"/>
        <v>1.149217349073263E-2</v>
      </c>
      <c r="K362" s="7">
        <f t="shared" ca="1" si="171"/>
        <v>7.9016885741705115E-4</v>
      </c>
      <c r="L362" s="7">
        <f ca="1">SUM(L355:L361)</f>
        <v>1.940055186510191E-4</v>
      </c>
      <c r="M362" s="7">
        <f t="shared" ca="1" si="171"/>
        <v>2.5731588102695228E-3</v>
      </c>
      <c r="N362" s="7">
        <f t="shared" ca="1" si="171"/>
        <v>2.7443594340435036E-2</v>
      </c>
      <c r="O362" s="7">
        <f t="shared" ca="1" si="171"/>
        <v>0.13352276763751478</v>
      </c>
      <c r="P362" s="7">
        <f t="shared" ca="1" si="171"/>
        <v>2.007688140350013E-2</v>
      </c>
      <c r="Q362" s="7">
        <f t="shared" ca="1" si="171"/>
        <v>1.2046566042830331E-2</v>
      </c>
      <c r="R362" s="7">
        <f t="shared" ca="1" si="171"/>
        <v>2.5991848781708446E-4</v>
      </c>
      <c r="S362" s="7">
        <f t="shared" ca="1" si="171"/>
        <v>2.3377362486294912E-4</v>
      </c>
      <c r="T362" s="7">
        <f t="shared" ca="1" si="171"/>
        <v>6.4834401126208988E-3</v>
      </c>
      <c r="U362" s="7">
        <f t="shared" ca="1" si="171"/>
        <v>1.4037393837208704E-3</v>
      </c>
    </row>
    <row r="364" spans="1:21">
      <c r="A364" s="2" t="s">
        <v>555</v>
      </c>
      <c r="B364" s="2" t="s">
        <v>561</v>
      </c>
      <c r="D364" s="330">
        <v>2130879.46</v>
      </c>
      <c r="E364" s="87" t="s">
        <v>605</v>
      </c>
    </row>
    <row r="365" spans="1:21">
      <c r="A365" s="15" t="s">
        <v>550</v>
      </c>
      <c r="B365" s="2" t="str">
        <f>$B$5</f>
        <v>PRODUCTION</v>
      </c>
      <c r="D365" s="73">
        <f t="shared" ref="D365:U365" ca="1" si="172">-$D$364*D5+D296</f>
        <v>604178673.08348346</v>
      </c>
      <c r="E365" s="73">
        <f t="shared" ca="1" si="172"/>
        <v>296254733.01789892</v>
      </c>
      <c r="F365" s="73">
        <f t="shared" ca="1" si="172"/>
        <v>74940927.934184462</v>
      </c>
      <c r="G365" s="73">
        <f t="shared" ca="1" si="172"/>
        <v>876173.43486013112</v>
      </c>
      <c r="H365" s="73">
        <f t="shared" ca="1" si="172"/>
        <v>21584.976888079669</v>
      </c>
      <c r="I365" s="73">
        <f t="shared" ca="1" si="172"/>
        <v>31356224.468678415</v>
      </c>
      <c r="J365" s="73">
        <f t="shared" ca="1" si="172"/>
        <v>8930098.7972827945</v>
      </c>
      <c r="K365" s="73">
        <f t="shared" ca="1" si="172"/>
        <v>706687.7188688548</v>
      </c>
      <c r="L365" s="73">
        <f ca="1">IFERROR(-$D$364*L5+L296,0)</f>
        <v>149169.31703369823</v>
      </c>
      <c r="M365" s="73">
        <f t="shared" ca="1" si="172"/>
        <v>1883577.9204022135</v>
      </c>
      <c r="N365" s="73">
        <f t="shared" ca="1" si="172"/>
        <v>20534303.741984975</v>
      </c>
      <c r="O365" s="73">
        <f t="shared" ca="1" si="172"/>
        <v>137141183.52731723</v>
      </c>
      <c r="P365" s="73">
        <f t="shared" ca="1" si="172"/>
        <v>21514860.33035659</v>
      </c>
      <c r="Q365" s="73">
        <f t="shared" ca="1" si="172"/>
        <v>8510932.0797436051</v>
      </c>
      <c r="R365" s="73">
        <f t="shared" ca="1" si="172"/>
        <v>205457.01187328048</v>
      </c>
      <c r="S365" s="73">
        <f t="shared" ca="1" si="172"/>
        <v>148386.39501782504</v>
      </c>
      <c r="T365" s="73">
        <f t="shared" ca="1" si="172"/>
        <v>804580.64235181594</v>
      </c>
      <c r="U365" s="73">
        <f t="shared" ca="1" si="172"/>
        <v>199791.76874091639</v>
      </c>
    </row>
    <row r="366" spans="1:21">
      <c r="B366" s="2" t="str">
        <f>$B$6</f>
        <v>BULKTRAN</v>
      </c>
      <c r="D366" s="73">
        <f t="shared" ref="D366:U366" ca="1" si="173">-$D$364*D6+D297</f>
        <v>10679002.240515873</v>
      </c>
      <c r="E366" s="73">
        <f t="shared" ca="1" si="173"/>
        <v>5236373.1104828678</v>
      </c>
      <c r="F366" s="73">
        <f t="shared" ca="1" si="173"/>
        <v>1324598.7866985034</v>
      </c>
      <c r="G366" s="73">
        <f t="shared" ca="1" si="173"/>
        <v>15486.574569405482</v>
      </c>
      <c r="H366" s="73">
        <f t="shared" ca="1" si="173"/>
        <v>381.51961798465442</v>
      </c>
      <c r="I366" s="73">
        <f t="shared" ca="1" si="173"/>
        <v>554228.75098549912</v>
      </c>
      <c r="J366" s="73">
        <f t="shared" ca="1" si="173"/>
        <v>157841.627506494</v>
      </c>
      <c r="K366" s="73">
        <f t="shared" ca="1" si="173"/>
        <v>12490.874089663155</v>
      </c>
      <c r="L366" s="73">
        <f t="shared" ref="L366:L372" ca="1" si="174">IFERROR(-$D$364*L6+L297,0)</f>
        <v>2636.6032794391135</v>
      </c>
      <c r="M366" s="73">
        <f t="shared" ca="1" si="173"/>
        <v>33292.689279321959</v>
      </c>
      <c r="N366" s="73">
        <f t="shared" ca="1" si="173"/>
        <v>362948.71937293722</v>
      </c>
      <c r="O366" s="73">
        <f t="shared" ca="1" si="173"/>
        <v>2424003.149069869</v>
      </c>
      <c r="P366" s="73">
        <f t="shared" ca="1" si="173"/>
        <v>380280.29109282524</v>
      </c>
      <c r="Q366" s="73">
        <f t="shared" ca="1" si="173"/>
        <v>150432.75573532478</v>
      </c>
      <c r="R366" s="73">
        <f t="shared" ca="1" si="173"/>
        <v>3631.5017193949971</v>
      </c>
      <c r="S366" s="73">
        <f t="shared" ca="1" si="173"/>
        <v>2622.764945955762</v>
      </c>
      <c r="T366" s="73">
        <f t="shared" ca="1" si="173"/>
        <v>14221.154875427896</v>
      </c>
      <c r="U366" s="73">
        <f t="shared" ca="1" si="173"/>
        <v>3531.3671949590039</v>
      </c>
    </row>
    <row r="367" spans="1:21">
      <c r="B367" s="2" t="str">
        <f>$B$7</f>
        <v>SUBTRAN</v>
      </c>
      <c r="D367" s="73">
        <f t="shared" ref="D367:U367" ca="1" si="175">-$D$364*D7+D298</f>
        <v>4095488.961083286</v>
      </c>
      <c r="E367" s="73">
        <f t="shared" ca="1" si="175"/>
        <v>1944955.1101957983</v>
      </c>
      <c r="F367" s="73">
        <f t="shared" ca="1" si="175"/>
        <v>497879.80896283453</v>
      </c>
      <c r="G367" s="73">
        <f t="shared" ca="1" si="175"/>
        <v>5801.9042577495557</v>
      </c>
      <c r="H367" s="73">
        <f t="shared" ca="1" si="175"/>
        <v>190.21090670626344</v>
      </c>
      <c r="I367" s="73">
        <f t="shared" ca="1" si="175"/>
        <v>217000.21021058579</v>
      </c>
      <c r="J367" s="73">
        <f t="shared" ca="1" si="175"/>
        <v>61508.219606150735</v>
      </c>
      <c r="K367" s="73">
        <f t="shared" ca="1" si="175"/>
        <v>6300.4666582174114</v>
      </c>
      <c r="L367" s="73">
        <f t="shared" ca="1" si="174"/>
        <v>0</v>
      </c>
      <c r="M367" s="73">
        <f t="shared" ca="1" si="175"/>
        <v>12152.9863451236</v>
      </c>
      <c r="N367" s="73">
        <f t="shared" ca="1" si="175"/>
        <v>140462.76451013979</v>
      </c>
      <c r="O367" s="73">
        <f t="shared" ca="1" si="175"/>
        <v>1144173.9094938145</v>
      </c>
      <c r="P367" s="73">
        <f t="shared" ca="1" si="175"/>
        <v>0</v>
      </c>
      <c r="Q367" s="73">
        <f t="shared" ca="1" si="175"/>
        <v>58892.626696879219</v>
      </c>
      <c r="R367" s="73">
        <f t="shared" ca="1" si="175"/>
        <v>1409.0453219640124</v>
      </c>
      <c r="S367" s="73">
        <f t="shared" ca="1" si="175"/>
        <v>967.07205578530341</v>
      </c>
      <c r="T367" s="73">
        <f t="shared" ca="1" si="175"/>
        <v>3037.8625228602882</v>
      </c>
      <c r="U367" s="73">
        <f t="shared" ca="1" si="175"/>
        <v>756.76333867669348</v>
      </c>
    </row>
    <row r="368" spans="1:21">
      <c r="B368" s="2" t="str">
        <f>$B$8</f>
        <v>DISTPRI</v>
      </c>
      <c r="D368" s="73">
        <f t="shared" ref="D368:U368" ca="1" si="176">-$D$364*D8+D299</f>
        <v>7723996.8744169129</v>
      </c>
      <c r="E368" s="73">
        <f t="shared" ca="1" si="176"/>
        <v>5132585.5276365438</v>
      </c>
      <c r="F368" s="73">
        <f t="shared" ca="1" si="176"/>
        <v>1292188.0808968914</v>
      </c>
      <c r="G368" s="73">
        <f t="shared" ca="1" si="176"/>
        <v>15079.371815679977</v>
      </c>
      <c r="H368" s="73">
        <f t="shared" ca="1" si="176"/>
        <v>0</v>
      </c>
      <c r="I368" s="73">
        <f t="shared" ca="1" si="176"/>
        <v>557227.29417187872</v>
      </c>
      <c r="J368" s="73">
        <f t="shared" ca="1" si="176"/>
        <v>158184.78980956742</v>
      </c>
      <c r="K368" s="73">
        <f t="shared" ca="1" si="176"/>
        <v>0</v>
      </c>
      <c r="L368" s="73">
        <f t="shared" ca="1" si="174"/>
        <v>0</v>
      </c>
      <c r="M368" s="73">
        <f t="shared" ca="1" si="176"/>
        <v>31780.720022279769</v>
      </c>
      <c r="N368" s="73">
        <f t="shared" ca="1" si="176"/>
        <v>367588.48161740508</v>
      </c>
      <c r="O368" s="73">
        <f t="shared" ca="1" si="176"/>
        <v>0</v>
      </c>
      <c r="P368" s="73">
        <f t="shared" ca="1" si="176"/>
        <v>0</v>
      </c>
      <c r="Q368" s="73">
        <f t="shared" ca="1" si="176"/>
        <v>151222.09907516374</v>
      </c>
      <c r="R368" s="73">
        <f t="shared" ca="1" si="176"/>
        <v>3623.1564829922404</v>
      </c>
      <c r="S368" s="73">
        <f t="shared" ca="1" si="176"/>
        <v>2601.740051341741</v>
      </c>
      <c r="T368" s="73">
        <f t="shared" ca="1" si="176"/>
        <v>9537.1588880028467</v>
      </c>
      <c r="U368" s="73">
        <f t="shared" ca="1" si="176"/>
        <v>2378.4539491646624</v>
      </c>
    </row>
    <row r="369" spans="1:21">
      <c r="B369" s="2" t="str">
        <f>$B$9</f>
        <v>DISTSEC</v>
      </c>
      <c r="D369" s="73">
        <f t="shared" ref="D369:U369" ca="1" si="177">-$D$364*D9+D300</f>
        <v>3264660.5042532412</v>
      </c>
      <c r="E369" s="73">
        <f t="shared" ca="1" si="177"/>
        <v>2437401.2850386933</v>
      </c>
      <c r="F369" s="73">
        <f t="shared" ca="1" si="177"/>
        <v>547164.28978967422</v>
      </c>
      <c r="G369" s="73">
        <f t="shared" ca="1" si="177"/>
        <v>0</v>
      </c>
      <c r="H369" s="73">
        <f t="shared" ca="1" si="177"/>
        <v>0</v>
      </c>
      <c r="I369" s="73">
        <f t="shared" ca="1" si="177"/>
        <v>192881.18041327264</v>
      </c>
      <c r="J369" s="73">
        <f t="shared" ca="1" si="177"/>
        <v>0</v>
      </c>
      <c r="K369" s="73">
        <f t="shared" ca="1" si="177"/>
        <v>0</v>
      </c>
      <c r="L369" s="73">
        <f t="shared" ca="1" si="174"/>
        <v>0</v>
      </c>
      <c r="M369" s="73">
        <f t="shared" ca="1" si="177"/>
        <v>8537.0283704522935</v>
      </c>
      <c r="N369" s="73">
        <f t="shared" ca="1" si="177"/>
        <v>0</v>
      </c>
      <c r="O369" s="73">
        <f t="shared" ca="1" si="177"/>
        <v>0</v>
      </c>
      <c r="P369" s="73">
        <f t="shared" ca="1" si="177"/>
        <v>0</v>
      </c>
      <c r="Q369" s="73">
        <f t="shared" ca="1" si="177"/>
        <v>53681.709742091771</v>
      </c>
      <c r="R369" s="73">
        <f t="shared" ca="1" si="177"/>
        <v>0</v>
      </c>
      <c r="S369" s="73">
        <f t="shared" ca="1" si="177"/>
        <v>875.34868774768574</v>
      </c>
      <c r="T369" s="73">
        <f t="shared" ca="1" si="177"/>
        <v>19329.031077819818</v>
      </c>
      <c r="U369" s="73">
        <f t="shared" ca="1" si="177"/>
        <v>4790.6311334886923</v>
      </c>
    </row>
    <row r="370" spans="1:21">
      <c r="B370" s="2" t="str">
        <f>$B$10</f>
        <v>ENERGY</v>
      </c>
      <c r="D370" s="73">
        <f t="shared" ref="D370:U370" ca="1" si="178">-$D$364*D10+D301</f>
        <v>609429.68684223958</v>
      </c>
      <c r="E370" s="73">
        <f t="shared" ca="1" si="178"/>
        <v>221547.48575926851</v>
      </c>
      <c r="F370" s="73">
        <f t="shared" ca="1" si="178"/>
        <v>71508.030501808767</v>
      </c>
      <c r="G370" s="73">
        <f t="shared" ca="1" si="178"/>
        <v>818.63128167888965</v>
      </c>
      <c r="H370" s="73">
        <f t="shared" ca="1" si="178"/>
        <v>20.748159137898455</v>
      </c>
      <c r="I370" s="73">
        <f t="shared" ca="1" si="178"/>
        <v>34604.001595805006</v>
      </c>
      <c r="J370" s="73">
        <f t="shared" ca="1" si="178"/>
        <v>9659.0112477316416</v>
      </c>
      <c r="K370" s="73">
        <f t="shared" ca="1" si="178"/>
        <v>764.7112434919469</v>
      </c>
      <c r="L370" s="73">
        <f t="shared" ca="1" si="174"/>
        <v>156.76230631123636</v>
      </c>
      <c r="M370" s="73">
        <f t="shared" ca="1" si="178"/>
        <v>2305.8225726643063</v>
      </c>
      <c r="N370" s="73">
        <f t="shared" ca="1" si="178"/>
        <v>27556.44577801488</v>
      </c>
      <c r="O370" s="73">
        <f t="shared" ca="1" si="178"/>
        <v>194811.17784516336</v>
      </c>
      <c r="P370" s="73">
        <f t="shared" ca="1" si="178"/>
        <v>31220.374409164382</v>
      </c>
      <c r="Q370" s="73">
        <f t="shared" ca="1" si="178"/>
        <v>9386.1923363349288</v>
      </c>
      <c r="R370" s="73">
        <f t="shared" ca="1" si="178"/>
        <v>220.60867026712404</v>
      </c>
      <c r="S370" s="73">
        <f t="shared" ca="1" si="178"/>
        <v>215.51681426835995</v>
      </c>
      <c r="T370" s="73">
        <f t="shared" ca="1" si="178"/>
        <v>3708.4226272065098</v>
      </c>
      <c r="U370" s="73">
        <f t="shared" ca="1" si="178"/>
        <v>925.7436939217165</v>
      </c>
    </row>
    <row r="371" spans="1:21">
      <c r="B371" s="2" t="str">
        <f>$B$11</f>
        <v>CUSTOMER</v>
      </c>
      <c r="D371" s="73">
        <f t="shared" ref="D371:U371" ca="1" si="179">-$D$364*D11+D302</f>
        <v>8718256.1994048115</v>
      </c>
      <c r="E371" s="73">
        <f t="shared" ca="1" si="179"/>
        <v>7001678.7184202727</v>
      </c>
      <c r="F371" s="73">
        <f t="shared" ca="1" si="179"/>
        <v>1653030.2364329435</v>
      </c>
      <c r="G371" s="73">
        <f t="shared" ca="1" si="179"/>
        <v>4856.0653217488234</v>
      </c>
      <c r="H371" s="73">
        <f t="shared" ca="1" si="179"/>
        <v>207.50531278427007</v>
      </c>
      <c r="I371" s="73">
        <f t="shared" ca="1" si="179"/>
        <v>20419.166969306385</v>
      </c>
      <c r="J371" s="73">
        <f t="shared" ca="1" si="179"/>
        <v>4139.7274978475198</v>
      </c>
      <c r="K371" s="73">
        <f t="shared" ca="1" si="179"/>
        <v>593.43409844923531</v>
      </c>
      <c r="L371" s="73">
        <f t="shared" ca="1" si="174"/>
        <v>252.82371932518993</v>
      </c>
      <c r="M371" s="73">
        <f t="shared" ca="1" si="179"/>
        <v>282.77275371880853</v>
      </c>
      <c r="N371" s="73">
        <f t="shared" ca="1" si="179"/>
        <v>2414.6467593965981</v>
      </c>
      <c r="O371" s="73">
        <f t="shared" ca="1" si="179"/>
        <v>1537.9862394689362</v>
      </c>
      <c r="P371" s="73">
        <f t="shared" ca="1" si="179"/>
        <v>379.39855941654224</v>
      </c>
      <c r="Q371" s="73">
        <f t="shared" ca="1" si="179"/>
        <v>7087.2703460316679</v>
      </c>
      <c r="R371" s="73">
        <f t="shared" ca="1" si="179"/>
        <v>64.226668925487701</v>
      </c>
      <c r="S371" s="73">
        <f t="shared" ca="1" si="179"/>
        <v>442.21371076978477</v>
      </c>
      <c r="T371" s="73">
        <f t="shared" ca="1" si="179"/>
        <v>15243.517188504373</v>
      </c>
      <c r="U371" s="73">
        <f t="shared" ca="1" si="179"/>
        <v>5626.4894059012749</v>
      </c>
    </row>
    <row r="372" spans="1:21">
      <c r="B372" s="2" t="str">
        <f>$B$12</f>
        <v>TOTAL</v>
      </c>
      <c r="D372" s="73">
        <f t="shared" ref="D372:U372" ca="1" si="180">-$D$364*D12+D303</f>
        <v>639269507.54999983</v>
      </c>
      <c r="E372" s="73">
        <f t="shared" ca="1" si="180"/>
        <v>318229274.25543243</v>
      </c>
      <c r="F372" s="73">
        <f t="shared" ca="1" si="180"/>
        <v>80327297.167467102</v>
      </c>
      <c r="G372" s="73">
        <f t="shared" ca="1" si="180"/>
        <v>918215.98210639379</v>
      </c>
      <c r="H372" s="73">
        <f t="shared" ca="1" si="180"/>
        <v>22384.960884692759</v>
      </c>
      <c r="I372" s="73">
        <f t="shared" ca="1" si="180"/>
        <v>32932585.073024768</v>
      </c>
      <c r="J372" s="73">
        <f t="shared" ca="1" si="180"/>
        <v>9321432.1729505826</v>
      </c>
      <c r="K372" s="73">
        <f t="shared" ca="1" si="180"/>
        <v>726837.20495867648</v>
      </c>
      <c r="L372" s="73">
        <f t="shared" ca="1" si="174"/>
        <v>152215.50633877376</v>
      </c>
      <c r="M372" s="73">
        <f t="shared" ca="1" si="180"/>
        <v>1971929.939745774</v>
      </c>
      <c r="N372" s="73">
        <f t="shared" ca="1" si="180"/>
        <v>21435274.800022867</v>
      </c>
      <c r="O372" s="73">
        <f t="shared" ca="1" si="180"/>
        <v>140905709.74996552</v>
      </c>
      <c r="P372" s="73">
        <f t="shared" ca="1" si="180"/>
        <v>21926740.394417997</v>
      </c>
      <c r="Q372" s="73">
        <f t="shared" ca="1" si="180"/>
        <v>8941634.7336754315</v>
      </c>
      <c r="R372" s="73">
        <f t="shared" ca="1" si="180"/>
        <v>214405.55073682437</v>
      </c>
      <c r="S372" s="73">
        <f t="shared" ca="1" si="180"/>
        <v>156111.0512836937</v>
      </c>
      <c r="T372" s="73">
        <f t="shared" ca="1" si="180"/>
        <v>869657.7895316378</v>
      </c>
      <c r="U372" s="73">
        <f t="shared" ca="1" si="180"/>
        <v>217801.21745702843</v>
      </c>
    </row>
    <row r="373" spans="1:21">
      <c r="A373" s="2" t="s">
        <v>546</v>
      </c>
      <c r="B373" s="2" t="str">
        <f>$B$5</f>
        <v>PRODUCTION</v>
      </c>
      <c r="D373" s="7">
        <f t="shared" ref="D373:D380" ca="1" si="181">SUM(E373:U373)</f>
        <v>0.94510791762772861</v>
      </c>
      <c r="E373" s="7">
        <f t="shared" ref="E373:U373" ca="1" si="182">E365/$D372</f>
        <v>0.46342697331723998</v>
      </c>
      <c r="F373" s="7">
        <f t="shared" ca="1" si="182"/>
        <v>0.11722900443256795</v>
      </c>
      <c r="G373" s="7">
        <f t="shared" ca="1" si="182"/>
        <v>1.3705853705083878E-3</v>
      </c>
      <c r="H373" s="7">
        <f t="shared" ca="1" si="182"/>
        <v>3.3765065646262534E-5</v>
      </c>
      <c r="I373" s="7">
        <f t="shared" ca="1" si="182"/>
        <v>4.9050086228656725E-2</v>
      </c>
      <c r="J373" s="7">
        <f t="shared" ca="1" si="182"/>
        <v>1.3969223765274517E-2</v>
      </c>
      <c r="K373" s="7">
        <f t="shared" ca="1" si="182"/>
        <v>1.1054613281606927E-3</v>
      </c>
      <c r="L373" s="7">
        <f ca="1">IFERROR(L365/$D$372,0)</f>
        <v>2.3334339472156208E-4</v>
      </c>
      <c r="M373" s="7">
        <f t="shared" ca="1" si="182"/>
        <v>2.9464535663855222E-3</v>
      </c>
      <c r="N373" s="7">
        <f t="shared" ca="1" si="182"/>
        <v>3.2121512913517003E-2</v>
      </c>
      <c r="O373" s="7">
        <f t="shared" ca="1" si="182"/>
        <v>0.21452796028534313</v>
      </c>
      <c r="P373" s="7">
        <f t="shared" ca="1" si="182"/>
        <v>3.3655383334037448E-2</v>
      </c>
      <c r="Q373" s="7">
        <f t="shared" ca="1" si="182"/>
        <v>1.3313527360880624E-2</v>
      </c>
      <c r="R373" s="7">
        <f t="shared" ca="1" si="182"/>
        <v>3.2139341771625308E-4</v>
      </c>
      <c r="S373" s="7">
        <f t="shared" ca="1" si="182"/>
        <v>2.3211868119052924E-4</v>
      </c>
      <c r="T373" s="7">
        <f t="shared" ca="1" si="182"/>
        <v>1.2585938056632342E-3</v>
      </c>
      <c r="U373" s="7">
        <f t="shared" ca="1" si="182"/>
        <v>3.1253136021866312E-4</v>
      </c>
    </row>
    <row r="374" spans="1:21">
      <c r="A374" s="2" t="str">
        <f t="shared" ref="A374:A380" si="183">A373</f>
        <v>RB_GUP-Land_P</v>
      </c>
      <c r="B374" s="2" t="str">
        <f>$B$6</f>
        <v>BULKTRAN</v>
      </c>
      <c r="D374" s="7">
        <f t="shared" ca="1" si="181"/>
        <v>1.6705008004281544E-2</v>
      </c>
      <c r="E374" s="7">
        <f t="shared" ref="E374:U374" ca="1" si="184">E366/$D372</f>
        <v>8.1911823552342829E-3</v>
      </c>
      <c r="F374" s="7">
        <f t="shared" ca="1" si="184"/>
        <v>2.0720506313135875E-3</v>
      </c>
      <c r="G374" s="7">
        <f t="shared" ca="1" si="184"/>
        <v>2.4225423528736377E-5</v>
      </c>
      <c r="H374" s="7">
        <f t="shared" ca="1" si="184"/>
        <v>5.9680559369526043E-7</v>
      </c>
      <c r="I374" s="7">
        <f t="shared" ca="1" si="184"/>
        <v>8.6697198042431369E-4</v>
      </c>
      <c r="J374" s="7">
        <f t="shared" ca="1" si="184"/>
        <v>2.4690936395734247E-4</v>
      </c>
      <c r="K374" s="7">
        <f t="shared" ca="1" si="184"/>
        <v>1.9539292805524896E-5</v>
      </c>
      <c r="L374" s="7">
        <f t="shared" ref="L374:L379" ca="1" si="185">IFERROR(L366/$D$372,0)</f>
        <v>4.1244001916248039E-6</v>
      </c>
      <c r="M374" s="7">
        <f t="shared" ca="1" si="184"/>
        <v>5.2079269988828624E-5</v>
      </c>
      <c r="N374" s="7">
        <f t="shared" ca="1" si="184"/>
        <v>5.6775540689237328E-4</v>
      </c>
      <c r="O374" s="7">
        <f t="shared" ca="1" si="184"/>
        <v>3.7918328974580065E-3</v>
      </c>
      <c r="P374" s="7">
        <f t="shared" ca="1" si="184"/>
        <v>5.948669326498136E-4</v>
      </c>
      <c r="Q374" s="7">
        <f t="shared" ca="1" si="184"/>
        <v>2.3531977352065213E-4</v>
      </c>
      <c r="R374" s="7">
        <f t="shared" ca="1" si="184"/>
        <v>5.6807053621448742E-6</v>
      </c>
      <c r="S374" s="7">
        <f t="shared" ca="1" si="184"/>
        <v>4.1027530876726904E-6</v>
      </c>
      <c r="T374" s="7">
        <f t="shared" ca="1" si="184"/>
        <v>2.2245945892101856E-5</v>
      </c>
      <c r="U374" s="7">
        <f t="shared" ca="1" si="184"/>
        <v>5.5240663808492409E-6</v>
      </c>
    </row>
    <row r="375" spans="1:21">
      <c r="A375" s="2" t="str">
        <f t="shared" si="183"/>
        <v>RB_GUP-Land_P</v>
      </c>
      <c r="B375" s="2" t="str">
        <f>$B$7</f>
        <v>SUBTRAN</v>
      </c>
      <c r="D375" s="7">
        <f t="shared" ca="1" si="181"/>
        <v>6.4065138610775374E-3</v>
      </c>
      <c r="E375" s="7">
        <f t="shared" ref="E375:U375" ca="1" si="186">E367/$D372</f>
        <v>3.0424650123698814E-3</v>
      </c>
      <c r="F375" s="7">
        <f t="shared" ca="1" si="186"/>
        <v>7.7882614935124734E-4</v>
      </c>
      <c r="G375" s="7">
        <f t="shared" ca="1" si="186"/>
        <v>9.0758345099007646E-6</v>
      </c>
      <c r="H375" s="7">
        <f t="shared" ca="1" si="186"/>
        <v>2.9754415697887213E-7</v>
      </c>
      <c r="I375" s="7">
        <f t="shared" ca="1" si="186"/>
        <v>3.3945027511516859E-4</v>
      </c>
      <c r="J375" s="7">
        <f t="shared" ca="1" si="186"/>
        <v>9.6216414015867842E-5</v>
      </c>
      <c r="K375" s="7">
        <f t="shared" ca="1" si="186"/>
        <v>9.8557284272230469E-6</v>
      </c>
      <c r="L375" s="7">
        <f t="shared" ca="1" si="185"/>
        <v>0</v>
      </c>
      <c r="M375" s="7">
        <f t="shared" ca="1" si="186"/>
        <v>1.9010739917347091E-5</v>
      </c>
      <c r="N375" s="7">
        <f t="shared" ca="1" si="186"/>
        <v>2.197238611434218E-4</v>
      </c>
      <c r="O375" s="7">
        <f t="shared" ca="1" si="186"/>
        <v>1.7898146180612628E-3</v>
      </c>
      <c r="P375" s="7">
        <f t="shared" ca="1" si="186"/>
        <v>0</v>
      </c>
      <c r="Q375" s="7">
        <f t="shared" ca="1" si="186"/>
        <v>9.2124880040947343E-5</v>
      </c>
      <c r="R375" s="7">
        <f t="shared" ca="1" si="186"/>
        <v>2.2041491191472251E-6</v>
      </c>
      <c r="S375" s="7">
        <f t="shared" ca="1" si="186"/>
        <v>1.5127767621696939E-6</v>
      </c>
      <c r="T375" s="7">
        <f t="shared" ca="1" si="186"/>
        <v>4.7520841945095977E-6</v>
      </c>
      <c r="U375" s="7">
        <f t="shared" ca="1" si="186"/>
        <v>1.1837938924648365E-6</v>
      </c>
    </row>
    <row r="376" spans="1:21">
      <c r="A376" s="2" t="str">
        <f t="shared" si="183"/>
        <v>RB_GUP-Land_P</v>
      </c>
      <c r="B376" s="2" t="str">
        <f>$B$8</f>
        <v>DISTPRI</v>
      </c>
      <c r="D376" s="7">
        <f t="shared" ca="1" si="181"/>
        <v>1.2082536055910325E-2</v>
      </c>
      <c r="E376" s="7">
        <f t="shared" ref="E376:U376" ca="1" si="187">E368/$D372</f>
        <v>8.0288289477581619E-3</v>
      </c>
      <c r="F376" s="7">
        <f t="shared" ca="1" si="187"/>
        <v>2.0213510352608587E-3</v>
      </c>
      <c r="G376" s="7">
        <f t="shared" ca="1" si="187"/>
        <v>2.3588442179061011E-5</v>
      </c>
      <c r="H376" s="7">
        <f t="shared" ca="1" si="187"/>
        <v>0</v>
      </c>
      <c r="I376" s="7">
        <f t="shared" ca="1" si="187"/>
        <v>8.7166255795220412E-4</v>
      </c>
      <c r="J376" s="7">
        <f t="shared" ca="1" si="187"/>
        <v>2.4744616776077832E-4</v>
      </c>
      <c r="K376" s="7">
        <f t="shared" ca="1" si="187"/>
        <v>0</v>
      </c>
      <c r="L376" s="7">
        <f t="shared" ca="1" si="185"/>
        <v>0</v>
      </c>
      <c r="M376" s="7">
        <f t="shared" ca="1" si="187"/>
        <v>4.9714118453857385E-5</v>
      </c>
      <c r="N376" s="7">
        <f t="shared" ca="1" si="187"/>
        <v>5.7501331954059221E-4</v>
      </c>
      <c r="O376" s="7">
        <f t="shared" ca="1" si="187"/>
        <v>0</v>
      </c>
      <c r="P376" s="7">
        <f t="shared" ca="1" si="187"/>
        <v>0</v>
      </c>
      <c r="Q376" s="7">
        <f t="shared" ca="1" si="187"/>
        <v>2.3655453183544196E-4</v>
      </c>
      <c r="R376" s="7">
        <f t="shared" ca="1" si="187"/>
        <v>5.667651030123408E-6</v>
      </c>
      <c r="S376" s="7">
        <f t="shared" ca="1" si="187"/>
        <v>4.0698641505879251E-6</v>
      </c>
      <c r="T376" s="7">
        <f t="shared" ca="1" si="187"/>
        <v>1.491883904263478E-5</v>
      </c>
      <c r="U376" s="7">
        <f t="shared" ca="1" si="187"/>
        <v>3.7205809460239805E-6</v>
      </c>
    </row>
    <row r="377" spans="1:21">
      <c r="A377" s="2" t="str">
        <f t="shared" si="183"/>
        <v>RB_GUP-Land_P</v>
      </c>
      <c r="B377" s="2" t="str">
        <f>$B$9</f>
        <v>DISTSEC</v>
      </c>
      <c r="D377" s="7">
        <f t="shared" ca="1" si="181"/>
        <v>5.1068609806919326E-3</v>
      </c>
      <c r="E377" s="7">
        <f t="shared" ref="E377:U377" ca="1" si="188">E369/$D372</f>
        <v>3.812791406835644E-3</v>
      </c>
      <c r="F377" s="7">
        <f t="shared" ca="1" si="188"/>
        <v>8.5592114644523121E-4</v>
      </c>
      <c r="G377" s="7">
        <f t="shared" ca="1" si="188"/>
        <v>0</v>
      </c>
      <c r="H377" s="7">
        <f t="shared" ca="1" si="188"/>
        <v>0</v>
      </c>
      <c r="I377" s="7">
        <f t="shared" ca="1" si="188"/>
        <v>3.0172122733100425E-4</v>
      </c>
      <c r="J377" s="7">
        <f t="shared" ca="1" si="188"/>
        <v>0</v>
      </c>
      <c r="K377" s="7">
        <f t="shared" ca="1" si="188"/>
        <v>0</v>
      </c>
      <c r="L377" s="7">
        <f t="shared" ca="1" si="185"/>
        <v>0</v>
      </c>
      <c r="M377" s="7">
        <f t="shared" ca="1" si="188"/>
        <v>1.3354349409172434E-5</v>
      </c>
      <c r="N377" s="7">
        <f t="shared" ca="1" si="188"/>
        <v>0</v>
      </c>
      <c r="O377" s="7">
        <f t="shared" ca="1" si="188"/>
        <v>0</v>
      </c>
      <c r="P377" s="7">
        <f t="shared" ca="1" si="188"/>
        <v>0</v>
      </c>
      <c r="Q377" s="7">
        <f t="shared" ca="1" si="188"/>
        <v>8.3973518380106856E-5</v>
      </c>
      <c r="R377" s="7">
        <f t="shared" ca="1" si="188"/>
        <v>0</v>
      </c>
      <c r="S377" s="7">
        <f t="shared" ca="1" si="188"/>
        <v>1.3692952305866415E-6</v>
      </c>
      <c r="T377" s="7">
        <f t="shared" ca="1" si="188"/>
        <v>3.0236122401486539E-5</v>
      </c>
      <c r="U377" s="7">
        <f t="shared" ca="1" si="188"/>
        <v>7.4939146586997152E-6</v>
      </c>
    </row>
    <row r="378" spans="1:21">
      <c r="A378" s="2" t="str">
        <f t="shared" si="183"/>
        <v>RB_GUP-Land_P</v>
      </c>
      <c r="B378" s="2" t="str">
        <f>$B$10</f>
        <v>ENERGY</v>
      </c>
      <c r="D378" s="7">
        <f t="shared" ca="1" si="181"/>
        <v>9.5332200213627959E-4</v>
      </c>
      <c r="E378" s="7">
        <f t="shared" ref="E378:U378" ca="1" si="189">E370/$D372</f>
        <v>3.4656351216930272E-4</v>
      </c>
      <c r="F378" s="7">
        <f t="shared" ca="1" si="189"/>
        <v>1.1185897287024259E-4</v>
      </c>
      <c r="G378" s="7">
        <f t="shared" ca="1" si="189"/>
        <v>1.2805730165611898E-6</v>
      </c>
      <c r="H378" s="7">
        <f t="shared" ca="1" si="189"/>
        <v>3.2456043801331563E-8</v>
      </c>
      <c r="I378" s="7">
        <f t="shared" ca="1" si="189"/>
        <v>5.4130536787879701E-5</v>
      </c>
      <c r="J378" s="7">
        <f t="shared" ca="1" si="189"/>
        <v>1.5109450918048318E-5</v>
      </c>
      <c r="K378" s="7">
        <f t="shared" ca="1" si="189"/>
        <v>1.1962266844584885E-6</v>
      </c>
      <c r="L378" s="7">
        <f t="shared" ca="1" si="185"/>
        <v>2.4522099749764047E-7</v>
      </c>
      <c r="M378" s="7">
        <f t="shared" ca="1" si="189"/>
        <v>3.6069647393340728E-6</v>
      </c>
      <c r="N378" s="7">
        <f t="shared" ca="1" si="189"/>
        <v>4.3106147645966955E-5</v>
      </c>
      <c r="O378" s="7">
        <f t="shared" ca="1" si="189"/>
        <v>3.047402942645851E-4</v>
      </c>
      <c r="P378" s="7">
        <f t="shared" ca="1" si="189"/>
        <v>4.8837577954901141E-5</v>
      </c>
      <c r="Q378" s="7">
        <f t="shared" ca="1" si="189"/>
        <v>1.4682684259894559E-5</v>
      </c>
      <c r="R378" s="7">
        <f t="shared" ca="1" si="189"/>
        <v>3.4509493673897678E-7</v>
      </c>
      <c r="S378" s="7">
        <f t="shared" ca="1" si="189"/>
        <v>3.3712982040130159E-7</v>
      </c>
      <c r="T378" s="7">
        <f t="shared" ca="1" si="189"/>
        <v>5.8010316203240138E-6</v>
      </c>
      <c r="U378" s="7">
        <f t="shared" ca="1" si="189"/>
        <v>1.4481274063416991E-6</v>
      </c>
    </row>
    <row r="379" spans="1:21">
      <c r="A379" s="2" t="str">
        <f t="shared" si="183"/>
        <v>RB_GUP-Land_P</v>
      </c>
      <c r="B379" s="2" t="str">
        <f>$B$11</f>
        <v>CUSTOMER</v>
      </c>
      <c r="D379" s="7">
        <f t="shared" ca="1" si="181"/>
        <v>1.3637841468174391E-2</v>
      </c>
      <c r="E379" s="7">
        <f t="shared" ref="E379:U379" ca="1" si="190">E371/$D372</f>
        <v>1.0952624262111615E-2</v>
      </c>
      <c r="F379" s="7">
        <f t="shared" ca="1" si="190"/>
        <v>2.585811174958401E-3</v>
      </c>
      <c r="G379" s="7">
        <f t="shared" ca="1" si="190"/>
        <v>7.5962724084239403E-6</v>
      </c>
      <c r="H379" s="7">
        <f t="shared" ca="1" si="190"/>
        <v>3.2459754506285479E-7</v>
      </c>
      <c r="I379" s="7">
        <f t="shared" ca="1" si="190"/>
        <v>3.194140613332683E-5</v>
      </c>
      <c r="J379" s="7">
        <f t="shared" ca="1" si="190"/>
        <v>6.47571556120833E-6</v>
      </c>
      <c r="K379" s="7">
        <f t="shared" ca="1" si="190"/>
        <v>9.2830033568091064E-7</v>
      </c>
      <c r="L379" s="7">
        <f t="shared" ca="1" si="185"/>
        <v>3.9548846979130406E-7</v>
      </c>
      <c r="M379" s="7">
        <f t="shared" ca="1" si="190"/>
        <v>4.4233730903658304E-7</v>
      </c>
      <c r="N379" s="7">
        <f t="shared" ca="1" si="190"/>
        <v>3.7771968330708139E-6</v>
      </c>
      <c r="O379" s="7">
        <f t="shared" ca="1" si="190"/>
        <v>2.4058495224702144E-6</v>
      </c>
      <c r="P379" s="7">
        <f t="shared" ca="1" si="190"/>
        <v>5.9348765260302669E-7</v>
      </c>
      <c r="Q379" s="7">
        <f t="shared" ca="1" si="190"/>
        <v>1.1086514001260015E-5</v>
      </c>
      <c r="R379" s="7">
        <f t="shared" ca="1" si="190"/>
        <v>1.0046884477821629E-7</v>
      </c>
      <c r="S379" s="7">
        <f t="shared" ca="1" si="190"/>
        <v>6.9174848095691078E-7</v>
      </c>
      <c r="T379" s="7">
        <f t="shared" ca="1" si="190"/>
        <v>2.3845212400205269E-5</v>
      </c>
      <c r="U379" s="7">
        <f t="shared" ca="1" si="190"/>
        <v>8.8014356065015425E-6</v>
      </c>
    </row>
    <row r="380" spans="1:21">
      <c r="A380" s="2" t="str">
        <f t="shared" si="183"/>
        <v>RB_GUP-Land_P</v>
      </c>
      <c r="B380" s="2" t="str">
        <f>$B$12</f>
        <v>TOTAL</v>
      </c>
      <c r="D380" s="7">
        <f t="shared" ca="1" si="181"/>
        <v>1.0000000000000007</v>
      </c>
      <c r="E380" s="7">
        <f t="shared" ref="E380:U380" ca="1" si="191">SUM(E373:E379)</f>
        <v>0.49780142881371892</v>
      </c>
      <c r="F380" s="7">
        <f t="shared" ca="1" si="191"/>
        <v>0.12565482354276752</v>
      </c>
      <c r="G380" s="7">
        <f t="shared" ca="1" si="191"/>
        <v>1.436351916151071E-3</v>
      </c>
      <c r="H380" s="7">
        <f t="shared" ca="1" si="191"/>
        <v>3.5016468985800849E-5</v>
      </c>
      <c r="I380" s="7">
        <f t="shared" ca="1" si="191"/>
        <v>5.1515964212400629E-2</v>
      </c>
      <c r="J380" s="7">
        <f t="shared" ca="1" si="191"/>
        <v>1.4581380877487761E-2</v>
      </c>
      <c r="K380" s="7">
        <f t="shared" ca="1" si="191"/>
        <v>1.1369808764135801E-3</v>
      </c>
      <c r="L380" s="7">
        <f t="shared" ca="1" si="191"/>
        <v>2.3810850438047581E-4</v>
      </c>
      <c r="M380" s="7">
        <f t="shared" ca="1" si="191"/>
        <v>3.0846613462030986E-3</v>
      </c>
      <c r="N380" s="7">
        <f t="shared" ca="1" si="191"/>
        <v>3.3530888845572426E-2</v>
      </c>
      <c r="O380" s="7">
        <f t="shared" ca="1" si="191"/>
        <v>0.22041675394464946</v>
      </c>
      <c r="P380" s="7">
        <f t="shared" ca="1" si="191"/>
        <v>3.4299681332294767E-2</v>
      </c>
      <c r="Q380" s="7">
        <f t="shared" ca="1" si="191"/>
        <v>1.3987269262918926E-2</v>
      </c>
      <c r="R380" s="7">
        <f t="shared" ca="1" si="191"/>
        <v>3.3539148700918579E-4</v>
      </c>
      <c r="S380" s="7">
        <f t="shared" ca="1" si="191"/>
        <v>2.4420224872290442E-4</v>
      </c>
      <c r="T380" s="7">
        <f t="shared" ca="1" si="191"/>
        <v>1.3603930412144961E-3</v>
      </c>
      <c r="U380" s="7">
        <f t="shared" ca="1" si="191"/>
        <v>3.4070327910954416E-4</v>
      </c>
    </row>
    <row r="382" spans="1:21">
      <c r="A382" s="2" t="s">
        <v>554</v>
      </c>
      <c r="B382" s="2" t="s">
        <v>560</v>
      </c>
      <c r="D382" s="330">
        <v>40915361</v>
      </c>
      <c r="E382" s="87" t="s">
        <v>605</v>
      </c>
    </row>
    <row r="383" spans="1:21">
      <c r="A383" s="15" t="s">
        <v>551</v>
      </c>
      <c r="B383" s="2" t="str">
        <f>$B$5</f>
        <v>PRODUCTION</v>
      </c>
      <c r="D383" s="73">
        <f t="shared" ref="D383:U383" si="192">-$D$382*D25+D313</f>
        <v>12793806.999999996</v>
      </c>
      <c r="E383" s="73">
        <f t="shared" si="192"/>
        <v>6273352.6453751577</v>
      </c>
      <c r="F383" s="73">
        <f t="shared" si="192"/>
        <v>1586914.2872879643</v>
      </c>
      <c r="G383" s="73">
        <f t="shared" si="192"/>
        <v>18553.441760726761</v>
      </c>
      <c r="H383" s="73">
        <f t="shared" si="192"/>
        <v>457.07344649584098</v>
      </c>
      <c r="I383" s="73">
        <f t="shared" si="192"/>
        <v>663984.84748487175</v>
      </c>
      <c r="J383" s="73">
        <f t="shared" si="192"/>
        <v>189099.62498391836</v>
      </c>
      <c r="K383" s="73">
        <f t="shared" si="192"/>
        <v>14964.490948241557</v>
      </c>
      <c r="L383" s="73">
        <f>IFERROR(-$D$382*L25+L313,0)</f>
        <v>3158.7401831167313</v>
      </c>
      <c r="M383" s="73">
        <f t="shared" si="192"/>
        <v>39885.77130685556</v>
      </c>
      <c r="N383" s="73">
        <f t="shared" si="192"/>
        <v>434824.87988786167</v>
      </c>
      <c r="O383" s="73">
        <f t="shared" si="192"/>
        <v>2904038.0138635514</v>
      </c>
      <c r="P383" s="73">
        <f t="shared" si="192"/>
        <v>455588.69083170069</v>
      </c>
      <c r="Q383" s="73">
        <f t="shared" si="192"/>
        <v>180223.54523477613</v>
      </c>
      <c r="R383" s="73">
        <f t="shared" si="192"/>
        <v>4350.6622689746109</v>
      </c>
      <c r="S383" s="73">
        <f t="shared" si="192"/>
        <v>3142.1613900984153</v>
      </c>
      <c r="T383" s="73">
        <f t="shared" si="192"/>
        <v>17037.426034339365</v>
      </c>
      <c r="U383" s="73">
        <f t="shared" si="192"/>
        <v>4230.6977113485809</v>
      </c>
    </row>
    <row r="384" spans="1:21">
      <c r="B384" s="2" t="str">
        <f>$B$6</f>
        <v>BULKTRAN</v>
      </c>
      <c r="D384" s="73">
        <f t="shared" ref="D384:U384" si="193">-$D$382*D26+D314</f>
        <v>636012331.18440008</v>
      </c>
      <c r="E384" s="73">
        <f t="shared" si="193"/>
        <v>311864141.79351592</v>
      </c>
      <c r="F384" s="73">
        <f t="shared" si="193"/>
        <v>78889501.400783107</v>
      </c>
      <c r="G384" s="73">
        <f t="shared" si="193"/>
        <v>922338.26457862195</v>
      </c>
      <c r="H384" s="73">
        <f t="shared" si="193"/>
        <v>22722.27087905171</v>
      </c>
      <c r="I384" s="73">
        <f t="shared" si="193"/>
        <v>33008357.146545321</v>
      </c>
      <c r="J384" s="73">
        <f t="shared" si="193"/>
        <v>9400618.0734255053</v>
      </c>
      <c r="K384" s="73">
        <f t="shared" si="193"/>
        <v>743922.4910129538</v>
      </c>
      <c r="L384" s="73">
        <f t="shared" ref="L384:L390" si="194">IFERROR(-$D$382*L26+L314,0)</f>
        <v>157028.92090445873</v>
      </c>
      <c r="M384" s="73">
        <f t="shared" si="193"/>
        <v>1982822.0317815533</v>
      </c>
      <c r="N384" s="73">
        <f t="shared" si="193"/>
        <v>21616238.662538495</v>
      </c>
      <c r="O384" s="73">
        <f t="shared" si="193"/>
        <v>144367035.31993818</v>
      </c>
      <c r="P384" s="73">
        <f t="shared" si="193"/>
        <v>22648459.939806722</v>
      </c>
      <c r="Q384" s="73">
        <f t="shared" si="193"/>
        <v>8959365.8196568955</v>
      </c>
      <c r="R384" s="73">
        <f t="shared" si="193"/>
        <v>216282.36629539228</v>
      </c>
      <c r="S384" s="73">
        <f t="shared" si="193"/>
        <v>156204.74739646364</v>
      </c>
      <c r="T384" s="73">
        <f t="shared" si="193"/>
        <v>846973.30899879662</v>
      </c>
      <c r="U384" s="73">
        <f t="shared" si="193"/>
        <v>210318.62634252</v>
      </c>
    </row>
    <row r="385" spans="1:21">
      <c r="B385" s="2" t="str">
        <f>$B$7</f>
        <v>SUBTRAN</v>
      </c>
      <c r="D385" s="73">
        <f t="shared" ref="D385:U385" si="195">-$D$382*D27+D315</f>
        <v>259498069.81559992</v>
      </c>
      <c r="E385" s="73">
        <f t="shared" si="195"/>
        <v>123236102.39698881</v>
      </c>
      <c r="F385" s="73">
        <f t="shared" si="195"/>
        <v>31546623.774036784</v>
      </c>
      <c r="G385" s="73">
        <f t="shared" si="195"/>
        <v>367619.8301222336</v>
      </c>
      <c r="H385" s="73">
        <f t="shared" si="195"/>
        <v>12052.129456868226</v>
      </c>
      <c r="I385" s="73">
        <f t="shared" si="195"/>
        <v>13749551.331797939</v>
      </c>
      <c r="J385" s="73">
        <f t="shared" si="195"/>
        <v>3897279.2790456666</v>
      </c>
      <c r="K385" s="73">
        <f t="shared" si="195"/>
        <v>399209.70420892141</v>
      </c>
      <c r="L385" s="73">
        <f t="shared" si="194"/>
        <v>0</v>
      </c>
      <c r="M385" s="73">
        <f t="shared" si="195"/>
        <v>770036.62542426842</v>
      </c>
      <c r="N385" s="73">
        <f t="shared" si="195"/>
        <v>8899991.3362489436</v>
      </c>
      <c r="O385" s="73">
        <f t="shared" si="195"/>
        <v>72497062.955940366</v>
      </c>
      <c r="P385" s="73">
        <f t="shared" si="195"/>
        <v>0</v>
      </c>
      <c r="Q385" s="73">
        <f t="shared" si="195"/>
        <v>3731550.2738331133</v>
      </c>
      <c r="R385" s="73">
        <f t="shared" si="195"/>
        <v>89279.825878384538</v>
      </c>
      <c r="S385" s="73">
        <f t="shared" si="195"/>
        <v>61275.548349301731</v>
      </c>
      <c r="T385" s="73">
        <f t="shared" si="195"/>
        <v>192484.8213579063</v>
      </c>
      <c r="U385" s="73">
        <f t="shared" si="195"/>
        <v>47949.982910433137</v>
      </c>
    </row>
    <row r="386" spans="1:21">
      <c r="B386" s="2" t="str">
        <f>$B$8</f>
        <v>DISTPRI</v>
      </c>
      <c r="D386" s="73">
        <f t="shared" ref="D386:U386" si="196">-$D$382*D28+D316</f>
        <v>0</v>
      </c>
      <c r="E386" s="73">
        <f t="shared" si="196"/>
        <v>0</v>
      </c>
      <c r="F386" s="73">
        <f t="shared" si="196"/>
        <v>0</v>
      </c>
      <c r="G386" s="73">
        <f t="shared" si="196"/>
        <v>0</v>
      </c>
      <c r="H386" s="73">
        <f t="shared" si="196"/>
        <v>0</v>
      </c>
      <c r="I386" s="73">
        <f t="shared" si="196"/>
        <v>0</v>
      </c>
      <c r="J386" s="73">
        <f t="shared" si="196"/>
        <v>0</v>
      </c>
      <c r="K386" s="73">
        <f t="shared" si="196"/>
        <v>0</v>
      </c>
      <c r="L386" s="73">
        <f t="shared" si="194"/>
        <v>0</v>
      </c>
      <c r="M386" s="73">
        <f t="shared" si="196"/>
        <v>0</v>
      </c>
      <c r="N386" s="73">
        <f t="shared" si="196"/>
        <v>0</v>
      </c>
      <c r="O386" s="73">
        <f t="shared" si="196"/>
        <v>0</v>
      </c>
      <c r="P386" s="73">
        <f t="shared" si="196"/>
        <v>0</v>
      </c>
      <c r="Q386" s="73">
        <f t="shared" si="196"/>
        <v>0</v>
      </c>
      <c r="R386" s="73">
        <f t="shared" si="196"/>
        <v>0</v>
      </c>
      <c r="S386" s="73">
        <f t="shared" si="196"/>
        <v>0</v>
      </c>
      <c r="T386" s="73">
        <f t="shared" si="196"/>
        <v>0</v>
      </c>
      <c r="U386" s="73">
        <f t="shared" si="196"/>
        <v>0</v>
      </c>
    </row>
    <row r="387" spans="1:21">
      <c r="B387" s="2" t="str">
        <f>$B$9</f>
        <v>DISTSEC</v>
      </c>
      <c r="D387" s="73">
        <f t="shared" ref="D387:U387" si="197">-$D$382*D29+D317</f>
        <v>0</v>
      </c>
      <c r="E387" s="73">
        <f t="shared" si="197"/>
        <v>0</v>
      </c>
      <c r="F387" s="73">
        <f t="shared" si="197"/>
        <v>0</v>
      </c>
      <c r="G387" s="73">
        <f t="shared" si="197"/>
        <v>0</v>
      </c>
      <c r="H387" s="73">
        <f t="shared" si="197"/>
        <v>0</v>
      </c>
      <c r="I387" s="73">
        <f t="shared" si="197"/>
        <v>0</v>
      </c>
      <c r="J387" s="73">
        <f t="shared" si="197"/>
        <v>0</v>
      </c>
      <c r="K387" s="73">
        <f t="shared" si="197"/>
        <v>0</v>
      </c>
      <c r="L387" s="73">
        <f t="shared" si="194"/>
        <v>0</v>
      </c>
      <c r="M387" s="73">
        <f t="shared" si="197"/>
        <v>0</v>
      </c>
      <c r="N387" s="73">
        <f t="shared" si="197"/>
        <v>0</v>
      </c>
      <c r="O387" s="73">
        <f t="shared" si="197"/>
        <v>0</v>
      </c>
      <c r="P387" s="73">
        <f t="shared" si="197"/>
        <v>0</v>
      </c>
      <c r="Q387" s="73">
        <f t="shared" si="197"/>
        <v>0</v>
      </c>
      <c r="R387" s="73">
        <f t="shared" si="197"/>
        <v>0</v>
      </c>
      <c r="S387" s="73">
        <f t="shared" si="197"/>
        <v>0</v>
      </c>
      <c r="T387" s="73">
        <f t="shared" si="197"/>
        <v>0</v>
      </c>
      <c r="U387" s="73">
        <f t="shared" si="197"/>
        <v>0</v>
      </c>
    </row>
    <row r="388" spans="1:21">
      <c r="B388" s="2" t="str">
        <f>$B$10</f>
        <v>ENERGY</v>
      </c>
      <c r="D388" s="73">
        <f t="shared" ref="D388:U388" si="198">-$D$382*D30+D318</f>
        <v>0</v>
      </c>
      <c r="E388" s="73">
        <f t="shared" si="198"/>
        <v>0</v>
      </c>
      <c r="F388" s="73">
        <f t="shared" si="198"/>
        <v>0</v>
      </c>
      <c r="G388" s="73">
        <f t="shared" si="198"/>
        <v>0</v>
      </c>
      <c r="H388" s="73">
        <f t="shared" si="198"/>
        <v>0</v>
      </c>
      <c r="I388" s="73">
        <f t="shared" si="198"/>
        <v>0</v>
      </c>
      <c r="J388" s="73">
        <f t="shared" si="198"/>
        <v>0</v>
      </c>
      <c r="K388" s="73">
        <f t="shared" si="198"/>
        <v>0</v>
      </c>
      <c r="L388" s="73">
        <f t="shared" si="194"/>
        <v>0</v>
      </c>
      <c r="M388" s="73">
        <f t="shared" si="198"/>
        <v>0</v>
      </c>
      <c r="N388" s="73">
        <f t="shared" si="198"/>
        <v>0</v>
      </c>
      <c r="O388" s="73">
        <f t="shared" si="198"/>
        <v>0</v>
      </c>
      <c r="P388" s="73">
        <f t="shared" si="198"/>
        <v>0</v>
      </c>
      <c r="Q388" s="73">
        <f t="shared" si="198"/>
        <v>0</v>
      </c>
      <c r="R388" s="73">
        <f t="shared" si="198"/>
        <v>0</v>
      </c>
      <c r="S388" s="73">
        <f t="shared" si="198"/>
        <v>0</v>
      </c>
      <c r="T388" s="73">
        <f t="shared" si="198"/>
        <v>0</v>
      </c>
      <c r="U388" s="73">
        <f t="shared" si="198"/>
        <v>0</v>
      </c>
    </row>
    <row r="389" spans="1:21">
      <c r="B389" s="2" t="str">
        <f>$B$11</f>
        <v>CUSTOMER</v>
      </c>
      <c r="D389" s="73">
        <f t="shared" ref="D389:U389" si="199">-$D$382*D31+D319</f>
        <v>0</v>
      </c>
      <c r="E389" s="73">
        <f t="shared" si="199"/>
        <v>0</v>
      </c>
      <c r="F389" s="73">
        <f t="shared" si="199"/>
        <v>0</v>
      </c>
      <c r="G389" s="73">
        <f t="shared" si="199"/>
        <v>0</v>
      </c>
      <c r="H389" s="73">
        <f t="shared" si="199"/>
        <v>0</v>
      </c>
      <c r="I389" s="73">
        <f t="shared" si="199"/>
        <v>0</v>
      </c>
      <c r="J389" s="73">
        <f t="shared" si="199"/>
        <v>0</v>
      </c>
      <c r="K389" s="73">
        <f t="shared" si="199"/>
        <v>0</v>
      </c>
      <c r="L389" s="73">
        <f t="shared" si="194"/>
        <v>0</v>
      </c>
      <c r="M389" s="73">
        <f t="shared" si="199"/>
        <v>0</v>
      </c>
      <c r="N389" s="73">
        <f t="shared" si="199"/>
        <v>0</v>
      </c>
      <c r="O389" s="73">
        <f t="shared" si="199"/>
        <v>0</v>
      </c>
      <c r="P389" s="73">
        <f t="shared" si="199"/>
        <v>0</v>
      </c>
      <c r="Q389" s="73">
        <f t="shared" si="199"/>
        <v>0</v>
      </c>
      <c r="R389" s="73">
        <f t="shared" si="199"/>
        <v>0</v>
      </c>
      <c r="S389" s="73">
        <f t="shared" si="199"/>
        <v>0</v>
      </c>
      <c r="T389" s="73">
        <f t="shared" si="199"/>
        <v>0</v>
      </c>
      <c r="U389" s="73">
        <f t="shared" si="199"/>
        <v>0</v>
      </c>
    </row>
    <row r="390" spans="1:21">
      <c r="B390" s="2" t="str">
        <f>$B$12</f>
        <v>TOTAL</v>
      </c>
      <c r="D390" s="73">
        <f t="shared" ref="D390:U390" si="200">-$D$382*D32+D320</f>
        <v>908304208</v>
      </c>
      <c r="E390" s="73">
        <f t="shared" si="200"/>
        <v>441373596.83587986</v>
      </c>
      <c r="F390" s="73">
        <f t="shared" si="200"/>
        <v>112023039.46210787</v>
      </c>
      <c r="G390" s="73">
        <f t="shared" si="200"/>
        <v>1308511.5364615824</v>
      </c>
      <c r="H390" s="73">
        <f t="shared" si="200"/>
        <v>35231.473782415786</v>
      </c>
      <c r="I390" s="73">
        <f t="shared" si="200"/>
        <v>47421893.325828128</v>
      </c>
      <c r="J390" s="73">
        <f t="shared" si="200"/>
        <v>13486996.977455089</v>
      </c>
      <c r="K390" s="73">
        <f t="shared" si="200"/>
        <v>1158096.686170117</v>
      </c>
      <c r="L390" s="73">
        <f t="shared" si="194"/>
        <v>160187.66108757546</v>
      </c>
      <c r="M390" s="73">
        <f t="shared" si="200"/>
        <v>2792744.4285126776</v>
      </c>
      <c r="N390" s="73">
        <f t="shared" si="200"/>
        <v>30951054.878675301</v>
      </c>
      <c r="O390" s="73">
        <f t="shared" si="200"/>
        <v>219768136.28974211</v>
      </c>
      <c r="P390" s="73">
        <f t="shared" si="200"/>
        <v>23104048.630638424</v>
      </c>
      <c r="Q390" s="73">
        <f t="shared" si="200"/>
        <v>12871139.638724785</v>
      </c>
      <c r="R390" s="73">
        <f t="shared" si="200"/>
        <v>309912.85444275144</v>
      </c>
      <c r="S390" s="73">
        <f t="shared" si="200"/>
        <v>220622.45713586378</v>
      </c>
      <c r="T390" s="73">
        <f t="shared" si="200"/>
        <v>1056495.5563910422</v>
      </c>
      <c r="U390" s="73">
        <f t="shared" si="200"/>
        <v>262499.30696430168</v>
      </c>
    </row>
    <row r="391" spans="1:21">
      <c r="A391" s="2" t="s">
        <v>547</v>
      </c>
      <c r="B391" s="2" t="str">
        <f>$B$5</f>
        <v>PRODUCTION</v>
      </c>
      <c r="D391" s="7">
        <f t="shared" ref="D391:D398" si="201">SUM(E391:U391)</f>
        <v>1.4085376779406049E-2</v>
      </c>
      <c r="E391" s="7">
        <f t="shared" ref="E391:U391" si="202">E383/$D390</f>
        <v>6.9066647386655704E-3</v>
      </c>
      <c r="F391" s="7">
        <f t="shared" si="202"/>
        <v>1.7471176212892369E-3</v>
      </c>
      <c r="G391" s="7">
        <f t="shared" si="202"/>
        <v>2.0426462409086144E-5</v>
      </c>
      <c r="H391" s="7">
        <f t="shared" si="202"/>
        <v>5.0321626000420447E-7</v>
      </c>
      <c r="I391" s="7">
        <f t="shared" si="202"/>
        <v>7.3101593236797136E-4</v>
      </c>
      <c r="J391" s="7">
        <f t="shared" si="202"/>
        <v>2.0818974889513927E-4</v>
      </c>
      <c r="K391" s="7">
        <f t="shared" si="202"/>
        <v>1.6475197204240582E-5</v>
      </c>
      <c r="L391" s="7">
        <f>IFERROR(L383/$D$390,0)</f>
        <v>3.4776236367681028E-6</v>
      </c>
      <c r="M391" s="7">
        <f t="shared" si="202"/>
        <v>4.3912348919620507E-5</v>
      </c>
      <c r="N391" s="7">
        <f t="shared" si="202"/>
        <v>4.7872163979654456E-4</v>
      </c>
      <c r="O391" s="7">
        <f t="shared" si="202"/>
        <v>3.197208587481906E-3</v>
      </c>
      <c r="P391" s="7">
        <f t="shared" si="202"/>
        <v>5.0158161419824746E-4</v>
      </c>
      <c r="Q391" s="7">
        <f t="shared" si="202"/>
        <v>1.9841760463888122E-4</v>
      </c>
      <c r="R391" s="7">
        <f t="shared" si="202"/>
        <v>4.7898735144631313E-6</v>
      </c>
      <c r="S391" s="7">
        <f t="shared" si="202"/>
        <v>3.4593711692882692E-6</v>
      </c>
      <c r="T391" s="7">
        <f t="shared" si="202"/>
        <v>1.8757400752171089E-5</v>
      </c>
      <c r="U391" s="7">
        <f t="shared" si="202"/>
        <v>4.6577982069071081E-6</v>
      </c>
    </row>
    <row r="392" spans="1:21">
      <c r="A392" s="2" t="str">
        <f t="shared" ref="A392:A398" si="203">A391</f>
        <v>RB_GUP-Land_T</v>
      </c>
      <c r="B392" s="2" t="str">
        <f>$B$6</f>
        <v>BULKTRAN</v>
      </c>
      <c r="D392" s="7">
        <f t="shared" si="201"/>
        <v>0.70021951410402361</v>
      </c>
      <c r="E392" s="7">
        <f t="shared" ref="E392:U392" si="204">E384/$D390</f>
        <v>0.34334767916600462</v>
      </c>
      <c r="F392" s="7">
        <f t="shared" si="204"/>
        <v>8.6853612155436702E-2</v>
      </c>
      <c r="G392" s="7">
        <f t="shared" si="204"/>
        <v>1.0154508329423284E-3</v>
      </c>
      <c r="H392" s="7">
        <f t="shared" si="204"/>
        <v>2.5016146219430165E-5</v>
      </c>
      <c r="I392" s="7">
        <f t="shared" si="204"/>
        <v>3.6340641005315394E-2</v>
      </c>
      <c r="J392" s="7">
        <f t="shared" si="204"/>
        <v>1.0349636157829521E-2</v>
      </c>
      <c r="K392" s="7">
        <f t="shared" si="204"/>
        <v>8.1902349946280748E-4</v>
      </c>
      <c r="L392" s="7">
        <f t="shared" ref="L392:L397" si="205">IFERROR(L384/$D$390,0)</f>
        <v>1.7288141959643849E-4</v>
      </c>
      <c r="M392" s="7">
        <f t="shared" si="204"/>
        <v>2.1829933345211953E-3</v>
      </c>
      <c r="N392" s="7">
        <f t="shared" si="204"/>
        <v>2.3798457028108906E-2</v>
      </c>
      <c r="O392" s="7">
        <f t="shared" si="204"/>
        <v>0.15894128205991773</v>
      </c>
      <c r="P392" s="7">
        <f t="shared" si="204"/>
        <v>2.4934883864158781E-2</v>
      </c>
      <c r="Q392" s="7">
        <f t="shared" si="204"/>
        <v>9.8638382831943185E-3</v>
      </c>
      <c r="R392" s="7">
        <f t="shared" si="204"/>
        <v>2.3811666222666258E-4</v>
      </c>
      <c r="S392" s="7">
        <f t="shared" si="204"/>
        <v>1.7197404352052023E-4</v>
      </c>
      <c r="T392" s="7">
        <f t="shared" si="204"/>
        <v>9.3247757914031006E-4</v>
      </c>
      <c r="U392" s="7">
        <f t="shared" si="204"/>
        <v>2.3155086642791375E-4</v>
      </c>
    </row>
    <row r="393" spans="1:21">
      <c r="A393" s="2" t="str">
        <f t="shared" si="203"/>
        <v>RB_GUP-Land_T</v>
      </c>
      <c r="B393" s="2" t="str">
        <f>$B$7</f>
        <v>SUBTRAN</v>
      </c>
      <c r="D393" s="7">
        <f t="shared" si="201"/>
        <v>0.28569510911657037</v>
      </c>
      <c r="E393" s="7">
        <f t="shared" ref="E393:U393" si="206">E385/$D390</f>
        <v>0.13567712371204693</v>
      </c>
      <c r="F393" s="7">
        <f t="shared" si="206"/>
        <v>3.4731341654245407E-2</v>
      </c>
      <c r="G393" s="7">
        <f t="shared" si="206"/>
        <v>4.0473205659995534E-4</v>
      </c>
      <c r="H393" s="7">
        <f t="shared" si="206"/>
        <v>1.3268824861447989E-5</v>
      </c>
      <c r="I393" s="7">
        <f t="shared" si="206"/>
        <v>1.5137606113345166E-2</v>
      </c>
      <c r="J393" s="7">
        <f t="shared" si="206"/>
        <v>4.2907202727014851E-3</v>
      </c>
      <c r="K393" s="7">
        <f t="shared" si="206"/>
        <v>4.3951101480410782E-4</v>
      </c>
      <c r="L393" s="7">
        <f t="shared" si="205"/>
        <v>0</v>
      </c>
      <c r="M393" s="7">
        <f t="shared" si="206"/>
        <v>8.4777392710732485E-4</v>
      </c>
      <c r="N393" s="7">
        <f t="shared" si="206"/>
        <v>9.7984697834284876E-3</v>
      </c>
      <c r="O393" s="7">
        <f t="shared" si="206"/>
        <v>7.9815839580411108E-2</v>
      </c>
      <c r="P393" s="7">
        <f t="shared" si="206"/>
        <v>0</v>
      </c>
      <c r="Q393" s="7">
        <f t="shared" si="206"/>
        <v>4.1082604715105683E-3</v>
      </c>
      <c r="R393" s="7">
        <f t="shared" si="206"/>
        <v>9.8292868283601011E-5</v>
      </c>
      <c r="S393" s="7">
        <f t="shared" si="206"/>
        <v>6.7461482408217278E-5</v>
      </c>
      <c r="T393" s="7">
        <f t="shared" si="206"/>
        <v>2.119166900941037E-4</v>
      </c>
      <c r="U393" s="7">
        <f t="shared" si="206"/>
        <v>5.2790664722356031E-5</v>
      </c>
    </row>
    <row r="394" spans="1:21">
      <c r="A394" s="2" t="str">
        <f t="shared" si="203"/>
        <v>RB_GUP-Land_T</v>
      </c>
      <c r="B394" s="2" t="str">
        <f>$B$8</f>
        <v>DISTPRI</v>
      </c>
      <c r="D394" s="7">
        <f t="shared" si="201"/>
        <v>0</v>
      </c>
      <c r="E394" s="7">
        <f t="shared" ref="E394:U394" si="207">E386/$D390</f>
        <v>0</v>
      </c>
      <c r="F394" s="7">
        <f t="shared" si="207"/>
        <v>0</v>
      </c>
      <c r="G394" s="7">
        <f t="shared" si="207"/>
        <v>0</v>
      </c>
      <c r="H394" s="7">
        <f t="shared" si="207"/>
        <v>0</v>
      </c>
      <c r="I394" s="7">
        <f t="shared" si="207"/>
        <v>0</v>
      </c>
      <c r="J394" s="7">
        <f t="shared" si="207"/>
        <v>0</v>
      </c>
      <c r="K394" s="7">
        <f t="shared" si="207"/>
        <v>0</v>
      </c>
      <c r="L394" s="7">
        <f t="shared" si="205"/>
        <v>0</v>
      </c>
      <c r="M394" s="7">
        <f t="shared" si="207"/>
        <v>0</v>
      </c>
      <c r="N394" s="7">
        <f t="shared" si="207"/>
        <v>0</v>
      </c>
      <c r="O394" s="7">
        <f t="shared" si="207"/>
        <v>0</v>
      </c>
      <c r="P394" s="7">
        <f t="shared" si="207"/>
        <v>0</v>
      </c>
      <c r="Q394" s="7">
        <f t="shared" si="207"/>
        <v>0</v>
      </c>
      <c r="R394" s="7">
        <f t="shared" si="207"/>
        <v>0</v>
      </c>
      <c r="S394" s="7">
        <f t="shared" si="207"/>
        <v>0</v>
      </c>
      <c r="T394" s="7">
        <f t="shared" si="207"/>
        <v>0</v>
      </c>
      <c r="U394" s="7">
        <f t="shared" si="207"/>
        <v>0</v>
      </c>
    </row>
    <row r="395" spans="1:21">
      <c r="A395" s="2" t="str">
        <f t="shared" si="203"/>
        <v>RB_GUP-Land_T</v>
      </c>
      <c r="B395" s="2" t="str">
        <f>$B$9</f>
        <v>DISTSEC</v>
      </c>
      <c r="D395" s="7">
        <f t="shared" si="201"/>
        <v>0</v>
      </c>
      <c r="E395" s="7">
        <f t="shared" ref="E395:U395" si="208">E387/$D390</f>
        <v>0</v>
      </c>
      <c r="F395" s="7">
        <f t="shared" si="208"/>
        <v>0</v>
      </c>
      <c r="G395" s="7">
        <f t="shared" si="208"/>
        <v>0</v>
      </c>
      <c r="H395" s="7">
        <f t="shared" si="208"/>
        <v>0</v>
      </c>
      <c r="I395" s="7">
        <f t="shared" si="208"/>
        <v>0</v>
      </c>
      <c r="J395" s="7">
        <f t="shared" si="208"/>
        <v>0</v>
      </c>
      <c r="K395" s="7">
        <f t="shared" si="208"/>
        <v>0</v>
      </c>
      <c r="L395" s="7">
        <f t="shared" si="205"/>
        <v>0</v>
      </c>
      <c r="M395" s="7">
        <f t="shared" si="208"/>
        <v>0</v>
      </c>
      <c r="N395" s="7">
        <f t="shared" si="208"/>
        <v>0</v>
      </c>
      <c r="O395" s="7">
        <f t="shared" si="208"/>
        <v>0</v>
      </c>
      <c r="P395" s="7">
        <f t="shared" si="208"/>
        <v>0</v>
      </c>
      <c r="Q395" s="7">
        <f t="shared" si="208"/>
        <v>0</v>
      </c>
      <c r="R395" s="7">
        <f t="shared" si="208"/>
        <v>0</v>
      </c>
      <c r="S395" s="7">
        <f t="shared" si="208"/>
        <v>0</v>
      </c>
      <c r="T395" s="7">
        <f t="shared" si="208"/>
        <v>0</v>
      </c>
      <c r="U395" s="7">
        <f t="shared" si="208"/>
        <v>0</v>
      </c>
    </row>
    <row r="396" spans="1:21">
      <c r="A396" s="2" t="str">
        <f t="shared" si="203"/>
        <v>RB_GUP-Land_T</v>
      </c>
      <c r="B396" s="2" t="str">
        <f>$B$10</f>
        <v>ENERGY</v>
      </c>
      <c r="D396" s="7">
        <f t="shared" si="201"/>
        <v>0</v>
      </c>
      <c r="E396" s="7">
        <f t="shared" ref="E396:U396" si="209">E388/$D390</f>
        <v>0</v>
      </c>
      <c r="F396" s="7">
        <f t="shared" si="209"/>
        <v>0</v>
      </c>
      <c r="G396" s="7">
        <f t="shared" si="209"/>
        <v>0</v>
      </c>
      <c r="H396" s="7">
        <f t="shared" si="209"/>
        <v>0</v>
      </c>
      <c r="I396" s="7">
        <f t="shared" si="209"/>
        <v>0</v>
      </c>
      <c r="J396" s="7">
        <f t="shared" si="209"/>
        <v>0</v>
      </c>
      <c r="K396" s="7">
        <f t="shared" si="209"/>
        <v>0</v>
      </c>
      <c r="L396" s="7">
        <f t="shared" si="205"/>
        <v>0</v>
      </c>
      <c r="M396" s="7">
        <f t="shared" si="209"/>
        <v>0</v>
      </c>
      <c r="N396" s="7">
        <f t="shared" si="209"/>
        <v>0</v>
      </c>
      <c r="O396" s="7">
        <f t="shared" si="209"/>
        <v>0</v>
      </c>
      <c r="P396" s="7">
        <f t="shared" si="209"/>
        <v>0</v>
      </c>
      <c r="Q396" s="7">
        <f t="shared" si="209"/>
        <v>0</v>
      </c>
      <c r="R396" s="7">
        <f t="shared" si="209"/>
        <v>0</v>
      </c>
      <c r="S396" s="7">
        <f t="shared" si="209"/>
        <v>0</v>
      </c>
      <c r="T396" s="7">
        <f t="shared" si="209"/>
        <v>0</v>
      </c>
      <c r="U396" s="7">
        <f t="shared" si="209"/>
        <v>0</v>
      </c>
    </row>
    <row r="397" spans="1:21">
      <c r="A397" s="2" t="str">
        <f t="shared" si="203"/>
        <v>RB_GUP-Land_T</v>
      </c>
      <c r="B397" s="2" t="str">
        <f>$B$11</f>
        <v>CUSTOMER</v>
      </c>
      <c r="D397" s="7">
        <f t="shared" si="201"/>
        <v>0</v>
      </c>
      <c r="E397" s="7">
        <f t="shared" ref="E397:U397" si="210">E389/$D390</f>
        <v>0</v>
      </c>
      <c r="F397" s="7">
        <f t="shared" si="210"/>
        <v>0</v>
      </c>
      <c r="G397" s="7">
        <f t="shared" si="210"/>
        <v>0</v>
      </c>
      <c r="H397" s="7">
        <f t="shared" si="210"/>
        <v>0</v>
      </c>
      <c r="I397" s="7">
        <f t="shared" si="210"/>
        <v>0</v>
      </c>
      <c r="J397" s="7">
        <f t="shared" si="210"/>
        <v>0</v>
      </c>
      <c r="K397" s="7">
        <f t="shared" si="210"/>
        <v>0</v>
      </c>
      <c r="L397" s="7">
        <f t="shared" si="205"/>
        <v>0</v>
      </c>
      <c r="M397" s="7">
        <f t="shared" si="210"/>
        <v>0</v>
      </c>
      <c r="N397" s="7">
        <f t="shared" si="210"/>
        <v>0</v>
      </c>
      <c r="O397" s="7">
        <f t="shared" si="210"/>
        <v>0</v>
      </c>
      <c r="P397" s="7">
        <f t="shared" si="210"/>
        <v>0</v>
      </c>
      <c r="Q397" s="7">
        <f t="shared" si="210"/>
        <v>0</v>
      </c>
      <c r="R397" s="7">
        <f t="shared" si="210"/>
        <v>0</v>
      </c>
      <c r="S397" s="7">
        <f t="shared" si="210"/>
        <v>0</v>
      </c>
      <c r="T397" s="7">
        <f t="shared" si="210"/>
        <v>0</v>
      </c>
      <c r="U397" s="7">
        <f t="shared" si="210"/>
        <v>0</v>
      </c>
    </row>
    <row r="398" spans="1:21">
      <c r="A398" s="2" t="str">
        <f t="shared" si="203"/>
        <v>RB_GUP-Land_T</v>
      </c>
      <c r="B398" s="2" t="str">
        <f>$B$12</f>
        <v>TOTAL</v>
      </c>
      <c r="D398" s="7">
        <f t="shared" si="201"/>
        <v>1</v>
      </c>
      <c r="E398" s="7">
        <f t="shared" ref="E398:U398" si="211">SUM(E391:E397)</f>
        <v>0.48593146761671713</v>
      </c>
      <c r="F398" s="7">
        <f t="shared" si="211"/>
        <v>0.12333207143097134</v>
      </c>
      <c r="G398" s="7">
        <f t="shared" si="211"/>
        <v>1.4406093519513698E-3</v>
      </c>
      <c r="H398" s="7">
        <f t="shared" si="211"/>
        <v>3.8788187340882359E-5</v>
      </c>
      <c r="I398" s="7">
        <f t="shared" si="211"/>
        <v>5.2209263051028527E-2</v>
      </c>
      <c r="J398" s="7">
        <f t="shared" si="211"/>
        <v>1.4848546179426145E-2</v>
      </c>
      <c r="K398" s="7">
        <f t="shared" si="211"/>
        <v>1.275009711471156E-3</v>
      </c>
      <c r="L398" s="7">
        <f t="shared" si="211"/>
        <v>1.763590432332066E-4</v>
      </c>
      <c r="M398" s="7">
        <f t="shared" si="211"/>
        <v>3.0746796105481406E-3</v>
      </c>
      <c r="N398" s="7">
        <f t="shared" si="211"/>
        <v>3.4075648451333936E-2</v>
      </c>
      <c r="O398" s="7">
        <f t="shared" si="211"/>
        <v>0.24195433022781074</v>
      </c>
      <c r="P398" s="7">
        <f t="shared" si="211"/>
        <v>2.5436465478357029E-2</v>
      </c>
      <c r="Q398" s="7">
        <f t="shared" si="211"/>
        <v>1.4170516359343768E-2</v>
      </c>
      <c r="R398" s="7">
        <f t="shared" si="211"/>
        <v>3.4119940402472669E-4</v>
      </c>
      <c r="S398" s="7">
        <f t="shared" si="211"/>
        <v>2.4289489709802576E-4</v>
      </c>
      <c r="T398" s="7">
        <f t="shared" si="211"/>
        <v>1.1631516699865849E-3</v>
      </c>
      <c r="U398" s="7">
        <f t="shared" si="211"/>
        <v>2.8899932935717691E-4</v>
      </c>
    </row>
    <row r="400" spans="1:21">
      <c r="A400" s="2" t="s">
        <v>556</v>
      </c>
      <c r="B400" s="2" t="s">
        <v>559</v>
      </c>
      <c r="D400" s="330">
        <v>12030258.870000001</v>
      </c>
      <c r="E400" s="87" t="s">
        <v>605</v>
      </c>
    </row>
    <row r="401" spans="1:21">
      <c r="A401" s="15" t="s">
        <v>552</v>
      </c>
      <c r="B401" s="2" t="str">
        <f>$B$5</f>
        <v>PRODUCTION</v>
      </c>
      <c r="D401" s="73">
        <f t="shared" ref="D401:U401" si="212">-$D$400*D45+D330</f>
        <v>0</v>
      </c>
      <c r="E401" s="73">
        <f t="shared" si="212"/>
        <v>0</v>
      </c>
      <c r="F401" s="73">
        <f t="shared" si="212"/>
        <v>0</v>
      </c>
      <c r="G401" s="73">
        <f t="shared" si="212"/>
        <v>0</v>
      </c>
      <c r="H401" s="73">
        <f t="shared" si="212"/>
        <v>0</v>
      </c>
      <c r="I401" s="73">
        <f t="shared" si="212"/>
        <v>0</v>
      </c>
      <c r="J401" s="73">
        <f t="shared" si="212"/>
        <v>0</v>
      </c>
      <c r="K401" s="73">
        <f t="shared" si="212"/>
        <v>0</v>
      </c>
      <c r="L401" s="73">
        <f>IFERROR(-$D$400*L45+L330,0)</f>
        <v>0</v>
      </c>
      <c r="M401" s="73">
        <f t="shared" si="212"/>
        <v>0</v>
      </c>
      <c r="N401" s="73">
        <f t="shared" si="212"/>
        <v>0</v>
      </c>
      <c r="O401" s="73">
        <f t="shared" si="212"/>
        <v>0</v>
      </c>
      <c r="P401" s="73">
        <f t="shared" si="212"/>
        <v>0</v>
      </c>
      <c r="Q401" s="73">
        <f t="shared" si="212"/>
        <v>0</v>
      </c>
      <c r="R401" s="73">
        <f t="shared" si="212"/>
        <v>0</v>
      </c>
      <c r="S401" s="73">
        <f t="shared" si="212"/>
        <v>0</v>
      </c>
      <c r="T401" s="73">
        <f t="shared" si="212"/>
        <v>0</v>
      </c>
      <c r="U401" s="73">
        <f t="shared" si="212"/>
        <v>0</v>
      </c>
    </row>
    <row r="402" spans="1:21">
      <c r="B402" s="2" t="str">
        <f>$B$6</f>
        <v>BULKTRAN</v>
      </c>
      <c r="D402" s="73">
        <f t="shared" ref="D402:U402" si="213">-$D$400*D46+D331</f>
        <v>0</v>
      </c>
      <c r="E402" s="73">
        <f t="shared" si="213"/>
        <v>0</v>
      </c>
      <c r="F402" s="73">
        <f t="shared" si="213"/>
        <v>0</v>
      </c>
      <c r="G402" s="73">
        <f t="shared" si="213"/>
        <v>0</v>
      </c>
      <c r="H402" s="73">
        <f t="shared" si="213"/>
        <v>0</v>
      </c>
      <c r="I402" s="73">
        <f t="shared" si="213"/>
        <v>0</v>
      </c>
      <c r="J402" s="73">
        <f t="shared" si="213"/>
        <v>0</v>
      </c>
      <c r="K402" s="73">
        <f t="shared" si="213"/>
        <v>0</v>
      </c>
      <c r="L402" s="73">
        <f t="shared" ref="L402:L408" si="214">IFERROR(-$D$400*L46+L331,0)</f>
        <v>0</v>
      </c>
      <c r="M402" s="73">
        <f t="shared" si="213"/>
        <v>0</v>
      </c>
      <c r="N402" s="73">
        <f t="shared" si="213"/>
        <v>0</v>
      </c>
      <c r="O402" s="73">
        <f t="shared" si="213"/>
        <v>0</v>
      </c>
      <c r="P402" s="73">
        <f t="shared" si="213"/>
        <v>0</v>
      </c>
      <c r="Q402" s="73">
        <f t="shared" si="213"/>
        <v>0</v>
      </c>
      <c r="R402" s="73">
        <f t="shared" si="213"/>
        <v>0</v>
      </c>
      <c r="S402" s="73">
        <f t="shared" si="213"/>
        <v>0</v>
      </c>
      <c r="T402" s="73">
        <f t="shared" si="213"/>
        <v>0</v>
      </c>
      <c r="U402" s="73">
        <f t="shared" si="213"/>
        <v>0</v>
      </c>
    </row>
    <row r="403" spans="1:21">
      <c r="B403" s="2" t="str">
        <f>$B$7</f>
        <v>SUBTRAN</v>
      </c>
      <c r="D403" s="73">
        <f t="shared" ref="D403:U403" si="215">-$D$400*D47+D332</f>
        <v>0</v>
      </c>
      <c r="E403" s="73">
        <f t="shared" si="215"/>
        <v>0</v>
      </c>
      <c r="F403" s="73">
        <f t="shared" si="215"/>
        <v>0</v>
      </c>
      <c r="G403" s="73">
        <f t="shared" si="215"/>
        <v>0</v>
      </c>
      <c r="H403" s="73">
        <f t="shared" si="215"/>
        <v>0</v>
      </c>
      <c r="I403" s="73">
        <f t="shared" si="215"/>
        <v>0</v>
      </c>
      <c r="J403" s="73">
        <f t="shared" si="215"/>
        <v>0</v>
      </c>
      <c r="K403" s="73">
        <f t="shared" si="215"/>
        <v>0</v>
      </c>
      <c r="L403" s="73">
        <f t="shared" si="214"/>
        <v>0</v>
      </c>
      <c r="M403" s="73">
        <f t="shared" si="215"/>
        <v>0</v>
      </c>
      <c r="N403" s="73">
        <f t="shared" si="215"/>
        <v>0</v>
      </c>
      <c r="O403" s="73">
        <f t="shared" si="215"/>
        <v>0</v>
      </c>
      <c r="P403" s="73">
        <f t="shared" si="215"/>
        <v>0</v>
      </c>
      <c r="Q403" s="73">
        <f t="shared" si="215"/>
        <v>0</v>
      </c>
      <c r="R403" s="73">
        <f t="shared" si="215"/>
        <v>0</v>
      </c>
      <c r="S403" s="73">
        <f t="shared" si="215"/>
        <v>0</v>
      </c>
      <c r="T403" s="73">
        <f t="shared" si="215"/>
        <v>0</v>
      </c>
      <c r="U403" s="73">
        <f t="shared" si="215"/>
        <v>0</v>
      </c>
    </row>
    <row r="404" spans="1:21">
      <c r="B404" s="2" t="str">
        <f>$B$8</f>
        <v>DISTPRI</v>
      </c>
      <c r="D404" s="73">
        <f t="shared" ref="D404:U404" si="216">-$D$400*D48+D333</f>
        <v>511075029.80991942</v>
      </c>
      <c r="E404" s="73">
        <f t="shared" si="216"/>
        <v>339608669.47357863</v>
      </c>
      <c r="F404" s="73">
        <f t="shared" si="216"/>
        <v>85500431.020598471</v>
      </c>
      <c r="G404" s="73">
        <f t="shared" si="216"/>
        <v>997759.38876144157</v>
      </c>
      <c r="H404" s="73">
        <f t="shared" si="216"/>
        <v>0</v>
      </c>
      <c r="I404" s="73">
        <f t="shared" si="216"/>
        <v>36870154.223268278</v>
      </c>
      <c r="J404" s="73">
        <f t="shared" si="216"/>
        <v>10466640.197016329</v>
      </c>
      <c r="K404" s="73">
        <f t="shared" si="216"/>
        <v>0</v>
      </c>
      <c r="L404" s="73">
        <f t="shared" si="214"/>
        <v>0</v>
      </c>
      <c r="M404" s="73">
        <f t="shared" si="216"/>
        <v>2102840.3683803249</v>
      </c>
      <c r="N404" s="73">
        <f t="shared" si="216"/>
        <v>24322290.292819463</v>
      </c>
      <c r="O404" s="73">
        <f t="shared" si="216"/>
        <v>0</v>
      </c>
      <c r="P404" s="73">
        <f t="shared" si="216"/>
        <v>0</v>
      </c>
      <c r="Q404" s="73">
        <f t="shared" si="216"/>
        <v>10005938.641526474</v>
      </c>
      <c r="R404" s="73">
        <f t="shared" si="216"/>
        <v>239734.01823664622</v>
      </c>
      <c r="S404" s="73">
        <f t="shared" si="216"/>
        <v>172149.78150771459</v>
      </c>
      <c r="T404" s="73">
        <f t="shared" si="216"/>
        <v>631046.83264853712</v>
      </c>
      <c r="U404" s="73">
        <f t="shared" si="216"/>
        <v>157375.5715770683</v>
      </c>
    </row>
    <row r="405" spans="1:21">
      <c r="B405" s="2" t="str">
        <f>$B$9</f>
        <v>DISTSEC</v>
      </c>
      <c r="D405" s="73">
        <f t="shared" ref="D405:U405" si="217">-$D$400*D49+D334</f>
        <v>232697200.68327218</v>
      </c>
      <c r="E405" s="73">
        <f t="shared" si="217"/>
        <v>173732140.05909336</v>
      </c>
      <c r="F405" s="73">
        <f t="shared" si="217"/>
        <v>39000563.268992029</v>
      </c>
      <c r="G405" s="73">
        <f t="shared" si="217"/>
        <v>0</v>
      </c>
      <c r="H405" s="73">
        <f t="shared" si="217"/>
        <v>0</v>
      </c>
      <c r="I405" s="73">
        <f t="shared" si="217"/>
        <v>13748109.700282684</v>
      </c>
      <c r="J405" s="73">
        <f t="shared" si="217"/>
        <v>0</v>
      </c>
      <c r="K405" s="73">
        <f t="shared" si="217"/>
        <v>0</v>
      </c>
      <c r="L405" s="73">
        <f t="shared" si="214"/>
        <v>0</v>
      </c>
      <c r="M405" s="73">
        <f t="shared" si="217"/>
        <v>608498.98522980651</v>
      </c>
      <c r="N405" s="73">
        <f t="shared" si="217"/>
        <v>0</v>
      </c>
      <c r="O405" s="73">
        <f t="shared" si="217"/>
        <v>0</v>
      </c>
      <c r="P405" s="73">
        <f t="shared" si="217"/>
        <v>0</v>
      </c>
      <c r="Q405" s="73">
        <f t="shared" si="217"/>
        <v>3826304.0118880672</v>
      </c>
      <c r="R405" s="73">
        <f t="shared" si="217"/>
        <v>0</v>
      </c>
      <c r="S405" s="73">
        <f t="shared" si="217"/>
        <v>62392.763043903265</v>
      </c>
      <c r="T405" s="73">
        <f t="shared" si="217"/>
        <v>1377727.1535183638</v>
      </c>
      <c r="U405" s="73">
        <f t="shared" si="217"/>
        <v>341464.74122397054</v>
      </c>
    </row>
    <row r="406" spans="1:21">
      <c r="B406" s="2" t="str">
        <f>$B$10</f>
        <v>ENERGY</v>
      </c>
      <c r="D406" s="73">
        <f t="shared" ref="D406:U406" si="218">-$D$400*D50+D335</f>
        <v>0</v>
      </c>
      <c r="E406" s="73">
        <f t="shared" si="218"/>
        <v>0</v>
      </c>
      <c r="F406" s="73">
        <f t="shared" si="218"/>
        <v>0</v>
      </c>
      <c r="G406" s="73">
        <f t="shared" si="218"/>
        <v>0</v>
      </c>
      <c r="H406" s="73">
        <f t="shared" si="218"/>
        <v>0</v>
      </c>
      <c r="I406" s="73">
        <f t="shared" si="218"/>
        <v>0</v>
      </c>
      <c r="J406" s="73">
        <f t="shared" si="218"/>
        <v>0</v>
      </c>
      <c r="K406" s="73">
        <f t="shared" si="218"/>
        <v>0</v>
      </c>
      <c r="L406" s="73">
        <f t="shared" si="214"/>
        <v>0</v>
      </c>
      <c r="M406" s="73">
        <f t="shared" si="218"/>
        <v>0</v>
      </c>
      <c r="N406" s="73">
        <f t="shared" si="218"/>
        <v>0</v>
      </c>
      <c r="O406" s="73">
        <f t="shared" si="218"/>
        <v>0</v>
      </c>
      <c r="P406" s="73">
        <f t="shared" si="218"/>
        <v>0</v>
      </c>
      <c r="Q406" s="73">
        <f t="shared" si="218"/>
        <v>0</v>
      </c>
      <c r="R406" s="73">
        <f t="shared" si="218"/>
        <v>0</v>
      </c>
      <c r="S406" s="73">
        <f t="shared" si="218"/>
        <v>0</v>
      </c>
      <c r="T406" s="73">
        <f t="shared" si="218"/>
        <v>0</v>
      </c>
      <c r="U406" s="73">
        <f t="shared" si="218"/>
        <v>0</v>
      </c>
    </row>
    <row r="407" spans="1:21">
      <c r="B407" s="2" t="str">
        <f>$B$11</f>
        <v>CUSTOMER</v>
      </c>
      <c r="D407" s="73">
        <f t="shared" ref="D407:U407" si="219">-$D$400*D51+D336</f>
        <v>466140316.30680847</v>
      </c>
      <c r="E407" s="73">
        <f t="shared" si="219"/>
        <v>334717593.3499518</v>
      </c>
      <c r="F407" s="73">
        <f t="shared" si="219"/>
        <v>82046637.937987387</v>
      </c>
      <c r="G407" s="73">
        <f t="shared" si="219"/>
        <v>667306.62499582453</v>
      </c>
      <c r="H407" s="73">
        <f t="shared" si="219"/>
        <v>95200.860598855172</v>
      </c>
      <c r="I407" s="73">
        <f t="shared" si="219"/>
        <v>1371837.7118324644</v>
      </c>
      <c r="J407" s="73">
        <f t="shared" si="219"/>
        <v>559077.45663265919</v>
      </c>
      <c r="K407" s="73">
        <f t="shared" si="219"/>
        <v>273160.79857966735</v>
      </c>
      <c r="L407" s="73">
        <f t="shared" si="214"/>
        <v>117066.45587897897</v>
      </c>
      <c r="M407" s="73">
        <f t="shared" si="219"/>
        <v>19751.568940704612</v>
      </c>
      <c r="N407" s="73">
        <f t="shared" si="219"/>
        <v>348189.3104735394</v>
      </c>
      <c r="O407" s="73">
        <f t="shared" si="219"/>
        <v>708314.24547817442</v>
      </c>
      <c r="P407" s="73">
        <f t="shared" si="219"/>
        <v>175600.75910510277</v>
      </c>
      <c r="Q407" s="73">
        <f t="shared" si="219"/>
        <v>464472.31684973772</v>
      </c>
      <c r="R407" s="73">
        <f t="shared" si="219"/>
        <v>7103.0702535321088</v>
      </c>
      <c r="S407" s="73">
        <f t="shared" si="219"/>
        <v>27586.386411698579</v>
      </c>
      <c r="T407" s="73">
        <f t="shared" si="219"/>
        <v>38689007.17433618</v>
      </c>
      <c r="U407" s="73">
        <f t="shared" si="219"/>
        <v>5852410.278502156</v>
      </c>
    </row>
    <row r="408" spans="1:21">
      <c r="B408" s="2" t="str">
        <f>$B$12</f>
        <v>TOTAL</v>
      </c>
      <c r="D408" s="73">
        <f t="shared" ref="D408:U408" si="220">-$D$400*D52+D337</f>
        <v>1209912546.7999997</v>
      </c>
      <c r="E408" s="73">
        <f t="shared" si="220"/>
        <v>848058402.88262367</v>
      </c>
      <c r="F408" s="73">
        <f t="shared" si="220"/>
        <v>206547632.22757787</v>
      </c>
      <c r="G408" s="73">
        <f t="shared" si="220"/>
        <v>1665066.0137572663</v>
      </c>
      <c r="H408" s="73">
        <f t="shared" si="220"/>
        <v>95200.860598855172</v>
      </c>
      <c r="I408" s="73">
        <f t="shared" si="220"/>
        <v>51990101.63538342</v>
      </c>
      <c r="J408" s="73">
        <f t="shared" si="220"/>
        <v>11025717.653648989</v>
      </c>
      <c r="K408" s="73">
        <f t="shared" si="220"/>
        <v>273160.79857966735</v>
      </c>
      <c r="L408" s="73">
        <f t="shared" si="214"/>
        <v>117066.45587897897</v>
      </c>
      <c r="M408" s="73">
        <f t="shared" si="220"/>
        <v>2731090.9225508361</v>
      </c>
      <c r="N408" s="73">
        <f t="shared" si="220"/>
        <v>24670479.603293002</v>
      </c>
      <c r="O408" s="73">
        <f t="shared" si="220"/>
        <v>708314.24547817442</v>
      </c>
      <c r="P408" s="73">
        <f t="shared" si="220"/>
        <v>175600.75910510277</v>
      </c>
      <c r="Q408" s="73">
        <f t="shared" si="220"/>
        <v>14296714.970264278</v>
      </c>
      <c r="R408" s="73">
        <f t="shared" si="220"/>
        <v>246837.08849017834</v>
      </c>
      <c r="S408" s="73">
        <f t="shared" si="220"/>
        <v>262128.93096331641</v>
      </c>
      <c r="T408" s="73">
        <f t="shared" si="220"/>
        <v>40697781.160503082</v>
      </c>
      <c r="U408" s="73">
        <f t="shared" si="220"/>
        <v>6351250.5913031939</v>
      </c>
    </row>
    <row r="409" spans="1:21">
      <c r="A409" s="2" t="s">
        <v>548</v>
      </c>
      <c r="B409" s="2" t="str">
        <f>$B$5</f>
        <v>PRODUCTION</v>
      </c>
      <c r="D409" s="7">
        <f t="shared" ref="D409:D416" si="221">SUM(E409:U409)</f>
        <v>0</v>
      </c>
      <c r="E409" s="7">
        <f t="shared" ref="E409:U409" si="222">E401/$D408</f>
        <v>0</v>
      </c>
      <c r="F409" s="7">
        <f t="shared" si="222"/>
        <v>0</v>
      </c>
      <c r="G409" s="7">
        <f t="shared" si="222"/>
        <v>0</v>
      </c>
      <c r="H409" s="7">
        <f t="shared" si="222"/>
        <v>0</v>
      </c>
      <c r="I409" s="7">
        <f t="shared" si="222"/>
        <v>0</v>
      </c>
      <c r="J409" s="7">
        <f t="shared" si="222"/>
        <v>0</v>
      </c>
      <c r="K409" s="7">
        <f t="shared" si="222"/>
        <v>0</v>
      </c>
      <c r="L409" s="7">
        <f>IFERROR(L401/$D$408,0)</f>
        <v>0</v>
      </c>
      <c r="M409" s="7">
        <f t="shared" si="222"/>
        <v>0</v>
      </c>
      <c r="N409" s="7">
        <f t="shared" si="222"/>
        <v>0</v>
      </c>
      <c r="O409" s="7">
        <f t="shared" si="222"/>
        <v>0</v>
      </c>
      <c r="P409" s="7">
        <f t="shared" si="222"/>
        <v>0</v>
      </c>
      <c r="Q409" s="7">
        <f t="shared" si="222"/>
        <v>0</v>
      </c>
      <c r="R409" s="7">
        <f t="shared" si="222"/>
        <v>0</v>
      </c>
      <c r="S409" s="7">
        <f t="shared" si="222"/>
        <v>0</v>
      </c>
      <c r="T409" s="7">
        <f t="shared" si="222"/>
        <v>0</v>
      </c>
      <c r="U409" s="7">
        <f t="shared" si="222"/>
        <v>0</v>
      </c>
    </row>
    <row r="410" spans="1:21">
      <c r="A410" s="2" t="str">
        <f t="shared" ref="A410:A416" si="223">A409</f>
        <v>RB_GUP-Land_D</v>
      </c>
      <c r="B410" s="2" t="str">
        <f>$B$6</f>
        <v>BULKTRAN</v>
      </c>
      <c r="D410" s="7">
        <f t="shared" si="221"/>
        <v>0</v>
      </c>
      <c r="E410" s="7">
        <f t="shared" ref="E410:U410" si="224">E402/$D408</f>
        <v>0</v>
      </c>
      <c r="F410" s="7">
        <f t="shared" si="224"/>
        <v>0</v>
      </c>
      <c r="G410" s="7">
        <f t="shared" si="224"/>
        <v>0</v>
      </c>
      <c r="H410" s="7">
        <f t="shared" si="224"/>
        <v>0</v>
      </c>
      <c r="I410" s="7">
        <f t="shared" si="224"/>
        <v>0</v>
      </c>
      <c r="J410" s="7">
        <f t="shared" si="224"/>
        <v>0</v>
      </c>
      <c r="K410" s="7">
        <f t="shared" si="224"/>
        <v>0</v>
      </c>
      <c r="L410" s="7">
        <f t="shared" ref="L410:L415" si="225">IFERROR(L402/$D$408,0)</f>
        <v>0</v>
      </c>
      <c r="M410" s="7">
        <f t="shared" si="224"/>
        <v>0</v>
      </c>
      <c r="N410" s="7">
        <f t="shared" si="224"/>
        <v>0</v>
      </c>
      <c r="O410" s="7">
        <f t="shared" si="224"/>
        <v>0</v>
      </c>
      <c r="P410" s="7">
        <f t="shared" si="224"/>
        <v>0</v>
      </c>
      <c r="Q410" s="7">
        <f t="shared" si="224"/>
        <v>0</v>
      </c>
      <c r="R410" s="7">
        <f t="shared" si="224"/>
        <v>0</v>
      </c>
      <c r="S410" s="7">
        <f t="shared" si="224"/>
        <v>0</v>
      </c>
      <c r="T410" s="7">
        <f t="shared" si="224"/>
        <v>0</v>
      </c>
      <c r="U410" s="7">
        <f t="shared" si="224"/>
        <v>0</v>
      </c>
    </row>
    <row r="411" spans="1:21">
      <c r="A411" s="2" t="str">
        <f t="shared" si="223"/>
        <v>RB_GUP-Land_D</v>
      </c>
      <c r="B411" s="2" t="str">
        <f>$B$7</f>
        <v>SUBTRAN</v>
      </c>
      <c r="D411" s="7">
        <f t="shared" si="221"/>
        <v>0</v>
      </c>
      <c r="E411" s="7">
        <f t="shared" ref="E411:U411" si="226">E403/$D408</f>
        <v>0</v>
      </c>
      <c r="F411" s="7">
        <f t="shared" si="226"/>
        <v>0</v>
      </c>
      <c r="G411" s="7">
        <f t="shared" si="226"/>
        <v>0</v>
      </c>
      <c r="H411" s="7">
        <f t="shared" si="226"/>
        <v>0</v>
      </c>
      <c r="I411" s="7">
        <f t="shared" si="226"/>
        <v>0</v>
      </c>
      <c r="J411" s="7">
        <f t="shared" si="226"/>
        <v>0</v>
      </c>
      <c r="K411" s="7">
        <f t="shared" si="226"/>
        <v>0</v>
      </c>
      <c r="L411" s="7">
        <f t="shared" si="225"/>
        <v>0</v>
      </c>
      <c r="M411" s="7">
        <f t="shared" si="226"/>
        <v>0</v>
      </c>
      <c r="N411" s="7">
        <f t="shared" si="226"/>
        <v>0</v>
      </c>
      <c r="O411" s="7">
        <f t="shared" si="226"/>
        <v>0</v>
      </c>
      <c r="P411" s="7">
        <f t="shared" si="226"/>
        <v>0</v>
      </c>
      <c r="Q411" s="7">
        <f t="shared" si="226"/>
        <v>0</v>
      </c>
      <c r="R411" s="7">
        <f t="shared" si="226"/>
        <v>0</v>
      </c>
      <c r="S411" s="7">
        <f t="shared" si="226"/>
        <v>0</v>
      </c>
      <c r="T411" s="7">
        <f t="shared" si="226"/>
        <v>0</v>
      </c>
      <c r="U411" s="7">
        <f t="shared" si="226"/>
        <v>0</v>
      </c>
    </row>
    <row r="412" spans="1:21">
      <c r="A412" s="2" t="str">
        <f t="shared" si="223"/>
        <v>RB_GUP-Land_D</v>
      </c>
      <c r="B412" s="2" t="str">
        <f>$B$8</f>
        <v>DISTPRI</v>
      </c>
      <c r="D412" s="7">
        <f t="shared" si="221"/>
        <v>0.42240658728733793</v>
      </c>
      <c r="E412" s="7">
        <f t="shared" ref="E412:U412" si="227">E404/$D408</f>
        <v>0.28068860875257656</v>
      </c>
      <c r="F412" s="7">
        <f t="shared" si="227"/>
        <v>7.0666620696455851E-2</v>
      </c>
      <c r="G412" s="7">
        <f t="shared" si="227"/>
        <v>8.2465413835101974E-4</v>
      </c>
      <c r="H412" s="7">
        <f t="shared" si="227"/>
        <v>0</v>
      </c>
      <c r="I412" s="7">
        <f t="shared" si="227"/>
        <v>3.0473404314041688E-2</v>
      </c>
      <c r="J412" s="7">
        <f t="shared" si="227"/>
        <v>8.6507411008330329E-3</v>
      </c>
      <c r="K412" s="7">
        <f t="shared" si="227"/>
        <v>0</v>
      </c>
      <c r="L412" s="7">
        <f t="shared" si="225"/>
        <v>0</v>
      </c>
      <c r="M412" s="7">
        <f t="shared" si="227"/>
        <v>1.7380102173020341E-3</v>
      </c>
      <c r="N412" s="7">
        <f t="shared" si="227"/>
        <v>2.0102519274758767E-2</v>
      </c>
      <c r="O412" s="7">
        <f t="shared" si="227"/>
        <v>0</v>
      </c>
      <c r="P412" s="7">
        <f t="shared" si="227"/>
        <v>0</v>
      </c>
      <c r="Q412" s="7">
        <f t="shared" si="227"/>
        <v>8.269968493169506E-3</v>
      </c>
      <c r="R412" s="7">
        <f t="shared" si="227"/>
        <v>1.9814160855732873E-4</v>
      </c>
      <c r="S412" s="7">
        <f t="shared" si="227"/>
        <v>1.4228283024506167E-4</v>
      </c>
      <c r="T412" s="7">
        <f t="shared" si="227"/>
        <v>5.2156400420637187E-4</v>
      </c>
      <c r="U412" s="7">
        <f t="shared" si="227"/>
        <v>1.3007185684064379E-4</v>
      </c>
    </row>
    <row r="413" spans="1:21">
      <c r="A413" s="2" t="str">
        <f t="shared" si="223"/>
        <v>RB_GUP-Land_D</v>
      </c>
      <c r="B413" s="2" t="str">
        <f>$B$9</f>
        <v>DISTSEC</v>
      </c>
      <c r="D413" s="7">
        <f t="shared" si="221"/>
        <v>0.19232563650878262</v>
      </c>
      <c r="E413" s="7">
        <f t="shared" ref="E413:U413" si="228">E405/$D408</f>
        <v>0.14359065910886162</v>
      </c>
      <c r="F413" s="7">
        <f t="shared" si="228"/>
        <v>3.2234200209049386E-2</v>
      </c>
      <c r="G413" s="7">
        <f t="shared" si="228"/>
        <v>0</v>
      </c>
      <c r="H413" s="7">
        <f t="shared" si="228"/>
        <v>0</v>
      </c>
      <c r="I413" s="7">
        <f t="shared" si="228"/>
        <v>1.136289538995521E-2</v>
      </c>
      <c r="J413" s="7">
        <f t="shared" si="228"/>
        <v>0</v>
      </c>
      <c r="K413" s="7">
        <f t="shared" si="228"/>
        <v>0</v>
      </c>
      <c r="L413" s="7">
        <f t="shared" si="225"/>
        <v>0</v>
      </c>
      <c r="M413" s="7">
        <f t="shared" si="228"/>
        <v>5.0292807264390839E-4</v>
      </c>
      <c r="N413" s="7">
        <f t="shared" si="228"/>
        <v>0</v>
      </c>
      <c r="O413" s="7">
        <f t="shared" si="228"/>
        <v>0</v>
      </c>
      <c r="P413" s="7">
        <f t="shared" si="228"/>
        <v>0</v>
      </c>
      <c r="Q413" s="7">
        <f t="shared" si="228"/>
        <v>3.1624632887789707E-3</v>
      </c>
      <c r="R413" s="7">
        <f t="shared" si="228"/>
        <v>0</v>
      </c>
      <c r="S413" s="7">
        <f t="shared" si="228"/>
        <v>5.156799407438237E-5</v>
      </c>
      <c r="T413" s="7">
        <f t="shared" si="228"/>
        <v>1.1386997821968235E-3</v>
      </c>
      <c r="U413" s="7">
        <f t="shared" si="228"/>
        <v>2.8222266322229912E-4</v>
      </c>
    </row>
    <row r="414" spans="1:21">
      <c r="A414" s="2" t="str">
        <f t="shared" si="223"/>
        <v>RB_GUP-Land_D</v>
      </c>
      <c r="B414" s="2" t="str">
        <f>$B$10</f>
        <v>ENERGY</v>
      </c>
      <c r="D414" s="7">
        <f t="shared" si="221"/>
        <v>0</v>
      </c>
      <c r="E414" s="7">
        <f t="shared" ref="E414:U414" si="229">E406/$D408</f>
        <v>0</v>
      </c>
      <c r="F414" s="7">
        <f t="shared" si="229"/>
        <v>0</v>
      </c>
      <c r="G414" s="7">
        <f t="shared" si="229"/>
        <v>0</v>
      </c>
      <c r="H414" s="7">
        <f t="shared" si="229"/>
        <v>0</v>
      </c>
      <c r="I414" s="7">
        <f t="shared" si="229"/>
        <v>0</v>
      </c>
      <c r="J414" s="7">
        <f t="shared" si="229"/>
        <v>0</v>
      </c>
      <c r="K414" s="7">
        <f t="shared" si="229"/>
        <v>0</v>
      </c>
      <c r="L414" s="7">
        <f t="shared" si="225"/>
        <v>0</v>
      </c>
      <c r="M414" s="7">
        <f t="shared" si="229"/>
        <v>0</v>
      </c>
      <c r="N414" s="7">
        <f t="shared" si="229"/>
        <v>0</v>
      </c>
      <c r="O414" s="7">
        <f t="shared" si="229"/>
        <v>0</v>
      </c>
      <c r="P414" s="7">
        <f t="shared" si="229"/>
        <v>0</v>
      </c>
      <c r="Q414" s="7">
        <f t="shared" si="229"/>
        <v>0</v>
      </c>
      <c r="R414" s="7">
        <f t="shared" si="229"/>
        <v>0</v>
      </c>
      <c r="S414" s="7">
        <f t="shared" si="229"/>
        <v>0</v>
      </c>
      <c r="T414" s="7">
        <f t="shared" si="229"/>
        <v>0</v>
      </c>
      <c r="U414" s="7">
        <f t="shared" si="229"/>
        <v>0</v>
      </c>
    </row>
    <row r="415" spans="1:21">
      <c r="A415" s="2" t="str">
        <f t="shared" si="223"/>
        <v>RB_GUP-Land_D</v>
      </c>
      <c r="B415" s="2" t="str">
        <f>$B$11</f>
        <v>CUSTOMER</v>
      </c>
      <c r="D415" s="7">
        <f t="shared" si="221"/>
        <v>0.38526777620387975</v>
      </c>
      <c r="E415" s="7">
        <f t="shared" ref="E415:U415" si="230">E407/$D408</f>
        <v>0.27664610490668884</v>
      </c>
      <c r="F415" s="7">
        <f t="shared" si="230"/>
        <v>6.7812039932130572E-2</v>
      </c>
      <c r="G415" s="7">
        <f t="shared" si="230"/>
        <v>5.5153294075735481E-4</v>
      </c>
      <c r="H415" s="7">
        <f t="shared" si="230"/>
        <v>7.8684084110578292E-5</v>
      </c>
      <c r="I415" s="7">
        <f t="shared" si="230"/>
        <v>1.1338321232065305E-3</v>
      </c>
      <c r="J415" s="7">
        <f t="shared" si="230"/>
        <v>4.6208088188796632E-4</v>
      </c>
      <c r="K415" s="7">
        <f t="shared" si="230"/>
        <v>2.2576904364049149E-4</v>
      </c>
      <c r="L415" s="7">
        <f t="shared" si="225"/>
        <v>9.6756130175357398E-5</v>
      </c>
      <c r="M415" s="7">
        <f t="shared" si="230"/>
        <v>1.6324790575107222E-5</v>
      </c>
      <c r="N415" s="7">
        <f t="shared" si="230"/>
        <v>2.8778056016894548E-4</v>
      </c>
      <c r="O415" s="7">
        <f t="shared" si="230"/>
        <v>5.8542598582975083E-4</v>
      </c>
      <c r="P415" s="7">
        <f t="shared" si="230"/>
        <v>1.4513508399390939E-4</v>
      </c>
      <c r="Q415" s="7">
        <f t="shared" si="230"/>
        <v>3.8388916461622218E-4</v>
      </c>
      <c r="R415" s="7">
        <f t="shared" si="230"/>
        <v>5.8707303038706786E-6</v>
      </c>
      <c r="S415" s="7">
        <f t="shared" si="230"/>
        <v>2.2800314357148861E-5</v>
      </c>
      <c r="T415" s="7">
        <f t="shared" si="230"/>
        <v>3.1976697222176609E-2</v>
      </c>
      <c r="U415" s="7">
        <f t="shared" si="230"/>
        <v>4.8370523092604711E-3</v>
      </c>
    </row>
    <row r="416" spans="1:21">
      <c r="A416" s="2" t="str">
        <f t="shared" si="223"/>
        <v>RB_GUP-Land_D</v>
      </c>
      <c r="B416" s="2" t="str">
        <f>$B$12</f>
        <v>TOTAL</v>
      </c>
      <c r="D416" s="7">
        <f t="shared" si="221"/>
        <v>1.0000000000000004</v>
      </c>
      <c r="E416" s="7">
        <f t="shared" ref="E416:U416" si="231">SUM(E409:E415)</f>
        <v>0.70092537276812705</v>
      </c>
      <c r="F416" s="7">
        <f t="shared" si="231"/>
        <v>0.17071286083763582</v>
      </c>
      <c r="G416" s="7">
        <f t="shared" si="231"/>
        <v>1.3761870791083744E-3</v>
      </c>
      <c r="H416" s="7">
        <f t="shared" si="231"/>
        <v>7.8684084110578292E-5</v>
      </c>
      <c r="I416" s="7">
        <f t="shared" si="231"/>
        <v>4.2970131827203426E-2</v>
      </c>
      <c r="J416" s="7">
        <f t="shared" si="231"/>
        <v>9.1128219827209984E-3</v>
      </c>
      <c r="K416" s="7">
        <f t="shared" si="231"/>
        <v>2.2576904364049149E-4</v>
      </c>
      <c r="L416" s="7">
        <f t="shared" si="231"/>
        <v>9.6756130175357398E-5</v>
      </c>
      <c r="M416" s="7">
        <f t="shared" si="231"/>
        <v>2.2572630805210501E-3</v>
      </c>
      <c r="N416" s="7">
        <f t="shared" si="231"/>
        <v>2.0390299834927711E-2</v>
      </c>
      <c r="O416" s="7">
        <f t="shared" si="231"/>
        <v>5.8542598582975083E-4</v>
      </c>
      <c r="P416" s="7">
        <f t="shared" si="231"/>
        <v>1.4513508399390939E-4</v>
      </c>
      <c r="Q416" s="7">
        <f t="shared" si="231"/>
        <v>1.1816320946564698E-2</v>
      </c>
      <c r="R416" s="7">
        <f t="shared" si="231"/>
        <v>2.0401233886119941E-4</v>
      </c>
      <c r="S416" s="7">
        <f t="shared" si="231"/>
        <v>2.1665113867659291E-4</v>
      </c>
      <c r="T416" s="7">
        <f t="shared" si="231"/>
        <v>3.3636961008579803E-2</v>
      </c>
      <c r="U416" s="7">
        <f t="shared" si="231"/>
        <v>5.249346829323414E-3</v>
      </c>
    </row>
    <row r="418" spans="1:21">
      <c r="A418" s="2" t="s">
        <v>557</v>
      </c>
      <c r="B418" s="2" t="s">
        <v>558</v>
      </c>
      <c r="D418" s="330">
        <v>2134690.77</v>
      </c>
      <c r="E418" s="87" t="s">
        <v>605</v>
      </c>
    </row>
    <row r="419" spans="1:21">
      <c r="A419" s="15" t="s">
        <v>553</v>
      </c>
      <c r="B419" s="2" t="str">
        <f>$B$5</f>
        <v>PRODUCTION</v>
      </c>
      <c r="D419" s="73">
        <f t="shared" ref="D419:U419" ca="1" si="232">-$D$418*D770+D347</f>
        <v>39914931.818433166</v>
      </c>
      <c r="E419" s="73">
        <f t="shared" ca="1" si="232"/>
        <v>19572004.104262061</v>
      </c>
      <c r="F419" s="73">
        <f t="shared" ca="1" si="232"/>
        <v>4950956.0038537821</v>
      </c>
      <c r="G419" s="73">
        <f t="shared" ca="1" si="232"/>
        <v>57884.206231708748</v>
      </c>
      <c r="H419" s="73">
        <f t="shared" ca="1" si="232"/>
        <v>1426.0067744415514</v>
      </c>
      <c r="I419" s="73">
        <f t="shared" ca="1" si="232"/>
        <v>2071542.1075080622</v>
      </c>
      <c r="J419" s="73">
        <f t="shared" ca="1" si="232"/>
        <v>589965.02277425141</v>
      </c>
      <c r="K419" s="73">
        <f t="shared" ca="1" si="232"/>
        <v>46687.169495101945</v>
      </c>
      <c r="L419" s="73">
        <f ca="1">IFERROR(-$D$418*L770+L347,0)</f>
        <v>9854.8382855274704</v>
      </c>
      <c r="M419" s="73">
        <f t="shared" ca="1" si="232"/>
        <v>124438.1631080379</v>
      </c>
      <c r="N419" s="73">
        <f t="shared" ca="1" si="232"/>
        <v>1356594.2829747535</v>
      </c>
      <c r="O419" s="73">
        <f t="shared" ca="1" si="232"/>
        <v>9060202.2776724473</v>
      </c>
      <c r="P419" s="73">
        <f t="shared" ca="1" si="232"/>
        <v>1421374.5393999263</v>
      </c>
      <c r="Q419" s="73">
        <f t="shared" ca="1" si="232"/>
        <v>562272.86531072354</v>
      </c>
      <c r="R419" s="73">
        <f t="shared" ca="1" si="232"/>
        <v>13573.472527071208</v>
      </c>
      <c r="S419" s="73">
        <f t="shared" ca="1" si="232"/>
        <v>9803.1147138839442</v>
      </c>
      <c r="T419" s="73">
        <f t="shared" ca="1" si="232"/>
        <v>53154.444062057039</v>
      </c>
      <c r="U419" s="73">
        <f t="shared" ca="1" si="232"/>
        <v>13199.199479316811</v>
      </c>
    </row>
    <row r="420" spans="1:21">
      <c r="B420" s="2" t="str">
        <f>$B$6</f>
        <v>BULKTRAN</v>
      </c>
      <c r="D420" s="73">
        <f t="shared" ref="D420:U420" ca="1" si="233">-$D$418*D771+D348</f>
        <v>10740039.594519544</v>
      </c>
      <c r="E420" s="73">
        <f t="shared" ca="1" si="233"/>
        <v>5266302.3446979569</v>
      </c>
      <c r="F420" s="73">
        <f t="shared" ca="1" si="233"/>
        <v>1332169.7191915975</v>
      </c>
      <c r="G420" s="73">
        <f t="shared" ca="1" si="233"/>
        <v>15575.090285856104</v>
      </c>
      <c r="H420" s="73">
        <f t="shared" ca="1" si="233"/>
        <v>383.70024754702354</v>
      </c>
      <c r="I420" s="73">
        <f t="shared" ca="1" si="233"/>
        <v>557396.52412675484</v>
      </c>
      <c r="J420" s="73">
        <f t="shared" ca="1" si="233"/>
        <v>158743.79374615234</v>
      </c>
      <c r="K420" s="73">
        <f t="shared" ca="1" si="233"/>
        <v>12562.267454553883</v>
      </c>
      <c r="L420" s="73">
        <f t="shared" ref="L420:L426" ca="1" si="234">IFERROR(-$D$418*L771+L348,0)</f>
        <v>2651.6731599494665</v>
      </c>
      <c r="M420" s="73">
        <f t="shared" ca="1" si="233"/>
        <v>33482.978373331753</v>
      </c>
      <c r="N420" s="73">
        <f t="shared" ca="1" si="233"/>
        <v>365023.20432673709</v>
      </c>
      <c r="O420" s="73">
        <f t="shared" ca="1" si="233"/>
        <v>2437857.8833403098</v>
      </c>
      <c r="P420" s="73">
        <f t="shared" ca="1" si="233"/>
        <v>382453.83710632718</v>
      </c>
      <c r="Q420" s="73">
        <f t="shared" ca="1" si="233"/>
        <v>151292.5755161212</v>
      </c>
      <c r="R420" s="73">
        <f t="shared" ca="1" si="233"/>
        <v>3652.2580832405538</v>
      </c>
      <c r="S420" s="73">
        <f t="shared" ca="1" si="233"/>
        <v>2637.7557315056856</v>
      </c>
      <c r="T420" s="73">
        <f t="shared" ca="1" si="233"/>
        <v>14302.437905894851</v>
      </c>
      <c r="U420" s="73">
        <f t="shared" ca="1" si="233"/>
        <v>3551.551225708421</v>
      </c>
    </row>
    <row r="421" spans="1:21">
      <c r="B421" s="2" t="str">
        <f>$B$7</f>
        <v>SUBTRAN</v>
      </c>
      <c r="D421" s="73">
        <f t="shared" ref="D421:U421" ca="1" si="235">-$D$418*D772+D349</f>
        <v>4118897.3099070517</v>
      </c>
      <c r="E421" s="73">
        <f t="shared" ca="1" si="235"/>
        <v>1956071.7773626875</v>
      </c>
      <c r="F421" s="73">
        <f t="shared" ca="1" si="235"/>
        <v>500725.51172293397</v>
      </c>
      <c r="G421" s="73">
        <f t="shared" ca="1" si="235"/>
        <v>5835.0658655570815</v>
      </c>
      <c r="H421" s="73">
        <f t="shared" ca="1" si="235"/>
        <v>191.29808415847353</v>
      </c>
      <c r="I421" s="73">
        <f t="shared" ca="1" si="235"/>
        <v>218240.50573175761</v>
      </c>
      <c r="J421" s="73">
        <f t="shared" ca="1" si="235"/>
        <v>61859.778571087794</v>
      </c>
      <c r="K421" s="73">
        <f t="shared" ca="1" si="235"/>
        <v>6336.477870233728</v>
      </c>
      <c r="L421" s="73">
        <f t="shared" ca="1" si="234"/>
        <v>0</v>
      </c>
      <c r="M421" s="73">
        <f t="shared" ca="1" si="235"/>
        <v>12222.448464621501</v>
      </c>
      <c r="N421" s="73">
        <f t="shared" ca="1" si="235"/>
        <v>141265.59939008881</v>
      </c>
      <c r="O421" s="73">
        <f t="shared" ca="1" si="235"/>
        <v>1150713.5979761877</v>
      </c>
      <c r="P421" s="73">
        <f t="shared" ca="1" si="235"/>
        <v>0</v>
      </c>
      <c r="Q421" s="73">
        <f t="shared" ca="1" si="235"/>
        <v>59229.235869060634</v>
      </c>
      <c r="R421" s="73">
        <f t="shared" ca="1" si="235"/>
        <v>1417.0989206230365</v>
      </c>
      <c r="S421" s="73">
        <f t="shared" ca="1" si="235"/>
        <v>972.59949346970427</v>
      </c>
      <c r="T421" s="73">
        <f t="shared" ca="1" si="235"/>
        <v>3055.225857565737</v>
      </c>
      <c r="U421" s="73">
        <f t="shared" ca="1" si="235"/>
        <v>761.08872701911389</v>
      </c>
    </row>
    <row r="422" spans="1:21">
      <c r="B422" s="2" t="str">
        <f>$B$8</f>
        <v>DISTPRI</v>
      </c>
      <c r="D422" s="73">
        <f t="shared" ref="D422:U422" ca="1" si="236">-$D$418*D773+D350</f>
        <v>27425309.783465661</v>
      </c>
      <c r="E422" s="73">
        <f t="shared" ca="1" si="236"/>
        <v>18224081.44050305</v>
      </c>
      <c r="F422" s="73">
        <f t="shared" ca="1" si="236"/>
        <v>4588124.3860257929</v>
      </c>
      <c r="G422" s="73">
        <f t="shared" ca="1" si="236"/>
        <v>53541.767314128294</v>
      </c>
      <c r="H422" s="73">
        <f t="shared" ca="1" si="236"/>
        <v>0</v>
      </c>
      <c r="I422" s="73">
        <f t="shared" ca="1" si="236"/>
        <v>1978526.3265813764</v>
      </c>
      <c r="J422" s="73">
        <f t="shared" ca="1" si="236"/>
        <v>561660.87766410271</v>
      </c>
      <c r="K422" s="73">
        <f t="shared" ca="1" si="236"/>
        <v>0</v>
      </c>
      <c r="L422" s="73">
        <f t="shared" ca="1" si="234"/>
        <v>0</v>
      </c>
      <c r="M422" s="73">
        <f t="shared" ca="1" si="236"/>
        <v>112842.62615893531</v>
      </c>
      <c r="N422" s="73">
        <f t="shared" ca="1" si="236"/>
        <v>1305182.8146877843</v>
      </c>
      <c r="O422" s="73">
        <f t="shared" ca="1" si="236"/>
        <v>0</v>
      </c>
      <c r="P422" s="73">
        <f t="shared" ca="1" si="236"/>
        <v>0</v>
      </c>
      <c r="Q422" s="73">
        <f t="shared" ca="1" si="236"/>
        <v>536938.70941077836</v>
      </c>
      <c r="R422" s="73">
        <f t="shared" ca="1" si="236"/>
        <v>12864.607606089348</v>
      </c>
      <c r="S422" s="73">
        <f t="shared" ca="1" si="236"/>
        <v>9237.9020919119193</v>
      </c>
      <c r="T422" s="73">
        <f t="shared" ca="1" si="236"/>
        <v>33863.237027443291</v>
      </c>
      <c r="U422" s="73">
        <f t="shared" ca="1" si="236"/>
        <v>8445.0883942741639</v>
      </c>
    </row>
    <row r="423" spans="1:21">
      <c r="B423" s="2" t="str">
        <f>$B$9</f>
        <v>DISTSEC</v>
      </c>
      <c r="D423" s="73">
        <f t="shared" ref="D423:U423" ca="1" si="237">-$D$418*D774+D351</f>
        <v>10961112.536766991</v>
      </c>
      <c r="E423" s="73">
        <f t="shared" ca="1" si="237"/>
        <v>8183585.9342075046</v>
      </c>
      <c r="F423" s="73">
        <f t="shared" ca="1" si="237"/>
        <v>1837106.5991919066</v>
      </c>
      <c r="G423" s="73">
        <f t="shared" ca="1" si="237"/>
        <v>0</v>
      </c>
      <c r="H423" s="73">
        <f t="shared" ca="1" si="237"/>
        <v>0</v>
      </c>
      <c r="I423" s="73">
        <f t="shared" ca="1" si="237"/>
        <v>647599.44318251254</v>
      </c>
      <c r="J423" s="73">
        <f t="shared" ca="1" si="237"/>
        <v>0</v>
      </c>
      <c r="K423" s="73">
        <f t="shared" ca="1" si="237"/>
        <v>0</v>
      </c>
      <c r="L423" s="73">
        <f t="shared" ca="1" si="234"/>
        <v>0</v>
      </c>
      <c r="M423" s="73">
        <f t="shared" ca="1" si="237"/>
        <v>28663.11170064667</v>
      </c>
      <c r="N423" s="73">
        <f t="shared" ca="1" si="237"/>
        <v>0</v>
      </c>
      <c r="O423" s="73">
        <f t="shared" ca="1" si="237"/>
        <v>0</v>
      </c>
      <c r="P423" s="73">
        <f t="shared" ca="1" si="237"/>
        <v>0</v>
      </c>
      <c r="Q423" s="73">
        <f t="shared" ca="1" si="237"/>
        <v>180236.58536087885</v>
      </c>
      <c r="R423" s="73">
        <f t="shared" ca="1" si="237"/>
        <v>0</v>
      </c>
      <c r="S423" s="73">
        <f t="shared" ca="1" si="237"/>
        <v>2938.9872125488928</v>
      </c>
      <c r="T423" s="73">
        <f t="shared" ca="1" si="237"/>
        <v>64897.310024924729</v>
      </c>
      <c r="U423" s="73">
        <f t="shared" ca="1" si="237"/>
        <v>16084.565886069209</v>
      </c>
    </row>
    <row r="424" spans="1:21">
      <c r="B424" s="2" t="str">
        <f>$B$10</f>
        <v>ENERGY</v>
      </c>
      <c r="D424" s="73">
        <f t="shared" ref="D424:U424" ca="1" si="238">-$D$418*D775+D352</f>
        <v>28790251.350713167</v>
      </c>
      <c r="E424" s="73">
        <f t="shared" ca="1" si="238"/>
        <v>10466191.48827097</v>
      </c>
      <c r="F424" s="73">
        <f t="shared" ca="1" si="238"/>
        <v>3378132.4018015466</v>
      </c>
      <c r="G424" s="73">
        <f t="shared" ca="1" si="238"/>
        <v>38673.206888250621</v>
      </c>
      <c r="H424" s="73">
        <f t="shared" ca="1" si="238"/>
        <v>980.17003362575781</v>
      </c>
      <c r="I424" s="73">
        <f t="shared" ca="1" si="238"/>
        <v>1634738.0595222025</v>
      </c>
      <c r="J424" s="73">
        <f t="shared" ca="1" si="238"/>
        <v>456304.25892519159</v>
      </c>
      <c r="K424" s="73">
        <f t="shared" ca="1" si="238"/>
        <v>36125.954127582285</v>
      </c>
      <c r="L424" s="73">
        <f t="shared" ca="1" si="234"/>
        <v>7405.6553175203389</v>
      </c>
      <c r="M424" s="73">
        <f t="shared" ca="1" si="238"/>
        <v>108930.05849637637</v>
      </c>
      <c r="N424" s="73">
        <f t="shared" ca="1" si="238"/>
        <v>1301802.3529377563</v>
      </c>
      <c r="O424" s="73">
        <f t="shared" ca="1" si="238"/>
        <v>9203133.515126301</v>
      </c>
      <c r="P424" s="73">
        <f t="shared" ca="1" si="238"/>
        <v>1474891.1087029069</v>
      </c>
      <c r="Q424" s="73">
        <f t="shared" ca="1" si="238"/>
        <v>443415.93857926701</v>
      </c>
      <c r="R424" s="73">
        <f t="shared" ca="1" si="238"/>
        <v>10421.840622905625</v>
      </c>
      <c r="S424" s="73">
        <f t="shared" ca="1" si="238"/>
        <v>10181.29472038217</v>
      </c>
      <c r="T424" s="73">
        <f t="shared" ca="1" si="238"/>
        <v>175190.71003114051</v>
      </c>
      <c r="U424" s="73">
        <f t="shared" ca="1" si="238"/>
        <v>43733.336609253987</v>
      </c>
    </row>
    <row r="425" spans="1:21">
      <c r="B425" s="2" t="str">
        <f>$B$11</f>
        <v>CUSTOMER</v>
      </c>
      <c r="D425" s="73">
        <f t="shared" ref="D425:U425" ca="1" si="239">-$D$418*D776+D353</f>
        <v>42250396.016194478</v>
      </c>
      <c r="E425" s="73">
        <f t="shared" ca="1" si="239"/>
        <v>33187235.902273141</v>
      </c>
      <c r="F425" s="73">
        <f t="shared" ca="1" si="239"/>
        <v>7710564.8187065944</v>
      </c>
      <c r="G425" s="73">
        <f t="shared" ca="1" si="239"/>
        <v>69486.975141987132</v>
      </c>
      <c r="H425" s="73">
        <f t="shared" ca="1" si="239"/>
        <v>9802.8209663077851</v>
      </c>
      <c r="I425" s="73">
        <f t="shared" ca="1" si="239"/>
        <v>133044.69668980769</v>
      </c>
      <c r="J425" s="73">
        <f t="shared" ca="1" si="239"/>
        <v>58491.939868038025</v>
      </c>
      <c r="K425" s="73">
        <f t="shared" ca="1" si="239"/>
        <v>28034.598942765497</v>
      </c>
      <c r="L425" s="73">
        <f t="shared" ca="1" si="234"/>
        <v>11943.721456218831</v>
      </c>
      <c r="M425" s="73">
        <f t="shared" ca="1" si="239"/>
        <v>1935.7050222654545</v>
      </c>
      <c r="N425" s="73">
        <f t="shared" ca="1" si="239"/>
        <v>36395.689725678632</v>
      </c>
      <c r="O425" s="73">
        <f t="shared" ca="1" si="239"/>
        <v>72656.471065071601</v>
      </c>
      <c r="P425" s="73">
        <f t="shared" ca="1" si="239"/>
        <v>17923.281591840678</v>
      </c>
      <c r="Q425" s="73">
        <f t="shared" ca="1" si="239"/>
        <v>44671.538803951567</v>
      </c>
      <c r="R425" s="73">
        <f t="shared" ca="1" si="239"/>
        <v>749.58184974365952</v>
      </c>
      <c r="S425" s="73">
        <f t="shared" ca="1" si="239"/>
        <v>2614.1946143012487</v>
      </c>
      <c r="T425" s="73">
        <f t="shared" ca="1" si="239"/>
        <v>720123.58570836193</v>
      </c>
      <c r="U425" s="73">
        <f t="shared" ca="1" si="239"/>
        <v>144720.4937684004</v>
      </c>
    </row>
    <row r="426" spans="1:21">
      <c r="B426" s="2" t="str">
        <f>$B$12</f>
        <v>TOTAL</v>
      </c>
      <c r="D426" s="73">
        <f t="shared" ref="D426:U426" ca="1" si="240">-$D$418*D777+D354</f>
        <v>164200938.41000006</v>
      </c>
      <c r="E426" s="73">
        <f t="shared" ca="1" si="240"/>
        <v>96855472.991577387</v>
      </c>
      <c r="F426" s="73">
        <f t="shared" ca="1" si="240"/>
        <v>24297779.44049415</v>
      </c>
      <c r="G426" s="73">
        <f t="shared" ca="1" si="240"/>
        <v>240996.31172748801</v>
      </c>
      <c r="H426" s="73">
        <f t="shared" ca="1" si="240"/>
        <v>12783.996106080591</v>
      </c>
      <c r="I426" s="73">
        <f t="shared" ca="1" si="240"/>
        <v>7241087.663342474</v>
      </c>
      <c r="J426" s="73">
        <f t="shared" ca="1" si="240"/>
        <v>1887025.6715488243</v>
      </c>
      <c r="K426" s="73">
        <f t="shared" ca="1" si="240"/>
        <v>129746.46789023733</v>
      </c>
      <c r="L426" s="73">
        <f t="shared" ca="1" si="234"/>
        <v>31855.888219216107</v>
      </c>
      <c r="M426" s="73">
        <f t="shared" ca="1" si="240"/>
        <v>422515.09132421494</v>
      </c>
      <c r="N426" s="73">
        <f t="shared" ca="1" si="240"/>
        <v>4506263.9440427991</v>
      </c>
      <c r="O426" s="73">
        <f t="shared" ca="1" si="240"/>
        <v>21924563.745180313</v>
      </c>
      <c r="P426" s="73">
        <f t="shared" ca="1" si="240"/>
        <v>3296642.766801001</v>
      </c>
      <c r="Q426" s="73">
        <f t="shared" ca="1" si="240"/>
        <v>1978057.4488507812</v>
      </c>
      <c r="R426" s="73">
        <f t="shared" ca="1" si="240"/>
        <v>42678.859609673433</v>
      </c>
      <c r="S426" s="73">
        <f t="shared" ca="1" si="240"/>
        <v>38385.848578003563</v>
      </c>
      <c r="T426" s="73">
        <f t="shared" ca="1" si="240"/>
        <v>1064586.9506173879</v>
      </c>
      <c r="U426" s="73">
        <f t="shared" ca="1" si="240"/>
        <v>230495.32409004212</v>
      </c>
    </row>
    <row r="427" spans="1:21">
      <c r="A427" s="2" t="s">
        <v>549</v>
      </c>
      <c r="B427" s="2" t="str">
        <f>$B$5</f>
        <v>PRODUCTION</v>
      </c>
      <c r="D427" s="7">
        <f t="shared" ref="D427:D434" ca="1" si="241">SUM(E427:U427)</f>
        <v>0.24308589344823303</v>
      </c>
      <c r="E427" s="7">
        <f t="shared" ref="E427:U427" ca="1" si="242">E419/$D426</f>
        <v>0.11919544610270083</v>
      </c>
      <c r="F427" s="7">
        <f t="shared" ca="1" si="242"/>
        <v>3.0151813088251281E-2</v>
      </c>
      <c r="G427" s="7">
        <f t="shared" ca="1" si="242"/>
        <v>3.5252055677766775E-4</v>
      </c>
      <c r="H427" s="7">
        <f t="shared" ca="1" si="242"/>
        <v>8.6845226845226474E-6</v>
      </c>
      <c r="I427" s="7">
        <f t="shared" ca="1" si="242"/>
        <v>1.2615896885653259E-2</v>
      </c>
      <c r="J427" s="7">
        <f t="shared" ca="1" si="242"/>
        <v>3.592945500111233E-3</v>
      </c>
      <c r="K427" s="7">
        <f t="shared" ca="1" si="242"/>
        <v>2.8432949255458479E-4</v>
      </c>
      <c r="L427" s="7">
        <f ca="1">IFERROR(L419/$D$426,0)</f>
        <v>6.0016942539758945E-5</v>
      </c>
      <c r="M427" s="7">
        <f t="shared" ca="1" si="242"/>
        <v>7.5784075482761954E-4</v>
      </c>
      <c r="N427" s="7">
        <f t="shared" ca="1" si="242"/>
        <v>8.2617937273136502E-3</v>
      </c>
      <c r="O427" s="7">
        <f t="shared" ca="1" si="242"/>
        <v>5.5177530441693684E-2</v>
      </c>
      <c r="P427" s="7">
        <f t="shared" ca="1" si="242"/>
        <v>8.6563119137044019E-3</v>
      </c>
      <c r="Q427" s="7">
        <f t="shared" ca="1" si="242"/>
        <v>3.4242975147118914E-3</v>
      </c>
      <c r="R427" s="7">
        <f t="shared" ca="1" si="242"/>
        <v>8.2663793876616265E-5</v>
      </c>
      <c r="S427" s="7">
        <f t="shared" ca="1" si="242"/>
        <v>5.9701940858621315E-5</v>
      </c>
      <c r="T427" s="7">
        <f t="shared" ca="1" si="242"/>
        <v>3.2371583607721855E-4</v>
      </c>
      <c r="U427" s="7">
        <f t="shared" ca="1" si="242"/>
        <v>8.03844338962253E-5</v>
      </c>
    </row>
    <row r="428" spans="1:21">
      <c r="A428" s="2" t="str">
        <f t="shared" ref="A428:A434" si="243">A427</f>
        <v>RB_GUP-Land_G</v>
      </c>
      <c r="B428" s="2" t="str">
        <f>$B$6</f>
        <v>BULKTRAN</v>
      </c>
      <c r="D428" s="7">
        <f t="shared" ca="1" si="241"/>
        <v>6.5407906303813573E-2</v>
      </c>
      <c r="E428" s="7">
        <f t="shared" ref="E428:U428" ca="1" si="244">E420/$D426</f>
        <v>3.2072303579339545E-2</v>
      </c>
      <c r="F428" s="7">
        <f t="shared" ca="1" si="244"/>
        <v>8.1130457115004325E-3</v>
      </c>
      <c r="G428" s="7">
        <f t="shared" ca="1" si="244"/>
        <v>9.4853844543604383E-5</v>
      </c>
      <c r="H428" s="7">
        <f t="shared" ca="1" si="244"/>
        <v>2.336772562096732E-6</v>
      </c>
      <c r="I428" s="7">
        <f t="shared" ca="1" si="244"/>
        <v>3.3946001132768716E-3</v>
      </c>
      <c r="J428" s="7">
        <f t="shared" ca="1" si="244"/>
        <v>9.6676544776972252E-4</v>
      </c>
      <c r="K428" s="7">
        <f t="shared" ca="1" si="244"/>
        <v>7.6505454695920442E-5</v>
      </c>
      <c r="L428" s="7">
        <f t="shared" ref="L428:L433" ca="1" si="245">IFERROR(L420/$D$426,0)</f>
        <v>1.6148952531126192E-5</v>
      </c>
      <c r="M428" s="7">
        <f t="shared" ca="1" si="244"/>
        <v>2.0391465906075841E-4</v>
      </c>
      <c r="N428" s="7">
        <f t="shared" ca="1" si="244"/>
        <v>2.2230275165376684E-3</v>
      </c>
      <c r="O428" s="7">
        <f t="shared" ca="1" si="244"/>
        <v>1.4846796290853847E-2</v>
      </c>
      <c r="P428" s="7">
        <f t="shared" ca="1" si="244"/>
        <v>2.3291817988966819E-3</v>
      </c>
      <c r="Q428" s="7">
        <f t="shared" ca="1" si="244"/>
        <v>9.2138678975361619E-4</v>
      </c>
      <c r="R428" s="7">
        <f t="shared" ca="1" si="244"/>
        <v>2.2242613949751499E-5</v>
      </c>
      <c r="S428" s="7">
        <f t="shared" ca="1" si="244"/>
        <v>1.6064194011604034E-5</v>
      </c>
      <c r="T428" s="7">
        <f t="shared" ca="1" si="244"/>
        <v>8.7103265330813807E-5</v>
      </c>
      <c r="U428" s="7">
        <f t="shared" ca="1" si="244"/>
        <v>2.1629299199499136E-5</v>
      </c>
    </row>
    <row r="429" spans="1:21">
      <c r="A429" s="2" t="str">
        <f t="shared" si="243"/>
        <v>RB_GUP-Land_G</v>
      </c>
      <c r="B429" s="2" t="str">
        <f>$B$7</f>
        <v>SUBTRAN</v>
      </c>
      <c r="D429" s="7">
        <f t="shared" ca="1" si="241"/>
        <v>2.5084493120388927E-2</v>
      </c>
      <c r="E429" s="7">
        <f t="shared" ref="E429:U429" ca="1" si="246">E421/$D426</f>
        <v>1.1912671122977943E-2</v>
      </c>
      <c r="F429" s="7">
        <f t="shared" ca="1" si="246"/>
        <v>3.0494680272329009E-3</v>
      </c>
      <c r="G429" s="7">
        <f t="shared" ca="1" si="246"/>
        <v>3.5536129830069946E-5</v>
      </c>
      <c r="H429" s="7">
        <f t="shared" ca="1" si="246"/>
        <v>1.1650243050427246E-6</v>
      </c>
      <c r="I429" s="7">
        <f t="shared" ca="1" si="246"/>
        <v>1.3291063245133468E-3</v>
      </c>
      <c r="J429" s="7">
        <f t="shared" ca="1" si="246"/>
        <v>3.7673218661288997E-4</v>
      </c>
      <c r="K429" s="7">
        <f t="shared" ca="1" si="246"/>
        <v>3.85897786674758E-5</v>
      </c>
      <c r="L429" s="7">
        <f t="shared" ca="1" si="245"/>
        <v>0</v>
      </c>
      <c r="M429" s="7">
        <f t="shared" ca="1" si="246"/>
        <v>7.4435923344742206E-5</v>
      </c>
      <c r="N429" s="7">
        <f t="shared" ca="1" si="246"/>
        <v>8.6032151069293493E-4</v>
      </c>
      <c r="O429" s="7">
        <f t="shared" ca="1" si="246"/>
        <v>7.0079599368849145E-3</v>
      </c>
      <c r="P429" s="7">
        <f t="shared" ca="1" si="246"/>
        <v>0</v>
      </c>
      <c r="Q429" s="7">
        <f t="shared" ca="1" si="246"/>
        <v>3.6071192066618234E-4</v>
      </c>
      <c r="R429" s="7">
        <f t="shared" ca="1" si="246"/>
        <v>8.6302729713068035E-6</v>
      </c>
      <c r="S429" s="7">
        <f t="shared" ca="1" si="246"/>
        <v>5.9232273754805271E-6</v>
      </c>
      <c r="T429" s="7">
        <f t="shared" ca="1" si="246"/>
        <v>1.8606628483066389E-5</v>
      </c>
      <c r="U429" s="7">
        <f t="shared" ca="1" si="246"/>
        <v>4.6351058306300308E-6</v>
      </c>
    </row>
    <row r="430" spans="1:21">
      <c r="A430" s="2" t="str">
        <f t="shared" si="243"/>
        <v>RB_GUP-Land_G</v>
      </c>
      <c r="B430" s="2" t="str">
        <f>$B$8</f>
        <v>DISTPRI</v>
      </c>
      <c r="D430" s="7">
        <f t="shared" ca="1" si="241"/>
        <v>0.16702285656240459</v>
      </c>
      <c r="E430" s="7">
        <f t="shared" ref="E430:U430" ca="1" si="247">E422/$D426</f>
        <v>0.11098646339644291</v>
      </c>
      <c r="F430" s="7">
        <f t="shared" ca="1" si="247"/>
        <v>2.794213255084765E-2</v>
      </c>
      <c r="G430" s="7">
        <f t="shared" ca="1" si="247"/>
        <v>3.2607467309618939E-4</v>
      </c>
      <c r="H430" s="7">
        <f t="shared" ca="1" si="247"/>
        <v>0</v>
      </c>
      <c r="I430" s="7">
        <f t="shared" ca="1" si="247"/>
        <v>1.2049421554711903E-2</v>
      </c>
      <c r="J430" s="7">
        <f t="shared" ca="1" si="247"/>
        <v>3.4205704492483997E-3</v>
      </c>
      <c r="K430" s="7">
        <f t="shared" ca="1" si="247"/>
        <v>0</v>
      </c>
      <c r="L430" s="7">
        <f t="shared" ca="1" si="245"/>
        <v>0</v>
      </c>
      <c r="M430" s="7">
        <f t="shared" ca="1" si="247"/>
        <v>6.8722278478807429E-4</v>
      </c>
      <c r="N430" s="7">
        <f t="shared" ca="1" si="247"/>
        <v>7.9486927865711696E-3</v>
      </c>
      <c r="O430" s="7">
        <f t="shared" ca="1" si="247"/>
        <v>0</v>
      </c>
      <c r="P430" s="7">
        <f t="shared" ca="1" si="247"/>
        <v>0</v>
      </c>
      <c r="Q430" s="7">
        <f t="shared" ca="1" si="247"/>
        <v>3.270009992696108E-3</v>
      </c>
      <c r="R430" s="7">
        <f t="shared" ca="1" si="247"/>
        <v>7.8346736204193797E-5</v>
      </c>
      <c r="S430" s="7">
        <f t="shared" ca="1" si="247"/>
        <v>5.6259739934283581E-5</v>
      </c>
      <c r="T430" s="7">
        <f t="shared" ca="1" si="247"/>
        <v>2.0623047197750348E-4</v>
      </c>
      <c r="U430" s="7">
        <f t="shared" ca="1" si="247"/>
        <v>5.1431425886174149E-5</v>
      </c>
    </row>
    <row r="431" spans="1:21">
      <c r="A431" s="2" t="str">
        <f t="shared" si="243"/>
        <v>RB_GUP-Land_G</v>
      </c>
      <c r="B431" s="2" t="str">
        <f>$B$9</f>
        <v>DISTSEC</v>
      </c>
      <c r="D431" s="7">
        <f t="shared" ca="1" si="241"/>
        <v>6.6754262447622184E-2</v>
      </c>
      <c r="E431" s="7">
        <f t="shared" ref="E431:U431" ca="1" si="248">E423/$D426</f>
        <v>4.9838849969137039E-2</v>
      </c>
      <c r="F431" s="7">
        <f t="shared" ca="1" si="248"/>
        <v>1.1188161389216668E-2</v>
      </c>
      <c r="G431" s="7">
        <f t="shared" ca="1" si="248"/>
        <v>0</v>
      </c>
      <c r="H431" s="7">
        <f t="shared" ca="1" si="248"/>
        <v>0</v>
      </c>
      <c r="I431" s="7">
        <f t="shared" ca="1" si="248"/>
        <v>3.9439448364509038E-3</v>
      </c>
      <c r="J431" s="7">
        <f t="shared" ca="1" si="248"/>
        <v>0</v>
      </c>
      <c r="K431" s="7">
        <f t="shared" ca="1" si="248"/>
        <v>0</v>
      </c>
      <c r="L431" s="7">
        <f t="shared" ca="1" si="245"/>
        <v>0</v>
      </c>
      <c r="M431" s="7">
        <f t="shared" ca="1" si="248"/>
        <v>1.7456119300047221E-4</v>
      </c>
      <c r="N431" s="7">
        <f t="shared" ca="1" si="248"/>
        <v>0</v>
      </c>
      <c r="O431" s="7">
        <f t="shared" ca="1" si="248"/>
        <v>0</v>
      </c>
      <c r="P431" s="7">
        <f t="shared" ca="1" si="248"/>
        <v>0</v>
      </c>
      <c r="Q431" s="7">
        <f t="shared" ca="1" si="248"/>
        <v>1.0976586803105762E-3</v>
      </c>
      <c r="R431" s="7">
        <f t="shared" ca="1" si="248"/>
        <v>0</v>
      </c>
      <c r="S431" s="7">
        <f t="shared" ca="1" si="248"/>
        <v>1.789872360662407E-5</v>
      </c>
      <c r="T431" s="7">
        <f t="shared" ca="1" si="248"/>
        <v>3.9523105442235644E-4</v>
      </c>
      <c r="U431" s="7">
        <f t="shared" ca="1" si="248"/>
        <v>9.7956601477556707E-5</v>
      </c>
    </row>
    <row r="432" spans="1:21">
      <c r="A432" s="2" t="str">
        <f t="shared" si="243"/>
        <v>RB_GUP-Land_G</v>
      </c>
      <c r="B432" s="2" t="str">
        <f>$B$10</f>
        <v>ENERGY</v>
      </c>
      <c r="D432" s="7">
        <f t="shared" ca="1" si="241"/>
        <v>0.17533548607880439</v>
      </c>
      <c r="E432" s="7">
        <f t="shared" ref="E432:U432" ca="1" si="249">E424/$D426</f>
        <v>6.3740144177114919E-2</v>
      </c>
      <c r="F432" s="7">
        <f t="shared" ca="1" si="249"/>
        <v>2.0573161362613831E-2</v>
      </c>
      <c r="G432" s="7">
        <f t="shared" ca="1" si="249"/>
        <v>2.3552366547191042E-4</v>
      </c>
      <c r="H432" s="7">
        <f t="shared" ca="1" si="249"/>
        <v>5.9693327158601924E-6</v>
      </c>
      <c r="I432" s="7">
        <f t="shared" ca="1" si="249"/>
        <v>9.9557169121674439E-3</v>
      </c>
      <c r="J432" s="7">
        <f t="shared" ca="1" si="249"/>
        <v>2.7789381920938039E-3</v>
      </c>
      <c r="K432" s="7">
        <f t="shared" ca="1" si="249"/>
        <v>2.2001064352858879E-4</v>
      </c>
      <c r="L432" s="7">
        <f t="shared" ca="1" si="245"/>
        <v>4.5101175360087495E-5</v>
      </c>
      <c r="M432" s="7">
        <f t="shared" ca="1" si="249"/>
        <v>6.6339485968334988E-4</v>
      </c>
      <c r="N432" s="7">
        <f t="shared" ca="1" si="249"/>
        <v>7.9281054392468363E-3</v>
      </c>
      <c r="O432" s="7">
        <f t="shared" ca="1" si="249"/>
        <v>5.6047995853389217E-2</v>
      </c>
      <c r="P432" s="7">
        <f t="shared" ca="1" si="249"/>
        <v>8.9822331284136192E-3</v>
      </c>
      <c r="Q432" s="7">
        <f t="shared" ca="1" si="249"/>
        <v>2.7004470429522367E-3</v>
      </c>
      <c r="R432" s="7">
        <f t="shared" ca="1" si="249"/>
        <v>6.3470043008419987E-5</v>
      </c>
      <c r="S432" s="7">
        <f t="shared" ca="1" si="249"/>
        <v>6.2005094605245662E-5</v>
      </c>
      <c r="T432" s="7">
        <f t="shared" ca="1" si="249"/>
        <v>1.0669287991138007E-3</v>
      </c>
      <c r="U432" s="7">
        <f t="shared" ca="1" si="249"/>
        <v>2.6634035732520859E-4</v>
      </c>
    </row>
    <row r="433" spans="1:21">
      <c r="A433" s="2" t="str">
        <f t="shared" si="243"/>
        <v>RB_GUP-Land_G</v>
      </c>
      <c r="B433" s="2" t="str">
        <f>$B$11</f>
        <v>CUSTOMER</v>
      </c>
      <c r="D433" s="7">
        <f t="shared" ca="1" si="241"/>
        <v>0.25730910203873336</v>
      </c>
      <c r="E433" s="7">
        <f t="shared" ref="E433:U433" ca="1" si="250">E425/$D426</f>
        <v>0.20211355808093234</v>
      </c>
      <c r="F433" s="7">
        <f t="shared" ca="1" si="250"/>
        <v>4.6958104462556535E-2</v>
      </c>
      <c r="G433" s="7">
        <f t="shared" ca="1" si="250"/>
        <v>4.2318257017802331E-4</v>
      </c>
      <c r="H433" s="7">
        <f t="shared" ca="1" si="250"/>
        <v>5.9700151906749272E-5</v>
      </c>
      <c r="I433" s="7">
        <f t="shared" ca="1" si="250"/>
        <v>8.1025539791741588E-4</v>
      </c>
      <c r="J433" s="7">
        <f t="shared" ca="1" si="250"/>
        <v>3.5622171489658056E-4</v>
      </c>
      <c r="K433" s="7">
        <f t="shared" ca="1" si="250"/>
        <v>1.7073348797048136E-4</v>
      </c>
      <c r="L433" s="7">
        <f t="shared" ca="1" si="245"/>
        <v>7.2738448220046481E-5</v>
      </c>
      <c r="M433" s="7">
        <f t="shared" ca="1" si="250"/>
        <v>1.1788635564506417E-5</v>
      </c>
      <c r="N433" s="7">
        <f t="shared" ca="1" si="250"/>
        <v>2.2165336007277098E-4</v>
      </c>
      <c r="O433" s="7">
        <f t="shared" ca="1" si="250"/>
        <v>4.4248511469314919E-4</v>
      </c>
      <c r="P433" s="7">
        <f t="shared" ca="1" si="250"/>
        <v>1.0915456248543051E-4</v>
      </c>
      <c r="Q433" s="7">
        <f t="shared" ca="1" si="250"/>
        <v>2.7205410173971949E-4</v>
      </c>
      <c r="R433" s="7">
        <f t="shared" ca="1" si="250"/>
        <v>4.5650278067960727E-6</v>
      </c>
      <c r="S433" s="7">
        <f t="shared" ca="1" si="250"/>
        <v>1.5920704471089922E-5</v>
      </c>
      <c r="T433" s="7">
        <f t="shared" ca="1" si="250"/>
        <v>4.3856240572161401E-3</v>
      </c>
      <c r="U433" s="7">
        <f t="shared" ca="1" si="250"/>
        <v>8.8136216010557659E-4</v>
      </c>
    </row>
    <row r="434" spans="1:21">
      <c r="A434" s="2" t="str">
        <f t="shared" si="243"/>
        <v>RB_GUP-Land_G</v>
      </c>
      <c r="B434" s="2" t="str">
        <f>$B$12</f>
        <v>TOTAL</v>
      </c>
      <c r="D434" s="7">
        <f t="shared" ca="1" si="241"/>
        <v>1.0000000000000002</v>
      </c>
      <c r="E434" s="7">
        <f t="shared" ref="E434:U434" ca="1" si="251">SUM(E427:E433)</f>
        <v>0.58985943642864558</v>
      </c>
      <c r="F434" s="7">
        <f t="shared" ca="1" si="251"/>
        <v>0.14797588659221933</v>
      </c>
      <c r="G434" s="7">
        <f t="shared" ca="1" si="251"/>
        <v>1.4676914398974652E-3</v>
      </c>
      <c r="H434" s="7">
        <f t="shared" ca="1" si="251"/>
        <v>7.7855804174271572E-5</v>
      </c>
      <c r="I434" s="7">
        <f t="shared" ca="1" si="251"/>
        <v>4.4098942024691147E-2</v>
      </c>
      <c r="J434" s="7">
        <f t="shared" ca="1" si="251"/>
        <v>1.149217349073263E-2</v>
      </c>
      <c r="K434" s="7">
        <f t="shared" ca="1" si="251"/>
        <v>7.9016885741705115E-4</v>
      </c>
      <c r="L434" s="7">
        <f t="shared" ca="1" si="251"/>
        <v>1.9400551865101913E-4</v>
      </c>
      <c r="M434" s="7">
        <f t="shared" ca="1" si="251"/>
        <v>2.5731588102695228E-3</v>
      </c>
      <c r="N434" s="7">
        <f t="shared" ca="1" si="251"/>
        <v>2.7443594340435036E-2</v>
      </c>
      <c r="O434" s="7">
        <f t="shared" ca="1" si="251"/>
        <v>0.13352276763751481</v>
      </c>
      <c r="P434" s="7">
        <f t="shared" ca="1" si="251"/>
        <v>2.0076881403500134E-2</v>
      </c>
      <c r="Q434" s="7">
        <f t="shared" ca="1" si="251"/>
        <v>1.2046566042830331E-2</v>
      </c>
      <c r="R434" s="7">
        <f t="shared" ca="1" si="251"/>
        <v>2.5991848781708446E-4</v>
      </c>
      <c r="S434" s="7">
        <f t="shared" ca="1" si="251"/>
        <v>2.3377362486294912E-4</v>
      </c>
      <c r="T434" s="7">
        <f t="shared" ca="1" si="251"/>
        <v>6.4834401126208996E-3</v>
      </c>
      <c r="U434" s="7">
        <f t="shared" ca="1" si="251"/>
        <v>1.4037393837208704E-3</v>
      </c>
    </row>
    <row r="436" spans="1:21">
      <c r="A436" s="15" t="s">
        <v>137</v>
      </c>
      <c r="B436" s="2" t="str">
        <f>$B$5</f>
        <v>PRODUCTION</v>
      </c>
      <c r="D436" s="8">
        <f ca="1">+COSS!H880</f>
        <v>9867192.8876044098</v>
      </c>
      <c r="E436" s="8">
        <f ca="1">+COSS!I880</f>
        <v>4838308.1442357283</v>
      </c>
      <c r="F436" s="8">
        <f ca="1">+COSS!J880</f>
        <v>1223903.8285293519</v>
      </c>
      <c r="G436" s="8">
        <f ca="1">+COSS!K880</f>
        <v>14309.297348476941</v>
      </c>
      <c r="H436" s="8">
        <f ca="1">+COSS!L880</f>
        <v>352.51679663266731</v>
      </c>
      <c r="I436" s="8">
        <f ca="1">+COSS!N880</f>
        <v>512096.71715227724</v>
      </c>
      <c r="J436" s="8">
        <f ca="1">+COSS!O880</f>
        <v>145842.6311019058</v>
      </c>
      <c r="K436" s="8">
        <f ca="1">+COSS!P880</f>
        <v>11541.3276635414</v>
      </c>
      <c r="L436" s="8">
        <f ca="1">+COSS!Q880</f>
        <v>2436.1707714239915</v>
      </c>
      <c r="M436" s="8">
        <f ca="1">+COSS!S880</f>
        <v>30761.805219949088</v>
      </c>
      <c r="N436" s="8">
        <f ca="1">+COSS!T880</f>
        <v>335357.64313022315</v>
      </c>
      <c r="O436" s="8">
        <f ca="1">+COSS!U880</f>
        <v>2239732.3357877186</v>
      </c>
      <c r="P436" s="8">
        <f ca="1">+COSS!V880</f>
        <v>351371.68239661277</v>
      </c>
      <c r="Q436" s="8">
        <f ca="1">+COSS!X880</f>
        <v>138996.97593682903</v>
      </c>
      <c r="R436" s="8">
        <f ca="1">+COSS!Y880</f>
        <v>3355.4378143108725</v>
      </c>
      <c r="S436" s="8">
        <f ca="1">+COSS!AA880</f>
        <v>2423.3844171702967</v>
      </c>
      <c r="T436" s="8">
        <f ca="1">+COSS!AB880</f>
        <v>13140.073864575224</v>
      </c>
      <c r="U436" s="8">
        <f ca="1">+COSS!AC880</f>
        <v>3262.915437681916</v>
      </c>
    </row>
    <row r="437" spans="1:21">
      <c r="B437" s="2" t="str">
        <f>$B$6</f>
        <v>BULKTRAN</v>
      </c>
      <c r="D437" s="8">
        <f ca="1">+COSS!H881</f>
        <v>68579338.364814714</v>
      </c>
      <c r="E437" s="8">
        <f ca="1">+COSS!I881</f>
        <v>33627392.827560134</v>
      </c>
      <c r="F437" s="8">
        <f ca="1">+COSS!J881</f>
        <v>8506422.8234707713</v>
      </c>
      <c r="G437" s="8">
        <f ca="1">+COSS!K881</f>
        <v>99453.021320453277</v>
      </c>
      <c r="H437" s="8">
        <f ca="1">+COSS!L881</f>
        <v>2450.075614303883</v>
      </c>
      <c r="I437" s="8">
        <f ca="1">+COSS!N881</f>
        <v>3559194.0322981984</v>
      </c>
      <c r="J437" s="8">
        <f ca="1">+COSS!O881</f>
        <v>1013640.9878960743</v>
      </c>
      <c r="K437" s="8">
        <f ca="1">+COSS!P881</f>
        <v>80214.973400541741</v>
      </c>
      <c r="L437" s="8">
        <f ca="1">+COSS!Q881</f>
        <v>16931.966522904335</v>
      </c>
      <c r="M437" s="8">
        <f ca="1">+COSS!S881</f>
        <v>213801.8657303855</v>
      </c>
      <c r="N437" s="8">
        <f ca="1">+COSS!T881</f>
        <v>2330815.4146197136</v>
      </c>
      <c r="O437" s="8">
        <f ca="1">+COSS!U881</f>
        <v>15566672.654748742</v>
      </c>
      <c r="P437" s="8">
        <f ca="1">+COSS!V881</f>
        <v>2442116.797895276</v>
      </c>
      <c r="Q437" s="8">
        <f ca="1">+COSS!X881</f>
        <v>966062.05564631429</v>
      </c>
      <c r="R437" s="8">
        <f ca="1">+COSS!Y881</f>
        <v>23321.091201003928</v>
      </c>
      <c r="S437" s="8">
        <f ca="1">+COSS!AA881</f>
        <v>16843.098318461096</v>
      </c>
      <c r="T437" s="8">
        <f ca="1">+COSS!AB881</f>
        <v>91326.639902764116</v>
      </c>
      <c r="U437" s="8">
        <f ca="1">+COSS!AC881</f>
        <v>22678.038668695066</v>
      </c>
    </row>
    <row r="438" spans="1:21">
      <c r="B438" s="2" t="str">
        <f>$B$7</f>
        <v>SUBTRAN</v>
      </c>
      <c r="D438" s="8">
        <f ca="1">+COSS!H882</f>
        <v>26289709.442341417</v>
      </c>
      <c r="E438" s="8">
        <f ca="1">+COSS!I882</f>
        <v>12485030.532696104</v>
      </c>
      <c r="F438" s="8">
        <f ca="1">+COSS!J882</f>
        <v>3195983.5905354773</v>
      </c>
      <c r="G438" s="8">
        <f ca="1">+COSS!K882</f>
        <v>37243.508308266559</v>
      </c>
      <c r="H438" s="8">
        <f ca="1">+COSS!L882</f>
        <v>1220.9993770192671</v>
      </c>
      <c r="I438" s="8">
        <f ca="1">+COSS!N882</f>
        <v>1392964.9254516196</v>
      </c>
      <c r="J438" s="8">
        <f ca="1">+COSS!O882</f>
        <v>394832.7628586046</v>
      </c>
      <c r="K438" s="8">
        <f ca="1">+COSS!P882</f>
        <v>40443.873581308166</v>
      </c>
      <c r="L438" s="8">
        <f ca="1">+COSS!Q882</f>
        <v>0</v>
      </c>
      <c r="M438" s="8">
        <f ca="1">+COSS!S882</f>
        <v>78012.291793733122</v>
      </c>
      <c r="N438" s="8">
        <f ca="1">+COSS!T882</f>
        <v>901656.75003134413</v>
      </c>
      <c r="O438" s="8">
        <f ca="1">+COSS!U882</f>
        <v>7344666.2701158524</v>
      </c>
      <c r="P438" s="8">
        <f ca="1">+COSS!V882</f>
        <v>0</v>
      </c>
      <c r="Q438" s="8">
        <f ca="1">+COSS!X882</f>
        <v>378042.78289342654</v>
      </c>
      <c r="R438" s="8">
        <f ca="1">+COSS!Y882</f>
        <v>9044.9253941404968</v>
      </c>
      <c r="S438" s="8">
        <f ca="1">+COSS!AA882</f>
        <v>6207.8163555050996</v>
      </c>
      <c r="T438" s="8">
        <f ca="1">+COSS!AB882</f>
        <v>19500.607573521698</v>
      </c>
      <c r="U438" s="8">
        <f ca="1">+COSS!AC882</f>
        <v>4857.8053754939419</v>
      </c>
    </row>
    <row r="439" spans="1:21">
      <c r="B439" s="2" t="str">
        <f>$B$8</f>
        <v>DISTPRI</v>
      </c>
      <c r="D439" s="8">
        <f ca="1">+COSS!H883</f>
        <v>22950337.226997633</v>
      </c>
      <c r="E439" s="8">
        <f ca="1">+COSS!I883</f>
        <v>15250468.199413745</v>
      </c>
      <c r="F439" s="8">
        <f ca="1">+COSS!J883</f>
        <v>3839482.6796883345</v>
      </c>
      <c r="G439" s="8">
        <f ca="1">+COSS!K883</f>
        <v>44805.386895921634</v>
      </c>
      <c r="H439" s="8">
        <f ca="1">+COSS!L883</f>
        <v>0</v>
      </c>
      <c r="I439" s="8">
        <f ca="1">+COSS!N883</f>
        <v>1655691.2853874564</v>
      </c>
      <c r="J439" s="8">
        <f ca="1">+COSS!O883</f>
        <v>470014.9843840237</v>
      </c>
      <c r="K439" s="8">
        <f ca="1">+COSS!P883</f>
        <v>0</v>
      </c>
      <c r="L439" s="8">
        <f ca="1">+COSS!Q883</f>
        <v>0</v>
      </c>
      <c r="M439" s="8">
        <f ca="1">+COSS!S883</f>
        <v>94430.157557925952</v>
      </c>
      <c r="N439" s="8">
        <f ca="1">+COSS!T883</f>
        <v>1092216.8601364598</v>
      </c>
      <c r="O439" s="8">
        <f ca="1">+COSS!U883</f>
        <v>0</v>
      </c>
      <c r="P439" s="8">
        <f ca="1">+COSS!V883</f>
        <v>0</v>
      </c>
      <c r="Q439" s="8">
        <f ca="1">+COSS!X883</f>
        <v>449326.71858589427</v>
      </c>
      <c r="R439" s="8">
        <f ca="1">+COSS!Y883</f>
        <v>10765.496732173639</v>
      </c>
      <c r="S439" s="8">
        <f ca="1">+COSS!AA883</f>
        <v>7730.5587412976147</v>
      </c>
      <c r="T439" s="8">
        <f ca="1">+COSS!AB883</f>
        <v>28337.791460285454</v>
      </c>
      <c r="U439" s="8">
        <f ca="1">+COSS!AC883</f>
        <v>7067.1080141178918</v>
      </c>
    </row>
    <row r="440" spans="1:21">
      <c r="B440" s="2" t="str">
        <f>$B$9</f>
        <v>DISTSEC</v>
      </c>
      <c r="D440" s="8">
        <f ca="1">+COSS!H884</f>
        <v>10195746.013169786</v>
      </c>
      <c r="E440" s="8">
        <f ca="1">+COSS!I884</f>
        <v>7612161.9390597632</v>
      </c>
      <c r="F440" s="8">
        <f ca="1">+COSS!J884</f>
        <v>1708829.4843840227</v>
      </c>
      <c r="G440" s="8">
        <f ca="1">+COSS!K884</f>
        <v>0</v>
      </c>
      <c r="H440" s="8">
        <f ca="1">+COSS!L884</f>
        <v>0</v>
      </c>
      <c r="I440" s="8">
        <f ca="1">+COSS!N884</f>
        <v>602380.40790215041</v>
      </c>
      <c r="J440" s="8">
        <f ca="1">+COSS!O884</f>
        <v>0</v>
      </c>
      <c r="K440" s="8">
        <f ca="1">+COSS!P884</f>
        <v>0</v>
      </c>
      <c r="L440" s="8">
        <f ca="1">+COSS!Q884</f>
        <v>0</v>
      </c>
      <c r="M440" s="8">
        <f ca="1">+COSS!S884</f>
        <v>26661.692037796194</v>
      </c>
      <c r="N440" s="8">
        <f ca="1">+COSS!T884</f>
        <v>0</v>
      </c>
      <c r="O440" s="8">
        <f ca="1">+COSS!U884</f>
        <v>0</v>
      </c>
      <c r="P440" s="8">
        <f ca="1">+COSS!V884</f>
        <v>0</v>
      </c>
      <c r="Q440" s="8">
        <f ca="1">+COSS!X884</f>
        <v>167651.4533042587</v>
      </c>
      <c r="R440" s="8">
        <f ca="1">+COSS!Y884</f>
        <v>0</v>
      </c>
      <c r="S440" s="8">
        <f ca="1">+COSS!AA884</f>
        <v>2733.7705962410146</v>
      </c>
      <c r="T440" s="8">
        <f ca="1">+COSS!AB884</f>
        <v>60365.814850691517</v>
      </c>
      <c r="U440" s="8">
        <f ca="1">+COSS!AC884</f>
        <v>14961.451034862506</v>
      </c>
    </row>
    <row r="441" spans="1:21">
      <c r="B441" s="2" t="str">
        <f>$B$10</f>
        <v>ENERGY</v>
      </c>
      <c r="D441" s="8">
        <f ca="1">+COSS!H885</f>
        <v>266685.01371503406</v>
      </c>
      <c r="E441" s="8">
        <f ca="1">+COSS!I885</f>
        <v>96948.664552891249</v>
      </c>
      <c r="F441" s="8">
        <f ca="1">+COSS!J885</f>
        <v>31291.747853508401</v>
      </c>
      <c r="G441" s="8">
        <f ca="1">+COSS!K885</f>
        <v>358.23114511092956</v>
      </c>
      <c r="H441" s="8">
        <f ca="1">+COSS!L885</f>
        <v>9.0793461882740907</v>
      </c>
      <c r="I441" s="8">
        <f ca="1">+COSS!N885</f>
        <v>15142.630625674179</v>
      </c>
      <c r="J441" s="8">
        <f ca="1">+COSS!O885</f>
        <v>4226.7608596851924</v>
      </c>
      <c r="K441" s="8">
        <f ca="1">+COSS!P885</f>
        <v>334.63586179299955</v>
      </c>
      <c r="L441" s="8">
        <f ca="1">+COSS!Q885</f>
        <v>68.598820686322455</v>
      </c>
      <c r="M441" s="8">
        <f ca="1">+COSS!S885</f>
        <v>1009.0225955379157</v>
      </c>
      <c r="N441" s="8">
        <f ca="1">+COSS!T885</f>
        <v>12058.636589112974</v>
      </c>
      <c r="O441" s="8">
        <f ca="1">+COSS!U885</f>
        <v>85248.918385769808</v>
      </c>
      <c r="P441" s="8">
        <f ca="1">+COSS!V885</f>
        <v>13661.963237527383</v>
      </c>
      <c r="Q441" s="8">
        <f ca="1">+COSS!X885</f>
        <v>4107.3759385066032</v>
      </c>
      <c r="R441" s="8">
        <f ca="1">+COSS!Y885</f>
        <v>96.537841076772594</v>
      </c>
      <c r="S441" s="8">
        <f ca="1">+COSS!AA885</f>
        <v>94.309656732978226</v>
      </c>
      <c r="T441" s="8">
        <f ca="1">+COSS!AB885</f>
        <v>1622.7971176168255</v>
      </c>
      <c r="U441" s="8">
        <f ca="1">+COSS!AC885</f>
        <v>405.10328761524306</v>
      </c>
    </row>
    <row r="442" spans="1:21">
      <c r="B442" s="2" t="str">
        <f>$B$11</f>
        <v>CUSTOMER</v>
      </c>
      <c r="D442" s="8">
        <f ca="1">+COSS!H886</f>
        <v>20635852.711357001</v>
      </c>
      <c r="E442" s="8">
        <f ca="1">+COSS!I886</f>
        <v>14853439.465046074</v>
      </c>
      <c r="F442" s="8">
        <f ca="1">+COSS!J886</f>
        <v>3636238.3273028494</v>
      </c>
      <c r="G442" s="8">
        <f ca="1">+COSS!K886</f>
        <v>29518.88439463852</v>
      </c>
      <c r="H442" s="8">
        <f ca="1">+COSS!L886</f>
        <v>4203.7233804372081</v>
      </c>
      <c r="I442" s="8">
        <f ca="1">+COSS!N886</f>
        <v>60737.851265703364</v>
      </c>
      <c r="J442" s="8">
        <f ca="1">+COSS!O886</f>
        <v>24734.707243980185</v>
      </c>
      <c r="K442" s="8">
        <f ca="1">+COSS!P886</f>
        <v>12060.927286813096</v>
      </c>
      <c r="L442" s="8">
        <f ca="1">+COSS!Q886</f>
        <v>5168.2039908019624</v>
      </c>
      <c r="M442" s="8">
        <f ca="1">+COSS!S886</f>
        <v>874.52565281037653</v>
      </c>
      <c r="N442" s="8">
        <f ca="1">+COSS!T886</f>
        <v>15402.083297525687</v>
      </c>
      <c r="O442" s="8">
        <f ca="1">+COSS!U886</f>
        <v>31273.997817206135</v>
      </c>
      <c r="P442" s="8">
        <f ca="1">+COSS!V886</f>
        <v>7752.4237611795961</v>
      </c>
      <c r="Q442" s="8">
        <f ca="1">+COSS!X886</f>
        <v>20563.418610678305</v>
      </c>
      <c r="R442" s="8">
        <f ca="1">+COSS!Y886</f>
        <v>314.46953715946012</v>
      </c>
      <c r="S442" s="8">
        <f ca="1">+COSS!AA886</f>
        <v>1221.2608405030919</v>
      </c>
      <c r="T442" s="8">
        <f ca="1">+COSS!AB886</f>
        <v>1678134.1312252893</v>
      </c>
      <c r="U442" s="8">
        <f ca="1">+COSS!AC886</f>
        <v>254214.31070335416</v>
      </c>
    </row>
    <row r="443" spans="1:21">
      <c r="B443" s="2" t="str">
        <f>$B$12</f>
        <v>TOTAL</v>
      </c>
      <c r="D443" s="8">
        <f ca="1">+COSS!H887</f>
        <v>158784861.66</v>
      </c>
      <c r="E443" s="8">
        <f ca="1">+COSS!I887</f>
        <v>88763749.772564426</v>
      </c>
      <c r="F443" s="8">
        <f ca="1">+COSS!J887</f>
        <v>22142152.481764317</v>
      </c>
      <c r="G443" s="8">
        <f ca="1">+COSS!K887</f>
        <v>225688.32941286787</v>
      </c>
      <c r="H443" s="8">
        <f ca="1">+COSS!L887</f>
        <v>8236.3945145812995</v>
      </c>
      <c r="I443" s="8">
        <f ca="1">+COSS!N887</f>
        <v>7798207.8500830792</v>
      </c>
      <c r="J443" s="8">
        <f ca="1">+COSS!O887</f>
        <v>2053292.8343442737</v>
      </c>
      <c r="K443" s="8">
        <f ca="1">+COSS!P887</f>
        <v>144595.73779399742</v>
      </c>
      <c r="L443" s="8">
        <f ca="1">+COSS!Q887</f>
        <v>24604.940105816611</v>
      </c>
      <c r="M443" s="8">
        <f ca="1">+COSS!S887</f>
        <v>445551.36058813817</v>
      </c>
      <c r="N443" s="8">
        <f ca="1">+COSS!T887</f>
        <v>4687507.3878043788</v>
      </c>
      <c r="O443" s="8">
        <f ca="1">+COSS!U887</f>
        <v>25267594.176855288</v>
      </c>
      <c r="P443" s="8">
        <f ca="1">+COSS!V887</f>
        <v>2814902.867290596</v>
      </c>
      <c r="Q443" s="8">
        <f ca="1">+COSS!X887</f>
        <v>2124750.780915908</v>
      </c>
      <c r="R443" s="8">
        <f ca="1">+COSS!Y887</f>
        <v>46897.958519865169</v>
      </c>
      <c r="S443" s="8">
        <f ca="1">+COSS!AA887</f>
        <v>37254.198925911194</v>
      </c>
      <c r="T443" s="8">
        <f ca="1">+COSS!AB887</f>
        <v>1892427.855994744</v>
      </c>
      <c r="U443" s="8">
        <f ca="1">+COSS!AC887</f>
        <v>307446.7325218207</v>
      </c>
    </row>
    <row r="444" spans="1:21">
      <c r="A444" s="2" t="s">
        <v>70</v>
      </c>
      <c r="B444" s="2" t="str">
        <f>$B$5</f>
        <v>PRODUCTION</v>
      </c>
      <c r="C444" s="6"/>
      <c r="D444" s="7">
        <f t="shared" ref="D444:D451" ca="1" si="252">SUM(E444:U444)</f>
        <v>6.2141899324966214E-2</v>
      </c>
      <c r="E444" s="7">
        <f t="shared" ref="E444:U444" ca="1" si="253">E436/$D443</f>
        <v>3.0470840190016439E-2</v>
      </c>
      <c r="F444" s="7">
        <f t="shared" ca="1" si="253"/>
        <v>7.7079377450354853E-3</v>
      </c>
      <c r="G444" s="7">
        <f t="shared" ca="1" si="253"/>
        <v>9.0117516234745955E-5</v>
      </c>
      <c r="H444" s="7">
        <f ca="1">H436/$D443</f>
        <v>2.2200907123469878E-6</v>
      </c>
      <c r="I444" s="7">
        <f t="shared" ca="1" si="253"/>
        <v>3.2250978575577975E-3</v>
      </c>
      <c r="J444" s="7">
        <f t="shared" ca="1" si="253"/>
        <v>9.1849203744745575E-4</v>
      </c>
      <c r="K444" s="7">
        <f t="shared" ca="1" si="253"/>
        <v>7.2685314852334023E-5</v>
      </c>
      <c r="L444" s="7">
        <f ca="1">IFERROR(L436/$D$443,0)</f>
        <v>1.534258836740036E-5</v>
      </c>
      <c r="M444" s="7">
        <f ca="1">M436/$D443</f>
        <v>1.9373260711602454E-4</v>
      </c>
      <c r="N444" s="7">
        <f t="shared" ca="1" si="253"/>
        <v>2.1120252877022479E-3</v>
      </c>
      <c r="O444" s="7">
        <f t="shared" ca="1" si="253"/>
        <v>1.4105452575092282E-2</v>
      </c>
      <c r="P444" s="7">
        <f ca="1">P436/$D443</f>
        <v>2.212878978028722E-3</v>
      </c>
      <c r="Q444" s="7">
        <f t="shared" ca="1" si="253"/>
        <v>8.7537926779479754E-4</v>
      </c>
      <c r="R444" s="7">
        <f t="shared" ca="1" si="253"/>
        <v>2.1131975550010204E-5</v>
      </c>
      <c r="S444" s="7">
        <f t="shared" ca="1" si="253"/>
        <v>1.5262062087249842E-5</v>
      </c>
      <c r="T444" s="7">
        <f ca="1">T436/$D443</f>
        <v>8.275394598202672E-5</v>
      </c>
      <c r="U444" s="7">
        <f t="shared" ca="1" si="253"/>
        <v>2.0549285388859506E-5</v>
      </c>
    </row>
    <row r="445" spans="1:21">
      <c r="A445" s="2" t="str">
        <f t="shared" ref="A445:A451" si="254">A444</f>
        <v>RB_GUP_CWIP</v>
      </c>
      <c r="B445" s="2" t="str">
        <f>$B$6</f>
        <v>BULKTRAN</v>
      </c>
      <c r="C445" s="6"/>
      <c r="D445" s="7">
        <f t="shared" ca="1" si="252"/>
        <v>0.43190098632740631</v>
      </c>
      <c r="E445" s="7">
        <f t="shared" ref="E445:U445" ca="1" si="255">E437/$D443</f>
        <v>0.21177958954024972</v>
      </c>
      <c r="F445" s="7">
        <f t="shared" ca="1" si="255"/>
        <v>5.3572001351648066E-2</v>
      </c>
      <c r="G445" s="7">
        <f t="shared" ca="1" si="255"/>
        <v>6.2633818035757246E-4</v>
      </c>
      <c r="H445" s="7">
        <f ca="1">H437/$D443</f>
        <v>1.5430158698315566E-5</v>
      </c>
      <c r="I445" s="7">
        <f t="shared" ca="1" si="255"/>
        <v>2.2415197488532414E-2</v>
      </c>
      <c r="J445" s="7">
        <f t="shared" ca="1" si="255"/>
        <v>6.3837382058910966E-3</v>
      </c>
      <c r="K445" s="7">
        <f t="shared" ca="1" si="255"/>
        <v>5.0518023293872325E-4</v>
      </c>
      <c r="L445" s="7">
        <f t="shared" ref="L445:L450" ca="1" si="256">IFERROR(L437/$D$443,0)</f>
        <v>1.0663463976282647E-4</v>
      </c>
      <c r="M445" s="7">
        <f ca="1">M437/$D443</f>
        <v>1.3464877161161075E-3</v>
      </c>
      <c r="N445" s="7">
        <f t="shared" ca="1" si="255"/>
        <v>1.4679078283990322E-2</v>
      </c>
      <c r="O445" s="7">
        <f t="shared" ca="1" si="255"/>
        <v>9.8036251642685354E-2</v>
      </c>
      <c r="P445" s="7">
        <f ca="1">P437/$D443</f>
        <v>1.538003542884641E-2</v>
      </c>
      <c r="Q445" s="7">
        <f t="shared" ca="1" si="255"/>
        <v>6.0840941985698003E-3</v>
      </c>
      <c r="R445" s="7">
        <f t="shared" ca="1" si="255"/>
        <v>1.4687225820645609E-4</v>
      </c>
      <c r="S445" s="7">
        <f t="shared" ca="1" si="255"/>
        <v>1.0607496295538919E-4</v>
      </c>
      <c r="T445" s="7">
        <f ca="1">T437/$D443</f>
        <v>5.7515961501618707E-4</v>
      </c>
      <c r="U445" s="7">
        <f t="shared" ca="1" si="255"/>
        <v>1.4282242294139281E-4</v>
      </c>
    </row>
    <row r="446" spans="1:21">
      <c r="A446" s="2" t="str">
        <f t="shared" si="254"/>
        <v>RB_GUP_CWIP</v>
      </c>
      <c r="B446" s="2" t="str">
        <f>$B$7</f>
        <v>SUBTRAN</v>
      </c>
      <c r="C446" s="6"/>
      <c r="D446" s="7">
        <f t="shared" ca="1" si="252"/>
        <v>0.16556811000430616</v>
      </c>
      <c r="E446" s="7">
        <f t="shared" ref="E446:U446" ca="1" si="257">E438/$D443</f>
        <v>7.8628594704637692E-2</v>
      </c>
      <c r="F446" s="7">
        <f t="shared" ca="1" si="257"/>
        <v>2.0127760021474313E-2</v>
      </c>
      <c r="G446" s="7">
        <f t="shared" ca="1" si="257"/>
        <v>2.3455326861079913E-4</v>
      </c>
      <c r="H446" s="7">
        <f ca="1">H438/$D443</f>
        <v>7.6896460043763287E-6</v>
      </c>
      <c r="I446" s="7">
        <f t="shared" ca="1" si="257"/>
        <v>8.7726557235306389E-3</v>
      </c>
      <c r="J446" s="7">
        <f t="shared" ca="1" si="257"/>
        <v>2.4865894565191298E-3</v>
      </c>
      <c r="K446" s="7">
        <f t="shared" ca="1" si="257"/>
        <v>2.5470862372200886E-4</v>
      </c>
      <c r="L446" s="7">
        <f t="shared" ca="1" si="256"/>
        <v>0</v>
      </c>
      <c r="M446" s="7">
        <f ca="1">M438/$D443</f>
        <v>4.9130811954087848E-4</v>
      </c>
      <c r="N446" s="7">
        <f t="shared" ca="1" si="257"/>
        <v>5.6784805591985682E-3</v>
      </c>
      <c r="O446" s="7">
        <f t="shared" ca="1" si="257"/>
        <v>4.6255456555063211E-2</v>
      </c>
      <c r="P446" s="7">
        <f ca="1">P438/$D443</f>
        <v>0</v>
      </c>
      <c r="Q446" s="7">
        <f t="shared" ca="1" si="257"/>
        <v>2.3808490239007494E-3</v>
      </c>
      <c r="R446" s="7">
        <f t="shared" ca="1" si="257"/>
        <v>5.696339877480293E-5</v>
      </c>
      <c r="S446" s="7">
        <f t="shared" ca="1" si="257"/>
        <v>3.9095769524916436E-5</v>
      </c>
      <c r="T446" s="7">
        <f ca="1">T438/$D443</f>
        <v>1.228115033741542E-4</v>
      </c>
      <c r="U446" s="7">
        <f t="shared" ca="1" si="257"/>
        <v>3.0593630429932145E-5</v>
      </c>
    </row>
    <row r="447" spans="1:21">
      <c r="A447" s="2" t="str">
        <f t="shared" si="254"/>
        <v>RB_GUP_CWIP</v>
      </c>
      <c r="B447" s="2" t="str">
        <f>$B$8</f>
        <v>DISTPRI</v>
      </c>
      <c r="C447" s="6"/>
      <c r="D447" s="7">
        <f t="shared" ca="1" si="252"/>
        <v>0.14453731285883115</v>
      </c>
      <c r="E447" s="7">
        <f t="shared" ref="E447:U447" ca="1" si="258">E439/$D443</f>
        <v>9.6044849867797807E-2</v>
      </c>
      <c r="F447" s="7">
        <f t="shared" ca="1" si="258"/>
        <v>2.418040762544274E-2</v>
      </c>
      <c r="G447" s="7">
        <f t="shared" ca="1" si="258"/>
        <v>2.82176691326291E-4</v>
      </c>
      <c r="H447" s="7">
        <f ca="1">H439/$D443</f>
        <v>0</v>
      </c>
      <c r="I447" s="7">
        <f t="shared" ca="1" si="258"/>
        <v>1.0427261566866025E-2</v>
      </c>
      <c r="J447" s="7">
        <f t="shared" ca="1" si="258"/>
        <v>2.9600742757861197E-3</v>
      </c>
      <c r="K447" s="7">
        <f t="shared" ca="1" si="258"/>
        <v>0</v>
      </c>
      <c r="L447" s="7">
        <f t="shared" ca="1" si="256"/>
        <v>0</v>
      </c>
      <c r="M447" s="7">
        <f ca="1">M439/$D443</f>
        <v>5.9470504033391845E-4</v>
      </c>
      <c r="N447" s="7">
        <f t="shared" ca="1" si="258"/>
        <v>6.8785956590445146E-3</v>
      </c>
      <c r="O447" s="7">
        <f t="shared" ca="1" si="258"/>
        <v>0</v>
      </c>
      <c r="P447" s="7">
        <f ca="1">P439/$D443</f>
        <v>0</v>
      </c>
      <c r="Q447" s="7">
        <f t="shared" ca="1" si="258"/>
        <v>2.8297831033037681E-3</v>
      </c>
      <c r="R447" s="7">
        <f t="shared" ca="1" si="258"/>
        <v>6.7799263856937377E-5</v>
      </c>
      <c r="S447" s="7">
        <f t="shared" ca="1" si="258"/>
        <v>4.8685741578128317E-5</v>
      </c>
      <c r="T447" s="7">
        <f ca="1">T439/$D443</f>
        <v>1.7846658153699874E-4</v>
      </c>
      <c r="U447" s="7">
        <f t="shared" ca="1" si="258"/>
        <v>4.4507441957851263E-5</v>
      </c>
    </row>
    <row r="448" spans="1:21">
      <c r="A448" s="2" t="str">
        <f t="shared" si="254"/>
        <v>RB_GUP_CWIP</v>
      </c>
      <c r="B448" s="2" t="str">
        <f>$B$9</f>
        <v>DISTSEC</v>
      </c>
      <c r="C448" s="6"/>
      <c r="D448" s="7">
        <f t="shared" ca="1" si="252"/>
        <v>6.4211070920611749E-2</v>
      </c>
      <c r="E448" s="7">
        <f t="shared" ref="E448:U448" ca="1" si="259">E440/$D443</f>
        <v>4.7940098693787299E-2</v>
      </c>
      <c r="F448" s="7">
        <f t="shared" ca="1" si="259"/>
        <v>1.0761916888796833E-2</v>
      </c>
      <c r="G448" s="7">
        <f t="shared" ca="1" si="259"/>
        <v>0</v>
      </c>
      <c r="H448" s="7">
        <f ca="1">H440/$D443</f>
        <v>0</v>
      </c>
      <c r="I448" s="7">
        <f t="shared" ca="1" si="259"/>
        <v>3.793689156539398E-3</v>
      </c>
      <c r="J448" s="7">
        <f t="shared" ca="1" si="259"/>
        <v>0</v>
      </c>
      <c r="K448" s="7">
        <f t="shared" ca="1" si="259"/>
        <v>0</v>
      </c>
      <c r="L448" s="7">
        <f t="shared" ca="1" si="256"/>
        <v>0</v>
      </c>
      <c r="M448" s="7">
        <f ca="1">M440/$D443</f>
        <v>1.6791079300044272E-4</v>
      </c>
      <c r="N448" s="7">
        <f t="shared" ca="1" si="259"/>
        <v>0</v>
      </c>
      <c r="O448" s="7">
        <f t="shared" ca="1" si="259"/>
        <v>0</v>
      </c>
      <c r="P448" s="7">
        <f ca="1">P440/$D443</f>
        <v>0</v>
      </c>
      <c r="Q448" s="7">
        <f t="shared" ca="1" si="259"/>
        <v>1.0558402832081335E-3</v>
      </c>
      <c r="R448" s="7">
        <f t="shared" ca="1" si="259"/>
        <v>0</v>
      </c>
      <c r="S448" s="7">
        <f t="shared" ca="1" si="259"/>
        <v>1.7216821349724974E-5</v>
      </c>
      <c r="T448" s="7">
        <f ca="1">T440/$D443</f>
        <v>3.8017361491267691E-4</v>
      </c>
      <c r="U448" s="7">
        <f t="shared" ca="1" si="259"/>
        <v>9.4224669017244813E-5</v>
      </c>
    </row>
    <row r="449" spans="1:21">
      <c r="A449" s="2" t="str">
        <f t="shared" si="254"/>
        <v>RB_GUP_CWIP</v>
      </c>
      <c r="B449" s="2" t="str">
        <f>$B$10</f>
        <v>ENERGY</v>
      </c>
      <c r="C449" s="6"/>
      <c r="D449" s="7">
        <f t="shared" ca="1" si="252"/>
        <v>1.6795367702374332E-3</v>
      </c>
      <c r="E449" s="7">
        <f t="shared" ref="E449:U449" ca="1" si="260">E441/$D443</f>
        <v>6.1056616820615907E-4</v>
      </c>
      <c r="F449" s="7">
        <f t="shared" ca="1" si="260"/>
        <v>1.9707009551396803E-4</v>
      </c>
      <c r="G449" s="7">
        <f t="shared" ca="1" si="260"/>
        <v>2.2560787052735311E-6</v>
      </c>
      <c r="H449" s="7">
        <f ca="1">H441/$D443</f>
        <v>5.7180175070564031E-8</v>
      </c>
      <c r="I449" s="7">
        <f t="shared" ca="1" si="260"/>
        <v>9.5365707205127148E-5</v>
      </c>
      <c r="J449" s="7">
        <f t="shared" ca="1" si="260"/>
        <v>2.6619419606484874E-5</v>
      </c>
      <c r="K449" s="7">
        <f t="shared" ca="1" si="260"/>
        <v>2.1074796318401098E-6</v>
      </c>
      <c r="L449" s="7">
        <f t="shared" ca="1" si="256"/>
        <v>4.3202368266825403E-7</v>
      </c>
      <c r="M449" s="7">
        <f ca="1">M441/$D443</f>
        <v>6.3546523578456584E-6</v>
      </c>
      <c r="N449" s="7">
        <f t="shared" ca="1" si="260"/>
        <v>7.5943238310297332E-5</v>
      </c>
      <c r="O449" s="7">
        <f t="shared" ca="1" si="260"/>
        <v>5.3688316061458103E-4</v>
      </c>
      <c r="P449" s="7">
        <f ca="1">P441/$D443</f>
        <v>8.6040716317032961E-5</v>
      </c>
      <c r="Q449" s="7">
        <f t="shared" ca="1" si="260"/>
        <v>2.5867553717441725E-5</v>
      </c>
      <c r="R449" s="7">
        <f t="shared" ca="1" si="260"/>
        <v>6.0797887196252637E-7</v>
      </c>
      <c r="S449" s="7">
        <f t="shared" ca="1" si="260"/>
        <v>5.9394614667309986E-7</v>
      </c>
      <c r="T449" s="7">
        <f ca="1">T441/$D443</f>
        <v>1.022009970378448E-5</v>
      </c>
      <c r="U449" s="7">
        <f t="shared" ca="1" si="260"/>
        <v>2.5512714712229645E-6</v>
      </c>
    </row>
    <row r="450" spans="1:21">
      <c r="A450" s="2" t="str">
        <f t="shared" si="254"/>
        <v>RB_GUP_CWIP</v>
      </c>
      <c r="B450" s="2" t="str">
        <f>$B$11</f>
        <v>CUSTOMER</v>
      </c>
      <c r="C450" s="6"/>
      <c r="D450" s="7">
        <f t="shared" ca="1" si="252"/>
        <v>0.1299610837936413</v>
      </c>
      <c r="E450" s="7">
        <f t="shared" ref="E450:U450" ca="1" si="261">E442/$D443</f>
        <v>9.3544430556932942E-2</v>
      </c>
      <c r="F450" s="7">
        <f t="shared" ca="1" si="261"/>
        <v>2.2900409329253243E-2</v>
      </c>
      <c r="G450" s="7">
        <f t="shared" ca="1" si="261"/>
        <v>1.859049035659721E-4</v>
      </c>
      <c r="H450" s="7">
        <f ca="1">H442/$D443</f>
        <v>2.6474333488027853E-5</v>
      </c>
      <c r="I450" s="7">
        <f t="shared" ca="1" si="261"/>
        <v>3.8251663685521245E-4</v>
      </c>
      <c r="J450" s="7">
        <f t="shared" ca="1" si="261"/>
        <v>1.557749711489731E-4</v>
      </c>
      <c r="K450" s="7">
        <f t="shared" ca="1" si="261"/>
        <v>7.5957664734051933E-5</v>
      </c>
      <c r="L450" s="7">
        <f t="shared" ca="1" si="256"/>
        <v>3.2548468013710537E-5</v>
      </c>
      <c r="M450" s="7">
        <f ca="1">M442/$D443</f>
        <v>5.5076135323464602E-6</v>
      </c>
      <c r="N450" s="7">
        <f t="shared" ca="1" si="261"/>
        <v>9.6999695918780878E-5</v>
      </c>
      <c r="O450" s="7">
        <f t="shared" ca="1" si="261"/>
        <v>1.9695830881014313E-4</v>
      </c>
      <c r="P450" s="7">
        <f ca="1">P442/$D443</f>
        <v>4.8823443747298574E-5</v>
      </c>
      <c r="Q450" s="7">
        <f t="shared" ca="1" si="261"/>
        <v>1.2950490617115614E-4</v>
      </c>
      <c r="R450" s="7">
        <f t="shared" ca="1" si="261"/>
        <v>1.9804755558676733E-6</v>
      </c>
      <c r="S450" s="7">
        <f t="shared" ca="1" si="261"/>
        <v>7.6912926568411249E-6</v>
      </c>
      <c r="T450" s="7">
        <f ca="1">T442/$D443</f>
        <v>1.0568602785438162E-2</v>
      </c>
      <c r="U450" s="7">
        <f t="shared" ca="1" si="261"/>
        <v>1.6009984078185842E-3</v>
      </c>
    </row>
    <row r="451" spans="1:21">
      <c r="A451" s="2" t="str">
        <f t="shared" si="254"/>
        <v>RB_GUP_CWIP</v>
      </c>
      <c r="B451" s="2" t="str">
        <f>$B$12</f>
        <v>TOTAL</v>
      </c>
      <c r="C451" s="6"/>
      <c r="D451" s="7">
        <f t="shared" ca="1" si="252"/>
        <v>1.0000000000000002</v>
      </c>
      <c r="E451" s="7">
        <f t="shared" ref="E451:U451" ca="1" si="262">SUM(E444:E450)</f>
        <v>0.55901896972162801</v>
      </c>
      <c r="F451" s="7">
        <f t="shared" ca="1" si="262"/>
        <v>0.13944750305716463</v>
      </c>
      <c r="G451" s="7">
        <f t="shared" ca="1" si="262"/>
        <v>1.4213466388006541E-3</v>
      </c>
      <c r="H451" s="7">
        <f t="shared" ca="1" si="262"/>
        <v>5.1871409078137303E-5</v>
      </c>
      <c r="I451" s="7">
        <f t="shared" ca="1" si="262"/>
        <v>4.9111784137086612E-2</v>
      </c>
      <c r="J451" s="7">
        <f t="shared" ca="1" si="262"/>
        <v>1.2931288366399261E-2</v>
      </c>
      <c r="K451" s="7">
        <f t="shared" ca="1" si="262"/>
        <v>9.1063931587895817E-4</v>
      </c>
      <c r="L451" s="7">
        <f t="shared" ca="1" si="262"/>
        <v>1.549577198266056E-4</v>
      </c>
      <c r="M451" s="7">
        <f t="shared" ca="1" si="262"/>
        <v>2.8060065419975638E-3</v>
      </c>
      <c r="N451" s="7">
        <f t="shared" ca="1" si="262"/>
        <v>2.9521122724164732E-2</v>
      </c>
      <c r="O451" s="7">
        <f t="shared" ca="1" si="262"/>
        <v>0.15913100224226559</v>
      </c>
      <c r="P451" s="7">
        <f t="shared" ca="1" si="262"/>
        <v>1.7727778566939464E-2</v>
      </c>
      <c r="Q451" s="7">
        <f t="shared" ca="1" si="262"/>
        <v>1.3381318336665846E-2</v>
      </c>
      <c r="R451" s="7">
        <f t="shared" ca="1" si="262"/>
        <v>2.9535535081603683E-4</v>
      </c>
      <c r="S451" s="7">
        <f t="shared" ca="1" si="262"/>
        <v>2.3462059629892297E-4</v>
      </c>
      <c r="T451" s="7">
        <f t="shared" ca="1" si="262"/>
        <v>1.1918188145963991E-2</v>
      </c>
      <c r="U451" s="7">
        <f t="shared" ca="1" si="262"/>
        <v>1.9362471290250878E-3</v>
      </c>
    </row>
    <row r="453" spans="1:21">
      <c r="A453" s="15" t="s">
        <v>203</v>
      </c>
      <c r="B453" s="2" t="str">
        <f>$B$5</f>
        <v>PRODUCTION</v>
      </c>
      <c r="D453" s="8">
        <f>+COSS!H148+COSS!H34+COSS!H175</f>
        <v>12793806.999999996</v>
      </c>
      <c r="E453" s="8">
        <f>+COSS!I148+COSS!I34+COSS!I175</f>
        <v>6273352.6453751577</v>
      </c>
      <c r="F453" s="8">
        <f>+COSS!J148+COSS!J34+COSS!J175</f>
        <v>1586914.2872879643</v>
      </c>
      <c r="G453" s="8">
        <f>+COSS!K148+COSS!K34+COSS!K175</f>
        <v>18553.441760726761</v>
      </c>
      <c r="H453" s="8">
        <f>+COSS!L148+COSS!L34+COSS!L175</f>
        <v>457.07344649584098</v>
      </c>
      <c r="I453" s="8">
        <f>+COSS!N148+COSS!N34+COSS!N175</f>
        <v>663984.84748487175</v>
      </c>
      <c r="J453" s="8">
        <f>+COSS!O148+COSS!O34+COSS!O175</f>
        <v>189099.62498391836</v>
      </c>
      <c r="K453" s="8">
        <f>+COSS!P148+COSS!P34+COSS!P175</f>
        <v>14964.490948241557</v>
      </c>
      <c r="L453" s="8">
        <f>+COSS!Q148+COSS!Q34+COSS!Q175</f>
        <v>3158.7401831167313</v>
      </c>
      <c r="M453" s="8">
        <f>+COSS!S148+COSS!S34+COSS!S175</f>
        <v>39885.77130685556</v>
      </c>
      <c r="N453" s="8">
        <f>+COSS!T148+COSS!T34+COSS!T175</f>
        <v>434824.87988786167</v>
      </c>
      <c r="O453" s="8">
        <f>+COSS!U148+COSS!U34+COSS!U175</f>
        <v>2904038.0138635514</v>
      </c>
      <c r="P453" s="8">
        <f>+COSS!V148+COSS!V34+COSS!V175</f>
        <v>455588.69083170069</v>
      </c>
      <c r="Q453" s="8">
        <f>+COSS!X148+COSS!X34+COSS!X175</f>
        <v>180223.54523477613</v>
      </c>
      <c r="R453" s="8">
        <f>+COSS!Y148+COSS!Y34+COSS!Y175</f>
        <v>4350.6622689746109</v>
      </c>
      <c r="S453" s="8">
        <f>+COSS!AA148+COSS!AA34+COSS!AA175</f>
        <v>3142.1613900984153</v>
      </c>
      <c r="T453" s="8">
        <f>+COSS!AB148+COSS!AB34+COSS!AB175</f>
        <v>17037.426034339365</v>
      </c>
      <c r="U453" s="8">
        <f>+COSS!AC148+COSS!AC34+COSS!AC175</f>
        <v>4230.6977113485809</v>
      </c>
    </row>
    <row r="454" spans="1:21">
      <c r="B454" s="2" t="str">
        <f>$B$6</f>
        <v>BULKTRAN</v>
      </c>
      <c r="D454" s="8">
        <f>+COSS!H149+COSS!H35+COSS!H176</f>
        <v>676927692.18440008</v>
      </c>
      <c r="E454" s="8">
        <f>+COSS!I149+COSS!I35+COSS!I176</f>
        <v>331926699.26103359</v>
      </c>
      <c r="F454" s="8">
        <f>+COSS!J149+COSS!J35+COSS!J176</f>
        <v>83964548.330945864</v>
      </c>
      <c r="G454" s="8">
        <f>+COSS!K149+COSS!K35+COSS!K176</f>
        <v>981673.28248475504</v>
      </c>
      <c r="H454" s="8">
        <f>+COSS!L149+COSS!L35+COSS!L176</f>
        <v>24184.019134820421</v>
      </c>
      <c r="I454" s="8">
        <f>+COSS!N149+COSS!N35+COSS!N176</f>
        <v>35131820.454485908</v>
      </c>
      <c r="J454" s="8">
        <f>+COSS!O149+COSS!O35+COSS!O176</f>
        <v>10005369.999195656</v>
      </c>
      <c r="K454" s="8">
        <f>+COSS!P149+COSS!P35+COSS!P176</f>
        <v>791779.82928048715</v>
      </c>
      <c r="L454" s="8">
        <f>+COSS!Q149+COSS!Q35+COSS!Q176</f>
        <v>167130.76118526235</v>
      </c>
      <c r="M454" s="8">
        <f>+COSS!S149+COSS!S35+COSS!S176</f>
        <v>2110379.1171575822</v>
      </c>
      <c r="N454" s="8">
        <f>+COSS!T149+COSS!T35+COSS!T176</f>
        <v>23006834.669840582</v>
      </c>
      <c r="O454" s="8">
        <f>+COSS!U149+COSS!U35+COSS!U176</f>
        <v>153654322.80949858</v>
      </c>
      <c r="P454" s="8">
        <f>+COSS!V149+COSS!V35+COSS!V176</f>
        <v>24105459.858040318</v>
      </c>
      <c r="Q454" s="8">
        <f>+COSS!X149+COSS!X35+COSS!X176</f>
        <v>9535731.5108058006</v>
      </c>
      <c r="R454" s="8">
        <f>+COSS!Y149+COSS!Y35+COSS!Y176</f>
        <v>230196.04479032152</v>
      </c>
      <c r="S454" s="8">
        <f>+COSS!AA149+COSS!AA35+COSS!AA176</f>
        <v>166253.56770429996</v>
      </c>
      <c r="T454" s="8">
        <f>+COSS!AB149+COSS!AB35+COSS!AB176</f>
        <v>901460.0178186025</v>
      </c>
      <c r="U454" s="8">
        <f>+COSS!AC149+COSS!AC35+COSS!AC176</f>
        <v>223848.65099755043</v>
      </c>
    </row>
    <row r="455" spans="1:21">
      <c r="B455" s="2" t="str">
        <f>$B$7</f>
        <v>SUBTRAN</v>
      </c>
      <c r="D455" s="8">
        <f>+COSS!H150+COSS!H36+COSS!H177</f>
        <v>259498069.81559992</v>
      </c>
      <c r="E455" s="8">
        <f>+COSS!I150+COSS!I36+COSS!I177</f>
        <v>123236102.39698881</v>
      </c>
      <c r="F455" s="8">
        <f>+COSS!J150+COSS!J36+COSS!J177</f>
        <v>31546623.774036784</v>
      </c>
      <c r="G455" s="8">
        <f>+COSS!K150+COSS!K36+COSS!K177</f>
        <v>367619.8301222336</v>
      </c>
      <c r="H455" s="8">
        <f>+COSS!L150+COSS!L36+COSS!L177</f>
        <v>12052.129456868226</v>
      </c>
      <c r="I455" s="8">
        <f>+COSS!N150+COSS!N36+COSS!N177</f>
        <v>13749551.331797939</v>
      </c>
      <c r="J455" s="8">
        <f>+COSS!O150+COSS!O36+COSS!O177</f>
        <v>3897279.2790456666</v>
      </c>
      <c r="K455" s="8">
        <f>+COSS!P150+COSS!P36+COSS!P177</f>
        <v>399209.70420892141</v>
      </c>
      <c r="L455" s="8">
        <f>+COSS!Q150+COSS!Q36+COSS!Q177</f>
        <v>0</v>
      </c>
      <c r="M455" s="8">
        <f>+COSS!S150+COSS!S36+COSS!S177</f>
        <v>770036.62542426842</v>
      </c>
      <c r="N455" s="8">
        <f>+COSS!T150+COSS!T36+COSS!T177</f>
        <v>8899991.3362489436</v>
      </c>
      <c r="O455" s="8">
        <f>+COSS!U150+COSS!U36+COSS!U177</f>
        <v>72497062.955940366</v>
      </c>
      <c r="P455" s="8">
        <f>+COSS!V150+COSS!V36+COSS!V177</f>
        <v>0</v>
      </c>
      <c r="Q455" s="8">
        <f>+COSS!X150+COSS!X36+COSS!X177</f>
        <v>3731550.2738331133</v>
      </c>
      <c r="R455" s="8">
        <f>+COSS!Y150+COSS!Y36+COSS!Y177</f>
        <v>89279.825878384538</v>
      </c>
      <c r="S455" s="8">
        <f>+COSS!AA150+COSS!AA36+COSS!AA177</f>
        <v>61275.548349301731</v>
      </c>
      <c r="T455" s="8">
        <f>+COSS!AB150+COSS!AB36+COSS!AB177</f>
        <v>192484.8213579063</v>
      </c>
      <c r="U455" s="8">
        <f>+COSS!AC150+COSS!AC36+COSS!AC177</f>
        <v>47949.982910433137</v>
      </c>
    </row>
    <row r="456" spans="1:21">
      <c r="B456" s="2" t="str">
        <f>$B$8</f>
        <v>DISTPRI</v>
      </c>
      <c r="D456" s="8">
        <f>+COSS!H151+COSS!H37+COSS!H178</f>
        <v>523105288.67991942</v>
      </c>
      <c r="E456" s="8">
        <f>+COSS!I151+COSS!I37+COSS!I178</f>
        <v>347602760.30165714</v>
      </c>
      <c r="F456" s="8">
        <f>+COSS!J151+COSS!J37+COSS!J178</f>
        <v>87513036.330345139</v>
      </c>
      <c r="G456" s="8">
        <f>+COSS!K151+COSS!K37+COSS!K178</f>
        <v>1021245.7714580046</v>
      </c>
      <c r="H456" s="8">
        <f>+COSS!L151+COSS!L37+COSS!L178</f>
        <v>0</v>
      </c>
      <c r="I456" s="8">
        <f>+COSS!N151+COSS!N37+COSS!N178</f>
        <v>37738045.38212163</v>
      </c>
      <c r="J456" s="8">
        <f>+COSS!O151+COSS!O37+COSS!O178</f>
        <v>10713015.746054765</v>
      </c>
      <c r="K456" s="8">
        <f>+COSS!P151+COSS!P37+COSS!P178</f>
        <v>0</v>
      </c>
      <c r="L456" s="8">
        <f>+COSS!Q151+COSS!Q37+COSS!Q178</f>
        <v>0</v>
      </c>
      <c r="M456" s="8">
        <f>+COSS!S151+COSS!S37+COSS!S178</f>
        <v>2152339.3900862187</v>
      </c>
      <c r="N456" s="8">
        <f>+COSS!T151+COSS!T37+COSS!T178</f>
        <v>24894815.717594631</v>
      </c>
      <c r="O456" s="8">
        <f>+COSS!U151+COSS!U37+COSS!U178</f>
        <v>0</v>
      </c>
      <c r="P456" s="8">
        <f>+COSS!V151+COSS!V37+COSS!V178</f>
        <v>0</v>
      </c>
      <c r="Q456" s="8">
        <f>+COSS!X151+COSS!X37+COSS!X178</f>
        <v>10241469.67918971</v>
      </c>
      <c r="R456" s="8">
        <f>+COSS!Y151+COSS!Y37+COSS!Y178</f>
        <v>245377.14719249602</v>
      </c>
      <c r="S456" s="8">
        <f>+COSS!AA151+COSS!AA37+COSS!AA178</f>
        <v>176202.03668582806</v>
      </c>
      <c r="T456" s="8">
        <f>+COSS!AB151+COSS!AB37+COSS!AB178</f>
        <v>645901.12274891429</v>
      </c>
      <c r="U456" s="8">
        <f>+COSS!AC151+COSS!AC37+COSS!AC178</f>
        <v>161080.05478492624</v>
      </c>
    </row>
    <row r="457" spans="1:21">
      <c r="B457" s="2" t="str">
        <f>$B$9</f>
        <v>DISTSEC</v>
      </c>
      <c r="D457" s="8">
        <f>+COSS!H152+COSS!H38+COSS!H179</f>
        <v>232697200.68327218</v>
      </c>
      <c r="E457" s="8">
        <f>+COSS!I152+COSS!I38+COSS!I179</f>
        <v>173732140.05909336</v>
      </c>
      <c r="F457" s="8">
        <f>+COSS!J152+COSS!J38+COSS!J179</f>
        <v>39000563.268992029</v>
      </c>
      <c r="G457" s="8">
        <f>+COSS!K152+COSS!K38+COSS!K179</f>
        <v>0</v>
      </c>
      <c r="H457" s="8">
        <f>+COSS!L152+COSS!L38+COSS!L179</f>
        <v>0</v>
      </c>
      <c r="I457" s="8">
        <f>+COSS!N152+COSS!N38+COSS!N179</f>
        <v>13748109.700282684</v>
      </c>
      <c r="J457" s="8">
        <f>+COSS!O152+COSS!O38+COSS!O179</f>
        <v>0</v>
      </c>
      <c r="K457" s="8">
        <f>+COSS!P152+COSS!P38+COSS!P179</f>
        <v>0</v>
      </c>
      <c r="L457" s="8">
        <f>+COSS!Q152+COSS!Q38+COSS!Q179</f>
        <v>0</v>
      </c>
      <c r="M457" s="8">
        <f>+COSS!S152+COSS!S38+COSS!S179</f>
        <v>608498.98522980651</v>
      </c>
      <c r="N457" s="8">
        <f>+COSS!T152+COSS!T38+COSS!T179</f>
        <v>0</v>
      </c>
      <c r="O457" s="8">
        <f>+COSS!U152+COSS!U38+COSS!U179</f>
        <v>0</v>
      </c>
      <c r="P457" s="8">
        <f>+COSS!V152+COSS!V38+COSS!V179</f>
        <v>0</v>
      </c>
      <c r="Q457" s="8">
        <f>+COSS!X152+COSS!X38+COSS!X179</f>
        <v>3826304.0118880672</v>
      </c>
      <c r="R457" s="8">
        <f>+COSS!Y152+COSS!Y38+COSS!Y179</f>
        <v>0</v>
      </c>
      <c r="S457" s="8">
        <f>+COSS!AA152+COSS!AA38+COSS!AA179</f>
        <v>62392.763043903265</v>
      </c>
      <c r="T457" s="8">
        <f>+COSS!AB152+COSS!AB38+COSS!AB179</f>
        <v>1377727.1535183638</v>
      </c>
      <c r="U457" s="8">
        <f>+COSS!AC152+COSS!AC38+COSS!AC179</f>
        <v>341464.74122397054</v>
      </c>
    </row>
    <row r="458" spans="1:21">
      <c r="B458" s="2" t="str">
        <f>$B$10</f>
        <v>ENERGY</v>
      </c>
      <c r="D458" s="8">
        <f>+COSS!H153+COSS!H39+COSS!H180</f>
        <v>0</v>
      </c>
      <c r="E458" s="8">
        <f>+COSS!I153+COSS!I39+COSS!I180</f>
        <v>0</v>
      </c>
      <c r="F458" s="8">
        <f>+COSS!J153+COSS!J39+COSS!J180</f>
        <v>0</v>
      </c>
      <c r="G458" s="8">
        <f>+COSS!K153+COSS!K39+COSS!K180</f>
        <v>0</v>
      </c>
      <c r="H458" s="8">
        <f>+COSS!L153+COSS!L39+COSS!L180</f>
        <v>0</v>
      </c>
      <c r="I458" s="8">
        <f>+COSS!N153+COSS!N39+COSS!N180</f>
        <v>0</v>
      </c>
      <c r="J458" s="8">
        <f>+COSS!O153+COSS!O39+COSS!O180</f>
        <v>0</v>
      </c>
      <c r="K458" s="8">
        <f>+COSS!P153+COSS!P39+COSS!P180</f>
        <v>0</v>
      </c>
      <c r="L458" s="8">
        <f>+COSS!Q153+COSS!Q39+COSS!Q180</f>
        <v>0</v>
      </c>
      <c r="M458" s="8">
        <f>+COSS!S153+COSS!S39+COSS!S180</f>
        <v>0</v>
      </c>
      <c r="N458" s="8">
        <f>+COSS!T153+COSS!T39+COSS!T180</f>
        <v>0</v>
      </c>
      <c r="O458" s="8">
        <f>+COSS!U153+COSS!U39+COSS!U180</f>
        <v>0</v>
      </c>
      <c r="P458" s="8">
        <f>+COSS!V153+COSS!V39+COSS!V180</f>
        <v>0</v>
      </c>
      <c r="Q458" s="8">
        <f>+COSS!X153+COSS!X39+COSS!X180</f>
        <v>0</v>
      </c>
      <c r="R458" s="8">
        <f>+COSS!Y153+COSS!Y39+COSS!Y180</f>
        <v>0</v>
      </c>
      <c r="S458" s="8">
        <f>+COSS!AA153+COSS!AA39+COSS!AA180</f>
        <v>0</v>
      </c>
      <c r="T458" s="8">
        <f>+COSS!AB153+COSS!AB39+COSS!AB180</f>
        <v>0</v>
      </c>
      <c r="U458" s="8">
        <f>+COSS!AC153+COSS!AC39+COSS!AC180</f>
        <v>0</v>
      </c>
    </row>
    <row r="459" spans="1:21">
      <c r="B459" s="2" t="str">
        <f>$B$11</f>
        <v>CUSTOMER</v>
      </c>
      <c r="D459" s="8">
        <f>+COSS!H154+COSS!H40+COSS!H181</f>
        <v>466140316.30680847</v>
      </c>
      <c r="E459" s="8">
        <f>+COSS!I154+COSS!I40+COSS!I181</f>
        <v>334717593.3499518</v>
      </c>
      <c r="F459" s="8">
        <f>+COSS!J154+COSS!J40+COSS!J181</f>
        <v>82046637.937987387</v>
      </c>
      <c r="G459" s="8">
        <f>+COSS!K154+COSS!K40+COSS!K181</f>
        <v>667306.62499582453</v>
      </c>
      <c r="H459" s="8">
        <f>+COSS!L154+COSS!L40+COSS!L181</f>
        <v>95200.860598855172</v>
      </c>
      <c r="I459" s="8">
        <f>+COSS!N154+COSS!N40+COSS!N181</f>
        <v>1371837.7118324644</v>
      </c>
      <c r="J459" s="8">
        <f>+COSS!O154+COSS!O40+COSS!O181</f>
        <v>559077.45663265919</v>
      </c>
      <c r="K459" s="8">
        <f>+COSS!P154+COSS!P40+COSS!P181</f>
        <v>273160.79857966735</v>
      </c>
      <c r="L459" s="8">
        <f>+COSS!Q154+COSS!Q40+COSS!Q181</f>
        <v>117066.45587897897</v>
      </c>
      <c r="M459" s="8">
        <f>+COSS!S154+COSS!S40+COSS!S181</f>
        <v>19751.568940704612</v>
      </c>
      <c r="N459" s="8">
        <f>+COSS!T154+COSS!T40+COSS!T181</f>
        <v>348189.3104735394</v>
      </c>
      <c r="O459" s="8">
        <f>+COSS!U154+COSS!U40+COSS!U181</f>
        <v>708314.24547817442</v>
      </c>
      <c r="P459" s="8">
        <f>+COSS!V154+COSS!V40+COSS!V181</f>
        <v>175600.75910510277</v>
      </c>
      <c r="Q459" s="8">
        <f>+COSS!X154+COSS!X40+COSS!X181</f>
        <v>464472.31684973772</v>
      </c>
      <c r="R459" s="8">
        <f>+COSS!Y154+COSS!Y40+COSS!Y181</f>
        <v>7103.0702535321088</v>
      </c>
      <c r="S459" s="8">
        <f>+COSS!AA154+COSS!AA40+COSS!AA181</f>
        <v>27586.386411698579</v>
      </c>
      <c r="T459" s="8">
        <f>+COSS!AB154+COSS!AB40+COSS!AB181</f>
        <v>38689007.17433618</v>
      </c>
      <c r="U459" s="8">
        <f>+COSS!AC154+COSS!AC40+COSS!AC181</f>
        <v>5852410.278502156</v>
      </c>
    </row>
    <row r="460" spans="1:21">
      <c r="B460" s="2" t="str">
        <f>$B$12</f>
        <v>TOTAL</v>
      </c>
      <c r="D460" s="8">
        <f>+COSS!H155+COSS!H41+COSS!H182</f>
        <v>2171162374.6699996</v>
      </c>
      <c r="E460" s="8">
        <f>+COSS!I155+COSS!I41+COSS!I182</f>
        <v>1317488648.0140996</v>
      </c>
      <c r="F460" s="8">
        <f>+COSS!J155+COSS!J41+COSS!J182</f>
        <v>325658323.92959511</v>
      </c>
      <c r="G460" s="8">
        <f>+COSS!K155+COSS!K41+COSS!K182</f>
        <v>3056398.9508215445</v>
      </c>
      <c r="H460" s="8">
        <f>+COSS!L155+COSS!L41+COSS!L182</f>
        <v>131894.08263703968</v>
      </c>
      <c r="I460" s="8">
        <f>+COSS!N155+COSS!N41+COSS!N182</f>
        <v>102403349.42800549</v>
      </c>
      <c r="J460" s="8">
        <f>+COSS!O155+COSS!O41+COSS!O182</f>
        <v>25363842.105912663</v>
      </c>
      <c r="K460" s="8">
        <f>+COSS!P155+COSS!P41+COSS!P182</f>
        <v>1479114.8230173176</v>
      </c>
      <c r="L460" s="8">
        <f>+COSS!Q155+COSS!Q41+COSS!Q182</f>
        <v>287355.95724735805</v>
      </c>
      <c r="M460" s="8">
        <f>+COSS!S155+COSS!S41+COSS!S182</f>
        <v>5700891.4581454359</v>
      </c>
      <c r="N460" s="8">
        <f>+COSS!T155+COSS!T41+COSS!T182</f>
        <v>57584655.914045557</v>
      </c>
      <c r="O460" s="8">
        <f>+COSS!U155+COSS!U41+COSS!U182</f>
        <v>229763738.02478069</v>
      </c>
      <c r="P460" s="8">
        <f>+COSS!V155+COSS!V41+COSS!V182</f>
        <v>24736649.307977121</v>
      </c>
      <c r="Q460" s="8">
        <f>+COSS!X155+COSS!X41+COSS!X182</f>
        <v>27979751.337801203</v>
      </c>
      <c r="R460" s="8">
        <f>+COSS!Y155+COSS!Y41+COSS!Y182</f>
        <v>576306.75038370886</v>
      </c>
      <c r="S460" s="8">
        <f>+COSS!AA155+COSS!AA41+COSS!AA182</f>
        <v>496852.46358513</v>
      </c>
      <c r="T460" s="8">
        <f>+COSS!AB155+COSS!AB41+COSS!AB182</f>
        <v>41823617.715814307</v>
      </c>
      <c r="U460" s="8">
        <f>+COSS!AC155+COSS!AC41+COSS!AC182</f>
        <v>6630984.4061303837</v>
      </c>
    </row>
    <row r="461" spans="1:21">
      <c r="A461" s="2" t="s">
        <v>204</v>
      </c>
      <c r="B461" s="2" t="str">
        <f>$B$5</f>
        <v>PRODUCTION</v>
      </c>
      <c r="C461" s="6"/>
      <c r="D461" s="7">
        <f t="shared" ref="D461:D468" si="263">SUM(E461:U461)</f>
        <v>5.8926071809551131E-3</v>
      </c>
      <c r="E461" s="7">
        <f t="shared" ref="E461:U461" si="264">E453/$D460</f>
        <v>2.8893981945171928E-3</v>
      </c>
      <c r="F461" s="7">
        <f t="shared" si="264"/>
        <v>7.3090539233813096E-4</v>
      </c>
      <c r="G461" s="7">
        <f t="shared" si="264"/>
        <v>8.5453957645828983E-6</v>
      </c>
      <c r="H461" s="7">
        <f t="shared" si="264"/>
        <v>2.1052015815505864E-7</v>
      </c>
      <c r="I461" s="7">
        <f t="shared" si="264"/>
        <v>3.0581998621166803E-4</v>
      </c>
      <c r="J461" s="7">
        <f t="shared" si="264"/>
        <v>8.7096030766773062E-5</v>
      </c>
      <c r="K461" s="7">
        <f t="shared" si="264"/>
        <v>6.8923868259811973E-6</v>
      </c>
      <c r="L461" s="7">
        <f>IFERROR(L453/$D$460,0)</f>
        <v>1.4548613314086359E-6</v>
      </c>
      <c r="M461" s="7">
        <f t="shared" si="264"/>
        <v>1.8370699387657684E-5</v>
      </c>
      <c r="N461" s="7">
        <f t="shared" si="264"/>
        <v>2.0027285151989234E-4</v>
      </c>
      <c r="O461" s="7">
        <f t="shared" si="264"/>
        <v>1.3375498984984683E-3</v>
      </c>
      <c r="P461" s="7">
        <f t="shared" si="264"/>
        <v>2.0983630526525993E-4</v>
      </c>
      <c r="Q461" s="7">
        <f t="shared" si="264"/>
        <v>8.3007861290046878E-5</v>
      </c>
      <c r="R461" s="7">
        <f t="shared" si="264"/>
        <v>2.0038401179625631E-6</v>
      </c>
      <c r="S461" s="7">
        <f t="shared" si="264"/>
        <v>1.4472254248492126E-6</v>
      </c>
      <c r="T461" s="7">
        <f t="shared" si="264"/>
        <v>7.8471450284453853E-6</v>
      </c>
      <c r="U461" s="7">
        <f t="shared" si="264"/>
        <v>1.9485865086399241E-6</v>
      </c>
    </row>
    <row r="462" spans="1:21">
      <c r="A462" s="2" t="str">
        <f t="shared" ref="A462:A468" si="265">A461</f>
        <v>TDPLANT</v>
      </c>
      <c r="B462" s="2" t="str">
        <f>$B$6</f>
        <v>BULKTRAN</v>
      </c>
      <c r="C462" s="6"/>
      <c r="D462" s="7">
        <f t="shared" si="263"/>
        <v>0.31178123759043491</v>
      </c>
      <c r="E462" s="7">
        <f>E454/$D460</f>
        <v>0.15287972154154705</v>
      </c>
      <c r="F462" s="7">
        <f t="shared" ref="F462:U462" si="266">F454/$D460</f>
        <v>3.867262500056351E-2</v>
      </c>
      <c r="G462" s="7">
        <f t="shared" si="266"/>
        <v>4.5214180843289624E-4</v>
      </c>
      <c r="H462" s="7">
        <f t="shared" si="266"/>
        <v>1.113874273843577E-5</v>
      </c>
      <c r="I462" s="7">
        <f t="shared" si="266"/>
        <v>1.618111149325056E-2</v>
      </c>
      <c r="J462" s="7">
        <f t="shared" si="266"/>
        <v>4.6083011182967816E-3</v>
      </c>
      <c r="K462" s="7">
        <f t="shared" si="266"/>
        <v>3.6468015405841385E-4</v>
      </c>
      <c r="L462" s="7">
        <f t="shared" ref="L462:L467" si="267">IFERROR(L454/$D$460,0)</f>
        <v>7.6977550428795078E-5</v>
      </c>
      <c r="M462" s="7">
        <f t="shared" si="266"/>
        <v>9.7200427834345825E-4</v>
      </c>
      <c r="N462" s="7">
        <f t="shared" si="266"/>
        <v>1.0596551846260438E-2</v>
      </c>
      <c r="O462" s="7">
        <f t="shared" si="266"/>
        <v>7.0770534991816486E-2</v>
      </c>
      <c r="P462" s="7">
        <f t="shared" si="266"/>
        <v>1.1102559688426881E-2</v>
      </c>
      <c r="Q462" s="7">
        <f t="shared" si="266"/>
        <v>4.3919937182290017E-3</v>
      </c>
      <c r="R462" s="7">
        <f t="shared" si="266"/>
        <v>1.0602433400464099E-4</v>
      </c>
      <c r="S462" s="7">
        <f t="shared" si="266"/>
        <v>7.6573530217687776E-5</v>
      </c>
      <c r="T462" s="7">
        <f t="shared" si="266"/>
        <v>4.1519696008715962E-4</v>
      </c>
      <c r="U462" s="7">
        <f t="shared" si="266"/>
        <v>1.0310083373270217E-4</v>
      </c>
    </row>
    <row r="463" spans="1:21">
      <c r="A463" s="2" t="str">
        <f t="shared" si="265"/>
        <v>TDPLANT</v>
      </c>
      <c r="B463" s="2" t="str">
        <f>$B$7</f>
        <v>SUBTRAN</v>
      </c>
      <c r="C463" s="6"/>
      <c r="D463" s="7">
        <f t="shared" si="263"/>
        <v>0.11952034211860442</v>
      </c>
      <c r="E463" s="7">
        <f t="shared" ref="E463:U463" si="268">E455/$D460</f>
        <v>5.6760426504590553E-2</v>
      </c>
      <c r="F463" s="7">
        <f t="shared" si="268"/>
        <v>1.4529831643214449E-2</v>
      </c>
      <c r="G463" s="7">
        <f t="shared" si="268"/>
        <v>1.6931936294175558E-4</v>
      </c>
      <c r="H463" s="7">
        <f t="shared" si="268"/>
        <v>5.5510032770810422E-6</v>
      </c>
      <c r="I463" s="7">
        <f t="shared" si="268"/>
        <v>6.3328065612263422E-3</v>
      </c>
      <c r="J463" s="7">
        <f t="shared" si="268"/>
        <v>1.7950197205485489E-3</v>
      </c>
      <c r="K463" s="7">
        <f t="shared" si="268"/>
        <v>1.8386911493415976E-4</v>
      </c>
      <c r="L463" s="7">
        <f t="shared" si="267"/>
        <v>0</v>
      </c>
      <c r="M463" s="7">
        <f t="shared" si="268"/>
        <v>3.5466560880381329E-4</v>
      </c>
      <c r="N463" s="7">
        <f t="shared" si="268"/>
        <v>4.0991827419640482E-3</v>
      </c>
      <c r="O463" s="7">
        <f t="shared" si="268"/>
        <v>3.3390898719382688E-2</v>
      </c>
      <c r="P463" s="7">
        <f t="shared" si="268"/>
        <v>0</v>
      </c>
      <c r="Q463" s="7">
        <f t="shared" si="268"/>
        <v>1.7186877947810242E-3</v>
      </c>
      <c r="R463" s="7">
        <f t="shared" si="268"/>
        <v>4.1120750304064382E-5</v>
      </c>
      <c r="S463" s="7">
        <f t="shared" si="268"/>
        <v>2.8222462338228E-5</v>
      </c>
      <c r="T463" s="7">
        <f t="shared" si="268"/>
        <v>8.8655193919875543E-5</v>
      </c>
      <c r="U463" s="7">
        <f t="shared" si="268"/>
        <v>2.2084936377787578E-5</v>
      </c>
    </row>
    <row r="464" spans="1:21">
      <c r="A464" s="2" t="str">
        <f t="shared" si="265"/>
        <v>TDPLANT</v>
      </c>
      <c r="B464" s="2" t="str">
        <f>$B$8</f>
        <v>DISTPRI</v>
      </c>
      <c r="C464" s="6"/>
      <c r="D464" s="7">
        <f t="shared" si="263"/>
        <v>0.24093328752504176</v>
      </c>
      <c r="E464" s="7">
        <f t="shared" ref="E464:U464" si="269">E456/$D460</f>
        <v>0.16009984529806995</v>
      </c>
      <c r="F464" s="7">
        <f t="shared" si="269"/>
        <v>4.0306997464271396E-2</v>
      </c>
      <c r="G464" s="7">
        <f t="shared" si="269"/>
        <v>4.7036821537275688E-4</v>
      </c>
      <c r="H464" s="7">
        <f t="shared" si="269"/>
        <v>0</v>
      </c>
      <c r="I464" s="7">
        <f t="shared" si="269"/>
        <v>1.7381493812897126E-2</v>
      </c>
      <c r="J464" s="7">
        <f t="shared" si="269"/>
        <v>4.9342305628721399E-3</v>
      </c>
      <c r="K464" s="7">
        <f t="shared" si="269"/>
        <v>0</v>
      </c>
      <c r="L464" s="7">
        <f t="shared" si="267"/>
        <v>0</v>
      </c>
      <c r="M464" s="7">
        <f t="shared" si="269"/>
        <v>9.913304574529385E-4</v>
      </c>
      <c r="N464" s="7">
        <f t="shared" si="269"/>
        <v>1.1466123403772809E-2</v>
      </c>
      <c r="O464" s="7">
        <f t="shared" si="269"/>
        <v>0</v>
      </c>
      <c r="P464" s="7">
        <f t="shared" si="269"/>
        <v>0</v>
      </c>
      <c r="Q464" s="7">
        <f t="shared" si="269"/>
        <v>4.7170445650092556E-3</v>
      </c>
      <c r="R464" s="7">
        <f t="shared" si="269"/>
        <v>1.1301648833601932E-4</v>
      </c>
      <c r="S464" s="7">
        <f t="shared" si="269"/>
        <v>8.1155623707144178E-5</v>
      </c>
      <c r="T464" s="7">
        <f t="shared" si="269"/>
        <v>2.9749093401965684E-4</v>
      </c>
      <c r="U464" s="7">
        <f t="shared" si="269"/>
        <v>7.4190699260532825E-5</v>
      </c>
    </row>
    <row r="465" spans="1:21">
      <c r="A465" s="2" t="str">
        <f t="shared" si="265"/>
        <v>TDPLANT</v>
      </c>
      <c r="B465" s="2" t="str">
        <f>$B$9</f>
        <v>DISTSEC</v>
      </c>
      <c r="C465" s="6"/>
      <c r="D465" s="7">
        <f t="shared" si="263"/>
        <v>0.10717632333631444</v>
      </c>
      <c r="E465" s="7">
        <f t="shared" ref="E465:U465" si="270">E457/$D460</f>
        <v>8.0018031855171284E-2</v>
      </c>
      <c r="F465" s="7">
        <f t="shared" si="270"/>
        <v>1.7962987809661091E-2</v>
      </c>
      <c r="G465" s="7">
        <f t="shared" si="270"/>
        <v>0</v>
      </c>
      <c r="H465" s="7">
        <f t="shared" si="270"/>
        <v>0</v>
      </c>
      <c r="I465" s="7">
        <f t="shared" si="270"/>
        <v>6.3321425705768755E-3</v>
      </c>
      <c r="J465" s="7">
        <f t="shared" si="270"/>
        <v>0</v>
      </c>
      <c r="K465" s="7">
        <f t="shared" si="270"/>
        <v>0</v>
      </c>
      <c r="L465" s="7">
        <f t="shared" si="267"/>
        <v>0</v>
      </c>
      <c r="M465" s="7">
        <f t="shared" si="270"/>
        <v>2.8026415358376583E-4</v>
      </c>
      <c r="N465" s="7">
        <f t="shared" si="270"/>
        <v>0</v>
      </c>
      <c r="O465" s="7">
        <f t="shared" si="270"/>
        <v>0</v>
      </c>
      <c r="P465" s="7">
        <f t="shared" si="270"/>
        <v>0</v>
      </c>
      <c r="Q465" s="7">
        <f t="shared" si="270"/>
        <v>1.7623297347669066E-3</v>
      </c>
      <c r="R465" s="7">
        <f t="shared" si="270"/>
        <v>0</v>
      </c>
      <c r="S465" s="7">
        <f t="shared" si="270"/>
        <v>2.873703218691163E-5</v>
      </c>
      <c r="T465" s="7">
        <f t="shared" si="270"/>
        <v>6.3455740095338009E-4</v>
      </c>
      <c r="U465" s="7">
        <f t="shared" si="270"/>
        <v>1.5727277941423917E-4</v>
      </c>
    </row>
    <row r="466" spans="1:21">
      <c r="A466" s="2" t="str">
        <f t="shared" si="265"/>
        <v>TDPLANT</v>
      </c>
      <c r="B466" s="2" t="str">
        <f>$B$10</f>
        <v>ENERGY</v>
      </c>
      <c r="C466" s="6"/>
      <c r="D466" s="7">
        <f t="shared" si="263"/>
        <v>0</v>
      </c>
      <c r="E466" s="7">
        <f t="shared" ref="E466:U466" si="271">E458/$D460</f>
        <v>0</v>
      </c>
      <c r="F466" s="7">
        <f t="shared" si="271"/>
        <v>0</v>
      </c>
      <c r="G466" s="7">
        <f t="shared" si="271"/>
        <v>0</v>
      </c>
      <c r="H466" s="7">
        <f t="shared" si="271"/>
        <v>0</v>
      </c>
      <c r="I466" s="7">
        <f t="shared" si="271"/>
        <v>0</v>
      </c>
      <c r="J466" s="7">
        <f t="shared" si="271"/>
        <v>0</v>
      </c>
      <c r="K466" s="7">
        <f t="shared" si="271"/>
        <v>0</v>
      </c>
      <c r="L466" s="7">
        <f t="shared" si="267"/>
        <v>0</v>
      </c>
      <c r="M466" s="7">
        <f t="shared" si="271"/>
        <v>0</v>
      </c>
      <c r="N466" s="7">
        <f t="shared" si="271"/>
        <v>0</v>
      </c>
      <c r="O466" s="7">
        <f t="shared" si="271"/>
        <v>0</v>
      </c>
      <c r="P466" s="7">
        <f t="shared" si="271"/>
        <v>0</v>
      </c>
      <c r="Q466" s="7">
        <f t="shared" si="271"/>
        <v>0</v>
      </c>
      <c r="R466" s="7">
        <f t="shared" si="271"/>
        <v>0</v>
      </c>
      <c r="S466" s="7">
        <f t="shared" si="271"/>
        <v>0</v>
      </c>
      <c r="T466" s="7">
        <f t="shared" si="271"/>
        <v>0</v>
      </c>
      <c r="U466" s="7">
        <f t="shared" si="271"/>
        <v>0</v>
      </c>
    </row>
    <row r="467" spans="1:21">
      <c r="A467" s="2" t="str">
        <f t="shared" si="265"/>
        <v>TDPLANT</v>
      </c>
      <c r="B467" s="2" t="str">
        <f>$B$11</f>
        <v>CUSTOMER</v>
      </c>
      <c r="C467" s="6"/>
      <c r="D467" s="7">
        <f t="shared" si="263"/>
        <v>0.21469620224864952</v>
      </c>
      <c r="E467" s="7">
        <f t="shared" ref="E467:U467" si="272">E459/$D460</f>
        <v>0.1541651592966769</v>
      </c>
      <c r="F467" s="7">
        <f t="shared" si="272"/>
        <v>3.7789268502065793E-2</v>
      </c>
      <c r="G467" s="7">
        <f t="shared" si="272"/>
        <v>3.0734993972859822E-4</v>
      </c>
      <c r="H467" s="7">
        <f t="shared" si="272"/>
        <v>4.3847876929667678E-5</v>
      </c>
      <c r="I467" s="7">
        <f t="shared" si="272"/>
        <v>6.3184482553543396E-4</v>
      </c>
      <c r="J467" s="7">
        <f t="shared" si="272"/>
        <v>2.5750144860429188E-4</v>
      </c>
      <c r="K467" s="7">
        <f t="shared" si="272"/>
        <v>1.2581315970031293E-4</v>
      </c>
      <c r="L467" s="7">
        <f t="shared" si="267"/>
        <v>5.3918793566405738E-5</v>
      </c>
      <c r="M467" s="7">
        <f t="shared" si="272"/>
        <v>9.0972325106300268E-6</v>
      </c>
      <c r="N467" s="7">
        <f t="shared" si="272"/>
        <v>1.6037000020620824E-4</v>
      </c>
      <c r="O467" s="7">
        <f t="shared" si="272"/>
        <v>3.2623734352702795E-4</v>
      </c>
      <c r="P467" s="7">
        <f t="shared" si="272"/>
        <v>8.0878685608114763E-5</v>
      </c>
      <c r="Q467" s="7">
        <f t="shared" si="272"/>
        <v>2.1392795042348412E-4</v>
      </c>
      <c r="R467" s="7">
        <f t="shared" si="272"/>
        <v>3.2715518361963701E-6</v>
      </c>
      <c r="S467" s="7">
        <f t="shared" si="272"/>
        <v>1.2705814513707894E-5</v>
      </c>
      <c r="T467" s="7">
        <f t="shared" si="272"/>
        <v>1.7819490437796768E-2</v>
      </c>
      <c r="U467" s="7">
        <f t="shared" si="272"/>
        <v>2.6955193894200005E-3</v>
      </c>
    </row>
    <row r="468" spans="1:21">
      <c r="A468" s="2" t="str">
        <f t="shared" si="265"/>
        <v>TDPLANT</v>
      </c>
      <c r="B468" s="2" t="str">
        <f>$B$12</f>
        <v>TOTAL</v>
      </c>
      <c r="C468" s="6"/>
      <c r="D468" s="7">
        <f t="shared" si="263"/>
        <v>1.0000000000000002</v>
      </c>
      <c r="E468" s="7">
        <f t="shared" ref="E468:U468" si="273">SUM(E461:E467)</f>
        <v>0.60681258269057303</v>
      </c>
      <c r="F468" s="7">
        <f t="shared" si="273"/>
        <v>0.14999261581211437</v>
      </c>
      <c r="G468" s="7">
        <f t="shared" si="273"/>
        <v>1.4077247222405898E-3</v>
      </c>
      <c r="H468" s="7">
        <f t="shared" si="273"/>
        <v>6.0748143103339544E-5</v>
      </c>
      <c r="I468" s="7">
        <f t="shared" si="273"/>
        <v>4.7165219249698E-2</v>
      </c>
      <c r="J468" s="7">
        <f t="shared" si="273"/>
        <v>1.1682148881088534E-2</v>
      </c>
      <c r="K468" s="7">
        <f t="shared" si="273"/>
        <v>6.8125481551886777E-4</v>
      </c>
      <c r="L468" s="7">
        <f t="shared" si="273"/>
        <v>1.3235120532660945E-4</v>
      </c>
      <c r="M468" s="7">
        <f t="shared" si="273"/>
        <v>2.6257324300822636E-3</v>
      </c>
      <c r="N468" s="7">
        <f t="shared" si="273"/>
        <v>2.6522500843723394E-2</v>
      </c>
      <c r="O468" s="7">
        <f t="shared" si="273"/>
        <v>0.10582522095322468</v>
      </c>
      <c r="P468" s="7">
        <f t="shared" si="273"/>
        <v>1.1393274679300257E-2</v>
      </c>
      <c r="Q468" s="7">
        <f t="shared" si="273"/>
        <v>1.2886991624499718E-2</v>
      </c>
      <c r="R468" s="7">
        <f t="shared" si="273"/>
        <v>2.6543696459888365E-4</v>
      </c>
      <c r="S468" s="7">
        <f t="shared" si="273"/>
        <v>2.2884168838852872E-4</v>
      </c>
      <c r="T468" s="7">
        <f t="shared" si="273"/>
        <v>1.9263238071805286E-2</v>
      </c>
      <c r="U468" s="7">
        <f t="shared" si="273"/>
        <v>3.0541172247139023E-3</v>
      </c>
    </row>
    <row r="470" spans="1:21">
      <c r="A470" s="15" t="s">
        <v>304</v>
      </c>
      <c r="B470" s="2" t="str">
        <f>$B$5</f>
        <v>PRODUCTION</v>
      </c>
      <c r="D470" s="8">
        <f ca="1">+COSS!H250</f>
        <v>659537204.57497787</v>
      </c>
      <c r="E470" s="8">
        <f ca="1">+COSS!I250</f>
        <v>323399396.83659256</v>
      </c>
      <c r="F470" s="8">
        <f ca="1">+COSS!J250</f>
        <v>81807472.391759366</v>
      </c>
      <c r="G470" s="8">
        <f ca="1">+COSS!K250</f>
        <v>956453.78378104232</v>
      </c>
      <c r="H470" s="8">
        <f ca="1">+COSS!L250</f>
        <v>23562.723995079628</v>
      </c>
      <c r="I470" s="8">
        <f ca="1">+COSS!N250</f>
        <v>34229272.818506286</v>
      </c>
      <c r="J470" s="8">
        <f ca="1">+COSS!O250</f>
        <v>9748328.8631812409</v>
      </c>
      <c r="K470" s="8">
        <f ca="1">+COSS!P250</f>
        <v>771438.75375725131</v>
      </c>
      <c r="L470" s="8">
        <f ca="1">+COSS!Q250</f>
        <v>162837.11879907706</v>
      </c>
      <c r="M470" s="8">
        <f ca="1">+COSS!S250</f>
        <v>2056162.806742386</v>
      </c>
      <c r="N470" s="8">
        <f ca="1">+COSS!T250</f>
        <v>22415781.773235358</v>
      </c>
      <c r="O470" s="8">
        <f ca="1">+COSS!U250</f>
        <v>149706894.40938401</v>
      </c>
      <c r="P470" s="8">
        <f ca="1">+COSS!V250</f>
        <v>23486182.931094225</v>
      </c>
      <c r="Q470" s="8">
        <f ca="1">+COSS!X250</f>
        <v>9290755.5368575118</v>
      </c>
      <c r="R470" s="8">
        <f ca="1">+COSS!Y250</f>
        <v>224282.23521969229</v>
      </c>
      <c r="S470" s="8">
        <f ca="1">+COSS!AA250</f>
        <v>161982.46069750274</v>
      </c>
      <c r="T470" s="8">
        <f ca="1">+COSS!AB250</f>
        <v>878301.2233841843</v>
      </c>
      <c r="U470" s="8">
        <f ca="1">+COSS!AC250</f>
        <v>218097.9079913118</v>
      </c>
    </row>
    <row r="471" spans="1:21">
      <c r="B471" s="2" t="str">
        <f>$B$6</f>
        <v>BULKTRAN</v>
      </c>
      <c r="D471" s="8">
        <f ca="1">+COSS!H251</f>
        <v>698486359.67330718</v>
      </c>
      <c r="E471" s="8">
        <f ca="1">+COSS!I251</f>
        <v>342497839.1666379</v>
      </c>
      <c r="F471" s="8">
        <f ca="1">+COSS!J251</f>
        <v>86638635.680632889</v>
      </c>
      <c r="G471" s="8">
        <f ca="1">+COSS!K251</f>
        <v>1012937.4309664629</v>
      </c>
      <c r="H471" s="8">
        <f ca="1">+COSS!L251</f>
        <v>24954.227287171994</v>
      </c>
      <c r="I471" s="8">
        <f ca="1">+COSS!N251</f>
        <v>36250692.151127815</v>
      </c>
      <c r="J471" s="8">
        <f ca="1">+COSS!O251</f>
        <v>10324019.165726412</v>
      </c>
      <c r="K471" s="8">
        <f ca="1">+COSS!P251</f>
        <v>816996.28631269827</v>
      </c>
      <c r="L471" s="8">
        <f ca="1">+COSS!Q251</f>
        <v>172453.51064456429</v>
      </c>
      <c r="M471" s="8">
        <f ca="1">+COSS!S251</f>
        <v>2177590.0795508008</v>
      </c>
      <c r="N471" s="8">
        <f ca="1">+COSS!T251</f>
        <v>23739552.069861263</v>
      </c>
      <c r="O471" s="8">
        <f ca="1">+COSS!U251</f>
        <v>158547877.16091493</v>
      </c>
      <c r="P471" s="8">
        <f ca="1">+COSS!V251</f>
        <v>24873166.069127224</v>
      </c>
      <c r="Q471" s="8">
        <f ca="1">+COSS!X251</f>
        <v>9839423.7179329339</v>
      </c>
      <c r="R471" s="8">
        <f ca="1">+COSS!Y251</f>
        <v>237527.28569565629</v>
      </c>
      <c r="S471" s="8">
        <f ca="1">+COSS!AA251</f>
        <v>171548.38046844548</v>
      </c>
      <c r="T471" s="8">
        <f ca="1">+COSS!AB251</f>
        <v>930169.5491364639</v>
      </c>
      <c r="U471" s="8">
        <f ca="1">+COSS!AC251</f>
        <v>230977.74128358057</v>
      </c>
    </row>
    <row r="472" spans="1:21">
      <c r="B472" s="2" t="str">
        <f>$B$7</f>
        <v>SUBTRAN</v>
      </c>
      <c r="D472" s="8">
        <f ca="1">+COSS!H252</f>
        <v>267766003.72252449</v>
      </c>
      <c r="E472" s="8">
        <f ca="1">+COSS!I252</f>
        <v>127162559.15363957</v>
      </c>
      <c r="F472" s="8">
        <f ca="1">+COSS!J252</f>
        <v>32551738.765973695</v>
      </c>
      <c r="G472" s="8">
        <f ca="1">+COSS!K252</f>
        <v>379332.65889389004</v>
      </c>
      <c r="H472" s="8">
        <f ca="1">+COSS!L252</f>
        <v>12436.125414363763</v>
      </c>
      <c r="I472" s="8">
        <f ca="1">+COSS!N252</f>
        <v>14187629.278743569</v>
      </c>
      <c r="J472" s="8">
        <f ca="1">+COSS!O252</f>
        <v>4021451.4839444296</v>
      </c>
      <c r="K472" s="8">
        <f ca="1">+COSS!P252</f>
        <v>411929.02598171035</v>
      </c>
      <c r="L472" s="8">
        <f ca="1">+COSS!Q252</f>
        <v>0</v>
      </c>
      <c r="M472" s="8">
        <f ca="1">+COSS!S252</f>
        <v>794570.95791253401</v>
      </c>
      <c r="N472" s="8">
        <f ca="1">+COSS!T252</f>
        <v>9183556.2205372807</v>
      </c>
      <c r="O472" s="8">
        <f ca="1">+COSS!U252</f>
        <v>74806910.290804178</v>
      </c>
      <c r="P472" s="8">
        <f ca="1">+COSS!V252</f>
        <v>0</v>
      </c>
      <c r="Q472" s="8">
        <f ca="1">+COSS!X252</f>
        <v>3850442.1448067282</v>
      </c>
      <c r="R472" s="8">
        <f ca="1">+COSS!Y252</f>
        <v>92124.393085026022</v>
      </c>
      <c r="S472" s="8">
        <f ca="1">+COSS!AA252</f>
        <v>63227.864157363787</v>
      </c>
      <c r="T472" s="8">
        <f ca="1">+COSS!AB252</f>
        <v>198617.62913641596</v>
      </c>
      <c r="U472" s="8">
        <f ca="1">+COSS!AC252</f>
        <v>49477.72949376356</v>
      </c>
    </row>
    <row r="473" spans="1:21">
      <c r="B473" s="2" t="str">
        <f>$B$8</f>
        <v>DISTPRI</v>
      </c>
      <c r="D473" s="8">
        <f ca="1">+COSS!H253</f>
        <v>558611137.48808479</v>
      </c>
      <c r="E473" s="8">
        <f ca="1">+COSS!I253</f>
        <v>371196349.04880404</v>
      </c>
      <c r="F473" s="8">
        <f ca="1">+COSS!J253</f>
        <v>93452996.609718233</v>
      </c>
      <c r="G473" s="8">
        <f ca="1">+COSS!K253</f>
        <v>1090562.9791828021</v>
      </c>
      <c r="H473" s="8">
        <f ca="1">+COSS!L253</f>
        <v>0</v>
      </c>
      <c r="I473" s="8">
        <f ca="1">+COSS!N253</f>
        <v>40299520.791851565</v>
      </c>
      <c r="J473" s="8">
        <f ca="1">+COSS!O253</f>
        <v>11440163.27369458</v>
      </c>
      <c r="K473" s="8">
        <f ca="1">+COSS!P253</f>
        <v>0</v>
      </c>
      <c r="L473" s="8">
        <f ca="1">+COSS!Q253</f>
        <v>0</v>
      </c>
      <c r="M473" s="8">
        <f ca="1">+COSS!S253</f>
        <v>2298429.7444030545</v>
      </c>
      <c r="N473" s="8">
        <f ca="1">+COSS!T253</f>
        <v>26584555.015024882</v>
      </c>
      <c r="O473" s="8">
        <f ca="1">+COSS!U253</f>
        <v>0</v>
      </c>
      <c r="P473" s="8">
        <f ca="1">+COSS!V253</f>
        <v>0</v>
      </c>
      <c r="Q473" s="8">
        <f ca="1">+COSS!X253</f>
        <v>10936610.947824869</v>
      </c>
      <c r="R473" s="8">
        <f ca="1">+COSS!Y253</f>
        <v>262032.15733621232</v>
      </c>
      <c r="S473" s="8">
        <f ca="1">+COSS!AA253</f>
        <v>188161.77597664203</v>
      </c>
      <c r="T473" s="8">
        <f ca="1">+COSS!AB253</f>
        <v>689741.75694938353</v>
      </c>
      <c r="U473" s="8">
        <f ca="1">+COSS!AC253</f>
        <v>172013.38731849223</v>
      </c>
    </row>
    <row r="474" spans="1:21">
      <c r="B474" s="2" t="str">
        <f>$B$9</f>
        <v>DISTSEC</v>
      </c>
      <c r="D474" s="8">
        <f ca="1">+COSS!H254</f>
        <v>247065473.43219751</v>
      </c>
      <c r="E474" s="8">
        <f ca="1">+COSS!I254</f>
        <v>184459517.81135607</v>
      </c>
      <c r="F474" s="8">
        <f ca="1">+COSS!J254</f>
        <v>41408717.422824442</v>
      </c>
      <c r="G474" s="8">
        <f ca="1">+COSS!K254</f>
        <v>0</v>
      </c>
      <c r="H474" s="8">
        <f ca="1">+COSS!L254</f>
        <v>0</v>
      </c>
      <c r="I474" s="8">
        <f ca="1">+COSS!N254</f>
        <v>14597009.42651823</v>
      </c>
      <c r="J474" s="8">
        <f ca="1">+COSS!O254</f>
        <v>0</v>
      </c>
      <c r="K474" s="8">
        <f ca="1">+COSS!P254</f>
        <v>0</v>
      </c>
      <c r="L474" s="8">
        <f ca="1">+COSS!Q254</f>
        <v>0</v>
      </c>
      <c r="M474" s="8">
        <f ca="1">+COSS!S254</f>
        <v>646071.75946840388</v>
      </c>
      <c r="N474" s="8">
        <f ca="1">+COSS!T254</f>
        <v>0</v>
      </c>
      <c r="O474" s="8">
        <f ca="1">+COSS!U254</f>
        <v>0</v>
      </c>
      <c r="P474" s="8">
        <f ca="1">+COSS!V254</f>
        <v>0</v>
      </c>
      <c r="Q474" s="8">
        <f ca="1">+COSS!X254</f>
        <v>4062565.4688445069</v>
      </c>
      <c r="R474" s="8">
        <f ca="1">+COSS!Y254</f>
        <v>0</v>
      </c>
      <c r="S474" s="8">
        <f ca="1">+COSS!AA254</f>
        <v>66245.307184277684</v>
      </c>
      <c r="T474" s="8">
        <f ca="1">+COSS!AB254</f>
        <v>1462797.1907050011</v>
      </c>
      <c r="U474" s="8">
        <f ca="1">+COSS!AC254</f>
        <v>362549.04529656313</v>
      </c>
    </row>
    <row r="475" spans="1:21">
      <c r="B475" s="2" t="str">
        <f>$B$10</f>
        <v>ENERGY</v>
      </c>
      <c r="D475" s="8">
        <f ca="1">+COSS!H255</f>
        <v>29773968.081341296</v>
      </c>
      <c r="E475" s="8">
        <f ca="1">+COSS!I255</f>
        <v>10823804.471483596</v>
      </c>
      <c r="F475" s="8">
        <f ca="1">+COSS!J255</f>
        <v>3493557.769973848</v>
      </c>
      <c r="G475" s="8">
        <f ca="1">+COSS!K255</f>
        <v>39994.608364728971</v>
      </c>
      <c r="H475" s="8">
        <f ca="1">+COSS!L255</f>
        <v>1013.6608722152621</v>
      </c>
      <c r="I475" s="8">
        <f ca="1">+COSS!N255</f>
        <v>1690594.4381191442</v>
      </c>
      <c r="J475" s="8">
        <f ca="1">+COSS!O255</f>
        <v>471895.44388198637</v>
      </c>
      <c r="K475" s="8">
        <f ca="1">+COSS!P255</f>
        <v>37360.320061116472</v>
      </c>
      <c r="L475" s="8">
        <f ca="1">+COSS!Q255</f>
        <v>7658.6946865889049</v>
      </c>
      <c r="M475" s="8">
        <f ca="1">+COSS!S255</f>
        <v>112652.02395287216</v>
      </c>
      <c r="N475" s="8">
        <f ca="1">+COSS!T255</f>
        <v>1346282.8522205183</v>
      </c>
      <c r="O475" s="8">
        <f ca="1">+COSS!U255</f>
        <v>9517589.8323966917</v>
      </c>
      <c r="P475" s="8">
        <f ca="1">+COSS!V255</f>
        <v>1525285.773265284</v>
      </c>
      <c r="Q475" s="8">
        <f ca="1">+COSS!X255</f>
        <v>458566.75029306585</v>
      </c>
      <c r="R475" s="8">
        <f ca="1">+COSS!Y255</f>
        <v>10777.938208154326</v>
      </c>
      <c r="S475" s="8">
        <f ca="1">+COSS!AA255</f>
        <v>10529.173237797324</v>
      </c>
      <c r="T475" s="8">
        <f ca="1">+COSS!AB255</f>
        <v>181176.69571806243</v>
      </c>
      <c r="U475" s="8">
        <f ca="1">+COSS!AC255</f>
        <v>45227.634605636325</v>
      </c>
    </row>
    <row r="476" spans="1:21">
      <c r="B476" s="2" t="str">
        <f>$B$11</f>
        <v>CUSTOMER</v>
      </c>
      <c r="D476" s="8">
        <f ca="1">+COSS!H256</f>
        <v>517658243.88756686</v>
      </c>
      <c r="E476" s="8">
        <f ca="1">+COSS!I256</f>
        <v>375337957.91757244</v>
      </c>
      <c r="F476" s="8">
        <f ca="1">+COSS!J256</f>
        <v>91510474.025299832</v>
      </c>
      <c r="G476" s="8">
        <f ca="1">+COSS!K256</f>
        <v>742553.02938614436</v>
      </c>
      <c r="H476" s="8">
        <f ca="1">+COSS!L256</f>
        <v>105338.62824119016</v>
      </c>
      <c r="I476" s="8">
        <f ca="1">+COSS!N256</f>
        <v>1527031.2202108554</v>
      </c>
      <c r="J476" s="8">
        <f ca="1">+COSS!O256</f>
        <v>622469.54720540799</v>
      </c>
      <c r="K476" s="8">
        <f ca="1">+COSS!P256</f>
        <v>302153.29482178256</v>
      </c>
      <c r="L476" s="8">
        <f ca="1">+COSS!Q256</f>
        <v>129418.27514856245</v>
      </c>
      <c r="M476" s="8">
        <f ca="1">+COSS!S256</f>
        <v>21995.211808219319</v>
      </c>
      <c r="N476" s="8">
        <f ca="1">+COSS!T256</f>
        <v>387472.80834050145</v>
      </c>
      <c r="O476" s="8">
        <f ca="1">+COSS!U256</f>
        <v>783453.27167291276</v>
      </c>
      <c r="P476" s="8">
        <f ca="1">+COSS!V256</f>
        <v>194136.450493401</v>
      </c>
      <c r="Q476" s="8">
        <f ca="1">+COSS!X256</f>
        <v>516811.87737964536</v>
      </c>
      <c r="R476" s="8">
        <f ca="1">+COSS!Y256</f>
        <v>7926.623694925217</v>
      </c>
      <c r="S476" s="8">
        <f ca="1">+COSS!AA256</f>
        <v>30676.780517655945</v>
      </c>
      <c r="T476" s="8">
        <f ca="1">+COSS!AB256</f>
        <v>39433736.228428677</v>
      </c>
      <c r="U476" s="8">
        <f ca="1">+COSS!AC256</f>
        <v>6004638.6973446626</v>
      </c>
    </row>
    <row r="477" spans="1:21">
      <c r="B477" s="2" t="str">
        <f>$B$12</f>
        <v>TOTAL</v>
      </c>
      <c r="D477" s="8">
        <f ca="1">+COSS!H257</f>
        <v>2978898390.8599997</v>
      </c>
      <c r="E477" s="8">
        <f ca="1">+COSS!I257</f>
        <v>1734877424.406086</v>
      </c>
      <c r="F477" s="8">
        <f ca="1">+COSS!J257</f>
        <v>430863592.66618222</v>
      </c>
      <c r="G477" s="8">
        <f ca="1">+COSS!K257</f>
        <v>4221834.4905750714</v>
      </c>
      <c r="H477" s="8">
        <f ca="1">+COSS!L257</f>
        <v>167305.36581002083</v>
      </c>
      <c r="I477" s="8">
        <f ca="1">+COSS!N257</f>
        <v>142781750.12507749</v>
      </c>
      <c r="J477" s="8">
        <f ca="1">+COSS!O257</f>
        <v>36628327.777634054</v>
      </c>
      <c r="K477" s="8">
        <f ca="1">+COSS!P257</f>
        <v>2339877.6809345586</v>
      </c>
      <c r="L477" s="8">
        <f ca="1">+COSS!Q257</f>
        <v>472367.59927879274</v>
      </c>
      <c r="M477" s="8">
        <f ca="1">+COSS!S257</f>
        <v>8107472.58383827</v>
      </c>
      <c r="N477" s="8">
        <f ca="1">+COSS!T257</f>
        <v>83657200.739219815</v>
      </c>
      <c r="O477" s="8">
        <f ca="1">+COSS!U257</f>
        <v>393362724.96517265</v>
      </c>
      <c r="P477" s="8">
        <f ca="1">+COSS!V257</f>
        <v>50078771.223980129</v>
      </c>
      <c r="Q477" s="8">
        <f ca="1">+COSS!X257</f>
        <v>38955176.443939269</v>
      </c>
      <c r="R477" s="8">
        <f ca="1">+COSS!Y257</f>
        <v>834670.63323966647</v>
      </c>
      <c r="S477" s="8">
        <f ca="1">+COSS!AA257</f>
        <v>692371.74223968491</v>
      </c>
      <c r="T477" s="8">
        <f ca="1">+COSS!AB257</f>
        <v>43774540.273458198</v>
      </c>
      <c r="U477" s="8">
        <f ca="1">+COSS!AC257</f>
        <v>7082982.1433340088</v>
      </c>
    </row>
    <row r="478" spans="1:21">
      <c r="A478" s="2" t="s">
        <v>305</v>
      </c>
      <c r="B478" s="2" t="str">
        <f>$B$5</f>
        <v>PRODUCTION</v>
      </c>
      <c r="D478" s="7">
        <f t="shared" ref="D478:D485" ca="1" si="274">SUM(E478:U478)</f>
        <v>0.22140305510204783</v>
      </c>
      <c r="E478" s="7">
        <f t="shared" ref="E478:E485" ca="1" si="275">E470/$D$477</f>
        <v>0.10856341989671828</v>
      </c>
      <c r="F478" s="7">
        <f t="shared" ref="F478:U485" ca="1" si="276">F470/$D$477</f>
        <v>2.7462323872061233E-2</v>
      </c>
      <c r="G478" s="7">
        <f t="shared" ca="1" si="276"/>
        <v>3.2107633704985715E-4</v>
      </c>
      <c r="H478" s="7">
        <f t="shared" ca="1" si="276"/>
        <v>7.9098783857065814E-6</v>
      </c>
      <c r="I478" s="7">
        <f t="shared" ca="1" si="276"/>
        <v>1.1490580854832176E-2</v>
      </c>
      <c r="J478" s="7">
        <f t="shared" ca="1" si="276"/>
        <v>3.2724610188422459E-3</v>
      </c>
      <c r="K478" s="7">
        <f t="shared" ca="1" si="276"/>
        <v>2.5896779699643904E-4</v>
      </c>
      <c r="L478" s="7">
        <f ca="1">IFERROR(L470/$D$477,0)</f>
        <v>5.4663535788498795E-5</v>
      </c>
      <c r="M478" s="7">
        <f t="shared" ca="1" si="276"/>
        <v>6.9024267932441213E-4</v>
      </c>
      <c r="N478" s="7">
        <f t="shared" ca="1" si="276"/>
        <v>7.5248561152715197E-3</v>
      </c>
      <c r="O478" s="7">
        <f t="shared" ca="1" si="276"/>
        <v>5.0255790821439883E-2</v>
      </c>
      <c r="P478" s="7">
        <f t="shared" ca="1" si="276"/>
        <v>7.8841839665144912E-3</v>
      </c>
      <c r="Q478" s="7">
        <f t="shared" ca="1" si="276"/>
        <v>3.1188561400294344E-3</v>
      </c>
      <c r="R478" s="7">
        <f t="shared" ca="1" si="276"/>
        <v>7.5290327427026687E-5</v>
      </c>
      <c r="S478" s="7">
        <f t="shared" ca="1" si="276"/>
        <v>5.4376631708723324E-5</v>
      </c>
      <c r="T478" s="7">
        <f t="shared" ca="1" si="276"/>
        <v>2.9484094727065237E-4</v>
      </c>
      <c r="U478" s="7">
        <f t="shared" ca="1" si="276"/>
        <v>7.3214282387237638E-5</v>
      </c>
    </row>
    <row r="479" spans="1:21">
      <c r="A479" s="2" t="str">
        <f t="shared" ref="A479:A485" si="277">A478</f>
        <v>RB_GUP_EPIS</v>
      </c>
      <c r="B479" s="2" t="str">
        <f>$B$6</f>
        <v>BULKTRAN</v>
      </c>
      <c r="D479" s="7">
        <f t="shared" ca="1" si="274"/>
        <v>0.23447807478645019</v>
      </c>
      <c r="E479" s="7">
        <f t="shared" ca="1" si="275"/>
        <v>0.11497466319009281</v>
      </c>
      <c r="F479" s="7">
        <f t="shared" ref="F479:S479" ca="1" si="278">F471/$D$477</f>
        <v>2.9084119131576207E-2</v>
      </c>
      <c r="G479" s="7">
        <f t="shared" ca="1" si="278"/>
        <v>3.4003759043088096E-4</v>
      </c>
      <c r="H479" s="7">
        <f t="shared" ca="1" si="278"/>
        <v>8.3769984782756484E-6</v>
      </c>
      <c r="I479" s="7">
        <f t="shared" ca="1" si="278"/>
        <v>1.2169160338719153E-2</v>
      </c>
      <c r="J479" s="7">
        <f t="shared" ca="1" si="278"/>
        <v>3.4657171246266967E-3</v>
      </c>
      <c r="K479" s="7">
        <f t="shared" ca="1" si="278"/>
        <v>2.7426121307777595E-4</v>
      </c>
      <c r="L479" s="7">
        <f t="shared" ref="L479:L485" ca="1" si="279">IFERROR(L471/$D$477,0)</f>
        <v>5.7891706267556657E-5</v>
      </c>
      <c r="M479" s="7">
        <f t="shared" ca="1" si="278"/>
        <v>7.3100515486939342E-4</v>
      </c>
      <c r="N479" s="7">
        <f t="shared" ca="1" si="278"/>
        <v>7.9692386093799319E-3</v>
      </c>
      <c r="O479" s="7">
        <f t="shared" ca="1" si="278"/>
        <v>5.3223660681874618E-2</v>
      </c>
      <c r="P479" s="7">
        <f t="shared" ca="1" si="278"/>
        <v>8.3497866679321051E-3</v>
      </c>
      <c r="Q479" s="7">
        <f t="shared" ca="1" si="278"/>
        <v>3.3030410664971759E-3</v>
      </c>
      <c r="R479" s="7">
        <f t="shared" ca="1" si="278"/>
        <v>7.9736618887186287E-5</v>
      </c>
      <c r="S479" s="7">
        <f t="shared" ca="1" si="278"/>
        <v>5.7587858986663838E-5</v>
      </c>
      <c r="T479" s="7">
        <f t="shared" ca="1" si="276"/>
        <v>3.1225286233006641E-4</v>
      </c>
      <c r="U479" s="7">
        <f t="shared" ca="1" si="276"/>
        <v>7.7537972423724714E-5</v>
      </c>
    </row>
    <row r="480" spans="1:21">
      <c r="A480" s="2" t="str">
        <f t="shared" si="277"/>
        <v>RB_GUP_EPIS</v>
      </c>
      <c r="B480" s="2" t="str">
        <f>$B$7</f>
        <v>SUBTRAN</v>
      </c>
      <c r="D480" s="7">
        <f t="shared" ca="1" si="274"/>
        <v>8.9887592186459628E-2</v>
      </c>
      <c r="E480" s="7">
        <f t="shared" ca="1" si="275"/>
        <v>4.2687780000756619E-2</v>
      </c>
      <c r="F480" s="7">
        <f t="shared" ca="1" si="276"/>
        <v>1.0927441790512398E-2</v>
      </c>
      <c r="G480" s="7">
        <f t="shared" ca="1" si="276"/>
        <v>1.2733991198148178E-4</v>
      </c>
      <c r="H480" s="7">
        <f t="shared" ca="1" si="276"/>
        <v>4.1747397133520519E-6</v>
      </c>
      <c r="I480" s="7">
        <f t="shared" ca="1" si="276"/>
        <v>4.7627100414954536E-3</v>
      </c>
      <c r="J480" s="7">
        <f t="shared" ca="1" si="276"/>
        <v>1.3499794072477402E-3</v>
      </c>
      <c r="K480" s="7">
        <f t="shared" ca="1" si="276"/>
        <v>1.3828233525709066E-4</v>
      </c>
      <c r="L480" s="7">
        <f t="shared" ca="1" si="279"/>
        <v>0</v>
      </c>
      <c r="M480" s="7">
        <f t="shared" ca="1" si="276"/>
        <v>2.6673315221172869E-4</v>
      </c>
      <c r="N480" s="7">
        <f t="shared" ca="1" si="276"/>
        <v>3.0828699121509861E-3</v>
      </c>
      <c r="O480" s="7">
        <f t="shared" ca="1" si="276"/>
        <v>2.5112273221648097E-2</v>
      </c>
      <c r="P480" s="7">
        <f t="shared" ca="1" si="276"/>
        <v>0</v>
      </c>
      <c r="Q480" s="7">
        <f t="shared" ca="1" si="276"/>
        <v>1.2925725015062082E-3</v>
      </c>
      <c r="R480" s="7">
        <f t="shared" ca="1" si="276"/>
        <v>3.0925658078062197E-5</v>
      </c>
      <c r="S480" s="7">
        <f t="shared" ca="1" si="276"/>
        <v>2.122525036482029E-5</v>
      </c>
      <c r="T480" s="7">
        <f t="shared" ca="1" si="276"/>
        <v>6.6674858647688086E-5</v>
      </c>
      <c r="U480" s="7">
        <f t="shared" ca="1" si="276"/>
        <v>1.6609404887918812E-5</v>
      </c>
    </row>
    <row r="481" spans="1:21">
      <c r="A481" s="2" t="str">
        <f t="shared" si="277"/>
        <v>RB_GUP_EPIS</v>
      </c>
      <c r="B481" s="2" t="str">
        <f>$B$8</f>
        <v>DISTPRI</v>
      </c>
      <c r="D481" s="7">
        <f t="shared" ca="1" si="274"/>
        <v>0.1875227228971765</v>
      </c>
      <c r="E481" s="7">
        <f t="shared" ca="1" si="275"/>
        <v>0.12460859698596188</v>
      </c>
      <c r="F481" s="7">
        <f t="shared" ca="1" si="276"/>
        <v>3.1371663060564686E-2</v>
      </c>
      <c r="G481" s="7">
        <f t="shared" ca="1" si="276"/>
        <v>3.6609606508530813E-4</v>
      </c>
      <c r="H481" s="7">
        <f t="shared" ca="1" si="276"/>
        <v>0</v>
      </c>
      <c r="I481" s="7">
        <f t="shared" ca="1" si="276"/>
        <v>1.352833010870747E-2</v>
      </c>
      <c r="J481" s="7">
        <f t="shared" ca="1" si="276"/>
        <v>3.8404006356161204E-3</v>
      </c>
      <c r="K481" s="7">
        <f t="shared" ca="1" si="276"/>
        <v>0</v>
      </c>
      <c r="L481" s="7">
        <f t="shared" ca="1" si="279"/>
        <v>0</v>
      </c>
      <c r="M481" s="7">
        <f t="shared" ca="1" si="276"/>
        <v>7.7157037361704178E-4</v>
      </c>
      <c r="N481" s="7">
        <f t="shared" ca="1" si="276"/>
        <v>8.9242906359588842E-3</v>
      </c>
      <c r="O481" s="7">
        <f t="shared" ca="1" si="276"/>
        <v>0</v>
      </c>
      <c r="P481" s="7">
        <f t="shared" ca="1" si="276"/>
        <v>0</v>
      </c>
      <c r="Q481" s="7">
        <f t="shared" ca="1" si="276"/>
        <v>3.6713608565438517E-3</v>
      </c>
      <c r="R481" s="7">
        <f t="shared" ca="1" si="276"/>
        <v>8.7962771117065311E-5</v>
      </c>
      <c r="S481" s="7">
        <f t="shared" ca="1" si="276"/>
        <v>6.3164885567755215E-5</v>
      </c>
      <c r="T481" s="7">
        <f t="shared" ca="1" si="276"/>
        <v>2.3154255917747399E-4</v>
      </c>
      <c r="U481" s="7">
        <f t="shared" ca="1" si="276"/>
        <v>5.7743959258990518E-5</v>
      </c>
    </row>
    <row r="482" spans="1:21">
      <c r="A482" s="2" t="str">
        <f t="shared" si="277"/>
        <v>RB_GUP_EPIS</v>
      </c>
      <c r="B482" s="2" t="str">
        <f>$B$9</f>
        <v>DISTSEC</v>
      </c>
      <c r="D482" s="7">
        <f t="shared" ca="1" si="274"/>
        <v>8.2938536671897142E-2</v>
      </c>
      <c r="E482" s="7">
        <f t="shared" ca="1" si="275"/>
        <v>6.1922057622819125E-2</v>
      </c>
      <c r="F482" s="7">
        <f t="shared" ca="1" si="276"/>
        <v>1.3900681389427943E-2</v>
      </c>
      <c r="G482" s="7">
        <f t="shared" ca="1" si="276"/>
        <v>0</v>
      </c>
      <c r="H482" s="7">
        <f t="shared" ca="1" si="276"/>
        <v>0</v>
      </c>
      <c r="I482" s="7">
        <f t="shared" ca="1" si="276"/>
        <v>4.9001367321911621E-3</v>
      </c>
      <c r="J482" s="7">
        <f t="shared" ca="1" si="276"/>
        <v>0</v>
      </c>
      <c r="K482" s="7">
        <f t="shared" ca="1" si="276"/>
        <v>0</v>
      </c>
      <c r="L482" s="7">
        <f t="shared" ca="1" si="279"/>
        <v>0</v>
      </c>
      <c r="M482" s="7">
        <f t="shared" ca="1" si="276"/>
        <v>2.1688277836220011E-4</v>
      </c>
      <c r="N482" s="7">
        <f t="shared" ca="1" si="276"/>
        <v>0</v>
      </c>
      <c r="O482" s="7">
        <f t="shared" ca="1" si="276"/>
        <v>0</v>
      </c>
      <c r="P482" s="7">
        <f t="shared" ca="1" si="276"/>
        <v>0</v>
      </c>
      <c r="Q482" s="7">
        <f t="shared" ca="1" si="276"/>
        <v>1.3637811485311038E-3</v>
      </c>
      <c r="R482" s="7">
        <f t="shared" ca="1" si="276"/>
        <v>0</v>
      </c>
      <c r="S482" s="7">
        <f t="shared" ca="1" si="276"/>
        <v>2.223818958965997E-5</v>
      </c>
      <c r="T482" s="7">
        <f t="shared" ca="1" si="276"/>
        <v>4.9105306686298073E-4</v>
      </c>
      <c r="U482" s="7">
        <f t="shared" ca="1" si="276"/>
        <v>1.2170574411297602E-4</v>
      </c>
    </row>
    <row r="483" spans="1:21">
      <c r="A483" s="2" t="str">
        <f t="shared" si="277"/>
        <v>RB_GUP_EPIS</v>
      </c>
      <c r="B483" s="2" t="str">
        <f>$B$10</f>
        <v>ENERGY</v>
      </c>
      <c r="D483" s="7">
        <f t="shared" ca="1" si="274"/>
        <v>9.9949592683977514E-3</v>
      </c>
      <c r="E483" s="7">
        <f t="shared" ca="1" si="275"/>
        <v>3.6334923355203106E-3</v>
      </c>
      <c r="F483" s="7">
        <f t="shared" ca="1" si="276"/>
        <v>1.1727683564813594E-3</v>
      </c>
      <c r="G483" s="7">
        <f t="shared" ca="1" si="276"/>
        <v>1.342597266407017E-5</v>
      </c>
      <c r="H483" s="7">
        <f t="shared" ca="1" si="276"/>
        <v>3.4028044572632133E-7</v>
      </c>
      <c r="I483" s="7">
        <f t="shared" ca="1" si="276"/>
        <v>5.6752336478018447E-4</v>
      </c>
      <c r="J483" s="7">
        <f t="shared" ca="1" si="276"/>
        <v>1.5841273583881843E-4</v>
      </c>
      <c r="K483" s="7">
        <f t="shared" ca="1" si="276"/>
        <v>1.2541656397461295E-5</v>
      </c>
      <c r="L483" s="7">
        <f t="shared" ca="1" si="279"/>
        <v>2.5709821825704707E-6</v>
      </c>
      <c r="M483" s="7">
        <f t="shared" ca="1" si="276"/>
        <v>3.7816672196177137E-5</v>
      </c>
      <c r="N483" s="7">
        <f t="shared" ca="1" si="276"/>
        <v>4.5193983666957173E-4</v>
      </c>
      <c r="O483" s="7">
        <f t="shared" ca="1" si="276"/>
        <v>3.1950031802356945E-3</v>
      </c>
      <c r="P483" s="7">
        <f t="shared" ca="1" si="276"/>
        <v>5.1203014441353215E-4</v>
      </c>
      <c r="Q483" s="7">
        <f t="shared" ca="1" si="276"/>
        <v>1.5393836584022555E-4</v>
      </c>
      <c r="R483" s="7">
        <f t="shared" ca="1" si="276"/>
        <v>3.6180952801961016E-6</v>
      </c>
      <c r="S483" s="7">
        <f t="shared" ca="1" si="276"/>
        <v>3.5345862316430273E-6</v>
      </c>
      <c r="T483" s="7">
        <f t="shared" ca="1" si="276"/>
        <v>6.0820032087686353E-5</v>
      </c>
      <c r="U483" s="7">
        <f t="shared" ca="1" si="276"/>
        <v>1.5182671132525347E-5</v>
      </c>
    </row>
    <row r="484" spans="1:21">
      <c r="A484" s="2" t="str">
        <f t="shared" si="277"/>
        <v>RB_GUP_EPIS</v>
      </c>
      <c r="B484" s="2" t="str">
        <f>$B$11</f>
        <v>CUSTOMER</v>
      </c>
      <c r="D484" s="7">
        <f t="shared" ca="1" si="274"/>
        <v>0.1737750590875711</v>
      </c>
      <c r="E484" s="7">
        <f t="shared" ca="1" si="275"/>
        <v>0.12599891257425985</v>
      </c>
      <c r="F484" s="7">
        <f t="shared" ca="1" si="276"/>
        <v>3.0719568786258943E-2</v>
      </c>
      <c r="G484" s="7">
        <f t="shared" ca="1" si="276"/>
        <v>2.4927101631411181E-4</v>
      </c>
      <c r="H484" s="7">
        <f t="shared" ca="1" si="276"/>
        <v>3.5361605002841068E-5</v>
      </c>
      <c r="I484" s="7">
        <f t="shared" ca="1" si="276"/>
        <v>5.1261608146694986E-4</v>
      </c>
      <c r="J484" s="7">
        <f t="shared" ca="1" si="276"/>
        <v>2.0895964397956614E-4</v>
      </c>
      <c r="K484" s="7">
        <f t="shared" ca="1" si="276"/>
        <v>1.0143121891933741E-4</v>
      </c>
      <c r="L484" s="7">
        <f t="shared" ca="1" si="279"/>
        <v>4.3445011600815213E-5</v>
      </c>
      <c r="M484" s="7">
        <f t="shared" ca="1" si="276"/>
        <v>7.3836730637426551E-6</v>
      </c>
      <c r="N484" s="7">
        <f t="shared" ca="1" si="276"/>
        <v>1.3007251591036617E-4</v>
      </c>
      <c r="O484" s="7">
        <f t="shared" ca="1" si="276"/>
        <v>2.6300100536384257E-4</v>
      </c>
      <c r="P484" s="7">
        <f t="shared" ca="1" si="276"/>
        <v>6.5170551331680154E-5</v>
      </c>
      <c r="Q484" s="7">
        <f t="shared" ca="1" si="276"/>
        <v>1.7349093845072145E-4</v>
      </c>
      <c r="R484" s="7">
        <f t="shared" ca="1" si="276"/>
        <v>2.6609244945198761E-6</v>
      </c>
      <c r="S484" s="7">
        <f t="shared" ca="1" si="276"/>
        <v>1.029802849663484E-5</v>
      </c>
      <c r="T484" s="7">
        <f t="shared" ca="1" si="276"/>
        <v>1.3237690936159882E-2</v>
      </c>
      <c r="U484" s="7">
        <f t="shared" ca="1" si="276"/>
        <v>2.015724576497267E-3</v>
      </c>
    </row>
    <row r="485" spans="1:21">
      <c r="A485" s="2" t="str">
        <f t="shared" si="277"/>
        <v>RB_GUP_EPIS</v>
      </c>
      <c r="B485" s="2" t="str">
        <f>$B$12</f>
        <v>TOTAL</v>
      </c>
      <c r="D485" s="7">
        <f t="shared" ca="1" si="274"/>
        <v>1</v>
      </c>
      <c r="E485" s="7">
        <f t="shared" ca="1" si="275"/>
        <v>0.58238892260612884</v>
      </c>
      <c r="F485" s="7">
        <f t="shared" ca="1" si="276"/>
        <v>0.14463856638688274</v>
      </c>
      <c r="G485" s="7">
        <f t="shared" ca="1" si="276"/>
        <v>1.4172468935257103E-3</v>
      </c>
      <c r="H485" s="7">
        <f t="shared" ca="1" si="276"/>
        <v>5.6163502025901675E-5</v>
      </c>
      <c r="I485" s="7">
        <f t="shared" ca="1" si="276"/>
        <v>4.7931057522192552E-2</v>
      </c>
      <c r="J485" s="7">
        <f t="shared" ca="1" si="276"/>
        <v>1.2295930566151187E-2</v>
      </c>
      <c r="K485" s="7">
        <f t="shared" ca="1" si="276"/>
        <v>7.854842206481042E-4</v>
      </c>
      <c r="L485" s="7">
        <f t="shared" ca="1" si="279"/>
        <v>1.5857123583944114E-4</v>
      </c>
      <c r="M485" s="7">
        <f t="shared" ca="1" si="276"/>
        <v>2.7216344836446956E-3</v>
      </c>
      <c r="N485" s="7">
        <f t="shared" ca="1" si="276"/>
        <v>2.8083267625341263E-2</v>
      </c>
      <c r="O485" s="7">
        <f t="shared" ca="1" si="276"/>
        <v>0.1320497289105621</v>
      </c>
      <c r="P485" s="7">
        <f t="shared" ca="1" si="276"/>
        <v>1.6811171330191804E-2</v>
      </c>
      <c r="Q485" s="7">
        <f t="shared" ca="1" si="276"/>
        <v>1.3077041017398722E-2</v>
      </c>
      <c r="R485" s="7">
        <f t="shared" ca="1" si="276"/>
        <v>2.8019439528405646E-4</v>
      </c>
      <c r="S485" s="7">
        <f t="shared" ca="1" si="276"/>
        <v>2.3242543094590049E-4</v>
      </c>
      <c r="T485" s="7">
        <f t="shared" ca="1" si="276"/>
        <v>1.4694875262536433E-2</v>
      </c>
      <c r="U485" s="7">
        <f t="shared" ca="1" si="276"/>
        <v>2.3777186107006394E-3</v>
      </c>
    </row>
    <row r="487" spans="1:21" ht="12.5">
      <c r="A487" s="15" t="s">
        <v>205</v>
      </c>
      <c r="B487" s="2" t="str">
        <f>$B$5</f>
        <v>PRODUCTION</v>
      </c>
      <c r="C487" s="68" t="s">
        <v>566</v>
      </c>
      <c r="D487" s="8">
        <f t="shared" ref="D487:D494" ca="1" si="280">+D470</f>
        <v>659537204.57497787</v>
      </c>
      <c r="E487" s="8">
        <f ca="1">+E470</f>
        <v>323399396.83659256</v>
      </c>
      <c r="F487" s="8">
        <f t="shared" ref="E487:U494" ca="1" si="281">+F470</f>
        <v>81807472.391759366</v>
      </c>
      <c r="G487" s="8">
        <f t="shared" ca="1" si="281"/>
        <v>956453.78378104232</v>
      </c>
      <c r="H487" s="8">
        <f t="shared" ca="1" si="281"/>
        <v>23562.723995079628</v>
      </c>
      <c r="I487" s="8">
        <f t="shared" ca="1" si="281"/>
        <v>34229272.818506286</v>
      </c>
      <c r="J487" s="8">
        <f t="shared" ca="1" si="281"/>
        <v>9748328.8631812409</v>
      </c>
      <c r="K487" s="8">
        <f t="shared" ca="1" si="281"/>
        <v>771438.75375725131</v>
      </c>
      <c r="L487" s="8">
        <f t="shared" ca="1" si="281"/>
        <v>162837.11879907706</v>
      </c>
      <c r="M487" s="8">
        <f t="shared" ca="1" si="281"/>
        <v>2056162.806742386</v>
      </c>
      <c r="N487" s="8">
        <f t="shared" ca="1" si="281"/>
        <v>22415781.773235358</v>
      </c>
      <c r="O487" s="8">
        <f t="shared" ca="1" si="281"/>
        <v>149706894.40938401</v>
      </c>
      <c r="P487" s="8">
        <f t="shared" ca="1" si="281"/>
        <v>23486182.931094225</v>
      </c>
      <c r="Q487" s="8">
        <f t="shared" ca="1" si="281"/>
        <v>9290755.5368575118</v>
      </c>
      <c r="R487" s="8">
        <f t="shared" ca="1" si="281"/>
        <v>224282.23521969229</v>
      </c>
      <c r="S487" s="8">
        <f t="shared" ca="1" si="281"/>
        <v>161982.46069750274</v>
      </c>
      <c r="T487" s="8">
        <f t="shared" ca="1" si="281"/>
        <v>878301.2233841843</v>
      </c>
      <c r="U487" s="8">
        <f t="shared" ca="1" si="281"/>
        <v>218097.9079913118</v>
      </c>
    </row>
    <row r="488" spans="1:21" ht="12.5">
      <c r="B488" s="2" t="str">
        <f>$B$6</f>
        <v>BULKTRAN</v>
      </c>
      <c r="C488" s="68" t="s">
        <v>305</v>
      </c>
      <c r="D488" s="8">
        <f t="shared" ca="1" si="280"/>
        <v>698486359.67330718</v>
      </c>
      <c r="E488" s="8">
        <f t="shared" ref="E488:R488" ca="1" si="282">+E471</f>
        <v>342497839.1666379</v>
      </c>
      <c r="F488" s="8">
        <f t="shared" ca="1" si="282"/>
        <v>86638635.680632889</v>
      </c>
      <c r="G488" s="8">
        <f t="shared" ca="1" si="282"/>
        <v>1012937.4309664629</v>
      </c>
      <c r="H488" s="8">
        <f t="shared" ca="1" si="282"/>
        <v>24954.227287171994</v>
      </c>
      <c r="I488" s="8">
        <f t="shared" ca="1" si="282"/>
        <v>36250692.151127815</v>
      </c>
      <c r="J488" s="8">
        <f t="shared" ca="1" si="282"/>
        <v>10324019.165726412</v>
      </c>
      <c r="K488" s="8">
        <f t="shared" ca="1" si="282"/>
        <v>816996.28631269827</v>
      </c>
      <c r="L488" s="8">
        <f t="shared" ca="1" si="282"/>
        <v>172453.51064456429</v>
      </c>
      <c r="M488" s="8">
        <f t="shared" ca="1" si="282"/>
        <v>2177590.0795508008</v>
      </c>
      <c r="N488" s="8">
        <f t="shared" ca="1" si="282"/>
        <v>23739552.069861263</v>
      </c>
      <c r="O488" s="8">
        <f t="shared" ca="1" si="282"/>
        <v>158547877.16091493</v>
      </c>
      <c r="P488" s="8">
        <f t="shared" ca="1" si="282"/>
        <v>24873166.069127224</v>
      </c>
      <c r="Q488" s="8">
        <f t="shared" ca="1" si="282"/>
        <v>9839423.7179329339</v>
      </c>
      <c r="R488" s="8">
        <f t="shared" ca="1" si="282"/>
        <v>237527.28569565629</v>
      </c>
      <c r="S488" s="8">
        <f t="shared" ca="1" si="281"/>
        <v>171548.38046844548</v>
      </c>
      <c r="T488" s="8">
        <f t="shared" ca="1" si="281"/>
        <v>930169.5491364639</v>
      </c>
      <c r="U488" s="8">
        <f t="shared" ca="1" si="281"/>
        <v>230977.74128358057</v>
      </c>
    </row>
    <row r="489" spans="1:21">
      <c r="B489" s="2" t="str">
        <f>$B$7</f>
        <v>SUBTRAN</v>
      </c>
      <c r="D489" s="8">
        <f t="shared" ca="1" si="280"/>
        <v>267766003.72252449</v>
      </c>
      <c r="E489" s="8">
        <f t="shared" ca="1" si="281"/>
        <v>127162559.15363957</v>
      </c>
      <c r="F489" s="8">
        <f t="shared" ca="1" si="281"/>
        <v>32551738.765973695</v>
      </c>
      <c r="G489" s="8">
        <f t="shared" ca="1" si="281"/>
        <v>379332.65889389004</v>
      </c>
      <c r="H489" s="8">
        <f t="shared" ca="1" si="281"/>
        <v>12436.125414363763</v>
      </c>
      <c r="I489" s="8">
        <f t="shared" ca="1" si="281"/>
        <v>14187629.278743569</v>
      </c>
      <c r="J489" s="8">
        <f t="shared" ca="1" si="281"/>
        <v>4021451.4839444296</v>
      </c>
      <c r="K489" s="8">
        <f t="shared" ca="1" si="281"/>
        <v>411929.02598171035</v>
      </c>
      <c r="L489" s="8">
        <f t="shared" ca="1" si="281"/>
        <v>0</v>
      </c>
      <c r="M489" s="8">
        <f t="shared" ca="1" si="281"/>
        <v>794570.95791253401</v>
      </c>
      <c r="N489" s="8">
        <f t="shared" ca="1" si="281"/>
        <v>9183556.2205372807</v>
      </c>
      <c r="O489" s="8">
        <f t="shared" ca="1" si="281"/>
        <v>74806910.290804178</v>
      </c>
      <c r="P489" s="8">
        <f t="shared" ca="1" si="281"/>
        <v>0</v>
      </c>
      <c r="Q489" s="8">
        <f t="shared" ca="1" si="281"/>
        <v>3850442.1448067282</v>
      </c>
      <c r="R489" s="8">
        <f t="shared" ca="1" si="281"/>
        <v>92124.393085026022</v>
      </c>
      <c r="S489" s="8">
        <f t="shared" ca="1" si="281"/>
        <v>63227.864157363787</v>
      </c>
      <c r="T489" s="8">
        <f t="shared" ca="1" si="281"/>
        <v>198617.62913641596</v>
      </c>
      <c r="U489" s="8">
        <f t="shared" ca="1" si="281"/>
        <v>49477.72949376356</v>
      </c>
    </row>
    <row r="490" spans="1:21">
      <c r="B490" s="2" t="str">
        <f>$B$8</f>
        <v>DISTPRI</v>
      </c>
      <c r="D490" s="8">
        <f t="shared" ca="1" si="280"/>
        <v>558611137.48808479</v>
      </c>
      <c r="E490" s="8">
        <f t="shared" ca="1" si="281"/>
        <v>371196349.04880404</v>
      </c>
      <c r="F490" s="8">
        <f t="shared" ca="1" si="281"/>
        <v>93452996.609718233</v>
      </c>
      <c r="G490" s="8">
        <f t="shared" ca="1" si="281"/>
        <v>1090562.9791828021</v>
      </c>
      <c r="H490" s="8">
        <f t="shared" ca="1" si="281"/>
        <v>0</v>
      </c>
      <c r="I490" s="8">
        <f t="shared" ca="1" si="281"/>
        <v>40299520.791851565</v>
      </c>
      <c r="J490" s="8">
        <f t="shared" ca="1" si="281"/>
        <v>11440163.27369458</v>
      </c>
      <c r="K490" s="8">
        <f t="shared" ca="1" si="281"/>
        <v>0</v>
      </c>
      <c r="L490" s="8">
        <f t="shared" ca="1" si="281"/>
        <v>0</v>
      </c>
      <c r="M490" s="8">
        <f t="shared" ca="1" si="281"/>
        <v>2298429.7444030545</v>
      </c>
      <c r="N490" s="8">
        <f t="shared" ca="1" si="281"/>
        <v>26584555.015024882</v>
      </c>
      <c r="O490" s="8">
        <f t="shared" ca="1" si="281"/>
        <v>0</v>
      </c>
      <c r="P490" s="8">
        <f t="shared" ca="1" si="281"/>
        <v>0</v>
      </c>
      <c r="Q490" s="8">
        <f t="shared" ca="1" si="281"/>
        <v>10936610.947824869</v>
      </c>
      <c r="R490" s="8">
        <f t="shared" ca="1" si="281"/>
        <v>262032.15733621232</v>
      </c>
      <c r="S490" s="8">
        <f t="shared" ca="1" si="281"/>
        <v>188161.77597664203</v>
      </c>
      <c r="T490" s="8">
        <f t="shared" ca="1" si="281"/>
        <v>689741.75694938353</v>
      </c>
      <c r="U490" s="8">
        <f t="shared" ca="1" si="281"/>
        <v>172013.38731849223</v>
      </c>
    </row>
    <row r="491" spans="1:21">
      <c r="B491" s="2" t="str">
        <f>$B$9</f>
        <v>DISTSEC</v>
      </c>
      <c r="D491" s="8">
        <f t="shared" ca="1" si="280"/>
        <v>247065473.43219751</v>
      </c>
      <c r="E491" s="8">
        <f t="shared" ca="1" si="281"/>
        <v>184459517.81135607</v>
      </c>
      <c r="F491" s="8">
        <f t="shared" ca="1" si="281"/>
        <v>41408717.422824442</v>
      </c>
      <c r="G491" s="8">
        <f t="shared" ca="1" si="281"/>
        <v>0</v>
      </c>
      <c r="H491" s="8">
        <f t="shared" ca="1" si="281"/>
        <v>0</v>
      </c>
      <c r="I491" s="8">
        <f t="shared" ca="1" si="281"/>
        <v>14597009.42651823</v>
      </c>
      <c r="J491" s="8">
        <f t="shared" ca="1" si="281"/>
        <v>0</v>
      </c>
      <c r="K491" s="8">
        <f t="shared" ca="1" si="281"/>
        <v>0</v>
      </c>
      <c r="L491" s="8">
        <f t="shared" ca="1" si="281"/>
        <v>0</v>
      </c>
      <c r="M491" s="8">
        <f t="shared" ca="1" si="281"/>
        <v>646071.75946840388</v>
      </c>
      <c r="N491" s="8">
        <f t="shared" ca="1" si="281"/>
        <v>0</v>
      </c>
      <c r="O491" s="8">
        <f t="shared" ca="1" si="281"/>
        <v>0</v>
      </c>
      <c r="P491" s="8">
        <f t="shared" ca="1" si="281"/>
        <v>0</v>
      </c>
      <c r="Q491" s="8">
        <f t="shared" ca="1" si="281"/>
        <v>4062565.4688445069</v>
      </c>
      <c r="R491" s="8">
        <f t="shared" ca="1" si="281"/>
        <v>0</v>
      </c>
      <c r="S491" s="8">
        <f t="shared" ca="1" si="281"/>
        <v>66245.307184277684</v>
      </c>
      <c r="T491" s="8">
        <f t="shared" ca="1" si="281"/>
        <v>1462797.1907050011</v>
      </c>
      <c r="U491" s="8">
        <f t="shared" ca="1" si="281"/>
        <v>362549.04529656313</v>
      </c>
    </row>
    <row r="492" spans="1:21">
      <c r="B492" s="2" t="str">
        <f>$B$10</f>
        <v>ENERGY</v>
      </c>
      <c r="D492" s="8">
        <f t="shared" ca="1" si="280"/>
        <v>29773968.081341296</v>
      </c>
      <c r="E492" s="8">
        <f t="shared" ca="1" si="281"/>
        <v>10823804.471483596</v>
      </c>
      <c r="F492" s="8">
        <f t="shared" ca="1" si="281"/>
        <v>3493557.769973848</v>
      </c>
      <c r="G492" s="8">
        <f t="shared" ca="1" si="281"/>
        <v>39994.608364728971</v>
      </c>
      <c r="H492" s="8">
        <f t="shared" ca="1" si="281"/>
        <v>1013.6608722152621</v>
      </c>
      <c r="I492" s="8">
        <f t="shared" ca="1" si="281"/>
        <v>1690594.4381191442</v>
      </c>
      <c r="J492" s="8">
        <f t="shared" ca="1" si="281"/>
        <v>471895.44388198637</v>
      </c>
      <c r="K492" s="8">
        <f t="shared" ca="1" si="281"/>
        <v>37360.320061116472</v>
      </c>
      <c r="L492" s="8">
        <f t="shared" ca="1" si="281"/>
        <v>7658.6946865889049</v>
      </c>
      <c r="M492" s="8">
        <f t="shared" ca="1" si="281"/>
        <v>112652.02395287216</v>
      </c>
      <c r="N492" s="8">
        <f t="shared" ca="1" si="281"/>
        <v>1346282.8522205183</v>
      </c>
      <c r="O492" s="8">
        <f t="shared" ca="1" si="281"/>
        <v>9517589.8323966917</v>
      </c>
      <c r="P492" s="8">
        <f t="shared" ca="1" si="281"/>
        <v>1525285.773265284</v>
      </c>
      <c r="Q492" s="8">
        <f t="shared" ca="1" si="281"/>
        <v>458566.75029306585</v>
      </c>
      <c r="R492" s="8">
        <f t="shared" ca="1" si="281"/>
        <v>10777.938208154326</v>
      </c>
      <c r="S492" s="8">
        <f t="shared" ca="1" si="281"/>
        <v>10529.173237797324</v>
      </c>
      <c r="T492" s="8">
        <f t="shared" ca="1" si="281"/>
        <v>181176.69571806243</v>
      </c>
      <c r="U492" s="8">
        <f t="shared" ca="1" si="281"/>
        <v>45227.634605636325</v>
      </c>
    </row>
    <row r="493" spans="1:21">
      <c r="B493" s="2" t="str">
        <f>$B$11</f>
        <v>CUSTOMER</v>
      </c>
      <c r="D493" s="8">
        <f t="shared" ca="1" si="280"/>
        <v>517658243.88756686</v>
      </c>
      <c r="E493" s="8">
        <f ca="1">+E476</f>
        <v>375337957.91757244</v>
      </c>
      <c r="F493" s="8">
        <f t="shared" ca="1" si="281"/>
        <v>91510474.025299832</v>
      </c>
      <c r="G493" s="8">
        <f t="shared" ca="1" si="281"/>
        <v>742553.02938614436</v>
      </c>
      <c r="H493" s="8">
        <f t="shared" ca="1" si="281"/>
        <v>105338.62824119016</v>
      </c>
      <c r="I493" s="8">
        <f t="shared" ca="1" si="281"/>
        <v>1527031.2202108554</v>
      </c>
      <c r="J493" s="8">
        <f t="shared" ca="1" si="281"/>
        <v>622469.54720540799</v>
      </c>
      <c r="K493" s="8">
        <f t="shared" ca="1" si="281"/>
        <v>302153.29482178256</v>
      </c>
      <c r="L493" s="8">
        <f t="shared" ca="1" si="281"/>
        <v>129418.27514856245</v>
      </c>
      <c r="M493" s="8">
        <f t="shared" ca="1" si="281"/>
        <v>21995.211808219319</v>
      </c>
      <c r="N493" s="8">
        <f t="shared" ca="1" si="281"/>
        <v>387472.80834050145</v>
      </c>
      <c r="O493" s="8">
        <f t="shared" ca="1" si="281"/>
        <v>783453.27167291276</v>
      </c>
      <c r="P493" s="8">
        <f t="shared" ca="1" si="281"/>
        <v>194136.450493401</v>
      </c>
      <c r="Q493" s="8">
        <f t="shared" ca="1" si="281"/>
        <v>516811.87737964536</v>
      </c>
      <c r="R493" s="8">
        <f t="shared" ca="1" si="281"/>
        <v>7926.623694925217</v>
      </c>
      <c r="S493" s="8">
        <f t="shared" ca="1" si="281"/>
        <v>30676.780517655945</v>
      </c>
      <c r="T493" s="8">
        <f t="shared" ca="1" si="281"/>
        <v>39433736.228428677</v>
      </c>
      <c r="U493" s="8">
        <f t="shared" ca="1" si="281"/>
        <v>6004638.6973446626</v>
      </c>
    </row>
    <row r="494" spans="1:21">
      <c r="B494" s="2" t="str">
        <f>$B$12</f>
        <v>TOTAL</v>
      </c>
      <c r="D494" s="8">
        <f t="shared" ca="1" si="280"/>
        <v>2978898390.8599997</v>
      </c>
      <c r="E494" s="8">
        <f t="shared" ca="1" si="281"/>
        <v>1734877424.406086</v>
      </c>
      <c r="F494" s="8">
        <f t="shared" ca="1" si="281"/>
        <v>430863592.66618222</v>
      </c>
      <c r="G494" s="8">
        <f t="shared" ca="1" si="281"/>
        <v>4221834.4905750714</v>
      </c>
      <c r="H494" s="8">
        <f t="shared" ca="1" si="281"/>
        <v>167305.36581002083</v>
      </c>
      <c r="I494" s="8">
        <f t="shared" ca="1" si="281"/>
        <v>142781750.12507749</v>
      </c>
      <c r="J494" s="8">
        <f t="shared" ca="1" si="281"/>
        <v>36628327.777634054</v>
      </c>
      <c r="K494" s="8">
        <f t="shared" ca="1" si="281"/>
        <v>2339877.6809345586</v>
      </c>
      <c r="L494" s="8">
        <f t="shared" ca="1" si="281"/>
        <v>472367.59927879274</v>
      </c>
      <c r="M494" s="8">
        <f t="shared" ca="1" si="281"/>
        <v>8107472.58383827</v>
      </c>
      <c r="N494" s="8">
        <f t="shared" ca="1" si="281"/>
        <v>83657200.739219815</v>
      </c>
      <c r="O494" s="8">
        <f t="shared" ca="1" si="281"/>
        <v>393362724.96517265</v>
      </c>
      <c r="P494" s="8">
        <f t="shared" ca="1" si="281"/>
        <v>50078771.223980129</v>
      </c>
      <c r="Q494" s="8">
        <f t="shared" ca="1" si="281"/>
        <v>38955176.443939269</v>
      </c>
      <c r="R494" s="8">
        <f t="shared" ca="1" si="281"/>
        <v>834670.63323966647</v>
      </c>
      <c r="S494" s="8">
        <f t="shared" ca="1" si="281"/>
        <v>692371.74223968491</v>
      </c>
      <c r="T494" s="8">
        <f t="shared" ca="1" si="281"/>
        <v>43774540.273458198</v>
      </c>
      <c r="U494" s="8">
        <f t="shared" ca="1" si="281"/>
        <v>7082982.1433340088</v>
      </c>
    </row>
    <row r="495" spans="1:21">
      <c r="A495" s="2" t="s">
        <v>73</v>
      </c>
      <c r="B495" s="2" t="str">
        <f>$B$5</f>
        <v>PRODUCTION</v>
      </c>
      <c r="C495" s="6"/>
      <c r="D495" s="7">
        <f t="shared" ref="D495:D502" ca="1" si="283">SUM(E495:U495)</f>
        <v>0.22140305510204783</v>
      </c>
      <c r="E495" s="7">
        <f ca="1">E487/$D494</f>
        <v>0.10856341989671828</v>
      </c>
      <c r="F495" s="7">
        <f t="shared" ref="F495:U495" ca="1" si="284">F487/$D494</f>
        <v>2.7462323872061233E-2</v>
      </c>
      <c r="G495" s="7">
        <f t="shared" ca="1" si="284"/>
        <v>3.2107633704985715E-4</v>
      </c>
      <c r="H495" s="7">
        <f ca="1">H487/$D494</f>
        <v>7.9098783857065814E-6</v>
      </c>
      <c r="I495" s="7">
        <f t="shared" ca="1" si="284"/>
        <v>1.1490580854832176E-2</v>
      </c>
      <c r="J495" s="7">
        <f t="shared" ca="1" si="284"/>
        <v>3.2724610188422459E-3</v>
      </c>
      <c r="K495" s="7">
        <f t="shared" ca="1" si="284"/>
        <v>2.5896779699643904E-4</v>
      </c>
      <c r="L495" s="7">
        <f ca="1">IFERROR(L487/$D$494,0)</f>
        <v>5.4663535788498795E-5</v>
      </c>
      <c r="M495" s="7">
        <f ca="1">M487/$D494</f>
        <v>6.9024267932441213E-4</v>
      </c>
      <c r="N495" s="7">
        <f t="shared" ca="1" si="284"/>
        <v>7.5248561152715197E-3</v>
      </c>
      <c r="O495" s="7">
        <f t="shared" ca="1" si="284"/>
        <v>5.0255790821439883E-2</v>
      </c>
      <c r="P495" s="7">
        <f ca="1">P487/$D494</f>
        <v>7.8841839665144912E-3</v>
      </c>
      <c r="Q495" s="7">
        <f t="shared" ca="1" si="284"/>
        <v>3.1188561400294344E-3</v>
      </c>
      <c r="R495" s="7">
        <f t="shared" ca="1" si="284"/>
        <v>7.5290327427026687E-5</v>
      </c>
      <c r="S495" s="7">
        <f t="shared" ca="1" si="284"/>
        <v>5.4376631708723324E-5</v>
      </c>
      <c r="T495" s="7">
        <f ca="1">T487/$D494</f>
        <v>2.9484094727065237E-4</v>
      </c>
      <c r="U495" s="7">
        <f t="shared" ca="1" si="284"/>
        <v>7.3214282387237638E-5</v>
      </c>
    </row>
    <row r="496" spans="1:21">
      <c r="A496" s="2" t="str">
        <f t="shared" ref="A496:A502" si="285">A495</f>
        <v>RB_GUP</v>
      </c>
      <c r="B496" s="2" t="str">
        <f>$B$6</f>
        <v>BULKTRAN</v>
      </c>
      <c r="C496" s="6"/>
      <c r="D496" s="7">
        <f t="shared" ca="1" si="283"/>
        <v>0.23447807478645019</v>
      </c>
      <c r="E496" s="7">
        <f t="shared" ref="E496:U496" ca="1" si="286">E488/$D494</f>
        <v>0.11497466319009281</v>
      </c>
      <c r="F496" s="7">
        <f t="shared" ca="1" si="286"/>
        <v>2.9084119131576207E-2</v>
      </c>
      <c r="G496" s="7">
        <f t="shared" ca="1" si="286"/>
        <v>3.4003759043088096E-4</v>
      </c>
      <c r="H496" s="7">
        <f ca="1">H488/$D494</f>
        <v>8.3769984782756484E-6</v>
      </c>
      <c r="I496" s="7">
        <f t="shared" ca="1" si="286"/>
        <v>1.2169160338719153E-2</v>
      </c>
      <c r="J496" s="7">
        <f t="shared" ca="1" si="286"/>
        <v>3.4657171246266967E-3</v>
      </c>
      <c r="K496" s="7">
        <f t="shared" ca="1" si="286"/>
        <v>2.7426121307777595E-4</v>
      </c>
      <c r="L496" s="7">
        <f t="shared" ref="L496:L501" ca="1" si="287">IFERROR(L488/$D$494,0)</f>
        <v>5.7891706267556657E-5</v>
      </c>
      <c r="M496" s="7">
        <f ca="1">M488/$D494</f>
        <v>7.3100515486939342E-4</v>
      </c>
      <c r="N496" s="7">
        <f t="shared" ca="1" si="286"/>
        <v>7.9692386093799319E-3</v>
      </c>
      <c r="O496" s="7">
        <f t="shared" ca="1" si="286"/>
        <v>5.3223660681874618E-2</v>
      </c>
      <c r="P496" s="7">
        <f ca="1">P488/$D494</f>
        <v>8.3497866679321051E-3</v>
      </c>
      <c r="Q496" s="7">
        <f t="shared" ca="1" si="286"/>
        <v>3.3030410664971759E-3</v>
      </c>
      <c r="R496" s="7">
        <f t="shared" ca="1" si="286"/>
        <v>7.9736618887186287E-5</v>
      </c>
      <c r="S496" s="7">
        <f t="shared" ca="1" si="286"/>
        <v>5.7587858986663838E-5</v>
      </c>
      <c r="T496" s="7">
        <f ca="1">T488/$D494</f>
        <v>3.1225286233006641E-4</v>
      </c>
      <c r="U496" s="7">
        <f t="shared" ca="1" si="286"/>
        <v>7.7537972423724714E-5</v>
      </c>
    </row>
    <row r="497" spans="1:21">
      <c r="A497" s="2" t="str">
        <f t="shared" si="285"/>
        <v>RB_GUP</v>
      </c>
      <c r="B497" s="2" t="str">
        <f>$B$7</f>
        <v>SUBTRAN</v>
      </c>
      <c r="C497" s="6"/>
      <c r="D497" s="7">
        <f t="shared" ca="1" si="283"/>
        <v>8.9887592186459628E-2</v>
      </c>
      <c r="E497" s="7">
        <f t="shared" ref="E497:U497" ca="1" si="288">E489/$D494</f>
        <v>4.2687780000756619E-2</v>
      </c>
      <c r="F497" s="7">
        <f t="shared" ca="1" si="288"/>
        <v>1.0927441790512398E-2</v>
      </c>
      <c r="G497" s="7">
        <f t="shared" ca="1" si="288"/>
        <v>1.2733991198148178E-4</v>
      </c>
      <c r="H497" s="7">
        <f ca="1">H489/$D494</f>
        <v>4.1747397133520519E-6</v>
      </c>
      <c r="I497" s="7">
        <f t="shared" ca="1" si="288"/>
        <v>4.7627100414954536E-3</v>
      </c>
      <c r="J497" s="7">
        <f t="shared" ca="1" si="288"/>
        <v>1.3499794072477402E-3</v>
      </c>
      <c r="K497" s="7">
        <f t="shared" ca="1" si="288"/>
        <v>1.3828233525709066E-4</v>
      </c>
      <c r="L497" s="7">
        <f t="shared" ca="1" si="287"/>
        <v>0</v>
      </c>
      <c r="M497" s="7">
        <f ca="1">M489/$D494</f>
        <v>2.6673315221172869E-4</v>
      </c>
      <c r="N497" s="7">
        <f t="shared" ca="1" si="288"/>
        <v>3.0828699121509861E-3</v>
      </c>
      <c r="O497" s="7">
        <f t="shared" ca="1" si="288"/>
        <v>2.5112273221648097E-2</v>
      </c>
      <c r="P497" s="7">
        <f ca="1">P489/$D494</f>
        <v>0</v>
      </c>
      <c r="Q497" s="7">
        <f t="shared" ca="1" si="288"/>
        <v>1.2925725015062082E-3</v>
      </c>
      <c r="R497" s="7">
        <f t="shared" ca="1" si="288"/>
        <v>3.0925658078062197E-5</v>
      </c>
      <c r="S497" s="7">
        <f t="shared" ca="1" si="288"/>
        <v>2.122525036482029E-5</v>
      </c>
      <c r="T497" s="7">
        <f ca="1">T489/$D494</f>
        <v>6.6674858647688086E-5</v>
      </c>
      <c r="U497" s="7">
        <f t="shared" ca="1" si="288"/>
        <v>1.6609404887918812E-5</v>
      </c>
    </row>
    <row r="498" spans="1:21">
      <c r="A498" s="2" t="str">
        <f t="shared" si="285"/>
        <v>RB_GUP</v>
      </c>
      <c r="B498" s="2" t="str">
        <f>$B$8</f>
        <v>DISTPRI</v>
      </c>
      <c r="C498" s="6"/>
      <c r="D498" s="7">
        <f t="shared" ca="1" si="283"/>
        <v>0.1875227228971765</v>
      </c>
      <c r="E498" s="7">
        <f t="shared" ref="E498:U498" ca="1" si="289">E490/$D494</f>
        <v>0.12460859698596188</v>
      </c>
      <c r="F498" s="7">
        <f t="shared" ca="1" si="289"/>
        <v>3.1371663060564686E-2</v>
      </c>
      <c r="G498" s="7">
        <f t="shared" ca="1" si="289"/>
        <v>3.6609606508530813E-4</v>
      </c>
      <c r="H498" s="7">
        <f ca="1">H490/$D494</f>
        <v>0</v>
      </c>
      <c r="I498" s="7">
        <f t="shared" ca="1" si="289"/>
        <v>1.352833010870747E-2</v>
      </c>
      <c r="J498" s="7">
        <f t="shared" ca="1" si="289"/>
        <v>3.8404006356161204E-3</v>
      </c>
      <c r="K498" s="7">
        <f t="shared" ca="1" si="289"/>
        <v>0</v>
      </c>
      <c r="L498" s="7">
        <f t="shared" ca="1" si="287"/>
        <v>0</v>
      </c>
      <c r="M498" s="7">
        <f ca="1">M490/$D494</f>
        <v>7.7157037361704178E-4</v>
      </c>
      <c r="N498" s="7">
        <f t="shared" ca="1" si="289"/>
        <v>8.9242906359588842E-3</v>
      </c>
      <c r="O498" s="7">
        <f t="shared" ca="1" si="289"/>
        <v>0</v>
      </c>
      <c r="P498" s="7">
        <f ca="1">P490/$D494</f>
        <v>0</v>
      </c>
      <c r="Q498" s="7">
        <f t="shared" ca="1" si="289"/>
        <v>3.6713608565438517E-3</v>
      </c>
      <c r="R498" s="7">
        <f t="shared" ca="1" si="289"/>
        <v>8.7962771117065311E-5</v>
      </c>
      <c r="S498" s="7">
        <f t="shared" ca="1" si="289"/>
        <v>6.3164885567755215E-5</v>
      </c>
      <c r="T498" s="7">
        <f ca="1">T490/$D494</f>
        <v>2.3154255917747399E-4</v>
      </c>
      <c r="U498" s="7">
        <f t="shared" ca="1" si="289"/>
        <v>5.7743959258990518E-5</v>
      </c>
    </row>
    <row r="499" spans="1:21">
      <c r="A499" s="2" t="str">
        <f t="shared" si="285"/>
        <v>RB_GUP</v>
      </c>
      <c r="B499" s="2" t="str">
        <f>$B$9</f>
        <v>DISTSEC</v>
      </c>
      <c r="C499" s="6"/>
      <c r="D499" s="7">
        <f t="shared" ca="1" si="283"/>
        <v>8.2938536671897142E-2</v>
      </c>
      <c r="E499" s="7">
        <f t="shared" ref="E499:U499" ca="1" si="290">E491/$D494</f>
        <v>6.1922057622819125E-2</v>
      </c>
      <c r="F499" s="7">
        <f t="shared" ca="1" si="290"/>
        <v>1.3900681389427943E-2</v>
      </c>
      <c r="G499" s="7">
        <f t="shared" ca="1" si="290"/>
        <v>0</v>
      </c>
      <c r="H499" s="7">
        <f ca="1">H491/$D494</f>
        <v>0</v>
      </c>
      <c r="I499" s="7">
        <f t="shared" ca="1" si="290"/>
        <v>4.9001367321911621E-3</v>
      </c>
      <c r="J499" s="7">
        <f t="shared" ca="1" si="290"/>
        <v>0</v>
      </c>
      <c r="K499" s="7">
        <f t="shared" ca="1" si="290"/>
        <v>0</v>
      </c>
      <c r="L499" s="7">
        <f t="shared" ca="1" si="287"/>
        <v>0</v>
      </c>
      <c r="M499" s="7">
        <f ca="1">M491/$D494</f>
        <v>2.1688277836220011E-4</v>
      </c>
      <c r="N499" s="7">
        <f t="shared" ca="1" si="290"/>
        <v>0</v>
      </c>
      <c r="O499" s="7">
        <f t="shared" ca="1" si="290"/>
        <v>0</v>
      </c>
      <c r="P499" s="7">
        <f ca="1">P491/$D494</f>
        <v>0</v>
      </c>
      <c r="Q499" s="7">
        <f t="shared" ca="1" si="290"/>
        <v>1.3637811485311038E-3</v>
      </c>
      <c r="R499" s="7">
        <f t="shared" ca="1" si="290"/>
        <v>0</v>
      </c>
      <c r="S499" s="7">
        <f t="shared" ca="1" si="290"/>
        <v>2.223818958965997E-5</v>
      </c>
      <c r="T499" s="7">
        <f ca="1">T491/$D494</f>
        <v>4.9105306686298073E-4</v>
      </c>
      <c r="U499" s="7">
        <f t="shared" ca="1" si="290"/>
        <v>1.2170574411297602E-4</v>
      </c>
    </row>
    <row r="500" spans="1:21">
      <c r="A500" s="2" t="str">
        <f t="shared" si="285"/>
        <v>RB_GUP</v>
      </c>
      <c r="B500" s="2" t="str">
        <f>$B$10</f>
        <v>ENERGY</v>
      </c>
      <c r="C500" s="6"/>
      <c r="D500" s="7">
        <f t="shared" ca="1" si="283"/>
        <v>9.9949592683977514E-3</v>
      </c>
      <c r="E500" s="7">
        <f t="shared" ref="E500:U500" ca="1" si="291">E492/$D494</f>
        <v>3.6334923355203106E-3</v>
      </c>
      <c r="F500" s="7">
        <f t="shared" ca="1" si="291"/>
        <v>1.1727683564813594E-3</v>
      </c>
      <c r="G500" s="7">
        <f t="shared" ca="1" si="291"/>
        <v>1.342597266407017E-5</v>
      </c>
      <c r="H500" s="7">
        <f ca="1">H492/$D494</f>
        <v>3.4028044572632133E-7</v>
      </c>
      <c r="I500" s="7">
        <f t="shared" ca="1" si="291"/>
        <v>5.6752336478018447E-4</v>
      </c>
      <c r="J500" s="7">
        <f t="shared" ca="1" si="291"/>
        <v>1.5841273583881843E-4</v>
      </c>
      <c r="K500" s="7">
        <f t="shared" ca="1" si="291"/>
        <v>1.2541656397461295E-5</v>
      </c>
      <c r="L500" s="7">
        <f t="shared" ca="1" si="287"/>
        <v>2.5709821825704707E-6</v>
      </c>
      <c r="M500" s="7">
        <f ca="1">M492/$D494</f>
        <v>3.7816672196177137E-5</v>
      </c>
      <c r="N500" s="7">
        <f t="shared" ca="1" si="291"/>
        <v>4.5193983666957173E-4</v>
      </c>
      <c r="O500" s="7">
        <f t="shared" ca="1" si="291"/>
        <v>3.1950031802356945E-3</v>
      </c>
      <c r="P500" s="7">
        <f ca="1">P492/$D494</f>
        <v>5.1203014441353215E-4</v>
      </c>
      <c r="Q500" s="7">
        <f t="shared" ca="1" si="291"/>
        <v>1.5393836584022555E-4</v>
      </c>
      <c r="R500" s="7">
        <f t="shared" ca="1" si="291"/>
        <v>3.6180952801961016E-6</v>
      </c>
      <c r="S500" s="7">
        <f t="shared" ca="1" si="291"/>
        <v>3.5345862316430273E-6</v>
      </c>
      <c r="T500" s="7">
        <f ca="1">T492/$D494</f>
        <v>6.0820032087686353E-5</v>
      </c>
      <c r="U500" s="7">
        <f t="shared" ca="1" si="291"/>
        <v>1.5182671132525347E-5</v>
      </c>
    </row>
    <row r="501" spans="1:21">
      <c r="A501" s="2" t="str">
        <f t="shared" si="285"/>
        <v>RB_GUP</v>
      </c>
      <c r="B501" s="2" t="str">
        <f>$B$11</f>
        <v>CUSTOMER</v>
      </c>
      <c r="C501" s="6"/>
      <c r="D501" s="7">
        <f t="shared" ca="1" si="283"/>
        <v>0.1737750590875711</v>
      </c>
      <c r="E501" s="7">
        <f t="shared" ref="E501:U501" ca="1" si="292">E493/$D494</f>
        <v>0.12599891257425985</v>
      </c>
      <c r="F501" s="7">
        <f t="shared" ca="1" si="292"/>
        <v>3.0719568786258943E-2</v>
      </c>
      <c r="G501" s="7">
        <f t="shared" ca="1" si="292"/>
        <v>2.4927101631411181E-4</v>
      </c>
      <c r="H501" s="7">
        <f ca="1">H493/$D494</f>
        <v>3.5361605002841068E-5</v>
      </c>
      <c r="I501" s="7">
        <f t="shared" ca="1" si="292"/>
        <v>5.1261608146694986E-4</v>
      </c>
      <c r="J501" s="7">
        <f t="shared" ca="1" si="292"/>
        <v>2.0895964397956614E-4</v>
      </c>
      <c r="K501" s="7">
        <f t="shared" ca="1" si="292"/>
        <v>1.0143121891933741E-4</v>
      </c>
      <c r="L501" s="7">
        <f t="shared" ca="1" si="287"/>
        <v>4.3445011600815213E-5</v>
      </c>
      <c r="M501" s="7">
        <f ca="1">M493/$D494</f>
        <v>7.3836730637426551E-6</v>
      </c>
      <c r="N501" s="7">
        <f t="shared" ca="1" si="292"/>
        <v>1.3007251591036617E-4</v>
      </c>
      <c r="O501" s="7">
        <f t="shared" ca="1" si="292"/>
        <v>2.6300100536384257E-4</v>
      </c>
      <c r="P501" s="7">
        <f ca="1">P493/$D494</f>
        <v>6.5170551331680154E-5</v>
      </c>
      <c r="Q501" s="7">
        <f t="shared" ca="1" si="292"/>
        <v>1.7349093845072145E-4</v>
      </c>
      <c r="R501" s="7">
        <f t="shared" ca="1" si="292"/>
        <v>2.6609244945198761E-6</v>
      </c>
      <c r="S501" s="7">
        <f t="shared" ca="1" si="292"/>
        <v>1.029802849663484E-5</v>
      </c>
      <c r="T501" s="7">
        <f ca="1">T493/$D494</f>
        <v>1.3237690936159882E-2</v>
      </c>
      <c r="U501" s="7">
        <f t="shared" ca="1" si="292"/>
        <v>2.015724576497267E-3</v>
      </c>
    </row>
    <row r="502" spans="1:21">
      <c r="A502" s="2" t="str">
        <f t="shared" si="285"/>
        <v>RB_GUP</v>
      </c>
      <c r="B502" s="2" t="str">
        <f>$B$12</f>
        <v>TOTAL</v>
      </c>
      <c r="C502" s="6"/>
      <c r="D502" s="7">
        <f t="shared" ca="1" si="283"/>
        <v>1</v>
      </c>
      <c r="E502" s="7">
        <f t="shared" ref="E502:U502" ca="1" si="293">SUM(E495:E501)</f>
        <v>0.58238892260612884</v>
      </c>
      <c r="F502" s="7">
        <f t="shared" ca="1" si="293"/>
        <v>0.14463856638688277</v>
      </c>
      <c r="G502" s="7">
        <f t="shared" ca="1" si="293"/>
        <v>1.4172468935257101E-3</v>
      </c>
      <c r="H502" s="7">
        <f t="shared" ca="1" si="293"/>
        <v>5.6163502025901669E-5</v>
      </c>
      <c r="I502" s="7">
        <f t="shared" ca="1" si="293"/>
        <v>4.7931057522192552E-2</v>
      </c>
      <c r="J502" s="7">
        <f t="shared" ca="1" si="293"/>
        <v>1.2295930566151187E-2</v>
      </c>
      <c r="K502" s="7">
        <f t="shared" ca="1" si="293"/>
        <v>7.8548422064810431E-4</v>
      </c>
      <c r="L502" s="7">
        <f t="shared" ca="1" si="293"/>
        <v>1.5857123583944114E-4</v>
      </c>
      <c r="M502" s="7">
        <f t="shared" ca="1" si="293"/>
        <v>2.721634483644696E-3</v>
      </c>
      <c r="N502" s="7">
        <f t="shared" ca="1" si="293"/>
        <v>2.808326762534126E-2</v>
      </c>
      <c r="O502" s="7">
        <f t="shared" ca="1" si="293"/>
        <v>0.13204972891056213</v>
      </c>
      <c r="P502" s="7">
        <f t="shared" ca="1" si="293"/>
        <v>1.6811171330191811E-2</v>
      </c>
      <c r="Q502" s="7">
        <f t="shared" ca="1" si="293"/>
        <v>1.3077041017398721E-2</v>
      </c>
      <c r="R502" s="7">
        <f t="shared" ca="1" si="293"/>
        <v>2.8019439528405646E-4</v>
      </c>
      <c r="S502" s="7">
        <f t="shared" ca="1" si="293"/>
        <v>2.3242543094590052E-4</v>
      </c>
      <c r="T502" s="7">
        <f t="shared" ca="1" si="293"/>
        <v>1.469487526253643E-2</v>
      </c>
      <c r="U502" s="7">
        <f t="shared" ca="1" si="293"/>
        <v>2.3777186107006403E-3</v>
      </c>
    </row>
    <row r="504" spans="1:21">
      <c r="A504" s="15" t="s">
        <v>140</v>
      </c>
      <c r="B504" s="2" t="str">
        <f>$B$5</f>
        <v>PRODUCTION</v>
      </c>
      <c r="D504" s="8">
        <f ca="1">COSS!H377</f>
        <v>402808484.68984509</v>
      </c>
      <c r="E504" s="8">
        <f ca="1">COSS!I377</f>
        <v>197514287.42114043</v>
      </c>
      <c r="F504" s="8">
        <f ca="1">COSS!J377</f>
        <v>49963434.605128109</v>
      </c>
      <c r="G504" s="8">
        <f ca="1">COSS!K377</f>
        <v>584148.54635681445</v>
      </c>
      <c r="H504" s="8">
        <f ca="1">COSS!L377</f>
        <v>14390.795669729479</v>
      </c>
      <c r="I504" s="8">
        <f ca="1">COSS!N377</f>
        <v>20905327.8881258</v>
      </c>
      <c r="J504" s="8">
        <f ca="1">COSS!O377</f>
        <v>5953734.7558228858</v>
      </c>
      <c r="K504" s="8">
        <f ca="1">COSS!P377</f>
        <v>471151.700429441</v>
      </c>
      <c r="L504" s="8">
        <f ca="1">COSS!Q377</f>
        <v>99451.816546097209</v>
      </c>
      <c r="M504" s="8">
        <f ca="1">COSS!S377</f>
        <v>1255789.390976446</v>
      </c>
      <c r="N504" s="8">
        <f ca="1">COSS!T377</f>
        <v>13690307.425543735</v>
      </c>
      <c r="O504" s="8">
        <f ca="1">COSS!U377</f>
        <v>91432608.905706093</v>
      </c>
      <c r="P504" s="8">
        <f ca="1">COSS!V377</f>
        <v>14344048.663212415</v>
      </c>
      <c r="Q504" s="8">
        <f ca="1">COSS!X377</f>
        <v>5674274.5268434901</v>
      </c>
      <c r="R504" s="8">
        <f ca="1">COSS!Y377</f>
        <v>136979.06150709838</v>
      </c>
      <c r="S504" s="8">
        <f ca="1">COSS!AA377</f>
        <v>98929.839116416202</v>
      </c>
      <c r="T504" s="8">
        <f ca="1">COSS!AB377</f>
        <v>536417.32784522686</v>
      </c>
      <c r="U504" s="8">
        <f ca="1">COSS!AC377</f>
        <v>133202.0198748596</v>
      </c>
    </row>
    <row r="505" spans="1:21">
      <c r="B505" s="2" t="str">
        <f>$B$6</f>
        <v>BULKTRAN</v>
      </c>
      <c r="D505" s="8">
        <f ca="1">COSS!H378</f>
        <v>472231778.08918589</v>
      </c>
      <c r="E505" s="8">
        <f ca="1">COSS!I378</f>
        <v>231555507.62224329</v>
      </c>
      <c r="F505" s="8">
        <f ca="1">COSS!J378</f>
        <v>58574539.662911005</v>
      </c>
      <c r="G505" s="8">
        <f ca="1">COSS!K378</f>
        <v>684825.46222106949</v>
      </c>
      <c r="H505" s="8">
        <f ca="1">COSS!L378</f>
        <v>16871.02254677465</v>
      </c>
      <c r="I505" s="8">
        <f ca="1">COSS!N378</f>
        <v>24508322.280620448</v>
      </c>
      <c r="J505" s="8">
        <f ca="1">COSS!O378</f>
        <v>6979849.8712817868</v>
      </c>
      <c r="K505" s="8">
        <f ca="1">COSS!P378</f>
        <v>552353.8199917851</v>
      </c>
      <c r="L505" s="8">
        <f ca="1">COSS!Q378</f>
        <v>116592.15221825487</v>
      </c>
      <c r="M505" s="8">
        <f ca="1">COSS!S378</f>
        <v>1472222.3576371784</v>
      </c>
      <c r="N505" s="8">
        <f ca="1">COSS!T378</f>
        <v>16049806.456112834</v>
      </c>
      <c r="O505" s="8">
        <f ca="1">COSS!U378</f>
        <v>107190849.05105829</v>
      </c>
      <c r="P505" s="8">
        <f ca="1">COSS!V378</f>
        <v>16816218.780600514</v>
      </c>
      <c r="Q505" s="8">
        <f ca="1">COSS!X378</f>
        <v>6652225.191434822</v>
      </c>
      <c r="R505" s="8">
        <f ca="1">COSS!Y378</f>
        <v>160587.14807433105</v>
      </c>
      <c r="S505" s="8">
        <f ca="1">COSS!AA378</f>
        <v>115980.21294907473</v>
      </c>
      <c r="T505" s="8">
        <f ca="1">COSS!AB378</f>
        <v>628867.85694508825</v>
      </c>
      <c r="U505" s="8">
        <f ca="1">COSS!AC378</f>
        <v>156159.14033938368</v>
      </c>
    </row>
    <row r="506" spans="1:21">
      <c r="B506" s="2" t="str">
        <f>$B$7</f>
        <v>SUBTRAN</v>
      </c>
      <c r="D506" s="8">
        <f ca="1">COSS!H379</f>
        <v>176440303.29889393</v>
      </c>
      <c r="E506" s="8">
        <f ca="1">COSS!I379</f>
        <v>83791818.951676488</v>
      </c>
      <c r="F506" s="8">
        <f ca="1">COSS!J379</f>
        <v>21449469.241533972</v>
      </c>
      <c r="G506" s="8">
        <f ca="1">COSS!K379</f>
        <v>249955.44040673043</v>
      </c>
      <c r="H506" s="8">
        <f ca="1">COSS!L379</f>
        <v>8194.594195935435</v>
      </c>
      <c r="I506" s="8">
        <f ca="1">COSS!N379</f>
        <v>9348720.8168062437</v>
      </c>
      <c r="J506" s="8">
        <f ca="1">COSS!O379</f>
        <v>2649873.8064755122</v>
      </c>
      <c r="K506" s="8">
        <f ca="1">COSS!P379</f>
        <v>271434.31679679285</v>
      </c>
      <c r="L506" s="8">
        <f ca="1">COSS!Q379</f>
        <v>0</v>
      </c>
      <c r="M506" s="8">
        <f ca="1">COSS!S379</f>
        <v>523570.35194003989</v>
      </c>
      <c r="N506" s="8">
        <f ca="1">COSS!T379</f>
        <v>6051363.5875641135</v>
      </c>
      <c r="O506" s="8">
        <f ca="1">COSS!U379</f>
        <v>49292866.745848</v>
      </c>
      <c r="P506" s="8">
        <f ca="1">COSS!V379</f>
        <v>0</v>
      </c>
      <c r="Q506" s="8">
        <f ca="1">COSS!X379</f>
        <v>2537189.8240246763</v>
      </c>
      <c r="R506" s="8">
        <f ca="1">COSS!Y379</f>
        <v>60703.956556009914</v>
      </c>
      <c r="S506" s="8">
        <f ca="1">COSS!AA379</f>
        <v>41663.031803047714</v>
      </c>
      <c r="T506" s="8">
        <f ca="1">COSS!AB379</f>
        <v>130876.04191027684</v>
      </c>
      <c r="U506" s="8">
        <f ca="1">COSS!AC379</f>
        <v>32602.59135609572</v>
      </c>
    </row>
    <row r="507" spans="1:21">
      <c r="B507" s="2" t="str">
        <f>$B$8</f>
        <v>DISTPRI</v>
      </c>
      <c r="D507" s="8">
        <f ca="1">COSS!H380</f>
        <v>377019018.33789349</v>
      </c>
      <c r="E507" s="8">
        <f ca="1">COSS!I380</f>
        <v>250528630.27095526</v>
      </c>
      <c r="F507" s="8">
        <f ca="1">COSS!J380</f>
        <v>63073495.456903577</v>
      </c>
      <c r="G507" s="8">
        <f ca="1">COSS!K380</f>
        <v>736045.08799454197</v>
      </c>
      <c r="H507" s="8">
        <f ca="1">COSS!L380</f>
        <v>0</v>
      </c>
      <c r="I507" s="8">
        <f ca="1">COSS!N380</f>
        <v>27199038.380711637</v>
      </c>
      <c r="J507" s="8">
        <f ca="1">COSS!O380</f>
        <v>7721219.3556838129</v>
      </c>
      <c r="K507" s="8">
        <f ca="1">COSS!P380</f>
        <v>0</v>
      </c>
      <c r="L507" s="8">
        <f ca="1">COSS!Q380</f>
        <v>0</v>
      </c>
      <c r="M507" s="8">
        <f ca="1">COSS!S380</f>
        <v>1551261.0970309172</v>
      </c>
      <c r="N507" s="8">
        <f ca="1">COSS!T380</f>
        <v>17942504.475983873</v>
      </c>
      <c r="O507" s="8">
        <f ca="1">COSS!U380</f>
        <v>0</v>
      </c>
      <c r="P507" s="8">
        <f ca="1">COSS!V380</f>
        <v>0</v>
      </c>
      <c r="Q507" s="8">
        <f ca="1">COSS!X380</f>
        <v>7381360.7477175323</v>
      </c>
      <c r="R507" s="8">
        <f ca="1">COSS!Y380</f>
        <v>176851.30156211113</v>
      </c>
      <c r="S507" s="8">
        <f ca="1">COSS!AA380</f>
        <v>126994.54648617952</v>
      </c>
      <c r="T507" s="8">
        <f ca="1">COSS!AB380</f>
        <v>465521.97523497685</v>
      </c>
      <c r="U507" s="8">
        <f ca="1">COSS!AC380</f>
        <v>116095.6416290162</v>
      </c>
    </row>
    <row r="508" spans="1:21">
      <c r="B508" s="2" t="str">
        <f>$B$9</f>
        <v>DISTSEC</v>
      </c>
      <c r="D508" s="8">
        <f ca="1">COSS!H381</f>
        <v>165250214.11159772</v>
      </c>
      <c r="E508" s="8">
        <f ca="1">COSS!I381</f>
        <v>123376101.03830986</v>
      </c>
      <c r="F508" s="8">
        <f ca="1">COSS!J381</f>
        <v>27696299.79110077</v>
      </c>
      <c r="G508" s="8">
        <f ca="1">COSS!K381</f>
        <v>0</v>
      </c>
      <c r="H508" s="8">
        <f ca="1">COSS!L381</f>
        <v>0</v>
      </c>
      <c r="I508" s="8">
        <f ca="1">COSS!N381</f>
        <v>9763237.6536137871</v>
      </c>
      <c r="J508" s="8">
        <f ca="1">COSS!O381</f>
        <v>0</v>
      </c>
      <c r="K508" s="8">
        <f ca="1">COSS!P381</f>
        <v>0</v>
      </c>
      <c r="L508" s="8">
        <f ca="1">COSS!Q381</f>
        <v>0</v>
      </c>
      <c r="M508" s="8">
        <f ca="1">COSS!S381</f>
        <v>432126.33113185538</v>
      </c>
      <c r="N508" s="8">
        <f ca="1">COSS!T381</f>
        <v>0</v>
      </c>
      <c r="O508" s="8">
        <f ca="1">COSS!U381</f>
        <v>0</v>
      </c>
      <c r="P508" s="8">
        <f ca="1">COSS!V381</f>
        <v>0</v>
      </c>
      <c r="Q508" s="8">
        <f ca="1">COSS!X381</f>
        <v>2717254.6784574278</v>
      </c>
      <c r="R508" s="8">
        <f ca="1">COSS!Y381</f>
        <v>0</v>
      </c>
      <c r="S508" s="8">
        <f ca="1">COSS!AA381</f>
        <v>44308.300322240939</v>
      </c>
      <c r="T508" s="8">
        <f ca="1">COSS!AB381</f>
        <v>978394.69678948342</v>
      </c>
      <c r="U508" s="8">
        <f ca="1">COSS!AC381</f>
        <v>242491.62187226425</v>
      </c>
    </row>
    <row r="509" spans="1:21">
      <c r="B509" s="2" t="str">
        <f>$B$10</f>
        <v>ENERGY</v>
      </c>
      <c r="D509" s="8">
        <f ca="1">COSS!H382</f>
        <v>17611590.034717523</v>
      </c>
      <c r="E509" s="8">
        <f ca="1">COSS!I382</f>
        <v>6402385.0111927716</v>
      </c>
      <c r="F509" s="8">
        <f ca="1">COSS!J382</f>
        <v>2066473.2036822166</v>
      </c>
      <c r="G509" s="8">
        <f ca="1">COSS!K382</f>
        <v>23657.197596047117</v>
      </c>
      <c r="H509" s="8">
        <f ca="1">COSS!L382</f>
        <v>599.59020802729219</v>
      </c>
      <c r="I509" s="8">
        <f ca="1">COSS!N382</f>
        <v>1000002.9582145873</v>
      </c>
      <c r="J509" s="8">
        <f ca="1">COSS!O382</f>
        <v>279130.71829041198</v>
      </c>
      <c r="K509" s="8">
        <f ca="1">COSS!P382</f>
        <v>22098.990590862984</v>
      </c>
      <c r="L509" s="8">
        <f ca="1">COSS!Q382</f>
        <v>4530.1919667805623</v>
      </c>
      <c r="M509" s="8">
        <f ca="1">COSS!S382</f>
        <v>66634.761514454687</v>
      </c>
      <c r="N509" s="8">
        <f ca="1">COSS!T382</f>
        <v>796339.32565866585</v>
      </c>
      <c r="O509" s="8">
        <f ca="1">COSS!U382</f>
        <v>5629746.421062706</v>
      </c>
      <c r="P509" s="8">
        <f ca="1">COSS!V382</f>
        <v>902221.2844168921</v>
      </c>
      <c r="Q509" s="8">
        <f ca="1">COSS!X382</f>
        <v>271246.66714394948</v>
      </c>
      <c r="R509" s="8">
        <f ca="1">COSS!Y382</f>
        <v>6375.2546729062287</v>
      </c>
      <c r="S509" s="8">
        <f ca="1">COSS!AA382</f>
        <v>6228.1077873800177</v>
      </c>
      <c r="T509" s="8">
        <f ca="1">COSS!AB382</f>
        <v>107167.76749790664</v>
      </c>
      <c r="U509" s="8">
        <f ca="1">COSS!AC382</f>
        <v>26752.583220966062</v>
      </c>
    </row>
    <row r="510" spans="1:21">
      <c r="B510" s="2" t="str">
        <f>$B$11</f>
        <v>CUSTOMER</v>
      </c>
      <c r="D510" s="8">
        <f ca="1">COSS!H383</f>
        <v>343436946.21786624</v>
      </c>
      <c r="E510" s="8">
        <f ca="1">COSS!I383</f>
        <v>248349000.13913065</v>
      </c>
      <c r="F510" s="8">
        <f ca="1">COSS!J383</f>
        <v>60616423.230724916</v>
      </c>
      <c r="G510" s="8">
        <f ca="1">COSS!K383</f>
        <v>497187.75643758732</v>
      </c>
      <c r="H510" s="8">
        <f ca="1">COSS!L383</f>
        <v>70865.268425346338</v>
      </c>
      <c r="I510" s="8">
        <f ca="1">COSS!N383</f>
        <v>1016070.2480105169</v>
      </c>
      <c r="J510" s="8">
        <f ca="1">COSS!O383</f>
        <v>416717.75674354157</v>
      </c>
      <c r="K510" s="8">
        <f ca="1">COSS!P383</f>
        <v>203277.70824188332</v>
      </c>
      <c r="L510" s="8">
        <f ca="1">COSS!Q383</f>
        <v>87073.845694472257</v>
      </c>
      <c r="M510" s="8">
        <f ca="1">COSS!S383</f>
        <v>14641.635025063932</v>
      </c>
      <c r="N510" s="8">
        <f ca="1">COSS!T383</f>
        <v>259509.40206657632</v>
      </c>
      <c r="O510" s="8">
        <f ca="1">COSS!U383</f>
        <v>527081.96649979008</v>
      </c>
      <c r="P510" s="8">
        <f ca="1">COSS!V383</f>
        <v>130616.21111486774</v>
      </c>
      <c r="Q510" s="8">
        <f ca="1">COSS!X383</f>
        <v>343788.05558151915</v>
      </c>
      <c r="R510" s="8">
        <f ca="1">COSS!Y383</f>
        <v>5298.2885317423115</v>
      </c>
      <c r="S510" s="8">
        <f ca="1">COSS!AA383</f>
        <v>20394.658908052501</v>
      </c>
      <c r="T510" s="8">
        <f ca="1">COSS!AB383</f>
        <v>26802722.113878712</v>
      </c>
      <c r="U510" s="8">
        <f ca="1">COSS!AC383</f>
        <v>4076277.9328509415</v>
      </c>
    </row>
    <row r="511" spans="1:21">
      <c r="B511" s="2" t="str">
        <f>$B$12</f>
        <v>TOTAL</v>
      </c>
      <c r="D511" s="8">
        <f ca="1">COSS!H384</f>
        <v>1954798334.779999</v>
      </c>
      <c r="E511" s="8">
        <f ca="1">COSS!I384</f>
        <v>1141517730.4546485</v>
      </c>
      <c r="F511" s="8">
        <f ca="1">COSS!J384</f>
        <v>283440135.19198453</v>
      </c>
      <c r="G511" s="8">
        <f ca="1">COSS!K384</f>
        <v>2775819.4910127916</v>
      </c>
      <c r="H511" s="8">
        <f ca="1">COSS!L384</f>
        <v>110921.27104581321</v>
      </c>
      <c r="I511" s="8">
        <f ca="1">COSS!N384</f>
        <v>93740720.226103038</v>
      </c>
      <c r="J511" s="8">
        <f ca="1">COSS!O384</f>
        <v>24000526.264297951</v>
      </c>
      <c r="K511" s="8">
        <f ca="1">COSS!P384</f>
        <v>1520316.5360507648</v>
      </c>
      <c r="L511" s="8">
        <f ca="1">COSS!Q384</f>
        <v>307648.00642560492</v>
      </c>
      <c r="M511" s="8">
        <f ca="1">COSS!S384</f>
        <v>5316245.9252559543</v>
      </c>
      <c r="N511" s="8">
        <f ca="1">COSS!T384</f>
        <v>54789830.672929816</v>
      </c>
      <c r="O511" s="8">
        <f ca="1">COSS!U384</f>
        <v>254073153.09017479</v>
      </c>
      <c r="P511" s="8">
        <f ca="1">COSS!V384</f>
        <v>32193104.939344686</v>
      </c>
      <c r="Q511" s="8">
        <f ca="1">COSS!X384</f>
        <v>25577339.691203423</v>
      </c>
      <c r="R511" s="8">
        <f ca="1">COSS!Y384</f>
        <v>546795.01090419898</v>
      </c>
      <c r="S511" s="8">
        <f ca="1">COSS!AA384</f>
        <v>454498.69737239159</v>
      </c>
      <c r="T511" s="8">
        <f ca="1">COSS!AB384</f>
        <v>29649967.780101679</v>
      </c>
      <c r="U511" s="8">
        <f ca="1">COSS!AC384</f>
        <v>4783581.5311435256</v>
      </c>
    </row>
    <row r="512" spans="1:21">
      <c r="A512" s="2" t="s">
        <v>71</v>
      </c>
      <c r="B512" s="2" t="str">
        <f>$B$5</f>
        <v>PRODUCTION</v>
      </c>
      <c r="C512" s="6"/>
      <c r="D512" s="7">
        <f t="shared" ref="D512:D519" ca="1" si="294">SUM(E512:U512)</f>
        <v>0.20606140158963193</v>
      </c>
      <c r="E512" s="7">
        <f t="shared" ref="E512:U512" ca="1" si="295">E504/$D511</f>
        <v>0.10104074876008604</v>
      </c>
      <c r="F512" s="7">
        <f t="shared" ca="1" si="295"/>
        <v>2.555938058477587E-2</v>
      </c>
      <c r="G512" s="7">
        <f t="shared" ca="1" si="295"/>
        <v>2.9882803558995097E-4</v>
      </c>
      <c r="H512" s="7">
        <f ca="1">H504/$D511</f>
        <v>7.3617801968043308E-6</v>
      </c>
      <c r="I512" s="7">
        <f t="shared" ca="1" si="295"/>
        <v>1.0694365508797392E-2</v>
      </c>
      <c r="J512" s="7">
        <f t="shared" ca="1" si="295"/>
        <v>3.0457027970063949E-3</v>
      </c>
      <c r="K512" s="7">
        <f t="shared" ca="1" si="295"/>
        <v>2.4102317463988753E-4</v>
      </c>
      <c r="L512" s="7">
        <f ca="1">IFERROR(L504/$D$511,0)</f>
        <v>5.0875742411193492E-5</v>
      </c>
      <c r="M512" s="7">
        <f ca="1">M504/$D511</f>
        <v>6.4241378183789867E-4</v>
      </c>
      <c r="N512" s="7">
        <f t="shared" ca="1" si="295"/>
        <v>7.0034372251931033E-3</v>
      </c>
      <c r="O512" s="7">
        <f t="shared" ca="1" si="295"/>
        <v>4.6773422751046234E-2</v>
      </c>
      <c r="P512" s="7">
        <f ca="1">P504/$D511</f>
        <v>7.3378662177071849E-3</v>
      </c>
      <c r="Q512" s="7">
        <f t="shared" ca="1" si="295"/>
        <v>2.9027416413683902E-3</v>
      </c>
      <c r="R512" s="7">
        <f t="shared" ca="1" si="295"/>
        <v>7.0073244421151279E-5</v>
      </c>
      <c r="S512" s="7">
        <f t="shared" ca="1" si="295"/>
        <v>5.0608718739035641E-5</v>
      </c>
      <c r="T512" s="7">
        <f ca="1">T504/$D511</f>
        <v>2.7441057131123324E-4</v>
      </c>
      <c r="U512" s="7">
        <f t="shared" ca="1" si="295"/>
        <v>6.8141054504146947E-5</v>
      </c>
    </row>
    <row r="513" spans="1:21">
      <c r="A513" s="2" t="str">
        <f t="shared" ref="A513:A519" si="296">A512</f>
        <v>NP</v>
      </c>
      <c r="B513" s="2" t="str">
        <f>$B$6</f>
        <v>BULKTRAN</v>
      </c>
      <c r="C513" s="6"/>
      <c r="D513" s="7">
        <f t="shared" ca="1" si="294"/>
        <v>0.24157570102612808</v>
      </c>
      <c r="E513" s="7">
        <f t="shared" ref="E513:U513" ca="1" si="297">E505/$D511</f>
        <v>0.11845493394504221</v>
      </c>
      <c r="F513" s="7">
        <f t="shared" ca="1" si="297"/>
        <v>2.9964492306314157E-2</v>
      </c>
      <c r="G513" s="7">
        <f t="shared" ca="1" si="297"/>
        <v>3.5033049191651912E-4</v>
      </c>
      <c r="H513" s="7">
        <f ca="1">H505/$D511</f>
        <v>8.6305693260544861E-6</v>
      </c>
      <c r="I513" s="7">
        <f t="shared" ca="1" si="297"/>
        <v>1.2537519520333905E-2</v>
      </c>
      <c r="J513" s="7">
        <f t="shared" ca="1" si="297"/>
        <v>3.5706240112319963E-3</v>
      </c>
      <c r="K513" s="7">
        <f t="shared" ca="1" si="297"/>
        <v>2.8256307065759257E-4</v>
      </c>
      <c r="L513" s="7">
        <f t="shared" ref="L513:L518" ca="1" si="298">IFERROR(L505/$D$511,0)</f>
        <v>5.9644082023108852E-5</v>
      </c>
      <c r="M513" s="7">
        <f ca="1">M505/$D511</f>
        <v>7.5313260270546952E-4</v>
      </c>
      <c r="N513" s="7">
        <f t="shared" ca="1" si="297"/>
        <v>8.2104666095488277E-3</v>
      </c>
      <c r="O513" s="7">
        <f t="shared" ca="1" si="297"/>
        <v>5.4834735196928636E-2</v>
      </c>
      <c r="P513" s="7">
        <f ca="1">P505/$D511</f>
        <v>8.6025338171229204E-3</v>
      </c>
      <c r="Q513" s="7">
        <f t="shared" ca="1" si="297"/>
        <v>3.4030237662257324E-3</v>
      </c>
      <c r="R513" s="7">
        <f t="shared" ca="1" si="297"/>
        <v>8.2150237810799134E-5</v>
      </c>
      <c r="S513" s="7">
        <f t="shared" ca="1" si="297"/>
        <v>5.9331037317528521E-5</v>
      </c>
      <c r="T513" s="7">
        <f ca="1">T505/$D511</f>
        <v>3.2170472306846098E-4</v>
      </c>
      <c r="U513" s="7">
        <f t="shared" ca="1" si="297"/>
        <v>7.988503855409641E-5</v>
      </c>
    </row>
    <row r="514" spans="1:21">
      <c r="A514" s="2" t="str">
        <f t="shared" si="296"/>
        <v>NP</v>
      </c>
      <c r="B514" s="2" t="str">
        <f>$B$7</f>
        <v>SUBTRAN</v>
      </c>
      <c r="C514" s="6"/>
      <c r="D514" s="7">
        <f t="shared" ca="1" si="294"/>
        <v>9.0260105177934508E-2</v>
      </c>
      <c r="E514" s="7">
        <f t="shared" ref="E514:U514" ca="1" si="299">E506/$D511</f>
        <v>4.2864687093723541E-2</v>
      </c>
      <c r="F514" s="7">
        <f t="shared" ca="1" si="299"/>
        <v>1.097272739591728E-2</v>
      </c>
      <c r="G514" s="7">
        <f t="shared" ca="1" si="299"/>
        <v>1.2786763522328325E-4</v>
      </c>
      <c r="H514" s="7">
        <f ca="1">H506/$D511</f>
        <v>4.1920407083105525E-6</v>
      </c>
      <c r="I514" s="7">
        <f t="shared" ca="1" si="299"/>
        <v>4.7824477085296815E-3</v>
      </c>
      <c r="J514" s="7">
        <f t="shared" ca="1" si="299"/>
        <v>1.3555740044017071E-3</v>
      </c>
      <c r="K514" s="7">
        <f t="shared" ca="1" si="299"/>
        <v>1.3885540619070619E-4</v>
      </c>
      <c r="L514" s="7">
        <f t="shared" ca="1" si="298"/>
        <v>0</v>
      </c>
      <c r="M514" s="7">
        <f ca="1">M506/$D511</f>
        <v>2.6783855020981722E-4</v>
      </c>
      <c r="N514" s="7">
        <f t="shared" ca="1" si="299"/>
        <v>3.095645970173777E-3</v>
      </c>
      <c r="O514" s="7">
        <f t="shared" ca="1" si="299"/>
        <v>2.5216343736754625E-2</v>
      </c>
      <c r="P514" s="7">
        <f ca="1">P506/$D511</f>
        <v>0</v>
      </c>
      <c r="Q514" s="7">
        <f t="shared" ca="1" si="299"/>
        <v>1.2979291924300836E-3</v>
      </c>
      <c r="R514" s="7">
        <f t="shared" ca="1" si="299"/>
        <v>3.1053820476495232E-5</v>
      </c>
      <c r="S514" s="7">
        <f t="shared" ca="1" si="299"/>
        <v>2.1313212243828026E-5</v>
      </c>
      <c r="T514" s="7">
        <f ca="1">T506/$D511</f>
        <v>6.6951173213990978E-5</v>
      </c>
      <c r="U514" s="7">
        <f t="shared" ca="1" si="299"/>
        <v>1.6678237737380182E-5</v>
      </c>
    </row>
    <row r="515" spans="1:21">
      <c r="A515" s="2" t="str">
        <f t="shared" si="296"/>
        <v>NP</v>
      </c>
      <c r="B515" s="2" t="str">
        <f>$B$8</f>
        <v>DISTPRI</v>
      </c>
      <c r="C515" s="6"/>
      <c r="D515" s="7">
        <f t="shared" ca="1" si="294"/>
        <v>0.19286849780354692</v>
      </c>
      <c r="E515" s="7">
        <f t="shared" ref="E515:U515" ca="1" si="300">E507/$D511</f>
        <v>0.12816085721658382</v>
      </c>
      <c r="F515" s="7">
        <f t="shared" ca="1" si="300"/>
        <v>3.2265985874191022E-2</v>
      </c>
      <c r="G515" s="7">
        <f t="shared" ca="1" si="300"/>
        <v>3.7653249181705464E-4</v>
      </c>
      <c r="H515" s="7">
        <f ca="1">H507/$D511</f>
        <v>0</v>
      </c>
      <c r="I515" s="7">
        <f t="shared" ca="1" si="300"/>
        <v>1.3913986878739964E-2</v>
      </c>
      <c r="J515" s="7">
        <f t="shared" ca="1" si="300"/>
        <v>3.9498802604376014E-3</v>
      </c>
      <c r="K515" s="7">
        <f t="shared" ca="1" si="300"/>
        <v>0</v>
      </c>
      <c r="L515" s="7">
        <f t="shared" ca="1" si="298"/>
        <v>0</v>
      </c>
      <c r="M515" s="7">
        <f ca="1">M507/$D511</f>
        <v>7.9356579624133066E-4</v>
      </c>
      <c r="N515" s="7">
        <f t="shared" ca="1" si="300"/>
        <v>9.1786984655904142E-3</v>
      </c>
      <c r="O515" s="7">
        <f t="shared" ca="1" si="300"/>
        <v>0</v>
      </c>
      <c r="P515" s="7">
        <f ca="1">P507/$D511</f>
        <v>0</v>
      </c>
      <c r="Q515" s="7">
        <f t="shared" ca="1" si="300"/>
        <v>3.7760216061102081E-3</v>
      </c>
      <c r="R515" s="7">
        <f t="shared" ca="1" si="300"/>
        <v>9.047035615672074E-5</v>
      </c>
      <c r="S515" s="7">
        <f t="shared" ca="1" si="300"/>
        <v>6.49655487354771E-5</v>
      </c>
      <c r="T515" s="7">
        <f ca="1">T507/$D511</f>
        <v>2.3814322273165258E-4</v>
      </c>
      <c r="U515" s="7">
        <f t="shared" ca="1" si="300"/>
        <v>5.939008621167159E-5</v>
      </c>
    </row>
    <row r="516" spans="1:21">
      <c r="A516" s="2" t="str">
        <f t="shared" si="296"/>
        <v>NP</v>
      </c>
      <c r="B516" s="2" t="str">
        <f>$B$9</f>
        <v>DISTSEC</v>
      </c>
      <c r="C516" s="6"/>
      <c r="D516" s="7">
        <f t="shared" ca="1" si="294"/>
        <v>8.4535683897129787E-2</v>
      </c>
      <c r="E516" s="7">
        <f t="shared" ref="E516:U516" ca="1" si="301">E508/$D511</f>
        <v>6.3114490555464434E-2</v>
      </c>
      <c r="F516" s="7">
        <f t="shared" ca="1" si="301"/>
        <v>1.4168366781536995E-2</v>
      </c>
      <c r="G516" s="7">
        <f t="shared" ca="1" si="301"/>
        <v>0</v>
      </c>
      <c r="H516" s="7">
        <f ca="1">H508/$D511</f>
        <v>0</v>
      </c>
      <c r="I516" s="7">
        <f t="shared" ca="1" si="301"/>
        <v>4.9944986548766329E-3</v>
      </c>
      <c r="J516" s="7">
        <f t="shared" ca="1" si="301"/>
        <v>0</v>
      </c>
      <c r="K516" s="7">
        <f t="shared" ca="1" si="301"/>
        <v>0</v>
      </c>
      <c r="L516" s="7">
        <f t="shared" ca="1" si="298"/>
        <v>0</v>
      </c>
      <c r="M516" s="7">
        <f ca="1">M508/$D511</f>
        <v>2.2105928956630129E-4</v>
      </c>
      <c r="N516" s="7">
        <f t="shared" ca="1" si="301"/>
        <v>0</v>
      </c>
      <c r="O516" s="7">
        <f t="shared" ca="1" si="301"/>
        <v>0</v>
      </c>
      <c r="P516" s="7">
        <f ca="1">P508/$D511</f>
        <v>0</v>
      </c>
      <c r="Q516" s="7">
        <f t="shared" ca="1" si="301"/>
        <v>1.3900434792232614E-3</v>
      </c>
      <c r="R516" s="7">
        <f t="shared" ca="1" si="301"/>
        <v>0</v>
      </c>
      <c r="S516" s="7">
        <f t="shared" ca="1" si="301"/>
        <v>2.2666430359542727E-5</v>
      </c>
      <c r="T516" s="7">
        <f ca="1">T508/$D511</f>
        <v>5.0050927473272886E-4</v>
      </c>
      <c r="U516" s="7">
        <f t="shared" ca="1" si="301"/>
        <v>1.2404943136988872E-4</v>
      </c>
    </row>
    <row r="517" spans="1:21">
      <c r="A517" s="2" t="str">
        <f t="shared" si="296"/>
        <v>NP</v>
      </c>
      <c r="B517" s="2" t="str">
        <f>$B$10</f>
        <v>ENERGY</v>
      </c>
      <c r="C517" s="6"/>
      <c r="D517" s="7">
        <f t="shared" ca="1" si="294"/>
        <v>9.0094153045713592E-3</v>
      </c>
      <c r="E517" s="7">
        <f t="shared" ref="E517:U517" ca="1" si="302">E509/$D511</f>
        <v>3.2752150936906348E-3</v>
      </c>
      <c r="F517" s="7">
        <f t="shared" ca="1" si="302"/>
        <v>1.0571285881081876E-3</v>
      </c>
      <c r="G517" s="7">
        <f t="shared" ca="1" si="302"/>
        <v>1.2102116712059505E-5</v>
      </c>
      <c r="H517" s="7">
        <f ca="1">H509/$D511</f>
        <v>3.0672739860645138E-7</v>
      </c>
      <c r="I517" s="7">
        <f t="shared" ca="1" si="302"/>
        <v>5.1156323413132623E-4</v>
      </c>
      <c r="J517" s="7">
        <f t="shared" ca="1" si="302"/>
        <v>1.4279259058291887E-4</v>
      </c>
      <c r="K517" s="7">
        <f t="shared" ca="1" si="302"/>
        <v>1.1304997655090644E-5</v>
      </c>
      <c r="L517" s="7">
        <f t="shared" ca="1" si="298"/>
        <v>2.3174727981801809E-6</v>
      </c>
      <c r="M517" s="7">
        <f ca="1">M509/$D511</f>
        <v>3.4087793266896778E-5</v>
      </c>
      <c r="N517" s="7">
        <f t="shared" ca="1" si="302"/>
        <v>4.0737671579216337E-4</v>
      </c>
      <c r="O517" s="7">
        <f t="shared" ca="1" si="302"/>
        <v>2.8799627669502288E-3</v>
      </c>
      <c r="P517" s="7">
        <f ca="1">P509/$D511</f>
        <v>4.6154187281852366E-4</v>
      </c>
      <c r="Q517" s="7">
        <f t="shared" ca="1" si="302"/>
        <v>1.3875941181138601E-4</v>
      </c>
      <c r="R517" s="7">
        <f t="shared" ca="1" si="302"/>
        <v>3.2613362511502885E-6</v>
      </c>
      <c r="S517" s="7">
        <f t="shared" ca="1" si="302"/>
        <v>3.1860615371769049E-6</v>
      </c>
      <c r="T517" s="7">
        <f ca="1">T509/$D511</f>
        <v>5.4822927557879129E-5</v>
      </c>
      <c r="U517" s="7">
        <f t="shared" ca="1" si="302"/>
        <v>1.3685597508950665E-5</v>
      </c>
    </row>
    <row r="518" spans="1:21">
      <c r="A518" s="2" t="str">
        <f t="shared" si="296"/>
        <v>NP</v>
      </c>
      <c r="B518" s="2" t="str">
        <f>$B$11</f>
        <v>CUSTOMER</v>
      </c>
      <c r="C518" s="6"/>
      <c r="D518" s="7">
        <f t="shared" ca="1" si="294"/>
        <v>0.17568919520105789</v>
      </c>
      <c r="E518" s="7">
        <f t="shared" ref="E518:U518" ca="1" si="303">E510/$D511</f>
        <v>0.12704584187559217</v>
      </c>
      <c r="F518" s="7">
        <f t="shared" ca="1" si="303"/>
        <v>3.1009041777983169E-2</v>
      </c>
      <c r="G518" s="7">
        <f t="shared" ca="1" si="303"/>
        <v>2.5434222425483233E-4</v>
      </c>
      <c r="H518" s="7">
        <f ca="1">H510/$D511</f>
        <v>3.6251958662181799E-5</v>
      </c>
      <c r="I518" s="7">
        <f t="shared" ca="1" si="303"/>
        <v>5.1978264454827748E-4</v>
      </c>
      <c r="J518" s="7">
        <f t="shared" ca="1" si="303"/>
        <v>2.1317685273680197E-4</v>
      </c>
      <c r="K518" s="7">
        <f t="shared" ca="1" si="303"/>
        <v>1.0398909423296651E-4</v>
      </c>
      <c r="L518" s="7">
        <f t="shared" ca="1" si="298"/>
        <v>4.4543646342051905E-5</v>
      </c>
      <c r="M518" s="7">
        <f ca="1">M510/$D511</f>
        <v>7.4901000090691001E-6</v>
      </c>
      <c r="N518" s="7">
        <f t="shared" ca="1" si="303"/>
        <v>1.3275507629066123E-4</v>
      </c>
      <c r="O518" s="7">
        <f t="shared" ca="1" si="303"/>
        <v>2.6963495779686655E-4</v>
      </c>
      <c r="P518" s="7">
        <f ca="1">P510/$D511</f>
        <v>6.681825372516895E-5</v>
      </c>
      <c r="Q518" s="7">
        <f t="shared" ca="1" si="303"/>
        <v>1.7586880931132494E-4</v>
      </c>
      <c r="R518" s="7">
        <f t="shared" ca="1" si="303"/>
        <v>2.7104015987094663E-6</v>
      </c>
      <c r="S518" s="7">
        <f t="shared" ca="1" si="303"/>
        <v>1.043312680658069E-5</v>
      </c>
      <c r="T518" s="7">
        <f ca="1">T510/$D511</f>
        <v>1.3711246647289168E-2</v>
      </c>
      <c r="U518" s="7">
        <f t="shared" ca="1" si="303"/>
        <v>2.0852677538778968E-3</v>
      </c>
    </row>
    <row r="519" spans="1:21">
      <c r="A519" s="2" t="str">
        <f t="shared" si="296"/>
        <v>NP</v>
      </c>
      <c r="B519" s="2" t="str">
        <f>$B$12</f>
        <v>TOTAL</v>
      </c>
      <c r="C519" s="6"/>
      <c r="D519" s="7">
        <f t="shared" ca="1" si="294"/>
        <v>1.0000000000000002</v>
      </c>
      <c r="E519" s="7">
        <f t="shared" ref="E519:U519" ca="1" si="304">SUM(E512:E518)</f>
        <v>0.5839567745401828</v>
      </c>
      <c r="F519" s="7">
        <f t="shared" ca="1" si="304"/>
        <v>0.14499712330882666</v>
      </c>
      <c r="G519" s="7">
        <f t="shared" ca="1" si="304"/>
        <v>1.4200029955136998E-3</v>
      </c>
      <c r="H519" s="7">
        <f t="shared" ca="1" si="304"/>
        <v>5.6743076291957617E-5</v>
      </c>
      <c r="I519" s="7">
        <f t="shared" ca="1" si="304"/>
        <v>4.7954164149957179E-2</v>
      </c>
      <c r="J519" s="7">
        <f t="shared" ca="1" si="304"/>
        <v>1.227775051639742E-2</v>
      </c>
      <c r="K519" s="7">
        <f t="shared" ca="1" si="304"/>
        <v>7.7773574337624348E-4</v>
      </c>
      <c r="L519" s="7">
        <f t="shared" ca="1" si="304"/>
        <v>1.5738094357453444E-4</v>
      </c>
      <c r="M519" s="7">
        <f t="shared" ca="1" si="304"/>
        <v>2.7195879138367835E-3</v>
      </c>
      <c r="N519" s="7">
        <f t="shared" ca="1" si="304"/>
        <v>2.8028380062588946E-2</v>
      </c>
      <c r="O519" s="7">
        <f t="shared" ca="1" si="304"/>
        <v>0.1299740994094766</v>
      </c>
      <c r="P519" s="7">
        <f t="shared" ca="1" si="304"/>
        <v>1.6468760161373799E-2</v>
      </c>
      <c r="Q519" s="7">
        <f t="shared" ca="1" si="304"/>
        <v>1.3084387906480387E-2</v>
      </c>
      <c r="R519" s="7">
        <f t="shared" ca="1" si="304"/>
        <v>2.7971939671502617E-4</v>
      </c>
      <c r="S519" s="7">
        <f t="shared" ca="1" si="304"/>
        <v>2.3250413573916957E-4</v>
      </c>
      <c r="T519" s="7">
        <f t="shared" ca="1" si="304"/>
        <v>1.5167788539905113E-2</v>
      </c>
      <c r="U519" s="7">
        <f t="shared" ca="1" si="304"/>
        <v>2.4470971997640313E-3</v>
      </c>
    </row>
    <row r="521" spans="1:21">
      <c r="A521" s="15" t="s">
        <v>9</v>
      </c>
      <c r="B521" s="2" t="str">
        <f>$B$5</f>
        <v>PRODUCTION</v>
      </c>
      <c r="D521" s="8">
        <f ca="1">COSS!H983</f>
        <v>364334450.57791555</v>
      </c>
      <c r="E521" s="8">
        <f ca="1">COSS!I983</f>
        <v>177839087.3959204</v>
      </c>
      <c r="F521" s="8">
        <f ca="1">COSS!J983</f>
        <v>45136305.124242112</v>
      </c>
      <c r="G521" s="8">
        <f ca="1">COSS!K983</f>
        <v>476661.54368704144</v>
      </c>
      <c r="H521" s="8">
        <f ca="1">COSS!L983</f>
        <v>5229.2570544016926</v>
      </c>
      <c r="I521" s="8">
        <f ca="1">COSS!N983</f>
        <v>19006856.688435726</v>
      </c>
      <c r="J521" s="8">
        <f ca="1">COSS!O983</f>
        <v>5134964.5233607525</v>
      </c>
      <c r="K521" s="8">
        <f ca="1">COSS!P983</f>
        <v>350081.53911464213</v>
      </c>
      <c r="L521" s="8">
        <f ca="1">COSS!Q983</f>
        <v>64759.618387041759</v>
      </c>
      <c r="M521" s="8">
        <f ca="1">COSS!S983</f>
        <v>1106841.549773694</v>
      </c>
      <c r="N521" s="8">
        <f ca="1">COSS!T983</f>
        <v>12225381.73321899</v>
      </c>
      <c r="O521" s="8">
        <f ca="1">COSS!U983</f>
        <v>83854334.039985284</v>
      </c>
      <c r="P521" s="8">
        <f ca="1">COSS!V983</f>
        <v>13067040.803507552</v>
      </c>
      <c r="Q521" s="8">
        <f ca="1">COSS!X983</f>
        <v>5234194.7932938896</v>
      </c>
      <c r="R521" s="8">
        <f ca="1">COSS!Y983</f>
        <v>126331.61271037234</v>
      </c>
      <c r="S521" s="8">
        <f ca="1">COSS!AA983</f>
        <v>91210.614158831231</v>
      </c>
      <c r="T521" s="8">
        <f ca="1">COSS!AB983</f>
        <v>492368.51734921557</v>
      </c>
      <c r="U521" s="8">
        <f ca="1">COSS!AC983</f>
        <v>122801.22371561411</v>
      </c>
    </row>
    <row r="522" spans="1:21">
      <c r="B522" s="2" t="str">
        <f>$B$6</f>
        <v>BULKTRAN</v>
      </c>
      <c r="D522" s="8">
        <f ca="1">COSS!H984</f>
        <v>463842928.45568168</v>
      </c>
      <c r="E522" s="8">
        <f ca="1">COSS!I984</f>
        <v>226586732.49370778</v>
      </c>
      <c r="F522" s="8">
        <f ca="1">COSS!J984</f>
        <v>57469743.977518789</v>
      </c>
      <c r="G522" s="8">
        <f ca="1">COSS!K984</f>
        <v>612744.56973356346</v>
      </c>
      <c r="H522" s="8">
        <f ca="1">COSS!L984</f>
        <v>7972.4942451542029</v>
      </c>
      <c r="I522" s="8">
        <f ca="1">COSS!N984</f>
        <v>24162989.923426732</v>
      </c>
      <c r="J522" s="8">
        <f ca="1">COSS!O984</f>
        <v>6592830.1553989686</v>
      </c>
      <c r="K522" s="8">
        <f ca="1">COSS!P984</f>
        <v>461036.82801693538</v>
      </c>
      <c r="L522" s="8">
        <f ca="1">COSS!Q984</f>
        <v>148364.42906321678</v>
      </c>
      <c r="M522" s="8">
        <f ca="1">COSS!S984</f>
        <v>1416262.2752069524</v>
      </c>
      <c r="N522" s="8">
        <f ca="1">COSS!T984</f>
        <v>15605685.85246696</v>
      </c>
      <c r="O522" s="8">
        <f ca="1">COSS!U984</f>
        <v>106456959.17411263</v>
      </c>
      <c r="P522" s="8">
        <f ca="1">COSS!V984</f>
        <v>16626570.325143803</v>
      </c>
      <c r="Q522" s="8">
        <f ca="1">COSS!X984</f>
        <v>6637552.3408343364</v>
      </c>
      <c r="R522" s="8">
        <f ca="1">COSS!Y984</f>
        <v>160374.64159928076</v>
      </c>
      <c r="S522" s="8">
        <f ca="1">COSS!AA984</f>
        <v>115819.96539791062</v>
      </c>
      <c r="T522" s="8">
        <f ca="1">COSS!AB984</f>
        <v>625355.03641387366</v>
      </c>
      <c r="U522" s="8">
        <f ca="1">COSS!AC984</f>
        <v>155933.97339476639</v>
      </c>
    </row>
    <row r="523" spans="1:21">
      <c r="B523" s="2" t="str">
        <f>$B$7</f>
        <v>SUBTRAN</v>
      </c>
      <c r="D523" s="8">
        <f ca="1">COSS!H985</f>
        <v>173270980.8777054</v>
      </c>
      <c r="E523" s="8">
        <f ca="1">COSS!I985</f>
        <v>81946550.811167702</v>
      </c>
      <c r="F523" s="8">
        <f ca="1">COSS!J985</f>
        <v>21034281.489988148</v>
      </c>
      <c r="G523" s="8">
        <f ca="1">COSS!K985</f>
        <v>222952.95861850612</v>
      </c>
      <c r="H523" s="8">
        <f ca="1">COSS!L985</f>
        <v>3754.1715073010255</v>
      </c>
      <c r="I523" s="8">
        <f ca="1">COSS!N985</f>
        <v>9213517.3535769042</v>
      </c>
      <c r="J523" s="8">
        <f ca="1">COSS!O985</f>
        <v>2499114.8831791799</v>
      </c>
      <c r="K523" s="8">
        <f ca="1">COSS!P985</f>
        <v>225390.55618905087</v>
      </c>
      <c r="L523" s="8">
        <f ca="1">COSS!Q985</f>
        <v>0</v>
      </c>
      <c r="M523" s="8">
        <f ca="1">COSS!S985</f>
        <v>503148.80632075446</v>
      </c>
      <c r="N523" s="8">
        <f ca="1">COSS!T985</f>
        <v>5879537.4562663464</v>
      </c>
      <c r="O523" s="8">
        <f ca="1">COSS!U985</f>
        <v>48946394.905179322</v>
      </c>
      <c r="P523" s="8">
        <f ca="1">COSS!V985</f>
        <v>0</v>
      </c>
      <c r="Q523" s="8">
        <f ca="1">COSS!X985</f>
        <v>2531432.290571827</v>
      </c>
      <c r="R523" s="8">
        <f ca="1">COSS!Y985</f>
        <v>60621.373248405216</v>
      </c>
      <c r="S523" s="8">
        <f ca="1">COSS!AA985</f>
        <v>41603.918708612007</v>
      </c>
      <c r="T523" s="8">
        <f ca="1">COSS!AB985</f>
        <v>130125.53310164428</v>
      </c>
      <c r="U523" s="8">
        <f ca="1">COSS!AC985</f>
        <v>32554.370081695437</v>
      </c>
    </row>
    <row r="524" spans="1:21">
      <c r="B524" s="2" t="str">
        <f>$B$8</f>
        <v>DISTPRI</v>
      </c>
      <c r="D524" s="8">
        <f ca="1">COSS!H986</f>
        <v>332676402.65668988</v>
      </c>
      <c r="E524" s="8">
        <f ca="1">COSS!I986</f>
        <v>221017445.23542109</v>
      </c>
      <c r="F524" s="8">
        <f ca="1">COSS!J986</f>
        <v>55810308.614776507</v>
      </c>
      <c r="G524" s="8">
        <f ca="1">COSS!K986</f>
        <v>589407.63665362238</v>
      </c>
      <c r="H524" s="8">
        <f ca="1">COSS!L986</f>
        <v>0</v>
      </c>
      <c r="I524" s="8">
        <f ca="1">COSS!N986</f>
        <v>24201230.551193316</v>
      </c>
      <c r="J524" s="8">
        <f ca="1">COSS!O986</f>
        <v>6548171.0533329677</v>
      </c>
      <c r="K524" s="8">
        <f ca="1">COSS!P986</f>
        <v>0</v>
      </c>
      <c r="L524" s="8">
        <f ca="1">COSS!Q986</f>
        <v>0</v>
      </c>
      <c r="M524" s="8">
        <f ca="1">COSS!S986</f>
        <v>1342489.5084888788</v>
      </c>
      <c r="N524" s="8">
        <f ca="1">COSS!T986</f>
        <v>15714518.855224576</v>
      </c>
      <c r="O524" s="8">
        <f ca="1">COSS!U986</f>
        <v>0</v>
      </c>
      <c r="P524" s="8">
        <f ca="1">COSS!V986</f>
        <v>0</v>
      </c>
      <c r="Q524" s="8">
        <f ca="1">COSS!X986</f>
        <v>6655896.4920711201</v>
      </c>
      <c r="R524" s="8">
        <f ca="1">COSS!Y986</f>
        <v>159564.70526665551</v>
      </c>
      <c r="S524" s="8">
        <f ca="1">COSS!AA986</f>
        <v>114565.10920502772</v>
      </c>
      <c r="T524" s="8">
        <f ca="1">COSS!AB986</f>
        <v>418078.29006690683</v>
      </c>
      <c r="U524" s="8">
        <f ca="1">COSS!AC986</f>
        <v>104726.60498917344</v>
      </c>
    </row>
    <row r="525" spans="1:21">
      <c r="B525" s="2" t="str">
        <f>$B$9</f>
        <v>DISTSEC</v>
      </c>
      <c r="D525" s="8">
        <f ca="1">COSS!H987</f>
        <v>146178692.17346749</v>
      </c>
      <c r="E525" s="8">
        <f ca="1">COSS!I987</f>
        <v>108975991.09465846</v>
      </c>
      <c r="F525" s="8">
        <f ca="1">COSS!J987</f>
        <v>24537467.392574444</v>
      </c>
      <c r="G525" s="8">
        <f ca="1">COSS!K987</f>
        <v>0</v>
      </c>
      <c r="H525" s="8">
        <f ca="1">COSS!L987</f>
        <v>0</v>
      </c>
      <c r="I525" s="8">
        <f ca="1">COSS!N987</f>
        <v>8698312.9239049647</v>
      </c>
      <c r="J525" s="8">
        <f ca="1">COSS!O987</f>
        <v>0</v>
      </c>
      <c r="K525" s="8">
        <f ca="1">COSS!P987</f>
        <v>0</v>
      </c>
      <c r="L525" s="8">
        <f ca="1">COSS!Q987</f>
        <v>0</v>
      </c>
      <c r="M525" s="8">
        <f ca="1">COSS!S987</f>
        <v>374372.47128169052</v>
      </c>
      <c r="N525" s="8">
        <f ca="1">COSS!T987</f>
        <v>0</v>
      </c>
      <c r="O525" s="8">
        <f ca="1">COSS!U987</f>
        <v>0</v>
      </c>
      <c r="P525" s="8">
        <f ca="1">COSS!V987</f>
        <v>0</v>
      </c>
      <c r="Q525" s="8">
        <f ca="1">COSS!X987</f>
        <v>2453589.811555109</v>
      </c>
      <c r="R525" s="8">
        <f ca="1">COSS!Y987</f>
        <v>0</v>
      </c>
      <c r="S525" s="8">
        <f ca="1">COSS!AA987</f>
        <v>40027.750621127445</v>
      </c>
      <c r="T525" s="8">
        <f ca="1">COSS!AB987</f>
        <v>879879.02290944848</v>
      </c>
      <c r="U525" s="8">
        <f ca="1">COSS!AC987</f>
        <v>219051.70596222798</v>
      </c>
    </row>
    <row r="526" spans="1:21">
      <c r="B526" s="2" t="str">
        <f>$B$10</f>
        <v>ENERGY</v>
      </c>
      <c r="D526" s="8">
        <f ca="1">COSS!H988</f>
        <v>93606805.061321989</v>
      </c>
      <c r="E526" s="8">
        <f ca="1">COSS!I988</f>
        <v>33982547.277190298</v>
      </c>
      <c r="F526" s="8">
        <f ca="1">COSS!J988</f>
        <v>10978971.02695458</v>
      </c>
      <c r="G526" s="8">
        <f ca="1">COSS!K988</f>
        <v>127370.16918497371</v>
      </c>
      <c r="H526" s="8">
        <f ca="1">COSS!L988</f>
        <v>3230.0598891611753</v>
      </c>
      <c r="I526" s="8">
        <f ca="1">COSS!N988</f>
        <v>5328701.7062297892</v>
      </c>
      <c r="J526" s="8">
        <f ca="1">COSS!O988</f>
        <v>1468907.7202338213</v>
      </c>
      <c r="K526" s="8">
        <f ca="1">COSS!P988</f>
        <v>114488.33582728589</v>
      </c>
      <c r="L526" s="8">
        <f ca="1">COSS!Q988</f>
        <v>-13119.906924353361</v>
      </c>
      <c r="M526" s="8">
        <f ca="1">COSS!S988</f>
        <v>351538.35339838854</v>
      </c>
      <c r="N526" s="8">
        <f ca="1">COSS!T988</f>
        <v>4212673.7209839178</v>
      </c>
      <c r="O526" s="8">
        <f ca="1">COSS!U988</f>
        <v>30034112.894296777</v>
      </c>
      <c r="P526" s="8">
        <f ca="1">COSS!V988</f>
        <v>4787884.0272803791</v>
      </c>
      <c r="Q526" s="8">
        <f ca="1">COSS!X988</f>
        <v>1449674.6016033054</v>
      </c>
      <c r="R526" s="8">
        <f ca="1">COSS!Y988</f>
        <v>33929.629719635013</v>
      </c>
      <c r="S526" s="8">
        <f ca="1">COSS!AA988</f>
        <v>33115.212028779053</v>
      </c>
      <c r="T526" s="8">
        <f ca="1">COSS!AB988</f>
        <v>570543.76833795744</v>
      </c>
      <c r="U526" s="8">
        <f ca="1">COSS!AC988</f>
        <v>142236.46508731091</v>
      </c>
    </row>
    <row r="527" spans="1:21">
      <c r="B527" s="2" t="str">
        <f>$B$11</f>
        <v>CUSTOMER</v>
      </c>
      <c r="D527" s="8">
        <f ca="1">COSS!H989</f>
        <v>298349050.33471614</v>
      </c>
      <c r="E527" s="8">
        <f ca="1">COSS!I989</f>
        <v>214498565.31178021</v>
      </c>
      <c r="F527" s="8">
        <f ca="1">COSS!J989</f>
        <v>52621143.611286253</v>
      </c>
      <c r="G527" s="8">
        <f ca="1">COSS!K989</f>
        <v>388318.04026193084</v>
      </c>
      <c r="H527" s="8">
        <f ca="1">COSS!L989</f>
        <v>25698.558769612435</v>
      </c>
      <c r="I527" s="8">
        <f ca="1">COSS!N989</f>
        <v>886413.10209250171</v>
      </c>
      <c r="J527" s="8">
        <f ca="1">COSS!O989</f>
        <v>344965.14296995924</v>
      </c>
      <c r="K527" s="8">
        <f ca="1">COSS!P989</f>
        <v>146277.10040581238</v>
      </c>
      <c r="L527" s="8">
        <f ca="1">COSS!Q989</f>
        <v>79796.017697251693</v>
      </c>
      <c r="M527" s="8">
        <f ca="1">COSS!S989</f>
        <v>12405.802137988689</v>
      </c>
      <c r="N527" s="8">
        <f ca="1">COSS!T989</f>
        <v>222101.94336255567</v>
      </c>
      <c r="O527" s="8">
        <f ca="1">COSS!U989</f>
        <v>462957.04650772322</v>
      </c>
      <c r="P527" s="8">
        <f ca="1">COSS!V989</f>
        <v>114100.3024787068</v>
      </c>
      <c r="Q527" s="8">
        <f ca="1">COSS!X989</f>
        <v>304167.27558325458</v>
      </c>
      <c r="R527" s="8">
        <f ca="1">COSS!Y989</f>
        <v>4673.1015124225405</v>
      </c>
      <c r="S527" s="8">
        <f ca="1">COSS!AA989</f>
        <v>18059.847946688162</v>
      </c>
      <c r="T527" s="8">
        <f ca="1">COSS!AB989</f>
        <v>24491514.250299763</v>
      </c>
      <c r="U527" s="8">
        <f ca="1">COSS!AC989</f>
        <v>3727893.8796234895</v>
      </c>
    </row>
    <row r="528" spans="1:21">
      <c r="B528" s="2" t="str">
        <f>$B$12</f>
        <v>TOTAL</v>
      </c>
      <c r="D528" s="8">
        <f ca="1">COSS!H990</f>
        <v>1872259310.1374974</v>
      </c>
      <c r="E528" s="8">
        <f ca="1">COSS!I990</f>
        <v>1064846919.6198454</v>
      </c>
      <c r="F528" s="8">
        <f ca="1">COSS!J990</f>
        <v>267588221.23734084</v>
      </c>
      <c r="G528" s="8">
        <f ca="1">COSS!K990</f>
        <v>2417454.9181396388</v>
      </c>
      <c r="H528" s="8">
        <f ca="1">COSS!L990</f>
        <v>45884.541465630551</v>
      </c>
      <c r="I528" s="8">
        <f ca="1">COSS!N990</f>
        <v>91498022.248859942</v>
      </c>
      <c r="J528" s="8">
        <f ca="1">COSS!O990</f>
        <v>22588953.478475653</v>
      </c>
      <c r="K528" s="8">
        <f ca="1">COSS!P990</f>
        <v>1297274.3595537262</v>
      </c>
      <c r="L528" s="8">
        <f ca="1">COSS!Q990</f>
        <v>279800.15822315693</v>
      </c>
      <c r="M528" s="8">
        <f ca="1">COSS!S990</f>
        <v>5107058.7666083472</v>
      </c>
      <c r="N528" s="8">
        <f ca="1">COSS!T990</f>
        <v>53859899.56152337</v>
      </c>
      <c r="O528" s="8">
        <f ca="1">COSS!U990</f>
        <v>269754758.0600816</v>
      </c>
      <c r="P528" s="8">
        <f ca="1">COSS!V990</f>
        <v>34595595.458410434</v>
      </c>
      <c r="Q528" s="8">
        <f ca="1">COSS!X990</f>
        <v>25266507.60551285</v>
      </c>
      <c r="R528" s="8">
        <f ca="1">COSS!Y990</f>
        <v>545495.06405677134</v>
      </c>
      <c r="S528" s="8">
        <f ca="1">COSS!AA990</f>
        <v>454402.41806697618</v>
      </c>
      <c r="T528" s="8">
        <f ca="1">COSS!AB990</f>
        <v>27607864.418478817</v>
      </c>
      <c r="U528" s="8">
        <f ca="1">COSS!AC990</f>
        <v>4505198.2228542762</v>
      </c>
    </row>
    <row r="529" spans="1:21">
      <c r="A529" s="2" t="s">
        <v>75</v>
      </c>
      <c r="B529" s="2" t="str">
        <f>$B$5</f>
        <v>PRODUCTION</v>
      </c>
      <c r="C529" s="6"/>
      <c r="D529" s="7">
        <f t="shared" ref="D529:D536" ca="1" si="305">SUM(E529:U529)</f>
        <v>0.19459614841021089</v>
      </c>
      <c r="E529" s="7">
        <f t="shared" ref="E529:U529" ca="1" si="306">E521/$D$528</f>
        <v>9.4986354952541277E-2</v>
      </c>
      <c r="F529" s="7">
        <f t="shared" ca="1" si="306"/>
        <v>2.4107934664737939E-2</v>
      </c>
      <c r="G529" s="7">
        <f t="shared" ca="1" si="306"/>
        <v>2.5459162686820115E-4</v>
      </c>
      <c r="H529" s="7">
        <f ca="1">H521/$D$528</f>
        <v>2.7930196560313325E-6</v>
      </c>
      <c r="I529" s="7">
        <f t="shared" ca="1" si="306"/>
        <v>1.0151829175329285E-2</v>
      </c>
      <c r="J529" s="7">
        <f t="shared" ca="1" si="306"/>
        <v>2.7426566905327044E-3</v>
      </c>
      <c r="K529" s="7">
        <f t="shared" ca="1" si="306"/>
        <v>1.8698346816549272E-4</v>
      </c>
      <c r="L529" s="7">
        <f ca="1">IFERROR(L521/$D$528,0)</f>
        <v>3.4589021956731975E-5</v>
      </c>
      <c r="M529" s="7">
        <f t="shared" ca="1" si="306"/>
        <v>5.9117962120984642E-4</v>
      </c>
      <c r="N529" s="7">
        <f t="shared" ca="1" si="306"/>
        <v>6.5297481321223427E-3</v>
      </c>
      <c r="O529" s="7">
        <f t="shared" ca="1" si="306"/>
        <v>4.4787777839292504E-2</v>
      </c>
      <c r="P529" s="7">
        <f t="shared" ca="1" si="306"/>
        <v>6.9792900656201933E-3</v>
      </c>
      <c r="Q529" s="7">
        <f t="shared" ca="1" si="306"/>
        <v>2.7956569717415341E-3</v>
      </c>
      <c r="R529" s="7">
        <f t="shared" ca="1" si="306"/>
        <v>6.7475489119664002E-5</v>
      </c>
      <c r="S529" s="7">
        <f t="shared" ca="1" si="306"/>
        <v>4.8716870395550487E-5</v>
      </c>
      <c r="T529" s="7">
        <f t="shared" ca="1" si="306"/>
        <v>2.6298094216076104E-4</v>
      </c>
      <c r="U529" s="7">
        <f t="shared" ca="1" si="306"/>
        <v>6.5589858760854906E-5</v>
      </c>
    </row>
    <row r="530" spans="1:21">
      <c r="A530" s="2" t="str">
        <f t="shared" ref="A530:A536" si="307">A529</f>
        <v>RATEBASE</v>
      </c>
      <c r="B530" s="2" t="str">
        <f>$B$6</f>
        <v>BULKTRAN</v>
      </c>
      <c r="C530" s="6"/>
      <c r="D530" s="7">
        <f t="shared" ca="1" si="305"/>
        <v>0.24774502439067442</v>
      </c>
      <c r="E530" s="7">
        <f t="shared" ref="E530:U530" ca="1" si="308">E522/$D$528</f>
        <v>0.12102315703109918</v>
      </c>
      <c r="F530" s="7">
        <f t="shared" ca="1" si="308"/>
        <v>3.0695397622724736E-2</v>
      </c>
      <c r="G530" s="7">
        <f t="shared" ca="1" si="308"/>
        <v>3.2727548284354046E-4</v>
      </c>
      <c r="H530" s="7">
        <f t="shared" ca="1" si="308"/>
        <v>4.25822117801017E-6</v>
      </c>
      <c r="I530" s="7">
        <f t="shared" ca="1" si="308"/>
        <v>1.2905792372132586E-2</v>
      </c>
      <c r="J530" s="7">
        <f t="shared" ca="1" si="308"/>
        <v>3.5213232054457219E-3</v>
      </c>
      <c r="K530" s="7">
        <f t="shared" ca="1" si="308"/>
        <v>2.4624624672480713E-4</v>
      </c>
      <c r="L530" s="7">
        <f t="shared" ref="L530:L536" ca="1" si="309">IFERROR(L522/$D$528,0)</f>
        <v>7.9243525861981699E-5</v>
      </c>
      <c r="M530" s="7">
        <f t="shared" ca="1" si="308"/>
        <v>7.564455775642227E-4</v>
      </c>
      <c r="N530" s="7">
        <f t="shared" ca="1" si="308"/>
        <v>8.3352160504523744E-3</v>
      </c>
      <c r="O530" s="7">
        <f t="shared" ca="1" si="308"/>
        <v>5.6860157456658345E-2</v>
      </c>
      <c r="P530" s="7">
        <f t="shared" ca="1" si="308"/>
        <v>8.8804847892158482E-3</v>
      </c>
      <c r="Q530" s="7">
        <f t="shared" ca="1" si="308"/>
        <v>3.545209952966867E-3</v>
      </c>
      <c r="R530" s="7">
        <f t="shared" ca="1" si="308"/>
        <v>8.5658349103096703E-5</v>
      </c>
      <c r="S530" s="7">
        <f t="shared" ca="1" si="308"/>
        <v>6.1861070617085024E-5</v>
      </c>
      <c r="T530" s="7">
        <f t="shared" ca="1" si="308"/>
        <v>3.3401091025577438E-4</v>
      </c>
      <c r="U530" s="7">
        <f t="shared" ca="1" si="308"/>
        <v>8.3286525830289347E-5</v>
      </c>
    </row>
    <row r="531" spans="1:21">
      <c r="A531" s="2" t="str">
        <f t="shared" si="307"/>
        <v>RATEBASE</v>
      </c>
      <c r="B531" s="2" t="str">
        <f>$B$7</f>
        <v>SUBTRAN</v>
      </c>
      <c r="C531" s="6"/>
      <c r="D531" s="7">
        <f t="shared" ca="1" si="305"/>
        <v>9.2546465086067856E-2</v>
      </c>
      <c r="E531" s="7">
        <f t="shared" ref="E531:U531" ca="1" si="310">E523/$D$528</f>
        <v>4.376880401526731E-2</v>
      </c>
      <c r="F531" s="7">
        <f t="shared" ca="1" si="310"/>
        <v>1.1234705244138114E-2</v>
      </c>
      <c r="G531" s="7">
        <f t="shared" ca="1" si="310"/>
        <v>1.1908230735524162E-4</v>
      </c>
      <c r="H531" s="7">
        <f t="shared" ca="1" si="310"/>
        <v>2.0051557425692926E-6</v>
      </c>
      <c r="I531" s="7">
        <f t="shared" ca="1" si="310"/>
        <v>4.9210690547455572E-3</v>
      </c>
      <c r="J531" s="7">
        <f t="shared" ca="1" si="310"/>
        <v>1.3348123679489923E-3</v>
      </c>
      <c r="K531" s="7">
        <f t="shared" ca="1" si="310"/>
        <v>1.2038426246228592E-4</v>
      </c>
      <c r="L531" s="7">
        <f t="shared" ca="1" si="309"/>
        <v>0</v>
      </c>
      <c r="M531" s="7">
        <f t="shared" ca="1" si="310"/>
        <v>2.6873884594746846E-4</v>
      </c>
      <c r="N531" s="7">
        <f t="shared" ca="1" si="310"/>
        <v>3.1403435541386398E-3</v>
      </c>
      <c r="O531" s="7">
        <f t="shared" ca="1" si="310"/>
        <v>2.6142957142824802E-2</v>
      </c>
      <c r="P531" s="7">
        <f t="shared" ca="1" si="310"/>
        <v>0</v>
      </c>
      <c r="Q531" s="7">
        <f t="shared" ca="1" si="310"/>
        <v>1.3520735492488594E-3</v>
      </c>
      <c r="R531" s="7">
        <f t="shared" ca="1" si="310"/>
        <v>3.2378727092003739E-5</v>
      </c>
      <c r="S531" s="7">
        <f t="shared" ca="1" si="310"/>
        <v>2.2221237455380391E-5</v>
      </c>
      <c r="T531" s="7">
        <f t="shared" ca="1" si="310"/>
        <v>6.9501875299574802E-5</v>
      </c>
      <c r="U531" s="7">
        <f t="shared" ca="1" si="310"/>
        <v>1.7387746401060582E-5</v>
      </c>
    </row>
    <row r="532" spans="1:21">
      <c r="A532" s="2" t="str">
        <f t="shared" si="307"/>
        <v>RATEBASE</v>
      </c>
      <c r="B532" s="2" t="str">
        <f>$B$8</f>
        <v>DISTPRI</v>
      </c>
      <c r="C532" s="6"/>
      <c r="D532" s="7">
        <f t="shared" ca="1" si="305"/>
        <v>0.17768714026704893</v>
      </c>
      <c r="E532" s="7">
        <f t="shared" ref="E532:U532" ca="1" si="311">E524/$D$528</f>
        <v>0.1180485224662548</v>
      </c>
      <c r="F532" s="7">
        <f t="shared" ca="1" si="311"/>
        <v>2.980906988288809E-2</v>
      </c>
      <c r="G532" s="7">
        <f t="shared" ca="1" si="311"/>
        <v>3.1481089903638224E-4</v>
      </c>
      <c r="H532" s="7">
        <f t="shared" ca="1" si="311"/>
        <v>0</v>
      </c>
      <c r="I532" s="7">
        <f t="shared" ca="1" si="311"/>
        <v>1.2926217228646598E-2</v>
      </c>
      <c r="J532" s="7">
        <f t="shared" ca="1" si="311"/>
        <v>3.4974701516383832E-3</v>
      </c>
      <c r="K532" s="7">
        <f t="shared" ca="1" si="311"/>
        <v>0</v>
      </c>
      <c r="L532" s="7">
        <f t="shared" ca="1" si="309"/>
        <v>0</v>
      </c>
      <c r="M532" s="7">
        <f t="shared" ca="1" si="311"/>
        <v>7.1704250646257293E-4</v>
      </c>
      <c r="N532" s="7">
        <f t="shared" ca="1" si="311"/>
        <v>8.3933452861668575E-3</v>
      </c>
      <c r="O532" s="7">
        <f t="shared" ca="1" si="311"/>
        <v>0</v>
      </c>
      <c r="P532" s="7">
        <f t="shared" ca="1" si="311"/>
        <v>0</v>
      </c>
      <c r="Q532" s="7">
        <f t="shared" ca="1" si="311"/>
        <v>3.5550078218504443E-3</v>
      </c>
      <c r="R532" s="7">
        <f t="shared" ca="1" si="311"/>
        <v>8.5225750729442056E-5</v>
      </c>
      <c r="S532" s="7">
        <f t="shared" ca="1" si="311"/>
        <v>6.1190834295605205E-5</v>
      </c>
      <c r="T532" s="7">
        <f t="shared" ca="1" si="311"/>
        <v>2.233014881022028E-4</v>
      </c>
      <c r="U532" s="7">
        <f t="shared" ca="1" si="311"/>
        <v>5.5935950977582481E-5</v>
      </c>
    </row>
    <row r="533" spans="1:21">
      <c r="A533" s="2" t="str">
        <f t="shared" si="307"/>
        <v>RATEBASE</v>
      </c>
      <c r="B533" s="2" t="str">
        <f>$B$9</f>
        <v>DISTSEC</v>
      </c>
      <c r="C533" s="6"/>
      <c r="D533" s="7">
        <f t="shared" ca="1" si="305"/>
        <v>7.8076093082817793E-2</v>
      </c>
      <c r="E533" s="7">
        <f t="shared" ref="E533:U533" ca="1" si="312">E525/$D$528</f>
        <v>5.8205607794069587E-2</v>
      </c>
      <c r="F533" s="7">
        <f t="shared" ca="1" si="312"/>
        <v>1.3105806049255233E-2</v>
      </c>
      <c r="G533" s="7">
        <f t="shared" ca="1" si="312"/>
        <v>0</v>
      </c>
      <c r="H533" s="7">
        <f t="shared" ca="1" si="312"/>
        <v>0</v>
      </c>
      <c r="I533" s="7">
        <f t="shared" ca="1" si="312"/>
        <v>4.6458911310026637E-3</v>
      </c>
      <c r="J533" s="7">
        <f t="shared" ca="1" si="312"/>
        <v>0</v>
      </c>
      <c r="K533" s="7">
        <f t="shared" ca="1" si="312"/>
        <v>0</v>
      </c>
      <c r="L533" s="7">
        <f t="shared" ca="1" si="309"/>
        <v>0</v>
      </c>
      <c r="M533" s="7">
        <f t="shared" ca="1" si="312"/>
        <v>1.9995759628734167E-4</v>
      </c>
      <c r="N533" s="7">
        <f t="shared" ca="1" si="312"/>
        <v>0</v>
      </c>
      <c r="O533" s="7">
        <f t="shared" ca="1" si="312"/>
        <v>0</v>
      </c>
      <c r="P533" s="7">
        <f t="shared" ca="1" si="312"/>
        <v>0</v>
      </c>
      <c r="Q533" s="7">
        <f t="shared" ca="1" si="312"/>
        <v>1.3104967876351055E-3</v>
      </c>
      <c r="R533" s="7">
        <f t="shared" ca="1" si="312"/>
        <v>0</v>
      </c>
      <c r="S533" s="7">
        <f t="shared" ca="1" si="312"/>
        <v>2.1379383937040129E-5</v>
      </c>
      <c r="T533" s="7">
        <f t="shared" ca="1" si="312"/>
        <v>4.6995574712609161E-4</v>
      </c>
      <c r="U533" s="7">
        <f t="shared" ca="1" si="312"/>
        <v>1.1699859350473251E-4</v>
      </c>
    </row>
    <row r="534" spans="1:21">
      <c r="A534" s="2" t="str">
        <f t="shared" si="307"/>
        <v>RATEBASE</v>
      </c>
      <c r="B534" s="2" t="str">
        <f>$B$10</f>
        <v>ENERGY</v>
      </c>
      <c r="C534" s="6"/>
      <c r="D534" s="7">
        <f t="shared" ca="1" si="305"/>
        <v>4.999670961948513E-2</v>
      </c>
      <c r="E534" s="7">
        <f t="shared" ref="E534:U534" ca="1" si="313">E526/$D$528</f>
        <v>1.8150555904937464E-2</v>
      </c>
      <c r="F534" s="7">
        <f t="shared" ca="1" si="313"/>
        <v>5.8640226636919712E-3</v>
      </c>
      <c r="G534" s="7">
        <f t="shared" ca="1" si="313"/>
        <v>6.8030196722920679E-5</v>
      </c>
      <c r="H534" s="7">
        <f t="shared" ca="1" si="313"/>
        <v>1.7252203643329523E-6</v>
      </c>
      <c r="I534" s="7">
        <f t="shared" ca="1" si="313"/>
        <v>2.8461344416220065E-3</v>
      </c>
      <c r="J534" s="7">
        <f t="shared" ca="1" si="313"/>
        <v>7.8456424934318831E-4</v>
      </c>
      <c r="K534" s="7">
        <f t="shared" ca="1" si="313"/>
        <v>6.1149828556001648E-5</v>
      </c>
      <c r="L534" s="7">
        <f t="shared" ca="1" si="309"/>
        <v>-7.0075266034542217E-6</v>
      </c>
      <c r="M534" s="7">
        <f t="shared" ca="1" si="313"/>
        <v>1.8776157314051321E-4</v>
      </c>
      <c r="N534" s="7">
        <f t="shared" ca="1" si="313"/>
        <v>2.2500482161707299E-3</v>
      </c>
      <c r="O534" s="7">
        <f t="shared" ca="1" si="313"/>
        <v>1.6041641631410069E-2</v>
      </c>
      <c r="P534" s="7">
        <f t="shared" ca="1" si="313"/>
        <v>2.5572761216120007E-3</v>
      </c>
      <c r="Q534" s="7">
        <f t="shared" ca="1" si="313"/>
        <v>7.7429157048595067E-4</v>
      </c>
      <c r="R534" s="7">
        <f t="shared" ca="1" si="313"/>
        <v>1.8122291894034297E-5</v>
      </c>
      <c r="S534" s="7">
        <f t="shared" ca="1" si="313"/>
        <v>1.7687299963992219E-5</v>
      </c>
      <c r="T534" s="7">
        <f t="shared" ca="1" si="313"/>
        <v>3.0473544195972358E-4</v>
      </c>
      <c r="U534" s="7">
        <f t="shared" ca="1" si="313"/>
        <v>7.5970494213680877E-5</v>
      </c>
    </row>
    <row r="535" spans="1:21">
      <c r="A535" s="2" t="str">
        <f t="shared" si="307"/>
        <v>RATEBASE</v>
      </c>
      <c r="B535" s="2" t="str">
        <f>$B$11</f>
        <v>CUSTOMER</v>
      </c>
      <c r="C535" s="6"/>
      <c r="D535" s="7">
        <f t="shared" ca="1" si="305"/>
        <v>0.15935241914369525</v>
      </c>
      <c r="E535" s="7">
        <f t="shared" ref="E535:U535" ca="1" si="314">E527/$D$528</f>
        <v>0.11456669711848173</v>
      </c>
      <c r="F535" s="7">
        <f t="shared" ca="1" si="314"/>
        <v>2.810569205150423E-2</v>
      </c>
      <c r="G535" s="7">
        <f t="shared" ca="1" si="314"/>
        <v>2.0740612059416761E-4</v>
      </c>
      <c r="H535" s="7">
        <f t="shared" ca="1" si="314"/>
        <v>1.3725961265336237E-5</v>
      </c>
      <c r="I535" s="7">
        <f t="shared" ca="1" si="314"/>
        <v>4.7344569061184377E-4</v>
      </c>
      <c r="J535" s="7">
        <f t="shared" ca="1" si="314"/>
        <v>1.8425072910686994E-4</v>
      </c>
      <c r="K535" s="7">
        <f t="shared" ca="1" si="314"/>
        <v>7.8128654302202338E-5</v>
      </c>
      <c r="L535" s="7">
        <f t="shared" ca="1" si="309"/>
        <v>4.262017406733661E-5</v>
      </c>
      <c r="M535" s="7">
        <f t="shared" ca="1" si="314"/>
        <v>6.6261132049478849E-6</v>
      </c>
      <c r="N535" s="7">
        <f t="shared" ca="1" si="314"/>
        <v>1.1862776815154128E-4</v>
      </c>
      <c r="O535" s="7">
        <f t="shared" ca="1" si="314"/>
        <v>2.4727186239694755E-4</v>
      </c>
      <c r="P535" s="7">
        <f t="shared" ca="1" si="314"/>
        <v>6.0942574493234784E-5</v>
      </c>
      <c r="Q535" s="7">
        <f t="shared" ca="1" si="314"/>
        <v>1.6246001498634115E-4</v>
      </c>
      <c r="R535" s="7">
        <f t="shared" ca="1" si="314"/>
        <v>2.4959691679030032E-6</v>
      </c>
      <c r="S535" s="7">
        <f t="shared" ca="1" si="314"/>
        <v>9.6460185022991602E-6</v>
      </c>
      <c r="T535" s="7">
        <f t="shared" ca="1" si="314"/>
        <v>1.30812618303931E-2</v>
      </c>
      <c r="U535" s="7">
        <f t="shared" ca="1" si="314"/>
        <v>1.9911204924651787E-3</v>
      </c>
    </row>
    <row r="536" spans="1:21">
      <c r="A536" s="2" t="str">
        <f t="shared" si="307"/>
        <v>RATEBASE</v>
      </c>
      <c r="B536" s="2" t="str">
        <f>$B$12</f>
        <v>TOTAL</v>
      </c>
      <c r="C536" s="6"/>
      <c r="D536" s="7">
        <f t="shared" ca="1" si="305"/>
        <v>0.99999999999999989</v>
      </c>
      <c r="E536" s="7">
        <f t="shared" ref="E536:U536" ca="1" si="315">E528/$D$528</f>
        <v>0.56874969928265107</v>
      </c>
      <c r="F536" s="7">
        <f t="shared" ca="1" si="315"/>
        <v>0.1429226281789403</v>
      </c>
      <c r="G536" s="7">
        <f t="shared" ca="1" si="315"/>
        <v>1.2911966334204542E-3</v>
      </c>
      <c r="H536" s="7">
        <f t="shared" ca="1" si="315"/>
        <v>2.4507578206279996E-5</v>
      </c>
      <c r="I536" s="7">
        <f t="shared" ca="1" si="315"/>
        <v>4.8870379094090546E-2</v>
      </c>
      <c r="J536" s="7">
        <f t="shared" ca="1" si="315"/>
        <v>1.2065077394015862E-2</v>
      </c>
      <c r="K536" s="7">
        <f t="shared" ca="1" si="315"/>
        <v>6.9289246021078947E-4</v>
      </c>
      <c r="L536" s="7">
        <f t="shared" ca="1" si="309"/>
        <v>1.4944519528259609E-4</v>
      </c>
      <c r="M536" s="7">
        <f t="shared" ca="1" si="315"/>
        <v>2.7277518338169131E-3</v>
      </c>
      <c r="N536" s="7">
        <f t="shared" ca="1" si="315"/>
        <v>2.87673290072025E-2</v>
      </c>
      <c r="O536" s="7">
        <f t="shared" ca="1" si="315"/>
        <v>0.1440798059325826</v>
      </c>
      <c r="P536" s="7">
        <f t="shared" ca="1" si="315"/>
        <v>1.8477993550941273E-2</v>
      </c>
      <c r="Q536" s="7">
        <f t="shared" ca="1" si="315"/>
        <v>1.3495196668915107E-2</v>
      </c>
      <c r="R536" s="7">
        <f t="shared" ca="1" si="315"/>
        <v>2.9135657710614379E-4</v>
      </c>
      <c r="S536" s="7">
        <f t="shared" ca="1" si="315"/>
        <v>2.4270271516695259E-4</v>
      </c>
      <c r="T536" s="7">
        <f t="shared" ca="1" si="315"/>
        <v>1.4745748235297233E-2</v>
      </c>
      <c r="U536" s="7">
        <f t="shared" ca="1" si="315"/>
        <v>2.4062896621533784E-3</v>
      </c>
    </row>
    <row r="538" spans="1:21">
      <c r="A538" s="15" t="str">
        <f>A152</f>
        <v>CUST_451</v>
      </c>
      <c r="B538" s="2" t="str">
        <f>B152</f>
        <v>TOTAL</v>
      </c>
      <c r="D538" s="7">
        <f t="shared" ref="D538:U538" si="316">D152</f>
        <v>1</v>
      </c>
      <c r="E538" s="7">
        <f t="shared" si="316"/>
        <v>0.88622069949563176</v>
      </c>
      <c r="F538" s="7">
        <f t="shared" si="316"/>
        <v>9.1308909665480262E-2</v>
      </c>
      <c r="G538" s="7">
        <f t="shared" si="316"/>
        <v>5.2047412074352005E-4</v>
      </c>
      <c r="H538" s="7">
        <f t="shared" si="316"/>
        <v>2.8182354464222865E-5</v>
      </c>
      <c r="I538" s="7">
        <f t="shared" si="316"/>
        <v>8.9344059897217157E-4</v>
      </c>
      <c r="J538" s="7">
        <f t="shared" si="316"/>
        <v>6.9616411772261148E-4</v>
      </c>
      <c r="K538" s="7">
        <f t="shared" si="316"/>
        <v>0</v>
      </c>
      <c r="L538" s="7">
        <f t="shared" si="316"/>
        <v>0</v>
      </c>
      <c r="M538" s="7">
        <f t="shared" si="316"/>
        <v>0</v>
      </c>
      <c r="N538" s="7">
        <f t="shared" si="316"/>
        <v>0</v>
      </c>
      <c r="O538" s="7">
        <f t="shared" si="316"/>
        <v>2.0387235144331433E-4</v>
      </c>
      <c r="P538" s="7">
        <f t="shared" si="316"/>
        <v>0</v>
      </c>
      <c r="Q538" s="7">
        <f t="shared" si="316"/>
        <v>0</v>
      </c>
      <c r="R538" s="7">
        <f t="shared" si="316"/>
        <v>0</v>
      </c>
      <c r="S538" s="7">
        <f t="shared" si="316"/>
        <v>0</v>
      </c>
      <c r="T538" s="7">
        <f t="shared" si="316"/>
        <v>2.0128257295542115E-2</v>
      </c>
      <c r="U538" s="7">
        <f t="shared" si="316"/>
        <v>0</v>
      </c>
    </row>
    <row r="539" spans="1:21">
      <c r="A539" s="2" t="str">
        <f t="shared" ref="A539:B546" si="317">A338</f>
        <v>RB_GUP_EPIS_D</v>
      </c>
      <c r="B539" s="2" t="str">
        <f t="shared" si="317"/>
        <v>PRODUCTION</v>
      </c>
      <c r="C539" s="2"/>
      <c r="D539" s="7">
        <f t="shared" ref="D539:U539" si="318">D338</f>
        <v>0</v>
      </c>
      <c r="E539" s="7">
        <f t="shared" si="318"/>
        <v>0</v>
      </c>
      <c r="F539" s="7">
        <f t="shared" si="318"/>
        <v>0</v>
      </c>
      <c r="G539" s="7">
        <f t="shared" si="318"/>
        <v>0</v>
      </c>
      <c r="H539" s="7">
        <f t="shared" si="318"/>
        <v>0</v>
      </c>
      <c r="I539" s="7">
        <f t="shared" si="318"/>
        <v>0</v>
      </c>
      <c r="J539" s="7">
        <f t="shared" si="318"/>
        <v>0</v>
      </c>
      <c r="K539" s="7">
        <f t="shared" si="318"/>
        <v>0</v>
      </c>
      <c r="L539" s="7">
        <f t="shared" si="318"/>
        <v>0</v>
      </c>
      <c r="M539" s="7">
        <f t="shared" si="318"/>
        <v>0</v>
      </c>
      <c r="N539" s="7">
        <f t="shared" si="318"/>
        <v>0</v>
      </c>
      <c r="O539" s="7">
        <f t="shared" si="318"/>
        <v>0</v>
      </c>
      <c r="P539" s="7">
        <f t="shared" si="318"/>
        <v>0</v>
      </c>
      <c r="Q539" s="7">
        <f t="shared" si="318"/>
        <v>0</v>
      </c>
      <c r="R539" s="7">
        <f t="shared" si="318"/>
        <v>0</v>
      </c>
      <c r="S539" s="7">
        <f t="shared" si="318"/>
        <v>0</v>
      </c>
      <c r="T539" s="7">
        <f t="shared" si="318"/>
        <v>0</v>
      </c>
      <c r="U539" s="7">
        <f t="shared" si="318"/>
        <v>0</v>
      </c>
    </row>
    <row r="540" spans="1:21">
      <c r="A540" s="2" t="str">
        <f t="shared" si="317"/>
        <v>RB_GUP_EPIS_D</v>
      </c>
      <c r="B540" s="2" t="str">
        <f t="shared" si="317"/>
        <v>BULKTRAN</v>
      </c>
      <c r="C540" s="2"/>
      <c r="D540" s="7">
        <f t="shared" ref="D540:U540" si="319">D339</f>
        <v>0</v>
      </c>
      <c r="E540" s="7">
        <f t="shared" si="319"/>
        <v>0</v>
      </c>
      <c r="F540" s="7">
        <f t="shared" si="319"/>
        <v>0</v>
      </c>
      <c r="G540" s="7">
        <f t="shared" si="319"/>
        <v>0</v>
      </c>
      <c r="H540" s="7">
        <f t="shared" si="319"/>
        <v>0</v>
      </c>
      <c r="I540" s="7">
        <f t="shared" si="319"/>
        <v>0</v>
      </c>
      <c r="J540" s="7">
        <f t="shared" si="319"/>
        <v>0</v>
      </c>
      <c r="K540" s="7">
        <f t="shared" si="319"/>
        <v>0</v>
      </c>
      <c r="L540" s="7">
        <f t="shared" si="319"/>
        <v>0</v>
      </c>
      <c r="M540" s="7">
        <f t="shared" si="319"/>
        <v>0</v>
      </c>
      <c r="N540" s="7">
        <f t="shared" si="319"/>
        <v>0</v>
      </c>
      <c r="O540" s="7">
        <f t="shared" si="319"/>
        <v>0</v>
      </c>
      <c r="P540" s="7">
        <f t="shared" si="319"/>
        <v>0</v>
      </c>
      <c r="Q540" s="7">
        <f t="shared" si="319"/>
        <v>0</v>
      </c>
      <c r="R540" s="7">
        <f t="shared" si="319"/>
        <v>0</v>
      </c>
      <c r="S540" s="7">
        <f t="shared" si="319"/>
        <v>0</v>
      </c>
      <c r="T540" s="7">
        <f t="shared" si="319"/>
        <v>0</v>
      </c>
      <c r="U540" s="7">
        <f t="shared" si="319"/>
        <v>0</v>
      </c>
    </row>
    <row r="541" spans="1:21">
      <c r="A541" s="2" t="str">
        <f t="shared" si="317"/>
        <v>RB_GUP_EPIS_D</v>
      </c>
      <c r="B541" s="2" t="str">
        <f t="shared" si="317"/>
        <v>SUBTRAN</v>
      </c>
      <c r="C541" s="2"/>
      <c r="D541" s="7">
        <f t="shared" ref="D541:U541" si="320">D340</f>
        <v>0</v>
      </c>
      <c r="E541" s="7">
        <f t="shared" si="320"/>
        <v>0</v>
      </c>
      <c r="F541" s="7">
        <f t="shared" si="320"/>
        <v>0</v>
      </c>
      <c r="G541" s="7">
        <f t="shared" si="320"/>
        <v>0</v>
      </c>
      <c r="H541" s="7">
        <f t="shared" si="320"/>
        <v>0</v>
      </c>
      <c r="I541" s="7">
        <f t="shared" si="320"/>
        <v>0</v>
      </c>
      <c r="J541" s="7">
        <f t="shared" si="320"/>
        <v>0</v>
      </c>
      <c r="K541" s="7">
        <f t="shared" si="320"/>
        <v>0</v>
      </c>
      <c r="L541" s="7">
        <f t="shared" si="320"/>
        <v>0</v>
      </c>
      <c r="M541" s="7">
        <f t="shared" si="320"/>
        <v>0</v>
      </c>
      <c r="N541" s="7">
        <f t="shared" si="320"/>
        <v>0</v>
      </c>
      <c r="O541" s="7">
        <f t="shared" si="320"/>
        <v>0</v>
      </c>
      <c r="P541" s="7">
        <f t="shared" si="320"/>
        <v>0</v>
      </c>
      <c r="Q541" s="7">
        <f t="shared" si="320"/>
        <v>0</v>
      </c>
      <c r="R541" s="7">
        <f t="shared" si="320"/>
        <v>0</v>
      </c>
      <c r="S541" s="7">
        <f t="shared" si="320"/>
        <v>0</v>
      </c>
      <c r="T541" s="7">
        <f t="shared" si="320"/>
        <v>0</v>
      </c>
      <c r="U541" s="7">
        <f t="shared" si="320"/>
        <v>0</v>
      </c>
    </row>
    <row r="542" spans="1:21">
      <c r="A542" s="2" t="str">
        <f t="shared" si="317"/>
        <v>RB_GUP_EPIS_D</v>
      </c>
      <c r="B542" s="2" t="str">
        <f t="shared" si="317"/>
        <v>DISTPRI</v>
      </c>
      <c r="C542" s="2"/>
      <c r="D542" s="7">
        <f t="shared" ref="D542:U542" si="321">D341</f>
        <v>0.42809310407380091</v>
      </c>
      <c r="E542" s="7">
        <f t="shared" si="321"/>
        <v>0.28446729150392941</v>
      </c>
      <c r="F542" s="7">
        <f t="shared" si="321"/>
        <v>7.1617948012191249E-2</v>
      </c>
      <c r="G542" s="7">
        <f t="shared" si="321"/>
        <v>8.3575578719336917E-4</v>
      </c>
      <c r="H542" s="7">
        <f t="shared" si="321"/>
        <v>0</v>
      </c>
      <c r="I542" s="7">
        <f t="shared" si="321"/>
        <v>3.0883643004411817E-2</v>
      </c>
      <c r="J542" s="7">
        <f t="shared" si="321"/>
        <v>8.767199001741121E-3</v>
      </c>
      <c r="K542" s="7">
        <f t="shared" si="321"/>
        <v>0</v>
      </c>
      <c r="L542" s="7">
        <f t="shared" si="321"/>
        <v>0</v>
      </c>
      <c r="M542" s="7">
        <f t="shared" si="321"/>
        <v>1.7614076371652077E-3</v>
      </c>
      <c r="N542" s="7">
        <f t="shared" si="321"/>
        <v>2.0373143163557997E-2</v>
      </c>
      <c r="O542" s="7">
        <f t="shared" si="321"/>
        <v>0</v>
      </c>
      <c r="P542" s="7">
        <f t="shared" si="321"/>
        <v>0</v>
      </c>
      <c r="Q542" s="7">
        <f t="shared" si="321"/>
        <v>8.3813003617417611E-3</v>
      </c>
      <c r="R542" s="7">
        <f t="shared" si="321"/>
        <v>2.0080902809354817E-4</v>
      </c>
      <c r="S542" s="7">
        <f t="shared" si="321"/>
        <v>1.441982684199489E-4</v>
      </c>
      <c r="T542" s="7">
        <f t="shared" si="321"/>
        <v>5.2858539675657099E-4</v>
      </c>
      <c r="U542" s="7">
        <f t="shared" si="321"/>
        <v>1.3182290859890529E-4</v>
      </c>
    </row>
    <row r="543" spans="1:21">
      <c r="A543" s="2" t="str">
        <f t="shared" si="317"/>
        <v>RB_GUP_EPIS_D</v>
      </c>
      <c r="B543" s="2" t="str">
        <f t="shared" si="317"/>
        <v>DISTSEC</v>
      </c>
      <c r="C543" s="2"/>
      <c r="D543" s="7">
        <f t="shared" ref="D543:U543" si="322">D342</f>
        <v>0.19043215411025943</v>
      </c>
      <c r="E543" s="7">
        <f t="shared" si="322"/>
        <v>0.14217698181367402</v>
      </c>
      <c r="F543" s="7">
        <f t="shared" si="322"/>
        <v>3.1916848389321913E-2</v>
      </c>
      <c r="G543" s="7">
        <f t="shared" si="322"/>
        <v>0</v>
      </c>
      <c r="H543" s="7">
        <f t="shared" si="322"/>
        <v>0</v>
      </c>
      <c r="I543" s="7">
        <f t="shared" si="322"/>
        <v>1.125102552794564E-2</v>
      </c>
      <c r="J543" s="7">
        <f t="shared" si="322"/>
        <v>0</v>
      </c>
      <c r="K543" s="7">
        <f t="shared" si="322"/>
        <v>0</v>
      </c>
      <c r="L543" s="7">
        <f t="shared" si="322"/>
        <v>0</v>
      </c>
      <c r="M543" s="7">
        <f t="shared" si="322"/>
        <v>4.9797665030333594E-4</v>
      </c>
      <c r="N543" s="7">
        <f t="shared" si="322"/>
        <v>0</v>
      </c>
      <c r="O543" s="7">
        <f t="shared" si="322"/>
        <v>0</v>
      </c>
      <c r="P543" s="7">
        <f t="shared" si="322"/>
        <v>0</v>
      </c>
      <c r="Q543" s="7">
        <f t="shared" si="322"/>
        <v>3.13132823740476E-3</v>
      </c>
      <c r="R543" s="7">
        <f t="shared" si="322"/>
        <v>0</v>
      </c>
      <c r="S543" s="7">
        <f t="shared" si="322"/>
        <v>5.1060297384125838E-5</v>
      </c>
      <c r="T543" s="7">
        <f t="shared" si="322"/>
        <v>1.1274890666940394E-3</v>
      </c>
      <c r="U543" s="7">
        <f t="shared" si="322"/>
        <v>2.7944412753160171E-4</v>
      </c>
    </row>
    <row r="544" spans="1:21">
      <c r="A544" s="2" t="str">
        <f t="shared" si="317"/>
        <v>RB_GUP_EPIS_D</v>
      </c>
      <c r="B544" s="2" t="str">
        <f t="shared" si="317"/>
        <v>ENERGY</v>
      </c>
      <c r="C544" s="2"/>
      <c r="D544" s="7">
        <f t="shared" ref="D544:U544" si="323">D343</f>
        <v>0</v>
      </c>
      <c r="E544" s="7">
        <f t="shared" si="323"/>
        <v>0</v>
      </c>
      <c r="F544" s="7">
        <f t="shared" si="323"/>
        <v>0</v>
      </c>
      <c r="G544" s="7">
        <f t="shared" si="323"/>
        <v>0</v>
      </c>
      <c r="H544" s="7">
        <f t="shared" si="323"/>
        <v>0</v>
      </c>
      <c r="I544" s="7">
        <f t="shared" si="323"/>
        <v>0</v>
      </c>
      <c r="J544" s="7">
        <f t="shared" si="323"/>
        <v>0</v>
      </c>
      <c r="K544" s="7">
        <f t="shared" si="323"/>
        <v>0</v>
      </c>
      <c r="L544" s="7">
        <f t="shared" si="323"/>
        <v>0</v>
      </c>
      <c r="M544" s="7">
        <f t="shared" si="323"/>
        <v>0</v>
      </c>
      <c r="N544" s="7">
        <f t="shared" si="323"/>
        <v>0</v>
      </c>
      <c r="O544" s="7">
        <f t="shared" si="323"/>
        <v>0</v>
      </c>
      <c r="P544" s="7">
        <f t="shared" si="323"/>
        <v>0</v>
      </c>
      <c r="Q544" s="7">
        <f t="shared" si="323"/>
        <v>0</v>
      </c>
      <c r="R544" s="7">
        <f t="shared" si="323"/>
        <v>0</v>
      </c>
      <c r="S544" s="7">
        <f t="shared" si="323"/>
        <v>0</v>
      </c>
      <c r="T544" s="7">
        <f t="shared" si="323"/>
        <v>0</v>
      </c>
      <c r="U544" s="7">
        <f t="shared" si="323"/>
        <v>0</v>
      </c>
    </row>
    <row r="545" spans="1:21">
      <c r="A545" s="2" t="str">
        <f t="shared" si="317"/>
        <v>RB_GUP_EPIS_D</v>
      </c>
      <c r="B545" s="2" t="str">
        <f t="shared" si="317"/>
        <v>CUSTOMER</v>
      </c>
      <c r="C545" s="2"/>
      <c r="D545" s="7">
        <f t="shared" ref="D545:U545" si="324">D344</f>
        <v>0.38147474181594004</v>
      </c>
      <c r="E545" s="7">
        <f t="shared" si="324"/>
        <v>0.27392247149114629</v>
      </c>
      <c r="F545" s="7">
        <f t="shared" si="324"/>
        <v>6.7144417526973088E-2</v>
      </c>
      <c r="G545" s="7">
        <f t="shared" si="324"/>
        <v>5.4610299426406932E-4</v>
      </c>
      <c r="H545" s="7">
        <f t="shared" si="324"/>
        <v>7.7909424366761487E-5</v>
      </c>
      <c r="I545" s="7">
        <f t="shared" si="324"/>
        <v>1.1226693307304807E-3</v>
      </c>
      <c r="J545" s="7">
        <f t="shared" si="324"/>
        <v>4.5753160789396618E-4</v>
      </c>
      <c r="K545" s="7">
        <f t="shared" si="324"/>
        <v>2.2354630455055663E-4</v>
      </c>
      <c r="L545" s="7">
        <f t="shared" si="324"/>
        <v>9.5803547707611921E-5</v>
      </c>
      <c r="M545" s="7">
        <f t="shared" si="324"/>
        <v>1.6164069913136966E-5</v>
      </c>
      <c r="N545" s="7">
        <f t="shared" si="324"/>
        <v>2.8494730592781289E-4</v>
      </c>
      <c r="O545" s="7">
        <f t="shared" si="324"/>
        <v>5.7966235587417767E-4</v>
      </c>
      <c r="P545" s="7">
        <f t="shared" si="324"/>
        <v>1.4370620154256701E-4</v>
      </c>
      <c r="Q545" s="7">
        <f t="shared" si="324"/>
        <v>3.8010970292104987E-4</v>
      </c>
      <c r="R545" s="7">
        <f t="shared" si="324"/>
        <v>5.812931849651872E-6</v>
      </c>
      <c r="S545" s="7">
        <f t="shared" si="324"/>
        <v>2.2575840934365806E-5</v>
      </c>
      <c r="T545" s="7">
        <f t="shared" si="324"/>
        <v>3.1661880568233908E-2</v>
      </c>
      <c r="U545" s="7">
        <f t="shared" si="324"/>
        <v>4.7894306111105093E-3</v>
      </c>
    </row>
    <row r="546" spans="1:21">
      <c r="A546" s="2" t="str">
        <f t="shared" si="317"/>
        <v>RB_GUP_EPIS_D</v>
      </c>
      <c r="B546" s="2" t="str">
        <f t="shared" si="317"/>
        <v>TOTAL</v>
      </c>
      <c r="C546" s="2"/>
      <c r="D546" s="7">
        <f t="shared" ref="D546:U546" si="325">D345</f>
        <v>1.0000000000000007</v>
      </c>
      <c r="E546" s="7">
        <f t="shared" si="325"/>
        <v>0.70056674480874981</v>
      </c>
      <c r="F546" s="7">
        <f t="shared" si="325"/>
        <v>0.17067921392848626</v>
      </c>
      <c r="G546" s="7">
        <f t="shared" si="325"/>
        <v>1.3818587814574384E-3</v>
      </c>
      <c r="H546" s="7">
        <f t="shared" si="325"/>
        <v>7.7909424366761487E-5</v>
      </c>
      <c r="I546" s="7">
        <f t="shared" si="325"/>
        <v>4.3257337863087934E-2</v>
      </c>
      <c r="J546" s="7">
        <f t="shared" si="325"/>
        <v>9.2247306096350876E-3</v>
      </c>
      <c r="K546" s="7">
        <f t="shared" si="325"/>
        <v>2.2354630455055663E-4</v>
      </c>
      <c r="L546" s="7">
        <f t="shared" si="325"/>
        <v>9.5803547707611921E-5</v>
      </c>
      <c r="M546" s="7">
        <f t="shared" si="325"/>
        <v>2.2755483573816803E-3</v>
      </c>
      <c r="N546" s="7">
        <f t="shared" si="325"/>
        <v>2.0658090469485808E-2</v>
      </c>
      <c r="O546" s="7">
        <f t="shared" si="325"/>
        <v>5.7966235587417767E-4</v>
      </c>
      <c r="P546" s="7">
        <f t="shared" si="325"/>
        <v>1.4370620154256701E-4</v>
      </c>
      <c r="Q546" s="7">
        <f t="shared" si="325"/>
        <v>1.1892738302067571E-2</v>
      </c>
      <c r="R546" s="7">
        <f t="shared" si="325"/>
        <v>2.0662195994320003E-4</v>
      </c>
      <c r="S546" s="7">
        <f t="shared" si="325"/>
        <v>2.1783440673844054E-4</v>
      </c>
      <c r="T546" s="7">
        <f t="shared" si="325"/>
        <v>3.3317955031684519E-2</v>
      </c>
      <c r="U546" s="7">
        <f t="shared" si="325"/>
        <v>5.2006976472410166E-3</v>
      </c>
    </row>
    <row r="547" spans="1:21">
      <c r="A547" s="2" t="s">
        <v>147</v>
      </c>
      <c r="B547" s="2" t="str">
        <f>$B$5</f>
        <v>PRODUCTION</v>
      </c>
      <c r="C547" s="6"/>
      <c r="D547" s="7">
        <f t="shared" ref="D547:D554" si="326">SUM(E547:U547)</f>
        <v>0</v>
      </c>
      <c r="E547" s="7">
        <f t="shared" ref="E547:K547" si="327">E538*E539/E546</f>
        <v>0</v>
      </c>
      <c r="F547" s="7">
        <f t="shared" si="327"/>
        <v>0</v>
      </c>
      <c r="G547" s="7">
        <f t="shared" si="327"/>
        <v>0</v>
      </c>
      <c r="H547" s="7">
        <f t="shared" si="327"/>
        <v>0</v>
      </c>
      <c r="I547" s="7">
        <f>I538*I539/I546</f>
        <v>0</v>
      </c>
      <c r="J547" s="7">
        <f t="shared" si="327"/>
        <v>0</v>
      </c>
      <c r="K547" s="7">
        <f t="shared" si="327"/>
        <v>0</v>
      </c>
      <c r="L547" s="7">
        <f>IFERROR($L$538*L539/$L$546,0)</f>
        <v>0</v>
      </c>
      <c r="M547" s="7">
        <f>IFERROR($M$538*M539/$M$546,0)</f>
        <v>0</v>
      </c>
      <c r="N547" s="7">
        <f t="shared" ref="N547:U547" si="328">N538*N539/N546</f>
        <v>0</v>
      </c>
      <c r="O547" s="7">
        <f t="shared" si="328"/>
        <v>0</v>
      </c>
      <c r="P547" s="7">
        <f t="shared" si="328"/>
        <v>0</v>
      </c>
      <c r="Q547" s="7">
        <f t="shared" si="328"/>
        <v>0</v>
      </c>
      <c r="R547" s="7">
        <f t="shared" si="328"/>
        <v>0</v>
      </c>
      <c r="S547" s="7">
        <f t="shared" si="328"/>
        <v>0</v>
      </c>
      <c r="T547" s="7">
        <f t="shared" si="328"/>
        <v>0</v>
      </c>
      <c r="U547" s="7">
        <f t="shared" si="328"/>
        <v>0</v>
      </c>
    </row>
    <row r="548" spans="1:21">
      <c r="A548" s="2" t="str">
        <f t="shared" ref="A548:A554" si="329">A547</f>
        <v>MISC_SERV_REV</v>
      </c>
      <c r="B548" s="2" t="str">
        <f>$B$6</f>
        <v>BULKTRAN</v>
      </c>
      <c r="C548" s="6"/>
      <c r="D548" s="7">
        <f t="shared" si="326"/>
        <v>0</v>
      </c>
      <c r="E548" s="7">
        <f t="shared" ref="E548:K548" si="330">E538*E540/E546</f>
        <v>0</v>
      </c>
      <c r="F548" s="7">
        <f t="shared" si="330"/>
        <v>0</v>
      </c>
      <c r="G548" s="7">
        <f t="shared" si="330"/>
        <v>0</v>
      </c>
      <c r="H548" s="7">
        <f t="shared" si="330"/>
        <v>0</v>
      </c>
      <c r="I548" s="7">
        <f t="shared" si="330"/>
        <v>0</v>
      </c>
      <c r="J548" s="7">
        <f t="shared" si="330"/>
        <v>0</v>
      </c>
      <c r="K548" s="7">
        <f t="shared" si="330"/>
        <v>0</v>
      </c>
      <c r="L548" s="7">
        <f t="shared" ref="L548:L554" si="331">IFERROR($L$538*L540/$L$546,0)</f>
        <v>0</v>
      </c>
      <c r="M548" s="7">
        <f t="shared" ref="M548:M554" si="332">IFERROR($M$538*M540/$M$546,0)</f>
        <v>0</v>
      </c>
      <c r="N548" s="7">
        <f t="shared" ref="N548:U548" si="333">N538*N540/N546</f>
        <v>0</v>
      </c>
      <c r="O548" s="7">
        <f t="shared" si="333"/>
        <v>0</v>
      </c>
      <c r="P548" s="7">
        <f t="shared" si="333"/>
        <v>0</v>
      </c>
      <c r="Q548" s="7">
        <f t="shared" si="333"/>
        <v>0</v>
      </c>
      <c r="R548" s="7">
        <f t="shared" si="333"/>
        <v>0</v>
      </c>
      <c r="S548" s="7">
        <f t="shared" si="333"/>
        <v>0</v>
      </c>
      <c r="T548" s="7">
        <f t="shared" si="333"/>
        <v>0</v>
      </c>
      <c r="U548" s="7">
        <f t="shared" si="333"/>
        <v>0</v>
      </c>
    </row>
    <row r="549" spans="1:21">
      <c r="A549" s="2" t="str">
        <f t="shared" si="329"/>
        <v>MISC_SERV_REV</v>
      </c>
      <c r="B549" s="2" t="str">
        <f>$B$7</f>
        <v>SUBTRAN</v>
      </c>
      <c r="C549" s="6"/>
      <c r="D549" s="7">
        <f t="shared" si="326"/>
        <v>0</v>
      </c>
      <c r="E549" s="7">
        <f t="shared" ref="E549:J549" si="334">E538*E541/E546</f>
        <v>0</v>
      </c>
      <c r="F549" s="7">
        <f t="shared" si="334"/>
        <v>0</v>
      </c>
      <c r="G549" s="7">
        <f t="shared" si="334"/>
        <v>0</v>
      </c>
      <c r="H549" s="7">
        <f t="shared" si="334"/>
        <v>0</v>
      </c>
      <c r="I549" s="7">
        <f t="shared" si="334"/>
        <v>0</v>
      </c>
      <c r="J549" s="7">
        <f t="shared" si="334"/>
        <v>0</v>
      </c>
      <c r="K549" s="7">
        <f>K538*K541/K546</f>
        <v>0</v>
      </c>
      <c r="L549" s="7">
        <f t="shared" si="331"/>
        <v>0</v>
      </c>
      <c r="M549" s="7">
        <f t="shared" si="332"/>
        <v>0</v>
      </c>
      <c r="N549" s="7">
        <f t="shared" ref="N549:U549" si="335">N538*N541/N546</f>
        <v>0</v>
      </c>
      <c r="O549" s="7">
        <f t="shared" si="335"/>
        <v>0</v>
      </c>
      <c r="P549" s="7">
        <f t="shared" si="335"/>
        <v>0</v>
      </c>
      <c r="Q549" s="7">
        <f t="shared" si="335"/>
        <v>0</v>
      </c>
      <c r="R549" s="7">
        <f t="shared" si="335"/>
        <v>0</v>
      </c>
      <c r="S549" s="7">
        <f t="shared" si="335"/>
        <v>0</v>
      </c>
      <c r="T549" s="7">
        <f t="shared" si="335"/>
        <v>0</v>
      </c>
      <c r="U549" s="7">
        <f t="shared" si="335"/>
        <v>0</v>
      </c>
    </row>
    <row r="550" spans="1:21">
      <c r="A550" s="2" t="str">
        <f t="shared" si="329"/>
        <v>MISC_SERV_REV</v>
      </c>
      <c r="B550" s="2" t="str">
        <f>$B$8</f>
        <v>DISTPRI</v>
      </c>
      <c r="C550" s="6"/>
      <c r="D550" s="7">
        <f t="shared" si="326"/>
        <v>0.40010000694352227</v>
      </c>
      <c r="E550" s="7">
        <f t="shared" ref="E550:I550" si="336">E538*E542/E546</f>
        <v>0.35985265348137813</v>
      </c>
      <c r="F550" s="7">
        <f t="shared" si="336"/>
        <v>3.8313726639332836E-2</v>
      </c>
      <c r="G550" s="7">
        <f t="shared" si="336"/>
        <v>3.1478560930589208E-4</v>
      </c>
      <c r="H550" s="7">
        <f t="shared" si="336"/>
        <v>0</v>
      </c>
      <c r="I550" s="7">
        <f t="shared" si="336"/>
        <v>6.3787329196348047E-4</v>
      </c>
      <c r="J550" s="7">
        <f>J538*J542/J546</f>
        <v>6.6163551178077232E-4</v>
      </c>
      <c r="K550" s="7">
        <f>K538*K542/K546</f>
        <v>0</v>
      </c>
      <c r="L550" s="7">
        <f t="shared" si="331"/>
        <v>0</v>
      </c>
      <c r="M550" s="7">
        <f t="shared" si="332"/>
        <v>0</v>
      </c>
      <c r="N550" s="7">
        <f t="shared" ref="N550:U550" si="337">N538*N542/N546</f>
        <v>0</v>
      </c>
      <c r="O550" s="7">
        <f t="shared" si="337"/>
        <v>0</v>
      </c>
      <c r="P550" s="7">
        <f t="shared" si="337"/>
        <v>0</v>
      </c>
      <c r="Q550" s="7">
        <f t="shared" si="337"/>
        <v>0</v>
      </c>
      <c r="R550" s="7">
        <f t="shared" si="337"/>
        <v>0</v>
      </c>
      <c r="S550" s="7">
        <f t="shared" si="337"/>
        <v>0</v>
      </c>
      <c r="T550" s="7">
        <f t="shared" si="337"/>
        <v>3.1933240976118074E-4</v>
      </c>
      <c r="U550" s="7">
        <f t="shared" si="337"/>
        <v>0</v>
      </c>
    </row>
    <row r="551" spans="1:21">
      <c r="A551" s="2" t="str">
        <f t="shared" si="329"/>
        <v>MISC_SERV_REV</v>
      </c>
      <c r="B551" s="2" t="str">
        <f>$B$9</f>
        <v>DISTSEC</v>
      </c>
      <c r="C551" s="6"/>
      <c r="D551" s="7">
        <f t="shared" si="326"/>
        <v>0.19784285014631836</v>
      </c>
      <c r="E551" s="7">
        <f t="shared" ref="E551:K551" si="338">E538*E543/E546</f>
        <v>0.17985464655403982</v>
      </c>
      <c r="F551" s="7">
        <f t="shared" si="338"/>
        <v>1.7074678042567609E-2</v>
      </c>
      <c r="G551" s="7">
        <f t="shared" si="338"/>
        <v>0</v>
      </c>
      <c r="H551" s="7">
        <f t="shared" si="338"/>
        <v>0</v>
      </c>
      <c r="I551" s="7">
        <f>I538*I543/I546</f>
        <v>2.3237960270589271E-4</v>
      </c>
      <c r="J551" s="7">
        <f t="shared" si="338"/>
        <v>0</v>
      </c>
      <c r="K551" s="7">
        <f t="shared" si="338"/>
        <v>0</v>
      </c>
      <c r="L551" s="7">
        <f t="shared" si="331"/>
        <v>0</v>
      </c>
      <c r="M551" s="7">
        <f t="shared" si="332"/>
        <v>0</v>
      </c>
      <c r="N551" s="7">
        <f t="shared" ref="N551:U551" si="339">N538*N543/N546</f>
        <v>0</v>
      </c>
      <c r="O551" s="7">
        <f t="shared" si="339"/>
        <v>0</v>
      </c>
      <c r="P551" s="7">
        <f>P538*P543/P546</f>
        <v>0</v>
      </c>
      <c r="Q551" s="7">
        <f t="shared" si="339"/>
        <v>0</v>
      </c>
      <c r="R551" s="7">
        <f t="shared" si="339"/>
        <v>0</v>
      </c>
      <c r="S551" s="7">
        <f>S538*S543/S546</f>
        <v>0</v>
      </c>
      <c r="T551" s="7">
        <f t="shared" si="339"/>
        <v>6.8114594700504542E-4</v>
      </c>
      <c r="U551" s="7">
        <f t="shared" si="339"/>
        <v>0</v>
      </c>
    </row>
    <row r="552" spans="1:21">
      <c r="A552" s="2" t="str">
        <f t="shared" si="329"/>
        <v>MISC_SERV_REV</v>
      </c>
      <c r="B552" s="2" t="str">
        <f>$B$10</f>
        <v>ENERGY</v>
      </c>
      <c r="C552" s="6"/>
      <c r="D552" s="7">
        <f t="shared" si="326"/>
        <v>0</v>
      </c>
      <c r="E552" s="7">
        <f t="shared" ref="E552:K552" si="340">E538*E544/E546</f>
        <v>0</v>
      </c>
      <c r="F552" s="7">
        <f t="shared" si="340"/>
        <v>0</v>
      </c>
      <c r="G552" s="7">
        <f t="shared" si="340"/>
        <v>0</v>
      </c>
      <c r="H552" s="7">
        <f t="shared" si="340"/>
        <v>0</v>
      </c>
      <c r="I552" s="7">
        <f t="shared" si="340"/>
        <v>0</v>
      </c>
      <c r="J552" s="7">
        <f>J538*J544/J546</f>
        <v>0</v>
      </c>
      <c r="K552" s="7">
        <f t="shared" si="340"/>
        <v>0</v>
      </c>
      <c r="L552" s="7">
        <f t="shared" si="331"/>
        <v>0</v>
      </c>
      <c r="M552" s="7">
        <f t="shared" si="332"/>
        <v>0</v>
      </c>
      <c r="N552" s="7">
        <f>N538*N544/N546</f>
        <v>0</v>
      </c>
      <c r="O552" s="7">
        <f>O538*O544/O546</f>
        <v>0</v>
      </c>
      <c r="P552" s="7">
        <f t="shared" ref="P552:U552" si="341">P538*P544/P546</f>
        <v>0</v>
      </c>
      <c r="Q552" s="7">
        <f t="shared" si="341"/>
        <v>0</v>
      </c>
      <c r="R552" s="7">
        <f>R538*R544/R546</f>
        <v>0</v>
      </c>
      <c r="S552" s="7">
        <f t="shared" si="341"/>
        <v>0</v>
      </c>
      <c r="T552" s="7">
        <f t="shared" si="341"/>
        <v>0</v>
      </c>
      <c r="U552" s="7">
        <f t="shared" si="341"/>
        <v>0</v>
      </c>
    </row>
    <row r="553" spans="1:21">
      <c r="A553" s="2" t="str">
        <f t="shared" si="329"/>
        <v>MISC_SERV_REV</v>
      </c>
      <c r="B553" s="2" t="str">
        <f>$B$11</f>
        <v>CUSTOMER</v>
      </c>
      <c r="C553" s="6"/>
      <c r="D553" s="7">
        <f t="shared" si="326"/>
        <v>0.4020571429101592</v>
      </c>
      <c r="E553" s="7">
        <f t="shared" ref="E553:K553" si="342">E538*E545/E546</f>
        <v>0.3465133994602137</v>
      </c>
      <c r="F553" s="7">
        <f t="shared" si="342"/>
        <v>3.5920504983579814E-2</v>
      </c>
      <c r="G553" s="7">
        <f t="shared" si="342"/>
        <v>2.0568851143762802E-4</v>
      </c>
      <c r="H553" s="7">
        <f t="shared" si="342"/>
        <v>2.8182354464222865E-5</v>
      </c>
      <c r="I553" s="7">
        <f>I538*I545/I546</f>
        <v>2.3187704302798391E-5</v>
      </c>
      <c r="J553" s="7">
        <f>J538*J545/J546</f>
        <v>3.4528605941839062E-5</v>
      </c>
      <c r="K553" s="7">
        <f t="shared" si="342"/>
        <v>0</v>
      </c>
      <c r="L553" s="7">
        <f t="shared" si="331"/>
        <v>0</v>
      </c>
      <c r="M553" s="7">
        <f t="shared" si="332"/>
        <v>0</v>
      </c>
      <c r="N553" s="7">
        <f t="shared" ref="N553:U553" si="343">N538*N545/N546</f>
        <v>0</v>
      </c>
      <c r="O553" s="7">
        <f t="shared" si="343"/>
        <v>2.0387235144331433E-4</v>
      </c>
      <c r="P553" s="7">
        <f>P538*P545/P546</f>
        <v>0</v>
      </c>
      <c r="Q553" s="7">
        <f>Q538*Q545/Q546</f>
        <v>0</v>
      </c>
      <c r="R553" s="7">
        <f t="shared" si="343"/>
        <v>0</v>
      </c>
      <c r="S553" s="7">
        <f t="shared" si="343"/>
        <v>0</v>
      </c>
      <c r="T553" s="7">
        <f t="shared" si="343"/>
        <v>1.9127778938775888E-2</v>
      </c>
      <c r="U553" s="7">
        <f t="shared" si="343"/>
        <v>0</v>
      </c>
    </row>
    <row r="554" spans="1:21">
      <c r="A554" s="2" t="str">
        <f t="shared" si="329"/>
        <v>MISC_SERV_REV</v>
      </c>
      <c r="B554" s="2" t="str">
        <f>$B$12</f>
        <v>TOTAL</v>
      </c>
      <c r="C554" s="6"/>
      <c r="D554" s="7">
        <f t="shared" si="326"/>
        <v>1</v>
      </c>
      <c r="E554" s="7">
        <f t="shared" ref="E554:K554" si="344">E538*E546/E546</f>
        <v>0.88622069949563176</v>
      </c>
      <c r="F554" s="7">
        <f t="shared" si="344"/>
        <v>9.1308909665480262E-2</v>
      </c>
      <c r="G554" s="7">
        <f t="shared" si="344"/>
        <v>5.2047412074352005E-4</v>
      </c>
      <c r="H554" s="7">
        <f t="shared" si="344"/>
        <v>2.8182354464222865E-5</v>
      </c>
      <c r="I554" s="7">
        <f t="shared" si="344"/>
        <v>8.9344059897217168E-4</v>
      </c>
      <c r="J554" s="7">
        <f t="shared" si="344"/>
        <v>6.9616411772261148E-4</v>
      </c>
      <c r="K554" s="7">
        <f t="shared" si="344"/>
        <v>0</v>
      </c>
      <c r="L554" s="7">
        <f t="shared" si="331"/>
        <v>0</v>
      </c>
      <c r="M554" s="7">
        <f t="shared" si="332"/>
        <v>0</v>
      </c>
      <c r="N554" s="7">
        <f t="shared" ref="N554:U554" si="345">N538*N546/N546</f>
        <v>0</v>
      </c>
      <c r="O554" s="7">
        <f t="shared" si="345"/>
        <v>2.0387235144331433E-4</v>
      </c>
      <c r="P554" s="7">
        <f t="shared" si="345"/>
        <v>0</v>
      </c>
      <c r="Q554" s="7">
        <f t="shared" si="345"/>
        <v>0</v>
      </c>
      <c r="R554" s="7">
        <f t="shared" si="345"/>
        <v>0</v>
      </c>
      <c r="S554" s="7">
        <f t="shared" si="345"/>
        <v>0</v>
      </c>
      <c r="T554" s="7">
        <f t="shared" si="345"/>
        <v>2.0128257295542115E-2</v>
      </c>
      <c r="U554" s="7">
        <f t="shared" si="345"/>
        <v>0</v>
      </c>
    </row>
    <row r="555" spans="1:21">
      <c r="C555" s="6"/>
      <c r="D555" s="7"/>
      <c r="E555" s="7">
        <f>E554-E538</f>
        <v>0</v>
      </c>
      <c r="F555" s="7">
        <f t="shared" ref="F555:U555" si="346">F554-F538</f>
        <v>0</v>
      </c>
      <c r="G555" s="7">
        <f t="shared" si="346"/>
        <v>0</v>
      </c>
      <c r="H555" s="7">
        <f t="shared" ref="H555:M555" si="347">H554-H538</f>
        <v>0</v>
      </c>
      <c r="I555" s="7">
        <f t="shared" si="347"/>
        <v>0</v>
      </c>
      <c r="J555" s="7">
        <f t="shared" si="347"/>
        <v>0</v>
      </c>
      <c r="K555" s="7">
        <f t="shared" si="347"/>
        <v>0</v>
      </c>
      <c r="L555" s="7">
        <f t="shared" si="347"/>
        <v>0</v>
      </c>
      <c r="M555" s="7">
        <f t="shared" si="347"/>
        <v>0</v>
      </c>
      <c r="N555" s="7">
        <f t="shared" si="346"/>
        <v>0</v>
      </c>
      <c r="O555" s="7">
        <f>O554-O538</f>
        <v>0</v>
      </c>
      <c r="P555" s="7">
        <f t="shared" si="346"/>
        <v>0</v>
      </c>
      <c r="Q555" s="7">
        <f t="shared" si="346"/>
        <v>0</v>
      </c>
      <c r="R555" s="7">
        <f t="shared" si="346"/>
        <v>0</v>
      </c>
      <c r="S555" s="7">
        <f t="shared" si="346"/>
        <v>0</v>
      </c>
      <c r="T555" s="7">
        <f t="shared" si="346"/>
        <v>0</v>
      </c>
      <c r="U555" s="7">
        <f t="shared" si="346"/>
        <v>0</v>
      </c>
    </row>
    <row r="557" spans="1:21">
      <c r="A557" s="15" t="str">
        <f>COSS!D83</f>
        <v>364 Poles</v>
      </c>
      <c r="B557" s="2" t="str">
        <f>$B$5</f>
        <v>PRODUCTION</v>
      </c>
      <c r="D557" s="8">
        <f>COSS!H76</f>
        <v>0</v>
      </c>
      <c r="E557" s="8">
        <f>COSS!I76</f>
        <v>0</v>
      </c>
      <c r="F557" s="8">
        <f>COSS!J76</f>
        <v>0</v>
      </c>
      <c r="G557" s="8">
        <f>COSS!K76</f>
        <v>0</v>
      </c>
      <c r="H557" s="8">
        <f>COSS!L76</f>
        <v>0</v>
      </c>
      <c r="I557" s="8">
        <f>COSS!N76</f>
        <v>0</v>
      </c>
      <c r="J557" s="8">
        <f>COSS!O76</f>
        <v>0</v>
      </c>
      <c r="K557" s="8">
        <f>COSS!P76</f>
        <v>0</v>
      </c>
      <c r="L557" s="8">
        <f>COSS!Q76</f>
        <v>0</v>
      </c>
      <c r="M557" s="8">
        <f>COSS!S76</f>
        <v>0</v>
      </c>
      <c r="N557" s="8">
        <f>COSS!T76</f>
        <v>0</v>
      </c>
      <c r="O557" s="8">
        <f>COSS!U76</f>
        <v>0</v>
      </c>
      <c r="P557" s="8">
        <f>COSS!V76</f>
        <v>0</v>
      </c>
      <c r="Q557" s="8">
        <f>COSS!X76</f>
        <v>0</v>
      </c>
      <c r="R557" s="8">
        <f>COSS!Y76</f>
        <v>0</v>
      </c>
      <c r="S557" s="8">
        <f>COSS!AA76</f>
        <v>0</v>
      </c>
      <c r="T557" s="8">
        <f>COSS!AB76</f>
        <v>0</v>
      </c>
      <c r="U557" s="8">
        <f>COSS!AC76</f>
        <v>0</v>
      </c>
    </row>
    <row r="558" spans="1:21">
      <c r="B558" s="2" t="str">
        <f>$B$6</f>
        <v>BULKTRAN</v>
      </c>
      <c r="D558" s="8">
        <f>COSS!H77</f>
        <v>0</v>
      </c>
      <c r="E558" s="8">
        <f>COSS!I77</f>
        <v>0</v>
      </c>
      <c r="F558" s="8">
        <f>COSS!J77</f>
        <v>0</v>
      </c>
      <c r="G558" s="8">
        <f>COSS!K77</f>
        <v>0</v>
      </c>
      <c r="H558" s="8">
        <f>COSS!L77</f>
        <v>0</v>
      </c>
      <c r="I558" s="8">
        <f>COSS!N77</f>
        <v>0</v>
      </c>
      <c r="J558" s="8">
        <f>COSS!O77</f>
        <v>0</v>
      </c>
      <c r="K558" s="8">
        <f>COSS!P77</f>
        <v>0</v>
      </c>
      <c r="L558" s="8">
        <f>COSS!Q77</f>
        <v>0</v>
      </c>
      <c r="M558" s="8">
        <f>COSS!S77</f>
        <v>0</v>
      </c>
      <c r="N558" s="8">
        <f>COSS!T77</f>
        <v>0</v>
      </c>
      <c r="O558" s="8">
        <f>COSS!U77</f>
        <v>0</v>
      </c>
      <c r="P558" s="8">
        <f>COSS!V77</f>
        <v>0</v>
      </c>
      <c r="Q558" s="8">
        <f>COSS!X77</f>
        <v>0</v>
      </c>
      <c r="R558" s="8">
        <f>COSS!Y77</f>
        <v>0</v>
      </c>
      <c r="S558" s="8">
        <f>COSS!AA77</f>
        <v>0</v>
      </c>
      <c r="T558" s="8">
        <f>COSS!AB77</f>
        <v>0</v>
      </c>
      <c r="U558" s="8">
        <f>COSS!AC77</f>
        <v>0</v>
      </c>
    </row>
    <row r="559" spans="1:21">
      <c r="B559" s="2" t="str">
        <f>$B$7</f>
        <v>SUBTRAN</v>
      </c>
      <c r="D559" s="8">
        <f>COSS!H78</f>
        <v>0</v>
      </c>
      <c r="E559" s="8">
        <f>COSS!I78</f>
        <v>0</v>
      </c>
      <c r="F559" s="8">
        <f>COSS!J78</f>
        <v>0</v>
      </c>
      <c r="G559" s="8">
        <f>COSS!K78</f>
        <v>0</v>
      </c>
      <c r="H559" s="8">
        <f>COSS!L78</f>
        <v>0</v>
      </c>
      <c r="I559" s="8">
        <f>COSS!N78</f>
        <v>0</v>
      </c>
      <c r="J559" s="8">
        <f>COSS!O78</f>
        <v>0</v>
      </c>
      <c r="K559" s="8">
        <f>COSS!P78</f>
        <v>0</v>
      </c>
      <c r="L559" s="8">
        <f>COSS!Q78</f>
        <v>0</v>
      </c>
      <c r="M559" s="8">
        <f>COSS!S78</f>
        <v>0</v>
      </c>
      <c r="N559" s="8">
        <f>COSS!T78</f>
        <v>0</v>
      </c>
      <c r="O559" s="8">
        <f>COSS!U78</f>
        <v>0</v>
      </c>
      <c r="P559" s="8">
        <f>COSS!V78</f>
        <v>0</v>
      </c>
      <c r="Q559" s="8">
        <f>COSS!X78</f>
        <v>0</v>
      </c>
      <c r="R559" s="8">
        <f>COSS!Y78</f>
        <v>0</v>
      </c>
      <c r="S559" s="8">
        <f>COSS!AA78</f>
        <v>0</v>
      </c>
      <c r="T559" s="8">
        <f>COSS!AB78</f>
        <v>0</v>
      </c>
      <c r="U559" s="8">
        <f>COSS!AC78</f>
        <v>0</v>
      </c>
    </row>
    <row r="560" spans="1:21">
      <c r="B560" s="2" t="str">
        <f>$B$8</f>
        <v>DISTPRI</v>
      </c>
      <c r="D560" s="8">
        <f>COSS!H79</f>
        <v>132786069.92910022</v>
      </c>
      <c r="E560" s="8">
        <f>COSS!I79</f>
        <v>88236164.756511956</v>
      </c>
      <c r="F560" s="8">
        <f>COSS!J79</f>
        <v>22214480.360529337</v>
      </c>
      <c r="G560" s="8">
        <f>COSS!K79</f>
        <v>259235.02468467038</v>
      </c>
      <c r="H560" s="8">
        <f>COSS!L79</f>
        <v>0</v>
      </c>
      <c r="I560" s="8">
        <f>COSS!N79</f>
        <v>9579499.2739294823</v>
      </c>
      <c r="J560" s="8">
        <f>COSS!O79</f>
        <v>2719412.8768933383</v>
      </c>
      <c r="K560" s="8">
        <f>COSS!P79</f>
        <v>0</v>
      </c>
      <c r="L560" s="8">
        <f>COSS!Q79</f>
        <v>0</v>
      </c>
      <c r="M560" s="8">
        <f>COSS!S79</f>
        <v>546354.04181130906</v>
      </c>
      <c r="N560" s="8">
        <f>COSS!T79</f>
        <v>6319348.7282276079</v>
      </c>
      <c r="O560" s="8">
        <f>COSS!U79</f>
        <v>0</v>
      </c>
      <c r="P560" s="8">
        <f>COSS!V79</f>
        <v>0</v>
      </c>
      <c r="Q560" s="8">
        <f>COSS!X79</f>
        <v>2599714.7007048577</v>
      </c>
      <c r="R560" s="8">
        <f>COSS!Y79</f>
        <v>62287.015121429526</v>
      </c>
      <c r="S560" s="8">
        <f>COSS!AA79</f>
        <v>44727.469729962228</v>
      </c>
      <c r="T560" s="8">
        <f>COSS!AB79</f>
        <v>163956.80469807118</v>
      </c>
      <c r="U560" s="8">
        <f>COSS!AC79</f>
        <v>40888.8762582216</v>
      </c>
    </row>
    <row r="561" spans="1:21">
      <c r="B561" s="2" t="str">
        <f>$B$9</f>
        <v>DISTSEC</v>
      </c>
      <c r="D561" s="8">
        <f>COSS!H80</f>
        <v>56372105.774053589</v>
      </c>
      <c r="E561" s="8">
        <f>COSS!I80</f>
        <v>42087513.50255473</v>
      </c>
      <c r="F561" s="8">
        <f>COSS!J80</f>
        <v>9448089.0676452983</v>
      </c>
      <c r="G561" s="8">
        <f>COSS!K80</f>
        <v>0</v>
      </c>
      <c r="H561" s="8">
        <f>COSS!L80</f>
        <v>0</v>
      </c>
      <c r="I561" s="8">
        <f>COSS!N80</f>
        <v>3330550.9990749992</v>
      </c>
      <c r="J561" s="8">
        <f>COSS!O80</f>
        <v>0</v>
      </c>
      <c r="K561" s="8">
        <f>COSS!P80</f>
        <v>0</v>
      </c>
      <c r="L561" s="8">
        <f>COSS!Q80</f>
        <v>0</v>
      </c>
      <c r="M561" s="8">
        <f>COSS!S80</f>
        <v>147412.04044593743</v>
      </c>
      <c r="N561" s="8">
        <f>COSS!T80</f>
        <v>0</v>
      </c>
      <c r="O561" s="8">
        <f>COSS!U80</f>
        <v>0</v>
      </c>
      <c r="P561" s="8">
        <f>COSS!V80</f>
        <v>0</v>
      </c>
      <c r="Q561" s="8">
        <f>COSS!X80</f>
        <v>926942.02529504464</v>
      </c>
      <c r="R561" s="8">
        <f>COSS!Y80</f>
        <v>0</v>
      </c>
      <c r="S561" s="8">
        <f>COSS!AA80</f>
        <v>15114.970990277227</v>
      </c>
      <c r="T561" s="8">
        <f>COSS!AB80</f>
        <v>333761.56050813239</v>
      </c>
      <c r="U561" s="8">
        <f>COSS!AC80</f>
        <v>82721.607539180244</v>
      </c>
    </row>
    <row r="562" spans="1:21">
      <c r="B562" s="2" t="str">
        <f>$B$10</f>
        <v>ENERGY</v>
      </c>
      <c r="D562" s="8">
        <f>COSS!H81</f>
        <v>0</v>
      </c>
      <c r="E562" s="8">
        <f>COSS!I81</f>
        <v>0</v>
      </c>
      <c r="F562" s="8">
        <f>COSS!J81</f>
        <v>0</v>
      </c>
      <c r="G562" s="8">
        <f>COSS!K81</f>
        <v>0</v>
      </c>
      <c r="H562" s="8">
        <f>COSS!L81</f>
        <v>0</v>
      </c>
      <c r="I562" s="8">
        <f>COSS!N81</f>
        <v>0</v>
      </c>
      <c r="J562" s="8">
        <f>COSS!O81</f>
        <v>0</v>
      </c>
      <c r="K562" s="8">
        <f>COSS!P81</f>
        <v>0</v>
      </c>
      <c r="L562" s="8">
        <f>COSS!Q81</f>
        <v>0</v>
      </c>
      <c r="M562" s="8">
        <f>COSS!S81</f>
        <v>0</v>
      </c>
      <c r="N562" s="8">
        <f>COSS!T81</f>
        <v>0</v>
      </c>
      <c r="O562" s="8">
        <f>COSS!U81</f>
        <v>0</v>
      </c>
      <c r="P562" s="8">
        <f>COSS!V81</f>
        <v>0</v>
      </c>
      <c r="Q562" s="8">
        <f>COSS!X81</f>
        <v>0</v>
      </c>
      <c r="R562" s="8">
        <f>COSS!Y81</f>
        <v>0</v>
      </c>
      <c r="S562" s="8">
        <f>COSS!AA81</f>
        <v>0</v>
      </c>
      <c r="T562" s="8">
        <f>COSS!AB81</f>
        <v>0</v>
      </c>
      <c r="U562" s="8">
        <f>COSS!AC81</f>
        <v>0</v>
      </c>
    </row>
    <row r="563" spans="1:21">
      <c r="B563" s="2" t="str">
        <f>$B$11</f>
        <v>CUSTOMER</v>
      </c>
      <c r="D563" s="8">
        <f>COSS!H82</f>
        <v>145434473.44684619</v>
      </c>
      <c r="E563" s="8">
        <f>COSS!I82</f>
        <v>117092073.52778263</v>
      </c>
      <c r="F563" s="8">
        <f>COSS!J82</f>
        <v>27693371.635846052</v>
      </c>
      <c r="G563" s="8">
        <f>COSS!K82</f>
        <v>62925.179813328912</v>
      </c>
      <c r="H563" s="8">
        <f>COSS!L82</f>
        <v>0</v>
      </c>
      <c r="I563" s="8">
        <f>COSS!N82</f>
        <v>327210.93502931029</v>
      </c>
      <c r="J563" s="8">
        <f>COSS!O82</f>
        <v>53935.868411424781</v>
      </c>
      <c r="K563" s="8">
        <f>COSS!P82</f>
        <v>0</v>
      </c>
      <c r="L563" s="8">
        <f>COSS!Q82</f>
        <v>0</v>
      </c>
      <c r="M563" s="8">
        <f>COSS!S82</f>
        <v>4494.6557009520639</v>
      </c>
      <c r="N563" s="8">
        <f>COSS!T82</f>
        <v>30563.658766474044</v>
      </c>
      <c r="O563" s="8">
        <f>COSS!U82</f>
        <v>0</v>
      </c>
      <c r="P563" s="8">
        <f>COSS!V82</f>
        <v>0</v>
      </c>
      <c r="Q563" s="8">
        <f>COSS!X82</f>
        <v>114164.25480418243</v>
      </c>
      <c r="R563" s="8">
        <f>COSS!Y82</f>
        <v>898.93114019041298</v>
      </c>
      <c r="S563" s="8">
        <f>COSS!AA82</f>
        <v>7191.4491215233038</v>
      </c>
      <c r="T563" s="8">
        <f>COSS!AB82</f>
        <v>0</v>
      </c>
      <c r="U563" s="8">
        <f>COSS!AC82</f>
        <v>47643.350430091887</v>
      </c>
    </row>
    <row r="564" spans="1:21">
      <c r="B564" s="2" t="str">
        <f>$B$12</f>
        <v>TOTAL</v>
      </c>
      <c r="D564" s="8">
        <f>COSS!H83</f>
        <v>334592649.14999992</v>
      </c>
      <c r="E564" s="8">
        <f>COSS!I83</f>
        <v>247415751.78684929</v>
      </c>
      <c r="F564" s="8">
        <f>COSS!J83</f>
        <v>59355941.064020686</v>
      </c>
      <c r="G564" s="8">
        <f>COSS!K83</f>
        <v>322160.20449799928</v>
      </c>
      <c r="H564" s="8">
        <f>COSS!L83</f>
        <v>0</v>
      </c>
      <c r="I564" s="8">
        <f>COSS!N83</f>
        <v>13237261.208033793</v>
      </c>
      <c r="J564" s="8">
        <f>COSS!O83</f>
        <v>2773348.7453047633</v>
      </c>
      <c r="K564" s="8">
        <f>COSS!P83</f>
        <v>0</v>
      </c>
      <c r="L564" s="8">
        <f>COSS!Q83</f>
        <v>0</v>
      </c>
      <c r="M564" s="8">
        <f>COSS!S83</f>
        <v>698260.73795819865</v>
      </c>
      <c r="N564" s="8">
        <f>COSS!T83</f>
        <v>6349912.3869940815</v>
      </c>
      <c r="O564" s="8">
        <f>COSS!U83</f>
        <v>0</v>
      </c>
      <c r="P564" s="8">
        <f>COSS!V83</f>
        <v>0</v>
      </c>
      <c r="Q564" s="8">
        <f>COSS!X83</f>
        <v>3640820.9808040848</v>
      </c>
      <c r="R564" s="8">
        <f>COSS!Y83</f>
        <v>63185.946261619931</v>
      </c>
      <c r="S564" s="8">
        <f>COSS!AA83</f>
        <v>67033.88984176275</v>
      </c>
      <c r="T564" s="8">
        <f>COSS!AB83</f>
        <v>497718.3652062036</v>
      </c>
      <c r="U564" s="8">
        <f>COSS!AC83</f>
        <v>171253.83422749373</v>
      </c>
    </row>
    <row r="565" spans="1:21">
      <c r="A565" s="15" t="str">
        <f>COSS!D91</f>
        <v>365 Overhead Lines</v>
      </c>
      <c r="B565" s="2" t="str">
        <f>$B$5</f>
        <v>PRODUCTION</v>
      </c>
      <c r="D565" s="8">
        <f>COSS!H84</f>
        <v>0</v>
      </c>
      <c r="E565" s="8">
        <f>COSS!I84</f>
        <v>0</v>
      </c>
      <c r="F565" s="8">
        <f>COSS!J84</f>
        <v>0</v>
      </c>
      <c r="G565" s="8">
        <f>COSS!K84</f>
        <v>0</v>
      </c>
      <c r="H565" s="8">
        <f>COSS!L84</f>
        <v>0</v>
      </c>
      <c r="I565" s="8">
        <f>COSS!N84</f>
        <v>0</v>
      </c>
      <c r="J565" s="8">
        <f>COSS!O84</f>
        <v>0</v>
      </c>
      <c r="K565" s="8">
        <f>COSS!P84</f>
        <v>0</v>
      </c>
      <c r="L565" s="8">
        <f>COSS!Q84</f>
        <v>0</v>
      </c>
      <c r="M565" s="8">
        <f>COSS!S84</f>
        <v>0</v>
      </c>
      <c r="N565" s="8">
        <f>COSS!T84</f>
        <v>0</v>
      </c>
      <c r="O565" s="8">
        <f>COSS!U84</f>
        <v>0</v>
      </c>
      <c r="P565" s="8">
        <f>COSS!V84</f>
        <v>0</v>
      </c>
      <c r="Q565" s="8">
        <f>COSS!X84</f>
        <v>0</v>
      </c>
      <c r="R565" s="8">
        <f>COSS!Y84</f>
        <v>0</v>
      </c>
      <c r="S565" s="8">
        <f>COSS!AA84</f>
        <v>0</v>
      </c>
      <c r="T565" s="8">
        <f>COSS!AB84</f>
        <v>0</v>
      </c>
      <c r="U565" s="8">
        <f>COSS!AC84</f>
        <v>0</v>
      </c>
    </row>
    <row r="566" spans="1:21">
      <c r="A566" s="15"/>
      <c r="B566" s="2" t="str">
        <f>$B$6</f>
        <v>BULKTRAN</v>
      </c>
      <c r="D566" s="8">
        <f>COSS!H85</f>
        <v>0</v>
      </c>
      <c r="E566" s="8">
        <f>COSS!I85</f>
        <v>0</v>
      </c>
      <c r="F566" s="8">
        <f>COSS!J85</f>
        <v>0</v>
      </c>
      <c r="G566" s="8">
        <f>COSS!K85</f>
        <v>0</v>
      </c>
      <c r="H566" s="8">
        <f>COSS!L85</f>
        <v>0</v>
      </c>
      <c r="I566" s="8">
        <f>COSS!N85</f>
        <v>0</v>
      </c>
      <c r="J566" s="8">
        <f>COSS!O85</f>
        <v>0</v>
      </c>
      <c r="K566" s="8">
        <f>COSS!P85</f>
        <v>0</v>
      </c>
      <c r="L566" s="8">
        <f>COSS!Q85</f>
        <v>0</v>
      </c>
      <c r="M566" s="8">
        <f>COSS!S85</f>
        <v>0</v>
      </c>
      <c r="N566" s="8">
        <f>COSS!T85</f>
        <v>0</v>
      </c>
      <c r="O566" s="8">
        <f>COSS!U85</f>
        <v>0</v>
      </c>
      <c r="P566" s="8">
        <f>COSS!V85</f>
        <v>0</v>
      </c>
      <c r="Q566" s="8">
        <f>COSS!X85</f>
        <v>0</v>
      </c>
      <c r="R566" s="8">
        <f>COSS!Y85</f>
        <v>0</v>
      </c>
      <c r="S566" s="8">
        <f>COSS!AA85</f>
        <v>0</v>
      </c>
      <c r="T566" s="8">
        <f>COSS!AB85</f>
        <v>0</v>
      </c>
      <c r="U566" s="8">
        <f>COSS!AC85</f>
        <v>0</v>
      </c>
    </row>
    <row r="567" spans="1:21">
      <c r="B567" s="2" t="str">
        <f>$B$7</f>
        <v>SUBTRAN</v>
      </c>
      <c r="D567" s="8">
        <f>COSS!H86</f>
        <v>0</v>
      </c>
      <c r="E567" s="8">
        <f>COSS!I86</f>
        <v>0</v>
      </c>
      <c r="F567" s="8">
        <f>COSS!J86</f>
        <v>0</v>
      </c>
      <c r="G567" s="8">
        <f>COSS!K86</f>
        <v>0</v>
      </c>
      <c r="H567" s="8">
        <f>COSS!L86</f>
        <v>0</v>
      </c>
      <c r="I567" s="8">
        <f>COSS!N86</f>
        <v>0</v>
      </c>
      <c r="J567" s="8">
        <f>COSS!O86</f>
        <v>0</v>
      </c>
      <c r="K567" s="8">
        <f>COSS!P86</f>
        <v>0</v>
      </c>
      <c r="L567" s="8">
        <f>COSS!Q86</f>
        <v>0</v>
      </c>
      <c r="M567" s="8">
        <f>COSS!S86</f>
        <v>0</v>
      </c>
      <c r="N567" s="8">
        <f>COSS!T86</f>
        <v>0</v>
      </c>
      <c r="O567" s="8">
        <f>COSS!U86</f>
        <v>0</v>
      </c>
      <c r="P567" s="8">
        <f>COSS!V86</f>
        <v>0</v>
      </c>
      <c r="Q567" s="8">
        <f>COSS!X86</f>
        <v>0</v>
      </c>
      <c r="R567" s="8">
        <f>COSS!Y86</f>
        <v>0</v>
      </c>
      <c r="S567" s="8">
        <f>COSS!AA86</f>
        <v>0</v>
      </c>
      <c r="T567" s="8">
        <f>COSS!AB86</f>
        <v>0</v>
      </c>
      <c r="U567" s="8">
        <f>COSS!AC86</f>
        <v>0</v>
      </c>
    </row>
    <row r="568" spans="1:21">
      <c r="B568" s="2" t="str">
        <f>$B$8</f>
        <v>DISTPRI</v>
      </c>
      <c r="D568" s="8">
        <f>COSS!H87</f>
        <v>139146611.70039153</v>
      </c>
      <c r="E568" s="8">
        <f>COSS!I87</f>
        <v>92462736.203140348</v>
      </c>
      <c r="F568" s="8">
        <f>COSS!J87</f>
        <v>23278568.862705212</v>
      </c>
      <c r="G568" s="8">
        <f>COSS!K87</f>
        <v>271652.5561619479</v>
      </c>
      <c r="H568" s="8">
        <f>COSS!L87</f>
        <v>0</v>
      </c>
      <c r="I568" s="8">
        <f>COSS!N87</f>
        <v>10038363.711384531</v>
      </c>
      <c r="J568" s="8">
        <f>COSS!O87</f>
        <v>2849674.5768299587</v>
      </c>
      <c r="K568" s="8">
        <f>COSS!P87</f>
        <v>0</v>
      </c>
      <c r="L568" s="8">
        <f>COSS!Q87</f>
        <v>0</v>
      </c>
      <c r="M568" s="8">
        <f>COSS!S87</f>
        <v>572524.76669766323</v>
      </c>
      <c r="N568" s="8">
        <f>COSS!T87</f>
        <v>6622049.7688918114</v>
      </c>
      <c r="O568" s="8">
        <f>COSS!U87</f>
        <v>0</v>
      </c>
      <c r="P568" s="8">
        <f>COSS!V87</f>
        <v>0</v>
      </c>
      <c r="Q568" s="8">
        <f>COSS!X87</f>
        <v>2724242.7777546742</v>
      </c>
      <c r="R568" s="8">
        <f>COSS!Y87</f>
        <v>65270.604903855063</v>
      </c>
      <c r="S568" s="8">
        <f>COSS!AA87</f>
        <v>46869.945515965184</v>
      </c>
      <c r="T568" s="8">
        <f>COSS!AB87</f>
        <v>171810.44556210426</v>
      </c>
      <c r="U568" s="8">
        <f>COSS!AC87</f>
        <v>42847.480843480014</v>
      </c>
    </row>
    <row r="569" spans="1:21">
      <c r="B569" s="2" t="str">
        <f>$B$9</f>
        <v>DISTSEC</v>
      </c>
      <c r="D569" s="8">
        <f>COSS!H88</f>
        <v>59072367.43329969</v>
      </c>
      <c r="E569" s="8">
        <f>COSS!I88</f>
        <v>44103533.615400314</v>
      </c>
      <c r="F569" s="8">
        <f>COSS!J88</f>
        <v>9900658.8681200463</v>
      </c>
      <c r="G569" s="8">
        <f>COSS!K88</f>
        <v>0</v>
      </c>
      <c r="H569" s="8">
        <f>COSS!L88</f>
        <v>0</v>
      </c>
      <c r="I569" s="8">
        <f>COSS!N88</f>
        <v>3490086.6247798912</v>
      </c>
      <c r="J569" s="8">
        <f>COSS!O88</f>
        <v>0</v>
      </c>
      <c r="K569" s="8">
        <f>COSS!P88</f>
        <v>0</v>
      </c>
      <c r="L569" s="8">
        <f>COSS!Q88</f>
        <v>0</v>
      </c>
      <c r="M569" s="8">
        <f>COSS!S88</f>
        <v>154473.17601044584</v>
      </c>
      <c r="N569" s="8">
        <f>COSS!T88</f>
        <v>0</v>
      </c>
      <c r="O569" s="8">
        <f>COSS!U88</f>
        <v>0</v>
      </c>
      <c r="P569" s="8">
        <f>COSS!V88</f>
        <v>0</v>
      </c>
      <c r="Q569" s="8">
        <f>COSS!X88</f>
        <v>971343.16974191717</v>
      </c>
      <c r="R569" s="8">
        <f>COSS!Y88</f>
        <v>0</v>
      </c>
      <c r="S569" s="8">
        <f>COSS!AA88</f>
        <v>15838.988234005032</v>
      </c>
      <c r="T569" s="8">
        <f>COSS!AB88</f>
        <v>349748.96301501326</v>
      </c>
      <c r="U569" s="8">
        <f>COSS!AC88</f>
        <v>86684.027998060134</v>
      </c>
    </row>
    <row r="570" spans="1:21">
      <c r="B570" s="2" t="str">
        <f>$B$10</f>
        <v>ENERGY</v>
      </c>
      <c r="D570" s="8">
        <f>COSS!H89</f>
        <v>0</v>
      </c>
      <c r="E570" s="8">
        <f>COSS!I89</f>
        <v>0</v>
      </c>
      <c r="F570" s="8">
        <f>COSS!J89</f>
        <v>0</v>
      </c>
      <c r="G570" s="8">
        <f>COSS!K89</f>
        <v>0</v>
      </c>
      <c r="H570" s="8">
        <f>COSS!L89</f>
        <v>0</v>
      </c>
      <c r="I570" s="8">
        <f>COSS!N89</f>
        <v>0</v>
      </c>
      <c r="J570" s="8">
        <f>COSS!O89</f>
        <v>0</v>
      </c>
      <c r="K570" s="8">
        <f>COSS!P89</f>
        <v>0</v>
      </c>
      <c r="L570" s="8">
        <f>COSS!Q89</f>
        <v>0</v>
      </c>
      <c r="M570" s="8">
        <f>COSS!S89</f>
        <v>0</v>
      </c>
      <c r="N570" s="8">
        <f>COSS!T89</f>
        <v>0</v>
      </c>
      <c r="O570" s="8">
        <f>COSS!U89</f>
        <v>0</v>
      </c>
      <c r="P570" s="8">
        <f>COSS!V89</f>
        <v>0</v>
      </c>
      <c r="Q570" s="8">
        <f>COSS!X89</f>
        <v>0</v>
      </c>
      <c r="R570" s="8">
        <f>COSS!Y89</f>
        <v>0</v>
      </c>
      <c r="S570" s="8">
        <f>COSS!AA89</f>
        <v>0</v>
      </c>
      <c r="T570" s="8">
        <f>COSS!AB89</f>
        <v>0</v>
      </c>
      <c r="U570" s="8">
        <f>COSS!AC89</f>
        <v>0</v>
      </c>
    </row>
    <row r="571" spans="1:21">
      <c r="B571" s="2" t="str">
        <f>$B$11</f>
        <v>CUSTOMER</v>
      </c>
      <c r="D571" s="8">
        <f>COSS!H90</f>
        <v>152400882.22630876</v>
      </c>
      <c r="E571" s="8">
        <f>COSS!I90</f>
        <v>122700862.34997036</v>
      </c>
      <c r="F571" s="8">
        <f>COSS!J90</f>
        <v>29019902.70323696</v>
      </c>
      <c r="G571" s="8">
        <f>COSS!K90</f>
        <v>65939.338112331199</v>
      </c>
      <c r="H571" s="8">
        <f>COSS!L90</f>
        <v>0</v>
      </c>
      <c r="I571" s="8">
        <f>COSS!N90</f>
        <v>342884.5581841222</v>
      </c>
      <c r="J571" s="8">
        <f>COSS!O90</f>
        <v>56519.432667712455</v>
      </c>
      <c r="K571" s="8">
        <f>COSS!P90</f>
        <v>0</v>
      </c>
      <c r="L571" s="8">
        <f>COSS!Q90</f>
        <v>0</v>
      </c>
      <c r="M571" s="8">
        <f>COSS!S90</f>
        <v>4709.9527223093701</v>
      </c>
      <c r="N571" s="8">
        <f>COSS!T90</f>
        <v>32027.678511703725</v>
      </c>
      <c r="O571" s="8">
        <f>COSS!U90</f>
        <v>0</v>
      </c>
      <c r="P571" s="8">
        <f>COSS!V90</f>
        <v>0</v>
      </c>
      <c r="Q571" s="8">
        <f>COSS!X90</f>
        <v>119632.79914665801</v>
      </c>
      <c r="R571" s="8">
        <f>COSS!Y90</f>
        <v>941.99054446187426</v>
      </c>
      <c r="S571" s="8">
        <f>COSS!AA90</f>
        <v>7535.9243556949941</v>
      </c>
      <c r="T571" s="8">
        <f>COSS!AB90</f>
        <v>0</v>
      </c>
      <c r="U571" s="8">
        <f>COSS!AC90</f>
        <v>49925.498856479331</v>
      </c>
    </row>
    <row r="572" spans="1:21">
      <c r="B572" s="2" t="str">
        <f>$B$12</f>
        <v>TOTAL</v>
      </c>
      <c r="D572" s="8">
        <f>COSS!H91</f>
        <v>350619861.36000001</v>
      </c>
      <c r="E572" s="8">
        <f>COSS!I91</f>
        <v>259267132.168511</v>
      </c>
      <c r="F572" s="8">
        <f>COSS!J91</f>
        <v>62199130.43406222</v>
      </c>
      <c r="G572" s="8">
        <f>COSS!K91</f>
        <v>337591.89427427913</v>
      </c>
      <c r="H572" s="8">
        <f>COSS!L91</f>
        <v>0</v>
      </c>
      <c r="I572" s="8">
        <f>COSS!N91</f>
        <v>13871334.894348545</v>
      </c>
      <c r="J572" s="8">
        <f>COSS!O91</f>
        <v>2906194.0094976714</v>
      </c>
      <c r="K572" s="8">
        <f>COSS!P91</f>
        <v>0</v>
      </c>
      <c r="L572" s="8">
        <f>COSS!Q91</f>
        <v>0</v>
      </c>
      <c r="M572" s="8">
        <f>COSS!S91</f>
        <v>731707.89543041855</v>
      </c>
      <c r="N572" s="8">
        <f>COSS!T91</f>
        <v>6654077.4474035148</v>
      </c>
      <c r="O572" s="8">
        <f>COSS!U91</f>
        <v>0</v>
      </c>
      <c r="P572" s="8">
        <f>COSS!V91</f>
        <v>0</v>
      </c>
      <c r="Q572" s="8">
        <f>COSS!X91</f>
        <v>3815218.7466432494</v>
      </c>
      <c r="R572" s="8">
        <f>COSS!Y91</f>
        <v>66212.595448316933</v>
      </c>
      <c r="S572" s="8">
        <f>COSS!AA91</f>
        <v>70244.858105665204</v>
      </c>
      <c r="T572" s="8">
        <f>COSS!AB91</f>
        <v>521559.40857711749</v>
      </c>
      <c r="U572" s="8">
        <f>COSS!AC91</f>
        <v>179457.0076980195</v>
      </c>
    </row>
    <row r="573" spans="1:21">
      <c r="A573" s="2" t="s">
        <v>66</v>
      </c>
      <c r="B573" s="2" t="str">
        <f>$B$5</f>
        <v>PRODUCTION</v>
      </c>
      <c r="C573" s="6"/>
      <c r="D573" s="7">
        <f t="shared" ref="D573:D580" si="348">SUM(E573:U573)</f>
        <v>0</v>
      </c>
      <c r="E573" s="7">
        <f>(E557+E565)/($D$564+$D$572)</f>
        <v>0</v>
      </c>
      <c r="F573" s="7">
        <f t="shared" ref="F573:U573" si="349">(F557+F565)/($D$564+$D$572)</f>
        <v>0</v>
      </c>
      <c r="G573" s="7">
        <f t="shared" si="349"/>
        <v>0</v>
      </c>
      <c r="H573" s="7">
        <f t="shared" ref="H573:H579" si="350">(H557+H565)/($D$564+$D$572)</f>
        <v>0</v>
      </c>
      <c r="I573" s="7">
        <f t="shared" si="349"/>
        <v>0</v>
      </c>
      <c r="J573" s="7">
        <f t="shared" si="349"/>
        <v>0</v>
      </c>
      <c r="K573" s="7">
        <f t="shared" si="349"/>
        <v>0</v>
      </c>
      <c r="L573" s="7">
        <f t="shared" ref="L573:M579" si="351">(L557+L565)/($D$564+$D$572)</f>
        <v>0</v>
      </c>
      <c r="M573" s="7">
        <f t="shared" si="351"/>
        <v>0</v>
      </c>
      <c r="N573" s="7">
        <f t="shared" si="349"/>
        <v>0</v>
      </c>
      <c r="O573" s="7">
        <f t="shared" si="349"/>
        <v>0</v>
      </c>
      <c r="P573" s="7">
        <f t="shared" ref="P573:P579" si="352">(P557+P565)/($D$564+$D$572)</f>
        <v>0</v>
      </c>
      <c r="Q573" s="7">
        <f t="shared" si="349"/>
        <v>0</v>
      </c>
      <c r="R573" s="7">
        <f t="shared" si="349"/>
        <v>0</v>
      </c>
      <c r="S573" s="7">
        <f t="shared" si="349"/>
        <v>0</v>
      </c>
      <c r="T573" s="7">
        <f t="shared" ref="T573:T579" si="353">(T557+T565)/($D$564+$D$572)</f>
        <v>0</v>
      </c>
      <c r="U573" s="7">
        <f t="shared" si="349"/>
        <v>0</v>
      </c>
    </row>
    <row r="574" spans="1:21">
      <c r="A574" s="2" t="str">
        <f t="shared" ref="A574:A580" si="354">A573</f>
        <v>TOTOHLINES</v>
      </c>
      <c r="B574" s="2" t="str">
        <f>$B$6</f>
        <v>BULKTRAN</v>
      </c>
      <c r="C574" s="6"/>
      <c r="D574" s="7">
        <f t="shared" si="348"/>
        <v>0</v>
      </c>
      <c r="E574" s="7">
        <f t="shared" ref="E574:U574" si="355">(E558+E566)/($D$564+$D$572)</f>
        <v>0</v>
      </c>
      <c r="F574" s="7">
        <f t="shared" si="355"/>
        <v>0</v>
      </c>
      <c r="G574" s="7">
        <f t="shared" si="355"/>
        <v>0</v>
      </c>
      <c r="H574" s="7">
        <f t="shared" si="350"/>
        <v>0</v>
      </c>
      <c r="I574" s="7">
        <f t="shared" si="355"/>
        <v>0</v>
      </c>
      <c r="J574" s="7">
        <f t="shared" si="355"/>
        <v>0</v>
      </c>
      <c r="K574" s="7">
        <f t="shared" si="355"/>
        <v>0</v>
      </c>
      <c r="L574" s="7">
        <f>(L558+L566)/($D$564+$D$572)</f>
        <v>0</v>
      </c>
      <c r="M574" s="7">
        <f t="shared" si="351"/>
        <v>0</v>
      </c>
      <c r="N574" s="7">
        <f t="shared" si="355"/>
        <v>0</v>
      </c>
      <c r="O574" s="7">
        <f t="shared" si="355"/>
        <v>0</v>
      </c>
      <c r="P574" s="7">
        <f t="shared" si="352"/>
        <v>0</v>
      </c>
      <c r="Q574" s="7">
        <f t="shared" si="355"/>
        <v>0</v>
      </c>
      <c r="R574" s="7">
        <f t="shared" si="355"/>
        <v>0</v>
      </c>
      <c r="S574" s="7">
        <f t="shared" si="355"/>
        <v>0</v>
      </c>
      <c r="T574" s="7">
        <f t="shared" si="353"/>
        <v>0</v>
      </c>
      <c r="U574" s="7">
        <f t="shared" si="355"/>
        <v>0</v>
      </c>
    </row>
    <row r="575" spans="1:21">
      <c r="A575" s="2" t="str">
        <f t="shared" si="354"/>
        <v>TOTOHLINES</v>
      </c>
      <c r="B575" s="2" t="str">
        <f>$B$7</f>
        <v>SUBTRAN</v>
      </c>
      <c r="C575" s="6"/>
      <c r="D575" s="7">
        <f t="shared" si="348"/>
        <v>0</v>
      </c>
      <c r="E575" s="7">
        <f t="shared" ref="E575:U575" si="356">(E559+E567)/($D$564+$D$572)</f>
        <v>0</v>
      </c>
      <c r="F575" s="7">
        <f t="shared" si="356"/>
        <v>0</v>
      </c>
      <c r="G575" s="7">
        <f t="shared" si="356"/>
        <v>0</v>
      </c>
      <c r="H575" s="7">
        <f t="shared" si="350"/>
        <v>0</v>
      </c>
      <c r="I575" s="7">
        <f t="shared" si="356"/>
        <v>0</v>
      </c>
      <c r="J575" s="7">
        <f t="shared" si="356"/>
        <v>0</v>
      </c>
      <c r="K575" s="7">
        <f t="shared" si="356"/>
        <v>0</v>
      </c>
      <c r="L575" s="7">
        <f t="shared" si="351"/>
        <v>0</v>
      </c>
      <c r="M575" s="7">
        <f t="shared" si="351"/>
        <v>0</v>
      </c>
      <c r="N575" s="7">
        <f t="shared" si="356"/>
        <v>0</v>
      </c>
      <c r="O575" s="7">
        <f t="shared" si="356"/>
        <v>0</v>
      </c>
      <c r="P575" s="7">
        <f t="shared" si="352"/>
        <v>0</v>
      </c>
      <c r="Q575" s="7">
        <f t="shared" si="356"/>
        <v>0</v>
      </c>
      <c r="R575" s="7">
        <f t="shared" si="356"/>
        <v>0</v>
      </c>
      <c r="S575" s="7">
        <f t="shared" si="356"/>
        <v>0</v>
      </c>
      <c r="T575" s="7">
        <f t="shared" si="353"/>
        <v>0</v>
      </c>
      <c r="U575" s="7">
        <f t="shared" si="356"/>
        <v>0</v>
      </c>
    </row>
    <row r="576" spans="1:21">
      <c r="A576" s="2" t="str">
        <f t="shared" si="354"/>
        <v>TOTOHLINES</v>
      </c>
      <c r="B576" s="2" t="str">
        <f>$B$8</f>
        <v>DISTPRI</v>
      </c>
      <c r="C576" s="6"/>
      <c r="D576" s="7">
        <f t="shared" si="348"/>
        <v>0.39685889772662464</v>
      </c>
      <c r="E576" s="7">
        <f t="shared" ref="E576:U576" si="357">(E560+E568)/($D$564+$D$572)</f>
        <v>0.26371220342307977</v>
      </c>
      <c r="F576" s="7">
        <f t="shared" si="357"/>
        <v>6.639261327755723E-2</v>
      </c>
      <c r="G576" s="7">
        <f t="shared" si="357"/>
        <v>7.7477800347147999E-4</v>
      </c>
      <c r="H576" s="7">
        <f t="shared" si="350"/>
        <v>0</v>
      </c>
      <c r="I576" s="7">
        <f t="shared" si="357"/>
        <v>2.8630333924744809E-2</v>
      </c>
      <c r="J576" s="7">
        <f t="shared" si="357"/>
        <v>8.127533237211701E-3</v>
      </c>
      <c r="K576" s="7">
        <f t="shared" si="357"/>
        <v>0</v>
      </c>
      <c r="L576" s="7">
        <f t="shared" si="351"/>
        <v>0</v>
      </c>
      <c r="M576" s="7">
        <f t="shared" si="351"/>
        <v>1.6328931409559301E-3</v>
      </c>
      <c r="N576" s="7">
        <f t="shared" si="357"/>
        <v>1.8886693250079755E-2</v>
      </c>
      <c r="O576" s="7">
        <f t="shared" si="357"/>
        <v>0</v>
      </c>
      <c r="P576" s="7">
        <f t="shared" si="352"/>
        <v>0</v>
      </c>
      <c r="Q576" s="7">
        <f t="shared" si="357"/>
        <v>7.7697902428794513E-3</v>
      </c>
      <c r="R576" s="7">
        <f t="shared" si="357"/>
        <v>1.8615775116298465E-4</v>
      </c>
      <c r="S576" s="7">
        <f t="shared" si="357"/>
        <v>1.336773830614271E-4</v>
      </c>
      <c r="T576" s="7">
        <f t="shared" si="353"/>
        <v>4.9001914750544423E-4</v>
      </c>
      <c r="U576" s="7">
        <f t="shared" si="357"/>
        <v>1.2220494491464712E-4</v>
      </c>
    </row>
    <row r="577" spans="1:21">
      <c r="A577" s="2" t="str">
        <f t="shared" si="354"/>
        <v>TOTOHLINES</v>
      </c>
      <c r="B577" s="2" t="str">
        <f>$B$9</f>
        <v>DISTSEC</v>
      </c>
      <c r="C577" s="6"/>
      <c r="D577" s="7">
        <f t="shared" si="348"/>
        <v>0.16847980945565136</v>
      </c>
      <c r="E577" s="7">
        <f t="shared" ref="E577:U577" si="358">(E561+E569)/($D$564+$D$572)</f>
        <v>0.12578732261295625</v>
      </c>
      <c r="F577" s="7">
        <f t="shared" si="358"/>
        <v>2.8237587082822199E-2</v>
      </c>
      <c r="G577" s="7">
        <f t="shared" si="358"/>
        <v>0</v>
      </c>
      <c r="H577" s="7">
        <f t="shared" si="350"/>
        <v>0</v>
      </c>
      <c r="I577" s="7">
        <f t="shared" si="358"/>
        <v>9.9540471302520823E-3</v>
      </c>
      <c r="J577" s="7">
        <f t="shared" si="358"/>
        <v>0</v>
      </c>
      <c r="K577" s="7">
        <f t="shared" si="358"/>
        <v>0</v>
      </c>
      <c r="L577" s="7">
        <f t="shared" si="351"/>
        <v>0</v>
      </c>
      <c r="M577" s="7">
        <f t="shared" si="351"/>
        <v>4.405716647404638E-4</v>
      </c>
      <c r="N577" s="7">
        <f t="shared" si="358"/>
        <v>0</v>
      </c>
      <c r="O577" s="7">
        <f t="shared" si="358"/>
        <v>0</v>
      </c>
      <c r="P577" s="7">
        <f>(P561+P569)/($D$564+$D$572)</f>
        <v>0</v>
      </c>
      <c r="Q577" s="7">
        <f t="shared" si="358"/>
        <v>2.7703598021350754E-3</v>
      </c>
      <c r="R577" s="7">
        <f t="shared" si="358"/>
        <v>0</v>
      </c>
      <c r="S577" s="7">
        <f t="shared" si="358"/>
        <v>4.5174247039423421E-5</v>
      </c>
      <c r="T577" s="7">
        <f t="shared" si="353"/>
        <v>9.9751611804987689E-4</v>
      </c>
      <c r="U577" s="7">
        <f t="shared" si="358"/>
        <v>2.4723079765597488E-4</v>
      </c>
    </row>
    <row r="578" spans="1:21">
      <c r="A578" s="2" t="str">
        <f t="shared" si="354"/>
        <v>TOTOHLINES</v>
      </c>
      <c r="B578" s="2" t="str">
        <f>$B$10</f>
        <v>ENERGY</v>
      </c>
      <c r="C578" s="6"/>
      <c r="D578" s="7">
        <f t="shared" si="348"/>
        <v>0</v>
      </c>
      <c r="E578" s="7">
        <f t="shared" ref="E578:U578" si="359">(E562+E570)/($D$564+$D$572)</f>
        <v>0</v>
      </c>
      <c r="F578" s="7">
        <f t="shared" si="359"/>
        <v>0</v>
      </c>
      <c r="G578" s="7">
        <f t="shared" si="359"/>
        <v>0</v>
      </c>
      <c r="H578" s="7">
        <f t="shared" si="350"/>
        <v>0</v>
      </c>
      <c r="I578" s="7">
        <f t="shared" si="359"/>
        <v>0</v>
      </c>
      <c r="J578" s="7">
        <f t="shared" si="359"/>
        <v>0</v>
      </c>
      <c r="K578" s="7">
        <f t="shared" si="359"/>
        <v>0</v>
      </c>
      <c r="L578" s="7">
        <f t="shared" si="351"/>
        <v>0</v>
      </c>
      <c r="M578" s="7">
        <f t="shared" si="351"/>
        <v>0</v>
      </c>
      <c r="N578" s="7">
        <f t="shared" si="359"/>
        <v>0</v>
      </c>
      <c r="O578" s="7">
        <f t="shared" si="359"/>
        <v>0</v>
      </c>
      <c r="P578" s="7">
        <f t="shared" si="352"/>
        <v>0</v>
      </c>
      <c r="Q578" s="7">
        <f t="shared" si="359"/>
        <v>0</v>
      </c>
      <c r="R578" s="7">
        <f t="shared" si="359"/>
        <v>0</v>
      </c>
      <c r="S578" s="7">
        <f t="shared" si="359"/>
        <v>0</v>
      </c>
      <c r="T578" s="7">
        <f t="shared" si="353"/>
        <v>0</v>
      </c>
      <c r="U578" s="7">
        <f t="shared" si="359"/>
        <v>0</v>
      </c>
    </row>
    <row r="579" spans="1:21">
      <c r="A579" s="2" t="str">
        <f t="shared" si="354"/>
        <v>TOTOHLINES</v>
      </c>
      <c r="B579" s="2" t="str">
        <f>$B$11</f>
        <v>CUSTOMER</v>
      </c>
      <c r="C579" s="6"/>
      <c r="D579" s="7">
        <f t="shared" si="348"/>
        <v>0.43466129281772403</v>
      </c>
      <c r="E579" s="7">
        <f t="shared" ref="E579:U579" si="360">(E563+E571)/($D$564+$D$572)</f>
        <v>0.34995411233702722</v>
      </c>
      <c r="F579" s="7">
        <f t="shared" si="360"/>
        <v>8.2767423929361164E-2</v>
      </c>
      <c r="G579" s="7">
        <f t="shared" si="360"/>
        <v>1.8806503960318375E-4</v>
      </c>
      <c r="H579" s="7">
        <f t="shared" si="350"/>
        <v>0</v>
      </c>
      <c r="I579" s="7">
        <f t="shared" si="360"/>
        <v>9.7793820593655538E-4</v>
      </c>
      <c r="J579" s="7">
        <f t="shared" si="360"/>
        <v>1.611986053741575E-4</v>
      </c>
      <c r="K579" s="7">
        <f t="shared" si="360"/>
        <v>0</v>
      </c>
      <c r="L579" s="7">
        <f t="shared" si="351"/>
        <v>0</v>
      </c>
      <c r="M579" s="7">
        <f t="shared" si="351"/>
        <v>1.3433217114513122E-5</v>
      </c>
      <c r="N579" s="7">
        <f t="shared" si="360"/>
        <v>9.1345876378689251E-5</v>
      </c>
      <c r="O579" s="7">
        <f t="shared" si="360"/>
        <v>0</v>
      </c>
      <c r="P579" s="7">
        <f t="shared" si="352"/>
        <v>0</v>
      </c>
      <c r="Q579" s="7">
        <f t="shared" si="360"/>
        <v>3.4120371470863331E-4</v>
      </c>
      <c r="R579" s="7">
        <f t="shared" si="360"/>
        <v>2.686643422902625E-6</v>
      </c>
      <c r="S579" s="7">
        <f t="shared" si="360"/>
        <v>2.1493147383221E-5</v>
      </c>
      <c r="T579" s="7">
        <f t="shared" si="353"/>
        <v>0</v>
      </c>
      <c r="U579" s="7">
        <f t="shared" si="360"/>
        <v>1.4239210141383911E-4</v>
      </c>
    </row>
    <row r="580" spans="1:21">
      <c r="A580" s="2" t="str">
        <f t="shared" si="354"/>
        <v>TOTOHLINES</v>
      </c>
      <c r="B580" s="2" t="str">
        <f>$B$12</f>
        <v>TOTAL</v>
      </c>
      <c r="C580" s="6"/>
      <c r="D580" s="7">
        <f t="shared" si="348"/>
        <v>1.0000000000000002</v>
      </c>
      <c r="E580" s="7">
        <f t="shared" ref="E580:U580" si="361">SUM(E573:E579)</f>
        <v>0.73945363837306322</v>
      </c>
      <c r="F580" s="7">
        <f t="shared" si="361"/>
        <v>0.1773976242897406</v>
      </c>
      <c r="G580" s="7">
        <f t="shared" si="361"/>
        <v>9.6284304307466375E-4</v>
      </c>
      <c r="H580" s="7">
        <f t="shared" si="361"/>
        <v>0</v>
      </c>
      <c r="I580" s="7">
        <f t="shared" si="361"/>
        <v>3.9562319260933447E-2</v>
      </c>
      <c r="J580" s="7">
        <f t="shared" si="361"/>
        <v>8.2887318425858593E-3</v>
      </c>
      <c r="K580" s="7">
        <f t="shared" si="361"/>
        <v>0</v>
      </c>
      <c r="L580" s="7">
        <f t="shared" si="361"/>
        <v>0</v>
      </c>
      <c r="M580" s="7">
        <f t="shared" si="361"/>
        <v>2.086898022810907E-3</v>
      </c>
      <c r="N580" s="7">
        <f t="shared" si="361"/>
        <v>1.8978039126458443E-2</v>
      </c>
      <c r="O580" s="7">
        <f t="shared" si="361"/>
        <v>0</v>
      </c>
      <c r="P580" s="7">
        <f t="shared" si="361"/>
        <v>0</v>
      </c>
      <c r="Q580" s="7">
        <f t="shared" si="361"/>
        <v>1.0881353759723159E-2</v>
      </c>
      <c r="R580" s="7">
        <f t="shared" si="361"/>
        <v>1.8884439458588726E-4</v>
      </c>
      <c r="S580" s="7">
        <f t="shared" si="361"/>
        <v>2.0034477748407151E-4</v>
      </c>
      <c r="T580" s="7">
        <f t="shared" si="361"/>
        <v>1.4875352655553211E-3</v>
      </c>
      <c r="U580" s="7">
        <f t="shared" si="361"/>
        <v>5.1182784398446117E-4</v>
      </c>
    </row>
    <row r="581" spans="1:21">
      <c r="C581" s="6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</row>
    <row r="582" spans="1:21">
      <c r="A582" s="15" t="str">
        <f>COSS!D99</f>
        <v>366 Underground Conduit</v>
      </c>
      <c r="B582" s="2" t="str">
        <f>$B$5</f>
        <v>PRODUCTION</v>
      </c>
      <c r="D582" s="8">
        <f>COSS!H92</f>
        <v>0</v>
      </c>
      <c r="E582" s="8">
        <f>COSS!I92</f>
        <v>0</v>
      </c>
      <c r="F582" s="8">
        <f>COSS!J92</f>
        <v>0</v>
      </c>
      <c r="G582" s="8">
        <f>COSS!K92</f>
        <v>0</v>
      </c>
      <c r="H582" s="8">
        <f>COSS!L92</f>
        <v>0</v>
      </c>
      <c r="I582" s="8">
        <f>COSS!N92</f>
        <v>0</v>
      </c>
      <c r="J582" s="8">
        <f>COSS!O92</f>
        <v>0</v>
      </c>
      <c r="K582" s="8">
        <f>COSS!P92</f>
        <v>0</v>
      </c>
      <c r="L582" s="8">
        <f>COSS!Q92</f>
        <v>0</v>
      </c>
      <c r="M582" s="8">
        <f>COSS!S92</f>
        <v>0</v>
      </c>
      <c r="N582" s="8">
        <f>COSS!T92</f>
        <v>0</v>
      </c>
      <c r="O582" s="8">
        <f>COSS!U92</f>
        <v>0</v>
      </c>
      <c r="P582" s="8">
        <f>COSS!V92</f>
        <v>0</v>
      </c>
      <c r="Q582" s="8">
        <f>COSS!X92</f>
        <v>0</v>
      </c>
      <c r="R582" s="8">
        <f>COSS!Y92</f>
        <v>0</v>
      </c>
      <c r="S582" s="8">
        <f>COSS!AA92</f>
        <v>0</v>
      </c>
      <c r="T582" s="8">
        <f>COSS!AB92</f>
        <v>0</v>
      </c>
      <c r="U582" s="8">
        <f>COSS!AC92</f>
        <v>0</v>
      </c>
    </row>
    <row r="583" spans="1:21">
      <c r="B583" s="2" t="str">
        <f>$B$6</f>
        <v>BULKTRAN</v>
      </c>
      <c r="D583" s="8">
        <f>COSS!H93</f>
        <v>0</v>
      </c>
      <c r="E583" s="8">
        <f>COSS!I93</f>
        <v>0</v>
      </c>
      <c r="F583" s="8">
        <f>COSS!J93</f>
        <v>0</v>
      </c>
      <c r="G583" s="8">
        <f>COSS!K93</f>
        <v>0</v>
      </c>
      <c r="H583" s="8">
        <f>COSS!L93</f>
        <v>0</v>
      </c>
      <c r="I583" s="8">
        <f>COSS!N93</f>
        <v>0</v>
      </c>
      <c r="J583" s="8">
        <f>COSS!O93</f>
        <v>0</v>
      </c>
      <c r="K583" s="8">
        <f>COSS!P93</f>
        <v>0</v>
      </c>
      <c r="L583" s="8">
        <f>COSS!Q93</f>
        <v>0</v>
      </c>
      <c r="M583" s="8">
        <f>COSS!S93</f>
        <v>0</v>
      </c>
      <c r="N583" s="8">
        <f>COSS!T93</f>
        <v>0</v>
      </c>
      <c r="O583" s="8">
        <f>COSS!U93</f>
        <v>0</v>
      </c>
      <c r="P583" s="8">
        <f>COSS!V93</f>
        <v>0</v>
      </c>
      <c r="Q583" s="8">
        <f>COSS!X93</f>
        <v>0</v>
      </c>
      <c r="R583" s="8">
        <f>COSS!Y93</f>
        <v>0</v>
      </c>
      <c r="S583" s="8">
        <f>COSS!AA93</f>
        <v>0</v>
      </c>
      <c r="T583" s="8">
        <f>COSS!AB93</f>
        <v>0</v>
      </c>
      <c r="U583" s="8">
        <f>COSS!AC93</f>
        <v>0</v>
      </c>
    </row>
    <row r="584" spans="1:21">
      <c r="B584" s="2" t="str">
        <f>$B$7</f>
        <v>SUBTRAN</v>
      </c>
      <c r="D584" s="8">
        <f>COSS!H94</f>
        <v>0</v>
      </c>
      <c r="E584" s="8">
        <f>COSS!I94</f>
        <v>0</v>
      </c>
      <c r="F584" s="8">
        <f>COSS!J94</f>
        <v>0</v>
      </c>
      <c r="G584" s="8">
        <f>COSS!K94</f>
        <v>0</v>
      </c>
      <c r="H584" s="8">
        <f>COSS!L94</f>
        <v>0</v>
      </c>
      <c r="I584" s="8">
        <f>COSS!N94</f>
        <v>0</v>
      </c>
      <c r="J584" s="8">
        <f>COSS!O94</f>
        <v>0</v>
      </c>
      <c r="K584" s="8">
        <f>COSS!P94</f>
        <v>0</v>
      </c>
      <c r="L584" s="8">
        <f>COSS!Q94</f>
        <v>0</v>
      </c>
      <c r="M584" s="8">
        <f>COSS!S94</f>
        <v>0</v>
      </c>
      <c r="N584" s="8">
        <f>COSS!T94</f>
        <v>0</v>
      </c>
      <c r="O584" s="8">
        <f>COSS!U94</f>
        <v>0</v>
      </c>
      <c r="P584" s="8">
        <f>COSS!V94</f>
        <v>0</v>
      </c>
      <c r="Q584" s="8">
        <f>COSS!X94</f>
        <v>0</v>
      </c>
      <c r="R584" s="8">
        <f>COSS!Y94</f>
        <v>0</v>
      </c>
      <c r="S584" s="8">
        <f>COSS!AA94</f>
        <v>0</v>
      </c>
      <c r="T584" s="8">
        <f>COSS!AB94</f>
        <v>0</v>
      </c>
      <c r="U584" s="8">
        <f>COSS!AC94</f>
        <v>0</v>
      </c>
    </row>
    <row r="585" spans="1:21">
      <c r="B585" s="2" t="str">
        <f>$B$8</f>
        <v>DISTPRI</v>
      </c>
      <c r="D585" s="8">
        <f>COSS!H95</f>
        <v>2353993.6921876441</v>
      </c>
      <c r="E585" s="8">
        <f>COSS!I95</f>
        <v>1564225.6403142442</v>
      </c>
      <c r="F585" s="8">
        <f>COSS!J95</f>
        <v>393811.99151261523</v>
      </c>
      <c r="G585" s="8">
        <f>COSS!K95</f>
        <v>4595.6448084324829</v>
      </c>
      <c r="H585" s="8">
        <f>COSS!L95</f>
        <v>0</v>
      </c>
      <c r="I585" s="8">
        <f>COSS!N95</f>
        <v>169822.6393565718</v>
      </c>
      <c r="J585" s="8">
        <f>COSS!O95</f>
        <v>48208.978261641278</v>
      </c>
      <c r="K585" s="8">
        <f>COSS!P95</f>
        <v>0</v>
      </c>
      <c r="L585" s="8">
        <f>COSS!Q95</f>
        <v>0</v>
      </c>
      <c r="M585" s="8">
        <f>COSS!S95</f>
        <v>9685.6091065256569</v>
      </c>
      <c r="N585" s="8">
        <f>COSS!T95</f>
        <v>112027.61745207559</v>
      </c>
      <c r="O585" s="8">
        <f>COSS!U95</f>
        <v>0</v>
      </c>
      <c r="P585" s="8">
        <f>COSS!V95</f>
        <v>0</v>
      </c>
      <c r="Q585" s="8">
        <f>COSS!X95</f>
        <v>46087.003028361942</v>
      </c>
      <c r="R585" s="8">
        <f>COSS!Y95</f>
        <v>1104.2064937935845</v>
      </c>
      <c r="S585" s="8">
        <f>COSS!AA95</f>
        <v>792.9158658589896</v>
      </c>
      <c r="T585" s="8">
        <f>COSS!AB95</f>
        <v>2906.5796152907969</v>
      </c>
      <c r="U585" s="8">
        <f>COSS!AC95</f>
        <v>724.86637223232526</v>
      </c>
    </row>
    <row r="586" spans="1:21">
      <c r="B586" s="2" t="str">
        <f>$B$9</f>
        <v>DISTSEC</v>
      </c>
      <c r="D586" s="8">
        <f>COSS!H96</f>
        <v>3223702.6814953405</v>
      </c>
      <c r="E586" s="8">
        <f>COSS!I96</f>
        <v>2406822.1023970586</v>
      </c>
      <c r="F586" s="8">
        <f>COSS!J96</f>
        <v>540299.66850012192</v>
      </c>
      <c r="G586" s="8">
        <f>COSS!K96</f>
        <v>0</v>
      </c>
      <c r="H586" s="8">
        <f>COSS!L96</f>
        <v>0</v>
      </c>
      <c r="I586" s="8">
        <f>COSS!N96</f>
        <v>190461.32904115933</v>
      </c>
      <c r="J586" s="8">
        <f>COSS!O96</f>
        <v>0</v>
      </c>
      <c r="K586" s="8">
        <f>COSS!P96</f>
        <v>0</v>
      </c>
      <c r="L586" s="8">
        <f>COSS!Q96</f>
        <v>0</v>
      </c>
      <c r="M586" s="8">
        <f>COSS!S96</f>
        <v>8429.9244022385683</v>
      </c>
      <c r="N586" s="8">
        <f>COSS!T96</f>
        <v>0</v>
      </c>
      <c r="O586" s="8">
        <f>COSS!U96</f>
        <v>0</v>
      </c>
      <c r="P586" s="8">
        <f>COSS!V96</f>
        <v>0</v>
      </c>
      <c r="Q586" s="8">
        <f>COSS!X96</f>
        <v>53008.229008002221</v>
      </c>
      <c r="R586" s="8">
        <f>COSS!Y96</f>
        <v>0</v>
      </c>
      <c r="S586" s="8">
        <f>COSS!AA96</f>
        <v>864.3667261141801</v>
      </c>
      <c r="T586" s="8">
        <f>COSS!AB96</f>
        <v>19086.532653271272</v>
      </c>
      <c r="U586" s="8">
        <f>COSS!AC96</f>
        <v>4730.528767374888</v>
      </c>
    </row>
    <row r="587" spans="1:21">
      <c r="B587" s="2" t="str">
        <f>$B$10</f>
        <v>ENERGY</v>
      </c>
      <c r="D587" s="8">
        <f>COSS!H97</f>
        <v>0</v>
      </c>
      <c r="E587" s="8">
        <f>COSS!I97</f>
        <v>0</v>
      </c>
      <c r="F587" s="8">
        <f>COSS!J97</f>
        <v>0</v>
      </c>
      <c r="G587" s="8">
        <f>COSS!K97</f>
        <v>0</v>
      </c>
      <c r="H587" s="8">
        <f>COSS!L97</f>
        <v>0</v>
      </c>
      <c r="I587" s="8">
        <f>COSS!N97</f>
        <v>0</v>
      </c>
      <c r="J587" s="8">
        <f>COSS!O97</f>
        <v>0</v>
      </c>
      <c r="K587" s="8">
        <f>COSS!P97</f>
        <v>0</v>
      </c>
      <c r="L587" s="8">
        <f>COSS!Q97</f>
        <v>0</v>
      </c>
      <c r="M587" s="8">
        <f>COSS!S97</f>
        <v>0</v>
      </c>
      <c r="N587" s="8">
        <f>COSS!T97</f>
        <v>0</v>
      </c>
      <c r="O587" s="8">
        <f>COSS!U97</f>
        <v>0</v>
      </c>
      <c r="P587" s="8">
        <f>COSS!V97</f>
        <v>0</v>
      </c>
      <c r="Q587" s="8">
        <f>COSS!X97</f>
        <v>0</v>
      </c>
      <c r="R587" s="8">
        <f>COSS!Y97</f>
        <v>0</v>
      </c>
      <c r="S587" s="8">
        <f>COSS!AA97</f>
        <v>0</v>
      </c>
      <c r="T587" s="8">
        <f>COSS!AB97</f>
        <v>0</v>
      </c>
      <c r="U587" s="8">
        <f>COSS!AC97</f>
        <v>0</v>
      </c>
    </row>
    <row r="588" spans="1:21">
      <c r="B588" s="2" t="str">
        <f>$B$11</f>
        <v>CUSTOMER</v>
      </c>
      <c r="D588" s="8">
        <f>COSS!H98</f>
        <v>4696774.246317015</v>
      </c>
      <c r="E588" s="8">
        <f>COSS!I98</f>
        <v>3781462.691472163</v>
      </c>
      <c r="F588" s="8">
        <f>COSS!J98</f>
        <v>894351.3295729435</v>
      </c>
      <c r="G588" s="8">
        <f>COSS!K98</f>
        <v>2032.1548047556089</v>
      </c>
      <c r="H588" s="8">
        <f>COSS!L98</f>
        <v>0</v>
      </c>
      <c r="I588" s="8">
        <f>COSS!N98</f>
        <v>10567.204984729166</v>
      </c>
      <c r="J588" s="8">
        <f>COSS!O98</f>
        <v>1741.8469755048077</v>
      </c>
      <c r="K588" s="8">
        <f>COSS!P98</f>
        <v>0</v>
      </c>
      <c r="L588" s="8">
        <f>COSS!Q98</f>
        <v>0</v>
      </c>
      <c r="M588" s="8">
        <f>COSS!S98</f>
        <v>145.15391462540063</v>
      </c>
      <c r="N588" s="8">
        <f>COSS!T98</f>
        <v>987.04661945272437</v>
      </c>
      <c r="O588" s="8">
        <f>COSS!U98</f>
        <v>0</v>
      </c>
      <c r="P588" s="8">
        <f>COSS!V98</f>
        <v>0</v>
      </c>
      <c r="Q588" s="8">
        <f>COSS!X98</f>
        <v>3686.9094314851764</v>
      </c>
      <c r="R588" s="8">
        <f>COSS!Y98</f>
        <v>29.030782925080132</v>
      </c>
      <c r="S588" s="8">
        <f>COSS!AA98</f>
        <v>232.24626340064106</v>
      </c>
      <c r="T588" s="8">
        <f>COSS!AB98</f>
        <v>0</v>
      </c>
      <c r="U588" s="8">
        <f>COSS!AC98</f>
        <v>1538.6314950292467</v>
      </c>
    </row>
    <row r="589" spans="1:21">
      <c r="B589" s="2" t="str">
        <f>$B$12</f>
        <v>TOTAL</v>
      </c>
      <c r="D589" s="8">
        <f>COSS!H99</f>
        <v>10274470.619999999</v>
      </c>
      <c r="E589" s="8">
        <f>COSS!I99</f>
        <v>7752510.4341834662</v>
      </c>
      <c r="F589" s="8">
        <f>COSS!J99</f>
        <v>1828462.9895856809</v>
      </c>
      <c r="G589" s="8">
        <f>COSS!K99</f>
        <v>6627.7996131880927</v>
      </c>
      <c r="H589" s="8">
        <f>COSS!L99</f>
        <v>0</v>
      </c>
      <c r="I589" s="8">
        <f>COSS!N99</f>
        <v>370851.17338246031</v>
      </c>
      <c r="J589" s="8">
        <f>COSS!O99</f>
        <v>49950.825237146084</v>
      </c>
      <c r="K589" s="8">
        <f>COSS!P99</f>
        <v>0</v>
      </c>
      <c r="L589" s="8">
        <f>COSS!Q99</f>
        <v>0</v>
      </c>
      <c r="M589" s="8">
        <f>COSS!S99</f>
        <v>18260.687423389623</v>
      </c>
      <c r="N589" s="8">
        <f>COSS!T99</f>
        <v>113014.66407152831</v>
      </c>
      <c r="O589" s="8">
        <f>COSS!U99</f>
        <v>0</v>
      </c>
      <c r="P589" s="8">
        <f>COSS!V99</f>
        <v>0</v>
      </c>
      <c r="Q589" s="8">
        <f>COSS!X99</f>
        <v>102782.14146784935</v>
      </c>
      <c r="R589" s="8">
        <f>COSS!Y99</f>
        <v>1133.2372767186646</v>
      </c>
      <c r="S589" s="8">
        <f>COSS!AA99</f>
        <v>1889.5288553738108</v>
      </c>
      <c r="T589" s="8">
        <f>COSS!AB99</f>
        <v>21993.112268562068</v>
      </c>
      <c r="U589" s="8">
        <f>COSS!AC99</f>
        <v>6994.0266346364606</v>
      </c>
    </row>
    <row r="590" spans="1:21">
      <c r="A590" s="15" t="str">
        <f>COSS!D107</f>
        <v>367 Underground Lines</v>
      </c>
      <c r="B590" s="2" t="str">
        <f>$B$5</f>
        <v>PRODUCTION</v>
      </c>
      <c r="D590" s="8">
        <f>COSS!H100</f>
        <v>0</v>
      </c>
      <c r="E590" s="8">
        <f>COSS!I100</f>
        <v>0</v>
      </c>
      <c r="F590" s="8">
        <f>COSS!J100</f>
        <v>0</v>
      </c>
      <c r="G590" s="8">
        <f>COSS!K100</f>
        <v>0</v>
      </c>
      <c r="H590" s="8">
        <f>COSS!L100</f>
        <v>0</v>
      </c>
      <c r="I590" s="8">
        <f>COSS!N100</f>
        <v>0</v>
      </c>
      <c r="J590" s="8">
        <f>COSS!O100</f>
        <v>0</v>
      </c>
      <c r="K590" s="8">
        <f>COSS!P100</f>
        <v>0</v>
      </c>
      <c r="L590" s="8">
        <f>COSS!Q100</f>
        <v>0</v>
      </c>
      <c r="M590" s="8">
        <f>COSS!S100</f>
        <v>0</v>
      </c>
      <c r="N590" s="8">
        <f>COSS!T100</f>
        <v>0</v>
      </c>
      <c r="O590" s="8">
        <f>COSS!U100</f>
        <v>0</v>
      </c>
      <c r="P590" s="8">
        <f>COSS!V100</f>
        <v>0</v>
      </c>
      <c r="Q590" s="8">
        <f>COSS!X100</f>
        <v>0</v>
      </c>
      <c r="R590" s="8">
        <f>COSS!Y100</f>
        <v>0</v>
      </c>
      <c r="S590" s="8">
        <f>COSS!AA100</f>
        <v>0</v>
      </c>
      <c r="T590" s="8">
        <f>COSS!AB100</f>
        <v>0</v>
      </c>
      <c r="U590" s="8">
        <f>COSS!AC100</f>
        <v>0</v>
      </c>
    </row>
    <row r="591" spans="1:21">
      <c r="B591" s="2" t="str">
        <f>$B$6</f>
        <v>BULKTRAN</v>
      </c>
      <c r="D591" s="8">
        <f>COSS!H101</f>
        <v>0</v>
      </c>
      <c r="E591" s="8">
        <f>COSS!I101</f>
        <v>0</v>
      </c>
      <c r="F591" s="8">
        <f>COSS!J101</f>
        <v>0</v>
      </c>
      <c r="G591" s="8">
        <f>COSS!K101</f>
        <v>0</v>
      </c>
      <c r="H591" s="8">
        <f>COSS!L101</f>
        <v>0</v>
      </c>
      <c r="I591" s="8">
        <f>COSS!N101</f>
        <v>0</v>
      </c>
      <c r="J591" s="8">
        <f>COSS!O101</f>
        <v>0</v>
      </c>
      <c r="K591" s="8">
        <f>COSS!P101</f>
        <v>0</v>
      </c>
      <c r="L591" s="8">
        <f>COSS!Q101</f>
        <v>0</v>
      </c>
      <c r="M591" s="8">
        <f>COSS!S101</f>
        <v>0</v>
      </c>
      <c r="N591" s="8">
        <f>COSS!T101</f>
        <v>0</v>
      </c>
      <c r="O591" s="8">
        <f>COSS!U101</f>
        <v>0</v>
      </c>
      <c r="P591" s="8">
        <f>COSS!V101</f>
        <v>0</v>
      </c>
      <c r="Q591" s="8">
        <f>COSS!X101</f>
        <v>0</v>
      </c>
      <c r="R591" s="8">
        <f>COSS!Y101</f>
        <v>0</v>
      </c>
      <c r="S591" s="8">
        <f>COSS!AA101</f>
        <v>0</v>
      </c>
      <c r="T591" s="8">
        <f>COSS!AB101</f>
        <v>0</v>
      </c>
      <c r="U591" s="8">
        <f>COSS!AC101</f>
        <v>0</v>
      </c>
    </row>
    <row r="592" spans="1:21">
      <c r="B592" s="2" t="str">
        <f>$B$7</f>
        <v>SUBTRAN</v>
      </c>
      <c r="D592" s="8">
        <f>COSS!H102</f>
        <v>0</v>
      </c>
      <c r="E592" s="8">
        <f>COSS!I102</f>
        <v>0</v>
      </c>
      <c r="F592" s="8">
        <f>COSS!J102</f>
        <v>0</v>
      </c>
      <c r="G592" s="8">
        <f>COSS!K102</f>
        <v>0</v>
      </c>
      <c r="H592" s="8">
        <f>COSS!L102</f>
        <v>0</v>
      </c>
      <c r="I592" s="8">
        <f>COSS!N102</f>
        <v>0</v>
      </c>
      <c r="J592" s="8">
        <f>COSS!O102</f>
        <v>0</v>
      </c>
      <c r="K592" s="8">
        <f>COSS!P102</f>
        <v>0</v>
      </c>
      <c r="L592" s="8">
        <f>COSS!Q102</f>
        <v>0</v>
      </c>
      <c r="M592" s="8">
        <f>COSS!S102</f>
        <v>0</v>
      </c>
      <c r="N592" s="8">
        <f>COSS!T102</f>
        <v>0</v>
      </c>
      <c r="O592" s="8">
        <f>COSS!U102</f>
        <v>0</v>
      </c>
      <c r="P592" s="8">
        <f>COSS!V102</f>
        <v>0</v>
      </c>
      <c r="Q592" s="8">
        <f>COSS!X102</f>
        <v>0</v>
      </c>
      <c r="R592" s="8">
        <f>COSS!Y102</f>
        <v>0</v>
      </c>
      <c r="S592" s="8">
        <f>COSS!AA102</f>
        <v>0</v>
      </c>
      <c r="T592" s="8">
        <f>COSS!AB102</f>
        <v>0</v>
      </c>
      <c r="U592" s="8">
        <f>COSS!AC102</f>
        <v>0</v>
      </c>
    </row>
    <row r="593" spans="1:21">
      <c r="B593" s="2" t="str">
        <f>$B$8</f>
        <v>DISTPRI</v>
      </c>
      <c r="D593" s="8">
        <f>COSS!H103</f>
        <v>3085296.7816841924</v>
      </c>
      <c r="E593" s="8">
        <f>COSS!I103</f>
        <v>2050175.5590535924</v>
      </c>
      <c r="F593" s="8">
        <f>COSS!J103</f>
        <v>516155.53348120907</v>
      </c>
      <c r="G593" s="8">
        <f>COSS!K103</f>
        <v>6023.3500982933665</v>
      </c>
      <c r="H593" s="8">
        <f>COSS!L103</f>
        <v>0</v>
      </c>
      <c r="I593" s="8">
        <f>COSS!N103</f>
        <v>222580.56357704991</v>
      </c>
      <c r="J593" s="8">
        <f>COSS!O103</f>
        <v>63185.813102454398</v>
      </c>
      <c r="K593" s="8">
        <f>COSS!P103</f>
        <v>0</v>
      </c>
      <c r="L593" s="8">
        <f>COSS!Q103</f>
        <v>0</v>
      </c>
      <c r="M593" s="8">
        <f>COSS!S103</f>
        <v>12694.587374719547</v>
      </c>
      <c r="N593" s="8">
        <f>COSS!T103</f>
        <v>146830.66005305373</v>
      </c>
      <c r="O593" s="8">
        <f>COSS!U103</f>
        <v>0</v>
      </c>
      <c r="P593" s="8">
        <f>COSS!V103</f>
        <v>0</v>
      </c>
      <c r="Q593" s="8">
        <f>COSS!X103</f>
        <v>60404.614758644893</v>
      </c>
      <c r="R593" s="8">
        <f>COSS!Y103</f>
        <v>1447.2446349038755</v>
      </c>
      <c r="S593" s="8">
        <f>COSS!AA103</f>
        <v>1039.2469517654372</v>
      </c>
      <c r="T593" s="8">
        <f>COSS!AB103</f>
        <v>3809.551725872142</v>
      </c>
      <c r="U593" s="8">
        <f>COSS!AC103</f>
        <v>950.05687263380173</v>
      </c>
    </row>
    <row r="594" spans="1:21">
      <c r="B594" s="2" t="str">
        <f>$B$9</f>
        <v>DISTSEC</v>
      </c>
      <c r="D594" s="8">
        <f>COSS!H104</f>
        <v>4225193.7808215022</v>
      </c>
      <c r="E594" s="8">
        <f>COSS!I104</f>
        <v>3154537.1218522782</v>
      </c>
      <c r="F594" s="8">
        <f>COSS!J104</f>
        <v>708151.7821822532</v>
      </c>
      <c r="G594" s="8">
        <f>COSS!K104</f>
        <v>0</v>
      </c>
      <c r="H594" s="8">
        <f>COSS!L104</f>
        <v>0</v>
      </c>
      <c r="I594" s="8">
        <f>COSS!N104</f>
        <v>249630.96862841604</v>
      </c>
      <c r="J594" s="8">
        <f>COSS!O104</f>
        <v>0</v>
      </c>
      <c r="K594" s="8">
        <f>COSS!P104</f>
        <v>0</v>
      </c>
      <c r="L594" s="8">
        <f>COSS!Q104</f>
        <v>0</v>
      </c>
      <c r="M594" s="8">
        <f>COSS!S104</f>
        <v>11048.80557428208</v>
      </c>
      <c r="N594" s="8">
        <f>COSS!T104</f>
        <v>0</v>
      </c>
      <c r="O594" s="8">
        <f>COSS!U104</f>
        <v>0</v>
      </c>
      <c r="P594" s="8">
        <f>COSS!V104</f>
        <v>0</v>
      </c>
      <c r="Q594" s="8">
        <f>COSS!X104</f>
        <v>69476.022346168276</v>
      </c>
      <c r="R594" s="8">
        <f>COSS!Y104</f>
        <v>0</v>
      </c>
      <c r="S594" s="8">
        <f>COSS!AA104</f>
        <v>1132.8950825677919</v>
      </c>
      <c r="T594" s="8">
        <f>COSS!AB104</f>
        <v>25016.047393874665</v>
      </c>
      <c r="U594" s="8">
        <f>COSS!AC104</f>
        <v>6200.1377616617738</v>
      </c>
    </row>
    <row r="595" spans="1:21">
      <c r="B595" s="2" t="str">
        <f>$B$10</f>
        <v>ENERGY</v>
      </c>
      <c r="D595" s="8">
        <f>COSS!H105</f>
        <v>0</v>
      </c>
      <c r="E595" s="8">
        <f>COSS!I105</f>
        <v>0</v>
      </c>
      <c r="F595" s="8">
        <f>COSS!J105</f>
        <v>0</v>
      </c>
      <c r="G595" s="8">
        <f>COSS!K105</f>
        <v>0</v>
      </c>
      <c r="H595" s="8">
        <f>COSS!L105</f>
        <v>0</v>
      </c>
      <c r="I595" s="8">
        <f>COSS!N105</f>
        <v>0</v>
      </c>
      <c r="J595" s="8">
        <f>COSS!O105</f>
        <v>0</v>
      </c>
      <c r="K595" s="8">
        <f>COSS!P105</f>
        <v>0</v>
      </c>
      <c r="L595" s="8">
        <f>COSS!Q105</f>
        <v>0</v>
      </c>
      <c r="M595" s="8">
        <f>COSS!S105</f>
        <v>0</v>
      </c>
      <c r="N595" s="8">
        <f>COSS!T105</f>
        <v>0</v>
      </c>
      <c r="O595" s="8">
        <f>COSS!U105</f>
        <v>0</v>
      </c>
      <c r="P595" s="8">
        <f>COSS!V105</f>
        <v>0</v>
      </c>
      <c r="Q595" s="8">
        <f>COSS!X105</f>
        <v>0</v>
      </c>
      <c r="R595" s="8">
        <f>COSS!Y105</f>
        <v>0</v>
      </c>
      <c r="S595" s="8">
        <f>COSS!AA105</f>
        <v>0</v>
      </c>
      <c r="T595" s="8">
        <f>COSS!AB105</f>
        <v>0</v>
      </c>
      <c r="U595" s="8">
        <f>COSS!AC105</f>
        <v>0</v>
      </c>
    </row>
    <row r="596" spans="1:21">
      <c r="B596" s="2" t="str">
        <f>$B$11</f>
        <v>CUSTOMER</v>
      </c>
      <c r="D596" s="8">
        <f>COSS!H106</f>
        <v>6155896.8974943059</v>
      </c>
      <c r="E596" s="8">
        <f>COSS!I106</f>
        <v>4956230.2187884971</v>
      </c>
      <c r="F596" s="8">
        <f>COSS!J106</f>
        <v>1172194.8482631815</v>
      </c>
      <c r="G596" s="8">
        <f>COSS!K106</f>
        <v>2663.4738656286786</v>
      </c>
      <c r="H596" s="8">
        <f>COSS!L106</f>
        <v>0</v>
      </c>
      <c r="I596" s="8">
        <f>COSS!N106</f>
        <v>13850.064101269127</v>
      </c>
      <c r="J596" s="8">
        <f>COSS!O106</f>
        <v>2282.9775991102956</v>
      </c>
      <c r="K596" s="8">
        <f>COSS!P106</f>
        <v>0</v>
      </c>
      <c r="L596" s="8">
        <f>COSS!Q106</f>
        <v>0</v>
      </c>
      <c r="M596" s="8">
        <f>COSS!S106</f>
        <v>190.24813325919129</v>
      </c>
      <c r="N596" s="8">
        <f>COSS!T106</f>
        <v>1293.687306162501</v>
      </c>
      <c r="O596" s="8">
        <f>COSS!U106</f>
        <v>0</v>
      </c>
      <c r="P596" s="8">
        <f>COSS!V106</f>
        <v>0</v>
      </c>
      <c r="Q596" s="8">
        <f>COSS!X106</f>
        <v>4832.3025847834597</v>
      </c>
      <c r="R596" s="8">
        <f>COSS!Y106</f>
        <v>38.049626651838267</v>
      </c>
      <c r="S596" s="8">
        <f>COSS!AA106</f>
        <v>304.39701321470613</v>
      </c>
      <c r="T596" s="8">
        <f>COSS!AB106</f>
        <v>0</v>
      </c>
      <c r="U596" s="8">
        <f>COSS!AC106</f>
        <v>2016.6302125474278</v>
      </c>
    </row>
    <row r="597" spans="1:21">
      <c r="B597" s="2" t="str">
        <f>$B$12</f>
        <v>TOTAL</v>
      </c>
      <c r="D597" s="8">
        <f>COSS!H107</f>
        <v>13466387.460000003</v>
      </c>
      <c r="E597" s="8">
        <f>COSS!I107</f>
        <v>10160942.899694368</v>
      </c>
      <c r="F597" s="8">
        <f>COSS!J107</f>
        <v>2396502.1639266438</v>
      </c>
      <c r="G597" s="8">
        <f>COSS!K107</f>
        <v>8686.8239639220446</v>
      </c>
      <c r="H597" s="8">
        <f>COSS!L107</f>
        <v>0</v>
      </c>
      <c r="I597" s="8">
        <f>COSS!N107</f>
        <v>486061.59630673507</v>
      </c>
      <c r="J597" s="8">
        <f>COSS!O107</f>
        <v>65468.790701564692</v>
      </c>
      <c r="K597" s="8">
        <f>COSS!P107</f>
        <v>0</v>
      </c>
      <c r="L597" s="8">
        <f>COSS!Q107</f>
        <v>0</v>
      </c>
      <c r="M597" s="8">
        <f>COSS!S107</f>
        <v>23933.641082260816</v>
      </c>
      <c r="N597" s="8">
        <f>COSS!T107</f>
        <v>148124.34735921622</v>
      </c>
      <c r="O597" s="8">
        <f>COSS!U107</f>
        <v>0</v>
      </c>
      <c r="P597" s="8">
        <f>COSS!V107</f>
        <v>0</v>
      </c>
      <c r="Q597" s="8">
        <f>COSS!X107</f>
        <v>134712.93968959665</v>
      </c>
      <c r="R597" s="8">
        <f>COSS!Y107</f>
        <v>1485.2942615557138</v>
      </c>
      <c r="S597" s="8">
        <f>COSS!AA107</f>
        <v>2476.5390475479353</v>
      </c>
      <c r="T597" s="8">
        <f>COSS!AB107</f>
        <v>28825.599119746807</v>
      </c>
      <c r="U597" s="8">
        <f>COSS!AC107</f>
        <v>9166.8248468430047</v>
      </c>
    </row>
    <row r="598" spans="1:21">
      <c r="A598" s="2" t="s">
        <v>67</v>
      </c>
      <c r="B598" s="2" t="str">
        <f>$B$5</f>
        <v>PRODUCTION</v>
      </c>
      <c r="C598" s="6"/>
      <c r="D598" s="7">
        <f t="shared" ref="D598:D605" si="362">SUM(E598:U598)</f>
        <v>0</v>
      </c>
      <c r="E598" s="7">
        <f>(E582+E590)/($D$589+$D$597)</f>
        <v>0</v>
      </c>
      <c r="F598" s="7">
        <f t="shared" ref="F598:U598" si="363">(F582+F590)/($D$589+$D$597)</f>
        <v>0</v>
      </c>
      <c r="G598" s="7">
        <f t="shared" si="363"/>
        <v>0</v>
      </c>
      <c r="H598" s="7">
        <f t="shared" ref="H598:H604" si="364">(H582+H590)/($D$589+$D$597)</f>
        <v>0</v>
      </c>
      <c r="I598" s="7">
        <f t="shared" si="363"/>
        <v>0</v>
      </c>
      <c r="J598" s="7">
        <f t="shared" si="363"/>
        <v>0</v>
      </c>
      <c r="K598" s="7">
        <f t="shared" si="363"/>
        <v>0</v>
      </c>
      <c r="L598" s="7">
        <f t="shared" ref="L598:M604" si="365">(L582+L590)/($D$589+$D$597)</f>
        <v>0</v>
      </c>
      <c r="M598" s="7">
        <f t="shared" si="365"/>
        <v>0</v>
      </c>
      <c r="N598" s="7">
        <f t="shared" si="363"/>
        <v>0</v>
      </c>
      <c r="O598" s="7">
        <f t="shared" si="363"/>
        <v>0</v>
      </c>
      <c r="P598" s="7">
        <f t="shared" ref="P598:P604" si="366">(P582+P590)/($D$589+$D$597)</f>
        <v>0</v>
      </c>
      <c r="Q598" s="7">
        <f t="shared" si="363"/>
        <v>0</v>
      </c>
      <c r="R598" s="7">
        <f t="shared" si="363"/>
        <v>0</v>
      </c>
      <c r="S598" s="7">
        <f t="shared" si="363"/>
        <v>0</v>
      </c>
      <c r="T598" s="7">
        <f t="shared" ref="T598:T604" si="367">(T582+T590)/($D$589+$D$597)</f>
        <v>0</v>
      </c>
      <c r="U598" s="7">
        <f t="shared" si="363"/>
        <v>0</v>
      </c>
    </row>
    <row r="599" spans="1:21">
      <c r="A599" s="2" t="str">
        <f t="shared" ref="A599:A605" si="368">A598</f>
        <v>TOTUGLINES</v>
      </c>
      <c r="B599" s="2" t="str">
        <f>$B$6</f>
        <v>BULKTRAN</v>
      </c>
      <c r="C599" s="6"/>
      <c r="D599" s="7">
        <f t="shared" si="362"/>
        <v>0</v>
      </c>
      <c r="E599" s="7">
        <f t="shared" ref="E599:U599" si="369">(E583+E591)/($D$589+$D$597)</f>
        <v>0</v>
      </c>
      <c r="F599" s="7">
        <f t="shared" si="369"/>
        <v>0</v>
      </c>
      <c r="G599" s="7">
        <f t="shared" si="369"/>
        <v>0</v>
      </c>
      <c r="H599" s="7">
        <f t="shared" si="364"/>
        <v>0</v>
      </c>
      <c r="I599" s="7">
        <f t="shared" si="369"/>
        <v>0</v>
      </c>
      <c r="J599" s="7">
        <f t="shared" si="369"/>
        <v>0</v>
      </c>
      <c r="K599" s="7">
        <f t="shared" si="369"/>
        <v>0</v>
      </c>
      <c r="L599" s="7">
        <f t="shared" si="365"/>
        <v>0</v>
      </c>
      <c r="M599" s="7">
        <f t="shared" si="365"/>
        <v>0</v>
      </c>
      <c r="N599" s="7">
        <f t="shared" si="369"/>
        <v>0</v>
      </c>
      <c r="O599" s="7">
        <f t="shared" si="369"/>
        <v>0</v>
      </c>
      <c r="P599" s="7">
        <f t="shared" si="366"/>
        <v>0</v>
      </c>
      <c r="Q599" s="7">
        <f t="shared" si="369"/>
        <v>0</v>
      </c>
      <c r="R599" s="7">
        <f t="shared" si="369"/>
        <v>0</v>
      </c>
      <c r="S599" s="7">
        <f t="shared" si="369"/>
        <v>0</v>
      </c>
      <c r="T599" s="7">
        <f t="shared" si="367"/>
        <v>0</v>
      </c>
      <c r="U599" s="7">
        <f t="shared" si="369"/>
        <v>0</v>
      </c>
    </row>
    <row r="600" spans="1:21">
      <c r="A600" s="2" t="str">
        <f t="shared" si="368"/>
        <v>TOTUGLINES</v>
      </c>
      <c r="B600" s="2" t="str">
        <f>$B$7</f>
        <v>SUBTRAN</v>
      </c>
      <c r="C600" s="6"/>
      <c r="D600" s="7">
        <f t="shared" si="362"/>
        <v>0</v>
      </c>
      <c r="E600" s="7">
        <f t="shared" ref="E600:U600" si="370">(E584+E592)/($D$589+$D$597)</f>
        <v>0</v>
      </c>
      <c r="F600" s="7">
        <f t="shared" si="370"/>
        <v>0</v>
      </c>
      <c r="G600" s="7">
        <f t="shared" si="370"/>
        <v>0</v>
      </c>
      <c r="H600" s="7">
        <f t="shared" si="364"/>
        <v>0</v>
      </c>
      <c r="I600" s="7">
        <f t="shared" si="370"/>
        <v>0</v>
      </c>
      <c r="J600" s="7">
        <f t="shared" si="370"/>
        <v>0</v>
      </c>
      <c r="K600" s="7">
        <f t="shared" si="370"/>
        <v>0</v>
      </c>
      <c r="L600" s="7">
        <f t="shared" si="365"/>
        <v>0</v>
      </c>
      <c r="M600" s="7">
        <f t="shared" si="365"/>
        <v>0</v>
      </c>
      <c r="N600" s="7">
        <f t="shared" si="370"/>
        <v>0</v>
      </c>
      <c r="O600" s="7">
        <f t="shared" si="370"/>
        <v>0</v>
      </c>
      <c r="P600" s="7">
        <f t="shared" si="366"/>
        <v>0</v>
      </c>
      <c r="Q600" s="7">
        <f t="shared" si="370"/>
        <v>0</v>
      </c>
      <c r="R600" s="7">
        <f t="shared" si="370"/>
        <v>0</v>
      </c>
      <c r="S600" s="7">
        <f t="shared" si="370"/>
        <v>0</v>
      </c>
      <c r="T600" s="7">
        <f t="shared" si="367"/>
        <v>0</v>
      </c>
      <c r="U600" s="7">
        <f t="shared" si="370"/>
        <v>0</v>
      </c>
    </row>
    <row r="601" spans="1:21">
      <c r="A601" s="2" t="str">
        <f t="shared" si="368"/>
        <v>TOTUGLINES</v>
      </c>
      <c r="B601" s="2" t="str">
        <f>$B$8</f>
        <v>DISTPRI</v>
      </c>
      <c r="C601" s="6"/>
      <c r="D601" s="7">
        <f t="shared" si="362"/>
        <v>0.22911094685554162</v>
      </c>
      <c r="E601" s="7">
        <f t="shared" ref="E601:U601" si="371">(E585+E593)/($D$589+$D$597)</f>
        <v>0.152243915834395</v>
      </c>
      <c r="F601" s="7">
        <f t="shared" si="371"/>
        <v>3.8329175884354735E-2</v>
      </c>
      <c r="G601" s="7">
        <f t="shared" si="371"/>
        <v>4.4728774633767779E-4</v>
      </c>
      <c r="H601" s="7">
        <f t="shared" si="364"/>
        <v>0</v>
      </c>
      <c r="I601" s="7">
        <f t="shared" si="371"/>
        <v>1.6528602361857919E-2</v>
      </c>
      <c r="J601" s="7">
        <f t="shared" si="371"/>
        <v>4.692113106810487E-3</v>
      </c>
      <c r="K601" s="7">
        <f t="shared" si="371"/>
        <v>0</v>
      </c>
      <c r="L601" s="7">
        <f t="shared" si="365"/>
        <v>0</v>
      </c>
      <c r="M601" s="7">
        <f t="shared" si="365"/>
        <v>9.4268692419752686E-4</v>
      </c>
      <c r="N601" s="7">
        <f t="shared" si="371"/>
        <v>1.0903492899576327E-2</v>
      </c>
      <c r="O601" s="7">
        <f t="shared" si="371"/>
        <v>0</v>
      </c>
      <c r="P601" s="7">
        <f t="shared" si="366"/>
        <v>0</v>
      </c>
      <c r="Q601" s="7">
        <f t="shared" si="371"/>
        <v>4.4855841953209989E-3</v>
      </c>
      <c r="R601" s="7">
        <f t="shared" si="371"/>
        <v>1.0747088921974887E-4</v>
      </c>
      <c r="S601" s="7">
        <f t="shared" si="371"/>
        <v>7.7173403398080823E-5</v>
      </c>
      <c r="T601" s="7">
        <f t="shared" si="367"/>
        <v>2.8289336967229526E-4</v>
      </c>
      <c r="U601" s="7">
        <f t="shared" si="371"/>
        <v>7.0550240400835869E-5</v>
      </c>
    </row>
    <row r="602" spans="1:21">
      <c r="A602" s="2" t="str">
        <f t="shared" si="368"/>
        <v>TOTUGLINES</v>
      </c>
      <c r="B602" s="2" t="str">
        <f>$B$9</f>
        <v>DISTSEC</v>
      </c>
      <c r="C602" s="6"/>
      <c r="D602" s="7">
        <f t="shared" si="362"/>
        <v>0.31375851863551696</v>
      </c>
      <c r="E602" s="7">
        <f t="shared" ref="E602:U602" si="372">(E586+E594)/($D$589+$D$597)</f>
        <v>0.23425266287802754</v>
      </c>
      <c r="F602" s="7">
        <f t="shared" si="372"/>
        <v>5.2586618667086318E-2</v>
      </c>
      <c r="G602" s="7">
        <f t="shared" si="372"/>
        <v>0</v>
      </c>
      <c r="H602" s="7">
        <f t="shared" si="364"/>
        <v>0</v>
      </c>
      <c r="I602" s="7">
        <f t="shared" si="372"/>
        <v>1.8537337453709057E-2</v>
      </c>
      <c r="J602" s="7">
        <f t="shared" si="372"/>
        <v>0</v>
      </c>
      <c r="K602" s="7">
        <f t="shared" si="372"/>
        <v>0</v>
      </c>
      <c r="L602" s="7">
        <f t="shared" si="365"/>
        <v>0</v>
      </c>
      <c r="M602" s="7">
        <f t="shared" si="365"/>
        <v>8.2047287047851505E-4</v>
      </c>
      <c r="N602" s="7">
        <f t="shared" si="372"/>
        <v>0</v>
      </c>
      <c r="O602" s="7">
        <f t="shared" si="372"/>
        <v>0</v>
      </c>
      <c r="P602" s="7">
        <f t="shared" si="366"/>
        <v>0</v>
      </c>
      <c r="Q602" s="7">
        <f t="shared" si="372"/>
        <v>5.1592175371856014E-3</v>
      </c>
      <c r="R602" s="7">
        <f t="shared" si="372"/>
        <v>0</v>
      </c>
      <c r="S602" s="7">
        <f t="shared" si="372"/>
        <v>8.4127616699942458E-5</v>
      </c>
      <c r="T602" s="7">
        <f t="shared" si="367"/>
        <v>1.857665797021012E-3</v>
      </c>
      <c r="U602" s="7">
        <f t="shared" si="372"/>
        <v>4.604158153089242E-4</v>
      </c>
    </row>
    <row r="603" spans="1:21">
      <c r="A603" s="2" t="str">
        <f t="shared" si="368"/>
        <v>TOTUGLINES</v>
      </c>
      <c r="B603" s="2" t="str">
        <f>$B$10</f>
        <v>ENERGY</v>
      </c>
      <c r="C603" s="6"/>
      <c r="D603" s="7">
        <f t="shared" si="362"/>
        <v>0</v>
      </c>
      <c r="E603" s="7">
        <f t="shared" ref="E603:U603" si="373">(E587+E595)/($D$589+$D$597)</f>
        <v>0</v>
      </c>
      <c r="F603" s="7">
        <f t="shared" si="373"/>
        <v>0</v>
      </c>
      <c r="G603" s="7">
        <f t="shared" si="373"/>
        <v>0</v>
      </c>
      <c r="H603" s="7">
        <f t="shared" si="364"/>
        <v>0</v>
      </c>
      <c r="I603" s="7">
        <f t="shared" si="373"/>
        <v>0</v>
      </c>
      <c r="J603" s="7">
        <f t="shared" si="373"/>
        <v>0</v>
      </c>
      <c r="K603" s="7">
        <f t="shared" si="373"/>
        <v>0</v>
      </c>
      <c r="L603" s="7">
        <f t="shared" si="365"/>
        <v>0</v>
      </c>
      <c r="M603" s="7">
        <f t="shared" si="365"/>
        <v>0</v>
      </c>
      <c r="N603" s="7">
        <f t="shared" si="373"/>
        <v>0</v>
      </c>
      <c r="O603" s="7">
        <f t="shared" si="373"/>
        <v>0</v>
      </c>
      <c r="P603" s="7">
        <f t="shared" si="366"/>
        <v>0</v>
      </c>
      <c r="Q603" s="7">
        <f t="shared" si="373"/>
        <v>0</v>
      </c>
      <c r="R603" s="7">
        <f t="shared" si="373"/>
        <v>0</v>
      </c>
      <c r="S603" s="7">
        <f t="shared" si="373"/>
        <v>0</v>
      </c>
      <c r="T603" s="7">
        <f t="shared" si="367"/>
        <v>0</v>
      </c>
      <c r="U603" s="7">
        <f t="shared" si="373"/>
        <v>0</v>
      </c>
    </row>
    <row r="604" spans="1:21">
      <c r="A604" s="2" t="str">
        <f t="shared" si="368"/>
        <v>TOTUGLINES</v>
      </c>
      <c r="B604" s="2" t="str">
        <f>$B$11</f>
        <v>CUSTOMER</v>
      </c>
      <c r="C604" s="6"/>
      <c r="D604" s="7">
        <f t="shared" si="362"/>
        <v>0.45713053450894142</v>
      </c>
      <c r="E604" s="7">
        <f t="shared" ref="E604:U604" si="374">(E588+E596)/($D$589+$D$597)</f>
        <v>0.3680445281639399</v>
      </c>
      <c r="F604" s="7">
        <f t="shared" si="374"/>
        <v>8.704597663961626E-2</v>
      </c>
      <c r="G604" s="7">
        <f t="shared" si="374"/>
        <v>1.9778681354150476E-4</v>
      </c>
      <c r="H604" s="7">
        <f t="shared" si="364"/>
        <v>0</v>
      </c>
      <c r="I604" s="7">
        <f t="shared" si="374"/>
        <v>1.0284914304158246E-3</v>
      </c>
      <c r="J604" s="7">
        <f t="shared" si="374"/>
        <v>1.6953155446414693E-4</v>
      </c>
      <c r="K604" s="7">
        <f t="shared" si="374"/>
        <v>0</v>
      </c>
      <c r="L604" s="7">
        <f t="shared" si="365"/>
        <v>0</v>
      </c>
      <c r="M604" s="7">
        <f t="shared" si="365"/>
        <v>1.4127629538678912E-5</v>
      </c>
      <c r="N604" s="7">
        <f t="shared" si="374"/>
        <v>9.6067880863016602E-5</v>
      </c>
      <c r="O604" s="7">
        <f t="shared" si="374"/>
        <v>0</v>
      </c>
      <c r="P604" s="7">
        <f t="shared" si="366"/>
        <v>0</v>
      </c>
      <c r="Q604" s="7">
        <f t="shared" si="374"/>
        <v>3.588417902824444E-4</v>
      </c>
      <c r="R604" s="7">
        <f t="shared" si="374"/>
        <v>2.8255259077357827E-6</v>
      </c>
      <c r="S604" s="7">
        <f t="shared" si="374"/>
        <v>2.2604207261886262E-5</v>
      </c>
      <c r="T604" s="7">
        <f t="shared" si="367"/>
        <v>0</v>
      </c>
      <c r="U604" s="7">
        <f t="shared" si="374"/>
        <v>1.4975287310999648E-4</v>
      </c>
    </row>
    <row r="605" spans="1:21">
      <c r="A605" s="2" t="str">
        <f t="shared" si="368"/>
        <v>TOTUGLINES</v>
      </c>
      <c r="B605" s="2" t="str">
        <f>$B$12</f>
        <v>TOTAL</v>
      </c>
      <c r="C605" s="6"/>
      <c r="D605" s="7">
        <f t="shared" si="362"/>
        <v>0.99999999999999978</v>
      </c>
      <c r="E605" s="7">
        <f t="shared" ref="E605:U605" si="375">SUM(E598:E604)</f>
        <v>0.75454110687636244</v>
      </c>
      <c r="F605" s="7">
        <f t="shared" si="375"/>
        <v>0.17796177119105733</v>
      </c>
      <c r="G605" s="7">
        <f t="shared" si="375"/>
        <v>6.4507455987918255E-4</v>
      </c>
      <c r="H605" s="7">
        <f t="shared" si="375"/>
        <v>0</v>
      </c>
      <c r="I605" s="7">
        <f t="shared" si="375"/>
        <v>3.6094431245982807E-2</v>
      </c>
      <c r="J605" s="7">
        <f t="shared" si="375"/>
        <v>4.861644661274634E-3</v>
      </c>
      <c r="K605" s="7">
        <f t="shared" si="375"/>
        <v>0</v>
      </c>
      <c r="L605" s="7">
        <f t="shared" si="375"/>
        <v>0</v>
      </c>
      <c r="M605" s="7">
        <f t="shared" si="375"/>
        <v>1.7772874242147207E-3</v>
      </c>
      <c r="N605" s="7">
        <f t="shared" si="375"/>
        <v>1.0999560780439344E-2</v>
      </c>
      <c r="O605" s="7">
        <f t="shared" si="375"/>
        <v>0</v>
      </c>
      <c r="P605" s="7">
        <f t="shared" si="375"/>
        <v>0</v>
      </c>
      <c r="Q605" s="7">
        <f t="shared" si="375"/>
        <v>1.0003643522789044E-2</v>
      </c>
      <c r="R605" s="7">
        <f t="shared" si="375"/>
        <v>1.1029641512748465E-4</v>
      </c>
      <c r="S605" s="7">
        <f t="shared" si="375"/>
        <v>1.8390522735990954E-4</v>
      </c>
      <c r="T605" s="7">
        <f t="shared" si="375"/>
        <v>2.1405591666933074E-3</v>
      </c>
      <c r="U605" s="7">
        <f t="shared" si="375"/>
        <v>6.8071892881975654E-4</v>
      </c>
    </row>
    <row r="606" spans="1:21" ht="12.5">
      <c r="C606" s="68" t="s">
        <v>567</v>
      </c>
    </row>
    <row r="607" spans="1:21" ht="12.5">
      <c r="A607" s="15" t="s">
        <v>117</v>
      </c>
      <c r="B607" s="2" t="str">
        <f>$B$5</f>
        <v>PRODUCTION</v>
      </c>
      <c r="C607" s="68" t="s">
        <v>568</v>
      </c>
      <c r="D607" s="8">
        <f>COSS!H1612+COSS!H1620+COSS!H1628+COSS!H1636+COSS!H1644+COSS!H1652+COSS!H1660+COSS!H1668+COSS!H1676</f>
        <v>0</v>
      </c>
      <c r="E607" s="8">
        <f>COSS!I1612+COSS!I1620+COSS!I1628+COSS!I1636+COSS!I1644+COSS!I1652+COSS!I1660+COSS!I1668+COSS!I1676</f>
        <v>0</v>
      </c>
      <c r="F607" s="8">
        <f>COSS!J1612+COSS!J1620+COSS!J1628+COSS!J1636+COSS!J1644+COSS!J1652+COSS!J1660+COSS!J1668+COSS!J1676</f>
        <v>0</v>
      </c>
      <c r="G607" s="8">
        <f>COSS!K1612+COSS!K1620+COSS!K1628+COSS!K1636+COSS!K1644+COSS!K1652+COSS!K1660+COSS!K1668+COSS!K1676</f>
        <v>0</v>
      </c>
      <c r="H607" s="8">
        <f>COSS!L1612+COSS!L1620+COSS!L1628+COSS!L1636+COSS!L1644+COSS!L1652+COSS!L1660+COSS!L1668+COSS!L1676</f>
        <v>0</v>
      </c>
      <c r="I607" s="8">
        <f>COSS!N1612+COSS!N1620+COSS!N1628+COSS!N1636+COSS!N1644+COSS!N1652+COSS!N1660+COSS!N1668+COSS!N1676</f>
        <v>0</v>
      </c>
      <c r="J607" s="8">
        <f>COSS!O1612+COSS!O1620+COSS!O1628+COSS!O1636+COSS!O1644+COSS!O1652+COSS!O1660+COSS!O1668+COSS!O1676</f>
        <v>0</v>
      </c>
      <c r="K607" s="8">
        <f>COSS!P1612+COSS!P1620+COSS!P1628+COSS!P1636+COSS!P1644+COSS!P1652+COSS!P1660+COSS!P1668+COSS!P1676</f>
        <v>0</v>
      </c>
      <c r="L607" s="8">
        <f>COSS!Q1612+COSS!Q1620+COSS!Q1628+COSS!Q1636+COSS!Q1644+COSS!Q1652+COSS!Q1660+COSS!Q1668+COSS!Q1676</f>
        <v>0</v>
      </c>
      <c r="M607" s="8">
        <f>COSS!S1612+COSS!S1620+COSS!S1628+COSS!S1636+COSS!S1644+COSS!S1652+COSS!S1660+COSS!S1668+COSS!S1676</f>
        <v>0</v>
      </c>
      <c r="N607" s="8">
        <f>COSS!T1612+COSS!T1620+COSS!T1628+COSS!T1636+COSS!T1644+COSS!T1652+COSS!T1660+COSS!T1668+COSS!T1676</f>
        <v>0</v>
      </c>
      <c r="O607" s="8">
        <f>COSS!U1612+COSS!U1620+COSS!U1628+COSS!U1636+COSS!U1644+COSS!U1652+COSS!U1660+COSS!U1668+COSS!U1676</f>
        <v>0</v>
      </c>
      <c r="P607" s="8">
        <f>COSS!V1612+COSS!V1620+COSS!V1628+COSS!V1636+COSS!V1644+COSS!V1652+COSS!V1660+COSS!V1668+COSS!V1676</f>
        <v>0</v>
      </c>
      <c r="Q607" s="8">
        <f>COSS!X1612+COSS!X1620+COSS!X1628+COSS!X1636+COSS!X1644+COSS!X1652+COSS!X1660+COSS!X1668+COSS!X1676</f>
        <v>0</v>
      </c>
      <c r="R607" s="8">
        <f>COSS!Y1612+COSS!Y1620+COSS!Y1628+COSS!Y1636+COSS!Y1644+COSS!Y1652+COSS!Y1660+COSS!Y1668+COSS!Y1676</f>
        <v>0</v>
      </c>
      <c r="S607" s="8">
        <f>COSS!AA1612+COSS!AA1620+COSS!AA1628+COSS!AA1636+COSS!AA1644+COSS!AA1652+COSS!AA1660+COSS!AA1668+COSS!AA1676</f>
        <v>0</v>
      </c>
      <c r="T607" s="8">
        <f>COSS!AB1612+COSS!AB1620+COSS!AB1628+COSS!AB1636+COSS!AB1644+COSS!AB1652+COSS!AB1660+COSS!AB1668+COSS!AB1676</f>
        <v>0</v>
      </c>
      <c r="U607" s="8">
        <f>COSS!AC1612+COSS!AC1620+COSS!AC1628+COSS!AC1636+COSS!AC1644+COSS!AC1652+COSS!AC1660+COSS!AC1668+COSS!AC1676</f>
        <v>0</v>
      </c>
    </row>
    <row r="608" spans="1:21" ht="12.5">
      <c r="B608" s="2" t="str">
        <f>$B$6</f>
        <v>BULKTRAN</v>
      </c>
      <c r="C608" s="68" t="s">
        <v>573</v>
      </c>
      <c r="D608" s="8">
        <f>COSS!H1613+COSS!H1621+COSS!H1629+COSS!H1637+COSS!H1645+COSS!H1653+COSS!H1661+COSS!H1669+COSS!H1677</f>
        <v>0</v>
      </c>
      <c r="E608" s="8">
        <f>COSS!I1613+COSS!I1621+COSS!I1629+COSS!I1637+COSS!I1645+COSS!I1653+COSS!I1661+COSS!I1669+COSS!I1677</f>
        <v>0</v>
      </c>
      <c r="F608" s="8">
        <f>COSS!J1613+COSS!J1621+COSS!J1629+COSS!J1637+COSS!J1645+COSS!J1653+COSS!J1661+COSS!J1669+COSS!J1677</f>
        <v>0</v>
      </c>
      <c r="G608" s="8">
        <f>COSS!K1613+COSS!K1621+COSS!K1629+COSS!K1637+COSS!K1645+COSS!K1653+COSS!K1661+COSS!K1669+COSS!K1677</f>
        <v>0</v>
      </c>
      <c r="H608" s="8">
        <f>COSS!L1613+COSS!L1621+COSS!L1629+COSS!L1637+COSS!L1645+COSS!L1653+COSS!L1661+COSS!L1669+COSS!L1677</f>
        <v>0</v>
      </c>
      <c r="I608" s="8">
        <f>COSS!N1613+COSS!N1621+COSS!N1629+COSS!N1637+COSS!N1645+COSS!N1653+COSS!N1661+COSS!N1669+COSS!N1677</f>
        <v>0</v>
      </c>
      <c r="J608" s="8">
        <f>COSS!O1613+COSS!O1621+COSS!O1629+COSS!O1637+COSS!O1645+COSS!O1653+COSS!O1661+COSS!O1669+COSS!O1677</f>
        <v>0</v>
      </c>
      <c r="K608" s="8">
        <f>COSS!P1613+COSS!P1621+COSS!P1629+COSS!P1637+COSS!P1645+COSS!P1653+COSS!P1661+COSS!P1669+COSS!P1677</f>
        <v>0</v>
      </c>
      <c r="L608" s="8">
        <f>COSS!Q1613+COSS!Q1621+COSS!Q1629+COSS!Q1637+COSS!Q1645+COSS!Q1653+COSS!Q1661+COSS!Q1669+COSS!Q1677</f>
        <v>0</v>
      </c>
      <c r="M608" s="8">
        <f>COSS!S1613+COSS!S1621+COSS!S1629+COSS!S1637+COSS!S1645+COSS!S1653+COSS!S1661+COSS!S1669+COSS!S1677</f>
        <v>0</v>
      </c>
      <c r="N608" s="8">
        <f>COSS!T1613+COSS!T1621+COSS!T1629+COSS!T1637+COSS!T1645+COSS!T1653+COSS!T1661+COSS!T1669+COSS!T1677</f>
        <v>0</v>
      </c>
      <c r="O608" s="8">
        <f>COSS!U1613+COSS!U1621+COSS!U1629+COSS!U1637+COSS!U1645+COSS!U1653+COSS!U1661+COSS!U1669+COSS!U1677</f>
        <v>0</v>
      </c>
      <c r="P608" s="8">
        <f>COSS!V1613+COSS!V1621+COSS!V1629+COSS!V1637+COSS!V1645+COSS!V1653+COSS!V1661+COSS!V1669+COSS!V1677</f>
        <v>0</v>
      </c>
      <c r="Q608" s="8">
        <f>COSS!X1613+COSS!X1621+COSS!X1629+COSS!X1637+COSS!X1645+COSS!X1653+COSS!X1661+COSS!X1669+COSS!X1677</f>
        <v>0</v>
      </c>
      <c r="R608" s="8">
        <f>COSS!Y1613+COSS!Y1621+COSS!Y1629+COSS!Y1637+COSS!Y1645+COSS!Y1653+COSS!Y1661+COSS!Y1669+COSS!Y1677</f>
        <v>0</v>
      </c>
      <c r="S608" s="8">
        <f>COSS!AA1613+COSS!AA1621+COSS!AA1629+COSS!AA1637+COSS!AA1645+COSS!AA1653+COSS!AA1661+COSS!AA1669+COSS!AA1677</f>
        <v>0</v>
      </c>
      <c r="T608" s="8">
        <f>COSS!AB1613+COSS!AB1621+COSS!AB1629+COSS!AB1637+COSS!AB1645+COSS!AB1653+COSS!AB1661+COSS!AB1669+COSS!AB1677</f>
        <v>0</v>
      </c>
      <c r="U608" s="8">
        <f>COSS!AC1613+COSS!AC1621+COSS!AC1629+COSS!AC1637+COSS!AC1645+COSS!AC1653+COSS!AC1661+COSS!AC1669+COSS!AC1677</f>
        <v>0</v>
      </c>
    </row>
    <row r="609" spans="1:21">
      <c r="B609" s="2" t="str">
        <f>$B$7</f>
        <v>SUBTRAN</v>
      </c>
      <c r="D609" s="8">
        <f>COSS!H1614+COSS!H1622+COSS!H1630+COSS!H1638+COSS!H1646+COSS!H1654+COSS!H1662+COSS!H1670+COSS!H1678</f>
        <v>0</v>
      </c>
      <c r="E609" s="8">
        <f>COSS!I1614+COSS!I1622+COSS!I1630+COSS!I1638+COSS!I1646+COSS!I1654+COSS!I1662+COSS!I1670+COSS!I1678</f>
        <v>0</v>
      </c>
      <c r="F609" s="8">
        <f>COSS!J1614+COSS!J1622+COSS!J1630+COSS!J1638+COSS!J1646+COSS!J1654+COSS!J1662+COSS!J1670+COSS!J1678</f>
        <v>0</v>
      </c>
      <c r="G609" s="8">
        <f>COSS!K1614+COSS!K1622+COSS!K1630+COSS!K1638+COSS!K1646+COSS!K1654+COSS!K1662+COSS!K1670+COSS!K1678</f>
        <v>0</v>
      </c>
      <c r="H609" s="8">
        <f>COSS!L1614+COSS!L1622+COSS!L1630+COSS!L1638+COSS!L1646+COSS!L1654+COSS!L1662+COSS!L1670+COSS!L1678</f>
        <v>0</v>
      </c>
      <c r="I609" s="8">
        <f>COSS!N1614+COSS!N1622+COSS!N1630+COSS!N1638+COSS!N1646+COSS!N1654+COSS!N1662+COSS!N1670+COSS!N1678</f>
        <v>0</v>
      </c>
      <c r="J609" s="8">
        <f>COSS!O1614+COSS!O1622+COSS!O1630+COSS!O1638+COSS!O1646+COSS!O1654+COSS!O1662+COSS!O1670+COSS!O1678</f>
        <v>0</v>
      </c>
      <c r="K609" s="8">
        <f>COSS!P1614+COSS!P1622+COSS!P1630+COSS!P1638+COSS!P1646+COSS!P1654+COSS!P1662+COSS!P1670+COSS!P1678</f>
        <v>0</v>
      </c>
      <c r="L609" s="8">
        <f>COSS!Q1614+COSS!Q1622+COSS!Q1630+COSS!Q1638+COSS!Q1646+COSS!Q1654+COSS!Q1662+COSS!Q1670+COSS!Q1678</f>
        <v>0</v>
      </c>
      <c r="M609" s="8">
        <f>COSS!S1614+COSS!S1622+COSS!S1630+COSS!S1638+COSS!S1646+COSS!S1654+COSS!S1662+COSS!S1670+COSS!S1678</f>
        <v>0</v>
      </c>
      <c r="N609" s="8">
        <f>COSS!T1614+COSS!T1622+COSS!T1630+COSS!T1638+COSS!T1646+COSS!T1654+COSS!T1662+COSS!T1670+COSS!T1678</f>
        <v>0</v>
      </c>
      <c r="O609" s="8">
        <f>COSS!U1614+COSS!U1622+COSS!U1630+COSS!U1638+COSS!U1646+COSS!U1654+COSS!U1662+COSS!U1670+COSS!U1678</f>
        <v>0</v>
      </c>
      <c r="P609" s="8">
        <f>COSS!V1614+COSS!V1622+COSS!V1630+COSS!V1638+COSS!V1646+COSS!V1654+COSS!V1662+COSS!V1670+COSS!V1678</f>
        <v>0</v>
      </c>
      <c r="Q609" s="8">
        <f>COSS!X1614+COSS!X1622+COSS!X1630+COSS!X1638+COSS!X1646+COSS!X1654+COSS!X1662+COSS!X1670+COSS!X1678</f>
        <v>0</v>
      </c>
      <c r="R609" s="8">
        <f>COSS!Y1614+COSS!Y1622+COSS!Y1630+COSS!Y1638+COSS!Y1646+COSS!Y1654+COSS!Y1662+COSS!Y1670+COSS!Y1678</f>
        <v>0</v>
      </c>
      <c r="S609" s="8">
        <f>COSS!AA1614+COSS!AA1622+COSS!AA1630+COSS!AA1638+COSS!AA1646+COSS!AA1654+COSS!AA1662+COSS!AA1670+COSS!AA1678</f>
        <v>0</v>
      </c>
      <c r="T609" s="8">
        <f>COSS!AB1614+COSS!AB1622+COSS!AB1630+COSS!AB1638+COSS!AB1646+COSS!AB1654+COSS!AB1662+COSS!AB1670+COSS!AB1678</f>
        <v>0</v>
      </c>
      <c r="U609" s="8">
        <f>COSS!AC1614+COSS!AC1622+COSS!AC1630+COSS!AC1638+COSS!AC1646+COSS!AC1654+COSS!AC1662+COSS!AC1670+COSS!AC1678</f>
        <v>0</v>
      </c>
    </row>
    <row r="610" spans="1:21">
      <c r="B610" s="2" t="str">
        <f>$B$8</f>
        <v>DISTPRI</v>
      </c>
      <c r="D610" s="8">
        <f>COSS!H1615+COSS!H1623+COSS!H1631+COSS!H1639+COSS!H1647+COSS!H1655+COSS!H1663+COSS!H1671+COSS!H1679</f>
        <v>3685934.9304675087</v>
      </c>
      <c r="E610" s="8">
        <f>COSS!I1615+COSS!I1623+COSS!I1631+COSS!I1639+COSS!I1647+COSS!I1655+COSS!I1663+COSS!I1671+COSS!I1679</f>
        <v>2449298.8005456305</v>
      </c>
      <c r="F610" s="8">
        <f>COSS!J1615+COSS!J1623+COSS!J1631+COSS!J1639+COSS!J1647+COSS!J1655+COSS!J1663+COSS!J1671+COSS!J1679</f>
        <v>616639.4499572065</v>
      </c>
      <c r="G610" s="8">
        <f>COSS!K1615+COSS!K1623+COSS!K1631+COSS!K1639+COSS!K1647+COSS!K1655+COSS!K1663+COSS!K1671+COSS!K1679</f>
        <v>7195.9613926071088</v>
      </c>
      <c r="H610" s="8">
        <f>COSS!L1615+COSS!L1623+COSS!L1631+COSS!L1639+COSS!L1647+COSS!L1655+COSS!L1663+COSS!L1671+COSS!L1679</f>
        <v>0</v>
      </c>
      <c r="I610" s="8">
        <f>COSS!N1615+COSS!N1623+COSS!N1631+COSS!N1639+COSS!N1647+COSS!N1655+COSS!N1663+COSS!N1671+COSS!N1679</f>
        <v>265912.01177215285</v>
      </c>
      <c r="J610" s="8">
        <f>COSS!O1615+COSS!O1623+COSS!O1631+COSS!O1639+COSS!O1647+COSS!O1655+COSS!O1663+COSS!O1671+COSS!O1679</f>
        <v>75486.675060541224</v>
      </c>
      <c r="K610" s="8">
        <f>COSS!P1615+COSS!P1623+COSS!P1631+COSS!P1639+COSS!P1647+COSS!P1655+COSS!P1663+COSS!P1671+COSS!P1679</f>
        <v>0</v>
      </c>
      <c r="L610" s="8">
        <f>COSS!Q1615+COSS!Q1623+COSS!Q1631+COSS!Q1639+COSS!Q1647+COSS!Q1655+COSS!Q1663+COSS!Q1671+COSS!Q1679</f>
        <v>0</v>
      </c>
      <c r="M610" s="8">
        <f>COSS!S1615+COSS!S1623+COSS!S1631+COSS!S1639+COSS!S1647+COSS!S1655+COSS!S1663+COSS!S1671+COSS!S1679</f>
        <v>15165.939079224732</v>
      </c>
      <c r="N610" s="8">
        <f>COSS!T1615+COSS!T1623+COSS!T1631+COSS!T1639+COSS!T1647+COSS!T1655+COSS!T1663+COSS!T1671+COSS!T1679</f>
        <v>175415.29941820301</v>
      </c>
      <c r="O610" s="8">
        <f>COSS!U1615+COSS!U1623+COSS!U1631+COSS!U1639+COSS!U1647+COSS!U1655+COSS!U1663+COSS!U1671+COSS!U1679</f>
        <v>0</v>
      </c>
      <c r="P610" s="8">
        <f>COSS!V1615+COSS!V1623+COSS!V1631+COSS!V1639+COSS!V1647+COSS!V1655+COSS!V1663+COSS!V1671+COSS!V1679</f>
        <v>0</v>
      </c>
      <c r="Q610" s="8">
        <f>COSS!X1615+COSS!X1623+COSS!X1631+COSS!X1639+COSS!X1647+COSS!X1655+COSS!X1663+COSS!X1671+COSS!X1679</f>
        <v>72164.039719635723</v>
      </c>
      <c r="R610" s="8">
        <f>COSS!Y1615+COSS!Y1623+COSS!Y1631+COSS!Y1639+COSS!Y1647+COSS!Y1655+COSS!Y1663+COSS!Y1671+COSS!Y1679</f>
        <v>1728.9907357994705</v>
      </c>
      <c r="S610" s="8">
        <f>COSS!AA1615+COSS!AA1623+COSS!AA1631+COSS!AA1639+COSS!AA1647+COSS!AA1655+COSS!AA1663+COSS!AA1671+COSS!AA1679</f>
        <v>1241.5650460708912</v>
      </c>
      <c r="T610" s="8">
        <f>COSS!AB1615+COSS!AB1623+COSS!AB1631+COSS!AB1639+COSS!AB1647+COSS!AB1655+COSS!AB1663+COSS!AB1671+COSS!AB1679</f>
        <v>4551.1860833530036</v>
      </c>
      <c r="U610" s="8">
        <f>COSS!AC1615+COSS!AC1623+COSS!AC1631+COSS!AC1639+COSS!AC1647+COSS!AC1655+COSS!AC1663+COSS!AC1671+COSS!AC1679</f>
        <v>1135.0116570828147</v>
      </c>
    </row>
    <row r="611" spans="1:21">
      <c r="B611" s="2" t="str">
        <f>$B$9</f>
        <v>DISTSEC</v>
      </c>
      <c r="D611" s="8">
        <f>COSS!H1616+COSS!H1624+COSS!H1632+COSS!H1640+COSS!H1648+COSS!H1656+COSS!H1664+COSS!H1672+COSS!H1680</f>
        <v>1544897.4408338657</v>
      </c>
      <c r="E611" s="8">
        <f>COSS!I1616+COSS!I1624+COSS!I1632+COSS!I1640+COSS!I1648+COSS!I1656+COSS!I1664+COSS!I1672+COSS!I1680</f>
        <v>1153423.1515453649</v>
      </c>
      <c r="F611" s="8">
        <f>COSS!J1616+COSS!J1624+COSS!J1632+COSS!J1640+COSS!J1648+COSS!J1656+COSS!J1664+COSS!J1672+COSS!J1680</f>
        <v>258928.21318188016</v>
      </c>
      <c r="G611" s="8">
        <f>COSS!K1616+COSS!K1624+COSS!K1632+COSS!K1640+COSS!K1648+COSS!K1656+COSS!K1664+COSS!K1672+COSS!K1680</f>
        <v>0</v>
      </c>
      <c r="H611" s="8">
        <f>COSS!L1616+COSS!L1624+COSS!L1632+COSS!L1640+COSS!L1648+COSS!L1656+COSS!L1664+COSS!L1672+COSS!L1680</f>
        <v>0</v>
      </c>
      <c r="I611" s="8">
        <f>COSS!N1616+COSS!N1624+COSS!N1632+COSS!N1640+COSS!N1648+COSS!N1656+COSS!N1664+COSS!N1672+COSS!N1680</f>
        <v>91274.924794558538</v>
      </c>
      <c r="J611" s="8">
        <f>COSS!O1616+COSS!O1624+COSS!O1632+COSS!O1640+COSS!O1648+COSS!O1656+COSS!O1664+COSS!O1672+COSS!O1680</f>
        <v>0</v>
      </c>
      <c r="K611" s="8">
        <f>COSS!P1616+COSS!P1624+COSS!P1632+COSS!P1640+COSS!P1648+COSS!P1656+COSS!P1664+COSS!P1672+COSS!P1680</f>
        <v>0</v>
      </c>
      <c r="L611" s="8">
        <f>COSS!Q1616+COSS!Q1624+COSS!Q1632+COSS!Q1640+COSS!Q1648+COSS!Q1656+COSS!Q1664+COSS!Q1672+COSS!Q1680</f>
        <v>0</v>
      </c>
      <c r="M611" s="8">
        <f>COSS!S1616+COSS!S1624+COSS!S1632+COSS!S1640+COSS!S1648+COSS!S1656+COSS!S1664+COSS!S1672+COSS!S1680</f>
        <v>4039.8789597433733</v>
      </c>
      <c r="N611" s="8">
        <f>COSS!T1616+COSS!T1624+COSS!T1632+COSS!T1640+COSS!T1648+COSS!T1656+COSS!T1664+COSS!T1672+COSS!T1680</f>
        <v>0</v>
      </c>
      <c r="O611" s="8">
        <f>COSS!U1616+COSS!U1624+COSS!U1632+COSS!U1640+COSS!U1648+COSS!U1656+COSS!U1664+COSS!U1672+COSS!U1680</f>
        <v>0</v>
      </c>
      <c r="P611" s="8">
        <f>COSS!V1616+COSS!V1624+COSS!V1632+COSS!V1640+COSS!V1648+COSS!V1656+COSS!V1664+COSS!V1672+COSS!V1680</f>
        <v>0</v>
      </c>
      <c r="Q611" s="8">
        <f>COSS!X1616+COSS!X1624+COSS!X1632+COSS!X1640+COSS!X1648+COSS!X1656+COSS!X1664+COSS!X1672+COSS!X1680</f>
        <v>25403.173129977269</v>
      </c>
      <c r="R611" s="8">
        <f>COSS!Y1616+COSS!Y1624+COSS!Y1632+COSS!Y1640+COSS!Y1648+COSS!Y1656+COSS!Y1664+COSS!Y1672+COSS!Y1680</f>
        <v>0</v>
      </c>
      <c r="S611" s="8">
        <f>COSS!AA1616+COSS!AA1624+COSS!AA1632+COSS!AA1640+COSS!AA1648+COSS!AA1656+COSS!AA1664+COSS!AA1672+COSS!AA1680</f>
        <v>414.23111094610232</v>
      </c>
      <c r="T611" s="8">
        <f>COSS!AB1616+COSS!AB1624+COSS!AB1632+COSS!AB1640+COSS!AB1648+COSS!AB1656+COSS!AB1664+COSS!AB1672+COSS!AB1680</f>
        <v>9146.8532813805086</v>
      </c>
      <c r="U611" s="8">
        <f>COSS!AC1616+COSS!AC1624+COSS!AC1632+COSS!AC1640+COSS!AC1648+COSS!AC1656+COSS!AC1664+COSS!AC1672+COSS!AC1680</f>
        <v>2267.0148300148098</v>
      </c>
    </row>
    <row r="612" spans="1:21">
      <c r="B612" s="2" t="str">
        <f>$B$10</f>
        <v>ENERGY</v>
      </c>
      <c r="D612" s="8">
        <f>COSS!H1617+COSS!H1625+COSS!H1633+COSS!H1641+COSS!H1649+COSS!H1657+COSS!H1665+COSS!H1673+COSS!H1681</f>
        <v>0</v>
      </c>
      <c r="E612" s="8">
        <f>COSS!I1617+COSS!I1625+COSS!I1633+COSS!I1641+COSS!I1649+COSS!I1657+COSS!I1665+COSS!I1673+COSS!I1681</f>
        <v>0</v>
      </c>
      <c r="F612" s="8">
        <f>COSS!J1617+COSS!J1625+COSS!J1633+COSS!J1641+COSS!J1649+COSS!J1657+COSS!J1665+COSS!J1673+COSS!J1681</f>
        <v>0</v>
      </c>
      <c r="G612" s="8">
        <f>COSS!K1617+COSS!K1625+COSS!K1633+COSS!K1641+COSS!K1649+COSS!K1657+COSS!K1665+COSS!K1673+COSS!K1681</f>
        <v>0</v>
      </c>
      <c r="H612" s="8">
        <f>COSS!L1617+COSS!L1625+COSS!L1633+COSS!L1641+COSS!L1649+COSS!L1657+COSS!L1665+COSS!L1673+COSS!L1681</f>
        <v>0</v>
      </c>
      <c r="I612" s="8">
        <f>COSS!N1617+COSS!N1625+COSS!N1633+COSS!N1641+COSS!N1649+COSS!N1657+COSS!N1665+COSS!N1673+COSS!N1681</f>
        <v>0</v>
      </c>
      <c r="J612" s="8">
        <f>COSS!O1617+COSS!O1625+COSS!O1633+COSS!O1641+COSS!O1649+COSS!O1657+COSS!O1665+COSS!O1673+COSS!O1681</f>
        <v>0</v>
      </c>
      <c r="K612" s="8">
        <f>COSS!P1617+COSS!P1625+COSS!P1633+COSS!P1641+COSS!P1649+COSS!P1657+COSS!P1665+COSS!P1673+COSS!P1681</f>
        <v>0</v>
      </c>
      <c r="L612" s="8">
        <f>COSS!Q1617+COSS!Q1625+COSS!Q1633+COSS!Q1641+COSS!Q1649+COSS!Q1657+COSS!Q1665+COSS!Q1673+COSS!Q1681</f>
        <v>0</v>
      </c>
      <c r="M612" s="8">
        <f>COSS!S1617+COSS!S1625+COSS!S1633+COSS!S1641+COSS!S1649+COSS!S1657+COSS!S1665+COSS!S1673+COSS!S1681</f>
        <v>0</v>
      </c>
      <c r="N612" s="8">
        <f>COSS!T1617+COSS!T1625+COSS!T1633+COSS!T1641+COSS!T1649+COSS!T1657+COSS!T1665+COSS!T1673+COSS!T1681</f>
        <v>0</v>
      </c>
      <c r="O612" s="8">
        <f>COSS!U1617+COSS!U1625+COSS!U1633+COSS!U1641+COSS!U1649+COSS!U1657+COSS!U1665+COSS!U1673+COSS!U1681</f>
        <v>0</v>
      </c>
      <c r="P612" s="8">
        <f>COSS!V1617+COSS!V1625+COSS!V1633+COSS!V1641+COSS!V1649+COSS!V1657+COSS!V1665+COSS!V1673+COSS!V1681</f>
        <v>0</v>
      </c>
      <c r="Q612" s="8">
        <f>COSS!X1617+COSS!X1625+COSS!X1633+COSS!X1641+COSS!X1649+COSS!X1657+COSS!X1665+COSS!X1673+COSS!X1681</f>
        <v>0</v>
      </c>
      <c r="R612" s="8">
        <f>COSS!Y1617+COSS!Y1625+COSS!Y1633+COSS!Y1641+COSS!Y1649+COSS!Y1657+COSS!Y1665+COSS!Y1673+COSS!Y1681</f>
        <v>0</v>
      </c>
      <c r="S612" s="8">
        <f>COSS!AA1617+COSS!AA1625+COSS!AA1633+COSS!AA1641+COSS!AA1649+COSS!AA1657+COSS!AA1665+COSS!AA1673+COSS!AA1681</f>
        <v>0</v>
      </c>
      <c r="T612" s="8">
        <f>COSS!AB1617+COSS!AB1625+COSS!AB1633+COSS!AB1641+COSS!AB1649+COSS!AB1657+COSS!AB1665+COSS!AB1673+COSS!AB1681</f>
        <v>0</v>
      </c>
      <c r="U612" s="8">
        <f>COSS!AC1617+COSS!AC1625+COSS!AC1633+COSS!AC1641+COSS!AC1649+COSS!AC1657+COSS!AC1665+COSS!AC1673+COSS!AC1681</f>
        <v>0</v>
      </c>
    </row>
    <row r="613" spans="1:21">
      <c r="B613" s="2" t="str">
        <f>$B$11</f>
        <v>CUSTOMER</v>
      </c>
      <c r="D613" s="8">
        <f>COSS!H1618+COSS!H1626+COSS!H1634+COSS!H1642+COSS!H1650+COSS!H1658+COSS!H1666+COSS!H1674+COSS!H1682</f>
        <v>4509496.6286986293</v>
      </c>
      <c r="E613" s="8">
        <f>COSS!I1618+COSS!I1626+COSS!I1634+COSS!I1642+COSS!I1650+COSS!I1658+COSS!I1666+COSS!I1674+COSS!I1682</f>
        <v>3115763.491106696</v>
      </c>
      <c r="F613" s="8">
        <f>COSS!J1618+COSS!J1626+COSS!J1634+COSS!J1642+COSS!J1650+COSS!J1658+COSS!J1666+COSS!J1674+COSS!J1682</f>
        <v>889598.56963339902</v>
      </c>
      <c r="G613" s="8">
        <f>COSS!K1618+COSS!K1626+COSS!K1634+COSS!K1642+COSS!K1650+COSS!K1658+COSS!K1666+COSS!K1674+COSS!K1682</f>
        <v>29283.375939023164</v>
      </c>
      <c r="H613" s="8">
        <f>COSS!L1618+COSS!L1626+COSS!L1634+COSS!L1642+COSS!L1650+COSS!L1658+COSS!L1666+COSS!L1674+COSS!L1682</f>
        <v>5042.4516577459881</v>
      </c>
      <c r="I613" s="8">
        <f>COSS!N1618+COSS!N1626+COSS!N1634+COSS!N1642+COSS!N1650+COSS!N1658+COSS!N1666+COSS!N1674+COSS!N1682</f>
        <v>31825.593221346084</v>
      </c>
      <c r="J613" s="8">
        <f>COSS!O1618+COSS!O1626+COSS!O1634+COSS!O1642+COSS!O1650+COSS!O1658+COSS!O1666+COSS!O1674+COSS!O1682</f>
        <v>24416.787820860223</v>
      </c>
      <c r="K613" s="8">
        <f>COSS!P1618+COSS!P1626+COSS!P1634+COSS!P1642+COSS!P1650+COSS!P1658+COSS!P1666+COSS!P1674+COSS!P1682</f>
        <v>14468.357880010857</v>
      </c>
      <c r="L613" s="8">
        <f>COSS!Q1618+COSS!Q1626+COSS!Q1634+COSS!Q1642+COSS!Q1650+COSS!Q1658+COSS!Q1666+COSS!Q1674+COSS!Q1682</f>
        <v>6200.5946248820328</v>
      </c>
      <c r="M613" s="8">
        <f>COSS!S1618+COSS!S1626+COSS!S1634+COSS!S1642+COSS!S1650+COSS!S1658+COSS!S1666+COSS!S1674+COSS!S1682</f>
        <v>485.23944028073851</v>
      </c>
      <c r="N613" s="8">
        <f>COSS!T1618+COSS!T1626+COSS!T1634+COSS!T1642+COSS!T1650+COSS!T1658+COSS!T1666+COSS!T1674+COSS!T1682</f>
        <v>15498.20086042738</v>
      </c>
      <c r="O613" s="8">
        <f>COSS!U1618+COSS!U1626+COSS!U1634+COSS!U1642+COSS!U1650+COSS!U1658+COSS!U1666+COSS!U1674+COSS!U1682</f>
        <v>37516.891326920108</v>
      </c>
      <c r="P613" s="8">
        <f>COSS!V1618+COSS!V1626+COSS!V1634+COSS!V1642+COSS!V1650+COSS!V1658+COSS!V1666+COSS!V1674+COSS!V1682</f>
        <v>9300.948891439195</v>
      </c>
      <c r="Q613" s="8">
        <f>COSS!X1618+COSS!X1626+COSS!X1634+COSS!X1642+COSS!X1650+COSS!X1658+COSS!X1666+COSS!X1674+COSS!X1682</f>
        <v>10353.801102828409</v>
      </c>
      <c r="R613" s="8">
        <f>COSS!Y1618+COSS!Y1626+COSS!Y1634+COSS!Y1642+COSS!Y1650+COSS!Y1658+COSS!Y1666+COSS!Y1674+COSS!Y1682</f>
        <v>289.6317424186924</v>
      </c>
      <c r="S613" s="8">
        <f>COSS!AA1618+COSS!AA1626+COSS!AA1634+COSS!AA1642+COSS!AA1650+COSS!AA1658+COSS!AA1666+COSS!AA1674+COSS!AA1682</f>
        <v>563.66327758264913</v>
      </c>
      <c r="T613" s="8">
        <f>COSS!AB1618+COSS!AB1626+COSS!AB1634+COSS!AB1642+COSS!AB1650+COSS!AB1658+COSS!AB1666+COSS!AB1674+COSS!AB1682</f>
        <v>252895.05269874187</v>
      </c>
      <c r="U613" s="8">
        <f>COSS!AC1618+COSS!AC1626+COSS!AC1634+COSS!AC1642+COSS!AC1650+COSS!AC1658+COSS!AC1666+COSS!AC1674+COSS!AC1682</f>
        <v>65993.977474026353</v>
      </c>
    </row>
    <row r="614" spans="1:21">
      <c r="B614" s="2" t="str">
        <f>$B$12</f>
        <v>TOTAL</v>
      </c>
      <c r="D614" s="8">
        <f>COSS!H1619+COSS!H1627+COSS!H1635+COSS!H1643+COSS!H1651+COSS!H1659+COSS!H1667+COSS!H1675+COSS!H1683</f>
        <v>9740329.0000000037</v>
      </c>
      <c r="E614" s="8">
        <f>COSS!I1619+COSS!I1627+COSS!I1635+COSS!I1643+COSS!I1651+COSS!I1659+COSS!I1667+COSS!I1675+COSS!I1683</f>
        <v>6718485.4431976927</v>
      </c>
      <c r="F614" s="8">
        <f>COSS!J1619+COSS!J1627+COSS!J1635+COSS!J1643+COSS!J1651+COSS!J1659+COSS!J1667+COSS!J1675+COSS!J1683</f>
        <v>1765166.2327724854</v>
      </c>
      <c r="G614" s="8">
        <f>COSS!K1619+COSS!K1627+COSS!K1635+COSS!K1643+COSS!K1651+COSS!K1659+COSS!K1667+COSS!K1675+COSS!K1683</f>
        <v>36479.337331630268</v>
      </c>
      <c r="H614" s="8">
        <f>COSS!L1619+COSS!L1627+COSS!L1635+COSS!L1643+COSS!L1651+COSS!L1659+COSS!L1667+COSS!L1675+COSS!L1683</f>
        <v>5042.4516577459881</v>
      </c>
      <c r="I614" s="8">
        <f>COSS!N1619+COSS!N1627+COSS!N1635+COSS!N1643+COSS!N1651+COSS!N1659+COSS!N1667+COSS!N1675+COSS!N1683</f>
        <v>389012.52978805744</v>
      </c>
      <c r="J614" s="8">
        <f>COSS!O1619+COSS!O1627+COSS!O1635+COSS!O1643+COSS!O1651+COSS!O1659+COSS!O1667+COSS!O1675+COSS!O1683</f>
        <v>99903.462881401443</v>
      </c>
      <c r="K614" s="8">
        <f>COSS!P1619+COSS!P1627+COSS!P1635+COSS!P1643+COSS!P1651+COSS!P1659+COSS!P1667+COSS!P1675+COSS!P1683</f>
        <v>14468.357880010857</v>
      </c>
      <c r="L614" s="8">
        <f>COSS!Q1619+COSS!Q1627+COSS!Q1635+COSS!Q1643+COSS!Q1651+COSS!Q1659+COSS!Q1667+COSS!Q1675+COSS!Q1683</f>
        <v>6200.5946248820328</v>
      </c>
      <c r="M614" s="8">
        <f>COSS!S1619+COSS!S1627+COSS!S1635+COSS!S1643+COSS!S1651+COSS!S1659+COSS!S1667+COSS!S1675+COSS!S1683</f>
        <v>19691.057479248841</v>
      </c>
      <c r="N614" s="8">
        <f>COSS!T1619+COSS!T1627+COSS!T1635+COSS!T1643+COSS!T1651+COSS!T1659+COSS!T1667+COSS!T1675+COSS!T1683</f>
        <v>190913.50027863038</v>
      </c>
      <c r="O614" s="8">
        <f>COSS!U1619+COSS!U1627+COSS!U1635+COSS!U1643+COSS!U1651+COSS!U1659+COSS!U1667+COSS!U1675+COSS!U1683</f>
        <v>37516.891326920108</v>
      </c>
      <c r="P614" s="8">
        <f>COSS!V1619+COSS!V1627+COSS!V1635+COSS!V1643+COSS!V1651+COSS!V1659+COSS!V1667+COSS!V1675+COSS!V1683</f>
        <v>9300.948891439195</v>
      </c>
      <c r="Q614" s="8">
        <f>COSS!X1619+COSS!X1627+COSS!X1635+COSS!X1643+COSS!X1651+COSS!X1659+COSS!X1667+COSS!X1675+COSS!X1683</f>
        <v>107921.0139524414</v>
      </c>
      <c r="R614" s="8">
        <f>COSS!Y1619+COSS!Y1627+COSS!Y1635+COSS!Y1643+COSS!Y1651+COSS!Y1659+COSS!Y1667+COSS!Y1675+COSS!Y1683</f>
        <v>2018.6224782181625</v>
      </c>
      <c r="S614" s="8">
        <f>COSS!AA1619+COSS!AA1627+COSS!AA1635+COSS!AA1643+COSS!AA1651+COSS!AA1659+COSS!AA1667+COSS!AA1675+COSS!AA1683</f>
        <v>2219.4594345996425</v>
      </c>
      <c r="T614" s="8">
        <f>COSS!AB1619+COSS!AB1627+COSS!AB1635+COSS!AB1643+COSS!AB1651+COSS!AB1659+COSS!AB1667+COSS!AB1675+COSS!AB1683</f>
        <v>266593.0920634754</v>
      </c>
      <c r="U614" s="8">
        <f>COSS!AC1619+COSS!AC1627+COSS!AC1635+COSS!AC1643+COSS!AC1651+COSS!AC1659+COSS!AC1667+COSS!AC1675+COSS!AC1683</f>
        <v>69396.003961123977</v>
      </c>
    </row>
    <row r="615" spans="1:21">
      <c r="A615" s="2" t="s">
        <v>76</v>
      </c>
      <c r="B615" s="2" t="str">
        <f>$B$5</f>
        <v>PRODUCTION</v>
      </c>
      <c r="C615" s="6"/>
      <c r="D615" s="7">
        <f t="shared" ref="D615:D622" si="376">SUM(E615:U615)</f>
        <v>0</v>
      </c>
      <c r="E615" s="7">
        <f t="shared" ref="E615:G620" si="377">E607/$D$614</f>
        <v>0</v>
      </c>
      <c r="F615" s="7">
        <f t="shared" si="377"/>
        <v>0</v>
      </c>
      <c r="G615" s="7">
        <f t="shared" si="377"/>
        <v>0</v>
      </c>
      <c r="H615" s="7">
        <f t="shared" ref="H615:H621" si="378">H607/$D$614</f>
        <v>0</v>
      </c>
      <c r="I615" s="7">
        <f t="shared" ref="I615:K620" si="379">I607/$D$614</f>
        <v>0</v>
      </c>
      <c r="J615" s="7">
        <f t="shared" si="379"/>
        <v>0</v>
      </c>
      <c r="K615" s="7">
        <f t="shared" si="379"/>
        <v>0</v>
      </c>
      <c r="L615" s="7">
        <f>IFERROR(L607/$D$614,0)</f>
        <v>0</v>
      </c>
      <c r="M615" s="7">
        <f t="shared" ref="M615:M621" si="380">M607/$D$614</f>
        <v>0</v>
      </c>
      <c r="N615" s="7">
        <f t="shared" ref="N615:O621" si="381">N607/$D$614</f>
        <v>0</v>
      </c>
      <c r="O615" s="7">
        <f t="shared" si="381"/>
        <v>0</v>
      </c>
      <c r="P615" s="7">
        <f t="shared" ref="P615:P621" si="382">P607/$D$614</f>
        <v>0</v>
      </c>
      <c r="Q615" s="7">
        <f t="shared" ref="Q615:R620" si="383">Q607/$D$614</f>
        <v>0</v>
      </c>
      <c r="R615" s="7">
        <f t="shared" si="383"/>
        <v>0</v>
      </c>
      <c r="S615" s="7">
        <f t="shared" ref="S615:T620" si="384">S607/$D$614</f>
        <v>0</v>
      </c>
      <c r="T615" s="7">
        <f t="shared" si="384"/>
        <v>0</v>
      </c>
      <c r="U615" s="7">
        <f t="shared" ref="U615:U620" si="385">U607/$D$614</f>
        <v>0</v>
      </c>
    </row>
    <row r="616" spans="1:21">
      <c r="A616" s="2" t="str">
        <f t="shared" ref="A616:A622" si="386">A615</f>
        <v>TOTOXEXP</v>
      </c>
      <c r="B616" s="2" t="str">
        <f>$B$6</f>
        <v>BULKTRAN</v>
      </c>
      <c r="C616" s="6"/>
      <c r="D616" s="7">
        <f t="shared" si="376"/>
        <v>0</v>
      </c>
      <c r="E616" s="7">
        <f t="shared" si="377"/>
        <v>0</v>
      </c>
      <c r="F616" s="7">
        <f t="shared" si="377"/>
        <v>0</v>
      </c>
      <c r="G616" s="7">
        <f t="shared" si="377"/>
        <v>0</v>
      </c>
      <c r="H616" s="7">
        <f t="shared" si="378"/>
        <v>0</v>
      </c>
      <c r="I616" s="7">
        <f t="shared" si="379"/>
        <v>0</v>
      </c>
      <c r="J616" s="7">
        <f t="shared" si="379"/>
        <v>0</v>
      </c>
      <c r="K616" s="7">
        <f t="shared" si="379"/>
        <v>0</v>
      </c>
      <c r="L616" s="7">
        <f t="shared" ref="L616:L621" si="387">IFERROR(L608/$D$614,0)</f>
        <v>0</v>
      </c>
      <c r="M616" s="7">
        <f t="shared" si="380"/>
        <v>0</v>
      </c>
      <c r="N616" s="7">
        <f t="shared" si="381"/>
        <v>0</v>
      </c>
      <c r="O616" s="7">
        <f t="shared" si="381"/>
        <v>0</v>
      </c>
      <c r="P616" s="7">
        <f t="shared" si="382"/>
        <v>0</v>
      </c>
      <c r="Q616" s="7">
        <f t="shared" si="383"/>
        <v>0</v>
      </c>
      <c r="R616" s="7">
        <f t="shared" si="383"/>
        <v>0</v>
      </c>
      <c r="S616" s="7">
        <f t="shared" si="384"/>
        <v>0</v>
      </c>
      <c r="T616" s="7">
        <f t="shared" si="384"/>
        <v>0</v>
      </c>
      <c r="U616" s="7">
        <f t="shared" si="385"/>
        <v>0</v>
      </c>
    </row>
    <row r="617" spans="1:21">
      <c r="A617" s="2" t="str">
        <f t="shared" si="386"/>
        <v>TOTOXEXP</v>
      </c>
      <c r="B617" s="2" t="str">
        <f>$B$7</f>
        <v>SUBTRAN</v>
      </c>
      <c r="C617" s="6"/>
      <c r="D617" s="7">
        <f t="shared" si="376"/>
        <v>0</v>
      </c>
      <c r="E617" s="7">
        <f t="shared" si="377"/>
        <v>0</v>
      </c>
      <c r="F617" s="7">
        <f t="shared" si="377"/>
        <v>0</v>
      </c>
      <c r="G617" s="7">
        <f t="shared" si="377"/>
        <v>0</v>
      </c>
      <c r="H617" s="7">
        <f t="shared" si="378"/>
        <v>0</v>
      </c>
      <c r="I617" s="7">
        <f t="shared" si="379"/>
        <v>0</v>
      </c>
      <c r="J617" s="7">
        <f t="shared" si="379"/>
        <v>0</v>
      </c>
      <c r="K617" s="7">
        <f t="shared" si="379"/>
        <v>0</v>
      </c>
      <c r="L617" s="7">
        <f t="shared" si="387"/>
        <v>0</v>
      </c>
      <c r="M617" s="7">
        <f t="shared" si="380"/>
        <v>0</v>
      </c>
      <c r="N617" s="7">
        <f t="shared" si="381"/>
        <v>0</v>
      </c>
      <c r="O617" s="7">
        <f t="shared" si="381"/>
        <v>0</v>
      </c>
      <c r="P617" s="7">
        <f t="shared" si="382"/>
        <v>0</v>
      </c>
      <c r="Q617" s="7">
        <f t="shared" si="383"/>
        <v>0</v>
      </c>
      <c r="R617" s="7">
        <f t="shared" si="383"/>
        <v>0</v>
      </c>
      <c r="S617" s="7">
        <f t="shared" si="384"/>
        <v>0</v>
      </c>
      <c r="T617" s="7">
        <f t="shared" si="384"/>
        <v>0</v>
      </c>
      <c r="U617" s="7">
        <f t="shared" si="385"/>
        <v>0</v>
      </c>
    </row>
    <row r="618" spans="1:21">
      <c r="A618" s="2" t="str">
        <f t="shared" si="386"/>
        <v>TOTOXEXP</v>
      </c>
      <c r="B618" s="2" t="str">
        <f>$B$8</f>
        <v>DISTPRI</v>
      </c>
      <c r="C618" s="6"/>
      <c r="D618" s="7">
        <f t="shared" si="376"/>
        <v>0.37841996204312062</v>
      </c>
      <c r="E618" s="7">
        <f t="shared" si="377"/>
        <v>0.25145955547760551</v>
      </c>
      <c r="F618" s="7">
        <f t="shared" si="377"/>
        <v>6.3307866701135682E-2</v>
      </c>
      <c r="G618" s="7">
        <f t="shared" si="377"/>
        <v>7.3878011642184837E-4</v>
      </c>
      <c r="H618" s="7">
        <f t="shared" si="378"/>
        <v>0</v>
      </c>
      <c r="I618" s="7">
        <f t="shared" si="379"/>
        <v>2.7300105753322371E-2</v>
      </c>
      <c r="J618" s="7">
        <f t="shared" si="379"/>
        <v>7.7499101991874396E-3</v>
      </c>
      <c r="K618" s="7">
        <f t="shared" si="379"/>
        <v>0</v>
      </c>
      <c r="L618" s="7">
        <f t="shared" si="387"/>
        <v>0</v>
      </c>
      <c r="M618" s="7">
        <f t="shared" si="380"/>
        <v>1.5570253406455496E-3</v>
      </c>
      <c r="N618" s="7">
        <f t="shared" si="381"/>
        <v>1.8009176016354576E-2</v>
      </c>
      <c r="O618" s="7">
        <f t="shared" si="381"/>
        <v>0</v>
      </c>
      <c r="P618" s="7">
        <f t="shared" si="382"/>
        <v>0</v>
      </c>
      <c r="Q618" s="7">
        <f t="shared" si="383"/>
        <v>7.4087887297888703E-3</v>
      </c>
      <c r="R618" s="7">
        <f t="shared" si="383"/>
        <v>1.775084533386367E-4</v>
      </c>
      <c r="S618" s="7">
        <f t="shared" si="384"/>
        <v>1.2746643835859044E-4</v>
      </c>
      <c r="T618" s="7">
        <f t="shared" si="384"/>
        <v>4.6725178208590305E-4</v>
      </c>
      <c r="U618" s="7">
        <f t="shared" si="385"/>
        <v>1.1652703487559962E-4</v>
      </c>
    </row>
    <row r="619" spans="1:21">
      <c r="A619" s="2" t="str">
        <f t="shared" si="386"/>
        <v>TOTOXEXP</v>
      </c>
      <c r="B619" s="2" t="str">
        <f>$B$9</f>
        <v>DISTSEC</v>
      </c>
      <c r="C619" s="6"/>
      <c r="D619" s="7">
        <f t="shared" si="376"/>
        <v>0.15860834278122077</v>
      </c>
      <c r="E619" s="7">
        <f t="shared" si="377"/>
        <v>0.11841726819960234</v>
      </c>
      <c r="F619" s="7">
        <f t="shared" si="377"/>
        <v>2.658310752972308E-2</v>
      </c>
      <c r="G619" s="7">
        <f t="shared" si="377"/>
        <v>0</v>
      </c>
      <c r="H619" s="7">
        <f t="shared" si="378"/>
        <v>0</v>
      </c>
      <c r="I619" s="7">
        <f t="shared" si="379"/>
        <v>9.3708256460904461E-3</v>
      </c>
      <c r="J619" s="7">
        <f t="shared" si="379"/>
        <v>0</v>
      </c>
      <c r="K619" s="7">
        <f t="shared" si="379"/>
        <v>0</v>
      </c>
      <c r="L619" s="7">
        <f t="shared" si="387"/>
        <v>0</v>
      </c>
      <c r="M619" s="7">
        <f t="shared" si="380"/>
        <v>4.1475795732807096E-4</v>
      </c>
      <c r="N619" s="7">
        <f t="shared" si="381"/>
        <v>0</v>
      </c>
      <c r="O619" s="7">
        <f t="shared" si="381"/>
        <v>0</v>
      </c>
      <c r="P619" s="7">
        <f t="shared" si="382"/>
        <v>0</v>
      </c>
      <c r="Q619" s="7">
        <f t="shared" si="383"/>
        <v>2.6080405631039015E-3</v>
      </c>
      <c r="R619" s="7">
        <f t="shared" si="383"/>
        <v>0</v>
      </c>
      <c r="S619" s="7">
        <f t="shared" si="384"/>
        <v>4.252742499212318E-5</v>
      </c>
      <c r="T619" s="7">
        <f t="shared" si="384"/>
        <v>9.3907025947280681E-4</v>
      </c>
      <c r="U619" s="7">
        <f t="shared" si="385"/>
        <v>2.3274520090797845E-4</v>
      </c>
    </row>
    <row r="620" spans="1:21">
      <c r="A620" s="2" t="str">
        <f t="shared" si="386"/>
        <v>TOTOXEXP</v>
      </c>
      <c r="B620" s="2" t="str">
        <f>$B$10</f>
        <v>ENERGY</v>
      </c>
      <c r="C620" s="6"/>
      <c r="D620" s="7">
        <f t="shared" si="376"/>
        <v>0</v>
      </c>
      <c r="E620" s="7">
        <f t="shared" si="377"/>
        <v>0</v>
      </c>
      <c r="F620" s="7">
        <f t="shared" si="377"/>
        <v>0</v>
      </c>
      <c r="G620" s="7">
        <f t="shared" si="377"/>
        <v>0</v>
      </c>
      <c r="H620" s="7">
        <f t="shared" si="378"/>
        <v>0</v>
      </c>
      <c r="I620" s="7">
        <f t="shared" si="379"/>
        <v>0</v>
      </c>
      <c r="J620" s="7">
        <f t="shared" si="379"/>
        <v>0</v>
      </c>
      <c r="K620" s="7">
        <f t="shared" si="379"/>
        <v>0</v>
      </c>
      <c r="L620" s="7">
        <f t="shared" si="387"/>
        <v>0</v>
      </c>
      <c r="M620" s="7">
        <f t="shared" si="380"/>
        <v>0</v>
      </c>
      <c r="N620" s="7">
        <f t="shared" si="381"/>
        <v>0</v>
      </c>
      <c r="O620" s="7">
        <f t="shared" si="381"/>
        <v>0</v>
      </c>
      <c r="P620" s="7">
        <f t="shared" si="382"/>
        <v>0</v>
      </c>
      <c r="Q620" s="7">
        <f t="shared" si="383"/>
        <v>0</v>
      </c>
      <c r="R620" s="7">
        <f t="shared" si="383"/>
        <v>0</v>
      </c>
      <c r="S620" s="7">
        <f t="shared" si="384"/>
        <v>0</v>
      </c>
      <c r="T620" s="7">
        <f t="shared" si="384"/>
        <v>0</v>
      </c>
      <c r="U620" s="7">
        <f t="shared" si="385"/>
        <v>0</v>
      </c>
    </row>
    <row r="621" spans="1:21">
      <c r="A621" s="2" t="str">
        <f t="shared" si="386"/>
        <v>TOTOXEXP</v>
      </c>
      <c r="B621" s="2" t="str">
        <f>$B$11</f>
        <v>CUSTOMER</v>
      </c>
      <c r="C621" s="6"/>
      <c r="D621" s="7">
        <f t="shared" si="376"/>
        <v>0.46297169517565862</v>
      </c>
      <c r="E621" s="7">
        <f t="shared" ref="E621:K621" si="388">E613/$D$614</f>
        <v>0.3198827771738198</v>
      </c>
      <c r="F621" s="7">
        <f t="shared" si="388"/>
        <v>9.133147038805349E-2</v>
      </c>
      <c r="G621" s="7">
        <f t="shared" si="388"/>
        <v>3.0064052188610007E-3</v>
      </c>
      <c r="H621" s="7">
        <f t="shared" si="378"/>
        <v>5.1768802242162313E-4</v>
      </c>
      <c r="I621" s="7">
        <f t="shared" si="388"/>
        <v>3.2674043373017558E-3</v>
      </c>
      <c r="J621" s="7">
        <f t="shared" si="388"/>
        <v>2.5067723914520973E-3</v>
      </c>
      <c r="K621" s="7">
        <f t="shared" si="388"/>
        <v>1.4854075134434219E-3</v>
      </c>
      <c r="L621" s="7">
        <f t="shared" si="387"/>
        <v>6.3658985490962683E-4</v>
      </c>
      <c r="M621" s="7">
        <f t="shared" si="380"/>
        <v>4.9817561632747553E-5</v>
      </c>
      <c r="N621" s="7">
        <f t="shared" si="381"/>
        <v>1.5911373076235283E-3</v>
      </c>
      <c r="O621" s="7">
        <f t="shared" si="381"/>
        <v>3.8517067880273954E-3</v>
      </c>
      <c r="P621" s="7">
        <f t="shared" si="382"/>
        <v>9.5489062961212005E-4</v>
      </c>
      <c r="Q621" s="7">
        <f>Q613/$D$614</f>
        <v>1.0629826880414826E-3</v>
      </c>
      <c r="R621" s="7">
        <f>R613/$D$614</f>
        <v>2.9735314117078827E-5</v>
      </c>
      <c r="S621" s="7">
        <f>S613/$D$614</f>
        <v>5.7869018344518847E-5</v>
      </c>
      <c r="T621" s="7">
        <f>T613/$D$614</f>
        <v>2.596370745780166E-2</v>
      </c>
      <c r="U621" s="7">
        <f>U613/$D$614</f>
        <v>6.7753335101952234E-3</v>
      </c>
    </row>
    <row r="622" spans="1:21">
      <c r="A622" s="2" t="str">
        <f t="shared" si="386"/>
        <v>TOTOXEXP</v>
      </c>
      <c r="B622" s="2" t="str">
        <f>$B$12</f>
        <v>TOTAL</v>
      </c>
      <c r="C622" s="6"/>
      <c r="D622" s="7">
        <f t="shared" si="376"/>
        <v>0.99999999999999978</v>
      </c>
      <c r="E622" s="7">
        <f t="shared" ref="E622:U622" si="389">SUM(E615:E621)</f>
        <v>0.68975960085102761</v>
      </c>
      <c r="F622" s="7">
        <f t="shared" si="389"/>
        <v>0.18122244461891224</v>
      </c>
      <c r="G622" s="7">
        <f t="shared" si="389"/>
        <v>3.7451853352828491E-3</v>
      </c>
      <c r="H622" s="7">
        <f t="shared" si="389"/>
        <v>5.1768802242162313E-4</v>
      </c>
      <c r="I622" s="7">
        <f t="shared" si="389"/>
        <v>3.9938335736714577E-2</v>
      </c>
      <c r="J622" s="7">
        <f t="shared" si="389"/>
        <v>1.0256682590639537E-2</v>
      </c>
      <c r="K622" s="7">
        <f t="shared" si="389"/>
        <v>1.4854075134434219E-3</v>
      </c>
      <c r="L622" s="7">
        <f t="shared" si="389"/>
        <v>6.3658985490962683E-4</v>
      </c>
      <c r="M622" s="7">
        <f t="shared" si="389"/>
        <v>2.021600859606368E-3</v>
      </c>
      <c r="N622" s="7">
        <f t="shared" si="389"/>
        <v>1.9600313323978102E-2</v>
      </c>
      <c r="O622" s="7">
        <f t="shared" si="389"/>
        <v>3.8517067880273954E-3</v>
      </c>
      <c r="P622" s="7">
        <f t="shared" si="389"/>
        <v>9.5489062961212005E-4</v>
      </c>
      <c r="Q622" s="7">
        <f t="shared" si="389"/>
        <v>1.1079811980934254E-2</v>
      </c>
      <c r="R622" s="7">
        <f t="shared" si="389"/>
        <v>2.0724376745571554E-4</v>
      </c>
      <c r="S622" s="7">
        <f t="shared" si="389"/>
        <v>2.2786288169523248E-4</v>
      </c>
      <c r="T622" s="7">
        <f t="shared" si="389"/>
        <v>2.737002949936037E-2</v>
      </c>
      <c r="U622" s="7">
        <f t="shared" si="389"/>
        <v>7.1246057459788013E-3</v>
      </c>
    </row>
    <row r="623" spans="1:21" ht="12.5">
      <c r="C623" s="68" t="s">
        <v>571</v>
      </c>
    </row>
    <row r="624" spans="1:21" ht="12.5">
      <c r="A624" s="15" t="s">
        <v>118</v>
      </c>
      <c r="B624" s="2" t="str">
        <f>$B$5</f>
        <v>PRODUCTION</v>
      </c>
      <c r="C624" s="68" t="s">
        <v>601</v>
      </c>
      <c r="D624" s="8">
        <f>COSS!H1702+COSS!H1710+COSS!H1734+COSS!H1742+COSS!H1750+COSS!H1758+COSS!H1766+COSS!H1774+COSS!H1718</f>
        <v>0</v>
      </c>
      <c r="E624" s="8">
        <f>COSS!I1702+COSS!I1710+COSS!I1734+COSS!I1742+COSS!I1750+COSS!I1758+COSS!I1766+COSS!I1774+COSS!I1718</f>
        <v>0</v>
      </c>
      <c r="F624" s="8">
        <f>COSS!J1702+COSS!J1710+COSS!J1734+COSS!J1742+COSS!J1750+COSS!J1758+COSS!J1766+COSS!J1774+COSS!J1718</f>
        <v>0</v>
      </c>
      <c r="G624" s="8">
        <f>COSS!K1702+COSS!K1710+COSS!K1734+COSS!K1742+COSS!K1750+COSS!K1758+COSS!K1766+COSS!K1774+COSS!K1718</f>
        <v>0</v>
      </c>
      <c r="H624" s="8">
        <f>COSS!L1702+COSS!L1710+COSS!L1734+COSS!L1742+COSS!L1750+COSS!L1758+COSS!L1766+COSS!L1774+COSS!L1718</f>
        <v>0</v>
      </c>
      <c r="I624" s="8">
        <f>COSS!N1702+COSS!N1710+COSS!N1734+COSS!N1742+COSS!N1750+COSS!N1758+COSS!N1766+COSS!N1774+COSS!N1718</f>
        <v>0</v>
      </c>
      <c r="J624" s="8">
        <f>COSS!O1702+COSS!O1710+COSS!O1734+COSS!O1742+COSS!O1750+COSS!O1758+COSS!O1766+COSS!O1774+COSS!O1718</f>
        <v>0</v>
      </c>
      <c r="K624" s="8">
        <f>COSS!P1702+COSS!P1710+COSS!P1734+COSS!P1742+COSS!P1750+COSS!P1758+COSS!P1766+COSS!P1774+COSS!P1718</f>
        <v>0</v>
      </c>
      <c r="L624" s="8">
        <f>COSS!Q1702+COSS!Q1710+COSS!Q1734+COSS!Q1742+COSS!Q1750+COSS!Q1758+COSS!Q1766+COSS!Q1774+COSS!Q1718</f>
        <v>0</v>
      </c>
      <c r="M624" s="8">
        <f>COSS!S1702+COSS!S1710+COSS!S1734+COSS!S1742+COSS!S1750+COSS!S1758+COSS!S1766+COSS!S1774+COSS!S1718</f>
        <v>0</v>
      </c>
      <c r="N624" s="8">
        <f>COSS!T1702+COSS!T1710+COSS!T1734+COSS!T1742+COSS!T1750+COSS!T1758+COSS!T1766+COSS!T1774+COSS!T1718</f>
        <v>0</v>
      </c>
      <c r="O624" s="8">
        <f>COSS!U1702+COSS!U1710+COSS!U1734+COSS!U1742+COSS!U1750+COSS!U1758+COSS!U1766+COSS!U1774+COSS!U1718</f>
        <v>0</v>
      </c>
      <c r="P624" s="8">
        <f>COSS!V1702+COSS!V1710+COSS!V1734+COSS!V1742+COSS!V1750+COSS!V1758+COSS!V1766+COSS!V1774+COSS!V1718</f>
        <v>0</v>
      </c>
      <c r="Q624" s="8">
        <f>COSS!X1702+COSS!X1710+COSS!X1734+COSS!X1742+COSS!X1750+COSS!X1758+COSS!X1766+COSS!X1774+COSS!X1718</f>
        <v>0</v>
      </c>
      <c r="R624" s="8">
        <f>COSS!Y1702+COSS!Y1710+COSS!Y1734+COSS!Y1742+COSS!Y1750+COSS!Y1758+COSS!Y1766+COSS!Y1774+COSS!Y1718</f>
        <v>0</v>
      </c>
      <c r="S624" s="8">
        <f>COSS!AA1702+COSS!AA1710+COSS!AA1734+COSS!AA1742+COSS!AA1750+COSS!AA1758+COSS!AA1766+COSS!AA1774+COSS!AA1718</f>
        <v>0</v>
      </c>
      <c r="T624" s="8">
        <f>COSS!AB1702+COSS!AB1710+COSS!AB1734+COSS!AB1742+COSS!AB1750+COSS!AB1758+COSS!AB1766+COSS!AB1774+COSS!AB1718</f>
        <v>0</v>
      </c>
      <c r="U624" s="8">
        <f>COSS!AC1702+COSS!AC1710+COSS!AC1734+COSS!AC1742+COSS!AC1750+COSS!AC1758+COSS!AC1766+COSS!AC1774+COSS!AC1718</f>
        <v>0</v>
      </c>
    </row>
    <row r="625" spans="1:21" ht="12.5">
      <c r="B625" s="2" t="str">
        <f>$B$6</f>
        <v>BULKTRAN</v>
      </c>
      <c r="C625" s="68" t="s">
        <v>572</v>
      </c>
      <c r="D625" s="8">
        <f>COSS!H1703+COSS!H1711+COSS!H1735+COSS!H1743+COSS!H1751+COSS!H1759+COSS!H1767+COSS!H1775+COSS!H1719</f>
        <v>0</v>
      </c>
      <c r="E625" s="8">
        <f>COSS!I1703+COSS!I1711+COSS!I1735+COSS!I1743+COSS!I1751+COSS!I1759+COSS!I1767+COSS!I1775+COSS!I1719</f>
        <v>0</v>
      </c>
      <c r="F625" s="8">
        <f>COSS!J1703+COSS!J1711+COSS!J1735+COSS!J1743+COSS!J1751+COSS!J1759+COSS!J1767+COSS!J1775+COSS!J1719</f>
        <v>0</v>
      </c>
      <c r="G625" s="8">
        <f>COSS!K1703+COSS!K1711+COSS!K1735+COSS!K1743+COSS!K1751+COSS!K1759+COSS!K1767+COSS!K1775+COSS!K1719</f>
        <v>0</v>
      </c>
      <c r="H625" s="8">
        <f>COSS!L1703+COSS!L1711+COSS!L1735+COSS!L1743+COSS!L1751+COSS!L1759+COSS!L1767+COSS!L1775+COSS!L1719</f>
        <v>0</v>
      </c>
      <c r="I625" s="8">
        <f>COSS!N1703+COSS!N1711+COSS!N1735+COSS!N1743+COSS!N1751+COSS!N1759+COSS!N1767+COSS!N1775+COSS!N1719</f>
        <v>0</v>
      </c>
      <c r="J625" s="8">
        <f>COSS!O1703+COSS!O1711+COSS!O1735+COSS!O1743+COSS!O1751+COSS!O1759+COSS!O1767+COSS!O1775+COSS!O1719</f>
        <v>0</v>
      </c>
      <c r="K625" s="8">
        <f>COSS!P1703+COSS!P1711+COSS!P1735+COSS!P1743+COSS!P1751+COSS!P1759+COSS!P1767+COSS!P1775+COSS!P1719</f>
        <v>0</v>
      </c>
      <c r="L625" s="8">
        <f>COSS!Q1703+COSS!Q1711+COSS!Q1735+COSS!Q1743+COSS!Q1751+COSS!Q1759+COSS!Q1767+COSS!Q1775+COSS!Q1719</f>
        <v>0</v>
      </c>
      <c r="M625" s="8">
        <f>COSS!S1703+COSS!S1711+COSS!S1735+COSS!S1743+COSS!S1751+COSS!S1759+COSS!S1767+COSS!S1775+COSS!S1719</f>
        <v>0</v>
      </c>
      <c r="N625" s="8">
        <f>COSS!T1703+COSS!T1711+COSS!T1735+COSS!T1743+COSS!T1751+COSS!T1759+COSS!T1767+COSS!T1775+COSS!T1719</f>
        <v>0</v>
      </c>
      <c r="O625" s="8">
        <f>COSS!U1703+COSS!U1711+COSS!U1735+COSS!U1743+COSS!U1751+COSS!U1759+COSS!U1767+COSS!U1775+COSS!U1719</f>
        <v>0</v>
      </c>
      <c r="P625" s="8">
        <f>COSS!V1703+COSS!V1711+COSS!V1735+COSS!V1743+COSS!V1751+COSS!V1759+COSS!V1767+COSS!V1775+COSS!V1719</f>
        <v>0</v>
      </c>
      <c r="Q625" s="8">
        <f>COSS!X1703+COSS!X1711+COSS!X1735+COSS!X1743+COSS!X1751+COSS!X1759+COSS!X1767+COSS!X1775+COSS!X1719</f>
        <v>0</v>
      </c>
      <c r="R625" s="8">
        <f>COSS!Y1703+COSS!Y1711+COSS!Y1735+COSS!Y1743+COSS!Y1751+COSS!Y1759+COSS!Y1767+COSS!Y1775+COSS!Y1719</f>
        <v>0</v>
      </c>
      <c r="S625" s="8">
        <f>COSS!AA1703+COSS!AA1711+COSS!AA1735+COSS!AA1743+COSS!AA1751+COSS!AA1759+COSS!AA1767+COSS!AA1775+COSS!AA1719</f>
        <v>0</v>
      </c>
      <c r="T625" s="8">
        <f>COSS!AB1703+COSS!AB1711+COSS!AB1735+COSS!AB1743+COSS!AB1751+COSS!AB1759+COSS!AB1767+COSS!AB1775+COSS!AB1719</f>
        <v>0</v>
      </c>
      <c r="U625" s="8">
        <f>COSS!AC1703+COSS!AC1711+COSS!AC1735+COSS!AC1743+COSS!AC1751+COSS!AC1759+COSS!AC1767+COSS!AC1775+COSS!AC1719</f>
        <v>0</v>
      </c>
    </row>
    <row r="626" spans="1:21">
      <c r="B626" s="2" t="str">
        <f>$B$7</f>
        <v>SUBTRAN</v>
      </c>
      <c r="D626" s="8">
        <f>COSS!H1704+COSS!H1712+COSS!H1736+COSS!H1744+COSS!H1752+COSS!H1760+COSS!H1768+COSS!H1776+COSS!H1720</f>
        <v>0</v>
      </c>
      <c r="E626" s="8">
        <f>COSS!I1704+COSS!I1712+COSS!I1736+COSS!I1744+COSS!I1752+COSS!I1760+COSS!I1768+COSS!I1776+COSS!I1720</f>
        <v>0</v>
      </c>
      <c r="F626" s="8">
        <f>COSS!J1704+COSS!J1712+COSS!J1736+COSS!J1744+COSS!J1752+COSS!J1760+COSS!J1768+COSS!J1776+COSS!J1720</f>
        <v>0</v>
      </c>
      <c r="G626" s="8">
        <f>COSS!K1704+COSS!K1712+COSS!K1736+COSS!K1744+COSS!K1752+COSS!K1760+COSS!K1768+COSS!K1776+COSS!K1720</f>
        <v>0</v>
      </c>
      <c r="H626" s="8">
        <f>COSS!L1704+COSS!L1712+COSS!L1736+COSS!L1744+COSS!L1752+COSS!L1760+COSS!L1768+COSS!L1776+COSS!L1720</f>
        <v>0</v>
      </c>
      <c r="I626" s="8">
        <f>COSS!N1704+COSS!N1712+COSS!N1736+COSS!N1744+COSS!N1752+COSS!N1760+COSS!N1768+COSS!N1776+COSS!N1720</f>
        <v>0</v>
      </c>
      <c r="J626" s="8">
        <f>COSS!O1704+COSS!O1712+COSS!O1736+COSS!O1744+COSS!O1752+COSS!O1760+COSS!O1768+COSS!O1776+COSS!O1720</f>
        <v>0</v>
      </c>
      <c r="K626" s="8">
        <f>COSS!P1704+COSS!P1712+COSS!P1736+COSS!P1744+COSS!P1752+COSS!P1760+COSS!P1768+COSS!P1776+COSS!P1720</f>
        <v>0</v>
      </c>
      <c r="L626" s="8">
        <f>COSS!Q1704+COSS!Q1712+COSS!Q1736+COSS!Q1744+COSS!Q1752+COSS!Q1760+COSS!Q1768+COSS!Q1776+COSS!Q1720</f>
        <v>0</v>
      </c>
      <c r="M626" s="8">
        <f>COSS!S1704+COSS!S1712+COSS!S1736+COSS!S1744+COSS!S1752+COSS!S1760+COSS!S1768+COSS!S1776+COSS!S1720</f>
        <v>0</v>
      </c>
      <c r="N626" s="8">
        <f>COSS!T1704+COSS!T1712+COSS!T1736+COSS!T1744+COSS!T1752+COSS!T1760+COSS!T1768+COSS!T1776+COSS!T1720</f>
        <v>0</v>
      </c>
      <c r="O626" s="8">
        <f>COSS!U1704+COSS!U1712+COSS!U1736+COSS!U1744+COSS!U1752+COSS!U1760+COSS!U1768+COSS!U1776+COSS!U1720</f>
        <v>0</v>
      </c>
      <c r="P626" s="8">
        <f>COSS!V1704+COSS!V1712+COSS!V1736+COSS!V1744+COSS!V1752+COSS!V1760+COSS!V1768+COSS!V1776+COSS!V1720</f>
        <v>0</v>
      </c>
      <c r="Q626" s="8">
        <f>COSS!X1704+COSS!X1712+COSS!X1736+COSS!X1744+COSS!X1752+COSS!X1760+COSS!X1768+COSS!X1776+COSS!X1720</f>
        <v>0</v>
      </c>
      <c r="R626" s="8">
        <f>COSS!Y1704+COSS!Y1712+COSS!Y1736+COSS!Y1744+COSS!Y1752+COSS!Y1760+COSS!Y1768+COSS!Y1776+COSS!Y1720</f>
        <v>0</v>
      </c>
      <c r="S626" s="8">
        <f>COSS!AA1704+COSS!AA1712+COSS!AA1736+COSS!AA1744+COSS!AA1752+COSS!AA1760+COSS!AA1768+COSS!AA1776+COSS!AA1720</f>
        <v>0</v>
      </c>
      <c r="T626" s="8">
        <f>COSS!AB1704+COSS!AB1712+COSS!AB1736+COSS!AB1744+COSS!AB1752+COSS!AB1760+COSS!AB1768+COSS!AB1776+COSS!AB1720</f>
        <v>0</v>
      </c>
      <c r="U626" s="8">
        <f>COSS!AC1704+COSS!AC1712+COSS!AC1736+COSS!AC1744+COSS!AC1752+COSS!AC1760+COSS!AC1768+COSS!AC1776+COSS!AC1720</f>
        <v>0</v>
      </c>
    </row>
    <row r="627" spans="1:21">
      <c r="B627" s="2" t="str">
        <f>$B$8</f>
        <v>DISTPRI</v>
      </c>
      <c r="D627" s="8">
        <f>COSS!H1705+COSS!H1713+COSS!H1737+COSS!H1745+COSS!H1753+COSS!H1761+COSS!H1769+COSS!H1777+COSS!H1721</f>
        <v>12742445.911177525</v>
      </c>
      <c r="E627" s="8">
        <f>COSS!I1705+COSS!I1713+COSS!I1737+COSS!I1745+COSS!I1753+COSS!I1761+COSS!I1769+COSS!I1777+COSS!I1721</f>
        <v>8467338.1584373619</v>
      </c>
      <c r="F627" s="8">
        <f>COSS!J1705+COSS!J1713+COSS!J1737+COSS!J1745+COSS!J1753+COSS!J1761+COSS!J1769+COSS!J1777+COSS!J1721</f>
        <v>2131750.8274030639</v>
      </c>
      <c r="G627" s="8">
        <f>COSS!K1705+COSS!K1713+COSS!K1737+COSS!K1745+COSS!K1753+COSS!K1761+COSS!K1769+COSS!K1777+COSS!K1721</f>
        <v>24876.768188793751</v>
      </c>
      <c r="H627" s="8">
        <f>COSS!L1705+COSS!L1713+COSS!L1737+COSS!L1745+COSS!L1753+COSS!L1761+COSS!L1769+COSS!L1777+COSS!L1721</f>
        <v>0</v>
      </c>
      <c r="I627" s="8">
        <f>COSS!N1705+COSS!N1713+COSS!N1737+COSS!N1745+COSS!N1753+COSS!N1761+COSS!N1769+COSS!N1777+COSS!N1721</f>
        <v>919270.00640494016</v>
      </c>
      <c r="J627" s="8">
        <f>COSS!O1705+COSS!O1713+COSS!O1737+COSS!O1745+COSS!O1753+COSS!O1761+COSS!O1769+COSS!O1777+COSS!O1721</f>
        <v>260960.89380817657</v>
      </c>
      <c r="K627" s="8">
        <f>COSS!P1705+COSS!P1713+COSS!P1737+COSS!P1745+COSS!P1753+COSS!P1761+COSS!P1769+COSS!P1777+COSS!P1721</f>
        <v>0</v>
      </c>
      <c r="L627" s="8">
        <f>COSS!Q1705+COSS!Q1713+COSS!Q1737+COSS!Q1745+COSS!Q1753+COSS!Q1761+COSS!Q1769+COSS!Q1777+COSS!Q1721</f>
        <v>0</v>
      </c>
      <c r="M627" s="8">
        <f>COSS!S1705+COSS!S1713+COSS!S1737+COSS!S1745+COSS!S1753+COSS!S1761+COSS!S1769+COSS!S1777+COSS!S1721</f>
        <v>52429.346164481394</v>
      </c>
      <c r="N627" s="8">
        <f>COSS!T1705+COSS!T1713+COSS!T1737+COSS!T1745+COSS!T1753+COSS!T1761+COSS!T1769+COSS!T1777+COSS!T1721</f>
        <v>606418.72604787338</v>
      </c>
      <c r="O627" s="8">
        <f>COSS!U1705+COSS!U1713+COSS!U1737+COSS!U1745+COSS!U1753+COSS!U1761+COSS!U1769+COSS!U1777+COSS!U1721</f>
        <v>0</v>
      </c>
      <c r="P627" s="8">
        <f>COSS!V1705+COSS!V1713+COSS!V1737+COSS!V1745+COSS!V1753+COSS!V1761+COSS!V1769+COSS!V1777+COSS!V1721</f>
        <v>0</v>
      </c>
      <c r="Q627" s="8">
        <f>COSS!X1705+COSS!X1713+COSS!X1737+COSS!X1745+COSS!X1753+COSS!X1761+COSS!X1769+COSS!X1777+COSS!X1721</f>
        <v>249474.39122125079</v>
      </c>
      <c r="R627" s="8">
        <f>COSS!Y1705+COSS!Y1713+COSS!Y1737+COSS!Y1745+COSS!Y1753+COSS!Y1761+COSS!Y1769+COSS!Y1777+COSS!Y1721</f>
        <v>5977.2001805407335</v>
      </c>
      <c r="S627" s="8">
        <f>COSS!AA1705+COSS!AA1713+COSS!AA1737+COSS!AA1745+COSS!AA1753+COSS!AA1761+COSS!AA1769+COSS!AA1777+COSS!AA1721</f>
        <v>4292.1472416661327</v>
      </c>
      <c r="T627" s="8">
        <f>COSS!AB1705+COSS!AB1713+COSS!AB1737+COSS!AB1745+COSS!AB1753+COSS!AB1761+COSS!AB1769+COSS!AB1777+COSS!AB1721</f>
        <v>15733.658784766974</v>
      </c>
      <c r="U627" s="8">
        <f>COSS!AC1705+COSS!AC1713+COSS!AC1737+COSS!AC1745+COSS!AC1753+COSS!AC1761+COSS!AC1769+COSS!AC1777+COSS!AC1721</f>
        <v>3923.7872946116654</v>
      </c>
    </row>
    <row r="628" spans="1:21">
      <c r="B628" s="2" t="str">
        <f>$B$9</f>
        <v>DISTSEC</v>
      </c>
      <c r="D628" s="8">
        <f>COSS!H1706+COSS!H1714+COSS!H1738+COSS!H1746+COSS!H1754+COSS!H1762+COSS!H1770+COSS!H1778+COSS!H1722</f>
        <v>5010528.597735066</v>
      </c>
      <c r="E628" s="8">
        <f>COSS!I1706+COSS!I1714+COSS!I1738+COSS!I1746+COSS!I1754+COSS!I1762+COSS!I1770+COSS!I1778+COSS!I1722</f>
        <v>3740869.4799755625</v>
      </c>
      <c r="F628" s="8">
        <f>COSS!J1706+COSS!J1714+COSS!J1738+COSS!J1746+COSS!J1754+COSS!J1762+COSS!J1770+COSS!J1778+COSS!J1722</f>
        <v>839775.62692316493</v>
      </c>
      <c r="G628" s="8">
        <f>COSS!K1706+COSS!K1714+COSS!K1738+COSS!K1746+COSS!K1754+COSS!K1762+COSS!K1770+COSS!K1778+COSS!K1722</f>
        <v>0</v>
      </c>
      <c r="H628" s="8">
        <f>COSS!L1706+COSS!L1714+COSS!L1738+COSS!L1746+COSS!L1754+COSS!L1762+COSS!L1770+COSS!L1778+COSS!L1722</f>
        <v>0</v>
      </c>
      <c r="I628" s="8">
        <f>COSS!N1706+COSS!N1714+COSS!N1738+COSS!N1746+COSS!N1754+COSS!N1762+COSS!N1770+COSS!N1778+COSS!N1722</f>
        <v>296029.7614917428</v>
      </c>
      <c r="J628" s="8">
        <f>COSS!O1706+COSS!O1714+COSS!O1738+COSS!O1746+COSS!O1754+COSS!O1762+COSS!O1770+COSS!O1778+COSS!O1722</f>
        <v>0</v>
      </c>
      <c r="K628" s="8">
        <f>COSS!P1706+COSS!P1714+COSS!P1738+COSS!P1746+COSS!P1754+COSS!P1762+COSS!P1770+COSS!P1778+COSS!P1722</f>
        <v>0</v>
      </c>
      <c r="L628" s="8">
        <f>COSS!Q1706+COSS!Q1714+COSS!Q1738+COSS!Q1746+COSS!Q1754+COSS!Q1762+COSS!Q1770+COSS!Q1778+COSS!Q1722</f>
        <v>0</v>
      </c>
      <c r="M628" s="8">
        <f>COSS!S1706+COSS!S1714+COSS!S1738+COSS!S1746+COSS!S1754+COSS!S1762+COSS!S1770+COSS!S1778+COSS!S1722</f>
        <v>13102.441964210057</v>
      </c>
      <c r="N628" s="8">
        <f>COSS!T1706+COSS!T1714+COSS!T1738+COSS!T1746+COSS!T1754+COSS!T1762+COSS!T1770+COSS!T1778+COSS!T1722</f>
        <v>0</v>
      </c>
      <c r="O628" s="8">
        <f>COSS!U1706+COSS!U1714+COSS!U1738+COSS!U1746+COSS!U1754+COSS!U1762+COSS!U1770+COSS!U1778+COSS!U1722</f>
        <v>0</v>
      </c>
      <c r="P628" s="8">
        <f>COSS!V1706+COSS!V1714+COSS!V1738+COSS!V1746+COSS!V1754+COSS!V1762+COSS!V1770+COSS!V1778+COSS!V1722</f>
        <v>0</v>
      </c>
      <c r="Q628" s="8">
        <f>COSS!X1706+COSS!X1714+COSS!X1738+COSS!X1746+COSS!X1754+COSS!X1762+COSS!X1770+COSS!X1778+COSS!X1722</f>
        <v>82389.498536721236</v>
      </c>
      <c r="R628" s="8">
        <f>COSS!Y1706+COSS!Y1714+COSS!Y1738+COSS!Y1746+COSS!Y1754+COSS!Y1762+COSS!Y1770+COSS!Y1778+COSS!Y1722</f>
        <v>0</v>
      </c>
      <c r="S628" s="8">
        <f>COSS!AA1706+COSS!AA1714+COSS!AA1738+COSS!AA1746+COSS!AA1754+COSS!AA1762+COSS!AA1770+COSS!AA1778+COSS!AA1722</f>
        <v>1343.4657684116189</v>
      </c>
      <c r="T628" s="8">
        <f>COSS!AB1706+COSS!AB1714+COSS!AB1738+COSS!AB1746+COSS!AB1754+COSS!AB1762+COSS!AB1770+COSS!AB1778+COSS!AB1722</f>
        <v>29665.768570958735</v>
      </c>
      <c r="U628" s="8">
        <f>COSS!AC1706+COSS!AC1714+COSS!AC1738+COSS!AC1746+COSS!AC1754+COSS!AC1762+COSS!AC1770+COSS!AC1778+COSS!AC1722</f>
        <v>7352.5545042961967</v>
      </c>
    </row>
    <row r="629" spans="1:21">
      <c r="B629" s="2" t="str">
        <f>$B$10</f>
        <v>ENERGY</v>
      </c>
      <c r="D629" s="8">
        <f>COSS!H1707+COSS!H1715+COSS!H1739+COSS!H1747+COSS!H1755+COSS!H1763+COSS!H1771+COSS!H1779+COSS!H1723</f>
        <v>0</v>
      </c>
      <c r="E629" s="8">
        <f>COSS!I1707+COSS!I1715+COSS!I1739+COSS!I1747+COSS!I1755+COSS!I1763+COSS!I1771+COSS!I1779+COSS!I1723</f>
        <v>0</v>
      </c>
      <c r="F629" s="8">
        <f>COSS!J1707+COSS!J1715+COSS!J1739+COSS!J1747+COSS!J1755+COSS!J1763+COSS!J1771+COSS!J1779+COSS!J1723</f>
        <v>0</v>
      </c>
      <c r="G629" s="8">
        <f>COSS!K1707+COSS!K1715+COSS!K1739+COSS!K1747+COSS!K1755+COSS!K1763+COSS!K1771+COSS!K1779+COSS!K1723</f>
        <v>0</v>
      </c>
      <c r="H629" s="8">
        <f>COSS!L1707+COSS!L1715+COSS!L1739+COSS!L1747+COSS!L1755+COSS!L1763+COSS!L1771+COSS!L1779+COSS!L1723</f>
        <v>0</v>
      </c>
      <c r="I629" s="8">
        <f>COSS!N1707+COSS!N1715+COSS!N1739+COSS!N1747+COSS!N1755+COSS!N1763+COSS!N1771+COSS!N1779+COSS!N1723</f>
        <v>0</v>
      </c>
      <c r="J629" s="8">
        <f>COSS!O1707+COSS!O1715+COSS!O1739+COSS!O1747+COSS!O1755+COSS!O1763+COSS!O1771+COSS!O1779+COSS!O1723</f>
        <v>0</v>
      </c>
      <c r="K629" s="8">
        <f>COSS!P1707+COSS!P1715+COSS!P1739+COSS!P1747+COSS!P1755+COSS!P1763+COSS!P1771+COSS!P1779+COSS!P1723</f>
        <v>0</v>
      </c>
      <c r="L629" s="8">
        <f>COSS!Q1707+COSS!Q1715+COSS!Q1739+COSS!Q1747+COSS!Q1755+COSS!Q1763+COSS!Q1771+COSS!Q1779+COSS!Q1723</f>
        <v>0</v>
      </c>
      <c r="M629" s="8">
        <f>COSS!S1707+COSS!S1715+COSS!S1739+COSS!S1747+COSS!S1755+COSS!S1763+COSS!S1771+COSS!S1779+COSS!S1723</f>
        <v>0</v>
      </c>
      <c r="N629" s="8">
        <f>COSS!T1707+COSS!T1715+COSS!T1739+COSS!T1747+COSS!T1755+COSS!T1763+COSS!T1771+COSS!T1779+COSS!T1723</f>
        <v>0</v>
      </c>
      <c r="O629" s="8">
        <f>COSS!U1707+COSS!U1715+COSS!U1739+COSS!U1747+COSS!U1755+COSS!U1763+COSS!U1771+COSS!U1779+COSS!U1723</f>
        <v>0</v>
      </c>
      <c r="P629" s="8">
        <f>COSS!V1707+COSS!V1715+COSS!V1739+COSS!V1747+COSS!V1755+COSS!V1763+COSS!V1771+COSS!V1779+COSS!V1723</f>
        <v>0</v>
      </c>
      <c r="Q629" s="8">
        <f>COSS!X1707+COSS!X1715+COSS!X1739+COSS!X1747+COSS!X1755+COSS!X1763+COSS!X1771+COSS!X1779+COSS!X1723</f>
        <v>0</v>
      </c>
      <c r="R629" s="8">
        <f>COSS!Y1707+COSS!Y1715+COSS!Y1739+COSS!Y1747+COSS!Y1755+COSS!Y1763+COSS!Y1771+COSS!Y1779+COSS!Y1723</f>
        <v>0</v>
      </c>
      <c r="S629" s="8">
        <f>COSS!AA1707+COSS!AA1715+COSS!AA1739+COSS!AA1747+COSS!AA1755+COSS!AA1763+COSS!AA1771+COSS!AA1779+COSS!AA1723</f>
        <v>0</v>
      </c>
      <c r="T629" s="8">
        <f>COSS!AB1707+COSS!AB1715+COSS!AB1739+COSS!AB1747+COSS!AB1755+COSS!AB1763+COSS!AB1771+COSS!AB1779+COSS!AB1723</f>
        <v>0</v>
      </c>
      <c r="U629" s="8">
        <f>COSS!AC1707+COSS!AC1715+COSS!AC1739+COSS!AC1747+COSS!AC1755+COSS!AC1763+COSS!AC1771+COSS!AC1779+COSS!AC1723</f>
        <v>0</v>
      </c>
    </row>
    <row r="630" spans="1:21">
      <c r="B630" s="2" t="str">
        <f>$B$11</f>
        <v>CUSTOMER</v>
      </c>
      <c r="D630" s="8">
        <f>COSS!H1708+COSS!H1716+COSS!H1740+COSS!H1748+COSS!H1756+COSS!H1764+COSS!H1772+COSS!H1780+COSS!H1724</f>
        <v>12980168.491087409</v>
      </c>
      <c r="E630" s="8">
        <f>COSS!I1708+COSS!I1716+COSS!I1740+COSS!I1748+COSS!I1756+COSS!I1764+COSS!I1772+COSS!I1780+COSS!I1724</f>
        <v>10414324.187422223</v>
      </c>
      <c r="F630" s="8">
        <f>COSS!J1708+COSS!J1716+COSS!J1740+COSS!J1748+COSS!J1756+COSS!J1764+COSS!J1772+COSS!J1780+COSS!J1724</f>
        <v>2467748.3616291974</v>
      </c>
      <c r="G630" s="8">
        <f>COSS!K1708+COSS!K1716+COSS!K1740+COSS!K1748+COSS!K1756+COSS!K1764+COSS!K1772+COSS!K1780+COSS!K1724</f>
        <v>6445.8529819370997</v>
      </c>
      <c r="H630" s="8">
        <f>COSS!L1708+COSS!L1716+COSS!L1740+COSS!L1748+COSS!L1756+COSS!L1764+COSS!L1772+COSS!L1780+COSS!L1724</f>
        <v>153.99635352715802</v>
      </c>
      <c r="I630" s="8">
        <f>COSS!N1708+COSS!N1716+COSS!N1740+COSS!N1748+COSS!N1756+COSS!N1764+COSS!N1772+COSS!N1780+COSS!N1724</f>
        <v>29808.617755587762</v>
      </c>
      <c r="J630" s="8">
        <f>COSS!O1708+COSS!O1716+COSS!O1740+COSS!O1748+COSS!O1756+COSS!O1764+COSS!O1772+COSS!O1780+COSS!O1724</f>
        <v>5504.1504426877354</v>
      </c>
      <c r="K630" s="8">
        <f>COSS!P1708+COSS!P1716+COSS!P1740+COSS!P1748+COSS!P1756+COSS!P1764+COSS!P1772+COSS!P1780+COSS!P1724</f>
        <v>441.8633050502184</v>
      </c>
      <c r="L630" s="8">
        <f>COSS!Q1708+COSS!Q1716+COSS!Q1740+COSS!Q1748+COSS!Q1756+COSS!Q1764+COSS!Q1772+COSS!Q1780+COSS!Q1724</f>
        <v>189.36601215900652</v>
      </c>
      <c r="M630" s="8">
        <f>COSS!S1708+COSS!S1716+COSS!S1740+COSS!S1748+COSS!S1756+COSS!S1764+COSS!S1772+COSS!S1780+COSS!S1724</f>
        <v>410.92723524311327</v>
      </c>
      <c r="N630" s="8">
        <f>COSS!T1708+COSS!T1716+COSS!T1740+COSS!T1748+COSS!T1756+COSS!T1764+COSS!T1772+COSS!T1780+COSS!T1724</f>
        <v>3169.7766688535767</v>
      </c>
      <c r="O630" s="8">
        <f>COSS!U1708+COSS!U1716+COSS!U1740+COSS!U1748+COSS!U1756+COSS!U1764+COSS!U1772+COSS!U1780+COSS!U1724</f>
        <v>1145.7649675520986</v>
      </c>
      <c r="P630" s="8">
        <f>COSS!V1708+COSS!V1716+COSS!V1740+COSS!V1748+COSS!V1756+COSS!V1764+COSS!V1772+COSS!V1780+COSS!V1724</f>
        <v>284.05075761586039</v>
      </c>
      <c r="Q630" s="8">
        <f>COSS!X1708+COSS!X1716+COSS!X1740+COSS!X1748+COSS!X1756+COSS!X1764+COSS!X1772+COSS!X1780+COSS!X1724</f>
        <v>10377.348910150331</v>
      </c>
      <c r="R630" s="8">
        <f>COSS!Y1708+COSS!Y1716+COSS!Y1740+COSS!Y1748+COSS!Y1756+COSS!Y1764+COSS!Y1772+COSS!Y1780+COSS!Y1724</f>
        <v>88.153051918296796</v>
      </c>
      <c r="S630" s="8">
        <f>COSS!AA1708+COSS!AA1716+COSS!AA1740+COSS!AA1748+COSS!AA1756+COSS!AA1764+COSS!AA1772+COSS!AA1780+COSS!AA1724</f>
        <v>650.98711794300846</v>
      </c>
      <c r="T630" s="8">
        <f>COSS!AB1708+COSS!AB1716+COSS!AB1740+COSS!AB1748+COSS!AB1756+COSS!AB1764+COSS!AB1772+COSS!AB1780+COSS!AB1724</f>
        <v>27519</v>
      </c>
      <c r="U630" s="8">
        <f>COSS!AC1708+COSS!AC1716+COSS!AC1740+COSS!AC1748+COSS!AC1756+COSS!AC1764+COSS!AC1772+COSS!AC1780+COSS!AC1724</f>
        <v>11906.086475761585</v>
      </c>
    </row>
    <row r="631" spans="1:21">
      <c r="B631" s="2" t="str">
        <f>$B$12</f>
        <v>TOTAL</v>
      </c>
      <c r="D631" s="8">
        <f>COSS!H1709+COSS!H1717+COSS!H1741+COSS!H1749+COSS!H1757+COSS!H1765+COSS!H1773+COSS!H1781+COSS!H1725</f>
        <v>30733143.000000007</v>
      </c>
      <c r="E631" s="8">
        <f>COSS!I1709+COSS!I1717+COSS!I1741+COSS!I1749+COSS!I1757+COSS!I1765+COSS!I1773+COSS!I1781+COSS!I1725</f>
        <v>22622531.825835146</v>
      </c>
      <c r="F631" s="8">
        <f>COSS!J1709+COSS!J1717+COSS!J1741+COSS!J1749+COSS!J1757+COSS!J1765+COSS!J1773+COSS!J1781+COSS!J1725</f>
        <v>5439274.8159554256</v>
      </c>
      <c r="G631" s="8">
        <f>COSS!K1709+COSS!K1717+COSS!K1741+COSS!K1749+COSS!K1757+COSS!K1765+COSS!K1773+COSS!K1781+COSS!K1725</f>
        <v>31322.62117073085</v>
      </c>
      <c r="H631" s="8">
        <f>COSS!L1709+COSS!L1717+COSS!L1741+COSS!L1749+COSS!L1757+COSS!L1765+COSS!L1773+COSS!L1781+COSS!L1725</f>
        <v>153.99635352715802</v>
      </c>
      <c r="I631" s="8">
        <f>COSS!N1709+COSS!N1717+COSS!N1741+COSS!N1749+COSS!N1757+COSS!N1765+COSS!N1773+COSS!N1781+COSS!N1725</f>
        <v>1245108.3856522706</v>
      </c>
      <c r="J631" s="8">
        <f>COSS!O1709+COSS!O1717+COSS!O1741+COSS!O1749+COSS!O1757+COSS!O1765+COSS!O1773+COSS!O1781+COSS!O1725</f>
        <v>266465.0442508643</v>
      </c>
      <c r="K631" s="8">
        <f>COSS!P1709+COSS!P1717+COSS!P1741+COSS!P1749+COSS!P1757+COSS!P1765+COSS!P1773+COSS!P1781+COSS!P1725</f>
        <v>441.8633050502184</v>
      </c>
      <c r="L631" s="8">
        <f>COSS!Q1709+COSS!Q1717+COSS!Q1741+COSS!Q1749+COSS!Q1757+COSS!Q1765+COSS!Q1773+COSS!Q1781+COSS!Q1725</f>
        <v>189.36601215900652</v>
      </c>
      <c r="M631" s="8">
        <f>COSS!S1709+COSS!S1717+COSS!S1741+COSS!S1749+COSS!S1757+COSS!S1765+COSS!S1773+COSS!S1781+COSS!S1725</f>
        <v>65942.715363934563</v>
      </c>
      <c r="N631" s="8">
        <f>COSS!T1709+COSS!T1717+COSS!T1741+COSS!T1749+COSS!T1757+COSS!T1765+COSS!T1773+COSS!T1781+COSS!T1725</f>
        <v>609588.50271672686</v>
      </c>
      <c r="O631" s="8">
        <f>COSS!U1709+COSS!U1717+COSS!U1741+COSS!U1749+COSS!U1757+COSS!U1765+COSS!U1773+COSS!U1781+COSS!U1725</f>
        <v>1145.7649675520986</v>
      </c>
      <c r="P631" s="8">
        <f>COSS!V1709+COSS!V1717+COSS!V1741+COSS!V1749+COSS!V1757+COSS!V1765+COSS!V1773+COSS!V1781+COSS!V1725</f>
        <v>284.05075761586039</v>
      </c>
      <c r="Q631" s="8">
        <f>COSS!X1709+COSS!X1717+COSS!X1741+COSS!X1749+COSS!X1757+COSS!X1765+COSS!X1773+COSS!X1781+COSS!X1725</f>
        <v>342241.23866812233</v>
      </c>
      <c r="R631" s="8">
        <f>COSS!Y1709+COSS!Y1717+COSS!Y1741+COSS!Y1749+COSS!Y1757+COSS!Y1765+COSS!Y1773+COSS!Y1781+COSS!Y1725</f>
        <v>6065.3532324590296</v>
      </c>
      <c r="S631" s="8">
        <f>COSS!AA1709+COSS!AA1717+COSS!AA1741+COSS!AA1749+COSS!AA1757+COSS!AA1765+COSS!AA1773+COSS!AA1781+COSS!AA1725</f>
        <v>6286.6001280207593</v>
      </c>
      <c r="T631" s="8">
        <f>COSS!AB1709+COSS!AB1717+COSS!AB1741+COSS!AB1749+COSS!AB1757+COSS!AB1765+COSS!AB1773+COSS!AB1781+COSS!AB1725</f>
        <v>72918.427355725711</v>
      </c>
      <c r="U631" s="8">
        <f>COSS!AC1709+COSS!AC1717+COSS!AC1741+COSS!AC1749+COSS!AC1757+COSS!AC1765+COSS!AC1773+COSS!AC1781+COSS!AC1725</f>
        <v>23182.428274669452</v>
      </c>
    </row>
    <row r="632" spans="1:21">
      <c r="A632" s="2" t="s">
        <v>78</v>
      </c>
      <c r="B632" s="2" t="str">
        <f>$B$5</f>
        <v>PRODUCTION</v>
      </c>
      <c r="C632" s="6"/>
      <c r="D632" s="7">
        <f t="shared" ref="D632:D639" si="390">SUM(E632:U632)</f>
        <v>0</v>
      </c>
      <c r="E632" s="7">
        <f t="shared" ref="E632:G636" si="391">E624/$D$631</f>
        <v>0</v>
      </c>
      <c r="F632" s="7">
        <f t="shared" si="391"/>
        <v>0</v>
      </c>
      <c r="G632" s="7">
        <f t="shared" si="391"/>
        <v>0</v>
      </c>
      <c r="H632" s="7">
        <f t="shared" ref="H632:H638" si="392">H624/$D$631</f>
        <v>0</v>
      </c>
      <c r="I632" s="7">
        <f t="shared" ref="I632:K636" si="393">I624/$D$631</f>
        <v>0</v>
      </c>
      <c r="J632" s="7">
        <f t="shared" si="393"/>
        <v>0</v>
      </c>
      <c r="K632" s="7">
        <f t="shared" si="393"/>
        <v>0</v>
      </c>
      <c r="L632" s="7">
        <f>IFERROR(L624/$D$631,0)</f>
        <v>0</v>
      </c>
      <c r="M632" s="7">
        <f t="shared" ref="M632:M638" si="394">M624/$D$631</f>
        <v>0</v>
      </c>
      <c r="N632" s="7">
        <f t="shared" ref="N632:O638" si="395">N624/$D$631</f>
        <v>0</v>
      </c>
      <c r="O632" s="7">
        <f t="shared" si="395"/>
        <v>0</v>
      </c>
      <c r="P632" s="7">
        <f t="shared" ref="P632:P638" si="396">P624/$D$631</f>
        <v>0</v>
      </c>
      <c r="Q632" s="7">
        <f t="shared" ref="Q632:R636" si="397">Q624/$D$631</f>
        <v>0</v>
      </c>
      <c r="R632" s="7">
        <f t="shared" si="397"/>
        <v>0</v>
      </c>
      <c r="S632" s="7">
        <f t="shared" ref="S632:T636" si="398">S624/$D$631</f>
        <v>0</v>
      </c>
      <c r="T632" s="7">
        <f t="shared" si="398"/>
        <v>0</v>
      </c>
      <c r="U632" s="7">
        <f t="shared" ref="U632:U638" si="399">U624/$D$631</f>
        <v>0</v>
      </c>
    </row>
    <row r="633" spans="1:21">
      <c r="A633" s="2" t="str">
        <f t="shared" ref="A633:A639" si="400">A632</f>
        <v>TOTMXEXP</v>
      </c>
      <c r="B633" s="2" t="str">
        <f>$B$6</f>
        <v>BULKTRAN</v>
      </c>
      <c r="C633" s="6"/>
      <c r="D633" s="7">
        <f t="shared" si="390"/>
        <v>0</v>
      </c>
      <c r="E633" s="7">
        <f t="shared" si="391"/>
        <v>0</v>
      </c>
      <c r="F633" s="7">
        <f t="shared" si="391"/>
        <v>0</v>
      </c>
      <c r="G633" s="7">
        <f t="shared" si="391"/>
        <v>0</v>
      </c>
      <c r="H633" s="7">
        <f t="shared" si="392"/>
        <v>0</v>
      </c>
      <c r="I633" s="7">
        <f t="shared" si="393"/>
        <v>0</v>
      </c>
      <c r="J633" s="7">
        <f t="shared" si="393"/>
        <v>0</v>
      </c>
      <c r="K633" s="7">
        <f t="shared" si="393"/>
        <v>0</v>
      </c>
      <c r="L633" s="7">
        <f t="shared" ref="L633:L638" si="401">IFERROR(L625/$D$631,0)</f>
        <v>0</v>
      </c>
      <c r="M633" s="7">
        <f t="shared" si="394"/>
        <v>0</v>
      </c>
      <c r="N633" s="7">
        <f t="shared" si="395"/>
        <v>0</v>
      </c>
      <c r="O633" s="7">
        <f t="shared" si="395"/>
        <v>0</v>
      </c>
      <c r="P633" s="7">
        <f t="shared" si="396"/>
        <v>0</v>
      </c>
      <c r="Q633" s="7">
        <f t="shared" si="397"/>
        <v>0</v>
      </c>
      <c r="R633" s="7">
        <f t="shared" si="397"/>
        <v>0</v>
      </c>
      <c r="S633" s="7">
        <f t="shared" si="398"/>
        <v>0</v>
      </c>
      <c r="T633" s="7">
        <f t="shared" si="398"/>
        <v>0</v>
      </c>
      <c r="U633" s="7">
        <f t="shared" si="399"/>
        <v>0</v>
      </c>
    </row>
    <row r="634" spans="1:21">
      <c r="A634" s="2" t="str">
        <f t="shared" si="400"/>
        <v>TOTMXEXP</v>
      </c>
      <c r="B634" s="2" t="str">
        <f>$B$7</f>
        <v>SUBTRAN</v>
      </c>
      <c r="C634" s="6"/>
      <c r="D634" s="7">
        <f t="shared" si="390"/>
        <v>0</v>
      </c>
      <c r="E634" s="7">
        <f t="shared" si="391"/>
        <v>0</v>
      </c>
      <c r="F634" s="7">
        <f t="shared" si="391"/>
        <v>0</v>
      </c>
      <c r="G634" s="7">
        <f t="shared" si="391"/>
        <v>0</v>
      </c>
      <c r="H634" s="7">
        <f t="shared" si="392"/>
        <v>0</v>
      </c>
      <c r="I634" s="7">
        <f t="shared" si="393"/>
        <v>0</v>
      </c>
      <c r="J634" s="7">
        <f t="shared" si="393"/>
        <v>0</v>
      </c>
      <c r="K634" s="7">
        <f t="shared" si="393"/>
        <v>0</v>
      </c>
      <c r="L634" s="7">
        <f t="shared" si="401"/>
        <v>0</v>
      </c>
      <c r="M634" s="7">
        <f t="shared" si="394"/>
        <v>0</v>
      </c>
      <c r="N634" s="7">
        <f t="shared" si="395"/>
        <v>0</v>
      </c>
      <c r="O634" s="7">
        <f t="shared" si="395"/>
        <v>0</v>
      </c>
      <c r="P634" s="7">
        <f t="shared" si="396"/>
        <v>0</v>
      </c>
      <c r="Q634" s="7">
        <f t="shared" si="397"/>
        <v>0</v>
      </c>
      <c r="R634" s="7">
        <f t="shared" si="397"/>
        <v>0</v>
      </c>
      <c r="S634" s="7">
        <f t="shared" si="398"/>
        <v>0</v>
      </c>
      <c r="T634" s="7">
        <f t="shared" si="398"/>
        <v>0</v>
      </c>
      <c r="U634" s="7">
        <f t="shared" si="399"/>
        <v>0</v>
      </c>
    </row>
    <row r="635" spans="1:21">
      <c r="A635" s="2" t="str">
        <f t="shared" si="400"/>
        <v>TOTMXEXP</v>
      </c>
      <c r="B635" s="2" t="str">
        <f>$B$8</f>
        <v>DISTPRI</v>
      </c>
      <c r="C635" s="6"/>
      <c r="D635" s="7">
        <f t="shared" si="390"/>
        <v>0.4146157752618248</v>
      </c>
      <c r="E635" s="7">
        <f t="shared" si="391"/>
        <v>0.27551162464696044</v>
      </c>
      <c r="F635" s="7">
        <f t="shared" si="391"/>
        <v>6.9363254757349849E-2</v>
      </c>
      <c r="G635" s="7">
        <f t="shared" si="391"/>
        <v>8.0944432493590857E-4</v>
      </c>
      <c r="H635" s="7">
        <f t="shared" si="392"/>
        <v>0</v>
      </c>
      <c r="I635" s="7">
        <f t="shared" si="393"/>
        <v>2.9911356817782675E-2</v>
      </c>
      <c r="J635" s="7">
        <f t="shared" si="393"/>
        <v>8.4911879597923488E-3</v>
      </c>
      <c r="K635" s="7">
        <f t="shared" si="393"/>
        <v>0</v>
      </c>
      <c r="L635" s="7">
        <f t="shared" si="401"/>
        <v>0</v>
      </c>
      <c r="M635" s="7">
        <f t="shared" si="394"/>
        <v>1.7059545834437234E-3</v>
      </c>
      <c r="N635" s="7">
        <f t="shared" si="395"/>
        <v>1.9731751030080888E-2</v>
      </c>
      <c r="O635" s="7">
        <f t="shared" si="395"/>
        <v>0</v>
      </c>
      <c r="P635" s="7">
        <f t="shared" si="396"/>
        <v>0</v>
      </c>
      <c r="Q635" s="7">
        <f t="shared" si="397"/>
        <v>8.1174382724621009E-3</v>
      </c>
      <c r="R635" s="7">
        <f t="shared" si="397"/>
        <v>1.9448711056141351E-4</v>
      </c>
      <c r="S635" s="7">
        <f t="shared" si="398"/>
        <v>1.3965858427386133E-4</v>
      </c>
      <c r="T635" s="7">
        <f t="shared" si="398"/>
        <v>5.1194434571065419E-4</v>
      </c>
      <c r="U635" s="7">
        <f t="shared" si="399"/>
        <v>1.276728284709333E-4</v>
      </c>
    </row>
    <row r="636" spans="1:21">
      <c r="A636" s="2" t="str">
        <f t="shared" si="400"/>
        <v>TOTMXEXP</v>
      </c>
      <c r="B636" s="2" t="str">
        <f>$B$9</f>
        <v>DISTSEC</v>
      </c>
      <c r="C636" s="6"/>
      <c r="D636" s="7">
        <f t="shared" si="390"/>
        <v>0.16303339354959778</v>
      </c>
      <c r="E636" s="7">
        <f t="shared" si="391"/>
        <v>0.12172101890052578</v>
      </c>
      <c r="F636" s="7">
        <f t="shared" si="391"/>
        <v>2.7324755783134994E-2</v>
      </c>
      <c r="G636" s="7">
        <f t="shared" si="391"/>
        <v>0</v>
      </c>
      <c r="H636" s="7">
        <f t="shared" si="392"/>
        <v>0</v>
      </c>
      <c r="I636" s="7">
        <f t="shared" si="393"/>
        <v>9.632264473950573E-3</v>
      </c>
      <c r="J636" s="7">
        <f t="shared" si="393"/>
        <v>0</v>
      </c>
      <c r="K636" s="7">
        <f t="shared" si="393"/>
        <v>0</v>
      </c>
      <c r="L636" s="7">
        <f t="shared" si="401"/>
        <v>0</v>
      </c>
      <c r="M636" s="7">
        <f t="shared" si="394"/>
        <v>4.2632938532222538E-4</v>
      </c>
      <c r="N636" s="7">
        <f t="shared" si="395"/>
        <v>0</v>
      </c>
      <c r="O636" s="7">
        <f t="shared" si="395"/>
        <v>0</v>
      </c>
      <c r="P636" s="7">
        <f t="shared" si="396"/>
        <v>0</v>
      </c>
      <c r="Q636" s="7">
        <f t="shared" si="397"/>
        <v>2.6808028888135917E-3</v>
      </c>
      <c r="R636" s="7">
        <f t="shared" si="397"/>
        <v>0</v>
      </c>
      <c r="S636" s="7">
        <f t="shared" si="398"/>
        <v>4.3713907439002209E-5</v>
      </c>
      <c r="T636" s="7">
        <f t="shared" si="398"/>
        <v>9.6526959741666273E-4</v>
      </c>
      <c r="U636" s="7">
        <f t="shared" si="399"/>
        <v>2.3923861299497402E-4</v>
      </c>
    </row>
    <row r="637" spans="1:21">
      <c r="A637" s="2" t="str">
        <f t="shared" si="400"/>
        <v>TOTMXEXP</v>
      </c>
      <c r="B637" s="2" t="str">
        <f>$B$10</f>
        <v>ENERGY</v>
      </c>
      <c r="C637" s="6"/>
      <c r="D637" s="7">
        <f t="shared" si="390"/>
        <v>0</v>
      </c>
      <c r="E637" s="7">
        <f t="shared" ref="E637:G638" si="402">E629/$D$631</f>
        <v>0</v>
      </c>
      <c r="F637" s="7">
        <f t="shared" si="402"/>
        <v>0</v>
      </c>
      <c r="G637" s="7">
        <f t="shared" si="402"/>
        <v>0</v>
      </c>
      <c r="H637" s="7">
        <f t="shared" si="392"/>
        <v>0</v>
      </c>
      <c r="I637" s="7">
        <f t="shared" ref="I637:K638" si="403">I629/$D$631</f>
        <v>0</v>
      </c>
      <c r="J637" s="7">
        <f t="shared" si="403"/>
        <v>0</v>
      </c>
      <c r="K637" s="7">
        <f t="shared" si="403"/>
        <v>0</v>
      </c>
      <c r="L637" s="7">
        <f t="shared" si="401"/>
        <v>0</v>
      </c>
      <c r="M637" s="7">
        <f t="shared" si="394"/>
        <v>0</v>
      </c>
      <c r="N637" s="7">
        <f t="shared" si="395"/>
        <v>0</v>
      </c>
      <c r="O637" s="7">
        <f t="shared" si="395"/>
        <v>0</v>
      </c>
      <c r="P637" s="7">
        <f t="shared" si="396"/>
        <v>0</v>
      </c>
      <c r="Q637" s="7">
        <f t="shared" ref="Q637:T638" si="404">Q629/$D$631</f>
        <v>0</v>
      </c>
      <c r="R637" s="7">
        <f t="shared" si="404"/>
        <v>0</v>
      </c>
      <c r="S637" s="7">
        <f t="shared" si="404"/>
        <v>0</v>
      </c>
      <c r="T637" s="7">
        <f t="shared" si="404"/>
        <v>0</v>
      </c>
      <c r="U637" s="7">
        <f t="shared" si="399"/>
        <v>0</v>
      </c>
    </row>
    <row r="638" spans="1:21">
      <c r="A638" s="2" t="str">
        <f t="shared" si="400"/>
        <v>TOTMXEXP</v>
      </c>
      <c r="B638" s="2" t="str">
        <f>$B$11</f>
        <v>CUSTOMER</v>
      </c>
      <c r="C638" s="6"/>
      <c r="D638" s="7">
        <f t="shared" si="390"/>
        <v>0.4223508311885773</v>
      </c>
      <c r="E638" s="7">
        <f t="shared" si="402"/>
        <v>0.33886297237553026</v>
      </c>
      <c r="F638" s="7">
        <f t="shared" si="402"/>
        <v>8.0295997113903936E-2</v>
      </c>
      <c r="G638" s="7">
        <f t="shared" si="402"/>
        <v>2.0973621155301618E-4</v>
      </c>
      <c r="H638" s="7">
        <f t="shared" si="392"/>
        <v>5.0107583701139182E-6</v>
      </c>
      <c r="I638" s="7">
        <f t="shared" si="403"/>
        <v>9.6991764739414235E-4</v>
      </c>
      <c r="J638" s="7">
        <f t="shared" si="403"/>
        <v>1.7909494133703586E-4</v>
      </c>
      <c r="K638" s="7">
        <f t="shared" si="403"/>
        <v>1.4377420007131008E-5</v>
      </c>
      <c r="L638" s="7">
        <f t="shared" si="401"/>
        <v>6.16162206901541E-6</v>
      </c>
      <c r="M638" s="7">
        <f t="shared" si="394"/>
        <v>1.3370817141712878E-5</v>
      </c>
      <c r="N638" s="7">
        <f t="shared" si="395"/>
        <v>1.03138708229535E-4</v>
      </c>
      <c r="O638" s="7">
        <f t="shared" si="395"/>
        <v>3.7281086661136428E-5</v>
      </c>
      <c r="P638" s="7">
        <f t="shared" si="396"/>
        <v>9.2424896996659382E-6</v>
      </c>
      <c r="Q638" s="7">
        <f t="shared" si="404"/>
        <v>3.3765986479646185E-4</v>
      </c>
      <c r="R638" s="7">
        <f t="shared" si="404"/>
        <v>2.8683383251201081E-6</v>
      </c>
      <c r="S638" s="7">
        <f t="shared" si="404"/>
        <v>2.1181924606377172E-5</v>
      </c>
      <c r="T638" s="7">
        <f t="shared" si="404"/>
        <v>8.9541769287963791E-4</v>
      </c>
      <c r="U638" s="7">
        <f t="shared" si="399"/>
        <v>3.8740217607296406E-4</v>
      </c>
    </row>
    <row r="639" spans="1:21">
      <c r="A639" s="2" t="str">
        <f t="shared" si="400"/>
        <v>TOTMXEXP</v>
      </c>
      <c r="B639" s="2" t="str">
        <f>$B$12</f>
        <v>TOTAL</v>
      </c>
      <c r="C639" s="6"/>
      <c r="D639" s="7">
        <f t="shared" si="390"/>
        <v>0.99999999999999989</v>
      </c>
      <c r="E639" s="7">
        <f t="shared" ref="E639:U639" si="405">SUM(E632:E638)</f>
        <v>0.73609561592301653</v>
      </c>
      <c r="F639" s="7">
        <f t="shared" si="405"/>
        <v>0.17698400765438876</v>
      </c>
      <c r="G639" s="7">
        <f t="shared" si="405"/>
        <v>1.0191805364889246E-3</v>
      </c>
      <c r="H639" s="7">
        <f t="shared" si="405"/>
        <v>5.0107583701139182E-6</v>
      </c>
      <c r="I639" s="7">
        <f t="shared" si="405"/>
        <v>4.0513538939127389E-2</v>
      </c>
      <c r="J639" s="7">
        <f t="shared" si="405"/>
        <v>8.6702829011293843E-3</v>
      </c>
      <c r="K639" s="7">
        <f t="shared" si="405"/>
        <v>1.4377420007131008E-5</v>
      </c>
      <c r="L639" s="7">
        <f t="shared" si="405"/>
        <v>6.16162206901541E-6</v>
      </c>
      <c r="M639" s="7">
        <f t="shared" si="405"/>
        <v>2.1456547859076617E-3</v>
      </c>
      <c r="N639" s="7">
        <f t="shared" si="405"/>
        <v>1.9834889738310425E-2</v>
      </c>
      <c r="O639" s="7">
        <f t="shared" si="405"/>
        <v>3.7281086661136428E-5</v>
      </c>
      <c r="P639" s="7">
        <f t="shared" si="405"/>
        <v>9.2424896996659382E-6</v>
      </c>
      <c r="Q639" s="7">
        <f t="shared" si="405"/>
        <v>1.1135901026072155E-2</v>
      </c>
      <c r="R639" s="7">
        <f t="shared" si="405"/>
        <v>1.9735544888653363E-4</v>
      </c>
      <c r="S639" s="7">
        <f t="shared" si="405"/>
        <v>2.0455441631924071E-4</v>
      </c>
      <c r="T639" s="7">
        <f t="shared" si="405"/>
        <v>2.3726316360069546E-3</v>
      </c>
      <c r="U639" s="7">
        <f t="shared" si="405"/>
        <v>7.5431361753887133E-4</v>
      </c>
    </row>
    <row r="640" spans="1:21">
      <c r="C640" s="6"/>
    </row>
    <row r="641" spans="1:21">
      <c r="A641" s="15" t="s">
        <v>642</v>
      </c>
      <c r="B641" s="2" t="str">
        <f>$B$5</f>
        <v>PRODUCTION</v>
      </c>
      <c r="C641" s="6"/>
      <c r="D641" s="8">
        <f ca="1">+COSS!H1594-COSS!H1440-COSS!H1472-COSS!H1480-COSS!H1577-COSS!H1424</f>
        <v>-4.2758598855223059E-10</v>
      </c>
      <c r="E641" s="8">
        <f ca="1">+COSS!I1594-COSS!I1440-COSS!I1472-COSS!I1480-COSS!I1577-COSS!I1424</f>
        <v>1.2300385380965401E-9</v>
      </c>
      <c r="F641" s="8">
        <f ca="1">+COSS!J1594-COSS!J1440-COSS!J1472-COSS!J1480-COSS!J1577-COSS!J1424</f>
        <v>2.1289128543978578E-10</v>
      </c>
      <c r="G641" s="8">
        <f ca="1">+COSS!K1594-COSS!K1440-COSS!K1472-COSS!K1480-COSS!K1577-COSS!K1424</f>
        <v>2.7720219458305441E-12</v>
      </c>
      <c r="H641" s="8">
        <f ca="1">+COSS!L1594-COSS!L1440-COSS!L1472-COSS!L1480-COSS!L1577-COSS!L1424</f>
        <v>-8.6625685807204502E-14</v>
      </c>
      <c r="I641" s="8">
        <f ca="1">+COSS!N1594-COSS!N1440-COSS!N1472-COSS!N1480-COSS!N1577-COSS!N1424</f>
        <v>3.1933692815967868E-10</v>
      </c>
      <c r="J641" s="8">
        <f ca="1">+COSS!O1594-COSS!O1440-COSS!O1472-COSS!O1480-COSS!O1577-COSS!O1424</f>
        <v>-7.9834232039919669E-11</v>
      </c>
      <c r="K641" s="8">
        <f ca="1">+COSS!P1594-COSS!P1440-COSS!P1472-COSS!P1480-COSS!P1577-COSS!P1424</f>
        <v>-3.8808307241627617E-12</v>
      </c>
      <c r="L641" s="8">
        <f ca="1">+COSS!Q1594-COSS!Q1440-COSS!Q1472-COSS!Q1480-COSS!Q1577-COSS!Q1424</f>
        <v>-1.0164080468045328E-12</v>
      </c>
      <c r="M641" s="8">
        <f ca="1">+COSS!S1594-COSS!S1440-COSS!S1472-COSS!S1480-COSS!S1577-COSS!S1424</f>
        <v>4.4352351133288705E-12</v>
      </c>
      <c r="N641" s="8">
        <f ca="1">+COSS!T1594-COSS!T1440-COSS!T1472-COSS!T1480-COSS!T1577-COSS!T1424</f>
        <v>-1.7740940453315482E-11</v>
      </c>
      <c r="O641" s="8">
        <f ca="1">+COSS!U1594-COSS!U1440-COSS!U1472-COSS!U1480-COSS!U1577-COSS!U1424</f>
        <v>1.8923669816869848E-10</v>
      </c>
      <c r="P641" s="8">
        <f ca="1">+COSS!V1594-COSS!V1440-COSS!V1472-COSS!V1480-COSS!V1577-COSS!V1424</f>
        <v>1.1827293635543655E-11</v>
      </c>
      <c r="Q641" s="8">
        <f ca="1">+COSS!X1594-COSS!X1440-COSS!X1472-COSS!X1480-COSS!X1577-COSS!X1424</f>
        <v>-1.4784117044429568E-11</v>
      </c>
      <c r="R641" s="8">
        <f ca="1">+COSS!Y1594-COSS!Y1440-COSS!Y1472-COSS!Y1480-COSS!Y1577-COSS!Y1424</f>
        <v>-9.2400731527684802E-14</v>
      </c>
      <c r="S641" s="8">
        <f ca="1">+COSS!AA1594-COSS!AA1440-COSS!AA1472-COSS!AA1480-COSS!AA1577-COSS!AA1424</f>
        <v>1.1088087783322176E-12</v>
      </c>
      <c r="T641" s="8">
        <f ca="1">+COSS!AB1594-COSS!AB1440-COSS!AB1472-COSS!AB1480-COSS!AB1577-COSS!AB1424</f>
        <v>2.9568234088859137E-12</v>
      </c>
      <c r="U641" s="8">
        <f ca="1">+COSS!AC1594-COSS!AC1440-COSS!AC1472-COSS!AC1480-COSS!AC1577-COSS!AC1424</f>
        <v>-1.0626084125683752E-12</v>
      </c>
    </row>
    <row r="642" spans="1:21">
      <c r="B642" s="2" t="str">
        <f>$B$6</f>
        <v>BULKTRAN</v>
      </c>
      <c r="C642" s="6"/>
      <c r="D642" s="8">
        <f ca="1">+COSS!H1595-COSS!H1441-COSS!H1473-COSS!H1481-COSS!H1578-COSS!H1425</f>
        <v>6235323.8272000002</v>
      </c>
      <c r="E642" s="8">
        <f ca="1">+COSS!I1595-COSS!I1441-COSS!I1473-COSS!I1481-COSS!I1578-COSS!I1425</f>
        <v>3057446.8745804811</v>
      </c>
      <c r="F642" s="8">
        <f ca="1">+COSS!J1595-COSS!J1441-COSS!J1473-COSS!J1481-COSS!J1578-COSS!J1425</f>
        <v>773415.17401745613</v>
      </c>
      <c r="G642" s="8">
        <f ca="1">+COSS!K1595-COSS!K1441-COSS!K1473-COSS!K1481-COSS!K1578-COSS!K1425</f>
        <v>9042.3997710163276</v>
      </c>
      <c r="H642" s="8">
        <f ca="1">+COSS!L1595-COSS!L1441-COSS!L1473-COSS!L1481-COSS!L1578-COSS!L1425</f>
        <v>222.7641038915111</v>
      </c>
      <c r="I642" s="8">
        <f ca="1">+COSS!N1595-COSS!N1441-COSS!N1473-COSS!N1481-COSS!N1578-COSS!N1425</f>
        <v>323606.61220090149</v>
      </c>
      <c r="J642" s="8">
        <f ca="1">+COSS!O1595-COSS!O1441-COSS!O1473-COSS!O1481-COSS!O1578-COSS!O1425</f>
        <v>92161.574531866121</v>
      </c>
      <c r="K642" s="8">
        <f ca="1">+COSS!P1595-COSS!P1441-COSS!P1473-COSS!P1481-COSS!P1578-COSS!P1425</f>
        <v>7293.2510996523015</v>
      </c>
      <c r="L642" s="8">
        <f ca="1">+COSS!Q1595-COSS!Q1441-COSS!Q1473-COSS!Q1481-COSS!Q1578-COSS!Q1425</f>
        <v>1539.4767114840674</v>
      </c>
      <c r="M642" s="8">
        <f ca="1">+COSS!S1595-COSS!S1441-COSS!S1473-COSS!S1481-COSS!S1578-COSS!S1425</f>
        <v>19439.14740904616</v>
      </c>
      <c r="N642" s="8">
        <f ca="1">+COSS!T1595-COSS!T1441-COSS!T1473-COSS!T1481-COSS!T1578-COSS!T1425</f>
        <v>211920.80935910332</v>
      </c>
      <c r="O642" s="8">
        <f ca="1">+COSS!U1595-COSS!U1441-COSS!U1473-COSS!U1481-COSS!U1578-COSS!U1425</f>
        <v>1415342.3936235686</v>
      </c>
      <c r="P642" s="8">
        <f ca="1">+COSS!V1595-COSS!V1441-COSS!V1473-COSS!V1481-COSS!V1578-COSS!V1425</f>
        <v>222040.47781444236</v>
      </c>
      <c r="Q642" s="8">
        <f ca="1">+COSS!X1595-COSS!X1441-COSS!X1473-COSS!X1481-COSS!X1578-COSS!X1425</f>
        <v>87835.635305805117</v>
      </c>
      <c r="R642" s="8">
        <f ca="1">+COSS!Y1595-COSS!Y1441-COSS!Y1473-COSS!Y1481-COSS!Y1578-COSS!Y1425</f>
        <v>2120.3843476642578</v>
      </c>
      <c r="S642" s="8">
        <f ca="1">+COSS!AA1595-COSS!AA1441-COSS!AA1473-COSS!AA1481-COSS!AA1578-COSS!AA1425</f>
        <v>1531.3966972136227</v>
      </c>
      <c r="T642" s="8">
        <f ca="1">+COSS!AB1595-COSS!AB1441-COSS!AB1473-COSS!AB1481-COSS!AB1578-COSS!AB1425</f>
        <v>8303.5384624821872</v>
      </c>
      <c r="U642" s="8">
        <f ca="1">+COSS!AC1595-COSS!AC1441-COSS!AC1473-COSS!AC1481-COSS!AC1578-COSS!AC1425</f>
        <v>2061.9171639256642</v>
      </c>
    </row>
    <row r="643" spans="1:21">
      <c r="B643" s="2" t="str">
        <f>$B$7</f>
        <v>SUBTRAN</v>
      </c>
      <c r="D643" s="8">
        <f ca="1">+COSS!H1596-COSS!H1442-COSS!H1474-COSS!H1482-COSS!H1579-COSS!H1426</f>
        <v>2391300.1727999998</v>
      </c>
      <c r="E643" s="8">
        <f ca="1">+COSS!I1596-COSS!I1442-COSS!I1474-COSS!I1482-COSS!I1579-COSS!I1426</f>
        <v>1135632.7743267168</v>
      </c>
      <c r="F643" s="8">
        <f ca="1">+COSS!J1596-COSS!J1442-COSS!J1474-COSS!J1482-COSS!J1579-COSS!J1426</f>
        <v>290705.23312838812</v>
      </c>
      <c r="G643" s="8">
        <f ca="1">+COSS!K1596-COSS!K1442-COSS!K1474-COSS!K1482-COSS!K1579-COSS!K1426</f>
        <v>3387.6528018905387</v>
      </c>
      <c r="H643" s="8">
        <f ca="1">+COSS!L1596-COSS!L1442-COSS!L1474-COSS!L1482-COSS!L1579-COSS!L1426</f>
        <v>111.06155538380965</v>
      </c>
      <c r="I643" s="8">
        <f ca="1">+COSS!N1596-COSS!N1442-COSS!N1474-COSS!N1482-COSS!N1579-COSS!N1426</f>
        <v>126703.46449595949</v>
      </c>
      <c r="J643" s="8">
        <f ca="1">+COSS!O1596-COSS!O1442-COSS!O1474-COSS!O1482-COSS!O1579-COSS!O1426</f>
        <v>35913.810919881871</v>
      </c>
      <c r="K643" s="8">
        <f ca="1">+COSS!P1596-COSS!P1442-COSS!P1474-COSS!P1482-COSS!P1579-COSS!P1426</f>
        <v>3678.7565908933088</v>
      </c>
      <c r="L643" s="8">
        <f ca="1">+COSS!Q1596-COSS!Q1442-COSS!Q1474-COSS!Q1482-COSS!Q1579-COSS!Q1426</f>
        <v>0</v>
      </c>
      <c r="M643" s="8">
        <f ca="1">+COSS!S1596-COSS!S1442-COSS!S1474-COSS!S1482-COSS!S1579-COSS!S1426</f>
        <v>7095.9630518557515</v>
      </c>
      <c r="N643" s="8">
        <f ca="1">+COSS!T1596-COSS!T1442-COSS!T1474-COSS!T1482-COSS!T1579-COSS!T1426</f>
        <v>82014.293344894773</v>
      </c>
      <c r="O643" s="8">
        <f ca="1">+COSS!U1596-COSS!U1442-COSS!U1474-COSS!U1482-COSS!U1579-COSS!U1426</f>
        <v>668067.54785199102</v>
      </c>
      <c r="P643" s="8">
        <f ca="1">+COSS!V1596-COSS!V1442-COSS!V1474-COSS!V1482-COSS!V1579-COSS!V1426</f>
        <v>0</v>
      </c>
      <c r="Q643" s="8">
        <f ca="1">+COSS!X1596-COSS!X1442-COSS!X1474-COSS!X1482-COSS!X1579-COSS!X1426</f>
        <v>34386.601877115696</v>
      </c>
      <c r="R643" s="8">
        <f ca="1">+COSS!Y1596-COSS!Y1442-COSS!Y1474-COSS!Y1482-COSS!Y1579-COSS!Y1426</f>
        <v>822.72235474523904</v>
      </c>
      <c r="S643" s="8">
        <f ca="1">+COSS!AA1596-COSS!AA1442-COSS!AA1474-COSS!AA1482-COSS!AA1579-COSS!AA1426</f>
        <v>564.66018980496983</v>
      </c>
      <c r="T643" s="8">
        <f ca="1">+COSS!AB1596-COSS!AB1442-COSS!AB1474-COSS!AB1482-COSS!AB1579-COSS!AB1426</f>
        <v>1773.766513568371</v>
      </c>
      <c r="U643" s="8">
        <f ca="1">+COSS!AC1596-COSS!AC1442-COSS!AC1474-COSS!AC1482-COSS!AC1579-COSS!AC1426</f>
        <v>441.86379690976304</v>
      </c>
    </row>
    <row r="644" spans="1:21">
      <c r="B644" s="2" t="str">
        <f>$B$8</f>
        <v>DISTPRI</v>
      </c>
      <c r="D644" s="8">
        <f ca="1">+COSS!H1597-COSS!H1443-COSS!H1475-COSS!H1483-COSS!H1580-COSS!H1427</f>
        <v>0</v>
      </c>
      <c r="E644" s="8">
        <f ca="1">+COSS!I1597-COSS!I1443-COSS!I1475-COSS!I1483-COSS!I1580-COSS!I1427</f>
        <v>0</v>
      </c>
      <c r="F644" s="8">
        <f ca="1">+COSS!J1597-COSS!J1443-COSS!J1475-COSS!J1483-COSS!J1580-COSS!J1427</f>
        <v>0</v>
      </c>
      <c r="G644" s="8">
        <f ca="1">+COSS!K1597-COSS!K1443-COSS!K1475-COSS!K1483-COSS!K1580-COSS!K1427</f>
        <v>0</v>
      </c>
      <c r="H644" s="8">
        <f ca="1">+COSS!L1597-COSS!L1443-COSS!L1475-COSS!L1483-COSS!L1580-COSS!L1427</f>
        <v>0</v>
      </c>
      <c r="I644" s="8">
        <f ca="1">+COSS!N1597-COSS!N1443-COSS!N1475-COSS!N1483-COSS!N1580-COSS!N1427</f>
        <v>0</v>
      </c>
      <c r="J644" s="8">
        <f ca="1">+COSS!O1597-COSS!O1443-COSS!O1475-COSS!O1483-COSS!O1580-COSS!O1427</f>
        <v>0</v>
      </c>
      <c r="K644" s="8">
        <f ca="1">+COSS!P1597-COSS!P1443-COSS!P1475-COSS!P1483-COSS!P1580-COSS!P1427</f>
        <v>0</v>
      </c>
      <c r="L644" s="8">
        <f ca="1">+COSS!Q1597-COSS!Q1443-COSS!Q1475-COSS!Q1483-COSS!Q1580-COSS!Q1427</f>
        <v>0</v>
      </c>
      <c r="M644" s="8">
        <f ca="1">+COSS!S1597-COSS!S1443-COSS!S1475-COSS!S1483-COSS!S1580-COSS!S1427</f>
        <v>0</v>
      </c>
      <c r="N644" s="8">
        <f ca="1">+COSS!T1597-COSS!T1443-COSS!T1475-COSS!T1483-COSS!T1580-COSS!T1427</f>
        <v>0</v>
      </c>
      <c r="O644" s="8">
        <f ca="1">+COSS!U1597-COSS!U1443-COSS!U1475-COSS!U1483-COSS!U1580-COSS!U1427</f>
        <v>0</v>
      </c>
      <c r="P644" s="8">
        <f ca="1">+COSS!V1597-COSS!V1443-COSS!V1475-COSS!V1483-COSS!V1580-COSS!V1427</f>
        <v>0</v>
      </c>
      <c r="Q644" s="8">
        <f ca="1">+COSS!X1597-COSS!X1443-COSS!X1475-COSS!X1483-COSS!X1580-COSS!X1427</f>
        <v>0</v>
      </c>
      <c r="R644" s="8">
        <f ca="1">+COSS!Y1597-COSS!Y1443-COSS!Y1475-COSS!Y1483-COSS!Y1580-COSS!Y1427</f>
        <v>0</v>
      </c>
      <c r="S644" s="8">
        <f ca="1">+COSS!AA1597-COSS!AA1443-COSS!AA1475-COSS!AA1483-COSS!AA1580-COSS!AA1427</f>
        <v>0</v>
      </c>
      <c r="T644" s="8">
        <f ca="1">+COSS!AB1597-COSS!AB1443-COSS!AB1475-COSS!AB1483-COSS!AB1580-COSS!AB1427</f>
        <v>0</v>
      </c>
      <c r="U644" s="8">
        <f ca="1">+COSS!AC1597-COSS!AC1443-COSS!AC1475-COSS!AC1483-COSS!AC1580-COSS!AC1427</f>
        <v>0</v>
      </c>
    </row>
    <row r="645" spans="1:21">
      <c r="B645" s="2" t="str">
        <f>$B$9</f>
        <v>DISTSEC</v>
      </c>
      <c r="D645" s="8">
        <f ca="1">+COSS!H1598-COSS!H1444-COSS!H1476-COSS!H1484-COSS!H1581-COSS!H1428</f>
        <v>0</v>
      </c>
      <c r="E645" s="8">
        <f ca="1">+COSS!I1598-COSS!I1444-COSS!I1476-COSS!I1484-COSS!I1581-COSS!I1428</f>
        <v>0</v>
      </c>
      <c r="F645" s="8">
        <f ca="1">+COSS!J1598-COSS!J1444-COSS!J1476-COSS!J1484-COSS!J1581-COSS!J1428</f>
        <v>0</v>
      </c>
      <c r="G645" s="8">
        <f ca="1">+COSS!K1598-COSS!K1444-COSS!K1476-COSS!K1484-COSS!K1581-COSS!K1428</f>
        <v>0</v>
      </c>
      <c r="H645" s="8">
        <f ca="1">+COSS!L1598-COSS!L1444-COSS!L1476-COSS!L1484-COSS!L1581-COSS!L1428</f>
        <v>0</v>
      </c>
      <c r="I645" s="8">
        <f ca="1">+COSS!N1598-COSS!N1444-COSS!N1476-COSS!N1484-COSS!N1581-COSS!N1428</f>
        <v>0</v>
      </c>
      <c r="J645" s="8">
        <f ca="1">+COSS!O1598-COSS!O1444-COSS!O1476-COSS!O1484-COSS!O1581-COSS!O1428</f>
        <v>0</v>
      </c>
      <c r="K645" s="8">
        <f ca="1">+COSS!P1598-COSS!P1444-COSS!P1476-COSS!P1484-COSS!P1581-COSS!P1428</f>
        <v>0</v>
      </c>
      <c r="L645" s="8">
        <f ca="1">+COSS!Q1598-COSS!Q1444-COSS!Q1476-COSS!Q1484-COSS!Q1581-COSS!Q1428</f>
        <v>0</v>
      </c>
      <c r="M645" s="8">
        <f ca="1">+COSS!S1598-COSS!S1444-COSS!S1476-COSS!S1484-COSS!S1581-COSS!S1428</f>
        <v>0</v>
      </c>
      <c r="N645" s="8">
        <f ca="1">+COSS!T1598-COSS!T1444-COSS!T1476-COSS!T1484-COSS!T1581-COSS!T1428</f>
        <v>0</v>
      </c>
      <c r="O645" s="8">
        <f ca="1">+COSS!U1598-COSS!U1444-COSS!U1476-COSS!U1484-COSS!U1581-COSS!U1428</f>
        <v>0</v>
      </c>
      <c r="P645" s="8">
        <f ca="1">+COSS!V1598-COSS!V1444-COSS!V1476-COSS!V1484-COSS!V1581-COSS!V1428</f>
        <v>0</v>
      </c>
      <c r="Q645" s="8">
        <f ca="1">+COSS!X1598-COSS!X1444-COSS!X1476-COSS!X1484-COSS!X1581-COSS!X1428</f>
        <v>0</v>
      </c>
      <c r="R645" s="8">
        <f ca="1">+COSS!Y1598-COSS!Y1444-COSS!Y1476-COSS!Y1484-COSS!Y1581-COSS!Y1428</f>
        <v>0</v>
      </c>
      <c r="S645" s="8">
        <f ca="1">+COSS!AA1598-COSS!AA1444-COSS!AA1476-COSS!AA1484-COSS!AA1581-COSS!AA1428</f>
        <v>0</v>
      </c>
      <c r="T645" s="8">
        <f ca="1">+COSS!AB1598-COSS!AB1444-COSS!AB1476-COSS!AB1484-COSS!AB1581-COSS!AB1428</f>
        <v>0</v>
      </c>
      <c r="U645" s="8">
        <f ca="1">+COSS!AC1598-COSS!AC1444-COSS!AC1476-COSS!AC1484-COSS!AC1581-COSS!AC1428</f>
        <v>0</v>
      </c>
    </row>
    <row r="646" spans="1:21">
      <c r="B646" s="2" t="str">
        <f>$B$10</f>
        <v>ENERGY</v>
      </c>
      <c r="D646" s="8">
        <f ca="1">+COSS!H1599-COSS!H1445-COSS!H1477-COSS!H1485-COSS!H1582-COSS!H1429</f>
        <v>0</v>
      </c>
      <c r="E646" s="8">
        <f ca="1">+COSS!I1599-COSS!I1445-COSS!I1477-COSS!I1485-COSS!I1582-COSS!I1429</f>
        <v>0</v>
      </c>
      <c r="F646" s="8">
        <f ca="1">+COSS!J1599-COSS!J1445-COSS!J1477-COSS!J1485-COSS!J1582-COSS!J1429</f>
        <v>0</v>
      </c>
      <c r="G646" s="8">
        <f ca="1">+COSS!K1599-COSS!K1445-COSS!K1477-COSS!K1485-COSS!K1582-COSS!K1429</f>
        <v>0</v>
      </c>
      <c r="H646" s="8">
        <f ca="1">+COSS!L1599-COSS!L1445-COSS!L1477-COSS!L1485-COSS!L1582-COSS!L1429</f>
        <v>0</v>
      </c>
      <c r="I646" s="8">
        <f ca="1">+COSS!N1599-COSS!N1445-COSS!N1477-COSS!N1485-COSS!N1582-COSS!N1429</f>
        <v>0</v>
      </c>
      <c r="J646" s="8">
        <f ca="1">+COSS!O1599-COSS!O1445-COSS!O1477-COSS!O1485-COSS!O1582-COSS!O1429</f>
        <v>0</v>
      </c>
      <c r="K646" s="8">
        <f ca="1">+COSS!P1599-COSS!P1445-COSS!P1477-COSS!P1485-COSS!P1582-COSS!P1429</f>
        <v>0</v>
      </c>
      <c r="L646" s="8">
        <f ca="1">+COSS!Q1599-COSS!Q1445-COSS!Q1477-COSS!Q1485-COSS!Q1582-COSS!Q1429</f>
        <v>0</v>
      </c>
      <c r="M646" s="8">
        <f ca="1">+COSS!S1599-COSS!S1445-COSS!S1477-COSS!S1485-COSS!S1582-COSS!S1429</f>
        <v>0</v>
      </c>
      <c r="N646" s="8">
        <f ca="1">+COSS!T1599-COSS!T1445-COSS!T1477-COSS!T1485-COSS!T1582-COSS!T1429</f>
        <v>0</v>
      </c>
      <c r="O646" s="8">
        <f ca="1">+COSS!U1599-COSS!U1445-COSS!U1477-COSS!U1485-COSS!U1582-COSS!U1429</f>
        <v>0</v>
      </c>
      <c r="P646" s="8">
        <f ca="1">+COSS!V1599-COSS!V1445-COSS!V1477-COSS!V1485-COSS!V1582-COSS!V1429</f>
        <v>0</v>
      </c>
      <c r="Q646" s="8">
        <f ca="1">+COSS!X1599-COSS!X1445-COSS!X1477-COSS!X1485-COSS!X1582-COSS!X1429</f>
        <v>0</v>
      </c>
      <c r="R646" s="8">
        <f ca="1">+COSS!Y1599-COSS!Y1445-COSS!Y1477-COSS!Y1485-COSS!Y1582-COSS!Y1429</f>
        <v>0</v>
      </c>
      <c r="S646" s="8">
        <f ca="1">+COSS!AA1599-COSS!AA1445-COSS!AA1477-COSS!AA1485-COSS!AA1582-COSS!AA1429</f>
        <v>0</v>
      </c>
      <c r="T646" s="8">
        <f ca="1">+COSS!AB1599-COSS!AB1445-COSS!AB1477-COSS!AB1485-COSS!AB1582-COSS!AB1429</f>
        <v>0</v>
      </c>
      <c r="U646" s="8">
        <f ca="1">+COSS!AC1599-COSS!AC1445-COSS!AC1477-COSS!AC1485-COSS!AC1582-COSS!AC1429</f>
        <v>0</v>
      </c>
    </row>
    <row r="647" spans="1:21">
      <c r="B647" s="2" t="str">
        <f>$B$11</f>
        <v>CUSTOMER</v>
      </c>
      <c r="D647" s="8">
        <f ca="1">+COSS!H1600-COSS!H1446-COSS!H1478-COSS!H1486-COSS!H1583-COSS!H1430</f>
        <v>0</v>
      </c>
      <c r="E647" s="8">
        <f ca="1">+COSS!I1600-COSS!I1446-COSS!I1478-COSS!I1486-COSS!I1583-COSS!I1430</f>
        <v>0</v>
      </c>
      <c r="F647" s="8">
        <f ca="1">+COSS!J1600-COSS!J1446-COSS!J1478-COSS!J1486-COSS!J1583-COSS!J1430</f>
        <v>0</v>
      </c>
      <c r="G647" s="8">
        <f ca="1">+COSS!K1600-COSS!K1446-COSS!K1478-COSS!K1486-COSS!K1583-COSS!K1430</f>
        <v>0</v>
      </c>
      <c r="H647" s="8">
        <f ca="1">+COSS!L1600-COSS!L1446-COSS!L1478-COSS!L1486-COSS!L1583-COSS!L1430</f>
        <v>0</v>
      </c>
      <c r="I647" s="8">
        <f ca="1">+COSS!N1600-COSS!N1446-COSS!N1478-COSS!N1486-COSS!N1583-COSS!N1430</f>
        <v>0</v>
      </c>
      <c r="J647" s="8">
        <f ca="1">+COSS!O1600-COSS!O1446-COSS!O1478-COSS!O1486-COSS!O1583-COSS!O1430</f>
        <v>0</v>
      </c>
      <c r="K647" s="8">
        <f ca="1">+COSS!P1600-COSS!P1446-COSS!P1478-COSS!P1486-COSS!P1583-COSS!P1430</f>
        <v>0</v>
      </c>
      <c r="L647" s="8">
        <f ca="1">+COSS!Q1600-COSS!Q1446-COSS!Q1478-COSS!Q1486-COSS!Q1583-COSS!Q1430</f>
        <v>0</v>
      </c>
      <c r="M647" s="8">
        <f ca="1">+COSS!S1600-COSS!S1446-COSS!S1478-COSS!S1486-COSS!S1583-COSS!S1430</f>
        <v>0</v>
      </c>
      <c r="N647" s="8">
        <f ca="1">+COSS!T1600-COSS!T1446-COSS!T1478-COSS!T1486-COSS!T1583-COSS!T1430</f>
        <v>0</v>
      </c>
      <c r="O647" s="8">
        <f ca="1">+COSS!U1600-COSS!U1446-COSS!U1478-COSS!U1486-COSS!U1583-COSS!U1430</f>
        <v>0</v>
      </c>
      <c r="P647" s="8">
        <f ca="1">+COSS!V1600-COSS!V1446-COSS!V1478-COSS!V1486-COSS!V1583-COSS!V1430</f>
        <v>0</v>
      </c>
      <c r="Q647" s="8">
        <f ca="1">+COSS!X1600-COSS!X1446-COSS!X1478-COSS!X1486-COSS!X1583-COSS!X1430</f>
        <v>0</v>
      </c>
      <c r="R647" s="8">
        <f ca="1">+COSS!Y1600-COSS!Y1446-COSS!Y1478-COSS!Y1486-COSS!Y1583-COSS!Y1430</f>
        <v>0</v>
      </c>
      <c r="S647" s="8">
        <f ca="1">+COSS!AA1600-COSS!AA1446-COSS!AA1478-COSS!AA1486-COSS!AA1583-COSS!AA1430</f>
        <v>0</v>
      </c>
      <c r="T647" s="8">
        <f ca="1">+COSS!AB1600-COSS!AB1446-COSS!AB1478-COSS!AB1486-COSS!AB1583-COSS!AB1430</f>
        <v>0</v>
      </c>
      <c r="U647" s="8">
        <f ca="1">+COSS!AC1600-COSS!AC1446-COSS!AC1478-COSS!AC1486-COSS!AC1583-COSS!AC1430</f>
        <v>0</v>
      </c>
    </row>
    <row r="648" spans="1:21">
      <c r="B648" s="2" t="str">
        <f>$B$12</f>
        <v>TOTAL</v>
      </c>
      <c r="D648" s="8">
        <f ca="1">+COSS!H1601-COSS!H1447-COSS!H1479-COSS!H1487-COSS!H1584-COSS!H1431</f>
        <v>8626624.0000000019</v>
      </c>
      <c r="E648" s="8">
        <f ca="1">+COSS!I1601-COSS!I1447-COSS!I1479-COSS!I1487-COSS!I1584-COSS!I1431</f>
        <v>4193079.6489071948</v>
      </c>
      <c r="F648" s="8">
        <f ca="1">+COSS!J1601-COSS!J1447-COSS!J1479-COSS!J1487-COSS!J1584-COSS!J1431</f>
        <v>1064120.4071458434</v>
      </c>
      <c r="G648" s="8">
        <f ca="1">+COSS!K1601-COSS!K1447-COSS!K1479-COSS!K1487-COSS!K1584-COSS!K1431</f>
        <v>12430.05257290688</v>
      </c>
      <c r="H648" s="8">
        <f ca="1">+COSS!L1601-COSS!L1447-COSS!L1479-COSS!L1487-COSS!L1584-COSS!L1431</f>
        <v>333.8256592753205</v>
      </c>
      <c r="I648" s="8">
        <f ca="1">+COSS!N1601-COSS!N1447-COSS!N1479-COSS!N1487-COSS!N1584-COSS!N1431</f>
        <v>450310.0766968613</v>
      </c>
      <c r="J648" s="8">
        <f ca="1">+COSS!O1601-COSS!O1447-COSS!O1479-COSS!O1487-COSS!O1584-COSS!O1431</f>
        <v>128075.38545174792</v>
      </c>
      <c r="K648" s="8">
        <f ca="1">+COSS!P1601-COSS!P1447-COSS!P1479-COSS!P1487-COSS!P1584-COSS!P1431</f>
        <v>10972.007690545614</v>
      </c>
      <c r="L648" s="8">
        <f ca="1">+COSS!Q1601-COSS!Q1447-COSS!Q1479-COSS!Q1487-COSS!Q1584-COSS!Q1431</f>
        <v>1539.4767114840683</v>
      </c>
      <c r="M648" s="8">
        <f ca="1">+COSS!S1601-COSS!S1447-COSS!S1479-COSS!S1487-COSS!S1584-COSS!S1431</f>
        <v>26535.110460901931</v>
      </c>
      <c r="N648" s="8">
        <f ca="1">+COSS!T1601-COSS!T1447-COSS!T1479-COSS!T1487-COSS!T1584-COSS!T1431</f>
        <v>293935.1027039981</v>
      </c>
      <c r="O648" s="8">
        <f ca="1">+COSS!U1601-COSS!U1447-COSS!U1479-COSS!U1487-COSS!U1584-COSS!U1431</f>
        <v>2083409.941475559</v>
      </c>
      <c r="P648" s="8">
        <f ca="1">+COSS!V1601-COSS!V1447-COSS!V1479-COSS!V1487-COSS!V1584-COSS!V1431</f>
        <v>222040.4778144419</v>
      </c>
      <c r="Q648" s="8">
        <f ca="1">+COSS!X1601-COSS!X1447-COSS!X1479-COSS!X1487-COSS!X1584-COSS!X1431</f>
        <v>122222.23718292068</v>
      </c>
      <c r="R648" s="8">
        <f ca="1">+COSS!Y1601-COSS!Y1447-COSS!Y1479-COSS!Y1487-COSS!Y1584-COSS!Y1431</f>
        <v>2943.1067024094964</v>
      </c>
      <c r="S648" s="8">
        <f ca="1">+COSS!AA1601-COSS!AA1447-COSS!AA1479-COSS!AA1487-COSS!AA1584-COSS!AA1431</f>
        <v>2096.056887018593</v>
      </c>
      <c r="T648" s="8">
        <f ca="1">+COSS!AB1601-COSS!AB1447-COSS!AB1479-COSS!AB1487-COSS!AB1584-COSS!AB1431</f>
        <v>10077.304976050546</v>
      </c>
      <c r="U648" s="8">
        <f ca="1">+COSS!AC1601-COSS!AC1447-COSS!AC1479-COSS!AC1487-COSS!AC1584-COSS!AC1431</f>
        <v>2503.7809608354264</v>
      </c>
    </row>
    <row r="649" spans="1:21">
      <c r="A649" s="2" t="s">
        <v>225</v>
      </c>
      <c r="B649" s="2" t="str">
        <f>$B$5</f>
        <v>PRODUCTION</v>
      </c>
      <c r="D649" s="7">
        <f t="shared" ref="D649:D656" ca="1" si="406">SUM(E649:U649)</f>
        <v>2.1516012168932932E-16</v>
      </c>
      <c r="E649" s="7">
        <f t="shared" ref="E649:E655" ca="1" si="407">E641/$D$648</f>
        <v>1.4258631628045221E-16</v>
      </c>
      <c r="F649" s="7">
        <f t="shared" ref="F649:U656" ca="1" si="408">F641/$D$648</f>
        <v>2.4678400894693652E-17</v>
      </c>
      <c r="G649" s="7">
        <f t="shared" ca="1" si="408"/>
        <v>3.2133334498299029E-19</v>
      </c>
      <c r="H649" s="7">
        <f t="shared" ca="1" si="408"/>
        <v>-1.0041667030718447E-20</v>
      </c>
      <c r="I649" s="7">
        <f t="shared" ca="1" si="408"/>
        <v>3.7017601342040478E-17</v>
      </c>
      <c r="J649" s="7">
        <f t="shared" ca="1" si="408"/>
        <v>-9.2544003355101194E-18</v>
      </c>
      <c r="K649" s="7">
        <f t="shared" ca="1" si="408"/>
        <v>-4.4986668297618643E-19</v>
      </c>
      <c r="L649" s="7">
        <f ca="1">IFERROR(L641/$D$648,0)</f>
        <v>-1.1782222649376311E-19</v>
      </c>
      <c r="M649" s="7">
        <f t="shared" ca="1" si="408"/>
        <v>5.1413335197278445E-19</v>
      </c>
      <c r="N649" s="7">
        <f t="shared" ca="1" si="408"/>
        <v>-2.0565334078911378E-18</v>
      </c>
      <c r="O649" s="7">
        <f t="shared" ca="1" si="408"/>
        <v>2.1936356350838803E-17</v>
      </c>
      <c r="P649" s="7">
        <f t="shared" ca="1" si="408"/>
        <v>1.3710222719274252E-18</v>
      </c>
      <c r="Q649" s="7">
        <f t="shared" ca="1" si="408"/>
        <v>-1.7137778399092815E-18</v>
      </c>
      <c r="R649" s="7">
        <f t="shared" ca="1" si="408"/>
        <v>-1.0711111499433009E-20</v>
      </c>
      <c r="S649" s="7">
        <f t="shared" ca="1" si="408"/>
        <v>1.2853333799319611E-19</v>
      </c>
      <c r="T649" s="7">
        <f t="shared" ca="1" si="408"/>
        <v>3.427555679818563E-19</v>
      </c>
      <c r="U649" s="7">
        <f t="shared" ca="1" si="408"/>
        <v>-1.2317778224347961E-19</v>
      </c>
    </row>
    <row r="650" spans="1:21">
      <c r="A650" s="2" t="str">
        <f t="shared" ref="A650:A656" si="409">A649</f>
        <v>EXP_OM_TRAN</v>
      </c>
      <c r="B650" s="2" t="str">
        <f>$B$6</f>
        <v>BULKTRAN</v>
      </c>
      <c r="D650" s="7">
        <f t="shared" ca="1" si="406"/>
        <v>0.72279999999999989</v>
      </c>
      <c r="E650" s="7">
        <f t="shared" ca="1" si="407"/>
        <v>0.35441986049009211</v>
      </c>
      <c r="F650" s="7">
        <f t="shared" ref="F650:S650" ca="1" si="410">F642/$D$648</f>
        <v>8.9654443501589492E-2</v>
      </c>
      <c r="G650" s="7">
        <f t="shared" ca="1" si="410"/>
        <v>1.0481968115239897E-3</v>
      </c>
      <c r="H650" s="7">
        <f t="shared" ca="1" si="410"/>
        <v>2.5822860007751707E-5</v>
      </c>
      <c r="I650" s="7">
        <f t="shared" ca="1" si="410"/>
        <v>3.7512543980229282E-2</v>
      </c>
      <c r="J650" s="7">
        <f t="shared" ca="1" si="410"/>
        <v>1.0683388372075345E-2</v>
      </c>
      <c r="K650" s="7">
        <f t="shared" ca="1" si="410"/>
        <v>8.4543514353382042E-4</v>
      </c>
      <c r="L650" s="7">
        <f t="shared" ref="L650:L656" ca="1" si="411">IFERROR(L642/$D$648,0)</f>
        <v>1.7845645196592168E-4</v>
      </c>
      <c r="M650" s="7">
        <f t="shared" ca="1" si="410"/>
        <v>2.2533899018951278E-3</v>
      </c>
      <c r="N650" s="7">
        <f t="shared" ca="1" si="410"/>
        <v>2.4565903111008813E-2</v>
      </c>
      <c r="O650" s="7">
        <f t="shared" ca="1" si="410"/>
        <v>0.16406677671631084</v>
      </c>
      <c r="P650" s="7">
        <f t="shared" ca="1" si="410"/>
        <v>2.5738977126445097E-2</v>
      </c>
      <c r="Q650" s="7">
        <f t="shared" ca="1" si="410"/>
        <v>1.0181924621474762E-2</v>
      </c>
      <c r="R650" s="7">
        <f t="shared" ca="1" si="410"/>
        <v>2.4579538272031533E-4</v>
      </c>
      <c r="S650" s="7">
        <f t="shared" ca="1" si="410"/>
        <v>1.7751981507639863E-4</v>
      </c>
      <c r="T650" s="7">
        <f t="shared" ca="1" si="408"/>
        <v>9.6254785910249315E-4</v>
      </c>
      <c r="U650" s="7">
        <f t="shared" ca="1" si="408"/>
        <v>2.3901785494831625E-4</v>
      </c>
    </row>
    <row r="651" spans="1:21">
      <c r="A651" s="2" t="str">
        <f t="shared" si="409"/>
        <v>EXP_OM_TRAN</v>
      </c>
      <c r="B651" s="2" t="str">
        <f>$B$7</f>
        <v>SUBTRAN</v>
      </c>
      <c r="D651" s="7">
        <f t="shared" ca="1" si="406"/>
        <v>0.27719999999999989</v>
      </c>
      <c r="E651" s="7">
        <f t="shared" ca="1" si="407"/>
        <v>0.13164278103771726</v>
      </c>
      <c r="F651" s="7">
        <f t="shared" ca="1" si="408"/>
        <v>3.3698609459318969E-2</v>
      </c>
      <c r="G651" s="7">
        <f t="shared" ca="1" si="408"/>
        <v>3.92697398413393E-4</v>
      </c>
      <c r="H651" s="7">
        <f t="shared" ca="1" si="408"/>
        <v>1.2874277977550618E-5</v>
      </c>
      <c r="I651" s="7">
        <f t="shared" ca="1" si="408"/>
        <v>1.468749124755634E-2</v>
      </c>
      <c r="J651" s="7">
        <f t="shared" ca="1" si="408"/>
        <v>4.1631362303355133E-3</v>
      </c>
      <c r="K651" s="7">
        <f t="shared" ca="1" si="408"/>
        <v>4.26442208550333E-4</v>
      </c>
      <c r="L651" s="7">
        <f t="shared" ca="1" si="411"/>
        <v>0</v>
      </c>
      <c r="M651" s="7">
        <f t="shared" ca="1" si="408"/>
        <v>8.2256547310462929E-4</v>
      </c>
      <c r="N651" s="7">
        <f t="shared" ca="1" si="408"/>
        <v>9.5071134831997729E-3</v>
      </c>
      <c r="O651" s="7">
        <f t="shared" ca="1" si="408"/>
        <v>7.7442525355456648E-2</v>
      </c>
      <c r="P651" s="7">
        <f t="shared" ca="1" si="408"/>
        <v>0</v>
      </c>
      <c r="Q651" s="7">
        <f t="shared" ca="1" si="408"/>
        <v>3.9861018490101909E-3</v>
      </c>
      <c r="R651" s="7">
        <f t="shared" ca="1" si="408"/>
        <v>9.5370141870706186E-5</v>
      </c>
      <c r="S651" s="7">
        <f t="shared" ca="1" si="408"/>
        <v>6.5455523482299652E-5</v>
      </c>
      <c r="T651" s="7">
        <f t="shared" ca="1" si="408"/>
        <v>2.0561537324083798E-4</v>
      </c>
      <c r="U651" s="7">
        <f t="shared" ca="1" si="408"/>
        <v>5.1220940765444618E-5</v>
      </c>
    </row>
    <row r="652" spans="1:21">
      <c r="A652" s="2" t="str">
        <f t="shared" si="409"/>
        <v>EXP_OM_TRAN</v>
      </c>
      <c r="B652" s="2" t="str">
        <f>$B$8</f>
        <v>DISTPRI</v>
      </c>
      <c r="D652" s="7">
        <f t="shared" ca="1" si="406"/>
        <v>0</v>
      </c>
      <c r="E652" s="7">
        <f t="shared" ca="1" si="407"/>
        <v>0</v>
      </c>
      <c r="F652" s="7">
        <f t="shared" ca="1" si="408"/>
        <v>0</v>
      </c>
      <c r="G652" s="7">
        <f t="shared" ca="1" si="408"/>
        <v>0</v>
      </c>
      <c r="H652" s="7">
        <f t="shared" ca="1" si="408"/>
        <v>0</v>
      </c>
      <c r="I652" s="7">
        <f t="shared" ca="1" si="408"/>
        <v>0</v>
      </c>
      <c r="J652" s="7">
        <f t="shared" ca="1" si="408"/>
        <v>0</v>
      </c>
      <c r="K652" s="7">
        <f t="shared" ca="1" si="408"/>
        <v>0</v>
      </c>
      <c r="L652" s="7">
        <f t="shared" ca="1" si="411"/>
        <v>0</v>
      </c>
      <c r="M652" s="7">
        <f t="shared" ca="1" si="408"/>
        <v>0</v>
      </c>
      <c r="N652" s="7">
        <f t="shared" ca="1" si="408"/>
        <v>0</v>
      </c>
      <c r="O652" s="7">
        <f t="shared" ca="1" si="408"/>
        <v>0</v>
      </c>
      <c r="P652" s="7">
        <f t="shared" ca="1" si="408"/>
        <v>0</v>
      </c>
      <c r="Q652" s="7">
        <f t="shared" ca="1" si="408"/>
        <v>0</v>
      </c>
      <c r="R652" s="7">
        <f t="shared" ca="1" si="408"/>
        <v>0</v>
      </c>
      <c r="S652" s="7">
        <f t="shared" ca="1" si="408"/>
        <v>0</v>
      </c>
      <c r="T652" s="7">
        <f t="shared" ca="1" si="408"/>
        <v>0</v>
      </c>
      <c r="U652" s="7">
        <f t="shared" ca="1" si="408"/>
        <v>0</v>
      </c>
    </row>
    <row r="653" spans="1:21">
      <c r="A653" s="2" t="str">
        <f t="shared" si="409"/>
        <v>EXP_OM_TRAN</v>
      </c>
      <c r="B653" s="2" t="str">
        <f>$B$9</f>
        <v>DISTSEC</v>
      </c>
      <c r="D653" s="7">
        <f t="shared" ca="1" si="406"/>
        <v>0</v>
      </c>
      <c r="E653" s="7">
        <f t="shared" ca="1" si="407"/>
        <v>0</v>
      </c>
      <c r="F653" s="7">
        <f t="shared" ca="1" si="408"/>
        <v>0</v>
      </c>
      <c r="G653" s="7">
        <f t="shared" ca="1" si="408"/>
        <v>0</v>
      </c>
      <c r="H653" s="7">
        <f t="shared" ca="1" si="408"/>
        <v>0</v>
      </c>
      <c r="I653" s="7">
        <f t="shared" ca="1" si="408"/>
        <v>0</v>
      </c>
      <c r="J653" s="7">
        <f t="shared" ca="1" si="408"/>
        <v>0</v>
      </c>
      <c r="K653" s="7">
        <f t="shared" ca="1" si="408"/>
        <v>0</v>
      </c>
      <c r="L653" s="7">
        <f t="shared" ca="1" si="411"/>
        <v>0</v>
      </c>
      <c r="M653" s="7">
        <f t="shared" ca="1" si="408"/>
        <v>0</v>
      </c>
      <c r="N653" s="7">
        <f t="shared" ca="1" si="408"/>
        <v>0</v>
      </c>
      <c r="O653" s="7">
        <f t="shared" ca="1" si="408"/>
        <v>0</v>
      </c>
      <c r="P653" s="7">
        <f t="shared" ca="1" si="408"/>
        <v>0</v>
      </c>
      <c r="Q653" s="7">
        <f t="shared" ca="1" si="408"/>
        <v>0</v>
      </c>
      <c r="R653" s="7">
        <f t="shared" ca="1" si="408"/>
        <v>0</v>
      </c>
      <c r="S653" s="7">
        <f t="shared" ca="1" si="408"/>
        <v>0</v>
      </c>
      <c r="T653" s="7">
        <f t="shared" ca="1" si="408"/>
        <v>0</v>
      </c>
      <c r="U653" s="7">
        <f t="shared" ca="1" si="408"/>
        <v>0</v>
      </c>
    </row>
    <row r="654" spans="1:21">
      <c r="A654" s="2" t="str">
        <f t="shared" si="409"/>
        <v>EXP_OM_TRAN</v>
      </c>
      <c r="B654" s="2" t="str">
        <f>$B$10</f>
        <v>ENERGY</v>
      </c>
      <c r="D654" s="7">
        <f t="shared" ca="1" si="406"/>
        <v>0</v>
      </c>
      <c r="E654" s="7">
        <f t="shared" ca="1" si="407"/>
        <v>0</v>
      </c>
      <c r="F654" s="7">
        <f t="shared" ca="1" si="408"/>
        <v>0</v>
      </c>
      <c r="G654" s="7">
        <f t="shared" ca="1" si="408"/>
        <v>0</v>
      </c>
      <c r="H654" s="7">
        <f t="shared" ca="1" si="408"/>
        <v>0</v>
      </c>
      <c r="I654" s="7">
        <f t="shared" ca="1" si="408"/>
        <v>0</v>
      </c>
      <c r="J654" s="7">
        <f t="shared" ca="1" si="408"/>
        <v>0</v>
      </c>
      <c r="K654" s="7">
        <f ca="1">K646/$D$648</f>
        <v>0</v>
      </c>
      <c r="L654" s="7">
        <f ca="1">IFERROR(L646/$D$648,0)</f>
        <v>0</v>
      </c>
      <c r="M654" s="7">
        <f t="shared" ca="1" si="408"/>
        <v>0</v>
      </c>
      <c r="N654" s="7">
        <f t="shared" ca="1" si="408"/>
        <v>0</v>
      </c>
      <c r="O654" s="7">
        <f t="shared" ca="1" si="408"/>
        <v>0</v>
      </c>
      <c r="P654" s="7">
        <f t="shared" ca="1" si="408"/>
        <v>0</v>
      </c>
      <c r="Q654" s="7">
        <f t="shared" ca="1" si="408"/>
        <v>0</v>
      </c>
      <c r="R654" s="7">
        <f t="shared" ca="1" si="408"/>
        <v>0</v>
      </c>
      <c r="S654" s="7">
        <f t="shared" ca="1" si="408"/>
        <v>0</v>
      </c>
      <c r="T654" s="7">
        <f t="shared" ca="1" si="408"/>
        <v>0</v>
      </c>
      <c r="U654" s="7">
        <f t="shared" ca="1" si="408"/>
        <v>0</v>
      </c>
    </row>
    <row r="655" spans="1:21">
      <c r="A655" s="2" t="str">
        <f t="shared" si="409"/>
        <v>EXP_OM_TRAN</v>
      </c>
      <c r="B655" s="2" t="str">
        <f>$B$11</f>
        <v>CUSTOMER</v>
      </c>
      <c r="D655" s="7">
        <f t="shared" ca="1" si="406"/>
        <v>0</v>
      </c>
      <c r="E655" s="7">
        <f t="shared" ca="1" si="407"/>
        <v>0</v>
      </c>
      <c r="F655" s="7">
        <f t="shared" ca="1" si="408"/>
        <v>0</v>
      </c>
      <c r="G655" s="7">
        <f t="shared" ca="1" si="408"/>
        <v>0</v>
      </c>
      <c r="H655" s="7">
        <f t="shared" ca="1" si="408"/>
        <v>0</v>
      </c>
      <c r="I655" s="7">
        <f t="shared" ca="1" si="408"/>
        <v>0</v>
      </c>
      <c r="J655" s="7">
        <f t="shared" ca="1" si="408"/>
        <v>0</v>
      </c>
      <c r="K655" s="7">
        <f t="shared" ca="1" si="408"/>
        <v>0</v>
      </c>
      <c r="L655" s="7">
        <f t="shared" ca="1" si="411"/>
        <v>0</v>
      </c>
      <c r="M655" s="7">
        <f t="shared" ca="1" si="408"/>
        <v>0</v>
      </c>
      <c r="N655" s="7">
        <f t="shared" ca="1" si="408"/>
        <v>0</v>
      </c>
      <c r="O655" s="7">
        <f t="shared" ca="1" si="408"/>
        <v>0</v>
      </c>
      <c r="P655" s="7">
        <f t="shared" ca="1" si="408"/>
        <v>0</v>
      </c>
      <c r="Q655" s="7">
        <f t="shared" ca="1" si="408"/>
        <v>0</v>
      </c>
      <c r="R655" s="7">
        <f t="shared" ca="1" si="408"/>
        <v>0</v>
      </c>
      <c r="S655" s="7">
        <f t="shared" ca="1" si="408"/>
        <v>0</v>
      </c>
      <c r="T655" s="7">
        <f t="shared" ca="1" si="408"/>
        <v>0</v>
      </c>
      <c r="U655" s="7">
        <f t="shared" ca="1" si="408"/>
        <v>0</v>
      </c>
    </row>
    <row r="656" spans="1:21">
      <c r="A656" s="2" t="str">
        <f t="shared" si="409"/>
        <v>EXP_OM_TRAN</v>
      </c>
      <c r="B656" s="2" t="str">
        <f>$B$12</f>
        <v>TOTAL</v>
      </c>
      <c r="D656" s="7">
        <f t="shared" ca="1" si="406"/>
        <v>0.99999999999999922</v>
      </c>
      <c r="E656" s="7">
        <f ca="1">E648/$D$648</f>
        <v>0.48606264152780904</v>
      </c>
      <c r="F656" s="7">
        <f t="shared" ca="1" si="408"/>
        <v>0.12335305296090836</v>
      </c>
      <c r="G656" s="7">
        <f t="shared" ca="1" si="408"/>
        <v>1.4408942099373842E-3</v>
      </c>
      <c r="H656" s="7">
        <f t="shared" ca="1" si="408"/>
        <v>3.8697137985302294E-5</v>
      </c>
      <c r="I656" s="7">
        <f t="shared" ca="1" si="408"/>
        <v>5.2200035227785657E-2</v>
      </c>
      <c r="J656" s="7">
        <f t="shared" ca="1" si="408"/>
        <v>1.484652460241085E-2</v>
      </c>
      <c r="K656" s="7">
        <f t="shared" ca="1" si="408"/>
        <v>1.2718773520841537E-3</v>
      </c>
      <c r="L656" s="7">
        <f t="shared" ca="1" si="411"/>
        <v>1.7845645196592179E-4</v>
      </c>
      <c r="M656" s="7">
        <f t="shared" ca="1" si="408"/>
        <v>3.0759553749997596E-3</v>
      </c>
      <c r="N656" s="7">
        <f t="shared" ca="1" si="408"/>
        <v>3.4073016594208583E-2</v>
      </c>
      <c r="O656" s="7">
        <f t="shared" ca="1" si="408"/>
        <v>0.24150930207176743</v>
      </c>
      <c r="P656" s="7">
        <f t="shared" ca="1" si="408"/>
        <v>2.5738977126445045E-2</v>
      </c>
      <c r="Q656" s="7">
        <f t="shared" ca="1" si="408"/>
        <v>1.4168026470484938E-2</v>
      </c>
      <c r="R656" s="7">
        <f t="shared" ca="1" si="408"/>
        <v>3.4116552459102144E-4</v>
      </c>
      <c r="S656" s="7">
        <f t="shared" ca="1" si="408"/>
        <v>2.4297533855869834E-4</v>
      </c>
      <c r="T656" s="7">
        <f t="shared" ca="1" si="408"/>
        <v>1.1681632323433295E-3</v>
      </c>
      <c r="U656" s="7">
        <f t="shared" ca="1" si="408"/>
        <v>2.9023879571376079E-4</v>
      </c>
    </row>
    <row r="658" spans="1:21">
      <c r="A658" s="15" t="s">
        <v>126</v>
      </c>
      <c r="B658" s="2" t="str">
        <f>$B$5</f>
        <v>PRODUCTION</v>
      </c>
      <c r="D658" s="8">
        <f>D607+COSS!H1782+COSS!H1604</f>
        <v>0</v>
      </c>
      <c r="E658" s="8">
        <f>E607+COSS!I1782+COSS!I1604</f>
        <v>0</v>
      </c>
      <c r="F658" s="8">
        <f>F607+COSS!J1782+COSS!J1604</f>
        <v>0</v>
      </c>
      <c r="G658" s="8">
        <f>G607+COSS!K1782+COSS!K1604</f>
        <v>0</v>
      </c>
      <c r="H658" s="8">
        <f>H607+COSS!L1782+COSS!L1604</f>
        <v>0</v>
      </c>
      <c r="I658" s="8">
        <f>I607+COSS!N1782+COSS!N1604</f>
        <v>0</v>
      </c>
      <c r="J658" s="8">
        <f>J607+COSS!O1782+COSS!O1604</f>
        <v>0</v>
      </c>
      <c r="K658" s="8">
        <f>K607+COSS!P1782+COSS!P1604</f>
        <v>0</v>
      </c>
      <c r="L658" s="8">
        <f>L607+COSS!Q1782+COSS!Q1604</f>
        <v>0</v>
      </c>
      <c r="M658" s="8">
        <f>M607+COSS!S1782+COSS!S1604</f>
        <v>0</v>
      </c>
      <c r="N658" s="8">
        <f>N607+COSS!T1782+COSS!T1604</f>
        <v>0</v>
      </c>
      <c r="O658" s="8">
        <f>O607+COSS!U1782+COSS!U1604</f>
        <v>0</v>
      </c>
      <c r="P658" s="8">
        <f>P607+COSS!V1782+COSS!V1604</f>
        <v>0</v>
      </c>
      <c r="Q658" s="8">
        <f>Q607+COSS!X1782+COSS!X1604</f>
        <v>0</v>
      </c>
      <c r="R658" s="8">
        <f>R607+COSS!Y1782+COSS!Y1604</f>
        <v>0</v>
      </c>
      <c r="S658" s="8">
        <f>S607+COSS!AA1782+COSS!AA1604</f>
        <v>0</v>
      </c>
      <c r="T658" s="8">
        <f>T607+COSS!AB1782+COSS!AB1604</f>
        <v>0</v>
      </c>
      <c r="U658" s="8">
        <f>U607+COSS!AC1782+COSS!AC1604</f>
        <v>0</v>
      </c>
    </row>
    <row r="659" spans="1:21">
      <c r="B659" s="2" t="str">
        <f>$B$6</f>
        <v>BULKTRAN</v>
      </c>
      <c r="D659" s="8">
        <f>D608+COSS!H1783+COSS!H1605</f>
        <v>0</v>
      </c>
      <c r="E659" s="8">
        <f>E608+COSS!I1783+COSS!I1605</f>
        <v>0</v>
      </c>
      <c r="F659" s="8">
        <f>F608+COSS!J1783+COSS!J1605</f>
        <v>0</v>
      </c>
      <c r="G659" s="8">
        <f>G608+COSS!K1783+COSS!K1605</f>
        <v>0</v>
      </c>
      <c r="H659" s="8">
        <f>H608+COSS!L1783+COSS!L1605</f>
        <v>0</v>
      </c>
      <c r="I659" s="8">
        <f>I608+COSS!N1783+COSS!N1605</f>
        <v>0</v>
      </c>
      <c r="J659" s="8">
        <f>J608+COSS!O1783+COSS!O1605</f>
        <v>0</v>
      </c>
      <c r="K659" s="8">
        <f>K608+COSS!P1783+COSS!P1605</f>
        <v>0</v>
      </c>
      <c r="L659" s="8">
        <f>L608+COSS!Q1783+COSS!Q1605</f>
        <v>0</v>
      </c>
      <c r="M659" s="8">
        <f>M608+COSS!S1783+COSS!S1605</f>
        <v>0</v>
      </c>
      <c r="N659" s="8">
        <f>N608+COSS!T1783+COSS!T1605</f>
        <v>0</v>
      </c>
      <c r="O659" s="8">
        <f>O608+COSS!U1783+COSS!U1605</f>
        <v>0</v>
      </c>
      <c r="P659" s="8">
        <f>P608+COSS!V1783+COSS!V1605</f>
        <v>0</v>
      </c>
      <c r="Q659" s="8">
        <f>Q608+COSS!X1783+COSS!X1605</f>
        <v>0</v>
      </c>
      <c r="R659" s="8">
        <f>R608+COSS!Y1783+COSS!Y1605</f>
        <v>0</v>
      </c>
      <c r="S659" s="8">
        <f>S608+COSS!AA1783+COSS!AA1605</f>
        <v>0</v>
      </c>
      <c r="T659" s="8">
        <f>T608+COSS!AB1783+COSS!AB1605</f>
        <v>0</v>
      </c>
      <c r="U659" s="8">
        <f>U608+COSS!AC1783+COSS!AC1605</f>
        <v>0</v>
      </c>
    </row>
    <row r="660" spans="1:21">
      <c r="B660" s="2" t="str">
        <f>$B$7</f>
        <v>SUBTRAN</v>
      </c>
      <c r="D660" s="8">
        <f>D609+COSS!H1784+COSS!H1606</f>
        <v>0</v>
      </c>
      <c r="E660" s="8">
        <f>E609+COSS!I1784+COSS!I1606</f>
        <v>0</v>
      </c>
      <c r="F660" s="8">
        <f>F609+COSS!J1784+COSS!J1606</f>
        <v>0</v>
      </c>
      <c r="G660" s="8">
        <f>G609+COSS!K1784+COSS!K1606</f>
        <v>0</v>
      </c>
      <c r="H660" s="8">
        <f>H609+COSS!L1784+COSS!L1606</f>
        <v>0</v>
      </c>
      <c r="I660" s="8">
        <f>I609+COSS!N1784+COSS!N1606</f>
        <v>0</v>
      </c>
      <c r="J660" s="8">
        <f>J609+COSS!O1784+COSS!O1606</f>
        <v>0</v>
      </c>
      <c r="K660" s="8">
        <f>K609+COSS!P1784+COSS!P1606</f>
        <v>0</v>
      </c>
      <c r="L660" s="8">
        <f>L609+COSS!Q1784+COSS!Q1606</f>
        <v>0</v>
      </c>
      <c r="M660" s="8">
        <f>M609+COSS!S1784+COSS!S1606</f>
        <v>0</v>
      </c>
      <c r="N660" s="8">
        <f>N609+COSS!T1784+COSS!T1606</f>
        <v>0</v>
      </c>
      <c r="O660" s="8">
        <f>O609+COSS!U1784+COSS!U1606</f>
        <v>0</v>
      </c>
      <c r="P660" s="8">
        <f>P609+COSS!V1784+COSS!V1606</f>
        <v>0</v>
      </c>
      <c r="Q660" s="8">
        <f>Q609+COSS!X1784+COSS!X1606</f>
        <v>0</v>
      </c>
      <c r="R660" s="8">
        <f>R609+COSS!Y1784+COSS!Y1606</f>
        <v>0</v>
      </c>
      <c r="S660" s="8">
        <f>S609+COSS!AA1784+COSS!AA1606</f>
        <v>0</v>
      </c>
      <c r="T660" s="8">
        <f>T609+COSS!AB1784+COSS!AB1606</f>
        <v>0</v>
      </c>
      <c r="U660" s="8">
        <f>U609+COSS!AC1784+COSS!AC1606</f>
        <v>0</v>
      </c>
    </row>
    <row r="661" spans="1:21">
      <c r="B661" s="2" t="str">
        <f>$B$8</f>
        <v>DISTPRI</v>
      </c>
      <c r="D661" s="8">
        <f>D610+COSS!H1785+COSS!H1607</f>
        <v>17000846.346102875</v>
      </c>
      <c r="E661" s="8">
        <f>E610+COSS!I1785+COSS!I1607</f>
        <v>11297039.51623717</v>
      </c>
      <c r="F661" s="8">
        <f>F610+COSS!J1785+COSS!J1607</f>
        <v>2844161.0439222245</v>
      </c>
      <c r="G661" s="8">
        <f>G610+COSS!K1785+COSS!K1607</f>
        <v>33190.340105294577</v>
      </c>
      <c r="H661" s="8">
        <f>H610+COSS!L1785+COSS!L1607</f>
        <v>0</v>
      </c>
      <c r="I661" s="8">
        <f>I610+COSS!N1785+COSS!N1607</f>
        <v>1226481.0255747186</v>
      </c>
      <c r="J661" s="8">
        <f>J610+COSS!O1785+COSS!O1607</f>
        <v>348171.4647956859</v>
      </c>
      <c r="K661" s="8">
        <f>K610+COSS!P1785+COSS!P1607</f>
        <v>0</v>
      </c>
      <c r="L661" s="8">
        <f>L610+COSS!Q1785+COSS!Q1607</f>
        <v>0</v>
      </c>
      <c r="M661" s="8">
        <f>M610+COSS!S1785+COSS!S1607</f>
        <v>69950.719381677744</v>
      </c>
      <c r="N661" s="8">
        <f>N610+COSS!T1785+COSS!T1607</f>
        <v>809077.91602990904</v>
      </c>
      <c r="O661" s="8">
        <f>O610+COSS!U1785+COSS!U1607</f>
        <v>0</v>
      </c>
      <c r="P661" s="8">
        <f>P610+COSS!V1785+COSS!V1607</f>
        <v>0</v>
      </c>
      <c r="Q661" s="8">
        <f>Q610+COSS!X1785+COSS!X1607</f>
        <v>332846.28571345488</v>
      </c>
      <c r="R661" s="8">
        <f>R610+COSS!Y1785+COSS!Y1607</f>
        <v>7974.7218514880024</v>
      </c>
      <c r="S661" s="8">
        <f>S610+COSS!AA1785+COSS!AA1607</f>
        <v>5726.5407488531418</v>
      </c>
      <c r="T661" s="8">
        <f>T610+COSS!AB1785+COSS!AB1607</f>
        <v>20991.69322172282</v>
      </c>
      <c r="U661" s="8">
        <f>U610+COSS!AC1785+COSS!AC1607</f>
        <v>5235.0785206761902</v>
      </c>
    </row>
    <row r="662" spans="1:21">
      <c r="B662" s="2" t="str">
        <f>$B$9</f>
        <v>DISTSEC</v>
      </c>
      <c r="D662" s="8">
        <f>D611+COSS!H1786+COSS!H1608</f>
        <v>6794752.4199804729</v>
      </c>
      <c r="E662" s="8">
        <f>E611+COSS!I1786+COSS!I1608</f>
        <v>5072974.1295928322</v>
      </c>
      <c r="F662" s="8">
        <f>F611+COSS!J1786+COSS!J1608</f>
        <v>1138815.4686625549</v>
      </c>
      <c r="G662" s="8">
        <f>G611+COSS!K1786+COSS!K1608</f>
        <v>0</v>
      </c>
      <c r="H662" s="8">
        <f>H611+COSS!L1786+COSS!L1608</f>
        <v>0</v>
      </c>
      <c r="I662" s="8">
        <f>I611+COSS!N1786+COSS!N1608</f>
        <v>401444.4582137515</v>
      </c>
      <c r="J662" s="8">
        <f>J611+COSS!O1786+COSS!O1608</f>
        <v>0</v>
      </c>
      <c r="K662" s="8">
        <f>K611+COSS!P1786+COSS!P1608</f>
        <v>0</v>
      </c>
      <c r="L662" s="8">
        <f>L611+COSS!Q1786+COSS!Q1608</f>
        <v>0</v>
      </c>
      <c r="M662" s="8">
        <f>M611+COSS!S1786+COSS!S1608</f>
        <v>17768.155097291266</v>
      </c>
      <c r="N662" s="8">
        <f>N611+COSS!T1786+COSS!T1608</f>
        <v>0</v>
      </c>
      <c r="O662" s="8">
        <f>O611+COSS!U1786+COSS!U1608</f>
        <v>0</v>
      </c>
      <c r="P662" s="8">
        <f>P611+COSS!V1786+COSS!V1608</f>
        <v>0</v>
      </c>
      <c r="Q662" s="8">
        <f>Q611+COSS!X1786+COSS!X1608</f>
        <v>111727.9811188825</v>
      </c>
      <c r="R662" s="8">
        <f>R611+COSS!Y1786+COSS!Y1608</f>
        <v>0</v>
      </c>
      <c r="S662" s="8">
        <f>S611+COSS!AA1786+COSS!AA1608</f>
        <v>1821.8671150189987</v>
      </c>
      <c r="T662" s="8">
        <f>T611+COSS!AB1786+COSS!AB1608</f>
        <v>40229.598306098866</v>
      </c>
      <c r="U662" s="8">
        <f>U611+COSS!AC1786+COSS!AC1608</f>
        <v>9970.7618740441922</v>
      </c>
    </row>
    <row r="663" spans="1:21">
      <c r="B663" s="2" t="str">
        <f>$B$10</f>
        <v>ENERGY</v>
      </c>
      <c r="D663" s="8">
        <f>D612+COSS!H1787+COSS!H1609</f>
        <v>0</v>
      </c>
      <c r="E663" s="8">
        <f>E612+COSS!I1787+COSS!I1609</f>
        <v>0</v>
      </c>
      <c r="F663" s="8">
        <f>F612+COSS!J1787+COSS!J1609</f>
        <v>0</v>
      </c>
      <c r="G663" s="8">
        <f>G612+COSS!K1787+COSS!K1609</f>
        <v>0</v>
      </c>
      <c r="H663" s="8">
        <f>H612+COSS!L1787+COSS!L1609</f>
        <v>0</v>
      </c>
      <c r="I663" s="8">
        <f>I612+COSS!N1787+COSS!N1609</f>
        <v>0</v>
      </c>
      <c r="J663" s="8">
        <f>J612+COSS!O1787+COSS!O1609</f>
        <v>0</v>
      </c>
      <c r="K663" s="8">
        <f>K612+COSS!P1787+COSS!P1609</f>
        <v>0</v>
      </c>
      <c r="L663" s="8">
        <f>L612+COSS!Q1787+COSS!Q1609</f>
        <v>0</v>
      </c>
      <c r="M663" s="8">
        <f>M612+COSS!S1787+COSS!S1609</f>
        <v>0</v>
      </c>
      <c r="N663" s="8">
        <f>N612+COSS!T1787+COSS!T1609</f>
        <v>0</v>
      </c>
      <c r="O663" s="8">
        <f>O612+COSS!U1787+COSS!U1609</f>
        <v>0</v>
      </c>
      <c r="P663" s="8">
        <f>P612+COSS!V1787+COSS!V1609</f>
        <v>0</v>
      </c>
      <c r="Q663" s="8">
        <f>Q612+COSS!X1787+COSS!X1609</f>
        <v>0</v>
      </c>
      <c r="R663" s="8">
        <f>R612+COSS!Y1787+COSS!Y1609</f>
        <v>0</v>
      </c>
      <c r="S663" s="8">
        <f>S612+COSS!AA1787+COSS!AA1609</f>
        <v>0</v>
      </c>
      <c r="T663" s="8">
        <f>T612+COSS!AB1787+COSS!AB1609</f>
        <v>0</v>
      </c>
      <c r="U663" s="8">
        <f>U612+COSS!AC1787+COSS!AC1609</f>
        <v>0</v>
      </c>
    </row>
    <row r="664" spans="1:21">
      <c r="B664" s="2" t="str">
        <f>$B$11</f>
        <v>CUSTOMER</v>
      </c>
      <c r="D664" s="8">
        <f>D613+COSS!H1788+COSS!H1610</f>
        <v>18185196.233916655</v>
      </c>
      <c r="E664" s="8">
        <f>E613+COSS!I1788+COSS!I1610</f>
        <v>14013336.862320026</v>
      </c>
      <c r="F664" s="8">
        <f>F613+COSS!J1788+COSS!J1610</f>
        <v>3494383.5600196104</v>
      </c>
      <c r="G664" s="8">
        <f>G613+COSS!K1788+COSS!K1610</f>
        <v>40101.347434506686</v>
      </c>
      <c r="H664" s="8">
        <f>H613+COSS!L1788+COSS!L1610</f>
        <v>5947.5310392158608</v>
      </c>
      <c r="I664" s="8">
        <f>I613+COSS!N1788+COSS!N1610</f>
        <v>66428.209828976353</v>
      </c>
      <c r="J664" s="8">
        <f>J613+COSS!O1788+COSS!O1610</f>
        <v>33566.697189258848</v>
      </c>
      <c r="K664" s="8">
        <f>K613+COSS!P1788+COSS!P1610</f>
        <v>17065.31136409811</v>
      </c>
      <c r="L664" s="8">
        <f>L613+COSS!Q1788+COSS!Q1610</f>
        <v>7313.5513230811512</v>
      </c>
      <c r="M664" s="8">
        <f>M613+COSS!S1788+COSS!S1610</f>
        <v>969.1791283515081</v>
      </c>
      <c r="N664" s="8">
        <f>N613+COSS!T1788+COSS!T1610</f>
        <v>20981.468877102139</v>
      </c>
      <c r="O664" s="8">
        <f>O613+COSS!U1788+COSS!U1610</f>
        <v>44250.870569870298</v>
      </c>
      <c r="P664" s="8">
        <f>P613+COSS!V1788+COSS!V1610</f>
        <v>10970.394161542117</v>
      </c>
      <c r="Q664" s="8">
        <f>Q613+COSS!X1788+COSS!X1610</f>
        <v>22292.040205364534</v>
      </c>
      <c r="R664" s="8">
        <f>R613+COSS!Y1788+COSS!Y1610</f>
        <v>421.07318612056821</v>
      </c>
      <c r="S664" s="8">
        <f>S613+COSS!AA1788+COSS!AA1610</f>
        <v>1299.7852861595115</v>
      </c>
      <c r="T664" s="8">
        <f>T613+COSS!AB1788+COSS!AB1610</f>
        <v>318120.0012767053</v>
      </c>
      <c r="U664" s="8">
        <f>U613+COSS!AC1788+COSS!AC1610</f>
        <v>87748.350706665617</v>
      </c>
    </row>
    <row r="665" spans="1:21">
      <c r="B665" s="2" t="str">
        <f>$B$12</f>
        <v>TOTAL</v>
      </c>
      <c r="D665" s="8">
        <f>D614+COSS!H1789+COSS!H1611</f>
        <v>41980795.000000015</v>
      </c>
      <c r="E665" s="8">
        <f>E614+COSS!I1789+COSS!I1611</f>
        <v>30383350.50815003</v>
      </c>
      <c r="F665" s="8">
        <f>F614+COSS!J1789+COSS!J1611</f>
        <v>7477360.0726043889</v>
      </c>
      <c r="G665" s="8">
        <f>G614+COSS!K1789+COSS!K1611</f>
        <v>73291.687539801263</v>
      </c>
      <c r="H665" s="8">
        <f>H614+COSS!L1789+COSS!L1611</f>
        <v>5947.5310392158608</v>
      </c>
      <c r="I665" s="8">
        <f>I614+COSS!N1789+COSS!N1611</f>
        <v>1694353.6936174463</v>
      </c>
      <c r="J665" s="8">
        <f>J614+COSS!O1789+COSS!O1611</f>
        <v>381738.16198494472</v>
      </c>
      <c r="K665" s="8">
        <f>K614+COSS!P1789+COSS!P1611</f>
        <v>17065.31136409811</v>
      </c>
      <c r="L665" s="8">
        <f>L614+COSS!Q1789+COSS!Q1611</f>
        <v>7313.5513230811512</v>
      </c>
      <c r="M665" s="8">
        <f>M614+COSS!S1789+COSS!S1611</f>
        <v>88688.053607320515</v>
      </c>
      <c r="N665" s="8">
        <f>N614+COSS!T1789+COSS!T1611</f>
        <v>830059.38490701094</v>
      </c>
      <c r="O665" s="8">
        <f>O614+COSS!U1789+COSS!U1611</f>
        <v>44250.870569870298</v>
      </c>
      <c r="P665" s="8">
        <f>P614+COSS!V1789+COSS!V1611</f>
        <v>10970.394161542117</v>
      </c>
      <c r="Q665" s="8">
        <f>Q614+COSS!X1789+COSS!X1611</f>
        <v>466866.30703770183</v>
      </c>
      <c r="R665" s="8">
        <f>R614+COSS!Y1789+COSS!Y1611</f>
        <v>8395.7950376085701</v>
      </c>
      <c r="S665" s="8">
        <f>S614+COSS!AA1789+COSS!AA1611</f>
        <v>8848.1931500316514</v>
      </c>
      <c r="T665" s="8">
        <f>T614+COSS!AB1789+COSS!AB1611</f>
        <v>379341.29280452698</v>
      </c>
      <c r="U665" s="8">
        <f>U614+COSS!AC1789+COSS!AC1611</f>
        <v>102954.19110138598</v>
      </c>
    </row>
    <row r="666" spans="1:21">
      <c r="A666" s="2" t="s">
        <v>77</v>
      </c>
      <c r="B666" s="2" t="str">
        <f>$B$5</f>
        <v>PRODUCTION</v>
      </c>
      <c r="C666" s="6"/>
      <c r="D666" s="7">
        <f t="shared" ref="D666:D673" si="412">SUM(E666:U666)</f>
        <v>0</v>
      </c>
      <c r="E666" s="7">
        <f>E658/$D$665</f>
        <v>0</v>
      </c>
      <c r="F666" s="7">
        <f t="shared" ref="F666:U666" si="413">F658/$D$665</f>
        <v>0</v>
      </c>
      <c r="G666" s="7">
        <f t="shared" si="413"/>
        <v>0</v>
      </c>
      <c r="H666" s="7">
        <f t="shared" ref="H666:H672" si="414">H658/$D$665</f>
        <v>0</v>
      </c>
      <c r="I666" s="7">
        <f t="shared" si="413"/>
        <v>0</v>
      </c>
      <c r="J666" s="7">
        <f t="shared" si="413"/>
        <v>0</v>
      </c>
      <c r="K666" s="7">
        <f t="shared" si="413"/>
        <v>0</v>
      </c>
      <c r="L666" s="7">
        <f>IFERROR(L658/$D$665,0)</f>
        <v>0</v>
      </c>
      <c r="M666" s="7">
        <f t="shared" ref="M666:M672" si="415">M658/$D$665</f>
        <v>0</v>
      </c>
      <c r="N666" s="7">
        <f t="shared" si="413"/>
        <v>0</v>
      </c>
      <c r="O666" s="7">
        <f t="shared" si="413"/>
        <v>0</v>
      </c>
      <c r="P666" s="7">
        <f t="shared" ref="P666:P672" si="416">P658/$D$665</f>
        <v>0</v>
      </c>
      <c r="Q666" s="7">
        <f t="shared" si="413"/>
        <v>0</v>
      </c>
      <c r="R666" s="7">
        <f t="shared" si="413"/>
        <v>0</v>
      </c>
      <c r="S666" s="7">
        <f t="shared" si="413"/>
        <v>0</v>
      </c>
      <c r="T666" s="7">
        <f t="shared" ref="T666:T672" si="417">T658/$D$665</f>
        <v>0</v>
      </c>
      <c r="U666" s="7">
        <f t="shared" si="413"/>
        <v>0</v>
      </c>
    </row>
    <row r="667" spans="1:21">
      <c r="A667" s="2" t="str">
        <f t="shared" ref="A667:A673" si="418">A666</f>
        <v>EXP_OM_DIST</v>
      </c>
      <c r="B667" s="2" t="str">
        <f>$B$6</f>
        <v>BULKTRAN</v>
      </c>
      <c r="C667" s="6"/>
      <c r="D667" s="7">
        <f t="shared" si="412"/>
        <v>0</v>
      </c>
      <c r="E667" s="7">
        <f t="shared" ref="E667:U667" si="419">E659/$D$665</f>
        <v>0</v>
      </c>
      <c r="F667" s="7">
        <f t="shared" si="419"/>
        <v>0</v>
      </c>
      <c r="G667" s="7">
        <f t="shared" si="419"/>
        <v>0</v>
      </c>
      <c r="H667" s="7">
        <f t="shared" si="414"/>
        <v>0</v>
      </c>
      <c r="I667" s="7">
        <f t="shared" si="419"/>
        <v>0</v>
      </c>
      <c r="J667" s="7">
        <f t="shared" si="419"/>
        <v>0</v>
      </c>
      <c r="K667" s="7">
        <f t="shared" si="419"/>
        <v>0</v>
      </c>
      <c r="L667" s="7">
        <f t="shared" ref="L667:L672" si="420">IFERROR(L659/$D$665,0)</f>
        <v>0</v>
      </c>
      <c r="M667" s="7">
        <f t="shared" si="415"/>
        <v>0</v>
      </c>
      <c r="N667" s="7">
        <f t="shared" si="419"/>
        <v>0</v>
      </c>
      <c r="O667" s="7">
        <f t="shared" si="419"/>
        <v>0</v>
      </c>
      <c r="P667" s="7">
        <f t="shared" si="416"/>
        <v>0</v>
      </c>
      <c r="Q667" s="7">
        <f t="shared" si="419"/>
        <v>0</v>
      </c>
      <c r="R667" s="7">
        <f t="shared" si="419"/>
        <v>0</v>
      </c>
      <c r="S667" s="7">
        <f t="shared" si="419"/>
        <v>0</v>
      </c>
      <c r="T667" s="7">
        <f t="shared" si="417"/>
        <v>0</v>
      </c>
      <c r="U667" s="7">
        <f t="shared" si="419"/>
        <v>0</v>
      </c>
    </row>
    <row r="668" spans="1:21">
      <c r="A668" s="2" t="str">
        <f t="shared" si="418"/>
        <v>EXP_OM_DIST</v>
      </c>
      <c r="B668" s="2" t="str">
        <f>$B$7</f>
        <v>SUBTRAN</v>
      </c>
      <c r="C668" s="6"/>
      <c r="D668" s="7">
        <f t="shared" si="412"/>
        <v>0</v>
      </c>
      <c r="E668" s="7">
        <f t="shared" ref="E668:U668" si="421">E660/$D$665</f>
        <v>0</v>
      </c>
      <c r="F668" s="7">
        <f t="shared" si="421"/>
        <v>0</v>
      </c>
      <c r="G668" s="7">
        <f t="shared" si="421"/>
        <v>0</v>
      </c>
      <c r="H668" s="7">
        <f t="shared" si="414"/>
        <v>0</v>
      </c>
      <c r="I668" s="7">
        <f t="shared" si="421"/>
        <v>0</v>
      </c>
      <c r="J668" s="7">
        <f t="shared" si="421"/>
        <v>0</v>
      </c>
      <c r="K668" s="7">
        <f t="shared" si="421"/>
        <v>0</v>
      </c>
      <c r="L668" s="7">
        <f t="shared" si="420"/>
        <v>0</v>
      </c>
      <c r="M668" s="7">
        <f t="shared" si="415"/>
        <v>0</v>
      </c>
      <c r="N668" s="7">
        <f t="shared" si="421"/>
        <v>0</v>
      </c>
      <c r="O668" s="7">
        <f t="shared" si="421"/>
        <v>0</v>
      </c>
      <c r="P668" s="7">
        <f t="shared" si="416"/>
        <v>0</v>
      </c>
      <c r="Q668" s="7">
        <f t="shared" si="421"/>
        <v>0</v>
      </c>
      <c r="R668" s="7">
        <f t="shared" si="421"/>
        <v>0</v>
      </c>
      <c r="S668" s="7">
        <f t="shared" si="421"/>
        <v>0</v>
      </c>
      <c r="T668" s="7">
        <f t="shared" si="417"/>
        <v>0</v>
      </c>
      <c r="U668" s="7">
        <f t="shared" si="421"/>
        <v>0</v>
      </c>
    </row>
    <row r="669" spans="1:21">
      <c r="A669" s="2" t="str">
        <f t="shared" si="418"/>
        <v>EXP_OM_DIST</v>
      </c>
      <c r="B669" s="2" t="str">
        <f>$B$8</f>
        <v>DISTPRI</v>
      </c>
      <c r="C669" s="6"/>
      <c r="D669" s="7">
        <f t="shared" si="412"/>
        <v>0.40496723194743844</v>
      </c>
      <c r="E669" s="7">
        <f t="shared" ref="E669:U669" si="422">E661/$D$665</f>
        <v>0.26910018060013313</v>
      </c>
      <c r="F669" s="7">
        <f t="shared" si="422"/>
        <v>6.7749099175521174E-2</v>
      </c>
      <c r="G669" s="7">
        <f t="shared" si="422"/>
        <v>7.9060770776957811E-4</v>
      </c>
      <c r="H669" s="7">
        <f t="shared" si="414"/>
        <v>0</v>
      </c>
      <c r="I669" s="7">
        <f t="shared" si="422"/>
        <v>2.9215288218689479E-2</v>
      </c>
      <c r="J669" s="7">
        <f t="shared" si="422"/>
        <v>8.2935891232094518E-3</v>
      </c>
      <c r="K669" s="7">
        <f t="shared" si="422"/>
        <v>0</v>
      </c>
      <c r="L669" s="7">
        <f t="shared" si="420"/>
        <v>0</v>
      </c>
      <c r="M669" s="7">
        <f t="shared" si="415"/>
        <v>1.666255233653334E-3</v>
      </c>
      <c r="N669" s="7">
        <f t="shared" si="422"/>
        <v>1.9272572518693579E-2</v>
      </c>
      <c r="O669" s="7">
        <f t="shared" si="422"/>
        <v>0</v>
      </c>
      <c r="P669" s="7">
        <f t="shared" si="416"/>
        <v>0</v>
      </c>
      <c r="Q669" s="7">
        <f t="shared" si="422"/>
        <v>7.9285369825286729E-3</v>
      </c>
      <c r="R669" s="7">
        <f t="shared" si="422"/>
        <v>1.8996119181373291E-4</v>
      </c>
      <c r="S669" s="7">
        <f t="shared" si="422"/>
        <v>1.364085827544033E-4</v>
      </c>
      <c r="T669" s="7">
        <f t="shared" si="417"/>
        <v>5.0003086463042959E-4</v>
      </c>
      <c r="U669" s="7">
        <f t="shared" si="422"/>
        <v>1.2470174804160304E-4</v>
      </c>
    </row>
    <row r="670" spans="1:21">
      <c r="A670" s="2" t="str">
        <f t="shared" si="418"/>
        <v>EXP_OM_DIST</v>
      </c>
      <c r="B670" s="2" t="str">
        <f>$B$9</f>
        <v>DISTSEC</v>
      </c>
      <c r="C670" s="6"/>
      <c r="D670" s="7">
        <f t="shared" si="412"/>
        <v>0.16185382911353807</v>
      </c>
      <c r="E670" s="7">
        <f t="shared" ref="E670:U670" si="423">E662/$D$665</f>
        <v>0.12084035401408741</v>
      </c>
      <c r="F670" s="7">
        <f t="shared" si="423"/>
        <v>2.7127058186071855E-2</v>
      </c>
      <c r="G670" s="7">
        <f t="shared" si="423"/>
        <v>0</v>
      </c>
      <c r="H670" s="7">
        <f t="shared" si="414"/>
        <v>0</v>
      </c>
      <c r="I670" s="7">
        <f t="shared" si="423"/>
        <v>9.5625739868373475E-3</v>
      </c>
      <c r="J670" s="7">
        <f t="shared" si="423"/>
        <v>0</v>
      </c>
      <c r="K670" s="7">
        <f t="shared" si="423"/>
        <v>0</v>
      </c>
      <c r="L670" s="7">
        <f t="shared" si="420"/>
        <v>0</v>
      </c>
      <c r="M670" s="7">
        <f t="shared" si="415"/>
        <v>4.2324484558454073E-4</v>
      </c>
      <c r="N670" s="7">
        <f t="shared" si="423"/>
        <v>0</v>
      </c>
      <c r="O670" s="7">
        <f t="shared" si="423"/>
        <v>0</v>
      </c>
      <c r="P670" s="7">
        <f t="shared" si="416"/>
        <v>0</v>
      </c>
      <c r="Q670" s="7">
        <f t="shared" si="423"/>
        <v>2.661406986668129E-3</v>
      </c>
      <c r="R670" s="7">
        <f t="shared" si="423"/>
        <v>0</v>
      </c>
      <c r="S670" s="7">
        <f t="shared" si="423"/>
        <v>4.339763253694929E-5</v>
      </c>
      <c r="T670" s="7">
        <f t="shared" si="417"/>
        <v>9.5828576629143993E-4</v>
      </c>
      <c r="U670" s="7">
        <f t="shared" si="423"/>
        <v>2.3750769546036917E-4</v>
      </c>
    </row>
    <row r="671" spans="1:21">
      <c r="A671" s="2" t="str">
        <f t="shared" si="418"/>
        <v>EXP_OM_DIST</v>
      </c>
      <c r="B671" s="2" t="str">
        <f>$B$10</f>
        <v>ENERGY</v>
      </c>
      <c r="C671" s="6"/>
      <c r="D671" s="7">
        <f t="shared" si="412"/>
        <v>0</v>
      </c>
      <c r="E671" s="7">
        <f t="shared" ref="E671:U671" si="424">E663/$D$665</f>
        <v>0</v>
      </c>
      <c r="F671" s="7">
        <f t="shared" si="424"/>
        <v>0</v>
      </c>
      <c r="G671" s="7">
        <f t="shared" si="424"/>
        <v>0</v>
      </c>
      <c r="H671" s="7">
        <f t="shared" si="414"/>
        <v>0</v>
      </c>
      <c r="I671" s="7">
        <f t="shared" si="424"/>
        <v>0</v>
      </c>
      <c r="J671" s="7">
        <f t="shared" si="424"/>
        <v>0</v>
      </c>
      <c r="K671" s="7">
        <f t="shared" si="424"/>
        <v>0</v>
      </c>
      <c r="L671" s="7">
        <f t="shared" si="420"/>
        <v>0</v>
      </c>
      <c r="M671" s="7">
        <f t="shared" si="415"/>
        <v>0</v>
      </c>
      <c r="N671" s="7">
        <f t="shared" si="424"/>
        <v>0</v>
      </c>
      <c r="O671" s="7">
        <f t="shared" si="424"/>
        <v>0</v>
      </c>
      <c r="P671" s="7">
        <f t="shared" si="416"/>
        <v>0</v>
      </c>
      <c r="Q671" s="7">
        <f t="shared" si="424"/>
        <v>0</v>
      </c>
      <c r="R671" s="7">
        <f t="shared" si="424"/>
        <v>0</v>
      </c>
      <c r="S671" s="7">
        <f t="shared" si="424"/>
        <v>0</v>
      </c>
      <c r="T671" s="7">
        <f t="shared" si="417"/>
        <v>0</v>
      </c>
      <c r="U671" s="7">
        <f t="shared" si="424"/>
        <v>0</v>
      </c>
    </row>
    <row r="672" spans="1:21">
      <c r="A672" s="2" t="str">
        <f t="shared" si="418"/>
        <v>EXP_OM_DIST</v>
      </c>
      <c r="B672" s="2" t="str">
        <f>$B$11</f>
        <v>CUSTOMER</v>
      </c>
      <c r="C672" s="6"/>
      <c r="D672" s="7">
        <f t="shared" si="412"/>
        <v>0.43317893893902315</v>
      </c>
      <c r="E672" s="7">
        <f t="shared" ref="E672:U672" si="425">E664/$D$665</f>
        <v>0.33380351330459612</v>
      </c>
      <c r="F672" s="7">
        <f t="shared" si="425"/>
        <v>8.3237669987421853E-2</v>
      </c>
      <c r="G672" s="7">
        <f t="shared" si="425"/>
        <v>9.5523077718053396E-4</v>
      </c>
      <c r="H672" s="7">
        <f t="shared" si="414"/>
        <v>1.4167266339800994E-4</v>
      </c>
      <c r="I672" s="7">
        <f t="shared" si="425"/>
        <v>1.5823475908204295E-3</v>
      </c>
      <c r="J672" s="7">
        <f t="shared" si="425"/>
        <v>7.995726900659894E-4</v>
      </c>
      <c r="K672" s="7">
        <f t="shared" si="425"/>
        <v>4.0650281549213404E-4</v>
      </c>
      <c r="L672" s="7">
        <f t="shared" si="420"/>
        <v>1.7421183479448516E-4</v>
      </c>
      <c r="M672" s="7">
        <f t="shared" si="415"/>
        <v>2.3086249994825201E-5</v>
      </c>
      <c r="N672" s="7">
        <f t="shared" si="425"/>
        <v>4.9978731648845937E-4</v>
      </c>
      <c r="O672" s="7">
        <f t="shared" si="425"/>
        <v>1.0540741443765009E-3</v>
      </c>
      <c r="P672" s="7">
        <f t="shared" si="416"/>
        <v>2.6131935237391557E-4</v>
      </c>
      <c r="Q672" s="7">
        <f t="shared" si="425"/>
        <v>5.3100567069691096E-4</v>
      </c>
      <c r="R672" s="7">
        <f t="shared" si="425"/>
        <v>1.0030138450702709E-5</v>
      </c>
      <c r="S672" s="7">
        <f t="shared" si="425"/>
        <v>3.0961426198801407E-5</v>
      </c>
      <c r="T672" s="7">
        <f t="shared" si="417"/>
        <v>7.5777507614304398E-3</v>
      </c>
      <c r="U672" s="7">
        <f t="shared" si="425"/>
        <v>2.0902022152430792E-3</v>
      </c>
    </row>
    <row r="673" spans="1:21">
      <c r="A673" s="2" t="str">
        <f t="shared" si="418"/>
        <v>EXP_OM_DIST</v>
      </c>
      <c r="B673" s="2" t="str">
        <f>$B$12</f>
        <v>TOTAL</v>
      </c>
      <c r="C673" s="6"/>
      <c r="D673" s="7">
        <f t="shared" si="412"/>
        <v>0.99999999999999989</v>
      </c>
      <c r="E673" s="7">
        <f t="shared" ref="E673:U673" si="426">SUM(E666:E672)</f>
        <v>0.72374404791881664</v>
      </c>
      <c r="F673" s="7">
        <f t="shared" si="426"/>
        <v>0.17811382734901487</v>
      </c>
      <c r="G673" s="7">
        <f t="shared" si="426"/>
        <v>1.7458384849501122E-3</v>
      </c>
      <c r="H673" s="7">
        <f t="shared" si="426"/>
        <v>1.4167266339800994E-4</v>
      </c>
      <c r="I673" s="7">
        <f t="shared" si="426"/>
        <v>4.036020979634726E-2</v>
      </c>
      <c r="J673" s="7">
        <f t="shared" si="426"/>
        <v>9.0931618132754407E-3</v>
      </c>
      <c r="K673" s="7">
        <f t="shared" si="426"/>
        <v>4.0650281549213404E-4</v>
      </c>
      <c r="L673" s="7">
        <f t="shared" si="426"/>
        <v>1.7421183479448516E-4</v>
      </c>
      <c r="M673" s="7">
        <f t="shared" si="426"/>
        <v>2.1125863292326998E-3</v>
      </c>
      <c r="N673" s="7">
        <f t="shared" si="426"/>
        <v>1.9772359835182038E-2</v>
      </c>
      <c r="O673" s="7">
        <f t="shared" si="426"/>
        <v>1.0540741443765009E-3</v>
      </c>
      <c r="P673" s="7">
        <f t="shared" si="426"/>
        <v>2.6131935237391557E-4</v>
      </c>
      <c r="Q673" s="7">
        <f t="shared" si="426"/>
        <v>1.1120949639893712E-2</v>
      </c>
      <c r="R673" s="7">
        <f t="shared" si="426"/>
        <v>1.9999133026443562E-4</v>
      </c>
      <c r="S673" s="7">
        <f t="shared" si="426"/>
        <v>2.1076764149015399E-4</v>
      </c>
      <c r="T673" s="7">
        <f t="shared" si="426"/>
        <v>9.0360673923523087E-3</v>
      </c>
      <c r="U673" s="7">
        <f t="shared" si="426"/>
        <v>2.4524116587450514E-3</v>
      </c>
    </row>
    <row r="674" spans="1:21">
      <c r="C674" s="6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</row>
    <row r="675" spans="1:21">
      <c r="A675" s="15" t="s">
        <v>239</v>
      </c>
      <c r="B675" s="2" t="str">
        <f>$B$5</f>
        <v>PRODUCTION</v>
      </c>
      <c r="C675" s="6"/>
      <c r="D675" s="8">
        <f t="shared" ref="D675:D681" ca="1" si="427">+D641+D658</f>
        <v>-4.2758598855223059E-10</v>
      </c>
      <c r="E675" s="8">
        <f t="shared" ref="E675:U682" ca="1" si="428">+E641+E658</f>
        <v>1.2300385380965401E-9</v>
      </c>
      <c r="F675" s="8">
        <f t="shared" ca="1" si="428"/>
        <v>2.1289128543978578E-10</v>
      </c>
      <c r="G675" s="8">
        <f t="shared" ca="1" si="428"/>
        <v>2.7720219458305441E-12</v>
      </c>
      <c r="H675" s="8">
        <f t="shared" ca="1" si="428"/>
        <v>-8.6625685807204502E-14</v>
      </c>
      <c r="I675" s="8">
        <f t="shared" ca="1" si="428"/>
        <v>3.1933692815967868E-10</v>
      </c>
      <c r="J675" s="8">
        <f t="shared" ca="1" si="428"/>
        <v>-7.9834232039919669E-11</v>
      </c>
      <c r="K675" s="8">
        <f t="shared" ca="1" si="428"/>
        <v>-3.8808307241627617E-12</v>
      </c>
      <c r="L675" s="8">
        <f t="shared" ca="1" si="428"/>
        <v>-1.0164080468045328E-12</v>
      </c>
      <c r="M675" s="8">
        <f t="shared" ca="1" si="428"/>
        <v>4.4352351133288705E-12</v>
      </c>
      <c r="N675" s="8">
        <f t="shared" ca="1" si="428"/>
        <v>-1.7740940453315482E-11</v>
      </c>
      <c r="O675" s="8">
        <f t="shared" ca="1" si="428"/>
        <v>1.8923669816869848E-10</v>
      </c>
      <c r="P675" s="8">
        <f t="shared" ca="1" si="428"/>
        <v>1.1827293635543655E-11</v>
      </c>
      <c r="Q675" s="8">
        <f t="shared" ca="1" si="428"/>
        <v>-1.4784117044429568E-11</v>
      </c>
      <c r="R675" s="8">
        <f t="shared" ca="1" si="428"/>
        <v>-9.2400731527684802E-14</v>
      </c>
      <c r="S675" s="8">
        <f t="shared" ca="1" si="428"/>
        <v>1.1088087783322176E-12</v>
      </c>
      <c r="T675" s="8">
        <f t="shared" ca="1" si="428"/>
        <v>2.9568234088859137E-12</v>
      </c>
      <c r="U675" s="8">
        <f t="shared" ca="1" si="428"/>
        <v>-1.0626084125683752E-12</v>
      </c>
    </row>
    <row r="676" spans="1:21">
      <c r="B676" s="2" t="str">
        <f>$B$6</f>
        <v>BULKTRAN</v>
      </c>
      <c r="C676" s="6"/>
      <c r="D676" s="8">
        <f t="shared" ca="1" si="427"/>
        <v>6235323.8272000002</v>
      </c>
      <c r="E676" s="8">
        <f t="shared" ref="E676:R676" ca="1" si="429">+E642+E659</f>
        <v>3057446.8745804811</v>
      </c>
      <c r="F676" s="8">
        <f t="shared" ca="1" si="429"/>
        <v>773415.17401745613</v>
      </c>
      <c r="G676" s="8">
        <f t="shared" ca="1" si="429"/>
        <v>9042.3997710163276</v>
      </c>
      <c r="H676" s="8">
        <f t="shared" ca="1" si="429"/>
        <v>222.7641038915111</v>
      </c>
      <c r="I676" s="8">
        <f t="shared" ca="1" si="429"/>
        <v>323606.61220090149</v>
      </c>
      <c r="J676" s="8">
        <f t="shared" ca="1" si="429"/>
        <v>92161.574531866121</v>
      </c>
      <c r="K676" s="8">
        <f t="shared" ca="1" si="429"/>
        <v>7293.2510996523015</v>
      </c>
      <c r="L676" s="8">
        <f t="shared" ca="1" si="429"/>
        <v>1539.4767114840674</v>
      </c>
      <c r="M676" s="8">
        <f t="shared" ca="1" si="429"/>
        <v>19439.14740904616</v>
      </c>
      <c r="N676" s="8">
        <f t="shared" ca="1" si="429"/>
        <v>211920.80935910332</v>
      </c>
      <c r="O676" s="8">
        <f t="shared" ca="1" si="429"/>
        <v>1415342.3936235686</v>
      </c>
      <c r="P676" s="8">
        <f t="shared" ca="1" si="429"/>
        <v>222040.47781444236</v>
      </c>
      <c r="Q676" s="8">
        <f t="shared" ca="1" si="429"/>
        <v>87835.635305805117</v>
      </c>
      <c r="R676" s="8">
        <f t="shared" ca="1" si="429"/>
        <v>2120.3843476642578</v>
      </c>
      <c r="S676" s="8">
        <f t="shared" ca="1" si="428"/>
        <v>1531.3966972136227</v>
      </c>
      <c r="T676" s="8">
        <f t="shared" ca="1" si="428"/>
        <v>8303.5384624821872</v>
      </c>
      <c r="U676" s="8">
        <f t="shared" ca="1" si="428"/>
        <v>2061.9171639256642</v>
      </c>
    </row>
    <row r="677" spans="1:21">
      <c r="B677" s="2" t="str">
        <f>$B$7</f>
        <v>SUBTRAN</v>
      </c>
      <c r="C677" s="6"/>
      <c r="D677" s="8">
        <f t="shared" ca="1" si="427"/>
        <v>2391300.1727999998</v>
      </c>
      <c r="E677" s="8">
        <f t="shared" ca="1" si="428"/>
        <v>1135632.7743267168</v>
      </c>
      <c r="F677" s="8">
        <f t="shared" ca="1" si="428"/>
        <v>290705.23312838812</v>
      </c>
      <c r="G677" s="8">
        <f t="shared" ca="1" si="428"/>
        <v>3387.6528018905387</v>
      </c>
      <c r="H677" s="8">
        <f t="shared" ca="1" si="428"/>
        <v>111.06155538380965</v>
      </c>
      <c r="I677" s="8">
        <f t="shared" ca="1" si="428"/>
        <v>126703.46449595949</v>
      </c>
      <c r="J677" s="8">
        <f t="shared" ca="1" si="428"/>
        <v>35913.810919881871</v>
      </c>
      <c r="K677" s="8">
        <f t="shared" ca="1" si="428"/>
        <v>3678.7565908933088</v>
      </c>
      <c r="L677" s="8">
        <f t="shared" ca="1" si="428"/>
        <v>0</v>
      </c>
      <c r="M677" s="8">
        <f t="shared" ca="1" si="428"/>
        <v>7095.9630518557515</v>
      </c>
      <c r="N677" s="8">
        <f t="shared" ca="1" si="428"/>
        <v>82014.293344894773</v>
      </c>
      <c r="O677" s="8">
        <f t="shared" ca="1" si="428"/>
        <v>668067.54785199102</v>
      </c>
      <c r="P677" s="8">
        <f t="shared" ca="1" si="428"/>
        <v>0</v>
      </c>
      <c r="Q677" s="8">
        <f t="shared" ca="1" si="428"/>
        <v>34386.601877115696</v>
      </c>
      <c r="R677" s="8">
        <f t="shared" ca="1" si="428"/>
        <v>822.72235474523904</v>
      </c>
      <c r="S677" s="8">
        <f t="shared" ca="1" si="428"/>
        <v>564.66018980496983</v>
      </c>
      <c r="T677" s="8">
        <f t="shared" ca="1" si="428"/>
        <v>1773.766513568371</v>
      </c>
      <c r="U677" s="8">
        <f t="shared" ca="1" si="428"/>
        <v>441.86379690976304</v>
      </c>
    </row>
    <row r="678" spans="1:21">
      <c r="B678" s="2" t="str">
        <f>$B$8</f>
        <v>DISTPRI</v>
      </c>
      <c r="C678" s="6"/>
      <c r="D678" s="8">
        <f t="shared" ca="1" si="427"/>
        <v>17000846.346102875</v>
      </c>
      <c r="E678" s="8">
        <f t="shared" ca="1" si="428"/>
        <v>11297039.51623717</v>
      </c>
      <c r="F678" s="8">
        <f t="shared" ca="1" si="428"/>
        <v>2844161.0439222245</v>
      </c>
      <c r="G678" s="8">
        <f t="shared" ca="1" si="428"/>
        <v>33190.340105294577</v>
      </c>
      <c r="H678" s="8">
        <f t="shared" ca="1" si="428"/>
        <v>0</v>
      </c>
      <c r="I678" s="8">
        <f t="shared" ca="1" si="428"/>
        <v>1226481.0255747186</v>
      </c>
      <c r="J678" s="8">
        <f t="shared" ca="1" si="428"/>
        <v>348171.4647956859</v>
      </c>
      <c r="K678" s="8">
        <f t="shared" ca="1" si="428"/>
        <v>0</v>
      </c>
      <c r="L678" s="8">
        <f t="shared" ca="1" si="428"/>
        <v>0</v>
      </c>
      <c r="M678" s="8">
        <f t="shared" ca="1" si="428"/>
        <v>69950.719381677744</v>
      </c>
      <c r="N678" s="8">
        <f t="shared" ca="1" si="428"/>
        <v>809077.91602990904</v>
      </c>
      <c r="O678" s="8">
        <f t="shared" ca="1" si="428"/>
        <v>0</v>
      </c>
      <c r="P678" s="8">
        <f t="shared" ca="1" si="428"/>
        <v>0</v>
      </c>
      <c r="Q678" s="8">
        <f t="shared" ca="1" si="428"/>
        <v>332846.28571345488</v>
      </c>
      <c r="R678" s="8">
        <f t="shared" ca="1" si="428"/>
        <v>7974.7218514880024</v>
      </c>
      <c r="S678" s="8">
        <f t="shared" ca="1" si="428"/>
        <v>5726.5407488531418</v>
      </c>
      <c r="T678" s="8">
        <f t="shared" ca="1" si="428"/>
        <v>20991.69322172282</v>
      </c>
      <c r="U678" s="8">
        <f t="shared" ca="1" si="428"/>
        <v>5235.0785206761902</v>
      </c>
    </row>
    <row r="679" spans="1:21">
      <c r="B679" s="2" t="str">
        <f>$B$9</f>
        <v>DISTSEC</v>
      </c>
      <c r="C679" s="6"/>
      <c r="D679" s="8">
        <f t="shared" ca="1" si="427"/>
        <v>6794752.4199804729</v>
      </c>
      <c r="E679" s="8">
        <f t="shared" ca="1" si="428"/>
        <v>5072974.1295928322</v>
      </c>
      <c r="F679" s="8">
        <f t="shared" ca="1" si="428"/>
        <v>1138815.4686625549</v>
      </c>
      <c r="G679" s="8">
        <f t="shared" ca="1" si="428"/>
        <v>0</v>
      </c>
      <c r="H679" s="8">
        <f t="shared" ca="1" si="428"/>
        <v>0</v>
      </c>
      <c r="I679" s="8">
        <f t="shared" ca="1" si="428"/>
        <v>401444.4582137515</v>
      </c>
      <c r="J679" s="8">
        <f t="shared" ca="1" si="428"/>
        <v>0</v>
      </c>
      <c r="K679" s="8">
        <f t="shared" ca="1" si="428"/>
        <v>0</v>
      </c>
      <c r="L679" s="8">
        <f t="shared" ca="1" si="428"/>
        <v>0</v>
      </c>
      <c r="M679" s="8">
        <f t="shared" ca="1" si="428"/>
        <v>17768.155097291266</v>
      </c>
      <c r="N679" s="8">
        <f t="shared" ca="1" si="428"/>
        <v>0</v>
      </c>
      <c r="O679" s="8">
        <f t="shared" ca="1" si="428"/>
        <v>0</v>
      </c>
      <c r="P679" s="8">
        <f t="shared" ca="1" si="428"/>
        <v>0</v>
      </c>
      <c r="Q679" s="8">
        <f t="shared" ca="1" si="428"/>
        <v>111727.9811188825</v>
      </c>
      <c r="R679" s="8">
        <f t="shared" ca="1" si="428"/>
        <v>0</v>
      </c>
      <c r="S679" s="8">
        <f t="shared" ca="1" si="428"/>
        <v>1821.8671150189987</v>
      </c>
      <c r="T679" s="8">
        <f t="shared" ca="1" si="428"/>
        <v>40229.598306098866</v>
      </c>
      <c r="U679" s="8">
        <f t="shared" ca="1" si="428"/>
        <v>9970.7618740441922</v>
      </c>
    </row>
    <row r="680" spans="1:21">
      <c r="B680" s="2" t="str">
        <f>$B$10</f>
        <v>ENERGY</v>
      </c>
      <c r="C680" s="6"/>
      <c r="D680" s="8">
        <f t="shared" ca="1" si="427"/>
        <v>0</v>
      </c>
      <c r="E680" s="8">
        <f t="shared" ca="1" si="428"/>
        <v>0</v>
      </c>
      <c r="F680" s="8">
        <f t="shared" ca="1" si="428"/>
        <v>0</v>
      </c>
      <c r="G680" s="8">
        <f t="shared" ca="1" si="428"/>
        <v>0</v>
      </c>
      <c r="H680" s="8">
        <f t="shared" ca="1" si="428"/>
        <v>0</v>
      </c>
      <c r="I680" s="8">
        <f t="shared" ca="1" si="428"/>
        <v>0</v>
      </c>
      <c r="J680" s="8">
        <f t="shared" ca="1" si="428"/>
        <v>0</v>
      </c>
      <c r="K680" s="8">
        <f t="shared" ca="1" si="428"/>
        <v>0</v>
      </c>
      <c r="L680" s="8">
        <f t="shared" ca="1" si="428"/>
        <v>0</v>
      </c>
      <c r="M680" s="8">
        <f t="shared" ca="1" si="428"/>
        <v>0</v>
      </c>
      <c r="N680" s="8">
        <f t="shared" ca="1" si="428"/>
        <v>0</v>
      </c>
      <c r="O680" s="8">
        <f t="shared" ca="1" si="428"/>
        <v>0</v>
      </c>
      <c r="P680" s="8">
        <f t="shared" ca="1" si="428"/>
        <v>0</v>
      </c>
      <c r="Q680" s="8">
        <f t="shared" ca="1" si="428"/>
        <v>0</v>
      </c>
      <c r="R680" s="8">
        <f t="shared" ca="1" si="428"/>
        <v>0</v>
      </c>
      <c r="S680" s="8">
        <f t="shared" ca="1" si="428"/>
        <v>0</v>
      </c>
      <c r="T680" s="8">
        <f t="shared" ca="1" si="428"/>
        <v>0</v>
      </c>
      <c r="U680" s="8">
        <f t="shared" ca="1" si="428"/>
        <v>0</v>
      </c>
    </row>
    <row r="681" spans="1:21">
      <c r="B681" s="2" t="str">
        <f>$B$11</f>
        <v>CUSTOMER</v>
      </c>
      <c r="C681" s="6"/>
      <c r="D681" s="8">
        <f t="shared" ca="1" si="427"/>
        <v>18185196.233916655</v>
      </c>
      <c r="E681" s="8">
        <f t="shared" ca="1" si="428"/>
        <v>14013336.862320026</v>
      </c>
      <c r="F681" s="8">
        <f t="shared" ca="1" si="428"/>
        <v>3494383.5600196104</v>
      </c>
      <c r="G681" s="8">
        <f t="shared" ca="1" si="428"/>
        <v>40101.347434506686</v>
      </c>
      <c r="H681" s="8">
        <f t="shared" ca="1" si="428"/>
        <v>5947.5310392158608</v>
      </c>
      <c r="I681" s="8">
        <f t="shared" ca="1" si="428"/>
        <v>66428.209828976353</v>
      </c>
      <c r="J681" s="8">
        <f t="shared" ca="1" si="428"/>
        <v>33566.697189258848</v>
      </c>
      <c r="K681" s="8">
        <f t="shared" ca="1" si="428"/>
        <v>17065.31136409811</v>
      </c>
      <c r="L681" s="8">
        <f t="shared" ca="1" si="428"/>
        <v>7313.5513230811512</v>
      </c>
      <c r="M681" s="8">
        <f t="shared" ca="1" si="428"/>
        <v>969.1791283515081</v>
      </c>
      <c r="N681" s="8">
        <f t="shared" ca="1" si="428"/>
        <v>20981.468877102139</v>
      </c>
      <c r="O681" s="8">
        <f t="shared" ca="1" si="428"/>
        <v>44250.870569870298</v>
      </c>
      <c r="P681" s="8">
        <f t="shared" ca="1" si="428"/>
        <v>10970.394161542117</v>
      </c>
      <c r="Q681" s="8">
        <f t="shared" ca="1" si="428"/>
        <v>22292.040205364534</v>
      </c>
      <c r="R681" s="8">
        <f t="shared" ca="1" si="428"/>
        <v>421.07318612056821</v>
      </c>
      <c r="S681" s="8">
        <f t="shared" ca="1" si="428"/>
        <v>1299.7852861595115</v>
      </c>
      <c r="T681" s="8">
        <f t="shared" ca="1" si="428"/>
        <v>318120.0012767053</v>
      </c>
      <c r="U681" s="8">
        <f t="shared" ca="1" si="428"/>
        <v>87748.350706665617</v>
      </c>
    </row>
    <row r="682" spans="1:21">
      <c r="B682" s="2" t="str">
        <f>$B$12</f>
        <v>TOTAL</v>
      </c>
      <c r="C682" s="6"/>
      <c r="D682" s="8">
        <f ca="1">+D648+D665</f>
        <v>50607419.000000015</v>
      </c>
      <c r="E682" s="8">
        <f t="shared" ca="1" si="428"/>
        <v>34576430.157057226</v>
      </c>
      <c r="F682" s="8">
        <f t="shared" ca="1" si="428"/>
        <v>8541480.4797502328</v>
      </c>
      <c r="G682" s="8">
        <f t="shared" ca="1" si="428"/>
        <v>85721.740112708139</v>
      </c>
      <c r="H682" s="8">
        <f t="shared" ca="1" si="428"/>
        <v>6281.3566984911813</v>
      </c>
      <c r="I682" s="8">
        <f t="shared" ca="1" si="428"/>
        <v>2144663.7703143079</v>
      </c>
      <c r="J682" s="8">
        <f t="shared" ca="1" si="428"/>
        <v>509813.54743669264</v>
      </c>
      <c r="K682" s="8">
        <f t="shared" ca="1" si="428"/>
        <v>28037.319054643725</v>
      </c>
      <c r="L682" s="8">
        <f t="shared" ca="1" si="428"/>
        <v>8853.0280345652191</v>
      </c>
      <c r="M682" s="8">
        <f t="shared" ca="1" si="428"/>
        <v>115223.16406822245</v>
      </c>
      <c r="N682" s="8">
        <f t="shared" ca="1" si="428"/>
        <v>1123994.487611009</v>
      </c>
      <c r="O682" s="8">
        <f t="shared" ca="1" si="428"/>
        <v>2127660.8120454294</v>
      </c>
      <c r="P682" s="8">
        <f t="shared" ca="1" si="428"/>
        <v>233010.87197598402</v>
      </c>
      <c r="Q682" s="8">
        <f t="shared" ca="1" si="428"/>
        <v>589088.54422062251</v>
      </c>
      <c r="R682" s="8">
        <f t="shared" ca="1" si="428"/>
        <v>11338.901740018067</v>
      </c>
      <c r="S682" s="8">
        <f t="shared" ca="1" si="428"/>
        <v>10944.250037050244</v>
      </c>
      <c r="T682" s="8">
        <f t="shared" ca="1" si="428"/>
        <v>389418.59778057755</v>
      </c>
      <c r="U682" s="8">
        <f t="shared" ca="1" si="428"/>
        <v>105457.97206222141</v>
      </c>
    </row>
    <row r="683" spans="1:21">
      <c r="A683" s="2" t="s">
        <v>215</v>
      </c>
      <c r="B683" s="2" t="str">
        <f>$B$5</f>
        <v>PRODUCTION</v>
      </c>
      <c r="C683" s="6"/>
      <c r="D683" s="7">
        <f t="shared" ref="D683:D690" ca="1" si="430">+D675/$D$682</f>
        <v>-8.4490771709229126E-18</v>
      </c>
      <c r="E683" s="7">
        <f t="shared" ref="E683:U690" ca="1" si="431">+E675/$D$682</f>
        <v>2.4305498332103041E-17</v>
      </c>
      <c r="F683" s="7">
        <f t="shared" ca="1" si="431"/>
        <v>4.2067208651716803E-18</v>
      </c>
      <c r="G683" s="7">
        <f t="shared" ca="1" si="431"/>
        <v>5.4775011265256248E-20</v>
      </c>
      <c r="H683" s="7">
        <f t="shared" ca="1" si="431"/>
        <v>-1.7117191020392578E-21</v>
      </c>
      <c r="I683" s="7">
        <f t="shared" ca="1" si="431"/>
        <v>6.3100812977575201E-18</v>
      </c>
      <c r="J683" s="7">
        <f t="shared" ca="1" si="431"/>
        <v>-1.57752032443938E-18</v>
      </c>
      <c r="K683" s="7">
        <f t="shared" ca="1" si="431"/>
        <v>-7.668501577135875E-20</v>
      </c>
      <c r="L683" s="7">
        <f ca="1">IFERROR(+L675/$D$682,0)</f>
        <v>-2.0084170797260625E-20</v>
      </c>
      <c r="M683" s="7">
        <f t="shared" ca="1" si="431"/>
        <v>8.7640018024410007E-20</v>
      </c>
      <c r="N683" s="7">
        <f t="shared" ca="1" si="431"/>
        <v>-3.5056007209764003E-19</v>
      </c>
      <c r="O683" s="7">
        <f t="shared" ca="1" si="431"/>
        <v>3.7393074357081598E-18</v>
      </c>
      <c r="P683" s="7">
        <f t="shared" ca="1" si="431"/>
        <v>2.3370671473175999E-19</v>
      </c>
      <c r="Q683" s="7">
        <f t="shared" ca="1" si="431"/>
        <v>-2.9213339341470001E-19</v>
      </c>
      <c r="R683" s="7">
        <f t="shared" ca="1" si="431"/>
        <v>-1.8258337088418749E-21</v>
      </c>
      <c r="S683" s="7">
        <f t="shared" ca="1" si="431"/>
        <v>2.1910004506102502E-20</v>
      </c>
      <c r="T683" s="7">
        <f t="shared" ca="1" si="431"/>
        <v>5.8426678682939997E-20</v>
      </c>
      <c r="U683" s="7">
        <f t="shared" ca="1" si="431"/>
        <v>-2.0997087651681562E-20</v>
      </c>
    </row>
    <row r="684" spans="1:21">
      <c r="A684" s="2" t="str">
        <f t="shared" ref="A684:A690" si="432">A683</f>
        <v>TDOMX</v>
      </c>
      <c r="B684" s="2" t="str">
        <f>$B$6</f>
        <v>BULKTRAN</v>
      </c>
      <c r="C684" s="6"/>
      <c r="D684" s="7">
        <f t="shared" ca="1" si="430"/>
        <v>0.12320967854930516</v>
      </c>
      <c r="E684" s="7">
        <f t="shared" ref="E684:R684" ca="1" si="433">+E676/$D$682</f>
        <v>6.0414993196560372E-2</v>
      </c>
      <c r="F684" s="7">
        <f t="shared" ca="1" si="433"/>
        <v>1.5282644112268517E-2</v>
      </c>
      <c r="G684" s="7">
        <f t="shared" ca="1" si="433"/>
        <v>1.7867735501421887E-4</v>
      </c>
      <c r="H684" s="7">
        <f t="shared" ca="1" si="433"/>
        <v>4.4018072506624185E-6</v>
      </c>
      <c r="I684" s="7">
        <f t="shared" ca="1" si="433"/>
        <v>6.3944500351006128E-3</v>
      </c>
      <c r="J684" s="7">
        <f t="shared" ca="1" si="433"/>
        <v>1.8211079788887493E-3</v>
      </c>
      <c r="K684" s="7">
        <f t="shared" ca="1" si="433"/>
        <v>1.4411426711273892E-4</v>
      </c>
      <c r="L684" s="7">
        <f t="shared" ref="L684:L690" ca="1" si="434">IFERROR(+L676/$D$682,0)</f>
        <v>3.0419980744010419E-5</v>
      </c>
      <c r="M684" s="7">
        <f t="shared" ca="1" si="433"/>
        <v>3.8411655431481605E-4</v>
      </c>
      <c r="N684" s="7">
        <f t="shared" ca="1" si="433"/>
        <v>4.1875443076657051E-3</v>
      </c>
      <c r="O684" s="7">
        <f t="shared" ca="1" si="433"/>
        <v>2.7967092999221482E-2</v>
      </c>
      <c r="P684" s="7">
        <f t="shared" ca="1" si="433"/>
        <v>4.3875084365484493E-3</v>
      </c>
      <c r="Q684" s="7">
        <f t="shared" ca="1" si="433"/>
        <v>1.7356276419827909E-3</v>
      </c>
      <c r="R684" s="7">
        <f t="shared" ca="1" si="433"/>
        <v>4.1898685796725917E-5</v>
      </c>
      <c r="S684" s="7">
        <f t="shared" ca="1" si="431"/>
        <v>3.0260320077054754E-5</v>
      </c>
      <c r="T684" s="7">
        <f t="shared" ca="1" si="431"/>
        <v>1.6407749350904824E-4</v>
      </c>
      <c r="U684" s="7">
        <f t="shared" ca="1" si="431"/>
        <v>4.0743377249206557E-5</v>
      </c>
    </row>
    <row r="685" spans="1:21">
      <c r="A685" s="2" t="str">
        <f t="shared" si="432"/>
        <v>TDOMX</v>
      </c>
      <c r="B685" s="2" t="str">
        <f>$B$7</f>
        <v>SUBTRAN</v>
      </c>
      <c r="C685" s="6"/>
      <c r="D685" s="7">
        <f t="shared" ca="1" si="430"/>
        <v>4.725196858587076E-2</v>
      </c>
      <c r="E685" s="7">
        <f t="shared" ca="1" si="431"/>
        <v>2.2440045289144589E-2</v>
      </c>
      <c r="F685" s="7">
        <f t="shared" ca="1" si="431"/>
        <v>5.7443204746005332E-3</v>
      </c>
      <c r="G685" s="7">
        <f t="shared" ca="1" si="431"/>
        <v>6.6939845359245405E-5</v>
      </c>
      <c r="H685" s="7">
        <f t="shared" ca="1" si="431"/>
        <v>2.1945706297294002E-6</v>
      </c>
      <c r="I685" s="7">
        <f t="shared" ca="1" si="431"/>
        <v>2.5036539503419343E-3</v>
      </c>
      <c r="J685" s="7">
        <f t="shared" ca="1" si="431"/>
        <v>7.0965505907111877E-4</v>
      </c>
      <c r="K685" s="7">
        <f t="shared" ca="1" si="431"/>
        <v>7.2692041277451985E-5</v>
      </c>
      <c r="L685" s="7">
        <f t="shared" ca="1" si="434"/>
        <v>0</v>
      </c>
      <c r="M685" s="7">
        <f t="shared" ca="1" si="431"/>
        <v>1.4021586542194039E-4</v>
      </c>
      <c r="N685" s="7">
        <f t="shared" ca="1" si="431"/>
        <v>1.6205982238472732E-3</v>
      </c>
      <c r="O685" s="7">
        <f t="shared" ca="1" si="431"/>
        <v>1.3200980430398768E-2</v>
      </c>
      <c r="P685" s="7">
        <f t="shared" ca="1" si="431"/>
        <v>0</v>
      </c>
      <c r="Q685" s="7">
        <f t="shared" ca="1" si="431"/>
        <v>6.7947748683084761E-4</v>
      </c>
      <c r="R685" s="7">
        <f t="shared" ca="1" si="431"/>
        <v>1.6256951470795989E-5</v>
      </c>
      <c r="S685" s="7">
        <f t="shared" ca="1" si="431"/>
        <v>1.1157656346887986E-5</v>
      </c>
      <c r="T685" s="7">
        <f t="shared" ca="1" si="431"/>
        <v>3.5049535198947222E-5</v>
      </c>
      <c r="U685" s="7">
        <f t="shared" ca="1" si="431"/>
        <v>8.7312059306909702E-6</v>
      </c>
    </row>
    <row r="686" spans="1:21">
      <c r="A686" s="2" t="str">
        <f t="shared" si="432"/>
        <v>TDOMX</v>
      </c>
      <c r="B686" s="2" t="str">
        <f>$B$8</f>
        <v>DISTPRI</v>
      </c>
      <c r="C686" s="6"/>
      <c r="D686" s="7">
        <f t="shared" ca="1" si="430"/>
        <v>0.33593585055390535</v>
      </c>
      <c r="E686" s="7">
        <f t="shared" ca="1" si="431"/>
        <v>0.22322892057066113</v>
      </c>
      <c r="F686" s="7">
        <f t="shared" ca="1" si="431"/>
        <v>5.6200476138137445E-2</v>
      </c>
      <c r="G686" s="7">
        <f t="shared" ca="1" si="431"/>
        <v>6.5583941566541004E-4</v>
      </c>
      <c r="H686" s="7">
        <f t="shared" ca="1" si="431"/>
        <v>0</v>
      </c>
      <c r="I686" s="7">
        <f t="shared" ca="1" si="431"/>
        <v>2.4235202067402772E-2</v>
      </c>
      <c r="J686" s="7">
        <f t="shared" ca="1" si="431"/>
        <v>6.8798502606047902E-3</v>
      </c>
      <c r="K686" s="7">
        <f t="shared" ca="1" si="431"/>
        <v>0</v>
      </c>
      <c r="L686" s="7">
        <f t="shared" ca="1" si="434"/>
        <v>0</v>
      </c>
      <c r="M686" s="7">
        <f t="shared" ca="1" si="431"/>
        <v>1.3822226219771794E-3</v>
      </c>
      <c r="N686" s="7">
        <f t="shared" ca="1" si="431"/>
        <v>1.5987338062624944E-2</v>
      </c>
      <c r="O686" s="7">
        <f t="shared" ca="1" si="431"/>
        <v>0</v>
      </c>
      <c r="P686" s="7">
        <f t="shared" ca="1" si="431"/>
        <v>0</v>
      </c>
      <c r="Q686" s="7">
        <f t="shared" ca="1" si="431"/>
        <v>6.5770255091146769E-3</v>
      </c>
      <c r="R686" s="7">
        <f t="shared" ca="1" si="431"/>
        <v>1.575800941654029E-4</v>
      </c>
      <c r="S686" s="7">
        <f t="shared" ca="1" si="431"/>
        <v>1.1315615105471275E-4</v>
      </c>
      <c r="T686" s="7">
        <f t="shared" ca="1" si="431"/>
        <v>4.1479477982710031E-4</v>
      </c>
      <c r="U686" s="7">
        <f t="shared" ca="1" si="431"/>
        <v>1.0344488266979569E-4</v>
      </c>
    </row>
    <row r="687" spans="1:21">
      <c r="A687" s="2" t="str">
        <f t="shared" si="432"/>
        <v>TDOMX</v>
      </c>
      <c r="B687" s="2" t="str">
        <f>$B$9</f>
        <v>DISTSEC</v>
      </c>
      <c r="C687" s="6"/>
      <c r="D687" s="7">
        <f t="shared" ca="1" si="430"/>
        <v>0.13426395880770903</v>
      </c>
      <c r="E687" s="7">
        <f t="shared" ca="1" si="431"/>
        <v>0.1002417082284483</v>
      </c>
      <c r="F687" s="7">
        <f t="shared" ca="1" si="431"/>
        <v>2.250293516574229E-2</v>
      </c>
      <c r="G687" s="7">
        <f t="shared" ca="1" si="431"/>
        <v>0</v>
      </c>
      <c r="H687" s="7">
        <f t="shared" ca="1" si="431"/>
        <v>0</v>
      </c>
      <c r="I687" s="7">
        <f t="shared" ca="1" si="431"/>
        <v>7.9325218741890663E-3</v>
      </c>
      <c r="J687" s="7">
        <f t="shared" ca="1" si="431"/>
        <v>0</v>
      </c>
      <c r="K687" s="7">
        <f t="shared" ca="1" si="431"/>
        <v>0</v>
      </c>
      <c r="L687" s="7">
        <f t="shared" ca="1" si="434"/>
        <v>0</v>
      </c>
      <c r="M687" s="7">
        <f t="shared" ca="1" si="431"/>
        <v>3.5109783206472672E-4</v>
      </c>
      <c r="N687" s="7">
        <f t="shared" ca="1" si="431"/>
        <v>0</v>
      </c>
      <c r="O687" s="7">
        <f t="shared" ca="1" si="431"/>
        <v>0</v>
      </c>
      <c r="P687" s="7">
        <f t="shared" ca="1" si="431"/>
        <v>0</v>
      </c>
      <c r="Q687" s="7">
        <f t="shared" ca="1" si="431"/>
        <v>2.2077391680236143E-3</v>
      </c>
      <c r="R687" s="7">
        <f t="shared" ca="1" si="431"/>
        <v>0</v>
      </c>
      <c r="S687" s="7">
        <f t="shared" ca="1" si="431"/>
        <v>3.6000000612933811E-5</v>
      </c>
      <c r="T687" s="7">
        <f t="shared" ca="1" si="431"/>
        <v>7.9493479614320688E-4</v>
      </c>
      <c r="U687" s="7">
        <f t="shared" ca="1" si="431"/>
        <v>1.9702174248491488E-4</v>
      </c>
    </row>
    <row r="688" spans="1:21">
      <c r="A688" s="2" t="str">
        <f t="shared" si="432"/>
        <v>TDOMX</v>
      </c>
      <c r="B688" s="2" t="str">
        <f>$B$10</f>
        <v>ENERGY</v>
      </c>
      <c r="C688" s="6"/>
      <c r="D688" s="7">
        <f t="shared" ca="1" si="430"/>
        <v>0</v>
      </c>
      <c r="E688" s="7">
        <f t="shared" ca="1" si="431"/>
        <v>0</v>
      </c>
      <c r="F688" s="7">
        <f t="shared" ca="1" si="431"/>
        <v>0</v>
      </c>
      <c r="G688" s="7">
        <f t="shared" ca="1" si="431"/>
        <v>0</v>
      </c>
      <c r="H688" s="7">
        <f t="shared" ca="1" si="431"/>
        <v>0</v>
      </c>
      <c r="I688" s="7">
        <f t="shared" ca="1" si="431"/>
        <v>0</v>
      </c>
      <c r="J688" s="7">
        <f t="shared" ca="1" si="431"/>
        <v>0</v>
      </c>
      <c r="K688" s="7">
        <f t="shared" ca="1" si="431"/>
        <v>0</v>
      </c>
      <c r="L688" s="7">
        <f t="shared" ca="1" si="434"/>
        <v>0</v>
      </c>
      <c r="M688" s="7">
        <f t="shared" ca="1" si="431"/>
        <v>0</v>
      </c>
      <c r="N688" s="7">
        <f t="shared" ca="1" si="431"/>
        <v>0</v>
      </c>
      <c r="O688" s="7">
        <f t="shared" ca="1" si="431"/>
        <v>0</v>
      </c>
      <c r="P688" s="7">
        <f t="shared" ca="1" si="431"/>
        <v>0</v>
      </c>
      <c r="Q688" s="7">
        <f t="shared" ca="1" si="431"/>
        <v>0</v>
      </c>
      <c r="R688" s="7">
        <f t="shared" ca="1" si="431"/>
        <v>0</v>
      </c>
      <c r="S688" s="7">
        <f t="shared" ca="1" si="431"/>
        <v>0</v>
      </c>
      <c r="T688" s="7">
        <f t="shared" ca="1" si="431"/>
        <v>0</v>
      </c>
      <c r="U688" s="7">
        <f t="shared" ca="1" si="431"/>
        <v>0</v>
      </c>
    </row>
    <row r="689" spans="1:21">
      <c r="A689" s="2" t="str">
        <f t="shared" si="432"/>
        <v>TDOMX</v>
      </c>
      <c r="B689" s="2" t="str">
        <f>$B$11</f>
        <v>CUSTOMER</v>
      </c>
      <c r="C689" s="6"/>
      <c r="D689" s="7">
        <f t="shared" ca="1" si="430"/>
        <v>0.35933854350320948</v>
      </c>
      <c r="E689" s="7">
        <f t="shared" ca="1" si="431"/>
        <v>0.27690281660718602</v>
      </c>
      <c r="F689" s="7">
        <f t="shared" ca="1" si="431"/>
        <v>6.9048839657671723E-2</v>
      </c>
      <c r="G689" s="7">
        <f t="shared" ca="1" si="431"/>
        <v>7.9240056550812586E-4</v>
      </c>
      <c r="H689" s="7">
        <f t="shared" ca="1" si="431"/>
        <v>1.1752290784115782E-4</v>
      </c>
      <c r="I689" s="7">
        <f t="shared" ca="1" si="431"/>
        <v>1.3126180141488017E-3</v>
      </c>
      <c r="J689" s="7">
        <f t="shared" ca="1" si="431"/>
        <v>6.6327621231303735E-4</v>
      </c>
      <c r="K689" s="7">
        <f t="shared" ca="1" si="431"/>
        <v>3.3720967599825839E-4</v>
      </c>
      <c r="L689" s="7">
        <f t="shared" ca="1" si="434"/>
        <v>1.4451539848497606E-4</v>
      </c>
      <c r="M689" s="7">
        <f t="shared" ca="1" si="431"/>
        <v>1.9150929794532848E-5</v>
      </c>
      <c r="N689" s="7">
        <f t="shared" ca="1" si="431"/>
        <v>4.1459274730256708E-4</v>
      </c>
      <c r="O689" s="7">
        <f t="shared" ca="1" si="431"/>
        <v>8.7439492952348121E-4</v>
      </c>
      <c r="P689" s="7">
        <f t="shared" ca="1" si="431"/>
        <v>2.1677442513996049E-4</v>
      </c>
      <c r="Q689" s="7">
        <f t="shared" ca="1" si="431"/>
        <v>4.4048956943179671E-4</v>
      </c>
      <c r="R689" s="7">
        <f t="shared" ca="1" si="431"/>
        <v>8.3203845294020638E-6</v>
      </c>
      <c r="S689" s="7">
        <f t="shared" ca="1" si="431"/>
        <v>2.5683690491299528E-5</v>
      </c>
      <c r="T689" s="7">
        <f t="shared" ca="1" si="431"/>
        <v>6.2860348850571736E-3</v>
      </c>
      <c r="U689" s="7">
        <f t="shared" ca="1" si="431"/>
        <v>1.7339029027871504E-3</v>
      </c>
    </row>
    <row r="690" spans="1:21">
      <c r="A690" s="2" t="str">
        <f t="shared" si="432"/>
        <v>TDOMX</v>
      </c>
      <c r="B690" s="2" t="str">
        <f>$B$12</f>
        <v>TOTAL</v>
      </c>
      <c r="C690" s="6"/>
      <c r="D690" s="7">
        <f t="shared" ca="1" si="430"/>
        <v>1</v>
      </c>
      <c r="E690" s="7">
        <f t="shared" ca="1" si="431"/>
        <v>0.68322848389200042</v>
      </c>
      <c r="F690" s="7">
        <f t="shared" ca="1" si="431"/>
        <v>0.16877921554842049</v>
      </c>
      <c r="G690" s="7">
        <f t="shared" ca="1" si="431"/>
        <v>1.6938571815470003E-3</v>
      </c>
      <c r="H690" s="7">
        <f t="shared" ca="1" si="431"/>
        <v>1.2411928572154962E-4</v>
      </c>
      <c r="I690" s="7">
        <f t="shared" ca="1" si="431"/>
        <v>4.2378445941183195E-2</v>
      </c>
      <c r="J690" s="7">
        <f t="shared" ca="1" si="431"/>
        <v>1.0073889510877693E-2</v>
      </c>
      <c r="K690" s="7">
        <f t="shared" ca="1" si="431"/>
        <v>5.5401598438844938E-4</v>
      </c>
      <c r="L690" s="7">
        <f t="shared" ca="1" si="434"/>
        <v>1.7493537922898649E-4</v>
      </c>
      <c r="M690" s="7">
        <f t="shared" ca="1" si="431"/>
        <v>2.2768038035731958E-3</v>
      </c>
      <c r="N690" s="7">
        <f t="shared" ca="1" si="431"/>
        <v>2.2210073341440484E-2</v>
      </c>
      <c r="O690" s="7">
        <f t="shared" ca="1" si="431"/>
        <v>4.2042468359143721E-2</v>
      </c>
      <c r="P690" s="7">
        <f t="shared" ca="1" si="431"/>
        <v>4.6042828616884007E-3</v>
      </c>
      <c r="Q690" s="7">
        <f t="shared" ca="1" si="431"/>
        <v>1.1640359375383724E-2</v>
      </c>
      <c r="R690" s="7">
        <f t="shared" ca="1" si="431"/>
        <v>2.2405611596232686E-4</v>
      </c>
      <c r="S690" s="7">
        <f t="shared" ca="1" si="431"/>
        <v>2.1625781858288881E-4</v>
      </c>
      <c r="T690" s="7">
        <f t="shared" ca="1" si="431"/>
        <v>7.6948914897354758E-3</v>
      </c>
      <c r="U690" s="7">
        <f t="shared" ca="1" si="431"/>
        <v>2.0838441111217581E-3</v>
      </c>
    </row>
    <row r="692" spans="1:21">
      <c r="A692" s="15" t="s">
        <v>124</v>
      </c>
      <c r="B692" s="2" t="str">
        <f>$B$5</f>
        <v>PRODUCTION</v>
      </c>
      <c r="D692" s="8">
        <f>COSS!H1825+COSS!H1817+COSS!H1809</f>
        <v>0</v>
      </c>
      <c r="E692" s="8">
        <f>COSS!I1825+COSS!I1817+COSS!I1809</f>
        <v>0</v>
      </c>
      <c r="F692" s="8">
        <f>COSS!J1825+COSS!J1817+COSS!J1809</f>
        <v>0</v>
      </c>
      <c r="G692" s="8">
        <f>COSS!K1825+COSS!K1817+COSS!K1809</f>
        <v>0</v>
      </c>
      <c r="H692" s="8">
        <f>COSS!L1825+COSS!L1817+COSS!L1809</f>
        <v>0</v>
      </c>
      <c r="I692" s="8">
        <f>COSS!N1825+COSS!N1817+COSS!N1809</f>
        <v>0</v>
      </c>
      <c r="J692" s="8">
        <f>COSS!O1825+COSS!O1817+COSS!O1809</f>
        <v>0</v>
      </c>
      <c r="K692" s="8">
        <f>COSS!P1825+COSS!P1817+COSS!P1809</f>
        <v>0</v>
      </c>
      <c r="L692" s="8">
        <f>COSS!Q1825+COSS!Q1817+COSS!Q1809</f>
        <v>0</v>
      </c>
      <c r="M692" s="8">
        <f>COSS!S1825+COSS!S1817+COSS!S1809</f>
        <v>0</v>
      </c>
      <c r="N692" s="8">
        <f>COSS!T1825+COSS!T1817+COSS!T1809</f>
        <v>0</v>
      </c>
      <c r="O692" s="8">
        <f>COSS!U1825+COSS!U1817+COSS!U1809</f>
        <v>0</v>
      </c>
      <c r="P692" s="8">
        <f>COSS!V1825+COSS!V1817+COSS!V1809</f>
        <v>0</v>
      </c>
      <c r="Q692" s="8">
        <f>COSS!X1825+COSS!X1817+COSS!X1809</f>
        <v>0</v>
      </c>
      <c r="R692" s="8">
        <f>COSS!Y1825+COSS!Y1817+COSS!Y1809</f>
        <v>0</v>
      </c>
      <c r="S692" s="8">
        <f>COSS!AA1825+COSS!AA1817+COSS!AA1809</f>
        <v>0</v>
      </c>
      <c r="T692" s="8">
        <f>COSS!AB1825+COSS!AB1817+COSS!AB1809</f>
        <v>0</v>
      </c>
      <c r="U692" s="8">
        <f>COSS!AC1825+COSS!AC1817+COSS!AC1809</f>
        <v>0</v>
      </c>
    </row>
    <row r="693" spans="1:21">
      <c r="B693" s="2" t="str">
        <f>$B$6</f>
        <v>BULKTRAN</v>
      </c>
      <c r="D693" s="8">
        <f>COSS!H1826+COSS!H1818+COSS!H1810</f>
        <v>0</v>
      </c>
      <c r="E693" s="8">
        <f>COSS!I1826+COSS!I1818+COSS!I1810</f>
        <v>0</v>
      </c>
      <c r="F693" s="8">
        <f>COSS!J1826+COSS!J1818+COSS!J1810</f>
        <v>0</v>
      </c>
      <c r="G693" s="8">
        <f>COSS!K1826+COSS!K1818+COSS!K1810</f>
        <v>0</v>
      </c>
      <c r="H693" s="8">
        <f>COSS!L1826+COSS!L1818+COSS!L1810</f>
        <v>0</v>
      </c>
      <c r="I693" s="8">
        <f>COSS!N1826+COSS!N1818+COSS!N1810</f>
        <v>0</v>
      </c>
      <c r="J693" s="8">
        <f>COSS!O1826+COSS!O1818+COSS!O1810</f>
        <v>0</v>
      </c>
      <c r="K693" s="8">
        <f>COSS!P1826+COSS!P1818+COSS!P1810</f>
        <v>0</v>
      </c>
      <c r="L693" s="8">
        <f>COSS!Q1826+COSS!Q1818+COSS!Q1810</f>
        <v>0</v>
      </c>
      <c r="M693" s="8">
        <f>COSS!S1826+COSS!S1818+COSS!S1810</f>
        <v>0</v>
      </c>
      <c r="N693" s="8">
        <f>COSS!T1826+COSS!T1818+COSS!T1810</f>
        <v>0</v>
      </c>
      <c r="O693" s="8">
        <f>COSS!U1826+COSS!U1818+COSS!U1810</f>
        <v>0</v>
      </c>
      <c r="P693" s="8">
        <f>COSS!V1826+COSS!V1818+COSS!V1810</f>
        <v>0</v>
      </c>
      <c r="Q693" s="8">
        <f>COSS!X1826+COSS!X1818+COSS!X1810</f>
        <v>0</v>
      </c>
      <c r="R693" s="8">
        <f>COSS!Y1826+COSS!Y1818+COSS!Y1810</f>
        <v>0</v>
      </c>
      <c r="S693" s="8">
        <f>COSS!AA1826+COSS!AA1818+COSS!AA1810</f>
        <v>0</v>
      </c>
      <c r="T693" s="8">
        <f>COSS!AB1826+COSS!AB1818+COSS!AB1810</f>
        <v>0</v>
      </c>
      <c r="U693" s="8">
        <f>COSS!AC1826+COSS!AC1818+COSS!AC1810</f>
        <v>0</v>
      </c>
    </row>
    <row r="694" spans="1:21">
      <c r="B694" s="2" t="str">
        <f>$B$7</f>
        <v>SUBTRAN</v>
      </c>
      <c r="D694" s="8">
        <f>COSS!H1827+COSS!H1819+COSS!H1811</f>
        <v>0</v>
      </c>
      <c r="E694" s="8">
        <f>COSS!I1827+COSS!I1819+COSS!I1811</f>
        <v>0</v>
      </c>
      <c r="F694" s="8">
        <f>COSS!J1827+COSS!J1819+COSS!J1811</f>
        <v>0</v>
      </c>
      <c r="G694" s="8">
        <f>COSS!K1827+COSS!K1819+COSS!K1811</f>
        <v>0</v>
      </c>
      <c r="H694" s="8">
        <f>COSS!L1827+COSS!L1819+COSS!L1811</f>
        <v>0</v>
      </c>
      <c r="I694" s="8">
        <f>COSS!N1827+COSS!N1819+COSS!N1811</f>
        <v>0</v>
      </c>
      <c r="J694" s="8">
        <f>COSS!O1827+COSS!O1819+COSS!O1811</f>
        <v>0</v>
      </c>
      <c r="K694" s="8">
        <f>COSS!P1827+COSS!P1819+COSS!P1811</f>
        <v>0</v>
      </c>
      <c r="L694" s="8">
        <f>COSS!Q1827+COSS!Q1819+COSS!Q1811</f>
        <v>0</v>
      </c>
      <c r="M694" s="8">
        <f>COSS!S1827+COSS!S1819+COSS!S1811</f>
        <v>0</v>
      </c>
      <c r="N694" s="8">
        <f>COSS!T1827+COSS!T1819+COSS!T1811</f>
        <v>0</v>
      </c>
      <c r="O694" s="8">
        <f>COSS!U1827+COSS!U1819+COSS!U1811</f>
        <v>0</v>
      </c>
      <c r="P694" s="8">
        <f>COSS!V1827+COSS!V1819+COSS!V1811</f>
        <v>0</v>
      </c>
      <c r="Q694" s="8">
        <f>COSS!X1827+COSS!X1819+COSS!X1811</f>
        <v>0</v>
      </c>
      <c r="R694" s="8">
        <f>COSS!Y1827+COSS!Y1819+COSS!Y1811</f>
        <v>0</v>
      </c>
      <c r="S694" s="8">
        <f>COSS!AA1827+COSS!AA1819+COSS!AA1811</f>
        <v>0</v>
      </c>
      <c r="T694" s="8">
        <f>COSS!AB1827+COSS!AB1819+COSS!AB1811</f>
        <v>0</v>
      </c>
      <c r="U694" s="8">
        <f>COSS!AC1827+COSS!AC1819+COSS!AC1811</f>
        <v>0</v>
      </c>
    </row>
    <row r="695" spans="1:21">
      <c r="B695" s="2" t="str">
        <f>$B$8</f>
        <v>DISTPRI</v>
      </c>
      <c r="D695" s="8">
        <f>COSS!H1828+COSS!H1820+COSS!H1812</f>
        <v>0</v>
      </c>
      <c r="E695" s="8">
        <f>COSS!I1828+COSS!I1820+COSS!I1812</f>
        <v>0</v>
      </c>
      <c r="F695" s="8">
        <f>COSS!J1828+COSS!J1820+COSS!J1812</f>
        <v>0</v>
      </c>
      <c r="G695" s="8">
        <f>COSS!K1828+COSS!K1820+COSS!K1812</f>
        <v>0</v>
      </c>
      <c r="H695" s="8">
        <f>COSS!L1828+COSS!L1820+COSS!L1812</f>
        <v>0</v>
      </c>
      <c r="I695" s="8">
        <f>COSS!N1828+COSS!N1820+COSS!N1812</f>
        <v>0</v>
      </c>
      <c r="J695" s="8">
        <f>COSS!O1828+COSS!O1820+COSS!O1812</f>
        <v>0</v>
      </c>
      <c r="K695" s="8">
        <f>COSS!P1828+COSS!P1820+COSS!P1812</f>
        <v>0</v>
      </c>
      <c r="L695" s="8">
        <f>COSS!Q1828+COSS!Q1820+COSS!Q1812</f>
        <v>0</v>
      </c>
      <c r="M695" s="8">
        <f>COSS!S1828+COSS!S1820+COSS!S1812</f>
        <v>0</v>
      </c>
      <c r="N695" s="8">
        <f>COSS!T1828+COSS!T1820+COSS!T1812</f>
        <v>0</v>
      </c>
      <c r="O695" s="8">
        <f>COSS!U1828+COSS!U1820+COSS!U1812</f>
        <v>0</v>
      </c>
      <c r="P695" s="8">
        <f>COSS!V1828+COSS!V1820+COSS!V1812</f>
        <v>0</v>
      </c>
      <c r="Q695" s="8">
        <f>COSS!X1828+COSS!X1820+COSS!X1812</f>
        <v>0</v>
      </c>
      <c r="R695" s="8">
        <f>COSS!Y1828+COSS!Y1820+COSS!Y1812</f>
        <v>0</v>
      </c>
      <c r="S695" s="8">
        <f>COSS!AA1828+COSS!AA1820+COSS!AA1812</f>
        <v>0</v>
      </c>
      <c r="T695" s="8">
        <f>COSS!AB1828+COSS!AB1820+COSS!AB1812</f>
        <v>0</v>
      </c>
      <c r="U695" s="8">
        <f>COSS!AC1828+COSS!AC1820+COSS!AC1812</f>
        <v>0</v>
      </c>
    </row>
    <row r="696" spans="1:21">
      <c r="B696" s="2" t="str">
        <f>$B$9</f>
        <v>DISTSEC</v>
      </c>
      <c r="D696" s="8">
        <f>COSS!H1829+COSS!H1821+COSS!H1813</f>
        <v>0</v>
      </c>
      <c r="E696" s="8">
        <f>COSS!I1829+COSS!I1821+COSS!I1813</f>
        <v>0</v>
      </c>
      <c r="F696" s="8">
        <f>COSS!J1829+COSS!J1821+COSS!J1813</f>
        <v>0</v>
      </c>
      <c r="G696" s="8">
        <f>COSS!K1829+COSS!K1821+COSS!K1813</f>
        <v>0</v>
      </c>
      <c r="H696" s="8">
        <f>COSS!L1829+COSS!L1821+COSS!L1813</f>
        <v>0</v>
      </c>
      <c r="I696" s="8">
        <f>COSS!N1829+COSS!N1821+COSS!N1813</f>
        <v>0</v>
      </c>
      <c r="J696" s="8">
        <f>COSS!O1829+COSS!O1821+COSS!O1813</f>
        <v>0</v>
      </c>
      <c r="K696" s="8">
        <f>COSS!P1829+COSS!P1821+COSS!P1813</f>
        <v>0</v>
      </c>
      <c r="L696" s="8">
        <f>COSS!Q1829+COSS!Q1821+COSS!Q1813</f>
        <v>0</v>
      </c>
      <c r="M696" s="8">
        <f>COSS!S1829+COSS!S1821+COSS!S1813</f>
        <v>0</v>
      </c>
      <c r="N696" s="8">
        <f>COSS!T1829+COSS!T1821+COSS!T1813</f>
        <v>0</v>
      </c>
      <c r="O696" s="8">
        <f>COSS!U1829+COSS!U1821+COSS!U1813</f>
        <v>0</v>
      </c>
      <c r="P696" s="8">
        <f>COSS!V1829+COSS!V1821+COSS!V1813</f>
        <v>0</v>
      </c>
      <c r="Q696" s="8">
        <f>COSS!X1829+COSS!X1821+COSS!X1813</f>
        <v>0</v>
      </c>
      <c r="R696" s="8">
        <f>COSS!Y1829+COSS!Y1821+COSS!Y1813</f>
        <v>0</v>
      </c>
      <c r="S696" s="8">
        <f>COSS!AA1829+COSS!AA1821+COSS!AA1813</f>
        <v>0</v>
      </c>
      <c r="T696" s="8">
        <f>COSS!AB1829+COSS!AB1821+COSS!AB1813</f>
        <v>0</v>
      </c>
      <c r="U696" s="8">
        <f>COSS!AC1829+COSS!AC1821+COSS!AC1813</f>
        <v>0</v>
      </c>
    </row>
    <row r="697" spans="1:21">
      <c r="B697" s="2" t="str">
        <f>$B$10</f>
        <v>ENERGY</v>
      </c>
      <c r="D697" s="8">
        <f>COSS!H1830+COSS!H1822+COSS!H1814</f>
        <v>0</v>
      </c>
      <c r="E697" s="8">
        <f>COSS!I1830+COSS!I1822+COSS!I1814</f>
        <v>0</v>
      </c>
      <c r="F697" s="8">
        <f>COSS!J1830+COSS!J1822+COSS!J1814</f>
        <v>0</v>
      </c>
      <c r="G697" s="8">
        <f>COSS!K1830+COSS!K1822+COSS!K1814</f>
        <v>0</v>
      </c>
      <c r="H697" s="8">
        <f>COSS!L1830+COSS!L1822+COSS!L1814</f>
        <v>0</v>
      </c>
      <c r="I697" s="8">
        <f>COSS!N1830+COSS!N1822+COSS!N1814</f>
        <v>0</v>
      </c>
      <c r="J697" s="8">
        <f>COSS!O1830+COSS!O1822+COSS!O1814</f>
        <v>0</v>
      </c>
      <c r="K697" s="8">
        <f>COSS!P1830+COSS!P1822+COSS!P1814</f>
        <v>0</v>
      </c>
      <c r="L697" s="8">
        <f>COSS!Q1830+COSS!Q1822+COSS!Q1814</f>
        <v>0</v>
      </c>
      <c r="M697" s="8">
        <f>COSS!S1830+COSS!S1822+COSS!S1814</f>
        <v>0</v>
      </c>
      <c r="N697" s="8">
        <f>COSS!T1830+COSS!T1822+COSS!T1814</f>
        <v>0</v>
      </c>
      <c r="O697" s="8">
        <f>COSS!U1830+COSS!U1822+COSS!U1814</f>
        <v>0</v>
      </c>
      <c r="P697" s="8">
        <f>COSS!V1830+COSS!V1822+COSS!V1814</f>
        <v>0</v>
      </c>
      <c r="Q697" s="8">
        <f>COSS!X1830+COSS!X1822+COSS!X1814</f>
        <v>0</v>
      </c>
      <c r="R697" s="8">
        <f>COSS!Y1830+COSS!Y1822+COSS!Y1814</f>
        <v>0</v>
      </c>
      <c r="S697" s="8">
        <f>COSS!AA1830+COSS!AA1822+COSS!AA1814</f>
        <v>0</v>
      </c>
      <c r="T697" s="8">
        <f>COSS!AB1830+COSS!AB1822+COSS!AB1814</f>
        <v>0</v>
      </c>
      <c r="U697" s="8">
        <f>COSS!AC1830+COSS!AC1822+COSS!AC1814</f>
        <v>0</v>
      </c>
    </row>
    <row r="698" spans="1:21">
      <c r="B698" s="2" t="str">
        <f>$B$11</f>
        <v>CUSTOMER</v>
      </c>
      <c r="D698" s="8">
        <f>COSS!H1831+COSS!H1823+COSS!H1815</f>
        <v>4966908</v>
      </c>
      <c r="E698" s="8">
        <f>COSS!I1831+COSS!I1823+COSS!I1815</f>
        <v>4156215.5174503308</v>
      </c>
      <c r="F698" s="8">
        <f>COSS!J1831+COSS!J1823+COSS!J1815</f>
        <v>803019.13613089453</v>
      </c>
      <c r="G698" s="8">
        <f>COSS!K1831+COSS!K1823+COSS!K1815</f>
        <v>1860.3166011889316</v>
      </c>
      <c r="H698" s="8">
        <f>COSS!L1831+COSS!L1823+COSS!L1815</f>
        <v>80.926023709329399</v>
      </c>
      <c r="I698" s="8">
        <f>COSS!N1831+COSS!N1823+COSS!N1815</f>
        <v>10068.928086270085</v>
      </c>
      <c r="J698" s="8">
        <f>COSS!O1831+COSS!O1823+COSS!O1815</f>
        <v>1691.7460336331803</v>
      </c>
      <c r="K698" s="8">
        <f>COSS!P1831+COSS!P1823+COSS!P1815</f>
        <v>196.78630666007706</v>
      </c>
      <c r="L698" s="8">
        <f>COSS!Q1831+COSS!Q1823+COSS!Q1815</f>
        <v>56.780910408079748</v>
      </c>
      <c r="M698" s="8">
        <f>COSS!S1831+COSS!S1823+COSS!S1815</f>
        <v>145.31207363048514</v>
      </c>
      <c r="N698" s="8">
        <f>COSS!T1831+COSS!T1823+COSS!T1815</f>
        <v>995.52024380646651</v>
      </c>
      <c r="O698" s="8">
        <f>COSS!U1831+COSS!U1823+COSS!U1815</f>
        <v>496.78668201913229</v>
      </c>
      <c r="P698" s="8">
        <f>COSS!V1831+COSS!V1823+COSS!V1815</f>
        <v>88.355372039212284</v>
      </c>
      <c r="Q698" s="8">
        <f>COSS!X1831+COSS!X1823+COSS!X1815</f>
        <v>3378.6246335439014</v>
      </c>
      <c r="R698" s="8">
        <f>COSS!Y1831+COSS!Y1823+COSS!Y1815</f>
        <v>27.329119728342317</v>
      </c>
      <c r="S698" s="8">
        <f>COSS!AA1831+COSS!AA1823+COSS!AA1815</f>
        <v>199.70471044737565</v>
      </c>
      <c r="T698" s="8">
        <f>COSS!AB1831+COSS!AB1823+COSS!AB1815</f>
        <v>-12827.476204223623</v>
      </c>
      <c r="U698" s="8">
        <f>COSS!AC1831+COSS!AC1823+COSS!AC1815</f>
        <v>1213.7058259132509</v>
      </c>
    </row>
    <row r="699" spans="1:21">
      <c r="B699" s="2" t="str">
        <f>$B$12</f>
        <v>TOTAL</v>
      </c>
      <c r="D699" s="8">
        <f>COSS!H1832+COSS!H1824+COSS!H1816</f>
        <v>4966908</v>
      </c>
      <c r="E699" s="8">
        <f>COSS!I1832+COSS!I1824+COSS!I1816</f>
        <v>4156215.5174503308</v>
      </c>
      <c r="F699" s="8">
        <f>COSS!J1832+COSS!J1824+COSS!J1816</f>
        <v>803019.13613089453</v>
      </c>
      <c r="G699" s="8">
        <f>COSS!K1832+COSS!K1824+COSS!K1816</f>
        <v>1860.3166011889316</v>
      </c>
      <c r="H699" s="8">
        <f>COSS!L1832+COSS!L1824+COSS!L1816</f>
        <v>80.926023709329399</v>
      </c>
      <c r="I699" s="8">
        <f>COSS!N1832+COSS!N1824+COSS!N1816</f>
        <v>10068.928086270085</v>
      </c>
      <c r="J699" s="8">
        <f>COSS!O1832+COSS!O1824+COSS!O1816</f>
        <v>1691.7460336331803</v>
      </c>
      <c r="K699" s="8">
        <f>COSS!P1832+COSS!P1824+COSS!P1816</f>
        <v>196.78630666007706</v>
      </c>
      <c r="L699" s="8">
        <f>COSS!Q1832+COSS!Q1824+COSS!Q1816</f>
        <v>56.780910408079748</v>
      </c>
      <c r="M699" s="8">
        <f>COSS!S1832+COSS!S1824+COSS!S1816</f>
        <v>145.31207363048514</v>
      </c>
      <c r="N699" s="8">
        <f>COSS!T1832+COSS!T1824+COSS!T1816</f>
        <v>995.52024380646651</v>
      </c>
      <c r="O699" s="8">
        <f>COSS!U1832+COSS!U1824+COSS!U1816</f>
        <v>496.78668201913229</v>
      </c>
      <c r="P699" s="8">
        <f>COSS!V1832+COSS!V1824+COSS!V1816</f>
        <v>88.355372039212284</v>
      </c>
      <c r="Q699" s="8">
        <f>COSS!X1832+COSS!X1824+COSS!X1816</f>
        <v>3378.6246335439014</v>
      </c>
      <c r="R699" s="8">
        <f>COSS!Y1832+COSS!Y1824+COSS!Y1816</f>
        <v>27.329119728342317</v>
      </c>
      <c r="S699" s="8">
        <f>COSS!AA1832+COSS!AA1824+COSS!AA1816</f>
        <v>199.70471044737565</v>
      </c>
      <c r="T699" s="8">
        <f>COSS!AB1832+COSS!AB1824+COSS!AB1816</f>
        <v>-12827.476204223623</v>
      </c>
      <c r="U699" s="8">
        <f>COSS!AC1832+COSS!AC1824+COSS!AC1816</f>
        <v>1213.7058259132509</v>
      </c>
    </row>
    <row r="700" spans="1:21">
      <c r="A700" s="2" t="s">
        <v>80</v>
      </c>
      <c r="B700" s="2" t="str">
        <f>$B$5</f>
        <v>PRODUCTION</v>
      </c>
      <c r="C700" s="6"/>
      <c r="D700" s="7">
        <f t="shared" ref="D700:D707" si="435">SUM(E700:U700)</f>
        <v>0</v>
      </c>
      <c r="E700" s="7">
        <f t="shared" ref="E700:G704" si="436">E692/$D$699</f>
        <v>0</v>
      </c>
      <c r="F700" s="7">
        <f t="shared" si="436"/>
        <v>0</v>
      </c>
      <c r="G700" s="7">
        <f t="shared" si="436"/>
        <v>0</v>
      </c>
      <c r="H700" s="7">
        <f t="shared" ref="H700:H706" si="437">H692/$D$699</f>
        <v>0</v>
      </c>
      <c r="I700" s="7">
        <f t="shared" ref="I700:K704" si="438">I692/$D$699</f>
        <v>0</v>
      </c>
      <c r="J700" s="7">
        <f t="shared" si="438"/>
        <v>0</v>
      </c>
      <c r="K700" s="7">
        <f t="shared" si="438"/>
        <v>0</v>
      </c>
      <c r="L700" s="7">
        <f>IFERROR(L692/$D$699,0)</f>
        <v>0</v>
      </c>
      <c r="M700" s="7">
        <f t="shared" ref="M700:M706" si="439">M692/$D$699</f>
        <v>0</v>
      </c>
      <c r="N700" s="7">
        <f t="shared" ref="N700:O706" si="440">N692/$D$699</f>
        <v>0</v>
      </c>
      <c r="O700" s="7">
        <f t="shared" si="440"/>
        <v>0</v>
      </c>
      <c r="P700" s="7">
        <f t="shared" ref="P700:P706" si="441">P692/$D$699</f>
        <v>0</v>
      </c>
      <c r="Q700" s="7">
        <f t="shared" ref="Q700:R704" si="442">Q692/$D$699</f>
        <v>0</v>
      </c>
      <c r="R700" s="7">
        <f t="shared" si="442"/>
        <v>0</v>
      </c>
      <c r="S700" s="7">
        <f t="shared" ref="S700:T704" si="443">S692/$D$699</f>
        <v>0</v>
      </c>
      <c r="T700" s="7">
        <f t="shared" si="443"/>
        <v>0</v>
      </c>
      <c r="U700" s="7">
        <f t="shared" ref="U700:U706" si="444">U692/$D$699</f>
        <v>0</v>
      </c>
    </row>
    <row r="701" spans="1:21">
      <c r="A701" s="2" t="str">
        <f t="shared" ref="A701:A707" si="445">A700</f>
        <v>TOTOX234</v>
      </c>
      <c r="B701" s="2" t="str">
        <f>$B$6</f>
        <v>BULKTRAN</v>
      </c>
      <c r="C701" s="6"/>
      <c r="D701" s="7">
        <f t="shared" si="435"/>
        <v>0</v>
      </c>
      <c r="E701" s="7">
        <f t="shared" si="436"/>
        <v>0</v>
      </c>
      <c r="F701" s="7">
        <f t="shared" si="436"/>
        <v>0</v>
      </c>
      <c r="G701" s="7">
        <f t="shared" si="436"/>
        <v>0</v>
      </c>
      <c r="H701" s="7">
        <f t="shared" si="437"/>
        <v>0</v>
      </c>
      <c r="I701" s="7">
        <f t="shared" si="438"/>
        <v>0</v>
      </c>
      <c r="J701" s="7">
        <f t="shared" si="438"/>
        <v>0</v>
      </c>
      <c r="K701" s="7">
        <f t="shared" si="438"/>
        <v>0</v>
      </c>
      <c r="L701" s="7">
        <f t="shared" ref="L701:L706" si="446">IFERROR(L693/$D$699,0)</f>
        <v>0</v>
      </c>
      <c r="M701" s="7">
        <f t="shared" si="439"/>
        <v>0</v>
      </c>
      <c r="N701" s="7">
        <f t="shared" si="440"/>
        <v>0</v>
      </c>
      <c r="O701" s="7">
        <f t="shared" si="440"/>
        <v>0</v>
      </c>
      <c r="P701" s="7">
        <f t="shared" si="441"/>
        <v>0</v>
      </c>
      <c r="Q701" s="7">
        <f t="shared" si="442"/>
        <v>0</v>
      </c>
      <c r="R701" s="7">
        <f t="shared" si="442"/>
        <v>0</v>
      </c>
      <c r="S701" s="7">
        <f t="shared" si="443"/>
        <v>0</v>
      </c>
      <c r="T701" s="7">
        <f t="shared" si="443"/>
        <v>0</v>
      </c>
      <c r="U701" s="7">
        <f t="shared" si="444"/>
        <v>0</v>
      </c>
    </row>
    <row r="702" spans="1:21">
      <c r="A702" s="2" t="str">
        <f t="shared" si="445"/>
        <v>TOTOX234</v>
      </c>
      <c r="B702" s="2" t="str">
        <f>$B$7</f>
        <v>SUBTRAN</v>
      </c>
      <c r="C702" s="6"/>
      <c r="D702" s="7">
        <f t="shared" si="435"/>
        <v>0</v>
      </c>
      <c r="E702" s="7">
        <f t="shared" si="436"/>
        <v>0</v>
      </c>
      <c r="F702" s="7">
        <f t="shared" si="436"/>
        <v>0</v>
      </c>
      <c r="G702" s="7">
        <f t="shared" si="436"/>
        <v>0</v>
      </c>
      <c r="H702" s="7">
        <f t="shared" si="437"/>
        <v>0</v>
      </c>
      <c r="I702" s="7">
        <f t="shared" si="438"/>
        <v>0</v>
      </c>
      <c r="J702" s="7">
        <f t="shared" si="438"/>
        <v>0</v>
      </c>
      <c r="K702" s="7">
        <f t="shared" si="438"/>
        <v>0</v>
      </c>
      <c r="L702" s="7">
        <f t="shared" si="446"/>
        <v>0</v>
      </c>
      <c r="M702" s="7">
        <f t="shared" si="439"/>
        <v>0</v>
      </c>
      <c r="N702" s="7">
        <f t="shared" si="440"/>
        <v>0</v>
      </c>
      <c r="O702" s="7">
        <f t="shared" si="440"/>
        <v>0</v>
      </c>
      <c r="P702" s="7">
        <f t="shared" si="441"/>
        <v>0</v>
      </c>
      <c r="Q702" s="7">
        <f t="shared" si="442"/>
        <v>0</v>
      </c>
      <c r="R702" s="7">
        <f t="shared" si="442"/>
        <v>0</v>
      </c>
      <c r="S702" s="7">
        <f t="shared" si="443"/>
        <v>0</v>
      </c>
      <c r="T702" s="7">
        <f t="shared" si="443"/>
        <v>0</v>
      </c>
      <c r="U702" s="7">
        <f t="shared" si="444"/>
        <v>0</v>
      </c>
    </row>
    <row r="703" spans="1:21">
      <c r="A703" s="2" t="str">
        <f t="shared" si="445"/>
        <v>TOTOX234</v>
      </c>
      <c r="B703" s="2" t="str">
        <f>$B$8</f>
        <v>DISTPRI</v>
      </c>
      <c r="C703" s="6"/>
      <c r="D703" s="7">
        <f t="shared" si="435"/>
        <v>0</v>
      </c>
      <c r="E703" s="7">
        <f t="shared" si="436"/>
        <v>0</v>
      </c>
      <c r="F703" s="7">
        <f t="shared" si="436"/>
        <v>0</v>
      </c>
      <c r="G703" s="7">
        <f t="shared" si="436"/>
        <v>0</v>
      </c>
      <c r="H703" s="7">
        <f t="shared" si="437"/>
        <v>0</v>
      </c>
      <c r="I703" s="7">
        <f t="shared" si="438"/>
        <v>0</v>
      </c>
      <c r="J703" s="7">
        <f t="shared" si="438"/>
        <v>0</v>
      </c>
      <c r="K703" s="7">
        <f t="shared" si="438"/>
        <v>0</v>
      </c>
      <c r="L703" s="7">
        <f t="shared" si="446"/>
        <v>0</v>
      </c>
      <c r="M703" s="7">
        <f t="shared" si="439"/>
        <v>0</v>
      </c>
      <c r="N703" s="7">
        <f t="shared" si="440"/>
        <v>0</v>
      </c>
      <c r="O703" s="7">
        <f t="shared" si="440"/>
        <v>0</v>
      </c>
      <c r="P703" s="7">
        <f t="shared" si="441"/>
        <v>0</v>
      </c>
      <c r="Q703" s="7">
        <f t="shared" si="442"/>
        <v>0</v>
      </c>
      <c r="R703" s="7">
        <f t="shared" si="442"/>
        <v>0</v>
      </c>
      <c r="S703" s="7">
        <f t="shared" si="443"/>
        <v>0</v>
      </c>
      <c r="T703" s="7">
        <f t="shared" si="443"/>
        <v>0</v>
      </c>
      <c r="U703" s="7">
        <f t="shared" si="444"/>
        <v>0</v>
      </c>
    </row>
    <row r="704" spans="1:21">
      <c r="A704" s="2" t="str">
        <f t="shared" si="445"/>
        <v>TOTOX234</v>
      </c>
      <c r="B704" s="2" t="str">
        <f>$B$9</f>
        <v>DISTSEC</v>
      </c>
      <c r="C704" s="6"/>
      <c r="D704" s="7">
        <f t="shared" si="435"/>
        <v>0</v>
      </c>
      <c r="E704" s="7">
        <f t="shared" si="436"/>
        <v>0</v>
      </c>
      <c r="F704" s="7">
        <f t="shared" si="436"/>
        <v>0</v>
      </c>
      <c r="G704" s="7">
        <f t="shared" si="436"/>
        <v>0</v>
      </c>
      <c r="H704" s="7">
        <f t="shared" si="437"/>
        <v>0</v>
      </c>
      <c r="I704" s="7">
        <f t="shared" si="438"/>
        <v>0</v>
      </c>
      <c r="J704" s="7">
        <f t="shared" si="438"/>
        <v>0</v>
      </c>
      <c r="K704" s="7">
        <f t="shared" si="438"/>
        <v>0</v>
      </c>
      <c r="L704" s="7">
        <f t="shared" si="446"/>
        <v>0</v>
      </c>
      <c r="M704" s="7">
        <f t="shared" si="439"/>
        <v>0</v>
      </c>
      <c r="N704" s="7">
        <f t="shared" si="440"/>
        <v>0</v>
      </c>
      <c r="O704" s="7">
        <f t="shared" si="440"/>
        <v>0</v>
      </c>
      <c r="P704" s="7">
        <f t="shared" si="441"/>
        <v>0</v>
      </c>
      <c r="Q704" s="7">
        <f t="shared" si="442"/>
        <v>0</v>
      </c>
      <c r="R704" s="7">
        <f t="shared" si="442"/>
        <v>0</v>
      </c>
      <c r="S704" s="7">
        <f t="shared" si="443"/>
        <v>0</v>
      </c>
      <c r="T704" s="7">
        <f t="shared" si="443"/>
        <v>0</v>
      </c>
      <c r="U704" s="7">
        <f t="shared" si="444"/>
        <v>0</v>
      </c>
    </row>
    <row r="705" spans="1:21">
      <c r="A705" s="2" t="str">
        <f t="shared" si="445"/>
        <v>TOTOX234</v>
      </c>
      <c r="B705" s="2" t="str">
        <f>$B$10</f>
        <v>ENERGY</v>
      </c>
      <c r="C705" s="6"/>
      <c r="D705" s="7">
        <f t="shared" si="435"/>
        <v>0</v>
      </c>
      <c r="E705" s="7">
        <f t="shared" ref="E705:G706" si="447">E697/$D$699</f>
        <v>0</v>
      </c>
      <c r="F705" s="7">
        <f t="shared" si="447"/>
        <v>0</v>
      </c>
      <c r="G705" s="7">
        <f t="shared" si="447"/>
        <v>0</v>
      </c>
      <c r="H705" s="7">
        <f t="shared" si="437"/>
        <v>0</v>
      </c>
      <c r="I705" s="7">
        <f t="shared" ref="I705:K706" si="448">I697/$D$699</f>
        <v>0</v>
      </c>
      <c r="J705" s="7">
        <f t="shared" si="448"/>
        <v>0</v>
      </c>
      <c r="K705" s="7">
        <f t="shared" si="448"/>
        <v>0</v>
      </c>
      <c r="L705" s="7">
        <f t="shared" si="446"/>
        <v>0</v>
      </c>
      <c r="M705" s="7">
        <f t="shared" si="439"/>
        <v>0</v>
      </c>
      <c r="N705" s="7">
        <f t="shared" si="440"/>
        <v>0</v>
      </c>
      <c r="O705" s="7">
        <f t="shared" si="440"/>
        <v>0</v>
      </c>
      <c r="P705" s="7">
        <f t="shared" si="441"/>
        <v>0</v>
      </c>
      <c r="Q705" s="7">
        <f t="shared" ref="Q705:T706" si="449">Q697/$D$699</f>
        <v>0</v>
      </c>
      <c r="R705" s="7">
        <f t="shared" si="449"/>
        <v>0</v>
      </c>
      <c r="S705" s="7">
        <f t="shared" si="449"/>
        <v>0</v>
      </c>
      <c r="T705" s="7">
        <f t="shared" si="449"/>
        <v>0</v>
      </c>
      <c r="U705" s="7">
        <f t="shared" si="444"/>
        <v>0</v>
      </c>
    </row>
    <row r="706" spans="1:21">
      <c r="A706" s="2" t="str">
        <f t="shared" si="445"/>
        <v>TOTOX234</v>
      </c>
      <c r="B706" s="2" t="str">
        <f>$B$11</f>
        <v>CUSTOMER</v>
      </c>
      <c r="C706" s="6"/>
      <c r="D706" s="7">
        <f t="shared" si="435"/>
        <v>0.99999999999999967</v>
      </c>
      <c r="E706" s="7">
        <f t="shared" si="447"/>
        <v>0.8367812565584728</v>
      </c>
      <c r="F706" s="7">
        <f t="shared" si="447"/>
        <v>0.16167384943125473</v>
      </c>
      <c r="G706" s="7">
        <f t="shared" si="447"/>
        <v>3.7454219026986844E-4</v>
      </c>
      <c r="H706" s="7">
        <f t="shared" si="437"/>
        <v>1.629303858845974E-5</v>
      </c>
      <c r="I706" s="7">
        <f t="shared" si="448"/>
        <v>2.0272024539754077E-3</v>
      </c>
      <c r="J706" s="7">
        <f t="shared" si="448"/>
        <v>3.4060345664408933E-4</v>
      </c>
      <c r="K706" s="7">
        <f t="shared" si="448"/>
        <v>3.9619478891108322E-5</v>
      </c>
      <c r="L706" s="7">
        <f t="shared" si="446"/>
        <v>1.1431842588604368E-5</v>
      </c>
      <c r="M706" s="7">
        <f t="shared" si="439"/>
        <v>2.9256042920562479E-5</v>
      </c>
      <c r="N706" s="7">
        <f t="shared" si="440"/>
        <v>2.0043057850205128E-4</v>
      </c>
      <c r="O706" s="7">
        <f t="shared" si="440"/>
        <v>1.0001930416652216E-4</v>
      </c>
      <c r="P706" s="7">
        <f t="shared" si="441"/>
        <v>1.7788807853741662E-5</v>
      </c>
      <c r="Q706" s="7">
        <f t="shared" si="449"/>
        <v>6.802269406930633E-4</v>
      </c>
      <c r="R706" s="7">
        <f t="shared" si="449"/>
        <v>5.5022399706904813E-6</v>
      </c>
      <c r="S706" s="7">
        <f t="shared" si="449"/>
        <v>4.0207048418729648E-5</v>
      </c>
      <c r="T706" s="7">
        <f t="shared" si="449"/>
        <v>-2.5825878402063462E-3</v>
      </c>
      <c r="U706" s="7">
        <f t="shared" si="444"/>
        <v>2.443584269958797E-4</v>
      </c>
    </row>
    <row r="707" spans="1:21">
      <c r="A707" s="2" t="str">
        <f t="shared" si="445"/>
        <v>TOTOX234</v>
      </c>
      <c r="B707" s="2" t="str">
        <f>$B$12</f>
        <v>TOTAL</v>
      </c>
      <c r="C707" s="6"/>
      <c r="D707" s="7">
        <f t="shared" si="435"/>
        <v>0.99999999999999967</v>
      </c>
      <c r="E707" s="7">
        <f t="shared" ref="E707:U707" si="450">SUM(E700:E706)</f>
        <v>0.8367812565584728</v>
      </c>
      <c r="F707" s="7">
        <f t="shared" si="450"/>
        <v>0.16167384943125473</v>
      </c>
      <c r="G707" s="7">
        <f t="shared" si="450"/>
        <v>3.7454219026986844E-4</v>
      </c>
      <c r="H707" s="7">
        <f t="shared" si="450"/>
        <v>1.629303858845974E-5</v>
      </c>
      <c r="I707" s="7">
        <f t="shared" si="450"/>
        <v>2.0272024539754077E-3</v>
      </c>
      <c r="J707" s="7">
        <f t="shared" si="450"/>
        <v>3.4060345664408933E-4</v>
      </c>
      <c r="K707" s="7">
        <f t="shared" si="450"/>
        <v>3.9619478891108322E-5</v>
      </c>
      <c r="L707" s="7">
        <f t="shared" si="450"/>
        <v>1.1431842588604368E-5</v>
      </c>
      <c r="M707" s="7">
        <f t="shared" si="450"/>
        <v>2.9256042920562479E-5</v>
      </c>
      <c r="N707" s="7">
        <f t="shared" si="450"/>
        <v>2.0043057850205128E-4</v>
      </c>
      <c r="O707" s="7">
        <f t="shared" si="450"/>
        <v>1.0001930416652216E-4</v>
      </c>
      <c r="P707" s="7">
        <f t="shared" si="450"/>
        <v>1.7788807853741662E-5</v>
      </c>
      <c r="Q707" s="7">
        <f t="shared" si="450"/>
        <v>6.802269406930633E-4</v>
      </c>
      <c r="R707" s="7">
        <f t="shared" si="450"/>
        <v>5.5022399706904813E-6</v>
      </c>
      <c r="S707" s="7">
        <f t="shared" si="450"/>
        <v>4.0207048418729648E-5</v>
      </c>
      <c r="T707" s="7">
        <f t="shared" si="450"/>
        <v>-2.5825878402063462E-3</v>
      </c>
      <c r="U707" s="7">
        <f t="shared" si="450"/>
        <v>2.443584269958797E-4</v>
      </c>
    </row>
    <row r="709" spans="1:21">
      <c r="A709" s="15" t="s">
        <v>125</v>
      </c>
      <c r="B709" s="2" t="str">
        <f>$B$5</f>
        <v>PRODUCTION</v>
      </c>
      <c r="D709" s="8">
        <f>COSS!H1841</f>
        <v>0</v>
      </c>
      <c r="E709" s="8">
        <f>COSS!I1841</f>
        <v>0</v>
      </c>
      <c r="F709" s="8">
        <f>COSS!J1841</f>
        <v>0</v>
      </c>
      <c r="G709" s="8">
        <f>COSS!K1841</f>
        <v>0</v>
      </c>
      <c r="H709" s="8">
        <f>COSS!L1841</f>
        <v>0</v>
      </c>
      <c r="I709" s="8">
        <f>COSS!N1841</f>
        <v>0</v>
      </c>
      <c r="J709" s="8">
        <f>COSS!O1841</f>
        <v>0</v>
      </c>
      <c r="K709" s="8">
        <f>COSS!P1841</f>
        <v>0</v>
      </c>
      <c r="L709" s="8">
        <f>COSS!Q1841</f>
        <v>0</v>
      </c>
      <c r="M709" s="8">
        <f>COSS!S1841</f>
        <v>0</v>
      </c>
      <c r="N709" s="8">
        <f>COSS!T1841</f>
        <v>0</v>
      </c>
      <c r="O709" s="8">
        <f>COSS!U1841</f>
        <v>0</v>
      </c>
      <c r="P709" s="8">
        <f>COSS!V1841</f>
        <v>0</v>
      </c>
      <c r="Q709" s="8">
        <f>COSS!X1841</f>
        <v>0</v>
      </c>
      <c r="R709" s="8">
        <f>COSS!Y1841</f>
        <v>0</v>
      </c>
      <c r="S709" s="8">
        <f>COSS!AA1841</f>
        <v>0</v>
      </c>
      <c r="T709" s="8">
        <f>COSS!AB1841</f>
        <v>0</v>
      </c>
      <c r="U709" s="8">
        <f>COSS!AC1841</f>
        <v>0</v>
      </c>
    </row>
    <row r="710" spans="1:21">
      <c r="B710" s="2" t="str">
        <f>$B$6</f>
        <v>BULKTRAN</v>
      </c>
      <c r="D710" s="8">
        <f>COSS!H1842</f>
        <v>0</v>
      </c>
      <c r="E710" s="8">
        <f>COSS!I1842</f>
        <v>0</v>
      </c>
      <c r="F710" s="8">
        <f>COSS!J1842</f>
        <v>0</v>
      </c>
      <c r="G710" s="8">
        <f>COSS!K1842</f>
        <v>0</v>
      </c>
      <c r="H710" s="8">
        <f>COSS!L1842</f>
        <v>0</v>
      </c>
      <c r="I710" s="8">
        <f>COSS!N1842</f>
        <v>0</v>
      </c>
      <c r="J710" s="8">
        <f>COSS!O1842</f>
        <v>0</v>
      </c>
      <c r="K710" s="8">
        <f>COSS!P1842</f>
        <v>0</v>
      </c>
      <c r="L710" s="8">
        <f>COSS!Q1842</f>
        <v>0</v>
      </c>
      <c r="M710" s="8">
        <f>COSS!S1842</f>
        <v>0</v>
      </c>
      <c r="N710" s="8">
        <f>COSS!T1842</f>
        <v>0</v>
      </c>
      <c r="O710" s="8">
        <f>COSS!U1842</f>
        <v>0</v>
      </c>
      <c r="P710" s="8">
        <f>COSS!V1842</f>
        <v>0</v>
      </c>
      <c r="Q710" s="8">
        <f>COSS!X1842</f>
        <v>0</v>
      </c>
      <c r="R710" s="8">
        <f>COSS!Y1842</f>
        <v>0</v>
      </c>
      <c r="S710" s="8">
        <f>COSS!AA1842</f>
        <v>0</v>
      </c>
      <c r="T710" s="8">
        <f>COSS!AB1842</f>
        <v>0</v>
      </c>
      <c r="U710" s="8">
        <f>COSS!AC1842</f>
        <v>0</v>
      </c>
    </row>
    <row r="711" spans="1:21">
      <c r="B711" s="2" t="str">
        <f>$B$7</f>
        <v>SUBTRAN</v>
      </c>
      <c r="D711" s="8">
        <f>COSS!H1843</f>
        <v>0</v>
      </c>
      <c r="E711" s="8">
        <f>COSS!I1843</f>
        <v>0</v>
      </c>
      <c r="F711" s="8">
        <f>COSS!J1843</f>
        <v>0</v>
      </c>
      <c r="G711" s="8">
        <f>COSS!K1843</f>
        <v>0</v>
      </c>
      <c r="H711" s="8">
        <f>COSS!L1843</f>
        <v>0</v>
      </c>
      <c r="I711" s="8">
        <f>COSS!N1843</f>
        <v>0</v>
      </c>
      <c r="J711" s="8">
        <f>COSS!O1843</f>
        <v>0</v>
      </c>
      <c r="K711" s="8">
        <f>COSS!P1843</f>
        <v>0</v>
      </c>
      <c r="L711" s="8">
        <f>COSS!Q1843</f>
        <v>0</v>
      </c>
      <c r="M711" s="8">
        <f>COSS!S1843</f>
        <v>0</v>
      </c>
      <c r="N711" s="8">
        <f>COSS!T1843</f>
        <v>0</v>
      </c>
      <c r="O711" s="8">
        <f>COSS!U1843</f>
        <v>0</v>
      </c>
      <c r="P711" s="8">
        <f>COSS!V1843</f>
        <v>0</v>
      </c>
      <c r="Q711" s="8">
        <f>COSS!X1843</f>
        <v>0</v>
      </c>
      <c r="R711" s="8">
        <f>COSS!Y1843</f>
        <v>0</v>
      </c>
      <c r="S711" s="8">
        <f>COSS!AA1843</f>
        <v>0</v>
      </c>
      <c r="T711" s="8">
        <f>COSS!AB1843</f>
        <v>0</v>
      </c>
      <c r="U711" s="8">
        <f>COSS!AC1843</f>
        <v>0</v>
      </c>
    </row>
    <row r="712" spans="1:21">
      <c r="B712" s="2" t="str">
        <f>$B$8</f>
        <v>DISTPRI</v>
      </c>
      <c r="D712" s="8">
        <f>COSS!H1844</f>
        <v>0</v>
      </c>
      <c r="E712" s="8">
        <f>COSS!I1844</f>
        <v>0</v>
      </c>
      <c r="F712" s="8">
        <f>COSS!J1844</f>
        <v>0</v>
      </c>
      <c r="G712" s="8">
        <f>COSS!K1844</f>
        <v>0</v>
      </c>
      <c r="H712" s="8">
        <f>COSS!L1844</f>
        <v>0</v>
      </c>
      <c r="I712" s="8">
        <f>COSS!N1844</f>
        <v>0</v>
      </c>
      <c r="J712" s="8">
        <f>COSS!O1844</f>
        <v>0</v>
      </c>
      <c r="K712" s="8">
        <f>COSS!P1844</f>
        <v>0</v>
      </c>
      <c r="L712" s="8">
        <f>COSS!Q1844</f>
        <v>0</v>
      </c>
      <c r="M712" s="8">
        <f>COSS!S1844</f>
        <v>0</v>
      </c>
      <c r="N712" s="8">
        <f>COSS!T1844</f>
        <v>0</v>
      </c>
      <c r="O712" s="8">
        <f>COSS!U1844</f>
        <v>0</v>
      </c>
      <c r="P712" s="8">
        <f>COSS!V1844</f>
        <v>0</v>
      </c>
      <c r="Q712" s="8">
        <f>COSS!X1844</f>
        <v>0</v>
      </c>
      <c r="R712" s="8">
        <f>COSS!Y1844</f>
        <v>0</v>
      </c>
      <c r="S712" s="8">
        <f>COSS!AA1844</f>
        <v>0</v>
      </c>
      <c r="T712" s="8">
        <f>COSS!AB1844</f>
        <v>0</v>
      </c>
      <c r="U712" s="8">
        <f>COSS!AC1844</f>
        <v>0</v>
      </c>
    </row>
    <row r="713" spans="1:21">
      <c r="B713" s="2" t="str">
        <f>$B$9</f>
        <v>DISTSEC</v>
      </c>
      <c r="D713" s="8">
        <f>COSS!H1845</f>
        <v>0</v>
      </c>
      <c r="E713" s="8">
        <f>COSS!I1845</f>
        <v>0</v>
      </c>
      <c r="F713" s="8">
        <f>COSS!J1845</f>
        <v>0</v>
      </c>
      <c r="G713" s="8">
        <f>COSS!K1845</f>
        <v>0</v>
      </c>
      <c r="H713" s="8">
        <f>COSS!L1845</f>
        <v>0</v>
      </c>
      <c r="I713" s="8">
        <f>COSS!N1845</f>
        <v>0</v>
      </c>
      <c r="J713" s="8">
        <f>COSS!O1845</f>
        <v>0</v>
      </c>
      <c r="K713" s="8">
        <f>COSS!P1845</f>
        <v>0</v>
      </c>
      <c r="L713" s="8">
        <f>COSS!Q1845</f>
        <v>0</v>
      </c>
      <c r="M713" s="8">
        <f>COSS!S1845</f>
        <v>0</v>
      </c>
      <c r="N713" s="8">
        <f>COSS!T1845</f>
        <v>0</v>
      </c>
      <c r="O713" s="8">
        <f>COSS!U1845</f>
        <v>0</v>
      </c>
      <c r="P713" s="8">
        <f>COSS!V1845</f>
        <v>0</v>
      </c>
      <c r="Q713" s="8">
        <f>COSS!X1845</f>
        <v>0</v>
      </c>
      <c r="R713" s="8">
        <f>COSS!Y1845</f>
        <v>0</v>
      </c>
      <c r="S713" s="8">
        <f>COSS!AA1845</f>
        <v>0</v>
      </c>
      <c r="T713" s="8">
        <f>COSS!AB1845</f>
        <v>0</v>
      </c>
      <c r="U713" s="8">
        <f>COSS!AC1845</f>
        <v>0</v>
      </c>
    </row>
    <row r="714" spans="1:21">
      <c r="B714" s="2" t="str">
        <f>$B$10</f>
        <v>ENERGY</v>
      </c>
      <c r="D714" s="8">
        <f>COSS!H1846</f>
        <v>0</v>
      </c>
      <c r="E714" s="8">
        <f>COSS!I1846</f>
        <v>0</v>
      </c>
      <c r="F714" s="8">
        <f>COSS!J1846</f>
        <v>0</v>
      </c>
      <c r="G714" s="8">
        <f>COSS!K1846</f>
        <v>0</v>
      </c>
      <c r="H714" s="8">
        <f>COSS!L1846</f>
        <v>0</v>
      </c>
      <c r="I714" s="8">
        <f>COSS!N1846</f>
        <v>0</v>
      </c>
      <c r="J714" s="8">
        <f>COSS!O1846</f>
        <v>0</v>
      </c>
      <c r="K714" s="8">
        <f>COSS!P1846</f>
        <v>0</v>
      </c>
      <c r="L714" s="8">
        <f>COSS!Q1846</f>
        <v>0</v>
      </c>
      <c r="M714" s="8">
        <f>COSS!S1846</f>
        <v>0</v>
      </c>
      <c r="N714" s="8">
        <f>COSS!T1846</f>
        <v>0</v>
      </c>
      <c r="O714" s="8">
        <f>COSS!U1846</f>
        <v>0</v>
      </c>
      <c r="P714" s="8">
        <f>COSS!V1846</f>
        <v>0</v>
      </c>
      <c r="Q714" s="8">
        <f>COSS!X1846</f>
        <v>0</v>
      </c>
      <c r="R714" s="8">
        <f>COSS!Y1846</f>
        <v>0</v>
      </c>
      <c r="S714" s="8">
        <f>COSS!AA1846</f>
        <v>0</v>
      </c>
      <c r="T714" s="8">
        <f>COSS!AB1846</f>
        <v>0</v>
      </c>
      <c r="U714" s="8">
        <f>COSS!AC1846</f>
        <v>0</v>
      </c>
    </row>
    <row r="715" spans="1:21">
      <c r="B715" s="2" t="str">
        <f>$B$11</f>
        <v>CUSTOMER</v>
      </c>
      <c r="D715" s="8">
        <f>COSS!H1847</f>
        <v>5010225</v>
      </c>
      <c r="E715" s="8">
        <f>COSS!I1847</f>
        <v>4192462.3711406747</v>
      </c>
      <c r="F715" s="8">
        <f>COSS!J1847</f>
        <v>810022.36226670828</v>
      </c>
      <c r="G715" s="8">
        <f>COSS!K1847</f>
        <v>1876.5406452448515</v>
      </c>
      <c r="H715" s="8">
        <f>COSS!L1847</f>
        <v>81.631789261865705</v>
      </c>
      <c r="I715" s="8">
        <f>COSS!N1847</f>
        <v>10156.740414968939</v>
      </c>
      <c r="J715" s="8">
        <f>COSS!O1847</f>
        <v>1706.4999535646323</v>
      </c>
      <c r="K715" s="8">
        <f>COSS!P1847</f>
        <v>198.5025036272032</v>
      </c>
      <c r="L715" s="8">
        <f>COSS!Q1847</f>
        <v>57.276103533490321</v>
      </c>
      <c r="M715" s="8">
        <f>COSS!S1847</f>
        <v>146.57935764167516</v>
      </c>
      <c r="N715" s="8">
        <f>COSS!T1847</f>
        <v>1004.20229517544</v>
      </c>
      <c r="O715" s="8">
        <f>COSS!U1847</f>
        <v>501.11921821771352</v>
      </c>
      <c r="P715" s="8">
        <f>COSS!V1847</f>
        <v>89.125929829012819</v>
      </c>
      <c r="Q715" s="8">
        <f>COSS!X1847</f>
        <v>3408.0900239339026</v>
      </c>
      <c r="R715" s="8">
        <f>COSS!Y1847</f>
        <v>27.567460257152717</v>
      </c>
      <c r="S715" s="8">
        <f>COSS!AA1847</f>
        <v>201.44635916372977</v>
      </c>
      <c r="T715" s="8">
        <f>COSS!AB1847</f>
        <v>-12939.346161697842</v>
      </c>
      <c r="U715" s="8">
        <f>COSS!AC1847</f>
        <v>1224.2906998954313</v>
      </c>
    </row>
    <row r="716" spans="1:21">
      <c r="B716" s="2" t="str">
        <f>$B$12</f>
        <v>TOTAL</v>
      </c>
      <c r="D716" s="8">
        <f>COSS!H1848</f>
        <v>5010225</v>
      </c>
      <c r="E716" s="8">
        <f>COSS!I1848</f>
        <v>4192462.3711406747</v>
      </c>
      <c r="F716" s="8">
        <f>COSS!J1848</f>
        <v>810022.36226670828</v>
      </c>
      <c r="G716" s="8">
        <f>COSS!K1848</f>
        <v>1876.5406452448515</v>
      </c>
      <c r="H716" s="8">
        <f>COSS!L1848</f>
        <v>81.631789261865705</v>
      </c>
      <c r="I716" s="8">
        <f>COSS!N1848</f>
        <v>10156.740414968939</v>
      </c>
      <c r="J716" s="8">
        <f>COSS!O1848</f>
        <v>1706.4999535646323</v>
      </c>
      <c r="K716" s="8">
        <f>COSS!P1848</f>
        <v>198.5025036272032</v>
      </c>
      <c r="L716" s="8">
        <f>COSS!Q1848</f>
        <v>57.276103533490321</v>
      </c>
      <c r="M716" s="8">
        <f>COSS!S1848</f>
        <v>146.57935764167516</v>
      </c>
      <c r="N716" s="8">
        <f>COSS!T1848</f>
        <v>1004.20229517544</v>
      </c>
      <c r="O716" s="8">
        <f>COSS!U1848</f>
        <v>501.11921821771352</v>
      </c>
      <c r="P716" s="8">
        <f>COSS!V1848</f>
        <v>89.125929829012819</v>
      </c>
      <c r="Q716" s="8">
        <f>COSS!X1848</f>
        <v>3408.0900239339026</v>
      </c>
      <c r="R716" s="8">
        <f>COSS!Y1848</f>
        <v>27.567460257152717</v>
      </c>
      <c r="S716" s="8">
        <f>COSS!AA1848</f>
        <v>201.44635916372977</v>
      </c>
      <c r="T716" s="8">
        <f>COSS!AB1848</f>
        <v>-12939.346161697842</v>
      </c>
      <c r="U716" s="8">
        <f>COSS!AC1848</f>
        <v>1224.2906998954313</v>
      </c>
    </row>
    <row r="717" spans="1:21">
      <c r="A717" s="2" t="s">
        <v>79</v>
      </c>
      <c r="B717" s="2" t="str">
        <f>$B$5</f>
        <v>PRODUCTION</v>
      </c>
      <c r="C717" s="6"/>
      <c r="D717" s="7">
        <f t="shared" ref="D717:D724" si="451">SUM(E717:U717)</f>
        <v>0</v>
      </c>
      <c r="E717" s="7">
        <f>E709/$D$716</f>
        <v>0</v>
      </c>
      <c r="F717" s="7">
        <f t="shared" ref="F717:U717" si="452">F709/$D$716</f>
        <v>0</v>
      </c>
      <c r="G717" s="7">
        <f t="shared" si="452"/>
        <v>0</v>
      </c>
      <c r="H717" s="7">
        <f t="shared" ref="H717:H723" si="453">H709/$D$716</f>
        <v>0</v>
      </c>
      <c r="I717" s="7">
        <f t="shared" si="452"/>
        <v>0</v>
      </c>
      <c r="J717" s="7">
        <f t="shared" si="452"/>
        <v>0</v>
      </c>
      <c r="K717" s="7">
        <f t="shared" si="452"/>
        <v>0</v>
      </c>
      <c r="L717" s="7">
        <f>IFERROR(L709/$D$716,0)</f>
        <v>0</v>
      </c>
      <c r="M717" s="7">
        <f t="shared" ref="M717:M723" si="454">M709/$D$716</f>
        <v>0</v>
      </c>
      <c r="N717" s="7">
        <f t="shared" si="452"/>
        <v>0</v>
      </c>
      <c r="O717" s="7">
        <f t="shared" si="452"/>
        <v>0</v>
      </c>
      <c r="P717" s="7">
        <f t="shared" ref="P717:P723" si="455">P709/$D$716</f>
        <v>0</v>
      </c>
      <c r="Q717" s="7">
        <f t="shared" si="452"/>
        <v>0</v>
      </c>
      <c r="R717" s="7">
        <f t="shared" si="452"/>
        <v>0</v>
      </c>
      <c r="S717" s="7">
        <f t="shared" si="452"/>
        <v>0</v>
      </c>
      <c r="T717" s="7">
        <f t="shared" ref="T717:T723" si="456">T709/$D$716</f>
        <v>0</v>
      </c>
      <c r="U717" s="7">
        <f t="shared" si="452"/>
        <v>0</v>
      </c>
    </row>
    <row r="718" spans="1:21">
      <c r="A718" s="2" t="str">
        <f t="shared" ref="A718:A724" si="457">A717</f>
        <v>EXP_OM_CUSTACCT</v>
      </c>
      <c r="B718" s="2" t="str">
        <f>$B$6</f>
        <v>BULKTRAN</v>
      </c>
      <c r="C718" s="6"/>
      <c r="D718" s="7">
        <f t="shared" si="451"/>
        <v>0</v>
      </c>
      <c r="E718" s="7">
        <f t="shared" ref="E718:U718" si="458">E710/$D$716</f>
        <v>0</v>
      </c>
      <c r="F718" s="7">
        <f t="shared" si="458"/>
        <v>0</v>
      </c>
      <c r="G718" s="7">
        <f t="shared" si="458"/>
        <v>0</v>
      </c>
      <c r="H718" s="7">
        <f t="shared" si="453"/>
        <v>0</v>
      </c>
      <c r="I718" s="7">
        <f t="shared" si="458"/>
        <v>0</v>
      </c>
      <c r="J718" s="7">
        <f t="shared" si="458"/>
        <v>0</v>
      </c>
      <c r="K718" s="7">
        <f t="shared" si="458"/>
        <v>0</v>
      </c>
      <c r="L718" s="7">
        <f t="shared" ref="L718:L723" si="459">IFERROR(L710/$D$716,0)</f>
        <v>0</v>
      </c>
      <c r="M718" s="7">
        <f t="shared" si="454"/>
        <v>0</v>
      </c>
      <c r="N718" s="7">
        <f t="shared" si="458"/>
        <v>0</v>
      </c>
      <c r="O718" s="7">
        <f t="shared" si="458"/>
        <v>0</v>
      </c>
      <c r="P718" s="7">
        <f t="shared" si="455"/>
        <v>0</v>
      </c>
      <c r="Q718" s="7">
        <f t="shared" si="458"/>
        <v>0</v>
      </c>
      <c r="R718" s="7">
        <f t="shared" si="458"/>
        <v>0</v>
      </c>
      <c r="S718" s="7">
        <f t="shared" si="458"/>
        <v>0</v>
      </c>
      <c r="T718" s="7">
        <f t="shared" si="456"/>
        <v>0</v>
      </c>
      <c r="U718" s="7">
        <f t="shared" si="458"/>
        <v>0</v>
      </c>
    </row>
    <row r="719" spans="1:21">
      <c r="A719" s="2" t="str">
        <f t="shared" si="457"/>
        <v>EXP_OM_CUSTACCT</v>
      </c>
      <c r="B719" s="2" t="str">
        <f>$B$7</f>
        <v>SUBTRAN</v>
      </c>
      <c r="C719" s="6"/>
      <c r="D719" s="7">
        <f t="shared" si="451"/>
        <v>0</v>
      </c>
      <c r="E719" s="7">
        <f t="shared" ref="E719:U719" si="460">E711/$D$716</f>
        <v>0</v>
      </c>
      <c r="F719" s="7">
        <f t="shared" si="460"/>
        <v>0</v>
      </c>
      <c r="G719" s="7">
        <f t="shared" si="460"/>
        <v>0</v>
      </c>
      <c r="H719" s="7">
        <f t="shared" si="453"/>
        <v>0</v>
      </c>
      <c r="I719" s="7">
        <f t="shared" si="460"/>
        <v>0</v>
      </c>
      <c r="J719" s="7">
        <f t="shared" si="460"/>
        <v>0</v>
      </c>
      <c r="K719" s="7">
        <f t="shared" si="460"/>
        <v>0</v>
      </c>
      <c r="L719" s="7">
        <f t="shared" si="459"/>
        <v>0</v>
      </c>
      <c r="M719" s="7">
        <f t="shared" si="454"/>
        <v>0</v>
      </c>
      <c r="N719" s="7">
        <f t="shared" si="460"/>
        <v>0</v>
      </c>
      <c r="O719" s="7">
        <f t="shared" si="460"/>
        <v>0</v>
      </c>
      <c r="P719" s="7">
        <f t="shared" si="455"/>
        <v>0</v>
      </c>
      <c r="Q719" s="7">
        <f t="shared" si="460"/>
        <v>0</v>
      </c>
      <c r="R719" s="7">
        <f t="shared" si="460"/>
        <v>0</v>
      </c>
      <c r="S719" s="7">
        <f t="shared" si="460"/>
        <v>0</v>
      </c>
      <c r="T719" s="7">
        <f t="shared" si="456"/>
        <v>0</v>
      </c>
      <c r="U719" s="7">
        <f t="shared" si="460"/>
        <v>0</v>
      </c>
    </row>
    <row r="720" spans="1:21">
      <c r="A720" s="2" t="str">
        <f t="shared" si="457"/>
        <v>EXP_OM_CUSTACCT</v>
      </c>
      <c r="B720" s="2" t="str">
        <f>$B$8</f>
        <v>DISTPRI</v>
      </c>
      <c r="C720" s="6"/>
      <c r="D720" s="7">
        <f t="shared" si="451"/>
        <v>0</v>
      </c>
      <c r="E720" s="7">
        <f t="shared" ref="E720:U720" si="461">E712/$D$716</f>
        <v>0</v>
      </c>
      <c r="F720" s="7">
        <f t="shared" si="461"/>
        <v>0</v>
      </c>
      <c r="G720" s="7">
        <f t="shared" si="461"/>
        <v>0</v>
      </c>
      <c r="H720" s="7">
        <f t="shared" si="453"/>
        <v>0</v>
      </c>
      <c r="I720" s="7">
        <f t="shared" si="461"/>
        <v>0</v>
      </c>
      <c r="J720" s="7">
        <f t="shared" si="461"/>
        <v>0</v>
      </c>
      <c r="K720" s="7">
        <f t="shared" si="461"/>
        <v>0</v>
      </c>
      <c r="L720" s="7">
        <f t="shared" si="459"/>
        <v>0</v>
      </c>
      <c r="M720" s="7">
        <f t="shared" si="454"/>
        <v>0</v>
      </c>
      <c r="N720" s="7">
        <f t="shared" si="461"/>
        <v>0</v>
      </c>
      <c r="O720" s="7">
        <f t="shared" si="461"/>
        <v>0</v>
      </c>
      <c r="P720" s="7">
        <f t="shared" si="455"/>
        <v>0</v>
      </c>
      <c r="Q720" s="7">
        <f t="shared" si="461"/>
        <v>0</v>
      </c>
      <c r="R720" s="7">
        <f t="shared" si="461"/>
        <v>0</v>
      </c>
      <c r="S720" s="7">
        <f t="shared" si="461"/>
        <v>0</v>
      </c>
      <c r="T720" s="7">
        <f t="shared" si="456"/>
        <v>0</v>
      </c>
      <c r="U720" s="7">
        <f t="shared" si="461"/>
        <v>0</v>
      </c>
    </row>
    <row r="721" spans="1:21">
      <c r="A721" s="2" t="str">
        <f t="shared" si="457"/>
        <v>EXP_OM_CUSTACCT</v>
      </c>
      <c r="B721" s="2" t="str">
        <f>$B$9</f>
        <v>DISTSEC</v>
      </c>
      <c r="C721" s="6"/>
      <c r="D721" s="7">
        <f t="shared" si="451"/>
        <v>0</v>
      </c>
      <c r="E721" s="7">
        <f t="shared" ref="E721:U721" si="462">E713/$D$716</f>
        <v>0</v>
      </c>
      <c r="F721" s="7">
        <f t="shared" si="462"/>
        <v>0</v>
      </c>
      <c r="G721" s="7">
        <f t="shared" si="462"/>
        <v>0</v>
      </c>
      <c r="H721" s="7">
        <f t="shared" si="453"/>
        <v>0</v>
      </c>
      <c r="I721" s="7">
        <f t="shared" si="462"/>
        <v>0</v>
      </c>
      <c r="J721" s="7">
        <f t="shared" si="462"/>
        <v>0</v>
      </c>
      <c r="K721" s="7">
        <f t="shared" si="462"/>
        <v>0</v>
      </c>
      <c r="L721" s="7">
        <f t="shared" si="459"/>
        <v>0</v>
      </c>
      <c r="M721" s="7">
        <f t="shared" si="454"/>
        <v>0</v>
      </c>
      <c r="N721" s="7">
        <f t="shared" si="462"/>
        <v>0</v>
      </c>
      <c r="O721" s="7">
        <f t="shared" si="462"/>
        <v>0</v>
      </c>
      <c r="P721" s="7">
        <f t="shared" si="455"/>
        <v>0</v>
      </c>
      <c r="Q721" s="7">
        <f t="shared" si="462"/>
        <v>0</v>
      </c>
      <c r="R721" s="7">
        <f t="shared" si="462"/>
        <v>0</v>
      </c>
      <c r="S721" s="7">
        <f t="shared" si="462"/>
        <v>0</v>
      </c>
      <c r="T721" s="7">
        <f t="shared" si="456"/>
        <v>0</v>
      </c>
      <c r="U721" s="7">
        <f t="shared" si="462"/>
        <v>0</v>
      </c>
    </row>
    <row r="722" spans="1:21">
      <c r="A722" s="2" t="str">
        <f t="shared" si="457"/>
        <v>EXP_OM_CUSTACCT</v>
      </c>
      <c r="B722" s="2" t="str">
        <f>$B$10</f>
        <v>ENERGY</v>
      </c>
      <c r="C722" s="6"/>
      <c r="D722" s="7">
        <f t="shared" si="451"/>
        <v>0</v>
      </c>
      <c r="E722" s="7">
        <f t="shared" ref="E722:U722" si="463">E714/$D$716</f>
        <v>0</v>
      </c>
      <c r="F722" s="7">
        <f t="shared" si="463"/>
        <v>0</v>
      </c>
      <c r="G722" s="7">
        <f t="shared" si="463"/>
        <v>0</v>
      </c>
      <c r="H722" s="7">
        <f t="shared" si="453"/>
        <v>0</v>
      </c>
      <c r="I722" s="7">
        <f t="shared" si="463"/>
        <v>0</v>
      </c>
      <c r="J722" s="7">
        <f t="shared" si="463"/>
        <v>0</v>
      </c>
      <c r="K722" s="7">
        <f t="shared" si="463"/>
        <v>0</v>
      </c>
      <c r="L722" s="7">
        <f t="shared" si="459"/>
        <v>0</v>
      </c>
      <c r="M722" s="7">
        <f t="shared" si="454"/>
        <v>0</v>
      </c>
      <c r="N722" s="7">
        <f t="shared" si="463"/>
        <v>0</v>
      </c>
      <c r="O722" s="7">
        <f t="shared" si="463"/>
        <v>0</v>
      </c>
      <c r="P722" s="7">
        <f t="shared" si="455"/>
        <v>0</v>
      </c>
      <c r="Q722" s="7">
        <f t="shared" si="463"/>
        <v>0</v>
      </c>
      <c r="R722" s="7">
        <f t="shared" si="463"/>
        <v>0</v>
      </c>
      <c r="S722" s="7">
        <f t="shared" si="463"/>
        <v>0</v>
      </c>
      <c r="T722" s="7">
        <f t="shared" si="456"/>
        <v>0</v>
      </c>
      <c r="U722" s="7">
        <f t="shared" si="463"/>
        <v>0</v>
      </c>
    </row>
    <row r="723" spans="1:21">
      <c r="A723" s="2" t="str">
        <f t="shared" si="457"/>
        <v>EXP_OM_CUSTACCT</v>
      </c>
      <c r="B723" s="2" t="str">
        <f>$B$11</f>
        <v>CUSTOMER</v>
      </c>
      <c r="C723" s="6"/>
      <c r="D723" s="7">
        <f t="shared" si="451"/>
        <v>0.99999999999999967</v>
      </c>
      <c r="E723" s="7">
        <f>E715/$D$716</f>
        <v>0.83678125655847291</v>
      </c>
      <c r="F723" s="7">
        <f t="shared" ref="F723:U723" si="464">F715/$D$716</f>
        <v>0.16167384943125473</v>
      </c>
      <c r="G723" s="7">
        <f t="shared" si="464"/>
        <v>3.7454219026986839E-4</v>
      </c>
      <c r="H723" s="7">
        <f t="shared" si="453"/>
        <v>1.629303858845974E-5</v>
      </c>
      <c r="I723" s="7">
        <f t="shared" si="464"/>
        <v>2.0272024539754081E-3</v>
      </c>
      <c r="J723" s="7">
        <f t="shared" si="464"/>
        <v>3.4060345664408927E-4</v>
      </c>
      <c r="K723" s="7">
        <f t="shared" si="464"/>
        <v>3.9619478891108322E-5</v>
      </c>
      <c r="L723" s="7">
        <f t="shared" si="459"/>
        <v>1.1431842588604368E-5</v>
      </c>
      <c r="M723" s="7">
        <f t="shared" si="454"/>
        <v>2.9256042920562482E-5</v>
      </c>
      <c r="N723" s="7">
        <f t="shared" si="464"/>
        <v>2.0043057850205131E-4</v>
      </c>
      <c r="O723" s="7">
        <f t="shared" si="464"/>
        <v>1.0001930416652216E-4</v>
      </c>
      <c r="P723" s="7">
        <f t="shared" si="455"/>
        <v>1.7788807853741662E-5</v>
      </c>
      <c r="Q723" s="7">
        <f t="shared" si="464"/>
        <v>6.8022694069306319E-4</v>
      </c>
      <c r="R723" s="7">
        <f t="shared" si="464"/>
        <v>5.5022399706904813E-6</v>
      </c>
      <c r="S723" s="7">
        <f t="shared" si="464"/>
        <v>4.0207048418729654E-5</v>
      </c>
      <c r="T723" s="7">
        <f t="shared" si="456"/>
        <v>-2.5825878402063462E-3</v>
      </c>
      <c r="U723" s="7">
        <f t="shared" si="464"/>
        <v>2.443584269958797E-4</v>
      </c>
    </row>
    <row r="724" spans="1:21">
      <c r="A724" s="2" t="str">
        <f t="shared" si="457"/>
        <v>EXP_OM_CUSTACCT</v>
      </c>
      <c r="B724" s="2" t="str">
        <f>$B$12</f>
        <v>TOTAL</v>
      </c>
      <c r="C724" s="6"/>
      <c r="D724" s="7">
        <f t="shared" si="451"/>
        <v>0.99999999999999967</v>
      </c>
      <c r="E724" s="7">
        <f t="shared" ref="E724:U724" si="465">SUM(E717:E723)</f>
        <v>0.83678125655847291</v>
      </c>
      <c r="F724" s="7">
        <f t="shared" si="465"/>
        <v>0.16167384943125473</v>
      </c>
      <c r="G724" s="7">
        <f t="shared" si="465"/>
        <v>3.7454219026986839E-4</v>
      </c>
      <c r="H724" s="7">
        <f t="shared" si="465"/>
        <v>1.629303858845974E-5</v>
      </c>
      <c r="I724" s="7">
        <f t="shared" si="465"/>
        <v>2.0272024539754081E-3</v>
      </c>
      <c r="J724" s="7">
        <f t="shared" si="465"/>
        <v>3.4060345664408927E-4</v>
      </c>
      <c r="K724" s="7">
        <f t="shared" si="465"/>
        <v>3.9619478891108322E-5</v>
      </c>
      <c r="L724" s="7">
        <f t="shared" si="465"/>
        <v>1.1431842588604368E-5</v>
      </c>
      <c r="M724" s="7">
        <f t="shared" si="465"/>
        <v>2.9256042920562482E-5</v>
      </c>
      <c r="N724" s="7">
        <f t="shared" si="465"/>
        <v>2.0043057850205131E-4</v>
      </c>
      <c r="O724" s="7">
        <f t="shared" si="465"/>
        <v>1.0001930416652216E-4</v>
      </c>
      <c r="P724" s="7">
        <f t="shared" si="465"/>
        <v>1.7788807853741662E-5</v>
      </c>
      <c r="Q724" s="7">
        <f t="shared" si="465"/>
        <v>6.8022694069306319E-4</v>
      </c>
      <c r="R724" s="7">
        <f t="shared" si="465"/>
        <v>5.5022399706904813E-6</v>
      </c>
      <c r="S724" s="7">
        <f t="shared" si="465"/>
        <v>4.0207048418729654E-5</v>
      </c>
      <c r="T724" s="7">
        <f t="shared" si="465"/>
        <v>-2.5825878402063462E-3</v>
      </c>
      <c r="U724" s="7">
        <f t="shared" si="465"/>
        <v>2.443584269958797E-4</v>
      </c>
    </row>
    <row r="725" spans="1:21">
      <c r="C725" s="6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</row>
    <row r="726" spans="1:21" ht="15.5">
      <c r="A726" s="76" t="s">
        <v>236</v>
      </c>
      <c r="C726" s="6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</row>
    <row r="727" spans="1:21">
      <c r="A727" s="15"/>
      <c r="C727" s="6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</row>
    <row r="728" spans="1:21">
      <c r="A728" s="15" t="s">
        <v>562</v>
      </c>
      <c r="B728" s="2" t="str">
        <f>$B$5</f>
        <v>PRODUCTION</v>
      </c>
      <c r="D728" s="8">
        <f>+COSS!H1850</f>
        <v>0</v>
      </c>
      <c r="E728" s="8">
        <f>+COSS!I1850</f>
        <v>0</v>
      </c>
      <c r="F728" s="8">
        <f>+COSS!J1850</f>
        <v>0</v>
      </c>
      <c r="G728" s="8">
        <f>+COSS!K1850</f>
        <v>0</v>
      </c>
      <c r="H728" s="8">
        <f>+COSS!L1850</f>
        <v>0</v>
      </c>
      <c r="I728" s="8">
        <f>+COSS!N1850</f>
        <v>0</v>
      </c>
      <c r="J728" s="8">
        <f>+COSS!O1850</f>
        <v>0</v>
      </c>
      <c r="K728" s="8">
        <f>+COSS!P1850</f>
        <v>0</v>
      </c>
      <c r="L728" s="8">
        <f>+COSS!Q1850</f>
        <v>0</v>
      </c>
      <c r="M728" s="8">
        <f>+COSS!S1850</f>
        <v>0</v>
      </c>
      <c r="N728" s="8">
        <f>+COSS!T1850</f>
        <v>0</v>
      </c>
      <c r="O728" s="8">
        <f>+COSS!U1850</f>
        <v>0</v>
      </c>
      <c r="P728" s="8">
        <f>+COSS!V1850</f>
        <v>0</v>
      </c>
      <c r="Q728" s="8">
        <f>+COSS!X1850</f>
        <v>0</v>
      </c>
      <c r="R728" s="8">
        <f>+COSS!Y1850</f>
        <v>0</v>
      </c>
      <c r="S728" s="8">
        <f>+COSS!AA1850</f>
        <v>0</v>
      </c>
      <c r="T728" s="8">
        <f>+COSS!AB1850</f>
        <v>0</v>
      </c>
      <c r="U728" s="8">
        <f>+COSS!AC1850</f>
        <v>0</v>
      </c>
    </row>
    <row r="729" spans="1:21">
      <c r="B729" s="2" t="str">
        <f>$B$6</f>
        <v>BULKTRAN</v>
      </c>
      <c r="D729" s="8">
        <f>+COSS!H1851</f>
        <v>0</v>
      </c>
      <c r="E729" s="8">
        <f>+COSS!I1851</f>
        <v>0</v>
      </c>
      <c r="F729" s="8">
        <f>+COSS!J1851</f>
        <v>0</v>
      </c>
      <c r="G729" s="8">
        <f>+COSS!K1851</f>
        <v>0</v>
      </c>
      <c r="H729" s="8">
        <f>+COSS!L1851</f>
        <v>0</v>
      </c>
      <c r="I729" s="8">
        <f>+COSS!N1851</f>
        <v>0</v>
      </c>
      <c r="J729" s="8">
        <f>+COSS!O1851</f>
        <v>0</v>
      </c>
      <c r="K729" s="8">
        <f>+COSS!P1851</f>
        <v>0</v>
      </c>
      <c r="L729" s="8">
        <f>+COSS!Q1851</f>
        <v>0</v>
      </c>
      <c r="M729" s="8">
        <f>+COSS!S1851</f>
        <v>0</v>
      </c>
      <c r="N729" s="8">
        <f>+COSS!T1851</f>
        <v>0</v>
      </c>
      <c r="O729" s="8">
        <f>+COSS!U1851</f>
        <v>0</v>
      </c>
      <c r="P729" s="8">
        <f>+COSS!V1851</f>
        <v>0</v>
      </c>
      <c r="Q729" s="8">
        <f>+COSS!X1851</f>
        <v>0</v>
      </c>
      <c r="R729" s="8">
        <f>+COSS!Y1851</f>
        <v>0</v>
      </c>
      <c r="S729" s="8">
        <f>+COSS!AA1851</f>
        <v>0</v>
      </c>
      <c r="T729" s="8">
        <f>+COSS!AB1851</f>
        <v>0</v>
      </c>
      <c r="U729" s="8">
        <f>+COSS!AC1851</f>
        <v>0</v>
      </c>
    </row>
    <row r="730" spans="1:21">
      <c r="B730" s="2" t="str">
        <f>$B$7</f>
        <v>SUBTRAN</v>
      </c>
      <c r="D730" s="8">
        <f>+COSS!H1852</f>
        <v>0</v>
      </c>
      <c r="E730" s="8">
        <f>+COSS!I1852</f>
        <v>0</v>
      </c>
      <c r="F730" s="8">
        <f>+COSS!J1852</f>
        <v>0</v>
      </c>
      <c r="G730" s="8">
        <f>+COSS!K1852</f>
        <v>0</v>
      </c>
      <c r="H730" s="8">
        <f>+COSS!L1852</f>
        <v>0</v>
      </c>
      <c r="I730" s="8">
        <f>+COSS!N1852</f>
        <v>0</v>
      </c>
      <c r="J730" s="8">
        <f>+COSS!O1852</f>
        <v>0</v>
      </c>
      <c r="K730" s="8">
        <f>+COSS!P1852</f>
        <v>0</v>
      </c>
      <c r="L730" s="8">
        <f>+COSS!Q1852</f>
        <v>0</v>
      </c>
      <c r="M730" s="8">
        <f>+COSS!S1852</f>
        <v>0</v>
      </c>
      <c r="N730" s="8">
        <f>+COSS!T1852</f>
        <v>0</v>
      </c>
      <c r="O730" s="8">
        <f>+COSS!U1852</f>
        <v>0</v>
      </c>
      <c r="P730" s="8">
        <f>+COSS!V1852</f>
        <v>0</v>
      </c>
      <c r="Q730" s="8">
        <f>+COSS!X1852</f>
        <v>0</v>
      </c>
      <c r="R730" s="8">
        <f>+COSS!Y1852</f>
        <v>0</v>
      </c>
      <c r="S730" s="8">
        <f>+COSS!AA1852</f>
        <v>0</v>
      </c>
      <c r="T730" s="8">
        <f>+COSS!AB1852</f>
        <v>0</v>
      </c>
      <c r="U730" s="8">
        <f>+COSS!AC1852</f>
        <v>0</v>
      </c>
    </row>
    <row r="731" spans="1:21">
      <c r="B731" s="2" t="str">
        <f>$B$8</f>
        <v>DISTPRI</v>
      </c>
      <c r="D731" s="8">
        <f>+COSS!H1853</f>
        <v>0</v>
      </c>
      <c r="E731" s="8">
        <f>+COSS!I1853</f>
        <v>0</v>
      </c>
      <c r="F731" s="8">
        <f>+COSS!J1853</f>
        <v>0</v>
      </c>
      <c r="G731" s="8">
        <f>+COSS!K1853</f>
        <v>0</v>
      </c>
      <c r="H731" s="8">
        <f>+COSS!L1853</f>
        <v>0</v>
      </c>
      <c r="I731" s="8">
        <f>+COSS!N1853</f>
        <v>0</v>
      </c>
      <c r="J731" s="8">
        <f>+COSS!O1853</f>
        <v>0</v>
      </c>
      <c r="K731" s="8">
        <f>+COSS!P1853</f>
        <v>0</v>
      </c>
      <c r="L731" s="8">
        <f>+COSS!Q1853</f>
        <v>0</v>
      </c>
      <c r="M731" s="8">
        <f>+COSS!S1853</f>
        <v>0</v>
      </c>
      <c r="N731" s="8">
        <f>+COSS!T1853</f>
        <v>0</v>
      </c>
      <c r="O731" s="8">
        <f>+COSS!U1853</f>
        <v>0</v>
      </c>
      <c r="P731" s="8">
        <f>+COSS!V1853</f>
        <v>0</v>
      </c>
      <c r="Q731" s="8">
        <f>+COSS!X1853</f>
        <v>0</v>
      </c>
      <c r="R731" s="8">
        <f>+COSS!Y1853</f>
        <v>0</v>
      </c>
      <c r="S731" s="8">
        <f>+COSS!AA1853</f>
        <v>0</v>
      </c>
      <c r="T731" s="8">
        <f>+COSS!AB1853</f>
        <v>0</v>
      </c>
      <c r="U731" s="8">
        <f>+COSS!AC1853</f>
        <v>0</v>
      </c>
    </row>
    <row r="732" spans="1:21">
      <c r="B732" s="2" t="str">
        <f>$B$9</f>
        <v>DISTSEC</v>
      </c>
      <c r="D732" s="8">
        <f>+COSS!H1854</f>
        <v>0</v>
      </c>
      <c r="E732" s="8">
        <f>+COSS!I1854</f>
        <v>0</v>
      </c>
      <c r="F732" s="8">
        <f>+COSS!J1854</f>
        <v>0</v>
      </c>
      <c r="G732" s="8">
        <f>+COSS!K1854</f>
        <v>0</v>
      </c>
      <c r="H732" s="8">
        <f>+COSS!L1854</f>
        <v>0</v>
      </c>
      <c r="I732" s="8">
        <f>+COSS!N1854</f>
        <v>0</v>
      </c>
      <c r="J732" s="8">
        <f>+COSS!O1854</f>
        <v>0</v>
      </c>
      <c r="K732" s="8">
        <f>+COSS!P1854</f>
        <v>0</v>
      </c>
      <c r="L732" s="8">
        <f>+COSS!Q1854</f>
        <v>0</v>
      </c>
      <c r="M732" s="8">
        <f>+COSS!S1854</f>
        <v>0</v>
      </c>
      <c r="N732" s="8">
        <f>+COSS!T1854</f>
        <v>0</v>
      </c>
      <c r="O732" s="8">
        <f>+COSS!U1854</f>
        <v>0</v>
      </c>
      <c r="P732" s="8">
        <f>+COSS!V1854</f>
        <v>0</v>
      </c>
      <c r="Q732" s="8">
        <f>+COSS!X1854</f>
        <v>0</v>
      </c>
      <c r="R732" s="8">
        <f>+COSS!Y1854</f>
        <v>0</v>
      </c>
      <c r="S732" s="8">
        <f>+COSS!AA1854</f>
        <v>0</v>
      </c>
      <c r="T732" s="8">
        <f>+COSS!AB1854</f>
        <v>0</v>
      </c>
      <c r="U732" s="8">
        <f>+COSS!AC1854</f>
        <v>0</v>
      </c>
    </row>
    <row r="733" spans="1:21">
      <c r="B733" s="2" t="str">
        <f>$B$10</f>
        <v>ENERGY</v>
      </c>
      <c r="D733" s="8">
        <f>+COSS!H1855</f>
        <v>0</v>
      </c>
      <c r="E733" s="8">
        <f>+COSS!I1855</f>
        <v>0</v>
      </c>
      <c r="F733" s="8">
        <f>+COSS!J1855</f>
        <v>0</v>
      </c>
      <c r="G733" s="8">
        <f>+COSS!K1855</f>
        <v>0</v>
      </c>
      <c r="H733" s="8">
        <f>+COSS!L1855</f>
        <v>0</v>
      </c>
      <c r="I733" s="8">
        <f>+COSS!N1855</f>
        <v>0</v>
      </c>
      <c r="J733" s="8">
        <f>+COSS!O1855</f>
        <v>0</v>
      </c>
      <c r="K733" s="8">
        <f>+COSS!P1855</f>
        <v>0</v>
      </c>
      <c r="L733" s="8">
        <f>+COSS!Q1855</f>
        <v>0</v>
      </c>
      <c r="M733" s="8">
        <f>+COSS!S1855</f>
        <v>0</v>
      </c>
      <c r="N733" s="8">
        <f>+COSS!T1855</f>
        <v>0</v>
      </c>
      <c r="O733" s="8">
        <f>+COSS!U1855</f>
        <v>0</v>
      </c>
      <c r="P733" s="8">
        <f>+COSS!V1855</f>
        <v>0</v>
      </c>
      <c r="Q733" s="8">
        <f>+COSS!X1855</f>
        <v>0</v>
      </c>
      <c r="R733" s="8">
        <f>+COSS!Y1855</f>
        <v>0</v>
      </c>
      <c r="S733" s="8">
        <f>+COSS!AA1855</f>
        <v>0</v>
      </c>
      <c r="T733" s="8">
        <f>+COSS!AB1855</f>
        <v>0</v>
      </c>
      <c r="U733" s="8">
        <f>+COSS!AC1855</f>
        <v>0</v>
      </c>
    </row>
    <row r="734" spans="1:21">
      <c r="B734" s="2" t="str">
        <f>$B$11</f>
        <v>CUSTOMER</v>
      </c>
      <c r="D734" s="8">
        <f>+COSS!H1856</f>
        <v>1776402.0000000002</v>
      </c>
      <c r="E734" s="8">
        <f>+COSS!I1856</f>
        <v>1113350.7287844452</v>
      </c>
      <c r="F734" s="8">
        <f>+COSS!J1856</f>
        <v>263317.87083736307</v>
      </c>
      <c r="G734" s="8">
        <f>+COSS!K1856</f>
        <v>598.31372605626689</v>
      </c>
      <c r="H734" s="8">
        <f>+COSS!L1856</f>
        <v>25.642016830982868</v>
      </c>
      <c r="I734" s="8">
        <f>+COSS!N1856</f>
        <v>3111.2313754925876</v>
      </c>
      <c r="J734" s="8">
        <f>+COSS!O1856</f>
        <v>512.84033661965736</v>
      </c>
      <c r="K734" s="8">
        <f>+COSS!P1856</f>
        <v>59.831372605626683</v>
      </c>
      <c r="L734" s="8">
        <f>+COSS!Q1856</f>
        <v>17.094677887321911</v>
      </c>
      <c r="M734" s="8">
        <f>+COSS!S1856</f>
        <v>42.736694718304776</v>
      </c>
      <c r="N734" s="8">
        <f>+COSS!T1856</f>
        <v>290.60952408447253</v>
      </c>
      <c r="O734" s="8">
        <f>+COSS!U1856</f>
        <v>145.30476204223626</v>
      </c>
      <c r="P734" s="8">
        <f>+COSS!V1856</f>
        <v>25.642016830982868</v>
      </c>
      <c r="Q734" s="8">
        <f>+COSS!X1856</f>
        <v>1085.5120458449414</v>
      </c>
      <c r="R734" s="8">
        <f>+COSS!Y1856</f>
        <v>8.5473389436609555</v>
      </c>
      <c r="S734" s="8">
        <f>+COSS!AA1856</f>
        <v>68.378711549287644</v>
      </c>
      <c r="T734" s="8">
        <f>+COSS!AB1856</f>
        <v>393288.70681467152</v>
      </c>
      <c r="U734" s="8">
        <f>+COSS!AC1856</f>
        <v>453.00896401403065</v>
      </c>
    </row>
    <row r="735" spans="1:21">
      <c r="B735" s="2" t="str">
        <f>$B$12</f>
        <v>TOTAL</v>
      </c>
      <c r="D735" s="8">
        <f>+COSS!H1857</f>
        <v>1776402.0000000002</v>
      </c>
      <c r="E735" s="8">
        <f>+COSS!I1857</f>
        <v>1113350.7287844452</v>
      </c>
      <c r="F735" s="8">
        <f>+COSS!J1857</f>
        <v>263317.87083736307</v>
      </c>
      <c r="G735" s="8">
        <f>+COSS!K1857</f>
        <v>598.31372605626689</v>
      </c>
      <c r="H735" s="8">
        <f>+COSS!L1857</f>
        <v>25.642016830982868</v>
      </c>
      <c r="I735" s="8">
        <f>+COSS!N1857</f>
        <v>3111.2313754925876</v>
      </c>
      <c r="J735" s="8">
        <f>+COSS!O1857</f>
        <v>512.84033661965736</v>
      </c>
      <c r="K735" s="8">
        <f>+COSS!P1857</f>
        <v>59.831372605626683</v>
      </c>
      <c r="L735" s="8">
        <f>+COSS!Q1857</f>
        <v>17.094677887321911</v>
      </c>
      <c r="M735" s="8">
        <f>+COSS!S1857</f>
        <v>42.736694718304776</v>
      </c>
      <c r="N735" s="8">
        <f>+COSS!T1857</f>
        <v>290.60952408447253</v>
      </c>
      <c r="O735" s="8">
        <f>+COSS!U1857</f>
        <v>145.30476204223626</v>
      </c>
      <c r="P735" s="8">
        <f>+COSS!V1857</f>
        <v>25.642016830982868</v>
      </c>
      <c r="Q735" s="8">
        <f>+COSS!X1857</f>
        <v>1085.5120458449414</v>
      </c>
      <c r="R735" s="8">
        <f>+COSS!Y1857</f>
        <v>8.5473389436609555</v>
      </c>
      <c r="S735" s="8">
        <f>+COSS!AA1857</f>
        <v>68.378711549287644</v>
      </c>
      <c r="T735" s="8">
        <f>+COSS!AB1857</f>
        <v>393288.70681467152</v>
      </c>
      <c r="U735" s="8">
        <f>+COSS!AC1857</f>
        <v>453.00896401403065</v>
      </c>
    </row>
    <row r="736" spans="1:21">
      <c r="A736" s="2" t="s">
        <v>81</v>
      </c>
      <c r="B736" s="2" t="str">
        <f>$B$5</f>
        <v>PRODUCTION</v>
      </c>
      <c r="C736" s="6"/>
      <c r="D736" s="7">
        <f t="shared" ref="D736:D743" si="466">SUM(E736:U736)</f>
        <v>0</v>
      </c>
      <c r="E736" s="7">
        <f>E728/$D$735</f>
        <v>0</v>
      </c>
      <c r="F736" s="7">
        <f t="shared" ref="F736:U736" si="467">F728/$D$735</f>
        <v>0</v>
      </c>
      <c r="G736" s="7">
        <f t="shared" si="467"/>
        <v>0</v>
      </c>
      <c r="H736" s="7">
        <f t="shared" ref="H736:H742" si="468">H728/$D$735</f>
        <v>0</v>
      </c>
      <c r="I736" s="7">
        <f t="shared" si="467"/>
        <v>0</v>
      </c>
      <c r="J736" s="7">
        <f t="shared" si="467"/>
        <v>0</v>
      </c>
      <c r="K736" s="7">
        <f t="shared" si="467"/>
        <v>0</v>
      </c>
      <c r="L736" s="7">
        <f>IFERROR(L728/$D$735,0)</f>
        <v>0</v>
      </c>
      <c r="M736" s="7">
        <f t="shared" ref="M736:M742" si="469">M728/$D$735</f>
        <v>0</v>
      </c>
      <c r="N736" s="7">
        <f t="shared" si="467"/>
        <v>0</v>
      </c>
      <c r="O736" s="7">
        <f t="shared" si="467"/>
        <v>0</v>
      </c>
      <c r="P736" s="7">
        <f t="shared" ref="P736:P742" si="470">P728/$D$735</f>
        <v>0</v>
      </c>
      <c r="Q736" s="7">
        <f t="shared" si="467"/>
        <v>0</v>
      </c>
      <c r="R736" s="7">
        <f t="shared" si="467"/>
        <v>0</v>
      </c>
      <c r="S736" s="7">
        <f t="shared" si="467"/>
        <v>0</v>
      </c>
      <c r="T736" s="7">
        <f t="shared" ref="T736:T742" si="471">T728/$D$735</f>
        <v>0</v>
      </c>
      <c r="U736" s="7">
        <f t="shared" si="467"/>
        <v>0</v>
      </c>
    </row>
    <row r="737" spans="1:21">
      <c r="A737" s="2" t="str">
        <f t="shared" ref="A737:A743" si="472">A736</f>
        <v>EXP_OM_CUSTSERV</v>
      </c>
      <c r="B737" s="2" t="str">
        <f>$B$6</f>
        <v>BULKTRAN</v>
      </c>
      <c r="C737" s="6"/>
      <c r="D737" s="7">
        <f t="shared" si="466"/>
        <v>0</v>
      </c>
      <c r="E737" s="7">
        <f t="shared" ref="E737:U737" si="473">E729/$D$735</f>
        <v>0</v>
      </c>
      <c r="F737" s="7">
        <f t="shared" si="473"/>
        <v>0</v>
      </c>
      <c r="G737" s="7">
        <f t="shared" si="473"/>
        <v>0</v>
      </c>
      <c r="H737" s="7">
        <f t="shared" si="468"/>
        <v>0</v>
      </c>
      <c r="I737" s="7">
        <f t="shared" si="473"/>
        <v>0</v>
      </c>
      <c r="J737" s="7">
        <f t="shared" si="473"/>
        <v>0</v>
      </c>
      <c r="K737" s="7">
        <f t="shared" si="473"/>
        <v>0</v>
      </c>
      <c r="L737" s="7">
        <f t="shared" ref="L737:L742" si="474">IFERROR(L729/$D$735,0)</f>
        <v>0</v>
      </c>
      <c r="M737" s="7">
        <f t="shared" si="469"/>
        <v>0</v>
      </c>
      <c r="N737" s="7">
        <f t="shared" si="473"/>
        <v>0</v>
      </c>
      <c r="O737" s="7">
        <f t="shared" si="473"/>
        <v>0</v>
      </c>
      <c r="P737" s="7">
        <f t="shared" si="470"/>
        <v>0</v>
      </c>
      <c r="Q737" s="7">
        <f t="shared" si="473"/>
        <v>0</v>
      </c>
      <c r="R737" s="7">
        <f t="shared" si="473"/>
        <v>0</v>
      </c>
      <c r="S737" s="7">
        <f t="shared" si="473"/>
        <v>0</v>
      </c>
      <c r="T737" s="7">
        <f t="shared" si="471"/>
        <v>0</v>
      </c>
      <c r="U737" s="7">
        <f t="shared" si="473"/>
        <v>0</v>
      </c>
    </row>
    <row r="738" spans="1:21">
      <c r="A738" s="2" t="str">
        <f t="shared" si="472"/>
        <v>EXP_OM_CUSTSERV</v>
      </c>
      <c r="B738" s="2" t="str">
        <f>$B$7</f>
        <v>SUBTRAN</v>
      </c>
      <c r="C738" s="6"/>
      <c r="D738" s="7">
        <f t="shared" si="466"/>
        <v>0</v>
      </c>
      <c r="E738" s="7">
        <f t="shared" ref="E738:U738" si="475">E730/$D$735</f>
        <v>0</v>
      </c>
      <c r="F738" s="7">
        <f t="shared" si="475"/>
        <v>0</v>
      </c>
      <c r="G738" s="7">
        <f t="shared" si="475"/>
        <v>0</v>
      </c>
      <c r="H738" s="7">
        <f t="shared" si="468"/>
        <v>0</v>
      </c>
      <c r="I738" s="7">
        <f t="shared" si="475"/>
        <v>0</v>
      </c>
      <c r="J738" s="7">
        <f t="shared" si="475"/>
        <v>0</v>
      </c>
      <c r="K738" s="7">
        <f t="shared" si="475"/>
        <v>0</v>
      </c>
      <c r="L738" s="7">
        <f t="shared" si="474"/>
        <v>0</v>
      </c>
      <c r="M738" s="7">
        <f t="shared" si="469"/>
        <v>0</v>
      </c>
      <c r="N738" s="7">
        <f t="shared" si="475"/>
        <v>0</v>
      </c>
      <c r="O738" s="7">
        <f t="shared" si="475"/>
        <v>0</v>
      </c>
      <c r="P738" s="7">
        <f t="shared" si="470"/>
        <v>0</v>
      </c>
      <c r="Q738" s="7">
        <f t="shared" si="475"/>
        <v>0</v>
      </c>
      <c r="R738" s="7">
        <f t="shared" si="475"/>
        <v>0</v>
      </c>
      <c r="S738" s="7">
        <f t="shared" si="475"/>
        <v>0</v>
      </c>
      <c r="T738" s="7">
        <f t="shared" si="471"/>
        <v>0</v>
      </c>
      <c r="U738" s="7">
        <f t="shared" si="475"/>
        <v>0</v>
      </c>
    </row>
    <row r="739" spans="1:21">
      <c r="A739" s="2" t="str">
        <f t="shared" si="472"/>
        <v>EXP_OM_CUSTSERV</v>
      </c>
      <c r="B739" s="2" t="str">
        <f>$B$8</f>
        <v>DISTPRI</v>
      </c>
      <c r="C739" s="6"/>
      <c r="D739" s="7">
        <f t="shared" si="466"/>
        <v>0</v>
      </c>
      <c r="E739" s="7">
        <f t="shared" ref="E739:U739" si="476">E731/$D$735</f>
        <v>0</v>
      </c>
      <c r="F739" s="7">
        <f t="shared" si="476"/>
        <v>0</v>
      </c>
      <c r="G739" s="7">
        <f t="shared" si="476"/>
        <v>0</v>
      </c>
      <c r="H739" s="7">
        <f t="shared" si="468"/>
        <v>0</v>
      </c>
      <c r="I739" s="7">
        <f t="shared" si="476"/>
        <v>0</v>
      </c>
      <c r="J739" s="7">
        <f t="shared" si="476"/>
        <v>0</v>
      </c>
      <c r="K739" s="7">
        <f t="shared" si="476"/>
        <v>0</v>
      </c>
      <c r="L739" s="7">
        <f t="shared" si="474"/>
        <v>0</v>
      </c>
      <c r="M739" s="7">
        <f t="shared" si="469"/>
        <v>0</v>
      </c>
      <c r="N739" s="7">
        <f t="shared" si="476"/>
        <v>0</v>
      </c>
      <c r="O739" s="7">
        <f t="shared" si="476"/>
        <v>0</v>
      </c>
      <c r="P739" s="7">
        <f t="shared" si="470"/>
        <v>0</v>
      </c>
      <c r="Q739" s="7">
        <f t="shared" si="476"/>
        <v>0</v>
      </c>
      <c r="R739" s="7">
        <f t="shared" si="476"/>
        <v>0</v>
      </c>
      <c r="S739" s="7">
        <f t="shared" si="476"/>
        <v>0</v>
      </c>
      <c r="T739" s="7">
        <f t="shared" si="471"/>
        <v>0</v>
      </c>
      <c r="U739" s="7">
        <f t="shared" si="476"/>
        <v>0</v>
      </c>
    </row>
    <row r="740" spans="1:21">
      <c r="A740" s="2" t="str">
        <f t="shared" si="472"/>
        <v>EXP_OM_CUSTSERV</v>
      </c>
      <c r="B740" s="2" t="str">
        <f>$B$9</f>
        <v>DISTSEC</v>
      </c>
      <c r="C740" s="6"/>
      <c r="D740" s="7">
        <f t="shared" si="466"/>
        <v>0</v>
      </c>
      <c r="E740" s="7">
        <f t="shared" ref="E740:U740" si="477">E732/$D$735</f>
        <v>0</v>
      </c>
      <c r="F740" s="7">
        <f t="shared" si="477"/>
        <v>0</v>
      </c>
      <c r="G740" s="7">
        <f t="shared" si="477"/>
        <v>0</v>
      </c>
      <c r="H740" s="7">
        <f t="shared" si="468"/>
        <v>0</v>
      </c>
      <c r="I740" s="7">
        <f t="shared" si="477"/>
        <v>0</v>
      </c>
      <c r="J740" s="7">
        <f t="shared" si="477"/>
        <v>0</v>
      </c>
      <c r="K740" s="7">
        <f t="shared" si="477"/>
        <v>0</v>
      </c>
      <c r="L740" s="7">
        <f t="shared" si="474"/>
        <v>0</v>
      </c>
      <c r="M740" s="7">
        <f t="shared" si="469"/>
        <v>0</v>
      </c>
      <c r="N740" s="7">
        <f t="shared" si="477"/>
        <v>0</v>
      </c>
      <c r="O740" s="7">
        <f t="shared" si="477"/>
        <v>0</v>
      </c>
      <c r="P740" s="7">
        <f t="shared" si="470"/>
        <v>0</v>
      </c>
      <c r="Q740" s="7">
        <f t="shared" si="477"/>
        <v>0</v>
      </c>
      <c r="R740" s="7">
        <f t="shared" si="477"/>
        <v>0</v>
      </c>
      <c r="S740" s="7">
        <f t="shared" si="477"/>
        <v>0</v>
      </c>
      <c r="T740" s="7">
        <f t="shared" si="471"/>
        <v>0</v>
      </c>
      <c r="U740" s="7">
        <f t="shared" si="477"/>
        <v>0</v>
      </c>
    </row>
    <row r="741" spans="1:21">
      <c r="A741" s="2" t="str">
        <f t="shared" si="472"/>
        <v>EXP_OM_CUSTSERV</v>
      </c>
      <c r="B741" s="2" t="str">
        <f>$B$10</f>
        <v>ENERGY</v>
      </c>
      <c r="C741" s="6"/>
      <c r="D741" s="7">
        <f t="shared" si="466"/>
        <v>0</v>
      </c>
      <c r="E741" s="7">
        <f t="shared" ref="E741:U741" si="478">E733/$D$735</f>
        <v>0</v>
      </c>
      <c r="F741" s="7">
        <f t="shared" si="478"/>
        <v>0</v>
      </c>
      <c r="G741" s="7">
        <f t="shared" si="478"/>
        <v>0</v>
      </c>
      <c r="H741" s="7">
        <f t="shared" si="468"/>
        <v>0</v>
      </c>
      <c r="I741" s="7">
        <f t="shared" si="478"/>
        <v>0</v>
      </c>
      <c r="J741" s="7">
        <f t="shared" si="478"/>
        <v>0</v>
      </c>
      <c r="K741" s="7">
        <f t="shared" si="478"/>
        <v>0</v>
      </c>
      <c r="L741" s="7">
        <f t="shared" si="474"/>
        <v>0</v>
      </c>
      <c r="M741" s="7">
        <f t="shared" si="469"/>
        <v>0</v>
      </c>
      <c r="N741" s="7">
        <f t="shared" si="478"/>
        <v>0</v>
      </c>
      <c r="O741" s="7">
        <f t="shared" si="478"/>
        <v>0</v>
      </c>
      <c r="P741" s="7">
        <f t="shared" si="470"/>
        <v>0</v>
      </c>
      <c r="Q741" s="7">
        <f t="shared" si="478"/>
        <v>0</v>
      </c>
      <c r="R741" s="7">
        <f t="shared" si="478"/>
        <v>0</v>
      </c>
      <c r="S741" s="7">
        <f t="shared" si="478"/>
        <v>0</v>
      </c>
      <c r="T741" s="7">
        <f t="shared" si="471"/>
        <v>0</v>
      </c>
      <c r="U741" s="7">
        <f t="shared" si="478"/>
        <v>0</v>
      </c>
    </row>
    <row r="742" spans="1:21">
      <c r="A742" s="2" t="str">
        <f t="shared" si="472"/>
        <v>EXP_OM_CUSTSERV</v>
      </c>
      <c r="B742" s="2" t="str">
        <f>$B$11</f>
        <v>CUSTOMER</v>
      </c>
      <c r="C742" s="6"/>
      <c r="D742" s="7">
        <f t="shared" si="466"/>
        <v>1.0000000000000002</v>
      </c>
      <c r="E742" s="7">
        <f>E734/$D$735</f>
        <v>0.62674480707882851</v>
      </c>
      <c r="F742" s="7">
        <f t="shared" ref="F742:U742" si="479">F734/$D$735</f>
        <v>0.14823101462245766</v>
      </c>
      <c r="G742" s="7">
        <f t="shared" si="479"/>
        <v>3.368121213870885E-4</v>
      </c>
      <c r="H742" s="7">
        <f t="shared" si="468"/>
        <v>1.4434805202303794E-5</v>
      </c>
      <c r="I742" s="7">
        <f t="shared" si="479"/>
        <v>1.7514230312128602E-3</v>
      </c>
      <c r="J742" s="7">
        <f t="shared" si="479"/>
        <v>2.8869610404607586E-4</v>
      </c>
      <c r="K742" s="7">
        <f t="shared" si="479"/>
        <v>3.3681212138708846E-5</v>
      </c>
      <c r="L742" s="7">
        <f t="shared" si="474"/>
        <v>9.6232034682025297E-6</v>
      </c>
      <c r="M742" s="7">
        <f t="shared" si="469"/>
        <v>2.4058008670506322E-5</v>
      </c>
      <c r="N742" s="7">
        <f t="shared" si="479"/>
        <v>1.6359445895944302E-4</v>
      </c>
      <c r="O742" s="7">
        <f t="shared" si="479"/>
        <v>8.179722947972151E-5</v>
      </c>
      <c r="P742" s="7">
        <f t="shared" si="470"/>
        <v>1.4434805202303794E-5</v>
      </c>
      <c r="Q742" s="7">
        <f t="shared" si="479"/>
        <v>6.1107342023086059E-4</v>
      </c>
      <c r="R742" s="7">
        <f t="shared" si="479"/>
        <v>4.8116017341012649E-6</v>
      </c>
      <c r="S742" s="7">
        <f t="shared" si="479"/>
        <v>3.8492813872810119E-5</v>
      </c>
      <c r="T742" s="7">
        <f t="shared" si="471"/>
        <v>0.22139623059120148</v>
      </c>
      <c r="U742" s="7">
        <f t="shared" si="479"/>
        <v>2.5501489190736705E-4</v>
      </c>
    </row>
    <row r="743" spans="1:21">
      <c r="A743" s="2" t="str">
        <f t="shared" si="472"/>
        <v>EXP_OM_CUSTSERV</v>
      </c>
      <c r="B743" s="2" t="str">
        <f>$B$12</f>
        <v>TOTAL</v>
      </c>
      <c r="C743" s="6"/>
      <c r="D743" s="7">
        <f t="shared" si="466"/>
        <v>1.0000000000000002</v>
      </c>
      <c r="E743" s="7">
        <f t="shared" ref="E743:U743" si="480">SUM(E736:E742)</f>
        <v>0.62674480707882851</v>
      </c>
      <c r="F743" s="7">
        <f t="shared" si="480"/>
        <v>0.14823101462245766</v>
      </c>
      <c r="G743" s="7">
        <f t="shared" si="480"/>
        <v>3.368121213870885E-4</v>
      </c>
      <c r="H743" s="7">
        <f t="shared" si="480"/>
        <v>1.4434805202303794E-5</v>
      </c>
      <c r="I743" s="7">
        <f t="shared" si="480"/>
        <v>1.7514230312128602E-3</v>
      </c>
      <c r="J743" s="7">
        <f t="shared" si="480"/>
        <v>2.8869610404607586E-4</v>
      </c>
      <c r="K743" s="7">
        <f t="shared" si="480"/>
        <v>3.3681212138708846E-5</v>
      </c>
      <c r="L743" s="7">
        <f t="shared" si="480"/>
        <v>9.6232034682025297E-6</v>
      </c>
      <c r="M743" s="7">
        <f t="shared" si="480"/>
        <v>2.4058008670506322E-5</v>
      </c>
      <c r="N743" s="7">
        <f t="shared" si="480"/>
        <v>1.6359445895944302E-4</v>
      </c>
      <c r="O743" s="7">
        <f t="shared" si="480"/>
        <v>8.179722947972151E-5</v>
      </c>
      <c r="P743" s="7">
        <f t="shared" si="480"/>
        <v>1.4434805202303794E-5</v>
      </c>
      <c r="Q743" s="7">
        <f t="shared" si="480"/>
        <v>6.1107342023086059E-4</v>
      </c>
      <c r="R743" s="7">
        <f t="shared" si="480"/>
        <v>4.8116017341012649E-6</v>
      </c>
      <c r="S743" s="7">
        <f t="shared" si="480"/>
        <v>3.8492813872810119E-5</v>
      </c>
      <c r="T743" s="7">
        <f t="shared" si="480"/>
        <v>0.22139623059120148</v>
      </c>
      <c r="U743" s="7">
        <f t="shared" si="480"/>
        <v>2.5501489190736705E-4</v>
      </c>
    </row>
    <row r="745" spans="1:21">
      <c r="A745" s="15" t="s">
        <v>18</v>
      </c>
      <c r="B745" s="2" t="str">
        <f>$B$5</f>
        <v>PRODUCTION</v>
      </c>
      <c r="D745" s="8">
        <f ca="1">SUM(E745:U745)</f>
        <v>120254329.49936341</v>
      </c>
      <c r="E745" s="8">
        <f ca="1">COSS!I2291-COSS!I4773-COSS!I4781</f>
        <v>59009150.877556205</v>
      </c>
      <c r="F745" s="8">
        <f ca="1">COSS!J2291-COSS!J4773-COSS!J4781</f>
        <v>14915737.454002447</v>
      </c>
      <c r="G745" s="8">
        <f ca="1">COSS!K2291-COSS!K4773-COSS!K4781</f>
        <v>159325.24065606605</v>
      </c>
      <c r="H745" s="8">
        <f ca="1">COSS!L2291-COSS!L4773-COSS!L4781</f>
        <v>2888.0083564022466</v>
      </c>
      <c r="I745" s="8">
        <f ca="1">COSS!N2291-COSS!N4773-COSS!N4781</f>
        <v>6209298.2967640758</v>
      </c>
      <c r="J745" s="8">
        <f ca="1">COSS!O2291-COSS!O4773-COSS!O4781</f>
        <v>1785575.2396328</v>
      </c>
      <c r="K745" s="8">
        <f ca="1">COSS!P2291-COSS!P4773-COSS!P4781</f>
        <v>138279.28260127301</v>
      </c>
      <c r="L745" s="8">
        <f ca="1">COSS!Q2291-COSS!Q4773-COSS!Q4781</f>
        <v>88868.509289999682</v>
      </c>
      <c r="M745" s="8">
        <f ca="1">COSS!S2291-COSS!S4773-COSS!S4781</f>
        <v>377587.80136120872</v>
      </c>
      <c r="N745" s="8">
        <f ca="1">COSS!T2291-COSS!T4773-COSS!T4781</f>
        <v>4112830.6485972358</v>
      </c>
      <c r="O745" s="8">
        <f ca="1">COSS!U2291-COSS!U4773-COSS!U4781</f>
        <v>27191228.461425327</v>
      </c>
      <c r="P745" s="8">
        <f ca="1">COSS!V2291-COSS!V4773-COSS!V4781</f>
        <v>4308842.1727090664</v>
      </c>
      <c r="Q745" s="8">
        <f ca="1">COSS!X2291-COSS!X4773-COSS!X4781</f>
        <v>1683194.3179068845</v>
      </c>
      <c r="R745" s="8">
        <f ca="1">COSS!Y2291-COSS!Y4773-COSS!Y4781</f>
        <v>41121.008872321538</v>
      </c>
      <c r="S745" s="8">
        <f ca="1">COSS!AA2291-COSS!AA4773-COSS!AA4781</f>
        <v>29778.735380084825</v>
      </c>
      <c r="T745" s="8">
        <f ca="1">COSS!AB2291-COSS!AB4773-COSS!AB4781</f>
        <v>160508.28701701591</v>
      </c>
      <c r="U745" s="8">
        <f ca="1">COSS!AC2291-COSS!AC4773-COSS!AC4781</f>
        <v>40115.157235017963</v>
      </c>
    </row>
    <row r="746" spans="1:21">
      <c r="A746" s="2" t="s">
        <v>579</v>
      </c>
      <c r="B746" s="2" t="str">
        <f>$B$6</f>
        <v>BULKTRAN</v>
      </c>
      <c r="D746" s="8">
        <f t="shared" ref="D746:D752" ca="1" si="481">SUM(E746:U746)</f>
        <v>9950892.4253829755</v>
      </c>
      <c r="E746" s="8">
        <f ca="1">COSS!I2292-COSS!I4774-COSS!I4782</f>
        <v>4919234.9892716203</v>
      </c>
      <c r="F746" s="8">
        <f ca="1">COSS!J2292-COSS!J4774-COSS!J4782</f>
        <v>1250627.5108792277</v>
      </c>
      <c r="G746" s="8">
        <f ca="1">COSS!K2292-COSS!K4774-COSS!K4782</f>
        <v>12575.587055493092</v>
      </c>
      <c r="H746" s="8">
        <f ca="1">COSS!L2292-COSS!L4774-COSS!L4782</f>
        <v>-176.00657667913191</v>
      </c>
      <c r="I746" s="8">
        <f ca="1">COSS!N2292-COSS!N4774-COSS!N4782</f>
        <v>521122.04759536427</v>
      </c>
      <c r="J746" s="8">
        <f ca="1">COSS!O2292-COSS!O4774-COSS!O4782</f>
        <v>150679.4739192627</v>
      </c>
      <c r="K746" s="8">
        <f ca="1">COSS!P2292-COSS!P4774-COSS!P4782</f>
        <v>11695.729357385864</v>
      </c>
      <c r="L746" s="8">
        <f ca="1">COSS!Q2292-COSS!Q4774-COSS!Q4782</f>
        <v>-99935.157518756416</v>
      </c>
      <c r="M746" s="8">
        <f ca="1">COSS!S2292-COSS!S4774-COSS!S4782</f>
        <v>31391.468207313621</v>
      </c>
      <c r="N746" s="8">
        <f ca="1">COSS!T2292-COSS!T4774-COSS!T4782</f>
        <v>344764.83530992258</v>
      </c>
      <c r="O746" s="8">
        <f ca="1">COSS!U2292-COSS!U4774-COSS!U4782</f>
        <v>2291450.4058615132</v>
      </c>
      <c r="P746" s="8">
        <f ca="1">COSS!V2292-COSS!V4774-COSS!V4782</f>
        <v>353784.04349457694</v>
      </c>
      <c r="Q746" s="8">
        <f ca="1">COSS!X2292-COSS!X4774-COSS!X4782</f>
        <v>140774.12193759068</v>
      </c>
      <c r="R746" s="8">
        <f ca="1">COSS!Y2292-COSS!Y4774-COSS!Y4782</f>
        <v>3460.1547701469703</v>
      </c>
      <c r="S746" s="8">
        <f ca="1">COSS!AA2292-COSS!AA4774-COSS!AA4782</f>
        <v>2517.4767932744649</v>
      </c>
      <c r="T746" s="8">
        <f ca="1">COSS!AB2292-COSS!AB4774-COSS!AB4782</f>
        <v>13510.491175782106</v>
      </c>
      <c r="U746" s="8">
        <f ca="1">COSS!AC2292-COSS!AC4774-COSS!AC4782</f>
        <v>3415.2538499350303</v>
      </c>
    </row>
    <row r="747" spans="1:21">
      <c r="B747" s="2" t="str">
        <f>$B$7</f>
        <v>SUBTRAN</v>
      </c>
      <c r="D747" s="8">
        <f t="shared" ca="1" si="481"/>
        <v>3857944.4829339837</v>
      </c>
      <c r="E747" s="8">
        <f ca="1">COSS!I2293-COSS!I4775-COSS!I4783</f>
        <v>1827264.7219409698</v>
      </c>
      <c r="F747" s="8">
        <f ca="1">COSS!J2293-COSS!J4775-COSS!J4783</f>
        <v>470040.11222804373</v>
      </c>
      <c r="G747" s="8">
        <f ca="1">COSS!K2293-COSS!K4775-COSS!K4783</f>
        <v>4732.9241580716252</v>
      </c>
      <c r="H747" s="8">
        <f ca="1">COSS!L2293-COSS!L4775-COSS!L4783</f>
        <v>-72.005052778741629</v>
      </c>
      <c r="I747" s="8">
        <f ca="1">COSS!N2293-COSS!N4775-COSS!N4783</f>
        <v>204042.126573619</v>
      </c>
      <c r="J747" s="8">
        <f ca="1">COSS!O2293-COSS!O4775-COSS!O4783</f>
        <v>58695.403441655704</v>
      </c>
      <c r="K747" s="8">
        <f ca="1">COSS!P2293-COSS!P4775-COSS!P4783</f>
        <v>5900.5380399178548</v>
      </c>
      <c r="L747" s="8">
        <f ca="1">COSS!Q2293-COSS!Q4775-COSS!Q4783</f>
        <v>0</v>
      </c>
      <c r="M747" s="8">
        <f ca="1">COSS!S2293-COSS!S4775-COSS!S4783</f>
        <v>11458.628249674352</v>
      </c>
      <c r="N747" s="8">
        <f ca="1">COSS!T2293-COSS!T4775-COSS!T4783</f>
        <v>133395.38018803074</v>
      </c>
      <c r="O747" s="8">
        <f ca="1">COSS!U2293-COSS!U4775-COSS!U4783</f>
        <v>1081480.7592431789</v>
      </c>
      <c r="P747" s="8">
        <f ca="1">COSS!V2293-COSS!V4775-COSS!V4783</f>
        <v>0</v>
      </c>
      <c r="Q747" s="8">
        <f ca="1">COSS!X2293-COSS!X4775-COSS!X4783</f>
        <v>55119.148879904729</v>
      </c>
      <c r="R747" s="8">
        <f ca="1">COSS!Y2293-COSS!Y4775-COSS!Y4783</f>
        <v>1342.1622975940541</v>
      </c>
      <c r="S747" s="8">
        <f ca="1">COSS!AA2293-COSS!AA4775-COSS!AA4783</f>
        <v>927.80510586299044</v>
      </c>
      <c r="T747" s="8">
        <f ca="1">COSS!AB2293-COSS!AB4775-COSS!AB4783</f>
        <v>2885.3869936614328</v>
      </c>
      <c r="U747" s="8">
        <f ca="1">COSS!AC2293-COSS!AC4775-COSS!AC4783</f>
        <v>731.39064657746246</v>
      </c>
    </row>
    <row r="748" spans="1:21">
      <c r="B748" s="2" t="str">
        <f>$B$8</f>
        <v>DISTPRI</v>
      </c>
      <c r="D748" s="8">
        <f t="shared" ca="1" si="481"/>
        <v>20811291.144843269</v>
      </c>
      <c r="E748" s="8">
        <f ca="1">COSS!I2294-COSS!I4776-COSS!I4784</f>
        <v>13835038.41730158</v>
      </c>
      <c r="F748" s="8">
        <f ca="1">COSS!J2294-COSS!J4776-COSS!J4784</f>
        <v>3482997.9390726988</v>
      </c>
      <c r="G748" s="8">
        <f ca="1">COSS!K2294-COSS!K4776-COSS!K4784</f>
        <v>33480.212215484455</v>
      </c>
      <c r="H748" s="8">
        <f ca="1">COSS!L2294-COSS!L4776-COSS!L4784</f>
        <v>0</v>
      </c>
      <c r="I748" s="8">
        <f ca="1">COSS!N2294-COSS!N4776-COSS!N4784</f>
        <v>1487863.2161023912</v>
      </c>
      <c r="J748" s="8">
        <f ca="1">COSS!O2294-COSS!O4776-COSS!O4784</f>
        <v>430763.87678229768</v>
      </c>
      <c r="K748" s="8">
        <f ca="1">COSS!P2294-COSS!P4776-COSS!P4784</f>
        <v>0</v>
      </c>
      <c r="L748" s="8">
        <f ca="1">COSS!Q2294-COSS!Q4776-COSS!Q4784</f>
        <v>0</v>
      </c>
      <c r="M748" s="8">
        <f ca="1">COSS!S2294-COSS!S4776-COSS!S4784</f>
        <v>86656.614130903472</v>
      </c>
      <c r="N748" s="8">
        <f ca="1">COSS!T2294-COSS!T4776-COSS!T4784</f>
        <v>1002642.2024870213</v>
      </c>
      <c r="O748" s="8">
        <f ca="1">COSS!U2294-COSS!U4776-COSS!U4784</f>
        <v>0</v>
      </c>
      <c r="P748" s="8">
        <f ca="1">COSS!V2294-COSS!V4776-COSS!V4784</f>
        <v>0</v>
      </c>
      <c r="Q748" s="8">
        <f ca="1">COSS!X2294-COSS!X4776-COSS!X4784</f>
        <v>402448.05659373663</v>
      </c>
      <c r="R748" s="8">
        <f ca="1">COSS!Y2294-COSS!Y4776-COSS!Y4784</f>
        <v>9877.9495665243649</v>
      </c>
      <c r="S748" s="8">
        <f ca="1">COSS!AA2294-COSS!AA4776-COSS!AA4784</f>
        <v>7137.3075121551447</v>
      </c>
      <c r="T748" s="8">
        <f ca="1">COSS!AB2294-COSS!AB4776-COSS!AB4784</f>
        <v>25843.35582909064</v>
      </c>
      <c r="U748" s="8">
        <f ca="1">COSS!AC2294-COSS!AC4776-COSS!AC4784</f>
        <v>6541.9972493879486</v>
      </c>
    </row>
    <row r="749" spans="1:21">
      <c r="B749" s="2" t="str">
        <f>$B$9</f>
        <v>DISTSEC</v>
      </c>
      <c r="D749" s="8">
        <f t="shared" ca="1" si="481"/>
        <v>8372592.0045987694</v>
      </c>
      <c r="E749" s="8">
        <f ca="1">COSS!I2295-COSS!I4777-COSS!I4785</f>
        <v>6255487.9171617571</v>
      </c>
      <c r="F749" s="8">
        <f ca="1">COSS!J2295-COSS!J4777-COSS!J4785</f>
        <v>1404261.6647458775</v>
      </c>
      <c r="G749" s="8">
        <f ca="1">COSS!K2295-COSS!K4777-COSS!K4785</f>
        <v>0</v>
      </c>
      <c r="H749" s="8">
        <f ca="1">COSS!L2295-COSS!L4777-COSS!L4785</f>
        <v>0</v>
      </c>
      <c r="I749" s="8">
        <f ca="1">COSS!N2295-COSS!N4777-COSS!N4785</f>
        <v>490020.38338554994</v>
      </c>
      <c r="J749" s="8">
        <f ca="1">COSS!O2295-COSS!O4777-COSS!O4785</f>
        <v>0</v>
      </c>
      <c r="K749" s="8">
        <f ca="1">COSS!P2295-COSS!P4777-COSS!P4785</f>
        <v>0</v>
      </c>
      <c r="L749" s="8">
        <f ca="1">COSS!Q2295-COSS!Q4777-COSS!Q4785</f>
        <v>0</v>
      </c>
      <c r="M749" s="8">
        <f ca="1">COSS!S2295-COSS!S4777-COSS!S4785</f>
        <v>22182.160182622763</v>
      </c>
      <c r="N749" s="8">
        <f ca="1">COSS!T2295-COSS!T4777-COSS!T4785</f>
        <v>0</v>
      </c>
      <c r="O749" s="8">
        <f ca="1">COSS!U2295-COSS!U4777-COSS!U4785</f>
        <v>0</v>
      </c>
      <c r="P749" s="8">
        <f ca="1">COSS!V2295-COSS!V4777-COSS!V4785</f>
        <v>0</v>
      </c>
      <c r="Q749" s="8">
        <f ca="1">COSS!X2295-COSS!X4777-COSS!X4785</f>
        <v>135892.6459789926</v>
      </c>
      <c r="R749" s="8">
        <f ca="1">COSS!Y2295-COSS!Y4777-COSS!Y4785</f>
        <v>0</v>
      </c>
      <c r="S749" s="8">
        <f ca="1">COSS!AA2295-COSS!AA4777-COSS!AA4785</f>
        <v>2289.5369267017782</v>
      </c>
      <c r="T749" s="8">
        <f ca="1">COSS!AB2295-COSS!AB4777-COSS!AB4785</f>
        <v>49891.426822028516</v>
      </c>
      <c r="U749" s="8">
        <f ca="1">COSS!AC2295-COSS!AC4777-COSS!AC4785</f>
        <v>12566.269395238734</v>
      </c>
    </row>
    <row r="750" spans="1:21">
      <c r="B750" s="2" t="str">
        <f>$B$10</f>
        <v>ENERGY</v>
      </c>
      <c r="D750" s="8">
        <f t="shared" ca="1" si="481"/>
        <v>-27142125.702038914</v>
      </c>
      <c r="E750" s="8">
        <f ca="1">COSS!I2296-COSS!I4778-COSS!I4786</f>
        <v>-9843321.5091560334</v>
      </c>
      <c r="F750" s="8">
        <f ca="1">COSS!J2296-COSS!J4778-COSS!J4786</f>
        <v>-3188896.7000885941</v>
      </c>
      <c r="G750" s="8">
        <f ca="1">COSS!K2296-COSS!K4778-COSS!K4786</f>
        <v>-47545.163003336696</v>
      </c>
      <c r="H750" s="8">
        <f ca="1">COSS!L2296-COSS!L4778-COSS!L4786</f>
        <v>-2018.948792505098</v>
      </c>
      <c r="I750" s="8">
        <f ca="1">COSS!N2296-COSS!N4778-COSS!N4786</f>
        <v>-1571437.2176406793</v>
      </c>
      <c r="J750" s="8">
        <f ca="1">COSS!O2296-COSS!O4778-COSS!O4786</f>
        <v>-424083.88412141753</v>
      </c>
      <c r="K750" s="8">
        <f ca="1">COSS!P2296-COSS!P4778-COSS!P4786</f>
        <v>-36228.416751002485</v>
      </c>
      <c r="L750" s="8">
        <f ca="1">COSS!Q2296-COSS!Q4778-COSS!Q4786</f>
        <v>93996.994697993519</v>
      </c>
      <c r="M750" s="8">
        <f ca="1">COSS!S2296-COSS!S4778-COSS!S4786</f>
        <v>-100028.74411333003</v>
      </c>
      <c r="N750" s="8">
        <f ca="1">COSS!T2296-COSS!T4778-COSS!T4786</f>
        <v>-1200994.4306106847</v>
      </c>
      <c r="O750" s="8">
        <f ca="1">COSS!U2296-COSS!U4778-COSS!U4786</f>
        <v>-8814261.5167300105</v>
      </c>
      <c r="P750" s="8">
        <f ca="1">COSS!V2296-COSS!V4778-COSS!V4786</f>
        <v>-1356184.058342224</v>
      </c>
      <c r="Q750" s="8">
        <f ca="1">COSS!X2296-COSS!X4778-COSS!X4786</f>
        <v>-427918.2237880649</v>
      </c>
      <c r="R750" s="8">
        <f ca="1">COSS!Y2296-COSS!Y4778-COSS!Y4786</f>
        <v>-9647.6794674462435</v>
      </c>
      <c r="S750" s="8">
        <f ca="1">COSS!AA2296-COSS!AA4778-COSS!AA4786</f>
        <v>-9339.6666840326361</v>
      </c>
      <c r="T750" s="8">
        <f ca="1">COSS!AB2296-COSS!AB4778-COSS!AB4786</f>
        <v>-164121.77635464538</v>
      </c>
      <c r="U750" s="8">
        <f ca="1">COSS!AC2296-COSS!AC4778-COSS!AC4786</f>
        <v>-40094.761092901696</v>
      </c>
    </row>
    <row r="751" spans="1:21">
      <c r="B751" s="2" t="str">
        <f>$B$11</f>
        <v>CUSTOMER</v>
      </c>
      <c r="D751" s="8">
        <f t="shared" ca="1" si="481"/>
        <v>29635903.428936932</v>
      </c>
      <c r="E751" s="8">
        <f ca="1">COSS!I2297-COSS!I4779-COSS!I4787</f>
        <v>23192535.548935626</v>
      </c>
      <c r="F751" s="8">
        <f ca="1">COSS!J2297-COSS!J4779-COSS!J4787</f>
        <v>5441780.7902603224</v>
      </c>
      <c r="G751" s="8">
        <f ca="1">COSS!K2297-COSS!K4779-COSS!K4787</f>
        <v>44404.06081113845</v>
      </c>
      <c r="H751" s="8">
        <f ca="1">COSS!L2297-COSS!L4779-COSS!L4787</f>
        <v>3358.2443357601542</v>
      </c>
      <c r="I751" s="8">
        <f ca="1">COSS!N2297-COSS!N4779-COSS!N4787</f>
        <v>94089.502045280999</v>
      </c>
      <c r="J751" s="8">
        <f ca="1">COSS!O2297-COSS!O4779-COSS!O4787</f>
        <v>42500.948580032797</v>
      </c>
      <c r="K751" s="8">
        <f ca="1">COSS!P2297-COSS!P4779-COSS!P4787</f>
        <v>19966.600031717364</v>
      </c>
      <c r="L751" s="8">
        <f ca="1">COSS!Q2297-COSS!Q4779-COSS!Q4787</f>
        <v>-10548.39375598605</v>
      </c>
      <c r="M751" s="8">
        <f ca="1">COSS!S2297-COSS!S4779-COSS!S4787</f>
        <v>1389.3805435115423</v>
      </c>
      <c r="N751" s="8">
        <f ca="1">COSS!T2297-COSS!T4779-COSS!T4787</f>
        <v>26497.690675195252</v>
      </c>
      <c r="O751" s="8">
        <f ca="1">COSS!U2297-COSS!U4779-COSS!U4787</f>
        <v>52617.378613303896</v>
      </c>
      <c r="P751" s="8">
        <f ca="1">COSS!V2297-COSS!V4779-COSS!V4787</f>
        <v>13123.753427218191</v>
      </c>
      <c r="Q751" s="8">
        <f ca="1">COSS!X2297-COSS!X4779-COSS!X4787</f>
        <v>31535.323849358054</v>
      </c>
      <c r="R751" s="8">
        <f ca="1">COSS!Y2297-COSS!Y4779-COSS!Y4787</f>
        <v>543.61760162902442</v>
      </c>
      <c r="S751" s="8">
        <f ca="1">COSS!AA2297-COSS!AA4779-COSS!AA4787</f>
        <v>1885.4173377808547</v>
      </c>
      <c r="T751" s="8">
        <f ca="1">COSS!AB2297-COSS!AB4779-COSS!AB4787</f>
        <v>561042.55842602486</v>
      </c>
      <c r="U751" s="8">
        <f ca="1">COSS!AC2297-COSS!AC4779-COSS!AC4787</f>
        <v>119181.00721901239</v>
      </c>
    </row>
    <row r="752" spans="1:21">
      <c r="B752" s="2" t="str">
        <f>$B$12</f>
        <v>TOTAL</v>
      </c>
      <c r="D752" s="8">
        <f t="shared" ca="1" si="481"/>
        <v>165740827.28402045</v>
      </c>
      <c r="E752" s="8">
        <f ca="1">SUM(E745:E751)</f>
        <v>99195390.963011727</v>
      </c>
      <c r="F752" s="8">
        <f t="shared" ref="F752:U752" ca="1" si="482">SUM(F745:F751)</f>
        <v>23776548.771100026</v>
      </c>
      <c r="G752" s="8">
        <f t="shared" ca="1" si="482"/>
        <v>206972.86189291699</v>
      </c>
      <c r="H752" s="8">
        <f t="shared" ca="1" si="482"/>
        <v>3979.2922701994294</v>
      </c>
      <c r="I752" s="8">
        <f t="shared" ca="1" si="482"/>
        <v>7434998.3548256028</v>
      </c>
      <c r="J752" s="8">
        <f t="shared" ca="1" si="482"/>
        <v>2044131.0582346311</v>
      </c>
      <c r="K752" s="8">
        <f t="shared" ca="1" si="482"/>
        <v>139613.7332792916</v>
      </c>
      <c r="L752" s="8">
        <f t="shared" ca="1" si="482"/>
        <v>72381.952713250736</v>
      </c>
      <c r="M752" s="8">
        <f t="shared" ca="1" si="482"/>
        <v>430637.30856190441</v>
      </c>
      <c r="N752" s="8">
        <f t="shared" ca="1" si="482"/>
        <v>4419136.3266467219</v>
      </c>
      <c r="O752" s="8">
        <f t="shared" ca="1" si="482"/>
        <v>21802515.488413312</v>
      </c>
      <c r="P752" s="8">
        <f t="shared" ca="1" si="482"/>
        <v>3319565.9112886372</v>
      </c>
      <c r="Q752" s="8">
        <f t="shared" ca="1" si="482"/>
        <v>2021045.3913584026</v>
      </c>
      <c r="R752" s="8">
        <f t="shared" ca="1" si="482"/>
        <v>46697.213640769711</v>
      </c>
      <c r="S752" s="8">
        <f t="shared" ca="1" si="482"/>
        <v>35196.612371827425</v>
      </c>
      <c r="T752" s="8">
        <f t="shared" ca="1" si="482"/>
        <v>649559.72990895808</v>
      </c>
      <c r="U752" s="8">
        <f t="shared" ca="1" si="482"/>
        <v>142456.31450226784</v>
      </c>
    </row>
    <row r="753" spans="1:21">
      <c r="A753" s="2" t="s">
        <v>563</v>
      </c>
      <c r="B753" s="2" t="str">
        <f>$B$5</f>
        <v>PRODUCTION</v>
      </c>
      <c r="D753" s="7">
        <f t="shared" ref="D753:D760" ca="1" si="483">SUM(E753:U753)</f>
        <v>0.72555646951906771</v>
      </c>
      <c r="E753" s="7">
        <f ca="1">E745/$D752</f>
        <v>0.35603267972372094</v>
      </c>
      <c r="F753" s="7">
        <f t="shared" ref="F753:U753" ca="1" si="484">F745/$D752</f>
        <v>8.9994346585722126E-2</v>
      </c>
      <c r="G753" s="7">
        <f t="shared" ca="1" si="484"/>
        <v>9.6129145284788286E-4</v>
      </c>
      <c r="H753" s="7">
        <f ca="1">H745/$D752</f>
        <v>1.7424845789222677E-5</v>
      </c>
      <c r="I753" s="7">
        <f t="shared" ca="1" si="484"/>
        <v>3.7463903122213579E-2</v>
      </c>
      <c r="J753" s="7">
        <f t="shared" ca="1" si="484"/>
        <v>1.0773297496415674E-2</v>
      </c>
      <c r="K753" s="7">
        <f t="shared" ca="1" si="484"/>
        <v>8.3431031971568361E-4</v>
      </c>
      <c r="L753" s="7">
        <f ca="1">IFERROR(L745/$D$752,0)</f>
        <v>5.3618960847655762E-4</v>
      </c>
      <c r="M753" s="7">
        <f ca="1">M745/$D752</f>
        <v>2.2781821929376421E-3</v>
      </c>
      <c r="N753" s="7">
        <f t="shared" ca="1" si="484"/>
        <v>2.4814831179461389E-2</v>
      </c>
      <c r="O753" s="7">
        <f t="shared" ca="1" si="484"/>
        <v>0.16405872292907828</v>
      </c>
      <c r="P753" s="7">
        <f ca="1">P745/$D752</f>
        <v>2.5997469925290364E-2</v>
      </c>
      <c r="Q753" s="7">
        <f t="shared" ca="1" si="484"/>
        <v>1.0155580525868209E-2</v>
      </c>
      <c r="R753" s="7">
        <f t="shared" ca="1" si="484"/>
        <v>2.4810428152295178E-4</v>
      </c>
      <c r="S753" s="7">
        <f t="shared" ca="1" si="484"/>
        <v>1.796704883646727E-4</v>
      </c>
      <c r="T753" s="7">
        <f ca="1">T745/$D752</f>
        <v>9.6842938247171991E-4</v>
      </c>
      <c r="U753" s="7">
        <f t="shared" ca="1" si="484"/>
        <v>2.4203545917069028E-4</v>
      </c>
    </row>
    <row r="754" spans="1:21">
      <c r="A754" s="2" t="str">
        <f t="shared" ref="A754:A760" si="485">A753</f>
        <v>EXP_OM_LPP</v>
      </c>
      <c r="B754" s="2" t="str">
        <f>$B$6</f>
        <v>BULKTRAN</v>
      </c>
      <c r="D754" s="7">
        <f t="shared" ca="1" si="483"/>
        <v>6.0038872669138467E-2</v>
      </c>
      <c r="E754" s="7">
        <f t="shared" ref="E754:U754" ca="1" si="486">E746/$D752</f>
        <v>2.9680284996054788E-2</v>
      </c>
      <c r="F754" s="7">
        <f t="shared" ca="1" si="486"/>
        <v>7.5456816004429604E-3</v>
      </c>
      <c r="G754" s="7">
        <f t="shared" ca="1" si="486"/>
        <v>7.5875010771745679E-5</v>
      </c>
      <c r="H754" s="7">
        <f ca="1">H746/$D752</f>
        <v>-1.0619385673604707E-6</v>
      </c>
      <c r="I754" s="7">
        <f t="shared" ca="1" si="486"/>
        <v>3.1441984219274326E-3</v>
      </c>
      <c r="J754" s="7">
        <f t="shared" ca="1" si="486"/>
        <v>9.0912707742825502E-4</v>
      </c>
      <c r="K754" s="7">
        <f t="shared" ca="1" si="486"/>
        <v>7.0566374918254579E-5</v>
      </c>
      <c r="L754" s="7">
        <f t="shared" ref="L754:L760" ca="1" si="487">IFERROR(L746/$D$752,0)</f>
        <v>-6.0296041208665705E-4</v>
      </c>
      <c r="M754" s="7">
        <f ca="1">M746/$D752</f>
        <v>1.8940093833078243E-4</v>
      </c>
      <c r="N754" s="7">
        <f t="shared" ca="1" si="486"/>
        <v>2.0801442888849532E-3</v>
      </c>
      <c r="O754" s="7">
        <f t="shared" ca="1" si="486"/>
        <v>1.3825503609528795E-2</v>
      </c>
      <c r="P754" s="7">
        <f ca="1">P746/$D752</f>
        <v>2.1345618294056038E-3</v>
      </c>
      <c r="Q754" s="7">
        <f t="shared" ca="1" si="486"/>
        <v>8.493629737732286E-4</v>
      </c>
      <c r="R754" s="7">
        <f t="shared" ca="1" si="486"/>
        <v>2.0876900561244959E-5</v>
      </c>
      <c r="S754" s="7">
        <f t="shared" ca="1" si="486"/>
        <v>1.5189237525407127E-5</v>
      </c>
      <c r="T754" s="7">
        <f ca="1">T746/$D752</f>
        <v>8.1515770116375491E-5</v>
      </c>
      <c r="U754" s="7">
        <f t="shared" ca="1" si="486"/>
        <v>2.0605990122654015E-5</v>
      </c>
    </row>
    <row r="755" spans="1:21">
      <c r="A755" s="2" t="str">
        <f t="shared" si="485"/>
        <v>EXP_OM_LPP</v>
      </c>
      <c r="B755" s="2" t="str">
        <f>$B$7</f>
        <v>SUBTRAN</v>
      </c>
      <c r="D755" s="7">
        <f t="shared" ca="1" si="483"/>
        <v>2.3276971318134228E-2</v>
      </c>
      <c r="E755" s="7">
        <f t="shared" ref="E755:U755" ca="1" si="488">E747/$D752</f>
        <v>1.1024831671738263E-2</v>
      </c>
      <c r="F755" s="7">
        <f t="shared" ca="1" si="488"/>
        <v>2.8359947270117291E-3</v>
      </c>
      <c r="G755" s="7">
        <f t="shared" ca="1" si="488"/>
        <v>2.855617554002604E-5</v>
      </c>
      <c r="H755" s="7">
        <f ca="1">H747/$D752</f>
        <v>-4.344436670112111E-7</v>
      </c>
      <c r="I755" s="7">
        <f t="shared" ca="1" si="488"/>
        <v>1.2310915175050008E-3</v>
      </c>
      <c r="J755" s="7">
        <f t="shared" ca="1" si="488"/>
        <v>3.5413967942293898E-4</v>
      </c>
      <c r="K755" s="7">
        <f t="shared" ca="1" si="488"/>
        <v>3.5600993048058367E-5</v>
      </c>
      <c r="L755" s="7">
        <f t="shared" ca="1" si="487"/>
        <v>0</v>
      </c>
      <c r="M755" s="7">
        <f ca="1">M747/$D752</f>
        <v>6.9135821495800579E-5</v>
      </c>
      <c r="N755" s="7">
        <f t="shared" ca="1" si="488"/>
        <v>8.048432143966484E-4</v>
      </c>
      <c r="O755" s="7">
        <f t="shared" ca="1" si="488"/>
        <v>6.5251318999989538E-3</v>
      </c>
      <c r="P755" s="7">
        <f ca="1">P747/$D752</f>
        <v>0</v>
      </c>
      <c r="Q755" s="7">
        <f t="shared" ca="1" si="488"/>
        <v>3.3256228886471189E-4</v>
      </c>
      <c r="R755" s="7">
        <f t="shared" ca="1" si="488"/>
        <v>8.0979582374961134E-6</v>
      </c>
      <c r="S755" s="7">
        <f t="shared" ca="1" si="488"/>
        <v>5.5979273246480461E-6</v>
      </c>
      <c r="T755" s="7">
        <f ca="1">T747/$D752</f>
        <v>1.7409029754128789E-5</v>
      </c>
      <c r="U755" s="7">
        <f t="shared" ca="1" si="488"/>
        <v>4.4128574628393806E-6</v>
      </c>
    </row>
    <row r="756" spans="1:21">
      <c r="A756" s="2" t="str">
        <f t="shared" si="485"/>
        <v>EXP_OM_LPP</v>
      </c>
      <c r="B756" s="2" t="str">
        <f>$B$8</f>
        <v>DISTPRI</v>
      </c>
      <c r="D756" s="7">
        <f t="shared" ca="1" si="483"/>
        <v>0.12556526648186792</v>
      </c>
      <c r="E756" s="7">
        <f t="shared" ref="E756:U756" ca="1" si="489">E748/$D752</f>
        <v>8.3473931221504497E-2</v>
      </c>
      <c r="F756" s="7">
        <f t="shared" ca="1" si="489"/>
        <v>2.1014725195645893E-2</v>
      </c>
      <c r="G756" s="7">
        <f t="shared" ca="1" si="489"/>
        <v>2.0200340956493088E-4</v>
      </c>
      <c r="H756" s="7">
        <f ca="1">H748/$D752</f>
        <v>0</v>
      </c>
      <c r="I756" s="7">
        <f t="shared" ca="1" si="489"/>
        <v>8.977047119191256E-3</v>
      </c>
      <c r="J756" s="7">
        <f t="shared" ca="1" si="489"/>
        <v>2.5990209162171166E-3</v>
      </c>
      <c r="K756" s="7">
        <f t="shared" ca="1" si="489"/>
        <v>0</v>
      </c>
      <c r="L756" s="7">
        <f t="shared" ca="1" si="487"/>
        <v>0</v>
      </c>
      <c r="M756" s="7">
        <f ca="1">M748/$D752</f>
        <v>5.2284410275330083E-4</v>
      </c>
      <c r="N756" s="7">
        <f t="shared" ca="1" si="489"/>
        <v>6.0494581746527156E-3</v>
      </c>
      <c r="O756" s="7">
        <f t="shared" ca="1" si="489"/>
        <v>0</v>
      </c>
      <c r="P756" s="7">
        <f ca="1">P748/$D752</f>
        <v>0</v>
      </c>
      <c r="Q756" s="7">
        <f t="shared" ca="1" si="489"/>
        <v>2.4281769506561274E-3</v>
      </c>
      <c r="R756" s="7">
        <f t="shared" ca="1" si="489"/>
        <v>5.9598770733761902E-5</v>
      </c>
      <c r="S756" s="7">
        <f t="shared" ca="1" si="489"/>
        <v>4.306306194504722E-5</v>
      </c>
      <c r="T756" s="7">
        <f ca="1">T748/$D752</f>
        <v>1.5592631129326016E-4</v>
      </c>
      <c r="U756" s="7">
        <f t="shared" ca="1" si="489"/>
        <v>3.9471247710000307E-5</v>
      </c>
    </row>
    <row r="757" spans="1:21">
      <c r="A757" s="2" t="str">
        <f t="shared" si="485"/>
        <v>EXP_OM_LPP</v>
      </c>
      <c r="B757" s="2" t="str">
        <f>$B$9</f>
        <v>DISTSEC</v>
      </c>
      <c r="C757" s="6"/>
      <c r="D757" s="7">
        <f t="shared" ca="1" si="483"/>
        <v>5.0516171192093444E-2</v>
      </c>
      <c r="E757" s="7">
        <f t="shared" ref="E757:U757" ca="1" si="490">E749/$D752</f>
        <v>3.774258895451324E-2</v>
      </c>
      <c r="F757" s="7">
        <f t="shared" ca="1" si="490"/>
        <v>8.4726357877982321E-3</v>
      </c>
      <c r="G757" s="7">
        <f t="shared" ca="1" si="490"/>
        <v>0</v>
      </c>
      <c r="H757" s="7">
        <f ca="1">H749/$D752</f>
        <v>0</v>
      </c>
      <c r="I757" s="7">
        <f t="shared" ca="1" si="490"/>
        <v>2.9565460207691035E-3</v>
      </c>
      <c r="J757" s="7">
        <f t="shared" ca="1" si="490"/>
        <v>0</v>
      </c>
      <c r="K757" s="7">
        <f t="shared" ca="1" si="490"/>
        <v>0</v>
      </c>
      <c r="L757" s="7">
        <f t="shared" ca="1" si="487"/>
        <v>0</v>
      </c>
      <c r="M757" s="7">
        <f ca="1">M749/$D752</f>
        <v>1.3383642730713827E-4</v>
      </c>
      <c r="N757" s="7">
        <f t="shared" ca="1" si="490"/>
        <v>0</v>
      </c>
      <c r="O757" s="7">
        <f t="shared" ca="1" si="490"/>
        <v>0</v>
      </c>
      <c r="P757" s="7">
        <f ca="1">P749/$D752</f>
        <v>0</v>
      </c>
      <c r="Q757" s="7">
        <f t="shared" ca="1" si="490"/>
        <v>8.1991050850808924E-4</v>
      </c>
      <c r="R757" s="7">
        <f t="shared" ca="1" si="490"/>
        <v>0</v>
      </c>
      <c r="S757" s="7">
        <f t="shared" ca="1" si="490"/>
        <v>1.3813958601632483E-5</v>
      </c>
      <c r="T757" s="7">
        <f ca="1">T749/$D752</f>
        <v>3.0102074208023872E-4</v>
      </c>
      <c r="U757" s="7">
        <f t="shared" ca="1" si="490"/>
        <v>7.5818792515767081E-5</v>
      </c>
    </row>
    <row r="758" spans="1:21">
      <c r="A758" s="2" t="str">
        <f t="shared" si="485"/>
        <v>EXP_OM_LPP</v>
      </c>
      <c r="B758" s="2" t="str">
        <f>$B$10</f>
        <v>ENERGY</v>
      </c>
      <c r="C758" s="6"/>
      <c r="D758" s="7">
        <f t="shared" ca="1" si="483"/>
        <v>-0.16376246062490704</v>
      </c>
      <c r="E758" s="7">
        <f t="shared" ref="E758:U758" ca="1" si="491">E750/$D752</f>
        <v>-5.938984178163962E-2</v>
      </c>
      <c r="F758" s="7">
        <f t="shared" ca="1" si="491"/>
        <v>-1.9240260546207887E-2</v>
      </c>
      <c r="G758" s="7">
        <f t="shared" ca="1" si="491"/>
        <v>-2.8686452084531535E-4</v>
      </c>
      <c r="H758" s="7">
        <f ca="1">H750/$D752</f>
        <v>-1.218136065560565E-5</v>
      </c>
      <c r="I758" s="7">
        <f t="shared" ca="1" si="491"/>
        <v>-9.4812922283041244E-3</v>
      </c>
      <c r="J758" s="7">
        <f t="shared" ca="1" si="491"/>
        <v>-2.5587170709283932E-3</v>
      </c>
      <c r="K758" s="7">
        <f t="shared" ca="1" si="491"/>
        <v>-2.1858474670770133E-4</v>
      </c>
      <c r="L758" s="7">
        <f t="shared" ca="1" si="487"/>
        <v>5.6713240930622555E-4</v>
      </c>
      <c r="M758" s="7">
        <f ca="1">M750/$D752</f>
        <v>-6.0352506834008115E-4</v>
      </c>
      <c r="N758" s="7">
        <f t="shared" ca="1" si="491"/>
        <v>-7.2462195965307336E-3</v>
      </c>
      <c r="O758" s="7">
        <f t="shared" ca="1" si="491"/>
        <v>-5.3180991438069279E-2</v>
      </c>
      <c r="P758" s="7">
        <f ca="1">P750/$D752</f>
        <v>-8.1825587609636458E-3</v>
      </c>
      <c r="Q758" s="7">
        <f t="shared" ca="1" si="491"/>
        <v>-2.5818516222002818E-3</v>
      </c>
      <c r="R758" s="7">
        <f t="shared" ca="1" si="491"/>
        <v>-5.820943231394383E-5</v>
      </c>
      <c r="S758" s="7">
        <f t="shared" ca="1" si="491"/>
        <v>-5.6351032133004804E-5</v>
      </c>
      <c r="T758" s="7">
        <f ca="1">T750/$D752</f>
        <v>-9.9023142966095726E-4</v>
      </c>
      <c r="U758" s="7">
        <f t="shared" ca="1" si="491"/>
        <v>-2.4191239871268185E-4</v>
      </c>
    </row>
    <row r="759" spans="1:21">
      <c r="A759" s="2" t="str">
        <f t="shared" si="485"/>
        <v>EXP_OM_LPP</v>
      </c>
      <c r="B759" s="2" t="str">
        <f>$B$11</f>
        <v>CUSTOMER</v>
      </c>
      <c r="C759" s="6"/>
      <c r="D759" s="7">
        <f t="shared" ca="1" si="483"/>
        <v>0.17880870944460528</v>
      </c>
      <c r="E759" s="7">
        <f t="shared" ref="E759:U759" ca="1" si="492">E751/$D752</f>
        <v>0.13993254365257826</v>
      </c>
      <c r="F759" s="7">
        <f t="shared" ca="1" si="492"/>
        <v>3.2833073657434195E-2</v>
      </c>
      <c r="G759" s="7">
        <f t="shared" ca="1" si="492"/>
        <v>2.6791262924641846E-4</v>
      </c>
      <c r="H759" s="7">
        <f t="shared" ca="1" si="492"/>
        <v>2.026202228377517E-5</v>
      </c>
      <c r="I759" s="7">
        <f t="shared" ca="1" si="492"/>
        <v>5.6769055390344637E-4</v>
      </c>
      <c r="J759" s="7">
        <f t="shared" ca="1" si="492"/>
        <v>2.5643017038403813E-4</v>
      </c>
      <c r="K759" s="7">
        <f t="shared" ca="1" si="492"/>
        <v>1.2046880879568532E-4</v>
      </c>
      <c r="L759" s="7">
        <f t="shared" ca="1" si="487"/>
        <v>-6.3643906747912378E-5</v>
      </c>
      <c r="M759" s="7">
        <f t="shared" ca="1" si="492"/>
        <v>8.3828502987416702E-6</v>
      </c>
      <c r="N759" s="7">
        <f t="shared" ca="1" si="492"/>
        <v>1.598742513200305E-4</v>
      </c>
      <c r="O759" s="7">
        <f t="shared" ca="1" si="492"/>
        <v>3.1746781692561812E-4</v>
      </c>
      <c r="P759" s="7">
        <f t="shared" ca="1" si="492"/>
        <v>7.9182381566907318E-5</v>
      </c>
      <c r="Q759" s="7">
        <f t="shared" ca="1" si="492"/>
        <v>1.9026889370666526E-4</v>
      </c>
      <c r="R759" s="7">
        <f t="shared" ca="1" si="492"/>
        <v>3.2799257161752814E-6</v>
      </c>
      <c r="S759" s="7">
        <f t="shared" ca="1" si="492"/>
        <v>1.1375696433262785E-5</v>
      </c>
      <c r="T759" s="7">
        <f t="shared" ca="1" si="492"/>
        <v>3.385059478824724E-3</v>
      </c>
      <c r="U759" s="7">
        <f t="shared" ca="1" si="492"/>
        <v>7.1908056193528463E-4</v>
      </c>
    </row>
    <row r="760" spans="1:21">
      <c r="A760" s="2" t="str">
        <f t="shared" si="485"/>
        <v>EXP_OM_LPP</v>
      </c>
      <c r="B760" s="2" t="str">
        <f>$B$12</f>
        <v>TOTAL</v>
      </c>
      <c r="C760" s="6"/>
      <c r="D760" s="7">
        <f t="shared" ca="1" si="483"/>
        <v>0.99999999999999989</v>
      </c>
      <c r="E760" s="7">
        <f ca="1">E752/$D752</f>
        <v>0.59849701843847036</v>
      </c>
      <c r="F760" s="7">
        <f t="shared" ref="F760:U760" ca="1" si="493">F752/$D752</f>
        <v>0.14345619700784726</v>
      </c>
      <c r="G760" s="7">
        <f t="shared" ca="1" si="493"/>
        <v>1.2487741571256888E-3</v>
      </c>
      <c r="H760" s="7">
        <f t="shared" ca="1" si="493"/>
        <v>2.4009125183020515E-5</v>
      </c>
      <c r="I760" s="7">
        <f t="shared" ca="1" si="493"/>
        <v>4.4859184527205699E-2</v>
      </c>
      <c r="J760" s="7">
        <f t="shared" ca="1" si="493"/>
        <v>1.2333298268939627E-2</v>
      </c>
      <c r="K760" s="7">
        <f t="shared" ca="1" si="493"/>
        <v>8.423617497699805E-4</v>
      </c>
      <c r="L760" s="7">
        <f t="shared" ca="1" si="487"/>
        <v>4.3671769894821375E-4</v>
      </c>
      <c r="M760" s="7">
        <f t="shared" ca="1" si="493"/>
        <v>2.5982572647833247E-3</v>
      </c>
      <c r="N760" s="7">
        <f t="shared" ca="1" si="493"/>
        <v>2.6662931512185011E-2</v>
      </c>
      <c r="O760" s="7">
        <f t="shared" ca="1" si="493"/>
        <v>0.13154583481746235</v>
      </c>
      <c r="P760" s="7">
        <f t="shared" ca="1" si="493"/>
        <v>2.0028655375299229E-2</v>
      </c>
      <c r="Q760" s="7">
        <f t="shared" ca="1" si="493"/>
        <v>1.2194010519176752E-2</v>
      </c>
      <c r="R760" s="7">
        <f t="shared" ca="1" si="493"/>
        <v>2.8174840445768621E-4</v>
      </c>
      <c r="S760" s="7">
        <f t="shared" ca="1" si="493"/>
        <v>2.1235933806166557E-4</v>
      </c>
      <c r="T760" s="7">
        <f t="shared" ca="1" si="493"/>
        <v>3.9191292848794893E-3</v>
      </c>
      <c r="U760" s="7">
        <f t="shared" ca="1" si="493"/>
        <v>8.5951251020455395E-4</v>
      </c>
    </row>
    <row r="762" spans="1:21">
      <c r="A762" s="15" t="s">
        <v>20</v>
      </c>
      <c r="B762" s="2" t="str">
        <f>$B$5</f>
        <v>PRODUCTION</v>
      </c>
      <c r="D762" s="8">
        <f ca="1">COSS!H4762</f>
        <v>7984126.9999999991</v>
      </c>
      <c r="E762" s="8">
        <f ca="1">COSS!I4762</f>
        <v>3914960.1237896765</v>
      </c>
      <c r="F762" s="8">
        <f ca="1">COSS!J4762</f>
        <v>990332.68266604247</v>
      </c>
      <c r="G762" s="8">
        <f ca="1">COSS!K4762</f>
        <v>11578.495384895683</v>
      </c>
      <c r="H762" s="8">
        <f ca="1">COSS!L4762</f>
        <v>285.24210543042415</v>
      </c>
      <c r="I762" s="8">
        <f ca="1">COSS!N4762</f>
        <v>414367.61930165492</v>
      </c>
      <c r="J762" s="8">
        <f ca="1">COSS!O4762</f>
        <v>118009.86379769343</v>
      </c>
      <c r="K762" s="8">
        <f ca="1">COSS!P4762</f>
        <v>9338.7680634162298</v>
      </c>
      <c r="L762" s="8">
        <f ca="1">COSS!Q4762</f>
        <v>1971.2492756852773</v>
      </c>
      <c r="M762" s="8">
        <f ca="1">COSS!S4762</f>
        <v>24891.188651422577</v>
      </c>
      <c r="N762" s="8">
        <f ca="1">COSS!T4762</f>
        <v>271357.62355836958</v>
      </c>
      <c r="O762" s="8">
        <f ca="1">COSS!U4762</f>
        <v>1812299.3660537757</v>
      </c>
      <c r="P762" s="8">
        <f ca="1">COSS!V4762</f>
        <v>284315.52604819142</v>
      </c>
      <c r="Q762" s="8">
        <f ca="1">COSS!X4762</f>
        <v>112470.6409550103</v>
      </c>
      <c r="R762" s="8">
        <f ca="1">COSS!Y4762</f>
        <v>2715.0823902221955</v>
      </c>
      <c r="S762" s="8">
        <f ca="1">COSS!AA4762</f>
        <v>1960.9030832685139</v>
      </c>
      <c r="T762" s="8">
        <f ca="1">COSS!AB4762</f>
        <v>10632.407790055913</v>
      </c>
      <c r="U762" s="8">
        <f ca="1">COSS!AC4762</f>
        <v>2640.2170851894516</v>
      </c>
    </row>
    <row r="763" spans="1:21">
      <c r="B763" s="2" t="str">
        <f>$B$6</f>
        <v>BULKTRAN</v>
      </c>
      <c r="D763" s="8">
        <f ca="1">COSS!H4763</f>
        <v>2148314.8335999995</v>
      </c>
      <c r="E763" s="8">
        <f ca="1">COSS!I4763</f>
        <v>1053410.9623869776</v>
      </c>
      <c r="F763" s="8">
        <f ca="1">COSS!J4763</f>
        <v>266472.01282874629</v>
      </c>
      <c r="G763" s="8">
        <f ca="1">COSS!K4763</f>
        <v>3115.4631415733402</v>
      </c>
      <c r="H763" s="8">
        <f ca="1">COSS!L4763</f>
        <v>76.75101438935971</v>
      </c>
      <c r="I763" s="8">
        <f ca="1">COSS!N4763</f>
        <v>111495.23336856524</v>
      </c>
      <c r="J763" s="8">
        <f ca="1">COSS!O4763</f>
        <v>31753.295120142804</v>
      </c>
      <c r="K763" s="8">
        <f ca="1">COSS!P4763</f>
        <v>2512.8124788329433</v>
      </c>
      <c r="L763" s="8">
        <f ca="1">COSS!Q4763</f>
        <v>530.410408010536</v>
      </c>
      <c r="M763" s="8">
        <f ca="1">COSS!S4763</f>
        <v>6697.5525070915219</v>
      </c>
      <c r="N763" s="8">
        <f ca="1">COSS!T4763</f>
        <v>73015.072017377723</v>
      </c>
      <c r="O763" s="8">
        <f ca="1">COSS!U4763</f>
        <v>487641.24255753966</v>
      </c>
      <c r="P763" s="8">
        <f ca="1">COSS!V4763</f>
        <v>76501.696682945636</v>
      </c>
      <c r="Q763" s="8">
        <f ca="1">COSS!X4763</f>
        <v>30262.838543042748</v>
      </c>
      <c r="R763" s="8">
        <f ca="1">COSS!Y4763</f>
        <v>730.55598606591388</v>
      </c>
      <c r="S763" s="8">
        <f ca="1">COSS!AA4763</f>
        <v>527.62652460785296</v>
      </c>
      <c r="T763" s="8">
        <f ca="1">COSS!AB4763</f>
        <v>2860.8962973987395</v>
      </c>
      <c r="U763" s="8">
        <f ca="1">COSS!AC4763</f>
        <v>710.41173669164505</v>
      </c>
    </row>
    <row r="764" spans="1:21">
      <c r="B764" s="2" t="str">
        <f>$B$7</f>
        <v>SUBTRAN</v>
      </c>
      <c r="D764" s="8">
        <f ca="1">COSS!H4764</f>
        <v>823897.16639999964</v>
      </c>
      <c r="E764" s="8">
        <f ca="1">COSS!I4764</f>
        <v>391270.25351367571</v>
      </c>
      <c r="F764" s="8">
        <f ca="1">COSS!J4764</f>
        <v>100159.41141830136</v>
      </c>
      <c r="G764" s="8">
        <f ca="1">COSS!K4764</f>
        <v>1167.1799199330678</v>
      </c>
      <c r="H764" s="8">
        <f ca="1">COSS!L4764</f>
        <v>38.265083496211673</v>
      </c>
      <c r="I764" s="8">
        <f ca="1">COSS!N4764</f>
        <v>43654.33773588192</v>
      </c>
      <c r="J764" s="8">
        <f ca="1">COSS!O4764</f>
        <v>12373.723461437976</v>
      </c>
      <c r="K764" s="8">
        <f ca="1">COSS!P4764</f>
        <v>1267.4766495598024</v>
      </c>
      <c r="L764" s="8">
        <f ca="1">COSS!Q4764</f>
        <v>0</v>
      </c>
      <c r="M764" s="8">
        <f ca="1">COSS!S4764</f>
        <v>2444.8389699472564</v>
      </c>
      <c r="N764" s="8">
        <f ca="1">COSS!T4764</f>
        <v>28257.156780128164</v>
      </c>
      <c r="O764" s="8">
        <f ca="1">COSS!U4764</f>
        <v>230175.60317179252</v>
      </c>
      <c r="P764" s="8">
        <f ca="1">COSS!V4764</f>
        <v>0</v>
      </c>
      <c r="Q764" s="8">
        <f ca="1">COSS!X4764</f>
        <v>11847.53974885028</v>
      </c>
      <c r="R764" s="8">
        <f ca="1">COSS!Y4764</f>
        <v>283.46028010981536</v>
      </c>
      <c r="S764" s="8">
        <f ca="1">COSS!AA4764</f>
        <v>194.54769236037282</v>
      </c>
      <c r="T764" s="8">
        <f ca="1">COSS!AB4764</f>
        <v>611.13247973089744</v>
      </c>
      <c r="U764" s="8">
        <f ca="1">COSS!AC4764</f>
        <v>152.23949479434367</v>
      </c>
    </row>
    <row r="765" spans="1:21">
      <c r="B765" s="2" t="str">
        <f>$B$8</f>
        <v>DISTPRI</v>
      </c>
      <c r="D765" s="8">
        <f ca="1">COSS!H4765</f>
        <v>5485845.6810493898</v>
      </c>
      <c r="E765" s="8">
        <f ca="1">COSS!I4765</f>
        <v>3645337.0718805599</v>
      </c>
      <c r="F765" s="8">
        <f ca="1">COSS!J4765</f>
        <v>917755.99057668494</v>
      </c>
      <c r="G765" s="8">
        <f ca="1">COSS!K4765</f>
        <v>10709.883508883566</v>
      </c>
      <c r="H765" s="8">
        <f ca="1">COSS!L4765</f>
        <v>0</v>
      </c>
      <c r="I765" s="8">
        <f ca="1">COSS!N4765</f>
        <v>395761.80503392586</v>
      </c>
      <c r="J765" s="8">
        <f ca="1">COSS!O4765</f>
        <v>112348.22593710978</v>
      </c>
      <c r="K765" s="8">
        <f ca="1">COSS!P4765</f>
        <v>0</v>
      </c>
      <c r="L765" s="8">
        <f ca="1">COSS!Q4765</f>
        <v>0</v>
      </c>
      <c r="M765" s="8">
        <f ca="1">COSS!S4765</f>
        <v>22571.749899630122</v>
      </c>
      <c r="N765" s="8">
        <f ca="1">COSS!T4765</f>
        <v>261073.8607317956</v>
      </c>
      <c r="O765" s="8">
        <f ca="1">COSS!U4765</f>
        <v>0</v>
      </c>
      <c r="P765" s="8">
        <f ca="1">COSS!V4765</f>
        <v>0</v>
      </c>
      <c r="Q765" s="8">
        <f ca="1">COSS!X4765</f>
        <v>107403.08580890452</v>
      </c>
      <c r="R765" s="8">
        <f ca="1">COSS!Y4765</f>
        <v>2573.2891490184006</v>
      </c>
      <c r="S765" s="8">
        <f ca="1">COSS!AA4765</f>
        <v>1847.8444069727523</v>
      </c>
      <c r="T765" s="8">
        <f ca="1">COSS!AB4765</f>
        <v>6773.6151044444632</v>
      </c>
      <c r="U765" s="8">
        <f ca="1">COSS!AC4765</f>
        <v>1689.2590114602831</v>
      </c>
    </row>
    <row r="766" spans="1:21">
      <c r="B766" s="2" t="str">
        <f>$B$9</f>
        <v>DISTSEC</v>
      </c>
      <c r="D766" s="8">
        <f ca="1">COSS!H4766</f>
        <v>2192535.7395806573</v>
      </c>
      <c r="E766" s="8">
        <f ca="1">COSS!I4766</f>
        <v>1636951.0465743097</v>
      </c>
      <c r="F766" s="8">
        <f ca="1">COSS!J4766</f>
        <v>367473.81824945466</v>
      </c>
      <c r="G766" s="8">
        <f ca="1">COSS!K4766</f>
        <v>0</v>
      </c>
      <c r="H766" s="8">
        <f ca="1">COSS!L4766</f>
        <v>0</v>
      </c>
      <c r="I766" s="8">
        <f ca="1">COSS!N4766</f>
        <v>129538.39487984953</v>
      </c>
      <c r="J766" s="8">
        <f ca="1">COSS!O4766</f>
        <v>0</v>
      </c>
      <c r="K766" s="8">
        <f ca="1">COSS!P4766</f>
        <v>0</v>
      </c>
      <c r="L766" s="8">
        <f ca="1">COSS!Q4766</f>
        <v>0</v>
      </c>
      <c r="M766" s="8">
        <f ca="1">COSS!S4766</f>
        <v>5733.441436757349</v>
      </c>
      <c r="N766" s="8">
        <f ca="1">COSS!T4766</f>
        <v>0</v>
      </c>
      <c r="O766" s="8">
        <f ca="1">COSS!U4766</f>
        <v>0</v>
      </c>
      <c r="P766" s="8">
        <f ca="1">COSS!V4766</f>
        <v>0</v>
      </c>
      <c r="Q766" s="8">
        <f ca="1">COSS!X4766</f>
        <v>36052.467635759225</v>
      </c>
      <c r="R766" s="8">
        <f ca="1">COSS!Y4766</f>
        <v>0</v>
      </c>
      <c r="S766" s="8">
        <f ca="1">COSS!AA4766</f>
        <v>587.88142901273466</v>
      </c>
      <c r="T766" s="8">
        <f ca="1">COSS!AB4766</f>
        <v>12981.316554775764</v>
      </c>
      <c r="U766" s="8">
        <f ca="1">COSS!AC4766</f>
        <v>3217.3728207381723</v>
      </c>
    </row>
    <row r="767" spans="1:21">
      <c r="B767" s="2" t="str">
        <f>$B$10</f>
        <v>ENERGY</v>
      </c>
      <c r="D767" s="8">
        <f ca="1">COSS!H4767</f>
        <v>5758872.9999999981</v>
      </c>
      <c r="E767" s="8">
        <f ca="1">COSS!I4767</f>
        <v>2093537.3866800377</v>
      </c>
      <c r="F767" s="8">
        <f ca="1">COSS!J4767</f>
        <v>675723.01617568766</v>
      </c>
      <c r="G767" s="8">
        <f ca="1">COSS!K4767</f>
        <v>7735.7465295850407</v>
      </c>
      <c r="H767" s="8">
        <f ca="1">COSS!L4767</f>
        <v>196.06201673250209</v>
      </c>
      <c r="I767" s="8">
        <f ca="1">COSS!N4767</f>
        <v>326994.3272941102</v>
      </c>
      <c r="J767" s="8">
        <f ca="1">COSS!O4767</f>
        <v>91273.891446737922</v>
      </c>
      <c r="K767" s="8">
        <f ca="1">COSS!P4767</f>
        <v>7226.2231854192742</v>
      </c>
      <c r="L767" s="8">
        <f ca="1">COSS!Q4767</f>
        <v>1481.3426925610304</v>
      </c>
      <c r="M767" s="8">
        <f ca="1">COSS!S4767</f>
        <v>21789.124558916461</v>
      </c>
      <c r="N767" s="8">
        <f ca="1">COSS!T4767</f>
        <v>260397.6717794096</v>
      </c>
      <c r="O767" s="8">
        <f ca="1">COSS!U4767</f>
        <v>1840889.6980450659</v>
      </c>
      <c r="P767" s="8">
        <f ca="1">COSS!V4767</f>
        <v>295020.3692347699</v>
      </c>
      <c r="Q767" s="8">
        <f ca="1">COSS!X4767</f>
        <v>88695.859072121049</v>
      </c>
      <c r="R767" s="8">
        <f ca="1">COSS!Y4767</f>
        <v>2084.6659462063935</v>
      </c>
      <c r="S767" s="8">
        <f ca="1">COSS!AA4767</f>
        <v>2036.5498916979407</v>
      </c>
      <c r="T767" s="8">
        <f ca="1">COSS!AB4767</f>
        <v>35043.148375436882</v>
      </c>
      <c r="U767" s="8">
        <f ca="1">COSS!AC4767</f>
        <v>8747.9170755035975</v>
      </c>
    </row>
    <row r="768" spans="1:21">
      <c r="B768" s="2" t="str">
        <f>$B$11</f>
        <v>CUSTOMER</v>
      </c>
      <c r="D768" s="8">
        <f ca="1">COSS!H4768</f>
        <v>8451286.5793699492</v>
      </c>
      <c r="E768" s="8">
        <f ca="1">COSS!I4768</f>
        <v>6638395.5615412518</v>
      </c>
      <c r="F768" s="8">
        <f ca="1">COSS!J4768</f>
        <v>1542333.3061001336</v>
      </c>
      <c r="G768" s="8">
        <f ca="1">COSS!K4768</f>
        <v>13899.380735588751</v>
      </c>
      <c r="H768" s="8">
        <f ca="1">COSS!L4768</f>
        <v>1960.8443253589505</v>
      </c>
      <c r="I768" s="8">
        <f ca="1">COSS!N4768</f>
        <v>26612.741313949769</v>
      </c>
      <c r="J768" s="8">
        <f ca="1">COSS!O4768</f>
        <v>11700.0594791724</v>
      </c>
      <c r="K768" s="8">
        <f ca="1">COSS!P4768</f>
        <v>5607.7209243719026</v>
      </c>
      <c r="L768" s="8">
        <f ca="1">COSS!Q4768</f>
        <v>2389.0856031736403</v>
      </c>
      <c r="M768" s="8">
        <f ca="1">COSS!S4768</f>
        <v>387.19632047994548</v>
      </c>
      <c r="N768" s="8">
        <f ca="1">COSS!T4768</f>
        <v>7280.1780131869518</v>
      </c>
      <c r="O768" s="8">
        <f ca="1">COSS!U4768</f>
        <v>14533.370493882721</v>
      </c>
      <c r="P768" s="8">
        <f ca="1">COSS!V4768</f>
        <v>3585.1685062864663</v>
      </c>
      <c r="Q768" s="8">
        <f ca="1">COSS!X4768</f>
        <v>8935.584325148875</v>
      </c>
      <c r="R768" s="8">
        <f ca="1">COSS!Y4768</f>
        <v>149.93779051088015</v>
      </c>
      <c r="S768" s="8">
        <f ca="1">COSS!AA4768</f>
        <v>522.91362786841182</v>
      </c>
      <c r="T768" s="8">
        <f ca="1">COSS!AB4768</f>
        <v>144045.29588437721</v>
      </c>
      <c r="U768" s="8">
        <f ca="1">COSS!AC4768</f>
        <v>28948.234385208452</v>
      </c>
    </row>
    <row r="769" spans="1:21">
      <c r="B769" s="2" t="str">
        <f>$B$12</f>
        <v>TOTAL</v>
      </c>
      <c r="D769" s="8">
        <f ca="1">COSS!H4769</f>
        <v>32844879.999999985</v>
      </c>
      <c r="E769" s="8">
        <f ca="1">COSS!I4769</f>
        <v>19373862.406366486</v>
      </c>
      <c r="F769" s="8">
        <f ca="1">COSS!J4769</f>
        <v>4860250.238015051</v>
      </c>
      <c r="G769" s="8">
        <f ca="1">COSS!K4769</f>
        <v>48206.149220459447</v>
      </c>
      <c r="H769" s="8">
        <f ca="1">COSS!L4769</f>
        <v>2557.1645454074478</v>
      </c>
      <c r="I769" s="8">
        <f ca="1">COSS!N4769</f>
        <v>1448424.4589279373</v>
      </c>
      <c r="J769" s="8">
        <f ca="1">COSS!O4769</f>
        <v>377459.05924229429</v>
      </c>
      <c r="K769" s="8">
        <f ca="1">COSS!P4769</f>
        <v>25953.001301600154</v>
      </c>
      <c r="L769" s="8">
        <f ca="1">COSS!Q4769</f>
        <v>6372.0879794304847</v>
      </c>
      <c r="M769" s="8">
        <f ca="1">COSS!S4769</f>
        <v>84515.092344245248</v>
      </c>
      <c r="N769" s="8">
        <f ca="1">COSS!T4769</f>
        <v>901381.56288026762</v>
      </c>
      <c r="O769" s="8">
        <f ca="1">COSS!U4769</f>
        <v>4385539.2803220563</v>
      </c>
      <c r="P769" s="8">
        <f ca="1">COSS!V4769</f>
        <v>659422.76047219324</v>
      </c>
      <c r="Q769" s="8">
        <f ca="1">COSS!X4769</f>
        <v>395668.01608883694</v>
      </c>
      <c r="R769" s="8">
        <f ca="1">COSS!Y4769</f>
        <v>8536.9915421335991</v>
      </c>
      <c r="S769" s="8">
        <f ca="1">COSS!AA4769</f>
        <v>7678.2666557885786</v>
      </c>
      <c r="T769" s="8">
        <f ca="1">COSS!AB4769</f>
        <v>212947.81248621986</v>
      </c>
      <c r="U769" s="8">
        <f ca="1">COSS!AC4769</f>
        <v>46105.651609585941</v>
      </c>
    </row>
    <row r="770" spans="1:21">
      <c r="A770" s="2" t="s">
        <v>69</v>
      </c>
      <c r="B770" s="2" t="str">
        <f>$B$5</f>
        <v>PRODUCTION</v>
      </c>
      <c r="C770" s="6"/>
      <c r="D770" s="7">
        <f t="shared" ref="D770:D777" ca="1" si="494">SUM(E770:U770)</f>
        <v>0.24308589344823317</v>
      </c>
      <c r="E770" s="7">
        <f ca="1">E762/$D769</f>
        <v>0.11919544610270089</v>
      </c>
      <c r="F770" s="7">
        <f t="shared" ref="F770:U770" ca="1" si="495">F762/$D769</f>
        <v>3.0151813088251288E-2</v>
      </c>
      <c r="G770" s="7">
        <f t="shared" ca="1" si="495"/>
        <v>3.5252055677766785E-4</v>
      </c>
      <c r="H770" s="7">
        <f ca="1">H762/$D769</f>
        <v>8.6845226845226491E-6</v>
      </c>
      <c r="I770" s="7">
        <f t="shared" ca="1" si="495"/>
        <v>1.2615896885653262E-2</v>
      </c>
      <c r="J770" s="7">
        <f t="shared" ca="1" si="495"/>
        <v>3.5929455001112343E-3</v>
      </c>
      <c r="K770" s="7">
        <f t="shared" ca="1" si="495"/>
        <v>2.843294925545849E-4</v>
      </c>
      <c r="L770" s="7">
        <f ca="1">IFERROR(L762/$D$769,0)</f>
        <v>6.0016942539758958E-5</v>
      </c>
      <c r="M770" s="7">
        <f ca="1">M762/$D769</f>
        <v>7.5784075482761965E-4</v>
      </c>
      <c r="N770" s="7">
        <f t="shared" ca="1" si="495"/>
        <v>8.2617937273136537E-3</v>
      </c>
      <c r="O770" s="7">
        <f t="shared" ca="1" si="495"/>
        <v>5.5177530441693698E-2</v>
      </c>
      <c r="P770" s="7">
        <f ca="1">P762/$D769</f>
        <v>8.6563119137044054E-3</v>
      </c>
      <c r="Q770" s="7">
        <f t="shared" ca="1" si="495"/>
        <v>3.4242975147118927E-3</v>
      </c>
      <c r="R770" s="7">
        <f t="shared" ca="1" si="495"/>
        <v>8.2663793876616292E-5</v>
      </c>
      <c r="S770" s="7">
        <f t="shared" ca="1" si="495"/>
        <v>5.9701940858621335E-5</v>
      </c>
      <c r="T770" s="7">
        <f ca="1">T762/$D769</f>
        <v>3.2371583607721866E-4</v>
      </c>
      <c r="U770" s="7">
        <f t="shared" ca="1" si="495"/>
        <v>8.0384433896225313E-5</v>
      </c>
    </row>
    <row r="771" spans="1:21">
      <c r="A771" s="2" t="str">
        <f t="shared" ref="A771:A777" si="496">A770</f>
        <v>LABOR_M</v>
      </c>
      <c r="B771" s="2" t="str">
        <f>$B$6</f>
        <v>BULKTRAN</v>
      </c>
      <c r="C771" s="6"/>
      <c r="D771" s="7">
        <f t="shared" ca="1" si="494"/>
        <v>6.5407906303813587E-2</v>
      </c>
      <c r="E771" s="7">
        <f t="shared" ref="E771:U771" ca="1" si="497">E763/$D769</f>
        <v>3.2072303579339552E-2</v>
      </c>
      <c r="F771" s="7">
        <f t="shared" ca="1" si="497"/>
        <v>8.1130457115004342E-3</v>
      </c>
      <c r="G771" s="7">
        <f t="shared" ca="1" si="497"/>
        <v>9.4853844543604411E-5</v>
      </c>
      <c r="H771" s="7">
        <f ca="1">H763/$D769</f>
        <v>2.3367725620967329E-6</v>
      </c>
      <c r="I771" s="7">
        <f t="shared" ca="1" si="497"/>
        <v>3.3946001132768729E-3</v>
      </c>
      <c r="J771" s="7">
        <f t="shared" ca="1" si="497"/>
        <v>9.6676544776972296E-4</v>
      </c>
      <c r="K771" s="7">
        <f t="shared" ca="1" si="497"/>
        <v>7.6505454695920469E-5</v>
      </c>
      <c r="L771" s="7">
        <f t="shared" ref="L771:L776" ca="1" si="498">IFERROR(L763/$D$769,0)</f>
        <v>1.6148952531126198E-5</v>
      </c>
      <c r="M771" s="7">
        <f ca="1">M763/$D769</f>
        <v>2.0391465906075847E-4</v>
      </c>
      <c r="N771" s="7">
        <f t="shared" ca="1" si="497"/>
        <v>2.2230275165376692E-3</v>
      </c>
      <c r="O771" s="7">
        <f t="shared" ca="1" si="497"/>
        <v>1.4846796290853852E-2</v>
      </c>
      <c r="P771" s="7">
        <f ca="1">P763/$D769</f>
        <v>2.3291817988966824E-3</v>
      </c>
      <c r="Q771" s="7">
        <f t="shared" ca="1" si="497"/>
        <v>9.213867897536164E-4</v>
      </c>
      <c r="R771" s="7">
        <f t="shared" ca="1" si="497"/>
        <v>2.2242613949751506E-5</v>
      </c>
      <c r="S771" s="7">
        <f t="shared" ca="1" si="497"/>
        <v>1.6064194011604038E-5</v>
      </c>
      <c r="T771" s="7">
        <f ca="1">T763/$D769</f>
        <v>8.7103265330813835E-5</v>
      </c>
      <c r="U771" s="7">
        <f t="shared" ca="1" si="497"/>
        <v>2.1629299199499143E-5</v>
      </c>
    </row>
    <row r="772" spans="1:21">
      <c r="A772" s="2" t="str">
        <f t="shared" si="496"/>
        <v>LABOR_M</v>
      </c>
      <c r="B772" s="2" t="str">
        <f>$B$7</f>
        <v>SUBTRAN</v>
      </c>
      <c r="C772" s="6"/>
      <c r="D772" s="7">
        <f t="shared" ca="1" si="494"/>
        <v>2.5084493120388934E-2</v>
      </c>
      <c r="E772" s="7">
        <f ca="1">E764/$D769</f>
        <v>1.1912671122977947E-2</v>
      </c>
      <c r="F772" s="7">
        <f t="shared" ref="F772:U772" ca="1" si="499">F764/$D769</f>
        <v>3.0494680272329022E-3</v>
      </c>
      <c r="G772" s="7">
        <f t="shared" ca="1" si="499"/>
        <v>3.5536129830069967E-5</v>
      </c>
      <c r="H772" s="7">
        <f ca="1">H764/$D769</f>
        <v>1.1650243050427248E-6</v>
      </c>
      <c r="I772" s="7">
        <f t="shared" ca="1" si="499"/>
        <v>1.329106324513347E-3</v>
      </c>
      <c r="J772" s="7">
        <f t="shared" ca="1" si="499"/>
        <v>3.7673218661289008E-4</v>
      </c>
      <c r="K772" s="7">
        <f t="shared" ca="1" si="499"/>
        <v>3.8589778667475814E-5</v>
      </c>
      <c r="L772" s="7">
        <f t="shared" ca="1" si="498"/>
        <v>0</v>
      </c>
      <c r="M772" s="7">
        <f ca="1">M764/$D769</f>
        <v>7.4435923344742233E-5</v>
      </c>
      <c r="N772" s="7">
        <f t="shared" ca="1" si="499"/>
        <v>8.6032151069293525E-4</v>
      </c>
      <c r="O772" s="7">
        <f t="shared" ca="1" si="499"/>
        <v>7.0079599368849154E-3</v>
      </c>
      <c r="P772" s="7">
        <f ca="1">P764/$D769</f>
        <v>0</v>
      </c>
      <c r="Q772" s="7">
        <f t="shared" ca="1" si="499"/>
        <v>3.6071192066618256E-4</v>
      </c>
      <c r="R772" s="7">
        <f t="shared" ca="1" si="499"/>
        <v>8.6302729713068052E-6</v>
      </c>
      <c r="S772" s="7">
        <f t="shared" ca="1" si="499"/>
        <v>5.9232273754805288E-6</v>
      </c>
      <c r="T772" s="7">
        <f ca="1">T764/$D769</f>
        <v>1.8606628483066392E-5</v>
      </c>
      <c r="U772" s="7">
        <f t="shared" ca="1" si="499"/>
        <v>4.6351058306300325E-6</v>
      </c>
    </row>
    <row r="773" spans="1:21">
      <c r="A773" s="2" t="str">
        <f t="shared" si="496"/>
        <v>LABOR_M</v>
      </c>
      <c r="B773" s="2" t="str">
        <f>$B$8</f>
        <v>DISTPRI</v>
      </c>
      <c r="C773" s="6"/>
      <c r="D773" s="7">
        <f t="shared" ca="1" si="494"/>
        <v>0.16702285656240468</v>
      </c>
      <c r="E773" s="7">
        <f t="shared" ref="E773:U773" ca="1" si="500">E765/$D769</f>
        <v>0.11098646339644297</v>
      </c>
      <c r="F773" s="7">
        <f t="shared" ca="1" si="500"/>
        <v>2.7942132550847661E-2</v>
      </c>
      <c r="G773" s="7">
        <f t="shared" ca="1" si="500"/>
        <v>3.2607467309618944E-4</v>
      </c>
      <c r="H773" s="7">
        <f ca="1">H765/$D769</f>
        <v>0</v>
      </c>
      <c r="I773" s="7">
        <f t="shared" ca="1" si="500"/>
        <v>1.2049421554711908E-2</v>
      </c>
      <c r="J773" s="7">
        <f t="shared" ca="1" si="500"/>
        <v>3.420570449248401E-3</v>
      </c>
      <c r="K773" s="7">
        <f t="shared" ca="1" si="500"/>
        <v>0</v>
      </c>
      <c r="L773" s="7">
        <f t="shared" ca="1" si="498"/>
        <v>0</v>
      </c>
      <c r="M773" s="7">
        <f ca="1">M765/$D769</f>
        <v>6.8722278478807451E-4</v>
      </c>
      <c r="N773" s="7">
        <f t="shared" ca="1" si="500"/>
        <v>7.9486927865711713E-3</v>
      </c>
      <c r="O773" s="7">
        <f t="shared" ca="1" si="500"/>
        <v>0</v>
      </c>
      <c r="P773" s="7">
        <f ca="1">P765/$D769</f>
        <v>0</v>
      </c>
      <c r="Q773" s="7">
        <f t="shared" ca="1" si="500"/>
        <v>3.2700099926961088E-3</v>
      </c>
      <c r="R773" s="7">
        <f t="shared" ca="1" si="500"/>
        <v>7.8346736204193824E-5</v>
      </c>
      <c r="S773" s="7">
        <f t="shared" ca="1" si="500"/>
        <v>5.6259739934283608E-5</v>
      </c>
      <c r="T773" s="7">
        <f ca="1">T765/$D769</f>
        <v>2.0623047197750353E-4</v>
      </c>
      <c r="U773" s="7">
        <f t="shared" ca="1" si="500"/>
        <v>5.1431425886174155E-5</v>
      </c>
    </row>
    <row r="774" spans="1:21">
      <c r="A774" s="2" t="str">
        <f t="shared" si="496"/>
        <v>LABOR_M</v>
      </c>
      <c r="B774" s="2" t="str">
        <f>$B$9</f>
        <v>DISTSEC</v>
      </c>
      <c r="C774" s="6"/>
      <c r="D774" s="7">
        <f t="shared" ca="1" si="494"/>
        <v>6.6754262447622198E-2</v>
      </c>
      <c r="E774" s="7">
        <f t="shared" ref="E774:U774" ca="1" si="501">E766/$D769</f>
        <v>4.983884996913706E-2</v>
      </c>
      <c r="F774" s="7">
        <f t="shared" ca="1" si="501"/>
        <v>1.118816138921667E-2</v>
      </c>
      <c r="G774" s="7">
        <f t="shared" ca="1" si="501"/>
        <v>0</v>
      </c>
      <c r="H774" s="7">
        <f ca="1">H766/$D769</f>
        <v>0</v>
      </c>
      <c r="I774" s="7">
        <f t="shared" ca="1" si="501"/>
        <v>3.9439448364509046E-3</v>
      </c>
      <c r="J774" s="7">
        <f t="shared" ca="1" si="501"/>
        <v>0</v>
      </c>
      <c r="K774" s="7">
        <f t="shared" ca="1" si="501"/>
        <v>0</v>
      </c>
      <c r="L774" s="7">
        <f t="shared" ca="1" si="498"/>
        <v>0</v>
      </c>
      <c r="M774" s="7">
        <f ca="1">M766/$D769</f>
        <v>1.7456119300047226E-4</v>
      </c>
      <c r="N774" s="7">
        <f t="shared" ca="1" si="501"/>
        <v>0</v>
      </c>
      <c r="O774" s="7">
        <f t="shared" ca="1" si="501"/>
        <v>0</v>
      </c>
      <c r="P774" s="7">
        <f ca="1">P766/$D769</f>
        <v>0</v>
      </c>
      <c r="Q774" s="7">
        <f t="shared" ca="1" si="501"/>
        <v>1.0976586803105764E-3</v>
      </c>
      <c r="R774" s="7">
        <f t="shared" ca="1" si="501"/>
        <v>0</v>
      </c>
      <c r="S774" s="7">
        <f t="shared" ca="1" si="501"/>
        <v>1.7898723606624073E-5</v>
      </c>
      <c r="T774" s="7">
        <f ca="1">T766/$D769</f>
        <v>3.9523105442235655E-4</v>
      </c>
      <c r="U774" s="7">
        <f t="shared" ca="1" si="501"/>
        <v>9.7956601477556735E-5</v>
      </c>
    </row>
    <row r="775" spans="1:21">
      <c r="A775" s="2" t="str">
        <f t="shared" si="496"/>
        <v>LABOR_M</v>
      </c>
      <c r="B775" s="2" t="str">
        <f>$B$10</f>
        <v>ENERGY</v>
      </c>
      <c r="C775" s="6"/>
      <c r="D775" s="7">
        <f t="shared" ca="1" si="494"/>
        <v>0.17533548607880442</v>
      </c>
      <c r="E775" s="7">
        <f t="shared" ref="E775:U775" ca="1" si="502">E767/$D769</f>
        <v>6.3740144177114932E-2</v>
      </c>
      <c r="F775" s="7">
        <f t="shared" ca="1" si="502"/>
        <v>2.0573161362613838E-2</v>
      </c>
      <c r="G775" s="7">
        <f t="shared" ca="1" si="502"/>
        <v>2.355236654719105E-4</v>
      </c>
      <c r="H775" s="7">
        <f ca="1">H767/$D769</f>
        <v>5.9693327158601941E-6</v>
      </c>
      <c r="I775" s="7">
        <f t="shared" ca="1" si="502"/>
        <v>9.9557169121674473E-3</v>
      </c>
      <c r="J775" s="7">
        <f t="shared" ca="1" si="502"/>
        <v>2.7789381920938047E-3</v>
      </c>
      <c r="K775" s="7">
        <f t="shared" ca="1" si="502"/>
        <v>2.2001064352858885E-4</v>
      </c>
      <c r="L775" s="7">
        <f t="shared" ca="1" si="498"/>
        <v>4.5101175360087508E-5</v>
      </c>
      <c r="M775" s="7">
        <f ca="1">M767/$D769</f>
        <v>6.633948596833501E-4</v>
      </c>
      <c r="N775" s="7">
        <f t="shared" ca="1" si="502"/>
        <v>7.9281054392468398E-3</v>
      </c>
      <c r="O775" s="7">
        <f t="shared" ca="1" si="502"/>
        <v>5.6047995853389224E-2</v>
      </c>
      <c r="P775" s="7">
        <f ca="1">P767/$D769</f>
        <v>8.9822331284136227E-3</v>
      </c>
      <c r="Q775" s="7">
        <f t="shared" ca="1" si="502"/>
        <v>2.7004470429522376E-3</v>
      </c>
      <c r="R775" s="7">
        <f t="shared" ca="1" si="502"/>
        <v>6.3470043008420014E-5</v>
      </c>
      <c r="S775" s="7">
        <f t="shared" ca="1" si="502"/>
        <v>6.2005094605245675E-5</v>
      </c>
      <c r="T775" s="7">
        <f ca="1">T767/$D769</f>
        <v>1.0669287991138009E-3</v>
      </c>
      <c r="U775" s="7">
        <f t="shared" ca="1" si="502"/>
        <v>2.663403573252087E-4</v>
      </c>
    </row>
    <row r="776" spans="1:21">
      <c r="A776" s="2" t="str">
        <f t="shared" si="496"/>
        <v>LABOR_M</v>
      </c>
      <c r="B776" s="2" t="str">
        <f>$B$11</f>
        <v>CUSTOMER</v>
      </c>
      <c r="C776" s="6"/>
      <c r="D776" s="7">
        <f t="shared" ca="1" si="494"/>
        <v>0.25730910203873342</v>
      </c>
      <c r="E776" s="7">
        <f t="shared" ref="E776:U776" ca="1" si="503">E768/$D769</f>
        <v>0.2021135580809324</v>
      </c>
      <c r="F776" s="7">
        <f t="shared" ca="1" si="503"/>
        <v>4.6958104462556549E-2</v>
      </c>
      <c r="G776" s="7">
        <f t="shared" ca="1" si="503"/>
        <v>4.2318257017802342E-4</v>
      </c>
      <c r="H776" s="7">
        <f ca="1">H768/$D769</f>
        <v>5.9700151906749286E-5</v>
      </c>
      <c r="I776" s="7">
        <f t="shared" ca="1" si="503"/>
        <v>8.102553979174161E-4</v>
      </c>
      <c r="J776" s="7">
        <f t="shared" ca="1" si="503"/>
        <v>3.5622171489658067E-4</v>
      </c>
      <c r="K776" s="7">
        <f t="shared" ca="1" si="503"/>
        <v>1.7073348797048141E-4</v>
      </c>
      <c r="L776" s="7">
        <f t="shared" ca="1" si="498"/>
        <v>7.2738448220046508E-5</v>
      </c>
      <c r="M776" s="7">
        <f ca="1">M768/$D769</f>
        <v>1.1788635564506421E-5</v>
      </c>
      <c r="N776" s="7">
        <f t="shared" ca="1" si="503"/>
        <v>2.2165336007277101E-4</v>
      </c>
      <c r="O776" s="7">
        <f t="shared" ca="1" si="503"/>
        <v>4.4248511469314935E-4</v>
      </c>
      <c r="P776" s="7">
        <f ca="1">P768/$D769</f>
        <v>1.0915456248543054E-4</v>
      </c>
      <c r="Q776" s="7">
        <f t="shared" ca="1" si="503"/>
        <v>2.7205410173971955E-4</v>
      </c>
      <c r="R776" s="7">
        <f t="shared" ca="1" si="503"/>
        <v>4.5650278067960735E-6</v>
      </c>
      <c r="S776" s="7">
        <f t="shared" ca="1" si="503"/>
        <v>1.5920704471089926E-5</v>
      </c>
      <c r="T776" s="7">
        <f ca="1">T768/$D769</f>
        <v>4.385624057216141E-3</v>
      </c>
      <c r="U776" s="7">
        <f t="shared" ca="1" si="503"/>
        <v>8.8136216010557703E-4</v>
      </c>
    </row>
    <row r="777" spans="1:21">
      <c r="A777" s="2" t="str">
        <f t="shared" si="496"/>
        <v>LABOR_M</v>
      </c>
      <c r="B777" s="2" t="str">
        <f>$B$12</f>
        <v>TOTAL</v>
      </c>
      <c r="C777" s="6"/>
      <c r="D777" s="7">
        <f t="shared" ca="1" si="494"/>
        <v>1.0000000000000004</v>
      </c>
      <c r="E777" s="7">
        <f ca="1">SUM(E770:E776)</f>
        <v>0.5898594364286458</v>
      </c>
      <c r="F777" s="7">
        <f t="shared" ref="F777:U777" ca="1" si="504">SUM(F770:F776)</f>
        <v>0.14797588659221933</v>
      </c>
      <c r="G777" s="7">
        <f t="shared" ca="1" si="504"/>
        <v>1.4676914398974658E-3</v>
      </c>
      <c r="H777" s="7">
        <f t="shared" ca="1" si="504"/>
        <v>7.7855804174271586E-5</v>
      </c>
      <c r="I777" s="7">
        <f t="shared" ca="1" si="504"/>
        <v>4.4098942024691161E-2</v>
      </c>
      <c r="J777" s="7">
        <f t="shared" ca="1" si="504"/>
        <v>1.1492173490732635E-2</v>
      </c>
      <c r="K777" s="7">
        <f t="shared" ca="1" si="504"/>
        <v>7.9016885741705137E-4</v>
      </c>
      <c r="L777" s="7">
        <f t="shared" ca="1" si="504"/>
        <v>1.9400551865101918E-4</v>
      </c>
      <c r="M777" s="7">
        <f t="shared" ca="1" si="504"/>
        <v>2.5731588102695237E-3</v>
      </c>
      <c r="N777" s="7">
        <f t="shared" ca="1" si="504"/>
        <v>2.7443594340435043E-2</v>
      </c>
      <c r="O777" s="7">
        <f t="shared" ca="1" si="504"/>
        <v>0.13352276763751481</v>
      </c>
      <c r="P777" s="7">
        <f t="shared" ca="1" si="504"/>
        <v>2.0076881403500141E-2</v>
      </c>
      <c r="Q777" s="7">
        <f t="shared" ca="1" si="504"/>
        <v>1.2046566042830335E-2</v>
      </c>
      <c r="R777" s="7">
        <f t="shared" ca="1" si="504"/>
        <v>2.5991848781708451E-4</v>
      </c>
      <c r="S777" s="7">
        <f t="shared" ca="1" si="504"/>
        <v>2.337736248629492E-4</v>
      </c>
      <c r="T777" s="7">
        <f t="shared" ca="1" si="504"/>
        <v>6.4834401126209005E-3</v>
      </c>
      <c r="U777" s="7">
        <f t="shared" ca="1" si="504"/>
        <v>1.4037393837208713E-3</v>
      </c>
    </row>
    <row r="778" spans="1:21">
      <c r="C778" s="6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</row>
    <row r="779" spans="1:21">
      <c r="A779" s="15" t="s">
        <v>318</v>
      </c>
      <c r="B779" s="2" t="str">
        <f>$B$5</f>
        <v>PRODUCTION</v>
      </c>
      <c r="C779" s="6"/>
      <c r="D779" s="8">
        <f>+COSS!H4714+COSS!H4722</f>
        <v>7984126.9999999981</v>
      </c>
      <c r="E779" s="8">
        <f>+COSS!I4714+COSS!I4722</f>
        <v>3914960.123789676</v>
      </c>
      <c r="F779" s="8">
        <f>+COSS!J4714+COSS!J4722</f>
        <v>990332.68266604235</v>
      </c>
      <c r="G779" s="8">
        <f>+COSS!K4714+COSS!K4722</f>
        <v>11578.495384895681</v>
      </c>
      <c r="H779" s="8">
        <f>+COSS!L4714+COSS!L4722</f>
        <v>285.2421054304242</v>
      </c>
      <c r="I779" s="8">
        <f>+COSS!N4714+COSS!N4722</f>
        <v>414367.61930165481</v>
      </c>
      <c r="J779" s="8">
        <f>+COSS!O4714+COSS!O4722</f>
        <v>118009.86379769346</v>
      </c>
      <c r="K779" s="8">
        <f>+COSS!P4714+COSS!P4722</f>
        <v>9338.7680634162316</v>
      </c>
      <c r="L779" s="8">
        <f>+COSS!Q4714+COSS!Q4722</f>
        <v>1971.2492756852778</v>
      </c>
      <c r="M779" s="8">
        <f>+COSS!S4714+COSS!S4722</f>
        <v>24891.188651422577</v>
      </c>
      <c r="N779" s="8">
        <f>+COSS!T4714+COSS!T4722</f>
        <v>271357.62355836958</v>
      </c>
      <c r="O779" s="8">
        <f>+COSS!U4714+COSS!U4722</f>
        <v>1812299.3660537757</v>
      </c>
      <c r="P779" s="8">
        <f>+COSS!V4714+COSS!V4722</f>
        <v>284315.52604819142</v>
      </c>
      <c r="Q779" s="8">
        <f>+COSS!X4714+COSS!X4722</f>
        <v>112470.6409550103</v>
      </c>
      <c r="R779" s="8">
        <f>+COSS!Y4714+COSS!Y4722</f>
        <v>2715.0823902221955</v>
      </c>
      <c r="S779" s="8">
        <f>+COSS!AA4714+COSS!AA4722</f>
        <v>1960.9030832685135</v>
      </c>
      <c r="T779" s="8">
        <f>+COSS!AB4714+COSS!AB4722</f>
        <v>10632.407790055911</v>
      </c>
      <c r="U779" s="8">
        <f>+COSS!AC4714+COSS!AC4722</f>
        <v>2640.2170851894521</v>
      </c>
    </row>
    <row r="780" spans="1:21">
      <c r="B780" s="2" t="str">
        <f>$B$6</f>
        <v>BULKTRAN</v>
      </c>
      <c r="C780" s="6"/>
      <c r="D780" s="8">
        <f>+COSS!H4715+COSS!H4723</f>
        <v>0</v>
      </c>
      <c r="E780" s="8">
        <f>+COSS!I4715+COSS!I4723</f>
        <v>0</v>
      </c>
      <c r="F780" s="8">
        <f>+COSS!J4715+COSS!J4723</f>
        <v>0</v>
      </c>
      <c r="G780" s="8">
        <f>+COSS!K4715+COSS!K4723</f>
        <v>0</v>
      </c>
      <c r="H780" s="8">
        <f>+COSS!L4715+COSS!L4723</f>
        <v>0</v>
      </c>
      <c r="I780" s="8">
        <f>+COSS!N4715+COSS!N4723</f>
        <v>0</v>
      </c>
      <c r="J780" s="8">
        <f>+COSS!O4715+COSS!O4723</f>
        <v>0</v>
      </c>
      <c r="K780" s="8">
        <f>+COSS!P4715+COSS!P4723</f>
        <v>0</v>
      </c>
      <c r="L780" s="8">
        <f>+COSS!Q4715+COSS!Q4723</f>
        <v>0</v>
      </c>
      <c r="M780" s="8">
        <f>+COSS!S4715+COSS!S4723</f>
        <v>0</v>
      </c>
      <c r="N780" s="8">
        <f>+COSS!T4715+COSS!T4723</f>
        <v>0</v>
      </c>
      <c r="O780" s="8">
        <f>+COSS!U4715+COSS!U4723</f>
        <v>0</v>
      </c>
      <c r="P780" s="8">
        <f>+COSS!V4715+COSS!V4723</f>
        <v>0</v>
      </c>
      <c r="Q780" s="8">
        <f>+COSS!X4715+COSS!X4723</f>
        <v>0</v>
      </c>
      <c r="R780" s="8">
        <f>+COSS!Y4715+COSS!Y4723</f>
        <v>0</v>
      </c>
      <c r="S780" s="8">
        <f>+COSS!AA4715+COSS!AA4723</f>
        <v>0</v>
      </c>
      <c r="T780" s="8">
        <f>+COSS!AB4715+COSS!AB4723</f>
        <v>0</v>
      </c>
      <c r="U780" s="8">
        <f>+COSS!AC4715+COSS!AC4723</f>
        <v>0</v>
      </c>
    </row>
    <row r="781" spans="1:21">
      <c r="B781" s="2" t="str">
        <f>$B$7</f>
        <v>SUBTRAN</v>
      </c>
      <c r="C781" s="6"/>
      <c r="D781" s="8">
        <f>+COSS!H4716+COSS!H4724</f>
        <v>0</v>
      </c>
      <c r="E781" s="8">
        <f>+COSS!I4716+COSS!I4724</f>
        <v>0</v>
      </c>
      <c r="F781" s="8">
        <f>+COSS!J4716+COSS!J4724</f>
        <v>0</v>
      </c>
      <c r="G781" s="8">
        <f>+COSS!K4716+COSS!K4724</f>
        <v>0</v>
      </c>
      <c r="H781" s="8">
        <f>+COSS!L4716+COSS!L4724</f>
        <v>0</v>
      </c>
      <c r="I781" s="8">
        <f>+COSS!N4716+COSS!N4724</f>
        <v>0</v>
      </c>
      <c r="J781" s="8">
        <f>+COSS!O4716+COSS!O4724</f>
        <v>0</v>
      </c>
      <c r="K781" s="8">
        <f>+COSS!P4716+COSS!P4724</f>
        <v>0</v>
      </c>
      <c r="L781" s="8">
        <f>+COSS!Q4716+COSS!Q4724</f>
        <v>0</v>
      </c>
      <c r="M781" s="8">
        <f>+COSS!S4716+COSS!S4724</f>
        <v>0</v>
      </c>
      <c r="N781" s="8">
        <f>+COSS!T4716+COSS!T4724</f>
        <v>0</v>
      </c>
      <c r="O781" s="8">
        <f>+COSS!U4716+COSS!U4724</f>
        <v>0</v>
      </c>
      <c r="P781" s="8">
        <f>+COSS!V4716+COSS!V4724</f>
        <v>0</v>
      </c>
      <c r="Q781" s="8">
        <f>+COSS!X4716+COSS!X4724</f>
        <v>0</v>
      </c>
      <c r="R781" s="8">
        <f>+COSS!Y4716+COSS!Y4724</f>
        <v>0</v>
      </c>
      <c r="S781" s="8">
        <f>+COSS!AA4716+COSS!AA4724</f>
        <v>0</v>
      </c>
      <c r="T781" s="8">
        <f>+COSS!AB4716+COSS!AB4724</f>
        <v>0</v>
      </c>
      <c r="U781" s="8">
        <f>+COSS!AC4716+COSS!AC4724</f>
        <v>0</v>
      </c>
    </row>
    <row r="782" spans="1:21">
      <c r="B782" s="2" t="str">
        <f>$B$8</f>
        <v>DISTPRI</v>
      </c>
      <c r="C782" s="6"/>
      <c r="D782" s="8">
        <f>+COSS!H4717+COSS!H4725</f>
        <v>0</v>
      </c>
      <c r="E782" s="8">
        <f>+COSS!I4717+COSS!I4725</f>
        <v>0</v>
      </c>
      <c r="F782" s="8">
        <f>+COSS!J4717+COSS!J4725</f>
        <v>0</v>
      </c>
      <c r="G782" s="8">
        <f>+COSS!K4717+COSS!K4725</f>
        <v>0</v>
      </c>
      <c r="H782" s="8">
        <f>+COSS!L4717+COSS!L4725</f>
        <v>0</v>
      </c>
      <c r="I782" s="8">
        <f>+COSS!N4717+COSS!N4725</f>
        <v>0</v>
      </c>
      <c r="J782" s="8">
        <f>+COSS!O4717+COSS!O4725</f>
        <v>0</v>
      </c>
      <c r="K782" s="8">
        <f>+COSS!P4717+COSS!P4725</f>
        <v>0</v>
      </c>
      <c r="L782" s="8">
        <f>+COSS!Q4717+COSS!Q4725</f>
        <v>0</v>
      </c>
      <c r="M782" s="8">
        <f>+COSS!S4717+COSS!S4725</f>
        <v>0</v>
      </c>
      <c r="N782" s="8">
        <f>+COSS!T4717+COSS!T4725</f>
        <v>0</v>
      </c>
      <c r="O782" s="8">
        <f>+COSS!U4717+COSS!U4725</f>
        <v>0</v>
      </c>
      <c r="P782" s="8">
        <f>+COSS!V4717+COSS!V4725</f>
        <v>0</v>
      </c>
      <c r="Q782" s="8">
        <f>+COSS!X4717+COSS!X4725</f>
        <v>0</v>
      </c>
      <c r="R782" s="8">
        <f>+COSS!Y4717+COSS!Y4725</f>
        <v>0</v>
      </c>
      <c r="S782" s="8">
        <f>+COSS!AA4717+COSS!AA4725</f>
        <v>0</v>
      </c>
      <c r="T782" s="8">
        <f>+COSS!AB4717+COSS!AB4725</f>
        <v>0</v>
      </c>
      <c r="U782" s="8">
        <f>+COSS!AC4717+COSS!AC4725</f>
        <v>0</v>
      </c>
    </row>
    <row r="783" spans="1:21">
      <c r="B783" s="2" t="str">
        <f>$B$9</f>
        <v>DISTSEC</v>
      </c>
      <c r="C783" s="6"/>
      <c r="D783" s="8">
        <f>+COSS!H4718+COSS!H4726</f>
        <v>0</v>
      </c>
      <c r="E783" s="8">
        <f>+COSS!I4718+COSS!I4726</f>
        <v>0</v>
      </c>
      <c r="F783" s="8">
        <f>+COSS!J4718+COSS!J4726</f>
        <v>0</v>
      </c>
      <c r="G783" s="8">
        <f>+COSS!K4718+COSS!K4726</f>
        <v>0</v>
      </c>
      <c r="H783" s="8">
        <f>+COSS!L4718+COSS!L4726</f>
        <v>0</v>
      </c>
      <c r="I783" s="8">
        <f>+COSS!N4718+COSS!N4726</f>
        <v>0</v>
      </c>
      <c r="J783" s="8">
        <f>+COSS!O4718+COSS!O4726</f>
        <v>0</v>
      </c>
      <c r="K783" s="8">
        <f>+COSS!P4718+COSS!P4726</f>
        <v>0</v>
      </c>
      <c r="L783" s="8">
        <f>+COSS!Q4718+COSS!Q4726</f>
        <v>0</v>
      </c>
      <c r="M783" s="8">
        <f>+COSS!S4718+COSS!S4726</f>
        <v>0</v>
      </c>
      <c r="N783" s="8">
        <f>+COSS!T4718+COSS!T4726</f>
        <v>0</v>
      </c>
      <c r="O783" s="8">
        <f>+COSS!U4718+COSS!U4726</f>
        <v>0</v>
      </c>
      <c r="P783" s="8">
        <f>+COSS!V4718+COSS!V4726</f>
        <v>0</v>
      </c>
      <c r="Q783" s="8">
        <f>+COSS!X4718+COSS!X4726</f>
        <v>0</v>
      </c>
      <c r="R783" s="8">
        <f>+COSS!Y4718+COSS!Y4726</f>
        <v>0</v>
      </c>
      <c r="S783" s="8">
        <f>+COSS!AA4718+COSS!AA4726</f>
        <v>0</v>
      </c>
      <c r="T783" s="8">
        <f>+COSS!AB4718+COSS!AB4726</f>
        <v>0</v>
      </c>
      <c r="U783" s="8">
        <f>+COSS!AC4718+COSS!AC4726</f>
        <v>0</v>
      </c>
    </row>
    <row r="784" spans="1:21">
      <c r="B784" s="2" t="str">
        <f>$B$10</f>
        <v>ENERGY</v>
      </c>
      <c r="C784" s="6"/>
      <c r="D784" s="8">
        <f>+COSS!H4719+COSS!H4727</f>
        <v>5758872.9999999981</v>
      </c>
      <c r="E784" s="8">
        <f>+COSS!I4719+COSS!I4727</f>
        <v>2093537.3866800377</v>
      </c>
      <c r="F784" s="8">
        <f>+COSS!J4719+COSS!J4727</f>
        <v>675723.01617568766</v>
      </c>
      <c r="G784" s="8">
        <f>+COSS!K4719+COSS!K4727</f>
        <v>7735.7465295850407</v>
      </c>
      <c r="H784" s="8">
        <f>+COSS!L4719+COSS!L4727</f>
        <v>196.06201673250209</v>
      </c>
      <c r="I784" s="8">
        <f>+COSS!N4719+COSS!N4727</f>
        <v>326994.3272941102</v>
      </c>
      <c r="J784" s="8">
        <f>+COSS!O4719+COSS!O4727</f>
        <v>91273.891446737922</v>
      </c>
      <c r="K784" s="8">
        <f>+COSS!P4719+COSS!P4727</f>
        <v>7226.2231854192742</v>
      </c>
      <c r="L784" s="8">
        <f>+COSS!Q4719+COSS!Q4727</f>
        <v>1481.3426925610304</v>
      </c>
      <c r="M784" s="8">
        <f>+COSS!S4719+COSS!S4727</f>
        <v>21789.124558916461</v>
      </c>
      <c r="N784" s="8">
        <f>+COSS!T4719+COSS!T4727</f>
        <v>260397.6717794096</v>
      </c>
      <c r="O784" s="8">
        <f>+COSS!U4719+COSS!U4727</f>
        <v>1840889.6980450659</v>
      </c>
      <c r="P784" s="8">
        <f>+COSS!V4719+COSS!V4727</f>
        <v>295020.3692347699</v>
      </c>
      <c r="Q784" s="8">
        <f>+COSS!X4719+COSS!X4727</f>
        <v>88695.859072121049</v>
      </c>
      <c r="R784" s="8">
        <f>+COSS!Y4719+COSS!Y4727</f>
        <v>2084.6659462063935</v>
      </c>
      <c r="S784" s="8">
        <f>+COSS!AA4719+COSS!AA4727</f>
        <v>2036.5498916979407</v>
      </c>
      <c r="T784" s="8">
        <f>+COSS!AB4719+COSS!AB4727</f>
        <v>35043.148375436882</v>
      </c>
      <c r="U784" s="8">
        <f>+COSS!AC4719+COSS!AC4727</f>
        <v>8747.9170755035975</v>
      </c>
    </row>
    <row r="785" spans="1:21">
      <c r="B785" s="2" t="str">
        <f>$B$11</f>
        <v>CUSTOMER</v>
      </c>
      <c r="C785" s="6"/>
      <c r="D785" s="8">
        <f>+COSS!H4720+COSS!H4728</f>
        <v>0</v>
      </c>
      <c r="E785" s="8">
        <f>+COSS!I4720+COSS!I4728</f>
        <v>0</v>
      </c>
      <c r="F785" s="8">
        <f>+COSS!J4720+COSS!J4728</f>
        <v>0</v>
      </c>
      <c r="G785" s="8">
        <f>+COSS!K4720+COSS!K4728</f>
        <v>0</v>
      </c>
      <c r="H785" s="8">
        <f>+COSS!L4720+COSS!L4728</f>
        <v>0</v>
      </c>
      <c r="I785" s="8">
        <f>+COSS!N4720+COSS!N4728</f>
        <v>0</v>
      </c>
      <c r="J785" s="8">
        <f>+COSS!O4720+COSS!O4728</f>
        <v>0</v>
      </c>
      <c r="K785" s="8">
        <f>+COSS!P4720+COSS!P4728</f>
        <v>0</v>
      </c>
      <c r="L785" s="8">
        <f>+COSS!Q4720+COSS!Q4728</f>
        <v>0</v>
      </c>
      <c r="M785" s="8">
        <f>+COSS!S4720+COSS!S4728</f>
        <v>0</v>
      </c>
      <c r="N785" s="8">
        <f>+COSS!T4720+COSS!T4728</f>
        <v>0</v>
      </c>
      <c r="O785" s="8">
        <f>+COSS!U4720+COSS!U4728</f>
        <v>0</v>
      </c>
      <c r="P785" s="8">
        <f>+COSS!V4720+COSS!V4728</f>
        <v>0</v>
      </c>
      <c r="Q785" s="8">
        <f>+COSS!X4720+COSS!X4728</f>
        <v>0</v>
      </c>
      <c r="R785" s="8">
        <f>+COSS!Y4720+COSS!Y4728</f>
        <v>0</v>
      </c>
      <c r="S785" s="8">
        <f>+COSS!AA4720+COSS!AA4728</f>
        <v>0</v>
      </c>
      <c r="T785" s="8">
        <f>+COSS!AB4720+COSS!AB4728</f>
        <v>0</v>
      </c>
      <c r="U785" s="8">
        <f>+COSS!AC4720+COSS!AC4728</f>
        <v>0</v>
      </c>
    </row>
    <row r="786" spans="1:21">
      <c r="B786" s="2" t="str">
        <f>$B$12</f>
        <v>TOTAL</v>
      </c>
      <c r="C786" s="6"/>
      <c r="D786" s="8">
        <f>+COSS!H4721+COSS!H4729</f>
        <v>13742999.999999996</v>
      </c>
      <c r="E786" s="8">
        <f>+COSS!I4721+COSS!I4729</f>
        <v>6008497.5104697142</v>
      </c>
      <c r="F786" s="8">
        <f>+COSS!J4721+COSS!J4729</f>
        <v>1666055.6988417301</v>
      </c>
      <c r="G786" s="8">
        <f>+COSS!K4721+COSS!K4729</f>
        <v>19314.241914480721</v>
      </c>
      <c r="H786" s="8">
        <f>+COSS!L4721+COSS!L4729</f>
        <v>481.30412216292632</v>
      </c>
      <c r="I786" s="8">
        <f>+COSS!N4721+COSS!N4729</f>
        <v>741361.94659576495</v>
      </c>
      <c r="J786" s="8">
        <f>+COSS!O4721+COSS!O4729</f>
        <v>209283.75524443138</v>
      </c>
      <c r="K786" s="8">
        <f>+COSS!P4721+COSS!P4729</f>
        <v>16564.991248835504</v>
      </c>
      <c r="L786" s="8">
        <f>+COSS!Q4721+COSS!Q4729</f>
        <v>3452.5919682463082</v>
      </c>
      <c r="M786" s="8">
        <f>+COSS!S4721+COSS!S4729</f>
        <v>46680.313210339038</v>
      </c>
      <c r="N786" s="8">
        <f>+COSS!T4721+COSS!T4729</f>
        <v>531755.29533777921</v>
      </c>
      <c r="O786" s="8">
        <f>+COSS!U4721+COSS!U4729</f>
        <v>3653189.0640988415</v>
      </c>
      <c r="P786" s="8">
        <f>+COSS!V4721+COSS!V4729</f>
        <v>579335.89528296131</v>
      </c>
      <c r="Q786" s="8">
        <f>+COSS!X4721+COSS!X4729</f>
        <v>201166.50002713135</v>
      </c>
      <c r="R786" s="8">
        <f>+COSS!Y4721+COSS!Y4729</f>
        <v>4799.748336428589</v>
      </c>
      <c r="S786" s="8">
        <f>+COSS!AA4721+COSS!AA4729</f>
        <v>3997.4529749664543</v>
      </c>
      <c r="T786" s="8">
        <f>+COSS!AB4721+COSS!AB4729</f>
        <v>45675.556165492795</v>
      </c>
      <c r="U786" s="8">
        <f>+COSS!AC4721+COSS!AC4729</f>
        <v>11388.134160693049</v>
      </c>
    </row>
    <row r="787" spans="1:21">
      <c r="A787" s="2" t="s">
        <v>319</v>
      </c>
      <c r="B787" s="2" t="str">
        <f>$B$5</f>
        <v>PRODUCTION</v>
      </c>
      <c r="C787" s="6"/>
      <c r="D787" s="7">
        <f t="shared" ref="D787:D794" si="505">SUM(E787:U787)</f>
        <v>0.58095954304009334</v>
      </c>
      <c r="E787" s="7">
        <f t="shared" ref="E787:E794" si="506">+E779/$D$786</f>
        <v>0.28486939705957048</v>
      </c>
      <c r="F787" s="7">
        <f t="shared" ref="F787:U794" si="507">+F779/$D$786</f>
        <v>7.2060880642220965E-2</v>
      </c>
      <c r="G787" s="7">
        <f t="shared" si="507"/>
        <v>8.4250130138220798E-4</v>
      </c>
      <c r="H787" s="7">
        <f t="shared" si="507"/>
        <v>2.0755446804222097E-5</v>
      </c>
      <c r="I787" s="7">
        <f t="shared" si="507"/>
        <v>3.0151176548181249E-2</v>
      </c>
      <c r="J787" s="7">
        <f t="shared" si="507"/>
        <v>8.586907065247288E-3</v>
      </c>
      <c r="K787" s="7">
        <f t="shared" si="507"/>
        <v>6.7952907395883244E-4</v>
      </c>
      <c r="L787" s="7">
        <f>IFERROR(L779/$D$786,0)</f>
        <v>1.4343660595832631E-4</v>
      </c>
      <c r="M787" s="7">
        <f t="shared" si="507"/>
        <v>1.8111903260876507E-3</v>
      </c>
      <c r="N787" s="7">
        <f t="shared" si="507"/>
        <v>1.9745151972521986E-2</v>
      </c>
      <c r="O787" s="7">
        <f t="shared" si="507"/>
        <v>0.13187072444544687</v>
      </c>
      <c r="P787" s="7">
        <f t="shared" si="507"/>
        <v>2.0688024888902822E-2</v>
      </c>
      <c r="Q787" s="7">
        <f t="shared" si="507"/>
        <v>8.1838493018271362E-3</v>
      </c>
      <c r="R787" s="7">
        <f t="shared" si="507"/>
        <v>1.9756111403785171E-4</v>
      </c>
      <c r="S787" s="7">
        <f t="shared" si="507"/>
        <v>1.4268377233999228E-4</v>
      </c>
      <c r="T787" s="7">
        <f t="shared" si="507"/>
        <v>7.7365988430880554E-4</v>
      </c>
      <c r="U787" s="7">
        <f t="shared" si="507"/>
        <v>1.921135912966203E-4</v>
      </c>
    </row>
    <row r="788" spans="1:21">
      <c r="A788" s="2" t="str">
        <f t="shared" ref="A788:A794" si="508">A787</f>
        <v>LABOR_PROD</v>
      </c>
      <c r="B788" s="2" t="str">
        <f>$B$6</f>
        <v>BULKTRAN</v>
      </c>
      <c r="C788" s="6"/>
      <c r="D788" s="7">
        <f t="shared" si="505"/>
        <v>0</v>
      </c>
      <c r="E788" s="7">
        <f t="shared" si="506"/>
        <v>0</v>
      </c>
      <c r="F788" s="7">
        <f t="shared" ref="F788:S788" si="509">+F780/$D$786</f>
        <v>0</v>
      </c>
      <c r="G788" s="7">
        <f t="shared" si="509"/>
        <v>0</v>
      </c>
      <c r="H788" s="7">
        <f t="shared" si="509"/>
        <v>0</v>
      </c>
      <c r="I788" s="7">
        <f t="shared" si="509"/>
        <v>0</v>
      </c>
      <c r="J788" s="7">
        <f t="shared" si="509"/>
        <v>0</v>
      </c>
      <c r="K788" s="7">
        <f t="shared" si="509"/>
        <v>0</v>
      </c>
      <c r="L788" s="7">
        <f t="shared" ref="L788:L793" si="510">IFERROR(L780/$D$786,0)</f>
        <v>0</v>
      </c>
      <c r="M788" s="7">
        <f t="shared" si="509"/>
        <v>0</v>
      </c>
      <c r="N788" s="7">
        <f t="shared" si="509"/>
        <v>0</v>
      </c>
      <c r="O788" s="7">
        <f t="shared" si="509"/>
        <v>0</v>
      </c>
      <c r="P788" s="7">
        <f t="shared" si="509"/>
        <v>0</v>
      </c>
      <c r="Q788" s="7">
        <f t="shared" si="509"/>
        <v>0</v>
      </c>
      <c r="R788" s="7">
        <f t="shared" si="509"/>
        <v>0</v>
      </c>
      <c r="S788" s="7">
        <f t="shared" si="509"/>
        <v>0</v>
      </c>
      <c r="T788" s="7">
        <f t="shared" si="507"/>
        <v>0</v>
      </c>
      <c r="U788" s="7">
        <f t="shared" si="507"/>
        <v>0</v>
      </c>
    </row>
    <row r="789" spans="1:21">
      <c r="A789" s="2" t="str">
        <f t="shared" si="508"/>
        <v>LABOR_PROD</v>
      </c>
      <c r="B789" s="2" t="str">
        <f>$B$7</f>
        <v>SUBTRAN</v>
      </c>
      <c r="C789" s="6"/>
      <c r="D789" s="7">
        <f t="shared" si="505"/>
        <v>0</v>
      </c>
      <c r="E789" s="7">
        <f t="shared" si="506"/>
        <v>0</v>
      </c>
      <c r="F789" s="7">
        <f t="shared" si="507"/>
        <v>0</v>
      </c>
      <c r="G789" s="7">
        <f t="shared" si="507"/>
        <v>0</v>
      </c>
      <c r="H789" s="7">
        <f t="shared" si="507"/>
        <v>0</v>
      </c>
      <c r="I789" s="7">
        <f t="shared" si="507"/>
        <v>0</v>
      </c>
      <c r="J789" s="7">
        <f t="shared" si="507"/>
        <v>0</v>
      </c>
      <c r="K789" s="7">
        <f t="shared" si="507"/>
        <v>0</v>
      </c>
      <c r="L789" s="7">
        <f t="shared" si="510"/>
        <v>0</v>
      </c>
      <c r="M789" s="7">
        <f t="shared" si="507"/>
        <v>0</v>
      </c>
      <c r="N789" s="7">
        <f t="shared" si="507"/>
        <v>0</v>
      </c>
      <c r="O789" s="7">
        <f t="shared" si="507"/>
        <v>0</v>
      </c>
      <c r="P789" s="7">
        <f t="shared" si="507"/>
        <v>0</v>
      </c>
      <c r="Q789" s="7">
        <f t="shared" si="507"/>
        <v>0</v>
      </c>
      <c r="R789" s="7">
        <f t="shared" si="507"/>
        <v>0</v>
      </c>
      <c r="S789" s="7">
        <f t="shared" si="507"/>
        <v>0</v>
      </c>
      <c r="T789" s="7">
        <f t="shared" si="507"/>
        <v>0</v>
      </c>
      <c r="U789" s="7">
        <f t="shared" si="507"/>
        <v>0</v>
      </c>
    </row>
    <row r="790" spans="1:21">
      <c r="A790" s="2" t="str">
        <f t="shared" si="508"/>
        <v>LABOR_PROD</v>
      </c>
      <c r="B790" s="2" t="str">
        <f>$B$8</f>
        <v>DISTPRI</v>
      </c>
      <c r="C790" s="6"/>
      <c r="D790" s="7">
        <f t="shared" si="505"/>
        <v>0</v>
      </c>
      <c r="E790" s="7">
        <f t="shared" si="506"/>
        <v>0</v>
      </c>
      <c r="F790" s="7">
        <f t="shared" si="507"/>
        <v>0</v>
      </c>
      <c r="G790" s="7">
        <f t="shared" si="507"/>
        <v>0</v>
      </c>
      <c r="H790" s="7">
        <f t="shared" si="507"/>
        <v>0</v>
      </c>
      <c r="I790" s="7">
        <f t="shared" si="507"/>
        <v>0</v>
      </c>
      <c r="J790" s="7">
        <f t="shared" si="507"/>
        <v>0</v>
      </c>
      <c r="K790" s="7">
        <f t="shared" si="507"/>
        <v>0</v>
      </c>
      <c r="L790" s="7">
        <f t="shared" si="510"/>
        <v>0</v>
      </c>
      <c r="M790" s="7">
        <f t="shared" si="507"/>
        <v>0</v>
      </c>
      <c r="N790" s="7">
        <f t="shared" si="507"/>
        <v>0</v>
      </c>
      <c r="O790" s="7">
        <f t="shared" si="507"/>
        <v>0</v>
      </c>
      <c r="P790" s="7">
        <f t="shared" si="507"/>
        <v>0</v>
      </c>
      <c r="Q790" s="7">
        <f t="shared" si="507"/>
        <v>0</v>
      </c>
      <c r="R790" s="7">
        <f t="shared" si="507"/>
        <v>0</v>
      </c>
      <c r="S790" s="7">
        <f t="shared" si="507"/>
        <v>0</v>
      </c>
      <c r="T790" s="7">
        <f t="shared" si="507"/>
        <v>0</v>
      </c>
      <c r="U790" s="7">
        <f t="shared" si="507"/>
        <v>0</v>
      </c>
    </row>
    <row r="791" spans="1:21">
      <c r="A791" s="2" t="str">
        <f t="shared" si="508"/>
        <v>LABOR_PROD</v>
      </c>
      <c r="B791" s="2" t="str">
        <f>$B$9</f>
        <v>DISTSEC</v>
      </c>
      <c r="C791" s="6"/>
      <c r="D791" s="7">
        <f t="shared" si="505"/>
        <v>0</v>
      </c>
      <c r="E791" s="7">
        <f t="shared" si="506"/>
        <v>0</v>
      </c>
      <c r="F791" s="7">
        <f t="shared" si="507"/>
        <v>0</v>
      </c>
      <c r="G791" s="7">
        <f t="shared" si="507"/>
        <v>0</v>
      </c>
      <c r="H791" s="7">
        <f t="shared" si="507"/>
        <v>0</v>
      </c>
      <c r="I791" s="7">
        <f t="shared" si="507"/>
        <v>0</v>
      </c>
      <c r="J791" s="7">
        <f t="shared" si="507"/>
        <v>0</v>
      </c>
      <c r="K791" s="7">
        <f t="shared" si="507"/>
        <v>0</v>
      </c>
      <c r="L791" s="7">
        <f t="shared" si="510"/>
        <v>0</v>
      </c>
      <c r="M791" s="7">
        <f t="shared" si="507"/>
        <v>0</v>
      </c>
      <c r="N791" s="7">
        <f t="shared" si="507"/>
        <v>0</v>
      </c>
      <c r="O791" s="7">
        <f t="shared" si="507"/>
        <v>0</v>
      </c>
      <c r="P791" s="7">
        <f t="shared" si="507"/>
        <v>0</v>
      </c>
      <c r="Q791" s="7">
        <f t="shared" si="507"/>
        <v>0</v>
      </c>
      <c r="R791" s="7">
        <f t="shared" si="507"/>
        <v>0</v>
      </c>
      <c r="S791" s="7">
        <f t="shared" si="507"/>
        <v>0</v>
      </c>
      <c r="T791" s="7">
        <f t="shared" si="507"/>
        <v>0</v>
      </c>
      <c r="U791" s="7">
        <f t="shared" si="507"/>
        <v>0</v>
      </c>
    </row>
    <row r="792" spans="1:21">
      <c r="A792" s="2" t="str">
        <f t="shared" si="508"/>
        <v>LABOR_PROD</v>
      </c>
      <c r="B792" s="2" t="str">
        <f>$B$10</f>
        <v>ENERGY</v>
      </c>
      <c r="C792" s="6"/>
      <c r="D792" s="7">
        <f t="shared" si="505"/>
        <v>0.41904045695990683</v>
      </c>
      <c r="E792" s="7">
        <f t="shared" si="506"/>
        <v>0.15233481675616956</v>
      </c>
      <c r="F792" s="7">
        <f t="shared" si="507"/>
        <v>4.9168523333747202E-2</v>
      </c>
      <c r="G792" s="7">
        <f t="shared" si="507"/>
        <v>5.6288630790839287E-4</v>
      </c>
      <c r="H792" s="7">
        <f t="shared" si="507"/>
        <v>1.4266318615477126E-5</v>
      </c>
      <c r="I792" s="7">
        <f t="shared" si="507"/>
        <v>2.3793518685447886E-2</v>
      </c>
      <c r="J792" s="7">
        <f t="shared" si="507"/>
        <v>6.6414823143955432E-3</v>
      </c>
      <c r="K792" s="7">
        <f t="shared" si="507"/>
        <v>5.2581119009090271E-4</v>
      </c>
      <c r="L792" s="7">
        <f t="shared" si="510"/>
        <v>1.0778888834759738E-4</v>
      </c>
      <c r="M792" s="7">
        <f t="shared" si="507"/>
        <v>1.5854707530318321E-3</v>
      </c>
      <c r="N792" s="7">
        <f t="shared" si="507"/>
        <v>1.8947658573776446E-2</v>
      </c>
      <c r="O792" s="7">
        <f t="shared" si="507"/>
        <v>0.13395108040784881</v>
      </c>
      <c r="P792" s="7">
        <f t="shared" si="507"/>
        <v>2.1466955485321251E-2</v>
      </c>
      <c r="Q792" s="7">
        <f t="shared" si="507"/>
        <v>6.453893551052978E-3</v>
      </c>
      <c r="R792" s="7">
        <f t="shared" si="507"/>
        <v>1.5168929245480564E-4</v>
      </c>
      <c r="S792" s="7">
        <f t="shared" si="507"/>
        <v>1.4818816064163145E-4</v>
      </c>
      <c r="T792" s="7">
        <f t="shared" si="507"/>
        <v>2.5498907353152071E-3</v>
      </c>
      <c r="U792" s="7">
        <f t="shared" si="507"/>
        <v>6.3653620574136648E-4</v>
      </c>
    </row>
    <row r="793" spans="1:21">
      <c r="A793" s="2" t="str">
        <f t="shared" si="508"/>
        <v>LABOR_PROD</v>
      </c>
      <c r="B793" s="2" t="str">
        <f>$B$11</f>
        <v>CUSTOMER</v>
      </c>
      <c r="C793" s="6"/>
      <c r="D793" s="7">
        <f t="shared" si="505"/>
        <v>0</v>
      </c>
      <c r="E793" s="7">
        <f t="shared" si="506"/>
        <v>0</v>
      </c>
      <c r="F793" s="7">
        <f t="shared" si="507"/>
        <v>0</v>
      </c>
      <c r="G793" s="7">
        <f t="shared" si="507"/>
        <v>0</v>
      </c>
      <c r="H793" s="7">
        <f t="shared" si="507"/>
        <v>0</v>
      </c>
      <c r="I793" s="7">
        <f t="shared" si="507"/>
        <v>0</v>
      </c>
      <c r="J793" s="7">
        <f t="shared" si="507"/>
        <v>0</v>
      </c>
      <c r="K793" s="7">
        <f t="shared" si="507"/>
        <v>0</v>
      </c>
      <c r="L793" s="7">
        <f t="shared" si="510"/>
        <v>0</v>
      </c>
      <c r="M793" s="7">
        <f t="shared" si="507"/>
        <v>0</v>
      </c>
      <c r="N793" s="7">
        <f t="shared" si="507"/>
        <v>0</v>
      </c>
      <c r="O793" s="7">
        <f t="shared" si="507"/>
        <v>0</v>
      </c>
      <c r="P793" s="7">
        <f t="shared" si="507"/>
        <v>0</v>
      </c>
      <c r="Q793" s="7">
        <f t="shared" si="507"/>
        <v>0</v>
      </c>
      <c r="R793" s="7">
        <f t="shared" si="507"/>
        <v>0</v>
      </c>
      <c r="S793" s="7">
        <f t="shared" si="507"/>
        <v>0</v>
      </c>
      <c r="T793" s="7">
        <f t="shared" si="507"/>
        <v>0</v>
      </c>
      <c r="U793" s="7">
        <f t="shared" si="507"/>
        <v>0</v>
      </c>
    </row>
    <row r="794" spans="1:21">
      <c r="A794" s="2" t="str">
        <f t="shared" si="508"/>
        <v>LABOR_PROD</v>
      </c>
      <c r="B794" s="2" t="str">
        <f>$B$12</f>
        <v>TOTAL</v>
      </c>
      <c r="C794" s="6"/>
      <c r="D794" s="7">
        <f t="shared" si="505"/>
        <v>1.0000000000000002</v>
      </c>
      <c r="E794" s="7">
        <f t="shared" si="506"/>
        <v>0.43720421381574009</v>
      </c>
      <c r="F794" s="7">
        <f t="shared" si="507"/>
        <v>0.12122940397596817</v>
      </c>
      <c r="G794" s="7">
        <f t="shared" si="507"/>
        <v>1.4053876092906007E-3</v>
      </c>
      <c r="H794" s="7">
        <f t="shared" si="507"/>
        <v>3.5021765419699223E-5</v>
      </c>
      <c r="I794" s="7">
        <f t="shared" si="507"/>
        <v>5.3944695233629131E-2</v>
      </c>
      <c r="J794" s="7">
        <f t="shared" si="507"/>
        <v>1.5228389379642831E-2</v>
      </c>
      <c r="K794" s="7">
        <f>+K786/$D$786</f>
        <v>1.205340264049735E-3</v>
      </c>
      <c r="L794" s="7">
        <f>IFERROR(L786/$D$786,0)</f>
        <v>2.5122549430592366E-4</v>
      </c>
      <c r="M794" s="7">
        <f t="shared" si="507"/>
        <v>3.3966610791194827E-3</v>
      </c>
      <c r="N794" s="7">
        <f t="shared" si="507"/>
        <v>3.8692810546298431E-2</v>
      </c>
      <c r="O794" s="7">
        <f t="shared" si="507"/>
        <v>0.26582180485329565</v>
      </c>
      <c r="P794" s="7">
        <f t="shared" si="507"/>
        <v>4.2154980374224077E-2</v>
      </c>
      <c r="Q794" s="7">
        <f t="shared" si="507"/>
        <v>1.4637742852880114E-2</v>
      </c>
      <c r="R794" s="7">
        <f t="shared" si="507"/>
        <v>3.4925040649265736E-4</v>
      </c>
      <c r="S794" s="7">
        <f t="shared" si="507"/>
        <v>2.9087193298162376E-4</v>
      </c>
      <c r="T794" s="7">
        <f t="shared" si="507"/>
        <v>3.3235506196240129E-3</v>
      </c>
      <c r="U794" s="7">
        <f t="shared" si="507"/>
        <v>8.2864979703798681E-4</v>
      </c>
    </row>
    <row r="795" spans="1:21">
      <c r="C795" s="6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</row>
    <row r="796" spans="1:21">
      <c r="A796" s="15" t="s">
        <v>569</v>
      </c>
      <c r="B796" s="2" t="str">
        <f>$B$5</f>
        <v>PRODUCTION</v>
      </c>
      <c r="C796" s="6"/>
      <c r="D796" s="8">
        <f ca="1">+COSS!H1094+COSS!H1102+COSS!H1110+COSS!H1118+COSS!H1224</f>
        <v>2318387.7504110876</v>
      </c>
      <c r="E796" s="8">
        <f ca="1">+COSS!I1094+COSS!I1102+COSS!I1110+COSS!I1118+COSS!I1224</f>
        <v>1136805.0125382349</v>
      </c>
      <c r="F796" s="8">
        <f ca="1">+COSS!J1094+COSS!J1102+COSS!J1110+COSS!J1118+COSS!J1224</f>
        <v>287567.46483675716</v>
      </c>
      <c r="G796" s="8">
        <f ca="1">+COSS!K1094+COSS!K1102+COSS!K1110+COSS!K1118+COSS!K1224</f>
        <v>3362.1010623369916</v>
      </c>
      <c r="H796" s="8">
        <f ca="1">+COSS!L1094+COSS!L1102+COSS!L1110+COSS!L1118+COSS!L1224</f>
        <v>82.827064641051336</v>
      </c>
      <c r="I796" s="8">
        <f ca="1">+COSS!N1094+COSS!N1102+COSS!N1110+COSS!N1118+COSS!N1224</f>
        <v>120321.83515567343</v>
      </c>
      <c r="J796" s="8">
        <f ca="1">+COSS!O1094+COSS!O1102+COSS!O1110+COSS!O1118+COSS!O1224</f>
        <v>34267.067978284082</v>
      </c>
      <c r="K796" s="8">
        <f ca="1">+COSS!P1094+COSS!P1102+COSS!P1110+COSS!P1118+COSS!P1224</f>
        <v>2711.7411186162817</v>
      </c>
      <c r="L796" s="8">
        <f ca="1">+COSS!Q1094+COSS!Q1102+COSS!Q1110+COSS!Q1118+COSS!Q1224</f>
        <v>572.40073633040618</v>
      </c>
      <c r="M796" s="8">
        <f ca="1">+COSS!S1094+COSS!S1102+COSS!S1110+COSS!S1118+COSS!S1224</f>
        <v>7227.7691553039649</v>
      </c>
      <c r="N796" s="8">
        <f ca="1">+COSS!T1094+COSS!T1102+COSS!T1110+COSS!T1118+COSS!T1224</f>
        <v>78795.363655711786</v>
      </c>
      <c r="O796" s="8">
        <f ca="1">+COSS!U1094+COSS!U1102+COSS!U1110+COSS!U1118+COSS!U1224</f>
        <v>526245.718578481</v>
      </c>
      <c r="P796" s="8">
        <f ca="1">+COSS!V1094+COSS!V1102+COSS!V1110+COSS!V1118+COSS!V1224</f>
        <v>82558.009515857091</v>
      </c>
      <c r="Q796" s="8">
        <f ca="1">+COSS!X1094+COSS!X1102+COSS!X1110+COSS!X1118+COSS!X1224</f>
        <v>32658.618314936561</v>
      </c>
      <c r="R796" s="8">
        <f ca="1">+COSS!Y1094+COSS!Y1102+COSS!Y1110+COSS!Y1118+COSS!Y1224</f>
        <v>788.39098562034314</v>
      </c>
      <c r="S796" s="8">
        <f ca="1">+COSS!AA1094+COSS!AA1102+COSS!AA1110+COSS!AA1118+COSS!AA1224</f>
        <v>569.39646475977315</v>
      </c>
      <c r="T796" s="8">
        <f ca="1">+COSS!AB1094+COSS!AB1102+COSS!AB1110+COSS!AB1118+COSS!AB1224</f>
        <v>3087.3812475479217</v>
      </c>
      <c r="U796" s="8">
        <f ca="1">+COSS!AC1094+COSS!AC1102+COSS!AC1110+COSS!AC1118+COSS!AC1224</f>
        <v>766.65200199461913</v>
      </c>
    </row>
    <row r="797" spans="1:21">
      <c r="B797" s="2" t="str">
        <f>$B$6</f>
        <v>BULKTRAN</v>
      </c>
      <c r="C797" s="6"/>
      <c r="D797" s="8">
        <f ca="1">+COSS!H1095+COSS!H1103+COSS!H1111+COSS!H1119+COSS!H1225</f>
        <v>411623.2111095009</v>
      </c>
      <c r="E797" s="8">
        <f ca="1">+COSS!I1095+COSS!I1103+COSS!I1111+COSS!I1119+COSS!I1225</f>
        <v>201836.52608731741</v>
      </c>
      <c r="F797" s="8">
        <f ca="1">+COSS!J1095+COSS!J1103+COSS!J1111+COSS!J1119+COSS!J1225</f>
        <v>51056.792922467619</v>
      </c>
      <c r="G797" s="8">
        <f ca="1">+COSS!K1095+COSS!K1103+COSS!K1111+COSS!K1119+COSS!K1225</f>
        <v>596.93156811600011</v>
      </c>
      <c r="H797" s="8">
        <f ca="1">+COSS!L1095+COSS!L1103+COSS!L1111+COSS!L1119+COSS!L1225</f>
        <v>14.705711893223391</v>
      </c>
      <c r="I797" s="8">
        <f ca="1">+COSS!N1095+COSS!N1103+COSS!N1111+COSS!N1119+COSS!N1225</f>
        <v>21362.802725551122</v>
      </c>
      <c r="J797" s="8">
        <f ca="1">+COSS!O1095+COSS!O1103+COSS!O1111+COSS!O1119+COSS!O1225</f>
        <v>6084.0213437237926</v>
      </c>
      <c r="K797" s="8">
        <f ca="1">+COSS!P1095+COSS!P1103+COSS!P1111+COSS!P1119+COSS!P1225</f>
        <v>481.4619930357124</v>
      </c>
      <c r="L797" s="8">
        <f ca="1">+COSS!Q1095+COSS!Q1103+COSS!Q1111+COSS!Q1119+COSS!Q1225</f>
        <v>101.62813752271873</v>
      </c>
      <c r="M797" s="8">
        <f ca="1">+COSS!S1095+COSS!S1103+COSS!S1111+COSS!S1119+COSS!S1225</f>
        <v>1283.2700433035357</v>
      </c>
      <c r="N797" s="8">
        <f ca="1">+COSS!T1095+COSS!T1103+COSS!T1111+COSS!T1119+COSS!T1225</f>
        <v>13989.894745930169</v>
      </c>
      <c r="O797" s="8">
        <f ca="1">+COSS!U1095+COSS!U1103+COSS!U1111+COSS!U1119+COSS!U1225</f>
        <v>93433.44420082093</v>
      </c>
      <c r="P797" s="8">
        <f ca="1">+COSS!V1095+COSS!V1103+COSS!V1111+COSS!V1119+COSS!V1225</f>
        <v>14657.941914030613</v>
      </c>
      <c r="Q797" s="8">
        <f ca="1">+COSS!X1095+COSS!X1103+COSS!X1111+COSS!X1119+COSS!X1225</f>
        <v>5798.445639134382</v>
      </c>
      <c r="R797" s="8">
        <f ca="1">+COSS!Y1095+COSS!Y1103+COSS!Y1111+COSS!Y1119+COSS!Y1225</f>
        <v>139.9765975528845</v>
      </c>
      <c r="S797" s="8">
        <f ca="1">+COSS!AA1095+COSS!AA1103+COSS!AA1111+COSS!AA1119+COSS!AA1225</f>
        <v>101.09473757237409</v>
      </c>
      <c r="T797" s="8">
        <f ca="1">+COSS!AB1095+COSS!AB1103+COSS!AB1111+COSS!AB1119+COSS!AB1225</f>
        <v>548.15583925061378</v>
      </c>
      <c r="U797" s="8">
        <f ca="1">+COSS!AC1095+COSS!AC1103+COSS!AC1111+COSS!AC1119+COSS!AC1225</f>
        <v>136.11690227771285</v>
      </c>
    </row>
    <row r="798" spans="1:21">
      <c r="B798" s="2" t="str">
        <f>$B$7</f>
        <v>SUBTRAN</v>
      </c>
      <c r="C798" s="6"/>
      <c r="D798" s="8">
        <f ca="1">+COSS!H1096+COSS!H1104+COSS!H1112+COSS!H1120+COSS!H1226</f>
        <v>157861.03226280242</v>
      </c>
      <c r="E798" s="8">
        <f ca="1">+COSS!I1096+COSS!I1104+COSS!I1112+COSS!I1120+COSS!I1226</f>
        <v>74968.489554690212</v>
      </c>
      <c r="F798" s="8">
        <f ca="1">+COSS!J1096+COSS!J1104+COSS!J1112+COSS!J1120+COSS!J1226</f>
        <v>19190.827110639013</v>
      </c>
      <c r="G798" s="8">
        <f ca="1">+COSS!K1096+COSS!K1104+COSS!K1112+COSS!K1120+COSS!K1226</f>
        <v>223.63498080972309</v>
      </c>
      <c r="H798" s="8">
        <f ca="1">+COSS!L1096+COSS!L1104+COSS!L1112+COSS!L1120+COSS!L1226</f>
        <v>7.3316984530101212</v>
      </c>
      <c r="I798" s="8">
        <f ca="1">+COSS!N1096+COSS!N1104+COSS!N1112+COSS!N1120+COSS!N1226</f>
        <v>8364.2948401519498</v>
      </c>
      <c r="J798" s="8">
        <f ca="1">+COSS!O1096+COSS!O1104+COSS!O1112+COSS!O1120+COSS!O1226</f>
        <v>2370.8404861884428</v>
      </c>
      <c r="K798" s="8">
        <f ca="1">+COSS!P1096+COSS!P1104+COSS!P1112+COSS!P1120+COSS!P1226</f>
        <v>242.85211847830044</v>
      </c>
      <c r="L798" s="8">
        <f ca="1">+COSS!Q1096+COSS!Q1104+COSS!Q1112+COSS!Q1120+COSS!Q1226</f>
        <v>0</v>
      </c>
      <c r="M798" s="8">
        <f ca="1">+COSS!S1096+COSS!S1104+COSS!S1112+COSS!S1120+COSS!S1226</f>
        <v>468.43807607517061</v>
      </c>
      <c r="N798" s="8">
        <f ca="1">+COSS!T1096+COSS!T1104+COSS!T1112+COSS!T1120+COSS!T1226</f>
        <v>5414.1513286346462</v>
      </c>
      <c r="O798" s="8">
        <f ca="1">+COSS!U1096+COSS!U1104+COSS!U1112+COSS!U1120+COSS!U1226</f>
        <v>44102.29795689266</v>
      </c>
      <c r="P798" s="8">
        <f ca="1">+COSS!V1096+COSS!V1104+COSS!V1112+COSS!V1120+COSS!V1226</f>
        <v>0</v>
      </c>
      <c r="Q798" s="8">
        <f ca="1">+COSS!X1096+COSS!X1104+COSS!X1112+COSS!X1120+COSS!X1226</f>
        <v>2270.0221954885083</v>
      </c>
      <c r="R798" s="8">
        <f ca="1">+COSS!Y1096+COSS!Y1104+COSS!Y1112+COSS!Y1120+COSS!Y1226</f>
        <v>54.311793083548338</v>
      </c>
      <c r="S798" s="8">
        <f ca="1">+COSS!AA1096+COSS!AA1104+COSS!AA1112+COSS!AA1120+COSS!AA1226</f>
        <v>37.275889264855451</v>
      </c>
      <c r="T798" s="8">
        <f ca="1">+COSS!AB1096+COSS!AB1104+COSS!AB1112+COSS!AB1120+COSS!AB1226</f>
        <v>117.09471525577236</v>
      </c>
      <c r="U798" s="8">
        <f ca="1">+COSS!AC1096+COSS!AC1104+COSS!AC1112+COSS!AC1120+COSS!AC1226</f>
        <v>29.169518696626803</v>
      </c>
    </row>
    <row r="799" spans="1:21">
      <c r="B799" s="2" t="str">
        <f>$B$8</f>
        <v>DISTPRI</v>
      </c>
      <c r="C799" s="6"/>
      <c r="D799" s="8">
        <f ca="1">+COSS!H1097+COSS!H1105+COSS!H1113+COSS!H1121+COSS!H1227</f>
        <v>2408499.0472968975</v>
      </c>
      <c r="E799" s="8">
        <f ca="1">+COSS!I1097+COSS!I1105+COSS!I1113+COSS!I1121+COSS!I1227</f>
        <v>1600444.3754278007</v>
      </c>
      <c r="F799" s="8">
        <f ca="1">+COSS!J1097+COSS!J1105+COSS!J1113+COSS!J1121+COSS!J1227</f>
        <v>402930.47917675565</v>
      </c>
      <c r="G799" s="8">
        <f ca="1">+COSS!K1097+COSS!K1105+COSS!K1113+COSS!K1121+COSS!K1227</f>
        <v>4702.0542916315753</v>
      </c>
      <c r="H799" s="8">
        <f ca="1">+COSS!L1097+COSS!L1105+COSS!L1113+COSS!L1121+COSS!L1227</f>
        <v>0</v>
      </c>
      <c r="I799" s="8">
        <f ca="1">+COSS!N1097+COSS!N1105+COSS!N1113+COSS!N1121+COSS!N1227</f>
        <v>173754.78382001707</v>
      </c>
      <c r="J799" s="8">
        <f ca="1">+COSS!O1097+COSS!O1105+COSS!O1113+COSS!O1121+COSS!O1227</f>
        <v>49325.229120055039</v>
      </c>
      <c r="K799" s="8">
        <f ca="1">+COSS!P1097+COSS!P1105+COSS!P1113+COSS!P1121+COSS!P1227</f>
        <v>0</v>
      </c>
      <c r="L799" s="8">
        <f ca="1">+COSS!Q1097+COSS!Q1105+COSS!Q1113+COSS!Q1121+COSS!Q1227</f>
        <v>0</v>
      </c>
      <c r="M799" s="8">
        <f ca="1">+COSS!S1097+COSS!S1105+COSS!S1113+COSS!S1121+COSS!S1227</f>
        <v>9909.8737532630839</v>
      </c>
      <c r="N799" s="8">
        <f ca="1">+COSS!T1097+COSS!T1105+COSS!T1113+COSS!T1121+COSS!T1227</f>
        <v>114621.5517907842</v>
      </c>
      <c r="O799" s="8">
        <f ca="1">+COSS!U1097+COSS!U1105+COSS!U1113+COSS!U1121+COSS!U1227</f>
        <v>0</v>
      </c>
      <c r="P799" s="8">
        <f ca="1">+COSS!V1097+COSS!V1105+COSS!V1113+COSS!V1121+COSS!V1227</f>
        <v>0</v>
      </c>
      <c r="Q799" s="8">
        <f ca="1">+COSS!X1097+COSS!X1105+COSS!X1113+COSS!X1121+COSS!X1227</f>
        <v>47154.120784165119</v>
      </c>
      <c r="R799" s="8">
        <f ca="1">+COSS!Y1097+COSS!Y1105+COSS!Y1113+COSS!Y1121+COSS!Y1227</f>
        <v>1129.7737530678569</v>
      </c>
      <c r="S799" s="8">
        <f ca="1">+COSS!AA1097+COSS!AA1105+COSS!AA1113+COSS!AA1121+COSS!AA1227</f>
        <v>811.2753716570877</v>
      </c>
      <c r="T799" s="8">
        <f ca="1">+COSS!AB1097+COSS!AB1105+COSS!AB1113+COSS!AB1121+COSS!AB1227</f>
        <v>2973.8797761240712</v>
      </c>
      <c r="U799" s="8">
        <f ca="1">+COSS!AC1097+COSS!AC1105+COSS!AC1113+COSS!AC1121+COSS!AC1227</f>
        <v>741.65023157587439</v>
      </c>
    </row>
    <row r="800" spans="1:21">
      <c r="B800" s="2" t="str">
        <f>$B$9</f>
        <v>DISTSEC</v>
      </c>
      <c r="C800" s="6"/>
      <c r="D800" s="8">
        <f ca="1">+COSS!H1098+COSS!H1106+COSS!H1114+COSS!H1122+COSS!H1228</f>
        <v>1031485.3901771377</v>
      </c>
      <c r="E800" s="8">
        <f ca="1">+COSS!I1098+COSS!I1106+COSS!I1114+COSS!I1122+COSS!I1228</f>
        <v>770108.80985662539</v>
      </c>
      <c r="F800" s="8">
        <f ca="1">+COSS!J1098+COSS!J1106+COSS!J1114+COSS!J1122+COSS!J1228</f>
        <v>172879.22288072578</v>
      </c>
      <c r="G800" s="8">
        <f ca="1">+COSS!K1098+COSS!K1106+COSS!K1114+COSS!K1122+COSS!K1228</f>
        <v>0</v>
      </c>
      <c r="H800" s="8">
        <f ca="1">+COSS!L1098+COSS!L1106+COSS!L1114+COSS!L1122+COSS!L1228</f>
        <v>0</v>
      </c>
      <c r="I800" s="8">
        <f ca="1">+COSS!N1098+COSS!N1106+COSS!N1114+COSS!N1122+COSS!N1228</f>
        <v>60941.748576065263</v>
      </c>
      <c r="J800" s="8">
        <f ca="1">+COSS!O1098+COSS!O1106+COSS!O1114+COSS!O1122+COSS!O1228</f>
        <v>0</v>
      </c>
      <c r="K800" s="8">
        <f ca="1">+COSS!P1098+COSS!P1106+COSS!P1114+COSS!P1122+COSS!P1228</f>
        <v>0</v>
      </c>
      <c r="L800" s="8">
        <f ca="1">+COSS!Q1098+COSS!Q1106+COSS!Q1114+COSS!Q1122+COSS!Q1228</f>
        <v>0</v>
      </c>
      <c r="M800" s="8">
        <f ca="1">+COSS!S1098+COSS!S1106+COSS!S1114+COSS!S1122+COSS!S1228</f>
        <v>2697.315701947246</v>
      </c>
      <c r="N800" s="8">
        <f ca="1">+COSS!T1098+COSS!T1106+COSS!T1114+COSS!T1122+COSS!T1228</f>
        <v>0</v>
      </c>
      <c r="O800" s="8">
        <f ca="1">+COSS!U1098+COSS!U1106+COSS!U1114+COSS!U1122+COSS!U1228</f>
        <v>0</v>
      </c>
      <c r="P800" s="8">
        <f ca="1">+COSS!V1098+COSS!V1106+COSS!V1114+COSS!V1122+COSS!V1228</f>
        <v>0</v>
      </c>
      <c r="Q800" s="8">
        <f ca="1">+COSS!X1098+COSS!X1106+COSS!X1114+COSS!X1122+COSS!X1228</f>
        <v>16960.99770452645</v>
      </c>
      <c r="R800" s="8">
        <f ca="1">+COSS!Y1098+COSS!Y1106+COSS!Y1114+COSS!Y1122+COSS!Y1228</f>
        <v>0</v>
      </c>
      <c r="S800" s="8">
        <f ca="1">+COSS!AA1098+COSS!AA1106+COSS!AA1114+COSS!AA1122+COSS!AA1228</f>
        <v>276.57068217235616</v>
      </c>
      <c r="T800" s="8">
        <f ca="1">+COSS!AB1098+COSS!AB1106+COSS!AB1114+COSS!AB1122+COSS!AB1228</f>
        <v>6107.1015307950165</v>
      </c>
      <c r="U800" s="8">
        <f ca="1">+COSS!AC1098+COSS!AC1106+COSS!AC1114+COSS!AC1122+COSS!AC1228</f>
        <v>1513.6232442802316</v>
      </c>
    </row>
    <row r="801" spans="1:21">
      <c r="B801" s="2" t="str">
        <f>$B$10</f>
        <v>ENERGY</v>
      </c>
      <c r="C801" s="6"/>
      <c r="D801" s="8">
        <f ca="1">+COSS!H1099+COSS!H1107+COSS!H1115+COSS!H1123+COSS!H1229</f>
        <v>2330.3184236250045</v>
      </c>
      <c r="E801" s="8">
        <f ca="1">+COSS!I1099+COSS!I1107+COSS!I1115+COSS!I1123+COSS!I1229</f>
        <v>847.1464369379629</v>
      </c>
      <c r="F801" s="8">
        <f ca="1">+COSS!J1099+COSS!J1107+COSS!J1115+COSS!J1123+COSS!J1229</f>
        <v>273.43019960010622</v>
      </c>
      <c r="G801" s="8">
        <f ca="1">+COSS!K1099+COSS!K1107+COSS!K1115+COSS!K1123+COSS!K1229</f>
        <v>3.1302570239672258</v>
      </c>
      <c r="H801" s="8">
        <f ca="1">+COSS!L1099+COSS!L1107+COSS!L1115+COSS!L1123+COSS!L1229</f>
        <v>7.9336170421682103E-2</v>
      </c>
      <c r="I801" s="8">
        <f ca="1">+COSS!N1099+COSS!N1107+COSS!N1115+COSS!N1123+COSS!N1229</f>
        <v>132.31771308628089</v>
      </c>
      <c r="J801" s="8">
        <f ca="1">+COSS!O1099+COSS!O1107+COSS!O1115+COSS!O1123+COSS!O1229</f>
        <v>36.933829038126404</v>
      </c>
      <c r="K801" s="8">
        <f ca="1">+COSS!P1099+COSS!P1107+COSS!P1115+COSS!P1123+COSS!P1229</f>
        <v>2.9240792464443479</v>
      </c>
      <c r="L801" s="8">
        <f ca="1">+COSS!Q1099+COSS!Q1107+COSS!Q1115+COSS!Q1123+COSS!Q1229</f>
        <v>0.59942286766477404</v>
      </c>
      <c r="M801" s="8">
        <f ca="1">+COSS!S1099+COSS!S1107+COSS!S1115+COSS!S1123+COSS!S1229</f>
        <v>8.8169331732620417</v>
      </c>
      <c r="N801" s="8">
        <f ca="1">+COSS!T1099+COSS!T1107+COSS!T1115+COSS!T1123+COSS!T1229</f>
        <v>105.36948670627312</v>
      </c>
      <c r="O801" s="8">
        <f ca="1">+COSS!U1099+COSS!U1107+COSS!U1115+COSS!U1123+COSS!U1229</f>
        <v>744.9129680782836</v>
      </c>
      <c r="P801" s="8">
        <f ca="1">+COSS!V1099+COSS!V1107+COSS!V1115+COSS!V1123+COSS!V1229</f>
        <v>119.37950390162032</v>
      </c>
      <c r="Q801" s="8">
        <f ca="1">+COSS!X1099+COSS!X1107+COSS!X1115+COSS!X1123+COSS!X1229</f>
        <v>35.890632506570419</v>
      </c>
      <c r="R801" s="8">
        <f ca="1">+COSS!Y1099+COSS!Y1107+COSS!Y1115+COSS!Y1123+COSS!Y1229</f>
        <v>0.84355662324007008</v>
      </c>
      <c r="S801" s="8">
        <f ca="1">+COSS!AA1099+COSS!AA1107+COSS!AA1115+COSS!AA1123+COSS!AA1229</f>
        <v>0.8240865414561529</v>
      </c>
      <c r="T801" s="8">
        <f ca="1">+COSS!AB1099+COSS!AB1107+COSS!AB1115+COSS!AB1123+COSS!AB1229</f>
        <v>14.180151963952882</v>
      </c>
      <c r="U801" s="8">
        <f ca="1">+COSS!AC1099+COSS!AC1107+COSS!AC1115+COSS!AC1123+COSS!AC1229</f>
        <v>3.5398301593714261</v>
      </c>
    </row>
    <row r="802" spans="1:21">
      <c r="B802" s="2" t="str">
        <f>$B$11</f>
        <v>CUSTOMER</v>
      </c>
      <c r="C802" s="6"/>
      <c r="D802" s="8">
        <f ca="1">+COSS!H1100+COSS!H1108+COSS!H1116+COSS!H1124+COSS!H1230</f>
        <v>2547889.2603189507</v>
      </c>
      <c r="E802" s="8">
        <f ca="1">+COSS!I1100+COSS!I1108+COSS!I1116+COSS!I1124+COSS!I1230</f>
        <v>2016700.9047847467</v>
      </c>
      <c r="F802" s="8">
        <f ca="1">+COSS!J1100+COSS!J1108+COSS!J1116+COSS!J1124+COSS!J1230</f>
        <v>479414.38083888218</v>
      </c>
      <c r="G802" s="8">
        <f ca="1">+COSS!K1100+COSS!K1108+COSS!K1116+COSS!K1124+COSS!K1230</f>
        <v>1503.3809258682882</v>
      </c>
      <c r="H802" s="8">
        <f ca="1">+COSS!L1100+COSS!L1108+COSS!L1116+COSS!L1124+COSS!L1230</f>
        <v>81.931287503065434</v>
      </c>
      <c r="I802" s="8">
        <f ca="1">+COSS!N1100+COSS!N1108+COSS!N1116+COSS!N1124+COSS!N1230</f>
        <v>6010.8849066716302</v>
      </c>
      <c r="J802" s="8">
        <f ca="1">+COSS!O1100+COSS!O1108+COSS!O1116+COSS!O1124+COSS!O1230</f>
        <v>1277.5316303524694</v>
      </c>
      <c r="K802" s="8">
        <f ca="1">+COSS!P1100+COSS!P1108+COSS!P1116+COSS!P1124+COSS!P1230</f>
        <v>235.0787713050297</v>
      </c>
      <c r="L802" s="8">
        <f ca="1">+COSS!Q1100+COSS!Q1108+COSS!Q1116+COSS!Q1124+COSS!Q1230</f>
        <v>100.74019465087878</v>
      </c>
      <c r="M802" s="8">
        <f ca="1">+COSS!S1100+COSS!S1108+COSS!S1116+COSS!S1124+COSS!S1230</f>
        <v>83.349423158464319</v>
      </c>
      <c r="N802" s="8">
        <f ca="1">+COSS!T1100+COSS!T1108+COSS!T1116+COSS!T1124+COSS!T1230</f>
        <v>750.94116790000737</v>
      </c>
      <c r="O802" s="8">
        <f ca="1">+COSS!U1100+COSS!U1108+COSS!U1116+COSS!U1124+COSS!U1230</f>
        <v>609.56330888217224</v>
      </c>
      <c r="P802" s="8">
        <f ca="1">+COSS!V1100+COSS!V1108+COSS!V1116+COSS!V1124+COSS!V1230</f>
        <v>151.11183162165847</v>
      </c>
      <c r="Q802" s="8">
        <f ca="1">+COSS!X1100+COSS!X1108+COSS!X1116+COSS!X1124+COSS!X1230</f>
        <v>2084.991709616495</v>
      </c>
      <c r="R802" s="8">
        <f ca="1">+COSS!Y1100+COSS!Y1108+COSS!Y1116+COSS!Y1124+COSS!Y1230</f>
        <v>19.386253831558268</v>
      </c>
      <c r="S802" s="8">
        <f ca="1">+COSS!AA1100+COSS!AA1108+COSS!AA1116+COSS!AA1124+COSS!AA1230</f>
        <v>129.89712383077219</v>
      </c>
      <c r="T802" s="8">
        <f ca="1">+COSS!AB1100+COSS!AB1108+COSS!AB1116+COSS!AB1124+COSS!AB1230</f>
        <v>33032.173265682715</v>
      </c>
      <c r="U802" s="8">
        <f ca="1">+COSS!AC1100+COSS!AC1108+COSS!AC1116+COSS!AC1124+COSS!AC1230</f>
        <v>5703.0128944467988</v>
      </c>
    </row>
    <row r="803" spans="1:21">
      <c r="B803" s="2" t="str">
        <f>$B$12</f>
        <v>TOTAL</v>
      </c>
      <c r="C803" s="6"/>
      <c r="D803" s="8">
        <f ca="1">+COSS!H1101+COSS!H1109+COSS!H1117+COSS!H1125+COSS!H1231</f>
        <v>8878076.0100000035</v>
      </c>
      <c r="E803" s="8">
        <f ca="1">+COSS!I1101+COSS!I1109+COSS!I1117+COSS!I1125+COSS!I1231</f>
        <v>5801711.2646863526</v>
      </c>
      <c r="F803" s="8">
        <f ca="1">+COSS!J1101+COSS!J1109+COSS!J1117+COSS!J1125+COSS!J1231</f>
        <v>1413312.5979658277</v>
      </c>
      <c r="G803" s="8">
        <f ca="1">+COSS!K1101+COSS!K1109+COSS!K1117+COSS!K1125+COSS!K1231</f>
        <v>10391.233085786544</v>
      </c>
      <c r="H803" s="8">
        <f ca="1">+COSS!L1101+COSS!L1109+COSS!L1117+COSS!L1125+COSS!L1231</f>
        <v>186.87509866077195</v>
      </c>
      <c r="I803" s="8">
        <f ca="1">+COSS!N1101+COSS!N1109+COSS!N1117+COSS!N1125+COSS!N1231</f>
        <v>390888.66773721669</v>
      </c>
      <c r="J803" s="8">
        <f ca="1">+COSS!O1101+COSS!O1109+COSS!O1117+COSS!O1125+COSS!O1231</f>
        <v>93361.624387641961</v>
      </c>
      <c r="K803" s="8">
        <f ca="1">+COSS!P1101+COSS!P1109+COSS!P1117+COSS!P1125+COSS!P1231</f>
        <v>3674.0580806817688</v>
      </c>
      <c r="L803" s="8">
        <f ca="1">+COSS!Q1101+COSS!Q1109+COSS!Q1117+COSS!Q1125+COSS!Q1231</f>
        <v>775.36849137166837</v>
      </c>
      <c r="M803" s="8">
        <f ca="1">+COSS!S1101+COSS!S1109+COSS!S1117+COSS!S1125+COSS!S1231</f>
        <v>21678.833086224728</v>
      </c>
      <c r="N803" s="8">
        <f ca="1">+COSS!T1101+COSS!T1109+COSS!T1117+COSS!T1125+COSS!T1231</f>
        <v>213677.27217566711</v>
      </c>
      <c r="O803" s="8">
        <f ca="1">+COSS!U1101+COSS!U1109+COSS!U1117+COSS!U1125+COSS!U1231</f>
        <v>665135.93701315508</v>
      </c>
      <c r="P803" s="8">
        <f ca="1">+COSS!V1101+COSS!V1109+COSS!V1117+COSS!V1125+COSS!V1231</f>
        <v>97486.442765410975</v>
      </c>
      <c r="Q803" s="8">
        <f ca="1">+COSS!X1101+COSS!X1109+COSS!X1117+COSS!X1125+COSS!X1231</f>
        <v>106963.08698037408</v>
      </c>
      <c r="R803" s="8">
        <f ca="1">+COSS!Y1101+COSS!Y1109+COSS!Y1117+COSS!Y1125+COSS!Y1231</f>
        <v>2132.6829397794304</v>
      </c>
      <c r="S803" s="8">
        <f ca="1">+COSS!AA1101+COSS!AA1109+COSS!AA1117+COSS!AA1125+COSS!AA1231</f>
        <v>1926.334355798675</v>
      </c>
      <c r="T803" s="8">
        <f ca="1">+COSS!AB1101+COSS!AB1109+COSS!AB1117+COSS!AB1125+COSS!AB1231</f>
        <v>45879.966526620061</v>
      </c>
      <c r="U803" s="8">
        <f ca="1">+COSS!AC1101+COSS!AC1109+COSS!AC1117+COSS!AC1125+COSS!AC1231</f>
        <v>8893.7646234312342</v>
      </c>
    </row>
    <row r="804" spans="1:21">
      <c r="A804" s="2" t="s">
        <v>570</v>
      </c>
      <c r="B804" s="2" t="str">
        <f>$B$5</f>
        <v>PRODUCTION</v>
      </c>
      <c r="C804" s="6"/>
      <c r="D804" s="7">
        <f ca="1">+D796/$D$803</f>
        <v>0.26113628085631663</v>
      </c>
      <c r="E804" s="7">
        <f ca="1">+E796/$D$803</f>
        <v>0.12804632571942065</v>
      </c>
      <c r="F804" s="7">
        <f t="shared" ref="E804:U811" ca="1" si="511">+F796/$D$803</f>
        <v>3.2390741475163048E-2</v>
      </c>
      <c r="G804" s="7">
        <f t="shared" ca="1" si="511"/>
        <v>3.7869703509521883E-4</v>
      </c>
      <c r="H804" s="7">
        <f t="shared" ca="1" si="511"/>
        <v>9.3293935023486357E-6</v>
      </c>
      <c r="I804" s="7">
        <f t="shared" ca="1" si="511"/>
        <v>1.355269261269519E-2</v>
      </c>
      <c r="J804" s="7">
        <f t="shared" ca="1" si="511"/>
        <v>3.8597403243322836E-3</v>
      </c>
      <c r="K804" s="7">
        <f t="shared" ca="1" si="511"/>
        <v>3.054424309458329E-4</v>
      </c>
      <c r="L804" s="7">
        <f ca="1">IFERROR(L796/$D$803,0)</f>
        <v>6.4473511567784598E-5</v>
      </c>
      <c r="M804" s="7">
        <f t="shared" ca="1" si="511"/>
        <v>8.1411435846717446E-4</v>
      </c>
      <c r="N804" s="7">
        <f t="shared" ca="1" si="511"/>
        <v>8.8752747292272574E-3</v>
      </c>
      <c r="O804" s="7">
        <f t="shared" ca="1" si="511"/>
        <v>5.9274748040649042E-2</v>
      </c>
      <c r="P804" s="7">
        <f t="shared" ca="1" si="511"/>
        <v>9.2990879355916954E-3</v>
      </c>
      <c r="Q804" s="7">
        <f t="shared" ca="1" si="511"/>
        <v>3.6785693519801872E-3</v>
      </c>
      <c r="R804" s="7">
        <f t="shared" ca="1" si="511"/>
        <v>8.8802008986217594E-5</v>
      </c>
      <c r="S804" s="7">
        <f t="shared" ca="1" si="511"/>
        <v>6.4135119379291386E-5</v>
      </c>
      <c r="T804" s="7">
        <f t="shared" ca="1" si="511"/>
        <v>3.4775341459910756E-4</v>
      </c>
      <c r="U804" s="7">
        <f t="shared" ca="1" si="511"/>
        <v>8.63533947142472E-5</v>
      </c>
    </row>
    <row r="805" spans="1:21">
      <c r="A805" s="2" t="str">
        <f t="shared" ref="A805:A811" si="512">A804</f>
        <v>REV_RENT</v>
      </c>
      <c r="B805" s="2" t="str">
        <f>$B$6</f>
        <v>BULKTRAN</v>
      </c>
      <c r="C805" s="6"/>
      <c r="D805" s="7">
        <f t="shared" ref="D805:D811" ca="1" si="513">+D797/$D$803</f>
        <v>4.6364010698473478E-2</v>
      </c>
      <c r="E805" s="7">
        <f t="shared" ref="E805:R805" ca="1" si="514">+E797/$D$803</f>
        <v>2.2734264255000147E-2</v>
      </c>
      <c r="F805" s="7">
        <f t="shared" ca="1" si="514"/>
        <v>5.7508848611972632E-3</v>
      </c>
      <c r="G805" s="7">
        <f t="shared" ca="1" si="514"/>
        <v>6.7236591288882187E-5</v>
      </c>
      <c r="H805" s="7">
        <f t="shared" ca="1" si="514"/>
        <v>1.6564075230555933E-6</v>
      </c>
      <c r="I805" s="7">
        <f t="shared" ca="1" si="514"/>
        <v>2.406242377457536E-3</v>
      </c>
      <c r="J805" s="7">
        <f t="shared" ca="1" si="514"/>
        <v>6.8528601657283968E-4</v>
      </c>
      <c r="K805" s="7">
        <f t="shared" ca="1" si="514"/>
        <v>5.4230442777625214E-5</v>
      </c>
      <c r="L805" s="7">
        <f t="shared" ref="L805:L811" ca="1" si="515">IFERROR(L797/$D$803,0)</f>
        <v>1.1447090271388506E-5</v>
      </c>
      <c r="M805" s="7">
        <f t="shared" ca="1" si="514"/>
        <v>1.4454370990494992E-4</v>
      </c>
      <c r="N805" s="7">
        <f t="shared" ca="1" si="514"/>
        <v>1.5757800147433254E-3</v>
      </c>
      <c r="O805" s="7">
        <f t="shared" ca="1" si="514"/>
        <v>1.0524064458963884E-2</v>
      </c>
      <c r="P805" s="7">
        <f t="shared" ca="1" si="514"/>
        <v>1.651026855088911E-3</v>
      </c>
      <c r="Q805" s="7">
        <f t="shared" ca="1" si="514"/>
        <v>6.5311962103086114E-4</v>
      </c>
      <c r="R805" s="7">
        <f t="shared" ca="1" si="514"/>
        <v>1.5766546422357612E-5</v>
      </c>
      <c r="S805" s="7">
        <f t="shared" ca="1" si="511"/>
        <v>1.1387009692021553E-5</v>
      </c>
      <c r="T805" s="7">
        <f t="shared" ca="1" si="511"/>
        <v>6.174263867905469E-5</v>
      </c>
      <c r="U805" s="7">
        <f t="shared" ca="1" si="511"/>
        <v>1.5331801859366239E-5</v>
      </c>
    </row>
    <row r="806" spans="1:21">
      <c r="A806" s="2" t="str">
        <f t="shared" si="512"/>
        <v>REV_RENT</v>
      </c>
      <c r="B806" s="2" t="str">
        <f>$B$7</f>
        <v>SUBTRAN</v>
      </c>
      <c r="C806" s="6"/>
      <c r="D806" s="7">
        <f t="shared" ca="1" si="513"/>
        <v>1.7780995801904873E-2</v>
      </c>
      <c r="E806" s="7">
        <f ca="1">+E798/$D$803</f>
        <v>8.444227045392258E-3</v>
      </c>
      <c r="F806" s="7">
        <f t="shared" ca="1" si="511"/>
        <v>2.1615975228217272E-3</v>
      </c>
      <c r="G806" s="7">
        <f t="shared" ca="1" si="511"/>
        <v>2.5189577173908763E-5</v>
      </c>
      <c r="H806" s="7">
        <f t="shared" ca="1" si="511"/>
        <v>8.2582064455766227E-7</v>
      </c>
      <c r="I806" s="7">
        <f t="shared" ca="1" si="511"/>
        <v>9.4212922154875156E-4</v>
      </c>
      <c r="J806" s="7">
        <f t="shared" ca="1" si="511"/>
        <v>2.6704440055683214E-4</v>
      </c>
      <c r="K806" s="7">
        <f t="shared" ca="1" si="511"/>
        <v>2.7354138239496818E-5</v>
      </c>
      <c r="L806" s="7">
        <f t="shared" ca="1" si="515"/>
        <v>0</v>
      </c>
      <c r="M806" s="7">
        <f t="shared" ca="1" si="511"/>
        <v>5.276346761928325E-5</v>
      </c>
      <c r="N806" s="7">
        <f t="shared" ca="1" si="511"/>
        <v>6.0983385617968417E-4</v>
      </c>
      <c r="O806" s="7">
        <f t="shared" ca="1" si="511"/>
        <v>4.9675512923314834E-3</v>
      </c>
      <c r="P806" s="7">
        <f t="shared" ca="1" si="511"/>
        <v>0</v>
      </c>
      <c r="Q806" s="7">
        <f t="shared" ca="1" si="511"/>
        <v>2.5568852901592889E-4</v>
      </c>
      <c r="R806" s="7">
        <f t="shared" ca="1" si="511"/>
        <v>6.117518370238454E-6</v>
      </c>
      <c r="S806" s="7">
        <f t="shared" ca="1" si="511"/>
        <v>4.1986449792577789E-6</v>
      </c>
      <c r="T806" s="7">
        <f t="shared" ca="1" si="511"/>
        <v>1.3189199453111272E-5</v>
      </c>
      <c r="U806" s="7">
        <f t="shared" ca="1" si="511"/>
        <v>3.2855675783549405E-6</v>
      </c>
    </row>
    <row r="807" spans="1:21">
      <c r="A807" s="2" t="str">
        <f t="shared" si="512"/>
        <v>REV_RENT</v>
      </c>
      <c r="B807" s="2" t="str">
        <f>$B$8</f>
        <v>DISTPRI</v>
      </c>
      <c r="C807" s="6"/>
      <c r="D807" s="7">
        <f t="shared" ca="1" si="513"/>
        <v>0.27128614855110894</v>
      </c>
      <c r="E807" s="7">
        <f t="shared" ca="1" si="511"/>
        <v>0.18026928059920946</v>
      </c>
      <c r="F807" s="7">
        <f t="shared" ca="1" si="511"/>
        <v>4.5384887302486104E-2</v>
      </c>
      <c r="G807" s="7">
        <f t="shared" ca="1" si="511"/>
        <v>5.2962536999405269E-4</v>
      </c>
      <c r="H807" s="7">
        <f t="shared" ca="1" si="511"/>
        <v>0</v>
      </c>
      <c r="I807" s="7">
        <f t="shared" ca="1" si="511"/>
        <v>1.9571220568995445E-2</v>
      </c>
      <c r="J807" s="7">
        <f t="shared" ca="1" si="511"/>
        <v>5.5558466794490783E-3</v>
      </c>
      <c r="K807" s="7">
        <f t="shared" ca="1" si="511"/>
        <v>0</v>
      </c>
      <c r="L807" s="7">
        <f t="shared" ca="1" si="515"/>
        <v>0</v>
      </c>
      <c r="M807" s="7">
        <f t="shared" ca="1" si="511"/>
        <v>1.1162186201268038E-3</v>
      </c>
      <c r="N807" s="7">
        <f t="shared" ca="1" si="511"/>
        <v>1.2910629697434202E-2</v>
      </c>
      <c r="O807" s="7">
        <f t="shared" ca="1" si="511"/>
        <v>0</v>
      </c>
      <c r="P807" s="7">
        <f t="shared" ca="1" si="511"/>
        <v>0</v>
      </c>
      <c r="Q807" s="7">
        <f t="shared" ca="1" si="511"/>
        <v>5.3112995125353859E-3</v>
      </c>
      <c r="R807" s="7">
        <f t="shared" ca="1" si="511"/>
        <v>1.2725434562570911E-4</v>
      </c>
      <c r="S807" s="7">
        <f t="shared" ca="1" si="511"/>
        <v>9.1379637969227909E-5</v>
      </c>
      <c r="T807" s="7">
        <f t="shared" ca="1" si="511"/>
        <v>3.3496894741319862E-4</v>
      </c>
      <c r="U807" s="7">
        <f t="shared" ca="1" si="511"/>
        <v>8.3537269870240057E-5</v>
      </c>
    </row>
    <row r="808" spans="1:21">
      <c r="A808" s="2" t="str">
        <f t="shared" si="512"/>
        <v>REV_RENT</v>
      </c>
      <c r="B808" s="2" t="str">
        <f>$B$9</f>
        <v>DISTSEC</v>
      </c>
      <c r="C808" s="6"/>
      <c r="D808" s="7">
        <f t="shared" ca="1" si="513"/>
        <v>0.11618343760689849</v>
      </c>
      <c r="E808" s="7">
        <f t="shared" ca="1" si="511"/>
        <v>8.6742759240763148E-2</v>
      </c>
      <c r="F808" s="7">
        <f t="shared" ca="1" si="511"/>
        <v>1.9472599996440638E-2</v>
      </c>
      <c r="G808" s="7">
        <f t="shared" ca="1" si="511"/>
        <v>0</v>
      </c>
      <c r="H808" s="7">
        <f t="shared" ca="1" si="511"/>
        <v>0</v>
      </c>
      <c r="I808" s="7">
        <f t="shared" ca="1" si="511"/>
        <v>6.8642967809041363E-3</v>
      </c>
      <c r="J808" s="7">
        <f t="shared" ca="1" si="511"/>
        <v>0</v>
      </c>
      <c r="K808" s="7">
        <f t="shared" ca="1" si="511"/>
        <v>0</v>
      </c>
      <c r="L808" s="7">
        <f t="shared" ca="1" si="515"/>
        <v>0</v>
      </c>
      <c r="M808" s="7">
        <f t="shared" ca="1" si="511"/>
        <v>3.0381759504075762E-4</v>
      </c>
      <c r="N808" s="7">
        <f t="shared" ca="1" si="511"/>
        <v>0</v>
      </c>
      <c r="O808" s="7">
        <f t="shared" ca="1" si="511"/>
        <v>0</v>
      </c>
      <c r="P808" s="7">
        <f t="shared" ca="1" si="511"/>
        <v>0</v>
      </c>
      <c r="Q808" s="7">
        <f t="shared" ca="1" si="511"/>
        <v>1.9104361897129604E-3</v>
      </c>
      <c r="R808" s="7">
        <f t="shared" ca="1" si="511"/>
        <v>0</v>
      </c>
      <c r="S808" s="7">
        <f t="shared" ca="1" si="511"/>
        <v>3.1152096677347106E-5</v>
      </c>
      <c r="T808" s="7">
        <f t="shared" ca="1" si="511"/>
        <v>6.8788570000033304E-4</v>
      </c>
      <c r="U808" s="7">
        <f t="shared" ca="1" si="511"/>
        <v>1.704900073591768E-4</v>
      </c>
    </row>
    <row r="809" spans="1:21">
      <c r="A809" s="2" t="str">
        <f t="shared" si="512"/>
        <v>REV_RENT</v>
      </c>
      <c r="B809" s="2" t="str">
        <f>$B$10</f>
        <v>ENERGY</v>
      </c>
      <c r="C809" s="6"/>
      <c r="D809" s="7">
        <f t="shared" ca="1" si="513"/>
        <v>2.6248011629999589E-4</v>
      </c>
      <c r="E809" s="7">
        <f t="shared" ca="1" si="511"/>
        <v>9.5420047765277307E-5</v>
      </c>
      <c r="F809" s="7">
        <f t="shared" ca="1" si="511"/>
        <v>3.0798362087925634E-5</v>
      </c>
      <c r="G809" s="7">
        <f t="shared" ca="1" si="511"/>
        <v>3.5258281416394682E-7</v>
      </c>
      <c r="H809" s="7">
        <f t="shared" ca="1" si="511"/>
        <v>8.9361895902130345E-9</v>
      </c>
      <c r="I809" s="7">
        <f t="shared" ca="1" si="511"/>
        <v>1.4903872521168112E-5</v>
      </c>
      <c r="J809" s="7">
        <f t="shared" ca="1" si="511"/>
        <v>4.1601163356255599E-6</v>
      </c>
      <c r="K809" s="7">
        <f t="shared" ca="1" si="511"/>
        <v>3.2935956429644791E-7</v>
      </c>
      <c r="L809" s="7">
        <f t="shared" ca="1" si="515"/>
        <v>6.751720383894008E-8</v>
      </c>
      <c r="M809" s="7">
        <f t="shared" ca="1" si="511"/>
        <v>9.93113053248351E-7</v>
      </c>
      <c r="N809" s="7">
        <f t="shared" ca="1" si="511"/>
        <v>1.1868504683626051E-5</v>
      </c>
      <c r="O809" s="7">
        <f t="shared" ca="1" si="511"/>
        <v>8.3904774777692322E-5</v>
      </c>
      <c r="P809" s="7">
        <f t="shared" ca="1" si="511"/>
        <v>1.3446551231049922E-5</v>
      </c>
      <c r="Q809" s="7">
        <f t="shared" ca="1" si="511"/>
        <v>4.042613789986059E-6</v>
      </c>
      <c r="R809" s="7">
        <f t="shared" ca="1" si="511"/>
        <v>9.5015701858140523E-8</v>
      </c>
      <c r="S809" s="7">
        <f t="shared" ca="1" si="511"/>
        <v>9.282264992188916E-8</v>
      </c>
      <c r="T809" s="7">
        <f t="shared" ca="1" si="511"/>
        <v>1.5972100202770033E-6</v>
      </c>
      <c r="U809" s="7">
        <f t="shared" ca="1" si="511"/>
        <v>3.9871591044999679E-7</v>
      </c>
    </row>
    <row r="810" spans="1:21">
      <c r="A810" s="2" t="str">
        <f t="shared" si="512"/>
        <v>REV_RENT</v>
      </c>
      <c r="B810" s="2" t="str">
        <f>$B$11</f>
        <v>CUSTOMER</v>
      </c>
      <c r="C810" s="6"/>
      <c r="D810" s="7">
        <f t="shared" ca="1" si="513"/>
        <v>0.28698664636899746</v>
      </c>
      <c r="E810" s="7">
        <f t="shared" ca="1" si="511"/>
        <v>0.22715517444468758</v>
      </c>
      <c r="F810" s="7">
        <f t="shared" ca="1" si="511"/>
        <v>5.3999805847447568E-2</v>
      </c>
      <c r="G810" s="7">
        <f t="shared" ca="1" si="511"/>
        <v>1.693363431643212E-4</v>
      </c>
      <c r="H810" s="7">
        <f t="shared" ca="1" si="511"/>
        <v>9.2284958374742951E-6</v>
      </c>
      <c r="I810" s="7">
        <f t="shared" ca="1" si="511"/>
        <v>6.7704814645663618E-4</v>
      </c>
      <c r="J810" s="7">
        <f t="shared" ca="1" si="511"/>
        <v>1.4389735218683591E-4</v>
      </c>
      <c r="K810" s="7">
        <f t="shared" ca="1" si="511"/>
        <v>2.6478571600450806E-5</v>
      </c>
      <c r="L810" s="7">
        <f t="shared" ca="1" si="515"/>
        <v>1.1347075034884584E-5</v>
      </c>
      <c r="M810" s="7">
        <f t="shared" ca="1" si="511"/>
        <v>9.388230407644853E-6</v>
      </c>
      <c r="N810" s="7">
        <f t="shared" ca="1" si="511"/>
        <v>8.458377322453304E-5</v>
      </c>
      <c r="O810" s="7">
        <f t="shared" ca="1" si="511"/>
        <v>6.8659392890484165E-5</v>
      </c>
      <c r="P810" s="7">
        <f t="shared" ca="1" si="511"/>
        <v>1.7020785973385513E-5</v>
      </c>
      <c r="Q810" s="7">
        <f t="shared" ca="1" si="511"/>
        <v>2.3484724700126712E-4</v>
      </c>
      <c r="R810" s="7">
        <f t="shared" ca="1" si="511"/>
        <v>2.1836098057419378E-6</v>
      </c>
      <c r="S810" s="7">
        <f t="shared" ca="1" si="511"/>
        <v>1.4631224567627028E-5</v>
      </c>
      <c r="T810" s="7">
        <f t="shared" ca="1" si="511"/>
        <v>3.7206454673823753E-3</v>
      </c>
      <c r="U810" s="7">
        <f t="shared" ca="1" si="511"/>
        <v>6.4237036132863614E-4</v>
      </c>
    </row>
    <row r="811" spans="1:21">
      <c r="A811" s="2" t="str">
        <f t="shared" si="512"/>
        <v>REV_RENT</v>
      </c>
      <c r="B811" s="2" t="str">
        <f>$B$12</f>
        <v>TOTAL</v>
      </c>
      <c r="C811" s="6"/>
      <c r="D811" s="7">
        <f t="shared" ca="1" si="513"/>
        <v>1</v>
      </c>
      <c r="E811" s="7">
        <f t="shared" ca="1" si="511"/>
        <v>0.6534874513522384</v>
      </c>
      <c r="F811" s="7">
        <f t="shared" ca="1" si="511"/>
        <v>0.1591913153676443</v>
      </c>
      <c r="G811" s="7">
        <f t="shared" ca="1" si="511"/>
        <v>1.1704374995305474E-3</v>
      </c>
      <c r="H811" s="7">
        <f t="shared" ca="1" si="511"/>
        <v>2.10490536970264E-5</v>
      </c>
      <c r="I811" s="7">
        <f t="shared" ca="1" si="511"/>
        <v>4.4028533580578857E-2</v>
      </c>
      <c r="J811" s="7">
        <f t="shared" ca="1" si="511"/>
        <v>1.0515974889433496E-2</v>
      </c>
      <c r="K811" s="7">
        <f t="shared" ca="1" si="511"/>
        <v>4.1383494312770221E-4</v>
      </c>
      <c r="L811" s="7">
        <f t="shared" ca="1" si="515"/>
        <v>8.733519407789662E-5</v>
      </c>
      <c r="M811" s="7">
        <f t="shared" ca="1" si="511"/>
        <v>2.4418390946198622E-3</v>
      </c>
      <c r="N811" s="7">
        <f t="shared" ca="1" si="511"/>
        <v>2.406797057549263E-2</v>
      </c>
      <c r="O811" s="7">
        <f t="shared" ca="1" si="511"/>
        <v>7.4918927959612594E-2</v>
      </c>
      <c r="P811" s="7">
        <f t="shared" ca="1" si="511"/>
        <v>1.0980582127885042E-2</v>
      </c>
      <c r="Q811" s="7">
        <f t="shared" ca="1" si="511"/>
        <v>1.2048003065066575E-2</v>
      </c>
      <c r="R811" s="7">
        <f t="shared" ca="1" si="511"/>
        <v>2.4021904491212275E-4</v>
      </c>
      <c r="S811" s="7">
        <f t="shared" ca="1" si="511"/>
        <v>2.1697655591469467E-4</v>
      </c>
      <c r="T811" s="7">
        <f t="shared" ca="1" si="511"/>
        <v>5.167782577547457E-3</v>
      </c>
      <c r="U811" s="7">
        <f t="shared" ca="1" si="511"/>
        <v>1.0017671186204713E-3</v>
      </c>
    </row>
    <row r="812" spans="1:21">
      <c r="C812" s="6"/>
    </row>
    <row r="813" spans="1:21">
      <c r="A813" s="15" t="s">
        <v>278</v>
      </c>
      <c r="B813" s="2" t="str">
        <f>$B$5</f>
        <v>PRODUCTION</v>
      </c>
      <c r="C813" s="6"/>
      <c r="D813" s="8">
        <f ca="1">+COSS!H1250</f>
        <v>184373734.05602223</v>
      </c>
      <c r="E813" s="8">
        <f ca="1">+COSS!I1250</f>
        <v>85508223.163736433</v>
      </c>
      <c r="F813" s="8">
        <f ca="1">+COSS!J1250</f>
        <v>25379833.878945336</v>
      </c>
      <c r="G813" s="8">
        <f ca="1">+COSS!K1250</f>
        <v>270925.56137853302</v>
      </c>
      <c r="H813" s="8">
        <f ca="1">+COSS!L1250</f>
        <v>4443.4253745530714</v>
      </c>
      <c r="I813" s="8">
        <f ca="1">+COSS!N1250</f>
        <v>11111784.651431167</v>
      </c>
      <c r="J813" s="8">
        <f ca="1">+COSS!O1250</f>
        <v>3452969.1781629967</v>
      </c>
      <c r="K813" s="8">
        <f ca="1">+COSS!P1250</f>
        <v>230541.36472525634</v>
      </c>
      <c r="L813" s="8">
        <f ca="1">+COSS!Q1250</f>
        <v>254826.1027922942</v>
      </c>
      <c r="M813" s="8">
        <f ca="1">+COSS!S1250</f>
        <v>622230.93501419527</v>
      </c>
      <c r="N813" s="8">
        <f ca="1">+COSS!T1250</f>
        <v>7307656.7817097809</v>
      </c>
      <c r="O813" s="8">
        <f ca="1">+COSS!U1250</f>
        <v>40257342.930710383</v>
      </c>
      <c r="P813" s="8">
        <f ca="1">+COSS!V1250</f>
        <v>6216718.9815831883</v>
      </c>
      <c r="Q813" s="8">
        <f ca="1">+COSS!X1250</f>
        <v>3234927.6179227103</v>
      </c>
      <c r="R813" s="8">
        <f ca="1">+COSS!Y1250</f>
        <v>76314.804937540815</v>
      </c>
      <c r="S813" s="8">
        <f ca="1">+COSS!AA1250</f>
        <v>57361.898539172631</v>
      </c>
      <c r="T813" s="8">
        <f ca="1">+COSS!AB1250</f>
        <v>305599.93304799299</v>
      </c>
      <c r="U813" s="8">
        <f ca="1">+COSS!AC1250</f>
        <v>82032.846010711743</v>
      </c>
    </row>
    <row r="814" spans="1:21">
      <c r="B814" s="2" t="str">
        <f>$B$6</f>
        <v>BULKTRAN</v>
      </c>
      <c r="C814" s="6"/>
      <c r="D814" s="8">
        <f ca="1">+COSS!H1251</f>
        <v>54339494.794069365</v>
      </c>
      <c r="E814" s="8">
        <f ca="1">+COSS!I1251</f>
        <v>20356141.011119902</v>
      </c>
      <c r="F814" s="8">
        <f ca="1">+COSS!J1251</f>
        <v>10003356.673812397</v>
      </c>
      <c r="G814" s="8">
        <f ca="1">+COSS!K1251</f>
        <v>152695.42290495432</v>
      </c>
      <c r="H814" s="8">
        <f ca="1">+COSS!L1251</f>
        <v>5069.3309062040389</v>
      </c>
      <c r="I814" s="8">
        <f ca="1">+COSS!N1251</f>
        <v>4960942.9356516404</v>
      </c>
      <c r="J814" s="8">
        <f ca="1">+COSS!O1251</f>
        <v>1710150.7502294313</v>
      </c>
      <c r="K814" s="8">
        <f ca="1">+COSS!P1251</f>
        <v>95769.98852949166</v>
      </c>
      <c r="L814" s="8">
        <f ca="1">+COSS!Q1251</f>
        <v>-448844.06012695224</v>
      </c>
      <c r="M814" s="8">
        <f ca="1">+COSS!S1251</f>
        <v>218161.90013114602</v>
      </c>
      <c r="N814" s="8">
        <f ca="1">+COSS!T1251</f>
        <v>3072182.3457654696</v>
      </c>
      <c r="O814" s="8">
        <f ca="1">+COSS!U1251</f>
        <v>10972869.687018964</v>
      </c>
      <c r="P814" s="8">
        <f ca="1">+COSS!V1251</f>
        <v>1355943.0463422886</v>
      </c>
      <c r="Q814" s="8">
        <f ca="1">+COSS!X1251</f>
        <v>1631037.5673072343</v>
      </c>
      <c r="R814" s="8">
        <f ca="1">+COSS!Y1251</f>
        <v>34932.083928210981</v>
      </c>
      <c r="S814" s="8">
        <f ca="1">+COSS!AA1251</f>
        <v>27753.775253355227</v>
      </c>
      <c r="T814" s="8">
        <f ca="1">+COSS!AB1251</f>
        <v>147869.89070412298</v>
      </c>
      <c r="U814" s="8">
        <f ca="1">+COSS!AC1251</f>
        <v>43462.444591491192</v>
      </c>
    </row>
    <row r="815" spans="1:21">
      <c r="B815" s="2" t="str">
        <f>$B$7</f>
        <v>SUBTRAN</v>
      </c>
      <c r="C815" s="6"/>
      <c r="D815" s="8">
        <f ca="1">+COSS!H1252</f>
        <v>21364922.595017441</v>
      </c>
      <c r="E815" s="8">
        <f ca="1">+COSS!I1252</f>
        <v>7710548.6975493412</v>
      </c>
      <c r="F815" s="8">
        <f ca="1">+COSS!J1252</f>
        <v>3750352.1429614308</v>
      </c>
      <c r="G815" s="8">
        <f ca="1">+COSS!K1252</f>
        <v>56671.908267037696</v>
      </c>
      <c r="H815" s="8">
        <f ca="1">+COSS!L1252</f>
        <v>2453.0324582490603</v>
      </c>
      <c r="I815" s="8">
        <f ca="1">+COSS!N1252</f>
        <v>1930314.7311086201</v>
      </c>
      <c r="J815" s="8">
        <f ca="1">+COSS!O1252</f>
        <v>659574.48346382705</v>
      </c>
      <c r="K815" s="8">
        <f ca="1">+COSS!P1252</f>
        <v>48092.360786215424</v>
      </c>
      <c r="L815" s="8">
        <f ca="1">+COSS!Q1252</f>
        <v>0</v>
      </c>
      <c r="M815" s="8">
        <f ca="1">+COSS!S1252</f>
        <v>79711.543745396353</v>
      </c>
      <c r="N815" s="8">
        <f ca="1">+COSS!T1252</f>
        <v>1182761.3369069677</v>
      </c>
      <c r="O815" s="8">
        <f ca="1">+COSS!U1252</f>
        <v>5247885.0206864271</v>
      </c>
      <c r="P815" s="8">
        <f ca="1">+COSS!V1252</f>
        <v>0</v>
      </c>
      <c r="Q815" s="8">
        <f ca="1">+COSS!X1252</f>
        <v>632449.26285641396</v>
      </c>
      <c r="R815" s="8">
        <f ca="1">+COSS!Y1252</f>
        <v>13453.135567347812</v>
      </c>
      <c r="S815" s="8">
        <f ca="1">+COSS!AA1252</f>
        <v>10140.308436575953</v>
      </c>
      <c r="T815" s="8">
        <f ca="1">+COSS!AB1252</f>
        <v>31307.294234945308</v>
      </c>
      <c r="U815" s="8">
        <f ca="1">+COSS!AC1252</f>
        <v>9207.3359886442031</v>
      </c>
    </row>
    <row r="816" spans="1:21">
      <c r="B816" s="2" t="str">
        <f>$B$8</f>
        <v>DISTPRI</v>
      </c>
      <c r="C816" s="6"/>
      <c r="D816" s="8">
        <f ca="1">+COSS!H1253</f>
        <v>66957802.598667562</v>
      </c>
      <c r="E816" s="8">
        <f ca="1">+COSS!I1253</f>
        <v>36817821.497812614</v>
      </c>
      <c r="F816" s="8">
        <f ca="1">+COSS!J1253</f>
        <v>13958477.507090554</v>
      </c>
      <c r="G816" s="8">
        <f ca="1">+COSS!K1253</f>
        <v>176415.24782212617</v>
      </c>
      <c r="H816" s="8">
        <f ca="1">+COSS!L1253</f>
        <v>0</v>
      </c>
      <c r="I816" s="8">
        <f ca="1">+COSS!N1253</f>
        <v>6749253.8377750693</v>
      </c>
      <c r="J816" s="8">
        <f ca="1">+COSS!O1253</f>
        <v>2232609.6255565938</v>
      </c>
      <c r="K816" s="8">
        <f ca="1">+COSS!P1253</f>
        <v>0</v>
      </c>
      <c r="L816" s="8">
        <f ca="1">+COSS!Q1253</f>
        <v>0</v>
      </c>
      <c r="M816" s="8">
        <f ca="1">+COSS!S1253</f>
        <v>315604.36767125683</v>
      </c>
      <c r="N816" s="8">
        <f ca="1">+COSS!T1253</f>
        <v>4341602.4758747732</v>
      </c>
      <c r="O816" s="8">
        <f ca="1">+COSS!U1253</f>
        <v>0</v>
      </c>
      <c r="P816" s="8">
        <f ca="1">+COSS!V1253</f>
        <v>0</v>
      </c>
      <c r="Q816" s="8">
        <f ca="1">+COSS!X1253</f>
        <v>2115064.4537881198</v>
      </c>
      <c r="R816" s="8">
        <f ca="1">+COSS!Y1253</f>
        <v>46939.018276306189</v>
      </c>
      <c r="S816" s="8">
        <f ca="1">+COSS!AA1253</f>
        <v>36305.0774606349</v>
      </c>
      <c r="T816" s="8">
        <f ca="1">+COSS!AB1253</f>
        <v>130427.42928754157</v>
      </c>
      <c r="U816" s="8">
        <f ca="1">+COSS!AC1253</f>
        <v>37282.060252005947</v>
      </c>
    </row>
    <row r="817" spans="1:23">
      <c r="B817" s="2" t="str">
        <f>$B$9</f>
        <v>DISTSEC</v>
      </c>
      <c r="C817" s="6"/>
      <c r="D817" s="8">
        <f ca="1">+COSS!H1254</f>
        <v>27383329.657126218</v>
      </c>
      <c r="E817" s="8">
        <f ca="1">+COSS!I1254</f>
        <v>17730889.966641784</v>
      </c>
      <c r="F817" s="8">
        <f ca="1">+COSS!J1254</f>
        <v>6042138.7394507099</v>
      </c>
      <c r="G817" s="8">
        <f ca="1">+COSS!K1254</f>
        <v>0</v>
      </c>
      <c r="H817" s="8">
        <f ca="1">+COSS!L1254</f>
        <v>0</v>
      </c>
      <c r="I817" s="8">
        <f ca="1">+COSS!N1254</f>
        <v>2392585.2258432196</v>
      </c>
      <c r="J817" s="8">
        <f ca="1">+COSS!O1254</f>
        <v>0</v>
      </c>
      <c r="K817" s="8">
        <f ca="1">+COSS!P1254</f>
        <v>0</v>
      </c>
      <c r="L817" s="8">
        <f ca="1">+COSS!Q1254</f>
        <v>0</v>
      </c>
      <c r="M817" s="8">
        <f ca="1">+COSS!S1254</f>
        <v>86525.189804739261</v>
      </c>
      <c r="N817" s="8">
        <f ca="1">+COSS!T1254</f>
        <v>0</v>
      </c>
      <c r="O817" s="8">
        <f ca="1">+COSS!U1254</f>
        <v>0</v>
      </c>
      <c r="P817" s="8">
        <f ca="1">+COSS!V1254</f>
        <v>0</v>
      </c>
      <c r="Q817" s="8">
        <f ca="1">+COSS!X1254</f>
        <v>770412.50758804136</v>
      </c>
      <c r="R817" s="8">
        <f ca="1">+COSS!Y1254</f>
        <v>0</v>
      </c>
      <c r="S817" s="8">
        <f ca="1">+COSS!AA1254</f>
        <v>12529.758663494624</v>
      </c>
      <c r="T817" s="8">
        <f ca="1">+COSS!AB1254</f>
        <v>271114.46436286467</v>
      </c>
      <c r="U817" s="8">
        <f ca="1">+COSS!AC1254</f>
        <v>77133.80477137056</v>
      </c>
    </row>
    <row r="818" spans="1:23">
      <c r="B818" s="2" t="str">
        <f>$B$10</f>
        <v>ENERGY</v>
      </c>
      <c r="C818" s="6"/>
      <c r="D818" s="8">
        <f ca="1">+COSS!H1255</f>
        <v>238458639.3794117</v>
      </c>
      <c r="E818" s="8">
        <f ca="1">+COSS!I1255</f>
        <v>85675400.818087444</v>
      </c>
      <c r="F818" s="8">
        <f ca="1">+COSS!J1255</f>
        <v>28531221.430279508</v>
      </c>
      <c r="G818" s="8">
        <f ca="1">+COSS!K1255</f>
        <v>292845.63327823632</v>
      </c>
      <c r="H818" s="8">
        <f ca="1">+COSS!L1255</f>
        <v>5897.8925349923711</v>
      </c>
      <c r="I818" s="8">
        <f ca="1">+COSS!N1255</f>
        <v>13866631.36261557</v>
      </c>
      <c r="J818" s="8">
        <f ca="1">+COSS!O1255</f>
        <v>3996964.3127509756</v>
      </c>
      <c r="K818" s="8">
        <f ca="1">+COSS!P1255</f>
        <v>298158.91329978534</v>
      </c>
      <c r="L818" s="8">
        <f ca="1">+COSS!Q1255</f>
        <v>465918.7921136099</v>
      </c>
      <c r="M818" s="8">
        <f ca="1">+COSS!S1255</f>
        <v>922980.27329026291</v>
      </c>
      <c r="N818" s="8">
        <f ca="1">+COSS!T1255</f>
        <v>11193535.087540952</v>
      </c>
      <c r="O818" s="8">
        <f ca="1">+COSS!U1255</f>
        <v>75137846.502756491</v>
      </c>
      <c r="P818" s="8">
        <f ca="1">+COSS!V1255</f>
        <v>12165844.673402337</v>
      </c>
      <c r="Q818" s="8">
        <f ca="1">+COSS!X1255</f>
        <v>3816124.5241642073</v>
      </c>
      <c r="R818" s="8">
        <f ca="1">+COSS!Y1255</f>
        <v>90300.691333291383</v>
      </c>
      <c r="S818" s="8">
        <f ca="1">+COSS!AA1255</f>
        <v>89252.267265653631</v>
      </c>
      <c r="T818" s="8">
        <f ca="1">+COSS!AB1255</f>
        <v>1520778.0783417055</v>
      </c>
      <c r="U818" s="8">
        <f ca="1">+COSS!AC1255</f>
        <v>388938.1263567261</v>
      </c>
    </row>
    <row r="819" spans="1:23">
      <c r="B819" s="2" t="str">
        <f>$B$11</f>
        <v>CUSTOMER</v>
      </c>
      <c r="C819" s="6"/>
      <c r="D819" s="8">
        <f ca="1">+COSS!H1256</f>
        <v>72587581.324121118</v>
      </c>
      <c r="E819" s="8">
        <f ca="1">+COSS!I1256</f>
        <v>48060045.690062232</v>
      </c>
      <c r="F819" s="8">
        <f ca="1">+COSS!J1256</f>
        <v>15886700.545476176</v>
      </c>
      <c r="G819" s="8">
        <f ca="1">+COSS!K1256</f>
        <v>140371.9063581985</v>
      </c>
      <c r="H819" s="8">
        <f ca="1">+COSS!L1256</f>
        <v>17823.73646520601</v>
      </c>
      <c r="I819" s="8">
        <f ca="1">+COSS!N1256</f>
        <v>295952.2791497822</v>
      </c>
      <c r="J819" s="8">
        <f ca="1">+COSS!O1256</f>
        <v>141745.75468140948</v>
      </c>
      <c r="K819" s="8">
        <f ca="1">+COSS!P1256</f>
        <v>53958.865434721032</v>
      </c>
      <c r="L819" s="8">
        <f ca="1">+COSS!Q1256</f>
        <v>-87400.319797078642</v>
      </c>
      <c r="M819" s="8">
        <f ca="1">+COSS!S1256</f>
        <v>3652.3239097939695</v>
      </c>
      <c r="N819" s="8">
        <f ca="1">+COSS!T1256</f>
        <v>76378.018534099581</v>
      </c>
      <c r="O819" s="8">
        <f ca="1">+COSS!U1256</f>
        <v>110511.10487547892</v>
      </c>
      <c r="P819" s="8">
        <f ca="1">+COSS!V1256</f>
        <v>25499.100981667598</v>
      </c>
      <c r="Q819" s="8">
        <f ca="1">+COSS!X1256</f>
        <v>112828.34532231923</v>
      </c>
      <c r="R819" s="8">
        <f ca="1">+COSS!Y1256</f>
        <v>1684.7240034558695</v>
      </c>
      <c r="S819" s="8">
        <f ca="1">+COSS!AA1256</f>
        <v>6677.2638563659693</v>
      </c>
      <c r="T819" s="8">
        <f ca="1">+COSS!AB1256</f>
        <v>6545255.8492756104</v>
      </c>
      <c r="U819" s="8">
        <f ca="1">+COSS!AC1256</f>
        <v>1195896.1355316809</v>
      </c>
    </row>
    <row r="820" spans="1:23">
      <c r="B820" s="2" t="str">
        <f>$B$12</f>
        <v>TOTAL</v>
      </c>
      <c r="C820" s="6"/>
      <c r="D820" s="8">
        <f ca="1">+COSS!H1257</f>
        <v>665465504.40443563</v>
      </c>
      <c r="E820" s="8">
        <f ca="1">+COSS!I1257</f>
        <v>301859070.84500968</v>
      </c>
      <c r="F820" s="8">
        <f ca="1">+COSS!J1257</f>
        <v>103552080.91801609</v>
      </c>
      <c r="G820" s="8">
        <f ca="1">+COSS!K1257</f>
        <v>1089925.6800090862</v>
      </c>
      <c r="H820" s="8">
        <f ca="1">+COSS!L1257</f>
        <v>35687.417739204553</v>
      </c>
      <c r="I820" s="8">
        <f ca="1">+COSS!N1257</f>
        <v>41307465.023575068</v>
      </c>
      <c r="J820" s="8">
        <f ca="1">+COSS!O1257</f>
        <v>12194014.104845233</v>
      </c>
      <c r="K820" s="8">
        <f ca="1">+COSS!P1257</f>
        <v>726521.49277546955</v>
      </c>
      <c r="L820" s="8">
        <f ca="1">+COSS!Q1257</f>
        <v>184500.51498187316</v>
      </c>
      <c r="M820" s="8">
        <f ca="1">+COSS!S1257</f>
        <v>2248866.5335667906</v>
      </c>
      <c r="N820" s="8">
        <f ca="1">+COSS!T1257</f>
        <v>27174116.046332054</v>
      </c>
      <c r="O820" s="8">
        <f ca="1">+COSS!U1257</f>
        <v>131726455.24604772</v>
      </c>
      <c r="P820" s="8">
        <f ca="1">+COSS!V1257</f>
        <v>19764005.802309476</v>
      </c>
      <c r="Q820" s="8">
        <f ca="1">+COSS!X1257</f>
        <v>12312844.278949048</v>
      </c>
      <c r="R820" s="8">
        <f ca="1">+COSS!Y1257</f>
        <v>263624.45804615301</v>
      </c>
      <c r="S820" s="8">
        <f ca="1">+COSS!AA1257</f>
        <v>240020.34947525291</v>
      </c>
      <c r="T820" s="8">
        <f ca="1">+COSS!AB1257</f>
        <v>8952352.9392547831</v>
      </c>
      <c r="U820" s="8">
        <f ca="1">+COSS!AC1257</f>
        <v>1833952.7535026302</v>
      </c>
    </row>
    <row r="821" spans="1:23">
      <c r="A821" s="2" t="s">
        <v>237</v>
      </c>
      <c r="B821" s="2" t="str">
        <f>$B$5</f>
        <v>PRODUCTION</v>
      </c>
      <c r="C821" s="6"/>
      <c r="D821" s="7">
        <f ca="1">+D813/$D$820</f>
        <v>0.27705979173335088</v>
      </c>
      <c r="E821" s="7">
        <f t="shared" ref="E821:U828" ca="1" si="516">+E813/$D$820</f>
        <v>0.12849384768675995</v>
      </c>
      <c r="F821" s="7">
        <f t="shared" ca="1" si="516"/>
        <v>3.8138466548554233E-2</v>
      </c>
      <c r="G821" s="7">
        <f t="shared" ca="1" si="516"/>
        <v>4.0712187120953819E-4</v>
      </c>
      <c r="H821" s="7">
        <f t="shared" ca="1" si="516"/>
        <v>6.6771686062521829E-6</v>
      </c>
      <c r="I821" s="7">
        <f t="shared" ca="1" si="516"/>
        <v>1.6697762059621347E-2</v>
      </c>
      <c r="J821" s="7">
        <f t="shared" ca="1" si="516"/>
        <v>5.1888026581532014E-3</v>
      </c>
      <c r="K821" s="7">
        <f t="shared" ca="1" si="516"/>
        <v>3.4643623628783195E-4</v>
      </c>
      <c r="L821" s="7">
        <f ca="1">IFERROR(L813/$D$820,0)</f>
        <v>3.8292909415395336E-4</v>
      </c>
      <c r="M821" s="7">
        <f t="shared" ca="1" si="516"/>
        <v>9.3503108860776556E-4</v>
      </c>
      <c r="N821" s="7">
        <f t="shared" ca="1" si="516"/>
        <v>1.0981270604326568E-2</v>
      </c>
      <c r="O821" s="7">
        <f t="shared" ca="1" si="516"/>
        <v>6.0495010882253099E-2</v>
      </c>
      <c r="P821" s="7">
        <f t="shared" ca="1" si="516"/>
        <v>9.341910197354102E-3</v>
      </c>
      <c r="Q821" s="7">
        <f t="shared" ca="1" si="516"/>
        <v>4.8611499717296962E-3</v>
      </c>
      <c r="R821" s="7">
        <f t="shared" ca="1" si="516"/>
        <v>1.1467882922923171E-4</v>
      </c>
      <c r="S821" s="7">
        <f t="shared" ca="1" si="516"/>
        <v>8.6198154764624771E-5</v>
      </c>
      <c r="T821" s="7">
        <f t="shared" ca="1" si="516"/>
        <v>4.5922730934264193E-4</v>
      </c>
      <c r="U821" s="7">
        <f t="shared" ca="1" si="516"/>
        <v>1.2327137239687245E-4</v>
      </c>
    </row>
    <row r="822" spans="1:23">
      <c r="A822" s="2" t="str">
        <f t="shared" ref="A822:A828" si="517">A821</f>
        <v>REV</v>
      </c>
      <c r="B822" s="2" t="str">
        <f>$B$6</f>
        <v>BULKTRAN</v>
      </c>
      <c r="C822" s="6"/>
      <c r="D822" s="7">
        <f t="shared" ref="D822:D828" ca="1" si="518">+D814/$D$820</f>
        <v>8.1656366009085601E-2</v>
      </c>
      <c r="E822" s="7">
        <f t="shared" ref="E822:R822" ca="1" si="519">+E814/$D$820</f>
        <v>3.0589325632044317E-2</v>
      </c>
      <c r="F822" s="7">
        <f t="shared" ca="1" si="519"/>
        <v>1.503211903187227E-2</v>
      </c>
      <c r="G822" s="7">
        <f t="shared" ca="1" si="519"/>
        <v>2.2945655619160976E-4</v>
      </c>
      <c r="H822" s="7">
        <f t="shared" ca="1" si="519"/>
        <v>7.6177215387608744E-6</v>
      </c>
      <c r="I822" s="7">
        <f t="shared" ca="1" si="519"/>
        <v>7.4548461232284025E-3</v>
      </c>
      <c r="J822" s="7">
        <f t="shared" ca="1" si="519"/>
        <v>2.5698563470392746E-3</v>
      </c>
      <c r="K822" s="7">
        <f t="shared" ca="1" si="519"/>
        <v>1.439142793963481E-4</v>
      </c>
      <c r="L822" s="7">
        <f t="shared" ref="L822:L828" ca="1" si="520">IFERROR(L814/$D$820,0)</f>
        <v>-6.7448133247515103E-4</v>
      </c>
      <c r="M822" s="7">
        <f t="shared" ca="1" si="519"/>
        <v>3.2783352207924282E-4</v>
      </c>
      <c r="N822" s="7">
        <f t="shared" ca="1" si="519"/>
        <v>4.6165914317601586E-3</v>
      </c>
      <c r="O822" s="7">
        <f t="shared" ca="1" si="519"/>
        <v>1.6489013501667878E-2</v>
      </c>
      <c r="P822" s="7">
        <f t="shared" ca="1" si="519"/>
        <v>2.0375857762241216E-3</v>
      </c>
      <c r="Q822" s="7">
        <f t="shared" ca="1" si="519"/>
        <v>2.4509723742434193E-3</v>
      </c>
      <c r="R822" s="7">
        <f t="shared" ca="1" si="519"/>
        <v>5.2492704275443646E-5</v>
      </c>
      <c r="S822" s="7">
        <f t="shared" ca="1" si="516"/>
        <v>4.170580604053056E-5</v>
      </c>
      <c r="T822" s="7">
        <f t="shared" ca="1" si="516"/>
        <v>2.2220519279426884E-4</v>
      </c>
      <c r="U822" s="7">
        <f t="shared" ca="1" si="516"/>
        <v>6.5311341164690871E-5</v>
      </c>
    </row>
    <row r="823" spans="1:23">
      <c r="A823" s="2" t="str">
        <f t="shared" si="517"/>
        <v>REV</v>
      </c>
      <c r="B823" s="2" t="str">
        <f>$B$7</f>
        <v>SUBTRAN</v>
      </c>
      <c r="C823" s="6"/>
      <c r="D823" s="7">
        <f t="shared" ca="1" si="518"/>
        <v>3.2105229277268353E-2</v>
      </c>
      <c r="E823" s="7">
        <f t="shared" ca="1" si="516"/>
        <v>1.1586699305247935E-2</v>
      </c>
      <c r="F823" s="7">
        <f t="shared" ca="1" si="516"/>
        <v>5.6356822677350385E-3</v>
      </c>
      <c r="G823" s="7">
        <f t="shared" ca="1" si="516"/>
        <v>8.5161301212384753E-5</v>
      </c>
      <c r="H823" s="7">
        <f t="shared" ca="1" si="516"/>
        <v>3.6861902563145234E-6</v>
      </c>
      <c r="I823" s="7">
        <f t="shared" ca="1" si="516"/>
        <v>2.9006984108607896E-3</v>
      </c>
      <c r="J823" s="7">
        <f t="shared" ca="1" si="516"/>
        <v>9.9114751868937092E-4</v>
      </c>
      <c r="K823" s="7">
        <f t="shared" ca="1" si="516"/>
        <v>7.2268750923845586E-5</v>
      </c>
      <c r="L823" s="7">
        <f t="shared" ca="1" si="520"/>
        <v>0</v>
      </c>
      <c r="M823" s="7">
        <f t="shared" ca="1" si="516"/>
        <v>1.1978313408857296E-4</v>
      </c>
      <c r="N823" s="7">
        <f t="shared" ca="1" si="516"/>
        <v>1.7773443237534764E-3</v>
      </c>
      <c r="O823" s="7">
        <f t="shared" ca="1" si="516"/>
        <v>7.8860361445527802E-3</v>
      </c>
      <c r="P823" s="7">
        <f t="shared" ca="1" si="516"/>
        <v>0</v>
      </c>
      <c r="Q823" s="7">
        <f t="shared" ca="1" si="516"/>
        <v>9.5038624642524501E-4</v>
      </c>
      <c r="R823" s="7">
        <f t="shared" ca="1" si="516"/>
        <v>2.0216127625409851E-5</v>
      </c>
      <c r="S823" s="7">
        <f t="shared" ca="1" si="516"/>
        <v>1.5237917471997462E-5</v>
      </c>
      <c r="T823" s="7">
        <f t="shared" ca="1" si="516"/>
        <v>4.7045705641743301E-5</v>
      </c>
      <c r="U823" s="7">
        <f t="shared" ca="1" si="516"/>
        <v>1.3835932783449672E-5</v>
      </c>
    </row>
    <row r="824" spans="1:23">
      <c r="A824" s="2" t="str">
        <f t="shared" si="517"/>
        <v>REV</v>
      </c>
      <c r="B824" s="2" t="str">
        <f>$B$8</f>
        <v>DISTPRI</v>
      </c>
      <c r="C824" s="6"/>
      <c r="D824" s="7">
        <f t="shared" ca="1" si="518"/>
        <v>0.10061799169979825</v>
      </c>
      <c r="E824" s="7">
        <f t="shared" ca="1" si="516"/>
        <v>5.5326416251677925E-2</v>
      </c>
      <c r="F824" s="7">
        <f t="shared" ca="1" si="516"/>
        <v>2.0975508744939107E-2</v>
      </c>
      <c r="G824" s="7">
        <f t="shared" ca="1" si="516"/>
        <v>2.6510051483436486E-4</v>
      </c>
      <c r="H824" s="7">
        <f t="shared" ca="1" si="516"/>
        <v>0</v>
      </c>
      <c r="I824" s="7">
        <f t="shared" ca="1" si="516"/>
        <v>1.0142154316196111E-2</v>
      </c>
      <c r="J824" s="7">
        <f t="shared" ca="1" si="516"/>
        <v>3.3549592139335426E-3</v>
      </c>
      <c r="K824" s="7">
        <f t="shared" ca="1" si="516"/>
        <v>0</v>
      </c>
      <c r="L824" s="7">
        <f t="shared" ca="1" si="520"/>
        <v>0</v>
      </c>
      <c r="M824" s="7">
        <f t="shared" ca="1" si="516"/>
        <v>4.7426104821723225E-4</v>
      </c>
      <c r="N824" s="7">
        <f t="shared" ca="1" si="516"/>
        <v>6.5241585734189629E-3</v>
      </c>
      <c r="O824" s="7">
        <f t="shared" ca="1" si="516"/>
        <v>0</v>
      </c>
      <c r="P824" s="7">
        <f t="shared" ca="1" si="516"/>
        <v>0</v>
      </c>
      <c r="Q824" s="7">
        <f t="shared" ca="1" si="516"/>
        <v>3.178323203516035E-3</v>
      </c>
      <c r="R824" s="7">
        <f t="shared" ca="1" si="516"/>
        <v>7.0535614491865637E-5</v>
      </c>
      <c r="S824" s="7">
        <f t="shared" ca="1" si="516"/>
        <v>5.4555911944867008E-5</v>
      </c>
      <c r="T824" s="7">
        <f t="shared" ca="1" si="516"/>
        <v>1.9599427532200752E-4</v>
      </c>
      <c r="U824" s="7">
        <f t="shared" ca="1" si="516"/>
        <v>5.602403130628366E-5</v>
      </c>
    </row>
    <row r="825" spans="1:23">
      <c r="A825" s="2" t="str">
        <f t="shared" si="517"/>
        <v>REV</v>
      </c>
      <c r="B825" s="2" t="str">
        <f>$B$9</f>
        <v>DISTSEC</v>
      </c>
      <c r="C825" s="6"/>
      <c r="D825" s="7">
        <f t="shared" ca="1" si="518"/>
        <v>4.1149134667217917E-2</v>
      </c>
      <c r="E825" s="7">
        <f t="shared" ca="1" si="516"/>
        <v>2.6644341215718167E-2</v>
      </c>
      <c r="F825" s="7">
        <f t="shared" ca="1" si="516"/>
        <v>9.0795671593198162E-3</v>
      </c>
      <c r="G825" s="7">
        <f t="shared" ca="1" si="516"/>
        <v>0</v>
      </c>
      <c r="H825" s="7">
        <f t="shared" ca="1" si="516"/>
        <v>0</v>
      </c>
      <c r="I825" s="7">
        <f t="shared" ca="1" si="516"/>
        <v>3.5953557472291299E-3</v>
      </c>
      <c r="J825" s="7">
        <f t="shared" ca="1" si="516"/>
        <v>0</v>
      </c>
      <c r="K825" s="7">
        <f t="shared" ca="1" si="516"/>
        <v>0</v>
      </c>
      <c r="L825" s="7">
        <f t="shared" ca="1" si="520"/>
        <v>0</v>
      </c>
      <c r="M825" s="7">
        <f t="shared" ca="1" si="516"/>
        <v>1.3002205107862918E-4</v>
      </c>
      <c r="N825" s="7">
        <f t="shared" ca="1" si="516"/>
        <v>0</v>
      </c>
      <c r="O825" s="7">
        <f t="shared" ca="1" si="516"/>
        <v>0</v>
      </c>
      <c r="P825" s="7">
        <f t="shared" ca="1" si="516"/>
        <v>0</v>
      </c>
      <c r="Q825" s="7">
        <f t="shared" ca="1" si="516"/>
        <v>1.1577046480831924E-3</v>
      </c>
      <c r="R825" s="7">
        <f t="shared" ca="1" si="516"/>
        <v>0</v>
      </c>
      <c r="S825" s="7">
        <f t="shared" ca="1" si="516"/>
        <v>1.8828562232851191E-5</v>
      </c>
      <c r="T825" s="7">
        <f t="shared" ca="1" si="516"/>
        <v>4.0740573713959975E-4</v>
      </c>
      <c r="U825" s="7">
        <f t="shared" ca="1" si="516"/>
        <v>1.1590954641653763E-4</v>
      </c>
    </row>
    <row r="826" spans="1:23">
      <c r="A826" s="2" t="str">
        <f t="shared" si="517"/>
        <v>REV</v>
      </c>
      <c r="B826" s="2" t="str">
        <f>$B$10</f>
        <v>ENERGY</v>
      </c>
      <c r="C826" s="6"/>
      <c r="D826" s="7">
        <f t="shared" ca="1" si="518"/>
        <v>0.35833358423713096</v>
      </c>
      <c r="E826" s="7">
        <f t="shared" ca="1" si="516"/>
        <v>0.12874506680066522</v>
      </c>
      <c r="F826" s="7">
        <f t="shared" ca="1" si="516"/>
        <v>4.2874080236230704E-2</v>
      </c>
      <c r="G826" s="7">
        <f t="shared" ca="1" si="516"/>
        <v>4.4006132750685725E-4</v>
      </c>
      <c r="H826" s="7">
        <f t="shared" ca="1" si="516"/>
        <v>8.8628073070004477E-6</v>
      </c>
      <c r="I826" s="7">
        <f t="shared" ca="1" si="516"/>
        <v>2.0837490855406003E-2</v>
      </c>
      <c r="J826" s="7">
        <f t="shared" ca="1" si="516"/>
        <v>6.0062682232163104E-3</v>
      </c>
      <c r="K826" s="7">
        <f t="shared" ca="1" si="516"/>
        <v>4.4804563320923054E-4</v>
      </c>
      <c r="L826" s="7">
        <f t="shared" ca="1" si="520"/>
        <v>7.0013966017755966E-4</v>
      </c>
      <c r="M826" s="7">
        <f t="shared" ca="1" si="516"/>
        <v>1.3869693728396824E-3</v>
      </c>
      <c r="N826" s="7">
        <f t="shared" ca="1" si="516"/>
        <v>1.6820609052543914E-2</v>
      </c>
      <c r="O826" s="7">
        <f t="shared" ca="1" si="516"/>
        <v>0.1129102049699808</v>
      </c>
      <c r="P826" s="7">
        <f t="shared" ca="1" si="516"/>
        <v>1.8281705953023471E-2</v>
      </c>
      <c r="Q826" s="7">
        <f t="shared" ca="1" si="516"/>
        <v>5.734518917820515E-3</v>
      </c>
      <c r="R826" s="7">
        <f t="shared" ca="1" si="516"/>
        <v>1.356955255165432E-4</v>
      </c>
      <c r="S826" s="7">
        <f t="shared" ca="1" si="516"/>
        <v>1.3412005081394978E-4</v>
      </c>
      <c r="T826" s="7">
        <f t="shared" ca="1" si="516"/>
        <v>2.2852846139676912E-3</v>
      </c>
      <c r="U826" s="7">
        <f t="shared" ca="1" si="516"/>
        <v>5.8446023690560762E-4</v>
      </c>
    </row>
    <row r="827" spans="1:23">
      <c r="A827" s="2" t="str">
        <f t="shared" si="517"/>
        <v>REV</v>
      </c>
      <c r="B827" s="2" t="str">
        <f>$B$11</f>
        <v>CUSTOMER</v>
      </c>
      <c r="C827" s="6"/>
      <c r="D827" s="7">
        <f t="shared" ca="1" si="518"/>
        <v>0.10907790237614801</v>
      </c>
      <c r="E827" s="7">
        <f t="shared" ca="1" si="516"/>
        <v>7.2220190786709534E-2</v>
      </c>
      <c r="F827" s="7">
        <f t="shared" ca="1" si="516"/>
        <v>2.3873063953471371E-2</v>
      </c>
      <c r="G827" s="7">
        <f t="shared" ca="1" si="516"/>
        <v>2.1093791553301565E-4</v>
      </c>
      <c r="H827" s="7">
        <f t="shared" ca="1" si="516"/>
        <v>2.6783862344837127E-5</v>
      </c>
      <c r="I827" s="7">
        <f t="shared" ca="1" si="516"/>
        <v>4.4472970753705313E-4</v>
      </c>
      <c r="J827" s="7">
        <f t="shared" ca="1" si="516"/>
        <v>2.1300240770295994E-4</v>
      </c>
      <c r="K827" s="7">
        <f t="shared" ca="1" si="516"/>
        <v>8.1084391418623586E-5</v>
      </c>
      <c r="L827" s="7">
        <f t="shared" ca="1" si="520"/>
        <v>-1.3133711547572754E-4</v>
      </c>
      <c r="M827" s="7">
        <f t="shared" ca="1" si="516"/>
        <v>5.4883745071995125E-6</v>
      </c>
      <c r="N827" s="7">
        <f t="shared" ca="1" si="516"/>
        <v>1.1477382077445889E-4</v>
      </c>
      <c r="O827" s="7">
        <f t="shared" ca="1" si="516"/>
        <v>1.6606586538904348E-4</v>
      </c>
      <c r="P827" s="7">
        <f t="shared" ca="1" si="516"/>
        <v>3.8317690117518937E-5</v>
      </c>
      <c r="Q827" s="7">
        <f t="shared" ca="1" si="516"/>
        <v>1.6954799997228402E-4</v>
      </c>
      <c r="R827" s="7">
        <f t="shared" ca="1" si="516"/>
        <v>2.531647384132448E-6</v>
      </c>
      <c r="S827" s="7">
        <f t="shared" ca="1" si="516"/>
        <v>1.003397443169026E-5</v>
      </c>
      <c r="T827" s="7">
        <f t="shared" ca="1" si="516"/>
        <v>9.8356050102602188E-3</v>
      </c>
      <c r="U827" s="7">
        <f t="shared" ca="1" si="516"/>
        <v>1.7970820840697956E-3</v>
      </c>
    </row>
    <row r="828" spans="1:23">
      <c r="A828" s="2" t="str">
        <f t="shared" si="517"/>
        <v>REV</v>
      </c>
      <c r="B828" s="2" t="str">
        <f>$B$12</f>
        <v>TOTAL</v>
      </c>
      <c r="C828" s="6"/>
      <c r="D828" s="7">
        <f t="shared" ca="1" si="518"/>
        <v>1</v>
      </c>
      <c r="E828" s="7">
        <f t="shared" ca="1" si="516"/>
        <v>0.45360588767882293</v>
      </c>
      <c r="F828" s="7">
        <f t="shared" ca="1" si="516"/>
        <v>0.15560848794212251</v>
      </c>
      <c r="G828" s="7">
        <f t="shared" ca="1" si="516"/>
        <v>1.6378394864877707E-3</v>
      </c>
      <c r="H828" s="7">
        <f t="shared" ca="1" si="516"/>
        <v>5.362775005316516E-5</v>
      </c>
      <c r="I828" s="7">
        <f t="shared" ca="1" si="516"/>
        <v>6.2073037220078835E-2</v>
      </c>
      <c r="J828" s="7">
        <f t="shared" ca="1" si="516"/>
        <v>1.8324036368734659E-2</v>
      </c>
      <c r="K828" s="7">
        <f t="shared" ca="1" si="516"/>
        <v>1.0917492912358793E-3</v>
      </c>
      <c r="L828" s="7">
        <f t="shared" ca="1" si="520"/>
        <v>2.7725030638063434E-4</v>
      </c>
      <c r="M828" s="7">
        <f t="shared" ca="1" si="516"/>
        <v>3.3793885914183246E-3</v>
      </c>
      <c r="N828" s="7">
        <f t="shared" ca="1" si="516"/>
        <v>4.0834747806577552E-2</v>
      </c>
      <c r="O828" s="7">
        <f t="shared" ca="1" si="516"/>
        <v>0.19794633136384357</v>
      </c>
      <c r="P828" s="7">
        <f t="shared" ca="1" si="516"/>
        <v>2.9699519616719204E-2</v>
      </c>
      <c r="Q828" s="7">
        <f t="shared" ca="1" si="516"/>
        <v>1.8502603361790389E-2</v>
      </c>
      <c r="R828" s="7">
        <f t="shared" ca="1" si="516"/>
        <v>3.9615044852262644E-4</v>
      </c>
      <c r="S828" s="7">
        <f t="shared" ca="1" si="516"/>
        <v>3.60680377700511E-4</v>
      </c>
      <c r="T828" s="7">
        <f t="shared" ca="1" si="516"/>
        <v>1.345276784446817E-2</v>
      </c>
      <c r="U828" s="7">
        <f t="shared" ca="1" si="516"/>
        <v>2.7558945450432367E-3</v>
      </c>
    </row>
    <row r="829" spans="1:23"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2" spans="1:23">
      <c r="A832" s="72" t="s">
        <v>16</v>
      </c>
      <c r="C832" s="77" t="s">
        <v>602</v>
      </c>
      <c r="D832" s="334">
        <f>SUM(E832:U832)</f>
        <v>601558147.24541783</v>
      </c>
      <c r="E832" s="334">
        <v>271946348.57704985</v>
      </c>
      <c r="F832" s="334">
        <v>95300980.504542902</v>
      </c>
      <c r="G832" s="334">
        <v>1100232.4161346538</v>
      </c>
      <c r="H832" s="334">
        <v>49000.649038475021</v>
      </c>
      <c r="I832" s="334">
        <v>38192213.539441422</v>
      </c>
      <c r="J832" s="334">
        <v>11115241.507938074</v>
      </c>
      <c r="K832" s="334">
        <v>651447.88268389518</v>
      </c>
      <c r="L832" s="334">
        <v>85417.989896168758</v>
      </c>
      <c r="M832" s="334">
        <v>2053559.2430424448</v>
      </c>
      <c r="N832" s="334">
        <v>24627846.524649411</v>
      </c>
      <c r="O832" s="334">
        <v>115694662.50862631</v>
      </c>
      <c r="P832" s="334">
        <v>18226321.216676168</v>
      </c>
      <c r="Q832" s="334">
        <v>11514535.862260049</v>
      </c>
      <c r="R832" s="334">
        <v>241784.9189181526</v>
      </c>
      <c r="S832" s="334">
        <v>221664.85114074053</v>
      </c>
      <c r="T832" s="334">
        <v>8755835.8000208251</v>
      </c>
      <c r="U832" s="334">
        <v>1781053.2533583012</v>
      </c>
      <c r="V832" s="9"/>
      <c r="W832" s="2" t="s">
        <v>656</v>
      </c>
    </row>
    <row r="833" spans="1:22">
      <c r="A833" s="15" t="s">
        <v>172</v>
      </c>
      <c r="C833" s="77" t="s">
        <v>603</v>
      </c>
      <c r="D833" s="10">
        <f ca="1">SUM(E833:U833)</f>
        <v>68696400.61999999</v>
      </c>
      <c r="E833" s="74">
        <f ca="1">COSS!I1248+COSS!I1041+COSS!I1058+COSS!I1049</f>
        <v>31718132.320720296</v>
      </c>
      <c r="F833" s="74">
        <f ca="1">COSS!J1248+COSS!J1041+COSS!J1058+COSS!J1049</f>
        <v>8995761.4346287716</v>
      </c>
      <c r="G833" s="74">
        <f ca="1">COSS!K1248+COSS!K1041+COSS!K1058+COSS!K1049</f>
        <v>97503.893828821805</v>
      </c>
      <c r="H833" s="74">
        <f ca="1">COSS!L1248+COSS!L1041+COSS!L1058+COSS!L1049</f>
        <v>3781.2871648317009</v>
      </c>
      <c r="I833" s="74">
        <f ca="1">COSS!N1248+COSS!N1041+COSS!N1058+COSS!N1049</f>
        <v>3615442.4999129232</v>
      </c>
      <c r="J833" s="74">
        <f ca="1">COSS!O1248+COSS!O1041+COSS!O1058+COSS!O1049</f>
        <v>1117773.0381590195</v>
      </c>
      <c r="K833" s="74">
        <f ca="1">COSS!P1248+COSS!P1041+COSS!P1058+COSS!P1049</f>
        <v>92132.13403955994</v>
      </c>
      <c r="L833" s="74">
        <f ca="1">COSS!Q1248+COSS!Q1041+COSS!Q1058+COSS!Q1049</f>
        <v>8583.6396461880704</v>
      </c>
      <c r="M833" s="74">
        <f ca="1">COSS!S1248+COSS!S1041+COSS!S1058+COSS!S1049</f>
        <v>195307.29052434565</v>
      </c>
      <c r="N833" s="74">
        <f ca="1">COSS!T1248+COSS!T1041+COSS!T1058+COSS!T1049</f>
        <v>2579079.4104261193</v>
      </c>
      <c r="O833" s="74">
        <f ca="1">COSS!U1248+COSS!U1041+COSS!U1058+COSS!U1049</f>
        <v>17433318.214766987</v>
      </c>
      <c r="P833" s="74">
        <f ca="1">COSS!V1248+COSS!V1041+COSS!V1058+COSS!V1049</f>
        <v>1537684.5856333058</v>
      </c>
      <c r="Q833" s="74">
        <f ca="1">COSS!X1248+COSS!X1041+COSS!X1058+COSS!X1049</f>
        <v>961372.75773271243</v>
      </c>
      <c r="R833" s="74">
        <f ca="1">COSS!Y1248+COSS!Y1041+COSS!Y1058+COSS!Y1049</f>
        <v>22421.038227497313</v>
      </c>
      <c r="S833" s="74">
        <f ca="1">COSS!AA1248+COSS!AA1041+COSS!AA1058+COSS!AA1049</f>
        <v>18355.498334512373</v>
      </c>
      <c r="T833" s="74">
        <f ca="1">COSS!AB1248+COSS!AB1041+COSS!AB1058+COSS!AB1049</f>
        <v>246852.07610974999</v>
      </c>
      <c r="U833" s="74">
        <f ca="1">COSS!AC1248+COSS!AC1041+COSS!AC1058+COSS!AC1049</f>
        <v>52899.500144328958</v>
      </c>
      <c r="V833" s="9"/>
    </row>
    <row r="834" spans="1:22">
      <c r="A834" s="15" t="s">
        <v>171</v>
      </c>
      <c r="C834" s="77" t="s">
        <v>604</v>
      </c>
      <c r="D834" s="10">
        <f ca="1">SUM(E834:U834)</f>
        <v>589874739.68381727</v>
      </c>
      <c r="E834" s="10">
        <f ca="1">COSS!I4591</f>
        <v>283427348.35259396</v>
      </c>
      <c r="F834" s="10">
        <f ca="1">COSS!J4591</f>
        <v>81215859.776487604</v>
      </c>
      <c r="G834" s="10">
        <f ca="1">COSS!K4591</f>
        <v>840286.39906111802</v>
      </c>
      <c r="H834" s="10">
        <f ca="1">COSS!L4591</f>
        <v>26741.637598557481</v>
      </c>
      <c r="I834" s="10">
        <f ca="1">COSS!N4591</f>
        <v>31561892.149409421</v>
      </c>
      <c r="J834" s="10">
        <f ca="1">COSS!O4591</f>
        <v>8843345.3157340698</v>
      </c>
      <c r="K834" s="10">
        <f ca="1">COSS!P4591</f>
        <v>617206.95550074917</v>
      </c>
      <c r="L834" s="10">
        <f ca="1">COSS!Q4591</f>
        <v>168314.95181716798</v>
      </c>
      <c r="M834" s="10">
        <f ca="1">COSS!S4591</f>
        <v>1899155.433823908</v>
      </c>
      <c r="N834" s="10">
        <f ca="1">COSS!T4591</f>
        <v>21647805.100562248</v>
      </c>
      <c r="O834" s="10">
        <f ca="1">COSS!U4591</f>
        <v>124889487.10007866</v>
      </c>
      <c r="P834" s="10">
        <f ca="1">COSS!V4591</f>
        <v>19279598.112228326</v>
      </c>
      <c r="Q834" s="10">
        <f ca="1">COSS!X4591</f>
        <v>8793955.1064589433</v>
      </c>
      <c r="R834" s="10">
        <f ca="1">COSS!Y4591</f>
        <v>197510.81620766109</v>
      </c>
      <c r="S834" s="10">
        <f ca="1">COSS!AA4591</f>
        <v>176768.57236514325</v>
      </c>
      <c r="T834" s="10">
        <f ca="1">COSS!AB4591</f>
        <v>5221091.7207928635</v>
      </c>
      <c r="U834" s="10">
        <f ca="1">COSS!AC4591</f>
        <v>1068372.1830968934</v>
      </c>
      <c r="V834" s="9"/>
    </row>
    <row r="835" spans="1:22">
      <c r="C835" s="8"/>
    </row>
    <row r="836" spans="1:22">
      <c r="A836" s="15" t="str">
        <f>COSS!B4600</f>
        <v>Net Operating Income</v>
      </c>
      <c r="D836" s="8">
        <f t="shared" ref="D836:U836" ca="1" si="521">D832+D833-D834</f>
        <v>80379808.181600571</v>
      </c>
      <c r="E836" s="8">
        <f t="shared" ca="1" si="521"/>
        <v>20237132.545176208</v>
      </c>
      <c r="F836" s="8">
        <f t="shared" ca="1" si="521"/>
        <v>23080882.162684068</v>
      </c>
      <c r="G836" s="8">
        <f t="shared" ca="1" si="521"/>
        <v>357449.91090235766</v>
      </c>
      <c r="H836" s="8">
        <f t="shared" ca="1" si="521"/>
        <v>26040.298604749241</v>
      </c>
      <c r="I836" s="8">
        <f t="shared" ca="1" si="521"/>
        <v>10245763.889944926</v>
      </c>
      <c r="J836" s="8">
        <f t="shared" ca="1" si="521"/>
        <v>3389669.2303630244</v>
      </c>
      <c r="K836" s="8">
        <f t="shared" ca="1" si="521"/>
        <v>126373.06122270599</v>
      </c>
      <c r="L836" s="8">
        <f ca="1">L832+L833-L834</f>
        <v>-74313.322274811158</v>
      </c>
      <c r="M836" s="8">
        <f t="shared" ca="1" si="521"/>
        <v>349711.09974288265</v>
      </c>
      <c r="N836" s="8">
        <f t="shared" ca="1" si="521"/>
        <v>5559120.8345132805</v>
      </c>
      <c r="O836" s="8">
        <f t="shared" ca="1" si="521"/>
        <v>8238493.623314634</v>
      </c>
      <c r="P836" s="8">
        <f t="shared" ca="1" si="521"/>
        <v>484407.69008114934</v>
      </c>
      <c r="Q836" s="8">
        <f t="shared" ca="1" si="521"/>
        <v>3681953.5135338176</v>
      </c>
      <c r="R836" s="8">
        <f t="shared" ca="1" si="521"/>
        <v>66695.14093798885</v>
      </c>
      <c r="S836" s="8">
        <f t="shared" ca="1" si="521"/>
        <v>63251.777110109659</v>
      </c>
      <c r="T836" s="8">
        <f t="shared" ca="1" si="521"/>
        <v>3781596.1553377118</v>
      </c>
      <c r="U836" s="8">
        <f t="shared" ca="1" si="521"/>
        <v>765580.5704057368</v>
      </c>
    </row>
    <row r="837" spans="1:22">
      <c r="A837" s="2" t="str">
        <f t="shared" ref="A837:B844" si="522">A529</f>
        <v>RATEBASE</v>
      </c>
      <c r="B837" s="2" t="str">
        <f t="shared" si="522"/>
        <v>PRODUCTION</v>
      </c>
      <c r="C837" s="2"/>
      <c r="D837" s="7">
        <f t="shared" ref="D837:U837" ca="1" si="523">D529</f>
        <v>0.19459614841021089</v>
      </c>
      <c r="E837" s="7">
        <f t="shared" ca="1" si="523"/>
        <v>9.4986354952541277E-2</v>
      </c>
      <c r="F837" s="7">
        <f t="shared" ca="1" si="523"/>
        <v>2.4107934664737939E-2</v>
      </c>
      <c r="G837" s="7">
        <f t="shared" ca="1" si="523"/>
        <v>2.5459162686820115E-4</v>
      </c>
      <c r="H837" s="7">
        <f t="shared" ca="1" si="523"/>
        <v>2.7930196560313325E-6</v>
      </c>
      <c r="I837" s="7">
        <f t="shared" ca="1" si="523"/>
        <v>1.0151829175329285E-2</v>
      </c>
      <c r="J837" s="7">
        <f t="shared" ca="1" si="523"/>
        <v>2.7426566905327044E-3</v>
      </c>
      <c r="K837" s="7">
        <f t="shared" ca="1" si="523"/>
        <v>1.8698346816549272E-4</v>
      </c>
      <c r="L837" s="7">
        <f ca="1">L529</f>
        <v>3.4589021956731975E-5</v>
      </c>
      <c r="M837" s="7">
        <f t="shared" ca="1" si="523"/>
        <v>5.9117962120984642E-4</v>
      </c>
      <c r="N837" s="7">
        <f t="shared" ca="1" si="523"/>
        <v>6.5297481321223427E-3</v>
      </c>
      <c r="O837" s="7">
        <f t="shared" ca="1" si="523"/>
        <v>4.4787777839292504E-2</v>
      </c>
      <c r="P837" s="7">
        <f t="shared" ca="1" si="523"/>
        <v>6.9792900656201933E-3</v>
      </c>
      <c r="Q837" s="7">
        <f t="shared" ca="1" si="523"/>
        <v>2.7956569717415341E-3</v>
      </c>
      <c r="R837" s="7">
        <f t="shared" ca="1" si="523"/>
        <v>6.7475489119664002E-5</v>
      </c>
      <c r="S837" s="7">
        <f t="shared" ca="1" si="523"/>
        <v>4.8716870395550487E-5</v>
      </c>
      <c r="T837" s="7">
        <f t="shared" ca="1" si="523"/>
        <v>2.6298094216076104E-4</v>
      </c>
      <c r="U837" s="7">
        <f t="shared" ca="1" si="523"/>
        <v>6.5589858760854906E-5</v>
      </c>
    </row>
    <row r="838" spans="1:22">
      <c r="A838" s="2" t="str">
        <f t="shared" si="522"/>
        <v>RATEBASE</v>
      </c>
      <c r="B838" s="2" t="str">
        <f t="shared" si="522"/>
        <v>BULKTRAN</v>
      </c>
      <c r="C838" s="2"/>
      <c r="D838" s="7">
        <f t="shared" ref="D838:U838" ca="1" si="524">D530</f>
        <v>0.24774502439067442</v>
      </c>
      <c r="E838" s="7">
        <f t="shared" ca="1" si="524"/>
        <v>0.12102315703109918</v>
      </c>
      <c r="F838" s="7">
        <f t="shared" ca="1" si="524"/>
        <v>3.0695397622724736E-2</v>
      </c>
      <c r="G838" s="7">
        <f t="shared" ca="1" si="524"/>
        <v>3.2727548284354046E-4</v>
      </c>
      <c r="H838" s="7">
        <f t="shared" ca="1" si="524"/>
        <v>4.25822117801017E-6</v>
      </c>
      <c r="I838" s="7">
        <f t="shared" ca="1" si="524"/>
        <v>1.2905792372132586E-2</v>
      </c>
      <c r="J838" s="7">
        <f t="shared" ca="1" si="524"/>
        <v>3.5213232054457219E-3</v>
      </c>
      <c r="K838" s="7">
        <f t="shared" ca="1" si="524"/>
        <v>2.4624624672480713E-4</v>
      </c>
      <c r="L838" s="7">
        <f t="shared" ca="1" si="524"/>
        <v>7.9243525861981699E-5</v>
      </c>
      <c r="M838" s="7">
        <f t="shared" ca="1" si="524"/>
        <v>7.564455775642227E-4</v>
      </c>
      <c r="N838" s="7">
        <f t="shared" ca="1" si="524"/>
        <v>8.3352160504523744E-3</v>
      </c>
      <c r="O838" s="7">
        <f t="shared" ca="1" si="524"/>
        <v>5.6860157456658345E-2</v>
      </c>
      <c r="P838" s="7">
        <f t="shared" ca="1" si="524"/>
        <v>8.8804847892158482E-3</v>
      </c>
      <c r="Q838" s="7">
        <f t="shared" ca="1" si="524"/>
        <v>3.545209952966867E-3</v>
      </c>
      <c r="R838" s="7">
        <f t="shared" ca="1" si="524"/>
        <v>8.5658349103096703E-5</v>
      </c>
      <c r="S838" s="7">
        <f t="shared" ca="1" si="524"/>
        <v>6.1861070617085024E-5</v>
      </c>
      <c r="T838" s="7">
        <f t="shared" ca="1" si="524"/>
        <v>3.3401091025577438E-4</v>
      </c>
      <c r="U838" s="7">
        <f t="shared" ca="1" si="524"/>
        <v>8.3286525830289347E-5</v>
      </c>
    </row>
    <row r="839" spans="1:22">
      <c r="A839" s="2" t="str">
        <f t="shared" si="522"/>
        <v>RATEBASE</v>
      </c>
      <c r="B839" s="2" t="str">
        <f t="shared" si="522"/>
        <v>SUBTRAN</v>
      </c>
      <c r="C839" s="2"/>
      <c r="D839" s="7">
        <f t="shared" ref="D839:U839" ca="1" si="525">D531</f>
        <v>9.2546465086067856E-2</v>
      </c>
      <c r="E839" s="7">
        <f t="shared" ca="1" si="525"/>
        <v>4.376880401526731E-2</v>
      </c>
      <c r="F839" s="7">
        <f t="shared" ca="1" si="525"/>
        <v>1.1234705244138114E-2</v>
      </c>
      <c r="G839" s="7">
        <f t="shared" ca="1" si="525"/>
        <v>1.1908230735524162E-4</v>
      </c>
      <c r="H839" s="7">
        <f t="shared" ca="1" si="525"/>
        <v>2.0051557425692926E-6</v>
      </c>
      <c r="I839" s="7">
        <f t="shared" ca="1" si="525"/>
        <v>4.9210690547455572E-3</v>
      </c>
      <c r="J839" s="7">
        <f t="shared" ca="1" si="525"/>
        <v>1.3348123679489923E-3</v>
      </c>
      <c r="K839" s="7">
        <f t="shared" ca="1" si="525"/>
        <v>1.2038426246228592E-4</v>
      </c>
      <c r="L839" s="7">
        <f t="shared" ca="1" si="525"/>
        <v>0</v>
      </c>
      <c r="M839" s="7">
        <f t="shared" ca="1" si="525"/>
        <v>2.6873884594746846E-4</v>
      </c>
      <c r="N839" s="7">
        <f t="shared" ca="1" si="525"/>
        <v>3.1403435541386398E-3</v>
      </c>
      <c r="O839" s="7">
        <f t="shared" ca="1" si="525"/>
        <v>2.6142957142824802E-2</v>
      </c>
      <c r="P839" s="7">
        <f t="shared" ca="1" si="525"/>
        <v>0</v>
      </c>
      <c r="Q839" s="7">
        <f t="shared" ca="1" si="525"/>
        <v>1.3520735492488594E-3</v>
      </c>
      <c r="R839" s="7">
        <f t="shared" ca="1" si="525"/>
        <v>3.2378727092003739E-5</v>
      </c>
      <c r="S839" s="7">
        <f t="shared" ca="1" si="525"/>
        <v>2.2221237455380391E-5</v>
      </c>
      <c r="T839" s="7">
        <f t="shared" ca="1" si="525"/>
        <v>6.9501875299574802E-5</v>
      </c>
      <c r="U839" s="7">
        <f t="shared" ca="1" si="525"/>
        <v>1.7387746401060582E-5</v>
      </c>
    </row>
    <row r="840" spans="1:22">
      <c r="A840" s="2" t="str">
        <f t="shared" si="522"/>
        <v>RATEBASE</v>
      </c>
      <c r="B840" s="2" t="str">
        <f t="shared" si="522"/>
        <v>DISTPRI</v>
      </c>
      <c r="C840" s="2"/>
      <c r="D840" s="7">
        <f t="shared" ref="D840:U840" ca="1" si="526">D532</f>
        <v>0.17768714026704893</v>
      </c>
      <c r="E840" s="7">
        <f t="shared" ca="1" si="526"/>
        <v>0.1180485224662548</v>
      </c>
      <c r="F840" s="7">
        <f t="shared" ca="1" si="526"/>
        <v>2.980906988288809E-2</v>
      </c>
      <c r="G840" s="7">
        <f t="shared" ca="1" si="526"/>
        <v>3.1481089903638224E-4</v>
      </c>
      <c r="H840" s="7">
        <f t="shared" ca="1" si="526"/>
        <v>0</v>
      </c>
      <c r="I840" s="7">
        <f t="shared" ca="1" si="526"/>
        <v>1.2926217228646598E-2</v>
      </c>
      <c r="J840" s="7">
        <f t="shared" ca="1" si="526"/>
        <v>3.4974701516383832E-3</v>
      </c>
      <c r="K840" s="7">
        <f t="shared" ca="1" si="526"/>
        <v>0</v>
      </c>
      <c r="L840" s="7">
        <f t="shared" ca="1" si="526"/>
        <v>0</v>
      </c>
      <c r="M840" s="7">
        <f t="shared" ca="1" si="526"/>
        <v>7.1704250646257293E-4</v>
      </c>
      <c r="N840" s="7">
        <f t="shared" ca="1" si="526"/>
        <v>8.3933452861668575E-3</v>
      </c>
      <c r="O840" s="7">
        <f t="shared" ca="1" si="526"/>
        <v>0</v>
      </c>
      <c r="P840" s="7">
        <f t="shared" ca="1" si="526"/>
        <v>0</v>
      </c>
      <c r="Q840" s="7">
        <f t="shared" ca="1" si="526"/>
        <v>3.5550078218504443E-3</v>
      </c>
      <c r="R840" s="7">
        <f t="shared" ca="1" si="526"/>
        <v>8.5225750729442056E-5</v>
      </c>
      <c r="S840" s="7">
        <f t="shared" ca="1" si="526"/>
        <v>6.1190834295605205E-5</v>
      </c>
      <c r="T840" s="7">
        <f t="shared" ca="1" si="526"/>
        <v>2.233014881022028E-4</v>
      </c>
      <c r="U840" s="7">
        <f t="shared" ca="1" si="526"/>
        <v>5.5935950977582481E-5</v>
      </c>
    </row>
    <row r="841" spans="1:22">
      <c r="A841" s="2" t="str">
        <f t="shared" si="522"/>
        <v>RATEBASE</v>
      </c>
      <c r="B841" s="2" t="str">
        <f t="shared" si="522"/>
        <v>DISTSEC</v>
      </c>
      <c r="C841" s="2"/>
      <c r="D841" s="7">
        <f t="shared" ref="D841:U841" ca="1" si="527">D533</f>
        <v>7.8076093082817793E-2</v>
      </c>
      <c r="E841" s="7">
        <f t="shared" ca="1" si="527"/>
        <v>5.8205607794069587E-2</v>
      </c>
      <c r="F841" s="7">
        <f t="shared" ca="1" si="527"/>
        <v>1.3105806049255233E-2</v>
      </c>
      <c r="G841" s="7">
        <f t="shared" ca="1" si="527"/>
        <v>0</v>
      </c>
      <c r="H841" s="7">
        <f t="shared" ca="1" si="527"/>
        <v>0</v>
      </c>
      <c r="I841" s="7">
        <f t="shared" ca="1" si="527"/>
        <v>4.6458911310026637E-3</v>
      </c>
      <c r="J841" s="7">
        <f t="shared" ca="1" si="527"/>
        <v>0</v>
      </c>
      <c r="K841" s="7">
        <f t="shared" ca="1" si="527"/>
        <v>0</v>
      </c>
      <c r="L841" s="7">
        <f t="shared" ca="1" si="527"/>
        <v>0</v>
      </c>
      <c r="M841" s="7">
        <f t="shared" ca="1" si="527"/>
        <v>1.9995759628734167E-4</v>
      </c>
      <c r="N841" s="7">
        <f t="shared" ca="1" si="527"/>
        <v>0</v>
      </c>
      <c r="O841" s="7">
        <f t="shared" ca="1" si="527"/>
        <v>0</v>
      </c>
      <c r="P841" s="7">
        <f t="shared" ca="1" si="527"/>
        <v>0</v>
      </c>
      <c r="Q841" s="7">
        <f t="shared" ca="1" si="527"/>
        <v>1.3104967876351055E-3</v>
      </c>
      <c r="R841" s="7">
        <f t="shared" ca="1" si="527"/>
        <v>0</v>
      </c>
      <c r="S841" s="7">
        <f t="shared" ca="1" si="527"/>
        <v>2.1379383937040129E-5</v>
      </c>
      <c r="T841" s="7">
        <f t="shared" ca="1" si="527"/>
        <v>4.6995574712609161E-4</v>
      </c>
      <c r="U841" s="7">
        <f t="shared" ca="1" si="527"/>
        <v>1.1699859350473251E-4</v>
      </c>
    </row>
    <row r="842" spans="1:22">
      <c r="A842" s="2" t="str">
        <f t="shared" si="522"/>
        <v>RATEBASE</v>
      </c>
      <c r="B842" s="2" t="str">
        <f t="shared" si="522"/>
        <v>ENERGY</v>
      </c>
      <c r="C842" s="2"/>
      <c r="D842" s="7">
        <f t="shared" ref="D842:U842" ca="1" si="528">D534</f>
        <v>4.999670961948513E-2</v>
      </c>
      <c r="E842" s="7">
        <f t="shared" ca="1" si="528"/>
        <v>1.8150555904937464E-2</v>
      </c>
      <c r="F842" s="7">
        <f t="shared" ca="1" si="528"/>
        <v>5.8640226636919712E-3</v>
      </c>
      <c r="G842" s="7">
        <f t="shared" ca="1" si="528"/>
        <v>6.8030196722920679E-5</v>
      </c>
      <c r="H842" s="7">
        <f t="shared" ca="1" si="528"/>
        <v>1.7252203643329523E-6</v>
      </c>
      <c r="I842" s="7">
        <f t="shared" ca="1" si="528"/>
        <v>2.8461344416220065E-3</v>
      </c>
      <c r="J842" s="7">
        <f t="shared" ca="1" si="528"/>
        <v>7.8456424934318831E-4</v>
      </c>
      <c r="K842" s="7">
        <f t="shared" ca="1" si="528"/>
        <v>6.1149828556001648E-5</v>
      </c>
      <c r="L842" s="7">
        <f t="shared" ca="1" si="528"/>
        <v>-7.0075266034542217E-6</v>
      </c>
      <c r="M842" s="7">
        <f t="shared" ca="1" si="528"/>
        <v>1.8776157314051321E-4</v>
      </c>
      <c r="N842" s="7">
        <f t="shared" ca="1" si="528"/>
        <v>2.2500482161707299E-3</v>
      </c>
      <c r="O842" s="7">
        <f t="shared" ca="1" si="528"/>
        <v>1.6041641631410069E-2</v>
      </c>
      <c r="P842" s="7">
        <f t="shared" ca="1" si="528"/>
        <v>2.5572761216120007E-3</v>
      </c>
      <c r="Q842" s="7">
        <f t="shared" ca="1" si="528"/>
        <v>7.7429157048595067E-4</v>
      </c>
      <c r="R842" s="7">
        <f t="shared" ca="1" si="528"/>
        <v>1.8122291894034297E-5</v>
      </c>
      <c r="S842" s="7">
        <f t="shared" ca="1" si="528"/>
        <v>1.7687299963992219E-5</v>
      </c>
      <c r="T842" s="7">
        <f t="shared" ca="1" si="528"/>
        <v>3.0473544195972358E-4</v>
      </c>
      <c r="U842" s="7">
        <f t="shared" ca="1" si="528"/>
        <v>7.5970494213680877E-5</v>
      </c>
    </row>
    <row r="843" spans="1:22">
      <c r="A843" s="2" t="str">
        <f t="shared" si="522"/>
        <v>RATEBASE</v>
      </c>
      <c r="B843" s="2" t="str">
        <f t="shared" si="522"/>
        <v>CUSTOMER</v>
      </c>
      <c r="C843" s="2"/>
      <c r="D843" s="7">
        <f t="shared" ref="D843:U843" ca="1" si="529">D535</f>
        <v>0.15935241914369525</v>
      </c>
      <c r="E843" s="7">
        <f t="shared" ca="1" si="529"/>
        <v>0.11456669711848173</v>
      </c>
      <c r="F843" s="7">
        <f t="shared" ca="1" si="529"/>
        <v>2.810569205150423E-2</v>
      </c>
      <c r="G843" s="7">
        <f t="shared" ca="1" si="529"/>
        <v>2.0740612059416761E-4</v>
      </c>
      <c r="H843" s="7">
        <f t="shared" ca="1" si="529"/>
        <v>1.3725961265336237E-5</v>
      </c>
      <c r="I843" s="7">
        <f t="shared" ca="1" si="529"/>
        <v>4.7344569061184377E-4</v>
      </c>
      <c r="J843" s="7">
        <f t="shared" ca="1" si="529"/>
        <v>1.8425072910686994E-4</v>
      </c>
      <c r="K843" s="7">
        <f t="shared" ca="1" si="529"/>
        <v>7.8128654302202338E-5</v>
      </c>
      <c r="L843" s="7">
        <f t="shared" ca="1" si="529"/>
        <v>4.262017406733661E-5</v>
      </c>
      <c r="M843" s="7">
        <f t="shared" ca="1" si="529"/>
        <v>6.6261132049478849E-6</v>
      </c>
      <c r="N843" s="7">
        <f t="shared" ca="1" si="529"/>
        <v>1.1862776815154128E-4</v>
      </c>
      <c r="O843" s="7">
        <f t="shared" ca="1" si="529"/>
        <v>2.4727186239694755E-4</v>
      </c>
      <c r="P843" s="7">
        <f t="shared" ca="1" si="529"/>
        <v>6.0942574493234784E-5</v>
      </c>
      <c r="Q843" s="7">
        <f t="shared" ca="1" si="529"/>
        <v>1.6246001498634115E-4</v>
      </c>
      <c r="R843" s="7">
        <f t="shared" ca="1" si="529"/>
        <v>2.4959691679030032E-6</v>
      </c>
      <c r="S843" s="7">
        <f t="shared" ca="1" si="529"/>
        <v>9.6460185022991602E-6</v>
      </c>
      <c r="T843" s="7">
        <f t="shared" ca="1" si="529"/>
        <v>1.30812618303931E-2</v>
      </c>
      <c r="U843" s="7">
        <f t="shared" ca="1" si="529"/>
        <v>1.9911204924651787E-3</v>
      </c>
    </row>
    <row r="844" spans="1:22">
      <c r="A844" s="2" t="str">
        <f t="shared" si="522"/>
        <v>RATEBASE</v>
      </c>
      <c r="B844" s="2" t="str">
        <f t="shared" si="522"/>
        <v>TOTAL</v>
      </c>
      <c r="C844" s="2"/>
      <c r="D844" s="7">
        <f t="shared" ref="D844:U844" ca="1" si="530">D536</f>
        <v>0.99999999999999989</v>
      </c>
      <c r="E844" s="7">
        <f t="shared" ca="1" si="530"/>
        <v>0.56874969928265107</v>
      </c>
      <c r="F844" s="7">
        <f t="shared" ca="1" si="530"/>
        <v>0.1429226281789403</v>
      </c>
      <c r="G844" s="7">
        <f t="shared" ca="1" si="530"/>
        <v>1.2911966334204542E-3</v>
      </c>
      <c r="H844" s="7">
        <f t="shared" ca="1" si="530"/>
        <v>2.4507578206279996E-5</v>
      </c>
      <c r="I844" s="7">
        <f t="shared" ca="1" si="530"/>
        <v>4.8870379094090546E-2</v>
      </c>
      <c r="J844" s="7">
        <f t="shared" ca="1" si="530"/>
        <v>1.2065077394015862E-2</v>
      </c>
      <c r="K844" s="7">
        <f t="shared" ca="1" si="530"/>
        <v>6.9289246021078947E-4</v>
      </c>
      <c r="L844" s="7">
        <f t="shared" ca="1" si="530"/>
        <v>1.4944519528259609E-4</v>
      </c>
      <c r="M844" s="7">
        <f t="shared" ca="1" si="530"/>
        <v>2.7277518338169131E-3</v>
      </c>
      <c r="N844" s="7">
        <f t="shared" ca="1" si="530"/>
        <v>2.87673290072025E-2</v>
      </c>
      <c r="O844" s="7">
        <f t="shared" ca="1" si="530"/>
        <v>0.1440798059325826</v>
      </c>
      <c r="P844" s="7">
        <f t="shared" ca="1" si="530"/>
        <v>1.8477993550941273E-2</v>
      </c>
      <c r="Q844" s="7">
        <f t="shared" ca="1" si="530"/>
        <v>1.3495196668915107E-2</v>
      </c>
      <c r="R844" s="7">
        <f t="shared" ca="1" si="530"/>
        <v>2.9135657710614379E-4</v>
      </c>
      <c r="S844" s="7">
        <f t="shared" ca="1" si="530"/>
        <v>2.4270271516695259E-4</v>
      </c>
      <c r="T844" s="7">
        <f t="shared" ca="1" si="530"/>
        <v>1.4745748235297233E-2</v>
      </c>
      <c r="U844" s="7">
        <f t="shared" ca="1" si="530"/>
        <v>2.4062896621533784E-3</v>
      </c>
    </row>
    <row r="845" spans="1:22">
      <c r="A845" s="15" t="s">
        <v>309</v>
      </c>
      <c r="B845" s="2" t="str">
        <f>$B$5</f>
        <v>PRODUCTION</v>
      </c>
      <c r="C845" s="6"/>
      <c r="D845" s="8">
        <f t="shared" ref="D845:D852" ca="1" si="531">SUM(E845:U845)</f>
        <v>15223038.714172782</v>
      </c>
      <c r="E845" s="8">
        <f ca="1">E836*E837/E844</f>
        <v>3379784.565305647</v>
      </c>
      <c r="F845" s="8">
        <f t="shared" ref="F845:U845" ca="1" si="532">F836*F837/F844</f>
        <v>3893242.1427756348</v>
      </c>
      <c r="G845" s="8">
        <f t="shared" ca="1" si="532"/>
        <v>70480.166990097088</v>
      </c>
      <c r="H845" s="8">
        <f t="shared" ca="1" si="532"/>
        <v>2967.6969809017196</v>
      </c>
      <c r="I845" s="8">
        <f t="shared" ca="1" si="532"/>
        <v>2128349.4564513322</v>
      </c>
      <c r="J845" s="8">
        <f t="shared" ca="1" si="532"/>
        <v>770546.15480204427</v>
      </c>
      <c r="K845" s="8">
        <f t="shared" ca="1" si="532"/>
        <v>34102.944723807741</v>
      </c>
      <c r="L845" s="8">
        <f ca="1">IFERROR($L$836*L837/$L$844,0)</f>
        <v>-17199.784382365393</v>
      </c>
      <c r="M845" s="8">
        <f ca="1">M836*M837/M844</f>
        <v>75792.113093215041</v>
      </c>
      <c r="N845" s="8">
        <f t="shared" ca="1" si="532"/>
        <v>1261836.2614171484</v>
      </c>
      <c r="O845" s="8">
        <f t="shared" ca="1" si="532"/>
        <v>2560968.3448914248</v>
      </c>
      <c r="P845" s="8">
        <f t="shared" ca="1" si="532"/>
        <v>182964.76669790648</v>
      </c>
      <c r="Q845" s="8">
        <f t="shared" ca="1" si="532"/>
        <v>762751.31532162824</v>
      </c>
      <c r="R845" s="8">
        <f t="shared" ca="1" si="532"/>
        <v>15445.977919545056</v>
      </c>
      <c r="S845" s="8">
        <f t="shared" ca="1" si="532"/>
        <v>12696.308838744459</v>
      </c>
      <c r="T845" s="8">
        <f t="shared" ca="1" si="532"/>
        <v>67442.336864377983</v>
      </c>
      <c r="U845" s="8">
        <f t="shared" ca="1" si="532"/>
        <v>20867.945481688363</v>
      </c>
    </row>
    <row r="846" spans="1:22">
      <c r="B846" s="2" t="str">
        <f>$B$6</f>
        <v>BULKTRAN</v>
      </c>
      <c r="C846" s="6"/>
      <c r="D846" s="8">
        <f t="shared" ca="1" si="531"/>
        <v>19365881.290393449</v>
      </c>
      <c r="E846" s="8">
        <f t="shared" ref="E846:U846" ca="1" si="533">E836*E838/E844</f>
        <v>4306220.5975020137</v>
      </c>
      <c r="F846" s="8">
        <f t="shared" ca="1" si="533"/>
        <v>4957065.6829779502</v>
      </c>
      <c r="G846" s="8">
        <f t="shared" ca="1" si="533"/>
        <v>90601.686183963087</v>
      </c>
      <c r="H846" s="8">
        <f ca="1">H836*H838/H844</f>
        <v>4524.5331899843877</v>
      </c>
      <c r="I846" s="8">
        <f t="shared" ca="1" si="533"/>
        <v>2705722.8511147783</v>
      </c>
      <c r="J846" s="8">
        <f t="shared" ca="1" si="533"/>
        <v>989311.59161754197</v>
      </c>
      <c r="K846" s="8">
        <f t="shared" ca="1" si="533"/>
        <v>44911.575461145483</v>
      </c>
      <c r="L846" s="8">
        <f t="shared" ref="L846:L852" ca="1" si="534">IFERROR($L$836*L838/$L$844,0)</f>
        <v>-39404.744089886277</v>
      </c>
      <c r="M846" s="8">
        <f ca="1">M836*M838/M844</f>
        <v>96980.015390718312</v>
      </c>
      <c r="N846" s="8">
        <f t="shared" ca="1" si="533"/>
        <v>1610732.5499227957</v>
      </c>
      <c r="O846" s="8">
        <f t="shared" ca="1" si="533"/>
        <v>3251267.8761278861</v>
      </c>
      <c r="P846" s="8">
        <f ca="1">P836*P838/P844</f>
        <v>232805.31577659838</v>
      </c>
      <c r="Q846" s="8">
        <f t="shared" ca="1" si="533"/>
        <v>967255.13253233558</v>
      </c>
      <c r="R846" s="8">
        <f t="shared" ca="1" si="533"/>
        <v>19608.260512564953</v>
      </c>
      <c r="S846" s="8">
        <f t="shared" ca="1" si="533"/>
        <v>16121.874235205927</v>
      </c>
      <c r="T846" s="8">
        <f ca="1">T836*T838/T844</f>
        <v>85658.208312589268</v>
      </c>
      <c r="U846" s="8">
        <f t="shared" ca="1" si="533"/>
        <v>26498.283625257409</v>
      </c>
    </row>
    <row r="847" spans="1:22">
      <c r="B847" s="2" t="str">
        <f>$B$7</f>
        <v>SUBTRAN</v>
      </c>
      <c r="C847" s="6"/>
      <c r="D847" s="8">
        <f t="shared" ca="1" si="531"/>
        <v>7377081.5908877645</v>
      </c>
      <c r="E847" s="8">
        <f t="shared" ref="E847:U847" ca="1" si="535">E836*E839/E844</f>
        <v>1557372.4070851987</v>
      </c>
      <c r="F847" s="8">
        <f t="shared" ca="1" si="535"/>
        <v>1814316.6773268834</v>
      </c>
      <c r="G847" s="8">
        <f t="shared" ca="1" si="535"/>
        <v>32966.288055924218</v>
      </c>
      <c r="H847" s="8">
        <f ca="1">H836*H839/H844</f>
        <v>2130.5595292215439</v>
      </c>
      <c r="I847" s="8">
        <f t="shared" ca="1" si="535"/>
        <v>1031711.0805292339</v>
      </c>
      <c r="J847" s="8">
        <f t="shared" ca="1" si="535"/>
        <v>375013.95674335602</v>
      </c>
      <c r="K847" s="8">
        <f t="shared" ca="1" si="535"/>
        <v>21956.261099693042</v>
      </c>
      <c r="L847" s="8">
        <f t="shared" ca="1" si="534"/>
        <v>0</v>
      </c>
      <c r="M847" s="8">
        <f ca="1">M836*M839/M844</f>
        <v>34453.631813131549</v>
      </c>
      <c r="N847" s="8">
        <f t="shared" ca="1" si="535"/>
        <v>606853.32569355797</v>
      </c>
      <c r="O847" s="8">
        <f t="shared" ca="1" si="535"/>
        <v>1494856.161983791</v>
      </c>
      <c r="P847" s="8">
        <f ca="1">P836*P839/P844</f>
        <v>0</v>
      </c>
      <c r="Q847" s="8">
        <f t="shared" ca="1" si="535"/>
        <v>368892.13824352401</v>
      </c>
      <c r="R847" s="8">
        <f t="shared" ca="1" si="535"/>
        <v>7411.8929740417034</v>
      </c>
      <c r="S847" s="8">
        <f t="shared" ca="1" si="535"/>
        <v>5791.1703116781782</v>
      </c>
      <c r="T847" s="8">
        <f ca="1">T836*T839/T844</f>
        <v>17823.986970867692</v>
      </c>
      <c r="U847" s="8">
        <f t="shared" ca="1" si="535"/>
        <v>5532.0525276585595</v>
      </c>
    </row>
    <row r="848" spans="1:22">
      <c r="B848" s="2" t="str">
        <f>$B$8</f>
        <v>DISTPRI</v>
      </c>
      <c r="C848" s="6"/>
      <c r="D848" s="8">
        <f t="shared" ca="1" si="531"/>
        <v>15588416.276947994</v>
      </c>
      <c r="E848" s="8">
        <f t="shared" ref="E848:U848" ca="1" si="536">E836*E840/E844</f>
        <v>4200377.7741332371</v>
      </c>
      <c r="F848" s="8">
        <f t="shared" ca="1" si="536"/>
        <v>4813930.712810209</v>
      </c>
      <c r="G848" s="8">
        <f t="shared" ca="1" si="536"/>
        <v>87151.038733387817</v>
      </c>
      <c r="H848" s="8">
        <f ca="1">H836*H840/H844</f>
        <v>0</v>
      </c>
      <c r="I848" s="8">
        <f t="shared" ca="1" si="536"/>
        <v>2710004.959443131</v>
      </c>
      <c r="J848" s="8">
        <f t="shared" ca="1" si="536"/>
        <v>982610.1043497494</v>
      </c>
      <c r="K848" s="8">
        <f t="shared" ca="1" si="536"/>
        <v>0</v>
      </c>
      <c r="L848" s="8">
        <f t="shared" ca="1" si="534"/>
        <v>0</v>
      </c>
      <c r="M848" s="8">
        <f ca="1">M836*M840/M844</f>
        <v>91928.349342006273</v>
      </c>
      <c r="N848" s="8">
        <f t="shared" ca="1" si="536"/>
        <v>1621965.6903118049</v>
      </c>
      <c r="O848" s="8">
        <f t="shared" ca="1" si="536"/>
        <v>0</v>
      </c>
      <c r="P848" s="8">
        <f ca="1">P836*P840/P844</f>
        <v>0</v>
      </c>
      <c r="Q848" s="8">
        <f t="shared" ca="1" si="536"/>
        <v>969928.32794001186</v>
      </c>
      <c r="R848" s="8">
        <f t="shared" ca="1" si="536"/>
        <v>19509.233369306301</v>
      </c>
      <c r="S848" s="8">
        <f t="shared" ca="1" si="536"/>
        <v>15947.201123748648</v>
      </c>
      <c r="T848" s="8">
        <f ca="1">T836*T840/T844</f>
        <v>57266.408961678469</v>
      </c>
      <c r="U848" s="8">
        <f t="shared" ca="1" si="536"/>
        <v>17796.476429725579</v>
      </c>
    </row>
    <row r="849" spans="1:21">
      <c r="B849" s="2" t="str">
        <f>$B$9</f>
        <v>DISTSEC</v>
      </c>
      <c r="C849" s="6"/>
      <c r="D849" s="8">
        <f t="shared" ca="1" si="531"/>
        <v>5708065.6696950709</v>
      </c>
      <c r="E849" s="8">
        <f ca="1">E836*E841/E844</f>
        <v>2071059.7320522543</v>
      </c>
      <c r="F849" s="8">
        <f t="shared" ref="F849:U849" ca="1" si="537">F836*F841/F844</f>
        <v>2116484.7646876997</v>
      </c>
      <c r="G849" s="8">
        <f t="shared" ca="1" si="537"/>
        <v>0</v>
      </c>
      <c r="H849" s="8">
        <f ca="1">H836*H841/H844</f>
        <v>0</v>
      </c>
      <c r="I849" s="8">
        <f t="shared" ca="1" si="537"/>
        <v>974019.52816851402</v>
      </c>
      <c r="J849" s="8">
        <f t="shared" ca="1" si="537"/>
        <v>0</v>
      </c>
      <c r="K849" s="8">
        <f t="shared" ca="1" si="537"/>
        <v>0</v>
      </c>
      <c r="L849" s="8">
        <f t="shared" ca="1" si="534"/>
        <v>0</v>
      </c>
      <c r="M849" s="8">
        <f ca="1">M836*M841/M844</f>
        <v>25635.539873046655</v>
      </c>
      <c r="N849" s="8">
        <f t="shared" ca="1" si="537"/>
        <v>0</v>
      </c>
      <c r="O849" s="8">
        <f t="shared" ca="1" si="537"/>
        <v>0</v>
      </c>
      <c r="P849" s="8">
        <f ca="1">P836*P841/P844</f>
        <v>0</v>
      </c>
      <c r="Q849" s="8">
        <f t="shared" ca="1" si="537"/>
        <v>357548.56858234736</v>
      </c>
      <c r="R849" s="8">
        <f t="shared" ca="1" si="537"/>
        <v>0</v>
      </c>
      <c r="S849" s="8">
        <f t="shared" ca="1" si="537"/>
        <v>5571.7713195210836</v>
      </c>
      <c r="T849" s="8">
        <f ca="1">T836*T841/T844</f>
        <v>120521.71365958948</v>
      </c>
      <c r="U849" s="8">
        <f t="shared" ca="1" si="537"/>
        <v>37224.05135209889</v>
      </c>
    </row>
    <row r="850" spans="1:21">
      <c r="B850" s="2" t="str">
        <f>$B$10</f>
        <v>ENERGY</v>
      </c>
      <c r="C850" s="6"/>
      <c r="D850" s="8">
        <f t="shared" ca="1" si="531"/>
        <v>4210761.6531248428</v>
      </c>
      <c r="E850" s="8">
        <f t="shared" ref="E850:U850" ca="1" si="538">E836*E842/E844</f>
        <v>645829.27442447026</v>
      </c>
      <c r="F850" s="8">
        <f t="shared" ca="1" si="538"/>
        <v>946993.61342927325</v>
      </c>
      <c r="G850" s="8">
        <f t="shared" ca="1" si="538"/>
        <v>18833.218061341828</v>
      </c>
      <c r="H850" s="8">
        <f ca="1">H836*H842/H844</f>
        <v>1833.1168044467317</v>
      </c>
      <c r="I850" s="8">
        <f t="shared" ca="1" si="538"/>
        <v>596697.26383246889</v>
      </c>
      <c r="J850" s="8">
        <f t="shared" ca="1" si="538"/>
        <v>220422.39833127861</v>
      </c>
      <c r="K850" s="8">
        <f t="shared" ca="1" si="538"/>
        <v>11152.799996574762</v>
      </c>
      <c r="L850" s="8">
        <f t="shared" ca="1" si="534"/>
        <v>3484.572266422349</v>
      </c>
      <c r="M850" s="8">
        <f ca="1">M836*M842/M844</f>
        <v>24071.950174639613</v>
      </c>
      <c r="N850" s="8">
        <f t="shared" ca="1" si="538"/>
        <v>434808.87342868833</v>
      </c>
      <c r="O850" s="8">
        <f t="shared" ca="1" si="538"/>
        <v>917262.2175081902</v>
      </c>
      <c r="P850" s="8">
        <f ca="1">P836*P842/P844</f>
        <v>67039.974635484527</v>
      </c>
      <c r="Q850" s="8">
        <f t="shared" ca="1" si="538"/>
        <v>211253.35468560838</v>
      </c>
      <c r="R850" s="8">
        <f t="shared" ca="1" si="538"/>
        <v>4148.4178047288824</v>
      </c>
      <c r="S850" s="8">
        <f t="shared" ca="1" si="538"/>
        <v>4609.5617604957906</v>
      </c>
      <c r="T850" s="8">
        <f ca="1">T836*T842/T844</f>
        <v>78150.417145434214</v>
      </c>
      <c r="U850" s="8">
        <f t="shared" ca="1" si="538"/>
        <v>24170.628835294512</v>
      </c>
    </row>
    <row r="851" spans="1:21">
      <c r="B851" s="2" t="str">
        <f>$B$11</f>
        <v>CUSTOMER</v>
      </c>
      <c r="C851" s="6"/>
      <c r="D851" s="8">
        <f t="shared" ca="1" si="531"/>
        <v>12906562.986378659</v>
      </c>
      <c r="E851" s="8">
        <f t="shared" ref="E851:U851" ca="1" si="539">E836*E843/E844</f>
        <v>4076488.1946733976</v>
      </c>
      <c r="F851" s="8">
        <f t="shared" ca="1" si="539"/>
        <v>4538848.5686764205</v>
      </c>
      <c r="G851" s="8">
        <f t="shared" ca="1" si="539"/>
        <v>57417.512877643501</v>
      </c>
      <c r="H851" s="8">
        <f ca="1">H836*H843/H844</f>
        <v>14584.392100194847</v>
      </c>
      <c r="I851" s="8">
        <f t="shared" ca="1" si="539"/>
        <v>99258.750405466591</v>
      </c>
      <c r="J851" s="8">
        <f t="shared" ca="1" si="539"/>
        <v>51765.024519053564</v>
      </c>
      <c r="K851" s="8">
        <f t="shared" ca="1" si="539"/>
        <v>14249.479941485013</v>
      </c>
      <c r="L851" s="8">
        <f t="shared" ca="1" si="534"/>
        <v>-21193.366068981824</v>
      </c>
      <c r="M851" s="8">
        <f ca="1">M836*M843/M844</f>
        <v>849.50005612522818</v>
      </c>
      <c r="N851" s="8">
        <f t="shared" ca="1" si="539"/>
        <v>22924.133739282261</v>
      </c>
      <c r="O851" s="8">
        <f t="shared" ca="1" si="539"/>
        <v>14139.022803345544</v>
      </c>
      <c r="P851" s="8">
        <f ca="1">P836*P843/P844</f>
        <v>1597.6329711600326</v>
      </c>
      <c r="Q851" s="8">
        <f t="shared" ca="1" si="539"/>
        <v>44324.676228360811</v>
      </c>
      <c r="R851" s="8">
        <f t="shared" ca="1" si="539"/>
        <v>571.35835780195691</v>
      </c>
      <c r="S851" s="8">
        <f t="shared" ca="1" si="539"/>
        <v>2513.8895207155797</v>
      </c>
      <c r="T851" s="8">
        <f ca="1">T836*T843/T844</f>
        <v>3354733.0834231735</v>
      </c>
      <c r="U851" s="8">
        <f t="shared" ca="1" si="539"/>
        <v>633491.13215401385</v>
      </c>
    </row>
    <row r="852" spans="1:21">
      <c r="B852" s="2" t="str">
        <f>$B$12</f>
        <v>TOTAL</v>
      </c>
      <c r="C852" s="6"/>
      <c r="D852" s="8">
        <f t="shared" ca="1" si="531"/>
        <v>80379808.181600541</v>
      </c>
      <c r="E852" s="8">
        <f t="shared" ref="E852:U852" ca="1" si="540">E836*E844/E844</f>
        <v>20237132.545176208</v>
      </c>
      <c r="F852" s="8">
        <f t="shared" ca="1" si="540"/>
        <v>23080882.162684068</v>
      </c>
      <c r="G852" s="8">
        <f t="shared" ca="1" si="540"/>
        <v>357449.91090235766</v>
      </c>
      <c r="H852" s="8">
        <f ca="1">H836*H844/H844</f>
        <v>26040.298604749241</v>
      </c>
      <c r="I852" s="8">
        <f t="shared" ca="1" si="540"/>
        <v>10245763.889944926</v>
      </c>
      <c r="J852" s="8">
        <f t="shared" ca="1" si="540"/>
        <v>3389669.2303630244</v>
      </c>
      <c r="K852" s="8">
        <f t="shared" ca="1" si="540"/>
        <v>126373.06122270599</v>
      </c>
      <c r="L852" s="8">
        <f t="shared" ca="1" si="534"/>
        <v>-74313.322274811158</v>
      </c>
      <c r="M852" s="8">
        <f ca="1">M836*M844/M844</f>
        <v>349711.09974288265</v>
      </c>
      <c r="N852" s="8">
        <f t="shared" ca="1" si="540"/>
        <v>5559120.8345132805</v>
      </c>
      <c r="O852" s="8">
        <f t="shared" ca="1" si="540"/>
        <v>8238493.623314634</v>
      </c>
      <c r="P852" s="8">
        <f ca="1">P836*P844/P844</f>
        <v>484407.6900811494</v>
      </c>
      <c r="Q852" s="8">
        <f t="shared" ca="1" si="540"/>
        <v>3681953.5135338176</v>
      </c>
      <c r="R852" s="8">
        <f t="shared" ca="1" si="540"/>
        <v>66695.14093798885</v>
      </c>
      <c r="S852" s="8">
        <f t="shared" ca="1" si="540"/>
        <v>63251.777110109659</v>
      </c>
      <c r="T852" s="8">
        <f ca="1">T836*T844/T844</f>
        <v>3781596.1553377123</v>
      </c>
      <c r="U852" s="8">
        <f t="shared" ca="1" si="540"/>
        <v>765580.5704057368</v>
      </c>
    </row>
    <row r="853" spans="1:21">
      <c r="A853" s="15" t="s">
        <v>165</v>
      </c>
      <c r="B853" s="2" t="str">
        <f>$B$5</f>
        <v>PRODUCTION</v>
      </c>
      <c r="D853" s="8">
        <f ca="1">COSS!H4584</f>
        <v>171027590.91421127</v>
      </c>
      <c r="E853" s="8">
        <f ca="1">COSS!I4584</f>
        <v>82898045.517547131</v>
      </c>
      <c r="F853" s="8">
        <f ca="1">COSS!J4584</f>
        <v>21744123.997521054</v>
      </c>
      <c r="G853" s="8">
        <f ca="1">COSS!K4584</f>
        <v>239171.56326566468</v>
      </c>
      <c r="H853" s="8">
        <f ca="1">COSS!L4584</f>
        <v>4882.2853358002894</v>
      </c>
      <c r="I853" s="8">
        <f ca="1">COSS!N4584</f>
        <v>9172158.5668436661</v>
      </c>
      <c r="J853" s="8">
        <f ca="1">COSS!O4584</f>
        <v>2697540.0759768877</v>
      </c>
      <c r="K853" s="8">
        <f ca="1">COSS!P4584</f>
        <v>204425.62869648394</v>
      </c>
      <c r="L853" s="8">
        <f ca="1">COSS!Q4584</f>
        <v>133253.38224563407</v>
      </c>
      <c r="M853" s="8">
        <f ca="1">COSS!S4584</f>
        <v>546438.82192098023</v>
      </c>
      <c r="N853" s="8">
        <f ca="1">COSS!T4584</f>
        <v>6058241.6548288343</v>
      </c>
      <c r="O853" s="8">
        <f ca="1">COSS!U4584</f>
        <v>38357352.411666989</v>
      </c>
      <c r="P853" s="8">
        <f ca="1">COSS!V4584</f>
        <v>6033754.2148852805</v>
      </c>
      <c r="Q853" s="8">
        <f ca="1">COSS!X4584</f>
        <v>2530881.0434202664</v>
      </c>
      <c r="R853" s="8">
        <f ca="1">COSS!Y4584</f>
        <v>61102.376704995688</v>
      </c>
      <c r="S853" s="8">
        <f ca="1">COSS!AA4584</f>
        <v>44665.589700428165</v>
      </c>
      <c r="T853" s="8">
        <f ca="1">COSS!AB4584</f>
        <v>240388.88312215076</v>
      </c>
      <c r="U853" s="8">
        <f ca="1">COSS!AC4584</f>
        <v>61164.900529023376</v>
      </c>
    </row>
    <row r="854" spans="1:21">
      <c r="B854" s="2" t="str">
        <f>$B$6</f>
        <v>BULKTRAN</v>
      </c>
      <c r="D854" s="8">
        <f ca="1">COSS!H4585</f>
        <v>35098847.162076525</v>
      </c>
      <c r="E854" s="8">
        <f ca="1">COSS!I4585</f>
        <v>15952912.241397824</v>
      </c>
      <c r="F854" s="8">
        <f ca="1">COSS!J4585</f>
        <v>5055551.2307810793</v>
      </c>
      <c r="G854" s="8">
        <f ca="1">COSS!K4585</f>
        <v>67446.124097686872</v>
      </c>
      <c r="H854" s="8">
        <f ca="1">COSS!L4585</f>
        <v>1849.2429381799261</v>
      </c>
      <c r="I854" s="8">
        <f ca="1">COSS!N4585</f>
        <v>2272041.1595901712</v>
      </c>
      <c r="J854" s="8">
        <f ca="1">COSS!O4585</f>
        <v>723131.12697031896</v>
      </c>
      <c r="K854" s="8">
        <f ca="1">COSS!P4585</f>
        <v>51192.144797037719</v>
      </c>
      <c r="L854" s="8">
        <f ca="1">COSS!Q4585</f>
        <v>-169502.72594118383</v>
      </c>
      <c r="M854" s="8">
        <f ca="1">COSS!S4585</f>
        <v>121181.88474042763</v>
      </c>
      <c r="N854" s="8">
        <f ca="1">COSS!T4585</f>
        <v>1462318.9628267281</v>
      </c>
      <c r="O854" s="8">
        <f ca="1">COSS!U4585</f>
        <v>7658301.8549607322</v>
      </c>
      <c r="P854" s="8">
        <f ca="1">COSS!V4585</f>
        <v>1123137.7305656888</v>
      </c>
      <c r="Q854" s="8">
        <f ca="1">COSS!X4585</f>
        <v>672821.47549514205</v>
      </c>
      <c r="R854" s="8">
        <f ca="1">COSS!Y4585</f>
        <v>15349.735670070315</v>
      </c>
      <c r="S854" s="8">
        <f ca="1">COSS!AA4585</f>
        <v>11631.901018149298</v>
      </c>
      <c r="T854" s="8">
        <f ca="1">COSS!AB4585</f>
        <v>62518.911202235446</v>
      </c>
      <c r="U854" s="8">
        <f ca="1">COSS!AC4585</f>
        <v>16964.160966233776</v>
      </c>
    </row>
    <row r="855" spans="1:21">
      <c r="B855" s="2" t="str">
        <f>$B$7</f>
        <v>SUBTRAN</v>
      </c>
      <c r="D855" s="8">
        <f ca="1">COSS!H4586</f>
        <v>13941045.239629816</v>
      </c>
      <c r="E855" s="8">
        <f ca="1">COSS!I4586</f>
        <v>6118144.4004572295</v>
      </c>
      <c r="F855" s="8">
        <f ca="1">COSS!J4586</f>
        <v>1939440.694710572</v>
      </c>
      <c r="G855" s="8">
        <f ca="1">COSS!K4586</f>
        <v>25653.171820403124</v>
      </c>
      <c r="H855" s="8">
        <f ca="1">COSS!L4586</f>
        <v>934.4690728974175</v>
      </c>
      <c r="I855" s="8">
        <f ca="1">COSS!N4586</f>
        <v>905029.83776187268</v>
      </c>
      <c r="J855" s="8">
        <f ca="1">COSS!O4586</f>
        <v>285429.87102553376</v>
      </c>
      <c r="K855" s="8">
        <f ca="1">COSS!P4586</f>
        <v>26298.747400241329</v>
      </c>
      <c r="L855" s="8">
        <f ca="1">COSS!Q4586</f>
        <v>0</v>
      </c>
      <c r="M855" s="8">
        <f ca="1">COSS!S4586</f>
        <v>45257.911932264782</v>
      </c>
      <c r="N855" s="8">
        <f ca="1">COSS!T4586</f>
        <v>576236.17471770581</v>
      </c>
      <c r="O855" s="8">
        <f ca="1">COSS!U4586</f>
        <v>3723988.7411114932</v>
      </c>
      <c r="P855" s="8">
        <f ca="1">COSS!V4586</f>
        <v>0</v>
      </c>
      <c r="Q855" s="8">
        <f ca="1">COSS!X4586</f>
        <v>267008.42629866663</v>
      </c>
      <c r="R855" s="8">
        <f ca="1">COSS!Y4586</f>
        <v>6051.0538651156512</v>
      </c>
      <c r="S855" s="8">
        <f ca="1">COSS!AA4586</f>
        <v>4349.1381248977759</v>
      </c>
      <c r="T855" s="8">
        <f ca="1">COSS!AB4586</f>
        <v>13547.317869936825</v>
      </c>
      <c r="U855" s="8">
        <f ca="1">COSS!AC4586</f>
        <v>3675.2834609856432</v>
      </c>
    </row>
    <row r="856" spans="1:21">
      <c r="B856" s="2" t="str">
        <f>$B$8</f>
        <v>DISTPRI</v>
      </c>
      <c r="D856" s="8">
        <f ca="1">COSS!H4587</f>
        <v>51857020.869637132</v>
      </c>
      <c r="E856" s="8">
        <f ca="1">COSS!I4587</f>
        <v>32850270.068977125</v>
      </c>
      <c r="F856" s="8">
        <f ca="1">COSS!J4587</f>
        <v>9250276.9818959367</v>
      </c>
      <c r="G856" s="8">
        <f ca="1">COSS!K4587</f>
        <v>107746.54696503041</v>
      </c>
      <c r="H856" s="8">
        <f ca="1">COSS!L4587</f>
        <v>0</v>
      </c>
      <c r="I856" s="8">
        <f ca="1">COSS!N4587</f>
        <v>4126166.1457529888</v>
      </c>
      <c r="J856" s="8">
        <f ca="1">COSS!O4587</f>
        <v>1257578.8941919242</v>
      </c>
      <c r="K856" s="8">
        <f ca="1">COSS!P4587</f>
        <v>0</v>
      </c>
      <c r="L856" s="8">
        <f ca="1">COSS!Q4587</f>
        <v>0</v>
      </c>
      <c r="M856" s="8">
        <f ca="1">COSS!S4587</f>
        <v>223676.01832925054</v>
      </c>
      <c r="N856" s="8">
        <f ca="1">COSS!T4587</f>
        <v>2725233.8846984897</v>
      </c>
      <c r="O856" s="8">
        <f ca="1">COSS!U4587</f>
        <v>0</v>
      </c>
      <c r="P856" s="8">
        <f ca="1">COSS!V4587</f>
        <v>0</v>
      </c>
      <c r="Q856" s="8">
        <f ca="1">COSS!X4587</f>
        <v>1174793.8728546931</v>
      </c>
      <c r="R856" s="8">
        <f ca="1">COSS!Y4587</f>
        <v>27540.030480064459</v>
      </c>
      <c r="S856" s="8">
        <f ca="1">COSS!AA4587</f>
        <v>20357.876336886256</v>
      </c>
      <c r="T856" s="8">
        <f ca="1">COSS!AB4587</f>
        <v>73894.965332466745</v>
      </c>
      <c r="U856" s="8">
        <f ca="1">COSS!AC4587</f>
        <v>19485.583822280365</v>
      </c>
    </row>
    <row r="857" spans="1:21">
      <c r="B857" s="2" t="str">
        <f>$B$9</f>
        <v>DISTSEC</v>
      </c>
      <c r="D857" s="8">
        <f ca="1">COSS!H4588</f>
        <v>21876271.434797224</v>
      </c>
      <c r="E857" s="8">
        <f ca="1">COSS!I4588</f>
        <v>15771914.074702054</v>
      </c>
      <c r="F857" s="8">
        <f ca="1">COSS!J4588</f>
        <v>3971427.2881260607</v>
      </c>
      <c r="G857" s="8">
        <f ca="1">COSS!K4588</f>
        <v>0</v>
      </c>
      <c r="H857" s="8">
        <f ca="1">COSS!L4588</f>
        <v>0</v>
      </c>
      <c r="I857" s="8">
        <f ca="1">COSS!N4588</f>
        <v>1449384.5861405095</v>
      </c>
      <c r="J857" s="8">
        <f ca="1">COSS!O4588</f>
        <v>0</v>
      </c>
      <c r="K857" s="8">
        <f ca="1">COSS!P4588</f>
        <v>0</v>
      </c>
      <c r="L857" s="8">
        <f ca="1">COSS!Q4588</f>
        <v>0</v>
      </c>
      <c r="M857" s="8">
        <f ca="1">COSS!S4588</f>
        <v>60889.649931692598</v>
      </c>
      <c r="N857" s="8">
        <f ca="1">COSS!T4588</f>
        <v>0</v>
      </c>
      <c r="O857" s="8">
        <f ca="1">COSS!U4588</f>
        <v>0</v>
      </c>
      <c r="P857" s="8">
        <f ca="1">COSS!V4588</f>
        <v>0</v>
      </c>
      <c r="Q857" s="8">
        <f ca="1">COSS!X4588</f>
        <v>423669.42883809761</v>
      </c>
      <c r="R857" s="8">
        <f ca="1">COSS!Y4588</f>
        <v>0</v>
      </c>
      <c r="S857" s="8">
        <f ca="1">COSS!AA4588</f>
        <v>6957.9873439735402</v>
      </c>
      <c r="T857" s="8">
        <f ca="1">COSS!AB4588</f>
        <v>152118.66629556945</v>
      </c>
      <c r="U857" s="8">
        <f ca="1">COSS!AC4588</f>
        <v>39909.753419271678</v>
      </c>
    </row>
    <row r="858" spans="1:21">
      <c r="B858" s="2" t="str">
        <f>$B$10</f>
        <v>ENERGY</v>
      </c>
      <c r="D858" s="8">
        <f ca="1">COSS!H4589</f>
        <v>235852043.19752309</v>
      </c>
      <c r="E858" s="8">
        <f ca="1">COSS!I4589</f>
        <v>85547236.07670252</v>
      </c>
      <c r="F858" s="8">
        <f ca="1">COSS!J4589</f>
        <v>27786926.645334184</v>
      </c>
      <c r="G858" s="8">
        <f ca="1">COSS!K4589</f>
        <v>302357.78242320666</v>
      </c>
      <c r="H858" s="8">
        <f ca="1">COSS!L4589</f>
        <v>6710.307569826643</v>
      </c>
      <c r="I858" s="8">
        <f ca="1">COSS!N4589</f>
        <v>13436584.463822434</v>
      </c>
      <c r="J858" s="8">
        <f ca="1">COSS!O4589</f>
        <v>3789196.8014041525</v>
      </c>
      <c r="K858" s="8">
        <f ca="1">COSS!P4589</f>
        <v>294159.01512901107</v>
      </c>
      <c r="L858" s="8">
        <f ca="1">COSS!Q4589</f>
        <v>225737.80647472473</v>
      </c>
      <c r="M858" s="8">
        <f ca="1">COSS!S4589</f>
        <v>898908.32311562344</v>
      </c>
      <c r="N858" s="8">
        <f ca="1">COSS!T4589</f>
        <v>10772220.354659615</v>
      </c>
      <c r="O858" s="8">
        <f ca="1">COSS!U4589</f>
        <v>75052130.945713967</v>
      </c>
      <c r="P858" s="8">
        <f ca="1">COSS!V4589</f>
        <v>12098804.698766852</v>
      </c>
      <c r="Q858" s="8">
        <f ca="1">COSS!X4589</f>
        <v>3654688.527598293</v>
      </c>
      <c r="R858" s="8">
        <f ca="1">COSS!Y4589</f>
        <v>86350.244533562553</v>
      </c>
      <c r="S858" s="8">
        <f ca="1">COSS!AA4589</f>
        <v>84642.705505157835</v>
      </c>
      <c r="T858" s="8">
        <f ca="1">COSS!AB4589</f>
        <v>1450621.0012485916</v>
      </c>
      <c r="U858" s="8">
        <f ca="1">COSS!AC4589</f>
        <v>364767.49752143159</v>
      </c>
    </row>
    <row r="859" spans="1:21">
      <c r="B859" s="2" t="str">
        <f>$B$11</f>
        <v>CUSTOMER</v>
      </c>
      <c r="D859" s="8">
        <f ca="1">COSS!H4590</f>
        <v>60221920.86594221</v>
      </c>
      <c r="E859" s="8">
        <f ca="1">COSS!I4590</f>
        <v>44288825.972810097</v>
      </c>
      <c r="F859" s="8">
        <f ca="1">COSS!J4590</f>
        <v>11468112.938118745</v>
      </c>
      <c r="G859" s="8">
        <f ca="1">COSS!K4590</f>
        <v>97911.210489126155</v>
      </c>
      <c r="H859" s="8">
        <f ca="1">COSS!L4590</f>
        <v>12365.33268185321</v>
      </c>
      <c r="I859" s="8">
        <f ca="1">COSS!N4590</f>
        <v>200527.38949777992</v>
      </c>
      <c r="J859" s="8">
        <f ca="1">COSS!O4590</f>
        <v>90468.546165253516</v>
      </c>
      <c r="K859" s="8">
        <f ca="1">COSS!P4590</f>
        <v>41131.419477975192</v>
      </c>
      <c r="L859" s="8">
        <f ca="1">COSS!Q4590</f>
        <v>-21173.510962006978</v>
      </c>
      <c r="M859" s="8">
        <f ca="1">COSS!S4590</f>
        <v>2802.8238536687409</v>
      </c>
      <c r="N859" s="8">
        <f ca="1">COSS!T4590</f>
        <v>53554.06883087504</v>
      </c>
      <c r="O859" s="8">
        <f ca="1">COSS!U4590</f>
        <v>97713.146625480978</v>
      </c>
      <c r="P859" s="8">
        <f ca="1">COSS!V4590</f>
        <v>23901.468010507553</v>
      </c>
      <c r="Q859" s="8">
        <f ca="1">COSS!X4590</f>
        <v>70092.331953783912</v>
      </c>
      <c r="R859" s="8">
        <f ca="1">COSS!Y4590</f>
        <v>1117.3749538524444</v>
      </c>
      <c r="S859" s="8">
        <f ca="1">COSS!AA4590</f>
        <v>4163.3743356503892</v>
      </c>
      <c r="T859" s="8">
        <f ca="1">COSS!AB4590</f>
        <v>3228001.9757219134</v>
      </c>
      <c r="U859" s="8">
        <f ca="1">COSS!AC4590</f>
        <v>562405.00337766716</v>
      </c>
    </row>
    <row r="860" spans="1:21">
      <c r="B860" s="2" t="str">
        <f>$B$12</f>
        <v>TOTAL</v>
      </c>
      <c r="D860" s="8">
        <f ca="1">COSS!H4591</f>
        <v>589874739.68381727</v>
      </c>
      <c r="E860" s="8">
        <f ca="1">COSS!I4591</f>
        <v>283427348.35259396</v>
      </c>
      <c r="F860" s="8">
        <f ca="1">COSS!J4591</f>
        <v>81215859.776487604</v>
      </c>
      <c r="G860" s="8">
        <f ca="1">COSS!K4591</f>
        <v>840286.39906111802</v>
      </c>
      <c r="H860" s="8">
        <f ca="1">COSS!L4591</f>
        <v>26741.637598557481</v>
      </c>
      <c r="I860" s="8">
        <f ca="1">COSS!N4591</f>
        <v>31561892.149409421</v>
      </c>
      <c r="J860" s="8">
        <f ca="1">COSS!O4591</f>
        <v>8843345.3157340698</v>
      </c>
      <c r="K860" s="8">
        <f ca="1">COSS!P4591</f>
        <v>617206.95550074917</v>
      </c>
      <c r="L860" s="8">
        <f ca="1">COSS!Q4591</f>
        <v>168314.95181716798</v>
      </c>
      <c r="M860" s="8">
        <f ca="1">COSS!S4591</f>
        <v>1899155.433823908</v>
      </c>
      <c r="N860" s="8">
        <f ca="1">COSS!T4591</f>
        <v>21647805.100562248</v>
      </c>
      <c r="O860" s="8">
        <f ca="1">COSS!U4591</f>
        <v>124889487.10007866</v>
      </c>
      <c r="P860" s="8">
        <f ca="1">COSS!V4591</f>
        <v>19279598.112228326</v>
      </c>
      <c r="Q860" s="8">
        <f ca="1">COSS!X4591</f>
        <v>8793955.1064589433</v>
      </c>
      <c r="R860" s="8">
        <f ca="1">COSS!Y4591</f>
        <v>197510.81620766109</v>
      </c>
      <c r="S860" s="8">
        <f ca="1">COSS!AA4591</f>
        <v>176768.57236514325</v>
      </c>
      <c r="T860" s="8">
        <f ca="1">COSS!AB4591</f>
        <v>5221091.7207928635</v>
      </c>
      <c r="U860" s="8">
        <f ca="1">COSS!AC4591</f>
        <v>1068372.1830968934</v>
      </c>
    </row>
    <row r="861" spans="1:21">
      <c r="A861" s="15" t="s">
        <v>167</v>
      </c>
      <c r="B861" s="2" t="str">
        <f>$B$5</f>
        <v>PRODUCTION</v>
      </c>
      <c r="D861" s="8">
        <f ca="1">D845+D853</f>
        <v>186250629.62838405</v>
      </c>
      <c r="E861" s="8">
        <f ca="1">E845+E853</f>
        <v>86277830.082852781</v>
      </c>
      <c r="F861" s="8">
        <f t="shared" ref="F861:U861" ca="1" si="541">F845+F853</f>
        <v>25637366.14029669</v>
      </c>
      <c r="G861" s="8">
        <f t="shared" ca="1" si="541"/>
        <v>309651.73025576177</v>
      </c>
      <c r="H861" s="8">
        <f t="shared" ref="H861:H868" ca="1" si="542">H845+H853</f>
        <v>7849.9823167020095</v>
      </c>
      <c r="I861" s="8">
        <f t="shared" ca="1" si="541"/>
        <v>11300508.023294998</v>
      </c>
      <c r="J861" s="8">
        <f t="shared" ca="1" si="541"/>
        <v>3468086.2307789321</v>
      </c>
      <c r="K861" s="8">
        <f t="shared" ca="1" si="541"/>
        <v>238528.57342029168</v>
      </c>
      <c r="L861" s="8">
        <f t="shared" ref="L861:M868" ca="1" si="543">L845+L853</f>
        <v>116053.59786326867</v>
      </c>
      <c r="M861" s="8">
        <f t="shared" ca="1" si="543"/>
        <v>622230.93501419527</v>
      </c>
      <c r="N861" s="8">
        <f t="shared" ca="1" si="541"/>
        <v>7320077.916245983</v>
      </c>
      <c r="O861" s="8">
        <f t="shared" ca="1" si="541"/>
        <v>40918320.756558411</v>
      </c>
      <c r="P861" s="8">
        <f t="shared" ref="P861:P868" ca="1" si="544">P845+P853</f>
        <v>6216718.9815831874</v>
      </c>
      <c r="Q861" s="8">
        <f t="shared" ca="1" si="541"/>
        <v>3293632.3587418944</v>
      </c>
      <c r="R861" s="8">
        <f t="shared" ca="1" si="541"/>
        <v>76548.354624540749</v>
      </c>
      <c r="S861" s="8">
        <f t="shared" ca="1" si="541"/>
        <v>57361.898539172624</v>
      </c>
      <c r="T861" s="8">
        <f t="shared" ref="T861:T868" ca="1" si="545">T845+T853</f>
        <v>307831.21998652874</v>
      </c>
      <c r="U861" s="8">
        <f t="shared" ca="1" si="541"/>
        <v>82032.846010711743</v>
      </c>
    </row>
    <row r="862" spans="1:21">
      <c r="B862" s="2" t="str">
        <f>$B$6</f>
        <v>BULKTRAN</v>
      </c>
      <c r="D862" s="8">
        <f t="shared" ref="D862:U862" ca="1" si="546">D846+D854</f>
        <v>54464728.452469975</v>
      </c>
      <c r="E862" s="8">
        <f ca="1">E846+E854</f>
        <v>20259132.838899836</v>
      </c>
      <c r="F862" s="8">
        <f t="shared" ca="1" si="546"/>
        <v>10012616.91375903</v>
      </c>
      <c r="G862" s="8">
        <f t="shared" ca="1" si="546"/>
        <v>158047.81028164996</v>
      </c>
      <c r="H862" s="8">
        <f t="shared" ca="1" si="542"/>
        <v>6373.7761281643143</v>
      </c>
      <c r="I862" s="8">
        <f t="shared" ca="1" si="546"/>
        <v>4977764.0107049495</v>
      </c>
      <c r="J862" s="8">
        <f t="shared" ca="1" si="546"/>
        <v>1712442.7185878609</v>
      </c>
      <c r="K862" s="8">
        <f t="shared" ca="1" si="546"/>
        <v>96103.720258183195</v>
      </c>
      <c r="L862" s="8">
        <f t="shared" ca="1" si="543"/>
        <v>-208907.47003107012</v>
      </c>
      <c r="M862" s="8">
        <f t="shared" ca="1" si="543"/>
        <v>218161.90013114596</v>
      </c>
      <c r="N862" s="8">
        <f t="shared" ca="1" si="546"/>
        <v>3073051.5127495239</v>
      </c>
      <c r="O862" s="8">
        <f t="shared" ca="1" si="546"/>
        <v>10909569.731088618</v>
      </c>
      <c r="P862" s="8">
        <f t="shared" ca="1" si="544"/>
        <v>1355943.0463422872</v>
      </c>
      <c r="Q862" s="8">
        <f t="shared" ca="1" si="546"/>
        <v>1640076.6080274777</v>
      </c>
      <c r="R862" s="8">
        <f t="shared" ca="1" si="546"/>
        <v>34957.996182635266</v>
      </c>
      <c r="S862" s="8">
        <f t="shared" ca="1" si="546"/>
        <v>27753.775253355227</v>
      </c>
      <c r="T862" s="8">
        <f t="shared" ca="1" si="545"/>
        <v>148177.11951482471</v>
      </c>
      <c r="U862" s="8">
        <f t="shared" ca="1" si="546"/>
        <v>43462.444591491185</v>
      </c>
    </row>
    <row r="863" spans="1:21">
      <c r="B863" s="2" t="str">
        <f>$B$7</f>
        <v>SUBTRAN</v>
      </c>
      <c r="D863" s="8">
        <f t="shared" ref="D863:U863" ca="1" si="547">D847+D855</f>
        <v>21318126.830517583</v>
      </c>
      <c r="E863" s="8">
        <f t="shared" ca="1" si="547"/>
        <v>7675516.8075424284</v>
      </c>
      <c r="F863" s="8">
        <f t="shared" ca="1" si="547"/>
        <v>3753757.3720374554</v>
      </c>
      <c r="G863" s="8">
        <f t="shared" ca="1" si="547"/>
        <v>58619.459876327339</v>
      </c>
      <c r="H863" s="8">
        <f t="shared" ca="1" si="542"/>
        <v>3065.0286021189613</v>
      </c>
      <c r="I863" s="8">
        <f t="shared" ca="1" si="547"/>
        <v>1936740.9182911066</v>
      </c>
      <c r="J863" s="8">
        <f t="shared" ca="1" si="547"/>
        <v>660443.82776888972</v>
      </c>
      <c r="K863" s="8">
        <f t="shared" ca="1" si="547"/>
        <v>48255.008499934367</v>
      </c>
      <c r="L863" s="8">
        <f t="shared" ca="1" si="543"/>
        <v>0</v>
      </c>
      <c r="M863" s="8">
        <f t="shared" ca="1" si="543"/>
        <v>79711.543745396339</v>
      </c>
      <c r="N863" s="8">
        <f t="shared" ca="1" si="547"/>
        <v>1183089.5004112637</v>
      </c>
      <c r="O863" s="8">
        <f t="shared" ca="1" si="547"/>
        <v>5218844.9030952845</v>
      </c>
      <c r="P863" s="8">
        <f t="shared" ca="1" si="544"/>
        <v>0</v>
      </c>
      <c r="Q863" s="8">
        <f t="shared" ca="1" si="547"/>
        <v>635900.56454219064</v>
      </c>
      <c r="R863" s="8">
        <f t="shared" ca="1" si="547"/>
        <v>13462.946839157354</v>
      </c>
      <c r="S863" s="8">
        <f t="shared" ca="1" si="547"/>
        <v>10140.308436575953</v>
      </c>
      <c r="T863" s="8">
        <f t="shared" ca="1" si="545"/>
        <v>31371.304840804518</v>
      </c>
      <c r="U863" s="8">
        <f t="shared" ca="1" si="547"/>
        <v>9207.3359886442031</v>
      </c>
    </row>
    <row r="864" spans="1:21">
      <c r="B864" s="2" t="str">
        <f>$B$8</f>
        <v>DISTPRI</v>
      </c>
      <c r="D864" s="8">
        <f t="shared" ref="D864:U864" ca="1" si="548">D848+D856</f>
        <v>67445437.146585122</v>
      </c>
      <c r="E864" s="8">
        <f t="shared" ca="1" si="548"/>
        <v>37050647.84311036</v>
      </c>
      <c r="F864" s="8">
        <f t="shared" ca="1" si="548"/>
        <v>14064207.694706146</v>
      </c>
      <c r="G864" s="8">
        <f t="shared" ca="1" si="548"/>
        <v>194897.58569841823</v>
      </c>
      <c r="H864" s="8">
        <f t="shared" ca="1" si="542"/>
        <v>0</v>
      </c>
      <c r="I864" s="8">
        <f t="shared" ca="1" si="548"/>
        <v>6836171.1051961202</v>
      </c>
      <c r="J864" s="8">
        <f t="shared" ca="1" si="548"/>
        <v>2240188.9985416736</v>
      </c>
      <c r="K864" s="8">
        <f t="shared" ca="1" si="548"/>
        <v>0</v>
      </c>
      <c r="L864" s="8">
        <f t="shared" ca="1" si="543"/>
        <v>0</v>
      </c>
      <c r="M864" s="8">
        <f t="shared" ca="1" si="543"/>
        <v>315604.36767125683</v>
      </c>
      <c r="N864" s="8">
        <f t="shared" ca="1" si="548"/>
        <v>4347199.5750102941</v>
      </c>
      <c r="O864" s="8">
        <f t="shared" ca="1" si="548"/>
        <v>0</v>
      </c>
      <c r="P864" s="8">
        <f t="shared" ca="1" si="544"/>
        <v>0</v>
      </c>
      <c r="Q864" s="8">
        <f t="shared" ca="1" si="548"/>
        <v>2144722.2007947052</v>
      </c>
      <c r="R864" s="8">
        <f t="shared" ca="1" si="548"/>
        <v>47049.263849370764</v>
      </c>
      <c r="S864" s="8">
        <f t="shared" ca="1" si="548"/>
        <v>36305.0774606349</v>
      </c>
      <c r="T864" s="8">
        <f t="shared" ca="1" si="545"/>
        <v>131161.37429414521</v>
      </c>
      <c r="U864" s="8">
        <f t="shared" ca="1" si="548"/>
        <v>37282.060252005947</v>
      </c>
    </row>
    <row r="865" spans="1:21">
      <c r="B865" s="2" t="str">
        <f>$B$9</f>
        <v>DISTSEC</v>
      </c>
      <c r="D865" s="8">
        <f t="shared" ref="D865:U865" ca="1" si="549">D849+D857</f>
        <v>27584337.104492296</v>
      </c>
      <c r="E865" s="8">
        <f t="shared" ca="1" si="549"/>
        <v>17842973.80675431</v>
      </c>
      <c r="F865" s="8">
        <f t="shared" ca="1" si="549"/>
        <v>6087912.0528137609</v>
      </c>
      <c r="G865" s="8">
        <f t="shared" ca="1" si="549"/>
        <v>0</v>
      </c>
      <c r="H865" s="8">
        <f t="shared" ca="1" si="542"/>
        <v>0</v>
      </c>
      <c r="I865" s="8">
        <f t="shared" ca="1" si="549"/>
        <v>2423404.1143090236</v>
      </c>
      <c r="J865" s="8">
        <f t="shared" ca="1" si="549"/>
        <v>0</v>
      </c>
      <c r="K865" s="8">
        <f t="shared" ca="1" si="549"/>
        <v>0</v>
      </c>
      <c r="L865" s="8">
        <f t="shared" ca="1" si="543"/>
        <v>0</v>
      </c>
      <c r="M865" s="8">
        <f t="shared" ca="1" si="543"/>
        <v>86525.189804739261</v>
      </c>
      <c r="N865" s="8">
        <f t="shared" ca="1" si="549"/>
        <v>0</v>
      </c>
      <c r="O865" s="8">
        <f t="shared" ca="1" si="549"/>
        <v>0</v>
      </c>
      <c r="P865" s="8">
        <f t="shared" ca="1" si="544"/>
        <v>0</v>
      </c>
      <c r="Q865" s="8">
        <f t="shared" ca="1" si="549"/>
        <v>781217.99742044497</v>
      </c>
      <c r="R865" s="8">
        <f t="shared" ca="1" si="549"/>
        <v>0</v>
      </c>
      <c r="S865" s="8">
        <f t="shared" ca="1" si="549"/>
        <v>12529.758663494624</v>
      </c>
      <c r="T865" s="8">
        <f t="shared" ca="1" si="545"/>
        <v>272640.37995515892</v>
      </c>
      <c r="U865" s="8">
        <f t="shared" ca="1" si="549"/>
        <v>77133.804771370575</v>
      </c>
    </row>
    <row r="866" spans="1:21">
      <c r="B866" s="2" t="str">
        <f>$B$10</f>
        <v>ENERGY</v>
      </c>
      <c r="D866" s="8">
        <f t="shared" ref="D866:U866" ca="1" si="550">D850+D858</f>
        <v>240062804.85064793</v>
      </c>
      <c r="E866" s="8">
        <f t="shared" ca="1" si="550"/>
        <v>86193065.351126984</v>
      </c>
      <c r="F866" s="8">
        <f t="shared" ca="1" si="550"/>
        <v>28733920.258763459</v>
      </c>
      <c r="G866" s="8">
        <f t="shared" ca="1" si="550"/>
        <v>321191.00048454851</v>
      </c>
      <c r="H866" s="8">
        <f t="shared" ca="1" si="542"/>
        <v>8543.4243742733743</v>
      </c>
      <c r="I866" s="8">
        <f t="shared" ca="1" si="550"/>
        <v>14033281.727654902</v>
      </c>
      <c r="J866" s="8">
        <f t="shared" ca="1" si="550"/>
        <v>4009619.199735431</v>
      </c>
      <c r="K866" s="8">
        <f t="shared" ca="1" si="550"/>
        <v>305311.81512558582</v>
      </c>
      <c r="L866" s="8">
        <f t="shared" ca="1" si="543"/>
        <v>229222.37874114708</v>
      </c>
      <c r="M866" s="8">
        <f t="shared" ca="1" si="543"/>
        <v>922980.27329026302</v>
      </c>
      <c r="N866" s="8">
        <f t="shared" ca="1" si="550"/>
        <v>11207029.228088303</v>
      </c>
      <c r="O866" s="8">
        <f t="shared" ca="1" si="550"/>
        <v>75969393.163222164</v>
      </c>
      <c r="P866" s="8">
        <f t="shared" ca="1" si="544"/>
        <v>12165844.673402335</v>
      </c>
      <c r="Q866" s="8">
        <f t="shared" ca="1" si="550"/>
        <v>3865941.8822839013</v>
      </c>
      <c r="R866" s="8">
        <f t="shared" ca="1" si="550"/>
        <v>90498.66233829144</v>
      </c>
      <c r="S866" s="8">
        <f t="shared" ca="1" si="550"/>
        <v>89252.267265653631</v>
      </c>
      <c r="T866" s="8">
        <f t="shared" ca="1" si="545"/>
        <v>1528771.4183940259</v>
      </c>
      <c r="U866" s="8">
        <f t="shared" ca="1" si="550"/>
        <v>388938.1263567261</v>
      </c>
    </row>
    <row r="867" spans="1:21">
      <c r="B867" s="2" t="str">
        <f>$B$11</f>
        <v>CUSTOMER</v>
      </c>
      <c r="D867" s="8">
        <f t="shared" ref="D867:U867" ca="1" si="551">D851+D859</f>
        <v>73128483.852320865</v>
      </c>
      <c r="E867" s="8">
        <f ca="1">E851+E859</f>
        <v>48365314.167483494</v>
      </c>
      <c r="F867" s="8">
        <f t="shared" ca="1" si="551"/>
        <v>16006961.506795164</v>
      </c>
      <c r="G867" s="8">
        <f t="shared" ca="1" si="551"/>
        <v>155328.72336676967</v>
      </c>
      <c r="H867" s="8">
        <f t="shared" ca="1" si="542"/>
        <v>26949.724782048055</v>
      </c>
      <c r="I867" s="8">
        <f t="shared" ca="1" si="551"/>
        <v>299786.13990324654</v>
      </c>
      <c r="J867" s="8">
        <f t="shared" ca="1" si="551"/>
        <v>142233.57068430708</v>
      </c>
      <c r="K867" s="8">
        <f t="shared" ca="1" si="551"/>
        <v>55380.899419460206</v>
      </c>
      <c r="L867" s="8">
        <f t="shared" ca="1" si="543"/>
        <v>-42366.877030988806</v>
      </c>
      <c r="M867" s="8">
        <f t="shared" ca="1" si="543"/>
        <v>3652.3239097939691</v>
      </c>
      <c r="N867" s="8">
        <f t="shared" ca="1" si="551"/>
        <v>76478.2025701573</v>
      </c>
      <c r="O867" s="8">
        <f t="shared" ca="1" si="551"/>
        <v>111852.16942882653</v>
      </c>
      <c r="P867" s="8">
        <f t="shared" ca="1" si="544"/>
        <v>25499.100981667587</v>
      </c>
      <c r="Q867" s="8">
        <f t="shared" ca="1" si="551"/>
        <v>114417.00818214472</v>
      </c>
      <c r="R867" s="8">
        <f t="shared" ca="1" si="551"/>
        <v>1688.7333116544014</v>
      </c>
      <c r="S867" s="8">
        <f t="shared" ca="1" si="551"/>
        <v>6677.2638563659693</v>
      </c>
      <c r="T867" s="8">
        <f t="shared" ca="1" si="545"/>
        <v>6582735.0591450874</v>
      </c>
      <c r="U867" s="8">
        <f t="shared" ca="1" si="551"/>
        <v>1195896.1355316811</v>
      </c>
    </row>
    <row r="868" spans="1:21">
      <c r="B868" s="2" t="str">
        <f>$B$12</f>
        <v>TOTAL</v>
      </c>
      <c r="C868" s="8"/>
      <c r="D868" s="8">
        <f t="shared" ref="D868:U868" ca="1" si="552">D852+D860</f>
        <v>670254547.86541784</v>
      </c>
      <c r="E868" s="8">
        <f t="shared" ca="1" si="552"/>
        <v>303664480.89777017</v>
      </c>
      <c r="F868" s="8">
        <f t="shared" ca="1" si="552"/>
        <v>104296741.93917167</v>
      </c>
      <c r="G868" s="8">
        <f t="shared" ca="1" si="552"/>
        <v>1197736.3099634757</v>
      </c>
      <c r="H868" s="8">
        <f t="shared" ca="1" si="542"/>
        <v>52781.936203306723</v>
      </c>
      <c r="I868" s="8">
        <f t="shared" ca="1" si="552"/>
        <v>41807656.039354347</v>
      </c>
      <c r="J868" s="8">
        <f t="shared" ca="1" si="552"/>
        <v>12233014.546097094</v>
      </c>
      <c r="K868" s="8">
        <f t="shared" ca="1" si="552"/>
        <v>743580.01672345516</v>
      </c>
      <c r="L868" s="8">
        <f t="shared" ca="1" si="543"/>
        <v>94001.629542356823</v>
      </c>
      <c r="M868" s="8">
        <f t="shared" ca="1" si="543"/>
        <v>2248866.5335667906</v>
      </c>
      <c r="N868" s="8">
        <f t="shared" ca="1" si="552"/>
        <v>27206925.935075529</v>
      </c>
      <c r="O868" s="8">
        <f t="shared" ca="1" si="552"/>
        <v>133127980.72339329</v>
      </c>
      <c r="P868" s="8">
        <f t="shared" ca="1" si="544"/>
        <v>19764005.802309476</v>
      </c>
      <c r="Q868" s="8">
        <f t="shared" ca="1" si="552"/>
        <v>12475908.619992761</v>
      </c>
      <c r="R868" s="8">
        <f t="shared" ca="1" si="552"/>
        <v>264205.95714564994</v>
      </c>
      <c r="S868" s="8">
        <f t="shared" ca="1" si="552"/>
        <v>240020.34947525291</v>
      </c>
      <c r="T868" s="8">
        <f t="shared" ca="1" si="545"/>
        <v>9002687.8761305753</v>
      </c>
      <c r="U868" s="8">
        <f t="shared" ca="1" si="552"/>
        <v>1833952.7535026302</v>
      </c>
    </row>
    <row r="869" spans="1:21">
      <c r="A869" s="15" t="s">
        <v>168</v>
      </c>
      <c r="B869" s="2" t="str">
        <f>$B$5</f>
        <v>PRODUCTION</v>
      </c>
      <c r="D869" s="8">
        <f ca="1">COSS!H1241+COSS!H1034+COSS!H1042+COSS!H1051</f>
        <v>-60071480.916001707</v>
      </c>
      <c r="E869" s="75">
        <f ca="1">COSS!I1241+COSS!I1034+COSS!I1042+COSS!I1051</f>
        <v>-29646965.601825811</v>
      </c>
      <c r="F869" s="75">
        <f ca="1">COSS!J1241+COSS!J1034+COSS!J1042+COSS!J1051</f>
        <v>-7321357.7905589091</v>
      </c>
      <c r="G869" s="75">
        <f ca="1">COSS!K1241+COSS!K1034+COSS!K1042+COSS!K1051</f>
        <v>-85557.780805046525</v>
      </c>
      <c r="H869" s="75">
        <f ca="1">COSS!L1241+COSS!L1034+COSS!L1042+COSS!L1051</f>
        <v>-1914.7560994372743</v>
      </c>
      <c r="I869" s="75">
        <f ca="1">COSS!N1241+COSS!N1034+COSS!N1042+COSS!N1051</f>
        <v>-3109513.529925914</v>
      </c>
      <c r="J869" s="75">
        <f ca="1">COSS!O1241+COSS!O1034+COSS!O1042+COSS!O1051</f>
        <v>-840318.63134065247</v>
      </c>
      <c r="K869" s="75">
        <f ca="1">COSS!P1241+COSS!P1034+COSS!P1042+COSS!P1051</f>
        <v>-66494.898059469124</v>
      </c>
      <c r="L869" s="75">
        <f ca="1">COSS!Q1241+COSS!Q1034+COSS!Q1042+COSS!Q1051</f>
        <v>-14927.776839028258</v>
      </c>
      <c r="M869" s="75">
        <f ca="1">COSS!S1241+COSS!S1034+COSS!S1042+COSS!S1051</f>
        <v>-195650.54321939533</v>
      </c>
      <c r="N869" s="75">
        <f ca="1">COSS!T1241+COSS!T1034+COSS!T1042+COSS!T1051</f>
        <v>-2003507.3421884528</v>
      </c>
      <c r="O869" s="75">
        <f ca="1">COSS!U1241+COSS!U1034+COSS!U1042+COSS!U1051</f>
        <v>-13644801.871799357</v>
      </c>
      <c r="P869" s="75">
        <f ca="1">COSS!V1241+COSS!V1034+COSS!V1042+COSS!V1051</f>
        <v>-2153050.239291979</v>
      </c>
      <c r="Q869" s="75">
        <f ca="1">COSS!X1241+COSS!X1034+COSS!X1042+COSS!X1051</f>
        <v>-851711.98276545038</v>
      </c>
      <c r="R869" s="75">
        <f ca="1">COSS!Y1241+COSS!Y1034+COSS!Y1042+COSS!Y1051</f>
        <v>-20560.638636999691</v>
      </c>
      <c r="S869" s="75">
        <f ca="1">COSS!AA1241+COSS!AA1034+COSS!AA1042+COSS!AA1051</f>
        <v>-14849.427716248028</v>
      </c>
      <c r="T869" s="75">
        <f ca="1">COSS!AB1241+COSS!AB1034+COSS!AB1042+COSS!AB1051</f>
        <v>-80304.402488963126</v>
      </c>
      <c r="U869" s="75">
        <f ca="1">COSS!AC1241+COSS!AC1034+COSS!AC1042+COSS!AC1051</f>
        <v>-19993.702440599023</v>
      </c>
    </row>
    <row r="870" spans="1:21">
      <c r="B870" s="2" t="str">
        <f>$B$6</f>
        <v>BULKTRAN</v>
      </c>
      <c r="D870" s="8">
        <f ca="1">COSS!H1242+COSS!H1035+COSS!H1043+COSS!H1052</f>
        <v>71129882.056166291</v>
      </c>
      <c r="E870" s="75">
        <f ca="1">COSS!I1242+COSS!I1035+COSS!I1043+COSS!I1052</f>
        <v>34871335.854522064</v>
      </c>
      <c r="F870" s="75">
        <f ca="1">COSS!J1242+COSS!J1035+COSS!J1043+COSS!J1052</f>
        <v>8827500.5701481439</v>
      </c>
      <c r="G870" s="75">
        <f ca="1">COSS!K1242+COSS!K1035+COSS!K1043+COSS!K1052</f>
        <v>103425.45905300185</v>
      </c>
      <c r="H870" s="75">
        <f ca="1">COSS!L1242+COSS!L1035+COSS!L1043+COSS!L1052</f>
        <v>2634.644040564544</v>
      </c>
      <c r="I870" s="75">
        <f ca="1">COSS!N1242+COSS!N1035+COSS!N1043+COSS!N1052</f>
        <v>3693386.5026482097</v>
      </c>
      <c r="J870" s="75">
        <f ca="1">COSS!O1242+COSS!O1035+COSS!O1043+COSS!O1052</f>
        <v>1059224.9339997889</v>
      </c>
      <c r="K870" s="75">
        <f ca="1">COSS!P1242+COSS!P1035+COSS!P1043+COSS!P1052</f>
        <v>83358.840999962616</v>
      </c>
      <c r="L870" s="75">
        <f ca="1">COSS!Q1242+COSS!Q1035+COSS!Q1043+COSS!Q1052</f>
        <v>17558.316028015906</v>
      </c>
      <c r="M870" s="75">
        <f ca="1">COSS!S1242+COSS!S1035+COSS!S1043+COSS!S1052</f>
        <v>221742.17667539185</v>
      </c>
      <c r="N870" s="75">
        <f ca="1">COSS!T1242+COSS!T1035+COSS!T1043+COSS!T1052</f>
        <v>2420635.0643141642</v>
      </c>
      <c r="O870" s="75">
        <f ca="1">COSS!U1242+COSS!U1035+COSS!U1043+COSS!U1052</f>
        <v>16134923.930173215</v>
      </c>
      <c r="P870" s="75">
        <f ca="1">COSS!V1242+COSS!V1035+COSS!V1043+COSS!V1052</f>
        <v>2532455.8997188713</v>
      </c>
      <c r="Q870" s="75">
        <f ca="1">COSS!X1242+COSS!X1035+COSS!X1043+COSS!X1052</f>
        <v>1001798.7487021746</v>
      </c>
      <c r="R870" s="75">
        <f ca="1">COSS!Y1242+COSS!Y1035+COSS!Y1043+COSS!Y1052</f>
        <v>24183.788036167825</v>
      </c>
      <c r="S870" s="75">
        <f ca="1">COSS!AA1242+COSS!AA1035+COSS!AA1043+COSS!AA1052</f>
        <v>17466.160399409746</v>
      </c>
      <c r="T870" s="75">
        <f ca="1">COSS!AB1242+COSS!AB1035+COSS!AB1043+COSS!AB1052</f>
        <v>94734.21908608191</v>
      </c>
      <c r="U870" s="75">
        <f ca="1">COSS!AC1242+COSS!AC1035+COSS!AC1043+COSS!AC1052</f>
        <v>23516.947621049985</v>
      </c>
    </row>
    <row r="871" spans="1:21">
      <c r="B871" s="2" t="str">
        <f>$B$7</f>
        <v>SUBTRAN</v>
      </c>
      <c r="D871" s="8">
        <f ca="1">COSS!H1243+COSS!H1036+COSS!H1044+COSS!H1053</f>
        <v>27278202.537406705</v>
      </c>
      <c r="E871" s="75">
        <f ca="1">COSS!I1243+COSS!I1036+COSS!I1044+COSS!I1053</f>
        <v>12952320.576617762</v>
      </c>
      <c r="F871" s="75">
        <f ca="1">COSS!J1243+COSS!J1036+COSS!J1044+COSS!J1053</f>
        <v>3317959.5250061536</v>
      </c>
      <c r="G871" s="75">
        <f ca="1">COSS!K1243+COSS!K1036+COSS!K1044+COSS!K1053</f>
        <v>38744.245219459139</v>
      </c>
      <c r="H871" s="75">
        <f ca="1">COSS!L1243+COSS!L1036+COSS!L1044+COSS!L1053</f>
        <v>1310.7698716584807</v>
      </c>
      <c r="I871" s="75">
        <f ca="1">COSS!N1243+COSS!N1036+COSS!N1044+COSS!N1053</f>
        <v>1446067.7446924665</v>
      </c>
      <c r="J871" s="75">
        <f ca="1">COSS!O1243+COSS!O1036+COSS!O1044+COSS!O1053</f>
        <v>412678.1206600864</v>
      </c>
      <c r="K871" s="75">
        <f ca="1">COSS!P1243+COSS!P1036+COSS!P1044+COSS!P1053</f>
        <v>42043.655803261405</v>
      </c>
      <c r="L871" s="75">
        <f ca="1">COSS!Q1243+COSS!Q1036+COSS!Q1044+COSS!Q1053</f>
        <v>0</v>
      </c>
      <c r="M871" s="75">
        <f ca="1">COSS!S1243+COSS!S1036+COSS!S1044+COSS!S1053</f>
        <v>80942.924670945213</v>
      </c>
      <c r="N871" s="75">
        <f ca="1">COSS!T1243+COSS!T1036+COSS!T1044+COSS!T1053</f>
        <v>936762.53228334512</v>
      </c>
      <c r="O871" s="75">
        <f ca="1">COSS!U1243+COSS!U1036+COSS!U1044+COSS!U1053</f>
        <v>7616080.385593351</v>
      </c>
      <c r="P871" s="75">
        <f ca="1">COSS!V1243+COSS!V1036+COSS!V1044+COSS!V1053</f>
        <v>0</v>
      </c>
      <c r="Q871" s="75">
        <f ca="1">COSS!X1243+COSS!X1036+COSS!X1044+COSS!X1053</f>
        <v>392192.24193779624</v>
      </c>
      <c r="R871" s="75">
        <f ca="1">COSS!Y1243+COSS!Y1036+COSS!Y1044+COSS!Y1053</f>
        <v>9383.460626698683</v>
      </c>
      <c r="S871" s="75">
        <f ca="1">COSS!AA1243+COSS!AA1036+COSS!AA1044+COSS!AA1053</f>
        <v>6440.1637173695635</v>
      </c>
      <c r="T871" s="75">
        <f ca="1">COSS!AB1243+COSS!AB1036+COSS!AB1044+COSS!AB1053</f>
        <v>20236.566443374912</v>
      </c>
      <c r="U871" s="75">
        <f ca="1">COSS!AC1243+COSS!AC1036+COSS!AC1044+COSS!AC1053</f>
        <v>5039.6242629753815</v>
      </c>
    </row>
    <row r="872" spans="1:21">
      <c r="B872" s="2" t="str">
        <f>$B$8</f>
        <v>DISTPRI</v>
      </c>
      <c r="D872" s="8">
        <f ca="1">COSS!H1244+COSS!H1037+COSS!H1045+COSS!H1054</f>
        <v>3009873.9524394982</v>
      </c>
      <c r="E872" s="75">
        <f ca="1">COSS!I1244+COSS!I1037+COSS!I1045+COSS!I1054</f>
        <v>1980346.5786118158</v>
      </c>
      <c r="F872" s="75">
        <f ca="1">COSS!J1244+COSS!J1037+COSS!J1045+COSS!J1054</f>
        <v>532962.92368433089</v>
      </c>
      <c r="G872" s="75">
        <f ca="1">COSS!K1244+COSS!K1037+COSS!K1045+COSS!K1054</f>
        <v>6281.0525601484051</v>
      </c>
      <c r="H872" s="75">
        <f ca="1">COSS!L1244+COSS!L1037+COSS!L1045+COSS!L1054</f>
        <v>0</v>
      </c>
      <c r="I872" s="75">
        <f ca="1">COSS!N1244+COSS!N1037+COSS!N1045+COSS!N1054</f>
        <v>199580.81690844081</v>
      </c>
      <c r="J872" s="75">
        <f ca="1">COSS!O1244+COSS!O1037+COSS!O1045+COSS!O1054</f>
        <v>80045.202633002496</v>
      </c>
      <c r="K872" s="75">
        <f ca="1">COSS!P1244+COSS!P1037+COSS!P1045+COSS!P1054</f>
        <v>0</v>
      </c>
      <c r="L872" s="75">
        <f ca="1">COSS!Q1244+COSS!Q1037+COSS!Q1045+COSS!Q1054</f>
        <v>0</v>
      </c>
      <c r="M872" s="75">
        <f ca="1">COSS!S1244+COSS!S1037+COSS!S1045+COSS!S1054</f>
        <v>7918.1611800023256</v>
      </c>
      <c r="N872" s="75">
        <f ca="1">COSS!T1244+COSS!T1037+COSS!T1045+COSS!T1054</f>
        <v>145890.03779837003</v>
      </c>
      <c r="O872" s="75">
        <f ca="1">COSS!U1244+COSS!U1037+COSS!U1045+COSS!U1054</f>
        <v>0</v>
      </c>
      <c r="P872" s="75">
        <f ca="1">COSS!V1244+COSS!V1037+COSS!V1045+COSS!V1054</f>
        <v>0</v>
      </c>
      <c r="Q872" s="75">
        <f ca="1">COSS!X1244+COSS!X1037+COSS!X1045+COSS!X1054</f>
        <v>50486.334661220535</v>
      </c>
      <c r="R872" s="75">
        <f ca="1">COSS!Y1244+COSS!Y1037+COSS!Y1045+COSS!Y1054</f>
        <v>1209.6108429191836</v>
      </c>
      <c r="S872" s="75">
        <f ca="1">COSS!AA1244+COSS!AA1037+COSS!AA1045+COSS!AA1054</f>
        <v>868.60531454633906</v>
      </c>
      <c r="T872" s="75">
        <f ca="1">COSS!AB1244+COSS!AB1037+COSS!AB1045+COSS!AB1054</f>
        <v>3490.5682310646598</v>
      </c>
      <c r="U872" s="75">
        <f ca="1">COSS!AC1244+COSS!AC1037+COSS!AC1045+COSS!AC1054</f>
        <v>794.06001363692383</v>
      </c>
    </row>
    <row r="873" spans="1:21">
      <c r="B873" s="2" t="str">
        <f>$B$9</f>
        <v>DISTSEC</v>
      </c>
      <c r="D873" s="8">
        <f ca="1">COSS!H1245+COSS!H1038+COSS!H1046+COSS!H1055</f>
        <v>1289541.7671996488</v>
      </c>
      <c r="E873" s="75">
        <f ca="1">COSS!I1245+COSS!I1038+COSS!I1046+COSS!I1055</f>
        <v>959944.37724010483</v>
      </c>
      <c r="F873" s="75">
        <f ca="1">COSS!J1245+COSS!J1038+COSS!J1046+COSS!J1055</f>
        <v>229888.70996323193</v>
      </c>
      <c r="G873" s="75">
        <f ca="1">COSS!K1245+COSS!K1038+COSS!K1046+COSS!K1055</f>
        <v>0</v>
      </c>
      <c r="H873" s="75">
        <f ca="1">COSS!L1245+COSS!L1038+COSS!L1046+COSS!L1055</f>
        <v>0</v>
      </c>
      <c r="I873" s="75">
        <f ca="1">COSS!N1245+COSS!N1038+COSS!N1046+COSS!N1055</f>
        <v>70219.966248223238</v>
      </c>
      <c r="J873" s="75">
        <f ca="1">COSS!O1245+COSS!O1038+COSS!O1046+COSS!O1055</f>
        <v>0</v>
      </c>
      <c r="K873" s="75">
        <f ca="1">COSS!P1245+COSS!P1038+COSS!P1046+COSS!P1055</f>
        <v>0</v>
      </c>
      <c r="L873" s="75">
        <f ca="1">COSS!Q1245+COSS!Q1038+COSS!Q1046+COSS!Q1055</f>
        <v>0</v>
      </c>
      <c r="M873" s="75">
        <f ca="1">COSS!S1245+COSS!S1038+COSS!S1046+COSS!S1055</f>
        <v>2157.0070729899639</v>
      </c>
      <c r="N873" s="75">
        <f ca="1">COSS!T1245+COSS!T1038+COSS!T1046+COSS!T1055</f>
        <v>0</v>
      </c>
      <c r="O873" s="75">
        <f ca="1">COSS!U1245+COSS!U1038+COSS!U1046+COSS!U1055</f>
        <v>0</v>
      </c>
      <c r="P873" s="75">
        <f ca="1">COSS!V1245+COSS!V1038+COSS!V1046+COSS!V1055</f>
        <v>0</v>
      </c>
      <c r="Q873" s="75">
        <f ca="1">COSS!X1245+COSS!X1038+COSS!X1046+COSS!X1055</f>
        <v>18205.070203306921</v>
      </c>
      <c r="R873" s="75">
        <f ca="1">COSS!Y1245+COSS!Y1038+COSS!Y1046+COSS!Y1055</f>
        <v>0</v>
      </c>
      <c r="S873" s="75">
        <f ca="1">COSS!AA1245+COSS!AA1038+COSS!AA1046+COSS!AA1055</f>
        <v>296.85686967462544</v>
      </c>
      <c r="T873" s="75">
        <f ca="1">COSS!AB1245+COSS!AB1038+COSS!AB1046+COSS!AB1055</f>
        <v>7205.1335816697419</v>
      </c>
      <c r="U873" s="75">
        <f ca="1">COSS!AC1245+COSS!AC1038+COSS!AC1046+COSS!AC1055</f>
        <v>1624.6460204475425</v>
      </c>
    </row>
    <row r="874" spans="1:21">
      <c r="B874" s="2" t="str">
        <f>$B$10</f>
        <v>ENERGY</v>
      </c>
      <c r="D874" s="8">
        <f ca="1">COSS!H1246+COSS!H1039+COSS!H1047+COSS!H1056</f>
        <v>22970351.908007119</v>
      </c>
      <c r="E874" s="75">
        <f ca="1">COSS!I1246+COSS!I1039+COSS!I1047+COSS!I1056</f>
        <v>8217992.9664888373</v>
      </c>
      <c r="F874" s="75">
        <f ca="1">COSS!J1246+COSS!J1039+COSS!J1047+COSS!J1056</f>
        <v>2792724.7982236422</v>
      </c>
      <c r="G874" s="75">
        <f ca="1">COSS!K1246+COSS!K1039+COSS!K1047+COSS!K1056</f>
        <v>31919.97163684915</v>
      </c>
      <c r="H874" s="75">
        <f ca="1">COSS!L1246+COSS!L1039+COSS!L1047+COSS!L1056</f>
        <v>960.12932861627371</v>
      </c>
      <c r="I874" s="75">
        <f ca="1">COSS!N1246+COSS!N1039+COSS!N1047+COSS!N1056</f>
        <v>1308650.2824219547</v>
      </c>
      <c r="J874" s="75">
        <f ca="1">COSS!O1246+COSS!O1039+COSS!O1047+COSS!O1056</f>
        <v>402938.85015928419</v>
      </c>
      <c r="K874" s="75">
        <f ca="1">COSS!P1246+COSS!P1039+COSS!P1047+COSS!P1056</f>
        <v>32149.684353199114</v>
      </c>
      <c r="L874" s="75">
        <f ca="1">COSS!Q1246+COSS!Q1039+COSS!Q1047+COSS!Q1056</f>
        <v>5814.8555687107082</v>
      </c>
      <c r="M874" s="75">
        <f ca="1">COSS!S1246+COSS!S1039+COSS!S1047+COSS!S1056</f>
        <v>78139.243117493126</v>
      </c>
      <c r="N874" s="75">
        <f ca="1">COSS!T1246+COSS!T1039+COSS!T1047+COSS!T1056</f>
        <v>1078021.3249988994</v>
      </c>
      <c r="O874" s="75">
        <f ca="1">COSS!U1246+COSS!U1039+COSS!U1047+COSS!U1056</f>
        <v>7325967.2692027269</v>
      </c>
      <c r="P874" s="75">
        <f ca="1">COSS!V1246+COSS!V1039+COSS!V1047+COSS!V1056</f>
        <v>1158071.5559895427</v>
      </c>
      <c r="Q874" s="75">
        <f ca="1">COSS!X1246+COSS!X1039+COSS!X1047+COSS!X1056</f>
        <v>348166.30387897539</v>
      </c>
      <c r="R874" s="75">
        <f ca="1">COSS!Y1246+COSS!Y1039+COSS!Y1047+COSS!Y1056</f>
        <v>8183.1378026664188</v>
      </c>
      <c r="S874" s="75">
        <f ca="1">COSS!AA1246+COSS!AA1039+COSS!AA1047+COSS!AA1056</f>
        <v>7994.2632708596348</v>
      </c>
      <c r="T874" s="75">
        <f ca="1">COSS!AB1246+COSS!AB1039+COSS!AB1047+COSS!AB1056</f>
        <v>138318.23943100558</v>
      </c>
      <c r="U874" s="75">
        <f ca="1">COSS!AC1246+COSS!AC1039+COSS!AC1047+COSS!AC1056</f>
        <v>34339.032133859779</v>
      </c>
    </row>
    <row r="875" spans="1:21">
      <c r="B875" s="2" t="str">
        <f>$B$11</f>
        <v>CUSTOMER</v>
      </c>
      <c r="C875" s="335" t="s">
        <v>544</v>
      </c>
      <c r="D875" s="8">
        <f ca="1">COSS!H1247+COSS!H1040+COSS!H1048+COSS!H1057</f>
        <v>3090029.3147824341</v>
      </c>
      <c r="E875" s="75">
        <f ca="1">COSS!I1247+COSS!I1040+COSS!I1048+COSS!I1057</f>
        <v>2383157.5690655257</v>
      </c>
      <c r="F875" s="75">
        <f ca="1">COSS!J1247+COSS!J1040+COSS!J1048+COSS!J1057</f>
        <v>616082.69816217967</v>
      </c>
      <c r="G875" s="75">
        <f ca="1">COSS!K1247+COSS!K1040+COSS!K1048+COSS!K1057</f>
        <v>2690.9461644098037</v>
      </c>
      <c r="H875" s="75">
        <f ca="1">COSS!L1247+COSS!L1040+COSS!L1048+COSS!L1057</f>
        <v>790.50002342967662</v>
      </c>
      <c r="I875" s="75">
        <f ca="1">COSS!N1247+COSS!N1040+COSS!N1048+COSS!N1057</f>
        <v>7050.7169195423094</v>
      </c>
      <c r="J875" s="75">
        <f ca="1">COSS!O1247+COSS!O1040+COSS!O1048+COSS!O1057</f>
        <v>3204.5620475101559</v>
      </c>
      <c r="K875" s="75">
        <f ca="1">COSS!P1247+COSS!P1040+COSS!P1048+COSS!P1057</f>
        <v>1074.8509426059325</v>
      </c>
      <c r="L875" s="75">
        <f ca="1">COSS!Q1247+COSS!Q1040+COSS!Q1048+COSS!Q1057</f>
        <v>138.24488848971615</v>
      </c>
      <c r="M875" s="75">
        <f ca="1">COSS!S1247+COSS!S1040+COSS!S1048+COSS!S1057</f>
        <v>58.321026918534855</v>
      </c>
      <c r="N875" s="75">
        <f ca="1">COSS!T1247+COSS!T1040+COSS!T1048+COSS!T1057</f>
        <v>1277.7932197929451</v>
      </c>
      <c r="O875" s="75">
        <f ca="1">COSS!U1247+COSS!U1040+COSS!U1048+COSS!U1057</f>
        <v>1148.5015970507873</v>
      </c>
      <c r="P875" s="75">
        <f ca="1">COSS!V1247+COSS!V1040+COSS!V1048+COSS!V1057</f>
        <v>207.3692168705349</v>
      </c>
      <c r="Q875" s="75">
        <f ca="1">COSS!X1247+COSS!X1040+COSS!X1048+COSS!X1057</f>
        <v>2236.0411146890269</v>
      </c>
      <c r="R875" s="75">
        <f ca="1">COSS!Y1247+COSS!Y1040+COSS!Y1048+COSS!Y1057</f>
        <v>21.679556044892969</v>
      </c>
      <c r="S875" s="75">
        <f ca="1">COSS!AA1247+COSS!AA1040+COSS!AA1048+COSS!AA1057</f>
        <v>138.87647890049092</v>
      </c>
      <c r="T875" s="75">
        <f ca="1">COSS!AB1247+COSS!AB1040+COSS!AB1048+COSS!AB1057</f>
        <v>63171.751825516338</v>
      </c>
      <c r="U875" s="75">
        <f ca="1">COSS!AC1247+COSS!AC1040+COSS!AC1048+COSS!AC1057</f>
        <v>7578.8925329583744</v>
      </c>
    </row>
    <row r="876" spans="1:21">
      <c r="B876" s="2" t="str">
        <f>$B$12</f>
        <v>TOTAL</v>
      </c>
      <c r="C876" s="336">
        <f ca="1">+D876-D833</f>
        <v>0</v>
      </c>
      <c r="D876" s="8">
        <f ca="1">COSS!H1248+COSS!H1041+COSS!H1049+COSS!H1058</f>
        <v>68696400.61999999</v>
      </c>
      <c r="E876" s="75">
        <f ca="1">COSS!I1248+COSS!I1041+COSS!I1049+COSS!I1058</f>
        <v>31718132.320720296</v>
      </c>
      <c r="F876" s="75">
        <f ca="1">COSS!J1248+COSS!J1041+COSS!J1049+COSS!J1058</f>
        <v>8995761.4346287716</v>
      </c>
      <c r="G876" s="75">
        <f ca="1">COSS!K1248+COSS!K1041+COSS!K1049+COSS!K1058</f>
        <v>97503.893828821805</v>
      </c>
      <c r="H876" s="75">
        <f ca="1">COSS!L1248+COSS!L1041+COSS!L1049+COSS!L1058</f>
        <v>3781.2871648317009</v>
      </c>
      <c r="I876" s="75">
        <f ca="1">COSS!N1248+COSS!N1041+COSS!N1049+COSS!N1058</f>
        <v>3615442.4999129232</v>
      </c>
      <c r="J876" s="75">
        <f ca="1">COSS!O1248+COSS!O1041+COSS!O1049+COSS!O1058</f>
        <v>1117773.0381590195</v>
      </c>
      <c r="K876" s="75">
        <f ca="1">COSS!P1248+COSS!P1041+COSS!P1049+COSS!P1058</f>
        <v>92132.13403955994</v>
      </c>
      <c r="L876" s="75">
        <f ca="1">COSS!Q1248+COSS!Q1041+COSS!Q1049+COSS!Q1058</f>
        <v>8583.6396461880704</v>
      </c>
      <c r="M876" s="75">
        <f ca="1">COSS!S1248+COSS!S1041+COSS!S1049+COSS!S1058</f>
        <v>195307.29052434565</v>
      </c>
      <c r="N876" s="75">
        <f ca="1">COSS!T1248+COSS!T1041+COSS!T1049+COSS!T1058</f>
        <v>2579079.4104261193</v>
      </c>
      <c r="O876" s="75">
        <f ca="1">COSS!U1248+COSS!U1041+COSS!U1049+COSS!U1058</f>
        <v>17433318.214766987</v>
      </c>
      <c r="P876" s="75">
        <f ca="1">COSS!V1248+COSS!V1041+COSS!V1049+COSS!V1058</f>
        <v>1537684.5856333058</v>
      </c>
      <c r="Q876" s="75">
        <f ca="1">COSS!X1248+COSS!X1041+COSS!X1049+COSS!X1058</f>
        <v>961372.75773271243</v>
      </c>
      <c r="R876" s="75">
        <f ca="1">COSS!Y1248+COSS!Y1041+COSS!Y1049+COSS!Y1058</f>
        <v>22421.038227497313</v>
      </c>
      <c r="S876" s="75">
        <f ca="1">COSS!AA1248+COSS!AA1041+COSS!AA1049+COSS!AA1058</f>
        <v>18355.498334512373</v>
      </c>
      <c r="T876" s="75">
        <f ca="1">COSS!AB1248+COSS!AB1041+COSS!AB1049+COSS!AB1058</f>
        <v>246852.07610974999</v>
      </c>
      <c r="U876" s="75">
        <f ca="1">COSS!AC1248+COSS!AC1041+COSS!AC1049+COSS!AC1058</f>
        <v>52899.500144328958</v>
      </c>
    </row>
    <row r="877" spans="1:21">
      <c r="A877" s="15" t="s">
        <v>648</v>
      </c>
      <c r="B877" s="2" t="str">
        <f>$B$5</f>
        <v>PRODUCTION</v>
      </c>
      <c r="D877" s="8">
        <f t="shared" ref="D877:U877" ca="1" si="553">D861-D869</f>
        <v>246322110.54438576</v>
      </c>
      <c r="E877" s="8">
        <f t="shared" ca="1" si="553"/>
        <v>115924795.68467858</v>
      </c>
      <c r="F877" s="8">
        <f t="shared" ca="1" si="553"/>
        <v>32958723.930855598</v>
      </c>
      <c r="G877" s="8">
        <f t="shared" ca="1" si="553"/>
        <v>395209.51106080832</v>
      </c>
      <c r="H877" s="8">
        <f t="shared" ca="1" si="553"/>
        <v>9764.7384161392838</v>
      </c>
      <c r="I877" s="8">
        <f t="shared" ca="1" si="553"/>
        <v>14410021.553220913</v>
      </c>
      <c r="J877" s="8">
        <f t="shared" ca="1" si="553"/>
        <v>4308404.8621195843</v>
      </c>
      <c r="K877" s="8">
        <f t="shared" ca="1" si="553"/>
        <v>305023.47147976083</v>
      </c>
      <c r="L877" s="8">
        <f t="shared" ca="1" si="553"/>
        <v>130981.37470229693</v>
      </c>
      <c r="M877" s="8">
        <f t="shared" ca="1" si="553"/>
        <v>817881.47823359061</v>
      </c>
      <c r="N877" s="8">
        <f t="shared" ca="1" si="553"/>
        <v>9323585.2584344354</v>
      </c>
      <c r="O877" s="8">
        <f t="shared" ca="1" si="553"/>
        <v>54563122.628357768</v>
      </c>
      <c r="P877" s="8">
        <f t="shared" ca="1" si="553"/>
        <v>8369769.2208751664</v>
      </c>
      <c r="Q877" s="8">
        <f t="shared" ca="1" si="553"/>
        <v>4145344.3415073445</v>
      </c>
      <c r="R877" s="8">
        <f t="shared" ca="1" si="553"/>
        <v>97108.99326154044</v>
      </c>
      <c r="S877" s="8">
        <f t="shared" ca="1" si="553"/>
        <v>72211.326255420659</v>
      </c>
      <c r="T877" s="8">
        <f t="shared" ca="1" si="553"/>
        <v>388135.62247549184</v>
      </c>
      <c r="U877" s="8">
        <f t="shared" ca="1" si="553"/>
        <v>102026.54845131077</v>
      </c>
    </row>
    <row r="878" spans="1:21">
      <c r="B878" s="2" t="str">
        <f>$B$6</f>
        <v>BULKTRAN</v>
      </c>
      <c r="D878" s="8">
        <f t="shared" ref="D878:U878" ca="1" si="554">D862-D870</f>
        <v>-16665153.603696316</v>
      </c>
      <c r="E878" s="8">
        <f t="shared" ca="1" si="554"/>
        <v>-14612203.015622228</v>
      </c>
      <c r="F878" s="8">
        <f t="shared" ca="1" si="554"/>
        <v>1185116.3436108865</v>
      </c>
      <c r="G878" s="8">
        <f t="shared" ca="1" si="554"/>
        <v>54622.351228648113</v>
      </c>
      <c r="H878" s="8">
        <f t="shared" ca="1" si="554"/>
        <v>3739.1320875997703</v>
      </c>
      <c r="I878" s="8">
        <f t="shared" ca="1" si="554"/>
        <v>1284377.5080567398</v>
      </c>
      <c r="J878" s="8">
        <f t="shared" ca="1" si="554"/>
        <v>653217.78458807198</v>
      </c>
      <c r="K878" s="8">
        <f t="shared" ca="1" si="554"/>
        <v>12744.879258220579</v>
      </c>
      <c r="L878" s="8">
        <f t="shared" ca="1" si="554"/>
        <v>-226465.78605908604</v>
      </c>
      <c r="M878" s="8">
        <f t="shared" ca="1" si="554"/>
        <v>-3580.2765442458913</v>
      </c>
      <c r="N878" s="8">
        <f t="shared" ca="1" si="554"/>
        <v>652416.44843535963</v>
      </c>
      <c r="O878" s="8">
        <f t="shared" ca="1" si="554"/>
        <v>-5225354.1990845967</v>
      </c>
      <c r="P878" s="8">
        <f t="shared" ca="1" si="554"/>
        <v>-1176512.8533765841</v>
      </c>
      <c r="Q878" s="8">
        <f t="shared" ca="1" si="554"/>
        <v>638277.85932530311</v>
      </c>
      <c r="R878" s="8">
        <f t="shared" ca="1" si="554"/>
        <v>10774.208146467441</v>
      </c>
      <c r="S878" s="8">
        <f t="shared" ca="1" si="554"/>
        <v>10287.614853945481</v>
      </c>
      <c r="T878" s="8">
        <f t="shared" ca="1" si="554"/>
        <v>53442.900428742796</v>
      </c>
      <c r="U878" s="8">
        <f t="shared" ca="1" si="554"/>
        <v>19945.4969704412</v>
      </c>
    </row>
    <row r="879" spans="1:21">
      <c r="B879" s="2" t="str">
        <f>$B$7</f>
        <v>SUBTRAN</v>
      </c>
      <c r="D879" s="8">
        <f t="shared" ref="D879:U879" ca="1" si="555">D863-D871</f>
        <v>-5960075.7068891227</v>
      </c>
      <c r="E879" s="8">
        <f t="shared" ca="1" si="555"/>
        <v>-5276803.7690753341</v>
      </c>
      <c r="F879" s="8">
        <f t="shared" ca="1" si="555"/>
        <v>435797.84703130182</v>
      </c>
      <c r="G879" s="8">
        <f t="shared" ca="1" si="555"/>
        <v>19875.2146568682</v>
      </c>
      <c r="H879" s="8">
        <f t="shared" ca="1" si="555"/>
        <v>1754.2587304604806</v>
      </c>
      <c r="I879" s="8">
        <f t="shared" ca="1" si="555"/>
        <v>490673.17359864013</v>
      </c>
      <c r="J879" s="8">
        <f t="shared" ca="1" si="555"/>
        <v>247765.70710880333</v>
      </c>
      <c r="K879" s="8">
        <f t="shared" ca="1" si="555"/>
        <v>6211.3526966729623</v>
      </c>
      <c r="L879" s="8">
        <f t="shared" ca="1" si="555"/>
        <v>0</v>
      </c>
      <c r="M879" s="8">
        <f t="shared" ca="1" si="555"/>
        <v>-1231.3809255488741</v>
      </c>
      <c r="N879" s="8">
        <f t="shared" ca="1" si="555"/>
        <v>246326.96812791855</v>
      </c>
      <c r="O879" s="8">
        <f t="shared" ca="1" si="555"/>
        <v>-2397235.4824980665</v>
      </c>
      <c r="P879" s="8">
        <f t="shared" ca="1" si="555"/>
        <v>0</v>
      </c>
      <c r="Q879" s="8">
        <f t="shared" ca="1" si="555"/>
        <v>243708.3226043944</v>
      </c>
      <c r="R879" s="8">
        <f t="shared" ca="1" si="555"/>
        <v>4079.4862124586707</v>
      </c>
      <c r="S879" s="8">
        <f t="shared" ca="1" si="555"/>
        <v>3700.1447192063897</v>
      </c>
      <c r="T879" s="8">
        <f t="shared" ca="1" si="555"/>
        <v>11134.738397429606</v>
      </c>
      <c r="U879" s="8">
        <f t="shared" ca="1" si="555"/>
        <v>4167.7117256688216</v>
      </c>
    </row>
    <row r="880" spans="1:21">
      <c r="B880" s="2" t="str">
        <f>$B$8</f>
        <v>DISTPRI</v>
      </c>
      <c r="D880" s="8">
        <f t="shared" ref="D880:U880" ca="1" si="556">D864-D872</f>
        <v>64435563.19414562</v>
      </c>
      <c r="E880" s="8">
        <f t="shared" ca="1" si="556"/>
        <v>35070301.264498547</v>
      </c>
      <c r="F880" s="8">
        <f t="shared" ca="1" si="556"/>
        <v>13531244.771021815</v>
      </c>
      <c r="G880" s="8">
        <f t="shared" ca="1" si="556"/>
        <v>188616.53313826982</v>
      </c>
      <c r="H880" s="8">
        <f t="shared" ca="1" si="556"/>
        <v>0</v>
      </c>
      <c r="I880" s="8">
        <f t="shared" ca="1" si="556"/>
        <v>6636590.2882876797</v>
      </c>
      <c r="J880" s="8">
        <f t="shared" ca="1" si="556"/>
        <v>2160143.7959086713</v>
      </c>
      <c r="K880" s="8">
        <f t="shared" ca="1" si="556"/>
        <v>0</v>
      </c>
      <c r="L880" s="8">
        <f t="shared" ca="1" si="556"/>
        <v>0</v>
      </c>
      <c r="M880" s="8">
        <f t="shared" ca="1" si="556"/>
        <v>307686.2064912545</v>
      </c>
      <c r="N880" s="8">
        <f t="shared" ca="1" si="556"/>
        <v>4201309.5372119239</v>
      </c>
      <c r="O880" s="8">
        <f t="shared" ca="1" si="556"/>
        <v>0</v>
      </c>
      <c r="P880" s="8">
        <f t="shared" ca="1" si="556"/>
        <v>0</v>
      </c>
      <c r="Q880" s="8">
        <f t="shared" ca="1" si="556"/>
        <v>2094235.8661334848</v>
      </c>
      <c r="R880" s="8">
        <f t="shared" ca="1" si="556"/>
        <v>45839.653006451583</v>
      </c>
      <c r="S880" s="8">
        <f t="shared" ca="1" si="556"/>
        <v>35436.472146088563</v>
      </c>
      <c r="T880" s="8">
        <f t="shared" ca="1" si="556"/>
        <v>127670.80606308054</v>
      </c>
      <c r="U880" s="8">
        <f t="shared" ca="1" si="556"/>
        <v>36488.000238369023</v>
      </c>
    </row>
    <row r="881" spans="1:50">
      <c r="B881" s="2" t="str">
        <f>$B$9</f>
        <v>DISTSEC</v>
      </c>
      <c r="D881" s="8">
        <f t="shared" ref="D881:U881" ca="1" si="557">D865-D873</f>
        <v>26294795.337292645</v>
      </c>
      <c r="E881" s="8">
        <f t="shared" ca="1" si="557"/>
        <v>16883029.429514203</v>
      </c>
      <c r="F881" s="8">
        <f t="shared" ca="1" si="557"/>
        <v>5858023.3428505287</v>
      </c>
      <c r="G881" s="8">
        <f t="shared" ca="1" si="557"/>
        <v>0</v>
      </c>
      <c r="H881" s="8">
        <f t="shared" ca="1" si="557"/>
        <v>0</v>
      </c>
      <c r="I881" s="8">
        <f t="shared" ca="1" si="557"/>
        <v>2353184.1480608005</v>
      </c>
      <c r="J881" s="8">
        <f t="shared" ca="1" si="557"/>
        <v>0</v>
      </c>
      <c r="K881" s="8">
        <f t="shared" ca="1" si="557"/>
        <v>0</v>
      </c>
      <c r="L881" s="8">
        <f t="shared" ca="1" si="557"/>
        <v>0</v>
      </c>
      <c r="M881" s="8">
        <f t="shared" ca="1" si="557"/>
        <v>84368.182731749301</v>
      </c>
      <c r="N881" s="8">
        <f t="shared" ca="1" si="557"/>
        <v>0</v>
      </c>
      <c r="O881" s="8">
        <f t="shared" ca="1" si="557"/>
        <v>0</v>
      </c>
      <c r="P881" s="8">
        <f t="shared" ca="1" si="557"/>
        <v>0</v>
      </c>
      <c r="Q881" s="8">
        <f t="shared" ca="1" si="557"/>
        <v>763012.927217138</v>
      </c>
      <c r="R881" s="8">
        <f t="shared" ca="1" si="557"/>
        <v>0</v>
      </c>
      <c r="S881" s="8">
        <f t="shared" ca="1" si="557"/>
        <v>12232.901793819998</v>
      </c>
      <c r="T881" s="8">
        <f t="shared" ca="1" si="557"/>
        <v>265435.24637348915</v>
      </c>
      <c r="U881" s="8">
        <f t="shared" ca="1" si="557"/>
        <v>75509.15875092303</v>
      </c>
    </row>
    <row r="882" spans="1:50">
      <c r="B882" s="2" t="str">
        <f>$B$10</f>
        <v>ENERGY</v>
      </c>
      <c r="D882" s="8">
        <f t="shared" ref="D882:U882" ca="1" si="558">D866-D874</f>
        <v>217092452.94264081</v>
      </c>
      <c r="E882" s="8">
        <f t="shared" ca="1" si="558"/>
        <v>77975072.384638146</v>
      </c>
      <c r="F882" s="8">
        <f t="shared" ca="1" si="558"/>
        <v>25941195.460539818</v>
      </c>
      <c r="G882" s="8">
        <f t="shared" ca="1" si="558"/>
        <v>289271.02884769934</v>
      </c>
      <c r="H882" s="8">
        <f t="shared" ca="1" si="558"/>
        <v>7583.2950456571007</v>
      </c>
      <c r="I882" s="8">
        <f t="shared" ca="1" si="558"/>
        <v>12724631.445232948</v>
      </c>
      <c r="J882" s="8">
        <f t="shared" ca="1" si="558"/>
        <v>3606680.3495761468</v>
      </c>
      <c r="K882" s="8">
        <f t="shared" ca="1" si="558"/>
        <v>273162.13077238674</v>
      </c>
      <c r="L882" s="8">
        <f t="shared" ca="1" si="558"/>
        <v>223407.52317243637</v>
      </c>
      <c r="M882" s="8">
        <f t="shared" ca="1" si="558"/>
        <v>844841.03017276991</v>
      </c>
      <c r="N882" s="8">
        <f t="shared" ca="1" si="558"/>
        <v>10129007.903089404</v>
      </c>
      <c r="O882" s="8">
        <f t="shared" ca="1" si="558"/>
        <v>68643425.89401944</v>
      </c>
      <c r="P882" s="8">
        <f t="shared" ca="1" si="558"/>
        <v>11007773.117412793</v>
      </c>
      <c r="Q882" s="8">
        <f t="shared" ca="1" si="558"/>
        <v>3517775.5784049258</v>
      </c>
      <c r="R882" s="8">
        <f t="shared" ca="1" si="558"/>
        <v>82315.524535625023</v>
      </c>
      <c r="S882" s="8">
        <f t="shared" ca="1" si="558"/>
        <v>81258.003994793995</v>
      </c>
      <c r="T882" s="8">
        <f t="shared" ca="1" si="558"/>
        <v>1390453.1789630202</v>
      </c>
      <c r="U882" s="8">
        <f t="shared" ca="1" si="558"/>
        <v>354599.09422286635</v>
      </c>
    </row>
    <row r="883" spans="1:50">
      <c r="B883" s="2" t="str">
        <f>$B$11</f>
        <v>CUSTOMER</v>
      </c>
      <c r="D883" s="8">
        <f t="shared" ref="D883:U883" ca="1" si="559">D867-D875</f>
        <v>70038454.537538424</v>
      </c>
      <c r="E883" s="8">
        <f t="shared" ca="1" si="559"/>
        <v>45982156.598417968</v>
      </c>
      <c r="F883" s="8">
        <f t="shared" ca="1" si="559"/>
        <v>15390878.808632985</v>
      </c>
      <c r="G883" s="8">
        <f t="shared" ca="1" si="559"/>
        <v>152637.77720235987</v>
      </c>
      <c r="H883" s="8">
        <f t="shared" ca="1" si="559"/>
        <v>26159.22475861838</v>
      </c>
      <c r="I883" s="8">
        <f t="shared" ca="1" si="559"/>
        <v>292735.42298370425</v>
      </c>
      <c r="J883" s="8">
        <f t="shared" ca="1" si="559"/>
        <v>139029.00863679693</v>
      </c>
      <c r="K883" s="8">
        <f t="shared" ca="1" si="559"/>
        <v>54306.048476854274</v>
      </c>
      <c r="L883" s="8">
        <f t="shared" ca="1" si="559"/>
        <v>-42505.121919478523</v>
      </c>
      <c r="M883" s="8">
        <f t="shared" ca="1" si="559"/>
        <v>3594.0028828754344</v>
      </c>
      <c r="N883" s="8">
        <f t="shared" ca="1" si="559"/>
        <v>75200.409350364353</v>
      </c>
      <c r="O883" s="8">
        <f t="shared" ca="1" si="559"/>
        <v>110703.66783177575</v>
      </c>
      <c r="P883" s="8">
        <f t="shared" ca="1" si="559"/>
        <v>25291.731764797052</v>
      </c>
      <c r="Q883" s="8">
        <f t="shared" ca="1" si="559"/>
        <v>112180.9670674557</v>
      </c>
      <c r="R883" s="8">
        <f t="shared" ca="1" si="559"/>
        <v>1667.0537556095085</v>
      </c>
      <c r="S883" s="8">
        <f t="shared" ca="1" si="559"/>
        <v>6538.3873774654785</v>
      </c>
      <c r="T883" s="8">
        <f t="shared" ca="1" si="559"/>
        <v>6519563.3073195713</v>
      </c>
      <c r="U883" s="8">
        <f t="shared" ca="1" si="559"/>
        <v>1188317.2429987227</v>
      </c>
    </row>
    <row r="884" spans="1:50">
      <c r="B884" s="2" t="str">
        <f>$B$12</f>
        <v>TOTAL</v>
      </c>
      <c r="C884" s="8"/>
      <c r="D884" s="8">
        <f t="shared" ref="D884:U884" ca="1" si="560">D868-D876</f>
        <v>601558147.24541783</v>
      </c>
      <c r="E884" s="8">
        <f t="shared" ca="1" si="560"/>
        <v>271946348.57704985</v>
      </c>
      <c r="F884" s="8">
        <f t="shared" ca="1" si="560"/>
        <v>95300980.504542902</v>
      </c>
      <c r="G884" s="8">
        <f t="shared" ca="1" si="560"/>
        <v>1100232.4161346538</v>
      </c>
      <c r="H884" s="8">
        <f t="shared" ca="1" si="560"/>
        <v>49000.649038475021</v>
      </c>
      <c r="I884" s="8">
        <f t="shared" ca="1" si="560"/>
        <v>38192213.539441422</v>
      </c>
      <c r="J884" s="8">
        <f t="shared" ca="1" si="560"/>
        <v>11115241.507938074</v>
      </c>
      <c r="K884" s="8">
        <f t="shared" ca="1" si="560"/>
        <v>651447.88268389518</v>
      </c>
      <c r="L884" s="8">
        <f t="shared" ca="1" si="560"/>
        <v>85417.989896168758</v>
      </c>
      <c r="M884" s="8">
        <f t="shared" ca="1" si="560"/>
        <v>2053559.243042445</v>
      </c>
      <c r="N884" s="8">
        <f t="shared" ca="1" si="560"/>
        <v>24627846.524649411</v>
      </c>
      <c r="O884" s="8">
        <f t="shared" ca="1" si="560"/>
        <v>115694662.50862631</v>
      </c>
      <c r="P884" s="8">
        <f t="shared" ca="1" si="560"/>
        <v>18226321.216676168</v>
      </c>
      <c r="Q884" s="8">
        <f t="shared" ca="1" si="560"/>
        <v>11514535.862260049</v>
      </c>
      <c r="R884" s="8">
        <f t="shared" ca="1" si="560"/>
        <v>241784.91891815263</v>
      </c>
      <c r="S884" s="8">
        <f t="shared" ca="1" si="560"/>
        <v>221664.85114074053</v>
      </c>
      <c r="T884" s="8">
        <f t="shared" ca="1" si="560"/>
        <v>8755835.8000208251</v>
      </c>
      <c r="U884" s="8">
        <f t="shared" ca="1" si="560"/>
        <v>1781053.2533583012</v>
      </c>
    </row>
    <row r="885" spans="1:50">
      <c r="A885" s="2" t="s">
        <v>72</v>
      </c>
      <c r="B885" s="2" t="str">
        <f>$B$5</f>
        <v>PRODUCTION</v>
      </c>
      <c r="C885" s="7"/>
      <c r="D885" s="7">
        <f t="shared" ref="D885:D892" ca="1" si="561">SUM(E885:U885)</f>
        <v>0.40947348427132801</v>
      </c>
      <c r="E885" s="7">
        <f ca="1">E877/$D$884</f>
        <v>0.19270754824867281</v>
      </c>
      <c r="F885" s="7">
        <f t="shared" ref="F885:U885" ca="1" si="562">F877/$D$884</f>
        <v>5.4788924531695218E-2</v>
      </c>
      <c r="G885" s="7">
        <f t="shared" ca="1" si="562"/>
        <v>6.5697640846608732E-4</v>
      </c>
      <c r="H885" s="7">
        <f t="shared" ca="1" si="562"/>
        <v>1.623240988564911E-5</v>
      </c>
      <c r="I885" s="7">
        <f t="shared" ca="1" si="562"/>
        <v>2.3954494871701992E-2</v>
      </c>
      <c r="J885" s="7">
        <f t="shared" ca="1" si="562"/>
        <v>7.1620754898726081E-3</v>
      </c>
      <c r="K885" s="7">
        <f t="shared" ca="1" si="562"/>
        <v>5.0705567346479691E-4</v>
      </c>
      <c r="L885" s="7">
        <f ca="1">IFERROR(L877/$D$884,0)</f>
        <v>2.1773684772132332E-4</v>
      </c>
      <c r="M885" s="7">
        <f t="shared" ca="1" si="562"/>
        <v>1.3596050223552525E-3</v>
      </c>
      <c r="N885" s="7">
        <f t="shared" ca="1" si="562"/>
        <v>1.549905907039555E-2</v>
      </c>
      <c r="O885" s="7">
        <f t="shared" ca="1" si="562"/>
        <v>9.0702990023834945E-2</v>
      </c>
      <c r="P885" s="7">
        <f t="shared" ca="1" si="562"/>
        <v>1.3913483275392411E-2</v>
      </c>
      <c r="Q885" s="7">
        <f t="shared" ca="1" si="562"/>
        <v>6.8910118838705833E-3</v>
      </c>
      <c r="R885" s="7">
        <f t="shared" ca="1" si="562"/>
        <v>1.6142910491065605E-4</v>
      </c>
      <c r="S885" s="7">
        <f t="shared" ca="1" si="562"/>
        <v>1.2004047586435661E-4</v>
      </c>
      <c r="T885" s="7">
        <f t="shared" ca="1" si="562"/>
        <v>6.452171319643752E-4</v>
      </c>
      <c r="U885" s="7">
        <f t="shared" ca="1" si="562"/>
        <v>1.6960380125927705E-4</v>
      </c>
    </row>
    <row r="886" spans="1:50">
      <c r="A886" s="2" t="str">
        <f t="shared" ref="A886:A892" si="563">A885</f>
        <v>RSALE</v>
      </c>
      <c r="B886" s="2" t="str">
        <f>$B$6</f>
        <v>BULKTRAN</v>
      </c>
      <c r="C886" s="7"/>
      <c r="D886" s="7">
        <f t="shared" ca="1" si="561"/>
        <v>-2.7703312938254364E-2</v>
      </c>
      <c r="E886" s="7">
        <f ca="1">E878/$D$884</f>
        <v>-2.4290591163186232E-2</v>
      </c>
      <c r="F886" s="7">
        <f t="shared" ref="F886:U886" ca="1" si="564">F878/$D$884</f>
        <v>1.970077787222445E-3</v>
      </c>
      <c r="G886" s="7">
        <f t="shared" ca="1" si="564"/>
        <v>9.0801448669207066E-5</v>
      </c>
      <c r="H886" s="7">
        <f t="shared" ca="1" si="564"/>
        <v>6.2157450692365335E-6</v>
      </c>
      <c r="I886" s="7">
        <f t="shared" ca="1" si="564"/>
        <v>2.1350845532356359E-3</v>
      </c>
      <c r="J886" s="7">
        <f t="shared" ca="1" si="564"/>
        <v>1.0858763821572489E-3</v>
      </c>
      <c r="K886" s="7">
        <f t="shared" ca="1" si="564"/>
        <v>2.1186446092668491E-5</v>
      </c>
      <c r="L886" s="7">
        <f t="shared" ref="L886:L892" ca="1" si="565">IFERROR(L878/$D$884,0)</f>
        <v>-3.7646532940513022E-4</v>
      </c>
      <c r="M886" s="7">
        <f t="shared" ca="1" si="564"/>
        <v>-5.9516716058792646E-6</v>
      </c>
      <c r="N886" s="7">
        <f t="shared" ca="1" si="564"/>
        <v>1.0845442812516561E-3</v>
      </c>
      <c r="O886" s="7">
        <f t="shared" ca="1" si="564"/>
        <v>-8.6863659365464599E-3</v>
      </c>
      <c r="P886" s="7">
        <f t="shared" ca="1" si="564"/>
        <v>-1.9557757778926764E-3</v>
      </c>
      <c r="Q886" s="7">
        <f t="shared" ca="1" si="564"/>
        <v>1.0610410020178893E-3</v>
      </c>
      <c r="R886" s="7">
        <f t="shared" ca="1" si="564"/>
        <v>1.7910501579611862E-5</v>
      </c>
      <c r="S886" s="7">
        <f t="shared" ca="1" si="564"/>
        <v>1.7101613370300576E-5</v>
      </c>
      <c r="T886" s="7">
        <f t="shared" ca="1" si="564"/>
        <v>8.8840788996811119E-5</v>
      </c>
      <c r="U886" s="7">
        <f t="shared" ca="1" si="564"/>
        <v>3.3156390719289902E-5</v>
      </c>
    </row>
    <row r="887" spans="1:50">
      <c r="A887" s="2" t="str">
        <f t="shared" si="563"/>
        <v>RSALE</v>
      </c>
      <c r="B887" s="2" t="str">
        <f>$B$7</f>
        <v>SUBTRAN</v>
      </c>
      <c r="C887" s="7"/>
      <c r="D887" s="7">
        <f t="shared" ca="1" si="561"/>
        <v>-9.9077300077819227E-3</v>
      </c>
      <c r="E887" s="7">
        <f ca="1">E879/$D$884</f>
        <v>-8.7718931133062266E-3</v>
      </c>
      <c r="F887" s="7">
        <f t="shared" ref="F887:U887" ca="1" si="566">F879/$D$884</f>
        <v>7.2444841621188986E-4</v>
      </c>
      <c r="G887" s="7">
        <f t="shared" ca="1" si="566"/>
        <v>3.3039556937061485E-5</v>
      </c>
      <c r="H887" s="7">
        <f t="shared" ca="1" si="566"/>
        <v>2.9161914579552608E-6</v>
      </c>
      <c r="I887" s="7">
        <f t="shared" ca="1" si="566"/>
        <v>8.1567039835711856E-4</v>
      </c>
      <c r="J887" s="7">
        <f t="shared" ca="1" si="566"/>
        <v>4.1187324657365547E-4</v>
      </c>
      <c r="K887" s="7">
        <f t="shared" ca="1" si="566"/>
        <v>1.0325440234024318E-5</v>
      </c>
      <c r="L887" s="7">
        <f t="shared" ca="1" si="565"/>
        <v>0</v>
      </c>
      <c r="M887" s="7">
        <f t="shared" ca="1" si="566"/>
        <v>-2.04698570069654E-6</v>
      </c>
      <c r="N887" s="7">
        <f t="shared" ca="1" si="566"/>
        <v>4.0948155927381108E-4</v>
      </c>
      <c r="O887" s="7">
        <f t="shared" ca="1" si="566"/>
        <v>-3.9850436628199567E-3</v>
      </c>
      <c r="P887" s="7">
        <f t="shared" ca="1" si="566"/>
        <v>0</v>
      </c>
      <c r="Q887" s="7">
        <f t="shared" ca="1" si="566"/>
        <v>4.0512845469777779E-4</v>
      </c>
      <c r="R887" s="7">
        <f t="shared" ca="1" si="566"/>
        <v>6.7815326434176975E-6</v>
      </c>
      <c r="S887" s="7">
        <f t="shared" ca="1" si="566"/>
        <v>6.1509344294473343E-6</v>
      </c>
      <c r="T887" s="7">
        <f t="shared" ca="1" si="566"/>
        <v>1.8509828930779928E-5</v>
      </c>
      <c r="U887" s="7">
        <f t="shared" ca="1" si="566"/>
        <v>6.9281942980127558E-6</v>
      </c>
    </row>
    <row r="888" spans="1:50">
      <c r="A888" s="2" t="str">
        <f t="shared" si="563"/>
        <v>RSALE</v>
      </c>
      <c r="B888" s="2" t="str">
        <f>$B$8</f>
        <v>DISTPRI</v>
      </c>
      <c r="C888" s="7"/>
      <c r="D888" s="7">
        <f t="shared" ca="1" si="561"/>
        <v>0.10711443854463805</v>
      </c>
      <c r="E888" s="7">
        <f ca="1">E880/$D$884</f>
        <v>5.8299104459125388E-2</v>
      </c>
      <c r="F888" s="7">
        <f t="shared" ref="F888:U888" ca="1" si="567">F880/$D$884</f>
        <v>2.2493660559635757E-2</v>
      </c>
      <c r="G888" s="7">
        <f t="shared" ca="1" si="567"/>
        <v>3.1354663551970793E-4</v>
      </c>
      <c r="H888" s="7">
        <f t="shared" ca="1" si="567"/>
        <v>0</v>
      </c>
      <c r="I888" s="7">
        <f t="shared" ca="1" si="567"/>
        <v>1.1032333812910938E-2</v>
      </c>
      <c r="J888" s="7">
        <f t="shared" ca="1" si="567"/>
        <v>3.5909143709550607E-3</v>
      </c>
      <c r="K888" s="7">
        <f t="shared" ca="1" si="567"/>
        <v>0</v>
      </c>
      <c r="L888" s="7">
        <f t="shared" ca="1" si="565"/>
        <v>0</v>
      </c>
      <c r="M888" s="7">
        <f t="shared" ca="1" si="567"/>
        <v>5.1148207018751873E-4</v>
      </c>
      <c r="N888" s="7">
        <f t="shared" ca="1" si="567"/>
        <v>6.9840456096389872E-3</v>
      </c>
      <c r="O888" s="7">
        <f t="shared" ca="1" si="567"/>
        <v>0</v>
      </c>
      <c r="P888" s="7">
        <f t="shared" ca="1" si="567"/>
        <v>0</v>
      </c>
      <c r="Q888" s="7">
        <f t="shared" ca="1" si="567"/>
        <v>3.4813523442798603E-3</v>
      </c>
      <c r="R888" s="7">
        <f t="shared" ca="1" si="567"/>
        <v>7.6201532996194907E-5</v>
      </c>
      <c r="S888" s="7">
        <f t="shared" ca="1" si="567"/>
        <v>5.8907808510872907E-5</v>
      </c>
      <c r="T888" s="7">
        <f t="shared" ca="1" si="567"/>
        <v>2.1223352496794405E-4</v>
      </c>
      <c r="U888" s="7">
        <f t="shared" ca="1" si="567"/>
        <v>6.0655815909817615E-5</v>
      </c>
    </row>
    <row r="889" spans="1:50">
      <c r="A889" s="2" t="str">
        <f t="shared" si="563"/>
        <v>RSALE</v>
      </c>
      <c r="B889" s="2" t="str">
        <f>$B$9</f>
        <v>DISTSEC</v>
      </c>
      <c r="C889" s="7"/>
      <c r="D889" s="7">
        <f t="shared" ca="1" si="561"/>
        <v>4.3711144895466202E-2</v>
      </c>
      <c r="E889" s="7">
        <f ca="1">E881/$D$884</f>
        <v>2.8065498749909591E-2</v>
      </c>
      <c r="F889" s="7">
        <f t="shared" ref="F889:U889" ca="1" si="568">F881/$D$884</f>
        <v>9.7380832919891115E-3</v>
      </c>
      <c r="G889" s="7">
        <f t="shared" ca="1" si="568"/>
        <v>0</v>
      </c>
      <c r="H889" s="7">
        <f t="shared" ca="1" si="568"/>
        <v>0</v>
      </c>
      <c r="I889" s="7">
        <f t="shared" ca="1" si="568"/>
        <v>3.9118149406440856E-3</v>
      </c>
      <c r="J889" s="7">
        <f t="shared" ca="1" si="568"/>
        <v>0</v>
      </c>
      <c r="K889" s="7">
        <f t="shared" ca="1" si="568"/>
        <v>0</v>
      </c>
      <c r="L889" s="7">
        <f t="shared" ca="1" si="565"/>
        <v>0</v>
      </c>
      <c r="M889" s="7">
        <f t="shared" ca="1" si="568"/>
        <v>1.4024942246743371E-4</v>
      </c>
      <c r="N889" s="7">
        <f t="shared" ca="1" si="568"/>
        <v>0</v>
      </c>
      <c r="O889" s="7">
        <f t="shared" ca="1" si="568"/>
        <v>0</v>
      </c>
      <c r="P889" s="7">
        <f t="shared" ca="1" si="568"/>
        <v>0</v>
      </c>
      <c r="Q889" s="7">
        <f t="shared" ca="1" si="568"/>
        <v>1.268394303544943E-3</v>
      </c>
      <c r="R889" s="7">
        <f t="shared" ca="1" si="568"/>
        <v>0</v>
      </c>
      <c r="S889" s="7">
        <f t="shared" ca="1" si="568"/>
        <v>2.0335360513086588E-5</v>
      </c>
      <c r="T889" s="7">
        <f t="shared" ca="1" si="568"/>
        <v>4.4124619970478012E-4</v>
      </c>
      <c r="U889" s="7">
        <f t="shared" ca="1" si="568"/>
        <v>1.2552262669317241E-4</v>
      </c>
    </row>
    <row r="890" spans="1:50">
      <c r="A890" s="2" t="str">
        <f t="shared" si="563"/>
        <v>RSALE</v>
      </c>
      <c r="B890" s="2" t="str">
        <f>$B$10</f>
        <v>ENERGY</v>
      </c>
      <c r="C890" s="7"/>
      <c r="D890" s="7">
        <f t="shared" ca="1" si="561"/>
        <v>0.36088357199835852</v>
      </c>
      <c r="E890" s="7">
        <f t="shared" ref="E890:U890" ca="1" si="569">E882/$D$884</f>
        <v>0.12962183745942457</v>
      </c>
      <c r="F890" s="7">
        <f t="shared" ca="1" si="569"/>
        <v>4.3123338249721324E-2</v>
      </c>
      <c r="G890" s="7">
        <f t="shared" ca="1" si="569"/>
        <v>4.808696053279208E-4</v>
      </c>
      <c r="H890" s="7">
        <f t="shared" ca="1" si="569"/>
        <v>1.2606088173490139E-5</v>
      </c>
      <c r="I890" s="7">
        <f t="shared" ca="1" si="569"/>
        <v>2.1152787147011538E-2</v>
      </c>
      <c r="J890" s="7">
        <f t="shared" ca="1" si="569"/>
        <v>5.9955639635028138E-3</v>
      </c>
      <c r="K890" s="7">
        <f t="shared" ca="1" si="569"/>
        <v>4.5409098359521465E-4</v>
      </c>
      <c r="L890" s="7">
        <f t="shared" ca="1" si="565"/>
        <v>3.7138142704148724E-4</v>
      </c>
      <c r="M890" s="7">
        <f t="shared" ca="1" si="569"/>
        <v>1.4044212251822432E-3</v>
      </c>
      <c r="N890" s="7">
        <f t="shared" ca="1" si="569"/>
        <v>1.6837953154605137E-2</v>
      </c>
      <c r="O890" s="7">
        <f t="shared" ca="1" si="569"/>
        <v>0.114109377802201</v>
      </c>
      <c r="P890" s="7">
        <f t="shared" ca="1" si="569"/>
        <v>1.8298768236816761E-2</v>
      </c>
      <c r="Q890" s="7">
        <f t="shared" ca="1" si="569"/>
        <v>5.8477731446462781E-3</v>
      </c>
      <c r="R890" s="7">
        <f t="shared" ca="1" si="569"/>
        <v>1.368371867500329E-4</v>
      </c>
      <c r="S890" s="7">
        <f t="shared" ca="1" si="569"/>
        <v>1.3507921780609372E-4</v>
      </c>
      <c r="T890" s="7">
        <f t="shared" ca="1" si="569"/>
        <v>2.311419411955461E-3</v>
      </c>
      <c r="U890" s="7">
        <f t="shared" ca="1" si="569"/>
        <v>5.894676945971118E-4</v>
      </c>
    </row>
    <row r="891" spans="1:50">
      <c r="A891" s="2" t="str">
        <f t="shared" si="563"/>
        <v>RSALE</v>
      </c>
      <c r="B891" s="2" t="str">
        <f>$B$11</f>
        <v>CUSTOMER</v>
      </c>
      <c r="C891" s="7"/>
      <c r="D891" s="7">
        <f t="shared" ca="1" si="561"/>
        <v>0.11642840323624584</v>
      </c>
      <c r="E891" s="7">
        <f ca="1">E883/$D$884</f>
        <v>7.6438423798221147E-2</v>
      </c>
      <c r="F891" s="7">
        <f t="shared" ref="F891:U891" ca="1" si="570">F883/$D$884</f>
        <v>2.5585022626838372E-2</v>
      </c>
      <c r="G891" s="7">
        <f t="shared" ca="1" si="570"/>
        <v>2.5373736171856415E-4</v>
      </c>
      <c r="H891" s="7">
        <f ca="1">H883/$D$884</f>
        <v>4.3485779185941593E-5</v>
      </c>
      <c r="I891" s="7">
        <f t="shared" ca="1" si="570"/>
        <v>4.8662863984830532E-4</v>
      </c>
      <c r="J891" s="7">
        <f t="shared" ca="1" si="570"/>
        <v>2.3111482950305257E-4</v>
      </c>
      <c r="K891" s="7">
        <f t="shared" ca="1" si="570"/>
        <v>9.0275642887601063E-5</v>
      </c>
      <c r="L891" s="7">
        <f t="shared" ca="1" si="565"/>
        <v>-7.0658376275199367E-5</v>
      </c>
      <c r="M891" s="7">
        <f t="shared" ca="1" si="570"/>
        <v>5.9744895806542669E-6</v>
      </c>
      <c r="N891" s="7">
        <f t="shared" ca="1" si="570"/>
        <v>1.2500937722265579E-4</v>
      </c>
      <c r="O891" s="7">
        <f t="shared" ca="1" si="570"/>
        <v>1.8402820797739432E-4</v>
      </c>
      <c r="P891" s="7">
        <f t="shared" ca="1" si="570"/>
        <v>4.2043702475994858E-5</v>
      </c>
      <c r="Q891" s="7">
        <f t="shared" ca="1" si="570"/>
        <v>1.8648399590487003E-4</v>
      </c>
      <c r="R891" s="7">
        <f t="shared" ca="1" si="570"/>
        <v>2.7712262949859113E-6</v>
      </c>
      <c r="S891" s="7">
        <f t="shared" ca="1" si="570"/>
        <v>1.0869086234481687E-5</v>
      </c>
      <c r="T891" s="7">
        <f t="shared" ca="1" si="570"/>
        <v>1.0837794047297282E-2</v>
      </c>
      <c r="U891" s="7">
        <f t="shared" ca="1" si="570"/>
        <v>1.975398801329715E-3</v>
      </c>
    </row>
    <row r="892" spans="1:50">
      <c r="A892" s="2" t="str">
        <f t="shared" si="563"/>
        <v>RSALE</v>
      </c>
      <c r="B892" s="2" t="str">
        <f>$B$12</f>
        <v>TOTAL</v>
      </c>
      <c r="C892" s="7"/>
      <c r="D892" s="7">
        <f t="shared" ca="1" si="561"/>
        <v>1</v>
      </c>
      <c r="E892" s="7">
        <f ca="1">E884/$D$884</f>
        <v>0.45206992843886101</v>
      </c>
      <c r="F892" s="7">
        <f t="shared" ref="F892:U892" ca="1" si="571">F884/$D$884</f>
        <v>0.15842355546331408</v>
      </c>
      <c r="G892" s="7">
        <f t="shared" ca="1" si="571"/>
        <v>1.828971016638549E-3</v>
      </c>
      <c r="H892" s="7">
        <f t="shared" ca="1" si="571"/>
        <v>8.1456213772272644E-5</v>
      </c>
      <c r="I892" s="7">
        <f t="shared" ca="1" si="571"/>
        <v>6.3488814363709609E-2</v>
      </c>
      <c r="J892" s="7">
        <f t="shared" ca="1" si="571"/>
        <v>1.847741828256444E-2</v>
      </c>
      <c r="K892" s="7">
        <f t="shared" ca="1" si="571"/>
        <v>1.082934186274305E-3</v>
      </c>
      <c r="L892" s="7">
        <f t="shared" ca="1" si="565"/>
        <v>1.41994569082481E-4</v>
      </c>
      <c r="M892" s="7">
        <f t="shared" ca="1" si="571"/>
        <v>3.4137335724665264E-3</v>
      </c>
      <c r="N892" s="7">
        <f t="shared" ca="1" si="571"/>
        <v>4.0940093052387806E-2</v>
      </c>
      <c r="O892" s="7">
        <f t="shared" ca="1" si="571"/>
        <v>0.19232498643464691</v>
      </c>
      <c r="P892" s="7">
        <f t="shared" ca="1" si="571"/>
        <v>3.0298519436792487E-2</v>
      </c>
      <c r="Q892" s="7">
        <f t="shared" ca="1" si="571"/>
        <v>1.9141185128962207E-2</v>
      </c>
      <c r="R892" s="7">
        <f t="shared" ca="1" si="571"/>
        <v>4.0193108517489926E-4</v>
      </c>
      <c r="S892" s="7">
        <f t="shared" ca="1" si="571"/>
        <v>3.6848449672863937E-4</v>
      </c>
      <c r="T892" s="7">
        <f t="shared" ca="1" si="571"/>
        <v>1.4555260933817434E-2</v>
      </c>
      <c r="U892" s="7">
        <f t="shared" ca="1" si="571"/>
        <v>2.9607333248063954E-3</v>
      </c>
    </row>
    <row r="893" spans="1:50" ht="12.5">
      <c r="D893" s="24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</row>
    <row r="894" spans="1:50">
      <c r="D894" s="10"/>
    </row>
    <row r="895" spans="1:50">
      <c r="A895" s="2" t="s">
        <v>519</v>
      </c>
    </row>
    <row r="896" spans="1:50">
      <c r="A896" s="15" t="s">
        <v>193</v>
      </c>
      <c r="B896" s="2" t="str">
        <f>$B$5</f>
        <v>PRODUCTION</v>
      </c>
      <c r="D896" s="7">
        <f t="shared" ref="D896:U896" si="572">+D155</f>
        <v>0</v>
      </c>
      <c r="E896" s="7">
        <f t="shared" si="572"/>
        <v>0</v>
      </c>
      <c r="F896" s="7">
        <f t="shared" si="572"/>
        <v>0</v>
      </c>
      <c r="G896" s="7">
        <f t="shared" si="572"/>
        <v>0</v>
      </c>
      <c r="H896" s="7">
        <f t="shared" si="572"/>
        <v>0</v>
      </c>
      <c r="I896" s="7">
        <f t="shared" si="572"/>
        <v>0</v>
      </c>
      <c r="J896" s="7">
        <f t="shared" si="572"/>
        <v>0</v>
      </c>
      <c r="K896" s="7">
        <f t="shared" si="572"/>
        <v>0</v>
      </c>
      <c r="L896" s="7">
        <f t="shared" si="572"/>
        <v>0</v>
      </c>
      <c r="M896" s="7">
        <f t="shared" si="572"/>
        <v>0</v>
      </c>
      <c r="N896" s="7">
        <f t="shared" si="572"/>
        <v>0</v>
      </c>
      <c r="O896" s="7">
        <f t="shared" si="572"/>
        <v>0</v>
      </c>
      <c r="P896" s="7">
        <f t="shared" si="572"/>
        <v>0</v>
      </c>
      <c r="Q896" s="7">
        <f t="shared" si="572"/>
        <v>0</v>
      </c>
      <c r="R896" s="7">
        <f t="shared" si="572"/>
        <v>0</v>
      </c>
      <c r="S896" s="7">
        <f t="shared" si="572"/>
        <v>0</v>
      </c>
      <c r="T896" s="7">
        <f t="shared" si="572"/>
        <v>0</v>
      </c>
      <c r="U896" s="7">
        <f t="shared" si="572"/>
        <v>0</v>
      </c>
    </row>
    <row r="897" spans="1:21">
      <c r="B897" s="2" t="str">
        <f>$B$6</f>
        <v>BULKTRAN</v>
      </c>
      <c r="D897" s="7">
        <f t="shared" ref="D897:U897" si="573">+D156</f>
        <v>0</v>
      </c>
      <c r="E897" s="7">
        <f t="shared" si="573"/>
        <v>0</v>
      </c>
      <c r="F897" s="7">
        <f t="shared" si="573"/>
        <v>0</v>
      </c>
      <c r="G897" s="7">
        <f t="shared" si="573"/>
        <v>0</v>
      </c>
      <c r="H897" s="7">
        <f t="shared" si="573"/>
        <v>0</v>
      </c>
      <c r="I897" s="7">
        <f t="shared" si="573"/>
        <v>0</v>
      </c>
      <c r="J897" s="7">
        <f t="shared" si="573"/>
        <v>0</v>
      </c>
      <c r="K897" s="7">
        <f t="shared" si="573"/>
        <v>0</v>
      </c>
      <c r="L897" s="7">
        <f t="shared" si="573"/>
        <v>0</v>
      </c>
      <c r="M897" s="7">
        <f t="shared" si="573"/>
        <v>0</v>
      </c>
      <c r="N897" s="7">
        <f t="shared" si="573"/>
        <v>0</v>
      </c>
      <c r="O897" s="7">
        <f t="shared" si="573"/>
        <v>0</v>
      </c>
      <c r="P897" s="7">
        <f t="shared" si="573"/>
        <v>0</v>
      </c>
      <c r="Q897" s="7">
        <f t="shared" si="573"/>
        <v>0</v>
      </c>
      <c r="R897" s="7">
        <f t="shared" si="573"/>
        <v>0</v>
      </c>
      <c r="S897" s="7">
        <f t="shared" si="573"/>
        <v>0</v>
      </c>
      <c r="T897" s="7">
        <f t="shared" si="573"/>
        <v>0</v>
      </c>
      <c r="U897" s="7">
        <f t="shared" si="573"/>
        <v>0</v>
      </c>
    </row>
    <row r="898" spans="1:21">
      <c r="B898" s="2" t="str">
        <f>$B$7</f>
        <v>SUBTRAN</v>
      </c>
      <c r="D898" s="7">
        <f t="shared" ref="D898:U898" si="574">+D157</f>
        <v>0</v>
      </c>
      <c r="E898" s="7">
        <f t="shared" si="574"/>
        <v>0</v>
      </c>
      <c r="F898" s="7">
        <f t="shared" si="574"/>
        <v>0</v>
      </c>
      <c r="G898" s="7">
        <f t="shared" si="574"/>
        <v>0</v>
      </c>
      <c r="H898" s="7">
        <f t="shared" si="574"/>
        <v>0</v>
      </c>
      <c r="I898" s="7">
        <f t="shared" si="574"/>
        <v>0</v>
      </c>
      <c r="J898" s="7">
        <f t="shared" si="574"/>
        <v>0</v>
      </c>
      <c r="K898" s="7">
        <f t="shared" si="574"/>
        <v>0</v>
      </c>
      <c r="L898" s="7">
        <f t="shared" si="574"/>
        <v>0</v>
      </c>
      <c r="M898" s="7">
        <f t="shared" si="574"/>
        <v>0</v>
      </c>
      <c r="N898" s="7">
        <f t="shared" si="574"/>
        <v>0</v>
      </c>
      <c r="O898" s="7">
        <f t="shared" si="574"/>
        <v>0</v>
      </c>
      <c r="P898" s="7">
        <f t="shared" si="574"/>
        <v>0</v>
      </c>
      <c r="Q898" s="7">
        <f t="shared" si="574"/>
        <v>0</v>
      </c>
      <c r="R898" s="7">
        <f t="shared" si="574"/>
        <v>0</v>
      </c>
      <c r="S898" s="7">
        <f t="shared" si="574"/>
        <v>0</v>
      </c>
      <c r="T898" s="7">
        <f t="shared" si="574"/>
        <v>0</v>
      </c>
      <c r="U898" s="7">
        <f t="shared" si="574"/>
        <v>0</v>
      </c>
    </row>
    <row r="899" spans="1:21">
      <c r="B899" s="2" t="str">
        <f>$B$8</f>
        <v>DISTPRI</v>
      </c>
      <c r="D899" s="7">
        <f t="shared" ref="D899:U899" si="575">+D158</f>
        <v>0</v>
      </c>
      <c r="E899" s="7">
        <f t="shared" si="575"/>
        <v>0</v>
      </c>
      <c r="F899" s="7">
        <f t="shared" si="575"/>
        <v>0</v>
      </c>
      <c r="G899" s="7">
        <f t="shared" si="575"/>
        <v>0</v>
      </c>
      <c r="H899" s="7">
        <f t="shared" si="575"/>
        <v>0</v>
      </c>
      <c r="I899" s="7">
        <f t="shared" si="575"/>
        <v>0</v>
      </c>
      <c r="J899" s="7">
        <f t="shared" si="575"/>
        <v>0</v>
      </c>
      <c r="K899" s="7">
        <f t="shared" si="575"/>
        <v>0</v>
      </c>
      <c r="L899" s="7">
        <f t="shared" si="575"/>
        <v>0</v>
      </c>
      <c r="M899" s="7">
        <f t="shared" si="575"/>
        <v>0</v>
      </c>
      <c r="N899" s="7">
        <f t="shared" si="575"/>
        <v>0</v>
      </c>
      <c r="O899" s="7">
        <f t="shared" si="575"/>
        <v>0</v>
      </c>
      <c r="P899" s="7">
        <f t="shared" si="575"/>
        <v>0</v>
      </c>
      <c r="Q899" s="7">
        <f t="shared" si="575"/>
        <v>0</v>
      </c>
      <c r="R899" s="7">
        <f t="shared" si="575"/>
        <v>0</v>
      </c>
      <c r="S899" s="7">
        <f t="shared" si="575"/>
        <v>0</v>
      </c>
      <c r="T899" s="7">
        <f t="shared" si="575"/>
        <v>0</v>
      </c>
      <c r="U899" s="7">
        <f t="shared" si="575"/>
        <v>0</v>
      </c>
    </row>
    <row r="900" spans="1:21">
      <c r="B900" s="2" t="str">
        <f>$B$9</f>
        <v>DISTSEC</v>
      </c>
      <c r="D900" s="7">
        <f t="shared" ref="D900:U900" si="576">+D159</f>
        <v>0</v>
      </c>
      <c r="E900" s="7">
        <f t="shared" si="576"/>
        <v>0</v>
      </c>
      <c r="F900" s="7">
        <f t="shared" si="576"/>
        <v>0</v>
      </c>
      <c r="G900" s="7">
        <f t="shared" si="576"/>
        <v>0</v>
      </c>
      <c r="H900" s="7">
        <f t="shared" si="576"/>
        <v>0</v>
      </c>
      <c r="I900" s="7">
        <f t="shared" si="576"/>
        <v>0</v>
      </c>
      <c r="J900" s="7">
        <f t="shared" si="576"/>
        <v>0</v>
      </c>
      <c r="K900" s="7">
        <f t="shared" si="576"/>
        <v>0</v>
      </c>
      <c r="L900" s="7">
        <f t="shared" si="576"/>
        <v>0</v>
      </c>
      <c r="M900" s="7">
        <f t="shared" si="576"/>
        <v>0</v>
      </c>
      <c r="N900" s="7">
        <f t="shared" si="576"/>
        <v>0</v>
      </c>
      <c r="O900" s="7">
        <f t="shared" si="576"/>
        <v>0</v>
      </c>
      <c r="P900" s="7">
        <f t="shared" si="576"/>
        <v>0</v>
      </c>
      <c r="Q900" s="7">
        <f t="shared" si="576"/>
        <v>0</v>
      </c>
      <c r="R900" s="7">
        <f t="shared" si="576"/>
        <v>0</v>
      </c>
      <c r="S900" s="7">
        <f t="shared" si="576"/>
        <v>0</v>
      </c>
      <c r="T900" s="7">
        <f t="shared" si="576"/>
        <v>0</v>
      </c>
      <c r="U900" s="7">
        <f t="shared" si="576"/>
        <v>0</v>
      </c>
    </row>
    <row r="901" spans="1:21">
      <c r="B901" s="2" t="str">
        <f>$B$10</f>
        <v>ENERGY</v>
      </c>
      <c r="D901" s="7">
        <f t="shared" ref="D901:U901" si="577">+D160</f>
        <v>0</v>
      </c>
      <c r="E901" s="7">
        <f t="shared" si="577"/>
        <v>0</v>
      </c>
      <c r="F901" s="7">
        <f t="shared" si="577"/>
        <v>0</v>
      </c>
      <c r="G901" s="7">
        <f t="shared" si="577"/>
        <v>0</v>
      </c>
      <c r="H901" s="7">
        <f t="shared" si="577"/>
        <v>0</v>
      </c>
      <c r="I901" s="7">
        <f t="shared" si="577"/>
        <v>0</v>
      </c>
      <c r="J901" s="7">
        <f t="shared" si="577"/>
        <v>0</v>
      </c>
      <c r="K901" s="7">
        <f t="shared" si="577"/>
        <v>0</v>
      </c>
      <c r="L901" s="7">
        <f t="shared" si="577"/>
        <v>0</v>
      </c>
      <c r="M901" s="7">
        <f t="shared" si="577"/>
        <v>0</v>
      </c>
      <c r="N901" s="7">
        <f t="shared" si="577"/>
        <v>0</v>
      </c>
      <c r="O901" s="7">
        <f t="shared" si="577"/>
        <v>0</v>
      </c>
      <c r="P901" s="7">
        <f t="shared" si="577"/>
        <v>0</v>
      </c>
      <c r="Q901" s="7">
        <f t="shared" si="577"/>
        <v>0</v>
      </c>
      <c r="R901" s="7">
        <f t="shared" si="577"/>
        <v>0</v>
      </c>
      <c r="S901" s="7">
        <f t="shared" si="577"/>
        <v>0</v>
      </c>
      <c r="T901" s="7">
        <f t="shared" si="577"/>
        <v>0</v>
      </c>
      <c r="U901" s="7">
        <f t="shared" si="577"/>
        <v>0</v>
      </c>
    </row>
    <row r="902" spans="1:21">
      <c r="B902" s="2" t="str">
        <f>$B$11</f>
        <v>CUSTOMER</v>
      </c>
      <c r="D902" s="7">
        <f t="shared" ref="D902:U902" si="578">+D161</f>
        <v>1.0000000000000004</v>
      </c>
      <c r="E902" s="7">
        <f t="shared" si="578"/>
        <v>0.66386348355315605</v>
      </c>
      <c r="F902" s="7">
        <f t="shared" si="578"/>
        <v>0.14340655937407434</v>
      </c>
      <c r="G902" s="7">
        <f t="shared" si="578"/>
        <v>8.3863050148629305E-3</v>
      </c>
      <c r="H902" s="7">
        <f t="shared" si="578"/>
        <v>1.7007551729807556E-3</v>
      </c>
      <c r="I902" s="7">
        <f t="shared" si="578"/>
        <v>3.4734737759937857E-2</v>
      </c>
      <c r="J902" s="7">
        <f t="shared" si="578"/>
        <v>3.7459888628374904E-2</v>
      </c>
      <c r="K902" s="7">
        <f t="shared" si="578"/>
        <v>7.2589175307859813E-3</v>
      </c>
      <c r="L902" s="7">
        <f t="shared" si="578"/>
        <v>4.3171090513182238E-4</v>
      </c>
      <c r="M902" s="7">
        <f t="shared" si="578"/>
        <v>5.6343958942954766E-3</v>
      </c>
      <c r="N902" s="7">
        <f t="shared" si="578"/>
        <v>4.1698849073729137E-2</v>
      </c>
      <c r="O902" s="7">
        <f t="shared" si="578"/>
        <v>4.1526425268113183E-2</v>
      </c>
      <c r="P902" s="7">
        <f t="shared" si="578"/>
        <v>9.5985001795706737E-3</v>
      </c>
      <c r="Q902" s="7">
        <f t="shared" si="578"/>
        <v>7.536047613433195E-4</v>
      </c>
      <c r="R902" s="7">
        <f t="shared" si="578"/>
        <v>0</v>
      </c>
      <c r="S902" s="7">
        <f t="shared" si="578"/>
        <v>0</v>
      </c>
      <c r="T902" s="7">
        <f t="shared" si="578"/>
        <v>3.5458668836440056E-3</v>
      </c>
      <c r="U902" s="7">
        <f t="shared" si="578"/>
        <v>0</v>
      </c>
    </row>
    <row r="903" spans="1:21">
      <c r="B903" s="2" t="str">
        <f>$B$12</f>
        <v>TOTAL</v>
      </c>
      <c r="D903" s="7">
        <f t="shared" ref="D903:U903" si="579">+D162</f>
        <v>1.0000000000000004</v>
      </c>
      <c r="E903" s="7">
        <f t="shared" si="579"/>
        <v>0.66386348355315605</v>
      </c>
      <c r="F903" s="7">
        <f t="shared" si="579"/>
        <v>0.14340655937407434</v>
      </c>
      <c r="G903" s="7">
        <f t="shared" si="579"/>
        <v>8.3863050148629305E-3</v>
      </c>
      <c r="H903" s="7">
        <f t="shared" si="579"/>
        <v>1.7007551729807556E-3</v>
      </c>
      <c r="I903" s="7">
        <f t="shared" si="579"/>
        <v>3.4734737759937857E-2</v>
      </c>
      <c r="J903" s="7">
        <f t="shared" si="579"/>
        <v>3.7459888628374904E-2</v>
      </c>
      <c r="K903" s="7">
        <f t="shared" si="579"/>
        <v>7.2589175307859813E-3</v>
      </c>
      <c r="L903" s="7">
        <f t="shared" si="579"/>
        <v>4.3171090513182238E-4</v>
      </c>
      <c r="M903" s="7">
        <f t="shared" si="579"/>
        <v>5.6343958942954766E-3</v>
      </c>
      <c r="N903" s="7">
        <f t="shared" si="579"/>
        <v>4.1698849073729137E-2</v>
      </c>
      <c r="O903" s="7">
        <f t="shared" si="579"/>
        <v>4.1526425268113183E-2</v>
      </c>
      <c r="P903" s="7">
        <f t="shared" si="579"/>
        <v>9.5985001795706737E-3</v>
      </c>
      <c r="Q903" s="7">
        <f t="shared" si="579"/>
        <v>7.536047613433195E-4</v>
      </c>
      <c r="R903" s="7">
        <f t="shared" si="579"/>
        <v>0</v>
      </c>
      <c r="S903" s="7">
        <f t="shared" si="579"/>
        <v>0</v>
      </c>
      <c r="T903" s="7">
        <f t="shared" si="579"/>
        <v>3.5458668836440056E-3</v>
      </c>
      <c r="U903" s="7">
        <f t="shared" si="579"/>
        <v>0</v>
      </c>
    </row>
    <row r="904" spans="1:21">
      <c r="A904" s="15" t="s">
        <v>73</v>
      </c>
      <c r="B904" s="2" t="str">
        <f>$B$5</f>
        <v>PRODUCTION</v>
      </c>
      <c r="D904" s="7">
        <f t="shared" ref="D904:U904" ca="1" si="580">+D495</f>
        <v>0.22140305510204783</v>
      </c>
      <c r="E904" s="7">
        <f t="shared" ca="1" si="580"/>
        <v>0.10856341989671828</v>
      </c>
      <c r="F904" s="7">
        <f t="shared" ca="1" si="580"/>
        <v>2.7462323872061233E-2</v>
      </c>
      <c r="G904" s="7">
        <f t="shared" ca="1" si="580"/>
        <v>3.2107633704985715E-4</v>
      </c>
      <c r="H904" s="7">
        <f t="shared" ca="1" si="580"/>
        <v>7.9098783857065814E-6</v>
      </c>
      <c r="I904" s="7">
        <f t="shared" ca="1" si="580"/>
        <v>1.1490580854832176E-2</v>
      </c>
      <c r="J904" s="7">
        <f t="shared" ca="1" si="580"/>
        <v>3.2724610188422459E-3</v>
      </c>
      <c r="K904" s="7">
        <f t="shared" ca="1" si="580"/>
        <v>2.5896779699643904E-4</v>
      </c>
      <c r="L904" s="7">
        <f t="shared" ca="1" si="580"/>
        <v>5.4663535788498795E-5</v>
      </c>
      <c r="M904" s="7">
        <f t="shared" ca="1" si="580"/>
        <v>6.9024267932441213E-4</v>
      </c>
      <c r="N904" s="7">
        <f t="shared" ca="1" si="580"/>
        <v>7.5248561152715197E-3</v>
      </c>
      <c r="O904" s="7">
        <f t="shared" ca="1" si="580"/>
        <v>5.0255790821439883E-2</v>
      </c>
      <c r="P904" s="7">
        <f t="shared" ca="1" si="580"/>
        <v>7.8841839665144912E-3</v>
      </c>
      <c r="Q904" s="7">
        <f t="shared" ca="1" si="580"/>
        <v>3.1188561400294344E-3</v>
      </c>
      <c r="R904" s="7">
        <f t="shared" ca="1" si="580"/>
        <v>7.5290327427026687E-5</v>
      </c>
      <c r="S904" s="7">
        <f t="shared" ca="1" si="580"/>
        <v>5.4376631708723324E-5</v>
      </c>
      <c r="T904" s="7">
        <f t="shared" ca="1" si="580"/>
        <v>2.9484094727065237E-4</v>
      </c>
      <c r="U904" s="7">
        <f t="shared" ca="1" si="580"/>
        <v>7.3214282387237638E-5</v>
      </c>
    </row>
    <row r="905" spans="1:21">
      <c r="B905" s="2" t="str">
        <f>$B$6</f>
        <v>BULKTRAN</v>
      </c>
      <c r="D905" s="7">
        <f t="shared" ref="D905:U905" ca="1" si="581">+D496</f>
        <v>0.23447807478645019</v>
      </c>
      <c r="E905" s="7">
        <f t="shared" ca="1" si="581"/>
        <v>0.11497466319009281</v>
      </c>
      <c r="F905" s="7">
        <f t="shared" ca="1" si="581"/>
        <v>2.9084119131576207E-2</v>
      </c>
      <c r="G905" s="7">
        <f t="shared" ca="1" si="581"/>
        <v>3.4003759043088096E-4</v>
      </c>
      <c r="H905" s="7">
        <f t="shared" ca="1" si="581"/>
        <v>8.3769984782756484E-6</v>
      </c>
      <c r="I905" s="7">
        <f t="shared" ca="1" si="581"/>
        <v>1.2169160338719153E-2</v>
      </c>
      <c r="J905" s="7">
        <f t="shared" ca="1" si="581"/>
        <v>3.4657171246266967E-3</v>
      </c>
      <c r="K905" s="7">
        <f t="shared" ca="1" si="581"/>
        <v>2.7426121307777595E-4</v>
      </c>
      <c r="L905" s="7">
        <f t="shared" ca="1" si="581"/>
        <v>5.7891706267556657E-5</v>
      </c>
      <c r="M905" s="7">
        <f t="shared" ca="1" si="581"/>
        <v>7.3100515486939342E-4</v>
      </c>
      <c r="N905" s="7">
        <f t="shared" ca="1" si="581"/>
        <v>7.9692386093799319E-3</v>
      </c>
      <c r="O905" s="7">
        <f t="shared" ca="1" si="581"/>
        <v>5.3223660681874618E-2</v>
      </c>
      <c r="P905" s="7">
        <f t="shared" ca="1" si="581"/>
        <v>8.3497866679321051E-3</v>
      </c>
      <c r="Q905" s="7">
        <f t="shared" ca="1" si="581"/>
        <v>3.3030410664971759E-3</v>
      </c>
      <c r="R905" s="7">
        <f t="shared" ca="1" si="581"/>
        <v>7.9736618887186287E-5</v>
      </c>
      <c r="S905" s="7">
        <f t="shared" ca="1" si="581"/>
        <v>5.7587858986663838E-5</v>
      </c>
      <c r="T905" s="7">
        <f t="shared" ca="1" si="581"/>
        <v>3.1225286233006641E-4</v>
      </c>
      <c r="U905" s="7">
        <f t="shared" ca="1" si="581"/>
        <v>7.7537972423724714E-5</v>
      </c>
    </row>
    <row r="906" spans="1:21">
      <c r="B906" s="2" t="str">
        <f>$B$7</f>
        <v>SUBTRAN</v>
      </c>
      <c r="D906" s="7">
        <f t="shared" ref="D906:U906" ca="1" si="582">+D497</f>
        <v>8.9887592186459628E-2</v>
      </c>
      <c r="E906" s="7">
        <f t="shared" ca="1" si="582"/>
        <v>4.2687780000756619E-2</v>
      </c>
      <c r="F906" s="7">
        <f t="shared" ca="1" si="582"/>
        <v>1.0927441790512398E-2</v>
      </c>
      <c r="G906" s="7">
        <f t="shared" ca="1" si="582"/>
        <v>1.2733991198148178E-4</v>
      </c>
      <c r="H906" s="7">
        <f t="shared" ca="1" si="582"/>
        <v>4.1747397133520519E-6</v>
      </c>
      <c r="I906" s="7">
        <f t="shared" ca="1" si="582"/>
        <v>4.7627100414954536E-3</v>
      </c>
      <c r="J906" s="7">
        <f t="shared" ca="1" si="582"/>
        <v>1.3499794072477402E-3</v>
      </c>
      <c r="K906" s="7">
        <f t="shared" ca="1" si="582"/>
        <v>1.3828233525709066E-4</v>
      </c>
      <c r="L906" s="7">
        <f t="shared" ca="1" si="582"/>
        <v>0</v>
      </c>
      <c r="M906" s="7">
        <f t="shared" ca="1" si="582"/>
        <v>2.6673315221172869E-4</v>
      </c>
      <c r="N906" s="7">
        <f t="shared" ca="1" si="582"/>
        <v>3.0828699121509861E-3</v>
      </c>
      <c r="O906" s="7">
        <f t="shared" ca="1" si="582"/>
        <v>2.5112273221648097E-2</v>
      </c>
      <c r="P906" s="7">
        <f t="shared" ca="1" si="582"/>
        <v>0</v>
      </c>
      <c r="Q906" s="7">
        <f t="shared" ca="1" si="582"/>
        <v>1.2925725015062082E-3</v>
      </c>
      <c r="R906" s="7">
        <f t="shared" ca="1" si="582"/>
        <v>3.0925658078062197E-5</v>
      </c>
      <c r="S906" s="7">
        <f t="shared" ca="1" si="582"/>
        <v>2.122525036482029E-5</v>
      </c>
      <c r="T906" s="7">
        <f t="shared" ca="1" si="582"/>
        <v>6.6674858647688086E-5</v>
      </c>
      <c r="U906" s="7">
        <f t="shared" ca="1" si="582"/>
        <v>1.6609404887918812E-5</v>
      </c>
    </row>
    <row r="907" spans="1:21">
      <c r="B907" s="2" t="str">
        <f>$B$8</f>
        <v>DISTPRI</v>
      </c>
      <c r="D907" s="7">
        <f t="shared" ref="D907:U907" ca="1" si="583">+D498</f>
        <v>0.1875227228971765</v>
      </c>
      <c r="E907" s="7">
        <f t="shared" ca="1" si="583"/>
        <v>0.12460859698596188</v>
      </c>
      <c r="F907" s="7">
        <f t="shared" ca="1" si="583"/>
        <v>3.1371663060564686E-2</v>
      </c>
      <c r="G907" s="7">
        <f t="shared" ca="1" si="583"/>
        <v>3.6609606508530813E-4</v>
      </c>
      <c r="H907" s="7">
        <f t="shared" ca="1" si="583"/>
        <v>0</v>
      </c>
      <c r="I907" s="7">
        <f t="shared" ca="1" si="583"/>
        <v>1.352833010870747E-2</v>
      </c>
      <c r="J907" s="7">
        <f t="shared" ca="1" si="583"/>
        <v>3.8404006356161204E-3</v>
      </c>
      <c r="K907" s="7">
        <f t="shared" ca="1" si="583"/>
        <v>0</v>
      </c>
      <c r="L907" s="7">
        <f t="shared" ca="1" si="583"/>
        <v>0</v>
      </c>
      <c r="M907" s="7">
        <f t="shared" ca="1" si="583"/>
        <v>7.7157037361704178E-4</v>
      </c>
      <c r="N907" s="7">
        <f t="shared" ca="1" si="583"/>
        <v>8.9242906359588842E-3</v>
      </c>
      <c r="O907" s="7">
        <f t="shared" ca="1" si="583"/>
        <v>0</v>
      </c>
      <c r="P907" s="7">
        <f t="shared" ca="1" si="583"/>
        <v>0</v>
      </c>
      <c r="Q907" s="7">
        <f t="shared" ca="1" si="583"/>
        <v>3.6713608565438517E-3</v>
      </c>
      <c r="R907" s="7">
        <f t="shared" ca="1" si="583"/>
        <v>8.7962771117065311E-5</v>
      </c>
      <c r="S907" s="7">
        <f t="shared" ca="1" si="583"/>
        <v>6.3164885567755215E-5</v>
      </c>
      <c r="T907" s="7">
        <f t="shared" ca="1" si="583"/>
        <v>2.3154255917747399E-4</v>
      </c>
      <c r="U907" s="7">
        <f t="shared" ca="1" si="583"/>
        <v>5.7743959258990518E-5</v>
      </c>
    </row>
    <row r="908" spans="1:21">
      <c r="B908" s="2" t="str">
        <f>$B$9</f>
        <v>DISTSEC</v>
      </c>
      <c r="D908" s="7">
        <f t="shared" ref="D908:U908" ca="1" si="584">+D499</f>
        <v>8.2938536671897142E-2</v>
      </c>
      <c r="E908" s="7">
        <f t="shared" ca="1" si="584"/>
        <v>6.1922057622819125E-2</v>
      </c>
      <c r="F908" s="7">
        <f t="shared" ca="1" si="584"/>
        <v>1.3900681389427943E-2</v>
      </c>
      <c r="G908" s="7">
        <f t="shared" ca="1" si="584"/>
        <v>0</v>
      </c>
      <c r="H908" s="7">
        <f t="shared" ca="1" si="584"/>
        <v>0</v>
      </c>
      <c r="I908" s="7">
        <f t="shared" ca="1" si="584"/>
        <v>4.9001367321911621E-3</v>
      </c>
      <c r="J908" s="7">
        <f t="shared" ca="1" si="584"/>
        <v>0</v>
      </c>
      <c r="K908" s="7">
        <f t="shared" ca="1" si="584"/>
        <v>0</v>
      </c>
      <c r="L908" s="7">
        <f t="shared" ca="1" si="584"/>
        <v>0</v>
      </c>
      <c r="M908" s="7">
        <f t="shared" ca="1" si="584"/>
        <v>2.1688277836220011E-4</v>
      </c>
      <c r="N908" s="7">
        <f t="shared" ca="1" si="584"/>
        <v>0</v>
      </c>
      <c r="O908" s="7">
        <f t="shared" ca="1" si="584"/>
        <v>0</v>
      </c>
      <c r="P908" s="7">
        <f t="shared" ca="1" si="584"/>
        <v>0</v>
      </c>
      <c r="Q908" s="7">
        <f t="shared" ca="1" si="584"/>
        <v>1.3637811485311038E-3</v>
      </c>
      <c r="R908" s="7">
        <f t="shared" ca="1" si="584"/>
        <v>0</v>
      </c>
      <c r="S908" s="7">
        <f t="shared" ca="1" si="584"/>
        <v>2.223818958965997E-5</v>
      </c>
      <c r="T908" s="7">
        <f t="shared" ca="1" si="584"/>
        <v>4.9105306686298073E-4</v>
      </c>
      <c r="U908" s="7">
        <f t="shared" ca="1" si="584"/>
        <v>1.2170574411297602E-4</v>
      </c>
    </row>
    <row r="909" spans="1:21">
      <c r="B909" s="2" t="str">
        <f>$B$10</f>
        <v>ENERGY</v>
      </c>
      <c r="D909" s="7">
        <f t="shared" ref="D909:U909" ca="1" si="585">+D500</f>
        <v>9.9949592683977514E-3</v>
      </c>
      <c r="E909" s="7">
        <f t="shared" ca="1" si="585"/>
        <v>3.6334923355203106E-3</v>
      </c>
      <c r="F909" s="7">
        <f t="shared" ca="1" si="585"/>
        <v>1.1727683564813594E-3</v>
      </c>
      <c r="G909" s="7">
        <f t="shared" ca="1" si="585"/>
        <v>1.342597266407017E-5</v>
      </c>
      <c r="H909" s="7">
        <f t="shared" ca="1" si="585"/>
        <v>3.4028044572632133E-7</v>
      </c>
      <c r="I909" s="7">
        <f t="shared" ca="1" si="585"/>
        <v>5.6752336478018447E-4</v>
      </c>
      <c r="J909" s="7">
        <f t="shared" ca="1" si="585"/>
        <v>1.5841273583881843E-4</v>
      </c>
      <c r="K909" s="7">
        <f t="shared" ca="1" si="585"/>
        <v>1.2541656397461295E-5</v>
      </c>
      <c r="L909" s="7">
        <f t="shared" ca="1" si="585"/>
        <v>2.5709821825704707E-6</v>
      </c>
      <c r="M909" s="7">
        <f t="shared" ca="1" si="585"/>
        <v>3.7816672196177137E-5</v>
      </c>
      <c r="N909" s="7">
        <f t="shared" ca="1" si="585"/>
        <v>4.5193983666957173E-4</v>
      </c>
      <c r="O909" s="7">
        <f t="shared" ca="1" si="585"/>
        <v>3.1950031802356945E-3</v>
      </c>
      <c r="P909" s="7">
        <f t="shared" ca="1" si="585"/>
        <v>5.1203014441353215E-4</v>
      </c>
      <c r="Q909" s="7">
        <f t="shared" ca="1" si="585"/>
        <v>1.5393836584022555E-4</v>
      </c>
      <c r="R909" s="7">
        <f t="shared" ca="1" si="585"/>
        <v>3.6180952801961016E-6</v>
      </c>
      <c r="S909" s="7">
        <f t="shared" ca="1" si="585"/>
        <v>3.5345862316430273E-6</v>
      </c>
      <c r="T909" s="7">
        <f t="shared" ca="1" si="585"/>
        <v>6.0820032087686353E-5</v>
      </c>
      <c r="U909" s="7">
        <f t="shared" ca="1" si="585"/>
        <v>1.5182671132525347E-5</v>
      </c>
    </row>
    <row r="910" spans="1:21">
      <c r="B910" s="2" t="str">
        <f>$B$11</f>
        <v>CUSTOMER</v>
      </c>
      <c r="D910" s="7">
        <f t="shared" ref="D910:U910" ca="1" si="586">+D501</f>
        <v>0.1737750590875711</v>
      </c>
      <c r="E910" s="7">
        <f t="shared" ca="1" si="586"/>
        <v>0.12599891257425985</v>
      </c>
      <c r="F910" s="7">
        <f t="shared" ca="1" si="586"/>
        <v>3.0719568786258943E-2</v>
      </c>
      <c r="G910" s="7">
        <f t="shared" ca="1" si="586"/>
        <v>2.4927101631411181E-4</v>
      </c>
      <c r="H910" s="7">
        <f t="shared" ca="1" si="586"/>
        <v>3.5361605002841068E-5</v>
      </c>
      <c r="I910" s="7">
        <f t="shared" ca="1" si="586"/>
        <v>5.1261608146694986E-4</v>
      </c>
      <c r="J910" s="7">
        <f t="shared" ca="1" si="586"/>
        <v>2.0895964397956614E-4</v>
      </c>
      <c r="K910" s="7">
        <f t="shared" ca="1" si="586"/>
        <v>1.0143121891933741E-4</v>
      </c>
      <c r="L910" s="7">
        <f t="shared" ca="1" si="586"/>
        <v>4.3445011600815213E-5</v>
      </c>
      <c r="M910" s="7">
        <f t="shared" ca="1" si="586"/>
        <v>7.3836730637426551E-6</v>
      </c>
      <c r="N910" s="7">
        <f t="shared" ca="1" si="586"/>
        <v>1.3007251591036617E-4</v>
      </c>
      <c r="O910" s="7">
        <f t="shared" ca="1" si="586"/>
        <v>2.6300100536384257E-4</v>
      </c>
      <c r="P910" s="7">
        <f t="shared" ca="1" si="586"/>
        <v>6.5170551331680154E-5</v>
      </c>
      <c r="Q910" s="7">
        <f t="shared" ca="1" si="586"/>
        <v>1.7349093845072145E-4</v>
      </c>
      <c r="R910" s="7">
        <f t="shared" ca="1" si="586"/>
        <v>2.6609244945198761E-6</v>
      </c>
      <c r="S910" s="7">
        <f t="shared" ca="1" si="586"/>
        <v>1.029802849663484E-5</v>
      </c>
      <c r="T910" s="7">
        <f t="shared" ca="1" si="586"/>
        <v>1.3237690936159882E-2</v>
      </c>
      <c r="U910" s="7">
        <f t="shared" ca="1" si="586"/>
        <v>2.015724576497267E-3</v>
      </c>
    </row>
    <row r="911" spans="1:21">
      <c r="B911" s="2" t="str">
        <f>$B$12</f>
        <v>TOTAL</v>
      </c>
      <c r="D911" s="7">
        <f t="shared" ref="D911:U911" ca="1" si="587">+D502</f>
        <v>1</v>
      </c>
      <c r="E911" s="7">
        <f t="shared" ca="1" si="587"/>
        <v>0.58238892260612884</v>
      </c>
      <c r="F911" s="7">
        <f t="shared" ca="1" si="587"/>
        <v>0.14463856638688277</v>
      </c>
      <c r="G911" s="7">
        <f t="shared" ca="1" si="587"/>
        <v>1.4172468935257101E-3</v>
      </c>
      <c r="H911" s="7">
        <f t="shared" ca="1" si="587"/>
        <v>5.6163502025901669E-5</v>
      </c>
      <c r="I911" s="7">
        <f t="shared" ca="1" si="587"/>
        <v>4.7931057522192552E-2</v>
      </c>
      <c r="J911" s="7">
        <f t="shared" ca="1" si="587"/>
        <v>1.2295930566151187E-2</v>
      </c>
      <c r="K911" s="7">
        <f t="shared" ca="1" si="587"/>
        <v>7.8548422064810431E-4</v>
      </c>
      <c r="L911" s="7">
        <f t="shared" ca="1" si="587"/>
        <v>1.5857123583944114E-4</v>
      </c>
      <c r="M911" s="7">
        <f t="shared" ca="1" si="587"/>
        <v>2.721634483644696E-3</v>
      </c>
      <c r="N911" s="7">
        <f t="shared" ca="1" si="587"/>
        <v>2.808326762534126E-2</v>
      </c>
      <c r="O911" s="7">
        <f t="shared" ca="1" si="587"/>
        <v>0.13204972891056213</v>
      </c>
      <c r="P911" s="7">
        <f t="shared" ca="1" si="587"/>
        <v>1.6811171330191811E-2</v>
      </c>
      <c r="Q911" s="7">
        <f t="shared" ca="1" si="587"/>
        <v>1.3077041017398721E-2</v>
      </c>
      <c r="R911" s="7">
        <f t="shared" ca="1" si="587"/>
        <v>2.8019439528405646E-4</v>
      </c>
      <c r="S911" s="7">
        <f t="shared" ca="1" si="587"/>
        <v>2.3242543094590052E-4</v>
      </c>
      <c r="T911" s="7">
        <f t="shared" ca="1" si="587"/>
        <v>1.469487526253643E-2</v>
      </c>
      <c r="U911" s="7">
        <f t="shared" ca="1" si="587"/>
        <v>2.3777186107006403E-3</v>
      </c>
    </row>
    <row r="912" spans="1:21">
      <c r="A912" s="2" t="s">
        <v>355</v>
      </c>
      <c r="B912" s="2" t="str">
        <f>$B$5</f>
        <v>PRODUCTION</v>
      </c>
      <c r="D912" s="7">
        <f t="shared" ref="D912:D919" ca="1" si="588">SUM(E912:U912)</f>
        <v>0.207116392368248</v>
      </c>
      <c r="E912" s="7">
        <f ca="1">IF(E$911=0,0,+E$903*E904/E$911)</f>
        <v>0.12375113488863766</v>
      </c>
      <c r="F912" s="7">
        <f t="shared" ref="F912:U919" ca="1" si="589">IF(F$911=0,0,+F$903*F904/F$911)</f>
        <v>2.7228404410305117E-2</v>
      </c>
      <c r="G912" s="7">
        <f t="shared" ca="1" si="589"/>
        <v>1.8999117993171251E-3</v>
      </c>
      <c r="H912" s="7">
        <f t="shared" ca="1" si="589"/>
        <v>2.395286279679452E-4</v>
      </c>
      <c r="I912" s="7">
        <f t="shared" ca="1" si="589"/>
        <v>8.3270082767767147E-3</v>
      </c>
      <c r="J912" s="7">
        <f t="shared" ca="1" si="589"/>
        <v>9.9696419597545011E-3</v>
      </c>
      <c r="K912" s="7">
        <f t="shared" ca="1" si="589"/>
        <v>2.39320642237145E-3</v>
      </c>
      <c r="L912" s="7">
        <f t="shared" ca="1" si="589"/>
        <v>1.4882172285554505E-4</v>
      </c>
      <c r="M912" s="7">
        <f t="shared" ca="1" si="589"/>
        <v>1.4289576876777594E-3</v>
      </c>
      <c r="N912" s="7">
        <f t="shared" ca="1" si="589"/>
        <v>1.1173124283055074E-2</v>
      </c>
      <c r="O912" s="7">
        <f t="shared" ca="1" si="589"/>
        <v>1.5804222841305095E-2</v>
      </c>
      <c r="P912" s="7">
        <f t="shared" ca="1" si="589"/>
        <v>4.5015507683541121E-3</v>
      </c>
      <c r="Q912" s="7">
        <f t="shared" ca="1" si="589"/>
        <v>1.7973369005602204E-4</v>
      </c>
      <c r="R912" s="7">
        <f t="shared" ca="1" si="589"/>
        <v>0</v>
      </c>
      <c r="S912" s="7">
        <f t="shared" ca="1" si="589"/>
        <v>0</v>
      </c>
      <c r="T912" s="7">
        <f t="shared" ca="1" si="589"/>
        <v>7.1144989813869318E-5</v>
      </c>
      <c r="U912" s="7">
        <f t="shared" ca="1" si="589"/>
        <v>0</v>
      </c>
    </row>
    <row r="913" spans="1:21">
      <c r="A913" s="2" t="str">
        <f>+A912</f>
        <v>CUST_DEP_FXNL</v>
      </c>
      <c r="B913" s="2" t="str">
        <f>$B$6</f>
        <v>BULKTRAN</v>
      </c>
      <c r="D913" s="7">
        <f t="shared" ca="1" si="588"/>
        <v>0.2193477091670567</v>
      </c>
      <c r="E913" s="7">
        <f t="shared" ref="E913:E919" ca="1" si="590">IF(E$911=0,0,+E$903*E905/E$911)</f>
        <v>0.13105929296211272</v>
      </c>
      <c r="F913" s="7">
        <f t="shared" ref="F913:S913" ca="1" si="591">IF(F$911=0,0,+F$903*F905/F$911)</f>
        <v>2.8836385490220738E-2</v>
      </c>
      <c r="G913" s="7">
        <f t="shared" ca="1" si="591"/>
        <v>2.01211162493945E-3</v>
      </c>
      <c r="H913" s="7">
        <f t="shared" ca="1" si="591"/>
        <v>2.5367405845541191E-4</v>
      </c>
      <c r="I913" s="7">
        <f t="shared" ca="1" si="591"/>
        <v>8.8187620923726867E-3</v>
      </c>
      <c r="J913" s="7">
        <f t="shared" ca="1" si="591"/>
        <v>1.0558401969457858E-2</v>
      </c>
      <c r="K913" s="7">
        <f t="shared" ca="1" si="591"/>
        <v>2.534537900687874E-3</v>
      </c>
      <c r="L913" s="7">
        <f t="shared" ca="1" si="591"/>
        <v>1.5761043155202643E-4</v>
      </c>
      <c r="M913" s="7">
        <f t="shared" ca="1" si="591"/>
        <v>1.5133451857904357E-3</v>
      </c>
      <c r="N913" s="7">
        <f t="shared" ca="1" si="591"/>
        <v>1.1832956279817198E-2</v>
      </c>
      <c r="O913" s="7">
        <f t="shared" ca="1" si="591"/>
        <v>1.673754566583208E-2</v>
      </c>
      <c r="P913" s="7">
        <f t="shared" ca="1" si="591"/>
        <v>4.7673911149538383E-3</v>
      </c>
      <c r="Q913" s="7">
        <f t="shared" ca="1" si="591"/>
        <v>1.9034791366892386E-4</v>
      </c>
      <c r="R913" s="7">
        <f t="shared" ca="1" si="591"/>
        <v>0</v>
      </c>
      <c r="S913" s="7">
        <f t="shared" ca="1" si="591"/>
        <v>0</v>
      </c>
      <c r="T913" s="7">
        <f t="shared" ca="1" si="589"/>
        <v>7.5346477195487423E-5</v>
      </c>
      <c r="U913" s="7">
        <f t="shared" ca="1" si="589"/>
        <v>0</v>
      </c>
    </row>
    <row r="914" spans="1:21">
      <c r="A914" s="2" t="str">
        <f t="shared" ref="A914:A919" si="592">+A913</f>
        <v>CUST_DEP_FXNL</v>
      </c>
      <c r="B914" s="2" t="str">
        <f>$B$7</f>
        <v>SUBTRAN</v>
      </c>
      <c r="D914" s="7">
        <f t="shared" ca="1" si="588"/>
        <v>8.2333590810596241E-2</v>
      </c>
      <c r="E914" s="7">
        <f t="shared" ca="1" si="590"/>
        <v>4.8659679531059138E-2</v>
      </c>
      <c r="F914" s="7">
        <f t="shared" ca="1" si="589"/>
        <v>1.0834363676878744E-2</v>
      </c>
      <c r="G914" s="7">
        <f t="shared" ca="1" si="589"/>
        <v>7.5351115414043566E-4</v>
      </c>
      <c r="H914" s="7">
        <f t="shared" ca="1" si="589"/>
        <v>1.2642036032684003E-4</v>
      </c>
      <c r="I914" s="7">
        <f t="shared" ca="1" si="589"/>
        <v>3.4514465749346532E-3</v>
      </c>
      <c r="J914" s="7">
        <f t="shared" ca="1" si="589"/>
        <v>4.1127491712836762E-3</v>
      </c>
      <c r="K914" s="7">
        <f t="shared" ca="1" si="589"/>
        <v>1.2779124535022477E-3</v>
      </c>
      <c r="L914" s="7">
        <f t="shared" ca="1" si="589"/>
        <v>0</v>
      </c>
      <c r="M914" s="7">
        <f t="shared" ca="1" si="589"/>
        <v>5.5219765428664834E-4</v>
      </c>
      <c r="N914" s="7">
        <f t="shared" ca="1" si="589"/>
        <v>4.5775345268128298E-3</v>
      </c>
      <c r="O914" s="7">
        <f t="shared" ca="1" si="589"/>
        <v>7.8971986224789462E-3</v>
      </c>
      <c r="P914" s="7">
        <f t="shared" ca="1" si="589"/>
        <v>0</v>
      </c>
      <c r="Q914" s="7">
        <f t="shared" ca="1" si="589"/>
        <v>7.4488471070827063E-5</v>
      </c>
      <c r="R914" s="7">
        <f t="shared" ca="1" si="589"/>
        <v>0</v>
      </c>
      <c r="S914" s="7">
        <f t="shared" ca="1" si="589"/>
        <v>0</v>
      </c>
      <c r="T914" s="7">
        <f t="shared" ca="1" si="589"/>
        <v>1.6088613821256396E-5</v>
      </c>
      <c r="U914" s="7">
        <f t="shared" ca="1" si="589"/>
        <v>0</v>
      </c>
    </row>
    <row r="915" spans="1:21">
      <c r="A915" s="2" t="str">
        <f t="shared" si="592"/>
        <v>CUST_DEP_FXNL</v>
      </c>
      <c r="B915" s="2" t="str">
        <f>$B$8</f>
        <v>DISTPRI</v>
      </c>
      <c r="D915" s="7">
        <f t="shared" ca="1" si="588"/>
        <v>0.21193116584668903</v>
      </c>
      <c r="E915" s="7">
        <f ca="1">IF(E$911=0,0,+E$903*E907/E$911)</f>
        <v>0.14204098681272104</v>
      </c>
      <c r="F915" s="7">
        <f t="shared" ca="1" si="589"/>
        <v>3.1104444504272469E-2</v>
      </c>
      <c r="G915" s="7">
        <f t="shared" ca="1" si="589"/>
        <v>2.1663079880942489E-3</v>
      </c>
      <c r="H915" s="7">
        <f t="shared" ca="1" si="589"/>
        <v>0</v>
      </c>
      <c r="I915" s="7">
        <f t="shared" ca="1" si="589"/>
        <v>9.8037269141882776E-3</v>
      </c>
      <c r="J915" s="7">
        <f t="shared" ca="1" si="589"/>
        <v>1.16998855291642E-2</v>
      </c>
      <c r="K915" s="7">
        <f t="shared" ca="1" si="589"/>
        <v>0</v>
      </c>
      <c r="L915" s="7">
        <f t="shared" ca="1" si="589"/>
        <v>0</v>
      </c>
      <c r="M915" s="7">
        <f t="shared" ca="1" si="589"/>
        <v>1.5973243179393162E-3</v>
      </c>
      <c r="N915" s="7">
        <f t="shared" ca="1" si="589"/>
        <v>1.325104518760294E-2</v>
      </c>
      <c r="O915" s="7">
        <f t="shared" ca="1" si="589"/>
        <v>0</v>
      </c>
      <c r="P915" s="7">
        <f t="shared" ca="1" si="589"/>
        <v>0</v>
      </c>
      <c r="Q915" s="7">
        <f t="shared" ca="1" si="589"/>
        <v>2.115734758665838E-4</v>
      </c>
      <c r="R915" s="7">
        <f t="shared" ca="1" si="589"/>
        <v>0</v>
      </c>
      <c r="S915" s="7">
        <f t="shared" ca="1" si="589"/>
        <v>0</v>
      </c>
      <c r="T915" s="7">
        <f t="shared" ca="1" si="589"/>
        <v>5.5871116839944804E-5</v>
      </c>
      <c r="U915" s="7">
        <f t="shared" ca="1" si="589"/>
        <v>0</v>
      </c>
    </row>
    <row r="916" spans="1:21">
      <c r="A916" s="2" t="str">
        <f t="shared" si="592"/>
        <v>CUST_DEP_FXNL</v>
      </c>
      <c r="B916" s="2" t="str">
        <f>$B$9</f>
        <v>DISTSEC</v>
      </c>
      <c r="D916" s="7">
        <f t="shared" ca="1" si="588"/>
        <v>8.8564172096911822E-2</v>
      </c>
      <c r="E916" s="7">
        <f ca="1">IF(E$911=0,0,+E$903*E908/E$911)</f>
        <v>7.0584778120969305E-2</v>
      </c>
      <c r="F916" s="7">
        <f t="shared" ca="1" si="589"/>
        <v>1.3782277720320891E-2</v>
      </c>
      <c r="G916" s="7">
        <f t="shared" ca="1" si="589"/>
        <v>0</v>
      </c>
      <c r="H916" s="7">
        <f t="shared" ca="1" si="589"/>
        <v>0</v>
      </c>
      <c r="I916" s="7">
        <f t="shared" ca="1" si="589"/>
        <v>3.5510371182962586E-3</v>
      </c>
      <c r="J916" s="7">
        <f t="shared" ca="1" si="589"/>
        <v>0</v>
      </c>
      <c r="K916" s="7">
        <f t="shared" ca="1" si="589"/>
        <v>0</v>
      </c>
      <c r="L916" s="7">
        <f t="shared" ca="1" si="589"/>
        <v>0</v>
      </c>
      <c r="M916" s="7">
        <f t="shared" ca="1" si="589"/>
        <v>4.4899616142095669E-4</v>
      </c>
      <c r="N916" s="7">
        <f t="shared" ca="1" si="589"/>
        <v>0</v>
      </c>
      <c r="O916" s="7">
        <f t="shared" ca="1" si="589"/>
        <v>0</v>
      </c>
      <c r="P916" s="7">
        <f t="shared" ca="1" si="589"/>
        <v>0</v>
      </c>
      <c r="Q916" s="7">
        <f t="shared" ca="1" si="589"/>
        <v>7.8592088653381059E-5</v>
      </c>
      <c r="R916" s="7">
        <f t="shared" ca="1" si="589"/>
        <v>0</v>
      </c>
      <c r="S916" s="7">
        <f t="shared" ca="1" si="589"/>
        <v>0</v>
      </c>
      <c r="T916" s="7">
        <f t="shared" ca="1" si="589"/>
        <v>1.1849088725103782E-4</v>
      </c>
      <c r="U916" s="7">
        <f t="shared" ca="1" si="589"/>
        <v>0</v>
      </c>
    </row>
    <row r="917" spans="1:21">
      <c r="A917" s="2" t="str">
        <f t="shared" si="592"/>
        <v>CUST_DEP_FXNL</v>
      </c>
      <c r="B917" s="2" t="str">
        <f>$B$10</f>
        <v>ENERGY</v>
      </c>
      <c r="D917" s="7">
        <f t="shared" ca="1" si="588"/>
        <v>8.4811087745417478E-3</v>
      </c>
      <c r="E917" s="7">
        <f t="shared" ca="1" si="590"/>
        <v>4.1418076232084258E-3</v>
      </c>
      <c r="F917" s="7">
        <f t="shared" ca="1" si="589"/>
        <v>1.162778912616712E-3</v>
      </c>
      <c r="G917" s="7">
        <f t="shared" ca="1" si="589"/>
        <v>7.9445791976302352E-5</v>
      </c>
      <c r="H917" s="7">
        <f t="shared" ca="1" si="589"/>
        <v>1.0304445190514222E-5</v>
      </c>
      <c r="I917" s="7">
        <f t="shared" ca="1" si="589"/>
        <v>4.1127353051098549E-4</v>
      </c>
      <c r="J917" s="7">
        <f t="shared" ca="1" si="589"/>
        <v>4.8260873058067233E-4</v>
      </c>
      <c r="K917" s="7">
        <f t="shared" ca="1" si="589"/>
        <v>1.1590156376853712E-4</v>
      </c>
      <c r="L917" s="7">
        <f t="shared" ca="1" si="589"/>
        <v>6.9995105937064114E-6</v>
      </c>
      <c r="M917" s="7">
        <f t="shared" ca="1" si="589"/>
        <v>7.8289022217531087E-5</v>
      </c>
      <c r="N917" s="7">
        <f t="shared" ca="1" si="589"/>
        <v>6.7105335786085414E-4</v>
      </c>
      <c r="O917" s="7">
        <f t="shared" ca="1" si="589"/>
        <v>1.0047507245191263E-3</v>
      </c>
      <c r="P917" s="7">
        <f t="shared" ca="1" si="589"/>
        <v>2.9234854232151891E-4</v>
      </c>
      <c r="Q917" s="7">
        <f t="shared" ca="1" si="589"/>
        <v>8.8711724079060943E-6</v>
      </c>
      <c r="R917" s="7">
        <f t="shared" ca="1" si="589"/>
        <v>0</v>
      </c>
      <c r="S917" s="7">
        <f t="shared" ca="1" si="589"/>
        <v>0</v>
      </c>
      <c r="T917" s="7">
        <f t="shared" ca="1" si="589"/>
        <v>1.4675846768955055E-5</v>
      </c>
      <c r="U917" s="7">
        <f t="shared" ca="1" si="589"/>
        <v>0</v>
      </c>
    </row>
    <row r="918" spans="1:21">
      <c r="A918" s="2" t="str">
        <f t="shared" si="592"/>
        <v>CUST_DEP_FXNL</v>
      </c>
      <c r="B918" s="2" t="str">
        <f>$B$11</f>
        <v>CUSTOMER</v>
      </c>
      <c r="D918" s="7">
        <f t="shared" ca="1" si="588"/>
        <v>0.18222586093595691</v>
      </c>
      <c r="E918" s="7">
        <f t="shared" ca="1" si="590"/>
        <v>0.14362580361444779</v>
      </c>
      <c r="F918" s="7">
        <f t="shared" ca="1" si="589"/>
        <v>3.0457904659459668E-2</v>
      </c>
      <c r="G918" s="7">
        <f t="shared" ca="1" si="589"/>
        <v>1.4750166563953682E-3</v>
      </c>
      <c r="H918" s="7">
        <f t="shared" ca="1" si="589"/>
        <v>1.0708276810400443E-3</v>
      </c>
      <c r="I918" s="7">
        <f t="shared" ca="1" si="589"/>
        <v>3.7148325285828046E-4</v>
      </c>
      <c r="J918" s="7">
        <f t="shared" ca="1" si="589"/>
        <v>6.3660126813399676E-4</v>
      </c>
      <c r="K918" s="7">
        <f t="shared" ca="1" si="589"/>
        <v>9.3735919045587256E-4</v>
      </c>
      <c r="L918" s="7">
        <f t="shared" ca="1" si="589"/>
        <v>1.1827924013054449E-4</v>
      </c>
      <c r="M918" s="7">
        <f t="shared" ca="1" si="589"/>
        <v>1.5285864962829023E-5</v>
      </c>
      <c r="N918" s="7">
        <f t="shared" ca="1" si="589"/>
        <v>1.9313543858024183E-4</v>
      </c>
      <c r="O918" s="7">
        <f t="shared" ca="1" si="589"/>
        <v>8.2707413977937196E-5</v>
      </c>
      <c r="P918" s="7">
        <f t="shared" ca="1" si="589"/>
        <v>3.7209753941203484E-5</v>
      </c>
      <c r="Q918" s="7">
        <f t="shared" ca="1" si="589"/>
        <v>9.9979496196756537E-6</v>
      </c>
      <c r="R918" s="7">
        <f t="shared" ca="1" si="589"/>
        <v>0</v>
      </c>
      <c r="S918" s="7">
        <f t="shared" ca="1" si="589"/>
        <v>0</v>
      </c>
      <c r="T918" s="7">
        <f t="shared" ca="1" si="589"/>
        <v>3.1942489519534547E-3</v>
      </c>
      <c r="U918" s="7">
        <f t="shared" ca="1" si="589"/>
        <v>0</v>
      </c>
    </row>
    <row r="919" spans="1:21">
      <c r="A919" s="2" t="str">
        <f t="shared" si="592"/>
        <v>CUST_DEP_FXNL</v>
      </c>
      <c r="B919" s="2" t="str">
        <f>$B$12</f>
        <v>TOTAL</v>
      </c>
      <c r="D919" s="7">
        <f t="shared" ca="1" si="588"/>
        <v>1.0000000000000004</v>
      </c>
      <c r="E919" s="7">
        <f t="shared" ca="1" si="590"/>
        <v>0.66386348355315605</v>
      </c>
      <c r="F919" s="7">
        <f t="shared" ca="1" si="589"/>
        <v>0.14340655937407434</v>
      </c>
      <c r="G919" s="7">
        <f t="shared" ca="1" si="589"/>
        <v>8.3863050148629305E-3</v>
      </c>
      <c r="H919" s="7">
        <f t="shared" ca="1" si="589"/>
        <v>1.7007551729807556E-3</v>
      </c>
      <c r="I919" s="7">
        <f t="shared" ca="1" si="589"/>
        <v>3.4734737759937857E-2</v>
      </c>
      <c r="J919" s="7">
        <f t="shared" ca="1" si="589"/>
        <v>3.7459888628374904E-2</v>
      </c>
      <c r="K919" s="7">
        <f t="shared" ca="1" si="589"/>
        <v>7.2589175307859813E-3</v>
      </c>
      <c r="L919" s="7">
        <f t="shared" ca="1" si="589"/>
        <v>4.3171090513182238E-4</v>
      </c>
      <c r="M919" s="7">
        <f t="shared" ca="1" si="589"/>
        <v>5.6343958942954766E-3</v>
      </c>
      <c r="N919" s="7">
        <f t="shared" ca="1" si="589"/>
        <v>4.1698849073729137E-2</v>
      </c>
      <c r="O919" s="7">
        <f t="shared" ca="1" si="589"/>
        <v>4.1526425268113183E-2</v>
      </c>
      <c r="P919" s="7">
        <f t="shared" ca="1" si="589"/>
        <v>9.5985001795706737E-3</v>
      </c>
      <c r="Q919" s="7">
        <f t="shared" ca="1" si="589"/>
        <v>7.536047613433195E-4</v>
      </c>
      <c r="R919" s="7">
        <f t="shared" ca="1" si="589"/>
        <v>0</v>
      </c>
      <c r="S919" s="7">
        <f t="shared" ca="1" si="589"/>
        <v>0</v>
      </c>
      <c r="T919" s="7">
        <f t="shared" ca="1" si="589"/>
        <v>3.5458668836440056E-3</v>
      </c>
      <c r="U919" s="7">
        <f t="shared" ca="1" si="589"/>
        <v>0</v>
      </c>
    </row>
    <row r="922" spans="1:21">
      <c r="A922" s="2" t="s">
        <v>357</v>
      </c>
    </row>
    <row r="923" spans="1:21">
      <c r="A923" s="15" t="s">
        <v>306</v>
      </c>
      <c r="B923" s="2" t="str">
        <f>$B$12</f>
        <v>TOTAL</v>
      </c>
      <c r="D923" s="7">
        <f t="shared" ref="D923:U923" si="593">+D182</f>
        <v>1</v>
      </c>
      <c r="E923" s="7">
        <f t="shared" si="593"/>
        <v>0.3871692978261066</v>
      </c>
      <c r="F923" s="7">
        <f t="shared" si="593"/>
        <v>8.3911013018897196E-2</v>
      </c>
      <c r="G923" s="7">
        <f t="shared" si="593"/>
        <v>2.7935060966316923E-2</v>
      </c>
      <c r="H923" s="7">
        <f t="shared" si="593"/>
        <v>4.5270158306151328E-3</v>
      </c>
      <c r="I923" s="7">
        <f t="shared" si="593"/>
        <v>8.8050976512785692E-2</v>
      </c>
      <c r="J923" s="7">
        <f t="shared" si="593"/>
        <v>1.577147653615746E-3</v>
      </c>
      <c r="K923" s="7">
        <f t="shared" si="593"/>
        <v>4.517483667154815E-3</v>
      </c>
      <c r="L923" s="7">
        <f t="shared" si="593"/>
        <v>-2.3966155460772347E-2</v>
      </c>
      <c r="M923" s="7">
        <f t="shared" si="593"/>
        <v>0</v>
      </c>
      <c r="N923" s="7">
        <f t="shared" si="593"/>
        <v>8.6888019720686698E-3</v>
      </c>
      <c r="O923" s="7">
        <f t="shared" si="593"/>
        <v>0.37115570329035497</v>
      </c>
      <c r="P923" s="7">
        <f t="shared" si="593"/>
        <v>0</v>
      </c>
      <c r="Q923" s="7">
        <f t="shared" si="593"/>
        <v>3.3103822908744127E-2</v>
      </c>
      <c r="R923" s="7">
        <f t="shared" si="593"/>
        <v>0</v>
      </c>
      <c r="S923" s="7">
        <f t="shared" si="593"/>
        <v>0</v>
      </c>
      <c r="T923" s="7">
        <f t="shared" si="593"/>
        <v>1.3329831814112606E-2</v>
      </c>
      <c r="U923" s="7">
        <f t="shared" si="593"/>
        <v>0</v>
      </c>
    </row>
    <row r="924" spans="1:21">
      <c r="A924" s="15" t="s">
        <v>74</v>
      </c>
      <c r="B924" s="2" t="str">
        <f>$B$5</f>
        <v>PRODUCTION</v>
      </c>
      <c r="D924" s="7">
        <f ca="1">+COSS!H2291/COSS!$H$2298</f>
        <v>0.2916782151036495</v>
      </c>
      <c r="E924" s="7">
        <f ca="1">+COSS!I2291/COSS!$H$2298</f>
        <v>0.14312315408750348</v>
      </c>
      <c r="F924" s="7">
        <f ca="1">+COSS!J2291/COSS!$H$2298</f>
        <v>3.6178319460448763E-2</v>
      </c>
      <c r="G924" s="7">
        <f ca="1">+COSS!K2291/COSS!$H$2298</f>
        <v>3.8790623872827899E-4</v>
      </c>
      <c r="H924" s="7">
        <f ca="1">+COSS!L2291/COSS!$H$2298</f>
        <v>7.141461807089568E-6</v>
      </c>
      <c r="I924" s="7">
        <f ca="1">+COSS!N2291/COSS!$H$2298</f>
        <v>1.506380335385671E-2</v>
      </c>
      <c r="J924" s="7">
        <f ca="1">+COSS!O2291/COSS!$H$2298</f>
        <v>4.3301423562891938E-3</v>
      </c>
      <c r="K924" s="7">
        <f ca="1">+COSS!P2291/COSS!$H$2298</f>
        <v>3.3562857274416452E-4</v>
      </c>
      <c r="L924" s="7">
        <f ca="1">IFERROR(COSS!Q2291/COSS!$H$2298,0)</f>
        <v>2.0981259927151059E-4</v>
      </c>
      <c r="M924" s="7">
        <f ca="1">+COSS!S2291/COSS!$H$2298</f>
        <v>9.1558305107656169E-4</v>
      </c>
      <c r="N924" s="7">
        <f ca="1">+COSS!T2291/COSS!$H$2298</f>
        <v>9.9732212773091262E-3</v>
      </c>
      <c r="O924" s="7">
        <f ca="1">+COSS!U2291/COSS!$H$2298</f>
        <v>6.5962813555041591E-2</v>
      </c>
      <c r="P924" s="7">
        <f ca="1">+COSS!V2291/COSS!$H$2298</f>
        <v>1.0448567581473358E-2</v>
      </c>
      <c r="Q924" s="7">
        <f ca="1">+COSS!X2291/COSS!$H$2298</f>
        <v>4.0836541080395208E-3</v>
      </c>
      <c r="R924" s="7">
        <f ca="1">+COSS!Y2291/COSS!$H$2298</f>
        <v>9.9717419992629387E-5</v>
      </c>
      <c r="S924" s="7">
        <f ca="1">+COSS!AA2291/COSS!$H$2298</f>
        <v>7.2204967478810704E-5</v>
      </c>
      <c r="T924" s="7">
        <f ca="1">+COSS!AB2291/COSS!$H$2298</f>
        <v>3.8927910350805556E-4</v>
      </c>
      <c r="U924" s="7">
        <f ca="1">+COSS!AC2291/COSS!$H$2298</f>
        <v>9.7265909080598232E-5</v>
      </c>
    </row>
    <row r="925" spans="1:21">
      <c r="B925" s="2" t="str">
        <f>$B$6</f>
        <v>BULKTRAN</v>
      </c>
      <c r="D925" s="7">
        <f ca="1">+COSS!H2292/COSS!$H$2298</f>
        <v>2.3170986640111496E-2</v>
      </c>
      <c r="E925" s="7">
        <f ca="1">+COSS!I2292/COSS!$H$2298</f>
        <v>1.1454603601706097E-2</v>
      </c>
      <c r="F925" s="7">
        <f ca="1">+COSS!J2292/COSS!$H$2298</f>
        <v>2.9121280893781958E-3</v>
      </c>
      <c r="G925" s="7">
        <f ca="1">+COSS!K2292/COSS!$H$2298</f>
        <v>2.9282676085524559E-5</v>
      </c>
      <c r="H925" s="7">
        <f ca="1">+COSS!L2292/COSS!$H$2298</f>
        <v>-4.0983721484125764E-7</v>
      </c>
      <c r="I925" s="7">
        <f ca="1">+COSS!N2292/COSS!$H$2298</f>
        <v>1.2134501596961051E-3</v>
      </c>
      <c r="J925" s="7">
        <f ca="1">+COSS!O2292/COSS!$H$2298</f>
        <v>3.5086220691285319E-4</v>
      </c>
      <c r="K925" s="7">
        <f ca="1">+COSS!P2292/COSS!$H$2298</f>
        <v>2.7233897936135892E-5</v>
      </c>
      <c r="L925" s="7">
        <f ca="1">IFERROR(COSS!Q2292/COSS!$H$2298,0)</f>
        <v>-2.3270236484899232E-4</v>
      </c>
      <c r="M925" s="7">
        <f ca="1">+COSS!S2292/COSS!$H$2298</f>
        <v>7.3096086195219303E-5</v>
      </c>
      <c r="N925" s="7">
        <f ca="1">+COSS!T2292/COSS!$H$2298</f>
        <v>8.0279647808965298E-4</v>
      </c>
      <c r="O925" s="7">
        <f ca="1">+COSS!U2292/COSS!$H$2298</f>
        <v>5.3357190964358906E-3</v>
      </c>
      <c r="P925" s="7">
        <f ca="1">+COSS!V2292/COSS!$H$2298</f>
        <v>8.2379800673827231E-4</v>
      </c>
      <c r="Q925" s="7">
        <f ca="1">+COSS!X2292/COSS!$H$2298</f>
        <v>3.2779726272277556E-4</v>
      </c>
      <c r="R925" s="7">
        <f ca="1">+COSS!Y2292/COSS!$H$2298</f>
        <v>8.0570863922999209E-6</v>
      </c>
      <c r="S925" s="7">
        <f ca="1">+COSS!AA2292/COSS!$H$2298</f>
        <v>5.8620291176053342E-6</v>
      </c>
      <c r="T925" s="7">
        <f ca="1">+COSS!AB2292/COSS!$H$2298</f>
        <v>3.1459631674527245E-5</v>
      </c>
      <c r="U925" s="7">
        <f ca="1">+COSS!AC2292/COSS!$H$2298</f>
        <v>7.95253309417505E-6</v>
      </c>
    </row>
    <row r="926" spans="1:21">
      <c r="B926" s="2" t="str">
        <f>$B$7</f>
        <v>SUBTRAN</v>
      </c>
      <c r="D926" s="7">
        <f ca="1">+COSS!H2293/COSS!$H$2298</f>
        <v>8.9833530753815598E-3</v>
      </c>
      <c r="E926" s="7">
        <f ca="1">+COSS!I2293/COSS!$H$2298</f>
        <v>4.2548471684851685E-3</v>
      </c>
      <c r="F926" s="7">
        <f ca="1">+COSS!J2293/COSS!$H$2298</f>
        <v>1.0945041605485292E-3</v>
      </c>
      <c r="G926" s="7">
        <f ca="1">+COSS!K2293/COSS!$H$2298</f>
        <v>1.1020772584738088E-5</v>
      </c>
      <c r="H926" s="7">
        <f ca="1">+COSS!L2293/COSS!$H$2298</f>
        <v>-1.6766617953791553E-7</v>
      </c>
      <c r="I926" s="7">
        <f ca="1">+COSS!N2293/COSS!$H$2298</f>
        <v>4.7511893272982563E-4</v>
      </c>
      <c r="J926" s="7">
        <f ca="1">+COSS!O2293/COSS!$H$2298</f>
        <v>1.3667421481849815E-4</v>
      </c>
      <c r="K926" s="7">
        <f ca="1">+COSS!P2293/COSS!$H$2298</f>
        <v>1.373960065568133E-5</v>
      </c>
      <c r="L926" s="7">
        <f ca="1">IFERROR(COSS!Q2293/COSS!$H$2298,0)</f>
        <v>0</v>
      </c>
      <c r="M926" s="7">
        <f ca="1">+COSS!S2293/COSS!$H$2298</f>
        <v>2.6681800057444612E-5</v>
      </c>
      <c r="N926" s="7">
        <f ca="1">+COSS!T2293/COSS!$H$2298</f>
        <v>3.1061561516885724E-4</v>
      </c>
      <c r="O926" s="7">
        <f ca="1">+COSS!U2293/COSS!$H$2298</f>
        <v>2.518264207141894E-3</v>
      </c>
      <c r="P926" s="7">
        <f ca="1">+COSS!V2293/COSS!$H$2298</f>
        <v>0</v>
      </c>
      <c r="Q926" s="7">
        <f ca="1">+COSS!X2293/COSS!$H$2298</f>
        <v>1.2834678616892349E-4</v>
      </c>
      <c r="R926" s="7">
        <f ca="1">+COSS!Y2293/COSS!$H$2298</f>
        <v>3.1252699091675969E-6</v>
      </c>
      <c r="S926" s="7">
        <f ca="1">+COSS!AA2293/COSS!$H$2298</f>
        <v>2.1604252959001509E-6</v>
      </c>
      <c r="T926" s="7">
        <f ca="1">+COSS!AB2293/COSS!$H$2298</f>
        <v>6.7187203542809317E-6</v>
      </c>
      <c r="U926" s="7">
        <f ca="1">+COSS!AC2293/COSS!$H$2298</f>
        <v>1.703067642186541E-6</v>
      </c>
    </row>
    <row r="927" spans="1:21">
      <c r="B927" s="2" t="str">
        <f>$B$8</f>
        <v>DISTPRI</v>
      </c>
      <c r="D927" s="7">
        <f ca="1">+COSS!H2294/COSS!$H$2298</f>
        <v>4.8459789179368537E-2</v>
      </c>
      <c r="E927" s="7">
        <f ca="1">+COSS!I2294/COSS!$H$2298</f>
        <v>3.2215350807632367E-2</v>
      </c>
      <c r="F927" s="7">
        <f ca="1">+COSS!J2294/COSS!$H$2298</f>
        <v>8.1102774770156708E-3</v>
      </c>
      <c r="G927" s="7">
        <f ca="1">+COSS!K2294/COSS!$H$2298</f>
        <v>7.7959796648412809E-5</v>
      </c>
      <c r="H927" s="7">
        <f ca="1">+COSS!L2294/COSS!$H$2298</f>
        <v>0</v>
      </c>
      <c r="I927" s="7">
        <f ca="1">+COSS!N2294/COSS!$H$2298</f>
        <v>3.4645393828880633E-3</v>
      </c>
      <c r="J927" s="7">
        <f ca="1">+COSS!O2294/COSS!$H$2298</f>
        <v>1.0030481294828301E-3</v>
      </c>
      <c r="K927" s="7">
        <f ca="1">+COSS!P2294/COSS!$H$2298</f>
        <v>0</v>
      </c>
      <c r="L927" s="7">
        <f ca="1">IFERROR(COSS!Q2294/COSS!$H$2298,0)</f>
        <v>0</v>
      </c>
      <c r="M927" s="7">
        <f ca="1">+COSS!S2294/COSS!$H$2298</f>
        <v>2.0178283137526571E-4</v>
      </c>
      <c r="N927" s="7">
        <f ca="1">+COSS!T2294/COSS!$H$2298</f>
        <v>2.3346859844829058E-3</v>
      </c>
      <c r="O927" s="7">
        <f ca="1">+COSS!U2294/COSS!$H$2298</f>
        <v>0</v>
      </c>
      <c r="P927" s="7">
        <f ca="1">+COSS!V2294/COSS!$H$2298</f>
        <v>0</v>
      </c>
      <c r="Q927" s="7">
        <f ca="1">+COSS!X2294/COSS!$H$2298</f>
        <v>9.3711379281777502E-4</v>
      </c>
      <c r="R927" s="7">
        <f ca="1">+COSS!Y2294/COSS!$H$2298</f>
        <v>2.3001136747674405E-5</v>
      </c>
      <c r="S927" s="7">
        <f ca="1">+COSS!AA2294/COSS!$H$2298</f>
        <v>1.6619459837457691E-5</v>
      </c>
      <c r="T927" s="7">
        <f ca="1">+COSS!AB2294/COSS!$H$2298</f>
        <v>6.0177120508712618E-5</v>
      </c>
      <c r="U927" s="7">
        <f ca="1">+COSS!AC2294/COSS!$H$2298</f>
        <v>1.5233259931395587E-5</v>
      </c>
    </row>
    <row r="928" spans="1:21">
      <c r="B928" s="2" t="str">
        <f>$B$9</f>
        <v>DISTSEC</v>
      </c>
      <c r="D928" s="7">
        <f ca="1">+COSS!H2295/COSS!$H$2298</f>
        <v>1.9495861193996974E-2</v>
      </c>
      <c r="E928" s="7">
        <f ca="1">+COSS!I2295/COSS!$H$2298</f>
        <v>1.4566113345392288E-2</v>
      </c>
      <c r="F928" s="7">
        <f ca="1">+COSS!J2295/COSS!$H$2298</f>
        <v>3.2698703676112928E-3</v>
      </c>
      <c r="G928" s="7">
        <f ca="1">+COSS!K2295/COSS!$H$2298</f>
        <v>0</v>
      </c>
      <c r="H928" s="7">
        <f ca="1">+COSS!L2295/COSS!$H$2298</f>
        <v>0</v>
      </c>
      <c r="I928" s="7">
        <f ca="1">+COSS!N2295/COSS!$H$2298</f>
        <v>1.1410288918254391E-3</v>
      </c>
      <c r="J928" s="7">
        <f ca="1">+COSS!O2295/COSS!$H$2298</f>
        <v>0</v>
      </c>
      <c r="K928" s="7">
        <f ca="1">+COSS!P2295/COSS!$H$2298</f>
        <v>0</v>
      </c>
      <c r="L928" s="7">
        <f ca="1">IFERROR(COSS!Q2295/COSS!$H$2298,0)</f>
        <v>0</v>
      </c>
      <c r="M928" s="7">
        <f ca="1">+COSS!S2295/COSS!$H$2298</f>
        <v>5.1651903695520445E-5</v>
      </c>
      <c r="N928" s="7">
        <f ca="1">+COSS!T2295/COSS!$H$2298</f>
        <v>0</v>
      </c>
      <c r="O928" s="7">
        <f ca="1">+COSS!U2295/COSS!$H$2298</f>
        <v>0</v>
      </c>
      <c r="P928" s="7">
        <f ca="1">+COSS!V2295/COSS!$H$2298</f>
        <v>0</v>
      </c>
      <c r="Q928" s="7">
        <f ca="1">+COSS!X2295/COSS!$H$2298</f>
        <v>3.1643058228995516E-4</v>
      </c>
      <c r="R928" s="7">
        <f ca="1">+COSS!Y2295/COSS!$H$2298</f>
        <v>0</v>
      </c>
      <c r="S928" s="7">
        <f ca="1">+COSS!AA2295/COSS!$H$2298</f>
        <v>5.3312634960584553E-6</v>
      </c>
      <c r="T928" s="7">
        <f ca="1">+COSS!AB2295/COSS!$H$2298</f>
        <v>1.161738600852005E-4</v>
      </c>
      <c r="U928" s="7">
        <f ca="1">+COSS!AC2295/COSS!$H$2298</f>
        <v>2.9260979601225313E-5</v>
      </c>
    </row>
    <row r="929" spans="1:41">
      <c r="B929" s="2" t="str">
        <f>$B$10</f>
        <v>ENERGY</v>
      </c>
      <c r="D929" s="7">
        <f ca="1">+COSS!H2296/COSS!$H$2298</f>
        <v>0.53920360005825529</v>
      </c>
      <c r="E929" s="7">
        <f ca="1">+COSS!I2296/COSS!$H$2298</f>
        <v>0.19607326150785589</v>
      </c>
      <c r="F929" s="7">
        <f ca="1">+COSS!J2296/COSS!$H$2298</f>
        <v>6.3258323199483379E-2</v>
      </c>
      <c r="G929" s="7">
        <f ca="1">+COSS!K2296/COSS!$H$2298</f>
        <v>6.9848462624689297E-4</v>
      </c>
      <c r="H929" s="7">
        <f ca="1">+COSS!L2296/COSS!$H$2298</f>
        <v>1.5807810564465726E-5</v>
      </c>
      <c r="I929" s="7">
        <f ca="1">+COSS!N2296/COSS!$H$2298</f>
        <v>3.0545986045465653E-2</v>
      </c>
      <c r="J929" s="7">
        <f ca="1">+COSS!O2296/COSS!$H$2298</f>
        <v>8.560180801211013E-3</v>
      </c>
      <c r="K929" s="7">
        <f ca="1">+COSS!P2296/COSS!$H$2298</f>
        <v>6.715375333493246E-4</v>
      </c>
      <c r="L929" s="7">
        <f ca="1">IFERROR(COSS!Q2296/COSS!$H$2298,0)</f>
        <v>3.7383050171430852E-4</v>
      </c>
      <c r="M929" s="7">
        <f ca="1">+COSS!S2296/COSS!$H$2298</f>
        <v>2.0463236727770165E-3</v>
      </c>
      <c r="N929" s="7">
        <f ca="1">+COSS!T2296/COSS!$H$2298</f>
        <v>2.4442254015409635E-2</v>
      </c>
      <c r="O929" s="7">
        <f ca="1">+COSS!U2296/COSS!$H$2298</f>
        <v>0.17204133673723407</v>
      </c>
      <c r="P929" s="7">
        <f ca="1">+COSS!V2296/COSS!$H$2298</f>
        <v>2.7702585245377168E-2</v>
      </c>
      <c r="Q929" s="7">
        <f ca="1">+COSS!X2296/COSS!$H$2298</f>
        <v>8.2815782137948424E-3</v>
      </c>
      <c r="R929" s="7">
        <f ca="1">+COSS!Y2296/COSS!$H$2298</f>
        <v>1.9560082655056962E-4</v>
      </c>
      <c r="S929" s="7">
        <f ca="1">+COSS!AA2296/COSS!$H$2298</f>
        <v>1.9128488114116883E-4</v>
      </c>
      <c r="T929" s="7">
        <f ca="1">+COSS!AB2296/COSS!$H$2298</f>
        <v>3.2835135477938342E-3</v>
      </c>
      <c r="U929" s="7">
        <f ca="1">+COSS!AC2296/COSS!$H$2298</f>
        <v>8.2171089228616045E-4</v>
      </c>
    </row>
    <row r="930" spans="1:41">
      <c r="B930" s="2" t="str">
        <f>$B$11</f>
        <v>CUSTOMER</v>
      </c>
      <c r="D930" s="7">
        <f ca="1">+COSS!H2297/COSS!$H$2298</f>
        <v>6.900819474923664E-2</v>
      </c>
      <c r="E930" s="7">
        <f ca="1">+COSS!I2297/COSS!$H$2298</f>
        <v>5.4004596611244744E-2</v>
      </c>
      <c r="F930" s="7">
        <f ca="1">+COSS!J2297/COSS!$H$2298</f>
        <v>1.2671369018913347E-2</v>
      </c>
      <c r="G930" s="7">
        <f ca="1">+COSS!K2297/COSS!$H$2298</f>
        <v>1.0339634435169661E-4</v>
      </c>
      <c r="H930" s="7">
        <f ca="1">+COSS!L2297/COSS!$H$2298</f>
        <v>7.8197845290377431E-6</v>
      </c>
      <c r="I930" s="7">
        <f ca="1">+COSS!N2297/COSS!$H$2298</f>
        <v>2.1909056008934227E-4</v>
      </c>
      <c r="J930" s="7">
        <f ca="1">+COSS!O2297/COSS!$H$2298</f>
        <v>9.8964883715151264E-5</v>
      </c>
      <c r="K930" s="7">
        <f ca="1">+COSS!P2297/COSS!$H$2298</f>
        <v>4.649289760215323E-5</v>
      </c>
      <c r="L930" s="7">
        <f ca="1">IFERROR(COSS!Q2297/COSS!$H$2298,0)</f>
        <v>-2.4562288521090265E-5</v>
      </c>
      <c r="M930" s="7">
        <f ca="1">+COSS!S2297/COSS!$H$2298</f>
        <v>3.235219177891755E-6</v>
      </c>
      <c r="N930" s="7">
        <f ca="1">+COSS!T2297/COSS!$H$2298</f>
        <v>6.1700761136017042E-5</v>
      </c>
      <c r="O930" s="7">
        <f ca="1">+COSS!U2297/COSS!$H$2298</f>
        <v>1.2252133022527679E-4</v>
      </c>
      <c r="P930" s="7">
        <f ca="1">+COSS!V2297/COSS!$H$2298</f>
        <v>3.0559099860682776E-5</v>
      </c>
      <c r="Q930" s="7">
        <f ca="1">+COSS!X2297/COSS!$H$2298</f>
        <v>7.3431058880826236E-5</v>
      </c>
      <c r="R930" s="7">
        <f ca="1">+COSS!Y2297/COSS!$H$2298</f>
        <v>1.265831811481049E-6</v>
      </c>
      <c r="S930" s="7">
        <f ca="1">+COSS!AA2297/COSS!$H$2298</f>
        <v>4.3902574841746832E-6</v>
      </c>
      <c r="T930" s="7">
        <f ca="1">+COSS!AB2297/COSS!$H$2298</f>
        <v>1.30640640759646E-3</v>
      </c>
      <c r="U930" s="7">
        <f ca="1">+COSS!AC2297/COSS!$H$2298</f>
        <v>2.7751697113944892E-4</v>
      </c>
    </row>
    <row r="931" spans="1:41">
      <c r="B931" s="2" t="str">
        <f>$B$12</f>
        <v>TOTAL</v>
      </c>
      <c r="D931" s="7">
        <f ca="1">+COSS!H2298/COSS!$H$2298</f>
        <v>1</v>
      </c>
      <c r="E931" s="7">
        <f ca="1">+COSS!I2298/COSS!$H$2298</f>
        <v>0.45569192712982004</v>
      </c>
      <c r="F931" s="7">
        <f ca="1">+COSS!J2298/COSS!$H$2298</f>
        <v>0.12749479177339915</v>
      </c>
      <c r="G931" s="7">
        <f ca="1">+COSS!K2298/COSS!$H$2298</f>
        <v>1.3080504546455441E-3</v>
      </c>
      <c r="H931" s="7">
        <f ca="1">+COSS!L2298/COSS!$H$2298</f>
        <v>3.0191553506213858E-5</v>
      </c>
      <c r="I931" s="7">
        <f ca="1">+COSS!N2298/COSS!$H$2298</f>
        <v>5.2123017326551141E-2</v>
      </c>
      <c r="J931" s="7">
        <f ca="1">+COSS!O2298/COSS!$H$2298</f>
        <v>1.4479872592429539E-2</v>
      </c>
      <c r="K931" s="7">
        <f ca="1">+COSS!P2298/COSS!$H$2298</f>
        <v>1.0946325022874596E-3</v>
      </c>
      <c r="L931" s="7">
        <f ca="1">IFERROR(COSS!Q2298/COSS!$H$2298,0)</f>
        <v>3.2637844761573652E-4</v>
      </c>
      <c r="M931" s="7">
        <f ca="1">+COSS!S2298/COSS!$H$2298</f>
        <v>3.3183545643549199E-3</v>
      </c>
      <c r="N931" s="7">
        <f ca="1">+COSS!T2298/COSS!$H$2298</f>
        <v>3.7925274131596187E-2</v>
      </c>
      <c r="O931" s="7">
        <f ca="1">+COSS!U2298/COSS!$H$2298</f>
        <v>0.24598065492607871</v>
      </c>
      <c r="P931" s="7">
        <f ca="1">+COSS!V2298/COSS!$H$2298</f>
        <v>3.9005509933449478E-2</v>
      </c>
      <c r="Q931" s="7">
        <f ca="1">+COSS!X2298/COSS!$H$2298</f>
        <v>1.4148351804714621E-2</v>
      </c>
      <c r="R931" s="7">
        <f ca="1">+COSS!Y2298/COSS!$H$2298</f>
        <v>3.3076757140382192E-4</v>
      </c>
      <c r="S931" s="7">
        <f ca="1">+COSS!AA2298/COSS!$H$2298</f>
        <v>2.9785328385117585E-4</v>
      </c>
      <c r="T931" s="7">
        <f ca="1">+COSS!AB2298/COSS!$H$2298</f>
        <v>5.1937283915210707E-3</v>
      </c>
      <c r="U931" s="7">
        <f ca="1">+COSS!AC2298/COSS!$H$2298</f>
        <v>1.25064361277519E-3</v>
      </c>
    </row>
    <row r="932" spans="1:41">
      <c r="A932" s="2" t="s">
        <v>356</v>
      </c>
      <c r="B932" s="2" t="str">
        <f>$B$5</f>
        <v>PRODUCTION</v>
      </c>
      <c r="D932" s="7">
        <f t="shared" ref="D932:D939" ca="1" si="594">SUM(E932:U932)</f>
        <v>0.27903366147893105</v>
      </c>
      <c r="E932" s="7">
        <f t="shared" ref="E932:E939" ca="1" si="595">IF(E$931=0,0,E$923*E924/E$931)</f>
        <v>0.12160165184346146</v>
      </c>
      <c r="F932" s="7">
        <f t="shared" ref="F932:U939" ca="1" si="596">IF(F$931=0,0,F$923*F924/F$931)</f>
        <v>2.3810850569042044E-2</v>
      </c>
      <c r="G932" s="7">
        <f t="shared" ca="1" si="596"/>
        <v>8.2842251150209278E-3</v>
      </c>
      <c r="H932" s="7">
        <f t="shared" ca="1" si="596"/>
        <v>1.0708130884279918E-3</v>
      </c>
      <c r="I932" s="7">
        <f t="shared" ca="1" si="596"/>
        <v>2.5447156809703886E-2</v>
      </c>
      <c r="J932" s="7">
        <f t="shared" ca="1" si="596"/>
        <v>4.7163908476751277E-4</v>
      </c>
      <c r="K932" s="7">
        <f t="shared" ca="1" si="596"/>
        <v>1.3851192911171928E-3</v>
      </c>
      <c r="L932" s="7">
        <f t="shared" ca="1" si="596"/>
        <v>-1.5406658768381576E-2</v>
      </c>
      <c r="M932" s="7">
        <f t="shared" ca="1" si="596"/>
        <v>0</v>
      </c>
      <c r="N932" s="7">
        <f t="shared" ca="1" si="596"/>
        <v>2.2848969898405223E-3</v>
      </c>
      <c r="O932" s="7">
        <f t="shared" ca="1" si="596"/>
        <v>9.9530080783748684E-2</v>
      </c>
      <c r="P932" s="7">
        <f t="shared" ca="1" si="596"/>
        <v>0</v>
      </c>
      <c r="Q932" s="7">
        <f t="shared" ca="1" si="596"/>
        <v>9.554792266902673E-3</v>
      </c>
      <c r="R932" s="7">
        <f t="shared" ca="1" si="596"/>
        <v>0</v>
      </c>
      <c r="S932" s="7">
        <f t="shared" ca="1" si="596"/>
        <v>0</v>
      </c>
      <c r="T932" s="7">
        <f t="shared" ca="1" si="596"/>
        <v>9.9909440527967621E-4</v>
      </c>
      <c r="U932" s="7">
        <f t="shared" ca="1" si="596"/>
        <v>0</v>
      </c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>
      <c r="A933" s="2" t="str">
        <f>+A932</f>
        <v>REVYEC_EXP_OM</v>
      </c>
      <c r="B933" s="2" t="str">
        <f>$B$6</f>
        <v>BULKTRAN</v>
      </c>
      <c r="D933" s="7">
        <f t="shared" ca="1" si="594"/>
        <v>4.0583259062080393E-2</v>
      </c>
      <c r="E933" s="7">
        <f t="shared" ca="1" si="595"/>
        <v>9.7321689705631119E-3</v>
      </c>
      <c r="F933" s="7">
        <f t="shared" ref="F933:S933" ca="1" si="597">IF(F$931=0,0,F$923*F925/F$931)</f>
        <v>1.916624315562778E-3</v>
      </c>
      <c r="G933" s="7">
        <f t="shared" ca="1" si="597"/>
        <v>6.2536834018967922E-4</v>
      </c>
      <c r="H933" s="7">
        <f t="shared" ca="1" si="597"/>
        <v>-6.1452272046210964E-5</v>
      </c>
      <c r="I933" s="7">
        <f t="shared" ca="1" si="597"/>
        <v>2.0498711891802049E-3</v>
      </c>
      <c r="J933" s="7">
        <f t="shared" ca="1" si="597"/>
        <v>3.8215909901331648E-5</v>
      </c>
      <c r="K933" s="7">
        <f t="shared" ca="1" si="597"/>
        <v>1.1239268783117749E-4</v>
      </c>
      <c r="L933" s="7">
        <f t="shared" ca="1" si="597"/>
        <v>1.7087467303068999E-2</v>
      </c>
      <c r="M933" s="7">
        <f t="shared" ca="1" si="597"/>
        <v>0</v>
      </c>
      <c r="N933" s="7">
        <f t="shared" ca="1" si="597"/>
        <v>1.8392324859120492E-4</v>
      </c>
      <c r="O933" s="7">
        <f t="shared" ca="1" si="597"/>
        <v>8.0509687820474272E-3</v>
      </c>
      <c r="P933" s="7">
        <f t="shared" ca="1" si="597"/>
        <v>0</v>
      </c>
      <c r="Q933" s="7">
        <f t="shared" ca="1" si="597"/>
        <v>7.6696866779421384E-4</v>
      </c>
      <c r="R933" s="7">
        <f t="shared" ca="1" si="597"/>
        <v>0</v>
      </c>
      <c r="S933" s="7">
        <f t="shared" ca="1" si="597"/>
        <v>0</v>
      </c>
      <c r="T933" s="7">
        <f t="shared" ca="1" si="596"/>
        <v>8.0741919396474973E-5</v>
      </c>
      <c r="U933" s="7">
        <f t="shared" ca="1" si="596"/>
        <v>0</v>
      </c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>
      <c r="A934" s="2" t="str">
        <f t="shared" ref="A934:A939" si="598">+A933</f>
        <v>REVYEC_EXP_OM</v>
      </c>
      <c r="B934" s="2" t="str">
        <f>$B$7</f>
        <v>SUBTRAN</v>
      </c>
      <c r="D934" s="7">
        <f t="shared" ca="1" si="594"/>
        <v>9.6082906764225345E-3</v>
      </c>
      <c r="E934" s="7">
        <f t="shared" ca="1" si="595"/>
        <v>3.6150436128101417E-3</v>
      </c>
      <c r="F934" s="7">
        <f t="shared" ca="1" si="596"/>
        <v>7.2035062442595173E-4</v>
      </c>
      <c r="G934" s="7">
        <f t="shared" ca="1" si="596"/>
        <v>2.3536244565887043E-4</v>
      </c>
      <c r="H934" s="7">
        <f t="shared" ca="1" si="596"/>
        <v>-2.5140390635105406E-5</v>
      </c>
      <c r="I934" s="7">
        <f t="shared" ca="1" si="596"/>
        <v>8.0261443278463766E-4</v>
      </c>
      <c r="J934" s="7">
        <f t="shared" ca="1" si="596"/>
        <v>1.488655482531434E-5</v>
      </c>
      <c r="K934" s="7">
        <f t="shared" ca="1" si="596"/>
        <v>5.6702520184231024E-5</v>
      </c>
      <c r="L934" s="7">
        <f t="shared" ca="1" si="596"/>
        <v>0</v>
      </c>
      <c r="M934" s="7">
        <f t="shared" ca="1" si="596"/>
        <v>0</v>
      </c>
      <c r="N934" s="7">
        <f t="shared" ca="1" si="596"/>
        <v>7.1163033924809776E-5</v>
      </c>
      <c r="O934" s="7">
        <f t="shared" ca="1" si="596"/>
        <v>3.7997627218024975E-3</v>
      </c>
      <c r="P934" s="7">
        <f t="shared" ca="1" si="596"/>
        <v>0</v>
      </c>
      <c r="Q934" s="7">
        <f t="shared" ca="1" si="596"/>
        <v>3.0030135940121918E-4</v>
      </c>
      <c r="R934" s="7">
        <f t="shared" ca="1" si="596"/>
        <v>0</v>
      </c>
      <c r="S934" s="7">
        <f t="shared" ca="1" si="596"/>
        <v>0</v>
      </c>
      <c r="T934" s="7">
        <f t="shared" ca="1" si="596"/>
        <v>1.7243761239965592E-5</v>
      </c>
      <c r="U934" s="7">
        <f t="shared" ca="1" si="596"/>
        <v>0</v>
      </c>
      <c r="V934" s="7"/>
      <c r="W934" s="7"/>
    </row>
    <row r="935" spans="1:41">
      <c r="A935" s="2" t="str">
        <f t="shared" si="598"/>
        <v>REVYEC_EXP_OM</v>
      </c>
      <c r="B935" s="2" t="str">
        <f>$B$8</f>
        <v>DISTPRI</v>
      </c>
      <c r="D935" s="7">
        <f t="shared" ca="1" si="594"/>
        <v>4.3217666388377221E-2</v>
      </c>
      <c r="E935" s="7">
        <f ca="1">IF(E$931=0,0,E$923*E927/E$931)</f>
        <v>2.7371111948312835E-2</v>
      </c>
      <c r="F935" s="7">
        <f t="shared" ca="1" si="596"/>
        <v>5.3377992112044895E-3</v>
      </c>
      <c r="G935" s="7">
        <f t="shared" ca="1" si="596"/>
        <v>1.6649294104524625E-3</v>
      </c>
      <c r="H935" s="7">
        <f t="shared" ca="1" si="596"/>
        <v>0</v>
      </c>
      <c r="I935" s="7">
        <f t="shared" ca="1" si="596"/>
        <v>5.8526173555747745E-3</v>
      </c>
      <c r="J935" s="7">
        <f t="shared" ca="1" si="596"/>
        <v>1.0925199747300239E-4</v>
      </c>
      <c r="K935" s="7">
        <f t="shared" ca="1" si="596"/>
        <v>0</v>
      </c>
      <c r="L935" s="7">
        <f t="shared" ca="1" si="596"/>
        <v>0</v>
      </c>
      <c r="M935" s="7">
        <f t="shared" ca="1" si="596"/>
        <v>0</v>
      </c>
      <c r="N935" s="7">
        <f t="shared" ca="1" si="596"/>
        <v>5.3488404897872202E-4</v>
      </c>
      <c r="O935" s="7">
        <f t="shared" ca="1" si="596"/>
        <v>0</v>
      </c>
      <c r="P935" s="7">
        <f t="shared" ca="1" si="596"/>
        <v>0</v>
      </c>
      <c r="Q935" s="7">
        <f t="shared" ca="1" si="596"/>
        <v>2.1926263547138937E-3</v>
      </c>
      <c r="R935" s="7">
        <f t="shared" ca="1" si="596"/>
        <v>0</v>
      </c>
      <c r="S935" s="7">
        <f t="shared" ca="1" si="596"/>
        <v>0</v>
      </c>
      <c r="T935" s="7">
        <f t="shared" ca="1" si="596"/>
        <v>1.5444606166704111E-4</v>
      </c>
      <c r="U935" s="7">
        <f t="shared" ca="1" si="596"/>
        <v>0</v>
      </c>
      <c r="V935" s="7"/>
      <c r="W935" s="7"/>
    </row>
    <row r="936" spans="1:41">
      <c r="A936" s="2" t="str">
        <f t="shared" si="598"/>
        <v>REVYEC_EXP_OM</v>
      </c>
      <c r="B936" s="2" t="str">
        <f>$B$9</f>
        <v>DISTSEC</v>
      </c>
      <c r="D936" s="7">
        <f t="shared" ca="1" si="594"/>
        <v>1.7493939600835194E-2</v>
      </c>
      <c r="E936" s="7">
        <f t="shared" ca="1" si="595"/>
        <v>1.2375799394805575E-2</v>
      </c>
      <c r="F936" s="7">
        <f t="shared" ca="1" si="596"/>
        <v>2.1520732821337439E-3</v>
      </c>
      <c r="G936" s="7">
        <f t="shared" ca="1" si="596"/>
        <v>0</v>
      </c>
      <c r="H936" s="7">
        <f t="shared" ca="1" si="596"/>
        <v>0</v>
      </c>
      <c r="I936" s="7">
        <f t="shared" ca="1" si="596"/>
        <v>1.9275305480704298E-3</v>
      </c>
      <c r="J936" s="7">
        <f t="shared" ca="1" si="596"/>
        <v>0</v>
      </c>
      <c r="K936" s="7">
        <f t="shared" ca="1" si="596"/>
        <v>0</v>
      </c>
      <c r="L936" s="7">
        <f t="shared" ca="1" si="596"/>
        <v>0</v>
      </c>
      <c r="M936" s="7">
        <f t="shared" ca="1" si="596"/>
        <v>0</v>
      </c>
      <c r="N936" s="7">
        <f t="shared" ca="1" si="596"/>
        <v>0</v>
      </c>
      <c r="O936" s="7">
        <f t="shared" ca="1" si="596"/>
        <v>0</v>
      </c>
      <c r="P936" s="7">
        <f t="shared" ca="1" si="596"/>
        <v>0</v>
      </c>
      <c r="Q936" s="7">
        <f t="shared" ca="1" si="596"/>
        <v>7.4037330309717638E-4</v>
      </c>
      <c r="R936" s="7">
        <f t="shared" ca="1" si="596"/>
        <v>0</v>
      </c>
      <c r="S936" s="7">
        <f t="shared" ca="1" si="596"/>
        <v>0</v>
      </c>
      <c r="T936" s="7">
        <f t="shared" ca="1" si="596"/>
        <v>2.9816307272826893E-4</v>
      </c>
      <c r="U936" s="7">
        <f t="shared" ca="1" si="596"/>
        <v>0</v>
      </c>
      <c r="V936" s="7"/>
      <c r="W936" s="7"/>
    </row>
    <row r="937" spans="1:41">
      <c r="A937" s="2" t="str">
        <f t="shared" si="598"/>
        <v>REVYEC_EXP_OM</v>
      </c>
      <c r="B937" s="2" t="str">
        <f>$B$10</f>
        <v>ENERGY</v>
      </c>
      <c r="D937" s="7">
        <f t="shared" ca="1" si="594"/>
        <v>0.5463587853768006</v>
      </c>
      <c r="E937" s="7">
        <f t="shared" ca="1" si="595"/>
        <v>0.16658962439517713</v>
      </c>
      <c r="F937" s="7">
        <f t="shared" ca="1" si="596"/>
        <v>4.1633622108891086E-2</v>
      </c>
      <c r="G937" s="7">
        <f t="shared" ca="1" si="596"/>
        <v>1.4917016808445259E-2</v>
      </c>
      <c r="H937" s="7">
        <f t="shared" ca="1" si="596"/>
        <v>2.3702724888923967E-3</v>
      </c>
      <c r="I937" s="7">
        <f t="shared" ca="1" si="596"/>
        <v>5.1601078329728781E-2</v>
      </c>
      <c r="J937" s="7">
        <f t="shared" ca="1" si="596"/>
        <v>9.3237485198695833E-4</v>
      </c>
      <c r="K937" s="7">
        <f t="shared" ca="1" si="596"/>
        <v>2.7713957263716818E-3</v>
      </c>
      <c r="L937" s="7">
        <f t="shared" ca="1" si="596"/>
        <v>-2.7450586843319691E-2</v>
      </c>
      <c r="M937" s="7">
        <f t="shared" ca="1" si="596"/>
        <v>0</v>
      </c>
      <c r="N937" s="7">
        <f t="shared" ca="1" si="596"/>
        <v>5.5997988084142102E-3</v>
      </c>
      <c r="O937" s="7">
        <f t="shared" ca="1" si="596"/>
        <v>0.2595900208124502</v>
      </c>
      <c r="P937" s="7">
        <f t="shared" ca="1" si="596"/>
        <v>0</v>
      </c>
      <c r="Q937" s="7">
        <f t="shared" ca="1" si="596"/>
        <v>1.9376949511746167E-2</v>
      </c>
      <c r="R937" s="7">
        <f t="shared" ca="1" si="596"/>
        <v>0</v>
      </c>
      <c r="S937" s="7">
        <f t="shared" ca="1" si="596"/>
        <v>0</v>
      </c>
      <c r="T937" s="7">
        <f t="shared" ca="1" si="596"/>
        <v>8.4272183780164153E-3</v>
      </c>
      <c r="U937" s="7">
        <f t="shared" ca="1" si="596"/>
        <v>0</v>
      </c>
      <c r="V937" s="7"/>
      <c r="W937" s="7"/>
    </row>
    <row r="938" spans="1:41">
      <c r="A938" s="2" t="str">
        <f t="shared" si="598"/>
        <v>REVYEC_EXP_OM</v>
      </c>
      <c r="B938" s="2" t="str">
        <f>$B$11</f>
        <v>CUSTOMER</v>
      </c>
      <c r="D938" s="7">
        <f t="shared" ca="1" si="594"/>
        <v>6.3704397416553274E-2</v>
      </c>
      <c r="E938" s="7">
        <f t="shared" ca="1" si="595"/>
        <v>4.5883897660976371E-2</v>
      </c>
      <c r="F938" s="7">
        <f t="shared" ca="1" si="596"/>
        <v>8.339692907637121E-3</v>
      </c>
      <c r="G938" s="7">
        <f t="shared" ca="1" si="596"/>
        <v>2.2081588465497214E-3</v>
      </c>
      <c r="H938" s="7">
        <f t="shared" ca="1" si="596"/>
        <v>1.1725229159760618E-3</v>
      </c>
      <c r="I938" s="7">
        <f t="shared" ca="1" si="596"/>
        <v>3.70107847742977E-4</v>
      </c>
      <c r="J938" s="7">
        <f t="shared" ca="1" si="596"/>
        <v>1.0779254661626643E-5</v>
      </c>
      <c r="K938" s="7">
        <f t="shared" ca="1" si="596"/>
        <v>1.9187344165053178E-4</v>
      </c>
      <c r="L938" s="7">
        <f t="shared" ca="1" si="596"/>
        <v>1.8036228478599168E-3</v>
      </c>
      <c r="M938" s="7">
        <f t="shared" ca="1" si="596"/>
        <v>0</v>
      </c>
      <c r="N938" s="7">
        <f t="shared" ca="1" si="596"/>
        <v>1.4135842319202224E-5</v>
      </c>
      <c r="O938" s="7">
        <f t="shared" ca="1" si="596"/>
        <v>1.8487019030621849E-4</v>
      </c>
      <c r="P938" s="7">
        <f t="shared" ca="1" si="596"/>
        <v>0</v>
      </c>
      <c r="Q938" s="7">
        <f t="shared" ca="1" si="596"/>
        <v>1.7181144508877764E-4</v>
      </c>
      <c r="R938" s="7">
        <f t="shared" ca="1" si="596"/>
        <v>0</v>
      </c>
      <c r="S938" s="7">
        <f t="shared" ca="1" si="596"/>
        <v>0</v>
      </c>
      <c r="T938" s="7">
        <f t="shared" ca="1" si="596"/>
        <v>3.3529242157847644E-3</v>
      </c>
      <c r="U938" s="7">
        <f t="shared" ca="1" si="596"/>
        <v>0</v>
      </c>
      <c r="V938" s="7"/>
      <c r="W938" s="7"/>
    </row>
    <row r="939" spans="1:41">
      <c r="A939" s="2" t="str">
        <f t="shared" si="598"/>
        <v>REVYEC_EXP_OM</v>
      </c>
      <c r="B939" s="2" t="str">
        <f>$B$12</f>
        <v>TOTAL</v>
      </c>
      <c r="D939" s="7">
        <f t="shared" ca="1" si="594"/>
        <v>1</v>
      </c>
      <c r="E939" s="7">
        <f t="shared" ca="1" si="595"/>
        <v>0.38716929782610654</v>
      </c>
      <c r="F939" s="7">
        <f t="shared" ca="1" si="596"/>
        <v>8.3911013018897196E-2</v>
      </c>
      <c r="G939" s="7">
        <f t="shared" ca="1" si="596"/>
        <v>2.7935060966316927E-2</v>
      </c>
      <c r="H939" s="7">
        <f t="shared" ca="1" si="596"/>
        <v>4.5270158306151328E-3</v>
      </c>
      <c r="I939" s="7">
        <f t="shared" ca="1" si="596"/>
        <v>8.8050976512785678E-2</v>
      </c>
      <c r="J939" s="7">
        <f t="shared" ca="1" si="596"/>
        <v>1.577147653615746E-3</v>
      </c>
      <c r="K939" s="7">
        <f t="shared" ca="1" si="596"/>
        <v>4.517483667154815E-3</v>
      </c>
      <c r="L939" s="7">
        <f t="shared" ca="1" si="596"/>
        <v>-2.3966155460772347E-2</v>
      </c>
      <c r="M939" s="7">
        <f t="shared" ca="1" si="596"/>
        <v>0</v>
      </c>
      <c r="N939" s="7">
        <f t="shared" ca="1" si="596"/>
        <v>8.6888019720686698E-3</v>
      </c>
      <c r="O939" s="7">
        <f t="shared" ca="1" si="596"/>
        <v>0.37115570329035497</v>
      </c>
      <c r="P939" s="7">
        <f t="shared" ca="1" si="596"/>
        <v>0</v>
      </c>
      <c r="Q939" s="7">
        <f t="shared" ca="1" si="596"/>
        <v>3.3103822908744127E-2</v>
      </c>
      <c r="R939" s="7">
        <f t="shared" ca="1" si="596"/>
        <v>0</v>
      </c>
      <c r="S939" s="7">
        <f t="shared" ca="1" si="596"/>
        <v>0</v>
      </c>
      <c r="T939" s="7">
        <f t="shared" ca="1" si="596"/>
        <v>1.3329831814112608E-2</v>
      </c>
      <c r="U939" s="7">
        <f t="shared" ca="1" si="596"/>
        <v>0</v>
      </c>
      <c r="V939" s="7"/>
      <c r="W939" s="7"/>
    </row>
    <row r="942" spans="1:41">
      <c r="A942" s="2" t="s">
        <v>358</v>
      </c>
    </row>
    <row r="943" spans="1:41">
      <c r="A943" s="15" t="s">
        <v>307</v>
      </c>
      <c r="D943" s="7">
        <f t="shared" ref="D943:U943" si="599">+D182</f>
        <v>1</v>
      </c>
      <c r="E943" s="7">
        <f t="shared" si="599"/>
        <v>0.3871692978261066</v>
      </c>
      <c r="F943" s="7">
        <f t="shared" si="599"/>
        <v>8.3911013018897196E-2</v>
      </c>
      <c r="G943" s="7">
        <f t="shared" si="599"/>
        <v>2.7935060966316923E-2</v>
      </c>
      <c r="H943" s="7">
        <f t="shared" si="599"/>
        <v>4.5270158306151328E-3</v>
      </c>
      <c r="I943" s="7">
        <f t="shared" si="599"/>
        <v>8.8050976512785692E-2</v>
      </c>
      <c r="J943" s="7">
        <f t="shared" si="599"/>
        <v>1.577147653615746E-3</v>
      </c>
      <c r="K943" s="7">
        <f t="shared" si="599"/>
        <v>4.517483667154815E-3</v>
      </c>
      <c r="L943" s="7">
        <f t="shared" si="599"/>
        <v>-2.3966155460772347E-2</v>
      </c>
      <c r="M943" s="7">
        <f t="shared" si="599"/>
        <v>0</v>
      </c>
      <c r="N943" s="7">
        <f t="shared" si="599"/>
        <v>8.6888019720686698E-3</v>
      </c>
      <c r="O943" s="7">
        <f t="shared" si="599"/>
        <v>0.37115570329035497</v>
      </c>
      <c r="P943" s="7">
        <f t="shared" si="599"/>
        <v>0</v>
      </c>
      <c r="Q943" s="7">
        <f t="shared" si="599"/>
        <v>3.3103822908744127E-2</v>
      </c>
      <c r="R943" s="7">
        <f t="shared" si="599"/>
        <v>0</v>
      </c>
      <c r="S943" s="7">
        <f t="shared" si="599"/>
        <v>0</v>
      </c>
      <c r="T943" s="7">
        <f t="shared" si="599"/>
        <v>1.3329831814112606E-2</v>
      </c>
      <c r="U943" s="7">
        <f t="shared" si="599"/>
        <v>0</v>
      </c>
    </row>
    <row r="944" spans="1:41">
      <c r="A944" s="15" t="s">
        <v>72</v>
      </c>
      <c r="B944" s="2" t="str">
        <f>$B$5</f>
        <v>PRODUCTION</v>
      </c>
      <c r="D944" s="7">
        <f ca="1">+D885</f>
        <v>0.40947348427132801</v>
      </c>
      <c r="E944" s="7">
        <f t="shared" ref="E944:U944" ca="1" si="600">+E885</f>
        <v>0.19270754824867281</v>
      </c>
      <c r="F944" s="7">
        <f t="shared" ca="1" si="600"/>
        <v>5.4788924531695218E-2</v>
      </c>
      <c r="G944" s="7">
        <f t="shared" ca="1" si="600"/>
        <v>6.5697640846608732E-4</v>
      </c>
      <c r="H944" s="7">
        <f t="shared" ca="1" si="600"/>
        <v>1.623240988564911E-5</v>
      </c>
      <c r="I944" s="7">
        <f t="shared" ca="1" si="600"/>
        <v>2.3954494871701992E-2</v>
      </c>
      <c r="J944" s="7">
        <f t="shared" ca="1" si="600"/>
        <v>7.1620754898726081E-3</v>
      </c>
      <c r="K944" s="7">
        <f t="shared" ca="1" si="600"/>
        <v>5.0705567346479691E-4</v>
      </c>
      <c r="L944" s="7">
        <f t="shared" ca="1" si="600"/>
        <v>2.1773684772132332E-4</v>
      </c>
      <c r="M944" s="7">
        <f t="shared" ca="1" si="600"/>
        <v>1.3596050223552525E-3</v>
      </c>
      <c r="N944" s="7">
        <f t="shared" ca="1" si="600"/>
        <v>1.549905907039555E-2</v>
      </c>
      <c r="O944" s="7">
        <f t="shared" ca="1" si="600"/>
        <v>9.0702990023834945E-2</v>
      </c>
      <c r="P944" s="7">
        <f t="shared" ca="1" si="600"/>
        <v>1.3913483275392411E-2</v>
      </c>
      <c r="Q944" s="7">
        <f t="shared" ca="1" si="600"/>
        <v>6.8910118838705833E-3</v>
      </c>
      <c r="R944" s="7">
        <f t="shared" ca="1" si="600"/>
        <v>1.6142910491065605E-4</v>
      </c>
      <c r="S944" s="7">
        <f t="shared" ca="1" si="600"/>
        <v>1.2004047586435661E-4</v>
      </c>
      <c r="T944" s="7">
        <f t="shared" ca="1" si="600"/>
        <v>6.452171319643752E-4</v>
      </c>
      <c r="U944" s="7">
        <f t="shared" ca="1" si="600"/>
        <v>1.6960380125927705E-4</v>
      </c>
    </row>
    <row r="945" spans="1:21">
      <c r="B945" s="2" t="str">
        <f>$B$6</f>
        <v>BULKTRAN</v>
      </c>
      <c r="D945" s="7">
        <f t="shared" ref="D945:U945" ca="1" si="601">+D886</f>
        <v>-2.7703312938254364E-2</v>
      </c>
      <c r="E945" s="7">
        <f t="shared" ca="1" si="601"/>
        <v>-2.4290591163186232E-2</v>
      </c>
      <c r="F945" s="7">
        <f t="shared" ca="1" si="601"/>
        <v>1.970077787222445E-3</v>
      </c>
      <c r="G945" s="7">
        <f t="shared" ca="1" si="601"/>
        <v>9.0801448669207066E-5</v>
      </c>
      <c r="H945" s="7">
        <f t="shared" ca="1" si="601"/>
        <v>6.2157450692365335E-6</v>
      </c>
      <c r="I945" s="7">
        <f t="shared" ca="1" si="601"/>
        <v>2.1350845532356359E-3</v>
      </c>
      <c r="J945" s="7">
        <f t="shared" ca="1" si="601"/>
        <v>1.0858763821572489E-3</v>
      </c>
      <c r="K945" s="7">
        <f t="shared" ca="1" si="601"/>
        <v>2.1186446092668491E-5</v>
      </c>
      <c r="L945" s="7">
        <f t="shared" ca="1" si="601"/>
        <v>-3.7646532940513022E-4</v>
      </c>
      <c r="M945" s="7">
        <f t="shared" ca="1" si="601"/>
        <v>-5.9516716058792646E-6</v>
      </c>
      <c r="N945" s="7">
        <f t="shared" ca="1" si="601"/>
        <v>1.0845442812516561E-3</v>
      </c>
      <c r="O945" s="7">
        <f t="shared" ca="1" si="601"/>
        <v>-8.6863659365464599E-3</v>
      </c>
      <c r="P945" s="7">
        <f t="shared" ca="1" si="601"/>
        <v>-1.9557757778926764E-3</v>
      </c>
      <c r="Q945" s="7">
        <f t="shared" ca="1" si="601"/>
        <v>1.0610410020178893E-3</v>
      </c>
      <c r="R945" s="7">
        <f t="shared" ca="1" si="601"/>
        <v>1.7910501579611862E-5</v>
      </c>
      <c r="S945" s="7">
        <f t="shared" ca="1" si="601"/>
        <v>1.7101613370300576E-5</v>
      </c>
      <c r="T945" s="7">
        <f t="shared" ca="1" si="601"/>
        <v>8.8840788996811119E-5</v>
      </c>
      <c r="U945" s="7">
        <f t="shared" ca="1" si="601"/>
        <v>3.3156390719289902E-5</v>
      </c>
    </row>
    <row r="946" spans="1:21">
      <c r="B946" s="2" t="str">
        <f>$B$7</f>
        <v>SUBTRAN</v>
      </c>
      <c r="D946" s="7">
        <f t="shared" ref="D946:U946" ca="1" si="602">+D887</f>
        <v>-9.9077300077819227E-3</v>
      </c>
      <c r="E946" s="7">
        <f t="shared" ca="1" si="602"/>
        <v>-8.7718931133062266E-3</v>
      </c>
      <c r="F946" s="7">
        <f t="shared" ca="1" si="602"/>
        <v>7.2444841621188986E-4</v>
      </c>
      <c r="G946" s="7">
        <f t="shared" ca="1" si="602"/>
        <v>3.3039556937061485E-5</v>
      </c>
      <c r="H946" s="7">
        <f t="shared" ca="1" si="602"/>
        <v>2.9161914579552608E-6</v>
      </c>
      <c r="I946" s="7">
        <f t="shared" ca="1" si="602"/>
        <v>8.1567039835711856E-4</v>
      </c>
      <c r="J946" s="7">
        <f t="shared" ca="1" si="602"/>
        <v>4.1187324657365547E-4</v>
      </c>
      <c r="K946" s="7">
        <f t="shared" ca="1" si="602"/>
        <v>1.0325440234024318E-5</v>
      </c>
      <c r="L946" s="7">
        <f t="shared" ca="1" si="602"/>
        <v>0</v>
      </c>
      <c r="M946" s="7">
        <f t="shared" ca="1" si="602"/>
        <v>-2.04698570069654E-6</v>
      </c>
      <c r="N946" s="7">
        <f t="shared" ca="1" si="602"/>
        <v>4.0948155927381108E-4</v>
      </c>
      <c r="O946" s="7">
        <f t="shared" ca="1" si="602"/>
        <v>-3.9850436628199567E-3</v>
      </c>
      <c r="P946" s="7">
        <f t="shared" ca="1" si="602"/>
        <v>0</v>
      </c>
      <c r="Q946" s="7">
        <f t="shared" ca="1" si="602"/>
        <v>4.0512845469777779E-4</v>
      </c>
      <c r="R946" s="7">
        <f t="shared" ca="1" si="602"/>
        <v>6.7815326434176975E-6</v>
      </c>
      <c r="S946" s="7">
        <f t="shared" ca="1" si="602"/>
        <v>6.1509344294473343E-6</v>
      </c>
      <c r="T946" s="7">
        <f t="shared" ca="1" si="602"/>
        <v>1.8509828930779928E-5</v>
      </c>
      <c r="U946" s="7">
        <f t="shared" ca="1" si="602"/>
        <v>6.9281942980127558E-6</v>
      </c>
    </row>
    <row r="947" spans="1:21">
      <c r="B947" s="2" t="str">
        <f>$B$8</f>
        <v>DISTPRI</v>
      </c>
      <c r="D947" s="7">
        <f t="shared" ref="D947:U947" ca="1" si="603">+D888</f>
        <v>0.10711443854463805</v>
      </c>
      <c r="E947" s="7">
        <f t="shared" ca="1" si="603"/>
        <v>5.8299104459125388E-2</v>
      </c>
      <c r="F947" s="7">
        <f t="shared" ca="1" si="603"/>
        <v>2.2493660559635757E-2</v>
      </c>
      <c r="G947" s="7">
        <f t="shared" ca="1" si="603"/>
        <v>3.1354663551970793E-4</v>
      </c>
      <c r="H947" s="7">
        <f t="shared" ca="1" si="603"/>
        <v>0</v>
      </c>
      <c r="I947" s="7">
        <f t="shared" ca="1" si="603"/>
        <v>1.1032333812910938E-2</v>
      </c>
      <c r="J947" s="7">
        <f t="shared" ca="1" si="603"/>
        <v>3.5909143709550607E-3</v>
      </c>
      <c r="K947" s="7">
        <f t="shared" ca="1" si="603"/>
        <v>0</v>
      </c>
      <c r="L947" s="7">
        <f t="shared" ca="1" si="603"/>
        <v>0</v>
      </c>
      <c r="M947" s="7">
        <f t="shared" ca="1" si="603"/>
        <v>5.1148207018751873E-4</v>
      </c>
      <c r="N947" s="7">
        <f t="shared" ca="1" si="603"/>
        <v>6.9840456096389872E-3</v>
      </c>
      <c r="O947" s="7">
        <f t="shared" ca="1" si="603"/>
        <v>0</v>
      </c>
      <c r="P947" s="7">
        <f t="shared" ca="1" si="603"/>
        <v>0</v>
      </c>
      <c r="Q947" s="7">
        <f t="shared" ca="1" si="603"/>
        <v>3.4813523442798603E-3</v>
      </c>
      <c r="R947" s="7">
        <f t="shared" ca="1" si="603"/>
        <v>7.6201532996194907E-5</v>
      </c>
      <c r="S947" s="7">
        <f t="shared" ca="1" si="603"/>
        <v>5.8907808510872907E-5</v>
      </c>
      <c r="T947" s="7">
        <f t="shared" ca="1" si="603"/>
        <v>2.1223352496794405E-4</v>
      </c>
      <c r="U947" s="7">
        <f t="shared" ca="1" si="603"/>
        <v>6.0655815909817615E-5</v>
      </c>
    </row>
    <row r="948" spans="1:21">
      <c r="B948" s="2" t="str">
        <f>$B$9</f>
        <v>DISTSEC</v>
      </c>
      <c r="D948" s="7">
        <f t="shared" ref="D948:U948" ca="1" si="604">+D889</f>
        <v>4.3711144895466202E-2</v>
      </c>
      <c r="E948" s="7">
        <f t="shared" ca="1" si="604"/>
        <v>2.8065498749909591E-2</v>
      </c>
      <c r="F948" s="7">
        <f t="shared" ca="1" si="604"/>
        <v>9.7380832919891115E-3</v>
      </c>
      <c r="G948" s="7">
        <f t="shared" ca="1" si="604"/>
        <v>0</v>
      </c>
      <c r="H948" s="7">
        <f t="shared" ca="1" si="604"/>
        <v>0</v>
      </c>
      <c r="I948" s="7">
        <f t="shared" ca="1" si="604"/>
        <v>3.9118149406440856E-3</v>
      </c>
      <c r="J948" s="7">
        <f t="shared" ca="1" si="604"/>
        <v>0</v>
      </c>
      <c r="K948" s="7">
        <f t="shared" ca="1" si="604"/>
        <v>0</v>
      </c>
      <c r="L948" s="7">
        <f t="shared" ca="1" si="604"/>
        <v>0</v>
      </c>
      <c r="M948" s="7">
        <f t="shared" ca="1" si="604"/>
        <v>1.4024942246743371E-4</v>
      </c>
      <c r="N948" s="7">
        <f t="shared" ca="1" si="604"/>
        <v>0</v>
      </c>
      <c r="O948" s="7">
        <f t="shared" ca="1" si="604"/>
        <v>0</v>
      </c>
      <c r="P948" s="7">
        <f t="shared" ca="1" si="604"/>
        <v>0</v>
      </c>
      <c r="Q948" s="7">
        <f t="shared" ca="1" si="604"/>
        <v>1.268394303544943E-3</v>
      </c>
      <c r="R948" s="7">
        <f t="shared" ca="1" si="604"/>
        <v>0</v>
      </c>
      <c r="S948" s="7">
        <f t="shared" ca="1" si="604"/>
        <v>2.0335360513086588E-5</v>
      </c>
      <c r="T948" s="7">
        <f t="shared" ca="1" si="604"/>
        <v>4.4124619970478012E-4</v>
      </c>
      <c r="U948" s="7">
        <f t="shared" ca="1" si="604"/>
        <v>1.2552262669317241E-4</v>
      </c>
    </row>
    <row r="949" spans="1:21">
      <c r="B949" s="2" t="str">
        <f>$B$10</f>
        <v>ENERGY</v>
      </c>
      <c r="D949" s="7">
        <f t="shared" ref="D949:U949" ca="1" si="605">+D890</f>
        <v>0.36088357199835852</v>
      </c>
      <c r="E949" s="7">
        <f t="shared" ca="1" si="605"/>
        <v>0.12962183745942457</v>
      </c>
      <c r="F949" s="7">
        <f t="shared" ca="1" si="605"/>
        <v>4.3123338249721324E-2</v>
      </c>
      <c r="G949" s="7">
        <f t="shared" ca="1" si="605"/>
        <v>4.808696053279208E-4</v>
      </c>
      <c r="H949" s="7">
        <f t="shared" ca="1" si="605"/>
        <v>1.2606088173490139E-5</v>
      </c>
      <c r="I949" s="7">
        <f t="shared" ca="1" si="605"/>
        <v>2.1152787147011538E-2</v>
      </c>
      <c r="J949" s="7">
        <f t="shared" ca="1" si="605"/>
        <v>5.9955639635028138E-3</v>
      </c>
      <c r="K949" s="7">
        <f t="shared" ca="1" si="605"/>
        <v>4.5409098359521465E-4</v>
      </c>
      <c r="L949" s="7">
        <f t="shared" ca="1" si="605"/>
        <v>3.7138142704148724E-4</v>
      </c>
      <c r="M949" s="7">
        <f t="shared" ca="1" si="605"/>
        <v>1.4044212251822432E-3</v>
      </c>
      <c r="N949" s="7">
        <f t="shared" ca="1" si="605"/>
        <v>1.6837953154605137E-2</v>
      </c>
      <c r="O949" s="7">
        <f t="shared" ca="1" si="605"/>
        <v>0.114109377802201</v>
      </c>
      <c r="P949" s="7">
        <f t="shared" ca="1" si="605"/>
        <v>1.8298768236816761E-2</v>
      </c>
      <c r="Q949" s="7">
        <f t="shared" ca="1" si="605"/>
        <v>5.8477731446462781E-3</v>
      </c>
      <c r="R949" s="7">
        <f t="shared" ca="1" si="605"/>
        <v>1.368371867500329E-4</v>
      </c>
      <c r="S949" s="7">
        <f t="shared" ca="1" si="605"/>
        <v>1.3507921780609372E-4</v>
      </c>
      <c r="T949" s="7">
        <f t="shared" ca="1" si="605"/>
        <v>2.311419411955461E-3</v>
      </c>
      <c r="U949" s="7">
        <f t="shared" ca="1" si="605"/>
        <v>5.894676945971118E-4</v>
      </c>
    </row>
    <row r="950" spans="1:21">
      <c r="B950" s="2" t="str">
        <f>$B$11</f>
        <v>CUSTOMER</v>
      </c>
      <c r="D950" s="7">
        <f t="shared" ref="D950:U950" ca="1" si="606">+D891</f>
        <v>0.11642840323624584</v>
      </c>
      <c r="E950" s="7">
        <f t="shared" ca="1" si="606"/>
        <v>7.6438423798221147E-2</v>
      </c>
      <c r="F950" s="7">
        <f t="shared" ca="1" si="606"/>
        <v>2.5585022626838372E-2</v>
      </c>
      <c r="G950" s="7">
        <f t="shared" ca="1" si="606"/>
        <v>2.5373736171856415E-4</v>
      </c>
      <c r="H950" s="7">
        <f t="shared" ca="1" si="606"/>
        <v>4.3485779185941593E-5</v>
      </c>
      <c r="I950" s="7">
        <f t="shared" ca="1" si="606"/>
        <v>4.8662863984830532E-4</v>
      </c>
      <c r="J950" s="7">
        <f t="shared" ca="1" si="606"/>
        <v>2.3111482950305257E-4</v>
      </c>
      <c r="K950" s="7">
        <f t="shared" ca="1" si="606"/>
        <v>9.0275642887601063E-5</v>
      </c>
      <c r="L950" s="7">
        <f t="shared" ca="1" si="606"/>
        <v>-7.0658376275199367E-5</v>
      </c>
      <c r="M950" s="7">
        <f t="shared" ca="1" si="606"/>
        <v>5.9744895806542669E-6</v>
      </c>
      <c r="N950" s="7">
        <f t="shared" ca="1" si="606"/>
        <v>1.2500937722265579E-4</v>
      </c>
      <c r="O950" s="7">
        <f t="shared" ca="1" si="606"/>
        <v>1.8402820797739432E-4</v>
      </c>
      <c r="P950" s="7">
        <f t="shared" ca="1" si="606"/>
        <v>4.2043702475994858E-5</v>
      </c>
      <c r="Q950" s="7">
        <f t="shared" ca="1" si="606"/>
        <v>1.8648399590487003E-4</v>
      </c>
      <c r="R950" s="7">
        <f t="shared" ca="1" si="606"/>
        <v>2.7712262949859113E-6</v>
      </c>
      <c r="S950" s="7">
        <f t="shared" ca="1" si="606"/>
        <v>1.0869086234481687E-5</v>
      </c>
      <c r="T950" s="7">
        <f t="shared" ca="1" si="606"/>
        <v>1.0837794047297282E-2</v>
      </c>
      <c r="U950" s="7">
        <f t="shared" ca="1" si="606"/>
        <v>1.975398801329715E-3</v>
      </c>
    </row>
    <row r="951" spans="1:21">
      <c r="B951" s="2" t="str">
        <f>$B$12</f>
        <v>TOTAL</v>
      </c>
      <c r="D951" s="7">
        <f t="shared" ref="D951:U951" ca="1" si="607">+D892</f>
        <v>1</v>
      </c>
      <c r="E951" s="7">
        <f t="shared" ca="1" si="607"/>
        <v>0.45206992843886101</v>
      </c>
      <c r="F951" s="7">
        <f t="shared" ca="1" si="607"/>
        <v>0.15842355546331408</v>
      </c>
      <c r="G951" s="7">
        <f t="shared" ca="1" si="607"/>
        <v>1.828971016638549E-3</v>
      </c>
      <c r="H951" s="7">
        <f t="shared" ca="1" si="607"/>
        <v>8.1456213772272644E-5</v>
      </c>
      <c r="I951" s="7">
        <f t="shared" ca="1" si="607"/>
        <v>6.3488814363709609E-2</v>
      </c>
      <c r="J951" s="7">
        <f t="shared" ca="1" si="607"/>
        <v>1.847741828256444E-2</v>
      </c>
      <c r="K951" s="7">
        <f t="shared" ca="1" si="607"/>
        <v>1.082934186274305E-3</v>
      </c>
      <c r="L951" s="7">
        <f t="shared" ca="1" si="607"/>
        <v>1.41994569082481E-4</v>
      </c>
      <c r="M951" s="7">
        <f t="shared" ca="1" si="607"/>
        <v>3.4137335724665264E-3</v>
      </c>
      <c r="N951" s="7">
        <f t="shared" ca="1" si="607"/>
        <v>4.0940093052387806E-2</v>
      </c>
      <c r="O951" s="7">
        <f t="shared" ca="1" si="607"/>
        <v>0.19232498643464691</v>
      </c>
      <c r="P951" s="7">
        <f t="shared" ca="1" si="607"/>
        <v>3.0298519436792487E-2</v>
      </c>
      <c r="Q951" s="7">
        <f t="shared" ca="1" si="607"/>
        <v>1.9141185128962207E-2</v>
      </c>
      <c r="R951" s="7">
        <f t="shared" ca="1" si="607"/>
        <v>4.0193108517489926E-4</v>
      </c>
      <c r="S951" s="7">
        <f t="shared" ca="1" si="607"/>
        <v>3.6848449672863937E-4</v>
      </c>
      <c r="T951" s="7">
        <f t="shared" ca="1" si="607"/>
        <v>1.4555260933817434E-2</v>
      </c>
      <c r="U951" s="7">
        <f t="shared" ca="1" si="607"/>
        <v>2.9607333248063954E-3</v>
      </c>
    </row>
    <row r="952" spans="1:21">
      <c r="A952" s="2" t="s">
        <v>359</v>
      </c>
      <c r="B952" s="2" t="str">
        <f>$B$5</f>
        <v>PRODUCTION</v>
      </c>
      <c r="D952" s="7">
        <f t="shared" ref="D952:D959" ca="1" si="608">SUM(E952:U952)</f>
        <v>0.39503619288806685</v>
      </c>
      <c r="E952" s="7">
        <f t="shared" ref="E952:E959" ca="1" si="609">IF(E$951=0,0,+E$943*E944/E$951)</f>
        <v>0.16504182527442698</v>
      </c>
      <c r="F952" s="7">
        <f t="shared" ref="F952:U959" ca="1" si="610">IF(F$951=0,0,+F$943*F944/F$951)</f>
        <v>2.9019637554688421E-2</v>
      </c>
      <c r="G952" s="7">
        <f t="shared" ca="1" si="610"/>
        <v>1.0034426930210361E-2</v>
      </c>
      <c r="H952" s="7">
        <f t="shared" ca="1" si="610"/>
        <v>9.0213346678262715E-4</v>
      </c>
      <c r="I952" s="7">
        <f t="shared" ca="1" si="610"/>
        <v>3.3221862566857316E-2</v>
      </c>
      <c r="J952" s="7">
        <f t="shared" ca="1" si="610"/>
        <v>6.1132190553537277E-4</v>
      </c>
      <c r="K952" s="7">
        <f t="shared" ca="1" si="610"/>
        <v>2.1151938430311931E-3</v>
      </c>
      <c r="L952" s="7">
        <f ca="1">IF(L$951=0,0,+L$943*L944/L$951)</f>
        <v>-3.67501037240133E-2</v>
      </c>
      <c r="M952" s="7">
        <f t="shared" ca="1" si="610"/>
        <v>0</v>
      </c>
      <c r="N952" s="7">
        <f t="shared" ca="1" si="610"/>
        <v>3.2893978732226456E-3</v>
      </c>
      <c r="O952" s="7">
        <f t="shared" ca="1" si="610"/>
        <v>0.17504190525069419</v>
      </c>
      <c r="P952" s="7">
        <f t="shared" ca="1" si="610"/>
        <v>0</v>
      </c>
      <c r="Q952" s="7">
        <f t="shared" ca="1" si="610"/>
        <v>1.1917696607016264E-2</v>
      </c>
      <c r="R952" s="7">
        <f t="shared" ca="1" si="610"/>
        <v>0</v>
      </c>
      <c r="S952" s="7">
        <f t="shared" ca="1" si="610"/>
        <v>0</v>
      </c>
      <c r="T952" s="7">
        <f t="shared" ca="1" si="610"/>
        <v>5.9089533961474076E-4</v>
      </c>
      <c r="U952" s="7">
        <f t="shared" ca="1" si="610"/>
        <v>0</v>
      </c>
    </row>
    <row r="953" spans="1:21">
      <c r="A953" s="2" t="str">
        <f>+A952</f>
        <v>REVYEC_FXNL</v>
      </c>
      <c r="B953" s="2" t="str">
        <f>$B$6</f>
        <v>BULKTRAN</v>
      </c>
      <c r="D953" s="7">
        <f t="shared" ca="1" si="608"/>
        <v>3.4038537924974181E-2</v>
      </c>
      <c r="E953" s="7">
        <f t="shared" ca="1" si="609"/>
        <v>-2.0803354819261641E-2</v>
      </c>
      <c r="F953" s="7">
        <f t="shared" ref="F953:S953" ca="1" si="611">IF(F$951=0,0,+F$943*F945/F$951)</f>
        <v>1.0434762833620638E-3</v>
      </c>
      <c r="G953" s="7">
        <f t="shared" ca="1" si="611"/>
        <v>1.3868694371472817E-3</v>
      </c>
      <c r="H953" s="7">
        <f t="shared" ca="1" si="611"/>
        <v>3.4544665194197947E-4</v>
      </c>
      <c r="I953" s="7">
        <f t="shared" ca="1" si="611"/>
        <v>2.9610929379273736E-3</v>
      </c>
      <c r="J953" s="7">
        <f t="shared" ca="1" si="611"/>
        <v>9.2685426180565649E-5</v>
      </c>
      <c r="K953" s="7">
        <f t="shared" ca="1" si="611"/>
        <v>8.8379723718910147E-5</v>
      </c>
      <c r="L953" s="7">
        <f t="shared" ca="1" si="611"/>
        <v>6.3540645733241571E-2</v>
      </c>
      <c r="M953" s="7">
        <f t="shared" ca="1" si="611"/>
        <v>0</v>
      </c>
      <c r="N953" s="7">
        <f t="shared" ca="1" si="611"/>
        <v>2.3017511166075806E-4</v>
      </c>
      <c r="O953" s="7">
        <f t="shared" ca="1" si="611"/>
        <v>-1.6763262631565634E-2</v>
      </c>
      <c r="P953" s="7">
        <f t="shared" ca="1" si="611"/>
        <v>0</v>
      </c>
      <c r="Q953" s="7">
        <f t="shared" ca="1" si="611"/>
        <v>1.8350229201101198E-3</v>
      </c>
      <c r="R953" s="7">
        <f t="shared" ca="1" si="611"/>
        <v>0</v>
      </c>
      <c r="S953" s="7">
        <f t="shared" ca="1" si="611"/>
        <v>0</v>
      </c>
      <c r="T953" s="7">
        <f t="shared" ca="1" si="610"/>
        <v>8.136115051081858E-5</v>
      </c>
      <c r="U953" s="7">
        <f t="shared" ca="1" si="610"/>
        <v>0</v>
      </c>
    </row>
    <row r="954" spans="1:21">
      <c r="A954" s="2" t="str">
        <f t="shared" ref="A954:A959" si="612">+A953</f>
        <v>REVYEC_FXNL</v>
      </c>
      <c r="B954" s="2" t="str">
        <f>$B$7</f>
        <v>SUBTRAN</v>
      </c>
      <c r="D954" s="7">
        <f t="shared" ca="1" si="608"/>
        <v>-1.2138666078494686E-2</v>
      </c>
      <c r="E954" s="7">
        <f t="shared" ca="1" si="609"/>
        <v>-7.5125715815971229E-3</v>
      </c>
      <c r="F954" s="7">
        <f t="shared" ca="1" si="610"/>
        <v>3.8371314358206165E-4</v>
      </c>
      <c r="G954" s="7">
        <f t="shared" ca="1" si="610"/>
        <v>5.0463458903422993E-4</v>
      </c>
      <c r="H954" s="7">
        <f t="shared" ca="1" si="610"/>
        <v>1.6207044599661808E-4</v>
      </c>
      <c r="I954" s="7">
        <f t="shared" ca="1" si="610"/>
        <v>1.1312319470399505E-3</v>
      </c>
      <c r="J954" s="7">
        <f t="shared" ca="1" si="610"/>
        <v>3.5155610729108092E-5</v>
      </c>
      <c r="K954" s="7">
        <f t="shared" ca="1" si="610"/>
        <v>4.307279999522793E-5</v>
      </c>
      <c r="L954" s="7">
        <f t="shared" ca="1" si="610"/>
        <v>0</v>
      </c>
      <c r="M954" s="7">
        <f t="shared" ca="1" si="610"/>
        <v>0</v>
      </c>
      <c r="N954" s="7">
        <f t="shared" ca="1" si="610"/>
        <v>8.6905131729702581E-5</v>
      </c>
      <c r="O954" s="7">
        <f t="shared" ca="1" si="610"/>
        <v>-7.6904811524284699E-3</v>
      </c>
      <c r="P954" s="7">
        <f t="shared" ca="1" si="610"/>
        <v>0</v>
      </c>
      <c r="Q954" s="7">
        <f t="shared" ca="1" si="610"/>
        <v>7.0065152858879095E-4</v>
      </c>
      <c r="R954" s="7">
        <f t="shared" ca="1" si="610"/>
        <v>0</v>
      </c>
      <c r="S954" s="7">
        <f t="shared" ca="1" si="610"/>
        <v>0</v>
      </c>
      <c r="T954" s="7">
        <f t="shared" ca="1" si="610"/>
        <v>1.695145883520627E-5</v>
      </c>
      <c r="U954" s="7">
        <f t="shared" ca="1" si="610"/>
        <v>0</v>
      </c>
    </row>
    <row r="955" spans="1:21">
      <c r="A955" s="2" t="str">
        <f t="shared" si="612"/>
        <v>REVYEC_FXNL</v>
      </c>
      <c r="B955" s="2" t="str">
        <f>$B$8</f>
        <v>DISTPRI</v>
      </c>
      <c r="D955" s="7">
        <f t="shared" ca="1" si="608"/>
        <v>8.9936950684077421E-2</v>
      </c>
      <c r="E955" s="7">
        <f ca="1">IF(E$951=0,0,+E$943*E947/E$951)</f>
        <v>4.9929495233795571E-2</v>
      </c>
      <c r="F955" s="7">
        <f t="shared" ca="1" si="610"/>
        <v>1.1914047999631774E-2</v>
      </c>
      <c r="G955" s="7">
        <f t="shared" ca="1" si="610"/>
        <v>4.7890011921154357E-3</v>
      </c>
      <c r="H955" s="7">
        <f t="shared" ca="1" si="610"/>
        <v>0</v>
      </c>
      <c r="I955" s="7">
        <f t="shared" ca="1" si="610"/>
        <v>1.5300455287712726E-2</v>
      </c>
      <c r="J955" s="7">
        <f t="shared" ca="1" si="610"/>
        <v>3.0650397625251065E-4</v>
      </c>
      <c r="K955" s="7">
        <f t="shared" ca="1" si="610"/>
        <v>0</v>
      </c>
      <c r="L955" s="7">
        <f t="shared" ca="1" si="610"/>
        <v>0</v>
      </c>
      <c r="M955" s="7">
        <f t="shared" ca="1" si="610"/>
        <v>0</v>
      </c>
      <c r="N955" s="7">
        <f t="shared" ca="1" si="610"/>
        <v>1.4822386746507277E-3</v>
      </c>
      <c r="O955" s="7">
        <f t="shared" ca="1" si="610"/>
        <v>0</v>
      </c>
      <c r="P955" s="7">
        <f t="shared" ca="1" si="610"/>
        <v>0</v>
      </c>
      <c r="Q955" s="7">
        <f t="shared" ca="1" si="610"/>
        <v>6.0208430518549662E-3</v>
      </c>
      <c r="R955" s="7">
        <f t="shared" ca="1" si="610"/>
        <v>0</v>
      </c>
      <c r="S955" s="7">
        <f t="shared" ca="1" si="610"/>
        <v>0</v>
      </c>
      <c r="T955" s="7">
        <f t="shared" ca="1" si="610"/>
        <v>1.9436526806373001E-4</v>
      </c>
      <c r="U955" s="7">
        <f t="shared" ca="1" si="610"/>
        <v>0</v>
      </c>
    </row>
    <row r="956" spans="1:21">
      <c r="A956" s="2" t="str">
        <f t="shared" si="612"/>
        <v>REVYEC_FXNL</v>
      </c>
      <c r="B956" s="2" t="str">
        <f>$B$9</f>
        <v>DISTSEC</v>
      </c>
      <c r="D956" s="7">
        <f t="shared" ca="1" si="608"/>
        <v>3.721714376659823E-2</v>
      </c>
      <c r="E956" s="7">
        <f t="shared" ca="1" si="609"/>
        <v>2.4036324383853648E-2</v>
      </c>
      <c r="F956" s="7">
        <f t="shared" ca="1" si="610"/>
        <v>5.1578973310091245E-3</v>
      </c>
      <c r="G956" s="7">
        <f t="shared" ca="1" si="610"/>
        <v>0</v>
      </c>
      <c r="H956" s="7">
        <f t="shared" ca="1" si="610"/>
        <v>0</v>
      </c>
      <c r="I956" s="7">
        <f t="shared" ca="1" si="610"/>
        <v>5.4251938536420199E-3</v>
      </c>
      <c r="J956" s="7">
        <f t="shared" ca="1" si="610"/>
        <v>0</v>
      </c>
      <c r="K956" s="7">
        <f t="shared" ca="1" si="610"/>
        <v>0</v>
      </c>
      <c r="L956" s="7">
        <f t="shared" ca="1" si="610"/>
        <v>0</v>
      </c>
      <c r="M956" s="7">
        <f t="shared" ca="1" si="610"/>
        <v>0</v>
      </c>
      <c r="N956" s="7">
        <f t="shared" ca="1" si="610"/>
        <v>0</v>
      </c>
      <c r="O956" s="7">
        <f t="shared" ca="1" si="610"/>
        <v>0</v>
      </c>
      <c r="P956" s="7">
        <f t="shared" ca="1" si="610"/>
        <v>0</v>
      </c>
      <c r="Q956" s="7">
        <f t="shared" ca="1" si="610"/>
        <v>2.1936311738336013E-3</v>
      </c>
      <c r="R956" s="7">
        <f t="shared" ca="1" si="610"/>
        <v>0</v>
      </c>
      <c r="S956" s="7">
        <f t="shared" ca="1" si="610"/>
        <v>0</v>
      </c>
      <c r="T956" s="7">
        <f t="shared" ca="1" si="610"/>
        <v>4.0409702425983569E-4</v>
      </c>
      <c r="U956" s="7">
        <f t="shared" ca="1" si="610"/>
        <v>0</v>
      </c>
    </row>
    <row r="957" spans="1:21">
      <c r="A957" s="2" t="str">
        <f t="shared" si="612"/>
        <v>REVYEC_FXNL</v>
      </c>
      <c r="B957" s="2" t="str">
        <f>$B$10</f>
        <v>ENERGY</v>
      </c>
      <c r="D957" s="7">
        <f t="shared" ca="1" si="608"/>
        <v>0.34697485832299685</v>
      </c>
      <c r="E957" s="7">
        <f t="shared" ca="1" si="609"/>
        <v>0.11101290449776588</v>
      </c>
      <c r="F957" s="7">
        <f t="shared" ca="1" si="610"/>
        <v>2.2840814212938237E-2</v>
      </c>
      <c r="G957" s="7">
        <f t="shared" ca="1" si="610"/>
        <v>7.3446334684804633E-3</v>
      </c>
      <c r="H957" s="7">
        <f t="shared" ca="1" si="610"/>
        <v>7.0059677562555407E-4</v>
      </c>
      <c r="I957" s="7">
        <f t="shared" ca="1" si="610"/>
        <v>2.9336247383540553E-2</v>
      </c>
      <c r="J957" s="7">
        <f t="shared" ca="1" si="610"/>
        <v>5.1175383338397987E-4</v>
      </c>
      <c r="K957" s="7">
        <f t="shared" ca="1" si="610"/>
        <v>1.8942504796630778E-3</v>
      </c>
      <c r="L957" s="7">
        <f t="shared" ca="1" si="610"/>
        <v>-6.2682573518355086E-2</v>
      </c>
      <c r="M957" s="7">
        <f t="shared" ca="1" si="610"/>
        <v>0</v>
      </c>
      <c r="N957" s="7">
        <f t="shared" ca="1" si="610"/>
        <v>3.5735541780064434E-3</v>
      </c>
      <c r="O957" s="7">
        <f t="shared" ca="1" si="610"/>
        <v>0.22021239754301136</v>
      </c>
      <c r="P957" s="7">
        <f t="shared" ca="1" si="610"/>
        <v>0</v>
      </c>
      <c r="Q957" s="7">
        <f t="shared" ca="1" si="610"/>
        <v>1.0113461903566878E-2</v>
      </c>
      <c r="R957" s="7">
        <f t="shared" ca="1" si="610"/>
        <v>0</v>
      </c>
      <c r="S957" s="7">
        <f t="shared" ca="1" si="610"/>
        <v>0</v>
      </c>
      <c r="T957" s="7">
        <f t="shared" ca="1" si="610"/>
        <v>2.1168175653695095E-3</v>
      </c>
      <c r="U957" s="7">
        <f t="shared" ca="1" si="610"/>
        <v>0</v>
      </c>
    </row>
    <row r="958" spans="1:21">
      <c r="A958" s="2" t="str">
        <f t="shared" si="612"/>
        <v>REVYEC_FXNL</v>
      </c>
      <c r="B958" s="2" t="str">
        <f>$B$11</f>
        <v>CUSTOMER</v>
      </c>
      <c r="D958" s="7">
        <f t="shared" ca="1" si="608"/>
        <v>0.10893498249178138</v>
      </c>
      <c r="E958" s="7">
        <f t="shared" ca="1" si="609"/>
        <v>6.5464674837123302E-2</v>
      </c>
      <c r="F958" s="7">
        <f t="shared" ca="1" si="610"/>
        <v>1.3551426493685535E-2</v>
      </c>
      <c r="G958" s="7">
        <f t="shared" ca="1" si="610"/>
        <v>3.8754953493291473E-3</v>
      </c>
      <c r="H958" s="7">
        <f t="shared" ca="1" si="610"/>
        <v>2.4167684902683538E-3</v>
      </c>
      <c r="I958" s="7">
        <f t="shared" ca="1" si="610"/>
        <v>6.7489253606575609E-4</v>
      </c>
      <c r="J958" s="7">
        <f t="shared" ca="1" si="610"/>
        <v>1.9726901534209038E-5</v>
      </c>
      <c r="K958" s="7">
        <f t="shared" ca="1" si="610"/>
        <v>3.7658682074640767E-4</v>
      </c>
      <c r="L958" s="7">
        <f t="shared" ca="1" si="610"/>
        <v>1.1925876048354486E-2</v>
      </c>
      <c r="M958" s="7">
        <f t="shared" ca="1" si="610"/>
        <v>0</v>
      </c>
      <c r="N958" s="7">
        <f t="shared" ca="1" si="610"/>
        <v>2.6531002798390979E-5</v>
      </c>
      <c r="O958" s="7">
        <f t="shared" ca="1" si="610"/>
        <v>3.5514428064355164E-4</v>
      </c>
      <c r="P958" s="7">
        <f t="shared" ca="1" si="610"/>
        <v>0</v>
      </c>
      <c r="Q958" s="7">
        <f t="shared" ca="1" si="610"/>
        <v>3.2251572377349903E-4</v>
      </c>
      <c r="R958" s="7">
        <f t="shared" ca="1" si="610"/>
        <v>0</v>
      </c>
      <c r="S958" s="7">
        <f t="shared" ca="1" si="610"/>
        <v>0</v>
      </c>
      <c r="T958" s="7">
        <f t="shared" ca="1" si="610"/>
        <v>9.9253440074587654E-3</v>
      </c>
      <c r="U958" s="7">
        <f t="shared" ca="1" si="610"/>
        <v>0</v>
      </c>
    </row>
    <row r="959" spans="1:21">
      <c r="A959" s="2" t="str">
        <f t="shared" si="612"/>
        <v>REVYEC_FXNL</v>
      </c>
      <c r="B959" s="2" t="str">
        <f>$B$12</f>
        <v>TOTAL</v>
      </c>
      <c r="D959" s="7">
        <f t="shared" ca="1" si="608"/>
        <v>1.0000000000000002</v>
      </c>
      <c r="E959" s="7">
        <f t="shared" ca="1" si="609"/>
        <v>0.3871692978261066</v>
      </c>
      <c r="F959" s="7">
        <f t="shared" ca="1" si="610"/>
        <v>8.3911013018897196E-2</v>
      </c>
      <c r="G959" s="7">
        <f t="shared" ca="1" si="610"/>
        <v>2.7935060966316923E-2</v>
      </c>
      <c r="H959" s="7">
        <f t="shared" ca="1" si="610"/>
        <v>4.5270158306151328E-3</v>
      </c>
      <c r="I959" s="7">
        <f t="shared" ca="1" si="610"/>
        <v>8.8050976512785692E-2</v>
      </c>
      <c r="J959" s="7">
        <f t="shared" ca="1" si="610"/>
        <v>1.577147653615746E-3</v>
      </c>
      <c r="K959" s="7">
        <f t="shared" ca="1" si="610"/>
        <v>4.517483667154815E-3</v>
      </c>
      <c r="L959" s="7">
        <f t="shared" ca="1" si="610"/>
        <v>-2.3966155460772347E-2</v>
      </c>
      <c r="M959" s="7">
        <f t="shared" ca="1" si="610"/>
        <v>0</v>
      </c>
      <c r="N959" s="7">
        <f t="shared" ca="1" si="610"/>
        <v>8.6888019720686698E-3</v>
      </c>
      <c r="O959" s="7">
        <f t="shared" ca="1" si="610"/>
        <v>0.37115570329035502</v>
      </c>
      <c r="P959" s="7">
        <f t="shared" ca="1" si="610"/>
        <v>0</v>
      </c>
      <c r="Q959" s="7">
        <f t="shared" ca="1" si="610"/>
        <v>3.3103822908744127E-2</v>
      </c>
      <c r="R959" s="7">
        <f t="shared" ca="1" si="610"/>
        <v>0</v>
      </c>
      <c r="S959" s="7">
        <f t="shared" ca="1" si="610"/>
        <v>0</v>
      </c>
      <c r="T959" s="7">
        <f t="shared" ca="1" si="610"/>
        <v>1.3329831814112606E-2</v>
      </c>
      <c r="U959" s="7">
        <f t="shared" ca="1" si="610"/>
        <v>0</v>
      </c>
    </row>
    <row r="962" spans="1:21">
      <c r="A962" s="2" t="s">
        <v>360</v>
      </c>
    </row>
    <row r="963" spans="1:21">
      <c r="A963" s="15" t="s">
        <v>308</v>
      </c>
      <c r="D963" s="7">
        <f t="shared" ref="D963:U963" si="613">+D172</f>
        <v>1</v>
      </c>
      <c r="E963" s="7">
        <f t="shared" si="613"/>
        <v>1.0530363191260378E-4</v>
      </c>
      <c r="F963" s="7">
        <f t="shared" si="613"/>
        <v>0.49774998019518851</v>
      </c>
      <c r="G963" s="7">
        <f t="shared" si="613"/>
        <v>5.7105483324348715E-3</v>
      </c>
      <c r="H963" s="7">
        <f t="shared" si="613"/>
        <v>1.1892547787561033E-3</v>
      </c>
      <c r="I963" s="7">
        <f t="shared" si="613"/>
        <v>7.2689454759047895E-2</v>
      </c>
      <c r="J963" s="7">
        <f t="shared" si="613"/>
        <v>0.13294631833384535</v>
      </c>
      <c r="K963" s="7">
        <f t="shared" si="613"/>
        <v>8.7179814163241883E-3</v>
      </c>
      <c r="L963" s="7">
        <f t="shared" si="613"/>
        <v>0</v>
      </c>
      <c r="M963" s="7">
        <f t="shared" si="613"/>
        <v>-1.7357709674988554E-2</v>
      </c>
      <c r="N963" s="7">
        <f t="shared" si="613"/>
        <v>0.13120735927473814</v>
      </c>
      <c r="O963" s="7">
        <f t="shared" si="613"/>
        <v>0.16241781003224803</v>
      </c>
      <c r="P963" s="7">
        <f t="shared" si="613"/>
        <v>0</v>
      </c>
      <c r="Q963" s="7">
        <f t="shared" si="613"/>
        <v>0</v>
      </c>
      <c r="R963" s="7">
        <f t="shared" si="613"/>
        <v>0</v>
      </c>
      <c r="S963" s="7">
        <f t="shared" si="613"/>
        <v>0</v>
      </c>
      <c r="T963" s="7">
        <f t="shared" si="613"/>
        <v>4.6236989204928598E-3</v>
      </c>
      <c r="U963" s="7">
        <f t="shared" si="613"/>
        <v>0</v>
      </c>
    </row>
    <row r="964" spans="1:21">
      <c r="A964" s="15" t="s">
        <v>72</v>
      </c>
      <c r="B964" s="2" t="str">
        <f>$B$5</f>
        <v>PRODUCTION</v>
      </c>
      <c r="D964" s="7">
        <f t="shared" ref="D964:D971" ca="1" si="614">+D944</f>
        <v>0.40947348427132801</v>
      </c>
      <c r="E964" s="7">
        <f t="shared" ref="E964:U971" ca="1" si="615">+E944</f>
        <v>0.19270754824867281</v>
      </c>
      <c r="F964" s="7">
        <f t="shared" ca="1" si="615"/>
        <v>5.4788924531695218E-2</v>
      </c>
      <c r="G964" s="7">
        <f t="shared" ca="1" si="615"/>
        <v>6.5697640846608732E-4</v>
      </c>
      <c r="H964" s="7">
        <f t="shared" ca="1" si="615"/>
        <v>1.623240988564911E-5</v>
      </c>
      <c r="I964" s="7">
        <f t="shared" ca="1" si="615"/>
        <v>2.3954494871701992E-2</v>
      </c>
      <c r="J964" s="7">
        <f t="shared" ca="1" si="615"/>
        <v>7.1620754898726081E-3</v>
      </c>
      <c r="K964" s="7">
        <f t="shared" ca="1" si="615"/>
        <v>5.0705567346479691E-4</v>
      </c>
      <c r="L964" s="7">
        <f t="shared" ca="1" si="615"/>
        <v>2.1773684772132332E-4</v>
      </c>
      <c r="M964" s="7">
        <f t="shared" ca="1" si="615"/>
        <v>1.3596050223552525E-3</v>
      </c>
      <c r="N964" s="7">
        <f t="shared" ca="1" si="615"/>
        <v>1.549905907039555E-2</v>
      </c>
      <c r="O964" s="7">
        <f t="shared" ca="1" si="615"/>
        <v>9.0702990023834945E-2</v>
      </c>
      <c r="P964" s="7">
        <f t="shared" ca="1" si="615"/>
        <v>1.3913483275392411E-2</v>
      </c>
      <c r="Q964" s="7">
        <f t="shared" ca="1" si="615"/>
        <v>6.8910118838705833E-3</v>
      </c>
      <c r="R964" s="7">
        <f t="shared" ca="1" si="615"/>
        <v>1.6142910491065605E-4</v>
      </c>
      <c r="S964" s="7">
        <f t="shared" ca="1" si="615"/>
        <v>1.2004047586435661E-4</v>
      </c>
      <c r="T964" s="7">
        <f t="shared" ca="1" si="615"/>
        <v>6.452171319643752E-4</v>
      </c>
      <c r="U964" s="7">
        <f t="shared" ca="1" si="615"/>
        <v>1.6960380125927705E-4</v>
      </c>
    </row>
    <row r="965" spans="1:21">
      <c r="B965" s="2" t="str">
        <f>$B$6</f>
        <v>BULKTRAN</v>
      </c>
      <c r="D965" s="7">
        <f t="shared" ca="1" si="614"/>
        <v>-2.7703312938254364E-2</v>
      </c>
      <c r="E965" s="7">
        <f t="shared" ref="E965:R965" ca="1" si="616">+E945</f>
        <v>-2.4290591163186232E-2</v>
      </c>
      <c r="F965" s="7">
        <f t="shared" ca="1" si="616"/>
        <v>1.970077787222445E-3</v>
      </c>
      <c r="G965" s="7">
        <f t="shared" ca="1" si="616"/>
        <v>9.0801448669207066E-5</v>
      </c>
      <c r="H965" s="7">
        <f t="shared" ca="1" si="616"/>
        <v>6.2157450692365335E-6</v>
      </c>
      <c r="I965" s="7">
        <f t="shared" ca="1" si="616"/>
        <v>2.1350845532356359E-3</v>
      </c>
      <c r="J965" s="7">
        <f t="shared" ca="1" si="616"/>
        <v>1.0858763821572489E-3</v>
      </c>
      <c r="K965" s="7">
        <f t="shared" ca="1" si="616"/>
        <v>2.1186446092668491E-5</v>
      </c>
      <c r="L965" s="7">
        <f t="shared" ca="1" si="616"/>
        <v>-3.7646532940513022E-4</v>
      </c>
      <c r="M965" s="7">
        <f t="shared" ca="1" si="616"/>
        <v>-5.9516716058792646E-6</v>
      </c>
      <c r="N965" s="7">
        <f t="shared" ca="1" si="616"/>
        <v>1.0845442812516561E-3</v>
      </c>
      <c r="O965" s="7">
        <f t="shared" ca="1" si="616"/>
        <v>-8.6863659365464599E-3</v>
      </c>
      <c r="P965" s="7">
        <f t="shared" ca="1" si="616"/>
        <v>-1.9557757778926764E-3</v>
      </c>
      <c r="Q965" s="7">
        <f t="shared" ca="1" si="616"/>
        <v>1.0610410020178893E-3</v>
      </c>
      <c r="R965" s="7">
        <f t="shared" ca="1" si="616"/>
        <v>1.7910501579611862E-5</v>
      </c>
      <c r="S965" s="7">
        <f t="shared" ca="1" si="615"/>
        <v>1.7101613370300576E-5</v>
      </c>
      <c r="T965" s="7">
        <f t="shared" ca="1" si="615"/>
        <v>8.8840788996811119E-5</v>
      </c>
      <c r="U965" s="7">
        <f t="shared" ca="1" si="615"/>
        <v>3.3156390719289902E-5</v>
      </c>
    </row>
    <row r="966" spans="1:21">
      <c r="B966" s="2" t="str">
        <f>$B$7</f>
        <v>SUBTRAN</v>
      </c>
      <c r="D966" s="7">
        <f t="shared" ca="1" si="614"/>
        <v>-9.9077300077819227E-3</v>
      </c>
      <c r="E966" s="7">
        <f t="shared" ca="1" si="615"/>
        <v>-8.7718931133062266E-3</v>
      </c>
      <c r="F966" s="7">
        <f t="shared" ca="1" si="615"/>
        <v>7.2444841621188986E-4</v>
      </c>
      <c r="G966" s="7">
        <f t="shared" ca="1" si="615"/>
        <v>3.3039556937061485E-5</v>
      </c>
      <c r="H966" s="7">
        <f t="shared" ca="1" si="615"/>
        <v>2.9161914579552608E-6</v>
      </c>
      <c r="I966" s="7">
        <f t="shared" ca="1" si="615"/>
        <v>8.1567039835711856E-4</v>
      </c>
      <c r="J966" s="7">
        <f t="shared" ca="1" si="615"/>
        <v>4.1187324657365547E-4</v>
      </c>
      <c r="K966" s="7">
        <f t="shared" ca="1" si="615"/>
        <v>1.0325440234024318E-5</v>
      </c>
      <c r="L966" s="7">
        <f t="shared" ca="1" si="615"/>
        <v>0</v>
      </c>
      <c r="M966" s="7">
        <f t="shared" ca="1" si="615"/>
        <v>-2.04698570069654E-6</v>
      </c>
      <c r="N966" s="7">
        <f t="shared" ca="1" si="615"/>
        <v>4.0948155927381108E-4</v>
      </c>
      <c r="O966" s="7">
        <f t="shared" ca="1" si="615"/>
        <v>-3.9850436628199567E-3</v>
      </c>
      <c r="P966" s="7">
        <f t="shared" ca="1" si="615"/>
        <v>0</v>
      </c>
      <c r="Q966" s="7">
        <f t="shared" ca="1" si="615"/>
        <v>4.0512845469777779E-4</v>
      </c>
      <c r="R966" s="7">
        <f t="shared" ca="1" si="615"/>
        <v>6.7815326434176975E-6</v>
      </c>
      <c r="S966" s="7">
        <f t="shared" ca="1" si="615"/>
        <v>6.1509344294473343E-6</v>
      </c>
      <c r="T966" s="7">
        <f t="shared" ca="1" si="615"/>
        <v>1.8509828930779928E-5</v>
      </c>
      <c r="U966" s="7">
        <f t="shared" ca="1" si="615"/>
        <v>6.9281942980127558E-6</v>
      </c>
    </row>
    <row r="967" spans="1:21">
      <c r="B967" s="2" t="str">
        <f>$B$8</f>
        <v>DISTPRI</v>
      </c>
      <c r="D967" s="7">
        <f t="shared" ca="1" si="614"/>
        <v>0.10711443854463805</v>
      </c>
      <c r="E967" s="7">
        <f t="shared" ca="1" si="615"/>
        <v>5.8299104459125388E-2</v>
      </c>
      <c r="F967" s="7">
        <f t="shared" ca="1" si="615"/>
        <v>2.2493660559635757E-2</v>
      </c>
      <c r="G967" s="7">
        <f t="shared" ca="1" si="615"/>
        <v>3.1354663551970793E-4</v>
      </c>
      <c r="H967" s="7">
        <f t="shared" ca="1" si="615"/>
        <v>0</v>
      </c>
      <c r="I967" s="7">
        <f t="shared" ca="1" si="615"/>
        <v>1.1032333812910938E-2</v>
      </c>
      <c r="J967" s="7">
        <f t="shared" ca="1" si="615"/>
        <v>3.5909143709550607E-3</v>
      </c>
      <c r="K967" s="7">
        <f t="shared" ca="1" si="615"/>
        <v>0</v>
      </c>
      <c r="L967" s="7">
        <f t="shared" ca="1" si="615"/>
        <v>0</v>
      </c>
      <c r="M967" s="7">
        <f t="shared" ca="1" si="615"/>
        <v>5.1148207018751873E-4</v>
      </c>
      <c r="N967" s="7">
        <f t="shared" ca="1" si="615"/>
        <v>6.9840456096389872E-3</v>
      </c>
      <c r="O967" s="7">
        <f t="shared" ca="1" si="615"/>
        <v>0</v>
      </c>
      <c r="P967" s="7">
        <f t="shared" ca="1" si="615"/>
        <v>0</v>
      </c>
      <c r="Q967" s="7">
        <f t="shared" ca="1" si="615"/>
        <v>3.4813523442798603E-3</v>
      </c>
      <c r="R967" s="7">
        <f t="shared" ca="1" si="615"/>
        <v>7.6201532996194907E-5</v>
      </c>
      <c r="S967" s="7">
        <f t="shared" ca="1" si="615"/>
        <v>5.8907808510872907E-5</v>
      </c>
      <c r="T967" s="7">
        <f t="shared" ca="1" si="615"/>
        <v>2.1223352496794405E-4</v>
      </c>
      <c r="U967" s="7">
        <f t="shared" ca="1" si="615"/>
        <v>6.0655815909817615E-5</v>
      </c>
    </row>
    <row r="968" spans="1:21">
      <c r="B968" s="2" t="str">
        <f>$B$9</f>
        <v>DISTSEC</v>
      </c>
      <c r="D968" s="7">
        <f t="shared" ca="1" si="614"/>
        <v>4.3711144895466202E-2</v>
      </c>
      <c r="E968" s="7">
        <f t="shared" ca="1" si="615"/>
        <v>2.8065498749909591E-2</v>
      </c>
      <c r="F968" s="7">
        <f t="shared" ca="1" si="615"/>
        <v>9.7380832919891115E-3</v>
      </c>
      <c r="G968" s="7">
        <f t="shared" ca="1" si="615"/>
        <v>0</v>
      </c>
      <c r="H968" s="7">
        <f t="shared" ca="1" si="615"/>
        <v>0</v>
      </c>
      <c r="I968" s="7">
        <f t="shared" ca="1" si="615"/>
        <v>3.9118149406440856E-3</v>
      </c>
      <c r="J968" s="7">
        <f t="shared" ca="1" si="615"/>
        <v>0</v>
      </c>
      <c r="K968" s="7">
        <f t="shared" ca="1" si="615"/>
        <v>0</v>
      </c>
      <c r="L968" s="7">
        <f t="shared" ca="1" si="615"/>
        <v>0</v>
      </c>
      <c r="M968" s="7">
        <f t="shared" ca="1" si="615"/>
        <v>1.4024942246743371E-4</v>
      </c>
      <c r="N968" s="7">
        <f t="shared" ca="1" si="615"/>
        <v>0</v>
      </c>
      <c r="O968" s="7">
        <f t="shared" ca="1" si="615"/>
        <v>0</v>
      </c>
      <c r="P968" s="7">
        <f t="shared" ca="1" si="615"/>
        <v>0</v>
      </c>
      <c r="Q968" s="7">
        <f t="shared" ca="1" si="615"/>
        <v>1.268394303544943E-3</v>
      </c>
      <c r="R968" s="7">
        <f t="shared" ca="1" si="615"/>
        <v>0</v>
      </c>
      <c r="S968" s="7">
        <f t="shared" ca="1" si="615"/>
        <v>2.0335360513086588E-5</v>
      </c>
      <c r="T968" s="7">
        <f t="shared" ca="1" si="615"/>
        <v>4.4124619970478012E-4</v>
      </c>
      <c r="U968" s="7">
        <f t="shared" ca="1" si="615"/>
        <v>1.2552262669317241E-4</v>
      </c>
    </row>
    <row r="969" spans="1:21">
      <c r="B969" s="2" t="str">
        <f>$B$10</f>
        <v>ENERGY</v>
      </c>
      <c r="D969" s="7">
        <f t="shared" ca="1" si="614"/>
        <v>0.36088357199835852</v>
      </c>
      <c r="E969" s="7">
        <f t="shared" ca="1" si="615"/>
        <v>0.12962183745942457</v>
      </c>
      <c r="F969" s="7">
        <f t="shared" ca="1" si="615"/>
        <v>4.3123338249721324E-2</v>
      </c>
      <c r="G969" s="7">
        <f t="shared" ca="1" si="615"/>
        <v>4.808696053279208E-4</v>
      </c>
      <c r="H969" s="7">
        <f t="shared" ca="1" si="615"/>
        <v>1.2606088173490139E-5</v>
      </c>
      <c r="I969" s="7">
        <f t="shared" ca="1" si="615"/>
        <v>2.1152787147011538E-2</v>
      </c>
      <c r="J969" s="7">
        <f t="shared" ca="1" si="615"/>
        <v>5.9955639635028138E-3</v>
      </c>
      <c r="K969" s="7">
        <f t="shared" ca="1" si="615"/>
        <v>4.5409098359521465E-4</v>
      </c>
      <c r="L969" s="7">
        <f t="shared" ca="1" si="615"/>
        <v>3.7138142704148724E-4</v>
      </c>
      <c r="M969" s="7">
        <f t="shared" ca="1" si="615"/>
        <v>1.4044212251822432E-3</v>
      </c>
      <c r="N969" s="7">
        <f t="shared" ca="1" si="615"/>
        <v>1.6837953154605137E-2</v>
      </c>
      <c r="O969" s="7">
        <f t="shared" ca="1" si="615"/>
        <v>0.114109377802201</v>
      </c>
      <c r="P969" s="7">
        <f t="shared" ca="1" si="615"/>
        <v>1.8298768236816761E-2</v>
      </c>
      <c r="Q969" s="7">
        <f t="shared" ca="1" si="615"/>
        <v>5.8477731446462781E-3</v>
      </c>
      <c r="R969" s="7">
        <f t="shared" ca="1" si="615"/>
        <v>1.368371867500329E-4</v>
      </c>
      <c r="S969" s="7">
        <f t="shared" ca="1" si="615"/>
        <v>1.3507921780609372E-4</v>
      </c>
      <c r="T969" s="7">
        <f t="shared" ca="1" si="615"/>
        <v>2.311419411955461E-3</v>
      </c>
      <c r="U969" s="7">
        <f t="shared" ca="1" si="615"/>
        <v>5.894676945971118E-4</v>
      </c>
    </row>
    <row r="970" spans="1:21">
      <c r="B970" s="2" t="str">
        <f>$B$11</f>
        <v>CUSTOMER</v>
      </c>
      <c r="D970" s="7">
        <f t="shared" ca="1" si="614"/>
        <v>0.11642840323624584</v>
      </c>
      <c r="E970" s="7">
        <f t="shared" ca="1" si="615"/>
        <v>7.6438423798221147E-2</v>
      </c>
      <c r="F970" s="7">
        <f t="shared" ca="1" si="615"/>
        <v>2.5585022626838372E-2</v>
      </c>
      <c r="G970" s="7">
        <f t="shared" ca="1" si="615"/>
        <v>2.5373736171856415E-4</v>
      </c>
      <c r="H970" s="7">
        <f t="shared" ca="1" si="615"/>
        <v>4.3485779185941593E-5</v>
      </c>
      <c r="I970" s="7">
        <f t="shared" ca="1" si="615"/>
        <v>4.8662863984830532E-4</v>
      </c>
      <c r="J970" s="7">
        <f t="shared" ca="1" si="615"/>
        <v>2.3111482950305257E-4</v>
      </c>
      <c r="K970" s="7">
        <f t="shared" ca="1" si="615"/>
        <v>9.0275642887601063E-5</v>
      </c>
      <c r="L970" s="7">
        <f t="shared" ca="1" si="615"/>
        <v>-7.0658376275199367E-5</v>
      </c>
      <c r="M970" s="7">
        <f t="shared" ca="1" si="615"/>
        <v>5.9744895806542669E-6</v>
      </c>
      <c r="N970" s="7">
        <f t="shared" ca="1" si="615"/>
        <v>1.2500937722265579E-4</v>
      </c>
      <c r="O970" s="7">
        <f t="shared" ca="1" si="615"/>
        <v>1.8402820797739432E-4</v>
      </c>
      <c r="P970" s="7">
        <f t="shared" ca="1" si="615"/>
        <v>4.2043702475994858E-5</v>
      </c>
      <c r="Q970" s="7">
        <f t="shared" ca="1" si="615"/>
        <v>1.8648399590487003E-4</v>
      </c>
      <c r="R970" s="7">
        <f t="shared" ca="1" si="615"/>
        <v>2.7712262949859113E-6</v>
      </c>
      <c r="S970" s="7">
        <f t="shared" ca="1" si="615"/>
        <v>1.0869086234481687E-5</v>
      </c>
      <c r="T970" s="7">
        <f t="shared" ca="1" si="615"/>
        <v>1.0837794047297282E-2</v>
      </c>
      <c r="U970" s="7">
        <f t="shared" ca="1" si="615"/>
        <v>1.975398801329715E-3</v>
      </c>
    </row>
    <row r="971" spans="1:21">
      <c r="B971" s="2" t="str">
        <f>$B$12</f>
        <v>TOTAL</v>
      </c>
      <c r="D971" s="7">
        <f t="shared" ca="1" si="614"/>
        <v>1</v>
      </c>
      <c r="E971" s="7">
        <f ca="1">+E951</f>
        <v>0.45206992843886101</v>
      </c>
      <c r="F971" s="7">
        <f t="shared" ca="1" si="615"/>
        <v>0.15842355546331408</v>
      </c>
      <c r="G971" s="7">
        <f t="shared" ca="1" si="615"/>
        <v>1.828971016638549E-3</v>
      </c>
      <c r="H971" s="7">
        <f t="shared" ca="1" si="615"/>
        <v>8.1456213772272644E-5</v>
      </c>
      <c r="I971" s="7">
        <f t="shared" ca="1" si="615"/>
        <v>6.3488814363709609E-2</v>
      </c>
      <c r="J971" s="7">
        <f t="shared" ca="1" si="615"/>
        <v>1.847741828256444E-2</v>
      </c>
      <c r="K971" s="7">
        <f t="shared" ca="1" si="615"/>
        <v>1.082934186274305E-3</v>
      </c>
      <c r="L971" s="7">
        <f t="shared" ca="1" si="615"/>
        <v>1.41994569082481E-4</v>
      </c>
      <c r="M971" s="7">
        <f t="shared" ca="1" si="615"/>
        <v>3.4137335724665264E-3</v>
      </c>
      <c r="N971" s="7">
        <f t="shared" ca="1" si="615"/>
        <v>4.0940093052387806E-2</v>
      </c>
      <c r="O971" s="7">
        <f t="shared" ca="1" si="615"/>
        <v>0.19232498643464691</v>
      </c>
      <c r="P971" s="7">
        <f t="shared" ca="1" si="615"/>
        <v>3.0298519436792487E-2</v>
      </c>
      <c r="Q971" s="7">
        <f t="shared" ca="1" si="615"/>
        <v>1.9141185128962207E-2</v>
      </c>
      <c r="R971" s="7">
        <f t="shared" ca="1" si="615"/>
        <v>4.0193108517489926E-4</v>
      </c>
      <c r="S971" s="7">
        <f t="shared" ca="1" si="615"/>
        <v>3.6848449672863937E-4</v>
      </c>
      <c r="T971" s="7">
        <f t="shared" ca="1" si="615"/>
        <v>1.4555260933817434E-2</v>
      </c>
      <c r="U971" s="7">
        <f t="shared" ca="1" si="615"/>
        <v>2.9607333248063954E-3</v>
      </c>
    </row>
    <row r="972" spans="1:21">
      <c r="A972" s="2" t="s">
        <v>361</v>
      </c>
      <c r="B972" s="2" t="str">
        <f>$B$5</f>
        <v>PRODUCTION</v>
      </c>
      <c r="D972" s="7">
        <f t="shared" ref="D972:D979" ca="1" si="617">SUM(E972:U972)</f>
        <v>0.37707618532974901</v>
      </c>
      <c r="E972" s="7">
        <f ca="1">IF(E$971=0,0,+E$963*E964/E$971)</f>
        <v>4.4888641006571662E-5</v>
      </c>
      <c r="F972" s="7">
        <f t="shared" ref="F972:U979" ca="1" si="618">IF(F$971=0,0,+F$963*F964/F$971)</f>
        <v>0.1721409800506726</v>
      </c>
      <c r="G972" s="7">
        <f t="shared" ca="1" si="618"/>
        <v>2.0512602439760235E-3</v>
      </c>
      <c r="H972" s="7">
        <f t="shared" ca="1" si="618"/>
        <v>2.369920001585831E-4</v>
      </c>
      <c r="I972" s="7">
        <f t="shared" ca="1" si="618"/>
        <v>2.7425920435013258E-2</v>
      </c>
      <c r="J972" s="7">
        <f t="shared" ca="1" si="618"/>
        <v>5.1531634638921284E-2</v>
      </c>
      <c r="K972" s="7">
        <f t="shared" ca="1" si="618"/>
        <v>4.0819673017397397E-3</v>
      </c>
      <c r="L972" s="7">
        <f t="shared" ca="1" si="618"/>
        <v>0</v>
      </c>
      <c r="M972" s="7">
        <f t="shared" ca="1" si="618"/>
        <v>-6.9131432637396318E-3</v>
      </c>
      <c r="N972" s="7">
        <f t="shared" ca="1" si="618"/>
        <v>4.9672349529532152E-2</v>
      </c>
      <c r="O972" s="7">
        <f t="shared" ca="1" si="618"/>
        <v>7.659837276553795E-2</v>
      </c>
      <c r="P972" s="7">
        <f t="shared" ca="1" si="618"/>
        <v>0</v>
      </c>
      <c r="Q972" s="7">
        <f t="shared" ca="1" si="618"/>
        <v>0</v>
      </c>
      <c r="R972" s="7">
        <f t="shared" ca="1" si="618"/>
        <v>0</v>
      </c>
      <c r="S972" s="7">
        <f t="shared" ca="1" si="618"/>
        <v>0</v>
      </c>
      <c r="T972" s="7">
        <f t="shared" ca="1" si="618"/>
        <v>2.0496298693044098E-4</v>
      </c>
      <c r="U972" s="7">
        <f t="shared" ca="1" si="618"/>
        <v>0</v>
      </c>
    </row>
    <row r="973" spans="1:21">
      <c r="A973" s="2" t="str">
        <f>+A972</f>
        <v>FORF_DISC_FXNL</v>
      </c>
      <c r="B973" s="2" t="str">
        <f>$B$6</f>
        <v>BULKTRAN</v>
      </c>
      <c r="D973" s="7">
        <f t="shared" ca="1" si="617"/>
        <v>1.3185075448791344E-2</v>
      </c>
      <c r="E973" s="7">
        <f t="shared" ref="E973:E979" ca="1" si="619">IF(E$971=0,0,+E$963*E965/E$971)</f>
        <v>-5.6581677078608067E-6</v>
      </c>
      <c r="F973" s="7">
        <f t="shared" ref="F973:S973" ca="1" si="620">IF(F$971=0,0,+F$963*F965/F$971)</f>
        <v>6.1897751044984626E-3</v>
      </c>
      <c r="G973" s="7">
        <f t="shared" ca="1" si="620"/>
        <v>2.8350698647680367E-4</v>
      </c>
      <c r="H973" s="7">
        <f t="shared" ca="1" si="620"/>
        <v>9.0749424565513939E-5</v>
      </c>
      <c r="I973" s="7">
        <f t="shared" ca="1" si="620"/>
        <v>2.4444956736800463E-3</v>
      </c>
      <c r="J973" s="7">
        <f t="shared" ca="1" si="620"/>
        <v>7.8129566028012267E-3</v>
      </c>
      <c r="K973" s="7">
        <f t="shared" ca="1" si="620"/>
        <v>1.7055795786564376E-4</v>
      </c>
      <c r="L973" s="7">
        <f t="shared" ca="1" si="620"/>
        <v>0</v>
      </c>
      <c r="M973" s="7">
        <f t="shared" ca="1" si="620"/>
        <v>3.0262287792155506E-5</v>
      </c>
      <c r="N973" s="7">
        <f t="shared" ca="1" si="620"/>
        <v>3.4758150397327715E-3</v>
      </c>
      <c r="O973" s="7">
        <f t="shared" ca="1" si="620"/>
        <v>-7.3356070820886181E-3</v>
      </c>
      <c r="P973" s="7">
        <f t="shared" ca="1" si="620"/>
        <v>0</v>
      </c>
      <c r="Q973" s="7">
        <f t="shared" ca="1" si="620"/>
        <v>0</v>
      </c>
      <c r="R973" s="7">
        <f t="shared" ca="1" si="620"/>
        <v>0</v>
      </c>
      <c r="S973" s="7">
        <f t="shared" ca="1" si="620"/>
        <v>0</v>
      </c>
      <c r="T973" s="7">
        <f t="shared" ca="1" si="618"/>
        <v>2.8221621175193547E-5</v>
      </c>
      <c r="U973" s="7">
        <f t="shared" ca="1" si="618"/>
        <v>0</v>
      </c>
    </row>
    <row r="974" spans="1:21">
      <c r="A974" s="2" t="str">
        <f t="shared" ref="A974:A979" si="621">+A973</f>
        <v>FORF_DISC_FXNL</v>
      </c>
      <c r="B974" s="2" t="str">
        <f>$B$7</f>
        <v>SUBTRAN</v>
      </c>
      <c r="D974" s="7">
        <f t="shared" ca="1" si="617"/>
        <v>4.3635508708492138E-3</v>
      </c>
      <c r="E974" s="7">
        <f t="shared" ca="1" si="619"/>
        <v>-2.0432949538806316E-6</v>
      </c>
      <c r="F974" s="7">
        <f t="shared" ca="1" si="618"/>
        <v>2.2761399576428907E-3</v>
      </c>
      <c r="G974" s="7">
        <f t="shared" ca="1" si="618"/>
        <v>1.0315854382322901E-4</v>
      </c>
      <c r="H974" s="7">
        <f t="shared" ca="1" si="618"/>
        <v>4.257618254681937E-5</v>
      </c>
      <c r="I974" s="7">
        <f t="shared" ca="1" si="618"/>
        <v>9.3387531510692452E-4</v>
      </c>
      <c r="J974" s="7">
        <f t="shared" ca="1" si="618"/>
        <v>2.9634568485060009E-3</v>
      </c>
      <c r="K974" s="7">
        <f t="shared" ca="1" si="618"/>
        <v>8.3123237973751582E-5</v>
      </c>
      <c r="L974" s="7">
        <f t="shared" ca="1" si="618"/>
        <v>0</v>
      </c>
      <c r="M974" s="7">
        <f t="shared" ca="1" si="618"/>
        <v>1.0408247377041594E-5</v>
      </c>
      <c r="N974" s="7">
        <f t="shared" ca="1" si="618"/>
        <v>1.3123319967853692E-3</v>
      </c>
      <c r="O974" s="7">
        <f t="shared" ca="1" si="618"/>
        <v>-3.3653560912536035E-3</v>
      </c>
      <c r="P974" s="7">
        <f t="shared" ca="1" si="618"/>
        <v>0</v>
      </c>
      <c r="Q974" s="7">
        <f t="shared" ca="1" si="618"/>
        <v>0</v>
      </c>
      <c r="R974" s="7">
        <f t="shared" ca="1" si="618"/>
        <v>0</v>
      </c>
      <c r="S974" s="7">
        <f t="shared" ca="1" si="618"/>
        <v>0</v>
      </c>
      <c r="T974" s="7">
        <f t="shared" ca="1" si="618"/>
        <v>5.8799272946670854E-6</v>
      </c>
      <c r="U974" s="7">
        <f t="shared" ca="1" si="618"/>
        <v>0</v>
      </c>
    </row>
    <row r="975" spans="1:21">
      <c r="A975" s="2" t="str">
        <f t="shared" si="621"/>
        <v>FORF_DISC_FXNL</v>
      </c>
      <c r="B975" s="2" t="str">
        <f>$B$8</f>
        <v>DISTPRI</v>
      </c>
      <c r="D975" s="7">
        <f t="shared" ca="1" si="617"/>
        <v>0.12998284830988036</v>
      </c>
      <c r="E975" s="7">
        <f t="shared" ca="1" si="619"/>
        <v>1.3579995152516421E-5</v>
      </c>
      <c r="F975" s="7">
        <f t="shared" ca="1" si="618"/>
        <v>7.067269173029439E-2</v>
      </c>
      <c r="G975" s="7">
        <f t="shared" ca="1" si="618"/>
        <v>9.789784530858344E-4</v>
      </c>
      <c r="H975" s="7">
        <f t="shared" ca="1" si="618"/>
        <v>0</v>
      </c>
      <c r="I975" s="7">
        <f t="shared" ca="1" si="618"/>
        <v>1.263111207253371E-2</v>
      </c>
      <c r="J975" s="7">
        <f t="shared" ca="1" si="618"/>
        <v>2.5836880335228001E-2</v>
      </c>
      <c r="K975" s="7">
        <f t="shared" ca="1" si="618"/>
        <v>0</v>
      </c>
      <c r="L975" s="7">
        <f t="shared" ca="1" si="618"/>
        <v>0</v>
      </c>
      <c r="M975" s="7">
        <f t="shared" ca="1" si="618"/>
        <v>-2.6007176863138532E-3</v>
      </c>
      <c r="N975" s="7">
        <f t="shared" ca="1" si="618"/>
        <v>2.2382904218670657E-2</v>
      </c>
      <c r="O975" s="7">
        <f t="shared" ca="1" si="618"/>
        <v>0</v>
      </c>
      <c r="P975" s="7">
        <f t="shared" ca="1" si="618"/>
        <v>0</v>
      </c>
      <c r="Q975" s="7">
        <f t="shared" ca="1" si="618"/>
        <v>0</v>
      </c>
      <c r="R975" s="7">
        <f t="shared" ca="1" si="618"/>
        <v>0</v>
      </c>
      <c r="S975" s="7">
        <f t="shared" ca="1" si="618"/>
        <v>0</v>
      </c>
      <c r="T975" s="7">
        <f t="shared" ca="1" si="618"/>
        <v>6.7419191229113124E-5</v>
      </c>
      <c r="U975" s="7">
        <f t="shared" ca="1" si="618"/>
        <v>0</v>
      </c>
    </row>
    <row r="976" spans="1:21">
      <c r="A976" s="2" t="str">
        <f t="shared" si="621"/>
        <v>FORF_DISC_FXNL</v>
      </c>
      <c r="B976" s="2" t="str">
        <f>$B$9</f>
        <v>DISTSEC</v>
      </c>
      <c r="D976" s="7">
        <f t="shared" ca="1" si="617"/>
        <v>3.4508312454549106E-2</v>
      </c>
      <c r="E976" s="7">
        <f ca="1">IF(E$971=0,0,+E$963*E968/E$971)</f>
        <v>6.5374818449217331E-6</v>
      </c>
      <c r="F976" s="7">
        <f t="shared" ca="1" si="618"/>
        <v>3.0596023120116882E-2</v>
      </c>
      <c r="G976" s="7">
        <f t="shared" ca="1" si="618"/>
        <v>0</v>
      </c>
      <c r="H976" s="7">
        <f t="shared" ca="1" si="618"/>
        <v>0</v>
      </c>
      <c r="I976" s="7">
        <f t="shared" ca="1" si="618"/>
        <v>4.4787053909176458E-3</v>
      </c>
      <c r="J976" s="7">
        <f t="shared" ca="1" si="618"/>
        <v>0</v>
      </c>
      <c r="K976" s="7">
        <f t="shared" ca="1" si="618"/>
        <v>0</v>
      </c>
      <c r="L976" s="7">
        <f t="shared" ca="1" si="618"/>
        <v>0</v>
      </c>
      <c r="M976" s="7">
        <f t="shared" ca="1" si="618"/>
        <v>-7.1312207165470057E-4</v>
      </c>
      <c r="N976" s="7">
        <f t="shared" ca="1" si="618"/>
        <v>0</v>
      </c>
      <c r="O976" s="7">
        <f t="shared" ca="1" si="618"/>
        <v>0</v>
      </c>
      <c r="P976" s="7">
        <f t="shared" ca="1" si="618"/>
        <v>0</v>
      </c>
      <c r="Q976" s="7">
        <f t="shared" ca="1" si="618"/>
        <v>0</v>
      </c>
      <c r="R976" s="7">
        <f t="shared" ca="1" si="618"/>
        <v>0</v>
      </c>
      <c r="S976" s="7">
        <f t="shared" ca="1" si="618"/>
        <v>0</v>
      </c>
      <c r="T976" s="7">
        <f t="shared" ca="1" si="618"/>
        <v>1.4016853332436167E-4</v>
      </c>
      <c r="U976" s="7">
        <f t="shared" ca="1" si="618"/>
        <v>0</v>
      </c>
    </row>
    <row r="977" spans="1:21">
      <c r="A977" s="2" t="str">
        <f t="shared" si="621"/>
        <v>FORF_DISC_FXNL</v>
      </c>
      <c r="B977" s="2" t="str">
        <f>$B$10</f>
        <v>ENERGY</v>
      </c>
      <c r="D977" s="7">
        <f t="shared" ca="1" si="617"/>
        <v>0.35213842653525718</v>
      </c>
      <c r="E977" s="7">
        <f t="shared" ca="1" si="619"/>
        <v>3.0193670051885813E-5</v>
      </c>
      <c r="F977" s="7">
        <f t="shared" ca="1" si="618"/>
        <v>0.1354889473157907</v>
      </c>
      <c r="G977" s="7">
        <f t="shared" ca="1" si="618"/>
        <v>1.5014065820850883E-3</v>
      </c>
      <c r="H977" s="7">
        <f t="shared" ca="1" si="618"/>
        <v>1.8404796770516124E-4</v>
      </c>
      <c r="I977" s="7">
        <f t="shared" ca="1" si="618"/>
        <v>2.4218196224961366E-2</v>
      </c>
      <c r="J977" s="7">
        <f t="shared" ca="1" si="618"/>
        <v>4.3138502527429415E-2</v>
      </c>
      <c r="K977" s="7">
        <f t="shared" ca="1" si="618"/>
        <v>3.6555838817158813E-3</v>
      </c>
      <c r="L977" s="7">
        <f t="shared" ca="1" si="618"/>
        <v>0</v>
      </c>
      <c r="M977" s="7">
        <f t="shared" ca="1" si="618"/>
        <v>-7.1410188787789869E-3</v>
      </c>
      <c r="N977" s="7">
        <f t="shared" ca="1" si="618"/>
        <v>5.3963320654412457E-2</v>
      </c>
      <c r="O977" s="7">
        <f t="shared" ca="1" si="618"/>
        <v>9.6364989231774376E-2</v>
      </c>
      <c r="P977" s="7">
        <f t="shared" ca="1" si="618"/>
        <v>0</v>
      </c>
      <c r="Q977" s="7">
        <f t="shared" ca="1" si="618"/>
        <v>0</v>
      </c>
      <c r="R977" s="7">
        <f t="shared" ca="1" si="618"/>
        <v>0</v>
      </c>
      <c r="S977" s="7">
        <f t="shared" ca="1" si="618"/>
        <v>0</v>
      </c>
      <c r="T977" s="7">
        <f t="shared" ca="1" si="618"/>
        <v>7.34257358109878E-4</v>
      </c>
      <c r="U977" s="7">
        <f t="shared" ca="1" si="618"/>
        <v>0</v>
      </c>
    </row>
    <row r="978" spans="1:21">
      <c r="A978" s="2" t="str">
        <f t="shared" si="621"/>
        <v>FORF_DISC_FXNL</v>
      </c>
      <c r="B978" s="2" t="str">
        <f>$B$11</f>
        <v>CUSTOMER</v>
      </c>
      <c r="D978" s="7">
        <f t="shared" ca="1" si="617"/>
        <v>8.8745601050923925E-2</v>
      </c>
      <c r="E978" s="7">
        <f t="shared" ca="1" si="619"/>
        <v>1.7805306518449592E-5</v>
      </c>
      <c r="F978" s="7">
        <f t="shared" ca="1" si="618"/>
        <v>8.0385422916172733E-2</v>
      </c>
      <c r="G978" s="7">
        <f t="shared" ca="1" si="618"/>
        <v>7.9223752298789181E-4</v>
      </c>
      <c r="H978" s="7">
        <f t="shared" ca="1" si="618"/>
        <v>6.3488920378002554E-4</v>
      </c>
      <c r="I978" s="7">
        <f t="shared" ca="1" si="618"/>
        <v>5.5714964683494829E-4</v>
      </c>
      <c r="J978" s="7">
        <f t="shared" ca="1" si="618"/>
        <v>1.6628873809594164E-3</v>
      </c>
      <c r="K978" s="7">
        <f t="shared" ca="1" si="618"/>
        <v>7.2674903702917547E-4</v>
      </c>
      <c r="L978" s="7">
        <f t="shared" ca="1" si="618"/>
        <v>0</v>
      </c>
      <c r="M978" s="7">
        <f t="shared" ca="1" si="618"/>
        <v>-3.0378309670579235E-5</v>
      </c>
      <c r="N978" s="7">
        <f t="shared" ca="1" si="618"/>
        <v>4.0063783560471462E-4</v>
      </c>
      <c r="O978" s="7">
        <f t="shared" ca="1" si="618"/>
        <v>1.5541120827794295E-4</v>
      </c>
      <c r="P978" s="7">
        <f t="shared" ca="1" si="618"/>
        <v>0</v>
      </c>
      <c r="Q978" s="7">
        <f t="shared" ca="1" si="618"/>
        <v>0</v>
      </c>
      <c r="R978" s="7">
        <f t="shared" ca="1" si="618"/>
        <v>0</v>
      </c>
      <c r="S978" s="7">
        <f t="shared" ca="1" si="618"/>
        <v>0</v>
      </c>
      <c r="T978" s="7">
        <f t="shared" ca="1" si="618"/>
        <v>3.4427893024292053E-3</v>
      </c>
      <c r="U978" s="7">
        <f t="shared" ca="1" si="618"/>
        <v>0</v>
      </c>
    </row>
    <row r="979" spans="1:21">
      <c r="A979" s="2" t="str">
        <f t="shared" si="621"/>
        <v>FORF_DISC_FXNL</v>
      </c>
      <c r="B979" s="2" t="str">
        <f>$B$12</f>
        <v>TOTAL</v>
      </c>
      <c r="D979" s="7">
        <f t="shared" ca="1" si="617"/>
        <v>1</v>
      </c>
      <c r="E979" s="7">
        <f t="shared" ca="1" si="619"/>
        <v>1.0530363191260378E-4</v>
      </c>
      <c r="F979" s="7">
        <f t="shared" ca="1" si="618"/>
        <v>0.49774998019518857</v>
      </c>
      <c r="G979" s="7">
        <f t="shared" ca="1" si="618"/>
        <v>5.7105483324348715E-3</v>
      </c>
      <c r="H979" s="7">
        <f t="shared" ca="1" si="618"/>
        <v>1.1892547787561033E-3</v>
      </c>
      <c r="I979" s="7">
        <f t="shared" ca="1" si="618"/>
        <v>7.2689454759047895E-2</v>
      </c>
      <c r="J979" s="7">
        <f t="shared" ca="1" si="618"/>
        <v>0.13294631833384535</v>
      </c>
      <c r="K979" s="7">
        <f t="shared" ca="1" si="618"/>
        <v>8.7179814163241883E-3</v>
      </c>
      <c r="L979" s="7">
        <f t="shared" ca="1" si="618"/>
        <v>0</v>
      </c>
      <c r="M979" s="7">
        <f t="shared" ca="1" si="618"/>
        <v>-1.7357709674988554E-2</v>
      </c>
      <c r="N979" s="7">
        <f t="shared" ca="1" si="618"/>
        <v>0.13120735927473814</v>
      </c>
      <c r="O979" s="7">
        <f t="shared" ca="1" si="618"/>
        <v>0.16241781003224803</v>
      </c>
      <c r="P979" s="7">
        <f t="shared" ca="1" si="618"/>
        <v>0</v>
      </c>
      <c r="Q979" s="7">
        <f t="shared" ca="1" si="618"/>
        <v>0</v>
      </c>
      <c r="R979" s="7">
        <f t="shared" ca="1" si="618"/>
        <v>0</v>
      </c>
      <c r="S979" s="7">
        <f t="shared" ca="1" si="618"/>
        <v>0</v>
      </c>
      <c r="T979" s="7">
        <f t="shared" ca="1" si="618"/>
        <v>4.6236989204928598E-3</v>
      </c>
      <c r="U979" s="7">
        <f t="shared" ca="1" si="618"/>
        <v>0</v>
      </c>
    </row>
    <row r="982" spans="1:21">
      <c r="A982" s="2" t="s">
        <v>406</v>
      </c>
    </row>
    <row r="983" spans="1:21">
      <c r="A983" s="15" t="s">
        <v>407</v>
      </c>
      <c r="D983" s="7">
        <f t="shared" ref="D983:U983" si="622">+D202</f>
        <v>1.0000000000000002</v>
      </c>
      <c r="E983" s="7">
        <f t="shared" si="622"/>
        <v>0.33903125535227685</v>
      </c>
      <c r="F983" s="7">
        <f t="shared" si="622"/>
        <v>0.4223421121447149</v>
      </c>
      <c r="G983" s="7">
        <f t="shared" si="622"/>
        <v>2.2950347808027545E-3</v>
      </c>
      <c r="H983" s="7">
        <f t="shared" si="622"/>
        <v>0</v>
      </c>
      <c r="I983" s="7">
        <f t="shared" si="622"/>
        <v>0.16555973175789762</v>
      </c>
      <c r="J983" s="7">
        <f t="shared" si="622"/>
        <v>3.2623088556006784E-2</v>
      </c>
      <c r="K983" s="7">
        <f t="shared" si="622"/>
        <v>0</v>
      </c>
      <c r="L983" s="7">
        <f t="shared" si="622"/>
        <v>0</v>
      </c>
      <c r="M983" s="7">
        <f t="shared" si="622"/>
        <v>0</v>
      </c>
      <c r="N983" s="7">
        <f t="shared" si="622"/>
        <v>0</v>
      </c>
      <c r="O983" s="7">
        <f t="shared" si="622"/>
        <v>0</v>
      </c>
      <c r="P983" s="7">
        <f t="shared" si="622"/>
        <v>0</v>
      </c>
      <c r="Q983" s="7">
        <f t="shared" si="622"/>
        <v>3.757470198560503E-2</v>
      </c>
      <c r="R983" s="7">
        <f t="shared" si="622"/>
        <v>5.7407542269608089E-4</v>
      </c>
      <c r="S983" s="7">
        <f t="shared" si="622"/>
        <v>0</v>
      </c>
      <c r="T983" s="7">
        <f t="shared" si="622"/>
        <v>0</v>
      </c>
      <c r="U983" s="7">
        <f t="shared" si="622"/>
        <v>0</v>
      </c>
    </row>
    <row r="984" spans="1:21">
      <c r="A984" s="15" t="s">
        <v>72</v>
      </c>
      <c r="B984" s="2" t="str">
        <f>$B$5</f>
        <v>PRODUCTION</v>
      </c>
      <c r="D984" s="7">
        <f ca="1">+D944</f>
        <v>0.40947348427132801</v>
      </c>
      <c r="E984" s="7">
        <f t="shared" ref="E984:U984" ca="1" si="623">+E944</f>
        <v>0.19270754824867281</v>
      </c>
      <c r="F984" s="7">
        <f t="shared" ca="1" si="623"/>
        <v>5.4788924531695218E-2</v>
      </c>
      <c r="G984" s="7">
        <f t="shared" ca="1" si="623"/>
        <v>6.5697640846608732E-4</v>
      </c>
      <c r="H984" s="7">
        <f t="shared" ca="1" si="623"/>
        <v>1.623240988564911E-5</v>
      </c>
      <c r="I984" s="7">
        <f t="shared" ca="1" si="623"/>
        <v>2.3954494871701992E-2</v>
      </c>
      <c r="J984" s="7">
        <f t="shared" ca="1" si="623"/>
        <v>7.1620754898726081E-3</v>
      </c>
      <c r="K984" s="7">
        <f t="shared" ca="1" si="623"/>
        <v>5.0705567346479691E-4</v>
      </c>
      <c r="L984" s="7">
        <f t="shared" ca="1" si="623"/>
        <v>2.1773684772132332E-4</v>
      </c>
      <c r="M984" s="7">
        <f t="shared" ca="1" si="623"/>
        <v>1.3596050223552525E-3</v>
      </c>
      <c r="N984" s="7">
        <f t="shared" ca="1" si="623"/>
        <v>1.549905907039555E-2</v>
      </c>
      <c r="O984" s="7">
        <f t="shared" ca="1" si="623"/>
        <v>9.0702990023834945E-2</v>
      </c>
      <c r="P984" s="7">
        <f t="shared" ca="1" si="623"/>
        <v>1.3913483275392411E-2</v>
      </c>
      <c r="Q984" s="7">
        <f t="shared" ca="1" si="623"/>
        <v>6.8910118838705833E-3</v>
      </c>
      <c r="R984" s="7">
        <f t="shared" ca="1" si="623"/>
        <v>1.6142910491065605E-4</v>
      </c>
      <c r="S984" s="7">
        <f t="shared" ca="1" si="623"/>
        <v>1.2004047586435661E-4</v>
      </c>
      <c r="T984" s="7">
        <f t="shared" ca="1" si="623"/>
        <v>6.452171319643752E-4</v>
      </c>
      <c r="U984" s="7">
        <f t="shared" ca="1" si="623"/>
        <v>1.6960380125927705E-4</v>
      </c>
    </row>
    <row r="985" spans="1:21">
      <c r="B985" s="2" t="str">
        <f>$B$6</f>
        <v>BULKTRAN</v>
      </c>
      <c r="D985" s="7">
        <f t="shared" ref="D985:U985" ca="1" si="624">+D945</f>
        <v>-2.7703312938254364E-2</v>
      </c>
      <c r="E985" s="7">
        <f t="shared" ca="1" si="624"/>
        <v>-2.4290591163186232E-2</v>
      </c>
      <c r="F985" s="7">
        <f t="shared" ca="1" si="624"/>
        <v>1.970077787222445E-3</v>
      </c>
      <c r="G985" s="7">
        <f t="shared" ca="1" si="624"/>
        <v>9.0801448669207066E-5</v>
      </c>
      <c r="H985" s="7">
        <f t="shared" ca="1" si="624"/>
        <v>6.2157450692365335E-6</v>
      </c>
      <c r="I985" s="7">
        <f t="shared" ca="1" si="624"/>
        <v>2.1350845532356359E-3</v>
      </c>
      <c r="J985" s="7">
        <f t="shared" ca="1" si="624"/>
        <v>1.0858763821572489E-3</v>
      </c>
      <c r="K985" s="7">
        <f t="shared" ca="1" si="624"/>
        <v>2.1186446092668491E-5</v>
      </c>
      <c r="L985" s="7">
        <f t="shared" ca="1" si="624"/>
        <v>-3.7646532940513022E-4</v>
      </c>
      <c r="M985" s="7">
        <f t="shared" ca="1" si="624"/>
        <v>-5.9516716058792646E-6</v>
      </c>
      <c r="N985" s="7">
        <f t="shared" ca="1" si="624"/>
        <v>1.0845442812516561E-3</v>
      </c>
      <c r="O985" s="7">
        <f t="shared" ca="1" si="624"/>
        <v>-8.6863659365464599E-3</v>
      </c>
      <c r="P985" s="7">
        <f t="shared" ca="1" si="624"/>
        <v>-1.9557757778926764E-3</v>
      </c>
      <c r="Q985" s="7">
        <f t="shared" ca="1" si="624"/>
        <v>1.0610410020178893E-3</v>
      </c>
      <c r="R985" s="7">
        <f t="shared" ca="1" si="624"/>
        <v>1.7910501579611862E-5</v>
      </c>
      <c r="S985" s="7">
        <f t="shared" ca="1" si="624"/>
        <v>1.7101613370300576E-5</v>
      </c>
      <c r="T985" s="7">
        <f t="shared" ca="1" si="624"/>
        <v>8.8840788996811119E-5</v>
      </c>
      <c r="U985" s="7">
        <f t="shared" ca="1" si="624"/>
        <v>3.3156390719289902E-5</v>
      </c>
    </row>
    <row r="986" spans="1:21">
      <c r="B986" s="2" t="str">
        <f>$B$7</f>
        <v>SUBTRAN</v>
      </c>
      <c r="D986" s="7">
        <f t="shared" ref="D986:U986" ca="1" si="625">+D946</f>
        <v>-9.9077300077819227E-3</v>
      </c>
      <c r="E986" s="7">
        <f t="shared" ca="1" si="625"/>
        <v>-8.7718931133062266E-3</v>
      </c>
      <c r="F986" s="7">
        <f t="shared" ca="1" si="625"/>
        <v>7.2444841621188986E-4</v>
      </c>
      <c r="G986" s="7">
        <f t="shared" ca="1" si="625"/>
        <v>3.3039556937061485E-5</v>
      </c>
      <c r="H986" s="7">
        <f t="shared" ca="1" si="625"/>
        <v>2.9161914579552608E-6</v>
      </c>
      <c r="I986" s="7">
        <f t="shared" ca="1" si="625"/>
        <v>8.1567039835711856E-4</v>
      </c>
      <c r="J986" s="7">
        <f t="shared" ca="1" si="625"/>
        <v>4.1187324657365547E-4</v>
      </c>
      <c r="K986" s="7">
        <f t="shared" ca="1" si="625"/>
        <v>1.0325440234024318E-5</v>
      </c>
      <c r="L986" s="7">
        <f t="shared" ca="1" si="625"/>
        <v>0</v>
      </c>
      <c r="M986" s="7">
        <f t="shared" ca="1" si="625"/>
        <v>-2.04698570069654E-6</v>
      </c>
      <c r="N986" s="7">
        <f t="shared" ca="1" si="625"/>
        <v>4.0948155927381108E-4</v>
      </c>
      <c r="O986" s="7">
        <f t="shared" ca="1" si="625"/>
        <v>-3.9850436628199567E-3</v>
      </c>
      <c r="P986" s="7">
        <f t="shared" ca="1" si="625"/>
        <v>0</v>
      </c>
      <c r="Q986" s="7">
        <f t="shared" ca="1" si="625"/>
        <v>4.0512845469777779E-4</v>
      </c>
      <c r="R986" s="7">
        <f t="shared" ca="1" si="625"/>
        <v>6.7815326434176975E-6</v>
      </c>
      <c r="S986" s="7">
        <f t="shared" ca="1" si="625"/>
        <v>6.1509344294473343E-6</v>
      </c>
      <c r="T986" s="7">
        <f t="shared" ca="1" si="625"/>
        <v>1.8509828930779928E-5</v>
      </c>
      <c r="U986" s="7">
        <f t="shared" ca="1" si="625"/>
        <v>6.9281942980127558E-6</v>
      </c>
    </row>
    <row r="987" spans="1:21">
      <c r="B987" s="2" t="str">
        <f>$B$8</f>
        <v>DISTPRI</v>
      </c>
      <c r="D987" s="7">
        <f t="shared" ref="D987:U987" ca="1" si="626">+D947</f>
        <v>0.10711443854463805</v>
      </c>
      <c r="E987" s="7">
        <f t="shared" ca="1" si="626"/>
        <v>5.8299104459125388E-2</v>
      </c>
      <c r="F987" s="7">
        <f t="shared" ca="1" si="626"/>
        <v>2.2493660559635757E-2</v>
      </c>
      <c r="G987" s="7">
        <f t="shared" ca="1" si="626"/>
        <v>3.1354663551970793E-4</v>
      </c>
      <c r="H987" s="7">
        <f t="shared" ca="1" si="626"/>
        <v>0</v>
      </c>
      <c r="I987" s="7">
        <f t="shared" ca="1" si="626"/>
        <v>1.1032333812910938E-2</v>
      </c>
      <c r="J987" s="7">
        <f t="shared" ca="1" si="626"/>
        <v>3.5909143709550607E-3</v>
      </c>
      <c r="K987" s="7">
        <f t="shared" ca="1" si="626"/>
        <v>0</v>
      </c>
      <c r="L987" s="7">
        <f t="shared" ca="1" si="626"/>
        <v>0</v>
      </c>
      <c r="M987" s="7">
        <f t="shared" ca="1" si="626"/>
        <v>5.1148207018751873E-4</v>
      </c>
      <c r="N987" s="7">
        <f t="shared" ca="1" si="626"/>
        <v>6.9840456096389872E-3</v>
      </c>
      <c r="O987" s="7">
        <f t="shared" ca="1" si="626"/>
        <v>0</v>
      </c>
      <c r="P987" s="7">
        <f t="shared" ca="1" si="626"/>
        <v>0</v>
      </c>
      <c r="Q987" s="7">
        <f t="shared" ca="1" si="626"/>
        <v>3.4813523442798603E-3</v>
      </c>
      <c r="R987" s="7">
        <f t="shared" ca="1" si="626"/>
        <v>7.6201532996194907E-5</v>
      </c>
      <c r="S987" s="7">
        <f t="shared" ca="1" si="626"/>
        <v>5.8907808510872907E-5</v>
      </c>
      <c r="T987" s="7">
        <f t="shared" ca="1" si="626"/>
        <v>2.1223352496794405E-4</v>
      </c>
      <c r="U987" s="7">
        <f t="shared" ca="1" si="626"/>
        <v>6.0655815909817615E-5</v>
      </c>
    </row>
    <row r="988" spans="1:21">
      <c r="B988" s="2" t="str">
        <f>$B$9</f>
        <v>DISTSEC</v>
      </c>
      <c r="D988" s="7">
        <f t="shared" ref="D988:U988" ca="1" si="627">+D948</f>
        <v>4.3711144895466202E-2</v>
      </c>
      <c r="E988" s="7">
        <f t="shared" ca="1" si="627"/>
        <v>2.8065498749909591E-2</v>
      </c>
      <c r="F988" s="7">
        <f t="shared" ca="1" si="627"/>
        <v>9.7380832919891115E-3</v>
      </c>
      <c r="G988" s="7">
        <f t="shared" ca="1" si="627"/>
        <v>0</v>
      </c>
      <c r="H988" s="7">
        <f t="shared" ca="1" si="627"/>
        <v>0</v>
      </c>
      <c r="I988" s="7">
        <f t="shared" ca="1" si="627"/>
        <v>3.9118149406440856E-3</v>
      </c>
      <c r="J988" s="7">
        <f t="shared" ca="1" si="627"/>
        <v>0</v>
      </c>
      <c r="K988" s="7">
        <f t="shared" ca="1" si="627"/>
        <v>0</v>
      </c>
      <c r="L988" s="7">
        <f t="shared" ca="1" si="627"/>
        <v>0</v>
      </c>
      <c r="M988" s="7">
        <f t="shared" ca="1" si="627"/>
        <v>1.4024942246743371E-4</v>
      </c>
      <c r="N988" s="7">
        <f t="shared" ca="1" si="627"/>
        <v>0</v>
      </c>
      <c r="O988" s="7">
        <f t="shared" ca="1" si="627"/>
        <v>0</v>
      </c>
      <c r="P988" s="7">
        <f t="shared" ca="1" si="627"/>
        <v>0</v>
      </c>
      <c r="Q988" s="7">
        <f t="shared" ca="1" si="627"/>
        <v>1.268394303544943E-3</v>
      </c>
      <c r="R988" s="7">
        <f t="shared" ca="1" si="627"/>
        <v>0</v>
      </c>
      <c r="S988" s="7">
        <f t="shared" ca="1" si="627"/>
        <v>2.0335360513086588E-5</v>
      </c>
      <c r="T988" s="7">
        <f t="shared" ca="1" si="627"/>
        <v>4.4124619970478012E-4</v>
      </c>
      <c r="U988" s="7">
        <f t="shared" ca="1" si="627"/>
        <v>1.2552262669317241E-4</v>
      </c>
    </row>
    <row r="989" spans="1:21">
      <c r="B989" s="2" t="str">
        <f>$B$10</f>
        <v>ENERGY</v>
      </c>
      <c r="D989" s="7">
        <f t="shared" ref="D989:U989" ca="1" si="628">+D949</f>
        <v>0.36088357199835852</v>
      </c>
      <c r="E989" s="7">
        <f t="shared" ca="1" si="628"/>
        <v>0.12962183745942457</v>
      </c>
      <c r="F989" s="7">
        <f t="shared" ca="1" si="628"/>
        <v>4.3123338249721324E-2</v>
      </c>
      <c r="G989" s="7">
        <f t="shared" ca="1" si="628"/>
        <v>4.808696053279208E-4</v>
      </c>
      <c r="H989" s="7">
        <f t="shared" ca="1" si="628"/>
        <v>1.2606088173490139E-5</v>
      </c>
      <c r="I989" s="7">
        <f t="shared" ca="1" si="628"/>
        <v>2.1152787147011538E-2</v>
      </c>
      <c r="J989" s="7">
        <f t="shared" ca="1" si="628"/>
        <v>5.9955639635028138E-3</v>
      </c>
      <c r="K989" s="7">
        <f t="shared" ca="1" si="628"/>
        <v>4.5409098359521465E-4</v>
      </c>
      <c r="L989" s="7">
        <f t="shared" ca="1" si="628"/>
        <v>3.7138142704148724E-4</v>
      </c>
      <c r="M989" s="7">
        <f t="shared" ca="1" si="628"/>
        <v>1.4044212251822432E-3</v>
      </c>
      <c r="N989" s="7">
        <f t="shared" ca="1" si="628"/>
        <v>1.6837953154605137E-2</v>
      </c>
      <c r="O989" s="7">
        <f t="shared" ca="1" si="628"/>
        <v>0.114109377802201</v>
      </c>
      <c r="P989" s="7">
        <f t="shared" ca="1" si="628"/>
        <v>1.8298768236816761E-2</v>
      </c>
      <c r="Q989" s="7">
        <f t="shared" ca="1" si="628"/>
        <v>5.8477731446462781E-3</v>
      </c>
      <c r="R989" s="7">
        <f t="shared" ca="1" si="628"/>
        <v>1.368371867500329E-4</v>
      </c>
      <c r="S989" s="7">
        <f t="shared" ca="1" si="628"/>
        <v>1.3507921780609372E-4</v>
      </c>
      <c r="T989" s="7">
        <f t="shared" ca="1" si="628"/>
        <v>2.311419411955461E-3</v>
      </c>
      <c r="U989" s="7">
        <f t="shared" ca="1" si="628"/>
        <v>5.894676945971118E-4</v>
      </c>
    </row>
    <row r="990" spans="1:21">
      <c r="B990" s="2" t="str">
        <f>$B$11</f>
        <v>CUSTOMER</v>
      </c>
      <c r="D990" s="7">
        <f t="shared" ref="D990:U990" ca="1" si="629">+D950</f>
        <v>0.11642840323624584</v>
      </c>
      <c r="E990" s="7">
        <f t="shared" ca="1" si="629"/>
        <v>7.6438423798221147E-2</v>
      </c>
      <c r="F990" s="7">
        <f t="shared" ca="1" si="629"/>
        <v>2.5585022626838372E-2</v>
      </c>
      <c r="G990" s="7">
        <f t="shared" ca="1" si="629"/>
        <v>2.5373736171856415E-4</v>
      </c>
      <c r="H990" s="7">
        <f t="shared" ca="1" si="629"/>
        <v>4.3485779185941593E-5</v>
      </c>
      <c r="I990" s="7">
        <f t="shared" ca="1" si="629"/>
        <v>4.8662863984830532E-4</v>
      </c>
      <c r="J990" s="7">
        <f t="shared" ca="1" si="629"/>
        <v>2.3111482950305257E-4</v>
      </c>
      <c r="K990" s="7">
        <f t="shared" ca="1" si="629"/>
        <v>9.0275642887601063E-5</v>
      </c>
      <c r="L990" s="7">
        <f t="shared" ca="1" si="629"/>
        <v>-7.0658376275199367E-5</v>
      </c>
      <c r="M990" s="7">
        <f t="shared" ca="1" si="629"/>
        <v>5.9744895806542669E-6</v>
      </c>
      <c r="N990" s="7">
        <f t="shared" ca="1" si="629"/>
        <v>1.2500937722265579E-4</v>
      </c>
      <c r="O990" s="7">
        <f t="shared" ca="1" si="629"/>
        <v>1.8402820797739432E-4</v>
      </c>
      <c r="P990" s="7">
        <f t="shared" ca="1" si="629"/>
        <v>4.2043702475994858E-5</v>
      </c>
      <c r="Q990" s="7">
        <f t="shared" ca="1" si="629"/>
        <v>1.8648399590487003E-4</v>
      </c>
      <c r="R990" s="7">
        <f t="shared" ca="1" si="629"/>
        <v>2.7712262949859113E-6</v>
      </c>
      <c r="S990" s="7">
        <f t="shared" ca="1" si="629"/>
        <v>1.0869086234481687E-5</v>
      </c>
      <c r="T990" s="7">
        <f t="shared" ca="1" si="629"/>
        <v>1.0837794047297282E-2</v>
      </c>
      <c r="U990" s="7">
        <f t="shared" ca="1" si="629"/>
        <v>1.975398801329715E-3</v>
      </c>
    </row>
    <row r="991" spans="1:21">
      <c r="B991" s="2" t="str">
        <f>$B$12</f>
        <v>TOTAL</v>
      </c>
      <c r="D991" s="7">
        <f t="shared" ref="D991:U991" ca="1" si="630">+D951</f>
        <v>1</v>
      </c>
      <c r="E991" s="7">
        <f t="shared" ca="1" si="630"/>
        <v>0.45206992843886101</v>
      </c>
      <c r="F991" s="7">
        <f t="shared" ca="1" si="630"/>
        <v>0.15842355546331408</v>
      </c>
      <c r="G991" s="7">
        <f t="shared" ca="1" si="630"/>
        <v>1.828971016638549E-3</v>
      </c>
      <c r="H991" s="7">
        <f t="shared" ca="1" si="630"/>
        <v>8.1456213772272644E-5</v>
      </c>
      <c r="I991" s="7">
        <f t="shared" ca="1" si="630"/>
        <v>6.3488814363709609E-2</v>
      </c>
      <c r="J991" s="7">
        <f t="shared" ca="1" si="630"/>
        <v>1.847741828256444E-2</v>
      </c>
      <c r="K991" s="7">
        <f t="shared" ca="1" si="630"/>
        <v>1.082934186274305E-3</v>
      </c>
      <c r="L991" s="7">
        <f t="shared" ca="1" si="630"/>
        <v>1.41994569082481E-4</v>
      </c>
      <c r="M991" s="7">
        <f t="shared" ca="1" si="630"/>
        <v>3.4137335724665264E-3</v>
      </c>
      <c r="N991" s="7">
        <f t="shared" ca="1" si="630"/>
        <v>4.0940093052387806E-2</v>
      </c>
      <c r="O991" s="7">
        <f t="shared" ca="1" si="630"/>
        <v>0.19232498643464691</v>
      </c>
      <c r="P991" s="7">
        <f t="shared" ca="1" si="630"/>
        <v>3.0298519436792487E-2</v>
      </c>
      <c r="Q991" s="7">
        <f t="shared" ca="1" si="630"/>
        <v>1.9141185128962207E-2</v>
      </c>
      <c r="R991" s="7">
        <f t="shared" ca="1" si="630"/>
        <v>4.0193108517489926E-4</v>
      </c>
      <c r="S991" s="7">
        <f t="shared" ca="1" si="630"/>
        <v>3.6848449672863937E-4</v>
      </c>
      <c r="T991" s="7">
        <f t="shared" ca="1" si="630"/>
        <v>1.4555260933817434E-2</v>
      </c>
      <c r="U991" s="7">
        <f t="shared" ca="1" si="630"/>
        <v>2.9607333248063954E-3</v>
      </c>
    </row>
    <row r="992" spans="1:21">
      <c r="A992" s="2" t="s">
        <v>408</v>
      </c>
      <c r="B992" s="2" t="str">
        <f>$B$5</f>
        <v>PRODUCTION</v>
      </c>
      <c r="D992" s="7">
        <f t="shared" ref="D992:D999" ca="1" si="631">SUM(E992:U992)</f>
        <v>0.38027712624459381</v>
      </c>
      <c r="E992" s="7">
        <f t="shared" ref="E992:E999" ca="1" si="632">IF(E$991=0,0,+E984/E$991*E$983)</f>
        <v>0.14452162793536247</v>
      </c>
      <c r="F992" s="7">
        <f t="shared" ref="F992:U999" ca="1" si="633">IF(F$991=0,0,+F984/F$991*F$983)</f>
        <v>0.14606205523655202</v>
      </c>
      <c r="G992" s="7">
        <f t="shared" ca="1" si="633"/>
        <v>8.2438906569864132E-4</v>
      </c>
      <c r="H992" s="7">
        <f t="shared" ca="1" si="633"/>
        <v>0</v>
      </c>
      <c r="I992" s="7">
        <f t="shared" ca="1" si="633"/>
        <v>6.2466117616173912E-2</v>
      </c>
      <c r="J992" s="7">
        <f t="shared" ca="1" si="633"/>
        <v>1.2645111961955982E-2</v>
      </c>
      <c r="K992" s="7">
        <f t="shared" ca="1" si="633"/>
        <v>0</v>
      </c>
      <c r="L992" s="7">
        <f ca="1">IF(L$991=0,0,+L984/L$991*L$983)</f>
        <v>0</v>
      </c>
      <c r="M992" s="7">
        <f t="shared" ca="1" si="633"/>
        <v>0</v>
      </c>
      <c r="N992" s="7">
        <f t="shared" ca="1" si="633"/>
        <v>0</v>
      </c>
      <c r="O992" s="7">
        <f t="shared" ca="1" si="633"/>
        <v>0</v>
      </c>
      <c r="P992" s="7">
        <f t="shared" ca="1" si="633"/>
        <v>0</v>
      </c>
      <c r="Q992" s="7">
        <f t="shared" ca="1" si="633"/>
        <v>1.3527256341297315E-2</v>
      </c>
      <c r="R992" s="7">
        <f t="shared" ca="1" si="633"/>
        <v>2.3056808755338908E-4</v>
      </c>
      <c r="S992" s="7">
        <f t="shared" ca="1" si="633"/>
        <v>0</v>
      </c>
      <c r="T992" s="7">
        <f t="shared" ca="1" si="633"/>
        <v>0</v>
      </c>
      <c r="U992" s="7">
        <f t="shared" ca="1" si="633"/>
        <v>0</v>
      </c>
    </row>
    <row r="993" spans="1:23">
      <c r="A993" s="2" t="s">
        <v>408</v>
      </c>
      <c r="B993" s="2" t="str">
        <f>$B$6</f>
        <v>BULKTRAN</v>
      </c>
      <c r="D993" s="7">
        <f t="shared" ca="1" si="631"/>
        <v>-3.2575455124013407E-3</v>
      </c>
      <c r="E993" s="7">
        <f t="shared" ca="1" si="632"/>
        <v>-1.8216804740237676E-2</v>
      </c>
      <c r="F993" s="7">
        <f t="shared" ref="F993:S993" ca="1" si="634">IF(F$991=0,0,+F985/F$991*F$983)</f>
        <v>5.2520397696641111E-3</v>
      </c>
      <c r="G993" s="7">
        <f t="shared" ca="1" si="634"/>
        <v>1.1393974040447565E-4</v>
      </c>
      <c r="H993" s="7">
        <f t="shared" ca="1" si="634"/>
        <v>0</v>
      </c>
      <c r="I993" s="7">
        <f t="shared" ca="1" si="634"/>
        <v>5.5676583262228166E-3</v>
      </c>
      <c r="J993" s="7">
        <f t="shared" ca="1" si="634"/>
        <v>1.9171856605865443E-3</v>
      </c>
      <c r="K993" s="7">
        <f t="shared" ca="1" si="634"/>
        <v>0</v>
      </c>
      <c r="L993" s="7">
        <f t="shared" ca="1" si="634"/>
        <v>0</v>
      </c>
      <c r="M993" s="7">
        <f t="shared" ca="1" si="634"/>
        <v>0</v>
      </c>
      <c r="N993" s="7">
        <f t="shared" ca="1" si="634"/>
        <v>0</v>
      </c>
      <c r="O993" s="7">
        <f t="shared" ca="1" si="634"/>
        <v>0</v>
      </c>
      <c r="P993" s="7">
        <f t="shared" ca="1" si="634"/>
        <v>0</v>
      </c>
      <c r="Q993" s="7">
        <f t="shared" ca="1" si="634"/>
        <v>2.0828542839286309E-3</v>
      </c>
      <c r="R993" s="7">
        <f t="shared" ca="1" si="634"/>
        <v>2.5581447029757173E-5</v>
      </c>
      <c r="S993" s="7">
        <f t="shared" ca="1" si="634"/>
        <v>0</v>
      </c>
      <c r="T993" s="7">
        <f t="shared" ca="1" si="633"/>
        <v>0</v>
      </c>
      <c r="U993" s="7">
        <f t="shared" ca="1" si="633"/>
        <v>0</v>
      </c>
    </row>
    <row r="994" spans="1:23">
      <c r="A994" s="2" t="s">
        <v>408</v>
      </c>
      <c r="B994" s="2" t="str">
        <f>$B$7</f>
        <v>SUBTRAN</v>
      </c>
      <c r="D994" s="7">
        <f t="shared" ca="1" si="631"/>
        <v>-9.4656225974978816E-4</v>
      </c>
      <c r="E994" s="7">
        <f t="shared" ca="1" si="632"/>
        <v>-6.5785086486291368E-3</v>
      </c>
      <c r="F994" s="7">
        <f t="shared" ca="1" si="633"/>
        <v>1.9313104881911011E-3</v>
      </c>
      <c r="G994" s="7">
        <f t="shared" ca="1" si="633"/>
        <v>4.1458793837111065E-5</v>
      </c>
      <c r="H994" s="7">
        <f t="shared" ca="1" si="633"/>
        <v>0</v>
      </c>
      <c r="I994" s="7">
        <f t="shared" ca="1" si="633"/>
        <v>2.1270230623814034E-3</v>
      </c>
      <c r="J994" s="7">
        <f t="shared" ca="1" si="633"/>
        <v>7.2718911220954119E-4</v>
      </c>
      <c r="K994" s="7">
        <f t="shared" ca="1" si="633"/>
        <v>0</v>
      </c>
      <c r="L994" s="7">
        <f t="shared" ca="1" si="633"/>
        <v>0</v>
      </c>
      <c r="M994" s="7">
        <f t="shared" ca="1" si="633"/>
        <v>0</v>
      </c>
      <c r="N994" s="7">
        <f t="shared" ca="1" si="633"/>
        <v>0</v>
      </c>
      <c r="O994" s="7">
        <f t="shared" ca="1" si="633"/>
        <v>0</v>
      </c>
      <c r="P994" s="7">
        <f t="shared" ca="1" si="633"/>
        <v>0</v>
      </c>
      <c r="Q994" s="7">
        <f t="shared" ca="1" si="633"/>
        <v>7.952789155215188E-4</v>
      </c>
      <c r="R994" s="7">
        <f t="shared" ca="1" si="633"/>
        <v>9.686016738673517E-6</v>
      </c>
      <c r="S994" s="7">
        <f t="shared" ca="1" si="633"/>
        <v>0</v>
      </c>
      <c r="T994" s="7">
        <f t="shared" ca="1" si="633"/>
        <v>0</v>
      </c>
      <c r="U994" s="7">
        <f t="shared" ca="1" si="633"/>
        <v>0</v>
      </c>
    </row>
    <row r="995" spans="1:23">
      <c r="A995" s="2" t="s">
        <v>408</v>
      </c>
      <c r="B995" s="2" t="str">
        <f>$B$8</f>
        <v>DISTPRI</v>
      </c>
      <c r="D995" s="7">
        <f t="shared" ca="1" si="631"/>
        <v>0.14613283395877699</v>
      </c>
      <c r="E995" s="7">
        <f t="shared" ca="1" si="632"/>
        <v>4.3721595548162843E-2</v>
      </c>
      <c r="F995" s="7">
        <f t="shared" ca="1" si="633"/>
        <v>5.9965956974262852E-2</v>
      </c>
      <c r="G995" s="7">
        <f t="shared" ca="1" si="633"/>
        <v>3.9344550972926945E-4</v>
      </c>
      <c r="H995" s="7">
        <f t="shared" ca="1" si="633"/>
        <v>0</v>
      </c>
      <c r="I995" s="7">
        <f t="shared" ca="1" si="633"/>
        <v>2.8769008289642236E-2</v>
      </c>
      <c r="J995" s="7">
        <f t="shared" ca="1" si="633"/>
        <v>6.3399938091592417E-3</v>
      </c>
      <c r="K995" s="7">
        <f t="shared" ca="1" si="633"/>
        <v>0</v>
      </c>
      <c r="L995" s="7">
        <f t="shared" ca="1" si="633"/>
        <v>0</v>
      </c>
      <c r="M995" s="7">
        <f t="shared" ca="1" si="633"/>
        <v>0</v>
      </c>
      <c r="N995" s="7">
        <f t="shared" ca="1" si="633"/>
        <v>0</v>
      </c>
      <c r="O995" s="7">
        <f t="shared" ca="1" si="633"/>
        <v>0</v>
      </c>
      <c r="P995" s="7">
        <f t="shared" ca="1" si="633"/>
        <v>0</v>
      </c>
      <c r="Q995" s="7">
        <f t="shared" ca="1" si="633"/>
        <v>6.833995698901401E-3</v>
      </c>
      <c r="R995" s="7">
        <f t="shared" ca="1" si="633"/>
        <v>1.0883812891915099E-4</v>
      </c>
      <c r="S995" s="7">
        <f t="shared" ca="1" si="633"/>
        <v>0</v>
      </c>
      <c r="T995" s="7">
        <f t="shared" ca="1" si="633"/>
        <v>0</v>
      </c>
      <c r="U995" s="7">
        <f t="shared" ca="1" si="633"/>
        <v>0</v>
      </c>
    </row>
    <row r="996" spans="1:23">
      <c r="A996" s="2" t="s">
        <v>408</v>
      </c>
      <c r="B996" s="2" t="str">
        <f>$B$9</f>
        <v>DISTSEC</v>
      </c>
      <c r="D996" s="7">
        <f t="shared" ca="1" si="631"/>
        <v>5.9699342782496806E-2</v>
      </c>
      <c r="E996" s="7">
        <f t="shared" ca="1" si="632"/>
        <v>2.1047808479825587E-2</v>
      </c>
      <c r="F996" s="7">
        <f t="shared" ca="1" si="633"/>
        <v>2.5960802695986936E-2</v>
      </c>
      <c r="G996" s="7">
        <f t="shared" ca="1" si="633"/>
        <v>0</v>
      </c>
      <c r="H996" s="7">
        <f t="shared" ca="1" si="633"/>
        <v>0</v>
      </c>
      <c r="I996" s="7">
        <f t="shared" ca="1" si="633"/>
        <v>1.0200836773379145E-2</v>
      </c>
      <c r="J996" s="7">
        <f t="shared" ca="1" si="633"/>
        <v>0</v>
      </c>
      <c r="K996" s="7">
        <f t="shared" ca="1" si="633"/>
        <v>0</v>
      </c>
      <c r="L996" s="7">
        <f t="shared" ca="1" si="633"/>
        <v>0</v>
      </c>
      <c r="M996" s="7">
        <f t="shared" ca="1" si="633"/>
        <v>0</v>
      </c>
      <c r="N996" s="7">
        <f t="shared" ca="1" si="633"/>
        <v>0</v>
      </c>
      <c r="O996" s="7">
        <f t="shared" ca="1" si="633"/>
        <v>0</v>
      </c>
      <c r="P996" s="7">
        <f t="shared" ca="1" si="633"/>
        <v>0</v>
      </c>
      <c r="Q996" s="7">
        <f t="shared" ca="1" si="633"/>
        <v>2.4898948333051452E-3</v>
      </c>
      <c r="R996" s="7">
        <f t="shared" ca="1" si="633"/>
        <v>0</v>
      </c>
      <c r="S996" s="7">
        <f t="shared" ca="1" si="633"/>
        <v>0</v>
      </c>
      <c r="T996" s="7">
        <f t="shared" ca="1" si="633"/>
        <v>0</v>
      </c>
      <c r="U996" s="7">
        <f t="shared" ca="1" si="633"/>
        <v>0</v>
      </c>
    </row>
    <row r="997" spans="1:23">
      <c r="A997" s="2" t="s">
        <v>408</v>
      </c>
      <c r="B997" s="2" t="str">
        <f>$B$10</f>
        <v>ENERGY</v>
      </c>
      <c r="D997" s="7">
        <f t="shared" ca="1" si="631"/>
        <v>0.29019687963841184</v>
      </c>
      <c r="E997" s="7">
        <f t="shared" ca="1" si="632"/>
        <v>9.7210302013885974E-2</v>
      </c>
      <c r="F997" s="7">
        <f t="shared" ca="1" si="633"/>
        <v>0.11496271312592647</v>
      </c>
      <c r="G997" s="7">
        <f t="shared" ca="1" si="633"/>
        <v>6.0340620995011298E-4</v>
      </c>
      <c r="H997" s="7">
        <f t="shared" ca="1" si="633"/>
        <v>0</v>
      </c>
      <c r="I997" s="7">
        <f t="shared" ca="1" si="633"/>
        <v>5.5160106565053713E-2</v>
      </c>
      <c r="J997" s="7">
        <f t="shared" ca="1" si="633"/>
        <v>1.058555968877538E-2</v>
      </c>
      <c r="K997" s="7">
        <f t="shared" ca="1" si="633"/>
        <v>0</v>
      </c>
      <c r="L997" s="7">
        <f t="shared" ca="1" si="633"/>
        <v>0</v>
      </c>
      <c r="M997" s="7">
        <f t="shared" ca="1" si="633"/>
        <v>0</v>
      </c>
      <c r="N997" s="7">
        <f t="shared" ca="1" si="633"/>
        <v>0</v>
      </c>
      <c r="O997" s="7">
        <f t="shared" ca="1" si="633"/>
        <v>0</v>
      </c>
      <c r="P997" s="7">
        <f t="shared" ca="1" si="633"/>
        <v>0</v>
      </c>
      <c r="Q997" s="7">
        <f t="shared" ca="1" si="633"/>
        <v>1.1479348415947402E-2</v>
      </c>
      <c r="R997" s="7">
        <f t="shared" ca="1" si="633"/>
        <v>1.9544361887283425E-4</v>
      </c>
      <c r="S997" s="7">
        <f t="shared" ca="1" si="633"/>
        <v>0</v>
      </c>
      <c r="T997" s="7">
        <f t="shared" ca="1" si="633"/>
        <v>0</v>
      </c>
      <c r="U997" s="7">
        <f t="shared" ca="1" si="633"/>
        <v>0</v>
      </c>
    </row>
    <row r="998" spans="1:23">
      <c r="A998" s="2" t="s">
        <v>408</v>
      </c>
      <c r="B998" s="2" t="str">
        <f>$B$11</f>
        <v>CUSTOMER</v>
      </c>
      <c r="D998" s="7">
        <f t="shared" ca="1" si="631"/>
        <v>0.1278979251478719</v>
      </c>
      <c r="E998" s="7">
        <f t="shared" ca="1" si="632"/>
        <v>5.7325234763906836E-2</v>
      </c>
      <c r="F998" s="7">
        <f t="shared" ca="1" si="633"/>
        <v>6.8207233854131522E-2</v>
      </c>
      <c r="G998" s="7">
        <f t="shared" ca="1" si="633"/>
        <v>3.1839546118314372E-4</v>
      </c>
      <c r="H998" s="7">
        <f t="shared" ca="1" si="633"/>
        <v>0</v>
      </c>
      <c r="I998" s="7">
        <f t="shared" ca="1" si="633"/>
        <v>1.2689811250444114E-3</v>
      </c>
      <c r="J998" s="7">
        <f t="shared" ca="1" si="633"/>
        <v>4.0804832332009525E-4</v>
      </c>
      <c r="K998" s="7">
        <f t="shared" ca="1" si="633"/>
        <v>0</v>
      </c>
      <c r="L998" s="7">
        <f t="shared" ca="1" si="633"/>
        <v>0</v>
      </c>
      <c r="M998" s="7">
        <f t="shared" ca="1" si="633"/>
        <v>0</v>
      </c>
      <c r="N998" s="7">
        <f t="shared" ca="1" si="633"/>
        <v>0</v>
      </c>
      <c r="O998" s="7">
        <f t="shared" ca="1" si="633"/>
        <v>0</v>
      </c>
      <c r="P998" s="7">
        <f t="shared" ca="1" si="633"/>
        <v>0</v>
      </c>
      <c r="Q998" s="7">
        <f t="shared" ca="1" si="633"/>
        <v>3.6607349670360708E-4</v>
      </c>
      <c r="R998" s="7">
        <f t="shared" ca="1" si="633"/>
        <v>3.9581235822759469E-6</v>
      </c>
      <c r="S998" s="7">
        <f t="shared" ca="1" si="633"/>
        <v>0</v>
      </c>
      <c r="T998" s="7">
        <f t="shared" ca="1" si="633"/>
        <v>0</v>
      </c>
      <c r="U998" s="7">
        <f t="shared" ca="1" si="633"/>
        <v>0</v>
      </c>
    </row>
    <row r="999" spans="1:23">
      <c r="A999" s="2" t="s">
        <v>408</v>
      </c>
      <c r="B999" s="2" t="str">
        <f>$B$12</f>
        <v>TOTAL</v>
      </c>
      <c r="D999" s="7">
        <f t="shared" ca="1" si="631"/>
        <v>1.0000000000000002</v>
      </c>
      <c r="E999" s="7">
        <f t="shared" ca="1" si="632"/>
        <v>0.33903125535227685</v>
      </c>
      <c r="F999" s="7">
        <f t="shared" ca="1" si="633"/>
        <v>0.4223421121447149</v>
      </c>
      <c r="G999" s="7">
        <f t="shared" ca="1" si="633"/>
        <v>2.2950347808027545E-3</v>
      </c>
      <c r="H999" s="7">
        <f t="shared" ca="1" si="633"/>
        <v>0</v>
      </c>
      <c r="I999" s="7">
        <f t="shared" ca="1" si="633"/>
        <v>0.16555973175789762</v>
      </c>
      <c r="J999" s="7">
        <f t="shared" ca="1" si="633"/>
        <v>3.2623088556006784E-2</v>
      </c>
      <c r="K999" s="7">
        <f t="shared" ca="1" si="633"/>
        <v>0</v>
      </c>
      <c r="L999" s="7">
        <f t="shared" ca="1" si="633"/>
        <v>0</v>
      </c>
      <c r="M999" s="7">
        <f t="shared" ca="1" si="633"/>
        <v>0</v>
      </c>
      <c r="N999" s="7">
        <f t="shared" ca="1" si="633"/>
        <v>0</v>
      </c>
      <c r="O999" s="7">
        <f t="shared" ca="1" si="633"/>
        <v>0</v>
      </c>
      <c r="P999" s="7">
        <f t="shared" ca="1" si="633"/>
        <v>0</v>
      </c>
      <c r="Q999" s="7">
        <f t="shared" ca="1" si="633"/>
        <v>3.757470198560503E-2</v>
      </c>
      <c r="R999" s="7">
        <f t="shared" ca="1" si="633"/>
        <v>5.7407542269608089E-4</v>
      </c>
      <c r="S999" s="7">
        <f t="shared" ca="1" si="633"/>
        <v>0</v>
      </c>
      <c r="T999" s="7">
        <f t="shared" ca="1" si="633"/>
        <v>0</v>
      </c>
      <c r="U999" s="7">
        <f t="shared" ca="1" si="633"/>
        <v>0</v>
      </c>
    </row>
    <row r="1001" spans="1:23">
      <c r="A1001" s="2" t="s">
        <v>509</v>
      </c>
      <c r="B1001" s="2" t="str">
        <f>$B$5</f>
        <v>PRODUCTION</v>
      </c>
      <c r="D1001" s="7">
        <f t="shared" ref="D1001:D1008" ca="1" si="635">SUM(E1001:U1001)</f>
        <v>0.29562987602372476</v>
      </c>
      <c r="E1001" s="7">
        <f ca="1">IF(E$931=0,0,E924*E$999/E$931)</f>
        <v>0.10648251529468085</v>
      </c>
      <c r="F1001" s="7">
        <f t="shared" ref="F1001:U1001" ca="1" si="636">IF(F$931=0,0,F924*F$999/F$931)</f>
        <v>0.11984511400221884</v>
      </c>
      <c r="G1001" s="7">
        <f t="shared" ca="1" si="636"/>
        <v>6.805993655749458E-4</v>
      </c>
      <c r="H1001" s="7">
        <f t="shared" ca="1" si="636"/>
        <v>0</v>
      </c>
      <c r="I1001" s="7">
        <f t="shared" ca="1" si="636"/>
        <v>4.7847560836579359E-2</v>
      </c>
      <c r="J1001" s="7">
        <f t="shared" ca="1" si="636"/>
        <v>9.7557914717560489E-3</v>
      </c>
      <c r="K1001" s="7">
        <f t="shared" ca="1" si="636"/>
        <v>0</v>
      </c>
      <c r="L1001" s="7">
        <f t="shared" ca="1" si="636"/>
        <v>0</v>
      </c>
      <c r="M1001" s="7">
        <f t="shared" ca="1" si="636"/>
        <v>0</v>
      </c>
      <c r="N1001" s="7">
        <f t="shared" ca="1" si="636"/>
        <v>0</v>
      </c>
      <c r="O1001" s="7">
        <f t="shared" ca="1" si="636"/>
        <v>0</v>
      </c>
      <c r="P1001" s="7">
        <f t="shared" ca="1" si="636"/>
        <v>0</v>
      </c>
      <c r="Q1001" s="7">
        <f t="shared" ca="1" si="636"/>
        <v>1.0845226938076673E-2</v>
      </c>
      <c r="R1001" s="7">
        <f t="shared" ca="1" si="636"/>
        <v>1.7306811483808562E-4</v>
      </c>
      <c r="S1001" s="7">
        <f t="shared" ca="1" si="636"/>
        <v>0</v>
      </c>
      <c r="T1001" s="7">
        <f t="shared" ca="1" si="636"/>
        <v>0</v>
      </c>
      <c r="U1001" s="7">
        <f t="shared" ca="1" si="636"/>
        <v>0</v>
      </c>
      <c r="V1001" s="7"/>
      <c r="W1001" s="7"/>
    </row>
    <row r="1002" spans="1:23">
      <c r="A1002" s="2" t="s">
        <v>509</v>
      </c>
      <c r="B1002" s="2" t="str">
        <f>$B$6</f>
        <v>BULKTRAN</v>
      </c>
      <c r="D1002" s="7">
        <f t="shared" ca="1" si="635"/>
        <v>2.374963638600661E-2</v>
      </c>
      <c r="E1002" s="7">
        <f t="shared" ref="E1002:U1002" ca="1" si="637">IF(E$931=0,0,E925*E$999/E$931)</f>
        <v>8.5221361350621121E-3</v>
      </c>
      <c r="F1002" s="7">
        <f t="shared" ca="1" si="637"/>
        <v>9.6467809468633748E-3</v>
      </c>
      <c r="G1002" s="7">
        <f t="shared" ca="1" si="637"/>
        <v>5.1377804160827324E-5</v>
      </c>
      <c r="H1002" s="7">
        <f t="shared" ca="1" si="637"/>
        <v>0</v>
      </c>
      <c r="I1002" s="7">
        <f t="shared" ca="1" si="637"/>
        <v>3.8543141445982398E-3</v>
      </c>
      <c r="J1002" s="7">
        <f t="shared" ca="1" si="637"/>
        <v>7.9049099182394505E-4</v>
      </c>
      <c r="K1002" s="7">
        <f t="shared" ca="1" si="637"/>
        <v>0</v>
      </c>
      <c r="L1002" s="7">
        <f t="shared" ca="1" si="637"/>
        <v>0</v>
      </c>
      <c r="M1002" s="7">
        <f t="shared" ca="1" si="637"/>
        <v>0</v>
      </c>
      <c r="N1002" s="7">
        <f t="shared" ca="1" si="637"/>
        <v>0</v>
      </c>
      <c r="O1002" s="7">
        <f t="shared" ca="1" si="637"/>
        <v>0</v>
      </c>
      <c r="P1002" s="7">
        <f t="shared" ca="1" si="637"/>
        <v>0</v>
      </c>
      <c r="Q1002" s="7">
        <f t="shared" ca="1" si="637"/>
        <v>8.7055260064999537E-4</v>
      </c>
      <c r="R1002" s="7">
        <f t="shared" ca="1" si="637"/>
        <v>1.3983762848116295E-5</v>
      </c>
      <c r="S1002" s="7">
        <f t="shared" ca="1" si="637"/>
        <v>0</v>
      </c>
      <c r="T1002" s="7">
        <f t="shared" ca="1" si="637"/>
        <v>0</v>
      </c>
      <c r="U1002" s="7">
        <f t="shared" ca="1" si="637"/>
        <v>0</v>
      </c>
      <c r="V1002" s="7"/>
      <c r="W1002" s="7"/>
    </row>
    <row r="1003" spans="1:23">
      <c r="A1003" s="2" t="s">
        <v>509</v>
      </c>
      <c r="B1003" s="2" t="str">
        <f>$B$7</f>
        <v>SUBTRAN</v>
      </c>
      <c r="D1003" s="7">
        <f t="shared" ca="1" si="635"/>
        <v>8.9739312519452035E-3</v>
      </c>
      <c r="E1003" s="7">
        <f ca="1">IF(E$931=0,0,E926*E$999/E$931)</f>
        <v>3.1655732546094729E-3</v>
      </c>
      <c r="F1003" s="7">
        <f t="shared" ref="F1003:U1003" ca="1" si="638">IF(F$931=0,0,F926*F$999/F$931)</f>
        <v>3.6256790766702528E-3</v>
      </c>
      <c r="G1003" s="7">
        <f t="shared" ca="1" si="638"/>
        <v>1.9336453195259433E-5</v>
      </c>
      <c r="H1003" s="7">
        <f t="shared" ca="1" si="638"/>
        <v>0</v>
      </c>
      <c r="I1003" s="7">
        <f t="shared" ca="1" si="638"/>
        <v>1.5091329529723777E-3</v>
      </c>
      <c r="J1003" s="7">
        <f t="shared" ca="1" si="638"/>
        <v>3.0792639816994697E-4</v>
      </c>
      <c r="K1003" s="7">
        <f t="shared" ca="1" si="638"/>
        <v>0</v>
      </c>
      <c r="L1003" s="7">
        <f t="shared" ca="1" si="638"/>
        <v>0</v>
      </c>
      <c r="M1003" s="7">
        <f t="shared" ca="1" si="638"/>
        <v>0</v>
      </c>
      <c r="N1003" s="7">
        <f t="shared" ca="1" si="638"/>
        <v>0</v>
      </c>
      <c r="O1003" s="7">
        <f t="shared" ca="1" si="638"/>
        <v>0</v>
      </c>
      <c r="P1003" s="7">
        <f t="shared" ca="1" si="638"/>
        <v>0</v>
      </c>
      <c r="Q1003" s="7">
        <f t="shared" ca="1" si="638"/>
        <v>3.4085894298305848E-4</v>
      </c>
      <c r="R1003" s="7">
        <f t="shared" ca="1" si="638"/>
        <v>5.4241733448359431E-6</v>
      </c>
      <c r="S1003" s="7">
        <f t="shared" ca="1" si="638"/>
        <v>0</v>
      </c>
      <c r="T1003" s="7">
        <f t="shared" ca="1" si="638"/>
        <v>0</v>
      </c>
      <c r="U1003" s="7">
        <f t="shared" ca="1" si="638"/>
        <v>0</v>
      </c>
      <c r="V1003" s="7"/>
      <c r="W1003" s="7"/>
    </row>
    <row r="1004" spans="1:23">
      <c r="A1004" s="2" t="s">
        <v>509</v>
      </c>
      <c r="B1004" s="2" t="str">
        <f>$B$8</f>
        <v>DISTPRI</v>
      </c>
      <c r="D1004" s="7">
        <f t="shared" ca="1" si="635"/>
        <v>6.6764088996847867E-2</v>
      </c>
      <c r="E1004" s="7">
        <f t="shared" ref="E1004:U1004" ca="1" si="639">IF(E$931=0,0,E927*E$999/E$931)</f>
        <v>2.3967970849775588E-2</v>
      </c>
      <c r="F1004" s="7">
        <f t="shared" ca="1" si="639"/>
        <v>2.6866287415178745E-2</v>
      </c>
      <c r="G1004" s="7">
        <f t="shared" ca="1" si="639"/>
        <v>1.3678405460353693E-4</v>
      </c>
      <c r="H1004" s="7">
        <f t="shared" ca="1" si="639"/>
        <v>0</v>
      </c>
      <c r="I1004" s="7">
        <f t="shared" ca="1" si="639"/>
        <v>1.1004508954308708E-2</v>
      </c>
      <c r="J1004" s="7">
        <f t="shared" ca="1" si="639"/>
        <v>2.2598629749797337E-3</v>
      </c>
      <c r="K1004" s="7">
        <f t="shared" ca="1" si="639"/>
        <v>0</v>
      </c>
      <c r="L1004" s="7">
        <f t="shared" ca="1" si="639"/>
        <v>0</v>
      </c>
      <c r="M1004" s="7">
        <f t="shared" ca="1" si="639"/>
        <v>0</v>
      </c>
      <c r="N1004" s="7">
        <f t="shared" ca="1" si="639"/>
        <v>0</v>
      </c>
      <c r="O1004" s="7">
        <f t="shared" ca="1" si="639"/>
        <v>0</v>
      </c>
      <c r="P1004" s="7">
        <f t="shared" ca="1" si="639"/>
        <v>0</v>
      </c>
      <c r="Q1004" s="7">
        <f t="shared" ca="1" si="639"/>
        <v>2.4887543070560613E-3</v>
      </c>
      <c r="R1004" s="7">
        <f t="shared" ca="1" si="639"/>
        <v>3.9920440945496415E-5</v>
      </c>
      <c r="S1004" s="7">
        <f t="shared" ca="1" si="639"/>
        <v>0</v>
      </c>
      <c r="T1004" s="7">
        <f t="shared" ca="1" si="639"/>
        <v>0</v>
      </c>
      <c r="U1004" s="7">
        <f t="shared" ca="1" si="639"/>
        <v>0</v>
      </c>
      <c r="V1004" s="7"/>
      <c r="W1004" s="7"/>
    </row>
    <row r="1005" spans="1:23">
      <c r="A1005" s="2" t="s">
        <v>509</v>
      </c>
      <c r="B1005" s="2" t="str">
        <f>$B$9</f>
        <v>DISTSEC</v>
      </c>
      <c r="D1005" s="7">
        <f t="shared" ca="1" si="635"/>
        <v>2.6133567182739115E-2</v>
      </c>
      <c r="E1005" s="7">
        <f t="shared" ref="E1005:U1005" ca="1" si="640">IF(E$931=0,0,E928*E$999/E$931)</f>
        <v>1.0837075223597347E-2</v>
      </c>
      <c r="F1005" s="7">
        <f t="shared" ca="1" si="640"/>
        <v>1.0831846056510875E-2</v>
      </c>
      <c r="G1005" s="7">
        <f t="shared" ca="1" si="640"/>
        <v>0</v>
      </c>
      <c r="H1005" s="7">
        <f t="shared" ca="1" si="640"/>
        <v>0</v>
      </c>
      <c r="I1005" s="7">
        <f t="shared" ca="1" si="640"/>
        <v>3.624280537619646E-3</v>
      </c>
      <c r="J1005" s="7">
        <f t="shared" ca="1" si="640"/>
        <v>0</v>
      </c>
      <c r="K1005" s="7">
        <f t="shared" ca="1" si="640"/>
        <v>0</v>
      </c>
      <c r="L1005" s="7">
        <f t="shared" ca="1" si="640"/>
        <v>0</v>
      </c>
      <c r="M1005" s="7">
        <f t="shared" ca="1" si="640"/>
        <v>0</v>
      </c>
      <c r="N1005" s="7">
        <f t="shared" ca="1" si="640"/>
        <v>0</v>
      </c>
      <c r="O1005" s="7">
        <f t="shared" ca="1" si="640"/>
        <v>0</v>
      </c>
      <c r="P1005" s="7">
        <f t="shared" ca="1" si="640"/>
        <v>0</v>
      </c>
      <c r="Q1005" s="7">
        <f t="shared" ca="1" si="640"/>
        <v>8.4036536501124674E-4</v>
      </c>
      <c r="R1005" s="7">
        <f t="shared" ca="1" si="640"/>
        <v>0</v>
      </c>
      <c r="S1005" s="7">
        <f t="shared" ca="1" si="640"/>
        <v>0</v>
      </c>
      <c r="T1005" s="7">
        <f t="shared" ca="1" si="640"/>
        <v>0</v>
      </c>
      <c r="U1005" s="7">
        <f t="shared" ca="1" si="640"/>
        <v>0</v>
      </c>
      <c r="V1005" s="7"/>
      <c r="W1005" s="7"/>
    </row>
    <row r="1006" spans="1:23">
      <c r="A1006" s="2" t="s">
        <v>509</v>
      </c>
      <c r="B1006" s="2" t="str">
        <f>$B$10</f>
        <v>ENERGY</v>
      </c>
      <c r="D1006" s="7">
        <f t="shared" ca="1" si="635"/>
        <v>0.49529694096818166</v>
      </c>
      <c r="E1006" s="7">
        <f t="shared" ref="E1006:U1006" ca="1" si="641">IF(E$931=0,0,E929*E$999/E$931)</f>
        <v>0.14587698405964056</v>
      </c>
      <c r="F1006" s="7">
        <f t="shared" ca="1" si="641"/>
        <v>0.20955094289880682</v>
      </c>
      <c r="G1006" s="7">
        <f t="shared" ca="1" si="641"/>
        <v>1.2255234539305488E-3</v>
      </c>
      <c r="H1006" s="7">
        <f t="shared" ca="1" si="641"/>
        <v>0</v>
      </c>
      <c r="I1006" s="7">
        <f t="shared" ca="1" si="641"/>
        <v>9.7024031135505243E-2</v>
      </c>
      <c r="J1006" s="7">
        <f t="shared" ca="1" si="641"/>
        <v>1.9286049276382465E-2</v>
      </c>
      <c r="K1006" s="7">
        <f t="shared" ca="1" si="641"/>
        <v>0</v>
      </c>
      <c r="L1006" s="7">
        <f t="shared" ca="1" si="641"/>
        <v>0</v>
      </c>
      <c r="M1006" s="7">
        <f t="shared" ca="1" si="641"/>
        <v>0</v>
      </c>
      <c r="N1006" s="7">
        <f t="shared" ca="1" si="641"/>
        <v>0</v>
      </c>
      <c r="O1006" s="7">
        <f t="shared" ca="1" si="641"/>
        <v>0</v>
      </c>
      <c r="P1006" s="7">
        <f t="shared" ca="1" si="641"/>
        <v>0</v>
      </c>
      <c r="Q1006" s="7">
        <f t="shared" ca="1" si="641"/>
        <v>2.199392817261777E-2</v>
      </c>
      <c r="R1006" s="7">
        <f t="shared" ca="1" si="641"/>
        <v>3.3948197129830116E-4</v>
      </c>
      <c r="S1006" s="7">
        <f t="shared" ca="1" si="641"/>
        <v>0</v>
      </c>
      <c r="T1006" s="7">
        <f t="shared" ca="1" si="641"/>
        <v>0</v>
      </c>
      <c r="U1006" s="7">
        <f t="shared" ca="1" si="641"/>
        <v>0</v>
      </c>
      <c r="V1006" s="7"/>
      <c r="W1006" s="7"/>
    </row>
    <row r="1007" spans="1:23">
      <c r="A1007" s="2" t="s">
        <v>509</v>
      </c>
      <c r="B1007" s="2" t="str">
        <f>$B$11</f>
        <v>CUSTOMER</v>
      </c>
      <c r="D1007" s="7">
        <f t="shared" ca="1" si="635"/>
        <v>8.34519591905548E-2</v>
      </c>
      <c r="E1007" s="7">
        <f t="shared" ref="E1007:U1007" ca="1" si="642">IF(E$931=0,0,E930*E$999/E$931)</f>
        <v>4.0179000534910907E-2</v>
      </c>
      <c r="F1007" s="7">
        <f t="shared" ca="1" si="642"/>
        <v>4.1975461748466107E-2</v>
      </c>
      <c r="G1007" s="7">
        <f t="shared" ca="1" si="642"/>
        <v>1.8141364933763605E-4</v>
      </c>
      <c r="H1007" s="7">
        <f t="shared" ca="1" si="642"/>
        <v>0</v>
      </c>
      <c r="I1007" s="7">
        <f t="shared" ca="1" si="642"/>
        <v>6.9590319631404054E-4</v>
      </c>
      <c r="J1007" s="7">
        <f t="shared" ca="1" si="642"/>
        <v>2.2296744289464671E-4</v>
      </c>
      <c r="K1007" s="7">
        <f t="shared" ca="1" si="642"/>
        <v>0</v>
      </c>
      <c r="L1007" s="7">
        <f t="shared" ca="1" si="642"/>
        <v>0</v>
      </c>
      <c r="M1007" s="7">
        <f t="shared" ca="1" si="642"/>
        <v>0</v>
      </c>
      <c r="N1007" s="7">
        <f t="shared" ca="1" si="642"/>
        <v>0</v>
      </c>
      <c r="O1007" s="7">
        <f t="shared" ca="1" si="642"/>
        <v>0</v>
      </c>
      <c r="P1007" s="7">
        <f t="shared" ca="1" si="642"/>
        <v>0</v>
      </c>
      <c r="Q1007" s="7">
        <f t="shared" ca="1" si="642"/>
        <v>1.9501565921021529E-4</v>
      </c>
      <c r="R1007" s="7">
        <f t="shared" ca="1" si="642"/>
        <v>2.1969594212455264E-6</v>
      </c>
      <c r="S1007" s="7">
        <f t="shared" ca="1" si="642"/>
        <v>0</v>
      </c>
      <c r="T1007" s="7">
        <f t="shared" ca="1" si="642"/>
        <v>0</v>
      </c>
      <c r="U1007" s="7">
        <f t="shared" ca="1" si="642"/>
        <v>0</v>
      </c>
      <c r="V1007" s="7"/>
      <c r="W1007" s="7"/>
    </row>
    <row r="1008" spans="1:23">
      <c r="A1008" s="2" t="s">
        <v>509</v>
      </c>
      <c r="B1008" s="2" t="str">
        <f>$B$12</f>
        <v>TOTAL</v>
      </c>
      <c r="D1008" s="7">
        <f t="shared" ca="1" si="635"/>
        <v>1.0000000000000002</v>
      </c>
      <c r="E1008" s="7">
        <f t="shared" ref="E1008:U1008" ca="1" si="643">IF(E$931=0,0,E931*E$999/E$931)</f>
        <v>0.33903125535227685</v>
      </c>
      <c r="F1008" s="7">
        <f t="shared" ca="1" si="643"/>
        <v>0.4223421121447149</v>
      </c>
      <c r="G1008" s="7">
        <f t="shared" ca="1" si="643"/>
        <v>2.2950347808027545E-3</v>
      </c>
      <c r="H1008" s="7">
        <f t="shared" ca="1" si="643"/>
        <v>0</v>
      </c>
      <c r="I1008" s="7">
        <f t="shared" ca="1" si="643"/>
        <v>0.16555973175789759</v>
      </c>
      <c r="J1008" s="7">
        <f t="shared" ca="1" si="643"/>
        <v>3.2623088556006784E-2</v>
      </c>
      <c r="K1008" s="7">
        <f t="shared" ca="1" si="643"/>
        <v>0</v>
      </c>
      <c r="L1008" s="7">
        <f t="shared" ca="1" si="643"/>
        <v>0</v>
      </c>
      <c r="M1008" s="7">
        <f t="shared" ca="1" si="643"/>
        <v>0</v>
      </c>
      <c r="N1008" s="7">
        <f t="shared" ca="1" si="643"/>
        <v>0</v>
      </c>
      <c r="O1008" s="7">
        <f t="shared" ca="1" si="643"/>
        <v>0</v>
      </c>
      <c r="P1008" s="7">
        <f t="shared" ca="1" si="643"/>
        <v>0</v>
      </c>
      <c r="Q1008" s="7">
        <f t="shared" ca="1" si="643"/>
        <v>3.757470198560503E-2</v>
      </c>
      <c r="R1008" s="7">
        <f t="shared" ca="1" si="643"/>
        <v>5.7407542269608089E-4</v>
      </c>
      <c r="S1008" s="7">
        <f t="shared" ca="1" si="643"/>
        <v>0</v>
      </c>
      <c r="T1008" s="7">
        <f t="shared" ca="1" si="643"/>
        <v>0</v>
      </c>
      <c r="U1008" s="7">
        <f t="shared" ca="1" si="643"/>
        <v>0</v>
      </c>
      <c r="V1008" s="7"/>
      <c r="W1008" s="7"/>
    </row>
    <row r="1009" spans="1:24"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</row>
    <row r="1010" spans="1:24">
      <c r="A1010" s="15" t="s">
        <v>613</v>
      </c>
      <c r="D1010" s="7">
        <f t="shared" ref="D1010:U1010" si="644">D212</f>
        <v>1</v>
      </c>
      <c r="E1010" s="7">
        <f t="shared" si="644"/>
        <v>0</v>
      </c>
      <c r="F1010" s="7">
        <f t="shared" si="644"/>
        <v>0</v>
      </c>
      <c r="G1010" s="7">
        <f t="shared" si="644"/>
        <v>0</v>
      </c>
      <c r="H1010" s="7">
        <f t="shared" si="644"/>
        <v>0</v>
      </c>
      <c r="I1010" s="7">
        <f t="shared" si="644"/>
        <v>0</v>
      </c>
      <c r="J1010" s="7">
        <f t="shared" si="644"/>
        <v>0.45368337264725489</v>
      </c>
      <c r="K1010" s="7">
        <f t="shared" si="644"/>
        <v>0</v>
      </c>
      <c r="L1010" s="7">
        <f t="shared" si="644"/>
        <v>0</v>
      </c>
      <c r="M1010" s="7">
        <f t="shared" si="644"/>
        <v>0</v>
      </c>
      <c r="N1010" s="7">
        <f t="shared" si="644"/>
        <v>0</v>
      </c>
      <c r="O1010" s="7">
        <f t="shared" si="644"/>
        <v>0</v>
      </c>
      <c r="P1010" s="7">
        <f t="shared" si="644"/>
        <v>0.54631662735274522</v>
      </c>
      <c r="Q1010" s="7">
        <f t="shared" si="644"/>
        <v>0</v>
      </c>
      <c r="R1010" s="7">
        <f t="shared" si="644"/>
        <v>0</v>
      </c>
      <c r="S1010" s="7">
        <f t="shared" si="644"/>
        <v>0</v>
      </c>
      <c r="T1010" s="7">
        <f t="shared" si="644"/>
        <v>0</v>
      </c>
      <c r="U1010" s="7">
        <f t="shared" si="644"/>
        <v>0</v>
      </c>
      <c r="V1010" s="7"/>
      <c r="W1010" s="7"/>
    </row>
    <row r="1011" spans="1:24">
      <c r="A1011" s="15" t="s">
        <v>72</v>
      </c>
      <c r="B1011" s="2" t="str">
        <f>$B$5</f>
        <v>PRODUCTION</v>
      </c>
      <c r="D1011" s="7">
        <f ca="1">+D885</f>
        <v>0.40947348427132801</v>
      </c>
      <c r="E1011" s="7">
        <f t="shared" ref="E1011:U1018" ca="1" si="645">+E885</f>
        <v>0.19270754824867281</v>
      </c>
      <c r="F1011" s="7">
        <f t="shared" ca="1" si="645"/>
        <v>5.4788924531695218E-2</v>
      </c>
      <c r="G1011" s="7">
        <f t="shared" ca="1" si="645"/>
        <v>6.5697640846608732E-4</v>
      </c>
      <c r="H1011" s="7">
        <f t="shared" ca="1" si="645"/>
        <v>1.623240988564911E-5</v>
      </c>
      <c r="I1011" s="7">
        <f t="shared" ca="1" si="645"/>
        <v>2.3954494871701992E-2</v>
      </c>
      <c r="J1011" s="7">
        <f t="shared" ca="1" si="645"/>
        <v>7.1620754898726081E-3</v>
      </c>
      <c r="K1011" s="7">
        <f t="shared" ca="1" si="645"/>
        <v>5.0705567346479691E-4</v>
      </c>
      <c r="L1011" s="7">
        <f t="shared" ca="1" si="645"/>
        <v>2.1773684772132332E-4</v>
      </c>
      <c r="M1011" s="7">
        <f t="shared" ca="1" si="645"/>
        <v>1.3596050223552525E-3</v>
      </c>
      <c r="N1011" s="7">
        <f t="shared" ca="1" si="645"/>
        <v>1.549905907039555E-2</v>
      </c>
      <c r="O1011" s="7">
        <f t="shared" ca="1" si="645"/>
        <v>9.0702990023834945E-2</v>
      </c>
      <c r="P1011" s="7">
        <f t="shared" ca="1" si="645"/>
        <v>1.3913483275392411E-2</v>
      </c>
      <c r="Q1011" s="7">
        <f t="shared" ca="1" si="645"/>
        <v>6.8910118838705833E-3</v>
      </c>
      <c r="R1011" s="7">
        <f t="shared" ca="1" si="645"/>
        <v>1.6142910491065605E-4</v>
      </c>
      <c r="S1011" s="7">
        <f t="shared" ca="1" si="645"/>
        <v>1.2004047586435661E-4</v>
      </c>
      <c r="T1011" s="7">
        <f t="shared" ca="1" si="645"/>
        <v>6.452171319643752E-4</v>
      </c>
      <c r="U1011" s="7">
        <f t="shared" ca="1" si="645"/>
        <v>1.6960380125927705E-4</v>
      </c>
    </row>
    <row r="1012" spans="1:24">
      <c r="B1012" s="2" t="str">
        <f>$B$6</f>
        <v>BULKTRAN</v>
      </c>
      <c r="D1012" s="7">
        <f t="shared" ref="D1012:S1018" ca="1" si="646">+D886</f>
        <v>-2.7703312938254364E-2</v>
      </c>
      <c r="E1012" s="7">
        <f t="shared" ca="1" si="646"/>
        <v>-2.4290591163186232E-2</v>
      </c>
      <c r="F1012" s="7">
        <f t="shared" ca="1" si="646"/>
        <v>1.970077787222445E-3</v>
      </c>
      <c r="G1012" s="7">
        <f t="shared" ca="1" si="646"/>
        <v>9.0801448669207066E-5</v>
      </c>
      <c r="H1012" s="7">
        <f t="shared" ca="1" si="646"/>
        <v>6.2157450692365335E-6</v>
      </c>
      <c r="I1012" s="7">
        <f t="shared" ca="1" si="646"/>
        <v>2.1350845532356359E-3</v>
      </c>
      <c r="J1012" s="7">
        <f t="shared" ca="1" si="646"/>
        <v>1.0858763821572489E-3</v>
      </c>
      <c r="K1012" s="7">
        <f t="shared" ca="1" si="646"/>
        <v>2.1186446092668491E-5</v>
      </c>
      <c r="L1012" s="7">
        <f t="shared" ca="1" si="646"/>
        <v>-3.7646532940513022E-4</v>
      </c>
      <c r="M1012" s="7">
        <f t="shared" ca="1" si="646"/>
        <v>-5.9516716058792646E-6</v>
      </c>
      <c r="N1012" s="7">
        <f t="shared" ca="1" si="646"/>
        <v>1.0845442812516561E-3</v>
      </c>
      <c r="O1012" s="7">
        <f t="shared" ca="1" si="646"/>
        <v>-8.6863659365464599E-3</v>
      </c>
      <c r="P1012" s="7">
        <f t="shared" ca="1" si="646"/>
        <v>-1.9557757778926764E-3</v>
      </c>
      <c r="Q1012" s="7">
        <f t="shared" ca="1" si="646"/>
        <v>1.0610410020178893E-3</v>
      </c>
      <c r="R1012" s="7">
        <f t="shared" ca="1" si="646"/>
        <v>1.7910501579611862E-5</v>
      </c>
      <c r="S1012" s="7">
        <f t="shared" ca="1" si="646"/>
        <v>1.7101613370300576E-5</v>
      </c>
      <c r="T1012" s="7">
        <f t="shared" ca="1" si="645"/>
        <v>8.8840788996811119E-5</v>
      </c>
      <c r="U1012" s="7">
        <f t="shared" ca="1" si="645"/>
        <v>3.3156390719289902E-5</v>
      </c>
    </row>
    <row r="1013" spans="1:24">
      <c r="B1013" s="2" t="str">
        <f>$B$7</f>
        <v>SUBTRAN</v>
      </c>
      <c r="D1013" s="7">
        <f t="shared" ca="1" si="646"/>
        <v>-9.9077300077819227E-3</v>
      </c>
      <c r="E1013" s="7">
        <f t="shared" ca="1" si="645"/>
        <v>-8.7718931133062266E-3</v>
      </c>
      <c r="F1013" s="7">
        <f t="shared" ca="1" si="645"/>
        <v>7.2444841621188986E-4</v>
      </c>
      <c r="G1013" s="7">
        <f t="shared" ca="1" si="645"/>
        <v>3.3039556937061485E-5</v>
      </c>
      <c r="H1013" s="7">
        <f t="shared" ca="1" si="645"/>
        <v>2.9161914579552608E-6</v>
      </c>
      <c r="I1013" s="7">
        <f t="shared" ca="1" si="645"/>
        <v>8.1567039835711856E-4</v>
      </c>
      <c r="J1013" s="7">
        <f t="shared" ca="1" si="645"/>
        <v>4.1187324657365547E-4</v>
      </c>
      <c r="K1013" s="7">
        <f t="shared" ca="1" si="645"/>
        <v>1.0325440234024318E-5</v>
      </c>
      <c r="L1013" s="7">
        <f t="shared" ca="1" si="645"/>
        <v>0</v>
      </c>
      <c r="M1013" s="7">
        <f t="shared" ca="1" si="645"/>
        <v>-2.04698570069654E-6</v>
      </c>
      <c r="N1013" s="7">
        <f t="shared" ca="1" si="645"/>
        <v>4.0948155927381108E-4</v>
      </c>
      <c r="O1013" s="7">
        <f t="shared" ca="1" si="645"/>
        <v>-3.9850436628199567E-3</v>
      </c>
      <c r="P1013" s="7">
        <f t="shared" ca="1" si="645"/>
        <v>0</v>
      </c>
      <c r="Q1013" s="7">
        <f t="shared" ca="1" si="645"/>
        <v>4.0512845469777779E-4</v>
      </c>
      <c r="R1013" s="7">
        <f t="shared" ca="1" si="645"/>
        <v>6.7815326434176975E-6</v>
      </c>
      <c r="S1013" s="7">
        <f t="shared" ca="1" si="645"/>
        <v>6.1509344294473343E-6</v>
      </c>
      <c r="T1013" s="7">
        <f t="shared" ca="1" si="645"/>
        <v>1.8509828930779928E-5</v>
      </c>
      <c r="U1013" s="7">
        <f t="shared" ca="1" si="645"/>
        <v>6.9281942980127558E-6</v>
      </c>
      <c r="V1013" s="4"/>
      <c r="W1013" s="4"/>
      <c r="X1013" s="4"/>
    </row>
    <row r="1014" spans="1:24">
      <c r="B1014" s="2" t="str">
        <f>$B$8</f>
        <v>DISTPRI</v>
      </c>
      <c r="D1014" s="7">
        <f t="shared" ca="1" si="646"/>
        <v>0.10711443854463805</v>
      </c>
      <c r="E1014" s="7">
        <f t="shared" ca="1" si="645"/>
        <v>5.8299104459125388E-2</v>
      </c>
      <c r="F1014" s="7">
        <f t="shared" ca="1" si="645"/>
        <v>2.2493660559635757E-2</v>
      </c>
      <c r="G1014" s="7">
        <f t="shared" ca="1" si="645"/>
        <v>3.1354663551970793E-4</v>
      </c>
      <c r="H1014" s="7">
        <f t="shared" ca="1" si="645"/>
        <v>0</v>
      </c>
      <c r="I1014" s="7">
        <f t="shared" ca="1" si="645"/>
        <v>1.1032333812910938E-2</v>
      </c>
      <c r="J1014" s="7">
        <f t="shared" ca="1" si="645"/>
        <v>3.5909143709550607E-3</v>
      </c>
      <c r="K1014" s="7">
        <f t="shared" ca="1" si="645"/>
        <v>0</v>
      </c>
      <c r="L1014" s="7">
        <f t="shared" ca="1" si="645"/>
        <v>0</v>
      </c>
      <c r="M1014" s="7">
        <f t="shared" ca="1" si="645"/>
        <v>5.1148207018751873E-4</v>
      </c>
      <c r="N1014" s="7">
        <f t="shared" ca="1" si="645"/>
        <v>6.9840456096389872E-3</v>
      </c>
      <c r="O1014" s="7">
        <f t="shared" ca="1" si="645"/>
        <v>0</v>
      </c>
      <c r="P1014" s="7">
        <f t="shared" ca="1" si="645"/>
        <v>0</v>
      </c>
      <c r="Q1014" s="7">
        <f t="shared" ca="1" si="645"/>
        <v>3.4813523442798603E-3</v>
      </c>
      <c r="R1014" s="7">
        <f t="shared" ca="1" si="645"/>
        <v>7.6201532996194907E-5</v>
      </c>
      <c r="S1014" s="7">
        <f t="shared" ca="1" si="645"/>
        <v>5.8907808510872907E-5</v>
      </c>
      <c r="T1014" s="7">
        <f t="shared" ca="1" si="645"/>
        <v>2.1223352496794405E-4</v>
      </c>
      <c r="U1014" s="7">
        <f t="shared" ca="1" si="645"/>
        <v>6.0655815909817615E-5</v>
      </c>
      <c r="V1014" s="4"/>
      <c r="W1014" s="4"/>
      <c r="X1014" s="4"/>
    </row>
    <row r="1015" spans="1:24">
      <c r="B1015" s="2" t="str">
        <f>$B$9</f>
        <v>DISTSEC</v>
      </c>
      <c r="D1015" s="7">
        <f t="shared" ca="1" si="646"/>
        <v>4.3711144895466202E-2</v>
      </c>
      <c r="E1015" s="7">
        <f t="shared" ca="1" si="645"/>
        <v>2.8065498749909591E-2</v>
      </c>
      <c r="F1015" s="7">
        <f t="shared" ca="1" si="645"/>
        <v>9.7380832919891115E-3</v>
      </c>
      <c r="G1015" s="7">
        <f t="shared" ca="1" si="645"/>
        <v>0</v>
      </c>
      <c r="H1015" s="7">
        <f t="shared" ca="1" si="645"/>
        <v>0</v>
      </c>
      <c r="I1015" s="7">
        <f t="shared" ca="1" si="645"/>
        <v>3.9118149406440856E-3</v>
      </c>
      <c r="J1015" s="7">
        <f t="shared" ca="1" si="645"/>
        <v>0</v>
      </c>
      <c r="K1015" s="7">
        <f t="shared" ca="1" si="645"/>
        <v>0</v>
      </c>
      <c r="L1015" s="7">
        <f t="shared" ca="1" si="645"/>
        <v>0</v>
      </c>
      <c r="M1015" s="7">
        <f t="shared" ca="1" si="645"/>
        <v>1.4024942246743371E-4</v>
      </c>
      <c r="N1015" s="7">
        <f t="shared" ca="1" si="645"/>
        <v>0</v>
      </c>
      <c r="O1015" s="7">
        <f t="shared" ca="1" si="645"/>
        <v>0</v>
      </c>
      <c r="P1015" s="7">
        <f t="shared" ca="1" si="645"/>
        <v>0</v>
      </c>
      <c r="Q1015" s="7">
        <f t="shared" ca="1" si="645"/>
        <v>1.268394303544943E-3</v>
      </c>
      <c r="R1015" s="7">
        <f t="shared" ca="1" si="645"/>
        <v>0</v>
      </c>
      <c r="S1015" s="7">
        <f t="shared" ca="1" si="645"/>
        <v>2.0335360513086588E-5</v>
      </c>
      <c r="T1015" s="7">
        <f t="shared" ca="1" si="645"/>
        <v>4.4124619970478012E-4</v>
      </c>
      <c r="U1015" s="7">
        <f t="shared" ca="1" si="645"/>
        <v>1.2552262669317241E-4</v>
      </c>
      <c r="V1015" s="4"/>
      <c r="W1015" s="4"/>
      <c r="X1015" s="4"/>
    </row>
    <row r="1016" spans="1:24">
      <c r="B1016" s="2" t="str">
        <f>$B$10</f>
        <v>ENERGY</v>
      </c>
      <c r="D1016" s="7">
        <f t="shared" ca="1" si="646"/>
        <v>0.36088357199835852</v>
      </c>
      <c r="E1016" s="7">
        <f t="shared" ca="1" si="645"/>
        <v>0.12962183745942457</v>
      </c>
      <c r="F1016" s="7">
        <f t="shared" ca="1" si="645"/>
        <v>4.3123338249721324E-2</v>
      </c>
      <c r="G1016" s="7">
        <f t="shared" ca="1" si="645"/>
        <v>4.808696053279208E-4</v>
      </c>
      <c r="H1016" s="7">
        <f t="shared" ca="1" si="645"/>
        <v>1.2606088173490139E-5</v>
      </c>
      <c r="I1016" s="7">
        <f t="shared" ca="1" si="645"/>
        <v>2.1152787147011538E-2</v>
      </c>
      <c r="J1016" s="7">
        <f t="shared" ca="1" si="645"/>
        <v>5.9955639635028138E-3</v>
      </c>
      <c r="K1016" s="7">
        <f t="shared" ca="1" si="645"/>
        <v>4.5409098359521465E-4</v>
      </c>
      <c r="L1016" s="7">
        <f t="shared" ca="1" si="645"/>
        <v>3.7138142704148724E-4</v>
      </c>
      <c r="M1016" s="7">
        <f t="shared" ca="1" si="645"/>
        <v>1.4044212251822432E-3</v>
      </c>
      <c r="N1016" s="7">
        <f t="shared" ca="1" si="645"/>
        <v>1.6837953154605137E-2</v>
      </c>
      <c r="O1016" s="7">
        <f t="shared" ca="1" si="645"/>
        <v>0.114109377802201</v>
      </c>
      <c r="P1016" s="7">
        <f t="shared" ca="1" si="645"/>
        <v>1.8298768236816761E-2</v>
      </c>
      <c r="Q1016" s="7">
        <f t="shared" ca="1" si="645"/>
        <v>5.8477731446462781E-3</v>
      </c>
      <c r="R1016" s="7">
        <f t="shared" ca="1" si="645"/>
        <v>1.368371867500329E-4</v>
      </c>
      <c r="S1016" s="7">
        <f t="shared" ca="1" si="645"/>
        <v>1.3507921780609372E-4</v>
      </c>
      <c r="T1016" s="7">
        <f t="shared" ca="1" si="645"/>
        <v>2.311419411955461E-3</v>
      </c>
      <c r="U1016" s="7">
        <f t="shared" ca="1" si="645"/>
        <v>5.894676945971118E-4</v>
      </c>
      <c r="V1016" s="4"/>
      <c r="W1016" s="4"/>
      <c r="X1016" s="4"/>
    </row>
    <row r="1017" spans="1:24">
      <c r="B1017" s="2" t="str">
        <f>$B$11</f>
        <v>CUSTOMER</v>
      </c>
      <c r="D1017" s="7">
        <f t="shared" ca="1" si="646"/>
        <v>0.11642840323624584</v>
      </c>
      <c r="E1017" s="7">
        <f t="shared" ca="1" si="645"/>
        <v>7.6438423798221147E-2</v>
      </c>
      <c r="F1017" s="7">
        <f t="shared" ca="1" si="645"/>
        <v>2.5585022626838372E-2</v>
      </c>
      <c r="G1017" s="7">
        <f t="shared" ca="1" si="645"/>
        <v>2.5373736171856415E-4</v>
      </c>
      <c r="H1017" s="7">
        <f t="shared" ca="1" si="645"/>
        <v>4.3485779185941593E-5</v>
      </c>
      <c r="I1017" s="7">
        <f t="shared" ca="1" si="645"/>
        <v>4.8662863984830532E-4</v>
      </c>
      <c r="J1017" s="7">
        <f t="shared" ca="1" si="645"/>
        <v>2.3111482950305257E-4</v>
      </c>
      <c r="K1017" s="7">
        <f t="shared" ca="1" si="645"/>
        <v>9.0275642887601063E-5</v>
      </c>
      <c r="L1017" s="7">
        <f t="shared" ca="1" si="645"/>
        <v>-7.0658376275199367E-5</v>
      </c>
      <c r="M1017" s="7">
        <f t="shared" ca="1" si="645"/>
        <v>5.9744895806542669E-6</v>
      </c>
      <c r="N1017" s="7">
        <f t="shared" ca="1" si="645"/>
        <v>1.2500937722265579E-4</v>
      </c>
      <c r="O1017" s="7">
        <f t="shared" ca="1" si="645"/>
        <v>1.8402820797739432E-4</v>
      </c>
      <c r="P1017" s="7">
        <f t="shared" ca="1" si="645"/>
        <v>4.2043702475994858E-5</v>
      </c>
      <c r="Q1017" s="7">
        <f t="shared" ca="1" si="645"/>
        <v>1.8648399590487003E-4</v>
      </c>
      <c r="R1017" s="7">
        <f t="shared" ca="1" si="645"/>
        <v>2.7712262949859113E-6</v>
      </c>
      <c r="S1017" s="7">
        <f t="shared" ca="1" si="645"/>
        <v>1.0869086234481687E-5</v>
      </c>
      <c r="T1017" s="7">
        <f t="shared" ca="1" si="645"/>
        <v>1.0837794047297282E-2</v>
      </c>
      <c r="U1017" s="7">
        <f t="shared" ca="1" si="645"/>
        <v>1.975398801329715E-3</v>
      </c>
      <c r="V1017" s="4"/>
      <c r="W1017" s="4"/>
      <c r="X1017" s="4"/>
    </row>
    <row r="1018" spans="1:24">
      <c r="B1018" s="2" t="str">
        <f>$B$12</f>
        <v>TOTAL</v>
      </c>
      <c r="D1018" s="7">
        <f t="shared" ca="1" si="646"/>
        <v>1</v>
      </c>
      <c r="E1018" s="7">
        <f t="shared" ca="1" si="645"/>
        <v>0.45206992843886101</v>
      </c>
      <c r="F1018" s="7">
        <f t="shared" ca="1" si="645"/>
        <v>0.15842355546331408</v>
      </c>
      <c r="G1018" s="7">
        <f t="shared" ca="1" si="645"/>
        <v>1.828971016638549E-3</v>
      </c>
      <c r="H1018" s="7">
        <f t="shared" ca="1" si="645"/>
        <v>8.1456213772272644E-5</v>
      </c>
      <c r="I1018" s="7">
        <f t="shared" ca="1" si="645"/>
        <v>6.3488814363709609E-2</v>
      </c>
      <c r="J1018" s="7">
        <f t="shared" ca="1" si="645"/>
        <v>1.847741828256444E-2</v>
      </c>
      <c r="K1018" s="7">
        <f t="shared" ca="1" si="645"/>
        <v>1.082934186274305E-3</v>
      </c>
      <c r="L1018" s="7">
        <f t="shared" ca="1" si="645"/>
        <v>1.41994569082481E-4</v>
      </c>
      <c r="M1018" s="7">
        <f t="shared" ca="1" si="645"/>
        <v>3.4137335724665264E-3</v>
      </c>
      <c r="N1018" s="7">
        <f t="shared" ca="1" si="645"/>
        <v>4.0940093052387806E-2</v>
      </c>
      <c r="O1018" s="7">
        <f t="shared" ca="1" si="645"/>
        <v>0.19232498643464691</v>
      </c>
      <c r="P1018" s="7">
        <f t="shared" ca="1" si="645"/>
        <v>3.0298519436792487E-2</v>
      </c>
      <c r="Q1018" s="7">
        <f t="shared" ca="1" si="645"/>
        <v>1.9141185128962207E-2</v>
      </c>
      <c r="R1018" s="7">
        <f t="shared" ca="1" si="645"/>
        <v>4.0193108517489926E-4</v>
      </c>
      <c r="S1018" s="7">
        <f t="shared" ca="1" si="645"/>
        <v>3.6848449672863937E-4</v>
      </c>
      <c r="T1018" s="7">
        <f t="shared" ca="1" si="645"/>
        <v>1.4555260933817434E-2</v>
      </c>
      <c r="U1018" s="7">
        <f t="shared" ca="1" si="645"/>
        <v>2.9607333248063954E-3</v>
      </c>
      <c r="V1018" s="4"/>
      <c r="W1018" s="4"/>
      <c r="X1018" s="4"/>
    </row>
    <row r="1019" spans="1:24">
      <c r="A1019" s="2" t="s">
        <v>611</v>
      </c>
      <c r="B1019" s="2" t="str">
        <f>$B$5</f>
        <v>PRODUCTION</v>
      </c>
      <c r="D1019" s="7">
        <f t="shared" ref="D1019:D1026" ca="1" si="647">SUM(E1019:U1019)</f>
        <v>0.42672914196002054</v>
      </c>
      <c r="E1019" s="7">
        <f>IF(E$1010=0,0,+E1011/E$1018*E$1010)</f>
        <v>0</v>
      </c>
      <c r="F1019" s="7">
        <f t="shared" ref="F1019:U1026" si="648">IF(F$1010=0,0,+F1011/F$1018*F$1010)</f>
        <v>0</v>
      </c>
      <c r="G1019" s="7">
        <f t="shared" si="648"/>
        <v>0</v>
      </c>
      <c r="H1019" s="7">
        <f t="shared" si="648"/>
        <v>0</v>
      </c>
      <c r="I1019" s="7">
        <f t="shared" si="648"/>
        <v>0</v>
      </c>
      <c r="J1019" s="7">
        <f t="shared" ca="1" si="648"/>
        <v>0.17585327742814297</v>
      </c>
      <c r="K1019" s="7">
        <f t="shared" si="648"/>
        <v>0</v>
      </c>
      <c r="L1019" s="7">
        <f t="shared" si="648"/>
        <v>0</v>
      </c>
      <c r="M1019" s="7">
        <f t="shared" si="648"/>
        <v>0</v>
      </c>
      <c r="N1019" s="7">
        <f t="shared" si="648"/>
        <v>0</v>
      </c>
      <c r="O1019" s="7">
        <f t="shared" si="648"/>
        <v>0</v>
      </c>
      <c r="P1019" s="7">
        <f t="shared" ca="1" si="648"/>
        <v>0.25087586453187749</v>
      </c>
      <c r="Q1019" s="7">
        <f t="shared" si="648"/>
        <v>0</v>
      </c>
      <c r="R1019" s="7">
        <f t="shared" si="648"/>
        <v>0</v>
      </c>
      <c r="S1019" s="7">
        <f t="shared" si="648"/>
        <v>0</v>
      </c>
      <c r="T1019" s="7">
        <f t="shared" si="648"/>
        <v>0</v>
      </c>
      <c r="U1019" s="7">
        <f t="shared" si="648"/>
        <v>0</v>
      </c>
      <c r="V1019" s="4"/>
      <c r="W1019" s="4"/>
      <c r="X1019" s="4"/>
    </row>
    <row r="1020" spans="1:24">
      <c r="A1020" s="2" t="str">
        <f>A1019</f>
        <v>CUST_SPEC_FXNL</v>
      </c>
      <c r="B1020" s="2" t="str">
        <f>$B$6</f>
        <v>BULKTRAN</v>
      </c>
      <c r="D1020" s="7">
        <f t="shared" ca="1" si="647"/>
        <v>-8.6028996792368272E-3</v>
      </c>
      <c r="E1020" s="7">
        <f t="shared" ref="E1020:T1026" si="649">IF(E$1010=0,0,+E1012/E$1018*E$1010)</f>
        <v>0</v>
      </c>
      <c r="F1020" s="7">
        <f t="shared" si="649"/>
        <v>0</v>
      </c>
      <c r="G1020" s="7">
        <f t="shared" si="649"/>
        <v>0</v>
      </c>
      <c r="H1020" s="7">
        <f t="shared" si="649"/>
        <v>0</v>
      </c>
      <c r="I1020" s="7">
        <f t="shared" si="649"/>
        <v>0</v>
      </c>
      <c r="J1020" s="7">
        <f t="shared" ca="1" si="649"/>
        <v>2.6661953082480479E-2</v>
      </c>
      <c r="K1020" s="7">
        <f t="shared" si="649"/>
        <v>0</v>
      </c>
      <c r="L1020" s="7">
        <f t="shared" si="649"/>
        <v>0</v>
      </c>
      <c r="M1020" s="7">
        <f t="shared" si="649"/>
        <v>0</v>
      </c>
      <c r="N1020" s="7">
        <f t="shared" si="649"/>
        <v>0</v>
      </c>
      <c r="O1020" s="7">
        <f t="shared" si="649"/>
        <v>0</v>
      </c>
      <c r="P1020" s="7">
        <f t="shared" ca="1" si="649"/>
        <v>-3.5264852761717362E-2</v>
      </c>
      <c r="Q1020" s="7">
        <f t="shared" si="649"/>
        <v>0</v>
      </c>
      <c r="R1020" s="7">
        <f t="shared" si="649"/>
        <v>0</v>
      </c>
      <c r="S1020" s="7">
        <f t="shared" si="649"/>
        <v>0</v>
      </c>
      <c r="T1020" s="7">
        <f t="shared" si="649"/>
        <v>0</v>
      </c>
      <c r="U1020" s="7">
        <f t="shared" si="648"/>
        <v>0</v>
      </c>
      <c r="V1020" s="4"/>
      <c r="W1020" s="4"/>
      <c r="X1020" s="4"/>
    </row>
    <row r="1021" spans="1:24">
      <c r="A1021" s="2" t="str">
        <f t="shared" ref="A1021:A1026" si="650">A1020</f>
        <v>CUST_SPEC_FXNL</v>
      </c>
      <c r="B1021" s="2" t="str">
        <f>$B$7</f>
        <v>SUBTRAN</v>
      </c>
      <c r="D1021" s="7">
        <f t="shared" ca="1" si="647"/>
        <v>1.011288702518762E-2</v>
      </c>
      <c r="E1021" s="7">
        <f t="shared" si="649"/>
        <v>0</v>
      </c>
      <c r="F1021" s="7">
        <f t="shared" si="648"/>
        <v>0</v>
      </c>
      <c r="G1021" s="7">
        <f t="shared" si="648"/>
        <v>0</v>
      </c>
      <c r="H1021" s="7">
        <f t="shared" si="648"/>
        <v>0</v>
      </c>
      <c r="I1021" s="7">
        <f t="shared" si="648"/>
        <v>0</v>
      </c>
      <c r="J1021" s="7">
        <f t="shared" ca="1" si="648"/>
        <v>1.011288702518762E-2</v>
      </c>
      <c r="K1021" s="7">
        <f t="shared" si="648"/>
        <v>0</v>
      </c>
      <c r="L1021" s="7">
        <f t="shared" si="648"/>
        <v>0</v>
      </c>
      <c r="M1021" s="7">
        <f t="shared" si="648"/>
        <v>0</v>
      </c>
      <c r="N1021" s="7">
        <f t="shared" si="648"/>
        <v>0</v>
      </c>
      <c r="O1021" s="7">
        <f t="shared" si="648"/>
        <v>0</v>
      </c>
      <c r="P1021" s="7">
        <f t="shared" ca="1" si="648"/>
        <v>0</v>
      </c>
      <c r="Q1021" s="7">
        <f t="shared" si="648"/>
        <v>0</v>
      </c>
      <c r="R1021" s="7">
        <f t="shared" si="648"/>
        <v>0</v>
      </c>
      <c r="S1021" s="7">
        <f t="shared" si="648"/>
        <v>0</v>
      </c>
      <c r="T1021" s="7">
        <f t="shared" si="648"/>
        <v>0</v>
      </c>
      <c r="U1021" s="7">
        <f t="shared" si="648"/>
        <v>0</v>
      </c>
      <c r="V1021" s="4"/>
      <c r="W1021" s="4"/>
      <c r="X1021" s="4"/>
    </row>
    <row r="1022" spans="1:24">
      <c r="A1022" s="2" t="str">
        <f t="shared" si="650"/>
        <v>CUST_SPEC_FXNL</v>
      </c>
      <c r="B1022" s="2" t="str">
        <f>$B$8</f>
        <v>DISTPRI</v>
      </c>
      <c r="D1022" s="7">
        <f t="shared" ca="1" si="647"/>
        <v>8.816914342625809E-2</v>
      </c>
      <c r="E1022" s="7">
        <f t="shared" si="649"/>
        <v>0</v>
      </c>
      <c r="F1022" s="7">
        <f t="shared" si="648"/>
        <v>0</v>
      </c>
      <c r="G1022" s="7">
        <f t="shared" si="648"/>
        <v>0</v>
      </c>
      <c r="H1022" s="7">
        <f t="shared" si="648"/>
        <v>0</v>
      </c>
      <c r="I1022" s="7">
        <f t="shared" si="648"/>
        <v>0</v>
      </c>
      <c r="J1022" s="7">
        <f t="shared" ca="1" si="648"/>
        <v>8.816914342625809E-2</v>
      </c>
      <c r="K1022" s="7">
        <f t="shared" si="648"/>
        <v>0</v>
      </c>
      <c r="L1022" s="7">
        <f t="shared" si="648"/>
        <v>0</v>
      </c>
      <c r="M1022" s="7">
        <f t="shared" si="648"/>
        <v>0</v>
      </c>
      <c r="N1022" s="7">
        <f t="shared" si="648"/>
        <v>0</v>
      </c>
      <c r="O1022" s="7">
        <f t="shared" si="648"/>
        <v>0</v>
      </c>
      <c r="P1022" s="7">
        <f t="shared" ca="1" si="648"/>
        <v>0</v>
      </c>
      <c r="Q1022" s="7">
        <f t="shared" si="648"/>
        <v>0</v>
      </c>
      <c r="R1022" s="7">
        <f t="shared" si="648"/>
        <v>0</v>
      </c>
      <c r="S1022" s="7">
        <f t="shared" si="648"/>
        <v>0</v>
      </c>
      <c r="T1022" s="7">
        <f t="shared" si="648"/>
        <v>0</v>
      </c>
      <c r="U1022" s="7">
        <f t="shared" si="648"/>
        <v>0</v>
      </c>
      <c r="V1022" s="4"/>
      <c r="W1022" s="4"/>
      <c r="X1022" s="4"/>
    </row>
    <row r="1023" spans="1:24">
      <c r="A1023" s="2" t="str">
        <f t="shared" si="650"/>
        <v>CUST_SPEC_FXNL</v>
      </c>
      <c r="B1023" s="2" t="str">
        <f>$B$9</f>
        <v>DISTSEC</v>
      </c>
      <c r="D1023" s="7">
        <f t="shared" ca="1" si="647"/>
        <v>0</v>
      </c>
      <c r="E1023" s="7">
        <f t="shared" si="649"/>
        <v>0</v>
      </c>
      <c r="F1023" s="7">
        <f t="shared" si="648"/>
        <v>0</v>
      </c>
      <c r="G1023" s="7">
        <f t="shared" si="648"/>
        <v>0</v>
      </c>
      <c r="H1023" s="7">
        <f t="shared" si="648"/>
        <v>0</v>
      </c>
      <c r="I1023" s="7">
        <f t="shared" si="648"/>
        <v>0</v>
      </c>
      <c r="J1023" s="7">
        <f t="shared" ca="1" si="648"/>
        <v>0</v>
      </c>
      <c r="K1023" s="7">
        <f t="shared" si="648"/>
        <v>0</v>
      </c>
      <c r="L1023" s="7">
        <f t="shared" si="648"/>
        <v>0</v>
      </c>
      <c r="M1023" s="7">
        <f t="shared" si="648"/>
        <v>0</v>
      </c>
      <c r="N1023" s="7">
        <f t="shared" si="648"/>
        <v>0</v>
      </c>
      <c r="O1023" s="7">
        <f t="shared" si="648"/>
        <v>0</v>
      </c>
      <c r="P1023" s="7">
        <f t="shared" ca="1" si="648"/>
        <v>0</v>
      </c>
      <c r="Q1023" s="7">
        <f t="shared" si="648"/>
        <v>0</v>
      </c>
      <c r="R1023" s="7">
        <f t="shared" si="648"/>
        <v>0</v>
      </c>
      <c r="S1023" s="7">
        <f t="shared" si="648"/>
        <v>0</v>
      </c>
      <c r="T1023" s="7">
        <f t="shared" si="648"/>
        <v>0</v>
      </c>
      <c r="U1023" s="7">
        <f t="shared" si="648"/>
        <v>0</v>
      </c>
      <c r="V1023" s="4"/>
      <c r="W1023" s="4"/>
      <c r="X1023" s="4"/>
    </row>
    <row r="1024" spans="1:24">
      <c r="A1024" s="2" t="str">
        <f t="shared" si="650"/>
        <v>CUST_SPEC_FXNL</v>
      </c>
      <c r="B1024" s="2" t="str">
        <f>$B$10</f>
        <v>ENERGY</v>
      </c>
      <c r="D1024" s="7">
        <f t="shared" ca="1" si="647"/>
        <v>0.47715897769885762</v>
      </c>
      <c r="E1024" s="7">
        <f t="shared" si="649"/>
        <v>0</v>
      </c>
      <c r="F1024" s="7">
        <f t="shared" si="648"/>
        <v>0</v>
      </c>
      <c r="G1024" s="7">
        <f t="shared" si="648"/>
        <v>0</v>
      </c>
      <c r="H1024" s="7">
        <f t="shared" si="648"/>
        <v>0</v>
      </c>
      <c r="I1024" s="7">
        <f t="shared" si="648"/>
        <v>0</v>
      </c>
      <c r="J1024" s="7">
        <f t="shared" ca="1" si="648"/>
        <v>0.14721145769866636</v>
      </c>
      <c r="K1024" s="7">
        <f t="shared" si="648"/>
        <v>0</v>
      </c>
      <c r="L1024" s="7">
        <f t="shared" si="648"/>
        <v>0</v>
      </c>
      <c r="M1024" s="7">
        <f t="shared" si="648"/>
        <v>0</v>
      </c>
      <c r="N1024" s="7">
        <f t="shared" si="648"/>
        <v>0</v>
      </c>
      <c r="O1024" s="7">
        <f t="shared" si="648"/>
        <v>0</v>
      </c>
      <c r="P1024" s="7">
        <f t="shared" ca="1" si="648"/>
        <v>0.32994752000019123</v>
      </c>
      <c r="Q1024" s="7">
        <f t="shared" si="648"/>
        <v>0</v>
      </c>
      <c r="R1024" s="7">
        <f t="shared" si="648"/>
        <v>0</v>
      </c>
      <c r="S1024" s="7">
        <f t="shared" si="648"/>
        <v>0</v>
      </c>
      <c r="T1024" s="7">
        <f t="shared" si="648"/>
        <v>0</v>
      </c>
      <c r="U1024" s="7">
        <f t="shared" si="648"/>
        <v>0</v>
      </c>
      <c r="V1024" s="4"/>
      <c r="W1024" s="4"/>
      <c r="X1024" s="4"/>
    </row>
    <row r="1025" spans="1:24">
      <c r="A1025" s="2" t="str">
        <f t="shared" si="650"/>
        <v>CUST_SPEC_FXNL</v>
      </c>
      <c r="B1025" s="2" t="str">
        <f>$B$11</f>
        <v>CUSTOMER</v>
      </c>
      <c r="D1025" s="7">
        <f t="shared" ca="1" si="647"/>
        <v>6.4327495689132591E-3</v>
      </c>
      <c r="E1025" s="7">
        <f t="shared" si="649"/>
        <v>0</v>
      </c>
      <c r="F1025" s="7">
        <f t="shared" si="648"/>
        <v>0</v>
      </c>
      <c r="G1025" s="7">
        <f t="shared" si="648"/>
        <v>0</v>
      </c>
      <c r="H1025" s="7">
        <f t="shared" si="648"/>
        <v>0</v>
      </c>
      <c r="I1025" s="7">
        <f t="shared" si="648"/>
        <v>0</v>
      </c>
      <c r="J1025" s="7">
        <f t="shared" ca="1" si="648"/>
        <v>5.6746539865193697E-3</v>
      </c>
      <c r="K1025" s="7">
        <f t="shared" si="648"/>
        <v>0</v>
      </c>
      <c r="L1025" s="7">
        <f t="shared" si="648"/>
        <v>0</v>
      </c>
      <c r="M1025" s="7">
        <f t="shared" si="648"/>
        <v>0</v>
      </c>
      <c r="N1025" s="7">
        <f t="shared" si="648"/>
        <v>0</v>
      </c>
      <c r="O1025" s="7">
        <f t="shared" si="648"/>
        <v>0</v>
      </c>
      <c r="P1025" s="7">
        <f t="shared" ca="1" si="648"/>
        <v>7.5809558239388927E-4</v>
      </c>
      <c r="Q1025" s="7">
        <f t="shared" si="648"/>
        <v>0</v>
      </c>
      <c r="R1025" s="7">
        <f t="shared" si="648"/>
        <v>0</v>
      </c>
      <c r="S1025" s="7">
        <f t="shared" si="648"/>
        <v>0</v>
      </c>
      <c r="T1025" s="7">
        <f t="shared" si="648"/>
        <v>0</v>
      </c>
      <c r="U1025" s="7">
        <f t="shared" si="648"/>
        <v>0</v>
      </c>
      <c r="V1025" s="4"/>
      <c r="W1025" s="4"/>
      <c r="X1025" s="4"/>
    </row>
    <row r="1026" spans="1:24">
      <c r="A1026" s="2" t="str">
        <f t="shared" si="650"/>
        <v>CUST_SPEC_FXNL</v>
      </c>
      <c r="B1026" s="2" t="str">
        <f>$B$12</f>
        <v>TOTAL</v>
      </c>
      <c r="D1026" s="7">
        <f t="shared" ca="1" si="647"/>
        <v>1</v>
      </c>
      <c r="E1026" s="7">
        <f t="shared" si="649"/>
        <v>0</v>
      </c>
      <c r="F1026" s="7">
        <f t="shared" si="648"/>
        <v>0</v>
      </c>
      <c r="G1026" s="7">
        <f t="shared" si="648"/>
        <v>0</v>
      </c>
      <c r="H1026" s="7">
        <f t="shared" si="648"/>
        <v>0</v>
      </c>
      <c r="I1026" s="7">
        <f t="shared" si="648"/>
        <v>0</v>
      </c>
      <c r="J1026" s="7">
        <f t="shared" ca="1" si="648"/>
        <v>0.45368337264725489</v>
      </c>
      <c r="K1026" s="7">
        <f t="shared" si="648"/>
        <v>0</v>
      </c>
      <c r="L1026" s="7">
        <f t="shared" si="648"/>
        <v>0</v>
      </c>
      <c r="M1026" s="7">
        <f t="shared" si="648"/>
        <v>0</v>
      </c>
      <c r="N1026" s="7">
        <f t="shared" si="648"/>
        <v>0</v>
      </c>
      <c r="O1026" s="7">
        <f t="shared" si="648"/>
        <v>0</v>
      </c>
      <c r="P1026" s="7">
        <f t="shared" ca="1" si="648"/>
        <v>0.54631662735274522</v>
      </c>
      <c r="Q1026" s="7">
        <f t="shared" si="648"/>
        <v>0</v>
      </c>
      <c r="R1026" s="7">
        <f t="shared" si="648"/>
        <v>0</v>
      </c>
      <c r="S1026" s="7">
        <f t="shared" si="648"/>
        <v>0</v>
      </c>
      <c r="T1026" s="7">
        <f t="shared" si="648"/>
        <v>0</v>
      </c>
      <c r="U1026" s="7">
        <f t="shared" si="648"/>
        <v>0</v>
      </c>
      <c r="V1026" s="4"/>
      <c r="W1026" s="4"/>
      <c r="X1026" s="4"/>
    </row>
    <row r="1027" spans="1:24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>
      <c r="A1028" s="15" t="s">
        <v>74</v>
      </c>
      <c r="B1028" s="2" t="str">
        <f>$B$5</f>
        <v>PRODUCTION</v>
      </c>
      <c r="D1028" s="7">
        <f ca="1">D924</f>
        <v>0.2916782151036495</v>
      </c>
      <c r="E1028" s="7">
        <f t="shared" ref="E1028:U1035" ca="1" si="651">E924</f>
        <v>0.14312315408750348</v>
      </c>
      <c r="F1028" s="7">
        <f t="shared" ca="1" si="651"/>
        <v>3.6178319460448763E-2</v>
      </c>
      <c r="G1028" s="7">
        <f t="shared" ca="1" si="651"/>
        <v>3.8790623872827899E-4</v>
      </c>
      <c r="H1028" s="7">
        <f t="shared" ca="1" si="651"/>
        <v>7.141461807089568E-6</v>
      </c>
      <c r="I1028" s="7">
        <f t="shared" ca="1" si="651"/>
        <v>1.506380335385671E-2</v>
      </c>
      <c r="J1028" s="7">
        <f t="shared" ca="1" si="651"/>
        <v>4.3301423562891938E-3</v>
      </c>
      <c r="K1028" s="7">
        <f t="shared" ca="1" si="651"/>
        <v>3.3562857274416452E-4</v>
      </c>
      <c r="L1028" s="7">
        <f t="shared" ca="1" si="651"/>
        <v>2.0981259927151059E-4</v>
      </c>
      <c r="M1028" s="7">
        <f t="shared" ca="1" si="651"/>
        <v>9.1558305107656169E-4</v>
      </c>
      <c r="N1028" s="7">
        <f t="shared" ca="1" si="651"/>
        <v>9.9732212773091262E-3</v>
      </c>
      <c r="O1028" s="7">
        <f t="shared" ca="1" si="651"/>
        <v>6.5962813555041591E-2</v>
      </c>
      <c r="P1028" s="7">
        <f t="shared" ca="1" si="651"/>
        <v>1.0448567581473358E-2</v>
      </c>
      <c r="Q1028" s="7">
        <f t="shared" ca="1" si="651"/>
        <v>4.0836541080395208E-3</v>
      </c>
      <c r="R1028" s="7">
        <f t="shared" ca="1" si="651"/>
        <v>9.9717419992629387E-5</v>
      </c>
      <c r="S1028" s="7">
        <f t="shared" ca="1" si="651"/>
        <v>7.2204967478810704E-5</v>
      </c>
      <c r="T1028" s="7">
        <f t="shared" ca="1" si="651"/>
        <v>3.8927910350805556E-4</v>
      </c>
      <c r="U1028" s="7">
        <f t="shared" ca="1" si="651"/>
        <v>9.7265909080598232E-5</v>
      </c>
      <c r="V1028" s="4"/>
      <c r="W1028" s="4"/>
      <c r="X1028" s="4"/>
    </row>
    <row r="1029" spans="1:24">
      <c r="B1029" s="2" t="str">
        <f>$B$6</f>
        <v>BULKTRAN</v>
      </c>
      <c r="D1029" s="7">
        <f t="shared" ref="D1029:S1035" ca="1" si="652">D925</f>
        <v>2.3170986640111496E-2</v>
      </c>
      <c r="E1029" s="7">
        <f t="shared" ca="1" si="652"/>
        <v>1.1454603601706097E-2</v>
      </c>
      <c r="F1029" s="7">
        <f t="shared" ca="1" si="652"/>
        <v>2.9121280893781958E-3</v>
      </c>
      <c r="G1029" s="7">
        <f t="shared" ca="1" si="652"/>
        <v>2.9282676085524559E-5</v>
      </c>
      <c r="H1029" s="7">
        <f t="shared" ca="1" si="652"/>
        <v>-4.0983721484125764E-7</v>
      </c>
      <c r="I1029" s="7">
        <f t="shared" ca="1" si="652"/>
        <v>1.2134501596961051E-3</v>
      </c>
      <c r="J1029" s="7">
        <f t="shared" ca="1" si="652"/>
        <v>3.5086220691285319E-4</v>
      </c>
      <c r="K1029" s="7">
        <f t="shared" ca="1" si="652"/>
        <v>2.7233897936135892E-5</v>
      </c>
      <c r="L1029" s="7">
        <f t="shared" ca="1" si="652"/>
        <v>-2.3270236484899232E-4</v>
      </c>
      <c r="M1029" s="7">
        <f t="shared" ca="1" si="652"/>
        <v>7.3096086195219303E-5</v>
      </c>
      <c r="N1029" s="7">
        <f t="shared" ca="1" si="652"/>
        <v>8.0279647808965298E-4</v>
      </c>
      <c r="O1029" s="7">
        <f t="shared" ca="1" si="652"/>
        <v>5.3357190964358906E-3</v>
      </c>
      <c r="P1029" s="7">
        <f t="shared" ca="1" si="652"/>
        <v>8.2379800673827231E-4</v>
      </c>
      <c r="Q1029" s="7">
        <f t="shared" ca="1" si="652"/>
        <v>3.2779726272277556E-4</v>
      </c>
      <c r="R1029" s="7">
        <f t="shared" ca="1" si="652"/>
        <v>8.0570863922999209E-6</v>
      </c>
      <c r="S1029" s="7">
        <f t="shared" ca="1" si="652"/>
        <v>5.8620291176053342E-6</v>
      </c>
      <c r="T1029" s="7">
        <f t="shared" ca="1" si="651"/>
        <v>3.1459631674527245E-5</v>
      </c>
      <c r="U1029" s="7">
        <f t="shared" ca="1" si="651"/>
        <v>7.95253309417505E-6</v>
      </c>
      <c r="V1029" s="4"/>
      <c r="W1029" s="4"/>
      <c r="X1029" s="4"/>
    </row>
    <row r="1030" spans="1:24">
      <c r="B1030" s="2" t="str">
        <f>$B$7</f>
        <v>SUBTRAN</v>
      </c>
      <c r="D1030" s="7">
        <f t="shared" ca="1" si="652"/>
        <v>8.9833530753815598E-3</v>
      </c>
      <c r="E1030" s="7">
        <f t="shared" ca="1" si="651"/>
        <v>4.2548471684851685E-3</v>
      </c>
      <c r="F1030" s="7">
        <f t="shared" ca="1" si="651"/>
        <v>1.0945041605485292E-3</v>
      </c>
      <c r="G1030" s="7">
        <f t="shared" ca="1" si="651"/>
        <v>1.1020772584738088E-5</v>
      </c>
      <c r="H1030" s="7">
        <f t="shared" ca="1" si="651"/>
        <v>-1.6766617953791553E-7</v>
      </c>
      <c r="I1030" s="7">
        <f t="shared" ca="1" si="651"/>
        <v>4.7511893272982563E-4</v>
      </c>
      <c r="J1030" s="7">
        <f t="shared" ca="1" si="651"/>
        <v>1.3667421481849815E-4</v>
      </c>
      <c r="K1030" s="7">
        <f t="shared" ca="1" si="651"/>
        <v>1.373960065568133E-5</v>
      </c>
      <c r="L1030" s="7">
        <f t="shared" ca="1" si="651"/>
        <v>0</v>
      </c>
      <c r="M1030" s="7">
        <f t="shared" ca="1" si="651"/>
        <v>2.6681800057444612E-5</v>
      </c>
      <c r="N1030" s="7">
        <f t="shared" ca="1" si="651"/>
        <v>3.1061561516885724E-4</v>
      </c>
      <c r="O1030" s="7">
        <f t="shared" ca="1" si="651"/>
        <v>2.518264207141894E-3</v>
      </c>
      <c r="P1030" s="7">
        <f t="shared" ca="1" si="651"/>
        <v>0</v>
      </c>
      <c r="Q1030" s="7">
        <f t="shared" ca="1" si="651"/>
        <v>1.2834678616892349E-4</v>
      </c>
      <c r="R1030" s="7">
        <f t="shared" ca="1" si="651"/>
        <v>3.1252699091675969E-6</v>
      </c>
      <c r="S1030" s="7">
        <f t="shared" ca="1" si="651"/>
        <v>2.1604252959001509E-6</v>
      </c>
      <c r="T1030" s="7">
        <f t="shared" ca="1" si="651"/>
        <v>6.7187203542809317E-6</v>
      </c>
      <c r="U1030" s="7">
        <f t="shared" ca="1" si="651"/>
        <v>1.703067642186541E-6</v>
      </c>
      <c r="V1030" s="4"/>
      <c r="W1030" s="4"/>
      <c r="X1030" s="4"/>
    </row>
    <row r="1031" spans="1:24">
      <c r="B1031" s="2" t="str">
        <f>$B$8</f>
        <v>DISTPRI</v>
      </c>
      <c r="D1031" s="7">
        <f t="shared" ca="1" si="652"/>
        <v>4.8459789179368537E-2</v>
      </c>
      <c r="E1031" s="7">
        <f t="shared" ca="1" si="651"/>
        <v>3.2215350807632367E-2</v>
      </c>
      <c r="F1031" s="7">
        <f t="shared" ca="1" si="651"/>
        <v>8.1102774770156708E-3</v>
      </c>
      <c r="G1031" s="7">
        <f t="shared" ca="1" si="651"/>
        <v>7.7959796648412809E-5</v>
      </c>
      <c r="H1031" s="7">
        <f t="shared" ca="1" si="651"/>
        <v>0</v>
      </c>
      <c r="I1031" s="7">
        <f t="shared" ca="1" si="651"/>
        <v>3.4645393828880633E-3</v>
      </c>
      <c r="J1031" s="7">
        <f t="shared" ca="1" si="651"/>
        <v>1.0030481294828301E-3</v>
      </c>
      <c r="K1031" s="7">
        <f t="shared" ca="1" si="651"/>
        <v>0</v>
      </c>
      <c r="L1031" s="7">
        <f t="shared" ca="1" si="651"/>
        <v>0</v>
      </c>
      <c r="M1031" s="7">
        <f t="shared" ca="1" si="651"/>
        <v>2.0178283137526571E-4</v>
      </c>
      <c r="N1031" s="7">
        <f t="shared" ca="1" si="651"/>
        <v>2.3346859844829058E-3</v>
      </c>
      <c r="O1031" s="7">
        <f t="shared" ca="1" si="651"/>
        <v>0</v>
      </c>
      <c r="P1031" s="7">
        <f t="shared" ca="1" si="651"/>
        <v>0</v>
      </c>
      <c r="Q1031" s="7">
        <f t="shared" ca="1" si="651"/>
        <v>9.3711379281777502E-4</v>
      </c>
      <c r="R1031" s="7">
        <f t="shared" ca="1" si="651"/>
        <v>2.3001136747674405E-5</v>
      </c>
      <c r="S1031" s="7">
        <f t="shared" ca="1" si="651"/>
        <v>1.6619459837457691E-5</v>
      </c>
      <c r="T1031" s="7">
        <f t="shared" ca="1" si="651"/>
        <v>6.0177120508712618E-5</v>
      </c>
      <c r="U1031" s="7">
        <f t="shared" ca="1" si="651"/>
        <v>1.5233259931395587E-5</v>
      </c>
      <c r="V1031" s="4"/>
      <c r="W1031" s="4"/>
      <c r="X1031" s="4"/>
    </row>
    <row r="1032" spans="1:24">
      <c r="B1032" s="2" t="str">
        <f>$B$9</f>
        <v>DISTSEC</v>
      </c>
      <c r="D1032" s="7">
        <f t="shared" ca="1" si="652"/>
        <v>1.9495861193996974E-2</v>
      </c>
      <c r="E1032" s="7">
        <f t="shared" ca="1" si="651"/>
        <v>1.4566113345392288E-2</v>
      </c>
      <c r="F1032" s="7">
        <f t="shared" ca="1" si="651"/>
        <v>3.2698703676112928E-3</v>
      </c>
      <c r="G1032" s="7">
        <f t="shared" ca="1" si="651"/>
        <v>0</v>
      </c>
      <c r="H1032" s="7">
        <f t="shared" ca="1" si="651"/>
        <v>0</v>
      </c>
      <c r="I1032" s="7">
        <f t="shared" ca="1" si="651"/>
        <v>1.1410288918254391E-3</v>
      </c>
      <c r="J1032" s="7">
        <f t="shared" ca="1" si="651"/>
        <v>0</v>
      </c>
      <c r="K1032" s="7">
        <f t="shared" ca="1" si="651"/>
        <v>0</v>
      </c>
      <c r="L1032" s="7">
        <f t="shared" ca="1" si="651"/>
        <v>0</v>
      </c>
      <c r="M1032" s="7">
        <f t="shared" ca="1" si="651"/>
        <v>5.1651903695520445E-5</v>
      </c>
      <c r="N1032" s="7">
        <f t="shared" ca="1" si="651"/>
        <v>0</v>
      </c>
      <c r="O1032" s="7">
        <f t="shared" ca="1" si="651"/>
        <v>0</v>
      </c>
      <c r="P1032" s="7">
        <f t="shared" ca="1" si="651"/>
        <v>0</v>
      </c>
      <c r="Q1032" s="7">
        <f t="shared" ca="1" si="651"/>
        <v>3.1643058228995516E-4</v>
      </c>
      <c r="R1032" s="7">
        <f t="shared" ca="1" si="651"/>
        <v>0</v>
      </c>
      <c r="S1032" s="7">
        <f t="shared" ca="1" si="651"/>
        <v>5.3312634960584553E-6</v>
      </c>
      <c r="T1032" s="7">
        <f t="shared" ca="1" si="651"/>
        <v>1.161738600852005E-4</v>
      </c>
      <c r="U1032" s="7">
        <f t="shared" ca="1" si="651"/>
        <v>2.9260979601225313E-5</v>
      </c>
      <c r="V1032" s="4"/>
      <c r="W1032" s="4"/>
      <c r="X1032" s="4"/>
    </row>
    <row r="1033" spans="1:24">
      <c r="B1033" s="2" t="str">
        <f>$B$10</f>
        <v>ENERGY</v>
      </c>
      <c r="D1033" s="7">
        <f t="shared" ca="1" si="652"/>
        <v>0.53920360005825529</v>
      </c>
      <c r="E1033" s="7">
        <f t="shared" ca="1" si="651"/>
        <v>0.19607326150785589</v>
      </c>
      <c r="F1033" s="7">
        <f t="shared" ca="1" si="651"/>
        <v>6.3258323199483379E-2</v>
      </c>
      <c r="G1033" s="7">
        <f t="shared" ca="1" si="651"/>
        <v>6.9848462624689297E-4</v>
      </c>
      <c r="H1033" s="7">
        <f t="shared" ca="1" si="651"/>
        <v>1.5807810564465726E-5</v>
      </c>
      <c r="I1033" s="7">
        <f t="shared" ca="1" si="651"/>
        <v>3.0545986045465653E-2</v>
      </c>
      <c r="J1033" s="7">
        <f t="shared" ca="1" si="651"/>
        <v>8.560180801211013E-3</v>
      </c>
      <c r="K1033" s="7">
        <f t="shared" ca="1" si="651"/>
        <v>6.715375333493246E-4</v>
      </c>
      <c r="L1033" s="7">
        <f t="shared" ca="1" si="651"/>
        <v>3.7383050171430852E-4</v>
      </c>
      <c r="M1033" s="7">
        <f t="shared" ca="1" si="651"/>
        <v>2.0463236727770165E-3</v>
      </c>
      <c r="N1033" s="7">
        <f t="shared" ca="1" si="651"/>
        <v>2.4442254015409635E-2</v>
      </c>
      <c r="O1033" s="7">
        <f t="shared" ca="1" si="651"/>
        <v>0.17204133673723407</v>
      </c>
      <c r="P1033" s="7">
        <f t="shared" ca="1" si="651"/>
        <v>2.7702585245377168E-2</v>
      </c>
      <c r="Q1033" s="7">
        <f t="shared" ca="1" si="651"/>
        <v>8.2815782137948424E-3</v>
      </c>
      <c r="R1033" s="7">
        <f t="shared" ca="1" si="651"/>
        <v>1.9560082655056962E-4</v>
      </c>
      <c r="S1033" s="7">
        <f t="shared" ca="1" si="651"/>
        <v>1.9128488114116883E-4</v>
      </c>
      <c r="T1033" s="7">
        <f t="shared" ca="1" si="651"/>
        <v>3.2835135477938342E-3</v>
      </c>
      <c r="U1033" s="7">
        <f t="shared" ca="1" si="651"/>
        <v>8.2171089228616045E-4</v>
      </c>
    </row>
    <row r="1034" spans="1:24">
      <c r="B1034" s="2" t="str">
        <f>$B$11</f>
        <v>CUSTOMER</v>
      </c>
      <c r="D1034" s="7">
        <f t="shared" ca="1" si="652"/>
        <v>6.900819474923664E-2</v>
      </c>
      <c r="E1034" s="7">
        <f t="shared" ca="1" si="651"/>
        <v>5.4004596611244744E-2</v>
      </c>
      <c r="F1034" s="7">
        <f t="shared" ca="1" si="651"/>
        <v>1.2671369018913347E-2</v>
      </c>
      <c r="G1034" s="7">
        <f t="shared" ca="1" si="651"/>
        <v>1.0339634435169661E-4</v>
      </c>
      <c r="H1034" s="7">
        <f t="shared" ca="1" si="651"/>
        <v>7.8197845290377431E-6</v>
      </c>
      <c r="I1034" s="7">
        <f t="shared" ca="1" si="651"/>
        <v>2.1909056008934227E-4</v>
      </c>
      <c r="J1034" s="7">
        <f t="shared" ca="1" si="651"/>
        <v>9.8964883715151264E-5</v>
      </c>
      <c r="K1034" s="7">
        <f t="shared" ca="1" si="651"/>
        <v>4.649289760215323E-5</v>
      </c>
      <c r="L1034" s="7">
        <f t="shared" ca="1" si="651"/>
        <v>-2.4562288521090265E-5</v>
      </c>
      <c r="M1034" s="7">
        <f t="shared" ca="1" si="651"/>
        <v>3.235219177891755E-6</v>
      </c>
      <c r="N1034" s="7">
        <f t="shared" ca="1" si="651"/>
        <v>6.1700761136017042E-5</v>
      </c>
      <c r="O1034" s="7">
        <f t="shared" ca="1" si="651"/>
        <v>1.2252133022527679E-4</v>
      </c>
      <c r="P1034" s="7">
        <f t="shared" ca="1" si="651"/>
        <v>3.0559099860682776E-5</v>
      </c>
      <c r="Q1034" s="7">
        <f t="shared" ca="1" si="651"/>
        <v>7.3431058880826236E-5</v>
      </c>
      <c r="R1034" s="7">
        <f t="shared" ca="1" si="651"/>
        <v>1.265831811481049E-6</v>
      </c>
      <c r="S1034" s="7">
        <f t="shared" ca="1" si="651"/>
        <v>4.3902574841746832E-6</v>
      </c>
      <c r="T1034" s="7">
        <f t="shared" ca="1" si="651"/>
        <v>1.30640640759646E-3</v>
      </c>
      <c r="U1034" s="7">
        <f t="shared" ca="1" si="651"/>
        <v>2.7751697113944892E-4</v>
      </c>
    </row>
    <row r="1035" spans="1:24">
      <c r="B1035" s="2" t="str">
        <f>$B$12</f>
        <v>TOTAL</v>
      </c>
      <c r="D1035" s="7">
        <f t="shared" ca="1" si="652"/>
        <v>1</v>
      </c>
      <c r="E1035" s="7">
        <f t="shared" ca="1" si="651"/>
        <v>0.45569192712982004</v>
      </c>
      <c r="F1035" s="7">
        <f t="shared" ca="1" si="651"/>
        <v>0.12749479177339915</v>
      </c>
      <c r="G1035" s="7">
        <f t="shared" ca="1" si="651"/>
        <v>1.3080504546455441E-3</v>
      </c>
      <c r="H1035" s="7">
        <f t="shared" ca="1" si="651"/>
        <v>3.0191553506213858E-5</v>
      </c>
      <c r="I1035" s="7">
        <f t="shared" ca="1" si="651"/>
        <v>5.2123017326551141E-2</v>
      </c>
      <c r="J1035" s="7">
        <f t="shared" ca="1" si="651"/>
        <v>1.4479872592429539E-2</v>
      </c>
      <c r="K1035" s="7">
        <f t="shared" ca="1" si="651"/>
        <v>1.0946325022874596E-3</v>
      </c>
      <c r="L1035" s="7">
        <f t="shared" ca="1" si="651"/>
        <v>3.2637844761573652E-4</v>
      </c>
      <c r="M1035" s="7">
        <f t="shared" ca="1" si="651"/>
        <v>3.3183545643549199E-3</v>
      </c>
      <c r="N1035" s="7">
        <f t="shared" ca="1" si="651"/>
        <v>3.7925274131596187E-2</v>
      </c>
      <c r="O1035" s="7">
        <f t="shared" ca="1" si="651"/>
        <v>0.24598065492607871</v>
      </c>
      <c r="P1035" s="7">
        <f t="shared" ca="1" si="651"/>
        <v>3.9005509933449478E-2</v>
      </c>
      <c r="Q1035" s="7">
        <f t="shared" ca="1" si="651"/>
        <v>1.4148351804714621E-2</v>
      </c>
      <c r="R1035" s="7">
        <f t="shared" ca="1" si="651"/>
        <v>3.3076757140382192E-4</v>
      </c>
      <c r="S1035" s="7">
        <f t="shared" ca="1" si="651"/>
        <v>2.9785328385117585E-4</v>
      </c>
      <c r="T1035" s="7">
        <f t="shared" ca="1" si="651"/>
        <v>5.1937283915210707E-3</v>
      </c>
      <c r="U1035" s="7">
        <f t="shared" ca="1" si="651"/>
        <v>1.25064361277519E-3</v>
      </c>
    </row>
    <row r="1036" spans="1:24">
      <c r="A1036" s="2" t="s">
        <v>614</v>
      </c>
      <c r="B1036" s="2" t="str">
        <f>$B$5</f>
        <v>PRODUCTION</v>
      </c>
      <c r="D1036" s="7">
        <f t="shared" ref="D1036:D1043" ca="1" si="653">SUM(E1036:U1036)</f>
        <v>0.28201612053705943</v>
      </c>
      <c r="E1036" s="7">
        <f>IF(E$1010=0,0,+E1028/E$1035*E$1010)</f>
        <v>0</v>
      </c>
      <c r="F1036" s="7">
        <f t="shared" ref="F1036:U1043" si="654">IF(F$1010=0,0,+F1028/F$1035*F$1010)</f>
        <v>0</v>
      </c>
      <c r="G1036" s="7">
        <f t="shared" si="654"/>
        <v>0</v>
      </c>
      <c r="H1036" s="7">
        <f t="shared" si="654"/>
        <v>0</v>
      </c>
      <c r="I1036" s="7">
        <f t="shared" si="654"/>
        <v>0</v>
      </c>
      <c r="J1036" s="7">
        <f t="shared" ca="1" si="654"/>
        <v>0.1356720216772565</v>
      </c>
      <c r="K1036" s="7">
        <f t="shared" si="654"/>
        <v>0</v>
      </c>
      <c r="L1036" s="7">
        <f t="shared" si="654"/>
        <v>0</v>
      </c>
      <c r="M1036" s="7">
        <f t="shared" si="654"/>
        <v>0</v>
      </c>
      <c r="N1036" s="7">
        <f t="shared" si="654"/>
        <v>0</v>
      </c>
      <c r="O1036" s="7">
        <f t="shared" si="654"/>
        <v>0</v>
      </c>
      <c r="P1036" s="7">
        <f t="shared" ca="1" si="654"/>
        <v>0.14634409885980293</v>
      </c>
      <c r="Q1036" s="7">
        <f t="shared" si="654"/>
        <v>0</v>
      </c>
      <c r="R1036" s="7">
        <f t="shared" si="654"/>
        <v>0</v>
      </c>
      <c r="S1036" s="7">
        <f t="shared" si="654"/>
        <v>0</v>
      </c>
      <c r="T1036" s="7">
        <f t="shared" si="654"/>
        <v>0</v>
      </c>
      <c r="U1036" s="7">
        <f t="shared" si="654"/>
        <v>0</v>
      </c>
    </row>
    <row r="1037" spans="1:24">
      <c r="A1037" s="2" t="str">
        <f>A1036</f>
        <v>CUST_SPEC_OM</v>
      </c>
      <c r="B1037" s="2" t="str">
        <f>$B$6</f>
        <v>BULKTRAN</v>
      </c>
      <c r="D1037" s="7">
        <f t="shared" ca="1" si="653"/>
        <v>2.2531444874956029E-2</v>
      </c>
      <c r="E1037" s="7">
        <f t="shared" ref="E1037:T1043" si="655">IF(E$1010=0,0,+E1029/E$1035*E$1010)</f>
        <v>0</v>
      </c>
      <c r="F1037" s="7">
        <f t="shared" si="655"/>
        <v>0</v>
      </c>
      <c r="G1037" s="7">
        <f t="shared" si="655"/>
        <v>0</v>
      </c>
      <c r="H1037" s="7">
        <f t="shared" si="655"/>
        <v>0</v>
      </c>
      <c r="I1037" s="7">
        <f t="shared" si="655"/>
        <v>0</v>
      </c>
      <c r="J1037" s="7">
        <f t="shared" ca="1" si="655"/>
        <v>1.0993214778001978E-2</v>
      </c>
      <c r="K1037" s="7">
        <f t="shared" si="655"/>
        <v>0</v>
      </c>
      <c r="L1037" s="7">
        <f t="shared" si="655"/>
        <v>0</v>
      </c>
      <c r="M1037" s="7">
        <f t="shared" si="655"/>
        <v>0</v>
      </c>
      <c r="N1037" s="7">
        <f t="shared" si="655"/>
        <v>0</v>
      </c>
      <c r="O1037" s="7">
        <f t="shared" si="655"/>
        <v>0</v>
      </c>
      <c r="P1037" s="7">
        <f t="shared" ca="1" si="655"/>
        <v>1.1538230096954052E-2</v>
      </c>
      <c r="Q1037" s="7">
        <f t="shared" si="655"/>
        <v>0</v>
      </c>
      <c r="R1037" s="7">
        <f t="shared" si="655"/>
        <v>0</v>
      </c>
      <c r="S1037" s="7">
        <f t="shared" si="655"/>
        <v>0</v>
      </c>
      <c r="T1037" s="7">
        <f t="shared" si="655"/>
        <v>0</v>
      </c>
      <c r="U1037" s="7">
        <f t="shared" si="654"/>
        <v>0</v>
      </c>
    </row>
    <row r="1038" spans="1:24">
      <c r="A1038" s="2" t="str">
        <f t="shared" ref="A1038:A1043" si="656">A1037</f>
        <v>CUST_SPEC_OM</v>
      </c>
      <c r="B1038" s="2" t="str">
        <f>$B$7</f>
        <v>SUBTRAN</v>
      </c>
      <c r="D1038" s="7">
        <f t="shared" ca="1" si="653"/>
        <v>4.2822765419352152E-3</v>
      </c>
      <c r="E1038" s="7">
        <f t="shared" si="655"/>
        <v>0</v>
      </c>
      <c r="F1038" s="7">
        <f t="shared" si="654"/>
        <v>0</v>
      </c>
      <c r="G1038" s="7">
        <f t="shared" si="654"/>
        <v>0</v>
      </c>
      <c r="H1038" s="7">
        <f t="shared" si="654"/>
        <v>0</v>
      </c>
      <c r="I1038" s="7">
        <f t="shared" si="654"/>
        <v>0</v>
      </c>
      <c r="J1038" s="7">
        <f t="shared" ca="1" si="654"/>
        <v>4.2822765419352152E-3</v>
      </c>
      <c r="K1038" s="7">
        <f t="shared" si="654"/>
        <v>0</v>
      </c>
      <c r="L1038" s="7">
        <f t="shared" si="654"/>
        <v>0</v>
      </c>
      <c r="M1038" s="7">
        <f t="shared" si="654"/>
        <v>0</v>
      </c>
      <c r="N1038" s="7">
        <f t="shared" si="654"/>
        <v>0</v>
      </c>
      <c r="O1038" s="7">
        <f t="shared" si="654"/>
        <v>0</v>
      </c>
      <c r="P1038" s="7">
        <f t="shared" ca="1" si="654"/>
        <v>0</v>
      </c>
      <c r="Q1038" s="7">
        <f t="shared" si="654"/>
        <v>0</v>
      </c>
      <c r="R1038" s="7">
        <f t="shared" si="654"/>
        <v>0</v>
      </c>
      <c r="S1038" s="7">
        <f t="shared" si="654"/>
        <v>0</v>
      </c>
      <c r="T1038" s="7">
        <f t="shared" si="654"/>
        <v>0</v>
      </c>
      <c r="U1038" s="7">
        <f t="shared" si="654"/>
        <v>0</v>
      </c>
    </row>
    <row r="1039" spans="1:24">
      <c r="A1039" s="2" t="str">
        <f t="shared" si="656"/>
        <v>CUST_SPEC_OM</v>
      </c>
      <c r="B1039" s="2" t="str">
        <f>$B$8</f>
        <v>DISTPRI</v>
      </c>
      <c r="D1039" s="7">
        <f t="shared" ca="1" si="653"/>
        <v>3.1427504310308052E-2</v>
      </c>
      <c r="E1039" s="7">
        <f t="shared" si="655"/>
        <v>0</v>
      </c>
      <c r="F1039" s="7">
        <f t="shared" si="654"/>
        <v>0</v>
      </c>
      <c r="G1039" s="7">
        <f t="shared" si="654"/>
        <v>0</v>
      </c>
      <c r="H1039" s="7">
        <f t="shared" si="654"/>
        <v>0</v>
      </c>
      <c r="I1039" s="7">
        <f t="shared" si="654"/>
        <v>0</v>
      </c>
      <c r="J1039" s="7">
        <f t="shared" ca="1" si="654"/>
        <v>3.1427504310308052E-2</v>
      </c>
      <c r="K1039" s="7">
        <f t="shared" si="654"/>
        <v>0</v>
      </c>
      <c r="L1039" s="7">
        <f t="shared" si="654"/>
        <v>0</v>
      </c>
      <c r="M1039" s="7">
        <f t="shared" si="654"/>
        <v>0</v>
      </c>
      <c r="N1039" s="7">
        <f t="shared" si="654"/>
        <v>0</v>
      </c>
      <c r="O1039" s="7">
        <f t="shared" si="654"/>
        <v>0</v>
      </c>
      <c r="P1039" s="7">
        <f t="shared" ca="1" si="654"/>
        <v>0</v>
      </c>
      <c r="Q1039" s="7">
        <f t="shared" si="654"/>
        <v>0</v>
      </c>
      <c r="R1039" s="7">
        <f t="shared" si="654"/>
        <v>0</v>
      </c>
      <c r="S1039" s="7">
        <f t="shared" si="654"/>
        <v>0</v>
      </c>
      <c r="T1039" s="7">
        <f t="shared" si="654"/>
        <v>0</v>
      </c>
      <c r="U1039" s="7">
        <f t="shared" si="654"/>
        <v>0</v>
      </c>
    </row>
    <row r="1040" spans="1:24">
      <c r="A1040" s="2" t="str">
        <f t="shared" si="656"/>
        <v>CUST_SPEC_OM</v>
      </c>
      <c r="B1040" s="2" t="str">
        <f>$B$9</f>
        <v>DISTSEC</v>
      </c>
      <c r="D1040" s="7">
        <f t="shared" ca="1" si="653"/>
        <v>0</v>
      </c>
      <c r="E1040" s="7">
        <f t="shared" si="655"/>
        <v>0</v>
      </c>
      <c r="F1040" s="7">
        <f t="shared" si="654"/>
        <v>0</v>
      </c>
      <c r="G1040" s="7">
        <f t="shared" si="654"/>
        <v>0</v>
      </c>
      <c r="H1040" s="7">
        <f t="shared" si="654"/>
        <v>0</v>
      </c>
      <c r="I1040" s="7">
        <f t="shared" si="654"/>
        <v>0</v>
      </c>
      <c r="J1040" s="7">
        <f t="shared" ca="1" si="654"/>
        <v>0</v>
      </c>
      <c r="K1040" s="7">
        <f t="shared" si="654"/>
        <v>0</v>
      </c>
      <c r="L1040" s="7">
        <f t="shared" si="654"/>
        <v>0</v>
      </c>
      <c r="M1040" s="7">
        <f t="shared" si="654"/>
        <v>0</v>
      </c>
      <c r="N1040" s="7">
        <f t="shared" si="654"/>
        <v>0</v>
      </c>
      <c r="O1040" s="7">
        <f t="shared" si="654"/>
        <v>0</v>
      </c>
      <c r="P1040" s="7">
        <f t="shared" ca="1" si="654"/>
        <v>0</v>
      </c>
      <c r="Q1040" s="7">
        <f t="shared" si="654"/>
        <v>0</v>
      </c>
      <c r="R1040" s="7">
        <f t="shared" si="654"/>
        <v>0</v>
      </c>
      <c r="S1040" s="7">
        <f t="shared" si="654"/>
        <v>0</v>
      </c>
      <c r="T1040" s="7">
        <f t="shared" si="654"/>
        <v>0</v>
      </c>
      <c r="U1040" s="7">
        <f t="shared" si="654"/>
        <v>0</v>
      </c>
    </row>
    <row r="1041" spans="1:21">
      <c r="A1041" s="2" t="str">
        <f t="shared" si="656"/>
        <v>CUST_SPEC_OM</v>
      </c>
      <c r="B1041" s="2" t="str">
        <f>$B$10</f>
        <v>ENERGY</v>
      </c>
      <c r="D1041" s="7">
        <f t="shared" ca="1" si="653"/>
        <v>0.65621387094128991</v>
      </c>
      <c r="E1041" s="7">
        <f t="shared" si="655"/>
        <v>0</v>
      </c>
      <c r="F1041" s="7">
        <f t="shared" si="654"/>
        <v>0</v>
      </c>
      <c r="G1041" s="7">
        <f t="shared" si="654"/>
        <v>0</v>
      </c>
      <c r="H1041" s="7">
        <f t="shared" si="654"/>
        <v>0</v>
      </c>
      <c r="I1041" s="7">
        <f t="shared" si="654"/>
        <v>0</v>
      </c>
      <c r="J1041" s="7">
        <f t="shared" ca="1" si="654"/>
        <v>0.26820758757187879</v>
      </c>
      <c r="K1041" s="7">
        <f t="shared" si="654"/>
        <v>0</v>
      </c>
      <c r="L1041" s="7">
        <f t="shared" si="654"/>
        <v>0</v>
      </c>
      <c r="M1041" s="7">
        <f t="shared" si="654"/>
        <v>0</v>
      </c>
      <c r="N1041" s="7">
        <f t="shared" si="654"/>
        <v>0</v>
      </c>
      <c r="O1041" s="7">
        <f t="shared" si="654"/>
        <v>0</v>
      </c>
      <c r="P1041" s="7">
        <f t="shared" ca="1" si="654"/>
        <v>0.38800628336941106</v>
      </c>
      <c r="Q1041" s="7">
        <f t="shared" si="654"/>
        <v>0</v>
      </c>
      <c r="R1041" s="7">
        <f t="shared" si="654"/>
        <v>0</v>
      </c>
      <c r="S1041" s="7">
        <f t="shared" si="654"/>
        <v>0</v>
      </c>
      <c r="T1041" s="7">
        <f t="shared" si="654"/>
        <v>0</v>
      </c>
      <c r="U1041" s="7">
        <f t="shared" si="654"/>
        <v>0</v>
      </c>
    </row>
    <row r="1042" spans="1:21">
      <c r="A1042" s="2" t="str">
        <f t="shared" si="656"/>
        <v>CUST_SPEC_OM</v>
      </c>
      <c r="B1042" s="2" t="str">
        <f>$B$11</f>
        <v>CUSTOMER</v>
      </c>
      <c r="D1042" s="7">
        <f t="shared" ca="1" si="653"/>
        <v>3.5287827944516193E-3</v>
      </c>
      <c r="E1042" s="7">
        <f t="shared" si="655"/>
        <v>0</v>
      </c>
      <c r="F1042" s="7">
        <f t="shared" si="654"/>
        <v>0</v>
      </c>
      <c r="G1042" s="7">
        <f t="shared" si="654"/>
        <v>0</v>
      </c>
      <c r="H1042" s="7">
        <f t="shared" si="654"/>
        <v>0</v>
      </c>
      <c r="I1042" s="7">
        <f t="shared" si="654"/>
        <v>0</v>
      </c>
      <c r="J1042" s="7">
        <f t="shared" ca="1" si="654"/>
        <v>3.1007677678743847E-3</v>
      </c>
      <c r="K1042" s="7">
        <f t="shared" si="654"/>
        <v>0</v>
      </c>
      <c r="L1042" s="7">
        <f t="shared" si="654"/>
        <v>0</v>
      </c>
      <c r="M1042" s="7">
        <f t="shared" si="654"/>
        <v>0</v>
      </c>
      <c r="N1042" s="7">
        <f t="shared" si="654"/>
        <v>0</v>
      </c>
      <c r="O1042" s="7">
        <f t="shared" si="654"/>
        <v>0</v>
      </c>
      <c r="P1042" s="7">
        <f t="shared" ca="1" si="654"/>
        <v>4.2801502657723446E-4</v>
      </c>
      <c r="Q1042" s="7">
        <f t="shared" si="654"/>
        <v>0</v>
      </c>
      <c r="R1042" s="7">
        <f t="shared" si="654"/>
        <v>0</v>
      </c>
      <c r="S1042" s="7">
        <f t="shared" si="654"/>
        <v>0</v>
      </c>
      <c r="T1042" s="7">
        <f t="shared" si="654"/>
        <v>0</v>
      </c>
      <c r="U1042" s="7">
        <f t="shared" si="654"/>
        <v>0</v>
      </c>
    </row>
    <row r="1043" spans="1:21">
      <c r="A1043" s="2" t="str">
        <f t="shared" si="656"/>
        <v>CUST_SPEC_OM</v>
      </c>
      <c r="B1043" s="2" t="str">
        <f>$B$12</f>
        <v>TOTAL</v>
      </c>
      <c r="D1043" s="7">
        <f t="shared" ca="1" si="653"/>
        <v>1</v>
      </c>
      <c r="E1043" s="7">
        <f t="shared" si="655"/>
        <v>0</v>
      </c>
      <c r="F1043" s="7">
        <f t="shared" si="654"/>
        <v>0</v>
      </c>
      <c r="G1043" s="7">
        <f t="shared" si="654"/>
        <v>0</v>
      </c>
      <c r="H1043" s="7">
        <f t="shared" si="654"/>
        <v>0</v>
      </c>
      <c r="I1043" s="7">
        <f t="shared" si="654"/>
        <v>0</v>
      </c>
      <c r="J1043" s="7">
        <f t="shared" ca="1" si="654"/>
        <v>0.45368337264725489</v>
      </c>
      <c r="K1043" s="7">
        <f t="shared" si="654"/>
        <v>0</v>
      </c>
      <c r="L1043" s="7">
        <f t="shared" si="654"/>
        <v>0</v>
      </c>
      <c r="M1043" s="7">
        <f t="shared" si="654"/>
        <v>0</v>
      </c>
      <c r="N1043" s="7">
        <f t="shared" si="654"/>
        <v>0</v>
      </c>
      <c r="O1043" s="7">
        <f t="shared" si="654"/>
        <v>0</v>
      </c>
      <c r="P1043" s="7">
        <f t="shared" ca="1" si="654"/>
        <v>0.54631662735274522</v>
      </c>
      <c r="Q1043" s="7">
        <f t="shared" si="654"/>
        <v>0</v>
      </c>
      <c r="R1043" s="7">
        <f t="shared" si="654"/>
        <v>0</v>
      </c>
      <c r="S1043" s="7">
        <f t="shared" si="654"/>
        <v>0</v>
      </c>
      <c r="T1043" s="7">
        <f t="shared" si="654"/>
        <v>0</v>
      </c>
      <c r="U1043" s="7">
        <f t="shared" si="654"/>
        <v>0</v>
      </c>
    </row>
    <row r="1047" spans="1:21"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</row>
  </sheetData>
  <phoneticPr fontId="17" type="noConversion"/>
  <printOptions horizontalCentered="1"/>
  <pageMargins left="0.5" right="0.5" top="1.25" bottom="0.6" header="0.5" footer="0.25"/>
  <pageSetup scale="53" firstPageNumber="13" fitToHeight="30" orientation="landscape" r:id="rId1"/>
  <headerFooter alignWithMargins="0">
    <oddHeader>&amp;C&amp;"Arial,Bold"&amp;11KENTUCKY POWER COMPANY
COST-OF-SERVICE STUDY
TWELVE MONTHS ENDING
MAY 31, 2025</oddHeader>
  </headerFooter>
  <rowBreaks count="11" manualBreakCount="11">
    <brk id="93" max="21" man="1"/>
    <brk id="183" max="21" man="1"/>
    <brk id="284" max="21" man="1"/>
    <brk id="346" max="21" man="1"/>
    <brk id="435" max="21" man="1"/>
    <brk id="520" max="21" man="1"/>
    <brk id="605" max="21" man="1"/>
    <brk id="691" max="21" man="1"/>
    <brk id="778" max="21" man="1"/>
    <brk id="852" max="21" man="1"/>
    <brk id="940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68"/>
  <sheetViews>
    <sheetView zoomScaleNormal="100" zoomScaleSheetLayoutView="120" workbookViewId="0">
      <selection activeCell="C17" sqref="C17"/>
    </sheetView>
  </sheetViews>
  <sheetFormatPr defaultRowHeight="12.5" outlineLevelRow="1"/>
  <cols>
    <col min="1" max="1" width="8.81640625" style="26" bestFit="1" customWidth="1"/>
    <col min="2" max="2" width="1.26953125" style="26" customWidth="1"/>
    <col min="3" max="3" width="11.7265625" style="26" bestFit="1" customWidth="1"/>
    <col min="4" max="4" width="1.26953125" style="26" customWidth="1"/>
    <col min="5" max="5" width="13.453125" style="26" bestFit="1" customWidth="1"/>
    <col min="6" max="6" width="1.26953125" style="26" customWidth="1"/>
    <col min="7" max="7" width="11.7265625" style="26" bestFit="1" customWidth="1"/>
    <col min="8" max="8" width="1.26953125" style="26" customWidth="1"/>
    <col min="9" max="9" width="8.54296875" style="26" bestFit="1" customWidth="1"/>
    <col min="10" max="10" width="1.54296875" style="26" customWidth="1"/>
    <col min="11" max="11" width="12.26953125" style="26" bestFit="1" customWidth="1"/>
    <col min="12" max="12" width="1.54296875" style="26" customWidth="1"/>
    <col min="13" max="13" width="13.453125" style="26" bestFit="1" customWidth="1"/>
    <col min="14" max="14" width="1.26953125" style="26" customWidth="1"/>
    <col min="15" max="15" width="7" style="26" bestFit="1" customWidth="1"/>
    <col min="16" max="16" width="1.26953125" style="26" customWidth="1"/>
    <col min="17" max="17" width="12.1796875" style="26" bestFit="1" customWidth="1"/>
    <col min="18" max="18" width="1.26953125" style="26" customWidth="1"/>
    <col min="19" max="19" width="11.7265625" style="26" bestFit="1" customWidth="1"/>
    <col min="20" max="20" width="1.453125" style="26" customWidth="1"/>
    <col min="21" max="21" width="10.7265625" style="26" bestFit="1" customWidth="1"/>
    <col min="22" max="22" width="12.81640625" style="26" bestFit="1" customWidth="1"/>
    <col min="23" max="26" width="11.7265625" style="26" bestFit="1" customWidth="1"/>
    <col min="27" max="253" width="9.1796875" style="26"/>
    <col min="254" max="254" width="8.81640625" style="26" bestFit="1" customWidth="1"/>
    <col min="255" max="255" width="1.26953125" style="26" customWidth="1"/>
    <col min="256" max="256" width="11.453125" style="26" bestFit="1" customWidth="1"/>
    <col min="257" max="257" width="1.26953125" style="26" customWidth="1"/>
    <col min="258" max="258" width="12.81640625" style="26" bestFit="1" customWidth="1"/>
    <col min="259" max="259" width="1.26953125" style="26" customWidth="1"/>
    <col min="260" max="260" width="11" style="26" bestFit="1" customWidth="1"/>
    <col min="261" max="261" width="1.26953125" style="26" customWidth="1"/>
    <col min="262" max="262" width="8.453125" style="26" bestFit="1" customWidth="1"/>
    <col min="263" max="263" width="1.54296875" style="26" customWidth="1"/>
    <col min="264" max="264" width="9.81640625" style="26" bestFit="1" customWidth="1"/>
    <col min="265" max="265" width="1.26953125" style="26" customWidth="1"/>
    <col min="266" max="266" width="11.453125" style="26" bestFit="1" customWidth="1"/>
    <col min="267" max="267" width="1.26953125" style="26" customWidth="1"/>
    <col min="268" max="268" width="10.453125" style="26" bestFit="1" customWidth="1"/>
    <col min="269" max="269" width="1.26953125" style="26" customWidth="1"/>
    <col min="270" max="270" width="10.453125" style="26" bestFit="1" customWidth="1"/>
    <col min="271" max="271" width="1.26953125" style="26" customWidth="1"/>
    <col min="272" max="272" width="11.453125" style="26" bestFit="1" customWidth="1"/>
    <col min="273" max="273" width="1.453125" style="26" customWidth="1"/>
    <col min="274" max="274" width="10.54296875" style="26" bestFit="1" customWidth="1"/>
    <col min="275" max="509" width="9.1796875" style="26"/>
    <col min="510" max="510" width="8.81640625" style="26" bestFit="1" customWidth="1"/>
    <col min="511" max="511" width="1.26953125" style="26" customWidth="1"/>
    <col min="512" max="512" width="11.453125" style="26" bestFit="1" customWidth="1"/>
    <col min="513" max="513" width="1.26953125" style="26" customWidth="1"/>
    <col min="514" max="514" width="12.81640625" style="26" bestFit="1" customWidth="1"/>
    <col min="515" max="515" width="1.26953125" style="26" customWidth="1"/>
    <col min="516" max="516" width="11" style="26" bestFit="1" customWidth="1"/>
    <col min="517" max="517" width="1.26953125" style="26" customWidth="1"/>
    <col min="518" max="518" width="8.453125" style="26" bestFit="1" customWidth="1"/>
    <col min="519" max="519" width="1.54296875" style="26" customWidth="1"/>
    <col min="520" max="520" width="9.81640625" style="26" bestFit="1" customWidth="1"/>
    <col min="521" max="521" width="1.26953125" style="26" customWidth="1"/>
    <col min="522" max="522" width="11.453125" style="26" bestFit="1" customWidth="1"/>
    <col min="523" max="523" width="1.26953125" style="26" customWidth="1"/>
    <col min="524" max="524" width="10.453125" style="26" bestFit="1" customWidth="1"/>
    <col min="525" max="525" width="1.26953125" style="26" customWidth="1"/>
    <col min="526" max="526" width="10.453125" style="26" bestFit="1" customWidth="1"/>
    <col min="527" max="527" width="1.26953125" style="26" customWidth="1"/>
    <col min="528" max="528" width="11.453125" style="26" bestFit="1" customWidth="1"/>
    <col min="529" max="529" width="1.453125" style="26" customWidth="1"/>
    <col min="530" max="530" width="10.54296875" style="26" bestFit="1" customWidth="1"/>
    <col min="531" max="765" width="9.1796875" style="26"/>
    <col min="766" max="766" width="8.81640625" style="26" bestFit="1" customWidth="1"/>
    <col min="767" max="767" width="1.26953125" style="26" customWidth="1"/>
    <col min="768" max="768" width="11.453125" style="26" bestFit="1" customWidth="1"/>
    <col min="769" max="769" width="1.26953125" style="26" customWidth="1"/>
    <col min="770" max="770" width="12.81640625" style="26" bestFit="1" customWidth="1"/>
    <col min="771" max="771" width="1.26953125" style="26" customWidth="1"/>
    <col min="772" max="772" width="11" style="26" bestFit="1" customWidth="1"/>
    <col min="773" max="773" width="1.26953125" style="26" customWidth="1"/>
    <col min="774" max="774" width="8.453125" style="26" bestFit="1" customWidth="1"/>
    <col min="775" max="775" width="1.54296875" style="26" customWidth="1"/>
    <col min="776" max="776" width="9.81640625" style="26" bestFit="1" customWidth="1"/>
    <col min="777" max="777" width="1.26953125" style="26" customWidth="1"/>
    <col min="778" max="778" width="11.453125" style="26" bestFit="1" customWidth="1"/>
    <col min="779" max="779" width="1.26953125" style="26" customWidth="1"/>
    <col min="780" max="780" width="10.453125" style="26" bestFit="1" customWidth="1"/>
    <col min="781" max="781" width="1.26953125" style="26" customWidth="1"/>
    <col min="782" max="782" width="10.453125" style="26" bestFit="1" customWidth="1"/>
    <col min="783" max="783" width="1.26953125" style="26" customWidth="1"/>
    <col min="784" max="784" width="11.453125" style="26" bestFit="1" customWidth="1"/>
    <col min="785" max="785" width="1.453125" style="26" customWidth="1"/>
    <col min="786" max="786" width="10.54296875" style="26" bestFit="1" customWidth="1"/>
    <col min="787" max="1021" width="9.1796875" style="26"/>
    <col min="1022" max="1022" width="8.81640625" style="26" bestFit="1" customWidth="1"/>
    <col min="1023" max="1023" width="1.26953125" style="26" customWidth="1"/>
    <col min="1024" max="1024" width="11.453125" style="26" bestFit="1" customWidth="1"/>
    <col min="1025" max="1025" width="1.26953125" style="26" customWidth="1"/>
    <col min="1026" max="1026" width="12.81640625" style="26" bestFit="1" customWidth="1"/>
    <col min="1027" max="1027" width="1.26953125" style="26" customWidth="1"/>
    <col min="1028" max="1028" width="11" style="26" bestFit="1" customWidth="1"/>
    <col min="1029" max="1029" width="1.26953125" style="26" customWidth="1"/>
    <col min="1030" max="1030" width="8.453125" style="26" bestFit="1" customWidth="1"/>
    <col min="1031" max="1031" width="1.54296875" style="26" customWidth="1"/>
    <col min="1032" max="1032" width="9.81640625" style="26" bestFit="1" customWidth="1"/>
    <col min="1033" max="1033" width="1.26953125" style="26" customWidth="1"/>
    <col min="1034" max="1034" width="11.453125" style="26" bestFit="1" customWidth="1"/>
    <col min="1035" max="1035" width="1.26953125" style="26" customWidth="1"/>
    <col min="1036" max="1036" width="10.453125" style="26" bestFit="1" customWidth="1"/>
    <col min="1037" max="1037" width="1.26953125" style="26" customWidth="1"/>
    <col min="1038" max="1038" width="10.453125" style="26" bestFit="1" customWidth="1"/>
    <col min="1039" max="1039" width="1.26953125" style="26" customWidth="1"/>
    <col min="1040" max="1040" width="11.453125" style="26" bestFit="1" customWidth="1"/>
    <col min="1041" max="1041" width="1.453125" style="26" customWidth="1"/>
    <col min="1042" max="1042" width="10.54296875" style="26" bestFit="1" customWidth="1"/>
    <col min="1043" max="1277" width="9.1796875" style="26"/>
    <col min="1278" max="1278" width="8.81640625" style="26" bestFit="1" customWidth="1"/>
    <col min="1279" max="1279" width="1.26953125" style="26" customWidth="1"/>
    <col min="1280" max="1280" width="11.453125" style="26" bestFit="1" customWidth="1"/>
    <col min="1281" max="1281" width="1.26953125" style="26" customWidth="1"/>
    <col min="1282" max="1282" width="12.81640625" style="26" bestFit="1" customWidth="1"/>
    <col min="1283" max="1283" width="1.26953125" style="26" customWidth="1"/>
    <col min="1284" max="1284" width="11" style="26" bestFit="1" customWidth="1"/>
    <col min="1285" max="1285" width="1.26953125" style="26" customWidth="1"/>
    <col min="1286" max="1286" width="8.453125" style="26" bestFit="1" customWidth="1"/>
    <col min="1287" max="1287" width="1.54296875" style="26" customWidth="1"/>
    <col min="1288" max="1288" width="9.81640625" style="26" bestFit="1" customWidth="1"/>
    <col min="1289" max="1289" width="1.26953125" style="26" customWidth="1"/>
    <col min="1290" max="1290" width="11.453125" style="26" bestFit="1" customWidth="1"/>
    <col min="1291" max="1291" width="1.26953125" style="26" customWidth="1"/>
    <col min="1292" max="1292" width="10.453125" style="26" bestFit="1" customWidth="1"/>
    <col min="1293" max="1293" width="1.26953125" style="26" customWidth="1"/>
    <col min="1294" max="1294" width="10.453125" style="26" bestFit="1" customWidth="1"/>
    <col min="1295" max="1295" width="1.26953125" style="26" customWidth="1"/>
    <col min="1296" max="1296" width="11.453125" style="26" bestFit="1" customWidth="1"/>
    <col min="1297" max="1297" width="1.453125" style="26" customWidth="1"/>
    <col min="1298" max="1298" width="10.54296875" style="26" bestFit="1" customWidth="1"/>
    <col min="1299" max="1533" width="9.1796875" style="26"/>
    <col min="1534" max="1534" width="8.81640625" style="26" bestFit="1" customWidth="1"/>
    <col min="1535" max="1535" width="1.26953125" style="26" customWidth="1"/>
    <col min="1536" max="1536" width="11.453125" style="26" bestFit="1" customWidth="1"/>
    <col min="1537" max="1537" width="1.26953125" style="26" customWidth="1"/>
    <col min="1538" max="1538" width="12.81640625" style="26" bestFit="1" customWidth="1"/>
    <col min="1539" max="1539" width="1.26953125" style="26" customWidth="1"/>
    <col min="1540" max="1540" width="11" style="26" bestFit="1" customWidth="1"/>
    <col min="1541" max="1541" width="1.26953125" style="26" customWidth="1"/>
    <col min="1542" max="1542" width="8.453125" style="26" bestFit="1" customWidth="1"/>
    <col min="1543" max="1543" width="1.54296875" style="26" customWidth="1"/>
    <col min="1544" max="1544" width="9.81640625" style="26" bestFit="1" customWidth="1"/>
    <col min="1545" max="1545" width="1.26953125" style="26" customWidth="1"/>
    <col min="1546" max="1546" width="11.453125" style="26" bestFit="1" customWidth="1"/>
    <col min="1547" max="1547" width="1.26953125" style="26" customWidth="1"/>
    <col min="1548" max="1548" width="10.453125" style="26" bestFit="1" customWidth="1"/>
    <col min="1549" max="1549" width="1.26953125" style="26" customWidth="1"/>
    <col min="1550" max="1550" width="10.453125" style="26" bestFit="1" customWidth="1"/>
    <col min="1551" max="1551" width="1.26953125" style="26" customWidth="1"/>
    <col min="1552" max="1552" width="11.453125" style="26" bestFit="1" customWidth="1"/>
    <col min="1553" max="1553" width="1.453125" style="26" customWidth="1"/>
    <col min="1554" max="1554" width="10.54296875" style="26" bestFit="1" customWidth="1"/>
    <col min="1555" max="1789" width="9.1796875" style="26"/>
    <col min="1790" max="1790" width="8.81640625" style="26" bestFit="1" customWidth="1"/>
    <col min="1791" max="1791" width="1.26953125" style="26" customWidth="1"/>
    <col min="1792" max="1792" width="11.453125" style="26" bestFit="1" customWidth="1"/>
    <col min="1793" max="1793" width="1.26953125" style="26" customWidth="1"/>
    <col min="1794" max="1794" width="12.81640625" style="26" bestFit="1" customWidth="1"/>
    <col min="1795" max="1795" width="1.26953125" style="26" customWidth="1"/>
    <col min="1796" max="1796" width="11" style="26" bestFit="1" customWidth="1"/>
    <col min="1797" max="1797" width="1.26953125" style="26" customWidth="1"/>
    <col min="1798" max="1798" width="8.453125" style="26" bestFit="1" customWidth="1"/>
    <col min="1799" max="1799" width="1.54296875" style="26" customWidth="1"/>
    <col min="1800" max="1800" width="9.81640625" style="26" bestFit="1" customWidth="1"/>
    <col min="1801" max="1801" width="1.26953125" style="26" customWidth="1"/>
    <col min="1802" max="1802" width="11.453125" style="26" bestFit="1" customWidth="1"/>
    <col min="1803" max="1803" width="1.26953125" style="26" customWidth="1"/>
    <col min="1804" max="1804" width="10.453125" style="26" bestFit="1" customWidth="1"/>
    <col min="1805" max="1805" width="1.26953125" style="26" customWidth="1"/>
    <col min="1806" max="1806" width="10.453125" style="26" bestFit="1" customWidth="1"/>
    <col min="1807" max="1807" width="1.26953125" style="26" customWidth="1"/>
    <col min="1808" max="1808" width="11.453125" style="26" bestFit="1" customWidth="1"/>
    <col min="1809" max="1809" width="1.453125" style="26" customWidth="1"/>
    <col min="1810" max="1810" width="10.54296875" style="26" bestFit="1" customWidth="1"/>
    <col min="1811" max="2045" width="9.1796875" style="26"/>
    <col min="2046" max="2046" width="8.81640625" style="26" bestFit="1" customWidth="1"/>
    <col min="2047" max="2047" width="1.26953125" style="26" customWidth="1"/>
    <col min="2048" max="2048" width="11.453125" style="26" bestFit="1" customWidth="1"/>
    <col min="2049" max="2049" width="1.26953125" style="26" customWidth="1"/>
    <col min="2050" max="2050" width="12.81640625" style="26" bestFit="1" customWidth="1"/>
    <col min="2051" max="2051" width="1.26953125" style="26" customWidth="1"/>
    <col min="2052" max="2052" width="11" style="26" bestFit="1" customWidth="1"/>
    <col min="2053" max="2053" width="1.26953125" style="26" customWidth="1"/>
    <col min="2054" max="2054" width="8.453125" style="26" bestFit="1" customWidth="1"/>
    <col min="2055" max="2055" width="1.54296875" style="26" customWidth="1"/>
    <col min="2056" max="2056" width="9.81640625" style="26" bestFit="1" customWidth="1"/>
    <col min="2057" max="2057" width="1.26953125" style="26" customWidth="1"/>
    <col min="2058" max="2058" width="11.453125" style="26" bestFit="1" customWidth="1"/>
    <col min="2059" max="2059" width="1.26953125" style="26" customWidth="1"/>
    <col min="2060" max="2060" width="10.453125" style="26" bestFit="1" customWidth="1"/>
    <col min="2061" max="2061" width="1.26953125" style="26" customWidth="1"/>
    <col min="2062" max="2062" width="10.453125" style="26" bestFit="1" customWidth="1"/>
    <col min="2063" max="2063" width="1.26953125" style="26" customWidth="1"/>
    <col min="2064" max="2064" width="11.453125" style="26" bestFit="1" customWidth="1"/>
    <col min="2065" max="2065" width="1.453125" style="26" customWidth="1"/>
    <col min="2066" max="2066" width="10.54296875" style="26" bestFit="1" customWidth="1"/>
    <col min="2067" max="2301" width="9.1796875" style="26"/>
    <col min="2302" max="2302" width="8.81640625" style="26" bestFit="1" customWidth="1"/>
    <col min="2303" max="2303" width="1.26953125" style="26" customWidth="1"/>
    <col min="2304" max="2304" width="11.453125" style="26" bestFit="1" customWidth="1"/>
    <col min="2305" max="2305" width="1.26953125" style="26" customWidth="1"/>
    <col min="2306" max="2306" width="12.81640625" style="26" bestFit="1" customWidth="1"/>
    <col min="2307" max="2307" width="1.26953125" style="26" customWidth="1"/>
    <col min="2308" max="2308" width="11" style="26" bestFit="1" customWidth="1"/>
    <col min="2309" max="2309" width="1.26953125" style="26" customWidth="1"/>
    <col min="2310" max="2310" width="8.453125" style="26" bestFit="1" customWidth="1"/>
    <col min="2311" max="2311" width="1.54296875" style="26" customWidth="1"/>
    <col min="2312" max="2312" width="9.81640625" style="26" bestFit="1" customWidth="1"/>
    <col min="2313" max="2313" width="1.26953125" style="26" customWidth="1"/>
    <col min="2314" max="2314" width="11.453125" style="26" bestFit="1" customWidth="1"/>
    <col min="2315" max="2315" width="1.26953125" style="26" customWidth="1"/>
    <col min="2316" max="2316" width="10.453125" style="26" bestFit="1" customWidth="1"/>
    <col min="2317" max="2317" width="1.26953125" style="26" customWidth="1"/>
    <col min="2318" max="2318" width="10.453125" style="26" bestFit="1" customWidth="1"/>
    <col min="2319" max="2319" width="1.26953125" style="26" customWidth="1"/>
    <col min="2320" max="2320" width="11.453125" style="26" bestFit="1" customWidth="1"/>
    <col min="2321" max="2321" width="1.453125" style="26" customWidth="1"/>
    <col min="2322" max="2322" width="10.54296875" style="26" bestFit="1" customWidth="1"/>
    <col min="2323" max="2557" width="9.1796875" style="26"/>
    <col min="2558" max="2558" width="8.81640625" style="26" bestFit="1" customWidth="1"/>
    <col min="2559" max="2559" width="1.26953125" style="26" customWidth="1"/>
    <col min="2560" max="2560" width="11.453125" style="26" bestFit="1" customWidth="1"/>
    <col min="2561" max="2561" width="1.26953125" style="26" customWidth="1"/>
    <col min="2562" max="2562" width="12.81640625" style="26" bestFit="1" customWidth="1"/>
    <col min="2563" max="2563" width="1.26953125" style="26" customWidth="1"/>
    <col min="2564" max="2564" width="11" style="26" bestFit="1" customWidth="1"/>
    <col min="2565" max="2565" width="1.26953125" style="26" customWidth="1"/>
    <col min="2566" max="2566" width="8.453125" style="26" bestFit="1" customWidth="1"/>
    <col min="2567" max="2567" width="1.54296875" style="26" customWidth="1"/>
    <col min="2568" max="2568" width="9.81640625" style="26" bestFit="1" customWidth="1"/>
    <col min="2569" max="2569" width="1.26953125" style="26" customWidth="1"/>
    <col min="2570" max="2570" width="11.453125" style="26" bestFit="1" customWidth="1"/>
    <col min="2571" max="2571" width="1.26953125" style="26" customWidth="1"/>
    <col min="2572" max="2572" width="10.453125" style="26" bestFit="1" customWidth="1"/>
    <col min="2573" max="2573" width="1.26953125" style="26" customWidth="1"/>
    <col min="2574" max="2574" width="10.453125" style="26" bestFit="1" customWidth="1"/>
    <col min="2575" max="2575" width="1.26953125" style="26" customWidth="1"/>
    <col min="2576" max="2576" width="11.453125" style="26" bestFit="1" customWidth="1"/>
    <col min="2577" max="2577" width="1.453125" style="26" customWidth="1"/>
    <col min="2578" max="2578" width="10.54296875" style="26" bestFit="1" customWidth="1"/>
    <col min="2579" max="2813" width="9.1796875" style="26"/>
    <col min="2814" max="2814" width="8.81640625" style="26" bestFit="1" customWidth="1"/>
    <col min="2815" max="2815" width="1.26953125" style="26" customWidth="1"/>
    <col min="2816" max="2816" width="11.453125" style="26" bestFit="1" customWidth="1"/>
    <col min="2817" max="2817" width="1.26953125" style="26" customWidth="1"/>
    <col min="2818" max="2818" width="12.81640625" style="26" bestFit="1" customWidth="1"/>
    <col min="2819" max="2819" width="1.26953125" style="26" customWidth="1"/>
    <col min="2820" max="2820" width="11" style="26" bestFit="1" customWidth="1"/>
    <col min="2821" max="2821" width="1.26953125" style="26" customWidth="1"/>
    <col min="2822" max="2822" width="8.453125" style="26" bestFit="1" customWidth="1"/>
    <col min="2823" max="2823" width="1.54296875" style="26" customWidth="1"/>
    <col min="2824" max="2824" width="9.81640625" style="26" bestFit="1" customWidth="1"/>
    <col min="2825" max="2825" width="1.26953125" style="26" customWidth="1"/>
    <col min="2826" max="2826" width="11.453125" style="26" bestFit="1" customWidth="1"/>
    <col min="2827" max="2827" width="1.26953125" style="26" customWidth="1"/>
    <col min="2828" max="2828" width="10.453125" style="26" bestFit="1" customWidth="1"/>
    <col min="2829" max="2829" width="1.26953125" style="26" customWidth="1"/>
    <col min="2830" max="2830" width="10.453125" style="26" bestFit="1" customWidth="1"/>
    <col min="2831" max="2831" width="1.26953125" style="26" customWidth="1"/>
    <col min="2832" max="2832" width="11.453125" style="26" bestFit="1" customWidth="1"/>
    <col min="2833" max="2833" width="1.453125" style="26" customWidth="1"/>
    <col min="2834" max="2834" width="10.54296875" style="26" bestFit="1" customWidth="1"/>
    <col min="2835" max="3069" width="9.1796875" style="26"/>
    <col min="3070" max="3070" width="8.81640625" style="26" bestFit="1" customWidth="1"/>
    <col min="3071" max="3071" width="1.26953125" style="26" customWidth="1"/>
    <col min="3072" max="3072" width="11.453125" style="26" bestFit="1" customWidth="1"/>
    <col min="3073" max="3073" width="1.26953125" style="26" customWidth="1"/>
    <col min="3074" max="3074" width="12.81640625" style="26" bestFit="1" customWidth="1"/>
    <col min="3075" max="3075" width="1.26953125" style="26" customWidth="1"/>
    <col min="3076" max="3076" width="11" style="26" bestFit="1" customWidth="1"/>
    <col min="3077" max="3077" width="1.26953125" style="26" customWidth="1"/>
    <col min="3078" max="3078" width="8.453125" style="26" bestFit="1" customWidth="1"/>
    <col min="3079" max="3079" width="1.54296875" style="26" customWidth="1"/>
    <col min="3080" max="3080" width="9.81640625" style="26" bestFit="1" customWidth="1"/>
    <col min="3081" max="3081" width="1.26953125" style="26" customWidth="1"/>
    <col min="3082" max="3082" width="11.453125" style="26" bestFit="1" customWidth="1"/>
    <col min="3083" max="3083" width="1.26953125" style="26" customWidth="1"/>
    <col min="3084" max="3084" width="10.453125" style="26" bestFit="1" customWidth="1"/>
    <col min="3085" max="3085" width="1.26953125" style="26" customWidth="1"/>
    <col min="3086" max="3086" width="10.453125" style="26" bestFit="1" customWidth="1"/>
    <col min="3087" max="3087" width="1.26953125" style="26" customWidth="1"/>
    <col min="3088" max="3088" width="11.453125" style="26" bestFit="1" customWidth="1"/>
    <col min="3089" max="3089" width="1.453125" style="26" customWidth="1"/>
    <col min="3090" max="3090" width="10.54296875" style="26" bestFit="1" customWidth="1"/>
    <col min="3091" max="3325" width="9.1796875" style="26"/>
    <col min="3326" max="3326" width="8.81640625" style="26" bestFit="1" customWidth="1"/>
    <col min="3327" max="3327" width="1.26953125" style="26" customWidth="1"/>
    <col min="3328" max="3328" width="11.453125" style="26" bestFit="1" customWidth="1"/>
    <col min="3329" max="3329" width="1.26953125" style="26" customWidth="1"/>
    <col min="3330" max="3330" width="12.81640625" style="26" bestFit="1" customWidth="1"/>
    <col min="3331" max="3331" width="1.26953125" style="26" customWidth="1"/>
    <col min="3332" max="3332" width="11" style="26" bestFit="1" customWidth="1"/>
    <col min="3333" max="3333" width="1.26953125" style="26" customWidth="1"/>
    <col min="3334" max="3334" width="8.453125" style="26" bestFit="1" customWidth="1"/>
    <col min="3335" max="3335" width="1.54296875" style="26" customWidth="1"/>
    <col min="3336" max="3336" width="9.81640625" style="26" bestFit="1" customWidth="1"/>
    <col min="3337" max="3337" width="1.26953125" style="26" customWidth="1"/>
    <col min="3338" max="3338" width="11.453125" style="26" bestFit="1" customWidth="1"/>
    <col min="3339" max="3339" width="1.26953125" style="26" customWidth="1"/>
    <col min="3340" max="3340" width="10.453125" style="26" bestFit="1" customWidth="1"/>
    <col min="3341" max="3341" width="1.26953125" style="26" customWidth="1"/>
    <col min="3342" max="3342" width="10.453125" style="26" bestFit="1" customWidth="1"/>
    <col min="3343" max="3343" width="1.26953125" style="26" customWidth="1"/>
    <col min="3344" max="3344" width="11.453125" style="26" bestFit="1" customWidth="1"/>
    <col min="3345" max="3345" width="1.453125" style="26" customWidth="1"/>
    <col min="3346" max="3346" width="10.54296875" style="26" bestFit="1" customWidth="1"/>
    <col min="3347" max="3581" width="9.1796875" style="26"/>
    <col min="3582" max="3582" width="8.81640625" style="26" bestFit="1" customWidth="1"/>
    <col min="3583" max="3583" width="1.26953125" style="26" customWidth="1"/>
    <col min="3584" max="3584" width="11.453125" style="26" bestFit="1" customWidth="1"/>
    <col min="3585" max="3585" width="1.26953125" style="26" customWidth="1"/>
    <col min="3586" max="3586" width="12.81640625" style="26" bestFit="1" customWidth="1"/>
    <col min="3587" max="3587" width="1.26953125" style="26" customWidth="1"/>
    <col min="3588" max="3588" width="11" style="26" bestFit="1" customWidth="1"/>
    <col min="3589" max="3589" width="1.26953125" style="26" customWidth="1"/>
    <col min="3590" max="3590" width="8.453125" style="26" bestFit="1" customWidth="1"/>
    <col min="3591" max="3591" width="1.54296875" style="26" customWidth="1"/>
    <col min="3592" max="3592" width="9.81640625" style="26" bestFit="1" customWidth="1"/>
    <col min="3593" max="3593" width="1.26953125" style="26" customWidth="1"/>
    <col min="3594" max="3594" width="11.453125" style="26" bestFit="1" customWidth="1"/>
    <col min="3595" max="3595" width="1.26953125" style="26" customWidth="1"/>
    <col min="3596" max="3596" width="10.453125" style="26" bestFit="1" customWidth="1"/>
    <col min="3597" max="3597" width="1.26953125" style="26" customWidth="1"/>
    <col min="3598" max="3598" width="10.453125" style="26" bestFit="1" customWidth="1"/>
    <col min="3599" max="3599" width="1.26953125" style="26" customWidth="1"/>
    <col min="3600" max="3600" width="11.453125" style="26" bestFit="1" customWidth="1"/>
    <col min="3601" max="3601" width="1.453125" style="26" customWidth="1"/>
    <col min="3602" max="3602" width="10.54296875" style="26" bestFit="1" customWidth="1"/>
    <col min="3603" max="3837" width="9.1796875" style="26"/>
    <col min="3838" max="3838" width="8.81640625" style="26" bestFit="1" customWidth="1"/>
    <col min="3839" max="3839" width="1.26953125" style="26" customWidth="1"/>
    <col min="3840" max="3840" width="11.453125" style="26" bestFit="1" customWidth="1"/>
    <col min="3841" max="3841" width="1.26953125" style="26" customWidth="1"/>
    <col min="3842" max="3842" width="12.81640625" style="26" bestFit="1" customWidth="1"/>
    <col min="3843" max="3843" width="1.26953125" style="26" customWidth="1"/>
    <col min="3844" max="3844" width="11" style="26" bestFit="1" customWidth="1"/>
    <col min="3845" max="3845" width="1.26953125" style="26" customWidth="1"/>
    <col min="3846" max="3846" width="8.453125" style="26" bestFit="1" customWidth="1"/>
    <col min="3847" max="3847" width="1.54296875" style="26" customWidth="1"/>
    <col min="3848" max="3848" width="9.81640625" style="26" bestFit="1" customWidth="1"/>
    <col min="3849" max="3849" width="1.26953125" style="26" customWidth="1"/>
    <col min="3850" max="3850" width="11.453125" style="26" bestFit="1" customWidth="1"/>
    <col min="3851" max="3851" width="1.26953125" style="26" customWidth="1"/>
    <col min="3852" max="3852" width="10.453125" style="26" bestFit="1" customWidth="1"/>
    <col min="3853" max="3853" width="1.26953125" style="26" customWidth="1"/>
    <col min="3854" max="3854" width="10.453125" style="26" bestFit="1" customWidth="1"/>
    <col min="3855" max="3855" width="1.26953125" style="26" customWidth="1"/>
    <col min="3856" max="3856" width="11.453125" style="26" bestFit="1" customWidth="1"/>
    <col min="3857" max="3857" width="1.453125" style="26" customWidth="1"/>
    <col min="3858" max="3858" width="10.54296875" style="26" bestFit="1" customWidth="1"/>
    <col min="3859" max="4093" width="9.1796875" style="26"/>
    <col min="4094" max="4094" width="8.81640625" style="26" bestFit="1" customWidth="1"/>
    <col min="4095" max="4095" width="1.26953125" style="26" customWidth="1"/>
    <col min="4096" max="4096" width="11.453125" style="26" bestFit="1" customWidth="1"/>
    <col min="4097" max="4097" width="1.26953125" style="26" customWidth="1"/>
    <col min="4098" max="4098" width="12.81640625" style="26" bestFit="1" customWidth="1"/>
    <col min="4099" max="4099" width="1.26953125" style="26" customWidth="1"/>
    <col min="4100" max="4100" width="11" style="26" bestFit="1" customWidth="1"/>
    <col min="4101" max="4101" width="1.26953125" style="26" customWidth="1"/>
    <col min="4102" max="4102" width="8.453125" style="26" bestFit="1" customWidth="1"/>
    <col min="4103" max="4103" width="1.54296875" style="26" customWidth="1"/>
    <col min="4104" max="4104" width="9.81640625" style="26" bestFit="1" customWidth="1"/>
    <col min="4105" max="4105" width="1.26953125" style="26" customWidth="1"/>
    <col min="4106" max="4106" width="11.453125" style="26" bestFit="1" customWidth="1"/>
    <col min="4107" max="4107" width="1.26953125" style="26" customWidth="1"/>
    <col min="4108" max="4108" width="10.453125" style="26" bestFit="1" customWidth="1"/>
    <col min="4109" max="4109" width="1.26953125" style="26" customWidth="1"/>
    <col min="4110" max="4110" width="10.453125" style="26" bestFit="1" customWidth="1"/>
    <col min="4111" max="4111" width="1.26953125" style="26" customWidth="1"/>
    <col min="4112" max="4112" width="11.453125" style="26" bestFit="1" customWidth="1"/>
    <col min="4113" max="4113" width="1.453125" style="26" customWidth="1"/>
    <col min="4114" max="4114" width="10.54296875" style="26" bestFit="1" customWidth="1"/>
    <col min="4115" max="4349" width="9.1796875" style="26"/>
    <col min="4350" max="4350" width="8.81640625" style="26" bestFit="1" customWidth="1"/>
    <col min="4351" max="4351" width="1.26953125" style="26" customWidth="1"/>
    <col min="4352" max="4352" width="11.453125" style="26" bestFit="1" customWidth="1"/>
    <col min="4353" max="4353" width="1.26953125" style="26" customWidth="1"/>
    <col min="4354" max="4354" width="12.81640625" style="26" bestFit="1" customWidth="1"/>
    <col min="4355" max="4355" width="1.26953125" style="26" customWidth="1"/>
    <col min="4356" max="4356" width="11" style="26" bestFit="1" customWidth="1"/>
    <col min="4357" max="4357" width="1.26953125" style="26" customWidth="1"/>
    <col min="4358" max="4358" width="8.453125" style="26" bestFit="1" customWidth="1"/>
    <col min="4359" max="4359" width="1.54296875" style="26" customWidth="1"/>
    <col min="4360" max="4360" width="9.81640625" style="26" bestFit="1" customWidth="1"/>
    <col min="4361" max="4361" width="1.26953125" style="26" customWidth="1"/>
    <col min="4362" max="4362" width="11.453125" style="26" bestFit="1" customWidth="1"/>
    <col min="4363" max="4363" width="1.26953125" style="26" customWidth="1"/>
    <col min="4364" max="4364" width="10.453125" style="26" bestFit="1" customWidth="1"/>
    <col min="4365" max="4365" width="1.26953125" style="26" customWidth="1"/>
    <col min="4366" max="4366" width="10.453125" style="26" bestFit="1" customWidth="1"/>
    <col min="4367" max="4367" width="1.26953125" style="26" customWidth="1"/>
    <col min="4368" max="4368" width="11.453125" style="26" bestFit="1" customWidth="1"/>
    <col min="4369" max="4369" width="1.453125" style="26" customWidth="1"/>
    <col min="4370" max="4370" width="10.54296875" style="26" bestFit="1" customWidth="1"/>
    <col min="4371" max="4605" width="9.1796875" style="26"/>
    <col min="4606" max="4606" width="8.81640625" style="26" bestFit="1" customWidth="1"/>
    <col min="4607" max="4607" width="1.26953125" style="26" customWidth="1"/>
    <col min="4608" max="4608" width="11.453125" style="26" bestFit="1" customWidth="1"/>
    <col min="4609" max="4609" width="1.26953125" style="26" customWidth="1"/>
    <col min="4610" max="4610" width="12.81640625" style="26" bestFit="1" customWidth="1"/>
    <col min="4611" max="4611" width="1.26953125" style="26" customWidth="1"/>
    <col min="4612" max="4612" width="11" style="26" bestFit="1" customWidth="1"/>
    <col min="4613" max="4613" width="1.26953125" style="26" customWidth="1"/>
    <col min="4614" max="4614" width="8.453125" style="26" bestFit="1" customWidth="1"/>
    <col min="4615" max="4615" width="1.54296875" style="26" customWidth="1"/>
    <col min="4616" max="4616" width="9.81640625" style="26" bestFit="1" customWidth="1"/>
    <col min="4617" max="4617" width="1.26953125" style="26" customWidth="1"/>
    <col min="4618" max="4618" width="11.453125" style="26" bestFit="1" customWidth="1"/>
    <col min="4619" max="4619" width="1.26953125" style="26" customWidth="1"/>
    <col min="4620" max="4620" width="10.453125" style="26" bestFit="1" customWidth="1"/>
    <col min="4621" max="4621" width="1.26953125" style="26" customWidth="1"/>
    <col min="4622" max="4622" width="10.453125" style="26" bestFit="1" customWidth="1"/>
    <col min="4623" max="4623" width="1.26953125" style="26" customWidth="1"/>
    <col min="4624" max="4624" width="11.453125" style="26" bestFit="1" customWidth="1"/>
    <col min="4625" max="4625" width="1.453125" style="26" customWidth="1"/>
    <col min="4626" max="4626" width="10.54296875" style="26" bestFit="1" customWidth="1"/>
    <col min="4627" max="4861" width="9.1796875" style="26"/>
    <col min="4862" max="4862" width="8.81640625" style="26" bestFit="1" customWidth="1"/>
    <col min="4863" max="4863" width="1.26953125" style="26" customWidth="1"/>
    <col min="4864" max="4864" width="11.453125" style="26" bestFit="1" customWidth="1"/>
    <col min="4865" max="4865" width="1.26953125" style="26" customWidth="1"/>
    <col min="4866" max="4866" width="12.81640625" style="26" bestFit="1" customWidth="1"/>
    <col min="4867" max="4867" width="1.26953125" style="26" customWidth="1"/>
    <col min="4868" max="4868" width="11" style="26" bestFit="1" customWidth="1"/>
    <col min="4869" max="4869" width="1.26953125" style="26" customWidth="1"/>
    <col min="4870" max="4870" width="8.453125" style="26" bestFit="1" customWidth="1"/>
    <col min="4871" max="4871" width="1.54296875" style="26" customWidth="1"/>
    <col min="4872" max="4872" width="9.81640625" style="26" bestFit="1" customWidth="1"/>
    <col min="4873" max="4873" width="1.26953125" style="26" customWidth="1"/>
    <col min="4874" max="4874" width="11.453125" style="26" bestFit="1" customWidth="1"/>
    <col min="4875" max="4875" width="1.26953125" style="26" customWidth="1"/>
    <col min="4876" max="4876" width="10.453125" style="26" bestFit="1" customWidth="1"/>
    <col min="4877" max="4877" width="1.26953125" style="26" customWidth="1"/>
    <col min="4878" max="4878" width="10.453125" style="26" bestFit="1" customWidth="1"/>
    <col min="4879" max="4879" width="1.26953125" style="26" customWidth="1"/>
    <col min="4880" max="4880" width="11.453125" style="26" bestFit="1" customWidth="1"/>
    <col min="4881" max="4881" width="1.453125" style="26" customWidth="1"/>
    <col min="4882" max="4882" width="10.54296875" style="26" bestFit="1" customWidth="1"/>
    <col min="4883" max="5117" width="9.1796875" style="26"/>
    <col min="5118" max="5118" width="8.81640625" style="26" bestFit="1" customWidth="1"/>
    <col min="5119" max="5119" width="1.26953125" style="26" customWidth="1"/>
    <col min="5120" max="5120" width="11.453125" style="26" bestFit="1" customWidth="1"/>
    <col min="5121" max="5121" width="1.26953125" style="26" customWidth="1"/>
    <col min="5122" max="5122" width="12.81640625" style="26" bestFit="1" customWidth="1"/>
    <col min="5123" max="5123" width="1.26953125" style="26" customWidth="1"/>
    <col min="5124" max="5124" width="11" style="26" bestFit="1" customWidth="1"/>
    <col min="5125" max="5125" width="1.26953125" style="26" customWidth="1"/>
    <col min="5126" max="5126" width="8.453125" style="26" bestFit="1" customWidth="1"/>
    <col min="5127" max="5127" width="1.54296875" style="26" customWidth="1"/>
    <col min="5128" max="5128" width="9.81640625" style="26" bestFit="1" customWidth="1"/>
    <col min="5129" max="5129" width="1.26953125" style="26" customWidth="1"/>
    <col min="5130" max="5130" width="11.453125" style="26" bestFit="1" customWidth="1"/>
    <col min="5131" max="5131" width="1.26953125" style="26" customWidth="1"/>
    <col min="5132" max="5132" width="10.453125" style="26" bestFit="1" customWidth="1"/>
    <col min="5133" max="5133" width="1.26953125" style="26" customWidth="1"/>
    <col min="5134" max="5134" width="10.453125" style="26" bestFit="1" customWidth="1"/>
    <col min="5135" max="5135" width="1.26953125" style="26" customWidth="1"/>
    <col min="5136" max="5136" width="11.453125" style="26" bestFit="1" customWidth="1"/>
    <col min="5137" max="5137" width="1.453125" style="26" customWidth="1"/>
    <col min="5138" max="5138" width="10.54296875" style="26" bestFit="1" customWidth="1"/>
    <col min="5139" max="5373" width="9.1796875" style="26"/>
    <col min="5374" max="5374" width="8.81640625" style="26" bestFit="1" customWidth="1"/>
    <col min="5375" max="5375" width="1.26953125" style="26" customWidth="1"/>
    <col min="5376" max="5376" width="11.453125" style="26" bestFit="1" customWidth="1"/>
    <col min="5377" max="5377" width="1.26953125" style="26" customWidth="1"/>
    <col min="5378" max="5378" width="12.81640625" style="26" bestFit="1" customWidth="1"/>
    <col min="5379" max="5379" width="1.26953125" style="26" customWidth="1"/>
    <col min="5380" max="5380" width="11" style="26" bestFit="1" customWidth="1"/>
    <col min="5381" max="5381" width="1.26953125" style="26" customWidth="1"/>
    <col min="5382" max="5382" width="8.453125" style="26" bestFit="1" customWidth="1"/>
    <col min="5383" max="5383" width="1.54296875" style="26" customWidth="1"/>
    <col min="5384" max="5384" width="9.81640625" style="26" bestFit="1" customWidth="1"/>
    <col min="5385" max="5385" width="1.26953125" style="26" customWidth="1"/>
    <col min="5386" max="5386" width="11.453125" style="26" bestFit="1" customWidth="1"/>
    <col min="5387" max="5387" width="1.26953125" style="26" customWidth="1"/>
    <col min="5388" max="5388" width="10.453125" style="26" bestFit="1" customWidth="1"/>
    <col min="5389" max="5389" width="1.26953125" style="26" customWidth="1"/>
    <col min="5390" max="5390" width="10.453125" style="26" bestFit="1" customWidth="1"/>
    <col min="5391" max="5391" width="1.26953125" style="26" customWidth="1"/>
    <col min="5392" max="5392" width="11.453125" style="26" bestFit="1" customWidth="1"/>
    <col min="5393" max="5393" width="1.453125" style="26" customWidth="1"/>
    <col min="5394" max="5394" width="10.54296875" style="26" bestFit="1" customWidth="1"/>
    <col min="5395" max="5629" width="9.1796875" style="26"/>
    <col min="5630" max="5630" width="8.81640625" style="26" bestFit="1" customWidth="1"/>
    <col min="5631" max="5631" width="1.26953125" style="26" customWidth="1"/>
    <col min="5632" max="5632" width="11.453125" style="26" bestFit="1" customWidth="1"/>
    <col min="5633" max="5633" width="1.26953125" style="26" customWidth="1"/>
    <col min="5634" max="5634" width="12.81640625" style="26" bestFit="1" customWidth="1"/>
    <col min="5635" max="5635" width="1.26953125" style="26" customWidth="1"/>
    <col min="5636" max="5636" width="11" style="26" bestFit="1" customWidth="1"/>
    <col min="5637" max="5637" width="1.26953125" style="26" customWidth="1"/>
    <col min="5638" max="5638" width="8.453125" style="26" bestFit="1" customWidth="1"/>
    <col min="5639" max="5639" width="1.54296875" style="26" customWidth="1"/>
    <col min="5640" max="5640" width="9.81640625" style="26" bestFit="1" customWidth="1"/>
    <col min="5641" max="5641" width="1.26953125" style="26" customWidth="1"/>
    <col min="5642" max="5642" width="11.453125" style="26" bestFit="1" customWidth="1"/>
    <col min="5643" max="5643" width="1.26953125" style="26" customWidth="1"/>
    <col min="5644" max="5644" width="10.453125" style="26" bestFit="1" customWidth="1"/>
    <col min="5645" max="5645" width="1.26953125" style="26" customWidth="1"/>
    <col min="5646" max="5646" width="10.453125" style="26" bestFit="1" customWidth="1"/>
    <col min="5647" max="5647" width="1.26953125" style="26" customWidth="1"/>
    <col min="5648" max="5648" width="11.453125" style="26" bestFit="1" customWidth="1"/>
    <col min="5649" max="5649" width="1.453125" style="26" customWidth="1"/>
    <col min="5650" max="5650" width="10.54296875" style="26" bestFit="1" customWidth="1"/>
    <col min="5651" max="5885" width="9.1796875" style="26"/>
    <col min="5886" max="5886" width="8.81640625" style="26" bestFit="1" customWidth="1"/>
    <col min="5887" max="5887" width="1.26953125" style="26" customWidth="1"/>
    <col min="5888" max="5888" width="11.453125" style="26" bestFit="1" customWidth="1"/>
    <col min="5889" max="5889" width="1.26953125" style="26" customWidth="1"/>
    <col min="5890" max="5890" width="12.81640625" style="26" bestFit="1" customWidth="1"/>
    <col min="5891" max="5891" width="1.26953125" style="26" customWidth="1"/>
    <col min="5892" max="5892" width="11" style="26" bestFit="1" customWidth="1"/>
    <col min="5893" max="5893" width="1.26953125" style="26" customWidth="1"/>
    <col min="5894" max="5894" width="8.453125" style="26" bestFit="1" customWidth="1"/>
    <col min="5895" max="5895" width="1.54296875" style="26" customWidth="1"/>
    <col min="5896" max="5896" width="9.81640625" style="26" bestFit="1" customWidth="1"/>
    <col min="5897" max="5897" width="1.26953125" style="26" customWidth="1"/>
    <col min="5898" max="5898" width="11.453125" style="26" bestFit="1" customWidth="1"/>
    <col min="5899" max="5899" width="1.26953125" style="26" customWidth="1"/>
    <col min="5900" max="5900" width="10.453125" style="26" bestFit="1" customWidth="1"/>
    <col min="5901" max="5901" width="1.26953125" style="26" customWidth="1"/>
    <col min="5902" max="5902" width="10.453125" style="26" bestFit="1" customWidth="1"/>
    <col min="5903" max="5903" width="1.26953125" style="26" customWidth="1"/>
    <col min="5904" max="5904" width="11.453125" style="26" bestFit="1" customWidth="1"/>
    <col min="5905" max="5905" width="1.453125" style="26" customWidth="1"/>
    <col min="5906" max="5906" width="10.54296875" style="26" bestFit="1" customWidth="1"/>
    <col min="5907" max="6141" width="9.1796875" style="26"/>
    <col min="6142" max="6142" width="8.81640625" style="26" bestFit="1" customWidth="1"/>
    <col min="6143" max="6143" width="1.26953125" style="26" customWidth="1"/>
    <col min="6144" max="6144" width="11.453125" style="26" bestFit="1" customWidth="1"/>
    <col min="6145" max="6145" width="1.26953125" style="26" customWidth="1"/>
    <col min="6146" max="6146" width="12.81640625" style="26" bestFit="1" customWidth="1"/>
    <col min="6147" max="6147" width="1.26953125" style="26" customWidth="1"/>
    <col min="6148" max="6148" width="11" style="26" bestFit="1" customWidth="1"/>
    <col min="6149" max="6149" width="1.26953125" style="26" customWidth="1"/>
    <col min="6150" max="6150" width="8.453125" style="26" bestFit="1" customWidth="1"/>
    <col min="6151" max="6151" width="1.54296875" style="26" customWidth="1"/>
    <col min="6152" max="6152" width="9.81640625" style="26" bestFit="1" customWidth="1"/>
    <col min="6153" max="6153" width="1.26953125" style="26" customWidth="1"/>
    <col min="6154" max="6154" width="11.453125" style="26" bestFit="1" customWidth="1"/>
    <col min="6155" max="6155" width="1.26953125" style="26" customWidth="1"/>
    <col min="6156" max="6156" width="10.453125" style="26" bestFit="1" customWidth="1"/>
    <col min="6157" max="6157" width="1.26953125" style="26" customWidth="1"/>
    <col min="6158" max="6158" width="10.453125" style="26" bestFit="1" customWidth="1"/>
    <col min="6159" max="6159" width="1.26953125" style="26" customWidth="1"/>
    <col min="6160" max="6160" width="11.453125" style="26" bestFit="1" customWidth="1"/>
    <col min="6161" max="6161" width="1.453125" style="26" customWidth="1"/>
    <col min="6162" max="6162" width="10.54296875" style="26" bestFit="1" customWidth="1"/>
    <col min="6163" max="6397" width="9.1796875" style="26"/>
    <col min="6398" max="6398" width="8.81640625" style="26" bestFit="1" customWidth="1"/>
    <col min="6399" max="6399" width="1.26953125" style="26" customWidth="1"/>
    <col min="6400" max="6400" width="11.453125" style="26" bestFit="1" customWidth="1"/>
    <col min="6401" max="6401" width="1.26953125" style="26" customWidth="1"/>
    <col min="6402" max="6402" width="12.81640625" style="26" bestFit="1" customWidth="1"/>
    <col min="6403" max="6403" width="1.26953125" style="26" customWidth="1"/>
    <col min="6404" max="6404" width="11" style="26" bestFit="1" customWidth="1"/>
    <col min="6405" max="6405" width="1.26953125" style="26" customWidth="1"/>
    <col min="6406" max="6406" width="8.453125" style="26" bestFit="1" customWidth="1"/>
    <col min="6407" max="6407" width="1.54296875" style="26" customWidth="1"/>
    <col min="6408" max="6408" width="9.81640625" style="26" bestFit="1" customWidth="1"/>
    <col min="6409" max="6409" width="1.26953125" style="26" customWidth="1"/>
    <col min="6410" max="6410" width="11.453125" style="26" bestFit="1" customWidth="1"/>
    <col min="6411" max="6411" width="1.26953125" style="26" customWidth="1"/>
    <col min="6412" max="6412" width="10.453125" style="26" bestFit="1" customWidth="1"/>
    <col min="6413" max="6413" width="1.26953125" style="26" customWidth="1"/>
    <col min="6414" max="6414" width="10.453125" style="26" bestFit="1" customWidth="1"/>
    <col min="6415" max="6415" width="1.26953125" style="26" customWidth="1"/>
    <col min="6416" max="6416" width="11.453125" style="26" bestFit="1" customWidth="1"/>
    <col min="6417" max="6417" width="1.453125" style="26" customWidth="1"/>
    <col min="6418" max="6418" width="10.54296875" style="26" bestFit="1" customWidth="1"/>
    <col min="6419" max="6653" width="9.1796875" style="26"/>
    <col min="6654" max="6654" width="8.81640625" style="26" bestFit="1" customWidth="1"/>
    <col min="6655" max="6655" width="1.26953125" style="26" customWidth="1"/>
    <col min="6656" max="6656" width="11.453125" style="26" bestFit="1" customWidth="1"/>
    <col min="6657" max="6657" width="1.26953125" style="26" customWidth="1"/>
    <col min="6658" max="6658" width="12.81640625" style="26" bestFit="1" customWidth="1"/>
    <col min="6659" max="6659" width="1.26953125" style="26" customWidth="1"/>
    <col min="6660" max="6660" width="11" style="26" bestFit="1" customWidth="1"/>
    <col min="6661" max="6661" width="1.26953125" style="26" customWidth="1"/>
    <col min="6662" max="6662" width="8.453125" style="26" bestFit="1" customWidth="1"/>
    <col min="6663" max="6663" width="1.54296875" style="26" customWidth="1"/>
    <col min="6664" max="6664" width="9.81640625" style="26" bestFit="1" customWidth="1"/>
    <col min="6665" max="6665" width="1.26953125" style="26" customWidth="1"/>
    <col min="6666" max="6666" width="11.453125" style="26" bestFit="1" customWidth="1"/>
    <col min="6667" max="6667" width="1.26953125" style="26" customWidth="1"/>
    <col min="6668" max="6668" width="10.453125" style="26" bestFit="1" customWidth="1"/>
    <col min="6669" max="6669" width="1.26953125" style="26" customWidth="1"/>
    <col min="6670" max="6670" width="10.453125" style="26" bestFit="1" customWidth="1"/>
    <col min="6671" max="6671" width="1.26953125" style="26" customWidth="1"/>
    <col min="6672" max="6672" width="11.453125" style="26" bestFit="1" customWidth="1"/>
    <col min="6673" max="6673" width="1.453125" style="26" customWidth="1"/>
    <col min="6674" max="6674" width="10.54296875" style="26" bestFit="1" customWidth="1"/>
    <col min="6675" max="6909" width="9.1796875" style="26"/>
    <col min="6910" max="6910" width="8.81640625" style="26" bestFit="1" customWidth="1"/>
    <col min="6911" max="6911" width="1.26953125" style="26" customWidth="1"/>
    <col min="6912" max="6912" width="11.453125" style="26" bestFit="1" customWidth="1"/>
    <col min="6913" max="6913" width="1.26953125" style="26" customWidth="1"/>
    <col min="6914" max="6914" width="12.81640625" style="26" bestFit="1" customWidth="1"/>
    <col min="6915" max="6915" width="1.26953125" style="26" customWidth="1"/>
    <col min="6916" max="6916" width="11" style="26" bestFit="1" customWidth="1"/>
    <col min="6917" max="6917" width="1.26953125" style="26" customWidth="1"/>
    <col min="6918" max="6918" width="8.453125" style="26" bestFit="1" customWidth="1"/>
    <col min="6919" max="6919" width="1.54296875" style="26" customWidth="1"/>
    <col min="6920" max="6920" width="9.81640625" style="26" bestFit="1" customWidth="1"/>
    <col min="6921" max="6921" width="1.26953125" style="26" customWidth="1"/>
    <col min="6922" max="6922" width="11.453125" style="26" bestFit="1" customWidth="1"/>
    <col min="6923" max="6923" width="1.26953125" style="26" customWidth="1"/>
    <col min="6924" max="6924" width="10.453125" style="26" bestFit="1" customWidth="1"/>
    <col min="6925" max="6925" width="1.26953125" style="26" customWidth="1"/>
    <col min="6926" max="6926" width="10.453125" style="26" bestFit="1" customWidth="1"/>
    <col min="6927" max="6927" width="1.26953125" style="26" customWidth="1"/>
    <col min="6928" max="6928" width="11.453125" style="26" bestFit="1" customWidth="1"/>
    <col min="6929" max="6929" width="1.453125" style="26" customWidth="1"/>
    <col min="6930" max="6930" width="10.54296875" style="26" bestFit="1" customWidth="1"/>
    <col min="6931" max="7165" width="9.1796875" style="26"/>
    <col min="7166" max="7166" width="8.81640625" style="26" bestFit="1" customWidth="1"/>
    <col min="7167" max="7167" width="1.26953125" style="26" customWidth="1"/>
    <col min="7168" max="7168" width="11.453125" style="26" bestFit="1" customWidth="1"/>
    <col min="7169" max="7169" width="1.26953125" style="26" customWidth="1"/>
    <col min="7170" max="7170" width="12.81640625" style="26" bestFit="1" customWidth="1"/>
    <col min="7171" max="7171" width="1.26953125" style="26" customWidth="1"/>
    <col min="7172" max="7172" width="11" style="26" bestFit="1" customWidth="1"/>
    <col min="7173" max="7173" width="1.26953125" style="26" customWidth="1"/>
    <col min="7174" max="7174" width="8.453125" style="26" bestFit="1" customWidth="1"/>
    <col min="7175" max="7175" width="1.54296875" style="26" customWidth="1"/>
    <col min="7176" max="7176" width="9.81640625" style="26" bestFit="1" customWidth="1"/>
    <col min="7177" max="7177" width="1.26953125" style="26" customWidth="1"/>
    <col min="7178" max="7178" width="11.453125" style="26" bestFit="1" customWidth="1"/>
    <col min="7179" max="7179" width="1.26953125" style="26" customWidth="1"/>
    <col min="7180" max="7180" width="10.453125" style="26" bestFit="1" customWidth="1"/>
    <col min="7181" max="7181" width="1.26953125" style="26" customWidth="1"/>
    <col min="7182" max="7182" width="10.453125" style="26" bestFit="1" customWidth="1"/>
    <col min="7183" max="7183" width="1.26953125" style="26" customWidth="1"/>
    <col min="7184" max="7184" width="11.453125" style="26" bestFit="1" customWidth="1"/>
    <col min="7185" max="7185" width="1.453125" style="26" customWidth="1"/>
    <col min="7186" max="7186" width="10.54296875" style="26" bestFit="1" customWidth="1"/>
    <col min="7187" max="7421" width="9.1796875" style="26"/>
    <col min="7422" max="7422" width="8.81640625" style="26" bestFit="1" customWidth="1"/>
    <col min="7423" max="7423" width="1.26953125" style="26" customWidth="1"/>
    <col min="7424" max="7424" width="11.453125" style="26" bestFit="1" customWidth="1"/>
    <col min="7425" max="7425" width="1.26953125" style="26" customWidth="1"/>
    <col min="7426" max="7426" width="12.81640625" style="26" bestFit="1" customWidth="1"/>
    <col min="7427" max="7427" width="1.26953125" style="26" customWidth="1"/>
    <col min="7428" max="7428" width="11" style="26" bestFit="1" customWidth="1"/>
    <col min="7429" max="7429" width="1.26953125" style="26" customWidth="1"/>
    <col min="7430" max="7430" width="8.453125" style="26" bestFit="1" customWidth="1"/>
    <col min="7431" max="7431" width="1.54296875" style="26" customWidth="1"/>
    <col min="7432" max="7432" width="9.81640625" style="26" bestFit="1" customWidth="1"/>
    <col min="7433" max="7433" width="1.26953125" style="26" customWidth="1"/>
    <col min="7434" max="7434" width="11.453125" style="26" bestFit="1" customWidth="1"/>
    <col min="7435" max="7435" width="1.26953125" style="26" customWidth="1"/>
    <col min="7436" max="7436" width="10.453125" style="26" bestFit="1" customWidth="1"/>
    <col min="7437" max="7437" width="1.26953125" style="26" customWidth="1"/>
    <col min="7438" max="7438" width="10.453125" style="26" bestFit="1" customWidth="1"/>
    <col min="7439" max="7439" width="1.26953125" style="26" customWidth="1"/>
    <col min="7440" max="7440" width="11.453125" style="26" bestFit="1" customWidth="1"/>
    <col min="7441" max="7441" width="1.453125" style="26" customWidth="1"/>
    <col min="7442" max="7442" width="10.54296875" style="26" bestFit="1" customWidth="1"/>
    <col min="7443" max="7677" width="9.1796875" style="26"/>
    <col min="7678" max="7678" width="8.81640625" style="26" bestFit="1" customWidth="1"/>
    <col min="7679" max="7679" width="1.26953125" style="26" customWidth="1"/>
    <col min="7680" max="7680" width="11.453125" style="26" bestFit="1" customWidth="1"/>
    <col min="7681" max="7681" width="1.26953125" style="26" customWidth="1"/>
    <col min="7682" max="7682" width="12.81640625" style="26" bestFit="1" customWidth="1"/>
    <col min="7683" max="7683" width="1.26953125" style="26" customWidth="1"/>
    <col min="7684" max="7684" width="11" style="26" bestFit="1" customWidth="1"/>
    <col min="7685" max="7685" width="1.26953125" style="26" customWidth="1"/>
    <col min="7686" max="7686" width="8.453125" style="26" bestFit="1" customWidth="1"/>
    <col min="7687" max="7687" width="1.54296875" style="26" customWidth="1"/>
    <col min="7688" max="7688" width="9.81640625" style="26" bestFit="1" customWidth="1"/>
    <col min="7689" max="7689" width="1.26953125" style="26" customWidth="1"/>
    <col min="7690" max="7690" width="11.453125" style="26" bestFit="1" customWidth="1"/>
    <col min="7691" max="7691" width="1.26953125" style="26" customWidth="1"/>
    <col min="7692" max="7692" width="10.453125" style="26" bestFit="1" customWidth="1"/>
    <col min="7693" max="7693" width="1.26953125" style="26" customWidth="1"/>
    <col min="7694" max="7694" width="10.453125" style="26" bestFit="1" customWidth="1"/>
    <col min="7695" max="7695" width="1.26953125" style="26" customWidth="1"/>
    <col min="7696" max="7696" width="11.453125" style="26" bestFit="1" customWidth="1"/>
    <col min="7697" max="7697" width="1.453125" style="26" customWidth="1"/>
    <col min="7698" max="7698" width="10.54296875" style="26" bestFit="1" customWidth="1"/>
    <col min="7699" max="7933" width="9.1796875" style="26"/>
    <col min="7934" max="7934" width="8.81640625" style="26" bestFit="1" customWidth="1"/>
    <col min="7935" max="7935" width="1.26953125" style="26" customWidth="1"/>
    <col min="7936" max="7936" width="11.453125" style="26" bestFit="1" customWidth="1"/>
    <col min="7937" max="7937" width="1.26953125" style="26" customWidth="1"/>
    <col min="7938" max="7938" width="12.81640625" style="26" bestFit="1" customWidth="1"/>
    <col min="7939" max="7939" width="1.26953125" style="26" customWidth="1"/>
    <col min="7940" max="7940" width="11" style="26" bestFit="1" customWidth="1"/>
    <col min="7941" max="7941" width="1.26953125" style="26" customWidth="1"/>
    <col min="7942" max="7942" width="8.453125" style="26" bestFit="1" customWidth="1"/>
    <col min="7943" max="7943" width="1.54296875" style="26" customWidth="1"/>
    <col min="7944" max="7944" width="9.81640625" style="26" bestFit="1" customWidth="1"/>
    <col min="7945" max="7945" width="1.26953125" style="26" customWidth="1"/>
    <col min="7946" max="7946" width="11.453125" style="26" bestFit="1" customWidth="1"/>
    <col min="7947" max="7947" width="1.26953125" style="26" customWidth="1"/>
    <col min="7948" max="7948" width="10.453125" style="26" bestFit="1" customWidth="1"/>
    <col min="7949" max="7949" width="1.26953125" style="26" customWidth="1"/>
    <col min="7950" max="7950" width="10.453125" style="26" bestFit="1" customWidth="1"/>
    <col min="7951" max="7951" width="1.26953125" style="26" customWidth="1"/>
    <col min="7952" max="7952" width="11.453125" style="26" bestFit="1" customWidth="1"/>
    <col min="7953" max="7953" width="1.453125" style="26" customWidth="1"/>
    <col min="7954" max="7954" width="10.54296875" style="26" bestFit="1" customWidth="1"/>
    <col min="7955" max="8189" width="9.1796875" style="26"/>
    <col min="8190" max="8190" width="8.81640625" style="26" bestFit="1" customWidth="1"/>
    <col min="8191" max="8191" width="1.26953125" style="26" customWidth="1"/>
    <col min="8192" max="8192" width="11.453125" style="26" bestFit="1" customWidth="1"/>
    <col min="8193" max="8193" width="1.26953125" style="26" customWidth="1"/>
    <col min="8194" max="8194" width="12.81640625" style="26" bestFit="1" customWidth="1"/>
    <col min="8195" max="8195" width="1.26953125" style="26" customWidth="1"/>
    <col min="8196" max="8196" width="11" style="26" bestFit="1" customWidth="1"/>
    <col min="8197" max="8197" width="1.26953125" style="26" customWidth="1"/>
    <col min="8198" max="8198" width="8.453125" style="26" bestFit="1" customWidth="1"/>
    <col min="8199" max="8199" width="1.54296875" style="26" customWidth="1"/>
    <col min="8200" max="8200" width="9.81640625" style="26" bestFit="1" customWidth="1"/>
    <col min="8201" max="8201" width="1.26953125" style="26" customWidth="1"/>
    <col min="8202" max="8202" width="11.453125" style="26" bestFit="1" customWidth="1"/>
    <col min="8203" max="8203" width="1.26953125" style="26" customWidth="1"/>
    <col min="8204" max="8204" width="10.453125" style="26" bestFit="1" customWidth="1"/>
    <col min="8205" max="8205" width="1.26953125" style="26" customWidth="1"/>
    <col min="8206" max="8206" width="10.453125" style="26" bestFit="1" customWidth="1"/>
    <col min="8207" max="8207" width="1.26953125" style="26" customWidth="1"/>
    <col min="8208" max="8208" width="11.453125" style="26" bestFit="1" customWidth="1"/>
    <col min="8209" max="8209" width="1.453125" style="26" customWidth="1"/>
    <col min="8210" max="8210" width="10.54296875" style="26" bestFit="1" customWidth="1"/>
    <col min="8211" max="8445" width="9.1796875" style="26"/>
    <col min="8446" max="8446" width="8.81640625" style="26" bestFit="1" customWidth="1"/>
    <col min="8447" max="8447" width="1.26953125" style="26" customWidth="1"/>
    <col min="8448" max="8448" width="11.453125" style="26" bestFit="1" customWidth="1"/>
    <col min="8449" max="8449" width="1.26953125" style="26" customWidth="1"/>
    <col min="8450" max="8450" width="12.81640625" style="26" bestFit="1" customWidth="1"/>
    <col min="8451" max="8451" width="1.26953125" style="26" customWidth="1"/>
    <col min="8452" max="8452" width="11" style="26" bestFit="1" customWidth="1"/>
    <col min="8453" max="8453" width="1.26953125" style="26" customWidth="1"/>
    <col min="8454" max="8454" width="8.453125" style="26" bestFit="1" customWidth="1"/>
    <col min="8455" max="8455" width="1.54296875" style="26" customWidth="1"/>
    <col min="8456" max="8456" width="9.81640625" style="26" bestFit="1" customWidth="1"/>
    <col min="8457" max="8457" width="1.26953125" style="26" customWidth="1"/>
    <col min="8458" max="8458" width="11.453125" style="26" bestFit="1" customWidth="1"/>
    <col min="8459" max="8459" width="1.26953125" style="26" customWidth="1"/>
    <col min="8460" max="8460" width="10.453125" style="26" bestFit="1" customWidth="1"/>
    <col min="8461" max="8461" width="1.26953125" style="26" customWidth="1"/>
    <col min="8462" max="8462" width="10.453125" style="26" bestFit="1" customWidth="1"/>
    <col min="8463" max="8463" width="1.26953125" style="26" customWidth="1"/>
    <col min="8464" max="8464" width="11.453125" style="26" bestFit="1" customWidth="1"/>
    <col min="8465" max="8465" width="1.453125" style="26" customWidth="1"/>
    <col min="8466" max="8466" width="10.54296875" style="26" bestFit="1" customWidth="1"/>
    <col min="8467" max="8701" width="9.1796875" style="26"/>
    <col min="8702" max="8702" width="8.81640625" style="26" bestFit="1" customWidth="1"/>
    <col min="8703" max="8703" width="1.26953125" style="26" customWidth="1"/>
    <col min="8704" max="8704" width="11.453125" style="26" bestFit="1" customWidth="1"/>
    <col min="8705" max="8705" width="1.26953125" style="26" customWidth="1"/>
    <col min="8706" max="8706" width="12.81640625" style="26" bestFit="1" customWidth="1"/>
    <col min="8707" max="8707" width="1.26953125" style="26" customWidth="1"/>
    <col min="8708" max="8708" width="11" style="26" bestFit="1" customWidth="1"/>
    <col min="8709" max="8709" width="1.26953125" style="26" customWidth="1"/>
    <col min="8710" max="8710" width="8.453125" style="26" bestFit="1" customWidth="1"/>
    <col min="8711" max="8711" width="1.54296875" style="26" customWidth="1"/>
    <col min="8712" max="8712" width="9.81640625" style="26" bestFit="1" customWidth="1"/>
    <col min="8713" max="8713" width="1.26953125" style="26" customWidth="1"/>
    <col min="8714" max="8714" width="11.453125" style="26" bestFit="1" customWidth="1"/>
    <col min="8715" max="8715" width="1.26953125" style="26" customWidth="1"/>
    <col min="8716" max="8716" width="10.453125" style="26" bestFit="1" customWidth="1"/>
    <col min="8717" max="8717" width="1.26953125" style="26" customWidth="1"/>
    <col min="8718" max="8718" width="10.453125" style="26" bestFit="1" customWidth="1"/>
    <col min="8719" max="8719" width="1.26953125" style="26" customWidth="1"/>
    <col min="8720" max="8720" width="11.453125" style="26" bestFit="1" customWidth="1"/>
    <col min="8721" max="8721" width="1.453125" style="26" customWidth="1"/>
    <col min="8722" max="8722" width="10.54296875" style="26" bestFit="1" customWidth="1"/>
    <col min="8723" max="8957" width="9.1796875" style="26"/>
    <col min="8958" max="8958" width="8.81640625" style="26" bestFit="1" customWidth="1"/>
    <col min="8959" max="8959" width="1.26953125" style="26" customWidth="1"/>
    <col min="8960" max="8960" width="11.453125" style="26" bestFit="1" customWidth="1"/>
    <col min="8961" max="8961" width="1.26953125" style="26" customWidth="1"/>
    <col min="8962" max="8962" width="12.81640625" style="26" bestFit="1" customWidth="1"/>
    <col min="8963" max="8963" width="1.26953125" style="26" customWidth="1"/>
    <col min="8964" max="8964" width="11" style="26" bestFit="1" customWidth="1"/>
    <col min="8965" max="8965" width="1.26953125" style="26" customWidth="1"/>
    <col min="8966" max="8966" width="8.453125" style="26" bestFit="1" customWidth="1"/>
    <col min="8967" max="8967" width="1.54296875" style="26" customWidth="1"/>
    <col min="8968" max="8968" width="9.81640625" style="26" bestFit="1" customWidth="1"/>
    <col min="8969" max="8969" width="1.26953125" style="26" customWidth="1"/>
    <col min="8970" max="8970" width="11.453125" style="26" bestFit="1" customWidth="1"/>
    <col min="8971" max="8971" width="1.26953125" style="26" customWidth="1"/>
    <col min="8972" max="8972" width="10.453125" style="26" bestFit="1" customWidth="1"/>
    <col min="8973" max="8973" width="1.26953125" style="26" customWidth="1"/>
    <col min="8974" max="8974" width="10.453125" style="26" bestFit="1" customWidth="1"/>
    <col min="8975" max="8975" width="1.26953125" style="26" customWidth="1"/>
    <col min="8976" max="8976" width="11.453125" style="26" bestFit="1" customWidth="1"/>
    <col min="8977" max="8977" width="1.453125" style="26" customWidth="1"/>
    <col min="8978" max="8978" width="10.54296875" style="26" bestFit="1" customWidth="1"/>
    <col min="8979" max="9213" width="9.1796875" style="26"/>
    <col min="9214" max="9214" width="8.81640625" style="26" bestFit="1" customWidth="1"/>
    <col min="9215" max="9215" width="1.26953125" style="26" customWidth="1"/>
    <col min="9216" max="9216" width="11.453125" style="26" bestFit="1" customWidth="1"/>
    <col min="9217" max="9217" width="1.26953125" style="26" customWidth="1"/>
    <col min="9218" max="9218" width="12.81640625" style="26" bestFit="1" customWidth="1"/>
    <col min="9219" max="9219" width="1.26953125" style="26" customWidth="1"/>
    <col min="9220" max="9220" width="11" style="26" bestFit="1" customWidth="1"/>
    <col min="9221" max="9221" width="1.26953125" style="26" customWidth="1"/>
    <col min="9222" max="9222" width="8.453125" style="26" bestFit="1" customWidth="1"/>
    <col min="9223" max="9223" width="1.54296875" style="26" customWidth="1"/>
    <col min="9224" max="9224" width="9.81640625" style="26" bestFit="1" customWidth="1"/>
    <col min="9225" max="9225" width="1.26953125" style="26" customWidth="1"/>
    <col min="9226" max="9226" width="11.453125" style="26" bestFit="1" customWidth="1"/>
    <col min="9227" max="9227" width="1.26953125" style="26" customWidth="1"/>
    <col min="9228" max="9228" width="10.453125" style="26" bestFit="1" customWidth="1"/>
    <col min="9229" max="9229" width="1.26953125" style="26" customWidth="1"/>
    <col min="9230" max="9230" width="10.453125" style="26" bestFit="1" customWidth="1"/>
    <col min="9231" max="9231" width="1.26953125" style="26" customWidth="1"/>
    <col min="9232" max="9232" width="11.453125" style="26" bestFit="1" customWidth="1"/>
    <col min="9233" max="9233" width="1.453125" style="26" customWidth="1"/>
    <col min="9234" max="9234" width="10.54296875" style="26" bestFit="1" customWidth="1"/>
    <col min="9235" max="9469" width="9.1796875" style="26"/>
    <col min="9470" max="9470" width="8.81640625" style="26" bestFit="1" customWidth="1"/>
    <col min="9471" max="9471" width="1.26953125" style="26" customWidth="1"/>
    <col min="9472" max="9472" width="11.453125" style="26" bestFit="1" customWidth="1"/>
    <col min="9473" max="9473" width="1.26953125" style="26" customWidth="1"/>
    <col min="9474" max="9474" width="12.81640625" style="26" bestFit="1" customWidth="1"/>
    <col min="9475" max="9475" width="1.26953125" style="26" customWidth="1"/>
    <col min="9476" max="9476" width="11" style="26" bestFit="1" customWidth="1"/>
    <col min="9477" max="9477" width="1.26953125" style="26" customWidth="1"/>
    <col min="9478" max="9478" width="8.453125" style="26" bestFit="1" customWidth="1"/>
    <col min="9479" max="9479" width="1.54296875" style="26" customWidth="1"/>
    <col min="9480" max="9480" width="9.81640625" style="26" bestFit="1" customWidth="1"/>
    <col min="9481" max="9481" width="1.26953125" style="26" customWidth="1"/>
    <col min="9482" max="9482" width="11.453125" style="26" bestFit="1" customWidth="1"/>
    <col min="9483" max="9483" width="1.26953125" style="26" customWidth="1"/>
    <col min="9484" max="9484" width="10.453125" style="26" bestFit="1" customWidth="1"/>
    <col min="9485" max="9485" width="1.26953125" style="26" customWidth="1"/>
    <col min="9486" max="9486" width="10.453125" style="26" bestFit="1" customWidth="1"/>
    <col min="9487" max="9487" width="1.26953125" style="26" customWidth="1"/>
    <col min="9488" max="9488" width="11.453125" style="26" bestFit="1" customWidth="1"/>
    <col min="9489" max="9489" width="1.453125" style="26" customWidth="1"/>
    <col min="9490" max="9490" width="10.54296875" style="26" bestFit="1" customWidth="1"/>
    <col min="9491" max="9725" width="9.1796875" style="26"/>
    <col min="9726" max="9726" width="8.81640625" style="26" bestFit="1" customWidth="1"/>
    <col min="9727" max="9727" width="1.26953125" style="26" customWidth="1"/>
    <col min="9728" max="9728" width="11.453125" style="26" bestFit="1" customWidth="1"/>
    <col min="9729" max="9729" width="1.26953125" style="26" customWidth="1"/>
    <col min="9730" max="9730" width="12.81640625" style="26" bestFit="1" customWidth="1"/>
    <col min="9731" max="9731" width="1.26953125" style="26" customWidth="1"/>
    <col min="9732" max="9732" width="11" style="26" bestFit="1" customWidth="1"/>
    <col min="9733" max="9733" width="1.26953125" style="26" customWidth="1"/>
    <col min="9734" max="9734" width="8.453125" style="26" bestFit="1" customWidth="1"/>
    <col min="9735" max="9735" width="1.54296875" style="26" customWidth="1"/>
    <col min="9736" max="9736" width="9.81640625" style="26" bestFit="1" customWidth="1"/>
    <col min="9737" max="9737" width="1.26953125" style="26" customWidth="1"/>
    <col min="9738" max="9738" width="11.453125" style="26" bestFit="1" customWidth="1"/>
    <col min="9739" max="9739" width="1.26953125" style="26" customWidth="1"/>
    <col min="9740" max="9740" width="10.453125" style="26" bestFit="1" customWidth="1"/>
    <col min="9741" max="9741" width="1.26953125" style="26" customWidth="1"/>
    <col min="9742" max="9742" width="10.453125" style="26" bestFit="1" customWidth="1"/>
    <col min="9743" max="9743" width="1.26953125" style="26" customWidth="1"/>
    <col min="9744" max="9744" width="11.453125" style="26" bestFit="1" customWidth="1"/>
    <col min="9745" max="9745" width="1.453125" style="26" customWidth="1"/>
    <col min="9746" max="9746" width="10.54296875" style="26" bestFit="1" customWidth="1"/>
    <col min="9747" max="9981" width="9.1796875" style="26"/>
    <col min="9982" max="9982" width="8.81640625" style="26" bestFit="1" customWidth="1"/>
    <col min="9983" max="9983" width="1.26953125" style="26" customWidth="1"/>
    <col min="9984" max="9984" width="11.453125" style="26" bestFit="1" customWidth="1"/>
    <col min="9985" max="9985" width="1.26953125" style="26" customWidth="1"/>
    <col min="9986" max="9986" width="12.81640625" style="26" bestFit="1" customWidth="1"/>
    <col min="9987" max="9987" width="1.26953125" style="26" customWidth="1"/>
    <col min="9988" max="9988" width="11" style="26" bestFit="1" customWidth="1"/>
    <col min="9989" max="9989" width="1.26953125" style="26" customWidth="1"/>
    <col min="9990" max="9990" width="8.453125" style="26" bestFit="1" customWidth="1"/>
    <col min="9991" max="9991" width="1.54296875" style="26" customWidth="1"/>
    <col min="9992" max="9992" width="9.81640625" style="26" bestFit="1" customWidth="1"/>
    <col min="9993" max="9993" width="1.26953125" style="26" customWidth="1"/>
    <col min="9994" max="9994" width="11.453125" style="26" bestFit="1" customWidth="1"/>
    <col min="9995" max="9995" width="1.26953125" style="26" customWidth="1"/>
    <col min="9996" max="9996" width="10.453125" style="26" bestFit="1" customWidth="1"/>
    <col min="9997" max="9997" width="1.26953125" style="26" customWidth="1"/>
    <col min="9998" max="9998" width="10.453125" style="26" bestFit="1" customWidth="1"/>
    <col min="9999" max="9999" width="1.26953125" style="26" customWidth="1"/>
    <col min="10000" max="10000" width="11.453125" style="26" bestFit="1" customWidth="1"/>
    <col min="10001" max="10001" width="1.453125" style="26" customWidth="1"/>
    <col min="10002" max="10002" width="10.54296875" style="26" bestFit="1" customWidth="1"/>
    <col min="10003" max="10237" width="9.1796875" style="26"/>
    <col min="10238" max="10238" width="8.81640625" style="26" bestFit="1" customWidth="1"/>
    <col min="10239" max="10239" width="1.26953125" style="26" customWidth="1"/>
    <col min="10240" max="10240" width="11.453125" style="26" bestFit="1" customWidth="1"/>
    <col min="10241" max="10241" width="1.26953125" style="26" customWidth="1"/>
    <col min="10242" max="10242" width="12.81640625" style="26" bestFit="1" customWidth="1"/>
    <col min="10243" max="10243" width="1.26953125" style="26" customWidth="1"/>
    <col min="10244" max="10244" width="11" style="26" bestFit="1" customWidth="1"/>
    <col min="10245" max="10245" width="1.26953125" style="26" customWidth="1"/>
    <col min="10246" max="10246" width="8.453125" style="26" bestFit="1" customWidth="1"/>
    <col min="10247" max="10247" width="1.54296875" style="26" customWidth="1"/>
    <col min="10248" max="10248" width="9.81640625" style="26" bestFit="1" customWidth="1"/>
    <col min="10249" max="10249" width="1.26953125" style="26" customWidth="1"/>
    <col min="10250" max="10250" width="11.453125" style="26" bestFit="1" customWidth="1"/>
    <col min="10251" max="10251" width="1.26953125" style="26" customWidth="1"/>
    <col min="10252" max="10252" width="10.453125" style="26" bestFit="1" customWidth="1"/>
    <col min="10253" max="10253" width="1.26953125" style="26" customWidth="1"/>
    <col min="10254" max="10254" width="10.453125" style="26" bestFit="1" customWidth="1"/>
    <col min="10255" max="10255" width="1.26953125" style="26" customWidth="1"/>
    <col min="10256" max="10256" width="11.453125" style="26" bestFit="1" customWidth="1"/>
    <col min="10257" max="10257" width="1.453125" style="26" customWidth="1"/>
    <col min="10258" max="10258" width="10.54296875" style="26" bestFit="1" customWidth="1"/>
    <col min="10259" max="10493" width="9.1796875" style="26"/>
    <col min="10494" max="10494" width="8.81640625" style="26" bestFit="1" customWidth="1"/>
    <col min="10495" max="10495" width="1.26953125" style="26" customWidth="1"/>
    <col min="10496" max="10496" width="11.453125" style="26" bestFit="1" customWidth="1"/>
    <col min="10497" max="10497" width="1.26953125" style="26" customWidth="1"/>
    <col min="10498" max="10498" width="12.81640625" style="26" bestFit="1" customWidth="1"/>
    <col min="10499" max="10499" width="1.26953125" style="26" customWidth="1"/>
    <col min="10500" max="10500" width="11" style="26" bestFit="1" customWidth="1"/>
    <col min="10501" max="10501" width="1.26953125" style="26" customWidth="1"/>
    <col min="10502" max="10502" width="8.453125" style="26" bestFit="1" customWidth="1"/>
    <col min="10503" max="10503" width="1.54296875" style="26" customWidth="1"/>
    <col min="10504" max="10504" width="9.81640625" style="26" bestFit="1" customWidth="1"/>
    <col min="10505" max="10505" width="1.26953125" style="26" customWidth="1"/>
    <col min="10506" max="10506" width="11.453125" style="26" bestFit="1" customWidth="1"/>
    <col min="10507" max="10507" width="1.26953125" style="26" customWidth="1"/>
    <col min="10508" max="10508" width="10.453125" style="26" bestFit="1" customWidth="1"/>
    <col min="10509" max="10509" width="1.26953125" style="26" customWidth="1"/>
    <col min="10510" max="10510" width="10.453125" style="26" bestFit="1" customWidth="1"/>
    <col min="10511" max="10511" width="1.26953125" style="26" customWidth="1"/>
    <col min="10512" max="10512" width="11.453125" style="26" bestFit="1" customWidth="1"/>
    <col min="10513" max="10513" width="1.453125" style="26" customWidth="1"/>
    <col min="10514" max="10514" width="10.54296875" style="26" bestFit="1" customWidth="1"/>
    <col min="10515" max="10749" width="9.1796875" style="26"/>
    <col min="10750" max="10750" width="8.81640625" style="26" bestFit="1" customWidth="1"/>
    <col min="10751" max="10751" width="1.26953125" style="26" customWidth="1"/>
    <col min="10752" max="10752" width="11.453125" style="26" bestFit="1" customWidth="1"/>
    <col min="10753" max="10753" width="1.26953125" style="26" customWidth="1"/>
    <col min="10754" max="10754" width="12.81640625" style="26" bestFit="1" customWidth="1"/>
    <col min="10755" max="10755" width="1.26953125" style="26" customWidth="1"/>
    <col min="10756" max="10756" width="11" style="26" bestFit="1" customWidth="1"/>
    <col min="10757" max="10757" width="1.26953125" style="26" customWidth="1"/>
    <col min="10758" max="10758" width="8.453125" style="26" bestFit="1" customWidth="1"/>
    <col min="10759" max="10759" width="1.54296875" style="26" customWidth="1"/>
    <col min="10760" max="10760" width="9.81640625" style="26" bestFit="1" customWidth="1"/>
    <col min="10761" max="10761" width="1.26953125" style="26" customWidth="1"/>
    <col min="10762" max="10762" width="11.453125" style="26" bestFit="1" customWidth="1"/>
    <col min="10763" max="10763" width="1.26953125" style="26" customWidth="1"/>
    <col min="10764" max="10764" width="10.453125" style="26" bestFit="1" customWidth="1"/>
    <col min="10765" max="10765" width="1.26953125" style="26" customWidth="1"/>
    <col min="10766" max="10766" width="10.453125" style="26" bestFit="1" customWidth="1"/>
    <col min="10767" max="10767" width="1.26953125" style="26" customWidth="1"/>
    <col min="10768" max="10768" width="11.453125" style="26" bestFit="1" customWidth="1"/>
    <col min="10769" max="10769" width="1.453125" style="26" customWidth="1"/>
    <col min="10770" max="10770" width="10.54296875" style="26" bestFit="1" customWidth="1"/>
    <col min="10771" max="11005" width="9.1796875" style="26"/>
    <col min="11006" max="11006" width="8.81640625" style="26" bestFit="1" customWidth="1"/>
    <col min="11007" max="11007" width="1.26953125" style="26" customWidth="1"/>
    <col min="11008" max="11008" width="11.453125" style="26" bestFit="1" customWidth="1"/>
    <col min="11009" max="11009" width="1.26953125" style="26" customWidth="1"/>
    <col min="11010" max="11010" width="12.81640625" style="26" bestFit="1" customWidth="1"/>
    <col min="11011" max="11011" width="1.26953125" style="26" customWidth="1"/>
    <col min="11012" max="11012" width="11" style="26" bestFit="1" customWidth="1"/>
    <col min="11013" max="11013" width="1.26953125" style="26" customWidth="1"/>
    <col min="11014" max="11014" width="8.453125" style="26" bestFit="1" customWidth="1"/>
    <col min="11015" max="11015" width="1.54296875" style="26" customWidth="1"/>
    <col min="11016" max="11016" width="9.81640625" style="26" bestFit="1" customWidth="1"/>
    <col min="11017" max="11017" width="1.26953125" style="26" customWidth="1"/>
    <col min="11018" max="11018" width="11.453125" style="26" bestFit="1" customWidth="1"/>
    <col min="11019" max="11019" width="1.26953125" style="26" customWidth="1"/>
    <col min="11020" max="11020" width="10.453125" style="26" bestFit="1" customWidth="1"/>
    <col min="11021" max="11021" width="1.26953125" style="26" customWidth="1"/>
    <col min="11022" max="11022" width="10.453125" style="26" bestFit="1" customWidth="1"/>
    <col min="11023" max="11023" width="1.26953125" style="26" customWidth="1"/>
    <col min="11024" max="11024" width="11.453125" style="26" bestFit="1" customWidth="1"/>
    <col min="11025" max="11025" width="1.453125" style="26" customWidth="1"/>
    <col min="11026" max="11026" width="10.54296875" style="26" bestFit="1" customWidth="1"/>
    <col min="11027" max="11261" width="9.1796875" style="26"/>
    <col min="11262" max="11262" width="8.81640625" style="26" bestFit="1" customWidth="1"/>
    <col min="11263" max="11263" width="1.26953125" style="26" customWidth="1"/>
    <col min="11264" max="11264" width="11.453125" style="26" bestFit="1" customWidth="1"/>
    <col min="11265" max="11265" width="1.26953125" style="26" customWidth="1"/>
    <col min="11266" max="11266" width="12.81640625" style="26" bestFit="1" customWidth="1"/>
    <col min="11267" max="11267" width="1.26953125" style="26" customWidth="1"/>
    <col min="11268" max="11268" width="11" style="26" bestFit="1" customWidth="1"/>
    <col min="11269" max="11269" width="1.26953125" style="26" customWidth="1"/>
    <col min="11270" max="11270" width="8.453125" style="26" bestFit="1" customWidth="1"/>
    <col min="11271" max="11271" width="1.54296875" style="26" customWidth="1"/>
    <col min="11272" max="11272" width="9.81640625" style="26" bestFit="1" customWidth="1"/>
    <col min="11273" max="11273" width="1.26953125" style="26" customWidth="1"/>
    <col min="11274" max="11274" width="11.453125" style="26" bestFit="1" customWidth="1"/>
    <col min="11275" max="11275" width="1.26953125" style="26" customWidth="1"/>
    <col min="11276" max="11276" width="10.453125" style="26" bestFit="1" customWidth="1"/>
    <col min="11277" max="11277" width="1.26953125" style="26" customWidth="1"/>
    <col min="11278" max="11278" width="10.453125" style="26" bestFit="1" customWidth="1"/>
    <col min="11279" max="11279" width="1.26953125" style="26" customWidth="1"/>
    <col min="11280" max="11280" width="11.453125" style="26" bestFit="1" customWidth="1"/>
    <col min="11281" max="11281" width="1.453125" style="26" customWidth="1"/>
    <col min="11282" max="11282" width="10.54296875" style="26" bestFit="1" customWidth="1"/>
    <col min="11283" max="11517" width="9.1796875" style="26"/>
    <col min="11518" max="11518" width="8.81640625" style="26" bestFit="1" customWidth="1"/>
    <col min="11519" max="11519" width="1.26953125" style="26" customWidth="1"/>
    <col min="11520" max="11520" width="11.453125" style="26" bestFit="1" customWidth="1"/>
    <col min="11521" max="11521" width="1.26953125" style="26" customWidth="1"/>
    <col min="11522" max="11522" width="12.81640625" style="26" bestFit="1" customWidth="1"/>
    <col min="11523" max="11523" width="1.26953125" style="26" customWidth="1"/>
    <col min="11524" max="11524" width="11" style="26" bestFit="1" customWidth="1"/>
    <col min="11525" max="11525" width="1.26953125" style="26" customWidth="1"/>
    <col min="11526" max="11526" width="8.453125" style="26" bestFit="1" customWidth="1"/>
    <col min="11527" max="11527" width="1.54296875" style="26" customWidth="1"/>
    <col min="11528" max="11528" width="9.81640625" style="26" bestFit="1" customWidth="1"/>
    <col min="11529" max="11529" width="1.26953125" style="26" customWidth="1"/>
    <col min="11530" max="11530" width="11.453125" style="26" bestFit="1" customWidth="1"/>
    <col min="11531" max="11531" width="1.26953125" style="26" customWidth="1"/>
    <col min="11532" max="11532" width="10.453125" style="26" bestFit="1" customWidth="1"/>
    <col min="11533" max="11533" width="1.26953125" style="26" customWidth="1"/>
    <col min="11534" max="11534" width="10.453125" style="26" bestFit="1" customWidth="1"/>
    <col min="11535" max="11535" width="1.26953125" style="26" customWidth="1"/>
    <col min="11536" max="11536" width="11.453125" style="26" bestFit="1" customWidth="1"/>
    <col min="11537" max="11537" width="1.453125" style="26" customWidth="1"/>
    <col min="11538" max="11538" width="10.54296875" style="26" bestFit="1" customWidth="1"/>
    <col min="11539" max="11773" width="9.1796875" style="26"/>
    <col min="11774" max="11774" width="8.81640625" style="26" bestFit="1" customWidth="1"/>
    <col min="11775" max="11775" width="1.26953125" style="26" customWidth="1"/>
    <col min="11776" max="11776" width="11.453125" style="26" bestFit="1" customWidth="1"/>
    <col min="11777" max="11777" width="1.26953125" style="26" customWidth="1"/>
    <col min="11778" max="11778" width="12.81640625" style="26" bestFit="1" customWidth="1"/>
    <col min="11779" max="11779" width="1.26953125" style="26" customWidth="1"/>
    <col min="11780" max="11780" width="11" style="26" bestFit="1" customWidth="1"/>
    <col min="11781" max="11781" width="1.26953125" style="26" customWidth="1"/>
    <col min="11782" max="11782" width="8.453125" style="26" bestFit="1" customWidth="1"/>
    <col min="11783" max="11783" width="1.54296875" style="26" customWidth="1"/>
    <col min="11784" max="11784" width="9.81640625" style="26" bestFit="1" customWidth="1"/>
    <col min="11785" max="11785" width="1.26953125" style="26" customWidth="1"/>
    <col min="11786" max="11786" width="11.453125" style="26" bestFit="1" customWidth="1"/>
    <col min="11787" max="11787" width="1.26953125" style="26" customWidth="1"/>
    <col min="11788" max="11788" width="10.453125" style="26" bestFit="1" customWidth="1"/>
    <col min="11789" max="11789" width="1.26953125" style="26" customWidth="1"/>
    <col min="11790" max="11790" width="10.453125" style="26" bestFit="1" customWidth="1"/>
    <col min="11791" max="11791" width="1.26953125" style="26" customWidth="1"/>
    <col min="11792" max="11792" width="11.453125" style="26" bestFit="1" customWidth="1"/>
    <col min="11793" max="11793" width="1.453125" style="26" customWidth="1"/>
    <col min="11794" max="11794" width="10.54296875" style="26" bestFit="1" customWidth="1"/>
    <col min="11795" max="12029" width="9.1796875" style="26"/>
    <col min="12030" max="12030" width="8.81640625" style="26" bestFit="1" customWidth="1"/>
    <col min="12031" max="12031" width="1.26953125" style="26" customWidth="1"/>
    <col min="12032" max="12032" width="11.453125" style="26" bestFit="1" customWidth="1"/>
    <col min="12033" max="12033" width="1.26953125" style="26" customWidth="1"/>
    <col min="12034" max="12034" width="12.81640625" style="26" bestFit="1" customWidth="1"/>
    <col min="12035" max="12035" width="1.26953125" style="26" customWidth="1"/>
    <col min="12036" max="12036" width="11" style="26" bestFit="1" customWidth="1"/>
    <col min="12037" max="12037" width="1.26953125" style="26" customWidth="1"/>
    <col min="12038" max="12038" width="8.453125" style="26" bestFit="1" customWidth="1"/>
    <col min="12039" max="12039" width="1.54296875" style="26" customWidth="1"/>
    <col min="12040" max="12040" width="9.81640625" style="26" bestFit="1" customWidth="1"/>
    <col min="12041" max="12041" width="1.26953125" style="26" customWidth="1"/>
    <col min="12042" max="12042" width="11.453125" style="26" bestFit="1" customWidth="1"/>
    <col min="12043" max="12043" width="1.26953125" style="26" customWidth="1"/>
    <col min="12044" max="12044" width="10.453125" style="26" bestFit="1" customWidth="1"/>
    <col min="12045" max="12045" width="1.26953125" style="26" customWidth="1"/>
    <col min="12046" max="12046" width="10.453125" style="26" bestFit="1" customWidth="1"/>
    <col min="12047" max="12047" width="1.26953125" style="26" customWidth="1"/>
    <col min="12048" max="12048" width="11.453125" style="26" bestFit="1" customWidth="1"/>
    <col min="12049" max="12049" width="1.453125" style="26" customWidth="1"/>
    <col min="12050" max="12050" width="10.54296875" style="26" bestFit="1" customWidth="1"/>
    <col min="12051" max="12285" width="9.1796875" style="26"/>
    <col min="12286" max="12286" width="8.81640625" style="26" bestFit="1" customWidth="1"/>
    <col min="12287" max="12287" width="1.26953125" style="26" customWidth="1"/>
    <col min="12288" max="12288" width="11.453125" style="26" bestFit="1" customWidth="1"/>
    <col min="12289" max="12289" width="1.26953125" style="26" customWidth="1"/>
    <col min="12290" max="12290" width="12.81640625" style="26" bestFit="1" customWidth="1"/>
    <col min="12291" max="12291" width="1.26953125" style="26" customWidth="1"/>
    <col min="12292" max="12292" width="11" style="26" bestFit="1" customWidth="1"/>
    <col min="12293" max="12293" width="1.26953125" style="26" customWidth="1"/>
    <col min="12294" max="12294" width="8.453125" style="26" bestFit="1" customWidth="1"/>
    <col min="12295" max="12295" width="1.54296875" style="26" customWidth="1"/>
    <col min="12296" max="12296" width="9.81640625" style="26" bestFit="1" customWidth="1"/>
    <col min="12297" max="12297" width="1.26953125" style="26" customWidth="1"/>
    <col min="12298" max="12298" width="11.453125" style="26" bestFit="1" customWidth="1"/>
    <col min="12299" max="12299" width="1.26953125" style="26" customWidth="1"/>
    <col min="12300" max="12300" width="10.453125" style="26" bestFit="1" customWidth="1"/>
    <col min="12301" max="12301" width="1.26953125" style="26" customWidth="1"/>
    <col min="12302" max="12302" width="10.453125" style="26" bestFit="1" customWidth="1"/>
    <col min="12303" max="12303" width="1.26953125" style="26" customWidth="1"/>
    <col min="12304" max="12304" width="11.453125" style="26" bestFit="1" customWidth="1"/>
    <col min="12305" max="12305" width="1.453125" style="26" customWidth="1"/>
    <col min="12306" max="12306" width="10.54296875" style="26" bestFit="1" customWidth="1"/>
    <col min="12307" max="12541" width="9.1796875" style="26"/>
    <col min="12542" max="12542" width="8.81640625" style="26" bestFit="1" customWidth="1"/>
    <col min="12543" max="12543" width="1.26953125" style="26" customWidth="1"/>
    <col min="12544" max="12544" width="11.453125" style="26" bestFit="1" customWidth="1"/>
    <col min="12545" max="12545" width="1.26953125" style="26" customWidth="1"/>
    <col min="12546" max="12546" width="12.81640625" style="26" bestFit="1" customWidth="1"/>
    <col min="12547" max="12547" width="1.26953125" style="26" customWidth="1"/>
    <col min="12548" max="12548" width="11" style="26" bestFit="1" customWidth="1"/>
    <col min="12549" max="12549" width="1.26953125" style="26" customWidth="1"/>
    <col min="12550" max="12550" width="8.453125" style="26" bestFit="1" customWidth="1"/>
    <col min="12551" max="12551" width="1.54296875" style="26" customWidth="1"/>
    <col min="12552" max="12552" width="9.81640625" style="26" bestFit="1" customWidth="1"/>
    <col min="12553" max="12553" width="1.26953125" style="26" customWidth="1"/>
    <col min="12554" max="12554" width="11.453125" style="26" bestFit="1" customWidth="1"/>
    <col min="12555" max="12555" width="1.26953125" style="26" customWidth="1"/>
    <col min="12556" max="12556" width="10.453125" style="26" bestFit="1" customWidth="1"/>
    <col min="12557" max="12557" width="1.26953125" style="26" customWidth="1"/>
    <col min="12558" max="12558" width="10.453125" style="26" bestFit="1" customWidth="1"/>
    <col min="12559" max="12559" width="1.26953125" style="26" customWidth="1"/>
    <col min="12560" max="12560" width="11.453125" style="26" bestFit="1" customWidth="1"/>
    <col min="12561" max="12561" width="1.453125" style="26" customWidth="1"/>
    <col min="12562" max="12562" width="10.54296875" style="26" bestFit="1" customWidth="1"/>
    <col min="12563" max="12797" width="9.1796875" style="26"/>
    <col min="12798" max="12798" width="8.81640625" style="26" bestFit="1" customWidth="1"/>
    <col min="12799" max="12799" width="1.26953125" style="26" customWidth="1"/>
    <col min="12800" max="12800" width="11.453125" style="26" bestFit="1" customWidth="1"/>
    <col min="12801" max="12801" width="1.26953125" style="26" customWidth="1"/>
    <col min="12802" max="12802" width="12.81640625" style="26" bestFit="1" customWidth="1"/>
    <col min="12803" max="12803" width="1.26953125" style="26" customWidth="1"/>
    <col min="12804" max="12804" width="11" style="26" bestFit="1" customWidth="1"/>
    <col min="12805" max="12805" width="1.26953125" style="26" customWidth="1"/>
    <col min="12806" max="12806" width="8.453125" style="26" bestFit="1" customWidth="1"/>
    <col min="12807" max="12807" width="1.54296875" style="26" customWidth="1"/>
    <col min="12808" max="12808" width="9.81640625" style="26" bestFit="1" customWidth="1"/>
    <col min="12809" max="12809" width="1.26953125" style="26" customWidth="1"/>
    <col min="12810" max="12810" width="11.453125" style="26" bestFit="1" customWidth="1"/>
    <col min="12811" max="12811" width="1.26953125" style="26" customWidth="1"/>
    <col min="12812" max="12812" width="10.453125" style="26" bestFit="1" customWidth="1"/>
    <col min="12813" max="12813" width="1.26953125" style="26" customWidth="1"/>
    <col min="12814" max="12814" width="10.453125" style="26" bestFit="1" customWidth="1"/>
    <col min="12815" max="12815" width="1.26953125" style="26" customWidth="1"/>
    <col min="12816" max="12816" width="11.453125" style="26" bestFit="1" customWidth="1"/>
    <col min="12817" max="12817" width="1.453125" style="26" customWidth="1"/>
    <col min="12818" max="12818" width="10.54296875" style="26" bestFit="1" customWidth="1"/>
    <col min="12819" max="13053" width="9.1796875" style="26"/>
    <col min="13054" max="13054" width="8.81640625" style="26" bestFit="1" customWidth="1"/>
    <col min="13055" max="13055" width="1.26953125" style="26" customWidth="1"/>
    <col min="13056" max="13056" width="11.453125" style="26" bestFit="1" customWidth="1"/>
    <col min="13057" max="13057" width="1.26953125" style="26" customWidth="1"/>
    <col min="13058" max="13058" width="12.81640625" style="26" bestFit="1" customWidth="1"/>
    <col min="13059" max="13059" width="1.26953125" style="26" customWidth="1"/>
    <col min="13060" max="13060" width="11" style="26" bestFit="1" customWidth="1"/>
    <col min="13061" max="13061" width="1.26953125" style="26" customWidth="1"/>
    <col min="13062" max="13062" width="8.453125" style="26" bestFit="1" customWidth="1"/>
    <col min="13063" max="13063" width="1.54296875" style="26" customWidth="1"/>
    <col min="13064" max="13064" width="9.81640625" style="26" bestFit="1" customWidth="1"/>
    <col min="13065" max="13065" width="1.26953125" style="26" customWidth="1"/>
    <col min="13066" max="13066" width="11.453125" style="26" bestFit="1" customWidth="1"/>
    <col min="13067" max="13067" width="1.26953125" style="26" customWidth="1"/>
    <col min="13068" max="13068" width="10.453125" style="26" bestFit="1" customWidth="1"/>
    <col min="13069" max="13069" width="1.26953125" style="26" customWidth="1"/>
    <col min="13070" max="13070" width="10.453125" style="26" bestFit="1" customWidth="1"/>
    <col min="13071" max="13071" width="1.26953125" style="26" customWidth="1"/>
    <col min="13072" max="13072" width="11.453125" style="26" bestFit="1" customWidth="1"/>
    <col min="13073" max="13073" width="1.453125" style="26" customWidth="1"/>
    <col min="13074" max="13074" width="10.54296875" style="26" bestFit="1" customWidth="1"/>
    <col min="13075" max="13309" width="9.1796875" style="26"/>
    <col min="13310" max="13310" width="8.81640625" style="26" bestFit="1" customWidth="1"/>
    <col min="13311" max="13311" width="1.26953125" style="26" customWidth="1"/>
    <col min="13312" max="13312" width="11.453125" style="26" bestFit="1" customWidth="1"/>
    <col min="13313" max="13313" width="1.26953125" style="26" customWidth="1"/>
    <col min="13314" max="13314" width="12.81640625" style="26" bestFit="1" customWidth="1"/>
    <col min="13315" max="13315" width="1.26953125" style="26" customWidth="1"/>
    <col min="13316" max="13316" width="11" style="26" bestFit="1" customWidth="1"/>
    <col min="13317" max="13317" width="1.26953125" style="26" customWidth="1"/>
    <col min="13318" max="13318" width="8.453125" style="26" bestFit="1" customWidth="1"/>
    <col min="13319" max="13319" width="1.54296875" style="26" customWidth="1"/>
    <col min="13320" max="13320" width="9.81640625" style="26" bestFit="1" customWidth="1"/>
    <col min="13321" max="13321" width="1.26953125" style="26" customWidth="1"/>
    <col min="13322" max="13322" width="11.453125" style="26" bestFit="1" customWidth="1"/>
    <col min="13323" max="13323" width="1.26953125" style="26" customWidth="1"/>
    <col min="13324" max="13324" width="10.453125" style="26" bestFit="1" customWidth="1"/>
    <col min="13325" max="13325" width="1.26953125" style="26" customWidth="1"/>
    <col min="13326" max="13326" width="10.453125" style="26" bestFit="1" customWidth="1"/>
    <col min="13327" max="13327" width="1.26953125" style="26" customWidth="1"/>
    <col min="13328" max="13328" width="11.453125" style="26" bestFit="1" customWidth="1"/>
    <col min="13329" max="13329" width="1.453125" style="26" customWidth="1"/>
    <col min="13330" max="13330" width="10.54296875" style="26" bestFit="1" customWidth="1"/>
    <col min="13331" max="13565" width="9.1796875" style="26"/>
    <col min="13566" max="13566" width="8.81640625" style="26" bestFit="1" customWidth="1"/>
    <col min="13567" max="13567" width="1.26953125" style="26" customWidth="1"/>
    <col min="13568" max="13568" width="11.453125" style="26" bestFit="1" customWidth="1"/>
    <col min="13569" max="13569" width="1.26953125" style="26" customWidth="1"/>
    <col min="13570" max="13570" width="12.81640625" style="26" bestFit="1" customWidth="1"/>
    <col min="13571" max="13571" width="1.26953125" style="26" customWidth="1"/>
    <col min="13572" max="13572" width="11" style="26" bestFit="1" customWidth="1"/>
    <col min="13573" max="13573" width="1.26953125" style="26" customWidth="1"/>
    <col min="13574" max="13574" width="8.453125" style="26" bestFit="1" customWidth="1"/>
    <col min="13575" max="13575" width="1.54296875" style="26" customWidth="1"/>
    <col min="13576" max="13576" width="9.81640625" style="26" bestFit="1" customWidth="1"/>
    <col min="13577" max="13577" width="1.26953125" style="26" customWidth="1"/>
    <col min="13578" max="13578" width="11.453125" style="26" bestFit="1" customWidth="1"/>
    <col min="13579" max="13579" width="1.26953125" style="26" customWidth="1"/>
    <col min="13580" max="13580" width="10.453125" style="26" bestFit="1" customWidth="1"/>
    <col min="13581" max="13581" width="1.26953125" style="26" customWidth="1"/>
    <col min="13582" max="13582" width="10.453125" style="26" bestFit="1" customWidth="1"/>
    <col min="13583" max="13583" width="1.26953125" style="26" customWidth="1"/>
    <col min="13584" max="13584" width="11.453125" style="26" bestFit="1" customWidth="1"/>
    <col min="13585" max="13585" width="1.453125" style="26" customWidth="1"/>
    <col min="13586" max="13586" width="10.54296875" style="26" bestFit="1" customWidth="1"/>
    <col min="13587" max="13821" width="9.1796875" style="26"/>
    <col min="13822" max="13822" width="8.81640625" style="26" bestFit="1" customWidth="1"/>
    <col min="13823" max="13823" width="1.26953125" style="26" customWidth="1"/>
    <col min="13824" max="13824" width="11.453125" style="26" bestFit="1" customWidth="1"/>
    <col min="13825" max="13825" width="1.26953125" style="26" customWidth="1"/>
    <col min="13826" max="13826" width="12.81640625" style="26" bestFit="1" customWidth="1"/>
    <col min="13827" max="13827" width="1.26953125" style="26" customWidth="1"/>
    <col min="13828" max="13828" width="11" style="26" bestFit="1" customWidth="1"/>
    <col min="13829" max="13829" width="1.26953125" style="26" customWidth="1"/>
    <col min="13830" max="13830" width="8.453125" style="26" bestFit="1" customWidth="1"/>
    <col min="13831" max="13831" width="1.54296875" style="26" customWidth="1"/>
    <col min="13832" max="13832" width="9.81640625" style="26" bestFit="1" customWidth="1"/>
    <col min="13833" max="13833" width="1.26953125" style="26" customWidth="1"/>
    <col min="13834" max="13834" width="11.453125" style="26" bestFit="1" customWidth="1"/>
    <col min="13835" max="13835" width="1.26953125" style="26" customWidth="1"/>
    <col min="13836" max="13836" width="10.453125" style="26" bestFit="1" customWidth="1"/>
    <col min="13837" max="13837" width="1.26953125" style="26" customWidth="1"/>
    <col min="13838" max="13838" width="10.453125" style="26" bestFit="1" customWidth="1"/>
    <col min="13839" max="13839" width="1.26953125" style="26" customWidth="1"/>
    <col min="13840" max="13840" width="11.453125" style="26" bestFit="1" customWidth="1"/>
    <col min="13841" max="13841" width="1.453125" style="26" customWidth="1"/>
    <col min="13842" max="13842" width="10.54296875" style="26" bestFit="1" customWidth="1"/>
    <col min="13843" max="14077" width="9.1796875" style="26"/>
    <col min="14078" max="14078" width="8.81640625" style="26" bestFit="1" customWidth="1"/>
    <col min="14079" max="14079" width="1.26953125" style="26" customWidth="1"/>
    <col min="14080" max="14080" width="11.453125" style="26" bestFit="1" customWidth="1"/>
    <col min="14081" max="14081" width="1.26953125" style="26" customWidth="1"/>
    <col min="14082" max="14082" width="12.81640625" style="26" bestFit="1" customWidth="1"/>
    <col min="14083" max="14083" width="1.26953125" style="26" customWidth="1"/>
    <col min="14084" max="14084" width="11" style="26" bestFit="1" customWidth="1"/>
    <col min="14085" max="14085" width="1.26953125" style="26" customWidth="1"/>
    <col min="14086" max="14086" width="8.453125" style="26" bestFit="1" customWidth="1"/>
    <col min="14087" max="14087" width="1.54296875" style="26" customWidth="1"/>
    <col min="14088" max="14088" width="9.81640625" style="26" bestFit="1" customWidth="1"/>
    <col min="14089" max="14089" width="1.26953125" style="26" customWidth="1"/>
    <col min="14090" max="14090" width="11.453125" style="26" bestFit="1" customWidth="1"/>
    <col min="14091" max="14091" width="1.26953125" style="26" customWidth="1"/>
    <col min="14092" max="14092" width="10.453125" style="26" bestFit="1" customWidth="1"/>
    <col min="14093" max="14093" width="1.26953125" style="26" customWidth="1"/>
    <col min="14094" max="14094" width="10.453125" style="26" bestFit="1" customWidth="1"/>
    <col min="14095" max="14095" width="1.26953125" style="26" customWidth="1"/>
    <col min="14096" max="14096" width="11.453125" style="26" bestFit="1" customWidth="1"/>
    <col min="14097" max="14097" width="1.453125" style="26" customWidth="1"/>
    <col min="14098" max="14098" width="10.54296875" style="26" bestFit="1" customWidth="1"/>
    <col min="14099" max="14333" width="9.1796875" style="26"/>
    <col min="14334" max="14334" width="8.81640625" style="26" bestFit="1" customWidth="1"/>
    <col min="14335" max="14335" width="1.26953125" style="26" customWidth="1"/>
    <col min="14336" max="14336" width="11.453125" style="26" bestFit="1" customWidth="1"/>
    <col min="14337" max="14337" width="1.26953125" style="26" customWidth="1"/>
    <col min="14338" max="14338" width="12.81640625" style="26" bestFit="1" customWidth="1"/>
    <col min="14339" max="14339" width="1.26953125" style="26" customWidth="1"/>
    <col min="14340" max="14340" width="11" style="26" bestFit="1" customWidth="1"/>
    <col min="14341" max="14341" width="1.26953125" style="26" customWidth="1"/>
    <col min="14342" max="14342" width="8.453125" style="26" bestFit="1" customWidth="1"/>
    <col min="14343" max="14343" width="1.54296875" style="26" customWidth="1"/>
    <col min="14344" max="14344" width="9.81640625" style="26" bestFit="1" customWidth="1"/>
    <col min="14345" max="14345" width="1.26953125" style="26" customWidth="1"/>
    <col min="14346" max="14346" width="11.453125" style="26" bestFit="1" customWidth="1"/>
    <col min="14347" max="14347" width="1.26953125" style="26" customWidth="1"/>
    <col min="14348" max="14348" width="10.453125" style="26" bestFit="1" customWidth="1"/>
    <col min="14349" max="14349" width="1.26953125" style="26" customWidth="1"/>
    <col min="14350" max="14350" width="10.453125" style="26" bestFit="1" customWidth="1"/>
    <col min="14351" max="14351" width="1.26953125" style="26" customWidth="1"/>
    <col min="14352" max="14352" width="11.453125" style="26" bestFit="1" customWidth="1"/>
    <col min="14353" max="14353" width="1.453125" style="26" customWidth="1"/>
    <col min="14354" max="14354" width="10.54296875" style="26" bestFit="1" customWidth="1"/>
    <col min="14355" max="14589" width="9.1796875" style="26"/>
    <col min="14590" max="14590" width="8.81640625" style="26" bestFit="1" customWidth="1"/>
    <col min="14591" max="14591" width="1.26953125" style="26" customWidth="1"/>
    <col min="14592" max="14592" width="11.453125" style="26" bestFit="1" customWidth="1"/>
    <col min="14593" max="14593" width="1.26953125" style="26" customWidth="1"/>
    <col min="14594" max="14594" width="12.81640625" style="26" bestFit="1" customWidth="1"/>
    <col min="14595" max="14595" width="1.26953125" style="26" customWidth="1"/>
    <col min="14596" max="14596" width="11" style="26" bestFit="1" customWidth="1"/>
    <col min="14597" max="14597" width="1.26953125" style="26" customWidth="1"/>
    <col min="14598" max="14598" width="8.453125" style="26" bestFit="1" customWidth="1"/>
    <col min="14599" max="14599" width="1.54296875" style="26" customWidth="1"/>
    <col min="14600" max="14600" width="9.81640625" style="26" bestFit="1" customWidth="1"/>
    <col min="14601" max="14601" width="1.26953125" style="26" customWidth="1"/>
    <col min="14602" max="14602" width="11.453125" style="26" bestFit="1" customWidth="1"/>
    <col min="14603" max="14603" width="1.26953125" style="26" customWidth="1"/>
    <col min="14604" max="14604" width="10.453125" style="26" bestFit="1" customWidth="1"/>
    <col min="14605" max="14605" width="1.26953125" style="26" customWidth="1"/>
    <col min="14606" max="14606" width="10.453125" style="26" bestFit="1" customWidth="1"/>
    <col min="14607" max="14607" width="1.26953125" style="26" customWidth="1"/>
    <col min="14608" max="14608" width="11.453125" style="26" bestFit="1" customWidth="1"/>
    <col min="14609" max="14609" width="1.453125" style="26" customWidth="1"/>
    <col min="14610" max="14610" width="10.54296875" style="26" bestFit="1" customWidth="1"/>
    <col min="14611" max="14845" width="9.1796875" style="26"/>
    <col min="14846" max="14846" width="8.81640625" style="26" bestFit="1" customWidth="1"/>
    <col min="14847" max="14847" width="1.26953125" style="26" customWidth="1"/>
    <col min="14848" max="14848" width="11.453125" style="26" bestFit="1" customWidth="1"/>
    <col min="14849" max="14849" width="1.26953125" style="26" customWidth="1"/>
    <col min="14850" max="14850" width="12.81640625" style="26" bestFit="1" customWidth="1"/>
    <col min="14851" max="14851" width="1.26953125" style="26" customWidth="1"/>
    <col min="14852" max="14852" width="11" style="26" bestFit="1" customWidth="1"/>
    <col min="14853" max="14853" width="1.26953125" style="26" customWidth="1"/>
    <col min="14854" max="14854" width="8.453125" style="26" bestFit="1" customWidth="1"/>
    <col min="14855" max="14855" width="1.54296875" style="26" customWidth="1"/>
    <col min="14856" max="14856" width="9.81640625" style="26" bestFit="1" customWidth="1"/>
    <col min="14857" max="14857" width="1.26953125" style="26" customWidth="1"/>
    <col min="14858" max="14858" width="11.453125" style="26" bestFit="1" customWidth="1"/>
    <col min="14859" max="14859" width="1.26953125" style="26" customWidth="1"/>
    <col min="14860" max="14860" width="10.453125" style="26" bestFit="1" customWidth="1"/>
    <col min="14861" max="14861" width="1.26953125" style="26" customWidth="1"/>
    <col min="14862" max="14862" width="10.453125" style="26" bestFit="1" customWidth="1"/>
    <col min="14863" max="14863" width="1.26953125" style="26" customWidth="1"/>
    <col min="14864" max="14864" width="11.453125" style="26" bestFit="1" customWidth="1"/>
    <col min="14865" max="14865" width="1.453125" style="26" customWidth="1"/>
    <col min="14866" max="14866" width="10.54296875" style="26" bestFit="1" customWidth="1"/>
    <col min="14867" max="15101" width="9.1796875" style="26"/>
    <col min="15102" max="15102" width="8.81640625" style="26" bestFit="1" customWidth="1"/>
    <col min="15103" max="15103" width="1.26953125" style="26" customWidth="1"/>
    <col min="15104" max="15104" width="11.453125" style="26" bestFit="1" customWidth="1"/>
    <col min="15105" max="15105" width="1.26953125" style="26" customWidth="1"/>
    <col min="15106" max="15106" width="12.81640625" style="26" bestFit="1" customWidth="1"/>
    <col min="15107" max="15107" width="1.26953125" style="26" customWidth="1"/>
    <col min="15108" max="15108" width="11" style="26" bestFit="1" customWidth="1"/>
    <col min="15109" max="15109" width="1.26953125" style="26" customWidth="1"/>
    <col min="15110" max="15110" width="8.453125" style="26" bestFit="1" customWidth="1"/>
    <col min="15111" max="15111" width="1.54296875" style="26" customWidth="1"/>
    <col min="15112" max="15112" width="9.81640625" style="26" bestFit="1" customWidth="1"/>
    <col min="15113" max="15113" width="1.26953125" style="26" customWidth="1"/>
    <col min="15114" max="15114" width="11.453125" style="26" bestFit="1" customWidth="1"/>
    <col min="15115" max="15115" width="1.26953125" style="26" customWidth="1"/>
    <col min="15116" max="15116" width="10.453125" style="26" bestFit="1" customWidth="1"/>
    <col min="15117" max="15117" width="1.26953125" style="26" customWidth="1"/>
    <col min="15118" max="15118" width="10.453125" style="26" bestFit="1" customWidth="1"/>
    <col min="15119" max="15119" width="1.26953125" style="26" customWidth="1"/>
    <col min="15120" max="15120" width="11.453125" style="26" bestFit="1" customWidth="1"/>
    <col min="15121" max="15121" width="1.453125" style="26" customWidth="1"/>
    <col min="15122" max="15122" width="10.54296875" style="26" bestFit="1" customWidth="1"/>
    <col min="15123" max="15357" width="9.1796875" style="26"/>
    <col min="15358" max="15358" width="8.81640625" style="26" bestFit="1" customWidth="1"/>
    <col min="15359" max="15359" width="1.26953125" style="26" customWidth="1"/>
    <col min="15360" max="15360" width="11.453125" style="26" bestFit="1" customWidth="1"/>
    <col min="15361" max="15361" width="1.26953125" style="26" customWidth="1"/>
    <col min="15362" max="15362" width="12.81640625" style="26" bestFit="1" customWidth="1"/>
    <col min="15363" max="15363" width="1.26953125" style="26" customWidth="1"/>
    <col min="15364" max="15364" width="11" style="26" bestFit="1" customWidth="1"/>
    <col min="15365" max="15365" width="1.26953125" style="26" customWidth="1"/>
    <col min="15366" max="15366" width="8.453125" style="26" bestFit="1" customWidth="1"/>
    <col min="15367" max="15367" width="1.54296875" style="26" customWidth="1"/>
    <col min="15368" max="15368" width="9.81640625" style="26" bestFit="1" customWidth="1"/>
    <col min="15369" max="15369" width="1.26953125" style="26" customWidth="1"/>
    <col min="15370" max="15370" width="11.453125" style="26" bestFit="1" customWidth="1"/>
    <col min="15371" max="15371" width="1.26953125" style="26" customWidth="1"/>
    <col min="15372" max="15372" width="10.453125" style="26" bestFit="1" customWidth="1"/>
    <col min="15373" max="15373" width="1.26953125" style="26" customWidth="1"/>
    <col min="15374" max="15374" width="10.453125" style="26" bestFit="1" customWidth="1"/>
    <col min="15375" max="15375" width="1.26953125" style="26" customWidth="1"/>
    <col min="15376" max="15376" width="11.453125" style="26" bestFit="1" customWidth="1"/>
    <col min="15377" max="15377" width="1.453125" style="26" customWidth="1"/>
    <col min="15378" max="15378" width="10.54296875" style="26" bestFit="1" customWidth="1"/>
    <col min="15379" max="15613" width="9.1796875" style="26"/>
    <col min="15614" max="15614" width="8.81640625" style="26" bestFit="1" customWidth="1"/>
    <col min="15615" max="15615" width="1.26953125" style="26" customWidth="1"/>
    <col min="15616" max="15616" width="11.453125" style="26" bestFit="1" customWidth="1"/>
    <col min="15617" max="15617" width="1.26953125" style="26" customWidth="1"/>
    <col min="15618" max="15618" width="12.81640625" style="26" bestFit="1" customWidth="1"/>
    <col min="15619" max="15619" width="1.26953125" style="26" customWidth="1"/>
    <col min="15620" max="15620" width="11" style="26" bestFit="1" customWidth="1"/>
    <col min="15621" max="15621" width="1.26953125" style="26" customWidth="1"/>
    <col min="15622" max="15622" width="8.453125" style="26" bestFit="1" customWidth="1"/>
    <col min="15623" max="15623" width="1.54296875" style="26" customWidth="1"/>
    <col min="15624" max="15624" width="9.81640625" style="26" bestFit="1" customWidth="1"/>
    <col min="15625" max="15625" width="1.26953125" style="26" customWidth="1"/>
    <col min="15626" max="15626" width="11.453125" style="26" bestFit="1" customWidth="1"/>
    <col min="15627" max="15627" width="1.26953125" style="26" customWidth="1"/>
    <col min="15628" max="15628" width="10.453125" style="26" bestFit="1" customWidth="1"/>
    <col min="15629" max="15629" width="1.26953125" style="26" customWidth="1"/>
    <col min="15630" max="15630" width="10.453125" style="26" bestFit="1" customWidth="1"/>
    <col min="15631" max="15631" width="1.26953125" style="26" customWidth="1"/>
    <col min="15632" max="15632" width="11.453125" style="26" bestFit="1" customWidth="1"/>
    <col min="15633" max="15633" width="1.453125" style="26" customWidth="1"/>
    <col min="15634" max="15634" width="10.54296875" style="26" bestFit="1" customWidth="1"/>
    <col min="15635" max="15869" width="9.1796875" style="26"/>
    <col min="15870" max="15870" width="8.81640625" style="26" bestFit="1" customWidth="1"/>
    <col min="15871" max="15871" width="1.26953125" style="26" customWidth="1"/>
    <col min="15872" max="15872" width="11.453125" style="26" bestFit="1" customWidth="1"/>
    <col min="15873" max="15873" width="1.26953125" style="26" customWidth="1"/>
    <col min="15874" max="15874" width="12.81640625" style="26" bestFit="1" customWidth="1"/>
    <col min="15875" max="15875" width="1.26953125" style="26" customWidth="1"/>
    <col min="15876" max="15876" width="11" style="26" bestFit="1" customWidth="1"/>
    <col min="15877" max="15877" width="1.26953125" style="26" customWidth="1"/>
    <col min="15878" max="15878" width="8.453125" style="26" bestFit="1" customWidth="1"/>
    <col min="15879" max="15879" width="1.54296875" style="26" customWidth="1"/>
    <col min="15880" max="15880" width="9.81640625" style="26" bestFit="1" customWidth="1"/>
    <col min="15881" max="15881" width="1.26953125" style="26" customWidth="1"/>
    <col min="15882" max="15882" width="11.453125" style="26" bestFit="1" customWidth="1"/>
    <col min="15883" max="15883" width="1.26953125" style="26" customWidth="1"/>
    <col min="15884" max="15884" width="10.453125" style="26" bestFit="1" customWidth="1"/>
    <col min="15885" max="15885" width="1.26953125" style="26" customWidth="1"/>
    <col min="15886" max="15886" width="10.453125" style="26" bestFit="1" customWidth="1"/>
    <col min="15887" max="15887" width="1.26953125" style="26" customWidth="1"/>
    <col min="15888" max="15888" width="11.453125" style="26" bestFit="1" customWidth="1"/>
    <col min="15889" max="15889" width="1.453125" style="26" customWidth="1"/>
    <col min="15890" max="15890" width="10.54296875" style="26" bestFit="1" customWidth="1"/>
    <col min="15891" max="16125" width="9.1796875" style="26"/>
    <col min="16126" max="16126" width="8.81640625" style="26" bestFit="1" customWidth="1"/>
    <col min="16127" max="16127" width="1.26953125" style="26" customWidth="1"/>
    <col min="16128" max="16128" width="11.453125" style="26" bestFit="1" customWidth="1"/>
    <col min="16129" max="16129" width="1.26953125" style="26" customWidth="1"/>
    <col min="16130" max="16130" width="12.81640625" style="26" bestFit="1" customWidth="1"/>
    <col min="16131" max="16131" width="1.26953125" style="26" customWidth="1"/>
    <col min="16132" max="16132" width="11" style="26" bestFit="1" customWidth="1"/>
    <col min="16133" max="16133" width="1.26953125" style="26" customWidth="1"/>
    <col min="16134" max="16134" width="8.453125" style="26" bestFit="1" customWidth="1"/>
    <col min="16135" max="16135" width="1.54296875" style="26" customWidth="1"/>
    <col min="16136" max="16136" width="9.81640625" style="26" bestFit="1" customWidth="1"/>
    <col min="16137" max="16137" width="1.26953125" style="26" customWidth="1"/>
    <col min="16138" max="16138" width="11.453125" style="26" bestFit="1" customWidth="1"/>
    <col min="16139" max="16139" width="1.26953125" style="26" customWidth="1"/>
    <col min="16140" max="16140" width="10.453125" style="26" bestFit="1" customWidth="1"/>
    <col min="16141" max="16141" width="1.26953125" style="26" customWidth="1"/>
    <col min="16142" max="16142" width="10.453125" style="26" bestFit="1" customWidth="1"/>
    <col min="16143" max="16143" width="1.26953125" style="26" customWidth="1"/>
    <col min="16144" max="16144" width="11.453125" style="26" bestFit="1" customWidth="1"/>
    <col min="16145" max="16145" width="1.453125" style="26" customWidth="1"/>
    <col min="16146" max="16146" width="10.54296875" style="26" bestFit="1" customWidth="1"/>
    <col min="16147" max="16384" width="9.1796875" style="26"/>
  </cols>
  <sheetData>
    <row r="1" spans="1:23" ht="13">
      <c r="A1" s="49" t="str">
        <f>+'Curr Equal'!A1</f>
        <v>Kentucky Power Company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</row>
    <row r="2" spans="1:23" ht="13">
      <c r="A2" s="49" t="s">
        <v>366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</row>
    <row r="3" spans="1:23" ht="13">
      <c r="A3" s="49" t="s">
        <v>1206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106"/>
    </row>
    <row r="4" spans="1:2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</row>
    <row r="6" spans="1:23" ht="13">
      <c r="K6" s="338" t="s">
        <v>394</v>
      </c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51"/>
    </row>
    <row r="7" spans="1:23" ht="13">
      <c r="A7" s="29" t="str">
        <f>+'Curr Equal'!A7</f>
        <v xml:space="preserve"> Current</v>
      </c>
      <c r="B7" s="29"/>
      <c r="C7" s="29" t="str">
        <f>+'Curr Equal'!C7</f>
        <v>Current</v>
      </c>
      <c r="D7" s="29"/>
      <c r="E7" s="29" t="str">
        <f>+'Curr Equal'!E7</f>
        <v>Rate</v>
      </c>
      <c r="F7" s="29"/>
      <c r="G7" s="29" t="str">
        <f>+'Curr Equal'!G7</f>
        <v>Current</v>
      </c>
      <c r="I7" s="29" t="str">
        <f>+'Curr Equal'!I7</f>
        <v>Current</v>
      </c>
      <c r="K7" s="29" t="str">
        <f>+'Curr Equal'!O7</f>
        <v>Income</v>
      </c>
      <c r="M7" s="29"/>
      <c r="O7" s="29"/>
      <c r="Q7" s="29" t="str">
        <f>+'Curr Equal'!M7</f>
        <v>Revenue</v>
      </c>
      <c r="S7" s="29" t="str">
        <f>'Curr Equal'!U7</f>
        <v>Sales</v>
      </c>
      <c r="U7" s="29" t="str">
        <f>+'Curr Equal'!K7</f>
        <v>Percent</v>
      </c>
    </row>
    <row r="8" spans="1:23" ht="13">
      <c r="A8" s="29" t="str">
        <f>+'Curr Equal'!A8</f>
        <v>Class</v>
      </c>
      <c r="B8" s="29"/>
      <c r="C8" s="29" t="str">
        <f>+'Curr Equal'!C8</f>
        <v>Revenue</v>
      </c>
      <c r="D8" s="29"/>
      <c r="E8" s="29" t="str">
        <f>+'Curr Equal'!E8</f>
        <v>Base</v>
      </c>
      <c r="F8" s="29"/>
      <c r="G8" s="29" t="str">
        <f>+'Curr Equal'!G8</f>
        <v>Income</v>
      </c>
      <c r="I8" s="29" t="str">
        <f>+'Curr Equal'!I8</f>
        <v>ROR %</v>
      </c>
      <c r="K8" s="29" t="str">
        <f>+'Curr Equal'!O8</f>
        <v>Increase</v>
      </c>
      <c r="M8" s="29" t="str">
        <f>+'Curr Equal'!Q8</f>
        <v>Income</v>
      </c>
      <c r="O8" s="29" t="str">
        <f>'Curr Equal'!S8</f>
        <v>ROR %</v>
      </c>
      <c r="Q8" s="29" t="str">
        <f>+'Curr Equal'!M8</f>
        <v>Increase</v>
      </c>
      <c r="S8" s="29" t="str">
        <f>'Curr Equal'!U8</f>
        <v>Revenue</v>
      </c>
      <c r="U8" s="29" t="str">
        <f>+'Curr Equal'!K8</f>
        <v>Increase</v>
      </c>
    </row>
    <row r="9" spans="1:23">
      <c r="A9" s="33" t="str">
        <f>+'Curr Equal'!A9</f>
        <v>(1)</v>
      </c>
      <c r="B9" s="33"/>
      <c r="C9" s="33" t="str">
        <f>+'Curr Equal'!C9</f>
        <v>(2)</v>
      </c>
      <c r="D9" s="33"/>
      <c r="E9" s="33" t="str">
        <f>+'Curr Equal'!E9</f>
        <v>(3)</v>
      </c>
      <c r="F9" s="33">
        <f>+'Curr Equal'!F9</f>
        <v>0</v>
      </c>
      <c r="G9" s="33" t="str">
        <f>+'Curr Equal'!G9</f>
        <v>(4)</v>
      </c>
      <c r="I9" s="33" t="str">
        <f>+'Curr Equal'!I9</f>
        <v>(5)</v>
      </c>
      <c r="K9" s="33" t="str">
        <f>+'Curr Equal'!K9</f>
        <v>(6)</v>
      </c>
      <c r="M9" s="33" t="str">
        <f>+'Curr Equal'!M9</f>
        <v>(7)</v>
      </c>
      <c r="O9" s="33" t="str">
        <f>+'Curr Equal'!O9</f>
        <v>(8)</v>
      </c>
      <c r="Q9" s="33" t="str">
        <f>+'Curr Equal'!Q9</f>
        <v>(9)</v>
      </c>
      <c r="S9" s="33" t="str">
        <f>+'Curr Equal'!S9</f>
        <v>(10)</v>
      </c>
      <c r="U9" s="33" t="str">
        <f>+'Curr Equal'!U9</f>
        <v>(11)</v>
      </c>
    </row>
    <row r="11" spans="1:23">
      <c r="A11" s="26" t="str">
        <f>+'Curr Equal'!A11</f>
        <v>RS</v>
      </c>
      <c r="C11" s="34">
        <f ca="1">+'Curr Equal'!C11</f>
        <v>270140938.52428943</v>
      </c>
      <c r="E11" s="34">
        <f ca="1">+'Curr Equal'!E11</f>
        <v>1064846919.6198454</v>
      </c>
      <c r="G11" s="34">
        <f ca="1">+'Curr Equal'!G11</f>
        <v>23622686.609915197</v>
      </c>
      <c r="I11" s="36">
        <f ca="1">ROUND((G11/E11),4)*100</f>
        <v>2.2200000000000002</v>
      </c>
      <c r="K11" s="34">
        <f ca="1">ROUND(Q11/'Curr Equal'!$G$33,0)-1</f>
        <v>24805537</v>
      </c>
      <c r="M11" s="34">
        <f ca="1">ROUND(G11+K11,0)</f>
        <v>48428224</v>
      </c>
      <c r="O11" s="36">
        <f ca="1">ROUND((M11/E11),4)*100</f>
        <v>4.55</v>
      </c>
      <c r="Q11" s="34">
        <f ca="1">+'Prop Equal'!AD11</f>
        <v>33202037.299999997</v>
      </c>
      <c r="S11" s="34">
        <f ca="1">C11+Q11</f>
        <v>303342975.82428944</v>
      </c>
      <c r="U11" s="36">
        <f ca="1">ROUND((S11/C11)-1,4)*100</f>
        <v>12.29</v>
      </c>
      <c r="W11" s="34"/>
    </row>
    <row r="12" spans="1:23">
      <c r="A12" s="26" t="s">
        <v>392</v>
      </c>
      <c r="I12" s="39" t="s">
        <v>392</v>
      </c>
      <c r="K12" s="34" t="s">
        <v>392</v>
      </c>
      <c r="M12" s="34" t="s">
        <v>392</v>
      </c>
      <c r="O12" s="39" t="s">
        <v>392</v>
      </c>
      <c r="Q12" s="34" t="s">
        <v>392</v>
      </c>
      <c r="S12" s="34"/>
      <c r="U12" s="39" t="s">
        <v>392</v>
      </c>
    </row>
    <row r="13" spans="1:23">
      <c r="A13" s="26" t="str">
        <f>'Curr Equal'!A13</f>
        <v>GS</v>
      </c>
      <c r="C13" s="34">
        <f ca="1">+'Curr Equal'!C13</f>
        <v>95580647.400141954</v>
      </c>
      <c r="E13" s="34">
        <f ca="1">+'Curr Equal'!E13</f>
        <v>270051560.69694608</v>
      </c>
      <c r="G13" s="34">
        <f ca="1">+'Curr Equal'!G13</f>
        <v>23914959.709811423</v>
      </c>
      <c r="I13" s="36">
        <f ca="1">ROUND((G13/E13),4)*100</f>
        <v>8.86</v>
      </c>
      <c r="K13" s="34">
        <f ca="1">ROUND(Q13/'Curr Equal'!$G$33,0)</f>
        <v>9039921</v>
      </c>
      <c r="M13" s="34">
        <f ca="1">ROUND(G13+K13,0)</f>
        <v>32954881</v>
      </c>
      <c r="O13" s="36">
        <f ca="1">ROUND((M13/E13),4)*100</f>
        <v>12.2</v>
      </c>
      <c r="Q13" s="34">
        <f ca="1">+'Prop Equal'!AD13</f>
        <v>12099870.674084697</v>
      </c>
      <c r="S13" s="34">
        <f ca="1">C13+Q13</f>
        <v>107680518.07422665</v>
      </c>
      <c r="U13" s="36">
        <f ca="1">ROUND((S13/C13)-1,4)*100</f>
        <v>12.659999999999998</v>
      </c>
      <c r="W13" s="34"/>
    </row>
    <row r="14" spans="1:23">
      <c r="C14" s="34"/>
      <c r="E14" s="34"/>
      <c r="G14" s="34"/>
      <c r="I14" s="36"/>
      <c r="K14" s="34"/>
      <c r="M14" s="34"/>
      <c r="O14" s="36"/>
      <c r="Q14" s="34"/>
      <c r="S14" s="34"/>
      <c r="U14" s="36"/>
      <c r="W14" s="34"/>
    </row>
    <row r="15" spans="1:23" outlineLevel="1">
      <c r="A15" s="26" t="str">
        <f>+'Curr Equal'!A15</f>
        <v>PS</v>
      </c>
      <c r="C15" s="34">
        <f ca="1">+'Curr Equal'!C15</f>
        <v>11592674.941034991</v>
      </c>
      <c r="E15" s="34">
        <f ca="1">+'Curr Equal'!E15</f>
        <v>25812002.669569615</v>
      </c>
      <c r="G15" s="34">
        <f ca="1">+'Curr Equal'!G15</f>
        <v>3725535.0360477469</v>
      </c>
      <c r="I15" s="36">
        <f ca="1">ROUND((G15/E15),4)*100</f>
        <v>14.430000000000001</v>
      </c>
      <c r="K15" s="34">
        <f ca="1">ROUND(Q15/'Curr Equal'!$G$33,0)</f>
        <v>1104401</v>
      </c>
      <c r="M15" s="34">
        <f ca="1">ROUND(G15+K15,0)</f>
        <v>4829936</v>
      </c>
      <c r="O15" s="36">
        <f ca="1">ROUND((M15/E15),4)*100</f>
        <v>18.709999999999997</v>
      </c>
      <c r="Q15" s="34">
        <f ca="1">+'Prop Equal'!AD15</f>
        <v>1478232.91454674</v>
      </c>
      <c r="S15" s="34">
        <f ca="1">C15+Q15</f>
        <v>13070907.855581731</v>
      </c>
      <c r="U15" s="36">
        <f ca="1">ROUND((S15/C15)-1,4)*100</f>
        <v>12.75</v>
      </c>
    </row>
    <row r="16" spans="1:23" outlineLevel="1">
      <c r="A16" s="26" t="str">
        <f>+'Curr Equal'!A16</f>
        <v>LGS</v>
      </c>
      <c r="C16" s="34">
        <f ca="1">+'Curr Equal'!C16</f>
        <v>49578569.824419953</v>
      </c>
      <c r="E16" s="34">
        <f ca="1">+'Curr Equal'!E16</f>
        <v>115664050.24511243</v>
      </c>
      <c r="G16" s="34">
        <f ca="1">+'Curr Equal'!G16</f>
        <v>13878825.788021024</v>
      </c>
      <c r="I16" s="36">
        <f ca="1">ROUND((G16/E16),4)*100</f>
        <v>12</v>
      </c>
      <c r="K16" s="34">
        <f ca="1">ROUND(Q16/'Curr Equal'!$G$33,0)</f>
        <v>4693871</v>
      </c>
      <c r="M16" s="34">
        <f ca="1">ROUND(G16+K16,0)</f>
        <v>18572697</v>
      </c>
      <c r="O16" s="36">
        <f ca="1">ROUND((M16/E16),4)*100</f>
        <v>16.059999999999999</v>
      </c>
      <c r="Q16" s="34">
        <f ca="1">+'Prop Equal'!AD16</f>
        <v>6282713.6142897243</v>
      </c>
      <c r="S16" s="34">
        <f ca="1">C16+Q16</f>
        <v>55861283.438709676</v>
      </c>
      <c r="U16" s="36">
        <f ca="1">ROUND((S16/C16)-1,4)*100</f>
        <v>12.67</v>
      </c>
      <c r="W16" s="34"/>
    </row>
    <row r="17" spans="1:23">
      <c r="A17" s="26" t="s">
        <v>85</v>
      </c>
      <c r="C17" s="34">
        <f ca="1">SUM(C15:C16)</f>
        <v>61171244.765454948</v>
      </c>
      <c r="E17" s="34">
        <f ca="1">SUM(E15:E16)</f>
        <v>141476052.91468206</v>
      </c>
      <c r="G17" s="34">
        <f ca="1">SUM(G15:G16)</f>
        <v>17604360.82406877</v>
      </c>
      <c r="I17" s="36">
        <f ca="1">ROUND((G17/E17),4)*100</f>
        <v>12.44</v>
      </c>
      <c r="K17" s="34">
        <f ca="1">SUM(K15:K16)</f>
        <v>5798272</v>
      </c>
      <c r="M17" s="34">
        <f ca="1">SUM(M15:M16)</f>
        <v>23402633</v>
      </c>
      <c r="O17" s="36">
        <f ca="1">ROUND((M17/E17),4)*100</f>
        <v>16.54</v>
      </c>
      <c r="Q17" s="34">
        <f ca="1">SUM(Q15:Q16)</f>
        <v>7760946.5288364645</v>
      </c>
      <c r="S17" s="34">
        <f ca="1">SUM(S15:S16)</f>
        <v>68932191.294291407</v>
      </c>
      <c r="U17" s="36">
        <f ca="1">ROUND((S17/C17)-1,4)*100</f>
        <v>12.690000000000001</v>
      </c>
      <c r="W17" s="34"/>
    </row>
    <row r="18" spans="1:23">
      <c r="A18" s="26" t="s">
        <v>392</v>
      </c>
      <c r="I18" s="39" t="s">
        <v>392</v>
      </c>
      <c r="K18" s="34" t="s">
        <v>392</v>
      </c>
      <c r="M18" s="34" t="s">
        <v>392</v>
      </c>
      <c r="O18" s="39" t="s">
        <v>392</v>
      </c>
      <c r="Q18" s="34" t="s">
        <v>392</v>
      </c>
      <c r="S18" s="34"/>
      <c r="U18" s="39" t="s">
        <v>392</v>
      </c>
    </row>
    <row r="19" spans="1:23">
      <c r="A19" s="26" t="str">
        <f>+'Curr Equal'!A19</f>
        <v>IGS</v>
      </c>
      <c r="C19" s="34">
        <f ca="1">+'Curr Equal'!C19</f>
        <v>159168054.12690529</v>
      </c>
      <c r="E19" s="34">
        <f ca="1">+'Curr Equal'!E19</f>
        <v>363317311.84662396</v>
      </c>
      <c r="G19" s="34">
        <f ca="1">+'Curr Equal'!G19</f>
        <v>15797996.090250246</v>
      </c>
      <c r="I19" s="36">
        <f ca="1">ROUND((G19/E19),4)*100</f>
        <v>4.3499999999999996</v>
      </c>
      <c r="K19" s="34">
        <f ca="1">ROUND(Q19/'Curr Equal'!$G$33,0)</f>
        <v>15577862</v>
      </c>
      <c r="M19" s="34">
        <f ca="1">ROUND(G19+K19,0)</f>
        <v>31375858</v>
      </c>
      <c r="O19" s="36">
        <f ca="1">ROUND((M19/E19),4)*100</f>
        <v>8.64</v>
      </c>
      <c r="Q19" s="34">
        <f ca="1">+'Prop Equal'!AD19</f>
        <v>20850858.059008442</v>
      </c>
      <c r="S19" s="34">
        <f ca="1">C19+Q19</f>
        <v>180018912.18591374</v>
      </c>
      <c r="U19" s="36">
        <f ca="1">ROUND((S19/C19)-1,4)*100</f>
        <v>13.100000000000001</v>
      </c>
      <c r="W19" s="34"/>
    </row>
    <row r="20" spans="1:23">
      <c r="A20" s="26" t="s">
        <v>392</v>
      </c>
      <c r="I20" s="39" t="s">
        <v>392</v>
      </c>
      <c r="K20" s="34" t="s">
        <v>392</v>
      </c>
      <c r="M20" s="34" t="s">
        <v>392</v>
      </c>
      <c r="O20" s="39" t="s">
        <v>392</v>
      </c>
      <c r="Q20" s="34" t="s">
        <v>392</v>
      </c>
      <c r="S20" s="34"/>
      <c r="U20" s="39" t="s">
        <v>392</v>
      </c>
    </row>
    <row r="21" spans="1:23">
      <c r="A21" s="26" t="str">
        <f>+'Curr Equal'!A21</f>
        <v>MW</v>
      </c>
      <c r="C21" s="34">
        <f ca="1">+'Curr Equal'!C21</f>
        <v>221664.85114074053</v>
      </c>
      <c r="E21" s="34">
        <f ca="1">+'Curr Equal'!E21</f>
        <v>454402.41806697618</v>
      </c>
      <c r="G21" s="34">
        <f ca="1">+'Curr Equal'!G21</f>
        <v>65651.732898649585</v>
      </c>
      <c r="I21" s="36">
        <f ca="1">ROUND((G21/E21),4)*100</f>
        <v>14.45</v>
      </c>
      <c r="K21" s="34">
        <f ca="1">ROUND(Q21/'Curr Equal'!$G$33,0)</f>
        <v>20779</v>
      </c>
      <c r="M21" s="34">
        <f ca="1">ROUND(G21+K21,0)</f>
        <v>86431</v>
      </c>
      <c r="O21" s="36">
        <f ca="1">ROUND((M21/E21),4)*100</f>
        <v>19.02</v>
      </c>
      <c r="Q21" s="34">
        <f ca="1">+'Prop Equal'!AD21</f>
        <v>27811.961343184001</v>
      </c>
      <c r="S21" s="34">
        <f ca="1">C21+Q21</f>
        <v>249476.81248392453</v>
      </c>
      <c r="U21" s="36">
        <f ca="1">ROUND((S21/C21)-1,4)*100</f>
        <v>12.55</v>
      </c>
      <c r="W21" s="34"/>
    </row>
    <row r="22" spans="1:23">
      <c r="A22" s="26" t="s">
        <v>392</v>
      </c>
      <c r="I22" s="39" t="s">
        <v>392</v>
      </c>
      <c r="K22" s="34" t="s">
        <v>392</v>
      </c>
      <c r="M22" s="34" t="s">
        <v>392</v>
      </c>
      <c r="O22" s="39" t="s">
        <v>392</v>
      </c>
      <c r="Q22" s="34" t="s">
        <v>392</v>
      </c>
      <c r="S22" s="34"/>
      <c r="U22" s="39" t="s">
        <v>392</v>
      </c>
    </row>
    <row r="23" spans="1:23">
      <c r="A23" s="26" t="str">
        <f>+'Curr Equal'!A23</f>
        <v>OL</v>
      </c>
      <c r="C23" s="34">
        <f ca="1">+'Curr Equal'!C23</f>
        <v>8705500.8631450329</v>
      </c>
      <c r="E23" s="34">
        <f ca="1">+'Curr Equal'!E23</f>
        <v>27607864.418478817</v>
      </c>
      <c r="G23" s="34">
        <f ca="1">+'Curr Equal'!G23</f>
        <v>3788948.5243105758</v>
      </c>
      <c r="I23" s="36">
        <f ca="1">ROUND((G23/E23),4)*100</f>
        <v>13.719999999999999</v>
      </c>
      <c r="K23" s="34">
        <f ca="1">ROUND(Q23/'Curr Equal'!$G$33,0)</f>
        <v>829222</v>
      </c>
      <c r="M23" s="34">
        <f ca="1">ROUND(G23+K23,0)</f>
        <v>4618171</v>
      </c>
      <c r="O23" s="36">
        <f ca="1">ROUND((M23/E23),4)*100</f>
        <v>16.73</v>
      </c>
      <c r="Q23" s="34">
        <f ca="1">+'Prop Equal'!AD23</f>
        <v>1109908</v>
      </c>
      <c r="S23" s="34">
        <f ca="1">C23+Q23</f>
        <v>9815408.8631450329</v>
      </c>
      <c r="U23" s="36">
        <f ca="1">ROUND((S23/C23)-1,4)*100</f>
        <v>12.75</v>
      </c>
      <c r="W23" s="34"/>
    </row>
    <row r="24" spans="1:23">
      <c r="A24" s="26" t="s">
        <v>392</v>
      </c>
      <c r="I24" s="39" t="s">
        <v>392</v>
      </c>
      <c r="K24" s="34" t="s">
        <v>392</v>
      </c>
      <c r="M24" s="34" t="s">
        <v>392</v>
      </c>
      <c r="O24" s="39" t="s">
        <v>392</v>
      </c>
      <c r="Q24" s="34" t="s">
        <v>392</v>
      </c>
      <c r="S24" s="34"/>
      <c r="U24" s="39" t="s">
        <v>392</v>
      </c>
    </row>
    <row r="25" spans="1:23">
      <c r="A25" s="26" t="str">
        <f>+'Curr Equal'!A25</f>
        <v>SL</v>
      </c>
      <c r="C25" s="44">
        <f ca="1">+'Curr Equal'!C25</f>
        <v>1781053.2533583012</v>
      </c>
      <c r="D25" s="45"/>
      <c r="E25" s="44">
        <f ca="1">+'Curr Equal'!E25</f>
        <v>4505198.2228542762</v>
      </c>
      <c r="F25" s="45"/>
      <c r="G25" s="44">
        <f ca="1">+'Curr Equal'!G25</f>
        <v>775660.28936342674</v>
      </c>
      <c r="H25" s="45"/>
      <c r="I25" s="46">
        <f ca="1">ROUND((G25/E25),4)*100</f>
        <v>17.22</v>
      </c>
      <c r="J25" s="45"/>
      <c r="K25" s="44">
        <f ca="1">ROUND(Q25/'Curr Equal'!$G$33,0)</f>
        <v>163061</v>
      </c>
      <c r="L25" s="45"/>
      <c r="M25" s="44">
        <f ca="1">ROUND(G25+K25,0)</f>
        <v>938721</v>
      </c>
      <c r="N25" s="45"/>
      <c r="O25" s="46">
        <f ca="1">ROUND((M25/E25),4)*100</f>
        <v>20.84</v>
      </c>
      <c r="P25" s="45"/>
      <c r="Q25" s="44">
        <f ca="1">+'Prop Equal'!AD25</f>
        <v>218256.065285624</v>
      </c>
      <c r="R25" s="45"/>
      <c r="S25" s="44">
        <f ca="1">C25+Q25</f>
        <v>1999309.3186439252</v>
      </c>
      <c r="T25" s="45"/>
      <c r="U25" s="46">
        <f ca="1">ROUND((S25/C25)-1,4)*100</f>
        <v>12.25</v>
      </c>
      <c r="W25" s="34"/>
    </row>
    <row r="26" spans="1:23">
      <c r="A26" s="26" t="s">
        <v>392</v>
      </c>
      <c r="M26" s="55"/>
      <c r="O26" s="39" t="s">
        <v>392</v>
      </c>
      <c r="U26" s="39" t="s">
        <v>392</v>
      </c>
    </row>
    <row r="27" spans="1:23">
      <c r="A27" s="33" t="s">
        <v>3</v>
      </c>
      <c r="C27" s="34">
        <f ca="1">+SUM(C11:C13,C17:C25)</f>
        <v>596769103.78443563</v>
      </c>
      <c r="E27" s="34">
        <f ca="1">+SUM(E11:E13,E17:E25)</f>
        <v>1872259310.1374977</v>
      </c>
      <c r="G27" s="34">
        <f ca="1">+SUM(G11:G13,G17:G25)</f>
        <v>85570263.78061828</v>
      </c>
      <c r="I27" s="36">
        <f ca="1">ROUND((G27/E27),4)*100</f>
        <v>4.5699999999999994</v>
      </c>
      <c r="K27" s="34">
        <f ca="1">+SUM(K11:K13,K17:K25)</f>
        <v>56234654</v>
      </c>
      <c r="M27" s="34">
        <f ca="1">+SUM(M11:M13,M17:M25)</f>
        <v>141804919</v>
      </c>
      <c r="O27" s="36">
        <f ca="1">ROUND((M27/E27),4)*100</f>
        <v>7.57</v>
      </c>
      <c r="Q27" s="34">
        <f ca="1">+SUM(Q11:Q13,Q17:Q25)</f>
        <v>75269688.588558406</v>
      </c>
      <c r="S27" s="34">
        <f ca="1">+SUM(S11:S13,S17:S25)</f>
        <v>672038792.37299407</v>
      </c>
      <c r="U27" s="36">
        <f ca="1">ROUND((S27/C27)-1,4)*100</f>
        <v>12.61</v>
      </c>
    </row>
    <row r="29" spans="1:23">
      <c r="S29" s="34"/>
    </row>
    <row r="30" spans="1:23">
      <c r="S30" s="34"/>
    </row>
    <row r="33" spans="1:7">
      <c r="A33" s="26" t="str">
        <f>+'Curr Equal'!A33</f>
        <v xml:space="preserve">      Gross Rev Conversion Factor:</v>
      </c>
      <c r="G33" s="66">
        <f>+'Curr Equal'!G33</f>
        <v>1.33849291</v>
      </c>
    </row>
    <row r="57" spans="13:13">
      <c r="M57" s="34"/>
    </row>
    <row r="58" spans="13:13">
      <c r="M58" s="34"/>
    </row>
    <row r="59" spans="13:13">
      <c r="M59" s="34"/>
    </row>
    <row r="60" spans="13:13">
      <c r="M60" s="34"/>
    </row>
    <row r="61" spans="13:13">
      <c r="M61" s="34"/>
    </row>
    <row r="62" spans="13:13">
      <c r="M62" s="34"/>
    </row>
    <row r="63" spans="13:13">
      <c r="M63" s="34"/>
    </row>
    <row r="64" spans="13:13">
      <c r="M64" s="34"/>
    </row>
    <row r="65" spans="13:13">
      <c r="M65" s="34"/>
    </row>
    <row r="66" spans="13:13">
      <c r="M66" s="34"/>
    </row>
    <row r="67" spans="13:13">
      <c r="M67" s="34"/>
    </row>
    <row r="68" spans="13:13">
      <c r="M68" s="34"/>
    </row>
  </sheetData>
  <mergeCells count="1">
    <mergeCell ref="K6:U6"/>
  </mergeCells>
  <printOptions horizontalCentered="1"/>
  <pageMargins left="0.75" right="0.75" top="1" bottom="1" header="0.5" footer="0.5"/>
  <pageSetup scale="9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33"/>
  <sheetViews>
    <sheetView topLeftCell="A4" zoomScale="130" zoomScaleNormal="130" zoomScaleSheetLayoutView="100" workbookViewId="0">
      <selection activeCell="O36" sqref="O36"/>
    </sheetView>
  </sheetViews>
  <sheetFormatPr defaultRowHeight="12.5" outlineLevelRow="1"/>
  <cols>
    <col min="1" max="1" width="8.81640625" style="26" customWidth="1"/>
    <col min="2" max="2" width="1" style="26" customWidth="1"/>
    <col min="3" max="3" width="12.7265625" style="26" customWidth="1"/>
    <col min="4" max="4" width="1" style="26" customWidth="1"/>
    <col min="5" max="5" width="14.54296875" style="26" customWidth="1"/>
    <col min="6" max="6" width="1" style="26" customWidth="1"/>
    <col min="7" max="7" width="12.1796875" style="26" bestFit="1" customWidth="1"/>
    <col min="8" max="8" width="1" style="26" customWidth="1"/>
    <col min="9" max="9" width="8.54296875" style="26" bestFit="1" customWidth="1"/>
    <col min="10" max="10" width="2.1796875" style="26" customWidth="1"/>
    <col min="11" max="11" width="10" style="26" bestFit="1" customWidth="1"/>
    <col min="12" max="12" width="1" style="26" customWidth="1"/>
    <col min="13" max="13" width="12.1796875" style="26" bestFit="1" customWidth="1"/>
    <col min="14" max="14" width="1" style="26" customWidth="1"/>
    <col min="15" max="15" width="12.1796875" style="26" bestFit="1" customWidth="1"/>
    <col min="16" max="16" width="1" style="26" customWidth="1"/>
    <col min="17" max="17" width="12.453125" style="26" customWidth="1"/>
    <col min="18" max="18" width="1" style="26" customWidth="1"/>
    <col min="19" max="19" width="8.54296875" style="26" bestFit="1" customWidth="1"/>
    <col min="20" max="20" width="1" style="26" customWidth="1"/>
    <col min="21" max="21" width="12.54296875" style="26" customWidth="1"/>
    <col min="22" max="22" width="12.1796875" style="109" bestFit="1" customWidth="1"/>
    <col min="23" max="23" width="3.26953125" style="26" customWidth="1"/>
    <col min="24" max="24" width="8.7265625" style="26" customWidth="1"/>
    <col min="25" max="26" width="15" style="26" customWidth="1"/>
    <col min="27" max="27" width="15.7265625" style="26" customWidth="1"/>
    <col min="28" max="28" width="18" style="26" customWidth="1"/>
    <col min="29" max="29" width="2.26953125" style="26" customWidth="1"/>
    <col min="30" max="30" width="22.26953125" style="26" customWidth="1"/>
    <col min="31" max="31" width="17.453125" style="26" bestFit="1" customWidth="1"/>
    <col min="32" max="32" width="2.1796875" style="26" customWidth="1"/>
    <col min="33" max="256" width="9.1796875" style="26"/>
    <col min="257" max="257" width="8.81640625" style="26" customWidth="1"/>
    <col min="258" max="258" width="1" style="26" customWidth="1"/>
    <col min="259" max="259" width="11.453125" style="26" bestFit="1" customWidth="1"/>
    <col min="260" max="260" width="1" style="26" customWidth="1"/>
    <col min="261" max="261" width="12.81640625" style="26" bestFit="1" customWidth="1"/>
    <col min="262" max="262" width="1" style="26" customWidth="1"/>
    <col min="263" max="263" width="11" style="26" bestFit="1" customWidth="1"/>
    <col min="264" max="264" width="1" style="26" customWidth="1"/>
    <col min="265" max="265" width="8.453125" style="26" bestFit="1" customWidth="1"/>
    <col min="266" max="266" width="2.1796875" style="26" customWidth="1"/>
    <col min="267" max="267" width="9.81640625" style="26" bestFit="1" customWidth="1"/>
    <col min="268" max="268" width="1" style="26" customWidth="1"/>
    <col min="269" max="269" width="11" style="26" bestFit="1" customWidth="1"/>
    <col min="270" max="270" width="1" style="26" customWidth="1"/>
    <col min="271" max="271" width="10.453125" style="26" bestFit="1" customWidth="1"/>
    <col min="272" max="272" width="1" style="26" customWidth="1"/>
    <col min="273" max="273" width="10.453125" style="26" bestFit="1" customWidth="1"/>
    <col min="274" max="274" width="1" style="26" customWidth="1"/>
    <col min="275" max="275" width="8.453125" style="26" bestFit="1" customWidth="1"/>
    <col min="276" max="276" width="1" style="26" customWidth="1"/>
    <col min="277" max="277" width="11.453125" style="26" bestFit="1" customWidth="1"/>
    <col min="278" max="278" width="11" style="26" bestFit="1" customWidth="1"/>
    <col min="279" max="282" width="15" style="26" customWidth="1"/>
    <col min="283" max="283" width="13" style="26" customWidth="1"/>
    <col min="284" max="284" width="15" style="26" customWidth="1"/>
    <col min="285" max="512" width="9.1796875" style="26"/>
    <col min="513" max="513" width="8.81640625" style="26" customWidth="1"/>
    <col min="514" max="514" width="1" style="26" customWidth="1"/>
    <col min="515" max="515" width="11.453125" style="26" bestFit="1" customWidth="1"/>
    <col min="516" max="516" width="1" style="26" customWidth="1"/>
    <col min="517" max="517" width="12.81640625" style="26" bestFit="1" customWidth="1"/>
    <col min="518" max="518" width="1" style="26" customWidth="1"/>
    <col min="519" max="519" width="11" style="26" bestFit="1" customWidth="1"/>
    <col min="520" max="520" width="1" style="26" customWidth="1"/>
    <col min="521" max="521" width="8.453125" style="26" bestFit="1" customWidth="1"/>
    <col min="522" max="522" width="2.1796875" style="26" customWidth="1"/>
    <col min="523" max="523" width="9.81640625" style="26" bestFit="1" customWidth="1"/>
    <col min="524" max="524" width="1" style="26" customWidth="1"/>
    <col min="525" max="525" width="11" style="26" bestFit="1" customWidth="1"/>
    <col min="526" max="526" width="1" style="26" customWidth="1"/>
    <col min="527" max="527" width="10.453125" style="26" bestFit="1" customWidth="1"/>
    <col min="528" max="528" width="1" style="26" customWidth="1"/>
    <col min="529" max="529" width="10.453125" style="26" bestFit="1" customWidth="1"/>
    <col min="530" max="530" width="1" style="26" customWidth="1"/>
    <col min="531" max="531" width="8.453125" style="26" bestFit="1" customWidth="1"/>
    <col min="532" max="532" width="1" style="26" customWidth="1"/>
    <col min="533" max="533" width="11.453125" style="26" bestFit="1" customWidth="1"/>
    <col min="534" max="534" width="11" style="26" bestFit="1" customWidth="1"/>
    <col min="535" max="538" width="15" style="26" customWidth="1"/>
    <col min="539" max="539" width="13" style="26" customWidth="1"/>
    <col min="540" max="540" width="15" style="26" customWidth="1"/>
    <col min="541" max="768" width="9.1796875" style="26"/>
    <col min="769" max="769" width="8.81640625" style="26" customWidth="1"/>
    <col min="770" max="770" width="1" style="26" customWidth="1"/>
    <col min="771" max="771" width="11.453125" style="26" bestFit="1" customWidth="1"/>
    <col min="772" max="772" width="1" style="26" customWidth="1"/>
    <col min="773" max="773" width="12.81640625" style="26" bestFit="1" customWidth="1"/>
    <col min="774" max="774" width="1" style="26" customWidth="1"/>
    <col min="775" max="775" width="11" style="26" bestFit="1" customWidth="1"/>
    <col min="776" max="776" width="1" style="26" customWidth="1"/>
    <col min="777" max="777" width="8.453125" style="26" bestFit="1" customWidth="1"/>
    <col min="778" max="778" width="2.1796875" style="26" customWidth="1"/>
    <col min="779" max="779" width="9.81640625" style="26" bestFit="1" customWidth="1"/>
    <col min="780" max="780" width="1" style="26" customWidth="1"/>
    <col min="781" max="781" width="11" style="26" bestFit="1" customWidth="1"/>
    <col min="782" max="782" width="1" style="26" customWidth="1"/>
    <col min="783" max="783" width="10.453125" style="26" bestFit="1" customWidth="1"/>
    <col min="784" max="784" width="1" style="26" customWidth="1"/>
    <col min="785" max="785" width="10.453125" style="26" bestFit="1" customWidth="1"/>
    <col min="786" max="786" width="1" style="26" customWidth="1"/>
    <col min="787" max="787" width="8.453125" style="26" bestFit="1" customWidth="1"/>
    <col min="788" max="788" width="1" style="26" customWidth="1"/>
    <col min="789" max="789" width="11.453125" style="26" bestFit="1" customWidth="1"/>
    <col min="790" max="790" width="11" style="26" bestFit="1" customWidth="1"/>
    <col min="791" max="794" width="15" style="26" customWidth="1"/>
    <col min="795" max="795" width="13" style="26" customWidth="1"/>
    <col min="796" max="796" width="15" style="26" customWidth="1"/>
    <col min="797" max="1024" width="9.1796875" style="26"/>
    <col min="1025" max="1025" width="8.81640625" style="26" customWidth="1"/>
    <col min="1026" max="1026" width="1" style="26" customWidth="1"/>
    <col min="1027" max="1027" width="11.453125" style="26" bestFit="1" customWidth="1"/>
    <col min="1028" max="1028" width="1" style="26" customWidth="1"/>
    <col min="1029" max="1029" width="12.81640625" style="26" bestFit="1" customWidth="1"/>
    <col min="1030" max="1030" width="1" style="26" customWidth="1"/>
    <col min="1031" max="1031" width="11" style="26" bestFit="1" customWidth="1"/>
    <col min="1032" max="1032" width="1" style="26" customWidth="1"/>
    <col min="1033" max="1033" width="8.453125" style="26" bestFit="1" customWidth="1"/>
    <col min="1034" max="1034" width="2.1796875" style="26" customWidth="1"/>
    <col min="1035" max="1035" width="9.81640625" style="26" bestFit="1" customWidth="1"/>
    <col min="1036" max="1036" width="1" style="26" customWidth="1"/>
    <col min="1037" max="1037" width="11" style="26" bestFit="1" customWidth="1"/>
    <col min="1038" max="1038" width="1" style="26" customWidth="1"/>
    <col min="1039" max="1039" width="10.453125" style="26" bestFit="1" customWidth="1"/>
    <col min="1040" max="1040" width="1" style="26" customWidth="1"/>
    <col min="1041" max="1041" width="10.453125" style="26" bestFit="1" customWidth="1"/>
    <col min="1042" max="1042" width="1" style="26" customWidth="1"/>
    <col min="1043" max="1043" width="8.453125" style="26" bestFit="1" customWidth="1"/>
    <col min="1044" max="1044" width="1" style="26" customWidth="1"/>
    <col min="1045" max="1045" width="11.453125" style="26" bestFit="1" customWidth="1"/>
    <col min="1046" max="1046" width="11" style="26" bestFit="1" customWidth="1"/>
    <col min="1047" max="1050" width="15" style="26" customWidth="1"/>
    <col min="1051" max="1051" width="13" style="26" customWidth="1"/>
    <col min="1052" max="1052" width="15" style="26" customWidth="1"/>
    <col min="1053" max="1280" width="9.1796875" style="26"/>
    <col min="1281" max="1281" width="8.81640625" style="26" customWidth="1"/>
    <col min="1282" max="1282" width="1" style="26" customWidth="1"/>
    <col min="1283" max="1283" width="11.453125" style="26" bestFit="1" customWidth="1"/>
    <col min="1284" max="1284" width="1" style="26" customWidth="1"/>
    <col min="1285" max="1285" width="12.81640625" style="26" bestFit="1" customWidth="1"/>
    <col min="1286" max="1286" width="1" style="26" customWidth="1"/>
    <col min="1287" max="1287" width="11" style="26" bestFit="1" customWidth="1"/>
    <col min="1288" max="1288" width="1" style="26" customWidth="1"/>
    <col min="1289" max="1289" width="8.453125" style="26" bestFit="1" customWidth="1"/>
    <col min="1290" max="1290" width="2.1796875" style="26" customWidth="1"/>
    <col min="1291" max="1291" width="9.81640625" style="26" bestFit="1" customWidth="1"/>
    <col min="1292" max="1292" width="1" style="26" customWidth="1"/>
    <col min="1293" max="1293" width="11" style="26" bestFit="1" customWidth="1"/>
    <col min="1294" max="1294" width="1" style="26" customWidth="1"/>
    <col min="1295" max="1295" width="10.453125" style="26" bestFit="1" customWidth="1"/>
    <col min="1296" max="1296" width="1" style="26" customWidth="1"/>
    <col min="1297" max="1297" width="10.453125" style="26" bestFit="1" customWidth="1"/>
    <col min="1298" max="1298" width="1" style="26" customWidth="1"/>
    <col min="1299" max="1299" width="8.453125" style="26" bestFit="1" customWidth="1"/>
    <col min="1300" max="1300" width="1" style="26" customWidth="1"/>
    <col min="1301" max="1301" width="11.453125" style="26" bestFit="1" customWidth="1"/>
    <col min="1302" max="1302" width="11" style="26" bestFit="1" customWidth="1"/>
    <col min="1303" max="1306" width="15" style="26" customWidth="1"/>
    <col min="1307" max="1307" width="13" style="26" customWidth="1"/>
    <col min="1308" max="1308" width="15" style="26" customWidth="1"/>
    <col min="1309" max="1536" width="9.1796875" style="26"/>
    <col min="1537" max="1537" width="8.81640625" style="26" customWidth="1"/>
    <col min="1538" max="1538" width="1" style="26" customWidth="1"/>
    <col min="1539" max="1539" width="11.453125" style="26" bestFit="1" customWidth="1"/>
    <col min="1540" max="1540" width="1" style="26" customWidth="1"/>
    <col min="1541" max="1541" width="12.81640625" style="26" bestFit="1" customWidth="1"/>
    <col min="1542" max="1542" width="1" style="26" customWidth="1"/>
    <col min="1543" max="1543" width="11" style="26" bestFit="1" customWidth="1"/>
    <col min="1544" max="1544" width="1" style="26" customWidth="1"/>
    <col min="1545" max="1545" width="8.453125" style="26" bestFit="1" customWidth="1"/>
    <col min="1546" max="1546" width="2.1796875" style="26" customWidth="1"/>
    <col min="1547" max="1547" width="9.81640625" style="26" bestFit="1" customWidth="1"/>
    <col min="1548" max="1548" width="1" style="26" customWidth="1"/>
    <col min="1549" max="1549" width="11" style="26" bestFit="1" customWidth="1"/>
    <col min="1550" max="1550" width="1" style="26" customWidth="1"/>
    <col min="1551" max="1551" width="10.453125" style="26" bestFit="1" customWidth="1"/>
    <col min="1552" max="1552" width="1" style="26" customWidth="1"/>
    <col min="1553" max="1553" width="10.453125" style="26" bestFit="1" customWidth="1"/>
    <col min="1554" max="1554" width="1" style="26" customWidth="1"/>
    <col min="1555" max="1555" width="8.453125" style="26" bestFit="1" customWidth="1"/>
    <col min="1556" max="1556" width="1" style="26" customWidth="1"/>
    <col min="1557" max="1557" width="11.453125" style="26" bestFit="1" customWidth="1"/>
    <col min="1558" max="1558" width="11" style="26" bestFit="1" customWidth="1"/>
    <col min="1559" max="1562" width="15" style="26" customWidth="1"/>
    <col min="1563" max="1563" width="13" style="26" customWidth="1"/>
    <col min="1564" max="1564" width="15" style="26" customWidth="1"/>
    <col min="1565" max="1792" width="9.1796875" style="26"/>
    <col min="1793" max="1793" width="8.81640625" style="26" customWidth="1"/>
    <col min="1794" max="1794" width="1" style="26" customWidth="1"/>
    <col min="1795" max="1795" width="11.453125" style="26" bestFit="1" customWidth="1"/>
    <col min="1796" max="1796" width="1" style="26" customWidth="1"/>
    <col min="1797" max="1797" width="12.81640625" style="26" bestFit="1" customWidth="1"/>
    <col min="1798" max="1798" width="1" style="26" customWidth="1"/>
    <col min="1799" max="1799" width="11" style="26" bestFit="1" customWidth="1"/>
    <col min="1800" max="1800" width="1" style="26" customWidth="1"/>
    <col min="1801" max="1801" width="8.453125" style="26" bestFit="1" customWidth="1"/>
    <col min="1802" max="1802" width="2.1796875" style="26" customWidth="1"/>
    <col min="1803" max="1803" width="9.81640625" style="26" bestFit="1" customWidth="1"/>
    <col min="1804" max="1804" width="1" style="26" customWidth="1"/>
    <col min="1805" max="1805" width="11" style="26" bestFit="1" customWidth="1"/>
    <col min="1806" max="1806" width="1" style="26" customWidth="1"/>
    <col min="1807" max="1807" width="10.453125" style="26" bestFit="1" customWidth="1"/>
    <col min="1808" max="1808" width="1" style="26" customWidth="1"/>
    <col min="1809" max="1809" width="10.453125" style="26" bestFit="1" customWidth="1"/>
    <col min="1810" max="1810" width="1" style="26" customWidth="1"/>
    <col min="1811" max="1811" width="8.453125" style="26" bestFit="1" customWidth="1"/>
    <col min="1812" max="1812" width="1" style="26" customWidth="1"/>
    <col min="1813" max="1813" width="11.453125" style="26" bestFit="1" customWidth="1"/>
    <col min="1814" max="1814" width="11" style="26" bestFit="1" customWidth="1"/>
    <col min="1815" max="1818" width="15" style="26" customWidth="1"/>
    <col min="1819" max="1819" width="13" style="26" customWidth="1"/>
    <col min="1820" max="1820" width="15" style="26" customWidth="1"/>
    <col min="1821" max="2048" width="9.1796875" style="26"/>
    <col min="2049" max="2049" width="8.81640625" style="26" customWidth="1"/>
    <col min="2050" max="2050" width="1" style="26" customWidth="1"/>
    <col min="2051" max="2051" width="11.453125" style="26" bestFit="1" customWidth="1"/>
    <col min="2052" max="2052" width="1" style="26" customWidth="1"/>
    <col min="2053" max="2053" width="12.81640625" style="26" bestFit="1" customWidth="1"/>
    <col min="2054" max="2054" width="1" style="26" customWidth="1"/>
    <col min="2055" max="2055" width="11" style="26" bestFit="1" customWidth="1"/>
    <col min="2056" max="2056" width="1" style="26" customWidth="1"/>
    <col min="2057" max="2057" width="8.453125" style="26" bestFit="1" customWidth="1"/>
    <col min="2058" max="2058" width="2.1796875" style="26" customWidth="1"/>
    <col min="2059" max="2059" width="9.81640625" style="26" bestFit="1" customWidth="1"/>
    <col min="2060" max="2060" width="1" style="26" customWidth="1"/>
    <col min="2061" max="2061" width="11" style="26" bestFit="1" customWidth="1"/>
    <col min="2062" max="2062" width="1" style="26" customWidth="1"/>
    <col min="2063" max="2063" width="10.453125" style="26" bestFit="1" customWidth="1"/>
    <col min="2064" max="2064" width="1" style="26" customWidth="1"/>
    <col min="2065" max="2065" width="10.453125" style="26" bestFit="1" customWidth="1"/>
    <col min="2066" max="2066" width="1" style="26" customWidth="1"/>
    <col min="2067" max="2067" width="8.453125" style="26" bestFit="1" customWidth="1"/>
    <col min="2068" max="2068" width="1" style="26" customWidth="1"/>
    <col min="2069" max="2069" width="11.453125" style="26" bestFit="1" customWidth="1"/>
    <col min="2070" max="2070" width="11" style="26" bestFit="1" customWidth="1"/>
    <col min="2071" max="2074" width="15" style="26" customWidth="1"/>
    <col min="2075" max="2075" width="13" style="26" customWidth="1"/>
    <col min="2076" max="2076" width="15" style="26" customWidth="1"/>
    <col min="2077" max="2304" width="9.1796875" style="26"/>
    <col min="2305" max="2305" width="8.81640625" style="26" customWidth="1"/>
    <col min="2306" max="2306" width="1" style="26" customWidth="1"/>
    <col min="2307" max="2307" width="11.453125" style="26" bestFit="1" customWidth="1"/>
    <col min="2308" max="2308" width="1" style="26" customWidth="1"/>
    <col min="2309" max="2309" width="12.81640625" style="26" bestFit="1" customWidth="1"/>
    <col min="2310" max="2310" width="1" style="26" customWidth="1"/>
    <col min="2311" max="2311" width="11" style="26" bestFit="1" customWidth="1"/>
    <col min="2312" max="2312" width="1" style="26" customWidth="1"/>
    <col min="2313" max="2313" width="8.453125" style="26" bestFit="1" customWidth="1"/>
    <col min="2314" max="2314" width="2.1796875" style="26" customWidth="1"/>
    <col min="2315" max="2315" width="9.81640625" style="26" bestFit="1" customWidth="1"/>
    <col min="2316" max="2316" width="1" style="26" customWidth="1"/>
    <col min="2317" max="2317" width="11" style="26" bestFit="1" customWidth="1"/>
    <col min="2318" max="2318" width="1" style="26" customWidth="1"/>
    <col min="2319" max="2319" width="10.453125" style="26" bestFit="1" customWidth="1"/>
    <col min="2320" max="2320" width="1" style="26" customWidth="1"/>
    <col min="2321" max="2321" width="10.453125" style="26" bestFit="1" customWidth="1"/>
    <col min="2322" max="2322" width="1" style="26" customWidth="1"/>
    <col min="2323" max="2323" width="8.453125" style="26" bestFit="1" customWidth="1"/>
    <col min="2324" max="2324" width="1" style="26" customWidth="1"/>
    <col min="2325" max="2325" width="11.453125" style="26" bestFit="1" customWidth="1"/>
    <col min="2326" max="2326" width="11" style="26" bestFit="1" customWidth="1"/>
    <col min="2327" max="2330" width="15" style="26" customWidth="1"/>
    <col min="2331" max="2331" width="13" style="26" customWidth="1"/>
    <col min="2332" max="2332" width="15" style="26" customWidth="1"/>
    <col min="2333" max="2560" width="9.1796875" style="26"/>
    <col min="2561" max="2561" width="8.81640625" style="26" customWidth="1"/>
    <col min="2562" max="2562" width="1" style="26" customWidth="1"/>
    <col min="2563" max="2563" width="11.453125" style="26" bestFit="1" customWidth="1"/>
    <col min="2564" max="2564" width="1" style="26" customWidth="1"/>
    <col min="2565" max="2565" width="12.81640625" style="26" bestFit="1" customWidth="1"/>
    <col min="2566" max="2566" width="1" style="26" customWidth="1"/>
    <col min="2567" max="2567" width="11" style="26" bestFit="1" customWidth="1"/>
    <col min="2568" max="2568" width="1" style="26" customWidth="1"/>
    <col min="2569" max="2569" width="8.453125" style="26" bestFit="1" customWidth="1"/>
    <col min="2570" max="2570" width="2.1796875" style="26" customWidth="1"/>
    <col min="2571" max="2571" width="9.81640625" style="26" bestFit="1" customWidth="1"/>
    <col min="2572" max="2572" width="1" style="26" customWidth="1"/>
    <col min="2573" max="2573" width="11" style="26" bestFit="1" customWidth="1"/>
    <col min="2574" max="2574" width="1" style="26" customWidth="1"/>
    <col min="2575" max="2575" width="10.453125" style="26" bestFit="1" customWidth="1"/>
    <col min="2576" max="2576" width="1" style="26" customWidth="1"/>
    <col min="2577" max="2577" width="10.453125" style="26" bestFit="1" customWidth="1"/>
    <col min="2578" max="2578" width="1" style="26" customWidth="1"/>
    <col min="2579" max="2579" width="8.453125" style="26" bestFit="1" customWidth="1"/>
    <col min="2580" max="2580" width="1" style="26" customWidth="1"/>
    <col min="2581" max="2581" width="11.453125" style="26" bestFit="1" customWidth="1"/>
    <col min="2582" max="2582" width="11" style="26" bestFit="1" customWidth="1"/>
    <col min="2583" max="2586" width="15" style="26" customWidth="1"/>
    <col min="2587" max="2587" width="13" style="26" customWidth="1"/>
    <col min="2588" max="2588" width="15" style="26" customWidth="1"/>
    <col min="2589" max="2816" width="9.1796875" style="26"/>
    <col min="2817" max="2817" width="8.81640625" style="26" customWidth="1"/>
    <col min="2818" max="2818" width="1" style="26" customWidth="1"/>
    <col min="2819" max="2819" width="11.453125" style="26" bestFit="1" customWidth="1"/>
    <col min="2820" max="2820" width="1" style="26" customWidth="1"/>
    <col min="2821" max="2821" width="12.81640625" style="26" bestFit="1" customWidth="1"/>
    <col min="2822" max="2822" width="1" style="26" customWidth="1"/>
    <col min="2823" max="2823" width="11" style="26" bestFit="1" customWidth="1"/>
    <col min="2824" max="2824" width="1" style="26" customWidth="1"/>
    <col min="2825" max="2825" width="8.453125" style="26" bestFit="1" customWidth="1"/>
    <col min="2826" max="2826" width="2.1796875" style="26" customWidth="1"/>
    <col min="2827" max="2827" width="9.81640625" style="26" bestFit="1" customWidth="1"/>
    <col min="2828" max="2828" width="1" style="26" customWidth="1"/>
    <col min="2829" max="2829" width="11" style="26" bestFit="1" customWidth="1"/>
    <col min="2830" max="2830" width="1" style="26" customWidth="1"/>
    <col min="2831" max="2831" width="10.453125" style="26" bestFit="1" customWidth="1"/>
    <col min="2832" max="2832" width="1" style="26" customWidth="1"/>
    <col min="2833" max="2833" width="10.453125" style="26" bestFit="1" customWidth="1"/>
    <col min="2834" max="2834" width="1" style="26" customWidth="1"/>
    <col min="2835" max="2835" width="8.453125" style="26" bestFit="1" customWidth="1"/>
    <col min="2836" max="2836" width="1" style="26" customWidth="1"/>
    <col min="2837" max="2837" width="11.453125" style="26" bestFit="1" customWidth="1"/>
    <col min="2838" max="2838" width="11" style="26" bestFit="1" customWidth="1"/>
    <col min="2839" max="2842" width="15" style="26" customWidth="1"/>
    <col min="2843" max="2843" width="13" style="26" customWidth="1"/>
    <col min="2844" max="2844" width="15" style="26" customWidth="1"/>
    <col min="2845" max="3072" width="9.1796875" style="26"/>
    <col min="3073" max="3073" width="8.81640625" style="26" customWidth="1"/>
    <col min="3074" max="3074" width="1" style="26" customWidth="1"/>
    <col min="3075" max="3075" width="11.453125" style="26" bestFit="1" customWidth="1"/>
    <col min="3076" max="3076" width="1" style="26" customWidth="1"/>
    <col min="3077" max="3077" width="12.81640625" style="26" bestFit="1" customWidth="1"/>
    <col min="3078" max="3078" width="1" style="26" customWidth="1"/>
    <col min="3079" max="3079" width="11" style="26" bestFit="1" customWidth="1"/>
    <col min="3080" max="3080" width="1" style="26" customWidth="1"/>
    <col min="3081" max="3081" width="8.453125" style="26" bestFit="1" customWidth="1"/>
    <col min="3082" max="3082" width="2.1796875" style="26" customWidth="1"/>
    <col min="3083" max="3083" width="9.81640625" style="26" bestFit="1" customWidth="1"/>
    <col min="3084" max="3084" width="1" style="26" customWidth="1"/>
    <col min="3085" max="3085" width="11" style="26" bestFit="1" customWidth="1"/>
    <col min="3086" max="3086" width="1" style="26" customWidth="1"/>
    <col min="3087" max="3087" width="10.453125" style="26" bestFit="1" customWidth="1"/>
    <col min="3088" max="3088" width="1" style="26" customWidth="1"/>
    <col min="3089" max="3089" width="10.453125" style="26" bestFit="1" customWidth="1"/>
    <col min="3090" max="3090" width="1" style="26" customWidth="1"/>
    <col min="3091" max="3091" width="8.453125" style="26" bestFit="1" customWidth="1"/>
    <col min="3092" max="3092" width="1" style="26" customWidth="1"/>
    <col min="3093" max="3093" width="11.453125" style="26" bestFit="1" customWidth="1"/>
    <col min="3094" max="3094" width="11" style="26" bestFit="1" customWidth="1"/>
    <col min="3095" max="3098" width="15" style="26" customWidth="1"/>
    <col min="3099" max="3099" width="13" style="26" customWidth="1"/>
    <col min="3100" max="3100" width="15" style="26" customWidth="1"/>
    <col min="3101" max="3328" width="9.1796875" style="26"/>
    <col min="3329" max="3329" width="8.81640625" style="26" customWidth="1"/>
    <col min="3330" max="3330" width="1" style="26" customWidth="1"/>
    <col min="3331" max="3331" width="11.453125" style="26" bestFit="1" customWidth="1"/>
    <col min="3332" max="3332" width="1" style="26" customWidth="1"/>
    <col min="3333" max="3333" width="12.81640625" style="26" bestFit="1" customWidth="1"/>
    <col min="3334" max="3334" width="1" style="26" customWidth="1"/>
    <col min="3335" max="3335" width="11" style="26" bestFit="1" customWidth="1"/>
    <col min="3336" max="3336" width="1" style="26" customWidth="1"/>
    <col min="3337" max="3337" width="8.453125" style="26" bestFit="1" customWidth="1"/>
    <col min="3338" max="3338" width="2.1796875" style="26" customWidth="1"/>
    <col min="3339" max="3339" width="9.81640625" style="26" bestFit="1" customWidth="1"/>
    <col min="3340" max="3340" width="1" style="26" customWidth="1"/>
    <col min="3341" max="3341" width="11" style="26" bestFit="1" customWidth="1"/>
    <col min="3342" max="3342" width="1" style="26" customWidth="1"/>
    <col min="3343" max="3343" width="10.453125" style="26" bestFit="1" customWidth="1"/>
    <col min="3344" max="3344" width="1" style="26" customWidth="1"/>
    <col min="3345" max="3345" width="10.453125" style="26" bestFit="1" customWidth="1"/>
    <col min="3346" max="3346" width="1" style="26" customWidth="1"/>
    <col min="3347" max="3347" width="8.453125" style="26" bestFit="1" customWidth="1"/>
    <col min="3348" max="3348" width="1" style="26" customWidth="1"/>
    <col min="3349" max="3349" width="11.453125" style="26" bestFit="1" customWidth="1"/>
    <col min="3350" max="3350" width="11" style="26" bestFit="1" customWidth="1"/>
    <col min="3351" max="3354" width="15" style="26" customWidth="1"/>
    <col min="3355" max="3355" width="13" style="26" customWidth="1"/>
    <col min="3356" max="3356" width="15" style="26" customWidth="1"/>
    <col min="3357" max="3584" width="9.1796875" style="26"/>
    <col min="3585" max="3585" width="8.81640625" style="26" customWidth="1"/>
    <col min="3586" max="3586" width="1" style="26" customWidth="1"/>
    <col min="3587" max="3587" width="11.453125" style="26" bestFit="1" customWidth="1"/>
    <col min="3588" max="3588" width="1" style="26" customWidth="1"/>
    <col min="3589" max="3589" width="12.81640625" style="26" bestFit="1" customWidth="1"/>
    <col min="3590" max="3590" width="1" style="26" customWidth="1"/>
    <col min="3591" max="3591" width="11" style="26" bestFit="1" customWidth="1"/>
    <col min="3592" max="3592" width="1" style="26" customWidth="1"/>
    <col min="3593" max="3593" width="8.453125" style="26" bestFit="1" customWidth="1"/>
    <col min="3594" max="3594" width="2.1796875" style="26" customWidth="1"/>
    <col min="3595" max="3595" width="9.81640625" style="26" bestFit="1" customWidth="1"/>
    <col min="3596" max="3596" width="1" style="26" customWidth="1"/>
    <col min="3597" max="3597" width="11" style="26" bestFit="1" customWidth="1"/>
    <col min="3598" max="3598" width="1" style="26" customWidth="1"/>
    <col min="3599" max="3599" width="10.453125" style="26" bestFit="1" customWidth="1"/>
    <col min="3600" max="3600" width="1" style="26" customWidth="1"/>
    <col min="3601" max="3601" width="10.453125" style="26" bestFit="1" customWidth="1"/>
    <col min="3602" max="3602" width="1" style="26" customWidth="1"/>
    <col min="3603" max="3603" width="8.453125" style="26" bestFit="1" customWidth="1"/>
    <col min="3604" max="3604" width="1" style="26" customWidth="1"/>
    <col min="3605" max="3605" width="11.453125" style="26" bestFit="1" customWidth="1"/>
    <col min="3606" max="3606" width="11" style="26" bestFit="1" customWidth="1"/>
    <col min="3607" max="3610" width="15" style="26" customWidth="1"/>
    <col min="3611" max="3611" width="13" style="26" customWidth="1"/>
    <col min="3612" max="3612" width="15" style="26" customWidth="1"/>
    <col min="3613" max="3840" width="9.1796875" style="26"/>
    <col min="3841" max="3841" width="8.81640625" style="26" customWidth="1"/>
    <col min="3842" max="3842" width="1" style="26" customWidth="1"/>
    <col min="3843" max="3843" width="11.453125" style="26" bestFit="1" customWidth="1"/>
    <col min="3844" max="3844" width="1" style="26" customWidth="1"/>
    <col min="3845" max="3845" width="12.81640625" style="26" bestFit="1" customWidth="1"/>
    <col min="3846" max="3846" width="1" style="26" customWidth="1"/>
    <col min="3847" max="3847" width="11" style="26" bestFit="1" customWidth="1"/>
    <col min="3848" max="3848" width="1" style="26" customWidth="1"/>
    <col min="3849" max="3849" width="8.453125" style="26" bestFit="1" customWidth="1"/>
    <col min="3850" max="3850" width="2.1796875" style="26" customWidth="1"/>
    <col min="3851" max="3851" width="9.81640625" style="26" bestFit="1" customWidth="1"/>
    <col min="3852" max="3852" width="1" style="26" customWidth="1"/>
    <col min="3853" max="3853" width="11" style="26" bestFit="1" customWidth="1"/>
    <col min="3854" max="3854" width="1" style="26" customWidth="1"/>
    <col min="3855" max="3855" width="10.453125" style="26" bestFit="1" customWidth="1"/>
    <col min="3856" max="3856" width="1" style="26" customWidth="1"/>
    <col min="3857" max="3857" width="10.453125" style="26" bestFit="1" customWidth="1"/>
    <col min="3858" max="3858" width="1" style="26" customWidth="1"/>
    <col min="3859" max="3859" width="8.453125" style="26" bestFit="1" customWidth="1"/>
    <col min="3860" max="3860" width="1" style="26" customWidth="1"/>
    <col min="3861" max="3861" width="11.453125" style="26" bestFit="1" customWidth="1"/>
    <col min="3862" max="3862" width="11" style="26" bestFit="1" customWidth="1"/>
    <col min="3863" max="3866" width="15" style="26" customWidth="1"/>
    <col min="3867" max="3867" width="13" style="26" customWidth="1"/>
    <col min="3868" max="3868" width="15" style="26" customWidth="1"/>
    <col min="3869" max="4096" width="9.1796875" style="26"/>
    <col min="4097" max="4097" width="8.81640625" style="26" customWidth="1"/>
    <col min="4098" max="4098" width="1" style="26" customWidth="1"/>
    <col min="4099" max="4099" width="11.453125" style="26" bestFit="1" customWidth="1"/>
    <col min="4100" max="4100" width="1" style="26" customWidth="1"/>
    <col min="4101" max="4101" width="12.81640625" style="26" bestFit="1" customWidth="1"/>
    <col min="4102" max="4102" width="1" style="26" customWidth="1"/>
    <col min="4103" max="4103" width="11" style="26" bestFit="1" customWidth="1"/>
    <col min="4104" max="4104" width="1" style="26" customWidth="1"/>
    <col min="4105" max="4105" width="8.453125" style="26" bestFit="1" customWidth="1"/>
    <col min="4106" max="4106" width="2.1796875" style="26" customWidth="1"/>
    <col min="4107" max="4107" width="9.81640625" style="26" bestFit="1" customWidth="1"/>
    <col min="4108" max="4108" width="1" style="26" customWidth="1"/>
    <col min="4109" max="4109" width="11" style="26" bestFit="1" customWidth="1"/>
    <col min="4110" max="4110" width="1" style="26" customWidth="1"/>
    <col min="4111" max="4111" width="10.453125" style="26" bestFit="1" customWidth="1"/>
    <col min="4112" max="4112" width="1" style="26" customWidth="1"/>
    <col min="4113" max="4113" width="10.453125" style="26" bestFit="1" customWidth="1"/>
    <col min="4114" max="4114" width="1" style="26" customWidth="1"/>
    <col min="4115" max="4115" width="8.453125" style="26" bestFit="1" customWidth="1"/>
    <col min="4116" max="4116" width="1" style="26" customWidth="1"/>
    <col min="4117" max="4117" width="11.453125" style="26" bestFit="1" customWidth="1"/>
    <col min="4118" max="4118" width="11" style="26" bestFit="1" customWidth="1"/>
    <col min="4119" max="4122" width="15" style="26" customWidth="1"/>
    <col min="4123" max="4123" width="13" style="26" customWidth="1"/>
    <col min="4124" max="4124" width="15" style="26" customWidth="1"/>
    <col min="4125" max="4352" width="9.1796875" style="26"/>
    <col min="4353" max="4353" width="8.81640625" style="26" customWidth="1"/>
    <col min="4354" max="4354" width="1" style="26" customWidth="1"/>
    <col min="4355" max="4355" width="11.453125" style="26" bestFit="1" customWidth="1"/>
    <col min="4356" max="4356" width="1" style="26" customWidth="1"/>
    <col min="4357" max="4357" width="12.81640625" style="26" bestFit="1" customWidth="1"/>
    <col min="4358" max="4358" width="1" style="26" customWidth="1"/>
    <col min="4359" max="4359" width="11" style="26" bestFit="1" customWidth="1"/>
    <col min="4360" max="4360" width="1" style="26" customWidth="1"/>
    <col min="4361" max="4361" width="8.453125" style="26" bestFit="1" customWidth="1"/>
    <col min="4362" max="4362" width="2.1796875" style="26" customWidth="1"/>
    <col min="4363" max="4363" width="9.81640625" style="26" bestFit="1" customWidth="1"/>
    <col min="4364" max="4364" width="1" style="26" customWidth="1"/>
    <col min="4365" max="4365" width="11" style="26" bestFit="1" customWidth="1"/>
    <col min="4366" max="4366" width="1" style="26" customWidth="1"/>
    <col min="4367" max="4367" width="10.453125" style="26" bestFit="1" customWidth="1"/>
    <col min="4368" max="4368" width="1" style="26" customWidth="1"/>
    <col min="4369" max="4369" width="10.453125" style="26" bestFit="1" customWidth="1"/>
    <col min="4370" max="4370" width="1" style="26" customWidth="1"/>
    <col min="4371" max="4371" width="8.453125" style="26" bestFit="1" customWidth="1"/>
    <col min="4372" max="4372" width="1" style="26" customWidth="1"/>
    <col min="4373" max="4373" width="11.453125" style="26" bestFit="1" customWidth="1"/>
    <col min="4374" max="4374" width="11" style="26" bestFit="1" customWidth="1"/>
    <col min="4375" max="4378" width="15" style="26" customWidth="1"/>
    <col min="4379" max="4379" width="13" style="26" customWidth="1"/>
    <col min="4380" max="4380" width="15" style="26" customWidth="1"/>
    <col min="4381" max="4608" width="9.1796875" style="26"/>
    <col min="4609" max="4609" width="8.81640625" style="26" customWidth="1"/>
    <col min="4610" max="4610" width="1" style="26" customWidth="1"/>
    <col min="4611" max="4611" width="11.453125" style="26" bestFit="1" customWidth="1"/>
    <col min="4612" max="4612" width="1" style="26" customWidth="1"/>
    <col min="4613" max="4613" width="12.81640625" style="26" bestFit="1" customWidth="1"/>
    <col min="4614" max="4614" width="1" style="26" customWidth="1"/>
    <col min="4615" max="4615" width="11" style="26" bestFit="1" customWidth="1"/>
    <col min="4616" max="4616" width="1" style="26" customWidth="1"/>
    <col min="4617" max="4617" width="8.453125" style="26" bestFit="1" customWidth="1"/>
    <col min="4618" max="4618" width="2.1796875" style="26" customWidth="1"/>
    <col min="4619" max="4619" width="9.81640625" style="26" bestFit="1" customWidth="1"/>
    <col min="4620" max="4620" width="1" style="26" customWidth="1"/>
    <col min="4621" max="4621" width="11" style="26" bestFit="1" customWidth="1"/>
    <col min="4622" max="4622" width="1" style="26" customWidth="1"/>
    <col min="4623" max="4623" width="10.453125" style="26" bestFit="1" customWidth="1"/>
    <col min="4624" max="4624" width="1" style="26" customWidth="1"/>
    <col min="4625" max="4625" width="10.453125" style="26" bestFit="1" customWidth="1"/>
    <col min="4626" max="4626" width="1" style="26" customWidth="1"/>
    <col min="4627" max="4627" width="8.453125" style="26" bestFit="1" customWidth="1"/>
    <col min="4628" max="4628" width="1" style="26" customWidth="1"/>
    <col min="4629" max="4629" width="11.453125" style="26" bestFit="1" customWidth="1"/>
    <col min="4630" max="4630" width="11" style="26" bestFit="1" customWidth="1"/>
    <col min="4631" max="4634" width="15" style="26" customWidth="1"/>
    <col min="4635" max="4635" width="13" style="26" customWidth="1"/>
    <col min="4636" max="4636" width="15" style="26" customWidth="1"/>
    <col min="4637" max="4864" width="9.1796875" style="26"/>
    <col min="4865" max="4865" width="8.81640625" style="26" customWidth="1"/>
    <col min="4866" max="4866" width="1" style="26" customWidth="1"/>
    <col min="4867" max="4867" width="11.453125" style="26" bestFit="1" customWidth="1"/>
    <col min="4868" max="4868" width="1" style="26" customWidth="1"/>
    <col min="4869" max="4869" width="12.81640625" style="26" bestFit="1" customWidth="1"/>
    <col min="4870" max="4870" width="1" style="26" customWidth="1"/>
    <col min="4871" max="4871" width="11" style="26" bestFit="1" customWidth="1"/>
    <col min="4872" max="4872" width="1" style="26" customWidth="1"/>
    <col min="4873" max="4873" width="8.453125" style="26" bestFit="1" customWidth="1"/>
    <col min="4874" max="4874" width="2.1796875" style="26" customWidth="1"/>
    <col min="4875" max="4875" width="9.81640625" style="26" bestFit="1" customWidth="1"/>
    <col min="4876" max="4876" width="1" style="26" customWidth="1"/>
    <col min="4877" max="4877" width="11" style="26" bestFit="1" customWidth="1"/>
    <col min="4878" max="4878" width="1" style="26" customWidth="1"/>
    <col min="4879" max="4879" width="10.453125" style="26" bestFit="1" customWidth="1"/>
    <col min="4880" max="4880" width="1" style="26" customWidth="1"/>
    <col min="4881" max="4881" width="10.453125" style="26" bestFit="1" customWidth="1"/>
    <col min="4882" max="4882" width="1" style="26" customWidth="1"/>
    <col min="4883" max="4883" width="8.453125" style="26" bestFit="1" customWidth="1"/>
    <col min="4884" max="4884" width="1" style="26" customWidth="1"/>
    <col min="4885" max="4885" width="11.453125" style="26" bestFit="1" customWidth="1"/>
    <col min="4886" max="4886" width="11" style="26" bestFit="1" customWidth="1"/>
    <col min="4887" max="4890" width="15" style="26" customWidth="1"/>
    <col min="4891" max="4891" width="13" style="26" customWidth="1"/>
    <col min="4892" max="4892" width="15" style="26" customWidth="1"/>
    <col min="4893" max="5120" width="9.1796875" style="26"/>
    <col min="5121" max="5121" width="8.81640625" style="26" customWidth="1"/>
    <col min="5122" max="5122" width="1" style="26" customWidth="1"/>
    <col min="5123" max="5123" width="11.453125" style="26" bestFit="1" customWidth="1"/>
    <col min="5124" max="5124" width="1" style="26" customWidth="1"/>
    <col min="5125" max="5125" width="12.81640625" style="26" bestFit="1" customWidth="1"/>
    <col min="5126" max="5126" width="1" style="26" customWidth="1"/>
    <col min="5127" max="5127" width="11" style="26" bestFit="1" customWidth="1"/>
    <col min="5128" max="5128" width="1" style="26" customWidth="1"/>
    <col min="5129" max="5129" width="8.453125" style="26" bestFit="1" customWidth="1"/>
    <col min="5130" max="5130" width="2.1796875" style="26" customWidth="1"/>
    <col min="5131" max="5131" width="9.81640625" style="26" bestFit="1" customWidth="1"/>
    <col min="5132" max="5132" width="1" style="26" customWidth="1"/>
    <col min="5133" max="5133" width="11" style="26" bestFit="1" customWidth="1"/>
    <col min="5134" max="5134" width="1" style="26" customWidth="1"/>
    <col min="5135" max="5135" width="10.453125" style="26" bestFit="1" customWidth="1"/>
    <col min="5136" max="5136" width="1" style="26" customWidth="1"/>
    <col min="5137" max="5137" width="10.453125" style="26" bestFit="1" customWidth="1"/>
    <col min="5138" max="5138" width="1" style="26" customWidth="1"/>
    <col min="5139" max="5139" width="8.453125" style="26" bestFit="1" customWidth="1"/>
    <col min="5140" max="5140" width="1" style="26" customWidth="1"/>
    <col min="5141" max="5141" width="11.453125" style="26" bestFit="1" customWidth="1"/>
    <col min="5142" max="5142" width="11" style="26" bestFit="1" customWidth="1"/>
    <col min="5143" max="5146" width="15" style="26" customWidth="1"/>
    <col min="5147" max="5147" width="13" style="26" customWidth="1"/>
    <col min="5148" max="5148" width="15" style="26" customWidth="1"/>
    <col min="5149" max="5376" width="9.1796875" style="26"/>
    <col min="5377" max="5377" width="8.81640625" style="26" customWidth="1"/>
    <col min="5378" max="5378" width="1" style="26" customWidth="1"/>
    <col min="5379" max="5379" width="11.453125" style="26" bestFit="1" customWidth="1"/>
    <col min="5380" max="5380" width="1" style="26" customWidth="1"/>
    <col min="5381" max="5381" width="12.81640625" style="26" bestFit="1" customWidth="1"/>
    <col min="5382" max="5382" width="1" style="26" customWidth="1"/>
    <col min="5383" max="5383" width="11" style="26" bestFit="1" customWidth="1"/>
    <col min="5384" max="5384" width="1" style="26" customWidth="1"/>
    <col min="5385" max="5385" width="8.453125" style="26" bestFit="1" customWidth="1"/>
    <col min="5386" max="5386" width="2.1796875" style="26" customWidth="1"/>
    <col min="5387" max="5387" width="9.81640625" style="26" bestFit="1" customWidth="1"/>
    <col min="5388" max="5388" width="1" style="26" customWidth="1"/>
    <col min="5389" max="5389" width="11" style="26" bestFit="1" customWidth="1"/>
    <col min="5390" max="5390" width="1" style="26" customWidth="1"/>
    <col min="5391" max="5391" width="10.453125" style="26" bestFit="1" customWidth="1"/>
    <col min="5392" max="5392" width="1" style="26" customWidth="1"/>
    <col min="5393" max="5393" width="10.453125" style="26" bestFit="1" customWidth="1"/>
    <col min="5394" max="5394" width="1" style="26" customWidth="1"/>
    <col min="5395" max="5395" width="8.453125" style="26" bestFit="1" customWidth="1"/>
    <col min="5396" max="5396" width="1" style="26" customWidth="1"/>
    <col min="5397" max="5397" width="11.453125" style="26" bestFit="1" customWidth="1"/>
    <col min="5398" max="5398" width="11" style="26" bestFit="1" customWidth="1"/>
    <col min="5399" max="5402" width="15" style="26" customWidth="1"/>
    <col min="5403" max="5403" width="13" style="26" customWidth="1"/>
    <col min="5404" max="5404" width="15" style="26" customWidth="1"/>
    <col min="5405" max="5632" width="9.1796875" style="26"/>
    <col min="5633" max="5633" width="8.81640625" style="26" customWidth="1"/>
    <col min="5634" max="5634" width="1" style="26" customWidth="1"/>
    <col min="5635" max="5635" width="11.453125" style="26" bestFit="1" customWidth="1"/>
    <col min="5636" max="5636" width="1" style="26" customWidth="1"/>
    <col min="5637" max="5637" width="12.81640625" style="26" bestFit="1" customWidth="1"/>
    <col min="5638" max="5638" width="1" style="26" customWidth="1"/>
    <col min="5639" max="5639" width="11" style="26" bestFit="1" customWidth="1"/>
    <col min="5640" max="5640" width="1" style="26" customWidth="1"/>
    <col min="5641" max="5641" width="8.453125" style="26" bestFit="1" customWidth="1"/>
    <col min="5642" max="5642" width="2.1796875" style="26" customWidth="1"/>
    <col min="5643" max="5643" width="9.81640625" style="26" bestFit="1" customWidth="1"/>
    <col min="5644" max="5644" width="1" style="26" customWidth="1"/>
    <col min="5645" max="5645" width="11" style="26" bestFit="1" customWidth="1"/>
    <col min="5646" max="5646" width="1" style="26" customWidth="1"/>
    <col min="5647" max="5647" width="10.453125" style="26" bestFit="1" customWidth="1"/>
    <col min="5648" max="5648" width="1" style="26" customWidth="1"/>
    <col min="5649" max="5649" width="10.453125" style="26" bestFit="1" customWidth="1"/>
    <col min="5650" max="5650" width="1" style="26" customWidth="1"/>
    <col min="5651" max="5651" width="8.453125" style="26" bestFit="1" customWidth="1"/>
    <col min="5652" max="5652" width="1" style="26" customWidth="1"/>
    <col min="5653" max="5653" width="11.453125" style="26" bestFit="1" customWidth="1"/>
    <col min="5654" max="5654" width="11" style="26" bestFit="1" customWidth="1"/>
    <col min="5655" max="5658" width="15" style="26" customWidth="1"/>
    <col min="5659" max="5659" width="13" style="26" customWidth="1"/>
    <col min="5660" max="5660" width="15" style="26" customWidth="1"/>
    <col min="5661" max="5888" width="9.1796875" style="26"/>
    <col min="5889" max="5889" width="8.81640625" style="26" customWidth="1"/>
    <col min="5890" max="5890" width="1" style="26" customWidth="1"/>
    <col min="5891" max="5891" width="11.453125" style="26" bestFit="1" customWidth="1"/>
    <col min="5892" max="5892" width="1" style="26" customWidth="1"/>
    <col min="5893" max="5893" width="12.81640625" style="26" bestFit="1" customWidth="1"/>
    <col min="5894" max="5894" width="1" style="26" customWidth="1"/>
    <col min="5895" max="5895" width="11" style="26" bestFit="1" customWidth="1"/>
    <col min="5896" max="5896" width="1" style="26" customWidth="1"/>
    <col min="5897" max="5897" width="8.453125" style="26" bestFit="1" customWidth="1"/>
    <col min="5898" max="5898" width="2.1796875" style="26" customWidth="1"/>
    <col min="5899" max="5899" width="9.81640625" style="26" bestFit="1" customWidth="1"/>
    <col min="5900" max="5900" width="1" style="26" customWidth="1"/>
    <col min="5901" max="5901" width="11" style="26" bestFit="1" customWidth="1"/>
    <col min="5902" max="5902" width="1" style="26" customWidth="1"/>
    <col min="5903" max="5903" width="10.453125" style="26" bestFit="1" customWidth="1"/>
    <col min="5904" max="5904" width="1" style="26" customWidth="1"/>
    <col min="5905" max="5905" width="10.453125" style="26" bestFit="1" customWidth="1"/>
    <col min="5906" max="5906" width="1" style="26" customWidth="1"/>
    <col min="5907" max="5907" width="8.453125" style="26" bestFit="1" customWidth="1"/>
    <col min="5908" max="5908" width="1" style="26" customWidth="1"/>
    <col min="5909" max="5909" width="11.453125" style="26" bestFit="1" customWidth="1"/>
    <col min="5910" max="5910" width="11" style="26" bestFit="1" customWidth="1"/>
    <col min="5911" max="5914" width="15" style="26" customWidth="1"/>
    <col min="5915" max="5915" width="13" style="26" customWidth="1"/>
    <col min="5916" max="5916" width="15" style="26" customWidth="1"/>
    <col min="5917" max="6144" width="9.1796875" style="26"/>
    <col min="6145" max="6145" width="8.81640625" style="26" customWidth="1"/>
    <col min="6146" max="6146" width="1" style="26" customWidth="1"/>
    <col min="6147" max="6147" width="11.453125" style="26" bestFit="1" customWidth="1"/>
    <col min="6148" max="6148" width="1" style="26" customWidth="1"/>
    <col min="6149" max="6149" width="12.81640625" style="26" bestFit="1" customWidth="1"/>
    <col min="6150" max="6150" width="1" style="26" customWidth="1"/>
    <col min="6151" max="6151" width="11" style="26" bestFit="1" customWidth="1"/>
    <col min="6152" max="6152" width="1" style="26" customWidth="1"/>
    <col min="6153" max="6153" width="8.453125" style="26" bestFit="1" customWidth="1"/>
    <col min="6154" max="6154" width="2.1796875" style="26" customWidth="1"/>
    <col min="6155" max="6155" width="9.81640625" style="26" bestFit="1" customWidth="1"/>
    <col min="6156" max="6156" width="1" style="26" customWidth="1"/>
    <col min="6157" max="6157" width="11" style="26" bestFit="1" customWidth="1"/>
    <col min="6158" max="6158" width="1" style="26" customWidth="1"/>
    <col min="6159" max="6159" width="10.453125" style="26" bestFit="1" customWidth="1"/>
    <col min="6160" max="6160" width="1" style="26" customWidth="1"/>
    <col min="6161" max="6161" width="10.453125" style="26" bestFit="1" customWidth="1"/>
    <col min="6162" max="6162" width="1" style="26" customWidth="1"/>
    <col min="6163" max="6163" width="8.453125" style="26" bestFit="1" customWidth="1"/>
    <col min="6164" max="6164" width="1" style="26" customWidth="1"/>
    <col min="6165" max="6165" width="11.453125" style="26" bestFit="1" customWidth="1"/>
    <col min="6166" max="6166" width="11" style="26" bestFit="1" customWidth="1"/>
    <col min="6167" max="6170" width="15" style="26" customWidth="1"/>
    <col min="6171" max="6171" width="13" style="26" customWidth="1"/>
    <col min="6172" max="6172" width="15" style="26" customWidth="1"/>
    <col min="6173" max="6400" width="9.1796875" style="26"/>
    <col min="6401" max="6401" width="8.81640625" style="26" customWidth="1"/>
    <col min="6402" max="6402" width="1" style="26" customWidth="1"/>
    <col min="6403" max="6403" width="11.453125" style="26" bestFit="1" customWidth="1"/>
    <col min="6404" max="6404" width="1" style="26" customWidth="1"/>
    <col min="6405" max="6405" width="12.81640625" style="26" bestFit="1" customWidth="1"/>
    <col min="6406" max="6406" width="1" style="26" customWidth="1"/>
    <col min="6407" max="6407" width="11" style="26" bestFit="1" customWidth="1"/>
    <col min="6408" max="6408" width="1" style="26" customWidth="1"/>
    <col min="6409" max="6409" width="8.453125" style="26" bestFit="1" customWidth="1"/>
    <col min="6410" max="6410" width="2.1796875" style="26" customWidth="1"/>
    <col min="6411" max="6411" width="9.81640625" style="26" bestFit="1" customWidth="1"/>
    <col min="6412" max="6412" width="1" style="26" customWidth="1"/>
    <col min="6413" max="6413" width="11" style="26" bestFit="1" customWidth="1"/>
    <col min="6414" max="6414" width="1" style="26" customWidth="1"/>
    <col min="6415" max="6415" width="10.453125" style="26" bestFit="1" customWidth="1"/>
    <col min="6416" max="6416" width="1" style="26" customWidth="1"/>
    <col min="6417" max="6417" width="10.453125" style="26" bestFit="1" customWidth="1"/>
    <col min="6418" max="6418" width="1" style="26" customWidth="1"/>
    <col min="6419" max="6419" width="8.453125" style="26" bestFit="1" customWidth="1"/>
    <col min="6420" max="6420" width="1" style="26" customWidth="1"/>
    <col min="6421" max="6421" width="11.453125" style="26" bestFit="1" customWidth="1"/>
    <col min="6422" max="6422" width="11" style="26" bestFit="1" customWidth="1"/>
    <col min="6423" max="6426" width="15" style="26" customWidth="1"/>
    <col min="6427" max="6427" width="13" style="26" customWidth="1"/>
    <col min="6428" max="6428" width="15" style="26" customWidth="1"/>
    <col min="6429" max="6656" width="9.1796875" style="26"/>
    <col min="6657" max="6657" width="8.81640625" style="26" customWidth="1"/>
    <col min="6658" max="6658" width="1" style="26" customWidth="1"/>
    <col min="6659" max="6659" width="11.453125" style="26" bestFit="1" customWidth="1"/>
    <col min="6660" max="6660" width="1" style="26" customWidth="1"/>
    <col min="6661" max="6661" width="12.81640625" style="26" bestFit="1" customWidth="1"/>
    <col min="6662" max="6662" width="1" style="26" customWidth="1"/>
    <col min="6663" max="6663" width="11" style="26" bestFit="1" customWidth="1"/>
    <col min="6664" max="6664" width="1" style="26" customWidth="1"/>
    <col min="6665" max="6665" width="8.453125" style="26" bestFit="1" customWidth="1"/>
    <col min="6666" max="6666" width="2.1796875" style="26" customWidth="1"/>
    <col min="6667" max="6667" width="9.81640625" style="26" bestFit="1" customWidth="1"/>
    <col min="6668" max="6668" width="1" style="26" customWidth="1"/>
    <col min="6669" max="6669" width="11" style="26" bestFit="1" customWidth="1"/>
    <col min="6670" max="6670" width="1" style="26" customWidth="1"/>
    <col min="6671" max="6671" width="10.453125" style="26" bestFit="1" customWidth="1"/>
    <col min="6672" max="6672" width="1" style="26" customWidth="1"/>
    <col min="6673" max="6673" width="10.453125" style="26" bestFit="1" customWidth="1"/>
    <col min="6674" max="6674" width="1" style="26" customWidth="1"/>
    <col min="6675" max="6675" width="8.453125" style="26" bestFit="1" customWidth="1"/>
    <col min="6676" max="6676" width="1" style="26" customWidth="1"/>
    <col min="6677" max="6677" width="11.453125" style="26" bestFit="1" customWidth="1"/>
    <col min="6678" max="6678" width="11" style="26" bestFit="1" customWidth="1"/>
    <col min="6679" max="6682" width="15" style="26" customWidth="1"/>
    <col min="6683" max="6683" width="13" style="26" customWidth="1"/>
    <col min="6684" max="6684" width="15" style="26" customWidth="1"/>
    <col min="6685" max="6912" width="9.1796875" style="26"/>
    <col min="6913" max="6913" width="8.81640625" style="26" customWidth="1"/>
    <col min="6914" max="6914" width="1" style="26" customWidth="1"/>
    <col min="6915" max="6915" width="11.453125" style="26" bestFit="1" customWidth="1"/>
    <col min="6916" max="6916" width="1" style="26" customWidth="1"/>
    <col min="6917" max="6917" width="12.81640625" style="26" bestFit="1" customWidth="1"/>
    <col min="6918" max="6918" width="1" style="26" customWidth="1"/>
    <col min="6919" max="6919" width="11" style="26" bestFit="1" customWidth="1"/>
    <col min="6920" max="6920" width="1" style="26" customWidth="1"/>
    <col min="6921" max="6921" width="8.453125" style="26" bestFit="1" customWidth="1"/>
    <col min="6922" max="6922" width="2.1796875" style="26" customWidth="1"/>
    <col min="6923" max="6923" width="9.81640625" style="26" bestFit="1" customWidth="1"/>
    <col min="6924" max="6924" width="1" style="26" customWidth="1"/>
    <col min="6925" max="6925" width="11" style="26" bestFit="1" customWidth="1"/>
    <col min="6926" max="6926" width="1" style="26" customWidth="1"/>
    <col min="6927" max="6927" width="10.453125" style="26" bestFit="1" customWidth="1"/>
    <col min="6928" max="6928" width="1" style="26" customWidth="1"/>
    <col min="6929" max="6929" width="10.453125" style="26" bestFit="1" customWidth="1"/>
    <col min="6930" max="6930" width="1" style="26" customWidth="1"/>
    <col min="6931" max="6931" width="8.453125" style="26" bestFit="1" customWidth="1"/>
    <col min="6932" max="6932" width="1" style="26" customWidth="1"/>
    <col min="6933" max="6933" width="11.453125" style="26" bestFit="1" customWidth="1"/>
    <col min="6934" max="6934" width="11" style="26" bestFit="1" customWidth="1"/>
    <col min="6935" max="6938" width="15" style="26" customWidth="1"/>
    <col min="6939" max="6939" width="13" style="26" customWidth="1"/>
    <col min="6940" max="6940" width="15" style="26" customWidth="1"/>
    <col min="6941" max="7168" width="9.1796875" style="26"/>
    <col min="7169" max="7169" width="8.81640625" style="26" customWidth="1"/>
    <col min="7170" max="7170" width="1" style="26" customWidth="1"/>
    <col min="7171" max="7171" width="11.453125" style="26" bestFit="1" customWidth="1"/>
    <col min="7172" max="7172" width="1" style="26" customWidth="1"/>
    <col min="7173" max="7173" width="12.81640625" style="26" bestFit="1" customWidth="1"/>
    <col min="7174" max="7174" width="1" style="26" customWidth="1"/>
    <col min="7175" max="7175" width="11" style="26" bestFit="1" customWidth="1"/>
    <col min="7176" max="7176" width="1" style="26" customWidth="1"/>
    <col min="7177" max="7177" width="8.453125" style="26" bestFit="1" customWidth="1"/>
    <col min="7178" max="7178" width="2.1796875" style="26" customWidth="1"/>
    <col min="7179" max="7179" width="9.81640625" style="26" bestFit="1" customWidth="1"/>
    <col min="7180" max="7180" width="1" style="26" customWidth="1"/>
    <col min="7181" max="7181" width="11" style="26" bestFit="1" customWidth="1"/>
    <col min="7182" max="7182" width="1" style="26" customWidth="1"/>
    <col min="7183" max="7183" width="10.453125" style="26" bestFit="1" customWidth="1"/>
    <col min="7184" max="7184" width="1" style="26" customWidth="1"/>
    <col min="7185" max="7185" width="10.453125" style="26" bestFit="1" customWidth="1"/>
    <col min="7186" max="7186" width="1" style="26" customWidth="1"/>
    <col min="7187" max="7187" width="8.453125" style="26" bestFit="1" customWidth="1"/>
    <col min="7188" max="7188" width="1" style="26" customWidth="1"/>
    <col min="7189" max="7189" width="11.453125" style="26" bestFit="1" customWidth="1"/>
    <col min="7190" max="7190" width="11" style="26" bestFit="1" customWidth="1"/>
    <col min="7191" max="7194" width="15" style="26" customWidth="1"/>
    <col min="7195" max="7195" width="13" style="26" customWidth="1"/>
    <col min="7196" max="7196" width="15" style="26" customWidth="1"/>
    <col min="7197" max="7424" width="9.1796875" style="26"/>
    <col min="7425" max="7425" width="8.81640625" style="26" customWidth="1"/>
    <col min="7426" max="7426" width="1" style="26" customWidth="1"/>
    <col min="7427" max="7427" width="11.453125" style="26" bestFit="1" customWidth="1"/>
    <col min="7428" max="7428" width="1" style="26" customWidth="1"/>
    <col min="7429" max="7429" width="12.81640625" style="26" bestFit="1" customWidth="1"/>
    <col min="7430" max="7430" width="1" style="26" customWidth="1"/>
    <col min="7431" max="7431" width="11" style="26" bestFit="1" customWidth="1"/>
    <col min="7432" max="7432" width="1" style="26" customWidth="1"/>
    <col min="7433" max="7433" width="8.453125" style="26" bestFit="1" customWidth="1"/>
    <col min="7434" max="7434" width="2.1796875" style="26" customWidth="1"/>
    <col min="7435" max="7435" width="9.81640625" style="26" bestFit="1" customWidth="1"/>
    <col min="7436" max="7436" width="1" style="26" customWidth="1"/>
    <col min="7437" max="7437" width="11" style="26" bestFit="1" customWidth="1"/>
    <col min="7438" max="7438" width="1" style="26" customWidth="1"/>
    <col min="7439" max="7439" width="10.453125" style="26" bestFit="1" customWidth="1"/>
    <col min="7440" max="7440" width="1" style="26" customWidth="1"/>
    <col min="7441" max="7441" width="10.453125" style="26" bestFit="1" customWidth="1"/>
    <col min="7442" max="7442" width="1" style="26" customWidth="1"/>
    <col min="7443" max="7443" width="8.453125" style="26" bestFit="1" customWidth="1"/>
    <col min="7444" max="7444" width="1" style="26" customWidth="1"/>
    <col min="7445" max="7445" width="11.453125" style="26" bestFit="1" customWidth="1"/>
    <col min="7446" max="7446" width="11" style="26" bestFit="1" customWidth="1"/>
    <col min="7447" max="7450" width="15" style="26" customWidth="1"/>
    <col min="7451" max="7451" width="13" style="26" customWidth="1"/>
    <col min="7452" max="7452" width="15" style="26" customWidth="1"/>
    <col min="7453" max="7680" width="9.1796875" style="26"/>
    <col min="7681" max="7681" width="8.81640625" style="26" customWidth="1"/>
    <col min="7682" max="7682" width="1" style="26" customWidth="1"/>
    <col min="7683" max="7683" width="11.453125" style="26" bestFit="1" customWidth="1"/>
    <col min="7684" max="7684" width="1" style="26" customWidth="1"/>
    <col min="7685" max="7685" width="12.81640625" style="26" bestFit="1" customWidth="1"/>
    <col min="7686" max="7686" width="1" style="26" customWidth="1"/>
    <col min="7687" max="7687" width="11" style="26" bestFit="1" customWidth="1"/>
    <col min="7688" max="7688" width="1" style="26" customWidth="1"/>
    <col min="7689" max="7689" width="8.453125" style="26" bestFit="1" customWidth="1"/>
    <col min="7690" max="7690" width="2.1796875" style="26" customWidth="1"/>
    <col min="7691" max="7691" width="9.81640625" style="26" bestFit="1" customWidth="1"/>
    <col min="7692" max="7692" width="1" style="26" customWidth="1"/>
    <col min="7693" max="7693" width="11" style="26" bestFit="1" customWidth="1"/>
    <col min="7694" max="7694" width="1" style="26" customWidth="1"/>
    <col min="7695" max="7695" width="10.453125" style="26" bestFit="1" customWidth="1"/>
    <col min="7696" max="7696" width="1" style="26" customWidth="1"/>
    <col min="7697" max="7697" width="10.453125" style="26" bestFit="1" customWidth="1"/>
    <col min="7698" max="7698" width="1" style="26" customWidth="1"/>
    <col min="7699" max="7699" width="8.453125" style="26" bestFit="1" customWidth="1"/>
    <col min="7700" max="7700" width="1" style="26" customWidth="1"/>
    <col min="7701" max="7701" width="11.453125" style="26" bestFit="1" customWidth="1"/>
    <col min="7702" max="7702" width="11" style="26" bestFit="1" customWidth="1"/>
    <col min="7703" max="7706" width="15" style="26" customWidth="1"/>
    <col min="7707" max="7707" width="13" style="26" customWidth="1"/>
    <col min="7708" max="7708" width="15" style="26" customWidth="1"/>
    <col min="7709" max="7936" width="9.1796875" style="26"/>
    <col min="7937" max="7937" width="8.81640625" style="26" customWidth="1"/>
    <col min="7938" max="7938" width="1" style="26" customWidth="1"/>
    <col min="7939" max="7939" width="11.453125" style="26" bestFit="1" customWidth="1"/>
    <col min="7940" max="7940" width="1" style="26" customWidth="1"/>
    <col min="7941" max="7941" width="12.81640625" style="26" bestFit="1" customWidth="1"/>
    <col min="7942" max="7942" width="1" style="26" customWidth="1"/>
    <col min="7943" max="7943" width="11" style="26" bestFit="1" customWidth="1"/>
    <col min="7944" max="7944" width="1" style="26" customWidth="1"/>
    <col min="7945" max="7945" width="8.453125" style="26" bestFit="1" customWidth="1"/>
    <col min="7946" max="7946" width="2.1796875" style="26" customWidth="1"/>
    <col min="7947" max="7947" width="9.81640625" style="26" bestFit="1" customWidth="1"/>
    <col min="7948" max="7948" width="1" style="26" customWidth="1"/>
    <col min="7949" max="7949" width="11" style="26" bestFit="1" customWidth="1"/>
    <col min="7950" max="7950" width="1" style="26" customWidth="1"/>
    <col min="7951" max="7951" width="10.453125" style="26" bestFit="1" customWidth="1"/>
    <col min="7952" max="7952" width="1" style="26" customWidth="1"/>
    <col min="7953" max="7953" width="10.453125" style="26" bestFit="1" customWidth="1"/>
    <col min="7954" max="7954" width="1" style="26" customWidth="1"/>
    <col min="7955" max="7955" width="8.453125" style="26" bestFit="1" customWidth="1"/>
    <col min="7956" max="7956" width="1" style="26" customWidth="1"/>
    <col min="7957" max="7957" width="11.453125" style="26" bestFit="1" customWidth="1"/>
    <col min="7958" max="7958" width="11" style="26" bestFit="1" customWidth="1"/>
    <col min="7959" max="7962" width="15" style="26" customWidth="1"/>
    <col min="7963" max="7963" width="13" style="26" customWidth="1"/>
    <col min="7964" max="7964" width="15" style="26" customWidth="1"/>
    <col min="7965" max="8192" width="9.1796875" style="26"/>
    <col min="8193" max="8193" width="8.81640625" style="26" customWidth="1"/>
    <col min="8194" max="8194" width="1" style="26" customWidth="1"/>
    <col min="8195" max="8195" width="11.453125" style="26" bestFit="1" customWidth="1"/>
    <col min="8196" max="8196" width="1" style="26" customWidth="1"/>
    <col min="8197" max="8197" width="12.81640625" style="26" bestFit="1" customWidth="1"/>
    <col min="8198" max="8198" width="1" style="26" customWidth="1"/>
    <col min="8199" max="8199" width="11" style="26" bestFit="1" customWidth="1"/>
    <col min="8200" max="8200" width="1" style="26" customWidth="1"/>
    <col min="8201" max="8201" width="8.453125" style="26" bestFit="1" customWidth="1"/>
    <col min="8202" max="8202" width="2.1796875" style="26" customWidth="1"/>
    <col min="8203" max="8203" width="9.81640625" style="26" bestFit="1" customWidth="1"/>
    <col min="8204" max="8204" width="1" style="26" customWidth="1"/>
    <col min="8205" max="8205" width="11" style="26" bestFit="1" customWidth="1"/>
    <col min="8206" max="8206" width="1" style="26" customWidth="1"/>
    <col min="8207" max="8207" width="10.453125" style="26" bestFit="1" customWidth="1"/>
    <col min="8208" max="8208" width="1" style="26" customWidth="1"/>
    <col min="8209" max="8209" width="10.453125" style="26" bestFit="1" customWidth="1"/>
    <col min="8210" max="8210" width="1" style="26" customWidth="1"/>
    <col min="8211" max="8211" width="8.453125" style="26" bestFit="1" customWidth="1"/>
    <col min="8212" max="8212" width="1" style="26" customWidth="1"/>
    <col min="8213" max="8213" width="11.453125" style="26" bestFit="1" customWidth="1"/>
    <col min="8214" max="8214" width="11" style="26" bestFit="1" customWidth="1"/>
    <col min="8215" max="8218" width="15" style="26" customWidth="1"/>
    <col min="8219" max="8219" width="13" style="26" customWidth="1"/>
    <col min="8220" max="8220" width="15" style="26" customWidth="1"/>
    <col min="8221" max="8448" width="9.1796875" style="26"/>
    <col min="8449" max="8449" width="8.81640625" style="26" customWidth="1"/>
    <col min="8450" max="8450" width="1" style="26" customWidth="1"/>
    <col min="8451" max="8451" width="11.453125" style="26" bestFit="1" customWidth="1"/>
    <col min="8452" max="8452" width="1" style="26" customWidth="1"/>
    <col min="8453" max="8453" width="12.81640625" style="26" bestFit="1" customWidth="1"/>
    <col min="8454" max="8454" width="1" style="26" customWidth="1"/>
    <col min="8455" max="8455" width="11" style="26" bestFit="1" customWidth="1"/>
    <col min="8456" max="8456" width="1" style="26" customWidth="1"/>
    <col min="8457" max="8457" width="8.453125" style="26" bestFit="1" customWidth="1"/>
    <col min="8458" max="8458" width="2.1796875" style="26" customWidth="1"/>
    <col min="8459" max="8459" width="9.81640625" style="26" bestFit="1" customWidth="1"/>
    <col min="8460" max="8460" width="1" style="26" customWidth="1"/>
    <col min="8461" max="8461" width="11" style="26" bestFit="1" customWidth="1"/>
    <col min="8462" max="8462" width="1" style="26" customWidth="1"/>
    <col min="8463" max="8463" width="10.453125" style="26" bestFit="1" customWidth="1"/>
    <col min="8464" max="8464" width="1" style="26" customWidth="1"/>
    <col min="8465" max="8465" width="10.453125" style="26" bestFit="1" customWidth="1"/>
    <col min="8466" max="8466" width="1" style="26" customWidth="1"/>
    <col min="8467" max="8467" width="8.453125" style="26" bestFit="1" customWidth="1"/>
    <col min="8468" max="8468" width="1" style="26" customWidth="1"/>
    <col min="8469" max="8469" width="11.453125" style="26" bestFit="1" customWidth="1"/>
    <col min="8470" max="8470" width="11" style="26" bestFit="1" customWidth="1"/>
    <col min="8471" max="8474" width="15" style="26" customWidth="1"/>
    <col min="8475" max="8475" width="13" style="26" customWidth="1"/>
    <col min="8476" max="8476" width="15" style="26" customWidth="1"/>
    <col min="8477" max="8704" width="9.1796875" style="26"/>
    <col min="8705" max="8705" width="8.81640625" style="26" customWidth="1"/>
    <col min="8706" max="8706" width="1" style="26" customWidth="1"/>
    <col min="8707" max="8707" width="11.453125" style="26" bestFit="1" customWidth="1"/>
    <col min="8708" max="8708" width="1" style="26" customWidth="1"/>
    <col min="8709" max="8709" width="12.81640625" style="26" bestFit="1" customWidth="1"/>
    <col min="8710" max="8710" width="1" style="26" customWidth="1"/>
    <col min="8711" max="8711" width="11" style="26" bestFit="1" customWidth="1"/>
    <col min="8712" max="8712" width="1" style="26" customWidth="1"/>
    <col min="8713" max="8713" width="8.453125" style="26" bestFit="1" customWidth="1"/>
    <col min="8714" max="8714" width="2.1796875" style="26" customWidth="1"/>
    <col min="8715" max="8715" width="9.81640625" style="26" bestFit="1" customWidth="1"/>
    <col min="8716" max="8716" width="1" style="26" customWidth="1"/>
    <col min="8717" max="8717" width="11" style="26" bestFit="1" customWidth="1"/>
    <col min="8718" max="8718" width="1" style="26" customWidth="1"/>
    <col min="8719" max="8719" width="10.453125" style="26" bestFit="1" customWidth="1"/>
    <col min="8720" max="8720" width="1" style="26" customWidth="1"/>
    <col min="8721" max="8721" width="10.453125" style="26" bestFit="1" customWidth="1"/>
    <col min="8722" max="8722" width="1" style="26" customWidth="1"/>
    <col min="8723" max="8723" width="8.453125" style="26" bestFit="1" customWidth="1"/>
    <col min="8724" max="8724" width="1" style="26" customWidth="1"/>
    <col min="8725" max="8725" width="11.453125" style="26" bestFit="1" customWidth="1"/>
    <col min="8726" max="8726" width="11" style="26" bestFit="1" customWidth="1"/>
    <col min="8727" max="8730" width="15" style="26" customWidth="1"/>
    <col min="8731" max="8731" width="13" style="26" customWidth="1"/>
    <col min="8732" max="8732" width="15" style="26" customWidth="1"/>
    <col min="8733" max="8960" width="9.1796875" style="26"/>
    <col min="8961" max="8961" width="8.81640625" style="26" customWidth="1"/>
    <col min="8962" max="8962" width="1" style="26" customWidth="1"/>
    <col min="8963" max="8963" width="11.453125" style="26" bestFit="1" customWidth="1"/>
    <col min="8964" max="8964" width="1" style="26" customWidth="1"/>
    <col min="8965" max="8965" width="12.81640625" style="26" bestFit="1" customWidth="1"/>
    <col min="8966" max="8966" width="1" style="26" customWidth="1"/>
    <col min="8967" max="8967" width="11" style="26" bestFit="1" customWidth="1"/>
    <col min="8968" max="8968" width="1" style="26" customWidth="1"/>
    <col min="8969" max="8969" width="8.453125" style="26" bestFit="1" customWidth="1"/>
    <col min="8970" max="8970" width="2.1796875" style="26" customWidth="1"/>
    <col min="8971" max="8971" width="9.81640625" style="26" bestFit="1" customWidth="1"/>
    <col min="8972" max="8972" width="1" style="26" customWidth="1"/>
    <col min="8973" max="8973" width="11" style="26" bestFit="1" customWidth="1"/>
    <col min="8974" max="8974" width="1" style="26" customWidth="1"/>
    <col min="8975" max="8975" width="10.453125" style="26" bestFit="1" customWidth="1"/>
    <col min="8976" max="8976" width="1" style="26" customWidth="1"/>
    <col min="8977" max="8977" width="10.453125" style="26" bestFit="1" customWidth="1"/>
    <col min="8978" max="8978" width="1" style="26" customWidth="1"/>
    <col min="8979" max="8979" width="8.453125" style="26" bestFit="1" customWidth="1"/>
    <col min="8980" max="8980" width="1" style="26" customWidth="1"/>
    <col min="8981" max="8981" width="11.453125" style="26" bestFit="1" customWidth="1"/>
    <col min="8982" max="8982" width="11" style="26" bestFit="1" customWidth="1"/>
    <col min="8983" max="8986" width="15" style="26" customWidth="1"/>
    <col min="8987" max="8987" width="13" style="26" customWidth="1"/>
    <col min="8988" max="8988" width="15" style="26" customWidth="1"/>
    <col min="8989" max="9216" width="9.1796875" style="26"/>
    <col min="9217" max="9217" width="8.81640625" style="26" customWidth="1"/>
    <col min="9218" max="9218" width="1" style="26" customWidth="1"/>
    <col min="9219" max="9219" width="11.453125" style="26" bestFit="1" customWidth="1"/>
    <col min="9220" max="9220" width="1" style="26" customWidth="1"/>
    <col min="9221" max="9221" width="12.81640625" style="26" bestFit="1" customWidth="1"/>
    <col min="9222" max="9222" width="1" style="26" customWidth="1"/>
    <col min="9223" max="9223" width="11" style="26" bestFit="1" customWidth="1"/>
    <col min="9224" max="9224" width="1" style="26" customWidth="1"/>
    <col min="9225" max="9225" width="8.453125" style="26" bestFit="1" customWidth="1"/>
    <col min="9226" max="9226" width="2.1796875" style="26" customWidth="1"/>
    <col min="9227" max="9227" width="9.81640625" style="26" bestFit="1" customWidth="1"/>
    <col min="9228" max="9228" width="1" style="26" customWidth="1"/>
    <col min="9229" max="9229" width="11" style="26" bestFit="1" customWidth="1"/>
    <col min="9230" max="9230" width="1" style="26" customWidth="1"/>
    <col min="9231" max="9231" width="10.453125" style="26" bestFit="1" customWidth="1"/>
    <col min="9232" max="9232" width="1" style="26" customWidth="1"/>
    <col min="9233" max="9233" width="10.453125" style="26" bestFit="1" customWidth="1"/>
    <col min="9234" max="9234" width="1" style="26" customWidth="1"/>
    <col min="9235" max="9235" width="8.453125" style="26" bestFit="1" customWidth="1"/>
    <col min="9236" max="9236" width="1" style="26" customWidth="1"/>
    <col min="9237" max="9237" width="11.453125" style="26" bestFit="1" customWidth="1"/>
    <col min="9238" max="9238" width="11" style="26" bestFit="1" customWidth="1"/>
    <col min="9239" max="9242" width="15" style="26" customWidth="1"/>
    <col min="9243" max="9243" width="13" style="26" customWidth="1"/>
    <col min="9244" max="9244" width="15" style="26" customWidth="1"/>
    <col min="9245" max="9472" width="9.1796875" style="26"/>
    <col min="9473" max="9473" width="8.81640625" style="26" customWidth="1"/>
    <col min="9474" max="9474" width="1" style="26" customWidth="1"/>
    <col min="9475" max="9475" width="11.453125" style="26" bestFit="1" customWidth="1"/>
    <col min="9476" max="9476" width="1" style="26" customWidth="1"/>
    <col min="9477" max="9477" width="12.81640625" style="26" bestFit="1" customWidth="1"/>
    <col min="9478" max="9478" width="1" style="26" customWidth="1"/>
    <col min="9479" max="9479" width="11" style="26" bestFit="1" customWidth="1"/>
    <col min="9480" max="9480" width="1" style="26" customWidth="1"/>
    <col min="9481" max="9481" width="8.453125" style="26" bestFit="1" customWidth="1"/>
    <col min="9482" max="9482" width="2.1796875" style="26" customWidth="1"/>
    <col min="9483" max="9483" width="9.81640625" style="26" bestFit="1" customWidth="1"/>
    <col min="9484" max="9484" width="1" style="26" customWidth="1"/>
    <col min="9485" max="9485" width="11" style="26" bestFit="1" customWidth="1"/>
    <col min="9486" max="9486" width="1" style="26" customWidth="1"/>
    <col min="9487" max="9487" width="10.453125" style="26" bestFit="1" customWidth="1"/>
    <col min="9488" max="9488" width="1" style="26" customWidth="1"/>
    <col min="9489" max="9489" width="10.453125" style="26" bestFit="1" customWidth="1"/>
    <col min="9490" max="9490" width="1" style="26" customWidth="1"/>
    <col min="9491" max="9491" width="8.453125" style="26" bestFit="1" customWidth="1"/>
    <col min="9492" max="9492" width="1" style="26" customWidth="1"/>
    <col min="9493" max="9493" width="11.453125" style="26" bestFit="1" customWidth="1"/>
    <col min="9494" max="9494" width="11" style="26" bestFit="1" customWidth="1"/>
    <col min="9495" max="9498" width="15" style="26" customWidth="1"/>
    <col min="9499" max="9499" width="13" style="26" customWidth="1"/>
    <col min="9500" max="9500" width="15" style="26" customWidth="1"/>
    <col min="9501" max="9728" width="9.1796875" style="26"/>
    <col min="9729" max="9729" width="8.81640625" style="26" customWidth="1"/>
    <col min="9730" max="9730" width="1" style="26" customWidth="1"/>
    <col min="9731" max="9731" width="11.453125" style="26" bestFit="1" customWidth="1"/>
    <col min="9732" max="9732" width="1" style="26" customWidth="1"/>
    <col min="9733" max="9733" width="12.81640625" style="26" bestFit="1" customWidth="1"/>
    <col min="9734" max="9734" width="1" style="26" customWidth="1"/>
    <col min="9735" max="9735" width="11" style="26" bestFit="1" customWidth="1"/>
    <col min="9736" max="9736" width="1" style="26" customWidth="1"/>
    <col min="9737" max="9737" width="8.453125" style="26" bestFit="1" customWidth="1"/>
    <col min="9738" max="9738" width="2.1796875" style="26" customWidth="1"/>
    <col min="9739" max="9739" width="9.81640625" style="26" bestFit="1" customWidth="1"/>
    <col min="9740" max="9740" width="1" style="26" customWidth="1"/>
    <col min="9741" max="9741" width="11" style="26" bestFit="1" customWidth="1"/>
    <col min="9742" max="9742" width="1" style="26" customWidth="1"/>
    <col min="9743" max="9743" width="10.453125" style="26" bestFit="1" customWidth="1"/>
    <col min="9744" max="9744" width="1" style="26" customWidth="1"/>
    <col min="9745" max="9745" width="10.453125" style="26" bestFit="1" customWidth="1"/>
    <col min="9746" max="9746" width="1" style="26" customWidth="1"/>
    <col min="9747" max="9747" width="8.453125" style="26" bestFit="1" customWidth="1"/>
    <col min="9748" max="9748" width="1" style="26" customWidth="1"/>
    <col min="9749" max="9749" width="11.453125" style="26" bestFit="1" customWidth="1"/>
    <col min="9750" max="9750" width="11" style="26" bestFit="1" customWidth="1"/>
    <col min="9751" max="9754" width="15" style="26" customWidth="1"/>
    <col min="9755" max="9755" width="13" style="26" customWidth="1"/>
    <col min="9756" max="9756" width="15" style="26" customWidth="1"/>
    <col min="9757" max="9984" width="9.1796875" style="26"/>
    <col min="9985" max="9985" width="8.81640625" style="26" customWidth="1"/>
    <col min="9986" max="9986" width="1" style="26" customWidth="1"/>
    <col min="9987" max="9987" width="11.453125" style="26" bestFit="1" customWidth="1"/>
    <col min="9988" max="9988" width="1" style="26" customWidth="1"/>
    <col min="9989" max="9989" width="12.81640625" style="26" bestFit="1" customWidth="1"/>
    <col min="9990" max="9990" width="1" style="26" customWidth="1"/>
    <col min="9991" max="9991" width="11" style="26" bestFit="1" customWidth="1"/>
    <col min="9992" max="9992" width="1" style="26" customWidth="1"/>
    <col min="9993" max="9993" width="8.453125" style="26" bestFit="1" customWidth="1"/>
    <col min="9994" max="9994" width="2.1796875" style="26" customWidth="1"/>
    <col min="9995" max="9995" width="9.81640625" style="26" bestFit="1" customWidth="1"/>
    <col min="9996" max="9996" width="1" style="26" customWidth="1"/>
    <col min="9997" max="9997" width="11" style="26" bestFit="1" customWidth="1"/>
    <col min="9998" max="9998" width="1" style="26" customWidth="1"/>
    <col min="9999" max="9999" width="10.453125" style="26" bestFit="1" customWidth="1"/>
    <col min="10000" max="10000" width="1" style="26" customWidth="1"/>
    <col min="10001" max="10001" width="10.453125" style="26" bestFit="1" customWidth="1"/>
    <col min="10002" max="10002" width="1" style="26" customWidth="1"/>
    <col min="10003" max="10003" width="8.453125" style="26" bestFit="1" customWidth="1"/>
    <col min="10004" max="10004" width="1" style="26" customWidth="1"/>
    <col min="10005" max="10005" width="11.453125" style="26" bestFit="1" customWidth="1"/>
    <col min="10006" max="10006" width="11" style="26" bestFit="1" customWidth="1"/>
    <col min="10007" max="10010" width="15" style="26" customWidth="1"/>
    <col min="10011" max="10011" width="13" style="26" customWidth="1"/>
    <col min="10012" max="10012" width="15" style="26" customWidth="1"/>
    <col min="10013" max="10240" width="9.1796875" style="26"/>
    <col min="10241" max="10241" width="8.81640625" style="26" customWidth="1"/>
    <col min="10242" max="10242" width="1" style="26" customWidth="1"/>
    <col min="10243" max="10243" width="11.453125" style="26" bestFit="1" customWidth="1"/>
    <col min="10244" max="10244" width="1" style="26" customWidth="1"/>
    <col min="10245" max="10245" width="12.81640625" style="26" bestFit="1" customWidth="1"/>
    <col min="10246" max="10246" width="1" style="26" customWidth="1"/>
    <col min="10247" max="10247" width="11" style="26" bestFit="1" customWidth="1"/>
    <col min="10248" max="10248" width="1" style="26" customWidth="1"/>
    <col min="10249" max="10249" width="8.453125" style="26" bestFit="1" customWidth="1"/>
    <col min="10250" max="10250" width="2.1796875" style="26" customWidth="1"/>
    <col min="10251" max="10251" width="9.81640625" style="26" bestFit="1" customWidth="1"/>
    <col min="10252" max="10252" width="1" style="26" customWidth="1"/>
    <col min="10253" max="10253" width="11" style="26" bestFit="1" customWidth="1"/>
    <col min="10254" max="10254" width="1" style="26" customWidth="1"/>
    <col min="10255" max="10255" width="10.453125" style="26" bestFit="1" customWidth="1"/>
    <col min="10256" max="10256" width="1" style="26" customWidth="1"/>
    <col min="10257" max="10257" width="10.453125" style="26" bestFit="1" customWidth="1"/>
    <col min="10258" max="10258" width="1" style="26" customWidth="1"/>
    <col min="10259" max="10259" width="8.453125" style="26" bestFit="1" customWidth="1"/>
    <col min="10260" max="10260" width="1" style="26" customWidth="1"/>
    <col min="10261" max="10261" width="11.453125" style="26" bestFit="1" customWidth="1"/>
    <col min="10262" max="10262" width="11" style="26" bestFit="1" customWidth="1"/>
    <col min="10263" max="10266" width="15" style="26" customWidth="1"/>
    <col min="10267" max="10267" width="13" style="26" customWidth="1"/>
    <col min="10268" max="10268" width="15" style="26" customWidth="1"/>
    <col min="10269" max="10496" width="9.1796875" style="26"/>
    <col min="10497" max="10497" width="8.81640625" style="26" customWidth="1"/>
    <col min="10498" max="10498" width="1" style="26" customWidth="1"/>
    <col min="10499" max="10499" width="11.453125" style="26" bestFit="1" customWidth="1"/>
    <col min="10500" max="10500" width="1" style="26" customWidth="1"/>
    <col min="10501" max="10501" width="12.81640625" style="26" bestFit="1" customWidth="1"/>
    <col min="10502" max="10502" width="1" style="26" customWidth="1"/>
    <col min="10503" max="10503" width="11" style="26" bestFit="1" customWidth="1"/>
    <col min="10504" max="10504" width="1" style="26" customWidth="1"/>
    <col min="10505" max="10505" width="8.453125" style="26" bestFit="1" customWidth="1"/>
    <col min="10506" max="10506" width="2.1796875" style="26" customWidth="1"/>
    <col min="10507" max="10507" width="9.81640625" style="26" bestFit="1" customWidth="1"/>
    <col min="10508" max="10508" width="1" style="26" customWidth="1"/>
    <col min="10509" max="10509" width="11" style="26" bestFit="1" customWidth="1"/>
    <col min="10510" max="10510" width="1" style="26" customWidth="1"/>
    <col min="10511" max="10511" width="10.453125" style="26" bestFit="1" customWidth="1"/>
    <col min="10512" max="10512" width="1" style="26" customWidth="1"/>
    <col min="10513" max="10513" width="10.453125" style="26" bestFit="1" customWidth="1"/>
    <col min="10514" max="10514" width="1" style="26" customWidth="1"/>
    <col min="10515" max="10515" width="8.453125" style="26" bestFit="1" customWidth="1"/>
    <col min="10516" max="10516" width="1" style="26" customWidth="1"/>
    <col min="10517" max="10517" width="11.453125" style="26" bestFit="1" customWidth="1"/>
    <col min="10518" max="10518" width="11" style="26" bestFit="1" customWidth="1"/>
    <col min="10519" max="10522" width="15" style="26" customWidth="1"/>
    <col min="10523" max="10523" width="13" style="26" customWidth="1"/>
    <col min="10524" max="10524" width="15" style="26" customWidth="1"/>
    <col min="10525" max="10752" width="9.1796875" style="26"/>
    <col min="10753" max="10753" width="8.81640625" style="26" customWidth="1"/>
    <col min="10754" max="10754" width="1" style="26" customWidth="1"/>
    <col min="10755" max="10755" width="11.453125" style="26" bestFit="1" customWidth="1"/>
    <col min="10756" max="10756" width="1" style="26" customWidth="1"/>
    <col min="10757" max="10757" width="12.81640625" style="26" bestFit="1" customWidth="1"/>
    <col min="10758" max="10758" width="1" style="26" customWidth="1"/>
    <col min="10759" max="10759" width="11" style="26" bestFit="1" customWidth="1"/>
    <col min="10760" max="10760" width="1" style="26" customWidth="1"/>
    <col min="10761" max="10761" width="8.453125" style="26" bestFit="1" customWidth="1"/>
    <col min="10762" max="10762" width="2.1796875" style="26" customWidth="1"/>
    <col min="10763" max="10763" width="9.81640625" style="26" bestFit="1" customWidth="1"/>
    <col min="10764" max="10764" width="1" style="26" customWidth="1"/>
    <col min="10765" max="10765" width="11" style="26" bestFit="1" customWidth="1"/>
    <col min="10766" max="10766" width="1" style="26" customWidth="1"/>
    <col min="10767" max="10767" width="10.453125" style="26" bestFit="1" customWidth="1"/>
    <col min="10768" max="10768" width="1" style="26" customWidth="1"/>
    <col min="10769" max="10769" width="10.453125" style="26" bestFit="1" customWidth="1"/>
    <col min="10770" max="10770" width="1" style="26" customWidth="1"/>
    <col min="10771" max="10771" width="8.453125" style="26" bestFit="1" customWidth="1"/>
    <col min="10772" max="10772" width="1" style="26" customWidth="1"/>
    <col min="10773" max="10773" width="11.453125" style="26" bestFit="1" customWidth="1"/>
    <col min="10774" max="10774" width="11" style="26" bestFit="1" customWidth="1"/>
    <col min="10775" max="10778" width="15" style="26" customWidth="1"/>
    <col min="10779" max="10779" width="13" style="26" customWidth="1"/>
    <col min="10780" max="10780" width="15" style="26" customWidth="1"/>
    <col min="10781" max="11008" width="9.1796875" style="26"/>
    <col min="11009" max="11009" width="8.81640625" style="26" customWidth="1"/>
    <col min="11010" max="11010" width="1" style="26" customWidth="1"/>
    <col min="11011" max="11011" width="11.453125" style="26" bestFit="1" customWidth="1"/>
    <col min="11012" max="11012" width="1" style="26" customWidth="1"/>
    <col min="11013" max="11013" width="12.81640625" style="26" bestFit="1" customWidth="1"/>
    <col min="11014" max="11014" width="1" style="26" customWidth="1"/>
    <col min="11015" max="11015" width="11" style="26" bestFit="1" customWidth="1"/>
    <col min="11016" max="11016" width="1" style="26" customWidth="1"/>
    <col min="11017" max="11017" width="8.453125" style="26" bestFit="1" customWidth="1"/>
    <col min="11018" max="11018" width="2.1796875" style="26" customWidth="1"/>
    <col min="11019" max="11019" width="9.81640625" style="26" bestFit="1" customWidth="1"/>
    <col min="11020" max="11020" width="1" style="26" customWidth="1"/>
    <col min="11021" max="11021" width="11" style="26" bestFit="1" customWidth="1"/>
    <col min="11022" max="11022" width="1" style="26" customWidth="1"/>
    <col min="11023" max="11023" width="10.453125" style="26" bestFit="1" customWidth="1"/>
    <col min="11024" max="11024" width="1" style="26" customWidth="1"/>
    <col min="11025" max="11025" width="10.453125" style="26" bestFit="1" customWidth="1"/>
    <col min="11026" max="11026" width="1" style="26" customWidth="1"/>
    <col min="11027" max="11027" width="8.453125" style="26" bestFit="1" customWidth="1"/>
    <col min="11028" max="11028" width="1" style="26" customWidth="1"/>
    <col min="11029" max="11029" width="11.453125" style="26" bestFit="1" customWidth="1"/>
    <col min="11030" max="11030" width="11" style="26" bestFit="1" customWidth="1"/>
    <col min="11031" max="11034" width="15" style="26" customWidth="1"/>
    <col min="11035" max="11035" width="13" style="26" customWidth="1"/>
    <col min="11036" max="11036" width="15" style="26" customWidth="1"/>
    <col min="11037" max="11264" width="9.1796875" style="26"/>
    <col min="11265" max="11265" width="8.81640625" style="26" customWidth="1"/>
    <col min="11266" max="11266" width="1" style="26" customWidth="1"/>
    <col min="11267" max="11267" width="11.453125" style="26" bestFit="1" customWidth="1"/>
    <col min="11268" max="11268" width="1" style="26" customWidth="1"/>
    <col min="11269" max="11269" width="12.81640625" style="26" bestFit="1" customWidth="1"/>
    <col min="11270" max="11270" width="1" style="26" customWidth="1"/>
    <col min="11271" max="11271" width="11" style="26" bestFit="1" customWidth="1"/>
    <col min="11272" max="11272" width="1" style="26" customWidth="1"/>
    <col min="11273" max="11273" width="8.453125" style="26" bestFit="1" customWidth="1"/>
    <col min="11274" max="11274" width="2.1796875" style="26" customWidth="1"/>
    <col min="11275" max="11275" width="9.81640625" style="26" bestFit="1" customWidth="1"/>
    <col min="11276" max="11276" width="1" style="26" customWidth="1"/>
    <col min="11277" max="11277" width="11" style="26" bestFit="1" customWidth="1"/>
    <col min="11278" max="11278" width="1" style="26" customWidth="1"/>
    <col min="11279" max="11279" width="10.453125" style="26" bestFit="1" customWidth="1"/>
    <col min="11280" max="11280" width="1" style="26" customWidth="1"/>
    <col min="11281" max="11281" width="10.453125" style="26" bestFit="1" customWidth="1"/>
    <col min="11282" max="11282" width="1" style="26" customWidth="1"/>
    <col min="11283" max="11283" width="8.453125" style="26" bestFit="1" customWidth="1"/>
    <col min="11284" max="11284" width="1" style="26" customWidth="1"/>
    <col min="11285" max="11285" width="11.453125" style="26" bestFit="1" customWidth="1"/>
    <col min="11286" max="11286" width="11" style="26" bestFit="1" customWidth="1"/>
    <col min="11287" max="11290" width="15" style="26" customWidth="1"/>
    <col min="11291" max="11291" width="13" style="26" customWidth="1"/>
    <col min="11292" max="11292" width="15" style="26" customWidth="1"/>
    <col min="11293" max="11520" width="9.1796875" style="26"/>
    <col min="11521" max="11521" width="8.81640625" style="26" customWidth="1"/>
    <col min="11522" max="11522" width="1" style="26" customWidth="1"/>
    <col min="11523" max="11523" width="11.453125" style="26" bestFit="1" customWidth="1"/>
    <col min="11524" max="11524" width="1" style="26" customWidth="1"/>
    <col min="11525" max="11525" width="12.81640625" style="26" bestFit="1" customWidth="1"/>
    <col min="11526" max="11526" width="1" style="26" customWidth="1"/>
    <col min="11527" max="11527" width="11" style="26" bestFit="1" customWidth="1"/>
    <col min="11528" max="11528" width="1" style="26" customWidth="1"/>
    <col min="11529" max="11529" width="8.453125" style="26" bestFit="1" customWidth="1"/>
    <col min="11530" max="11530" width="2.1796875" style="26" customWidth="1"/>
    <col min="11531" max="11531" width="9.81640625" style="26" bestFit="1" customWidth="1"/>
    <col min="11532" max="11532" width="1" style="26" customWidth="1"/>
    <col min="11533" max="11533" width="11" style="26" bestFit="1" customWidth="1"/>
    <col min="11534" max="11534" width="1" style="26" customWidth="1"/>
    <col min="11535" max="11535" width="10.453125" style="26" bestFit="1" customWidth="1"/>
    <col min="11536" max="11536" width="1" style="26" customWidth="1"/>
    <col min="11537" max="11537" width="10.453125" style="26" bestFit="1" customWidth="1"/>
    <col min="11538" max="11538" width="1" style="26" customWidth="1"/>
    <col min="11539" max="11539" width="8.453125" style="26" bestFit="1" customWidth="1"/>
    <col min="11540" max="11540" width="1" style="26" customWidth="1"/>
    <col min="11541" max="11541" width="11.453125" style="26" bestFit="1" customWidth="1"/>
    <col min="11542" max="11542" width="11" style="26" bestFit="1" customWidth="1"/>
    <col min="11543" max="11546" width="15" style="26" customWidth="1"/>
    <col min="11547" max="11547" width="13" style="26" customWidth="1"/>
    <col min="11548" max="11548" width="15" style="26" customWidth="1"/>
    <col min="11549" max="11776" width="9.1796875" style="26"/>
    <col min="11777" max="11777" width="8.81640625" style="26" customWidth="1"/>
    <col min="11778" max="11778" width="1" style="26" customWidth="1"/>
    <col min="11779" max="11779" width="11.453125" style="26" bestFit="1" customWidth="1"/>
    <col min="11780" max="11780" width="1" style="26" customWidth="1"/>
    <col min="11781" max="11781" width="12.81640625" style="26" bestFit="1" customWidth="1"/>
    <col min="11782" max="11782" width="1" style="26" customWidth="1"/>
    <col min="11783" max="11783" width="11" style="26" bestFit="1" customWidth="1"/>
    <col min="11784" max="11784" width="1" style="26" customWidth="1"/>
    <col min="11785" max="11785" width="8.453125" style="26" bestFit="1" customWidth="1"/>
    <col min="11786" max="11786" width="2.1796875" style="26" customWidth="1"/>
    <col min="11787" max="11787" width="9.81640625" style="26" bestFit="1" customWidth="1"/>
    <col min="11788" max="11788" width="1" style="26" customWidth="1"/>
    <col min="11789" max="11789" width="11" style="26" bestFit="1" customWidth="1"/>
    <col min="11790" max="11790" width="1" style="26" customWidth="1"/>
    <col min="11791" max="11791" width="10.453125" style="26" bestFit="1" customWidth="1"/>
    <col min="11792" max="11792" width="1" style="26" customWidth="1"/>
    <col min="11793" max="11793" width="10.453125" style="26" bestFit="1" customWidth="1"/>
    <col min="11794" max="11794" width="1" style="26" customWidth="1"/>
    <col min="11795" max="11795" width="8.453125" style="26" bestFit="1" customWidth="1"/>
    <col min="11796" max="11796" width="1" style="26" customWidth="1"/>
    <col min="11797" max="11797" width="11.453125" style="26" bestFit="1" customWidth="1"/>
    <col min="11798" max="11798" width="11" style="26" bestFit="1" customWidth="1"/>
    <col min="11799" max="11802" width="15" style="26" customWidth="1"/>
    <col min="11803" max="11803" width="13" style="26" customWidth="1"/>
    <col min="11804" max="11804" width="15" style="26" customWidth="1"/>
    <col min="11805" max="12032" width="9.1796875" style="26"/>
    <col min="12033" max="12033" width="8.81640625" style="26" customWidth="1"/>
    <col min="12034" max="12034" width="1" style="26" customWidth="1"/>
    <col min="12035" max="12035" width="11.453125" style="26" bestFit="1" customWidth="1"/>
    <col min="12036" max="12036" width="1" style="26" customWidth="1"/>
    <col min="12037" max="12037" width="12.81640625" style="26" bestFit="1" customWidth="1"/>
    <col min="12038" max="12038" width="1" style="26" customWidth="1"/>
    <col min="12039" max="12039" width="11" style="26" bestFit="1" customWidth="1"/>
    <col min="12040" max="12040" width="1" style="26" customWidth="1"/>
    <col min="12041" max="12041" width="8.453125" style="26" bestFit="1" customWidth="1"/>
    <col min="12042" max="12042" width="2.1796875" style="26" customWidth="1"/>
    <col min="12043" max="12043" width="9.81640625" style="26" bestFit="1" customWidth="1"/>
    <col min="12044" max="12044" width="1" style="26" customWidth="1"/>
    <col min="12045" max="12045" width="11" style="26" bestFit="1" customWidth="1"/>
    <col min="12046" max="12046" width="1" style="26" customWidth="1"/>
    <col min="12047" max="12047" width="10.453125" style="26" bestFit="1" customWidth="1"/>
    <col min="12048" max="12048" width="1" style="26" customWidth="1"/>
    <col min="12049" max="12049" width="10.453125" style="26" bestFit="1" customWidth="1"/>
    <col min="12050" max="12050" width="1" style="26" customWidth="1"/>
    <col min="12051" max="12051" width="8.453125" style="26" bestFit="1" customWidth="1"/>
    <col min="12052" max="12052" width="1" style="26" customWidth="1"/>
    <col min="12053" max="12053" width="11.453125" style="26" bestFit="1" customWidth="1"/>
    <col min="12054" max="12054" width="11" style="26" bestFit="1" customWidth="1"/>
    <col min="12055" max="12058" width="15" style="26" customWidth="1"/>
    <col min="12059" max="12059" width="13" style="26" customWidth="1"/>
    <col min="12060" max="12060" width="15" style="26" customWidth="1"/>
    <col min="12061" max="12288" width="9.1796875" style="26"/>
    <col min="12289" max="12289" width="8.81640625" style="26" customWidth="1"/>
    <col min="12290" max="12290" width="1" style="26" customWidth="1"/>
    <col min="12291" max="12291" width="11.453125" style="26" bestFit="1" customWidth="1"/>
    <col min="12292" max="12292" width="1" style="26" customWidth="1"/>
    <col min="12293" max="12293" width="12.81640625" style="26" bestFit="1" customWidth="1"/>
    <col min="12294" max="12294" width="1" style="26" customWidth="1"/>
    <col min="12295" max="12295" width="11" style="26" bestFit="1" customWidth="1"/>
    <col min="12296" max="12296" width="1" style="26" customWidth="1"/>
    <col min="12297" max="12297" width="8.453125" style="26" bestFit="1" customWidth="1"/>
    <col min="12298" max="12298" width="2.1796875" style="26" customWidth="1"/>
    <col min="12299" max="12299" width="9.81640625" style="26" bestFit="1" customWidth="1"/>
    <col min="12300" max="12300" width="1" style="26" customWidth="1"/>
    <col min="12301" max="12301" width="11" style="26" bestFit="1" customWidth="1"/>
    <col min="12302" max="12302" width="1" style="26" customWidth="1"/>
    <col min="12303" max="12303" width="10.453125" style="26" bestFit="1" customWidth="1"/>
    <col min="12304" max="12304" width="1" style="26" customWidth="1"/>
    <col min="12305" max="12305" width="10.453125" style="26" bestFit="1" customWidth="1"/>
    <col min="12306" max="12306" width="1" style="26" customWidth="1"/>
    <col min="12307" max="12307" width="8.453125" style="26" bestFit="1" customWidth="1"/>
    <col min="12308" max="12308" width="1" style="26" customWidth="1"/>
    <col min="12309" max="12309" width="11.453125" style="26" bestFit="1" customWidth="1"/>
    <col min="12310" max="12310" width="11" style="26" bestFit="1" customWidth="1"/>
    <col min="12311" max="12314" width="15" style="26" customWidth="1"/>
    <col min="12315" max="12315" width="13" style="26" customWidth="1"/>
    <col min="12316" max="12316" width="15" style="26" customWidth="1"/>
    <col min="12317" max="12544" width="9.1796875" style="26"/>
    <col min="12545" max="12545" width="8.81640625" style="26" customWidth="1"/>
    <col min="12546" max="12546" width="1" style="26" customWidth="1"/>
    <col min="12547" max="12547" width="11.453125" style="26" bestFit="1" customWidth="1"/>
    <col min="12548" max="12548" width="1" style="26" customWidth="1"/>
    <col min="12549" max="12549" width="12.81640625" style="26" bestFit="1" customWidth="1"/>
    <col min="12550" max="12550" width="1" style="26" customWidth="1"/>
    <col min="12551" max="12551" width="11" style="26" bestFit="1" customWidth="1"/>
    <col min="12552" max="12552" width="1" style="26" customWidth="1"/>
    <col min="12553" max="12553" width="8.453125" style="26" bestFit="1" customWidth="1"/>
    <col min="12554" max="12554" width="2.1796875" style="26" customWidth="1"/>
    <col min="12555" max="12555" width="9.81640625" style="26" bestFit="1" customWidth="1"/>
    <col min="12556" max="12556" width="1" style="26" customWidth="1"/>
    <col min="12557" max="12557" width="11" style="26" bestFit="1" customWidth="1"/>
    <col min="12558" max="12558" width="1" style="26" customWidth="1"/>
    <col min="12559" max="12559" width="10.453125" style="26" bestFit="1" customWidth="1"/>
    <col min="12560" max="12560" width="1" style="26" customWidth="1"/>
    <col min="12561" max="12561" width="10.453125" style="26" bestFit="1" customWidth="1"/>
    <col min="12562" max="12562" width="1" style="26" customWidth="1"/>
    <col min="12563" max="12563" width="8.453125" style="26" bestFit="1" customWidth="1"/>
    <col min="12564" max="12564" width="1" style="26" customWidth="1"/>
    <col min="12565" max="12565" width="11.453125" style="26" bestFit="1" customWidth="1"/>
    <col min="12566" max="12566" width="11" style="26" bestFit="1" customWidth="1"/>
    <col min="12567" max="12570" width="15" style="26" customWidth="1"/>
    <col min="12571" max="12571" width="13" style="26" customWidth="1"/>
    <col min="12572" max="12572" width="15" style="26" customWidth="1"/>
    <col min="12573" max="12800" width="9.1796875" style="26"/>
    <col min="12801" max="12801" width="8.81640625" style="26" customWidth="1"/>
    <col min="12802" max="12802" width="1" style="26" customWidth="1"/>
    <col min="12803" max="12803" width="11.453125" style="26" bestFit="1" customWidth="1"/>
    <col min="12804" max="12804" width="1" style="26" customWidth="1"/>
    <col min="12805" max="12805" width="12.81640625" style="26" bestFit="1" customWidth="1"/>
    <col min="12806" max="12806" width="1" style="26" customWidth="1"/>
    <col min="12807" max="12807" width="11" style="26" bestFit="1" customWidth="1"/>
    <col min="12808" max="12808" width="1" style="26" customWidth="1"/>
    <col min="12809" max="12809" width="8.453125" style="26" bestFit="1" customWidth="1"/>
    <col min="12810" max="12810" width="2.1796875" style="26" customWidth="1"/>
    <col min="12811" max="12811" width="9.81640625" style="26" bestFit="1" customWidth="1"/>
    <col min="12812" max="12812" width="1" style="26" customWidth="1"/>
    <col min="12813" max="12813" width="11" style="26" bestFit="1" customWidth="1"/>
    <col min="12814" max="12814" width="1" style="26" customWidth="1"/>
    <col min="12815" max="12815" width="10.453125" style="26" bestFit="1" customWidth="1"/>
    <col min="12816" max="12816" width="1" style="26" customWidth="1"/>
    <col min="12817" max="12817" width="10.453125" style="26" bestFit="1" customWidth="1"/>
    <col min="12818" max="12818" width="1" style="26" customWidth="1"/>
    <col min="12819" max="12819" width="8.453125" style="26" bestFit="1" customWidth="1"/>
    <col min="12820" max="12820" width="1" style="26" customWidth="1"/>
    <col min="12821" max="12821" width="11.453125" style="26" bestFit="1" customWidth="1"/>
    <col min="12822" max="12822" width="11" style="26" bestFit="1" customWidth="1"/>
    <col min="12823" max="12826" width="15" style="26" customWidth="1"/>
    <col min="12827" max="12827" width="13" style="26" customWidth="1"/>
    <col min="12828" max="12828" width="15" style="26" customWidth="1"/>
    <col min="12829" max="13056" width="9.1796875" style="26"/>
    <col min="13057" max="13057" width="8.81640625" style="26" customWidth="1"/>
    <col min="13058" max="13058" width="1" style="26" customWidth="1"/>
    <col min="13059" max="13059" width="11.453125" style="26" bestFit="1" customWidth="1"/>
    <col min="13060" max="13060" width="1" style="26" customWidth="1"/>
    <col min="13061" max="13061" width="12.81640625" style="26" bestFit="1" customWidth="1"/>
    <col min="13062" max="13062" width="1" style="26" customWidth="1"/>
    <col min="13063" max="13063" width="11" style="26" bestFit="1" customWidth="1"/>
    <col min="13064" max="13064" width="1" style="26" customWidth="1"/>
    <col min="13065" max="13065" width="8.453125" style="26" bestFit="1" customWidth="1"/>
    <col min="13066" max="13066" width="2.1796875" style="26" customWidth="1"/>
    <col min="13067" max="13067" width="9.81640625" style="26" bestFit="1" customWidth="1"/>
    <col min="13068" max="13068" width="1" style="26" customWidth="1"/>
    <col min="13069" max="13069" width="11" style="26" bestFit="1" customWidth="1"/>
    <col min="13070" max="13070" width="1" style="26" customWidth="1"/>
    <col min="13071" max="13071" width="10.453125" style="26" bestFit="1" customWidth="1"/>
    <col min="13072" max="13072" width="1" style="26" customWidth="1"/>
    <col min="13073" max="13073" width="10.453125" style="26" bestFit="1" customWidth="1"/>
    <col min="13074" max="13074" width="1" style="26" customWidth="1"/>
    <col min="13075" max="13075" width="8.453125" style="26" bestFit="1" customWidth="1"/>
    <col min="13076" max="13076" width="1" style="26" customWidth="1"/>
    <col min="13077" max="13077" width="11.453125" style="26" bestFit="1" customWidth="1"/>
    <col min="13078" max="13078" width="11" style="26" bestFit="1" customWidth="1"/>
    <col min="13079" max="13082" width="15" style="26" customWidth="1"/>
    <col min="13083" max="13083" width="13" style="26" customWidth="1"/>
    <col min="13084" max="13084" width="15" style="26" customWidth="1"/>
    <col min="13085" max="13312" width="9.1796875" style="26"/>
    <col min="13313" max="13313" width="8.81640625" style="26" customWidth="1"/>
    <col min="13314" max="13314" width="1" style="26" customWidth="1"/>
    <col min="13315" max="13315" width="11.453125" style="26" bestFit="1" customWidth="1"/>
    <col min="13316" max="13316" width="1" style="26" customWidth="1"/>
    <col min="13317" max="13317" width="12.81640625" style="26" bestFit="1" customWidth="1"/>
    <col min="13318" max="13318" width="1" style="26" customWidth="1"/>
    <col min="13319" max="13319" width="11" style="26" bestFit="1" customWidth="1"/>
    <col min="13320" max="13320" width="1" style="26" customWidth="1"/>
    <col min="13321" max="13321" width="8.453125" style="26" bestFit="1" customWidth="1"/>
    <col min="13322" max="13322" width="2.1796875" style="26" customWidth="1"/>
    <col min="13323" max="13323" width="9.81640625" style="26" bestFit="1" customWidth="1"/>
    <col min="13324" max="13324" width="1" style="26" customWidth="1"/>
    <col min="13325" max="13325" width="11" style="26" bestFit="1" customWidth="1"/>
    <col min="13326" max="13326" width="1" style="26" customWidth="1"/>
    <col min="13327" max="13327" width="10.453125" style="26" bestFit="1" customWidth="1"/>
    <col min="13328" max="13328" width="1" style="26" customWidth="1"/>
    <col min="13329" max="13329" width="10.453125" style="26" bestFit="1" customWidth="1"/>
    <col min="13330" max="13330" width="1" style="26" customWidth="1"/>
    <col min="13331" max="13331" width="8.453125" style="26" bestFit="1" customWidth="1"/>
    <col min="13332" max="13332" width="1" style="26" customWidth="1"/>
    <col min="13333" max="13333" width="11.453125" style="26" bestFit="1" customWidth="1"/>
    <col min="13334" max="13334" width="11" style="26" bestFit="1" customWidth="1"/>
    <col min="13335" max="13338" width="15" style="26" customWidth="1"/>
    <col min="13339" max="13339" width="13" style="26" customWidth="1"/>
    <col min="13340" max="13340" width="15" style="26" customWidth="1"/>
    <col min="13341" max="13568" width="9.1796875" style="26"/>
    <col min="13569" max="13569" width="8.81640625" style="26" customWidth="1"/>
    <col min="13570" max="13570" width="1" style="26" customWidth="1"/>
    <col min="13571" max="13571" width="11.453125" style="26" bestFit="1" customWidth="1"/>
    <col min="13572" max="13572" width="1" style="26" customWidth="1"/>
    <col min="13573" max="13573" width="12.81640625" style="26" bestFit="1" customWidth="1"/>
    <col min="13574" max="13574" width="1" style="26" customWidth="1"/>
    <col min="13575" max="13575" width="11" style="26" bestFit="1" customWidth="1"/>
    <col min="13576" max="13576" width="1" style="26" customWidth="1"/>
    <col min="13577" max="13577" width="8.453125" style="26" bestFit="1" customWidth="1"/>
    <col min="13578" max="13578" width="2.1796875" style="26" customWidth="1"/>
    <col min="13579" max="13579" width="9.81640625" style="26" bestFit="1" customWidth="1"/>
    <col min="13580" max="13580" width="1" style="26" customWidth="1"/>
    <col min="13581" max="13581" width="11" style="26" bestFit="1" customWidth="1"/>
    <col min="13582" max="13582" width="1" style="26" customWidth="1"/>
    <col min="13583" max="13583" width="10.453125" style="26" bestFit="1" customWidth="1"/>
    <col min="13584" max="13584" width="1" style="26" customWidth="1"/>
    <col min="13585" max="13585" width="10.453125" style="26" bestFit="1" customWidth="1"/>
    <col min="13586" max="13586" width="1" style="26" customWidth="1"/>
    <col min="13587" max="13587" width="8.453125" style="26" bestFit="1" customWidth="1"/>
    <col min="13588" max="13588" width="1" style="26" customWidth="1"/>
    <col min="13589" max="13589" width="11.453125" style="26" bestFit="1" customWidth="1"/>
    <col min="13590" max="13590" width="11" style="26" bestFit="1" customWidth="1"/>
    <col min="13591" max="13594" width="15" style="26" customWidth="1"/>
    <col min="13595" max="13595" width="13" style="26" customWidth="1"/>
    <col min="13596" max="13596" width="15" style="26" customWidth="1"/>
    <col min="13597" max="13824" width="9.1796875" style="26"/>
    <col min="13825" max="13825" width="8.81640625" style="26" customWidth="1"/>
    <col min="13826" max="13826" width="1" style="26" customWidth="1"/>
    <col min="13827" max="13827" width="11.453125" style="26" bestFit="1" customWidth="1"/>
    <col min="13828" max="13828" width="1" style="26" customWidth="1"/>
    <col min="13829" max="13829" width="12.81640625" style="26" bestFit="1" customWidth="1"/>
    <col min="13830" max="13830" width="1" style="26" customWidth="1"/>
    <col min="13831" max="13831" width="11" style="26" bestFit="1" customWidth="1"/>
    <col min="13832" max="13832" width="1" style="26" customWidth="1"/>
    <col min="13833" max="13833" width="8.453125" style="26" bestFit="1" customWidth="1"/>
    <col min="13834" max="13834" width="2.1796875" style="26" customWidth="1"/>
    <col min="13835" max="13835" width="9.81640625" style="26" bestFit="1" customWidth="1"/>
    <col min="13836" max="13836" width="1" style="26" customWidth="1"/>
    <col min="13837" max="13837" width="11" style="26" bestFit="1" customWidth="1"/>
    <col min="13838" max="13838" width="1" style="26" customWidth="1"/>
    <col min="13839" max="13839" width="10.453125" style="26" bestFit="1" customWidth="1"/>
    <col min="13840" max="13840" width="1" style="26" customWidth="1"/>
    <col min="13841" max="13841" width="10.453125" style="26" bestFit="1" customWidth="1"/>
    <col min="13842" max="13842" width="1" style="26" customWidth="1"/>
    <col min="13843" max="13843" width="8.453125" style="26" bestFit="1" customWidth="1"/>
    <col min="13844" max="13844" width="1" style="26" customWidth="1"/>
    <col min="13845" max="13845" width="11.453125" style="26" bestFit="1" customWidth="1"/>
    <col min="13846" max="13846" width="11" style="26" bestFit="1" customWidth="1"/>
    <col min="13847" max="13850" width="15" style="26" customWidth="1"/>
    <col min="13851" max="13851" width="13" style="26" customWidth="1"/>
    <col min="13852" max="13852" width="15" style="26" customWidth="1"/>
    <col min="13853" max="14080" width="9.1796875" style="26"/>
    <col min="14081" max="14081" width="8.81640625" style="26" customWidth="1"/>
    <col min="14082" max="14082" width="1" style="26" customWidth="1"/>
    <col min="14083" max="14083" width="11.453125" style="26" bestFit="1" customWidth="1"/>
    <col min="14084" max="14084" width="1" style="26" customWidth="1"/>
    <col min="14085" max="14085" width="12.81640625" style="26" bestFit="1" customWidth="1"/>
    <col min="14086" max="14086" width="1" style="26" customWidth="1"/>
    <col min="14087" max="14087" width="11" style="26" bestFit="1" customWidth="1"/>
    <col min="14088" max="14088" width="1" style="26" customWidth="1"/>
    <col min="14089" max="14089" width="8.453125" style="26" bestFit="1" customWidth="1"/>
    <col min="14090" max="14090" width="2.1796875" style="26" customWidth="1"/>
    <col min="14091" max="14091" width="9.81640625" style="26" bestFit="1" customWidth="1"/>
    <col min="14092" max="14092" width="1" style="26" customWidth="1"/>
    <col min="14093" max="14093" width="11" style="26" bestFit="1" customWidth="1"/>
    <col min="14094" max="14094" width="1" style="26" customWidth="1"/>
    <col min="14095" max="14095" width="10.453125" style="26" bestFit="1" customWidth="1"/>
    <col min="14096" max="14096" width="1" style="26" customWidth="1"/>
    <col min="14097" max="14097" width="10.453125" style="26" bestFit="1" customWidth="1"/>
    <col min="14098" max="14098" width="1" style="26" customWidth="1"/>
    <col min="14099" max="14099" width="8.453125" style="26" bestFit="1" customWidth="1"/>
    <col min="14100" max="14100" width="1" style="26" customWidth="1"/>
    <col min="14101" max="14101" width="11.453125" style="26" bestFit="1" customWidth="1"/>
    <col min="14102" max="14102" width="11" style="26" bestFit="1" customWidth="1"/>
    <col min="14103" max="14106" width="15" style="26" customWidth="1"/>
    <col min="14107" max="14107" width="13" style="26" customWidth="1"/>
    <col min="14108" max="14108" width="15" style="26" customWidth="1"/>
    <col min="14109" max="14336" width="9.1796875" style="26"/>
    <col min="14337" max="14337" width="8.81640625" style="26" customWidth="1"/>
    <col min="14338" max="14338" width="1" style="26" customWidth="1"/>
    <col min="14339" max="14339" width="11.453125" style="26" bestFit="1" customWidth="1"/>
    <col min="14340" max="14340" width="1" style="26" customWidth="1"/>
    <col min="14341" max="14341" width="12.81640625" style="26" bestFit="1" customWidth="1"/>
    <col min="14342" max="14342" width="1" style="26" customWidth="1"/>
    <col min="14343" max="14343" width="11" style="26" bestFit="1" customWidth="1"/>
    <col min="14344" max="14344" width="1" style="26" customWidth="1"/>
    <col min="14345" max="14345" width="8.453125" style="26" bestFit="1" customWidth="1"/>
    <col min="14346" max="14346" width="2.1796875" style="26" customWidth="1"/>
    <col min="14347" max="14347" width="9.81640625" style="26" bestFit="1" customWidth="1"/>
    <col min="14348" max="14348" width="1" style="26" customWidth="1"/>
    <col min="14349" max="14349" width="11" style="26" bestFit="1" customWidth="1"/>
    <col min="14350" max="14350" width="1" style="26" customWidth="1"/>
    <col min="14351" max="14351" width="10.453125" style="26" bestFit="1" customWidth="1"/>
    <col min="14352" max="14352" width="1" style="26" customWidth="1"/>
    <col min="14353" max="14353" width="10.453125" style="26" bestFit="1" customWidth="1"/>
    <col min="14354" max="14354" width="1" style="26" customWidth="1"/>
    <col min="14355" max="14355" width="8.453125" style="26" bestFit="1" customWidth="1"/>
    <col min="14356" max="14356" width="1" style="26" customWidth="1"/>
    <col min="14357" max="14357" width="11.453125" style="26" bestFit="1" customWidth="1"/>
    <col min="14358" max="14358" width="11" style="26" bestFit="1" customWidth="1"/>
    <col min="14359" max="14362" width="15" style="26" customWidth="1"/>
    <col min="14363" max="14363" width="13" style="26" customWidth="1"/>
    <col min="14364" max="14364" width="15" style="26" customWidth="1"/>
    <col min="14365" max="14592" width="9.1796875" style="26"/>
    <col min="14593" max="14593" width="8.81640625" style="26" customWidth="1"/>
    <col min="14594" max="14594" width="1" style="26" customWidth="1"/>
    <col min="14595" max="14595" width="11.453125" style="26" bestFit="1" customWidth="1"/>
    <col min="14596" max="14596" width="1" style="26" customWidth="1"/>
    <col min="14597" max="14597" width="12.81640625" style="26" bestFit="1" customWidth="1"/>
    <col min="14598" max="14598" width="1" style="26" customWidth="1"/>
    <col min="14599" max="14599" width="11" style="26" bestFit="1" customWidth="1"/>
    <col min="14600" max="14600" width="1" style="26" customWidth="1"/>
    <col min="14601" max="14601" width="8.453125" style="26" bestFit="1" customWidth="1"/>
    <col min="14602" max="14602" width="2.1796875" style="26" customWidth="1"/>
    <col min="14603" max="14603" width="9.81640625" style="26" bestFit="1" customWidth="1"/>
    <col min="14604" max="14604" width="1" style="26" customWidth="1"/>
    <col min="14605" max="14605" width="11" style="26" bestFit="1" customWidth="1"/>
    <col min="14606" max="14606" width="1" style="26" customWidth="1"/>
    <col min="14607" max="14607" width="10.453125" style="26" bestFit="1" customWidth="1"/>
    <col min="14608" max="14608" width="1" style="26" customWidth="1"/>
    <col min="14609" max="14609" width="10.453125" style="26" bestFit="1" customWidth="1"/>
    <col min="14610" max="14610" width="1" style="26" customWidth="1"/>
    <col min="14611" max="14611" width="8.453125" style="26" bestFit="1" customWidth="1"/>
    <col min="14612" max="14612" width="1" style="26" customWidth="1"/>
    <col min="14613" max="14613" width="11.453125" style="26" bestFit="1" customWidth="1"/>
    <col min="14614" max="14614" width="11" style="26" bestFit="1" customWidth="1"/>
    <col min="14615" max="14618" width="15" style="26" customWidth="1"/>
    <col min="14619" max="14619" width="13" style="26" customWidth="1"/>
    <col min="14620" max="14620" width="15" style="26" customWidth="1"/>
    <col min="14621" max="14848" width="9.1796875" style="26"/>
    <col min="14849" max="14849" width="8.81640625" style="26" customWidth="1"/>
    <col min="14850" max="14850" width="1" style="26" customWidth="1"/>
    <col min="14851" max="14851" width="11.453125" style="26" bestFit="1" customWidth="1"/>
    <col min="14852" max="14852" width="1" style="26" customWidth="1"/>
    <col min="14853" max="14853" width="12.81640625" style="26" bestFit="1" customWidth="1"/>
    <col min="14854" max="14854" width="1" style="26" customWidth="1"/>
    <col min="14855" max="14855" width="11" style="26" bestFit="1" customWidth="1"/>
    <col min="14856" max="14856" width="1" style="26" customWidth="1"/>
    <col min="14857" max="14857" width="8.453125" style="26" bestFit="1" customWidth="1"/>
    <col min="14858" max="14858" width="2.1796875" style="26" customWidth="1"/>
    <col min="14859" max="14859" width="9.81640625" style="26" bestFit="1" customWidth="1"/>
    <col min="14860" max="14860" width="1" style="26" customWidth="1"/>
    <col min="14861" max="14861" width="11" style="26" bestFit="1" customWidth="1"/>
    <col min="14862" max="14862" width="1" style="26" customWidth="1"/>
    <col min="14863" max="14863" width="10.453125" style="26" bestFit="1" customWidth="1"/>
    <col min="14864" max="14864" width="1" style="26" customWidth="1"/>
    <col min="14865" max="14865" width="10.453125" style="26" bestFit="1" customWidth="1"/>
    <col min="14866" max="14866" width="1" style="26" customWidth="1"/>
    <col min="14867" max="14867" width="8.453125" style="26" bestFit="1" customWidth="1"/>
    <col min="14868" max="14868" width="1" style="26" customWidth="1"/>
    <col min="14869" max="14869" width="11.453125" style="26" bestFit="1" customWidth="1"/>
    <col min="14870" max="14870" width="11" style="26" bestFit="1" customWidth="1"/>
    <col min="14871" max="14874" width="15" style="26" customWidth="1"/>
    <col min="14875" max="14875" width="13" style="26" customWidth="1"/>
    <col min="14876" max="14876" width="15" style="26" customWidth="1"/>
    <col min="14877" max="15104" width="9.1796875" style="26"/>
    <col min="15105" max="15105" width="8.81640625" style="26" customWidth="1"/>
    <col min="15106" max="15106" width="1" style="26" customWidth="1"/>
    <col min="15107" max="15107" width="11.453125" style="26" bestFit="1" customWidth="1"/>
    <col min="15108" max="15108" width="1" style="26" customWidth="1"/>
    <col min="15109" max="15109" width="12.81640625" style="26" bestFit="1" customWidth="1"/>
    <col min="15110" max="15110" width="1" style="26" customWidth="1"/>
    <col min="15111" max="15111" width="11" style="26" bestFit="1" customWidth="1"/>
    <col min="15112" max="15112" width="1" style="26" customWidth="1"/>
    <col min="15113" max="15113" width="8.453125" style="26" bestFit="1" customWidth="1"/>
    <col min="15114" max="15114" width="2.1796875" style="26" customWidth="1"/>
    <col min="15115" max="15115" width="9.81640625" style="26" bestFit="1" customWidth="1"/>
    <col min="15116" max="15116" width="1" style="26" customWidth="1"/>
    <col min="15117" max="15117" width="11" style="26" bestFit="1" customWidth="1"/>
    <col min="15118" max="15118" width="1" style="26" customWidth="1"/>
    <col min="15119" max="15119" width="10.453125" style="26" bestFit="1" customWidth="1"/>
    <col min="15120" max="15120" width="1" style="26" customWidth="1"/>
    <col min="15121" max="15121" width="10.453125" style="26" bestFit="1" customWidth="1"/>
    <col min="15122" max="15122" width="1" style="26" customWidth="1"/>
    <col min="15123" max="15123" width="8.453125" style="26" bestFit="1" customWidth="1"/>
    <col min="15124" max="15124" width="1" style="26" customWidth="1"/>
    <col min="15125" max="15125" width="11.453125" style="26" bestFit="1" customWidth="1"/>
    <col min="15126" max="15126" width="11" style="26" bestFit="1" customWidth="1"/>
    <col min="15127" max="15130" width="15" style="26" customWidth="1"/>
    <col min="15131" max="15131" width="13" style="26" customWidth="1"/>
    <col min="15132" max="15132" width="15" style="26" customWidth="1"/>
    <col min="15133" max="15360" width="9.1796875" style="26"/>
    <col min="15361" max="15361" width="8.81640625" style="26" customWidth="1"/>
    <col min="15362" max="15362" width="1" style="26" customWidth="1"/>
    <col min="15363" max="15363" width="11.453125" style="26" bestFit="1" customWidth="1"/>
    <col min="15364" max="15364" width="1" style="26" customWidth="1"/>
    <col min="15365" max="15365" width="12.81640625" style="26" bestFit="1" customWidth="1"/>
    <col min="15366" max="15366" width="1" style="26" customWidth="1"/>
    <col min="15367" max="15367" width="11" style="26" bestFit="1" customWidth="1"/>
    <col min="15368" max="15368" width="1" style="26" customWidth="1"/>
    <col min="15369" max="15369" width="8.453125" style="26" bestFit="1" customWidth="1"/>
    <col min="15370" max="15370" width="2.1796875" style="26" customWidth="1"/>
    <col min="15371" max="15371" width="9.81640625" style="26" bestFit="1" customWidth="1"/>
    <col min="15372" max="15372" width="1" style="26" customWidth="1"/>
    <col min="15373" max="15373" width="11" style="26" bestFit="1" customWidth="1"/>
    <col min="15374" max="15374" width="1" style="26" customWidth="1"/>
    <col min="15375" max="15375" width="10.453125" style="26" bestFit="1" customWidth="1"/>
    <col min="15376" max="15376" width="1" style="26" customWidth="1"/>
    <col min="15377" max="15377" width="10.453125" style="26" bestFit="1" customWidth="1"/>
    <col min="15378" max="15378" width="1" style="26" customWidth="1"/>
    <col min="15379" max="15379" width="8.453125" style="26" bestFit="1" customWidth="1"/>
    <col min="15380" max="15380" width="1" style="26" customWidth="1"/>
    <col min="15381" max="15381" width="11.453125" style="26" bestFit="1" customWidth="1"/>
    <col min="15382" max="15382" width="11" style="26" bestFit="1" customWidth="1"/>
    <col min="15383" max="15386" width="15" style="26" customWidth="1"/>
    <col min="15387" max="15387" width="13" style="26" customWidth="1"/>
    <col min="15388" max="15388" width="15" style="26" customWidth="1"/>
    <col min="15389" max="15616" width="9.1796875" style="26"/>
    <col min="15617" max="15617" width="8.81640625" style="26" customWidth="1"/>
    <col min="15618" max="15618" width="1" style="26" customWidth="1"/>
    <col min="15619" max="15619" width="11.453125" style="26" bestFit="1" customWidth="1"/>
    <col min="15620" max="15620" width="1" style="26" customWidth="1"/>
    <col min="15621" max="15621" width="12.81640625" style="26" bestFit="1" customWidth="1"/>
    <col min="15622" max="15622" width="1" style="26" customWidth="1"/>
    <col min="15623" max="15623" width="11" style="26" bestFit="1" customWidth="1"/>
    <col min="15624" max="15624" width="1" style="26" customWidth="1"/>
    <col min="15625" max="15625" width="8.453125" style="26" bestFit="1" customWidth="1"/>
    <col min="15626" max="15626" width="2.1796875" style="26" customWidth="1"/>
    <col min="15627" max="15627" width="9.81640625" style="26" bestFit="1" customWidth="1"/>
    <col min="15628" max="15628" width="1" style="26" customWidth="1"/>
    <col min="15629" max="15629" width="11" style="26" bestFit="1" customWidth="1"/>
    <col min="15630" max="15630" width="1" style="26" customWidth="1"/>
    <col min="15631" max="15631" width="10.453125" style="26" bestFit="1" customWidth="1"/>
    <col min="15632" max="15632" width="1" style="26" customWidth="1"/>
    <col min="15633" max="15633" width="10.453125" style="26" bestFit="1" customWidth="1"/>
    <col min="15634" max="15634" width="1" style="26" customWidth="1"/>
    <col min="15635" max="15635" width="8.453125" style="26" bestFit="1" customWidth="1"/>
    <col min="15636" max="15636" width="1" style="26" customWidth="1"/>
    <col min="15637" max="15637" width="11.453125" style="26" bestFit="1" customWidth="1"/>
    <col min="15638" max="15638" width="11" style="26" bestFit="1" customWidth="1"/>
    <col min="15639" max="15642" width="15" style="26" customWidth="1"/>
    <col min="15643" max="15643" width="13" style="26" customWidth="1"/>
    <col min="15644" max="15644" width="15" style="26" customWidth="1"/>
    <col min="15645" max="15872" width="9.1796875" style="26"/>
    <col min="15873" max="15873" width="8.81640625" style="26" customWidth="1"/>
    <col min="15874" max="15874" width="1" style="26" customWidth="1"/>
    <col min="15875" max="15875" width="11.453125" style="26" bestFit="1" customWidth="1"/>
    <col min="15876" max="15876" width="1" style="26" customWidth="1"/>
    <col min="15877" max="15877" width="12.81640625" style="26" bestFit="1" customWidth="1"/>
    <col min="15878" max="15878" width="1" style="26" customWidth="1"/>
    <col min="15879" max="15879" width="11" style="26" bestFit="1" customWidth="1"/>
    <col min="15880" max="15880" width="1" style="26" customWidth="1"/>
    <col min="15881" max="15881" width="8.453125" style="26" bestFit="1" customWidth="1"/>
    <col min="15882" max="15882" width="2.1796875" style="26" customWidth="1"/>
    <col min="15883" max="15883" width="9.81640625" style="26" bestFit="1" customWidth="1"/>
    <col min="15884" max="15884" width="1" style="26" customWidth="1"/>
    <col min="15885" max="15885" width="11" style="26" bestFit="1" customWidth="1"/>
    <col min="15886" max="15886" width="1" style="26" customWidth="1"/>
    <col min="15887" max="15887" width="10.453125" style="26" bestFit="1" customWidth="1"/>
    <col min="15888" max="15888" width="1" style="26" customWidth="1"/>
    <col min="15889" max="15889" width="10.453125" style="26" bestFit="1" customWidth="1"/>
    <col min="15890" max="15890" width="1" style="26" customWidth="1"/>
    <col min="15891" max="15891" width="8.453125" style="26" bestFit="1" customWidth="1"/>
    <col min="15892" max="15892" width="1" style="26" customWidth="1"/>
    <col min="15893" max="15893" width="11.453125" style="26" bestFit="1" customWidth="1"/>
    <col min="15894" max="15894" width="11" style="26" bestFit="1" customWidth="1"/>
    <col min="15895" max="15898" width="15" style="26" customWidth="1"/>
    <col min="15899" max="15899" width="13" style="26" customWidth="1"/>
    <col min="15900" max="15900" width="15" style="26" customWidth="1"/>
    <col min="15901" max="16128" width="9.1796875" style="26"/>
    <col min="16129" max="16129" width="8.81640625" style="26" customWidth="1"/>
    <col min="16130" max="16130" width="1" style="26" customWidth="1"/>
    <col min="16131" max="16131" width="11.453125" style="26" bestFit="1" customWidth="1"/>
    <col min="16132" max="16132" width="1" style="26" customWidth="1"/>
    <col min="16133" max="16133" width="12.81640625" style="26" bestFit="1" customWidth="1"/>
    <col min="16134" max="16134" width="1" style="26" customWidth="1"/>
    <col min="16135" max="16135" width="11" style="26" bestFit="1" customWidth="1"/>
    <col min="16136" max="16136" width="1" style="26" customWidth="1"/>
    <col min="16137" max="16137" width="8.453125" style="26" bestFit="1" customWidth="1"/>
    <col min="16138" max="16138" width="2.1796875" style="26" customWidth="1"/>
    <col min="16139" max="16139" width="9.81640625" style="26" bestFit="1" customWidth="1"/>
    <col min="16140" max="16140" width="1" style="26" customWidth="1"/>
    <col min="16141" max="16141" width="11" style="26" bestFit="1" customWidth="1"/>
    <col min="16142" max="16142" width="1" style="26" customWidth="1"/>
    <col min="16143" max="16143" width="10.453125" style="26" bestFit="1" customWidth="1"/>
    <col min="16144" max="16144" width="1" style="26" customWidth="1"/>
    <col min="16145" max="16145" width="10.453125" style="26" bestFit="1" customWidth="1"/>
    <col min="16146" max="16146" width="1" style="26" customWidth="1"/>
    <col min="16147" max="16147" width="8.453125" style="26" bestFit="1" customWidth="1"/>
    <col min="16148" max="16148" width="1" style="26" customWidth="1"/>
    <col min="16149" max="16149" width="11.453125" style="26" bestFit="1" customWidth="1"/>
    <col min="16150" max="16150" width="11" style="26" bestFit="1" customWidth="1"/>
    <col min="16151" max="16154" width="15" style="26" customWidth="1"/>
    <col min="16155" max="16155" width="13" style="26" customWidth="1"/>
    <col min="16156" max="16156" width="15" style="26" customWidth="1"/>
    <col min="16157" max="16384" width="9.1796875" style="26"/>
  </cols>
  <sheetData>
    <row r="1" spans="1:34" ht="13">
      <c r="A1" s="339" t="s">
        <v>365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</row>
    <row r="2" spans="1:34" ht="13">
      <c r="A2" s="339" t="s">
        <v>664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</row>
    <row r="3" spans="1:34" ht="13">
      <c r="A3" s="339" t="s">
        <v>1206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</row>
    <row r="6" spans="1:34" ht="13">
      <c r="A6" s="27"/>
      <c r="B6" s="27"/>
      <c r="C6" s="27"/>
      <c r="D6" s="27"/>
      <c r="E6" s="27"/>
      <c r="F6" s="27"/>
      <c r="G6" s="27"/>
      <c r="H6" s="27"/>
      <c r="I6" s="27"/>
      <c r="J6" s="27"/>
      <c r="K6" s="28" t="s">
        <v>367</v>
      </c>
      <c r="L6" s="28"/>
      <c r="M6" s="28"/>
      <c r="N6" s="28"/>
      <c r="O6" s="28"/>
      <c r="P6" s="28"/>
      <c r="Q6" s="28"/>
      <c r="R6" s="28"/>
      <c r="S6" s="28"/>
      <c r="T6" s="28"/>
      <c r="U6" s="28"/>
    </row>
    <row r="7" spans="1:34" ht="13">
      <c r="A7" s="29" t="s">
        <v>368</v>
      </c>
      <c r="B7" s="27"/>
      <c r="C7" s="29" t="s">
        <v>369</v>
      </c>
      <c r="D7" s="29"/>
      <c r="E7" s="29" t="s">
        <v>370</v>
      </c>
      <c r="F7" s="29"/>
      <c r="G7" s="29" t="s">
        <v>369</v>
      </c>
      <c r="H7" s="29"/>
      <c r="I7" s="29" t="s">
        <v>369</v>
      </c>
      <c r="J7" s="29"/>
      <c r="K7" s="29" t="s">
        <v>371</v>
      </c>
      <c r="L7" s="29"/>
      <c r="M7" s="29" t="s">
        <v>372</v>
      </c>
      <c r="N7" s="29"/>
      <c r="O7" s="29" t="s">
        <v>373</v>
      </c>
      <c r="P7" s="29"/>
      <c r="Q7" s="29"/>
      <c r="R7" s="29"/>
      <c r="S7" s="29"/>
      <c r="T7" s="29"/>
      <c r="U7" s="29" t="s">
        <v>374</v>
      </c>
      <c r="V7" s="107" t="s">
        <v>369</v>
      </c>
      <c r="X7" s="79" t="s">
        <v>597</v>
      </c>
      <c r="AA7" s="273"/>
      <c r="AB7" s="273"/>
      <c r="AD7" s="273"/>
      <c r="AE7" s="273"/>
      <c r="AG7" s="273"/>
    </row>
    <row r="8" spans="1:34" ht="13">
      <c r="A8" s="30" t="s">
        <v>375</v>
      </c>
      <c r="B8" s="31"/>
      <c r="C8" s="30" t="s">
        <v>372</v>
      </c>
      <c r="D8" s="30"/>
      <c r="E8" s="30" t="s">
        <v>376</v>
      </c>
      <c r="F8" s="30"/>
      <c r="G8" s="30" t="s">
        <v>373</v>
      </c>
      <c r="H8" s="30"/>
      <c r="I8" s="30" t="s">
        <v>377</v>
      </c>
      <c r="J8" s="30"/>
      <c r="K8" s="30" t="s">
        <v>378</v>
      </c>
      <c r="L8" s="30"/>
      <c r="M8" s="30" t="s">
        <v>378</v>
      </c>
      <c r="N8" s="30"/>
      <c r="O8" s="30" t="s">
        <v>378</v>
      </c>
      <c r="P8" s="30"/>
      <c r="Q8" s="30" t="s">
        <v>373</v>
      </c>
      <c r="R8" s="30"/>
      <c r="S8" s="30" t="s">
        <v>377</v>
      </c>
      <c r="T8" s="30"/>
      <c r="U8" s="30" t="s">
        <v>372</v>
      </c>
      <c r="V8" s="108" t="s">
        <v>379</v>
      </c>
      <c r="X8" s="30" t="s">
        <v>598</v>
      </c>
    </row>
    <row r="9" spans="1:34">
      <c r="A9" s="32" t="s">
        <v>380</v>
      </c>
      <c r="C9" s="32" t="s">
        <v>381</v>
      </c>
      <c r="D9" s="33"/>
      <c r="E9" s="32" t="s">
        <v>382</v>
      </c>
      <c r="F9" s="33"/>
      <c r="G9" s="32" t="s">
        <v>383</v>
      </c>
      <c r="H9" s="33"/>
      <c r="I9" s="32" t="s">
        <v>384</v>
      </c>
      <c r="J9" s="33"/>
      <c r="K9" s="32" t="s">
        <v>385</v>
      </c>
      <c r="L9" s="33"/>
      <c r="M9" s="32" t="s">
        <v>386</v>
      </c>
      <c r="N9" s="33"/>
      <c r="O9" s="32" t="s">
        <v>387</v>
      </c>
      <c r="P9" s="33"/>
      <c r="Q9" s="32" t="s">
        <v>388</v>
      </c>
      <c r="R9" s="33"/>
      <c r="S9" s="32" t="s">
        <v>389</v>
      </c>
      <c r="T9" s="33"/>
      <c r="U9" s="32" t="s">
        <v>390</v>
      </c>
      <c r="V9" s="283" t="s">
        <v>391</v>
      </c>
    </row>
    <row r="10" spans="1:34">
      <c r="C10" s="34"/>
    </row>
    <row r="11" spans="1:34">
      <c r="A11" s="35" t="s">
        <v>21</v>
      </c>
      <c r="C11" s="34">
        <f ca="1">+COSS!I$1000+COSS!I$1024+COSS!I$1016+COSS!I$1008</f>
        <v>270140938.52428943</v>
      </c>
      <c r="D11" s="34"/>
      <c r="E11" s="34">
        <f ca="1">+COSS!I990</f>
        <v>1064846919.6198454</v>
      </c>
      <c r="F11" s="34"/>
      <c r="G11" s="34">
        <f ca="1">+COSS!I4709</f>
        <v>23622686.609915197</v>
      </c>
      <c r="I11" s="36">
        <f ca="1">ROUND((G11/E11),4)*100</f>
        <v>2.2200000000000002</v>
      </c>
      <c r="J11" s="37"/>
      <c r="K11" s="36">
        <f ca="1">ROUND((M11/C11),4)*100</f>
        <v>12.41</v>
      </c>
      <c r="M11" s="34">
        <f ca="1">ROUND((O11*$G$33),0)</f>
        <v>33523057</v>
      </c>
      <c r="N11" s="34"/>
      <c r="O11" s="34">
        <f ca="1">Q11-G11</f>
        <v>25045375.390084803</v>
      </c>
      <c r="P11" s="34"/>
      <c r="Q11" s="38">
        <f ca="1">ROUND((G$27/E$27*E11),0)</f>
        <v>48668062</v>
      </c>
      <c r="S11" s="36">
        <f ca="1">ROUND((Q11/E11),4)*100</f>
        <v>4.5699999999999994</v>
      </c>
      <c r="U11" s="34">
        <f ca="1">C11+M11</f>
        <v>303663995.52428943</v>
      </c>
      <c r="V11" s="80">
        <f ca="1">U11-C11+1</f>
        <v>33523058</v>
      </c>
      <c r="X11" s="36">
        <f ca="1">+I11/$I$27</f>
        <v>0.48577680525164124</v>
      </c>
      <c r="AB11" s="36"/>
      <c r="AD11" s="19"/>
      <c r="AE11" s="274"/>
      <c r="AG11" s="36"/>
      <c r="AH11" s="36"/>
    </row>
    <row r="12" spans="1:34">
      <c r="C12" s="34"/>
      <c r="D12" s="34"/>
      <c r="E12" s="34"/>
      <c r="F12" s="34"/>
      <c r="G12" s="34"/>
      <c r="I12" s="39"/>
      <c r="J12" s="37"/>
      <c r="K12" s="39"/>
      <c r="M12" s="34"/>
      <c r="N12" s="34"/>
      <c r="O12" s="34"/>
      <c r="P12" s="34"/>
      <c r="Q12" s="38"/>
      <c r="S12" s="40"/>
      <c r="U12" s="34"/>
      <c r="AD12" s="19"/>
      <c r="AG12" s="36"/>
    </row>
    <row r="13" spans="1:34">
      <c r="A13" s="26" t="s">
        <v>609</v>
      </c>
      <c r="C13" s="34">
        <f ca="1">COSS!M1000+COSS!M1024+COSS!M1016+COSS!M1008</f>
        <v>95580647.400141954</v>
      </c>
      <c r="D13" s="34"/>
      <c r="E13" s="34">
        <f ca="1">+COSS!M990</f>
        <v>270051560.69694608</v>
      </c>
      <c r="F13" s="34"/>
      <c r="G13" s="34">
        <f ca="1">+COSS!M4709</f>
        <v>23914959.709811423</v>
      </c>
      <c r="I13" s="36">
        <f ca="1">ROUND((G13/E13),4)*100</f>
        <v>8.86</v>
      </c>
      <c r="J13" s="37"/>
      <c r="K13" s="36">
        <f ca="1">ROUND((M13/C13),4)*100</f>
        <v>-16.21</v>
      </c>
      <c r="M13" s="34">
        <f ca="1">ROUND((O13*$G$33),0)</f>
        <v>-15489639</v>
      </c>
      <c r="N13" s="34"/>
      <c r="O13" s="34">
        <f ca="1">Q13-G13</f>
        <v>-11572447.709811423</v>
      </c>
      <c r="P13" s="34"/>
      <c r="Q13" s="38">
        <f ca="1">ROUND((G$27/E$27*E13),0)</f>
        <v>12342512</v>
      </c>
      <c r="S13" s="36">
        <f ca="1">ROUND((Q13/E13),4)*100</f>
        <v>4.5699999999999994</v>
      </c>
      <c r="U13" s="34">
        <f ca="1">C13+M13</f>
        <v>80091008.400141954</v>
      </c>
      <c r="V13" s="80">
        <f ca="1">U13-C13</f>
        <v>-15489639</v>
      </c>
      <c r="X13" s="36">
        <f ca="1">+I13/$I$27</f>
        <v>1.9387308533916849</v>
      </c>
      <c r="AB13" s="36"/>
      <c r="AD13" s="19"/>
      <c r="AE13" s="274"/>
      <c r="AG13" s="36"/>
      <c r="AH13" s="36"/>
    </row>
    <row r="14" spans="1:34">
      <c r="C14" s="34"/>
      <c r="D14" s="34"/>
      <c r="E14" s="34"/>
      <c r="F14" s="34"/>
      <c r="G14" s="34"/>
      <c r="I14" s="39"/>
      <c r="J14" s="37"/>
      <c r="K14" s="39"/>
      <c r="M14" s="34"/>
      <c r="N14" s="34"/>
      <c r="O14" s="34"/>
      <c r="P14" s="34"/>
      <c r="Q14" s="38"/>
      <c r="S14" s="40"/>
      <c r="U14" s="34"/>
      <c r="AD14" s="19"/>
      <c r="AG14" s="36"/>
    </row>
    <row r="15" spans="1:34" hidden="1" outlineLevel="1">
      <c r="A15" s="26" t="s">
        <v>433</v>
      </c>
      <c r="C15" s="34">
        <f ca="1">COSS!Z1000+COSS!Z1024+COSS!Z1016+COSS!Z1008</f>
        <v>11592674.941034991</v>
      </c>
      <c r="D15" s="34"/>
      <c r="E15" s="34">
        <f ca="1">+COSS!Z990</f>
        <v>25812002.669569615</v>
      </c>
      <c r="F15" s="34"/>
      <c r="G15" s="34">
        <f ca="1">+COSS!Z4709</f>
        <v>3725535.0360477469</v>
      </c>
      <c r="I15" s="36">
        <f ca="1">ROUND((G15/E15),4)*100</f>
        <v>14.430000000000001</v>
      </c>
      <c r="J15" s="37"/>
      <c r="K15" s="36">
        <f ca="1">ROUND((M15/C15),4)*100</f>
        <v>-29.39</v>
      </c>
      <c r="M15" s="34">
        <f ca="1">ROUND((O15*$G$33),0)</f>
        <v>-3407557</v>
      </c>
      <c r="N15" s="34"/>
      <c r="O15" s="34">
        <f ca="1">Q15-G15</f>
        <v>-2545816.0360477469</v>
      </c>
      <c r="P15" s="34"/>
      <c r="Q15" s="38">
        <f ca="1">ROUND((G$27/E$27*E15),0)</f>
        <v>1179719</v>
      </c>
      <c r="S15" s="36">
        <f ca="1">ROUND((Q15/E15),4)*100</f>
        <v>4.5699999999999994</v>
      </c>
      <c r="U15" s="34">
        <f ca="1">C15+M15</f>
        <v>8185117.9410349913</v>
      </c>
      <c r="V15" s="80">
        <f ca="1">U15-C15</f>
        <v>-3407557</v>
      </c>
      <c r="X15" s="36">
        <f ca="1">+I15/$I$27</f>
        <v>3.1575492341356681</v>
      </c>
      <c r="AB15" s="36"/>
      <c r="AD15" s="19"/>
      <c r="AE15" s="274"/>
      <c r="AG15" s="36"/>
      <c r="AH15" s="36"/>
    </row>
    <row r="16" spans="1:34" hidden="1" outlineLevel="1">
      <c r="A16" s="26" t="s">
        <v>85</v>
      </c>
      <c r="C16" s="34">
        <f ca="1">COSS!R1000+COSS!R1024+COSS!R1016+COSS!R1008</f>
        <v>49578569.824419953</v>
      </c>
      <c r="D16" s="34"/>
      <c r="E16" s="34">
        <f ca="1">+COSS!R990</f>
        <v>115664050.24511243</v>
      </c>
      <c r="F16" s="34"/>
      <c r="G16" s="34">
        <f ca="1">+COSS!R4709</f>
        <v>13878825.788021024</v>
      </c>
      <c r="I16" s="36">
        <f ca="1">ROUND((G16/E16),4)*100</f>
        <v>12</v>
      </c>
      <c r="J16" s="37"/>
      <c r="K16" s="36">
        <f ca="1">ROUND((M16/C16),4)*100</f>
        <v>-23.200000000000003</v>
      </c>
      <c r="M16" s="34">
        <f ca="1">ROUND((O16*$G$33),0)</f>
        <v>-11500979</v>
      </c>
      <c r="N16" s="34"/>
      <c r="O16" s="34">
        <f ca="1">Q16-G16</f>
        <v>-8592483.7880210243</v>
      </c>
      <c r="P16" s="34"/>
      <c r="Q16" s="38">
        <f ca="1">ROUND((G$27/E$27*E16),0)</f>
        <v>5286342</v>
      </c>
      <c r="S16" s="36">
        <f ca="1">ROUND((Q16/E16),4)*100</f>
        <v>4.5699999999999994</v>
      </c>
      <c r="U16" s="34">
        <f ca="1">C16+M16</f>
        <v>38077590.824419953</v>
      </c>
      <c r="V16" s="80">
        <f ca="1">U16-C16</f>
        <v>-11500979</v>
      </c>
      <c r="X16" s="36">
        <f ca="1">+I16/$I$27</f>
        <v>2.6258205689277903</v>
      </c>
      <c r="AB16" s="36"/>
      <c r="AD16" s="19"/>
      <c r="AE16" s="274"/>
      <c r="AG16" s="36"/>
      <c r="AH16" s="36"/>
    </row>
    <row r="17" spans="1:34" collapsed="1">
      <c r="A17" s="26" t="s">
        <v>85</v>
      </c>
      <c r="C17" s="34">
        <f ca="1">SUM(C15:C16)</f>
        <v>61171244.765454948</v>
      </c>
      <c r="D17" s="34"/>
      <c r="E17" s="34">
        <f ca="1">SUM(E15:E16)</f>
        <v>141476052.91468206</v>
      </c>
      <c r="F17" s="34"/>
      <c r="G17" s="34">
        <f ca="1">SUM(G15:G16)</f>
        <v>17604360.82406877</v>
      </c>
      <c r="I17" s="36">
        <f ca="1">ROUND((G17/E17),4)*100</f>
        <v>12.44</v>
      </c>
      <c r="J17" s="37"/>
      <c r="K17" s="36">
        <f ca="1">ROUND((M17/C17),4)*100</f>
        <v>-24.37</v>
      </c>
      <c r="M17" s="34">
        <f ca="1">SUM(M15:M16)</f>
        <v>-14908536</v>
      </c>
      <c r="N17" s="34"/>
      <c r="O17" s="34">
        <f ca="1">SUM(O15:O16)</f>
        <v>-11138299.824068772</v>
      </c>
      <c r="P17" s="34"/>
      <c r="Q17" s="34">
        <f ca="1">SUM(Q15:Q16)</f>
        <v>6466061</v>
      </c>
      <c r="S17" s="36">
        <f ca="1">ROUND((Q17/E17),4)*100</f>
        <v>4.5699999999999994</v>
      </c>
      <c r="U17" s="34">
        <f ca="1">SUM(U15:U16)</f>
        <v>46262708.765454948</v>
      </c>
      <c r="V17" s="80">
        <f ca="1">SUM(V15:V16)</f>
        <v>-14908536</v>
      </c>
      <c r="X17" s="36">
        <f ca="1">+I17/$I$27</f>
        <v>2.7221006564551424</v>
      </c>
      <c r="AB17" s="36"/>
      <c r="AD17" s="19"/>
      <c r="AE17" s="274"/>
      <c r="AG17" s="36"/>
      <c r="AH17" s="36"/>
    </row>
    <row r="18" spans="1:34">
      <c r="C18" s="34"/>
      <c r="D18" s="34"/>
      <c r="E18" s="34"/>
      <c r="F18" s="34"/>
      <c r="G18" s="34"/>
      <c r="I18" s="39" t="s">
        <v>392</v>
      </c>
      <c r="J18" s="37"/>
      <c r="K18" s="39" t="s">
        <v>392</v>
      </c>
      <c r="M18" s="34" t="s">
        <v>392</v>
      </c>
      <c r="N18" s="34"/>
      <c r="O18" s="34" t="s">
        <v>392</v>
      </c>
      <c r="P18" s="34"/>
      <c r="Q18" s="38" t="s">
        <v>392</v>
      </c>
      <c r="S18" s="40" t="s">
        <v>392</v>
      </c>
      <c r="U18" s="34" t="s">
        <v>392</v>
      </c>
      <c r="V18" s="80" t="s">
        <v>392</v>
      </c>
      <c r="AD18" s="19"/>
      <c r="AG18" s="36"/>
    </row>
    <row r="19" spans="1:34">
      <c r="A19" s="26" t="s">
        <v>426</v>
      </c>
      <c r="C19" s="34">
        <f ca="1">COSS!W1000+COSS!W1024+COSS!W1016+COSS!W1008</f>
        <v>159168054.12690529</v>
      </c>
      <c r="D19" s="34"/>
      <c r="E19" s="34">
        <f ca="1">+COSS!W990</f>
        <v>363317311.84662396</v>
      </c>
      <c r="F19" s="34"/>
      <c r="G19" s="34">
        <f ca="1">+COSS!W4709</f>
        <v>15797996.090250246</v>
      </c>
      <c r="I19" s="36">
        <f ca="1">ROUND((G19/E19),4)*100</f>
        <v>4.3499999999999996</v>
      </c>
      <c r="J19" s="37"/>
      <c r="K19" s="36">
        <f ca="1">ROUND((M19/C19),4)*100</f>
        <v>0.67999999999999994</v>
      </c>
      <c r="M19" s="34">
        <f ca="1">ROUND((O19*$G$33),0)</f>
        <v>1080378</v>
      </c>
      <c r="N19" s="34"/>
      <c r="O19" s="34">
        <f t="shared" ref="O19:O23" ca="1" si="0">Q19-G19</f>
        <v>807159.90974975377</v>
      </c>
      <c r="P19" s="34"/>
      <c r="Q19" s="38">
        <f ca="1">ROUND((G$27/E$27*E19),0)</f>
        <v>16605156</v>
      </c>
      <c r="S19" s="36">
        <f ca="1">ROUND((Q19/E19),4)*100</f>
        <v>4.5699999999999994</v>
      </c>
      <c r="U19" s="34">
        <f t="shared" ref="U19:U23" ca="1" si="1">C19+M19</f>
        <v>160248432.12690529</v>
      </c>
      <c r="V19" s="80">
        <f ca="1">U19-C19</f>
        <v>1080378</v>
      </c>
      <c r="X19" s="36">
        <f ca="1">+I19/$I$27</f>
        <v>0.95185995623632391</v>
      </c>
      <c r="AB19" s="36"/>
      <c r="AD19" s="19"/>
      <c r="AE19" s="274"/>
      <c r="AG19" s="36"/>
      <c r="AH19" s="36"/>
    </row>
    <row r="20" spans="1:34">
      <c r="C20" s="34"/>
      <c r="D20" s="34"/>
      <c r="E20" s="34"/>
      <c r="F20" s="34"/>
      <c r="G20" s="34"/>
      <c r="I20" s="39" t="s">
        <v>392</v>
      </c>
      <c r="J20" s="37"/>
      <c r="K20" s="39" t="s">
        <v>392</v>
      </c>
      <c r="M20" s="34" t="s">
        <v>392</v>
      </c>
      <c r="N20" s="34"/>
      <c r="O20" s="34" t="s">
        <v>392</v>
      </c>
      <c r="P20" s="34"/>
      <c r="Q20" s="38" t="s">
        <v>392</v>
      </c>
      <c r="S20" s="40" t="s">
        <v>392</v>
      </c>
      <c r="U20" s="34" t="s">
        <v>392</v>
      </c>
      <c r="V20" s="80" t="s">
        <v>392</v>
      </c>
      <c r="AD20" s="19"/>
      <c r="AG20" s="36"/>
    </row>
    <row r="21" spans="1:34">
      <c r="A21" s="26" t="s">
        <v>186</v>
      </c>
      <c r="C21" s="34">
        <f ca="1">COSS!AA1000+COSS!AA1024+COSS!AA1016+COSS!AA1008</f>
        <v>221664.85114074053</v>
      </c>
      <c r="D21" s="34"/>
      <c r="E21" s="34">
        <f ca="1">+COSS!AA990</f>
        <v>454402.41806697618</v>
      </c>
      <c r="F21" s="34"/>
      <c r="G21" s="34">
        <f ca="1">+COSS!AA4709</f>
        <v>65651.732898649585</v>
      </c>
      <c r="I21" s="36">
        <f ca="1">ROUND((G21/E21),4)*100</f>
        <v>14.45</v>
      </c>
      <c r="J21" s="37"/>
      <c r="K21" s="36">
        <f ca="1">ROUND((M21/C21),4)*100</f>
        <v>-27.1</v>
      </c>
      <c r="M21" s="34">
        <f ca="1">ROUND((O21*$G$33),0)</f>
        <v>-60077</v>
      </c>
      <c r="N21" s="34"/>
      <c r="O21" s="34">
        <f t="shared" ca="1" si="0"/>
        <v>-44883.732898649585</v>
      </c>
      <c r="P21" s="34"/>
      <c r="Q21" s="38">
        <f ca="1">ROUND((G$27/E$27*E21),0)</f>
        <v>20768</v>
      </c>
      <c r="S21" s="36">
        <f ca="1">ROUND((Q21/E21),4)*100</f>
        <v>4.5699999999999994</v>
      </c>
      <c r="U21" s="34">
        <f t="shared" ca="1" si="1"/>
        <v>161587.85114074053</v>
      </c>
      <c r="V21" s="80">
        <f ca="1">U21-C21</f>
        <v>-60077</v>
      </c>
      <c r="X21" s="36">
        <f ca="1">+I21/$I$27</f>
        <v>3.1619256017505473</v>
      </c>
      <c r="AB21" s="36"/>
      <c r="AD21" s="19"/>
      <c r="AE21" s="274"/>
      <c r="AG21" s="36"/>
      <c r="AH21" s="36"/>
    </row>
    <row r="22" spans="1:34">
      <c r="C22" s="34"/>
      <c r="D22" s="34"/>
      <c r="E22" s="34"/>
      <c r="F22" s="34"/>
      <c r="G22" s="34"/>
      <c r="I22" s="39" t="s">
        <v>392</v>
      </c>
      <c r="J22" s="37"/>
      <c r="K22" s="39" t="s">
        <v>392</v>
      </c>
      <c r="M22" s="34" t="s">
        <v>392</v>
      </c>
      <c r="N22" s="34"/>
      <c r="O22" s="34" t="s">
        <v>392</v>
      </c>
      <c r="P22" s="34"/>
      <c r="Q22" s="38" t="s">
        <v>392</v>
      </c>
      <c r="S22" s="40" t="s">
        <v>392</v>
      </c>
      <c r="U22" s="34" t="s">
        <v>392</v>
      </c>
      <c r="V22" s="80" t="s">
        <v>392</v>
      </c>
      <c r="AD22" s="19"/>
      <c r="AG22" s="36"/>
    </row>
    <row r="23" spans="1:34">
      <c r="A23" s="26" t="s">
        <v>5</v>
      </c>
      <c r="C23" s="34">
        <f ca="1">COSS!AB1000+COSS!AB1024+COSS!AB1016+COSS!AB1008</f>
        <v>8705500.8631450329</v>
      </c>
      <c r="D23" s="34"/>
      <c r="E23" s="34">
        <f ca="1">+COSS!AB990</f>
        <v>27607864.418478817</v>
      </c>
      <c r="F23" s="34"/>
      <c r="G23" s="34">
        <f ca="1">+COSS!AB4709</f>
        <v>3788948.5243105758</v>
      </c>
      <c r="I23" s="36">
        <f ca="1">ROUND((G23/E23),4)*100</f>
        <v>13.719999999999999</v>
      </c>
      <c r="J23" s="37"/>
      <c r="K23" s="36">
        <f ca="1">ROUND((M23/C23),4)*100</f>
        <v>-38.86</v>
      </c>
      <c r="M23" s="34">
        <f ca="1">ROUND((O23*$G$33),0)</f>
        <v>-3382573</v>
      </c>
      <c r="N23" s="34"/>
      <c r="O23" s="34">
        <f t="shared" ca="1" si="0"/>
        <v>-2527150.5243105758</v>
      </c>
      <c r="P23" s="34"/>
      <c r="Q23" s="38">
        <f ca="1">ROUND((G$27/E$27*E23),0)</f>
        <v>1261798</v>
      </c>
      <c r="S23" s="36">
        <f ca="1">ROUND((Q23/E23),4)*100</f>
        <v>4.5699999999999994</v>
      </c>
      <c r="U23" s="34">
        <f t="shared" ca="1" si="1"/>
        <v>5322927.8631450329</v>
      </c>
      <c r="V23" s="80">
        <f ca="1">U23-C23</f>
        <v>-3382573</v>
      </c>
      <c r="X23" s="36">
        <f ca="1">+I23/$I$27</f>
        <v>3.0021881838074398</v>
      </c>
      <c r="AB23" s="36"/>
      <c r="AD23" s="19"/>
      <c r="AE23" s="274"/>
      <c r="AG23" s="36"/>
      <c r="AH23" s="36"/>
    </row>
    <row r="24" spans="1:34">
      <c r="C24" s="34"/>
      <c r="D24" s="34"/>
      <c r="E24" s="34"/>
      <c r="F24" s="34"/>
      <c r="G24" s="34"/>
      <c r="I24" s="39" t="s">
        <v>392</v>
      </c>
      <c r="J24" s="37"/>
      <c r="K24" s="39" t="s">
        <v>392</v>
      </c>
      <c r="M24" s="34" t="s">
        <v>392</v>
      </c>
      <c r="N24" s="34"/>
      <c r="O24" s="34" t="s">
        <v>392</v>
      </c>
      <c r="P24" s="34"/>
      <c r="Q24" s="38" t="s">
        <v>392</v>
      </c>
      <c r="S24" s="40" t="s">
        <v>392</v>
      </c>
      <c r="U24" s="34" t="s">
        <v>392</v>
      </c>
      <c r="V24" s="80" t="s">
        <v>392</v>
      </c>
      <c r="AD24" s="19"/>
      <c r="AG24" s="36"/>
    </row>
    <row r="25" spans="1:34">
      <c r="A25" s="26" t="s">
        <v>6</v>
      </c>
      <c r="C25" s="44">
        <f ca="1">COSS!AC1000+COSS!AC1024+COSS!AC1016+COSS!OAC1008</f>
        <v>1781053.2533583012</v>
      </c>
      <c r="D25" s="44"/>
      <c r="E25" s="44">
        <f ca="1">+COSS!AC990</f>
        <v>4505198.2228542762</v>
      </c>
      <c r="F25" s="44"/>
      <c r="G25" s="44">
        <f ca="1">+COSS!AC4709</f>
        <v>775660.28936342674</v>
      </c>
      <c r="H25" s="45"/>
      <c r="I25" s="46">
        <f ca="1">ROUND((G25/E25),4)*100</f>
        <v>17.22</v>
      </c>
      <c r="J25" s="47"/>
      <c r="K25" s="46">
        <f ca="1">ROUND((M25/C25),4)*100</f>
        <v>-42.82</v>
      </c>
      <c r="L25" s="45"/>
      <c r="M25" s="44">
        <f ca="1">ROUND((O25*$G$33),0)</f>
        <v>-762611</v>
      </c>
      <c r="N25" s="44"/>
      <c r="O25" s="44">
        <f ca="1">Q25-G25</f>
        <v>-569753.28936342674</v>
      </c>
      <c r="P25" s="44"/>
      <c r="Q25" s="44">
        <f ca="1">ROUND((G$27/E$27*E25),0)</f>
        <v>205907</v>
      </c>
      <c r="R25" s="45"/>
      <c r="S25" s="46">
        <f ca="1">ROUND((Q25/E25),4)*100</f>
        <v>4.5699999999999994</v>
      </c>
      <c r="T25" s="45"/>
      <c r="U25" s="44">
        <f ca="1">C25+M25</f>
        <v>1018442.2533583012</v>
      </c>
      <c r="V25" s="293">
        <f ca="1">U25-C25</f>
        <v>-762611</v>
      </c>
      <c r="X25" s="46">
        <f ca="1">+I25/$I$27</f>
        <v>3.7680525164113789</v>
      </c>
      <c r="AB25" s="36"/>
      <c r="AD25" s="19"/>
      <c r="AE25" s="274"/>
      <c r="AG25" s="36"/>
      <c r="AH25" s="36"/>
    </row>
    <row r="26" spans="1:34">
      <c r="C26" s="38"/>
      <c r="D26" s="38"/>
      <c r="E26" s="38"/>
      <c r="F26" s="38"/>
      <c r="G26" s="38"/>
      <c r="H26" s="41"/>
      <c r="I26" s="42"/>
      <c r="J26" s="42"/>
      <c r="K26" s="43"/>
      <c r="L26" s="41"/>
      <c r="M26" s="38"/>
      <c r="N26" s="38"/>
      <c r="O26" s="38"/>
      <c r="P26" s="38"/>
      <c r="Q26" s="38"/>
      <c r="R26" s="41"/>
      <c r="S26" s="42"/>
      <c r="T26" s="41"/>
      <c r="U26" s="38"/>
      <c r="AD26" s="19"/>
      <c r="AG26" s="36"/>
    </row>
    <row r="27" spans="1:34">
      <c r="A27" s="33" t="s">
        <v>3</v>
      </c>
      <c r="C27" s="34">
        <f ca="1">SUM(C11:C13,C17:C25)</f>
        <v>596769103.78443563</v>
      </c>
      <c r="D27" s="34"/>
      <c r="E27" s="34">
        <f ca="1">SUM(E11:E13,E17:E25)</f>
        <v>1872259310.1374977</v>
      </c>
      <c r="F27" s="34"/>
      <c r="G27" s="34">
        <f ca="1">SUM(G11:G13,G17:G25)</f>
        <v>85570263.78061828</v>
      </c>
      <c r="I27" s="36">
        <f ca="1">ROUND((G27/E27),4)*100</f>
        <v>4.5699999999999994</v>
      </c>
      <c r="J27" s="37"/>
      <c r="K27" s="36">
        <f ca="1">ROUND((M27/C27),4)*100</f>
        <v>0</v>
      </c>
      <c r="M27" s="34">
        <f ca="1">SUM(M11:M13,M17:M25)</f>
        <v>-1</v>
      </c>
      <c r="N27" s="34"/>
      <c r="O27" s="34">
        <f ca="1">SUM(O11:O13,O17:O25)</f>
        <v>0.21938170993234962</v>
      </c>
      <c r="P27" s="34"/>
      <c r="Q27" s="34">
        <f ca="1">SUM(Q11:Q13,Q17:Q25)</f>
        <v>85570264</v>
      </c>
      <c r="S27" s="36">
        <f ca="1">ROUND((Q27/E27),4)*100</f>
        <v>4.5699999999999994</v>
      </c>
      <c r="U27" s="34">
        <f ca="1">SUM(U11:U13,U17:U25)</f>
        <v>596769102.78443563</v>
      </c>
      <c r="V27" s="80">
        <f ca="1">SUM(V11:V13,V17:V25)</f>
        <v>0</v>
      </c>
      <c r="X27" s="36">
        <f ca="1">+I27/$I$27</f>
        <v>1</v>
      </c>
      <c r="AB27" s="36"/>
      <c r="AD27" s="19"/>
      <c r="AG27" s="36"/>
      <c r="AH27" s="36"/>
    </row>
    <row r="28" spans="1:34">
      <c r="C28" s="34"/>
    </row>
    <row r="29" spans="1:34">
      <c r="C29" s="34"/>
      <c r="E29" s="34"/>
    </row>
    <row r="33" spans="1:7">
      <c r="A33" s="26" t="s">
        <v>393</v>
      </c>
      <c r="G33" s="48">
        <f>+COSS!E4812</f>
        <v>1.33849291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V33"/>
  <sheetViews>
    <sheetView topLeftCell="I1" zoomScaleNormal="100" zoomScaleSheetLayoutView="100" workbookViewId="0">
      <selection activeCell="AE31" sqref="AE31"/>
    </sheetView>
  </sheetViews>
  <sheetFormatPr defaultRowHeight="12.5" outlineLevelRow="1"/>
  <cols>
    <col min="1" max="1" width="7.7265625" style="26" customWidth="1"/>
    <col min="2" max="2" width="1.26953125" style="26" customWidth="1"/>
    <col min="3" max="3" width="13.7265625" style="26" customWidth="1"/>
    <col min="4" max="4" width="1.26953125" style="26" customWidth="1"/>
    <col min="5" max="5" width="14.26953125" style="26" customWidth="1"/>
    <col min="6" max="6" width="1.1796875" style="26" customWidth="1"/>
    <col min="7" max="7" width="12.1796875" style="26" customWidth="1"/>
    <col min="8" max="8" width="1.26953125" style="26" customWidth="1"/>
    <col min="9" max="9" width="8" style="26" customWidth="1"/>
    <col min="10" max="10" width="2.1796875" style="26" customWidth="1"/>
    <col min="11" max="11" width="10" style="26" customWidth="1"/>
    <col min="12" max="12" width="1.26953125" style="26" customWidth="1"/>
    <col min="13" max="13" width="12.1796875" style="26" customWidth="1"/>
    <col min="14" max="14" width="1.26953125" style="26" customWidth="1"/>
    <col min="15" max="15" width="11.54296875" style="26" customWidth="1"/>
    <col min="16" max="16" width="1.26953125" style="26" customWidth="1"/>
    <col min="17" max="17" width="12.08984375" style="26" bestFit="1" customWidth="1"/>
    <col min="18" max="18" width="3.1796875" style="26" customWidth="1"/>
    <col min="19" max="19" width="7.54296875" style="26" customWidth="1"/>
    <col min="20" max="20" width="1.26953125" style="26" customWidth="1"/>
    <col min="21" max="21" width="13" style="26" customWidth="1"/>
    <col min="22" max="22" width="1.453125" style="26" customWidth="1"/>
    <col min="23" max="23" width="12.1796875" style="26" bestFit="1" customWidth="1"/>
    <col min="24" max="24" width="1.26953125" style="26" customWidth="1"/>
    <col min="25" max="25" width="12.81640625" style="26" customWidth="1"/>
    <col min="26" max="26" width="9.26953125" style="26" customWidth="1"/>
    <col min="27" max="27" width="2.08984375" style="26" customWidth="1"/>
    <col min="28" max="28" width="14.81640625" style="26" customWidth="1"/>
    <col min="29" max="29" width="1.7265625" style="26" customWidth="1"/>
    <col min="30" max="30" width="14.7265625" style="26" customWidth="1"/>
    <col min="31" max="31" width="9.26953125" style="26" customWidth="1"/>
    <col min="32" max="32" width="2.453125" style="26" customWidth="1"/>
    <col min="33" max="33" width="14.81640625" style="26" bestFit="1" customWidth="1"/>
    <col min="34" max="34" width="12.6328125" style="26" customWidth="1"/>
    <col min="35" max="35" width="10.6328125" style="109" bestFit="1" customWidth="1"/>
    <col min="36" max="37" width="12.6328125" style="109" customWidth="1"/>
    <col min="38" max="38" width="30.453125" style="109" bestFit="1" customWidth="1"/>
    <col min="39" max="39" width="13.90625" style="109" bestFit="1" customWidth="1"/>
    <col min="40" max="40" width="12.36328125" style="109" bestFit="1" customWidth="1"/>
    <col min="41" max="41" width="11.7265625" style="109" bestFit="1" customWidth="1"/>
    <col min="42" max="42" width="12.26953125" style="109" bestFit="1" customWidth="1"/>
    <col min="43" max="43" width="6.36328125" style="109" customWidth="1"/>
    <col min="44" max="44" width="20" style="109" bestFit="1" customWidth="1"/>
    <col min="45" max="45" width="13.7265625" style="109" bestFit="1" customWidth="1"/>
    <col min="46" max="46" width="12.36328125" style="109" bestFit="1" customWidth="1"/>
    <col min="47" max="47" width="11.7265625" style="109" bestFit="1" customWidth="1"/>
    <col min="48" max="48" width="12.26953125" style="109" bestFit="1" customWidth="1"/>
    <col min="49" max="263" width="9.1796875" style="26"/>
    <col min="264" max="264" width="8.81640625" style="26" customWidth="1"/>
    <col min="265" max="265" width="1.26953125" style="26" customWidth="1"/>
    <col min="266" max="266" width="11.453125" style="26" bestFit="1" customWidth="1"/>
    <col min="267" max="267" width="1.26953125" style="26" customWidth="1"/>
    <col min="268" max="268" width="12.81640625" style="26" bestFit="1" customWidth="1"/>
    <col min="269" max="269" width="1.1796875" style="26" customWidth="1"/>
    <col min="270" max="270" width="11" style="26" bestFit="1" customWidth="1"/>
    <col min="271" max="271" width="1.26953125" style="26" customWidth="1"/>
    <col min="272" max="272" width="8.453125" style="26" bestFit="1" customWidth="1"/>
    <col min="273" max="273" width="2.1796875" style="26" customWidth="1"/>
    <col min="274" max="274" width="9.81640625" style="26" bestFit="1" customWidth="1"/>
    <col min="275" max="275" width="1.26953125" style="26" customWidth="1"/>
    <col min="276" max="276" width="11.453125" style="26" bestFit="1" customWidth="1"/>
    <col min="277" max="277" width="1.26953125" style="26" customWidth="1"/>
    <col min="278" max="278" width="10.453125" style="26" bestFit="1" customWidth="1"/>
    <col min="279" max="279" width="1.26953125" style="26" customWidth="1"/>
    <col min="280" max="280" width="10.453125" style="26" bestFit="1" customWidth="1"/>
    <col min="281" max="281" width="1.453125" style="26" customWidth="1"/>
    <col min="282" max="282" width="8.453125" style="26" bestFit="1" customWidth="1"/>
    <col min="283" max="283" width="1.26953125" style="26" customWidth="1"/>
    <col min="284" max="284" width="11.453125" style="26" bestFit="1" customWidth="1"/>
    <col min="285" max="285" width="1.453125" style="26" customWidth="1"/>
    <col min="286" max="286" width="11" style="26" bestFit="1" customWidth="1"/>
    <col min="287" max="287" width="1.26953125" style="26" customWidth="1"/>
    <col min="288" max="288" width="11.54296875" style="26" bestFit="1" customWidth="1"/>
    <col min="289" max="519" width="9.1796875" style="26"/>
    <col min="520" max="520" width="8.81640625" style="26" customWidth="1"/>
    <col min="521" max="521" width="1.26953125" style="26" customWidth="1"/>
    <col min="522" max="522" width="11.453125" style="26" bestFit="1" customWidth="1"/>
    <col min="523" max="523" width="1.26953125" style="26" customWidth="1"/>
    <col min="524" max="524" width="12.81640625" style="26" bestFit="1" customWidth="1"/>
    <col min="525" max="525" width="1.1796875" style="26" customWidth="1"/>
    <col min="526" max="526" width="11" style="26" bestFit="1" customWidth="1"/>
    <col min="527" max="527" width="1.26953125" style="26" customWidth="1"/>
    <col min="528" max="528" width="8.453125" style="26" bestFit="1" customWidth="1"/>
    <col min="529" max="529" width="2.1796875" style="26" customWidth="1"/>
    <col min="530" max="530" width="9.81640625" style="26" bestFit="1" customWidth="1"/>
    <col min="531" max="531" width="1.26953125" style="26" customWidth="1"/>
    <col min="532" max="532" width="11.453125" style="26" bestFit="1" customWidth="1"/>
    <col min="533" max="533" width="1.26953125" style="26" customWidth="1"/>
    <col min="534" max="534" width="10.453125" style="26" bestFit="1" customWidth="1"/>
    <col min="535" max="535" width="1.26953125" style="26" customWidth="1"/>
    <col min="536" max="536" width="10.453125" style="26" bestFit="1" customWidth="1"/>
    <col min="537" max="537" width="1.453125" style="26" customWidth="1"/>
    <col min="538" max="538" width="8.453125" style="26" bestFit="1" customWidth="1"/>
    <col min="539" max="539" width="1.26953125" style="26" customWidth="1"/>
    <col min="540" max="540" width="11.453125" style="26" bestFit="1" customWidth="1"/>
    <col min="541" max="541" width="1.453125" style="26" customWidth="1"/>
    <col min="542" max="542" width="11" style="26" bestFit="1" customWidth="1"/>
    <col min="543" max="543" width="1.26953125" style="26" customWidth="1"/>
    <col min="544" max="544" width="11.54296875" style="26" bestFit="1" customWidth="1"/>
    <col min="545" max="775" width="9.1796875" style="26"/>
    <col min="776" max="776" width="8.81640625" style="26" customWidth="1"/>
    <col min="777" max="777" width="1.26953125" style="26" customWidth="1"/>
    <col min="778" max="778" width="11.453125" style="26" bestFit="1" customWidth="1"/>
    <col min="779" max="779" width="1.26953125" style="26" customWidth="1"/>
    <col min="780" max="780" width="12.81640625" style="26" bestFit="1" customWidth="1"/>
    <col min="781" max="781" width="1.1796875" style="26" customWidth="1"/>
    <col min="782" max="782" width="11" style="26" bestFit="1" customWidth="1"/>
    <col min="783" max="783" width="1.26953125" style="26" customWidth="1"/>
    <col min="784" max="784" width="8.453125" style="26" bestFit="1" customWidth="1"/>
    <col min="785" max="785" width="2.1796875" style="26" customWidth="1"/>
    <col min="786" max="786" width="9.81640625" style="26" bestFit="1" customWidth="1"/>
    <col min="787" max="787" width="1.26953125" style="26" customWidth="1"/>
    <col min="788" max="788" width="11.453125" style="26" bestFit="1" customWidth="1"/>
    <col min="789" max="789" width="1.26953125" style="26" customWidth="1"/>
    <col min="790" max="790" width="10.453125" style="26" bestFit="1" customWidth="1"/>
    <col min="791" max="791" width="1.26953125" style="26" customWidth="1"/>
    <col min="792" max="792" width="10.453125" style="26" bestFit="1" customWidth="1"/>
    <col min="793" max="793" width="1.453125" style="26" customWidth="1"/>
    <col min="794" max="794" width="8.453125" style="26" bestFit="1" customWidth="1"/>
    <col min="795" max="795" width="1.26953125" style="26" customWidth="1"/>
    <col min="796" max="796" width="11.453125" style="26" bestFit="1" customWidth="1"/>
    <col min="797" max="797" width="1.453125" style="26" customWidth="1"/>
    <col min="798" max="798" width="11" style="26" bestFit="1" customWidth="1"/>
    <col min="799" max="799" width="1.26953125" style="26" customWidth="1"/>
    <col min="800" max="800" width="11.54296875" style="26" bestFit="1" customWidth="1"/>
    <col min="801" max="1031" width="9.1796875" style="26"/>
    <col min="1032" max="1032" width="8.81640625" style="26" customWidth="1"/>
    <col min="1033" max="1033" width="1.26953125" style="26" customWidth="1"/>
    <col min="1034" max="1034" width="11.453125" style="26" bestFit="1" customWidth="1"/>
    <col min="1035" max="1035" width="1.26953125" style="26" customWidth="1"/>
    <col min="1036" max="1036" width="12.81640625" style="26" bestFit="1" customWidth="1"/>
    <col min="1037" max="1037" width="1.1796875" style="26" customWidth="1"/>
    <col min="1038" max="1038" width="11" style="26" bestFit="1" customWidth="1"/>
    <col min="1039" max="1039" width="1.26953125" style="26" customWidth="1"/>
    <col min="1040" max="1040" width="8.453125" style="26" bestFit="1" customWidth="1"/>
    <col min="1041" max="1041" width="2.1796875" style="26" customWidth="1"/>
    <col min="1042" max="1042" width="9.81640625" style="26" bestFit="1" customWidth="1"/>
    <col min="1043" max="1043" width="1.26953125" style="26" customWidth="1"/>
    <col min="1044" max="1044" width="11.453125" style="26" bestFit="1" customWidth="1"/>
    <col min="1045" max="1045" width="1.26953125" style="26" customWidth="1"/>
    <col min="1046" max="1046" width="10.453125" style="26" bestFit="1" customWidth="1"/>
    <col min="1047" max="1047" width="1.26953125" style="26" customWidth="1"/>
    <col min="1048" max="1048" width="10.453125" style="26" bestFit="1" customWidth="1"/>
    <col min="1049" max="1049" width="1.453125" style="26" customWidth="1"/>
    <col min="1050" max="1050" width="8.453125" style="26" bestFit="1" customWidth="1"/>
    <col min="1051" max="1051" width="1.26953125" style="26" customWidth="1"/>
    <col min="1052" max="1052" width="11.453125" style="26" bestFit="1" customWidth="1"/>
    <col min="1053" max="1053" width="1.453125" style="26" customWidth="1"/>
    <col min="1054" max="1054" width="11" style="26" bestFit="1" customWidth="1"/>
    <col min="1055" max="1055" width="1.26953125" style="26" customWidth="1"/>
    <col min="1056" max="1056" width="11.54296875" style="26" bestFit="1" customWidth="1"/>
    <col min="1057" max="1287" width="9.1796875" style="26"/>
    <col min="1288" max="1288" width="8.81640625" style="26" customWidth="1"/>
    <col min="1289" max="1289" width="1.26953125" style="26" customWidth="1"/>
    <col min="1290" max="1290" width="11.453125" style="26" bestFit="1" customWidth="1"/>
    <col min="1291" max="1291" width="1.26953125" style="26" customWidth="1"/>
    <col min="1292" max="1292" width="12.81640625" style="26" bestFit="1" customWidth="1"/>
    <col min="1293" max="1293" width="1.1796875" style="26" customWidth="1"/>
    <col min="1294" max="1294" width="11" style="26" bestFit="1" customWidth="1"/>
    <col min="1295" max="1295" width="1.26953125" style="26" customWidth="1"/>
    <col min="1296" max="1296" width="8.453125" style="26" bestFit="1" customWidth="1"/>
    <col min="1297" max="1297" width="2.1796875" style="26" customWidth="1"/>
    <col min="1298" max="1298" width="9.81640625" style="26" bestFit="1" customWidth="1"/>
    <col min="1299" max="1299" width="1.26953125" style="26" customWidth="1"/>
    <col min="1300" max="1300" width="11.453125" style="26" bestFit="1" customWidth="1"/>
    <col min="1301" max="1301" width="1.26953125" style="26" customWidth="1"/>
    <col min="1302" max="1302" width="10.453125" style="26" bestFit="1" customWidth="1"/>
    <col min="1303" max="1303" width="1.26953125" style="26" customWidth="1"/>
    <col min="1304" max="1304" width="10.453125" style="26" bestFit="1" customWidth="1"/>
    <col min="1305" max="1305" width="1.453125" style="26" customWidth="1"/>
    <col min="1306" max="1306" width="8.453125" style="26" bestFit="1" customWidth="1"/>
    <col min="1307" max="1307" width="1.26953125" style="26" customWidth="1"/>
    <col min="1308" max="1308" width="11.453125" style="26" bestFit="1" customWidth="1"/>
    <col min="1309" max="1309" width="1.453125" style="26" customWidth="1"/>
    <col min="1310" max="1310" width="11" style="26" bestFit="1" customWidth="1"/>
    <col min="1311" max="1311" width="1.26953125" style="26" customWidth="1"/>
    <col min="1312" max="1312" width="11.54296875" style="26" bestFit="1" customWidth="1"/>
    <col min="1313" max="1543" width="9.1796875" style="26"/>
    <col min="1544" max="1544" width="8.81640625" style="26" customWidth="1"/>
    <col min="1545" max="1545" width="1.26953125" style="26" customWidth="1"/>
    <col min="1546" max="1546" width="11.453125" style="26" bestFit="1" customWidth="1"/>
    <col min="1547" max="1547" width="1.26953125" style="26" customWidth="1"/>
    <col min="1548" max="1548" width="12.81640625" style="26" bestFit="1" customWidth="1"/>
    <col min="1549" max="1549" width="1.1796875" style="26" customWidth="1"/>
    <col min="1550" max="1550" width="11" style="26" bestFit="1" customWidth="1"/>
    <col min="1551" max="1551" width="1.26953125" style="26" customWidth="1"/>
    <col min="1552" max="1552" width="8.453125" style="26" bestFit="1" customWidth="1"/>
    <col min="1553" max="1553" width="2.1796875" style="26" customWidth="1"/>
    <col min="1554" max="1554" width="9.81640625" style="26" bestFit="1" customWidth="1"/>
    <col min="1555" max="1555" width="1.26953125" style="26" customWidth="1"/>
    <col min="1556" max="1556" width="11.453125" style="26" bestFit="1" customWidth="1"/>
    <col min="1557" max="1557" width="1.26953125" style="26" customWidth="1"/>
    <col min="1558" max="1558" width="10.453125" style="26" bestFit="1" customWidth="1"/>
    <col min="1559" max="1559" width="1.26953125" style="26" customWidth="1"/>
    <col min="1560" max="1560" width="10.453125" style="26" bestFit="1" customWidth="1"/>
    <col min="1561" max="1561" width="1.453125" style="26" customWidth="1"/>
    <col min="1562" max="1562" width="8.453125" style="26" bestFit="1" customWidth="1"/>
    <col min="1563" max="1563" width="1.26953125" style="26" customWidth="1"/>
    <col min="1564" max="1564" width="11.453125" style="26" bestFit="1" customWidth="1"/>
    <col min="1565" max="1565" width="1.453125" style="26" customWidth="1"/>
    <col min="1566" max="1566" width="11" style="26" bestFit="1" customWidth="1"/>
    <col min="1567" max="1567" width="1.26953125" style="26" customWidth="1"/>
    <col min="1568" max="1568" width="11.54296875" style="26" bestFit="1" customWidth="1"/>
    <col min="1569" max="1799" width="9.1796875" style="26"/>
    <col min="1800" max="1800" width="8.81640625" style="26" customWidth="1"/>
    <col min="1801" max="1801" width="1.26953125" style="26" customWidth="1"/>
    <col min="1802" max="1802" width="11.453125" style="26" bestFit="1" customWidth="1"/>
    <col min="1803" max="1803" width="1.26953125" style="26" customWidth="1"/>
    <col min="1804" max="1804" width="12.81640625" style="26" bestFit="1" customWidth="1"/>
    <col min="1805" max="1805" width="1.1796875" style="26" customWidth="1"/>
    <col min="1806" max="1806" width="11" style="26" bestFit="1" customWidth="1"/>
    <col min="1807" max="1807" width="1.26953125" style="26" customWidth="1"/>
    <col min="1808" max="1808" width="8.453125" style="26" bestFit="1" customWidth="1"/>
    <col min="1809" max="1809" width="2.1796875" style="26" customWidth="1"/>
    <col min="1810" max="1810" width="9.81640625" style="26" bestFit="1" customWidth="1"/>
    <col min="1811" max="1811" width="1.26953125" style="26" customWidth="1"/>
    <col min="1812" max="1812" width="11.453125" style="26" bestFit="1" customWidth="1"/>
    <col min="1813" max="1813" width="1.26953125" style="26" customWidth="1"/>
    <col min="1814" max="1814" width="10.453125" style="26" bestFit="1" customWidth="1"/>
    <col min="1815" max="1815" width="1.26953125" style="26" customWidth="1"/>
    <col min="1816" max="1816" width="10.453125" style="26" bestFit="1" customWidth="1"/>
    <col min="1817" max="1817" width="1.453125" style="26" customWidth="1"/>
    <col min="1818" max="1818" width="8.453125" style="26" bestFit="1" customWidth="1"/>
    <col min="1819" max="1819" width="1.26953125" style="26" customWidth="1"/>
    <col min="1820" max="1820" width="11.453125" style="26" bestFit="1" customWidth="1"/>
    <col min="1821" max="1821" width="1.453125" style="26" customWidth="1"/>
    <col min="1822" max="1822" width="11" style="26" bestFit="1" customWidth="1"/>
    <col min="1823" max="1823" width="1.26953125" style="26" customWidth="1"/>
    <col min="1824" max="1824" width="11.54296875" style="26" bestFit="1" customWidth="1"/>
    <col min="1825" max="2055" width="9.1796875" style="26"/>
    <col min="2056" max="2056" width="8.81640625" style="26" customWidth="1"/>
    <col min="2057" max="2057" width="1.26953125" style="26" customWidth="1"/>
    <col min="2058" max="2058" width="11.453125" style="26" bestFit="1" customWidth="1"/>
    <col min="2059" max="2059" width="1.26953125" style="26" customWidth="1"/>
    <col min="2060" max="2060" width="12.81640625" style="26" bestFit="1" customWidth="1"/>
    <col min="2061" max="2061" width="1.1796875" style="26" customWidth="1"/>
    <col min="2062" max="2062" width="11" style="26" bestFit="1" customWidth="1"/>
    <col min="2063" max="2063" width="1.26953125" style="26" customWidth="1"/>
    <col min="2064" max="2064" width="8.453125" style="26" bestFit="1" customWidth="1"/>
    <col min="2065" max="2065" width="2.1796875" style="26" customWidth="1"/>
    <col min="2066" max="2066" width="9.81640625" style="26" bestFit="1" customWidth="1"/>
    <col min="2067" max="2067" width="1.26953125" style="26" customWidth="1"/>
    <col min="2068" max="2068" width="11.453125" style="26" bestFit="1" customWidth="1"/>
    <col min="2069" max="2069" width="1.26953125" style="26" customWidth="1"/>
    <col min="2070" max="2070" width="10.453125" style="26" bestFit="1" customWidth="1"/>
    <col min="2071" max="2071" width="1.26953125" style="26" customWidth="1"/>
    <col min="2072" max="2072" width="10.453125" style="26" bestFit="1" customWidth="1"/>
    <col min="2073" max="2073" width="1.453125" style="26" customWidth="1"/>
    <col min="2074" max="2074" width="8.453125" style="26" bestFit="1" customWidth="1"/>
    <col min="2075" max="2075" width="1.26953125" style="26" customWidth="1"/>
    <col min="2076" max="2076" width="11.453125" style="26" bestFit="1" customWidth="1"/>
    <col min="2077" max="2077" width="1.453125" style="26" customWidth="1"/>
    <col min="2078" max="2078" width="11" style="26" bestFit="1" customWidth="1"/>
    <col min="2079" max="2079" width="1.26953125" style="26" customWidth="1"/>
    <col min="2080" max="2080" width="11.54296875" style="26" bestFit="1" customWidth="1"/>
    <col min="2081" max="2311" width="9.1796875" style="26"/>
    <col min="2312" max="2312" width="8.81640625" style="26" customWidth="1"/>
    <col min="2313" max="2313" width="1.26953125" style="26" customWidth="1"/>
    <col min="2314" max="2314" width="11.453125" style="26" bestFit="1" customWidth="1"/>
    <col min="2315" max="2315" width="1.26953125" style="26" customWidth="1"/>
    <col min="2316" max="2316" width="12.81640625" style="26" bestFit="1" customWidth="1"/>
    <col min="2317" max="2317" width="1.1796875" style="26" customWidth="1"/>
    <col min="2318" max="2318" width="11" style="26" bestFit="1" customWidth="1"/>
    <col min="2319" max="2319" width="1.26953125" style="26" customWidth="1"/>
    <col min="2320" max="2320" width="8.453125" style="26" bestFit="1" customWidth="1"/>
    <col min="2321" max="2321" width="2.1796875" style="26" customWidth="1"/>
    <col min="2322" max="2322" width="9.81640625" style="26" bestFit="1" customWidth="1"/>
    <col min="2323" max="2323" width="1.26953125" style="26" customWidth="1"/>
    <col min="2324" max="2324" width="11.453125" style="26" bestFit="1" customWidth="1"/>
    <col min="2325" max="2325" width="1.26953125" style="26" customWidth="1"/>
    <col min="2326" max="2326" width="10.453125" style="26" bestFit="1" customWidth="1"/>
    <col min="2327" max="2327" width="1.26953125" style="26" customWidth="1"/>
    <col min="2328" max="2328" width="10.453125" style="26" bestFit="1" customWidth="1"/>
    <col min="2329" max="2329" width="1.453125" style="26" customWidth="1"/>
    <col min="2330" max="2330" width="8.453125" style="26" bestFit="1" customWidth="1"/>
    <col min="2331" max="2331" width="1.26953125" style="26" customWidth="1"/>
    <col min="2332" max="2332" width="11.453125" style="26" bestFit="1" customWidth="1"/>
    <col min="2333" max="2333" width="1.453125" style="26" customWidth="1"/>
    <col min="2334" max="2334" width="11" style="26" bestFit="1" customWidth="1"/>
    <col min="2335" max="2335" width="1.26953125" style="26" customWidth="1"/>
    <col min="2336" max="2336" width="11.54296875" style="26" bestFit="1" customWidth="1"/>
    <col min="2337" max="2567" width="9.1796875" style="26"/>
    <col min="2568" max="2568" width="8.81640625" style="26" customWidth="1"/>
    <col min="2569" max="2569" width="1.26953125" style="26" customWidth="1"/>
    <col min="2570" max="2570" width="11.453125" style="26" bestFit="1" customWidth="1"/>
    <col min="2571" max="2571" width="1.26953125" style="26" customWidth="1"/>
    <col min="2572" max="2572" width="12.81640625" style="26" bestFit="1" customWidth="1"/>
    <col min="2573" max="2573" width="1.1796875" style="26" customWidth="1"/>
    <col min="2574" max="2574" width="11" style="26" bestFit="1" customWidth="1"/>
    <col min="2575" max="2575" width="1.26953125" style="26" customWidth="1"/>
    <col min="2576" max="2576" width="8.453125" style="26" bestFit="1" customWidth="1"/>
    <col min="2577" max="2577" width="2.1796875" style="26" customWidth="1"/>
    <col min="2578" max="2578" width="9.81640625" style="26" bestFit="1" customWidth="1"/>
    <col min="2579" max="2579" width="1.26953125" style="26" customWidth="1"/>
    <col min="2580" max="2580" width="11.453125" style="26" bestFit="1" customWidth="1"/>
    <col min="2581" max="2581" width="1.26953125" style="26" customWidth="1"/>
    <col min="2582" max="2582" width="10.453125" style="26" bestFit="1" customWidth="1"/>
    <col min="2583" max="2583" width="1.26953125" style="26" customWidth="1"/>
    <col min="2584" max="2584" width="10.453125" style="26" bestFit="1" customWidth="1"/>
    <col min="2585" max="2585" width="1.453125" style="26" customWidth="1"/>
    <col min="2586" max="2586" width="8.453125" style="26" bestFit="1" customWidth="1"/>
    <col min="2587" max="2587" width="1.26953125" style="26" customWidth="1"/>
    <col min="2588" max="2588" width="11.453125" style="26" bestFit="1" customWidth="1"/>
    <col min="2589" max="2589" width="1.453125" style="26" customWidth="1"/>
    <col min="2590" max="2590" width="11" style="26" bestFit="1" customWidth="1"/>
    <col min="2591" max="2591" width="1.26953125" style="26" customWidth="1"/>
    <col min="2592" max="2592" width="11.54296875" style="26" bestFit="1" customWidth="1"/>
    <col min="2593" max="2823" width="9.1796875" style="26"/>
    <col min="2824" max="2824" width="8.81640625" style="26" customWidth="1"/>
    <col min="2825" max="2825" width="1.26953125" style="26" customWidth="1"/>
    <col min="2826" max="2826" width="11.453125" style="26" bestFit="1" customWidth="1"/>
    <col min="2827" max="2827" width="1.26953125" style="26" customWidth="1"/>
    <col min="2828" max="2828" width="12.81640625" style="26" bestFit="1" customWidth="1"/>
    <col min="2829" max="2829" width="1.1796875" style="26" customWidth="1"/>
    <col min="2830" max="2830" width="11" style="26" bestFit="1" customWidth="1"/>
    <col min="2831" max="2831" width="1.26953125" style="26" customWidth="1"/>
    <col min="2832" max="2832" width="8.453125" style="26" bestFit="1" customWidth="1"/>
    <col min="2833" max="2833" width="2.1796875" style="26" customWidth="1"/>
    <col min="2834" max="2834" width="9.81640625" style="26" bestFit="1" customWidth="1"/>
    <col min="2835" max="2835" width="1.26953125" style="26" customWidth="1"/>
    <col min="2836" max="2836" width="11.453125" style="26" bestFit="1" customWidth="1"/>
    <col min="2837" max="2837" width="1.26953125" style="26" customWidth="1"/>
    <col min="2838" max="2838" width="10.453125" style="26" bestFit="1" customWidth="1"/>
    <col min="2839" max="2839" width="1.26953125" style="26" customWidth="1"/>
    <col min="2840" max="2840" width="10.453125" style="26" bestFit="1" customWidth="1"/>
    <col min="2841" max="2841" width="1.453125" style="26" customWidth="1"/>
    <col min="2842" max="2842" width="8.453125" style="26" bestFit="1" customWidth="1"/>
    <col min="2843" max="2843" width="1.26953125" style="26" customWidth="1"/>
    <col min="2844" max="2844" width="11.453125" style="26" bestFit="1" customWidth="1"/>
    <col min="2845" max="2845" width="1.453125" style="26" customWidth="1"/>
    <col min="2846" max="2846" width="11" style="26" bestFit="1" customWidth="1"/>
    <col min="2847" max="2847" width="1.26953125" style="26" customWidth="1"/>
    <col min="2848" max="2848" width="11.54296875" style="26" bestFit="1" customWidth="1"/>
    <col min="2849" max="3079" width="9.1796875" style="26"/>
    <col min="3080" max="3080" width="8.81640625" style="26" customWidth="1"/>
    <col min="3081" max="3081" width="1.26953125" style="26" customWidth="1"/>
    <col min="3082" max="3082" width="11.453125" style="26" bestFit="1" customWidth="1"/>
    <col min="3083" max="3083" width="1.26953125" style="26" customWidth="1"/>
    <col min="3084" max="3084" width="12.81640625" style="26" bestFit="1" customWidth="1"/>
    <col min="3085" max="3085" width="1.1796875" style="26" customWidth="1"/>
    <col min="3086" max="3086" width="11" style="26" bestFit="1" customWidth="1"/>
    <col min="3087" max="3087" width="1.26953125" style="26" customWidth="1"/>
    <col min="3088" max="3088" width="8.453125" style="26" bestFit="1" customWidth="1"/>
    <col min="3089" max="3089" width="2.1796875" style="26" customWidth="1"/>
    <col min="3090" max="3090" width="9.81640625" style="26" bestFit="1" customWidth="1"/>
    <col min="3091" max="3091" width="1.26953125" style="26" customWidth="1"/>
    <col min="3092" max="3092" width="11.453125" style="26" bestFit="1" customWidth="1"/>
    <col min="3093" max="3093" width="1.26953125" style="26" customWidth="1"/>
    <col min="3094" max="3094" width="10.453125" style="26" bestFit="1" customWidth="1"/>
    <col min="3095" max="3095" width="1.26953125" style="26" customWidth="1"/>
    <col min="3096" max="3096" width="10.453125" style="26" bestFit="1" customWidth="1"/>
    <col min="3097" max="3097" width="1.453125" style="26" customWidth="1"/>
    <col min="3098" max="3098" width="8.453125" style="26" bestFit="1" customWidth="1"/>
    <col min="3099" max="3099" width="1.26953125" style="26" customWidth="1"/>
    <col min="3100" max="3100" width="11.453125" style="26" bestFit="1" customWidth="1"/>
    <col min="3101" max="3101" width="1.453125" style="26" customWidth="1"/>
    <col min="3102" max="3102" width="11" style="26" bestFit="1" customWidth="1"/>
    <col min="3103" max="3103" width="1.26953125" style="26" customWidth="1"/>
    <col min="3104" max="3104" width="11.54296875" style="26" bestFit="1" customWidth="1"/>
    <col min="3105" max="3335" width="9.1796875" style="26"/>
    <col min="3336" max="3336" width="8.81640625" style="26" customWidth="1"/>
    <col min="3337" max="3337" width="1.26953125" style="26" customWidth="1"/>
    <col min="3338" max="3338" width="11.453125" style="26" bestFit="1" customWidth="1"/>
    <col min="3339" max="3339" width="1.26953125" style="26" customWidth="1"/>
    <col min="3340" max="3340" width="12.81640625" style="26" bestFit="1" customWidth="1"/>
    <col min="3341" max="3341" width="1.1796875" style="26" customWidth="1"/>
    <col min="3342" max="3342" width="11" style="26" bestFit="1" customWidth="1"/>
    <col min="3343" max="3343" width="1.26953125" style="26" customWidth="1"/>
    <col min="3344" max="3344" width="8.453125" style="26" bestFit="1" customWidth="1"/>
    <col min="3345" max="3345" width="2.1796875" style="26" customWidth="1"/>
    <col min="3346" max="3346" width="9.81640625" style="26" bestFit="1" customWidth="1"/>
    <col min="3347" max="3347" width="1.26953125" style="26" customWidth="1"/>
    <col min="3348" max="3348" width="11.453125" style="26" bestFit="1" customWidth="1"/>
    <col min="3349" max="3349" width="1.26953125" style="26" customWidth="1"/>
    <col min="3350" max="3350" width="10.453125" style="26" bestFit="1" customWidth="1"/>
    <col min="3351" max="3351" width="1.26953125" style="26" customWidth="1"/>
    <col min="3352" max="3352" width="10.453125" style="26" bestFit="1" customWidth="1"/>
    <col min="3353" max="3353" width="1.453125" style="26" customWidth="1"/>
    <col min="3354" max="3354" width="8.453125" style="26" bestFit="1" customWidth="1"/>
    <col min="3355" max="3355" width="1.26953125" style="26" customWidth="1"/>
    <col min="3356" max="3356" width="11.453125" style="26" bestFit="1" customWidth="1"/>
    <col min="3357" max="3357" width="1.453125" style="26" customWidth="1"/>
    <col min="3358" max="3358" width="11" style="26" bestFit="1" customWidth="1"/>
    <col min="3359" max="3359" width="1.26953125" style="26" customWidth="1"/>
    <col min="3360" max="3360" width="11.54296875" style="26" bestFit="1" customWidth="1"/>
    <col min="3361" max="3591" width="9.1796875" style="26"/>
    <col min="3592" max="3592" width="8.81640625" style="26" customWidth="1"/>
    <col min="3593" max="3593" width="1.26953125" style="26" customWidth="1"/>
    <col min="3594" max="3594" width="11.453125" style="26" bestFit="1" customWidth="1"/>
    <col min="3595" max="3595" width="1.26953125" style="26" customWidth="1"/>
    <col min="3596" max="3596" width="12.81640625" style="26" bestFit="1" customWidth="1"/>
    <col min="3597" max="3597" width="1.1796875" style="26" customWidth="1"/>
    <col min="3598" max="3598" width="11" style="26" bestFit="1" customWidth="1"/>
    <col min="3599" max="3599" width="1.26953125" style="26" customWidth="1"/>
    <col min="3600" max="3600" width="8.453125" style="26" bestFit="1" customWidth="1"/>
    <col min="3601" max="3601" width="2.1796875" style="26" customWidth="1"/>
    <col min="3602" max="3602" width="9.81640625" style="26" bestFit="1" customWidth="1"/>
    <col min="3603" max="3603" width="1.26953125" style="26" customWidth="1"/>
    <col min="3604" max="3604" width="11.453125" style="26" bestFit="1" customWidth="1"/>
    <col min="3605" max="3605" width="1.26953125" style="26" customWidth="1"/>
    <col min="3606" max="3606" width="10.453125" style="26" bestFit="1" customWidth="1"/>
    <col min="3607" max="3607" width="1.26953125" style="26" customWidth="1"/>
    <col min="3608" max="3608" width="10.453125" style="26" bestFit="1" customWidth="1"/>
    <col min="3609" max="3609" width="1.453125" style="26" customWidth="1"/>
    <col min="3610" max="3610" width="8.453125" style="26" bestFit="1" customWidth="1"/>
    <col min="3611" max="3611" width="1.26953125" style="26" customWidth="1"/>
    <col min="3612" max="3612" width="11.453125" style="26" bestFit="1" customWidth="1"/>
    <col min="3613" max="3613" width="1.453125" style="26" customWidth="1"/>
    <col min="3614" max="3614" width="11" style="26" bestFit="1" customWidth="1"/>
    <col min="3615" max="3615" width="1.26953125" style="26" customWidth="1"/>
    <col min="3616" max="3616" width="11.54296875" style="26" bestFit="1" customWidth="1"/>
    <col min="3617" max="3847" width="9.1796875" style="26"/>
    <col min="3848" max="3848" width="8.81640625" style="26" customWidth="1"/>
    <col min="3849" max="3849" width="1.26953125" style="26" customWidth="1"/>
    <col min="3850" max="3850" width="11.453125" style="26" bestFit="1" customWidth="1"/>
    <col min="3851" max="3851" width="1.26953125" style="26" customWidth="1"/>
    <col min="3852" max="3852" width="12.81640625" style="26" bestFit="1" customWidth="1"/>
    <col min="3853" max="3853" width="1.1796875" style="26" customWidth="1"/>
    <col min="3854" max="3854" width="11" style="26" bestFit="1" customWidth="1"/>
    <col min="3855" max="3855" width="1.26953125" style="26" customWidth="1"/>
    <col min="3856" max="3856" width="8.453125" style="26" bestFit="1" customWidth="1"/>
    <col min="3857" max="3857" width="2.1796875" style="26" customWidth="1"/>
    <col min="3858" max="3858" width="9.81640625" style="26" bestFit="1" customWidth="1"/>
    <col min="3859" max="3859" width="1.26953125" style="26" customWidth="1"/>
    <col min="3860" max="3860" width="11.453125" style="26" bestFit="1" customWidth="1"/>
    <col min="3861" max="3861" width="1.26953125" style="26" customWidth="1"/>
    <col min="3862" max="3862" width="10.453125" style="26" bestFit="1" customWidth="1"/>
    <col min="3863" max="3863" width="1.26953125" style="26" customWidth="1"/>
    <col min="3864" max="3864" width="10.453125" style="26" bestFit="1" customWidth="1"/>
    <col min="3865" max="3865" width="1.453125" style="26" customWidth="1"/>
    <col min="3866" max="3866" width="8.453125" style="26" bestFit="1" customWidth="1"/>
    <col min="3867" max="3867" width="1.26953125" style="26" customWidth="1"/>
    <col min="3868" max="3868" width="11.453125" style="26" bestFit="1" customWidth="1"/>
    <col min="3869" max="3869" width="1.453125" style="26" customWidth="1"/>
    <col min="3870" max="3870" width="11" style="26" bestFit="1" customWidth="1"/>
    <col min="3871" max="3871" width="1.26953125" style="26" customWidth="1"/>
    <col min="3872" max="3872" width="11.54296875" style="26" bestFit="1" customWidth="1"/>
    <col min="3873" max="4103" width="9.1796875" style="26"/>
    <col min="4104" max="4104" width="8.81640625" style="26" customWidth="1"/>
    <col min="4105" max="4105" width="1.26953125" style="26" customWidth="1"/>
    <col min="4106" max="4106" width="11.453125" style="26" bestFit="1" customWidth="1"/>
    <col min="4107" max="4107" width="1.26953125" style="26" customWidth="1"/>
    <col min="4108" max="4108" width="12.81640625" style="26" bestFit="1" customWidth="1"/>
    <col min="4109" max="4109" width="1.1796875" style="26" customWidth="1"/>
    <col min="4110" max="4110" width="11" style="26" bestFit="1" customWidth="1"/>
    <col min="4111" max="4111" width="1.26953125" style="26" customWidth="1"/>
    <col min="4112" max="4112" width="8.453125" style="26" bestFit="1" customWidth="1"/>
    <col min="4113" max="4113" width="2.1796875" style="26" customWidth="1"/>
    <col min="4114" max="4114" width="9.81640625" style="26" bestFit="1" customWidth="1"/>
    <col min="4115" max="4115" width="1.26953125" style="26" customWidth="1"/>
    <col min="4116" max="4116" width="11.453125" style="26" bestFit="1" customWidth="1"/>
    <col min="4117" max="4117" width="1.26953125" style="26" customWidth="1"/>
    <col min="4118" max="4118" width="10.453125" style="26" bestFit="1" customWidth="1"/>
    <col min="4119" max="4119" width="1.26953125" style="26" customWidth="1"/>
    <col min="4120" max="4120" width="10.453125" style="26" bestFit="1" customWidth="1"/>
    <col min="4121" max="4121" width="1.453125" style="26" customWidth="1"/>
    <col min="4122" max="4122" width="8.453125" style="26" bestFit="1" customWidth="1"/>
    <col min="4123" max="4123" width="1.26953125" style="26" customWidth="1"/>
    <col min="4124" max="4124" width="11.453125" style="26" bestFit="1" customWidth="1"/>
    <col min="4125" max="4125" width="1.453125" style="26" customWidth="1"/>
    <col min="4126" max="4126" width="11" style="26" bestFit="1" customWidth="1"/>
    <col min="4127" max="4127" width="1.26953125" style="26" customWidth="1"/>
    <col min="4128" max="4128" width="11.54296875" style="26" bestFit="1" customWidth="1"/>
    <col min="4129" max="4359" width="9.1796875" style="26"/>
    <col min="4360" max="4360" width="8.81640625" style="26" customWidth="1"/>
    <col min="4361" max="4361" width="1.26953125" style="26" customWidth="1"/>
    <col min="4362" max="4362" width="11.453125" style="26" bestFit="1" customWidth="1"/>
    <col min="4363" max="4363" width="1.26953125" style="26" customWidth="1"/>
    <col min="4364" max="4364" width="12.81640625" style="26" bestFit="1" customWidth="1"/>
    <col min="4365" max="4365" width="1.1796875" style="26" customWidth="1"/>
    <col min="4366" max="4366" width="11" style="26" bestFit="1" customWidth="1"/>
    <col min="4367" max="4367" width="1.26953125" style="26" customWidth="1"/>
    <col min="4368" max="4368" width="8.453125" style="26" bestFit="1" customWidth="1"/>
    <col min="4369" max="4369" width="2.1796875" style="26" customWidth="1"/>
    <col min="4370" max="4370" width="9.81640625" style="26" bestFit="1" customWidth="1"/>
    <col min="4371" max="4371" width="1.26953125" style="26" customWidth="1"/>
    <col min="4372" max="4372" width="11.453125" style="26" bestFit="1" customWidth="1"/>
    <col min="4373" max="4373" width="1.26953125" style="26" customWidth="1"/>
    <col min="4374" max="4374" width="10.453125" style="26" bestFit="1" customWidth="1"/>
    <col min="4375" max="4375" width="1.26953125" style="26" customWidth="1"/>
    <col min="4376" max="4376" width="10.453125" style="26" bestFit="1" customWidth="1"/>
    <col min="4377" max="4377" width="1.453125" style="26" customWidth="1"/>
    <col min="4378" max="4378" width="8.453125" style="26" bestFit="1" customWidth="1"/>
    <col min="4379" max="4379" width="1.26953125" style="26" customWidth="1"/>
    <col min="4380" max="4380" width="11.453125" style="26" bestFit="1" customWidth="1"/>
    <col min="4381" max="4381" width="1.453125" style="26" customWidth="1"/>
    <col min="4382" max="4382" width="11" style="26" bestFit="1" customWidth="1"/>
    <col min="4383" max="4383" width="1.26953125" style="26" customWidth="1"/>
    <col min="4384" max="4384" width="11.54296875" style="26" bestFit="1" customWidth="1"/>
    <col min="4385" max="4615" width="9.1796875" style="26"/>
    <col min="4616" max="4616" width="8.81640625" style="26" customWidth="1"/>
    <col min="4617" max="4617" width="1.26953125" style="26" customWidth="1"/>
    <col min="4618" max="4618" width="11.453125" style="26" bestFit="1" customWidth="1"/>
    <col min="4619" max="4619" width="1.26953125" style="26" customWidth="1"/>
    <col min="4620" max="4620" width="12.81640625" style="26" bestFit="1" customWidth="1"/>
    <col min="4621" max="4621" width="1.1796875" style="26" customWidth="1"/>
    <col min="4622" max="4622" width="11" style="26" bestFit="1" customWidth="1"/>
    <col min="4623" max="4623" width="1.26953125" style="26" customWidth="1"/>
    <col min="4624" max="4624" width="8.453125" style="26" bestFit="1" customWidth="1"/>
    <col min="4625" max="4625" width="2.1796875" style="26" customWidth="1"/>
    <col min="4626" max="4626" width="9.81640625" style="26" bestFit="1" customWidth="1"/>
    <col min="4627" max="4627" width="1.26953125" style="26" customWidth="1"/>
    <col min="4628" max="4628" width="11.453125" style="26" bestFit="1" customWidth="1"/>
    <col min="4629" max="4629" width="1.26953125" style="26" customWidth="1"/>
    <col min="4630" max="4630" width="10.453125" style="26" bestFit="1" customWidth="1"/>
    <col min="4631" max="4631" width="1.26953125" style="26" customWidth="1"/>
    <col min="4632" max="4632" width="10.453125" style="26" bestFit="1" customWidth="1"/>
    <col min="4633" max="4633" width="1.453125" style="26" customWidth="1"/>
    <col min="4634" max="4634" width="8.453125" style="26" bestFit="1" customWidth="1"/>
    <col min="4635" max="4635" width="1.26953125" style="26" customWidth="1"/>
    <col min="4636" max="4636" width="11.453125" style="26" bestFit="1" customWidth="1"/>
    <col min="4637" max="4637" width="1.453125" style="26" customWidth="1"/>
    <col min="4638" max="4638" width="11" style="26" bestFit="1" customWidth="1"/>
    <col min="4639" max="4639" width="1.26953125" style="26" customWidth="1"/>
    <col min="4640" max="4640" width="11.54296875" style="26" bestFit="1" customWidth="1"/>
    <col min="4641" max="4871" width="9.1796875" style="26"/>
    <col min="4872" max="4872" width="8.81640625" style="26" customWidth="1"/>
    <col min="4873" max="4873" width="1.26953125" style="26" customWidth="1"/>
    <col min="4874" max="4874" width="11.453125" style="26" bestFit="1" customWidth="1"/>
    <col min="4875" max="4875" width="1.26953125" style="26" customWidth="1"/>
    <col min="4876" max="4876" width="12.81640625" style="26" bestFit="1" customWidth="1"/>
    <col min="4877" max="4877" width="1.1796875" style="26" customWidth="1"/>
    <col min="4878" max="4878" width="11" style="26" bestFit="1" customWidth="1"/>
    <col min="4879" max="4879" width="1.26953125" style="26" customWidth="1"/>
    <col min="4880" max="4880" width="8.453125" style="26" bestFit="1" customWidth="1"/>
    <col min="4881" max="4881" width="2.1796875" style="26" customWidth="1"/>
    <col min="4882" max="4882" width="9.81640625" style="26" bestFit="1" customWidth="1"/>
    <col min="4883" max="4883" width="1.26953125" style="26" customWidth="1"/>
    <col min="4884" max="4884" width="11.453125" style="26" bestFit="1" customWidth="1"/>
    <col min="4885" max="4885" width="1.26953125" style="26" customWidth="1"/>
    <col min="4886" max="4886" width="10.453125" style="26" bestFit="1" customWidth="1"/>
    <col min="4887" max="4887" width="1.26953125" style="26" customWidth="1"/>
    <col min="4888" max="4888" width="10.453125" style="26" bestFit="1" customWidth="1"/>
    <col min="4889" max="4889" width="1.453125" style="26" customWidth="1"/>
    <col min="4890" max="4890" width="8.453125" style="26" bestFit="1" customWidth="1"/>
    <col min="4891" max="4891" width="1.26953125" style="26" customWidth="1"/>
    <col min="4892" max="4892" width="11.453125" style="26" bestFit="1" customWidth="1"/>
    <col min="4893" max="4893" width="1.453125" style="26" customWidth="1"/>
    <col min="4894" max="4894" width="11" style="26" bestFit="1" customWidth="1"/>
    <col min="4895" max="4895" width="1.26953125" style="26" customWidth="1"/>
    <col min="4896" max="4896" width="11.54296875" style="26" bestFit="1" customWidth="1"/>
    <col min="4897" max="5127" width="9.1796875" style="26"/>
    <col min="5128" max="5128" width="8.81640625" style="26" customWidth="1"/>
    <col min="5129" max="5129" width="1.26953125" style="26" customWidth="1"/>
    <col min="5130" max="5130" width="11.453125" style="26" bestFit="1" customWidth="1"/>
    <col min="5131" max="5131" width="1.26953125" style="26" customWidth="1"/>
    <col min="5132" max="5132" width="12.81640625" style="26" bestFit="1" customWidth="1"/>
    <col min="5133" max="5133" width="1.1796875" style="26" customWidth="1"/>
    <col min="5134" max="5134" width="11" style="26" bestFit="1" customWidth="1"/>
    <col min="5135" max="5135" width="1.26953125" style="26" customWidth="1"/>
    <col min="5136" max="5136" width="8.453125" style="26" bestFit="1" customWidth="1"/>
    <col min="5137" max="5137" width="2.1796875" style="26" customWidth="1"/>
    <col min="5138" max="5138" width="9.81640625" style="26" bestFit="1" customWidth="1"/>
    <col min="5139" max="5139" width="1.26953125" style="26" customWidth="1"/>
    <col min="5140" max="5140" width="11.453125" style="26" bestFit="1" customWidth="1"/>
    <col min="5141" max="5141" width="1.26953125" style="26" customWidth="1"/>
    <col min="5142" max="5142" width="10.453125" style="26" bestFit="1" customWidth="1"/>
    <col min="5143" max="5143" width="1.26953125" style="26" customWidth="1"/>
    <col min="5144" max="5144" width="10.453125" style="26" bestFit="1" customWidth="1"/>
    <col min="5145" max="5145" width="1.453125" style="26" customWidth="1"/>
    <col min="5146" max="5146" width="8.453125" style="26" bestFit="1" customWidth="1"/>
    <col min="5147" max="5147" width="1.26953125" style="26" customWidth="1"/>
    <col min="5148" max="5148" width="11.453125" style="26" bestFit="1" customWidth="1"/>
    <col min="5149" max="5149" width="1.453125" style="26" customWidth="1"/>
    <col min="5150" max="5150" width="11" style="26" bestFit="1" customWidth="1"/>
    <col min="5151" max="5151" width="1.26953125" style="26" customWidth="1"/>
    <col min="5152" max="5152" width="11.54296875" style="26" bestFit="1" customWidth="1"/>
    <col min="5153" max="5383" width="9.1796875" style="26"/>
    <col min="5384" max="5384" width="8.81640625" style="26" customWidth="1"/>
    <col min="5385" max="5385" width="1.26953125" style="26" customWidth="1"/>
    <col min="5386" max="5386" width="11.453125" style="26" bestFit="1" customWidth="1"/>
    <col min="5387" max="5387" width="1.26953125" style="26" customWidth="1"/>
    <col min="5388" max="5388" width="12.81640625" style="26" bestFit="1" customWidth="1"/>
    <col min="5389" max="5389" width="1.1796875" style="26" customWidth="1"/>
    <col min="5390" max="5390" width="11" style="26" bestFit="1" customWidth="1"/>
    <col min="5391" max="5391" width="1.26953125" style="26" customWidth="1"/>
    <col min="5392" max="5392" width="8.453125" style="26" bestFit="1" customWidth="1"/>
    <col min="5393" max="5393" width="2.1796875" style="26" customWidth="1"/>
    <col min="5394" max="5394" width="9.81640625" style="26" bestFit="1" customWidth="1"/>
    <col min="5395" max="5395" width="1.26953125" style="26" customWidth="1"/>
    <col min="5396" max="5396" width="11.453125" style="26" bestFit="1" customWidth="1"/>
    <col min="5397" max="5397" width="1.26953125" style="26" customWidth="1"/>
    <col min="5398" max="5398" width="10.453125" style="26" bestFit="1" customWidth="1"/>
    <col min="5399" max="5399" width="1.26953125" style="26" customWidth="1"/>
    <col min="5400" max="5400" width="10.453125" style="26" bestFit="1" customWidth="1"/>
    <col min="5401" max="5401" width="1.453125" style="26" customWidth="1"/>
    <col min="5402" max="5402" width="8.453125" style="26" bestFit="1" customWidth="1"/>
    <col min="5403" max="5403" width="1.26953125" style="26" customWidth="1"/>
    <col min="5404" max="5404" width="11.453125" style="26" bestFit="1" customWidth="1"/>
    <col min="5405" max="5405" width="1.453125" style="26" customWidth="1"/>
    <col min="5406" max="5406" width="11" style="26" bestFit="1" customWidth="1"/>
    <col min="5407" max="5407" width="1.26953125" style="26" customWidth="1"/>
    <col min="5408" max="5408" width="11.54296875" style="26" bestFit="1" customWidth="1"/>
    <col min="5409" max="5639" width="9.1796875" style="26"/>
    <col min="5640" max="5640" width="8.81640625" style="26" customWidth="1"/>
    <col min="5641" max="5641" width="1.26953125" style="26" customWidth="1"/>
    <col min="5642" max="5642" width="11.453125" style="26" bestFit="1" customWidth="1"/>
    <col min="5643" max="5643" width="1.26953125" style="26" customWidth="1"/>
    <col min="5644" max="5644" width="12.81640625" style="26" bestFit="1" customWidth="1"/>
    <col min="5645" max="5645" width="1.1796875" style="26" customWidth="1"/>
    <col min="5646" max="5646" width="11" style="26" bestFit="1" customWidth="1"/>
    <col min="5647" max="5647" width="1.26953125" style="26" customWidth="1"/>
    <col min="5648" max="5648" width="8.453125" style="26" bestFit="1" customWidth="1"/>
    <col min="5649" max="5649" width="2.1796875" style="26" customWidth="1"/>
    <col min="5650" max="5650" width="9.81640625" style="26" bestFit="1" customWidth="1"/>
    <col min="5651" max="5651" width="1.26953125" style="26" customWidth="1"/>
    <col min="5652" max="5652" width="11.453125" style="26" bestFit="1" customWidth="1"/>
    <col min="5653" max="5653" width="1.26953125" style="26" customWidth="1"/>
    <col min="5654" max="5654" width="10.453125" style="26" bestFit="1" customWidth="1"/>
    <col min="5655" max="5655" width="1.26953125" style="26" customWidth="1"/>
    <col min="5656" max="5656" width="10.453125" style="26" bestFit="1" customWidth="1"/>
    <col min="5657" max="5657" width="1.453125" style="26" customWidth="1"/>
    <col min="5658" max="5658" width="8.453125" style="26" bestFit="1" customWidth="1"/>
    <col min="5659" max="5659" width="1.26953125" style="26" customWidth="1"/>
    <col min="5660" max="5660" width="11.453125" style="26" bestFit="1" customWidth="1"/>
    <col min="5661" max="5661" width="1.453125" style="26" customWidth="1"/>
    <col min="5662" max="5662" width="11" style="26" bestFit="1" customWidth="1"/>
    <col min="5663" max="5663" width="1.26953125" style="26" customWidth="1"/>
    <col min="5664" max="5664" width="11.54296875" style="26" bestFit="1" customWidth="1"/>
    <col min="5665" max="5895" width="9.1796875" style="26"/>
    <col min="5896" max="5896" width="8.81640625" style="26" customWidth="1"/>
    <col min="5897" max="5897" width="1.26953125" style="26" customWidth="1"/>
    <col min="5898" max="5898" width="11.453125" style="26" bestFit="1" customWidth="1"/>
    <col min="5899" max="5899" width="1.26953125" style="26" customWidth="1"/>
    <col min="5900" max="5900" width="12.81640625" style="26" bestFit="1" customWidth="1"/>
    <col min="5901" max="5901" width="1.1796875" style="26" customWidth="1"/>
    <col min="5902" max="5902" width="11" style="26" bestFit="1" customWidth="1"/>
    <col min="5903" max="5903" width="1.26953125" style="26" customWidth="1"/>
    <col min="5904" max="5904" width="8.453125" style="26" bestFit="1" customWidth="1"/>
    <col min="5905" max="5905" width="2.1796875" style="26" customWidth="1"/>
    <col min="5906" max="5906" width="9.81640625" style="26" bestFit="1" customWidth="1"/>
    <col min="5907" max="5907" width="1.26953125" style="26" customWidth="1"/>
    <col min="5908" max="5908" width="11.453125" style="26" bestFit="1" customWidth="1"/>
    <col min="5909" max="5909" width="1.26953125" style="26" customWidth="1"/>
    <col min="5910" max="5910" width="10.453125" style="26" bestFit="1" customWidth="1"/>
    <col min="5911" max="5911" width="1.26953125" style="26" customWidth="1"/>
    <col min="5912" max="5912" width="10.453125" style="26" bestFit="1" customWidth="1"/>
    <col min="5913" max="5913" width="1.453125" style="26" customWidth="1"/>
    <col min="5914" max="5914" width="8.453125" style="26" bestFit="1" customWidth="1"/>
    <col min="5915" max="5915" width="1.26953125" style="26" customWidth="1"/>
    <col min="5916" max="5916" width="11.453125" style="26" bestFit="1" customWidth="1"/>
    <col min="5917" max="5917" width="1.453125" style="26" customWidth="1"/>
    <col min="5918" max="5918" width="11" style="26" bestFit="1" customWidth="1"/>
    <col min="5919" max="5919" width="1.26953125" style="26" customWidth="1"/>
    <col min="5920" max="5920" width="11.54296875" style="26" bestFit="1" customWidth="1"/>
    <col min="5921" max="6151" width="9.1796875" style="26"/>
    <col min="6152" max="6152" width="8.81640625" style="26" customWidth="1"/>
    <col min="6153" max="6153" width="1.26953125" style="26" customWidth="1"/>
    <col min="6154" max="6154" width="11.453125" style="26" bestFit="1" customWidth="1"/>
    <col min="6155" max="6155" width="1.26953125" style="26" customWidth="1"/>
    <col min="6156" max="6156" width="12.81640625" style="26" bestFit="1" customWidth="1"/>
    <col min="6157" max="6157" width="1.1796875" style="26" customWidth="1"/>
    <col min="6158" max="6158" width="11" style="26" bestFit="1" customWidth="1"/>
    <col min="6159" max="6159" width="1.26953125" style="26" customWidth="1"/>
    <col min="6160" max="6160" width="8.453125" style="26" bestFit="1" customWidth="1"/>
    <col min="6161" max="6161" width="2.1796875" style="26" customWidth="1"/>
    <col min="6162" max="6162" width="9.81640625" style="26" bestFit="1" customWidth="1"/>
    <col min="6163" max="6163" width="1.26953125" style="26" customWidth="1"/>
    <col min="6164" max="6164" width="11.453125" style="26" bestFit="1" customWidth="1"/>
    <col min="6165" max="6165" width="1.26953125" style="26" customWidth="1"/>
    <col min="6166" max="6166" width="10.453125" style="26" bestFit="1" customWidth="1"/>
    <col min="6167" max="6167" width="1.26953125" style="26" customWidth="1"/>
    <col min="6168" max="6168" width="10.453125" style="26" bestFit="1" customWidth="1"/>
    <col min="6169" max="6169" width="1.453125" style="26" customWidth="1"/>
    <col min="6170" max="6170" width="8.453125" style="26" bestFit="1" customWidth="1"/>
    <col min="6171" max="6171" width="1.26953125" style="26" customWidth="1"/>
    <col min="6172" max="6172" width="11.453125" style="26" bestFit="1" customWidth="1"/>
    <col min="6173" max="6173" width="1.453125" style="26" customWidth="1"/>
    <col min="6174" max="6174" width="11" style="26" bestFit="1" customWidth="1"/>
    <col min="6175" max="6175" width="1.26953125" style="26" customWidth="1"/>
    <col min="6176" max="6176" width="11.54296875" style="26" bestFit="1" customWidth="1"/>
    <col min="6177" max="6407" width="9.1796875" style="26"/>
    <col min="6408" max="6408" width="8.81640625" style="26" customWidth="1"/>
    <col min="6409" max="6409" width="1.26953125" style="26" customWidth="1"/>
    <col min="6410" max="6410" width="11.453125" style="26" bestFit="1" customWidth="1"/>
    <col min="6411" max="6411" width="1.26953125" style="26" customWidth="1"/>
    <col min="6412" max="6412" width="12.81640625" style="26" bestFit="1" customWidth="1"/>
    <col min="6413" max="6413" width="1.1796875" style="26" customWidth="1"/>
    <col min="6414" max="6414" width="11" style="26" bestFit="1" customWidth="1"/>
    <col min="6415" max="6415" width="1.26953125" style="26" customWidth="1"/>
    <col min="6416" max="6416" width="8.453125" style="26" bestFit="1" customWidth="1"/>
    <col min="6417" max="6417" width="2.1796875" style="26" customWidth="1"/>
    <col min="6418" max="6418" width="9.81640625" style="26" bestFit="1" customWidth="1"/>
    <col min="6419" max="6419" width="1.26953125" style="26" customWidth="1"/>
    <col min="6420" max="6420" width="11.453125" style="26" bestFit="1" customWidth="1"/>
    <col min="6421" max="6421" width="1.26953125" style="26" customWidth="1"/>
    <col min="6422" max="6422" width="10.453125" style="26" bestFit="1" customWidth="1"/>
    <col min="6423" max="6423" width="1.26953125" style="26" customWidth="1"/>
    <col min="6424" max="6424" width="10.453125" style="26" bestFit="1" customWidth="1"/>
    <col min="6425" max="6425" width="1.453125" style="26" customWidth="1"/>
    <col min="6426" max="6426" width="8.453125" style="26" bestFit="1" customWidth="1"/>
    <col min="6427" max="6427" width="1.26953125" style="26" customWidth="1"/>
    <col min="6428" max="6428" width="11.453125" style="26" bestFit="1" customWidth="1"/>
    <col min="6429" max="6429" width="1.453125" style="26" customWidth="1"/>
    <col min="6430" max="6430" width="11" style="26" bestFit="1" customWidth="1"/>
    <col min="6431" max="6431" width="1.26953125" style="26" customWidth="1"/>
    <col min="6432" max="6432" width="11.54296875" style="26" bestFit="1" customWidth="1"/>
    <col min="6433" max="6663" width="9.1796875" style="26"/>
    <col min="6664" max="6664" width="8.81640625" style="26" customWidth="1"/>
    <col min="6665" max="6665" width="1.26953125" style="26" customWidth="1"/>
    <col min="6666" max="6666" width="11.453125" style="26" bestFit="1" customWidth="1"/>
    <col min="6667" max="6667" width="1.26953125" style="26" customWidth="1"/>
    <col min="6668" max="6668" width="12.81640625" style="26" bestFit="1" customWidth="1"/>
    <col min="6669" max="6669" width="1.1796875" style="26" customWidth="1"/>
    <col min="6670" max="6670" width="11" style="26" bestFit="1" customWidth="1"/>
    <col min="6671" max="6671" width="1.26953125" style="26" customWidth="1"/>
    <col min="6672" max="6672" width="8.453125" style="26" bestFit="1" customWidth="1"/>
    <col min="6673" max="6673" width="2.1796875" style="26" customWidth="1"/>
    <col min="6674" max="6674" width="9.81640625" style="26" bestFit="1" customWidth="1"/>
    <col min="6675" max="6675" width="1.26953125" style="26" customWidth="1"/>
    <col min="6676" max="6676" width="11.453125" style="26" bestFit="1" customWidth="1"/>
    <col min="6677" max="6677" width="1.26953125" style="26" customWidth="1"/>
    <col min="6678" max="6678" width="10.453125" style="26" bestFit="1" customWidth="1"/>
    <col min="6679" max="6679" width="1.26953125" style="26" customWidth="1"/>
    <col min="6680" max="6680" width="10.453125" style="26" bestFit="1" customWidth="1"/>
    <col min="6681" max="6681" width="1.453125" style="26" customWidth="1"/>
    <col min="6682" max="6682" width="8.453125" style="26" bestFit="1" customWidth="1"/>
    <col min="6683" max="6683" width="1.26953125" style="26" customWidth="1"/>
    <col min="6684" max="6684" width="11.453125" style="26" bestFit="1" customWidth="1"/>
    <col min="6685" max="6685" width="1.453125" style="26" customWidth="1"/>
    <col min="6686" max="6686" width="11" style="26" bestFit="1" customWidth="1"/>
    <col min="6687" max="6687" width="1.26953125" style="26" customWidth="1"/>
    <col min="6688" max="6688" width="11.54296875" style="26" bestFit="1" customWidth="1"/>
    <col min="6689" max="6919" width="9.1796875" style="26"/>
    <col min="6920" max="6920" width="8.81640625" style="26" customWidth="1"/>
    <col min="6921" max="6921" width="1.26953125" style="26" customWidth="1"/>
    <col min="6922" max="6922" width="11.453125" style="26" bestFit="1" customWidth="1"/>
    <col min="6923" max="6923" width="1.26953125" style="26" customWidth="1"/>
    <col min="6924" max="6924" width="12.81640625" style="26" bestFit="1" customWidth="1"/>
    <col min="6925" max="6925" width="1.1796875" style="26" customWidth="1"/>
    <col min="6926" max="6926" width="11" style="26" bestFit="1" customWidth="1"/>
    <col min="6927" max="6927" width="1.26953125" style="26" customWidth="1"/>
    <col min="6928" max="6928" width="8.453125" style="26" bestFit="1" customWidth="1"/>
    <col min="6929" max="6929" width="2.1796875" style="26" customWidth="1"/>
    <col min="6930" max="6930" width="9.81640625" style="26" bestFit="1" customWidth="1"/>
    <col min="6931" max="6931" width="1.26953125" style="26" customWidth="1"/>
    <col min="6932" max="6932" width="11.453125" style="26" bestFit="1" customWidth="1"/>
    <col min="6933" max="6933" width="1.26953125" style="26" customWidth="1"/>
    <col min="6934" max="6934" width="10.453125" style="26" bestFit="1" customWidth="1"/>
    <col min="6935" max="6935" width="1.26953125" style="26" customWidth="1"/>
    <col min="6936" max="6936" width="10.453125" style="26" bestFit="1" customWidth="1"/>
    <col min="6937" max="6937" width="1.453125" style="26" customWidth="1"/>
    <col min="6938" max="6938" width="8.453125" style="26" bestFit="1" customWidth="1"/>
    <col min="6939" max="6939" width="1.26953125" style="26" customWidth="1"/>
    <col min="6940" max="6940" width="11.453125" style="26" bestFit="1" customWidth="1"/>
    <col min="6941" max="6941" width="1.453125" style="26" customWidth="1"/>
    <col min="6942" max="6942" width="11" style="26" bestFit="1" customWidth="1"/>
    <col min="6943" max="6943" width="1.26953125" style="26" customWidth="1"/>
    <col min="6944" max="6944" width="11.54296875" style="26" bestFit="1" customWidth="1"/>
    <col min="6945" max="7175" width="9.1796875" style="26"/>
    <col min="7176" max="7176" width="8.81640625" style="26" customWidth="1"/>
    <col min="7177" max="7177" width="1.26953125" style="26" customWidth="1"/>
    <col min="7178" max="7178" width="11.453125" style="26" bestFit="1" customWidth="1"/>
    <col min="7179" max="7179" width="1.26953125" style="26" customWidth="1"/>
    <col min="7180" max="7180" width="12.81640625" style="26" bestFit="1" customWidth="1"/>
    <col min="7181" max="7181" width="1.1796875" style="26" customWidth="1"/>
    <col min="7182" max="7182" width="11" style="26" bestFit="1" customWidth="1"/>
    <col min="7183" max="7183" width="1.26953125" style="26" customWidth="1"/>
    <col min="7184" max="7184" width="8.453125" style="26" bestFit="1" customWidth="1"/>
    <col min="7185" max="7185" width="2.1796875" style="26" customWidth="1"/>
    <col min="7186" max="7186" width="9.81640625" style="26" bestFit="1" customWidth="1"/>
    <col min="7187" max="7187" width="1.26953125" style="26" customWidth="1"/>
    <col min="7188" max="7188" width="11.453125" style="26" bestFit="1" customWidth="1"/>
    <col min="7189" max="7189" width="1.26953125" style="26" customWidth="1"/>
    <col min="7190" max="7190" width="10.453125" style="26" bestFit="1" customWidth="1"/>
    <col min="7191" max="7191" width="1.26953125" style="26" customWidth="1"/>
    <col min="7192" max="7192" width="10.453125" style="26" bestFit="1" customWidth="1"/>
    <col min="7193" max="7193" width="1.453125" style="26" customWidth="1"/>
    <col min="7194" max="7194" width="8.453125" style="26" bestFit="1" customWidth="1"/>
    <col min="7195" max="7195" width="1.26953125" style="26" customWidth="1"/>
    <col min="7196" max="7196" width="11.453125" style="26" bestFit="1" customWidth="1"/>
    <col min="7197" max="7197" width="1.453125" style="26" customWidth="1"/>
    <col min="7198" max="7198" width="11" style="26" bestFit="1" customWidth="1"/>
    <col min="7199" max="7199" width="1.26953125" style="26" customWidth="1"/>
    <col min="7200" max="7200" width="11.54296875" style="26" bestFit="1" customWidth="1"/>
    <col min="7201" max="7431" width="9.1796875" style="26"/>
    <col min="7432" max="7432" width="8.81640625" style="26" customWidth="1"/>
    <col min="7433" max="7433" width="1.26953125" style="26" customWidth="1"/>
    <col min="7434" max="7434" width="11.453125" style="26" bestFit="1" customWidth="1"/>
    <col min="7435" max="7435" width="1.26953125" style="26" customWidth="1"/>
    <col min="7436" max="7436" width="12.81640625" style="26" bestFit="1" customWidth="1"/>
    <col min="7437" max="7437" width="1.1796875" style="26" customWidth="1"/>
    <col min="7438" max="7438" width="11" style="26" bestFit="1" customWidth="1"/>
    <col min="7439" max="7439" width="1.26953125" style="26" customWidth="1"/>
    <col min="7440" max="7440" width="8.453125" style="26" bestFit="1" customWidth="1"/>
    <col min="7441" max="7441" width="2.1796875" style="26" customWidth="1"/>
    <col min="7442" max="7442" width="9.81640625" style="26" bestFit="1" customWidth="1"/>
    <col min="7443" max="7443" width="1.26953125" style="26" customWidth="1"/>
    <col min="7444" max="7444" width="11.453125" style="26" bestFit="1" customWidth="1"/>
    <col min="7445" max="7445" width="1.26953125" style="26" customWidth="1"/>
    <col min="7446" max="7446" width="10.453125" style="26" bestFit="1" customWidth="1"/>
    <col min="7447" max="7447" width="1.26953125" style="26" customWidth="1"/>
    <col min="7448" max="7448" width="10.453125" style="26" bestFit="1" customWidth="1"/>
    <col min="7449" max="7449" width="1.453125" style="26" customWidth="1"/>
    <col min="7450" max="7450" width="8.453125" style="26" bestFit="1" customWidth="1"/>
    <col min="7451" max="7451" width="1.26953125" style="26" customWidth="1"/>
    <col min="7452" max="7452" width="11.453125" style="26" bestFit="1" customWidth="1"/>
    <col min="7453" max="7453" width="1.453125" style="26" customWidth="1"/>
    <col min="7454" max="7454" width="11" style="26" bestFit="1" customWidth="1"/>
    <col min="7455" max="7455" width="1.26953125" style="26" customWidth="1"/>
    <col min="7456" max="7456" width="11.54296875" style="26" bestFit="1" customWidth="1"/>
    <col min="7457" max="7687" width="9.1796875" style="26"/>
    <col min="7688" max="7688" width="8.81640625" style="26" customWidth="1"/>
    <col min="7689" max="7689" width="1.26953125" style="26" customWidth="1"/>
    <col min="7690" max="7690" width="11.453125" style="26" bestFit="1" customWidth="1"/>
    <col min="7691" max="7691" width="1.26953125" style="26" customWidth="1"/>
    <col min="7692" max="7692" width="12.81640625" style="26" bestFit="1" customWidth="1"/>
    <col min="7693" max="7693" width="1.1796875" style="26" customWidth="1"/>
    <col min="7694" max="7694" width="11" style="26" bestFit="1" customWidth="1"/>
    <col min="7695" max="7695" width="1.26953125" style="26" customWidth="1"/>
    <col min="7696" max="7696" width="8.453125" style="26" bestFit="1" customWidth="1"/>
    <col min="7697" max="7697" width="2.1796875" style="26" customWidth="1"/>
    <col min="7698" max="7698" width="9.81640625" style="26" bestFit="1" customWidth="1"/>
    <col min="7699" max="7699" width="1.26953125" style="26" customWidth="1"/>
    <col min="7700" max="7700" width="11.453125" style="26" bestFit="1" customWidth="1"/>
    <col min="7701" max="7701" width="1.26953125" style="26" customWidth="1"/>
    <col min="7702" max="7702" width="10.453125" style="26" bestFit="1" customWidth="1"/>
    <col min="7703" max="7703" width="1.26953125" style="26" customWidth="1"/>
    <col min="7704" max="7704" width="10.453125" style="26" bestFit="1" customWidth="1"/>
    <col min="7705" max="7705" width="1.453125" style="26" customWidth="1"/>
    <col min="7706" max="7706" width="8.453125" style="26" bestFit="1" customWidth="1"/>
    <col min="7707" max="7707" width="1.26953125" style="26" customWidth="1"/>
    <col min="7708" max="7708" width="11.453125" style="26" bestFit="1" customWidth="1"/>
    <col min="7709" max="7709" width="1.453125" style="26" customWidth="1"/>
    <col min="7710" max="7710" width="11" style="26" bestFit="1" customWidth="1"/>
    <col min="7711" max="7711" width="1.26953125" style="26" customWidth="1"/>
    <col min="7712" max="7712" width="11.54296875" style="26" bestFit="1" customWidth="1"/>
    <col min="7713" max="7943" width="9.1796875" style="26"/>
    <col min="7944" max="7944" width="8.81640625" style="26" customWidth="1"/>
    <col min="7945" max="7945" width="1.26953125" style="26" customWidth="1"/>
    <col min="7946" max="7946" width="11.453125" style="26" bestFit="1" customWidth="1"/>
    <col min="7947" max="7947" width="1.26953125" style="26" customWidth="1"/>
    <col min="7948" max="7948" width="12.81640625" style="26" bestFit="1" customWidth="1"/>
    <col min="7949" max="7949" width="1.1796875" style="26" customWidth="1"/>
    <col min="7950" max="7950" width="11" style="26" bestFit="1" customWidth="1"/>
    <col min="7951" max="7951" width="1.26953125" style="26" customWidth="1"/>
    <col min="7952" max="7952" width="8.453125" style="26" bestFit="1" customWidth="1"/>
    <col min="7953" max="7953" width="2.1796875" style="26" customWidth="1"/>
    <col min="7954" max="7954" width="9.81640625" style="26" bestFit="1" customWidth="1"/>
    <col min="7955" max="7955" width="1.26953125" style="26" customWidth="1"/>
    <col min="7956" max="7956" width="11.453125" style="26" bestFit="1" customWidth="1"/>
    <col min="7957" max="7957" width="1.26953125" style="26" customWidth="1"/>
    <col min="7958" max="7958" width="10.453125" style="26" bestFit="1" customWidth="1"/>
    <col min="7959" max="7959" width="1.26953125" style="26" customWidth="1"/>
    <col min="7960" max="7960" width="10.453125" style="26" bestFit="1" customWidth="1"/>
    <col min="7961" max="7961" width="1.453125" style="26" customWidth="1"/>
    <col min="7962" max="7962" width="8.453125" style="26" bestFit="1" customWidth="1"/>
    <col min="7963" max="7963" width="1.26953125" style="26" customWidth="1"/>
    <col min="7964" max="7964" width="11.453125" style="26" bestFit="1" customWidth="1"/>
    <col min="7965" max="7965" width="1.453125" style="26" customWidth="1"/>
    <col min="7966" max="7966" width="11" style="26" bestFit="1" customWidth="1"/>
    <col min="7967" max="7967" width="1.26953125" style="26" customWidth="1"/>
    <col min="7968" max="7968" width="11.54296875" style="26" bestFit="1" customWidth="1"/>
    <col min="7969" max="8199" width="9.1796875" style="26"/>
    <col min="8200" max="8200" width="8.81640625" style="26" customWidth="1"/>
    <col min="8201" max="8201" width="1.26953125" style="26" customWidth="1"/>
    <col min="8202" max="8202" width="11.453125" style="26" bestFit="1" customWidth="1"/>
    <col min="8203" max="8203" width="1.26953125" style="26" customWidth="1"/>
    <col min="8204" max="8204" width="12.81640625" style="26" bestFit="1" customWidth="1"/>
    <col min="8205" max="8205" width="1.1796875" style="26" customWidth="1"/>
    <col min="8206" max="8206" width="11" style="26" bestFit="1" customWidth="1"/>
    <col min="8207" max="8207" width="1.26953125" style="26" customWidth="1"/>
    <col min="8208" max="8208" width="8.453125" style="26" bestFit="1" customWidth="1"/>
    <col min="8209" max="8209" width="2.1796875" style="26" customWidth="1"/>
    <col min="8210" max="8210" width="9.81640625" style="26" bestFit="1" customWidth="1"/>
    <col min="8211" max="8211" width="1.26953125" style="26" customWidth="1"/>
    <col min="8212" max="8212" width="11.453125" style="26" bestFit="1" customWidth="1"/>
    <col min="8213" max="8213" width="1.26953125" style="26" customWidth="1"/>
    <col min="8214" max="8214" width="10.453125" style="26" bestFit="1" customWidth="1"/>
    <col min="8215" max="8215" width="1.26953125" style="26" customWidth="1"/>
    <col min="8216" max="8216" width="10.453125" style="26" bestFit="1" customWidth="1"/>
    <col min="8217" max="8217" width="1.453125" style="26" customWidth="1"/>
    <col min="8218" max="8218" width="8.453125" style="26" bestFit="1" customWidth="1"/>
    <col min="8219" max="8219" width="1.26953125" style="26" customWidth="1"/>
    <col min="8220" max="8220" width="11.453125" style="26" bestFit="1" customWidth="1"/>
    <col min="8221" max="8221" width="1.453125" style="26" customWidth="1"/>
    <col min="8222" max="8222" width="11" style="26" bestFit="1" customWidth="1"/>
    <col min="8223" max="8223" width="1.26953125" style="26" customWidth="1"/>
    <col min="8224" max="8224" width="11.54296875" style="26" bestFit="1" customWidth="1"/>
    <col min="8225" max="8455" width="9.1796875" style="26"/>
    <col min="8456" max="8456" width="8.81640625" style="26" customWidth="1"/>
    <col min="8457" max="8457" width="1.26953125" style="26" customWidth="1"/>
    <col min="8458" max="8458" width="11.453125" style="26" bestFit="1" customWidth="1"/>
    <col min="8459" max="8459" width="1.26953125" style="26" customWidth="1"/>
    <col min="8460" max="8460" width="12.81640625" style="26" bestFit="1" customWidth="1"/>
    <col min="8461" max="8461" width="1.1796875" style="26" customWidth="1"/>
    <col min="8462" max="8462" width="11" style="26" bestFit="1" customWidth="1"/>
    <col min="8463" max="8463" width="1.26953125" style="26" customWidth="1"/>
    <col min="8464" max="8464" width="8.453125" style="26" bestFit="1" customWidth="1"/>
    <col min="8465" max="8465" width="2.1796875" style="26" customWidth="1"/>
    <col min="8466" max="8466" width="9.81640625" style="26" bestFit="1" customWidth="1"/>
    <col min="8467" max="8467" width="1.26953125" style="26" customWidth="1"/>
    <col min="8468" max="8468" width="11.453125" style="26" bestFit="1" customWidth="1"/>
    <col min="8469" max="8469" width="1.26953125" style="26" customWidth="1"/>
    <col min="8470" max="8470" width="10.453125" style="26" bestFit="1" customWidth="1"/>
    <col min="8471" max="8471" width="1.26953125" style="26" customWidth="1"/>
    <col min="8472" max="8472" width="10.453125" style="26" bestFit="1" customWidth="1"/>
    <col min="8473" max="8473" width="1.453125" style="26" customWidth="1"/>
    <col min="8474" max="8474" width="8.453125" style="26" bestFit="1" customWidth="1"/>
    <col min="8475" max="8475" width="1.26953125" style="26" customWidth="1"/>
    <col min="8476" max="8476" width="11.453125" style="26" bestFit="1" customWidth="1"/>
    <col min="8477" max="8477" width="1.453125" style="26" customWidth="1"/>
    <col min="8478" max="8478" width="11" style="26" bestFit="1" customWidth="1"/>
    <col min="8479" max="8479" width="1.26953125" style="26" customWidth="1"/>
    <col min="8480" max="8480" width="11.54296875" style="26" bestFit="1" customWidth="1"/>
    <col min="8481" max="8711" width="9.1796875" style="26"/>
    <col min="8712" max="8712" width="8.81640625" style="26" customWidth="1"/>
    <col min="8713" max="8713" width="1.26953125" style="26" customWidth="1"/>
    <col min="8714" max="8714" width="11.453125" style="26" bestFit="1" customWidth="1"/>
    <col min="8715" max="8715" width="1.26953125" style="26" customWidth="1"/>
    <col min="8716" max="8716" width="12.81640625" style="26" bestFit="1" customWidth="1"/>
    <col min="8717" max="8717" width="1.1796875" style="26" customWidth="1"/>
    <col min="8718" max="8718" width="11" style="26" bestFit="1" customWidth="1"/>
    <col min="8719" max="8719" width="1.26953125" style="26" customWidth="1"/>
    <col min="8720" max="8720" width="8.453125" style="26" bestFit="1" customWidth="1"/>
    <col min="8721" max="8721" width="2.1796875" style="26" customWidth="1"/>
    <col min="8722" max="8722" width="9.81640625" style="26" bestFit="1" customWidth="1"/>
    <col min="8723" max="8723" width="1.26953125" style="26" customWidth="1"/>
    <col min="8724" max="8724" width="11.453125" style="26" bestFit="1" customWidth="1"/>
    <col min="8725" max="8725" width="1.26953125" style="26" customWidth="1"/>
    <col min="8726" max="8726" width="10.453125" style="26" bestFit="1" customWidth="1"/>
    <col min="8727" max="8727" width="1.26953125" style="26" customWidth="1"/>
    <col min="8728" max="8728" width="10.453125" style="26" bestFit="1" customWidth="1"/>
    <col min="8729" max="8729" width="1.453125" style="26" customWidth="1"/>
    <col min="8730" max="8730" width="8.453125" style="26" bestFit="1" customWidth="1"/>
    <col min="8731" max="8731" width="1.26953125" style="26" customWidth="1"/>
    <col min="8732" max="8732" width="11.453125" style="26" bestFit="1" customWidth="1"/>
    <col min="8733" max="8733" width="1.453125" style="26" customWidth="1"/>
    <col min="8734" max="8734" width="11" style="26" bestFit="1" customWidth="1"/>
    <col min="8735" max="8735" width="1.26953125" style="26" customWidth="1"/>
    <col min="8736" max="8736" width="11.54296875" style="26" bestFit="1" customWidth="1"/>
    <col min="8737" max="8967" width="9.1796875" style="26"/>
    <col min="8968" max="8968" width="8.81640625" style="26" customWidth="1"/>
    <col min="8969" max="8969" width="1.26953125" style="26" customWidth="1"/>
    <col min="8970" max="8970" width="11.453125" style="26" bestFit="1" customWidth="1"/>
    <col min="8971" max="8971" width="1.26953125" style="26" customWidth="1"/>
    <col min="8972" max="8972" width="12.81640625" style="26" bestFit="1" customWidth="1"/>
    <col min="8973" max="8973" width="1.1796875" style="26" customWidth="1"/>
    <col min="8974" max="8974" width="11" style="26" bestFit="1" customWidth="1"/>
    <col min="8975" max="8975" width="1.26953125" style="26" customWidth="1"/>
    <col min="8976" max="8976" width="8.453125" style="26" bestFit="1" customWidth="1"/>
    <col min="8977" max="8977" width="2.1796875" style="26" customWidth="1"/>
    <col min="8978" max="8978" width="9.81640625" style="26" bestFit="1" customWidth="1"/>
    <col min="8979" max="8979" width="1.26953125" style="26" customWidth="1"/>
    <col min="8980" max="8980" width="11.453125" style="26" bestFit="1" customWidth="1"/>
    <col min="8981" max="8981" width="1.26953125" style="26" customWidth="1"/>
    <col min="8982" max="8982" width="10.453125" style="26" bestFit="1" customWidth="1"/>
    <col min="8983" max="8983" width="1.26953125" style="26" customWidth="1"/>
    <col min="8984" max="8984" width="10.453125" style="26" bestFit="1" customWidth="1"/>
    <col min="8985" max="8985" width="1.453125" style="26" customWidth="1"/>
    <col min="8986" max="8986" width="8.453125" style="26" bestFit="1" customWidth="1"/>
    <col min="8987" max="8987" width="1.26953125" style="26" customWidth="1"/>
    <col min="8988" max="8988" width="11.453125" style="26" bestFit="1" customWidth="1"/>
    <col min="8989" max="8989" width="1.453125" style="26" customWidth="1"/>
    <col min="8990" max="8990" width="11" style="26" bestFit="1" customWidth="1"/>
    <col min="8991" max="8991" width="1.26953125" style="26" customWidth="1"/>
    <col min="8992" max="8992" width="11.54296875" style="26" bestFit="1" customWidth="1"/>
    <col min="8993" max="9223" width="9.1796875" style="26"/>
    <col min="9224" max="9224" width="8.81640625" style="26" customWidth="1"/>
    <col min="9225" max="9225" width="1.26953125" style="26" customWidth="1"/>
    <col min="9226" max="9226" width="11.453125" style="26" bestFit="1" customWidth="1"/>
    <col min="9227" max="9227" width="1.26953125" style="26" customWidth="1"/>
    <col min="9228" max="9228" width="12.81640625" style="26" bestFit="1" customWidth="1"/>
    <col min="9229" max="9229" width="1.1796875" style="26" customWidth="1"/>
    <col min="9230" max="9230" width="11" style="26" bestFit="1" customWidth="1"/>
    <col min="9231" max="9231" width="1.26953125" style="26" customWidth="1"/>
    <col min="9232" max="9232" width="8.453125" style="26" bestFit="1" customWidth="1"/>
    <col min="9233" max="9233" width="2.1796875" style="26" customWidth="1"/>
    <col min="9234" max="9234" width="9.81640625" style="26" bestFit="1" customWidth="1"/>
    <col min="9235" max="9235" width="1.26953125" style="26" customWidth="1"/>
    <col min="9236" max="9236" width="11.453125" style="26" bestFit="1" customWidth="1"/>
    <col min="9237" max="9237" width="1.26953125" style="26" customWidth="1"/>
    <col min="9238" max="9238" width="10.453125" style="26" bestFit="1" customWidth="1"/>
    <col min="9239" max="9239" width="1.26953125" style="26" customWidth="1"/>
    <col min="9240" max="9240" width="10.453125" style="26" bestFit="1" customWidth="1"/>
    <col min="9241" max="9241" width="1.453125" style="26" customWidth="1"/>
    <col min="9242" max="9242" width="8.453125" style="26" bestFit="1" customWidth="1"/>
    <col min="9243" max="9243" width="1.26953125" style="26" customWidth="1"/>
    <col min="9244" max="9244" width="11.453125" style="26" bestFit="1" customWidth="1"/>
    <col min="9245" max="9245" width="1.453125" style="26" customWidth="1"/>
    <col min="9246" max="9246" width="11" style="26" bestFit="1" customWidth="1"/>
    <col min="9247" max="9247" width="1.26953125" style="26" customWidth="1"/>
    <col min="9248" max="9248" width="11.54296875" style="26" bestFit="1" customWidth="1"/>
    <col min="9249" max="9479" width="9.1796875" style="26"/>
    <col min="9480" max="9480" width="8.81640625" style="26" customWidth="1"/>
    <col min="9481" max="9481" width="1.26953125" style="26" customWidth="1"/>
    <col min="9482" max="9482" width="11.453125" style="26" bestFit="1" customWidth="1"/>
    <col min="9483" max="9483" width="1.26953125" style="26" customWidth="1"/>
    <col min="9484" max="9484" width="12.81640625" style="26" bestFit="1" customWidth="1"/>
    <col min="9485" max="9485" width="1.1796875" style="26" customWidth="1"/>
    <col min="9486" max="9486" width="11" style="26" bestFit="1" customWidth="1"/>
    <col min="9487" max="9487" width="1.26953125" style="26" customWidth="1"/>
    <col min="9488" max="9488" width="8.453125" style="26" bestFit="1" customWidth="1"/>
    <col min="9489" max="9489" width="2.1796875" style="26" customWidth="1"/>
    <col min="9490" max="9490" width="9.81640625" style="26" bestFit="1" customWidth="1"/>
    <col min="9491" max="9491" width="1.26953125" style="26" customWidth="1"/>
    <col min="9492" max="9492" width="11.453125" style="26" bestFit="1" customWidth="1"/>
    <col min="9493" max="9493" width="1.26953125" style="26" customWidth="1"/>
    <col min="9494" max="9494" width="10.453125" style="26" bestFit="1" customWidth="1"/>
    <col min="9495" max="9495" width="1.26953125" style="26" customWidth="1"/>
    <col min="9496" max="9496" width="10.453125" style="26" bestFit="1" customWidth="1"/>
    <col min="9497" max="9497" width="1.453125" style="26" customWidth="1"/>
    <col min="9498" max="9498" width="8.453125" style="26" bestFit="1" customWidth="1"/>
    <col min="9499" max="9499" width="1.26953125" style="26" customWidth="1"/>
    <col min="9500" max="9500" width="11.453125" style="26" bestFit="1" customWidth="1"/>
    <col min="9501" max="9501" width="1.453125" style="26" customWidth="1"/>
    <col min="9502" max="9502" width="11" style="26" bestFit="1" customWidth="1"/>
    <col min="9503" max="9503" width="1.26953125" style="26" customWidth="1"/>
    <col min="9504" max="9504" width="11.54296875" style="26" bestFit="1" customWidth="1"/>
    <col min="9505" max="9735" width="9.1796875" style="26"/>
    <col min="9736" max="9736" width="8.81640625" style="26" customWidth="1"/>
    <col min="9737" max="9737" width="1.26953125" style="26" customWidth="1"/>
    <col min="9738" max="9738" width="11.453125" style="26" bestFit="1" customWidth="1"/>
    <col min="9739" max="9739" width="1.26953125" style="26" customWidth="1"/>
    <col min="9740" max="9740" width="12.81640625" style="26" bestFit="1" customWidth="1"/>
    <col min="9741" max="9741" width="1.1796875" style="26" customWidth="1"/>
    <col min="9742" max="9742" width="11" style="26" bestFit="1" customWidth="1"/>
    <col min="9743" max="9743" width="1.26953125" style="26" customWidth="1"/>
    <col min="9744" max="9744" width="8.453125" style="26" bestFit="1" customWidth="1"/>
    <col min="9745" max="9745" width="2.1796875" style="26" customWidth="1"/>
    <col min="9746" max="9746" width="9.81640625" style="26" bestFit="1" customWidth="1"/>
    <col min="9747" max="9747" width="1.26953125" style="26" customWidth="1"/>
    <col min="9748" max="9748" width="11.453125" style="26" bestFit="1" customWidth="1"/>
    <col min="9749" max="9749" width="1.26953125" style="26" customWidth="1"/>
    <col min="9750" max="9750" width="10.453125" style="26" bestFit="1" customWidth="1"/>
    <col min="9751" max="9751" width="1.26953125" style="26" customWidth="1"/>
    <col min="9752" max="9752" width="10.453125" style="26" bestFit="1" customWidth="1"/>
    <col min="9753" max="9753" width="1.453125" style="26" customWidth="1"/>
    <col min="9754" max="9754" width="8.453125" style="26" bestFit="1" customWidth="1"/>
    <col min="9755" max="9755" width="1.26953125" style="26" customWidth="1"/>
    <col min="9756" max="9756" width="11.453125" style="26" bestFit="1" customWidth="1"/>
    <col min="9757" max="9757" width="1.453125" style="26" customWidth="1"/>
    <col min="9758" max="9758" width="11" style="26" bestFit="1" customWidth="1"/>
    <col min="9759" max="9759" width="1.26953125" style="26" customWidth="1"/>
    <col min="9760" max="9760" width="11.54296875" style="26" bestFit="1" customWidth="1"/>
    <col min="9761" max="9991" width="9.1796875" style="26"/>
    <col min="9992" max="9992" width="8.81640625" style="26" customWidth="1"/>
    <col min="9993" max="9993" width="1.26953125" style="26" customWidth="1"/>
    <col min="9994" max="9994" width="11.453125" style="26" bestFit="1" customWidth="1"/>
    <col min="9995" max="9995" width="1.26953125" style="26" customWidth="1"/>
    <col min="9996" max="9996" width="12.81640625" style="26" bestFit="1" customWidth="1"/>
    <col min="9997" max="9997" width="1.1796875" style="26" customWidth="1"/>
    <col min="9998" max="9998" width="11" style="26" bestFit="1" customWidth="1"/>
    <col min="9999" max="9999" width="1.26953125" style="26" customWidth="1"/>
    <col min="10000" max="10000" width="8.453125" style="26" bestFit="1" customWidth="1"/>
    <col min="10001" max="10001" width="2.1796875" style="26" customWidth="1"/>
    <col min="10002" max="10002" width="9.81640625" style="26" bestFit="1" customWidth="1"/>
    <col min="10003" max="10003" width="1.26953125" style="26" customWidth="1"/>
    <col min="10004" max="10004" width="11.453125" style="26" bestFit="1" customWidth="1"/>
    <col min="10005" max="10005" width="1.26953125" style="26" customWidth="1"/>
    <col min="10006" max="10006" width="10.453125" style="26" bestFit="1" customWidth="1"/>
    <col min="10007" max="10007" width="1.26953125" style="26" customWidth="1"/>
    <col min="10008" max="10008" width="10.453125" style="26" bestFit="1" customWidth="1"/>
    <col min="10009" max="10009" width="1.453125" style="26" customWidth="1"/>
    <col min="10010" max="10010" width="8.453125" style="26" bestFit="1" customWidth="1"/>
    <col min="10011" max="10011" width="1.26953125" style="26" customWidth="1"/>
    <col min="10012" max="10012" width="11.453125" style="26" bestFit="1" customWidth="1"/>
    <col min="10013" max="10013" width="1.453125" style="26" customWidth="1"/>
    <col min="10014" max="10014" width="11" style="26" bestFit="1" customWidth="1"/>
    <col min="10015" max="10015" width="1.26953125" style="26" customWidth="1"/>
    <col min="10016" max="10016" width="11.54296875" style="26" bestFit="1" customWidth="1"/>
    <col min="10017" max="10247" width="9.1796875" style="26"/>
    <col min="10248" max="10248" width="8.81640625" style="26" customWidth="1"/>
    <col min="10249" max="10249" width="1.26953125" style="26" customWidth="1"/>
    <col min="10250" max="10250" width="11.453125" style="26" bestFit="1" customWidth="1"/>
    <col min="10251" max="10251" width="1.26953125" style="26" customWidth="1"/>
    <col min="10252" max="10252" width="12.81640625" style="26" bestFit="1" customWidth="1"/>
    <col min="10253" max="10253" width="1.1796875" style="26" customWidth="1"/>
    <col min="10254" max="10254" width="11" style="26" bestFit="1" customWidth="1"/>
    <col min="10255" max="10255" width="1.26953125" style="26" customWidth="1"/>
    <col min="10256" max="10256" width="8.453125" style="26" bestFit="1" customWidth="1"/>
    <col min="10257" max="10257" width="2.1796875" style="26" customWidth="1"/>
    <col min="10258" max="10258" width="9.81640625" style="26" bestFit="1" customWidth="1"/>
    <col min="10259" max="10259" width="1.26953125" style="26" customWidth="1"/>
    <col min="10260" max="10260" width="11.453125" style="26" bestFit="1" customWidth="1"/>
    <col min="10261" max="10261" width="1.26953125" style="26" customWidth="1"/>
    <col min="10262" max="10262" width="10.453125" style="26" bestFit="1" customWidth="1"/>
    <col min="10263" max="10263" width="1.26953125" style="26" customWidth="1"/>
    <col min="10264" max="10264" width="10.453125" style="26" bestFit="1" customWidth="1"/>
    <col min="10265" max="10265" width="1.453125" style="26" customWidth="1"/>
    <col min="10266" max="10266" width="8.453125" style="26" bestFit="1" customWidth="1"/>
    <col min="10267" max="10267" width="1.26953125" style="26" customWidth="1"/>
    <col min="10268" max="10268" width="11.453125" style="26" bestFit="1" customWidth="1"/>
    <col min="10269" max="10269" width="1.453125" style="26" customWidth="1"/>
    <col min="10270" max="10270" width="11" style="26" bestFit="1" customWidth="1"/>
    <col min="10271" max="10271" width="1.26953125" style="26" customWidth="1"/>
    <col min="10272" max="10272" width="11.54296875" style="26" bestFit="1" customWidth="1"/>
    <col min="10273" max="10503" width="9.1796875" style="26"/>
    <col min="10504" max="10504" width="8.81640625" style="26" customWidth="1"/>
    <col min="10505" max="10505" width="1.26953125" style="26" customWidth="1"/>
    <col min="10506" max="10506" width="11.453125" style="26" bestFit="1" customWidth="1"/>
    <col min="10507" max="10507" width="1.26953125" style="26" customWidth="1"/>
    <col min="10508" max="10508" width="12.81640625" style="26" bestFit="1" customWidth="1"/>
    <col min="10509" max="10509" width="1.1796875" style="26" customWidth="1"/>
    <col min="10510" max="10510" width="11" style="26" bestFit="1" customWidth="1"/>
    <col min="10511" max="10511" width="1.26953125" style="26" customWidth="1"/>
    <col min="10512" max="10512" width="8.453125" style="26" bestFit="1" customWidth="1"/>
    <col min="10513" max="10513" width="2.1796875" style="26" customWidth="1"/>
    <col min="10514" max="10514" width="9.81640625" style="26" bestFit="1" customWidth="1"/>
    <col min="10515" max="10515" width="1.26953125" style="26" customWidth="1"/>
    <col min="10516" max="10516" width="11.453125" style="26" bestFit="1" customWidth="1"/>
    <col min="10517" max="10517" width="1.26953125" style="26" customWidth="1"/>
    <col min="10518" max="10518" width="10.453125" style="26" bestFit="1" customWidth="1"/>
    <col min="10519" max="10519" width="1.26953125" style="26" customWidth="1"/>
    <col min="10520" max="10520" width="10.453125" style="26" bestFit="1" customWidth="1"/>
    <col min="10521" max="10521" width="1.453125" style="26" customWidth="1"/>
    <col min="10522" max="10522" width="8.453125" style="26" bestFit="1" customWidth="1"/>
    <col min="10523" max="10523" width="1.26953125" style="26" customWidth="1"/>
    <col min="10524" max="10524" width="11.453125" style="26" bestFit="1" customWidth="1"/>
    <col min="10525" max="10525" width="1.453125" style="26" customWidth="1"/>
    <col min="10526" max="10526" width="11" style="26" bestFit="1" customWidth="1"/>
    <col min="10527" max="10527" width="1.26953125" style="26" customWidth="1"/>
    <col min="10528" max="10528" width="11.54296875" style="26" bestFit="1" customWidth="1"/>
    <col min="10529" max="10759" width="9.1796875" style="26"/>
    <col min="10760" max="10760" width="8.81640625" style="26" customWidth="1"/>
    <col min="10761" max="10761" width="1.26953125" style="26" customWidth="1"/>
    <col min="10762" max="10762" width="11.453125" style="26" bestFit="1" customWidth="1"/>
    <col min="10763" max="10763" width="1.26953125" style="26" customWidth="1"/>
    <col min="10764" max="10764" width="12.81640625" style="26" bestFit="1" customWidth="1"/>
    <col min="10765" max="10765" width="1.1796875" style="26" customWidth="1"/>
    <col min="10766" max="10766" width="11" style="26" bestFit="1" customWidth="1"/>
    <col min="10767" max="10767" width="1.26953125" style="26" customWidth="1"/>
    <col min="10768" max="10768" width="8.453125" style="26" bestFit="1" customWidth="1"/>
    <col min="10769" max="10769" width="2.1796875" style="26" customWidth="1"/>
    <col min="10770" max="10770" width="9.81640625" style="26" bestFit="1" customWidth="1"/>
    <col min="10771" max="10771" width="1.26953125" style="26" customWidth="1"/>
    <col min="10772" max="10772" width="11.453125" style="26" bestFit="1" customWidth="1"/>
    <col min="10773" max="10773" width="1.26953125" style="26" customWidth="1"/>
    <col min="10774" max="10774" width="10.453125" style="26" bestFit="1" customWidth="1"/>
    <col min="10775" max="10775" width="1.26953125" style="26" customWidth="1"/>
    <col min="10776" max="10776" width="10.453125" style="26" bestFit="1" customWidth="1"/>
    <col min="10777" max="10777" width="1.453125" style="26" customWidth="1"/>
    <col min="10778" max="10778" width="8.453125" style="26" bestFit="1" customWidth="1"/>
    <col min="10779" max="10779" width="1.26953125" style="26" customWidth="1"/>
    <col min="10780" max="10780" width="11.453125" style="26" bestFit="1" customWidth="1"/>
    <col min="10781" max="10781" width="1.453125" style="26" customWidth="1"/>
    <col min="10782" max="10782" width="11" style="26" bestFit="1" customWidth="1"/>
    <col min="10783" max="10783" width="1.26953125" style="26" customWidth="1"/>
    <col min="10784" max="10784" width="11.54296875" style="26" bestFit="1" customWidth="1"/>
    <col min="10785" max="11015" width="9.1796875" style="26"/>
    <col min="11016" max="11016" width="8.81640625" style="26" customWidth="1"/>
    <col min="11017" max="11017" width="1.26953125" style="26" customWidth="1"/>
    <col min="11018" max="11018" width="11.453125" style="26" bestFit="1" customWidth="1"/>
    <col min="11019" max="11019" width="1.26953125" style="26" customWidth="1"/>
    <col min="11020" max="11020" width="12.81640625" style="26" bestFit="1" customWidth="1"/>
    <col min="11021" max="11021" width="1.1796875" style="26" customWidth="1"/>
    <col min="11022" max="11022" width="11" style="26" bestFit="1" customWidth="1"/>
    <col min="11023" max="11023" width="1.26953125" style="26" customWidth="1"/>
    <col min="11024" max="11024" width="8.453125" style="26" bestFit="1" customWidth="1"/>
    <col min="11025" max="11025" width="2.1796875" style="26" customWidth="1"/>
    <col min="11026" max="11026" width="9.81640625" style="26" bestFit="1" customWidth="1"/>
    <col min="11027" max="11027" width="1.26953125" style="26" customWidth="1"/>
    <col min="11028" max="11028" width="11.453125" style="26" bestFit="1" customWidth="1"/>
    <col min="11029" max="11029" width="1.26953125" style="26" customWidth="1"/>
    <col min="11030" max="11030" width="10.453125" style="26" bestFit="1" customWidth="1"/>
    <col min="11031" max="11031" width="1.26953125" style="26" customWidth="1"/>
    <col min="11032" max="11032" width="10.453125" style="26" bestFit="1" customWidth="1"/>
    <col min="11033" max="11033" width="1.453125" style="26" customWidth="1"/>
    <col min="11034" max="11034" width="8.453125" style="26" bestFit="1" customWidth="1"/>
    <col min="11035" max="11035" width="1.26953125" style="26" customWidth="1"/>
    <col min="11036" max="11036" width="11.453125" style="26" bestFit="1" customWidth="1"/>
    <col min="11037" max="11037" width="1.453125" style="26" customWidth="1"/>
    <col min="11038" max="11038" width="11" style="26" bestFit="1" customWidth="1"/>
    <col min="11039" max="11039" width="1.26953125" style="26" customWidth="1"/>
    <col min="11040" max="11040" width="11.54296875" style="26" bestFit="1" customWidth="1"/>
    <col min="11041" max="11271" width="9.1796875" style="26"/>
    <col min="11272" max="11272" width="8.81640625" style="26" customWidth="1"/>
    <col min="11273" max="11273" width="1.26953125" style="26" customWidth="1"/>
    <col min="11274" max="11274" width="11.453125" style="26" bestFit="1" customWidth="1"/>
    <col min="11275" max="11275" width="1.26953125" style="26" customWidth="1"/>
    <col min="11276" max="11276" width="12.81640625" style="26" bestFit="1" customWidth="1"/>
    <col min="11277" max="11277" width="1.1796875" style="26" customWidth="1"/>
    <col min="11278" max="11278" width="11" style="26" bestFit="1" customWidth="1"/>
    <col min="11279" max="11279" width="1.26953125" style="26" customWidth="1"/>
    <col min="11280" max="11280" width="8.453125" style="26" bestFit="1" customWidth="1"/>
    <col min="11281" max="11281" width="2.1796875" style="26" customWidth="1"/>
    <col min="11282" max="11282" width="9.81640625" style="26" bestFit="1" customWidth="1"/>
    <col min="11283" max="11283" width="1.26953125" style="26" customWidth="1"/>
    <col min="11284" max="11284" width="11.453125" style="26" bestFit="1" customWidth="1"/>
    <col min="11285" max="11285" width="1.26953125" style="26" customWidth="1"/>
    <col min="11286" max="11286" width="10.453125" style="26" bestFit="1" customWidth="1"/>
    <col min="11287" max="11287" width="1.26953125" style="26" customWidth="1"/>
    <col min="11288" max="11288" width="10.453125" style="26" bestFit="1" customWidth="1"/>
    <col min="11289" max="11289" width="1.453125" style="26" customWidth="1"/>
    <col min="11290" max="11290" width="8.453125" style="26" bestFit="1" customWidth="1"/>
    <col min="11291" max="11291" width="1.26953125" style="26" customWidth="1"/>
    <col min="11292" max="11292" width="11.453125" style="26" bestFit="1" customWidth="1"/>
    <col min="11293" max="11293" width="1.453125" style="26" customWidth="1"/>
    <col min="11294" max="11294" width="11" style="26" bestFit="1" customWidth="1"/>
    <col min="11295" max="11295" width="1.26953125" style="26" customWidth="1"/>
    <col min="11296" max="11296" width="11.54296875" style="26" bestFit="1" customWidth="1"/>
    <col min="11297" max="11527" width="9.1796875" style="26"/>
    <col min="11528" max="11528" width="8.81640625" style="26" customWidth="1"/>
    <col min="11529" max="11529" width="1.26953125" style="26" customWidth="1"/>
    <col min="11530" max="11530" width="11.453125" style="26" bestFit="1" customWidth="1"/>
    <col min="11531" max="11531" width="1.26953125" style="26" customWidth="1"/>
    <col min="11532" max="11532" width="12.81640625" style="26" bestFit="1" customWidth="1"/>
    <col min="11533" max="11533" width="1.1796875" style="26" customWidth="1"/>
    <col min="11534" max="11534" width="11" style="26" bestFit="1" customWidth="1"/>
    <col min="11535" max="11535" width="1.26953125" style="26" customWidth="1"/>
    <col min="11536" max="11536" width="8.453125" style="26" bestFit="1" customWidth="1"/>
    <col min="11537" max="11537" width="2.1796875" style="26" customWidth="1"/>
    <col min="11538" max="11538" width="9.81640625" style="26" bestFit="1" customWidth="1"/>
    <col min="11539" max="11539" width="1.26953125" style="26" customWidth="1"/>
    <col min="11540" max="11540" width="11.453125" style="26" bestFit="1" customWidth="1"/>
    <col min="11541" max="11541" width="1.26953125" style="26" customWidth="1"/>
    <col min="11542" max="11542" width="10.453125" style="26" bestFit="1" customWidth="1"/>
    <col min="11543" max="11543" width="1.26953125" style="26" customWidth="1"/>
    <col min="11544" max="11544" width="10.453125" style="26" bestFit="1" customWidth="1"/>
    <col min="11545" max="11545" width="1.453125" style="26" customWidth="1"/>
    <col min="11546" max="11546" width="8.453125" style="26" bestFit="1" customWidth="1"/>
    <col min="11547" max="11547" width="1.26953125" style="26" customWidth="1"/>
    <col min="11548" max="11548" width="11.453125" style="26" bestFit="1" customWidth="1"/>
    <col min="11549" max="11549" width="1.453125" style="26" customWidth="1"/>
    <col min="11550" max="11550" width="11" style="26" bestFit="1" customWidth="1"/>
    <col min="11551" max="11551" width="1.26953125" style="26" customWidth="1"/>
    <col min="11552" max="11552" width="11.54296875" style="26" bestFit="1" customWidth="1"/>
    <col min="11553" max="11783" width="9.1796875" style="26"/>
    <col min="11784" max="11784" width="8.81640625" style="26" customWidth="1"/>
    <col min="11785" max="11785" width="1.26953125" style="26" customWidth="1"/>
    <col min="11786" max="11786" width="11.453125" style="26" bestFit="1" customWidth="1"/>
    <col min="11787" max="11787" width="1.26953125" style="26" customWidth="1"/>
    <col min="11788" max="11788" width="12.81640625" style="26" bestFit="1" customWidth="1"/>
    <col min="11789" max="11789" width="1.1796875" style="26" customWidth="1"/>
    <col min="11790" max="11790" width="11" style="26" bestFit="1" customWidth="1"/>
    <col min="11791" max="11791" width="1.26953125" style="26" customWidth="1"/>
    <col min="11792" max="11792" width="8.453125" style="26" bestFit="1" customWidth="1"/>
    <col min="11793" max="11793" width="2.1796875" style="26" customWidth="1"/>
    <col min="11794" max="11794" width="9.81640625" style="26" bestFit="1" customWidth="1"/>
    <col min="11795" max="11795" width="1.26953125" style="26" customWidth="1"/>
    <col min="11796" max="11796" width="11.453125" style="26" bestFit="1" customWidth="1"/>
    <col min="11797" max="11797" width="1.26953125" style="26" customWidth="1"/>
    <col min="11798" max="11798" width="10.453125" style="26" bestFit="1" customWidth="1"/>
    <col min="11799" max="11799" width="1.26953125" style="26" customWidth="1"/>
    <col min="11800" max="11800" width="10.453125" style="26" bestFit="1" customWidth="1"/>
    <col min="11801" max="11801" width="1.453125" style="26" customWidth="1"/>
    <col min="11802" max="11802" width="8.453125" style="26" bestFit="1" customWidth="1"/>
    <col min="11803" max="11803" width="1.26953125" style="26" customWidth="1"/>
    <col min="11804" max="11804" width="11.453125" style="26" bestFit="1" customWidth="1"/>
    <col min="11805" max="11805" width="1.453125" style="26" customWidth="1"/>
    <col min="11806" max="11806" width="11" style="26" bestFit="1" customWidth="1"/>
    <col min="11807" max="11807" width="1.26953125" style="26" customWidth="1"/>
    <col min="11808" max="11808" width="11.54296875" style="26" bestFit="1" customWidth="1"/>
    <col min="11809" max="12039" width="9.1796875" style="26"/>
    <col min="12040" max="12040" width="8.81640625" style="26" customWidth="1"/>
    <col min="12041" max="12041" width="1.26953125" style="26" customWidth="1"/>
    <col min="12042" max="12042" width="11.453125" style="26" bestFit="1" customWidth="1"/>
    <col min="12043" max="12043" width="1.26953125" style="26" customWidth="1"/>
    <col min="12044" max="12044" width="12.81640625" style="26" bestFit="1" customWidth="1"/>
    <col min="12045" max="12045" width="1.1796875" style="26" customWidth="1"/>
    <col min="12046" max="12046" width="11" style="26" bestFit="1" customWidth="1"/>
    <col min="12047" max="12047" width="1.26953125" style="26" customWidth="1"/>
    <col min="12048" max="12048" width="8.453125" style="26" bestFit="1" customWidth="1"/>
    <col min="12049" max="12049" width="2.1796875" style="26" customWidth="1"/>
    <col min="12050" max="12050" width="9.81640625" style="26" bestFit="1" customWidth="1"/>
    <col min="12051" max="12051" width="1.26953125" style="26" customWidth="1"/>
    <col min="12052" max="12052" width="11.453125" style="26" bestFit="1" customWidth="1"/>
    <col min="12053" max="12053" width="1.26953125" style="26" customWidth="1"/>
    <col min="12054" max="12054" width="10.453125" style="26" bestFit="1" customWidth="1"/>
    <col min="12055" max="12055" width="1.26953125" style="26" customWidth="1"/>
    <col min="12056" max="12056" width="10.453125" style="26" bestFit="1" customWidth="1"/>
    <col min="12057" max="12057" width="1.453125" style="26" customWidth="1"/>
    <col min="12058" max="12058" width="8.453125" style="26" bestFit="1" customWidth="1"/>
    <col min="12059" max="12059" width="1.26953125" style="26" customWidth="1"/>
    <col min="12060" max="12060" width="11.453125" style="26" bestFit="1" customWidth="1"/>
    <col min="12061" max="12061" width="1.453125" style="26" customWidth="1"/>
    <col min="12062" max="12062" width="11" style="26" bestFit="1" customWidth="1"/>
    <col min="12063" max="12063" width="1.26953125" style="26" customWidth="1"/>
    <col min="12064" max="12064" width="11.54296875" style="26" bestFit="1" customWidth="1"/>
    <col min="12065" max="12295" width="9.1796875" style="26"/>
    <col min="12296" max="12296" width="8.81640625" style="26" customWidth="1"/>
    <col min="12297" max="12297" width="1.26953125" style="26" customWidth="1"/>
    <col min="12298" max="12298" width="11.453125" style="26" bestFit="1" customWidth="1"/>
    <col min="12299" max="12299" width="1.26953125" style="26" customWidth="1"/>
    <col min="12300" max="12300" width="12.81640625" style="26" bestFit="1" customWidth="1"/>
    <col min="12301" max="12301" width="1.1796875" style="26" customWidth="1"/>
    <col min="12302" max="12302" width="11" style="26" bestFit="1" customWidth="1"/>
    <col min="12303" max="12303" width="1.26953125" style="26" customWidth="1"/>
    <col min="12304" max="12304" width="8.453125" style="26" bestFit="1" customWidth="1"/>
    <col min="12305" max="12305" width="2.1796875" style="26" customWidth="1"/>
    <col min="12306" max="12306" width="9.81640625" style="26" bestFit="1" customWidth="1"/>
    <col min="12307" max="12307" width="1.26953125" style="26" customWidth="1"/>
    <col min="12308" max="12308" width="11.453125" style="26" bestFit="1" customWidth="1"/>
    <col min="12309" max="12309" width="1.26953125" style="26" customWidth="1"/>
    <col min="12310" max="12310" width="10.453125" style="26" bestFit="1" customWidth="1"/>
    <col min="12311" max="12311" width="1.26953125" style="26" customWidth="1"/>
    <col min="12312" max="12312" width="10.453125" style="26" bestFit="1" customWidth="1"/>
    <col min="12313" max="12313" width="1.453125" style="26" customWidth="1"/>
    <col min="12314" max="12314" width="8.453125" style="26" bestFit="1" customWidth="1"/>
    <col min="12315" max="12315" width="1.26953125" style="26" customWidth="1"/>
    <col min="12316" max="12316" width="11.453125" style="26" bestFit="1" customWidth="1"/>
    <col min="12317" max="12317" width="1.453125" style="26" customWidth="1"/>
    <col min="12318" max="12318" width="11" style="26" bestFit="1" customWidth="1"/>
    <col min="12319" max="12319" width="1.26953125" style="26" customWidth="1"/>
    <col min="12320" max="12320" width="11.54296875" style="26" bestFit="1" customWidth="1"/>
    <col min="12321" max="12551" width="9.1796875" style="26"/>
    <col min="12552" max="12552" width="8.81640625" style="26" customWidth="1"/>
    <col min="12553" max="12553" width="1.26953125" style="26" customWidth="1"/>
    <col min="12554" max="12554" width="11.453125" style="26" bestFit="1" customWidth="1"/>
    <col min="12555" max="12555" width="1.26953125" style="26" customWidth="1"/>
    <col min="12556" max="12556" width="12.81640625" style="26" bestFit="1" customWidth="1"/>
    <col min="12557" max="12557" width="1.1796875" style="26" customWidth="1"/>
    <col min="12558" max="12558" width="11" style="26" bestFit="1" customWidth="1"/>
    <col min="12559" max="12559" width="1.26953125" style="26" customWidth="1"/>
    <col min="12560" max="12560" width="8.453125" style="26" bestFit="1" customWidth="1"/>
    <col min="12561" max="12561" width="2.1796875" style="26" customWidth="1"/>
    <col min="12562" max="12562" width="9.81640625" style="26" bestFit="1" customWidth="1"/>
    <col min="12563" max="12563" width="1.26953125" style="26" customWidth="1"/>
    <col min="12564" max="12564" width="11.453125" style="26" bestFit="1" customWidth="1"/>
    <col min="12565" max="12565" width="1.26953125" style="26" customWidth="1"/>
    <col min="12566" max="12566" width="10.453125" style="26" bestFit="1" customWidth="1"/>
    <col min="12567" max="12567" width="1.26953125" style="26" customWidth="1"/>
    <col min="12568" max="12568" width="10.453125" style="26" bestFit="1" customWidth="1"/>
    <col min="12569" max="12569" width="1.453125" style="26" customWidth="1"/>
    <col min="12570" max="12570" width="8.453125" style="26" bestFit="1" customWidth="1"/>
    <col min="12571" max="12571" width="1.26953125" style="26" customWidth="1"/>
    <col min="12572" max="12572" width="11.453125" style="26" bestFit="1" customWidth="1"/>
    <col min="12573" max="12573" width="1.453125" style="26" customWidth="1"/>
    <col min="12574" max="12574" width="11" style="26" bestFit="1" customWidth="1"/>
    <col min="12575" max="12575" width="1.26953125" style="26" customWidth="1"/>
    <col min="12576" max="12576" width="11.54296875" style="26" bestFit="1" customWidth="1"/>
    <col min="12577" max="12807" width="9.1796875" style="26"/>
    <col min="12808" max="12808" width="8.81640625" style="26" customWidth="1"/>
    <col min="12809" max="12809" width="1.26953125" style="26" customWidth="1"/>
    <col min="12810" max="12810" width="11.453125" style="26" bestFit="1" customWidth="1"/>
    <col min="12811" max="12811" width="1.26953125" style="26" customWidth="1"/>
    <col min="12812" max="12812" width="12.81640625" style="26" bestFit="1" customWidth="1"/>
    <col min="12813" max="12813" width="1.1796875" style="26" customWidth="1"/>
    <col min="12814" max="12814" width="11" style="26" bestFit="1" customWidth="1"/>
    <col min="12815" max="12815" width="1.26953125" style="26" customWidth="1"/>
    <col min="12816" max="12816" width="8.453125" style="26" bestFit="1" customWidth="1"/>
    <col min="12817" max="12817" width="2.1796875" style="26" customWidth="1"/>
    <col min="12818" max="12818" width="9.81640625" style="26" bestFit="1" customWidth="1"/>
    <col min="12819" max="12819" width="1.26953125" style="26" customWidth="1"/>
    <col min="12820" max="12820" width="11.453125" style="26" bestFit="1" customWidth="1"/>
    <col min="12821" max="12821" width="1.26953125" style="26" customWidth="1"/>
    <col min="12822" max="12822" width="10.453125" style="26" bestFit="1" customWidth="1"/>
    <col min="12823" max="12823" width="1.26953125" style="26" customWidth="1"/>
    <col min="12824" max="12824" width="10.453125" style="26" bestFit="1" customWidth="1"/>
    <col min="12825" max="12825" width="1.453125" style="26" customWidth="1"/>
    <col min="12826" max="12826" width="8.453125" style="26" bestFit="1" customWidth="1"/>
    <col min="12827" max="12827" width="1.26953125" style="26" customWidth="1"/>
    <col min="12828" max="12828" width="11.453125" style="26" bestFit="1" customWidth="1"/>
    <col min="12829" max="12829" width="1.453125" style="26" customWidth="1"/>
    <col min="12830" max="12830" width="11" style="26" bestFit="1" customWidth="1"/>
    <col min="12831" max="12831" width="1.26953125" style="26" customWidth="1"/>
    <col min="12832" max="12832" width="11.54296875" style="26" bestFit="1" customWidth="1"/>
    <col min="12833" max="13063" width="9.1796875" style="26"/>
    <col min="13064" max="13064" width="8.81640625" style="26" customWidth="1"/>
    <col min="13065" max="13065" width="1.26953125" style="26" customWidth="1"/>
    <col min="13066" max="13066" width="11.453125" style="26" bestFit="1" customWidth="1"/>
    <col min="13067" max="13067" width="1.26953125" style="26" customWidth="1"/>
    <col min="13068" max="13068" width="12.81640625" style="26" bestFit="1" customWidth="1"/>
    <col min="13069" max="13069" width="1.1796875" style="26" customWidth="1"/>
    <col min="13070" max="13070" width="11" style="26" bestFit="1" customWidth="1"/>
    <col min="13071" max="13071" width="1.26953125" style="26" customWidth="1"/>
    <col min="13072" max="13072" width="8.453125" style="26" bestFit="1" customWidth="1"/>
    <col min="13073" max="13073" width="2.1796875" style="26" customWidth="1"/>
    <col min="13074" max="13074" width="9.81640625" style="26" bestFit="1" customWidth="1"/>
    <col min="13075" max="13075" width="1.26953125" style="26" customWidth="1"/>
    <col min="13076" max="13076" width="11.453125" style="26" bestFit="1" customWidth="1"/>
    <col min="13077" max="13077" width="1.26953125" style="26" customWidth="1"/>
    <col min="13078" max="13078" width="10.453125" style="26" bestFit="1" customWidth="1"/>
    <col min="13079" max="13079" width="1.26953125" style="26" customWidth="1"/>
    <col min="13080" max="13080" width="10.453125" style="26" bestFit="1" customWidth="1"/>
    <col min="13081" max="13081" width="1.453125" style="26" customWidth="1"/>
    <col min="13082" max="13082" width="8.453125" style="26" bestFit="1" customWidth="1"/>
    <col min="13083" max="13083" width="1.26953125" style="26" customWidth="1"/>
    <col min="13084" max="13084" width="11.453125" style="26" bestFit="1" customWidth="1"/>
    <col min="13085" max="13085" width="1.453125" style="26" customWidth="1"/>
    <col min="13086" max="13086" width="11" style="26" bestFit="1" customWidth="1"/>
    <col min="13087" max="13087" width="1.26953125" style="26" customWidth="1"/>
    <col min="13088" max="13088" width="11.54296875" style="26" bestFit="1" customWidth="1"/>
    <col min="13089" max="13319" width="9.1796875" style="26"/>
    <col min="13320" max="13320" width="8.81640625" style="26" customWidth="1"/>
    <col min="13321" max="13321" width="1.26953125" style="26" customWidth="1"/>
    <col min="13322" max="13322" width="11.453125" style="26" bestFit="1" customWidth="1"/>
    <col min="13323" max="13323" width="1.26953125" style="26" customWidth="1"/>
    <col min="13324" max="13324" width="12.81640625" style="26" bestFit="1" customWidth="1"/>
    <col min="13325" max="13325" width="1.1796875" style="26" customWidth="1"/>
    <col min="13326" max="13326" width="11" style="26" bestFit="1" customWidth="1"/>
    <col min="13327" max="13327" width="1.26953125" style="26" customWidth="1"/>
    <col min="13328" max="13328" width="8.453125" style="26" bestFit="1" customWidth="1"/>
    <col min="13329" max="13329" width="2.1796875" style="26" customWidth="1"/>
    <col min="13330" max="13330" width="9.81640625" style="26" bestFit="1" customWidth="1"/>
    <col min="13331" max="13331" width="1.26953125" style="26" customWidth="1"/>
    <col min="13332" max="13332" width="11.453125" style="26" bestFit="1" customWidth="1"/>
    <col min="13333" max="13333" width="1.26953125" style="26" customWidth="1"/>
    <col min="13334" max="13334" width="10.453125" style="26" bestFit="1" customWidth="1"/>
    <col min="13335" max="13335" width="1.26953125" style="26" customWidth="1"/>
    <col min="13336" max="13336" width="10.453125" style="26" bestFit="1" customWidth="1"/>
    <col min="13337" max="13337" width="1.453125" style="26" customWidth="1"/>
    <col min="13338" max="13338" width="8.453125" style="26" bestFit="1" customWidth="1"/>
    <col min="13339" max="13339" width="1.26953125" style="26" customWidth="1"/>
    <col min="13340" max="13340" width="11.453125" style="26" bestFit="1" customWidth="1"/>
    <col min="13341" max="13341" width="1.453125" style="26" customWidth="1"/>
    <col min="13342" max="13342" width="11" style="26" bestFit="1" customWidth="1"/>
    <col min="13343" max="13343" width="1.26953125" style="26" customWidth="1"/>
    <col min="13344" max="13344" width="11.54296875" style="26" bestFit="1" customWidth="1"/>
    <col min="13345" max="13575" width="9.1796875" style="26"/>
    <col min="13576" max="13576" width="8.81640625" style="26" customWidth="1"/>
    <col min="13577" max="13577" width="1.26953125" style="26" customWidth="1"/>
    <col min="13578" max="13578" width="11.453125" style="26" bestFit="1" customWidth="1"/>
    <col min="13579" max="13579" width="1.26953125" style="26" customWidth="1"/>
    <col min="13580" max="13580" width="12.81640625" style="26" bestFit="1" customWidth="1"/>
    <col min="13581" max="13581" width="1.1796875" style="26" customWidth="1"/>
    <col min="13582" max="13582" width="11" style="26" bestFit="1" customWidth="1"/>
    <col min="13583" max="13583" width="1.26953125" style="26" customWidth="1"/>
    <col min="13584" max="13584" width="8.453125" style="26" bestFit="1" customWidth="1"/>
    <col min="13585" max="13585" width="2.1796875" style="26" customWidth="1"/>
    <col min="13586" max="13586" width="9.81640625" style="26" bestFit="1" customWidth="1"/>
    <col min="13587" max="13587" width="1.26953125" style="26" customWidth="1"/>
    <col min="13588" max="13588" width="11.453125" style="26" bestFit="1" customWidth="1"/>
    <col min="13589" max="13589" width="1.26953125" style="26" customWidth="1"/>
    <col min="13590" max="13590" width="10.453125" style="26" bestFit="1" customWidth="1"/>
    <col min="13591" max="13591" width="1.26953125" style="26" customWidth="1"/>
    <col min="13592" max="13592" width="10.453125" style="26" bestFit="1" customWidth="1"/>
    <col min="13593" max="13593" width="1.453125" style="26" customWidth="1"/>
    <col min="13594" max="13594" width="8.453125" style="26" bestFit="1" customWidth="1"/>
    <col min="13595" max="13595" width="1.26953125" style="26" customWidth="1"/>
    <col min="13596" max="13596" width="11.453125" style="26" bestFit="1" customWidth="1"/>
    <col min="13597" max="13597" width="1.453125" style="26" customWidth="1"/>
    <col min="13598" max="13598" width="11" style="26" bestFit="1" customWidth="1"/>
    <col min="13599" max="13599" width="1.26953125" style="26" customWidth="1"/>
    <col min="13600" max="13600" width="11.54296875" style="26" bestFit="1" customWidth="1"/>
    <col min="13601" max="13831" width="9.1796875" style="26"/>
    <col min="13832" max="13832" width="8.81640625" style="26" customWidth="1"/>
    <col min="13833" max="13833" width="1.26953125" style="26" customWidth="1"/>
    <col min="13834" max="13834" width="11.453125" style="26" bestFit="1" customWidth="1"/>
    <col min="13835" max="13835" width="1.26953125" style="26" customWidth="1"/>
    <col min="13836" max="13836" width="12.81640625" style="26" bestFit="1" customWidth="1"/>
    <col min="13837" max="13837" width="1.1796875" style="26" customWidth="1"/>
    <col min="13838" max="13838" width="11" style="26" bestFit="1" customWidth="1"/>
    <col min="13839" max="13839" width="1.26953125" style="26" customWidth="1"/>
    <col min="13840" max="13840" width="8.453125" style="26" bestFit="1" customWidth="1"/>
    <col min="13841" max="13841" width="2.1796875" style="26" customWidth="1"/>
    <col min="13842" max="13842" width="9.81640625" style="26" bestFit="1" customWidth="1"/>
    <col min="13843" max="13843" width="1.26953125" style="26" customWidth="1"/>
    <col min="13844" max="13844" width="11.453125" style="26" bestFit="1" customWidth="1"/>
    <col min="13845" max="13845" width="1.26953125" style="26" customWidth="1"/>
    <col min="13846" max="13846" width="10.453125" style="26" bestFit="1" customWidth="1"/>
    <col min="13847" max="13847" width="1.26953125" style="26" customWidth="1"/>
    <col min="13848" max="13848" width="10.453125" style="26" bestFit="1" customWidth="1"/>
    <col min="13849" max="13849" width="1.453125" style="26" customWidth="1"/>
    <col min="13850" max="13850" width="8.453125" style="26" bestFit="1" customWidth="1"/>
    <col min="13851" max="13851" width="1.26953125" style="26" customWidth="1"/>
    <col min="13852" max="13852" width="11.453125" style="26" bestFit="1" customWidth="1"/>
    <col min="13853" max="13853" width="1.453125" style="26" customWidth="1"/>
    <col min="13854" max="13854" width="11" style="26" bestFit="1" customWidth="1"/>
    <col min="13855" max="13855" width="1.26953125" style="26" customWidth="1"/>
    <col min="13856" max="13856" width="11.54296875" style="26" bestFit="1" customWidth="1"/>
    <col min="13857" max="14087" width="9.1796875" style="26"/>
    <col min="14088" max="14088" width="8.81640625" style="26" customWidth="1"/>
    <col min="14089" max="14089" width="1.26953125" style="26" customWidth="1"/>
    <col min="14090" max="14090" width="11.453125" style="26" bestFit="1" customWidth="1"/>
    <col min="14091" max="14091" width="1.26953125" style="26" customWidth="1"/>
    <col min="14092" max="14092" width="12.81640625" style="26" bestFit="1" customWidth="1"/>
    <col min="14093" max="14093" width="1.1796875" style="26" customWidth="1"/>
    <col min="14094" max="14094" width="11" style="26" bestFit="1" customWidth="1"/>
    <col min="14095" max="14095" width="1.26953125" style="26" customWidth="1"/>
    <col min="14096" max="14096" width="8.453125" style="26" bestFit="1" customWidth="1"/>
    <col min="14097" max="14097" width="2.1796875" style="26" customWidth="1"/>
    <col min="14098" max="14098" width="9.81640625" style="26" bestFit="1" customWidth="1"/>
    <col min="14099" max="14099" width="1.26953125" style="26" customWidth="1"/>
    <col min="14100" max="14100" width="11.453125" style="26" bestFit="1" customWidth="1"/>
    <col min="14101" max="14101" width="1.26953125" style="26" customWidth="1"/>
    <col min="14102" max="14102" width="10.453125" style="26" bestFit="1" customWidth="1"/>
    <col min="14103" max="14103" width="1.26953125" style="26" customWidth="1"/>
    <col min="14104" max="14104" width="10.453125" style="26" bestFit="1" customWidth="1"/>
    <col min="14105" max="14105" width="1.453125" style="26" customWidth="1"/>
    <col min="14106" max="14106" width="8.453125" style="26" bestFit="1" customWidth="1"/>
    <col min="14107" max="14107" width="1.26953125" style="26" customWidth="1"/>
    <col min="14108" max="14108" width="11.453125" style="26" bestFit="1" customWidth="1"/>
    <col min="14109" max="14109" width="1.453125" style="26" customWidth="1"/>
    <col min="14110" max="14110" width="11" style="26" bestFit="1" customWidth="1"/>
    <col min="14111" max="14111" width="1.26953125" style="26" customWidth="1"/>
    <col min="14112" max="14112" width="11.54296875" style="26" bestFit="1" customWidth="1"/>
    <col min="14113" max="14343" width="9.1796875" style="26"/>
    <col min="14344" max="14344" width="8.81640625" style="26" customWidth="1"/>
    <col min="14345" max="14345" width="1.26953125" style="26" customWidth="1"/>
    <col min="14346" max="14346" width="11.453125" style="26" bestFit="1" customWidth="1"/>
    <col min="14347" max="14347" width="1.26953125" style="26" customWidth="1"/>
    <col min="14348" max="14348" width="12.81640625" style="26" bestFit="1" customWidth="1"/>
    <col min="14349" max="14349" width="1.1796875" style="26" customWidth="1"/>
    <col min="14350" max="14350" width="11" style="26" bestFit="1" customWidth="1"/>
    <col min="14351" max="14351" width="1.26953125" style="26" customWidth="1"/>
    <col min="14352" max="14352" width="8.453125" style="26" bestFit="1" customWidth="1"/>
    <col min="14353" max="14353" width="2.1796875" style="26" customWidth="1"/>
    <col min="14354" max="14354" width="9.81640625" style="26" bestFit="1" customWidth="1"/>
    <col min="14355" max="14355" width="1.26953125" style="26" customWidth="1"/>
    <col min="14356" max="14356" width="11.453125" style="26" bestFit="1" customWidth="1"/>
    <col min="14357" max="14357" width="1.26953125" style="26" customWidth="1"/>
    <col min="14358" max="14358" width="10.453125" style="26" bestFit="1" customWidth="1"/>
    <col min="14359" max="14359" width="1.26953125" style="26" customWidth="1"/>
    <col min="14360" max="14360" width="10.453125" style="26" bestFit="1" customWidth="1"/>
    <col min="14361" max="14361" width="1.453125" style="26" customWidth="1"/>
    <col min="14362" max="14362" width="8.453125" style="26" bestFit="1" customWidth="1"/>
    <col min="14363" max="14363" width="1.26953125" style="26" customWidth="1"/>
    <col min="14364" max="14364" width="11.453125" style="26" bestFit="1" customWidth="1"/>
    <col min="14365" max="14365" width="1.453125" style="26" customWidth="1"/>
    <col min="14366" max="14366" width="11" style="26" bestFit="1" customWidth="1"/>
    <col min="14367" max="14367" width="1.26953125" style="26" customWidth="1"/>
    <col min="14368" max="14368" width="11.54296875" style="26" bestFit="1" customWidth="1"/>
    <col min="14369" max="14599" width="9.1796875" style="26"/>
    <col min="14600" max="14600" width="8.81640625" style="26" customWidth="1"/>
    <col min="14601" max="14601" width="1.26953125" style="26" customWidth="1"/>
    <col min="14602" max="14602" width="11.453125" style="26" bestFit="1" customWidth="1"/>
    <col min="14603" max="14603" width="1.26953125" style="26" customWidth="1"/>
    <col min="14604" max="14604" width="12.81640625" style="26" bestFit="1" customWidth="1"/>
    <col min="14605" max="14605" width="1.1796875" style="26" customWidth="1"/>
    <col min="14606" max="14606" width="11" style="26" bestFit="1" customWidth="1"/>
    <col min="14607" max="14607" width="1.26953125" style="26" customWidth="1"/>
    <col min="14608" max="14608" width="8.453125" style="26" bestFit="1" customWidth="1"/>
    <col min="14609" max="14609" width="2.1796875" style="26" customWidth="1"/>
    <col min="14610" max="14610" width="9.81640625" style="26" bestFit="1" customWidth="1"/>
    <col min="14611" max="14611" width="1.26953125" style="26" customWidth="1"/>
    <col min="14612" max="14612" width="11.453125" style="26" bestFit="1" customWidth="1"/>
    <col min="14613" max="14613" width="1.26953125" style="26" customWidth="1"/>
    <col min="14614" max="14614" width="10.453125" style="26" bestFit="1" customWidth="1"/>
    <col min="14615" max="14615" width="1.26953125" style="26" customWidth="1"/>
    <col min="14616" max="14616" width="10.453125" style="26" bestFit="1" customWidth="1"/>
    <col min="14617" max="14617" width="1.453125" style="26" customWidth="1"/>
    <col min="14618" max="14618" width="8.453125" style="26" bestFit="1" customWidth="1"/>
    <col min="14619" max="14619" width="1.26953125" style="26" customWidth="1"/>
    <col min="14620" max="14620" width="11.453125" style="26" bestFit="1" customWidth="1"/>
    <col min="14621" max="14621" width="1.453125" style="26" customWidth="1"/>
    <col min="14622" max="14622" width="11" style="26" bestFit="1" customWidth="1"/>
    <col min="14623" max="14623" width="1.26953125" style="26" customWidth="1"/>
    <col min="14624" max="14624" width="11.54296875" style="26" bestFit="1" customWidth="1"/>
    <col min="14625" max="14855" width="9.1796875" style="26"/>
    <col min="14856" max="14856" width="8.81640625" style="26" customWidth="1"/>
    <col min="14857" max="14857" width="1.26953125" style="26" customWidth="1"/>
    <col min="14858" max="14858" width="11.453125" style="26" bestFit="1" customWidth="1"/>
    <col min="14859" max="14859" width="1.26953125" style="26" customWidth="1"/>
    <col min="14860" max="14860" width="12.81640625" style="26" bestFit="1" customWidth="1"/>
    <col min="14861" max="14861" width="1.1796875" style="26" customWidth="1"/>
    <col min="14862" max="14862" width="11" style="26" bestFit="1" customWidth="1"/>
    <col min="14863" max="14863" width="1.26953125" style="26" customWidth="1"/>
    <col min="14864" max="14864" width="8.453125" style="26" bestFit="1" customWidth="1"/>
    <col min="14865" max="14865" width="2.1796875" style="26" customWidth="1"/>
    <col min="14866" max="14866" width="9.81640625" style="26" bestFit="1" customWidth="1"/>
    <col min="14867" max="14867" width="1.26953125" style="26" customWidth="1"/>
    <col min="14868" max="14868" width="11.453125" style="26" bestFit="1" customWidth="1"/>
    <col min="14869" max="14869" width="1.26953125" style="26" customWidth="1"/>
    <col min="14870" max="14870" width="10.453125" style="26" bestFit="1" customWidth="1"/>
    <col min="14871" max="14871" width="1.26953125" style="26" customWidth="1"/>
    <col min="14872" max="14872" width="10.453125" style="26" bestFit="1" customWidth="1"/>
    <col min="14873" max="14873" width="1.453125" style="26" customWidth="1"/>
    <col min="14874" max="14874" width="8.453125" style="26" bestFit="1" customWidth="1"/>
    <col min="14875" max="14875" width="1.26953125" style="26" customWidth="1"/>
    <col min="14876" max="14876" width="11.453125" style="26" bestFit="1" customWidth="1"/>
    <col min="14877" max="14877" width="1.453125" style="26" customWidth="1"/>
    <col min="14878" max="14878" width="11" style="26" bestFit="1" customWidth="1"/>
    <col min="14879" max="14879" width="1.26953125" style="26" customWidth="1"/>
    <col min="14880" max="14880" width="11.54296875" style="26" bestFit="1" customWidth="1"/>
    <col min="14881" max="15111" width="9.1796875" style="26"/>
    <col min="15112" max="15112" width="8.81640625" style="26" customWidth="1"/>
    <col min="15113" max="15113" width="1.26953125" style="26" customWidth="1"/>
    <col min="15114" max="15114" width="11.453125" style="26" bestFit="1" customWidth="1"/>
    <col min="15115" max="15115" width="1.26953125" style="26" customWidth="1"/>
    <col min="15116" max="15116" width="12.81640625" style="26" bestFit="1" customWidth="1"/>
    <col min="15117" max="15117" width="1.1796875" style="26" customWidth="1"/>
    <col min="15118" max="15118" width="11" style="26" bestFit="1" customWidth="1"/>
    <col min="15119" max="15119" width="1.26953125" style="26" customWidth="1"/>
    <col min="15120" max="15120" width="8.453125" style="26" bestFit="1" customWidth="1"/>
    <col min="15121" max="15121" width="2.1796875" style="26" customWidth="1"/>
    <col min="15122" max="15122" width="9.81640625" style="26" bestFit="1" customWidth="1"/>
    <col min="15123" max="15123" width="1.26953125" style="26" customWidth="1"/>
    <col min="15124" max="15124" width="11.453125" style="26" bestFit="1" customWidth="1"/>
    <col min="15125" max="15125" width="1.26953125" style="26" customWidth="1"/>
    <col min="15126" max="15126" width="10.453125" style="26" bestFit="1" customWidth="1"/>
    <col min="15127" max="15127" width="1.26953125" style="26" customWidth="1"/>
    <col min="15128" max="15128" width="10.453125" style="26" bestFit="1" customWidth="1"/>
    <col min="15129" max="15129" width="1.453125" style="26" customWidth="1"/>
    <col min="15130" max="15130" width="8.453125" style="26" bestFit="1" customWidth="1"/>
    <col min="15131" max="15131" width="1.26953125" style="26" customWidth="1"/>
    <col min="15132" max="15132" width="11.453125" style="26" bestFit="1" customWidth="1"/>
    <col min="15133" max="15133" width="1.453125" style="26" customWidth="1"/>
    <col min="15134" max="15134" width="11" style="26" bestFit="1" customWidth="1"/>
    <col min="15135" max="15135" width="1.26953125" style="26" customWidth="1"/>
    <col min="15136" max="15136" width="11.54296875" style="26" bestFit="1" customWidth="1"/>
    <col min="15137" max="15367" width="9.1796875" style="26"/>
    <col min="15368" max="15368" width="8.81640625" style="26" customWidth="1"/>
    <col min="15369" max="15369" width="1.26953125" style="26" customWidth="1"/>
    <col min="15370" max="15370" width="11.453125" style="26" bestFit="1" customWidth="1"/>
    <col min="15371" max="15371" width="1.26953125" style="26" customWidth="1"/>
    <col min="15372" max="15372" width="12.81640625" style="26" bestFit="1" customWidth="1"/>
    <col min="15373" max="15373" width="1.1796875" style="26" customWidth="1"/>
    <col min="15374" max="15374" width="11" style="26" bestFit="1" customWidth="1"/>
    <col min="15375" max="15375" width="1.26953125" style="26" customWidth="1"/>
    <col min="15376" max="15376" width="8.453125" style="26" bestFit="1" customWidth="1"/>
    <col min="15377" max="15377" width="2.1796875" style="26" customWidth="1"/>
    <col min="15378" max="15378" width="9.81640625" style="26" bestFit="1" customWidth="1"/>
    <col min="15379" max="15379" width="1.26953125" style="26" customWidth="1"/>
    <col min="15380" max="15380" width="11.453125" style="26" bestFit="1" customWidth="1"/>
    <col min="15381" max="15381" width="1.26953125" style="26" customWidth="1"/>
    <col min="15382" max="15382" width="10.453125" style="26" bestFit="1" customWidth="1"/>
    <col min="15383" max="15383" width="1.26953125" style="26" customWidth="1"/>
    <col min="15384" max="15384" width="10.453125" style="26" bestFit="1" customWidth="1"/>
    <col min="15385" max="15385" width="1.453125" style="26" customWidth="1"/>
    <col min="15386" max="15386" width="8.453125" style="26" bestFit="1" customWidth="1"/>
    <col min="15387" max="15387" width="1.26953125" style="26" customWidth="1"/>
    <col min="15388" max="15388" width="11.453125" style="26" bestFit="1" customWidth="1"/>
    <col min="15389" max="15389" width="1.453125" style="26" customWidth="1"/>
    <col min="15390" max="15390" width="11" style="26" bestFit="1" customWidth="1"/>
    <col min="15391" max="15391" width="1.26953125" style="26" customWidth="1"/>
    <col min="15392" max="15392" width="11.54296875" style="26" bestFit="1" customWidth="1"/>
    <col min="15393" max="15623" width="9.1796875" style="26"/>
    <col min="15624" max="15624" width="8.81640625" style="26" customWidth="1"/>
    <col min="15625" max="15625" width="1.26953125" style="26" customWidth="1"/>
    <col min="15626" max="15626" width="11.453125" style="26" bestFit="1" customWidth="1"/>
    <col min="15627" max="15627" width="1.26953125" style="26" customWidth="1"/>
    <col min="15628" max="15628" width="12.81640625" style="26" bestFit="1" customWidth="1"/>
    <col min="15629" max="15629" width="1.1796875" style="26" customWidth="1"/>
    <col min="15630" max="15630" width="11" style="26" bestFit="1" customWidth="1"/>
    <col min="15631" max="15631" width="1.26953125" style="26" customWidth="1"/>
    <col min="15632" max="15632" width="8.453125" style="26" bestFit="1" customWidth="1"/>
    <col min="15633" max="15633" width="2.1796875" style="26" customWidth="1"/>
    <col min="15634" max="15634" width="9.81640625" style="26" bestFit="1" customWidth="1"/>
    <col min="15635" max="15635" width="1.26953125" style="26" customWidth="1"/>
    <col min="15636" max="15636" width="11.453125" style="26" bestFit="1" customWidth="1"/>
    <col min="15637" max="15637" width="1.26953125" style="26" customWidth="1"/>
    <col min="15638" max="15638" width="10.453125" style="26" bestFit="1" customWidth="1"/>
    <col min="15639" max="15639" width="1.26953125" style="26" customWidth="1"/>
    <col min="15640" max="15640" width="10.453125" style="26" bestFit="1" customWidth="1"/>
    <col min="15641" max="15641" width="1.453125" style="26" customWidth="1"/>
    <col min="15642" max="15642" width="8.453125" style="26" bestFit="1" customWidth="1"/>
    <col min="15643" max="15643" width="1.26953125" style="26" customWidth="1"/>
    <col min="15644" max="15644" width="11.453125" style="26" bestFit="1" customWidth="1"/>
    <col min="15645" max="15645" width="1.453125" style="26" customWidth="1"/>
    <col min="15646" max="15646" width="11" style="26" bestFit="1" customWidth="1"/>
    <col min="15647" max="15647" width="1.26953125" style="26" customWidth="1"/>
    <col min="15648" max="15648" width="11.54296875" style="26" bestFit="1" customWidth="1"/>
    <col min="15649" max="15879" width="9.1796875" style="26"/>
    <col min="15880" max="15880" width="8.81640625" style="26" customWidth="1"/>
    <col min="15881" max="15881" width="1.26953125" style="26" customWidth="1"/>
    <col min="15882" max="15882" width="11.453125" style="26" bestFit="1" customWidth="1"/>
    <col min="15883" max="15883" width="1.26953125" style="26" customWidth="1"/>
    <col min="15884" max="15884" width="12.81640625" style="26" bestFit="1" customWidth="1"/>
    <col min="15885" max="15885" width="1.1796875" style="26" customWidth="1"/>
    <col min="15886" max="15886" width="11" style="26" bestFit="1" customWidth="1"/>
    <col min="15887" max="15887" width="1.26953125" style="26" customWidth="1"/>
    <col min="15888" max="15888" width="8.453125" style="26" bestFit="1" customWidth="1"/>
    <col min="15889" max="15889" width="2.1796875" style="26" customWidth="1"/>
    <col min="15890" max="15890" width="9.81640625" style="26" bestFit="1" customWidth="1"/>
    <col min="15891" max="15891" width="1.26953125" style="26" customWidth="1"/>
    <col min="15892" max="15892" width="11.453125" style="26" bestFit="1" customWidth="1"/>
    <col min="15893" max="15893" width="1.26953125" style="26" customWidth="1"/>
    <col min="15894" max="15894" width="10.453125" style="26" bestFit="1" customWidth="1"/>
    <col min="15895" max="15895" width="1.26953125" style="26" customWidth="1"/>
    <col min="15896" max="15896" width="10.453125" style="26" bestFit="1" customWidth="1"/>
    <col min="15897" max="15897" width="1.453125" style="26" customWidth="1"/>
    <col min="15898" max="15898" width="8.453125" style="26" bestFit="1" customWidth="1"/>
    <col min="15899" max="15899" width="1.26953125" style="26" customWidth="1"/>
    <col min="15900" max="15900" width="11.453125" style="26" bestFit="1" customWidth="1"/>
    <col min="15901" max="15901" width="1.453125" style="26" customWidth="1"/>
    <col min="15902" max="15902" width="11" style="26" bestFit="1" customWidth="1"/>
    <col min="15903" max="15903" width="1.26953125" style="26" customWidth="1"/>
    <col min="15904" max="15904" width="11.54296875" style="26" bestFit="1" customWidth="1"/>
    <col min="15905" max="16135" width="9.1796875" style="26"/>
    <col min="16136" max="16136" width="8.81640625" style="26" customWidth="1"/>
    <col min="16137" max="16137" width="1.26953125" style="26" customWidth="1"/>
    <col min="16138" max="16138" width="11.453125" style="26" bestFit="1" customWidth="1"/>
    <col min="16139" max="16139" width="1.26953125" style="26" customWidth="1"/>
    <col min="16140" max="16140" width="12.81640625" style="26" bestFit="1" customWidth="1"/>
    <col min="16141" max="16141" width="1.1796875" style="26" customWidth="1"/>
    <col min="16142" max="16142" width="11" style="26" bestFit="1" customWidth="1"/>
    <col min="16143" max="16143" width="1.26953125" style="26" customWidth="1"/>
    <col min="16144" max="16144" width="8.453125" style="26" bestFit="1" customWidth="1"/>
    <col min="16145" max="16145" width="2.1796875" style="26" customWidth="1"/>
    <col min="16146" max="16146" width="9.81640625" style="26" bestFit="1" customWidth="1"/>
    <col min="16147" max="16147" width="1.26953125" style="26" customWidth="1"/>
    <col min="16148" max="16148" width="11.453125" style="26" bestFit="1" customWidth="1"/>
    <col min="16149" max="16149" width="1.26953125" style="26" customWidth="1"/>
    <col min="16150" max="16150" width="10.453125" style="26" bestFit="1" customWidth="1"/>
    <col min="16151" max="16151" width="1.26953125" style="26" customWidth="1"/>
    <col min="16152" max="16152" width="10.453125" style="26" bestFit="1" customWidth="1"/>
    <col min="16153" max="16153" width="1.453125" style="26" customWidth="1"/>
    <col min="16154" max="16154" width="8.453125" style="26" bestFit="1" customWidth="1"/>
    <col min="16155" max="16155" width="1.26953125" style="26" customWidth="1"/>
    <col min="16156" max="16156" width="11.453125" style="26" bestFit="1" customWidth="1"/>
    <col min="16157" max="16157" width="1.453125" style="26" customWidth="1"/>
    <col min="16158" max="16158" width="11" style="26" bestFit="1" customWidth="1"/>
    <col min="16159" max="16159" width="1.26953125" style="26" customWidth="1"/>
    <col min="16160" max="16160" width="11.54296875" style="26" bestFit="1" customWidth="1"/>
    <col min="16161" max="16383" width="9.1796875" style="26"/>
    <col min="16384" max="16384" width="9.1796875" style="26" customWidth="1"/>
  </cols>
  <sheetData>
    <row r="1" spans="1:48" ht="13">
      <c r="A1" s="340" t="str">
        <f>+'Curr Equal'!A1</f>
        <v>Kentucky Power Company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L1" s="291"/>
      <c r="AM1" s="291"/>
      <c r="AN1" s="291"/>
      <c r="AO1" s="291"/>
      <c r="AR1" s="291"/>
      <c r="AS1" s="291"/>
      <c r="AT1" s="291"/>
      <c r="AU1" s="291"/>
    </row>
    <row r="2" spans="1:48" ht="13">
      <c r="A2" s="340" t="s">
        <v>366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</row>
    <row r="3" spans="1:48" ht="13">
      <c r="A3" s="340" t="s">
        <v>1206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</row>
    <row r="4" spans="1:48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AA4" s="50"/>
      <c r="AB4" s="50"/>
      <c r="AC4" s="50"/>
      <c r="AD4" s="50"/>
    </row>
    <row r="5" spans="1:48">
      <c r="AM5" s="289"/>
      <c r="AN5" s="290"/>
    </row>
    <row r="6" spans="1:48" ht="13">
      <c r="K6" s="338" t="s">
        <v>599</v>
      </c>
      <c r="L6" s="338"/>
      <c r="M6" s="338"/>
      <c r="N6" s="338"/>
      <c r="O6" s="338"/>
      <c r="P6" s="338"/>
      <c r="Q6" s="338"/>
      <c r="R6" s="338"/>
      <c r="S6" s="338"/>
      <c r="T6" s="338"/>
      <c r="U6" s="338"/>
      <c r="W6" s="51">
        <v>1</v>
      </c>
      <c r="X6" s="51"/>
      <c r="Y6" s="29" t="s">
        <v>665</v>
      </c>
      <c r="Z6" s="104" t="s">
        <v>376</v>
      </c>
      <c r="AA6" s="51"/>
      <c r="AB6" s="279" t="s">
        <v>665</v>
      </c>
      <c r="AC6" s="51"/>
      <c r="AD6" s="279" t="s">
        <v>1219</v>
      </c>
      <c r="AE6" s="279" t="s">
        <v>1219</v>
      </c>
      <c r="AH6" s="107" t="s">
        <v>1219</v>
      </c>
      <c r="AI6" s="107" t="s">
        <v>208</v>
      </c>
      <c r="AM6" s="276"/>
    </row>
    <row r="7" spans="1:48" ht="13">
      <c r="A7" s="29" t="str">
        <f>+'Curr Equal'!A7</f>
        <v xml:space="preserve"> Current</v>
      </c>
      <c r="B7" s="29"/>
      <c r="C7" s="29" t="str">
        <f>+'Curr Equal'!C7</f>
        <v>Current</v>
      </c>
      <c r="D7" s="29"/>
      <c r="E7" s="29" t="str">
        <f>+'Curr Equal'!E7</f>
        <v>Rate</v>
      </c>
      <c r="F7" s="29">
        <f>+'Curr Equal'!F7</f>
        <v>0</v>
      </c>
      <c r="G7" s="29" t="str">
        <f>+'Curr Equal'!G7</f>
        <v>Current</v>
      </c>
      <c r="I7" s="29" t="str">
        <f>+'Curr Equal'!I7</f>
        <v>Current</v>
      </c>
      <c r="K7" s="29" t="str">
        <f>+'Curr Equal'!K7</f>
        <v>Percent</v>
      </c>
      <c r="M7" s="29" t="str">
        <f>+'Curr Equal'!M7</f>
        <v>Revenue</v>
      </c>
      <c r="O7" s="29" t="str">
        <f>+'Curr Equal'!O7</f>
        <v>Income</v>
      </c>
      <c r="Q7" s="29" t="s">
        <v>392</v>
      </c>
      <c r="U7" s="29" t="s">
        <v>374</v>
      </c>
      <c r="W7" s="29" t="s">
        <v>369</v>
      </c>
      <c r="X7" s="29"/>
      <c r="Y7" s="29" t="s">
        <v>395</v>
      </c>
      <c r="Z7" s="29" t="str">
        <f>+'Curr Equal'!K7</f>
        <v>Percent</v>
      </c>
      <c r="AA7" s="279"/>
      <c r="AB7" s="279" t="s">
        <v>1210</v>
      </c>
      <c r="AC7" s="279"/>
      <c r="AD7" s="279" t="s">
        <v>395</v>
      </c>
      <c r="AE7" s="279" t="s">
        <v>1220</v>
      </c>
      <c r="AG7" s="107" t="s">
        <v>660</v>
      </c>
      <c r="AH7" s="107" t="s">
        <v>661</v>
      </c>
      <c r="AI7" s="107" t="s">
        <v>1216</v>
      </c>
      <c r="AJ7" s="107" t="s">
        <v>1219</v>
      </c>
      <c r="AK7" s="107"/>
    </row>
    <row r="8" spans="1:48" ht="13">
      <c r="A8" s="30" t="str">
        <f>+'Curr Equal'!A8</f>
        <v>Class</v>
      </c>
      <c r="B8" s="30"/>
      <c r="C8" s="30" t="str">
        <f>+'Curr Equal'!C8</f>
        <v>Revenue</v>
      </c>
      <c r="D8" s="30"/>
      <c r="E8" s="30" t="str">
        <f>+'Curr Equal'!E8</f>
        <v>Base</v>
      </c>
      <c r="F8" s="30">
        <f>+'Curr Equal'!F8</f>
        <v>0</v>
      </c>
      <c r="G8" s="30" t="str">
        <f>+'Curr Equal'!G8</f>
        <v>Income</v>
      </c>
      <c r="H8" s="52"/>
      <c r="I8" s="30" t="str">
        <f>+'Curr Equal'!I8</f>
        <v>ROR %</v>
      </c>
      <c r="J8" s="52"/>
      <c r="K8" s="30" t="str">
        <f>+'Curr Equal'!K8</f>
        <v>Increase</v>
      </c>
      <c r="L8" s="52"/>
      <c r="M8" s="30" t="str">
        <f>+'Curr Equal'!M8</f>
        <v>Increase</v>
      </c>
      <c r="N8" s="52"/>
      <c r="O8" s="30" t="str">
        <f>+'Curr Equal'!O8</f>
        <v>Increase</v>
      </c>
      <c r="P8" s="52"/>
      <c r="Q8" s="30" t="s">
        <v>373</v>
      </c>
      <c r="R8" s="52"/>
      <c r="S8" s="30" t="str">
        <f>+'Curr Equal'!S8</f>
        <v>ROR %</v>
      </c>
      <c r="T8" s="30"/>
      <c r="U8" s="30" t="s">
        <v>372</v>
      </c>
      <c r="V8" s="52"/>
      <c r="W8" s="30" t="s">
        <v>379</v>
      </c>
      <c r="X8" s="30"/>
      <c r="Y8" s="30" t="s">
        <v>378</v>
      </c>
      <c r="Z8" s="30" t="str">
        <f>+'Curr Equal'!K8</f>
        <v>Increase</v>
      </c>
      <c r="AA8" s="30"/>
      <c r="AB8" s="30" t="s">
        <v>1208</v>
      </c>
      <c r="AC8" s="30"/>
      <c r="AD8" s="30" t="s">
        <v>378</v>
      </c>
      <c r="AE8" s="30" t="s">
        <v>378</v>
      </c>
      <c r="AG8" s="108" t="s">
        <v>372</v>
      </c>
      <c r="AH8" s="108" t="s">
        <v>378</v>
      </c>
      <c r="AI8" s="108" t="s">
        <v>378</v>
      </c>
      <c r="AJ8" s="108" t="s">
        <v>1209</v>
      </c>
      <c r="AK8" s="108"/>
    </row>
    <row r="9" spans="1:48">
      <c r="A9" s="33" t="str">
        <f>+'Curr Equal'!A9</f>
        <v>(1)</v>
      </c>
      <c r="B9" s="33"/>
      <c r="C9" s="33" t="str">
        <f>+'Curr Equal'!C9</f>
        <v>(2)</v>
      </c>
      <c r="D9" s="33"/>
      <c r="E9" s="33" t="str">
        <f>+'Curr Equal'!E9</f>
        <v>(3)</v>
      </c>
      <c r="F9" s="33">
        <f>+'Curr Equal'!F9</f>
        <v>0</v>
      </c>
      <c r="G9" s="33" t="str">
        <f>+'Curr Equal'!G9</f>
        <v>(4)</v>
      </c>
      <c r="I9" s="33" t="str">
        <f>+'Curr Equal'!I9</f>
        <v>(5)</v>
      </c>
      <c r="K9" s="33" t="str">
        <f>+'Curr Equal'!K9</f>
        <v>(6)</v>
      </c>
      <c r="M9" s="33" t="str">
        <f>+'Curr Equal'!M9</f>
        <v>(7)</v>
      </c>
      <c r="O9" s="33" t="str">
        <f>+'Curr Equal'!O9</f>
        <v>(8)</v>
      </c>
      <c r="Q9" s="33" t="str">
        <f>+'Curr Equal'!Q9</f>
        <v>(9)</v>
      </c>
      <c r="S9" s="33" t="str">
        <f>+'Curr Equal'!S9</f>
        <v>(10)</v>
      </c>
      <c r="T9" s="33"/>
      <c r="U9" s="32" t="s">
        <v>390</v>
      </c>
      <c r="W9" s="32" t="s">
        <v>396</v>
      </c>
      <c r="X9" s="283"/>
      <c r="Y9" s="282" t="s">
        <v>397</v>
      </c>
      <c r="Z9" s="282" t="s">
        <v>398</v>
      </c>
      <c r="AA9" s="283"/>
      <c r="AB9" s="282" t="s">
        <v>1217</v>
      </c>
      <c r="AC9" s="283"/>
      <c r="AD9" s="282" t="s">
        <v>1218</v>
      </c>
      <c r="AE9" s="282" t="s">
        <v>1221</v>
      </c>
      <c r="AG9" s="280"/>
      <c r="AH9" s="282"/>
      <c r="AI9" s="280"/>
    </row>
    <row r="10" spans="1:48">
      <c r="AG10" s="109"/>
      <c r="AH10" s="109"/>
    </row>
    <row r="11" spans="1:48">
      <c r="A11" s="26" t="str">
        <f>+'Curr Equal'!A11</f>
        <v>RS</v>
      </c>
      <c r="C11" s="34">
        <f ca="1">+'Curr Equal'!C11</f>
        <v>270140938.52428943</v>
      </c>
      <c r="E11" s="34">
        <f ca="1">+'Curr Equal'!E11</f>
        <v>1064846919.6198454</v>
      </c>
      <c r="G11" s="34">
        <f ca="1">+'Curr Equal'!G11</f>
        <v>23622686.609915197</v>
      </c>
      <c r="I11" s="36">
        <f ca="1">ROUND((G11/E11),4)*100</f>
        <v>2.2200000000000002</v>
      </c>
      <c r="K11" s="36">
        <f ca="1">ROUND((M11/C11),4)*100</f>
        <v>28.26</v>
      </c>
      <c r="M11" s="34">
        <f ca="1">ROUND((O11*$G$33),0)</f>
        <v>76332670</v>
      </c>
      <c r="O11" s="34">
        <f ca="1">Q11-G11</f>
        <v>57028819.390084803</v>
      </c>
      <c r="Q11" s="34">
        <f ca="1">ROUND((Q$27/E$27*E11),0)</f>
        <v>80651506</v>
      </c>
      <c r="S11" s="36">
        <f ca="1">ROUND((Q11/E11),4)*100</f>
        <v>7.57</v>
      </c>
      <c r="T11" s="36"/>
      <c r="U11" s="34">
        <f ca="1">C11+M11</f>
        <v>346473608.52428943</v>
      </c>
      <c r="W11" s="34">
        <f ca="1">ROUND('Curr Equal'!V11*W$6,0)</f>
        <v>33523058</v>
      </c>
      <c r="X11" s="34"/>
      <c r="Y11" s="34">
        <f ca="1">M11-W11</f>
        <v>42809612</v>
      </c>
      <c r="Z11" s="36">
        <f ca="1">(+(Y11+C11)/C11-1)*100</f>
        <v>15.847139731526028</v>
      </c>
      <c r="AA11" s="34"/>
      <c r="AB11" s="34">
        <f ca="1">'Prop Mitigation'!I10</f>
        <v>-9607574.700000003</v>
      </c>
      <c r="AC11" s="34"/>
      <c r="AD11" s="34">
        <f ca="1">Y11+AB11</f>
        <v>33202037.299999997</v>
      </c>
      <c r="AE11" s="36">
        <f ca="1">(+(AD11+C11)/C11-1)*100</f>
        <v>12.290635207449196</v>
      </c>
      <c r="AG11" s="22">
        <v>286735722</v>
      </c>
      <c r="AH11" s="276">
        <f ca="1">AD11/AG11</f>
        <v>0.11579316685208826</v>
      </c>
      <c r="AI11" s="276">
        <f>9808321/AG11</f>
        <v>3.4206833147911724E-2</v>
      </c>
      <c r="AJ11" s="276">
        <f ca="1">AH11+AI11</f>
        <v>0.15</v>
      </c>
      <c r="AK11" s="276"/>
      <c r="AL11" s="22"/>
      <c r="AM11" s="110"/>
      <c r="AN11" s="276"/>
      <c r="AO11" s="281"/>
      <c r="AP11" s="281"/>
      <c r="AQ11" s="281"/>
      <c r="AR11" s="22"/>
      <c r="AS11" s="110"/>
      <c r="AT11" s="276"/>
      <c r="AU11" s="281"/>
      <c r="AV11" s="281"/>
    </row>
    <row r="12" spans="1:48">
      <c r="A12" s="26" t="s">
        <v>392</v>
      </c>
      <c r="I12" s="39" t="s">
        <v>392</v>
      </c>
      <c r="K12" s="39" t="s">
        <v>392</v>
      </c>
      <c r="M12" s="34" t="s">
        <v>392</v>
      </c>
      <c r="O12" s="34" t="s">
        <v>392</v>
      </c>
      <c r="Q12" s="34" t="s">
        <v>392</v>
      </c>
      <c r="S12" s="39" t="s">
        <v>392</v>
      </c>
      <c r="T12" s="39"/>
      <c r="U12" s="34"/>
      <c r="W12" s="34" t="s">
        <v>392</v>
      </c>
      <c r="X12" s="34"/>
      <c r="Y12" s="34" t="s">
        <v>392</v>
      </c>
      <c r="AA12" s="34"/>
      <c r="AB12" s="34" t="s">
        <v>392</v>
      </c>
      <c r="AC12" s="34"/>
      <c r="AD12" s="34" t="s">
        <v>392</v>
      </c>
      <c r="AG12" s="109"/>
      <c r="AH12" s="109"/>
      <c r="AN12" s="281"/>
      <c r="AR12" s="22"/>
    </row>
    <row r="13" spans="1:48">
      <c r="A13" s="26" t="str">
        <f>+'Curr Equal'!A13</f>
        <v>GS</v>
      </c>
      <c r="C13" s="34">
        <f ca="1">+'Curr Equal'!C13</f>
        <v>95580647.400141954</v>
      </c>
      <c r="E13" s="34">
        <f ca="1">+'Curr Equal'!E13</f>
        <v>270051560.69694608</v>
      </c>
      <c r="G13" s="34">
        <f ca="1">+'Curr Equal'!G13</f>
        <v>23914959.709811423</v>
      </c>
      <c r="I13" s="36">
        <f ca="1">ROUND((G13/E13),4)*100</f>
        <v>8.86</v>
      </c>
      <c r="K13" s="36">
        <f ca="1">ROUND((M13/C13),4)*100</f>
        <v>-4.8500000000000005</v>
      </c>
      <c r="M13" s="34">
        <f ca="1">ROUND((O13*$G$33),0)</f>
        <v>-4632865</v>
      </c>
      <c r="O13" s="34">
        <f t="shared" ref="O13:O25" ca="1" si="0">Q13-G13</f>
        <v>-3461254.709811423</v>
      </c>
      <c r="Q13" s="34">
        <f ca="1">ROUND((Q$27/E$27*E13),0)</f>
        <v>20453705</v>
      </c>
      <c r="S13" s="36">
        <f ca="1">ROUND((Q13/E13),4)*100</f>
        <v>7.57</v>
      </c>
      <c r="T13" s="36"/>
      <c r="U13" s="34">
        <f ca="1">C13+M13</f>
        <v>90947782.400141954</v>
      </c>
      <c r="W13" s="34">
        <f ca="1">ROUND('Curr Equal'!V13*W$6,0)</f>
        <v>-15489639</v>
      </c>
      <c r="X13" s="34"/>
      <c r="Y13" s="34">
        <f ca="1">M13-W13</f>
        <v>10856774</v>
      </c>
      <c r="Z13" s="36">
        <f ca="1">(+(Y13+C13)/C13-1)*100</f>
        <v>11.358757546963293</v>
      </c>
      <c r="AA13" s="34"/>
      <c r="AB13" s="34">
        <f ca="1">'Prop Mitigation'!I12</f>
        <v>1243096.6740846969</v>
      </c>
      <c r="AC13" s="34"/>
      <c r="AD13" s="34">
        <f ca="1">Y13+AB13</f>
        <v>12099870.674084697</v>
      </c>
      <c r="AE13" s="36">
        <f ca="1">(+(AD13+C13)/C13-1)*100</f>
        <v>12.659331154589681</v>
      </c>
      <c r="AG13" s="22">
        <v>105637778</v>
      </c>
      <c r="AH13" s="276">
        <f ca="1">AD13/AG13</f>
        <v>0.114541132</v>
      </c>
      <c r="AI13" s="276">
        <f>2502200/AG13</f>
        <v>2.3686601965444597E-2</v>
      </c>
      <c r="AJ13" s="276">
        <f ca="1">AH13+AI13</f>
        <v>0.1382277339654446</v>
      </c>
      <c r="AK13" s="276"/>
      <c r="AL13" s="22"/>
      <c r="AM13" s="110"/>
      <c r="AN13" s="276"/>
      <c r="AO13" s="281"/>
      <c r="AP13" s="281"/>
      <c r="AQ13" s="281"/>
      <c r="AR13" s="22"/>
      <c r="AS13" s="110"/>
      <c r="AT13" s="276"/>
      <c r="AU13" s="281"/>
      <c r="AV13" s="281"/>
    </row>
    <row r="14" spans="1:48">
      <c r="C14" s="34"/>
      <c r="E14" s="34"/>
      <c r="G14" s="34"/>
      <c r="I14" s="36"/>
      <c r="K14" s="36"/>
      <c r="M14" s="34"/>
      <c r="O14" s="34"/>
      <c r="Q14" s="34"/>
      <c r="S14" s="36"/>
      <c r="T14" s="36"/>
      <c r="U14" s="34"/>
      <c r="W14" s="34"/>
      <c r="X14" s="34"/>
      <c r="Y14" s="34"/>
      <c r="Z14" s="36"/>
      <c r="AA14" s="34"/>
      <c r="AB14" s="34"/>
      <c r="AC14" s="34"/>
      <c r="AD14" s="34"/>
      <c r="AE14" s="36"/>
      <c r="AG14" s="22"/>
      <c r="AH14" s="109"/>
      <c r="AN14" s="281"/>
      <c r="AR14" s="22"/>
    </row>
    <row r="15" spans="1:48" hidden="1" outlineLevel="1">
      <c r="A15" s="26" t="str">
        <f>+'Curr Equal'!A15</f>
        <v>PS</v>
      </c>
      <c r="C15" s="34">
        <f ca="1">+'Curr Equal'!C15</f>
        <v>11592674.941034991</v>
      </c>
      <c r="E15" s="34">
        <f ca="1">+'Curr Equal'!E15</f>
        <v>25812002.669569615</v>
      </c>
      <c r="G15" s="34">
        <f ca="1">+'Curr Equal'!G15</f>
        <v>3725535.0360477469</v>
      </c>
      <c r="I15" s="36">
        <f ca="1">ROUND((G15/E15),4)*100</f>
        <v>14.430000000000001</v>
      </c>
      <c r="K15" s="36">
        <f ca="1">ROUND((M15/C15),4)*100</f>
        <v>-20.440000000000001</v>
      </c>
      <c r="M15" s="34">
        <f ca="1">ROUND((O15*$G$33),0)</f>
        <v>-2369847</v>
      </c>
      <c r="O15" s="34">
        <f ca="1">Q15-G15</f>
        <v>-1770534.0360477469</v>
      </c>
      <c r="Q15" s="34">
        <f ca="1">ROUND((Q$27/E$27*E15),0)</f>
        <v>1955001</v>
      </c>
      <c r="S15" s="36">
        <f ca="1">ROUND((Q15/E15),4)*100</f>
        <v>7.57</v>
      </c>
      <c r="T15" s="36"/>
      <c r="U15" s="34">
        <f ca="1">C15+M15</f>
        <v>9222827.9410349913</v>
      </c>
      <c r="W15" s="34">
        <f ca="1">ROUND('Curr Equal'!V15*W$6,0)</f>
        <v>-3407557</v>
      </c>
      <c r="X15" s="34"/>
      <c r="Y15" s="34">
        <f ca="1">M15-W15</f>
        <v>1037710</v>
      </c>
      <c r="Z15" s="36">
        <f ca="1">(+(Y15+C15)/C15-1)*100</f>
        <v>8.9514284259518249</v>
      </c>
      <c r="AA15" s="34"/>
      <c r="AB15" s="34">
        <f ca="1">'Prop Mitigation'!I14</f>
        <v>440522.91454674001</v>
      </c>
      <c r="AC15" s="34"/>
      <c r="AD15" s="34">
        <f ca="1">Y15+AB15</f>
        <v>1478232.91454674</v>
      </c>
      <c r="AE15" s="36">
        <f ca="1">(+(AD15+C15)/C15-1)*100</f>
        <v>12.751439353433325</v>
      </c>
      <c r="AG15" s="22">
        <v>12905695</v>
      </c>
      <c r="AH15" s="276">
        <f ca="1">AD15/AG15</f>
        <v>0.114541132</v>
      </c>
      <c r="AI15" s="281">
        <f>AI17</f>
        <v>2.4537149394130649E-2</v>
      </c>
      <c r="AJ15" s="276">
        <f ca="1">AH15+AI15</f>
        <v>0.13907828139413064</v>
      </c>
      <c r="AL15" s="22"/>
      <c r="AM15" s="110"/>
      <c r="AN15" s="276"/>
      <c r="AO15" s="281"/>
      <c r="AP15" s="281"/>
      <c r="AR15" s="22"/>
    </row>
    <row r="16" spans="1:48" hidden="1" outlineLevel="1">
      <c r="A16" s="26" t="str">
        <f>+'Curr Equal'!A16</f>
        <v>LGS</v>
      </c>
      <c r="C16" s="34">
        <f ca="1">+'Curr Equal'!C16</f>
        <v>49578569.824419953</v>
      </c>
      <c r="E16" s="34">
        <f ca="1">+'Curr Equal'!E16</f>
        <v>115664050.24511243</v>
      </c>
      <c r="G16" s="34">
        <f ca="1">+'Curr Equal'!G16</f>
        <v>13878825.788021024</v>
      </c>
      <c r="I16" s="36">
        <f ca="1">ROUND((G16/E16),4)*100</f>
        <v>12</v>
      </c>
      <c r="K16" s="36">
        <f ca="1">ROUND((M16/C16),4)*100</f>
        <v>-13.819999999999999</v>
      </c>
      <c r="M16" s="34">
        <f ca="1">ROUND((O16*$G$33),0)</f>
        <v>-6850983</v>
      </c>
      <c r="O16" s="34">
        <f t="shared" ca="1" si="0"/>
        <v>-5118430.7880210243</v>
      </c>
      <c r="Q16" s="34">
        <f ca="1">ROUND((Q$27/E$27*E16),0)</f>
        <v>8760395</v>
      </c>
      <c r="S16" s="36">
        <f ca="1">ROUND((Q16/E16),4)*100</f>
        <v>7.57</v>
      </c>
      <c r="T16" s="36"/>
      <c r="U16" s="34">
        <f ca="1">C16+M16</f>
        <v>42727586.824419953</v>
      </c>
      <c r="W16" s="34">
        <f ca="1">ROUND('Curr Equal'!V16*W$6,0)</f>
        <v>-11500979</v>
      </c>
      <c r="X16" s="34"/>
      <c r="Y16" s="34">
        <f ca="1">M16-W16</f>
        <v>4649996</v>
      </c>
      <c r="Z16" s="36">
        <f ca="1">(+(Y16+C16)/C16-1)*100</f>
        <v>9.3790442452610598</v>
      </c>
      <c r="AA16" s="34"/>
      <c r="AB16" s="34">
        <f ca="1">'Prop Mitigation'!I15</f>
        <v>1632717.6142897243</v>
      </c>
      <c r="AC16" s="34"/>
      <c r="AD16" s="34">
        <f ca="1">Y16+AB16</f>
        <v>6282713.6142897243</v>
      </c>
      <c r="AE16" s="36">
        <f ca="1">(+(AD16+C16)/C16-1)*100</f>
        <v>12.672236485521138</v>
      </c>
      <c r="AG16" s="22">
        <v>54851157</v>
      </c>
      <c r="AH16" s="276">
        <f ca="1">AD16/AG16</f>
        <v>0.114541132</v>
      </c>
      <c r="AI16" s="281">
        <f>AI17</f>
        <v>2.4537149394130649E-2</v>
      </c>
      <c r="AJ16" s="276">
        <f ca="1">AH16+AI16</f>
        <v>0.13907828139413064</v>
      </c>
      <c r="AL16" s="22"/>
      <c r="AM16" s="110"/>
      <c r="AN16" s="276"/>
      <c r="AO16" s="281"/>
      <c r="AP16" s="281"/>
      <c r="AR16" s="22"/>
    </row>
    <row r="17" spans="1:48" collapsed="1">
      <c r="A17" s="26" t="s">
        <v>85</v>
      </c>
      <c r="C17" s="34">
        <f ca="1">SUM(C15:C16)</f>
        <v>61171244.765454948</v>
      </c>
      <c r="E17" s="34">
        <f ca="1">SUM(E15:E16)</f>
        <v>141476052.91468206</v>
      </c>
      <c r="G17" s="34">
        <f ca="1">SUM(G15:G16)</f>
        <v>17604360.82406877</v>
      </c>
      <c r="I17" s="36">
        <f ca="1">ROUND((G17/E17),4)*100</f>
        <v>12.44</v>
      </c>
      <c r="K17" s="36">
        <f ca="1">ROUND((M17/C17),4)*100</f>
        <v>-15.07</v>
      </c>
      <c r="M17" s="34">
        <f ca="1">SUM(M15:M16)</f>
        <v>-9220830</v>
      </c>
      <c r="O17" s="34">
        <f ca="1">SUM(O15:O16)</f>
        <v>-6888964.8240687717</v>
      </c>
      <c r="Q17" s="34">
        <f ca="1">SUM(Q15:Q16)</f>
        <v>10715396</v>
      </c>
      <c r="S17" s="36">
        <f ca="1">ROUND((Q17/E17),4)*100</f>
        <v>7.57</v>
      </c>
      <c r="T17" s="36"/>
      <c r="U17" s="34">
        <f ca="1">SUM(U15:U16)</f>
        <v>51950414.765454948</v>
      </c>
      <c r="W17" s="34">
        <f ca="1">SUM(W15:W16)</f>
        <v>-14908536</v>
      </c>
      <c r="X17" s="34"/>
      <c r="Y17" s="34">
        <f ca="1">SUM(Y15:Y16)</f>
        <v>5687706</v>
      </c>
      <c r="Z17" s="36">
        <f ca="1">(+(Y17+C17)/C17-1)*100</f>
        <v>9.298005985995573</v>
      </c>
      <c r="AA17" s="34"/>
      <c r="AB17" s="34">
        <f ca="1">SUM(AB15:AB16)</f>
        <v>2073240.5288364643</v>
      </c>
      <c r="AC17" s="34"/>
      <c r="AD17" s="34">
        <f ca="1">SUM(AD15:AD16)</f>
        <v>7760946.5288364645</v>
      </c>
      <c r="AE17" s="36">
        <f ca="1">(+(AD17+C17)/C17-1)*100</f>
        <v>12.68724636648113</v>
      </c>
      <c r="AG17" s="22">
        <f>SUM(AG15:AG16)</f>
        <v>67756852</v>
      </c>
      <c r="AH17" s="276">
        <f ca="1">AD17/AG17</f>
        <v>0.114541132</v>
      </c>
      <c r="AI17" s="276">
        <f>(1659466+3094)/AG17</f>
        <v>2.4537149394130649E-2</v>
      </c>
      <c r="AJ17" s="276">
        <f ca="1">AH17+AI17</f>
        <v>0.13907828139413064</v>
      </c>
      <c r="AK17" s="276"/>
      <c r="AL17" s="22"/>
      <c r="AM17" s="110"/>
      <c r="AN17" s="276"/>
      <c r="AO17" s="281"/>
      <c r="AP17" s="281"/>
      <c r="AQ17" s="281"/>
      <c r="AR17" s="22"/>
      <c r="AS17" s="110"/>
      <c r="AT17" s="276"/>
      <c r="AU17" s="281"/>
      <c r="AV17" s="281"/>
    </row>
    <row r="18" spans="1:48">
      <c r="A18" s="26" t="s">
        <v>392</v>
      </c>
      <c r="I18" s="39" t="s">
        <v>392</v>
      </c>
      <c r="K18" s="39" t="s">
        <v>392</v>
      </c>
      <c r="M18" s="34" t="s">
        <v>392</v>
      </c>
      <c r="O18" s="34" t="s">
        <v>392</v>
      </c>
      <c r="Q18" s="34" t="s">
        <v>392</v>
      </c>
      <c r="S18" s="39" t="s">
        <v>392</v>
      </c>
      <c r="T18" s="39"/>
      <c r="U18" s="34" t="s">
        <v>392</v>
      </c>
      <c r="W18" s="34" t="s">
        <v>392</v>
      </c>
      <c r="X18" s="34"/>
      <c r="Y18" s="34" t="s">
        <v>392</v>
      </c>
      <c r="AA18" s="34"/>
      <c r="AB18" s="34" t="s">
        <v>392</v>
      </c>
      <c r="AC18" s="34"/>
      <c r="AD18" s="34" t="s">
        <v>392</v>
      </c>
      <c r="AG18" s="22"/>
      <c r="AH18" s="109"/>
      <c r="AN18" s="281"/>
      <c r="AR18" s="22"/>
    </row>
    <row r="19" spans="1:48">
      <c r="A19" s="26" t="str">
        <f>+'Curr Equal'!A19</f>
        <v>IGS</v>
      </c>
      <c r="C19" s="34">
        <f ca="1">+'Curr Equal'!C19</f>
        <v>159168054.12690529</v>
      </c>
      <c r="E19" s="34">
        <f ca="1">+'Curr Equal'!E19</f>
        <v>363317311.84662396</v>
      </c>
      <c r="G19" s="34">
        <f ca="1">+'Curr Equal'!G19</f>
        <v>15797996.090250246</v>
      </c>
      <c r="I19" s="36">
        <f ca="1">ROUND((G19/E19),4)*100</f>
        <v>4.3499999999999996</v>
      </c>
      <c r="K19" s="36">
        <f ca="1">ROUND((M19/C19),4)*100</f>
        <v>9.86</v>
      </c>
      <c r="M19" s="34">
        <f ca="1">ROUND((O19*$G$33),0)</f>
        <v>15686678</v>
      </c>
      <c r="O19" s="34">
        <f t="shared" ca="1" si="0"/>
        <v>11719656.909749754</v>
      </c>
      <c r="Q19" s="34">
        <f ca="1">ROUND((Q$27/E$27*E19),0)</f>
        <v>27517653</v>
      </c>
      <c r="S19" s="36">
        <f ca="1">ROUND((Q19/E19),4)*100</f>
        <v>7.57</v>
      </c>
      <c r="T19" s="36"/>
      <c r="U19" s="34">
        <f t="shared" ref="U19:U23" ca="1" si="1">C19+M19</f>
        <v>174854732.12690529</v>
      </c>
      <c r="W19" s="34">
        <f ca="1">ROUND('Curr Equal'!V19*W$6,0)</f>
        <v>1080378</v>
      </c>
      <c r="X19" s="34"/>
      <c r="Y19" s="34">
        <f ca="1">M19-W19</f>
        <v>14606300</v>
      </c>
      <c r="Z19" s="36">
        <f ca="1">(+(Y19+C19)/C19-1)*100</f>
        <v>9.1766529911550876</v>
      </c>
      <c r="AA19" s="34"/>
      <c r="AB19" s="34">
        <f ca="1">'Prop Mitigation'!I18</f>
        <v>6244558.0590084419</v>
      </c>
      <c r="AC19" s="34"/>
      <c r="AD19" s="34">
        <f ca="1">Y19+AB19</f>
        <v>20850858.059008442</v>
      </c>
      <c r="AE19" s="36">
        <f ca="1">(+(AD19+C19)/C19-1)*100</f>
        <v>13.099901342253006</v>
      </c>
      <c r="AG19" s="22">
        <v>182038170</v>
      </c>
      <c r="AH19" s="276">
        <f ca="1">AD19/AG19</f>
        <v>0.114541132</v>
      </c>
      <c r="AI19" s="276">
        <f>6278025/AG19</f>
        <v>3.4487409975611158E-2</v>
      </c>
      <c r="AJ19" s="276">
        <f ca="1">AH19+AI19</f>
        <v>0.14902854197561116</v>
      </c>
      <c r="AK19" s="276"/>
      <c r="AL19" s="22"/>
      <c r="AM19" s="110"/>
      <c r="AN19" s="276"/>
      <c r="AO19" s="281"/>
      <c r="AP19" s="281"/>
      <c r="AQ19" s="281"/>
      <c r="AR19" s="22"/>
      <c r="AS19" s="110"/>
      <c r="AT19" s="276"/>
      <c r="AU19" s="281"/>
      <c r="AV19" s="281"/>
    </row>
    <row r="20" spans="1:48">
      <c r="A20" s="26" t="s">
        <v>392</v>
      </c>
      <c r="I20" s="39" t="s">
        <v>392</v>
      </c>
      <c r="K20" s="39" t="s">
        <v>392</v>
      </c>
      <c r="M20" s="34" t="s">
        <v>392</v>
      </c>
      <c r="O20" s="34" t="s">
        <v>392</v>
      </c>
      <c r="Q20" s="34" t="s">
        <v>392</v>
      </c>
      <c r="S20" s="39" t="s">
        <v>392</v>
      </c>
      <c r="T20" s="39"/>
      <c r="U20" s="34" t="s">
        <v>392</v>
      </c>
      <c r="W20" s="34" t="s">
        <v>392</v>
      </c>
      <c r="X20" s="34"/>
      <c r="Y20" s="34" t="s">
        <v>392</v>
      </c>
      <c r="AA20" s="34"/>
      <c r="AB20" s="34" t="s">
        <v>392</v>
      </c>
      <c r="AC20" s="34"/>
      <c r="AD20" s="34" t="s">
        <v>392</v>
      </c>
      <c r="AG20" s="22"/>
      <c r="AH20" s="109"/>
      <c r="AN20" s="281"/>
      <c r="AR20" s="22"/>
    </row>
    <row r="21" spans="1:48">
      <c r="A21" s="26" t="str">
        <f>+'Curr Equal'!A21</f>
        <v>MW</v>
      </c>
      <c r="C21" s="34">
        <f ca="1">+'Curr Equal'!C21</f>
        <v>221664.85114074053</v>
      </c>
      <c r="E21" s="34">
        <f ca="1">+'Curr Equal'!E21</f>
        <v>454402.41806697618</v>
      </c>
      <c r="G21" s="34">
        <f ca="1">+'Curr Equal'!G21</f>
        <v>65651.732898649585</v>
      </c>
      <c r="I21" s="36">
        <f ca="1">ROUND((G21/E21),4)*100</f>
        <v>14.45</v>
      </c>
      <c r="K21" s="36">
        <f ca="1">ROUND((M21/C21),4)*100</f>
        <v>-18.86</v>
      </c>
      <c r="M21" s="34">
        <f ca="1">ROUND((O21*$G$33),0)</f>
        <v>-41809</v>
      </c>
      <c r="O21" s="34">
        <f t="shared" ca="1" si="0"/>
        <v>-31235.732898649585</v>
      </c>
      <c r="Q21" s="34">
        <f ca="1">ROUND((Q$27/E$27*E21),0)</f>
        <v>34416</v>
      </c>
      <c r="S21" s="36">
        <f ca="1">ROUND((Q21/E21),4)*100</f>
        <v>7.57</v>
      </c>
      <c r="T21" s="36"/>
      <c r="U21" s="34">
        <f t="shared" ca="1" si="1"/>
        <v>179855.85114074053</v>
      </c>
      <c r="W21" s="34">
        <f ca="1">ROUND('Curr Equal'!V21*W$6,0)</f>
        <v>-60077</v>
      </c>
      <c r="X21" s="34"/>
      <c r="Y21" s="34">
        <f ca="1">M21-W21</f>
        <v>18268</v>
      </c>
      <c r="Z21" s="36">
        <f ca="1">(+(Y21+C21)/C21-1)*100</f>
        <v>8.241270506347087</v>
      </c>
      <c r="AA21" s="34"/>
      <c r="AB21" s="34">
        <f ca="1">'Prop Mitigation'!I20</f>
        <v>9543.9613431840007</v>
      </c>
      <c r="AC21" s="34"/>
      <c r="AD21" s="34">
        <f ca="1">Y21+AB21</f>
        <v>27811.961343184001</v>
      </c>
      <c r="AE21" s="36">
        <f ca="1">(+(AD21+C21)/C21-1)*100</f>
        <v>12.546852241145579</v>
      </c>
      <c r="AG21" s="22">
        <v>242812</v>
      </c>
      <c r="AH21" s="276">
        <f ca="1">AD21/AG21</f>
        <v>0.114541132</v>
      </c>
      <c r="AI21" s="276">
        <f>4891/AG21</f>
        <v>2.0143156021942901E-2</v>
      </c>
      <c r="AJ21" s="276">
        <f ca="1">AH21+AI21</f>
        <v>0.13468428802194291</v>
      </c>
      <c r="AK21" s="276"/>
      <c r="AL21" s="22"/>
      <c r="AM21" s="110"/>
      <c r="AN21" s="276"/>
      <c r="AO21" s="281"/>
      <c r="AP21" s="281"/>
      <c r="AQ21" s="281"/>
      <c r="AR21" s="22"/>
      <c r="AS21" s="110"/>
      <c r="AT21" s="276"/>
      <c r="AU21" s="281"/>
      <c r="AV21" s="281"/>
    </row>
    <row r="22" spans="1:48">
      <c r="A22" s="26" t="s">
        <v>392</v>
      </c>
      <c r="I22" s="39" t="s">
        <v>392</v>
      </c>
      <c r="K22" s="39" t="s">
        <v>392</v>
      </c>
      <c r="M22" s="34" t="s">
        <v>392</v>
      </c>
      <c r="O22" s="34" t="s">
        <v>392</v>
      </c>
      <c r="Q22" s="34" t="s">
        <v>392</v>
      </c>
      <c r="S22" s="39" t="s">
        <v>392</v>
      </c>
      <c r="T22" s="39"/>
      <c r="U22" s="34" t="s">
        <v>392</v>
      </c>
      <c r="W22" s="34" t="s">
        <v>392</v>
      </c>
      <c r="X22" s="34"/>
      <c r="Y22" s="34" t="s">
        <v>392</v>
      </c>
      <c r="AA22" s="34"/>
      <c r="AB22" s="34" t="s">
        <v>392</v>
      </c>
      <c r="AC22" s="34"/>
      <c r="AD22" s="34" t="s">
        <v>392</v>
      </c>
      <c r="AG22" s="22"/>
      <c r="AH22" s="109"/>
      <c r="AN22" s="281"/>
      <c r="AR22" s="22"/>
    </row>
    <row r="23" spans="1:48">
      <c r="A23" s="26" t="str">
        <f>+'Curr Equal'!A23</f>
        <v>OL</v>
      </c>
      <c r="C23" s="34">
        <f ca="1">+'Curr Equal'!C23</f>
        <v>8705500.8631450329</v>
      </c>
      <c r="E23" s="34">
        <f ca="1">+'Curr Equal'!E23</f>
        <v>27607864.418478817</v>
      </c>
      <c r="G23" s="34">
        <f ca="1">+'Curr Equal'!G23</f>
        <v>3788948.5243105758</v>
      </c>
      <c r="I23" s="36">
        <f ca="1">ROUND((G23/E23),4)*100</f>
        <v>13.719999999999999</v>
      </c>
      <c r="K23" s="36">
        <f ca="1">ROUND((M23/C23),4)*100</f>
        <v>-26.11</v>
      </c>
      <c r="M23" s="34">
        <f ca="1">ROUND((O23*$G$33),0)</f>
        <v>-2272665</v>
      </c>
      <c r="O23" s="34">
        <f t="shared" ca="1" si="0"/>
        <v>-1697928.5243105758</v>
      </c>
      <c r="Q23" s="34">
        <f ca="1">ROUND((Q$27/E$27*E23),0)</f>
        <v>2091020</v>
      </c>
      <c r="S23" s="36">
        <f ca="1">ROUND((Q23/E23),4)*100</f>
        <v>7.57</v>
      </c>
      <c r="T23" s="36"/>
      <c r="U23" s="34">
        <f t="shared" ca="1" si="1"/>
        <v>6432835.8631450329</v>
      </c>
      <c r="W23" s="34">
        <f ca="1">ROUND('Curr Equal'!V23*W$6,0)</f>
        <v>-3382573</v>
      </c>
      <c r="X23" s="34"/>
      <c r="Y23" s="34">
        <f ca="1">M23-W23</f>
        <v>1109908</v>
      </c>
      <c r="Z23" s="36">
        <f ca="1">(+(Y23+C23)/C23-1)*100</f>
        <v>12.749501923534634</v>
      </c>
      <c r="AA23" s="34"/>
      <c r="AB23" s="34">
        <f ca="1">'Prop Mitigation'!I22</f>
        <v>0</v>
      </c>
      <c r="AC23" s="34"/>
      <c r="AD23" s="34">
        <f ca="1">Y23+AB23</f>
        <v>1109908</v>
      </c>
      <c r="AE23" s="36">
        <f ca="1">(+(AD23+C23)/C23-1)*100</f>
        <v>12.749501923534634</v>
      </c>
      <c r="AG23" s="22">
        <v>9318114</v>
      </c>
      <c r="AH23" s="276">
        <f ca="1">AD23/AG23</f>
        <v>0.11911294495860428</v>
      </c>
      <c r="AI23" s="276">
        <f>25880/AG23</f>
        <v>2.777386067609819E-3</v>
      </c>
      <c r="AJ23" s="276">
        <f ca="1">AH23+AI23</f>
        <v>0.12189033102621409</v>
      </c>
      <c r="AK23" s="276"/>
      <c r="AL23" s="22"/>
      <c r="AM23" s="110"/>
      <c r="AN23" s="276"/>
      <c r="AO23" s="281"/>
      <c r="AP23" s="281"/>
      <c r="AQ23" s="281"/>
      <c r="AR23" s="22"/>
      <c r="AS23" s="110"/>
      <c r="AT23" s="276"/>
      <c r="AU23" s="281"/>
      <c r="AV23" s="281"/>
    </row>
    <row r="24" spans="1:48">
      <c r="A24" s="26" t="s">
        <v>392</v>
      </c>
      <c r="I24" s="39" t="s">
        <v>392</v>
      </c>
      <c r="K24" s="39" t="s">
        <v>392</v>
      </c>
      <c r="M24" s="34" t="s">
        <v>392</v>
      </c>
      <c r="O24" s="34" t="s">
        <v>392</v>
      </c>
      <c r="Q24" s="34" t="s">
        <v>392</v>
      </c>
      <c r="S24" s="39" t="s">
        <v>392</v>
      </c>
      <c r="T24" s="39"/>
      <c r="U24" s="34" t="s">
        <v>392</v>
      </c>
      <c r="W24" s="34" t="s">
        <v>392</v>
      </c>
      <c r="X24" s="34"/>
      <c r="Y24" s="34" t="s">
        <v>392</v>
      </c>
      <c r="AA24" s="34"/>
      <c r="AB24" s="34"/>
      <c r="AC24" s="34"/>
      <c r="AD24" s="34" t="s">
        <v>392</v>
      </c>
      <c r="AG24" s="22"/>
      <c r="AH24" s="109"/>
      <c r="AL24" s="22"/>
      <c r="AN24" s="281"/>
      <c r="AR24" s="57"/>
    </row>
    <row r="25" spans="1:48">
      <c r="A25" s="26" t="str">
        <f>+'Curr Equal'!A25</f>
        <v>SL</v>
      </c>
      <c r="C25" s="44">
        <f ca="1">+'Curr Equal'!C25</f>
        <v>1781053.2533583012</v>
      </c>
      <c r="D25" s="45"/>
      <c r="E25" s="44">
        <f ca="1">+'Curr Equal'!E25</f>
        <v>4505198.2228542762</v>
      </c>
      <c r="F25" s="45"/>
      <c r="G25" s="44">
        <f ca="1">+'Curr Equal'!G25</f>
        <v>775660.28936342674</v>
      </c>
      <c r="H25" s="45"/>
      <c r="I25" s="46">
        <f ca="1">ROUND((G25/E25),4)*100</f>
        <v>17.22</v>
      </c>
      <c r="J25" s="45"/>
      <c r="K25" s="46">
        <f ca="1">ROUND((M25/C25),4)*100</f>
        <v>-32.65</v>
      </c>
      <c r="L25" s="45"/>
      <c r="M25" s="44">
        <f ca="1">ROUND((O25*$G$33),0)</f>
        <v>-581490</v>
      </c>
      <c r="N25" s="45"/>
      <c r="O25" s="44">
        <f t="shared" ca="1" si="0"/>
        <v>-434436.28936342674</v>
      </c>
      <c r="P25" s="45"/>
      <c r="Q25" s="44">
        <f ca="1">ROUND((Q$27/E$27*E25),0)</f>
        <v>341224</v>
      </c>
      <c r="R25" s="45"/>
      <c r="S25" s="46">
        <f ca="1">ROUND((Q25/E25),4)*100</f>
        <v>7.57</v>
      </c>
      <c r="T25" s="46"/>
      <c r="U25" s="44">
        <f ca="1">C25+M25</f>
        <v>1199563.2533583012</v>
      </c>
      <c r="V25" s="45"/>
      <c r="W25" s="44">
        <f ca="1">ROUND('Curr Equal'!V25*W$6,0)</f>
        <v>-762611</v>
      </c>
      <c r="X25" s="44"/>
      <c r="Y25" s="44">
        <f ca="1">M25-W25</f>
        <v>181121</v>
      </c>
      <c r="Z25" s="46">
        <f ca="1">(+(Y25+C25)/C25-1)*100</f>
        <v>10.169319735863237</v>
      </c>
      <c r="AA25" s="44"/>
      <c r="AB25" s="44">
        <f ca="1">'Prop Mitigation'!I24</f>
        <v>37135.065285624005</v>
      </c>
      <c r="AC25" s="44"/>
      <c r="AD25" s="44">
        <f ca="1">Y25+AB25</f>
        <v>218256.065285624</v>
      </c>
      <c r="AE25" s="46">
        <f ca="1">(+(AD25+C25)/C25-1)*100</f>
        <v>12.254325628618169</v>
      </c>
      <c r="AG25" s="272">
        <v>1905482</v>
      </c>
      <c r="AH25" s="277">
        <f ca="1">AD25/AG25</f>
        <v>0.114541132</v>
      </c>
      <c r="AI25" s="277">
        <f>6583/AG25</f>
        <v>3.454768924608052E-3</v>
      </c>
      <c r="AJ25" s="277">
        <f ca="1">AH25+AI25</f>
        <v>0.11799590092460806</v>
      </c>
      <c r="AK25" s="275"/>
      <c r="AL25" s="22"/>
      <c r="AM25" s="110"/>
      <c r="AN25" s="276"/>
      <c r="AO25" s="281"/>
      <c r="AP25" s="281"/>
      <c r="AQ25" s="281"/>
      <c r="AR25" s="22"/>
      <c r="AS25" s="110"/>
      <c r="AT25" s="276"/>
      <c r="AU25" s="281"/>
      <c r="AV25" s="281"/>
    </row>
    <row r="26" spans="1:48">
      <c r="A26" s="26" t="s">
        <v>392</v>
      </c>
      <c r="I26" s="42"/>
      <c r="K26" s="39" t="s">
        <v>392</v>
      </c>
      <c r="S26" s="39" t="s">
        <v>392</v>
      </c>
      <c r="T26" s="39"/>
      <c r="U26" s="38"/>
      <c r="AG26" s="109"/>
      <c r="AH26" s="109"/>
      <c r="AR26" s="105"/>
    </row>
    <row r="27" spans="1:48" ht="14.5">
      <c r="A27" s="33" t="s">
        <v>3</v>
      </c>
      <c r="C27" s="34">
        <f ca="1">+SUM(C11:C13,C17:C25)</f>
        <v>596769103.78443563</v>
      </c>
      <c r="E27" s="34">
        <f ca="1">+SUM(E11:E13,E17:E25)</f>
        <v>1872259310.1374977</v>
      </c>
      <c r="G27" s="34">
        <f ca="1">+SUM(G11:G13,G17:G25)</f>
        <v>85570263.78061828</v>
      </c>
      <c r="I27" s="36">
        <f ca="1">ROUND((G27/E27),4)*100</f>
        <v>4.5699999999999994</v>
      </c>
      <c r="K27" s="36">
        <f ca="1">ROUND((M27/C27),4)*100</f>
        <v>12.61</v>
      </c>
      <c r="M27" s="34">
        <f ca="1">+SUM(M11:M13,M17:M25)</f>
        <v>75269689</v>
      </c>
      <c r="O27" s="34">
        <f ca="1">+SUM(O11:O13,O17:O25)</f>
        <v>56234656.219381712</v>
      </c>
      <c r="Q27" s="80">
        <f>COSS!E4800</f>
        <v>141804920</v>
      </c>
      <c r="R27" s="54"/>
      <c r="S27" s="36">
        <f ca="1">ROUND((Q27/E27),4)*100</f>
        <v>7.57</v>
      </c>
      <c r="T27" s="36"/>
      <c r="U27" s="34">
        <f ca="1">+SUM(U11:U13,U17:U25)</f>
        <v>672038792.78443563</v>
      </c>
      <c r="W27" s="34">
        <f ca="1">+SUM(W11:W13,W17:W25)</f>
        <v>0</v>
      </c>
      <c r="X27" s="34"/>
      <c r="Y27" s="34">
        <f ca="1">+SUM(Y11:Y13,Y17:Y25)</f>
        <v>75269689</v>
      </c>
      <c r="Z27" s="36">
        <f ca="1">(+(Y27+C27)/C27-1)*100</f>
        <v>12.612866269831024</v>
      </c>
      <c r="AA27" s="34"/>
      <c r="AB27" s="34">
        <f ca="1">+SUM(AB11:AB13,AB17:AB25)</f>
        <v>-0.41144159168470651</v>
      </c>
      <c r="AC27" s="34"/>
      <c r="AD27" s="34">
        <f ca="1">+SUM(AD11:AD13,AD17:AD25)</f>
        <v>75269688.588558406</v>
      </c>
      <c r="AE27" s="36">
        <f ca="1">(+(AD27+C27)/C27-1)*100</f>
        <v>12.612866200886174</v>
      </c>
      <c r="AG27" s="110">
        <f>SUM(AG11:AG13,AG17:AG25)</f>
        <v>653634930</v>
      </c>
      <c r="AH27" s="276">
        <f ca="1">AD27/AG27</f>
        <v>0.1151555480496711</v>
      </c>
      <c r="AI27" s="276">
        <f>20288460/AG27</f>
        <v>3.1039436646998042E-2</v>
      </c>
      <c r="AJ27" s="276">
        <f ca="1">AH27+AI27</f>
        <v>0.14619498469666914</v>
      </c>
      <c r="AK27" s="276"/>
      <c r="AM27" s="110"/>
      <c r="AN27" s="281"/>
      <c r="AO27" s="281"/>
      <c r="AP27" s="281"/>
      <c r="AR27" s="275"/>
      <c r="AS27" s="110"/>
      <c r="AT27" s="276"/>
      <c r="AU27" s="281"/>
      <c r="AV27" s="281"/>
    </row>
    <row r="28" spans="1:48">
      <c r="Q28" s="34">
        <f ca="1">SUM(Q11:Q13,Q17:Q25)</f>
        <v>141804920</v>
      </c>
      <c r="AR28" s="105"/>
    </row>
    <row r="30" spans="1:48">
      <c r="U30" s="34"/>
      <c r="W30" s="34"/>
      <c r="X30" s="34"/>
      <c r="Y30" s="34"/>
      <c r="AA30" s="34"/>
      <c r="AB30" s="34"/>
      <c r="AC30" s="34"/>
      <c r="AD30" s="34"/>
    </row>
    <row r="32" spans="1:48">
      <c r="AH32" s="16"/>
    </row>
    <row r="33" spans="1:7">
      <c r="A33" s="26" t="str">
        <f>+'Curr Equal'!A33</f>
        <v xml:space="preserve">      Gross Rev Conversion Factor:</v>
      </c>
      <c r="G33" s="48">
        <f>+'Curr Equal'!G33</f>
        <v>1.33849291</v>
      </c>
    </row>
  </sheetData>
  <mergeCells count="4">
    <mergeCell ref="K6:U6"/>
    <mergeCell ref="A1:AJ1"/>
    <mergeCell ref="A2:AJ2"/>
    <mergeCell ref="A3:AJ3"/>
  </mergeCells>
  <printOptions horizontalCentered="1"/>
  <pageMargins left="0.75" right="0.75" top="1" bottom="1" header="0.5" footer="0.5"/>
  <pageSetup scale="4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586BE-AAFA-45A4-AA4C-B267BD01F807}">
  <dimension ref="A1"/>
  <sheetViews>
    <sheetView workbookViewId="0"/>
  </sheetViews>
  <sheetFormatPr defaultRowHeight="12.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13575-6758-4E0A-99B1-B2922CEB374B}">
  <dimension ref="A2:O27"/>
  <sheetViews>
    <sheetView zoomScaleNormal="100" workbookViewId="0">
      <selection activeCell="K5" sqref="K5"/>
    </sheetView>
  </sheetViews>
  <sheetFormatPr defaultRowHeight="12.5" outlineLevelRow="1"/>
  <cols>
    <col min="2" max="2" width="2.453125" customWidth="1"/>
    <col min="3" max="3" width="10.54296875" bestFit="1" customWidth="1"/>
    <col min="4" max="4" width="3.36328125" customWidth="1"/>
    <col min="5" max="5" width="12.26953125" bestFit="1" customWidth="1"/>
    <col min="6" max="6" width="2.1796875" customWidth="1"/>
    <col min="7" max="7" width="10.08984375" customWidth="1"/>
    <col min="8" max="8" width="2.54296875" customWidth="1"/>
    <col min="9" max="9" width="13.81640625" customWidth="1"/>
    <col min="10" max="10" width="2.453125" customWidth="1"/>
    <col min="11" max="11" width="12.7265625" customWidth="1"/>
    <col min="12" max="12" width="2.7265625" customWidth="1"/>
    <col min="14" max="14" width="2.81640625" customWidth="1"/>
  </cols>
  <sheetData>
    <row r="2" spans="1:15">
      <c r="G2" t="s">
        <v>1222</v>
      </c>
      <c r="K2" s="292">
        <v>0.15</v>
      </c>
    </row>
    <row r="3" spans="1:15">
      <c r="G3" s="23" t="s">
        <v>1211</v>
      </c>
      <c r="H3" s="23"/>
      <c r="I3" s="23"/>
      <c r="J3" s="23"/>
      <c r="K3" s="298">
        <f>K2-M10</f>
        <v>0.11579316685208826</v>
      </c>
    </row>
    <row r="4" spans="1:15" s="18" customFormat="1">
      <c r="G4" s="23" t="s">
        <v>1212</v>
      </c>
      <c r="H4" s="23"/>
      <c r="I4" s="23"/>
      <c r="J4" s="23"/>
      <c r="K4" s="103">
        <v>0.114541132</v>
      </c>
    </row>
    <row r="5" spans="1:15" s="18" customFormat="1"/>
    <row r="6" spans="1:15" ht="13">
      <c r="A6" s="278" t="s">
        <v>368</v>
      </c>
      <c r="C6" s="278" t="s">
        <v>665</v>
      </c>
      <c r="E6" s="107" t="s">
        <v>660</v>
      </c>
      <c r="G6" s="278" t="s">
        <v>1210</v>
      </c>
      <c r="I6" s="278" t="s">
        <v>665</v>
      </c>
      <c r="K6" s="278" t="s">
        <v>1213</v>
      </c>
      <c r="M6" s="278" t="s">
        <v>1215</v>
      </c>
    </row>
    <row r="7" spans="1:15" ht="13">
      <c r="A7" s="278" t="s">
        <v>375</v>
      </c>
      <c r="C7" s="278" t="s">
        <v>395</v>
      </c>
      <c r="E7" s="108" t="s">
        <v>372</v>
      </c>
      <c r="G7" s="278" t="s">
        <v>395</v>
      </c>
      <c r="I7" s="278" t="s">
        <v>1210</v>
      </c>
      <c r="K7" s="278" t="s">
        <v>1214</v>
      </c>
      <c r="M7" s="278" t="s">
        <v>1216</v>
      </c>
      <c r="O7" s="278" t="s">
        <v>3</v>
      </c>
    </row>
    <row r="8" spans="1:15" ht="13">
      <c r="A8" s="30" t="s">
        <v>380</v>
      </c>
      <c r="C8" s="30" t="s">
        <v>378</v>
      </c>
      <c r="G8" s="30" t="s">
        <v>378</v>
      </c>
      <c r="I8" s="30" t="s">
        <v>1208</v>
      </c>
      <c r="K8" s="30" t="s">
        <v>378</v>
      </c>
      <c r="M8" s="30" t="s">
        <v>378</v>
      </c>
      <c r="O8" s="30" t="s">
        <v>378</v>
      </c>
    </row>
    <row r="9" spans="1:15">
      <c r="G9" s="18"/>
      <c r="I9" s="18"/>
      <c r="K9" s="18"/>
      <c r="M9" s="18"/>
      <c r="O9" s="18"/>
    </row>
    <row r="10" spans="1:15">
      <c r="A10" t="s">
        <v>21</v>
      </c>
      <c r="C10" s="284">
        <f ca="1">'Prop Equal'!Y11</f>
        <v>42809612</v>
      </c>
      <c r="E10" s="284">
        <f>'Prop Equal'!AG11</f>
        <v>286735722</v>
      </c>
      <c r="G10" s="284">
        <f ca="1">IF((C10/E10)&gt;K3,K3*E10,C10)</f>
        <v>33202037.299999997</v>
      </c>
      <c r="I10" s="284">
        <f ca="1">G10-C10</f>
        <v>-9607574.700000003</v>
      </c>
      <c r="K10" s="287">
        <f ca="1">G10/E10</f>
        <v>0.11579316685208826</v>
      </c>
      <c r="M10" s="276">
        <f>9808321/E10</f>
        <v>3.4206833147911724E-2</v>
      </c>
      <c r="O10" s="287">
        <f ca="1">K10+M10</f>
        <v>0.15</v>
      </c>
    </row>
    <row r="11" spans="1:15">
      <c r="A11" t="s">
        <v>392</v>
      </c>
      <c r="C11" s="284" t="str">
        <f>'Prop Equal'!Y12</f>
        <v xml:space="preserve"> </v>
      </c>
      <c r="E11" s="284"/>
      <c r="G11" s="284"/>
      <c r="I11" s="284"/>
      <c r="K11" s="284"/>
      <c r="M11" s="109"/>
      <c r="O11" s="284"/>
    </row>
    <row r="12" spans="1:15">
      <c r="A12" t="s">
        <v>609</v>
      </c>
      <c r="C12" s="284">
        <f ca="1">'Prop Equal'!Y13</f>
        <v>10856774</v>
      </c>
      <c r="E12" s="284">
        <f>'Prop Equal'!AG13</f>
        <v>105637778</v>
      </c>
      <c r="G12" s="284">
        <f ca="1">IF((C12/E12)&lt;$K$4,$K$4*E12,C12)</f>
        <v>12099870.674084697</v>
      </c>
      <c r="I12" s="284">
        <f ca="1">G12-C12</f>
        <v>1243096.6740846969</v>
      </c>
      <c r="K12" s="287">
        <f ca="1">G12/E12</f>
        <v>0.114541132</v>
      </c>
      <c r="M12" s="276">
        <f>2502200/E12</f>
        <v>2.3686601965444597E-2</v>
      </c>
      <c r="O12" s="287">
        <f ca="1">K12+M12</f>
        <v>0.1382277339654446</v>
      </c>
    </row>
    <row r="13" spans="1:15">
      <c r="C13" s="284"/>
      <c r="E13" s="284"/>
      <c r="G13" s="284"/>
      <c r="I13" s="284"/>
      <c r="K13" s="284"/>
      <c r="M13" s="109"/>
      <c r="O13" s="284"/>
    </row>
    <row r="14" spans="1:15" hidden="1" outlineLevel="1">
      <c r="A14" t="s">
        <v>433</v>
      </c>
      <c r="C14" s="284">
        <f ca="1">'Prop Equal'!Y15</f>
        <v>1037710</v>
      </c>
      <c r="E14" s="284">
        <f>'Prop Equal'!AG15</f>
        <v>12905695</v>
      </c>
      <c r="G14" s="284">
        <f ca="1">IF((C14/E14)&lt;$K$4,$K$4*E14,C14)</f>
        <v>1478232.91454674</v>
      </c>
      <c r="I14" s="284">
        <f ca="1">G14-C14</f>
        <v>440522.91454674001</v>
      </c>
      <c r="K14" s="287">
        <f ca="1">G14/E14</f>
        <v>0.114541132</v>
      </c>
      <c r="M14" s="281">
        <f>M16</f>
        <v>2.4537149394130649E-2</v>
      </c>
      <c r="O14" s="287">
        <f ca="1">K14+M14</f>
        <v>0.13907828139413064</v>
      </c>
    </row>
    <row r="15" spans="1:15" hidden="1" outlineLevel="1">
      <c r="A15" t="s">
        <v>85</v>
      </c>
      <c r="C15" s="284">
        <f ca="1">'Prop Equal'!Y16</f>
        <v>4649996</v>
      </c>
      <c r="E15" s="284">
        <f>'Prop Equal'!AG16</f>
        <v>54851157</v>
      </c>
      <c r="G15" s="284">
        <f ca="1">IF((C15/E15)&lt;$K$4,$K$4*E15,C15)</f>
        <v>6282713.6142897243</v>
      </c>
      <c r="I15" s="284">
        <f ca="1">G15-C15</f>
        <v>1632717.6142897243</v>
      </c>
      <c r="K15" s="287">
        <f ca="1">G15/E15</f>
        <v>0.114541132</v>
      </c>
      <c r="M15" s="281">
        <f>M16</f>
        <v>2.4537149394130649E-2</v>
      </c>
      <c r="O15" s="287">
        <f ca="1">K15+M15</f>
        <v>0.13907828139413064</v>
      </c>
    </row>
    <row r="16" spans="1:15" collapsed="1">
      <c r="A16" t="s">
        <v>85</v>
      </c>
      <c r="C16" s="284">
        <f ca="1">'Prop Equal'!Y17</f>
        <v>5687706</v>
      </c>
      <c r="E16" s="284">
        <f>'Prop Equal'!AG17</f>
        <v>67756852</v>
      </c>
      <c r="G16" s="284">
        <f ca="1">IF((C16/E16)&lt;$K$4,$K$4*E16,C16)</f>
        <v>7760946.5288364645</v>
      </c>
      <c r="I16" s="284">
        <f ca="1">G16-C16</f>
        <v>2073240.5288364645</v>
      </c>
      <c r="K16" s="287">
        <f ca="1">G16/E16</f>
        <v>0.114541132</v>
      </c>
      <c r="M16" s="276">
        <f>(1659466+3094)/E16</f>
        <v>2.4537149394130649E-2</v>
      </c>
      <c r="O16" s="287">
        <f ca="1">K16+M16</f>
        <v>0.13907828139413064</v>
      </c>
    </row>
    <row r="17" spans="1:15">
      <c r="A17" t="s">
        <v>392</v>
      </c>
      <c r="C17" s="284" t="str">
        <f>'Prop Equal'!Y18</f>
        <v xml:space="preserve"> </v>
      </c>
      <c r="E17" s="284"/>
      <c r="G17" s="284"/>
      <c r="I17" s="284"/>
      <c r="K17" s="284"/>
      <c r="M17" s="109"/>
      <c r="O17" s="284"/>
    </row>
    <row r="18" spans="1:15">
      <c r="A18" t="s">
        <v>426</v>
      </c>
      <c r="C18" s="284">
        <f ca="1">'Prop Equal'!Y19</f>
        <v>14606300</v>
      </c>
      <c r="E18" s="284">
        <f>'Prop Equal'!AG19</f>
        <v>182038170</v>
      </c>
      <c r="G18" s="284">
        <f ca="1">IF((C18/E18)&lt;$K$4,$K$4*E18,C18)</f>
        <v>20850858.059008442</v>
      </c>
      <c r="I18" s="284">
        <f ca="1">G18-C18</f>
        <v>6244558.0590084419</v>
      </c>
      <c r="K18" s="287">
        <f ca="1">G18/E18</f>
        <v>0.114541132</v>
      </c>
      <c r="M18" s="276">
        <f>6278025/E18</f>
        <v>3.4487409975611158E-2</v>
      </c>
      <c r="O18" s="287">
        <f ca="1">K18+M18</f>
        <v>0.14902854197561116</v>
      </c>
    </row>
    <row r="19" spans="1:15">
      <c r="A19" t="s">
        <v>392</v>
      </c>
      <c r="C19" s="284" t="str">
        <f>'Prop Equal'!Y20</f>
        <v xml:space="preserve"> </v>
      </c>
      <c r="E19" s="284"/>
      <c r="G19" s="284"/>
      <c r="I19" s="284"/>
      <c r="K19" s="284"/>
      <c r="M19" s="109"/>
      <c r="O19" s="284"/>
    </row>
    <row r="20" spans="1:15">
      <c r="A20" t="s">
        <v>186</v>
      </c>
      <c r="C20" s="284">
        <f ca="1">'Prop Equal'!Y21</f>
        <v>18268</v>
      </c>
      <c r="E20" s="284">
        <f>'Prop Equal'!AG21</f>
        <v>242812</v>
      </c>
      <c r="G20" s="284">
        <f ca="1">IF((C20/E20)&lt;$K$4,$K$4*E20,C20)</f>
        <v>27811.961343184001</v>
      </c>
      <c r="I20" s="284">
        <f ca="1">G20-C20</f>
        <v>9543.9613431840007</v>
      </c>
      <c r="K20" s="287">
        <f ca="1">G20/E20</f>
        <v>0.114541132</v>
      </c>
      <c r="M20" s="276">
        <f>4891/E20</f>
        <v>2.0143156021942901E-2</v>
      </c>
      <c r="O20" s="287">
        <f ca="1">K20+M20</f>
        <v>0.13468428802194291</v>
      </c>
    </row>
    <row r="21" spans="1:15">
      <c r="A21" t="s">
        <v>392</v>
      </c>
      <c r="C21" s="284" t="str">
        <f>'Prop Equal'!Y22</f>
        <v xml:space="preserve"> </v>
      </c>
      <c r="E21" s="284"/>
      <c r="G21" s="284"/>
      <c r="I21" s="284"/>
      <c r="K21" s="284"/>
      <c r="M21" s="109"/>
      <c r="O21" s="287"/>
    </row>
    <row r="22" spans="1:15">
      <c r="A22" t="s">
        <v>5</v>
      </c>
      <c r="C22" s="284">
        <f ca="1">'Prop Equal'!Y23</f>
        <v>1109908</v>
      </c>
      <c r="E22" s="284">
        <f>'Prop Equal'!AG23</f>
        <v>9318114</v>
      </c>
      <c r="G22" s="284">
        <f ca="1">IF((C22/E22)&lt;$K$4,$K$4*E22,C22)</f>
        <v>1109908</v>
      </c>
      <c r="I22" s="284">
        <f ca="1">G22-C22</f>
        <v>0</v>
      </c>
      <c r="K22" s="287">
        <f ca="1">G22/E22</f>
        <v>0.11911294495860428</v>
      </c>
      <c r="M22" s="276">
        <f>25880/E22</f>
        <v>2.777386067609819E-3</v>
      </c>
      <c r="O22" s="287">
        <f ca="1">K22+M22</f>
        <v>0.12189033102621409</v>
      </c>
    </row>
    <row r="23" spans="1:15">
      <c r="A23" t="s">
        <v>392</v>
      </c>
      <c r="C23" s="284" t="str">
        <f>'Prop Equal'!Y24</f>
        <v xml:space="preserve"> </v>
      </c>
      <c r="E23" s="284"/>
      <c r="G23" s="284"/>
      <c r="I23" s="284"/>
      <c r="K23" s="284"/>
      <c r="M23" s="109"/>
      <c r="O23" s="284"/>
    </row>
    <row r="24" spans="1:15">
      <c r="A24" s="285" t="s">
        <v>6</v>
      </c>
      <c r="B24" s="285"/>
      <c r="C24" s="286">
        <f ca="1">'Prop Equal'!Y25</f>
        <v>181121</v>
      </c>
      <c r="D24" s="285"/>
      <c r="E24" s="286">
        <f>'Prop Equal'!AG25</f>
        <v>1905482</v>
      </c>
      <c r="G24" s="286">
        <f ca="1">IF((C24/E24)&lt;$K$4,$K$4*E24,C24)</f>
        <v>218256.065285624</v>
      </c>
      <c r="I24" s="286">
        <f ca="1">G24-C24</f>
        <v>37135.065285624005</v>
      </c>
      <c r="K24" s="288">
        <f ca="1">G24/E24</f>
        <v>0.114541132</v>
      </c>
      <c r="M24" s="277">
        <f>6583/E24</f>
        <v>3.454768924608052E-3</v>
      </c>
      <c r="O24" s="288">
        <f ca="1">K24+M24</f>
        <v>0.11799590092460806</v>
      </c>
    </row>
    <row r="25" spans="1:15">
      <c r="A25" t="s">
        <v>392</v>
      </c>
      <c r="C25" s="284"/>
      <c r="E25" s="284"/>
      <c r="G25" s="284"/>
      <c r="I25" s="284"/>
      <c r="K25" s="284"/>
      <c r="M25" s="109"/>
      <c r="O25" s="284"/>
    </row>
    <row r="26" spans="1:15">
      <c r="A26" t="s">
        <v>3</v>
      </c>
      <c r="C26" s="284">
        <f ca="1">'Prop Equal'!Y27</f>
        <v>75269689</v>
      </c>
      <c r="E26" s="284">
        <f>'Prop Equal'!AG27</f>
        <v>653634930</v>
      </c>
      <c r="G26" s="284">
        <f ca="1">SUM(G10:G12,G16:G24)</f>
        <v>75269688.588558406</v>
      </c>
      <c r="I26" s="299">
        <f ca="1">SUM(I10:I12,I16:I24)</f>
        <v>-0.41144159168470651</v>
      </c>
      <c r="K26" s="287">
        <f ca="1">SUM(G10:G12,G16:G24)/E26</f>
        <v>0.1151555480496711</v>
      </c>
      <c r="M26" s="276">
        <f>20288460/E26</f>
        <v>3.1039436646998042E-2</v>
      </c>
      <c r="O26" s="287">
        <f ca="1">K26+M26</f>
        <v>0.14619498469666914</v>
      </c>
    </row>
    <row r="27" spans="1:15">
      <c r="G27" s="18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C3DD6-8B23-4C83-8207-5228FE30BC9C}">
  <dimension ref="A2:T943"/>
  <sheetViews>
    <sheetView zoomScaleNormal="100" workbookViewId="0">
      <selection activeCell="G26" sqref="G26"/>
    </sheetView>
  </sheetViews>
  <sheetFormatPr defaultColWidth="9.1796875" defaultRowHeight="14.15" customHeight="1"/>
  <cols>
    <col min="1" max="1" width="4.7265625" style="159" bestFit="1" customWidth="1"/>
    <col min="2" max="2" width="74.7265625" style="58" customWidth="1"/>
    <col min="3" max="3" width="28.7265625" style="58" customWidth="1"/>
    <col min="4" max="4" width="19" style="58" customWidth="1"/>
    <col min="5" max="5" width="17.1796875" style="58" customWidth="1"/>
    <col min="6" max="6" width="15" style="58" customWidth="1"/>
    <col min="7" max="7" width="15.1796875" style="58" customWidth="1"/>
    <col min="8" max="8" width="10.7265625" style="58" customWidth="1"/>
    <col min="9" max="9" width="22.1796875" style="111" customWidth="1"/>
    <col min="10" max="10" width="26" style="58" customWidth="1"/>
    <col min="11" max="11" width="38.7265625" style="58" customWidth="1"/>
    <col min="12" max="12" width="68.7265625" style="159" bestFit="1" customWidth="1"/>
    <col min="13" max="13" width="22.26953125" style="58" customWidth="1"/>
    <col min="14" max="16384" width="9.1796875" style="58"/>
  </cols>
  <sheetData>
    <row r="2" spans="1:12" ht="14.15" customHeight="1">
      <c r="C2" s="159" t="s">
        <v>666</v>
      </c>
      <c r="E2" s="159"/>
      <c r="F2" s="159"/>
      <c r="K2" s="160"/>
    </row>
    <row r="3" spans="1:12" ht="14.15" customHeight="1">
      <c r="A3" s="159" t="s">
        <v>667</v>
      </c>
      <c r="B3" s="159"/>
      <c r="C3" s="159" t="s">
        <v>668</v>
      </c>
      <c r="D3" s="159" t="s">
        <v>669</v>
      </c>
      <c r="E3" s="159" t="s">
        <v>670</v>
      </c>
      <c r="F3" s="159" t="s">
        <v>671</v>
      </c>
      <c r="G3" s="161" t="s">
        <v>672</v>
      </c>
      <c r="H3" s="161"/>
      <c r="I3" s="161"/>
      <c r="J3" s="162"/>
      <c r="K3" s="162"/>
      <c r="L3" s="161"/>
    </row>
    <row r="4" spans="1:12" ht="26.25" customHeight="1">
      <c r="A4" s="163" t="s">
        <v>673</v>
      </c>
      <c r="B4" s="163" t="s">
        <v>674</v>
      </c>
      <c r="C4" s="164" t="s">
        <v>675</v>
      </c>
      <c r="D4" s="165" t="s">
        <v>676</v>
      </c>
      <c r="E4" s="164" t="s">
        <v>677</v>
      </c>
      <c r="F4" s="164" t="s">
        <v>678</v>
      </c>
      <c r="G4" s="164" t="s">
        <v>679</v>
      </c>
      <c r="H4" s="166"/>
      <c r="I4" s="165" t="s">
        <v>680</v>
      </c>
      <c r="J4" s="167"/>
      <c r="K4" s="167"/>
      <c r="L4" s="165"/>
    </row>
    <row r="5" spans="1:12" ht="14.15" customHeight="1">
      <c r="B5" s="112" t="s">
        <v>380</v>
      </c>
      <c r="C5" s="112" t="s">
        <v>381</v>
      </c>
      <c r="D5" s="112" t="s">
        <v>382</v>
      </c>
      <c r="E5" s="113" t="s">
        <v>383</v>
      </c>
      <c r="F5" s="113" t="s">
        <v>384</v>
      </c>
      <c r="G5" s="113" t="s">
        <v>385</v>
      </c>
      <c r="H5" s="114"/>
      <c r="I5" s="113"/>
    </row>
    <row r="6" spans="1:12" ht="13.5" customHeight="1">
      <c r="C6" s="160"/>
      <c r="E6" s="115"/>
      <c r="H6" s="160"/>
      <c r="I6" s="58"/>
    </row>
    <row r="7" spans="1:12" ht="14.15" customHeight="1">
      <c r="A7" s="159">
        <v>1</v>
      </c>
      <c r="B7" s="58" t="s">
        <v>681</v>
      </c>
      <c r="C7" s="168">
        <v>650666343.95999992</v>
      </c>
      <c r="D7" s="168">
        <v>0</v>
      </c>
      <c r="E7" s="168">
        <v>650666343.95999992</v>
      </c>
      <c r="F7" s="168">
        <v>-53897239.240777612</v>
      </c>
      <c r="G7" s="168">
        <v>596769104.71922231</v>
      </c>
      <c r="H7" s="168"/>
      <c r="I7" s="169"/>
    </row>
    <row r="8" spans="1:12" ht="14.15" customHeight="1">
      <c r="A8" s="159">
        <v>2</v>
      </c>
      <c r="B8" s="170" t="s">
        <v>682</v>
      </c>
      <c r="C8" s="168">
        <v>5664875.54</v>
      </c>
      <c r="D8" s="168">
        <v>5664875.54</v>
      </c>
      <c r="E8" s="168">
        <v>0</v>
      </c>
      <c r="F8" s="168">
        <v>0</v>
      </c>
      <c r="G8" s="168">
        <v>0</v>
      </c>
      <c r="H8" s="168"/>
      <c r="I8" s="169"/>
    </row>
    <row r="9" spans="1:12" ht="14.15" customHeight="1">
      <c r="A9" s="159">
        <v>3</v>
      </c>
      <c r="B9" s="58" t="s">
        <v>683</v>
      </c>
      <c r="C9" s="168">
        <v>-6574896</v>
      </c>
      <c r="D9" s="168">
        <v>-6574896</v>
      </c>
      <c r="E9" s="168">
        <v>0</v>
      </c>
      <c r="F9" s="168">
        <v>0</v>
      </c>
      <c r="G9" s="168">
        <v>0</v>
      </c>
      <c r="H9" s="168"/>
      <c r="I9" s="169"/>
    </row>
    <row r="10" spans="1:12" ht="14.15" customHeight="1">
      <c r="A10" s="159">
        <v>4</v>
      </c>
      <c r="B10" s="58" t="s">
        <v>684</v>
      </c>
      <c r="C10" s="168">
        <v>55081909.05999998</v>
      </c>
      <c r="D10" s="168">
        <v>6049273.4599999711</v>
      </c>
      <c r="E10" s="168">
        <v>49032635.710000008</v>
      </c>
      <c r="F10" s="168">
        <v>-2939757.4900000286</v>
      </c>
      <c r="G10" s="168">
        <v>46092878.219999976</v>
      </c>
      <c r="H10" s="168"/>
      <c r="I10" s="169"/>
    </row>
    <row r="11" spans="1:12" ht="14.15" customHeight="1">
      <c r="A11" s="159">
        <v>5</v>
      </c>
      <c r="B11" s="171" t="s">
        <v>685</v>
      </c>
      <c r="C11" s="172">
        <v>22603522.400000002</v>
      </c>
      <c r="D11" s="172">
        <v>316449.31359999999</v>
      </c>
      <c r="E11" s="172">
        <v>22287073.086400002</v>
      </c>
      <c r="F11" s="172">
        <v>316449.31359999999</v>
      </c>
      <c r="G11" s="172">
        <v>22603522.400000002</v>
      </c>
      <c r="H11" s="168"/>
      <c r="I11" s="169"/>
    </row>
    <row r="12" spans="1:12" s="175" customFormat="1" ht="14.15" customHeight="1">
      <c r="A12" s="159">
        <v>6</v>
      </c>
      <c r="B12" s="173" t="s">
        <v>686</v>
      </c>
      <c r="C12" s="174">
        <v>727441754.9599998</v>
      </c>
      <c r="D12" s="174">
        <v>5455702.3135999711</v>
      </c>
      <c r="E12" s="174">
        <v>721986052.75639999</v>
      </c>
      <c r="F12" s="174">
        <v>-56520547.417177647</v>
      </c>
      <c r="G12" s="174">
        <v>665465505.33922231</v>
      </c>
      <c r="H12" s="174"/>
      <c r="I12" s="174"/>
    </row>
    <row r="13" spans="1:12" s="175" customFormat="1" ht="14.15" customHeight="1">
      <c r="A13" s="159">
        <v>7</v>
      </c>
      <c r="B13" s="176"/>
      <c r="C13" s="174"/>
      <c r="D13" s="174"/>
      <c r="E13" s="116"/>
      <c r="F13" s="168"/>
      <c r="G13" s="177"/>
      <c r="H13" s="174"/>
      <c r="I13" s="177"/>
    </row>
    <row r="14" spans="1:12" ht="14.15" customHeight="1">
      <c r="A14" s="159">
        <v>8</v>
      </c>
      <c r="B14" s="59" t="s">
        <v>687</v>
      </c>
      <c r="C14" s="168"/>
      <c r="D14" s="168"/>
      <c r="E14" s="117"/>
      <c r="F14" s="168"/>
      <c r="G14" s="169"/>
      <c r="H14" s="168"/>
      <c r="I14" s="169"/>
    </row>
    <row r="15" spans="1:12" ht="14.15" customHeight="1">
      <c r="A15" s="159">
        <v>9</v>
      </c>
      <c r="B15" s="58" t="s">
        <v>688</v>
      </c>
      <c r="C15" s="168">
        <v>303748627.52999997</v>
      </c>
      <c r="D15" s="168">
        <v>4318076.5300000077</v>
      </c>
      <c r="E15" s="168">
        <v>299430551</v>
      </c>
      <c r="F15" s="168">
        <v>-41409833.259649344</v>
      </c>
      <c r="G15" s="168">
        <v>258020717.74035066</v>
      </c>
      <c r="H15" s="168"/>
      <c r="I15" s="169"/>
    </row>
    <row r="16" spans="1:12" ht="14.15" customHeight="1">
      <c r="A16" s="159">
        <v>10</v>
      </c>
      <c r="B16" s="58" t="s">
        <v>10</v>
      </c>
      <c r="C16" s="168">
        <v>96971566.600000024</v>
      </c>
      <c r="D16" s="168">
        <v>-542314.39999997732</v>
      </c>
      <c r="E16" s="168">
        <v>97513881</v>
      </c>
      <c r="F16" s="168">
        <v>1762451.7700000231</v>
      </c>
      <c r="G16" s="168">
        <v>99276332.770000026</v>
      </c>
      <c r="H16" s="168"/>
      <c r="I16" s="169"/>
    </row>
    <row r="17" spans="1:11" ht="14.15" customHeight="1">
      <c r="A17" s="159">
        <v>11</v>
      </c>
      <c r="B17" s="58" t="s">
        <v>8</v>
      </c>
      <c r="C17" s="168">
        <v>42022818.206999995</v>
      </c>
      <c r="D17" s="168">
        <v>42023.206999998336</v>
      </c>
      <c r="E17" s="168">
        <v>41980795</v>
      </c>
      <c r="F17" s="168">
        <v>-6810104.4930000026</v>
      </c>
      <c r="G17" s="168">
        <v>35170690.506999999</v>
      </c>
      <c r="H17" s="168"/>
      <c r="I17" s="169"/>
    </row>
    <row r="18" spans="1:11" ht="14.15" customHeight="1">
      <c r="A18" s="159">
        <v>12</v>
      </c>
      <c r="B18" s="58" t="s">
        <v>19</v>
      </c>
      <c r="C18" s="168">
        <v>5010286.08</v>
      </c>
      <c r="D18" s="168">
        <v>61.080000000136351</v>
      </c>
      <c r="E18" s="168">
        <v>5010225</v>
      </c>
      <c r="F18" s="168">
        <v>109613.42000000011</v>
      </c>
      <c r="G18" s="168">
        <v>5119838.42</v>
      </c>
      <c r="H18" s="168"/>
      <c r="I18" s="169"/>
      <c r="J18" s="160"/>
      <c r="K18" s="160"/>
    </row>
    <row r="19" spans="1:11" ht="14.15" customHeight="1">
      <c r="A19" s="159">
        <v>13</v>
      </c>
      <c r="B19" s="58" t="s">
        <v>689</v>
      </c>
      <c r="C19" s="168">
        <v>9329.2200000000012</v>
      </c>
      <c r="D19" s="168">
        <v>0.11421320356203069</v>
      </c>
      <c r="E19" s="168">
        <v>9329.1057867964391</v>
      </c>
      <c r="F19" s="168">
        <v>0</v>
      </c>
      <c r="G19" s="168">
        <v>9329.1057867964391</v>
      </c>
      <c r="H19" s="168"/>
      <c r="I19" s="169"/>
      <c r="J19" s="160"/>
      <c r="K19" s="160"/>
    </row>
    <row r="20" spans="1:11" ht="14.15" customHeight="1">
      <c r="A20" s="159">
        <v>14</v>
      </c>
      <c r="B20" s="58" t="s">
        <v>690</v>
      </c>
      <c r="C20" s="168">
        <v>1776406.0100000002</v>
      </c>
      <c r="D20" s="168">
        <v>4.0100000000384171</v>
      </c>
      <c r="E20" s="168">
        <v>1776402</v>
      </c>
      <c r="F20" s="168">
        <v>-1495547.2999999998</v>
      </c>
      <c r="G20" s="168">
        <v>280854.70000000019</v>
      </c>
      <c r="H20" s="168"/>
      <c r="I20" s="169"/>
      <c r="J20" s="160"/>
      <c r="K20" s="160"/>
    </row>
    <row r="21" spans="1:11" ht="14.15" customHeight="1">
      <c r="A21" s="159">
        <v>15</v>
      </c>
      <c r="B21" s="58" t="s">
        <v>691</v>
      </c>
      <c r="C21" s="168">
        <v>27641391.560000002</v>
      </c>
      <c r="D21" s="168">
        <v>357565.14239999978</v>
      </c>
      <c r="E21" s="168">
        <v>27283826.417599998</v>
      </c>
      <c r="F21" s="168">
        <v>4293253.153633601</v>
      </c>
      <c r="G21" s="168">
        <v>31577079.5712336</v>
      </c>
      <c r="H21" s="168"/>
      <c r="I21" s="169"/>
      <c r="J21" s="160"/>
      <c r="K21" s="160"/>
    </row>
    <row r="22" spans="1:11" ht="14.15" customHeight="1">
      <c r="A22" s="159">
        <v>16</v>
      </c>
      <c r="B22" s="171" t="s">
        <v>692</v>
      </c>
      <c r="C22" s="172">
        <v>0</v>
      </c>
      <c r="D22" s="172">
        <v>0</v>
      </c>
      <c r="E22" s="172">
        <v>0</v>
      </c>
      <c r="F22" s="172">
        <v>0</v>
      </c>
      <c r="G22" s="172">
        <v>0</v>
      </c>
      <c r="H22" s="168"/>
      <c r="I22" s="169"/>
      <c r="J22" s="160"/>
      <c r="K22" s="160"/>
    </row>
    <row r="23" spans="1:11" s="175" customFormat="1" ht="14.15" customHeight="1">
      <c r="A23" s="159">
        <v>17</v>
      </c>
      <c r="B23" s="173" t="s">
        <v>693</v>
      </c>
      <c r="C23" s="174">
        <v>477180425.20700002</v>
      </c>
      <c r="D23" s="174">
        <v>4175415.6836132328</v>
      </c>
      <c r="E23" s="174">
        <v>473005009.52338678</v>
      </c>
      <c r="F23" s="174">
        <v>-43550166.709015712</v>
      </c>
      <c r="G23" s="174">
        <v>429454842.81437111</v>
      </c>
      <c r="H23" s="174"/>
      <c r="I23" s="174"/>
      <c r="J23" s="160"/>
      <c r="K23" s="160"/>
    </row>
    <row r="24" spans="1:11" s="175" customFormat="1" ht="14.15" customHeight="1">
      <c r="A24" s="159">
        <v>18</v>
      </c>
      <c r="B24" s="176"/>
      <c r="C24" s="174"/>
      <c r="D24" s="174"/>
      <c r="E24" s="174"/>
      <c r="F24" s="168"/>
      <c r="G24" s="177"/>
      <c r="H24" s="174"/>
      <c r="I24" s="177"/>
      <c r="J24" s="160"/>
      <c r="K24" s="160"/>
    </row>
    <row r="25" spans="1:11" ht="14.15" customHeight="1">
      <c r="A25" s="159">
        <v>19</v>
      </c>
      <c r="B25" s="58" t="s">
        <v>694</v>
      </c>
      <c r="C25" s="168">
        <v>125983659.73999999</v>
      </c>
      <c r="D25" s="168">
        <v>1381277.7399999979</v>
      </c>
      <c r="E25" s="168">
        <v>124602382</v>
      </c>
      <c r="F25" s="168">
        <v>-8351712.5660330011</v>
      </c>
      <c r="G25" s="168">
        <v>116250669.43396699</v>
      </c>
      <c r="H25" s="168"/>
      <c r="I25" s="169"/>
      <c r="J25" s="160"/>
      <c r="K25" s="160"/>
    </row>
    <row r="26" spans="1:11" ht="14.15" customHeight="1">
      <c r="A26" s="159">
        <v>20</v>
      </c>
      <c r="B26" s="58" t="s">
        <v>695</v>
      </c>
      <c r="C26" s="168">
        <v>21435609.890000001</v>
      </c>
      <c r="D26" s="168">
        <v>376559.890000001</v>
      </c>
      <c r="E26" s="168">
        <v>21059050</v>
      </c>
      <c r="F26" s="168">
        <v>5888215.6612645462</v>
      </c>
      <c r="G26" s="168">
        <v>26947265.661264546</v>
      </c>
      <c r="H26" s="168"/>
      <c r="I26" s="169"/>
      <c r="J26" s="160"/>
      <c r="K26" s="160"/>
    </row>
    <row r="27" spans="1:11" ht="14.15" customHeight="1">
      <c r="A27" s="159">
        <v>21</v>
      </c>
      <c r="B27" s="58" t="s">
        <v>696</v>
      </c>
      <c r="C27" s="168">
        <v>-2143873.2999999998</v>
      </c>
      <c r="D27" s="168">
        <v>-886776.29999999981</v>
      </c>
      <c r="E27" s="168">
        <v>-1257097</v>
      </c>
      <c r="F27" s="168">
        <v>-140918.22003622132</v>
      </c>
      <c r="G27" s="168">
        <v>-1398015.2200362212</v>
      </c>
      <c r="H27" s="168"/>
      <c r="I27" s="169"/>
      <c r="J27" s="160"/>
      <c r="K27" s="160"/>
    </row>
    <row r="28" spans="1:11" ht="14.15" customHeight="1">
      <c r="A28" s="159">
        <v>22</v>
      </c>
      <c r="B28" s="58" t="s">
        <v>317</v>
      </c>
      <c r="C28" s="168">
        <v>1839861.6099999999</v>
      </c>
      <c r="D28" s="168">
        <v>-0.39000000013038516</v>
      </c>
      <c r="E28" s="168">
        <v>1839862</v>
      </c>
      <c r="F28" s="168">
        <v>-243878.88847500016</v>
      </c>
      <c r="G28" s="168">
        <v>1595983.1115249998</v>
      </c>
      <c r="H28" s="168"/>
      <c r="I28" s="169"/>
      <c r="J28" s="160"/>
      <c r="K28" s="160"/>
    </row>
    <row r="29" spans="1:11" ht="14.15" customHeight="1">
      <c r="A29" s="159">
        <v>23</v>
      </c>
      <c r="B29" s="171" t="s">
        <v>697</v>
      </c>
      <c r="C29" s="172">
        <v>12288351.789999999</v>
      </c>
      <c r="D29" s="172">
        <v>5266555.17</v>
      </c>
      <c r="E29" s="172">
        <v>7021796.6200000001</v>
      </c>
      <c r="F29" s="172">
        <v>153068.90000000008</v>
      </c>
      <c r="G29" s="172">
        <v>7174865.5200000005</v>
      </c>
      <c r="H29" s="168"/>
      <c r="I29" s="169"/>
      <c r="J29" s="160"/>
      <c r="K29" s="160"/>
    </row>
    <row r="30" spans="1:11" s="175" customFormat="1" ht="14.15" customHeight="1">
      <c r="A30" s="159">
        <v>24</v>
      </c>
      <c r="B30" s="173" t="s">
        <v>698</v>
      </c>
      <c r="C30" s="174">
        <v>90857720.022999763</v>
      </c>
      <c r="D30" s="174">
        <v>-4857329.4800132597</v>
      </c>
      <c r="E30" s="174">
        <v>95715049.613013268</v>
      </c>
      <c r="F30" s="174">
        <v>-10275155.594882257</v>
      </c>
      <c r="G30" s="174">
        <v>85439894.018130898</v>
      </c>
      <c r="H30" s="174"/>
      <c r="I30" s="178"/>
      <c r="J30" s="160"/>
      <c r="K30" s="160"/>
    </row>
    <row r="31" spans="1:11" s="175" customFormat="1" ht="14.15" customHeight="1">
      <c r="A31" s="159">
        <v>25</v>
      </c>
      <c r="B31" s="176"/>
      <c r="C31" s="174"/>
      <c r="D31" s="174"/>
      <c r="E31" s="174">
        <v>94457952.613013268</v>
      </c>
      <c r="F31" s="174">
        <v>-10416073.814918479</v>
      </c>
      <c r="G31" s="174">
        <v>84041878.798094675</v>
      </c>
      <c r="H31" s="174"/>
      <c r="I31" s="177"/>
      <c r="J31" s="160"/>
      <c r="K31" s="160"/>
    </row>
    <row r="32" spans="1:11" ht="14.15" customHeight="1">
      <c r="A32" s="159">
        <v>26</v>
      </c>
      <c r="B32" s="59" t="s">
        <v>699</v>
      </c>
      <c r="C32" s="168"/>
      <c r="D32" s="168"/>
      <c r="E32" s="168"/>
      <c r="F32" s="179"/>
      <c r="G32" s="169"/>
      <c r="H32" s="168"/>
      <c r="I32" s="169"/>
      <c r="J32" s="160"/>
      <c r="K32" s="160"/>
    </row>
    <row r="33" spans="1:11" ht="14.15" customHeight="1">
      <c r="A33" s="159">
        <v>27</v>
      </c>
      <c r="B33" s="58" t="s">
        <v>700</v>
      </c>
      <c r="C33" s="168">
        <v>-4143717</v>
      </c>
      <c r="D33" s="168">
        <v>-1877580</v>
      </c>
      <c r="E33" s="168">
        <v>-2266137</v>
      </c>
      <c r="F33" s="168">
        <v>-469374.66569704702</v>
      </c>
      <c r="G33" s="168">
        <v>-2735511.665697047</v>
      </c>
      <c r="H33" s="168"/>
      <c r="I33" s="169"/>
      <c r="J33" s="160"/>
      <c r="K33" s="160"/>
    </row>
    <row r="34" spans="1:11" ht="14.15" customHeight="1">
      <c r="A34" s="159">
        <v>28</v>
      </c>
      <c r="B34" s="58" t="s">
        <v>701</v>
      </c>
      <c r="C34" s="168">
        <v>8216488.4500000002</v>
      </c>
      <c r="D34" s="168">
        <v>505682.45000000019</v>
      </c>
      <c r="E34" s="168">
        <v>7710806</v>
      </c>
      <c r="F34" s="168">
        <v>4873835</v>
      </c>
      <c r="G34" s="168">
        <v>12584641</v>
      </c>
      <c r="H34" s="168"/>
      <c r="I34" s="169"/>
      <c r="J34" s="160"/>
      <c r="K34" s="160"/>
    </row>
    <row r="35" spans="1:11" ht="14.15" customHeight="1">
      <c r="A35" s="159">
        <v>29</v>
      </c>
      <c r="B35" s="58" t="s">
        <v>702</v>
      </c>
      <c r="C35" s="168">
        <v>0</v>
      </c>
      <c r="D35" s="168">
        <v>0</v>
      </c>
      <c r="E35" s="168">
        <v>0</v>
      </c>
      <c r="F35" s="168">
        <v>0</v>
      </c>
      <c r="G35" s="168">
        <v>0</v>
      </c>
      <c r="H35" s="168"/>
      <c r="I35" s="169"/>
      <c r="J35" s="160"/>
      <c r="K35" s="160"/>
    </row>
    <row r="36" spans="1:11" ht="14.15" customHeight="1">
      <c r="A36" s="159">
        <v>30</v>
      </c>
      <c r="B36" s="180" t="s">
        <v>703</v>
      </c>
      <c r="C36" s="168">
        <v>0</v>
      </c>
      <c r="D36" s="168">
        <v>0</v>
      </c>
      <c r="E36" s="168">
        <v>0</v>
      </c>
      <c r="F36" s="168">
        <v>0</v>
      </c>
      <c r="G36" s="168">
        <v>0</v>
      </c>
      <c r="H36" s="168"/>
      <c r="I36" s="169"/>
      <c r="J36" s="160"/>
      <c r="K36" s="160"/>
    </row>
    <row r="37" spans="1:11" s="175" customFormat="1" ht="14.15" customHeight="1">
      <c r="A37" s="159">
        <v>31</v>
      </c>
      <c r="B37" s="173" t="s">
        <v>704</v>
      </c>
      <c r="C37" s="181">
        <v>4072771.45</v>
      </c>
      <c r="D37" s="181">
        <v>-1371897.5499999998</v>
      </c>
      <c r="E37" s="181">
        <v>5444669</v>
      </c>
      <c r="F37" s="181">
        <v>4404460.3343029525</v>
      </c>
      <c r="G37" s="181">
        <v>9849129.3343029525</v>
      </c>
      <c r="H37" s="174"/>
      <c r="I37" s="174"/>
      <c r="J37" s="160"/>
      <c r="K37" s="160"/>
    </row>
    <row r="38" spans="1:11" s="175" customFormat="1" ht="14.15" customHeight="1">
      <c r="A38" s="159">
        <v>32</v>
      </c>
      <c r="B38" s="176"/>
      <c r="C38" s="174"/>
      <c r="D38" s="174"/>
      <c r="E38" s="174"/>
      <c r="F38" s="168"/>
      <c r="G38" s="177"/>
      <c r="H38" s="174"/>
      <c r="I38" s="177"/>
      <c r="J38" s="160"/>
      <c r="K38" s="160"/>
    </row>
    <row r="39" spans="1:11" s="159" customFormat="1" ht="14.15" customHeight="1">
      <c r="A39" s="159">
        <v>33</v>
      </c>
      <c r="B39" s="253" t="s">
        <v>705</v>
      </c>
      <c r="C39" s="168">
        <v>86784948.572999761</v>
      </c>
      <c r="D39" s="168">
        <v>-3485431.9300132599</v>
      </c>
      <c r="E39" s="168">
        <v>90270380.613013268</v>
      </c>
      <c r="F39" s="168">
        <v>-14679615.92918521</v>
      </c>
      <c r="G39" s="168">
        <v>75590764.683827952</v>
      </c>
      <c r="H39" s="168"/>
      <c r="I39" s="118"/>
      <c r="J39" s="160"/>
      <c r="K39" s="160"/>
    </row>
    <row r="40" spans="1:11" s="159" customFormat="1" ht="14.15" customHeight="1">
      <c r="A40" s="159">
        <v>34</v>
      </c>
      <c r="B40" s="182" t="s">
        <v>300</v>
      </c>
      <c r="C40" s="172">
        <v>6039049.0599999996</v>
      </c>
      <c r="D40" s="172">
        <v>72863.060000000027</v>
      </c>
      <c r="E40" s="172">
        <v>5966186</v>
      </c>
      <c r="F40" s="172">
        <v>4013313.0600000005</v>
      </c>
      <c r="G40" s="172">
        <v>9979499.0600000005</v>
      </c>
      <c r="H40" s="168"/>
      <c r="I40" s="118"/>
      <c r="J40" s="160"/>
      <c r="K40" s="160"/>
    </row>
    <row r="41" spans="1:11" s="159" customFormat="1" ht="14.15" customHeight="1" thickBot="1">
      <c r="A41" s="159">
        <v>35</v>
      </c>
      <c r="B41" s="183" t="s">
        <v>166</v>
      </c>
      <c r="C41" s="184">
        <v>92823997.632999763</v>
      </c>
      <c r="D41" s="184">
        <v>-3412568.8700132598</v>
      </c>
      <c r="E41" s="184">
        <v>96236566.613013268</v>
      </c>
      <c r="F41" s="184">
        <v>-10666302.869185209</v>
      </c>
      <c r="G41" s="184">
        <v>85570263.743827954</v>
      </c>
      <c r="H41" s="168"/>
      <c r="I41" s="119"/>
      <c r="J41" s="160"/>
      <c r="K41" s="160"/>
    </row>
    <row r="42" spans="1:11" s="159" customFormat="1" ht="14.15" customHeight="1" thickTop="1">
      <c r="A42" s="159">
        <v>36</v>
      </c>
      <c r="B42" s="253"/>
      <c r="C42" s="168"/>
      <c r="D42" s="168"/>
      <c r="E42" s="168"/>
      <c r="F42" s="168"/>
      <c r="G42" s="169"/>
      <c r="H42" s="168"/>
      <c r="J42" s="160"/>
      <c r="K42" s="160"/>
    </row>
    <row r="43" spans="1:11" ht="14.15" customHeight="1">
      <c r="A43" s="159">
        <v>37</v>
      </c>
      <c r="B43" s="58" t="s">
        <v>706</v>
      </c>
      <c r="C43" s="168">
        <v>3657961431.1199999</v>
      </c>
      <c r="D43" s="168">
        <v>77564198.450000077</v>
      </c>
      <c r="E43" s="168">
        <v>3580397232.6700001</v>
      </c>
      <c r="F43" s="168">
        <v>-601498841.80999994</v>
      </c>
      <c r="G43" s="168">
        <v>2978898390.8599997</v>
      </c>
      <c r="H43" s="168"/>
      <c r="I43" s="58"/>
      <c r="J43" s="160"/>
      <c r="K43" s="160"/>
    </row>
    <row r="44" spans="1:11" ht="14.15" customHeight="1">
      <c r="A44" s="159">
        <v>38</v>
      </c>
      <c r="B44" s="171" t="s">
        <v>707</v>
      </c>
      <c r="C44" s="172">
        <v>-1402526541.25</v>
      </c>
      <c r="D44" s="172">
        <v>-24055752.250000037</v>
      </c>
      <c r="E44" s="172">
        <v>-1378470789</v>
      </c>
      <c r="F44" s="172">
        <v>354370732.91999996</v>
      </c>
      <c r="G44" s="172">
        <v>-1024100056.08</v>
      </c>
      <c r="H44" s="168"/>
      <c r="I44" s="58"/>
      <c r="J44" s="160"/>
      <c r="K44" s="160"/>
    </row>
    <row r="45" spans="1:11" ht="14.15" customHeight="1">
      <c r="A45" s="159">
        <v>39</v>
      </c>
      <c r="B45" s="59" t="s">
        <v>708</v>
      </c>
      <c r="C45" s="168">
        <v>2255434889.8699999</v>
      </c>
      <c r="D45" s="168">
        <v>53508446.20000004</v>
      </c>
      <c r="E45" s="168">
        <v>2201926443.6700001</v>
      </c>
      <c r="F45" s="168">
        <v>-247128108.88999999</v>
      </c>
      <c r="G45" s="168">
        <v>1954798334.7799997</v>
      </c>
      <c r="H45" s="185"/>
      <c r="I45" s="58"/>
      <c r="J45" s="160"/>
      <c r="K45" s="160"/>
    </row>
    <row r="46" spans="1:11" ht="14.15" customHeight="1">
      <c r="A46" s="159">
        <v>40</v>
      </c>
      <c r="B46" s="58" t="s">
        <v>709</v>
      </c>
      <c r="C46" s="168">
        <v>801671.21</v>
      </c>
      <c r="D46" s="168">
        <v>801.20999999996275</v>
      </c>
      <c r="E46" s="168">
        <v>800870</v>
      </c>
      <c r="F46" s="168">
        <v>801.20999999996275</v>
      </c>
      <c r="G46" s="168">
        <v>801671.21</v>
      </c>
      <c r="H46" s="168"/>
      <c r="I46" s="160"/>
      <c r="J46" s="160"/>
      <c r="K46" s="160"/>
    </row>
    <row r="47" spans="1:11" ht="14.15" customHeight="1">
      <c r="A47" s="159">
        <v>41</v>
      </c>
      <c r="B47" s="58" t="s">
        <v>710</v>
      </c>
      <c r="C47" s="168">
        <v>49892012.340000004</v>
      </c>
      <c r="D47" s="168">
        <v>48488568.340000004</v>
      </c>
      <c r="E47" s="168">
        <v>1403444</v>
      </c>
      <c r="F47" s="168">
        <v>28641.75</v>
      </c>
      <c r="G47" s="168">
        <v>1432085.75</v>
      </c>
      <c r="H47" s="168"/>
      <c r="I47" s="58"/>
      <c r="J47" s="160"/>
      <c r="K47" s="160"/>
    </row>
    <row r="48" spans="1:11" ht="14.15" customHeight="1">
      <c r="A48" s="159">
        <v>42</v>
      </c>
      <c r="B48" s="58" t="s">
        <v>711</v>
      </c>
      <c r="C48" s="168">
        <v>90981940.441999987</v>
      </c>
      <c r="D48" s="168">
        <v>1209867.4419999928</v>
      </c>
      <c r="E48" s="168">
        <v>89772073</v>
      </c>
      <c r="F48" s="168">
        <v>184807.44199999282</v>
      </c>
      <c r="G48" s="168">
        <v>89956880.441999987</v>
      </c>
      <c r="H48" s="168"/>
      <c r="I48" s="58"/>
      <c r="J48" s="160"/>
      <c r="K48" s="160"/>
    </row>
    <row r="49" spans="1:12" ht="14.15" customHeight="1">
      <c r="A49" s="159">
        <v>43</v>
      </c>
      <c r="B49" s="58" t="s">
        <v>712</v>
      </c>
      <c r="C49" s="168">
        <v>0</v>
      </c>
      <c r="D49" s="168">
        <v>0</v>
      </c>
      <c r="E49" s="168">
        <v>0</v>
      </c>
      <c r="F49" s="168">
        <v>-60772164.879299641</v>
      </c>
      <c r="G49" s="168">
        <v>-60772164.879299641</v>
      </c>
      <c r="H49" s="168"/>
      <c r="I49" s="58"/>
      <c r="J49" s="160"/>
      <c r="K49" s="160"/>
    </row>
    <row r="50" spans="1:12" ht="14.15" customHeight="1">
      <c r="A50" s="159">
        <v>44</v>
      </c>
      <c r="B50" s="58" t="s">
        <v>713</v>
      </c>
      <c r="C50" s="168">
        <v>158950249.46000001</v>
      </c>
      <c r="D50" s="168">
        <v>1814865.459999996</v>
      </c>
      <c r="E50" s="168">
        <v>157135384</v>
      </c>
      <c r="F50" s="168">
        <v>1649477.659999996</v>
      </c>
      <c r="G50" s="168">
        <v>158784861.66000003</v>
      </c>
      <c r="H50" s="168"/>
      <c r="I50" s="58"/>
      <c r="J50" s="160"/>
      <c r="K50" s="160"/>
    </row>
    <row r="51" spans="1:12" ht="14.15" customHeight="1">
      <c r="A51" s="159">
        <v>45</v>
      </c>
      <c r="B51" s="58" t="s">
        <v>714</v>
      </c>
      <c r="C51" s="168">
        <v>-37460316.32</v>
      </c>
      <c r="D51" s="168">
        <v>-367913.17999999988</v>
      </c>
      <c r="E51" s="168">
        <v>-37092403.140000001</v>
      </c>
      <c r="F51" s="168">
        <v>10000000</v>
      </c>
      <c r="G51" s="168">
        <v>-27092403.140000001</v>
      </c>
      <c r="H51" s="168"/>
      <c r="I51" s="58"/>
      <c r="J51" s="160"/>
      <c r="K51" s="160"/>
    </row>
    <row r="52" spans="1:12" ht="14.15" customHeight="1">
      <c r="A52" s="159">
        <v>46</v>
      </c>
      <c r="B52" s="171" t="s">
        <v>715</v>
      </c>
      <c r="C52" s="172">
        <v>-453392109.80999994</v>
      </c>
      <c r="D52" s="172">
        <v>-113764182.80999994</v>
      </c>
      <c r="E52" s="172">
        <v>-339627927</v>
      </c>
      <c r="F52" s="172">
        <v>93977971.09415172</v>
      </c>
      <c r="G52" s="172">
        <v>-245649955.90584826</v>
      </c>
      <c r="H52" s="168"/>
      <c r="I52" s="186"/>
      <c r="J52" s="160"/>
      <c r="K52" s="160"/>
    </row>
    <row r="53" spans="1:12" s="175" customFormat="1" ht="14.15" customHeight="1" thickBot="1">
      <c r="A53" s="159">
        <v>47</v>
      </c>
      <c r="B53" s="187" t="s">
        <v>9</v>
      </c>
      <c r="C53" s="188">
        <v>2065208337.1919999</v>
      </c>
      <c r="D53" s="188">
        <v>-9109547.337999925</v>
      </c>
      <c r="E53" s="188">
        <v>2074317884.5300002</v>
      </c>
      <c r="F53" s="188">
        <v>-202058574.61314791</v>
      </c>
      <c r="G53" s="188">
        <v>1872259309.9168518</v>
      </c>
      <c r="H53" s="174"/>
      <c r="I53" s="189" t="s">
        <v>716</v>
      </c>
      <c r="J53" s="160"/>
      <c r="K53" s="160"/>
    </row>
    <row r="54" spans="1:12" s="175" customFormat="1" ht="14.15" customHeight="1" thickTop="1">
      <c r="A54" s="159">
        <v>48</v>
      </c>
      <c r="B54" s="176"/>
      <c r="C54" s="174"/>
      <c r="D54" s="174"/>
      <c r="E54" s="174"/>
      <c r="F54" s="174"/>
      <c r="G54" s="174"/>
      <c r="H54" s="174"/>
      <c r="J54" s="160"/>
      <c r="K54" s="160"/>
    </row>
    <row r="55" spans="1:12" s="175" customFormat="1" ht="14.15" customHeight="1">
      <c r="A55" s="159">
        <v>49</v>
      </c>
      <c r="B55" s="173" t="s">
        <v>717</v>
      </c>
      <c r="C55" s="190">
        <v>4.4946553798639849E-2</v>
      </c>
      <c r="D55" s="191">
        <v>0.3746145382853367</v>
      </c>
      <c r="E55" s="190">
        <v>4.6394319467972282E-2</v>
      </c>
      <c r="F55" s="191"/>
      <c r="G55" s="190">
        <v>4.5704280005758491E-2</v>
      </c>
      <c r="H55" s="120"/>
      <c r="J55" s="160"/>
      <c r="K55" s="160"/>
    </row>
    <row r="56" spans="1:12" s="175" customFormat="1" ht="14.15" customHeight="1">
      <c r="A56" s="159">
        <v>50</v>
      </c>
      <c r="B56" s="176"/>
      <c r="C56" s="191"/>
      <c r="D56" s="191"/>
      <c r="E56" s="120"/>
      <c r="F56" s="120"/>
      <c r="G56" s="120"/>
      <c r="I56" s="147"/>
      <c r="J56" s="160"/>
      <c r="K56" s="160"/>
    </row>
    <row r="57" spans="1:12" ht="13.5" customHeight="1">
      <c r="A57" s="159">
        <v>51</v>
      </c>
      <c r="C57" s="168"/>
      <c r="D57" s="192"/>
      <c r="E57" s="192"/>
      <c r="F57" s="192"/>
      <c r="G57" s="120"/>
      <c r="I57" s="58"/>
      <c r="J57" s="160"/>
      <c r="K57" s="160"/>
    </row>
    <row r="58" spans="1:12" s="170" customFormat="1" ht="14.15" customHeight="1">
      <c r="A58" s="159">
        <v>52</v>
      </c>
      <c r="B58" s="193" t="s">
        <v>718</v>
      </c>
      <c r="C58" s="168"/>
      <c r="D58" s="174"/>
      <c r="E58" s="174"/>
      <c r="F58" s="174"/>
      <c r="G58" s="194"/>
      <c r="J58" s="160"/>
      <c r="K58" s="160"/>
      <c r="L58" s="175"/>
    </row>
    <row r="59" spans="1:12" ht="14.15" customHeight="1">
      <c r="A59" s="159">
        <v>53</v>
      </c>
      <c r="B59" s="195" t="s">
        <v>304</v>
      </c>
      <c r="C59" s="168"/>
      <c r="D59" s="174"/>
      <c r="E59" s="168"/>
      <c r="F59" s="168"/>
      <c r="G59" s="160"/>
      <c r="I59" s="58"/>
      <c r="J59" s="160"/>
      <c r="K59" s="160"/>
    </row>
    <row r="60" spans="1:12" ht="14.15" customHeight="1">
      <c r="A60" s="159">
        <v>54</v>
      </c>
      <c r="B60" s="58" t="s">
        <v>719</v>
      </c>
      <c r="C60" s="168">
        <v>52919.18</v>
      </c>
      <c r="D60" s="168">
        <v>1058.1800000000003</v>
      </c>
      <c r="E60" s="168">
        <v>51861</v>
      </c>
      <c r="F60" s="168">
        <v>-4029984.82</v>
      </c>
      <c r="G60" s="168">
        <v>-3978123.82</v>
      </c>
      <c r="H60" s="168"/>
      <c r="I60" s="253" t="s">
        <v>720</v>
      </c>
      <c r="J60" s="160"/>
      <c r="K60" s="160"/>
    </row>
    <row r="61" spans="1:12" ht="14.15" customHeight="1">
      <c r="A61" s="159">
        <v>55</v>
      </c>
      <c r="B61" s="171" t="s">
        <v>721</v>
      </c>
      <c r="C61" s="168">
        <v>0</v>
      </c>
      <c r="D61" s="168">
        <v>0</v>
      </c>
      <c r="E61" s="168">
        <v>0</v>
      </c>
      <c r="F61" s="168">
        <v>0</v>
      </c>
      <c r="G61" s="168">
        <v>0</v>
      </c>
      <c r="H61" s="168"/>
      <c r="I61" s="253" t="s">
        <v>720</v>
      </c>
      <c r="J61" s="160"/>
      <c r="K61" s="160"/>
    </row>
    <row r="62" spans="1:12" ht="14.15" customHeight="1">
      <c r="A62" s="159">
        <v>56</v>
      </c>
      <c r="B62" s="59" t="s">
        <v>722</v>
      </c>
      <c r="C62" s="196">
        <v>52919.18</v>
      </c>
      <c r="D62" s="196">
        <v>1058.1800000000003</v>
      </c>
      <c r="E62" s="196">
        <v>51861</v>
      </c>
      <c r="F62" s="196">
        <v>-4029984.82</v>
      </c>
      <c r="G62" s="196">
        <v>-3978123.82</v>
      </c>
      <c r="H62" s="196"/>
      <c r="I62" s="197"/>
      <c r="J62" s="160"/>
      <c r="K62" s="160"/>
    </row>
    <row r="63" spans="1:12" ht="14.15" customHeight="1">
      <c r="A63" s="159">
        <v>57</v>
      </c>
      <c r="C63" s="118"/>
      <c r="D63" s="168"/>
      <c r="E63" s="117"/>
      <c r="F63" s="168"/>
      <c r="G63" s="168"/>
      <c r="H63" s="168"/>
      <c r="I63" s="253"/>
      <c r="J63" s="160"/>
      <c r="K63" s="160"/>
    </row>
    <row r="64" spans="1:12" ht="14.15" customHeight="1">
      <c r="A64" s="159">
        <v>58</v>
      </c>
      <c r="B64" s="59" t="s">
        <v>723</v>
      </c>
      <c r="C64" s="168"/>
      <c r="D64" s="174"/>
      <c r="E64" s="168"/>
      <c r="F64" s="168"/>
      <c r="G64" s="168"/>
      <c r="H64" s="168"/>
      <c r="I64" s="253"/>
      <c r="J64" s="160"/>
      <c r="K64" s="160"/>
    </row>
    <row r="65" spans="1:11" ht="14.15" customHeight="1">
      <c r="A65" s="159">
        <v>59</v>
      </c>
      <c r="B65" s="59" t="s">
        <v>724</v>
      </c>
      <c r="C65" s="168"/>
      <c r="D65" s="174"/>
      <c r="E65" s="168"/>
      <c r="F65" s="168"/>
      <c r="G65" s="168"/>
      <c r="H65" s="168"/>
      <c r="I65" s="253"/>
      <c r="J65" s="160"/>
      <c r="K65" s="160"/>
    </row>
    <row r="66" spans="1:11" ht="14.15" customHeight="1">
      <c r="A66" s="159">
        <v>60</v>
      </c>
      <c r="B66" s="58" t="s">
        <v>725</v>
      </c>
      <c r="C66" s="168">
        <v>4986110.3</v>
      </c>
      <c r="D66" s="168">
        <v>74791.299999999814</v>
      </c>
      <c r="E66" s="168">
        <v>4911319</v>
      </c>
      <c r="F66" s="168">
        <v>-2780439.54</v>
      </c>
      <c r="G66" s="168">
        <v>2130879.46</v>
      </c>
      <c r="H66" s="168"/>
      <c r="I66" s="253" t="s">
        <v>726</v>
      </c>
      <c r="J66" s="160"/>
      <c r="K66" s="160"/>
    </row>
    <row r="67" spans="1:11" ht="14.15" customHeight="1">
      <c r="A67" s="159">
        <v>61</v>
      </c>
      <c r="B67" s="58" t="s">
        <v>727</v>
      </c>
      <c r="C67" s="168">
        <v>80522248.659999996</v>
      </c>
      <c r="D67" s="168">
        <v>1207833.6599999964</v>
      </c>
      <c r="E67" s="168">
        <v>79314415</v>
      </c>
      <c r="F67" s="168">
        <v>-30319477.320000004</v>
      </c>
      <c r="G67" s="168">
        <v>48994937.679999992</v>
      </c>
      <c r="H67" s="168"/>
      <c r="I67" s="253" t="s">
        <v>726</v>
      </c>
      <c r="J67" s="160"/>
      <c r="K67" s="160"/>
    </row>
    <row r="68" spans="1:11" ht="14.15" customHeight="1">
      <c r="A68" s="159">
        <v>62</v>
      </c>
      <c r="B68" s="58" t="s">
        <v>728</v>
      </c>
      <c r="C68" s="168">
        <v>965925688.18000007</v>
      </c>
      <c r="D68" s="168">
        <v>14488885.180000067</v>
      </c>
      <c r="E68" s="168">
        <v>951436803</v>
      </c>
      <c r="F68" s="168">
        <v>-517583705.8599999</v>
      </c>
      <c r="G68" s="168">
        <v>433853097.1400001</v>
      </c>
      <c r="H68" s="168"/>
      <c r="I68" s="253" t="s">
        <v>726</v>
      </c>
      <c r="J68" s="160"/>
      <c r="K68" s="160"/>
    </row>
    <row r="69" spans="1:11" ht="14.15" customHeight="1">
      <c r="A69" s="159">
        <v>63</v>
      </c>
      <c r="B69" s="58" t="s">
        <v>729</v>
      </c>
      <c r="C69" s="168">
        <v>0</v>
      </c>
      <c r="D69" s="168">
        <v>0</v>
      </c>
      <c r="E69" s="168">
        <v>0</v>
      </c>
      <c r="F69" s="168">
        <v>0</v>
      </c>
      <c r="G69" s="168">
        <v>0</v>
      </c>
      <c r="H69" s="168"/>
      <c r="I69" s="253" t="s">
        <v>726</v>
      </c>
      <c r="J69" s="160"/>
      <c r="K69" s="160"/>
    </row>
    <row r="70" spans="1:11" ht="14.15" customHeight="1">
      <c r="A70" s="159">
        <v>64</v>
      </c>
      <c r="B70" s="58" t="s">
        <v>730</v>
      </c>
      <c r="C70" s="168">
        <v>120155019.09999999</v>
      </c>
      <c r="D70" s="168">
        <v>1802325.099999994</v>
      </c>
      <c r="E70" s="168">
        <v>118352694</v>
      </c>
      <c r="F70" s="168">
        <v>-54489291.460000008</v>
      </c>
      <c r="G70" s="168">
        <v>63863402.539999992</v>
      </c>
      <c r="H70" s="168"/>
      <c r="I70" s="253" t="s">
        <v>726</v>
      </c>
      <c r="J70" s="160"/>
      <c r="K70" s="160"/>
    </row>
    <row r="71" spans="1:11" ht="14.15" customHeight="1">
      <c r="A71" s="159">
        <v>65</v>
      </c>
      <c r="B71" s="58" t="s">
        <v>731</v>
      </c>
      <c r="C71" s="168">
        <v>34660790.640000001</v>
      </c>
      <c r="D71" s="168">
        <v>519911.6400000006</v>
      </c>
      <c r="E71" s="168">
        <v>34140879</v>
      </c>
      <c r="F71" s="168">
        <v>-21412522.949999999</v>
      </c>
      <c r="G71" s="168">
        <v>12728356.050000001</v>
      </c>
      <c r="H71" s="168"/>
      <c r="I71" s="253" t="s">
        <v>726</v>
      </c>
      <c r="J71" s="160"/>
      <c r="K71" s="160"/>
    </row>
    <row r="72" spans="1:11" ht="14.15" customHeight="1">
      <c r="A72" s="159">
        <v>66</v>
      </c>
      <c r="B72" s="58" t="s">
        <v>732</v>
      </c>
      <c r="C72" s="168">
        <v>14096575.02</v>
      </c>
      <c r="D72" s="168">
        <v>211449.01999999955</v>
      </c>
      <c r="E72" s="168">
        <v>13885126</v>
      </c>
      <c r="F72" s="168">
        <v>-7380003.4000000004</v>
      </c>
      <c r="G72" s="168">
        <v>6505122.5999999996</v>
      </c>
      <c r="H72" s="168"/>
      <c r="I72" s="253" t="s">
        <v>726</v>
      </c>
      <c r="J72" s="160"/>
      <c r="K72" s="160"/>
    </row>
    <row r="73" spans="1:11" ht="14.15" customHeight="1">
      <c r="A73" s="159">
        <v>67</v>
      </c>
      <c r="B73" s="171" t="s">
        <v>733</v>
      </c>
      <c r="C73" s="168">
        <v>34041525.869999997</v>
      </c>
      <c r="D73" s="168">
        <v>34041525.869999997</v>
      </c>
      <c r="E73" s="168">
        <v>0</v>
      </c>
      <c r="F73" s="168">
        <v>0</v>
      </c>
      <c r="G73" s="168">
        <v>0</v>
      </c>
      <c r="H73" s="168"/>
      <c r="I73" s="253"/>
      <c r="J73" s="160"/>
      <c r="K73" s="160"/>
    </row>
    <row r="74" spans="1:11" s="175" customFormat="1" ht="14.15" customHeight="1">
      <c r="A74" s="159">
        <v>68</v>
      </c>
      <c r="B74" s="173" t="s">
        <v>734</v>
      </c>
      <c r="C74" s="181">
        <v>1254387957.77</v>
      </c>
      <c r="D74" s="181">
        <v>52346721.770000055</v>
      </c>
      <c r="E74" s="181">
        <v>1202041236</v>
      </c>
      <c r="F74" s="181">
        <v>-633965440.52999997</v>
      </c>
      <c r="G74" s="181">
        <v>568075795.47000003</v>
      </c>
      <c r="H74" s="181"/>
      <c r="I74" s="198"/>
      <c r="J74" s="160"/>
      <c r="K74" s="160"/>
    </row>
    <row r="75" spans="1:11" s="175" customFormat="1" ht="14.15" customHeight="1">
      <c r="A75" s="159">
        <v>69</v>
      </c>
      <c r="B75" s="176"/>
      <c r="C75" s="121"/>
      <c r="D75" s="174"/>
      <c r="E75" s="116"/>
      <c r="F75" s="174"/>
      <c r="G75" s="174"/>
      <c r="H75" s="174"/>
      <c r="I75" s="176"/>
      <c r="J75" s="160"/>
      <c r="K75" s="160"/>
    </row>
    <row r="76" spans="1:11" ht="14.15" customHeight="1">
      <c r="A76" s="159">
        <v>70</v>
      </c>
      <c r="B76" s="59" t="s">
        <v>735</v>
      </c>
      <c r="C76" s="168"/>
      <c r="D76" s="168"/>
      <c r="E76" s="168"/>
      <c r="F76" s="168"/>
      <c r="G76" s="168"/>
      <c r="H76" s="168"/>
      <c r="I76" s="253"/>
      <c r="J76" s="160"/>
      <c r="K76" s="160"/>
    </row>
    <row r="77" spans="1:11" ht="14.15" customHeight="1">
      <c r="A77" s="159">
        <v>71</v>
      </c>
      <c r="B77" s="58" t="s">
        <v>736</v>
      </c>
      <c r="C77" s="168">
        <v>0</v>
      </c>
      <c r="D77" s="174">
        <v>0</v>
      </c>
      <c r="E77" s="168">
        <v>0</v>
      </c>
      <c r="F77" s="168">
        <v>0</v>
      </c>
      <c r="G77" s="168">
        <v>0</v>
      </c>
      <c r="H77" s="168"/>
      <c r="I77" s="253"/>
      <c r="J77" s="160"/>
      <c r="K77" s="160"/>
    </row>
    <row r="78" spans="1:11" ht="14.15" customHeight="1">
      <c r="A78" s="159">
        <v>72</v>
      </c>
      <c r="B78" s="58" t="s">
        <v>737</v>
      </c>
      <c r="C78" s="168">
        <v>0</v>
      </c>
      <c r="D78" s="174">
        <v>0</v>
      </c>
      <c r="E78" s="168">
        <v>0</v>
      </c>
      <c r="F78" s="168">
        <v>0</v>
      </c>
      <c r="G78" s="168">
        <v>0</v>
      </c>
      <c r="H78" s="168"/>
      <c r="I78" s="253"/>
      <c r="J78" s="160"/>
      <c r="K78" s="160"/>
    </row>
    <row r="79" spans="1:11" ht="14.15" customHeight="1">
      <c r="A79" s="159">
        <v>73</v>
      </c>
      <c r="B79" s="58" t="s">
        <v>738</v>
      </c>
      <c r="C79" s="168">
        <v>0</v>
      </c>
      <c r="D79" s="174">
        <v>0</v>
      </c>
      <c r="E79" s="168">
        <v>0</v>
      </c>
      <c r="F79" s="168">
        <v>0</v>
      </c>
      <c r="G79" s="168">
        <v>0</v>
      </c>
      <c r="H79" s="168"/>
      <c r="I79" s="253"/>
      <c r="J79" s="160"/>
      <c r="K79" s="160"/>
    </row>
    <row r="80" spans="1:11" ht="14.15" customHeight="1">
      <c r="A80" s="159">
        <v>74</v>
      </c>
      <c r="B80" s="58" t="s">
        <v>739</v>
      </c>
      <c r="C80" s="168">
        <v>0</v>
      </c>
      <c r="D80" s="174">
        <v>0</v>
      </c>
      <c r="E80" s="168">
        <v>0</v>
      </c>
      <c r="F80" s="168">
        <v>0</v>
      </c>
      <c r="G80" s="168">
        <v>0</v>
      </c>
      <c r="H80" s="168"/>
      <c r="I80" s="253"/>
      <c r="J80" s="160"/>
      <c r="K80" s="160"/>
    </row>
    <row r="81" spans="1:11" ht="14.15" customHeight="1">
      <c r="A81" s="159">
        <v>75</v>
      </c>
      <c r="B81" s="58" t="s">
        <v>740</v>
      </c>
      <c r="C81" s="168">
        <v>0</v>
      </c>
      <c r="D81" s="174">
        <v>0</v>
      </c>
      <c r="E81" s="168">
        <v>0</v>
      </c>
      <c r="F81" s="168">
        <v>0</v>
      </c>
      <c r="G81" s="168">
        <v>0</v>
      </c>
      <c r="H81" s="168"/>
      <c r="I81" s="253"/>
      <c r="J81" s="160"/>
      <c r="K81" s="160"/>
    </row>
    <row r="82" spans="1:11" ht="14.15" customHeight="1">
      <c r="A82" s="159">
        <v>76</v>
      </c>
      <c r="B82" s="171" t="s">
        <v>741</v>
      </c>
      <c r="C82" s="168">
        <v>0</v>
      </c>
      <c r="D82" s="174">
        <v>0</v>
      </c>
      <c r="E82" s="168">
        <v>0</v>
      </c>
      <c r="F82" s="168">
        <v>0</v>
      </c>
      <c r="G82" s="168">
        <v>0</v>
      </c>
      <c r="H82" s="168"/>
      <c r="I82" s="253"/>
      <c r="J82" s="160"/>
      <c r="K82" s="160"/>
    </row>
    <row r="83" spans="1:11" s="175" customFormat="1" ht="14.15" customHeight="1">
      <c r="A83" s="159">
        <v>77</v>
      </c>
      <c r="B83" s="173" t="s">
        <v>742</v>
      </c>
      <c r="C83" s="181">
        <v>0</v>
      </c>
      <c r="D83" s="181">
        <v>0</v>
      </c>
      <c r="E83" s="181">
        <v>0</v>
      </c>
      <c r="F83" s="181">
        <v>0</v>
      </c>
      <c r="G83" s="181">
        <v>0</v>
      </c>
      <c r="H83" s="181"/>
      <c r="I83" s="199"/>
      <c r="J83" s="160"/>
      <c r="K83" s="160"/>
    </row>
    <row r="84" spans="1:11" s="175" customFormat="1" ht="14.15" customHeight="1">
      <c r="A84" s="159">
        <v>78</v>
      </c>
      <c r="B84" s="176"/>
      <c r="C84" s="174"/>
      <c r="D84" s="174"/>
      <c r="E84" s="174"/>
      <c r="F84" s="174"/>
      <c r="G84" s="174"/>
      <c r="H84" s="174"/>
      <c r="I84" s="176"/>
      <c r="J84" s="160"/>
      <c r="K84" s="160"/>
    </row>
    <row r="85" spans="1:11" ht="14.15" customHeight="1">
      <c r="A85" s="159">
        <v>79</v>
      </c>
      <c r="B85" s="59" t="s">
        <v>743</v>
      </c>
      <c r="C85" s="168"/>
      <c r="D85" s="168"/>
      <c r="E85" s="168"/>
      <c r="F85" s="168"/>
      <c r="G85" s="168"/>
      <c r="H85" s="168"/>
      <c r="I85" s="253"/>
      <c r="J85" s="160"/>
      <c r="K85" s="160"/>
    </row>
    <row r="86" spans="1:11" ht="14.15" customHeight="1">
      <c r="A86" s="159">
        <v>80</v>
      </c>
      <c r="B86" s="58" t="s">
        <v>744</v>
      </c>
      <c r="C86" s="168">
        <v>0</v>
      </c>
      <c r="D86" s="168">
        <v>0</v>
      </c>
      <c r="E86" s="168">
        <v>0</v>
      </c>
      <c r="F86" s="168">
        <v>0</v>
      </c>
      <c r="G86" s="168">
        <v>0</v>
      </c>
      <c r="H86" s="168"/>
      <c r="I86" s="253"/>
      <c r="J86" s="160"/>
      <c r="K86" s="160"/>
    </row>
    <row r="87" spans="1:11" ht="14.15" customHeight="1">
      <c r="A87" s="159">
        <v>81</v>
      </c>
      <c r="B87" s="58" t="s">
        <v>745</v>
      </c>
      <c r="C87" s="168">
        <v>0</v>
      </c>
      <c r="D87" s="168">
        <v>0</v>
      </c>
      <c r="E87" s="168">
        <v>0</v>
      </c>
      <c r="F87" s="168">
        <v>0</v>
      </c>
      <c r="G87" s="168">
        <v>0</v>
      </c>
      <c r="H87" s="168"/>
      <c r="I87" s="253"/>
      <c r="J87" s="160"/>
      <c r="K87" s="160"/>
    </row>
    <row r="88" spans="1:11" ht="14.15" customHeight="1">
      <c r="A88" s="159">
        <v>82</v>
      </c>
      <c r="B88" s="58" t="s">
        <v>746</v>
      </c>
      <c r="C88" s="168">
        <v>0</v>
      </c>
      <c r="D88" s="168">
        <v>0</v>
      </c>
      <c r="E88" s="168">
        <v>0</v>
      </c>
      <c r="F88" s="168">
        <v>0</v>
      </c>
      <c r="G88" s="168">
        <v>0</v>
      </c>
      <c r="H88" s="168"/>
      <c r="I88" s="253"/>
      <c r="J88" s="160"/>
      <c r="K88" s="160"/>
    </row>
    <row r="89" spans="1:11" ht="14.15" customHeight="1">
      <c r="A89" s="159">
        <v>83</v>
      </c>
      <c r="B89" s="58" t="s">
        <v>747</v>
      </c>
      <c r="C89" s="168">
        <v>0</v>
      </c>
      <c r="D89" s="168">
        <v>0</v>
      </c>
      <c r="E89" s="168">
        <v>0</v>
      </c>
      <c r="F89" s="168">
        <v>0</v>
      </c>
      <c r="G89" s="168">
        <v>0</v>
      </c>
      <c r="H89" s="168"/>
      <c r="I89" s="253"/>
      <c r="J89" s="160"/>
      <c r="K89" s="160"/>
    </row>
    <row r="90" spans="1:11" ht="14.15" customHeight="1">
      <c r="A90" s="159">
        <v>84</v>
      </c>
      <c r="B90" s="58" t="s">
        <v>748</v>
      </c>
      <c r="C90" s="168">
        <v>0</v>
      </c>
      <c r="D90" s="168">
        <v>0</v>
      </c>
      <c r="E90" s="168">
        <v>0</v>
      </c>
      <c r="F90" s="168">
        <v>0</v>
      </c>
      <c r="G90" s="168">
        <v>0</v>
      </c>
      <c r="H90" s="168"/>
      <c r="I90" s="253"/>
      <c r="J90" s="160"/>
      <c r="K90" s="160"/>
    </row>
    <row r="91" spans="1:11" ht="14.15" customHeight="1">
      <c r="A91" s="159">
        <v>85</v>
      </c>
      <c r="B91" s="58" t="s">
        <v>749</v>
      </c>
      <c r="C91" s="168">
        <v>0</v>
      </c>
      <c r="D91" s="168">
        <v>0</v>
      </c>
      <c r="E91" s="168">
        <v>0</v>
      </c>
      <c r="F91" s="168">
        <v>0</v>
      </c>
      <c r="G91" s="168">
        <v>0</v>
      </c>
      <c r="H91" s="168"/>
      <c r="I91" s="253"/>
      <c r="J91" s="160"/>
      <c r="K91" s="160"/>
    </row>
    <row r="92" spans="1:11" ht="14.15" customHeight="1">
      <c r="A92" s="159">
        <v>86</v>
      </c>
      <c r="B92" s="58" t="s">
        <v>750</v>
      </c>
      <c r="C92" s="168">
        <v>0</v>
      </c>
      <c r="D92" s="168">
        <v>0</v>
      </c>
      <c r="E92" s="168">
        <v>0</v>
      </c>
      <c r="F92" s="168">
        <v>0</v>
      </c>
      <c r="G92" s="168">
        <v>0</v>
      </c>
      <c r="H92" s="168"/>
      <c r="I92" s="253"/>
      <c r="J92" s="160"/>
      <c r="K92" s="160"/>
    </row>
    <row r="93" spans="1:11" ht="13.5" customHeight="1">
      <c r="A93" s="159">
        <v>87</v>
      </c>
      <c r="B93" s="171" t="s">
        <v>751</v>
      </c>
      <c r="C93" s="168">
        <v>0</v>
      </c>
      <c r="D93" s="168">
        <v>0</v>
      </c>
      <c r="E93" s="168">
        <v>0</v>
      </c>
      <c r="F93" s="168">
        <v>0</v>
      </c>
      <c r="G93" s="168">
        <v>0</v>
      </c>
      <c r="H93" s="168"/>
      <c r="I93" s="253"/>
      <c r="J93" s="160"/>
      <c r="K93" s="160"/>
    </row>
    <row r="94" spans="1:11" s="175" customFormat="1" ht="14.15" customHeight="1">
      <c r="A94" s="159">
        <v>88</v>
      </c>
      <c r="B94" s="173" t="s">
        <v>752</v>
      </c>
      <c r="C94" s="181">
        <v>0</v>
      </c>
      <c r="D94" s="181">
        <v>0</v>
      </c>
      <c r="E94" s="181">
        <v>0</v>
      </c>
      <c r="F94" s="181">
        <v>0</v>
      </c>
      <c r="G94" s="181">
        <v>0</v>
      </c>
      <c r="H94" s="181"/>
      <c r="I94" s="198"/>
      <c r="J94" s="160"/>
      <c r="K94" s="160"/>
    </row>
    <row r="95" spans="1:11" s="175" customFormat="1" ht="14.15" customHeight="1">
      <c r="A95" s="159">
        <v>89</v>
      </c>
      <c r="B95" s="176"/>
      <c r="C95" s="121"/>
      <c r="D95" s="174"/>
      <c r="E95" s="116"/>
      <c r="F95" s="174"/>
      <c r="G95" s="174"/>
      <c r="H95" s="174"/>
      <c r="I95" s="176"/>
      <c r="J95" s="160"/>
      <c r="K95" s="160"/>
    </row>
    <row r="96" spans="1:11" ht="14.15" customHeight="1">
      <c r="A96" s="159">
        <v>90</v>
      </c>
      <c r="B96" s="59" t="s">
        <v>753</v>
      </c>
      <c r="C96" s="168"/>
      <c r="D96" s="174"/>
      <c r="E96" s="168"/>
      <c r="F96" s="168"/>
      <c r="G96" s="168"/>
      <c r="H96" s="168"/>
      <c r="I96" s="253"/>
      <c r="J96" s="160"/>
      <c r="K96" s="160"/>
    </row>
    <row r="97" spans="1:11" ht="14.15" customHeight="1">
      <c r="A97" s="159">
        <v>91</v>
      </c>
      <c r="B97" s="58" t="s">
        <v>754</v>
      </c>
      <c r="C97" s="168">
        <v>0</v>
      </c>
      <c r="D97" s="168">
        <v>0</v>
      </c>
      <c r="E97" s="168">
        <v>0</v>
      </c>
      <c r="F97" s="168">
        <v>0</v>
      </c>
      <c r="G97" s="168">
        <v>0</v>
      </c>
      <c r="H97" s="168"/>
      <c r="I97" s="253"/>
      <c r="J97" s="160"/>
      <c r="K97" s="160"/>
    </row>
    <row r="98" spans="1:11" ht="14.15" customHeight="1">
      <c r="A98" s="159">
        <v>92</v>
      </c>
      <c r="B98" s="58" t="s">
        <v>755</v>
      </c>
      <c r="C98" s="168">
        <v>0</v>
      </c>
      <c r="D98" s="168">
        <v>0</v>
      </c>
      <c r="E98" s="168">
        <v>0</v>
      </c>
      <c r="F98" s="168">
        <v>0</v>
      </c>
      <c r="G98" s="168">
        <v>0</v>
      </c>
      <c r="H98" s="168"/>
      <c r="I98" s="253"/>
      <c r="J98" s="160"/>
      <c r="K98" s="160"/>
    </row>
    <row r="99" spans="1:11" ht="14.15" customHeight="1">
      <c r="A99" s="159">
        <v>93</v>
      </c>
      <c r="B99" s="58" t="s">
        <v>756</v>
      </c>
      <c r="C99" s="168">
        <v>0</v>
      </c>
      <c r="D99" s="168">
        <v>0</v>
      </c>
      <c r="E99" s="168">
        <v>0</v>
      </c>
      <c r="F99" s="168">
        <v>0</v>
      </c>
      <c r="G99" s="168">
        <v>0</v>
      </c>
      <c r="H99" s="168"/>
      <c r="I99" s="253"/>
      <c r="J99" s="160"/>
      <c r="K99" s="160"/>
    </row>
    <row r="100" spans="1:11" ht="14.15" customHeight="1">
      <c r="A100" s="159">
        <v>94</v>
      </c>
      <c r="B100" s="58" t="s">
        <v>757</v>
      </c>
      <c r="C100" s="168">
        <v>0</v>
      </c>
      <c r="D100" s="168">
        <v>0</v>
      </c>
      <c r="E100" s="168">
        <v>0</v>
      </c>
      <c r="F100" s="168">
        <v>0</v>
      </c>
      <c r="G100" s="168">
        <v>0</v>
      </c>
      <c r="H100" s="168"/>
      <c r="I100" s="253"/>
      <c r="J100" s="160"/>
      <c r="K100" s="160"/>
    </row>
    <row r="101" spans="1:11" ht="14.15" customHeight="1">
      <c r="A101" s="159">
        <v>95</v>
      </c>
      <c r="B101" s="58" t="s">
        <v>758</v>
      </c>
      <c r="C101" s="168">
        <v>0</v>
      </c>
      <c r="D101" s="168">
        <v>0</v>
      </c>
      <c r="E101" s="168">
        <v>0</v>
      </c>
      <c r="F101" s="168">
        <v>0</v>
      </c>
      <c r="G101" s="168">
        <v>0</v>
      </c>
      <c r="H101" s="168"/>
      <c r="I101" s="253"/>
      <c r="J101" s="160"/>
      <c r="K101" s="160"/>
    </row>
    <row r="102" spans="1:11" ht="14.15" customHeight="1">
      <c r="A102" s="159">
        <v>96</v>
      </c>
      <c r="B102" s="58" t="s">
        <v>759</v>
      </c>
      <c r="C102" s="168">
        <v>0</v>
      </c>
      <c r="D102" s="168">
        <v>0</v>
      </c>
      <c r="E102" s="168">
        <v>0</v>
      </c>
      <c r="F102" s="168">
        <v>0</v>
      </c>
      <c r="G102" s="168">
        <v>0</v>
      </c>
      <c r="H102" s="168"/>
      <c r="I102" s="253"/>
      <c r="J102" s="160"/>
      <c r="K102" s="160"/>
    </row>
    <row r="103" spans="1:11" ht="14.15" customHeight="1">
      <c r="A103" s="159">
        <v>97</v>
      </c>
      <c r="B103" s="171" t="s">
        <v>760</v>
      </c>
      <c r="C103" s="172">
        <v>0</v>
      </c>
      <c r="D103" s="172">
        <v>0</v>
      </c>
      <c r="E103" s="172">
        <v>0</v>
      </c>
      <c r="F103" s="172">
        <v>0</v>
      </c>
      <c r="G103" s="172">
        <v>0</v>
      </c>
      <c r="H103" s="168"/>
      <c r="I103" s="253"/>
      <c r="J103" s="160"/>
      <c r="K103" s="160"/>
    </row>
    <row r="104" spans="1:11" s="175" customFormat="1" ht="14.15" customHeight="1">
      <c r="A104" s="159">
        <v>98</v>
      </c>
      <c r="B104" s="173" t="s">
        <v>761</v>
      </c>
      <c r="C104" s="174">
        <v>0</v>
      </c>
      <c r="D104" s="174">
        <v>0</v>
      </c>
      <c r="E104" s="174">
        <v>0</v>
      </c>
      <c r="F104" s="174">
        <v>0</v>
      </c>
      <c r="G104" s="174">
        <v>0</v>
      </c>
      <c r="H104" s="174"/>
      <c r="I104" s="200"/>
      <c r="J104" s="160"/>
      <c r="K104" s="160"/>
    </row>
    <row r="105" spans="1:11" s="175" customFormat="1" ht="14.15" customHeight="1">
      <c r="A105" s="159">
        <v>99</v>
      </c>
      <c r="B105" s="173"/>
      <c r="C105" s="174"/>
      <c r="D105" s="174"/>
      <c r="E105" s="174"/>
      <c r="F105" s="174"/>
      <c r="G105" s="174"/>
      <c r="H105" s="174"/>
      <c r="I105" s="200"/>
      <c r="J105" s="160"/>
      <c r="K105" s="160"/>
    </row>
    <row r="106" spans="1:11" s="175" customFormat="1" ht="14.15" customHeight="1">
      <c r="A106" s="159">
        <v>100</v>
      </c>
      <c r="B106" s="173" t="s">
        <v>762</v>
      </c>
      <c r="C106" s="168">
        <v>1254387957.77</v>
      </c>
      <c r="D106" s="168">
        <v>52346721.770000055</v>
      </c>
      <c r="E106" s="168">
        <v>1202041236</v>
      </c>
      <c r="F106" s="168">
        <v>-633965440.52999997</v>
      </c>
      <c r="G106" s="168">
        <v>568075795.47000003</v>
      </c>
      <c r="H106" s="168"/>
      <c r="I106" s="201"/>
      <c r="J106" s="160"/>
      <c r="K106" s="160"/>
    </row>
    <row r="107" spans="1:11" s="175" customFormat="1" ht="14.15" customHeight="1">
      <c r="A107" s="159">
        <v>101</v>
      </c>
      <c r="B107" s="173"/>
      <c r="C107" s="168"/>
      <c r="D107" s="168"/>
      <c r="E107" s="168"/>
      <c r="F107" s="168"/>
      <c r="G107" s="168"/>
      <c r="H107" s="168"/>
      <c r="I107" s="201"/>
      <c r="J107" s="160"/>
      <c r="K107" s="160"/>
    </row>
    <row r="108" spans="1:11" ht="14.15" customHeight="1">
      <c r="A108" s="159">
        <v>102</v>
      </c>
      <c r="B108" s="58" t="s">
        <v>763</v>
      </c>
      <c r="C108" s="168">
        <v>289887</v>
      </c>
      <c r="D108" s="168">
        <v>4348</v>
      </c>
      <c r="E108" s="168">
        <v>285539</v>
      </c>
      <c r="F108" s="168">
        <v>4348</v>
      </c>
      <c r="G108" s="168">
        <v>289887</v>
      </c>
      <c r="H108" s="168"/>
      <c r="I108" s="253" t="s">
        <v>764</v>
      </c>
      <c r="J108" s="111"/>
      <c r="K108" s="111"/>
    </row>
    <row r="109" spans="1:11" ht="14.15" customHeight="1">
      <c r="A109" s="159">
        <v>103</v>
      </c>
      <c r="B109" s="171" t="s">
        <v>765</v>
      </c>
      <c r="C109" s="172">
        <v>0</v>
      </c>
      <c r="D109" s="172">
        <v>0</v>
      </c>
      <c r="E109" s="172">
        <v>0</v>
      </c>
      <c r="F109" s="168">
        <v>0</v>
      </c>
      <c r="G109" s="168">
        <v>0</v>
      </c>
      <c r="H109" s="168"/>
      <c r="I109" s="253"/>
      <c r="J109" s="111"/>
      <c r="K109" s="111"/>
    </row>
    <row r="110" spans="1:11" s="175" customFormat="1" ht="14.15" customHeight="1">
      <c r="A110" s="159">
        <v>104</v>
      </c>
      <c r="B110" s="173" t="s">
        <v>766</v>
      </c>
      <c r="C110" s="196">
        <v>289887</v>
      </c>
      <c r="D110" s="196">
        <v>4348</v>
      </c>
      <c r="E110" s="196">
        <v>285539</v>
      </c>
      <c r="F110" s="196">
        <v>4348</v>
      </c>
      <c r="G110" s="196">
        <v>289887</v>
      </c>
      <c r="H110" s="196"/>
      <c r="I110" s="202"/>
      <c r="J110" s="160"/>
      <c r="K110" s="160"/>
    </row>
    <row r="111" spans="1:11" s="175" customFormat="1" ht="14.15" customHeight="1">
      <c r="A111" s="159">
        <v>105</v>
      </c>
      <c r="B111" s="176"/>
      <c r="C111" s="118"/>
      <c r="D111" s="174"/>
      <c r="E111" s="116"/>
      <c r="F111" s="174"/>
      <c r="G111" s="174"/>
      <c r="H111" s="174"/>
      <c r="I111" s="176"/>
      <c r="J111" s="160"/>
      <c r="K111" s="160"/>
    </row>
    <row r="112" spans="1:11" ht="14.15" customHeight="1">
      <c r="A112" s="159">
        <v>106</v>
      </c>
      <c r="B112" s="59" t="s">
        <v>767</v>
      </c>
      <c r="C112" s="168"/>
      <c r="D112" s="168"/>
      <c r="E112" s="168"/>
      <c r="F112" s="168"/>
      <c r="G112" s="168"/>
      <c r="H112" s="168"/>
      <c r="I112" s="253"/>
      <c r="J112" s="160"/>
      <c r="K112" s="160"/>
    </row>
    <row r="113" spans="1:16" ht="14.15" customHeight="1">
      <c r="A113" s="159">
        <v>107</v>
      </c>
      <c r="B113" s="58" t="s">
        <v>768</v>
      </c>
      <c r="C113" s="168">
        <v>40915361</v>
      </c>
      <c r="D113" s="160">
        <v>613730</v>
      </c>
      <c r="E113" s="160">
        <v>40301631</v>
      </c>
      <c r="F113" s="168">
        <v>613730</v>
      </c>
      <c r="G113" s="168">
        <v>40915361</v>
      </c>
      <c r="H113" s="168"/>
      <c r="I113" s="253" t="s">
        <v>769</v>
      </c>
      <c r="J113" s="160"/>
      <c r="K113" s="160"/>
    </row>
    <row r="114" spans="1:16" ht="14.15" customHeight="1">
      <c r="A114" s="159">
        <v>108</v>
      </c>
      <c r="B114" s="58" t="s">
        <v>1111</v>
      </c>
      <c r="C114" s="168">
        <v>524302.55000000005</v>
      </c>
      <c r="D114" s="160">
        <v>7864.5500000000466</v>
      </c>
      <c r="E114" s="160">
        <v>516438</v>
      </c>
      <c r="F114" s="168">
        <v>7864.5500000000466</v>
      </c>
      <c r="G114" s="168">
        <v>524302.55000000005</v>
      </c>
      <c r="H114" s="168"/>
      <c r="I114" s="253" t="s">
        <v>769</v>
      </c>
      <c r="J114" s="160"/>
      <c r="K114" s="160"/>
    </row>
    <row r="115" spans="1:16" ht="14.15" customHeight="1">
      <c r="A115" s="159">
        <v>109</v>
      </c>
      <c r="B115" s="58" t="s">
        <v>770</v>
      </c>
      <c r="C115" s="168">
        <v>13208261.68</v>
      </c>
      <c r="D115" s="160">
        <v>198123.6799999997</v>
      </c>
      <c r="E115" s="160">
        <v>13010138</v>
      </c>
      <c r="F115" s="168">
        <v>198123.6799999997</v>
      </c>
      <c r="G115" s="168">
        <v>13208261.68</v>
      </c>
      <c r="H115" s="168"/>
      <c r="I115" s="253" t="s">
        <v>769</v>
      </c>
      <c r="J115" s="160"/>
      <c r="K115" s="160"/>
    </row>
    <row r="116" spans="1:16" ht="14.15" customHeight="1">
      <c r="A116" s="159">
        <v>110</v>
      </c>
      <c r="B116" s="58" t="s">
        <v>771</v>
      </c>
      <c r="C116" s="168">
        <v>258334915.98999998</v>
      </c>
      <c r="D116" s="160">
        <v>3879788.9899999797</v>
      </c>
      <c r="E116" s="160">
        <v>254455127</v>
      </c>
      <c r="F116" s="168">
        <v>3879788.9899999797</v>
      </c>
      <c r="G116" s="168">
        <v>258334915.98999998</v>
      </c>
      <c r="H116" s="168"/>
      <c r="I116" s="253" t="s">
        <v>769</v>
      </c>
      <c r="J116" s="160"/>
      <c r="K116" s="159"/>
    </row>
    <row r="117" spans="1:16" ht="14.15" customHeight="1">
      <c r="A117" s="159">
        <v>111</v>
      </c>
      <c r="B117" s="58" t="s">
        <v>772</v>
      </c>
      <c r="C117" s="168">
        <v>81856.25</v>
      </c>
      <c r="D117" s="160">
        <v>1228.25</v>
      </c>
      <c r="E117" s="160">
        <v>80628</v>
      </c>
      <c r="F117" s="168">
        <v>1228.25</v>
      </c>
      <c r="G117" s="168">
        <v>81856.25</v>
      </c>
      <c r="H117" s="168"/>
      <c r="I117" s="253" t="s">
        <v>726</v>
      </c>
      <c r="J117" s="160"/>
      <c r="K117" s="160"/>
    </row>
    <row r="118" spans="1:16" ht="14.15" customHeight="1">
      <c r="A118" s="159">
        <v>112</v>
      </c>
      <c r="B118" s="58" t="s">
        <v>773</v>
      </c>
      <c r="C118" s="168">
        <v>12906780.82</v>
      </c>
      <c r="D118" s="160">
        <v>193601.8200000003</v>
      </c>
      <c r="E118" s="160">
        <v>12713179</v>
      </c>
      <c r="F118" s="168">
        <v>193601.8200000003</v>
      </c>
      <c r="G118" s="168">
        <v>12906780.82</v>
      </c>
      <c r="H118" s="168"/>
      <c r="I118" s="253" t="s">
        <v>726</v>
      </c>
      <c r="J118" s="160"/>
      <c r="K118" s="160"/>
    </row>
    <row r="119" spans="1:16" ht="14.15" customHeight="1">
      <c r="A119" s="159">
        <v>113</v>
      </c>
      <c r="B119" s="58" t="s">
        <v>774</v>
      </c>
      <c r="C119" s="168">
        <v>102470002.23999999</v>
      </c>
      <c r="D119" s="160">
        <v>1537050.2399999946</v>
      </c>
      <c r="E119" s="160">
        <v>100932952</v>
      </c>
      <c r="F119" s="168">
        <v>1537050.2399999946</v>
      </c>
      <c r="G119" s="168">
        <v>102470002.23999999</v>
      </c>
      <c r="H119" s="168"/>
      <c r="I119" s="253" t="s">
        <v>769</v>
      </c>
      <c r="J119" s="160"/>
      <c r="K119" s="160"/>
    </row>
    <row r="120" spans="1:16" ht="14.15" customHeight="1">
      <c r="A120" s="159">
        <v>114</v>
      </c>
      <c r="B120" s="58" t="s">
        <v>775</v>
      </c>
      <c r="C120" s="168">
        <v>196244569.31</v>
      </c>
      <c r="D120" s="160">
        <v>2943668.3100000024</v>
      </c>
      <c r="E120" s="160">
        <v>193300901</v>
      </c>
      <c r="F120" s="168">
        <v>2943668.3100000024</v>
      </c>
      <c r="G120" s="168">
        <v>196244569.31</v>
      </c>
      <c r="H120" s="168"/>
      <c r="I120" s="253" t="s">
        <v>769</v>
      </c>
      <c r="J120" s="160"/>
      <c r="K120" s="160"/>
    </row>
    <row r="121" spans="1:16" ht="14.15" customHeight="1">
      <c r="A121" s="159">
        <v>115</v>
      </c>
      <c r="B121" s="58" t="s">
        <v>776</v>
      </c>
      <c r="C121" s="168">
        <v>170032722.20999998</v>
      </c>
      <c r="D121" s="160">
        <v>2550491.2099999785</v>
      </c>
      <c r="E121" s="160">
        <v>167482231</v>
      </c>
      <c r="F121" s="168">
        <v>2550491.2099999785</v>
      </c>
      <c r="G121" s="168">
        <v>170032722.20999998</v>
      </c>
      <c r="H121" s="168"/>
      <c r="I121" s="253" t="s">
        <v>769</v>
      </c>
      <c r="J121" s="160"/>
      <c r="K121" s="160"/>
    </row>
    <row r="122" spans="1:16" ht="14.15" customHeight="1">
      <c r="A122" s="159">
        <v>116</v>
      </c>
      <c r="B122" s="58" t="s">
        <v>777</v>
      </c>
      <c r="C122" s="168">
        <v>510952.32</v>
      </c>
      <c r="D122" s="160">
        <v>7664.320000000007</v>
      </c>
      <c r="E122" s="160">
        <v>503288</v>
      </c>
      <c r="F122" s="168">
        <v>7664.320000000007</v>
      </c>
      <c r="G122" s="168">
        <v>510952.32</v>
      </c>
      <c r="H122" s="168"/>
      <c r="I122" s="253" t="s">
        <v>769</v>
      </c>
      <c r="J122" s="160"/>
      <c r="K122" s="160"/>
    </row>
    <row r="123" spans="1:16" ht="14.15" customHeight="1">
      <c r="A123" s="159">
        <v>117</v>
      </c>
      <c r="B123" s="58" t="s">
        <v>778</v>
      </c>
      <c r="C123" s="168">
        <v>497622.54000000004</v>
      </c>
      <c r="D123" s="160">
        <v>7464.5400000000373</v>
      </c>
      <c r="E123" s="160">
        <v>490158</v>
      </c>
      <c r="F123" s="168">
        <v>7464.5400000000373</v>
      </c>
      <c r="G123" s="168">
        <v>497622.54000000004</v>
      </c>
      <c r="H123" s="168"/>
      <c r="I123" s="253" t="s">
        <v>769</v>
      </c>
      <c r="J123" s="160"/>
      <c r="K123" s="160"/>
    </row>
    <row r="124" spans="1:16" ht="14.15" customHeight="1">
      <c r="A124" s="159">
        <v>118</v>
      </c>
      <c r="B124" s="171" t="s">
        <v>779</v>
      </c>
      <c r="C124" s="168">
        <v>0</v>
      </c>
      <c r="D124" s="160">
        <v>0</v>
      </c>
      <c r="E124" s="160">
        <v>0</v>
      </c>
      <c r="F124" s="168">
        <v>0</v>
      </c>
      <c r="G124" s="168">
        <v>0</v>
      </c>
      <c r="H124" s="168"/>
      <c r="I124" s="253" t="s">
        <v>769</v>
      </c>
      <c r="J124" s="160"/>
      <c r="K124" s="160"/>
    </row>
    <row r="125" spans="1:16" ht="14.15" customHeight="1">
      <c r="A125" s="159">
        <v>119</v>
      </c>
      <c r="B125" s="173" t="s">
        <v>780</v>
      </c>
      <c r="C125" s="181">
        <v>795727346.90999997</v>
      </c>
      <c r="D125" s="181">
        <v>11940675.909999955</v>
      </c>
      <c r="E125" s="181">
        <v>783786671</v>
      </c>
      <c r="F125" s="181">
        <v>11940675.909999955</v>
      </c>
      <c r="G125" s="181">
        <v>795727346.90999997</v>
      </c>
      <c r="H125" s="181"/>
      <c r="I125" s="203"/>
      <c r="J125" s="160"/>
      <c r="K125" s="160"/>
    </row>
    <row r="126" spans="1:16" ht="14.15" customHeight="1">
      <c r="A126" s="159">
        <v>120</v>
      </c>
      <c r="B126" s="176"/>
      <c r="C126" s="174"/>
      <c r="D126" s="174"/>
      <c r="E126" s="116"/>
      <c r="F126" s="174"/>
      <c r="G126" s="168"/>
      <c r="H126" s="168"/>
      <c r="I126" s="253"/>
      <c r="J126" s="160"/>
      <c r="K126" s="160"/>
    </row>
    <row r="127" spans="1:16" ht="14.15" customHeight="1">
      <c r="A127" s="159">
        <v>121</v>
      </c>
      <c r="B127" s="59" t="s">
        <v>781</v>
      </c>
      <c r="C127" s="168"/>
      <c r="D127" s="168"/>
      <c r="E127" s="204"/>
      <c r="F127" s="168"/>
      <c r="G127" s="168"/>
      <c r="H127" s="168"/>
      <c r="I127" s="253"/>
      <c r="J127" s="160"/>
      <c r="K127" s="160"/>
    </row>
    <row r="128" spans="1:16" ht="14.15" customHeight="1">
      <c r="A128" s="159">
        <v>122</v>
      </c>
      <c r="B128" s="58" t="s">
        <v>782</v>
      </c>
      <c r="C128" s="168">
        <v>12031666.870000001</v>
      </c>
      <c r="D128" s="174">
        <v>1408</v>
      </c>
      <c r="E128" s="61">
        <v>12030258.870000001</v>
      </c>
      <c r="F128" s="168">
        <v>0</v>
      </c>
      <c r="G128" s="168">
        <v>12030258.870000001</v>
      </c>
      <c r="H128" s="168"/>
      <c r="I128" s="253" t="s">
        <v>783</v>
      </c>
      <c r="J128" s="160"/>
      <c r="K128" s="159"/>
      <c r="P128" s="159"/>
    </row>
    <row r="129" spans="1:16" ht="14.15" customHeight="1">
      <c r="A129" s="159">
        <v>123</v>
      </c>
      <c r="B129" s="58" t="s">
        <v>784</v>
      </c>
      <c r="C129" s="168">
        <v>9858867.6500000004</v>
      </c>
      <c r="D129" s="174">
        <v>44907</v>
      </c>
      <c r="E129" s="61">
        <v>9813960.6500000004</v>
      </c>
      <c r="F129" s="168">
        <v>0</v>
      </c>
      <c r="G129" s="168">
        <v>9813960.6500000004</v>
      </c>
      <c r="H129" s="168"/>
      <c r="I129" s="253" t="s">
        <v>783</v>
      </c>
      <c r="J129" s="160"/>
      <c r="K129" s="159"/>
      <c r="P129" s="159"/>
    </row>
    <row r="130" spans="1:16" ht="14.15" customHeight="1">
      <c r="A130" s="159">
        <v>124</v>
      </c>
      <c r="B130" s="58" t="s">
        <v>785</v>
      </c>
      <c r="C130" s="168">
        <v>143799773.08000001</v>
      </c>
      <c r="D130" s="174">
        <v>1403788.8499999999</v>
      </c>
      <c r="E130" s="61">
        <v>142395984.23000002</v>
      </c>
      <c r="F130" s="168">
        <v>0</v>
      </c>
      <c r="G130" s="168">
        <v>142395984.23000002</v>
      </c>
      <c r="H130" s="168"/>
      <c r="I130" s="253" t="s">
        <v>783</v>
      </c>
      <c r="J130" s="160"/>
      <c r="K130" s="159"/>
      <c r="P130" s="159"/>
    </row>
    <row r="131" spans="1:16" ht="14.15" customHeight="1">
      <c r="A131" s="159">
        <v>125</v>
      </c>
      <c r="B131" s="58" t="s">
        <v>786</v>
      </c>
      <c r="C131" s="168">
        <v>1838774.6900000002</v>
      </c>
      <c r="D131" s="174">
        <v>0</v>
      </c>
      <c r="E131" s="174">
        <v>1838774.6900000002</v>
      </c>
      <c r="F131" s="168">
        <v>0</v>
      </c>
      <c r="G131" s="168">
        <v>1838774.6900000002</v>
      </c>
      <c r="H131" s="168"/>
      <c r="I131" s="253" t="s">
        <v>787</v>
      </c>
      <c r="J131" s="160"/>
      <c r="K131" s="159"/>
      <c r="P131" s="159"/>
    </row>
    <row r="132" spans="1:16" ht="14.15" customHeight="1">
      <c r="A132" s="159">
        <v>126</v>
      </c>
      <c r="B132" s="58" t="s">
        <v>788</v>
      </c>
      <c r="C132" s="168">
        <v>319804008.77999997</v>
      </c>
      <c r="D132" s="174">
        <v>0</v>
      </c>
      <c r="E132" s="174">
        <v>319804008.77999997</v>
      </c>
      <c r="F132" s="168">
        <v>0</v>
      </c>
      <c r="G132" s="168">
        <v>319804008.77999997</v>
      </c>
      <c r="H132" s="168"/>
      <c r="I132" s="253" t="s">
        <v>787</v>
      </c>
      <c r="J132" s="160"/>
      <c r="K132" s="159"/>
      <c r="P132" s="159"/>
    </row>
    <row r="133" spans="1:16" ht="14.15" customHeight="1">
      <c r="A133" s="159">
        <v>127</v>
      </c>
      <c r="B133" s="58" t="s">
        <v>789</v>
      </c>
      <c r="C133" s="168">
        <v>331161834.93000001</v>
      </c>
      <c r="D133" s="174">
        <v>0</v>
      </c>
      <c r="E133" s="174">
        <v>331161834.93000001</v>
      </c>
      <c r="F133" s="168">
        <v>18000000</v>
      </c>
      <c r="G133" s="168">
        <v>349161834.93000001</v>
      </c>
      <c r="H133" s="168"/>
      <c r="I133" s="253" t="s">
        <v>787</v>
      </c>
      <c r="J133" s="160"/>
      <c r="K133" s="159"/>
      <c r="P133" s="159"/>
    </row>
    <row r="134" spans="1:16" ht="14.15" customHeight="1">
      <c r="A134" s="159">
        <v>128</v>
      </c>
      <c r="B134" s="58" t="s">
        <v>790</v>
      </c>
      <c r="C134" s="168">
        <v>10124390.699999999</v>
      </c>
      <c r="D134" s="174">
        <v>0</v>
      </c>
      <c r="E134" s="174">
        <v>10124390.699999999</v>
      </c>
      <c r="F134" s="168">
        <v>0</v>
      </c>
      <c r="G134" s="168">
        <v>10124390.699999999</v>
      </c>
      <c r="H134" s="168"/>
      <c r="I134" s="253" t="s">
        <v>787</v>
      </c>
      <c r="J134" s="160"/>
      <c r="K134" s="159"/>
      <c r="P134" s="159"/>
    </row>
    <row r="135" spans="1:16" ht="14.15" customHeight="1">
      <c r="A135" s="159">
        <v>129</v>
      </c>
      <c r="B135" s="58" t="s">
        <v>791</v>
      </c>
      <c r="C135" s="168">
        <v>13294742.720000001</v>
      </c>
      <c r="D135" s="174">
        <v>0</v>
      </c>
      <c r="E135" s="174">
        <v>13294742.720000001</v>
      </c>
      <c r="F135" s="168">
        <v>0</v>
      </c>
      <c r="G135" s="168">
        <v>13294742.720000001</v>
      </c>
      <c r="H135" s="168"/>
      <c r="I135" s="253" t="s">
        <v>787</v>
      </c>
      <c r="J135" s="160"/>
      <c r="K135" s="159"/>
      <c r="P135" s="159"/>
    </row>
    <row r="136" spans="1:16" ht="14.15" customHeight="1">
      <c r="A136" s="159">
        <v>130</v>
      </c>
      <c r="B136" s="58" t="s">
        <v>792</v>
      </c>
      <c r="C136" s="168">
        <v>173479732.02000001</v>
      </c>
      <c r="D136" s="174">
        <v>0</v>
      </c>
      <c r="E136" s="174">
        <v>173479732.02000001</v>
      </c>
      <c r="F136" s="168">
        <v>0</v>
      </c>
      <c r="G136" s="168">
        <v>173479732.02000001</v>
      </c>
      <c r="H136" s="168"/>
      <c r="I136" s="253" t="s">
        <v>787</v>
      </c>
      <c r="J136" s="160"/>
      <c r="K136" s="159"/>
      <c r="P136" s="159"/>
    </row>
    <row r="137" spans="1:16" ht="14.15" customHeight="1">
      <c r="A137" s="159">
        <v>131</v>
      </c>
      <c r="B137" s="58" t="s">
        <v>793</v>
      </c>
      <c r="C137" s="168">
        <v>79202151.379999995</v>
      </c>
      <c r="D137" s="174">
        <v>0</v>
      </c>
      <c r="E137" s="174">
        <v>79202151.379999995</v>
      </c>
      <c r="F137" s="168">
        <v>0</v>
      </c>
      <c r="G137" s="168">
        <v>79202151.379999995</v>
      </c>
      <c r="H137" s="168"/>
      <c r="I137" s="253" t="s">
        <v>787</v>
      </c>
      <c r="J137" s="160"/>
      <c r="K137" s="159"/>
      <c r="P137" s="159"/>
    </row>
    <row r="138" spans="1:16" ht="14.15" customHeight="1">
      <c r="A138" s="159">
        <v>132</v>
      </c>
      <c r="B138" s="58" t="s">
        <v>794</v>
      </c>
      <c r="C138" s="168">
        <v>25665627.859999999</v>
      </c>
      <c r="D138" s="174">
        <v>4102</v>
      </c>
      <c r="E138" s="174">
        <v>25661525.859999999</v>
      </c>
      <c r="F138" s="168">
        <v>0</v>
      </c>
      <c r="G138" s="168">
        <v>25661525.859999999</v>
      </c>
      <c r="H138" s="168"/>
      <c r="I138" s="253" t="s">
        <v>783</v>
      </c>
      <c r="J138" s="160"/>
      <c r="K138" s="341"/>
      <c r="L138" s="341"/>
      <c r="P138" s="159"/>
    </row>
    <row r="139" spans="1:16" ht="14.15" customHeight="1">
      <c r="A139" s="159">
        <v>133</v>
      </c>
      <c r="B139" s="58" t="s">
        <v>795</v>
      </c>
      <c r="C139" s="168">
        <v>20343996.829999998</v>
      </c>
      <c r="D139" s="174">
        <v>0</v>
      </c>
      <c r="E139" s="174">
        <v>20343996.829999998</v>
      </c>
      <c r="F139" s="168">
        <v>0</v>
      </c>
      <c r="G139" s="168">
        <v>20343996.829999998</v>
      </c>
      <c r="H139" s="168"/>
      <c r="I139" s="253" t="s">
        <v>787</v>
      </c>
      <c r="J139" s="160"/>
      <c r="K139" s="160"/>
    </row>
    <row r="140" spans="1:16" ht="14.15" customHeight="1">
      <c r="A140" s="159">
        <v>134</v>
      </c>
      <c r="B140" s="58" t="s">
        <v>796</v>
      </c>
      <c r="C140" s="168">
        <v>0</v>
      </c>
      <c r="D140" s="174">
        <v>0</v>
      </c>
      <c r="E140" s="174">
        <v>0</v>
      </c>
      <c r="F140" s="168">
        <v>0</v>
      </c>
      <c r="G140" s="168">
        <v>0</v>
      </c>
      <c r="H140" s="168"/>
      <c r="I140" s="253" t="s">
        <v>787</v>
      </c>
      <c r="J140" s="160"/>
      <c r="K140" s="160"/>
    </row>
    <row r="141" spans="1:16" ht="14.15" customHeight="1">
      <c r="A141" s="159">
        <v>135</v>
      </c>
      <c r="B141" s="58" t="s">
        <v>797</v>
      </c>
      <c r="C141" s="168">
        <v>5611681.7999999998</v>
      </c>
      <c r="D141" s="174">
        <v>0</v>
      </c>
      <c r="E141" s="174">
        <v>5611681.7999999998</v>
      </c>
      <c r="F141" s="168">
        <v>0</v>
      </c>
      <c r="G141" s="168">
        <v>5611681.7999999998</v>
      </c>
      <c r="H141" s="168"/>
      <c r="I141" s="253" t="s">
        <v>787</v>
      </c>
      <c r="J141" s="160"/>
      <c r="K141" s="160"/>
    </row>
    <row r="142" spans="1:16" ht="14.15" customHeight="1">
      <c r="A142" s="159">
        <v>136</v>
      </c>
      <c r="B142" s="171" t="s">
        <v>798</v>
      </c>
      <c r="C142" s="168">
        <v>0</v>
      </c>
      <c r="D142" s="174">
        <v>0</v>
      </c>
      <c r="E142" s="174">
        <v>0</v>
      </c>
      <c r="F142" s="168">
        <v>0</v>
      </c>
      <c r="G142" s="168">
        <v>0</v>
      </c>
      <c r="H142" s="168"/>
      <c r="I142" s="253" t="s">
        <v>787</v>
      </c>
      <c r="J142" s="160"/>
      <c r="K142" s="160"/>
    </row>
    <row r="143" spans="1:16" ht="14.15" customHeight="1">
      <c r="A143" s="159">
        <v>137</v>
      </c>
      <c r="B143" s="173" t="s">
        <v>799</v>
      </c>
      <c r="C143" s="181">
        <v>1146217249.3099999</v>
      </c>
      <c r="D143" s="181">
        <v>1454205.8499999999</v>
      </c>
      <c r="E143" s="181">
        <v>1144763043.46</v>
      </c>
      <c r="F143" s="181">
        <v>18000000</v>
      </c>
      <c r="G143" s="181">
        <v>1162763043.46</v>
      </c>
      <c r="H143" s="181"/>
      <c r="I143" s="203"/>
      <c r="J143" s="160"/>
      <c r="K143" s="160"/>
    </row>
    <row r="144" spans="1:16" ht="14.15" customHeight="1">
      <c r="A144" s="159">
        <v>138</v>
      </c>
      <c r="B144" s="176"/>
      <c r="C144" s="174"/>
      <c r="D144" s="174"/>
      <c r="E144" s="116"/>
      <c r="F144" s="174"/>
      <c r="G144" s="168"/>
      <c r="H144" s="168"/>
      <c r="I144" s="253"/>
      <c r="J144" s="160"/>
      <c r="K144" s="160"/>
    </row>
    <row r="145" spans="1:11" ht="14.15" customHeight="1">
      <c r="A145" s="159">
        <v>139</v>
      </c>
      <c r="B145" s="59" t="s">
        <v>800</v>
      </c>
      <c r="C145" s="168"/>
      <c r="D145" s="168"/>
      <c r="E145" s="168"/>
      <c r="F145" s="168"/>
      <c r="G145" s="168"/>
      <c r="H145" s="168"/>
      <c r="I145" s="253"/>
      <c r="J145" s="160"/>
      <c r="K145" s="160"/>
    </row>
    <row r="146" spans="1:11" ht="14.15" customHeight="1">
      <c r="A146" s="159">
        <v>140</v>
      </c>
      <c r="B146" s="58" t="s">
        <v>801</v>
      </c>
      <c r="C146" s="168">
        <v>2134690.77</v>
      </c>
      <c r="D146" s="168">
        <v>42693.770000000019</v>
      </c>
      <c r="E146" s="168">
        <v>2091997</v>
      </c>
      <c r="F146" s="168">
        <v>42693.770000000019</v>
      </c>
      <c r="G146" s="168">
        <v>2134690.77</v>
      </c>
      <c r="H146" s="168"/>
      <c r="I146" s="253" t="s">
        <v>720</v>
      </c>
      <c r="J146" s="160"/>
      <c r="K146" s="160"/>
    </row>
    <row r="147" spans="1:11" ht="14.15" customHeight="1">
      <c r="A147" s="159">
        <v>141</v>
      </c>
      <c r="B147" s="58" t="s">
        <v>802</v>
      </c>
      <c r="C147" s="168">
        <v>28738308.34</v>
      </c>
      <c r="D147" s="168">
        <v>574766.33999999985</v>
      </c>
      <c r="E147" s="168">
        <v>28163542</v>
      </c>
      <c r="F147" s="168">
        <v>574766.33999999985</v>
      </c>
      <c r="G147" s="168">
        <v>28738308.34</v>
      </c>
      <c r="H147" s="168"/>
      <c r="I147" s="253" t="s">
        <v>720</v>
      </c>
      <c r="J147" s="160"/>
      <c r="K147" s="160"/>
    </row>
    <row r="148" spans="1:11" ht="14.15" customHeight="1">
      <c r="A148" s="159">
        <v>142</v>
      </c>
      <c r="B148" s="58" t="s">
        <v>803</v>
      </c>
      <c r="C148" s="168">
        <v>2520799.0499999998</v>
      </c>
      <c r="D148" s="168">
        <v>50416.049999999814</v>
      </c>
      <c r="E148" s="168">
        <v>2470383</v>
      </c>
      <c r="F148" s="168">
        <v>50416.049999999814</v>
      </c>
      <c r="G148" s="168">
        <v>2520799.0499999998</v>
      </c>
      <c r="H148" s="168"/>
      <c r="I148" s="253" t="s">
        <v>720</v>
      </c>
      <c r="J148" s="160"/>
      <c r="K148" s="160"/>
    </row>
    <row r="149" spans="1:11" ht="14.15" customHeight="1">
      <c r="A149" s="159">
        <v>143</v>
      </c>
      <c r="B149" s="58" t="s">
        <v>804</v>
      </c>
      <c r="C149" s="168">
        <v>24068505.650000002</v>
      </c>
      <c r="D149" s="168">
        <v>481369.65000000224</v>
      </c>
      <c r="E149" s="168">
        <v>23587136</v>
      </c>
      <c r="F149" s="168">
        <v>481369.65000000224</v>
      </c>
      <c r="G149" s="168">
        <v>24068505.650000002</v>
      </c>
      <c r="H149" s="168"/>
      <c r="I149" s="253" t="s">
        <v>720</v>
      </c>
      <c r="J149" s="160"/>
      <c r="K149" s="160"/>
    </row>
    <row r="150" spans="1:11" ht="14.15" customHeight="1">
      <c r="A150" s="159">
        <v>144</v>
      </c>
      <c r="B150" s="58" t="s">
        <v>805</v>
      </c>
      <c r="C150" s="168">
        <v>442608.16000000003</v>
      </c>
      <c r="D150" s="168">
        <v>8852.1600000000326</v>
      </c>
      <c r="E150" s="168">
        <v>433756</v>
      </c>
      <c r="F150" s="168">
        <v>8852.1600000000326</v>
      </c>
      <c r="G150" s="168">
        <v>442608.16000000003</v>
      </c>
      <c r="H150" s="168"/>
      <c r="I150" s="253" t="s">
        <v>720</v>
      </c>
      <c r="J150" s="160"/>
      <c r="K150" s="160"/>
    </row>
    <row r="151" spans="1:11" ht="14.15" customHeight="1">
      <c r="A151" s="159">
        <v>145</v>
      </c>
      <c r="B151" s="58" t="s">
        <v>806</v>
      </c>
      <c r="C151" s="168">
        <v>8349659.5199999996</v>
      </c>
      <c r="D151" s="168">
        <v>166993.51999999955</v>
      </c>
      <c r="E151" s="168">
        <v>8182666</v>
      </c>
      <c r="F151" s="168">
        <v>166993.51999999955</v>
      </c>
      <c r="G151" s="168">
        <v>8349659.5199999996</v>
      </c>
      <c r="H151" s="168"/>
      <c r="I151" s="253" t="s">
        <v>720</v>
      </c>
      <c r="J151" s="160"/>
      <c r="K151" s="160"/>
    </row>
    <row r="152" spans="1:11" ht="14.15" customHeight="1">
      <c r="A152" s="159">
        <v>146</v>
      </c>
      <c r="B152" s="58" t="s">
        <v>807</v>
      </c>
      <c r="C152" s="168">
        <v>225704.40000000002</v>
      </c>
      <c r="D152" s="168">
        <v>4514.4000000000233</v>
      </c>
      <c r="E152" s="168">
        <v>221190</v>
      </c>
      <c r="F152" s="168">
        <v>4514.4000000000269</v>
      </c>
      <c r="G152" s="168">
        <v>225704.40000000002</v>
      </c>
      <c r="H152" s="168"/>
      <c r="I152" s="253" t="s">
        <v>720</v>
      </c>
      <c r="J152" s="160"/>
      <c r="K152" s="160"/>
    </row>
    <row r="153" spans="1:11" ht="14.15" customHeight="1">
      <c r="A153" s="159">
        <v>147</v>
      </c>
      <c r="B153" s="58" t="s">
        <v>808</v>
      </c>
      <c r="C153" s="168">
        <v>2221244.69</v>
      </c>
      <c r="D153" s="168">
        <v>44424.689999999944</v>
      </c>
      <c r="E153" s="168">
        <v>2176820</v>
      </c>
      <c r="F153" s="168">
        <v>44424.689999999944</v>
      </c>
      <c r="G153" s="168">
        <v>2221244.69</v>
      </c>
      <c r="H153" s="168"/>
      <c r="I153" s="253" t="s">
        <v>720</v>
      </c>
      <c r="J153" s="160"/>
      <c r="K153" s="160"/>
    </row>
    <row r="154" spans="1:11" ht="14.15" customHeight="1">
      <c r="A154" s="159">
        <v>148</v>
      </c>
      <c r="B154" s="58" t="s">
        <v>809</v>
      </c>
      <c r="C154" s="205">
        <v>100776166.75</v>
      </c>
      <c r="D154" s="168">
        <v>2015523.75</v>
      </c>
      <c r="E154" s="168">
        <v>98760643</v>
      </c>
      <c r="F154" s="168">
        <v>2015523.75</v>
      </c>
      <c r="G154" s="168">
        <v>100776166.75</v>
      </c>
      <c r="H154" s="168"/>
      <c r="I154" s="253" t="s">
        <v>720</v>
      </c>
      <c r="J154" s="160"/>
      <c r="K154" s="160"/>
    </row>
    <row r="155" spans="1:11" ht="14.15" customHeight="1">
      <c r="A155" s="159">
        <v>149</v>
      </c>
      <c r="B155" s="58" t="s">
        <v>810</v>
      </c>
      <c r="C155" s="168">
        <v>2154021.7399999998</v>
      </c>
      <c r="D155" s="168">
        <v>43080.739999999758</v>
      </c>
      <c r="E155" s="168">
        <v>2110941</v>
      </c>
      <c r="F155" s="168">
        <v>43080.739999999758</v>
      </c>
      <c r="G155" s="168">
        <v>2154021.7399999998</v>
      </c>
      <c r="H155" s="168"/>
      <c r="I155" s="253" t="s">
        <v>720</v>
      </c>
      <c r="J155" s="160"/>
      <c r="K155" s="160"/>
    </row>
    <row r="156" spans="1:11" ht="14.15" customHeight="1">
      <c r="A156" s="159">
        <v>150</v>
      </c>
      <c r="B156" s="58" t="s">
        <v>811</v>
      </c>
      <c r="C156" s="168">
        <v>0</v>
      </c>
      <c r="D156" s="168">
        <v>0</v>
      </c>
      <c r="E156" s="168">
        <v>0</v>
      </c>
      <c r="F156" s="168">
        <v>0</v>
      </c>
      <c r="G156" s="168">
        <v>0</v>
      </c>
      <c r="H156" s="168"/>
      <c r="I156" s="253" t="s">
        <v>720</v>
      </c>
      <c r="J156" s="160"/>
      <c r="K156" s="160"/>
    </row>
    <row r="157" spans="1:11" ht="14.15" customHeight="1">
      <c r="A157" s="159">
        <v>151</v>
      </c>
      <c r="B157" s="171" t="s">
        <v>812</v>
      </c>
      <c r="C157" s="168">
        <v>158819.18</v>
      </c>
      <c r="D157" s="168">
        <v>158819.18</v>
      </c>
      <c r="E157" s="168">
        <v>0</v>
      </c>
      <c r="F157" s="168">
        <v>0</v>
      </c>
      <c r="G157" s="168">
        <v>0</v>
      </c>
      <c r="H157" s="168"/>
      <c r="I157" s="253" t="s">
        <v>783</v>
      </c>
      <c r="J157" s="160"/>
      <c r="K157" s="160"/>
    </row>
    <row r="158" spans="1:11" ht="14.15" customHeight="1">
      <c r="A158" s="159">
        <v>152</v>
      </c>
      <c r="B158" s="173" t="s">
        <v>813</v>
      </c>
      <c r="C158" s="181">
        <v>171790528.25</v>
      </c>
      <c r="D158" s="181">
        <v>3591454.2500000014</v>
      </c>
      <c r="E158" s="181">
        <v>168199074</v>
      </c>
      <c r="F158" s="181">
        <v>3432635.0700000017</v>
      </c>
      <c r="G158" s="181">
        <v>171631709.06999999</v>
      </c>
      <c r="H158" s="181"/>
      <c r="I158" s="198"/>
      <c r="J158" s="160"/>
      <c r="K158" s="160"/>
    </row>
    <row r="159" spans="1:11" ht="14.15" customHeight="1">
      <c r="A159" s="159">
        <v>153</v>
      </c>
      <c r="B159" s="173"/>
      <c r="C159" s="174"/>
      <c r="D159" s="174"/>
      <c r="E159" s="174"/>
      <c r="F159" s="174"/>
      <c r="G159" s="174"/>
      <c r="H159" s="174"/>
      <c r="I159" s="200"/>
      <c r="J159" s="160"/>
      <c r="K159" s="160"/>
    </row>
    <row r="160" spans="1:11" ht="14.15" customHeight="1">
      <c r="A160" s="159">
        <v>154</v>
      </c>
      <c r="B160" s="173" t="s">
        <v>814</v>
      </c>
      <c r="C160" s="168"/>
      <c r="D160" s="174"/>
      <c r="E160" s="174"/>
      <c r="F160" s="174"/>
      <c r="G160" s="174"/>
      <c r="H160" s="174"/>
      <c r="I160" s="176"/>
      <c r="J160" s="160"/>
      <c r="K160" s="160"/>
    </row>
    <row r="161" spans="1:16" ht="14.15" customHeight="1">
      <c r="A161" s="159">
        <v>155</v>
      </c>
      <c r="B161" s="176" t="s">
        <v>815</v>
      </c>
      <c r="C161" s="168">
        <v>0</v>
      </c>
      <c r="D161" s="174">
        <v>0</v>
      </c>
      <c r="E161" s="168">
        <v>0</v>
      </c>
      <c r="F161" s="168">
        <v>0</v>
      </c>
      <c r="G161" s="168">
        <v>0</v>
      </c>
      <c r="H161" s="168"/>
      <c r="I161" s="253" t="s">
        <v>720</v>
      </c>
      <c r="J161" s="160"/>
      <c r="K161" s="160"/>
    </row>
    <row r="162" spans="1:16" ht="14.15" customHeight="1">
      <c r="A162" s="159">
        <v>156</v>
      </c>
      <c r="B162" s="176" t="s">
        <v>816</v>
      </c>
      <c r="C162" s="168">
        <v>37388841.06000001</v>
      </c>
      <c r="D162" s="174">
        <v>560833.06000000983</v>
      </c>
      <c r="E162" s="168">
        <v>36828008</v>
      </c>
      <c r="F162" s="168">
        <v>560833.06000000983</v>
      </c>
      <c r="G162" s="168">
        <v>37388841.06000001</v>
      </c>
      <c r="H162" s="168"/>
      <c r="I162" s="253" t="s">
        <v>726</v>
      </c>
      <c r="J162" s="160"/>
      <c r="K162" s="160"/>
    </row>
    <row r="163" spans="1:16" ht="14.15" customHeight="1">
      <c r="A163" s="159">
        <v>157</v>
      </c>
      <c r="B163" s="176" t="s">
        <v>817</v>
      </c>
      <c r="C163" s="168">
        <v>167662293.53000006</v>
      </c>
      <c r="D163" s="174">
        <v>2514934.5300000608</v>
      </c>
      <c r="E163" s="174">
        <v>165147359</v>
      </c>
      <c r="F163" s="168">
        <v>2514934.5300000608</v>
      </c>
      <c r="G163" s="168">
        <v>167662293.53000006</v>
      </c>
      <c r="H163" s="168"/>
      <c r="I163" s="253" t="s">
        <v>769</v>
      </c>
      <c r="J163" s="160"/>
      <c r="K163" s="160"/>
    </row>
    <row r="164" spans="1:16" ht="14.15" customHeight="1">
      <c r="A164" s="159">
        <v>158</v>
      </c>
      <c r="B164" s="176" t="s">
        <v>818</v>
      </c>
      <c r="C164" s="168">
        <v>77179762.209999979</v>
      </c>
      <c r="D164" s="174">
        <v>0</v>
      </c>
      <c r="E164" s="168">
        <v>77179762.209999979</v>
      </c>
      <c r="F164" s="168">
        <v>0</v>
      </c>
      <c r="G164" s="168">
        <v>77179762.209999979</v>
      </c>
      <c r="H164" s="168"/>
      <c r="I164" s="176" t="s">
        <v>783</v>
      </c>
      <c r="J164" s="160"/>
      <c r="K164" s="159"/>
      <c r="P164" s="159"/>
    </row>
    <row r="165" spans="1:16" ht="14.15" customHeight="1">
      <c r="A165" s="159">
        <v>159</v>
      </c>
      <c r="B165" s="206" t="s">
        <v>819</v>
      </c>
      <c r="C165" s="168">
        <v>2157835.9700000002</v>
      </c>
      <c r="D165" s="174">
        <v>43156.970000000205</v>
      </c>
      <c r="E165" s="168">
        <v>2114679</v>
      </c>
      <c r="F165" s="168">
        <v>43156.970000000205</v>
      </c>
      <c r="G165" s="168">
        <v>2157835.9700000002</v>
      </c>
      <c r="H165" s="168"/>
      <c r="I165" s="253" t="s">
        <v>720</v>
      </c>
      <c r="J165" s="160"/>
      <c r="K165" s="160"/>
    </row>
    <row r="166" spans="1:16" ht="14.15" customHeight="1">
      <c r="A166" s="159">
        <v>160</v>
      </c>
      <c r="B166" s="173" t="s">
        <v>820</v>
      </c>
      <c r="C166" s="181">
        <v>284388732.7700001</v>
      </c>
      <c r="D166" s="181">
        <v>3118924.5600000708</v>
      </c>
      <c r="E166" s="181">
        <v>281269808.20999998</v>
      </c>
      <c r="F166" s="181">
        <v>3118924.5600000708</v>
      </c>
      <c r="G166" s="181">
        <v>284388732.7700001</v>
      </c>
      <c r="H166" s="181"/>
      <c r="I166" s="203"/>
      <c r="J166" s="160"/>
      <c r="K166" s="160"/>
    </row>
    <row r="167" spans="1:16" ht="14.15" customHeight="1">
      <c r="A167" s="159">
        <v>161</v>
      </c>
      <c r="B167" s="173"/>
      <c r="C167" s="174"/>
      <c r="D167" s="174"/>
      <c r="E167" s="174"/>
      <c r="F167" s="174"/>
      <c r="G167" s="174"/>
      <c r="H167" s="174"/>
      <c r="I167" s="200"/>
      <c r="J167" s="160"/>
      <c r="K167" s="160"/>
    </row>
    <row r="168" spans="1:16" ht="14.15" customHeight="1">
      <c r="A168" s="159">
        <v>162</v>
      </c>
      <c r="B168" s="176" t="s">
        <v>1112</v>
      </c>
      <c r="C168" s="174">
        <v>1449570.6</v>
      </c>
      <c r="D168" s="174">
        <v>1449570.6</v>
      </c>
      <c r="E168" s="174">
        <v>0</v>
      </c>
      <c r="F168" s="168">
        <v>0</v>
      </c>
      <c r="G168" s="168">
        <v>0</v>
      </c>
      <c r="H168" s="174"/>
      <c r="I168" s="253"/>
      <c r="J168" s="160"/>
      <c r="K168" s="160"/>
    </row>
    <row r="169" spans="1:16" ht="14.15" customHeight="1">
      <c r="A169" s="159">
        <v>163</v>
      </c>
      <c r="B169" s="206" t="s">
        <v>822</v>
      </c>
      <c r="C169" s="207">
        <v>3657239.33</v>
      </c>
      <c r="D169" s="174">
        <v>3657239.33</v>
      </c>
      <c r="E169" s="168">
        <v>0</v>
      </c>
      <c r="F169" s="168">
        <v>0</v>
      </c>
      <c r="G169" s="168">
        <v>0</v>
      </c>
      <c r="H169" s="207"/>
      <c r="I169" s="253"/>
      <c r="J169" s="160"/>
      <c r="K169" s="160"/>
    </row>
    <row r="170" spans="1:16" ht="14.15" customHeight="1">
      <c r="A170" s="159">
        <v>164</v>
      </c>
      <c r="B170" s="173" t="s">
        <v>823</v>
      </c>
      <c r="C170" s="181">
        <v>5106809.93</v>
      </c>
      <c r="D170" s="181">
        <v>5106809.93</v>
      </c>
      <c r="E170" s="181">
        <v>0</v>
      </c>
      <c r="F170" s="181">
        <v>0</v>
      </c>
      <c r="G170" s="181">
        <v>0</v>
      </c>
      <c r="H170" s="181"/>
      <c r="I170" s="198"/>
      <c r="J170" s="160"/>
      <c r="K170" s="160"/>
    </row>
    <row r="171" spans="1:16" ht="14.15" customHeight="1">
      <c r="A171" s="159">
        <v>165</v>
      </c>
      <c r="B171" s="208"/>
      <c r="C171" s="207"/>
      <c r="D171" s="207"/>
      <c r="E171" s="207"/>
      <c r="F171" s="207"/>
      <c r="G171" s="207"/>
      <c r="H171" s="207"/>
      <c r="I171" s="209"/>
      <c r="J171" s="160"/>
      <c r="K171" s="160"/>
    </row>
    <row r="172" spans="1:16" ht="14.15" customHeight="1" thickBot="1">
      <c r="A172" s="159">
        <v>166</v>
      </c>
      <c r="B172" s="210" t="s">
        <v>824</v>
      </c>
      <c r="C172" s="211">
        <v>3657961431.1199999</v>
      </c>
      <c r="D172" s="211">
        <v>77564198.450000077</v>
      </c>
      <c r="E172" s="211">
        <v>3580397232.6700001</v>
      </c>
      <c r="F172" s="211">
        <v>-601498841.80999994</v>
      </c>
      <c r="G172" s="211">
        <v>2978898390.8599997</v>
      </c>
      <c r="H172" s="212"/>
      <c r="I172" s="213"/>
      <c r="J172" s="160"/>
      <c r="K172" s="160"/>
    </row>
    <row r="173" spans="1:16" ht="14.15" customHeight="1" thickTop="1">
      <c r="A173" s="159">
        <v>167</v>
      </c>
      <c r="C173" s="168"/>
      <c r="D173" s="168"/>
      <c r="E173" s="148"/>
      <c r="F173" s="168"/>
      <c r="G173" s="168"/>
      <c r="H173" s="168"/>
      <c r="I173" s="253"/>
      <c r="J173" s="160"/>
      <c r="K173" s="160"/>
    </row>
    <row r="174" spans="1:16" ht="14.15" customHeight="1">
      <c r="A174" s="159">
        <v>168</v>
      </c>
      <c r="B174" s="173" t="s">
        <v>825</v>
      </c>
      <c r="C174" s="168">
        <v>963389640.44000006</v>
      </c>
      <c r="D174" s="168">
        <v>14455610.440000016</v>
      </c>
      <c r="E174" s="168">
        <v>948934030</v>
      </c>
      <c r="F174" s="168">
        <v>14455610.440000016</v>
      </c>
      <c r="G174" s="168">
        <v>963389640.44000006</v>
      </c>
      <c r="H174" s="185">
        <v>0.98499999999999999</v>
      </c>
      <c r="I174" s="253"/>
      <c r="J174" s="160"/>
      <c r="K174" s="160"/>
    </row>
    <row r="175" spans="1:16" ht="14.15" customHeight="1">
      <c r="A175" s="159">
        <v>169</v>
      </c>
      <c r="C175" s="168"/>
      <c r="D175" s="168"/>
      <c r="E175" s="148"/>
      <c r="F175" s="168"/>
      <c r="G175" s="168"/>
      <c r="H175" s="185"/>
      <c r="I175" s="253"/>
      <c r="J175" s="160"/>
      <c r="K175" s="160"/>
    </row>
    <row r="176" spans="1:16" ht="14.15" customHeight="1">
      <c r="A176" s="159">
        <v>170</v>
      </c>
      <c r="B176" s="173" t="s">
        <v>826</v>
      </c>
      <c r="C176" s="168">
        <v>1223397011.52</v>
      </c>
      <c r="D176" s="168">
        <v>1454205.8499999999</v>
      </c>
      <c r="E176" s="168">
        <v>1221942805.6700001</v>
      </c>
      <c r="F176" s="168">
        <v>18000000</v>
      </c>
      <c r="G176" s="168">
        <v>1239942805.6700001</v>
      </c>
      <c r="H176" s="185">
        <v>0.999</v>
      </c>
      <c r="I176" s="253"/>
      <c r="J176" s="160"/>
      <c r="K176" s="160"/>
    </row>
    <row r="177" spans="1:13" ht="14.15" customHeight="1">
      <c r="A177" s="159">
        <v>171</v>
      </c>
      <c r="C177" s="168"/>
      <c r="D177" s="168"/>
      <c r="E177" s="148"/>
      <c r="F177" s="168"/>
      <c r="G177" s="168"/>
      <c r="H177" s="185"/>
      <c r="I177" s="253"/>
      <c r="J177" s="160"/>
      <c r="K177" s="160"/>
    </row>
    <row r="178" spans="1:13" ht="14.15" customHeight="1">
      <c r="A178" s="159">
        <v>172</v>
      </c>
      <c r="B178" s="173" t="s">
        <v>827</v>
      </c>
      <c r="C178" s="168">
        <v>2186786651.9599996</v>
      </c>
      <c r="D178" s="168">
        <v>15909816.290000016</v>
      </c>
      <c r="E178" s="168">
        <v>2170876835.6700001</v>
      </c>
      <c r="F178" s="168">
        <v>32455610.440000016</v>
      </c>
      <c r="G178" s="168">
        <v>2203332446.1099997</v>
      </c>
      <c r="H178" s="185">
        <v>0.99299999999999999</v>
      </c>
      <c r="I178" s="253"/>
      <c r="J178" s="160"/>
      <c r="K178" s="160"/>
    </row>
    <row r="179" spans="1:13" ht="14.15" customHeight="1">
      <c r="A179" s="159">
        <v>173</v>
      </c>
      <c r="C179" s="168"/>
      <c r="D179" s="168"/>
      <c r="E179" s="148"/>
      <c r="F179" s="168"/>
      <c r="G179" s="168"/>
      <c r="H179" s="185"/>
      <c r="I179" s="253"/>
      <c r="J179" s="160"/>
      <c r="K179" s="160"/>
    </row>
    <row r="180" spans="1:13" ht="14.15" customHeight="1">
      <c r="A180" s="159">
        <v>174</v>
      </c>
      <c r="B180" s="173" t="s">
        <v>828</v>
      </c>
      <c r="C180" s="174">
        <v>3652854621.1900001</v>
      </c>
      <c r="D180" s="174">
        <v>72457388.520000085</v>
      </c>
      <c r="E180" s="174">
        <v>3580397232.6700001</v>
      </c>
      <c r="F180" s="174">
        <v>-601498841.80999994</v>
      </c>
      <c r="G180" s="174">
        <v>2978898390.8599997</v>
      </c>
      <c r="H180" s="185">
        <v>0.98</v>
      </c>
      <c r="I180" s="214"/>
      <c r="J180" s="160"/>
      <c r="K180" s="160"/>
    </row>
    <row r="181" spans="1:13" ht="14.15" customHeight="1">
      <c r="A181" s="159">
        <v>175</v>
      </c>
      <c r="B181" s="173"/>
      <c r="C181" s="174"/>
      <c r="D181" s="174"/>
      <c r="E181" s="174"/>
      <c r="F181" s="174"/>
      <c r="G181" s="174"/>
      <c r="H181" s="215"/>
      <c r="I181" s="214"/>
      <c r="J181" s="160"/>
      <c r="K181" s="160"/>
    </row>
    <row r="182" spans="1:13" ht="14.15" customHeight="1">
      <c r="A182" s="159">
        <v>176</v>
      </c>
      <c r="B182" s="173" t="s">
        <v>829</v>
      </c>
      <c r="C182" s="174">
        <v>3478853337.79</v>
      </c>
      <c r="D182" s="174">
        <v>68821719.120000079</v>
      </c>
      <c r="E182" s="174">
        <v>3410031618.6700001</v>
      </c>
      <c r="F182" s="174">
        <v>-600944649.02999985</v>
      </c>
      <c r="G182" s="174">
        <v>2809086969.6400003</v>
      </c>
      <c r="H182" s="185">
        <v>0.98</v>
      </c>
      <c r="I182" s="214"/>
      <c r="J182" s="160"/>
      <c r="K182" s="160"/>
    </row>
    <row r="183" spans="1:13" ht="14.15" customHeight="1">
      <c r="A183" s="159">
        <v>177</v>
      </c>
      <c r="C183" s="168"/>
      <c r="D183" s="168"/>
      <c r="E183" s="148"/>
      <c r="F183" s="168"/>
      <c r="G183" s="168"/>
      <c r="H183" s="168"/>
      <c r="I183" s="253"/>
      <c r="J183" s="160"/>
      <c r="K183" s="160"/>
    </row>
    <row r="184" spans="1:13" ht="14.15" customHeight="1">
      <c r="A184" s="159">
        <v>168</v>
      </c>
      <c r="B184" s="59" t="s">
        <v>1113</v>
      </c>
      <c r="C184" s="168"/>
      <c r="D184" s="174"/>
      <c r="E184" s="168"/>
      <c r="F184" s="168"/>
      <c r="G184" s="168"/>
      <c r="H184" s="168"/>
      <c r="I184" s="253"/>
      <c r="J184" s="160"/>
      <c r="K184" s="160"/>
    </row>
    <row r="185" spans="1:13" ht="14.15" customHeight="1">
      <c r="A185" s="159">
        <v>169</v>
      </c>
      <c r="B185" s="58" t="s">
        <v>831</v>
      </c>
      <c r="C185" s="168">
        <v>639835452.18000007</v>
      </c>
      <c r="D185" s="168">
        <v>18545486.180000067</v>
      </c>
      <c r="E185" s="168">
        <v>621289966</v>
      </c>
      <c r="F185" s="168">
        <v>-357059890.81999993</v>
      </c>
      <c r="G185" s="168">
        <v>264230075.18000007</v>
      </c>
      <c r="H185" s="168"/>
      <c r="I185" s="253" t="s">
        <v>726</v>
      </c>
      <c r="J185" s="160"/>
      <c r="K185" s="253"/>
    </row>
    <row r="186" spans="1:13" ht="14.15" customHeight="1">
      <c r="A186" s="159">
        <v>170</v>
      </c>
      <c r="B186" s="58" t="s">
        <v>832</v>
      </c>
      <c r="C186" s="168">
        <v>306706762.55999994</v>
      </c>
      <c r="D186" s="168">
        <v>3267874.5599999428</v>
      </c>
      <c r="E186" s="168">
        <v>303438888</v>
      </c>
      <c r="F186" s="168">
        <v>4600601.5599999428</v>
      </c>
      <c r="G186" s="168">
        <v>308039489.55999994</v>
      </c>
      <c r="H186" s="168"/>
      <c r="I186" s="253" t="s">
        <v>764</v>
      </c>
      <c r="J186" s="160"/>
      <c r="K186" s="253"/>
    </row>
    <row r="187" spans="1:13" ht="14.15" customHeight="1">
      <c r="A187" s="159">
        <v>171</v>
      </c>
      <c r="B187" s="58" t="s">
        <v>833</v>
      </c>
      <c r="C187" s="168">
        <v>385879084.48000002</v>
      </c>
      <c r="D187" s="168">
        <v>385879.48000001907</v>
      </c>
      <c r="E187" s="168">
        <v>385493205</v>
      </c>
      <c r="F187" s="168">
        <v>385879.48000001907</v>
      </c>
      <c r="G187" s="168">
        <v>385879084.48000002</v>
      </c>
      <c r="H187" s="168"/>
      <c r="I187" s="176" t="s">
        <v>834</v>
      </c>
      <c r="J187" s="160"/>
      <c r="K187" s="160"/>
      <c r="M187" s="159"/>
    </row>
    <row r="188" spans="1:13" ht="13.5" customHeight="1">
      <c r="A188" s="159">
        <v>172</v>
      </c>
      <c r="B188" s="58" t="s">
        <v>835</v>
      </c>
      <c r="C188" s="168">
        <v>69582217.820000008</v>
      </c>
      <c r="D188" s="168">
        <v>1391644.8200000077</v>
      </c>
      <c r="E188" s="168">
        <v>68190573</v>
      </c>
      <c r="F188" s="168">
        <v>1391644.8200000077</v>
      </c>
      <c r="G188" s="168">
        <v>69582217.820000008</v>
      </c>
      <c r="H188" s="168"/>
      <c r="I188" s="253" t="s">
        <v>720</v>
      </c>
      <c r="J188" s="160"/>
      <c r="K188" s="160"/>
    </row>
    <row r="189" spans="1:13" ht="14.15" customHeight="1">
      <c r="A189" s="159">
        <v>173</v>
      </c>
      <c r="B189" s="173" t="s">
        <v>836</v>
      </c>
      <c r="C189" s="181">
        <v>1402003517.04</v>
      </c>
      <c r="D189" s="181">
        <v>23590885.040000036</v>
      </c>
      <c r="E189" s="181">
        <v>1378412632</v>
      </c>
      <c r="F189" s="181">
        <v>-350681764.95999998</v>
      </c>
      <c r="G189" s="181">
        <v>1027730867.0400001</v>
      </c>
      <c r="H189" s="196"/>
      <c r="I189" s="198"/>
      <c r="J189" s="160"/>
      <c r="K189" s="160"/>
    </row>
    <row r="190" spans="1:13" ht="14.15" customHeight="1">
      <c r="A190" s="159">
        <v>174</v>
      </c>
      <c r="B190" s="176"/>
      <c r="C190" s="174"/>
      <c r="D190" s="174"/>
      <c r="E190" s="116"/>
      <c r="F190" s="174"/>
      <c r="G190" s="168"/>
      <c r="H190" s="168"/>
      <c r="I190" s="216"/>
      <c r="J190" s="160"/>
      <c r="K190" s="160"/>
    </row>
    <row r="191" spans="1:13" ht="14.15" customHeight="1">
      <c r="A191" s="159">
        <v>175</v>
      </c>
      <c r="B191" s="173" t="s">
        <v>837</v>
      </c>
      <c r="C191" s="174"/>
      <c r="D191" s="174"/>
      <c r="E191" s="174"/>
      <c r="F191" s="174"/>
      <c r="G191" s="168"/>
      <c r="H191" s="168"/>
      <c r="I191" s="253"/>
      <c r="J191" s="160"/>
      <c r="K191" s="160"/>
    </row>
    <row r="192" spans="1:13" ht="14.15" customHeight="1">
      <c r="A192" s="159">
        <v>176</v>
      </c>
      <c r="B192" s="58" t="s">
        <v>838</v>
      </c>
      <c r="C192" s="168">
        <v>52919.040000000008</v>
      </c>
      <c r="D192" s="168">
        <v>794.04000000000815</v>
      </c>
      <c r="E192" s="168">
        <v>52125</v>
      </c>
      <c r="F192" s="168">
        <v>-3689090.96</v>
      </c>
      <c r="G192" s="168">
        <v>-3636965.96</v>
      </c>
      <c r="H192" s="168"/>
      <c r="I192" s="253" t="s">
        <v>720</v>
      </c>
    </row>
    <row r="193" spans="1:12" ht="14.15" customHeight="1">
      <c r="A193" s="159">
        <v>177</v>
      </c>
      <c r="B193" s="58" t="s">
        <v>831</v>
      </c>
      <c r="C193" s="168">
        <v>0</v>
      </c>
      <c r="D193" s="168">
        <v>0</v>
      </c>
      <c r="E193" s="168">
        <v>0</v>
      </c>
      <c r="F193" s="168">
        <v>0</v>
      </c>
      <c r="G193" s="168">
        <v>0</v>
      </c>
      <c r="H193" s="168"/>
      <c r="I193" s="253" t="s">
        <v>726</v>
      </c>
      <c r="J193" s="160"/>
      <c r="K193" s="160"/>
    </row>
    <row r="194" spans="1:12" ht="14.15" customHeight="1">
      <c r="A194" s="159">
        <v>178</v>
      </c>
      <c r="B194" s="58" t="s">
        <v>817</v>
      </c>
      <c r="C194" s="168">
        <v>0</v>
      </c>
      <c r="D194" s="168">
        <v>0</v>
      </c>
      <c r="E194" s="168">
        <v>0</v>
      </c>
      <c r="F194" s="168">
        <v>0</v>
      </c>
      <c r="G194" s="168">
        <v>0</v>
      </c>
      <c r="H194" s="168"/>
      <c r="I194" s="253"/>
      <c r="J194" s="160"/>
      <c r="K194" s="160"/>
    </row>
    <row r="195" spans="1:12" ht="14.15" customHeight="1">
      <c r="A195" s="159">
        <v>179</v>
      </c>
      <c r="B195" s="58" t="s">
        <v>833</v>
      </c>
      <c r="C195" s="168">
        <v>0</v>
      </c>
      <c r="D195" s="168">
        <v>0</v>
      </c>
      <c r="E195" s="168">
        <v>0</v>
      </c>
      <c r="F195" s="168">
        <v>0</v>
      </c>
      <c r="G195" s="168">
        <v>0</v>
      </c>
      <c r="H195" s="168"/>
      <c r="I195" s="253"/>
      <c r="J195" s="160"/>
      <c r="K195" s="160"/>
    </row>
    <row r="196" spans="1:12" s="175" customFormat="1" ht="14.15" customHeight="1">
      <c r="A196" s="159">
        <v>180</v>
      </c>
      <c r="B196" s="171" t="s">
        <v>835</v>
      </c>
      <c r="C196" s="172">
        <v>6155</v>
      </c>
      <c r="D196" s="172">
        <v>123</v>
      </c>
      <c r="E196" s="172">
        <v>6032</v>
      </c>
      <c r="F196" s="172">
        <v>123</v>
      </c>
      <c r="G196" s="172">
        <v>6155</v>
      </c>
      <c r="H196" s="172"/>
      <c r="I196" s="182" t="s">
        <v>720</v>
      </c>
      <c r="J196" s="160"/>
      <c r="K196" s="160"/>
    </row>
    <row r="197" spans="1:12" ht="14.15" customHeight="1">
      <c r="A197" s="159">
        <v>181</v>
      </c>
      <c r="B197" s="173" t="s">
        <v>839</v>
      </c>
      <c r="C197" s="174">
        <v>59074.040000000008</v>
      </c>
      <c r="D197" s="174">
        <v>917.04000000000815</v>
      </c>
      <c r="E197" s="174">
        <v>58157</v>
      </c>
      <c r="F197" s="174">
        <v>-3688967.96</v>
      </c>
      <c r="G197" s="174">
        <v>-3630810.96</v>
      </c>
      <c r="H197" s="174"/>
      <c r="I197" s="200"/>
      <c r="J197" s="160"/>
      <c r="K197" s="160"/>
    </row>
    <row r="198" spans="1:12" ht="14.15" customHeight="1">
      <c r="A198" s="159">
        <v>182</v>
      </c>
      <c r="B198" s="176"/>
      <c r="C198" s="174"/>
      <c r="D198" s="174"/>
      <c r="E198" s="116"/>
      <c r="F198" s="174"/>
      <c r="G198" s="168"/>
      <c r="H198" s="168"/>
      <c r="I198" s="253"/>
      <c r="J198" s="160"/>
      <c r="K198" s="160"/>
    </row>
    <row r="199" spans="1:12" ht="14.15" customHeight="1">
      <c r="A199" s="159">
        <v>183</v>
      </c>
      <c r="B199" s="206" t="s">
        <v>840</v>
      </c>
      <c r="C199" s="207">
        <v>463950.17</v>
      </c>
      <c r="D199" s="172">
        <v>463950.17</v>
      </c>
      <c r="E199" s="172">
        <v>0</v>
      </c>
      <c r="F199" s="172">
        <v>0</v>
      </c>
      <c r="G199" s="172">
        <v>0</v>
      </c>
      <c r="H199" s="172"/>
      <c r="I199" s="182"/>
      <c r="J199" s="160"/>
      <c r="K199" s="160"/>
    </row>
    <row r="200" spans="1:12" ht="14.15" customHeight="1">
      <c r="A200" s="159">
        <v>184</v>
      </c>
      <c r="B200" s="173" t="s">
        <v>841</v>
      </c>
      <c r="C200" s="174">
        <v>463950.17</v>
      </c>
      <c r="D200" s="174">
        <v>463950.17</v>
      </c>
      <c r="E200" s="174">
        <v>0</v>
      </c>
      <c r="F200" s="174">
        <v>0</v>
      </c>
      <c r="G200" s="174">
        <v>0</v>
      </c>
      <c r="H200" s="168"/>
      <c r="I200" s="253"/>
      <c r="J200" s="160"/>
      <c r="K200" s="160"/>
    </row>
    <row r="201" spans="1:12" ht="14.15" customHeight="1">
      <c r="A201" s="159">
        <v>185</v>
      </c>
      <c r="B201" s="206"/>
      <c r="C201" s="207"/>
      <c r="D201" s="207"/>
      <c r="E201" s="149"/>
      <c r="F201" s="207"/>
      <c r="G201" s="172"/>
      <c r="H201" s="172"/>
      <c r="I201" s="182"/>
      <c r="J201" s="160"/>
      <c r="K201" s="160"/>
    </row>
    <row r="202" spans="1:12" ht="14.15" customHeight="1">
      <c r="A202" s="159">
        <v>186</v>
      </c>
      <c r="B202" s="173" t="s">
        <v>842</v>
      </c>
      <c r="C202" s="174">
        <v>1402526541.25</v>
      </c>
      <c r="D202" s="174">
        <v>24055752.250000037</v>
      </c>
      <c r="E202" s="174">
        <v>1378470789</v>
      </c>
      <c r="F202" s="174">
        <v>-354370732.91999996</v>
      </c>
      <c r="G202" s="174">
        <v>1024100056.08</v>
      </c>
      <c r="H202" s="174"/>
      <c r="I202" s="200"/>
      <c r="J202" s="160"/>
      <c r="K202" s="160"/>
      <c r="L202" s="161"/>
    </row>
    <row r="203" spans="1:12" ht="14.15" customHeight="1">
      <c r="A203" s="159">
        <v>187</v>
      </c>
      <c r="B203" s="206"/>
      <c r="C203" s="207"/>
      <c r="D203" s="207"/>
      <c r="E203" s="149"/>
      <c r="F203" s="207"/>
      <c r="G203" s="172"/>
      <c r="H203" s="172"/>
      <c r="I203" s="182"/>
      <c r="J203" s="160"/>
      <c r="K203" s="160"/>
    </row>
    <row r="204" spans="1:12" ht="14.15" customHeight="1" thickBot="1">
      <c r="A204" s="159">
        <v>188</v>
      </c>
      <c r="B204" s="187" t="s">
        <v>138</v>
      </c>
      <c r="C204" s="217">
        <v>2255434889.8699999</v>
      </c>
      <c r="D204" s="217">
        <v>53508446.20000004</v>
      </c>
      <c r="E204" s="217">
        <v>2201926443.6700001</v>
      </c>
      <c r="F204" s="188">
        <v>-247128108.88999999</v>
      </c>
      <c r="G204" s="188">
        <v>1954798334.7799997</v>
      </c>
      <c r="H204" s="188"/>
      <c r="I204" s="218"/>
      <c r="J204" s="160"/>
      <c r="K204" s="160"/>
      <c r="L204" s="219"/>
    </row>
    <row r="205" spans="1:12" ht="14.15" customHeight="1" thickTop="1">
      <c r="A205" s="159">
        <v>189</v>
      </c>
      <c r="B205" s="176"/>
      <c r="C205" s="174"/>
      <c r="D205" s="174"/>
      <c r="E205" s="116"/>
      <c r="F205" s="174"/>
      <c r="G205" s="174"/>
      <c r="H205" s="174"/>
      <c r="I205" s="200"/>
      <c r="J205" s="160"/>
      <c r="K205" s="160"/>
    </row>
    <row r="206" spans="1:12" ht="14.15" customHeight="1">
      <c r="A206" s="159">
        <v>190</v>
      </c>
      <c r="B206" s="59" t="s">
        <v>843</v>
      </c>
      <c r="C206" s="168"/>
      <c r="D206" s="168"/>
      <c r="E206" s="168"/>
      <c r="F206" s="168"/>
      <c r="G206" s="168"/>
      <c r="H206" s="168"/>
      <c r="I206" s="253"/>
      <c r="J206" s="160"/>
      <c r="K206" s="160"/>
    </row>
    <row r="207" spans="1:12" ht="14.15" customHeight="1">
      <c r="A207" s="159">
        <v>191</v>
      </c>
      <c r="B207" s="58" t="s">
        <v>838</v>
      </c>
      <c r="C207" s="168">
        <v>165387.79999999999</v>
      </c>
      <c r="D207" s="168">
        <v>165387.79999999999</v>
      </c>
      <c r="E207" s="168">
        <v>0</v>
      </c>
      <c r="F207" s="168"/>
      <c r="G207" s="168"/>
      <c r="H207" s="168"/>
      <c r="I207" s="253"/>
      <c r="J207" s="160"/>
      <c r="K207" s="160"/>
    </row>
    <row r="208" spans="1:12" ht="14.15" customHeight="1">
      <c r="A208" s="159">
        <v>192</v>
      </c>
      <c r="B208" s="171" t="s">
        <v>844</v>
      </c>
      <c r="C208" s="168">
        <v>45962.07</v>
      </c>
      <c r="D208" s="168">
        <v>45962.07</v>
      </c>
      <c r="E208" s="168">
        <v>0</v>
      </c>
      <c r="F208" s="168"/>
      <c r="G208" s="168"/>
      <c r="H208" s="168"/>
      <c r="I208" s="253"/>
      <c r="J208" s="160"/>
      <c r="K208" s="160"/>
    </row>
    <row r="209" spans="1:12" ht="14.15" customHeight="1">
      <c r="A209" s="159">
        <v>193</v>
      </c>
      <c r="B209" s="59" t="s">
        <v>845</v>
      </c>
      <c r="C209" s="196">
        <v>211349.87</v>
      </c>
      <c r="D209" s="196">
        <v>211349.87</v>
      </c>
      <c r="E209" s="196">
        <v>0</v>
      </c>
      <c r="F209" s="196">
        <v>0</v>
      </c>
      <c r="G209" s="196">
        <v>0</v>
      </c>
      <c r="H209" s="196"/>
      <c r="I209" s="202"/>
      <c r="J209" s="160"/>
      <c r="K209" s="160"/>
    </row>
    <row r="210" spans="1:12" ht="14.15" customHeight="1">
      <c r="A210" s="159">
        <v>194</v>
      </c>
      <c r="C210" s="168"/>
      <c r="D210" s="168"/>
      <c r="E210" s="168"/>
      <c r="F210" s="168"/>
      <c r="G210" s="168"/>
      <c r="H210" s="168"/>
      <c r="I210" s="253"/>
      <c r="J210" s="160"/>
      <c r="K210" s="160"/>
    </row>
    <row r="211" spans="1:12" ht="14.15" customHeight="1">
      <c r="A211" s="159">
        <v>195</v>
      </c>
      <c r="B211" s="58" t="s">
        <v>831</v>
      </c>
      <c r="C211" s="168">
        <v>7150701.0300000003</v>
      </c>
      <c r="D211" s="168">
        <v>107260.03000000026</v>
      </c>
      <c r="E211" s="168">
        <v>7043441</v>
      </c>
      <c r="F211" s="168">
        <v>107260.03000000026</v>
      </c>
      <c r="G211" s="168">
        <v>7150701.0300000003</v>
      </c>
      <c r="H211" s="168"/>
      <c r="I211" s="253" t="s">
        <v>726</v>
      </c>
      <c r="J211" s="160"/>
      <c r="K211" s="160"/>
    </row>
    <row r="212" spans="1:12" ht="14.15" customHeight="1">
      <c r="A212" s="159">
        <v>196</v>
      </c>
      <c r="B212" s="171" t="s">
        <v>846</v>
      </c>
      <c r="C212" s="168">
        <v>231544.95000000004</v>
      </c>
      <c r="D212" s="168">
        <v>3472.9500000000407</v>
      </c>
      <c r="E212" s="168">
        <v>228072</v>
      </c>
      <c r="F212" s="168">
        <v>3472.9500000000407</v>
      </c>
      <c r="G212" s="168">
        <v>231544.95000000004</v>
      </c>
      <c r="H212" s="168"/>
      <c r="I212" s="253" t="s">
        <v>726</v>
      </c>
      <c r="J212" s="160"/>
      <c r="K212" s="160"/>
    </row>
    <row r="213" spans="1:12" ht="14.15" customHeight="1">
      <c r="A213" s="159">
        <v>197</v>
      </c>
      <c r="B213" s="173" t="s">
        <v>847</v>
      </c>
      <c r="C213" s="196">
        <v>7382245.9800000004</v>
      </c>
      <c r="D213" s="196">
        <v>110732.9800000003</v>
      </c>
      <c r="E213" s="196">
        <v>7271513</v>
      </c>
      <c r="F213" s="196">
        <v>110732.9800000003</v>
      </c>
      <c r="G213" s="196">
        <v>7382245.9800000004</v>
      </c>
      <c r="H213" s="196"/>
      <c r="I213" s="220"/>
      <c r="J213" s="160"/>
      <c r="K213" s="160"/>
    </row>
    <row r="214" spans="1:12" ht="14.15" customHeight="1">
      <c r="A214" s="159">
        <v>198</v>
      </c>
      <c r="B214" s="176"/>
      <c r="C214" s="168"/>
      <c r="D214" s="174"/>
      <c r="E214" s="168"/>
      <c r="F214" s="168"/>
      <c r="G214" s="168"/>
      <c r="H214" s="168"/>
      <c r="I214" s="253"/>
      <c r="J214" s="160"/>
      <c r="K214" s="160"/>
    </row>
    <row r="215" spans="1:12" ht="14.15" customHeight="1">
      <c r="A215" s="159">
        <v>199</v>
      </c>
      <c r="B215" s="58" t="s">
        <v>832</v>
      </c>
      <c r="C215" s="168">
        <v>97286306.109999999</v>
      </c>
      <c r="D215" s="168">
        <v>1459294.1099999994</v>
      </c>
      <c r="E215" s="168">
        <v>95827012</v>
      </c>
      <c r="F215" s="168">
        <v>1459294.1099999994</v>
      </c>
      <c r="G215" s="168">
        <v>97286306.109999999</v>
      </c>
      <c r="H215" s="168"/>
      <c r="I215" s="253" t="s">
        <v>764</v>
      </c>
      <c r="J215" s="160"/>
      <c r="K215" s="160"/>
    </row>
    <row r="216" spans="1:12" ht="14.15" customHeight="1">
      <c r="A216" s="159">
        <v>200</v>
      </c>
      <c r="B216" s="206" t="s">
        <v>844</v>
      </c>
      <c r="C216" s="168">
        <v>4862940.1100000003</v>
      </c>
      <c r="D216" s="168">
        <v>72944.110000000335</v>
      </c>
      <c r="E216" s="168">
        <v>4789996</v>
      </c>
      <c r="F216" s="168">
        <v>72944.110000000335</v>
      </c>
      <c r="G216" s="168">
        <v>4862940.1100000003</v>
      </c>
      <c r="H216" s="168"/>
      <c r="I216" s="253"/>
      <c r="J216" s="160"/>
      <c r="K216" s="160"/>
    </row>
    <row r="217" spans="1:12" ht="14.15" customHeight="1">
      <c r="A217" s="159">
        <v>201</v>
      </c>
      <c r="B217" s="59" t="s">
        <v>848</v>
      </c>
      <c r="C217" s="196">
        <v>102149246.22</v>
      </c>
      <c r="D217" s="196">
        <v>1532238.2199999997</v>
      </c>
      <c r="E217" s="196">
        <v>100617008</v>
      </c>
      <c r="F217" s="196">
        <v>1532238.2199999997</v>
      </c>
      <c r="G217" s="196">
        <v>102149246.22</v>
      </c>
      <c r="H217" s="196"/>
      <c r="I217" s="220"/>
      <c r="J217" s="160"/>
      <c r="K217" s="160"/>
    </row>
    <row r="218" spans="1:12" ht="14.15" customHeight="1">
      <c r="A218" s="159">
        <v>202</v>
      </c>
      <c r="C218" s="168"/>
      <c r="D218" s="174"/>
      <c r="E218" s="168"/>
      <c r="F218" s="168"/>
      <c r="G218" s="168"/>
      <c r="H218" s="168"/>
      <c r="I218" s="253"/>
      <c r="J218" s="160"/>
      <c r="K218" s="160"/>
    </row>
    <row r="219" spans="1:12" s="175" customFormat="1" ht="14.15" customHeight="1">
      <c r="A219" s="159">
        <v>203</v>
      </c>
      <c r="B219" s="58" t="s">
        <v>833</v>
      </c>
      <c r="C219" s="168">
        <v>52843883.659999996</v>
      </c>
      <c r="D219" s="168">
        <v>52843.659999996424</v>
      </c>
      <c r="E219" s="168">
        <v>52791040</v>
      </c>
      <c r="F219" s="168">
        <v>52843.659999996424</v>
      </c>
      <c r="G219" s="168">
        <v>52843883.659999996</v>
      </c>
      <c r="H219" s="168"/>
      <c r="I219" s="176" t="s">
        <v>834</v>
      </c>
      <c r="J219" s="160"/>
      <c r="K219" s="160"/>
      <c r="L219" s="159"/>
    </row>
    <row r="220" spans="1:12" s="175" customFormat="1" ht="14.15" customHeight="1">
      <c r="A220" s="159">
        <v>204</v>
      </c>
      <c r="B220" s="171" t="s">
        <v>844</v>
      </c>
      <c r="C220" s="168">
        <v>2098206.09</v>
      </c>
      <c r="D220" s="168">
        <v>2098.089999999851</v>
      </c>
      <c r="E220" s="168">
        <v>2096108</v>
      </c>
      <c r="F220" s="168">
        <v>2098.089999999851</v>
      </c>
      <c r="G220" s="168">
        <v>2098206.09</v>
      </c>
      <c r="H220" s="168"/>
      <c r="I220" s="176"/>
      <c r="J220" s="160"/>
      <c r="K220" s="160"/>
    </row>
    <row r="221" spans="1:12" s="175" customFormat="1" ht="14.15" customHeight="1">
      <c r="A221" s="159">
        <v>205</v>
      </c>
      <c r="B221" s="59" t="s">
        <v>849</v>
      </c>
      <c r="C221" s="196">
        <v>54942089.75</v>
      </c>
      <c r="D221" s="196">
        <v>54941.749999996275</v>
      </c>
      <c r="E221" s="196">
        <v>54887148</v>
      </c>
      <c r="F221" s="196">
        <v>54941.749999996275</v>
      </c>
      <c r="G221" s="196">
        <v>54942089.75</v>
      </c>
      <c r="H221" s="196"/>
      <c r="I221" s="220"/>
      <c r="J221" s="160"/>
      <c r="K221" s="160"/>
    </row>
    <row r="222" spans="1:12" s="175" customFormat="1" ht="14.15" customHeight="1">
      <c r="A222" s="159">
        <v>206</v>
      </c>
      <c r="B222" s="58"/>
      <c r="C222" s="168"/>
      <c r="D222" s="174"/>
      <c r="E222" s="168"/>
      <c r="F222" s="168"/>
      <c r="G222" s="174"/>
      <c r="H222" s="174"/>
      <c r="I222" s="176"/>
      <c r="J222" s="160"/>
      <c r="K222" s="160"/>
    </row>
    <row r="223" spans="1:12" s="175" customFormat="1" ht="14.15" customHeight="1">
      <c r="A223" s="159">
        <v>207</v>
      </c>
      <c r="B223" s="58" t="s">
        <v>835</v>
      </c>
      <c r="C223" s="168">
        <v>1503970.8599999999</v>
      </c>
      <c r="D223" s="168">
        <v>30079.85999999987</v>
      </c>
      <c r="E223" s="168">
        <v>1473891</v>
      </c>
      <c r="F223" s="168">
        <v>30079.85999999987</v>
      </c>
      <c r="G223" s="168">
        <v>1503970.8599999999</v>
      </c>
      <c r="H223" s="168"/>
      <c r="I223" s="253" t="s">
        <v>720</v>
      </c>
      <c r="J223" s="160"/>
      <c r="K223" s="160"/>
      <c r="L223" s="159"/>
    </row>
    <row r="224" spans="1:12" s="175" customFormat="1" ht="14.15" customHeight="1">
      <c r="A224" s="159">
        <v>208</v>
      </c>
      <c r="B224" s="171" t="s">
        <v>844</v>
      </c>
      <c r="C224" s="168">
        <v>24636.880000000005</v>
      </c>
      <c r="D224" s="168">
        <v>492.88000000000466</v>
      </c>
      <c r="E224" s="168">
        <v>24144</v>
      </c>
      <c r="F224" s="168">
        <v>492.88000000000466</v>
      </c>
      <c r="G224" s="168">
        <v>24636.880000000005</v>
      </c>
      <c r="H224" s="168"/>
      <c r="I224" s="176"/>
      <c r="J224" s="160"/>
      <c r="K224" s="160"/>
    </row>
    <row r="225" spans="1:12" s="175" customFormat="1" ht="14.15" customHeight="1">
      <c r="A225" s="159">
        <v>209</v>
      </c>
      <c r="B225" s="59" t="s">
        <v>850</v>
      </c>
      <c r="C225" s="196">
        <v>1528607.7399999998</v>
      </c>
      <c r="D225" s="196">
        <v>30572.739999999874</v>
      </c>
      <c r="E225" s="196">
        <v>1498035</v>
      </c>
      <c r="F225" s="196">
        <v>30572.739999999874</v>
      </c>
      <c r="G225" s="196">
        <v>1528607.7399999998</v>
      </c>
      <c r="H225" s="196"/>
      <c r="I225" s="202"/>
      <c r="J225" s="160"/>
      <c r="K225" s="160"/>
    </row>
    <row r="226" spans="1:12" s="175" customFormat="1" ht="14.15" customHeight="1">
      <c r="A226" s="159">
        <v>210</v>
      </c>
      <c r="B226" s="171"/>
      <c r="C226" s="172"/>
      <c r="D226" s="207"/>
      <c r="E226" s="172"/>
      <c r="F226" s="172"/>
      <c r="G226" s="207"/>
      <c r="H226" s="207"/>
      <c r="I226" s="206"/>
      <c r="J226" s="160"/>
      <c r="K226" s="160"/>
    </row>
    <row r="227" spans="1:12" s="175" customFormat="1" ht="14.15" customHeight="1">
      <c r="A227" s="159">
        <v>211</v>
      </c>
      <c r="B227" s="173" t="s">
        <v>851</v>
      </c>
      <c r="C227" s="174">
        <v>166213539.56</v>
      </c>
      <c r="D227" s="174">
        <v>2105223.3599999961</v>
      </c>
      <c r="E227" s="174">
        <v>164273704</v>
      </c>
      <c r="F227" s="174">
        <v>1728485.6899999962</v>
      </c>
      <c r="G227" s="174">
        <v>166002189.69</v>
      </c>
      <c r="H227" s="174"/>
      <c r="I227" s="214"/>
      <c r="J227" s="160"/>
      <c r="K227" s="160"/>
    </row>
    <row r="228" spans="1:12" s="175" customFormat="1" ht="14.15" customHeight="1">
      <c r="A228" s="159">
        <v>212</v>
      </c>
      <c r="B228" s="173"/>
      <c r="C228" s="174"/>
      <c r="D228" s="174"/>
      <c r="E228" s="174"/>
      <c r="F228" s="174"/>
      <c r="G228" s="174"/>
      <c r="H228" s="174"/>
      <c r="I228" s="214"/>
      <c r="J228" s="160"/>
      <c r="K228" s="160"/>
    </row>
    <row r="229" spans="1:12" s="175" customFormat="1" ht="14.15" customHeight="1">
      <c r="A229" s="159">
        <v>213</v>
      </c>
      <c r="B229" s="173" t="s">
        <v>852</v>
      </c>
      <c r="C229" s="174">
        <v>7263290.1000000006</v>
      </c>
      <c r="D229" s="174">
        <v>124970.10000000024</v>
      </c>
      <c r="E229" s="174">
        <v>7138320</v>
      </c>
      <c r="F229" s="174">
        <v>79008.030000000232</v>
      </c>
      <c r="G229" s="174">
        <v>7217328.0300000003</v>
      </c>
      <c r="H229" s="174"/>
      <c r="I229" s="214"/>
      <c r="J229" s="160"/>
      <c r="K229" s="160"/>
    </row>
    <row r="230" spans="1:12" s="175" customFormat="1" ht="14.15" customHeight="1">
      <c r="A230" s="159">
        <v>214</v>
      </c>
      <c r="B230" s="173" t="s">
        <v>853</v>
      </c>
      <c r="C230" s="174">
        <v>158950249.46000001</v>
      </c>
      <c r="D230" s="174">
        <v>1814865.459999996</v>
      </c>
      <c r="E230" s="174">
        <v>157135384</v>
      </c>
      <c r="F230" s="174">
        <v>1649477.659999996</v>
      </c>
      <c r="G230" s="174">
        <v>158784861.66000003</v>
      </c>
      <c r="H230" s="174"/>
      <c r="I230" s="214"/>
      <c r="J230" s="160"/>
      <c r="K230" s="160"/>
      <c r="L230" s="159"/>
    </row>
    <row r="231" spans="1:12" s="175" customFormat="1" ht="14.15" customHeight="1">
      <c r="A231" s="159">
        <v>215</v>
      </c>
      <c r="B231" s="176"/>
      <c r="C231" s="174"/>
      <c r="D231" s="174"/>
      <c r="E231" s="116"/>
      <c r="F231" s="174"/>
      <c r="G231" s="174"/>
      <c r="H231" s="174"/>
      <c r="I231" s="176"/>
      <c r="J231" s="160"/>
      <c r="K231" s="160"/>
    </row>
    <row r="232" spans="1:12" ht="14.15" customHeight="1">
      <c r="A232" s="159">
        <v>216</v>
      </c>
      <c r="B232" s="59" t="s">
        <v>854</v>
      </c>
      <c r="C232" s="168"/>
      <c r="D232" s="168"/>
      <c r="E232" s="168"/>
      <c r="F232" s="168"/>
      <c r="G232" s="168"/>
      <c r="H232" s="168"/>
      <c r="I232" s="253"/>
      <c r="J232" s="160"/>
      <c r="K232" s="160"/>
    </row>
    <row r="233" spans="1:12" ht="14.15" customHeight="1">
      <c r="A233" s="159">
        <v>217</v>
      </c>
      <c r="B233" s="58" t="s">
        <v>831</v>
      </c>
      <c r="C233" s="168">
        <v>0</v>
      </c>
      <c r="D233" s="168">
        <v>0</v>
      </c>
      <c r="E233" s="174">
        <v>0</v>
      </c>
      <c r="F233" s="168">
        <v>0</v>
      </c>
      <c r="G233" s="168">
        <v>0</v>
      </c>
      <c r="H233" s="168"/>
      <c r="I233" s="176" t="s">
        <v>855</v>
      </c>
      <c r="J233" s="160"/>
      <c r="K233" s="160"/>
    </row>
    <row r="234" spans="1:12" ht="14.15" customHeight="1">
      <c r="A234" s="159">
        <v>218</v>
      </c>
      <c r="B234" s="58" t="s">
        <v>832</v>
      </c>
      <c r="C234" s="168">
        <v>0</v>
      </c>
      <c r="D234" s="168">
        <v>0</v>
      </c>
      <c r="E234" s="174">
        <v>0</v>
      </c>
      <c r="F234" s="168">
        <v>0</v>
      </c>
      <c r="G234" s="168">
        <v>0</v>
      </c>
      <c r="H234" s="168"/>
      <c r="I234" s="253" t="s">
        <v>769</v>
      </c>
      <c r="J234" s="160"/>
      <c r="K234" s="160"/>
    </row>
    <row r="235" spans="1:12" ht="14.15" customHeight="1">
      <c r="A235" s="159">
        <v>219</v>
      </c>
      <c r="B235" s="58" t="s">
        <v>833</v>
      </c>
      <c r="C235" s="168">
        <v>801671.21</v>
      </c>
      <c r="D235" s="168">
        <v>801.20999999996275</v>
      </c>
      <c r="E235" s="174">
        <v>800870</v>
      </c>
      <c r="F235" s="168">
        <v>801.20999999996275</v>
      </c>
      <c r="G235" s="168">
        <v>801671.21</v>
      </c>
      <c r="H235" s="168"/>
      <c r="I235" s="176" t="s">
        <v>834</v>
      </c>
      <c r="J235" s="160"/>
      <c r="K235" s="160"/>
    </row>
    <row r="236" spans="1:12" ht="14.15" customHeight="1">
      <c r="A236" s="159">
        <v>220</v>
      </c>
      <c r="B236" s="171" t="s">
        <v>835</v>
      </c>
      <c r="C236" s="168">
        <v>0</v>
      </c>
      <c r="D236" s="168">
        <v>0</v>
      </c>
      <c r="E236" s="168">
        <v>0</v>
      </c>
      <c r="F236" s="168">
        <v>0</v>
      </c>
      <c r="G236" s="168">
        <v>0</v>
      </c>
      <c r="H236" s="168"/>
      <c r="I236" s="253" t="s">
        <v>720</v>
      </c>
      <c r="J236" s="160"/>
      <c r="K236" s="160"/>
    </row>
    <row r="237" spans="1:12" ht="14.15" customHeight="1">
      <c r="A237" s="159">
        <v>221</v>
      </c>
      <c r="B237" s="173" t="s">
        <v>856</v>
      </c>
      <c r="C237" s="181">
        <v>801671.21</v>
      </c>
      <c r="D237" s="181">
        <v>801.20999999996275</v>
      </c>
      <c r="E237" s="181">
        <v>800870</v>
      </c>
      <c r="F237" s="181">
        <v>801.20999999996275</v>
      </c>
      <c r="G237" s="181">
        <v>801671.21</v>
      </c>
      <c r="H237" s="181"/>
      <c r="I237" s="198"/>
      <c r="J237" s="160"/>
      <c r="K237" s="160"/>
    </row>
    <row r="238" spans="1:12" ht="14.15" customHeight="1">
      <c r="A238" s="159">
        <v>222</v>
      </c>
      <c r="B238" s="176"/>
      <c r="C238" s="174"/>
      <c r="D238" s="174"/>
      <c r="E238" s="116"/>
      <c r="F238" s="174"/>
      <c r="G238" s="174"/>
      <c r="H238" s="174"/>
      <c r="I238" s="200"/>
      <c r="J238" s="160"/>
      <c r="K238" s="160"/>
    </row>
    <row r="239" spans="1:12" s="175" customFormat="1" ht="14.15" customHeight="1">
      <c r="A239" s="159">
        <v>223</v>
      </c>
      <c r="B239" s="59" t="s">
        <v>711</v>
      </c>
      <c r="C239" s="168"/>
      <c r="D239" s="168"/>
      <c r="E239" s="168"/>
      <c r="F239" s="168"/>
      <c r="G239" s="174"/>
      <c r="H239" s="174"/>
      <c r="I239" s="176"/>
      <c r="J239" s="160"/>
      <c r="K239" s="160"/>
    </row>
    <row r="240" spans="1:12" ht="39" customHeight="1">
      <c r="A240" s="159">
        <v>224</v>
      </c>
      <c r="B240" s="58" t="s">
        <v>857</v>
      </c>
      <c r="C240" s="168">
        <v>68139843.039999992</v>
      </c>
      <c r="D240" s="168">
        <v>953958.03999999166</v>
      </c>
      <c r="E240" s="168">
        <v>67185885</v>
      </c>
      <c r="F240" s="168">
        <v>953958.03999999166</v>
      </c>
      <c r="G240" s="168">
        <v>68139843.039999992</v>
      </c>
      <c r="H240" s="168"/>
      <c r="I240" s="253" t="s">
        <v>858</v>
      </c>
      <c r="J240" s="160"/>
      <c r="K240" s="160"/>
      <c r="L240" s="221"/>
    </row>
    <row r="241" spans="1:12" ht="14.15" customHeight="1">
      <c r="A241" s="159">
        <v>225</v>
      </c>
      <c r="B241" s="58" t="s">
        <v>859</v>
      </c>
      <c r="C241" s="168">
        <v>12246297.382000001</v>
      </c>
      <c r="D241" s="168">
        <v>183694.38200000115</v>
      </c>
      <c r="E241" s="168">
        <v>12062603</v>
      </c>
      <c r="F241" s="168">
        <v>183694.38200000115</v>
      </c>
      <c r="G241" s="168">
        <v>12246297.382000001</v>
      </c>
      <c r="H241" s="168"/>
      <c r="I241" s="253" t="s">
        <v>726</v>
      </c>
      <c r="J241" s="160"/>
      <c r="K241" s="160"/>
    </row>
    <row r="242" spans="1:12" ht="14.15" customHeight="1">
      <c r="A242" s="159">
        <v>226</v>
      </c>
      <c r="B242" s="58" t="s">
        <v>859</v>
      </c>
      <c r="C242" s="168">
        <v>1854418.79</v>
      </c>
      <c r="D242" s="168">
        <v>25961.790000000037</v>
      </c>
      <c r="E242" s="168">
        <v>1828457</v>
      </c>
      <c r="F242" s="168">
        <v>-999098.21</v>
      </c>
      <c r="G242" s="168">
        <v>829358.79</v>
      </c>
      <c r="H242" s="168"/>
      <c r="I242" s="253" t="s">
        <v>858</v>
      </c>
      <c r="J242" s="160"/>
      <c r="K242" s="160"/>
    </row>
    <row r="243" spans="1:12" ht="14.15" customHeight="1">
      <c r="A243" s="159">
        <v>227</v>
      </c>
      <c r="B243" s="58" t="s">
        <v>860</v>
      </c>
      <c r="C243" s="168">
        <v>2679400.3570000003</v>
      </c>
      <c r="D243" s="168">
        <v>40191.357000000309</v>
      </c>
      <c r="E243" s="168">
        <v>2639209</v>
      </c>
      <c r="F243" s="168">
        <v>40191.357000000309</v>
      </c>
      <c r="G243" s="168">
        <v>2679400.3570000003</v>
      </c>
      <c r="H243" s="168"/>
      <c r="I243" s="253" t="s">
        <v>764</v>
      </c>
      <c r="J243" s="160"/>
      <c r="K243" s="160"/>
    </row>
    <row r="244" spans="1:12" ht="14.15" customHeight="1">
      <c r="A244" s="159">
        <v>228</v>
      </c>
      <c r="B244" s="171" t="s">
        <v>861</v>
      </c>
      <c r="C244" s="172">
        <v>6061980.8729999997</v>
      </c>
      <c r="D244" s="172">
        <v>6061.8729999996722</v>
      </c>
      <c r="E244" s="172">
        <v>6055919</v>
      </c>
      <c r="F244" s="172">
        <v>6061.8729999996722</v>
      </c>
      <c r="G244" s="172">
        <v>6061980.8729999997</v>
      </c>
      <c r="H244" s="172"/>
      <c r="I244" s="182" t="s">
        <v>834</v>
      </c>
      <c r="J244" s="160"/>
      <c r="K244" s="160"/>
    </row>
    <row r="245" spans="1:12" ht="43.5" customHeight="1">
      <c r="A245" s="159">
        <v>229</v>
      </c>
      <c r="B245" s="59" t="s">
        <v>862</v>
      </c>
      <c r="C245" s="168">
        <v>90981940.441999987</v>
      </c>
      <c r="D245" s="168">
        <v>1209867.4419999928</v>
      </c>
      <c r="E245" s="168">
        <v>89772073</v>
      </c>
      <c r="F245" s="168">
        <v>184807.44199999282</v>
      </c>
      <c r="G245" s="168">
        <v>89956880.441999987</v>
      </c>
      <c r="H245" s="168"/>
      <c r="I245" s="253"/>
      <c r="J245" s="160"/>
      <c r="K245" s="160"/>
      <c r="L245" s="221"/>
    </row>
    <row r="246" spans="1:12" ht="14.15" customHeight="1">
      <c r="A246" s="159">
        <v>230</v>
      </c>
      <c r="C246" s="168"/>
      <c r="D246" s="168"/>
      <c r="E246" s="168"/>
      <c r="F246" s="168"/>
      <c r="G246" s="168"/>
      <c r="H246" s="168"/>
      <c r="I246" s="253"/>
      <c r="J246" s="160"/>
      <c r="K246" s="160"/>
    </row>
    <row r="247" spans="1:12" ht="14.15" customHeight="1">
      <c r="A247" s="159">
        <v>231</v>
      </c>
      <c r="B247" s="59" t="s">
        <v>710</v>
      </c>
      <c r="C247" s="168"/>
      <c r="D247" s="168"/>
      <c r="E247" s="168"/>
      <c r="F247" s="168"/>
      <c r="G247" s="168"/>
      <c r="H247" s="168"/>
      <c r="I247" s="253"/>
      <c r="J247" s="160"/>
      <c r="K247" s="160"/>
    </row>
    <row r="248" spans="1:12" ht="14.15" customHeight="1">
      <c r="A248" s="159">
        <v>232</v>
      </c>
      <c r="B248" s="58" t="s">
        <v>863</v>
      </c>
      <c r="C248" s="168">
        <v>48459926.590000004</v>
      </c>
      <c r="D248" s="168">
        <v>48459926.590000004</v>
      </c>
      <c r="E248" s="168">
        <v>0</v>
      </c>
      <c r="F248" s="168">
        <v>0</v>
      </c>
      <c r="G248" s="168">
        <v>0</v>
      </c>
      <c r="H248" s="168"/>
      <c r="I248" s="253" t="s">
        <v>864</v>
      </c>
      <c r="J248" s="160"/>
      <c r="K248" s="160"/>
    </row>
    <row r="249" spans="1:12" ht="69" customHeight="1">
      <c r="A249" s="159">
        <v>233</v>
      </c>
      <c r="B249" s="171" t="s">
        <v>865</v>
      </c>
      <c r="C249" s="168">
        <v>1432085.75</v>
      </c>
      <c r="D249" s="168">
        <v>28641.75</v>
      </c>
      <c r="E249" s="168">
        <v>1403444</v>
      </c>
      <c r="F249" s="168">
        <v>28641.75</v>
      </c>
      <c r="G249" s="168">
        <v>1432085.75</v>
      </c>
      <c r="H249" s="168"/>
      <c r="I249" s="253" t="s">
        <v>864</v>
      </c>
      <c r="J249" s="160"/>
      <c r="K249" s="160"/>
      <c r="L249" s="221"/>
    </row>
    <row r="250" spans="1:12" ht="14.15" customHeight="1">
      <c r="A250" s="159">
        <v>234</v>
      </c>
      <c r="B250" s="59" t="s">
        <v>866</v>
      </c>
      <c r="C250" s="181">
        <v>49892012.340000004</v>
      </c>
      <c r="D250" s="181">
        <v>48488568.340000004</v>
      </c>
      <c r="E250" s="181">
        <v>1403444</v>
      </c>
      <c r="F250" s="181">
        <v>28641.75</v>
      </c>
      <c r="G250" s="181">
        <v>1432085.75</v>
      </c>
      <c r="H250" s="181"/>
      <c r="I250" s="198"/>
      <c r="J250" s="160"/>
      <c r="K250" s="160"/>
    </row>
    <row r="251" spans="1:12" ht="14.15" customHeight="1">
      <c r="A251" s="159">
        <v>235</v>
      </c>
      <c r="B251" s="176"/>
      <c r="C251" s="174"/>
      <c r="D251" s="174"/>
      <c r="E251" s="116"/>
      <c r="F251" s="174"/>
      <c r="G251" s="168"/>
      <c r="H251" s="168"/>
      <c r="I251" s="253"/>
      <c r="J251" s="160"/>
      <c r="K251" s="160"/>
    </row>
    <row r="252" spans="1:12" ht="14.15" customHeight="1">
      <c r="A252" s="159">
        <v>236</v>
      </c>
      <c r="B252" s="176"/>
      <c r="C252" s="174"/>
      <c r="D252" s="174"/>
      <c r="E252" s="174"/>
      <c r="F252" s="174"/>
      <c r="G252" s="168"/>
      <c r="H252" s="168"/>
      <c r="I252" s="253"/>
      <c r="J252" s="160"/>
      <c r="K252" s="160"/>
    </row>
    <row r="253" spans="1:12" ht="14.15" customHeight="1">
      <c r="A253" s="159">
        <v>237</v>
      </c>
      <c r="B253" s="59" t="s">
        <v>867</v>
      </c>
      <c r="C253" s="168"/>
      <c r="D253" s="168"/>
      <c r="E253" s="168"/>
      <c r="F253" s="168"/>
      <c r="G253" s="168"/>
      <c r="H253" s="168"/>
      <c r="I253" s="253"/>
      <c r="J253" s="160"/>
      <c r="K253" s="160"/>
    </row>
    <row r="254" spans="1:12" s="175" customFormat="1" ht="33.75" customHeight="1">
      <c r="A254" s="159">
        <v>238</v>
      </c>
      <c r="B254" s="58" t="s">
        <v>868</v>
      </c>
      <c r="C254" s="168">
        <v>-453392109.80999994</v>
      </c>
      <c r="D254" s="168">
        <v>-113764182.80999994</v>
      </c>
      <c r="E254" s="222">
        <v>-339627927</v>
      </c>
      <c r="F254" s="168">
        <v>93977971.09415172</v>
      </c>
      <c r="G254" s="168">
        <v>-245649955.90584826</v>
      </c>
      <c r="H254" s="168"/>
      <c r="I254" s="176" t="s">
        <v>864</v>
      </c>
      <c r="J254" s="160"/>
      <c r="K254" s="160"/>
      <c r="L254" s="223"/>
    </row>
    <row r="255" spans="1:12" s="175" customFormat="1" ht="14.15" customHeight="1">
      <c r="A255" s="159">
        <v>239</v>
      </c>
      <c r="B255" s="58" t="s">
        <v>869</v>
      </c>
      <c r="C255" s="168">
        <v>0</v>
      </c>
      <c r="D255" s="168">
        <v>0</v>
      </c>
      <c r="E255" s="168">
        <v>0</v>
      </c>
      <c r="F255" s="168">
        <v>0</v>
      </c>
      <c r="G255" s="168">
        <v>0</v>
      </c>
      <c r="H255" s="168"/>
      <c r="I255" s="176" t="s">
        <v>783</v>
      </c>
      <c r="J255" s="160"/>
      <c r="K255" s="160"/>
    </row>
    <row r="256" spans="1:12" s="175" customFormat="1" ht="14.15" customHeight="1">
      <c r="A256" s="159">
        <v>240</v>
      </c>
      <c r="B256" s="58" t="s">
        <v>870</v>
      </c>
      <c r="C256" s="168">
        <v>0</v>
      </c>
      <c r="D256" s="168">
        <v>0</v>
      </c>
      <c r="E256" s="168">
        <v>0</v>
      </c>
      <c r="F256" s="168">
        <v>0</v>
      </c>
      <c r="G256" s="168">
        <v>0</v>
      </c>
      <c r="H256" s="168"/>
      <c r="I256" s="176" t="s">
        <v>783</v>
      </c>
      <c r="J256" s="160"/>
      <c r="K256" s="160"/>
    </row>
    <row r="257" spans="1:12" s="175" customFormat="1" ht="14.15" customHeight="1">
      <c r="A257" s="159">
        <v>241</v>
      </c>
      <c r="B257" s="58" t="s">
        <v>871</v>
      </c>
      <c r="C257" s="168">
        <v>2319849.6100000003</v>
      </c>
      <c r="D257" s="168">
        <v>0</v>
      </c>
      <c r="E257" s="168">
        <v>2319849.6100000003</v>
      </c>
      <c r="F257" s="168">
        <v>0</v>
      </c>
      <c r="G257" s="168">
        <v>2319849.6100000003</v>
      </c>
      <c r="H257" s="168"/>
      <c r="I257" s="176" t="s">
        <v>783</v>
      </c>
      <c r="J257" s="160"/>
      <c r="K257" s="160"/>
    </row>
    <row r="258" spans="1:12" s="175" customFormat="1" ht="14.15" customHeight="1">
      <c r="A258" s="159">
        <v>242</v>
      </c>
      <c r="B258" s="58" t="s">
        <v>872</v>
      </c>
      <c r="C258" s="168">
        <v>-1321972.5899999999</v>
      </c>
      <c r="D258" s="168">
        <v>0.41000000014901161</v>
      </c>
      <c r="E258" s="168">
        <v>-1321973</v>
      </c>
      <c r="F258" s="168">
        <v>0</v>
      </c>
      <c r="G258" s="168">
        <v>-1321973</v>
      </c>
      <c r="H258" s="168"/>
      <c r="I258" s="176" t="s">
        <v>855</v>
      </c>
      <c r="J258" s="160"/>
      <c r="K258" s="160"/>
    </row>
    <row r="259" spans="1:12" ht="14.15" customHeight="1">
      <c r="A259" s="159">
        <v>243</v>
      </c>
      <c r="B259" s="58" t="s">
        <v>873</v>
      </c>
      <c r="C259" s="168">
        <v>-38458193.340000004</v>
      </c>
      <c r="D259" s="168">
        <v>-367913.59</v>
      </c>
      <c r="E259" s="168">
        <v>-38090279.75</v>
      </c>
      <c r="F259" s="168">
        <v>0</v>
      </c>
      <c r="G259" s="168">
        <v>-38090279.75</v>
      </c>
      <c r="H259" s="168"/>
      <c r="I259" s="176" t="s">
        <v>855</v>
      </c>
      <c r="J259" s="160"/>
      <c r="K259" s="160"/>
    </row>
    <row r="260" spans="1:12" ht="14.15" customHeight="1">
      <c r="A260" s="159">
        <v>244</v>
      </c>
      <c r="B260" s="58" t="s">
        <v>874</v>
      </c>
      <c r="C260" s="168">
        <v>0</v>
      </c>
      <c r="D260" s="168">
        <v>0</v>
      </c>
      <c r="E260" s="168">
        <v>0</v>
      </c>
      <c r="F260" s="168">
        <v>10000000</v>
      </c>
      <c r="G260" s="168">
        <v>10000000</v>
      </c>
      <c r="H260" s="168"/>
      <c r="I260" s="176" t="s">
        <v>783</v>
      </c>
      <c r="J260" s="160"/>
      <c r="K260" s="160"/>
    </row>
    <row r="261" spans="1:12" ht="14.15" customHeight="1">
      <c r="A261" s="159">
        <v>245</v>
      </c>
      <c r="B261" s="171" t="s">
        <v>875</v>
      </c>
      <c r="C261" s="172">
        <v>0</v>
      </c>
      <c r="D261" s="172">
        <v>0</v>
      </c>
      <c r="E261" s="172">
        <v>0</v>
      </c>
      <c r="F261" s="172">
        <v>0</v>
      </c>
      <c r="G261" s="172">
        <v>0</v>
      </c>
      <c r="H261" s="172"/>
      <c r="I261" s="206" t="s">
        <v>783</v>
      </c>
      <c r="J261" s="160"/>
      <c r="K261" s="160"/>
    </row>
    <row r="262" spans="1:12" ht="14.15" customHeight="1">
      <c r="A262" s="159">
        <v>246</v>
      </c>
      <c r="B262" s="173" t="s">
        <v>876</v>
      </c>
      <c r="C262" s="174">
        <v>-490852426.12999988</v>
      </c>
      <c r="D262" s="174">
        <v>-114132095.98999995</v>
      </c>
      <c r="E262" s="174">
        <v>-376720330.13999999</v>
      </c>
      <c r="F262" s="174">
        <v>103977971.09415172</v>
      </c>
      <c r="G262" s="174">
        <v>-272742359.04584825</v>
      </c>
      <c r="H262" s="174"/>
      <c r="I262" s="214"/>
      <c r="J262" s="160"/>
      <c r="K262" s="160"/>
    </row>
    <row r="263" spans="1:12" ht="14.15" customHeight="1">
      <c r="A263" s="159">
        <v>247</v>
      </c>
      <c r="B263" s="206"/>
      <c r="C263" s="174"/>
      <c r="D263" s="174"/>
      <c r="E263" s="174"/>
      <c r="F263" s="174"/>
      <c r="G263" s="174"/>
      <c r="H263" s="174"/>
      <c r="I263" s="214"/>
      <c r="J263" s="160"/>
      <c r="K263" s="160"/>
    </row>
    <row r="264" spans="1:12" s="59" customFormat="1" ht="14.15" customHeight="1" thickBot="1">
      <c r="A264" s="159">
        <v>248</v>
      </c>
      <c r="B264" s="210" t="s">
        <v>877</v>
      </c>
      <c r="C264" s="224">
        <v>2065208337.1920002</v>
      </c>
      <c r="D264" s="224">
        <v>-9109547.3379999101</v>
      </c>
      <c r="E264" s="224">
        <v>2074317884.5300002</v>
      </c>
      <c r="F264" s="224">
        <v>-141286409.73384827</v>
      </c>
      <c r="G264" s="224">
        <v>1933031474.7961516</v>
      </c>
      <c r="H264" s="224"/>
      <c r="I264" s="225"/>
      <c r="J264" s="160"/>
      <c r="K264" s="160"/>
      <c r="L264" s="94"/>
    </row>
    <row r="265" spans="1:12" ht="13.5" customHeight="1" thickTop="1">
      <c r="A265" s="159">
        <v>249</v>
      </c>
      <c r="B265" s="160"/>
      <c r="C265" s="160"/>
      <c r="D265" s="168"/>
      <c r="E265" s="168"/>
      <c r="F265" s="168"/>
      <c r="G265" s="168"/>
      <c r="H265" s="168"/>
      <c r="I265" s="253"/>
      <c r="J265" s="160"/>
      <c r="K265" s="160"/>
    </row>
    <row r="266" spans="1:12" ht="13.5" customHeight="1">
      <c r="A266" s="159">
        <v>250</v>
      </c>
      <c r="C266" s="168"/>
      <c r="D266" s="168"/>
      <c r="E266" s="168"/>
      <c r="F266" s="168"/>
      <c r="G266" s="168"/>
      <c r="H266" s="168"/>
      <c r="I266" s="253"/>
      <c r="J266" s="160"/>
      <c r="K266" s="160"/>
    </row>
    <row r="267" spans="1:12" ht="12.5">
      <c r="A267" s="159">
        <v>251</v>
      </c>
      <c r="B267" s="170" t="s">
        <v>878</v>
      </c>
      <c r="C267" s="168">
        <v>650666343.95999992</v>
      </c>
      <c r="D267" s="174">
        <v>0</v>
      </c>
      <c r="E267" s="174">
        <v>650666343.95999992</v>
      </c>
      <c r="F267" s="168">
        <v>-53897239.240777612</v>
      </c>
      <c r="G267" s="168">
        <v>596769104.71922231</v>
      </c>
      <c r="H267" s="168"/>
      <c r="I267" s="253" t="s">
        <v>783</v>
      </c>
      <c r="J267" s="160"/>
      <c r="K267" s="160"/>
      <c r="L267" s="221"/>
    </row>
    <row r="268" spans="1:12" ht="14.15" customHeight="1">
      <c r="A268" s="159">
        <v>252</v>
      </c>
      <c r="B268" s="170" t="s">
        <v>879</v>
      </c>
      <c r="C268" s="168">
        <v>5664875.54</v>
      </c>
      <c r="D268" s="174">
        <v>5664875.54</v>
      </c>
      <c r="E268" s="174">
        <v>0</v>
      </c>
      <c r="F268" s="168">
        <v>0</v>
      </c>
      <c r="G268" s="168">
        <v>0</v>
      </c>
      <c r="H268" s="168"/>
      <c r="I268" s="253" t="s">
        <v>783</v>
      </c>
      <c r="J268" s="160"/>
      <c r="K268" s="160"/>
    </row>
    <row r="269" spans="1:12" ht="14.15" customHeight="1">
      <c r="A269" s="159">
        <v>253</v>
      </c>
      <c r="B269" s="170" t="s">
        <v>683</v>
      </c>
      <c r="C269" s="168">
        <v>-6574896</v>
      </c>
      <c r="D269" s="174">
        <v>-6574896</v>
      </c>
      <c r="E269" s="174">
        <v>0</v>
      </c>
      <c r="F269" s="168"/>
      <c r="G269" s="168"/>
      <c r="H269" s="168"/>
      <c r="I269" s="253"/>
      <c r="J269" s="160"/>
      <c r="K269" s="160"/>
    </row>
    <row r="270" spans="1:12" ht="14.15" customHeight="1">
      <c r="A270" s="159">
        <v>254</v>
      </c>
      <c r="B270" s="170"/>
      <c r="C270" s="168"/>
      <c r="D270" s="174"/>
      <c r="E270" s="174"/>
      <c r="G270" s="168"/>
      <c r="H270" s="168"/>
      <c r="I270" s="253"/>
      <c r="J270" s="160"/>
      <c r="K270" s="160"/>
    </row>
    <row r="271" spans="1:12" ht="14.15" customHeight="1">
      <c r="A271" s="159">
        <v>255</v>
      </c>
      <c r="B271" s="59" t="s">
        <v>880</v>
      </c>
      <c r="C271" s="168"/>
      <c r="D271" s="174"/>
      <c r="E271" s="174"/>
      <c r="G271" s="168"/>
      <c r="H271" s="168"/>
      <c r="I271" s="253"/>
      <c r="J271" s="160"/>
      <c r="K271" s="160"/>
    </row>
    <row r="272" spans="1:12" ht="14.15" customHeight="1">
      <c r="A272" s="159">
        <v>256</v>
      </c>
      <c r="B272" s="58" t="s">
        <v>881</v>
      </c>
      <c r="C272" s="168">
        <v>0</v>
      </c>
      <c r="D272" s="174">
        <v>0</v>
      </c>
      <c r="E272" s="174">
        <v>0</v>
      </c>
      <c r="F272" s="168">
        <v>0</v>
      </c>
      <c r="G272" s="168">
        <v>0</v>
      </c>
      <c r="H272" s="168"/>
      <c r="I272" s="253"/>
      <c r="J272" s="160"/>
      <c r="K272" s="160"/>
    </row>
    <row r="273" spans="1:13" ht="12.5">
      <c r="A273" s="159">
        <v>257</v>
      </c>
      <c r="B273" s="58" t="s">
        <v>882</v>
      </c>
      <c r="C273" s="168">
        <v>22603522.400000002</v>
      </c>
      <c r="D273" s="168">
        <v>316449.31359999999</v>
      </c>
      <c r="E273" s="168">
        <v>22287073.086400002</v>
      </c>
      <c r="F273" s="168">
        <v>316449.31359999999</v>
      </c>
      <c r="G273" s="168">
        <v>22603522.400000002</v>
      </c>
      <c r="H273" s="168"/>
      <c r="I273" s="253" t="s">
        <v>858</v>
      </c>
      <c r="J273" s="160"/>
      <c r="K273" s="160"/>
      <c r="L273" s="221"/>
    </row>
    <row r="274" spans="1:13" ht="14.15" customHeight="1">
      <c r="A274" s="159">
        <v>258</v>
      </c>
      <c r="B274" s="171" t="s">
        <v>883</v>
      </c>
      <c r="C274" s="168">
        <v>0</v>
      </c>
      <c r="D274" s="174">
        <v>0</v>
      </c>
      <c r="E274" s="174">
        <v>0</v>
      </c>
      <c r="F274" s="168">
        <v>0</v>
      </c>
      <c r="G274" s="168">
        <v>0</v>
      </c>
      <c r="H274" s="168"/>
      <c r="I274" s="253"/>
      <c r="J274" s="160"/>
      <c r="K274" s="160"/>
    </row>
    <row r="275" spans="1:13" ht="14.15" customHeight="1">
      <c r="A275" s="159">
        <v>259</v>
      </c>
      <c r="B275" s="226" t="s">
        <v>884</v>
      </c>
      <c r="C275" s="181">
        <v>22603522.400000002</v>
      </c>
      <c r="D275" s="181">
        <v>316449.31359999999</v>
      </c>
      <c r="E275" s="181">
        <v>22287073.086400002</v>
      </c>
      <c r="F275" s="181">
        <v>316449.31359999999</v>
      </c>
      <c r="G275" s="196">
        <v>22603522.400000002</v>
      </c>
      <c r="H275" s="196"/>
      <c r="I275" s="198"/>
      <c r="J275" s="160"/>
      <c r="K275" s="160"/>
    </row>
    <row r="276" spans="1:13" ht="14.15" customHeight="1">
      <c r="A276" s="159">
        <v>260</v>
      </c>
      <c r="B276" s="170"/>
      <c r="C276" s="174"/>
      <c r="D276" s="174"/>
      <c r="E276" s="174"/>
      <c r="F276" s="174"/>
      <c r="G276" s="168"/>
      <c r="H276" s="168"/>
      <c r="I276" s="253"/>
      <c r="J276" s="160"/>
      <c r="K276" s="160"/>
    </row>
    <row r="277" spans="1:13" ht="14.15" customHeight="1">
      <c r="A277" s="159">
        <v>261</v>
      </c>
      <c r="B277" s="59" t="s">
        <v>145</v>
      </c>
      <c r="C277" s="168"/>
      <c r="D277" s="174"/>
      <c r="E277" s="117"/>
      <c r="F277" s="168"/>
      <c r="G277" s="168"/>
      <c r="H277" s="168"/>
      <c r="I277" s="253"/>
      <c r="J277" s="160"/>
      <c r="K277" s="160"/>
    </row>
    <row r="278" spans="1:13" ht="14.15" customHeight="1">
      <c r="A278" s="159">
        <v>262</v>
      </c>
      <c r="B278" s="58" t="s">
        <v>885</v>
      </c>
      <c r="C278" s="168">
        <v>1035101.73</v>
      </c>
      <c r="D278" s="174">
        <v>0</v>
      </c>
      <c r="E278" s="174">
        <v>1035102</v>
      </c>
      <c r="F278" s="168">
        <v>0</v>
      </c>
      <c r="G278" s="168">
        <v>1035102</v>
      </c>
      <c r="H278" s="168"/>
      <c r="I278" s="253" t="s">
        <v>787</v>
      </c>
      <c r="J278" s="160"/>
      <c r="K278" s="160"/>
    </row>
    <row r="279" spans="1:13" ht="14.15" customHeight="1">
      <c r="A279" s="159">
        <v>263</v>
      </c>
      <c r="B279" s="58" t="s">
        <v>886</v>
      </c>
      <c r="C279" s="168">
        <v>98240.16</v>
      </c>
      <c r="D279" s="174">
        <v>0</v>
      </c>
      <c r="E279" s="174">
        <v>98240</v>
      </c>
      <c r="F279" s="168">
        <v>643148</v>
      </c>
      <c r="G279" s="168">
        <v>741388</v>
      </c>
      <c r="H279" s="168"/>
      <c r="I279" s="253" t="s">
        <v>787</v>
      </c>
      <c r="J279" s="160"/>
      <c r="K279" s="160"/>
    </row>
    <row r="280" spans="1:13" ht="14.15" customHeight="1">
      <c r="A280" s="159">
        <v>264</v>
      </c>
      <c r="B280" s="59" t="s">
        <v>887</v>
      </c>
      <c r="C280" s="168"/>
      <c r="D280" s="168"/>
      <c r="E280" s="148"/>
      <c r="F280" s="168"/>
      <c r="G280" s="168"/>
      <c r="H280" s="168"/>
      <c r="I280" s="253"/>
      <c r="J280" s="160"/>
      <c r="K280" s="160"/>
    </row>
    <row r="281" spans="1:13" s="170" customFormat="1" ht="14.15" customHeight="1">
      <c r="A281" s="159">
        <v>265</v>
      </c>
      <c r="B281" s="58" t="s">
        <v>888</v>
      </c>
      <c r="C281" s="168">
        <v>0</v>
      </c>
      <c r="D281" s="168">
        <v>0</v>
      </c>
      <c r="E281" s="168">
        <v>0</v>
      </c>
      <c r="F281" s="168">
        <v>0</v>
      </c>
      <c r="G281" s="168">
        <v>0</v>
      </c>
      <c r="H281" s="168"/>
      <c r="I281" s="176" t="s">
        <v>726</v>
      </c>
      <c r="J281" s="160"/>
      <c r="K281" s="160"/>
      <c r="L281" s="159"/>
      <c r="M281" s="58"/>
    </row>
    <row r="282" spans="1:13" ht="14.15" customHeight="1">
      <c r="A282" s="159">
        <v>266</v>
      </c>
      <c r="B282" s="58" t="s">
        <v>889</v>
      </c>
      <c r="C282" s="168">
        <v>501376.26199999999</v>
      </c>
      <c r="D282" s="168">
        <v>7520.2619999999879</v>
      </c>
      <c r="E282" s="174">
        <v>493856</v>
      </c>
      <c r="F282" s="168">
        <v>7520.2619999999879</v>
      </c>
      <c r="G282" s="168">
        <v>501376.26199999999</v>
      </c>
      <c r="H282" s="168"/>
      <c r="I282" s="253" t="s">
        <v>764</v>
      </c>
      <c r="J282" s="160"/>
      <c r="K282" s="160"/>
    </row>
    <row r="283" spans="1:13" ht="14.15" customHeight="1">
      <c r="A283" s="159">
        <v>267</v>
      </c>
      <c r="B283" s="58" t="s">
        <v>890</v>
      </c>
      <c r="C283" s="168">
        <v>1021780.748</v>
      </c>
      <c r="D283" s="168">
        <v>1021.7480000000214</v>
      </c>
      <c r="E283" s="174">
        <v>1020759</v>
      </c>
      <c r="F283" s="168">
        <v>1021.7480000000214</v>
      </c>
      <c r="G283" s="168">
        <v>1021780.748</v>
      </c>
      <c r="H283" s="168"/>
      <c r="I283" s="253" t="s">
        <v>834</v>
      </c>
      <c r="J283" s="160"/>
      <c r="K283" s="160"/>
    </row>
    <row r="284" spans="1:13" ht="14.15" customHeight="1">
      <c r="A284" s="159">
        <v>268</v>
      </c>
      <c r="B284" s="58" t="s">
        <v>891</v>
      </c>
      <c r="C284" s="168">
        <v>2489915.27</v>
      </c>
      <c r="D284" s="168">
        <v>37348.270000000019</v>
      </c>
      <c r="E284" s="174">
        <v>2452567</v>
      </c>
      <c r="F284" s="168">
        <v>37348.270000000019</v>
      </c>
      <c r="G284" s="168">
        <v>2489915.27</v>
      </c>
      <c r="H284" s="168"/>
      <c r="I284" s="253" t="s">
        <v>726</v>
      </c>
      <c r="J284" s="160"/>
      <c r="K284" s="160"/>
    </row>
    <row r="285" spans="1:13" ht="14.15" customHeight="1">
      <c r="A285" s="159">
        <v>269</v>
      </c>
      <c r="B285" s="58" t="s">
        <v>892</v>
      </c>
      <c r="C285" s="168">
        <v>19425</v>
      </c>
      <c r="D285" s="168">
        <v>291</v>
      </c>
      <c r="E285" s="174">
        <v>19134</v>
      </c>
      <c r="F285" s="168">
        <v>291</v>
      </c>
      <c r="G285" s="168">
        <v>19425</v>
      </c>
      <c r="H285" s="168"/>
      <c r="I285" s="253" t="s">
        <v>764</v>
      </c>
      <c r="J285" s="160"/>
      <c r="K285" s="160"/>
    </row>
    <row r="286" spans="1:13" ht="14.15" customHeight="1">
      <c r="A286" s="159">
        <v>270</v>
      </c>
      <c r="B286" s="58" t="s">
        <v>893</v>
      </c>
      <c r="C286" s="122">
        <v>2700</v>
      </c>
      <c r="D286" s="168">
        <v>3</v>
      </c>
      <c r="E286" s="174">
        <v>2697</v>
      </c>
      <c r="F286" s="168">
        <v>3</v>
      </c>
      <c r="G286" s="168">
        <v>2700</v>
      </c>
      <c r="H286" s="168"/>
      <c r="I286" s="253" t="s">
        <v>834</v>
      </c>
      <c r="J286" s="160"/>
      <c r="K286" s="160"/>
    </row>
    <row r="287" spans="1:13" ht="14.15" customHeight="1">
      <c r="A287" s="159">
        <v>271</v>
      </c>
      <c r="B287" s="58" t="s">
        <v>894</v>
      </c>
      <c r="C287" s="122">
        <v>5147622.4000000004</v>
      </c>
      <c r="D287" s="168">
        <v>5147.4000000003725</v>
      </c>
      <c r="E287" s="174">
        <v>5142475</v>
      </c>
      <c r="F287" s="168">
        <v>-266246.58999999962</v>
      </c>
      <c r="G287" s="168">
        <v>4876228.41</v>
      </c>
      <c r="H287" s="168"/>
      <c r="I287" s="253" t="s">
        <v>834</v>
      </c>
      <c r="J287" s="160"/>
      <c r="K287" s="160"/>
    </row>
    <row r="288" spans="1:13" ht="14.15" customHeight="1">
      <c r="A288" s="159">
        <v>272</v>
      </c>
      <c r="B288" s="58" t="s">
        <v>895</v>
      </c>
      <c r="C288" s="168">
        <v>18000</v>
      </c>
      <c r="D288" s="168">
        <v>18</v>
      </c>
      <c r="E288" s="174">
        <v>17982</v>
      </c>
      <c r="F288" s="168">
        <v>18</v>
      </c>
      <c r="G288" s="168">
        <v>18000</v>
      </c>
      <c r="H288" s="168"/>
      <c r="I288" s="253" t="s">
        <v>834</v>
      </c>
      <c r="J288" s="160"/>
      <c r="K288" s="160"/>
    </row>
    <row r="289" spans="1:16" ht="14.15" customHeight="1">
      <c r="A289" s="159">
        <v>273</v>
      </c>
      <c r="B289" s="171" t="s">
        <v>896</v>
      </c>
      <c r="C289" s="168">
        <v>0</v>
      </c>
      <c r="D289" s="168">
        <v>0</v>
      </c>
      <c r="E289" s="174">
        <v>0</v>
      </c>
      <c r="F289" s="168">
        <v>0</v>
      </c>
      <c r="G289" s="168">
        <v>0</v>
      </c>
      <c r="H289" s="168"/>
      <c r="I289" s="58" t="s">
        <v>764</v>
      </c>
      <c r="J289" s="160"/>
      <c r="K289" s="160"/>
    </row>
    <row r="290" spans="1:16" s="170" customFormat="1" ht="14.15" customHeight="1">
      <c r="A290" s="159">
        <v>274</v>
      </c>
      <c r="B290" s="226" t="s">
        <v>897</v>
      </c>
      <c r="C290" s="181">
        <v>9200819.6799999997</v>
      </c>
      <c r="D290" s="181">
        <v>51349.6800000004</v>
      </c>
      <c r="E290" s="181">
        <v>9149470</v>
      </c>
      <c r="F290" s="181">
        <v>-220044.30999999959</v>
      </c>
      <c r="G290" s="181">
        <v>8929425.6900000013</v>
      </c>
      <c r="H290" s="181"/>
      <c r="I290" s="198"/>
      <c r="J290" s="160"/>
      <c r="K290" s="160"/>
      <c r="L290" s="175"/>
    </row>
    <row r="291" spans="1:16" s="170" customFormat="1" ht="14.15" customHeight="1">
      <c r="A291" s="159">
        <v>275</v>
      </c>
      <c r="C291" s="174"/>
      <c r="D291" s="174"/>
      <c r="E291" s="116"/>
      <c r="F291" s="174"/>
      <c r="G291" s="174"/>
      <c r="H291" s="174"/>
      <c r="I291" s="176"/>
      <c r="J291" s="160"/>
      <c r="K291" s="160"/>
      <c r="L291" s="175"/>
    </row>
    <row r="292" spans="1:16" s="170" customFormat="1" ht="14.15" customHeight="1">
      <c r="A292" s="159">
        <v>276</v>
      </c>
      <c r="B292" s="59" t="s">
        <v>898</v>
      </c>
      <c r="C292" s="168"/>
      <c r="D292" s="174"/>
      <c r="E292" s="168"/>
      <c r="F292" s="168"/>
      <c r="G292" s="174"/>
      <c r="H292" s="174"/>
      <c r="I292" s="176"/>
      <c r="J292" s="160"/>
      <c r="K292" s="160"/>
      <c r="L292" s="175"/>
    </row>
    <row r="293" spans="1:16" s="170" customFormat="1" ht="14.15" customHeight="1">
      <c r="A293" s="159">
        <v>277</v>
      </c>
      <c r="B293" s="58" t="s">
        <v>899</v>
      </c>
      <c r="C293" s="168">
        <v>0</v>
      </c>
      <c r="D293" s="168">
        <v>0</v>
      </c>
      <c r="E293" s="168">
        <v>0</v>
      </c>
      <c r="F293" s="168">
        <v>0</v>
      </c>
      <c r="G293" s="168">
        <v>0</v>
      </c>
      <c r="H293" s="168"/>
      <c r="I293" s="176" t="s">
        <v>858</v>
      </c>
      <c r="J293" s="160"/>
      <c r="K293" s="160"/>
      <c r="L293" s="159"/>
      <c r="M293" s="58"/>
      <c r="N293" s="58"/>
      <c r="O293" s="58"/>
      <c r="P293" s="58"/>
    </row>
    <row r="294" spans="1:16" ht="14.15" customHeight="1">
      <c r="A294" s="159">
        <v>278</v>
      </c>
      <c r="B294" s="58" t="s">
        <v>900</v>
      </c>
      <c r="C294" s="168">
        <v>573592.78</v>
      </c>
      <c r="D294" s="168">
        <v>0</v>
      </c>
      <c r="E294" s="168">
        <v>573592.78</v>
      </c>
      <c r="F294" s="168">
        <v>-573589.96</v>
      </c>
      <c r="G294" s="168">
        <v>2.8200000000651926</v>
      </c>
      <c r="H294" s="168"/>
      <c r="I294" s="253" t="s">
        <v>783</v>
      </c>
      <c r="J294" s="160"/>
      <c r="K294" s="160"/>
    </row>
    <row r="295" spans="1:16" ht="14.15" customHeight="1">
      <c r="A295" s="159">
        <v>279</v>
      </c>
      <c r="B295" s="58" t="s">
        <v>901</v>
      </c>
      <c r="C295" s="168">
        <v>54393</v>
      </c>
      <c r="D295" s="168">
        <v>54393</v>
      </c>
      <c r="E295" s="174">
        <v>0</v>
      </c>
      <c r="F295" s="168">
        <v>0</v>
      </c>
      <c r="G295" s="168">
        <v>0</v>
      </c>
      <c r="H295" s="168"/>
      <c r="I295" s="253" t="s">
        <v>783</v>
      </c>
      <c r="J295" s="160"/>
      <c r="K295" s="160"/>
    </row>
    <row r="296" spans="1:16" ht="14.15" customHeight="1">
      <c r="A296" s="159">
        <v>280</v>
      </c>
      <c r="B296" s="58" t="s">
        <v>902</v>
      </c>
      <c r="C296" s="168">
        <v>-58423543.249999993</v>
      </c>
      <c r="D296" s="168">
        <v>0</v>
      </c>
      <c r="E296" s="168">
        <v>-58423543.249999993</v>
      </c>
      <c r="F296" s="168">
        <v>-4256853</v>
      </c>
      <c r="G296" s="168">
        <v>-62680396.249999993</v>
      </c>
      <c r="H296" s="168"/>
      <c r="I296" s="176" t="s">
        <v>783</v>
      </c>
      <c r="J296" s="160"/>
      <c r="K296" s="160"/>
    </row>
    <row r="297" spans="1:16" ht="14.15" customHeight="1">
      <c r="A297" s="159">
        <v>281</v>
      </c>
      <c r="B297" s="58" t="s">
        <v>903</v>
      </c>
      <c r="C297" s="168">
        <v>-137135.82</v>
      </c>
      <c r="D297" s="168">
        <v>0</v>
      </c>
      <c r="E297" s="168">
        <v>-137135.82</v>
      </c>
      <c r="F297" s="168">
        <v>0</v>
      </c>
      <c r="G297" s="168">
        <v>-137135.82</v>
      </c>
      <c r="H297" s="168"/>
      <c r="I297" s="176" t="s">
        <v>783</v>
      </c>
      <c r="J297" s="160"/>
      <c r="K297" s="160"/>
    </row>
    <row r="298" spans="1:16" ht="41.25" customHeight="1">
      <c r="A298" s="159">
        <v>282</v>
      </c>
      <c r="B298" s="58" t="s">
        <v>904</v>
      </c>
      <c r="C298" s="168">
        <v>97701230.639999971</v>
      </c>
      <c r="D298" s="168">
        <v>1465518.6399999708</v>
      </c>
      <c r="E298" s="168">
        <v>96235712</v>
      </c>
      <c r="F298" s="168">
        <v>1465518.6399999708</v>
      </c>
      <c r="G298" s="168">
        <v>97701230.639999971</v>
      </c>
      <c r="H298" s="168"/>
      <c r="I298" s="253" t="s">
        <v>764</v>
      </c>
      <c r="J298" s="160"/>
      <c r="K298" s="160"/>
      <c r="L298" s="221"/>
    </row>
    <row r="299" spans="1:16" ht="14.15" customHeight="1">
      <c r="A299" s="159">
        <v>283</v>
      </c>
      <c r="B299" s="58" t="s">
        <v>905</v>
      </c>
      <c r="C299" s="168">
        <v>4475949</v>
      </c>
      <c r="D299" s="168">
        <v>4475949</v>
      </c>
      <c r="E299" s="168">
        <v>0</v>
      </c>
      <c r="F299" s="168">
        <v>0</v>
      </c>
      <c r="G299" s="168">
        <v>0</v>
      </c>
      <c r="H299" s="168"/>
      <c r="I299" s="176" t="s">
        <v>783</v>
      </c>
      <c r="J299" s="160"/>
      <c r="K299" s="160"/>
    </row>
    <row r="300" spans="1:16" ht="14.15" customHeight="1">
      <c r="A300" s="159">
        <v>284</v>
      </c>
      <c r="B300" s="58" t="s">
        <v>906</v>
      </c>
      <c r="C300" s="168">
        <v>111393.83</v>
      </c>
      <c r="D300" s="168">
        <v>1670.8300000000017</v>
      </c>
      <c r="E300" s="174">
        <v>109723</v>
      </c>
      <c r="F300" s="168">
        <v>1670.8300000000017</v>
      </c>
      <c r="G300" s="168">
        <v>111393.83</v>
      </c>
      <c r="H300" s="168"/>
      <c r="I300" s="253" t="s">
        <v>764</v>
      </c>
      <c r="J300" s="160"/>
      <c r="K300" s="160"/>
    </row>
    <row r="301" spans="1:16" ht="14.15" customHeight="1">
      <c r="A301" s="159">
        <v>285</v>
      </c>
      <c r="B301" s="58" t="s">
        <v>907</v>
      </c>
      <c r="C301" s="168">
        <v>391867.31</v>
      </c>
      <c r="D301" s="168">
        <v>392.30999999999767</v>
      </c>
      <c r="E301" s="174">
        <v>391475</v>
      </c>
      <c r="F301" s="168">
        <v>392.30999999999767</v>
      </c>
      <c r="G301" s="168">
        <v>391867.31</v>
      </c>
      <c r="H301" s="168"/>
      <c r="I301" s="253" t="s">
        <v>834</v>
      </c>
      <c r="J301" s="160"/>
      <c r="K301" s="160"/>
    </row>
    <row r="302" spans="1:16" ht="62.25" customHeight="1">
      <c r="A302" s="159">
        <v>286</v>
      </c>
      <c r="B302" s="226" t="s">
        <v>908</v>
      </c>
      <c r="C302" s="181">
        <v>44747747.48999998</v>
      </c>
      <c r="D302" s="181">
        <v>5997923.7799999705</v>
      </c>
      <c r="E302" s="181">
        <v>38749823.710000008</v>
      </c>
      <c r="F302" s="181">
        <v>-3362861.180000029</v>
      </c>
      <c r="G302" s="181">
        <v>35386962.529999979</v>
      </c>
      <c r="H302" s="181"/>
      <c r="I302" s="198"/>
      <c r="J302" s="160"/>
      <c r="K302" s="160"/>
      <c r="L302" s="221"/>
    </row>
    <row r="303" spans="1:16" ht="14.15" customHeight="1">
      <c r="A303" s="159">
        <v>287</v>
      </c>
      <c r="B303" s="180"/>
      <c r="C303" s="207"/>
      <c r="D303" s="207"/>
      <c r="E303" s="149"/>
      <c r="F303" s="207"/>
      <c r="G303" s="172"/>
      <c r="H303" s="172"/>
      <c r="I303" s="182"/>
      <c r="J303" s="160"/>
      <c r="K303" s="160"/>
    </row>
    <row r="304" spans="1:16" ht="14.15" customHeight="1">
      <c r="A304" s="159">
        <v>288</v>
      </c>
      <c r="B304" s="226" t="s">
        <v>909</v>
      </c>
      <c r="C304" s="174">
        <v>55081909.05999998</v>
      </c>
      <c r="D304" s="174">
        <v>6049273.4599999711</v>
      </c>
      <c r="E304" s="174">
        <v>49032635.710000008</v>
      </c>
      <c r="F304" s="174">
        <v>-2939757.4900000286</v>
      </c>
      <c r="G304" s="174">
        <v>46092878.219999984</v>
      </c>
      <c r="H304" s="174"/>
      <c r="I304" s="200"/>
      <c r="J304" s="160"/>
      <c r="K304" s="160"/>
    </row>
    <row r="305" spans="1:16" ht="14.15" customHeight="1">
      <c r="A305" s="159">
        <v>289</v>
      </c>
      <c r="B305" s="180"/>
      <c r="C305" s="207"/>
      <c r="D305" s="207"/>
      <c r="E305" s="149"/>
      <c r="F305" s="207"/>
      <c r="G305" s="207"/>
      <c r="H305" s="207"/>
      <c r="I305" s="209"/>
      <c r="J305" s="160"/>
      <c r="K305" s="160"/>
    </row>
    <row r="306" spans="1:16" ht="14.15" customHeight="1">
      <c r="A306" s="159">
        <v>290</v>
      </c>
      <c r="B306" s="226" t="s">
        <v>910</v>
      </c>
      <c r="C306" s="227">
        <v>727441754.9599998</v>
      </c>
      <c r="D306" s="227">
        <v>5455702.3135999711</v>
      </c>
      <c r="E306" s="227">
        <v>721986052.75639999</v>
      </c>
      <c r="F306" s="227">
        <v>-56520547.41717764</v>
      </c>
      <c r="G306" s="227">
        <v>665465505.33922231</v>
      </c>
      <c r="H306" s="215">
        <v>0.99299999999999999</v>
      </c>
      <c r="I306" s="228"/>
      <c r="J306" s="160"/>
      <c r="K306" s="160"/>
    </row>
    <row r="307" spans="1:16" ht="14.15" customHeight="1">
      <c r="A307" s="159">
        <v>291</v>
      </c>
      <c r="C307" s="168"/>
      <c r="D307" s="168"/>
      <c r="E307" s="148"/>
      <c r="F307" s="168"/>
      <c r="G307" s="168"/>
      <c r="H307" s="168"/>
      <c r="I307" s="253"/>
      <c r="J307" s="160"/>
      <c r="K307" s="160"/>
    </row>
    <row r="308" spans="1:16" ht="14.15" customHeight="1">
      <c r="A308" s="159">
        <v>292</v>
      </c>
      <c r="B308" s="21" t="s">
        <v>911</v>
      </c>
      <c r="C308" s="168"/>
      <c r="D308" s="168"/>
      <c r="E308" s="168"/>
      <c r="F308" s="168"/>
      <c r="G308" s="168"/>
      <c r="H308" s="168"/>
      <c r="I308" s="253"/>
      <c r="J308" s="160"/>
      <c r="K308" s="160"/>
    </row>
    <row r="309" spans="1:16" ht="14.15" customHeight="1">
      <c r="A309" s="159">
        <v>293</v>
      </c>
      <c r="B309" s="59" t="s">
        <v>912</v>
      </c>
      <c r="C309" s="168"/>
      <c r="D309" s="168"/>
      <c r="E309" s="168"/>
      <c r="F309" s="168"/>
      <c r="G309" s="168"/>
      <c r="H309" s="168"/>
      <c r="I309" s="253"/>
      <c r="J309" s="160"/>
      <c r="K309" s="160"/>
    </row>
    <row r="310" spans="1:16" ht="14.15" customHeight="1">
      <c r="A310" s="159">
        <v>294</v>
      </c>
      <c r="B310" s="58" t="s">
        <v>450</v>
      </c>
      <c r="C310" s="168">
        <v>4075249.41</v>
      </c>
      <c r="D310" s="168">
        <v>61128.410000000149</v>
      </c>
      <c r="E310" s="168">
        <v>4014121</v>
      </c>
      <c r="F310" s="168">
        <v>230517.02000000016</v>
      </c>
      <c r="G310" s="168">
        <v>4244638.0200000005</v>
      </c>
      <c r="H310" s="168"/>
      <c r="I310" s="253" t="s">
        <v>726</v>
      </c>
      <c r="J310" s="168"/>
      <c r="K310" s="168"/>
    </row>
    <row r="311" spans="1:16" ht="14.15" customHeight="1">
      <c r="A311" s="159">
        <v>295</v>
      </c>
      <c r="B311" s="58" t="s">
        <v>451</v>
      </c>
      <c r="C311" s="168">
        <v>119941517.16000001</v>
      </c>
      <c r="D311" s="168">
        <v>1679181.1600000113</v>
      </c>
      <c r="E311" s="168">
        <v>118262336</v>
      </c>
      <c r="F311" s="168">
        <v>3225138.010000011</v>
      </c>
      <c r="G311" s="168">
        <v>121487474.01000001</v>
      </c>
      <c r="H311" s="168"/>
      <c r="I311" s="253" t="s">
        <v>858</v>
      </c>
      <c r="J311" s="160"/>
      <c r="K311" s="160"/>
    </row>
    <row r="312" spans="1:16" ht="14.15" customHeight="1">
      <c r="A312" s="159">
        <v>296</v>
      </c>
      <c r="B312" s="58" t="s">
        <v>913</v>
      </c>
      <c r="C312" s="168">
        <v>8108248.54</v>
      </c>
      <c r="D312" s="168">
        <v>121623.54000000004</v>
      </c>
      <c r="E312" s="168">
        <v>7986625</v>
      </c>
      <c r="F312" s="168">
        <v>121623.54000000004</v>
      </c>
      <c r="G312" s="168">
        <v>8108248.54</v>
      </c>
      <c r="H312" s="168"/>
      <c r="I312" s="253" t="s">
        <v>726</v>
      </c>
      <c r="J312" s="160"/>
      <c r="K312" s="160"/>
    </row>
    <row r="313" spans="1:16" ht="38.25" customHeight="1">
      <c r="A313" s="159">
        <v>297</v>
      </c>
      <c r="B313" s="58" t="s">
        <v>914</v>
      </c>
      <c r="C313" s="168">
        <v>3995568.91</v>
      </c>
      <c r="D313" s="168">
        <v>55937.910000000149</v>
      </c>
      <c r="E313" s="168">
        <v>3939631</v>
      </c>
      <c r="F313" s="168">
        <v>122617.91000000015</v>
      </c>
      <c r="G313" s="168">
        <v>4062248.91</v>
      </c>
      <c r="H313" s="168"/>
      <c r="I313" s="253" t="s">
        <v>858</v>
      </c>
      <c r="J313" s="160"/>
      <c r="K313" s="160"/>
      <c r="L313" s="221"/>
    </row>
    <row r="314" spans="1:16" s="170" customFormat="1" ht="14.15" customHeight="1">
      <c r="A314" s="159">
        <v>298</v>
      </c>
      <c r="B314" s="58" t="s">
        <v>915</v>
      </c>
      <c r="C314" s="168">
        <v>-1066415.0200000005</v>
      </c>
      <c r="D314" s="168">
        <v>-2.0000000484287739E-2</v>
      </c>
      <c r="E314" s="168">
        <v>-1066415</v>
      </c>
      <c r="F314" s="168">
        <v>-42632032.020000003</v>
      </c>
      <c r="G314" s="168">
        <v>-43698447.020000003</v>
      </c>
      <c r="H314" s="168"/>
      <c r="I314" s="253" t="s">
        <v>787</v>
      </c>
      <c r="J314" s="160"/>
      <c r="K314" s="160"/>
      <c r="L314" s="159"/>
      <c r="M314" s="58"/>
    </row>
    <row r="315" spans="1:16" ht="30.75" customHeight="1">
      <c r="A315" s="159">
        <v>299</v>
      </c>
      <c r="B315" s="58" t="s">
        <v>452</v>
      </c>
      <c r="C315" s="168">
        <v>5128125.17</v>
      </c>
      <c r="D315" s="168">
        <v>73537.169999999925</v>
      </c>
      <c r="E315" s="168">
        <v>5054588</v>
      </c>
      <c r="F315" s="168">
        <v>-2006996.53</v>
      </c>
      <c r="G315" s="168">
        <v>3047591.4699999997</v>
      </c>
      <c r="H315" s="168"/>
      <c r="I315" s="253" t="s">
        <v>916</v>
      </c>
      <c r="J315" s="160"/>
      <c r="K315" s="160"/>
      <c r="L315" s="221"/>
    </row>
    <row r="316" spans="1:16" ht="14.15" customHeight="1">
      <c r="A316" s="159">
        <v>300</v>
      </c>
      <c r="B316" s="58" t="s">
        <v>453</v>
      </c>
      <c r="C316" s="168">
        <v>0</v>
      </c>
      <c r="D316" s="168">
        <v>0</v>
      </c>
      <c r="E316" s="168">
        <v>0</v>
      </c>
      <c r="F316" s="168">
        <v>0</v>
      </c>
      <c r="G316" s="168">
        <v>0</v>
      </c>
      <c r="H316" s="168"/>
      <c r="I316" s="253" t="s">
        <v>726</v>
      </c>
      <c r="J316" s="160"/>
      <c r="K316" s="160"/>
    </row>
    <row r="317" spans="1:16" ht="14.15" customHeight="1">
      <c r="A317" s="159">
        <v>301</v>
      </c>
      <c r="B317" s="58" t="s">
        <v>454</v>
      </c>
      <c r="C317" s="168">
        <v>0</v>
      </c>
      <c r="D317" s="168">
        <v>0</v>
      </c>
      <c r="E317" s="168">
        <v>0</v>
      </c>
      <c r="F317" s="168">
        <v>0</v>
      </c>
      <c r="G317" s="168">
        <v>0</v>
      </c>
      <c r="H317" s="168"/>
      <c r="I317" s="253" t="s">
        <v>726</v>
      </c>
      <c r="J317" s="160"/>
      <c r="K317" s="160"/>
    </row>
    <row r="318" spans="1:16" ht="14.15" customHeight="1">
      <c r="A318" s="159">
        <v>302</v>
      </c>
      <c r="B318" s="58" t="s">
        <v>455</v>
      </c>
      <c r="C318" s="168">
        <v>58098.22</v>
      </c>
      <c r="D318" s="168">
        <v>833.22000000000116</v>
      </c>
      <c r="E318" s="168">
        <v>57265</v>
      </c>
      <c r="F318" s="168">
        <v>7562.4300000000012</v>
      </c>
      <c r="G318" s="168">
        <v>64827.43</v>
      </c>
      <c r="H318" s="168"/>
      <c r="I318" s="253" t="s">
        <v>916</v>
      </c>
      <c r="J318" s="160"/>
      <c r="K318" s="160"/>
    </row>
    <row r="319" spans="1:16" s="170" customFormat="1" ht="14.15" customHeight="1">
      <c r="A319" s="159">
        <v>303</v>
      </c>
      <c r="B319" s="58" t="s">
        <v>456</v>
      </c>
      <c r="C319" s="168">
        <v>6077645.7400000002</v>
      </c>
      <c r="D319" s="168">
        <v>91164.740000000224</v>
      </c>
      <c r="E319" s="168">
        <v>5986481</v>
      </c>
      <c r="F319" s="168">
        <v>-452844.98999999976</v>
      </c>
      <c r="G319" s="168">
        <v>5533636.0099999998</v>
      </c>
      <c r="H319" s="168"/>
      <c r="I319" s="253" t="s">
        <v>726</v>
      </c>
      <c r="J319" s="168"/>
      <c r="K319" s="168"/>
      <c r="L319" s="159"/>
    </row>
    <row r="320" spans="1:16" s="170" customFormat="1" ht="14.15" customHeight="1">
      <c r="A320" s="159">
        <v>304</v>
      </c>
      <c r="B320" s="58" t="s">
        <v>457</v>
      </c>
      <c r="C320" s="168">
        <v>965.85</v>
      </c>
      <c r="D320" s="168">
        <v>14.850000000000023</v>
      </c>
      <c r="E320" s="168">
        <v>951</v>
      </c>
      <c r="F320" s="168">
        <v>14.850000000000023</v>
      </c>
      <c r="G320" s="168">
        <v>965.85</v>
      </c>
      <c r="H320" s="168"/>
      <c r="I320" s="253" t="s">
        <v>726</v>
      </c>
      <c r="J320" s="160"/>
      <c r="K320" s="160"/>
      <c r="L320" s="159"/>
      <c r="M320" s="58"/>
      <c r="N320" s="58"/>
      <c r="O320" s="58"/>
      <c r="P320" s="58"/>
    </row>
    <row r="321" spans="1:15" ht="14.15" customHeight="1">
      <c r="A321" s="159">
        <v>305</v>
      </c>
      <c r="B321" s="58" t="s">
        <v>458</v>
      </c>
      <c r="C321" s="168">
        <v>0</v>
      </c>
      <c r="D321" s="168">
        <v>0</v>
      </c>
      <c r="E321" s="168">
        <v>0</v>
      </c>
      <c r="F321" s="168">
        <v>0</v>
      </c>
      <c r="G321" s="168">
        <v>0</v>
      </c>
      <c r="H321" s="168"/>
      <c r="I321" s="253" t="s">
        <v>726</v>
      </c>
      <c r="J321" s="160"/>
      <c r="K321" s="160"/>
    </row>
    <row r="322" spans="1:15" ht="14.15" customHeight="1">
      <c r="A322" s="159">
        <v>306</v>
      </c>
      <c r="B322" s="171" t="s">
        <v>459</v>
      </c>
      <c r="C322" s="168">
        <v>79809.010000000009</v>
      </c>
      <c r="D322" s="168">
        <v>1117.0100000000093</v>
      </c>
      <c r="E322" s="168">
        <v>78692</v>
      </c>
      <c r="F322" s="168">
        <v>1117.0100000000093</v>
      </c>
      <c r="G322" s="168">
        <v>79809.010000000009</v>
      </c>
      <c r="H322" s="168"/>
      <c r="I322" s="253" t="s">
        <v>858</v>
      </c>
      <c r="J322" s="160"/>
      <c r="K322" s="160"/>
    </row>
    <row r="323" spans="1:15" ht="14.15" customHeight="1">
      <c r="A323" s="159">
        <v>307</v>
      </c>
      <c r="B323" s="226" t="s">
        <v>917</v>
      </c>
      <c r="C323" s="181">
        <v>146398812.98999998</v>
      </c>
      <c r="D323" s="181">
        <v>2084537.9900000114</v>
      </c>
      <c r="E323" s="181">
        <v>144314275</v>
      </c>
      <c r="F323" s="181">
        <v>-41383282.769999996</v>
      </c>
      <c r="G323" s="181">
        <v>102930992.23000002</v>
      </c>
      <c r="H323" s="181"/>
      <c r="I323" s="198"/>
      <c r="J323" s="160"/>
      <c r="K323" s="160"/>
    </row>
    <row r="324" spans="1:15" ht="14.15" customHeight="1">
      <c r="A324" s="159">
        <v>308</v>
      </c>
      <c r="B324" s="229"/>
      <c r="C324" s="174"/>
      <c r="D324" s="120"/>
      <c r="E324" s="116"/>
      <c r="F324" s="174"/>
      <c r="G324" s="168"/>
      <c r="H324" s="168"/>
      <c r="I324" s="253"/>
      <c r="J324" s="160"/>
      <c r="K324" s="160"/>
    </row>
    <row r="325" spans="1:15" ht="14.15" customHeight="1">
      <c r="A325" s="159">
        <v>309</v>
      </c>
      <c r="B325" s="58" t="s">
        <v>460</v>
      </c>
      <c r="C325" s="168">
        <v>1352873.19</v>
      </c>
      <c r="D325" s="168">
        <v>20293.189999999944</v>
      </c>
      <c r="E325" s="168">
        <v>1332580</v>
      </c>
      <c r="F325" s="168">
        <v>167438.47999999992</v>
      </c>
      <c r="G325" s="168">
        <v>1500018.48</v>
      </c>
      <c r="H325" s="168"/>
      <c r="I325" s="253" t="s">
        <v>726</v>
      </c>
      <c r="J325" s="160"/>
      <c r="K325" s="160"/>
    </row>
    <row r="326" spans="1:15" ht="14.15" customHeight="1">
      <c r="A326" s="159">
        <v>310</v>
      </c>
      <c r="B326" s="58" t="s">
        <v>461</v>
      </c>
      <c r="C326" s="168">
        <v>1989377.4100000001</v>
      </c>
      <c r="D326" s="168">
        <v>29840.410000000149</v>
      </c>
      <c r="E326" s="168">
        <v>1959537</v>
      </c>
      <c r="F326" s="168">
        <v>46567.040000000154</v>
      </c>
      <c r="G326" s="168">
        <v>2006104.04</v>
      </c>
      <c r="H326" s="168"/>
      <c r="I326" s="253" t="s">
        <v>726</v>
      </c>
      <c r="J326" s="168"/>
      <c r="K326" s="168"/>
    </row>
    <row r="327" spans="1:15" ht="13.5" customHeight="1">
      <c r="A327" s="159">
        <v>311</v>
      </c>
      <c r="B327" s="58" t="s">
        <v>462</v>
      </c>
      <c r="C327" s="168">
        <v>14866979.07</v>
      </c>
      <c r="D327" s="168">
        <v>213192.0700000003</v>
      </c>
      <c r="E327" s="168">
        <v>14653787</v>
      </c>
      <c r="F327" s="168">
        <v>-896434.07999999961</v>
      </c>
      <c r="G327" s="168">
        <v>13757352.92</v>
      </c>
      <c r="H327" s="168"/>
      <c r="I327" s="253" t="s">
        <v>916</v>
      </c>
      <c r="J327" s="168"/>
      <c r="K327" s="230"/>
    </row>
    <row r="328" spans="1:15" ht="14.15" customHeight="1">
      <c r="A328" s="159">
        <v>312</v>
      </c>
      <c r="B328" s="58" t="s">
        <v>463</v>
      </c>
      <c r="C328" s="168">
        <v>4380927.99</v>
      </c>
      <c r="D328" s="168">
        <v>65713.990000000224</v>
      </c>
      <c r="E328" s="168">
        <v>4315214</v>
      </c>
      <c r="F328" s="168">
        <v>155546.83000000022</v>
      </c>
      <c r="G328" s="168">
        <v>4470760.83</v>
      </c>
      <c r="H328" s="168"/>
      <c r="I328" s="253" t="s">
        <v>726</v>
      </c>
      <c r="J328" s="168"/>
      <c r="K328" s="168"/>
    </row>
    <row r="329" spans="1:15" ht="14.15" customHeight="1">
      <c r="A329" s="159">
        <v>313</v>
      </c>
      <c r="B329" s="171" t="s">
        <v>464</v>
      </c>
      <c r="C329" s="168">
        <v>1406936.23</v>
      </c>
      <c r="D329" s="168">
        <v>21104.229999999981</v>
      </c>
      <c r="E329" s="168">
        <v>1385832</v>
      </c>
      <c r="F329" s="168">
        <v>39187.069999999978</v>
      </c>
      <c r="G329" s="168">
        <v>1425019.07</v>
      </c>
      <c r="H329" s="168"/>
      <c r="I329" s="253" t="s">
        <v>726</v>
      </c>
      <c r="J329" s="160"/>
      <c r="K329" s="160"/>
    </row>
    <row r="330" spans="1:15" ht="14.15" customHeight="1">
      <c r="A330" s="159">
        <v>314</v>
      </c>
      <c r="B330" s="226" t="s">
        <v>918</v>
      </c>
      <c r="C330" s="181">
        <v>23997093.890000004</v>
      </c>
      <c r="D330" s="181">
        <v>350143.8900000006</v>
      </c>
      <c r="E330" s="181">
        <v>23646950</v>
      </c>
      <c r="F330" s="181">
        <v>-487694.65999999945</v>
      </c>
      <c r="G330" s="181">
        <v>23159255.340000004</v>
      </c>
      <c r="H330" s="181"/>
      <c r="I330" s="198"/>
      <c r="J330" s="160"/>
      <c r="K330" s="160"/>
    </row>
    <row r="331" spans="1:15" ht="14.15" customHeight="1">
      <c r="A331" s="159">
        <v>315</v>
      </c>
      <c r="B331" s="180"/>
      <c r="C331" s="207"/>
      <c r="D331" s="207"/>
      <c r="E331" s="149"/>
      <c r="F331" s="207"/>
      <c r="G331" s="172"/>
      <c r="H331" s="172"/>
      <c r="I331" s="182"/>
      <c r="J331" s="160"/>
      <c r="K331" s="160"/>
    </row>
    <row r="332" spans="1:15" ht="14.15" customHeight="1">
      <c r="A332" s="159">
        <v>316</v>
      </c>
      <c r="B332" s="226" t="s">
        <v>919</v>
      </c>
      <c r="C332" s="174">
        <v>170395906.88</v>
      </c>
      <c r="D332" s="174">
        <v>2434681.880000012</v>
      </c>
      <c r="E332" s="174">
        <v>167961225</v>
      </c>
      <c r="F332" s="174">
        <v>-41870977.429999992</v>
      </c>
      <c r="G332" s="174">
        <v>126090247.57000002</v>
      </c>
      <c r="H332" s="174"/>
      <c r="I332" s="200"/>
      <c r="J332" s="160"/>
      <c r="K332" s="160"/>
    </row>
    <row r="333" spans="1:15" ht="14.15" customHeight="1">
      <c r="A333" s="159">
        <v>317</v>
      </c>
      <c r="B333" s="170"/>
      <c r="C333" s="174"/>
      <c r="D333" s="174"/>
      <c r="E333" s="121"/>
      <c r="F333" s="174"/>
      <c r="G333" s="168"/>
      <c r="H333" s="168"/>
      <c r="I333" s="253"/>
      <c r="J333" s="160"/>
      <c r="K333" s="160"/>
    </row>
    <row r="334" spans="1:15" ht="14.15" customHeight="1">
      <c r="A334" s="159">
        <v>318</v>
      </c>
      <c r="B334" s="59" t="s">
        <v>920</v>
      </c>
      <c r="C334" s="168"/>
      <c r="D334" s="168"/>
      <c r="E334" s="168"/>
      <c r="F334" s="168"/>
      <c r="G334" s="168"/>
      <c r="H334" s="168"/>
      <c r="I334" s="253"/>
      <c r="J334" s="160"/>
      <c r="K334" s="160"/>
    </row>
    <row r="335" spans="1:15" ht="14.15" customHeight="1">
      <c r="A335" s="159">
        <v>319</v>
      </c>
      <c r="B335" s="58" t="s">
        <v>921</v>
      </c>
      <c r="C335" s="168">
        <v>0</v>
      </c>
      <c r="D335" s="168">
        <v>0</v>
      </c>
      <c r="E335" s="168">
        <v>0</v>
      </c>
      <c r="F335" s="168">
        <v>0</v>
      </c>
      <c r="G335" s="168">
        <v>0</v>
      </c>
      <c r="H335" s="168"/>
      <c r="I335" s="253" t="s">
        <v>726</v>
      </c>
      <c r="J335" s="160"/>
      <c r="K335" s="160"/>
    </row>
    <row r="336" spans="1:15" ht="33" customHeight="1">
      <c r="A336" s="159">
        <v>320</v>
      </c>
      <c r="B336" s="58" t="s">
        <v>465</v>
      </c>
      <c r="C336" s="168">
        <v>7033579.0000000009</v>
      </c>
      <c r="D336" s="168">
        <v>105504.00000000093</v>
      </c>
      <c r="E336" s="168">
        <v>6928075</v>
      </c>
      <c r="F336" s="168">
        <v>-1919782.4796493505</v>
      </c>
      <c r="G336" s="168">
        <v>5008292.52035065</v>
      </c>
      <c r="H336" s="168"/>
      <c r="I336" s="253" t="s">
        <v>726</v>
      </c>
      <c r="J336" s="168"/>
      <c r="K336" s="168"/>
      <c r="L336" s="221"/>
      <c r="O336" s="159"/>
    </row>
    <row r="337" spans="1:12" ht="30" customHeight="1">
      <c r="A337" s="159">
        <v>321</v>
      </c>
      <c r="B337" s="58" t="s">
        <v>466</v>
      </c>
      <c r="C337" s="168">
        <v>125459372.98999999</v>
      </c>
      <c r="D337" s="168">
        <v>1764993.9899999946</v>
      </c>
      <c r="E337" s="168">
        <v>123694379</v>
      </c>
      <c r="F337" s="168">
        <v>2368029.9899999946</v>
      </c>
      <c r="G337" s="168">
        <v>126062408.98999999</v>
      </c>
      <c r="H337" s="168"/>
      <c r="I337" s="253" t="s">
        <v>858</v>
      </c>
      <c r="J337" s="168"/>
      <c r="K337" s="221"/>
      <c r="L337" s="221"/>
    </row>
    <row r="338" spans="1:12" ht="14.15" customHeight="1">
      <c r="A338" s="159">
        <v>322</v>
      </c>
      <c r="B338" s="58" t="s">
        <v>467</v>
      </c>
      <c r="C338" s="168">
        <v>63261.100000000006</v>
      </c>
      <c r="D338" s="168">
        <v>949.10000000000582</v>
      </c>
      <c r="E338" s="168">
        <v>62312</v>
      </c>
      <c r="F338" s="168">
        <v>949.10000000000582</v>
      </c>
      <c r="G338" s="168">
        <v>63261.100000000006</v>
      </c>
      <c r="H338" s="168"/>
      <c r="I338" s="253" t="s">
        <v>726</v>
      </c>
      <c r="J338" s="160"/>
      <c r="K338" s="160"/>
    </row>
    <row r="339" spans="1:12" ht="14.15" customHeight="1">
      <c r="A339" s="159">
        <v>323</v>
      </c>
      <c r="B339" s="171" t="s">
        <v>468</v>
      </c>
      <c r="C339" s="168">
        <v>793609.8600000001</v>
      </c>
      <c r="D339" s="168">
        <v>11903.860000000102</v>
      </c>
      <c r="E339" s="168">
        <v>781706</v>
      </c>
      <c r="F339" s="168">
        <v>11903.860000000102</v>
      </c>
      <c r="G339" s="168">
        <v>793609.8600000001</v>
      </c>
      <c r="H339" s="168"/>
      <c r="I339" s="253" t="s">
        <v>726</v>
      </c>
      <c r="J339" s="160"/>
      <c r="K339" s="160"/>
    </row>
    <row r="340" spans="1:12" s="170" customFormat="1" ht="14.15" customHeight="1">
      <c r="A340" s="159">
        <v>324</v>
      </c>
      <c r="B340" s="226" t="s">
        <v>922</v>
      </c>
      <c r="C340" s="181">
        <v>133349822.94999999</v>
      </c>
      <c r="D340" s="181">
        <v>1883350.9499999958</v>
      </c>
      <c r="E340" s="181">
        <v>131466472</v>
      </c>
      <c r="F340" s="181">
        <v>461100.4703506442</v>
      </c>
      <c r="G340" s="181">
        <v>131927572.47035064</v>
      </c>
      <c r="H340" s="181"/>
      <c r="I340" s="198"/>
      <c r="J340" s="160"/>
      <c r="K340" s="160"/>
      <c r="L340" s="175"/>
    </row>
    <row r="341" spans="1:12" s="170" customFormat="1" ht="14.15" customHeight="1">
      <c r="A341" s="159">
        <v>325</v>
      </c>
      <c r="B341" s="226"/>
      <c r="C341" s="174"/>
      <c r="D341" s="174"/>
      <c r="E341" s="174"/>
      <c r="F341" s="174"/>
      <c r="G341" s="174"/>
      <c r="H341" s="174"/>
      <c r="I341" s="200"/>
      <c r="J341" s="160"/>
      <c r="K341" s="160"/>
      <c r="L341" s="175"/>
    </row>
    <row r="342" spans="1:12" ht="14.15" customHeight="1">
      <c r="A342" s="159">
        <v>326</v>
      </c>
      <c r="B342" s="171" t="s">
        <v>1114</v>
      </c>
      <c r="C342" s="168">
        <v>2897.7000000000003</v>
      </c>
      <c r="D342" s="168">
        <v>43.700000000000273</v>
      </c>
      <c r="E342" s="168">
        <v>2854</v>
      </c>
      <c r="F342" s="168">
        <v>43.700000000000273</v>
      </c>
      <c r="G342" s="168">
        <v>2897.7000000000003</v>
      </c>
      <c r="H342" s="168"/>
      <c r="I342" s="253" t="s">
        <v>726</v>
      </c>
      <c r="J342" s="160"/>
      <c r="K342" s="160"/>
    </row>
    <row r="343" spans="1:12" s="170" customFormat="1" ht="14.15" customHeight="1">
      <c r="A343" s="159">
        <v>327</v>
      </c>
      <c r="B343" s="226" t="s">
        <v>1115</v>
      </c>
      <c r="C343" s="181">
        <v>2897.7000000000003</v>
      </c>
      <c r="D343" s="181">
        <v>43.700000000000273</v>
      </c>
      <c r="E343" s="181">
        <v>2854</v>
      </c>
      <c r="F343" s="181">
        <v>43.700000000000273</v>
      </c>
      <c r="G343" s="181">
        <v>2897.7000000000003</v>
      </c>
      <c r="H343" s="181"/>
      <c r="I343" s="198"/>
      <c r="J343" s="160"/>
      <c r="K343" s="160"/>
      <c r="L343" s="175"/>
    </row>
    <row r="344" spans="1:12" s="170" customFormat="1" ht="14.15" customHeight="1">
      <c r="A344" s="159">
        <v>328</v>
      </c>
      <c r="B344" s="180"/>
      <c r="C344" s="207"/>
      <c r="D344" s="207"/>
      <c r="E344" s="149"/>
      <c r="F344" s="207"/>
      <c r="G344" s="172"/>
      <c r="H344" s="172"/>
      <c r="I344" s="206"/>
      <c r="J344" s="160"/>
      <c r="K344" s="160"/>
      <c r="L344" s="175"/>
    </row>
    <row r="345" spans="1:12" ht="14.15" customHeight="1">
      <c r="A345" s="159">
        <v>329</v>
      </c>
      <c r="B345" s="226" t="s">
        <v>923</v>
      </c>
      <c r="C345" s="174">
        <v>303748627.52999997</v>
      </c>
      <c r="D345" s="174">
        <v>4318076.5300000077</v>
      </c>
      <c r="E345" s="174">
        <v>299430551</v>
      </c>
      <c r="F345" s="174">
        <v>-41409833.259649344</v>
      </c>
      <c r="G345" s="174">
        <v>258020717.74035066</v>
      </c>
      <c r="H345" s="174"/>
      <c r="I345" s="214"/>
      <c r="J345" s="160"/>
      <c r="K345" s="160"/>
    </row>
    <row r="346" spans="1:12" ht="14.15" customHeight="1">
      <c r="A346" s="159">
        <v>330</v>
      </c>
      <c r="B346" s="170"/>
      <c r="C346" s="121"/>
      <c r="D346" s="174"/>
      <c r="E346" s="121"/>
      <c r="F346" s="174"/>
      <c r="G346" s="168"/>
      <c r="H346" s="168"/>
      <c r="I346" s="253"/>
      <c r="J346" s="160"/>
      <c r="K346" s="160"/>
    </row>
    <row r="347" spans="1:12" ht="14.15" customHeight="1">
      <c r="A347" s="159">
        <v>331</v>
      </c>
      <c r="B347" s="59" t="s">
        <v>924</v>
      </c>
      <c r="C347" s="168"/>
      <c r="D347" s="168"/>
      <c r="E347" s="168"/>
      <c r="F347" s="168"/>
      <c r="G347" s="168"/>
      <c r="H347" s="168"/>
      <c r="I347" s="253"/>
      <c r="J347" s="160"/>
      <c r="K347" s="160"/>
    </row>
    <row r="348" spans="1:12" ht="14.15" customHeight="1">
      <c r="A348" s="159">
        <v>332</v>
      </c>
      <c r="B348" s="58" t="s">
        <v>469</v>
      </c>
      <c r="C348" s="168">
        <v>2017555.06</v>
      </c>
      <c r="D348" s="168">
        <v>30263.060000000056</v>
      </c>
      <c r="E348" s="168">
        <v>1987292</v>
      </c>
      <c r="F348" s="168">
        <v>29211.870000000057</v>
      </c>
      <c r="G348" s="168">
        <v>2016503.87</v>
      </c>
      <c r="H348" s="168"/>
      <c r="I348" s="253" t="s">
        <v>764</v>
      </c>
      <c r="J348" s="160"/>
      <c r="K348" s="160"/>
    </row>
    <row r="349" spans="1:12" ht="14.15" customHeight="1">
      <c r="A349" s="159">
        <v>333</v>
      </c>
      <c r="B349" s="58" t="s">
        <v>470</v>
      </c>
      <c r="C349" s="168">
        <v>584141.72</v>
      </c>
      <c r="D349" s="168">
        <v>8761.7199999999721</v>
      </c>
      <c r="E349" s="168">
        <v>575380</v>
      </c>
      <c r="F349" s="168">
        <v>8761.7199999999721</v>
      </c>
      <c r="G349" s="168">
        <v>584141.72</v>
      </c>
      <c r="H349" s="168"/>
      <c r="I349" s="253" t="s">
        <v>764</v>
      </c>
      <c r="J349" s="160"/>
      <c r="K349" s="160"/>
    </row>
    <row r="350" spans="1:12" ht="14.15" customHeight="1">
      <c r="A350" s="159">
        <v>334</v>
      </c>
      <c r="B350" s="58" t="s">
        <v>471</v>
      </c>
      <c r="C350" s="168">
        <v>1829245.4900000002</v>
      </c>
      <c r="D350" s="168">
        <v>27438.490000000224</v>
      </c>
      <c r="E350" s="168">
        <v>1801807</v>
      </c>
      <c r="F350" s="168">
        <v>27438.490000000224</v>
      </c>
      <c r="G350" s="168">
        <v>1829245.4900000002</v>
      </c>
      <c r="H350" s="168"/>
      <c r="I350" s="253" t="s">
        <v>764</v>
      </c>
      <c r="J350" s="160"/>
      <c r="K350" s="160"/>
    </row>
    <row r="351" spans="1:12" ht="14.15" customHeight="1">
      <c r="A351" s="159">
        <v>335</v>
      </c>
      <c r="B351" s="58" t="s">
        <v>472</v>
      </c>
      <c r="C351" s="168">
        <v>244494.76</v>
      </c>
      <c r="D351" s="168">
        <v>3667.7600000000093</v>
      </c>
      <c r="E351" s="168">
        <v>240827</v>
      </c>
      <c r="F351" s="168">
        <v>3667.7600000000093</v>
      </c>
      <c r="G351" s="168">
        <v>244494.76</v>
      </c>
      <c r="H351" s="168"/>
      <c r="I351" s="253" t="s">
        <v>764</v>
      </c>
      <c r="J351" s="160"/>
      <c r="K351" s="160"/>
    </row>
    <row r="352" spans="1:12" s="170" customFormat="1" ht="14.15" customHeight="1">
      <c r="A352" s="159">
        <v>336</v>
      </c>
      <c r="B352" s="58" t="s">
        <v>473</v>
      </c>
      <c r="C352" s="168">
        <v>21867.99</v>
      </c>
      <c r="D352" s="168">
        <v>327.9900000000016</v>
      </c>
      <c r="E352" s="168">
        <v>21540</v>
      </c>
      <c r="F352" s="168">
        <v>327.9900000000016</v>
      </c>
      <c r="G352" s="168">
        <v>21867.99</v>
      </c>
      <c r="H352" s="168"/>
      <c r="I352" s="253" t="s">
        <v>764</v>
      </c>
      <c r="J352" s="160"/>
      <c r="K352" s="160"/>
      <c r="L352" s="159"/>
    </row>
    <row r="353" spans="1:12" s="170" customFormat="1" ht="14.15" customHeight="1">
      <c r="A353" s="159">
        <v>337</v>
      </c>
      <c r="B353" s="58" t="s">
        <v>474</v>
      </c>
      <c r="C353" s="168">
        <v>15.85</v>
      </c>
      <c r="D353" s="168">
        <v>-0.15000000000000036</v>
      </c>
      <c r="E353" s="168">
        <v>16</v>
      </c>
      <c r="F353" s="168">
        <v>-0.15000000000000036</v>
      </c>
      <c r="G353" s="168">
        <v>15.85</v>
      </c>
      <c r="H353" s="168"/>
      <c r="I353" s="253" t="s">
        <v>764</v>
      </c>
      <c r="J353" s="160"/>
      <c r="K353" s="160"/>
      <c r="L353" s="159"/>
    </row>
    <row r="354" spans="1:12" s="170" customFormat="1" ht="14.15" customHeight="1">
      <c r="A354" s="159">
        <v>338</v>
      </c>
      <c r="B354" s="58" t="s">
        <v>475</v>
      </c>
      <c r="C354" s="168">
        <v>83552774.820000023</v>
      </c>
      <c r="D354" s="168">
        <v>-0.17999997735023499</v>
      </c>
      <c r="E354" s="168">
        <v>83552775</v>
      </c>
      <c r="F354" s="168">
        <v>5725019.8200000226</v>
      </c>
      <c r="G354" s="168">
        <v>89277794.820000023</v>
      </c>
      <c r="H354" s="168"/>
      <c r="I354" s="176" t="s">
        <v>787</v>
      </c>
      <c r="J354" s="160"/>
      <c r="K354" s="160"/>
      <c r="L354" s="159"/>
    </row>
    <row r="355" spans="1:12" s="170" customFormat="1" ht="14.15" customHeight="1">
      <c r="A355" s="159">
        <v>339</v>
      </c>
      <c r="B355" s="58" t="s">
        <v>476</v>
      </c>
      <c r="C355" s="168">
        <v>167304.17000000001</v>
      </c>
      <c r="D355" s="168">
        <v>0.17000000001280569</v>
      </c>
      <c r="E355" s="168">
        <v>167304</v>
      </c>
      <c r="F355" s="168">
        <v>0.17000000001280569</v>
      </c>
      <c r="G355" s="168">
        <v>167304.17000000001</v>
      </c>
      <c r="H355" s="168"/>
      <c r="I355" s="176" t="s">
        <v>787</v>
      </c>
      <c r="J355" s="160"/>
      <c r="K355" s="160"/>
      <c r="L355" s="159"/>
    </row>
    <row r="356" spans="1:12" s="170" customFormat="1" ht="14.15" customHeight="1">
      <c r="A356" s="159">
        <v>340</v>
      </c>
      <c r="B356" s="58" t="s">
        <v>477</v>
      </c>
      <c r="C356" s="168">
        <v>98580</v>
      </c>
      <c r="D356" s="168">
        <v>1479</v>
      </c>
      <c r="E356" s="168">
        <v>97101</v>
      </c>
      <c r="F356" s="168">
        <v>1479</v>
      </c>
      <c r="G356" s="168">
        <v>98580</v>
      </c>
      <c r="H356" s="168"/>
      <c r="I356" s="176" t="s">
        <v>764</v>
      </c>
      <c r="J356" s="160"/>
      <c r="K356" s="160"/>
      <c r="L356" s="159"/>
    </row>
    <row r="357" spans="1:12" s="170" customFormat="1" ht="14.15" customHeight="1">
      <c r="A357" s="159">
        <v>341</v>
      </c>
      <c r="B357" s="58" t="s">
        <v>1116</v>
      </c>
      <c r="C357" s="168">
        <v>-688801.43000000017</v>
      </c>
      <c r="D357" s="168">
        <v>-688801.43000000017</v>
      </c>
      <c r="E357" s="168">
        <v>0</v>
      </c>
      <c r="F357" s="168">
        <v>0</v>
      </c>
      <c r="G357" s="168">
        <v>0</v>
      </c>
      <c r="H357" s="168"/>
      <c r="I357" s="176" t="s">
        <v>783</v>
      </c>
      <c r="J357" s="160"/>
      <c r="K357" s="160"/>
      <c r="L357" s="161"/>
    </row>
    <row r="358" spans="1:12" s="170" customFormat="1" ht="24.75" customHeight="1">
      <c r="A358" s="159">
        <v>342</v>
      </c>
      <c r="B358" s="58" t="s">
        <v>479</v>
      </c>
      <c r="C358" s="168">
        <v>1106052.75</v>
      </c>
      <c r="D358" s="168">
        <v>-46025.25</v>
      </c>
      <c r="E358" s="168">
        <v>1152078</v>
      </c>
      <c r="F358" s="168">
        <v>-4154449.85</v>
      </c>
      <c r="G358" s="168">
        <v>-3002371.85</v>
      </c>
      <c r="H358" s="168"/>
      <c r="I358" s="253" t="s">
        <v>764</v>
      </c>
      <c r="J358" s="160"/>
      <c r="K358" s="221"/>
      <c r="L358" s="161"/>
    </row>
    <row r="359" spans="1:12" ht="14.15" customHeight="1">
      <c r="A359" s="159">
        <v>343</v>
      </c>
      <c r="B359" s="171" t="s">
        <v>480</v>
      </c>
      <c r="C359" s="168">
        <v>250</v>
      </c>
      <c r="D359" s="168">
        <v>4</v>
      </c>
      <c r="E359" s="168">
        <v>246</v>
      </c>
      <c r="F359" s="168">
        <v>4</v>
      </c>
      <c r="G359" s="168">
        <v>250</v>
      </c>
      <c r="H359" s="168"/>
      <c r="I359" s="253" t="s">
        <v>764</v>
      </c>
      <c r="J359" s="160"/>
      <c r="K359" s="160"/>
    </row>
    <row r="360" spans="1:12" ht="14.15" customHeight="1">
      <c r="A360" s="159">
        <v>344</v>
      </c>
      <c r="B360" s="226" t="s">
        <v>925</v>
      </c>
      <c r="C360" s="181">
        <v>88933481.180000022</v>
      </c>
      <c r="D360" s="181">
        <v>-662884.81999997725</v>
      </c>
      <c r="E360" s="181">
        <v>89596366</v>
      </c>
      <c r="F360" s="181">
        <v>1641460.8200000231</v>
      </c>
      <c r="G360" s="181">
        <v>91237826.820000038</v>
      </c>
      <c r="H360" s="181"/>
      <c r="I360" s="198"/>
      <c r="J360" s="160"/>
      <c r="K360" s="160"/>
    </row>
    <row r="361" spans="1:12" ht="14.15" customHeight="1">
      <c r="A361" s="159">
        <v>345</v>
      </c>
      <c r="B361" s="170"/>
      <c r="C361" s="174"/>
      <c r="D361" s="174"/>
      <c r="E361" s="174"/>
      <c r="F361" s="174"/>
      <c r="G361" s="168"/>
      <c r="H361" s="168"/>
      <c r="I361" s="253"/>
      <c r="J361" s="160"/>
      <c r="K361" s="160"/>
    </row>
    <row r="362" spans="1:12" ht="14.15" customHeight="1">
      <c r="A362" s="159">
        <v>346</v>
      </c>
      <c r="B362" s="226" t="s">
        <v>926</v>
      </c>
      <c r="C362" s="174"/>
      <c r="D362" s="174"/>
      <c r="E362" s="174"/>
      <c r="F362" s="174"/>
      <c r="G362" s="168"/>
      <c r="H362" s="168"/>
      <c r="I362" s="253"/>
      <c r="J362" s="160"/>
      <c r="K362" s="160"/>
    </row>
    <row r="363" spans="1:12" ht="14.15" customHeight="1">
      <c r="A363" s="159">
        <v>347</v>
      </c>
      <c r="B363" s="58" t="s">
        <v>482</v>
      </c>
      <c r="C363" s="168">
        <v>15020.86</v>
      </c>
      <c r="D363" s="168">
        <v>224.86000000000058</v>
      </c>
      <c r="E363" s="168">
        <v>14796</v>
      </c>
      <c r="F363" s="168">
        <v>224.86000000000058</v>
      </c>
      <c r="G363" s="168">
        <v>15020.86</v>
      </c>
      <c r="H363" s="168"/>
      <c r="I363" s="253" t="s">
        <v>764</v>
      </c>
      <c r="J363" s="160"/>
      <c r="K363" s="160"/>
    </row>
    <row r="364" spans="1:12" ht="14.15" customHeight="1">
      <c r="A364" s="159">
        <v>348</v>
      </c>
      <c r="B364" s="58" t="s">
        <v>483</v>
      </c>
      <c r="C364" s="168">
        <v>223521.62</v>
      </c>
      <c r="D364" s="168">
        <v>3352.6199999999953</v>
      </c>
      <c r="E364" s="168">
        <v>220169</v>
      </c>
      <c r="F364" s="168">
        <v>3352.6199999999953</v>
      </c>
      <c r="G364" s="168">
        <v>223521.62</v>
      </c>
      <c r="H364" s="168"/>
      <c r="I364" s="253" t="s">
        <v>764</v>
      </c>
      <c r="J364" s="160"/>
      <c r="K364" s="160"/>
    </row>
    <row r="365" spans="1:12" ht="14.15" customHeight="1">
      <c r="A365" s="159">
        <v>349</v>
      </c>
      <c r="B365" s="58" t="s">
        <v>484</v>
      </c>
      <c r="C365" s="168">
        <v>513673.12</v>
      </c>
      <c r="D365" s="168">
        <v>7705.1199999999953</v>
      </c>
      <c r="E365" s="168">
        <v>505968</v>
      </c>
      <c r="F365" s="168">
        <v>7705.1199999999953</v>
      </c>
      <c r="G365" s="168">
        <v>513673.12</v>
      </c>
      <c r="H365" s="168"/>
      <c r="I365" s="253" t="s">
        <v>764</v>
      </c>
      <c r="J365" s="160"/>
      <c r="K365" s="160"/>
    </row>
    <row r="366" spans="1:12" ht="14.15" customHeight="1">
      <c r="A366" s="159">
        <v>350</v>
      </c>
      <c r="B366" s="58" t="s">
        <v>485</v>
      </c>
      <c r="C366" s="168">
        <v>5877447.3799999999</v>
      </c>
      <c r="D366" s="168">
        <v>88161.379999999888</v>
      </c>
      <c r="E366" s="168">
        <v>5789286</v>
      </c>
      <c r="F366" s="168">
        <v>88581.909999999887</v>
      </c>
      <c r="G366" s="168">
        <v>5877867.9100000001</v>
      </c>
      <c r="H366" s="168"/>
      <c r="I366" s="253" t="s">
        <v>764</v>
      </c>
      <c r="J366" s="160"/>
      <c r="K366" s="160"/>
    </row>
    <row r="367" spans="1:12" ht="14.15" customHeight="1">
      <c r="A367" s="159">
        <v>351</v>
      </c>
      <c r="B367" s="58" t="s">
        <v>486</v>
      </c>
      <c r="C367" s="168">
        <v>117.13999999999999</v>
      </c>
      <c r="D367" s="168">
        <v>2.1399999999999864</v>
      </c>
      <c r="E367" s="168">
        <v>115</v>
      </c>
      <c r="F367" s="168">
        <v>2.1399999999999864</v>
      </c>
      <c r="G367" s="168">
        <v>117.13999999999999</v>
      </c>
      <c r="H367" s="168"/>
      <c r="I367" s="253" t="s">
        <v>764</v>
      </c>
      <c r="J367" s="160"/>
      <c r="K367" s="160"/>
    </row>
    <row r="368" spans="1:12" ht="14.15" customHeight="1">
      <c r="A368" s="159">
        <v>352</v>
      </c>
      <c r="B368" s="58" t="s">
        <v>487</v>
      </c>
      <c r="C368" s="168">
        <v>9240.2800000000007</v>
      </c>
      <c r="D368" s="168">
        <v>138.28000000000065</v>
      </c>
      <c r="E368" s="168">
        <v>9102</v>
      </c>
      <c r="F368" s="168">
        <v>138.28000000000065</v>
      </c>
      <c r="G368" s="168">
        <v>9240.2800000000007</v>
      </c>
      <c r="H368" s="168"/>
      <c r="I368" s="253" t="s">
        <v>764</v>
      </c>
      <c r="J368" s="160"/>
      <c r="K368" s="160"/>
    </row>
    <row r="369" spans="1:18" ht="14.15" customHeight="1">
      <c r="A369" s="159">
        <v>353</v>
      </c>
      <c r="B369" s="171" t="s">
        <v>488</v>
      </c>
      <c r="C369" s="168">
        <v>1399065.02</v>
      </c>
      <c r="D369" s="168">
        <v>20986.020000000019</v>
      </c>
      <c r="E369" s="168">
        <v>1378079</v>
      </c>
      <c r="F369" s="172">
        <v>20986.020000000019</v>
      </c>
      <c r="G369" s="168">
        <v>1399065.02</v>
      </c>
      <c r="H369" s="168"/>
      <c r="I369" s="253" t="s">
        <v>764</v>
      </c>
      <c r="J369" s="160"/>
      <c r="K369" s="160"/>
    </row>
    <row r="370" spans="1:18" ht="14.15" customHeight="1">
      <c r="A370" s="159">
        <v>354</v>
      </c>
      <c r="B370" s="226" t="s">
        <v>927</v>
      </c>
      <c r="C370" s="231">
        <v>8038085.4199999999</v>
      </c>
      <c r="D370" s="231">
        <v>120570.4199999999</v>
      </c>
      <c r="E370" s="231">
        <v>7917515</v>
      </c>
      <c r="F370" s="168">
        <v>120990.9499999999</v>
      </c>
      <c r="G370" s="232">
        <v>8038505.9499999993</v>
      </c>
      <c r="H370" s="232"/>
      <c r="I370" s="198"/>
      <c r="J370" s="160"/>
      <c r="K370" s="160"/>
    </row>
    <row r="371" spans="1:18" ht="14.15" customHeight="1">
      <c r="A371" s="159">
        <v>355</v>
      </c>
      <c r="B371" s="180"/>
      <c r="C371" s="207"/>
      <c r="D371" s="207"/>
      <c r="E371" s="207"/>
      <c r="F371" s="207"/>
      <c r="G371" s="172"/>
      <c r="H371" s="172"/>
      <c r="I371" s="182"/>
      <c r="J371" s="160"/>
      <c r="K371" s="160"/>
    </row>
    <row r="372" spans="1:18" ht="14.15" customHeight="1">
      <c r="A372" s="159">
        <v>356</v>
      </c>
      <c r="B372" s="226" t="s">
        <v>928</v>
      </c>
      <c r="C372" s="123">
        <v>96971566.600000024</v>
      </c>
      <c r="D372" s="123">
        <v>-542314.39999997732</v>
      </c>
      <c r="E372" s="123">
        <v>97513881</v>
      </c>
      <c r="F372" s="168">
        <v>1762451.7700000231</v>
      </c>
      <c r="G372" s="123">
        <v>99276332.770000041</v>
      </c>
      <c r="H372" s="121"/>
      <c r="I372" s="200"/>
      <c r="J372" s="160"/>
      <c r="K372" s="160"/>
    </row>
    <row r="373" spans="1:18" ht="14.15" customHeight="1">
      <c r="A373" s="159">
        <v>357</v>
      </c>
      <c r="B373" s="170"/>
      <c r="C373" s="174"/>
      <c r="D373" s="174"/>
      <c r="E373" s="121"/>
      <c r="F373" s="174"/>
      <c r="G373" s="168"/>
      <c r="H373" s="168"/>
      <c r="I373" s="253"/>
      <c r="J373" s="160"/>
      <c r="K373" s="160"/>
      <c r="Q373" s="170"/>
      <c r="R373" s="170"/>
    </row>
    <row r="374" spans="1:18" ht="14.15" customHeight="1">
      <c r="A374" s="159">
        <v>358</v>
      </c>
      <c r="B374" s="59" t="s">
        <v>929</v>
      </c>
      <c r="C374" s="168"/>
      <c r="D374" s="168"/>
      <c r="E374" s="168"/>
      <c r="F374" s="168"/>
      <c r="G374" s="168"/>
      <c r="H374" s="168"/>
      <c r="I374" s="253"/>
      <c r="J374" s="160"/>
      <c r="K374" s="160"/>
      <c r="Q374" s="170"/>
      <c r="R374" s="170"/>
    </row>
    <row r="375" spans="1:18" ht="14.15" customHeight="1">
      <c r="A375" s="159">
        <v>359</v>
      </c>
      <c r="B375" s="58" t="s">
        <v>930</v>
      </c>
      <c r="C375" s="168">
        <v>1451741.1800000002</v>
      </c>
      <c r="D375" s="168">
        <v>1452.1800000001676</v>
      </c>
      <c r="E375" s="168">
        <v>1450289</v>
      </c>
      <c r="F375" s="168">
        <v>29762.210000000166</v>
      </c>
      <c r="G375" s="168">
        <v>1480051.2100000002</v>
      </c>
      <c r="H375" s="168"/>
      <c r="I375" s="140" t="s">
        <v>834</v>
      </c>
      <c r="J375" s="160"/>
      <c r="K375" s="160"/>
      <c r="Q375" s="170"/>
      <c r="R375" s="170"/>
    </row>
    <row r="376" spans="1:18" ht="14.15" customHeight="1">
      <c r="A376" s="159">
        <v>360</v>
      </c>
      <c r="B376" s="58" t="s">
        <v>931</v>
      </c>
      <c r="C376" s="168">
        <v>2863.7200000000003</v>
      </c>
      <c r="D376" s="168">
        <v>2.7200000000002547</v>
      </c>
      <c r="E376" s="168">
        <v>2861</v>
      </c>
      <c r="F376" s="168">
        <v>2.7200000000002547</v>
      </c>
      <c r="G376" s="168">
        <v>2863.7200000000003</v>
      </c>
      <c r="H376" s="168"/>
      <c r="I376" s="140" t="s">
        <v>834</v>
      </c>
      <c r="J376" s="160"/>
      <c r="K376" s="160"/>
      <c r="Q376" s="170"/>
      <c r="R376" s="170"/>
    </row>
    <row r="377" spans="1:18" ht="14.15" customHeight="1">
      <c r="A377" s="159">
        <v>361</v>
      </c>
      <c r="B377" s="58" t="s">
        <v>932</v>
      </c>
      <c r="C377" s="168">
        <v>370025.66000000003</v>
      </c>
      <c r="D377" s="168">
        <v>369.6600000000326</v>
      </c>
      <c r="E377" s="168">
        <v>369656</v>
      </c>
      <c r="F377" s="168">
        <v>369.6600000000326</v>
      </c>
      <c r="G377" s="168">
        <v>370025.66000000003</v>
      </c>
      <c r="H377" s="168"/>
      <c r="I377" s="140" t="s">
        <v>834</v>
      </c>
      <c r="J377" s="160"/>
      <c r="K377" s="160"/>
      <c r="Q377" s="170"/>
      <c r="R377" s="170"/>
    </row>
    <row r="378" spans="1:18" ht="14.15" customHeight="1">
      <c r="A378" s="159">
        <v>362</v>
      </c>
      <c r="B378" s="58" t="s">
        <v>933</v>
      </c>
      <c r="C378" s="168">
        <v>723606.94000000006</v>
      </c>
      <c r="D378" s="168">
        <v>723.94000000006054</v>
      </c>
      <c r="E378" s="168">
        <v>722883</v>
      </c>
      <c r="F378" s="168">
        <v>30095.290000000066</v>
      </c>
      <c r="G378" s="168">
        <v>752978.29</v>
      </c>
      <c r="H378" s="168"/>
      <c r="I378" s="140" t="s">
        <v>834</v>
      </c>
      <c r="J378" s="160"/>
      <c r="K378" s="160"/>
      <c r="Q378" s="170"/>
      <c r="R378" s="170"/>
    </row>
    <row r="379" spans="1:18" ht="14.15" customHeight="1">
      <c r="A379" s="159">
        <v>363</v>
      </c>
      <c r="B379" s="58" t="s">
        <v>934</v>
      </c>
      <c r="C379" s="168">
        <v>362840.37</v>
      </c>
      <c r="D379" s="168">
        <v>362.36999999999534</v>
      </c>
      <c r="E379" s="168">
        <v>362478</v>
      </c>
      <c r="F379" s="168">
        <v>432.5399999999953</v>
      </c>
      <c r="G379" s="168">
        <v>362910.54</v>
      </c>
      <c r="H379" s="168"/>
      <c r="I379" s="140" t="s">
        <v>834</v>
      </c>
      <c r="J379" s="160"/>
      <c r="K379" s="160"/>
      <c r="Q379" s="170"/>
      <c r="R379" s="170"/>
    </row>
    <row r="380" spans="1:18" ht="14.15" customHeight="1">
      <c r="A380" s="159">
        <v>364</v>
      </c>
      <c r="B380" s="58" t="s">
        <v>935</v>
      </c>
      <c r="C380" s="168">
        <v>32898.18</v>
      </c>
      <c r="D380" s="168">
        <v>33.180000000000291</v>
      </c>
      <c r="E380" s="168">
        <v>32865</v>
      </c>
      <c r="F380" s="168">
        <v>561.38000000000022</v>
      </c>
      <c r="G380" s="168">
        <v>33426.379999999997</v>
      </c>
      <c r="H380" s="168"/>
      <c r="I380" s="140" t="s">
        <v>834</v>
      </c>
      <c r="J380" s="160"/>
      <c r="K380" s="160"/>
      <c r="Q380" s="170"/>
      <c r="R380" s="170"/>
    </row>
    <row r="381" spans="1:18" ht="14.15" customHeight="1">
      <c r="A381" s="159">
        <v>365</v>
      </c>
      <c r="B381" s="58" t="s">
        <v>936</v>
      </c>
      <c r="C381" s="168">
        <v>1216051.4099999999</v>
      </c>
      <c r="D381" s="168">
        <v>1216.4099999999162</v>
      </c>
      <c r="E381" s="168">
        <v>1214835</v>
      </c>
      <c r="F381" s="168">
        <v>139907.47999999992</v>
      </c>
      <c r="G381" s="168">
        <v>1354742.48</v>
      </c>
      <c r="H381" s="168"/>
      <c r="I381" s="140" t="s">
        <v>834</v>
      </c>
      <c r="J381" s="160"/>
      <c r="K381" s="160"/>
      <c r="Q381" s="170"/>
      <c r="R381" s="170"/>
    </row>
    <row r="382" spans="1:18" ht="14.15" customHeight="1">
      <c r="A382" s="159">
        <v>366</v>
      </c>
      <c r="B382" s="58" t="s">
        <v>937</v>
      </c>
      <c r="C382" s="168">
        <v>159098.14000000001</v>
      </c>
      <c r="D382" s="168">
        <v>159.14000000001397</v>
      </c>
      <c r="E382" s="168">
        <v>158939</v>
      </c>
      <c r="F382" s="168">
        <v>17927.960000000014</v>
      </c>
      <c r="G382" s="168">
        <v>176866.96000000002</v>
      </c>
      <c r="H382" s="168"/>
      <c r="I382" s="140" t="s">
        <v>834</v>
      </c>
      <c r="J382" s="160"/>
      <c r="K382" s="160"/>
      <c r="Q382" s="170"/>
      <c r="R382" s="170"/>
    </row>
    <row r="383" spans="1:18" s="170" customFormat="1" ht="14.15" customHeight="1">
      <c r="A383" s="159">
        <v>367</v>
      </c>
      <c r="B383" s="58" t="s">
        <v>938</v>
      </c>
      <c r="C383" s="168">
        <v>5777410.3990000002</v>
      </c>
      <c r="D383" s="168">
        <v>5777.3990000002086</v>
      </c>
      <c r="E383" s="168">
        <v>5771633</v>
      </c>
      <c r="F383" s="168">
        <v>-1947796.9309999996</v>
      </c>
      <c r="G383" s="168">
        <v>3823836.0690000001</v>
      </c>
      <c r="H383" s="168"/>
      <c r="I383" s="140" t="s">
        <v>834</v>
      </c>
      <c r="J383" s="160"/>
      <c r="K383" s="160"/>
      <c r="L383" s="159"/>
      <c r="M383" s="58"/>
      <c r="N383" s="58"/>
      <c r="O383" s="58"/>
      <c r="P383" s="58"/>
    </row>
    <row r="384" spans="1:18" s="170" customFormat="1" ht="14.15" customHeight="1">
      <c r="A384" s="159">
        <v>368</v>
      </c>
      <c r="B384" s="171" t="s">
        <v>939</v>
      </c>
      <c r="C384" s="168">
        <v>1105284.1499999999</v>
      </c>
      <c r="D384" s="168">
        <v>1105.1499999999069</v>
      </c>
      <c r="E384" s="168">
        <v>1104179</v>
      </c>
      <c r="F384" s="168">
        <v>22253.229999999909</v>
      </c>
      <c r="G384" s="168">
        <v>1126432.23</v>
      </c>
      <c r="H384" s="168"/>
      <c r="I384" s="140" t="s">
        <v>834</v>
      </c>
      <c r="J384" s="160"/>
      <c r="K384" s="160"/>
      <c r="L384" s="159"/>
      <c r="M384" s="58"/>
      <c r="N384" s="58"/>
      <c r="O384" s="58"/>
      <c r="P384" s="58"/>
    </row>
    <row r="385" spans="1:15" ht="14.15" customHeight="1">
      <c r="A385" s="159">
        <v>369</v>
      </c>
      <c r="B385" s="226" t="s">
        <v>940</v>
      </c>
      <c r="C385" s="181">
        <v>11201820.149</v>
      </c>
      <c r="D385" s="181">
        <v>11202.149000000303</v>
      </c>
      <c r="E385" s="181">
        <v>11190618</v>
      </c>
      <c r="F385" s="181">
        <v>-1706484.4609999994</v>
      </c>
      <c r="G385" s="196">
        <v>9484133.5390000008</v>
      </c>
      <c r="H385" s="196"/>
      <c r="I385" s="220"/>
      <c r="J385" s="160"/>
      <c r="K385" s="160"/>
    </row>
    <row r="386" spans="1:15" ht="14.15" customHeight="1">
      <c r="A386" s="159">
        <v>370</v>
      </c>
      <c r="B386" s="194"/>
      <c r="C386" s="174"/>
      <c r="D386" s="174"/>
      <c r="E386" s="116"/>
      <c r="F386" s="174"/>
      <c r="G386" s="168"/>
      <c r="H386" s="168"/>
      <c r="I386" s="253"/>
      <c r="J386" s="160"/>
      <c r="K386" s="160"/>
    </row>
    <row r="387" spans="1:15" ht="14.15" customHeight="1">
      <c r="A387" s="159">
        <v>371</v>
      </c>
      <c r="B387" s="58" t="s">
        <v>941</v>
      </c>
      <c r="C387" s="168">
        <v>57090.82</v>
      </c>
      <c r="D387" s="168">
        <v>56.819999999999709</v>
      </c>
      <c r="E387" s="168">
        <v>57034</v>
      </c>
      <c r="F387" s="168">
        <v>3680.16</v>
      </c>
      <c r="G387" s="168">
        <v>60714.16</v>
      </c>
      <c r="H387" s="168"/>
      <c r="I387" s="140" t="s">
        <v>834</v>
      </c>
      <c r="J387" s="160"/>
      <c r="K387" s="160"/>
    </row>
    <row r="388" spans="1:15" ht="14.15" customHeight="1">
      <c r="A388" s="159">
        <v>372</v>
      </c>
      <c r="B388" s="58" t="s">
        <v>942</v>
      </c>
      <c r="C388" s="168">
        <v>14905.810000000001</v>
      </c>
      <c r="D388" s="168">
        <v>14.81000000000131</v>
      </c>
      <c r="E388" s="168">
        <v>14891</v>
      </c>
      <c r="F388" s="168">
        <v>14.81000000000131</v>
      </c>
      <c r="G388" s="168">
        <v>14905.810000000001</v>
      </c>
      <c r="H388" s="168"/>
      <c r="I388" s="140" t="s">
        <v>834</v>
      </c>
      <c r="J388" s="160"/>
      <c r="K388" s="160"/>
    </row>
    <row r="389" spans="1:15" ht="13.15" customHeight="1">
      <c r="A389" s="159">
        <v>373</v>
      </c>
      <c r="B389" s="58" t="s">
        <v>943</v>
      </c>
      <c r="C389" s="168">
        <v>952821.98</v>
      </c>
      <c r="D389" s="168">
        <v>952.97999999998137</v>
      </c>
      <c r="E389" s="168">
        <v>951869</v>
      </c>
      <c r="F389" s="168">
        <v>1025.5799999999813</v>
      </c>
      <c r="G389" s="168">
        <v>952894.58</v>
      </c>
      <c r="H389" s="168"/>
      <c r="I389" s="140" t="s">
        <v>834</v>
      </c>
      <c r="J389" s="160"/>
      <c r="K389" s="160"/>
    </row>
    <row r="390" spans="1:15" ht="14.15" customHeight="1">
      <c r="A390" s="159">
        <v>374</v>
      </c>
      <c r="B390" s="58" t="s">
        <v>944</v>
      </c>
      <c r="C390" s="168">
        <v>29277229.737999998</v>
      </c>
      <c r="D390" s="168">
        <v>29276.737999998033</v>
      </c>
      <c r="E390" s="168">
        <v>29247953</v>
      </c>
      <c r="F390" s="168">
        <v>1043496.0479999976</v>
      </c>
      <c r="G390" s="168">
        <v>30291449.047999997</v>
      </c>
      <c r="H390" s="168"/>
      <c r="I390" s="140" t="s">
        <v>834</v>
      </c>
      <c r="J390" s="160"/>
      <c r="K390" s="160"/>
    </row>
    <row r="391" spans="1:15" ht="12.75" customHeight="1">
      <c r="A391" s="159">
        <v>375</v>
      </c>
      <c r="B391" s="58" t="s">
        <v>490</v>
      </c>
      <c r="C391" s="168">
        <v>0</v>
      </c>
      <c r="D391" s="168">
        <v>0</v>
      </c>
      <c r="E391" s="168">
        <v>0</v>
      </c>
      <c r="F391" s="168">
        <v>0</v>
      </c>
      <c r="G391" s="168">
        <v>0</v>
      </c>
      <c r="H391" s="168"/>
      <c r="I391" s="140" t="s">
        <v>945</v>
      </c>
      <c r="J391" s="160"/>
      <c r="K391" s="160"/>
    </row>
    <row r="392" spans="1:15" ht="14.15" customHeight="1">
      <c r="A392" s="159">
        <v>376</v>
      </c>
      <c r="B392" s="58" t="s">
        <v>946</v>
      </c>
      <c r="C392" s="168">
        <v>400808.07</v>
      </c>
      <c r="D392" s="168">
        <v>401.07000000000698</v>
      </c>
      <c r="E392" s="168">
        <v>400407</v>
      </c>
      <c r="F392" s="168">
        <v>-6159560.7300000004</v>
      </c>
      <c r="G392" s="168">
        <v>-5759153.7300000004</v>
      </c>
      <c r="H392" s="168"/>
      <c r="I392" s="140" t="s">
        <v>834</v>
      </c>
      <c r="J392" s="160"/>
      <c r="K392" s="160"/>
    </row>
    <row r="393" spans="1:15" ht="14.15" customHeight="1">
      <c r="A393" s="159">
        <v>377</v>
      </c>
      <c r="B393" s="58" t="s">
        <v>947</v>
      </c>
      <c r="C393" s="168">
        <v>33645.07</v>
      </c>
      <c r="D393" s="168">
        <v>34.069999999999709</v>
      </c>
      <c r="E393" s="168">
        <v>33611</v>
      </c>
      <c r="F393" s="168">
        <v>774.66999999999985</v>
      </c>
      <c r="G393" s="168">
        <v>34385.67</v>
      </c>
      <c r="H393" s="168"/>
      <c r="I393" s="140" t="s">
        <v>834</v>
      </c>
      <c r="J393" s="160"/>
      <c r="K393" s="160"/>
    </row>
    <row r="394" spans="1:15" ht="14.15" customHeight="1">
      <c r="A394" s="159">
        <v>378</v>
      </c>
      <c r="B394" s="58" t="s">
        <v>948</v>
      </c>
      <c r="C394" s="168">
        <v>7710.4000000000005</v>
      </c>
      <c r="D394" s="168">
        <v>7.4000000000005457</v>
      </c>
      <c r="E394" s="168">
        <v>7703</v>
      </c>
      <c r="F394" s="168">
        <v>385.67000000000053</v>
      </c>
      <c r="G394" s="168">
        <v>8088.67</v>
      </c>
      <c r="H394" s="168"/>
      <c r="I394" s="140" t="s">
        <v>834</v>
      </c>
      <c r="J394" s="160"/>
      <c r="K394" s="160"/>
    </row>
    <row r="395" spans="1:15" s="170" customFormat="1" ht="14.15" customHeight="1">
      <c r="A395" s="159">
        <v>379</v>
      </c>
      <c r="B395" s="58" t="s">
        <v>949</v>
      </c>
      <c r="C395" s="168">
        <v>7686.97</v>
      </c>
      <c r="D395" s="168">
        <v>7.9700000000002547</v>
      </c>
      <c r="E395" s="168">
        <v>7679</v>
      </c>
      <c r="F395" s="168">
        <v>439.25000000000028</v>
      </c>
      <c r="G395" s="168">
        <v>8118.25</v>
      </c>
      <c r="H395" s="168"/>
      <c r="I395" s="140" t="s">
        <v>834</v>
      </c>
      <c r="J395" s="160"/>
      <c r="K395" s="160"/>
      <c r="L395" s="159"/>
      <c r="M395" s="58"/>
      <c r="N395" s="58"/>
      <c r="O395" s="58"/>
    </row>
    <row r="396" spans="1:15" ht="14.15" customHeight="1">
      <c r="A396" s="159">
        <v>380</v>
      </c>
      <c r="B396" s="58" t="s">
        <v>950</v>
      </c>
      <c r="C396" s="168">
        <v>41552.770000000004</v>
      </c>
      <c r="D396" s="168">
        <v>41.770000000004075</v>
      </c>
      <c r="E396" s="168">
        <v>41511</v>
      </c>
      <c r="F396" s="168">
        <v>6075.9300000000039</v>
      </c>
      <c r="G396" s="168">
        <v>47586.930000000008</v>
      </c>
      <c r="H396" s="168"/>
      <c r="I396" s="140" t="s">
        <v>834</v>
      </c>
      <c r="J396" s="160"/>
      <c r="K396" s="160"/>
    </row>
    <row r="397" spans="1:15" ht="14.15" customHeight="1">
      <c r="A397" s="159">
        <v>381</v>
      </c>
      <c r="B397" s="171" t="s">
        <v>951</v>
      </c>
      <c r="C397" s="168">
        <v>27546.43</v>
      </c>
      <c r="D397" s="168">
        <v>27.430000000000291</v>
      </c>
      <c r="E397" s="168">
        <v>27519</v>
      </c>
      <c r="F397" s="168">
        <v>48.58000000000029</v>
      </c>
      <c r="G397" s="168">
        <v>27567.58</v>
      </c>
      <c r="H397" s="168"/>
      <c r="I397" s="140" t="s">
        <v>834</v>
      </c>
      <c r="J397" s="160"/>
      <c r="K397" s="160"/>
    </row>
    <row r="398" spans="1:15" ht="14.15" customHeight="1">
      <c r="A398" s="159">
        <v>382</v>
      </c>
      <c r="B398" s="226" t="s">
        <v>952</v>
      </c>
      <c r="C398" s="196">
        <v>30820998.057999995</v>
      </c>
      <c r="D398" s="181">
        <v>30821.057999998029</v>
      </c>
      <c r="E398" s="181">
        <v>30790177</v>
      </c>
      <c r="F398" s="181">
        <v>-5103620.0320000034</v>
      </c>
      <c r="G398" s="181">
        <v>25686556.967999998</v>
      </c>
      <c r="H398" s="181"/>
      <c r="I398" s="198"/>
      <c r="J398" s="160"/>
      <c r="K398" s="160"/>
    </row>
    <row r="399" spans="1:15" ht="14.15" customHeight="1">
      <c r="A399" s="159">
        <v>383</v>
      </c>
      <c r="B399" s="233"/>
      <c r="C399" s="172"/>
      <c r="D399" s="207"/>
      <c r="E399" s="149"/>
      <c r="F399" s="207"/>
      <c r="G399" s="172"/>
      <c r="H399" s="172"/>
      <c r="I399" s="182"/>
      <c r="J399" s="160"/>
      <c r="K399" s="160"/>
    </row>
    <row r="400" spans="1:15" ht="14.15" customHeight="1">
      <c r="A400" s="159">
        <v>384</v>
      </c>
      <c r="B400" s="226" t="s">
        <v>953</v>
      </c>
      <c r="C400" s="174">
        <v>42022818.206999995</v>
      </c>
      <c r="D400" s="174">
        <v>42023.206999998336</v>
      </c>
      <c r="E400" s="174">
        <v>41980795</v>
      </c>
      <c r="F400" s="174">
        <v>-6810104.4930000026</v>
      </c>
      <c r="G400" s="174">
        <v>35170690.506999999</v>
      </c>
      <c r="H400" s="174"/>
      <c r="I400" s="200"/>
      <c r="J400" s="160"/>
      <c r="K400" s="160"/>
    </row>
    <row r="401" spans="1:16" ht="14.15" customHeight="1">
      <c r="A401" s="159">
        <v>385</v>
      </c>
      <c r="B401" s="170"/>
      <c r="C401" s="174">
        <v>63722354.997999996</v>
      </c>
      <c r="D401" s="174">
        <v>512262.74509999878</v>
      </c>
      <c r="E401" s="174">
        <v>63210092.252899997</v>
      </c>
      <c r="F401" s="174">
        <v>-5423356.1849000026</v>
      </c>
      <c r="G401" s="174">
        <v>57786736.067999996</v>
      </c>
      <c r="H401" s="174"/>
      <c r="I401" s="200"/>
      <c r="J401" s="160"/>
      <c r="K401" s="160"/>
    </row>
    <row r="402" spans="1:16" ht="14.15" customHeight="1">
      <c r="A402" s="159">
        <v>386</v>
      </c>
      <c r="B402" s="59" t="s">
        <v>954</v>
      </c>
      <c r="C402" s="168"/>
      <c r="D402" s="168"/>
      <c r="E402" s="168"/>
      <c r="F402" s="168"/>
      <c r="G402" s="168"/>
      <c r="H402" s="168"/>
      <c r="I402" s="253"/>
      <c r="J402" s="160"/>
      <c r="K402" s="160"/>
    </row>
    <row r="403" spans="1:16" ht="14.15" customHeight="1">
      <c r="A403" s="159">
        <v>387</v>
      </c>
      <c r="B403" s="58" t="s">
        <v>955</v>
      </c>
      <c r="C403" s="168">
        <v>19725.86</v>
      </c>
      <c r="D403" s="168">
        <v>-0.13999999999941792</v>
      </c>
      <c r="E403" s="168">
        <v>19726</v>
      </c>
      <c r="F403" s="168">
        <v>-0.13999999999941792</v>
      </c>
      <c r="G403" s="168">
        <v>19725.86</v>
      </c>
      <c r="H403" s="168"/>
      <c r="I403" s="253" t="s">
        <v>956</v>
      </c>
      <c r="J403" s="160"/>
      <c r="K403" s="160"/>
    </row>
    <row r="404" spans="1:16" ht="14.15" customHeight="1">
      <c r="A404" s="159">
        <v>388</v>
      </c>
      <c r="B404" s="58" t="s">
        <v>957</v>
      </c>
      <c r="C404" s="168">
        <v>377832.44000000006</v>
      </c>
      <c r="D404" s="168">
        <v>4.440000000060536</v>
      </c>
      <c r="E404" s="168">
        <v>377828</v>
      </c>
      <c r="F404" s="168">
        <v>30898.460000000057</v>
      </c>
      <c r="G404" s="168">
        <v>408726.46000000008</v>
      </c>
      <c r="H404" s="168"/>
      <c r="I404" s="253" t="s">
        <v>956</v>
      </c>
      <c r="J404" s="160"/>
      <c r="K404" s="160"/>
      <c r="L404" s="234"/>
    </row>
    <row r="405" spans="1:16" ht="12.5">
      <c r="A405" s="159">
        <v>389</v>
      </c>
      <c r="B405" s="58" t="s">
        <v>958</v>
      </c>
      <c r="C405" s="168">
        <v>4647076.08</v>
      </c>
      <c r="D405" s="168">
        <v>57.080000000074506</v>
      </c>
      <c r="E405" s="168">
        <v>4647019</v>
      </c>
      <c r="F405" s="168">
        <v>78715.400000000067</v>
      </c>
      <c r="G405" s="168">
        <v>4725734.4000000004</v>
      </c>
      <c r="H405" s="168"/>
      <c r="I405" s="253" t="s">
        <v>956</v>
      </c>
      <c r="J405" s="160"/>
      <c r="K405" s="160"/>
      <c r="L405" s="235"/>
    </row>
    <row r="406" spans="1:16" ht="14.15" customHeight="1">
      <c r="A406" s="159">
        <v>390</v>
      </c>
      <c r="B406" s="58" t="s">
        <v>959</v>
      </c>
      <c r="C406" s="168">
        <v>0</v>
      </c>
      <c r="D406" s="168">
        <v>0</v>
      </c>
      <c r="E406" s="168">
        <v>0</v>
      </c>
      <c r="F406" s="168">
        <v>0</v>
      </c>
      <c r="G406" s="168">
        <v>0</v>
      </c>
      <c r="H406" s="168"/>
      <c r="I406" s="253" t="s">
        <v>956</v>
      </c>
      <c r="J406" s="124"/>
      <c r="K406" s="124"/>
      <c r="L406" s="234"/>
    </row>
    <row r="407" spans="1:16" s="170" customFormat="1" ht="14.15" customHeight="1">
      <c r="A407" s="159">
        <v>391</v>
      </c>
      <c r="B407" s="58" t="s">
        <v>960</v>
      </c>
      <c r="C407" s="168">
        <v>-57939.54</v>
      </c>
      <c r="D407" s="168">
        <v>-0.54000000000087311</v>
      </c>
      <c r="E407" s="168">
        <v>-57939</v>
      </c>
      <c r="F407" s="168">
        <v>-0.54000000000087311</v>
      </c>
      <c r="G407" s="168">
        <v>-57939.54</v>
      </c>
      <c r="H407" s="168"/>
      <c r="I407" s="253" t="s">
        <v>956</v>
      </c>
      <c r="J407" s="62"/>
      <c r="K407" s="62"/>
      <c r="L407" s="236"/>
      <c r="M407" s="58"/>
      <c r="N407" s="58"/>
      <c r="O407" s="58"/>
    </row>
    <row r="408" spans="1:16" ht="14.15" customHeight="1">
      <c r="A408" s="159">
        <v>392</v>
      </c>
      <c r="B408" s="171" t="s">
        <v>961</v>
      </c>
      <c r="C408" s="168">
        <v>23591.24</v>
      </c>
      <c r="D408" s="168">
        <v>0.24000000000160071</v>
      </c>
      <c r="E408" s="168">
        <v>23591</v>
      </c>
      <c r="F408" s="168">
        <v>0.24000000000160071</v>
      </c>
      <c r="G408" s="168">
        <v>23591.24</v>
      </c>
      <c r="H408" s="168"/>
      <c r="I408" s="253" t="s">
        <v>956</v>
      </c>
      <c r="J408" s="160"/>
      <c r="K408" s="160"/>
      <c r="L408" s="236"/>
    </row>
    <row r="409" spans="1:16" ht="14.15" customHeight="1">
      <c r="A409" s="159">
        <v>393</v>
      </c>
      <c r="B409" s="226" t="s">
        <v>962</v>
      </c>
      <c r="C409" s="181">
        <v>5010286.08</v>
      </c>
      <c r="D409" s="181">
        <v>61.080000000136351</v>
      </c>
      <c r="E409" s="181">
        <v>5010225</v>
      </c>
      <c r="F409" s="181">
        <v>109613.42000000011</v>
      </c>
      <c r="G409" s="181">
        <v>5119838.4200000009</v>
      </c>
      <c r="H409" s="181"/>
      <c r="I409" s="198"/>
      <c r="J409" s="160"/>
      <c r="K409" s="160"/>
    </row>
    <row r="410" spans="1:16" ht="14.15" customHeight="1">
      <c r="A410" s="159">
        <v>394</v>
      </c>
      <c r="B410" s="170"/>
      <c r="C410" s="174"/>
      <c r="D410" s="174"/>
      <c r="E410" s="116"/>
      <c r="F410" s="174"/>
      <c r="G410" s="168"/>
      <c r="H410" s="168"/>
      <c r="I410" s="253"/>
      <c r="J410" s="160"/>
      <c r="K410" s="160"/>
    </row>
    <row r="411" spans="1:16" ht="14.15" customHeight="1">
      <c r="A411" s="159">
        <v>395</v>
      </c>
      <c r="B411" s="59" t="s">
        <v>963</v>
      </c>
      <c r="C411" s="168"/>
      <c r="D411" s="168"/>
      <c r="E411" s="168"/>
      <c r="F411" s="168"/>
      <c r="G411" s="168"/>
      <c r="H411" s="168"/>
      <c r="I411" s="253"/>
      <c r="J411" s="160"/>
      <c r="K411" s="160"/>
    </row>
    <row r="412" spans="1:16" ht="14.15" customHeight="1">
      <c r="A412" s="159">
        <v>396</v>
      </c>
      <c r="B412" s="58" t="s">
        <v>964</v>
      </c>
      <c r="C412" s="168">
        <v>33552.620000000003</v>
      </c>
      <c r="D412" s="168">
        <v>0.62000000000261934</v>
      </c>
      <c r="E412" s="168">
        <v>33552</v>
      </c>
      <c r="F412" s="168">
        <v>1994.3300000000024</v>
      </c>
      <c r="G412" s="168">
        <v>35546.33</v>
      </c>
      <c r="H412" s="168"/>
      <c r="I412" s="253" t="s">
        <v>956</v>
      </c>
      <c r="J412" s="160"/>
      <c r="K412" s="160"/>
    </row>
    <row r="413" spans="1:16" ht="13.5" customHeight="1">
      <c r="A413" s="159">
        <v>397</v>
      </c>
      <c r="B413" s="58" t="s">
        <v>965</v>
      </c>
      <c r="C413" s="168">
        <v>1718933.79</v>
      </c>
      <c r="D413" s="168">
        <v>2.7900000000372529</v>
      </c>
      <c r="E413" s="168">
        <v>1718931</v>
      </c>
      <c r="F413" s="168">
        <v>-1489654.74</v>
      </c>
      <c r="G413" s="168">
        <v>229276.26</v>
      </c>
      <c r="H413" s="168"/>
      <c r="I413" s="253" t="s">
        <v>956</v>
      </c>
      <c r="J413" s="168"/>
      <c r="K413" s="341"/>
      <c r="L413" s="341"/>
      <c r="P413" s="159"/>
    </row>
    <row r="414" spans="1:16" ht="14.15" customHeight="1">
      <c r="A414" s="159">
        <v>398</v>
      </c>
      <c r="B414" s="58" t="s">
        <v>966</v>
      </c>
      <c r="C414" s="168">
        <v>0</v>
      </c>
      <c r="D414" s="168">
        <v>0</v>
      </c>
      <c r="E414" s="168">
        <v>0</v>
      </c>
      <c r="F414" s="168">
        <v>0</v>
      </c>
      <c r="G414" s="168">
        <v>0</v>
      </c>
      <c r="H414" s="168"/>
      <c r="I414" s="253" t="s">
        <v>956</v>
      </c>
      <c r="J414" s="160"/>
      <c r="K414" s="160"/>
    </row>
    <row r="415" spans="1:16" ht="14.15" customHeight="1">
      <c r="A415" s="159">
        <v>399</v>
      </c>
      <c r="B415" s="171" t="s">
        <v>967</v>
      </c>
      <c r="C415" s="168">
        <v>23919.599999999999</v>
      </c>
      <c r="D415" s="168">
        <v>0.59999999999854481</v>
      </c>
      <c r="E415" s="168">
        <v>23919</v>
      </c>
      <c r="F415" s="168">
        <v>-7886.8900000000012</v>
      </c>
      <c r="G415" s="168">
        <v>16032.109999999999</v>
      </c>
      <c r="H415" s="168"/>
      <c r="I415" s="253" t="s">
        <v>956</v>
      </c>
      <c r="J415" s="160"/>
      <c r="K415" s="160"/>
    </row>
    <row r="416" spans="1:16" ht="14.15" customHeight="1">
      <c r="A416" s="159">
        <v>400</v>
      </c>
      <c r="B416" s="226" t="s">
        <v>968</v>
      </c>
      <c r="C416" s="181">
        <v>1776406.0100000002</v>
      </c>
      <c r="D416" s="181">
        <v>4.0100000000384171</v>
      </c>
      <c r="E416" s="181">
        <v>1776402</v>
      </c>
      <c r="F416" s="181">
        <v>-1495547.2999999998</v>
      </c>
      <c r="G416" s="181">
        <v>280854.7</v>
      </c>
      <c r="H416" s="181"/>
      <c r="I416" s="198"/>
      <c r="J416" s="160"/>
      <c r="K416" s="160"/>
    </row>
    <row r="417" spans="1:12" ht="14.15" customHeight="1">
      <c r="A417" s="159">
        <v>401</v>
      </c>
      <c r="B417" s="170"/>
      <c r="C417" s="174"/>
      <c r="D417" s="174"/>
      <c r="E417" s="116"/>
      <c r="F417" s="174"/>
      <c r="G417" s="168"/>
      <c r="H417" s="168"/>
      <c r="I417" s="253"/>
      <c r="J417" s="160"/>
      <c r="K417" s="160"/>
    </row>
    <row r="418" spans="1:12" ht="14.15" customHeight="1">
      <c r="A418" s="159">
        <v>402</v>
      </c>
      <c r="B418" s="59" t="s">
        <v>133</v>
      </c>
      <c r="C418" s="168"/>
      <c r="D418" s="168"/>
      <c r="E418" s="168"/>
      <c r="F418" s="168"/>
      <c r="G418" s="168"/>
      <c r="H418" s="168"/>
      <c r="I418" s="253"/>
      <c r="J418" s="160"/>
      <c r="K418" s="160"/>
    </row>
    <row r="419" spans="1:12" ht="14.15" customHeight="1">
      <c r="A419" s="159">
        <v>403</v>
      </c>
      <c r="B419" s="58" t="s">
        <v>969</v>
      </c>
      <c r="C419" s="168">
        <v>0</v>
      </c>
      <c r="D419" s="168">
        <v>0</v>
      </c>
      <c r="E419" s="168">
        <v>0</v>
      </c>
      <c r="F419" s="168">
        <v>0</v>
      </c>
      <c r="G419" s="168">
        <v>0</v>
      </c>
      <c r="H419" s="168"/>
      <c r="I419" s="253" t="s">
        <v>956</v>
      </c>
      <c r="J419" s="160"/>
      <c r="K419" s="160"/>
    </row>
    <row r="420" spans="1:12" ht="14.15" customHeight="1">
      <c r="A420" s="159">
        <v>404</v>
      </c>
      <c r="B420" s="58" t="s">
        <v>970</v>
      </c>
      <c r="C420" s="168">
        <v>9329.2200000000012</v>
      </c>
      <c r="D420" s="168">
        <v>0.11421320356203069</v>
      </c>
      <c r="E420" s="168">
        <v>9329.1057867964391</v>
      </c>
      <c r="F420" s="168">
        <v>0</v>
      </c>
      <c r="G420" s="168">
        <v>9329.1057867964391</v>
      </c>
      <c r="H420" s="168"/>
      <c r="I420" s="253" t="s">
        <v>956</v>
      </c>
      <c r="J420" s="160"/>
      <c r="K420" s="160"/>
    </row>
    <row r="421" spans="1:12" ht="14.15" customHeight="1">
      <c r="A421" s="159">
        <v>405</v>
      </c>
      <c r="B421" s="58" t="s">
        <v>971</v>
      </c>
      <c r="C421" s="168">
        <v>0</v>
      </c>
      <c r="D421" s="168">
        <v>0</v>
      </c>
      <c r="E421" s="168">
        <v>0</v>
      </c>
      <c r="F421" s="168">
        <v>0</v>
      </c>
      <c r="G421" s="168">
        <v>0</v>
      </c>
      <c r="H421" s="168"/>
      <c r="I421" s="253" t="s">
        <v>956</v>
      </c>
      <c r="J421" s="160"/>
      <c r="K421" s="160"/>
    </row>
    <row r="422" spans="1:12" ht="14.15" customHeight="1">
      <c r="A422" s="159">
        <v>406</v>
      </c>
      <c r="B422" s="171" t="s">
        <v>972</v>
      </c>
      <c r="C422" s="168">
        <v>0</v>
      </c>
      <c r="D422" s="168">
        <v>0</v>
      </c>
      <c r="E422" s="168">
        <v>0</v>
      </c>
      <c r="F422" s="168">
        <v>0</v>
      </c>
      <c r="G422" s="168">
        <v>0</v>
      </c>
      <c r="H422" s="168"/>
      <c r="I422" s="253" t="s">
        <v>956</v>
      </c>
      <c r="J422" s="160"/>
      <c r="K422" s="160"/>
    </row>
    <row r="423" spans="1:12" ht="14.15" customHeight="1">
      <c r="A423" s="159">
        <v>407</v>
      </c>
      <c r="B423" s="226" t="s">
        <v>973</v>
      </c>
      <c r="C423" s="181">
        <v>9329.2200000000012</v>
      </c>
      <c r="D423" s="181">
        <v>0.11421320356203069</v>
      </c>
      <c r="E423" s="181">
        <v>9329.1057867964391</v>
      </c>
      <c r="F423" s="181">
        <v>0</v>
      </c>
      <c r="G423" s="181">
        <v>9329.1057867964391</v>
      </c>
      <c r="H423" s="181"/>
      <c r="I423" s="198"/>
      <c r="J423" s="160"/>
      <c r="K423" s="160"/>
    </row>
    <row r="424" spans="1:12" ht="14.15" customHeight="1">
      <c r="A424" s="159">
        <v>408</v>
      </c>
      <c r="B424" s="170"/>
      <c r="C424" s="174"/>
      <c r="D424" s="174"/>
      <c r="E424" s="174"/>
      <c r="F424" s="174"/>
      <c r="G424" s="168"/>
      <c r="H424" s="168"/>
      <c r="I424" s="253"/>
      <c r="J424" s="160"/>
      <c r="K424" s="160"/>
    </row>
    <row r="425" spans="1:12" ht="14.15" customHeight="1">
      <c r="A425" s="159">
        <v>409</v>
      </c>
      <c r="B425" s="59" t="s">
        <v>127</v>
      </c>
      <c r="C425" s="168"/>
      <c r="D425" s="168"/>
      <c r="E425" s="125"/>
      <c r="F425" s="168"/>
      <c r="G425" s="168"/>
      <c r="H425" s="168"/>
      <c r="I425" s="253"/>
      <c r="J425" s="160"/>
      <c r="K425" s="160"/>
    </row>
    <row r="426" spans="1:12" ht="14.15" customHeight="1">
      <c r="A426" s="159">
        <v>410</v>
      </c>
      <c r="B426" s="58" t="s">
        <v>492</v>
      </c>
      <c r="C426" s="168">
        <v>12085338.379999999</v>
      </c>
      <c r="D426" s="168">
        <v>169194.37999999896</v>
      </c>
      <c r="E426" s="168">
        <v>11916144</v>
      </c>
      <c r="F426" s="168">
        <v>447411.36999999895</v>
      </c>
      <c r="G426" s="168">
        <v>12363555.369999999</v>
      </c>
      <c r="H426" s="168"/>
      <c r="I426" s="253" t="s">
        <v>974</v>
      </c>
      <c r="J426" s="160"/>
      <c r="K426" s="160"/>
    </row>
    <row r="427" spans="1:12" ht="51" customHeight="1">
      <c r="A427" s="159">
        <v>411</v>
      </c>
      <c r="B427" s="58" t="s">
        <v>493</v>
      </c>
      <c r="C427" s="168">
        <v>851202.11</v>
      </c>
      <c r="D427" s="168">
        <v>11917.109999999986</v>
      </c>
      <c r="E427" s="168">
        <v>839285</v>
      </c>
      <c r="F427" s="168">
        <v>8023.5199999999859</v>
      </c>
      <c r="G427" s="168">
        <v>847308.52</v>
      </c>
      <c r="H427" s="168"/>
      <c r="I427" s="253" t="s">
        <v>974</v>
      </c>
      <c r="J427" s="168"/>
      <c r="K427" s="168"/>
      <c r="L427" s="221"/>
    </row>
    <row r="428" spans="1:12" ht="14.15" customHeight="1">
      <c r="A428" s="159">
        <v>412</v>
      </c>
      <c r="B428" s="58" t="s">
        <v>494</v>
      </c>
      <c r="C428" s="168">
        <v>-1721098.6</v>
      </c>
      <c r="D428" s="168">
        <v>-24095.380399999907</v>
      </c>
      <c r="E428" s="168">
        <v>-1697003.2196000002</v>
      </c>
      <c r="F428" s="168">
        <v>-73495.830399999904</v>
      </c>
      <c r="G428" s="168">
        <v>-1770499.05</v>
      </c>
      <c r="H428" s="168"/>
      <c r="I428" s="253" t="s">
        <v>974</v>
      </c>
      <c r="J428" s="160"/>
      <c r="K428" s="160"/>
    </row>
    <row r="429" spans="1:12" s="170" customFormat="1" ht="30" customHeight="1">
      <c r="A429" s="159">
        <v>413</v>
      </c>
      <c r="B429" s="58" t="s">
        <v>495</v>
      </c>
      <c r="C429" s="168">
        <v>5942942.2400000002</v>
      </c>
      <c r="D429" s="168">
        <v>83201.191360000521</v>
      </c>
      <c r="E429" s="168">
        <v>5859741.0486399997</v>
      </c>
      <c r="F429" s="168">
        <v>83201.191360000521</v>
      </c>
      <c r="G429" s="168">
        <v>5942942.2400000002</v>
      </c>
      <c r="H429" s="168"/>
      <c r="I429" s="253" t="s">
        <v>974</v>
      </c>
      <c r="J429" s="160"/>
      <c r="K429" s="160"/>
      <c r="L429" s="221"/>
    </row>
    <row r="430" spans="1:12" s="170" customFormat="1" ht="14.15" customHeight="1">
      <c r="A430" s="159">
        <v>414</v>
      </c>
      <c r="B430" s="58" t="s">
        <v>496</v>
      </c>
      <c r="C430" s="168">
        <v>1112072.69</v>
      </c>
      <c r="D430" s="168">
        <v>15569.017660000129</v>
      </c>
      <c r="E430" s="168">
        <v>1096503.6723399998</v>
      </c>
      <c r="F430" s="168">
        <v>15569.017660000129</v>
      </c>
      <c r="G430" s="168">
        <v>1112072.69</v>
      </c>
      <c r="H430" s="168"/>
      <c r="I430" s="253" t="s">
        <v>974</v>
      </c>
      <c r="J430" s="160"/>
      <c r="K430" s="160"/>
      <c r="L430" s="175"/>
    </row>
    <row r="431" spans="1:12" s="170" customFormat="1" ht="32.25" customHeight="1">
      <c r="A431" s="159">
        <v>415</v>
      </c>
      <c r="B431" s="58" t="s">
        <v>497</v>
      </c>
      <c r="C431" s="168">
        <v>1893284.88</v>
      </c>
      <c r="D431" s="168">
        <v>26505.988320000004</v>
      </c>
      <c r="E431" s="168">
        <v>1866778.8916799999</v>
      </c>
      <c r="F431" s="168">
        <v>26505.988320000004</v>
      </c>
      <c r="G431" s="168">
        <v>1893284.88</v>
      </c>
      <c r="H431" s="168"/>
      <c r="I431" s="253" t="s">
        <v>974</v>
      </c>
      <c r="J431" s="160"/>
      <c r="K431" s="160"/>
      <c r="L431" s="223"/>
    </row>
    <row r="432" spans="1:12" s="170" customFormat="1" ht="28.5" customHeight="1">
      <c r="A432" s="159">
        <v>416</v>
      </c>
      <c r="B432" s="58" t="s">
        <v>498</v>
      </c>
      <c r="C432" s="168">
        <v>996411.95</v>
      </c>
      <c r="D432" s="168">
        <v>13949.767300000065</v>
      </c>
      <c r="E432" s="168">
        <v>982462.18269999989</v>
      </c>
      <c r="F432" s="168">
        <v>3382692.5685336012</v>
      </c>
      <c r="G432" s="168">
        <v>4365154.751233601</v>
      </c>
      <c r="H432" s="168"/>
      <c r="I432" s="253" t="s">
        <v>974</v>
      </c>
      <c r="J432" s="160"/>
      <c r="K432" s="160"/>
      <c r="L432" s="223"/>
    </row>
    <row r="433" spans="1:15" ht="14.15" customHeight="1">
      <c r="A433" s="159">
        <v>417</v>
      </c>
      <c r="B433" s="58" t="s">
        <v>499</v>
      </c>
      <c r="C433" s="168">
        <v>0</v>
      </c>
      <c r="D433" s="168">
        <v>0</v>
      </c>
      <c r="E433" s="168">
        <v>0</v>
      </c>
      <c r="F433" s="168">
        <v>0</v>
      </c>
      <c r="G433" s="168">
        <v>0</v>
      </c>
      <c r="H433" s="168"/>
      <c r="I433" s="253" t="s">
        <v>974</v>
      </c>
      <c r="J433" s="160"/>
      <c r="K433" s="160"/>
    </row>
    <row r="434" spans="1:15" ht="13.5" customHeight="1">
      <c r="A434" s="159">
        <v>418</v>
      </c>
      <c r="B434" s="58" t="s">
        <v>500</v>
      </c>
      <c r="C434" s="168">
        <v>162570.53</v>
      </c>
      <c r="D434" s="168">
        <v>2275.9874199999904</v>
      </c>
      <c r="E434" s="168">
        <v>160294.54258000001</v>
      </c>
      <c r="F434" s="168">
        <v>2275.9874199999904</v>
      </c>
      <c r="G434" s="168">
        <v>162570.53</v>
      </c>
      <c r="H434" s="168"/>
      <c r="I434" s="253" t="s">
        <v>974</v>
      </c>
      <c r="J434" s="160"/>
      <c r="K434" s="160"/>
    </row>
    <row r="435" spans="1:15" ht="14.15" customHeight="1">
      <c r="A435" s="159">
        <v>419</v>
      </c>
      <c r="B435" s="58" t="s">
        <v>975</v>
      </c>
      <c r="C435" s="168">
        <v>979706.19</v>
      </c>
      <c r="D435" s="168">
        <v>0.18999999994412065</v>
      </c>
      <c r="E435" s="168">
        <v>979706</v>
      </c>
      <c r="F435" s="168">
        <v>114528.90999999992</v>
      </c>
      <c r="G435" s="168">
        <v>1094234.9099999999</v>
      </c>
      <c r="H435" s="168"/>
      <c r="I435" s="253" t="s">
        <v>787</v>
      </c>
      <c r="J435" s="160"/>
      <c r="K435" s="160"/>
    </row>
    <row r="436" spans="1:15" ht="22.5" customHeight="1">
      <c r="A436" s="159">
        <v>420</v>
      </c>
      <c r="B436" s="58" t="s">
        <v>502</v>
      </c>
      <c r="C436" s="168">
        <v>2306638.44</v>
      </c>
      <c r="D436" s="168">
        <v>16594.669999999925</v>
      </c>
      <c r="E436" s="168">
        <v>2290043.77</v>
      </c>
      <c r="F436" s="168">
        <v>262407.95</v>
      </c>
      <c r="G436" s="168">
        <v>2552451.7200000002</v>
      </c>
      <c r="H436" s="168"/>
      <c r="I436" s="253" t="s">
        <v>787</v>
      </c>
      <c r="J436" s="160"/>
      <c r="K436" s="159"/>
    </row>
    <row r="437" spans="1:15" ht="19" customHeight="1">
      <c r="A437" s="159">
        <v>421</v>
      </c>
      <c r="B437" s="58" t="s">
        <v>976</v>
      </c>
      <c r="C437" s="168">
        <v>105335.46</v>
      </c>
      <c r="D437" s="168">
        <v>1474.6964399999997</v>
      </c>
      <c r="E437" s="168">
        <v>103860.76356000001</v>
      </c>
      <c r="F437" s="168">
        <v>-52701.833559999999</v>
      </c>
      <c r="G437" s="168">
        <v>51158.930000000008</v>
      </c>
      <c r="H437" s="168"/>
      <c r="I437" s="253" t="s">
        <v>974</v>
      </c>
      <c r="J437" s="160"/>
      <c r="K437" s="160"/>
      <c r="L437" s="221"/>
    </row>
    <row r="438" spans="1:15" ht="14.15" customHeight="1">
      <c r="A438" s="159">
        <v>422</v>
      </c>
      <c r="B438" s="58" t="s">
        <v>977</v>
      </c>
      <c r="C438" s="168">
        <v>592234.80000000005</v>
      </c>
      <c r="D438" s="168">
        <v>8291.2872000000207</v>
      </c>
      <c r="E438" s="168">
        <v>583943.51280000003</v>
      </c>
      <c r="F438" s="168">
        <v>9056.6872000000203</v>
      </c>
      <c r="G438" s="168">
        <v>593000.20000000007</v>
      </c>
      <c r="H438" s="168"/>
      <c r="I438" s="253" t="s">
        <v>974</v>
      </c>
      <c r="J438" s="160"/>
      <c r="K438" s="160"/>
    </row>
    <row r="439" spans="1:15" ht="14.15" customHeight="1">
      <c r="A439" s="159">
        <v>423</v>
      </c>
      <c r="B439" s="171" t="s">
        <v>503</v>
      </c>
      <c r="C439" s="168">
        <v>69509.84</v>
      </c>
      <c r="D439" s="168">
        <v>972.83999999999651</v>
      </c>
      <c r="E439" s="168">
        <v>68537</v>
      </c>
      <c r="F439" s="168">
        <v>-175.95000000000346</v>
      </c>
      <c r="G439" s="168">
        <v>68361.05</v>
      </c>
      <c r="H439" s="168"/>
      <c r="I439" s="253" t="s">
        <v>974</v>
      </c>
      <c r="J439" s="160"/>
      <c r="K439" s="160"/>
    </row>
    <row r="440" spans="1:15" ht="14.15" customHeight="1">
      <c r="A440" s="159">
        <v>424</v>
      </c>
      <c r="B440" s="226" t="s">
        <v>978</v>
      </c>
      <c r="C440" s="181">
        <v>25376148.910000004</v>
      </c>
      <c r="D440" s="181">
        <v>325851.7452999996</v>
      </c>
      <c r="E440" s="181">
        <v>25050297.164699998</v>
      </c>
      <c r="F440" s="181">
        <v>4225299.5765336007</v>
      </c>
      <c r="G440" s="150">
        <v>29275596.741233598</v>
      </c>
      <c r="H440" s="150"/>
      <c r="I440" s="151"/>
      <c r="J440" s="160"/>
      <c r="K440" s="160"/>
    </row>
    <row r="441" spans="1:15" ht="14.15" customHeight="1">
      <c r="A441" s="159">
        <v>425</v>
      </c>
      <c r="C441" s="174"/>
      <c r="D441" s="174"/>
      <c r="E441" s="174"/>
      <c r="F441" s="174"/>
      <c r="G441" s="168"/>
      <c r="H441" s="168"/>
      <c r="I441" s="253"/>
      <c r="J441" s="160"/>
      <c r="K441" s="160"/>
    </row>
    <row r="442" spans="1:15" ht="39" customHeight="1">
      <c r="A442" s="159">
        <v>426</v>
      </c>
      <c r="B442" s="170" t="s">
        <v>979</v>
      </c>
      <c r="C442" s="168">
        <v>2265242.65</v>
      </c>
      <c r="D442" s="168">
        <v>31713.397100000177</v>
      </c>
      <c r="E442" s="168">
        <v>2233529.2528999997</v>
      </c>
      <c r="F442" s="168">
        <v>67953.57710000017</v>
      </c>
      <c r="G442" s="168">
        <v>2301482.83</v>
      </c>
      <c r="H442" s="168"/>
      <c r="I442" s="253" t="s">
        <v>974</v>
      </c>
      <c r="J442" s="160"/>
      <c r="K442" s="160"/>
      <c r="L442" s="221"/>
    </row>
    <row r="443" spans="1:15" ht="14.15" customHeight="1">
      <c r="A443" s="159">
        <v>427</v>
      </c>
      <c r="B443" s="180" t="s">
        <v>1117</v>
      </c>
      <c r="C443" s="168">
        <v>0</v>
      </c>
      <c r="D443" s="174">
        <v>0</v>
      </c>
      <c r="E443" s="168">
        <v>0</v>
      </c>
      <c r="F443" s="168">
        <v>0</v>
      </c>
      <c r="G443" s="168">
        <v>0</v>
      </c>
      <c r="H443" s="168"/>
      <c r="I443" s="253" t="s">
        <v>974</v>
      </c>
      <c r="J443" s="160"/>
      <c r="K443" s="160"/>
    </row>
    <row r="444" spans="1:15" ht="14.15" customHeight="1">
      <c r="A444" s="159">
        <v>428</v>
      </c>
      <c r="B444" s="226" t="s">
        <v>981</v>
      </c>
      <c r="C444" s="181">
        <v>27641391.560000002</v>
      </c>
      <c r="D444" s="181">
        <v>357565.14239999978</v>
      </c>
      <c r="E444" s="181">
        <v>27283826.417599998</v>
      </c>
      <c r="F444" s="181">
        <v>4293253.153633601</v>
      </c>
      <c r="G444" s="150">
        <v>31577079.5712336</v>
      </c>
      <c r="H444" s="150"/>
      <c r="I444" s="151"/>
      <c r="J444" s="160"/>
      <c r="K444" s="160"/>
    </row>
    <row r="445" spans="1:15" ht="14.15" customHeight="1">
      <c r="A445" s="159">
        <v>429</v>
      </c>
      <c r="B445" s="180"/>
      <c r="C445" s="207"/>
      <c r="D445" s="207"/>
      <c r="E445" s="149"/>
      <c r="F445" s="207"/>
      <c r="G445" s="172"/>
      <c r="H445" s="172"/>
      <c r="I445" s="182"/>
      <c r="J445" s="160"/>
      <c r="K445" s="160"/>
    </row>
    <row r="446" spans="1:15" s="170" customFormat="1" ht="14.15" customHeight="1">
      <c r="A446" s="159">
        <v>430</v>
      </c>
      <c r="B446" s="226" t="s">
        <v>982</v>
      </c>
      <c r="C446" s="126">
        <v>477180425.20700002</v>
      </c>
      <c r="D446" s="126">
        <v>4175415.6836132323</v>
      </c>
      <c r="E446" s="126">
        <v>473005009.52338678</v>
      </c>
      <c r="F446" s="126">
        <v>-43550166.70901572</v>
      </c>
      <c r="G446" s="126">
        <v>429454842.81437111</v>
      </c>
      <c r="H446" s="127">
        <v>0.99099999999999999</v>
      </c>
      <c r="I446" s="128"/>
      <c r="J446" s="160"/>
      <c r="K446" s="160"/>
      <c r="L446" s="159"/>
      <c r="M446" s="58"/>
      <c r="N446" s="58"/>
      <c r="O446" s="58"/>
    </row>
    <row r="447" spans="1:15" s="170" customFormat="1" ht="14.15" customHeight="1">
      <c r="A447" s="159">
        <v>431</v>
      </c>
      <c r="C447" s="123"/>
      <c r="D447" s="123"/>
      <c r="E447" s="129"/>
      <c r="F447" s="123"/>
      <c r="G447" s="130"/>
      <c r="H447" s="130"/>
      <c r="I447" s="128"/>
      <c r="J447" s="160"/>
      <c r="K447" s="160"/>
      <c r="L447" s="159"/>
      <c r="M447" s="58"/>
      <c r="N447" s="58"/>
      <c r="O447" s="58"/>
    </row>
    <row r="448" spans="1:15" s="170" customFormat="1" ht="14.15" customHeight="1">
      <c r="A448" s="159">
        <v>432</v>
      </c>
      <c r="B448" s="173" t="s">
        <v>983</v>
      </c>
      <c r="C448" s="123">
        <v>127350385.55699997</v>
      </c>
      <c r="D448" s="123">
        <v>398271.60361320281</v>
      </c>
      <c r="E448" s="123">
        <v>126263312.52338678</v>
      </c>
      <c r="F448" s="123">
        <v>-52998475.729366399</v>
      </c>
      <c r="G448" s="123">
        <v>84124677.794020459</v>
      </c>
      <c r="H448" s="127">
        <v>0.99099999999999999</v>
      </c>
      <c r="J448" s="160"/>
      <c r="K448" s="160"/>
      <c r="L448" s="159"/>
      <c r="M448" s="58"/>
      <c r="N448" s="58"/>
      <c r="O448" s="58"/>
    </row>
    <row r="449" spans="1:15" s="170" customFormat="1" ht="14.15" customHeight="1">
      <c r="A449" s="159">
        <v>433</v>
      </c>
      <c r="C449" s="123"/>
      <c r="D449" s="123"/>
      <c r="E449" s="129"/>
      <c r="F449" s="123"/>
      <c r="G449" s="130"/>
      <c r="H449" s="130"/>
      <c r="I449" s="128"/>
      <c r="J449" s="160"/>
      <c r="K449" s="160"/>
      <c r="L449" s="159"/>
      <c r="M449" s="58"/>
      <c r="N449" s="58"/>
      <c r="O449" s="58"/>
    </row>
    <row r="450" spans="1:15" s="170" customFormat="1" ht="14.15" customHeight="1">
      <c r="A450" s="159">
        <v>434</v>
      </c>
      <c r="B450" s="226" t="s">
        <v>712</v>
      </c>
      <c r="C450" s="123"/>
      <c r="D450" s="123"/>
      <c r="E450" s="129"/>
      <c r="F450" s="123"/>
      <c r="G450" s="152"/>
      <c r="H450" s="152"/>
      <c r="I450" s="128"/>
      <c r="J450" s="160"/>
      <c r="K450" s="160"/>
      <c r="L450" s="159"/>
      <c r="M450" s="58"/>
      <c r="N450" s="58"/>
      <c r="O450" s="58"/>
    </row>
    <row r="451" spans="1:15" s="170" customFormat="1" ht="14.15" customHeight="1">
      <c r="A451" s="159">
        <v>435</v>
      </c>
      <c r="B451" s="58" t="s">
        <v>984</v>
      </c>
      <c r="C451" s="123">
        <v>0</v>
      </c>
      <c r="D451" s="123">
        <v>0</v>
      </c>
      <c r="E451" s="123">
        <v>0</v>
      </c>
      <c r="F451" s="123">
        <v>0</v>
      </c>
      <c r="G451" s="152">
        <v>0</v>
      </c>
      <c r="H451" s="152"/>
      <c r="I451" s="128"/>
      <c r="J451" s="160"/>
      <c r="K451" s="160"/>
      <c r="L451" s="159"/>
      <c r="M451" s="58"/>
      <c r="N451" s="58"/>
      <c r="O451" s="58"/>
    </row>
    <row r="452" spans="1:15" s="170" customFormat="1" ht="14.15" customHeight="1">
      <c r="A452" s="159">
        <v>436</v>
      </c>
      <c r="B452" s="58" t="s">
        <v>985</v>
      </c>
      <c r="C452" s="123">
        <v>0</v>
      </c>
      <c r="D452" s="123">
        <v>0</v>
      </c>
      <c r="E452" s="123">
        <v>0</v>
      </c>
      <c r="F452" s="168">
        <v>0</v>
      </c>
      <c r="G452" s="152">
        <v>0</v>
      </c>
      <c r="H452" s="152"/>
      <c r="I452" s="128"/>
      <c r="J452" s="160"/>
      <c r="K452" s="160"/>
      <c r="L452" s="159"/>
      <c r="M452" s="58"/>
      <c r="N452" s="58"/>
      <c r="O452" s="58"/>
    </row>
    <row r="453" spans="1:15" s="170" customFormat="1" ht="14.15" customHeight="1">
      <c r="A453" s="159">
        <v>437</v>
      </c>
      <c r="B453" s="58" t="s">
        <v>953</v>
      </c>
      <c r="C453" s="123">
        <v>0</v>
      </c>
      <c r="D453" s="123">
        <v>0</v>
      </c>
      <c r="E453" s="123">
        <v>0</v>
      </c>
      <c r="F453" s="123">
        <v>0</v>
      </c>
      <c r="G453" s="152">
        <v>0</v>
      </c>
      <c r="H453" s="152"/>
      <c r="I453" s="128"/>
      <c r="J453" s="160"/>
      <c r="K453" s="160"/>
      <c r="L453" s="159"/>
      <c r="M453" s="58"/>
      <c r="N453" s="58"/>
      <c r="O453" s="58"/>
    </row>
    <row r="454" spans="1:15" s="170" customFormat="1" ht="14.15" customHeight="1">
      <c r="A454" s="159">
        <v>438</v>
      </c>
      <c r="B454" s="58" t="s">
        <v>986</v>
      </c>
      <c r="C454" s="123">
        <v>0</v>
      </c>
      <c r="D454" s="123">
        <v>0</v>
      </c>
      <c r="E454" s="123">
        <v>0</v>
      </c>
      <c r="F454" s="123">
        <v>0</v>
      </c>
      <c r="G454" s="152">
        <v>0</v>
      </c>
      <c r="H454" s="152"/>
      <c r="I454" s="128"/>
      <c r="J454" s="160"/>
      <c r="K454" s="160"/>
      <c r="L454" s="159"/>
      <c r="M454" s="58"/>
      <c r="N454" s="58"/>
      <c r="O454" s="58"/>
    </row>
    <row r="455" spans="1:15" s="170" customFormat="1" ht="14.15" customHeight="1">
      <c r="A455" s="159">
        <v>439</v>
      </c>
      <c r="B455" s="171" t="s">
        <v>987</v>
      </c>
      <c r="C455" s="131">
        <v>0</v>
      </c>
      <c r="D455" s="131">
        <v>0</v>
      </c>
      <c r="E455" s="131">
        <v>0</v>
      </c>
      <c r="F455" s="123">
        <v>0</v>
      </c>
      <c r="G455" s="152">
        <v>0</v>
      </c>
      <c r="H455" s="153"/>
      <c r="I455" s="154"/>
      <c r="J455" s="160"/>
      <c r="K455" s="160"/>
      <c r="L455" s="159"/>
      <c r="M455" s="58"/>
      <c r="N455" s="58"/>
      <c r="O455" s="58"/>
    </row>
    <row r="456" spans="1:15" s="170" customFormat="1" ht="14.15" customHeight="1">
      <c r="A456" s="159">
        <v>440</v>
      </c>
      <c r="B456" s="237" t="s">
        <v>988</v>
      </c>
      <c r="C456" s="132">
        <v>0</v>
      </c>
      <c r="D456" s="238">
        <v>0</v>
      </c>
      <c r="E456" s="132">
        <v>0</v>
      </c>
      <c r="F456" s="132">
        <v>0</v>
      </c>
      <c r="G456" s="132">
        <v>0</v>
      </c>
      <c r="H456" s="155"/>
      <c r="I456" s="156"/>
      <c r="J456" s="160"/>
      <c r="K456" s="160"/>
      <c r="L456" s="159"/>
      <c r="M456" s="58"/>
      <c r="N456" s="58"/>
      <c r="O456" s="58"/>
    </row>
    <row r="457" spans="1:15" s="170" customFormat="1" ht="14.15" customHeight="1" thickBot="1">
      <c r="A457" s="159">
        <v>441</v>
      </c>
      <c r="B457" s="239" t="s">
        <v>989</v>
      </c>
      <c r="C457" s="133"/>
      <c r="D457" s="184"/>
      <c r="E457" s="133"/>
      <c r="F457" s="133">
        <v>-60772164.879299641</v>
      </c>
      <c r="G457" s="133">
        <v>0</v>
      </c>
      <c r="H457" s="157"/>
      <c r="I457" s="158"/>
      <c r="J457" s="160"/>
      <c r="K457" s="160"/>
      <c r="L457" s="159"/>
      <c r="M457" s="58"/>
      <c r="N457" s="58"/>
      <c r="O457" s="58"/>
    </row>
    <row r="458" spans="1:15" s="170" customFormat="1" ht="14.15" customHeight="1" thickTop="1">
      <c r="A458" s="159">
        <v>442</v>
      </c>
      <c r="C458" s="123"/>
      <c r="D458" s="123"/>
      <c r="E458" s="129"/>
      <c r="F458" s="123"/>
      <c r="G458" s="152"/>
      <c r="H458" s="152"/>
      <c r="I458" s="128"/>
      <c r="J458" s="160"/>
      <c r="K458" s="160"/>
      <c r="L458" s="159"/>
      <c r="M458" s="58"/>
      <c r="N458" s="58"/>
      <c r="O458" s="58"/>
    </row>
    <row r="459" spans="1:15" ht="14.15" customHeight="1">
      <c r="A459" s="159">
        <v>443</v>
      </c>
      <c r="B459" s="59" t="s">
        <v>990</v>
      </c>
      <c r="C459" s="168"/>
      <c r="D459" s="168"/>
      <c r="E459" s="168"/>
      <c r="F459" s="168"/>
      <c r="G459" s="168"/>
      <c r="H459" s="168"/>
      <c r="I459" s="253"/>
      <c r="J459" s="160"/>
      <c r="K459" s="160"/>
    </row>
    <row r="460" spans="1:15" ht="14.15" customHeight="1">
      <c r="A460" s="159">
        <v>444</v>
      </c>
      <c r="B460" s="58" t="s">
        <v>831</v>
      </c>
      <c r="C460" s="168">
        <v>36372558.359999999</v>
      </c>
      <c r="D460" s="168">
        <v>545588.3599999994</v>
      </c>
      <c r="E460" s="168">
        <v>35826970</v>
      </c>
      <c r="F460" s="168">
        <v>-12420976.887533</v>
      </c>
      <c r="G460" s="168">
        <v>23405993.112466998</v>
      </c>
      <c r="H460" s="168"/>
      <c r="I460" s="253" t="s">
        <v>726</v>
      </c>
      <c r="J460" s="160"/>
      <c r="K460" s="160"/>
    </row>
    <row r="461" spans="1:15" ht="14.15" customHeight="1">
      <c r="A461" s="159">
        <v>445</v>
      </c>
      <c r="B461" s="58" t="s">
        <v>991</v>
      </c>
      <c r="C461" s="168">
        <v>25079616.02</v>
      </c>
      <c r="D461" s="168">
        <v>376194.01999999955</v>
      </c>
      <c r="E461" s="168">
        <v>24703422</v>
      </c>
      <c r="F461" s="168">
        <v>-1216149.6064000004</v>
      </c>
      <c r="G461" s="168">
        <v>23487272.393599998</v>
      </c>
      <c r="H461" s="168"/>
      <c r="I461" s="253" t="s">
        <v>764</v>
      </c>
      <c r="J461" s="160"/>
      <c r="K461" s="160"/>
    </row>
    <row r="462" spans="1:15" ht="14.15" customHeight="1">
      <c r="A462" s="159">
        <v>446</v>
      </c>
      <c r="B462" s="58" t="s">
        <v>992</v>
      </c>
      <c r="C462" s="168">
        <v>279198.36</v>
      </c>
      <c r="D462" s="168">
        <v>4188.359999999986</v>
      </c>
      <c r="E462" s="168">
        <v>275010</v>
      </c>
      <c r="F462" s="168">
        <v>4188.359999999986</v>
      </c>
      <c r="G462" s="168">
        <v>279198.36</v>
      </c>
      <c r="H462" s="168"/>
      <c r="I462" s="253" t="s">
        <v>726</v>
      </c>
      <c r="J462" s="160"/>
      <c r="K462" s="160"/>
    </row>
    <row r="463" spans="1:15" ht="14.15" customHeight="1">
      <c r="A463" s="159">
        <v>447</v>
      </c>
      <c r="B463" s="58" t="s">
        <v>833</v>
      </c>
      <c r="C463" s="168">
        <v>41318811.469999999</v>
      </c>
      <c r="D463" s="168">
        <v>41318.469999998808</v>
      </c>
      <c r="E463" s="168">
        <v>41277493</v>
      </c>
      <c r="F463" s="168">
        <v>5162605.0200999994</v>
      </c>
      <c r="G463" s="168">
        <v>46440098.020099998</v>
      </c>
      <c r="H463" s="168"/>
      <c r="I463" s="253" t="s">
        <v>834</v>
      </c>
      <c r="J463" s="160"/>
      <c r="K463" s="160"/>
    </row>
    <row r="464" spans="1:15" s="170" customFormat="1" ht="14.15" customHeight="1">
      <c r="A464" s="159">
        <v>448</v>
      </c>
      <c r="B464" s="171" t="s">
        <v>835</v>
      </c>
      <c r="C464" s="172">
        <v>8666811.4700000007</v>
      </c>
      <c r="D464" s="172">
        <v>173336.47000000067</v>
      </c>
      <c r="E464" s="207">
        <v>8493475</v>
      </c>
      <c r="F464" s="172">
        <v>6447089.8078000005</v>
      </c>
      <c r="G464" s="172">
        <v>14940564.807800001</v>
      </c>
      <c r="H464" s="172"/>
      <c r="I464" s="182" t="s">
        <v>720</v>
      </c>
      <c r="J464" s="160"/>
      <c r="K464" s="160"/>
      <c r="L464" s="159"/>
      <c r="M464" s="58"/>
      <c r="N464" s="58"/>
      <c r="O464" s="58"/>
    </row>
    <row r="465" spans="1:14" ht="14.15" customHeight="1">
      <c r="A465" s="159">
        <v>449</v>
      </c>
      <c r="B465" s="226" t="s">
        <v>993</v>
      </c>
      <c r="C465" s="174">
        <v>111716995.67999999</v>
      </c>
      <c r="D465" s="174">
        <v>1140625.6799999983</v>
      </c>
      <c r="E465" s="174">
        <v>110576370</v>
      </c>
      <c r="F465" s="174">
        <v>-2023243.3060330003</v>
      </c>
      <c r="G465" s="174">
        <v>108553126.69396698</v>
      </c>
      <c r="H465" s="174"/>
      <c r="I465" s="200"/>
      <c r="J465" s="160"/>
      <c r="K465" s="160"/>
    </row>
    <row r="466" spans="1:14" ht="14.15" customHeight="1">
      <c r="A466" s="159">
        <v>450</v>
      </c>
      <c r="C466" s="168"/>
      <c r="D466" s="168"/>
      <c r="E466" s="168"/>
      <c r="F466" s="168"/>
      <c r="G466" s="168"/>
      <c r="H466" s="168"/>
      <c r="I466" s="253"/>
      <c r="J466" s="160"/>
      <c r="K466" s="160"/>
    </row>
    <row r="467" spans="1:14" ht="14.15" customHeight="1">
      <c r="A467" s="159">
        <v>451</v>
      </c>
      <c r="B467" s="59" t="s">
        <v>994</v>
      </c>
      <c r="C467" s="168"/>
      <c r="D467" s="168"/>
      <c r="E467" s="168"/>
      <c r="F467" s="168"/>
      <c r="G467" s="168"/>
      <c r="H467" s="168"/>
      <c r="I467" s="253"/>
      <c r="J467" s="160"/>
      <c r="K467" s="160"/>
    </row>
    <row r="468" spans="1:14" ht="14.15" customHeight="1">
      <c r="A468" s="159">
        <v>452</v>
      </c>
      <c r="B468" s="58" t="s">
        <v>995</v>
      </c>
      <c r="C468" s="168">
        <v>5958426.4699999997</v>
      </c>
      <c r="D468" s="168">
        <v>119168.46999999974</v>
      </c>
      <c r="E468" s="174">
        <v>5839258</v>
      </c>
      <c r="F468" s="168">
        <v>-6243774.5300000003</v>
      </c>
      <c r="G468" s="168">
        <v>-404516.53000000026</v>
      </c>
      <c r="H468" s="168"/>
      <c r="I468" s="253" t="s">
        <v>720</v>
      </c>
      <c r="J468" s="160"/>
      <c r="K468" s="160"/>
    </row>
    <row r="469" spans="1:14" ht="14.15" customHeight="1">
      <c r="A469" s="159">
        <v>453</v>
      </c>
      <c r="B469" s="58" t="s">
        <v>816</v>
      </c>
      <c r="C469" s="168">
        <v>0</v>
      </c>
      <c r="D469" s="168">
        <v>0</v>
      </c>
      <c r="E469" s="168">
        <v>0</v>
      </c>
      <c r="F469" s="168">
        <v>0</v>
      </c>
      <c r="G469" s="168">
        <v>0</v>
      </c>
      <c r="H469" s="168"/>
      <c r="I469" s="253" t="s">
        <v>726</v>
      </c>
      <c r="J469" s="160"/>
      <c r="K469" s="160"/>
    </row>
    <row r="470" spans="1:14" ht="14.15" customHeight="1">
      <c r="A470" s="159">
        <v>454</v>
      </c>
      <c r="B470" s="58" t="s">
        <v>817</v>
      </c>
      <c r="C470" s="168">
        <v>38616</v>
      </c>
      <c r="D470" s="168">
        <v>579</v>
      </c>
      <c r="E470" s="168">
        <v>38037</v>
      </c>
      <c r="F470" s="168">
        <v>579</v>
      </c>
      <c r="G470" s="168">
        <v>38616</v>
      </c>
      <c r="H470" s="168"/>
      <c r="I470" s="253" t="s">
        <v>764</v>
      </c>
      <c r="J470" s="160"/>
      <c r="K470" s="160"/>
    </row>
    <row r="471" spans="1:14" ht="14.15" customHeight="1">
      <c r="A471" s="159">
        <v>455</v>
      </c>
      <c r="B471" s="58" t="s">
        <v>818</v>
      </c>
      <c r="C471" s="168">
        <v>0</v>
      </c>
      <c r="D471" s="168">
        <v>0</v>
      </c>
      <c r="E471" s="168">
        <v>0</v>
      </c>
      <c r="F471" s="168">
        <v>0</v>
      </c>
      <c r="G471" s="168">
        <v>0</v>
      </c>
      <c r="H471" s="168"/>
      <c r="I471" s="253" t="s">
        <v>834</v>
      </c>
      <c r="J471" s="160"/>
      <c r="K471" s="160"/>
    </row>
    <row r="472" spans="1:14" ht="14.15" customHeight="1">
      <c r="A472" s="159">
        <v>456</v>
      </c>
      <c r="B472" s="171" t="s">
        <v>819</v>
      </c>
      <c r="C472" s="172">
        <v>0</v>
      </c>
      <c r="D472" s="172">
        <v>0</v>
      </c>
      <c r="E472" s="207">
        <v>0</v>
      </c>
      <c r="F472" s="172">
        <v>0</v>
      </c>
      <c r="G472" s="172">
        <v>0</v>
      </c>
      <c r="H472" s="172"/>
      <c r="I472" s="182" t="s">
        <v>720</v>
      </c>
      <c r="J472" s="160"/>
      <c r="K472" s="160"/>
    </row>
    <row r="473" spans="1:14" ht="14.15" customHeight="1">
      <c r="A473" s="159">
        <v>457</v>
      </c>
      <c r="B473" s="226" t="s">
        <v>996</v>
      </c>
      <c r="C473" s="174">
        <v>5997042.4699999997</v>
      </c>
      <c r="D473" s="174">
        <v>119747.46999999974</v>
      </c>
      <c r="E473" s="174">
        <v>5877295</v>
      </c>
      <c r="F473" s="174">
        <v>-6243195.5300000003</v>
      </c>
      <c r="G473" s="174">
        <v>-365900.53000000026</v>
      </c>
      <c r="H473" s="174"/>
      <c r="I473" s="200"/>
      <c r="J473" s="160"/>
      <c r="K473" s="160"/>
    </row>
    <row r="474" spans="1:14" ht="14.15" customHeight="1">
      <c r="A474" s="159">
        <v>458</v>
      </c>
      <c r="B474" s="194"/>
      <c r="C474" s="174"/>
      <c r="D474" s="174"/>
      <c r="E474" s="116"/>
      <c r="F474" s="174"/>
      <c r="G474" s="168"/>
      <c r="H474" s="168"/>
      <c r="I474" s="253"/>
      <c r="J474" s="160"/>
      <c r="K474" s="160"/>
    </row>
    <row r="475" spans="1:14" ht="14.15" customHeight="1">
      <c r="A475" s="159">
        <v>459</v>
      </c>
      <c r="B475" s="226" t="s">
        <v>1118</v>
      </c>
      <c r="C475" s="174"/>
      <c r="D475" s="160"/>
      <c r="E475" s="174"/>
      <c r="F475" s="174"/>
      <c r="G475" s="168"/>
      <c r="H475" s="168"/>
      <c r="I475" s="253"/>
      <c r="J475" s="160"/>
      <c r="K475" s="160"/>
    </row>
    <row r="476" spans="1:14" ht="14.15" customHeight="1">
      <c r="A476" s="159">
        <v>460</v>
      </c>
      <c r="B476" s="180" t="s">
        <v>1119</v>
      </c>
      <c r="C476" s="168">
        <v>8269621.5899999999</v>
      </c>
      <c r="D476" s="168">
        <v>120904.58999999985</v>
      </c>
      <c r="E476" s="168">
        <v>8148717</v>
      </c>
      <c r="F476" s="168">
        <v>-85273.730000000156</v>
      </c>
      <c r="G476" s="168">
        <v>8063443.2699999996</v>
      </c>
      <c r="H476" s="168"/>
      <c r="I476" s="253" t="s">
        <v>764</v>
      </c>
      <c r="J476" s="160"/>
      <c r="K476" s="159"/>
    </row>
    <row r="477" spans="1:14" ht="14.15" customHeight="1">
      <c r="A477" s="159">
        <v>461</v>
      </c>
      <c r="B477" s="226" t="s">
        <v>999</v>
      </c>
      <c r="C477" s="196">
        <v>8269621.5899999999</v>
      </c>
      <c r="D477" s="196">
        <v>120904.58999999985</v>
      </c>
      <c r="E477" s="196">
        <v>8148717</v>
      </c>
      <c r="F477" s="196">
        <v>-85273.730000000156</v>
      </c>
      <c r="G477" s="196">
        <v>8063443.2699999996</v>
      </c>
      <c r="H477" s="196"/>
      <c r="I477" s="197"/>
      <c r="J477" s="160"/>
      <c r="K477" s="159"/>
    </row>
    <row r="478" spans="1:14" ht="14.15" customHeight="1">
      <c r="A478" s="159">
        <v>462</v>
      </c>
      <c r="B478" s="180"/>
      <c r="C478" s="172"/>
      <c r="D478" s="172"/>
      <c r="E478" s="149"/>
      <c r="F478" s="207"/>
      <c r="G478" s="172"/>
      <c r="H478" s="172"/>
      <c r="I478" s="182"/>
      <c r="J478" s="160"/>
      <c r="K478" s="160"/>
      <c r="N478" s="159"/>
    </row>
    <row r="479" spans="1:14" ht="14.15" customHeight="1" thickBot="1">
      <c r="A479" s="159">
        <v>463</v>
      </c>
      <c r="B479" s="239" t="s">
        <v>1000</v>
      </c>
      <c r="C479" s="188">
        <v>125983659.73999999</v>
      </c>
      <c r="D479" s="188">
        <v>1381277.7399999979</v>
      </c>
      <c r="E479" s="188">
        <v>124602382</v>
      </c>
      <c r="F479" s="188">
        <v>-8351712.5660330011</v>
      </c>
      <c r="G479" s="188">
        <v>116250669.43396698</v>
      </c>
      <c r="H479" s="188"/>
      <c r="I479" s="218"/>
      <c r="J479" s="160"/>
      <c r="K479" s="160"/>
    </row>
    <row r="480" spans="1:14" ht="14.15" customHeight="1" thickTop="1">
      <c r="A480" s="159">
        <v>464</v>
      </c>
      <c r="B480" s="170"/>
      <c r="C480" s="174"/>
      <c r="D480" s="174"/>
      <c r="E480" s="174"/>
      <c r="F480" s="174"/>
      <c r="G480" s="174"/>
      <c r="H480" s="174"/>
      <c r="I480" s="200"/>
      <c r="J480" s="160"/>
      <c r="K480" s="160"/>
    </row>
    <row r="481" spans="1:12" ht="14.15" customHeight="1">
      <c r="A481" s="159">
        <v>465</v>
      </c>
      <c r="B481" s="226" t="s">
        <v>1001</v>
      </c>
      <c r="C481" s="168"/>
      <c r="D481" s="174"/>
      <c r="E481" s="117"/>
      <c r="F481" s="168"/>
      <c r="G481" s="168"/>
      <c r="H481" s="168"/>
      <c r="I481" s="253"/>
      <c r="J481" s="160"/>
      <c r="K481" s="160"/>
    </row>
    <row r="482" spans="1:12" ht="14.15" customHeight="1">
      <c r="A482" s="159">
        <v>466</v>
      </c>
      <c r="B482" s="59" t="s">
        <v>1002</v>
      </c>
      <c r="C482" s="168"/>
      <c r="D482" s="174"/>
      <c r="E482" s="168"/>
      <c r="F482" s="168"/>
      <c r="G482" s="168"/>
      <c r="H482" s="168"/>
      <c r="I482" s="253"/>
      <c r="J482" s="160"/>
      <c r="K482" s="160"/>
    </row>
    <row r="483" spans="1:12" ht="14.15" customHeight="1">
      <c r="A483" s="159">
        <v>467</v>
      </c>
      <c r="B483" s="58" t="s">
        <v>1003</v>
      </c>
      <c r="C483" s="168">
        <v>2175630.2199999997</v>
      </c>
      <c r="D483" s="168">
        <v>19580.219999999739</v>
      </c>
      <c r="E483" s="168">
        <v>2156050</v>
      </c>
      <c r="F483" s="168">
        <v>266730.63459787978</v>
      </c>
      <c r="G483" s="168">
        <v>2422780.6345978798</v>
      </c>
      <c r="H483" s="168"/>
      <c r="I483" s="253" t="s">
        <v>1004</v>
      </c>
      <c r="J483" s="160"/>
      <c r="K483" s="160"/>
    </row>
    <row r="484" spans="1:12" ht="14.15" customHeight="1">
      <c r="A484" s="159">
        <v>468</v>
      </c>
      <c r="B484" s="58" t="s">
        <v>1005</v>
      </c>
      <c r="C484" s="168">
        <v>9842.0199999999986</v>
      </c>
      <c r="D484" s="168">
        <v>89.019999999998618</v>
      </c>
      <c r="E484" s="168">
        <v>9753</v>
      </c>
      <c r="F484" s="168">
        <v>89.019999999998618</v>
      </c>
      <c r="G484" s="168">
        <v>9842.0199999999986</v>
      </c>
      <c r="H484" s="168"/>
      <c r="I484" s="253" t="s">
        <v>1004</v>
      </c>
      <c r="J484" s="160"/>
      <c r="K484" s="160"/>
    </row>
    <row r="485" spans="1:12" ht="14.15" customHeight="1">
      <c r="A485" s="159">
        <v>469</v>
      </c>
      <c r="B485" s="171" t="s">
        <v>1006</v>
      </c>
      <c r="C485" s="168">
        <v>16812.34</v>
      </c>
      <c r="D485" s="168">
        <v>151.34000000000015</v>
      </c>
      <c r="E485" s="168">
        <v>16661</v>
      </c>
      <c r="F485" s="168">
        <v>151.34000000000015</v>
      </c>
      <c r="G485" s="168">
        <v>16812.34</v>
      </c>
      <c r="H485" s="168"/>
      <c r="I485" s="253" t="s">
        <v>1007</v>
      </c>
      <c r="J485" s="160"/>
      <c r="K485" s="160"/>
    </row>
    <row r="486" spans="1:12" ht="14.15" customHeight="1">
      <c r="A486" s="159">
        <v>470</v>
      </c>
      <c r="B486" s="226" t="s">
        <v>1008</v>
      </c>
      <c r="C486" s="181">
        <v>2202284.5799999996</v>
      </c>
      <c r="D486" s="181">
        <v>19820.579999999736</v>
      </c>
      <c r="E486" s="181">
        <v>2182464</v>
      </c>
      <c r="F486" s="181">
        <v>266970.99459787982</v>
      </c>
      <c r="G486" s="181">
        <v>2449434.9945978797</v>
      </c>
      <c r="H486" s="181"/>
      <c r="I486" s="198"/>
      <c r="J486" s="160"/>
      <c r="K486" s="160"/>
    </row>
    <row r="487" spans="1:12" ht="14.15" customHeight="1">
      <c r="A487" s="159">
        <v>471</v>
      </c>
      <c r="B487" s="170"/>
      <c r="C487" s="174"/>
      <c r="D487" s="174"/>
      <c r="E487" s="174"/>
      <c r="F487" s="174"/>
      <c r="G487" s="168"/>
      <c r="H487" s="168"/>
      <c r="I487" s="253"/>
      <c r="J487" s="160"/>
      <c r="K487" s="160"/>
    </row>
    <row r="488" spans="1:12" ht="14.15" customHeight="1">
      <c r="A488" s="159">
        <v>472</v>
      </c>
      <c r="B488" s="58" t="s">
        <v>1009</v>
      </c>
      <c r="C488" s="168">
        <v>13561918.630000001</v>
      </c>
      <c r="D488" s="168">
        <v>271238.63000000082</v>
      </c>
      <c r="E488" s="168">
        <v>13290680</v>
      </c>
      <c r="F488" s="168">
        <v>4345218.9866666663</v>
      </c>
      <c r="G488" s="168">
        <v>17635898.986666664</v>
      </c>
      <c r="H488" s="168"/>
      <c r="I488" s="253" t="s">
        <v>864</v>
      </c>
      <c r="J488" s="160"/>
      <c r="K488" s="160"/>
    </row>
    <row r="489" spans="1:12" ht="14.15" customHeight="1">
      <c r="A489" s="159">
        <v>473</v>
      </c>
      <c r="B489" s="58" t="s">
        <v>1010</v>
      </c>
      <c r="C489" s="168">
        <v>0</v>
      </c>
      <c r="D489" s="168">
        <v>0</v>
      </c>
      <c r="E489" s="168">
        <v>0</v>
      </c>
      <c r="F489" s="168">
        <v>0</v>
      </c>
      <c r="G489" s="168">
        <v>0</v>
      </c>
      <c r="H489" s="168"/>
      <c r="I489" s="253" t="s">
        <v>864</v>
      </c>
      <c r="J489" s="160"/>
      <c r="K489" s="160"/>
    </row>
    <row r="490" spans="1:12" ht="14.15" customHeight="1">
      <c r="A490" s="159">
        <v>474</v>
      </c>
      <c r="B490" s="58" t="s">
        <v>1011</v>
      </c>
      <c r="C490" s="168">
        <v>0</v>
      </c>
      <c r="D490" s="168">
        <v>0</v>
      </c>
      <c r="E490" s="168">
        <v>0</v>
      </c>
      <c r="F490" s="168">
        <v>0</v>
      </c>
      <c r="G490" s="168">
        <v>0</v>
      </c>
      <c r="H490" s="168"/>
      <c r="I490" s="253" t="s">
        <v>787</v>
      </c>
      <c r="J490" s="160"/>
      <c r="K490" s="160"/>
    </row>
    <row r="491" spans="1:12" ht="33.75" customHeight="1">
      <c r="A491" s="159">
        <v>475</v>
      </c>
      <c r="B491" s="58" t="s">
        <v>1012</v>
      </c>
      <c r="C491" s="168">
        <v>55851.05</v>
      </c>
      <c r="D491" s="168">
        <v>1117.0500000000029</v>
      </c>
      <c r="E491" s="168">
        <v>54734</v>
      </c>
      <c r="F491" s="168">
        <v>1117.0500000000029</v>
      </c>
      <c r="G491" s="168">
        <v>55851.05</v>
      </c>
      <c r="H491" s="168"/>
      <c r="I491" s="253" t="s">
        <v>864</v>
      </c>
      <c r="J491" s="160"/>
      <c r="K491" s="160"/>
      <c r="L491" s="221"/>
    </row>
    <row r="492" spans="1:12" ht="14.15" customHeight="1">
      <c r="A492" s="159">
        <v>476</v>
      </c>
      <c r="B492" s="58" t="s">
        <v>507</v>
      </c>
      <c r="C492" s="168">
        <v>0</v>
      </c>
      <c r="D492" s="168">
        <v>0</v>
      </c>
      <c r="E492" s="168">
        <v>0</v>
      </c>
      <c r="F492" s="168">
        <v>0</v>
      </c>
      <c r="G492" s="168">
        <v>0</v>
      </c>
      <c r="H492" s="168"/>
      <c r="I492" s="253" t="s">
        <v>787</v>
      </c>
      <c r="J492" s="160"/>
      <c r="K492" s="160"/>
    </row>
    <row r="493" spans="1:12" ht="14.15" customHeight="1">
      <c r="A493" s="159">
        <v>477</v>
      </c>
      <c r="B493" s="58" t="s">
        <v>1013</v>
      </c>
      <c r="C493" s="168">
        <v>5475377.7300000004</v>
      </c>
      <c r="D493" s="168">
        <v>82130.730000000447</v>
      </c>
      <c r="E493" s="168">
        <v>5393247</v>
      </c>
      <c r="F493" s="168">
        <v>1272655.7300000004</v>
      </c>
      <c r="G493" s="168">
        <v>6665902.7300000004</v>
      </c>
      <c r="H493" s="168"/>
      <c r="I493" s="140" t="s">
        <v>726</v>
      </c>
      <c r="J493" s="160"/>
      <c r="K493" s="160"/>
    </row>
    <row r="494" spans="1:12" ht="34.5" customHeight="1">
      <c r="A494" s="159">
        <v>478</v>
      </c>
      <c r="B494" s="58" t="s">
        <v>1014</v>
      </c>
      <c r="C494" s="168">
        <v>19396.63</v>
      </c>
      <c r="D494" s="168">
        <v>-0.36999999999898137</v>
      </c>
      <c r="E494" s="168">
        <v>19397</v>
      </c>
      <c r="F494" s="168">
        <v>-0.36999999999898137</v>
      </c>
      <c r="G494" s="168">
        <v>19396.63</v>
      </c>
      <c r="H494" s="168"/>
      <c r="I494" s="253" t="s">
        <v>787</v>
      </c>
      <c r="J494" s="160"/>
      <c r="K494" s="160"/>
      <c r="L494" s="221"/>
    </row>
    <row r="495" spans="1:12" ht="13.5" customHeight="1">
      <c r="A495" s="159">
        <v>479</v>
      </c>
      <c r="B495" s="58" t="s">
        <v>645</v>
      </c>
      <c r="C495" s="168">
        <v>0</v>
      </c>
      <c r="D495" s="168">
        <v>0</v>
      </c>
      <c r="E495" s="168">
        <v>0</v>
      </c>
      <c r="F495" s="168">
        <v>0</v>
      </c>
      <c r="G495" s="168">
        <v>0</v>
      </c>
      <c r="H495" s="168"/>
      <c r="I495" s="253" t="s">
        <v>787</v>
      </c>
      <c r="J495" s="160"/>
      <c r="K495" s="160"/>
    </row>
    <row r="496" spans="1:12" ht="14.15" customHeight="1">
      <c r="A496" s="159">
        <v>480</v>
      </c>
      <c r="B496" s="58" t="s">
        <v>506</v>
      </c>
      <c r="C496" s="168">
        <v>14713.97</v>
      </c>
      <c r="D496" s="168">
        <v>131.96999999999935</v>
      </c>
      <c r="E496" s="168">
        <v>14582</v>
      </c>
      <c r="F496" s="168">
        <v>131.96999999999935</v>
      </c>
      <c r="G496" s="168">
        <v>14713.97</v>
      </c>
      <c r="H496" s="168"/>
      <c r="I496" s="253" t="s">
        <v>1004</v>
      </c>
      <c r="J496" s="160"/>
      <c r="K496" s="160"/>
    </row>
    <row r="497" spans="1:12" ht="39" customHeight="1">
      <c r="A497" s="159">
        <v>481</v>
      </c>
      <c r="B497" s="171" t="s">
        <v>508</v>
      </c>
      <c r="C497" s="168">
        <v>106067.30000000005</v>
      </c>
      <c r="D497" s="168">
        <v>2121.3000000000466</v>
      </c>
      <c r="E497" s="168">
        <v>103946</v>
      </c>
      <c r="F497" s="168">
        <v>2121.3000000000466</v>
      </c>
      <c r="G497" s="168">
        <v>106067.30000000005</v>
      </c>
      <c r="H497" s="168"/>
      <c r="I497" s="253" t="s">
        <v>720</v>
      </c>
      <c r="J497" s="160"/>
      <c r="K497" s="160"/>
      <c r="L497" s="221"/>
    </row>
    <row r="498" spans="1:12" ht="14.15" customHeight="1">
      <c r="A498" s="159">
        <v>482</v>
      </c>
      <c r="B498" s="226" t="s">
        <v>1015</v>
      </c>
      <c r="C498" s="181">
        <v>21435609.890000001</v>
      </c>
      <c r="D498" s="181">
        <v>376559.890000001</v>
      </c>
      <c r="E498" s="181">
        <v>21059050</v>
      </c>
      <c r="F498" s="181">
        <v>5888215.6612645462</v>
      </c>
      <c r="G498" s="181">
        <v>26947265.661264542</v>
      </c>
      <c r="H498" s="181"/>
      <c r="I498" s="198"/>
      <c r="J498" s="160"/>
      <c r="K498" s="160"/>
    </row>
    <row r="499" spans="1:12" ht="14.15" customHeight="1">
      <c r="A499" s="159">
        <v>483</v>
      </c>
      <c r="B499" s="226"/>
      <c r="C499" s="174"/>
      <c r="D499" s="174"/>
      <c r="E499" s="116"/>
      <c r="F499" s="174"/>
      <c r="G499" s="174"/>
      <c r="H499" s="174"/>
      <c r="I499" s="200"/>
      <c r="J499" s="160"/>
      <c r="K499" s="160"/>
    </row>
    <row r="500" spans="1:12" ht="14.15" customHeight="1">
      <c r="A500" s="159">
        <v>484</v>
      </c>
      <c r="B500" s="58" t="s">
        <v>1016</v>
      </c>
      <c r="C500" s="168">
        <v>-567697.8600000001</v>
      </c>
      <c r="D500" s="168">
        <v>-8515.8600000001024</v>
      </c>
      <c r="E500" s="168">
        <v>-559182</v>
      </c>
      <c r="F500" s="168">
        <v>-3948965.8600000003</v>
      </c>
      <c r="G500" s="168">
        <v>-4508147.8600000003</v>
      </c>
      <c r="H500" s="168"/>
      <c r="I500" s="253" t="s">
        <v>726</v>
      </c>
      <c r="J500" s="160"/>
      <c r="K500" s="160"/>
    </row>
    <row r="501" spans="1:12" ht="14.15" customHeight="1">
      <c r="A501" s="159">
        <v>485</v>
      </c>
      <c r="B501" s="58" t="s">
        <v>1017</v>
      </c>
      <c r="C501" s="168">
        <v>-3835072.13</v>
      </c>
      <c r="D501" s="168">
        <v>-57526.129999999888</v>
      </c>
      <c r="E501" s="168">
        <v>-3777546</v>
      </c>
      <c r="F501" s="168">
        <v>-57526.129999999888</v>
      </c>
      <c r="G501" s="168">
        <v>-3835072.13</v>
      </c>
      <c r="H501" s="168"/>
      <c r="I501" s="253" t="s">
        <v>764</v>
      </c>
      <c r="J501" s="160"/>
      <c r="K501" s="160"/>
    </row>
    <row r="502" spans="1:12" ht="14.15" customHeight="1">
      <c r="A502" s="159">
        <v>486</v>
      </c>
      <c r="B502" s="58" t="s">
        <v>1018</v>
      </c>
      <c r="C502" s="168">
        <v>-1363411.52</v>
      </c>
      <c r="D502" s="168">
        <v>-1363.5200000000186</v>
      </c>
      <c r="E502" s="168">
        <v>-1362048</v>
      </c>
      <c r="F502" s="168">
        <v>-1363.5200000000186</v>
      </c>
      <c r="G502" s="168">
        <v>-1363411.52</v>
      </c>
      <c r="H502" s="168"/>
      <c r="I502" s="253" t="s">
        <v>834</v>
      </c>
      <c r="J502" s="160"/>
      <c r="K502" s="160"/>
    </row>
    <row r="503" spans="1:12" ht="14.15" customHeight="1">
      <c r="A503" s="159">
        <v>487</v>
      </c>
      <c r="B503" s="58" t="s">
        <v>1019</v>
      </c>
      <c r="C503" s="168">
        <v>-136388.51</v>
      </c>
      <c r="D503" s="168">
        <v>-2727.5100000000093</v>
      </c>
      <c r="E503" s="168">
        <v>-133661</v>
      </c>
      <c r="F503" s="168">
        <v>-2727.5100000000093</v>
      </c>
      <c r="G503" s="168">
        <v>-136388.51</v>
      </c>
      <c r="H503" s="168"/>
      <c r="I503" s="253" t="s">
        <v>720</v>
      </c>
      <c r="J503" s="160"/>
      <c r="K503" s="160"/>
    </row>
    <row r="504" spans="1:12" ht="14.15" customHeight="1">
      <c r="A504" s="159">
        <v>488</v>
      </c>
      <c r="B504" s="58" t="s">
        <v>1020</v>
      </c>
      <c r="C504" s="168">
        <v>-136479.04000000001</v>
      </c>
      <c r="D504" s="168">
        <v>-2730.0400000000081</v>
      </c>
      <c r="E504" s="168">
        <v>-133749</v>
      </c>
      <c r="F504" s="168">
        <v>-2730.0400000000081</v>
      </c>
      <c r="G504" s="168">
        <v>-136479.04000000001</v>
      </c>
      <c r="H504" s="168"/>
      <c r="I504" s="253" t="s">
        <v>720</v>
      </c>
      <c r="J504" s="160"/>
      <c r="K504" s="160"/>
    </row>
    <row r="505" spans="1:12" ht="14.15" customHeight="1">
      <c r="A505" s="159">
        <v>489</v>
      </c>
      <c r="C505" s="168"/>
      <c r="D505" s="168"/>
      <c r="E505" s="168"/>
      <c r="F505" s="168"/>
      <c r="G505" s="168"/>
      <c r="H505" s="168"/>
      <c r="I505" s="253"/>
      <c r="J505" s="160"/>
      <c r="K505" s="160"/>
    </row>
    <row r="506" spans="1:12" ht="14.15" customHeight="1">
      <c r="A506" s="159">
        <v>490</v>
      </c>
      <c r="B506" s="58" t="s">
        <v>1021</v>
      </c>
      <c r="C506" s="168">
        <v>1839861.6099999999</v>
      </c>
      <c r="D506" s="168">
        <v>-0.39000000013038516</v>
      </c>
      <c r="E506" s="61">
        <v>1839862</v>
      </c>
      <c r="F506" s="168">
        <v>-243878.88847500016</v>
      </c>
      <c r="G506" s="168">
        <v>1595983.1115249998</v>
      </c>
      <c r="H506" s="168"/>
      <c r="I506" s="253" t="s">
        <v>787</v>
      </c>
      <c r="J506" s="160"/>
      <c r="K506" s="160"/>
    </row>
    <row r="507" spans="1:12" ht="14.15" customHeight="1">
      <c r="A507" s="159">
        <v>491</v>
      </c>
      <c r="C507" s="168"/>
      <c r="D507" s="168"/>
      <c r="E507" s="111"/>
      <c r="F507" s="168"/>
      <c r="G507" s="168"/>
      <c r="H507" s="168"/>
      <c r="I507" s="253"/>
      <c r="J507" s="160"/>
      <c r="K507" s="160"/>
    </row>
    <row r="508" spans="1:12" ht="14.15" customHeight="1">
      <c r="A508" s="159">
        <v>492</v>
      </c>
      <c r="B508" s="59" t="s">
        <v>1022</v>
      </c>
      <c r="C508" s="168"/>
      <c r="D508" s="169"/>
      <c r="E508" s="148"/>
      <c r="F508" s="168"/>
      <c r="G508" s="168"/>
      <c r="H508" s="168"/>
      <c r="I508" s="253"/>
      <c r="J508" s="160"/>
      <c r="K508" s="160"/>
    </row>
    <row r="509" spans="1:12" ht="13.5" customHeight="1">
      <c r="A509" s="159">
        <v>493</v>
      </c>
      <c r="B509" s="58" t="s">
        <v>1023</v>
      </c>
      <c r="C509" s="168">
        <v>-15351</v>
      </c>
      <c r="D509" s="168">
        <v>0</v>
      </c>
      <c r="E509" s="168">
        <v>-15351</v>
      </c>
      <c r="F509" s="168">
        <v>0</v>
      </c>
      <c r="G509" s="168">
        <v>-15351</v>
      </c>
      <c r="H509" s="168"/>
      <c r="I509" s="253" t="s">
        <v>787</v>
      </c>
      <c r="J509" s="160"/>
      <c r="K509" s="160"/>
    </row>
    <row r="510" spans="1:12" ht="13.5" customHeight="1">
      <c r="A510" s="159">
        <v>494</v>
      </c>
      <c r="B510" s="58" t="s">
        <v>1024</v>
      </c>
      <c r="C510" s="168">
        <v>0</v>
      </c>
      <c r="D510" s="168">
        <v>0</v>
      </c>
      <c r="E510" s="168">
        <v>0</v>
      </c>
      <c r="F510" s="168">
        <v>0</v>
      </c>
      <c r="G510" s="168">
        <v>0</v>
      </c>
      <c r="H510" s="168"/>
      <c r="I510" s="253" t="s">
        <v>783</v>
      </c>
      <c r="J510" s="160"/>
      <c r="K510" s="160"/>
    </row>
    <row r="511" spans="1:12" ht="13.5" customHeight="1">
      <c r="A511" s="159">
        <v>495</v>
      </c>
      <c r="B511" s="58" t="s">
        <v>1025</v>
      </c>
      <c r="C511" s="168">
        <v>-180721.49000000002</v>
      </c>
      <c r="D511" s="168">
        <v>-2530.4900000000198</v>
      </c>
      <c r="E511" s="168">
        <v>-178191</v>
      </c>
      <c r="F511" s="168">
        <v>-2530.4900000000198</v>
      </c>
      <c r="G511" s="168">
        <v>-180721.49000000002</v>
      </c>
      <c r="H511" s="168"/>
      <c r="I511" s="253" t="s">
        <v>858</v>
      </c>
      <c r="J511" s="160"/>
      <c r="K511" s="160"/>
    </row>
    <row r="512" spans="1:12" ht="14.15" customHeight="1">
      <c r="A512" s="159">
        <v>496</v>
      </c>
      <c r="B512" s="58" t="s">
        <v>1026</v>
      </c>
      <c r="C512" s="168">
        <v>2069335.87</v>
      </c>
      <c r="D512" s="168">
        <v>31039.870000000112</v>
      </c>
      <c r="E512" s="168">
        <v>2038296</v>
      </c>
      <c r="F512" s="168">
        <v>155606.52000000011</v>
      </c>
      <c r="G512" s="168">
        <v>2193902.52</v>
      </c>
      <c r="H512" s="168"/>
      <c r="I512" s="253" t="s">
        <v>726</v>
      </c>
      <c r="J512" s="160"/>
      <c r="K512" s="160"/>
    </row>
    <row r="513" spans="1:12" ht="13.5" customHeight="1">
      <c r="A513" s="159">
        <v>497</v>
      </c>
      <c r="B513" s="58" t="s">
        <v>438</v>
      </c>
      <c r="C513" s="168">
        <v>4507849.62</v>
      </c>
      <c r="D513" s="168">
        <v>0</v>
      </c>
      <c r="E513" s="168">
        <v>4507849.62</v>
      </c>
      <c r="F513" s="168">
        <v>0</v>
      </c>
      <c r="G513" s="168">
        <v>4507849.62</v>
      </c>
      <c r="H513" s="168"/>
      <c r="I513" s="253" t="s">
        <v>787</v>
      </c>
      <c r="J513" s="160"/>
      <c r="K513" s="159"/>
    </row>
    <row r="514" spans="1:12" ht="13.5" customHeight="1">
      <c r="A514" s="159">
        <v>498</v>
      </c>
      <c r="B514" s="58" t="s">
        <v>1027</v>
      </c>
      <c r="C514" s="168">
        <v>-289.13</v>
      </c>
      <c r="D514" s="168">
        <v>-6.1299999999999955</v>
      </c>
      <c r="E514" s="168">
        <v>-283</v>
      </c>
      <c r="F514" s="168">
        <v>-7.1299999999999955</v>
      </c>
      <c r="G514" s="168">
        <v>-290.13</v>
      </c>
      <c r="H514" s="168"/>
      <c r="I514" s="253" t="s">
        <v>71</v>
      </c>
      <c r="J514" s="160"/>
    </row>
    <row r="515" spans="1:12" ht="13.5" customHeight="1">
      <c r="A515" s="159">
        <v>499</v>
      </c>
      <c r="B515" s="58" t="s">
        <v>1192</v>
      </c>
      <c r="C515" s="168">
        <v>5222992.33</v>
      </c>
      <c r="D515" s="168">
        <v>5222992.33</v>
      </c>
      <c r="E515" s="168">
        <v>0</v>
      </c>
      <c r="F515" s="168">
        <v>0</v>
      </c>
      <c r="G515" s="168">
        <v>0</v>
      </c>
      <c r="H515" s="168"/>
      <c r="I515" s="253" t="s">
        <v>783</v>
      </c>
      <c r="J515" s="160"/>
    </row>
    <row r="516" spans="1:12" ht="14.15" customHeight="1">
      <c r="A516" s="159">
        <v>500</v>
      </c>
      <c r="B516" s="171" t="s">
        <v>1029</v>
      </c>
      <c r="C516" s="172">
        <v>684535.59000000008</v>
      </c>
      <c r="D516" s="168">
        <v>15059.590000000084</v>
      </c>
      <c r="E516" s="168">
        <v>669476</v>
      </c>
      <c r="F516" s="168">
        <v>0</v>
      </c>
      <c r="G516" s="168">
        <v>669476</v>
      </c>
      <c r="H516" s="168"/>
      <c r="I516" s="253" t="s">
        <v>71</v>
      </c>
      <c r="J516" s="168"/>
      <c r="K516" s="159"/>
    </row>
    <row r="517" spans="1:12" ht="14.15" customHeight="1">
      <c r="A517" s="159">
        <v>501</v>
      </c>
      <c r="B517" s="59" t="s">
        <v>1030</v>
      </c>
      <c r="C517" s="196">
        <v>12288351.789999999</v>
      </c>
      <c r="D517" s="196">
        <v>5266555.17</v>
      </c>
      <c r="E517" s="196">
        <v>7021796.6200000001</v>
      </c>
      <c r="F517" s="196">
        <v>153068.90000000008</v>
      </c>
      <c r="G517" s="196">
        <v>7174865.5200000005</v>
      </c>
      <c r="H517" s="196"/>
      <c r="I517" s="220"/>
      <c r="J517" s="160"/>
      <c r="K517" s="160"/>
    </row>
    <row r="518" spans="1:12" ht="14.15" customHeight="1">
      <c r="A518" s="159">
        <v>502</v>
      </c>
      <c r="C518" s="168"/>
      <c r="D518" s="174"/>
      <c r="E518" s="168"/>
      <c r="F518" s="168"/>
      <c r="G518" s="168"/>
      <c r="H518" s="168"/>
      <c r="I518" s="253"/>
      <c r="J518" s="160"/>
      <c r="K518" s="160"/>
    </row>
    <row r="519" spans="1:12" ht="14.15" customHeight="1">
      <c r="A519" s="159">
        <v>503</v>
      </c>
      <c r="C519" s="168"/>
      <c r="D519" s="168"/>
      <c r="E519" s="168"/>
      <c r="F519" s="168"/>
      <c r="G519" s="168"/>
      <c r="H519" s="168"/>
      <c r="I519" s="253"/>
      <c r="J519" s="160"/>
      <c r="K519" s="160"/>
    </row>
    <row r="520" spans="1:12" ht="13.9" customHeight="1">
      <c r="A520" s="159">
        <v>504</v>
      </c>
      <c r="B520" s="59" t="s">
        <v>1031</v>
      </c>
      <c r="C520" s="168"/>
      <c r="D520" s="168"/>
      <c r="E520" s="168"/>
      <c r="F520" s="168"/>
      <c r="G520" s="168"/>
      <c r="H520" s="168"/>
      <c r="I520" s="253"/>
      <c r="J520" s="160"/>
      <c r="K520" s="160"/>
    </row>
    <row r="521" spans="1:12" ht="13.9" customHeight="1">
      <c r="A521" s="159">
        <v>505</v>
      </c>
      <c r="B521" s="170" t="s">
        <v>1032</v>
      </c>
      <c r="C521" s="168">
        <v>-2143873.2999999998</v>
      </c>
      <c r="D521" s="168">
        <v>-886776.29999999981</v>
      </c>
      <c r="E521" s="240">
        <v>-1257097</v>
      </c>
      <c r="F521" s="168">
        <v>-140918.22003622132</v>
      </c>
      <c r="G521" s="168">
        <v>-1398015.2200362212</v>
      </c>
      <c r="H521" s="168"/>
      <c r="I521" s="253" t="s">
        <v>783</v>
      </c>
      <c r="J521" s="160"/>
      <c r="K521" s="160"/>
      <c r="L521" s="161"/>
    </row>
    <row r="522" spans="1:12" ht="14.15" customHeight="1">
      <c r="A522" s="159">
        <v>506</v>
      </c>
      <c r="B522" s="170" t="s">
        <v>1033</v>
      </c>
      <c r="C522" s="168">
        <v>-4143717</v>
      </c>
      <c r="D522" s="168">
        <v>-1877580</v>
      </c>
      <c r="E522" s="240">
        <v>-2266137</v>
      </c>
      <c r="F522" s="168">
        <v>-469374.66569704702</v>
      </c>
      <c r="G522" s="168">
        <v>-2735511.665697047</v>
      </c>
      <c r="H522" s="168"/>
      <c r="I522" s="253" t="s">
        <v>783</v>
      </c>
      <c r="J522" s="160"/>
      <c r="K522" s="160"/>
      <c r="L522" s="161"/>
    </row>
    <row r="523" spans="1:12" ht="14.15" customHeight="1">
      <c r="A523" s="159">
        <v>507</v>
      </c>
      <c r="B523" s="170" t="s">
        <v>1034</v>
      </c>
      <c r="C523" s="168">
        <v>8216488.4500000002</v>
      </c>
      <c r="D523" s="168">
        <v>505682.45000000019</v>
      </c>
      <c r="E523" s="240">
        <v>7710806</v>
      </c>
      <c r="F523" s="168">
        <v>4873835</v>
      </c>
      <c r="G523" s="168">
        <v>12584641</v>
      </c>
      <c r="H523" s="168"/>
      <c r="I523" s="253" t="s">
        <v>783</v>
      </c>
      <c r="J523" s="160"/>
      <c r="K523" s="160"/>
      <c r="L523" s="161"/>
    </row>
    <row r="524" spans="1:12" ht="14.15" customHeight="1">
      <c r="A524" s="159">
        <v>508</v>
      </c>
      <c r="B524" s="170" t="s">
        <v>1035</v>
      </c>
      <c r="C524" s="168">
        <v>0</v>
      </c>
      <c r="D524" s="168">
        <v>0</v>
      </c>
      <c r="E524" s="240">
        <v>0</v>
      </c>
      <c r="F524" s="168">
        <v>0</v>
      </c>
      <c r="G524" s="168">
        <v>0</v>
      </c>
      <c r="H524" s="168"/>
      <c r="I524" s="253" t="s">
        <v>783</v>
      </c>
      <c r="J524" s="160"/>
      <c r="K524" s="160"/>
      <c r="L524" s="241"/>
    </row>
    <row r="525" spans="1:12" ht="14.15" customHeight="1">
      <c r="A525" s="159">
        <v>509</v>
      </c>
      <c r="B525" s="180" t="s">
        <v>1036</v>
      </c>
      <c r="C525" s="168">
        <v>0</v>
      </c>
      <c r="D525" s="168">
        <v>0</v>
      </c>
      <c r="E525" s="242">
        <v>0</v>
      </c>
      <c r="F525" s="168">
        <v>0</v>
      </c>
      <c r="G525" s="168">
        <v>0</v>
      </c>
      <c r="H525" s="168"/>
      <c r="I525" s="253" t="s">
        <v>783</v>
      </c>
      <c r="J525" s="160"/>
      <c r="K525" s="160"/>
      <c r="L525" s="161"/>
    </row>
    <row r="526" spans="1:12" ht="13">
      <c r="A526" s="159">
        <v>510</v>
      </c>
      <c r="B526" s="59" t="s">
        <v>1037</v>
      </c>
      <c r="C526" s="196">
        <v>1928898.1500000004</v>
      </c>
      <c r="D526" s="196">
        <v>-2258673.8499999996</v>
      </c>
      <c r="E526" s="196">
        <v>4187572</v>
      </c>
      <c r="F526" s="196">
        <v>4263542.1142667318</v>
      </c>
      <c r="G526" s="196">
        <v>8451114.1142667308</v>
      </c>
      <c r="H526" s="196"/>
      <c r="I526" s="220"/>
      <c r="J526" s="160"/>
      <c r="K526" s="160"/>
      <c r="L526" s="162"/>
    </row>
    <row r="527" spans="1:12" ht="14.15" customHeight="1">
      <c r="C527" s="169"/>
      <c r="D527" s="169"/>
      <c r="E527" s="169"/>
      <c r="F527" s="169"/>
      <c r="G527" s="168"/>
      <c r="H527" s="168"/>
      <c r="I527" s="253"/>
      <c r="J527" s="160"/>
      <c r="K527" s="160"/>
    </row>
    <row r="528" spans="1:12" ht="14.15" customHeight="1">
      <c r="B528" s="59"/>
      <c r="C528" s="169"/>
      <c r="D528" s="243"/>
      <c r="E528" s="89"/>
      <c r="F528" s="89"/>
      <c r="G528" s="168"/>
      <c r="H528" s="168"/>
      <c r="I528" s="253"/>
      <c r="J528" s="160"/>
      <c r="K528" s="160"/>
    </row>
    <row r="529" spans="2:11" ht="14.15" customHeight="1">
      <c r="C529" s="244"/>
      <c r="D529" s="243"/>
      <c r="E529" s="89"/>
      <c r="F529" s="89"/>
      <c r="G529" s="168"/>
      <c r="H529" s="201"/>
      <c r="I529" s="253"/>
      <c r="J529" s="160"/>
      <c r="K529" s="160"/>
    </row>
    <row r="530" spans="2:11" ht="14.15" customHeight="1">
      <c r="C530" s="168"/>
      <c r="D530" s="89"/>
      <c r="E530" s="89"/>
      <c r="F530" s="89"/>
      <c r="G530" s="168"/>
      <c r="H530" s="201"/>
      <c r="I530" s="253"/>
      <c r="J530" s="160"/>
      <c r="K530" s="160"/>
    </row>
    <row r="531" spans="2:11" ht="14.15" customHeight="1">
      <c r="C531" s="168"/>
      <c r="D531" s="89"/>
      <c r="E531" s="89"/>
      <c r="F531" s="89"/>
      <c r="G531" s="168"/>
      <c r="H531" s="168"/>
      <c r="I531" s="253"/>
      <c r="J531" s="160"/>
      <c r="K531" s="160"/>
    </row>
    <row r="532" spans="2:11" ht="14.15" customHeight="1">
      <c r="C532" s="168"/>
      <c r="D532" s="89"/>
      <c r="E532" s="89"/>
      <c r="F532" s="89"/>
      <c r="G532" s="168"/>
      <c r="H532" s="168"/>
      <c r="I532" s="253"/>
      <c r="J532" s="160"/>
      <c r="K532" s="160"/>
    </row>
    <row r="533" spans="2:11" ht="14.15" customHeight="1">
      <c r="B533" s="59"/>
      <c r="D533" s="169"/>
      <c r="E533" s="169"/>
      <c r="F533" s="89"/>
      <c r="G533" s="168"/>
      <c r="H533" s="168"/>
      <c r="I533" s="253"/>
      <c r="J533" s="160"/>
      <c r="K533" s="160"/>
    </row>
    <row r="534" spans="2:11" ht="14.15" customHeight="1">
      <c r="C534" s="89"/>
      <c r="D534" s="243"/>
      <c r="E534" s="89"/>
      <c r="F534" s="89"/>
      <c r="G534" s="168"/>
      <c r="H534" s="168"/>
      <c r="I534" s="253"/>
      <c r="J534" s="160"/>
      <c r="K534" s="160"/>
    </row>
    <row r="535" spans="2:11" ht="14.15" customHeight="1">
      <c r="C535" s="168"/>
      <c r="D535" s="89"/>
      <c r="E535" s="89"/>
      <c r="F535" s="89"/>
      <c r="G535" s="168"/>
      <c r="H535" s="168"/>
      <c r="I535" s="253"/>
      <c r="J535" s="160"/>
      <c r="K535" s="160"/>
    </row>
    <row r="536" spans="2:11" ht="14.15" customHeight="1">
      <c r="C536" s="168"/>
      <c r="D536" s="89"/>
      <c r="E536" s="89"/>
      <c r="F536" s="89"/>
      <c r="G536" s="168"/>
      <c r="H536" s="168"/>
      <c r="I536" s="253"/>
      <c r="J536" s="160"/>
      <c r="K536" s="160"/>
    </row>
    <row r="537" spans="2:11" ht="14.15" customHeight="1">
      <c r="C537" s="168"/>
      <c r="D537" s="89"/>
      <c r="E537" s="89"/>
      <c r="F537" s="89"/>
      <c r="G537" s="168"/>
      <c r="H537" s="168"/>
      <c r="I537" s="253"/>
      <c r="J537" s="160"/>
      <c r="K537" s="160"/>
    </row>
    <row r="538" spans="2:11" ht="14.15" customHeight="1">
      <c r="C538" s="168"/>
      <c r="D538" s="89"/>
      <c r="E538" s="89"/>
      <c r="F538" s="89"/>
      <c r="G538" s="168"/>
      <c r="H538" s="168"/>
      <c r="I538" s="253"/>
      <c r="J538" s="134"/>
      <c r="K538" s="134"/>
    </row>
    <row r="539" spans="2:11" ht="14.15" customHeight="1">
      <c r="C539" s="168"/>
      <c r="D539" s="89"/>
      <c r="E539" s="89"/>
      <c r="F539" s="89"/>
      <c r="G539" s="168"/>
      <c r="H539" s="168"/>
      <c r="I539" s="253"/>
      <c r="J539" s="160"/>
      <c r="K539" s="160"/>
    </row>
    <row r="540" spans="2:11" ht="14.15" customHeight="1">
      <c r="B540" s="59"/>
      <c r="C540" s="89"/>
      <c r="D540" s="89"/>
      <c r="E540" s="89"/>
      <c r="F540" s="89"/>
      <c r="G540" s="168"/>
      <c r="H540" s="168"/>
      <c r="I540" s="245"/>
      <c r="J540" s="160"/>
      <c r="K540" s="160"/>
    </row>
    <row r="541" spans="2:11" ht="14.15" customHeight="1">
      <c r="C541" s="168"/>
      <c r="D541" s="89"/>
      <c r="E541" s="89"/>
      <c r="F541" s="89"/>
      <c r="G541" s="168"/>
      <c r="H541" s="168"/>
      <c r="I541" s="253"/>
      <c r="J541" s="135"/>
      <c r="K541" s="135"/>
    </row>
    <row r="542" spans="2:11" ht="14.15" customHeight="1">
      <c r="B542" s="59"/>
      <c r="C542" s="89"/>
      <c r="D542" s="89"/>
      <c r="E542" s="89"/>
      <c r="F542" s="89"/>
      <c r="G542" s="168"/>
      <c r="H542" s="168"/>
      <c r="I542" s="253"/>
      <c r="J542" s="89"/>
      <c r="K542" s="89"/>
    </row>
    <row r="543" spans="2:11" ht="14.15" customHeight="1">
      <c r="E543" s="246"/>
      <c r="F543" s="246"/>
      <c r="G543" s="168"/>
      <c r="H543" s="168"/>
      <c r="I543" s="253"/>
      <c r="J543" s="135"/>
      <c r="K543" s="135"/>
    </row>
    <row r="544" spans="2:11" ht="14.15" customHeight="1">
      <c r="B544" s="59"/>
      <c r="C544" s="247"/>
      <c r="D544" s="248"/>
      <c r="E544" s="248"/>
      <c r="F544" s="249"/>
      <c r="G544" s="168"/>
      <c r="H544" s="168"/>
      <c r="I544" s="253"/>
      <c r="J544" s="135"/>
      <c r="K544" s="135"/>
    </row>
    <row r="545" spans="2:11" ht="14.15" customHeight="1">
      <c r="D545" s="250"/>
      <c r="E545" s="250"/>
      <c r="F545" s="246"/>
      <c r="G545" s="168"/>
      <c r="H545" s="168"/>
      <c r="I545" s="253"/>
      <c r="J545" s="111"/>
      <c r="K545" s="111"/>
    </row>
    <row r="546" spans="2:11" ht="14.15" customHeight="1">
      <c r="B546" s="192"/>
      <c r="C546" s="160"/>
      <c r="D546" s="243"/>
      <c r="E546" s="246"/>
      <c r="F546" s="246"/>
      <c r="G546" s="168"/>
      <c r="H546" s="168"/>
      <c r="I546" s="253"/>
      <c r="J546" s="111"/>
      <c r="K546" s="111"/>
    </row>
    <row r="547" spans="2:11" ht="14.15" customHeight="1">
      <c r="E547" s="249"/>
      <c r="F547" s="249"/>
      <c r="G547" s="168"/>
      <c r="H547" s="168"/>
      <c r="I547" s="245"/>
      <c r="J547" s="111"/>
      <c r="K547" s="111"/>
    </row>
    <row r="548" spans="2:11" ht="14.15" customHeight="1">
      <c r="E548" s="246"/>
      <c r="F548" s="246"/>
      <c r="G548" s="168"/>
      <c r="H548" s="168"/>
      <c r="I548" s="245"/>
      <c r="J548" s="111"/>
      <c r="K548" s="111"/>
    </row>
    <row r="549" spans="2:11" ht="14.15" customHeight="1">
      <c r="E549" s="246"/>
      <c r="F549" s="246"/>
      <c r="G549" s="168"/>
      <c r="H549" s="168"/>
      <c r="I549" s="245"/>
      <c r="J549" s="111"/>
      <c r="K549" s="111"/>
    </row>
    <row r="550" spans="2:11" ht="14.15" customHeight="1">
      <c r="E550" s="251"/>
      <c r="F550" s="251"/>
      <c r="G550" s="168"/>
      <c r="H550" s="168"/>
      <c r="I550" s="245"/>
      <c r="J550" s="111"/>
      <c r="K550" s="111"/>
    </row>
    <row r="551" spans="2:11" ht="14.15" customHeight="1">
      <c r="E551" s="246"/>
      <c r="F551" s="246"/>
      <c r="G551" s="168"/>
      <c r="H551" s="168"/>
      <c r="I551" s="245"/>
      <c r="J551" s="111"/>
      <c r="K551" s="111"/>
    </row>
    <row r="552" spans="2:11" ht="14.15" customHeight="1">
      <c r="E552" s="246"/>
      <c r="F552" s="246"/>
      <c r="G552" s="168"/>
      <c r="H552" s="168"/>
      <c r="I552" s="245"/>
      <c r="J552" s="111"/>
      <c r="K552" s="111"/>
    </row>
    <row r="553" spans="2:11" ht="14.15" customHeight="1">
      <c r="E553" s="246"/>
      <c r="F553" s="246"/>
      <c r="G553" s="168"/>
      <c r="H553" s="168"/>
      <c r="I553" s="245"/>
      <c r="J553" s="111"/>
      <c r="K553" s="111"/>
    </row>
    <row r="554" spans="2:11" ht="14.15" customHeight="1">
      <c r="E554" s="246"/>
      <c r="F554" s="246"/>
      <c r="G554" s="168"/>
      <c r="H554" s="168"/>
      <c r="I554" s="245"/>
      <c r="J554" s="111"/>
      <c r="K554" s="111"/>
    </row>
    <row r="555" spans="2:11" ht="14.15" customHeight="1">
      <c r="E555" s="246"/>
      <c r="F555" s="246"/>
      <c r="G555" s="168"/>
      <c r="H555" s="168"/>
      <c r="I555" s="245"/>
      <c r="J555" s="111"/>
      <c r="K555" s="111"/>
    </row>
    <row r="556" spans="2:11" ht="14.15" customHeight="1">
      <c r="E556" s="246"/>
      <c r="F556" s="246"/>
      <c r="G556" s="168"/>
      <c r="H556" s="168"/>
      <c r="I556" s="245"/>
      <c r="J556" s="111"/>
      <c r="K556" s="111"/>
    </row>
    <row r="557" spans="2:11" ht="14.15" customHeight="1">
      <c r="E557" s="246"/>
      <c r="F557" s="246"/>
      <c r="G557" s="168"/>
      <c r="H557" s="168"/>
      <c r="I557" s="245"/>
      <c r="J557" s="111"/>
      <c r="K557" s="111"/>
    </row>
    <row r="558" spans="2:11" ht="14.15" customHeight="1">
      <c r="E558" s="246"/>
      <c r="F558" s="246"/>
      <c r="G558" s="168"/>
      <c r="H558" s="168"/>
      <c r="I558" s="245"/>
      <c r="J558" s="111"/>
      <c r="K558" s="111"/>
    </row>
    <row r="559" spans="2:11" ht="14.15" customHeight="1">
      <c r="E559" s="246"/>
      <c r="F559" s="246"/>
      <c r="G559" s="168"/>
      <c r="H559" s="168"/>
      <c r="I559" s="245"/>
      <c r="J559" s="111"/>
      <c r="K559" s="111"/>
    </row>
    <row r="560" spans="2:11" ht="14.15" customHeight="1">
      <c r="E560" s="246"/>
      <c r="F560" s="246"/>
      <c r="G560" s="168"/>
      <c r="H560" s="168"/>
      <c r="I560" s="245"/>
      <c r="J560" s="111"/>
      <c r="K560" s="111"/>
    </row>
    <row r="561" spans="5:11" ht="14.15" customHeight="1">
      <c r="E561" s="246"/>
      <c r="F561" s="246"/>
      <c r="G561" s="168"/>
      <c r="H561" s="168"/>
      <c r="I561" s="245"/>
      <c r="J561" s="111"/>
      <c r="K561" s="111"/>
    </row>
    <row r="562" spans="5:11" ht="14.15" customHeight="1">
      <c r="E562" s="246"/>
      <c r="F562" s="246"/>
      <c r="G562" s="168"/>
      <c r="H562" s="168"/>
      <c r="I562" s="245"/>
      <c r="J562" s="111"/>
      <c r="K562" s="111"/>
    </row>
    <row r="563" spans="5:11" ht="14.15" customHeight="1">
      <c r="E563" s="246"/>
      <c r="F563" s="246"/>
      <c r="G563" s="168"/>
      <c r="H563" s="168"/>
      <c r="I563" s="245"/>
      <c r="J563" s="111"/>
      <c r="K563" s="111"/>
    </row>
    <row r="564" spans="5:11" ht="14.15" customHeight="1">
      <c r="E564" s="246"/>
      <c r="F564" s="246"/>
      <c r="G564" s="168"/>
      <c r="H564" s="168"/>
      <c r="I564" s="245"/>
      <c r="J564" s="111"/>
      <c r="K564" s="111"/>
    </row>
    <row r="565" spans="5:11" ht="14.15" customHeight="1">
      <c r="E565" s="246"/>
      <c r="F565" s="246"/>
      <c r="G565" s="168"/>
      <c r="H565" s="168"/>
      <c r="I565" s="245"/>
      <c r="J565" s="111"/>
      <c r="K565" s="111"/>
    </row>
    <row r="566" spans="5:11" ht="14.15" customHeight="1">
      <c r="E566" s="246"/>
      <c r="F566" s="246"/>
      <c r="G566" s="168"/>
      <c r="H566" s="168"/>
      <c r="I566" s="245"/>
      <c r="J566" s="111"/>
      <c r="K566" s="111"/>
    </row>
    <row r="567" spans="5:11" ht="14.15" customHeight="1">
      <c r="E567" s="246"/>
      <c r="F567" s="246"/>
      <c r="G567" s="168"/>
      <c r="H567" s="168"/>
      <c r="I567" s="245"/>
      <c r="J567" s="111"/>
      <c r="K567" s="111"/>
    </row>
    <row r="568" spans="5:11" ht="14.15" customHeight="1">
      <c r="E568" s="246"/>
      <c r="F568" s="246"/>
      <c r="G568" s="168"/>
      <c r="H568" s="168"/>
      <c r="I568" s="245"/>
      <c r="J568" s="111"/>
      <c r="K568" s="111"/>
    </row>
    <row r="569" spans="5:11" ht="14.15" customHeight="1">
      <c r="E569" s="246"/>
      <c r="F569" s="246"/>
      <c r="G569" s="168"/>
      <c r="H569" s="168"/>
      <c r="I569" s="245"/>
      <c r="J569" s="111"/>
      <c r="K569" s="111"/>
    </row>
    <row r="570" spans="5:11" ht="14.15" customHeight="1">
      <c r="E570" s="246"/>
      <c r="F570" s="246"/>
      <c r="G570" s="168"/>
      <c r="H570" s="168"/>
      <c r="I570" s="245"/>
      <c r="J570" s="111"/>
      <c r="K570" s="111"/>
    </row>
    <row r="571" spans="5:11" ht="14.15" customHeight="1">
      <c r="E571" s="246"/>
      <c r="F571" s="246"/>
      <c r="G571" s="168"/>
      <c r="H571" s="168"/>
      <c r="I571" s="245"/>
      <c r="J571" s="111"/>
      <c r="K571" s="111"/>
    </row>
    <row r="572" spans="5:11" ht="14.15" customHeight="1">
      <c r="E572" s="246"/>
      <c r="F572" s="246"/>
      <c r="G572" s="168"/>
      <c r="H572" s="168"/>
      <c r="I572" s="245"/>
      <c r="J572" s="111"/>
      <c r="K572" s="111"/>
    </row>
    <row r="573" spans="5:11" ht="14.15" customHeight="1">
      <c r="E573" s="246"/>
      <c r="F573" s="246"/>
      <c r="G573" s="168"/>
      <c r="H573" s="168"/>
      <c r="I573" s="245"/>
      <c r="J573" s="111"/>
      <c r="K573" s="111"/>
    </row>
    <row r="574" spans="5:11" ht="14.15" customHeight="1">
      <c r="E574" s="246"/>
      <c r="F574" s="246"/>
      <c r="G574" s="168"/>
      <c r="H574" s="168"/>
      <c r="I574" s="245"/>
      <c r="J574" s="111"/>
      <c r="K574" s="111"/>
    </row>
    <row r="575" spans="5:11" ht="14.15" customHeight="1">
      <c r="E575" s="246"/>
      <c r="F575" s="246"/>
      <c r="G575" s="168"/>
      <c r="H575" s="168"/>
      <c r="I575" s="245"/>
      <c r="J575" s="111"/>
      <c r="K575" s="111"/>
    </row>
    <row r="576" spans="5:11" ht="14.15" customHeight="1">
      <c r="E576" s="246"/>
      <c r="F576" s="246"/>
      <c r="G576" s="168"/>
      <c r="H576" s="168"/>
      <c r="I576" s="245"/>
      <c r="J576" s="111"/>
      <c r="K576" s="111"/>
    </row>
    <row r="577" spans="5:11" ht="14.15" customHeight="1">
      <c r="E577" s="246"/>
      <c r="F577" s="246"/>
      <c r="G577" s="168"/>
      <c r="H577" s="168"/>
      <c r="I577" s="245"/>
      <c r="J577" s="111"/>
      <c r="K577" s="111"/>
    </row>
    <row r="578" spans="5:11" ht="14.15" customHeight="1">
      <c r="E578" s="246"/>
      <c r="F578" s="246"/>
      <c r="G578" s="168"/>
      <c r="H578" s="168"/>
      <c r="I578" s="245"/>
      <c r="J578" s="111"/>
      <c r="K578" s="111"/>
    </row>
    <row r="579" spans="5:11" ht="14.15" customHeight="1">
      <c r="E579" s="246"/>
      <c r="F579" s="246"/>
      <c r="G579" s="168"/>
      <c r="H579" s="168"/>
      <c r="I579" s="245"/>
      <c r="J579" s="111"/>
      <c r="K579" s="111"/>
    </row>
    <row r="580" spans="5:11" ht="14.15" customHeight="1">
      <c r="E580" s="246"/>
      <c r="F580" s="246"/>
      <c r="G580" s="168"/>
      <c r="H580" s="168"/>
      <c r="I580" s="245"/>
      <c r="J580" s="111"/>
      <c r="K580" s="111"/>
    </row>
    <row r="581" spans="5:11" ht="14.15" customHeight="1">
      <c r="E581" s="246"/>
      <c r="F581" s="246"/>
      <c r="G581" s="168"/>
      <c r="H581" s="168"/>
      <c r="I581" s="245"/>
      <c r="J581" s="111"/>
      <c r="K581" s="111"/>
    </row>
    <row r="582" spans="5:11" ht="14.15" customHeight="1">
      <c r="E582" s="246"/>
      <c r="F582" s="246"/>
      <c r="G582" s="168"/>
      <c r="H582" s="168"/>
      <c r="I582" s="245"/>
      <c r="J582" s="111"/>
      <c r="K582" s="111"/>
    </row>
    <row r="583" spans="5:11" ht="14.15" customHeight="1">
      <c r="E583" s="246"/>
      <c r="F583" s="246"/>
      <c r="G583" s="168"/>
      <c r="H583" s="168"/>
      <c r="I583" s="245"/>
      <c r="J583" s="111"/>
      <c r="K583" s="111"/>
    </row>
    <row r="584" spans="5:11" ht="14.15" customHeight="1">
      <c r="E584" s="246"/>
      <c r="F584" s="246"/>
      <c r="G584" s="168"/>
      <c r="H584" s="168"/>
      <c r="I584" s="245"/>
      <c r="J584" s="111"/>
      <c r="K584" s="111"/>
    </row>
    <row r="585" spans="5:11" ht="14.15" customHeight="1">
      <c r="E585" s="246"/>
      <c r="F585" s="246"/>
      <c r="G585" s="168"/>
      <c r="H585" s="168"/>
      <c r="I585" s="245"/>
      <c r="J585" s="111"/>
      <c r="K585" s="111"/>
    </row>
    <row r="586" spans="5:11" ht="14.15" customHeight="1">
      <c r="E586" s="246"/>
      <c r="F586" s="246"/>
      <c r="G586" s="168"/>
      <c r="H586" s="168"/>
      <c r="I586" s="245"/>
      <c r="J586" s="111"/>
      <c r="K586" s="111"/>
    </row>
    <row r="587" spans="5:11" ht="14.15" customHeight="1">
      <c r="E587" s="246"/>
      <c r="F587" s="246"/>
      <c r="G587" s="168"/>
      <c r="H587" s="168"/>
      <c r="I587" s="245"/>
      <c r="J587" s="111"/>
      <c r="K587" s="111"/>
    </row>
    <row r="588" spans="5:11" ht="14.15" customHeight="1">
      <c r="E588" s="246"/>
      <c r="F588" s="246"/>
      <c r="G588" s="168"/>
      <c r="H588" s="168"/>
      <c r="I588" s="245"/>
      <c r="J588" s="111"/>
      <c r="K588" s="111"/>
    </row>
    <row r="589" spans="5:11" ht="14.15" customHeight="1">
      <c r="E589" s="246"/>
      <c r="F589" s="246"/>
      <c r="G589" s="168"/>
      <c r="H589" s="168"/>
      <c r="I589" s="245"/>
      <c r="J589" s="111"/>
      <c r="K589" s="111"/>
    </row>
    <row r="590" spans="5:11" ht="14.15" customHeight="1">
      <c r="E590" s="246"/>
      <c r="F590" s="246"/>
      <c r="G590" s="168"/>
      <c r="H590" s="168"/>
      <c r="I590" s="245"/>
      <c r="J590" s="111"/>
      <c r="K590" s="111"/>
    </row>
    <row r="591" spans="5:11" ht="14.15" customHeight="1">
      <c r="E591" s="246"/>
      <c r="F591" s="246"/>
      <c r="G591" s="168"/>
      <c r="H591" s="168"/>
      <c r="I591" s="245"/>
      <c r="J591" s="111"/>
      <c r="K591" s="111"/>
    </row>
    <row r="592" spans="5:11" ht="14.15" customHeight="1">
      <c r="E592" s="246"/>
      <c r="F592" s="246"/>
      <c r="G592" s="168"/>
      <c r="H592" s="168"/>
      <c r="I592" s="245"/>
      <c r="J592" s="111"/>
      <c r="K592" s="111"/>
    </row>
    <row r="593" spans="5:11" ht="14.15" customHeight="1">
      <c r="E593" s="246"/>
      <c r="F593" s="246"/>
      <c r="G593" s="168"/>
      <c r="H593" s="168"/>
      <c r="I593" s="245"/>
      <c r="J593" s="111"/>
      <c r="K593" s="111"/>
    </row>
    <row r="594" spans="5:11" ht="14.15" customHeight="1">
      <c r="E594" s="246"/>
      <c r="F594" s="246"/>
      <c r="G594" s="168"/>
      <c r="H594" s="168"/>
      <c r="I594" s="245"/>
      <c r="J594" s="111"/>
      <c r="K594" s="111"/>
    </row>
    <row r="595" spans="5:11" ht="14.15" customHeight="1">
      <c r="E595" s="246"/>
      <c r="F595" s="246"/>
      <c r="G595" s="168"/>
      <c r="H595" s="168"/>
      <c r="I595" s="245"/>
      <c r="J595" s="111"/>
      <c r="K595" s="111"/>
    </row>
    <row r="596" spans="5:11" ht="14.15" customHeight="1">
      <c r="E596" s="246"/>
      <c r="F596" s="246"/>
      <c r="G596" s="168"/>
      <c r="H596" s="168"/>
      <c r="I596" s="245"/>
      <c r="J596" s="111"/>
      <c r="K596" s="111"/>
    </row>
    <row r="597" spans="5:11" ht="14.15" customHeight="1">
      <c r="E597" s="246"/>
      <c r="F597" s="246"/>
      <c r="G597" s="168"/>
      <c r="H597" s="168"/>
      <c r="I597" s="245"/>
      <c r="J597" s="111"/>
      <c r="K597" s="111"/>
    </row>
    <row r="598" spans="5:11" ht="14.15" customHeight="1">
      <c r="E598" s="246"/>
      <c r="F598" s="246"/>
      <c r="G598" s="168"/>
      <c r="H598" s="168"/>
      <c r="I598" s="245"/>
      <c r="J598" s="111"/>
      <c r="K598" s="111"/>
    </row>
    <row r="599" spans="5:11" ht="14.15" customHeight="1">
      <c r="E599" s="246"/>
      <c r="F599" s="246"/>
      <c r="G599" s="252"/>
      <c r="H599" s="252"/>
      <c r="I599" s="246"/>
      <c r="J599" s="245"/>
      <c r="K599" s="245"/>
    </row>
    <row r="600" spans="5:11" ht="14.15" customHeight="1">
      <c r="E600" s="246"/>
      <c r="F600" s="246"/>
      <c r="G600" s="252"/>
      <c r="H600" s="252"/>
      <c r="I600" s="246"/>
      <c r="J600" s="245"/>
      <c r="K600" s="245"/>
    </row>
    <row r="601" spans="5:11" ht="14.15" customHeight="1">
      <c r="E601" s="246"/>
      <c r="F601" s="246"/>
      <c r="G601" s="252"/>
      <c r="H601" s="252"/>
      <c r="I601" s="246"/>
      <c r="J601" s="245"/>
      <c r="K601" s="245"/>
    </row>
    <row r="602" spans="5:11" ht="14.15" customHeight="1">
      <c r="E602" s="246"/>
      <c r="F602" s="246"/>
      <c r="G602" s="252"/>
      <c r="H602" s="252"/>
      <c r="I602" s="246"/>
      <c r="J602" s="245"/>
      <c r="K602" s="245"/>
    </row>
    <row r="603" spans="5:11" ht="14.15" customHeight="1">
      <c r="E603" s="246"/>
      <c r="F603" s="246"/>
      <c r="G603" s="252"/>
      <c r="H603" s="252"/>
      <c r="I603" s="246"/>
      <c r="J603" s="245"/>
      <c r="K603" s="245"/>
    </row>
    <row r="604" spans="5:11" ht="14.15" customHeight="1">
      <c r="E604" s="246"/>
      <c r="F604" s="246"/>
      <c r="G604" s="252"/>
      <c r="H604" s="252"/>
      <c r="I604" s="246"/>
      <c r="J604" s="245"/>
      <c r="K604" s="245"/>
    </row>
    <row r="605" spans="5:11" ht="14.15" customHeight="1">
      <c r="E605" s="246"/>
      <c r="F605" s="246"/>
      <c r="G605" s="252"/>
      <c r="H605" s="252"/>
      <c r="I605" s="246"/>
      <c r="J605" s="245"/>
      <c r="K605" s="245"/>
    </row>
    <row r="606" spans="5:11" ht="14.15" customHeight="1">
      <c r="E606" s="246"/>
      <c r="F606" s="246"/>
      <c r="G606" s="252"/>
      <c r="H606" s="252"/>
      <c r="I606" s="246"/>
      <c r="J606" s="245"/>
      <c r="K606" s="245"/>
    </row>
    <row r="607" spans="5:11" ht="14.15" customHeight="1">
      <c r="E607" s="246"/>
      <c r="F607" s="246"/>
      <c r="G607" s="252"/>
      <c r="H607" s="252"/>
      <c r="I607" s="246"/>
      <c r="J607" s="245"/>
      <c r="K607" s="245"/>
    </row>
    <row r="608" spans="5:11" ht="14.15" customHeight="1">
      <c r="E608" s="246"/>
      <c r="F608" s="246"/>
      <c r="G608" s="252"/>
      <c r="H608" s="252"/>
      <c r="I608" s="246"/>
      <c r="J608" s="245"/>
      <c r="K608" s="245"/>
    </row>
    <row r="609" spans="5:11" ht="14.15" customHeight="1">
      <c r="E609" s="246"/>
      <c r="F609" s="246"/>
      <c r="G609" s="252"/>
      <c r="H609" s="252"/>
      <c r="I609" s="246"/>
      <c r="J609" s="245"/>
      <c r="K609" s="245"/>
    </row>
    <row r="610" spans="5:11" ht="14.15" customHeight="1">
      <c r="E610" s="246"/>
      <c r="F610" s="246"/>
      <c r="G610" s="252"/>
      <c r="H610" s="252"/>
      <c r="I610" s="246"/>
      <c r="J610" s="245"/>
      <c r="K610" s="245"/>
    </row>
    <row r="611" spans="5:11" ht="14.15" customHeight="1">
      <c r="E611" s="246"/>
      <c r="F611" s="246"/>
      <c r="G611" s="252"/>
      <c r="H611" s="252"/>
      <c r="I611" s="246"/>
      <c r="J611" s="245"/>
      <c r="K611" s="245"/>
    </row>
    <row r="612" spans="5:11" ht="14.15" customHeight="1">
      <c r="E612" s="246"/>
      <c r="F612" s="246"/>
      <c r="G612" s="252"/>
      <c r="H612" s="252"/>
      <c r="I612" s="246"/>
      <c r="J612" s="245"/>
      <c r="K612" s="245"/>
    </row>
    <row r="613" spans="5:11" ht="14.15" customHeight="1">
      <c r="E613" s="246"/>
      <c r="F613" s="246"/>
      <c r="G613" s="252"/>
      <c r="H613" s="252"/>
      <c r="I613" s="246"/>
      <c r="J613" s="245"/>
      <c r="K613" s="245"/>
    </row>
    <row r="614" spans="5:11" ht="14.15" customHeight="1">
      <c r="E614" s="246"/>
      <c r="F614" s="246"/>
      <c r="G614" s="252"/>
      <c r="H614" s="252"/>
      <c r="I614" s="246"/>
      <c r="J614" s="245"/>
      <c r="K614" s="245"/>
    </row>
    <row r="615" spans="5:11" ht="14.15" customHeight="1">
      <c r="E615" s="246"/>
      <c r="F615" s="246"/>
      <c r="G615" s="252"/>
      <c r="H615" s="252"/>
      <c r="I615" s="246"/>
      <c r="J615" s="245"/>
      <c r="K615" s="245"/>
    </row>
    <row r="616" spans="5:11" ht="14.15" customHeight="1">
      <c r="E616" s="246"/>
      <c r="F616" s="246"/>
      <c r="G616" s="252"/>
      <c r="H616" s="252"/>
      <c r="I616" s="246"/>
      <c r="J616" s="245"/>
      <c r="K616" s="245"/>
    </row>
    <row r="617" spans="5:11" ht="14.15" customHeight="1">
      <c r="E617" s="246"/>
      <c r="F617" s="246"/>
      <c r="G617" s="252"/>
      <c r="H617" s="252"/>
      <c r="I617" s="246"/>
      <c r="J617" s="245"/>
      <c r="K617" s="245"/>
    </row>
    <row r="618" spans="5:11" ht="14.15" customHeight="1">
      <c r="E618" s="246"/>
      <c r="F618" s="246"/>
      <c r="G618" s="252"/>
      <c r="H618" s="252"/>
      <c r="I618" s="246"/>
      <c r="J618" s="245"/>
      <c r="K618" s="245"/>
    </row>
    <row r="619" spans="5:11" ht="14.15" customHeight="1">
      <c r="E619" s="246"/>
      <c r="F619" s="246"/>
      <c r="G619" s="252"/>
      <c r="H619" s="252"/>
      <c r="I619" s="246"/>
      <c r="J619" s="245"/>
      <c r="K619" s="245"/>
    </row>
    <row r="620" spans="5:11" ht="14.15" customHeight="1">
      <c r="E620" s="246"/>
      <c r="F620" s="246"/>
      <c r="G620" s="252"/>
      <c r="H620" s="252"/>
      <c r="I620" s="246"/>
      <c r="J620" s="245"/>
      <c r="K620" s="245"/>
    </row>
    <row r="621" spans="5:11" ht="14.15" customHeight="1">
      <c r="E621" s="246"/>
      <c r="F621" s="246"/>
      <c r="G621" s="252"/>
      <c r="H621" s="252"/>
      <c r="I621" s="246"/>
      <c r="J621" s="245"/>
      <c r="K621" s="245"/>
    </row>
    <row r="622" spans="5:11" ht="14.15" customHeight="1">
      <c r="E622" s="246"/>
      <c r="F622" s="246"/>
      <c r="G622" s="252"/>
      <c r="H622" s="252"/>
      <c r="I622" s="246"/>
      <c r="J622" s="245"/>
      <c r="K622" s="245"/>
    </row>
    <row r="623" spans="5:11" ht="14.15" customHeight="1">
      <c r="E623" s="246"/>
      <c r="F623" s="246"/>
      <c r="G623" s="252"/>
      <c r="H623" s="252"/>
      <c r="I623" s="246"/>
      <c r="J623" s="245"/>
      <c r="K623" s="245"/>
    </row>
    <row r="624" spans="5:11" ht="14.15" customHeight="1">
      <c r="E624" s="246"/>
      <c r="F624" s="246"/>
      <c r="G624" s="252"/>
      <c r="H624" s="252"/>
      <c r="I624" s="246"/>
      <c r="J624" s="245"/>
      <c r="K624" s="245"/>
    </row>
    <row r="625" spans="5:11" ht="14.15" customHeight="1">
      <c r="E625" s="246"/>
      <c r="F625" s="246"/>
      <c r="G625" s="252"/>
      <c r="H625" s="252"/>
      <c r="I625" s="246"/>
      <c r="J625" s="245"/>
      <c r="K625" s="245"/>
    </row>
    <row r="626" spans="5:11" ht="14.15" customHeight="1">
      <c r="E626" s="246"/>
      <c r="F626" s="246"/>
      <c r="G626" s="252"/>
      <c r="H626" s="252"/>
      <c r="I626" s="246"/>
      <c r="J626" s="245"/>
      <c r="K626" s="245"/>
    </row>
    <row r="627" spans="5:11" ht="14.15" customHeight="1">
      <c r="E627" s="246"/>
      <c r="F627" s="246"/>
      <c r="G627" s="252"/>
      <c r="H627" s="252"/>
      <c r="I627" s="246"/>
      <c r="J627" s="245"/>
      <c r="K627" s="245"/>
    </row>
    <row r="628" spans="5:11" ht="14.15" customHeight="1">
      <c r="E628" s="246"/>
      <c r="F628" s="246"/>
      <c r="G628" s="252"/>
      <c r="H628" s="252"/>
      <c r="I628" s="246"/>
      <c r="J628" s="245"/>
      <c r="K628" s="245"/>
    </row>
    <row r="629" spans="5:11" ht="14.15" customHeight="1">
      <c r="E629" s="246"/>
      <c r="F629" s="246"/>
      <c r="G629" s="252"/>
      <c r="H629" s="252"/>
      <c r="I629" s="246"/>
      <c r="J629" s="245"/>
      <c r="K629" s="245"/>
    </row>
    <row r="630" spans="5:11" ht="14.15" customHeight="1">
      <c r="E630" s="246"/>
      <c r="F630" s="246"/>
      <c r="G630" s="252"/>
      <c r="H630" s="252"/>
      <c r="I630" s="246"/>
      <c r="J630" s="245"/>
      <c r="K630" s="245"/>
    </row>
    <row r="631" spans="5:11" ht="14.15" customHeight="1">
      <c r="E631" s="246"/>
      <c r="F631" s="246"/>
      <c r="G631" s="252"/>
      <c r="H631" s="252"/>
      <c r="I631" s="246"/>
      <c r="J631" s="245"/>
      <c r="K631" s="245"/>
    </row>
    <row r="632" spans="5:11" ht="14.15" customHeight="1">
      <c r="E632" s="246"/>
      <c r="F632" s="246"/>
      <c r="G632" s="252"/>
      <c r="H632" s="252"/>
      <c r="I632" s="246"/>
      <c r="J632" s="245"/>
      <c r="K632" s="245"/>
    </row>
    <row r="633" spans="5:11" ht="14.15" customHeight="1">
      <c r="E633" s="246"/>
      <c r="F633" s="246"/>
      <c r="G633" s="252"/>
      <c r="H633" s="252"/>
      <c r="I633" s="246"/>
      <c r="J633" s="245"/>
      <c r="K633" s="245"/>
    </row>
    <row r="634" spans="5:11" ht="14.15" customHeight="1">
      <c r="E634" s="246"/>
      <c r="F634" s="246"/>
      <c r="G634" s="252"/>
      <c r="H634" s="252"/>
      <c r="I634" s="246"/>
      <c r="J634" s="245"/>
      <c r="K634" s="245"/>
    </row>
    <row r="635" spans="5:11" ht="14.15" customHeight="1">
      <c r="E635" s="246"/>
      <c r="F635" s="246"/>
      <c r="G635" s="252"/>
      <c r="H635" s="252"/>
      <c r="I635" s="246"/>
      <c r="J635" s="245"/>
      <c r="K635" s="245"/>
    </row>
    <row r="636" spans="5:11" ht="14.15" customHeight="1">
      <c r="E636" s="246"/>
      <c r="F636" s="246"/>
      <c r="G636" s="252"/>
      <c r="H636" s="252"/>
      <c r="I636" s="246"/>
      <c r="J636" s="245"/>
      <c r="K636" s="245"/>
    </row>
    <row r="637" spans="5:11" ht="14.15" customHeight="1">
      <c r="E637" s="246"/>
      <c r="F637" s="246"/>
      <c r="G637" s="252"/>
      <c r="H637" s="252"/>
      <c r="I637" s="246"/>
      <c r="J637" s="245"/>
      <c r="K637" s="245"/>
    </row>
    <row r="638" spans="5:11" ht="14.15" customHeight="1">
      <c r="E638" s="246"/>
      <c r="F638" s="246"/>
      <c r="G638" s="252"/>
      <c r="H638" s="252"/>
      <c r="I638" s="246"/>
      <c r="J638" s="245"/>
      <c r="K638" s="245"/>
    </row>
    <row r="639" spans="5:11" ht="14.15" customHeight="1">
      <c r="E639" s="246"/>
      <c r="F639" s="246"/>
      <c r="G639" s="252"/>
      <c r="H639" s="252"/>
      <c r="I639" s="246"/>
      <c r="J639" s="245"/>
      <c r="K639" s="245"/>
    </row>
    <row r="640" spans="5:11" ht="14.15" customHeight="1">
      <c r="E640" s="246"/>
      <c r="F640" s="246"/>
      <c r="G640" s="252"/>
      <c r="H640" s="252"/>
      <c r="I640" s="246"/>
      <c r="J640" s="245"/>
      <c r="K640" s="245"/>
    </row>
    <row r="641" spans="5:11" ht="14.15" customHeight="1">
      <c r="E641" s="246"/>
      <c r="F641" s="246"/>
      <c r="G641" s="252"/>
      <c r="H641" s="252"/>
      <c r="I641" s="246"/>
      <c r="J641" s="245"/>
      <c r="K641" s="245"/>
    </row>
    <row r="642" spans="5:11" ht="14.15" customHeight="1">
      <c r="E642" s="246"/>
      <c r="F642" s="246"/>
      <c r="G642" s="252"/>
      <c r="H642" s="252"/>
      <c r="I642" s="246"/>
      <c r="J642" s="245"/>
      <c r="K642" s="245"/>
    </row>
    <row r="643" spans="5:11" ht="14.15" customHeight="1">
      <c r="E643" s="246"/>
      <c r="F643" s="246"/>
      <c r="G643" s="252"/>
      <c r="H643" s="252"/>
      <c r="I643" s="246"/>
      <c r="J643" s="245"/>
      <c r="K643" s="245"/>
    </row>
    <row r="644" spans="5:11" ht="14.15" customHeight="1">
      <c r="E644" s="246"/>
      <c r="F644" s="246"/>
      <c r="G644" s="252"/>
      <c r="H644" s="252"/>
      <c r="I644" s="246"/>
      <c r="J644" s="245"/>
      <c r="K644" s="245"/>
    </row>
    <row r="645" spans="5:11" ht="14.15" customHeight="1">
      <c r="E645" s="246"/>
      <c r="F645" s="246"/>
      <c r="G645" s="252"/>
      <c r="H645" s="252"/>
      <c r="I645" s="246"/>
      <c r="J645" s="245"/>
      <c r="K645" s="245"/>
    </row>
    <row r="646" spans="5:11" ht="14.15" customHeight="1">
      <c r="E646" s="246"/>
      <c r="F646" s="246"/>
      <c r="G646" s="252"/>
      <c r="H646" s="252"/>
      <c r="I646" s="246"/>
      <c r="J646" s="245"/>
      <c r="K646" s="245"/>
    </row>
    <row r="647" spans="5:11" ht="14.15" customHeight="1">
      <c r="E647" s="246"/>
      <c r="F647" s="246"/>
      <c r="G647" s="252"/>
      <c r="H647" s="252"/>
      <c r="I647" s="246"/>
      <c r="J647" s="245"/>
      <c r="K647" s="245"/>
    </row>
    <row r="648" spans="5:11" ht="14.15" customHeight="1">
      <c r="E648" s="246"/>
      <c r="F648" s="246"/>
      <c r="G648" s="252"/>
      <c r="H648" s="252"/>
      <c r="I648" s="246"/>
      <c r="J648" s="245"/>
      <c r="K648" s="245"/>
    </row>
    <row r="649" spans="5:11" ht="14.15" customHeight="1">
      <c r="E649" s="246"/>
      <c r="F649" s="246"/>
      <c r="G649" s="252"/>
      <c r="H649" s="252"/>
      <c r="I649" s="246"/>
      <c r="J649" s="245"/>
      <c r="K649" s="245"/>
    </row>
    <row r="650" spans="5:11" ht="14.15" customHeight="1">
      <c r="E650" s="246"/>
      <c r="F650" s="246"/>
      <c r="G650" s="252"/>
      <c r="H650" s="252"/>
      <c r="I650" s="246"/>
      <c r="J650" s="245"/>
      <c r="K650" s="245"/>
    </row>
    <row r="651" spans="5:11" ht="14.15" customHeight="1">
      <c r="E651" s="246"/>
      <c r="F651" s="246"/>
      <c r="G651" s="252"/>
      <c r="H651" s="252"/>
      <c r="I651" s="246"/>
      <c r="J651" s="245"/>
      <c r="K651" s="245"/>
    </row>
    <row r="652" spans="5:11" ht="14.15" customHeight="1">
      <c r="E652" s="246"/>
      <c r="F652" s="246"/>
      <c r="G652" s="252"/>
      <c r="H652" s="252"/>
      <c r="I652" s="246"/>
      <c r="J652" s="245"/>
      <c r="K652" s="245"/>
    </row>
    <row r="653" spans="5:11" ht="14.15" customHeight="1">
      <c r="E653" s="246"/>
      <c r="F653" s="246"/>
      <c r="G653" s="252"/>
      <c r="H653" s="252"/>
      <c r="I653" s="246"/>
      <c r="J653" s="245"/>
      <c r="K653" s="245"/>
    </row>
    <row r="654" spans="5:11" ht="14.15" customHeight="1">
      <c r="E654" s="246"/>
      <c r="F654" s="246"/>
      <c r="G654" s="252"/>
      <c r="H654" s="252"/>
      <c r="I654" s="246"/>
      <c r="J654" s="245"/>
      <c r="K654" s="245"/>
    </row>
    <row r="655" spans="5:11" ht="14.15" customHeight="1">
      <c r="E655" s="246"/>
      <c r="F655" s="246"/>
      <c r="G655" s="252"/>
      <c r="H655" s="252"/>
      <c r="I655" s="246"/>
      <c r="J655" s="245"/>
      <c r="K655" s="245"/>
    </row>
    <row r="656" spans="5:11" ht="14.15" customHeight="1">
      <c r="E656" s="246"/>
      <c r="F656" s="246"/>
      <c r="G656" s="252"/>
      <c r="H656" s="252"/>
      <c r="I656" s="246"/>
      <c r="J656" s="246"/>
      <c r="K656" s="246"/>
    </row>
    <row r="657" spans="5:11" ht="14.15" customHeight="1">
      <c r="E657" s="246"/>
      <c r="F657" s="246"/>
      <c r="G657" s="252"/>
      <c r="H657" s="252"/>
      <c r="I657" s="246"/>
      <c r="J657" s="246"/>
      <c r="K657" s="246"/>
    </row>
    <row r="658" spans="5:11" ht="14.15" customHeight="1">
      <c r="E658" s="246"/>
      <c r="F658" s="246"/>
      <c r="G658" s="252"/>
      <c r="H658" s="252"/>
      <c r="I658" s="246"/>
      <c r="J658" s="246"/>
      <c r="K658" s="246"/>
    </row>
    <row r="659" spans="5:11" ht="14.15" customHeight="1">
      <c r="E659" s="246"/>
      <c r="F659" s="246"/>
      <c r="G659" s="252"/>
      <c r="H659" s="252"/>
      <c r="I659" s="246"/>
      <c r="J659" s="246"/>
      <c r="K659" s="246"/>
    </row>
    <row r="660" spans="5:11" ht="14.15" customHeight="1">
      <c r="E660" s="246"/>
      <c r="F660" s="246"/>
      <c r="G660" s="252"/>
      <c r="H660" s="252"/>
      <c r="I660" s="246"/>
      <c r="J660" s="246"/>
      <c r="K660" s="246"/>
    </row>
    <row r="661" spans="5:11" ht="14.15" customHeight="1">
      <c r="E661" s="246"/>
      <c r="F661" s="246"/>
      <c r="G661" s="252"/>
      <c r="H661" s="252"/>
      <c r="I661" s="246"/>
      <c r="J661" s="246"/>
      <c r="K661" s="246"/>
    </row>
    <row r="662" spans="5:11" ht="14.15" customHeight="1">
      <c r="E662" s="246"/>
      <c r="F662" s="246"/>
      <c r="G662" s="252"/>
      <c r="H662" s="252"/>
      <c r="I662" s="246"/>
      <c r="J662" s="246"/>
      <c r="K662" s="246"/>
    </row>
    <row r="663" spans="5:11" ht="14.15" customHeight="1">
      <c r="E663" s="246"/>
      <c r="F663" s="246"/>
      <c r="G663" s="252"/>
      <c r="H663" s="252"/>
      <c r="I663" s="246"/>
      <c r="J663" s="246"/>
      <c r="K663" s="246"/>
    </row>
    <row r="664" spans="5:11" ht="14.15" customHeight="1">
      <c r="E664" s="246"/>
      <c r="F664" s="246"/>
      <c r="G664" s="252"/>
      <c r="H664" s="252"/>
      <c r="I664" s="246"/>
      <c r="J664" s="246"/>
      <c r="K664" s="246"/>
    </row>
    <row r="665" spans="5:11" ht="14.15" customHeight="1">
      <c r="E665" s="246"/>
      <c r="F665" s="246"/>
      <c r="G665" s="252"/>
      <c r="H665" s="252"/>
      <c r="I665" s="246"/>
      <c r="J665" s="246"/>
      <c r="K665" s="246"/>
    </row>
    <row r="666" spans="5:11" ht="14.15" customHeight="1">
      <c r="E666" s="246"/>
      <c r="F666" s="246"/>
      <c r="G666" s="252"/>
      <c r="H666" s="252"/>
      <c r="I666" s="246"/>
      <c r="J666" s="246"/>
      <c r="K666" s="246"/>
    </row>
    <row r="667" spans="5:11" ht="14.15" customHeight="1">
      <c r="E667" s="246"/>
      <c r="F667" s="246"/>
      <c r="G667" s="252"/>
      <c r="H667" s="252"/>
      <c r="I667" s="246"/>
      <c r="J667" s="246"/>
      <c r="K667" s="246"/>
    </row>
    <row r="668" spans="5:11" ht="14.15" customHeight="1">
      <c r="E668" s="246"/>
      <c r="F668" s="246"/>
      <c r="G668" s="252"/>
      <c r="H668" s="252"/>
      <c r="I668" s="246"/>
      <c r="J668" s="246"/>
      <c r="K668" s="246"/>
    </row>
    <row r="669" spans="5:11" ht="14.15" customHeight="1">
      <c r="E669" s="246"/>
      <c r="F669" s="246"/>
      <c r="G669" s="252"/>
      <c r="H669" s="252"/>
      <c r="I669" s="246"/>
      <c r="J669" s="246"/>
      <c r="K669" s="246"/>
    </row>
    <row r="670" spans="5:11" ht="14.15" customHeight="1">
      <c r="E670" s="246"/>
      <c r="F670" s="246"/>
      <c r="G670" s="252"/>
      <c r="H670" s="252"/>
      <c r="I670" s="246"/>
      <c r="J670" s="246"/>
      <c r="K670" s="246"/>
    </row>
    <row r="671" spans="5:11" ht="14.15" customHeight="1">
      <c r="E671" s="246"/>
      <c r="F671" s="246"/>
      <c r="G671" s="252"/>
      <c r="H671" s="252"/>
      <c r="I671" s="246"/>
      <c r="J671" s="246"/>
      <c r="K671" s="246"/>
    </row>
    <row r="672" spans="5:11" ht="14.15" customHeight="1">
      <c r="E672" s="246"/>
      <c r="F672" s="246"/>
      <c r="G672" s="252"/>
      <c r="H672" s="252"/>
      <c r="I672" s="246"/>
      <c r="J672" s="246"/>
      <c r="K672" s="246"/>
    </row>
    <row r="673" spans="5:11" ht="14.15" customHeight="1">
      <c r="E673" s="246"/>
      <c r="F673" s="246"/>
      <c r="G673" s="252"/>
      <c r="H673" s="252"/>
      <c r="I673" s="246"/>
      <c r="J673" s="246"/>
      <c r="K673" s="246"/>
    </row>
    <row r="674" spans="5:11" ht="14.15" customHeight="1">
      <c r="E674" s="246"/>
      <c r="F674" s="246"/>
      <c r="G674" s="252"/>
      <c r="H674" s="252"/>
      <c r="I674" s="246"/>
      <c r="J674" s="246"/>
      <c r="K674" s="246"/>
    </row>
    <row r="675" spans="5:11" ht="14.15" customHeight="1">
      <c r="E675" s="246"/>
      <c r="F675" s="246"/>
      <c r="G675" s="252"/>
      <c r="H675" s="252"/>
      <c r="I675" s="246"/>
      <c r="J675" s="246"/>
      <c r="K675" s="246"/>
    </row>
    <row r="676" spans="5:11" ht="14.15" customHeight="1">
      <c r="E676" s="246"/>
      <c r="F676" s="246"/>
      <c r="G676" s="252"/>
      <c r="H676" s="252"/>
      <c r="I676" s="246"/>
      <c r="J676" s="246"/>
      <c r="K676" s="246"/>
    </row>
    <row r="677" spans="5:11" ht="14.15" customHeight="1">
      <c r="E677" s="246"/>
      <c r="F677" s="246"/>
      <c r="G677" s="252"/>
      <c r="H677" s="252"/>
      <c r="I677" s="246"/>
      <c r="J677" s="246"/>
      <c r="K677" s="246"/>
    </row>
    <row r="678" spans="5:11" ht="14.15" customHeight="1">
      <c r="E678" s="246"/>
      <c r="F678" s="246"/>
      <c r="G678" s="252"/>
      <c r="H678" s="252"/>
      <c r="I678" s="246"/>
      <c r="J678" s="246"/>
      <c r="K678" s="246"/>
    </row>
    <row r="679" spans="5:11" ht="14.15" customHeight="1">
      <c r="E679" s="246"/>
      <c r="F679" s="246"/>
      <c r="G679" s="252"/>
      <c r="H679" s="252"/>
      <c r="I679" s="246"/>
      <c r="J679" s="246"/>
      <c r="K679" s="246"/>
    </row>
    <row r="680" spans="5:11" ht="14.15" customHeight="1">
      <c r="E680" s="246"/>
      <c r="F680" s="246"/>
      <c r="G680" s="252"/>
      <c r="H680" s="252"/>
      <c r="I680" s="246"/>
      <c r="J680" s="246"/>
      <c r="K680" s="246"/>
    </row>
    <row r="681" spans="5:11" ht="14.15" customHeight="1">
      <c r="E681" s="246"/>
      <c r="F681" s="246"/>
      <c r="G681" s="252"/>
      <c r="H681" s="252"/>
      <c r="I681" s="246"/>
      <c r="J681" s="246"/>
      <c r="K681" s="246"/>
    </row>
    <row r="682" spans="5:11" ht="14.15" customHeight="1">
      <c r="E682" s="246"/>
      <c r="F682" s="246"/>
      <c r="G682" s="252"/>
      <c r="H682" s="252"/>
      <c r="I682" s="246"/>
      <c r="J682" s="246"/>
      <c r="K682" s="246"/>
    </row>
    <row r="683" spans="5:11" ht="14.15" customHeight="1">
      <c r="E683" s="246"/>
      <c r="F683" s="246"/>
      <c r="G683" s="252"/>
      <c r="H683" s="252"/>
      <c r="I683" s="246"/>
      <c r="J683" s="246"/>
      <c r="K683" s="246"/>
    </row>
    <row r="684" spans="5:11" ht="14.15" customHeight="1">
      <c r="E684" s="246"/>
      <c r="F684" s="246"/>
      <c r="G684" s="252"/>
      <c r="H684" s="252"/>
      <c r="I684" s="246"/>
      <c r="J684" s="246"/>
      <c r="K684" s="246"/>
    </row>
    <row r="685" spans="5:11" ht="14.15" customHeight="1">
      <c r="E685" s="246"/>
      <c r="F685" s="246"/>
      <c r="G685" s="252"/>
      <c r="H685" s="252"/>
      <c r="I685" s="246"/>
      <c r="J685" s="246"/>
      <c r="K685" s="246"/>
    </row>
    <row r="686" spans="5:11" ht="14.15" customHeight="1">
      <c r="E686" s="246"/>
      <c r="F686" s="246"/>
      <c r="G686" s="252"/>
      <c r="H686" s="252"/>
      <c r="I686" s="246"/>
      <c r="J686" s="246"/>
      <c r="K686" s="246"/>
    </row>
    <row r="687" spans="5:11" ht="14.15" customHeight="1">
      <c r="E687" s="246"/>
      <c r="F687" s="246"/>
      <c r="G687" s="252"/>
      <c r="H687" s="252"/>
      <c r="I687" s="246"/>
      <c r="J687" s="246"/>
      <c r="K687" s="246"/>
    </row>
    <row r="688" spans="5:11" ht="14.15" customHeight="1">
      <c r="E688" s="246"/>
      <c r="F688" s="246"/>
      <c r="G688" s="252"/>
      <c r="H688" s="252"/>
      <c r="I688" s="246"/>
      <c r="J688" s="246"/>
      <c r="K688" s="246"/>
    </row>
    <row r="689" spans="1:20" s="111" customFormat="1" ht="14.15" customHeight="1">
      <c r="A689" s="159"/>
      <c r="B689" s="58"/>
      <c r="C689" s="58"/>
      <c r="D689" s="58"/>
      <c r="E689" s="246"/>
      <c r="F689" s="246"/>
      <c r="G689" s="252"/>
      <c r="H689" s="252"/>
      <c r="J689" s="58"/>
      <c r="K689" s="58"/>
      <c r="L689" s="159"/>
      <c r="M689" s="58"/>
      <c r="N689" s="58"/>
      <c r="O689" s="58"/>
      <c r="P689" s="58"/>
      <c r="Q689" s="58"/>
      <c r="R689" s="58"/>
      <c r="S689" s="58"/>
      <c r="T689" s="58"/>
    </row>
    <row r="690" spans="1:20" s="111" customFormat="1" ht="14.15" customHeight="1">
      <c r="A690" s="159"/>
      <c r="B690" s="58"/>
      <c r="C690" s="58"/>
      <c r="D690" s="58"/>
      <c r="E690" s="246"/>
      <c r="F690" s="246"/>
      <c r="G690" s="252"/>
      <c r="H690" s="252"/>
      <c r="J690" s="58"/>
      <c r="K690" s="58"/>
      <c r="L690" s="159"/>
      <c r="M690" s="58"/>
      <c r="N690" s="58"/>
      <c r="O690" s="58"/>
      <c r="P690" s="58"/>
      <c r="Q690" s="58"/>
      <c r="R690" s="58"/>
      <c r="S690" s="58"/>
      <c r="T690" s="58"/>
    </row>
    <row r="691" spans="1:20" s="111" customFormat="1" ht="14.15" customHeight="1">
      <c r="A691" s="159"/>
      <c r="B691" s="58"/>
      <c r="C691" s="58"/>
      <c r="D691" s="58"/>
      <c r="E691" s="246"/>
      <c r="F691" s="246"/>
      <c r="G691" s="252"/>
      <c r="H691" s="252"/>
      <c r="J691" s="58"/>
      <c r="K691" s="58"/>
      <c r="L691" s="159"/>
      <c r="M691" s="58"/>
      <c r="N691" s="58"/>
      <c r="O691" s="58"/>
      <c r="P691" s="58"/>
      <c r="Q691" s="58"/>
      <c r="R691" s="58"/>
      <c r="S691" s="58"/>
      <c r="T691" s="58"/>
    </row>
    <row r="692" spans="1:20" s="111" customFormat="1" ht="14.15" customHeight="1">
      <c r="A692" s="159"/>
      <c r="B692" s="58"/>
      <c r="C692" s="58"/>
      <c r="D692" s="58"/>
      <c r="E692" s="246"/>
      <c r="F692" s="246"/>
      <c r="G692" s="252"/>
      <c r="H692" s="252"/>
      <c r="J692" s="58"/>
      <c r="K692" s="58"/>
      <c r="L692" s="159"/>
      <c r="M692" s="58"/>
      <c r="N692" s="58"/>
      <c r="O692" s="58"/>
      <c r="P692" s="58"/>
      <c r="Q692" s="58"/>
      <c r="R692" s="58"/>
      <c r="S692" s="58"/>
      <c r="T692" s="58"/>
    </row>
    <row r="693" spans="1:20" s="111" customFormat="1" ht="14.15" customHeight="1">
      <c r="A693" s="159"/>
      <c r="B693" s="58"/>
      <c r="C693" s="58"/>
      <c r="D693" s="58"/>
      <c r="E693" s="246"/>
      <c r="F693" s="246"/>
      <c r="G693" s="252"/>
      <c r="H693" s="252"/>
      <c r="J693" s="58"/>
      <c r="K693" s="58"/>
      <c r="L693" s="159"/>
      <c r="M693" s="58"/>
      <c r="N693" s="58"/>
      <c r="O693" s="58"/>
      <c r="P693" s="58"/>
      <c r="Q693" s="58"/>
      <c r="R693" s="58"/>
      <c r="S693" s="58"/>
      <c r="T693" s="58"/>
    </row>
    <row r="694" spans="1:20" s="111" customFormat="1" ht="14.15" customHeight="1">
      <c r="A694" s="159"/>
      <c r="B694" s="58"/>
      <c r="C694" s="58"/>
      <c r="D694" s="58"/>
      <c r="E694" s="246"/>
      <c r="F694" s="246"/>
      <c r="G694" s="252"/>
      <c r="H694" s="252"/>
      <c r="J694" s="58"/>
      <c r="K694" s="58"/>
      <c r="L694" s="159"/>
      <c r="M694" s="58"/>
      <c r="N694" s="58"/>
      <c r="O694" s="58"/>
      <c r="P694" s="58"/>
      <c r="Q694" s="58"/>
      <c r="R694" s="58"/>
      <c r="S694" s="58"/>
      <c r="T694" s="58"/>
    </row>
    <row r="695" spans="1:20" s="111" customFormat="1" ht="14.15" customHeight="1">
      <c r="A695" s="159"/>
      <c r="B695" s="58"/>
      <c r="C695" s="58"/>
      <c r="D695" s="58"/>
      <c r="E695" s="246"/>
      <c r="F695" s="246"/>
      <c r="G695" s="252"/>
      <c r="H695" s="252"/>
      <c r="J695" s="58"/>
      <c r="K695" s="58"/>
      <c r="L695" s="159"/>
      <c r="M695" s="58"/>
      <c r="N695" s="58"/>
      <c r="O695" s="58"/>
      <c r="P695" s="58"/>
      <c r="Q695" s="58"/>
      <c r="R695" s="58"/>
      <c r="S695" s="58"/>
      <c r="T695" s="58"/>
    </row>
    <row r="696" spans="1:20" s="111" customFormat="1" ht="14.15" customHeight="1">
      <c r="A696" s="159"/>
      <c r="B696" s="58"/>
      <c r="C696" s="58"/>
      <c r="D696" s="58"/>
      <c r="E696" s="246"/>
      <c r="F696" s="246"/>
      <c r="G696" s="252"/>
      <c r="H696" s="252"/>
      <c r="J696" s="58"/>
      <c r="K696" s="58"/>
      <c r="L696" s="159"/>
      <c r="M696" s="58"/>
      <c r="N696" s="58"/>
      <c r="O696" s="58"/>
      <c r="P696" s="58"/>
      <c r="Q696" s="58"/>
      <c r="R696" s="58"/>
      <c r="S696" s="58"/>
      <c r="T696" s="58"/>
    </row>
    <row r="697" spans="1:20" s="111" customFormat="1" ht="14.15" customHeight="1">
      <c r="A697" s="159"/>
      <c r="B697" s="58"/>
      <c r="C697" s="58"/>
      <c r="D697" s="58"/>
      <c r="E697" s="246"/>
      <c r="F697" s="246"/>
      <c r="G697" s="252"/>
      <c r="H697" s="252"/>
      <c r="J697" s="58"/>
      <c r="K697" s="58"/>
      <c r="L697" s="159"/>
      <c r="M697" s="58"/>
      <c r="N697" s="58"/>
      <c r="O697" s="58"/>
      <c r="P697" s="58"/>
      <c r="Q697" s="58"/>
      <c r="R697" s="58"/>
      <c r="S697" s="58"/>
      <c r="T697" s="58"/>
    </row>
    <row r="698" spans="1:20" s="111" customFormat="1" ht="14.15" customHeight="1">
      <c r="A698" s="159"/>
      <c r="B698" s="58"/>
      <c r="C698" s="58"/>
      <c r="D698" s="58"/>
      <c r="E698" s="246"/>
      <c r="F698" s="246"/>
      <c r="G698" s="252"/>
      <c r="H698" s="252"/>
      <c r="J698" s="58"/>
      <c r="K698" s="58"/>
      <c r="L698" s="159"/>
      <c r="M698" s="58"/>
      <c r="N698" s="58"/>
      <c r="O698" s="58"/>
      <c r="P698" s="58"/>
      <c r="Q698" s="58"/>
      <c r="R698" s="58"/>
      <c r="S698" s="58"/>
      <c r="T698" s="58"/>
    </row>
    <row r="699" spans="1:20" s="111" customFormat="1" ht="14.15" customHeight="1">
      <c r="A699" s="159"/>
      <c r="B699" s="58"/>
      <c r="C699" s="58"/>
      <c r="D699" s="58"/>
      <c r="E699" s="246"/>
      <c r="F699" s="246"/>
      <c r="G699" s="252"/>
      <c r="H699" s="252"/>
      <c r="J699" s="58"/>
      <c r="K699" s="58"/>
      <c r="L699" s="159"/>
      <c r="M699" s="58"/>
      <c r="N699" s="58"/>
      <c r="O699" s="58"/>
      <c r="P699" s="58"/>
      <c r="Q699" s="58"/>
      <c r="R699" s="58"/>
      <c r="S699" s="58"/>
      <c r="T699" s="58"/>
    </row>
    <row r="700" spans="1:20" s="111" customFormat="1" ht="14.15" customHeight="1">
      <c r="A700" s="159"/>
      <c r="B700" s="58"/>
      <c r="C700" s="58"/>
      <c r="D700" s="58"/>
      <c r="E700" s="246"/>
      <c r="F700" s="246"/>
      <c r="G700" s="252"/>
      <c r="H700" s="252"/>
      <c r="J700" s="58"/>
      <c r="K700" s="58"/>
      <c r="L700" s="159"/>
      <c r="M700" s="58"/>
      <c r="N700" s="58"/>
      <c r="O700" s="58"/>
      <c r="P700" s="58"/>
      <c r="Q700" s="58"/>
      <c r="R700" s="58"/>
      <c r="S700" s="58"/>
      <c r="T700" s="58"/>
    </row>
    <row r="701" spans="1:20" s="111" customFormat="1" ht="14.15" customHeight="1">
      <c r="A701" s="159"/>
      <c r="B701" s="58"/>
      <c r="C701" s="58"/>
      <c r="D701" s="58"/>
      <c r="E701" s="246"/>
      <c r="F701" s="246"/>
      <c r="G701" s="252"/>
      <c r="H701" s="252"/>
      <c r="J701" s="58"/>
      <c r="K701" s="58"/>
      <c r="L701" s="159"/>
      <c r="M701" s="58"/>
      <c r="N701" s="58"/>
      <c r="O701" s="58"/>
      <c r="P701" s="58"/>
      <c r="Q701" s="58"/>
      <c r="R701" s="58"/>
      <c r="S701" s="58"/>
      <c r="T701" s="58"/>
    </row>
    <row r="702" spans="1:20" s="111" customFormat="1" ht="14.15" customHeight="1">
      <c r="A702" s="159"/>
      <c r="B702" s="58"/>
      <c r="C702" s="58"/>
      <c r="D702" s="58"/>
      <c r="E702" s="246"/>
      <c r="F702" s="246"/>
      <c r="G702" s="252"/>
      <c r="H702" s="252"/>
      <c r="J702" s="58"/>
      <c r="K702" s="58"/>
      <c r="L702" s="159"/>
      <c r="M702" s="58"/>
      <c r="N702" s="58"/>
      <c r="O702" s="58"/>
      <c r="P702" s="58"/>
      <c r="Q702" s="58"/>
      <c r="R702" s="58"/>
      <c r="S702" s="58"/>
      <c r="T702" s="58"/>
    </row>
    <row r="703" spans="1:20" s="111" customFormat="1" ht="14.15" customHeight="1">
      <c r="A703" s="159"/>
      <c r="B703" s="58"/>
      <c r="C703" s="58"/>
      <c r="D703" s="58"/>
      <c r="E703" s="246"/>
      <c r="F703" s="246"/>
      <c r="G703" s="252"/>
      <c r="H703" s="252"/>
      <c r="J703" s="58"/>
      <c r="K703" s="58"/>
      <c r="L703" s="159"/>
      <c r="M703" s="58"/>
      <c r="N703" s="58"/>
      <c r="O703" s="58"/>
      <c r="P703" s="58"/>
      <c r="Q703" s="58"/>
      <c r="R703" s="58"/>
      <c r="S703" s="58"/>
      <c r="T703" s="58"/>
    </row>
    <row r="704" spans="1:20" s="111" customFormat="1" ht="14.15" customHeight="1">
      <c r="A704" s="159"/>
      <c r="B704" s="58"/>
      <c r="C704" s="58"/>
      <c r="D704" s="58"/>
      <c r="E704" s="246"/>
      <c r="F704" s="246"/>
      <c r="G704" s="252"/>
      <c r="H704" s="252"/>
      <c r="J704" s="58"/>
      <c r="K704" s="58"/>
      <c r="L704" s="159"/>
      <c r="M704" s="58"/>
      <c r="N704" s="58"/>
      <c r="O704" s="58"/>
      <c r="P704" s="58"/>
      <c r="Q704" s="58"/>
      <c r="R704" s="58"/>
      <c r="S704" s="58"/>
      <c r="T704" s="58"/>
    </row>
    <row r="705" spans="1:20" s="111" customFormat="1" ht="14.15" customHeight="1">
      <c r="A705" s="159"/>
      <c r="B705" s="58"/>
      <c r="C705" s="58"/>
      <c r="D705" s="58"/>
      <c r="E705" s="246"/>
      <c r="F705" s="246"/>
      <c r="G705" s="252"/>
      <c r="H705" s="252"/>
      <c r="J705" s="58"/>
      <c r="K705" s="58"/>
      <c r="L705" s="159"/>
      <c r="M705" s="58"/>
      <c r="N705" s="58"/>
      <c r="O705" s="58"/>
      <c r="P705" s="58"/>
      <c r="Q705" s="58"/>
      <c r="R705" s="58"/>
      <c r="S705" s="58"/>
      <c r="T705" s="58"/>
    </row>
    <row r="706" spans="1:20" s="111" customFormat="1" ht="14.15" customHeight="1">
      <c r="A706" s="159"/>
      <c r="B706" s="58"/>
      <c r="C706" s="58"/>
      <c r="D706" s="58"/>
      <c r="E706" s="246"/>
      <c r="F706" s="246"/>
      <c r="G706" s="252"/>
      <c r="H706" s="252"/>
      <c r="J706" s="58"/>
      <c r="K706" s="58"/>
      <c r="L706" s="159"/>
      <c r="M706" s="58"/>
      <c r="N706" s="58"/>
      <c r="O706" s="58"/>
      <c r="P706" s="58"/>
      <c r="Q706" s="58"/>
      <c r="R706" s="58"/>
      <c r="S706" s="58"/>
      <c r="T706" s="58"/>
    </row>
    <row r="707" spans="1:20" s="111" customFormat="1" ht="14.15" customHeight="1">
      <c r="A707" s="159"/>
      <c r="B707" s="58"/>
      <c r="C707" s="58"/>
      <c r="D707" s="58"/>
      <c r="E707" s="246"/>
      <c r="F707" s="246"/>
      <c r="G707" s="252"/>
      <c r="H707" s="252"/>
      <c r="J707" s="58"/>
      <c r="K707" s="58"/>
      <c r="L707" s="159"/>
      <c r="M707" s="58"/>
      <c r="N707" s="58"/>
      <c r="O707" s="58"/>
      <c r="P707" s="58"/>
      <c r="Q707" s="58"/>
      <c r="R707" s="58"/>
      <c r="S707" s="58"/>
      <c r="T707" s="58"/>
    </row>
    <row r="708" spans="1:20" s="111" customFormat="1" ht="14.15" customHeight="1">
      <c r="A708" s="159"/>
      <c r="B708" s="58"/>
      <c r="C708" s="58"/>
      <c r="D708" s="58"/>
      <c r="E708" s="246"/>
      <c r="F708" s="246"/>
      <c r="G708" s="252"/>
      <c r="H708" s="252"/>
      <c r="J708" s="58"/>
      <c r="K708" s="58"/>
      <c r="L708" s="159"/>
      <c r="M708" s="58"/>
      <c r="N708" s="58"/>
      <c r="O708" s="58"/>
      <c r="P708" s="58"/>
      <c r="Q708" s="58"/>
      <c r="R708" s="58"/>
      <c r="S708" s="58"/>
      <c r="T708" s="58"/>
    </row>
    <row r="709" spans="1:20" s="111" customFormat="1" ht="14.15" customHeight="1">
      <c r="A709" s="159"/>
      <c r="B709" s="58"/>
      <c r="C709" s="58"/>
      <c r="D709" s="58"/>
      <c r="E709" s="246"/>
      <c r="F709" s="246"/>
      <c r="G709" s="252"/>
      <c r="H709" s="252"/>
      <c r="J709" s="58"/>
      <c r="K709" s="58"/>
      <c r="L709" s="159"/>
      <c r="M709" s="58"/>
      <c r="N709" s="58"/>
      <c r="O709" s="58"/>
      <c r="P709" s="58"/>
      <c r="Q709" s="58"/>
      <c r="R709" s="58"/>
      <c r="S709" s="58"/>
      <c r="T709" s="58"/>
    </row>
    <row r="710" spans="1:20" s="111" customFormat="1" ht="14.15" customHeight="1">
      <c r="A710" s="159"/>
      <c r="B710" s="58"/>
      <c r="C710" s="58"/>
      <c r="D710" s="58"/>
      <c r="E710" s="246"/>
      <c r="F710" s="246"/>
      <c r="G710" s="252"/>
      <c r="H710" s="252"/>
      <c r="J710" s="58"/>
      <c r="K710" s="58"/>
      <c r="L710" s="159"/>
      <c r="M710" s="58"/>
      <c r="N710" s="58"/>
      <c r="O710" s="58"/>
      <c r="P710" s="58"/>
      <c r="Q710" s="58"/>
      <c r="R710" s="58"/>
      <c r="S710" s="58"/>
      <c r="T710" s="58"/>
    </row>
    <row r="711" spans="1:20" s="111" customFormat="1" ht="14.15" customHeight="1">
      <c r="A711" s="159"/>
      <c r="B711" s="58"/>
      <c r="C711" s="58"/>
      <c r="D711" s="58"/>
      <c r="E711" s="246"/>
      <c r="F711" s="246"/>
      <c r="G711" s="252"/>
      <c r="H711" s="252"/>
      <c r="J711" s="58"/>
      <c r="K711" s="58"/>
      <c r="L711" s="159"/>
      <c r="M711" s="58"/>
      <c r="N711" s="58"/>
      <c r="O711" s="58"/>
      <c r="P711" s="58"/>
      <c r="Q711" s="58"/>
      <c r="R711" s="58"/>
      <c r="S711" s="58"/>
      <c r="T711" s="58"/>
    </row>
    <row r="712" spans="1:20" s="111" customFormat="1" ht="14.15" customHeight="1">
      <c r="A712" s="159"/>
      <c r="B712" s="58"/>
      <c r="C712" s="58"/>
      <c r="D712" s="58"/>
      <c r="E712" s="246"/>
      <c r="F712" s="246"/>
      <c r="G712" s="252"/>
      <c r="H712" s="252"/>
      <c r="J712" s="58"/>
      <c r="K712" s="58"/>
      <c r="L712" s="159"/>
      <c r="M712" s="58"/>
      <c r="N712" s="58"/>
      <c r="O712" s="58"/>
      <c r="P712" s="58"/>
      <c r="Q712" s="58"/>
      <c r="R712" s="58"/>
      <c r="S712" s="58"/>
      <c r="T712" s="58"/>
    </row>
    <row r="713" spans="1:20" s="111" customFormat="1" ht="14.15" customHeight="1">
      <c r="A713" s="159"/>
      <c r="B713" s="58"/>
      <c r="C713" s="58"/>
      <c r="D713" s="58"/>
      <c r="E713" s="246"/>
      <c r="F713" s="246"/>
      <c r="G713" s="252"/>
      <c r="H713" s="252"/>
      <c r="J713" s="58"/>
      <c r="K713" s="58"/>
      <c r="L713" s="159"/>
      <c r="M713" s="58"/>
      <c r="N713" s="58"/>
      <c r="O713" s="58"/>
      <c r="P713" s="58"/>
      <c r="Q713" s="58"/>
      <c r="R713" s="58"/>
      <c r="S713" s="58"/>
      <c r="T713" s="58"/>
    </row>
    <row r="714" spans="1:20" s="111" customFormat="1" ht="14.15" customHeight="1">
      <c r="A714" s="159"/>
      <c r="B714" s="58"/>
      <c r="C714" s="58"/>
      <c r="D714" s="58"/>
      <c r="E714" s="246"/>
      <c r="F714" s="246"/>
      <c r="G714" s="252"/>
      <c r="H714" s="252"/>
      <c r="J714" s="58"/>
      <c r="K714" s="58"/>
      <c r="L714" s="159"/>
      <c r="M714" s="58"/>
      <c r="N714" s="58"/>
      <c r="O714" s="58"/>
      <c r="P714" s="58"/>
      <c r="Q714" s="58"/>
      <c r="R714" s="58"/>
      <c r="S714" s="58"/>
      <c r="T714" s="58"/>
    </row>
    <row r="715" spans="1:20" s="111" customFormat="1" ht="14.15" customHeight="1">
      <c r="A715" s="159"/>
      <c r="B715" s="58"/>
      <c r="C715" s="58"/>
      <c r="D715" s="58"/>
      <c r="E715" s="246"/>
      <c r="F715" s="246"/>
      <c r="G715" s="252"/>
      <c r="H715" s="252"/>
      <c r="J715" s="58"/>
      <c r="K715" s="58"/>
      <c r="L715" s="159"/>
      <c r="M715" s="58"/>
      <c r="N715" s="58"/>
      <c r="O715" s="58"/>
      <c r="P715" s="58"/>
      <c r="Q715" s="58"/>
      <c r="R715" s="58"/>
      <c r="S715" s="58"/>
      <c r="T715" s="58"/>
    </row>
    <row r="716" spans="1:20" s="111" customFormat="1" ht="14.15" customHeight="1">
      <c r="A716" s="159"/>
      <c r="B716" s="58"/>
      <c r="C716" s="58"/>
      <c r="D716" s="58"/>
      <c r="E716" s="246"/>
      <c r="F716" s="246"/>
      <c r="G716" s="252"/>
      <c r="H716" s="252"/>
      <c r="J716" s="58"/>
      <c r="K716" s="58"/>
      <c r="L716" s="159"/>
      <c r="M716" s="58"/>
      <c r="N716" s="58"/>
      <c r="O716" s="58"/>
      <c r="P716" s="58"/>
      <c r="Q716" s="58"/>
      <c r="R716" s="58"/>
      <c r="S716" s="58"/>
      <c r="T716" s="58"/>
    </row>
    <row r="717" spans="1:20" s="111" customFormat="1" ht="14.15" customHeight="1">
      <c r="A717" s="159"/>
      <c r="B717" s="58"/>
      <c r="C717" s="58"/>
      <c r="D717" s="58"/>
      <c r="E717" s="246"/>
      <c r="F717" s="246"/>
      <c r="G717" s="252"/>
      <c r="H717" s="252"/>
      <c r="J717" s="58"/>
      <c r="K717" s="58"/>
      <c r="L717" s="159"/>
      <c r="M717" s="58"/>
      <c r="N717" s="58"/>
      <c r="O717" s="58"/>
      <c r="P717" s="58"/>
      <c r="Q717" s="58"/>
      <c r="R717" s="58"/>
      <c r="S717" s="58"/>
      <c r="T717" s="58"/>
    </row>
    <row r="718" spans="1:20" s="111" customFormat="1" ht="14.15" customHeight="1">
      <c r="A718" s="159"/>
      <c r="B718" s="58"/>
      <c r="C718" s="58"/>
      <c r="D718" s="58"/>
      <c r="E718" s="246"/>
      <c r="F718" s="246"/>
      <c r="G718" s="252"/>
      <c r="H718" s="252"/>
      <c r="J718" s="58"/>
      <c r="K718" s="58"/>
      <c r="L718" s="159"/>
      <c r="M718" s="58"/>
      <c r="N718" s="58"/>
      <c r="O718" s="58"/>
      <c r="P718" s="58"/>
      <c r="Q718" s="58"/>
      <c r="R718" s="58"/>
      <c r="S718" s="58"/>
      <c r="T718" s="58"/>
    </row>
    <row r="719" spans="1:20" s="111" customFormat="1" ht="14.15" customHeight="1">
      <c r="A719" s="159"/>
      <c r="B719" s="58"/>
      <c r="C719" s="58"/>
      <c r="D719" s="58"/>
      <c r="E719" s="246"/>
      <c r="F719" s="246"/>
      <c r="G719" s="252"/>
      <c r="H719" s="252"/>
      <c r="J719" s="58"/>
      <c r="K719" s="58"/>
      <c r="L719" s="159"/>
      <c r="M719" s="58"/>
      <c r="N719" s="58"/>
      <c r="O719" s="58"/>
      <c r="P719" s="58"/>
      <c r="Q719" s="58"/>
      <c r="R719" s="58"/>
      <c r="S719" s="58"/>
      <c r="T719" s="58"/>
    </row>
    <row r="720" spans="1:20" s="111" customFormat="1" ht="14.15" customHeight="1">
      <c r="A720" s="159"/>
      <c r="B720" s="58"/>
      <c r="C720" s="58"/>
      <c r="D720" s="58"/>
      <c r="E720" s="246"/>
      <c r="F720" s="246"/>
      <c r="G720" s="252"/>
      <c r="H720" s="252"/>
      <c r="J720" s="58"/>
      <c r="K720" s="58"/>
      <c r="L720" s="159"/>
      <c r="M720" s="58"/>
      <c r="N720" s="58"/>
      <c r="O720" s="58"/>
      <c r="P720" s="58"/>
      <c r="Q720" s="58"/>
      <c r="R720" s="58"/>
      <c r="S720" s="58"/>
      <c r="T720" s="58"/>
    </row>
    <row r="721" spans="1:20" s="111" customFormat="1" ht="14.15" customHeight="1">
      <c r="A721" s="159"/>
      <c r="B721" s="58"/>
      <c r="C721" s="58"/>
      <c r="D721" s="58"/>
      <c r="E721" s="246"/>
      <c r="F721" s="246"/>
      <c r="G721" s="252"/>
      <c r="H721" s="252"/>
      <c r="J721" s="58"/>
      <c r="K721" s="58"/>
      <c r="L721" s="159"/>
      <c r="M721" s="58"/>
      <c r="N721" s="58"/>
      <c r="O721" s="58"/>
      <c r="P721" s="58"/>
      <c r="Q721" s="58"/>
      <c r="R721" s="58"/>
      <c r="S721" s="58"/>
      <c r="T721" s="58"/>
    </row>
    <row r="722" spans="1:20" s="111" customFormat="1" ht="14.15" customHeight="1">
      <c r="A722" s="159"/>
      <c r="B722" s="58"/>
      <c r="C722" s="58"/>
      <c r="D722" s="58"/>
      <c r="E722" s="246"/>
      <c r="F722" s="246"/>
      <c r="G722" s="252"/>
      <c r="H722" s="252"/>
      <c r="J722" s="58"/>
      <c r="K722" s="58"/>
      <c r="L722" s="159"/>
      <c r="M722" s="58"/>
      <c r="N722" s="58"/>
      <c r="O722" s="58"/>
      <c r="P722" s="58"/>
      <c r="Q722" s="58"/>
      <c r="R722" s="58"/>
      <c r="S722" s="58"/>
      <c r="T722" s="58"/>
    </row>
    <row r="723" spans="1:20" s="111" customFormat="1" ht="14.15" customHeight="1">
      <c r="A723" s="159"/>
      <c r="B723" s="58"/>
      <c r="C723" s="58"/>
      <c r="D723" s="58"/>
      <c r="E723" s="246"/>
      <c r="F723" s="246"/>
      <c r="G723" s="252"/>
      <c r="H723" s="252"/>
      <c r="J723" s="58"/>
      <c r="K723" s="58"/>
      <c r="L723" s="159"/>
      <c r="M723" s="58"/>
      <c r="N723" s="58"/>
      <c r="O723" s="58"/>
      <c r="P723" s="58"/>
      <c r="Q723" s="58"/>
      <c r="R723" s="58"/>
      <c r="S723" s="58"/>
      <c r="T723" s="58"/>
    </row>
    <row r="724" spans="1:20" s="111" customFormat="1" ht="14.15" customHeight="1">
      <c r="A724" s="159"/>
      <c r="B724" s="58"/>
      <c r="C724" s="58"/>
      <c r="D724" s="58"/>
      <c r="E724" s="246"/>
      <c r="F724" s="246"/>
      <c r="G724" s="252"/>
      <c r="H724" s="252"/>
      <c r="J724" s="58"/>
      <c r="K724" s="58"/>
      <c r="L724" s="159"/>
      <c r="M724" s="58"/>
      <c r="N724" s="58"/>
      <c r="O724" s="58"/>
      <c r="P724" s="58"/>
      <c r="Q724" s="58"/>
      <c r="R724" s="58"/>
      <c r="S724" s="58"/>
      <c r="T724" s="58"/>
    </row>
    <row r="725" spans="1:20" s="111" customFormat="1" ht="14.15" customHeight="1">
      <c r="A725" s="159"/>
      <c r="B725" s="58"/>
      <c r="C725" s="58"/>
      <c r="D725" s="58"/>
      <c r="E725" s="246"/>
      <c r="F725" s="246"/>
      <c r="G725" s="252"/>
      <c r="H725" s="252"/>
      <c r="J725" s="58"/>
      <c r="K725" s="58"/>
      <c r="L725" s="159"/>
      <c r="M725" s="58"/>
      <c r="N725" s="58"/>
      <c r="O725" s="58"/>
      <c r="P725" s="58"/>
      <c r="Q725" s="58"/>
      <c r="R725" s="58"/>
      <c r="S725" s="58"/>
      <c r="T725" s="58"/>
    </row>
    <row r="726" spans="1:20" s="111" customFormat="1" ht="14.15" customHeight="1">
      <c r="A726" s="159"/>
      <c r="B726" s="58"/>
      <c r="C726" s="58"/>
      <c r="D726" s="58"/>
      <c r="E726" s="246"/>
      <c r="F726" s="246"/>
      <c r="G726" s="252"/>
      <c r="H726" s="252"/>
      <c r="J726" s="58"/>
      <c r="K726" s="58"/>
      <c r="L726" s="159"/>
      <c r="M726" s="58"/>
      <c r="N726" s="58"/>
      <c r="O726" s="58"/>
      <c r="P726" s="58"/>
      <c r="Q726" s="58"/>
      <c r="R726" s="58"/>
      <c r="S726" s="58"/>
      <c r="T726" s="58"/>
    </row>
    <row r="727" spans="1:20" s="111" customFormat="1" ht="14.15" customHeight="1">
      <c r="A727" s="159"/>
      <c r="B727" s="58"/>
      <c r="C727" s="58"/>
      <c r="D727" s="58"/>
      <c r="E727" s="246"/>
      <c r="F727" s="246"/>
      <c r="G727" s="252"/>
      <c r="H727" s="252"/>
      <c r="J727" s="58"/>
      <c r="K727" s="58"/>
      <c r="L727" s="159"/>
      <c r="M727" s="58"/>
      <c r="N727" s="58"/>
      <c r="O727" s="58"/>
      <c r="P727" s="58"/>
      <c r="Q727" s="58"/>
      <c r="R727" s="58"/>
      <c r="S727" s="58"/>
      <c r="T727" s="58"/>
    </row>
    <row r="728" spans="1:20" s="111" customFormat="1" ht="14.15" customHeight="1">
      <c r="A728" s="159"/>
      <c r="B728" s="58"/>
      <c r="C728" s="58"/>
      <c r="D728" s="58"/>
      <c r="E728" s="246"/>
      <c r="F728" s="246"/>
      <c r="G728" s="252"/>
      <c r="H728" s="252"/>
      <c r="J728" s="58"/>
      <c r="K728" s="58"/>
      <c r="L728" s="159"/>
      <c r="M728" s="58"/>
      <c r="N728" s="58"/>
      <c r="O728" s="58"/>
      <c r="P728" s="58"/>
      <c r="Q728" s="58"/>
      <c r="R728" s="58"/>
      <c r="S728" s="58"/>
      <c r="T728" s="58"/>
    </row>
    <row r="729" spans="1:20" s="111" customFormat="1" ht="14.15" customHeight="1">
      <c r="A729" s="159"/>
      <c r="B729" s="58"/>
      <c r="C729" s="58"/>
      <c r="D729" s="58"/>
      <c r="E729" s="246"/>
      <c r="F729" s="246"/>
      <c r="G729" s="252"/>
      <c r="H729" s="252"/>
      <c r="J729" s="58"/>
      <c r="K729" s="58"/>
      <c r="L729" s="159"/>
      <c r="M729" s="58"/>
      <c r="N729" s="58"/>
      <c r="O729" s="58"/>
      <c r="P729" s="58"/>
      <c r="Q729" s="58"/>
      <c r="R729" s="58"/>
      <c r="S729" s="58"/>
      <c r="T729" s="58"/>
    </row>
    <row r="730" spans="1:20" s="111" customFormat="1" ht="14.15" customHeight="1">
      <c r="A730" s="159"/>
      <c r="B730" s="58"/>
      <c r="C730" s="58"/>
      <c r="D730" s="58"/>
      <c r="E730" s="246"/>
      <c r="F730" s="246"/>
      <c r="G730" s="252"/>
      <c r="H730" s="252"/>
      <c r="J730" s="58"/>
      <c r="K730" s="58"/>
      <c r="L730" s="159"/>
      <c r="M730" s="58"/>
      <c r="N730" s="58"/>
      <c r="O730" s="58"/>
      <c r="P730" s="58"/>
      <c r="Q730" s="58"/>
      <c r="R730" s="58"/>
      <c r="S730" s="58"/>
      <c r="T730" s="58"/>
    </row>
    <row r="731" spans="1:20" s="111" customFormat="1" ht="14.15" customHeight="1">
      <c r="A731" s="159"/>
      <c r="B731" s="58"/>
      <c r="C731" s="58"/>
      <c r="D731" s="58"/>
      <c r="E731" s="246"/>
      <c r="F731" s="246"/>
      <c r="G731" s="252"/>
      <c r="H731" s="252"/>
      <c r="J731" s="58"/>
      <c r="K731" s="58"/>
      <c r="L731" s="159"/>
      <c r="M731" s="58"/>
      <c r="N731" s="58"/>
      <c r="O731" s="58"/>
      <c r="P731" s="58"/>
      <c r="Q731" s="58"/>
      <c r="R731" s="58"/>
      <c r="S731" s="58"/>
      <c r="T731" s="58"/>
    </row>
    <row r="732" spans="1:20" s="111" customFormat="1" ht="14.15" customHeight="1">
      <c r="A732" s="159"/>
      <c r="B732" s="58"/>
      <c r="C732" s="58"/>
      <c r="D732" s="58"/>
      <c r="E732" s="246"/>
      <c r="F732" s="246"/>
      <c r="G732" s="252"/>
      <c r="H732" s="252"/>
      <c r="J732" s="58"/>
      <c r="K732" s="58"/>
      <c r="L732" s="159"/>
      <c r="M732" s="58"/>
      <c r="N732" s="58"/>
      <c r="O732" s="58"/>
      <c r="P732" s="58"/>
      <c r="Q732" s="58"/>
      <c r="R732" s="58"/>
      <c r="S732" s="58"/>
      <c r="T732" s="58"/>
    </row>
    <row r="733" spans="1:20" s="111" customFormat="1" ht="14.15" customHeight="1">
      <c r="A733" s="159"/>
      <c r="B733" s="58"/>
      <c r="C733" s="58"/>
      <c r="D733" s="58"/>
      <c r="E733" s="246"/>
      <c r="F733" s="246"/>
      <c r="G733" s="252"/>
      <c r="H733" s="252"/>
      <c r="J733" s="58"/>
      <c r="K733" s="58"/>
      <c r="L733" s="159"/>
      <c r="M733" s="58"/>
      <c r="N733" s="58"/>
      <c r="O733" s="58"/>
      <c r="P733" s="58"/>
      <c r="Q733" s="58"/>
      <c r="R733" s="58"/>
      <c r="S733" s="58"/>
      <c r="T733" s="58"/>
    </row>
    <row r="734" spans="1:20" s="111" customFormat="1" ht="14.15" customHeight="1">
      <c r="A734" s="159"/>
      <c r="B734" s="58"/>
      <c r="C734" s="58"/>
      <c r="D734" s="58"/>
      <c r="E734" s="246"/>
      <c r="F734" s="246"/>
      <c r="G734" s="252"/>
      <c r="H734" s="252"/>
      <c r="J734" s="58"/>
      <c r="K734" s="58"/>
      <c r="L734" s="159"/>
      <c r="M734" s="58"/>
      <c r="N734" s="58"/>
      <c r="O734" s="58"/>
      <c r="P734" s="58"/>
      <c r="Q734" s="58"/>
      <c r="R734" s="58"/>
      <c r="S734" s="58"/>
      <c r="T734" s="58"/>
    </row>
    <row r="735" spans="1:20" s="111" customFormat="1" ht="14.15" customHeight="1">
      <c r="A735" s="159"/>
      <c r="B735" s="58"/>
      <c r="C735" s="58"/>
      <c r="D735" s="58"/>
      <c r="E735" s="246"/>
      <c r="F735" s="246"/>
      <c r="G735" s="252"/>
      <c r="H735" s="252"/>
      <c r="J735" s="58"/>
      <c r="K735" s="58"/>
      <c r="L735" s="159"/>
      <c r="M735" s="58"/>
      <c r="N735" s="58"/>
      <c r="O735" s="58"/>
      <c r="P735" s="58"/>
      <c r="Q735" s="58"/>
      <c r="R735" s="58"/>
      <c r="S735" s="58"/>
      <c r="T735" s="58"/>
    </row>
    <row r="736" spans="1:20" s="111" customFormat="1" ht="14.15" customHeight="1">
      <c r="A736" s="159"/>
      <c r="B736" s="58"/>
      <c r="C736" s="58"/>
      <c r="D736" s="58"/>
      <c r="E736" s="246"/>
      <c r="F736" s="246"/>
      <c r="G736" s="252"/>
      <c r="H736" s="252"/>
      <c r="J736" s="58"/>
      <c r="K736" s="58"/>
      <c r="L736" s="159"/>
      <c r="M736" s="58"/>
      <c r="N736" s="58"/>
      <c r="O736" s="58"/>
      <c r="P736" s="58"/>
      <c r="Q736" s="58"/>
      <c r="R736" s="58"/>
      <c r="S736" s="58"/>
      <c r="T736" s="58"/>
    </row>
    <row r="737" spans="1:20" s="111" customFormat="1" ht="14.15" customHeight="1">
      <c r="A737" s="159"/>
      <c r="B737" s="58"/>
      <c r="C737" s="58"/>
      <c r="D737" s="58"/>
      <c r="E737" s="246"/>
      <c r="F737" s="246"/>
      <c r="G737" s="252"/>
      <c r="H737" s="252"/>
      <c r="J737" s="58"/>
      <c r="K737" s="58"/>
      <c r="L737" s="159"/>
      <c r="M737" s="58"/>
      <c r="N737" s="58"/>
      <c r="O737" s="58"/>
      <c r="P737" s="58"/>
      <c r="Q737" s="58"/>
      <c r="R737" s="58"/>
      <c r="S737" s="58"/>
      <c r="T737" s="58"/>
    </row>
    <row r="738" spans="1:20" s="111" customFormat="1" ht="14.15" customHeight="1">
      <c r="A738" s="159"/>
      <c r="B738" s="58"/>
      <c r="C738" s="58"/>
      <c r="D738" s="58"/>
      <c r="E738" s="246"/>
      <c r="F738" s="246"/>
      <c r="G738" s="252"/>
      <c r="H738" s="252"/>
      <c r="J738" s="58"/>
      <c r="K738" s="58"/>
      <c r="L738" s="159"/>
      <c r="M738" s="58"/>
      <c r="N738" s="58"/>
      <c r="O738" s="58"/>
      <c r="P738" s="58"/>
      <c r="Q738" s="58"/>
      <c r="R738" s="58"/>
      <c r="S738" s="58"/>
      <c r="T738" s="58"/>
    </row>
    <row r="739" spans="1:20" s="111" customFormat="1" ht="14.15" customHeight="1">
      <c r="A739" s="159"/>
      <c r="B739" s="58"/>
      <c r="C739" s="58"/>
      <c r="D739" s="58"/>
      <c r="E739" s="246"/>
      <c r="F739" s="246"/>
      <c r="G739" s="252"/>
      <c r="H739" s="252"/>
      <c r="J739" s="58"/>
      <c r="K739" s="58"/>
      <c r="L739" s="159"/>
      <c r="M739" s="58"/>
      <c r="N739" s="58"/>
      <c r="O739" s="58"/>
      <c r="P739" s="58"/>
      <c r="Q739" s="58"/>
      <c r="R739" s="58"/>
      <c r="S739" s="58"/>
      <c r="T739" s="58"/>
    </row>
    <row r="740" spans="1:20" s="111" customFormat="1" ht="14.15" customHeight="1">
      <c r="A740" s="159"/>
      <c r="B740" s="58"/>
      <c r="C740" s="58"/>
      <c r="D740" s="58"/>
      <c r="E740" s="246"/>
      <c r="F740" s="246"/>
      <c r="G740" s="252"/>
      <c r="H740" s="252"/>
      <c r="J740" s="58"/>
      <c r="K740" s="58"/>
      <c r="L740" s="159"/>
      <c r="M740" s="58"/>
      <c r="N740" s="58"/>
      <c r="O740" s="58"/>
      <c r="P740" s="58"/>
      <c r="Q740" s="58"/>
      <c r="R740" s="58"/>
      <c r="S740" s="58"/>
      <c r="T740" s="58"/>
    </row>
    <row r="741" spans="1:20" s="111" customFormat="1" ht="14.15" customHeight="1">
      <c r="A741" s="159"/>
      <c r="B741" s="58"/>
      <c r="C741" s="58"/>
      <c r="D741" s="58"/>
      <c r="E741" s="246"/>
      <c r="F741" s="246"/>
      <c r="G741" s="252"/>
      <c r="H741" s="252"/>
      <c r="J741" s="58"/>
      <c r="K741" s="58"/>
      <c r="L741" s="159"/>
      <c r="M741" s="58"/>
      <c r="N741" s="58"/>
      <c r="O741" s="58"/>
      <c r="P741" s="58"/>
      <c r="Q741" s="58"/>
      <c r="R741" s="58"/>
      <c r="S741" s="58"/>
      <c r="T741" s="58"/>
    </row>
    <row r="742" spans="1:20" s="111" customFormat="1" ht="14.15" customHeight="1">
      <c r="A742" s="159"/>
      <c r="B742" s="58"/>
      <c r="C742" s="58"/>
      <c r="D742" s="58"/>
      <c r="E742" s="246"/>
      <c r="F742" s="246"/>
      <c r="G742" s="252"/>
      <c r="H742" s="252"/>
      <c r="J742" s="58"/>
      <c r="K742" s="58"/>
      <c r="L742" s="159"/>
      <c r="M742" s="58"/>
      <c r="N742" s="58"/>
      <c r="O742" s="58"/>
      <c r="P742" s="58"/>
      <c r="Q742" s="58"/>
      <c r="R742" s="58"/>
      <c r="S742" s="58"/>
      <c r="T742" s="58"/>
    </row>
    <row r="743" spans="1:20" s="111" customFormat="1" ht="14.15" customHeight="1">
      <c r="A743" s="159"/>
      <c r="B743" s="58"/>
      <c r="C743" s="58"/>
      <c r="D743" s="58"/>
      <c r="E743" s="246"/>
      <c r="F743" s="246"/>
      <c r="G743" s="252"/>
      <c r="H743" s="252"/>
      <c r="J743" s="58"/>
      <c r="K743" s="58"/>
      <c r="L743" s="159"/>
      <c r="M743" s="58"/>
      <c r="N743" s="58"/>
      <c r="O743" s="58"/>
      <c r="P743" s="58"/>
      <c r="Q743" s="58"/>
      <c r="R743" s="58"/>
      <c r="S743" s="58"/>
      <c r="T743" s="58"/>
    </row>
    <row r="744" spans="1:20" s="111" customFormat="1" ht="14.15" customHeight="1">
      <c r="A744" s="159"/>
      <c r="B744" s="58"/>
      <c r="C744" s="58"/>
      <c r="D744" s="58"/>
      <c r="E744" s="246"/>
      <c r="F744" s="246"/>
      <c r="G744" s="252"/>
      <c r="H744" s="252"/>
      <c r="J744" s="58"/>
      <c r="K744" s="58"/>
      <c r="L744" s="159"/>
      <c r="M744" s="58"/>
      <c r="N744" s="58"/>
      <c r="O744" s="58"/>
      <c r="P744" s="58"/>
      <c r="Q744" s="58"/>
      <c r="R744" s="58"/>
      <c r="S744" s="58"/>
      <c r="T744" s="58"/>
    </row>
    <row r="745" spans="1:20" s="111" customFormat="1" ht="14.15" customHeight="1">
      <c r="A745" s="159"/>
      <c r="B745" s="58"/>
      <c r="C745" s="58"/>
      <c r="D745" s="58"/>
      <c r="E745" s="246"/>
      <c r="F745" s="246"/>
      <c r="G745" s="252"/>
      <c r="H745" s="252"/>
      <c r="J745" s="58"/>
      <c r="K745" s="58"/>
      <c r="L745" s="159"/>
      <c r="M745" s="58"/>
      <c r="N745" s="58"/>
      <c r="O745" s="58"/>
      <c r="P745" s="58"/>
      <c r="Q745" s="58"/>
      <c r="R745" s="58"/>
      <c r="S745" s="58"/>
      <c r="T745" s="58"/>
    </row>
    <row r="746" spans="1:20" s="111" customFormat="1" ht="14.15" customHeight="1">
      <c r="A746" s="159"/>
      <c r="B746" s="58"/>
      <c r="C746" s="58"/>
      <c r="D746" s="58"/>
      <c r="E746" s="246"/>
      <c r="F746" s="246"/>
      <c r="G746" s="252"/>
      <c r="H746" s="252"/>
      <c r="J746" s="58"/>
      <c r="K746" s="58"/>
      <c r="L746" s="159"/>
      <c r="M746" s="58"/>
      <c r="N746" s="58"/>
      <c r="O746" s="58"/>
      <c r="P746" s="58"/>
      <c r="Q746" s="58"/>
      <c r="R746" s="58"/>
      <c r="S746" s="58"/>
      <c r="T746" s="58"/>
    </row>
    <row r="747" spans="1:20" s="111" customFormat="1" ht="14.15" customHeight="1">
      <c r="A747" s="159"/>
      <c r="B747" s="58"/>
      <c r="C747" s="58"/>
      <c r="D747" s="58"/>
      <c r="E747" s="246"/>
      <c r="F747" s="246"/>
      <c r="G747" s="252"/>
      <c r="H747" s="252"/>
      <c r="J747" s="58"/>
      <c r="K747" s="58"/>
      <c r="L747" s="159"/>
      <c r="M747" s="58"/>
      <c r="N747" s="58"/>
      <c r="O747" s="58"/>
      <c r="P747" s="58"/>
      <c r="Q747" s="58"/>
      <c r="R747" s="58"/>
      <c r="S747" s="58"/>
      <c r="T747" s="58"/>
    </row>
    <row r="748" spans="1:20" s="111" customFormat="1" ht="14.15" customHeight="1">
      <c r="A748" s="159"/>
      <c r="B748" s="58"/>
      <c r="C748" s="58"/>
      <c r="D748" s="58"/>
      <c r="E748" s="246"/>
      <c r="F748" s="246"/>
      <c r="G748" s="252"/>
      <c r="H748" s="252"/>
      <c r="J748" s="58"/>
      <c r="K748" s="58"/>
      <c r="L748" s="159"/>
      <c r="M748" s="58"/>
      <c r="N748" s="58"/>
      <c r="O748" s="58"/>
      <c r="P748" s="58"/>
      <c r="Q748" s="58"/>
      <c r="R748" s="58"/>
      <c r="S748" s="58"/>
      <c r="T748" s="58"/>
    </row>
    <row r="749" spans="1:20" s="111" customFormat="1" ht="14.15" customHeight="1">
      <c r="A749" s="159"/>
      <c r="B749" s="58"/>
      <c r="C749" s="58"/>
      <c r="D749" s="58"/>
      <c r="E749" s="246"/>
      <c r="F749" s="246"/>
      <c r="G749" s="252"/>
      <c r="H749" s="252"/>
      <c r="J749" s="58"/>
      <c r="K749" s="58"/>
      <c r="L749" s="159"/>
      <c r="M749" s="58"/>
      <c r="N749" s="58"/>
      <c r="O749" s="58"/>
      <c r="P749" s="58"/>
      <c r="Q749" s="58"/>
      <c r="R749" s="58"/>
      <c r="S749" s="58"/>
      <c r="T749" s="58"/>
    </row>
    <row r="750" spans="1:20" s="111" customFormat="1" ht="14.15" customHeight="1">
      <c r="A750" s="159"/>
      <c r="B750" s="58"/>
      <c r="C750" s="58"/>
      <c r="D750" s="58"/>
      <c r="E750" s="246"/>
      <c r="F750" s="246"/>
      <c r="G750" s="252"/>
      <c r="H750" s="252"/>
      <c r="J750" s="58"/>
      <c r="K750" s="58"/>
      <c r="L750" s="159"/>
      <c r="M750" s="58"/>
      <c r="N750" s="58"/>
      <c r="O750" s="58"/>
      <c r="P750" s="58"/>
      <c r="Q750" s="58"/>
      <c r="R750" s="58"/>
      <c r="S750" s="58"/>
      <c r="T750" s="58"/>
    </row>
    <row r="751" spans="1:20" s="111" customFormat="1" ht="14.15" customHeight="1">
      <c r="A751" s="159"/>
      <c r="B751" s="58"/>
      <c r="C751" s="58"/>
      <c r="D751" s="58"/>
      <c r="E751" s="246"/>
      <c r="F751" s="246"/>
      <c r="G751" s="252"/>
      <c r="H751" s="252"/>
      <c r="J751" s="58"/>
      <c r="K751" s="58"/>
      <c r="L751" s="159"/>
      <c r="M751" s="58"/>
      <c r="N751" s="58"/>
      <c r="O751" s="58"/>
      <c r="P751" s="58"/>
      <c r="Q751" s="58"/>
      <c r="R751" s="58"/>
      <c r="S751" s="58"/>
      <c r="T751" s="58"/>
    </row>
    <row r="752" spans="1:20" s="111" customFormat="1" ht="14.15" customHeight="1">
      <c r="A752" s="159"/>
      <c r="B752" s="58"/>
      <c r="C752" s="58"/>
      <c r="D752" s="58"/>
      <c r="E752" s="246"/>
      <c r="F752" s="246"/>
      <c r="G752" s="252"/>
      <c r="H752" s="246"/>
      <c r="J752" s="58"/>
      <c r="K752" s="58"/>
      <c r="L752" s="159"/>
      <c r="M752" s="58"/>
      <c r="N752" s="58"/>
      <c r="O752" s="58"/>
      <c r="P752" s="58"/>
      <c r="Q752" s="58"/>
      <c r="R752" s="58"/>
      <c r="S752" s="58"/>
      <c r="T752" s="58"/>
    </row>
    <row r="753" spans="1:20" s="111" customFormat="1" ht="14.15" customHeight="1">
      <c r="A753" s="159"/>
      <c r="B753" s="58"/>
      <c r="C753" s="58"/>
      <c r="D753" s="58"/>
      <c r="E753" s="246"/>
      <c r="F753" s="246"/>
      <c r="G753" s="252"/>
      <c r="H753" s="246"/>
      <c r="J753" s="58"/>
      <c r="K753" s="58"/>
      <c r="L753" s="159"/>
      <c r="M753" s="58"/>
      <c r="N753" s="58"/>
      <c r="O753" s="58"/>
      <c r="P753" s="58"/>
      <c r="Q753" s="58"/>
      <c r="R753" s="58"/>
      <c r="S753" s="58"/>
      <c r="T753" s="58"/>
    </row>
    <row r="754" spans="1:20" s="111" customFormat="1" ht="14.15" customHeight="1">
      <c r="A754" s="159"/>
      <c r="B754" s="58"/>
      <c r="C754" s="58"/>
      <c r="D754" s="58"/>
      <c r="E754" s="246"/>
      <c r="F754" s="246"/>
      <c r="G754" s="252"/>
      <c r="H754" s="246"/>
      <c r="J754" s="58"/>
      <c r="K754" s="58"/>
      <c r="L754" s="159"/>
      <c r="M754" s="58"/>
      <c r="N754" s="58"/>
      <c r="O754" s="58"/>
      <c r="P754" s="58"/>
      <c r="Q754" s="58"/>
      <c r="R754" s="58"/>
      <c r="S754" s="58"/>
      <c r="T754" s="58"/>
    </row>
    <row r="755" spans="1:20" s="111" customFormat="1" ht="14.15" customHeight="1">
      <c r="A755" s="159"/>
      <c r="B755" s="58"/>
      <c r="C755" s="58"/>
      <c r="D755" s="58"/>
      <c r="E755" s="246"/>
      <c r="F755" s="246"/>
      <c r="G755" s="252"/>
      <c r="H755" s="246"/>
      <c r="J755" s="58"/>
      <c r="K755" s="58"/>
      <c r="L755" s="159"/>
      <c r="M755" s="58"/>
      <c r="N755" s="58"/>
      <c r="O755" s="58"/>
      <c r="P755" s="58"/>
      <c r="Q755" s="58"/>
      <c r="R755" s="58"/>
      <c r="S755" s="58"/>
      <c r="T755" s="58"/>
    </row>
    <row r="756" spans="1:20" s="111" customFormat="1" ht="14.15" customHeight="1">
      <c r="A756" s="159"/>
      <c r="B756" s="58"/>
      <c r="C756" s="58"/>
      <c r="D756" s="58"/>
      <c r="E756" s="246"/>
      <c r="F756" s="246"/>
      <c r="G756" s="252"/>
      <c r="H756" s="246"/>
      <c r="J756" s="58"/>
      <c r="K756" s="58"/>
      <c r="L756" s="159"/>
      <c r="M756" s="58"/>
      <c r="N756" s="58"/>
      <c r="O756" s="58"/>
      <c r="P756" s="58"/>
      <c r="Q756" s="58"/>
      <c r="R756" s="58"/>
      <c r="S756" s="58"/>
      <c r="T756" s="58"/>
    </row>
    <row r="757" spans="1:20" s="111" customFormat="1" ht="14.15" customHeight="1">
      <c r="A757" s="159"/>
      <c r="B757" s="58"/>
      <c r="C757" s="58"/>
      <c r="D757" s="58"/>
      <c r="E757" s="246"/>
      <c r="F757" s="246"/>
      <c r="G757" s="252"/>
      <c r="H757" s="246"/>
      <c r="J757" s="58"/>
      <c r="K757" s="58"/>
      <c r="L757" s="159"/>
      <c r="M757" s="58"/>
      <c r="N757" s="58"/>
      <c r="O757" s="58"/>
      <c r="P757" s="58"/>
      <c r="Q757" s="58"/>
      <c r="R757" s="58"/>
      <c r="S757" s="58"/>
      <c r="T757" s="58"/>
    </row>
    <row r="758" spans="1:20" s="111" customFormat="1" ht="14.15" customHeight="1">
      <c r="A758" s="159"/>
      <c r="B758" s="58"/>
      <c r="C758" s="58"/>
      <c r="D758" s="58"/>
      <c r="E758" s="246"/>
      <c r="F758" s="246"/>
      <c r="G758" s="252"/>
      <c r="H758" s="246"/>
      <c r="J758" s="58"/>
      <c r="K758" s="58"/>
      <c r="L758" s="159"/>
      <c r="M758" s="58"/>
      <c r="N758" s="58"/>
      <c r="O758" s="58"/>
      <c r="P758" s="58"/>
      <c r="Q758" s="58"/>
      <c r="R758" s="58"/>
      <c r="S758" s="58"/>
      <c r="T758" s="58"/>
    </row>
    <row r="759" spans="1:20" s="111" customFormat="1" ht="14.15" customHeight="1">
      <c r="A759" s="159"/>
      <c r="B759" s="58"/>
      <c r="C759" s="58"/>
      <c r="D759" s="58"/>
      <c r="E759" s="246"/>
      <c r="F759" s="246"/>
      <c r="G759" s="252"/>
      <c r="H759" s="246"/>
      <c r="J759" s="58"/>
      <c r="K759" s="58"/>
      <c r="L759" s="159"/>
      <c r="M759" s="58"/>
      <c r="N759" s="58"/>
      <c r="O759" s="58"/>
      <c r="P759" s="58"/>
      <c r="Q759" s="58"/>
      <c r="R759" s="58"/>
      <c r="S759" s="58"/>
      <c r="T759" s="58"/>
    </row>
    <row r="760" spans="1:20" s="111" customFormat="1" ht="14.15" customHeight="1">
      <c r="A760" s="159"/>
      <c r="B760" s="58"/>
      <c r="C760" s="58"/>
      <c r="D760" s="58"/>
      <c r="E760" s="246"/>
      <c r="F760" s="246"/>
      <c r="G760" s="252"/>
      <c r="H760" s="246"/>
      <c r="J760" s="58"/>
      <c r="K760" s="58"/>
      <c r="L760" s="159"/>
      <c r="M760" s="58"/>
      <c r="N760" s="58"/>
      <c r="O760" s="58"/>
      <c r="P760" s="58"/>
      <c r="Q760" s="58"/>
      <c r="R760" s="58"/>
      <c r="S760" s="58"/>
      <c r="T760" s="58"/>
    </row>
    <row r="761" spans="1:20" s="111" customFormat="1" ht="14.15" customHeight="1">
      <c r="A761" s="159"/>
      <c r="B761" s="58"/>
      <c r="C761" s="58"/>
      <c r="D761" s="58"/>
      <c r="E761" s="246"/>
      <c r="F761" s="246"/>
      <c r="G761" s="252"/>
      <c r="H761" s="246"/>
      <c r="J761" s="58"/>
      <c r="K761" s="58"/>
      <c r="L761" s="159"/>
      <c r="M761" s="58"/>
      <c r="N761" s="58"/>
      <c r="O761" s="58"/>
      <c r="P761" s="58"/>
      <c r="Q761" s="58"/>
      <c r="R761" s="58"/>
      <c r="S761" s="58"/>
      <c r="T761" s="58"/>
    </row>
    <row r="762" spans="1:20" s="111" customFormat="1" ht="14.15" customHeight="1">
      <c r="A762" s="159"/>
      <c r="B762" s="58"/>
      <c r="C762" s="58"/>
      <c r="D762" s="58"/>
      <c r="E762" s="246"/>
      <c r="F762" s="246"/>
      <c r="G762" s="252"/>
      <c r="H762" s="246"/>
      <c r="J762" s="58"/>
      <c r="K762" s="58"/>
      <c r="L762" s="159"/>
      <c r="M762" s="58"/>
      <c r="N762" s="58"/>
      <c r="O762" s="58"/>
      <c r="P762" s="58"/>
      <c r="Q762" s="58"/>
      <c r="R762" s="58"/>
      <c r="S762" s="58"/>
      <c r="T762" s="58"/>
    </row>
    <row r="763" spans="1:20" s="111" customFormat="1" ht="14.15" customHeight="1">
      <c r="A763" s="159"/>
      <c r="B763" s="58"/>
      <c r="C763" s="58"/>
      <c r="D763" s="58"/>
      <c r="E763" s="246"/>
      <c r="F763" s="246"/>
      <c r="G763" s="252"/>
      <c r="H763" s="246"/>
      <c r="J763" s="58"/>
      <c r="K763" s="58"/>
      <c r="L763" s="159"/>
      <c r="M763" s="58"/>
      <c r="N763" s="58"/>
      <c r="O763" s="58"/>
      <c r="P763" s="58"/>
      <c r="Q763" s="58"/>
      <c r="R763" s="58"/>
      <c r="S763" s="58"/>
      <c r="T763" s="58"/>
    </row>
    <row r="764" spans="1:20" s="111" customFormat="1" ht="14.15" customHeight="1">
      <c r="A764" s="159"/>
      <c r="B764" s="58"/>
      <c r="C764" s="58"/>
      <c r="D764" s="58"/>
      <c r="E764" s="246"/>
      <c r="F764" s="246"/>
      <c r="G764" s="252"/>
      <c r="H764" s="246"/>
      <c r="J764" s="58"/>
      <c r="K764" s="58"/>
      <c r="L764" s="159"/>
      <c r="M764" s="58"/>
      <c r="N764" s="58"/>
      <c r="O764" s="58"/>
      <c r="P764" s="58"/>
      <c r="Q764" s="58"/>
      <c r="R764" s="58"/>
      <c r="S764" s="58"/>
      <c r="T764" s="58"/>
    </row>
    <row r="765" spans="1:20" s="111" customFormat="1" ht="14.15" customHeight="1">
      <c r="A765" s="159"/>
      <c r="B765" s="58"/>
      <c r="C765" s="58"/>
      <c r="D765" s="58"/>
      <c r="E765" s="246"/>
      <c r="F765" s="246"/>
      <c r="G765" s="252"/>
      <c r="H765" s="246"/>
      <c r="J765" s="58"/>
      <c r="K765" s="58"/>
      <c r="L765" s="159"/>
      <c r="M765" s="58"/>
      <c r="N765" s="58"/>
      <c r="O765" s="58"/>
      <c r="P765" s="58"/>
      <c r="Q765" s="58"/>
      <c r="R765" s="58"/>
      <c r="S765" s="58"/>
      <c r="T765" s="58"/>
    </row>
    <row r="766" spans="1:20" s="111" customFormat="1" ht="14.15" customHeight="1">
      <c r="A766" s="159"/>
      <c r="B766" s="58"/>
      <c r="C766" s="58"/>
      <c r="D766" s="58"/>
      <c r="E766" s="246"/>
      <c r="F766" s="246"/>
      <c r="G766" s="252"/>
      <c r="H766" s="246"/>
      <c r="J766" s="58"/>
      <c r="K766" s="58"/>
      <c r="L766" s="159"/>
      <c r="M766" s="58"/>
      <c r="N766" s="58"/>
      <c r="O766" s="58"/>
      <c r="P766" s="58"/>
      <c r="Q766" s="58"/>
      <c r="R766" s="58"/>
      <c r="S766" s="58"/>
      <c r="T766" s="58"/>
    </row>
    <row r="767" spans="1:20" s="111" customFormat="1" ht="14.15" customHeight="1">
      <c r="A767" s="159"/>
      <c r="B767" s="58"/>
      <c r="C767" s="58"/>
      <c r="D767" s="58"/>
      <c r="E767" s="246"/>
      <c r="F767" s="246"/>
      <c r="G767" s="252"/>
      <c r="H767" s="246"/>
      <c r="J767" s="58"/>
      <c r="K767" s="58"/>
      <c r="L767" s="159"/>
      <c r="M767" s="58"/>
      <c r="N767" s="58"/>
      <c r="O767" s="58"/>
      <c r="P767" s="58"/>
      <c r="Q767" s="58"/>
      <c r="R767" s="58"/>
      <c r="S767" s="58"/>
      <c r="T767" s="58"/>
    </row>
    <row r="768" spans="1:20" s="111" customFormat="1" ht="14.15" customHeight="1">
      <c r="A768" s="159"/>
      <c r="B768" s="58"/>
      <c r="C768" s="58"/>
      <c r="D768" s="58"/>
      <c r="E768" s="246"/>
      <c r="F768" s="246"/>
      <c r="G768" s="252"/>
      <c r="H768" s="246"/>
      <c r="J768" s="58"/>
      <c r="K768" s="58"/>
      <c r="L768" s="159"/>
      <c r="M768" s="58"/>
      <c r="N768" s="58"/>
      <c r="O768" s="58"/>
      <c r="P768" s="58"/>
      <c r="Q768" s="58"/>
      <c r="R768" s="58"/>
      <c r="S768" s="58"/>
      <c r="T768" s="58"/>
    </row>
    <row r="769" spans="1:20" s="111" customFormat="1" ht="14.15" customHeight="1">
      <c r="A769" s="159"/>
      <c r="B769" s="58"/>
      <c r="C769" s="58"/>
      <c r="D769" s="58"/>
      <c r="E769" s="246"/>
      <c r="F769" s="246"/>
      <c r="G769" s="252"/>
      <c r="H769" s="246"/>
      <c r="J769" s="58"/>
      <c r="K769" s="58"/>
      <c r="L769" s="159"/>
      <c r="M769" s="58"/>
      <c r="N769" s="58"/>
      <c r="O769" s="58"/>
      <c r="P769" s="58"/>
      <c r="Q769" s="58"/>
      <c r="R769" s="58"/>
      <c r="S769" s="58"/>
      <c r="T769" s="58"/>
    </row>
    <row r="770" spans="1:20" s="111" customFormat="1" ht="14.15" customHeight="1">
      <c r="A770" s="159"/>
      <c r="B770" s="58"/>
      <c r="C770" s="58"/>
      <c r="D770" s="58"/>
      <c r="E770" s="246"/>
      <c r="F770" s="246"/>
      <c r="G770" s="252"/>
      <c r="H770" s="246"/>
      <c r="J770" s="58"/>
      <c r="K770" s="58"/>
      <c r="L770" s="159"/>
      <c r="M770" s="58"/>
      <c r="N770" s="58"/>
      <c r="O770" s="58"/>
      <c r="P770" s="58"/>
      <c r="Q770" s="58"/>
      <c r="R770" s="58"/>
      <c r="S770" s="58"/>
      <c r="T770" s="58"/>
    </row>
    <row r="771" spans="1:20" s="111" customFormat="1" ht="14.15" customHeight="1">
      <c r="A771" s="159"/>
      <c r="B771" s="58"/>
      <c r="C771" s="58"/>
      <c r="D771" s="58"/>
      <c r="E771" s="246"/>
      <c r="F771" s="246"/>
      <c r="G771" s="252"/>
      <c r="H771" s="246"/>
      <c r="J771" s="58"/>
      <c r="K771" s="58"/>
      <c r="L771" s="159"/>
      <c r="M771" s="58"/>
      <c r="N771" s="58"/>
      <c r="O771" s="58"/>
      <c r="P771" s="58"/>
      <c r="Q771" s="58"/>
      <c r="R771" s="58"/>
      <c r="S771" s="58"/>
      <c r="T771" s="58"/>
    </row>
    <row r="772" spans="1:20" s="111" customFormat="1" ht="14.15" customHeight="1">
      <c r="A772" s="159"/>
      <c r="B772" s="58"/>
      <c r="C772" s="58"/>
      <c r="D772" s="58"/>
      <c r="E772" s="246"/>
      <c r="F772" s="246"/>
      <c r="G772" s="252"/>
      <c r="H772" s="246"/>
      <c r="J772" s="58"/>
      <c r="K772" s="58"/>
      <c r="L772" s="159"/>
      <c r="M772" s="58"/>
      <c r="N772" s="58"/>
      <c r="O772" s="58"/>
      <c r="P772" s="58"/>
      <c r="Q772" s="58"/>
      <c r="R772" s="58"/>
      <c r="S772" s="58"/>
      <c r="T772" s="58"/>
    </row>
    <row r="773" spans="1:20" s="111" customFormat="1" ht="14.15" customHeight="1">
      <c r="A773" s="159"/>
      <c r="B773" s="58"/>
      <c r="C773" s="58"/>
      <c r="D773" s="58"/>
      <c r="E773" s="246"/>
      <c r="F773" s="246"/>
      <c r="G773" s="252"/>
      <c r="H773" s="246"/>
      <c r="J773" s="58"/>
      <c r="K773" s="58"/>
      <c r="L773" s="159"/>
      <c r="M773" s="58"/>
      <c r="N773" s="58"/>
      <c r="O773" s="58"/>
      <c r="P773" s="58"/>
      <c r="Q773" s="58"/>
      <c r="R773" s="58"/>
      <c r="S773" s="58"/>
      <c r="T773" s="58"/>
    </row>
    <row r="774" spans="1:20" s="111" customFormat="1" ht="14.15" customHeight="1">
      <c r="A774" s="159"/>
      <c r="B774" s="58"/>
      <c r="C774" s="58"/>
      <c r="D774" s="58"/>
      <c r="E774" s="246"/>
      <c r="F774" s="246"/>
      <c r="G774" s="252"/>
      <c r="H774" s="246"/>
      <c r="J774" s="58"/>
      <c r="K774" s="58"/>
      <c r="L774" s="159"/>
      <c r="M774" s="58"/>
      <c r="N774" s="58"/>
      <c r="O774" s="58"/>
      <c r="P774" s="58"/>
      <c r="Q774" s="58"/>
      <c r="R774" s="58"/>
      <c r="S774" s="58"/>
      <c r="T774" s="58"/>
    </row>
    <row r="775" spans="1:20" s="111" customFormat="1" ht="14.15" customHeight="1">
      <c r="A775" s="159"/>
      <c r="B775" s="58"/>
      <c r="C775" s="58"/>
      <c r="D775" s="58"/>
      <c r="E775" s="246"/>
      <c r="F775" s="246"/>
      <c r="G775" s="252"/>
      <c r="H775" s="246"/>
      <c r="J775" s="58"/>
      <c r="K775" s="58"/>
      <c r="L775" s="159"/>
      <c r="M775" s="58"/>
      <c r="N775" s="58"/>
      <c r="O775" s="58"/>
      <c r="P775" s="58"/>
      <c r="Q775" s="58"/>
      <c r="R775" s="58"/>
      <c r="S775" s="58"/>
      <c r="T775" s="58"/>
    </row>
    <row r="776" spans="1:20" s="111" customFormat="1" ht="14.15" customHeight="1">
      <c r="A776" s="159"/>
      <c r="B776" s="58"/>
      <c r="C776" s="58"/>
      <c r="D776" s="58"/>
      <c r="E776" s="246"/>
      <c r="F776" s="246"/>
      <c r="G776" s="252"/>
      <c r="H776" s="246"/>
      <c r="J776" s="58"/>
      <c r="K776" s="58"/>
      <c r="L776" s="159"/>
      <c r="M776" s="58"/>
      <c r="N776" s="58"/>
      <c r="O776" s="58"/>
      <c r="P776" s="58"/>
      <c r="Q776" s="58"/>
      <c r="R776" s="58"/>
      <c r="S776" s="58"/>
      <c r="T776" s="58"/>
    </row>
    <row r="777" spans="1:20" s="111" customFormat="1" ht="14.15" customHeight="1">
      <c r="A777" s="159"/>
      <c r="B777" s="58"/>
      <c r="C777" s="58"/>
      <c r="D777" s="58"/>
      <c r="E777" s="246"/>
      <c r="F777" s="246"/>
      <c r="G777" s="252"/>
      <c r="H777" s="246"/>
      <c r="J777" s="58"/>
      <c r="K777" s="58"/>
      <c r="L777" s="159"/>
      <c r="M777" s="58"/>
      <c r="N777" s="58"/>
      <c r="O777" s="58"/>
      <c r="P777" s="58"/>
      <c r="Q777" s="58"/>
      <c r="R777" s="58"/>
      <c r="S777" s="58"/>
      <c r="T777" s="58"/>
    </row>
    <row r="778" spans="1:20" s="111" customFormat="1" ht="14.15" customHeight="1">
      <c r="A778" s="159"/>
      <c r="B778" s="58"/>
      <c r="C778" s="58"/>
      <c r="D778" s="58"/>
      <c r="E778" s="246"/>
      <c r="F778" s="246"/>
      <c r="G778" s="252"/>
      <c r="H778" s="246"/>
      <c r="J778" s="58"/>
      <c r="K778" s="58"/>
      <c r="L778" s="159"/>
      <c r="M778" s="58"/>
      <c r="N778" s="58"/>
      <c r="O778" s="58"/>
      <c r="P778" s="58"/>
      <c r="Q778" s="58"/>
      <c r="R778" s="58"/>
      <c r="S778" s="58"/>
      <c r="T778" s="58"/>
    </row>
    <row r="779" spans="1:20" s="111" customFormat="1" ht="14.15" customHeight="1">
      <c r="A779" s="159"/>
      <c r="B779" s="58"/>
      <c r="C779" s="58"/>
      <c r="D779" s="58"/>
      <c r="E779" s="246"/>
      <c r="F779" s="246"/>
      <c r="G779" s="252"/>
      <c r="H779" s="246"/>
      <c r="J779" s="58"/>
      <c r="K779" s="58"/>
      <c r="L779" s="159"/>
      <c r="M779" s="58"/>
      <c r="N779" s="58"/>
      <c r="O779" s="58"/>
      <c r="P779" s="58"/>
      <c r="Q779" s="58"/>
      <c r="R779" s="58"/>
      <c r="S779" s="58"/>
      <c r="T779" s="58"/>
    </row>
    <row r="780" spans="1:20" s="111" customFormat="1" ht="14.15" customHeight="1">
      <c r="A780" s="159"/>
      <c r="B780" s="58"/>
      <c r="C780" s="58"/>
      <c r="D780" s="58"/>
      <c r="E780" s="246"/>
      <c r="F780" s="246"/>
      <c r="G780" s="252"/>
      <c r="H780" s="246"/>
      <c r="J780" s="58"/>
      <c r="K780" s="58"/>
      <c r="L780" s="159"/>
      <c r="M780" s="58"/>
      <c r="N780" s="58"/>
      <c r="O780" s="58"/>
      <c r="P780" s="58"/>
      <c r="Q780" s="58"/>
      <c r="R780" s="58"/>
      <c r="S780" s="58"/>
      <c r="T780" s="58"/>
    </row>
    <row r="781" spans="1:20" s="111" customFormat="1" ht="14.15" customHeight="1">
      <c r="A781" s="159"/>
      <c r="B781" s="58"/>
      <c r="C781" s="58"/>
      <c r="D781" s="58"/>
      <c r="E781" s="246"/>
      <c r="F781" s="246"/>
      <c r="G781" s="252"/>
      <c r="H781" s="246"/>
      <c r="J781" s="58"/>
      <c r="K781" s="58"/>
      <c r="L781" s="159"/>
      <c r="M781" s="58"/>
      <c r="N781" s="58"/>
      <c r="O781" s="58"/>
      <c r="P781" s="58"/>
      <c r="Q781" s="58"/>
      <c r="R781" s="58"/>
      <c r="S781" s="58"/>
      <c r="T781" s="58"/>
    </row>
    <row r="782" spans="1:20" s="111" customFormat="1" ht="14.15" customHeight="1">
      <c r="A782" s="159"/>
      <c r="B782" s="58"/>
      <c r="C782" s="58"/>
      <c r="D782" s="58"/>
      <c r="E782" s="246"/>
      <c r="F782" s="246"/>
      <c r="G782" s="246"/>
      <c r="H782" s="246"/>
      <c r="J782" s="58"/>
      <c r="K782" s="58"/>
      <c r="L782" s="159"/>
      <c r="M782" s="58"/>
      <c r="N782" s="58"/>
      <c r="O782" s="58"/>
      <c r="P782" s="58"/>
      <c r="Q782" s="58"/>
      <c r="R782" s="58"/>
      <c r="S782" s="58"/>
      <c r="T782" s="58"/>
    </row>
    <row r="783" spans="1:20" s="111" customFormat="1" ht="14.15" customHeight="1">
      <c r="A783" s="159"/>
      <c r="B783" s="58"/>
      <c r="C783" s="58"/>
      <c r="D783" s="58"/>
      <c r="E783" s="246"/>
      <c r="F783" s="246"/>
      <c r="G783" s="246"/>
      <c r="H783" s="246"/>
      <c r="J783" s="58"/>
      <c r="K783" s="58"/>
      <c r="L783" s="159"/>
      <c r="M783" s="58"/>
      <c r="N783" s="58"/>
      <c r="O783" s="58"/>
      <c r="P783" s="58"/>
      <c r="Q783" s="58"/>
      <c r="R783" s="58"/>
      <c r="S783" s="58"/>
      <c r="T783" s="58"/>
    </row>
    <row r="784" spans="1:20" s="111" customFormat="1" ht="14.15" customHeight="1">
      <c r="A784" s="159"/>
      <c r="B784" s="58"/>
      <c r="C784" s="58"/>
      <c r="D784" s="58"/>
      <c r="E784" s="246"/>
      <c r="F784" s="246"/>
      <c r="G784" s="246"/>
      <c r="H784" s="246"/>
      <c r="J784" s="58"/>
      <c r="K784" s="58"/>
      <c r="L784" s="159"/>
      <c r="M784" s="58"/>
      <c r="N784" s="58"/>
      <c r="O784" s="58"/>
      <c r="P784" s="58"/>
      <c r="Q784" s="58"/>
      <c r="R784" s="58"/>
      <c r="S784" s="58"/>
      <c r="T784" s="58"/>
    </row>
    <row r="785" spans="1:20" s="111" customFormat="1" ht="14.15" customHeight="1">
      <c r="A785" s="159"/>
      <c r="B785" s="58"/>
      <c r="C785" s="58"/>
      <c r="D785" s="58"/>
      <c r="E785" s="246"/>
      <c r="F785" s="246"/>
      <c r="G785" s="246"/>
      <c r="H785" s="246"/>
      <c r="J785" s="58"/>
      <c r="K785" s="58"/>
      <c r="L785" s="159"/>
      <c r="M785" s="58"/>
      <c r="N785" s="58"/>
      <c r="O785" s="58"/>
      <c r="P785" s="58"/>
      <c r="Q785" s="58"/>
      <c r="R785" s="58"/>
      <c r="S785" s="58"/>
      <c r="T785" s="58"/>
    </row>
    <row r="786" spans="1:20" s="111" customFormat="1" ht="14.15" customHeight="1">
      <c r="A786" s="159"/>
      <c r="B786" s="58"/>
      <c r="C786" s="58"/>
      <c r="D786" s="58"/>
      <c r="E786" s="246"/>
      <c r="F786" s="246"/>
      <c r="G786" s="246"/>
      <c r="H786" s="246"/>
      <c r="J786" s="58"/>
      <c r="K786" s="58"/>
      <c r="L786" s="159"/>
      <c r="M786" s="58"/>
      <c r="N786" s="58"/>
      <c r="O786" s="58"/>
      <c r="P786" s="58"/>
      <c r="Q786" s="58"/>
      <c r="R786" s="58"/>
      <c r="S786" s="58"/>
      <c r="T786" s="58"/>
    </row>
    <row r="787" spans="1:20" s="111" customFormat="1" ht="14.15" customHeight="1">
      <c r="A787" s="159"/>
      <c r="B787" s="58"/>
      <c r="C787" s="58"/>
      <c r="D787" s="58"/>
      <c r="E787" s="246"/>
      <c r="F787" s="246"/>
      <c r="G787" s="246"/>
      <c r="H787" s="246"/>
      <c r="J787" s="58"/>
      <c r="K787" s="58"/>
      <c r="L787" s="159"/>
      <c r="M787" s="58"/>
      <c r="N787" s="58"/>
      <c r="O787" s="58"/>
      <c r="P787" s="58"/>
      <c r="Q787" s="58"/>
      <c r="R787" s="58"/>
      <c r="S787" s="58"/>
      <c r="T787" s="58"/>
    </row>
    <row r="788" spans="1:20" s="111" customFormat="1" ht="14.15" customHeight="1">
      <c r="A788" s="159"/>
      <c r="B788" s="58"/>
      <c r="C788" s="58"/>
      <c r="D788" s="58"/>
      <c r="E788" s="246"/>
      <c r="F788" s="246"/>
      <c r="G788" s="246"/>
      <c r="H788" s="246"/>
      <c r="J788" s="58"/>
      <c r="K788" s="58"/>
      <c r="L788" s="159"/>
      <c r="M788" s="58"/>
      <c r="N788" s="58"/>
      <c r="O788" s="58"/>
      <c r="P788" s="58"/>
      <c r="Q788" s="58"/>
      <c r="R788" s="58"/>
      <c r="S788" s="58"/>
      <c r="T788" s="58"/>
    </row>
    <row r="789" spans="1:20" s="111" customFormat="1" ht="14.15" customHeight="1">
      <c r="A789" s="159"/>
      <c r="B789" s="58"/>
      <c r="C789" s="58"/>
      <c r="D789" s="58"/>
      <c r="E789" s="246"/>
      <c r="F789" s="246"/>
      <c r="G789" s="246"/>
      <c r="H789" s="246"/>
      <c r="J789" s="58"/>
      <c r="K789" s="58"/>
      <c r="L789" s="159"/>
      <c r="M789" s="58"/>
      <c r="N789" s="58"/>
      <c r="O789" s="58"/>
      <c r="P789" s="58"/>
      <c r="Q789" s="58"/>
      <c r="R789" s="58"/>
      <c r="S789" s="58"/>
      <c r="T789" s="58"/>
    </row>
    <row r="790" spans="1:20" s="111" customFormat="1" ht="14.15" customHeight="1">
      <c r="A790" s="159"/>
      <c r="B790" s="58"/>
      <c r="C790" s="58"/>
      <c r="D790" s="58"/>
      <c r="E790" s="246"/>
      <c r="F790" s="246"/>
      <c r="G790" s="246"/>
      <c r="H790" s="246"/>
      <c r="J790" s="58"/>
      <c r="K790" s="58"/>
      <c r="L790" s="159"/>
      <c r="M790" s="58"/>
      <c r="N790" s="58"/>
      <c r="O790" s="58"/>
      <c r="P790" s="58"/>
      <c r="Q790" s="58"/>
      <c r="R790" s="58"/>
      <c r="S790" s="58"/>
      <c r="T790" s="58"/>
    </row>
    <row r="791" spans="1:20" s="111" customFormat="1" ht="14.15" customHeight="1">
      <c r="A791" s="159"/>
      <c r="B791" s="58"/>
      <c r="C791" s="58"/>
      <c r="D791" s="58"/>
      <c r="E791" s="246"/>
      <c r="F791" s="246"/>
      <c r="G791" s="246"/>
      <c r="H791" s="246"/>
      <c r="J791" s="58"/>
      <c r="K791" s="58"/>
      <c r="L791" s="159"/>
      <c r="M791" s="58"/>
      <c r="N791" s="58"/>
      <c r="O791" s="58"/>
      <c r="P791" s="58"/>
      <c r="Q791" s="58"/>
      <c r="R791" s="58"/>
      <c r="S791" s="58"/>
      <c r="T791" s="58"/>
    </row>
    <row r="792" spans="1:20" s="111" customFormat="1" ht="14.15" customHeight="1">
      <c r="A792" s="159"/>
      <c r="B792" s="58"/>
      <c r="C792" s="58"/>
      <c r="D792" s="58"/>
      <c r="E792" s="246"/>
      <c r="F792" s="246"/>
      <c r="G792" s="246"/>
      <c r="H792" s="246"/>
      <c r="J792" s="58"/>
      <c r="K792" s="58"/>
      <c r="L792" s="159"/>
      <c r="M792" s="58"/>
      <c r="N792" s="58"/>
      <c r="O792" s="58"/>
      <c r="P792" s="58"/>
      <c r="Q792" s="58"/>
      <c r="R792" s="58"/>
      <c r="S792" s="58"/>
      <c r="T792" s="58"/>
    </row>
    <row r="793" spans="1:20" s="111" customFormat="1" ht="14.15" customHeight="1">
      <c r="A793" s="159"/>
      <c r="B793" s="58"/>
      <c r="C793" s="58"/>
      <c r="D793" s="58"/>
      <c r="E793" s="246"/>
      <c r="F793" s="246"/>
      <c r="G793" s="246"/>
      <c r="H793" s="246"/>
      <c r="J793" s="58"/>
      <c r="K793" s="58"/>
      <c r="L793" s="159"/>
      <c r="M793" s="58"/>
      <c r="N793" s="58"/>
      <c r="O793" s="58"/>
      <c r="P793" s="58"/>
      <c r="Q793" s="58"/>
      <c r="R793" s="58"/>
      <c r="S793" s="58"/>
      <c r="T793" s="58"/>
    </row>
    <row r="794" spans="1:20" s="111" customFormat="1" ht="14.15" customHeight="1">
      <c r="A794" s="159"/>
      <c r="B794" s="58"/>
      <c r="C794" s="58"/>
      <c r="D794" s="58"/>
      <c r="E794" s="246"/>
      <c r="F794" s="246"/>
      <c r="G794" s="246"/>
      <c r="H794" s="246"/>
      <c r="J794" s="58"/>
      <c r="K794" s="58"/>
      <c r="L794" s="159"/>
      <c r="M794" s="58"/>
      <c r="N794" s="58"/>
      <c r="O794" s="58"/>
      <c r="P794" s="58"/>
      <c r="Q794" s="58"/>
      <c r="R794" s="58"/>
      <c r="S794" s="58"/>
      <c r="T794" s="58"/>
    </row>
    <row r="795" spans="1:20" s="111" customFormat="1" ht="14.15" customHeight="1">
      <c r="A795" s="159"/>
      <c r="B795" s="58"/>
      <c r="C795" s="58"/>
      <c r="D795" s="58"/>
      <c r="E795" s="246"/>
      <c r="F795" s="246"/>
      <c r="G795" s="246"/>
      <c r="H795" s="246"/>
      <c r="J795" s="58"/>
      <c r="K795" s="58"/>
      <c r="L795" s="159"/>
      <c r="M795" s="58"/>
      <c r="N795" s="58"/>
      <c r="O795" s="58"/>
      <c r="P795" s="58"/>
      <c r="Q795" s="58"/>
      <c r="R795" s="58"/>
      <c r="S795" s="58"/>
      <c r="T795" s="58"/>
    </row>
    <row r="796" spans="1:20" s="111" customFormat="1" ht="14.15" customHeight="1">
      <c r="A796" s="159"/>
      <c r="B796" s="58"/>
      <c r="C796" s="58"/>
      <c r="D796" s="58"/>
      <c r="E796" s="246"/>
      <c r="F796" s="246"/>
      <c r="G796" s="246"/>
      <c r="H796" s="246"/>
      <c r="J796" s="58"/>
      <c r="K796" s="58"/>
      <c r="L796" s="159"/>
      <c r="M796" s="58"/>
      <c r="N796" s="58"/>
      <c r="O796" s="58"/>
      <c r="P796" s="58"/>
      <c r="Q796" s="58"/>
      <c r="R796" s="58"/>
      <c r="S796" s="58"/>
      <c r="T796" s="58"/>
    </row>
    <row r="797" spans="1:20" s="111" customFormat="1" ht="14.15" customHeight="1">
      <c r="A797" s="159"/>
      <c r="B797" s="58"/>
      <c r="C797" s="58"/>
      <c r="D797" s="58"/>
      <c r="E797" s="246"/>
      <c r="F797" s="246"/>
      <c r="G797" s="246"/>
      <c r="H797" s="246"/>
      <c r="J797" s="58"/>
      <c r="K797" s="58"/>
      <c r="L797" s="159"/>
      <c r="M797" s="58"/>
      <c r="N797" s="58"/>
      <c r="O797" s="58"/>
      <c r="P797" s="58"/>
      <c r="Q797" s="58"/>
      <c r="R797" s="58"/>
      <c r="S797" s="58"/>
      <c r="T797" s="58"/>
    </row>
    <row r="798" spans="1:20" s="111" customFormat="1" ht="14.15" customHeight="1">
      <c r="A798" s="159"/>
      <c r="B798" s="58"/>
      <c r="C798" s="58"/>
      <c r="D798" s="58"/>
      <c r="E798" s="246"/>
      <c r="F798" s="246"/>
      <c r="G798" s="246"/>
      <c r="H798" s="246"/>
      <c r="J798" s="58"/>
      <c r="K798" s="58"/>
      <c r="L798" s="159"/>
      <c r="M798" s="58"/>
      <c r="N798" s="58"/>
      <c r="O798" s="58"/>
      <c r="P798" s="58"/>
      <c r="Q798" s="58"/>
      <c r="R798" s="58"/>
      <c r="S798" s="58"/>
      <c r="T798" s="58"/>
    </row>
    <row r="799" spans="1:20" s="111" customFormat="1" ht="14.15" customHeight="1">
      <c r="A799" s="159"/>
      <c r="B799" s="58"/>
      <c r="C799" s="58"/>
      <c r="D799" s="58"/>
      <c r="E799" s="246"/>
      <c r="F799" s="246"/>
      <c r="G799" s="246"/>
      <c r="H799" s="246"/>
      <c r="J799" s="58"/>
      <c r="K799" s="58"/>
      <c r="L799" s="159"/>
      <c r="M799" s="58"/>
      <c r="N799" s="58"/>
      <c r="O799" s="58"/>
      <c r="P799" s="58"/>
      <c r="Q799" s="58"/>
      <c r="R799" s="58"/>
      <c r="S799" s="58"/>
      <c r="T799" s="58"/>
    </row>
    <row r="800" spans="1:20" s="111" customFormat="1" ht="14.15" customHeight="1">
      <c r="A800" s="159"/>
      <c r="B800" s="58"/>
      <c r="C800" s="58"/>
      <c r="D800" s="58"/>
      <c r="E800" s="246"/>
      <c r="F800" s="246"/>
      <c r="G800" s="246"/>
      <c r="H800" s="246"/>
      <c r="J800" s="58"/>
      <c r="K800" s="58"/>
      <c r="L800" s="159"/>
      <c r="M800" s="58"/>
      <c r="N800" s="58"/>
      <c r="O800" s="58"/>
      <c r="P800" s="58"/>
      <c r="Q800" s="58"/>
      <c r="R800" s="58"/>
      <c r="S800" s="58"/>
      <c r="T800" s="58"/>
    </row>
    <row r="801" spans="1:20" s="111" customFormat="1" ht="14.15" customHeight="1">
      <c r="A801" s="159"/>
      <c r="B801" s="58"/>
      <c r="C801" s="58"/>
      <c r="D801" s="58"/>
      <c r="E801" s="246"/>
      <c r="F801" s="246"/>
      <c r="G801" s="246"/>
      <c r="H801" s="246"/>
      <c r="J801" s="58"/>
      <c r="K801" s="58"/>
      <c r="L801" s="159"/>
      <c r="M801" s="58"/>
      <c r="N801" s="58"/>
      <c r="O801" s="58"/>
      <c r="P801" s="58"/>
      <c r="Q801" s="58"/>
      <c r="R801" s="58"/>
      <c r="S801" s="58"/>
      <c r="T801" s="58"/>
    </row>
    <row r="802" spans="1:20" s="111" customFormat="1" ht="14.15" customHeight="1">
      <c r="A802" s="159"/>
      <c r="B802" s="58"/>
      <c r="C802" s="58"/>
      <c r="D802" s="58"/>
      <c r="E802" s="246"/>
      <c r="F802" s="246"/>
      <c r="G802" s="246"/>
      <c r="H802" s="246"/>
      <c r="J802" s="58"/>
      <c r="K802" s="58"/>
      <c r="L802" s="159"/>
      <c r="M802" s="58"/>
      <c r="N802" s="58"/>
      <c r="O802" s="58"/>
      <c r="P802" s="58"/>
      <c r="Q802" s="58"/>
      <c r="R802" s="58"/>
      <c r="S802" s="58"/>
      <c r="T802" s="58"/>
    </row>
    <row r="803" spans="1:20" s="111" customFormat="1" ht="14.15" customHeight="1">
      <c r="A803" s="159"/>
      <c r="B803" s="58"/>
      <c r="C803" s="58"/>
      <c r="D803" s="58"/>
      <c r="E803" s="246"/>
      <c r="F803" s="246"/>
      <c r="G803" s="246"/>
      <c r="H803" s="246"/>
      <c r="J803" s="58"/>
      <c r="K803" s="58"/>
      <c r="L803" s="159"/>
      <c r="M803" s="58"/>
      <c r="N803" s="58"/>
      <c r="O803" s="58"/>
      <c r="P803" s="58"/>
      <c r="Q803" s="58"/>
      <c r="R803" s="58"/>
      <c r="S803" s="58"/>
      <c r="T803" s="58"/>
    </row>
    <row r="804" spans="1:20" s="111" customFormat="1" ht="14.15" customHeight="1">
      <c r="A804" s="159"/>
      <c r="B804" s="58"/>
      <c r="C804" s="58"/>
      <c r="D804" s="58"/>
      <c r="E804" s="246"/>
      <c r="F804" s="246"/>
      <c r="G804" s="246"/>
      <c r="H804" s="246"/>
      <c r="J804" s="58"/>
      <c r="K804" s="58"/>
      <c r="L804" s="159"/>
      <c r="M804" s="58"/>
      <c r="N804" s="58"/>
      <c r="O804" s="58"/>
      <c r="P804" s="58"/>
      <c r="Q804" s="58"/>
      <c r="R804" s="58"/>
      <c r="S804" s="58"/>
      <c r="T804" s="58"/>
    </row>
    <row r="805" spans="1:20" s="111" customFormat="1" ht="14.15" customHeight="1">
      <c r="A805" s="159"/>
      <c r="B805" s="58"/>
      <c r="C805" s="58"/>
      <c r="D805" s="58"/>
      <c r="E805" s="246"/>
      <c r="F805" s="246"/>
      <c r="G805" s="246"/>
      <c r="H805" s="246"/>
      <c r="J805" s="58"/>
      <c r="K805" s="58"/>
      <c r="L805" s="159"/>
      <c r="M805" s="58"/>
      <c r="N805" s="58"/>
      <c r="O805" s="58"/>
      <c r="P805" s="58"/>
      <c r="Q805" s="58"/>
      <c r="R805" s="58"/>
      <c r="S805" s="58"/>
      <c r="T805" s="58"/>
    </row>
    <row r="806" spans="1:20" s="111" customFormat="1" ht="14.15" customHeight="1">
      <c r="A806" s="159"/>
      <c r="B806" s="58"/>
      <c r="C806" s="58"/>
      <c r="D806" s="58"/>
      <c r="E806" s="246"/>
      <c r="F806" s="246"/>
      <c r="G806" s="246"/>
      <c r="H806" s="246"/>
      <c r="J806" s="58"/>
      <c r="K806" s="58"/>
      <c r="L806" s="159"/>
      <c r="M806" s="58"/>
      <c r="N806" s="58"/>
      <c r="O806" s="58"/>
      <c r="P806" s="58"/>
      <c r="Q806" s="58"/>
      <c r="R806" s="58"/>
      <c r="S806" s="58"/>
      <c r="T806" s="58"/>
    </row>
    <row r="807" spans="1:20" s="111" customFormat="1" ht="14.15" customHeight="1">
      <c r="A807" s="159"/>
      <c r="B807" s="58"/>
      <c r="C807" s="58"/>
      <c r="D807" s="58"/>
      <c r="E807" s="246"/>
      <c r="F807" s="246"/>
      <c r="G807" s="246"/>
      <c r="H807" s="246"/>
      <c r="J807" s="58"/>
      <c r="K807" s="58"/>
      <c r="L807" s="159"/>
      <c r="M807" s="58"/>
      <c r="N807" s="58"/>
      <c r="O807" s="58"/>
      <c r="P807" s="58"/>
      <c r="Q807" s="58"/>
      <c r="R807" s="58"/>
      <c r="S807" s="58"/>
      <c r="T807" s="58"/>
    </row>
    <row r="808" spans="1:20" s="111" customFormat="1" ht="14.15" customHeight="1">
      <c r="A808" s="159"/>
      <c r="B808" s="58"/>
      <c r="C808" s="58"/>
      <c r="D808" s="58"/>
      <c r="E808" s="246"/>
      <c r="F808" s="246"/>
      <c r="G808" s="246"/>
      <c r="H808" s="246"/>
      <c r="J808" s="58"/>
      <c r="K808" s="58"/>
      <c r="L808" s="159"/>
      <c r="M808" s="58"/>
      <c r="N808" s="58"/>
      <c r="O808" s="58"/>
      <c r="P808" s="58"/>
      <c r="Q808" s="58"/>
      <c r="R808" s="58"/>
      <c r="S808" s="58"/>
      <c r="T808" s="58"/>
    </row>
    <row r="809" spans="1:20" s="111" customFormat="1" ht="14.15" customHeight="1">
      <c r="A809" s="159"/>
      <c r="B809" s="58"/>
      <c r="C809" s="58"/>
      <c r="D809" s="58"/>
      <c r="E809" s="246"/>
      <c r="F809" s="246"/>
      <c r="G809" s="246"/>
      <c r="H809" s="246"/>
      <c r="J809" s="58"/>
      <c r="K809" s="58"/>
      <c r="L809" s="159"/>
      <c r="M809" s="58"/>
      <c r="N809" s="58"/>
      <c r="O809" s="58"/>
      <c r="P809" s="58"/>
      <c r="Q809" s="58"/>
      <c r="R809" s="58"/>
      <c r="S809" s="58"/>
      <c r="T809" s="58"/>
    </row>
    <row r="810" spans="1:20" s="111" customFormat="1" ht="14.15" customHeight="1">
      <c r="A810" s="159"/>
      <c r="B810" s="58"/>
      <c r="C810" s="58"/>
      <c r="D810" s="58"/>
      <c r="E810" s="246"/>
      <c r="F810" s="246"/>
      <c r="G810" s="246"/>
      <c r="H810" s="246"/>
      <c r="J810" s="58"/>
      <c r="K810" s="58"/>
      <c r="L810" s="159"/>
      <c r="M810" s="58"/>
      <c r="N810" s="58"/>
      <c r="O810" s="58"/>
      <c r="P810" s="58"/>
      <c r="Q810" s="58"/>
      <c r="R810" s="58"/>
      <c r="S810" s="58"/>
      <c r="T810" s="58"/>
    </row>
    <row r="811" spans="1:20" s="111" customFormat="1" ht="14.15" customHeight="1">
      <c r="A811" s="159"/>
      <c r="B811" s="58"/>
      <c r="C811" s="58"/>
      <c r="D811" s="58"/>
      <c r="E811" s="246"/>
      <c r="F811" s="246"/>
      <c r="G811" s="246"/>
      <c r="H811" s="246"/>
      <c r="J811" s="58"/>
      <c r="K811" s="58"/>
      <c r="L811" s="159"/>
      <c r="M811" s="58"/>
      <c r="N811" s="58"/>
      <c r="O811" s="58"/>
      <c r="P811" s="58"/>
      <c r="Q811" s="58"/>
      <c r="R811" s="58"/>
      <c r="S811" s="58"/>
      <c r="T811" s="58"/>
    </row>
    <row r="812" spans="1:20" s="111" customFormat="1" ht="14.15" customHeight="1">
      <c r="A812" s="159"/>
      <c r="B812" s="58"/>
      <c r="C812" s="58"/>
      <c r="D812" s="58"/>
      <c r="E812" s="246"/>
      <c r="F812" s="246"/>
      <c r="G812" s="246"/>
      <c r="H812" s="246"/>
      <c r="J812" s="58"/>
      <c r="K812" s="58"/>
      <c r="L812" s="159"/>
      <c r="M812" s="58"/>
      <c r="N812" s="58"/>
      <c r="O812" s="58"/>
      <c r="P812" s="58"/>
      <c r="Q812" s="58"/>
      <c r="R812" s="58"/>
      <c r="S812" s="58"/>
      <c r="T812" s="58"/>
    </row>
    <row r="813" spans="1:20" s="111" customFormat="1" ht="14.15" customHeight="1">
      <c r="A813" s="159"/>
      <c r="B813" s="58"/>
      <c r="C813" s="58"/>
      <c r="D813" s="58"/>
      <c r="E813" s="246"/>
      <c r="F813" s="246"/>
      <c r="G813" s="246"/>
      <c r="H813" s="246"/>
      <c r="J813" s="58"/>
      <c r="K813" s="58"/>
      <c r="L813" s="159"/>
      <c r="M813" s="58"/>
      <c r="N813" s="58"/>
      <c r="O813" s="58"/>
      <c r="P813" s="58"/>
      <c r="Q813" s="58"/>
      <c r="R813" s="58"/>
      <c r="S813" s="58"/>
      <c r="T813" s="58"/>
    </row>
    <row r="814" spans="1:20" s="111" customFormat="1" ht="14.15" customHeight="1">
      <c r="A814" s="159"/>
      <c r="B814" s="58"/>
      <c r="C814" s="58"/>
      <c r="D814" s="58"/>
      <c r="E814" s="246"/>
      <c r="F814" s="246"/>
      <c r="G814" s="246"/>
      <c r="H814" s="246"/>
      <c r="J814" s="58"/>
      <c r="K814" s="58"/>
      <c r="L814" s="159"/>
      <c r="M814" s="58"/>
      <c r="N814" s="58"/>
      <c r="O814" s="58"/>
      <c r="P814" s="58"/>
      <c r="Q814" s="58"/>
      <c r="R814" s="58"/>
      <c r="S814" s="58"/>
      <c r="T814" s="58"/>
    </row>
    <row r="815" spans="1:20" s="111" customFormat="1" ht="14.15" customHeight="1">
      <c r="A815" s="159"/>
      <c r="B815" s="58"/>
      <c r="C815" s="58"/>
      <c r="D815" s="58"/>
      <c r="E815" s="246"/>
      <c r="F815" s="246"/>
      <c r="G815" s="246"/>
      <c r="H815" s="246"/>
      <c r="J815" s="58"/>
      <c r="K815" s="58"/>
      <c r="L815" s="159"/>
      <c r="M815" s="58"/>
      <c r="N815" s="58"/>
      <c r="O815" s="58"/>
      <c r="P815" s="58"/>
      <c r="Q815" s="58"/>
      <c r="R815" s="58"/>
      <c r="S815" s="58"/>
      <c r="T815" s="58"/>
    </row>
    <row r="816" spans="1:20" s="111" customFormat="1" ht="14.15" customHeight="1">
      <c r="A816" s="159"/>
      <c r="B816" s="58"/>
      <c r="C816" s="58"/>
      <c r="D816" s="58"/>
      <c r="E816" s="246"/>
      <c r="F816" s="246"/>
      <c r="G816" s="246"/>
      <c r="H816" s="246"/>
      <c r="J816" s="58"/>
      <c r="K816" s="58"/>
      <c r="L816" s="159"/>
      <c r="M816" s="58"/>
      <c r="N816" s="58"/>
      <c r="O816" s="58"/>
      <c r="P816" s="58"/>
      <c r="Q816" s="58"/>
      <c r="R816" s="58"/>
      <c r="S816" s="58"/>
      <c r="T816" s="58"/>
    </row>
    <row r="817" spans="1:20" s="111" customFormat="1" ht="14.15" customHeight="1">
      <c r="A817" s="159"/>
      <c r="B817" s="58"/>
      <c r="C817" s="58"/>
      <c r="D817" s="58"/>
      <c r="E817" s="246"/>
      <c r="F817" s="246"/>
      <c r="G817" s="246"/>
      <c r="H817" s="246"/>
      <c r="J817" s="58"/>
      <c r="K817" s="58"/>
      <c r="L817" s="159"/>
      <c r="M817" s="58"/>
      <c r="N817" s="58"/>
      <c r="O817" s="58"/>
      <c r="P817" s="58"/>
      <c r="Q817" s="58"/>
      <c r="R817" s="58"/>
      <c r="S817" s="58"/>
      <c r="T817" s="58"/>
    </row>
    <row r="818" spans="1:20" s="111" customFormat="1" ht="14.15" customHeight="1">
      <c r="A818" s="159"/>
      <c r="B818" s="58"/>
      <c r="C818" s="58"/>
      <c r="D818" s="58"/>
      <c r="E818" s="246"/>
      <c r="F818" s="246"/>
      <c r="G818" s="246"/>
      <c r="H818" s="246"/>
      <c r="J818" s="58"/>
      <c r="K818" s="58"/>
      <c r="L818" s="159"/>
      <c r="M818" s="58"/>
      <c r="N818" s="58"/>
      <c r="O818" s="58"/>
      <c r="P818" s="58"/>
      <c r="Q818" s="58"/>
      <c r="R818" s="58"/>
      <c r="S818" s="58"/>
      <c r="T818" s="58"/>
    </row>
    <row r="819" spans="1:20" s="111" customFormat="1" ht="14.15" customHeight="1">
      <c r="A819" s="159"/>
      <c r="B819" s="58"/>
      <c r="C819" s="58"/>
      <c r="D819" s="58"/>
      <c r="E819" s="246"/>
      <c r="F819" s="246"/>
      <c r="G819" s="246"/>
      <c r="H819" s="246"/>
      <c r="J819" s="58"/>
      <c r="K819" s="58"/>
      <c r="L819" s="159"/>
      <c r="M819" s="58"/>
      <c r="N819" s="58"/>
      <c r="O819" s="58"/>
      <c r="P819" s="58"/>
      <c r="Q819" s="58"/>
      <c r="R819" s="58"/>
      <c r="S819" s="58"/>
      <c r="T819" s="58"/>
    </row>
    <row r="820" spans="1:20" s="111" customFormat="1" ht="14.15" customHeight="1">
      <c r="A820" s="159"/>
      <c r="B820" s="58"/>
      <c r="C820" s="58"/>
      <c r="D820" s="58"/>
      <c r="E820" s="246"/>
      <c r="F820" s="246"/>
      <c r="G820" s="246"/>
      <c r="H820" s="246"/>
      <c r="J820" s="58"/>
      <c r="K820" s="58"/>
      <c r="L820" s="159"/>
      <c r="M820" s="58"/>
      <c r="N820" s="58"/>
      <c r="O820" s="58"/>
      <c r="P820" s="58"/>
      <c r="Q820" s="58"/>
      <c r="R820" s="58"/>
      <c r="S820" s="58"/>
      <c r="T820" s="58"/>
    </row>
    <row r="821" spans="1:20" s="111" customFormat="1" ht="14.15" customHeight="1">
      <c r="A821" s="159"/>
      <c r="B821" s="58"/>
      <c r="C821" s="58"/>
      <c r="D821" s="58"/>
      <c r="E821" s="246"/>
      <c r="F821" s="246"/>
      <c r="G821" s="246"/>
      <c r="H821" s="246"/>
      <c r="J821" s="58"/>
      <c r="K821" s="58"/>
      <c r="L821" s="159"/>
      <c r="M821" s="58"/>
      <c r="N821" s="58"/>
      <c r="O821" s="58"/>
      <c r="P821" s="58"/>
      <c r="Q821" s="58"/>
      <c r="R821" s="58"/>
      <c r="S821" s="58"/>
      <c r="T821" s="58"/>
    </row>
    <row r="822" spans="1:20" s="111" customFormat="1" ht="14.15" customHeight="1">
      <c r="A822" s="159"/>
      <c r="B822" s="58"/>
      <c r="C822" s="58"/>
      <c r="D822" s="58"/>
      <c r="E822" s="246"/>
      <c r="F822" s="246"/>
      <c r="G822" s="246"/>
      <c r="H822" s="246"/>
      <c r="J822" s="58"/>
      <c r="K822" s="58"/>
      <c r="L822" s="159"/>
      <c r="M822" s="58"/>
      <c r="N822" s="58"/>
      <c r="O822" s="58"/>
      <c r="P822" s="58"/>
      <c r="Q822" s="58"/>
      <c r="R822" s="58"/>
      <c r="S822" s="58"/>
      <c r="T822" s="58"/>
    </row>
    <row r="823" spans="1:20" s="111" customFormat="1" ht="14.15" customHeight="1">
      <c r="A823" s="159"/>
      <c r="B823" s="58"/>
      <c r="C823" s="58"/>
      <c r="D823" s="58"/>
      <c r="E823" s="246"/>
      <c r="F823" s="246"/>
      <c r="G823" s="246"/>
      <c r="H823" s="246"/>
      <c r="J823" s="58"/>
      <c r="K823" s="58"/>
      <c r="L823" s="159"/>
      <c r="M823" s="58"/>
      <c r="N823" s="58"/>
      <c r="O823" s="58"/>
      <c r="P823" s="58"/>
      <c r="Q823" s="58"/>
      <c r="R823" s="58"/>
      <c r="S823" s="58"/>
      <c r="T823" s="58"/>
    </row>
    <row r="824" spans="1:20" s="111" customFormat="1" ht="14.15" customHeight="1">
      <c r="A824" s="159"/>
      <c r="B824" s="58"/>
      <c r="C824" s="58"/>
      <c r="D824" s="58"/>
      <c r="E824" s="246"/>
      <c r="F824" s="246"/>
      <c r="G824" s="246"/>
      <c r="H824" s="246"/>
      <c r="J824" s="58"/>
      <c r="K824" s="58"/>
      <c r="L824" s="159"/>
      <c r="M824" s="58"/>
      <c r="N824" s="58"/>
      <c r="O824" s="58"/>
      <c r="P824" s="58"/>
      <c r="Q824" s="58"/>
      <c r="R824" s="58"/>
      <c r="S824" s="58"/>
      <c r="T824" s="58"/>
    </row>
    <row r="825" spans="1:20" s="111" customFormat="1" ht="14.15" customHeight="1">
      <c r="A825" s="159"/>
      <c r="B825" s="58"/>
      <c r="C825" s="58"/>
      <c r="D825" s="58"/>
      <c r="E825" s="246"/>
      <c r="F825" s="246"/>
      <c r="G825" s="246"/>
      <c r="H825" s="246"/>
      <c r="J825" s="58"/>
      <c r="K825" s="58"/>
      <c r="L825" s="159"/>
      <c r="M825" s="58"/>
      <c r="N825" s="58"/>
      <c r="O825" s="58"/>
      <c r="P825" s="58"/>
      <c r="Q825" s="58"/>
      <c r="R825" s="58"/>
      <c r="S825" s="58"/>
      <c r="T825" s="58"/>
    </row>
    <row r="826" spans="1:20" s="111" customFormat="1" ht="14.15" customHeight="1">
      <c r="A826" s="159"/>
      <c r="B826" s="58"/>
      <c r="C826" s="58"/>
      <c r="D826" s="58"/>
      <c r="E826" s="246"/>
      <c r="F826" s="246"/>
      <c r="G826" s="246"/>
      <c r="H826" s="246"/>
      <c r="J826" s="58"/>
      <c r="K826" s="58"/>
      <c r="L826" s="159"/>
      <c r="M826" s="58"/>
      <c r="N826" s="58"/>
      <c r="O826" s="58"/>
      <c r="P826" s="58"/>
      <c r="Q826" s="58"/>
      <c r="R826" s="58"/>
      <c r="S826" s="58"/>
      <c r="T826" s="58"/>
    </row>
    <row r="827" spans="1:20" s="111" customFormat="1" ht="14.15" customHeight="1">
      <c r="A827" s="159"/>
      <c r="B827" s="58"/>
      <c r="C827" s="58"/>
      <c r="D827" s="58"/>
      <c r="E827" s="246"/>
      <c r="F827" s="246"/>
      <c r="G827" s="246"/>
      <c r="H827" s="246"/>
      <c r="J827" s="58"/>
      <c r="K827" s="58"/>
      <c r="L827" s="159"/>
      <c r="M827" s="58"/>
      <c r="N827" s="58"/>
      <c r="O827" s="58"/>
      <c r="P827" s="58"/>
      <c r="Q827" s="58"/>
      <c r="R827" s="58"/>
      <c r="S827" s="58"/>
      <c r="T827" s="58"/>
    </row>
    <row r="828" spans="1:20" s="111" customFormat="1" ht="14.15" customHeight="1">
      <c r="A828" s="159"/>
      <c r="B828" s="58"/>
      <c r="C828" s="58"/>
      <c r="D828" s="58"/>
      <c r="E828" s="246"/>
      <c r="F828" s="246"/>
      <c r="G828" s="246"/>
      <c r="H828" s="246"/>
      <c r="J828" s="58"/>
      <c r="K828" s="58"/>
      <c r="L828" s="159"/>
      <c r="M828" s="58"/>
      <c r="N828" s="58"/>
      <c r="O828" s="58"/>
      <c r="P828" s="58"/>
      <c r="Q828" s="58"/>
      <c r="R828" s="58"/>
      <c r="S828" s="58"/>
      <c r="T828" s="58"/>
    </row>
    <row r="829" spans="1:20" s="111" customFormat="1" ht="14.15" customHeight="1">
      <c r="A829" s="159"/>
      <c r="B829" s="58"/>
      <c r="C829" s="58"/>
      <c r="D829" s="58"/>
      <c r="E829" s="246"/>
      <c r="F829" s="246"/>
      <c r="G829" s="246"/>
      <c r="H829" s="246"/>
      <c r="J829" s="58"/>
      <c r="K829" s="58"/>
      <c r="L829" s="159"/>
      <c r="M829" s="58"/>
      <c r="N829" s="58"/>
      <c r="O829" s="58"/>
      <c r="P829" s="58"/>
      <c r="Q829" s="58"/>
      <c r="R829" s="58"/>
      <c r="S829" s="58"/>
      <c r="T829" s="58"/>
    </row>
    <row r="830" spans="1:20" s="111" customFormat="1" ht="14.15" customHeight="1">
      <c r="A830" s="159"/>
      <c r="B830" s="58"/>
      <c r="C830" s="58"/>
      <c r="D830" s="58"/>
      <c r="E830" s="246"/>
      <c r="F830" s="246"/>
      <c r="G830" s="246"/>
      <c r="H830" s="246"/>
      <c r="J830" s="58"/>
      <c r="K830" s="58"/>
      <c r="L830" s="159"/>
      <c r="M830" s="58"/>
      <c r="N830" s="58"/>
      <c r="O830" s="58"/>
      <c r="P830" s="58"/>
      <c r="Q830" s="58"/>
      <c r="R830" s="58"/>
      <c r="S830" s="58"/>
      <c r="T830" s="58"/>
    </row>
    <row r="831" spans="1:20" s="111" customFormat="1" ht="14.15" customHeight="1">
      <c r="A831" s="159"/>
      <c r="B831" s="58"/>
      <c r="C831" s="58"/>
      <c r="D831" s="58"/>
      <c r="E831" s="246"/>
      <c r="F831" s="246"/>
      <c r="G831" s="246"/>
      <c r="H831" s="246"/>
      <c r="J831" s="58"/>
      <c r="K831" s="58"/>
      <c r="L831" s="159"/>
      <c r="M831" s="58"/>
      <c r="N831" s="58"/>
      <c r="O831" s="58"/>
      <c r="P831" s="58"/>
      <c r="Q831" s="58"/>
      <c r="R831" s="58"/>
      <c r="S831" s="58"/>
      <c r="T831" s="58"/>
    </row>
    <row r="832" spans="1:20" s="111" customFormat="1" ht="14.15" customHeight="1">
      <c r="A832" s="159"/>
      <c r="B832" s="58"/>
      <c r="C832" s="58"/>
      <c r="D832" s="58"/>
      <c r="E832" s="246"/>
      <c r="F832" s="246"/>
      <c r="G832" s="246"/>
      <c r="H832" s="246"/>
      <c r="J832" s="58"/>
      <c r="K832" s="58"/>
      <c r="L832" s="159"/>
      <c r="M832" s="58"/>
      <c r="N832" s="58"/>
      <c r="O832" s="58"/>
      <c r="P832" s="58"/>
      <c r="Q832" s="58"/>
      <c r="R832" s="58"/>
      <c r="S832" s="58"/>
      <c r="T832" s="58"/>
    </row>
    <row r="833" spans="1:20" s="111" customFormat="1" ht="14.15" customHeight="1">
      <c r="A833" s="159"/>
      <c r="B833" s="58"/>
      <c r="C833" s="58"/>
      <c r="D833" s="58"/>
      <c r="E833" s="246"/>
      <c r="F833" s="246"/>
      <c r="G833" s="246"/>
      <c r="H833" s="246"/>
      <c r="J833" s="58"/>
      <c r="K833" s="58"/>
      <c r="L833" s="159"/>
      <c r="M833" s="58"/>
      <c r="N833" s="58"/>
      <c r="O833" s="58"/>
      <c r="P833" s="58"/>
      <c r="Q833" s="58"/>
      <c r="R833" s="58"/>
      <c r="S833" s="58"/>
      <c r="T833" s="58"/>
    </row>
    <row r="834" spans="1:20" s="111" customFormat="1" ht="14.15" customHeight="1">
      <c r="A834" s="159"/>
      <c r="B834" s="58"/>
      <c r="C834" s="58"/>
      <c r="D834" s="58"/>
      <c r="E834" s="246"/>
      <c r="F834" s="246"/>
      <c r="G834" s="246"/>
      <c r="H834" s="246"/>
      <c r="J834" s="58"/>
      <c r="K834" s="58"/>
      <c r="L834" s="159"/>
      <c r="M834" s="58"/>
      <c r="N834" s="58"/>
      <c r="O834" s="58"/>
      <c r="P834" s="58"/>
      <c r="Q834" s="58"/>
      <c r="R834" s="58"/>
      <c r="S834" s="58"/>
      <c r="T834" s="58"/>
    </row>
    <row r="835" spans="1:20" s="111" customFormat="1" ht="14.15" customHeight="1">
      <c r="A835" s="159"/>
      <c r="B835" s="58"/>
      <c r="C835" s="58"/>
      <c r="D835" s="58"/>
      <c r="E835" s="246"/>
      <c r="F835" s="246"/>
      <c r="G835" s="246"/>
      <c r="H835" s="246"/>
      <c r="J835" s="58"/>
      <c r="K835" s="58"/>
      <c r="L835" s="159"/>
      <c r="M835" s="58"/>
      <c r="N835" s="58"/>
      <c r="O835" s="58"/>
      <c r="P835" s="58"/>
      <c r="Q835" s="58"/>
      <c r="R835" s="58"/>
      <c r="S835" s="58"/>
      <c r="T835" s="58"/>
    </row>
    <row r="836" spans="1:20" s="111" customFormat="1" ht="14.15" customHeight="1">
      <c r="A836" s="159"/>
      <c r="B836" s="58"/>
      <c r="C836" s="58"/>
      <c r="D836" s="58"/>
      <c r="E836" s="246"/>
      <c r="F836" s="246"/>
      <c r="G836" s="246"/>
      <c r="H836" s="246"/>
      <c r="J836" s="58"/>
      <c r="K836" s="58"/>
      <c r="L836" s="159"/>
      <c r="M836" s="58"/>
      <c r="N836" s="58"/>
      <c r="O836" s="58"/>
      <c r="P836" s="58"/>
      <c r="Q836" s="58"/>
      <c r="R836" s="58"/>
      <c r="S836" s="58"/>
      <c r="T836" s="58"/>
    </row>
    <row r="837" spans="1:20" s="111" customFormat="1" ht="14.15" customHeight="1">
      <c r="A837" s="159"/>
      <c r="B837" s="58"/>
      <c r="C837" s="58"/>
      <c r="D837" s="58"/>
      <c r="E837" s="246"/>
      <c r="F837" s="246"/>
      <c r="G837" s="246"/>
      <c r="H837" s="246"/>
      <c r="J837" s="58"/>
      <c r="K837" s="58"/>
      <c r="L837" s="159"/>
      <c r="M837" s="58"/>
      <c r="N837" s="58"/>
      <c r="O837" s="58"/>
      <c r="P837" s="58"/>
      <c r="Q837" s="58"/>
      <c r="R837" s="58"/>
      <c r="S837" s="58"/>
      <c r="T837" s="58"/>
    </row>
    <row r="838" spans="1:20" s="111" customFormat="1" ht="14.15" customHeight="1">
      <c r="A838" s="159"/>
      <c r="B838" s="58"/>
      <c r="C838" s="58"/>
      <c r="D838" s="58"/>
      <c r="E838" s="246"/>
      <c r="F838" s="246"/>
      <c r="G838" s="246"/>
      <c r="H838" s="246"/>
      <c r="J838" s="58"/>
      <c r="K838" s="58"/>
      <c r="L838" s="159"/>
      <c r="M838" s="58"/>
      <c r="N838" s="58"/>
      <c r="O838" s="58"/>
      <c r="P838" s="58"/>
      <c r="Q838" s="58"/>
      <c r="R838" s="58"/>
      <c r="S838" s="58"/>
      <c r="T838" s="58"/>
    </row>
    <row r="839" spans="1:20" s="111" customFormat="1" ht="14.15" customHeight="1">
      <c r="A839" s="159"/>
      <c r="B839" s="58"/>
      <c r="C839" s="58"/>
      <c r="D839" s="58"/>
      <c r="E839" s="246"/>
      <c r="F839" s="246"/>
      <c r="G839" s="246"/>
      <c r="H839" s="246"/>
      <c r="J839" s="58"/>
      <c r="K839" s="58"/>
      <c r="L839" s="159"/>
      <c r="M839" s="58"/>
      <c r="N839" s="58"/>
      <c r="O839" s="58"/>
      <c r="P839" s="58"/>
      <c r="Q839" s="58"/>
      <c r="R839" s="58"/>
      <c r="S839" s="58"/>
      <c r="T839" s="58"/>
    </row>
    <row r="840" spans="1:20" s="111" customFormat="1" ht="14.15" customHeight="1">
      <c r="A840" s="159"/>
      <c r="B840" s="58"/>
      <c r="C840" s="58"/>
      <c r="D840" s="58"/>
      <c r="E840" s="246"/>
      <c r="F840" s="246"/>
      <c r="G840" s="246"/>
      <c r="H840" s="246"/>
      <c r="J840" s="58"/>
      <c r="K840" s="58"/>
      <c r="L840" s="159"/>
      <c r="M840" s="58"/>
      <c r="N840" s="58"/>
      <c r="O840" s="58"/>
      <c r="P840" s="58"/>
      <c r="Q840" s="58"/>
      <c r="R840" s="58"/>
      <c r="S840" s="58"/>
      <c r="T840" s="58"/>
    </row>
    <row r="841" spans="1:20" s="111" customFormat="1" ht="14.15" customHeight="1">
      <c r="A841" s="159"/>
      <c r="B841" s="58"/>
      <c r="C841" s="58"/>
      <c r="D841" s="58"/>
      <c r="E841" s="246"/>
      <c r="F841" s="246"/>
      <c r="G841" s="246"/>
      <c r="H841" s="246"/>
      <c r="J841" s="58"/>
      <c r="K841" s="58"/>
      <c r="L841" s="159"/>
      <c r="M841" s="58"/>
      <c r="N841" s="58"/>
      <c r="O841" s="58"/>
      <c r="P841" s="58"/>
      <c r="Q841" s="58"/>
      <c r="R841" s="58"/>
      <c r="S841" s="58"/>
      <c r="T841" s="58"/>
    </row>
    <row r="842" spans="1:20" s="111" customFormat="1" ht="14.15" customHeight="1">
      <c r="A842" s="159"/>
      <c r="B842" s="58"/>
      <c r="C842" s="58"/>
      <c r="D842" s="58"/>
      <c r="E842" s="246"/>
      <c r="F842" s="246"/>
      <c r="G842" s="246"/>
      <c r="H842" s="246"/>
      <c r="J842" s="58"/>
      <c r="K842" s="58"/>
      <c r="L842" s="159"/>
      <c r="M842" s="58"/>
      <c r="N842" s="58"/>
      <c r="O842" s="58"/>
      <c r="P842" s="58"/>
      <c r="Q842" s="58"/>
      <c r="R842" s="58"/>
      <c r="S842" s="58"/>
      <c r="T842" s="58"/>
    </row>
    <row r="843" spans="1:20" s="111" customFormat="1" ht="14.15" customHeight="1">
      <c r="A843" s="159"/>
      <c r="B843" s="58"/>
      <c r="C843" s="58"/>
      <c r="D843" s="58"/>
      <c r="E843" s="246"/>
      <c r="F843" s="246"/>
      <c r="G843" s="246"/>
      <c r="H843" s="246"/>
      <c r="J843" s="58"/>
      <c r="K843" s="58"/>
      <c r="L843" s="159"/>
      <c r="M843" s="58"/>
      <c r="N843" s="58"/>
      <c r="O843" s="58"/>
      <c r="P843" s="58"/>
      <c r="Q843" s="58"/>
      <c r="R843" s="58"/>
      <c r="S843" s="58"/>
      <c r="T843" s="58"/>
    </row>
    <row r="844" spans="1:20" s="111" customFormat="1" ht="14.15" customHeight="1">
      <c r="A844" s="159"/>
      <c r="B844" s="58"/>
      <c r="C844" s="58"/>
      <c r="D844" s="58"/>
      <c r="E844" s="246"/>
      <c r="F844" s="246"/>
      <c r="G844" s="246"/>
      <c r="H844" s="246"/>
      <c r="J844" s="58"/>
      <c r="K844" s="58"/>
      <c r="L844" s="159"/>
      <c r="M844" s="58"/>
      <c r="N844" s="58"/>
      <c r="O844" s="58"/>
      <c r="P844" s="58"/>
      <c r="Q844" s="58"/>
      <c r="R844" s="58"/>
      <c r="S844" s="58"/>
      <c r="T844" s="58"/>
    </row>
    <row r="845" spans="1:20" s="111" customFormat="1" ht="14.15" customHeight="1">
      <c r="A845" s="159"/>
      <c r="B845" s="58"/>
      <c r="C845" s="58"/>
      <c r="D845" s="58"/>
      <c r="E845" s="246"/>
      <c r="F845" s="246"/>
      <c r="G845" s="246"/>
      <c r="H845" s="246"/>
      <c r="J845" s="58"/>
      <c r="K845" s="58"/>
      <c r="L845" s="159"/>
      <c r="M845" s="58"/>
      <c r="N845" s="58"/>
      <c r="O845" s="58"/>
      <c r="P845" s="58"/>
      <c r="Q845" s="58"/>
      <c r="R845" s="58"/>
      <c r="S845" s="58"/>
      <c r="T845" s="58"/>
    </row>
    <row r="846" spans="1:20" s="111" customFormat="1" ht="14.15" customHeight="1">
      <c r="A846" s="159"/>
      <c r="B846" s="58"/>
      <c r="C846" s="58"/>
      <c r="D846" s="58"/>
      <c r="E846" s="246"/>
      <c r="F846" s="246"/>
      <c r="G846" s="246"/>
      <c r="H846" s="246"/>
      <c r="J846" s="58"/>
      <c r="K846" s="58"/>
      <c r="L846" s="159"/>
      <c r="M846" s="58"/>
      <c r="N846" s="58"/>
      <c r="O846" s="58"/>
      <c r="P846" s="58"/>
      <c r="Q846" s="58"/>
      <c r="R846" s="58"/>
      <c r="S846" s="58"/>
      <c r="T846" s="58"/>
    </row>
    <row r="847" spans="1:20" s="111" customFormat="1" ht="14.15" customHeight="1">
      <c r="A847" s="159"/>
      <c r="B847" s="58"/>
      <c r="C847" s="58"/>
      <c r="D847" s="58"/>
      <c r="E847" s="246"/>
      <c r="F847" s="246"/>
      <c r="G847" s="246"/>
      <c r="H847" s="246"/>
      <c r="J847" s="58"/>
      <c r="K847" s="58"/>
      <c r="L847" s="159"/>
      <c r="M847" s="58"/>
      <c r="N847" s="58"/>
      <c r="O847" s="58"/>
      <c r="P847" s="58"/>
      <c r="Q847" s="58"/>
      <c r="R847" s="58"/>
      <c r="S847" s="58"/>
      <c r="T847" s="58"/>
    </row>
    <row r="848" spans="1:20" s="111" customFormat="1" ht="14.15" customHeight="1">
      <c r="A848" s="159"/>
      <c r="B848" s="58"/>
      <c r="C848" s="58"/>
      <c r="D848" s="58"/>
      <c r="E848" s="246"/>
      <c r="F848" s="246"/>
      <c r="G848" s="246"/>
      <c r="H848" s="246"/>
      <c r="J848" s="58"/>
      <c r="K848" s="58"/>
      <c r="L848" s="159"/>
      <c r="M848" s="58"/>
      <c r="N848" s="58"/>
      <c r="O848" s="58"/>
      <c r="P848" s="58"/>
      <c r="Q848" s="58"/>
      <c r="R848" s="58"/>
      <c r="S848" s="58"/>
      <c r="T848" s="58"/>
    </row>
    <row r="849" spans="1:20" s="111" customFormat="1" ht="14.15" customHeight="1">
      <c r="A849" s="159"/>
      <c r="B849" s="58"/>
      <c r="C849" s="58"/>
      <c r="D849" s="58"/>
      <c r="E849" s="246"/>
      <c r="F849" s="246"/>
      <c r="G849" s="246"/>
      <c r="H849" s="246"/>
      <c r="J849" s="58"/>
      <c r="K849" s="58"/>
      <c r="L849" s="159"/>
      <c r="M849" s="58"/>
      <c r="N849" s="58"/>
      <c r="O849" s="58"/>
      <c r="P849" s="58"/>
      <c r="Q849" s="58"/>
      <c r="R849" s="58"/>
      <c r="S849" s="58"/>
      <c r="T849" s="58"/>
    </row>
    <row r="850" spans="1:20" s="111" customFormat="1" ht="14.15" customHeight="1">
      <c r="A850" s="159"/>
      <c r="B850" s="58"/>
      <c r="C850" s="58"/>
      <c r="D850" s="58"/>
      <c r="E850" s="246"/>
      <c r="F850" s="246"/>
      <c r="G850" s="246"/>
      <c r="H850" s="246"/>
      <c r="J850" s="58"/>
      <c r="K850" s="58"/>
      <c r="L850" s="159"/>
      <c r="M850" s="58"/>
      <c r="N850" s="58"/>
      <c r="O850" s="58"/>
      <c r="P850" s="58"/>
      <c r="Q850" s="58"/>
      <c r="R850" s="58"/>
      <c r="S850" s="58"/>
      <c r="T850" s="58"/>
    </row>
    <row r="851" spans="1:20" s="111" customFormat="1" ht="14.15" customHeight="1">
      <c r="A851" s="159"/>
      <c r="B851" s="58"/>
      <c r="C851" s="58"/>
      <c r="D851" s="58"/>
      <c r="E851" s="246"/>
      <c r="F851" s="246"/>
      <c r="G851" s="246"/>
      <c r="H851" s="246"/>
      <c r="J851" s="58"/>
      <c r="K851" s="58"/>
      <c r="L851" s="159"/>
      <c r="M851" s="58"/>
      <c r="N851" s="58"/>
      <c r="O851" s="58"/>
      <c r="P851" s="58"/>
      <c r="Q851" s="58"/>
      <c r="R851" s="58"/>
      <c r="S851" s="58"/>
      <c r="T851" s="58"/>
    </row>
    <row r="852" spans="1:20" s="111" customFormat="1" ht="14.15" customHeight="1">
      <c r="A852" s="159"/>
      <c r="B852" s="58"/>
      <c r="C852" s="58"/>
      <c r="D852" s="58"/>
      <c r="E852" s="246"/>
      <c r="F852" s="246"/>
      <c r="G852" s="246"/>
      <c r="H852" s="246"/>
      <c r="J852" s="58"/>
      <c r="K852" s="58"/>
      <c r="L852" s="159"/>
      <c r="M852" s="58"/>
      <c r="N852" s="58"/>
      <c r="O852" s="58"/>
      <c r="P852" s="58"/>
      <c r="Q852" s="58"/>
      <c r="R852" s="58"/>
      <c r="S852" s="58"/>
      <c r="T852" s="58"/>
    </row>
    <row r="853" spans="1:20" s="111" customFormat="1" ht="14.15" customHeight="1">
      <c r="A853" s="159"/>
      <c r="B853" s="58"/>
      <c r="C853" s="58"/>
      <c r="D853" s="58"/>
      <c r="E853" s="246"/>
      <c r="F853" s="246"/>
      <c r="G853" s="246"/>
      <c r="H853" s="246"/>
      <c r="J853" s="58"/>
      <c r="K853" s="58"/>
      <c r="L853" s="159"/>
      <c r="M853" s="58"/>
      <c r="N853" s="58"/>
      <c r="O853" s="58"/>
      <c r="P853" s="58"/>
      <c r="Q853" s="58"/>
      <c r="R853" s="58"/>
      <c r="S853" s="58"/>
      <c r="T853" s="58"/>
    </row>
    <row r="854" spans="1:20" s="111" customFormat="1" ht="14.15" customHeight="1">
      <c r="A854" s="159"/>
      <c r="B854" s="58"/>
      <c r="C854" s="58"/>
      <c r="D854" s="58"/>
      <c r="E854" s="246"/>
      <c r="F854" s="246"/>
      <c r="G854" s="246"/>
      <c r="H854" s="246"/>
      <c r="J854" s="58"/>
      <c r="K854" s="58"/>
      <c r="L854" s="159"/>
      <c r="M854" s="58"/>
      <c r="N854" s="58"/>
      <c r="O854" s="58"/>
      <c r="P854" s="58"/>
      <c r="Q854" s="58"/>
      <c r="R854" s="58"/>
      <c r="S854" s="58"/>
      <c r="T854" s="58"/>
    </row>
    <row r="855" spans="1:20" s="111" customFormat="1" ht="14.15" customHeight="1">
      <c r="A855" s="159"/>
      <c r="B855" s="58"/>
      <c r="C855" s="58"/>
      <c r="D855" s="58"/>
      <c r="E855" s="246"/>
      <c r="F855" s="246"/>
      <c r="G855" s="246"/>
      <c r="H855" s="246"/>
      <c r="J855" s="58"/>
      <c r="K855" s="58"/>
      <c r="L855" s="159"/>
      <c r="M855" s="58"/>
      <c r="N855" s="58"/>
      <c r="O855" s="58"/>
      <c r="P855" s="58"/>
      <c r="Q855" s="58"/>
      <c r="R855" s="58"/>
      <c r="S855" s="58"/>
      <c r="T855" s="58"/>
    </row>
    <row r="856" spans="1:20" s="111" customFormat="1" ht="14.15" customHeight="1">
      <c r="A856" s="159"/>
      <c r="B856" s="58"/>
      <c r="C856" s="58"/>
      <c r="D856" s="58"/>
      <c r="E856" s="246"/>
      <c r="F856" s="246"/>
      <c r="G856" s="246"/>
      <c r="H856" s="246"/>
      <c r="J856" s="58"/>
      <c r="K856" s="58"/>
      <c r="L856" s="159"/>
      <c r="M856" s="58"/>
      <c r="N856" s="58"/>
      <c r="O856" s="58"/>
      <c r="P856" s="58"/>
      <c r="Q856" s="58"/>
      <c r="R856" s="58"/>
      <c r="S856" s="58"/>
      <c r="T856" s="58"/>
    </row>
    <row r="857" spans="1:20" s="111" customFormat="1" ht="14.15" customHeight="1">
      <c r="A857" s="159"/>
      <c r="B857" s="58"/>
      <c r="C857" s="58"/>
      <c r="D857" s="58"/>
      <c r="E857" s="246"/>
      <c r="F857" s="246"/>
      <c r="G857" s="246"/>
      <c r="H857" s="246"/>
      <c r="J857" s="58"/>
      <c r="K857" s="58"/>
      <c r="L857" s="159"/>
      <c r="M857" s="58"/>
      <c r="N857" s="58"/>
      <c r="O857" s="58"/>
      <c r="P857" s="58"/>
      <c r="Q857" s="58"/>
      <c r="R857" s="58"/>
      <c r="S857" s="58"/>
      <c r="T857" s="58"/>
    </row>
    <row r="858" spans="1:20" s="111" customFormat="1" ht="14.15" customHeight="1">
      <c r="A858" s="159"/>
      <c r="B858" s="58"/>
      <c r="C858" s="58"/>
      <c r="D858" s="58"/>
      <c r="E858" s="246"/>
      <c r="F858" s="246"/>
      <c r="G858" s="246"/>
      <c r="H858" s="246"/>
      <c r="J858" s="58"/>
      <c r="K858" s="58"/>
      <c r="L858" s="159"/>
      <c r="M858" s="58"/>
      <c r="N858" s="58"/>
      <c r="O858" s="58"/>
      <c r="P858" s="58"/>
      <c r="Q858" s="58"/>
      <c r="R858" s="58"/>
      <c r="S858" s="58"/>
      <c r="T858" s="58"/>
    </row>
    <row r="859" spans="1:20" s="111" customFormat="1" ht="14.15" customHeight="1">
      <c r="A859" s="159"/>
      <c r="B859" s="58"/>
      <c r="C859" s="58"/>
      <c r="D859" s="58"/>
      <c r="E859" s="246"/>
      <c r="F859" s="246"/>
      <c r="G859" s="246"/>
      <c r="H859" s="246"/>
      <c r="J859" s="58"/>
      <c r="K859" s="58"/>
      <c r="L859" s="159"/>
      <c r="M859" s="58"/>
      <c r="N859" s="58"/>
      <c r="O859" s="58"/>
      <c r="P859" s="58"/>
      <c r="Q859" s="58"/>
      <c r="R859" s="58"/>
      <c r="S859" s="58"/>
      <c r="T859" s="58"/>
    </row>
    <row r="860" spans="1:20" s="111" customFormat="1" ht="14.15" customHeight="1">
      <c r="A860" s="159"/>
      <c r="B860" s="58"/>
      <c r="C860" s="58"/>
      <c r="D860" s="58"/>
      <c r="E860" s="246"/>
      <c r="F860" s="246"/>
      <c r="G860" s="246"/>
      <c r="H860" s="246"/>
      <c r="J860" s="58"/>
      <c r="K860" s="58"/>
      <c r="L860" s="159"/>
      <c r="M860" s="58"/>
      <c r="N860" s="58"/>
      <c r="O860" s="58"/>
      <c r="P860" s="58"/>
      <c r="Q860" s="58"/>
      <c r="R860" s="58"/>
      <c r="S860" s="58"/>
      <c r="T860" s="58"/>
    </row>
    <row r="861" spans="1:20" s="111" customFormat="1" ht="14.15" customHeight="1">
      <c r="A861" s="159"/>
      <c r="B861" s="58"/>
      <c r="C861" s="58"/>
      <c r="D861" s="58"/>
      <c r="E861" s="246"/>
      <c r="F861" s="246"/>
      <c r="G861" s="246"/>
      <c r="H861" s="246"/>
      <c r="J861" s="58"/>
      <c r="K861" s="58"/>
      <c r="L861" s="159"/>
      <c r="M861" s="58"/>
      <c r="N861" s="58"/>
      <c r="O861" s="58"/>
      <c r="P861" s="58"/>
      <c r="Q861" s="58"/>
      <c r="R861" s="58"/>
      <c r="S861" s="58"/>
      <c r="T861" s="58"/>
    </row>
    <row r="862" spans="1:20" s="111" customFormat="1" ht="14.15" customHeight="1">
      <c r="A862" s="159"/>
      <c r="B862" s="58"/>
      <c r="C862" s="58"/>
      <c r="D862" s="58"/>
      <c r="E862" s="246"/>
      <c r="F862" s="246"/>
      <c r="G862" s="246"/>
      <c r="H862" s="246"/>
      <c r="J862" s="58"/>
      <c r="K862" s="58"/>
      <c r="L862" s="159"/>
      <c r="M862" s="58"/>
      <c r="N862" s="58"/>
      <c r="O862" s="58"/>
      <c r="P862" s="58"/>
      <c r="Q862" s="58"/>
      <c r="R862" s="58"/>
      <c r="S862" s="58"/>
      <c r="T862" s="58"/>
    </row>
    <row r="863" spans="1:20" s="111" customFormat="1" ht="14.15" customHeight="1">
      <c r="A863" s="159"/>
      <c r="B863" s="58"/>
      <c r="C863" s="58"/>
      <c r="D863" s="58"/>
      <c r="E863" s="246"/>
      <c r="F863" s="246"/>
      <c r="G863" s="246"/>
      <c r="H863" s="246"/>
      <c r="J863" s="58"/>
      <c r="K863" s="58"/>
      <c r="L863" s="159"/>
      <c r="M863" s="58"/>
      <c r="N863" s="58"/>
      <c r="O863" s="58"/>
      <c r="P863" s="58"/>
      <c r="Q863" s="58"/>
      <c r="R863" s="58"/>
      <c r="S863" s="58"/>
      <c r="T863" s="58"/>
    </row>
    <row r="864" spans="1:20" s="111" customFormat="1" ht="14.15" customHeight="1">
      <c r="A864" s="159"/>
      <c r="B864" s="58"/>
      <c r="C864" s="58"/>
      <c r="D864" s="58"/>
      <c r="E864" s="246"/>
      <c r="F864" s="246"/>
      <c r="G864" s="246"/>
      <c r="H864" s="246"/>
      <c r="J864" s="58"/>
      <c r="K864" s="58"/>
      <c r="L864" s="159"/>
      <c r="M864" s="58"/>
      <c r="N864" s="58"/>
      <c r="O864" s="58"/>
      <c r="P864" s="58"/>
      <c r="Q864" s="58"/>
      <c r="R864" s="58"/>
      <c r="S864" s="58"/>
      <c r="T864" s="58"/>
    </row>
    <row r="865" spans="1:20" s="111" customFormat="1" ht="14.15" customHeight="1">
      <c r="A865" s="159"/>
      <c r="B865" s="58"/>
      <c r="C865" s="58"/>
      <c r="D865" s="58"/>
      <c r="E865" s="246"/>
      <c r="F865" s="246"/>
      <c r="G865" s="246"/>
      <c r="H865" s="246"/>
      <c r="J865" s="58"/>
      <c r="K865" s="58"/>
      <c r="L865" s="159"/>
      <c r="M865" s="58"/>
      <c r="N865" s="58"/>
      <c r="O865" s="58"/>
      <c r="P865" s="58"/>
      <c r="Q865" s="58"/>
      <c r="R865" s="58"/>
      <c r="S865" s="58"/>
      <c r="T865" s="58"/>
    </row>
    <row r="866" spans="1:20" s="111" customFormat="1" ht="14.15" customHeight="1">
      <c r="A866" s="159"/>
      <c r="B866" s="58"/>
      <c r="C866" s="58"/>
      <c r="D866" s="58"/>
      <c r="E866" s="246"/>
      <c r="F866" s="246"/>
      <c r="G866" s="246"/>
      <c r="H866" s="246"/>
      <c r="J866" s="58"/>
      <c r="K866" s="58"/>
      <c r="L866" s="159"/>
      <c r="M866" s="58"/>
      <c r="N866" s="58"/>
      <c r="O866" s="58"/>
      <c r="P866" s="58"/>
      <c r="Q866" s="58"/>
      <c r="R866" s="58"/>
      <c r="S866" s="58"/>
      <c r="T866" s="58"/>
    </row>
    <row r="867" spans="1:20" s="111" customFormat="1" ht="14.15" customHeight="1">
      <c r="A867" s="159"/>
      <c r="B867" s="58"/>
      <c r="C867" s="58"/>
      <c r="D867" s="58"/>
      <c r="E867" s="246"/>
      <c r="F867" s="246"/>
      <c r="G867" s="246"/>
      <c r="H867" s="246"/>
      <c r="J867" s="58"/>
      <c r="K867" s="58"/>
      <c r="L867" s="159"/>
      <c r="M867" s="58"/>
      <c r="N867" s="58"/>
      <c r="O867" s="58"/>
      <c r="P867" s="58"/>
      <c r="Q867" s="58"/>
      <c r="R867" s="58"/>
      <c r="S867" s="58"/>
      <c r="T867" s="58"/>
    </row>
    <row r="868" spans="1:20" s="111" customFormat="1" ht="14.15" customHeight="1">
      <c r="A868" s="159"/>
      <c r="B868" s="58"/>
      <c r="C868" s="58"/>
      <c r="D868" s="58"/>
      <c r="E868" s="246"/>
      <c r="F868" s="246"/>
      <c r="G868" s="246"/>
      <c r="H868" s="246"/>
      <c r="J868" s="58"/>
      <c r="K868" s="58"/>
      <c r="L868" s="159"/>
      <c r="M868" s="58"/>
      <c r="N868" s="58"/>
      <c r="O868" s="58"/>
      <c r="P868" s="58"/>
      <c r="Q868" s="58"/>
      <c r="R868" s="58"/>
      <c r="S868" s="58"/>
      <c r="T868" s="58"/>
    </row>
    <row r="869" spans="1:20" s="111" customFormat="1" ht="14.15" customHeight="1">
      <c r="A869" s="159"/>
      <c r="B869" s="58"/>
      <c r="C869" s="58"/>
      <c r="D869" s="58"/>
      <c r="E869" s="246"/>
      <c r="F869" s="246"/>
      <c r="G869" s="246"/>
      <c r="H869" s="246"/>
      <c r="J869" s="58"/>
      <c r="K869" s="58"/>
      <c r="L869" s="159"/>
      <c r="M869" s="58"/>
      <c r="N869" s="58"/>
      <c r="O869" s="58"/>
      <c r="P869" s="58"/>
      <c r="Q869" s="58"/>
      <c r="R869" s="58"/>
      <c r="S869" s="58"/>
      <c r="T869" s="58"/>
    </row>
    <row r="870" spans="1:20" s="111" customFormat="1" ht="14.15" customHeight="1">
      <c r="A870" s="159"/>
      <c r="B870" s="58"/>
      <c r="C870" s="58"/>
      <c r="D870" s="58"/>
      <c r="E870" s="246"/>
      <c r="F870" s="246"/>
      <c r="G870" s="246"/>
      <c r="H870" s="246"/>
      <c r="J870" s="58"/>
      <c r="K870" s="58"/>
      <c r="L870" s="159"/>
      <c r="M870" s="58"/>
      <c r="N870" s="58"/>
      <c r="O870" s="58"/>
      <c r="P870" s="58"/>
      <c r="Q870" s="58"/>
      <c r="R870" s="58"/>
      <c r="S870" s="58"/>
      <c r="T870" s="58"/>
    </row>
    <row r="871" spans="1:20" s="111" customFormat="1" ht="14.15" customHeight="1">
      <c r="A871" s="159"/>
      <c r="B871" s="58"/>
      <c r="C871" s="58"/>
      <c r="D871" s="58"/>
      <c r="E871" s="246"/>
      <c r="F871" s="246"/>
      <c r="G871" s="246"/>
      <c r="H871" s="246"/>
      <c r="J871" s="58"/>
      <c r="K871" s="58"/>
      <c r="L871" s="159"/>
      <c r="M871" s="58"/>
      <c r="N871" s="58"/>
      <c r="O871" s="58"/>
      <c r="P871" s="58"/>
      <c r="Q871" s="58"/>
      <c r="R871" s="58"/>
      <c r="S871" s="58"/>
      <c r="T871" s="58"/>
    </row>
    <row r="872" spans="1:20" s="111" customFormat="1" ht="14.15" customHeight="1">
      <c r="A872" s="159"/>
      <c r="B872" s="58"/>
      <c r="C872" s="58"/>
      <c r="D872" s="58"/>
      <c r="E872" s="246"/>
      <c r="F872" s="246"/>
      <c r="G872" s="246"/>
      <c r="H872" s="246"/>
      <c r="J872" s="58"/>
      <c r="K872" s="58"/>
      <c r="L872" s="159"/>
      <c r="M872" s="58"/>
      <c r="N872" s="58"/>
      <c r="O872" s="58"/>
      <c r="P872" s="58"/>
      <c r="Q872" s="58"/>
      <c r="R872" s="58"/>
      <c r="S872" s="58"/>
      <c r="T872" s="58"/>
    </row>
    <row r="873" spans="1:20" s="111" customFormat="1" ht="14.15" customHeight="1">
      <c r="A873" s="159"/>
      <c r="B873" s="58"/>
      <c r="C873" s="58"/>
      <c r="D873" s="58"/>
      <c r="E873" s="246"/>
      <c r="F873" s="246"/>
      <c r="G873" s="246"/>
      <c r="H873" s="246"/>
      <c r="J873" s="58"/>
      <c r="K873" s="58"/>
      <c r="L873" s="159"/>
      <c r="M873" s="58"/>
      <c r="N873" s="58"/>
      <c r="O873" s="58"/>
      <c r="P873" s="58"/>
      <c r="Q873" s="58"/>
      <c r="R873" s="58"/>
      <c r="S873" s="58"/>
      <c r="T873" s="58"/>
    </row>
    <row r="874" spans="1:20" s="111" customFormat="1" ht="14.15" customHeight="1">
      <c r="A874" s="159"/>
      <c r="B874" s="58"/>
      <c r="C874" s="58"/>
      <c r="D874" s="58"/>
      <c r="E874" s="246"/>
      <c r="F874" s="246"/>
      <c r="G874" s="246"/>
      <c r="H874" s="246"/>
      <c r="J874" s="58"/>
      <c r="K874" s="58"/>
      <c r="L874" s="159"/>
      <c r="M874" s="58"/>
      <c r="N874" s="58"/>
      <c r="O874" s="58"/>
      <c r="P874" s="58"/>
      <c r="Q874" s="58"/>
      <c r="R874" s="58"/>
      <c r="S874" s="58"/>
      <c r="T874" s="58"/>
    </row>
    <row r="875" spans="1:20" s="111" customFormat="1" ht="14.15" customHeight="1">
      <c r="A875" s="159"/>
      <c r="B875" s="58"/>
      <c r="C875" s="58"/>
      <c r="D875" s="58"/>
      <c r="E875" s="246"/>
      <c r="F875" s="246"/>
      <c r="G875" s="246"/>
      <c r="H875" s="246"/>
      <c r="J875" s="58"/>
      <c r="K875" s="58"/>
      <c r="L875" s="159"/>
      <c r="M875" s="58"/>
      <c r="N875" s="58"/>
      <c r="O875" s="58"/>
      <c r="P875" s="58"/>
      <c r="Q875" s="58"/>
      <c r="R875" s="58"/>
      <c r="S875" s="58"/>
      <c r="T875" s="58"/>
    </row>
    <row r="876" spans="1:20" s="111" customFormat="1" ht="14.15" customHeight="1">
      <c r="A876" s="159"/>
      <c r="B876" s="58"/>
      <c r="C876" s="58"/>
      <c r="D876" s="58"/>
      <c r="E876" s="246"/>
      <c r="F876" s="246"/>
      <c r="G876" s="246"/>
      <c r="H876" s="246"/>
      <c r="J876" s="58"/>
      <c r="K876" s="58"/>
      <c r="L876" s="159"/>
      <c r="M876" s="58"/>
      <c r="N876" s="58"/>
      <c r="O876" s="58"/>
      <c r="P876" s="58"/>
      <c r="Q876" s="58"/>
      <c r="R876" s="58"/>
      <c r="S876" s="58"/>
      <c r="T876" s="58"/>
    </row>
    <row r="877" spans="1:20" s="111" customFormat="1" ht="14.15" customHeight="1">
      <c r="A877" s="159"/>
      <c r="B877" s="58"/>
      <c r="C877" s="58"/>
      <c r="D877" s="58"/>
      <c r="E877" s="246"/>
      <c r="F877" s="246"/>
      <c r="G877" s="246"/>
      <c r="H877" s="246"/>
      <c r="J877" s="58"/>
      <c r="K877" s="58"/>
      <c r="L877" s="159"/>
      <c r="M877" s="58"/>
      <c r="N877" s="58"/>
      <c r="O877" s="58"/>
      <c r="P877" s="58"/>
      <c r="Q877" s="58"/>
      <c r="R877" s="58"/>
      <c r="S877" s="58"/>
      <c r="T877" s="58"/>
    </row>
    <row r="878" spans="1:20" s="111" customFormat="1" ht="14.15" customHeight="1">
      <c r="A878" s="159"/>
      <c r="B878" s="58"/>
      <c r="C878" s="58"/>
      <c r="D878" s="58"/>
      <c r="E878" s="246"/>
      <c r="F878" s="246"/>
      <c r="G878" s="246"/>
      <c r="H878" s="246"/>
      <c r="J878" s="58"/>
      <c r="K878" s="58"/>
      <c r="L878" s="159"/>
      <c r="M878" s="58"/>
      <c r="N878" s="58"/>
      <c r="O878" s="58"/>
      <c r="P878" s="58"/>
      <c r="Q878" s="58"/>
      <c r="R878" s="58"/>
      <c r="S878" s="58"/>
      <c r="T878" s="58"/>
    </row>
    <row r="879" spans="1:20" s="111" customFormat="1" ht="14.15" customHeight="1">
      <c r="A879" s="159"/>
      <c r="B879" s="58"/>
      <c r="C879" s="58"/>
      <c r="D879" s="58"/>
      <c r="E879" s="246"/>
      <c r="F879" s="246"/>
      <c r="G879" s="246"/>
      <c r="H879" s="246"/>
      <c r="J879" s="58"/>
      <c r="K879" s="58"/>
      <c r="L879" s="159"/>
      <c r="M879" s="58"/>
      <c r="N879" s="58"/>
      <c r="O879" s="58"/>
      <c r="P879" s="58"/>
      <c r="Q879" s="58"/>
      <c r="R879" s="58"/>
      <c r="S879" s="58"/>
      <c r="T879" s="58"/>
    </row>
    <row r="880" spans="1:20" s="111" customFormat="1" ht="14.15" customHeight="1">
      <c r="A880" s="159"/>
      <c r="B880" s="58"/>
      <c r="C880" s="58"/>
      <c r="D880" s="58"/>
      <c r="E880" s="246"/>
      <c r="F880" s="246"/>
      <c r="G880" s="246"/>
      <c r="H880" s="246"/>
      <c r="J880" s="58"/>
      <c r="K880" s="58"/>
      <c r="L880" s="159"/>
      <c r="M880" s="58"/>
      <c r="N880" s="58"/>
      <c r="O880" s="58"/>
      <c r="P880" s="58"/>
      <c r="Q880" s="58"/>
      <c r="R880" s="58"/>
      <c r="S880" s="58"/>
      <c r="T880" s="58"/>
    </row>
    <row r="881" spans="1:20" s="111" customFormat="1" ht="14.15" customHeight="1">
      <c r="A881" s="159"/>
      <c r="B881" s="58"/>
      <c r="C881" s="58"/>
      <c r="D881" s="58"/>
      <c r="E881" s="246"/>
      <c r="F881" s="246"/>
      <c r="G881" s="246"/>
      <c r="H881" s="246"/>
      <c r="J881" s="58"/>
      <c r="K881" s="58"/>
      <c r="L881" s="159"/>
      <c r="M881" s="58"/>
      <c r="N881" s="58"/>
      <c r="O881" s="58"/>
      <c r="P881" s="58"/>
      <c r="Q881" s="58"/>
      <c r="R881" s="58"/>
      <c r="S881" s="58"/>
      <c r="T881" s="58"/>
    </row>
    <row r="882" spans="1:20" s="111" customFormat="1" ht="14.15" customHeight="1">
      <c r="A882" s="159"/>
      <c r="B882" s="58"/>
      <c r="C882" s="58"/>
      <c r="D882" s="58"/>
      <c r="E882" s="246"/>
      <c r="F882" s="246"/>
      <c r="G882" s="246"/>
      <c r="H882" s="246"/>
      <c r="J882" s="58"/>
      <c r="K882" s="58"/>
      <c r="L882" s="159"/>
      <c r="M882" s="58"/>
      <c r="N882" s="58"/>
      <c r="O882" s="58"/>
      <c r="P882" s="58"/>
      <c r="Q882" s="58"/>
      <c r="R882" s="58"/>
      <c r="S882" s="58"/>
      <c r="T882" s="58"/>
    </row>
    <row r="883" spans="1:20" s="111" customFormat="1" ht="14.15" customHeight="1">
      <c r="A883" s="159"/>
      <c r="B883" s="58"/>
      <c r="C883" s="58"/>
      <c r="D883" s="58"/>
      <c r="E883" s="246"/>
      <c r="F883" s="246"/>
      <c r="G883" s="246"/>
      <c r="H883" s="246"/>
      <c r="J883" s="58"/>
      <c r="K883" s="58"/>
      <c r="L883" s="159"/>
      <c r="M883" s="58"/>
      <c r="N883" s="58"/>
      <c r="O883" s="58"/>
      <c r="P883" s="58"/>
      <c r="Q883" s="58"/>
      <c r="R883" s="58"/>
      <c r="S883" s="58"/>
      <c r="T883" s="58"/>
    </row>
    <row r="884" spans="1:20" s="111" customFormat="1" ht="14.15" customHeight="1">
      <c r="A884" s="159"/>
      <c r="B884" s="58"/>
      <c r="C884" s="58"/>
      <c r="D884" s="58"/>
      <c r="E884" s="246"/>
      <c r="F884" s="246"/>
      <c r="G884" s="246"/>
      <c r="H884" s="246"/>
      <c r="J884" s="58"/>
      <c r="K884" s="58"/>
      <c r="L884" s="159"/>
      <c r="M884" s="58"/>
      <c r="N884" s="58"/>
      <c r="O884" s="58"/>
      <c r="P884" s="58"/>
      <c r="Q884" s="58"/>
      <c r="R884" s="58"/>
      <c r="S884" s="58"/>
      <c r="T884" s="58"/>
    </row>
    <row r="885" spans="1:20" s="111" customFormat="1" ht="14.15" customHeight="1">
      <c r="A885" s="159"/>
      <c r="B885" s="58"/>
      <c r="C885" s="58"/>
      <c r="D885" s="58"/>
      <c r="E885" s="246"/>
      <c r="F885" s="246"/>
      <c r="G885" s="246"/>
      <c r="H885" s="246"/>
      <c r="J885" s="58"/>
      <c r="K885" s="58"/>
      <c r="L885" s="159"/>
      <c r="M885" s="58"/>
      <c r="N885" s="58"/>
      <c r="O885" s="58"/>
      <c r="P885" s="58"/>
      <c r="Q885" s="58"/>
      <c r="R885" s="58"/>
      <c r="S885" s="58"/>
      <c r="T885" s="58"/>
    </row>
    <row r="886" spans="1:20" s="111" customFormat="1" ht="14.15" customHeight="1">
      <c r="A886" s="159"/>
      <c r="B886" s="58"/>
      <c r="C886" s="58"/>
      <c r="D886" s="58"/>
      <c r="E886" s="246"/>
      <c r="F886" s="246"/>
      <c r="G886" s="246"/>
      <c r="H886" s="246"/>
      <c r="J886" s="58"/>
      <c r="K886" s="58"/>
      <c r="L886" s="159"/>
      <c r="M886" s="58"/>
      <c r="N886" s="58"/>
      <c r="O886" s="58"/>
      <c r="P886" s="58"/>
      <c r="Q886" s="58"/>
      <c r="R886" s="58"/>
      <c r="S886" s="58"/>
      <c r="T886" s="58"/>
    </row>
    <row r="887" spans="1:20" s="111" customFormat="1" ht="14.15" customHeight="1">
      <c r="A887" s="159"/>
      <c r="B887" s="58"/>
      <c r="C887" s="58"/>
      <c r="D887" s="58"/>
      <c r="E887" s="246"/>
      <c r="F887" s="246"/>
      <c r="G887" s="246"/>
      <c r="H887" s="246"/>
      <c r="J887" s="58"/>
      <c r="K887" s="58"/>
      <c r="L887" s="159"/>
      <c r="M887" s="58"/>
      <c r="N887" s="58"/>
      <c r="O887" s="58"/>
      <c r="P887" s="58"/>
      <c r="Q887" s="58"/>
      <c r="R887" s="58"/>
      <c r="S887" s="58"/>
      <c r="T887" s="58"/>
    </row>
    <row r="888" spans="1:20" s="111" customFormat="1" ht="14.15" customHeight="1">
      <c r="A888" s="159"/>
      <c r="B888" s="58"/>
      <c r="C888" s="58"/>
      <c r="D888" s="58"/>
      <c r="E888" s="246"/>
      <c r="F888" s="246"/>
      <c r="G888" s="246"/>
      <c r="H888" s="246"/>
      <c r="J888" s="58"/>
      <c r="K888" s="58"/>
      <c r="L888" s="159"/>
      <c r="M888" s="58"/>
      <c r="N888" s="58"/>
      <c r="O888" s="58"/>
      <c r="P888" s="58"/>
      <c r="Q888" s="58"/>
      <c r="R888" s="58"/>
      <c r="S888" s="58"/>
      <c r="T888" s="58"/>
    </row>
    <row r="889" spans="1:20" s="111" customFormat="1" ht="14.15" customHeight="1">
      <c r="A889" s="159"/>
      <c r="B889" s="58"/>
      <c r="C889" s="58"/>
      <c r="D889" s="58"/>
      <c r="E889" s="246"/>
      <c r="F889" s="246"/>
      <c r="G889" s="246"/>
      <c r="H889" s="246"/>
      <c r="J889" s="58"/>
      <c r="K889" s="58"/>
      <c r="L889" s="159"/>
      <c r="M889" s="58"/>
      <c r="N889" s="58"/>
      <c r="O889" s="58"/>
      <c r="P889" s="58"/>
      <c r="Q889" s="58"/>
      <c r="R889" s="58"/>
      <c r="S889" s="58"/>
      <c r="T889" s="58"/>
    </row>
    <row r="890" spans="1:20" s="111" customFormat="1" ht="14.15" customHeight="1">
      <c r="A890" s="159"/>
      <c r="B890" s="58"/>
      <c r="C890" s="58"/>
      <c r="D890" s="58"/>
      <c r="E890" s="246"/>
      <c r="F890" s="246"/>
      <c r="G890" s="246"/>
      <c r="H890" s="246"/>
      <c r="J890" s="58"/>
      <c r="K890" s="58"/>
      <c r="L890" s="159"/>
      <c r="M890" s="58"/>
      <c r="N890" s="58"/>
      <c r="O890" s="58"/>
      <c r="P890" s="58"/>
      <c r="Q890" s="58"/>
      <c r="R890" s="58"/>
      <c r="S890" s="58"/>
      <c r="T890" s="58"/>
    </row>
    <row r="891" spans="1:20" s="111" customFormat="1" ht="14.15" customHeight="1">
      <c r="A891" s="159"/>
      <c r="B891" s="58"/>
      <c r="C891" s="58"/>
      <c r="D891" s="58"/>
      <c r="E891" s="246"/>
      <c r="F891" s="246"/>
      <c r="G891" s="246"/>
      <c r="H891" s="246"/>
      <c r="J891" s="58"/>
      <c r="K891" s="58"/>
      <c r="L891" s="159"/>
      <c r="M891" s="58"/>
      <c r="N891" s="58"/>
      <c r="O891" s="58"/>
      <c r="P891" s="58"/>
      <c r="Q891" s="58"/>
      <c r="R891" s="58"/>
      <c r="S891" s="58"/>
      <c r="T891" s="58"/>
    </row>
    <row r="892" spans="1:20" s="111" customFormat="1" ht="14.15" customHeight="1">
      <c r="A892" s="159"/>
      <c r="B892" s="58"/>
      <c r="C892" s="58"/>
      <c r="D892" s="58"/>
      <c r="E892" s="246"/>
      <c r="F892" s="246"/>
      <c r="G892" s="246"/>
      <c r="H892" s="246"/>
      <c r="J892" s="58"/>
      <c r="K892" s="58"/>
      <c r="L892" s="159"/>
      <c r="M892" s="58"/>
      <c r="N892" s="58"/>
      <c r="O892" s="58"/>
      <c r="P892" s="58"/>
      <c r="Q892" s="58"/>
      <c r="R892" s="58"/>
      <c r="S892" s="58"/>
      <c r="T892" s="58"/>
    </row>
    <row r="893" spans="1:20" s="111" customFormat="1" ht="14.15" customHeight="1">
      <c r="A893" s="159"/>
      <c r="B893" s="58"/>
      <c r="C893" s="58"/>
      <c r="D893" s="58"/>
      <c r="E893" s="246"/>
      <c r="F893" s="246"/>
      <c r="G893" s="246"/>
      <c r="H893" s="246"/>
      <c r="J893" s="58"/>
      <c r="K893" s="58"/>
      <c r="L893" s="159"/>
      <c r="M893" s="58"/>
      <c r="N893" s="58"/>
      <c r="O893" s="58"/>
      <c r="P893" s="58"/>
      <c r="Q893" s="58"/>
      <c r="R893" s="58"/>
      <c r="S893" s="58"/>
      <c r="T893" s="58"/>
    </row>
    <row r="894" spans="1:20" s="111" customFormat="1" ht="14.15" customHeight="1">
      <c r="A894" s="159"/>
      <c r="B894" s="58"/>
      <c r="C894" s="58"/>
      <c r="D894" s="58"/>
      <c r="E894" s="246"/>
      <c r="F894" s="246"/>
      <c r="G894" s="246"/>
      <c r="H894" s="246"/>
      <c r="J894" s="58"/>
      <c r="K894" s="58"/>
      <c r="L894" s="159"/>
      <c r="M894" s="58"/>
      <c r="N894" s="58"/>
      <c r="O894" s="58"/>
      <c r="P894" s="58"/>
      <c r="Q894" s="58"/>
      <c r="R894" s="58"/>
      <c r="S894" s="58"/>
      <c r="T894" s="58"/>
    </row>
    <row r="895" spans="1:20" s="111" customFormat="1" ht="14.15" customHeight="1">
      <c r="A895" s="159"/>
      <c r="B895" s="58"/>
      <c r="C895" s="58"/>
      <c r="D895" s="58"/>
      <c r="E895" s="246"/>
      <c r="F895" s="246"/>
      <c r="G895" s="246"/>
      <c r="H895" s="246"/>
      <c r="J895" s="58"/>
      <c r="K895" s="58"/>
      <c r="L895" s="159"/>
      <c r="M895" s="58"/>
      <c r="N895" s="58"/>
      <c r="O895" s="58"/>
      <c r="P895" s="58"/>
      <c r="Q895" s="58"/>
      <c r="R895" s="58"/>
      <c r="S895" s="58"/>
      <c r="T895" s="58"/>
    </row>
    <row r="896" spans="1:20" s="111" customFormat="1" ht="14.15" customHeight="1">
      <c r="A896" s="159"/>
      <c r="B896" s="58"/>
      <c r="C896" s="58"/>
      <c r="D896" s="58"/>
      <c r="E896" s="246"/>
      <c r="F896" s="246"/>
      <c r="G896" s="246"/>
      <c r="H896" s="246"/>
      <c r="J896" s="58"/>
      <c r="K896" s="58"/>
      <c r="L896" s="159"/>
      <c r="M896" s="58"/>
      <c r="N896" s="58"/>
      <c r="O896" s="58"/>
      <c r="P896" s="58"/>
      <c r="Q896" s="58"/>
      <c r="R896" s="58"/>
      <c r="S896" s="58"/>
      <c r="T896" s="58"/>
    </row>
    <row r="897" spans="1:20" s="111" customFormat="1" ht="14.15" customHeight="1">
      <c r="A897" s="159"/>
      <c r="B897" s="58"/>
      <c r="C897" s="58"/>
      <c r="D897" s="58"/>
      <c r="E897" s="246"/>
      <c r="F897" s="246"/>
      <c r="G897" s="246"/>
      <c r="H897" s="246"/>
      <c r="J897" s="58"/>
      <c r="K897" s="58"/>
      <c r="L897" s="159"/>
      <c r="M897" s="58"/>
      <c r="N897" s="58"/>
      <c r="O897" s="58"/>
      <c r="P897" s="58"/>
      <c r="Q897" s="58"/>
      <c r="R897" s="58"/>
      <c r="S897" s="58"/>
      <c r="T897" s="58"/>
    </row>
    <row r="898" spans="1:20" s="111" customFormat="1" ht="14.15" customHeight="1">
      <c r="A898" s="159"/>
      <c r="B898" s="58"/>
      <c r="C898" s="58"/>
      <c r="D898" s="58"/>
      <c r="E898" s="246"/>
      <c r="F898" s="246"/>
      <c r="G898" s="246"/>
      <c r="H898" s="246"/>
      <c r="J898" s="58"/>
      <c r="K898" s="58"/>
      <c r="L898" s="159"/>
      <c r="M898" s="58"/>
      <c r="N898" s="58"/>
      <c r="O898" s="58"/>
      <c r="P898" s="58"/>
      <c r="Q898" s="58"/>
      <c r="R898" s="58"/>
      <c r="S898" s="58"/>
      <c r="T898" s="58"/>
    </row>
    <row r="899" spans="1:20" s="111" customFormat="1" ht="14.15" customHeight="1">
      <c r="A899" s="159"/>
      <c r="B899" s="58"/>
      <c r="C899" s="58"/>
      <c r="D899" s="58"/>
      <c r="E899" s="246"/>
      <c r="F899" s="246"/>
      <c r="G899" s="246"/>
      <c r="H899" s="246"/>
      <c r="J899" s="58"/>
      <c r="K899" s="58"/>
      <c r="L899" s="159"/>
      <c r="M899" s="58"/>
      <c r="N899" s="58"/>
      <c r="O899" s="58"/>
      <c r="P899" s="58"/>
      <c r="Q899" s="58"/>
      <c r="R899" s="58"/>
      <c r="S899" s="58"/>
      <c r="T899" s="58"/>
    </row>
    <row r="900" spans="1:20" s="111" customFormat="1" ht="14.15" customHeight="1">
      <c r="A900" s="159"/>
      <c r="B900" s="58"/>
      <c r="C900" s="58"/>
      <c r="D900" s="58"/>
      <c r="E900" s="246"/>
      <c r="F900" s="246"/>
      <c r="G900" s="246"/>
      <c r="H900" s="246"/>
      <c r="J900" s="58"/>
      <c r="K900" s="58"/>
      <c r="L900" s="159"/>
      <c r="M900" s="58"/>
      <c r="N900" s="58"/>
      <c r="O900" s="58"/>
      <c r="P900" s="58"/>
      <c r="Q900" s="58"/>
      <c r="R900" s="58"/>
      <c r="S900" s="58"/>
      <c r="T900" s="58"/>
    </row>
    <row r="901" spans="1:20" s="111" customFormat="1" ht="14.15" customHeight="1">
      <c r="A901" s="159"/>
      <c r="B901" s="58"/>
      <c r="C901" s="58"/>
      <c r="D901" s="58"/>
      <c r="E901" s="246"/>
      <c r="F901" s="246"/>
      <c r="G901" s="246"/>
      <c r="H901" s="246"/>
      <c r="J901" s="58"/>
      <c r="K901" s="58"/>
      <c r="L901" s="159"/>
      <c r="M901" s="58"/>
      <c r="N901" s="58"/>
      <c r="O901" s="58"/>
      <c r="P901" s="58"/>
      <c r="Q901" s="58"/>
      <c r="R901" s="58"/>
      <c r="S901" s="58"/>
      <c r="T901" s="58"/>
    </row>
    <row r="902" spans="1:20" s="111" customFormat="1" ht="14.15" customHeight="1">
      <c r="A902" s="159"/>
      <c r="B902" s="58"/>
      <c r="C902" s="58"/>
      <c r="D902" s="58"/>
      <c r="E902" s="246"/>
      <c r="F902" s="246"/>
      <c r="G902" s="246"/>
      <c r="H902" s="246"/>
      <c r="J902" s="58"/>
      <c r="K902" s="58"/>
      <c r="L902" s="159"/>
      <c r="M902" s="58"/>
      <c r="N902" s="58"/>
      <c r="O902" s="58"/>
      <c r="P902" s="58"/>
      <c r="Q902" s="58"/>
      <c r="R902" s="58"/>
      <c r="S902" s="58"/>
      <c r="T902" s="58"/>
    </row>
    <row r="903" spans="1:20" s="111" customFormat="1" ht="14.15" customHeight="1">
      <c r="A903" s="159"/>
      <c r="B903" s="58"/>
      <c r="C903" s="58"/>
      <c r="D903" s="58"/>
      <c r="E903" s="246"/>
      <c r="F903" s="246"/>
      <c r="G903" s="246"/>
      <c r="H903" s="246"/>
      <c r="J903" s="58"/>
      <c r="K903" s="58"/>
      <c r="L903" s="159"/>
      <c r="M903" s="58"/>
      <c r="N903" s="58"/>
      <c r="O903" s="58"/>
      <c r="P903" s="58"/>
      <c r="Q903" s="58"/>
      <c r="R903" s="58"/>
      <c r="S903" s="58"/>
      <c r="T903" s="58"/>
    </row>
    <row r="904" spans="1:20" s="111" customFormat="1" ht="14.15" customHeight="1">
      <c r="A904" s="159"/>
      <c r="B904" s="58"/>
      <c r="C904" s="58"/>
      <c r="D904" s="58"/>
      <c r="E904" s="246"/>
      <c r="F904" s="246"/>
      <c r="G904" s="246"/>
      <c r="H904" s="246"/>
      <c r="J904" s="58"/>
      <c r="K904" s="58"/>
      <c r="L904" s="159"/>
      <c r="M904" s="58"/>
      <c r="N904" s="58"/>
      <c r="O904" s="58"/>
      <c r="P904" s="58"/>
      <c r="Q904" s="58"/>
      <c r="R904" s="58"/>
      <c r="S904" s="58"/>
      <c r="T904" s="58"/>
    </row>
    <row r="905" spans="1:20" s="111" customFormat="1" ht="14.15" customHeight="1">
      <c r="A905" s="159"/>
      <c r="B905" s="58"/>
      <c r="C905" s="58"/>
      <c r="D905" s="58"/>
      <c r="E905" s="246"/>
      <c r="F905" s="246"/>
      <c r="G905" s="246"/>
      <c r="H905" s="246"/>
      <c r="J905" s="58"/>
      <c r="K905" s="58"/>
      <c r="L905" s="159"/>
      <c r="M905" s="58"/>
      <c r="N905" s="58"/>
      <c r="O905" s="58"/>
      <c r="P905" s="58"/>
      <c r="Q905" s="58"/>
      <c r="R905" s="58"/>
      <c r="S905" s="58"/>
      <c r="T905" s="58"/>
    </row>
    <row r="906" spans="1:20" s="111" customFormat="1" ht="14.15" customHeight="1">
      <c r="A906" s="159"/>
      <c r="B906" s="58"/>
      <c r="C906" s="58"/>
      <c r="D906" s="58"/>
      <c r="E906" s="246"/>
      <c r="F906" s="246"/>
      <c r="G906" s="246"/>
      <c r="H906" s="246"/>
      <c r="J906" s="58"/>
      <c r="K906" s="58"/>
      <c r="L906" s="159"/>
      <c r="M906" s="58"/>
      <c r="N906" s="58"/>
      <c r="O906" s="58"/>
      <c r="P906" s="58"/>
      <c r="Q906" s="58"/>
      <c r="R906" s="58"/>
      <c r="S906" s="58"/>
      <c r="T906" s="58"/>
    </row>
    <row r="907" spans="1:20" s="111" customFormat="1" ht="14.15" customHeight="1">
      <c r="A907" s="159"/>
      <c r="B907" s="58"/>
      <c r="C907" s="58"/>
      <c r="D907" s="58"/>
      <c r="E907" s="246"/>
      <c r="F907" s="246"/>
      <c r="G907" s="246"/>
      <c r="H907" s="246"/>
      <c r="J907" s="58"/>
      <c r="K907" s="58"/>
      <c r="L907" s="159"/>
      <c r="M907" s="58"/>
      <c r="N907" s="58"/>
      <c r="O907" s="58"/>
      <c r="P907" s="58"/>
      <c r="Q907" s="58"/>
      <c r="R907" s="58"/>
      <c r="S907" s="58"/>
      <c r="T907" s="58"/>
    </row>
    <row r="908" spans="1:20" s="111" customFormat="1" ht="14.15" customHeight="1">
      <c r="A908" s="159"/>
      <c r="B908" s="58"/>
      <c r="C908" s="58"/>
      <c r="D908" s="58"/>
      <c r="E908" s="246"/>
      <c r="F908" s="246"/>
      <c r="G908" s="246"/>
      <c r="H908" s="246"/>
      <c r="J908" s="58"/>
      <c r="K908" s="58"/>
      <c r="L908" s="159"/>
      <c r="M908" s="58"/>
      <c r="N908" s="58"/>
      <c r="O908" s="58"/>
      <c r="P908" s="58"/>
      <c r="Q908" s="58"/>
      <c r="R908" s="58"/>
      <c r="S908" s="58"/>
      <c r="T908" s="58"/>
    </row>
    <row r="909" spans="1:20" s="111" customFormat="1" ht="14.15" customHeight="1">
      <c r="A909" s="159"/>
      <c r="B909" s="58"/>
      <c r="C909" s="58"/>
      <c r="D909" s="58"/>
      <c r="E909" s="246"/>
      <c r="F909" s="246"/>
      <c r="G909" s="246"/>
      <c r="H909" s="246"/>
      <c r="J909" s="58"/>
      <c r="K909" s="58"/>
      <c r="L909" s="159"/>
      <c r="M909" s="58"/>
      <c r="N909" s="58"/>
      <c r="O909" s="58"/>
      <c r="P909" s="58"/>
      <c r="Q909" s="58"/>
      <c r="R909" s="58"/>
      <c r="S909" s="58"/>
      <c r="T909" s="58"/>
    </row>
    <row r="910" spans="1:20" s="111" customFormat="1" ht="14.15" customHeight="1">
      <c r="A910" s="159"/>
      <c r="B910" s="58"/>
      <c r="C910" s="58"/>
      <c r="D910" s="58"/>
      <c r="E910" s="246"/>
      <c r="F910" s="246"/>
      <c r="G910" s="246"/>
      <c r="H910" s="246"/>
      <c r="J910" s="58"/>
      <c r="K910" s="58"/>
      <c r="L910" s="159"/>
      <c r="M910" s="58"/>
      <c r="N910" s="58"/>
      <c r="O910" s="58"/>
      <c r="P910" s="58"/>
      <c r="Q910" s="58"/>
      <c r="R910" s="58"/>
      <c r="S910" s="58"/>
      <c r="T910" s="58"/>
    </row>
    <row r="911" spans="1:20" s="111" customFormat="1" ht="14.15" customHeight="1">
      <c r="A911" s="159"/>
      <c r="B911" s="58"/>
      <c r="C911" s="58"/>
      <c r="D911" s="58"/>
      <c r="E911" s="246"/>
      <c r="F911" s="246"/>
      <c r="G911" s="246"/>
      <c r="H911" s="246"/>
      <c r="J911" s="58"/>
      <c r="K911" s="58"/>
      <c r="L911" s="159"/>
      <c r="M911" s="58"/>
      <c r="N911" s="58"/>
      <c r="O911" s="58"/>
      <c r="P911" s="58"/>
      <c r="Q911" s="58"/>
      <c r="R911" s="58"/>
      <c r="S911" s="58"/>
      <c r="T911" s="58"/>
    </row>
    <row r="912" spans="1:20" s="111" customFormat="1" ht="14.15" customHeight="1">
      <c r="A912" s="159"/>
      <c r="B912" s="58"/>
      <c r="C912" s="58"/>
      <c r="D912" s="58"/>
      <c r="E912" s="246"/>
      <c r="F912" s="246"/>
      <c r="G912" s="246"/>
      <c r="H912" s="246"/>
      <c r="J912" s="58"/>
      <c r="K912" s="58"/>
      <c r="L912" s="159"/>
      <c r="M912" s="58"/>
      <c r="N912" s="58"/>
      <c r="O912" s="58"/>
      <c r="P912" s="58"/>
      <c r="Q912" s="58"/>
      <c r="R912" s="58"/>
      <c r="S912" s="58"/>
      <c r="T912" s="58"/>
    </row>
    <row r="913" spans="1:20" s="111" customFormat="1" ht="14.15" customHeight="1">
      <c r="A913" s="159"/>
      <c r="B913" s="58"/>
      <c r="C913" s="58"/>
      <c r="D913" s="58"/>
      <c r="E913" s="246"/>
      <c r="F913" s="246"/>
      <c r="G913" s="246"/>
      <c r="H913" s="246"/>
      <c r="J913" s="58"/>
      <c r="K913" s="58"/>
      <c r="L913" s="159"/>
      <c r="M913" s="58"/>
      <c r="N913" s="58"/>
      <c r="O913" s="58"/>
      <c r="P913" s="58"/>
      <c r="Q913" s="58"/>
      <c r="R913" s="58"/>
      <c r="S913" s="58"/>
      <c r="T913" s="58"/>
    </row>
    <row r="914" spans="1:20" s="111" customFormat="1" ht="14.15" customHeight="1">
      <c r="A914" s="159"/>
      <c r="B914" s="58"/>
      <c r="C914" s="58"/>
      <c r="D914" s="58"/>
      <c r="E914" s="246"/>
      <c r="F914" s="246"/>
      <c r="G914" s="246"/>
      <c r="H914" s="246"/>
      <c r="J914" s="58"/>
      <c r="K914" s="58"/>
      <c r="L914" s="159"/>
      <c r="M914" s="58"/>
      <c r="N914" s="58"/>
      <c r="O914" s="58"/>
      <c r="P914" s="58"/>
      <c r="Q914" s="58"/>
      <c r="R914" s="58"/>
      <c r="S914" s="58"/>
      <c r="T914" s="58"/>
    </row>
    <row r="915" spans="1:20" s="111" customFormat="1" ht="14.15" customHeight="1">
      <c r="A915" s="159"/>
      <c r="B915" s="58"/>
      <c r="C915" s="58"/>
      <c r="D915" s="58"/>
      <c r="E915" s="246"/>
      <c r="F915" s="246"/>
      <c r="G915" s="246"/>
      <c r="H915" s="246"/>
      <c r="J915" s="58"/>
      <c r="K915" s="58"/>
      <c r="L915" s="159"/>
      <c r="M915" s="58"/>
      <c r="N915" s="58"/>
      <c r="O915" s="58"/>
      <c r="P915" s="58"/>
      <c r="Q915" s="58"/>
      <c r="R915" s="58"/>
      <c r="S915" s="58"/>
      <c r="T915" s="58"/>
    </row>
    <row r="916" spans="1:20" s="111" customFormat="1" ht="14.15" customHeight="1">
      <c r="A916" s="159"/>
      <c r="B916" s="58"/>
      <c r="C916" s="58"/>
      <c r="D916" s="58"/>
      <c r="E916" s="246"/>
      <c r="F916" s="246"/>
      <c r="G916" s="246"/>
      <c r="H916" s="246"/>
      <c r="J916" s="58"/>
      <c r="K916" s="58"/>
      <c r="L916" s="159"/>
      <c r="M916" s="58"/>
      <c r="N916" s="58"/>
      <c r="O916" s="58"/>
      <c r="P916" s="58"/>
      <c r="Q916" s="58"/>
      <c r="R916" s="58"/>
      <c r="S916" s="58"/>
      <c r="T916" s="58"/>
    </row>
    <row r="917" spans="1:20" s="111" customFormat="1" ht="14.15" customHeight="1">
      <c r="A917" s="159"/>
      <c r="B917" s="58"/>
      <c r="C917" s="58"/>
      <c r="D917" s="58"/>
      <c r="E917" s="246"/>
      <c r="F917" s="246"/>
      <c r="G917" s="246"/>
      <c r="H917" s="246"/>
      <c r="J917" s="58"/>
      <c r="K917" s="58"/>
      <c r="L917" s="159"/>
      <c r="M917" s="58"/>
      <c r="N917" s="58"/>
      <c r="O917" s="58"/>
      <c r="P917" s="58"/>
      <c r="Q917" s="58"/>
      <c r="R917" s="58"/>
      <c r="S917" s="58"/>
      <c r="T917" s="58"/>
    </row>
    <row r="918" spans="1:20" s="111" customFormat="1" ht="14.15" customHeight="1">
      <c r="A918" s="159"/>
      <c r="B918" s="58"/>
      <c r="C918" s="58"/>
      <c r="D918" s="58"/>
      <c r="E918" s="246"/>
      <c r="F918" s="246"/>
      <c r="G918" s="246"/>
      <c r="H918" s="246"/>
      <c r="J918" s="58"/>
      <c r="K918" s="58"/>
      <c r="L918" s="159"/>
      <c r="M918" s="58"/>
      <c r="N918" s="58"/>
      <c r="O918" s="58"/>
      <c r="P918" s="58"/>
      <c r="Q918" s="58"/>
      <c r="R918" s="58"/>
      <c r="S918" s="58"/>
      <c r="T918" s="58"/>
    </row>
    <row r="919" spans="1:20" s="111" customFormat="1" ht="14.15" customHeight="1">
      <c r="A919" s="159"/>
      <c r="B919" s="58"/>
      <c r="C919" s="58"/>
      <c r="D919" s="58"/>
      <c r="E919" s="246"/>
      <c r="F919" s="246"/>
      <c r="G919" s="246"/>
      <c r="H919" s="246"/>
      <c r="J919" s="58"/>
      <c r="K919" s="58"/>
      <c r="L919" s="159"/>
      <c r="M919" s="58"/>
      <c r="N919" s="58"/>
      <c r="O919" s="58"/>
      <c r="P919" s="58"/>
      <c r="Q919" s="58"/>
      <c r="R919" s="58"/>
      <c r="S919" s="58"/>
      <c r="T919" s="58"/>
    </row>
    <row r="920" spans="1:20" s="111" customFormat="1" ht="14.15" customHeight="1">
      <c r="A920" s="159"/>
      <c r="B920" s="58"/>
      <c r="C920" s="58"/>
      <c r="D920" s="58"/>
      <c r="E920" s="246"/>
      <c r="F920" s="246"/>
      <c r="G920" s="246"/>
      <c r="H920" s="246"/>
      <c r="J920" s="58"/>
      <c r="K920" s="58"/>
      <c r="L920" s="159"/>
      <c r="M920" s="58"/>
      <c r="N920" s="58"/>
      <c r="O920" s="58"/>
      <c r="P920" s="58"/>
      <c r="Q920" s="58"/>
      <c r="R920" s="58"/>
      <c r="S920" s="58"/>
      <c r="T920" s="58"/>
    </row>
    <row r="921" spans="1:20" s="111" customFormat="1" ht="14.15" customHeight="1">
      <c r="A921" s="159"/>
      <c r="B921" s="58"/>
      <c r="C921" s="58"/>
      <c r="D921" s="58"/>
      <c r="E921" s="246"/>
      <c r="F921" s="246"/>
      <c r="G921" s="246"/>
      <c r="H921" s="246"/>
      <c r="J921" s="58"/>
      <c r="K921" s="58"/>
      <c r="L921" s="159"/>
      <c r="M921" s="58"/>
      <c r="N921" s="58"/>
      <c r="O921" s="58"/>
      <c r="P921" s="58"/>
      <c r="Q921" s="58"/>
      <c r="R921" s="58"/>
      <c r="S921" s="58"/>
      <c r="T921" s="58"/>
    </row>
    <row r="922" spans="1:20" s="111" customFormat="1" ht="14.15" customHeight="1">
      <c r="A922" s="159"/>
      <c r="B922" s="58"/>
      <c r="C922" s="58"/>
      <c r="D922" s="58"/>
      <c r="E922" s="246"/>
      <c r="F922" s="246"/>
      <c r="G922" s="246"/>
      <c r="H922" s="246"/>
      <c r="J922" s="58"/>
      <c r="K922" s="58"/>
      <c r="L922" s="159"/>
      <c r="M922" s="58"/>
      <c r="N922" s="58"/>
      <c r="O922" s="58"/>
      <c r="P922" s="58"/>
      <c r="Q922" s="58"/>
      <c r="R922" s="58"/>
      <c r="S922" s="58"/>
      <c r="T922" s="58"/>
    </row>
    <row r="923" spans="1:20" s="111" customFormat="1" ht="14.15" customHeight="1">
      <c r="A923" s="159"/>
      <c r="B923" s="58"/>
      <c r="C923" s="58"/>
      <c r="D923" s="58"/>
      <c r="E923" s="246"/>
      <c r="F923" s="246"/>
      <c r="G923" s="246"/>
      <c r="H923" s="246"/>
      <c r="J923" s="58"/>
      <c r="K923" s="58"/>
      <c r="L923" s="159"/>
      <c r="M923" s="58"/>
      <c r="N923" s="58"/>
      <c r="O923" s="58"/>
      <c r="P923" s="58"/>
      <c r="Q923" s="58"/>
      <c r="R923" s="58"/>
      <c r="S923" s="58"/>
      <c r="T923" s="58"/>
    </row>
    <row r="924" spans="1:20" s="111" customFormat="1" ht="14.15" customHeight="1">
      <c r="A924" s="159"/>
      <c r="B924" s="58"/>
      <c r="C924" s="58"/>
      <c r="D924" s="58"/>
      <c r="E924" s="246"/>
      <c r="F924" s="246"/>
      <c r="G924" s="246"/>
      <c r="H924" s="246"/>
      <c r="J924" s="58"/>
      <c r="K924" s="58"/>
      <c r="L924" s="159"/>
      <c r="M924" s="58"/>
      <c r="N924" s="58"/>
      <c r="O924" s="58"/>
      <c r="P924" s="58"/>
      <c r="Q924" s="58"/>
      <c r="R924" s="58"/>
      <c r="S924" s="58"/>
      <c r="T924" s="58"/>
    </row>
    <row r="925" spans="1:20" s="111" customFormat="1" ht="14.15" customHeight="1">
      <c r="A925" s="159"/>
      <c r="B925" s="58"/>
      <c r="C925" s="58"/>
      <c r="D925" s="58"/>
      <c r="E925" s="246"/>
      <c r="F925" s="246"/>
      <c r="G925" s="246"/>
      <c r="H925" s="246"/>
      <c r="J925" s="58"/>
      <c r="K925" s="58"/>
      <c r="L925" s="159"/>
      <c r="M925" s="58"/>
      <c r="N925" s="58"/>
      <c r="O925" s="58"/>
      <c r="P925" s="58"/>
      <c r="Q925" s="58"/>
      <c r="R925" s="58"/>
      <c r="S925" s="58"/>
      <c r="T925" s="58"/>
    </row>
    <row r="926" spans="1:20" s="111" customFormat="1" ht="14.15" customHeight="1">
      <c r="A926" s="159"/>
      <c r="B926" s="58"/>
      <c r="C926" s="58"/>
      <c r="D926" s="58"/>
      <c r="E926" s="246"/>
      <c r="F926" s="246"/>
      <c r="G926" s="246"/>
      <c r="H926" s="246"/>
      <c r="J926" s="58"/>
      <c r="K926" s="58"/>
      <c r="L926" s="159"/>
      <c r="M926" s="58"/>
      <c r="N926" s="58"/>
      <c r="O926" s="58"/>
      <c r="P926" s="58"/>
      <c r="Q926" s="58"/>
      <c r="R926" s="58"/>
      <c r="S926" s="58"/>
      <c r="T926" s="58"/>
    </row>
    <row r="927" spans="1:20" s="111" customFormat="1" ht="14.15" customHeight="1">
      <c r="A927" s="159"/>
      <c r="B927" s="58"/>
      <c r="C927" s="58"/>
      <c r="D927" s="58"/>
      <c r="E927" s="246"/>
      <c r="F927" s="246"/>
      <c r="G927" s="246"/>
      <c r="H927" s="246"/>
      <c r="J927" s="58"/>
      <c r="K927" s="58"/>
      <c r="L927" s="159"/>
      <c r="M927" s="58"/>
      <c r="N927" s="58"/>
      <c r="O927" s="58"/>
      <c r="P927" s="58"/>
      <c r="Q927" s="58"/>
      <c r="R927" s="58"/>
      <c r="S927" s="58"/>
      <c r="T927" s="58"/>
    </row>
    <row r="928" spans="1:20" s="111" customFormat="1" ht="14.15" customHeight="1">
      <c r="A928" s="159"/>
      <c r="B928" s="58"/>
      <c r="C928" s="58"/>
      <c r="D928" s="58"/>
      <c r="E928" s="246"/>
      <c r="F928" s="246"/>
      <c r="G928" s="246"/>
      <c r="H928" s="246"/>
      <c r="J928" s="58"/>
      <c r="K928" s="58"/>
      <c r="L928" s="159"/>
      <c r="M928" s="58"/>
      <c r="N928" s="58"/>
      <c r="O928" s="58"/>
      <c r="P928" s="58"/>
      <c r="Q928" s="58"/>
      <c r="R928" s="58"/>
      <c r="S928" s="58"/>
      <c r="T928" s="58"/>
    </row>
    <row r="929" spans="1:20" s="111" customFormat="1" ht="14.15" customHeight="1">
      <c r="A929" s="159"/>
      <c r="B929" s="58"/>
      <c r="C929" s="58"/>
      <c r="D929" s="58"/>
      <c r="E929" s="246"/>
      <c r="F929" s="246"/>
      <c r="G929" s="246"/>
      <c r="H929" s="246"/>
      <c r="J929" s="58"/>
      <c r="K929" s="58"/>
      <c r="L929" s="159"/>
      <c r="M929" s="58"/>
      <c r="N929" s="58"/>
      <c r="O929" s="58"/>
      <c r="P929" s="58"/>
      <c r="Q929" s="58"/>
      <c r="R929" s="58"/>
      <c r="S929" s="58"/>
      <c r="T929" s="58"/>
    </row>
    <row r="930" spans="1:20" s="111" customFormat="1" ht="14.15" customHeight="1">
      <c r="A930" s="159"/>
      <c r="B930" s="58"/>
      <c r="C930" s="58"/>
      <c r="D930" s="58"/>
      <c r="E930" s="246"/>
      <c r="F930" s="246"/>
      <c r="G930" s="246"/>
      <c r="H930" s="246"/>
      <c r="J930" s="58"/>
      <c r="K930" s="58"/>
      <c r="L930" s="159"/>
      <c r="M930" s="58"/>
      <c r="N930" s="58"/>
      <c r="O930" s="58"/>
      <c r="P930" s="58"/>
      <c r="Q930" s="58"/>
      <c r="R930" s="58"/>
      <c r="S930" s="58"/>
      <c r="T930" s="58"/>
    </row>
    <row r="931" spans="1:20" s="111" customFormat="1" ht="14.15" customHeight="1">
      <c r="A931" s="159"/>
      <c r="B931" s="58"/>
      <c r="C931" s="58"/>
      <c r="D931" s="58"/>
      <c r="E931" s="246"/>
      <c r="F931" s="246"/>
      <c r="G931" s="246"/>
      <c r="H931" s="246"/>
      <c r="J931" s="58"/>
      <c r="K931" s="58"/>
      <c r="L931" s="159"/>
      <c r="M931" s="58"/>
      <c r="N931" s="58"/>
      <c r="O931" s="58"/>
      <c r="P931" s="58"/>
      <c r="Q931" s="58"/>
      <c r="R931" s="58"/>
      <c r="S931" s="58"/>
      <c r="T931" s="58"/>
    </row>
    <row r="932" spans="1:20" s="111" customFormat="1" ht="14.15" customHeight="1">
      <c r="A932" s="159"/>
      <c r="B932" s="58"/>
      <c r="C932" s="58"/>
      <c r="D932" s="58"/>
      <c r="E932" s="246"/>
      <c r="F932" s="246"/>
      <c r="G932" s="246"/>
      <c r="H932" s="246"/>
      <c r="J932" s="58"/>
      <c r="K932" s="58"/>
      <c r="L932" s="159"/>
      <c r="M932" s="58"/>
      <c r="N932" s="58"/>
      <c r="O932" s="58"/>
      <c r="P932" s="58"/>
      <c r="Q932" s="58"/>
      <c r="R932" s="58"/>
      <c r="S932" s="58"/>
      <c r="T932" s="58"/>
    </row>
    <row r="933" spans="1:20" s="111" customFormat="1" ht="14.15" customHeight="1">
      <c r="A933" s="159"/>
      <c r="B933" s="58"/>
      <c r="C933" s="58"/>
      <c r="D933" s="58"/>
      <c r="E933" s="246"/>
      <c r="F933" s="246"/>
      <c r="G933" s="246"/>
      <c r="H933" s="246"/>
      <c r="J933" s="58"/>
      <c r="K933" s="58"/>
      <c r="L933" s="159"/>
      <c r="M933" s="58"/>
      <c r="N933" s="58"/>
      <c r="O933" s="58"/>
      <c r="P933" s="58"/>
      <c r="Q933" s="58"/>
      <c r="R933" s="58"/>
      <c r="S933" s="58"/>
      <c r="T933" s="58"/>
    </row>
    <row r="934" spans="1:20" s="111" customFormat="1" ht="14.15" customHeight="1">
      <c r="A934" s="159"/>
      <c r="B934" s="58"/>
      <c r="C934" s="58"/>
      <c r="D934" s="58"/>
      <c r="E934" s="246"/>
      <c r="F934" s="246"/>
      <c r="G934" s="246"/>
      <c r="H934" s="246"/>
      <c r="J934" s="58"/>
      <c r="K934" s="58"/>
      <c r="L934" s="159"/>
      <c r="M934" s="58"/>
      <c r="N934" s="58"/>
      <c r="O934" s="58"/>
      <c r="P934" s="58"/>
      <c r="Q934" s="58"/>
      <c r="R934" s="58"/>
      <c r="S934" s="58"/>
      <c r="T934" s="58"/>
    </row>
    <row r="935" spans="1:20" s="111" customFormat="1" ht="14.15" customHeight="1">
      <c r="A935" s="159"/>
      <c r="B935" s="58"/>
      <c r="C935" s="58"/>
      <c r="D935" s="58"/>
      <c r="E935" s="246"/>
      <c r="F935" s="246"/>
      <c r="G935" s="246"/>
      <c r="H935" s="246"/>
      <c r="J935" s="58"/>
      <c r="K935" s="58"/>
      <c r="L935" s="159"/>
      <c r="M935" s="58"/>
      <c r="N935" s="58"/>
      <c r="O935" s="58"/>
      <c r="P935" s="58"/>
      <c r="Q935" s="58"/>
      <c r="R935" s="58"/>
      <c r="S935" s="58"/>
      <c r="T935" s="58"/>
    </row>
    <row r="936" spans="1:20" s="111" customFormat="1" ht="14.15" customHeight="1">
      <c r="A936" s="159"/>
      <c r="B936" s="58"/>
      <c r="C936" s="58"/>
      <c r="D936" s="58"/>
      <c r="E936" s="246"/>
      <c r="F936" s="246"/>
      <c r="G936" s="246"/>
      <c r="H936" s="246"/>
      <c r="J936" s="58"/>
      <c r="K936" s="58"/>
      <c r="L936" s="159"/>
      <c r="M936" s="58"/>
      <c r="N936" s="58"/>
      <c r="O936" s="58"/>
      <c r="P936" s="58"/>
      <c r="Q936" s="58"/>
      <c r="R936" s="58"/>
      <c r="S936" s="58"/>
      <c r="T936" s="58"/>
    </row>
    <row r="937" spans="1:20" s="111" customFormat="1" ht="14.15" customHeight="1">
      <c r="A937" s="159"/>
      <c r="B937" s="58"/>
      <c r="C937" s="58"/>
      <c r="D937" s="58"/>
      <c r="E937" s="246"/>
      <c r="F937" s="246"/>
      <c r="G937" s="246"/>
      <c r="H937" s="246"/>
      <c r="J937" s="58"/>
      <c r="K937" s="58"/>
      <c r="L937" s="159"/>
      <c r="M937" s="58"/>
      <c r="N937" s="58"/>
      <c r="O937" s="58"/>
      <c r="P937" s="58"/>
      <c r="Q937" s="58"/>
      <c r="R937" s="58"/>
      <c r="S937" s="58"/>
      <c r="T937" s="58"/>
    </row>
    <row r="938" spans="1:20" s="111" customFormat="1" ht="14.15" customHeight="1">
      <c r="A938" s="159"/>
      <c r="B938" s="58"/>
      <c r="C938" s="58"/>
      <c r="D938" s="58"/>
      <c r="E938" s="246"/>
      <c r="F938" s="246"/>
      <c r="G938" s="246"/>
      <c r="H938" s="246"/>
      <c r="J938" s="58"/>
      <c r="K938" s="58"/>
      <c r="L938" s="159"/>
      <c r="M938" s="58"/>
      <c r="N938" s="58"/>
      <c r="O938" s="58"/>
      <c r="P938" s="58"/>
      <c r="Q938" s="58"/>
      <c r="R938" s="58"/>
      <c r="S938" s="58"/>
      <c r="T938" s="58"/>
    </row>
    <row r="939" spans="1:20" s="111" customFormat="1" ht="14.15" customHeight="1">
      <c r="A939" s="159"/>
      <c r="B939" s="58"/>
      <c r="C939" s="58"/>
      <c r="D939" s="58"/>
      <c r="E939" s="246"/>
      <c r="F939" s="246"/>
      <c r="G939" s="246"/>
      <c r="H939" s="246"/>
      <c r="J939" s="58"/>
      <c r="K939" s="58"/>
      <c r="L939" s="159"/>
      <c r="M939" s="58"/>
      <c r="N939" s="58"/>
      <c r="O939" s="58"/>
      <c r="P939" s="58"/>
      <c r="Q939" s="58"/>
      <c r="R939" s="58"/>
      <c r="S939" s="58"/>
      <c r="T939" s="58"/>
    </row>
    <row r="940" spans="1:20" s="111" customFormat="1" ht="14.15" customHeight="1">
      <c r="A940" s="159"/>
      <c r="B940" s="58"/>
      <c r="C940" s="58"/>
      <c r="D940" s="58"/>
      <c r="E940" s="246"/>
      <c r="F940" s="246"/>
      <c r="G940" s="246"/>
      <c r="H940" s="246"/>
      <c r="J940" s="58"/>
      <c r="K940" s="58"/>
      <c r="L940" s="159"/>
      <c r="M940" s="58"/>
      <c r="N940" s="58"/>
      <c r="O940" s="58"/>
      <c r="P940" s="58"/>
      <c r="Q940" s="58"/>
      <c r="R940" s="58"/>
      <c r="S940" s="58"/>
      <c r="T940" s="58"/>
    </row>
    <row r="941" spans="1:20" s="111" customFormat="1" ht="14.15" customHeight="1">
      <c r="A941" s="159"/>
      <c r="B941" s="58"/>
      <c r="C941" s="58"/>
      <c r="D941" s="58"/>
      <c r="E941" s="246"/>
      <c r="F941" s="246"/>
      <c r="G941" s="246"/>
      <c r="H941" s="246"/>
      <c r="J941" s="58"/>
      <c r="K941" s="58"/>
      <c r="L941" s="159"/>
      <c r="M941" s="58"/>
      <c r="N941" s="58"/>
      <c r="O941" s="58"/>
      <c r="P941" s="58"/>
      <c r="Q941" s="58"/>
      <c r="R941" s="58"/>
      <c r="S941" s="58"/>
      <c r="T941" s="58"/>
    </row>
    <row r="942" spans="1:20" s="111" customFormat="1" ht="14.15" customHeight="1">
      <c r="A942" s="159"/>
      <c r="B942" s="58"/>
      <c r="C942" s="58"/>
      <c r="D942" s="58"/>
      <c r="E942" s="246"/>
      <c r="F942" s="246"/>
      <c r="G942" s="246"/>
      <c r="H942" s="246"/>
      <c r="J942" s="58"/>
      <c r="K942" s="58"/>
      <c r="L942" s="159"/>
      <c r="M942" s="58"/>
      <c r="N942" s="58"/>
      <c r="O942" s="58"/>
      <c r="P942" s="58"/>
      <c r="Q942" s="58"/>
      <c r="R942" s="58"/>
      <c r="S942" s="58"/>
      <c r="T942" s="58"/>
    </row>
    <row r="943" spans="1:20" s="111" customFormat="1" ht="14.15" customHeight="1">
      <c r="A943" s="159"/>
      <c r="B943" s="58"/>
      <c r="C943" s="58"/>
      <c r="D943" s="58"/>
      <c r="E943" s="246"/>
      <c r="F943" s="246"/>
      <c r="G943" s="246"/>
      <c r="H943" s="246"/>
      <c r="J943" s="58"/>
      <c r="K943" s="58"/>
      <c r="L943" s="159"/>
      <c r="M943" s="58"/>
      <c r="N943" s="58"/>
      <c r="O943" s="58"/>
      <c r="P943" s="58"/>
      <c r="Q943" s="58"/>
      <c r="R943" s="58"/>
      <c r="S943" s="58"/>
      <c r="T943" s="58"/>
    </row>
  </sheetData>
  <mergeCells count="2">
    <mergeCell ref="K138:L138"/>
    <mergeCell ref="K413:L413"/>
  </mergeCells>
  <pageMargins left="0.2" right="0.2" top="0.76" bottom="0.38" header="0.5" footer="0.22"/>
  <pageSetup scale="65" fitToHeight="13" orientation="landscape" r:id="rId1"/>
  <headerFooter alignWithMargins="0">
    <oddHeader xml:space="preserve">&amp;C&amp;12KENTUCKY POWER COMPANY
JURISDICTIONAL COST OF SERVICE 
TEST YEAR ENDED MARCH 31, 2023&amp;R&amp;12SECTION V
SCHEDULE 4
</oddHeader>
  </headerFooter>
  <rowBreaks count="1" manualBreakCount="1">
    <brk id="56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AzNzA3PC9Vc2VyTmFtZT48RGF0ZVRpbWU+NS8xOS8yMDIzIDE6MzM6NDI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20" ma:contentTypeDescription="Create a new document." ma:contentTypeScope="" ma:versionID="37e8545f9097af293d07877c154c5451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8edfe77cef90f9ce79cdb433746aba48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Notes" minOccurs="0"/>
                <xsd:element ref="ns2:OriginalFileDate" minOccurs="0"/>
                <xsd:element ref="ns2:_Flow_SignoffStatus" minOccurs="0"/>
                <xsd:element ref="ns2:DueDat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OriginalFileDate" ma:index="24" nillable="true" ma:displayName="Original File Date" ma:format="DateOnly" ma:internalName="OriginalFileDate">
      <xsd:simpleType>
        <xsd:restriction base="dms:DateTime"/>
      </xsd:simpleType>
    </xsd:element>
    <xsd:element name="_Flow_SignoffStatus" ma:index="25" nillable="true" ma:displayName="Sign-off status" ma:internalName="_x0024_Resources_x003a_core_x002c_Signoff_Status">
      <xsd:simpleType>
        <xsd:restriction base="dms:Text"/>
      </xsd:simpleType>
    </xsd:element>
    <xsd:element name="DueDate" ma:index="26" nillable="true" ma:displayName="Due Date" ma:format="DateOnly" ma:indexed="true" ma:internalName="DueDate">
      <xsd:simpleType>
        <xsd:restriction base="dms:DateTime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Notes xmlns="f88ffb1c-9230-4705-a789-27bae69f5829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  <DueDate xmlns="f88ffb1c-9230-4705-a789-27bae69f5829" xsi:nil="true"/>
    <_Flow_SignoffStatus xmlns="f88ffb1c-9230-4705-a789-27bae69f5829" xsi:nil="true"/>
  </documentManagement>
</p:properties>
</file>

<file path=customXml/itemProps1.xml><?xml version="1.0" encoding="utf-8"?>
<ds:datastoreItem xmlns:ds="http://schemas.openxmlformats.org/officeDocument/2006/customXml" ds:itemID="{38926302-5699-40FA-A677-20AC40B6DFC4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B12AEE75-7388-43A0-A4E7-192F6F4A5E6B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A84C75E1-5524-4840-BFD5-88836186BD49}"/>
</file>

<file path=customXml/itemProps4.xml><?xml version="1.0" encoding="utf-8"?>
<ds:datastoreItem xmlns:ds="http://schemas.openxmlformats.org/officeDocument/2006/customXml" ds:itemID="{B5CBBFE8-71CE-4833-A11A-05452757DAC6}"/>
</file>

<file path=customXml/itemProps5.xml><?xml version="1.0" encoding="utf-8"?>
<ds:datastoreItem xmlns:ds="http://schemas.openxmlformats.org/officeDocument/2006/customXml" ds:itemID="{8C5B3C35-9BBF-40FC-B168-AD72C1EA91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COSS</vt:lpstr>
      <vt:lpstr>Allocation Factors</vt:lpstr>
      <vt:lpstr>Allocators</vt:lpstr>
      <vt:lpstr>Proposed</vt:lpstr>
      <vt:lpstr>Curr Equal</vt:lpstr>
      <vt:lpstr>Prop Equal</vt:lpstr>
      <vt:lpstr>Not Filed Support &gt;&gt;</vt:lpstr>
      <vt:lpstr>Prop Mitigation</vt:lpstr>
      <vt:lpstr>Sch 4</vt:lpstr>
      <vt:lpstr>Sch 5</vt:lpstr>
      <vt:lpstr>AllocFactorMatrix</vt:lpstr>
      <vt:lpstr>'Allocation Factors'!Print_Area</vt:lpstr>
      <vt:lpstr>Allocators!Print_Area</vt:lpstr>
      <vt:lpstr>COSS!Print_Area</vt:lpstr>
      <vt:lpstr>'Prop Equal'!Print_Area</vt:lpstr>
      <vt:lpstr>'Sch 4'!Print_Area</vt:lpstr>
      <vt:lpstr>'Sch 5'!Print_Area</vt:lpstr>
      <vt:lpstr>'Allocation Factors'!Print_Titles</vt:lpstr>
      <vt:lpstr>Allocators!Print_Titles</vt:lpstr>
      <vt:lpstr>COSS!Print_Titles</vt:lpstr>
      <vt:lpstr>'Sch 4'!Print_Titles</vt:lpstr>
      <vt:lpstr>'Sch 5'!Print_Titles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Nicole M Coon</cp:lastModifiedBy>
  <cp:lastPrinted>2025-08-07T16:55:39Z</cp:lastPrinted>
  <dcterms:created xsi:type="dcterms:W3CDTF">2001-03-08T19:08:04Z</dcterms:created>
  <dcterms:modified xsi:type="dcterms:W3CDTF">2025-10-15T18:31:41Z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de6d4afa-6de5-4a8e-8fa7-60195bb10924</vt:lpwstr>
  </property>
  <property fmtid="{D5CDD505-2E9C-101B-9397-08002B2CF9AE}" pid="3" name="bjSaver">
    <vt:lpwstr>6GFFSOnaQbECxcQ/mD8nfwxHQ81QN6/M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{38926302-5699-40FA-A677-20AC40B6DFC4}</vt:lpwstr>
  </property>
  <property fmtid="{D5CDD505-2E9C-101B-9397-08002B2CF9AE}" pid="12" name="ContentTypeId">
    <vt:lpwstr>0x0101004DF805D1E1DA4A49A223477D3B105720</vt:lpwstr>
  </property>
</Properties>
</file>